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ibelco-my.sharepoint.com/personal/sacha_clermont_sibelco_com/Documents/S&amp;OP/"/>
    </mc:Choice>
  </mc:AlternateContent>
  <xr:revisionPtr revIDLastSave="0" documentId="8_{0DE2B394-9C3A-4402-A6A4-44DCC750F0C2}" xr6:coauthVersionLast="47" xr6:coauthVersionMax="47" xr10:uidLastSave="{00000000-0000-0000-0000-000000000000}"/>
  <bookViews>
    <workbookView xWindow="-120" yWindow="-120" windowWidth="29040" windowHeight="15720" tabRatio="897" activeTab="3" xr2:uid="{0BDB8F4C-F4A9-4E4C-B48A-787676E2E567}"/>
  </bookViews>
  <sheets>
    <sheet name="Material master" sheetId="34" r:id="rId1"/>
    <sheet name="Planning sheet" sheetId="33" r:id="rId2"/>
    <sheet name="Pivot Volumes" sheetId="20" r:id="rId3"/>
    <sheet name="Values_Planning sheet" sheetId="40" r:id="rId4"/>
    <sheet name="Pivot Values" sheetId="101" r:id="rId5"/>
    <sheet name="FTE requirements" sheetId="28" r:id="rId6"/>
    <sheet name="Categories" sheetId="8" state="hidden" r:id="rId7"/>
    <sheet name="High-level overview" sheetId="243" r:id="rId8"/>
    <sheet name="DIO mineral family" sheetId="47" r:id="rId9"/>
    <sheet name="Evolution total stock " sheetId="46" state="hidden" r:id="rId10"/>
    <sheet name="Inventory quality chart" sheetId="241" r:id="rId11"/>
    <sheet name="Top 10 overstocks" sheetId="242" r:id="rId12"/>
    <sheet name="Inventory quality" sheetId="49" r:id="rId13"/>
    <sheet name="Config" sheetId="114" state="veryHidden" r:id="rId14"/>
    <sheet name="Forecast sheet" sheetId="12" r:id="rId15"/>
    <sheet name="Purchase sheet" sheetId="14" r:id="rId16"/>
    <sheet name="BOM" sheetId="31" r:id="rId17"/>
    <sheet name="Routing" sheetId="32" r:id="rId18"/>
    <sheet name="Stock level sheet" sheetId="13" r:id="rId19"/>
    <sheet name="FTE sheet" sheetId="18" r:id="rId20"/>
    <sheet name="OEE + Machine groups" sheetId="35" r:id="rId21"/>
    <sheet name="Safety stock" sheetId="30" r:id="rId22"/>
    <sheet name="Average sales price" sheetId="41" r:id="rId23"/>
    <sheet name="Cost raw material" sheetId="43" r:id="rId24"/>
    <sheet name="Cost machine hour" sheetId="44" r:id="rId25"/>
    <sheet name="Valuation parameters" sheetId="45" r:id="rId26"/>
    <sheet name="Previous cycle values" sheetId="172" r:id="rId27"/>
    <sheet name="MoM inventory chart" sheetId="176" r:id="rId28"/>
    <sheet name="Month-over-month comparison" sheetId="173" r:id="rId29"/>
    <sheet name="LineType summary" sheetId="38" state="hidden" r:id="rId30"/>
    <sheet name="LineType issues" sheetId="39" state="hidden" r:id="rId31"/>
    <sheet name="Sheet3" sheetId="137" state="hidden" r:id="rId32"/>
    <sheet name="Dep_Req - No_Prod_Plan" sheetId="15" state="hidden" r:id="rId33"/>
    <sheet name="No demand" sheetId="16" state="hidden" r:id="rId34"/>
  </sheets>
  <functionGroups builtInGroupCount="19"/>
  <definedNames>
    <definedName name="_xlnm._FilterDatabase" localSheetId="22" hidden="1">'Average sales price'!$A$1:$R$2053</definedName>
    <definedName name="_xlnm._FilterDatabase" localSheetId="16" hidden="1">BOM!$A$1:$Q$1539</definedName>
    <definedName name="_xlnm._FilterDatabase" localSheetId="23" hidden="1">'Cost raw material'!$D$1:$D$239</definedName>
    <definedName name="_xlnm._FilterDatabase" localSheetId="14" hidden="1">'Forecast sheet'!$A$1:$AK$117</definedName>
    <definedName name="_xlnm._FilterDatabase" localSheetId="12" hidden="1">'Inventory quality'!$A$1:$CR$218</definedName>
    <definedName name="_xlnm._FilterDatabase" localSheetId="30" hidden="1">'LineType issues'!$A$1:$R$269</definedName>
    <definedName name="_xlnm._FilterDatabase" localSheetId="0" hidden="1">'Material master'!$A$1:$C$275</definedName>
    <definedName name="_xlnm._FilterDatabase" localSheetId="28" hidden="1">'Month-over-month comparison'!$A$1:$N$217</definedName>
    <definedName name="_xlnm._FilterDatabase" localSheetId="33" hidden="1">'No demand'!$A$258:$O$504</definedName>
    <definedName name="_xlnm._FilterDatabase" localSheetId="1" hidden="1">'Planning sheet'!$A$1:$W$1977</definedName>
    <definedName name="_xlnm._FilterDatabase" localSheetId="17" hidden="1">Routing!$A$1:$L$558</definedName>
    <definedName name="_xlnm._FilterDatabase" localSheetId="21" hidden="1">'Safety stock'!$A$1:$P$1</definedName>
    <definedName name="_xlnm._FilterDatabase" localSheetId="18" hidden="1">'Stock level sheet'!$A$1:$AB$3093</definedName>
    <definedName name="_xlnm._FilterDatabase" localSheetId="3" hidden="1">'Values_Planning sheet'!$A$1:$W$582</definedName>
    <definedName name="_xlcn.WorksheetConnection_PlanningsheetAW1" hidden="1">'Planning sheet'!$A:$W</definedName>
    <definedName name="_xleta.AVERAGE" hidden="1" xlm="1">#NAME?</definedName>
    <definedName name="_xleta.AVERAGEIFS" hidden="1" xlm="1">#NAME?</definedName>
    <definedName name="_xleta.SUMIF" hidden="1" xlm="1">#NAME?</definedName>
    <definedName name="_xleta.XLOOKUP" hidden="1" xlm="1">#NAME?</definedName>
  </definedNames>
  <calcPr calcId="191028"/>
  <pivotCaches>
    <pivotCache cacheId="0" r:id="rId35"/>
    <pivotCache cacheId="1" r:id="rId36"/>
    <pivotCache cacheId="2" r:id="rId37"/>
    <pivotCache cacheId="3" r:id="rId3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Planning sheet!$A:$W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19" i="49" l="1"/>
  <c r="V219" i="49"/>
  <c r="U219" i="49"/>
  <c r="T219" i="49"/>
  <c r="S219" i="49"/>
  <c r="R219" i="49"/>
  <c r="Q219" i="49"/>
  <c r="P219" i="49"/>
  <c r="O219" i="49"/>
  <c r="N219" i="49"/>
  <c r="M219" i="49"/>
  <c r="L219" i="49"/>
  <c r="K219" i="49"/>
  <c r="AE81" i="49"/>
  <c r="AE87" i="49"/>
  <c r="AE46" i="49"/>
  <c r="AE22" i="49"/>
  <c r="AE95" i="49"/>
  <c r="AE42" i="49"/>
  <c r="AE98" i="49"/>
  <c r="AE101" i="49"/>
  <c r="AE108" i="49"/>
  <c r="AE114" i="49"/>
  <c r="AE122" i="49"/>
  <c r="AE126" i="49"/>
  <c r="AE133" i="49"/>
  <c r="AE139" i="49"/>
  <c r="AE59" i="49"/>
  <c r="AE151" i="49"/>
  <c r="AE157" i="49"/>
  <c r="AE162" i="49"/>
  <c r="AE168" i="49"/>
  <c r="AE175" i="49"/>
  <c r="AE181" i="49"/>
  <c r="AE187" i="49"/>
  <c r="AE194" i="49"/>
  <c r="AE198" i="49"/>
  <c r="AE206" i="49"/>
  <c r="AE31" i="49"/>
  <c r="AE58" i="49"/>
  <c r="AD3" i="49"/>
  <c r="AD86" i="49"/>
  <c r="AD39" i="49"/>
  <c r="AD93" i="49"/>
  <c r="AD94" i="49"/>
  <c r="AD50" i="49"/>
  <c r="AD97" i="49"/>
  <c r="AD100" i="49"/>
  <c r="AD107" i="49"/>
  <c r="AD20" i="49"/>
  <c r="AD121" i="49"/>
  <c r="AD125" i="49"/>
  <c r="AD132" i="49"/>
  <c r="AD138" i="49"/>
  <c r="AD143" i="49"/>
  <c r="AD150" i="49"/>
  <c r="AD156" i="49"/>
  <c r="AD161" i="49"/>
  <c r="AD167" i="49"/>
  <c r="AD174" i="49"/>
  <c r="AD180" i="49"/>
  <c r="AD186" i="49"/>
  <c r="AD193" i="49"/>
  <c r="AD62" i="49"/>
  <c r="AD205" i="49"/>
  <c r="AD41" i="49"/>
  <c r="AD215" i="49"/>
  <c r="AD218" i="49"/>
  <c r="AC85" i="49"/>
  <c r="AC90" i="49"/>
  <c r="AC92" i="49"/>
  <c r="AC69" i="49"/>
  <c r="AC35" i="49"/>
  <c r="AC38" i="49"/>
  <c r="AC70" i="49"/>
  <c r="AC106" i="49"/>
  <c r="AC37" i="49"/>
  <c r="AC120" i="49"/>
  <c r="AC40" i="49"/>
  <c r="AC131" i="49"/>
  <c r="AC137" i="49"/>
  <c r="AC18" i="49"/>
  <c r="AC149" i="49"/>
  <c r="AC155" i="49"/>
  <c r="AC160" i="49"/>
  <c r="AC166" i="49"/>
  <c r="AC173" i="49"/>
  <c r="AC179" i="49"/>
  <c r="AC185" i="49"/>
  <c r="AC192" i="49"/>
  <c r="AC197" i="49"/>
  <c r="AC204" i="49"/>
  <c r="AC210" i="49"/>
  <c r="AC72" i="49"/>
  <c r="AC66" i="49"/>
  <c r="AB60" i="49"/>
  <c r="AB7" i="49"/>
  <c r="AB91" i="49"/>
  <c r="AB63" i="49"/>
  <c r="AB64" i="49"/>
  <c r="AB13" i="49"/>
  <c r="AB34" i="49"/>
  <c r="AB15" i="49"/>
  <c r="AB113" i="49"/>
  <c r="AB119" i="49"/>
  <c r="AB124" i="49"/>
  <c r="AB33" i="49"/>
  <c r="AB136" i="49"/>
  <c r="AB10" i="49"/>
  <c r="AT10" i="49" s="1"/>
  <c r="AB148" i="49"/>
  <c r="AT148" i="49" s="1"/>
  <c r="AB5" i="49"/>
  <c r="AB54" i="49"/>
  <c r="AB165" i="49"/>
  <c r="AB172" i="49"/>
  <c r="AB78" i="49"/>
  <c r="AB184" i="49"/>
  <c r="AV184" i="49" s="1"/>
  <c r="AB191" i="49"/>
  <c r="AB196" i="49"/>
  <c r="AT196" i="49" s="1"/>
  <c r="AB203" i="49"/>
  <c r="AT203" i="49" s="1"/>
  <c r="AB209" i="49"/>
  <c r="AB214" i="49"/>
  <c r="AT214" i="49" s="1"/>
  <c r="AB217" i="49"/>
  <c r="AA3" i="49"/>
  <c r="AE3" i="49" s="1"/>
  <c r="AA81" i="49"/>
  <c r="AA82" i="49"/>
  <c r="AE82" i="49" s="1"/>
  <c r="AA83" i="49"/>
  <c r="AE83" i="49" s="1"/>
  <c r="AA84" i="49"/>
  <c r="AE84" i="49" s="1"/>
  <c r="AA49" i="49"/>
  <c r="AE49" i="49" s="1"/>
  <c r="AA60" i="49"/>
  <c r="AE60" i="49" s="1"/>
  <c r="AA85" i="49"/>
  <c r="AE85" i="49" s="1"/>
  <c r="AA86" i="49"/>
  <c r="AE86" i="49" s="1"/>
  <c r="AA87" i="49"/>
  <c r="AA88" i="49"/>
  <c r="AE88" i="49" s="1"/>
  <c r="AA9" i="49"/>
  <c r="AE9" i="49" s="1"/>
  <c r="AA53" i="49"/>
  <c r="AE53" i="49" s="1"/>
  <c r="AA89" i="49"/>
  <c r="AE89" i="49" s="1"/>
  <c r="AA7" i="49"/>
  <c r="AE7" i="49" s="1"/>
  <c r="AA90" i="49"/>
  <c r="AE90" i="49" s="1"/>
  <c r="AA39" i="49"/>
  <c r="AE39" i="49" s="1"/>
  <c r="AA46" i="49"/>
  <c r="AA6" i="49"/>
  <c r="AE6" i="49" s="1"/>
  <c r="AA24" i="49"/>
  <c r="AE24" i="49" s="1"/>
  <c r="AA17" i="49"/>
  <c r="AE17" i="49" s="1"/>
  <c r="AA44" i="49"/>
  <c r="AE44" i="49" s="1"/>
  <c r="AA91" i="49"/>
  <c r="AE91" i="49" s="1"/>
  <c r="AA92" i="49"/>
  <c r="AE92" i="49" s="1"/>
  <c r="AA93" i="49"/>
  <c r="AE93" i="49" s="1"/>
  <c r="AA22" i="49"/>
  <c r="AA26" i="49"/>
  <c r="AE26" i="49" s="1"/>
  <c r="AA28" i="49"/>
  <c r="AE28" i="49" s="1"/>
  <c r="AA61" i="49"/>
  <c r="AE61" i="49" s="1"/>
  <c r="AA57" i="49"/>
  <c r="AE57" i="49" s="1"/>
  <c r="AA63" i="49"/>
  <c r="AE63" i="49" s="1"/>
  <c r="AA69" i="49"/>
  <c r="AE69" i="49" s="1"/>
  <c r="AA94" i="49"/>
  <c r="AE94" i="49" s="1"/>
  <c r="AA95" i="49"/>
  <c r="AA43" i="49"/>
  <c r="AE43" i="49" s="1"/>
  <c r="AA30" i="49"/>
  <c r="AE30" i="49" s="1"/>
  <c r="AA36" i="49"/>
  <c r="AE36" i="49" s="1"/>
  <c r="AA96" i="49"/>
  <c r="AE96" i="49" s="1"/>
  <c r="AA64" i="49"/>
  <c r="AE64" i="49" s="1"/>
  <c r="AA35" i="49"/>
  <c r="AE35" i="49" s="1"/>
  <c r="AA50" i="49"/>
  <c r="AE50" i="49" s="1"/>
  <c r="AA42" i="49"/>
  <c r="AA16" i="49"/>
  <c r="AE16" i="49" s="1"/>
  <c r="AA71" i="49"/>
  <c r="AE71" i="49" s="1"/>
  <c r="AA29" i="49"/>
  <c r="AE29" i="49" s="1"/>
  <c r="AA51" i="49"/>
  <c r="AE51" i="49" s="1"/>
  <c r="AA13" i="49"/>
  <c r="AE13" i="49" s="1"/>
  <c r="AA38" i="49"/>
  <c r="AE38" i="49" s="1"/>
  <c r="AA97" i="49"/>
  <c r="AE97" i="49" s="1"/>
  <c r="AA98" i="49"/>
  <c r="AA48" i="49"/>
  <c r="AE48" i="49" s="1"/>
  <c r="AA99" i="49"/>
  <c r="AE99" i="49" s="1"/>
  <c r="AA80" i="49"/>
  <c r="AE80" i="49" s="1"/>
  <c r="AA74" i="49"/>
  <c r="AE74" i="49" s="1"/>
  <c r="AA34" i="49"/>
  <c r="AE34" i="49" s="1"/>
  <c r="AA70" i="49"/>
  <c r="AE70" i="49" s="1"/>
  <c r="AA100" i="49"/>
  <c r="AE100" i="49" s="1"/>
  <c r="AA101" i="49"/>
  <c r="AA102" i="49"/>
  <c r="AE102" i="49" s="1"/>
  <c r="AA103" i="49"/>
  <c r="AE103" i="49" s="1"/>
  <c r="AA104" i="49"/>
  <c r="AE104" i="49" s="1"/>
  <c r="AA105" i="49"/>
  <c r="AE105" i="49" s="1"/>
  <c r="AA15" i="49"/>
  <c r="AE15" i="49" s="1"/>
  <c r="AA106" i="49"/>
  <c r="AE106" i="49" s="1"/>
  <c r="AA107" i="49"/>
  <c r="AE107" i="49" s="1"/>
  <c r="AA108" i="49"/>
  <c r="AA109" i="49"/>
  <c r="AE109" i="49" s="1"/>
  <c r="AA110" i="49"/>
  <c r="AE110" i="49" s="1"/>
  <c r="AA111" i="49"/>
  <c r="AE111" i="49" s="1"/>
  <c r="AA112" i="49"/>
  <c r="AE112" i="49" s="1"/>
  <c r="AA113" i="49"/>
  <c r="AE113" i="49" s="1"/>
  <c r="AA37" i="49"/>
  <c r="AE37" i="49" s="1"/>
  <c r="AA20" i="49"/>
  <c r="AE20" i="49" s="1"/>
  <c r="AA114" i="49"/>
  <c r="AA115" i="49"/>
  <c r="AE115" i="49" s="1"/>
  <c r="AA116" i="49"/>
  <c r="AE116" i="49" s="1"/>
  <c r="AA117" i="49"/>
  <c r="AE117" i="49" s="1"/>
  <c r="AA118" i="49"/>
  <c r="AE118" i="49" s="1"/>
  <c r="AA119" i="49"/>
  <c r="AE119" i="49" s="1"/>
  <c r="AA120" i="49"/>
  <c r="AE120" i="49" s="1"/>
  <c r="AA121" i="49"/>
  <c r="AE121" i="49" s="1"/>
  <c r="AA122" i="49"/>
  <c r="AA25" i="49"/>
  <c r="AE25" i="49" s="1"/>
  <c r="AA32" i="49"/>
  <c r="AE32" i="49" s="1"/>
  <c r="AA52" i="49"/>
  <c r="AE52" i="49" s="1"/>
  <c r="AA123" i="49"/>
  <c r="AE123" i="49" s="1"/>
  <c r="AA124" i="49"/>
  <c r="AE124" i="49" s="1"/>
  <c r="AA40" i="49"/>
  <c r="AE40" i="49" s="1"/>
  <c r="AA125" i="49"/>
  <c r="AE125" i="49" s="1"/>
  <c r="AA126" i="49"/>
  <c r="AA127" i="49"/>
  <c r="AE127" i="49" s="1"/>
  <c r="AA128" i="49"/>
  <c r="AE128" i="49" s="1"/>
  <c r="AA129" i="49"/>
  <c r="AE129" i="49" s="1"/>
  <c r="AA130" i="49"/>
  <c r="AE130" i="49" s="1"/>
  <c r="AA33" i="49"/>
  <c r="AE33" i="49" s="1"/>
  <c r="AA131" i="49"/>
  <c r="AE131" i="49" s="1"/>
  <c r="AA132" i="49"/>
  <c r="AE132" i="49" s="1"/>
  <c r="AA133" i="49"/>
  <c r="AA14" i="49"/>
  <c r="AE14" i="49" s="1"/>
  <c r="AA134" i="49"/>
  <c r="AE134" i="49" s="1"/>
  <c r="AA68" i="49"/>
  <c r="AE68" i="49" s="1"/>
  <c r="AA135" i="49"/>
  <c r="AE135" i="49" s="1"/>
  <c r="AA136" i="49"/>
  <c r="AE136" i="49" s="1"/>
  <c r="AA137" i="49"/>
  <c r="AE137" i="49" s="1"/>
  <c r="AA138" i="49"/>
  <c r="AE138" i="49" s="1"/>
  <c r="AA139" i="49"/>
  <c r="AA140" i="49"/>
  <c r="AE140" i="49" s="1"/>
  <c r="AA56" i="49"/>
  <c r="AE56" i="49" s="1"/>
  <c r="AA141" i="49"/>
  <c r="AE141" i="49" s="1"/>
  <c r="AA142" i="49"/>
  <c r="AE142" i="49" s="1"/>
  <c r="AA10" i="49"/>
  <c r="AE10" i="49" s="1"/>
  <c r="AA18" i="49"/>
  <c r="AE18" i="49" s="1"/>
  <c r="AA143" i="49"/>
  <c r="AE143" i="49" s="1"/>
  <c r="AA59" i="49"/>
  <c r="AA144" i="49"/>
  <c r="AE144" i="49" s="1"/>
  <c r="AA145" i="49"/>
  <c r="AE145" i="49" s="1"/>
  <c r="AA146" i="49"/>
  <c r="AE146" i="49" s="1"/>
  <c r="AA147" i="49"/>
  <c r="AE147" i="49" s="1"/>
  <c r="AA148" i="49"/>
  <c r="AE148" i="49" s="1"/>
  <c r="AA149" i="49"/>
  <c r="AE149" i="49" s="1"/>
  <c r="AA150" i="49"/>
  <c r="AE150" i="49" s="1"/>
  <c r="AA151" i="49"/>
  <c r="AA152" i="49"/>
  <c r="AE152" i="49" s="1"/>
  <c r="AA153" i="49"/>
  <c r="AE153" i="49" s="1"/>
  <c r="AA23" i="49"/>
  <c r="AE23" i="49" s="1"/>
  <c r="AA154" i="49"/>
  <c r="AE154" i="49" s="1"/>
  <c r="AA5" i="49"/>
  <c r="AE5" i="49" s="1"/>
  <c r="AA155" i="49"/>
  <c r="AE155" i="49" s="1"/>
  <c r="AA156" i="49"/>
  <c r="AE156" i="49" s="1"/>
  <c r="AA157" i="49"/>
  <c r="AA11" i="49"/>
  <c r="AE11" i="49" s="1"/>
  <c r="AA21" i="49"/>
  <c r="AE21" i="49" s="1"/>
  <c r="AA158" i="49"/>
  <c r="AE158" i="49" s="1"/>
  <c r="AA159" i="49"/>
  <c r="AE159" i="49" s="1"/>
  <c r="AA54" i="49"/>
  <c r="AE54" i="49" s="1"/>
  <c r="AA160" i="49"/>
  <c r="AE160" i="49" s="1"/>
  <c r="AA161" i="49"/>
  <c r="AE161" i="49" s="1"/>
  <c r="AA162" i="49"/>
  <c r="AA163" i="49"/>
  <c r="AE163" i="49" s="1"/>
  <c r="AA164" i="49"/>
  <c r="AE164" i="49" s="1"/>
  <c r="AA79" i="49"/>
  <c r="AE79" i="49" s="1"/>
  <c r="AA47" i="49"/>
  <c r="AE47" i="49" s="1"/>
  <c r="AA165" i="49"/>
  <c r="AE165" i="49" s="1"/>
  <c r="AA166" i="49"/>
  <c r="AE166" i="49" s="1"/>
  <c r="AA167" i="49"/>
  <c r="AE167" i="49" s="1"/>
  <c r="AA168" i="49"/>
  <c r="AA67" i="49"/>
  <c r="AE67" i="49" s="1"/>
  <c r="AA169" i="49"/>
  <c r="AE169" i="49" s="1"/>
  <c r="AA170" i="49"/>
  <c r="AE170" i="49" s="1"/>
  <c r="AA171" i="49"/>
  <c r="AE171" i="49" s="1"/>
  <c r="AA172" i="49"/>
  <c r="AE172" i="49" s="1"/>
  <c r="AA173" i="49"/>
  <c r="AE173" i="49" s="1"/>
  <c r="AA174" i="49"/>
  <c r="AE174" i="49" s="1"/>
  <c r="AA175" i="49"/>
  <c r="AA55" i="49"/>
  <c r="AE55" i="49" s="1"/>
  <c r="AA176" i="49"/>
  <c r="AE176" i="49" s="1"/>
  <c r="AA177" i="49"/>
  <c r="AE177" i="49" s="1"/>
  <c r="AA178" i="49"/>
  <c r="AE178" i="49" s="1"/>
  <c r="AA78" i="49"/>
  <c r="AE78" i="49" s="1"/>
  <c r="AA179" i="49"/>
  <c r="AE179" i="49" s="1"/>
  <c r="AA180" i="49"/>
  <c r="AE180" i="49" s="1"/>
  <c r="AA181" i="49"/>
  <c r="AA12" i="49"/>
  <c r="AE12" i="49" s="1"/>
  <c r="AA8" i="49"/>
  <c r="AE8" i="49" s="1"/>
  <c r="AA182" i="49"/>
  <c r="AE182" i="49" s="1"/>
  <c r="AA183" i="49"/>
  <c r="AE183" i="49" s="1"/>
  <c r="AA184" i="49"/>
  <c r="AE184" i="49" s="1"/>
  <c r="AA185" i="49"/>
  <c r="AE185" i="49" s="1"/>
  <c r="AA186" i="49"/>
  <c r="AE186" i="49" s="1"/>
  <c r="AA187" i="49"/>
  <c r="AA188" i="49"/>
  <c r="AE188" i="49" s="1"/>
  <c r="AA189" i="49"/>
  <c r="AE189" i="49" s="1"/>
  <c r="AA190" i="49"/>
  <c r="AE190" i="49" s="1"/>
  <c r="AA27" i="49"/>
  <c r="AE27" i="49" s="1"/>
  <c r="AA191" i="49"/>
  <c r="AE191" i="49" s="1"/>
  <c r="AA192" i="49"/>
  <c r="AE192" i="49" s="1"/>
  <c r="AA193" i="49"/>
  <c r="AE193" i="49" s="1"/>
  <c r="AA194" i="49"/>
  <c r="AA195" i="49"/>
  <c r="AE195" i="49" s="1"/>
  <c r="AA77" i="49"/>
  <c r="AE77" i="49" s="1"/>
  <c r="AA4" i="49"/>
  <c r="AE4" i="49" s="1"/>
  <c r="AA2" i="49"/>
  <c r="AA219" i="49" s="1"/>
  <c r="AA196" i="49"/>
  <c r="AE196" i="49" s="1"/>
  <c r="AA197" i="49"/>
  <c r="AE197" i="49" s="1"/>
  <c r="AA62" i="49"/>
  <c r="AE62" i="49" s="1"/>
  <c r="AA198" i="49"/>
  <c r="AA199" i="49"/>
  <c r="AE199" i="49" s="1"/>
  <c r="AA200" i="49"/>
  <c r="AE200" i="49" s="1"/>
  <c r="AA201" i="49"/>
  <c r="AE201" i="49" s="1"/>
  <c r="AA202" i="49"/>
  <c r="AE202" i="49" s="1"/>
  <c r="AA203" i="49"/>
  <c r="AE203" i="49" s="1"/>
  <c r="AA204" i="49"/>
  <c r="AE204" i="49" s="1"/>
  <c r="AA205" i="49"/>
  <c r="AE205" i="49" s="1"/>
  <c r="AA206" i="49"/>
  <c r="AA45" i="49"/>
  <c r="AE45" i="49" s="1"/>
  <c r="AA207" i="49"/>
  <c r="AE207" i="49" s="1"/>
  <c r="AA19" i="49"/>
  <c r="AE19" i="49" s="1"/>
  <c r="AA208" i="49"/>
  <c r="AE208" i="49" s="1"/>
  <c r="AA209" i="49"/>
  <c r="AE209" i="49" s="1"/>
  <c r="AA210" i="49"/>
  <c r="AE210" i="49" s="1"/>
  <c r="AA41" i="49"/>
  <c r="AE41" i="49" s="1"/>
  <c r="AA31" i="49"/>
  <c r="AA211" i="49"/>
  <c r="AE211" i="49" s="1"/>
  <c r="AA212" i="49"/>
  <c r="AE212" i="49" s="1"/>
  <c r="AA75" i="49"/>
  <c r="AE75" i="49" s="1"/>
  <c r="AA213" i="49"/>
  <c r="AE213" i="49" s="1"/>
  <c r="AA214" i="49"/>
  <c r="AE214" i="49" s="1"/>
  <c r="AA72" i="49"/>
  <c r="AE72" i="49" s="1"/>
  <c r="AA215" i="49"/>
  <c r="AE215" i="49" s="1"/>
  <c r="AA58" i="49"/>
  <c r="AA73" i="49"/>
  <c r="AE73" i="49" s="1"/>
  <c r="AA76" i="49"/>
  <c r="AE76" i="49" s="1"/>
  <c r="AA65" i="49"/>
  <c r="AE65" i="49" s="1"/>
  <c r="AA216" i="49"/>
  <c r="AE216" i="49" s="1"/>
  <c r="AA217" i="49"/>
  <c r="AE217" i="49" s="1"/>
  <c r="AA66" i="49"/>
  <c r="AE66" i="49" s="1"/>
  <c r="AA218" i="49"/>
  <c r="AE218" i="49" s="1"/>
  <c r="Z3" i="49"/>
  <c r="Z81" i="49"/>
  <c r="AD81" i="49" s="1"/>
  <c r="Z82" i="49"/>
  <c r="AD82" i="49" s="1"/>
  <c r="Z83" i="49"/>
  <c r="AD83" i="49" s="1"/>
  <c r="Z84" i="49"/>
  <c r="AD84" i="49" s="1"/>
  <c r="Z49" i="49"/>
  <c r="AD49" i="49" s="1"/>
  <c r="Z60" i="49"/>
  <c r="AD60" i="49" s="1"/>
  <c r="Z85" i="49"/>
  <c r="AD85" i="49" s="1"/>
  <c r="Z86" i="49"/>
  <c r="Z87" i="49"/>
  <c r="AD87" i="49" s="1"/>
  <c r="Z88" i="49"/>
  <c r="AD88" i="49" s="1"/>
  <c r="Z9" i="49"/>
  <c r="AD9" i="49" s="1"/>
  <c r="Z53" i="49"/>
  <c r="AD53" i="49" s="1"/>
  <c r="Z89" i="49"/>
  <c r="AD89" i="49" s="1"/>
  <c r="Z7" i="49"/>
  <c r="AD7" i="49" s="1"/>
  <c r="Z90" i="49"/>
  <c r="AD90" i="49" s="1"/>
  <c r="Z39" i="49"/>
  <c r="Z46" i="49"/>
  <c r="AD46" i="49" s="1"/>
  <c r="Z6" i="49"/>
  <c r="AD6" i="49" s="1"/>
  <c r="Z24" i="49"/>
  <c r="AD24" i="49" s="1"/>
  <c r="Z17" i="49"/>
  <c r="AD17" i="49" s="1"/>
  <c r="Z44" i="49"/>
  <c r="AD44" i="49" s="1"/>
  <c r="Z91" i="49"/>
  <c r="AD91" i="49" s="1"/>
  <c r="Z92" i="49"/>
  <c r="AD92" i="49" s="1"/>
  <c r="Z93" i="49"/>
  <c r="Z22" i="49"/>
  <c r="AD22" i="49" s="1"/>
  <c r="Z26" i="49"/>
  <c r="AD26" i="49" s="1"/>
  <c r="Z28" i="49"/>
  <c r="AD28" i="49" s="1"/>
  <c r="Z61" i="49"/>
  <c r="AD61" i="49" s="1"/>
  <c r="Z57" i="49"/>
  <c r="AD57" i="49" s="1"/>
  <c r="Z63" i="49"/>
  <c r="AD63" i="49" s="1"/>
  <c r="Z69" i="49"/>
  <c r="AD69" i="49" s="1"/>
  <c r="Z94" i="49"/>
  <c r="Z95" i="49"/>
  <c r="AD95" i="49" s="1"/>
  <c r="Z43" i="49"/>
  <c r="AD43" i="49" s="1"/>
  <c r="Z30" i="49"/>
  <c r="AD30" i="49" s="1"/>
  <c r="Z36" i="49"/>
  <c r="AD36" i="49" s="1"/>
  <c r="Z96" i="49"/>
  <c r="AD96" i="49" s="1"/>
  <c r="Z64" i="49"/>
  <c r="AD64" i="49" s="1"/>
  <c r="Z35" i="49"/>
  <c r="AD35" i="49" s="1"/>
  <c r="Z50" i="49"/>
  <c r="Z42" i="49"/>
  <c r="AD42" i="49" s="1"/>
  <c r="Z16" i="49"/>
  <c r="AD16" i="49" s="1"/>
  <c r="Z71" i="49"/>
  <c r="AD71" i="49" s="1"/>
  <c r="Z29" i="49"/>
  <c r="AD29" i="49" s="1"/>
  <c r="Z51" i="49"/>
  <c r="AD51" i="49" s="1"/>
  <c r="Z13" i="49"/>
  <c r="AD13" i="49" s="1"/>
  <c r="Z38" i="49"/>
  <c r="AD38" i="49" s="1"/>
  <c r="Z97" i="49"/>
  <c r="Z98" i="49"/>
  <c r="AD98" i="49" s="1"/>
  <c r="Z48" i="49"/>
  <c r="AD48" i="49" s="1"/>
  <c r="Z99" i="49"/>
  <c r="AD99" i="49" s="1"/>
  <c r="Z80" i="49"/>
  <c r="AD80" i="49" s="1"/>
  <c r="Z74" i="49"/>
  <c r="AD74" i="49" s="1"/>
  <c r="Z34" i="49"/>
  <c r="AD34" i="49" s="1"/>
  <c r="Z70" i="49"/>
  <c r="AD70" i="49" s="1"/>
  <c r="Z100" i="49"/>
  <c r="Z101" i="49"/>
  <c r="AD101" i="49" s="1"/>
  <c r="Z102" i="49"/>
  <c r="AD102" i="49" s="1"/>
  <c r="Z103" i="49"/>
  <c r="AD103" i="49" s="1"/>
  <c r="Z104" i="49"/>
  <c r="AD104" i="49" s="1"/>
  <c r="Z105" i="49"/>
  <c r="AD105" i="49" s="1"/>
  <c r="Z15" i="49"/>
  <c r="AD15" i="49" s="1"/>
  <c r="Z106" i="49"/>
  <c r="AD106" i="49" s="1"/>
  <c r="Z107" i="49"/>
  <c r="Z108" i="49"/>
  <c r="AD108" i="49" s="1"/>
  <c r="Z109" i="49"/>
  <c r="AD109" i="49" s="1"/>
  <c r="Z110" i="49"/>
  <c r="AD110" i="49" s="1"/>
  <c r="Z111" i="49"/>
  <c r="AD111" i="49" s="1"/>
  <c r="Z112" i="49"/>
  <c r="AD112" i="49" s="1"/>
  <c r="Z113" i="49"/>
  <c r="AD113" i="49" s="1"/>
  <c r="Z37" i="49"/>
  <c r="AD37" i="49" s="1"/>
  <c r="Z20" i="49"/>
  <c r="Z114" i="49"/>
  <c r="AD114" i="49" s="1"/>
  <c r="Z115" i="49"/>
  <c r="AD115" i="49" s="1"/>
  <c r="Z116" i="49"/>
  <c r="AD116" i="49" s="1"/>
  <c r="Z117" i="49"/>
  <c r="AD117" i="49" s="1"/>
  <c r="Z118" i="49"/>
  <c r="AD118" i="49" s="1"/>
  <c r="Z119" i="49"/>
  <c r="AD119" i="49" s="1"/>
  <c r="Z120" i="49"/>
  <c r="AD120" i="49" s="1"/>
  <c r="Z121" i="49"/>
  <c r="Z122" i="49"/>
  <c r="AD122" i="49" s="1"/>
  <c r="Z25" i="49"/>
  <c r="AD25" i="49" s="1"/>
  <c r="Z32" i="49"/>
  <c r="AD32" i="49" s="1"/>
  <c r="Z52" i="49"/>
  <c r="AD52" i="49" s="1"/>
  <c r="Z123" i="49"/>
  <c r="AD123" i="49" s="1"/>
  <c r="Z124" i="49"/>
  <c r="AD124" i="49" s="1"/>
  <c r="Z40" i="49"/>
  <c r="AD40" i="49" s="1"/>
  <c r="Z125" i="49"/>
  <c r="Z126" i="49"/>
  <c r="AD126" i="49" s="1"/>
  <c r="Z127" i="49"/>
  <c r="AD127" i="49" s="1"/>
  <c r="Z128" i="49"/>
  <c r="AD128" i="49" s="1"/>
  <c r="Z129" i="49"/>
  <c r="AD129" i="49" s="1"/>
  <c r="Z130" i="49"/>
  <c r="AD130" i="49" s="1"/>
  <c r="Z33" i="49"/>
  <c r="AD33" i="49" s="1"/>
  <c r="Z131" i="49"/>
  <c r="AD131" i="49" s="1"/>
  <c r="Z132" i="49"/>
  <c r="Z133" i="49"/>
  <c r="AD133" i="49" s="1"/>
  <c r="Z14" i="49"/>
  <c r="AD14" i="49" s="1"/>
  <c r="Z134" i="49"/>
  <c r="AD134" i="49" s="1"/>
  <c r="Z68" i="49"/>
  <c r="AD68" i="49" s="1"/>
  <c r="Z135" i="49"/>
  <c r="AD135" i="49" s="1"/>
  <c r="Z136" i="49"/>
  <c r="AD136" i="49" s="1"/>
  <c r="Z137" i="49"/>
  <c r="AD137" i="49" s="1"/>
  <c r="Z138" i="49"/>
  <c r="Z139" i="49"/>
  <c r="AD139" i="49" s="1"/>
  <c r="Z140" i="49"/>
  <c r="AD140" i="49" s="1"/>
  <c r="Z56" i="49"/>
  <c r="AD56" i="49" s="1"/>
  <c r="Z141" i="49"/>
  <c r="AD141" i="49" s="1"/>
  <c r="Z142" i="49"/>
  <c r="AD142" i="49" s="1"/>
  <c r="Z10" i="49"/>
  <c r="AD10" i="49" s="1"/>
  <c r="Z18" i="49"/>
  <c r="AD18" i="49" s="1"/>
  <c r="Z143" i="49"/>
  <c r="Z59" i="49"/>
  <c r="AD59" i="49" s="1"/>
  <c r="Z144" i="49"/>
  <c r="AD144" i="49" s="1"/>
  <c r="Z145" i="49"/>
  <c r="AD145" i="49" s="1"/>
  <c r="Z146" i="49"/>
  <c r="AD146" i="49" s="1"/>
  <c r="Z147" i="49"/>
  <c r="AD147" i="49" s="1"/>
  <c r="Z148" i="49"/>
  <c r="AD148" i="49" s="1"/>
  <c r="Z149" i="49"/>
  <c r="AD149" i="49" s="1"/>
  <c r="Z150" i="49"/>
  <c r="Z151" i="49"/>
  <c r="AD151" i="49" s="1"/>
  <c r="Z152" i="49"/>
  <c r="AD152" i="49" s="1"/>
  <c r="Z153" i="49"/>
  <c r="AD153" i="49" s="1"/>
  <c r="Z23" i="49"/>
  <c r="AD23" i="49" s="1"/>
  <c r="Z154" i="49"/>
  <c r="AD154" i="49" s="1"/>
  <c r="Z5" i="49"/>
  <c r="AD5" i="49" s="1"/>
  <c r="Z155" i="49"/>
  <c r="AD155" i="49" s="1"/>
  <c r="Z156" i="49"/>
  <c r="Z157" i="49"/>
  <c r="AD157" i="49" s="1"/>
  <c r="Z11" i="49"/>
  <c r="AD11" i="49" s="1"/>
  <c r="Z21" i="49"/>
  <c r="AD21" i="49" s="1"/>
  <c r="Z158" i="49"/>
  <c r="AD158" i="49" s="1"/>
  <c r="Z159" i="49"/>
  <c r="AD159" i="49" s="1"/>
  <c r="Z54" i="49"/>
  <c r="AD54" i="49" s="1"/>
  <c r="Z160" i="49"/>
  <c r="AD160" i="49" s="1"/>
  <c r="Z161" i="49"/>
  <c r="Z162" i="49"/>
  <c r="AD162" i="49" s="1"/>
  <c r="Z163" i="49"/>
  <c r="AD163" i="49" s="1"/>
  <c r="Z164" i="49"/>
  <c r="AD164" i="49" s="1"/>
  <c r="Z79" i="49"/>
  <c r="AD79" i="49" s="1"/>
  <c r="Z47" i="49"/>
  <c r="AD47" i="49" s="1"/>
  <c r="Z165" i="49"/>
  <c r="AD165" i="49" s="1"/>
  <c r="Z166" i="49"/>
  <c r="AD166" i="49" s="1"/>
  <c r="Z167" i="49"/>
  <c r="Z168" i="49"/>
  <c r="AD168" i="49" s="1"/>
  <c r="Z67" i="49"/>
  <c r="AD67" i="49" s="1"/>
  <c r="Z169" i="49"/>
  <c r="AD169" i="49" s="1"/>
  <c r="Z170" i="49"/>
  <c r="AD170" i="49" s="1"/>
  <c r="Z171" i="49"/>
  <c r="AD171" i="49" s="1"/>
  <c r="Z172" i="49"/>
  <c r="AD172" i="49" s="1"/>
  <c r="Z173" i="49"/>
  <c r="AD173" i="49" s="1"/>
  <c r="Z174" i="49"/>
  <c r="Z175" i="49"/>
  <c r="AD175" i="49" s="1"/>
  <c r="Z55" i="49"/>
  <c r="AD55" i="49" s="1"/>
  <c r="Z176" i="49"/>
  <c r="AD176" i="49" s="1"/>
  <c r="Z177" i="49"/>
  <c r="AD177" i="49" s="1"/>
  <c r="Z178" i="49"/>
  <c r="AD178" i="49" s="1"/>
  <c r="Z78" i="49"/>
  <c r="AD78" i="49" s="1"/>
  <c r="Z179" i="49"/>
  <c r="AD179" i="49" s="1"/>
  <c r="Z180" i="49"/>
  <c r="Z181" i="49"/>
  <c r="AD181" i="49" s="1"/>
  <c r="Z12" i="49"/>
  <c r="AD12" i="49" s="1"/>
  <c r="Z8" i="49"/>
  <c r="AD8" i="49" s="1"/>
  <c r="Z182" i="49"/>
  <c r="AD182" i="49" s="1"/>
  <c r="Z183" i="49"/>
  <c r="AD183" i="49" s="1"/>
  <c r="Z184" i="49"/>
  <c r="AD184" i="49" s="1"/>
  <c r="Z185" i="49"/>
  <c r="AD185" i="49" s="1"/>
  <c r="Z186" i="49"/>
  <c r="Z187" i="49"/>
  <c r="AD187" i="49" s="1"/>
  <c r="Z188" i="49"/>
  <c r="AD188" i="49" s="1"/>
  <c r="Z189" i="49"/>
  <c r="AD189" i="49" s="1"/>
  <c r="Z190" i="49"/>
  <c r="AD190" i="49" s="1"/>
  <c r="Z27" i="49"/>
  <c r="AD27" i="49" s="1"/>
  <c r="Z191" i="49"/>
  <c r="AD191" i="49" s="1"/>
  <c r="Z192" i="49"/>
  <c r="AD192" i="49" s="1"/>
  <c r="Z193" i="49"/>
  <c r="Z194" i="49"/>
  <c r="AD194" i="49" s="1"/>
  <c r="Z195" i="49"/>
  <c r="AD195" i="49" s="1"/>
  <c r="Z77" i="49"/>
  <c r="AD77" i="49" s="1"/>
  <c r="Z4" i="49"/>
  <c r="AD4" i="49" s="1"/>
  <c r="Z2" i="49"/>
  <c r="AD2" i="49" s="1"/>
  <c r="Z196" i="49"/>
  <c r="AD196" i="49" s="1"/>
  <c r="Z197" i="49"/>
  <c r="AD197" i="49" s="1"/>
  <c r="Z62" i="49"/>
  <c r="Z198" i="49"/>
  <c r="AD198" i="49" s="1"/>
  <c r="Z199" i="49"/>
  <c r="AD199" i="49" s="1"/>
  <c r="Z200" i="49"/>
  <c r="AD200" i="49" s="1"/>
  <c r="Z201" i="49"/>
  <c r="AD201" i="49" s="1"/>
  <c r="Z202" i="49"/>
  <c r="AD202" i="49" s="1"/>
  <c r="Z203" i="49"/>
  <c r="AD203" i="49" s="1"/>
  <c r="Z204" i="49"/>
  <c r="AD204" i="49" s="1"/>
  <c r="Z205" i="49"/>
  <c r="Z206" i="49"/>
  <c r="AD206" i="49" s="1"/>
  <c r="Z45" i="49"/>
  <c r="AD45" i="49" s="1"/>
  <c r="Z207" i="49"/>
  <c r="AD207" i="49" s="1"/>
  <c r="Z19" i="49"/>
  <c r="AD19" i="49" s="1"/>
  <c r="Z208" i="49"/>
  <c r="AD208" i="49" s="1"/>
  <c r="Z209" i="49"/>
  <c r="AD209" i="49" s="1"/>
  <c r="Z210" i="49"/>
  <c r="AD210" i="49" s="1"/>
  <c r="Z41" i="49"/>
  <c r="Z31" i="49"/>
  <c r="AD31" i="49" s="1"/>
  <c r="Z211" i="49"/>
  <c r="AD211" i="49" s="1"/>
  <c r="Z212" i="49"/>
  <c r="AD212" i="49" s="1"/>
  <c r="Z75" i="49"/>
  <c r="AD75" i="49" s="1"/>
  <c r="Z213" i="49"/>
  <c r="AD213" i="49" s="1"/>
  <c r="Z214" i="49"/>
  <c r="AD214" i="49" s="1"/>
  <c r="Z72" i="49"/>
  <c r="AD72" i="49" s="1"/>
  <c r="Z215" i="49"/>
  <c r="Z58" i="49"/>
  <c r="AD58" i="49" s="1"/>
  <c r="Z73" i="49"/>
  <c r="AD73" i="49" s="1"/>
  <c r="Z76" i="49"/>
  <c r="AD76" i="49" s="1"/>
  <c r="Z65" i="49"/>
  <c r="AD65" i="49" s="1"/>
  <c r="Z216" i="49"/>
  <c r="AD216" i="49" s="1"/>
  <c r="Z217" i="49"/>
  <c r="AD217" i="49" s="1"/>
  <c r="Z66" i="49"/>
  <c r="AD66" i="49" s="1"/>
  <c r="Z218" i="49"/>
  <c r="Y3" i="49"/>
  <c r="AC3" i="49" s="1"/>
  <c r="Y81" i="49"/>
  <c r="AC81" i="49" s="1"/>
  <c r="Y82" i="49"/>
  <c r="AC82" i="49" s="1"/>
  <c r="Y83" i="49"/>
  <c r="AC83" i="49" s="1"/>
  <c r="Y84" i="49"/>
  <c r="AC84" i="49" s="1"/>
  <c r="Y49" i="49"/>
  <c r="AC49" i="49" s="1"/>
  <c r="Y60" i="49"/>
  <c r="AC60" i="49" s="1"/>
  <c r="Y85" i="49"/>
  <c r="Y86" i="49"/>
  <c r="AC86" i="49" s="1"/>
  <c r="Y87" i="49"/>
  <c r="AC87" i="49" s="1"/>
  <c r="Y88" i="49"/>
  <c r="AC88" i="49" s="1"/>
  <c r="Y9" i="49"/>
  <c r="AC9" i="49" s="1"/>
  <c r="Y53" i="49"/>
  <c r="AC53" i="49" s="1"/>
  <c r="Y89" i="49"/>
  <c r="AC89" i="49" s="1"/>
  <c r="Y7" i="49"/>
  <c r="AC7" i="49" s="1"/>
  <c r="Y90" i="49"/>
  <c r="Y39" i="49"/>
  <c r="AC39" i="49" s="1"/>
  <c r="Y46" i="49"/>
  <c r="AC46" i="49" s="1"/>
  <c r="Y6" i="49"/>
  <c r="AC6" i="49" s="1"/>
  <c r="Y24" i="49"/>
  <c r="AC24" i="49" s="1"/>
  <c r="Y17" i="49"/>
  <c r="AC17" i="49" s="1"/>
  <c r="Y44" i="49"/>
  <c r="AC44" i="49" s="1"/>
  <c r="Y91" i="49"/>
  <c r="AC91" i="49" s="1"/>
  <c r="Y92" i="49"/>
  <c r="Y93" i="49"/>
  <c r="AC93" i="49" s="1"/>
  <c r="Y22" i="49"/>
  <c r="AC22" i="49" s="1"/>
  <c r="Y26" i="49"/>
  <c r="AC26" i="49" s="1"/>
  <c r="Y28" i="49"/>
  <c r="AC28" i="49" s="1"/>
  <c r="Y61" i="49"/>
  <c r="AC61" i="49" s="1"/>
  <c r="Y57" i="49"/>
  <c r="AC57" i="49" s="1"/>
  <c r="Y63" i="49"/>
  <c r="AC63" i="49" s="1"/>
  <c r="Y69" i="49"/>
  <c r="Y94" i="49"/>
  <c r="AC94" i="49" s="1"/>
  <c r="Y95" i="49"/>
  <c r="AC95" i="49" s="1"/>
  <c r="Y43" i="49"/>
  <c r="AC43" i="49" s="1"/>
  <c r="Y30" i="49"/>
  <c r="AC30" i="49" s="1"/>
  <c r="Y36" i="49"/>
  <c r="AC36" i="49" s="1"/>
  <c r="Y96" i="49"/>
  <c r="AC96" i="49" s="1"/>
  <c r="Y64" i="49"/>
  <c r="AC64" i="49" s="1"/>
  <c r="Y35" i="49"/>
  <c r="Y50" i="49"/>
  <c r="AC50" i="49" s="1"/>
  <c r="Y42" i="49"/>
  <c r="AC42" i="49" s="1"/>
  <c r="Y16" i="49"/>
  <c r="AC16" i="49" s="1"/>
  <c r="Y71" i="49"/>
  <c r="AC71" i="49" s="1"/>
  <c r="Y29" i="49"/>
  <c r="AC29" i="49" s="1"/>
  <c r="Y51" i="49"/>
  <c r="AC51" i="49" s="1"/>
  <c r="Y13" i="49"/>
  <c r="AC13" i="49" s="1"/>
  <c r="Y38" i="49"/>
  <c r="Y97" i="49"/>
  <c r="AC97" i="49" s="1"/>
  <c r="Y98" i="49"/>
  <c r="AC98" i="49" s="1"/>
  <c r="Y48" i="49"/>
  <c r="AC48" i="49" s="1"/>
  <c r="Y99" i="49"/>
  <c r="AC99" i="49" s="1"/>
  <c r="Y80" i="49"/>
  <c r="AC80" i="49" s="1"/>
  <c r="Y74" i="49"/>
  <c r="AC74" i="49" s="1"/>
  <c r="Y34" i="49"/>
  <c r="AC34" i="49" s="1"/>
  <c r="Y70" i="49"/>
  <c r="Y100" i="49"/>
  <c r="AC100" i="49" s="1"/>
  <c r="Y101" i="49"/>
  <c r="AC101" i="49" s="1"/>
  <c r="Y102" i="49"/>
  <c r="AC102" i="49" s="1"/>
  <c r="Y103" i="49"/>
  <c r="AC103" i="49" s="1"/>
  <c r="Y104" i="49"/>
  <c r="AC104" i="49" s="1"/>
  <c r="Y105" i="49"/>
  <c r="AC105" i="49" s="1"/>
  <c r="Y15" i="49"/>
  <c r="AC15" i="49" s="1"/>
  <c r="Y106" i="49"/>
  <c r="Y107" i="49"/>
  <c r="AC107" i="49" s="1"/>
  <c r="Y108" i="49"/>
  <c r="AC108" i="49" s="1"/>
  <c r="Y109" i="49"/>
  <c r="AC109" i="49" s="1"/>
  <c r="Y110" i="49"/>
  <c r="AC110" i="49" s="1"/>
  <c r="Y111" i="49"/>
  <c r="AC111" i="49" s="1"/>
  <c r="Y112" i="49"/>
  <c r="AC112" i="49" s="1"/>
  <c r="Y113" i="49"/>
  <c r="AC113" i="49" s="1"/>
  <c r="Y37" i="49"/>
  <c r="Y20" i="49"/>
  <c r="AC20" i="49" s="1"/>
  <c r="Y114" i="49"/>
  <c r="AC114" i="49" s="1"/>
  <c r="Y115" i="49"/>
  <c r="AC115" i="49" s="1"/>
  <c r="Y116" i="49"/>
  <c r="AC116" i="49" s="1"/>
  <c r="Y117" i="49"/>
  <c r="AC117" i="49" s="1"/>
  <c r="Y118" i="49"/>
  <c r="AC118" i="49" s="1"/>
  <c r="Y119" i="49"/>
  <c r="AC119" i="49" s="1"/>
  <c r="Y120" i="49"/>
  <c r="Y121" i="49"/>
  <c r="AC121" i="49" s="1"/>
  <c r="Y122" i="49"/>
  <c r="AC122" i="49" s="1"/>
  <c r="Y25" i="49"/>
  <c r="AC25" i="49" s="1"/>
  <c r="Y32" i="49"/>
  <c r="AC32" i="49" s="1"/>
  <c r="Y52" i="49"/>
  <c r="AC52" i="49" s="1"/>
  <c r="Y123" i="49"/>
  <c r="AC123" i="49" s="1"/>
  <c r="Y124" i="49"/>
  <c r="AC124" i="49" s="1"/>
  <c r="Y40" i="49"/>
  <c r="Y125" i="49"/>
  <c r="AC125" i="49" s="1"/>
  <c r="Y126" i="49"/>
  <c r="AC126" i="49" s="1"/>
  <c r="Y127" i="49"/>
  <c r="AC127" i="49" s="1"/>
  <c r="Y128" i="49"/>
  <c r="AC128" i="49" s="1"/>
  <c r="Y129" i="49"/>
  <c r="AC129" i="49" s="1"/>
  <c r="Y130" i="49"/>
  <c r="AC130" i="49" s="1"/>
  <c r="Y33" i="49"/>
  <c r="AC33" i="49" s="1"/>
  <c r="Y131" i="49"/>
  <c r="Y132" i="49"/>
  <c r="AC132" i="49" s="1"/>
  <c r="Y133" i="49"/>
  <c r="AC133" i="49" s="1"/>
  <c r="Y14" i="49"/>
  <c r="AC14" i="49" s="1"/>
  <c r="Y134" i="49"/>
  <c r="AC134" i="49" s="1"/>
  <c r="Y68" i="49"/>
  <c r="AC68" i="49" s="1"/>
  <c r="Y135" i="49"/>
  <c r="AC135" i="49" s="1"/>
  <c r="Y136" i="49"/>
  <c r="AC136" i="49" s="1"/>
  <c r="Y137" i="49"/>
  <c r="Y138" i="49"/>
  <c r="AC138" i="49" s="1"/>
  <c r="Y139" i="49"/>
  <c r="AC139" i="49" s="1"/>
  <c r="Y140" i="49"/>
  <c r="AC140" i="49" s="1"/>
  <c r="Y56" i="49"/>
  <c r="AC56" i="49" s="1"/>
  <c r="Y141" i="49"/>
  <c r="AC141" i="49" s="1"/>
  <c r="Y142" i="49"/>
  <c r="AC142" i="49" s="1"/>
  <c r="Y10" i="49"/>
  <c r="AC10" i="49" s="1"/>
  <c r="Y18" i="49"/>
  <c r="Y143" i="49"/>
  <c r="AC143" i="49" s="1"/>
  <c r="Y59" i="49"/>
  <c r="AC59" i="49" s="1"/>
  <c r="Y144" i="49"/>
  <c r="AC144" i="49" s="1"/>
  <c r="Y145" i="49"/>
  <c r="AC145" i="49" s="1"/>
  <c r="Y146" i="49"/>
  <c r="AC146" i="49" s="1"/>
  <c r="Y147" i="49"/>
  <c r="AC147" i="49" s="1"/>
  <c r="Y148" i="49"/>
  <c r="AC148" i="49" s="1"/>
  <c r="Y149" i="49"/>
  <c r="Y150" i="49"/>
  <c r="AC150" i="49" s="1"/>
  <c r="Y151" i="49"/>
  <c r="AC151" i="49" s="1"/>
  <c r="Y152" i="49"/>
  <c r="AC152" i="49" s="1"/>
  <c r="Y153" i="49"/>
  <c r="AC153" i="49" s="1"/>
  <c r="Y23" i="49"/>
  <c r="AC23" i="49" s="1"/>
  <c r="Y154" i="49"/>
  <c r="AC154" i="49" s="1"/>
  <c r="Y5" i="49"/>
  <c r="AC5" i="49" s="1"/>
  <c r="Y155" i="49"/>
  <c r="Y156" i="49"/>
  <c r="AC156" i="49" s="1"/>
  <c r="Y157" i="49"/>
  <c r="AC157" i="49" s="1"/>
  <c r="Y11" i="49"/>
  <c r="AC11" i="49" s="1"/>
  <c r="Y21" i="49"/>
  <c r="AC21" i="49" s="1"/>
  <c r="Y158" i="49"/>
  <c r="AC158" i="49" s="1"/>
  <c r="Y159" i="49"/>
  <c r="AC159" i="49" s="1"/>
  <c r="Y54" i="49"/>
  <c r="AC54" i="49" s="1"/>
  <c r="Y160" i="49"/>
  <c r="Y161" i="49"/>
  <c r="AC161" i="49" s="1"/>
  <c r="Y162" i="49"/>
  <c r="AC162" i="49" s="1"/>
  <c r="Y163" i="49"/>
  <c r="AC163" i="49" s="1"/>
  <c r="Y164" i="49"/>
  <c r="AC164" i="49" s="1"/>
  <c r="Y79" i="49"/>
  <c r="AC79" i="49" s="1"/>
  <c r="Y47" i="49"/>
  <c r="AC47" i="49" s="1"/>
  <c r="Y165" i="49"/>
  <c r="AC165" i="49" s="1"/>
  <c r="Y166" i="49"/>
  <c r="Y167" i="49"/>
  <c r="AC167" i="49" s="1"/>
  <c r="Y168" i="49"/>
  <c r="AC168" i="49" s="1"/>
  <c r="Y67" i="49"/>
  <c r="AC67" i="49" s="1"/>
  <c r="Y169" i="49"/>
  <c r="AC169" i="49" s="1"/>
  <c r="Y170" i="49"/>
  <c r="AC170" i="49" s="1"/>
  <c r="Y171" i="49"/>
  <c r="AC171" i="49" s="1"/>
  <c r="Y172" i="49"/>
  <c r="AC172" i="49" s="1"/>
  <c r="Y173" i="49"/>
  <c r="Y174" i="49"/>
  <c r="AC174" i="49" s="1"/>
  <c r="Y175" i="49"/>
  <c r="AC175" i="49" s="1"/>
  <c r="Y55" i="49"/>
  <c r="AC55" i="49" s="1"/>
  <c r="Y176" i="49"/>
  <c r="AC176" i="49" s="1"/>
  <c r="Y177" i="49"/>
  <c r="AC177" i="49" s="1"/>
  <c r="Y178" i="49"/>
  <c r="AC178" i="49" s="1"/>
  <c r="Y78" i="49"/>
  <c r="AC78" i="49" s="1"/>
  <c r="Y179" i="49"/>
  <c r="Y180" i="49"/>
  <c r="AC180" i="49" s="1"/>
  <c r="Y181" i="49"/>
  <c r="AC181" i="49" s="1"/>
  <c r="Y12" i="49"/>
  <c r="AC12" i="49" s="1"/>
  <c r="Y8" i="49"/>
  <c r="AC8" i="49" s="1"/>
  <c r="Y182" i="49"/>
  <c r="AC182" i="49" s="1"/>
  <c r="Y183" i="49"/>
  <c r="AC183" i="49" s="1"/>
  <c r="Y184" i="49"/>
  <c r="AC184" i="49" s="1"/>
  <c r="Y185" i="49"/>
  <c r="Y186" i="49"/>
  <c r="AC186" i="49" s="1"/>
  <c r="Y187" i="49"/>
  <c r="AC187" i="49" s="1"/>
  <c r="Y188" i="49"/>
  <c r="AC188" i="49" s="1"/>
  <c r="Y189" i="49"/>
  <c r="AC189" i="49" s="1"/>
  <c r="Y190" i="49"/>
  <c r="AC190" i="49" s="1"/>
  <c r="Y27" i="49"/>
  <c r="AC27" i="49" s="1"/>
  <c r="Y191" i="49"/>
  <c r="AC191" i="49" s="1"/>
  <c r="Y192" i="49"/>
  <c r="Y193" i="49"/>
  <c r="AC193" i="49" s="1"/>
  <c r="Y194" i="49"/>
  <c r="AC194" i="49" s="1"/>
  <c r="Y195" i="49"/>
  <c r="AC195" i="49" s="1"/>
  <c r="Y77" i="49"/>
  <c r="AC77" i="49" s="1"/>
  <c r="Y4" i="49"/>
  <c r="AC4" i="49" s="1"/>
  <c r="Y2" i="49"/>
  <c r="AC2" i="49" s="1"/>
  <c r="Y196" i="49"/>
  <c r="AC196" i="49" s="1"/>
  <c r="Y197" i="49"/>
  <c r="Y62" i="49"/>
  <c r="AC62" i="49" s="1"/>
  <c r="Y198" i="49"/>
  <c r="AC198" i="49" s="1"/>
  <c r="Y199" i="49"/>
  <c r="AC199" i="49" s="1"/>
  <c r="Y200" i="49"/>
  <c r="AC200" i="49" s="1"/>
  <c r="Y201" i="49"/>
  <c r="AC201" i="49" s="1"/>
  <c r="Y202" i="49"/>
  <c r="AC202" i="49" s="1"/>
  <c r="Y203" i="49"/>
  <c r="AC203" i="49" s="1"/>
  <c r="Y204" i="49"/>
  <c r="Y205" i="49"/>
  <c r="AC205" i="49" s="1"/>
  <c r="Y206" i="49"/>
  <c r="AC206" i="49" s="1"/>
  <c r="Y45" i="49"/>
  <c r="AC45" i="49" s="1"/>
  <c r="Y207" i="49"/>
  <c r="AC207" i="49" s="1"/>
  <c r="Y19" i="49"/>
  <c r="AC19" i="49" s="1"/>
  <c r="Y208" i="49"/>
  <c r="AC208" i="49" s="1"/>
  <c r="Y209" i="49"/>
  <c r="AC209" i="49" s="1"/>
  <c r="Y210" i="49"/>
  <c r="Y41" i="49"/>
  <c r="AC41" i="49" s="1"/>
  <c r="Y31" i="49"/>
  <c r="AC31" i="49" s="1"/>
  <c r="Y211" i="49"/>
  <c r="AC211" i="49" s="1"/>
  <c r="Y212" i="49"/>
  <c r="AC212" i="49" s="1"/>
  <c r="Y75" i="49"/>
  <c r="AC75" i="49" s="1"/>
  <c r="Y213" i="49"/>
  <c r="AC213" i="49" s="1"/>
  <c r="Y214" i="49"/>
  <c r="AC214" i="49" s="1"/>
  <c r="Y72" i="49"/>
  <c r="Y215" i="49"/>
  <c r="AC215" i="49" s="1"/>
  <c r="Y58" i="49"/>
  <c r="AC58" i="49" s="1"/>
  <c r="Y73" i="49"/>
  <c r="AC73" i="49" s="1"/>
  <c r="Y76" i="49"/>
  <c r="AC76" i="49" s="1"/>
  <c r="Y65" i="49"/>
  <c r="AC65" i="49" s="1"/>
  <c r="Y216" i="49"/>
  <c r="AC216" i="49" s="1"/>
  <c r="Y217" i="49"/>
  <c r="AC217" i="49" s="1"/>
  <c r="Y66" i="49"/>
  <c r="Y218" i="49"/>
  <c r="AC218" i="49" s="1"/>
  <c r="X3" i="49"/>
  <c r="AB3" i="49" s="1"/>
  <c r="X81" i="49"/>
  <c r="AB81" i="49" s="1"/>
  <c r="X82" i="49"/>
  <c r="AB82" i="49" s="1"/>
  <c r="X83" i="49"/>
  <c r="AB83" i="49" s="1"/>
  <c r="X84" i="49"/>
  <c r="AB84" i="49" s="1"/>
  <c r="X49" i="49"/>
  <c r="AB49" i="49" s="1"/>
  <c r="X60" i="49"/>
  <c r="X85" i="49"/>
  <c r="AB85" i="49" s="1"/>
  <c r="X86" i="49"/>
  <c r="AB86" i="49" s="1"/>
  <c r="X87" i="49"/>
  <c r="AB87" i="49" s="1"/>
  <c r="X88" i="49"/>
  <c r="AB88" i="49" s="1"/>
  <c r="X9" i="49"/>
  <c r="AB9" i="49" s="1"/>
  <c r="X53" i="49"/>
  <c r="AB53" i="49" s="1"/>
  <c r="X89" i="49"/>
  <c r="AB89" i="49" s="1"/>
  <c r="X7" i="49"/>
  <c r="X90" i="49"/>
  <c r="AB90" i="49" s="1"/>
  <c r="X39" i="49"/>
  <c r="AB39" i="49" s="1"/>
  <c r="X46" i="49"/>
  <c r="AB46" i="49" s="1"/>
  <c r="X6" i="49"/>
  <c r="AB6" i="49" s="1"/>
  <c r="X24" i="49"/>
  <c r="AB24" i="49" s="1"/>
  <c r="X17" i="49"/>
  <c r="AB17" i="49" s="1"/>
  <c r="X44" i="49"/>
  <c r="AB44" i="49" s="1"/>
  <c r="X91" i="49"/>
  <c r="X92" i="49"/>
  <c r="AB92" i="49" s="1"/>
  <c r="X93" i="49"/>
  <c r="AB93" i="49" s="1"/>
  <c r="X22" i="49"/>
  <c r="AB22" i="49" s="1"/>
  <c r="X26" i="49"/>
  <c r="AB26" i="49" s="1"/>
  <c r="X28" i="49"/>
  <c r="AB28" i="49" s="1"/>
  <c r="X61" i="49"/>
  <c r="AB61" i="49" s="1"/>
  <c r="X57" i="49"/>
  <c r="AB57" i="49" s="1"/>
  <c r="X63" i="49"/>
  <c r="X69" i="49"/>
  <c r="AB69" i="49" s="1"/>
  <c r="X94" i="49"/>
  <c r="AB94" i="49" s="1"/>
  <c r="X95" i="49"/>
  <c r="AB95" i="49" s="1"/>
  <c r="X43" i="49"/>
  <c r="AB43" i="49" s="1"/>
  <c r="X30" i="49"/>
  <c r="AB30" i="49" s="1"/>
  <c r="X36" i="49"/>
  <c r="AB36" i="49" s="1"/>
  <c r="X96" i="49"/>
  <c r="AB96" i="49" s="1"/>
  <c r="X64" i="49"/>
  <c r="X35" i="49"/>
  <c r="AB35" i="49" s="1"/>
  <c r="X50" i="49"/>
  <c r="AB50" i="49" s="1"/>
  <c r="X42" i="49"/>
  <c r="AB42" i="49" s="1"/>
  <c r="X16" i="49"/>
  <c r="AB16" i="49" s="1"/>
  <c r="X71" i="49"/>
  <c r="AB71" i="49" s="1"/>
  <c r="X29" i="49"/>
  <c r="AB29" i="49" s="1"/>
  <c r="X51" i="49"/>
  <c r="AB51" i="49" s="1"/>
  <c r="X13" i="49"/>
  <c r="X38" i="49"/>
  <c r="AB38" i="49" s="1"/>
  <c r="X97" i="49"/>
  <c r="AB97" i="49" s="1"/>
  <c r="X98" i="49"/>
  <c r="AB98" i="49" s="1"/>
  <c r="X48" i="49"/>
  <c r="AB48" i="49" s="1"/>
  <c r="X99" i="49"/>
  <c r="AB99" i="49" s="1"/>
  <c r="X80" i="49"/>
  <c r="AB80" i="49" s="1"/>
  <c r="X74" i="49"/>
  <c r="AB74" i="49" s="1"/>
  <c r="X34" i="49"/>
  <c r="X70" i="49"/>
  <c r="AB70" i="49" s="1"/>
  <c r="X100" i="49"/>
  <c r="AB100" i="49" s="1"/>
  <c r="X101" i="49"/>
  <c r="AB101" i="49" s="1"/>
  <c r="X102" i="49"/>
  <c r="AB102" i="49" s="1"/>
  <c r="X103" i="49"/>
  <c r="AB103" i="49" s="1"/>
  <c r="X104" i="49"/>
  <c r="AB104" i="49" s="1"/>
  <c r="X105" i="49"/>
  <c r="AB105" i="49" s="1"/>
  <c r="X15" i="49"/>
  <c r="X106" i="49"/>
  <c r="AB106" i="49" s="1"/>
  <c r="X107" i="49"/>
  <c r="AB107" i="49" s="1"/>
  <c r="X108" i="49"/>
  <c r="AB108" i="49" s="1"/>
  <c r="X109" i="49"/>
  <c r="AB109" i="49" s="1"/>
  <c r="X110" i="49"/>
  <c r="AB110" i="49" s="1"/>
  <c r="X111" i="49"/>
  <c r="AB111" i="49" s="1"/>
  <c r="X112" i="49"/>
  <c r="AB112" i="49" s="1"/>
  <c r="X113" i="49"/>
  <c r="X37" i="49"/>
  <c r="AB37" i="49" s="1"/>
  <c r="X20" i="49"/>
  <c r="AB20" i="49" s="1"/>
  <c r="X114" i="49"/>
  <c r="AB114" i="49" s="1"/>
  <c r="X115" i="49"/>
  <c r="AB115" i="49" s="1"/>
  <c r="X116" i="49"/>
  <c r="AB116" i="49" s="1"/>
  <c r="X117" i="49"/>
  <c r="AB117" i="49" s="1"/>
  <c r="X118" i="49"/>
  <c r="AB118" i="49" s="1"/>
  <c r="X119" i="49"/>
  <c r="X120" i="49"/>
  <c r="AB120" i="49" s="1"/>
  <c r="X121" i="49"/>
  <c r="AB121" i="49" s="1"/>
  <c r="X122" i="49"/>
  <c r="AB122" i="49" s="1"/>
  <c r="X25" i="49"/>
  <c r="AB25" i="49" s="1"/>
  <c r="X32" i="49"/>
  <c r="AB32" i="49" s="1"/>
  <c r="X52" i="49"/>
  <c r="AB52" i="49" s="1"/>
  <c r="X123" i="49"/>
  <c r="AB123" i="49" s="1"/>
  <c r="X124" i="49"/>
  <c r="X40" i="49"/>
  <c r="AB40" i="49" s="1"/>
  <c r="X125" i="49"/>
  <c r="AB125" i="49" s="1"/>
  <c r="X126" i="49"/>
  <c r="AB126" i="49" s="1"/>
  <c r="X127" i="49"/>
  <c r="AB127" i="49" s="1"/>
  <c r="X128" i="49"/>
  <c r="AB128" i="49" s="1"/>
  <c r="X129" i="49"/>
  <c r="AB129" i="49" s="1"/>
  <c r="X130" i="49"/>
  <c r="AB130" i="49" s="1"/>
  <c r="X33" i="49"/>
  <c r="X131" i="49"/>
  <c r="AB131" i="49" s="1"/>
  <c r="X132" i="49"/>
  <c r="AB132" i="49" s="1"/>
  <c r="X133" i="49"/>
  <c r="AB133" i="49" s="1"/>
  <c r="X14" i="49"/>
  <c r="AB14" i="49" s="1"/>
  <c r="X134" i="49"/>
  <c r="AB134" i="49" s="1"/>
  <c r="X68" i="49"/>
  <c r="AB68" i="49" s="1"/>
  <c r="X135" i="49"/>
  <c r="AB135" i="49" s="1"/>
  <c r="X136" i="49"/>
  <c r="X137" i="49"/>
  <c r="AB137" i="49" s="1"/>
  <c r="X138" i="49"/>
  <c r="AB138" i="49" s="1"/>
  <c r="X139" i="49"/>
  <c r="AB139" i="49" s="1"/>
  <c r="X140" i="49"/>
  <c r="AB140" i="49" s="1"/>
  <c r="X56" i="49"/>
  <c r="AB56" i="49" s="1"/>
  <c r="X141" i="49"/>
  <c r="AB141" i="49" s="1"/>
  <c r="X142" i="49"/>
  <c r="AB142" i="49" s="1"/>
  <c r="X10" i="49"/>
  <c r="X18" i="49"/>
  <c r="AB18" i="49" s="1"/>
  <c r="X143" i="49"/>
  <c r="AB143" i="49" s="1"/>
  <c r="X59" i="49"/>
  <c r="AB59" i="49" s="1"/>
  <c r="X144" i="49"/>
  <c r="AB144" i="49" s="1"/>
  <c r="X145" i="49"/>
  <c r="AB145" i="49" s="1"/>
  <c r="X146" i="49"/>
  <c r="AB146" i="49" s="1"/>
  <c r="X147" i="49"/>
  <c r="AB147" i="49" s="1"/>
  <c r="X148" i="49"/>
  <c r="X149" i="49"/>
  <c r="AB149" i="49" s="1"/>
  <c r="X150" i="49"/>
  <c r="AB150" i="49" s="1"/>
  <c r="X151" i="49"/>
  <c r="AB151" i="49" s="1"/>
  <c r="X152" i="49"/>
  <c r="AB152" i="49" s="1"/>
  <c r="X153" i="49"/>
  <c r="AB153" i="49" s="1"/>
  <c r="X23" i="49"/>
  <c r="AB23" i="49" s="1"/>
  <c r="X154" i="49"/>
  <c r="AB154" i="49" s="1"/>
  <c r="X5" i="49"/>
  <c r="X155" i="49"/>
  <c r="AB155" i="49" s="1"/>
  <c r="X156" i="49"/>
  <c r="AB156" i="49" s="1"/>
  <c r="X157" i="49"/>
  <c r="AB157" i="49" s="1"/>
  <c r="X11" i="49"/>
  <c r="AB11" i="49" s="1"/>
  <c r="X21" i="49"/>
  <c r="AB21" i="49" s="1"/>
  <c r="X158" i="49"/>
  <c r="AB158" i="49" s="1"/>
  <c r="X159" i="49"/>
  <c r="AB159" i="49" s="1"/>
  <c r="X54" i="49"/>
  <c r="X160" i="49"/>
  <c r="AB160" i="49" s="1"/>
  <c r="X161" i="49"/>
  <c r="AB161" i="49" s="1"/>
  <c r="X162" i="49"/>
  <c r="AB162" i="49" s="1"/>
  <c r="X163" i="49"/>
  <c r="AB163" i="49" s="1"/>
  <c r="X164" i="49"/>
  <c r="AB164" i="49" s="1"/>
  <c r="X79" i="49"/>
  <c r="AB79" i="49" s="1"/>
  <c r="X47" i="49"/>
  <c r="AB47" i="49" s="1"/>
  <c r="X165" i="49"/>
  <c r="X166" i="49"/>
  <c r="AB166" i="49" s="1"/>
  <c r="X167" i="49"/>
  <c r="AB167" i="49" s="1"/>
  <c r="X168" i="49"/>
  <c r="AB168" i="49" s="1"/>
  <c r="X67" i="49"/>
  <c r="AB67" i="49" s="1"/>
  <c r="X169" i="49"/>
  <c r="AB169" i="49" s="1"/>
  <c r="X170" i="49"/>
  <c r="AB170" i="49" s="1"/>
  <c r="X171" i="49"/>
  <c r="AB171" i="49" s="1"/>
  <c r="X172" i="49"/>
  <c r="X173" i="49"/>
  <c r="AB173" i="49" s="1"/>
  <c r="X174" i="49"/>
  <c r="AB174" i="49" s="1"/>
  <c r="X175" i="49"/>
  <c r="AB175" i="49" s="1"/>
  <c r="X55" i="49"/>
  <c r="AB55" i="49" s="1"/>
  <c r="X176" i="49"/>
  <c r="AB176" i="49" s="1"/>
  <c r="X177" i="49"/>
  <c r="AB177" i="49" s="1"/>
  <c r="X178" i="49"/>
  <c r="AB178" i="49" s="1"/>
  <c r="X78" i="49"/>
  <c r="X179" i="49"/>
  <c r="AB179" i="49" s="1"/>
  <c r="X180" i="49"/>
  <c r="AB180" i="49" s="1"/>
  <c r="X181" i="49"/>
  <c r="AB181" i="49" s="1"/>
  <c r="X12" i="49"/>
  <c r="AB12" i="49" s="1"/>
  <c r="X8" i="49"/>
  <c r="AB8" i="49" s="1"/>
  <c r="X182" i="49"/>
  <c r="AB182" i="49" s="1"/>
  <c r="X183" i="49"/>
  <c r="AB183" i="49" s="1"/>
  <c r="X184" i="49"/>
  <c r="X185" i="49"/>
  <c r="AB185" i="49" s="1"/>
  <c r="X186" i="49"/>
  <c r="AB186" i="49" s="1"/>
  <c r="X187" i="49"/>
  <c r="AB187" i="49" s="1"/>
  <c r="X188" i="49"/>
  <c r="AB188" i="49" s="1"/>
  <c r="X189" i="49"/>
  <c r="AB189" i="49" s="1"/>
  <c r="X190" i="49"/>
  <c r="AB190" i="49" s="1"/>
  <c r="X27" i="49"/>
  <c r="AB27" i="49" s="1"/>
  <c r="X191" i="49"/>
  <c r="X192" i="49"/>
  <c r="AB192" i="49" s="1"/>
  <c r="X193" i="49"/>
  <c r="AB193" i="49" s="1"/>
  <c r="X194" i="49"/>
  <c r="AB194" i="49" s="1"/>
  <c r="X195" i="49"/>
  <c r="AB195" i="49" s="1"/>
  <c r="X77" i="49"/>
  <c r="AB77" i="49" s="1"/>
  <c r="X4" i="49"/>
  <c r="AB4" i="49" s="1"/>
  <c r="X2" i="49"/>
  <c r="AB2" i="49" s="1"/>
  <c r="X196" i="49"/>
  <c r="X197" i="49"/>
  <c r="AB197" i="49" s="1"/>
  <c r="X62" i="49"/>
  <c r="AB62" i="49" s="1"/>
  <c r="X198" i="49"/>
  <c r="AB198" i="49" s="1"/>
  <c r="X199" i="49"/>
  <c r="AB199" i="49" s="1"/>
  <c r="X200" i="49"/>
  <c r="AB200" i="49" s="1"/>
  <c r="X201" i="49"/>
  <c r="AB201" i="49" s="1"/>
  <c r="X202" i="49"/>
  <c r="AB202" i="49" s="1"/>
  <c r="X203" i="49"/>
  <c r="X204" i="49"/>
  <c r="AB204" i="49" s="1"/>
  <c r="X205" i="49"/>
  <c r="AB205" i="49" s="1"/>
  <c r="X206" i="49"/>
  <c r="AB206" i="49" s="1"/>
  <c r="X45" i="49"/>
  <c r="AB45" i="49" s="1"/>
  <c r="X207" i="49"/>
  <c r="AB207" i="49" s="1"/>
  <c r="X19" i="49"/>
  <c r="AB19" i="49" s="1"/>
  <c r="X208" i="49"/>
  <c r="AB208" i="49" s="1"/>
  <c r="X209" i="49"/>
  <c r="X210" i="49"/>
  <c r="AB210" i="49" s="1"/>
  <c r="X41" i="49"/>
  <c r="AB41" i="49" s="1"/>
  <c r="X31" i="49"/>
  <c r="AB31" i="49" s="1"/>
  <c r="X211" i="49"/>
  <c r="AB211" i="49" s="1"/>
  <c r="X212" i="49"/>
  <c r="AB212" i="49" s="1"/>
  <c r="X75" i="49"/>
  <c r="AB75" i="49" s="1"/>
  <c r="X213" i="49"/>
  <c r="AB213" i="49" s="1"/>
  <c r="X214" i="49"/>
  <c r="X72" i="49"/>
  <c r="AB72" i="49" s="1"/>
  <c r="X215" i="49"/>
  <c r="AB215" i="49" s="1"/>
  <c r="X58" i="49"/>
  <c r="AB58" i="49" s="1"/>
  <c r="X73" i="49"/>
  <c r="AB73" i="49" s="1"/>
  <c r="X76" i="49"/>
  <c r="AB76" i="49" s="1"/>
  <c r="X65" i="49"/>
  <c r="AB65" i="49" s="1"/>
  <c r="X216" i="49"/>
  <c r="AB216" i="49" s="1"/>
  <c r="X217" i="49"/>
  <c r="X66" i="49"/>
  <c r="AB66" i="49" s="1"/>
  <c r="X218" i="49"/>
  <c r="AB218" i="49" s="1"/>
  <c r="N1" i="49"/>
  <c r="O1" i="49" s="1"/>
  <c r="P1" i="49" s="1"/>
  <c r="Q1" i="49" s="1"/>
  <c r="R1" i="49" s="1"/>
  <c r="S1" i="49" s="1"/>
  <c r="T1" i="49" s="1"/>
  <c r="U1" i="49" s="1"/>
  <c r="V1" i="49" s="1"/>
  <c r="W1" i="49" s="1"/>
  <c r="M1" i="49"/>
  <c r="I562" i="40"/>
  <c r="I561" i="40"/>
  <c r="I560" i="40"/>
  <c r="I559" i="40"/>
  <c r="I558" i="40"/>
  <c r="I557" i="40"/>
  <c r="I556" i="40"/>
  <c r="I555" i="40"/>
  <c r="I554" i="40"/>
  <c r="I553" i="40"/>
  <c r="I552" i="40"/>
  <c r="I551" i="40"/>
  <c r="I550" i="40"/>
  <c r="I549" i="40"/>
  <c r="I548" i="40"/>
  <c r="I547" i="40"/>
  <c r="K576" i="40"/>
  <c r="W575" i="40"/>
  <c r="V575" i="40"/>
  <c r="U575" i="40"/>
  <c r="T575" i="40"/>
  <c r="S575" i="40"/>
  <c r="R575" i="40"/>
  <c r="Q575" i="40"/>
  <c r="P575" i="40"/>
  <c r="O575" i="40"/>
  <c r="N575" i="40"/>
  <c r="M575" i="40"/>
  <c r="L575" i="40"/>
  <c r="J575" i="40" s="1"/>
  <c r="W573" i="40"/>
  <c r="V573" i="40"/>
  <c r="U573" i="40"/>
  <c r="T573" i="40"/>
  <c r="S573" i="40"/>
  <c r="R573" i="40"/>
  <c r="Q573" i="40"/>
  <c r="P573" i="40"/>
  <c r="O573" i="40"/>
  <c r="N573" i="40"/>
  <c r="J573" i="40" s="1"/>
  <c r="M573" i="40"/>
  <c r="L573" i="40"/>
  <c r="W571" i="40"/>
  <c r="V571" i="40"/>
  <c r="U571" i="40"/>
  <c r="T571" i="40"/>
  <c r="S571" i="40"/>
  <c r="R571" i="40"/>
  <c r="Q571" i="40"/>
  <c r="P571" i="40"/>
  <c r="J571" i="40" s="1"/>
  <c r="O571" i="40"/>
  <c r="N571" i="40"/>
  <c r="M571" i="40"/>
  <c r="L571" i="40"/>
  <c r="W568" i="40"/>
  <c r="V568" i="40"/>
  <c r="U568" i="40"/>
  <c r="T568" i="40"/>
  <c r="S568" i="40"/>
  <c r="R568" i="40"/>
  <c r="Q568" i="40"/>
  <c r="P568" i="40"/>
  <c r="O568" i="40"/>
  <c r="N568" i="40"/>
  <c r="M568" i="40"/>
  <c r="L568" i="40"/>
  <c r="J568" i="40" s="1"/>
  <c r="W567" i="40"/>
  <c r="V567" i="40"/>
  <c r="U567" i="40"/>
  <c r="T567" i="40"/>
  <c r="S567" i="40"/>
  <c r="R567" i="40"/>
  <c r="Q567" i="40"/>
  <c r="P567" i="40"/>
  <c r="O567" i="40"/>
  <c r="N567" i="40"/>
  <c r="M567" i="40"/>
  <c r="L567" i="40"/>
  <c r="J567" i="40" s="1"/>
  <c r="M1" i="40"/>
  <c r="N1" i="40" s="1"/>
  <c r="O1" i="40" s="1"/>
  <c r="P1" i="40" s="1"/>
  <c r="Q1" i="40" s="1"/>
  <c r="R1" i="40" s="1"/>
  <c r="S1" i="40" s="1"/>
  <c r="T1" i="40" s="1"/>
  <c r="U1" i="40" s="1"/>
  <c r="V1" i="40" s="1"/>
  <c r="W1" i="40" s="1"/>
  <c r="L522" i="40"/>
  <c r="W520" i="40"/>
  <c r="V520" i="40"/>
  <c r="U520" i="40"/>
  <c r="T520" i="40"/>
  <c r="S520" i="40"/>
  <c r="R520" i="40"/>
  <c r="Q520" i="40"/>
  <c r="P520" i="40"/>
  <c r="O520" i="40"/>
  <c r="N520" i="40"/>
  <c r="M520" i="40"/>
  <c r="L520" i="40"/>
  <c r="L519" i="40"/>
  <c r="W517" i="40"/>
  <c r="V517" i="40"/>
  <c r="U517" i="40"/>
  <c r="T517" i="40"/>
  <c r="S517" i="40"/>
  <c r="R517" i="40"/>
  <c r="Q517" i="40"/>
  <c r="P517" i="40"/>
  <c r="O517" i="40"/>
  <c r="N517" i="40"/>
  <c r="M517" i="40"/>
  <c r="L517" i="40"/>
  <c r="L516" i="40"/>
  <c r="W514" i="40"/>
  <c r="V514" i="40"/>
  <c r="U514" i="40"/>
  <c r="T514" i="40"/>
  <c r="S514" i="40"/>
  <c r="R514" i="40"/>
  <c r="Q514" i="40"/>
  <c r="P514" i="40"/>
  <c r="O514" i="40"/>
  <c r="N514" i="40"/>
  <c r="M514" i="40"/>
  <c r="L514" i="40"/>
  <c r="L513" i="40"/>
  <c r="L510" i="40"/>
  <c r="W504" i="40"/>
  <c r="V504" i="40"/>
  <c r="U504" i="40"/>
  <c r="T504" i="40"/>
  <c r="S504" i="40"/>
  <c r="R504" i="40"/>
  <c r="Q504" i="40"/>
  <c r="P504" i="40"/>
  <c r="O504" i="40"/>
  <c r="N504" i="40"/>
  <c r="M504" i="40"/>
  <c r="L504" i="40"/>
  <c r="W502" i="40"/>
  <c r="V502" i="40"/>
  <c r="U502" i="40"/>
  <c r="T502" i="40"/>
  <c r="S502" i="40"/>
  <c r="R502" i="40"/>
  <c r="Q502" i="40"/>
  <c r="P502" i="40"/>
  <c r="O502" i="40"/>
  <c r="N502" i="40"/>
  <c r="M502" i="40"/>
  <c r="L502" i="40"/>
  <c r="W500" i="40"/>
  <c r="V500" i="40"/>
  <c r="U500" i="40"/>
  <c r="T500" i="40"/>
  <c r="S500" i="40"/>
  <c r="R500" i="40"/>
  <c r="Q500" i="40"/>
  <c r="P500" i="40"/>
  <c r="O500" i="40"/>
  <c r="N500" i="40"/>
  <c r="M500" i="40"/>
  <c r="L500" i="40"/>
  <c r="W497" i="40"/>
  <c r="V497" i="40"/>
  <c r="U497" i="40"/>
  <c r="T497" i="40"/>
  <c r="S497" i="40"/>
  <c r="R497" i="40"/>
  <c r="Q497" i="40"/>
  <c r="P497" i="40"/>
  <c r="O497" i="40"/>
  <c r="N497" i="40"/>
  <c r="M497" i="40"/>
  <c r="L497" i="40"/>
  <c r="W495" i="40"/>
  <c r="V495" i="40"/>
  <c r="U495" i="40"/>
  <c r="T495" i="40"/>
  <c r="S495" i="40"/>
  <c r="R495" i="40"/>
  <c r="Q495" i="40"/>
  <c r="P495" i="40"/>
  <c r="O495" i="40"/>
  <c r="N495" i="40"/>
  <c r="M495" i="40"/>
  <c r="L495" i="40"/>
  <c r="W493" i="40"/>
  <c r="V493" i="40"/>
  <c r="U493" i="40"/>
  <c r="T493" i="40"/>
  <c r="S493" i="40"/>
  <c r="R493" i="40"/>
  <c r="Q493" i="40"/>
  <c r="P493" i="40"/>
  <c r="O493" i="40"/>
  <c r="N493" i="40"/>
  <c r="M493" i="40"/>
  <c r="L493" i="40"/>
  <c r="W491" i="40"/>
  <c r="V491" i="40"/>
  <c r="U491" i="40"/>
  <c r="T491" i="40"/>
  <c r="S491" i="40"/>
  <c r="R491" i="40"/>
  <c r="Q491" i="40"/>
  <c r="P491" i="40"/>
  <c r="O491" i="40"/>
  <c r="N491" i="40"/>
  <c r="M491" i="40"/>
  <c r="L491" i="40"/>
  <c r="W489" i="40"/>
  <c r="V489" i="40"/>
  <c r="U489" i="40"/>
  <c r="T489" i="40"/>
  <c r="S489" i="40"/>
  <c r="R489" i="40"/>
  <c r="Q489" i="40"/>
  <c r="P489" i="40"/>
  <c r="O489" i="40"/>
  <c r="N489" i="40"/>
  <c r="M489" i="40"/>
  <c r="L489" i="40"/>
  <c r="W487" i="40"/>
  <c r="V487" i="40"/>
  <c r="U487" i="40"/>
  <c r="T487" i="40"/>
  <c r="S487" i="40"/>
  <c r="R487" i="40"/>
  <c r="Q487" i="40"/>
  <c r="P487" i="40"/>
  <c r="O487" i="40"/>
  <c r="N487" i="40"/>
  <c r="M487" i="40"/>
  <c r="L487" i="40"/>
  <c r="W483" i="40"/>
  <c r="V483" i="40"/>
  <c r="U483" i="40"/>
  <c r="T483" i="40"/>
  <c r="S483" i="40"/>
  <c r="R483" i="40"/>
  <c r="Q483" i="40"/>
  <c r="P483" i="40"/>
  <c r="O483" i="40"/>
  <c r="N483" i="40"/>
  <c r="M483" i="40"/>
  <c r="L483" i="40"/>
  <c r="W481" i="40"/>
  <c r="V481" i="40"/>
  <c r="U481" i="40"/>
  <c r="T481" i="40"/>
  <c r="S481" i="40"/>
  <c r="R481" i="40"/>
  <c r="Q481" i="40"/>
  <c r="P481" i="40"/>
  <c r="O481" i="40"/>
  <c r="N481" i="40"/>
  <c r="M481" i="40"/>
  <c r="L481" i="40"/>
  <c r="W479" i="40"/>
  <c r="V479" i="40"/>
  <c r="U479" i="40"/>
  <c r="T479" i="40"/>
  <c r="S479" i="40"/>
  <c r="R479" i="40"/>
  <c r="Q479" i="40"/>
  <c r="P479" i="40"/>
  <c r="O479" i="40"/>
  <c r="N479" i="40"/>
  <c r="M479" i="40"/>
  <c r="L479" i="40"/>
  <c r="W477" i="40"/>
  <c r="V477" i="40"/>
  <c r="U477" i="40"/>
  <c r="T477" i="40"/>
  <c r="S477" i="40"/>
  <c r="R477" i="40"/>
  <c r="Q477" i="40"/>
  <c r="P477" i="40"/>
  <c r="O477" i="40"/>
  <c r="N477" i="40"/>
  <c r="M477" i="40"/>
  <c r="L477" i="40"/>
  <c r="W475" i="40"/>
  <c r="V475" i="40"/>
  <c r="U475" i="40"/>
  <c r="T475" i="40"/>
  <c r="S475" i="40"/>
  <c r="R475" i="40"/>
  <c r="Q475" i="40"/>
  <c r="P475" i="40"/>
  <c r="O475" i="40"/>
  <c r="N475" i="40"/>
  <c r="M475" i="40"/>
  <c r="L475" i="40"/>
  <c r="W473" i="40"/>
  <c r="V473" i="40"/>
  <c r="U473" i="40"/>
  <c r="T473" i="40"/>
  <c r="S473" i="40"/>
  <c r="R473" i="40"/>
  <c r="Q473" i="40"/>
  <c r="P473" i="40"/>
  <c r="O473" i="40"/>
  <c r="N473" i="40"/>
  <c r="M473" i="40"/>
  <c r="L473" i="40"/>
  <c r="L472" i="40"/>
  <c r="L469" i="40"/>
  <c r="W467" i="40"/>
  <c r="V467" i="40"/>
  <c r="U467" i="40"/>
  <c r="T467" i="40"/>
  <c r="S467" i="40"/>
  <c r="R467" i="40"/>
  <c r="Q467" i="40"/>
  <c r="P467" i="40"/>
  <c r="O467" i="40"/>
  <c r="N467" i="40"/>
  <c r="M467" i="40"/>
  <c r="L467" i="40"/>
  <c r="L466" i="40"/>
  <c r="W464" i="40"/>
  <c r="V464" i="40"/>
  <c r="U464" i="40"/>
  <c r="T464" i="40"/>
  <c r="S464" i="40"/>
  <c r="R464" i="40"/>
  <c r="Q464" i="40"/>
  <c r="P464" i="40"/>
  <c r="O464" i="40"/>
  <c r="N464" i="40"/>
  <c r="M464" i="40"/>
  <c r="L464" i="40"/>
  <c r="L463" i="40"/>
  <c r="W461" i="40"/>
  <c r="V461" i="40"/>
  <c r="U461" i="40"/>
  <c r="T461" i="40"/>
  <c r="S461" i="40"/>
  <c r="R461" i="40"/>
  <c r="Q461" i="40"/>
  <c r="P461" i="40"/>
  <c r="O461" i="40"/>
  <c r="N461" i="40"/>
  <c r="M461" i="40"/>
  <c r="L461" i="40"/>
  <c r="W459" i="40"/>
  <c r="V459" i="40"/>
  <c r="U459" i="40"/>
  <c r="T459" i="40"/>
  <c r="S459" i="40"/>
  <c r="R459" i="40"/>
  <c r="Q459" i="40"/>
  <c r="P459" i="40"/>
  <c r="O459" i="40"/>
  <c r="N459" i="40"/>
  <c r="M459" i="40"/>
  <c r="L459" i="40"/>
  <c r="L458" i="40"/>
  <c r="L455" i="40"/>
  <c r="W452" i="40"/>
  <c r="V452" i="40"/>
  <c r="U452" i="40"/>
  <c r="T452" i="40"/>
  <c r="S452" i="40"/>
  <c r="R452" i="40"/>
  <c r="Q452" i="40"/>
  <c r="P452" i="40"/>
  <c r="O452" i="40"/>
  <c r="N452" i="40"/>
  <c r="M452" i="40"/>
  <c r="L452" i="40"/>
  <c r="L451" i="40"/>
  <c r="W449" i="40"/>
  <c r="V449" i="40"/>
  <c r="U449" i="40"/>
  <c r="T449" i="40"/>
  <c r="S449" i="40"/>
  <c r="R449" i="40"/>
  <c r="Q449" i="40"/>
  <c r="P449" i="40"/>
  <c r="O449" i="40"/>
  <c r="N449" i="40"/>
  <c r="M449" i="40"/>
  <c r="L449" i="40"/>
  <c r="W447" i="40"/>
  <c r="V447" i="40"/>
  <c r="U447" i="40"/>
  <c r="T447" i="40"/>
  <c r="S447" i="40"/>
  <c r="R447" i="40"/>
  <c r="Q447" i="40"/>
  <c r="P447" i="40"/>
  <c r="O447" i="40"/>
  <c r="N447" i="40"/>
  <c r="M447" i="40"/>
  <c r="L447" i="40"/>
  <c r="L446" i="40"/>
  <c r="W444" i="40"/>
  <c r="V444" i="40"/>
  <c r="U444" i="40"/>
  <c r="T444" i="40"/>
  <c r="S444" i="40"/>
  <c r="R444" i="40"/>
  <c r="Q444" i="40"/>
  <c r="P444" i="40"/>
  <c r="O444" i="40"/>
  <c r="N444" i="40"/>
  <c r="M444" i="40"/>
  <c r="L444" i="40"/>
  <c r="L443" i="40"/>
  <c r="W440" i="40"/>
  <c r="V440" i="40"/>
  <c r="U440" i="40"/>
  <c r="T440" i="40"/>
  <c r="S440" i="40"/>
  <c r="R440" i="40"/>
  <c r="Q440" i="40"/>
  <c r="P440" i="40"/>
  <c r="O440" i="40"/>
  <c r="N440" i="40"/>
  <c r="M440" i="40"/>
  <c r="L440" i="40"/>
  <c r="L439" i="40"/>
  <c r="W435" i="40"/>
  <c r="V435" i="40"/>
  <c r="U435" i="40"/>
  <c r="T435" i="40"/>
  <c r="S435" i="40"/>
  <c r="R435" i="40"/>
  <c r="Q435" i="40"/>
  <c r="P435" i="40"/>
  <c r="O435" i="40"/>
  <c r="N435" i="40"/>
  <c r="M435" i="40"/>
  <c r="L435" i="40"/>
  <c r="W433" i="40"/>
  <c r="V433" i="40"/>
  <c r="U433" i="40"/>
  <c r="T433" i="40"/>
  <c r="S433" i="40"/>
  <c r="R433" i="40"/>
  <c r="Q433" i="40"/>
  <c r="P433" i="40"/>
  <c r="O433" i="40"/>
  <c r="N433" i="40"/>
  <c r="M433" i="40"/>
  <c r="L433" i="40"/>
  <c r="L432" i="40"/>
  <c r="W430" i="40"/>
  <c r="V430" i="40"/>
  <c r="U430" i="40"/>
  <c r="T430" i="40"/>
  <c r="S430" i="40"/>
  <c r="R430" i="40"/>
  <c r="Q430" i="40"/>
  <c r="P430" i="40"/>
  <c r="O430" i="40"/>
  <c r="N430" i="40"/>
  <c r="M430" i="40"/>
  <c r="L430" i="40"/>
  <c r="W427" i="40"/>
  <c r="V427" i="40"/>
  <c r="U427" i="40"/>
  <c r="T427" i="40"/>
  <c r="S427" i="40"/>
  <c r="R427" i="40"/>
  <c r="Q427" i="40"/>
  <c r="P427" i="40"/>
  <c r="O427" i="40"/>
  <c r="N427" i="40"/>
  <c r="M427" i="40"/>
  <c r="L427" i="40"/>
  <c r="W425" i="40"/>
  <c r="V425" i="40"/>
  <c r="U425" i="40"/>
  <c r="T425" i="40"/>
  <c r="S425" i="40"/>
  <c r="R425" i="40"/>
  <c r="Q425" i="40"/>
  <c r="P425" i="40"/>
  <c r="O425" i="40"/>
  <c r="N425" i="40"/>
  <c r="M425" i="40"/>
  <c r="L425" i="40"/>
  <c r="W423" i="40"/>
  <c r="V423" i="40"/>
  <c r="U423" i="40"/>
  <c r="T423" i="40"/>
  <c r="S423" i="40"/>
  <c r="R423" i="40"/>
  <c r="Q423" i="40"/>
  <c r="P423" i="40"/>
  <c r="O423" i="40"/>
  <c r="N423" i="40"/>
  <c r="M423" i="40"/>
  <c r="L423" i="40"/>
  <c r="W421" i="40"/>
  <c r="V421" i="40"/>
  <c r="U421" i="40"/>
  <c r="T421" i="40"/>
  <c r="S421" i="40"/>
  <c r="R421" i="40"/>
  <c r="Q421" i="40"/>
  <c r="P421" i="40"/>
  <c r="O421" i="40"/>
  <c r="N421" i="40"/>
  <c r="M421" i="40"/>
  <c r="L421" i="40"/>
  <c r="W419" i="40"/>
  <c r="V419" i="40"/>
  <c r="U419" i="40"/>
  <c r="T419" i="40"/>
  <c r="S419" i="40"/>
  <c r="R419" i="40"/>
  <c r="Q419" i="40"/>
  <c r="P419" i="40"/>
  <c r="O419" i="40"/>
  <c r="N419" i="40"/>
  <c r="M419" i="40"/>
  <c r="L419" i="40"/>
  <c r="W417" i="40"/>
  <c r="V417" i="40"/>
  <c r="U417" i="40"/>
  <c r="T417" i="40"/>
  <c r="S417" i="40"/>
  <c r="R417" i="40"/>
  <c r="Q417" i="40"/>
  <c r="P417" i="40"/>
  <c r="O417" i="40"/>
  <c r="N417" i="40"/>
  <c r="M417" i="40"/>
  <c r="L417" i="40"/>
  <c r="W415" i="40"/>
  <c r="V415" i="40"/>
  <c r="U415" i="40"/>
  <c r="T415" i="40"/>
  <c r="S415" i="40"/>
  <c r="R415" i="40"/>
  <c r="Q415" i="40"/>
  <c r="P415" i="40"/>
  <c r="O415" i="40"/>
  <c r="N415" i="40"/>
  <c r="M415" i="40"/>
  <c r="L415" i="40"/>
  <c r="W413" i="40"/>
  <c r="V413" i="40"/>
  <c r="U413" i="40"/>
  <c r="T413" i="40"/>
  <c r="S413" i="40"/>
  <c r="R413" i="40"/>
  <c r="Q413" i="40"/>
  <c r="P413" i="40"/>
  <c r="O413" i="40"/>
  <c r="N413" i="40"/>
  <c r="M413" i="40"/>
  <c r="L413" i="40"/>
  <c r="W411" i="40"/>
  <c r="V411" i="40"/>
  <c r="U411" i="40"/>
  <c r="T411" i="40"/>
  <c r="S411" i="40"/>
  <c r="R411" i="40"/>
  <c r="Q411" i="40"/>
  <c r="P411" i="40"/>
  <c r="O411" i="40"/>
  <c r="N411" i="40"/>
  <c r="M411" i="40"/>
  <c r="L411" i="40"/>
  <c r="W409" i="40"/>
  <c r="V409" i="40"/>
  <c r="U409" i="40"/>
  <c r="T409" i="40"/>
  <c r="S409" i="40"/>
  <c r="R409" i="40"/>
  <c r="Q409" i="40"/>
  <c r="P409" i="40"/>
  <c r="O409" i="40"/>
  <c r="N409" i="40"/>
  <c r="M409" i="40"/>
  <c r="L409" i="40"/>
  <c r="W407" i="40"/>
  <c r="V407" i="40"/>
  <c r="U407" i="40"/>
  <c r="T407" i="40"/>
  <c r="S407" i="40"/>
  <c r="R407" i="40"/>
  <c r="Q407" i="40"/>
  <c r="P407" i="40"/>
  <c r="O407" i="40"/>
  <c r="N407" i="40"/>
  <c r="M407" i="40"/>
  <c r="L407" i="40"/>
  <c r="W405" i="40"/>
  <c r="V405" i="40"/>
  <c r="U405" i="40"/>
  <c r="T405" i="40"/>
  <c r="S405" i="40"/>
  <c r="R405" i="40"/>
  <c r="Q405" i="40"/>
  <c r="P405" i="40"/>
  <c r="O405" i="40"/>
  <c r="N405" i="40"/>
  <c r="M405" i="40"/>
  <c r="L405" i="40"/>
  <c r="W403" i="40"/>
  <c r="V403" i="40"/>
  <c r="U403" i="40"/>
  <c r="T403" i="40"/>
  <c r="S403" i="40"/>
  <c r="R403" i="40"/>
  <c r="Q403" i="40"/>
  <c r="P403" i="40"/>
  <c r="O403" i="40"/>
  <c r="N403" i="40"/>
  <c r="M403" i="40"/>
  <c r="L403" i="40"/>
  <c r="W401" i="40"/>
  <c r="V401" i="40"/>
  <c r="U401" i="40"/>
  <c r="T401" i="40"/>
  <c r="S401" i="40"/>
  <c r="R401" i="40"/>
  <c r="Q401" i="40"/>
  <c r="P401" i="40"/>
  <c r="O401" i="40"/>
  <c r="N401" i="40"/>
  <c r="M401" i="40"/>
  <c r="L401" i="40"/>
  <c r="W399" i="40"/>
  <c r="V399" i="40"/>
  <c r="U399" i="40"/>
  <c r="T399" i="40"/>
  <c r="S399" i="40"/>
  <c r="R399" i="40"/>
  <c r="Q399" i="40"/>
  <c r="P399" i="40"/>
  <c r="O399" i="40"/>
  <c r="N399" i="40"/>
  <c r="M399" i="40"/>
  <c r="L399" i="40"/>
  <c r="W397" i="40"/>
  <c r="V397" i="40"/>
  <c r="U397" i="40"/>
  <c r="T397" i="40"/>
  <c r="S397" i="40"/>
  <c r="R397" i="40"/>
  <c r="Q397" i="40"/>
  <c r="P397" i="40"/>
  <c r="O397" i="40"/>
  <c r="N397" i="40"/>
  <c r="M397" i="40"/>
  <c r="L397" i="40"/>
  <c r="L396" i="40"/>
  <c r="W394" i="40"/>
  <c r="V394" i="40"/>
  <c r="U394" i="40"/>
  <c r="T394" i="40"/>
  <c r="S394" i="40"/>
  <c r="R394" i="40"/>
  <c r="Q394" i="40"/>
  <c r="P394" i="40"/>
  <c r="O394" i="40"/>
  <c r="N394" i="40"/>
  <c r="M394" i="40"/>
  <c r="L394" i="40"/>
  <c r="W392" i="40"/>
  <c r="V392" i="40"/>
  <c r="U392" i="40"/>
  <c r="T392" i="40"/>
  <c r="S392" i="40"/>
  <c r="R392" i="40"/>
  <c r="Q392" i="40"/>
  <c r="P392" i="40"/>
  <c r="O392" i="40"/>
  <c r="N392" i="40"/>
  <c r="M392" i="40"/>
  <c r="L392" i="40"/>
  <c r="L391" i="40"/>
  <c r="W388" i="40"/>
  <c r="V388" i="40"/>
  <c r="U388" i="40"/>
  <c r="T388" i="40"/>
  <c r="S388" i="40"/>
  <c r="R388" i="40"/>
  <c r="Q388" i="40"/>
  <c r="P388" i="40"/>
  <c r="O388" i="40"/>
  <c r="N388" i="40"/>
  <c r="M388" i="40"/>
  <c r="L388" i="40"/>
  <c r="W386" i="40"/>
  <c r="V386" i="40"/>
  <c r="U386" i="40"/>
  <c r="T386" i="40"/>
  <c r="S386" i="40"/>
  <c r="R386" i="40"/>
  <c r="Q386" i="40"/>
  <c r="P386" i="40"/>
  <c r="O386" i="40"/>
  <c r="N386" i="40"/>
  <c r="M386" i="40"/>
  <c r="L386" i="40"/>
  <c r="W384" i="40"/>
  <c r="V384" i="40"/>
  <c r="U384" i="40"/>
  <c r="T384" i="40"/>
  <c r="S384" i="40"/>
  <c r="R384" i="40"/>
  <c r="Q384" i="40"/>
  <c r="P384" i="40"/>
  <c r="O384" i="40"/>
  <c r="N384" i="40"/>
  <c r="M384" i="40"/>
  <c r="L384" i="40"/>
  <c r="W382" i="40"/>
  <c r="V382" i="40"/>
  <c r="U382" i="40"/>
  <c r="T382" i="40"/>
  <c r="S382" i="40"/>
  <c r="R382" i="40"/>
  <c r="Q382" i="40"/>
  <c r="P382" i="40"/>
  <c r="O382" i="40"/>
  <c r="N382" i="40"/>
  <c r="M382" i="40"/>
  <c r="L382" i="40"/>
  <c r="L381" i="40"/>
  <c r="W379" i="40"/>
  <c r="V379" i="40"/>
  <c r="U379" i="40"/>
  <c r="T379" i="40"/>
  <c r="S379" i="40"/>
  <c r="R379" i="40"/>
  <c r="Q379" i="40"/>
  <c r="P379" i="40"/>
  <c r="O379" i="40"/>
  <c r="N379" i="40"/>
  <c r="M379" i="40"/>
  <c r="L379" i="40"/>
  <c r="W377" i="40"/>
  <c r="V377" i="40"/>
  <c r="U377" i="40"/>
  <c r="T377" i="40"/>
  <c r="S377" i="40"/>
  <c r="R377" i="40"/>
  <c r="Q377" i="40"/>
  <c r="P377" i="40"/>
  <c r="O377" i="40"/>
  <c r="N377" i="40"/>
  <c r="M377" i="40"/>
  <c r="L377" i="40"/>
  <c r="W375" i="40"/>
  <c r="V375" i="40"/>
  <c r="U375" i="40"/>
  <c r="T375" i="40"/>
  <c r="S375" i="40"/>
  <c r="R375" i="40"/>
  <c r="Q375" i="40"/>
  <c r="P375" i="40"/>
  <c r="O375" i="40"/>
  <c r="N375" i="40"/>
  <c r="M375" i="40"/>
  <c r="L375" i="40"/>
  <c r="W373" i="40"/>
  <c r="V373" i="40"/>
  <c r="U373" i="40"/>
  <c r="T373" i="40"/>
  <c r="S373" i="40"/>
  <c r="R373" i="40"/>
  <c r="Q373" i="40"/>
  <c r="P373" i="40"/>
  <c r="O373" i="40"/>
  <c r="N373" i="40"/>
  <c r="M373" i="40"/>
  <c r="L373" i="40"/>
  <c r="W371" i="40"/>
  <c r="V371" i="40"/>
  <c r="U371" i="40"/>
  <c r="T371" i="40"/>
  <c r="S371" i="40"/>
  <c r="R371" i="40"/>
  <c r="Q371" i="40"/>
  <c r="P371" i="40"/>
  <c r="O371" i="40"/>
  <c r="N371" i="40"/>
  <c r="M371" i="40"/>
  <c r="L371" i="40"/>
  <c r="W369" i="40"/>
  <c r="V369" i="40"/>
  <c r="U369" i="40"/>
  <c r="T369" i="40"/>
  <c r="S369" i="40"/>
  <c r="R369" i="40"/>
  <c r="Q369" i="40"/>
  <c r="P369" i="40"/>
  <c r="O369" i="40"/>
  <c r="N369" i="40"/>
  <c r="M369" i="40"/>
  <c r="L369" i="40"/>
  <c r="W367" i="40"/>
  <c r="V367" i="40"/>
  <c r="U367" i="40"/>
  <c r="T367" i="40"/>
  <c r="S367" i="40"/>
  <c r="R367" i="40"/>
  <c r="Q367" i="40"/>
  <c r="P367" i="40"/>
  <c r="O367" i="40"/>
  <c r="N367" i="40"/>
  <c r="M367" i="40"/>
  <c r="L367" i="40"/>
  <c r="L366" i="40"/>
  <c r="W364" i="40"/>
  <c r="V364" i="40"/>
  <c r="U364" i="40"/>
  <c r="T364" i="40"/>
  <c r="S364" i="40"/>
  <c r="R364" i="40"/>
  <c r="Q364" i="40"/>
  <c r="P364" i="40"/>
  <c r="O364" i="40"/>
  <c r="N364" i="40"/>
  <c r="M364" i="40"/>
  <c r="L364" i="40"/>
  <c r="W362" i="40"/>
  <c r="V362" i="40"/>
  <c r="U362" i="40"/>
  <c r="T362" i="40"/>
  <c r="S362" i="40"/>
  <c r="R362" i="40"/>
  <c r="Q362" i="40"/>
  <c r="P362" i="40"/>
  <c r="O362" i="40"/>
  <c r="N362" i="40"/>
  <c r="M362" i="40"/>
  <c r="L362" i="40"/>
  <c r="W360" i="40"/>
  <c r="V360" i="40"/>
  <c r="U360" i="40"/>
  <c r="T360" i="40"/>
  <c r="S360" i="40"/>
  <c r="R360" i="40"/>
  <c r="Q360" i="40"/>
  <c r="P360" i="40"/>
  <c r="O360" i="40"/>
  <c r="N360" i="40"/>
  <c r="M360" i="40"/>
  <c r="L360" i="40"/>
  <c r="W358" i="40"/>
  <c r="V358" i="40"/>
  <c r="U358" i="40"/>
  <c r="T358" i="40"/>
  <c r="S358" i="40"/>
  <c r="R358" i="40"/>
  <c r="Q358" i="40"/>
  <c r="P358" i="40"/>
  <c r="O358" i="40"/>
  <c r="N358" i="40"/>
  <c r="M358" i="40"/>
  <c r="L358" i="40"/>
  <c r="W356" i="40"/>
  <c r="V356" i="40"/>
  <c r="U356" i="40"/>
  <c r="T356" i="40"/>
  <c r="S356" i="40"/>
  <c r="R356" i="40"/>
  <c r="Q356" i="40"/>
  <c r="P356" i="40"/>
  <c r="O356" i="40"/>
  <c r="N356" i="40"/>
  <c r="M356" i="40"/>
  <c r="L356" i="40"/>
  <c r="W354" i="40"/>
  <c r="V354" i="40"/>
  <c r="U354" i="40"/>
  <c r="T354" i="40"/>
  <c r="S354" i="40"/>
  <c r="R354" i="40"/>
  <c r="Q354" i="40"/>
  <c r="P354" i="40"/>
  <c r="O354" i="40"/>
  <c r="N354" i="40"/>
  <c r="M354" i="40"/>
  <c r="L354" i="40"/>
  <c r="L353" i="40"/>
  <c r="L350" i="40"/>
  <c r="W348" i="40"/>
  <c r="V348" i="40"/>
  <c r="U348" i="40"/>
  <c r="T348" i="40"/>
  <c r="S348" i="40"/>
  <c r="R348" i="40"/>
  <c r="Q348" i="40"/>
  <c r="P348" i="40"/>
  <c r="O348" i="40"/>
  <c r="N348" i="40"/>
  <c r="M348" i="40"/>
  <c r="L348" i="40"/>
  <c r="L347" i="40"/>
  <c r="W345" i="40"/>
  <c r="V345" i="40"/>
  <c r="U345" i="40"/>
  <c r="T345" i="40"/>
  <c r="S345" i="40"/>
  <c r="R345" i="40"/>
  <c r="Q345" i="40"/>
  <c r="P345" i="40"/>
  <c r="O345" i="40"/>
  <c r="N345" i="40"/>
  <c r="M345" i="40"/>
  <c r="L345" i="40"/>
  <c r="L344" i="40"/>
  <c r="W342" i="40"/>
  <c r="V342" i="40"/>
  <c r="U342" i="40"/>
  <c r="T342" i="40"/>
  <c r="S342" i="40"/>
  <c r="R342" i="40"/>
  <c r="Q342" i="40"/>
  <c r="P342" i="40"/>
  <c r="O342" i="40"/>
  <c r="N342" i="40"/>
  <c r="M342" i="40"/>
  <c r="L342" i="40"/>
  <c r="W340" i="40"/>
  <c r="V340" i="40"/>
  <c r="U340" i="40"/>
  <c r="T340" i="40"/>
  <c r="S340" i="40"/>
  <c r="R340" i="40"/>
  <c r="Q340" i="40"/>
  <c r="P340" i="40"/>
  <c r="O340" i="40"/>
  <c r="N340" i="40"/>
  <c r="M340" i="40"/>
  <c r="L340" i="40"/>
  <c r="W338" i="40"/>
  <c r="V338" i="40"/>
  <c r="U338" i="40"/>
  <c r="T338" i="40"/>
  <c r="S338" i="40"/>
  <c r="R338" i="40"/>
  <c r="Q338" i="40"/>
  <c r="P338" i="40"/>
  <c r="O338" i="40"/>
  <c r="N338" i="40"/>
  <c r="M338" i="40"/>
  <c r="L338" i="40"/>
  <c r="W336" i="40"/>
  <c r="V336" i="40"/>
  <c r="U336" i="40"/>
  <c r="T336" i="40"/>
  <c r="S336" i="40"/>
  <c r="R336" i="40"/>
  <c r="Q336" i="40"/>
  <c r="P336" i="40"/>
  <c r="O336" i="40"/>
  <c r="N336" i="40"/>
  <c r="M336" i="40"/>
  <c r="L336" i="40"/>
  <c r="L335" i="40"/>
  <c r="W333" i="40"/>
  <c r="V333" i="40"/>
  <c r="U333" i="40"/>
  <c r="T333" i="40"/>
  <c r="S333" i="40"/>
  <c r="R333" i="40"/>
  <c r="Q333" i="40"/>
  <c r="P333" i="40"/>
  <c r="O333" i="40"/>
  <c r="N333" i="40"/>
  <c r="M333" i="40"/>
  <c r="L333" i="40"/>
  <c r="W331" i="40"/>
  <c r="V331" i="40"/>
  <c r="U331" i="40"/>
  <c r="T331" i="40"/>
  <c r="S331" i="40"/>
  <c r="R331" i="40"/>
  <c r="Q331" i="40"/>
  <c r="P331" i="40"/>
  <c r="O331" i="40"/>
  <c r="N331" i="40"/>
  <c r="M331" i="40"/>
  <c r="L331" i="40"/>
  <c r="W329" i="40"/>
  <c r="V329" i="40"/>
  <c r="U329" i="40"/>
  <c r="T329" i="40"/>
  <c r="S329" i="40"/>
  <c r="R329" i="40"/>
  <c r="Q329" i="40"/>
  <c r="P329" i="40"/>
  <c r="O329" i="40"/>
  <c r="N329" i="40"/>
  <c r="M329" i="40"/>
  <c r="L329" i="40"/>
  <c r="W327" i="40"/>
  <c r="V327" i="40"/>
  <c r="U327" i="40"/>
  <c r="T327" i="40"/>
  <c r="S327" i="40"/>
  <c r="R327" i="40"/>
  <c r="Q327" i="40"/>
  <c r="P327" i="40"/>
  <c r="O327" i="40"/>
  <c r="N327" i="40"/>
  <c r="M327" i="40"/>
  <c r="L327" i="40"/>
  <c r="W325" i="40"/>
  <c r="V325" i="40"/>
  <c r="U325" i="40"/>
  <c r="T325" i="40"/>
  <c r="S325" i="40"/>
  <c r="R325" i="40"/>
  <c r="Q325" i="40"/>
  <c r="P325" i="40"/>
  <c r="O325" i="40"/>
  <c r="N325" i="40"/>
  <c r="M325" i="40"/>
  <c r="L325" i="40"/>
  <c r="L324" i="40"/>
  <c r="W321" i="40"/>
  <c r="V321" i="40"/>
  <c r="U321" i="40"/>
  <c r="T321" i="40"/>
  <c r="S321" i="40"/>
  <c r="R321" i="40"/>
  <c r="Q321" i="40"/>
  <c r="P321" i="40"/>
  <c r="O321" i="40"/>
  <c r="N321" i="40"/>
  <c r="M321" i="40"/>
  <c r="L321" i="40"/>
  <c r="L320" i="40"/>
  <c r="W318" i="40"/>
  <c r="V318" i="40"/>
  <c r="U318" i="40"/>
  <c r="T318" i="40"/>
  <c r="S318" i="40"/>
  <c r="R318" i="40"/>
  <c r="Q318" i="40"/>
  <c r="P318" i="40"/>
  <c r="O318" i="40"/>
  <c r="N318" i="40"/>
  <c r="M318" i="40"/>
  <c r="L318" i="40"/>
  <c r="W315" i="40"/>
  <c r="V315" i="40"/>
  <c r="U315" i="40"/>
  <c r="T315" i="40"/>
  <c r="S315" i="40"/>
  <c r="R315" i="40"/>
  <c r="Q315" i="40"/>
  <c r="P315" i="40"/>
  <c r="O315" i="40"/>
  <c r="N315" i="40"/>
  <c r="M315" i="40"/>
  <c r="L315" i="40"/>
  <c r="W313" i="40"/>
  <c r="V313" i="40"/>
  <c r="U313" i="40"/>
  <c r="T313" i="40"/>
  <c r="S313" i="40"/>
  <c r="R313" i="40"/>
  <c r="Q313" i="40"/>
  <c r="P313" i="40"/>
  <c r="O313" i="40"/>
  <c r="N313" i="40"/>
  <c r="M313" i="40"/>
  <c r="L313" i="40"/>
  <c r="W311" i="40"/>
  <c r="V311" i="40"/>
  <c r="U311" i="40"/>
  <c r="T311" i="40"/>
  <c r="S311" i="40"/>
  <c r="R311" i="40"/>
  <c r="Q311" i="40"/>
  <c r="P311" i="40"/>
  <c r="O311" i="40"/>
  <c r="N311" i="40"/>
  <c r="M311" i="40"/>
  <c r="L311" i="40"/>
  <c r="L310" i="40"/>
  <c r="W308" i="40"/>
  <c r="V308" i="40"/>
  <c r="U308" i="40"/>
  <c r="T308" i="40"/>
  <c r="S308" i="40"/>
  <c r="R308" i="40"/>
  <c r="Q308" i="40"/>
  <c r="P308" i="40"/>
  <c r="O308" i="40"/>
  <c r="N308" i="40"/>
  <c r="M308" i="40"/>
  <c r="L308" i="40"/>
  <c r="W306" i="40"/>
  <c r="V306" i="40"/>
  <c r="U306" i="40"/>
  <c r="T306" i="40"/>
  <c r="S306" i="40"/>
  <c r="R306" i="40"/>
  <c r="Q306" i="40"/>
  <c r="P306" i="40"/>
  <c r="O306" i="40"/>
  <c r="N306" i="40"/>
  <c r="M306" i="40"/>
  <c r="L306" i="40"/>
  <c r="L305" i="40"/>
  <c r="W303" i="40"/>
  <c r="V303" i="40"/>
  <c r="U303" i="40"/>
  <c r="T303" i="40"/>
  <c r="S303" i="40"/>
  <c r="R303" i="40"/>
  <c r="Q303" i="40"/>
  <c r="P303" i="40"/>
  <c r="O303" i="40"/>
  <c r="N303" i="40"/>
  <c r="M303" i="40"/>
  <c r="L303" i="40"/>
  <c r="W301" i="40"/>
  <c r="V301" i="40"/>
  <c r="U301" i="40"/>
  <c r="T301" i="40"/>
  <c r="S301" i="40"/>
  <c r="R301" i="40"/>
  <c r="Q301" i="40"/>
  <c r="P301" i="40"/>
  <c r="O301" i="40"/>
  <c r="N301" i="40"/>
  <c r="M301" i="40"/>
  <c r="L301" i="40"/>
  <c r="W299" i="40"/>
  <c r="V299" i="40"/>
  <c r="U299" i="40"/>
  <c r="T299" i="40"/>
  <c r="S299" i="40"/>
  <c r="R299" i="40"/>
  <c r="Q299" i="40"/>
  <c r="P299" i="40"/>
  <c r="O299" i="40"/>
  <c r="N299" i="40"/>
  <c r="M299" i="40"/>
  <c r="L299" i="40"/>
  <c r="W297" i="40"/>
  <c r="V297" i="40"/>
  <c r="U297" i="40"/>
  <c r="T297" i="40"/>
  <c r="S297" i="40"/>
  <c r="R297" i="40"/>
  <c r="Q297" i="40"/>
  <c r="P297" i="40"/>
  <c r="O297" i="40"/>
  <c r="N297" i="40"/>
  <c r="M297" i="40"/>
  <c r="L297" i="40"/>
  <c r="L296" i="40"/>
  <c r="W294" i="40"/>
  <c r="V294" i="40"/>
  <c r="U294" i="40"/>
  <c r="T294" i="40"/>
  <c r="S294" i="40"/>
  <c r="R294" i="40"/>
  <c r="Q294" i="40"/>
  <c r="P294" i="40"/>
  <c r="O294" i="40"/>
  <c r="N294" i="40"/>
  <c r="M294" i="40"/>
  <c r="L294" i="40"/>
  <c r="L293" i="40"/>
  <c r="W291" i="40"/>
  <c r="V291" i="40"/>
  <c r="U291" i="40"/>
  <c r="T291" i="40"/>
  <c r="S291" i="40"/>
  <c r="R291" i="40"/>
  <c r="Q291" i="40"/>
  <c r="P291" i="40"/>
  <c r="O291" i="40"/>
  <c r="N291" i="40"/>
  <c r="M291" i="40"/>
  <c r="L291" i="40"/>
  <c r="L290" i="40"/>
  <c r="W288" i="40"/>
  <c r="V288" i="40"/>
  <c r="U288" i="40"/>
  <c r="T288" i="40"/>
  <c r="S288" i="40"/>
  <c r="R288" i="40"/>
  <c r="Q288" i="40"/>
  <c r="P288" i="40"/>
  <c r="O288" i="40"/>
  <c r="N288" i="40"/>
  <c r="M288" i="40"/>
  <c r="L288" i="40"/>
  <c r="W286" i="40"/>
  <c r="V286" i="40"/>
  <c r="U286" i="40"/>
  <c r="T286" i="40"/>
  <c r="S286" i="40"/>
  <c r="R286" i="40"/>
  <c r="Q286" i="40"/>
  <c r="P286" i="40"/>
  <c r="O286" i="40"/>
  <c r="N286" i="40"/>
  <c r="M286" i="40"/>
  <c r="L286" i="40"/>
  <c r="W283" i="40"/>
  <c r="V283" i="40"/>
  <c r="U283" i="40"/>
  <c r="T283" i="40"/>
  <c r="S283" i="40"/>
  <c r="R283" i="40"/>
  <c r="Q283" i="40"/>
  <c r="P283" i="40"/>
  <c r="O283" i="40"/>
  <c r="N283" i="40"/>
  <c r="M283" i="40"/>
  <c r="L283" i="40"/>
  <c r="W281" i="40"/>
  <c r="V281" i="40"/>
  <c r="U281" i="40"/>
  <c r="T281" i="40"/>
  <c r="S281" i="40"/>
  <c r="R281" i="40"/>
  <c r="Q281" i="40"/>
  <c r="P281" i="40"/>
  <c r="O281" i="40"/>
  <c r="N281" i="40"/>
  <c r="M281" i="40"/>
  <c r="L281" i="40"/>
  <c r="L280" i="40"/>
  <c r="W277" i="40"/>
  <c r="V277" i="40"/>
  <c r="U277" i="40"/>
  <c r="T277" i="40"/>
  <c r="S277" i="40"/>
  <c r="R277" i="40"/>
  <c r="Q277" i="40"/>
  <c r="P277" i="40"/>
  <c r="O277" i="40"/>
  <c r="N277" i="40"/>
  <c r="M277" i="40"/>
  <c r="L277" i="40"/>
  <c r="W274" i="40"/>
  <c r="V274" i="40"/>
  <c r="U274" i="40"/>
  <c r="T274" i="40"/>
  <c r="S274" i="40"/>
  <c r="R274" i="40"/>
  <c r="Q274" i="40"/>
  <c r="P274" i="40"/>
  <c r="O274" i="40"/>
  <c r="N274" i="40"/>
  <c r="M274" i="40"/>
  <c r="L274" i="40"/>
  <c r="W272" i="40"/>
  <c r="V272" i="40"/>
  <c r="U272" i="40"/>
  <c r="T272" i="40"/>
  <c r="S272" i="40"/>
  <c r="R272" i="40"/>
  <c r="Q272" i="40"/>
  <c r="P272" i="40"/>
  <c r="O272" i="40"/>
  <c r="N272" i="40"/>
  <c r="M272" i="40"/>
  <c r="L272" i="40"/>
  <c r="W270" i="40"/>
  <c r="V270" i="40"/>
  <c r="U270" i="40"/>
  <c r="T270" i="40"/>
  <c r="S270" i="40"/>
  <c r="R270" i="40"/>
  <c r="Q270" i="40"/>
  <c r="P270" i="40"/>
  <c r="O270" i="40"/>
  <c r="N270" i="40"/>
  <c r="M270" i="40"/>
  <c r="L270" i="40"/>
  <c r="W268" i="40"/>
  <c r="V268" i="40"/>
  <c r="U268" i="40"/>
  <c r="T268" i="40"/>
  <c r="S268" i="40"/>
  <c r="R268" i="40"/>
  <c r="Q268" i="40"/>
  <c r="P268" i="40"/>
  <c r="O268" i="40"/>
  <c r="N268" i="40"/>
  <c r="M268" i="40"/>
  <c r="L268" i="40"/>
  <c r="W266" i="40"/>
  <c r="V266" i="40"/>
  <c r="U266" i="40"/>
  <c r="T266" i="40"/>
  <c r="S266" i="40"/>
  <c r="R266" i="40"/>
  <c r="Q266" i="40"/>
  <c r="P266" i="40"/>
  <c r="O266" i="40"/>
  <c r="N266" i="40"/>
  <c r="M266" i="40"/>
  <c r="L266" i="40"/>
  <c r="L265" i="40"/>
  <c r="W263" i="40"/>
  <c r="V263" i="40"/>
  <c r="U263" i="40"/>
  <c r="T263" i="40"/>
  <c r="S263" i="40"/>
  <c r="R263" i="40"/>
  <c r="Q263" i="40"/>
  <c r="P263" i="40"/>
  <c r="O263" i="40"/>
  <c r="N263" i="40"/>
  <c r="M263" i="40"/>
  <c r="L263" i="40"/>
  <c r="L262" i="40"/>
  <c r="W260" i="40"/>
  <c r="V260" i="40"/>
  <c r="U260" i="40"/>
  <c r="T260" i="40"/>
  <c r="S260" i="40"/>
  <c r="R260" i="40"/>
  <c r="Q260" i="40"/>
  <c r="P260" i="40"/>
  <c r="O260" i="40"/>
  <c r="N260" i="40"/>
  <c r="M260" i="40"/>
  <c r="L260" i="40"/>
  <c r="W258" i="40"/>
  <c r="V258" i="40"/>
  <c r="U258" i="40"/>
  <c r="T258" i="40"/>
  <c r="S258" i="40"/>
  <c r="R258" i="40"/>
  <c r="Q258" i="40"/>
  <c r="P258" i="40"/>
  <c r="O258" i="40"/>
  <c r="N258" i="40"/>
  <c r="M258" i="40"/>
  <c r="L258" i="40"/>
  <c r="W256" i="40"/>
  <c r="V256" i="40"/>
  <c r="U256" i="40"/>
  <c r="T256" i="40"/>
  <c r="S256" i="40"/>
  <c r="R256" i="40"/>
  <c r="Q256" i="40"/>
  <c r="P256" i="40"/>
  <c r="O256" i="40"/>
  <c r="N256" i="40"/>
  <c r="M256" i="40"/>
  <c r="L256" i="40"/>
  <c r="W254" i="40"/>
  <c r="V254" i="40"/>
  <c r="U254" i="40"/>
  <c r="T254" i="40"/>
  <c r="S254" i="40"/>
  <c r="R254" i="40"/>
  <c r="Q254" i="40"/>
  <c r="P254" i="40"/>
  <c r="O254" i="40"/>
  <c r="N254" i="40"/>
  <c r="M254" i="40"/>
  <c r="L254" i="40"/>
  <c r="L253" i="40"/>
  <c r="W251" i="40"/>
  <c r="V251" i="40"/>
  <c r="U251" i="40"/>
  <c r="T251" i="40"/>
  <c r="S251" i="40"/>
  <c r="R251" i="40"/>
  <c r="Q251" i="40"/>
  <c r="P251" i="40"/>
  <c r="O251" i="40"/>
  <c r="N251" i="40"/>
  <c r="M251" i="40"/>
  <c r="L251" i="40"/>
  <c r="W249" i="40"/>
  <c r="V249" i="40"/>
  <c r="U249" i="40"/>
  <c r="T249" i="40"/>
  <c r="S249" i="40"/>
  <c r="R249" i="40"/>
  <c r="Q249" i="40"/>
  <c r="P249" i="40"/>
  <c r="O249" i="40"/>
  <c r="N249" i="40"/>
  <c r="M249" i="40"/>
  <c r="L249" i="40"/>
  <c r="W247" i="40"/>
  <c r="V247" i="40"/>
  <c r="U247" i="40"/>
  <c r="T247" i="40"/>
  <c r="S247" i="40"/>
  <c r="R247" i="40"/>
  <c r="Q247" i="40"/>
  <c r="P247" i="40"/>
  <c r="O247" i="40"/>
  <c r="N247" i="40"/>
  <c r="M247" i="40"/>
  <c r="L247" i="40"/>
  <c r="L246" i="40"/>
  <c r="W243" i="40"/>
  <c r="V243" i="40"/>
  <c r="U243" i="40"/>
  <c r="T243" i="40"/>
  <c r="S243" i="40"/>
  <c r="R243" i="40"/>
  <c r="Q243" i="40"/>
  <c r="P243" i="40"/>
  <c r="O243" i="40"/>
  <c r="N243" i="40"/>
  <c r="M243" i="40"/>
  <c r="L243" i="40"/>
  <c r="L242" i="40"/>
  <c r="W240" i="40"/>
  <c r="V240" i="40"/>
  <c r="U240" i="40"/>
  <c r="T240" i="40"/>
  <c r="S240" i="40"/>
  <c r="R240" i="40"/>
  <c r="Q240" i="40"/>
  <c r="P240" i="40"/>
  <c r="O240" i="40"/>
  <c r="N240" i="40"/>
  <c r="M240" i="40"/>
  <c r="L240" i="40"/>
  <c r="W238" i="40"/>
  <c r="V238" i="40"/>
  <c r="U238" i="40"/>
  <c r="T238" i="40"/>
  <c r="S238" i="40"/>
  <c r="R238" i="40"/>
  <c r="Q238" i="40"/>
  <c r="P238" i="40"/>
  <c r="O238" i="40"/>
  <c r="N238" i="40"/>
  <c r="M238" i="40"/>
  <c r="L238" i="40"/>
  <c r="W236" i="40"/>
  <c r="V236" i="40"/>
  <c r="U236" i="40"/>
  <c r="T236" i="40"/>
  <c r="S236" i="40"/>
  <c r="R236" i="40"/>
  <c r="Q236" i="40"/>
  <c r="P236" i="40"/>
  <c r="O236" i="40"/>
  <c r="N236" i="40"/>
  <c r="M236" i="40"/>
  <c r="L236" i="40"/>
  <c r="W234" i="40"/>
  <c r="V234" i="40"/>
  <c r="U234" i="40"/>
  <c r="T234" i="40"/>
  <c r="S234" i="40"/>
  <c r="R234" i="40"/>
  <c r="Q234" i="40"/>
  <c r="P234" i="40"/>
  <c r="O234" i="40"/>
  <c r="N234" i="40"/>
  <c r="M234" i="40"/>
  <c r="L234" i="40"/>
  <c r="W232" i="40"/>
  <c r="V232" i="40"/>
  <c r="U232" i="40"/>
  <c r="T232" i="40"/>
  <c r="S232" i="40"/>
  <c r="R232" i="40"/>
  <c r="Q232" i="40"/>
  <c r="P232" i="40"/>
  <c r="O232" i="40"/>
  <c r="N232" i="40"/>
  <c r="M232" i="40"/>
  <c r="L232" i="40"/>
  <c r="W230" i="40"/>
  <c r="V230" i="40"/>
  <c r="U230" i="40"/>
  <c r="T230" i="40"/>
  <c r="S230" i="40"/>
  <c r="R230" i="40"/>
  <c r="Q230" i="40"/>
  <c r="P230" i="40"/>
  <c r="O230" i="40"/>
  <c r="N230" i="40"/>
  <c r="M230" i="40"/>
  <c r="L230" i="40"/>
  <c r="W228" i="40"/>
  <c r="V228" i="40"/>
  <c r="U228" i="40"/>
  <c r="T228" i="40"/>
  <c r="S228" i="40"/>
  <c r="R228" i="40"/>
  <c r="Q228" i="40"/>
  <c r="P228" i="40"/>
  <c r="O228" i="40"/>
  <c r="N228" i="40"/>
  <c r="M228" i="40"/>
  <c r="L228" i="40"/>
  <c r="W226" i="40"/>
  <c r="V226" i="40"/>
  <c r="U226" i="40"/>
  <c r="T226" i="40"/>
  <c r="S226" i="40"/>
  <c r="R226" i="40"/>
  <c r="Q226" i="40"/>
  <c r="P226" i="40"/>
  <c r="O226" i="40"/>
  <c r="N226" i="40"/>
  <c r="M226" i="40"/>
  <c r="L226" i="40"/>
  <c r="W224" i="40"/>
  <c r="V224" i="40"/>
  <c r="U224" i="40"/>
  <c r="T224" i="40"/>
  <c r="S224" i="40"/>
  <c r="R224" i="40"/>
  <c r="Q224" i="40"/>
  <c r="P224" i="40"/>
  <c r="O224" i="40"/>
  <c r="N224" i="40"/>
  <c r="M224" i="40"/>
  <c r="L224" i="40"/>
  <c r="W222" i="40"/>
  <c r="V222" i="40"/>
  <c r="U222" i="40"/>
  <c r="T222" i="40"/>
  <c r="S222" i="40"/>
  <c r="R222" i="40"/>
  <c r="Q222" i="40"/>
  <c r="P222" i="40"/>
  <c r="O222" i="40"/>
  <c r="N222" i="40"/>
  <c r="M222" i="40"/>
  <c r="L222" i="40"/>
  <c r="W220" i="40"/>
  <c r="V220" i="40"/>
  <c r="U220" i="40"/>
  <c r="T220" i="40"/>
  <c r="S220" i="40"/>
  <c r="R220" i="40"/>
  <c r="Q220" i="40"/>
  <c r="P220" i="40"/>
  <c r="O220" i="40"/>
  <c r="N220" i="40"/>
  <c r="M220" i="40"/>
  <c r="L220" i="40"/>
  <c r="W218" i="40"/>
  <c r="V218" i="40"/>
  <c r="U218" i="40"/>
  <c r="T218" i="40"/>
  <c r="S218" i="40"/>
  <c r="R218" i="40"/>
  <c r="Q218" i="40"/>
  <c r="P218" i="40"/>
  <c r="O218" i="40"/>
  <c r="N218" i="40"/>
  <c r="M218" i="40"/>
  <c r="L218" i="40"/>
  <c r="W216" i="40"/>
  <c r="V216" i="40"/>
  <c r="U216" i="40"/>
  <c r="T216" i="40"/>
  <c r="S216" i="40"/>
  <c r="R216" i="40"/>
  <c r="Q216" i="40"/>
  <c r="P216" i="40"/>
  <c r="O216" i="40"/>
  <c r="N216" i="40"/>
  <c r="M216" i="40"/>
  <c r="L216" i="40"/>
  <c r="L215" i="40"/>
  <c r="W213" i="40"/>
  <c r="V213" i="40"/>
  <c r="U213" i="40"/>
  <c r="T213" i="40"/>
  <c r="S213" i="40"/>
  <c r="R213" i="40"/>
  <c r="Q213" i="40"/>
  <c r="P213" i="40"/>
  <c r="O213" i="40"/>
  <c r="N213" i="40"/>
  <c r="M213" i="40"/>
  <c r="L213" i="40"/>
  <c r="L212" i="40"/>
  <c r="W210" i="40"/>
  <c r="V210" i="40"/>
  <c r="U210" i="40"/>
  <c r="T210" i="40"/>
  <c r="S210" i="40"/>
  <c r="R210" i="40"/>
  <c r="Q210" i="40"/>
  <c r="P210" i="40"/>
  <c r="O210" i="40"/>
  <c r="N210" i="40"/>
  <c r="M210" i="40"/>
  <c r="L210" i="40"/>
  <c r="L209" i="40"/>
  <c r="W207" i="40"/>
  <c r="V207" i="40"/>
  <c r="U207" i="40"/>
  <c r="T207" i="40"/>
  <c r="S207" i="40"/>
  <c r="R207" i="40"/>
  <c r="Q207" i="40"/>
  <c r="P207" i="40"/>
  <c r="O207" i="40"/>
  <c r="N207" i="40"/>
  <c r="M207" i="40"/>
  <c r="L207" i="40"/>
  <c r="W205" i="40"/>
  <c r="V205" i="40"/>
  <c r="U205" i="40"/>
  <c r="T205" i="40"/>
  <c r="S205" i="40"/>
  <c r="R205" i="40"/>
  <c r="Q205" i="40"/>
  <c r="P205" i="40"/>
  <c r="O205" i="40"/>
  <c r="N205" i="40"/>
  <c r="M205" i="40"/>
  <c r="L205" i="40"/>
  <c r="L204" i="40"/>
  <c r="W202" i="40"/>
  <c r="V202" i="40"/>
  <c r="U202" i="40"/>
  <c r="T202" i="40"/>
  <c r="S202" i="40"/>
  <c r="R202" i="40"/>
  <c r="Q202" i="40"/>
  <c r="P202" i="40"/>
  <c r="O202" i="40"/>
  <c r="N202" i="40"/>
  <c r="M202" i="40"/>
  <c r="L202" i="40"/>
  <c r="L200" i="40"/>
  <c r="W198" i="40"/>
  <c r="V198" i="40"/>
  <c r="U198" i="40"/>
  <c r="T198" i="40"/>
  <c r="S198" i="40"/>
  <c r="R198" i="40"/>
  <c r="Q198" i="40"/>
  <c r="P198" i="40"/>
  <c r="O198" i="40"/>
  <c r="N198" i="40"/>
  <c r="M198" i="40"/>
  <c r="L198" i="40"/>
  <c r="L197" i="40"/>
  <c r="W195" i="40"/>
  <c r="V195" i="40"/>
  <c r="U195" i="40"/>
  <c r="T195" i="40"/>
  <c r="S195" i="40"/>
  <c r="R195" i="40"/>
  <c r="Q195" i="40"/>
  <c r="P195" i="40"/>
  <c r="O195" i="40"/>
  <c r="N195" i="40"/>
  <c r="M195" i="40"/>
  <c r="L195" i="40"/>
  <c r="L191" i="40"/>
  <c r="W189" i="40"/>
  <c r="V189" i="40"/>
  <c r="U189" i="40"/>
  <c r="T189" i="40"/>
  <c r="S189" i="40"/>
  <c r="R189" i="40"/>
  <c r="Q189" i="40"/>
  <c r="P189" i="40"/>
  <c r="O189" i="40"/>
  <c r="N189" i="40"/>
  <c r="M189" i="40"/>
  <c r="L189" i="40"/>
  <c r="L182" i="40"/>
  <c r="L175" i="40"/>
  <c r="L172" i="40"/>
  <c r="L169" i="40"/>
  <c r="W167" i="40"/>
  <c r="V167" i="40"/>
  <c r="U167" i="40"/>
  <c r="T167" i="40"/>
  <c r="S167" i="40"/>
  <c r="R167" i="40"/>
  <c r="Q167" i="40"/>
  <c r="P167" i="40"/>
  <c r="O167" i="40"/>
  <c r="N167" i="40"/>
  <c r="M167" i="40"/>
  <c r="L167" i="40"/>
  <c r="L166" i="40"/>
  <c r="L163" i="40"/>
  <c r="W161" i="40"/>
  <c r="V161" i="40"/>
  <c r="U161" i="40"/>
  <c r="T161" i="40"/>
  <c r="S161" i="40"/>
  <c r="R161" i="40"/>
  <c r="Q161" i="40"/>
  <c r="P161" i="40"/>
  <c r="O161" i="40"/>
  <c r="N161" i="40"/>
  <c r="M161" i="40"/>
  <c r="L161" i="40"/>
  <c r="L160" i="40"/>
  <c r="W158" i="40"/>
  <c r="V158" i="40"/>
  <c r="U158" i="40"/>
  <c r="T158" i="40"/>
  <c r="S158" i="40"/>
  <c r="R158" i="40"/>
  <c r="Q158" i="40"/>
  <c r="P158" i="40"/>
  <c r="O158" i="40"/>
  <c r="N158" i="40"/>
  <c r="M158" i="40"/>
  <c r="L158" i="40"/>
  <c r="L157" i="40"/>
  <c r="W155" i="40"/>
  <c r="V155" i="40"/>
  <c r="U155" i="40"/>
  <c r="T155" i="40"/>
  <c r="S155" i="40"/>
  <c r="R155" i="40"/>
  <c r="Q155" i="40"/>
  <c r="P155" i="40"/>
  <c r="O155" i="40"/>
  <c r="N155" i="40"/>
  <c r="M155" i="40"/>
  <c r="L155" i="40"/>
  <c r="L154" i="40"/>
  <c r="L151" i="40"/>
  <c r="W149" i="40"/>
  <c r="V149" i="40"/>
  <c r="U149" i="40"/>
  <c r="T149" i="40"/>
  <c r="S149" i="40"/>
  <c r="R149" i="40"/>
  <c r="Q149" i="40"/>
  <c r="P149" i="40"/>
  <c r="O149" i="40"/>
  <c r="N149" i="40"/>
  <c r="M149" i="40"/>
  <c r="L149" i="40"/>
  <c r="L148" i="40"/>
  <c r="W146" i="40"/>
  <c r="V146" i="40"/>
  <c r="U146" i="40"/>
  <c r="T146" i="40"/>
  <c r="S146" i="40"/>
  <c r="R146" i="40"/>
  <c r="Q146" i="40"/>
  <c r="P146" i="40"/>
  <c r="O146" i="40"/>
  <c r="N146" i="40"/>
  <c r="M146" i="40"/>
  <c r="L146" i="40"/>
  <c r="L145" i="40"/>
  <c r="L142" i="40"/>
  <c r="L139" i="40"/>
  <c r="L136" i="40"/>
  <c r="L133" i="40"/>
  <c r="L130" i="40"/>
  <c r="L127" i="40"/>
  <c r="L124" i="40"/>
  <c r="L121" i="40"/>
  <c r="L118" i="40"/>
  <c r="L115" i="40"/>
  <c r="L112" i="40"/>
  <c r="L109" i="40"/>
  <c r="L106" i="40"/>
  <c r="L103" i="40"/>
  <c r="W101" i="40"/>
  <c r="V101" i="40"/>
  <c r="U101" i="40"/>
  <c r="T101" i="40"/>
  <c r="S101" i="40"/>
  <c r="R101" i="40"/>
  <c r="Q101" i="40"/>
  <c r="P101" i="40"/>
  <c r="O101" i="40"/>
  <c r="N101" i="40"/>
  <c r="M101" i="40"/>
  <c r="L101" i="40"/>
  <c r="L100" i="40"/>
  <c r="L97" i="40"/>
  <c r="L94" i="40"/>
  <c r="L91" i="40"/>
  <c r="L88" i="40"/>
  <c r="L85" i="40"/>
  <c r="M82" i="40"/>
  <c r="L82" i="40"/>
  <c r="L79" i="40"/>
  <c r="M76" i="40"/>
  <c r="L76" i="40"/>
  <c r="L73" i="40"/>
  <c r="W68" i="40"/>
  <c r="V68" i="40"/>
  <c r="U68" i="40"/>
  <c r="T68" i="40"/>
  <c r="S68" i="40"/>
  <c r="R68" i="40"/>
  <c r="Q68" i="40"/>
  <c r="P68" i="40"/>
  <c r="O68" i="40"/>
  <c r="N68" i="40"/>
  <c r="M68" i="40"/>
  <c r="L68" i="40"/>
  <c r="L67" i="40"/>
  <c r="L61" i="40"/>
  <c r="L58" i="40"/>
  <c r="L49" i="40"/>
  <c r="L43" i="40"/>
  <c r="W41" i="40"/>
  <c r="V41" i="40"/>
  <c r="U41" i="40"/>
  <c r="T41" i="40"/>
  <c r="S41" i="40"/>
  <c r="R41" i="40"/>
  <c r="Q41" i="40"/>
  <c r="P41" i="40"/>
  <c r="O41" i="40"/>
  <c r="N41" i="40"/>
  <c r="M41" i="40"/>
  <c r="L41" i="40"/>
  <c r="W38" i="40"/>
  <c r="V38" i="40"/>
  <c r="U38" i="40"/>
  <c r="T38" i="40"/>
  <c r="S38" i="40"/>
  <c r="R38" i="40"/>
  <c r="Q38" i="40"/>
  <c r="P38" i="40"/>
  <c r="O38" i="40"/>
  <c r="N38" i="40"/>
  <c r="M38" i="40"/>
  <c r="L38" i="40"/>
  <c r="M28" i="40"/>
  <c r="L28" i="40"/>
  <c r="M25" i="40"/>
  <c r="L25" i="40"/>
  <c r="O16" i="40"/>
  <c r="M16" i="40"/>
  <c r="L16" i="40"/>
  <c r="L13" i="40"/>
  <c r="W11" i="40"/>
  <c r="V11" i="40"/>
  <c r="U11" i="40"/>
  <c r="T11" i="40"/>
  <c r="S11" i="40"/>
  <c r="R11" i="40"/>
  <c r="Q11" i="40"/>
  <c r="P11" i="40"/>
  <c r="O11" i="40"/>
  <c r="N11" i="40"/>
  <c r="M11" i="40"/>
  <c r="L11" i="40"/>
  <c r="M10" i="40"/>
  <c r="L10" i="40"/>
  <c r="L7" i="40"/>
  <c r="M4" i="40"/>
  <c r="L4" i="40"/>
  <c r="CR73" i="49" l="1"/>
  <c r="CP73" i="49"/>
  <c r="CO73" i="49"/>
  <c r="CQ73" i="49"/>
  <c r="CL73" i="49"/>
  <c r="CN73" i="49"/>
  <c r="CK73" i="49"/>
  <c r="CM73" i="49"/>
  <c r="CJ73" i="49"/>
  <c r="CG73" i="49"/>
  <c r="CE73" i="49"/>
  <c r="CI73" i="49"/>
  <c r="CH73" i="49"/>
  <c r="CD73" i="49"/>
  <c r="CB73" i="49"/>
  <c r="CF73" i="49"/>
  <c r="CA73" i="49"/>
  <c r="BX73" i="49"/>
  <c r="BZ73" i="49"/>
  <c r="BV73" i="49"/>
  <c r="CC73" i="49"/>
  <c r="BU73" i="49"/>
  <c r="BT73" i="49"/>
  <c r="BS73" i="49"/>
  <c r="BY73" i="49"/>
  <c r="BW73" i="49"/>
  <c r="BD73" i="49"/>
  <c r="BC73" i="49"/>
  <c r="BB73" i="49"/>
  <c r="AY73" i="49"/>
  <c r="AX73" i="49"/>
  <c r="BE73" i="49"/>
  <c r="AW73" i="49"/>
  <c r="AV73" i="49"/>
  <c r="AZ73" i="49"/>
  <c r="AO73" i="49"/>
  <c r="BA73" i="49"/>
  <c r="AN73" i="49"/>
  <c r="AU73" i="49"/>
  <c r="AM73" i="49"/>
  <c r="AT73" i="49"/>
  <c r="AL73" i="49"/>
  <c r="AS73" i="49"/>
  <c r="AK73" i="49"/>
  <c r="AR73" i="49"/>
  <c r="AQ73" i="49"/>
  <c r="AJ73" i="49"/>
  <c r="AI73" i="49"/>
  <c r="AH73" i="49"/>
  <c r="AP73" i="49"/>
  <c r="AG73" i="49"/>
  <c r="AF73" i="49"/>
  <c r="CR211" i="49"/>
  <c r="CP211" i="49"/>
  <c r="CO211" i="49"/>
  <c r="CN211" i="49"/>
  <c r="CQ211" i="49"/>
  <c r="CL211" i="49"/>
  <c r="CM211" i="49"/>
  <c r="CK211" i="49"/>
  <c r="CJ211" i="49"/>
  <c r="CI211" i="49"/>
  <c r="CG211" i="49"/>
  <c r="CE211" i="49"/>
  <c r="CD211" i="49"/>
  <c r="CB211" i="49"/>
  <c r="CA211" i="49"/>
  <c r="CH211" i="49"/>
  <c r="BX211" i="49"/>
  <c r="CC211" i="49"/>
  <c r="BV211" i="49"/>
  <c r="CF211" i="49"/>
  <c r="BZ211" i="49"/>
  <c r="BU211" i="49"/>
  <c r="BT211" i="49"/>
  <c r="BY211" i="49"/>
  <c r="BW211" i="49"/>
  <c r="BS211" i="49"/>
  <c r="BD211" i="49"/>
  <c r="BC211" i="49"/>
  <c r="BB211" i="49"/>
  <c r="AY211" i="49"/>
  <c r="BE211" i="49"/>
  <c r="AX211" i="49"/>
  <c r="BA211" i="49"/>
  <c r="AW211" i="49"/>
  <c r="AV211" i="49"/>
  <c r="AO211" i="49"/>
  <c r="AN211" i="49"/>
  <c r="AM211" i="49"/>
  <c r="AT211" i="49"/>
  <c r="AL211" i="49"/>
  <c r="AS211" i="49"/>
  <c r="AK211" i="49"/>
  <c r="AU211" i="49"/>
  <c r="AR211" i="49"/>
  <c r="AQ211" i="49"/>
  <c r="AF211" i="49"/>
  <c r="AJ211" i="49"/>
  <c r="AZ211" i="49"/>
  <c r="AI211" i="49"/>
  <c r="AP211" i="49"/>
  <c r="AH211" i="49"/>
  <c r="AG211" i="49"/>
  <c r="CR45" i="49"/>
  <c r="CP45" i="49"/>
  <c r="CO45" i="49"/>
  <c r="CQ45" i="49"/>
  <c r="CN45" i="49"/>
  <c r="CL45" i="49"/>
  <c r="CK45" i="49"/>
  <c r="CM45" i="49"/>
  <c r="CJ45" i="49"/>
  <c r="CI45" i="49"/>
  <c r="CG45" i="49"/>
  <c r="CH45" i="49"/>
  <c r="CE45" i="49"/>
  <c r="CD45" i="49"/>
  <c r="CB45" i="49"/>
  <c r="CA45" i="49"/>
  <c r="CF45" i="49"/>
  <c r="BX45" i="49"/>
  <c r="BV45" i="49"/>
  <c r="BZ45" i="49"/>
  <c r="CC45" i="49"/>
  <c r="BW45" i="49"/>
  <c r="BU45" i="49"/>
  <c r="BY45" i="49"/>
  <c r="BT45" i="49"/>
  <c r="BS45" i="49"/>
  <c r="BD45" i="49"/>
  <c r="BC45" i="49"/>
  <c r="BB45" i="49"/>
  <c r="BE45" i="49"/>
  <c r="AY45" i="49"/>
  <c r="AX45" i="49"/>
  <c r="AW45" i="49"/>
  <c r="AV45" i="49"/>
  <c r="BA45" i="49"/>
  <c r="AU45" i="49"/>
  <c r="AO45" i="49"/>
  <c r="AN45" i="49"/>
  <c r="AM45" i="49"/>
  <c r="AT45" i="49"/>
  <c r="AL45" i="49"/>
  <c r="AS45" i="49"/>
  <c r="AK45" i="49"/>
  <c r="AR45" i="49"/>
  <c r="AZ45" i="49"/>
  <c r="AQ45" i="49"/>
  <c r="AF45" i="49"/>
  <c r="AP45" i="49"/>
  <c r="AI45" i="49"/>
  <c r="AH45" i="49"/>
  <c r="AG45" i="49"/>
  <c r="AJ45" i="49"/>
  <c r="CR199" i="49"/>
  <c r="CQ199" i="49"/>
  <c r="CP199" i="49"/>
  <c r="CO199" i="49"/>
  <c r="CN199" i="49"/>
  <c r="CL199" i="49"/>
  <c r="CM199" i="49"/>
  <c r="CI199" i="49"/>
  <c r="CG199" i="49"/>
  <c r="CE199" i="49"/>
  <c r="CH199" i="49"/>
  <c r="CK199" i="49"/>
  <c r="CJ199" i="49"/>
  <c r="CD199" i="49"/>
  <c r="CB199" i="49"/>
  <c r="CF199" i="49"/>
  <c r="CA199" i="49"/>
  <c r="BZ199" i="49"/>
  <c r="BX199" i="49"/>
  <c r="BV199" i="49"/>
  <c r="CC199" i="49"/>
  <c r="BW199" i="49"/>
  <c r="BY199" i="49"/>
  <c r="BU199" i="49"/>
  <c r="BT199" i="49"/>
  <c r="BS199" i="49"/>
  <c r="BD199" i="49"/>
  <c r="BC199" i="49"/>
  <c r="BB199" i="49"/>
  <c r="BA199" i="49"/>
  <c r="AY199" i="49"/>
  <c r="AX199" i="49"/>
  <c r="AW199" i="49"/>
  <c r="AV199" i="49"/>
  <c r="AO199" i="49"/>
  <c r="AN199" i="49"/>
  <c r="AM199" i="49"/>
  <c r="AU199" i="49"/>
  <c r="AT199" i="49"/>
  <c r="AL199" i="49"/>
  <c r="AS199" i="49"/>
  <c r="AK199" i="49"/>
  <c r="AZ199" i="49"/>
  <c r="AR199" i="49"/>
  <c r="AJ199" i="49"/>
  <c r="AQ199" i="49"/>
  <c r="AP199" i="49"/>
  <c r="AI199" i="49"/>
  <c r="AH199" i="49"/>
  <c r="AF199" i="49"/>
  <c r="BE199" i="49"/>
  <c r="AG199" i="49"/>
  <c r="CR195" i="49"/>
  <c r="CP195" i="49"/>
  <c r="CO195" i="49"/>
  <c r="CN195" i="49"/>
  <c r="CQ195" i="49"/>
  <c r="CL195" i="49"/>
  <c r="CJ195" i="49"/>
  <c r="CK195" i="49"/>
  <c r="CM195" i="49"/>
  <c r="CI195" i="49"/>
  <c r="CG195" i="49"/>
  <c r="CE195" i="49"/>
  <c r="CH195" i="49"/>
  <c r="CD195" i="49"/>
  <c r="CF195" i="49"/>
  <c r="CB195" i="49"/>
  <c r="CA195" i="49"/>
  <c r="BX195" i="49"/>
  <c r="BZ195" i="49"/>
  <c r="BV195" i="49"/>
  <c r="CC195" i="49"/>
  <c r="BY195" i="49"/>
  <c r="BU195" i="49"/>
  <c r="BT195" i="49"/>
  <c r="BS195" i="49"/>
  <c r="BW195" i="49"/>
  <c r="BD195" i="49"/>
  <c r="BC195" i="49"/>
  <c r="BB195" i="49"/>
  <c r="AY195" i="49"/>
  <c r="AX195" i="49"/>
  <c r="AW195" i="49"/>
  <c r="BA195" i="49"/>
  <c r="AV195" i="49"/>
  <c r="BE195" i="49"/>
  <c r="AO195" i="49"/>
  <c r="AN195" i="49"/>
  <c r="AM195" i="49"/>
  <c r="AT195" i="49"/>
  <c r="AL195" i="49"/>
  <c r="AZ195" i="49"/>
  <c r="AS195" i="49"/>
  <c r="AK195" i="49"/>
  <c r="AR195" i="49"/>
  <c r="AJ195" i="49"/>
  <c r="AQ195" i="49"/>
  <c r="AU195" i="49"/>
  <c r="AP195" i="49"/>
  <c r="AI195" i="49"/>
  <c r="AF195" i="49"/>
  <c r="AH195" i="49"/>
  <c r="AG195" i="49"/>
  <c r="CR188" i="49"/>
  <c r="CP188" i="49"/>
  <c r="CO188" i="49"/>
  <c r="CN188" i="49"/>
  <c r="CQ188" i="49"/>
  <c r="CL188" i="49"/>
  <c r="CM188" i="49"/>
  <c r="CK188" i="49"/>
  <c r="CI188" i="49"/>
  <c r="CG188" i="49"/>
  <c r="CE188" i="49"/>
  <c r="CJ188" i="49"/>
  <c r="CD188" i="49"/>
  <c r="CB188" i="49"/>
  <c r="CH188" i="49"/>
  <c r="CA188" i="49"/>
  <c r="BX188" i="49"/>
  <c r="CC188" i="49"/>
  <c r="CF188" i="49"/>
  <c r="BV188" i="49"/>
  <c r="BZ188" i="49"/>
  <c r="BY188" i="49"/>
  <c r="BU188" i="49"/>
  <c r="BT188" i="49"/>
  <c r="BW188" i="49"/>
  <c r="BS188" i="49"/>
  <c r="BD188" i="49"/>
  <c r="BC188" i="49"/>
  <c r="BB188" i="49"/>
  <c r="AY188" i="49"/>
  <c r="AX188" i="49"/>
  <c r="AW188" i="49"/>
  <c r="AV188" i="49"/>
  <c r="BE188" i="49"/>
  <c r="BA188" i="49"/>
  <c r="AO188" i="49"/>
  <c r="AN188" i="49"/>
  <c r="AM188" i="49"/>
  <c r="AZ188" i="49"/>
  <c r="AU188" i="49"/>
  <c r="AT188" i="49"/>
  <c r="AL188" i="49"/>
  <c r="AS188" i="49"/>
  <c r="AK188" i="49"/>
  <c r="AR188" i="49"/>
  <c r="AJ188" i="49"/>
  <c r="AQ188" i="49"/>
  <c r="AP188" i="49"/>
  <c r="AI188" i="49"/>
  <c r="AH188" i="49"/>
  <c r="AG188" i="49"/>
  <c r="AF188" i="49"/>
  <c r="CR12" i="49"/>
  <c r="CO12" i="49"/>
  <c r="CQ12" i="49"/>
  <c r="CP12" i="49"/>
  <c r="CN12" i="49"/>
  <c r="CL12" i="49"/>
  <c r="CJ12" i="49"/>
  <c r="CK12" i="49"/>
  <c r="CM12" i="49"/>
  <c r="CI12" i="49"/>
  <c r="CG12" i="49"/>
  <c r="CH12" i="49"/>
  <c r="CE12" i="49"/>
  <c r="CD12" i="49"/>
  <c r="CB12" i="49"/>
  <c r="CA12" i="49"/>
  <c r="CF12" i="49"/>
  <c r="BX12" i="49"/>
  <c r="BV12" i="49"/>
  <c r="BZ12" i="49"/>
  <c r="BY12" i="49"/>
  <c r="BW12" i="49"/>
  <c r="BU12" i="49"/>
  <c r="BT12" i="49"/>
  <c r="BS12" i="49"/>
  <c r="CC12" i="49"/>
  <c r="BD12" i="49"/>
  <c r="BC12" i="49"/>
  <c r="BB12" i="49"/>
  <c r="AY12" i="49"/>
  <c r="BA12" i="49"/>
  <c r="AX12" i="49"/>
  <c r="AW12" i="49"/>
  <c r="AV12" i="49"/>
  <c r="BE12" i="49"/>
  <c r="AU12" i="49"/>
  <c r="AO12" i="49"/>
  <c r="AN12" i="49"/>
  <c r="AZ12" i="49"/>
  <c r="AM12" i="49"/>
  <c r="AT12" i="49"/>
  <c r="AL12" i="49"/>
  <c r="AS12" i="49"/>
  <c r="AK12" i="49"/>
  <c r="AR12" i="49"/>
  <c r="AJ12" i="49"/>
  <c r="AQ12" i="49"/>
  <c r="AP12" i="49"/>
  <c r="AF12" i="49"/>
  <c r="AI12" i="49"/>
  <c r="AH12" i="49"/>
  <c r="AG12" i="49"/>
  <c r="CR55" i="49"/>
  <c r="CQ55" i="49"/>
  <c r="CO55" i="49"/>
  <c r="CN55" i="49"/>
  <c r="CP55" i="49"/>
  <c r="CL55" i="49"/>
  <c r="CJ55" i="49"/>
  <c r="CM55" i="49"/>
  <c r="CI55" i="49"/>
  <c r="CG55" i="49"/>
  <c r="CK55" i="49"/>
  <c r="CE55" i="49"/>
  <c r="CH55" i="49"/>
  <c r="CD55" i="49"/>
  <c r="CB55" i="49"/>
  <c r="CF55" i="49"/>
  <c r="CA55" i="49"/>
  <c r="BZ55" i="49"/>
  <c r="BX55" i="49"/>
  <c r="BV55" i="49"/>
  <c r="CC55" i="49"/>
  <c r="BW55" i="49"/>
  <c r="BU55" i="49"/>
  <c r="BT55" i="49"/>
  <c r="BS55" i="49"/>
  <c r="BY55" i="49"/>
  <c r="BD55" i="49"/>
  <c r="BC55" i="49"/>
  <c r="BB55" i="49"/>
  <c r="AY55" i="49"/>
  <c r="AX55" i="49"/>
  <c r="AW55" i="49"/>
  <c r="BE55" i="49"/>
  <c r="AV55" i="49"/>
  <c r="BA55" i="49"/>
  <c r="AO55" i="49"/>
  <c r="AZ55" i="49"/>
  <c r="AN55" i="49"/>
  <c r="AM55" i="49"/>
  <c r="AT55" i="49"/>
  <c r="AL55" i="49"/>
  <c r="AS55" i="49"/>
  <c r="AK55" i="49"/>
  <c r="AU55" i="49"/>
  <c r="AR55" i="49"/>
  <c r="AJ55" i="49"/>
  <c r="AQ55" i="49"/>
  <c r="AF55" i="49"/>
  <c r="AI55" i="49"/>
  <c r="AH55" i="49"/>
  <c r="AP55" i="49"/>
  <c r="AG55" i="49"/>
  <c r="CR67" i="49"/>
  <c r="CP67" i="49"/>
  <c r="CO67" i="49"/>
  <c r="CN67" i="49"/>
  <c r="CQ67" i="49"/>
  <c r="CL67" i="49"/>
  <c r="CK67" i="49"/>
  <c r="CM67" i="49"/>
  <c r="CJ67" i="49"/>
  <c r="CI67" i="49"/>
  <c r="CG67" i="49"/>
  <c r="CE67" i="49"/>
  <c r="CH67" i="49"/>
  <c r="CD67" i="49"/>
  <c r="CF67" i="49"/>
  <c r="CC67" i="49"/>
  <c r="CB67" i="49"/>
  <c r="CA67" i="49"/>
  <c r="BX67" i="49"/>
  <c r="BZ67" i="49"/>
  <c r="BV67" i="49"/>
  <c r="BU67" i="49"/>
  <c r="BT67" i="49"/>
  <c r="BS67" i="49"/>
  <c r="BY67" i="49"/>
  <c r="BW67" i="49"/>
  <c r="BD67" i="49"/>
  <c r="BC67" i="49"/>
  <c r="BB67" i="49"/>
  <c r="AY67" i="49"/>
  <c r="AX67" i="49"/>
  <c r="BE67" i="49"/>
  <c r="AW67" i="49"/>
  <c r="AV67" i="49"/>
  <c r="AZ67" i="49"/>
  <c r="AO67" i="49"/>
  <c r="AN67" i="49"/>
  <c r="AU67" i="49"/>
  <c r="AM67" i="49"/>
  <c r="AT67" i="49"/>
  <c r="AL67" i="49"/>
  <c r="BA67" i="49"/>
  <c r="AS67" i="49"/>
  <c r="AK67" i="49"/>
  <c r="AR67" i="49"/>
  <c r="AJ67" i="49"/>
  <c r="AQ67" i="49"/>
  <c r="AI67" i="49"/>
  <c r="AH67" i="49"/>
  <c r="AF67" i="49"/>
  <c r="AP67" i="49"/>
  <c r="AG67" i="49"/>
  <c r="CR163" i="49"/>
  <c r="CO163" i="49"/>
  <c r="CN163" i="49"/>
  <c r="CP163" i="49"/>
  <c r="CQ163" i="49"/>
  <c r="CL163" i="49"/>
  <c r="CM163" i="49"/>
  <c r="CK163" i="49"/>
  <c r="CJ163" i="49"/>
  <c r="CI163" i="49"/>
  <c r="CG163" i="49"/>
  <c r="CE163" i="49"/>
  <c r="CH163" i="49"/>
  <c r="CD163" i="49"/>
  <c r="CC163" i="49"/>
  <c r="CB163" i="49"/>
  <c r="CA163" i="49"/>
  <c r="BX163" i="49"/>
  <c r="CF163" i="49"/>
  <c r="BV163" i="49"/>
  <c r="BZ163" i="49"/>
  <c r="BU163" i="49"/>
  <c r="BT163" i="49"/>
  <c r="BY163" i="49"/>
  <c r="BW163" i="49"/>
  <c r="BS163" i="49"/>
  <c r="BD163" i="49"/>
  <c r="BC163" i="49"/>
  <c r="BB163" i="49"/>
  <c r="AY163" i="49"/>
  <c r="BE163" i="49"/>
  <c r="AX163" i="49"/>
  <c r="BA163" i="49"/>
  <c r="AW163" i="49"/>
  <c r="AV163" i="49"/>
  <c r="AO163" i="49"/>
  <c r="AN163" i="49"/>
  <c r="AM163" i="49"/>
  <c r="AT163" i="49"/>
  <c r="AL163" i="49"/>
  <c r="AS163" i="49"/>
  <c r="AK163" i="49"/>
  <c r="AR163" i="49"/>
  <c r="AJ163" i="49"/>
  <c r="AQ163" i="49"/>
  <c r="AZ163" i="49"/>
  <c r="AI163" i="49"/>
  <c r="AF163" i="49"/>
  <c r="AP163" i="49"/>
  <c r="AH163" i="49"/>
  <c r="AU163" i="49"/>
  <c r="AG163" i="49"/>
  <c r="CR11" i="49"/>
  <c r="CO11" i="49"/>
  <c r="CQ11" i="49"/>
  <c r="CN11" i="49"/>
  <c r="CP11" i="49"/>
  <c r="CL11" i="49"/>
  <c r="CK11" i="49"/>
  <c r="CJ11" i="49"/>
  <c r="CI11" i="49"/>
  <c r="CG11" i="49"/>
  <c r="CH11" i="49"/>
  <c r="CE11" i="49"/>
  <c r="CD11" i="49"/>
  <c r="CC11" i="49"/>
  <c r="CB11" i="49"/>
  <c r="CA11" i="49"/>
  <c r="CM11" i="49"/>
  <c r="CF11" i="49"/>
  <c r="BX11" i="49"/>
  <c r="BV11" i="49"/>
  <c r="BZ11" i="49"/>
  <c r="BW11" i="49"/>
  <c r="BU11" i="49"/>
  <c r="BY11" i="49"/>
  <c r="BT11" i="49"/>
  <c r="BS11" i="49"/>
  <c r="BD11" i="49"/>
  <c r="BC11" i="49"/>
  <c r="BB11" i="49"/>
  <c r="BE11" i="49"/>
  <c r="AY11" i="49"/>
  <c r="AX11" i="49"/>
  <c r="AW11" i="49"/>
  <c r="AV11" i="49"/>
  <c r="AU11" i="49"/>
  <c r="BA11" i="49"/>
  <c r="AO11" i="49"/>
  <c r="AN11" i="49"/>
  <c r="AM11" i="49"/>
  <c r="AT11" i="49"/>
  <c r="AL11" i="49"/>
  <c r="AS11" i="49"/>
  <c r="AK11" i="49"/>
  <c r="AR11" i="49"/>
  <c r="AJ11" i="49"/>
  <c r="AZ11" i="49"/>
  <c r="AQ11" i="49"/>
  <c r="AF11" i="49"/>
  <c r="AP11" i="49"/>
  <c r="AI11" i="49"/>
  <c r="AH11" i="49"/>
  <c r="AG11" i="49"/>
  <c r="CR152" i="49"/>
  <c r="CQ152" i="49"/>
  <c r="CP152" i="49"/>
  <c r="CO152" i="49"/>
  <c r="CN152" i="49"/>
  <c r="CL152" i="49"/>
  <c r="CM152" i="49"/>
  <c r="CI152" i="49"/>
  <c r="CG152" i="49"/>
  <c r="CE152" i="49"/>
  <c r="CH152" i="49"/>
  <c r="CJ152" i="49"/>
  <c r="CK152" i="49"/>
  <c r="CD152" i="49"/>
  <c r="CC152" i="49"/>
  <c r="CB152" i="49"/>
  <c r="CF152" i="49"/>
  <c r="CA152" i="49"/>
  <c r="BZ152" i="49"/>
  <c r="BX152" i="49"/>
  <c r="BV152" i="49"/>
  <c r="BW152" i="49"/>
  <c r="BY152" i="49"/>
  <c r="BU152" i="49"/>
  <c r="BT152" i="49"/>
  <c r="BS152" i="49"/>
  <c r="BD152" i="49"/>
  <c r="BC152" i="49"/>
  <c r="BB152" i="49"/>
  <c r="BA152" i="49"/>
  <c r="AZ152" i="49"/>
  <c r="AY152" i="49"/>
  <c r="AX152" i="49"/>
  <c r="AW152" i="49"/>
  <c r="AV152" i="49"/>
  <c r="AU152" i="49"/>
  <c r="AO152" i="49"/>
  <c r="AN152" i="49"/>
  <c r="AM152" i="49"/>
  <c r="AT152" i="49"/>
  <c r="AL152" i="49"/>
  <c r="AS152" i="49"/>
  <c r="AK152" i="49"/>
  <c r="AR152" i="49"/>
  <c r="AJ152" i="49"/>
  <c r="BE152" i="49"/>
  <c r="AQ152" i="49"/>
  <c r="AP152" i="49"/>
  <c r="AI152" i="49"/>
  <c r="AH152" i="49"/>
  <c r="AG152" i="49"/>
  <c r="AF152" i="49"/>
  <c r="CR144" i="49"/>
  <c r="CO144" i="49"/>
  <c r="CN144" i="49"/>
  <c r="CP144" i="49"/>
  <c r="CQ144" i="49"/>
  <c r="CL144" i="49"/>
  <c r="CJ144" i="49"/>
  <c r="CK144" i="49"/>
  <c r="CM144" i="49"/>
  <c r="CI144" i="49"/>
  <c r="CG144" i="49"/>
  <c r="CE144" i="49"/>
  <c r="CH144" i="49"/>
  <c r="CD144" i="49"/>
  <c r="CF144" i="49"/>
  <c r="CC144" i="49"/>
  <c r="CB144" i="49"/>
  <c r="CA144" i="49"/>
  <c r="BX144" i="49"/>
  <c r="BZ144" i="49"/>
  <c r="BV144" i="49"/>
  <c r="BY144" i="49"/>
  <c r="BT144" i="49"/>
  <c r="BU144" i="49"/>
  <c r="BS144" i="49"/>
  <c r="BD144" i="49"/>
  <c r="BC144" i="49"/>
  <c r="BB144" i="49"/>
  <c r="BW144" i="49"/>
  <c r="AY144" i="49"/>
  <c r="AZ144" i="49"/>
  <c r="AX144" i="49"/>
  <c r="AW144" i="49"/>
  <c r="BA144" i="49"/>
  <c r="AV144" i="49"/>
  <c r="AU144" i="49"/>
  <c r="BE144" i="49"/>
  <c r="AO144" i="49"/>
  <c r="AN144" i="49"/>
  <c r="AM144" i="49"/>
  <c r="AT144" i="49"/>
  <c r="AL144" i="49"/>
  <c r="AS144" i="49"/>
  <c r="AK144" i="49"/>
  <c r="AR144" i="49"/>
  <c r="AJ144" i="49"/>
  <c r="AQ144" i="49"/>
  <c r="AP144" i="49"/>
  <c r="AI144" i="49"/>
  <c r="AF144" i="49"/>
  <c r="AH144" i="49"/>
  <c r="AG144" i="49"/>
  <c r="CR140" i="49"/>
  <c r="CQ140" i="49"/>
  <c r="CO140" i="49"/>
  <c r="CN140" i="49"/>
  <c r="CP140" i="49"/>
  <c r="CL140" i="49"/>
  <c r="CJ140" i="49"/>
  <c r="CK140" i="49"/>
  <c r="CM140" i="49"/>
  <c r="CI140" i="49"/>
  <c r="CG140" i="49"/>
  <c r="CE140" i="49"/>
  <c r="CD140" i="49"/>
  <c r="CC140" i="49"/>
  <c r="CB140" i="49"/>
  <c r="CA140" i="49"/>
  <c r="CH140" i="49"/>
  <c r="CF140" i="49"/>
  <c r="BX140" i="49"/>
  <c r="BV140" i="49"/>
  <c r="BZ140" i="49"/>
  <c r="BY140" i="49"/>
  <c r="BT140" i="49"/>
  <c r="BW140" i="49"/>
  <c r="BS140" i="49"/>
  <c r="BU140" i="49"/>
  <c r="BD140" i="49"/>
  <c r="BC140" i="49"/>
  <c r="BB140" i="49"/>
  <c r="AY140" i="49"/>
  <c r="AX140" i="49"/>
  <c r="AZ140" i="49"/>
  <c r="AW140" i="49"/>
  <c r="AV140" i="49"/>
  <c r="AU140" i="49"/>
  <c r="BE140" i="49"/>
  <c r="BA140" i="49"/>
  <c r="AO140" i="49"/>
  <c r="AN140" i="49"/>
  <c r="AM140" i="49"/>
  <c r="AT140" i="49"/>
  <c r="AL140" i="49"/>
  <c r="AS140" i="49"/>
  <c r="AK140" i="49"/>
  <c r="AR140" i="49"/>
  <c r="AJ140" i="49"/>
  <c r="AQ140" i="49"/>
  <c r="AI140" i="49"/>
  <c r="AP140" i="49"/>
  <c r="AH140" i="49"/>
  <c r="AF140" i="49"/>
  <c r="AG140" i="49"/>
  <c r="CR14" i="49"/>
  <c r="CQ14" i="49"/>
  <c r="CO14" i="49"/>
  <c r="CP14" i="49"/>
  <c r="CN14" i="49"/>
  <c r="CL14" i="49"/>
  <c r="CG14" i="49"/>
  <c r="CJ14" i="49"/>
  <c r="CM14" i="49"/>
  <c r="CK14" i="49"/>
  <c r="CI14" i="49"/>
  <c r="CH14" i="49"/>
  <c r="CE14" i="49"/>
  <c r="CD14" i="49"/>
  <c r="CC14" i="49"/>
  <c r="CB14" i="49"/>
  <c r="CA14" i="49"/>
  <c r="CF14" i="49"/>
  <c r="BX14" i="49"/>
  <c r="BV14" i="49"/>
  <c r="BZ14" i="49"/>
  <c r="BY14" i="49"/>
  <c r="BU14" i="49"/>
  <c r="BW14" i="49"/>
  <c r="BT14" i="49"/>
  <c r="BS14" i="49"/>
  <c r="BD14" i="49"/>
  <c r="BC14" i="49"/>
  <c r="BB14" i="49"/>
  <c r="AY14" i="49"/>
  <c r="BA14" i="49"/>
  <c r="AX14" i="49"/>
  <c r="AW14" i="49"/>
  <c r="AZ14" i="49"/>
  <c r="AV14" i="49"/>
  <c r="BE14" i="49"/>
  <c r="AU14" i="49"/>
  <c r="AO14" i="49"/>
  <c r="AN14" i="49"/>
  <c r="AM14" i="49"/>
  <c r="AT14" i="49"/>
  <c r="AL14" i="49"/>
  <c r="AS14" i="49"/>
  <c r="AK14" i="49"/>
  <c r="AR14" i="49"/>
  <c r="AJ14" i="49"/>
  <c r="AQ14" i="49"/>
  <c r="AI14" i="49"/>
  <c r="AP14" i="49"/>
  <c r="AF14" i="49"/>
  <c r="AH14" i="49"/>
  <c r="AG14" i="49"/>
  <c r="CR127" i="49"/>
  <c r="CQ127" i="49"/>
  <c r="CO127" i="49"/>
  <c r="CN127" i="49"/>
  <c r="CP127" i="49"/>
  <c r="CL127" i="49"/>
  <c r="CG127" i="49"/>
  <c r="CM127" i="49"/>
  <c r="CJ127" i="49"/>
  <c r="CI127" i="49"/>
  <c r="CE127" i="49"/>
  <c r="CK127" i="49"/>
  <c r="CH127" i="49"/>
  <c r="CD127" i="49"/>
  <c r="CC127" i="49"/>
  <c r="CB127" i="49"/>
  <c r="CF127" i="49"/>
  <c r="CA127" i="49"/>
  <c r="BZ127" i="49"/>
  <c r="BX127" i="49"/>
  <c r="BV127" i="49"/>
  <c r="BW127" i="49"/>
  <c r="BU127" i="49"/>
  <c r="BT127" i="49"/>
  <c r="BS127" i="49"/>
  <c r="BY127" i="49"/>
  <c r="BD127" i="49"/>
  <c r="BC127" i="49"/>
  <c r="BB127" i="49"/>
  <c r="AY127" i="49"/>
  <c r="AX127" i="49"/>
  <c r="AW127" i="49"/>
  <c r="BE127" i="49"/>
  <c r="AV127" i="49"/>
  <c r="BA127" i="49"/>
  <c r="AZ127" i="49"/>
  <c r="AU127" i="49"/>
  <c r="AO127" i="49"/>
  <c r="AN127" i="49"/>
  <c r="AM127" i="49"/>
  <c r="AL127" i="49"/>
  <c r="AT127" i="49"/>
  <c r="AS127" i="49"/>
  <c r="AK127" i="49"/>
  <c r="AR127" i="49"/>
  <c r="AJ127" i="49"/>
  <c r="AQ127" i="49"/>
  <c r="AI127" i="49"/>
  <c r="AF127" i="49"/>
  <c r="AH127" i="49"/>
  <c r="AG127" i="49"/>
  <c r="AP127" i="49"/>
  <c r="CR25" i="49"/>
  <c r="CQ25" i="49"/>
  <c r="CP25" i="49"/>
  <c r="CO25" i="49"/>
  <c r="CN25" i="49"/>
  <c r="CL25" i="49"/>
  <c r="CG25" i="49"/>
  <c r="CM25" i="49"/>
  <c r="CK25" i="49"/>
  <c r="CJ25" i="49"/>
  <c r="CI25" i="49"/>
  <c r="CE25" i="49"/>
  <c r="CH25" i="49"/>
  <c r="CD25" i="49"/>
  <c r="CF25" i="49"/>
  <c r="CC25" i="49"/>
  <c r="CB25" i="49"/>
  <c r="CA25" i="49"/>
  <c r="BX25" i="49"/>
  <c r="BZ25" i="49"/>
  <c r="BV25" i="49"/>
  <c r="BT25" i="49"/>
  <c r="BU25" i="49"/>
  <c r="BS25" i="49"/>
  <c r="BY25" i="49"/>
  <c r="BW25" i="49"/>
  <c r="BD25" i="49"/>
  <c r="BC25" i="49"/>
  <c r="BB25" i="49"/>
  <c r="AY25" i="49"/>
  <c r="AX25" i="49"/>
  <c r="BE25" i="49"/>
  <c r="AW25" i="49"/>
  <c r="AV25" i="49"/>
  <c r="AU25" i="49"/>
  <c r="AZ25" i="49"/>
  <c r="AO25" i="49"/>
  <c r="AN25" i="49"/>
  <c r="AM25" i="49"/>
  <c r="AL25" i="49"/>
  <c r="AS25" i="49"/>
  <c r="AK25" i="49"/>
  <c r="AT25" i="49"/>
  <c r="AR25" i="49"/>
  <c r="AJ25" i="49"/>
  <c r="AQ25" i="49"/>
  <c r="AI25" i="49"/>
  <c r="BA25" i="49"/>
  <c r="AF25" i="49"/>
  <c r="AH25" i="49"/>
  <c r="AP25" i="49"/>
  <c r="AG25" i="49"/>
  <c r="CR115" i="49"/>
  <c r="CQ115" i="49"/>
  <c r="CO115" i="49"/>
  <c r="CN115" i="49"/>
  <c r="CP115" i="49"/>
  <c r="CL115" i="49"/>
  <c r="CM115" i="49"/>
  <c r="CG115" i="49"/>
  <c r="CK115" i="49"/>
  <c r="CJ115" i="49"/>
  <c r="CI115" i="49"/>
  <c r="CE115" i="49"/>
  <c r="CD115" i="49"/>
  <c r="CC115" i="49"/>
  <c r="CH115" i="49"/>
  <c r="CB115" i="49"/>
  <c r="CA115" i="49"/>
  <c r="BX115" i="49"/>
  <c r="BV115" i="49"/>
  <c r="BZ115" i="49"/>
  <c r="BT115" i="49"/>
  <c r="BY115" i="49"/>
  <c r="BW115" i="49"/>
  <c r="BS115" i="49"/>
  <c r="CF115" i="49"/>
  <c r="BU115" i="49"/>
  <c r="BD115" i="49"/>
  <c r="BC115" i="49"/>
  <c r="BB115" i="49"/>
  <c r="AY115" i="49"/>
  <c r="BE115" i="49"/>
  <c r="AX115" i="49"/>
  <c r="BA115" i="49"/>
  <c r="AW115" i="49"/>
  <c r="AV115" i="49"/>
  <c r="AU115" i="49"/>
  <c r="AZ115" i="49"/>
  <c r="AO115" i="49"/>
  <c r="AN115" i="49"/>
  <c r="AM115" i="49"/>
  <c r="AL115" i="49"/>
  <c r="AS115" i="49"/>
  <c r="AK115" i="49"/>
  <c r="AR115" i="49"/>
  <c r="AJ115" i="49"/>
  <c r="AQ115" i="49"/>
  <c r="AI115" i="49"/>
  <c r="AT115" i="49"/>
  <c r="AP115" i="49"/>
  <c r="AH115" i="49"/>
  <c r="AG115" i="49"/>
  <c r="AF115" i="49"/>
  <c r="CR109" i="49"/>
  <c r="CQ109" i="49"/>
  <c r="CO109" i="49"/>
  <c r="CN109" i="49"/>
  <c r="CM109" i="49"/>
  <c r="CP109" i="49"/>
  <c r="CL109" i="49"/>
  <c r="CG109" i="49"/>
  <c r="CK109" i="49"/>
  <c r="CJ109" i="49"/>
  <c r="CI109" i="49"/>
  <c r="CH109" i="49"/>
  <c r="CE109" i="49"/>
  <c r="CD109" i="49"/>
  <c r="CC109" i="49"/>
  <c r="CB109" i="49"/>
  <c r="CA109" i="49"/>
  <c r="CF109" i="49"/>
  <c r="BX109" i="49"/>
  <c r="BV109" i="49"/>
  <c r="BZ109" i="49"/>
  <c r="BU109" i="49"/>
  <c r="BW109" i="49"/>
  <c r="BY109" i="49"/>
  <c r="BT109" i="49"/>
  <c r="BS109" i="49"/>
  <c r="BD109" i="49"/>
  <c r="BC109" i="49"/>
  <c r="BB109" i="49"/>
  <c r="BE109" i="49"/>
  <c r="AY109" i="49"/>
  <c r="AX109" i="49"/>
  <c r="AW109" i="49"/>
  <c r="AV109" i="49"/>
  <c r="AU109" i="49"/>
  <c r="BA109" i="49"/>
  <c r="AO109" i="49"/>
  <c r="AT109" i="49"/>
  <c r="AN109" i="49"/>
  <c r="AM109" i="49"/>
  <c r="AL109" i="49"/>
  <c r="AS109" i="49"/>
  <c r="AK109" i="49"/>
  <c r="AR109" i="49"/>
  <c r="AJ109" i="49"/>
  <c r="AQ109" i="49"/>
  <c r="AI109" i="49"/>
  <c r="AZ109" i="49"/>
  <c r="AF109" i="49"/>
  <c r="AP109" i="49"/>
  <c r="AH109" i="49"/>
  <c r="AG109" i="49"/>
  <c r="CR102" i="49"/>
  <c r="CQ102" i="49"/>
  <c r="CP102" i="49"/>
  <c r="CO102" i="49"/>
  <c r="CN102" i="49"/>
  <c r="CM102" i="49"/>
  <c r="CL102" i="49"/>
  <c r="CG102" i="49"/>
  <c r="CI102" i="49"/>
  <c r="CK102" i="49"/>
  <c r="CE102" i="49"/>
  <c r="CH102" i="49"/>
  <c r="CJ102" i="49"/>
  <c r="CD102" i="49"/>
  <c r="CC102" i="49"/>
  <c r="CB102" i="49"/>
  <c r="CF102" i="49"/>
  <c r="CA102" i="49"/>
  <c r="BZ102" i="49"/>
  <c r="BX102" i="49"/>
  <c r="BV102" i="49"/>
  <c r="BW102" i="49"/>
  <c r="BY102" i="49"/>
  <c r="BU102" i="49"/>
  <c r="BT102" i="49"/>
  <c r="BS102" i="49"/>
  <c r="BD102" i="49"/>
  <c r="BC102" i="49"/>
  <c r="BB102" i="49"/>
  <c r="AZ102" i="49"/>
  <c r="AY102" i="49"/>
  <c r="BA102" i="49"/>
  <c r="AX102" i="49"/>
  <c r="AW102" i="49"/>
  <c r="AV102" i="49"/>
  <c r="AU102" i="49"/>
  <c r="AO102" i="49"/>
  <c r="AN102" i="49"/>
  <c r="AM102" i="49"/>
  <c r="AT102" i="49"/>
  <c r="AL102" i="49"/>
  <c r="AS102" i="49"/>
  <c r="AK102" i="49"/>
  <c r="BE102" i="49"/>
  <c r="AR102" i="49"/>
  <c r="AJ102" i="49"/>
  <c r="AQ102" i="49"/>
  <c r="AI102" i="49"/>
  <c r="AP102" i="49"/>
  <c r="AH102" i="49"/>
  <c r="AF102" i="49"/>
  <c r="AG102" i="49"/>
  <c r="CR48" i="49"/>
  <c r="CQ48" i="49"/>
  <c r="CO48" i="49"/>
  <c r="CN48" i="49"/>
  <c r="CM48" i="49"/>
  <c r="CP48" i="49"/>
  <c r="CL48" i="49"/>
  <c r="CJ48" i="49"/>
  <c r="CG48" i="49"/>
  <c r="CK48" i="49"/>
  <c r="CI48" i="49"/>
  <c r="CE48" i="49"/>
  <c r="CH48" i="49"/>
  <c r="CF48" i="49"/>
  <c r="CD48" i="49"/>
  <c r="CC48" i="49"/>
  <c r="CB48" i="49"/>
  <c r="CA48" i="49"/>
  <c r="BX48" i="49"/>
  <c r="BZ48" i="49"/>
  <c r="BV48" i="49"/>
  <c r="BY48" i="49"/>
  <c r="BT48" i="49"/>
  <c r="BU48" i="49"/>
  <c r="BS48" i="49"/>
  <c r="BW48" i="49"/>
  <c r="BD48" i="49"/>
  <c r="BC48" i="49"/>
  <c r="BB48" i="49"/>
  <c r="AY48" i="49"/>
  <c r="AX48" i="49"/>
  <c r="AW48" i="49"/>
  <c r="AZ48" i="49"/>
  <c r="AV48" i="49"/>
  <c r="AU48" i="49"/>
  <c r="BA48" i="49"/>
  <c r="BE48" i="49"/>
  <c r="AO48" i="49"/>
  <c r="AN48" i="49"/>
  <c r="AM48" i="49"/>
  <c r="AL48" i="49"/>
  <c r="AS48" i="49"/>
  <c r="AK48" i="49"/>
  <c r="AR48" i="49"/>
  <c r="AJ48" i="49"/>
  <c r="AT48" i="49"/>
  <c r="AQ48" i="49"/>
  <c r="AI48" i="49"/>
  <c r="AP48" i="49"/>
  <c r="AF48" i="49"/>
  <c r="AH48" i="49"/>
  <c r="AG48" i="49"/>
  <c r="CR16" i="49"/>
  <c r="CQ16" i="49"/>
  <c r="CO16" i="49"/>
  <c r="CN16" i="49"/>
  <c r="CM16" i="49"/>
  <c r="CP16" i="49"/>
  <c r="CL16" i="49"/>
  <c r="CG16" i="49"/>
  <c r="CJ16" i="49"/>
  <c r="CK16" i="49"/>
  <c r="CI16" i="49"/>
  <c r="CH16" i="49"/>
  <c r="CE16" i="49"/>
  <c r="CC16" i="49"/>
  <c r="CD16" i="49"/>
  <c r="CB16" i="49"/>
  <c r="CA16" i="49"/>
  <c r="BX16" i="49"/>
  <c r="BV16" i="49"/>
  <c r="BZ16" i="49"/>
  <c r="CF16" i="49"/>
  <c r="BY16" i="49"/>
  <c r="BT16" i="49"/>
  <c r="BW16" i="49"/>
  <c r="BS16" i="49"/>
  <c r="BU16" i="49"/>
  <c r="BD16" i="49"/>
  <c r="BC16" i="49"/>
  <c r="BB16" i="49"/>
  <c r="AY16" i="49"/>
  <c r="BA16" i="49"/>
  <c r="AX16" i="49"/>
  <c r="AW16" i="49"/>
  <c r="AV16" i="49"/>
  <c r="AU16" i="49"/>
  <c r="BE16" i="49"/>
  <c r="AZ16" i="49"/>
  <c r="AO16" i="49"/>
  <c r="AT16" i="49"/>
  <c r="AN16" i="49"/>
  <c r="AM16" i="49"/>
  <c r="AL16" i="49"/>
  <c r="AS16" i="49"/>
  <c r="AK16" i="49"/>
  <c r="AR16" i="49"/>
  <c r="AJ16" i="49"/>
  <c r="AQ16" i="49"/>
  <c r="AI16" i="49"/>
  <c r="AF16" i="49"/>
  <c r="AP16" i="49"/>
  <c r="AH16" i="49"/>
  <c r="AG16" i="49"/>
  <c r="CR43" i="49"/>
  <c r="CQ43" i="49"/>
  <c r="CO43" i="49"/>
  <c r="CP43" i="49"/>
  <c r="CN43" i="49"/>
  <c r="CM43" i="49"/>
  <c r="CL43" i="49"/>
  <c r="CG43" i="49"/>
  <c r="CJ43" i="49"/>
  <c r="CK43" i="49"/>
  <c r="CI43" i="49"/>
  <c r="CE43" i="49"/>
  <c r="CH43" i="49"/>
  <c r="CC43" i="49"/>
  <c r="CB43" i="49"/>
  <c r="CD43" i="49"/>
  <c r="CA43" i="49"/>
  <c r="CF43" i="49"/>
  <c r="BX43" i="49"/>
  <c r="BV43" i="49"/>
  <c r="BZ43" i="49"/>
  <c r="BY43" i="49"/>
  <c r="BU43" i="49"/>
  <c r="BW43" i="49"/>
  <c r="BT43" i="49"/>
  <c r="BS43" i="49"/>
  <c r="BD43" i="49"/>
  <c r="BC43" i="49"/>
  <c r="BB43" i="49"/>
  <c r="AY43" i="49"/>
  <c r="AZ43" i="49"/>
  <c r="AX43" i="49"/>
  <c r="AW43" i="49"/>
  <c r="AV43" i="49"/>
  <c r="BE43" i="49"/>
  <c r="AU43" i="49"/>
  <c r="BA43" i="49"/>
  <c r="AO43" i="49"/>
  <c r="AN43" i="49"/>
  <c r="AM43" i="49"/>
  <c r="AL43" i="49"/>
  <c r="AT43" i="49"/>
  <c r="AS43" i="49"/>
  <c r="AK43" i="49"/>
  <c r="AR43" i="49"/>
  <c r="AJ43" i="49"/>
  <c r="AQ43" i="49"/>
  <c r="AI43" i="49"/>
  <c r="AP43" i="49"/>
  <c r="AF43" i="49"/>
  <c r="AH43" i="49"/>
  <c r="AG43" i="49"/>
  <c r="CR26" i="49"/>
  <c r="CQ26" i="49"/>
  <c r="CO26" i="49"/>
  <c r="CN26" i="49"/>
  <c r="CM26" i="49"/>
  <c r="CP26" i="49"/>
  <c r="CL26" i="49"/>
  <c r="CK26" i="49"/>
  <c r="CG26" i="49"/>
  <c r="CJ26" i="49"/>
  <c r="CI26" i="49"/>
  <c r="CH26" i="49"/>
  <c r="CE26" i="49"/>
  <c r="CC26" i="49"/>
  <c r="CB26" i="49"/>
  <c r="CF26" i="49"/>
  <c r="CA26" i="49"/>
  <c r="CD26" i="49"/>
  <c r="BZ26" i="49"/>
  <c r="BX26" i="49"/>
  <c r="BV26" i="49"/>
  <c r="BW26" i="49"/>
  <c r="BU26" i="49"/>
  <c r="BT26" i="49"/>
  <c r="BS26" i="49"/>
  <c r="BY26" i="49"/>
  <c r="BD26" i="49"/>
  <c r="BC26" i="49"/>
  <c r="BB26" i="49"/>
  <c r="AY26" i="49"/>
  <c r="BA26" i="49"/>
  <c r="AX26" i="49"/>
  <c r="AW26" i="49"/>
  <c r="BE26" i="49"/>
  <c r="AV26" i="49"/>
  <c r="AZ26" i="49"/>
  <c r="AU26" i="49"/>
  <c r="AO26" i="49"/>
  <c r="AN26" i="49"/>
  <c r="AM26" i="49"/>
  <c r="AL26" i="49"/>
  <c r="AS26" i="49"/>
  <c r="AK26" i="49"/>
  <c r="AR26" i="49"/>
  <c r="AJ26" i="49"/>
  <c r="AQ26" i="49"/>
  <c r="AI26" i="49"/>
  <c r="AP26" i="49"/>
  <c r="AT26" i="49"/>
  <c r="AH26" i="49"/>
  <c r="AG26" i="49"/>
  <c r="AF26" i="49"/>
  <c r="CR6" i="49"/>
  <c r="CQ6" i="49"/>
  <c r="CP6" i="49"/>
  <c r="CO6" i="49"/>
  <c r="CN6" i="49"/>
  <c r="CM6" i="49"/>
  <c r="CL6" i="49"/>
  <c r="CG6" i="49"/>
  <c r="CK6" i="49"/>
  <c r="CJ6" i="49"/>
  <c r="CI6" i="49"/>
  <c r="CE6" i="49"/>
  <c r="CH6" i="49"/>
  <c r="CF6" i="49"/>
  <c r="CC6" i="49"/>
  <c r="CB6" i="49"/>
  <c r="CA6" i="49"/>
  <c r="CD6" i="49"/>
  <c r="BX6" i="49"/>
  <c r="BZ6" i="49"/>
  <c r="BV6" i="49"/>
  <c r="BT6" i="49"/>
  <c r="BU6" i="49"/>
  <c r="BS6" i="49"/>
  <c r="BY6" i="49"/>
  <c r="BW6" i="49"/>
  <c r="BD6" i="49"/>
  <c r="BC6" i="49"/>
  <c r="BB6" i="49"/>
  <c r="BA6" i="49"/>
  <c r="AY6" i="49"/>
  <c r="AX6" i="49"/>
  <c r="BE6" i="49"/>
  <c r="AW6" i="49"/>
  <c r="AV6" i="49"/>
  <c r="AU6" i="49"/>
  <c r="AO6" i="49"/>
  <c r="AN6" i="49"/>
  <c r="AT6" i="49"/>
  <c r="AM6" i="49"/>
  <c r="AZ6" i="49"/>
  <c r="AL6" i="49"/>
  <c r="AS6" i="49"/>
  <c r="AK6" i="49"/>
  <c r="AR6" i="49"/>
  <c r="AJ6" i="49"/>
  <c r="AQ6" i="49"/>
  <c r="AI6" i="49"/>
  <c r="AF6" i="49"/>
  <c r="AH6" i="49"/>
  <c r="AP6" i="49"/>
  <c r="AG6" i="49"/>
  <c r="CR88" i="49"/>
  <c r="CQ88" i="49"/>
  <c r="CP88" i="49"/>
  <c r="CO88" i="49"/>
  <c r="CN88" i="49"/>
  <c r="CM88" i="49"/>
  <c r="CL88" i="49"/>
  <c r="CJ88" i="49"/>
  <c r="CG88" i="49"/>
  <c r="CK88" i="49"/>
  <c r="CI88" i="49"/>
  <c r="CE88" i="49"/>
  <c r="CH88" i="49"/>
  <c r="CC88" i="49"/>
  <c r="CB88" i="49"/>
  <c r="CA88" i="49"/>
  <c r="CD88" i="49"/>
  <c r="BX88" i="49"/>
  <c r="BV88" i="49"/>
  <c r="BZ88" i="49"/>
  <c r="CF88" i="49"/>
  <c r="BT88" i="49"/>
  <c r="BY88" i="49"/>
  <c r="BW88" i="49"/>
  <c r="BS88" i="49"/>
  <c r="BU88" i="49"/>
  <c r="BD88" i="49"/>
  <c r="BC88" i="49"/>
  <c r="BB88" i="49"/>
  <c r="BA88" i="49"/>
  <c r="AY88" i="49"/>
  <c r="BE88" i="49"/>
  <c r="AX88" i="49"/>
  <c r="AZ88" i="49"/>
  <c r="AW88" i="49"/>
  <c r="AV88" i="49"/>
  <c r="AU88" i="49"/>
  <c r="AO88" i="49"/>
  <c r="AN88" i="49"/>
  <c r="AM88" i="49"/>
  <c r="AL88" i="49"/>
  <c r="AS88" i="49"/>
  <c r="AK88" i="49"/>
  <c r="AT88" i="49"/>
  <c r="AR88" i="49"/>
  <c r="AJ88" i="49"/>
  <c r="AQ88" i="49"/>
  <c r="AI88" i="49"/>
  <c r="AF88" i="49"/>
  <c r="AP88" i="49"/>
  <c r="AH88" i="49"/>
  <c r="AG88" i="49"/>
  <c r="CR82" i="49"/>
  <c r="CQ82" i="49"/>
  <c r="CP82" i="49"/>
  <c r="CO82" i="49"/>
  <c r="CN82" i="49"/>
  <c r="CM82" i="49"/>
  <c r="CL82" i="49"/>
  <c r="CJ82" i="49"/>
  <c r="CG82" i="49"/>
  <c r="CK82" i="49"/>
  <c r="CI82" i="49"/>
  <c r="CH82" i="49"/>
  <c r="CE82" i="49"/>
  <c r="CD82" i="49"/>
  <c r="CC82" i="49"/>
  <c r="CB82" i="49"/>
  <c r="CA82" i="49"/>
  <c r="CF82" i="49"/>
  <c r="BX82" i="49"/>
  <c r="BY82" i="49"/>
  <c r="BV82" i="49"/>
  <c r="BZ82" i="49"/>
  <c r="BU82" i="49"/>
  <c r="BW82" i="49"/>
  <c r="BT82" i="49"/>
  <c r="BS82" i="49"/>
  <c r="BD82" i="49"/>
  <c r="BC82" i="49"/>
  <c r="BB82" i="49"/>
  <c r="BA82" i="49"/>
  <c r="BE82" i="49"/>
  <c r="AY82" i="49"/>
  <c r="AX82" i="49"/>
  <c r="AW82" i="49"/>
  <c r="AV82" i="49"/>
  <c r="AU82" i="49"/>
  <c r="AZ82" i="49"/>
  <c r="AT82" i="49"/>
  <c r="AO82" i="49"/>
  <c r="AN82" i="49"/>
  <c r="AM82" i="49"/>
  <c r="AL82" i="49"/>
  <c r="AS82" i="49"/>
  <c r="AK82" i="49"/>
  <c r="AR82" i="49"/>
  <c r="AJ82" i="49"/>
  <c r="AQ82" i="49"/>
  <c r="AI82" i="49"/>
  <c r="AP82" i="49"/>
  <c r="AH82" i="49"/>
  <c r="AF82" i="49"/>
  <c r="AG82" i="49"/>
  <c r="BM76" i="49"/>
  <c r="BQ76" i="49"/>
  <c r="BP76" i="49"/>
  <c r="BR76" i="49"/>
  <c r="BO76" i="49"/>
  <c r="BK76" i="49"/>
  <c r="BN76" i="49"/>
  <c r="BJ76" i="49"/>
  <c r="BI76" i="49"/>
  <c r="BL76" i="49"/>
  <c r="BH76" i="49"/>
  <c r="BG76" i="49"/>
  <c r="BF76" i="49"/>
  <c r="BR212" i="49"/>
  <c r="BM212" i="49"/>
  <c r="BQ212" i="49"/>
  <c r="BP212" i="49"/>
  <c r="BO212" i="49"/>
  <c r="BL212" i="49"/>
  <c r="BN212" i="49"/>
  <c r="BK212" i="49"/>
  <c r="BJ212" i="49"/>
  <c r="BI212" i="49"/>
  <c r="BH212" i="49"/>
  <c r="BG212" i="49"/>
  <c r="BF212" i="49"/>
  <c r="BM207" i="49"/>
  <c r="BR207" i="49"/>
  <c r="BQ207" i="49"/>
  <c r="BP207" i="49"/>
  <c r="BO207" i="49"/>
  <c r="BN207" i="49"/>
  <c r="BL207" i="49"/>
  <c r="BK207" i="49"/>
  <c r="BJ207" i="49"/>
  <c r="BI207" i="49"/>
  <c r="BH207" i="49"/>
  <c r="BG207" i="49"/>
  <c r="BF207" i="49"/>
  <c r="BM200" i="49"/>
  <c r="BR200" i="49"/>
  <c r="BQ200" i="49"/>
  <c r="BP200" i="49"/>
  <c r="BO200" i="49"/>
  <c r="BN200" i="49"/>
  <c r="BK200" i="49"/>
  <c r="BL200" i="49"/>
  <c r="BJ200" i="49"/>
  <c r="BI200" i="49"/>
  <c r="BH200" i="49"/>
  <c r="BG200" i="49"/>
  <c r="BF200" i="49"/>
  <c r="BM77" i="49"/>
  <c r="BQ77" i="49"/>
  <c r="BP77" i="49"/>
  <c r="BR77" i="49"/>
  <c r="BO77" i="49"/>
  <c r="BN77" i="49"/>
  <c r="BK77" i="49"/>
  <c r="BJ77" i="49"/>
  <c r="BI77" i="49"/>
  <c r="BL77" i="49"/>
  <c r="BH77" i="49"/>
  <c r="BG77" i="49"/>
  <c r="BF77" i="49"/>
  <c r="BM189" i="49"/>
  <c r="BR189" i="49"/>
  <c r="BQ189" i="49"/>
  <c r="BP189" i="49"/>
  <c r="BO189" i="49"/>
  <c r="BL189" i="49"/>
  <c r="BK189" i="49"/>
  <c r="BJ189" i="49"/>
  <c r="BI189" i="49"/>
  <c r="BH189" i="49"/>
  <c r="BG189" i="49"/>
  <c r="BN189" i="49"/>
  <c r="BF189" i="49"/>
  <c r="BM8" i="49"/>
  <c r="BR8" i="49"/>
  <c r="BQ8" i="49"/>
  <c r="BP8" i="49"/>
  <c r="BO8" i="49"/>
  <c r="BL8" i="49"/>
  <c r="BK8" i="49"/>
  <c r="BJ8" i="49"/>
  <c r="BI8" i="49"/>
  <c r="BN8" i="49"/>
  <c r="BH8" i="49"/>
  <c r="BG8" i="49"/>
  <c r="BF8" i="49"/>
  <c r="BM176" i="49"/>
  <c r="BQ176" i="49"/>
  <c r="BP176" i="49"/>
  <c r="BO176" i="49"/>
  <c r="BK176" i="49"/>
  <c r="BL176" i="49"/>
  <c r="BJ176" i="49"/>
  <c r="BR176" i="49"/>
  <c r="BN176" i="49"/>
  <c r="BI176" i="49"/>
  <c r="BH176" i="49"/>
  <c r="BG176" i="49"/>
  <c r="BF176" i="49"/>
  <c r="BM169" i="49"/>
  <c r="BR169" i="49"/>
  <c r="BQ169" i="49"/>
  <c r="BP169" i="49"/>
  <c r="BO169" i="49"/>
  <c r="BK169" i="49"/>
  <c r="BN169" i="49"/>
  <c r="BJ169" i="49"/>
  <c r="BI169" i="49"/>
  <c r="BL169" i="49"/>
  <c r="BH169" i="49"/>
  <c r="BG169" i="49"/>
  <c r="BF169" i="49"/>
  <c r="BM164" i="49"/>
  <c r="BQ164" i="49"/>
  <c r="BR164" i="49"/>
  <c r="BP164" i="49"/>
  <c r="BO164" i="49"/>
  <c r="BL164" i="49"/>
  <c r="BN164" i="49"/>
  <c r="BK164" i="49"/>
  <c r="BJ164" i="49"/>
  <c r="BI164" i="49"/>
  <c r="BH164" i="49"/>
  <c r="BG164" i="49"/>
  <c r="BF164" i="49"/>
  <c r="BR21" i="49"/>
  <c r="BM21" i="49"/>
  <c r="BQ21" i="49"/>
  <c r="BP21" i="49"/>
  <c r="BO21" i="49"/>
  <c r="BN21" i="49"/>
  <c r="BL21" i="49"/>
  <c r="BK21" i="49"/>
  <c r="BJ21" i="49"/>
  <c r="BI21" i="49"/>
  <c r="BH21" i="49"/>
  <c r="BG21" i="49"/>
  <c r="BF21" i="49"/>
  <c r="BM153" i="49"/>
  <c r="BK153" i="49"/>
  <c r="BR153" i="49"/>
  <c r="BQ153" i="49"/>
  <c r="BP153" i="49"/>
  <c r="BO153" i="49"/>
  <c r="BN153" i="49"/>
  <c r="BL153" i="49"/>
  <c r="BJ153" i="49"/>
  <c r="BI153" i="49"/>
  <c r="BH153" i="49"/>
  <c r="BG153" i="49"/>
  <c r="BF153" i="49"/>
  <c r="BM145" i="49"/>
  <c r="BK145" i="49"/>
  <c r="BQ145" i="49"/>
  <c r="BP145" i="49"/>
  <c r="BR145" i="49"/>
  <c r="BO145" i="49"/>
  <c r="BN145" i="49"/>
  <c r="BJ145" i="49"/>
  <c r="BI145" i="49"/>
  <c r="BL145" i="49"/>
  <c r="BH145" i="49"/>
  <c r="BG145" i="49"/>
  <c r="BF145" i="49"/>
  <c r="BM56" i="49"/>
  <c r="BR56" i="49"/>
  <c r="BK56" i="49"/>
  <c r="BQ56" i="49"/>
  <c r="BP56" i="49"/>
  <c r="BO56" i="49"/>
  <c r="BL56" i="49"/>
  <c r="BJ56" i="49"/>
  <c r="BI56" i="49"/>
  <c r="BH56" i="49"/>
  <c r="BG56" i="49"/>
  <c r="BN56" i="49"/>
  <c r="BF56" i="49"/>
  <c r="BM134" i="49"/>
  <c r="BK134" i="49"/>
  <c r="BR134" i="49"/>
  <c r="BQ134" i="49"/>
  <c r="BP134" i="49"/>
  <c r="BO134" i="49"/>
  <c r="BL134" i="49"/>
  <c r="BJ134" i="49"/>
  <c r="BI134" i="49"/>
  <c r="BN134" i="49"/>
  <c r="BH134" i="49"/>
  <c r="BG134" i="49"/>
  <c r="BF134" i="49"/>
  <c r="BM128" i="49"/>
  <c r="BK128" i="49"/>
  <c r="BQ128" i="49"/>
  <c r="BP128" i="49"/>
  <c r="BO128" i="49"/>
  <c r="BR128" i="49"/>
  <c r="BL128" i="49"/>
  <c r="BJ128" i="49"/>
  <c r="BN128" i="49"/>
  <c r="BI128" i="49"/>
  <c r="BH128" i="49"/>
  <c r="BG128" i="49"/>
  <c r="BF128" i="49"/>
  <c r="BM32" i="49"/>
  <c r="BK32" i="49"/>
  <c r="BR32" i="49"/>
  <c r="BQ32" i="49"/>
  <c r="BP32" i="49"/>
  <c r="BO32" i="49"/>
  <c r="BN32" i="49"/>
  <c r="BJ32" i="49"/>
  <c r="BI32" i="49"/>
  <c r="BL32" i="49"/>
  <c r="BH32" i="49"/>
  <c r="BG32" i="49"/>
  <c r="BF32" i="49"/>
  <c r="BM116" i="49"/>
  <c r="BR116" i="49"/>
  <c r="BK116" i="49"/>
  <c r="BQ116" i="49"/>
  <c r="BP116" i="49"/>
  <c r="BO116" i="49"/>
  <c r="BL116" i="49"/>
  <c r="BN116" i="49"/>
  <c r="BJ116" i="49"/>
  <c r="BI116" i="49"/>
  <c r="BH116" i="49"/>
  <c r="BG116" i="49"/>
  <c r="BF116" i="49"/>
  <c r="BR110" i="49"/>
  <c r="BM110" i="49"/>
  <c r="BK110" i="49"/>
  <c r="BQ110" i="49"/>
  <c r="BP110" i="49"/>
  <c r="BO110" i="49"/>
  <c r="BN110" i="49"/>
  <c r="BL110" i="49"/>
  <c r="BJ110" i="49"/>
  <c r="BI110" i="49"/>
  <c r="BH110" i="49"/>
  <c r="BG110" i="49"/>
  <c r="BF110" i="49"/>
  <c r="BQ103" i="49"/>
  <c r="BM103" i="49"/>
  <c r="BK103" i="49"/>
  <c r="BP103" i="49"/>
  <c r="BR103" i="49"/>
  <c r="BO103" i="49"/>
  <c r="BN103" i="49"/>
  <c r="BL103" i="49"/>
  <c r="BJ103" i="49"/>
  <c r="BI103" i="49"/>
  <c r="BH103" i="49"/>
  <c r="BG103" i="49"/>
  <c r="BF103" i="49"/>
  <c r="BQ99" i="49"/>
  <c r="BM99" i="49"/>
  <c r="BK99" i="49"/>
  <c r="BR99" i="49"/>
  <c r="BP99" i="49"/>
  <c r="BO99" i="49"/>
  <c r="BN99" i="49"/>
  <c r="BJ99" i="49"/>
  <c r="BI99" i="49"/>
  <c r="BL99" i="49"/>
  <c r="BH99" i="49"/>
  <c r="BG99" i="49"/>
  <c r="BF99" i="49"/>
  <c r="BQ71" i="49"/>
  <c r="BM71" i="49"/>
  <c r="BR71" i="49"/>
  <c r="BK71" i="49"/>
  <c r="BP71" i="49"/>
  <c r="BO71" i="49"/>
  <c r="BL71" i="49"/>
  <c r="BJ71" i="49"/>
  <c r="BI71" i="49"/>
  <c r="BH71" i="49"/>
  <c r="BG71" i="49"/>
  <c r="BN71" i="49"/>
  <c r="BF71" i="49"/>
  <c r="BQ30" i="49"/>
  <c r="BR30" i="49"/>
  <c r="BM30" i="49"/>
  <c r="BK30" i="49"/>
  <c r="BP30" i="49"/>
  <c r="BO30" i="49"/>
  <c r="BL30" i="49"/>
  <c r="BJ30" i="49"/>
  <c r="BI30" i="49"/>
  <c r="BN30" i="49"/>
  <c r="BH30" i="49"/>
  <c r="BG30" i="49"/>
  <c r="BF30" i="49"/>
  <c r="BQ28" i="49"/>
  <c r="BM28" i="49"/>
  <c r="BK28" i="49"/>
  <c r="BP28" i="49"/>
  <c r="BR28" i="49"/>
  <c r="BO28" i="49"/>
  <c r="BJ28" i="49"/>
  <c r="BN28" i="49"/>
  <c r="BL28" i="49"/>
  <c r="BI28" i="49"/>
  <c r="BH28" i="49"/>
  <c r="BG28" i="49"/>
  <c r="BF28" i="49"/>
  <c r="BQ24" i="49"/>
  <c r="BM24" i="49"/>
  <c r="BK24" i="49"/>
  <c r="BR24" i="49"/>
  <c r="BP24" i="49"/>
  <c r="BO24" i="49"/>
  <c r="BL24" i="49"/>
  <c r="BN24" i="49"/>
  <c r="BJ24" i="49"/>
  <c r="BI24" i="49"/>
  <c r="BH24" i="49"/>
  <c r="BG24" i="49"/>
  <c r="BF24" i="49"/>
  <c r="BQ9" i="49"/>
  <c r="BM9" i="49"/>
  <c r="BR9" i="49"/>
  <c r="BK9" i="49"/>
  <c r="BP9" i="49"/>
  <c r="BO9" i="49"/>
  <c r="BN9" i="49"/>
  <c r="BJ9" i="49"/>
  <c r="BI9" i="49"/>
  <c r="BH9" i="49"/>
  <c r="BG9" i="49"/>
  <c r="BL9" i="49"/>
  <c r="BF9" i="49"/>
  <c r="BQ83" i="49"/>
  <c r="BR83" i="49"/>
  <c r="BM83" i="49"/>
  <c r="BK83" i="49"/>
  <c r="BP83" i="49"/>
  <c r="BO83" i="49"/>
  <c r="BN83" i="49"/>
  <c r="BJ83" i="49"/>
  <c r="BL83" i="49"/>
  <c r="BI83" i="49"/>
  <c r="BH83" i="49"/>
  <c r="BG83" i="49"/>
  <c r="BF83" i="49"/>
  <c r="AF54" i="49"/>
  <c r="AL113" i="49"/>
  <c r="AF60" i="49"/>
  <c r="CQ58" i="49"/>
  <c r="CR58" i="49"/>
  <c r="CO58" i="49"/>
  <c r="CP58" i="49"/>
  <c r="CK58" i="49"/>
  <c r="CN58" i="49"/>
  <c r="CM58" i="49"/>
  <c r="CJ58" i="49"/>
  <c r="CL58" i="49"/>
  <c r="CF58" i="49"/>
  <c r="CI58" i="49"/>
  <c r="CH58" i="49"/>
  <c r="CC58" i="49"/>
  <c r="CE58" i="49"/>
  <c r="CG58" i="49"/>
  <c r="CA58" i="49"/>
  <c r="CD58" i="49"/>
  <c r="BW58" i="49"/>
  <c r="CB58" i="49"/>
  <c r="BZ58" i="49"/>
  <c r="BY58" i="49"/>
  <c r="BX58" i="49"/>
  <c r="BU58" i="49"/>
  <c r="BV58" i="49"/>
  <c r="BT58" i="49"/>
  <c r="BS58" i="49"/>
  <c r="BC58" i="49"/>
  <c r="BB58" i="49"/>
  <c r="BA58" i="49"/>
  <c r="BE58" i="49"/>
  <c r="AX58" i="49"/>
  <c r="AW58" i="49"/>
  <c r="AV58" i="49"/>
  <c r="BD58" i="49"/>
  <c r="AZ58" i="49"/>
  <c r="AN58" i="49"/>
  <c r="AU58" i="49"/>
  <c r="AM58" i="49"/>
  <c r="AT58" i="49"/>
  <c r="AL58" i="49"/>
  <c r="AY58" i="49"/>
  <c r="AS58" i="49"/>
  <c r="AK58" i="49"/>
  <c r="AR58" i="49"/>
  <c r="AJ58" i="49"/>
  <c r="AQ58" i="49"/>
  <c r="AP58" i="49"/>
  <c r="AO58" i="49"/>
  <c r="AI58" i="49"/>
  <c r="AH58" i="49"/>
  <c r="AG58" i="49"/>
  <c r="AF58" i="49"/>
  <c r="CQ31" i="49"/>
  <c r="CR31" i="49"/>
  <c r="CO31" i="49"/>
  <c r="CP31" i="49"/>
  <c r="CK31" i="49"/>
  <c r="CN31" i="49"/>
  <c r="CL31" i="49"/>
  <c r="CJ31" i="49"/>
  <c r="CI31" i="49"/>
  <c r="CF31" i="49"/>
  <c r="CM31" i="49"/>
  <c r="CH31" i="49"/>
  <c r="CG31" i="49"/>
  <c r="CC31" i="49"/>
  <c r="CA31" i="49"/>
  <c r="CE31" i="49"/>
  <c r="BW31" i="49"/>
  <c r="BZ31" i="49"/>
  <c r="BY31" i="49"/>
  <c r="BU31" i="49"/>
  <c r="BT31" i="49"/>
  <c r="CD31" i="49"/>
  <c r="BS31" i="49"/>
  <c r="BX31" i="49"/>
  <c r="BV31" i="49"/>
  <c r="CB31" i="49"/>
  <c r="BC31" i="49"/>
  <c r="BB31" i="49"/>
  <c r="BA31" i="49"/>
  <c r="BE31" i="49"/>
  <c r="AX31" i="49"/>
  <c r="AW31" i="49"/>
  <c r="AV31" i="49"/>
  <c r="BD31" i="49"/>
  <c r="AZ31" i="49"/>
  <c r="AN31" i="49"/>
  <c r="AM31" i="49"/>
  <c r="AY31" i="49"/>
  <c r="AT31" i="49"/>
  <c r="AL31" i="49"/>
  <c r="AS31" i="49"/>
  <c r="AK31" i="49"/>
  <c r="AU31" i="49"/>
  <c r="AR31" i="49"/>
  <c r="AJ31" i="49"/>
  <c r="AQ31" i="49"/>
  <c r="AP31" i="49"/>
  <c r="AO31" i="49"/>
  <c r="AI31" i="49"/>
  <c r="AH31" i="49"/>
  <c r="AG31" i="49"/>
  <c r="AF31" i="49"/>
  <c r="CQ206" i="49"/>
  <c r="CR206" i="49"/>
  <c r="CO206" i="49"/>
  <c r="CP206" i="49"/>
  <c r="CN206" i="49"/>
  <c r="CK206" i="49"/>
  <c r="CM206" i="49"/>
  <c r="CL206" i="49"/>
  <c r="CJ206" i="49"/>
  <c r="CI206" i="49"/>
  <c r="CH206" i="49"/>
  <c r="CF206" i="49"/>
  <c r="CC206" i="49"/>
  <c r="CA206" i="49"/>
  <c r="CE206" i="49"/>
  <c r="CG206" i="49"/>
  <c r="BW206" i="49"/>
  <c r="CB206" i="49"/>
  <c r="BZ206" i="49"/>
  <c r="CD206" i="49"/>
  <c r="BY206" i="49"/>
  <c r="BV206" i="49"/>
  <c r="BU206" i="49"/>
  <c r="BT206" i="49"/>
  <c r="BX206" i="49"/>
  <c r="BS206" i="49"/>
  <c r="BC206" i="49"/>
  <c r="BB206" i="49"/>
  <c r="BA206" i="49"/>
  <c r="BE206" i="49"/>
  <c r="AX206" i="49"/>
  <c r="AW206" i="49"/>
  <c r="AV206" i="49"/>
  <c r="BD206" i="49"/>
  <c r="AZ206" i="49"/>
  <c r="AN206" i="49"/>
  <c r="AY206" i="49"/>
  <c r="AM206" i="49"/>
  <c r="AT206" i="49"/>
  <c r="AL206" i="49"/>
  <c r="AS206" i="49"/>
  <c r="AK206" i="49"/>
  <c r="AR206" i="49"/>
  <c r="AJ206" i="49"/>
  <c r="AQ206" i="49"/>
  <c r="AP206" i="49"/>
  <c r="AU206" i="49"/>
  <c r="AI206" i="49"/>
  <c r="AH206" i="49"/>
  <c r="AO206" i="49"/>
  <c r="AG206" i="49"/>
  <c r="AF206" i="49"/>
  <c r="CQ198" i="49"/>
  <c r="CR198" i="49"/>
  <c r="CO198" i="49"/>
  <c r="CP198" i="49"/>
  <c r="CK198" i="49"/>
  <c r="CN198" i="49"/>
  <c r="CL198" i="49"/>
  <c r="CM198" i="49"/>
  <c r="CI198" i="49"/>
  <c r="CJ198" i="49"/>
  <c r="CF198" i="49"/>
  <c r="CH198" i="49"/>
  <c r="CC198" i="49"/>
  <c r="CA198" i="49"/>
  <c r="CG198" i="49"/>
  <c r="BW198" i="49"/>
  <c r="CB198" i="49"/>
  <c r="CE198" i="49"/>
  <c r="CD198" i="49"/>
  <c r="BY198" i="49"/>
  <c r="BZ198" i="49"/>
  <c r="BX198" i="49"/>
  <c r="BU198" i="49"/>
  <c r="BT198" i="49"/>
  <c r="BV198" i="49"/>
  <c r="BS198" i="49"/>
  <c r="BC198" i="49"/>
  <c r="BB198" i="49"/>
  <c r="BA198" i="49"/>
  <c r="BE198" i="49"/>
  <c r="AX198" i="49"/>
  <c r="AW198" i="49"/>
  <c r="BD198" i="49"/>
  <c r="AV198" i="49"/>
  <c r="AZ198" i="49"/>
  <c r="AY198" i="49"/>
  <c r="AN198" i="49"/>
  <c r="AM198" i="49"/>
  <c r="AU198" i="49"/>
  <c r="AT198" i="49"/>
  <c r="AL198" i="49"/>
  <c r="AS198" i="49"/>
  <c r="AK198" i="49"/>
  <c r="AR198" i="49"/>
  <c r="AJ198" i="49"/>
  <c r="AQ198" i="49"/>
  <c r="AP198" i="49"/>
  <c r="AI198" i="49"/>
  <c r="AH198" i="49"/>
  <c r="AG198" i="49"/>
  <c r="AO198" i="49"/>
  <c r="AF198" i="49"/>
  <c r="CQ194" i="49"/>
  <c r="CR194" i="49"/>
  <c r="CO194" i="49"/>
  <c r="CP194" i="49"/>
  <c r="CK194" i="49"/>
  <c r="CN194" i="49"/>
  <c r="CM194" i="49"/>
  <c r="CL194" i="49"/>
  <c r="CI194" i="49"/>
  <c r="CF194" i="49"/>
  <c r="CJ194" i="49"/>
  <c r="CH194" i="49"/>
  <c r="CC194" i="49"/>
  <c r="CE194" i="49"/>
  <c r="CA194" i="49"/>
  <c r="CG194" i="49"/>
  <c r="BW194" i="49"/>
  <c r="CB194" i="49"/>
  <c r="BZ194" i="49"/>
  <c r="CD194" i="49"/>
  <c r="BY194" i="49"/>
  <c r="BX194" i="49"/>
  <c r="BV194" i="49"/>
  <c r="BU194" i="49"/>
  <c r="BT194" i="49"/>
  <c r="BS194" i="49"/>
  <c r="BC194" i="49"/>
  <c r="BB194" i="49"/>
  <c r="BA194" i="49"/>
  <c r="BE194" i="49"/>
  <c r="AX194" i="49"/>
  <c r="BD194" i="49"/>
  <c r="AW194" i="49"/>
  <c r="AV194" i="49"/>
  <c r="AZ194" i="49"/>
  <c r="AN194" i="49"/>
  <c r="AM194" i="49"/>
  <c r="AT194" i="49"/>
  <c r="AL194" i="49"/>
  <c r="AS194" i="49"/>
  <c r="AK194" i="49"/>
  <c r="AR194" i="49"/>
  <c r="AJ194" i="49"/>
  <c r="AQ194" i="49"/>
  <c r="AU194" i="49"/>
  <c r="AP194" i="49"/>
  <c r="AI194" i="49"/>
  <c r="AH194" i="49"/>
  <c r="AY194" i="49"/>
  <c r="AO194" i="49"/>
  <c r="AG194" i="49"/>
  <c r="AF194" i="49"/>
  <c r="CQ187" i="49"/>
  <c r="CR187" i="49"/>
  <c r="CO187" i="49"/>
  <c r="CP187" i="49"/>
  <c r="CK187" i="49"/>
  <c r="CJ187" i="49"/>
  <c r="CL187" i="49"/>
  <c r="CI187" i="49"/>
  <c r="CM187" i="49"/>
  <c r="CF187" i="49"/>
  <c r="CN187" i="49"/>
  <c r="CH187" i="49"/>
  <c r="CC187" i="49"/>
  <c r="CG187" i="49"/>
  <c r="CA187" i="49"/>
  <c r="CE187" i="49"/>
  <c r="BW187" i="49"/>
  <c r="CD187" i="49"/>
  <c r="BZ187" i="49"/>
  <c r="BY187" i="49"/>
  <c r="BU187" i="49"/>
  <c r="BT187" i="49"/>
  <c r="BV187" i="49"/>
  <c r="BS187" i="49"/>
  <c r="CB187" i="49"/>
  <c r="BX187" i="49"/>
  <c r="BC187" i="49"/>
  <c r="BB187" i="49"/>
  <c r="BA187" i="49"/>
  <c r="BE187" i="49"/>
  <c r="BD187" i="49"/>
  <c r="AX187" i="49"/>
  <c r="AW187" i="49"/>
  <c r="AV187" i="49"/>
  <c r="AU187" i="49"/>
  <c r="AZ187" i="49"/>
  <c r="AN187" i="49"/>
  <c r="AM187" i="49"/>
  <c r="AT187" i="49"/>
  <c r="AL187" i="49"/>
  <c r="AS187" i="49"/>
  <c r="AK187" i="49"/>
  <c r="AR187" i="49"/>
  <c r="AJ187" i="49"/>
  <c r="AQ187" i="49"/>
  <c r="AY187" i="49"/>
  <c r="AP187" i="49"/>
  <c r="AI187" i="49"/>
  <c r="AO187" i="49"/>
  <c r="AH187" i="49"/>
  <c r="AG187" i="49"/>
  <c r="AF187" i="49"/>
  <c r="CQ181" i="49"/>
  <c r="CR181" i="49"/>
  <c r="CO181" i="49"/>
  <c r="CP181" i="49"/>
  <c r="CK181" i="49"/>
  <c r="CN181" i="49"/>
  <c r="CM181" i="49"/>
  <c r="CL181" i="49"/>
  <c r="CI181" i="49"/>
  <c r="CH181" i="49"/>
  <c r="CF181" i="49"/>
  <c r="CJ181" i="49"/>
  <c r="CC181" i="49"/>
  <c r="CG181" i="49"/>
  <c r="CA181" i="49"/>
  <c r="CE181" i="49"/>
  <c r="BW181" i="49"/>
  <c r="CD181" i="49"/>
  <c r="CB181" i="49"/>
  <c r="BZ181" i="49"/>
  <c r="BY181" i="49"/>
  <c r="BV181" i="49"/>
  <c r="BU181" i="49"/>
  <c r="BT181" i="49"/>
  <c r="BX181" i="49"/>
  <c r="BS181" i="49"/>
  <c r="BC181" i="49"/>
  <c r="BB181" i="49"/>
  <c r="BA181" i="49"/>
  <c r="BE181" i="49"/>
  <c r="AX181" i="49"/>
  <c r="AW181" i="49"/>
  <c r="AV181" i="49"/>
  <c r="AU181" i="49"/>
  <c r="AZ181" i="49"/>
  <c r="AN181" i="49"/>
  <c r="AM181" i="49"/>
  <c r="BD181" i="49"/>
  <c r="AT181" i="49"/>
  <c r="AL181" i="49"/>
  <c r="AS181" i="49"/>
  <c r="AK181" i="49"/>
  <c r="AR181" i="49"/>
  <c r="AJ181" i="49"/>
  <c r="AY181" i="49"/>
  <c r="AQ181" i="49"/>
  <c r="AP181" i="49"/>
  <c r="AO181" i="49"/>
  <c r="AI181" i="49"/>
  <c r="AH181" i="49"/>
  <c r="AG181" i="49"/>
  <c r="AF181" i="49"/>
  <c r="CQ175" i="49"/>
  <c r="CR175" i="49"/>
  <c r="CO175" i="49"/>
  <c r="CP175" i="49"/>
  <c r="CK175" i="49"/>
  <c r="CN175" i="49"/>
  <c r="CL175" i="49"/>
  <c r="CJ175" i="49"/>
  <c r="CM175" i="49"/>
  <c r="CI175" i="49"/>
  <c r="CF175" i="49"/>
  <c r="CH175" i="49"/>
  <c r="CG175" i="49"/>
  <c r="CC175" i="49"/>
  <c r="CA175" i="49"/>
  <c r="BW175" i="49"/>
  <c r="CE175" i="49"/>
  <c r="CD175" i="49"/>
  <c r="CB175" i="49"/>
  <c r="BY175" i="49"/>
  <c r="BX175" i="49"/>
  <c r="BU175" i="49"/>
  <c r="BT175" i="49"/>
  <c r="BS175" i="49"/>
  <c r="BZ175" i="49"/>
  <c r="BV175" i="49"/>
  <c r="BC175" i="49"/>
  <c r="BB175" i="49"/>
  <c r="BA175" i="49"/>
  <c r="BE175" i="49"/>
  <c r="AX175" i="49"/>
  <c r="AW175" i="49"/>
  <c r="AV175" i="49"/>
  <c r="AU175" i="49"/>
  <c r="BD175" i="49"/>
  <c r="AZ175" i="49"/>
  <c r="AN175" i="49"/>
  <c r="AM175" i="49"/>
  <c r="AT175" i="49"/>
  <c r="AL175" i="49"/>
  <c r="AS175" i="49"/>
  <c r="AK175" i="49"/>
  <c r="AY175" i="49"/>
  <c r="AR175" i="49"/>
  <c r="AJ175" i="49"/>
  <c r="AQ175" i="49"/>
  <c r="AP175" i="49"/>
  <c r="AO175" i="49"/>
  <c r="AI175" i="49"/>
  <c r="AH175" i="49"/>
  <c r="AG175" i="49"/>
  <c r="AF175" i="49"/>
  <c r="CQ168" i="49"/>
  <c r="CR168" i="49"/>
  <c r="CO168" i="49"/>
  <c r="CP168" i="49"/>
  <c r="CK168" i="49"/>
  <c r="CN168" i="49"/>
  <c r="CM168" i="49"/>
  <c r="CJ168" i="49"/>
  <c r="CL168" i="49"/>
  <c r="CI168" i="49"/>
  <c r="CF168" i="49"/>
  <c r="CH168" i="49"/>
  <c r="CC168" i="49"/>
  <c r="CE168" i="49"/>
  <c r="CA168" i="49"/>
  <c r="CD168" i="49"/>
  <c r="BW168" i="49"/>
  <c r="CB168" i="49"/>
  <c r="BZ168" i="49"/>
  <c r="CG168" i="49"/>
  <c r="BY168" i="49"/>
  <c r="BX168" i="49"/>
  <c r="BU168" i="49"/>
  <c r="BT168" i="49"/>
  <c r="BS168" i="49"/>
  <c r="BV168" i="49"/>
  <c r="BC168" i="49"/>
  <c r="BB168" i="49"/>
  <c r="BA168" i="49"/>
  <c r="BE168" i="49"/>
  <c r="AX168" i="49"/>
  <c r="AW168" i="49"/>
  <c r="AV168" i="49"/>
  <c r="AU168" i="49"/>
  <c r="BD168" i="49"/>
  <c r="AZ168" i="49"/>
  <c r="AN168" i="49"/>
  <c r="AM168" i="49"/>
  <c r="AT168" i="49"/>
  <c r="AL168" i="49"/>
  <c r="AY168" i="49"/>
  <c r="AS168" i="49"/>
  <c r="AK168" i="49"/>
  <c r="AR168" i="49"/>
  <c r="AJ168" i="49"/>
  <c r="AQ168" i="49"/>
  <c r="AP168" i="49"/>
  <c r="AO168" i="49"/>
  <c r="AI168" i="49"/>
  <c r="AH168" i="49"/>
  <c r="AG168" i="49"/>
  <c r="AF168" i="49"/>
  <c r="CQ162" i="49"/>
  <c r="CR162" i="49"/>
  <c r="CO162" i="49"/>
  <c r="CP162" i="49"/>
  <c r="CK162" i="49"/>
  <c r="CN162" i="49"/>
  <c r="CM162" i="49"/>
  <c r="CL162" i="49"/>
  <c r="CJ162" i="49"/>
  <c r="CI162" i="49"/>
  <c r="CF162" i="49"/>
  <c r="CH162" i="49"/>
  <c r="CC162" i="49"/>
  <c r="CA162" i="49"/>
  <c r="CE162" i="49"/>
  <c r="CG162" i="49"/>
  <c r="BW162" i="49"/>
  <c r="BZ162" i="49"/>
  <c r="BY162" i="49"/>
  <c r="BU162" i="49"/>
  <c r="CD162" i="49"/>
  <c r="BV162" i="49"/>
  <c r="BT162" i="49"/>
  <c r="BS162" i="49"/>
  <c r="CB162" i="49"/>
  <c r="BX162" i="49"/>
  <c r="BC162" i="49"/>
  <c r="BB162" i="49"/>
  <c r="BA162" i="49"/>
  <c r="BE162" i="49"/>
  <c r="AX162" i="49"/>
  <c r="AW162" i="49"/>
  <c r="AV162" i="49"/>
  <c r="AU162" i="49"/>
  <c r="BD162" i="49"/>
  <c r="AZ162" i="49"/>
  <c r="AN162" i="49"/>
  <c r="AM162" i="49"/>
  <c r="AY162" i="49"/>
  <c r="AT162" i="49"/>
  <c r="AL162" i="49"/>
  <c r="AS162" i="49"/>
  <c r="AK162" i="49"/>
  <c r="AR162" i="49"/>
  <c r="AJ162" i="49"/>
  <c r="AQ162" i="49"/>
  <c r="AP162" i="49"/>
  <c r="AO162" i="49"/>
  <c r="AI162" i="49"/>
  <c r="AH162" i="49"/>
  <c r="AG162" i="49"/>
  <c r="AF162" i="49"/>
  <c r="CQ157" i="49"/>
  <c r="CR157" i="49"/>
  <c r="CO157" i="49"/>
  <c r="CP157" i="49"/>
  <c r="CK157" i="49"/>
  <c r="CN157" i="49"/>
  <c r="CM157" i="49"/>
  <c r="CJ157" i="49"/>
  <c r="CI157" i="49"/>
  <c r="CL157" i="49"/>
  <c r="CH157" i="49"/>
  <c r="CF157" i="49"/>
  <c r="CC157" i="49"/>
  <c r="CA157" i="49"/>
  <c r="CG157" i="49"/>
  <c r="CE157" i="49"/>
  <c r="BW157" i="49"/>
  <c r="BU157" i="49"/>
  <c r="CB157" i="49"/>
  <c r="BZ157" i="49"/>
  <c r="CD157" i="49"/>
  <c r="BY157" i="49"/>
  <c r="BV157" i="49"/>
  <c r="BT157" i="49"/>
  <c r="BX157" i="49"/>
  <c r="BS157" i="49"/>
  <c r="BC157" i="49"/>
  <c r="BB157" i="49"/>
  <c r="BA157" i="49"/>
  <c r="BE157" i="49"/>
  <c r="AX157" i="49"/>
  <c r="AW157" i="49"/>
  <c r="AV157" i="49"/>
  <c r="BD157" i="49"/>
  <c r="AU157" i="49"/>
  <c r="AZ157" i="49"/>
  <c r="AN157" i="49"/>
  <c r="AY157" i="49"/>
  <c r="AM157" i="49"/>
  <c r="AT157" i="49"/>
  <c r="AL157" i="49"/>
  <c r="AS157" i="49"/>
  <c r="AK157" i="49"/>
  <c r="AR157" i="49"/>
  <c r="AJ157" i="49"/>
  <c r="AQ157" i="49"/>
  <c r="AP157" i="49"/>
  <c r="AI157" i="49"/>
  <c r="AH157" i="49"/>
  <c r="AG157" i="49"/>
  <c r="AO157" i="49"/>
  <c r="AF157" i="49"/>
  <c r="CQ151" i="49"/>
  <c r="CR151" i="49"/>
  <c r="CP151" i="49"/>
  <c r="CO151" i="49"/>
  <c r="CK151" i="49"/>
  <c r="CM151" i="49"/>
  <c r="CL151" i="49"/>
  <c r="CN151" i="49"/>
  <c r="CI151" i="49"/>
  <c r="CJ151" i="49"/>
  <c r="CF151" i="49"/>
  <c r="CH151" i="49"/>
  <c r="CC151" i="49"/>
  <c r="CA151" i="49"/>
  <c r="CG151" i="49"/>
  <c r="BW151" i="49"/>
  <c r="BU151" i="49"/>
  <c r="CB151" i="49"/>
  <c r="CD151" i="49"/>
  <c r="CE151" i="49"/>
  <c r="BY151" i="49"/>
  <c r="BX151" i="49"/>
  <c r="BZ151" i="49"/>
  <c r="BT151" i="49"/>
  <c r="BS151" i="49"/>
  <c r="BV151" i="49"/>
  <c r="BC151" i="49"/>
  <c r="BB151" i="49"/>
  <c r="BA151" i="49"/>
  <c r="BE151" i="49"/>
  <c r="AX151" i="49"/>
  <c r="AW151" i="49"/>
  <c r="BD151" i="49"/>
  <c r="AV151" i="49"/>
  <c r="AU151" i="49"/>
  <c r="AY151" i="49"/>
  <c r="AN151" i="49"/>
  <c r="AM151" i="49"/>
  <c r="AT151" i="49"/>
  <c r="AL151" i="49"/>
  <c r="AS151" i="49"/>
  <c r="AK151" i="49"/>
  <c r="AR151" i="49"/>
  <c r="AJ151" i="49"/>
  <c r="AZ151" i="49"/>
  <c r="AQ151" i="49"/>
  <c r="AP151" i="49"/>
  <c r="AH151" i="49"/>
  <c r="AG151" i="49"/>
  <c r="AO151" i="49"/>
  <c r="AI151" i="49"/>
  <c r="AF151" i="49"/>
  <c r="CQ59" i="49"/>
  <c r="CR59" i="49"/>
  <c r="CO59" i="49"/>
  <c r="CN59" i="49"/>
  <c r="CP59" i="49"/>
  <c r="CK59" i="49"/>
  <c r="CM59" i="49"/>
  <c r="CL59" i="49"/>
  <c r="CI59" i="49"/>
  <c r="CF59" i="49"/>
  <c r="CJ59" i="49"/>
  <c r="CH59" i="49"/>
  <c r="CC59" i="49"/>
  <c r="CE59" i="49"/>
  <c r="CA59" i="49"/>
  <c r="CG59" i="49"/>
  <c r="BW59" i="49"/>
  <c r="CB59" i="49"/>
  <c r="BZ59" i="49"/>
  <c r="BU59" i="49"/>
  <c r="CD59" i="49"/>
  <c r="BY59" i="49"/>
  <c r="BX59" i="49"/>
  <c r="BT59" i="49"/>
  <c r="BS59" i="49"/>
  <c r="BV59" i="49"/>
  <c r="BC59" i="49"/>
  <c r="BB59" i="49"/>
  <c r="BA59" i="49"/>
  <c r="BE59" i="49"/>
  <c r="AZ59" i="49"/>
  <c r="AX59" i="49"/>
  <c r="BD59" i="49"/>
  <c r="AW59" i="49"/>
  <c r="AV59" i="49"/>
  <c r="AU59" i="49"/>
  <c r="AN59" i="49"/>
  <c r="AM59" i="49"/>
  <c r="AT59" i="49"/>
  <c r="AL59" i="49"/>
  <c r="AS59" i="49"/>
  <c r="AK59" i="49"/>
  <c r="AR59" i="49"/>
  <c r="AJ59" i="49"/>
  <c r="AQ59" i="49"/>
  <c r="AP59" i="49"/>
  <c r="AI59" i="49"/>
  <c r="AH59" i="49"/>
  <c r="AO59" i="49"/>
  <c r="AG59" i="49"/>
  <c r="AY59" i="49"/>
  <c r="AF59" i="49"/>
  <c r="CQ139" i="49"/>
  <c r="CR139" i="49"/>
  <c r="CO139" i="49"/>
  <c r="CN139" i="49"/>
  <c r="CP139" i="49"/>
  <c r="CK139" i="49"/>
  <c r="CM139" i="49"/>
  <c r="CJ139" i="49"/>
  <c r="CI139" i="49"/>
  <c r="CL139" i="49"/>
  <c r="CF139" i="49"/>
  <c r="CH139" i="49"/>
  <c r="CC139" i="49"/>
  <c r="CG139" i="49"/>
  <c r="CA139" i="49"/>
  <c r="CE139" i="49"/>
  <c r="BW139" i="49"/>
  <c r="BU139" i="49"/>
  <c r="CD139" i="49"/>
  <c r="BZ139" i="49"/>
  <c r="BY139" i="49"/>
  <c r="BV139" i="49"/>
  <c r="BT139" i="49"/>
  <c r="CB139" i="49"/>
  <c r="BS139" i="49"/>
  <c r="BX139" i="49"/>
  <c r="BC139" i="49"/>
  <c r="BB139" i="49"/>
  <c r="BA139" i="49"/>
  <c r="BE139" i="49"/>
  <c r="BD139" i="49"/>
  <c r="AX139" i="49"/>
  <c r="AZ139" i="49"/>
  <c r="AW139" i="49"/>
  <c r="AV139" i="49"/>
  <c r="AU139" i="49"/>
  <c r="AN139" i="49"/>
  <c r="AM139" i="49"/>
  <c r="AT139" i="49"/>
  <c r="AL139" i="49"/>
  <c r="AS139" i="49"/>
  <c r="AK139" i="49"/>
  <c r="AR139" i="49"/>
  <c r="AJ139" i="49"/>
  <c r="AQ139" i="49"/>
  <c r="AY139" i="49"/>
  <c r="AP139" i="49"/>
  <c r="AO139" i="49"/>
  <c r="AH139" i="49"/>
  <c r="AG139" i="49"/>
  <c r="AF139" i="49"/>
  <c r="AI139" i="49"/>
  <c r="CQ133" i="49"/>
  <c r="CR133" i="49"/>
  <c r="CO133" i="49"/>
  <c r="CP133" i="49"/>
  <c r="CN133" i="49"/>
  <c r="CK133" i="49"/>
  <c r="CM133" i="49"/>
  <c r="CJ133" i="49"/>
  <c r="CL133" i="49"/>
  <c r="CI133" i="49"/>
  <c r="CH133" i="49"/>
  <c r="CG133" i="49"/>
  <c r="CF133" i="49"/>
  <c r="CC133" i="49"/>
  <c r="CA133" i="49"/>
  <c r="CE133" i="49"/>
  <c r="BW133" i="49"/>
  <c r="CD133" i="49"/>
  <c r="BU133" i="49"/>
  <c r="CB133" i="49"/>
  <c r="BZ133" i="49"/>
  <c r="BY133" i="49"/>
  <c r="BV133" i="49"/>
  <c r="BT133" i="49"/>
  <c r="BX133" i="49"/>
  <c r="BS133" i="49"/>
  <c r="BC133" i="49"/>
  <c r="BB133" i="49"/>
  <c r="BA133" i="49"/>
  <c r="BE133" i="49"/>
  <c r="AX133" i="49"/>
  <c r="AW133" i="49"/>
  <c r="AZ133" i="49"/>
  <c r="AV133" i="49"/>
  <c r="AU133" i="49"/>
  <c r="AN133" i="49"/>
  <c r="BD133" i="49"/>
  <c r="AM133" i="49"/>
  <c r="AT133" i="49"/>
  <c r="AL133" i="49"/>
  <c r="AS133" i="49"/>
  <c r="AK133" i="49"/>
  <c r="AR133" i="49"/>
  <c r="AJ133" i="49"/>
  <c r="AY133" i="49"/>
  <c r="AQ133" i="49"/>
  <c r="AP133" i="49"/>
  <c r="AO133" i="49"/>
  <c r="AH133" i="49"/>
  <c r="AI133" i="49"/>
  <c r="AG133" i="49"/>
  <c r="AF133" i="49"/>
  <c r="CQ126" i="49"/>
  <c r="CR126" i="49"/>
  <c r="CO126" i="49"/>
  <c r="CN126" i="49"/>
  <c r="CP126" i="49"/>
  <c r="CK126" i="49"/>
  <c r="CM126" i="49"/>
  <c r="CL126" i="49"/>
  <c r="CJ126" i="49"/>
  <c r="CI126" i="49"/>
  <c r="CF126" i="49"/>
  <c r="CG126" i="49"/>
  <c r="CH126" i="49"/>
  <c r="CC126" i="49"/>
  <c r="CA126" i="49"/>
  <c r="BW126" i="49"/>
  <c r="CD126" i="49"/>
  <c r="BU126" i="49"/>
  <c r="CE126" i="49"/>
  <c r="CB126" i="49"/>
  <c r="BY126" i="49"/>
  <c r="BZ126" i="49"/>
  <c r="BX126" i="49"/>
  <c r="BT126" i="49"/>
  <c r="BS126" i="49"/>
  <c r="BV126" i="49"/>
  <c r="BC126" i="49"/>
  <c r="BB126" i="49"/>
  <c r="BA126" i="49"/>
  <c r="BE126" i="49"/>
  <c r="AX126" i="49"/>
  <c r="AW126" i="49"/>
  <c r="AV126" i="49"/>
  <c r="AZ126" i="49"/>
  <c r="AU126" i="49"/>
  <c r="BD126" i="49"/>
  <c r="AN126" i="49"/>
  <c r="AM126" i="49"/>
  <c r="AL126" i="49"/>
  <c r="AT126" i="49"/>
  <c r="AS126" i="49"/>
  <c r="AK126" i="49"/>
  <c r="AY126" i="49"/>
  <c r="AR126" i="49"/>
  <c r="AJ126" i="49"/>
  <c r="AQ126" i="49"/>
  <c r="AP126" i="49"/>
  <c r="AO126" i="49"/>
  <c r="AI126" i="49"/>
  <c r="AH126" i="49"/>
  <c r="AG126" i="49"/>
  <c r="AF126" i="49"/>
  <c r="CQ122" i="49"/>
  <c r="CR122" i="49"/>
  <c r="CO122" i="49"/>
  <c r="CN122" i="49"/>
  <c r="CP122" i="49"/>
  <c r="CK122" i="49"/>
  <c r="CM122" i="49"/>
  <c r="CL122" i="49"/>
  <c r="CJ122" i="49"/>
  <c r="CI122" i="49"/>
  <c r="CF122" i="49"/>
  <c r="CG122" i="49"/>
  <c r="CH122" i="49"/>
  <c r="CC122" i="49"/>
  <c r="CE122" i="49"/>
  <c r="CA122" i="49"/>
  <c r="CD122" i="49"/>
  <c r="BW122" i="49"/>
  <c r="CB122" i="49"/>
  <c r="BZ122" i="49"/>
  <c r="BU122" i="49"/>
  <c r="BY122" i="49"/>
  <c r="BX122" i="49"/>
  <c r="BT122" i="49"/>
  <c r="BS122" i="49"/>
  <c r="BV122" i="49"/>
  <c r="BC122" i="49"/>
  <c r="BB122" i="49"/>
  <c r="BA122" i="49"/>
  <c r="BE122" i="49"/>
  <c r="AX122" i="49"/>
  <c r="AW122" i="49"/>
  <c r="AV122" i="49"/>
  <c r="AU122" i="49"/>
  <c r="AZ122" i="49"/>
  <c r="BD122" i="49"/>
  <c r="AN122" i="49"/>
  <c r="AM122" i="49"/>
  <c r="AL122" i="49"/>
  <c r="AY122" i="49"/>
  <c r="AS122" i="49"/>
  <c r="AK122" i="49"/>
  <c r="AT122" i="49"/>
  <c r="AR122" i="49"/>
  <c r="AJ122" i="49"/>
  <c r="AQ122" i="49"/>
  <c r="AP122" i="49"/>
  <c r="AO122" i="49"/>
  <c r="AI122" i="49"/>
  <c r="AH122" i="49"/>
  <c r="AG122" i="49"/>
  <c r="AF122" i="49"/>
  <c r="CQ114" i="49"/>
  <c r="CR114" i="49"/>
  <c r="CO114" i="49"/>
  <c r="CN114" i="49"/>
  <c r="CP114" i="49"/>
  <c r="CK114" i="49"/>
  <c r="CM114" i="49"/>
  <c r="CJ114" i="49"/>
  <c r="CI114" i="49"/>
  <c r="CL114" i="49"/>
  <c r="CF114" i="49"/>
  <c r="CG114" i="49"/>
  <c r="CH114" i="49"/>
  <c r="CC114" i="49"/>
  <c r="CA114" i="49"/>
  <c r="CE114" i="49"/>
  <c r="BW114" i="49"/>
  <c r="BU114" i="49"/>
  <c r="BZ114" i="49"/>
  <c r="BY114" i="49"/>
  <c r="BX114" i="49"/>
  <c r="CD114" i="49"/>
  <c r="CB114" i="49"/>
  <c r="BV114" i="49"/>
  <c r="BT114" i="49"/>
  <c r="BS114" i="49"/>
  <c r="BC114" i="49"/>
  <c r="BB114" i="49"/>
  <c r="BA114" i="49"/>
  <c r="BE114" i="49"/>
  <c r="AX114" i="49"/>
  <c r="AW114" i="49"/>
  <c r="AV114" i="49"/>
  <c r="AU114" i="49"/>
  <c r="BD114" i="49"/>
  <c r="AZ114" i="49"/>
  <c r="AN114" i="49"/>
  <c r="AM114" i="49"/>
  <c r="AY114" i="49"/>
  <c r="AL114" i="49"/>
  <c r="AS114" i="49"/>
  <c r="AK114" i="49"/>
  <c r="AR114" i="49"/>
  <c r="AJ114" i="49"/>
  <c r="AQ114" i="49"/>
  <c r="AT114" i="49"/>
  <c r="AP114" i="49"/>
  <c r="AO114" i="49"/>
  <c r="AI114" i="49"/>
  <c r="AH114" i="49"/>
  <c r="AG114" i="49"/>
  <c r="AF114" i="49"/>
  <c r="CQ108" i="49"/>
  <c r="CR108" i="49"/>
  <c r="CO108" i="49"/>
  <c r="CN108" i="49"/>
  <c r="CP108" i="49"/>
  <c r="CK108" i="49"/>
  <c r="CL108" i="49"/>
  <c r="CJ108" i="49"/>
  <c r="CI108" i="49"/>
  <c r="CH108" i="49"/>
  <c r="CF108" i="49"/>
  <c r="CG108" i="49"/>
  <c r="CM108" i="49"/>
  <c r="CC108" i="49"/>
  <c r="CA108" i="49"/>
  <c r="CE108" i="49"/>
  <c r="BW108" i="49"/>
  <c r="BU108" i="49"/>
  <c r="CB108" i="49"/>
  <c r="BZ108" i="49"/>
  <c r="CD108" i="49"/>
  <c r="BY108" i="49"/>
  <c r="BV108" i="49"/>
  <c r="BT108" i="49"/>
  <c r="BS108" i="49"/>
  <c r="BX108" i="49"/>
  <c r="BC108" i="49"/>
  <c r="BB108" i="49"/>
  <c r="BA108" i="49"/>
  <c r="BE108" i="49"/>
  <c r="AX108" i="49"/>
  <c r="AW108" i="49"/>
  <c r="AV108" i="49"/>
  <c r="BD108" i="49"/>
  <c r="AU108" i="49"/>
  <c r="AZ108" i="49"/>
  <c r="AT108" i="49"/>
  <c r="AN108" i="49"/>
  <c r="AY108" i="49"/>
  <c r="AM108" i="49"/>
  <c r="AL108" i="49"/>
  <c r="AS108" i="49"/>
  <c r="AK108" i="49"/>
  <c r="AR108" i="49"/>
  <c r="AJ108" i="49"/>
  <c r="AQ108" i="49"/>
  <c r="AP108" i="49"/>
  <c r="AH108" i="49"/>
  <c r="AI108" i="49"/>
  <c r="AG108" i="49"/>
  <c r="AO108" i="49"/>
  <c r="AF108" i="49"/>
  <c r="CQ101" i="49"/>
  <c r="CR101" i="49"/>
  <c r="CP101" i="49"/>
  <c r="CO101" i="49"/>
  <c r="CN101" i="49"/>
  <c r="CM101" i="49"/>
  <c r="CK101" i="49"/>
  <c r="CL101" i="49"/>
  <c r="CI101" i="49"/>
  <c r="CJ101" i="49"/>
  <c r="CF101" i="49"/>
  <c r="CH101" i="49"/>
  <c r="CG101" i="49"/>
  <c r="CE101" i="49"/>
  <c r="CC101" i="49"/>
  <c r="CA101" i="49"/>
  <c r="BW101" i="49"/>
  <c r="BU101" i="49"/>
  <c r="CB101" i="49"/>
  <c r="CD101" i="49"/>
  <c r="BY101" i="49"/>
  <c r="BT101" i="49"/>
  <c r="BS101" i="49"/>
  <c r="BZ101" i="49"/>
  <c r="BX101" i="49"/>
  <c r="BV101" i="49"/>
  <c r="BC101" i="49"/>
  <c r="BB101" i="49"/>
  <c r="BA101" i="49"/>
  <c r="BE101" i="49"/>
  <c r="AX101" i="49"/>
  <c r="AW101" i="49"/>
  <c r="BD101" i="49"/>
  <c r="AV101" i="49"/>
  <c r="AU101" i="49"/>
  <c r="AY101" i="49"/>
  <c r="AN101" i="49"/>
  <c r="AM101" i="49"/>
  <c r="AT101" i="49"/>
  <c r="AL101" i="49"/>
  <c r="AS101" i="49"/>
  <c r="AK101" i="49"/>
  <c r="AR101" i="49"/>
  <c r="AJ101" i="49"/>
  <c r="AQ101" i="49"/>
  <c r="AZ101" i="49"/>
  <c r="AP101" i="49"/>
  <c r="AI101" i="49"/>
  <c r="AH101" i="49"/>
  <c r="AG101" i="49"/>
  <c r="AO101" i="49"/>
  <c r="AF101" i="49"/>
  <c r="CQ98" i="49"/>
  <c r="CR98" i="49"/>
  <c r="CO98" i="49"/>
  <c r="CN98" i="49"/>
  <c r="CP98" i="49"/>
  <c r="CK98" i="49"/>
  <c r="CM98" i="49"/>
  <c r="CL98" i="49"/>
  <c r="CI98" i="49"/>
  <c r="CF98" i="49"/>
  <c r="CJ98" i="49"/>
  <c r="CH98" i="49"/>
  <c r="CD98" i="49"/>
  <c r="CC98" i="49"/>
  <c r="CA98" i="49"/>
  <c r="CE98" i="49"/>
  <c r="CG98" i="49"/>
  <c r="BW98" i="49"/>
  <c r="CB98" i="49"/>
  <c r="BZ98" i="49"/>
  <c r="BU98" i="49"/>
  <c r="BY98" i="49"/>
  <c r="BT98" i="49"/>
  <c r="BS98" i="49"/>
  <c r="BX98" i="49"/>
  <c r="BV98" i="49"/>
  <c r="BC98" i="49"/>
  <c r="BB98" i="49"/>
  <c r="BA98" i="49"/>
  <c r="BE98" i="49"/>
  <c r="AX98" i="49"/>
  <c r="BD98" i="49"/>
  <c r="AW98" i="49"/>
  <c r="AZ98" i="49"/>
  <c r="AV98" i="49"/>
  <c r="AU98" i="49"/>
  <c r="AN98" i="49"/>
  <c r="AM98" i="49"/>
  <c r="AL98" i="49"/>
  <c r="AS98" i="49"/>
  <c r="AK98" i="49"/>
  <c r="AR98" i="49"/>
  <c r="AJ98" i="49"/>
  <c r="AT98" i="49"/>
  <c r="AQ98" i="49"/>
  <c r="AP98" i="49"/>
  <c r="AI98" i="49"/>
  <c r="AH98" i="49"/>
  <c r="AY98" i="49"/>
  <c r="AO98" i="49"/>
  <c r="AG98" i="49"/>
  <c r="AF98" i="49"/>
  <c r="CQ42" i="49"/>
  <c r="CR42" i="49"/>
  <c r="CO42" i="49"/>
  <c r="CN42" i="49"/>
  <c r="CP42" i="49"/>
  <c r="CK42" i="49"/>
  <c r="CM42" i="49"/>
  <c r="CJ42" i="49"/>
  <c r="CI42" i="49"/>
  <c r="CL42" i="49"/>
  <c r="CF42" i="49"/>
  <c r="CH42" i="49"/>
  <c r="CG42" i="49"/>
  <c r="CC42" i="49"/>
  <c r="CD42" i="49"/>
  <c r="CA42" i="49"/>
  <c r="CE42" i="49"/>
  <c r="BW42" i="49"/>
  <c r="BU42" i="49"/>
  <c r="BZ42" i="49"/>
  <c r="BY42" i="49"/>
  <c r="CB42" i="49"/>
  <c r="BV42" i="49"/>
  <c r="BT42" i="49"/>
  <c r="BX42" i="49"/>
  <c r="BS42" i="49"/>
  <c r="BC42" i="49"/>
  <c r="BB42" i="49"/>
  <c r="BA42" i="49"/>
  <c r="BE42" i="49"/>
  <c r="BD42" i="49"/>
  <c r="AX42" i="49"/>
  <c r="AW42" i="49"/>
  <c r="AV42" i="49"/>
  <c r="AU42" i="49"/>
  <c r="AZ42" i="49"/>
  <c r="AT42" i="49"/>
  <c r="AN42" i="49"/>
  <c r="AM42" i="49"/>
  <c r="AL42" i="49"/>
  <c r="AS42" i="49"/>
  <c r="AK42" i="49"/>
  <c r="AR42" i="49"/>
  <c r="AJ42" i="49"/>
  <c r="AQ42" i="49"/>
  <c r="AY42" i="49"/>
  <c r="AP42" i="49"/>
  <c r="AO42" i="49"/>
  <c r="AH42" i="49"/>
  <c r="AG42" i="49"/>
  <c r="AI42" i="49"/>
  <c r="AF42" i="49"/>
  <c r="CQ95" i="49"/>
  <c r="CR95" i="49"/>
  <c r="CO95" i="49"/>
  <c r="CP95" i="49"/>
  <c r="CN95" i="49"/>
  <c r="CK95" i="49"/>
  <c r="CM95" i="49"/>
  <c r="CJ95" i="49"/>
  <c r="CL95" i="49"/>
  <c r="CI95" i="49"/>
  <c r="CF95" i="49"/>
  <c r="CG95" i="49"/>
  <c r="CH95" i="49"/>
  <c r="CC95" i="49"/>
  <c r="CE95" i="49"/>
  <c r="CD95" i="49"/>
  <c r="CA95" i="49"/>
  <c r="BW95" i="49"/>
  <c r="BU95" i="49"/>
  <c r="CB95" i="49"/>
  <c r="BZ95" i="49"/>
  <c r="BY95" i="49"/>
  <c r="BV95" i="49"/>
  <c r="BX95" i="49"/>
  <c r="BT95" i="49"/>
  <c r="BS95" i="49"/>
  <c r="BC95" i="49"/>
  <c r="BB95" i="49"/>
  <c r="BA95" i="49"/>
  <c r="BE95" i="49"/>
  <c r="AZ95" i="49"/>
  <c r="AX95" i="49"/>
  <c r="AW95" i="49"/>
  <c r="AV95" i="49"/>
  <c r="AU95" i="49"/>
  <c r="BD95" i="49"/>
  <c r="AN95" i="49"/>
  <c r="AM95" i="49"/>
  <c r="AL95" i="49"/>
  <c r="AT95" i="49"/>
  <c r="AS95" i="49"/>
  <c r="AK95" i="49"/>
  <c r="AR95" i="49"/>
  <c r="AJ95" i="49"/>
  <c r="AY95" i="49"/>
  <c r="AQ95" i="49"/>
  <c r="AP95" i="49"/>
  <c r="AO95" i="49"/>
  <c r="AH95" i="49"/>
  <c r="AI95" i="49"/>
  <c r="AG95" i="49"/>
  <c r="AF95" i="49"/>
  <c r="CQ22" i="49"/>
  <c r="CR22" i="49"/>
  <c r="CO22" i="49"/>
  <c r="CN22" i="49"/>
  <c r="CP22" i="49"/>
  <c r="CM22" i="49"/>
  <c r="CK22" i="49"/>
  <c r="CL22" i="49"/>
  <c r="CJ22" i="49"/>
  <c r="CI22" i="49"/>
  <c r="CF22" i="49"/>
  <c r="CG22" i="49"/>
  <c r="CC22" i="49"/>
  <c r="CA22" i="49"/>
  <c r="CD22" i="49"/>
  <c r="CE22" i="49"/>
  <c r="CH22" i="49"/>
  <c r="BW22" i="49"/>
  <c r="BU22" i="49"/>
  <c r="CB22" i="49"/>
  <c r="BY22" i="49"/>
  <c r="BZ22" i="49"/>
  <c r="BX22" i="49"/>
  <c r="BT22" i="49"/>
  <c r="BS22" i="49"/>
  <c r="BV22" i="49"/>
  <c r="BC22" i="49"/>
  <c r="BB22" i="49"/>
  <c r="BA22" i="49"/>
  <c r="BE22" i="49"/>
  <c r="AX22" i="49"/>
  <c r="AW22" i="49"/>
  <c r="AV22" i="49"/>
  <c r="AZ22" i="49"/>
  <c r="AU22" i="49"/>
  <c r="BD22" i="49"/>
  <c r="AN22" i="49"/>
  <c r="AM22" i="49"/>
  <c r="AL22" i="49"/>
  <c r="AS22" i="49"/>
  <c r="AK22" i="49"/>
  <c r="AY22" i="49"/>
  <c r="AR22" i="49"/>
  <c r="AJ22" i="49"/>
  <c r="AQ22" i="49"/>
  <c r="AT22" i="49"/>
  <c r="AP22" i="49"/>
  <c r="AO22" i="49"/>
  <c r="AI22" i="49"/>
  <c r="AH22" i="49"/>
  <c r="AG22" i="49"/>
  <c r="AF22" i="49"/>
  <c r="CQ46" i="49"/>
  <c r="CR46" i="49"/>
  <c r="CP46" i="49"/>
  <c r="CO46" i="49"/>
  <c r="CN46" i="49"/>
  <c r="CK46" i="49"/>
  <c r="CM46" i="49"/>
  <c r="CL46" i="49"/>
  <c r="CJ46" i="49"/>
  <c r="CI46" i="49"/>
  <c r="CF46" i="49"/>
  <c r="CH46" i="49"/>
  <c r="CC46" i="49"/>
  <c r="CG46" i="49"/>
  <c r="CA46" i="49"/>
  <c r="CD46" i="49"/>
  <c r="BW46" i="49"/>
  <c r="CB46" i="49"/>
  <c r="BZ46" i="49"/>
  <c r="BU46" i="49"/>
  <c r="CE46" i="49"/>
  <c r="BY46" i="49"/>
  <c r="BX46" i="49"/>
  <c r="BT46" i="49"/>
  <c r="BS46" i="49"/>
  <c r="BV46" i="49"/>
  <c r="BC46" i="49"/>
  <c r="BB46" i="49"/>
  <c r="BA46" i="49"/>
  <c r="BE46" i="49"/>
  <c r="AX46" i="49"/>
  <c r="AW46" i="49"/>
  <c r="AV46" i="49"/>
  <c r="AU46" i="49"/>
  <c r="BD46" i="49"/>
  <c r="AZ46" i="49"/>
  <c r="AN46" i="49"/>
  <c r="AT46" i="49"/>
  <c r="AM46" i="49"/>
  <c r="AL46" i="49"/>
  <c r="AY46" i="49"/>
  <c r="AS46" i="49"/>
  <c r="AK46" i="49"/>
  <c r="AR46" i="49"/>
  <c r="AJ46" i="49"/>
  <c r="AQ46" i="49"/>
  <c r="AP46" i="49"/>
  <c r="AO46" i="49"/>
  <c r="AI46" i="49"/>
  <c r="AH46" i="49"/>
  <c r="AG46" i="49"/>
  <c r="AF46" i="49"/>
  <c r="CQ87" i="49"/>
  <c r="CR87" i="49"/>
  <c r="CO87" i="49"/>
  <c r="CN87" i="49"/>
  <c r="CP87" i="49"/>
  <c r="CK87" i="49"/>
  <c r="CM87" i="49"/>
  <c r="CJ87" i="49"/>
  <c r="CI87" i="49"/>
  <c r="CL87" i="49"/>
  <c r="CF87" i="49"/>
  <c r="CG87" i="49"/>
  <c r="CD87" i="49"/>
  <c r="CH87" i="49"/>
  <c r="CC87" i="49"/>
  <c r="CA87" i="49"/>
  <c r="CE87" i="49"/>
  <c r="BW87" i="49"/>
  <c r="BU87" i="49"/>
  <c r="BZ87" i="49"/>
  <c r="BY87" i="49"/>
  <c r="BX87" i="49"/>
  <c r="CB87" i="49"/>
  <c r="BV87" i="49"/>
  <c r="BT87" i="49"/>
  <c r="BS87" i="49"/>
  <c r="BC87" i="49"/>
  <c r="BB87" i="49"/>
  <c r="BA87" i="49"/>
  <c r="BE87" i="49"/>
  <c r="AX87" i="49"/>
  <c r="AZ87" i="49"/>
  <c r="AW87" i="49"/>
  <c r="AV87" i="49"/>
  <c r="AU87" i="49"/>
  <c r="BD87" i="49"/>
  <c r="AN87" i="49"/>
  <c r="AM87" i="49"/>
  <c r="AY87" i="49"/>
  <c r="AL87" i="49"/>
  <c r="AS87" i="49"/>
  <c r="AK87" i="49"/>
  <c r="AT87" i="49"/>
  <c r="AR87" i="49"/>
  <c r="AJ87" i="49"/>
  <c r="AQ87" i="49"/>
  <c r="AP87" i="49"/>
  <c r="AO87" i="49"/>
  <c r="AH87" i="49"/>
  <c r="AI87" i="49"/>
  <c r="AG87" i="49"/>
  <c r="AF87" i="49"/>
  <c r="CQ81" i="49"/>
  <c r="CR81" i="49"/>
  <c r="CP81" i="49"/>
  <c r="CO81" i="49"/>
  <c r="CN81" i="49"/>
  <c r="CK81" i="49"/>
  <c r="CM81" i="49"/>
  <c r="CL81" i="49"/>
  <c r="CI81" i="49"/>
  <c r="CH81" i="49"/>
  <c r="CF81" i="49"/>
  <c r="CD81" i="49"/>
  <c r="CG81" i="49"/>
  <c r="CC81" i="49"/>
  <c r="CJ81" i="49"/>
  <c r="CA81" i="49"/>
  <c r="BY81" i="49"/>
  <c r="BW81" i="49"/>
  <c r="BU81" i="49"/>
  <c r="CE81" i="49"/>
  <c r="CB81" i="49"/>
  <c r="BZ81" i="49"/>
  <c r="BV81" i="49"/>
  <c r="BT81" i="49"/>
  <c r="BS81" i="49"/>
  <c r="BX81" i="49"/>
  <c r="BC81" i="49"/>
  <c r="BB81" i="49"/>
  <c r="BA81" i="49"/>
  <c r="BE81" i="49"/>
  <c r="AX81" i="49"/>
  <c r="AW81" i="49"/>
  <c r="AV81" i="49"/>
  <c r="BD81" i="49"/>
  <c r="AU81" i="49"/>
  <c r="AZ81" i="49"/>
  <c r="AN81" i="49"/>
  <c r="AY81" i="49"/>
  <c r="AM81" i="49"/>
  <c r="AL81" i="49"/>
  <c r="AS81" i="49"/>
  <c r="AK81" i="49"/>
  <c r="AR81" i="49"/>
  <c r="AJ81" i="49"/>
  <c r="AQ81" i="49"/>
  <c r="AP81" i="49"/>
  <c r="AT81" i="49"/>
  <c r="AH81" i="49"/>
  <c r="AO81" i="49"/>
  <c r="AI81" i="49"/>
  <c r="AG81" i="49"/>
  <c r="AF81" i="49"/>
  <c r="BL73" i="49"/>
  <c r="BQ73" i="49"/>
  <c r="BP73" i="49"/>
  <c r="BR73" i="49"/>
  <c r="BO73" i="49"/>
  <c r="BN73" i="49"/>
  <c r="BM73" i="49"/>
  <c r="BK73" i="49"/>
  <c r="BJ73" i="49"/>
  <c r="BI73" i="49"/>
  <c r="BH73" i="49"/>
  <c r="BG73" i="49"/>
  <c r="BF73" i="49"/>
  <c r="BL211" i="49"/>
  <c r="BQ211" i="49"/>
  <c r="BP211" i="49"/>
  <c r="BO211" i="49"/>
  <c r="BN211" i="49"/>
  <c r="BM211" i="49"/>
  <c r="BR211" i="49"/>
  <c r="BK211" i="49"/>
  <c r="BJ211" i="49"/>
  <c r="BI211" i="49"/>
  <c r="BH211" i="49"/>
  <c r="BG211" i="49"/>
  <c r="BF211" i="49"/>
  <c r="BL45" i="49"/>
  <c r="BR45" i="49"/>
  <c r="BQ45" i="49"/>
  <c r="BP45" i="49"/>
  <c r="BO45" i="49"/>
  <c r="BN45" i="49"/>
  <c r="BK45" i="49"/>
  <c r="BJ45" i="49"/>
  <c r="BI45" i="49"/>
  <c r="BM45" i="49"/>
  <c r="BG45" i="49"/>
  <c r="BF45" i="49"/>
  <c r="BH45" i="49"/>
  <c r="BL199" i="49"/>
  <c r="BR199" i="49"/>
  <c r="BQ199" i="49"/>
  <c r="BP199" i="49"/>
  <c r="BO199" i="49"/>
  <c r="BN199" i="49"/>
  <c r="BK199" i="49"/>
  <c r="BJ199" i="49"/>
  <c r="BM199" i="49"/>
  <c r="BI199" i="49"/>
  <c r="BH199" i="49"/>
  <c r="BF199" i="49"/>
  <c r="BG199" i="49"/>
  <c r="BL195" i="49"/>
  <c r="BQ195" i="49"/>
  <c r="BP195" i="49"/>
  <c r="BR195" i="49"/>
  <c r="BO195" i="49"/>
  <c r="BN195" i="49"/>
  <c r="BK195" i="49"/>
  <c r="BM195" i="49"/>
  <c r="BJ195" i="49"/>
  <c r="BI195" i="49"/>
  <c r="BH195" i="49"/>
  <c r="BG195" i="49"/>
  <c r="BF195" i="49"/>
  <c r="BR188" i="49"/>
  <c r="BL188" i="49"/>
  <c r="BQ188" i="49"/>
  <c r="BP188" i="49"/>
  <c r="BO188" i="49"/>
  <c r="BN188" i="49"/>
  <c r="BM188" i="49"/>
  <c r="BK188" i="49"/>
  <c r="BJ188" i="49"/>
  <c r="BI188" i="49"/>
  <c r="BH188" i="49"/>
  <c r="BF188" i="49"/>
  <c r="BG188" i="49"/>
  <c r="BL12" i="49"/>
  <c r="BR12" i="49"/>
  <c r="BQ12" i="49"/>
  <c r="BP12" i="49"/>
  <c r="BO12" i="49"/>
  <c r="BN12" i="49"/>
  <c r="BM12" i="49"/>
  <c r="BK12" i="49"/>
  <c r="BJ12" i="49"/>
  <c r="BI12" i="49"/>
  <c r="BG12" i="49"/>
  <c r="BF12" i="49"/>
  <c r="BH12" i="49"/>
  <c r="BL55" i="49"/>
  <c r="BQ55" i="49"/>
  <c r="BP55" i="49"/>
  <c r="BO55" i="49"/>
  <c r="BR55" i="49"/>
  <c r="BN55" i="49"/>
  <c r="BM55" i="49"/>
  <c r="BK55" i="49"/>
  <c r="BJ55" i="49"/>
  <c r="BI55" i="49"/>
  <c r="BH55" i="49"/>
  <c r="BF55" i="49"/>
  <c r="BG55" i="49"/>
  <c r="BL67" i="49"/>
  <c r="BR67" i="49"/>
  <c r="BQ67" i="49"/>
  <c r="BP67" i="49"/>
  <c r="BO67" i="49"/>
  <c r="BN67" i="49"/>
  <c r="BK67" i="49"/>
  <c r="BJ67" i="49"/>
  <c r="BI67" i="49"/>
  <c r="BH67" i="49"/>
  <c r="BM67" i="49"/>
  <c r="BG67" i="49"/>
  <c r="BF67" i="49"/>
  <c r="BL163" i="49"/>
  <c r="BQ163" i="49"/>
  <c r="BR163" i="49"/>
  <c r="BP163" i="49"/>
  <c r="BO163" i="49"/>
  <c r="BN163" i="49"/>
  <c r="BK163" i="49"/>
  <c r="BJ163" i="49"/>
  <c r="BI163" i="49"/>
  <c r="BH163" i="49"/>
  <c r="BM163" i="49"/>
  <c r="BF163" i="49"/>
  <c r="BG163" i="49"/>
  <c r="BL11" i="49"/>
  <c r="BQ11" i="49"/>
  <c r="BP11" i="49"/>
  <c r="BO11" i="49"/>
  <c r="BN11" i="49"/>
  <c r="BK11" i="49"/>
  <c r="BR11" i="49"/>
  <c r="BJ11" i="49"/>
  <c r="BI11" i="49"/>
  <c r="BM11" i="49"/>
  <c r="BH11" i="49"/>
  <c r="BG11" i="49"/>
  <c r="BF11" i="49"/>
  <c r="BL152" i="49"/>
  <c r="BR152" i="49"/>
  <c r="BQ152" i="49"/>
  <c r="BP152" i="49"/>
  <c r="BO152" i="49"/>
  <c r="BN152" i="49"/>
  <c r="BK152" i="49"/>
  <c r="BJ152" i="49"/>
  <c r="BM152" i="49"/>
  <c r="BI152" i="49"/>
  <c r="BH152" i="49"/>
  <c r="BF152" i="49"/>
  <c r="BG152" i="49"/>
  <c r="BL144" i="49"/>
  <c r="BQ144" i="49"/>
  <c r="BP144" i="49"/>
  <c r="BR144" i="49"/>
  <c r="BO144" i="49"/>
  <c r="BN144" i="49"/>
  <c r="BM144" i="49"/>
  <c r="BJ144" i="49"/>
  <c r="BK144" i="49"/>
  <c r="BI144" i="49"/>
  <c r="BH144" i="49"/>
  <c r="BG144" i="49"/>
  <c r="BF144" i="49"/>
  <c r="BR140" i="49"/>
  <c r="BL140" i="49"/>
  <c r="BQ140" i="49"/>
  <c r="BP140" i="49"/>
  <c r="BO140" i="49"/>
  <c r="BN140" i="49"/>
  <c r="BM140" i="49"/>
  <c r="BJ140" i="49"/>
  <c r="BI140" i="49"/>
  <c r="BK140" i="49"/>
  <c r="BH140" i="49"/>
  <c r="BF140" i="49"/>
  <c r="BG140" i="49"/>
  <c r="BL14" i="49"/>
  <c r="BR14" i="49"/>
  <c r="BQ14" i="49"/>
  <c r="BP14" i="49"/>
  <c r="BO14" i="49"/>
  <c r="BN14" i="49"/>
  <c r="BM14" i="49"/>
  <c r="BJ14" i="49"/>
  <c r="BI14" i="49"/>
  <c r="BH14" i="49"/>
  <c r="BK14" i="49"/>
  <c r="BG14" i="49"/>
  <c r="BF14" i="49"/>
  <c r="BL127" i="49"/>
  <c r="BQ127" i="49"/>
  <c r="BP127" i="49"/>
  <c r="BO127" i="49"/>
  <c r="BR127" i="49"/>
  <c r="BN127" i="49"/>
  <c r="BM127" i="49"/>
  <c r="BJ127" i="49"/>
  <c r="BI127" i="49"/>
  <c r="BH127" i="49"/>
  <c r="BK127" i="49"/>
  <c r="BF127" i="49"/>
  <c r="BG127" i="49"/>
  <c r="BR25" i="49"/>
  <c r="BL25" i="49"/>
  <c r="BQ25" i="49"/>
  <c r="BP25" i="49"/>
  <c r="BO25" i="49"/>
  <c r="BN25" i="49"/>
  <c r="BK25" i="49"/>
  <c r="BJ25" i="49"/>
  <c r="BI25" i="49"/>
  <c r="BH25" i="49"/>
  <c r="BG25" i="49"/>
  <c r="BF25" i="49"/>
  <c r="BM25" i="49"/>
  <c r="BR115" i="49"/>
  <c r="BL115" i="49"/>
  <c r="BQ115" i="49"/>
  <c r="BP115" i="49"/>
  <c r="BO115" i="49"/>
  <c r="BN115" i="49"/>
  <c r="BK115" i="49"/>
  <c r="BJ115" i="49"/>
  <c r="BI115" i="49"/>
  <c r="BH115" i="49"/>
  <c r="BM115" i="49"/>
  <c r="BF115" i="49"/>
  <c r="BG115" i="49"/>
  <c r="BR109" i="49"/>
  <c r="BL109" i="49"/>
  <c r="BQ109" i="49"/>
  <c r="BP109" i="49"/>
  <c r="BO109" i="49"/>
  <c r="BN109" i="49"/>
  <c r="BJ109" i="49"/>
  <c r="BK109" i="49"/>
  <c r="BI109" i="49"/>
  <c r="BM109" i="49"/>
  <c r="BH109" i="49"/>
  <c r="BG109" i="49"/>
  <c r="BF109" i="49"/>
  <c r="BR102" i="49"/>
  <c r="BL102" i="49"/>
  <c r="BP102" i="49"/>
  <c r="BO102" i="49"/>
  <c r="BQ102" i="49"/>
  <c r="BN102" i="49"/>
  <c r="BJ102" i="49"/>
  <c r="BM102" i="49"/>
  <c r="BI102" i="49"/>
  <c r="BH102" i="49"/>
  <c r="BK102" i="49"/>
  <c r="BG102" i="49"/>
  <c r="BF102" i="49"/>
  <c r="BR48" i="49"/>
  <c r="BQ48" i="49"/>
  <c r="BL48" i="49"/>
  <c r="BP48" i="49"/>
  <c r="BO48" i="49"/>
  <c r="BN48" i="49"/>
  <c r="BK48" i="49"/>
  <c r="BM48" i="49"/>
  <c r="BJ48" i="49"/>
  <c r="BI48" i="49"/>
  <c r="BH48" i="49"/>
  <c r="BG48" i="49"/>
  <c r="BF48" i="49"/>
  <c r="BR16" i="49"/>
  <c r="BL16" i="49"/>
  <c r="BQ16" i="49"/>
  <c r="BP16" i="49"/>
  <c r="BO16" i="49"/>
  <c r="BN16" i="49"/>
  <c r="BM16" i="49"/>
  <c r="BK16" i="49"/>
  <c r="BJ16" i="49"/>
  <c r="BI16" i="49"/>
  <c r="BH16" i="49"/>
  <c r="BG16" i="49"/>
  <c r="BF16" i="49"/>
  <c r="BR43" i="49"/>
  <c r="BL43" i="49"/>
  <c r="BQ43" i="49"/>
  <c r="BP43" i="49"/>
  <c r="BO43" i="49"/>
  <c r="BN43" i="49"/>
  <c r="BM43" i="49"/>
  <c r="BJ43" i="49"/>
  <c r="BK43" i="49"/>
  <c r="BI43" i="49"/>
  <c r="BH43" i="49"/>
  <c r="BG43" i="49"/>
  <c r="BF43" i="49"/>
  <c r="BR26" i="49"/>
  <c r="BL26" i="49"/>
  <c r="BP26" i="49"/>
  <c r="BO26" i="49"/>
  <c r="BQ26" i="49"/>
  <c r="BN26" i="49"/>
  <c r="BM26" i="49"/>
  <c r="BJ26" i="49"/>
  <c r="BI26" i="49"/>
  <c r="BH26" i="49"/>
  <c r="BK26" i="49"/>
  <c r="BG26" i="49"/>
  <c r="BF26" i="49"/>
  <c r="BR6" i="49"/>
  <c r="BQ6" i="49"/>
  <c r="BL6" i="49"/>
  <c r="BP6" i="49"/>
  <c r="BO6" i="49"/>
  <c r="BN6" i="49"/>
  <c r="BK6" i="49"/>
  <c r="BJ6" i="49"/>
  <c r="BI6" i="49"/>
  <c r="BH6" i="49"/>
  <c r="BG6" i="49"/>
  <c r="BM6" i="49"/>
  <c r="BF6" i="49"/>
  <c r="BR88" i="49"/>
  <c r="BL88" i="49"/>
  <c r="BQ88" i="49"/>
  <c r="BP88" i="49"/>
  <c r="BO88" i="49"/>
  <c r="BN88" i="49"/>
  <c r="BK88" i="49"/>
  <c r="BJ88" i="49"/>
  <c r="BI88" i="49"/>
  <c r="BH88" i="49"/>
  <c r="BM88" i="49"/>
  <c r="BG88" i="49"/>
  <c r="BF88" i="49"/>
  <c r="BR82" i="49"/>
  <c r="BL82" i="49"/>
  <c r="BQ82" i="49"/>
  <c r="BP82" i="49"/>
  <c r="BO82" i="49"/>
  <c r="BN82" i="49"/>
  <c r="BJ82" i="49"/>
  <c r="BK82" i="49"/>
  <c r="BI82" i="49"/>
  <c r="BM82" i="49"/>
  <c r="BH82" i="49"/>
  <c r="BG82" i="49"/>
  <c r="BF82" i="49"/>
  <c r="AH5" i="49"/>
  <c r="CR218" i="49"/>
  <c r="CQ218" i="49"/>
  <c r="CP218" i="49"/>
  <c r="CO218" i="49"/>
  <c r="CN218" i="49"/>
  <c r="CM218" i="49"/>
  <c r="CL218" i="49"/>
  <c r="CJ218" i="49"/>
  <c r="CI218" i="49"/>
  <c r="CK218" i="49"/>
  <c r="CE218" i="49"/>
  <c r="CH218" i="49"/>
  <c r="CG218" i="49"/>
  <c r="CB218" i="49"/>
  <c r="BZ218" i="49"/>
  <c r="CF218" i="49"/>
  <c r="CD218" i="49"/>
  <c r="BV218" i="49"/>
  <c r="CC218" i="49"/>
  <c r="CA218" i="49"/>
  <c r="BY218" i="49"/>
  <c r="BX218" i="49"/>
  <c r="BW218" i="49"/>
  <c r="BU218" i="49"/>
  <c r="BT218" i="49"/>
  <c r="BS218" i="49"/>
  <c r="BB218" i="49"/>
  <c r="BA218" i="49"/>
  <c r="BE218" i="49"/>
  <c r="BD218" i="49"/>
  <c r="AW218" i="49"/>
  <c r="BC218" i="49"/>
  <c r="AV218" i="49"/>
  <c r="AU218" i="49"/>
  <c r="AZ218" i="49"/>
  <c r="AY218" i="49"/>
  <c r="AM218" i="49"/>
  <c r="AT218" i="49"/>
  <c r="AL218" i="49"/>
  <c r="AS218" i="49"/>
  <c r="AK218" i="49"/>
  <c r="AR218" i="49"/>
  <c r="AJ218" i="49"/>
  <c r="AQ218" i="49"/>
  <c r="AP218" i="49"/>
  <c r="AO218" i="49"/>
  <c r="AI218" i="49"/>
  <c r="AX218" i="49"/>
  <c r="AH218" i="49"/>
  <c r="AG218" i="49"/>
  <c r="AN218" i="49"/>
  <c r="AF218" i="49"/>
  <c r="CR215" i="49"/>
  <c r="CQ215" i="49"/>
  <c r="CP215" i="49"/>
  <c r="CO215" i="49"/>
  <c r="CN215" i="49"/>
  <c r="CM215" i="49"/>
  <c r="CK215" i="49"/>
  <c r="CJ215" i="49"/>
  <c r="CL215" i="49"/>
  <c r="CI215" i="49"/>
  <c r="CE215" i="49"/>
  <c r="CH215" i="49"/>
  <c r="CG215" i="49"/>
  <c r="CB215" i="49"/>
  <c r="CF215" i="49"/>
  <c r="BZ215" i="49"/>
  <c r="CD215" i="49"/>
  <c r="CA215" i="49"/>
  <c r="BV215" i="49"/>
  <c r="CC215" i="49"/>
  <c r="BY215" i="49"/>
  <c r="BX215" i="49"/>
  <c r="BU215" i="49"/>
  <c r="BT215" i="49"/>
  <c r="BS215" i="49"/>
  <c r="BW215" i="49"/>
  <c r="BB215" i="49"/>
  <c r="BA215" i="49"/>
  <c r="BE215" i="49"/>
  <c r="BD215" i="49"/>
  <c r="BC215" i="49"/>
  <c r="AW215" i="49"/>
  <c r="AV215" i="49"/>
  <c r="AU215" i="49"/>
  <c r="AZ215" i="49"/>
  <c r="AY215" i="49"/>
  <c r="AM215" i="49"/>
  <c r="AT215" i="49"/>
  <c r="AL215" i="49"/>
  <c r="AS215" i="49"/>
  <c r="AK215" i="49"/>
  <c r="AR215" i="49"/>
  <c r="AJ215" i="49"/>
  <c r="AQ215" i="49"/>
  <c r="AP215" i="49"/>
  <c r="AX215" i="49"/>
  <c r="AO215" i="49"/>
  <c r="AI215" i="49"/>
  <c r="AH215" i="49"/>
  <c r="AN215" i="49"/>
  <c r="AG215" i="49"/>
  <c r="AF215" i="49"/>
  <c r="CR41" i="49"/>
  <c r="CQ41" i="49"/>
  <c r="CP41" i="49"/>
  <c r="CO41" i="49"/>
  <c r="CJ41" i="49"/>
  <c r="CN41" i="49"/>
  <c r="CM41" i="49"/>
  <c r="CL41" i="49"/>
  <c r="CK41" i="49"/>
  <c r="CI41" i="49"/>
  <c r="CE41" i="49"/>
  <c r="CH41" i="49"/>
  <c r="CG41" i="49"/>
  <c r="CB41" i="49"/>
  <c r="BZ41" i="49"/>
  <c r="CF41" i="49"/>
  <c r="CD41" i="49"/>
  <c r="CC41" i="49"/>
  <c r="BV41" i="49"/>
  <c r="CA41" i="49"/>
  <c r="BY41" i="49"/>
  <c r="BX41" i="49"/>
  <c r="BU41" i="49"/>
  <c r="BT41" i="49"/>
  <c r="BS41" i="49"/>
  <c r="BW41" i="49"/>
  <c r="BB41" i="49"/>
  <c r="BA41" i="49"/>
  <c r="BE41" i="49"/>
  <c r="BD41" i="49"/>
  <c r="AW41" i="49"/>
  <c r="AV41" i="49"/>
  <c r="AU41" i="49"/>
  <c r="AZ41" i="49"/>
  <c r="AY41" i="49"/>
  <c r="AM41" i="49"/>
  <c r="AT41" i="49"/>
  <c r="AL41" i="49"/>
  <c r="AS41" i="49"/>
  <c r="AK41" i="49"/>
  <c r="AR41" i="49"/>
  <c r="AJ41" i="49"/>
  <c r="AQ41" i="49"/>
  <c r="AX41" i="49"/>
  <c r="AP41" i="49"/>
  <c r="BC41" i="49"/>
  <c r="AO41" i="49"/>
  <c r="AI41" i="49"/>
  <c r="AN41" i="49"/>
  <c r="AH41" i="49"/>
  <c r="AG41" i="49"/>
  <c r="AF41" i="49"/>
  <c r="CR205" i="49"/>
  <c r="CQ205" i="49"/>
  <c r="CP205" i="49"/>
  <c r="CO205" i="49"/>
  <c r="CJ205" i="49"/>
  <c r="CM205" i="49"/>
  <c r="CN205" i="49"/>
  <c r="CL205" i="49"/>
  <c r="CK205" i="49"/>
  <c r="CI205" i="49"/>
  <c r="CE205" i="49"/>
  <c r="CG205" i="49"/>
  <c r="CB205" i="49"/>
  <c r="BZ205" i="49"/>
  <c r="CF205" i="49"/>
  <c r="CH205" i="49"/>
  <c r="CD205" i="49"/>
  <c r="CA205" i="49"/>
  <c r="BV205" i="49"/>
  <c r="BY205" i="49"/>
  <c r="CC205" i="49"/>
  <c r="BX205" i="49"/>
  <c r="BU205" i="49"/>
  <c r="BW205" i="49"/>
  <c r="BT205" i="49"/>
  <c r="BS205" i="49"/>
  <c r="BB205" i="49"/>
  <c r="BA205" i="49"/>
  <c r="BE205" i="49"/>
  <c r="BD205" i="49"/>
  <c r="AW205" i="49"/>
  <c r="AV205" i="49"/>
  <c r="AU205" i="49"/>
  <c r="AZ205" i="49"/>
  <c r="BC205" i="49"/>
  <c r="AY205" i="49"/>
  <c r="AM205" i="49"/>
  <c r="AT205" i="49"/>
  <c r="AL205" i="49"/>
  <c r="AS205" i="49"/>
  <c r="AK205" i="49"/>
  <c r="AR205" i="49"/>
  <c r="AJ205" i="49"/>
  <c r="AX205" i="49"/>
  <c r="AQ205" i="49"/>
  <c r="AP205" i="49"/>
  <c r="AO205" i="49"/>
  <c r="AN205" i="49"/>
  <c r="AI205" i="49"/>
  <c r="AH205" i="49"/>
  <c r="AG205" i="49"/>
  <c r="AF205" i="49"/>
  <c r="CR62" i="49"/>
  <c r="CQ62" i="49"/>
  <c r="CP62" i="49"/>
  <c r="CO62" i="49"/>
  <c r="CJ62" i="49"/>
  <c r="CN62" i="49"/>
  <c r="CM62" i="49"/>
  <c r="CL62" i="49"/>
  <c r="CI62" i="49"/>
  <c r="CK62" i="49"/>
  <c r="CE62" i="49"/>
  <c r="CH62" i="49"/>
  <c r="CG62" i="49"/>
  <c r="CB62" i="49"/>
  <c r="CF62" i="49"/>
  <c r="BZ62" i="49"/>
  <c r="CD62" i="49"/>
  <c r="BV62" i="49"/>
  <c r="CC62" i="49"/>
  <c r="CA62" i="49"/>
  <c r="BY62" i="49"/>
  <c r="BX62" i="49"/>
  <c r="BW62" i="49"/>
  <c r="BU62" i="49"/>
  <c r="BT62" i="49"/>
  <c r="BS62" i="49"/>
  <c r="BB62" i="49"/>
  <c r="BA62" i="49"/>
  <c r="BE62" i="49"/>
  <c r="BD62" i="49"/>
  <c r="AW62" i="49"/>
  <c r="AV62" i="49"/>
  <c r="AU62" i="49"/>
  <c r="BC62" i="49"/>
  <c r="AZ62" i="49"/>
  <c r="AY62" i="49"/>
  <c r="AM62" i="49"/>
  <c r="AT62" i="49"/>
  <c r="AL62" i="49"/>
  <c r="AS62" i="49"/>
  <c r="AK62" i="49"/>
  <c r="AX62" i="49"/>
  <c r="AR62" i="49"/>
  <c r="AJ62" i="49"/>
  <c r="AQ62" i="49"/>
  <c r="AP62" i="49"/>
  <c r="AO62" i="49"/>
  <c r="AN62" i="49"/>
  <c r="AI62" i="49"/>
  <c r="AH62" i="49"/>
  <c r="AG62" i="49"/>
  <c r="AF62" i="49"/>
  <c r="CR193" i="49"/>
  <c r="CQ193" i="49"/>
  <c r="CP193" i="49"/>
  <c r="CO193" i="49"/>
  <c r="CJ193" i="49"/>
  <c r="CN193" i="49"/>
  <c r="CM193" i="49"/>
  <c r="CK193" i="49"/>
  <c r="CL193" i="49"/>
  <c r="CI193" i="49"/>
  <c r="CE193" i="49"/>
  <c r="CH193" i="49"/>
  <c r="CG193" i="49"/>
  <c r="CF193" i="49"/>
  <c r="CB193" i="49"/>
  <c r="BZ193" i="49"/>
  <c r="CD193" i="49"/>
  <c r="BV193" i="49"/>
  <c r="CA193" i="49"/>
  <c r="CC193" i="49"/>
  <c r="BY193" i="49"/>
  <c r="BX193" i="49"/>
  <c r="BU193" i="49"/>
  <c r="BT193" i="49"/>
  <c r="BS193" i="49"/>
  <c r="BW193" i="49"/>
  <c r="BB193" i="49"/>
  <c r="BA193" i="49"/>
  <c r="BE193" i="49"/>
  <c r="BD193" i="49"/>
  <c r="AW193" i="49"/>
  <c r="AV193" i="49"/>
  <c r="AU193" i="49"/>
  <c r="BC193" i="49"/>
  <c r="AZ193" i="49"/>
  <c r="AY193" i="49"/>
  <c r="AM193" i="49"/>
  <c r="AT193" i="49"/>
  <c r="AL193" i="49"/>
  <c r="AX193" i="49"/>
  <c r="AS193" i="49"/>
  <c r="AK193" i="49"/>
  <c r="AR193" i="49"/>
  <c r="AJ193" i="49"/>
  <c r="AQ193" i="49"/>
  <c r="AP193" i="49"/>
  <c r="AO193" i="49"/>
  <c r="AN193" i="49"/>
  <c r="AI193" i="49"/>
  <c r="AH193" i="49"/>
  <c r="AG193" i="49"/>
  <c r="AF193" i="49"/>
  <c r="CR186" i="49"/>
  <c r="CQ186" i="49"/>
  <c r="CP186" i="49"/>
  <c r="CO186" i="49"/>
  <c r="CJ186" i="49"/>
  <c r="CM186" i="49"/>
  <c r="CN186" i="49"/>
  <c r="CL186" i="49"/>
  <c r="CK186" i="49"/>
  <c r="CI186" i="49"/>
  <c r="CE186" i="49"/>
  <c r="CH186" i="49"/>
  <c r="CG186" i="49"/>
  <c r="CB186" i="49"/>
  <c r="BZ186" i="49"/>
  <c r="CF186" i="49"/>
  <c r="CD186" i="49"/>
  <c r="CC186" i="49"/>
  <c r="BV186" i="49"/>
  <c r="BY186" i="49"/>
  <c r="CA186" i="49"/>
  <c r="BX186" i="49"/>
  <c r="BU186" i="49"/>
  <c r="BT186" i="49"/>
  <c r="BS186" i="49"/>
  <c r="BW186" i="49"/>
  <c r="BB186" i="49"/>
  <c r="BA186" i="49"/>
  <c r="BE186" i="49"/>
  <c r="BD186" i="49"/>
  <c r="AW186" i="49"/>
  <c r="AV186" i="49"/>
  <c r="AU186" i="49"/>
  <c r="BC186" i="49"/>
  <c r="AZ186" i="49"/>
  <c r="AY186" i="49"/>
  <c r="AM186" i="49"/>
  <c r="AX186" i="49"/>
  <c r="AT186" i="49"/>
  <c r="AL186" i="49"/>
  <c r="AS186" i="49"/>
  <c r="AK186" i="49"/>
  <c r="AR186" i="49"/>
  <c r="AJ186" i="49"/>
  <c r="AQ186" i="49"/>
  <c r="AP186" i="49"/>
  <c r="AO186" i="49"/>
  <c r="AI186" i="49"/>
  <c r="AH186" i="49"/>
  <c r="AG186" i="49"/>
  <c r="AF186" i="49"/>
  <c r="AN186" i="49"/>
  <c r="CP180" i="49"/>
  <c r="CR180" i="49"/>
  <c r="CQ180" i="49"/>
  <c r="CO180" i="49"/>
  <c r="CJ180" i="49"/>
  <c r="CN180" i="49"/>
  <c r="CM180" i="49"/>
  <c r="CL180" i="49"/>
  <c r="CK180" i="49"/>
  <c r="CI180" i="49"/>
  <c r="CE180" i="49"/>
  <c r="CG180" i="49"/>
  <c r="CB180" i="49"/>
  <c r="CH180" i="49"/>
  <c r="BZ180" i="49"/>
  <c r="CF180" i="49"/>
  <c r="CD180" i="49"/>
  <c r="BV180" i="49"/>
  <c r="CA180" i="49"/>
  <c r="BY180" i="49"/>
  <c r="CC180" i="49"/>
  <c r="BX180" i="49"/>
  <c r="BU180" i="49"/>
  <c r="BW180" i="49"/>
  <c r="BT180" i="49"/>
  <c r="BS180" i="49"/>
  <c r="BB180" i="49"/>
  <c r="BA180" i="49"/>
  <c r="BE180" i="49"/>
  <c r="BD180" i="49"/>
  <c r="AW180" i="49"/>
  <c r="AV180" i="49"/>
  <c r="BC180" i="49"/>
  <c r="AU180" i="49"/>
  <c r="AZ180" i="49"/>
  <c r="AY180" i="49"/>
  <c r="AX180" i="49"/>
  <c r="AM180" i="49"/>
  <c r="AT180" i="49"/>
  <c r="AL180" i="49"/>
  <c r="AS180" i="49"/>
  <c r="AK180" i="49"/>
  <c r="AR180" i="49"/>
  <c r="AJ180" i="49"/>
  <c r="AQ180" i="49"/>
  <c r="AP180" i="49"/>
  <c r="AO180" i="49"/>
  <c r="AI180" i="49"/>
  <c r="AH180" i="49"/>
  <c r="AG180" i="49"/>
  <c r="AF180" i="49"/>
  <c r="AN180" i="49"/>
  <c r="CP174" i="49"/>
  <c r="CR174" i="49"/>
  <c r="CQ174" i="49"/>
  <c r="CO174" i="49"/>
  <c r="CN174" i="49"/>
  <c r="CJ174" i="49"/>
  <c r="CM174" i="49"/>
  <c r="CL174" i="49"/>
  <c r="CI174" i="49"/>
  <c r="CK174" i="49"/>
  <c r="CE174" i="49"/>
  <c r="CH174" i="49"/>
  <c r="CG174" i="49"/>
  <c r="CB174" i="49"/>
  <c r="CF174" i="49"/>
  <c r="BZ174" i="49"/>
  <c r="CD174" i="49"/>
  <c r="BV174" i="49"/>
  <c r="CA174" i="49"/>
  <c r="CC174" i="49"/>
  <c r="BY174" i="49"/>
  <c r="BX174" i="49"/>
  <c r="BW174" i="49"/>
  <c r="BU174" i="49"/>
  <c r="BT174" i="49"/>
  <c r="BS174" i="49"/>
  <c r="BB174" i="49"/>
  <c r="BA174" i="49"/>
  <c r="BE174" i="49"/>
  <c r="BD174" i="49"/>
  <c r="AW174" i="49"/>
  <c r="BC174" i="49"/>
  <c r="AV174" i="49"/>
  <c r="AU174" i="49"/>
  <c r="AZ174" i="49"/>
  <c r="AY174" i="49"/>
  <c r="AM174" i="49"/>
  <c r="AT174" i="49"/>
  <c r="AL174" i="49"/>
  <c r="AS174" i="49"/>
  <c r="AK174" i="49"/>
  <c r="AR174" i="49"/>
  <c r="AJ174" i="49"/>
  <c r="AQ174" i="49"/>
  <c r="AP174" i="49"/>
  <c r="AO174" i="49"/>
  <c r="AX174" i="49"/>
  <c r="AI174" i="49"/>
  <c r="AH174" i="49"/>
  <c r="AG174" i="49"/>
  <c r="AN174" i="49"/>
  <c r="AF174" i="49"/>
  <c r="CP167" i="49"/>
  <c r="CR167" i="49"/>
  <c r="CQ167" i="49"/>
  <c r="CO167" i="49"/>
  <c r="CJ167" i="49"/>
  <c r="CN167" i="49"/>
  <c r="CM167" i="49"/>
  <c r="CK167" i="49"/>
  <c r="CL167" i="49"/>
  <c r="CI167" i="49"/>
  <c r="CE167" i="49"/>
  <c r="CH167" i="49"/>
  <c r="CG167" i="49"/>
  <c r="CF167" i="49"/>
  <c r="CB167" i="49"/>
  <c r="BZ167" i="49"/>
  <c r="CD167" i="49"/>
  <c r="BV167" i="49"/>
  <c r="CC167" i="49"/>
  <c r="BY167" i="49"/>
  <c r="BX167" i="49"/>
  <c r="BU167" i="49"/>
  <c r="BT167" i="49"/>
  <c r="BS167" i="49"/>
  <c r="CA167" i="49"/>
  <c r="BW167" i="49"/>
  <c r="BB167" i="49"/>
  <c r="BA167" i="49"/>
  <c r="BE167" i="49"/>
  <c r="BD167" i="49"/>
  <c r="BC167" i="49"/>
  <c r="AW167" i="49"/>
  <c r="AV167" i="49"/>
  <c r="AU167" i="49"/>
  <c r="AZ167" i="49"/>
  <c r="AY167" i="49"/>
  <c r="AM167" i="49"/>
  <c r="AT167" i="49"/>
  <c r="AL167" i="49"/>
  <c r="AS167" i="49"/>
  <c r="AK167" i="49"/>
  <c r="AR167" i="49"/>
  <c r="AJ167" i="49"/>
  <c r="AQ167" i="49"/>
  <c r="AP167" i="49"/>
  <c r="AX167" i="49"/>
  <c r="AO167" i="49"/>
  <c r="AI167" i="49"/>
  <c r="AH167" i="49"/>
  <c r="AN167" i="49"/>
  <c r="AG167" i="49"/>
  <c r="AF167" i="49"/>
  <c r="CP161" i="49"/>
  <c r="CR161" i="49"/>
  <c r="CQ161" i="49"/>
  <c r="CO161" i="49"/>
  <c r="CJ161" i="49"/>
  <c r="CN161" i="49"/>
  <c r="CM161" i="49"/>
  <c r="CL161" i="49"/>
  <c r="CK161" i="49"/>
  <c r="CI161" i="49"/>
  <c r="CE161" i="49"/>
  <c r="CH161" i="49"/>
  <c r="CG161" i="49"/>
  <c r="CB161" i="49"/>
  <c r="BZ161" i="49"/>
  <c r="CF161" i="49"/>
  <c r="CD161" i="49"/>
  <c r="BV161" i="49"/>
  <c r="CC161" i="49"/>
  <c r="CA161" i="49"/>
  <c r="BY161" i="49"/>
  <c r="BX161" i="49"/>
  <c r="BU161" i="49"/>
  <c r="BT161" i="49"/>
  <c r="BS161" i="49"/>
  <c r="BW161" i="49"/>
  <c r="BB161" i="49"/>
  <c r="BA161" i="49"/>
  <c r="BE161" i="49"/>
  <c r="BD161" i="49"/>
  <c r="AW161" i="49"/>
  <c r="AV161" i="49"/>
  <c r="AU161" i="49"/>
  <c r="AZ161" i="49"/>
  <c r="AY161" i="49"/>
  <c r="AM161" i="49"/>
  <c r="AT161" i="49"/>
  <c r="AL161" i="49"/>
  <c r="AS161" i="49"/>
  <c r="AK161" i="49"/>
  <c r="AR161" i="49"/>
  <c r="AJ161" i="49"/>
  <c r="AQ161" i="49"/>
  <c r="BC161" i="49"/>
  <c r="AX161" i="49"/>
  <c r="AP161" i="49"/>
  <c r="AO161" i="49"/>
  <c r="AI161" i="49"/>
  <c r="AN161" i="49"/>
  <c r="AH161" i="49"/>
  <c r="AG161" i="49"/>
  <c r="AF161" i="49"/>
  <c r="CP156" i="49"/>
  <c r="CR156" i="49"/>
  <c r="CQ156" i="49"/>
  <c r="CO156" i="49"/>
  <c r="CN156" i="49"/>
  <c r="CJ156" i="49"/>
  <c r="CM156" i="49"/>
  <c r="CK156" i="49"/>
  <c r="CI156" i="49"/>
  <c r="CL156" i="49"/>
  <c r="CE156" i="49"/>
  <c r="CG156" i="49"/>
  <c r="CB156" i="49"/>
  <c r="BZ156" i="49"/>
  <c r="CF156" i="49"/>
  <c r="CD156" i="49"/>
  <c r="CH156" i="49"/>
  <c r="BV156" i="49"/>
  <c r="CC156" i="49"/>
  <c r="CA156" i="49"/>
  <c r="BY156" i="49"/>
  <c r="BX156" i="49"/>
  <c r="BW156" i="49"/>
  <c r="BU156" i="49"/>
  <c r="BT156" i="49"/>
  <c r="BS156" i="49"/>
  <c r="BB156" i="49"/>
  <c r="BA156" i="49"/>
  <c r="BE156" i="49"/>
  <c r="BD156" i="49"/>
  <c r="AW156" i="49"/>
  <c r="AV156" i="49"/>
  <c r="AU156" i="49"/>
  <c r="AZ156" i="49"/>
  <c r="BC156" i="49"/>
  <c r="AY156" i="49"/>
  <c r="AM156" i="49"/>
  <c r="AT156" i="49"/>
  <c r="AL156" i="49"/>
  <c r="AS156" i="49"/>
  <c r="AK156" i="49"/>
  <c r="AR156" i="49"/>
  <c r="AJ156" i="49"/>
  <c r="AX156" i="49"/>
  <c r="AQ156" i="49"/>
  <c r="AP156" i="49"/>
  <c r="AO156" i="49"/>
  <c r="AN156" i="49"/>
  <c r="AI156" i="49"/>
  <c r="AH156" i="49"/>
  <c r="AG156" i="49"/>
  <c r="AF156" i="49"/>
  <c r="CP150" i="49"/>
  <c r="CR150" i="49"/>
  <c r="CQ150" i="49"/>
  <c r="CO150" i="49"/>
  <c r="CJ150" i="49"/>
  <c r="CM150" i="49"/>
  <c r="CN150" i="49"/>
  <c r="CL150" i="49"/>
  <c r="CI150" i="49"/>
  <c r="CK150" i="49"/>
  <c r="CE150" i="49"/>
  <c r="CH150" i="49"/>
  <c r="CG150" i="49"/>
  <c r="CB150" i="49"/>
  <c r="CF150" i="49"/>
  <c r="BZ150" i="49"/>
  <c r="CD150" i="49"/>
  <c r="CC150" i="49"/>
  <c r="BV150" i="49"/>
  <c r="CA150" i="49"/>
  <c r="BY150" i="49"/>
  <c r="BX150" i="49"/>
  <c r="BW150" i="49"/>
  <c r="BT150" i="49"/>
  <c r="BU150" i="49"/>
  <c r="BS150" i="49"/>
  <c r="BB150" i="49"/>
  <c r="BA150" i="49"/>
  <c r="BE150" i="49"/>
  <c r="BD150" i="49"/>
  <c r="AW150" i="49"/>
  <c r="AV150" i="49"/>
  <c r="AU150" i="49"/>
  <c r="BC150" i="49"/>
  <c r="AZ150" i="49"/>
  <c r="AY150" i="49"/>
  <c r="AM150" i="49"/>
  <c r="AT150" i="49"/>
  <c r="AL150" i="49"/>
  <c r="AS150" i="49"/>
  <c r="AK150" i="49"/>
  <c r="AX150" i="49"/>
  <c r="AR150" i="49"/>
  <c r="AJ150" i="49"/>
  <c r="AQ150" i="49"/>
  <c r="AI150" i="49"/>
  <c r="AP150" i="49"/>
  <c r="AO150" i="49"/>
  <c r="AN150" i="49"/>
  <c r="AH150" i="49"/>
  <c r="AG150" i="49"/>
  <c r="AF150" i="49"/>
  <c r="CP143" i="49"/>
  <c r="CR143" i="49"/>
  <c r="CQ143" i="49"/>
  <c r="CO143" i="49"/>
  <c r="CJ143" i="49"/>
  <c r="CN143" i="49"/>
  <c r="CM143" i="49"/>
  <c r="CK143" i="49"/>
  <c r="CI143" i="49"/>
  <c r="CE143" i="49"/>
  <c r="CH143" i="49"/>
  <c r="CL143" i="49"/>
  <c r="CG143" i="49"/>
  <c r="CF143" i="49"/>
  <c r="CB143" i="49"/>
  <c r="BZ143" i="49"/>
  <c r="CD143" i="49"/>
  <c r="BV143" i="49"/>
  <c r="BY143" i="49"/>
  <c r="BX143" i="49"/>
  <c r="BT143" i="49"/>
  <c r="CA143" i="49"/>
  <c r="BS143" i="49"/>
  <c r="BU143" i="49"/>
  <c r="CC143" i="49"/>
  <c r="BW143" i="49"/>
  <c r="BB143" i="49"/>
  <c r="BA143" i="49"/>
  <c r="BE143" i="49"/>
  <c r="BD143" i="49"/>
  <c r="AW143" i="49"/>
  <c r="AV143" i="49"/>
  <c r="AU143" i="49"/>
  <c r="BC143" i="49"/>
  <c r="AY143" i="49"/>
  <c r="AM143" i="49"/>
  <c r="AT143" i="49"/>
  <c r="AL143" i="49"/>
  <c r="AX143" i="49"/>
  <c r="AS143" i="49"/>
  <c r="AK143" i="49"/>
  <c r="AR143" i="49"/>
  <c r="AJ143" i="49"/>
  <c r="AZ143" i="49"/>
  <c r="AQ143" i="49"/>
  <c r="AI143" i="49"/>
  <c r="AP143" i="49"/>
  <c r="AO143" i="49"/>
  <c r="AN143" i="49"/>
  <c r="AH143" i="49"/>
  <c r="AG143" i="49"/>
  <c r="AF143" i="49"/>
  <c r="CP138" i="49"/>
  <c r="CR138" i="49"/>
  <c r="CQ138" i="49"/>
  <c r="CN138" i="49"/>
  <c r="CO138" i="49"/>
  <c r="CJ138" i="49"/>
  <c r="CM138" i="49"/>
  <c r="CK138" i="49"/>
  <c r="CI138" i="49"/>
  <c r="CL138" i="49"/>
  <c r="CE138" i="49"/>
  <c r="CH138" i="49"/>
  <c r="CG138" i="49"/>
  <c r="CB138" i="49"/>
  <c r="BZ138" i="49"/>
  <c r="CF138" i="49"/>
  <c r="CD138" i="49"/>
  <c r="BV138" i="49"/>
  <c r="CA138" i="49"/>
  <c r="BY138" i="49"/>
  <c r="CC138" i="49"/>
  <c r="BX138" i="49"/>
  <c r="BT138" i="49"/>
  <c r="BS138" i="49"/>
  <c r="BW138" i="49"/>
  <c r="BU138" i="49"/>
  <c r="BB138" i="49"/>
  <c r="BA138" i="49"/>
  <c r="BE138" i="49"/>
  <c r="BD138" i="49"/>
  <c r="AZ138" i="49"/>
  <c r="AW138" i="49"/>
  <c r="AV138" i="49"/>
  <c r="AU138" i="49"/>
  <c r="BC138" i="49"/>
  <c r="AY138" i="49"/>
  <c r="AM138" i="49"/>
  <c r="AX138" i="49"/>
  <c r="AT138" i="49"/>
  <c r="AL138" i="49"/>
  <c r="AS138" i="49"/>
  <c r="AK138" i="49"/>
  <c r="AR138" i="49"/>
  <c r="AJ138" i="49"/>
  <c r="AQ138" i="49"/>
  <c r="AI138" i="49"/>
  <c r="AP138" i="49"/>
  <c r="AO138" i="49"/>
  <c r="AH138" i="49"/>
  <c r="AG138" i="49"/>
  <c r="AN138" i="49"/>
  <c r="AF138" i="49"/>
  <c r="CP132" i="49"/>
  <c r="CR132" i="49"/>
  <c r="CQ132" i="49"/>
  <c r="CN132" i="49"/>
  <c r="CO132" i="49"/>
  <c r="CJ132" i="49"/>
  <c r="CM132" i="49"/>
  <c r="CL132" i="49"/>
  <c r="CK132" i="49"/>
  <c r="CI132" i="49"/>
  <c r="CE132" i="49"/>
  <c r="CB132" i="49"/>
  <c r="CG132" i="49"/>
  <c r="BZ132" i="49"/>
  <c r="CH132" i="49"/>
  <c r="CF132" i="49"/>
  <c r="CD132" i="49"/>
  <c r="BV132" i="49"/>
  <c r="CA132" i="49"/>
  <c r="CC132" i="49"/>
  <c r="BY132" i="49"/>
  <c r="BX132" i="49"/>
  <c r="BU132" i="49"/>
  <c r="BW132" i="49"/>
  <c r="BT132" i="49"/>
  <c r="BS132" i="49"/>
  <c r="BB132" i="49"/>
  <c r="BA132" i="49"/>
  <c r="BE132" i="49"/>
  <c r="BD132" i="49"/>
  <c r="AW132" i="49"/>
  <c r="AZ132" i="49"/>
  <c r="AV132" i="49"/>
  <c r="BC132" i="49"/>
  <c r="AU132" i="49"/>
  <c r="AY132" i="49"/>
  <c r="AX132" i="49"/>
  <c r="AM132" i="49"/>
  <c r="AT132" i="49"/>
  <c r="AL132" i="49"/>
  <c r="AS132" i="49"/>
  <c r="AK132" i="49"/>
  <c r="AR132" i="49"/>
  <c r="AJ132" i="49"/>
  <c r="AQ132" i="49"/>
  <c r="AI132" i="49"/>
  <c r="AP132" i="49"/>
  <c r="AO132" i="49"/>
  <c r="AH132" i="49"/>
  <c r="AG132" i="49"/>
  <c r="AF132" i="49"/>
  <c r="AN132" i="49"/>
  <c r="CP125" i="49"/>
  <c r="CR125" i="49"/>
  <c r="CQ125" i="49"/>
  <c r="CN125" i="49"/>
  <c r="CO125" i="49"/>
  <c r="CJ125" i="49"/>
  <c r="CM125" i="49"/>
  <c r="CL125" i="49"/>
  <c r="CI125" i="49"/>
  <c r="CK125" i="49"/>
  <c r="CG125" i="49"/>
  <c r="CE125" i="49"/>
  <c r="CH125" i="49"/>
  <c r="CB125" i="49"/>
  <c r="CF125" i="49"/>
  <c r="BZ125" i="49"/>
  <c r="CD125" i="49"/>
  <c r="BV125" i="49"/>
  <c r="CA125" i="49"/>
  <c r="CC125" i="49"/>
  <c r="BY125" i="49"/>
  <c r="BX125" i="49"/>
  <c r="BW125" i="49"/>
  <c r="BU125" i="49"/>
  <c r="BT125" i="49"/>
  <c r="BS125" i="49"/>
  <c r="BB125" i="49"/>
  <c r="BA125" i="49"/>
  <c r="BE125" i="49"/>
  <c r="BD125" i="49"/>
  <c r="AW125" i="49"/>
  <c r="BC125" i="49"/>
  <c r="AV125" i="49"/>
  <c r="AZ125" i="49"/>
  <c r="AU125" i="49"/>
  <c r="AY125" i="49"/>
  <c r="AM125" i="49"/>
  <c r="AL125" i="49"/>
  <c r="AT125" i="49"/>
  <c r="AS125" i="49"/>
  <c r="AK125" i="49"/>
  <c r="AR125" i="49"/>
  <c r="AJ125" i="49"/>
  <c r="AQ125" i="49"/>
  <c r="AI125" i="49"/>
  <c r="AP125" i="49"/>
  <c r="AO125" i="49"/>
  <c r="AX125" i="49"/>
  <c r="AH125" i="49"/>
  <c r="AG125" i="49"/>
  <c r="AN125" i="49"/>
  <c r="AF125" i="49"/>
  <c r="CP121" i="49"/>
  <c r="CR121" i="49"/>
  <c r="CQ121" i="49"/>
  <c r="CN121" i="49"/>
  <c r="CO121" i="49"/>
  <c r="CJ121" i="49"/>
  <c r="CM121" i="49"/>
  <c r="CK121" i="49"/>
  <c r="CI121" i="49"/>
  <c r="CE121" i="49"/>
  <c r="CG121" i="49"/>
  <c r="CH121" i="49"/>
  <c r="CL121" i="49"/>
  <c r="CF121" i="49"/>
  <c r="CB121" i="49"/>
  <c r="BZ121" i="49"/>
  <c r="CD121" i="49"/>
  <c r="BV121" i="49"/>
  <c r="CC121" i="49"/>
  <c r="BY121" i="49"/>
  <c r="BX121" i="49"/>
  <c r="CA121" i="49"/>
  <c r="BT121" i="49"/>
  <c r="BS121" i="49"/>
  <c r="BU121" i="49"/>
  <c r="BW121" i="49"/>
  <c r="BB121" i="49"/>
  <c r="BA121" i="49"/>
  <c r="BE121" i="49"/>
  <c r="BD121" i="49"/>
  <c r="BC121" i="49"/>
  <c r="AW121" i="49"/>
  <c r="AV121" i="49"/>
  <c r="AU121" i="49"/>
  <c r="AZ121" i="49"/>
  <c r="AY121" i="49"/>
  <c r="AM121" i="49"/>
  <c r="AL121" i="49"/>
  <c r="AS121" i="49"/>
  <c r="AK121" i="49"/>
  <c r="AT121" i="49"/>
  <c r="AR121" i="49"/>
  <c r="AJ121" i="49"/>
  <c r="AQ121" i="49"/>
  <c r="AI121" i="49"/>
  <c r="AP121" i="49"/>
  <c r="AX121" i="49"/>
  <c r="AO121" i="49"/>
  <c r="AH121" i="49"/>
  <c r="AN121" i="49"/>
  <c r="AG121" i="49"/>
  <c r="AF121" i="49"/>
  <c r="CP20" i="49"/>
  <c r="CR20" i="49"/>
  <c r="CQ20" i="49"/>
  <c r="CN20" i="49"/>
  <c r="CO20" i="49"/>
  <c r="CJ20" i="49"/>
  <c r="CM20" i="49"/>
  <c r="CK20" i="49"/>
  <c r="CI20" i="49"/>
  <c r="CL20" i="49"/>
  <c r="CE20" i="49"/>
  <c r="CG20" i="49"/>
  <c r="CH20" i="49"/>
  <c r="CB20" i="49"/>
  <c r="BZ20" i="49"/>
  <c r="CF20" i="49"/>
  <c r="CD20" i="49"/>
  <c r="BV20" i="49"/>
  <c r="CC20" i="49"/>
  <c r="CA20" i="49"/>
  <c r="BY20" i="49"/>
  <c r="BX20" i="49"/>
  <c r="BT20" i="49"/>
  <c r="BS20" i="49"/>
  <c r="BW20" i="49"/>
  <c r="BU20" i="49"/>
  <c r="BB20" i="49"/>
  <c r="BA20" i="49"/>
  <c r="BE20" i="49"/>
  <c r="BD20" i="49"/>
  <c r="AW20" i="49"/>
  <c r="AV20" i="49"/>
  <c r="AU20" i="49"/>
  <c r="AZ20" i="49"/>
  <c r="AY20" i="49"/>
  <c r="AM20" i="49"/>
  <c r="AL20" i="49"/>
  <c r="AS20" i="49"/>
  <c r="AK20" i="49"/>
  <c r="AR20" i="49"/>
  <c r="AJ20" i="49"/>
  <c r="BC20" i="49"/>
  <c r="AQ20" i="49"/>
  <c r="AI20" i="49"/>
  <c r="AX20" i="49"/>
  <c r="AT20" i="49"/>
  <c r="AP20" i="49"/>
  <c r="AO20" i="49"/>
  <c r="AN20" i="49"/>
  <c r="AH20" i="49"/>
  <c r="AG20" i="49"/>
  <c r="AF20" i="49"/>
  <c r="CP107" i="49"/>
  <c r="CR107" i="49"/>
  <c r="CQ107" i="49"/>
  <c r="CN107" i="49"/>
  <c r="CO107" i="49"/>
  <c r="CJ107" i="49"/>
  <c r="CM107" i="49"/>
  <c r="CL107" i="49"/>
  <c r="CK107" i="49"/>
  <c r="CI107" i="49"/>
  <c r="CE107" i="49"/>
  <c r="CG107" i="49"/>
  <c r="CB107" i="49"/>
  <c r="CH107" i="49"/>
  <c r="BZ107" i="49"/>
  <c r="CF107" i="49"/>
  <c r="CD107" i="49"/>
  <c r="BV107" i="49"/>
  <c r="CC107" i="49"/>
  <c r="CA107" i="49"/>
  <c r="BY107" i="49"/>
  <c r="BX107" i="49"/>
  <c r="BU107" i="49"/>
  <c r="BW107" i="49"/>
  <c r="BT107" i="49"/>
  <c r="BS107" i="49"/>
  <c r="BB107" i="49"/>
  <c r="BA107" i="49"/>
  <c r="BE107" i="49"/>
  <c r="BD107" i="49"/>
  <c r="AW107" i="49"/>
  <c r="AV107" i="49"/>
  <c r="AU107" i="49"/>
  <c r="AZ107" i="49"/>
  <c r="BC107" i="49"/>
  <c r="AY107" i="49"/>
  <c r="AM107" i="49"/>
  <c r="AL107" i="49"/>
  <c r="AS107" i="49"/>
  <c r="AK107" i="49"/>
  <c r="AR107" i="49"/>
  <c r="AJ107" i="49"/>
  <c r="AX107" i="49"/>
  <c r="AQ107" i="49"/>
  <c r="AI107" i="49"/>
  <c r="AP107" i="49"/>
  <c r="AO107" i="49"/>
  <c r="AT107" i="49"/>
  <c r="AN107" i="49"/>
  <c r="AH107" i="49"/>
  <c r="AG107" i="49"/>
  <c r="AF107" i="49"/>
  <c r="CP100" i="49"/>
  <c r="CR100" i="49"/>
  <c r="CQ100" i="49"/>
  <c r="CN100" i="49"/>
  <c r="CO100" i="49"/>
  <c r="CJ100" i="49"/>
  <c r="CL100" i="49"/>
  <c r="CI100" i="49"/>
  <c r="CM100" i="49"/>
  <c r="CK100" i="49"/>
  <c r="CE100" i="49"/>
  <c r="CH100" i="49"/>
  <c r="CG100" i="49"/>
  <c r="CB100" i="49"/>
  <c r="CF100" i="49"/>
  <c r="BZ100" i="49"/>
  <c r="CD100" i="49"/>
  <c r="CC100" i="49"/>
  <c r="BV100" i="49"/>
  <c r="CA100" i="49"/>
  <c r="BY100" i="49"/>
  <c r="BX100" i="49"/>
  <c r="BW100" i="49"/>
  <c r="BU100" i="49"/>
  <c r="BT100" i="49"/>
  <c r="BS100" i="49"/>
  <c r="BB100" i="49"/>
  <c r="BA100" i="49"/>
  <c r="AZ100" i="49"/>
  <c r="BE100" i="49"/>
  <c r="BD100" i="49"/>
  <c r="AW100" i="49"/>
  <c r="AV100" i="49"/>
  <c r="AU100" i="49"/>
  <c r="BC100" i="49"/>
  <c r="AY100" i="49"/>
  <c r="AM100" i="49"/>
  <c r="AT100" i="49"/>
  <c r="AL100" i="49"/>
  <c r="AS100" i="49"/>
  <c r="AK100" i="49"/>
  <c r="AX100" i="49"/>
  <c r="AR100" i="49"/>
  <c r="AJ100" i="49"/>
  <c r="AQ100" i="49"/>
  <c r="AI100" i="49"/>
  <c r="AP100" i="49"/>
  <c r="AO100" i="49"/>
  <c r="AN100" i="49"/>
  <c r="AH100" i="49"/>
  <c r="AG100" i="49"/>
  <c r="AF100" i="49"/>
  <c r="CP97" i="49"/>
  <c r="CR97" i="49"/>
  <c r="CQ97" i="49"/>
  <c r="CN97" i="49"/>
  <c r="CO97" i="49"/>
  <c r="CM97" i="49"/>
  <c r="CJ97" i="49"/>
  <c r="CK97" i="49"/>
  <c r="CI97" i="49"/>
  <c r="CE97" i="49"/>
  <c r="CL97" i="49"/>
  <c r="CH97" i="49"/>
  <c r="CG97" i="49"/>
  <c r="CF97" i="49"/>
  <c r="CB97" i="49"/>
  <c r="BZ97" i="49"/>
  <c r="BV97" i="49"/>
  <c r="CD97" i="49"/>
  <c r="BY97" i="49"/>
  <c r="BX97" i="49"/>
  <c r="CA97" i="49"/>
  <c r="BT97" i="49"/>
  <c r="BS97" i="49"/>
  <c r="BU97" i="49"/>
  <c r="CC97" i="49"/>
  <c r="BW97" i="49"/>
  <c r="BB97" i="49"/>
  <c r="BA97" i="49"/>
  <c r="AZ97" i="49"/>
  <c r="BE97" i="49"/>
  <c r="BD97" i="49"/>
  <c r="AW97" i="49"/>
  <c r="AV97" i="49"/>
  <c r="AU97" i="49"/>
  <c r="BC97" i="49"/>
  <c r="AY97" i="49"/>
  <c r="AM97" i="49"/>
  <c r="AL97" i="49"/>
  <c r="AX97" i="49"/>
  <c r="AS97" i="49"/>
  <c r="AK97" i="49"/>
  <c r="AR97" i="49"/>
  <c r="AJ97" i="49"/>
  <c r="AT97" i="49"/>
  <c r="AQ97" i="49"/>
  <c r="AI97" i="49"/>
  <c r="AP97" i="49"/>
  <c r="AO97" i="49"/>
  <c r="AN97" i="49"/>
  <c r="AH97" i="49"/>
  <c r="AG97" i="49"/>
  <c r="AF97" i="49"/>
  <c r="CP50" i="49"/>
  <c r="CR50" i="49"/>
  <c r="CQ50" i="49"/>
  <c r="CN50" i="49"/>
  <c r="CO50" i="49"/>
  <c r="CJ50" i="49"/>
  <c r="CM50" i="49"/>
  <c r="CK50" i="49"/>
  <c r="CI50" i="49"/>
  <c r="CL50" i="49"/>
  <c r="CH50" i="49"/>
  <c r="CG50" i="49"/>
  <c r="CE50" i="49"/>
  <c r="CD50" i="49"/>
  <c r="CB50" i="49"/>
  <c r="BZ50" i="49"/>
  <c r="CF50" i="49"/>
  <c r="BV50" i="49"/>
  <c r="CA50" i="49"/>
  <c r="BY50" i="49"/>
  <c r="CC50" i="49"/>
  <c r="BX50" i="49"/>
  <c r="BT50" i="49"/>
  <c r="BS50" i="49"/>
  <c r="BW50" i="49"/>
  <c r="BU50" i="49"/>
  <c r="BB50" i="49"/>
  <c r="BA50" i="49"/>
  <c r="AZ50" i="49"/>
  <c r="BE50" i="49"/>
  <c r="BD50" i="49"/>
  <c r="AW50" i="49"/>
  <c r="AV50" i="49"/>
  <c r="AU50" i="49"/>
  <c r="BC50" i="49"/>
  <c r="AY50" i="49"/>
  <c r="AM50" i="49"/>
  <c r="AX50" i="49"/>
  <c r="AL50" i="49"/>
  <c r="AS50" i="49"/>
  <c r="AK50" i="49"/>
  <c r="AR50" i="49"/>
  <c r="AJ50" i="49"/>
  <c r="AQ50" i="49"/>
  <c r="AI50" i="49"/>
  <c r="AP50" i="49"/>
  <c r="AO50" i="49"/>
  <c r="AH50" i="49"/>
  <c r="AG50" i="49"/>
  <c r="AF50" i="49"/>
  <c r="AN50" i="49"/>
  <c r="AT50" i="49"/>
  <c r="CP94" i="49"/>
  <c r="CR94" i="49"/>
  <c r="CQ94" i="49"/>
  <c r="CN94" i="49"/>
  <c r="CO94" i="49"/>
  <c r="CJ94" i="49"/>
  <c r="CM94" i="49"/>
  <c r="CL94" i="49"/>
  <c r="CK94" i="49"/>
  <c r="CI94" i="49"/>
  <c r="CE94" i="49"/>
  <c r="CG94" i="49"/>
  <c r="CH94" i="49"/>
  <c r="CB94" i="49"/>
  <c r="CD94" i="49"/>
  <c r="BZ94" i="49"/>
  <c r="CF94" i="49"/>
  <c r="BV94" i="49"/>
  <c r="CA94" i="49"/>
  <c r="CC94" i="49"/>
  <c r="BY94" i="49"/>
  <c r="BX94" i="49"/>
  <c r="BU94" i="49"/>
  <c r="BW94" i="49"/>
  <c r="BT94" i="49"/>
  <c r="BS94" i="49"/>
  <c r="BB94" i="49"/>
  <c r="BA94" i="49"/>
  <c r="AZ94" i="49"/>
  <c r="BE94" i="49"/>
  <c r="BD94" i="49"/>
  <c r="AW94" i="49"/>
  <c r="AV94" i="49"/>
  <c r="BC94" i="49"/>
  <c r="AU94" i="49"/>
  <c r="AY94" i="49"/>
  <c r="AX94" i="49"/>
  <c r="AM94" i="49"/>
  <c r="AL94" i="49"/>
  <c r="AT94" i="49"/>
  <c r="AS94" i="49"/>
  <c r="AK94" i="49"/>
  <c r="AR94" i="49"/>
  <c r="AJ94" i="49"/>
  <c r="AQ94" i="49"/>
  <c r="AI94" i="49"/>
  <c r="AP94" i="49"/>
  <c r="AO94" i="49"/>
  <c r="AH94" i="49"/>
  <c r="AG94" i="49"/>
  <c r="AF94" i="49"/>
  <c r="AN94" i="49"/>
  <c r="CP93" i="49"/>
  <c r="CR93" i="49"/>
  <c r="CQ93" i="49"/>
  <c r="CN93" i="49"/>
  <c r="CO93" i="49"/>
  <c r="CJ93" i="49"/>
  <c r="CL93" i="49"/>
  <c r="CM93" i="49"/>
  <c r="CI93" i="49"/>
  <c r="CE93" i="49"/>
  <c r="CG93" i="49"/>
  <c r="CK93" i="49"/>
  <c r="CH93" i="49"/>
  <c r="CB93" i="49"/>
  <c r="CF93" i="49"/>
  <c r="CD93" i="49"/>
  <c r="BZ93" i="49"/>
  <c r="BV93" i="49"/>
  <c r="CA93" i="49"/>
  <c r="CC93" i="49"/>
  <c r="BY93" i="49"/>
  <c r="BX93" i="49"/>
  <c r="BW93" i="49"/>
  <c r="BU93" i="49"/>
  <c r="BT93" i="49"/>
  <c r="BS93" i="49"/>
  <c r="BB93" i="49"/>
  <c r="BA93" i="49"/>
  <c r="AZ93" i="49"/>
  <c r="BE93" i="49"/>
  <c r="BD93" i="49"/>
  <c r="AW93" i="49"/>
  <c r="BC93" i="49"/>
  <c r="AV93" i="49"/>
  <c r="AU93" i="49"/>
  <c r="AY93" i="49"/>
  <c r="AM93" i="49"/>
  <c r="AL93" i="49"/>
  <c r="AS93" i="49"/>
  <c r="AK93" i="49"/>
  <c r="AR93" i="49"/>
  <c r="AJ93" i="49"/>
  <c r="AQ93" i="49"/>
  <c r="AI93" i="49"/>
  <c r="AT93" i="49"/>
  <c r="AP93" i="49"/>
  <c r="AO93" i="49"/>
  <c r="AX93" i="49"/>
  <c r="AH93" i="49"/>
  <c r="AG93" i="49"/>
  <c r="AN93" i="49"/>
  <c r="AF93" i="49"/>
  <c r="CP39" i="49"/>
  <c r="CR39" i="49"/>
  <c r="CQ39" i="49"/>
  <c r="CN39" i="49"/>
  <c r="CO39" i="49"/>
  <c r="CJ39" i="49"/>
  <c r="CM39" i="49"/>
  <c r="CK39" i="49"/>
  <c r="CI39" i="49"/>
  <c r="CE39" i="49"/>
  <c r="CH39" i="49"/>
  <c r="CL39" i="49"/>
  <c r="CG39" i="49"/>
  <c r="CF39" i="49"/>
  <c r="CB39" i="49"/>
  <c r="BZ39" i="49"/>
  <c r="CD39" i="49"/>
  <c r="BV39" i="49"/>
  <c r="CC39" i="49"/>
  <c r="BY39" i="49"/>
  <c r="BX39" i="49"/>
  <c r="CA39" i="49"/>
  <c r="BT39" i="49"/>
  <c r="BS39" i="49"/>
  <c r="BU39" i="49"/>
  <c r="BW39" i="49"/>
  <c r="BB39" i="49"/>
  <c r="BA39" i="49"/>
  <c r="AZ39" i="49"/>
  <c r="BE39" i="49"/>
  <c r="BD39" i="49"/>
  <c r="BC39" i="49"/>
  <c r="AW39" i="49"/>
  <c r="AV39" i="49"/>
  <c r="AU39" i="49"/>
  <c r="AY39" i="49"/>
  <c r="AT39" i="49"/>
  <c r="AM39" i="49"/>
  <c r="AL39" i="49"/>
  <c r="AS39" i="49"/>
  <c r="AK39" i="49"/>
  <c r="AR39" i="49"/>
  <c r="AJ39" i="49"/>
  <c r="AQ39" i="49"/>
  <c r="AI39" i="49"/>
  <c r="AP39" i="49"/>
  <c r="AX39" i="49"/>
  <c r="AO39" i="49"/>
  <c r="AH39" i="49"/>
  <c r="AN39" i="49"/>
  <c r="AG39" i="49"/>
  <c r="AF39" i="49"/>
  <c r="CP86" i="49"/>
  <c r="CR86" i="49"/>
  <c r="CQ86" i="49"/>
  <c r="CN86" i="49"/>
  <c r="CO86" i="49"/>
  <c r="CJ86" i="49"/>
  <c r="CM86" i="49"/>
  <c r="CI86" i="49"/>
  <c r="CL86" i="49"/>
  <c r="CK86" i="49"/>
  <c r="CG86" i="49"/>
  <c r="CE86" i="49"/>
  <c r="CH86" i="49"/>
  <c r="CB86" i="49"/>
  <c r="BZ86" i="49"/>
  <c r="CD86" i="49"/>
  <c r="CF86" i="49"/>
  <c r="BV86" i="49"/>
  <c r="CC86" i="49"/>
  <c r="CA86" i="49"/>
  <c r="BY86" i="49"/>
  <c r="BX86" i="49"/>
  <c r="BT86" i="49"/>
  <c r="BS86" i="49"/>
  <c r="BW86" i="49"/>
  <c r="BU86" i="49"/>
  <c r="BB86" i="49"/>
  <c r="BA86" i="49"/>
  <c r="AZ86" i="49"/>
  <c r="BE86" i="49"/>
  <c r="BD86" i="49"/>
  <c r="AW86" i="49"/>
  <c r="AV86" i="49"/>
  <c r="AU86" i="49"/>
  <c r="AY86" i="49"/>
  <c r="AM86" i="49"/>
  <c r="AL86" i="49"/>
  <c r="AS86" i="49"/>
  <c r="AK86" i="49"/>
  <c r="BC86" i="49"/>
  <c r="AT86" i="49"/>
  <c r="AR86" i="49"/>
  <c r="AJ86" i="49"/>
  <c r="AQ86" i="49"/>
  <c r="AI86" i="49"/>
  <c r="AX86" i="49"/>
  <c r="AP86" i="49"/>
  <c r="AO86" i="49"/>
  <c r="AN86" i="49"/>
  <c r="AH86" i="49"/>
  <c r="AG86" i="49"/>
  <c r="AF86" i="49"/>
  <c r="CP3" i="49"/>
  <c r="CR3" i="49"/>
  <c r="CQ3" i="49"/>
  <c r="CN3" i="49"/>
  <c r="CO3" i="49"/>
  <c r="CJ3" i="49"/>
  <c r="CM3" i="49"/>
  <c r="CK3" i="49"/>
  <c r="CL3" i="49"/>
  <c r="CI3" i="49"/>
  <c r="CE3" i="49"/>
  <c r="CG3" i="49"/>
  <c r="CB3" i="49"/>
  <c r="BZ3" i="49"/>
  <c r="CH3" i="49"/>
  <c r="CF3" i="49"/>
  <c r="BV3" i="49"/>
  <c r="CC3" i="49"/>
  <c r="CA3" i="49"/>
  <c r="BX3" i="49"/>
  <c r="BU3" i="49"/>
  <c r="CD3" i="49"/>
  <c r="BW3" i="49"/>
  <c r="BT3" i="49"/>
  <c r="BS3" i="49"/>
  <c r="BY3" i="49"/>
  <c r="BB3" i="49"/>
  <c r="BA3" i="49"/>
  <c r="AZ3" i="49"/>
  <c r="BE3" i="49"/>
  <c r="BD3" i="49"/>
  <c r="AW3" i="49"/>
  <c r="AV3" i="49"/>
  <c r="AU3" i="49"/>
  <c r="BC3" i="49"/>
  <c r="AY3" i="49"/>
  <c r="AM3" i="49"/>
  <c r="AL3" i="49"/>
  <c r="AS3" i="49"/>
  <c r="AK3" i="49"/>
  <c r="AR3" i="49"/>
  <c r="AJ3" i="49"/>
  <c r="AX3" i="49"/>
  <c r="AQ3" i="49"/>
  <c r="AI3" i="49"/>
  <c r="AP3" i="49"/>
  <c r="AT3" i="49"/>
  <c r="AO3" i="49"/>
  <c r="AN3" i="49"/>
  <c r="AH3" i="49"/>
  <c r="AG3" i="49"/>
  <c r="AF3" i="49"/>
  <c r="BQ58" i="49"/>
  <c r="BP58" i="49"/>
  <c r="BR58" i="49"/>
  <c r="BO58" i="49"/>
  <c r="BN58" i="49"/>
  <c r="BM58" i="49"/>
  <c r="BK58" i="49"/>
  <c r="BJ58" i="49"/>
  <c r="BI58" i="49"/>
  <c r="BH58" i="49"/>
  <c r="BL58" i="49"/>
  <c r="BG58" i="49"/>
  <c r="BF58" i="49"/>
  <c r="BQ31" i="49"/>
  <c r="BP31" i="49"/>
  <c r="BO31" i="49"/>
  <c r="BN31" i="49"/>
  <c r="BR31" i="49"/>
  <c r="BM31" i="49"/>
  <c r="BK31" i="49"/>
  <c r="BJ31" i="49"/>
  <c r="BI31" i="49"/>
  <c r="BH31" i="49"/>
  <c r="BG31" i="49"/>
  <c r="BL31" i="49"/>
  <c r="BF31" i="49"/>
  <c r="BR206" i="49"/>
  <c r="BQ206" i="49"/>
  <c r="BP206" i="49"/>
  <c r="BO206" i="49"/>
  <c r="BN206" i="49"/>
  <c r="BM206" i="49"/>
  <c r="BL206" i="49"/>
  <c r="BK206" i="49"/>
  <c r="BJ206" i="49"/>
  <c r="BI206" i="49"/>
  <c r="BH206" i="49"/>
  <c r="BG206" i="49"/>
  <c r="BF206" i="49"/>
  <c r="BR198" i="49"/>
  <c r="BQ198" i="49"/>
  <c r="BP198" i="49"/>
  <c r="BO198" i="49"/>
  <c r="BN198" i="49"/>
  <c r="BM198" i="49"/>
  <c r="BK198" i="49"/>
  <c r="BJ198" i="49"/>
  <c r="BL198" i="49"/>
  <c r="BI198" i="49"/>
  <c r="BH198" i="49"/>
  <c r="BF198" i="49"/>
  <c r="BG198" i="49"/>
  <c r="BQ194" i="49"/>
  <c r="BP194" i="49"/>
  <c r="BR194" i="49"/>
  <c r="BO194" i="49"/>
  <c r="BN194" i="49"/>
  <c r="BM194" i="49"/>
  <c r="BK194" i="49"/>
  <c r="BJ194" i="49"/>
  <c r="BI194" i="49"/>
  <c r="BH194" i="49"/>
  <c r="BL194" i="49"/>
  <c r="BG194" i="49"/>
  <c r="BF194" i="49"/>
  <c r="BQ187" i="49"/>
  <c r="BP187" i="49"/>
  <c r="BO187" i="49"/>
  <c r="BN187" i="49"/>
  <c r="BM187" i="49"/>
  <c r="BK187" i="49"/>
  <c r="BJ187" i="49"/>
  <c r="BI187" i="49"/>
  <c r="BH187" i="49"/>
  <c r="BR187" i="49"/>
  <c r="BF187" i="49"/>
  <c r="BG187" i="49"/>
  <c r="BL187" i="49"/>
  <c r="BR181" i="49"/>
  <c r="BQ181" i="49"/>
  <c r="BP181" i="49"/>
  <c r="BO181" i="49"/>
  <c r="BN181" i="49"/>
  <c r="BM181" i="49"/>
  <c r="BL181" i="49"/>
  <c r="BK181" i="49"/>
  <c r="BJ181" i="49"/>
  <c r="BI181" i="49"/>
  <c r="BH181" i="49"/>
  <c r="BG181" i="49"/>
  <c r="BF181" i="49"/>
  <c r="BQ175" i="49"/>
  <c r="BP175" i="49"/>
  <c r="BO175" i="49"/>
  <c r="BR175" i="49"/>
  <c r="BN175" i="49"/>
  <c r="BM175" i="49"/>
  <c r="BK175" i="49"/>
  <c r="BJ175" i="49"/>
  <c r="BL175" i="49"/>
  <c r="BI175" i="49"/>
  <c r="BH175" i="49"/>
  <c r="BF175" i="49"/>
  <c r="BG175" i="49"/>
  <c r="BR168" i="49"/>
  <c r="BQ168" i="49"/>
  <c r="BP168" i="49"/>
  <c r="BO168" i="49"/>
  <c r="BN168" i="49"/>
  <c r="BM168" i="49"/>
  <c r="BK168" i="49"/>
  <c r="BJ168" i="49"/>
  <c r="BI168" i="49"/>
  <c r="BH168" i="49"/>
  <c r="BL168" i="49"/>
  <c r="BG168" i="49"/>
  <c r="BF168" i="49"/>
  <c r="BQ162" i="49"/>
  <c r="BR162" i="49"/>
  <c r="BP162" i="49"/>
  <c r="BO162" i="49"/>
  <c r="BN162" i="49"/>
  <c r="BM162" i="49"/>
  <c r="BK162" i="49"/>
  <c r="BJ162" i="49"/>
  <c r="BI162" i="49"/>
  <c r="BH162" i="49"/>
  <c r="BL162" i="49"/>
  <c r="BF162" i="49"/>
  <c r="BG162" i="49"/>
  <c r="BQ157" i="49"/>
  <c r="BP157" i="49"/>
  <c r="BO157" i="49"/>
  <c r="BN157" i="49"/>
  <c r="BR157" i="49"/>
  <c r="BM157" i="49"/>
  <c r="BL157" i="49"/>
  <c r="BK157" i="49"/>
  <c r="BJ157" i="49"/>
  <c r="BI157" i="49"/>
  <c r="BH157" i="49"/>
  <c r="BG157" i="49"/>
  <c r="BF157" i="49"/>
  <c r="BR151" i="49"/>
  <c r="BQ151" i="49"/>
  <c r="BP151" i="49"/>
  <c r="BO151" i="49"/>
  <c r="BN151" i="49"/>
  <c r="BM151" i="49"/>
  <c r="BK151" i="49"/>
  <c r="BJ151" i="49"/>
  <c r="BL151" i="49"/>
  <c r="BI151" i="49"/>
  <c r="BH151" i="49"/>
  <c r="BF151" i="49"/>
  <c r="BG151" i="49"/>
  <c r="BQ59" i="49"/>
  <c r="BP59" i="49"/>
  <c r="BR59" i="49"/>
  <c r="BO59" i="49"/>
  <c r="BN59" i="49"/>
  <c r="BM59" i="49"/>
  <c r="BJ59" i="49"/>
  <c r="BK59" i="49"/>
  <c r="BI59" i="49"/>
  <c r="BH59" i="49"/>
  <c r="BL59" i="49"/>
  <c r="BG59" i="49"/>
  <c r="BF59" i="49"/>
  <c r="BQ139" i="49"/>
  <c r="BP139" i="49"/>
  <c r="BO139" i="49"/>
  <c r="BN139" i="49"/>
  <c r="BM139" i="49"/>
  <c r="BR139" i="49"/>
  <c r="BJ139" i="49"/>
  <c r="BI139" i="49"/>
  <c r="BK139" i="49"/>
  <c r="BH139" i="49"/>
  <c r="BL139" i="49"/>
  <c r="BF139" i="49"/>
  <c r="BG139" i="49"/>
  <c r="BR133" i="49"/>
  <c r="BQ133" i="49"/>
  <c r="BP133" i="49"/>
  <c r="BO133" i="49"/>
  <c r="BN133" i="49"/>
  <c r="BM133" i="49"/>
  <c r="BL133" i="49"/>
  <c r="BJ133" i="49"/>
  <c r="BI133" i="49"/>
  <c r="BH133" i="49"/>
  <c r="BK133" i="49"/>
  <c r="BG133" i="49"/>
  <c r="BF133" i="49"/>
  <c r="BR126" i="49"/>
  <c r="BQ126" i="49"/>
  <c r="BP126" i="49"/>
  <c r="BO126" i="49"/>
  <c r="BN126" i="49"/>
  <c r="BM126" i="49"/>
  <c r="BJ126" i="49"/>
  <c r="BL126" i="49"/>
  <c r="BI126" i="49"/>
  <c r="BH126" i="49"/>
  <c r="BK126" i="49"/>
  <c r="BF126" i="49"/>
  <c r="BG126" i="49"/>
  <c r="BR122" i="49"/>
  <c r="BK122" i="49"/>
  <c r="BQ122" i="49"/>
  <c r="BP122" i="49"/>
  <c r="BO122" i="49"/>
  <c r="BN122" i="49"/>
  <c r="BM122" i="49"/>
  <c r="BJ122" i="49"/>
  <c r="BI122" i="49"/>
  <c r="BH122" i="49"/>
  <c r="BL122" i="49"/>
  <c r="BG122" i="49"/>
  <c r="BF122" i="49"/>
  <c r="BR114" i="49"/>
  <c r="BK114" i="49"/>
  <c r="BQ114" i="49"/>
  <c r="BP114" i="49"/>
  <c r="BO114" i="49"/>
  <c r="BN114" i="49"/>
  <c r="BM114" i="49"/>
  <c r="BJ114" i="49"/>
  <c r="BI114" i="49"/>
  <c r="BH114" i="49"/>
  <c r="BF114" i="49"/>
  <c r="BL114" i="49"/>
  <c r="BG114" i="49"/>
  <c r="BR108" i="49"/>
  <c r="BK108" i="49"/>
  <c r="BQ108" i="49"/>
  <c r="BP108" i="49"/>
  <c r="BO108" i="49"/>
  <c r="BN108" i="49"/>
  <c r="BM108" i="49"/>
  <c r="BL108" i="49"/>
  <c r="BJ108" i="49"/>
  <c r="BI108" i="49"/>
  <c r="BH108" i="49"/>
  <c r="BG108" i="49"/>
  <c r="BF108" i="49"/>
  <c r="BR101" i="49"/>
  <c r="BK101" i="49"/>
  <c r="BP101" i="49"/>
  <c r="BO101" i="49"/>
  <c r="BQ101" i="49"/>
  <c r="BN101" i="49"/>
  <c r="BM101" i="49"/>
  <c r="BJ101" i="49"/>
  <c r="BL101" i="49"/>
  <c r="BI101" i="49"/>
  <c r="BH101" i="49"/>
  <c r="BF101" i="49"/>
  <c r="BG101" i="49"/>
  <c r="BR98" i="49"/>
  <c r="BK98" i="49"/>
  <c r="BP98" i="49"/>
  <c r="BO98" i="49"/>
  <c r="BN98" i="49"/>
  <c r="BM98" i="49"/>
  <c r="BJ98" i="49"/>
  <c r="BI98" i="49"/>
  <c r="BH98" i="49"/>
  <c r="BL98" i="49"/>
  <c r="BQ98" i="49"/>
  <c r="BG98" i="49"/>
  <c r="BF98" i="49"/>
  <c r="BR42" i="49"/>
  <c r="BK42" i="49"/>
  <c r="BQ42" i="49"/>
  <c r="BP42" i="49"/>
  <c r="BO42" i="49"/>
  <c r="BN42" i="49"/>
  <c r="BM42" i="49"/>
  <c r="BL42" i="49"/>
  <c r="BJ42" i="49"/>
  <c r="BI42" i="49"/>
  <c r="BH42" i="49"/>
  <c r="BG42" i="49"/>
  <c r="BF42" i="49"/>
  <c r="BR95" i="49"/>
  <c r="BK95" i="49"/>
  <c r="BQ95" i="49"/>
  <c r="BP95" i="49"/>
  <c r="BO95" i="49"/>
  <c r="BN95" i="49"/>
  <c r="BM95" i="49"/>
  <c r="BJ95" i="49"/>
  <c r="BI95" i="49"/>
  <c r="BH95" i="49"/>
  <c r="BL95" i="49"/>
  <c r="BF95" i="49"/>
  <c r="BG95" i="49"/>
  <c r="BR22" i="49"/>
  <c r="BK22" i="49"/>
  <c r="BP22" i="49"/>
  <c r="BO22" i="49"/>
  <c r="BQ22" i="49"/>
  <c r="BN22" i="49"/>
  <c r="BM22" i="49"/>
  <c r="BJ22" i="49"/>
  <c r="BI22" i="49"/>
  <c r="BL22" i="49"/>
  <c r="BH22" i="49"/>
  <c r="BG22" i="49"/>
  <c r="BF22" i="49"/>
  <c r="BR46" i="49"/>
  <c r="BK46" i="49"/>
  <c r="BP46" i="49"/>
  <c r="BO46" i="49"/>
  <c r="BN46" i="49"/>
  <c r="BM46" i="49"/>
  <c r="BL46" i="49"/>
  <c r="BJ46" i="49"/>
  <c r="BI46" i="49"/>
  <c r="BQ46" i="49"/>
  <c r="BH46" i="49"/>
  <c r="BG46" i="49"/>
  <c r="BF46" i="49"/>
  <c r="BR87" i="49"/>
  <c r="BK87" i="49"/>
  <c r="BQ87" i="49"/>
  <c r="BP87" i="49"/>
  <c r="BO87" i="49"/>
  <c r="BN87" i="49"/>
  <c r="BM87" i="49"/>
  <c r="BJ87" i="49"/>
  <c r="BI87" i="49"/>
  <c r="BH87" i="49"/>
  <c r="BL87" i="49"/>
  <c r="BF87" i="49"/>
  <c r="BG87" i="49"/>
  <c r="BR81" i="49"/>
  <c r="BK81" i="49"/>
  <c r="BQ81" i="49"/>
  <c r="BP81" i="49"/>
  <c r="BO81" i="49"/>
  <c r="BN81" i="49"/>
  <c r="BM81" i="49"/>
  <c r="BJ81" i="49"/>
  <c r="BI81" i="49"/>
  <c r="BL81" i="49"/>
  <c r="BH81" i="49"/>
  <c r="BG81" i="49"/>
  <c r="BF81" i="49"/>
  <c r="AL34" i="49"/>
  <c r="CR66" i="49"/>
  <c r="CQ66" i="49"/>
  <c r="CP66" i="49"/>
  <c r="CO66" i="49"/>
  <c r="CN66" i="49"/>
  <c r="CM66" i="49"/>
  <c r="CJ66" i="49"/>
  <c r="CI66" i="49"/>
  <c r="CK66" i="49"/>
  <c r="CH66" i="49"/>
  <c r="CL66" i="49"/>
  <c r="CG66" i="49"/>
  <c r="CA66" i="49"/>
  <c r="CF66" i="49"/>
  <c r="CD66" i="49"/>
  <c r="CE66" i="49"/>
  <c r="CC66" i="49"/>
  <c r="CB66" i="49"/>
  <c r="BY66" i="49"/>
  <c r="BX66" i="49"/>
  <c r="BZ66" i="49"/>
  <c r="BW66" i="49"/>
  <c r="BU66" i="49"/>
  <c r="BT66" i="49"/>
  <c r="BS66" i="49"/>
  <c r="BV66" i="49"/>
  <c r="BA66" i="49"/>
  <c r="BE66" i="49"/>
  <c r="BD66" i="49"/>
  <c r="BC66" i="49"/>
  <c r="AV66" i="49"/>
  <c r="AU66" i="49"/>
  <c r="BB66" i="49"/>
  <c r="AZ66" i="49"/>
  <c r="AY66" i="49"/>
  <c r="AX66" i="49"/>
  <c r="AT66" i="49"/>
  <c r="AL66" i="49"/>
  <c r="AS66" i="49"/>
  <c r="AK66" i="49"/>
  <c r="AW66" i="49"/>
  <c r="AR66" i="49"/>
  <c r="AJ66" i="49"/>
  <c r="AQ66" i="49"/>
  <c r="AP66" i="49"/>
  <c r="AO66" i="49"/>
  <c r="AN66" i="49"/>
  <c r="AM66" i="49"/>
  <c r="AI66" i="49"/>
  <c r="AH66" i="49"/>
  <c r="AG66" i="49"/>
  <c r="AF66" i="49"/>
  <c r="CR72" i="49"/>
  <c r="CQ72" i="49"/>
  <c r="CP72" i="49"/>
  <c r="CO72" i="49"/>
  <c r="CN72" i="49"/>
  <c r="CM72" i="49"/>
  <c r="CJ72" i="49"/>
  <c r="CL72" i="49"/>
  <c r="CI72" i="49"/>
  <c r="CH72" i="49"/>
  <c r="CG72" i="49"/>
  <c r="CK72" i="49"/>
  <c r="CE72" i="49"/>
  <c r="CA72" i="49"/>
  <c r="CF72" i="49"/>
  <c r="CD72" i="49"/>
  <c r="CC72" i="49"/>
  <c r="CB72" i="49"/>
  <c r="BZ72" i="49"/>
  <c r="BY72" i="49"/>
  <c r="BX72" i="49"/>
  <c r="BW72" i="49"/>
  <c r="BU72" i="49"/>
  <c r="BT72" i="49"/>
  <c r="BV72" i="49"/>
  <c r="BS72" i="49"/>
  <c r="BA72" i="49"/>
  <c r="BE72" i="49"/>
  <c r="BD72" i="49"/>
  <c r="BC72" i="49"/>
  <c r="BB72" i="49"/>
  <c r="AV72" i="49"/>
  <c r="AU72" i="49"/>
  <c r="AZ72" i="49"/>
  <c r="AY72" i="49"/>
  <c r="AX72" i="49"/>
  <c r="AT72" i="49"/>
  <c r="AL72" i="49"/>
  <c r="AW72" i="49"/>
  <c r="AS72" i="49"/>
  <c r="AK72" i="49"/>
  <c r="AR72" i="49"/>
  <c r="AJ72" i="49"/>
  <c r="AQ72" i="49"/>
  <c r="AP72" i="49"/>
  <c r="AO72" i="49"/>
  <c r="AN72" i="49"/>
  <c r="AI72" i="49"/>
  <c r="AH72" i="49"/>
  <c r="AG72" i="49"/>
  <c r="AF72" i="49"/>
  <c r="AM72" i="49"/>
  <c r="CR210" i="49"/>
  <c r="CQ210" i="49"/>
  <c r="CP210" i="49"/>
  <c r="CO210" i="49"/>
  <c r="CN210" i="49"/>
  <c r="CM210" i="49"/>
  <c r="CK210" i="49"/>
  <c r="CJ210" i="49"/>
  <c r="CI210" i="49"/>
  <c r="CL210" i="49"/>
  <c r="CH210" i="49"/>
  <c r="CG210" i="49"/>
  <c r="CF210" i="49"/>
  <c r="CA210" i="49"/>
  <c r="CE210" i="49"/>
  <c r="CD210" i="49"/>
  <c r="CC210" i="49"/>
  <c r="BZ210" i="49"/>
  <c r="BY210" i="49"/>
  <c r="BX210" i="49"/>
  <c r="CB210" i="49"/>
  <c r="BW210" i="49"/>
  <c r="BU210" i="49"/>
  <c r="BT210" i="49"/>
  <c r="BS210" i="49"/>
  <c r="BV210" i="49"/>
  <c r="BA210" i="49"/>
  <c r="BE210" i="49"/>
  <c r="BD210" i="49"/>
  <c r="BC210" i="49"/>
  <c r="AV210" i="49"/>
  <c r="AU210" i="49"/>
  <c r="AZ210" i="49"/>
  <c r="AY210" i="49"/>
  <c r="BB210" i="49"/>
  <c r="AX210" i="49"/>
  <c r="AW210" i="49"/>
  <c r="AT210" i="49"/>
  <c r="AL210" i="49"/>
  <c r="AS210" i="49"/>
  <c r="AK210" i="49"/>
  <c r="AR210" i="49"/>
  <c r="AJ210" i="49"/>
  <c r="AQ210" i="49"/>
  <c r="AP210" i="49"/>
  <c r="AO210" i="49"/>
  <c r="AN210" i="49"/>
  <c r="AI210" i="49"/>
  <c r="AH210" i="49"/>
  <c r="AG210" i="49"/>
  <c r="AF210" i="49"/>
  <c r="AM210" i="49"/>
  <c r="CR204" i="49"/>
  <c r="CQ204" i="49"/>
  <c r="CP204" i="49"/>
  <c r="CO204" i="49"/>
  <c r="CN204" i="49"/>
  <c r="CM204" i="49"/>
  <c r="CL204" i="49"/>
  <c r="CK204" i="49"/>
  <c r="CI204" i="49"/>
  <c r="CJ204" i="49"/>
  <c r="CG204" i="49"/>
  <c r="CH204" i="49"/>
  <c r="CF204" i="49"/>
  <c r="CA204" i="49"/>
  <c r="CE204" i="49"/>
  <c r="CD204" i="49"/>
  <c r="CC204" i="49"/>
  <c r="CB204" i="49"/>
  <c r="BZ204" i="49"/>
  <c r="BY204" i="49"/>
  <c r="BX204" i="49"/>
  <c r="BW204" i="49"/>
  <c r="BV204" i="49"/>
  <c r="BU204" i="49"/>
  <c r="BT204" i="49"/>
  <c r="BS204" i="49"/>
  <c r="BA204" i="49"/>
  <c r="BE204" i="49"/>
  <c r="BD204" i="49"/>
  <c r="BC204" i="49"/>
  <c r="AV204" i="49"/>
  <c r="AU204" i="49"/>
  <c r="BB204" i="49"/>
  <c r="AZ204" i="49"/>
  <c r="AY204" i="49"/>
  <c r="AX204" i="49"/>
  <c r="AT204" i="49"/>
  <c r="AL204" i="49"/>
  <c r="AS204" i="49"/>
  <c r="AK204" i="49"/>
  <c r="AR204" i="49"/>
  <c r="AJ204" i="49"/>
  <c r="AQ204" i="49"/>
  <c r="AP204" i="49"/>
  <c r="AO204" i="49"/>
  <c r="AN204" i="49"/>
  <c r="AI204" i="49"/>
  <c r="AH204" i="49"/>
  <c r="AG204" i="49"/>
  <c r="AF204" i="49"/>
  <c r="AM204" i="49"/>
  <c r="AW204" i="49"/>
  <c r="CR197" i="49"/>
  <c r="CQ197" i="49"/>
  <c r="CP197" i="49"/>
  <c r="CO197" i="49"/>
  <c r="CN197" i="49"/>
  <c r="CM197" i="49"/>
  <c r="CI197" i="49"/>
  <c r="CK197" i="49"/>
  <c r="CJ197" i="49"/>
  <c r="CH197" i="49"/>
  <c r="CL197" i="49"/>
  <c r="CG197" i="49"/>
  <c r="CF197" i="49"/>
  <c r="CA197" i="49"/>
  <c r="CD197" i="49"/>
  <c r="CE197" i="49"/>
  <c r="CC197" i="49"/>
  <c r="CB197" i="49"/>
  <c r="BY197" i="49"/>
  <c r="BX197" i="49"/>
  <c r="BZ197" i="49"/>
  <c r="BW197" i="49"/>
  <c r="BU197" i="49"/>
  <c r="BT197" i="49"/>
  <c r="BS197" i="49"/>
  <c r="BV197" i="49"/>
  <c r="BA197" i="49"/>
  <c r="BE197" i="49"/>
  <c r="BD197" i="49"/>
  <c r="BC197" i="49"/>
  <c r="AV197" i="49"/>
  <c r="AU197" i="49"/>
  <c r="BB197" i="49"/>
  <c r="AZ197" i="49"/>
  <c r="AY197" i="49"/>
  <c r="AX197" i="49"/>
  <c r="AT197" i="49"/>
  <c r="AL197" i="49"/>
  <c r="AS197" i="49"/>
  <c r="AK197" i="49"/>
  <c r="AR197" i="49"/>
  <c r="AJ197" i="49"/>
  <c r="AQ197" i="49"/>
  <c r="AP197" i="49"/>
  <c r="AO197" i="49"/>
  <c r="AW197" i="49"/>
  <c r="AN197" i="49"/>
  <c r="AI197" i="49"/>
  <c r="AH197" i="49"/>
  <c r="AG197" i="49"/>
  <c r="AM197" i="49"/>
  <c r="AF197" i="49"/>
  <c r="CR192" i="49"/>
  <c r="CQ192" i="49"/>
  <c r="CP192" i="49"/>
  <c r="CO192" i="49"/>
  <c r="CN192" i="49"/>
  <c r="CM192" i="49"/>
  <c r="CL192" i="49"/>
  <c r="CI192" i="49"/>
  <c r="CJ192" i="49"/>
  <c r="CH192" i="49"/>
  <c r="CK192" i="49"/>
  <c r="CG192" i="49"/>
  <c r="CF192" i="49"/>
  <c r="CE192" i="49"/>
  <c r="CA192" i="49"/>
  <c r="CD192" i="49"/>
  <c r="CC192" i="49"/>
  <c r="CB192" i="49"/>
  <c r="BZ192" i="49"/>
  <c r="BY192" i="49"/>
  <c r="BX192" i="49"/>
  <c r="BW192" i="49"/>
  <c r="BU192" i="49"/>
  <c r="BT192" i="49"/>
  <c r="BS192" i="49"/>
  <c r="BV192" i="49"/>
  <c r="BA192" i="49"/>
  <c r="BE192" i="49"/>
  <c r="BD192" i="49"/>
  <c r="BC192" i="49"/>
  <c r="BB192" i="49"/>
  <c r="AV192" i="49"/>
  <c r="AU192" i="49"/>
  <c r="AZ192" i="49"/>
  <c r="AY192" i="49"/>
  <c r="AX192" i="49"/>
  <c r="AT192" i="49"/>
  <c r="AL192" i="49"/>
  <c r="AS192" i="49"/>
  <c r="AK192" i="49"/>
  <c r="AR192" i="49"/>
  <c r="AJ192" i="49"/>
  <c r="AQ192" i="49"/>
  <c r="AP192" i="49"/>
  <c r="AW192" i="49"/>
  <c r="AO192" i="49"/>
  <c r="AN192" i="49"/>
  <c r="AI192" i="49"/>
  <c r="AH192" i="49"/>
  <c r="AM192" i="49"/>
  <c r="AG192" i="49"/>
  <c r="AF192" i="49"/>
  <c r="CR185" i="49"/>
  <c r="CQ185" i="49"/>
  <c r="CP185" i="49"/>
  <c r="CO185" i="49"/>
  <c r="CN185" i="49"/>
  <c r="CM185" i="49"/>
  <c r="CK185" i="49"/>
  <c r="CI185" i="49"/>
  <c r="CL185" i="49"/>
  <c r="CJ185" i="49"/>
  <c r="CH185" i="49"/>
  <c r="CG185" i="49"/>
  <c r="CF185" i="49"/>
  <c r="CA185" i="49"/>
  <c r="CE185" i="49"/>
  <c r="CD185" i="49"/>
  <c r="CC185" i="49"/>
  <c r="BZ185" i="49"/>
  <c r="BY185" i="49"/>
  <c r="BX185" i="49"/>
  <c r="CB185" i="49"/>
  <c r="BW185" i="49"/>
  <c r="BU185" i="49"/>
  <c r="BT185" i="49"/>
  <c r="BS185" i="49"/>
  <c r="BV185" i="49"/>
  <c r="BA185" i="49"/>
  <c r="BE185" i="49"/>
  <c r="BD185" i="49"/>
  <c r="BC185" i="49"/>
  <c r="AV185" i="49"/>
  <c r="AU185" i="49"/>
  <c r="AZ185" i="49"/>
  <c r="AY185" i="49"/>
  <c r="BB185" i="49"/>
  <c r="AX185" i="49"/>
  <c r="AT185" i="49"/>
  <c r="AL185" i="49"/>
  <c r="AS185" i="49"/>
  <c r="AK185" i="49"/>
  <c r="AR185" i="49"/>
  <c r="AJ185" i="49"/>
  <c r="AQ185" i="49"/>
  <c r="AW185" i="49"/>
  <c r="AP185" i="49"/>
  <c r="AO185" i="49"/>
  <c r="AN185" i="49"/>
  <c r="AI185" i="49"/>
  <c r="AM185" i="49"/>
  <c r="AH185" i="49"/>
  <c r="AG185" i="49"/>
  <c r="AF185" i="49"/>
  <c r="CR179" i="49"/>
  <c r="CQ179" i="49"/>
  <c r="CP179" i="49"/>
  <c r="CO179" i="49"/>
  <c r="CN179" i="49"/>
  <c r="CM179" i="49"/>
  <c r="CJ179" i="49"/>
  <c r="CL179" i="49"/>
  <c r="CK179" i="49"/>
  <c r="CI179" i="49"/>
  <c r="CG179" i="49"/>
  <c r="CH179" i="49"/>
  <c r="CF179" i="49"/>
  <c r="CA179" i="49"/>
  <c r="CE179" i="49"/>
  <c r="CD179" i="49"/>
  <c r="CC179" i="49"/>
  <c r="CB179" i="49"/>
  <c r="BZ179" i="49"/>
  <c r="BY179" i="49"/>
  <c r="BX179" i="49"/>
  <c r="BW179" i="49"/>
  <c r="BV179" i="49"/>
  <c r="BU179" i="49"/>
  <c r="BT179" i="49"/>
  <c r="BS179" i="49"/>
  <c r="BA179" i="49"/>
  <c r="BE179" i="49"/>
  <c r="BD179" i="49"/>
  <c r="BC179" i="49"/>
  <c r="AV179" i="49"/>
  <c r="AU179" i="49"/>
  <c r="AZ179" i="49"/>
  <c r="BB179" i="49"/>
  <c r="AY179" i="49"/>
  <c r="AX179" i="49"/>
  <c r="AT179" i="49"/>
  <c r="AL179" i="49"/>
  <c r="AS179" i="49"/>
  <c r="AK179" i="49"/>
  <c r="AR179" i="49"/>
  <c r="AJ179" i="49"/>
  <c r="AW179" i="49"/>
  <c r="AQ179" i="49"/>
  <c r="AP179" i="49"/>
  <c r="AO179" i="49"/>
  <c r="AN179" i="49"/>
  <c r="AM179" i="49"/>
  <c r="AI179" i="49"/>
  <c r="AH179" i="49"/>
  <c r="AG179" i="49"/>
  <c r="AF179" i="49"/>
  <c r="CR173" i="49"/>
  <c r="CQ173" i="49"/>
  <c r="CP173" i="49"/>
  <c r="CO173" i="49"/>
  <c r="CN173" i="49"/>
  <c r="CM173" i="49"/>
  <c r="CJ173" i="49"/>
  <c r="CI173" i="49"/>
  <c r="CK173" i="49"/>
  <c r="CH173" i="49"/>
  <c r="CG173" i="49"/>
  <c r="CF173" i="49"/>
  <c r="CA173" i="49"/>
  <c r="CD173" i="49"/>
  <c r="CL173" i="49"/>
  <c r="CE173" i="49"/>
  <c r="CC173" i="49"/>
  <c r="CB173" i="49"/>
  <c r="BY173" i="49"/>
  <c r="BX173" i="49"/>
  <c r="BZ173" i="49"/>
  <c r="BW173" i="49"/>
  <c r="BU173" i="49"/>
  <c r="BT173" i="49"/>
  <c r="BS173" i="49"/>
  <c r="BV173" i="49"/>
  <c r="BA173" i="49"/>
  <c r="BE173" i="49"/>
  <c r="BD173" i="49"/>
  <c r="BC173" i="49"/>
  <c r="AV173" i="49"/>
  <c r="AU173" i="49"/>
  <c r="BB173" i="49"/>
  <c r="AZ173" i="49"/>
  <c r="AY173" i="49"/>
  <c r="AX173" i="49"/>
  <c r="AT173" i="49"/>
  <c r="AL173" i="49"/>
  <c r="AS173" i="49"/>
  <c r="AK173" i="49"/>
  <c r="AW173" i="49"/>
  <c r="AR173" i="49"/>
  <c r="AJ173" i="49"/>
  <c r="AQ173" i="49"/>
  <c r="AP173" i="49"/>
  <c r="AO173" i="49"/>
  <c r="AN173" i="49"/>
  <c r="AM173" i="49"/>
  <c r="AI173" i="49"/>
  <c r="AH173" i="49"/>
  <c r="AG173" i="49"/>
  <c r="AF173" i="49"/>
  <c r="CR166" i="49"/>
  <c r="CQ166" i="49"/>
  <c r="CP166" i="49"/>
  <c r="CO166" i="49"/>
  <c r="CN166" i="49"/>
  <c r="CM166" i="49"/>
  <c r="CJ166" i="49"/>
  <c r="CL166" i="49"/>
  <c r="CI166" i="49"/>
  <c r="CK166" i="49"/>
  <c r="CH166" i="49"/>
  <c r="CG166" i="49"/>
  <c r="CF166" i="49"/>
  <c r="CE166" i="49"/>
  <c r="CA166" i="49"/>
  <c r="CD166" i="49"/>
  <c r="CC166" i="49"/>
  <c r="CB166" i="49"/>
  <c r="BZ166" i="49"/>
  <c r="BY166" i="49"/>
  <c r="BX166" i="49"/>
  <c r="BW166" i="49"/>
  <c r="BU166" i="49"/>
  <c r="BT166" i="49"/>
  <c r="BS166" i="49"/>
  <c r="BV166" i="49"/>
  <c r="BA166" i="49"/>
  <c r="BE166" i="49"/>
  <c r="BD166" i="49"/>
  <c r="BC166" i="49"/>
  <c r="AV166" i="49"/>
  <c r="AU166" i="49"/>
  <c r="BB166" i="49"/>
  <c r="AZ166" i="49"/>
  <c r="AY166" i="49"/>
  <c r="AX166" i="49"/>
  <c r="AT166" i="49"/>
  <c r="AL166" i="49"/>
  <c r="AW166" i="49"/>
  <c r="AS166" i="49"/>
  <c r="AK166" i="49"/>
  <c r="AR166" i="49"/>
  <c r="AJ166" i="49"/>
  <c r="AQ166" i="49"/>
  <c r="AP166" i="49"/>
  <c r="AO166" i="49"/>
  <c r="AN166" i="49"/>
  <c r="AI166" i="49"/>
  <c r="AH166" i="49"/>
  <c r="AG166" i="49"/>
  <c r="AM166" i="49"/>
  <c r="AF166" i="49"/>
  <c r="CR160" i="49"/>
  <c r="CQ160" i="49"/>
  <c r="CP160" i="49"/>
  <c r="CO160" i="49"/>
  <c r="CN160" i="49"/>
  <c r="CM160" i="49"/>
  <c r="CK160" i="49"/>
  <c r="CJ160" i="49"/>
  <c r="CI160" i="49"/>
  <c r="CH160" i="49"/>
  <c r="CG160" i="49"/>
  <c r="CL160" i="49"/>
  <c r="CF160" i="49"/>
  <c r="CA160" i="49"/>
  <c r="CE160" i="49"/>
  <c r="CD160" i="49"/>
  <c r="CC160" i="49"/>
  <c r="BZ160" i="49"/>
  <c r="BY160" i="49"/>
  <c r="BX160" i="49"/>
  <c r="CB160" i="49"/>
  <c r="BW160" i="49"/>
  <c r="BU160" i="49"/>
  <c r="BT160" i="49"/>
  <c r="BV160" i="49"/>
  <c r="BS160" i="49"/>
  <c r="BA160" i="49"/>
  <c r="BE160" i="49"/>
  <c r="BD160" i="49"/>
  <c r="BC160" i="49"/>
  <c r="AV160" i="49"/>
  <c r="AU160" i="49"/>
  <c r="BB160" i="49"/>
  <c r="AZ160" i="49"/>
  <c r="AY160" i="49"/>
  <c r="AX160" i="49"/>
  <c r="AW160" i="49"/>
  <c r="AT160" i="49"/>
  <c r="AL160" i="49"/>
  <c r="AS160" i="49"/>
  <c r="AK160" i="49"/>
  <c r="AR160" i="49"/>
  <c r="AJ160" i="49"/>
  <c r="AQ160" i="49"/>
  <c r="AP160" i="49"/>
  <c r="AO160" i="49"/>
  <c r="AN160" i="49"/>
  <c r="AI160" i="49"/>
  <c r="AH160" i="49"/>
  <c r="AG160" i="49"/>
  <c r="AF160" i="49"/>
  <c r="AM160" i="49"/>
  <c r="CR155" i="49"/>
  <c r="CQ155" i="49"/>
  <c r="CP155" i="49"/>
  <c r="CO155" i="49"/>
  <c r="CN155" i="49"/>
  <c r="CM155" i="49"/>
  <c r="CK155" i="49"/>
  <c r="CI155" i="49"/>
  <c r="CL155" i="49"/>
  <c r="CJ155" i="49"/>
  <c r="CG155" i="49"/>
  <c r="CH155" i="49"/>
  <c r="CF155" i="49"/>
  <c r="CA155" i="49"/>
  <c r="CE155" i="49"/>
  <c r="CD155" i="49"/>
  <c r="CC155" i="49"/>
  <c r="CB155" i="49"/>
  <c r="BZ155" i="49"/>
  <c r="BY155" i="49"/>
  <c r="BX155" i="49"/>
  <c r="BW155" i="49"/>
  <c r="BV155" i="49"/>
  <c r="BU155" i="49"/>
  <c r="BT155" i="49"/>
  <c r="BS155" i="49"/>
  <c r="BA155" i="49"/>
  <c r="BE155" i="49"/>
  <c r="BD155" i="49"/>
  <c r="BC155" i="49"/>
  <c r="AV155" i="49"/>
  <c r="BB155" i="49"/>
  <c r="AU155" i="49"/>
  <c r="AZ155" i="49"/>
  <c r="AY155" i="49"/>
  <c r="AX155" i="49"/>
  <c r="AT155" i="49"/>
  <c r="AL155" i="49"/>
  <c r="AS155" i="49"/>
  <c r="AK155" i="49"/>
  <c r="AR155" i="49"/>
  <c r="AJ155" i="49"/>
  <c r="AQ155" i="49"/>
  <c r="AP155" i="49"/>
  <c r="AO155" i="49"/>
  <c r="AN155" i="49"/>
  <c r="AI155" i="49"/>
  <c r="AH155" i="49"/>
  <c r="AG155" i="49"/>
  <c r="AF155" i="49"/>
  <c r="AW155" i="49"/>
  <c r="AM155" i="49"/>
  <c r="CR149" i="49"/>
  <c r="CQ149" i="49"/>
  <c r="CP149" i="49"/>
  <c r="CO149" i="49"/>
  <c r="CN149" i="49"/>
  <c r="CM149" i="49"/>
  <c r="CL149" i="49"/>
  <c r="CI149" i="49"/>
  <c r="CK149" i="49"/>
  <c r="CJ149" i="49"/>
  <c r="CH149" i="49"/>
  <c r="CG149" i="49"/>
  <c r="CF149" i="49"/>
  <c r="CA149" i="49"/>
  <c r="CD149" i="49"/>
  <c r="CE149" i="49"/>
  <c r="CC149" i="49"/>
  <c r="CB149" i="49"/>
  <c r="BY149" i="49"/>
  <c r="BX149" i="49"/>
  <c r="BZ149" i="49"/>
  <c r="BW149" i="49"/>
  <c r="BT149" i="49"/>
  <c r="BU149" i="49"/>
  <c r="BS149" i="49"/>
  <c r="BV149" i="49"/>
  <c r="BA149" i="49"/>
  <c r="BE149" i="49"/>
  <c r="BD149" i="49"/>
  <c r="BC149" i="49"/>
  <c r="BB149" i="49"/>
  <c r="AV149" i="49"/>
  <c r="AU149" i="49"/>
  <c r="AZ149" i="49"/>
  <c r="AY149" i="49"/>
  <c r="AX149" i="49"/>
  <c r="AT149" i="49"/>
  <c r="AL149" i="49"/>
  <c r="AS149" i="49"/>
  <c r="AK149" i="49"/>
  <c r="AR149" i="49"/>
  <c r="AJ149" i="49"/>
  <c r="AQ149" i="49"/>
  <c r="AP149" i="49"/>
  <c r="AO149" i="49"/>
  <c r="AW149" i="49"/>
  <c r="AN149" i="49"/>
  <c r="AH149" i="49"/>
  <c r="AG149" i="49"/>
  <c r="AM149" i="49"/>
  <c r="AF149" i="49"/>
  <c r="AI149" i="49"/>
  <c r="CR18" i="49"/>
  <c r="CQ18" i="49"/>
  <c r="CP18" i="49"/>
  <c r="CO18" i="49"/>
  <c r="CN18" i="49"/>
  <c r="CM18" i="49"/>
  <c r="CL18" i="49"/>
  <c r="CI18" i="49"/>
  <c r="CJ18" i="49"/>
  <c r="CH18" i="49"/>
  <c r="CK18" i="49"/>
  <c r="CG18" i="49"/>
  <c r="CF18" i="49"/>
  <c r="CE18" i="49"/>
  <c r="CA18" i="49"/>
  <c r="CD18" i="49"/>
  <c r="CC18" i="49"/>
  <c r="CB18" i="49"/>
  <c r="BZ18" i="49"/>
  <c r="BU18" i="49"/>
  <c r="BY18" i="49"/>
  <c r="BX18" i="49"/>
  <c r="BW18" i="49"/>
  <c r="BT18" i="49"/>
  <c r="BS18" i="49"/>
  <c r="BV18" i="49"/>
  <c r="BA18" i="49"/>
  <c r="BE18" i="49"/>
  <c r="BD18" i="49"/>
  <c r="BC18" i="49"/>
  <c r="AV18" i="49"/>
  <c r="AU18" i="49"/>
  <c r="AY18" i="49"/>
  <c r="AZ18" i="49"/>
  <c r="AX18" i="49"/>
  <c r="BB18" i="49"/>
  <c r="AT18" i="49"/>
  <c r="AL18" i="49"/>
  <c r="AS18" i="49"/>
  <c r="AK18" i="49"/>
  <c r="AR18" i="49"/>
  <c r="AJ18" i="49"/>
  <c r="AQ18" i="49"/>
  <c r="AI18" i="49"/>
  <c r="AP18" i="49"/>
  <c r="AW18" i="49"/>
  <c r="AO18" i="49"/>
  <c r="AN18" i="49"/>
  <c r="AH18" i="49"/>
  <c r="AM18" i="49"/>
  <c r="AG18" i="49"/>
  <c r="AF18" i="49"/>
  <c r="CR137" i="49"/>
  <c r="CQ137" i="49"/>
  <c r="CP137" i="49"/>
  <c r="CO137" i="49"/>
  <c r="CN137" i="49"/>
  <c r="CM137" i="49"/>
  <c r="CL137" i="49"/>
  <c r="CK137" i="49"/>
  <c r="CI137" i="49"/>
  <c r="CJ137" i="49"/>
  <c r="CH137" i="49"/>
  <c r="CG137" i="49"/>
  <c r="CF137" i="49"/>
  <c r="CA137" i="49"/>
  <c r="CE137" i="49"/>
  <c r="CD137" i="49"/>
  <c r="CC137" i="49"/>
  <c r="BU137" i="49"/>
  <c r="BZ137" i="49"/>
  <c r="BY137" i="49"/>
  <c r="BX137" i="49"/>
  <c r="CB137" i="49"/>
  <c r="BW137" i="49"/>
  <c r="BT137" i="49"/>
  <c r="BV137" i="49"/>
  <c r="BS137" i="49"/>
  <c r="BA137" i="49"/>
  <c r="BE137" i="49"/>
  <c r="BD137" i="49"/>
  <c r="BC137" i="49"/>
  <c r="AV137" i="49"/>
  <c r="AU137" i="49"/>
  <c r="AY137" i="49"/>
  <c r="BB137" i="49"/>
  <c r="AX137" i="49"/>
  <c r="AT137" i="49"/>
  <c r="AL137" i="49"/>
  <c r="AS137" i="49"/>
  <c r="AK137" i="49"/>
  <c r="AR137" i="49"/>
  <c r="AJ137" i="49"/>
  <c r="AZ137" i="49"/>
  <c r="AQ137" i="49"/>
  <c r="AI137" i="49"/>
  <c r="AW137" i="49"/>
  <c r="AP137" i="49"/>
  <c r="AO137" i="49"/>
  <c r="AN137" i="49"/>
  <c r="AM137" i="49"/>
  <c r="AH137" i="49"/>
  <c r="AG137" i="49"/>
  <c r="AF137" i="49"/>
  <c r="CR131" i="49"/>
  <c r="CQ131" i="49"/>
  <c r="CP131" i="49"/>
  <c r="CO131" i="49"/>
  <c r="CN131" i="49"/>
  <c r="CM131" i="49"/>
  <c r="CL131" i="49"/>
  <c r="CJ131" i="49"/>
  <c r="CK131" i="49"/>
  <c r="CI131" i="49"/>
  <c r="CH131" i="49"/>
  <c r="CG131" i="49"/>
  <c r="CF131" i="49"/>
  <c r="CA131" i="49"/>
  <c r="CE131" i="49"/>
  <c r="CD131" i="49"/>
  <c r="CC131" i="49"/>
  <c r="BU131" i="49"/>
  <c r="CB131" i="49"/>
  <c r="BZ131" i="49"/>
  <c r="BY131" i="49"/>
  <c r="BX131" i="49"/>
  <c r="BW131" i="49"/>
  <c r="BV131" i="49"/>
  <c r="BT131" i="49"/>
  <c r="BS131" i="49"/>
  <c r="BA131" i="49"/>
  <c r="BE131" i="49"/>
  <c r="BD131" i="49"/>
  <c r="BC131" i="49"/>
  <c r="AZ131" i="49"/>
  <c r="AV131" i="49"/>
  <c r="AU131" i="49"/>
  <c r="AT131" i="49"/>
  <c r="BB131" i="49"/>
  <c r="AY131" i="49"/>
  <c r="AX131" i="49"/>
  <c r="AL131" i="49"/>
  <c r="AS131" i="49"/>
  <c r="AK131" i="49"/>
  <c r="AR131" i="49"/>
  <c r="AJ131" i="49"/>
  <c r="AW131" i="49"/>
  <c r="AQ131" i="49"/>
  <c r="AI131" i="49"/>
  <c r="AP131" i="49"/>
  <c r="AO131" i="49"/>
  <c r="AN131" i="49"/>
  <c r="AM131" i="49"/>
  <c r="AH131" i="49"/>
  <c r="AG131" i="49"/>
  <c r="AF131" i="49"/>
  <c r="CR40" i="49"/>
  <c r="CQ40" i="49"/>
  <c r="CP40" i="49"/>
  <c r="CO40" i="49"/>
  <c r="CN40" i="49"/>
  <c r="CM40" i="49"/>
  <c r="CL40" i="49"/>
  <c r="CJ40" i="49"/>
  <c r="CI40" i="49"/>
  <c r="CK40" i="49"/>
  <c r="CH40" i="49"/>
  <c r="CF40" i="49"/>
  <c r="CG40" i="49"/>
  <c r="CA40" i="49"/>
  <c r="CD40" i="49"/>
  <c r="CE40" i="49"/>
  <c r="CC40" i="49"/>
  <c r="BU40" i="49"/>
  <c r="CB40" i="49"/>
  <c r="BY40" i="49"/>
  <c r="BX40" i="49"/>
  <c r="BZ40" i="49"/>
  <c r="BW40" i="49"/>
  <c r="BT40" i="49"/>
  <c r="BS40" i="49"/>
  <c r="BV40" i="49"/>
  <c r="BA40" i="49"/>
  <c r="BE40" i="49"/>
  <c r="BD40" i="49"/>
  <c r="BC40" i="49"/>
  <c r="AV40" i="49"/>
  <c r="AZ40" i="49"/>
  <c r="AU40" i="49"/>
  <c r="AT40" i="49"/>
  <c r="BB40" i="49"/>
  <c r="AY40" i="49"/>
  <c r="AX40" i="49"/>
  <c r="AL40" i="49"/>
  <c r="AS40" i="49"/>
  <c r="AK40" i="49"/>
  <c r="AW40" i="49"/>
  <c r="AR40" i="49"/>
  <c r="AJ40" i="49"/>
  <c r="AQ40" i="49"/>
  <c r="AI40" i="49"/>
  <c r="AP40" i="49"/>
  <c r="AO40" i="49"/>
  <c r="AN40" i="49"/>
  <c r="AM40" i="49"/>
  <c r="AH40" i="49"/>
  <c r="AG40" i="49"/>
  <c r="AF40" i="49"/>
  <c r="CR120" i="49"/>
  <c r="CQ120" i="49"/>
  <c r="CP120" i="49"/>
  <c r="CO120" i="49"/>
  <c r="CN120" i="49"/>
  <c r="CM120" i="49"/>
  <c r="CL120" i="49"/>
  <c r="CJ120" i="49"/>
  <c r="CI120" i="49"/>
  <c r="CG120" i="49"/>
  <c r="CK120" i="49"/>
  <c r="CH120" i="49"/>
  <c r="CF120" i="49"/>
  <c r="CE120" i="49"/>
  <c r="CA120" i="49"/>
  <c r="CD120" i="49"/>
  <c r="CC120" i="49"/>
  <c r="CB120" i="49"/>
  <c r="BZ120" i="49"/>
  <c r="BU120" i="49"/>
  <c r="BY120" i="49"/>
  <c r="BX120" i="49"/>
  <c r="BW120" i="49"/>
  <c r="BT120" i="49"/>
  <c r="BS120" i="49"/>
  <c r="BV120" i="49"/>
  <c r="BA120" i="49"/>
  <c r="BE120" i="49"/>
  <c r="BD120" i="49"/>
  <c r="BC120" i="49"/>
  <c r="AV120" i="49"/>
  <c r="AU120" i="49"/>
  <c r="AZ120" i="49"/>
  <c r="AT120" i="49"/>
  <c r="BB120" i="49"/>
  <c r="AY120" i="49"/>
  <c r="AX120" i="49"/>
  <c r="AL120" i="49"/>
  <c r="AW120" i="49"/>
  <c r="AS120" i="49"/>
  <c r="AK120" i="49"/>
  <c r="AR120" i="49"/>
  <c r="AJ120" i="49"/>
  <c r="AQ120" i="49"/>
  <c r="AI120" i="49"/>
  <c r="AP120" i="49"/>
  <c r="AO120" i="49"/>
  <c r="AN120" i="49"/>
  <c r="AH120" i="49"/>
  <c r="AG120" i="49"/>
  <c r="AF120" i="49"/>
  <c r="AM120" i="49"/>
  <c r="CR106" i="49"/>
  <c r="CQ106" i="49"/>
  <c r="CP106" i="49"/>
  <c r="CO106" i="49"/>
  <c r="CN106" i="49"/>
  <c r="CM106" i="49"/>
  <c r="CL106" i="49"/>
  <c r="CK106" i="49"/>
  <c r="CI106" i="49"/>
  <c r="CJ106" i="49"/>
  <c r="CG106" i="49"/>
  <c r="CH106" i="49"/>
  <c r="CF106" i="49"/>
  <c r="CA106" i="49"/>
  <c r="CE106" i="49"/>
  <c r="CD106" i="49"/>
  <c r="CC106" i="49"/>
  <c r="BU106" i="49"/>
  <c r="CB106" i="49"/>
  <c r="BZ106" i="49"/>
  <c r="BY106" i="49"/>
  <c r="BX106" i="49"/>
  <c r="BW106" i="49"/>
  <c r="BV106" i="49"/>
  <c r="BT106" i="49"/>
  <c r="BS106" i="49"/>
  <c r="BA106" i="49"/>
  <c r="BE106" i="49"/>
  <c r="BD106" i="49"/>
  <c r="BC106" i="49"/>
  <c r="AV106" i="49"/>
  <c r="BB106" i="49"/>
  <c r="AU106" i="49"/>
  <c r="AT106" i="49"/>
  <c r="AZ106" i="49"/>
  <c r="AY106" i="49"/>
  <c r="AX106" i="49"/>
  <c r="AL106" i="49"/>
  <c r="AS106" i="49"/>
  <c r="AK106" i="49"/>
  <c r="AR106" i="49"/>
  <c r="AJ106" i="49"/>
  <c r="AQ106" i="49"/>
  <c r="AI106" i="49"/>
  <c r="AP106" i="49"/>
  <c r="AO106" i="49"/>
  <c r="AN106" i="49"/>
  <c r="AH106" i="49"/>
  <c r="AG106" i="49"/>
  <c r="AW106" i="49"/>
  <c r="AF106" i="49"/>
  <c r="AM106" i="49"/>
  <c r="CR70" i="49"/>
  <c r="CQ70" i="49"/>
  <c r="CP70" i="49"/>
  <c r="CO70" i="49"/>
  <c r="CN70" i="49"/>
  <c r="CL70" i="49"/>
  <c r="CM70" i="49"/>
  <c r="CI70" i="49"/>
  <c r="CK70" i="49"/>
  <c r="CJ70" i="49"/>
  <c r="CD70" i="49"/>
  <c r="CH70" i="49"/>
  <c r="CG70" i="49"/>
  <c r="CF70" i="49"/>
  <c r="CA70" i="49"/>
  <c r="CC70" i="49"/>
  <c r="CE70" i="49"/>
  <c r="BU70" i="49"/>
  <c r="CB70" i="49"/>
  <c r="BY70" i="49"/>
  <c r="BX70" i="49"/>
  <c r="BZ70" i="49"/>
  <c r="BW70" i="49"/>
  <c r="BT70" i="49"/>
  <c r="BS70" i="49"/>
  <c r="BV70" i="49"/>
  <c r="BA70" i="49"/>
  <c r="AZ70" i="49"/>
  <c r="BE70" i="49"/>
  <c r="BD70" i="49"/>
  <c r="BC70" i="49"/>
  <c r="BB70" i="49"/>
  <c r="AV70" i="49"/>
  <c r="AU70" i="49"/>
  <c r="AT70" i="49"/>
  <c r="AY70" i="49"/>
  <c r="AX70" i="49"/>
  <c r="AL70" i="49"/>
  <c r="AS70" i="49"/>
  <c r="AK70" i="49"/>
  <c r="AR70" i="49"/>
  <c r="AJ70" i="49"/>
  <c r="AQ70" i="49"/>
  <c r="AI70" i="49"/>
  <c r="AP70" i="49"/>
  <c r="AO70" i="49"/>
  <c r="AW70" i="49"/>
  <c r="AN70" i="49"/>
  <c r="AH70" i="49"/>
  <c r="AG70" i="49"/>
  <c r="AM70" i="49"/>
  <c r="AF70" i="49"/>
  <c r="CR38" i="49"/>
  <c r="CQ38" i="49"/>
  <c r="CP38" i="49"/>
  <c r="CO38" i="49"/>
  <c r="CN38" i="49"/>
  <c r="CL38" i="49"/>
  <c r="CI38" i="49"/>
  <c r="CM38" i="49"/>
  <c r="CJ38" i="49"/>
  <c r="CD38" i="49"/>
  <c r="CH38" i="49"/>
  <c r="CG38" i="49"/>
  <c r="CF38" i="49"/>
  <c r="CA38" i="49"/>
  <c r="CE38" i="49"/>
  <c r="CC38" i="49"/>
  <c r="CB38" i="49"/>
  <c r="BZ38" i="49"/>
  <c r="BU38" i="49"/>
  <c r="BY38" i="49"/>
  <c r="CK38" i="49"/>
  <c r="BX38" i="49"/>
  <c r="BW38" i="49"/>
  <c r="BT38" i="49"/>
  <c r="BS38" i="49"/>
  <c r="BV38" i="49"/>
  <c r="BA38" i="49"/>
  <c r="AZ38" i="49"/>
  <c r="BE38" i="49"/>
  <c r="BD38" i="49"/>
  <c r="BC38" i="49"/>
  <c r="AV38" i="49"/>
  <c r="AU38" i="49"/>
  <c r="AT38" i="49"/>
  <c r="AY38" i="49"/>
  <c r="AX38" i="49"/>
  <c r="AL38" i="49"/>
  <c r="AS38" i="49"/>
  <c r="AK38" i="49"/>
  <c r="AR38" i="49"/>
  <c r="AJ38" i="49"/>
  <c r="AQ38" i="49"/>
  <c r="AI38" i="49"/>
  <c r="AP38" i="49"/>
  <c r="AW38" i="49"/>
  <c r="AO38" i="49"/>
  <c r="AN38" i="49"/>
  <c r="AH38" i="49"/>
  <c r="AM38" i="49"/>
  <c r="AG38" i="49"/>
  <c r="AF38" i="49"/>
  <c r="BB38" i="49"/>
  <c r="CR35" i="49"/>
  <c r="CQ35" i="49"/>
  <c r="CP35" i="49"/>
  <c r="CO35" i="49"/>
  <c r="CN35" i="49"/>
  <c r="CM35" i="49"/>
  <c r="CL35" i="49"/>
  <c r="CK35" i="49"/>
  <c r="CI35" i="49"/>
  <c r="CD35" i="49"/>
  <c r="CJ35" i="49"/>
  <c r="CF35" i="49"/>
  <c r="CA35" i="49"/>
  <c r="CG35" i="49"/>
  <c r="CE35" i="49"/>
  <c r="CC35" i="49"/>
  <c r="BU35" i="49"/>
  <c r="BZ35" i="49"/>
  <c r="BY35" i="49"/>
  <c r="BX35" i="49"/>
  <c r="CB35" i="49"/>
  <c r="BW35" i="49"/>
  <c r="BT35" i="49"/>
  <c r="BV35" i="49"/>
  <c r="BS35" i="49"/>
  <c r="CH35" i="49"/>
  <c r="BA35" i="49"/>
  <c r="AZ35" i="49"/>
  <c r="BE35" i="49"/>
  <c r="BD35" i="49"/>
  <c r="BC35" i="49"/>
  <c r="AV35" i="49"/>
  <c r="AU35" i="49"/>
  <c r="AT35" i="49"/>
  <c r="AY35" i="49"/>
  <c r="BB35" i="49"/>
  <c r="AX35" i="49"/>
  <c r="AL35" i="49"/>
  <c r="AS35" i="49"/>
  <c r="AK35" i="49"/>
  <c r="AR35" i="49"/>
  <c r="AJ35" i="49"/>
  <c r="AQ35" i="49"/>
  <c r="AI35" i="49"/>
  <c r="AW35" i="49"/>
  <c r="AP35" i="49"/>
  <c r="AO35" i="49"/>
  <c r="AN35" i="49"/>
  <c r="AM35" i="49"/>
  <c r="AH35" i="49"/>
  <c r="AG35" i="49"/>
  <c r="AF35" i="49"/>
  <c r="CR69" i="49"/>
  <c r="CQ69" i="49"/>
  <c r="CP69" i="49"/>
  <c r="CO69" i="49"/>
  <c r="CN69" i="49"/>
  <c r="CM69" i="49"/>
  <c r="CL69" i="49"/>
  <c r="CJ69" i="49"/>
  <c r="CK69" i="49"/>
  <c r="CI69" i="49"/>
  <c r="CD69" i="49"/>
  <c r="CG69" i="49"/>
  <c r="CH69" i="49"/>
  <c r="CF69" i="49"/>
  <c r="CE69" i="49"/>
  <c r="CA69" i="49"/>
  <c r="CC69" i="49"/>
  <c r="BU69" i="49"/>
  <c r="CB69" i="49"/>
  <c r="BZ69" i="49"/>
  <c r="BY69" i="49"/>
  <c r="BX69" i="49"/>
  <c r="BW69" i="49"/>
  <c r="BV69" i="49"/>
  <c r="BT69" i="49"/>
  <c r="BS69" i="49"/>
  <c r="BA69" i="49"/>
  <c r="AZ69" i="49"/>
  <c r="BE69" i="49"/>
  <c r="BD69" i="49"/>
  <c r="BC69" i="49"/>
  <c r="AV69" i="49"/>
  <c r="AU69" i="49"/>
  <c r="AT69" i="49"/>
  <c r="BB69" i="49"/>
  <c r="AY69" i="49"/>
  <c r="AX69" i="49"/>
  <c r="AL69" i="49"/>
  <c r="AS69" i="49"/>
  <c r="AK69" i="49"/>
  <c r="AR69" i="49"/>
  <c r="AJ69" i="49"/>
  <c r="AW69" i="49"/>
  <c r="AQ69" i="49"/>
  <c r="AI69" i="49"/>
  <c r="AP69" i="49"/>
  <c r="AO69" i="49"/>
  <c r="AN69" i="49"/>
  <c r="AM69" i="49"/>
  <c r="AH69" i="49"/>
  <c r="AG69" i="49"/>
  <c r="AF69" i="49"/>
  <c r="CR92" i="49"/>
  <c r="CQ92" i="49"/>
  <c r="CP92" i="49"/>
  <c r="CO92" i="49"/>
  <c r="CN92" i="49"/>
  <c r="CL92" i="49"/>
  <c r="CM92" i="49"/>
  <c r="CJ92" i="49"/>
  <c r="CI92" i="49"/>
  <c r="CK92" i="49"/>
  <c r="CD92" i="49"/>
  <c r="CG92" i="49"/>
  <c r="CH92" i="49"/>
  <c r="CF92" i="49"/>
  <c r="CA92" i="49"/>
  <c r="CE92" i="49"/>
  <c r="CC92" i="49"/>
  <c r="BU92" i="49"/>
  <c r="CB92" i="49"/>
  <c r="BY92" i="49"/>
  <c r="BX92" i="49"/>
  <c r="BZ92" i="49"/>
  <c r="BW92" i="49"/>
  <c r="BT92" i="49"/>
  <c r="BS92" i="49"/>
  <c r="BV92" i="49"/>
  <c r="BA92" i="49"/>
  <c r="AZ92" i="49"/>
  <c r="BE92" i="49"/>
  <c r="BD92" i="49"/>
  <c r="BC92" i="49"/>
  <c r="AV92" i="49"/>
  <c r="AU92" i="49"/>
  <c r="AT92" i="49"/>
  <c r="BB92" i="49"/>
  <c r="AY92" i="49"/>
  <c r="AX92" i="49"/>
  <c r="AL92" i="49"/>
  <c r="AS92" i="49"/>
  <c r="AK92" i="49"/>
  <c r="AW92" i="49"/>
  <c r="AR92" i="49"/>
  <c r="AJ92" i="49"/>
  <c r="AQ92" i="49"/>
  <c r="AI92" i="49"/>
  <c r="AP92" i="49"/>
  <c r="AO92" i="49"/>
  <c r="AN92" i="49"/>
  <c r="AM92" i="49"/>
  <c r="AH92" i="49"/>
  <c r="AG92" i="49"/>
  <c r="AF92" i="49"/>
  <c r="CR90" i="49"/>
  <c r="CQ90" i="49"/>
  <c r="CP90" i="49"/>
  <c r="CO90" i="49"/>
  <c r="CN90" i="49"/>
  <c r="CM90" i="49"/>
  <c r="CL90" i="49"/>
  <c r="CK90" i="49"/>
  <c r="CJ90" i="49"/>
  <c r="CI90" i="49"/>
  <c r="CH90" i="49"/>
  <c r="CD90" i="49"/>
  <c r="CG90" i="49"/>
  <c r="CF90" i="49"/>
  <c r="CA90" i="49"/>
  <c r="CE90" i="49"/>
  <c r="CC90" i="49"/>
  <c r="CB90" i="49"/>
  <c r="BZ90" i="49"/>
  <c r="BU90" i="49"/>
  <c r="BY90" i="49"/>
  <c r="BX90" i="49"/>
  <c r="BW90" i="49"/>
  <c r="BT90" i="49"/>
  <c r="BS90" i="49"/>
  <c r="BV90" i="49"/>
  <c r="BA90" i="49"/>
  <c r="AZ90" i="49"/>
  <c r="BE90" i="49"/>
  <c r="BD90" i="49"/>
  <c r="BC90" i="49"/>
  <c r="AV90" i="49"/>
  <c r="AU90" i="49"/>
  <c r="AT90" i="49"/>
  <c r="BB90" i="49"/>
  <c r="AY90" i="49"/>
  <c r="AX90" i="49"/>
  <c r="AL90" i="49"/>
  <c r="AW90" i="49"/>
  <c r="AS90" i="49"/>
  <c r="AK90" i="49"/>
  <c r="AR90" i="49"/>
  <c r="AJ90" i="49"/>
  <c r="AQ90" i="49"/>
  <c r="AI90" i="49"/>
  <c r="AP90" i="49"/>
  <c r="AO90" i="49"/>
  <c r="AN90" i="49"/>
  <c r="AH90" i="49"/>
  <c r="AG90" i="49"/>
  <c r="AF90" i="49"/>
  <c r="AM90" i="49"/>
  <c r="CR85" i="49"/>
  <c r="CQ85" i="49"/>
  <c r="CP85" i="49"/>
  <c r="CO85" i="49"/>
  <c r="CN85" i="49"/>
  <c r="CM85" i="49"/>
  <c r="CL85" i="49"/>
  <c r="CI85" i="49"/>
  <c r="CK85" i="49"/>
  <c r="CJ85" i="49"/>
  <c r="CD85" i="49"/>
  <c r="CH85" i="49"/>
  <c r="CF85" i="49"/>
  <c r="CG85" i="49"/>
  <c r="CA85" i="49"/>
  <c r="CE85" i="49"/>
  <c r="BY85" i="49"/>
  <c r="CC85" i="49"/>
  <c r="BU85" i="49"/>
  <c r="BZ85" i="49"/>
  <c r="BX85" i="49"/>
  <c r="CB85" i="49"/>
  <c r="BW85" i="49"/>
  <c r="BT85" i="49"/>
  <c r="BV85" i="49"/>
  <c r="BS85" i="49"/>
  <c r="BA85" i="49"/>
  <c r="AZ85" i="49"/>
  <c r="BE85" i="49"/>
  <c r="BD85" i="49"/>
  <c r="BC85" i="49"/>
  <c r="AV85" i="49"/>
  <c r="AU85" i="49"/>
  <c r="BB85" i="49"/>
  <c r="AT85" i="49"/>
  <c r="AY85" i="49"/>
  <c r="AX85" i="49"/>
  <c r="AW85" i="49"/>
  <c r="AL85" i="49"/>
  <c r="AS85" i="49"/>
  <c r="AK85" i="49"/>
  <c r="AR85" i="49"/>
  <c r="AJ85" i="49"/>
  <c r="AQ85" i="49"/>
  <c r="AI85" i="49"/>
  <c r="AP85" i="49"/>
  <c r="AO85" i="49"/>
  <c r="AN85" i="49"/>
  <c r="AH85" i="49"/>
  <c r="AG85" i="49"/>
  <c r="AF85" i="49"/>
  <c r="AM85" i="49"/>
  <c r="BR218" i="49"/>
  <c r="BQ218" i="49"/>
  <c r="BP218" i="49"/>
  <c r="BO218" i="49"/>
  <c r="BN218" i="49"/>
  <c r="BM218" i="49"/>
  <c r="BK218" i="49"/>
  <c r="BJ218" i="49"/>
  <c r="BL218" i="49"/>
  <c r="BI218" i="49"/>
  <c r="BH218" i="49"/>
  <c r="BG218" i="49"/>
  <c r="BF218" i="49"/>
  <c r="BQ215" i="49"/>
  <c r="BP215" i="49"/>
  <c r="BR215" i="49"/>
  <c r="BO215" i="49"/>
  <c r="BN215" i="49"/>
  <c r="BM215" i="49"/>
  <c r="BK215" i="49"/>
  <c r="BJ215" i="49"/>
  <c r="BI215" i="49"/>
  <c r="BH215" i="49"/>
  <c r="BL215" i="49"/>
  <c r="BG215" i="49"/>
  <c r="BF215" i="49"/>
  <c r="BQ41" i="49"/>
  <c r="BP41" i="49"/>
  <c r="BO41" i="49"/>
  <c r="BN41" i="49"/>
  <c r="BR41" i="49"/>
  <c r="BM41" i="49"/>
  <c r="BK41" i="49"/>
  <c r="BJ41" i="49"/>
  <c r="BI41" i="49"/>
  <c r="BH41" i="49"/>
  <c r="BL41" i="49"/>
  <c r="BF41" i="49"/>
  <c r="BG41" i="49"/>
  <c r="BQ205" i="49"/>
  <c r="BP205" i="49"/>
  <c r="BO205" i="49"/>
  <c r="BN205" i="49"/>
  <c r="BM205" i="49"/>
  <c r="BR205" i="49"/>
  <c r="BL205" i="49"/>
  <c r="BK205" i="49"/>
  <c r="BJ205" i="49"/>
  <c r="BI205" i="49"/>
  <c r="BH205" i="49"/>
  <c r="BG205" i="49"/>
  <c r="BF205" i="49"/>
  <c r="BR62" i="49"/>
  <c r="BQ62" i="49"/>
  <c r="BP62" i="49"/>
  <c r="BO62" i="49"/>
  <c r="BN62" i="49"/>
  <c r="BM62" i="49"/>
  <c r="BK62" i="49"/>
  <c r="BJ62" i="49"/>
  <c r="BL62" i="49"/>
  <c r="BI62" i="49"/>
  <c r="BH62" i="49"/>
  <c r="BF62" i="49"/>
  <c r="BG62" i="49"/>
  <c r="BQ193" i="49"/>
  <c r="BP193" i="49"/>
  <c r="BR193" i="49"/>
  <c r="BO193" i="49"/>
  <c r="BN193" i="49"/>
  <c r="BM193" i="49"/>
  <c r="BK193" i="49"/>
  <c r="BJ193" i="49"/>
  <c r="BI193" i="49"/>
  <c r="BH193" i="49"/>
  <c r="BL193" i="49"/>
  <c r="BG193" i="49"/>
  <c r="BF193" i="49"/>
  <c r="BQ186" i="49"/>
  <c r="BP186" i="49"/>
  <c r="BO186" i="49"/>
  <c r="BN186" i="49"/>
  <c r="BM186" i="49"/>
  <c r="BR186" i="49"/>
  <c r="BK186" i="49"/>
  <c r="BJ186" i="49"/>
  <c r="BI186" i="49"/>
  <c r="BH186" i="49"/>
  <c r="BL186" i="49"/>
  <c r="BF186" i="49"/>
  <c r="BG186" i="49"/>
  <c r="BR180" i="49"/>
  <c r="BQ180" i="49"/>
  <c r="BP180" i="49"/>
  <c r="BO180" i="49"/>
  <c r="BN180" i="49"/>
  <c r="BM180" i="49"/>
  <c r="BL180" i="49"/>
  <c r="BK180" i="49"/>
  <c r="BJ180" i="49"/>
  <c r="BI180" i="49"/>
  <c r="BH180" i="49"/>
  <c r="BG180" i="49"/>
  <c r="BF180" i="49"/>
  <c r="BQ174" i="49"/>
  <c r="BP174" i="49"/>
  <c r="BO174" i="49"/>
  <c r="BR174" i="49"/>
  <c r="BN174" i="49"/>
  <c r="BM174" i="49"/>
  <c r="BK174" i="49"/>
  <c r="BJ174" i="49"/>
  <c r="BL174" i="49"/>
  <c r="BI174" i="49"/>
  <c r="BH174" i="49"/>
  <c r="BF174" i="49"/>
  <c r="BG174" i="49"/>
  <c r="BQ167" i="49"/>
  <c r="BP167" i="49"/>
  <c r="BO167" i="49"/>
  <c r="BN167" i="49"/>
  <c r="BM167" i="49"/>
  <c r="BK167" i="49"/>
  <c r="BJ167" i="49"/>
  <c r="BI167" i="49"/>
  <c r="BH167" i="49"/>
  <c r="BR167" i="49"/>
  <c r="BL167" i="49"/>
  <c r="BG167" i="49"/>
  <c r="BF167" i="49"/>
  <c r="BQ161" i="49"/>
  <c r="BR161" i="49"/>
  <c r="BP161" i="49"/>
  <c r="BO161" i="49"/>
  <c r="BN161" i="49"/>
  <c r="BM161" i="49"/>
  <c r="BK161" i="49"/>
  <c r="BJ161" i="49"/>
  <c r="BI161" i="49"/>
  <c r="BH161" i="49"/>
  <c r="BL161" i="49"/>
  <c r="BF161" i="49"/>
  <c r="BG161" i="49"/>
  <c r="BQ156" i="49"/>
  <c r="BP156" i="49"/>
  <c r="BO156" i="49"/>
  <c r="BN156" i="49"/>
  <c r="BR156" i="49"/>
  <c r="BM156" i="49"/>
  <c r="BL156" i="49"/>
  <c r="BK156" i="49"/>
  <c r="BJ156" i="49"/>
  <c r="BI156" i="49"/>
  <c r="BH156" i="49"/>
  <c r="BG156" i="49"/>
  <c r="BF156" i="49"/>
  <c r="BR150" i="49"/>
  <c r="BQ150" i="49"/>
  <c r="BP150" i="49"/>
  <c r="BO150" i="49"/>
  <c r="BN150" i="49"/>
  <c r="BM150" i="49"/>
  <c r="BK150" i="49"/>
  <c r="BJ150" i="49"/>
  <c r="BL150" i="49"/>
  <c r="BI150" i="49"/>
  <c r="BH150" i="49"/>
  <c r="BF150" i="49"/>
  <c r="BG150" i="49"/>
  <c r="BQ143" i="49"/>
  <c r="BP143" i="49"/>
  <c r="BR143" i="49"/>
  <c r="BO143" i="49"/>
  <c r="BN143" i="49"/>
  <c r="BM143" i="49"/>
  <c r="BJ143" i="49"/>
  <c r="BK143" i="49"/>
  <c r="BI143" i="49"/>
  <c r="BH143" i="49"/>
  <c r="BL143" i="49"/>
  <c r="BG143" i="49"/>
  <c r="BF143" i="49"/>
  <c r="BQ138" i="49"/>
  <c r="BP138" i="49"/>
  <c r="BO138" i="49"/>
  <c r="BN138" i="49"/>
  <c r="BM138" i="49"/>
  <c r="BR138" i="49"/>
  <c r="BJ138" i="49"/>
  <c r="BI138" i="49"/>
  <c r="BK138" i="49"/>
  <c r="BH138" i="49"/>
  <c r="BL138" i="49"/>
  <c r="BF138" i="49"/>
  <c r="BG138" i="49"/>
  <c r="BR132" i="49"/>
  <c r="BQ132" i="49"/>
  <c r="BP132" i="49"/>
  <c r="BO132" i="49"/>
  <c r="BN132" i="49"/>
  <c r="BM132" i="49"/>
  <c r="BL132" i="49"/>
  <c r="BJ132" i="49"/>
  <c r="BI132" i="49"/>
  <c r="BH132" i="49"/>
  <c r="BK132" i="49"/>
  <c r="BG132" i="49"/>
  <c r="BF132" i="49"/>
  <c r="BR125" i="49"/>
  <c r="BQ125" i="49"/>
  <c r="BP125" i="49"/>
  <c r="BO125" i="49"/>
  <c r="BN125" i="49"/>
  <c r="BM125" i="49"/>
  <c r="BJ125" i="49"/>
  <c r="BL125" i="49"/>
  <c r="BI125" i="49"/>
  <c r="BH125" i="49"/>
  <c r="BK125" i="49"/>
  <c r="BF125" i="49"/>
  <c r="BG125" i="49"/>
  <c r="BR121" i="49"/>
  <c r="BQ121" i="49"/>
  <c r="BP121" i="49"/>
  <c r="BO121" i="49"/>
  <c r="BN121" i="49"/>
  <c r="BM121" i="49"/>
  <c r="BJ121" i="49"/>
  <c r="BI121" i="49"/>
  <c r="BH121" i="49"/>
  <c r="BL121" i="49"/>
  <c r="BG121" i="49"/>
  <c r="BK121" i="49"/>
  <c r="BF121" i="49"/>
  <c r="BR20" i="49"/>
  <c r="BQ20" i="49"/>
  <c r="BP20" i="49"/>
  <c r="BO20" i="49"/>
  <c r="BN20" i="49"/>
  <c r="BM20" i="49"/>
  <c r="BK20" i="49"/>
  <c r="BJ20" i="49"/>
  <c r="BI20" i="49"/>
  <c r="BH20" i="49"/>
  <c r="BL20" i="49"/>
  <c r="BF20" i="49"/>
  <c r="BG20" i="49"/>
  <c r="BR107" i="49"/>
  <c r="BQ107" i="49"/>
  <c r="BP107" i="49"/>
  <c r="BO107" i="49"/>
  <c r="BN107" i="49"/>
  <c r="BM107" i="49"/>
  <c r="BL107" i="49"/>
  <c r="BJ107" i="49"/>
  <c r="BI107" i="49"/>
  <c r="BK107" i="49"/>
  <c r="BH107" i="49"/>
  <c r="BG107" i="49"/>
  <c r="BF107" i="49"/>
  <c r="BR100" i="49"/>
  <c r="BP100" i="49"/>
  <c r="BO100" i="49"/>
  <c r="BQ100" i="49"/>
  <c r="BN100" i="49"/>
  <c r="BM100" i="49"/>
  <c r="BJ100" i="49"/>
  <c r="BL100" i="49"/>
  <c r="BI100" i="49"/>
  <c r="BH100" i="49"/>
  <c r="BK100" i="49"/>
  <c r="BF100" i="49"/>
  <c r="BG100" i="49"/>
  <c r="BR97" i="49"/>
  <c r="BP97" i="49"/>
  <c r="BO97" i="49"/>
  <c r="BN97" i="49"/>
  <c r="BM97" i="49"/>
  <c r="BQ97" i="49"/>
  <c r="BL97" i="49"/>
  <c r="BJ97" i="49"/>
  <c r="BI97" i="49"/>
  <c r="BH97" i="49"/>
  <c r="BK97" i="49"/>
  <c r="BG97" i="49"/>
  <c r="BF97" i="49"/>
  <c r="BR50" i="49"/>
  <c r="BQ50" i="49"/>
  <c r="BP50" i="49"/>
  <c r="BO50" i="49"/>
  <c r="BN50" i="49"/>
  <c r="BM50" i="49"/>
  <c r="BL50" i="49"/>
  <c r="BK50" i="49"/>
  <c r="BJ50" i="49"/>
  <c r="BI50" i="49"/>
  <c r="BH50" i="49"/>
  <c r="BG50" i="49"/>
  <c r="BF50" i="49"/>
  <c r="BR94" i="49"/>
  <c r="BQ94" i="49"/>
  <c r="BP94" i="49"/>
  <c r="BO94" i="49"/>
  <c r="BN94" i="49"/>
  <c r="BM94" i="49"/>
  <c r="BL94" i="49"/>
  <c r="BJ94" i="49"/>
  <c r="BI94" i="49"/>
  <c r="BK94" i="49"/>
  <c r="BH94" i="49"/>
  <c r="BF94" i="49"/>
  <c r="BG94" i="49"/>
  <c r="BR93" i="49"/>
  <c r="BP93" i="49"/>
  <c r="BO93" i="49"/>
  <c r="BQ93" i="49"/>
  <c r="BN93" i="49"/>
  <c r="BM93" i="49"/>
  <c r="BL93" i="49"/>
  <c r="BJ93" i="49"/>
  <c r="BI93" i="49"/>
  <c r="BH93" i="49"/>
  <c r="BG93" i="49"/>
  <c r="BK93" i="49"/>
  <c r="BF93" i="49"/>
  <c r="BR39" i="49"/>
  <c r="BP39" i="49"/>
  <c r="BO39" i="49"/>
  <c r="BN39" i="49"/>
  <c r="BM39" i="49"/>
  <c r="BQ39" i="49"/>
  <c r="BL39" i="49"/>
  <c r="BJ39" i="49"/>
  <c r="BI39" i="49"/>
  <c r="BH39" i="49"/>
  <c r="BG39" i="49"/>
  <c r="BF39" i="49"/>
  <c r="BK39" i="49"/>
  <c r="BR86" i="49"/>
  <c r="BQ86" i="49"/>
  <c r="BP86" i="49"/>
  <c r="BO86" i="49"/>
  <c r="BN86" i="49"/>
  <c r="BM86" i="49"/>
  <c r="BL86" i="49"/>
  <c r="BK86" i="49"/>
  <c r="BJ86" i="49"/>
  <c r="BI86" i="49"/>
  <c r="BH86" i="49"/>
  <c r="BG86" i="49"/>
  <c r="BF86" i="49"/>
  <c r="BR3" i="49"/>
  <c r="BQ3" i="49"/>
  <c r="BP3" i="49"/>
  <c r="BO3" i="49"/>
  <c r="BN3" i="49"/>
  <c r="BM3" i="49"/>
  <c r="BL3" i="49"/>
  <c r="BJ3" i="49"/>
  <c r="BI3" i="49"/>
  <c r="BK3" i="49"/>
  <c r="BH3" i="49"/>
  <c r="BG3" i="49"/>
  <c r="BF3" i="49"/>
  <c r="AF191" i="49"/>
  <c r="AL13" i="49"/>
  <c r="CR37" i="49"/>
  <c r="CQ37" i="49"/>
  <c r="CP37" i="49"/>
  <c r="CO37" i="49"/>
  <c r="CN37" i="49"/>
  <c r="CM37" i="49"/>
  <c r="CL37" i="49"/>
  <c r="CK37" i="49"/>
  <c r="CJ37" i="49"/>
  <c r="CI37" i="49"/>
  <c r="CG37" i="49"/>
  <c r="CH37" i="49"/>
  <c r="CF37" i="49"/>
  <c r="CA37" i="49"/>
  <c r="CE37" i="49"/>
  <c r="CD37" i="49"/>
  <c r="CC37" i="49"/>
  <c r="BU37" i="49"/>
  <c r="BZ37" i="49"/>
  <c r="BY37" i="49"/>
  <c r="BX37" i="49"/>
  <c r="CB37" i="49"/>
  <c r="BW37" i="49"/>
  <c r="BT37" i="49"/>
  <c r="BV37" i="49"/>
  <c r="BS37" i="49"/>
  <c r="BA37" i="49"/>
  <c r="BE37" i="49"/>
  <c r="BD37" i="49"/>
  <c r="BC37" i="49"/>
  <c r="AV37" i="49"/>
  <c r="AU37" i="49"/>
  <c r="BB37" i="49"/>
  <c r="AT37" i="49"/>
  <c r="AZ37" i="49"/>
  <c r="AY37" i="49"/>
  <c r="AX37" i="49"/>
  <c r="AW37" i="49"/>
  <c r="AL37" i="49"/>
  <c r="AS37" i="49"/>
  <c r="AK37" i="49"/>
  <c r="AR37" i="49"/>
  <c r="AJ37" i="49"/>
  <c r="AQ37" i="49"/>
  <c r="AI37" i="49"/>
  <c r="AP37" i="49"/>
  <c r="AO37" i="49"/>
  <c r="AN37" i="49"/>
  <c r="AH37" i="49"/>
  <c r="AG37" i="49"/>
  <c r="AF37" i="49"/>
  <c r="AM37" i="49"/>
  <c r="AG136" i="49"/>
  <c r="AF64" i="49"/>
  <c r="CR216" i="49"/>
  <c r="CP216" i="49"/>
  <c r="CO216" i="49"/>
  <c r="CN216" i="49"/>
  <c r="CQ216" i="49"/>
  <c r="CM216" i="49"/>
  <c r="CL216" i="49"/>
  <c r="CJ216" i="49"/>
  <c r="CH216" i="49"/>
  <c r="CK216" i="49"/>
  <c r="CG216" i="49"/>
  <c r="CF216" i="49"/>
  <c r="CI216" i="49"/>
  <c r="CD216" i="49"/>
  <c r="CE216" i="49"/>
  <c r="CC216" i="49"/>
  <c r="CB216" i="49"/>
  <c r="CA216" i="49"/>
  <c r="BY216" i="49"/>
  <c r="BX216" i="49"/>
  <c r="BW216" i="49"/>
  <c r="BZ216" i="49"/>
  <c r="BS216" i="49"/>
  <c r="BV216" i="49"/>
  <c r="BU216" i="49"/>
  <c r="BT216" i="49"/>
  <c r="BE216" i="49"/>
  <c r="BD216" i="49"/>
  <c r="BC216" i="49"/>
  <c r="BB216" i="49"/>
  <c r="BA216" i="49"/>
  <c r="AZ216" i="49"/>
  <c r="AY216" i="49"/>
  <c r="AX216" i="49"/>
  <c r="AW216" i="49"/>
  <c r="AV216" i="49"/>
  <c r="AR216" i="49"/>
  <c r="AJ216" i="49"/>
  <c r="AQ216" i="49"/>
  <c r="AP216" i="49"/>
  <c r="AO216" i="49"/>
  <c r="AN216" i="49"/>
  <c r="AU216" i="49"/>
  <c r="AM216" i="49"/>
  <c r="AT216" i="49"/>
  <c r="AL216" i="49"/>
  <c r="AH216" i="49"/>
  <c r="AG216" i="49"/>
  <c r="AF216" i="49"/>
  <c r="AI216" i="49"/>
  <c r="AS216" i="49"/>
  <c r="AK216" i="49"/>
  <c r="CR213" i="49"/>
  <c r="CP213" i="49"/>
  <c r="CO213" i="49"/>
  <c r="CQ213" i="49"/>
  <c r="CN213" i="49"/>
  <c r="CM213" i="49"/>
  <c r="CL213" i="49"/>
  <c r="CJ213" i="49"/>
  <c r="CH213" i="49"/>
  <c r="CK213" i="49"/>
  <c r="CI213" i="49"/>
  <c r="CG213" i="49"/>
  <c r="CF213" i="49"/>
  <c r="CD213" i="49"/>
  <c r="CC213" i="49"/>
  <c r="CB213" i="49"/>
  <c r="CE213" i="49"/>
  <c r="CA213" i="49"/>
  <c r="BY213" i="49"/>
  <c r="BX213" i="49"/>
  <c r="BW213" i="49"/>
  <c r="BV213" i="49"/>
  <c r="BS213" i="49"/>
  <c r="BZ213" i="49"/>
  <c r="BU213" i="49"/>
  <c r="BT213" i="49"/>
  <c r="BE213" i="49"/>
  <c r="BD213" i="49"/>
  <c r="BC213" i="49"/>
  <c r="AZ213" i="49"/>
  <c r="AY213" i="49"/>
  <c r="AX213" i="49"/>
  <c r="BA213" i="49"/>
  <c r="AW213" i="49"/>
  <c r="AV213" i="49"/>
  <c r="AU213" i="49"/>
  <c r="AR213" i="49"/>
  <c r="AJ213" i="49"/>
  <c r="AQ213" i="49"/>
  <c r="BB213" i="49"/>
  <c r="AP213" i="49"/>
  <c r="AO213" i="49"/>
  <c r="AN213" i="49"/>
  <c r="AM213" i="49"/>
  <c r="AT213" i="49"/>
  <c r="AL213" i="49"/>
  <c r="AH213" i="49"/>
  <c r="AG213" i="49"/>
  <c r="AF213" i="49"/>
  <c r="AS213" i="49"/>
  <c r="AK213" i="49"/>
  <c r="AI213" i="49"/>
  <c r="CR208" i="49"/>
  <c r="CQ208" i="49"/>
  <c r="CP208" i="49"/>
  <c r="CO208" i="49"/>
  <c r="CN208" i="49"/>
  <c r="CM208" i="49"/>
  <c r="CL208" i="49"/>
  <c r="CH208" i="49"/>
  <c r="CJ208" i="49"/>
  <c r="CG208" i="49"/>
  <c r="CF208" i="49"/>
  <c r="CK208" i="49"/>
  <c r="CE208" i="49"/>
  <c r="CI208" i="49"/>
  <c r="CD208" i="49"/>
  <c r="CC208" i="49"/>
  <c r="CB208" i="49"/>
  <c r="CA208" i="49"/>
  <c r="BZ208" i="49"/>
  <c r="BY208" i="49"/>
  <c r="BX208" i="49"/>
  <c r="BW208" i="49"/>
  <c r="BS208" i="49"/>
  <c r="BV208" i="49"/>
  <c r="BU208" i="49"/>
  <c r="BT208" i="49"/>
  <c r="BE208" i="49"/>
  <c r="BD208" i="49"/>
  <c r="BC208" i="49"/>
  <c r="BA208" i="49"/>
  <c r="AZ208" i="49"/>
  <c r="AY208" i="49"/>
  <c r="AX208" i="49"/>
  <c r="BB208" i="49"/>
  <c r="AW208" i="49"/>
  <c r="AV208" i="49"/>
  <c r="AR208" i="49"/>
  <c r="AJ208" i="49"/>
  <c r="AQ208" i="49"/>
  <c r="AP208" i="49"/>
  <c r="AU208" i="49"/>
  <c r="AO208" i="49"/>
  <c r="AN208" i="49"/>
  <c r="AM208" i="49"/>
  <c r="AT208" i="49"/>
  <c r="AL208" i="49"/>
  <c r="AH208" i="49"/>
  <c r="AG208" i="49"/>
  <c r="AF208" i="49"/>
  <c r="AS208" i="49"/>
  <c r="AK208" i="49"/>
  <c r="AI208" i="49"/>
  <c r="CR202" i="49"/>
  <c r="CQ202" i="49"/>
  <c r="CP202" i="49"/>
  <c r="CO202" i="49"/>
  <c r="CN202" i="49"/>
  <c r="CM202" i="49"/>
  <c r="CL202" i="49"/>
  <c r="CK202" i="49"/>
  <c r="CJ202" i="49"/>
  <c r="CH202" i="49"/>
  <c r="CG202" i="49"/>
  <c r="CF202" i="49"/>
  <c r="CI202" i="49"/>
  <c r="CE202" i="49"/>
  <c r="CD202" i="49"/>
  <c r="CC202" i="49"/>
  <c r="CB202" i="49"/>
  <c r="CA202" i="49"/>
  <c r="BY202" i="49"/>
  <c r="BZ202" i="49"/>
  <c r="BX202" i="49"/>
  <c r="BW202" i="49"/>
  <c r="BS202" i="49"/>
  <c r="BV202" i="49"/>
  <c r="BU202" i="49"/>
  <c r="BT202" i="49"/>
  <c r="BE202" i="49"/>
  <c r="BD202" i="49"/>
  <c r="BC202" i="49"/>
  <c r="AZ202" i="49"/>
  <c r="BB202" i="49"/>
  <c r="BA202" i="49"/>
  <c r="AY202" i="49"/>
  <c r="AX202" i="49"/>
  <c r="AW202" i="49"/>
  <c r="AV202" i="49"/>
  <c r="AR202" i="49"/>
  <c r="AJ202" i="49"/>
  <c r="AQ202" i="49"/>
  <c r="AP202" i="49"/>
  <c r="AO202" i="49"/>
  <c r="AN202" i="49"/>
  <c r="AM202" i="49"/>
  <c r="AU202" i="49"/>
  <c r="AT202" i="49"/>
  <c r="AL202" i="49"/>
  <c r="AH202" i="49"/>
  <c r="AG202" i="49"/>
  <c r="AS202" i="49"/>
  <c r="AF202" i="49"/>
  <c r="AK202" i="49"/>
  <c r="AI202" i="49"/>
  <c r="CR2" i="49"/>
  <c r="AB219" i="49"/>
  <c r="CP2" i="49"/>
  <c r="CO2" i="49"/>
  <c r="CN2" i="49"/>
  <c r="CQ2" i="49"/>
  <c r="CM2" i="49"/>
  <c r="CL2" i="49"/>
  <c r="CH2" i="49"/>
  <c r="CK2" i="49"/>
  <c r="CJ2" i="49"/>
  <c r="CI2" i="49"/>
  <c r="CG2" i="49"/>
  <c r="CF2" i="49"/>
  <c r="CD2" i="49"/>
  <c r="CE2" i="49"/>
  <c r="CC2" i="49"/>
  <c r="CB2" i="49"/>
  <c r="CA2" i="49"/>
  <c r="BY2" i="49"/>
  <c r="BX2" i="49"/>
  <c r="BW2" i="49"/>
  <c r="BZ2" i="49"/>
  <c r="BS2" i="49"/>
  <c r="BV2" i="49"/>
  <c r="BU2" i="49"/>
  <c r="BT2" i="49"/>
  <c r="BE2" i="49"/>
  <c r="BD2" i="49"/>
  <c r="BC2" i="49"/>
  <c r="BB2" i="49"/>
  <c r="AZ2" i="49"/>
  <c r="AY2" i="49"/>
  <c r="AX2" i="49"/>
  <c r="AW2" i="49"/>
  <c r="BA2" i="49"/>
  <c r="AV2" i="49"/>
  <c r="AR2" i="49"/>
  <c r="AJ2" i="49"/>
  <c r="AU2" i="49"/>
  <c r="AQ2" i="49"/>
  <c r="AP2" i="49"/>
  <c r="AO2" i="49"/>
  <c r="AN2" i="49"/>
  <c r="AM2" i="49"/>
  <c r="AT2" i="49"/>
  <c r="AL2" i="49"/>
  <c r="AH2" i="49"/>
  <c r="AS2" i="49"/>
  <c r="AG2" i="49"/>
  <c r="AK2" i="49"/>
  <c r="AF2" i="49"/>
  <c r="AI2" i="49"/>
  <c r="CR27" i="49"/>
  <c r="CP27" i="49"/>
  <c r="CO27" i="49"/>
  <c r="CQ27" i="49"/>
  <c r="CN27" i="49"/>
  <c r="CM27" i="49"/>
  <c r="CL27" i="49"/>
  <c r="CH27" i="49"/>
  <c r="CJ27" i="49"/>
  <c r="CK27" i="49"/>
  <c r="CI27" i="49"/>
  <c r="CG27" i="49"/>
  <c r="CF27" i="49"/>
  <c r="CD27" i="49"/>
  <c r="CC27" i="49"/>
  <c r="CB27" i="49"/>
  <c r="CE27" i="49"/>
  <c r="CA27" i="49"/>
  <c r="BY27" i="49"/>
  <c r="BX27" i="49"/>
  <c r="BW27" i="49"/>
  <c r="BZ27" i="49"/>
  <c r="BS27" i="49"/>
  <c r="BV27" i="49"/>
  <c r="BU27" i="49"/>
  <c r="BT27" i="49"/>
  <c r="BE27" i="49"/>
  <c r="BD27" i="49"/>
  <c r="BC27" i="49"/>
  <c r="BA27" i="49"/>
  <c r="AZ27" i="49"/>
  <c r="AY27" i="49"/>
  <c r="AX27" i="49"/>
  <c r="AW27" i="49"/>
  <c r="AV27" i="49"/>
  <c r="AR27" i="49"/>
  <c r="AJ27" i="49"/>
  <c r="BB27" i="49"/>
  <c r="AQ27" i="49"/>
  <c r="AP27" i="49"/>
  <c r="AO27" i="49"/>
  <c r="AN27" i="49"/>
  <c r="AU27" i="49"/>
  <c r="AM27" i="49"/>
  <c r="AT27" i="49"/>
  <c r="AL27" i="49"/>
  <c r="AS27" i="49"/>
  <c r="AH27" i="49"/>
  <c r="AK27" i="49"/>
  <c r="AG27" i="49"/>
  <c r="AF27" i="49"/>
  <c r="AI27" i="49"/>
  <c r="CR183" i="49"/>
  <c r="CQ183" i="49"/>
  <c r="CO183" i="49"/>
  <c r="CP183" i="49"/>
  <c r="CN183" i="49"/>
  <c r="CM183" i="49"/>
  <c r="CL183" i="49"/>
  <c r="CH183" i="49"/>
  <c r="CJ183" i="49"/>
  <c r="CK183" i="49"/>
  <c r="CG183" i="49"/>
  <c r="CF183" i="49"/>
  <c r="CE183" i="49"/>
  <c r="CI183" i="49"/>
  <c r="CD183" i="49"/>
  <c r="CC183" i="49"/>
  <c r="CB183" i="49"/>
  <c r="CA183" i="49"/>
  <c r="BZ183" i="49"/>
  <c r="BY183" i="49"/>
  <c r="BX183" i="49"/>
  <c r="BW183" i="49"/>
  <c r="BS183" i="49"/>
  <c r="BV183" i="49"/>
  <c r="BU183" i="49"/>
  <c r="BT183" i="49"/>
  <c r="BE183" i="49"/>
  <c r="BD183" i="49"/>
  <c r="BC183" i="49"/>
  <c r="BB183" i="49"/>
  <c r="AZ183" i="49"/>
  <c r="AY183" i="49"/>
  <c r="BA183" i="49"/>
  <c r="AX183" i="49"/>
  <c r="AW183" i="49"/>
  <c r="AV183" i="49"/>
  <c r="AR183" i="49"/>
  <c r="AJ183" i="49"/>
  <c r="AQ183" i="49"/>
  <c r="AU183" i="49"/>
  <c r="AP183" i="49"/>
  <c r="AO183" i="49"/>
  <c r="AN183" i="49"/>
  <c r="AM183" i="49"/>
  <c r="AT183" i="49"/>
  <c r="AL183" i="49"/>
  <c r="AK183" i="49"/>
  <c r="AH183" i="49"/>
  <c r="AG183" i="49"/>
  <c r="AF183" i="49"/>
  <c r="AS183" i="49"/>
  <c r="AI183" i="49"/>
  <c r="CR178" i="49"/>
  <c r="CP178" i="49"/>
  <c r="CQ178" i="49"/>
  <c r="CO178" i="49"/>
  <c r="CN178" i="49"/>
  <c r="CM178" i="49"/>
  <c r="CL178" i="49"/>
  <c r="CK178" i="49"/>
  <c r="CH178" i="49"/>
  <c r="CJ178" i="49"/>
  <c r="CG178" i="49"/>
  <c r="CF178" i="49"/>
  <c r="CI178" i="49"/>
  <c r="CE178" i="49"/>
  <c r="CD178" i="49"/>
  <c r="CC178" i="49"/>
  <c r="CB178" i="49"/>
  <c r="CA178" i="49"/>
  <c r="BY178" i="49"/>
  <c r="BZ178" i="49"/>
  <c r="BX178" i="49"/>
  <c r="BW178" i="49"/>
  <c r="BV178" i="49"/>
  <c r="BS178" i="49"/>
  <c r="BU178" i="49"/>
  <c r="BT178" i="49"/>
  <c r="BE178" i="49"/>
  <c r="BD178" i="49"/>
  <c r="BC178" i="49"/>
  <c r="BB178" i="49"/>
  <c r="AZ178" i="49"/>
  <c r="AY178" i="49"/>
  <c r="AX178" i="49"/>
  <c r="AW178" i="49"/>
  <c r="AV178" i="49"/>
  <c r="AR178" i="49"/>
  <c r="AJ178" i="49"/>
  <c r="AQ178" i="49"/>
  <c r="AP178" i="49"/>
  <c r="AO178" i="49"/>
  <c r="AN178" i="49"/>
  <c r="BA178" i="49"/>
  <c r="AM178" i="49"/>
  <c r="AT178" i="49"/>
  <c r="AL178" i="49"/>
  <c r="AH178" i="49"/>
  <c r="AG178" i="49"/>
  <c r="AF178" i="49"/>
  <c r="AU178" i="49"/>
  <c r="AI178" i="49"/>
  <c r="AS178" i="49"/>
  <c r="AK178" i="49"/>
  <c r="CR171" i="49"/>
  <c r="CP171" i="49"/>
  <c r="CO171" i="49"/>
  <c r="CN171" i="49"/>
  <c r="CQ171" i="49"/>
  <c r="CM171" i="49"/>
  <c r="CL171" i="49"/>
  <c r="CH171" i="49"/>
  <c r="CK171" i="49"/>
  <c r="CI171" i="49"/>
  <c r="CG171" i="49"/>
  <c r="CF171" i="49"/>
  <c r="CJ171" i="49"/>
  <c r="CD171" i="49"/>
  <c r="CE171" i="49"/>
  <c r="CC171" i="49"/>
  <c r="CB171" i="49"/>
  <c r="CA171" i="49"/>
  <c r="BY171" i="49"/>
  <c r="BX171" i="49"/>
  <c r="BW171" i="49"/>
  <c r="BZ171" i="49"/>
  <c r="BV171" i="49"/>
  <c r="BS171" i="49"/>
  <c r="BU171" i="49"/>
  <c r="BT171" i="49"/>
  <c r="BE171" i="49"/>
  <c r="BD171" i="49"/>
  <c r="BC171" i="49"/>
  <c r="BB171" i="49"/>
  <c r="BA171" i="49"/>
  <c r="AZ171" i="49"/>
  <c r="AY171" i="49"/>
  <c r="AX171" i="49"/>
  <c r="AW171" i="49"/>
  <c r="AV171" i="49"/>
  <c r="AR171" i="49"/>
  <c r="AJ171" i="49"/>
  <c r="AQ171" i="49"/>
  <c r="AP171" i="49"/>
  <c r="AO171" i="49"/>
  <c r="AU171" i="49"/>
  <c r="AN171" i="49"/>
  <c r="AM171" i="49"/>
  <c r="AT171" i="49"/>
  <c r="AL171" i="49"/>
  <c r="AH171" i="49"/>
  <c r="AG171" i="49"/>
  <c r="AF171" i="49"/>
  <c r="AS171" i="49"/>
  <c r="AK171" i="49"/>
  <c r="AI171" i="49"/>
  <c r="CR47" i="49"/>
  <c r="CO47" i="49"/>
  <c r="CQ47" i="49"/>
  <c r="CN47" i="49"/>
  <c r="CP47" i="49"/>
  <c r="CM47" i="49"/>
  <c r="CL47" i="49"/>
  <c r="CJ47" i="49"/>
  <c r="CH47" i="49"/>
  <c r="CK47" i="49"/>
  <c r="CI47" i="49"/>
  <c r="CG47" i="49"/>
  <c r="CF47" i="49"/>
  <c r="CD47" i="49"/>
  <c r="CC47" i="49"/>
  <c r="CB47" i="49"/>
  <c r="CE47" i="49"/>
  <c r="CA47" i="49"/>
  <c r="BY47" i="49"/>
  <c r="BX47" i="49"/>
  <c r="BW47" i="49"/>
  <c r="BV47" i="49"/>
  <c r="BS47" i="49"/>
  <c r="BZ47" i="49"/>
  <c r="BU47" i="49"/>
  <c r="BT47" i="49"/>
  <c r="BE47" i="49"/>
  <c r="BD47" i="49"/>
  <c r="BC47" i="49"/>
  <c r="BB47" i="49"/>
  <c r="AZ47" i="49"/>
  <c r="AY47" i="49"/>
  <c r="AX47" i="49"/>
  <c r="BA47" i="49"/>
  <c r="AW47" i="49"/>
  <c r="AV47" i="49"/>
  <c r="AR47" i="49"/>
  <c r="AJ47" i="49"/>
  <c r="AU47" i="49"/>
  <c r="AQ47" i="49"/>
  <c r="AP47" i="49"/>
  <c r="AO47" i="49"/>
  <c r="AN47" i="49"/>
  <c r="AM47" i="49"/>
  <c r="AT47" i="49"/>
  <c r="AL47" i="49"/>
  <c r="AH47" i="49"/>
  <c r="AG47" i="49"/>
  <c r="AF47" i="49"/>
  <c r="AI47" i="49"/>
  <c r="AS47" i="49"/>
  <c r="AK47" i="49"/>
  <c r="CR159" i="49"/>
  <c r="CP159" i="49"/>
  <c r="CQ159" i="49"/>
  <c r="CO159" i="49"/>
  <c r="CN159" i="49"/>
  <c r="CM159" i="49"/>
  <c r="CL159" i="49"/>
  <c r="CJ159" i="49"/>
  <c r="CH159" i="49"/>
  <c r="CG159" i="49"/>
  <c r="CF159" i="49"/>
  <c r="CK159" i="49"/>
  <c r="CE159" i="49"/>
  <c r="CI159" i="49"/>
  <c r="CD159" i="49"/>
  <c r="CC159" i="49"/>
  <c r="CB159" i="49"/>
  <c r="CA159" i="49"/>
  <c r="BZ159" i="49"/>
  <c r="BY159" i="49"/>
  <c r="BX159" i="49"/>
  <c r="BW159" i="49"/>
  <c r="BV159" i="49"/>
  <c r="BS159" i="49"/>
  <c r="BU159" i="49"/>
  <c r="BT159" i="49"/>
  <c r="BE159" i="49"/>
  <c r="BD159" i="49"/>
  <c r="BC159" i="49"/>
  <c r="BB159" i="49"/>
  <c r="BA159" i="49"/>
  <c r="AZ159" i="49"/>
  <c r="AY159" i="49"/>
  <c r="AX159" i="49"/>
  <c r="AW159" i="49"/>
  <c r="AV159" i="49"/>
  <c r="AR159" i="49"/>
  <c r="AJ159" i="49"/>
  <c r="AQ159" i="49"/>
  <c r="AP159" i="49"/>
  <c r="AO159" i="49"/>
  <c r="AN159" i="49"/>
  <c r="AM159" i="49"/>
  <c r="AU159" i="49"/>
  <c r="AT159" i="49"/>
  <c r="AL159" i="49"/>
  <c r="AH159" i="49"/>
  <c r="AG159" i="49"/>
  <c r="AF159" i="49"/>
  <c r="AS159" i="49"/>
  <c r="AK159" i="49"/>
  <c r="AI159" i="49"/>
  <c r="CR154" i="49"/>
  <c r="CQ154" i="49"/>
  <c r="CP154" i="49"/>
  <c r="CO154" i="49"/>
  <c r="CN154" i="49"/>
  <c r="CM154" i="49"/>
  <c r="CL154" i="49"/>
  <c r="CK154" i="49"/>
  <c r="CJ154" i="49"/>
  <c r="CH154" i="49"/>
  <c r="CG154" i="49"/>
  <c r="CF154" i="49"/>
  <c r="CI154" i="49"/>
  <c r="CE154" i="49"/>
  <c r="CD154" i="49"/>
  <c r="CC154" i="49"/>
  <c r="CB154" i="49"/>
  <c r="CA154" i="49"/>
  <c r="BY154" i="49"/>
  <c r="BZ154" i="49"/>
  <c r="BX154" i="49"/>
  <c r="BW154" i="49"/>
  <c r="BV154" i="49"/>
  <c r="BS154" i="49"/>
  <c r="BT154" i="49"/>
  <c r="BU154" i="49"/>
  <c r="BE154" i="49"/>
  <c r="BD154" i="49"/>
  <c r="BC154" i="49"/>
  <c r="BB154" i="49"/>
  <c r="BA154" i="49"/>
  <c r="AZ154" i="49"/>
  <c r="AY154" i="49"/>
  <c r="AX154" i="49"/>
  <c r="AW154" i="49"/>
  <c r="AV154" i="49"/>
  <c r="AR154" i="49"/>
  <c r="AJ154" i="49"/>
  <c r="AQ154" i="49"/>
  <c r="AI154" i="49"/>
  <c r="AP154" i="49"/>
  <c r="AO154" i="49"/>
  <c r="AU154" i="49"/>
  <c r="AN154" i="49"/>
  <c r="AM154" i="49"/>
  <c r="AT154" i="49"/>
  <c r="AL154" i="49"/>
  <c r="AH154" i="49"/>
  <c r="AG154" i="49"/>
  <c r="AS154" i="49"/>
  <c r="AF154" i="49"/>
  <c r="AK154" i="49"/>
  <c r="CR147" i="49"/>
  <c r="CO147" i="49"/>
  <c r="CN147" i="49"/>
  <c r="CQ147" i="49"/>
  <c r="CP147" i="49"/>
  <c r="CM147" i="49"/>
  <c r="CL147" i="49"/>
  <c r="CH147" i="49"/>
  <c r="CK147" i="49"/>
  <c r="CJ147" i="49"/>
  <c r="CI147" i="49"/>
  <c r="CG147" i="49"/>
  <c r="CF147" i="49"/>
  <c r="CD147" i="49"/>
  <c r="CE147" i="49"/>
  <c r="CC147" i="49"/>
  <c r="CB147" i="49"/>
  <c r="CA147" i="49"/>
  <c r="BY147" i="49"/>
  <c r="BX147" i="49"/>
  <c r="BW147" i="49"/>
  <c r="BZ147" i="49"/>
  <c r="BV147" i="49"/>
  <c r="BU147" i="49"/>
  <c r="BS147" i="49"/>
  <c r="BT147" i="49"/>
  <c r="BE147" i="49"/>
  <c r="BD147" i="49"/>
  <c r="BC147" i="49"/>
  <c r="BB147" i="49"/>
  <c r="AY147" i="49"/>
  <c r="AZ147" i="49"/>
  <c r="AX147" i="49"/>
  <c r="AW147" i="49"/>
  <c r="BA147" i="49"/>
  <c r="AV147" i="49"/>
  <c r="AR147" i="49"/>
  <c r="AJ147" i="49"/>
  <c r="AQ147" i="49"/>
  <c r="AI147" i="49"/>
  <c r="AU147" i="49"/>
  <c r="AP147" i="49"/>
  <c r="AO147" i="49"/>
  <c r="AN147" i="49"/>
  <c r="AM147" i="49"/>
  <c r="AT147" i="49"/>
  <c r="AL147" i="49"/>
  <c r="AH147" i="49"/>
  <c r="AS147" i="49"/>
  <c r="AG147" i="49"/>
  <c r="AK147" i="49"/>
  <c r="AF147" i="49"/>
  <c r="CR142" i="49"/>
  <c r="CP142" i="49"/>
  <c r="CO142" i="49"/>
  <c r="CQ142" i="49"/>
  <c r="CN142" i="49"/>
  <c r="CM142" i="49"/>
  <c r="CL142" i="49"/>
  <c r="CH142" i="49"/>
  <c r="CJ142" i="49"/>
  <c r="CK142" i="49"/>
  <c r="CI142" i="49"/>
  <c r="CG142" i="49"/>
  <c r="CF142" i="49"/>
  <c r="CD142" i="49"/>
  <c r="CC142" i="49"/>
  <c r="CB142" i="49"/>
  <c r="CE142" i="49"/>
  <c r="CA142" i="49"/>
  <c r="BY142" i="49"/>
  <c r="BX142" i="49"/>
  <c r="BW142" i="49"/>
  <c r="BV142" i="49"/>
  <c r="BS142" i="49"/>
  <c r="BZ142" i="49"/>
  <c r="BU142" i="49"/>
  <c r="BT142" i="49"/>
  <c r="BE142" i="49"/>
  <c r="BD142" i="49"/>
  <c r="BC142" i="49"/>
  <c r="BB142" i="49"/>
  <c r="BA142" i="49"/>
  <c r="AY142" i="49"/>
  <c r="AX142" i="49"/>
  <c r="AZ142" i="49"/>
  <c r="AW142" i="49"/>
  <c r="AV142" i="49"/>
  <c r="AU142" i="49"/>
  <c r="AR142" i="49"/>
  <c r="AJ142" i="49"/>
  <c r="AQ142" i="49"/>
  <c r="AI142" i="49"/>
  <c r="AP142" i="49"/>
  <c r="AO142" i="49"/>
  <c r="AN142" i="49"/>
  <c r="AM142" i="49"/>
  <c r="AT142" i="49"/>
  <c r="AL142" i="49"/>
  <c r="AS142" i="49"/>
  <c r="AH142" i="49"/>
  <c r="AK142" i="49"/>
  <c r="AG142" i="49"/>
  <c r="AF142" i="49"/>
  <c r="CR135" i="49"/>
  <c r="CQ135" i="49"/>
  <c r="CO135" i="49"/>
  <c r="CP135" i="49"/>
  <c r="CN135" i="49"/>
  <c r="CM135" i="49"/>
  <c r="CL135" i="49"/>
  <c r="CH135" i="49"/>
  <c r="CJ135" i="49"/>
  <c r="CG135" i="49"/>
  <c r="CK135" i="49"/>
  <c r="CF135" i="49"/>
  <c r="CI135" i="49"/>
  <c r="CE135" i="49"/>
  <c r="CD135" i="49"/>
  <c r="CC135" i="49"/>
  <c r="CB135" i="49"/>
  <c r="CA135" i="49"/>
  <c r="BZ135" i="49"/>
  <c r="BY135" i="49"/>
  <c r="BX135" i="49"/>
  <c r="BW135" i="49"/>
  <c r="BV135" i="49"/>
  <c r="BS135" i="49"/>
  <c r="BU135" i="49"/>
  <c r="BT135" i="49"/>
  <c r="BE135" i="49"/>
  <c r="BD135" i="49"/>
  <c r="BC135" i="49"/>
  <c r="BB135" i="49"/>
  <c r="AY135" i="49"/>
  <c r="BA135" i="49"/>
  <c r="AX135" i="49"/>
  <c r="AW135" i="49"/>
  <c r="AZ135" i="49"/>
  <c r="AV135" i="49"/>
  <c r="AR135" i="49"/>
  <c r="AJ135" i="49"/>
  <c r="AQ135" i="49"/>
  <c r="AI135" i="49"/>
  <c r="AP135" i="49"/>
  <c r="AO135" i="49"/>
  <c r="AN135" i="49"/>
  <c r="AM135" i="49"/>
  <c r="AU135" i="49"/>
  <c r="AT135" i="49"/>
  <c r="AL135" i="49"/>
  <c r="AK135" i="49"/>
  <c r="AH135" i="49"/>
  <c r="AG135" i="49"/>
  <c r="AF135" i="49"/>
  <c r="AS135" i="49"/>
  <c r="CR130" i="49"/>
  <c r="CQ130" i="49"/>
  <c r="CP130" i="49"/>
  <c r="CO130" i="49"/>
  <c r="CN130" i="49"/>
  <c r="CM130" i="49"/>
  <c r="CL130" i="49"/>
  <c r="CK130" i="49"/>
  <c r="CH130" i="49"/>
  <c r="CJ130" i="49"/>
  <c r="CG130" i="49"/>
  <c r="CF130" i="49"/>
  <c r="CI130" i="49"/>
  <c r="CE130" i="49"/>
  <c r="CD130" i="49"/>
  <c r="CC130" i="49"/>
  <c r="CB130" i="49"/>
  <c r="CA130" i="49"/>
  <c r="BY130" i="49"/>
  <c r="BZ130" i="49"/>
  <c r="BX130" i="49"/>
  <c r="BW130" i="49"/>
  <c r="BV130" i="49"/>
  <c r="BS130" i="49"/>
  <c r="BU130" i="49"/>
  <c r="BT130" i="49"/>
  <c r="BE130" i="49"/>
  <c r="BD130" i="49"/>
  <c r="BC130" i="49"/>
  <c r="BB130" i="49"/>
  <c r="AY130" i="49"/>
  <c r="AX130" i="49"/>
  <c r="AW130" i="49"/>
  <c r="AV130" i="49"/>
  <c r="BA130" i="49"/>
  <c r="AR130" i="49"/>
  <c r="AJ130" i="49"/>
  <c r="AQ130" i="49"/>
  <c r="AI130" i="49"/>
  <c r="AZ130" i="49"/>
  <c r="AP130" i="49"/>
  <c r="AO130" i="49"/>
  <c r="AU130" i="49"/>
  <c r="AN130" i="49"/>
  <c r="AM130" i="49"/>
  <c r="AL130" i="49"/>
  <c r="AH130" i="49"/>
  <c r="AG130" i="49"/>
  <c r="AF130" i="49"/>
  <c r="AT130" i="49"/>
  <c r="AK130" i="49"/>
  <c r="AS130" i="49"/>
  <c r="CR123" i="49"/>
  <c r="CQ123" i="49"/>
  <c r="CP123" i="49"/>
  <c r="CO123" i="49"/>
  <c r="CN123" i="49"/>
  <c r="CM123" i="49"/>
  <c r="CL123" i="49"/>
  <c r="CH123" i="49"/>
  <c r="CK123" i="49"/>
  <c r="CJ123" i="49"/>
  <c r="CI123" i="49"/>
  <c r="CF123" i="49"/>
  <c r="CG123" i="49"/>
  <c r="CD123" i="49"/>
  <c r="CE123" i="49"/>
  <c r="CC123" i="49"/>
  <c r="CB123" i="49"/>
  <c r="CA123" i="49"/>
  <c r="BY123" i="49"/>
  <c r="BX123" i="49"/>
  <c r="BW123" i="49"/>
  <c r="BZ123" i="49"/>
  <c r="BV123" i="49"/>
  <c r="BU123" i="49"/>
  <c r="BS123" i="49"/>
  <c r="BT123" i="49"/>
  <c r="BE123" i="49"/>
  <c r="BD123" i="49"/>
  <c r="BC123" i="49"/>
  <c r="BB123" i="49"/>
  <c r="AZ123" i="49"/>
  <c r="BA123" i="49"/>
  <c r="AY123" i="49"/>
  <c r="AX123" i="49"/>
  <c r="AW123" i="49"/>
  <c r="AV123" i="49"/>
  <c r="AT123" i="49"/>
  <c r="AR123" i="49"/>
  <c r="AJ123" i="49"/>
  <c r="AQ123" i="49"/>
  <c r="AI123" i="49"/>
  <c r="AU123" i="49"/>
  <c r="AP123" i="49"/>
  <c r="AO123" i="49"/>
  <c r="AN123" i="49"/>
  <c r="AM123" i="49"/>
  <c r="AL123" i="49"/>
  <c r="AH123" i="49"/>
  <c r="AG123" i="49"/>
  <c r="AF123" i="49"/>
  <c r="AS123" i="49"/>
  <c r="AK123" i="49"/>
  <c r="CR118" i="49"/>
  <c r="CQ118" i="49"/>
  <c r="CO118" i="49"/>
  <c r="CN118" i="49"/>
  <c r="CP118" i="49"/>
  <c r="CM118" i="49"/>
  <c r="CL118" i="49"/>
  <c r="CJ118" i="49"/>
  <c r="CH118" i="49"/>
  <c r="CK118" i="49"/>
  <c r="CI118" i="49"/>
  <c r="CF118" i="49"/>
  <c r="CG118" i="49"/>
  <c r="CD118" i="49"/>
  <c r="CC118" i="49"/>
  <c r="CB118" i="49"/>
  <c r="CE118" i="49"/>
  <c r="CA118" i="49"/>
  <c r="BY118" i="49"/>
  <c r="BX118" i="49"/>
  <c r="BW118" i="49"/>
  <c r="BV118" i="49"/>
  <c r="BS118" i="49"/>
  <c r="BU118" i="49"/>
  <c r="BZ118" i="49"/>
  <c r="BT118" i="49"/>
  <c r="BE118" i="49"/>
  <c r="BD118" i="49"/>
  <c r="BC118" i="49"/>
  <c r="BB118" i="49"/>
  <c r="AT118" i="49"/>
  <c r="AZ118" i="49"/>
  <c r="AY118" i="49"/>
  <c r="AX118" i="49"/>
  <c r="BA118" i="49"/>
  <c r="AW118" i="49"/>
  <c r="AV118" i="49"/>
  <c r="AU118" i="49"/>
  <c r="AR118" i="49"/>
  <c r="AJ118" i="49"/>
  <c r="AQ118" i="49"/>
  <c r="AI118" i="49"/>
  <c r="AP118" i="49"/>
  <c r="AO118" i="49"/>
  <c r="AN118" i="49"/>
  <c r="AM118" i="49"/>
  <c r="AL118" i="49"/>
  <c r="AH118" i="49"/>
  <c r="AG118" i="49"/>
  <c r="AF118" i="49"/>
  <c r="AS118" i="49"/>
  <c r="AK118" i="49"/>
  <c r="CR112" i="49"/>
  <c r="CQ112" i="49"/>
  <c r="CP112" i="49"/>
  <c r="CO112" i="49"/>
  <c r="CN112" i="49"/>
  <c r="CM112" i="49"/>
  <c r="CL112" i="49"/>
  <c r="CJ112" i="49"/>
  <c r="CH112" i="49"/>
  <c r="CK112" i="49"/>
  <c r="CF112" i="49"/>
  <c r="CE112" i="49"/>
  <c r="CD112" i="49"/>
  <c r="CC112" i="49"/>
  <c r="CB112" i="49"/>
  <c r="CG112" i="49"/>
  <c r="CA112" i="49"/>
  <c r="BZ112" i="49"/>
  <c r="BY112" i="49"/>
  <c r="BX112" i="49"/>
  <c r="BW112" i="49"/>
  <c r="BV112" i="49"/>
  <c r="CI112" i="49"/>
  <c r="BS112" i="49"/>
  <c r="BU112" i="49"/>
  <c r="BT112" i="49"/>
  <c r="BE112" i="49"/>
  <c r="BD112" i="49"/>
  <c r="BC112" i="49"/>
  <c r="BB112" i="49"/>
  <c r="BA112" i="49"/>
  <c r="AT112" i="49"/>
  <c r="AZ112" i="49"/>
  <c r="AY112" i="49"/>
  <c r="AX112" i="49"/>
  <c r="AW112" i="49"/>
  <c r="AV112" i="49"/>
  <c r="AR112" i="49"/>
  <c r="AJ112" i="49"/>
  <c r="AQ112" i="49"/>
  <c r="AI112" i="49"/>
  <c r="AP112" i="49"/>
  <c r="AO112" i="49"/>
  <c r="AN112" i="49"/>
  <c r="AM112" i="49"/>
  <c r="AU112" i="49"/>
  <c r="AL112" i="49"/>
  <c r="AH112" i="49"/>
  <c r="AG112" i="49"/>
  <c r="AF112" i="49"/>
  <c r="AS112" i="49"/>
  <c r="AK112" i="49"/>
  <c r="CR105" i="49"/>
  <c r="CQ105" i="49"/>
  <c r="CP105" i="49"/>
  <c r="CO105" i="49"/>
  <c r="CN105" i="49"/>
  <c r="CM105" i="49"/>
  <c r="CL105" i="49"/>
  <c r="CK105" i="49"/>
  <c r="CJ105" i="49"/>
  <c r="CH105" i="49"/>
  <c r="CG105" i="49"/>
  <c r="CF105" i="49"/>
  <c r="CI105" i="49"/>
  <c r="CE105" i="49"/>
  <c r="CD105" i="49"/>
  <c r="CC105" i="49"/>
  <c r="CB105" i="49"/>
  <c r="CA105" i="49"/>
  <c r="BY105" i="49"/>
  <c r="BZ105" i="49"/>
  <c r="BX105" i="49"/>
  <c r="BW105" i="49"/>
  <c r="BV105" i="49"/>
  <c r="BS105" i="49"/>
  <c r="BU105" i="49"/>
  <c r="BT105" i="49"/>
  <c r="BE105" i="49"/>
  <c r="BD105" i="49"/>
  <c r="BC105" i="49"/>
  <c r="BB105" i="49"/>
  <c r="BA105" i="49"/>
  <c r="AT105" i="49"/>
  <c r="AZ105" i="49"/>
  <c r="AY105" i="49"/>
  <c r="AX105" i="49"/>
  <c r="AW105" i="49"/>
  <c r="AV105" i="49"/>
  <c r="AR105" i="49"/>
  <c r="AJ105" i="49"/>
  <c r="AQ105" i="49"/>
  <c r="AI105" i="49"/>
  <c r="AP105" i="49"/>
  <c r="AO105" i="49"/>
  <c r="AU105" i="49"/>
  <c r="AN105" i="49"/>
  <c r="AM105" i="49"/>
  <c r="AL105" i="49"/>
  <c r="AH105" i="49"/>
  <c r="AG105" i="49"/>
  <c r="AS105" i="49"/>
  <c r="AF105" i="49"/>
  <c r="AK105" i="49"/>
  <c r="CR74" i="49"/>
  <c r="CQ74" i="49"/>
  <c r="CO74" i="49"/>
  <c r="CN74" i="49"/>
  <c r="CP74" i="49"/>
  <c r="CL74" i="49"/>
  <c r="CM74" i="49"/>
  <c r="CH74" i="49"/>
  <c r="CK74" i="49"/>
  <c r="CJ74" i="49"/>
  <c r="CG74" i="49"/>
  <c r="CI74" i="49"/>
  <c r="CF74" i="49"/>
  <c r="CD74" i="49"/>
  <c r="CC74" i="49"/>
  <c r="CE74" i="49"/>
  <c r="CB74" i="49"/>
  <c r="CA74" i="49"/>
  <c r="BY74" i="49"/>
  <c r="BX74" i="49"/>
  <c r="BW74" i="49"/>
  <c r="BZ74" i="49"/>
  <c r="BV74" i="49"/>
  <c r="BU74" i="49"/>
  <c r="BS74" i="49"/>
  <c r="BT74" i="49"/>
  <c r="BE74" i="49"/>
  <c r="BD74" i="49"/>
  <c r="BC74" i="49"/>
  <c r="BB74" i="49"/>
  <c r="BA74" i="49"/>
  <c r="AT74" i="49"/>
  <c r="AY74" i="49"/>
  <c r="AX74" i="49"/>
  <c r="AW74" i="49"/>
  <c r="AZ74" i="49"/>
  <c r="AV74" i="49"/>
  <c r="AR74" i="49"/>
  <c r="AJ74" i="49"/>
  <c r="AQ74" i="49"/>
  <c r="AI74" i="49"/>
  <c r="AU74" i="49"/>
  <c r="AP74" i="49"/>
  <c r="AO74" i="49"/>
  <c r="AN74" i="49"/>
  <c r="AM74" i="49"/>
  <c r="AL74" i="49"/>
  <c r="AH74" i="49"/>
  <c r="AS74" i="49"/>
  <c r="AG74" i="49"/>
  <c r="AK74" i="49"/>
  <c r="AF74" i="49"/>
  <c r="CR51" i="49"/>
  <c r="CQ51" i="49"/>
  <c r="CP51" i="49"/>
  <c r="CO51" i="49"/>
  <c r="CN51" i="49"/>
  <c r="CL51" i="49"/>
  <c r="CM51" i="49"/>
  <c r="CH51" i="49"/>
  <c r="CJ51" i="49"/>
  <c r="CK51" i="49"/>
  <c r="CI51" i="49"/>
  <c r="CG51" i="49"/>
  <c r="CF51" i="49"/>
  <c r="CE51" i="49"/>
  <c r="CC51" i="49"/>
  <c r="CD51" i="49"/>
  <c r="CB51" i="49"/>
  <c r="CA51" i="49"/>
  <c r="BY51" i="49"/>
  <c r="BX51" i="49"/>
  <c r="BW51" i="49"/>
  <c r="BV51" i="49"/>
  <c r="BS51" i="49"/>
  <c r="BU51" i="49"/>
  <c r="BZ51" i="49"/>
  <c r="BT51" i="49"/>
  <c r="BE51" i="49"/>
  <c r="BD51" i="49"/>
  <c r="BC51" i="49"/>
  <c r="BB51" i="49"/>
  <c r="BA51" i="49"/>
  <c r="AT51" i="49"/>
  <c r="AZ51" i="49"/>
  <c r="AY51" i="49"/>
  <c r="AX51" i="49"/>
  <c r="AW51" i="49"/>
  <c r="AV51" i="49"/>
  <c r="AU51" i="49"/>
  <c r="AR51" i="49"/>
  <c r="AJ51" i="49"/>
  <c r="AQ51" i="49"/>
  <c r="AI51" i="49"/>
  <c r="AP51" i="49"/>
  <c r="AO51" i="49"/>
  <c r="AN51" i="49"/>
  <c r="AM51" i="49"/>
  <c r="AL51" i="49"/>
  <c r="AS51" i="49"/>
  <c r="AH51" i="49"/>
  <c r="AK51" i="49"/>
  <c r="AG51" i="49"/>
  <c r="AF51" i="49"/>
  <c r="CR96" i="49"/>
  <c r="CQ96" i="49"/>
  <c r="CO96" i="49"/>
  <c r="CP96" i="49"/>
  <c r="CN96" i="49"/>
  <c r="CL96" i="49"/>
  <c r="CH96" i="49"/>
  <c r="CM96" i="49"/>
  <c r="CJ96" i="49"/>
  <c r="CF96" i="49"/>
  <c r="CG96" i="49"/>
  <c r="CK96" i="49"/>
  <c r="CE96" i="49"/>
  <c r="CC96" i="49"/>
  <c r="CB96" i="49"/>
  <c r="CI96" i="49"/>
  <c r="CD96" i="49"/>
  <c r="CA96" i="49"/>
  <c r="BZ96" i="49"/>
  <c r="BY96" i="49"/>
  <c r="BX96" i="49"/>
  <c r="BW96" i="49"/>
  <c r="BV96" i="49"/>
  <c r="BS96" i="49"/>
  <c r="BU96" i="49"/>
  <c r="BT96" i="49"/>
  <c r="BE96" i="49"/>
  <c r="BD96" i="49"/>
  <c r="BC96" i="49"/>
  <c r="BB96" i="49"/>
  <c r="BA96" i="49"/>
  <c r="AT96" i="49"/>
  <c r="AY96" i="49"/>
  <c r="AZ96" i="49"/>
  <c r="AX96" i="49"/>
  <c r="AW96" i="49"/>
  <c r="AV96" i="49"/>
  <c r="AR96" i="49"/>
  <c r="AJ96" i="49"/>
  <c r="AQ96" i="49"/>
  <c r="AI96" i="49"/>
  <c r="AP96" i="49"/>
  <c r="AO96" i="49"/>
  <c r="AN96" i="49"/>
  <c r="AM96" i="49"/>
  <c r="AU96" i="49"/>
  <c r="AL96" i="49"/>
  <c r="AK96" i="49"/>
  <c r="AH96" i="49"/>
  <c r="AG96" i="49"/>
  <c r="AF96" i="49"/>
  <c r="AS96" i="49"/>
  <c r="CR57" i="49"/>
  <c r="CQ57" i="49"/>
  <c r="CP57" i="49"/>
  <c r="CO57" i="49"/>
  <c r="CN57" i="49"/>
  <c r="CM57" i="49"/>
  <c r="CL57" i="49"/>
  <c r="CK57" i="49"/>
  <c r="CH57" i="49"/>
  <c r="CJ57" i="49"/>
  <c r="CF57" i="49"/>
  <c r="CI57" i="49"/>
  <c r="CG57" i="49"/>
  <c r="CC57" i="49"/>
  <c r="CB57" i="49"/>
  <c r="CE57" i="49"/>
  <c r="CA57" i="49"/>
  <c r="CD57" i="49"/>
  <c r="BY57" i="49"/>
  <c r="BZ57" i="49"/>
  <c r="BX57" i="49"/>
  <c r="BW57" i="49"/>
  <c r="BV57" i="49"/>
  <c r="BS57" i="49"/>
  <c r="BU57" i="49"/>
  <c r="BT57" i="49"/>
  <c r="BE57" i="49"/>
  <c r="BD57" i="49"/>
  <c r="BC57" i="49"/>
  <c r="BB57" i="49"/>
  <c r="BA57" i="49"/>
  <c r="AT57" i="49"/>
  <c r="AY57" i="49"/>
  <c r="AX57" i="49"/>
  <c r="AW57" i="49"/>
  <c r="AV57" i="49"/>
  <c r="AR57" i="49"/>
  <c r="AJ57" i="49"/>
  <c r="AQ57" i="49"/>
  <c r="AI57" i="49"/>
  <c r="AP57" i="49"/>
  <c r="AO57" i="49"/>
  <c r="AZ57" i="49"/>
  <c r="AU57" i="49"/>
  <c r="AN57" i="49"/>
  <c r="AM57" i="49"/>
  <c r="AL57" i="49"/>
  <c r="AH57" i="49"/>
  <c r="AG57" i="49"/>
  <c r="AF57" i="49"/>
  <c r="AK57" i="49"/>
  <c r="AS57" i="49"/>
  <c r="CR44" i="49"/>
  <c r="CQ44" i="49"/>
  <c r="CP44" i="49"/>
  <c r="CO44" i="49"/>
  <c r="CN44" i="49"/>
  <c r="CL44" i="49"/>
  <c r="CM44" i="49"/>
  <c r="CH44" i="49"/>
  <c r="CK44" i="49"/>
  <c r="CJ44" i="49"/>
  <c r="CG44" i="49"/>
  <c r="CI44" i="49"/>
  <c r="CF44" i="49"/>
  <c r="CD44" i="49"/>
  <c r="CE44" i="49"/>
  <c r="CC44" i="49"/>
  <c r="CB44" i="49"/>
  <c r="CA44" i="49"/>
  <c r="BY44" i="49"/>
  <c r="BX44" i="49"/>
  <c r="BW44" i="49"/>
  <c r="BZ44" i="49"/>
  <c r="BV44" i="49"/>
  <c r="BU44" i="49"/>
  <c r="BS44" i="49"/>
  <c r="BT44" i="49"/>
  <c r="BE44" i="49"/>
  <c r="BD44" i="49"/>
  <c r="BC44" i="49"/>
  <c r="BB44" i="49"/>
  <c r="BA44" i="49"/>
  <c r="AT44" i="49"/>
  <c r="AZ44" i="49"/>
  <c r="AY44" i="49"/>
  <c r="AX44" i="49"/>
  <c r="AW44" i="49"/>
  <c r="AV44" i="49"/>
  <c r="AR44" i="49"/>
  <c r="AJ44" i="49"/>
  <c r="AQ44" i="49"/>
  <c r="AI44" i="49"/>
  <c r="AU44" i="49"/>
  <c r="AP44" i="49"/>
  <c r="AO44" i="49"/>
  <c r="AN44" i="49"/>
  <c r="AM44" i="49"/>
  <c r="AL44" i="49"/>
  <c r="AH44" i="49"/>
  <c r="AG44" i="49"/>
  <c r="AF44" i="49"/>
  <c r="AS44" i="49"/>
  <c r="AK44" i="49"/>
  <c r="CR89" i="49"/>
  <c r="CQ89" i="49"/>
  <c r="CO89" i="49"/>
  <c r="CN89" i="49"/>
  <c r="CP89" i="49"/>
  <c r="CM89" i="49"/>
  <c r="CL89" i="49"/>
  <c r="CJ89" i="49"/>
  <c r="CH89" i="49"/>
  <c r="CI89" i="49"/>
  <c r="CG89" i="49"/>
  <c r="CK89" i="49"/>
  <c r="CF89" i="49"/>
  <c r="CD89" i="49"/>
  <c r="CE89" i="49"/>
  <c r="CC89" i="49"/>
  <c r="CB89" i="49"/>
  <c r="CA89" i="49"/>
  <c r="BY89" i="49"/>
  <c r="BX89" i="49"/>
  <c r="BW89" i="49"/>
  <c r="BV89" i="49"/>
  <c r="BS89" i="49"/>
  <c r="BZ89" i="49"/>
  <c r="BU89" i="49"/>
  <c r="BT89" i="49"/>
  <c r="BE89" i="49"/>
  <c r="BD89" i="49"/>
  <c r="BC89" i="49"/>
  <c r="BB89" i="49"/>
  <c r="BA89" i="49"/>
  <c r="AT89" i="49"/>
  <c r="AY89" i="49"/>
  <c r="AX89" i="49"/>
  <c r="AZ89" i="49"/>
  <c r="AW89" i="49"/>
  <c r="AV89" i="49"/>
  <c r="AU89" i="49"/>
  <c r="AR89" i="49"/>
  <c r="AJ89" i="49"/>
  <c r="AQ89" i="49"/>
  <c r="AI89" i="49"/>
  <c r="AP89" i="49"/>
  <c r="AO89" i="49"/>
  <c r="AN89" i="49"/>
  <c r="AM89" i="49"/>
  <c r="AL89" i="49"/>
  <c r="AH89" i="49"/>
  <c r="AG89" i="49"/>
  <c r="AF89" i="49"/>
  <c r="AS89" i="49"/>
  <c r="AK89" i="49"/>
  <c r="CR49" i="49"/>
  <c r="CQ49" i="49"/>
  <c r="CP49" i="49"/>
  <c r="CO49" i="49"/>
  <c r="CN49" i="49"/>
  <c r="CL49" i="49"/>
  <c r="CM49" i="49"/>
  <c r="CK49" i="49"/>
  <c r="CJ49" i="49"/>
  <c r="CH49" i="49"/>
  <c r="CF49" i="49"/>
  <c r="CG49" i="49"/>
  <c r="CE49" i="49"/>
  <c r="BY49" i="49"/>
  <c r="CD49" i="49"/>
  <c r="CC49" i="49"/>
  <c r="CI49" i="49"/>
  <c r="CB49" i="49"/>
  <c r="CA49" i="49"/>
  <c r="BZ49" i="49"/>
  <c r="BX49" i="49"/>
  <c r="BW49" i="49"/>
  <c r="BV49" i="49"/>
  <c r="BS49" i="49"/>
  <c r="BU49" i="49"/>
  <c r="BT49" i="49"/>
  <c r="BE49" i="49"/>
  <c r="BD49" i="49"/>
  <c r="BC49" i="49"/>
  <c r="BB49" i="49"/>
  <c r="BA49" i="49"/>
  <c r="AZ49" i="49"/>
  <c r="AT49" i="49"/>
  <c r="AY49" i="49"/>
  <c r="AX49" i="49"/>
  <c r="AW49" i="49"/>
  <c r="AV49" i="49"/>
  <c r="AR49" i="49"/>
  <c r="AJ49" i="49"/>
  <c r="AQ49" i="49"/>
  <c r="AI49" i="49"/>
  <c r="AP49" i="49"/>
  <c r="AO49" i="49"/>
  <c r="AN49" i="49"/>
  <c r="AM49" i="49"/>
  <c r="AU49" i="49"/>
  <c r="AL49" i="49"/>
  <c r="AH49" i="49"/>
  <c r="AG49" i="49"/>
  <c r="AF49" i="49"/>
  <c r="AS49" i="49"/>
  <c r="AK49" i="49"/>
  <c r="BR217" i="49"/>
  <c r="BP217" i="49"/>
  <c r="BO217" i="49"/>
  <c r="BN217" i="49"/>
  <c r="BM217" i="49"/>
  <c r="BL217" i="49"/>
  <c r="BI217" i="49"/>
  <c r="BH217" i="49"/>
  <c r="BG217" i="49"/>
  <c r="BQ217" i="49"/>
  <c r="BK217" i="49"/>
  <c r="BF217" i="49"/>
  <c r="BJ217" i="49"/>
  <c r="BR214" i="49"/>
  <c r="BP214" i="49"/>
  <c r="BO214" i="49"/>
  <c r="BN214" i="49"/>
  <c r="BM214" i="49"/>
  <c r="BI214" i="49"/>
  <c r="BH214" i="49"/>
  <c r="BQ214" i="49"/>
  <c r="BL214" i="49"/>
  <c r="BG214" i="49"/>
  <c r="BK214" i="49"/>
  <c r="BF214" i="49"/>
  <c r="BJ214" i="49"/>
  <c r="BR209" i="49"/>
  <c r="BP209" i="49"/>
  <c r="BO209" i="49"/>
  <c r="BN209" i="49"/>
  <c r="BM209" i="49"/>
  <c r="BI209" i="49"/>
  <c r="BQ209" i="49"/>
  <c r="BH209" i="49"/>
  <c r="BG209" i="49"/>
  <c r="BL209" i="49"/>
  <c r="BK209" i="49"/>
  <c r="BF209" i="49"/>
  <c r="BJ209" i="49"/>
  <c r="BR203" i="49"/>
  <c r="BP203" i="49"/>
  <c r="BO203" i="49"/>
  <c r="BN203" i="49"/>
  <c r="BM203" i="49"/>
  <c r="BQ203" i="49"/>
  <c r="BI203" i="49"/>
  <c r="BH203" i="49"/>
  <c r="BG203" i="49"/>
  <c r="BL203" i="49"/>
  <c r="BK203" i="49"/>
  <c r="BF203" i="49"/>
  <c r="BJ203" i="49"/>
  <c r="BR196" i="49"/>
  <c r="BP196" i="49"/>
  <c r="BO196" i="49"/>
  <c r="BN196" i="49"/>
  <c r="BM196" i="49"/>
  <c r="BL196" i="49"/>
  <c r="BI196" i="49"/>
  <c r="BH196" i="49"/>
  <c r="BG196" i="49"/>
  <c r="BK196" i="49"/>
  <c r="BJ196" i="49"/>
  <c r="BF196" i="49"/>
  <c r="BQ196" i="49"/>
  <c r="BR191" i="49"/>
  <c r="BP191" i="49"/>
  <c r="BO191" i="49"/>
  <c r="BN191" i="49"/>
  <c r="BM191" i="49"/>
  <c r="BI191" i="49"/>
  <c r="BH191" i="49"/>
  <c r="BL191" i="49"/>
  <c r="BG191" i="49"/>
  <c r="BQ191" i="49"/>
  <c r="BK191" i="49"/>
  <c r="BJ191" i="49"/>
  <c r="BF191" i="49"/>
  <c r="BR184" i="49"/>
  <c r="BP184" i="49"/>
  <c r="BO184" i="49"/>
  <c r="BN184" i="49"/>
  <c r="BM184" i="49"/>
  <c r="BI184" i="49"/>
  <c r="BH184" i="49"/>
  <c r="BG184" i="49"/>
  <c r="BL184" i="49"/>
  <c r="BQ184" i="49"/>
  <c r="BK184" i="49"/>
  <c r="BJ184" i="49"/>
  <c r="BF184" i="49"/>
  <c r="BR78" i="49"/>
  <c r="BP78" i="49"/>
  <c r="BO78" i="49"/>
  <c r="BN78" i="49"/>
  <c r="BM78" i="49"/>
  <c r="BI78" i="49"/>
  <c r="BH78" i="49"/>
  <c r="BG78" i="49"/>
  <c r="BQ78" i="49"/>
  <c r="BL78" i="49"/>
  <c r="BK78" i="49"/>
  <c r="BF78" i="49"/>
  <c r="BJ78" i="49"/>
  <c r="BR172" i="49"/>
  <c r="BP172" i="49"/>
  <c r="BO172" i="49"/>
  <c r="BN172" i="49"/>
  <c r="BM172" i="49"/>
  <c r="BL172" i="49"/>
  <c r="BI172" i="49"/>
  <c r="BH172" i="49"/>
  <c r="BG172" i="49"/>
  <c r="BQ172" i="49"/>
  <c r="BK172" i="49"/>
  <c r="BF172" i="49"/>
  <c r="BJ172" i="49"/>
  <c r="BR165" i="49"/>
  <c r="BP165" i="49"/>
  <c r="BO165" i="49"/>
  <c r="BN165" i="49"/>
  <c r="BM165" i="49"/>
  <c r="BI165" i="49"/>
  <c r="BH165" i="49"/>
  <c r="BQ165" i="49"/>
  <c r="BL165" i="49"/>
  <c r="BG165" i="49"/>
  <c r="BK165" i="49"/>
  <c r="BF165" i="49"/>
  <c r="BJ165" i="49"/>
  <c r="BR54" i="49"/>
  <c r="BP54" i="49"/>
  <c r="BO54" i="49"/>
  <c r="BN54" i="49"/>
  <c r="BM54" i="49"/>
  <c r="BI54" i="49"/>
  <c r="BQ54" i="49"/>
  <c r="BH54" i="49"/>
  <c r="BG54" i="49"/>
  <c r="BL54" i="49"/>
  <c r="BK54" i="49"/>
  <c r="BF54" i="49"/>
  <c r="BJ54" i="49"/>
  <c r="BR5" i="49"/>
  <c r="BP5" i="49"/>
  <c r="BO5" i="49"/>
  <c r="BN5" i="49"/>
  <c r="BM5" i="49"/>
  <c r="BQ5" i="49"/>
  <c r="BI5" i="49"/>
  <c r="BH5" i="49"/>
  <c r="BG5" i="49"/>
  <c r="BL5" i="49"/>
  <c r="BK5" i="49"/>
  <c r="BF5" i="49"/>
  <c r="BJ5" i="49"/>
  <c r="BR148" i="49"/>
  <c r="BP148" i="49"/>
  <c r="BO148" i="49"/>
  <c r="BN148" i="49"/>
  <c r="BM148" i="49"/>
  <c r="BL148" i="49"/>
  <c r="BI148" i="49"/>
  <c r="BH148" i="49"/>
  <c r="BG148" i="49"/>
  <c r="BQ148" i="49"/>
  <c r="BJ148" i="49"/>
  <c r="BF148" i="49"/>
  <c r="BK148" i="49"/>
  <c r="BR10" i="49"/>
  <c r="BP10" i="49"/>
  <c r="BO10" i="49"/>
  <c r="BN10" i="49"/>
  <c r="BM10" i="49"/>
  <c r="BK10" i="49"/>
  <c r="BI10" i="49"/>
  <c r="BH10" i="49"/>
  <c r="BL10" i="49"/>
  <c r="BG10" i="49"/>
  <c r="BQ10" i="49"/>
  <c r="BJ10" i="49"/>
  <c r="BF10" i="49"/>
  <c r="BR136" i="49"/>
  <c r="BP136" i="49"/>
  <c r="BO136" i="49"/>
  <c r="BN136" i="49"/>
  <c r="BM136" i="49"/>
  <c r="BI136" i="49"/>
  <c r="BK136" i="49"/>
  <c r="BH136" i="49"/>
  <c r="BG136" i="49"/>
  <c r="BL136" i="49"/>
  <c r="BQ136" i="49"/>
  <c r="BJ136" i="49"/>
  <c r="BF136" i="49"/>
  <c r="BR33" i="49"/>
  <c r="BP33" i="49"/>
  <c r="BO33" i="49"/>
  <c r="BN33" i="49"/>
  <c r="BM33" i="49"/>
  <c r="BI33" i="49"/>
  <c r="BH33" i="49"/>
  <c r="BK33" i="49"/>
  <c r="BG33" i="49"/>
  <c r="BQ33" i="49"/>
  <c r="BL33" i="49"/>
  <c r="BF33" i="49"/>
  <c r="BJ33" i="49"/>
  <c r="BR124" i="49"/>
  <c r="BP124" i="49"/>
  <c r="BO124" i="49"/>
  <c r="BN124" i="49"/>
  <c r="BM124" i="49"/>
  <c r="BL124" i="49"/>
  <c r="BI124" i="49"/>
  <c r="BH124" i="49"/>
  <c r="BG124" i="49"/>
  <c r="BQ124" i="49"/>
  <c r="BK124" i="49"/>
  <c r="BF124" i="49"/>
  <c r="BJ124" i="49"/>
  <c r="BR119" i="49"/>
  <c r="BP119" i="49"/>
  <c r="BO119" i="49"/>
  <c r="BN119" i="49"/>
  <c r="BM119" i="49"/>
  <c r="BI119" i="49"/>
  <c r="BH119" i="49"/>
  <c r="BQ119" i="49"/>
  <c r="BL119" i="49"/>
  <c r="BG119" i="49"/>
  <c r="BK119" i="49"/>
  <c r="BF119" i="49"/>
  <c r="BJ119" i="49"/>
  <c r="BR113" i="49"/>
  <c r="BP113" i="49"/>
  <c r="BO113" i="49"/>
  <c r="BN113" i="49"/>
  <c r="BM113" i="49"/>
  <c r="BI113" i="49"/>
  <c r="BQ113" i="49"/>
  <c r="BH113" i="49"/>
  <c r="BG113" i="49"/>
  <c r="BL113" i="49"/>
  <c r="BK113" i="49"/>
  <c r="BF113" i="49"/>
  <c r="BJ113" i="49"/>
  <c r="BR15" i="49"/>
  <c r="BQ15" i="49"/>
  <c r="BP15" i="49"/>
  <c r="BO15" i="49"/>
  <c r="BN15" i="49"/>
  <c r="BM15" i="49"/>
  <c r="BI15" i="49"/>
  <c r="BK15" i="49"/>
  <c r="BH15" i="49"/>
  <c r="BG15" i="49"/>
  <c r="BL15" i="49"/>
  <c r="BF15" i="49"/>
  <c r="BJ15" i="49"/>
  <c r="BR34" i="49"/>
  <c r="BP34" i="49"/>
  <c r="BO34" i="49"/>
  <c r="BQ34" i="49"/>
  <c r="BN34" i="49"/>
  <c r="BM34" i="49"/>
  <c r="BL34" i="49"/>
  <c r="BI34" i="49"/>
  <c r="BH34" i="49"/>
  <c r="BG34" i="49"/>
  <c r="BK34" i="49"/>
  <c r="BJ34" i="49"/>
  <c r="BF34" i="49"/>
  <c r="BR13" i="49"/>
  <c r="BP13" i="49"/>
  <c r="BO13" i="49"/>
  <c r="BN13" i="49"/>
  <c r="BM13" i="49"/>
  <c r="BQ13" i="49"/>
  <c r="BL13" i="49"/>
  <c r="BI13" i="49"/>
  <c r="BH13" i="49"/>
  <c r="BG13" i="49"/>
  <c r="BK13" i="49"/>
  <c r="BJ13" i="49"/>
  <c r="BF13" i="49"/>
  <c r="BR64" i="49"/>
  <c r="BP64" i="49"/>
  <c r="BO64" i="49"/>
  <c r="BN64" i="49"/>
  <c r="BM64" i="49"/>
  <c r="BL64" i="49"/>
  <c r="BQ64" i="49"/>
  <c r="BI64" i="49"/>
  <c r="BH64" i="49"/>
  <c r="BG64" i="49"/>
  <c r="BJ64" i="49"/>
  <c r="BF64" i="49"/>
  <c r="BK64" i="49"/>
  <c r="BR63" i="49"/>
  <c r="BQ63" i="49"/>
  <c r="BP63" i="49"/>
  <c r="BO63" i="49"/>
  <c r="BN63" i="49"/>
  <c r="BM63" i="49"/>
  <c r="BL63" i="49"/>
  <c r="BI63" i="49"/>
  <c r="BK63" i="49"/>
  <c r="BH63" i="49"/>
  <c r="BG63" i="49"/>
  <c r="BF63" i="49"/>
  <c r="BJ63" i="49"/>
  <c r="BR91" i="49"/>
  <c r="BP91" i="49"/>
  <c r="BO91" i="49"/>
  <c r="BQ91" i="49"/>
  <c r="BN91" i="49"/>
  <c r="BM91" i="49"/>
  <c r="BL91" i="49"/>
  <c r="BI91" i="49"/>
  <c r="BH91" i="49"/>
  <c r="BG91" i="49"/>
  <c r="BK91" i="49"/>
  <c r="BF91" i="49"/>
  <c r="BJ91" i="49"/>
  <c r="BR7" i="49"/>
  <c r="BP7" i="49"/>
  <c r="BO7" i="49"/>
  <c r="BN7" i="49"/>
  <c r="BM7" i="49"/>
  <c r="BQ7" i="49"/>
  <c r="BL7" i="49"/>
  <c r="BI7" i="49"/>
  <c r="BH7" i="49"/>
  <c r="BG7" i="49"/>
  <c r="BK7" i="49"/>
  <c r="BF7" i="49"/>
  <c r="BJ7" i="49"/>
  <c r="BR60" i="49"/>
  <c r="BP60" i="49"/>
  <c r="BO60" i="49"/>
  <c r="BN60" i="49"/>
  <c r="BM60" i="49"/>
  <c r="BL60" i="49"/>
  <c r="BQ60" i="49"/>
  <c r="BI60" i="49"/>
  <c r="BH60" i="49"/>
  <c r="BG60" i="49"/>
  <c r="BF60" i="49"/>
  <c r="BK60" i="49"/>
  <c r="BJ60" i="49"/>
  <c r="AL63" i="49"/>
  <c r="CR65" i="49"/>
  <c r="CQ65" i="49"/>
  <c r="CP65" i="49"/>
  <c r="CO65" i="49"/>
  <c r="CN65" i="49"/>
  <c r="CM65" i="49"/>
  <c r="CL65" i="49"/>
  <c r="CI65" i="49"/>
  <c r="CK65" i="49"/>
  <c r="CG65" i="49"/>
  <c r="CF65" i="49"/>
  <c r="CJ65" i="49"/>
  <c r="CH65" i="49"/>
  <c r="CD65" i="49"/>
  <c r="CE65" i="49"/>
  <c r="CC65" i="49"/>
  <c r="CB65" i="49"/>
  <c r="BY65" i="49"/>
  <c r="CA65" i="49"/>
  <c r="BX65" i="49"/>
  <c r="BW65" i="49"/>
  <c r="BZ65" i="49"/>
  <c r="BV65" i="49"/>
  <c r="BU65" i="49"/>
  <c r="BT65" i="49"/>
  <c r="BS65" i="49"/>
  <c r="BE65" i="49"/>
  <c r="BD65" i="49"/>
  <c r="BC65" i="49"/>
  <c r="BB65" i="49"/>
  <c r="BA65" i="49"/>
  <c r="AZ65" i="49"/>
  <c r="AY65" i="49"/>
  <c r="AX65" i="49"/>
  <c r="AW65" i="49"/>
  <c r="AV65" i="49"/>
  <c r="AQ65" i="49"/>
  <c r="AP65" i="49"/>
  <c r="AO65" i="49"/>
  <c r="AN65" i="49"/>
  <c r="AU65" i="49"/>
  <c r="AM65" i="49"/>
  <c r="AT65" i="49"/>
  <c r="AL65" i="49"/>
  <c r="AS65" i="49"/>
  <c r="AK65" i="49"/>
  <c r="AR65" i="49"/>
  <c r="AG65" i="49"/>
  <c r="AF65" i="49"/>
  <c r="AJ65" i="49"/>
  <c r="AH65" i="49"/>
  <c r="AI65" i="49"/>
  <c r="CR75" i="49"/>
  <c r="CQ75" i="49"/>
  <c r="CP75" i="49"/>
  <c r="CO75" i="49"/>
  <c r="CN75" i="49"/>
  <c r="CM75" i="49"/>
  <c r="CL75" i="49"/>
  <c r="CI75" i="49"/>
  <c r="CK75" i="49"/>
  <c r="CH75" i="49"/>
  <c r="CJ75" i="49"/>
  <c r="CG75" i="49"/>
  <c r="CF75" i="49"/>
  <c r="CD75" i="49"/>
  <c r="CC75" i="49"/>
  <c r="CB75" i="49"/>
  <c r="CE75" i="49"/>
  <c r="BY75" i="49"/>
  <c r="BX75" i="49"/>
  <c r="BW75" i="49"/>
  <c r="CA75" i="49"/>
  <c r="BZ75" i="49"/>
  <c r="BU75" i="49"/>
  <c r="BT75" i="49"/>
  <c r="BV75" i="49"/>
  <c r="BS75" i="49"/>
  <c r="BE75" i="49"/>
  <c r="BD75" i="49"/>
  <c r="BC75" i="49"/>
  <c r="BB75" i="49"/>
  <c r="AZ75" i="49"/>
  <c r="AY75" i="49"/>
  <c r="AX75" i="49"/>
  <c r="BA75" i="49"/>
  <c r="AW75" i="49"/>
  <c r="AV75" i="49"/>
  <c r="AQ75" i="49"/>
  <c r="AP75" i="49"/>
  <c r="AO75" i="49"/>
  <c r="AN75" i="49"/>
  <c r="AM75" i="49"/>
  <c r="AT75" i="49"/>
  <c r="AL75" i="49"/>
  <c r="AS75" i="49"/>
  <c r="AK75" i="49"/>
  <c r="AG75" i="49"/>
  <c r="AF75" i="49"/>
  <c r="AU75" i="49"/>
  <c r="AJ75" i="49"/>
  <c r="AR75" i="49"/>
  <c r="AH75" i="49"/>
  <c r="AI75" i="49"/>
  <c r="CR19" i="49"/>
  <c r="CQ19" i="49"/>
  <c r="CP19" i="49"/>
  <c r="CO19" i="49"/>
  <c r="CN19" i="49"/>
  <c r="CM19" i="49"/>
  <c r="CL19" i="49"/>
  <c r="CJ19" i="49"/>
  <c r="CI19" i="49"/>
  <c r="CK19" i="49"/>
  <c r="CH19" i="49"/>
  <c r="CG19" i="49"/>
  <c r="CF19" i="49"/>
  <c r="CD19" i="49"/>
  <c r="CC19" i="49"/>
  <c r="CB19" i="49"/>
  <c r="BZ19" i="49"/>
  <c r="BY19" i="49"/>
  <c r="CA19" i="49"/>
  <c r="BX19" i="49"/>
  <c r="BW19" i="49"/>
  <c r="CE19" i="49"/>
  <c r="BV19" i="49"/>
  <c r="BU19" i="49"/>
  <c r="BT19" i="49"/>
  <c r="BS19" i="49"/>
  <c r="BE19" i="49"/>
  <c r="BD19" i="49"/>
  <c r="BC19" i="49"/>
  <c r="BB19" i="49"/>
  <c r="AZ19" i="49"/>
  <c r="AY19" i="49"/>
  <c r="AX19" i="49"/>
  <c r="AW19" i="49"/>
  <c r="AV19" i="49"/>
  <c r="BA19" i="49"/>
  <c r="AQ19" i="49"/>
  <c r="AP19" i="49"/>
  <c r="AU19" i="49"/>
  <c r="AO19" i="49"/>
  <c r="AN19" i="49"/>
  <c r="AM19" i="49"/>
  <c r="AT19" i="49"/>
  <c r="AL19" i="49"/>
  <c r="AS19" i="49"/>
  <c r="AK19" i="49"/>
  <c r="AJ19" i="49"/>
  <c r="AG19" i="49"/>
  <c r="AF19" i="49"/>
  <c r="AH19" i="49"/>
  <c r="AR19" i="49"/>
  <c r="AI19" i="49"/>
  <c r="CR201" i="49"/>
  <c r="CQ201" i="49"/>
  <c r="CP201" i="49"/>
  <c r="CO201" i="49"/>
  <c r="CN201" i="49"/>
  <c r="CM201" i="49"/>
  <c r="CL201" i="49"/>
  <c r="CK201" i="49"/>
  <c r="CI201" i="49"/>
  <c r="CG201" i="49"/>
  <c r="CF201" i="49"/>
  <c r="CH201" i="49"/>
  <c r="CE201" i="49"/>
  <c r="CD201" i="49"/>
  <c r="CC201" i="49"/>
  <c r="CJ201" i="49"/>
  <c r="CB201" i="49"/>
  <c r="BY201" i="49"/>
  <c r="BZ201" i="49"/>
  <c r="BX201" i="49"/>
  <c r="BW201" i="49"/>
  <c r="CA201" i="49"/>
  <c r="BV201" i="49"/>
  <c r="BU201" i="49"/>
  <c r="BT201" i="49"/>
  <c r="BS201" i="49"/>
  <c r="BE201" i="49"/>
  <c r="BD201" i="49"/>
  <c r="BC201" i="49"/>
  <c r="BB201" i="49"/>
  <c r="AZ201" i="49"/>
  <c r="BA201" i="49"/>
  <c r="AY201" i="49"/>
  <c r="AX201" i="49"/>
  <c r="AW201" i="49"/>
  <c r="AV201" i="49"/>
  <c r="AQ201" i="49"/>
  <c r="AP201" i="49"/>
  <c r="AO201" i="49"/>
  <c r="AN201" i="49"/>
  <c r="AM201" i="49"/>
  <c r="AU201" i="49"/>
  <c r="AT201" i="49"/>
  <c r="AL201" i="49"/>
  <c r="AS201" i="49"/>
  <c r="AK201" i="49"/>
  <c r="AG201" i="49"/>
  <c r="AF201" i="49"/>
  <c r="AH201" i="49"/>
  <c r="AR201" i="49"/>
  <c r="AJ201" i="49"/>
  <c r="AI201" i="49"/>
  <c r="CR4" i="49"/>
  <c r="CQ4" i="49"/>
  <c r="CP4" i="49"/>
  <c r="CO4" i="49"/>
  <c r="CN4" i="49"/>
  <c r="CM4" i="49"/>
  <c r="CL4" i="49"/>
  <c r="CI4" i="49"/>
  <c r="CK4" i="49"/>
  <c r="CJ4" i="49"/>
  <c r="CG4" i="49"/>
  <c r="CF4" i="49"/>
  <c r="CH4" i="49"/>
  <c r="CD4" i="49"/>
  <c r="CE4" i="49"/>
  <c r="CC4" i="49"/>
  <c r="CB4" i="49"/>
  <c r="BY4" i="49"/>
  <c r="CA4" i="49"/>
  <c r="BX4" i="49"/>
  <c r="BW4" i="49"/>
  <c r="BZ4" i="49"/>
  <c r="BV4" i="49"/>
  <c r="BU4" i="49"/>
  <c r="BT4" i="49"/>
  <c r="BS4" i="49"/>
  <c r="BE4" i="49"/>
  <c r="BD4" i="49"/>
  <c r="BC4" i="49"/>
  <c r="BB4" i="49"/>
  <c r="AZ4" i="49"/>
  <c r="AY4" i="49"/>
  <c r="AX4" i="49"/>
  <c r="AW4" i="49"/>
  <c r="BA4" i="49"/>
  <c r="AV4" i="49"/>
  <c r="AU4" i="49"/>
  <c r="AQ4" i="49"/>
  <c r="AP4" i="49"/>
  <c r="AO4" i="49"/>
  <c r="AN4" i="49"/>
  <c r="AM4" i="49"/>
  <c r="AT4" i="49"/>
  <c r="AL4" i="49"/>
  <c r="AS4" i="49"/>
  <c r="AK4" i="49"/>
  <c r="AG4" i="49"/>
  <c r="AF4" i="49"/>
  <c r="AR4" i="49"/>
  <c r="AJ4" i="49"/>
  <c r="AH4" i="49"/>
  <c r="AI4" i="49"/>
  <c r="CR190" i="49"/>
  <c r="CQ190" i="49"/>
  <c r="CP190" i="49"/>
  <c r="CO190" i="49"/>
  <c r="CN190" i="49"/>
  <c r="CM190" i="49"/>
  <c r="CL190" i="49"/>
  <c r="CI190" i="49"/>
  <c r="CJ190" i="49"/>
  <c r="CK190" i="49"/>
  <c r="CH190" i="49"/>
  <c r="CG190" i="49"/>
  <c r="CF190" i="49"/>
  <c r="CD190" i="49"/>
  <c r="CC190" i="49"/>
  <c r="CB190" i="49"/>
  <c r="CE190" i="49"/>
  <c r="BY190" i="49"/>
  <c r="BX190" i="49"/>
  <c r="BW190" i="49"/>
  <c r="BV190" i="49"/>
  <c r="BZ190" i="49"/>
  <c r="CA190" i="49"/>
  <c r="BU190" i="49"/>
  <c r="BT190" i="49"/>
  <c r="BS190" i="49"/>
  <c r="BE190" i="49"/>
  <c r="BD190" i="49"/>
  <c r="BC190" i="49"/>
  <c r="BB190" i="49"/>
  <c r="BA190" i="49"/>
  <c r="AZ190" i="49"/>
  <c r="AY190" i="49"/>
  <c r="AX190" i="49"/>
  <c r="AW190" i="49"/>
  <c r="AV190" i="49"/>
  <c r="AU190" i="49"/>
  <c r="AQ190" i="49"/>
  <c r="AP190" i="49"/>
  <c r="AO190" i="49"/>
  <c r="AN190" i="49"/>
  <c r="AM190" i="49"/>
  <c r="AT190" i="49"/>
  <c r="AL190" i="49"/>
  <c r="AS190" i="49"/>
  <c r="AK190" i="49"/>
  <c r="AG190" i="49"/>
  <c r="AF190" i="49"/>
  <c r="AR190" i="49"/>
  <c r="AH190" i="49"/>
  <c r="AJ190" i="49"/>
  <c r="AI190" i="49"/>
  <c r="CR182" i="49"/>
  <c r="CQ182" i="49"/>
  <c r="CO182" i="49"/>
  <c r="CP182" i="49"/>
  <c r="CN182" i="49"/>
  <c r="CM182" i="49"/>
  <c r="CL182" i="49"/>
  <c r="CI182" i="49"/>
  <c r="CJ182" i="49"/>
  <c r="CK182" i="49"/>
  <c r="CH182" i="49"/>
  <c r="CG182" i="49"/>
  <c r="CF182" i="49"/>
  <c r="CD182" i="49"/>
  <c r="CC182" i="49"/>
  <c r="CB182" i="49"/>
  <c r="BZ182" i="49"/>
  <c r="BY182" i="49"/>
  <c r="CE182" i="49"/>
  <c r="BX182" i="49"/>
  <c r="BW182" i="49"/>
  <c r="CA182" i="49"/>
  <c r="BV182" i="49"/>
  <c r="BU182" i="49"/>
  <c r="BT182" i="49"/>
  <c r="BS182" i="49"/>
  <c r="BE182" i="49"/>
  <c r="BD182" i="49"/>
  <c r="BC182" i="49"/>
  <c r="BB182" i="49"/>
  <c r="AZ182" i="49"/>
  <c r="AY182" i="49"/>
  <c r="BA182" i="49"/>
  <c r="AX182" i="49"/>
  <c r="AW182" i="49"/>
  <c r="AV182" i="49"/>
  <c r="AU182" i="49"/>
  <c r="AQ182" i="49"/>
  <c r="AP182" i="49"/>
  <c r="AO182" i="49"/>
  <c r="AN182" i="49"/>
  <c r="AM182" i="49"/>
  <c r="AT182" i="49"/>
  <c r="AL182" i="49"/>
  <c r="AS182" i="49"/>
  <c r="AK182" i="49"/>
  <c r="AG182" i="49"/>
  <c r="AF182" i="49"/>
  <c r="AR182" i="49"/>
  <c r="AJ182" i="49"/>
  <c r="AI182" i="49"/>
  <c r="AH182" i="49"/>
  <c r="CR177" i="49"/>
  <c r="CQ177" i="49"/>
  <c r="CO177" i="49"/>
  <c r="CN177" i="49"/>
  <c r="CP177" i="49"/>
  <c r="CM177" i="49"/>
  <c r="CL177" i="49"/>
  <c r="CK177" i="49"/>
  <c r="CI177" i="49"/>
  <c r="CJ177" i="49"/>
  <c r="CG177" i="49"/>
  <c r="CF177" i="49"/>
  <c r="CH177" i="49"/>
  <c r="CE177" i="49"/>
  <c r="CD177" i="49"/>
  <c r="CC177" i="49"/>
  <c r="CB177" i="49"/>
  <c r="CA177" i="49"/>
  <c r="BY177" i="49"/>
  <c r="BZ177" i="49"/>
  <c r="BX177" i="49"/>
  <c r="BW177" i="49"/>
  <c r="BV177" i="49"/>
  <c r="BU177" i="49"/>
  <c r="BT177" i="49"/>
  <c r="BS177" i="49"/>
  <c r="BE177" i="49"/>
  <c r="BD177" i="49"/>
  <c r="BC177" i="49"/>
  <c r="BB177" i="49"/>
  <c r="AZ177" i="49"/>
  <c r="AY177" i="49"/>
  <c r="AX177" i="49"/>
  <c r="AW177" i="49"/>
  <c r="AV177" i="49"/>
  <c r="BA177" i="49"/>
  <c r="AU177" i="49"/>
  <c r="AQ177" i="49"/>
  <c r="AP177" i="49"/>
  <c r="AO177" i="49"/>
  <c r="AN177" i="49"/>
  <c r="AM177" i="49"/>
  <c r="AT177" i="49"/>
  <c r="AL177" i="49"/>
  <c r="AS177" i="49"/>
  <c r="AK177" i="49"/>
  <c r="AG177" i="49"/>
  <c r="AR177" i="49"/>
  <c r="AF177" i="49"/>
  <c r="AJ177" i="49"/>
  <c r="AH177" i="49"/>
  <c r="AI177" i="49"/>
  <c r="CR170" i="49"/>
  <c r="CQ170" i="49"/>
  <c r="CP170" i="49"/>
  <c r="CO170" i="49"/>
  <c r="CN170" i="49"/>
  <c r="CM170" i="49"/>
  <c r="CL170" i="49"/>
  <c r="CI170" i="49"/>
  <c r="CK170" i="49"/>
  <c r="CJ170" i="49"/>
  <c r="CG170" i="49"/>
  <c r="CF170" i="49"/>
  <c r="CH170" i="49"/>
  <c r="CD170" i="49"/>
  <c r="CE170" i="49"/>
  <c r="CC170" i="49"/>
  <c r="CB170" i="49"/>
  <c r="CA170" i="49"/>
  <c r="BY170" i="49"/>
  <c r="BX170" i="49"/>
  <c r="BW170" i="49"/>
  <c r="BZ170" i="49"/>
  <c r="BV170" i="49"/>
  <c r="BU170" i="49"/>
  <c r="BT170" i="49"/>
  <c r="BS170" i="49"/>
  <c r="BE170" i="49"/>
  <c r="BD170" i="49"/>
  <c r="BC170" i="49"/>
  <c r="BB170" i="49"/>
  <c r="BA170" i="49"/>
  <c r="AZ170" i="49"/>
  <c r="AY170" i="49"/>
  <c r="AX170" i="49"/>
  <c r="AW170" i="49"/>
  <c r="AV170" i="49"/>
  <c r="AU170" i="49"/>
  <c r="AQ170" i="49"/>
  <c r="AP170" i="49"/>
  <c r="AO170" i="49"/>
  <c r="AN170" i="49"/>
  <c r="AM170" i="49"/>
  <c r="AT170" i="49"/>
  <c r="AL170" i="49"/>
  <c r="AS170" i="49"/>
  <c r="AK170" i="49"/>
  <c r="AR170" i="49"/>
  <c r="AG170" i="49"/>
  <c r="AJ170" i="49"/>
  <c r="AF170" i="49"/>
  <c r="AH170" i="49"/>
  <c r="AI170" i="49"/>
  <c r="CR79" i="49"/>
  <c r="CQ79" i="49"/>
  <c r="CO79" i="49"/>
  <c r="CN79" i="49"/>
  <c r="CP79" i="49"/>
  <c r="CM79" i="49"/>
  <c r="CL79" i="49"/>
  <c r="CI79" i="49"/>
  <c r="CK79" i="49"/>
  <c r="CH79" i="49"/>
  <c r="CG79" i="49"/>
  <c r="CF79" i="49"/>
  <c r="CJ79" i="49"/>
  <c r="CD79" i="49"/>
  <c r="CC79" i="49"/>
  <c r="CB79" i="49"/>
  <c r="CE79" i="49"/>
  <c r="CA79" i="49"/>
  <c r="BY79" i="49"/>
  <c r="BX79" i="49"/>
  <c r="BW79" i="49"/>
  <c r="BV79" i="49"/>
  <c r="BZ79" i="49"/>
  <c r="BU79" i="49"/>
  <c r="BT79" i="49"/>
  <c r="BS79" i="49"/>
  <c r="BE79" i="49"/>
  <c r="BD79" i="49"/>
  <c r="BC79" i="49"/>
  <c r="BB79" i="49"/>
  <c r="AZ79" i="49"/>
  <c r="AY79" i="49"/>
  <c r="AX79" i="49"/>
  <c r="BA79" i="49"/>
  <c r="AW79" i="49"/>
  <c r="AV79" i="49"/>
  <c r="AU79" i="49"/>
  <c r="AQ79" i="49"/>
  <c r="AP79" i="49"/>
  <c r="AO79" i="49"/>
  <c r="AN79" i="49"/>
  <c r="AM79" i="49"/>
  <c r="AT79" i="49"/>
  <c r="AL79" i="49"/>
  <c r="AS79" i="49"/>
  <c r="AK79" i="49"/>
  <c r="AJ79" i="49"/>
  <c r="AG79" i="49"/>
  <c r="AF79" i="49"/>
  <c r="AH79" i="49"/>
  <c r="AR79" i="49"/>
  <c r="AI79" i="49"/>
  <c r="CR158" i="49"/>
  <c r="CQ158" i="49"/>
  <c r="CP158" i="49"/>
  <c r="CO158" i="49"/>
  <c r="CN158" i="49"/>
  <c r="CM158" i="49"/>
  <c r="CL158" i="49"/>
  <c r="CJ158" i="49"/>
  <c r="CI158" i="49"/>
  <c r="CK158" i="49"/>
  <c r="CH158" i="49"/>
  <c r="CG158" i="49"/>
  <c r="CF158" i="49"/>
  <c r="CD158" i="49"/>
  <c r="CC158" i="49"/>
  <c r="CB158" i="49"/>
  <c r="CA158" i="49"/>
  <c r="BZ158" i="49"/>
  <c r="BY158" i="49"/>
  <c r="BX158" i="49"/>
  <c r="BW158" i="49"/>
  <c r="BV158" i="49"/>
  <c r="CE158" i="49"/>
  <c r="BU158" i="49"/>
  <c r="BT158" i="49"/>
  <c r="BS158" i="49"/>
  <c r="BE158" i="49"/>
  <c r="BD158" i="49"/>
  <c r="BC158" i="49"/>
  <c r="BB158" i="49"/>
  <c r="AZ158" i="49"/>
  <c r="AY158" i="49"/>
  <c r="AX158" i="49"/>
  <c r="AW158" i="49"/>
  <c r="AV158" i="49"/>
  <c r="AU158" i="49"/>
  <c r="AQ158" i="49"/>
  <c r="AP158" i="49"/>
  <c r="AO158" i="49"/>
  <c r="BA158" i="49"/>
  <c r="AN158" i="49"/>
  <c r="AM158" i="49"/>
  <c r="AT158" i="49"/>
  <c r="AL158" i="49"/>
  <c r="AS158" i="49"/>
  <c r="AK158" i="49"/>
  <c r="AG158" i="49"/>
  <c r="AH158" i="49"/>
  <c r="AF158" i="49"/>
  <c r="AJ158" i="49"/>
  <c r="AR158" i="49"/>
  <c r="AI158" i="49"/>
  <c r="CR23" i="49"/>
  <c r="CQ23" i="49"/>
  <c r="CP23" i="49"/>
  <c r="CO23" i="49"/>
  <c r="CN23" i="49"/>
  <c r="CM23" i="49"/>
  <c r="CL23" i="49"/>
  <c r="CK23" i="49"/>
  <c r="CI23" i="49"/>
  <c r="CJ23" i="49"/>
  <c r="CG23" i="49"/>
  <c r="CF23" i="49"/>
  <c r="CH23" i="49"/>
  <c r="CE23" i="49"/>
  <c r="CD23" i="49"/>
  <c r="CC23" i="49"/>
  <c r="CB23" i="49"/>
  <c r="CA23" i="49"/>
  <c r="BY23" i="49"/>
  <c r="BZ23" i="49"/>
  <c r="BX23" i="49"/>
  <c r="BW23" i="49"/>
  <c r="BV23" i="49"/>
  <c r="BU23" i="49"/>
  <c r="BT23" i="49"/>
  <c r="BS23" i="49"/>
  <c r="BE23" i="49"/>
  <c r="BD23" i="49"/>
  <c r="BC23" i="49"/>
  <c r="BB23" i="49"/>
  <c r="BA23" i="49"/>
  <c r="AZ23" i="49"/>
  <c r="AY23" i="49"/>
  <c r="AX23" i="49"/>
  <c r="AW23" i="49"/>
  <c r="AV23" i="49"/>
  <c r="AU23" i="49"/>
  <c r="AQ23" i="49"/>
  <c r="AI23" i="49"/>
  <c r="AP23" i="49"/>
  <c r="AO23" i="49"/>
  <c r="AN23" i="49"/>
  <c r="AM23" i="49"/>
  <c r="AT23" i="49"/>
  <c r="AL23" i="49"/>
  <c r="AS23" i="49"/>
  <c r="AK23" i="49"/>
  <c r="AG23" i="49"/>
  <c r="AF23" i="49"/>
  <c r="AH23" i="49"/>
  <c r="AR23" i="49"/>
  <c r="AJ23" i="49"/>
  <c r="CR146" i="49"/>
  <c r="CQ146" i="49"/>
  <c r="CO146" i="49"/>
  <c r="CN146" i="49"/>
  <c r="CP146" i="49"/>
  <c r="CM146" i="49"/>
  <c r="CL146" i="49"/>
  <c r="CI146" i="49"/>
  <c r="CK146" i="49"/>
  <c r="CJ146" i="49"/>
  <c r="CG146" i="49"/>
  <c r="CF146" i="49"/>
  <c r="CH146" i="49"/>
  <c r="CD146" i="49"/>
  <c r="CE146" i="49"/>
  <c r="CC146" i="49"/>
  <c r="CB146" i="49"/>
  <c r="CA146" i="49"/>
  <c r="BY146" i="49"/>
  <c r="BX146" i="49"/>
  <c r="BW146" i="49"/>
  <c r="BZ146" i="49"/>
  <c r="BV146" i="49"/>
  <c r="BT146" i="49"/>
  <c r="BU146" i="49"/>
  <c r="BS146" i="49"/>
  <c r="BE146" i="49"/>
  <c r="BD146" i="49"/>
  <c r="BC146" i="49"/>
  <c r="BB146" i="49"/>
  <c r="AY146" i="49"/>
  <c r="AZ146" i="49"/>
  <c r="AX146" i="49"/>
  <c r="AW146" i="49"/>
  <c r="BA146" i="49"/>
  <c r="AV146" i="49"/>
  <c r="AU146" i="49"/>
  <c r="AQ146" i="49"/>
  <c r="AI146" i="49"/>
  <c r="AP146" i="49"/>
  <c r="AO146" i="49"/>
  <c r="AN146" i="49"/>
  <c r="AM146" i="49"/>
  <c r="AT146" i="49"/>
  <c r="AL146" i="49"/>
  <c r="AS146" i="49"/>
  <c r="AK146" i="49"/>
  <c r="AG146" i="49"/>
  <c r="AF146" i="49"/>
  <c r="AR146" i="49"/>
  <c r="AJ146" i="49"/>
  <c r="AH146" i="49"/>
  <c r="CR141" i="49"/>
  <c r="CQ141" i="49"/>
  <c r="CP141" i="49"/>
  <c r="CO141" i="49"/>
  <c r="CN141" i="49"/>
  <c r="CM141" i="49"/>
  <c r="CL141" i="49"/>
  <c r="CI141" i="49"/>
  <c r="CJ141" i="49"/>
  <c r="CK141" i="49"/>
  <c r="CH141" i="49"/>
  <c r="CG141" i="49"/>
  <c r="CF141" i="49"/>
  <c r="CD141" i="49"/>
  <c r="CC141" i="49"/>
  <c r="CB141" i="49"/>
  <c r="CE141" i="49"/>
  <c r="CA141" i="49"/>
  <c r="BY141" i="49"/>
  <c r="BX141" i="49"/>
  <c r="BW141" i="49"/>
  <c r="BV141" i="49"/>
  <c r="BZ141" i="49"/>
  <c r="BU141" i="49"/>
  <c r="BT141" i="49"/>
  <c r="BS141" i="49"/>
  <c r="BE141" i="49"/>
  <c r="BD141" i="49"/>
  <c r="BC141" i="49"/>
  <c r="BB141" i="49"/>
  <c r="BA141" i="49"/>
  <c r="AY141" i="49"/>
  <c r="AX141" i="49"/>
  <c r="AZ141" i="49"/>
  <c r="AW141" i="49"/>
  <c r="AV141" i="49"/>
  <c r="AU141" i="49"/>
  <c r="AQ141" i="49"/>
  <c r="AI141" i="49"/>
  <c r="AP141" i="49"/>
  <c r="AO141" i="49"/>
  <c r="AN141" i="49"/>
  <c r="AM141" i="49"/>
  <c r="AT141" i="49"/>
  <c r="AL141" i="49"/>
  <c r="AS141" i="49"/>
  <c r="AK141" i="49"/>
  <c r="AG141" i="49"/>
  <c r="AF141" i="49"/>
  <c r="AR141" i="49"/>
  <c r="AJ141" i="49"/>
  <c r="AH141" i="49"/>
  <c r="CR68" i="49"/>
  <c r="CQ68" i="49"/>
  <c r="CO68" i="49"/>
  <c r="CP68" i="49"/>
  <c r="CN68" i="49"/>
  <c r="CM68" i="49"/>
  <c r="CL68" i="49"/>
  <c r="CI68" i="49"/>
  <c r="CJ68" i="49"/>
  <c r="CK68" i="49"/>
  <c r="CH68" i="49"/>
  <c r="CG68" i="49"/>
  <c r="CF68" i="49"/>
  <c r="CD68" i="49"/>
  <c r="CC68" i="49"/>
  <c r="CB68" i="49"/>
  <c r="CA68" i="49"/>
  <c r="BZ68" i="49"/>
  <c r="BY68" i="49"/>
  <c r="BX68" i="49"/>
  <c r="BW68" i="49"/>
  <c r="CE68" i="49"/>
  <c r="BV68" i="49"/>
  <c r="BU68" i="49"/>
  <c r="BT68" i="49"/>
  <c r="BS68" i="49"/>
  <c r="BE68" i="49"/>
  <c r="BD68" i="49"/>
  <c r="BC68" i="49"/>
  <c r="BB68" i="49"/>
  <c r="AY68" i="49"/>
  <c r="BA68" i="49"/>
  <c r="AX68" i="49"/>
  <c r="AW68" i="49"/>
  <c r="AZ68" i="49"/>
  <c r="AV68" i="49"/>
  <c r="AU68" i="49"/>
  <c r="AQ68" i="49"/>
  <c r="AI68" i="49"/>
  <c r="AP68" i="49"/>
  <c r="AO68" i="49"/>
  <c r="AN68" i="49"/>
  <c r="AM68" i="49"/>
  <c r="AT68" i="49"/>
  <c r="AL68" i="49"/>
  <c r="AS68" i="49"/>
  <c r="AK68" i="49"/>
  <c r="AG68" i="49"/>
  <c r="AF68" i="49"/>
  <c r="AR68" i="49"/>
  <c r="AJ68" i="49"/>
  <c r="AH68" i="49"/>
  <c r="CR129" i="49"/>
  <c r="CQ129" i="49"/>
  <c r="CO129" i="49"/>
  <c r="CN129" i="49"/>
  <c r="CP129" i="49"/>
  <c r="CM129" i="49"/>
  <c r="CL129" i="49"/>
  <c r="CK129" i="49"/>
  <c r="CI129" i="49"/>
  <c r="CJ129" i="49"/>
  <c r="CG129" i="49"/>
  <c r="CF129" i="49"/>
  <c r="CH129" i="49"/>
  <c r="CE129" i="49"/>
  <c r="CD129" i="49"/>
  <c r="CC129" i="49"/>
  <c r="CB129" i="49"/>
  <c r="CA129" i="49"/>
  <c r="BY129" i="49"/>
  <c r="BZ129" i="49"/>
  <c r="BX129" i="49"/>
  <c r="BW129" i="49"/>
  <c r="BV129" i="49"/>
  <c r="BU129" i="49"/>
  <c r="BT129" i="49"/>
  <c r="BS129" i="49"/>
  <c r="BE129" i="49"/>
  <c r="BD129" i="49"/>
  <c r="BC129" i="49"/>
  <c r="BB129" i="49"/>
  <c r="AY129" i="49"/>
  <c r="AX129" i="49"/>
  <c r="AW129" i="49"/>
  <c r="AV129" i="49"/>
  <c r="BA129" i="49"/>
  <c r="AZ129" i="49"/>
  <c r="AU129" i="49"/>
  <c r="AQ129" i="49"/>
  <c r="AI129" i="49"/>
  <c r="AP129" i="49"/>
  <c r="AO129" i="49"/>
  <c r="AN129" i="49"/>
  <c r="AM129" i="49"/>
  <c r="AL129" i="49"/>
  <c r="AT129" i="49"/>
  <c r="AS129" i="49"/>
  <c r="AK129" i="49"/>
  <c r="AG129" i="49"/>
  <c r="AR129" i="49"/>
  <c r="AF129" i="49"/>
  <c r="AJ129" i="49"/>
  <c r="AH129" i="49"/>
  <c r="CR52" i="49"/>
  <c r="CQ52" i="49"/>
  <c r="CP52" i="49"/>
  <c r="CO52" i="49"/>
  <c r="CN52" i="49"/>
  <c r="CM52" i="49"/>
  <c r="CL52" i="49"/>
  <c r="CI52" i="49"/>
  <c r="CK52" i="49"/>
  <c r="CJ52" i="49"/>
  <c r="CF52" i="49"/>
  <c r="CG52" i="49"/>
  <c r="CH52" i="49"/>
  <c r="CD52" i="49"/>
  <c r="CE52" i="49"/>
  <c r="CC52" i="49"/>
  <c r="CB52" i="49"/>
  <c r="CA52" i="49"/>
  <c r="BY52" i="49"/>
  <c r="BX52" i="49"/>
  <c r="BW52" i="49"/>
  <c r="BZ52" i="49"/>
  <c r="BV52" i="49"/>
  <c r="BT52" i="49"/>
  <c r="BU52" i="49"/>
  <c r="BS52" i="49"/>
  <c r="BE52" i="49"/>
  <c r="BD52" i="49"/>
  <c r="BC52" i="49"/>
  <c r="BB52" i="49"/>
  <c r="BA52" i="49"/>
  <c r="AY52" i="49"/>
  <c r="AX52" i="49"/>
  <c r="AW52" i="49"/>
  <c r="AV52" i="49"/>
  <c r="AU52" i="49"/>
  <c r="AQ52" i="49"/>
  <c r="AI52" i="49"/>
  <c r="AZ52" i="49"/>
  <c r="AP52" i="49"/>
  <c r="AO52" i="49"/>
  <c r="AN52" i="49"/>
  <c r="AM52" i="49"/>
  <c r="AL52" i="49"/>
  <c r="AS52" i="49"/>
  <c r="AK52" i="49"/>
  <c r="AR52" i="49"/>
  <c r="AG52" i="49"/>
  <c r="AJ52" i="49"/>
  <c r="AF52" i="49"/>
  <c r="AT52" i="49"/>
  <c r="AH52" i="49"/>
  <c r="CR117" i="49"/>
  <c r="CQ117" i="49"/>
  <c r="CO117" i="49"/>
  <c r="CN117" i="49"/>
  <c r="CP117" i="49"/>
  <c r="CM117" i="49"/>
  <c r="CL117" i="49"/>
  <c r="CI117" i="49"/>
  <c r="CK117" i="49"/>
  <c r="CH117" i="49"/>
  <c r="CF117" i="49"/>
  <c r="CG117" i="49"/>
  <c r="CJ117" i="49"/>
  <c r="CD117" i="49"/>
  <c r="CC117" i="49"/>
  <c r="CB117" i="49"/>
  <c r="CE117" i="49"/>
  <c r="CA117" i="49"/>
  <c r="BY117" i="49"/>
  <c r="BX117" i="49"/>
  <c r="BW117" i="49"/>
  <c r="BV117" i="49"/>
  <c r="BZ117" i="49"/>
  <c r="BU117" i="49"/>
  <c r="BT117" i="49"/>
  <c r="BS117" i="49"/>
  <c r="BE117" i="49"/>
  <c r="BD117" i="49"/>
  <c r="BC117" i="49"/>
  <c r="BB117" i="49"/>
  <c r="AZ117" i="49"/>
  <c r="AY117" i="49"/>
  <c r="AX117" i="49"/>
  <c r="BA117" i="49"/>
  <c r="AW117" i="49"/>
  <c r="AV117" i="49"/>
  <c r="AU117" i="49"/>
  <c r="AQ117" i="49"/>
  <c r="AI117" i="49"/>
  <c r="AT117" i="49"/>
  <c r="AP117" i="49"/>
  <c r="AO117" i="49"/>
  <c r="AN117" i="49"/>
  <c r="AM117" i="49"/>
  <c r="AL117" i="49"/>
  <c r="AS117" i="49"/>
  <c r="AK117" i="49"/>
  <c r="AJ117" i="49"/>
  <c r="AG117" i="49"/>
  <c r="AF117" i="49"/>
  <c r="AR117" i="49"/>
  <c r="AH117" i="49"/>
  <c r="CR111" i="49"/>
  <c r="CQ111" i="49"/>
  <c r="CP111" i="49"/>
  <c r="CO111" i="49"/>
  <c r="CN111" i="49"/>
  <c r="CM111" i="49"/>
  <c r="CL111" i="49"/>
  <c r="CJ111" i="49"/>
  <c r="CI111" i="49"/>
  <c r="CK111" i="49"/>
  <c r="CH111" i="49"/>
  <c r="CF111" i="49"/>
  <c r="CG111" i="49"/>
  <c r="CD111" i="49"/>
  <c r="CC111" i="49"/>
  <c r="CB111" i="49"/>
  <c r="CA111" i="49"/>
  <c r="BZ111" i="49"/>
  <c r="CE111" i="49"/>
  <c r="BY111" i="49"/>
  <c r="BX111" i="49"/>
  <c r="BW111" i="49"/>
  <c r="BV111" i="49"/>
  <c r="BU111" i="49"/>
  <c r="BT111" i="49"/>
  <c r="BS111" i="49"/>
  <c r="BE111" i="49"/>
  <c r="BD111" i="49"/>
  <c r="BC111" i="49"/>
  <c r="BB111" i="49"/>
  <c r="AZ111" i="49"/>
  <c r="AY111" i="49"/>
  <c r="AX111" i="49"/>
  <c r="AW111" i="49"/>
  <c r="AV111" i="49"/>
  <c r="AU111" i="49"/>
  <c r="AQ111" i="49"/>
  <c r="AI111" i="49"/>
  <c r="AP111" i="49"/>
  <c r="AO111" i="49"/>
  <c r="AT111" i="49"/>
  <c r="AN111" i="49"/>
  <c r="AM111" i="49"/>
  <c r="AL111" i="49"/>
  <c r="BA111" i="49"/>
  <c r="AS111" i="49"/>
  <c r="AK111" i="49"/>
  <c r="AG111" i="49"/>
  <c r="AF111" i="49"/>
  <c r="AH111" i="49"/>
  <c r="AJ111" i="49"/>
  <c r="AR111" i="49"/>
  <c r="CR104" i="49"/>
  <c r="CQ104" i="49"/>
  <c r="CP104" i="49"/>
  <c r="CO104" i="49"/>
  <c r="CN104" i="49"/>
  <c r="CM104" i="49"/>
  <c r="CL104" i="49"/>
  <c r="CK104" i="49"/>
  <c r="CI104" i="49"/>
  <c r="CJ104" i="49"/>
  <c r="CF104" i="49"/>
  <c r="CH104" i="49"/>
  <c r="CE104" i="49"/>
  <c r="CD104" i="49"/>
  <c r="CC104" i="49"/>
  <c r="CB104" i="49"/>
  <c r="CG104" i="49"/>
  <c r="CA104" i="49"/>
  <c r="BY104" i="49"/>
  <c r="BZ104" i="49"/>
  <c r="BX104" i="49"/>
  <c r="BW104" i="49"/>
  <c r="BV104" i="49"/>
  <c r="BU104" i="49"/>
  <c r="BT104" i="49"/>
  <c r="BS104" i="49"/>
  <c r="BE104" i="49"/>
  <c r="BD104" i="49"/>
  <c r="BC104" i="49"/>
  <c r="BB104" i="49"/>
  <c r="AZ104" i="49"/>
  <c r="AY104" i="49"/>
  <c r="BA104" i="49"/>
  <c r="AX104" i="49"/>
  <c r="AW104" i="49"/>
  <c r="AV104" i="49"/>
  <c r="AU104" i="49"/>
  <c r="AQ104" i="49"/>
  <c r="AI104" i="49"/>
  <c r="AP104" i="49"/>
  <c r="AO104" i="49"/>
  <c r="AN104" i="49"/>
  <c r="AM104" i="49"/>
  <c r="AT104" i="49"/>
  <c r="AL104" i="49"/>
  <c r="AS104" i="49"/>
  <c r="AK104" i="49"/>
  <c r="AG104" i="49"/>
  <c r="AF104" i="49"/>
  <c r="AH104" i="49"/>
  <c r="AR104" i="49"/>
  <c r="AJ104" i="49"/>
  <c r="CR80" i="49"/>
  <c r="CQ80" i="49"/>
  <c r="CO80" i="49"/>
  <c r="CN80" i="49"/>
  <c r="CP80" i="49"/>
  <c r="CL80" i="49"/>
  <c r="CM80" i="49"/>
  <c r="CI80" i="49"/>
  <c r="CK80" i="49"/>
  <c r="CJ80" i="49"/>
  <c r="CG80" i="49"/>
  <c r="CH80" i="49"/>
  <c r="CF80" i="49"/>
  <c r="CD80" i="49"/>
  <c r="CC80" i="49"/>
  <c r="CE80" i="49"/>
  <c r="CB80" i="49"/>
  <c r="CA80" i="49"/>
  <c r="BY80" i="49"/>
  <c r="BX80" i="49"/>
  <c r="BW80" i="49"/>
  <c r="BZ80" i="49"/>
  <c r="BV80" i="49"/>
  <c r="BT80" i="49"/>
  <c r="BU80" i="49"/>
  <c r="BS80" i="49"/>
  <c r="BE80" i="49"/>
  <c r="BD80" i="49"/>
  <c r="BC80" i="49"/>
  <c r="BB80" i="49"/>
  <c r="AY80" i="49"/>
  <c r="AX80" i="49"/>
  <c r="AW80" i="49"/>
  <c r="AZ80" i="49"/>
  <c r="AV80" i="49"/>
  <c r="AU80" i="49"/>
  <c r="AT80" i="49"/>
  <c r="AQ80" i="49"/>
  <c r="AI80" i="49"/>
  <c r="AP80" i="49"/>
  <c r="AO80" i="49"/>
  <c r="AN80" i="49"/>
  <c r="AM80" i="49"/>
  <c r="BA80" i="49"/>
  <c r="AL80" i="49"/>
  <c r="AS80" i="49"/>
  <c r="AK80" i="49"/>
  <c r="AG80" i="49"/>
  <c r="AF80" i="49"/>
  <c r="AR80" i="49"/>
  <c r="AJ80" i="49"/>
  <c r="AH80" i="49"/>
  <c r="CR29" i="49"/>
  <c r="CQ29" i="49"/>
  <c r="CP29" i="49"/>
  <c r="CO29" i="49"/>
  <c r="CN29" i="49"/>
  <c r="CL29" i="49"/>
  <c r="CM29" i="49"/>
  <c r="CI29" i="49"/>
  <c r="CG29" i="49"/>
  <c r="CJ29" i="49"/>
  <c r="CK29" i="49"/>
  <c r="CH29" i="49"/>
  <c r="CF29" i="49"/>
  <c r="CC29" i="49"/>
  <c r="CD29" i="49"/>
  <c r="CB29" i="49"/>
  <c r="CA29" i="49"/>
  <c r="BY29" i="49"/>
  <c r="BX29" i="49"/>
  <c r="BW29" i="49"/>
  <c r="BV29" i="49"/>
  <c r="BZ29" i="49"/>
  <c r="BU29" i="49"/>
  <c r="BT29" i="49"/>
  <c r="BS29" i="49"/>
  <c r="CE29" i="49"/>
  <c r="BE29" i="49"/>
  <c r="BD29" i="49"/>
  <c r="BC29" i="49"/>
  <c r="BB29" i="49"/>
  <c r="AZ29" i="49"/>
  <c r="AY29" i="49"/>
  <c r="BA29" i="49"/>
  <c r="AX29" i="49"/>
  <c r="AW29" i="49"/>
  <c r="AV29" i="49"/>
  <c r="AU29" i="49"/>
  <c r="AQ29" i="49"/>
  <c r="AI29" i="49"/>
  <c r="AP29" i="49"/>
  <c r="AO29" i="49"/>
  <c r="AT29" i="49"/>
  <c r="AN29" i="49"/>
  <c r="AM29" i="49"/>
  <c r="AL29" i="49"/>
  <c r="AS29" i="49"/>
  <c r="AK29" i="49"/>
  <c r="AG29" i="49"/>
  <c r="AF29" i="49"/>
  <c r="AR29" i="49"/>
  <c r="AJ29" i="49"/>
  <c r="AH29" i="49"/>
  <c r="CR36" i="49"/>
  <c r="CQ36" i="49"/>
  <c r="CO36" i="49"/>
  <c r="CP36" i="49"/>
  <c r="CN36" i="49"/>
  <c r="CL36" i="49"/>
  <c r="CM36" i="49"/>
  <c r="CI36" i="49"/>
  <c r="CG36" i="49"/>
  <c r="CJ36" i="49"/>
  <c r="CK36" i="49"/>
  <c r="CF36" i="49"/>
  <c r="CH36" i="49"/>
  <c r="CE36" i="49"/>
  <c r="CC36" i="49"/>
  <c r="CB36" i="49"/>
  <c r="CD36" i="49"/>
  <c r="CA36" i="49"/>
  <c r="BZ36" i="49"/>
  <c r="BY36" i="49"/>
  <c r="BX36" i="49"/>
  <c r="BW36" i="49"/>
  <c r="BV36" i="49"/>
  <c r="BU36" i="49"/>
  <c r="BT36" i="49"/>
  <c r="BS36" i="49"/>
  <c r="BE36" i="49"/>
  <c r="BD36" i="49"/>
  <c r="BC36" i="49"/>
  <c r="BB36" i="49"/>
  <c r="AY36" i="49"/>
  <c r="AZ36" i="49"/>
  <c r="AX36" i="49"/>
  <c r="AW36" i="49"/>
  <c r="AV36" i="49"/>
  <c r="AU36" i="49"/>
  <c r="AQ36" i="49"/>
  <c r="AI36" i="49"/>
  <c r="AP36" i="49"/>
  <c r="AO36" i="49"/>
  <c r="AN36" i="49"/>
  <c r="BA36" i="49"/>
  <c r="AM36" i="49"/>
  <c r="AL36" i="49"/>
  <c r="AT36" i="49"/>
  <c r="AS36" i="49"/>
  <c r="AK36" i="49"/>
  <c r="AG36" i="49"/>
  <c r="AF36" i="49"/>
  <c r="AR36" i="49"/>
  <c r="AJ36" i="49"/>
  <c r="AH36" i="49"/>
  <c r="CR61" i="49"/>
  <c r="CQ61" i="49"/>
  <c r="CO61" i="49"/>
  <c r="CN61" i="49"/>
  <c r="CP61" i="49"/>
  <c r="CM61" i="49"/>
  <c r="CL61" i="49"/>
  <c r="CK61" i="49"/>
  <c r="CI61" i="49"/>
  <c r="CG61" i="49"/>
  <c r="CJ61" i="49"/>
  <c r="CH61" i="49"/>
  <c r="CF61" i="49"/>
  <c r="CC61" i="49"/>
  <c r="CB61" i="49"/>
  <c r="CE61" i="49"/>
  <c r="CA61" i="49"/>
  <c r="CD61" i="49"/>
  <c r="BY61" i="49"/>
  <c r="BZ61" i="49"/>
  <c r="BX61" i="49"/>
  <c r="BW61" i="49"/>
  <c r="BV61" i="49"/>
  <c r="BU61" i="49"/>
  <c r="BT61" i="49"/>
  <c r="BS61" i="49"/>
  <c r="BE61" i="49"/>
  <c r="BD61" i="49"/>
  <c r="BC61" i="49"/>
  <c r="BB61" i="49"/>
  <c r="AY61" i="49"/>
  <c r="BA61" i="49"/>
  <c r="AX61" i="49"/>
  <c r="AW61" i="49"/>
  <c r="AV61" i="49"/>
  <c r="AZ61" i="49"/>
  <c r="AU61" i="49"/>
  <c r="AQ61" i="49"/>
  <c r="AI61" i="49"/>
  <c r="AT61" i="49"/>
  <c r="AP61" i="49"/>
  <c r="AO61" i="49"/>
  <c r="AN61" i="49"/>
  <c r="AM61" i="49"/>
  <c r="AL61" i="49"/>
  <c r="AS61" i="49"/>
  <c r="AK61" i="49"/>
  <c r="AG61" i="49"/>
  <c r="AR61" i="49"/>
  <c r="AF61" i="49"/>
  <c r="AJ61" i="49"/>
  <c r="AH61" i="49"/>
  <c r="CR17" i="49"/>
  <c r="CQ17" i="49"/>
  <c r="CP17" i="49"/>
  <c r="CO17" i="49"/>
  <c r="CN17" i="49"/>
  <c r="CL17" i="49"/>
  <c r="CK17" i="49"/>
  <c r="CM17" i="49"/>
  <c r="CI17" i="49"/>
  <c r="CG17" i="49"/>
  <c r="CJ17" i="49"/>
  <c r="CF17" i="49"/>
  <c r="CH17" i="49"/>
  <c r="CE17" i="49"/>
  <c r="CC17" i="49"/>
  <c r="CB17" i="49"/>
  <c r="CA17" i="49"/>
  <c r="CD17" i="49"/>
  <c r="BY17" i="49"/>
  <c r="BX17" i="49"/>
  <c r="BW17" i="49"/>
  <c r="BZ17" i="49"/>
  <c r="BV17" i="49"/>
  <c r="BT17" i="49"/>
  <c r="BS17" i="49"/>
  <c r="BU17" i="49"/>
  <c r="BE17" i="49"/>
  <c r="BD17" i="49"/>
  <c r="BC17" i="49"/>
  <c r="BB17" i="49"/>
  <c r="AZ17" i="49"/>
  <c r="AY17" i="49"/>
  <c r="AX17" i="49"/>
  <c r="AW17" i="49"/>
  <c r="AV17" i="49"/>
  <c r="AU17" i="49"/>
  <c r="AQ17" i="49"/>
  <c r="AI17" i="49"/>
  <c r="AP17" i="49"/>
  <c r="AO17" i="49"/>
  <c r="BA17" i="49"/>
  <c r="AN17" i="49"/>
  <c r="AT17" i="49"/>
  <c r="AM17" i="49"/>
  <c r="AL17" i="49"/>
  <c r="AS17" i="49"/>
  <c r="AK17" i="49"/>
  <c r="AR17" i="49"/>
  <c r="AG17" i="49"/>
  <c r="AJ17" i="49"/>
  <c r="AF17" i="49"/>
  <c r="AH17" i="49"/>
  <c r="CR53" i="49"/>
  <c r="CQ53" i="49"/>
  <c r="CO53" i="49"/>
  <c r="CN53" i="49"/>
  <c r="CM53" i="49"/>
  <c r="CP53" i="49"/>
  <c r="CL53" i="49"/>
  <c r="CK53" i="49"/>
  <c r="CI53" i="49"/>
  <c r="CG53" i="49"/>
  <c r="CJ53" i="49"/>
  <c r="CF53" i="49"/>
  <c r="CE53" i="49"/>
  <c r="CD53" i="49"/>
  <c r="CC53" i="49"/>
  <c r="CB53" i="49"/>
  <c r="CH53" i="49"/>
  <c r="CA53" i="49"/>
  <c r="BY53" i="49"/>
  <c r="BX53" i="49"/>
  <c r="BW53" i="49"/>
  <c r="BV53" i="49"/>
  <c r="BZ53" i="49"/>
  <c r="BU53" i="49"/>
  <c r="BT53" i="49"/>
  <c r="BE53" i="49"/>
  <c r="BD53" i="49"/>
  <c r="BC53" i="49"/>
  <c r="BB53" i="49"/>
  <c r="BS53" i="49"/>
  <c r="AY53" i="49"/>
  <c r="AX53" i="49"/>
  <c r="AZ53" i="49"/>
  <c r="AW53" i="49"/>
  <c r="BA53" i="49"/>
  <c r="AV53" i="49"/>
  <c r="AU53" i="49"/>
  <c r="AQ53" i="49"/>
  <c r="AI53" i="49"/>
  <c r="AP53" i="49"/>
  <c r="AO53" i="49"/>
  <c r="AN53" i="49"/>
  <c r="AM53" i="49"/>
  <c r="AL53" i="49"/>
  <c r="AS53" i="49"/>
  <c r="AK53" i="49"/>
  <c r="AJ53" i="49"/>
  <c r="AG53" i="49"/>
  <c r="AF53" i="49"/>
  <c r="AT53" i="49"/>
  <c r="AR53" i="49"/>
  <c r="AH53" i="49"/>
  <c r="CR84" i="49"/>
  <c r="CQ84" i="49"/>
  <c r="CP84" i="49"/>
  <c r="CO84" i="49"/>
  <c r="CN84" i="49"/>
  <c r="CM84" i="49"/>
  <c r="CL84" i="49"/>
  <c r="CK84" i="49"/>
  <c r="CI84" i="49"/>
  <c r="CJ84" i="49"/>
  <c r="CG84" i="49"/>
  <c r="CH84" i="49"/>
  <c r="CF84" i="49"/>
  <c r="CE84" i="49"/>
  <c r="CD84" i="49"/>
  <c r="CC84" i="49"/>
  <c r="CB84" i="49"/>
  <c r="CA84" i="49"/>
  <c r="BZ84" i="49"/>
  <c r="BX84" i="49"/>
  <c r="BY84" i="49"/>
  <c r="BW84" i="49"/>
  <c r="BV84" i="49"/>
  <c r="BU84" i="49"/>
  <c r="BT84" i="49"/>
  <c r="BS84" i="49"/>
  <c r="BE84" i="49"/>
  <c r="BD84" i="49"/>
  <c r="BC84" i="49"/>
  <c r="BB84" i="49"/>
  <c r="AY84" i="49"/>
  <c r="BA84" i="49"/>
  <c r="AX84" i="49"/>
  <c r="AW84" i="49"/>
  <c r="AV84" i="49"/>
  <c r="AU84" i="49"/>
  <c r="AQ84" i="49"/>
  <c r="AI84" i="49"/>
  <c r="AP84" i="49"/>
  <c r="AZ84" i="49"/>
  <c r="AT84" i="49"/>
  <c r="AO84" i="49"/>
  <c r="AN84" i="49"/>
  <c r="AM84" i="49"/>
  <c r="AL84" i="49"/>
  <c r="AS84" i="49"/>
  <c r="AK84" i="49"/>
  <c r="AG84" i="49"/>
  <c r="AF84" i="49"/>
  <c r="AJ84" i="49"/>
  <c r="AH84" i="49"/>
  <c r="AR84" i="49"/>
  <c r="BO216" i="49"/>
  <c r="BN216" i="49"/>
  <c r="BM216" i="49"/>
  <c r="BQ216" i="49"/>
  <c r="BH216" i="49"/>
  <c r="BR216" i="49"/>
  <c r="BK216" i="49"/>
  <c r="BP216" i="49"/>
  <c r="BJ216" i="49"/>
  <c r="BI216" i="49"/>
  <c r="BG216" i="49"/>
  <c r="BF216" i="49"/>
  <c r="BL216" i="49"/>
  <c r="BO213" i="49"/>
  <c r="BR213" i="49"/>
  <c r="BN213" i="49"/>
  <c r="BM213" i="49"/>
  <c r="BQ213" i="49"/>
  <c r="BH213" i="49"/>
  <c r="BL213" i="49"/>
  <c r="BG213" i="49"/>
  <c r="BP213" i="49"/>
  <c r="BK213" i="49"/>
  <c r="BJ213" i="49"/>
  <c r="BI213" i="49"/>
  <c r="BF213" i="49"/>
  <c r="BO208" i="49"/>
  <c r="BN208" i="49"/>
  <c r="BM208" i="49"/>
  <c r="BR208" i="49"/>
  <c r="BQ208" i="49"/>
  <c r="BH208" i="49"/>
  <c r="BG208" i="49"/>
  <c r="BL208" i="49"/>
  <c r="BP208" i="49"/>
  <c r="BK208" i="49"/>
  <c r="BJ208" i="49"/>
  <c r="BF208" i="49"/>
  <c r="BI208" i="49"/>
  <c r="BO202" i="49"/>
  <c r="BN202" i="49"/>
  <c r="BM202" i="49"/>
  <c r="BR202" i="49"/>
  <c r="BQ202" i="49"/>
  <c r="BH202" i="49"/>
  <c r="BG202" i="49"/>
  <c r="BP202" i="49"/>
  <c r="BL202" i="49"/>
  <c r="BK202" i="49"/>
  <c r="BJ202" i="49"/>
  <c r="BF202" i="49"/>
  <c r="BI202" i="49"/>
  <c r="AC219" i="49"/>
  <c r="BO2" i="49"/>
  <c r="BN2" i="49"/>
  <c r="BM2" i="49"/>
  <c r="BQ2" i="49"/>
  <c r="BH2" i="49"/>
  <c r="BG2" i="49"/>
  <c r="BP2" i="49"/>
  <c r="BK2" i="49"/>
  <c r="BJ2" i="49"/>
  <c r="BR2" i="49"/>
  <c r="BL2" i="49"/>
  <c r="BF2" i="49"/>
  <c r="BI2" i="49"/>
  <c r="BO27" i="49"/>
  <c r="BN27" i="49"/>
  <c r="BR27" i="49"/>
  <c r="BM27" i="49"/>
  <c r="BQ27" i="49"/>
  <c r="BH27" i="49"/>
  <c r="BP27" i="49"/>
  <c r="BL27" i="49"/>
  <c r="BG27" i="49"/>
  <c r="BK27" i="49"/>
  <c r="BJ27" i="49"/>
  <c r="BF27" i="49"/>
  <c r="BI27" i="49"/>
  <c r="BO183" i="49"/>
  <c r="BN183" i="49"/>
  <c r="BM183" i="49"/>
  <c r="BR183" i="49"/>
  <c r="BQ183" i="49"/>
  <c r="BP183" i="49"/>
  <c r="BH183" i="49"/>
  <c r="BG183" i="49"/>
  <c r="BL183" i="49"/>
  <c r="BK183" i="49"/>
  <c r="BJ183" i="49"/>
  <c r="BF183" i="49"/>
  <c r="BI183" i="49"/>
  <c r="BR178" i="49"/>
  <c r="BO178" i="49"/>
  <c r="BN178" i="49"/>
  <c r="BM178" i="49"/>
  <c r="BQ178" i="49"/>
  <c r="BH178" i="49"/>
  <c r="BG178" i="49"/>
  <c r="BL178" i="49"/>
  <c r="BK178" i="49"/>
  <c r="BJ178" i="49"/>
  <c r="BF178" i="49"/>
  <c r="BI178" i="49"/>
  <c r="BP178" i="49"/>
  <c r="BO171" i="49"/>
  <c r="BN171" i="49"/>
  <c r="BM171" i="49"/>
  <c r="BR171" i="49"/>
  <c r="BQ171" i="49"/>
  <c r="BH171" i="49"/>
  <c r="BG171" i="49"/>
  <c r="BK171" i="49"/>
  <c r="BP171" i="49"/>
  <c r="BJ171" i="49"/>
  <c r="BI171" i="49"/>
  <c r="BF171" i="49"/>
  <c r="BL171" i="49"/>
  <c r="BO47" i="49"/>
  <c r="BN47" i="49"/>
  <c r="BM47" i="49"/>
  <c r="BR47" i="49"/>
  <c r="BQ47" i="49"/>
  <c r="BH47" i="49"/>
  <c r="BL47" i="49"/>
  <c r="BG47" i="49"/>
  <c r="BP47" i="49"/>
  <c r="BK47" i="49"/>
  <c r="BJ47" i="49"/>
  <c r="BI47" i="49"/>
  <c r="BF47" i="49"/>
  <c r="BO159" i="49"/>
  <c r="BR159" i="49"/>
  <c r="BN159" i="49"/>
  <c r="BM159" i="49"/>
  <c r="BQ159" i="49"/>
  <c r="BH159" i="49"/>
  <c r="BG159" i="49"/>
  <c r="BL159" i="49"/>
  <c r="BP159" i="49"/>
  <c r="BK159" i="49"/>
  <c r="BJ159" i="49"/>
  <c r="BF159" i="49"/>
  <c r="BI159" i="49"/>
  <c r="BO154" i="49"/>
  <c r="BN154" i="49"/>
  <c r="BM154" i="49"/>
  <c r="BR154" i="49"/>
  <c r="BQ154" i="49"/>
  <c r="BH154" i="49"/>
  <c r="BG154" i="49"/>
  <c r="BP154" i="49"/>
  <c r="BL154" i="49"/>
  <c r="BK154" i="49"/>
  <c r="BJ154" i="49"/>
  <c r="BF154" i="49"/>
  <c r="BI154" i="49"/>
  <c r="BO147" i="49"/>
  <c r="BN147" i="49"/>
  <c r="BM147" i="49"/>
  <c r="BQ147" i="49"/>
  <c r="BH147" i="49"/>
  <c r="BG147" i="49"/>
  <c r="BR147" i="49"/>
  <c r="BP147" i="49"/>
  <c r="BK147" i="49"/>
  <c r="BJ147" i="49"/>
  <c r="BF147" i="49"/>
  <c r="BL147" i="49"/>
  <c r="BI147" i="49"/>
  <c r="BO142" i="49"/>
  <c r="BN142" i="49"/>
  <c r="BR142" i="49"/>
  <c r="BM142" i="49"/>
  <c r="BQ142" i="49"/>
  <c r="BH142" i="49"/>
  <c r="BP142" i="49"/>
  <c r="BL142" i="49"/>
  <c r="BG142" i="49"/>
  <c r="BJ142" i="49"/>
  <c r="BF142" i="49"/>
  <c r="BI142" i="49"/>
  <c r="BK142" i="49"/>
  <c r="BO135" i="49"/>
  <c r="BN135" i="49"/>
  <c r="BM135" i="49"/>
  <c r="BR135" i="49"/>
  <c r="BQ135" i="49"/>
  <c r="BP135" i="49"/>
  <c r="BK135" i="49"/>
  <c r="BH135" i="49"/>
  <c r="BG135" i="49"/>
  <c r="BL135" i="49"/>
  <c r="BJ135" i="49"/>
  <c r="BF135" i="49"/>
  <c r="BI135" i="49"/>
  <c r="BR130" i="49"/>
  <c r="BO130" i="49"/>
  <c r="BN130" i="49"/>
  <c r="BM130" i="49"/>
  <c r="BQ130" i="49"/>
  <c r="BH130" i="49"/>
  <c r="BK130" i="49"/>
  <c r="BG130" i="49"/>
  <c r="BL130" i="49"/>
  <c r="BJ130" i="49"/>
  <c r="BF130" i="49"/>
  <c r="BI130" i="49"/>
  <c r="BP130" i="49"/>
  <c r="BO123" i="49"/>
  <c r="BN123" i="49"/>
  <c r="BM123" i="49"/>
  <c r="BR123" i="49"/>
  <c r="BQ123" i="49"/>
  <c r="BH123" i="49"/>
  <c r="BG123" i="49"/>
  <c r="BK123" i="49"/>
  <c r="BP123" i="49"/>
  <c r="BJ123" i="49"/>
  <c r="BI123" i="49"/>
  <c r="BF123" i="49"/>
  <c r="BL123" i="49"/>
  <c r="BO118" i="49"/>
  <c r="BN118" i="49"/>
  <c r="BM118" i="49"/>
  <c r="BR118" i="49"/>
  <c r="BQ118" i="49"/>
  <c r="BH118" i="49"/>
  <c r="BL118" i="49"/>
  <c r="BG118" i="49"/>
  <c r="BK118" i="49"/>
  <c r="BP118" i="49"/>
  <c r="BJ118" i="49"/>
  <c r="BI118" i="49"/>
  <c r="BF118" i="49"/>
  <c r="BQ112" i="49"/>
  <c r="BO112" i="49"/>
  <c r="BR112" i="49"/>
  <c r="BN112" i="49"/>
  <c r="BM112" i="49"/>
  <c r="BH112" i="49"/>
  <c r="BG112" i="49"/>
  <c r="BL112" i="49"/>
  <c r="BP112" i="49"/>
  <c r="BK112" i="49"/>
  <c r="BJ112" i="49"/>
  <c r="BF112" i="49"/>
  <c r="BI112" i="49"/>
  <c r="BQ105" i="49"/>
  <c r="BO105" i="49"/>
  <c r="BN105" i="49"/>
  <c r="BM105" i="49"/>
  <c r="BK105" i="49"/>
  <c r="BH105" i="49"/>
  <c r="BG105" i="49"/>
  <c r="BP105" i="49"/>
  <c r="BL105" i="49"/>
  <c r="BJ105" i="49"/>
  <c r="BF105" i="49"/>
  <c r="BI105" i="49"/>
  <c r="BR105" i="49"/>
  <c r="BQ74" i="49"/>
  <c r="BO74" i="49"/>
  <c r="BN74" i="49"/>
  <c r="BM74" i="49"/>
  <c r="BR74" i="49"/>
  <c r="BH74" i="49"/>
  <c r="BG74" i="49"/>
  <c r="BP74" i="49"/>
  <c r="BK74" i="49"/>
  <c r="BJ74" i="49"/>
  <c r="BF74" i="49"/>
  <c r="BL74" i="49"/>
  <c r="BI74" i="49"/>
  <c r="BQ51" i="49"/>
  <c r="BO51" i="49"/>
  <c r="BN51" i="49"/>
  <c r="BM51" i="49"/>
  <c r="BR51" i="49"/>
  <c r="BL51" i="49"/>
  <c r="BH51" i="49"/>
  <c r="BP51" i="49"/>
  <c r="BG51" i="49"/>
  <c r="BK51" i="49"/>
  <c r="BJ51" i="49"/>
  <c r="BF51" i="49"/>
  <c r="BI51" i="49"/>
  <c r="BQ96" i="49"/>
  <c r="BO96" i="49"/>
  <c r="BR96" i="49"/>
  <c r="BN96" i="49"/>
  <c r="BM96" i="49"/>
  <c r="BL96" i="49"/>
  <c r="BP96" i="49"/>
  <c r="BH96" i="49"/>
  <c r="BG96" i="49"/>
  <c r="BK96" i="49"/>
  <c r="BJ96" i="49"/>
  <c r="BF96" i="49"/>
  <c r="BI96" i="49"/>
  <c r="BQ57" i="49"/>
  <c r="BO57" i="49"/>
  <c r="BN57" i="49"/>
  <c r="BM57" i="49"/>
  <c r="BL57" i="49"/>
  <c r="BK57" i="49"/>
  <c r="BH57" i="49"/>
  <c r="BG57" i="49"/>
  <c r="BR57" i="49"/>
  <c r="BJ57" i="49"/>
  <c r="BF57" i="49"/>
  <c r="BI57" i="49"/>
  <c r="BP57" i="49"/>
  <c r="BQ44" i="49"/>
  <c r="BO44" i="49"/>
  <c r="BN44" i="49"/>
  <c r="BM44" i="49"/>
  <c r="BL44" i="49"/>
  <c r="BR44" i="49"/>
  <c r="BH44" i="49"/>
  <c r="BG44" i="49"/>
  <c r="BK44" i="49"/>
  <c r="BP44" i="49"/>
  <c r="BJ44" i="49"/>
  <c r="BI44" i="49"/>
  <c r="BF44" i="49"/>
  <c r="BQ89" i="49"/>
  <c r="BO89" i="49"/>
  <c r="BN89" i="49"/>
  <c r="BM89" i="49"/>
  <c r="BR89" i="49"/>
  <c r="BL89" i="49"/>
  <c r="BH89" i="49"/>
  <c r="BG89" i="49"/>
  <c r="BK89" i="49"/>
  <c r="BP89" i="49"/>
  <c r="BJ89" i="49"/>
  <c r="BI89" i="49"/>
  <c r="BF89" i="49"/>
  <c r="BQ49" i="49"/>
  <c r="BO49" i="49"/>
  <c r="BR49" i="49"/>
  <c r="BN49" i="49"/>
  <c r="BM49" i="49"/>
  <c r="BL49" i="49"/>
  <c r="BH49" i="49"/>
  <c r="BG49" i="49"/>
  <c r="BP49" i="49"/>
  <c r="BK49" i="49"/>
  <c r="BJ49" i="49"/>
  <c r="BF49" i="49"/>
  <c r="BI49" i="49"/>
  <c r="AL217" i="49"/>
  <c r="AL124" i="49"/>
  <c r="AH91" i="49"/>
  <c r="CR76" i="49"/>
  <c r="CQ76" i="49"/>
  <c r="CP76" i="49"/>
  <c r="CO76" i="49"/>
  <c r="CN76" i="49"/>
  <c r="CM76" i="49"/>
  <c r="CK76" i="49"/>
  <c r="CH76" i="49"/>
  <c r="CL76" i="49"/>
  <c r="CJ76" i="49"/>
  <c r="CF76" i="49"/>
  <c r="CI76" i="49"/>
  <c r="CD76" i="49"/>
  <c r="CE76" i="49"/>
  <c r="CC76" i="49"/>
  <c r="CG76" i="49"/>
  <c r="CB76" i="49"/>
  <c r="BY76" i="49"/>
  <c r="CA76" i="49"/>
  <c r="BW76" i="49"/>
  <c r="BZ76" i="49"/>
  <c r="BV76" i="49"/>
  <c r="BX76" i="49"/>
  <c r="BU76" i="49"/>
  <c r="BT76" i="49"/>
  <c r="BS76" i="49"/>
  <c r="BE76" i="49"/>
  <c r="BD76" i="49"/>
  <c r="BC76" i="49"/>
  <c r="BB76" i="49"/>
  <c r="BA76" i="49"/>
  <c r="AZ76" i="49"/>
  <c r="AY76" i="49"/>
  <c r="AX76" i="49"/>
  <c r="AW76" i="49"/>
  <c r="AV76" i="49"/>
  <c r="AP76" i="49"/>
  <c r="AO76" i="49"/>
  <c r="AN76" i="49"/>
  <c r="AU76" i="49"/>
  <c r="AM76" i="49"/>
  <c r="AT76" i="49"/>
  <c r="AL76" i="49"/>
  <c r="AS76" i="49"/>
  <c r="AK76" i="49"/>
  <c r="AR76" i="49"/>
  <c r="AJ76" i="49"/>
  <c r="AF76" i="49"/>
  <c r="AG76" i="49"/>
  <c r="AQ76" i="49"/>
  <c r="AI76" i="49"/>
  <c r="AH76" i="49"/>
  <c r="CR212" i="49"/>
  <c r="CQ212" i="49"/>
  <c r="CP212" i="49"/>
  <c r="CO212" i="49"/>
  <c r="CN212" i="49"/>
  <c r="CM212" i="49"/>
  <c r="CK212" i="49"/>
  <c r="CH212" i="49"/>
  <c r="CL212" i="49"/>
  <c r="CJ212" i="49"/>
  <c r="CI212" i="49"/>
  <c r="CF212" i="49"/>
  <c r="CG212" i="49"/>
  <c r="CD212" i="49"/>
  <c r="CC212" i="49"/>
  <c r="CB212" i="49"/>
  <c r="CE212" i="49"/>
  <c r="BY212" i="49"/>
  <c r="BW212" i="49"/>
  <c r="BV212" i="49"/>
  <c r="CA212" i="49"/>
  <c r="BZ212" i="49"/>
  <c r="BU212" i="49"/>
  <c r="BT212" i="49"/>
  <c r="BS212" i="49"/>
  <c r="BX212" i="49"/>
  <c r="BE212" i="49"/>
  <c r="BD212" i="49"/>
  <c r="BC212" i="49"/>
  <c r="BB212" i="49"/>
  <c r="AZ212" i="49"/>
  <c r="AY212" i="49"/>
  <c r="AX212" i="49"/>
  <c r="BA212" i="49"/>
  <c r="AW212" i="49"/>
  <c r="AV212" i="49"/>
  <c r="AP212" i="49"/>
  <c r="AO212" i="49"/>
  <c r="AN212" i="49"/>
  <c r="AM212" i="49"/>
  <c r="AT212" i="49"/>
  <c r="AL212" i="49"/>
  <c r="AS212" i="49"/>
  <c r="AK212" i="49"/>
  <c r="AU212" i="49"/>
  <c r="AR212" i="49"/>
  <c r="AJ212" i="49"/>
  <c r="AF212" i="49"/>
  <c r="AQ212" i="49"/>
  <c r="AI212" i="49"/>
  <c r="AH212" i="49"/>
  <c r="AG212" i="49"/>
  <c r="CR207" i="49"/>
  <c r="CQ207" i="49"/>
  <c r="CP207" i="49"/>
  <c r="CO207" i="49"/>
  <c r="CN207" i="49"/>
  <c r="CM207" i="49"/>
  <c r="CK207" i="49"/>
  <c r="CH207" i="49"/>
  <c r="CL207" i="49"/>
  <c r="CJ207" i="49"/>
  <c r="CF207" i="49"/>
  <c r="CI207" i="49"/>
  <c r="CD207" i="49"/>
  <c r="CC207" i="49"/>
  <c r="CB207" i="49"/>
  <c r="CE207" i="49"/>
  <c r="BY207" i="49"/>
  <c r="CA207" i="49"/>
  <c r="BW207" i="49"/>
  <c r="BV207" i="49"/>
  <c r="CG207" i="49"/>
  <c r="BZ207" i="49"/>
  <c r="BU207" i="49"/>
  <c r="BX207" i="49"/>
  <c r="BT207" i="49"/>
  <c r="BS207" i="49"/>
  <c r="BE207" i="49"/>
  <c r="BD207" i="49"/>
  <c r="BC207" i="49"/>
  <c r="BB207" i="49"/>
  <c r="AZ207" i="49"/>
  <c r="AY207" i="49"/>
  <c r="AX207" i="49"/>
  <c r="AW207" i="49"/>
  <c r="AV207" i="49"/>
  <c r="BA207" i="49"/>
  <c r="AP207" i="49"/>
  <c r="AU207" i="49"/>
  <c r="AO207" i="49"/>
  <c r="AN207" i="49"/>
  <c r="AM207" i="49"/>
  <c r="AT207" i="49"/>
  <c r="AL207" i="49"/>
  <c r="AS207" i="49"/>
  <c r="AK207" i="49"/>
  <c r="AR207" i="49"/>
  <c r="AJ207" i="49"/>
  <c r="AF207" i="49"/>
  <c r="AQ207" i="49"/>
  <c r="AG207" i="49"/>
  <c r="AI207" i="49"/>
  <c r="AH207" i="49"/>
  <c r="CR200" i="49"/>
  <c r="CQ200" i="49"/>
  <c r="CP200" i="49"/>
  <c r="CO200" i="49"/>
  <c r="CN200" i="49"/>
  <c r="CM200" i="49"/>
  <c r="CK200" i="49"/>
  <c r="CJ200" i="49"/>
  <c r="CH200" i="49"/>
  <c r="CL200" i="49"/>
  <c r="CF200" i="49"/>
  <c r="CI200" i="49"/>
  <c r="CE200" i="49"/>
  <c r="CD200" i="49"/>
  <c r="CC200" i="49"/>
  <c r="CB200" i="49"/>
  <c r="CG200" i="49"/>
  <c r="BY200" i="49"/>
  <c r="BZ200" i="49"/>
  <c r="BW200" i="49"/>
  <c r="BV200" i="49"/>
  <c r="CA200" i="49"/>
  <c r="BX200" i="49"/>
  <c r="BU200" i="49"/>
  <c r="BT200" i="49"/>
  <c r="BS200" i="49"/>
  <c r="BE200" i="49"/>
  <c r="BD200" i="49"/>
  <c r="BC200" i="49"/>
  <c r="BB200" i="49"/>
  <c r="AZ200" i="49"/>
  <c r="BA200" i="49"/>
  <c r="AY200" i="49"/>
  <c r="AX200" i="49"/>
  <c r="AW200" i="49"/>
  <c r="AV200" i="49"/>
  <c r="AP200" i="49"/>
  <c r="AO200" i="49"/>
  <c r="AN200" i="49"/>
  <c r="AM200" i="49"/>
  <c r="AU200" i="49"/>
  <c r="AT200" i="49"/>
  <c r="AL200" i="49"/>
  <c r="AS200" i="49"/>
  <c r="AK200" i="49"/>
  <c r="AR200" i="49"/>
  <c r="AJ200" i="49"/>
  <c r="AQ200" i="49"/>
  <c r="AF200" i="49"/>
  <c r="AG200" i="49"/>
  <c r="AI200" i="49"/>
  <c r="AH200" i="49"/>
  <c r="CR77" i="49"/>
  <c r="CQ77" i="49"/>
  <c r="CP77" i="49"/>
  <c r="CO77" i="49"/>
  <c r="CN77" i="49"/>
  <c r="CM77" i="49"/>
  <c r="CK77" i="49"/>
  <c r="CH77" i="49"/>
  <c r="CL77" i="49"/>
  <c r="CG77" i="49"/>
  <c r="CI77" i="49"/>
  <c r="CF77" i="49"/>
  <c r="CJ77" i="49"/>
  <c r="CD77" i="49"/>
  <c r="CE77" i="49"/>
  <c r="CC77" i="49"/>
  <c r="CB77" i="49"/>
  <c r="CA77" i="49"/>
  <c r="BY77" i="49"/>
  <c r="BW77" i="49"/>
  <c r="BZ77" i="49"/>
  <c r="BV77" i="49"/>
  <c r="BX77" i="49"/>
  <c r="BU77" i="49"/>
  <c r="BT77" i="49"/>
  <c r="BS77" i="49"/>
  <c r="BE77" i="49"/>
  <c r="BD77" i="49"/>
  <c r="BC77" i="49"/>
  <c r="BB77" i="49"/>
  <c r="AZ77" i="49"/>
  <c r="AY77" i="49"/>
  <c r="AX77" i="49"/>
  <c r="AW77" i="49"/>
  <c r="BA77" i="49"/>
  <c r="AV77" i="49"/>
  <c r="AU77" i="49"/>
  <c r="AP77" i="49"/>
  <c r="AO77" i="49"/>
  <c r="AN77" i="49"/>
  <c r="AM77" i="49"/>
  <c r="AT77" i="49"/>
  <c r="AL77" i="49"/>
  <c r="AS77" i="49"/>
  <c r="AK77" i="49"/>
  <c r="AR77" i="49"/>
  <c r="AJ77" i="49"/>
  <c r="AF77" i="49"/>
  <c r="AI77" i="49"/>
  <c r="AQ77" i="49"/>
  <c r="AG77" i="49"/>
  <c r="AH77" i="49"/>
  <c r="CR189" i="49"/>
  <c r="CQ189" i="49"/>
  <c r="CP189" i="49"/>
  <c r="CO189" i="49"/>
  <c r="CN189" i="49"/>
  <c r="CM189" i="49"/>
  <c r="CK189" i="49"/>
  <c r="CH189" i="49"/>
  <c r="CL189" i="49"/>
  <c r="CJ189" i="49"/>
  <c r="CI189" i="49"/>
  <c r="CG189" i="49"/>
  <c r="CF189" i="49"/>
  <c r="CD189" i="49"/>
  <c r="CC189" i="49"/>
  <c r="CB189" i="49"/>
  <c r="CE189" i="49"/>
  <c r="CA189" i="49"/>
  <c r="BY189" i="49"/>
  <c r="BW189" i="49"/>
  <c r="BV189" i="49"/>
  <c r="BZ189" i="49"/>
  <c r="BU189" i="49"/>
  <c r="BT189" i="49"/>
  <c r="BS189" i="49"/>
  <c r="BX189" i="49"/>
  <c r="BE189" i="49"/>
  <c r="BD189" i="49"/>
  <c r="BC189" i="49"/>
  <c r="BB189" i="49"/>
  <c r="AZ189" i="49"/>
  <c r="AY189" i="49"/>
  <c r="AX189" i="49"/>
  <c r="AW189" i="49"/>
  <c r="AV189" i="49"/>
  <c r="AP189" i="49"/>
  <c r="AO189" i="49"/>
  <c r="AN189" i="49"/>
  <c r="AM189" i="49"/>
  <c r="AU189" i="49"/>
  <c r="AT189" i="49"/>
  <c r="AL189" i="49"/>
  <c r="AS189" i="49"/>
  <c r="AK189" i="49"/>
  <c r="BA189" i="49"/>
  <c r="AR189" i="49"/>
  <c r="AJ189" i="49"/>
  <c r="AF189" i="49"/>
  <c r="AG189" i="49"/>
  <c r="AI189" i="49"/>
  <c r="AQ189" i="49"/>
  <c r="AH189" i="49"/>
  <c r="CR8" i="49"/>
  <c r="CQ8" i="49"/>
  <c r="CO8" i="49"/>
  <c r="CP8" i="49"/>
  <c r="CN8" i="49"/>
  <c r="CM8" i="49"/>
  <c r="CK8" i="49"/>
  <c r="CH8" i="49"/>
  <c r="CJ8" i="49"/>
  <c r="CL8" i="49"/>
  <c r="CG8" i="49"/>
  <c r="CF8" i="49"/>
  <c r="CI8" i="49"/>
  <c r="CD8" i="49"/>
  <c r="CC8" i="49"/>
  <c r="CB8" i="49"/>
  <c r="CA8" i="49"/>
  <c r="CE8" i="49"/>
  <c r="BY8" i="49"/>
  <c r="BW8" i="49"/>
  <c r="BV8" i="49"/>
  <c r="BU8" i="49"/>
  <c r="BX8" i="49"/>
  <c r="BT8" i="49"/>
  <c r="BS8" i="49"/>
  <c r="BZ8" i="49"/>
  <c r="BE8" i="49"/>
  <c r="BD8" i="49"/>
  <c r="BC8" i="49"/>
  <c r="BB8" i="49"/>
  <c r="AZ8" i="49"/>
  <c r="AY8" i="49"/>
  <c r="BA8" i="49"/>
  <c r="AX8" i="49"/>
  <c r="AW8" i="49"/>
  <c r="AV8" i="49"/>
  <c r="AP8" i="49"/>
  <c r="AU8" i="49"/>
  <c r="AO8" i="49"/>
  <c r="AN8" i="49"/>
  <c r="AM8" i="49"/>
  <c r="AT8" i="49"/>
  <c r="AL8" i="49"/>
  <c r="AS8" i="49"/>
  <c r="AK8" i="49"/>
  <c r="AR8" i="49"/>
  <c r="AJ8" i="49"/>
  <c r="AF8" i="49"/>
  <c r="AG8" i="49"/>
  <c r="AQ8" i="49"/>
  <c r="AI8" i="49"/>
  <c r="AH8" i="49"/>
  <c r="CR176" i="49"/>
  <c r="CQ176" i="49"/>
  <c r="CO176" i="49"/>
  <c r="CN176" i="49"/>
  <c r="CP176" i="49"/>
  <c r="CM176" i="49"/>
  <c r="CK176" i="49"/>
  <c r="CH176" i="49"/>
  <c r="CL176" i="49"/>
  <c r="CJ176" i="49"/>
  <c r="CG176" i="49"/>
  <c r="CF176" i="49"/>
  <c r="CI176" i="49"/>
  <c r="CE176" i="49"/>
  <c r="CD176" i="49"/>
  <c r="CC176" i="49"/>
  <c r="CB176" i="49"/>
  <c r="CA176" i="49"/>
  <c r="BY176" i="49"/>
  <c r="BZ176" i="49"/>
  <c r="BW176" i="49"/>
  <c r="BV176" i="49"/>
  <c r="BX176" i="49"/>
  <c r="BU176" i="49"/>
  <c r="BT176" i="49"/>
  <c r="BS176" i="49"/>
  <c r="BE176" i="49"/>
  <c r="BD176" i="49"/>
  <c r="BC176" i="49"/>
  <c r="BB176" i="49"/>
  <c r="AZ176" i="49"/>
  <c r="AY176" i="49"/>
  <c r="AX176" i="49"/>
  <c r="AW176" i="49"/>
  <c r="AV176" i="49"/>
  <c r="BA176" i="49"/>
  <c r="AP176" i="49"/>
  <c r="AO176" i="49"/>
  <c r="AN176" i="49"/>
  <c r="AM176" i="49"/>
  <c r="AT176" i="49"/>
  <c r="AL176" i="49"/>
  <c r="AS176" i="49"/>
  <c r="AK176" i="49"/>
  <c r="AU176" i="49"/>
  <c r="AR176" i="49"/>
  <c r="AJ176" i="49"/>
  <c r="AF176" i="49"/>
  <c r="AQ176" i="49"/>
  <c r="AI176" i="49"/>
  <c r="AH176" i="49"/>
  <c r="AG176" i="49"/>
  <c r="CR169" i="49"/>
  <c r="CQ169" i="49"/>
  <c r="CP169" i="49"/>
  <c r="CO169" i="49"/>
  <c r="CN169" i="49"/>
  <c r="CM169" i="49"/>
  <c r="CK169" i="49"/>
  <c r="CH169" i="49"/>
  <c r="CJ169" i="49"/>
  <c r="CL169" i="49"/>
  <c r="CG169" i="49"/>
  <c r="CI169" i="49"/>
  <c r="CF169" i="49"/>
  <c r="CD169" i="49"/>
  <c r="CE169" i="49"/>
  <c r="CC169" i="49"/>
  <c r="CB169" i="49"/>
  <c r="CA169" i="49"/>
  <c r="BY169" i="49"/>
  <c r="BW169" i="49"/>
  <c r="BZ169" i="49"/>
  <c r="BV169" i="49"/>
  <c r="BX169" i="49"/>
  <c r="BU169" i="49"/>
  <c r="BT169" i="49"/>
  <c r="BS169" i="49"/>
  <c r="BE169" i="49"/>
  <c r="BD169" i="49"/>
  <c r="BC169" i="49"/>
  <c r="BB169" i="49"/>
  <c r="BA169" i="49"/>
  <c r="AZ169" i="49"/>
  <c r="AY169" i="49"/>
  <c r="AX169" i="49"/>
  <c r="AW169" i="49"/>
  <c r="AV169" i="49"/>
  <c r="AP169" i="49"/>
  <c r="AO169" i="49"/>
  <c r="AN169" i="49"/>
  <c r="AU169" i="49"/>
  <c r="AM169" i="49"/>
  <c r="AT169" i="49"/>
  <c r="AL169" i="49"/>
  <c r="AS169" i="49"/>
  <c r="AK169" i="49"/>
  <c r="AR169" i="49"/>
  <c r="AJ169" i="49"/>
  <c r="AF169" i="49"/>
  <c r="AQ169" i="49"/>
  <c r="AG169" i="49"/>
  <c r="AI169" i="49"/>
  <c r="AH169" i="49"/>
  <c r="CR164" i="49"/>
  <c r="CQ164" i="49"/>
  <c r="CO164" i="49"/>
  <c r="CN164" i="49"/>
  <c r="CP164" i="49"/>
  <c r="CM164" i="49"/>
  <c r="CK164" i="49"/>
  <c r="CH164" i="49"/>
  <c r="CL164" i="49"/>
  <c r="CJ164" i="49"/>
  <c r="CI164" i="49"/>
  <c r="CG164" i="49"/>
  <c r="CF164" i="49"/>
  <c r="CD164" i="49"/>
  <c r="CC164" i="49"/>
  <c r="CB164" i="49"/>
  <c r="CE164" i="49"/>
  <c r="CA164" i="49"/>
  <c r="BY164" i="49"/>
  <c r="BW164" i="49"/>
  <c r="BV164" i="49"/>
  <c r="BZ164" i="49"/>
  <c r="BU164" i="49"/>
  <c r="BT164" i="49"/>
  <c r="BS164" i="49"/>
  <c r="BX164" i="49"/>
  <c r="BE164" i="49"/>
  <c r="BD164" i="49"/>
  <c r="BC164" i="49"/>
  <c r="BB164" i="49"/>
  <c r="AZ164" i="49"/>
  <c r="AY164" i="49"/>
  <c r="AX164" i="49"/>
  <c r="BA164" i="49"/>
  <c r="AW164" i="49"/>
  <c r="AV164" i="49"/>
  <c r="AU164" i="49"/>
  <c r="AP164" i="49"/>
  <c r="AO164" i="49"/>
  <c r="AN164" i="49"/>
  <c r="AM164" i="49"/>
  <c r="AT164" i="49"/>
  <c r="AL164" i="49"/>
  <c r="AS164" i="49"/>
  <c r="AK164" i="49"/>
  <c r="AR164" i="49"/>
  <c r="AJ164" i="49"/>
  <c r="AF164" i="49"/>
  <c r="AQ164" i="49"/>
  <c r="AG164" i="49"/>
  <c r="AI164" i="49"/>
  <c r="AH164" i="49"/>
  <c r="CR21" i="49"/>
  <c r="CQ21" i="49"/>
  <c r="CO21" i="49"/>
  <c r="CN21" i="49"/>
  <c r="CP21" i="49"/>
  <c r="CM21" i="49"/>
  <c r="CL21" i="49"/>
  <c r="CK21" i="49"/>
  <c r="CH21" i="49"/>
  <c r="CG21" i="49"/>
  <c r="CF21" i="49"/>
  <c r="CJ21" i="49"/>
  <c r="CI21" i="49"/>
  <c r="CD21" i="49"/>
  <c r="CC21" i="49"/>
  <c r="CB21" i="49"/>
  <c r="CA21" i="49"/>
  <c r="CE21" i="49"/>
  <c r="BY21" i="49"/>
  <c r="BW21" i="49"/>
  <c r="BV21" i="49"/>
  <c r="BZ21" i="49"/>
  <c r="BU21" i="49"/>
  <c r="BX21" i="49"/>
  <c r="BT21" i="49"/>
  <c r="BS21" i="49"/>
  <c r="BE21" i="49"/>
  <c r="BD21" i="49"/>
  <c r="BC21" i="49"/>
  <c r="BB21" i="49"/>
  <c r="AZ21" i="49"/>
  <c r="AY21" i="49"/>
  <c r="AX21" i="49"/>
  <c r="AW21" i="49"/>
  <c r="AV21" i="49"/>
  <c r="BA21" i="49"/>
  <c r="AP21" i="49"/>
  <c r="AO21" i="49"/>
  <c r="AN21" i="49"/>
  <c r="AM21" i="49"/>
  <c r="AT21" i="49"/>
  <c r="AL21" i="49"/>
  <c r="AU21" i="49"/>
  <c r="AS21" i="49"/>
  <c r="AK21" i="49"/>
  <c r="AR21" i="49"/>
  <c r="AJ21" i="49"/>
  <c r="AF21" i="49"/>
  <c r="AQ21" i="49"/>
  <c r="AI21" i="49"/>
  <c r="AG21" i="49"/>
  <c r="AH21" i="49"/>
  <c r="CR153" i="49"/>
  <c r="CQ153" i="49"/>
  <c r="CP153" i="49"/>
  <c r="CO153" i="49"/>
  <c r="CN153" i="49"/>
  <c r="CM153" i="49"/>
  <c r="CL153" i="49"/>
  <c r="CK153" i="49"/>
  <c r="CJ153" i="49"/>
  <c r="CH153" i="49"/>
  <c r="CG153" i="49"/>
  <c r="CF153" i="49"/>
  <c r="CI153" i="49"/>
  <c r="CE153" i="49"/>
  <c r="CD153" i="49"/>
  <c r="CC153" i="49"/>
  <c r="CB153" i="49"/>
  <c r="CA153" i="49"/>
  <c r="BY153" i="49"/>
  <c r="BZ153" i="49"/>
  <c r="BW153" i="49"/>
  <c r="BV153" i="49"/>
  <c r="BX153" i="49"/>
  <c r="BU153" i="49"/>
  <c r="BT153" i="49"/>
  <c r="BS153" i="49"/>
  <c r="BE153" i="49"/>
  <c r="BD153" i="49"/>
  <c r="BC153" i="49"/>
  <c r="BB153" i="49"/>
  <c r="BA153" i="49"/>
  <c r="AZ153" i="49"/>
  <c r="AY153" i="49"/>
  <c r="AX153" i="49"/>
  <c r="AW153" i="49"/>
  <c r="AV153" i="49"/>
  <c r="AP153" i="49"/>
  <c r="AO153" i="49"/>
  <c r="AN153" i="49"/>
  <c r="AU153" i="49"/>
  <c r="AM153" i="49"/>
  <c r="AT153" i="49"/>
  <c r="AL153" i="49"/>
  <c r="AS153" i="49"/>
  <c r="AK153" i="49"/>
  <c r="AR153" i="49"/>
  <c r="AJ153" i="49"/>
  <c r="AQ153" i="49"/>
  <c r="AI153" i="49"/>
  <c r="AF153" i="49"/>
  <c r="AG153" i="49"/>
  <c r="AH153" i="49"/>
  <c r="CR145" i="49"/>
  <c r="CQ145" i="49"/>
  <c r="CO145" i="49"/>
  <c r="CN145" i="49"/>
  <c r="CP145" i="49"/>
  <c r="CM145" i="49"/>
  <c r="CL145" i="49"/>
  <c r="CK145" i="49"/>
  <c r="CH145" i="49"/>
  <c r="CJ145" i="49"/>
  <c r="CG145" i="49"/>
  <c r="CI145" i="49"/>
  <c r="CF145" i="49"/>
  <c r="CD145" i="49"/>
  <c r="CE145" i="49"/>
  <c r="CC145" i="49"/>
  <c r="CB145" i="49"/>
  <c r="CA145" i="49"/>
  <c r="BY145" i="49"/>
  <c r="BW145" i="49"/>
  <c r="BZ145" i="49"/>
  <c r="BV145" i="49"/>
  <c r="BX145" i="49"/>
  <c r="BT145" i="49"/>
  <c r="BU145" i="49"/>
  <c r="BS145" i="49"/>
  <c r="BE145" i="49"/>
  <c r="BD145" i="49"/>
  <c r="BC145" i="49"/>
  <c r="BB145" i="49"/>
  <c r="AY145" i="49"/>
  <c r="AZ145" i="49"/>
  <c r="AX145" i="49"/>
  <c r="AW145" i="49"/>
  <c r="BA145" i="49"/>
  <c r="AV145" i="49"/>
  <c r="AP145" i="49"/>
  <c r="AU145" i="49"/>
  <c r="AO145" i="49"/>
  <c r="AN145" i="49"/>
  <c r="AM145" i="49"/>
  <c r="AT145" i="49"/>
  <c r="AL145" i="49"/>
  <c r="AS145" i="49"/>
  <c r="AK145" i="49"/>
  <c r="AR145" i="49"/>
  <c r="AJ145" i="49"/>
  <c r="AF145" i="49"/>
  <c r="AI145" i="49"/>
  <c r="AQ145" i="49"/>
  <c r="AH145" i="49"/>
  <c r="AG145" i="49"/>
  <c r="CR56" i="49"/>
  <c r="CQ56" i="49"/>
  <c r="CP56" i="49"/>
  <c r="CO56" i="49"/>
  <c r="CN56" i="49"/>
  <c r="CM56" i="49"/>
  <c r="CL56" i="49"/>
  <c r="CK56" i="49"/>
  <c r="CH56" i="49"/>
  <c r="CJ56" i="49"/>
  <c r="CI56" i="49"/>
  <c r="CG56" i="49"/>
  <c r="CF56" i="49"/>
  <c r="CD56" i="49"/>
  <c r="CC56" i="49"/>
  <c r="CB56" i="49"/>
  <c r="CE56" i="49"/>
  <c r="CA56" i="49"/>
  <c r="BY56" i="49"/>
  <c r="BW56" i="49"/>
  <c r="BV56" i="49"/>
  <c r="BZ56" i="49"/>
  <c r="BU56" i="49"/>
  <c r="BT56" i="49"/>
  <c r="BS56" i="49"/>
  <c r="BX56" i="49"/>
  <c r="BE56" i="49"/>
  <c r="BD56" i="49"/>
  <c r="BC56" i="49"/>
  <c r="BB56" i="49"/>
  <c r="AY56" i="49"/>
  <c r="AX56" i="49"/>
  <c r="AZ56" i="49"/>
  <c r="AW56" i="49"/>
  <c r="AV56" i="49"/>
  <c r="AP56" i="49"/>
  <c r="BA56" i="49"/>
  <c r="AO56" i="49"/>
  <c r="AN56" i="49"/>
  <c r="AM56" i="49"/>
  <c r="AT56" i="49"/>
  <c r="AL56" i="49"/>
  <c r="AS56" i="49"/>
  <c r="AK56" i="49"/>
  <c r="AR56" i="49"/>
  <c r="AJ56" i="49"/>
  <c r="AF56" i="49"/>
  <c r="AI56" i="49"/>
  <c r="AG56" i="49"/>
  <c r="AU56" i="49"/>
  <c r="AQ56" i="49"/>
  <c r="AH56" i="49"/>
  <c r="CR134" i="49"/>
  <c r="CQ134" i="49"/>
  <c r="CO134" i="49"/>
  <c r="CP134" i="49"/>
  <c r="CN134" i="49"/>
  <c r="CM134" i="49"/>
  <c r="CL134" i="49"/>
  <c r="CK134" i="49"/>
  <c r="CH134" i="49"/>
  <c r="CJ134" i="49"/>
  <c r="CG134" i="49"/>
  <c r="CF134" i="49"/>
  <c r="CI134" i="49"/>
  <c r="CD134" i="49"/>
  <c r="CC134" i="49"/>
  <c r="CB134" i="49"/>
  <c r="CA134" i="49"/>
  <c r="CE134" i="49"/>
  <c r="BY134" i="49"/>
  <c r="BW134" i="49"/>
  <c r="BV134" i="49"/>
  <c r="BZ134" i="49"/>
  <c r="BU134" i="49"/>
  <c r="BX134" i="49"/>
  <c r="BT134" i="49"/>
  <c r="BS134" i="49"/>
  <c r="BE134" i="49"/>
  <c r="BD134" i="49"/>
  <c r="BC134" i="49"/>
  <c r="BB134" i="49"/>
  <c r="AY134" i="49"/>
  <c r="BA134" i="49"/>
  <c r="AX134" i="49"/>
  <c r="AW134" i="49"/>
  <c r="AZ134" i="49"/>
  <c r="AV134" i="49"/>
  <c r="AP134" i="49"/>
  <c r="AO134" i="49"/>
  <c r="AN134" i="49"/>
  <c r="AM134" i="49"/>
  <c r="AT134" i="49"/>
  <c r="AL134" i="49"/>
  <c r="AU134" i="49"/>
  <c r="AS134" i="49"/>
  <c r="AK134" i="49"/>
  <c r="AR134" i="49"/>
  <c r="AJ134" i="49"/>
  <c r="AF134" i="49"/>
  <c r="AG134" i="49"/>
  <c r="AQ134" i="49"/>
  <c r="AI134" i="49"/>
  <c r="AH134" i="49"/>
  <c r="CR128" i="49"/>
  <c r="CQ128" i="49"/>
  <c r="CO128" i="49"/>
  <c r="CN128" i="49"/>
  <c r="CP128" i="49"/>
  <c r="CM128" i="49"/>
  <c r="CL128" i="49"/>
  <c r="CK128" i="49"/>
  <c r="CH128" i="49"/>
  <c r="CJ128" i="49"/>
  <c r="CG128" i="49"/>
  <c r="CF128" i="49"/>
  <c r="CI128" i="49"/>
  <c r="CE128" i="49"/>
  <c r="CD128" i="49"/>
  <c r="CC128" i="49"/>
  <c r="CB128" i="49"/>
  <c r="CA128" i="49"/>
  <c r="BY128" i="49"/>
  <c r="BZ128" i="49"/>
  <c r="BW128" i="49"/>
  <c r="BV128" i="49"/>
  <c r="BX128" i="49"/>
  <c r="BU128" i="49"/>
  <c r="BT128" i="49"/>
  <c r="BS128" i="49"/>
  <c r="BE128" i="49"/>
  <c r="BD128" i="49"/>
  <c r="BC128" i="49"/>
  <c r="BB128" i="49"/>
  <c r="AY128" i="49"/>
  <c r="AX128" i="49"/>
  <c r="AW128" i="49"/>
  <c r="AV128" i="49"/>
  <c r="BA128" i="49"/>
  <c r="AZ128" i="49"/>
  <c r="AP128" i="49"/>
  <c r="AO128" i="49"/>
  <c r="AN128" i="49"/>
  <c r="AU128" i="49"/>
  <c r="AM128" i="49"/>
  <c r="AL128" i="49"/>
  <c r="AT128" i="49"/>
  <c r="AS128" i="49"/>
  <c r="AK128" i="49"/>
  <c r="AR128" i="49"/>
  <c r="AJ128" i="49"/>
  <c r="AF128" i="49"/>
  <c r="AQ128" i="49"/>
  <c r="AI128" i="49"/>
  <c r="AG128" i="49"/>
  <c r="AH128" i="49"/>
  <c r="CR32" i="49"/>
  <c r="CQ32" i="49"/>
  <c r="CP32" i="49"/>
  <c r="CO32" i="49"/>
  <c r="CN32" i="49"/>
  <c r="CM32" i="49"/>
  <c r="CL32" i="49"/>
  <c r="CK32" i="49"/>
  <c r="CH32" i="49"/>
  <c r="CJ32" i="49"/>
  <c r="CI32" i="49"/>
  <c r="CF32" i="49"/>
  <c r="CG32" i="49"/>
  <c r="CD32" i="49"/>
  <c r="CE32" i="49"/>
  <c r="CC32" i="49"/>
  <c r="CB32" i="49"/>
  <c r="CA32" i="49"/>
  <c r="BY32" i="49"/>
  <c r="BX32" i="49"/>
  <c r="BW32" i="49"/>
  <c r="BZ32" i="49"/>
  <c r="BV32" i="49"/>
  <c r="BT32" i="49"/>
  <c r="BU32" i="49"/>
  <c r="BS32" i="49"/>
  <c r="BE32" i="49"/>
  <c r="BD32" i="49"/>
  <c r="BC32" i="49"/>
  <c r="BB32" i="49"/>
  <c r="BA32" i="49"/>
  <c r="AY32" i="49"/>
  <c r="AX32" i="49"/>
  <c r="AW32" i="49"/>
  <c r="AV32" i="49"/>
  <c r="AZ32" i="49"/>
  <c r="AP32" i="49"/>
  <c r="AU32" i="49"/>
  <c r="AO32" i="49"/>
  <c r="AN32" i="49"/>
  <c r="AM32" i="49"/>
  <c r="AL32" i="49"/>
  <c r="AS32" i="49"/>
  <c r="AK32" i="49"/>
  <c r="AT32" i="49"/>
  <c r="AR32" i="49"/>
  <c r="AJ32" i="49"/>
  <c r="AF32" i="49"/>
  <c r="AG32" i="49"/>
  <c r="AI32" i="49"/>
  <c r="AQ32" i="49"/>
  <c r="AH32" i="49"/>
  <c r="CR116" i="49"/>
  <c r="CQ116" i="49"/>
  <c r="CO116" i="49"/>
  <c r="CN116" i="49"/>
  <c r="CP116" i="49"/>
  <c r="CM116" i="49"/>
  <c r="CL116" i="49"/>
  <c r="CK116" i="49"/>
  <c r="CH116" i="49"/>
  <c r="CJ116" i="49"/>
  <c r="CI116" i="49"/>
  <c r="CF116" i="49"/>
  <c r="CG116" i="49"/>
  <c r="CD116" i="49"/>
  <c r="CC116" i="49"/>
  <c r="CB116" i="49"/>
  <c r="CE116" i="49"/>
  <c r="CA116" i="49"/>
  <c r="BY116" i="49"/>
  <c r="BX116" i="49"/>
  <c r="BW116" i="49"/>
  <c r="BV116" i="49"/>
  <c r="BZ116" i="49"/>
  <c r="BU116" i="49"/>
  <c r="BT116" i="49"/>
  <c r="BS116" i="49"/>
  <c r="BE116" i="49"/>
  <c r="BD116" i="49"/>
  <c r="BC116" i="49"/>
  <c r="BB116" i="49"/>
  <c r="AY116" i="49"/>
  <c r="AX116" i="49"/>
  <c r="BA116" i="49"/>
  <c r="AW116" i="49"/>
  <c r="AV116" i="49"/>
  <c r="AZ116" i="49"/>
  <c r="AT116" i="49"/>
  <c r="AP116" i="49"/>
  <c r="AO116" i="49"/>
  <c r="AN116" i="49"/>
  <c r="AM116" i="49"/>
  <c r="AL116" i="49"/>
  <c r="AS116" i="49"/>
  <c r="AK116" i="49"/>
  <c r="AR116" i="49"/>
  <c r="AJ116" i="49"/>
  <c r="AI116" i="49"/>
  <c r="AF116" i="49"/>
  <c r="AQ116" i="49"/>
  <c r="AG116" i="49"/>
  <c r="AU116" i="49"/>
  <c r="AH116" i="49"/>
  <c r="CR110" i="49"/>
  <c r="CQ110" i="49"/>
  <c r="CO110" i="49"/>
  <c r="CN110" i="49"/>
  <c r="CP110" i="49"/>
  <c r="CM110" i="49"/>
  <c r="CL110" i="49"/>
  <c r="CK110" i="49"/>
  <c r="CH110" i="49"/>
  <c r="CF110" i="49"/>
  <c r="CG110" i="49"/>
  <c r="CJ110" i="49"/>
  <c r="CI110" i="49"/>
  <c r="CD110" i="49"/>
  <c r="CC110" i="49"/>
  <c r="CB110" i="49"/>
  <c r="CA110" i="49"/>
  <c r="CE110" i="49"/>
  <c r="BY110" i="49"/>
  <c r="BX110" i="49"/>
  <c r="BW110" i="49"/>
  <c r="BV110" i="49"/>
  <c r="BU110" i="49"/>
  <c r="BT110" i="49"/>
  <c r="BZ110" i="49"/>
  <c r="BS110" i="49"/>
  <c r="BE110" i="49"/>
  <c r="BD110" i="49"/>
  <c r="BC110" i="49"/>
  <c r="BB110" i="49"/>
  <c r="AZ110" i="49"/>
  <c r="AY110" i="49"/>
  <c r="AX110" i="49"/>
  <c r="AW110" i="49"/>
  <c r="AV110" i="49"/>
  <c r="BA110" i="49"/>
  <c r="AP110" i="49"/>
  <c r="AO110" i="49"/>
  <c r="AT110" i="49"/>
  <c r="AN110" i="49"/>
  <c r="AM110" i="49"/>
  <c r="AL110" i="49"/>
  <c r="AU110" i="49"/>
  <c r="AS110" i="49"/>
  <c r="AK110" i="49"/>
  <c r="AR110" i="49"/>
  <c r="AJ110" i="49"/>
  <c r="AF110" i="49"/>
  <c r="AQ110" i="49"/>
  <c r="AI110" i="49"/>
  <c r="AH110" i="49"/>
  <c r="AG110" i="49"/>
  <c r="CR103" i="49"/>
  <c r="CQ103" i="49"/>
  <c r="CP103" i="49"/>
  <c r="CO103" i="49"/>
  <c r="CN103" i="49"/>
  <c r="CM103" i="49"/>
  <c r="CL103" i="49"/>
  <c r="CK103" i="49"/>
  <c r="CJ103" i="49"/>
  <c r="CH103" i="49"/>
  <c r="CF103" i="49"/>
  <c r="CE103" i="49"/>
  <c r="CI103" i="49"/>
  <c r="CG103" i="49"/>
  <c r="CD103" i="49"/>
  <c r="CC103" i="49"/>
  <c r="CB103" i="49"/>
  <c r="CA103" i="49"/>
  <c r="BY103" i="49"/>
  <c r="BZ103" i="49"/>
  <c r="BX103" i="49"/>
  <c r="BW103" i="49"/>
  <c r="BV103" i="49"/>
  <c r="BU103" i="49"/>
  <c r="BT103" i="49"/>
  <c r="BS103" i="49"/>
  <c r="BE103" i="49"/>
  <c r="BD103" i="49"/>
  <c r="BC103" i="49"/>
  <c r="BB103" i="49"/>
  <c r="AZ103" i="49"/>
  <c r="AY103" i="49"/>
  <c r="BA103" i="49"/>
  <c r="AX103" i="49"/>
  <c r="AW103" i="49"/>
  <c r="AV103" i="49"/>
  <c r="AP103" i="49"/>
  <c r="AO103" i="49"/>
  <c r="AN103" i="49"/>
  <c r="AU103" i="49"/>
  <c r="AM103" i="49"/>
  <c r="AT103" i="49"/>
  <c r="AL103" i="49"/>
  <c r="AS103" i="49"/>
  <c r="AK103" i="49"/>
  <c r="AR103" i="49"/>
  <c r="AJ103" i="49"/>
  <c r="AQ103" i="49"/>
  <c r="AF103" i="49"/>
  <c r="AI103" i="49"/>
  <c r="AG103" i="49"/>
  <c r="AH103" i="49"/>
  <c r="CR99" i="49"/>
  <c r="CQ99" i="49"/>
  <c r="CO99" i="49"/>
  <c r="CN99" i="49"/>
  <c r="CP99" i="49"/>
  <c r="CL99" i="49"/>
  <c r="CM99" i="49"/>
  <c r="CK99" i="49"/>
  <c r="CH99" i="49"/>
  <c r="CJ99" i="49"/>
  <c r="CG99" i="49"/>
  <c r="CI99" i="49"/>
  <c r="CF99" i="49"/>
  <c r="CE99" i="49"/>
  <c r="CD99" i="49"/>
  <c r="CC99" i="49"/>
  <c r="CB99" i="49"/>
  <c r="CA99" i="49"/>
  <c r="BY99" i="49"/>
  <c r="BX99" i="49"/>
  <c r="BW99" i="49"/>
  <c r="BZ99" i="49"/>
  <c r="BV99" i="49"/>
  <c r="BT99" i="49"/>
  <c r="BU99" i="49"/>
  <c r="BS99" i="49"/>
  <c r="BE99" i="49"/>
  <c r="BD99" i="49"/>
  <c r="BC99" i="49"/>
  <c r="BB99" i="49"/>
  <c r="AY99" i="49"/>
  <c r="AX99" i="49"/>
  <c r="AW99" i="49"/>
  <c r="AZ99" i="49"/>
  <c r="AV99" i="49"/>
  <c r="BA99" i="49"/>
  <c r="AP99" i="49"/>
  <c r="AU99" i="49"/>
  <c r="AO99" i="49"/>
  <c r="AN99" i="49"/>
  <c r="AM99" i="49"/>
  <c r="AL99" i="49"/>
  <c r="AS99" i="49"/>
  <c r="AK99" i="49"/>
  <c r="AR99" i="49"/>
  <c r="AJ99" i="49"/>
  <c r="AF99" i="49"/>
  <c r="AT99" i="49"/>
  <c r="AI99" i="49"/>
  <c r="AQ99" i="49"/>
  <c r="AG99" i="49"/>
  <c r="AH99" i="49"/>
  <c r="CR71" i="49"/>
  <c r="CQ71" i="49"/>
  <c r="CP71" i="49"/>
  <c r="CO71" i="49"/>
  <c r="CN71" i="49"/>
  <c r="CM71" i="49"/>
  <c r="CL71" i="49"/>
  <c r="CK71" i="49"/>
  <c r="CH71" i="49"/>
  <c r="CJ71" i="49"/>
  <c r="CI71" i="49"/>
  <c r="CG71" i="49"/>
  <c r="CF71" i="49"/>
  <c r="CE71" i="49"/>
  <c r="CC71" i="49"/>
  <c r="CD71" i="49"/>
  <c r="CB71" i="49"/>
  <c r="CA71" i="49"/>
  <c r="BY71" i="49"/>
  <c r="BX71" i="49"/>
  <c r="BW71" i="49"/>
  <c r="BV71" i="49"/>
  <c r="BZ71" i="49"/>
  <c r="BU71" i="49"/>
  <c r="BT71" i="49"/>
  <c r="BS71" i="49"/>
  <c r="BE71" i="49"/>
  <c r="BD71" i="49"/>
  <c r="BC71" i="49"/>
  <c r="BB71" i="49"/>
  <c r="AY71" i="49"/>
  <c r="BA71" i="49"/>
  <c r="AX71" i="49"/>
  <c r="AW71" i="49"/>
  <c r="AV71" i="49"/>
  <c r="AP71" i="49"/>
  <c r="AO71" i="49"/>
  <c r="AT71" i="49"/>
  <c r="AN71" i="49"/>
  <c r="AM71" i="49"/>
  <c r="AL71" i="49"/>
  <c r="AZ71" i="49"/>
  <c r="AS71" i="49"/>
  <c r="AK71" i="49"/>
  <c r="AR71" i="49"/>
  <c r="AJ71" i="49"/>
  <c r="AI71" i="49"/>
  <c r="AF71" i="49"/>
  <c r="AU71" i="49"/>
  <c r="AG71" i="49"/>
  <c r="AQ71" i="49"/>
  <c r="AH71" i="49"/>
  <c r="CR30" i="49"/>
  <c r="CQ30" i="49"/>
  <c r="CO30" i="49"/>
  <c r="CP30" i="49"/>
  <c r="CN30" i="49"/>
  <c r="CM30" i="49"/>
  <c r="CL30" i="49"/>
  <c r="CK30" i="49"/>
  <c r="CH30" i="49"/>
  <c r="CJ30" i="49"/>
  <c r="CF30" i="49"/>
  <c r="CE30" i="49"/>
  <c r="CG30" i="49"/>
  <c r="CI30" i="49"/>
  <c r="CC30" i="49"/>
  <c r="CB30" i="49"/>
  <c r="CD30" i="49"/>
  <c r="CA30" i="49"/>
  <c r="BY30" i="49"/>
  <c r="BX30" i="49"/>
  <c r="BW30" i="49"/>
  <c r="BV30" i="49"/>
  <c r="BU30" i="49"/>
  <c r="BZ30" i="49"/>
  <c r="BT30" i="49"/>
  <c r="BS30" i="49"/>
  <c r="BE30" i="49"/>
  <c r="BD30" i="49"/>
  <c r="BC30" i="49"/>
  <c r="BB30" i="49"/>
  <c r="AY30" i="49"/>
  <c r="AZ30" i="49"/>
  <c r="AX30" i="49"/>
  <c r="AW30" i="49"/>
  <c r="AV30" i="49"/>
  <c r="BA30" i="49"/>
  <c r="AP30" i="49"/>
  <c r="AO30" i="49"/>
  <c r="AN30" i="49"/>
  <c r="AM30" i="49"/>
  <c r="AL30" i="49"/>
  <c r="AU30" i="49"/>
  <c r="AT30" i="49"/>
  <c r="AS30" i="49"/>
  <c r="AK30" i="49"/>
  <c r="AR30" i="49"/>
  <c r="AJ30" i="49"/>
  <c r="AF30" i="49"/>
  <c r="AQ30" i="49"/>
  <c r="AI30" i="49"/>
  <c r="AH30" i="49"/>
  <c r="AG30" i="49"/>
  <c r="CR28" i="49"/>
  <c r="CQ28" i="49"/>
  <c r="CO28" i="49"/>
  <c r="CN28" i="49"/>
  <c r="CM28" i="49"/>
  <c r="CP28" i="49"/>
  <c r="CL28" i="49"/>
  <c r="CK28" i="49"/>
  <c r="CH28" i="49"/>
  <c r="CJ28" i="49"/>
  <c r="CF28" i="49"/>
  <c r="CE28" i="49"/>
  <c r="CI28" i="49"/>
  <c r="CG28" i="49"/>
  <c r="CC28" i="49"/>
  <c r="CB28" i="49"/>
  <c r="CA28" i="49"/>
  <c r="CD28" i="49"/>
  <c r="BY28" i="49"/>
  <c r="BZ28" i="49"/>
  <c r="BX28" i="49"/>
  <c r="BW28" i="49"/>
  <c r="BV28" i="49"/>
  <c r="BU28" i="49"/>
  <c r="BT28" i="49"/>
  <c r="BS28" i="49"/>
  <c r="BE28" i="49"/>
  <c r="BD28" i="49"/>
  <c r="BC28" i="49"/>
  <c r="BB28" i="49"/>
  <c r="AY28" i="49"/>
  <c r="BA28" i="49"/>
  <c r="AX28" i="49"/>
  <c r="AW28" i="49"/>
  <c r="AV28" i="49"/>
  <c r="AZ28" i="49"/>
  <c r="AT28" i="49"/>
  <c r="AP28" i="49"/>
  <c r="AO28" i="49"/>
  <c r="AN28" i="49"/>
  <c r="AU28" i="49"/>
  <c r="AM28" i="49"/>
  <c r="AL28" i="49"/>
  <c r="AS28" i="49"/>
  <c r="AK28" i="49"/>
  <c r="AR28" i="49"/>
  <c r="AJ28" i="49"/>
  <c r="AF28" i="49"/>
  <c r="AQ28" i="49"/>
  <c r="AI28" i="49"/>
  <c r="AG28" i="49"/>
  <c r="AH28" i="49"/>
  <c r="CR24" i="49"/>
  <c r="CQ24" i="49"/>
  <c r="CP24" i="49"/>
  <c r="CO24" i="49"/>
  <c r="CN24" i="49"/>
  <c r="CM24" i="49"/>
  <c r="CL24" i="49"/>
  <c r="CK24" i="49"/>
  <c r="CH24" i="49"/>
  <c r="CJ24" i="49"/>
  <c r="CG24" i="49"/>
  <c r="CI24" i="49"/>
  <c r="CF24" i="49"/>
  <c r="CE24" i="49"/>
  <c r="CC24" i="49"/>
  <c r="CB24" i="49"/>
  <c r="CA24" i="49"/>
  <c r="CD24" i="49"/>
  <c r="BY24" i="49"/>
  <c r="BX24" i="49"/>
  <c r="BW24" i="49"/>
  <c r="BZ24" i="49"/>
  <c r="BV24" i="49"/>
  <c r="BT24" i="49"/>
  <c r="BU24" i="49"/>
  <c r="BS24" i="49"/>
  <c r="BE24" i="49"/>
  <c r="BD24" i="49"/>
  <c r="BC24" i="49"/>
  <c r="BB24" i="49"/>
  <c r="BA24" i="49"/>
  <c r="AZ24" i="49"/>
  <c r="AY24" i="49"/>
  <c r="AX24" i="49"/>
  <c r="AW24" i="49"/>
  <c r="AV24" i="49"/>
  <c r="AP24" i="49"/>
  <c r="AU24" i="49"/>
  <c r="AO24" i="49"/>
  <c r="AN24" i="49"/>
  <c r="AT24" i="49"/>
  <c r="AM24" i="49"/>
  <c r="AL24" i="49"/>
  <c r="AS24" i="49"/>
  <c r="AK24" i="49"/>
  <c r="AR24" i="49"/>
  <c r="AJ24" i="49"/>
  <c r="AF24" i="49"/>
  <c r="AI24" i="49"/>
  <c r="AQ24" i="49"/>
  <c r="AG24" i="49"/>
  <c r="AH24" i="49"/>
  <c r="CR9" i="49"/>
  <c r="CQ9" i="49"/>
  <c r="CO9" i="49"/>
  <c r="CN9" i="49"/>
  <c r="CM9" i="49"/>
  <c r="CP9" i="49"/>
  <c r="CL9" i="49"/>
  <c r="CK9" i="49"/>
  <c r="CH9" i="49"/>
  <c r="CJ9" i="49"/>
  <c r="CI9" i="49"/>
  <c r="CG9" i="49"/>
  <c r="CF9" i="49"/>
  <c r="CE9" i="49"/>
  <c r="CC9" i="49"/>
  <c r="CB9" i="49"/>
  <c r="CA9" i="49"/>
  <c r="CD9" i="49"/>
  <c r="BY9" i="49"/>
  <c r="BX9" i="49"/>
  <c r="BW9" i="49"/>
  <c r="BV9" i="49"/>
  <c r="BZ9" i="49"/>
  <c r="BU9" i="49"/>
  <c r="BT9" i="49"/>
  <c r="BS9" i="49"/>
  <c r="BE9" i="49"/>
  <c r="BD9" i="49"/>
  <c r="BC9" i="49"/>
  <c r="BB9" i="49"/>
  <c r="BA9" i="49"/>
  <c r="AY9" i="49"/>
  <c r="AX9" i="49"/>
  <c r="AZ9" i="49"/>
  <c r="AW9" i="49"/>
  <c r="AV9" i="49"/>
  <c r="AP9" i="49"/>
  <c r="AO9" i="49"/>
  <c r="AN9" i="49"/>
  <c r="AM9" i="49"/>
  <c r="AL9" i="49"/>
  <c r="AS9" i="49"/>
  <c r="AK9" i="49"/>
  <c r="AT9" i="49"/>
  <c r="AR9" i="49"/>
  <c r="AJ9" i="49"/>
  <c r="AI9" i="49"/>
  <c r="AF9" i="49"/>
  <c r="AU9" i="49"/>
  <c r="AQ9" i="49"/>
  <c r="AG9" i="49"/>
  <c r="AH9" i="49"/>
  <c r="CR83" i="49"/>
  <c r="CQ83" i="49"/>
  <c r="CP83" i="49"/>
  <c r="CO83" i="49"/>
  <c r="CN83" i="49"/>
  <c r="CM83" i="49"/>
  <c r="CL83" i="49"/>
  <c r="CK83" i="49"/>
  <c r="CJ83" i="49"/>
  <c r="CH83" i="49"/>
  <c r="CF83" i="49"/>
  <c r="CE83" i="49"/>
  <c r="CG83" i="49"/>
  <c r="CI83" i="49"/>
  <c r="CD83" i="49"/>
  <c r="CC83" i="49"/>
  <c r="CB83" i="49"/>
  <c r="CA83" i="49"/>
  <c r="BX83" i="49"/>
  <c r="BY83" i="49"/>
  <c r="BW83" i="49"/>
  <c r="BV83" i="49"/>
  <c r="BZ83" i="49"/>
  <c r="BU83" i="49"/>
  <c r="BT83" i="49"/>
  <c r="BS83" i="49"/>
  <c r="BE83" i="49"/>
  <c r="BD83" i="49"/>
  <c r="BC83" i="49"/>
  <c r="BB83" i="49"/>
  <c r="BA83" i="49"/>
  <c r="AY83" i="49"/>
  <c r="AX83" i="49"/>
  <c r="AW83" i="49"/>
  <c r="AV83" i="49"/>
  <c r="AU83" i="49"/>
  <c r="AZ83" i="49"/>
  <c r="AP83" i="49"/>
  <c r="AT83" i="49"/>
  <c r="AO83" i="49"/>
  <c r="AN83" i="49"/>
  <c r="AM83" i="49"/>
  <c r="AL83" i="49"/>
  <c r="AS83" i="49"/>
  <c r="AK83" i="49"/>
  <c r="AR83" i="49"/>
  <c r="AJ83" i="49"/>
  <c r="AF83" i="49"/>
  <c r="AQ83" i="49"/>
  <c r="AI83" i="49"/>
  <c r="AH83" i="49"/>
  <c r="AG83" i="49"/>
  <c r="BR65" i="49"/>
  <c r="BN65" i="49"/>
  <c r="BL65" i="49"/>
  <c r="BQ65" i="49"/>
  <c r="BP65" i="49"/>
  <c r="BO65" i="49"/>
  <c r="BM65" i="49"/>
  <c r="BK65" i="49"/>
  <c r="BJ65" i="49"/>
  <c r="BI65" i="49"/>
  <c r="BG65" i="49"/>
  <c r="BF65" i="49"/>
  <c r="BH65" i="49"/>
  <c r="BR75" i="49"/>
  <c r="BN75" i="49"/>
  <c r="BL75" i="49"/>
  <c r="BQ75" i="49"/>
  <c r="BP75" i="49"/>
  <c r="BO75" i="49"/>
  <c r="BG75" i="49"/>
  <c r="BM75" i="49"/>
  <c r="BK75" i="49"/>
  <c r="BJ75" i="49"/>
  <c r="BI75" i="49"/>
  <c r="BF75" i="49"/>
  <c r="BH75" i="49"/>
  <c r="BR19" i="49"/>
  <c r="BN19" i="49"/>
  <c r="BL19" i="49"/>
  <c r="BQ19" i="49"/>
  <c r="BP19" i="49"/>
  <c r="BG19" i="49"/>
  <c r="BK19" i="49"/>
  <c r="BJ19" i="49"/>
  <c r="BI19" i="49"/>
  <c r="BH19" i="49"/>
  <c r="BF19" i="49"/>
  <c r="BM19" i="49"/>
  <c r="BO19" i="49"/>
  <c r="BR201" i="49"/>
  <c r="BN201" i="49"/>
  <c r="BL201" i="49"/>
  <c r="BQ201" i="49"/>
  <c r="BP201" i="49"/>
  <c r="BG201" i="49"/>
  <c r="BK201" i="49"/>
  <c r="BM201" i="49"/>
  <c r="BJ201" i="49"/>
  <c r="BO201" i="49"/>
  <c r="BI201" i="49"/>
  <c r="BF201" i="49"/>
  <c r="BH201" i="49"/>
  <c r="BR4" i="49"/>
  <c r="BN4" i="49"/>
  <c r="BM4" i="49"/>
  <c r="BL4" i="49"/>
  <c r="BQ4" i="49"/>
  <c r="BP4" i="49"/>
  <c r="BG4" i="49"/>
  <c r="BK4" i="49"/>
  <c r="BO4" i="49"/>
  <c r="BJ4" i="49"/>
  <c r="BI4" i="49"/>
  <c r="BF4" i="49"/>
  <c r="BH4" i="49"/>
  <c r="BR190" i="49"/>
  <c r="BN190" i="49"/>
  <c r="BM190" i="49"/>
  <c r="BL190" i="49"/>
  <c r="BQ190" i="49"/>
  <c r="BP190" i="49"/>
  <c r="BG190" i="49"/>
  <c r="BO190" i="49"/>
  <c r="BK190" i="49"/>
  <c r="BJ190" i="49"/>
  <c r="BI190" i="49"/>
  <c r="BF190" i="49"/>
  <c r="BH190" i="49"/>
  <c r="BR182" i="49"/>
  <c r="BN182" i="49"/>
  <c r="BM182" i="49"/>
  <c r="BL182" i="49"/>
  <c r="BQ182" i="49"/>
  <c r="BP182" i="49"/>
  <c r="BG182" i="49"/>
  <c r="BO182" i="49"/>
  <c r="BK182" i="49"/>
  <c r="BJ182" i="49"/>
  <c r="BI182" i="49"/>
  <c r="BH182" i="49"/>
  <c r="BF182" i="49"/>
  <c r="BR177" i="49"/>
  <c r="BN177" i="49"/>
  <c r="BM177" i="49"/>
  <c r="BL177" i="49"/>
  <c r="BQ177" i="49"/>
  <c r="BP177" i="49"/>
  <c r="BG177" i="49"/>
  <c r="BO177" i="49"/>
  <c r="BK177" i="49"/>
  <c r="BJ177" i="49"/>
  <c r="BI177" i="49"/>
  <c r="BF177" i="49"/>
  <c r="BH177" i="49"/>
  <c r="BR170" i="49"/>
  <c r="BN170" i="49"/>
  <c r="BM170" i="49"/>
  <c r="BL170" i="49"/>
  <c r="BQ170" i="49"/>
  <c r="BP170" i="49"/>
  <c r="BG170" i="49"/>
  <c r="BO170" i="49"/>
  <c r="BK170" i="49"/>
  <c r="BJ170" i="49"/>
  <c r="BI170" i="49"/>
  <c r="BF170" i="49"/>
  <c r="BH170" i="49"/>
  <c r="BR79" i="49"/>
  <c r="BN79" i="49"/>
  <c r="BM79" i="49"/>
  <c r="BL79" i="49"/>
  <c r="BQ79" i="49"/>
  <c r="BP79" i="49"/>
  <c r="BO79" i="49"/>
  <c r="BG79" i="49"/>
  <c r="BK79" i="49"/>
  <c r="BJ79" i="49"/>
  <c r="BI79" i="49"/>
  <c r="BF79" i="49"/>
  <c r="BH79" i="49"/>
  <c r="BR158" i="49"/>
  <c r="BN158" i="49"/>
  <c r="BM158" i="49"/>
  <c r="BL158" i="49"/>
  <c r="BQ158" i="49"/>
  <c r="BP158" i="49"/>
  <c r="BG158" i="49"/>
  <c r="BK158" i="49"/>
  <c r="BJ158" i="49"/>
  <c r="BI158" i="49"/>
  <c r="BF158" i="49"/>
  <c r="BO158" i="49"/>
  <c r="BH158" i="49"/>
  <c r="BR23" i="49"/>
  <c r="BN23" i="49"/>
  <c r="BM23" i="49"/>
  <c r="BL23" i="49"/>
  <c r="BQ23" i="49"/>
  <c r="BP23" i="49"/>
  <c r="BG23" i="49"/>
  <c r="BK23" i="49"/>
  <c r="BJ23" i="49"/>
  <c r="BO23" i="49"/>
  <c r="BI23" i="49"/>
  <c r="BF23" i="49"/>
  <c r="BH23" i="49"/>
  <c r="BR146" i="49"/>
  <c r="BN146" i="49"/>
  <c r="BM146" i="49"/>
  <c r="BL146" i="49"/>
  <c r="BQ146" i="49"/>
  <c r="BP146" i="49"/>
  <c r="BG146" i="49"/>
  <c r="BO146" i="49"/>
  <c r="BK146" i="49"/>
  <c r="BJ146" i="49"/>
  <c r="BI146" i="49"/>
  <c r="BH146" i="49"/>
  <c r="BF146" i="49"/>
  <c r="BR141" i="49"/>
  <c r="BN141" i="49"/>
  <c r="BM141" i="49"/>
  <c r="BL141" i="49"/>
  <c r="BQ141" i="49"/>
  <c r="BP141" i="49"/>
  <c r="BG141" i="49"/>
  <c r="BO141" i="49"/>
  <c r="BJ141" i="49"/>
  <c r="BK141" i="49"/>
  <c r="BI141" i="49"/>
  <c r="BF141" i="49"/>
  <c r="BH141" i="49"/>
  <c r="BR68" i="49"/>
  <c r="BN68" i="49"/>
  <c r="BM68" i="49"/>
  <c r="BL68" i="49"/>
  <c r="BQ68" i="49"/>
  <c r="BP68" i="49"/>
  <c r="BG68" i="49"/>
  <c r="BO68" i="49"/>
  <c r="BJ68" i="49"/>
  <c r="BI68" i="49"/>
  <c r="BF68" i="49"/>
  <c r="BK68" i="49"/>
  <c r="BH68" i="49"/>
  <c r="BR129" i="49"/>
  <c r="BN129" i="49"/>
  <c r="BM129" i="49"/>
  <c r="BL129" i="49"/>
  <c r="BQ129" i="49"/>
  <c r="BP129" i="49"/>
  <c r="BK129" i="49"/>
  <c r="BG129" i="49"/>
  <c r="BO129" i="49"/>
  <c r="BJ129" i="49"/>
  <c r="BI129" i="49"/>
  <c r="BF129" i="49"/>
  <c r="BH129" i="49"/>
  <c r="BR52" i="49"/>
  <c r="BN52" i="49"/>
  <c r="BM52" i="49"/>
  <c r="BL52" i="49"/>
  <c r="BQ52" i="49"/>
  <c r="BP52" i="49"/>
  <c r="BG52" i="49"/>
  <c r="BO52" i="49"/>
  <c r="BK52" i="49"/>
  <c r="BJ52" i="49"/>
  <c r="BI52" i="49"/>
  <c r="BF52" i="49"/>
  <c r="BH52" i="49"/>
  <c r="BR117" i="49"/>
  <c r="BN117" i="49"/>
  <c r="BM117" i="49"/>
  <c r="BL117" i="49"/>
  <c r="BQ117" i="49"/>
  <c r="BP117" i="49"/>
  <c r="BO117" i="49"/>
  <c r="BG117" i="49"/>
  <c r="BK117" i="49"/>
  <c r="BJ117" i="49"/>
  <c r="BI117" i="49"/>
  <c r="BF117" i="49"/>
  <c r="BH117" i="49"/>
  <c r="BR111" i="49"/>
  <c r="BN111" i="49"/>
  <c r="BM111" i="49"/>
  <c r="BL111" i="49"/>
  <c r="BQ111" i="49"/>
  <c r="BP111" i="49"/>
  <c r="BG111" i="49"/>
  <c r="BK111" i="49"/>
  <c r="BJ111" i="49"/>
  <c r="BI111" i="49"/>
  <c r="BO111" i="49"/>
  <c r="BF111" i="49"/>
  <c r="BH111" i="49"/>
  <c r="BR104" i="49"/>
  <c r="BN104" i="49"/>
  <c r="BM104" i="49"/>
  <c r="BL104" i="49"/>
  <c r="BP104" i="49"/>
  <c r="BQ104" i="49"/>
  <c r="BG104" i="49"/>
  <c r="BJ104" i="49"/>
  <c r="BO104" i="49"/>
  <c r="BI104" i="49"/>
  <c r="BF104" i="49"/>
  <c r="BK104" i="49"/>
  <c r="BH104" i="49"/>
  <c r="BR80" i="49"/>
  <c r="BN80" i="49"/>
  <c r="BQ80" i="49"/>
  <c r="BM80" i="49"/>
  <c r="BL80" i="49"/>
  <c r="BP80" i="49"/>
  <c r="BG80" i="49"/>
  <c r="BK80" i="49"/>
  <c r="BO80" i="49"/>
  <c r="BJ80" i="49"/>
  <c r="BI80" i="49"/>
  <c r="BH80" i="49"/>
  <c r="BF80" i="49"/>
  <c r="BR29" i="49"/>
  <c r="BN29" i="49"/>
  <c r="BM29" i="49"/>
  <c r="BL29" i="49"/>
  <c r="BQ29" i="49"/>
  <c r="BP29" i="49"/>
  <c r="BG29" i="49"/>
  <c r="BK29" i="49"/>
  <c r="BO29" i="49"/>
  <c r="BJ29" i="49"/>
  <c r="BI29" i="49"/>
  <c r="BF29" i="49"/>
  <c r="BH29" i="49"/>
  <c r="BR36" i="49"/>
  <c r="BN36" i="49"/>
  <c r="BM36" i="49"/>
  <c r="BL36" i="49"/>
  <c r="BQ36" i="49"/>
  <c r="BP36" i="49"/>
  <c r="BG36" i="49"/>
  <c r="BO36" i="49"/>
  <c r="BK36" i="49"/>
  <c r="BJ36" i="49"/>
  <c r="BI36" i="49"/>
  <c r="BF36" i="49"/>
  <c r="BH36" i="49"/>
  <c r="BR61" i="49"/>
  <c r="BN61" i="49"/>
  <c r="BM61" i="49"/>
  <c r="BL61" i="49"/>
  <c r="BP61" i="49"/>
  <c r="BG61" i="49"/>
  <c r="BO61" i="49"/>
  <c r="BQ61" i="49"/>
  <c r="BJ61" i="49"/>
  <c r="BI61" i="49"/>
  <c r="BF61" i="49"/>
  <c r="BH61" i="49"/>
  <c r="BK61" i="49"/>
  <c r="BR17" i="49"/>
  <c r="BN17" i="49"/>
  <c r="BQ17" i="49"/>
  <c r="BM17" i="49"/>
  <c r="BL17" i="49"/>
  <c r="BP17" i="49"/>
  <c r="BG17" i="49"/>
  <c r="BO17" i="49"/>
  <c r="BK17" i="49"/>
  <c r="BJ17" i="49"/>
  <c r="BI17" i="49"/>
  <c r="BF17" i="49"/>
  <c r="BH17" i="49"/>
  <c r="BR53" i="49"/>
  <c r="BN53" i="49"/>
  <c r="BM53" i="49"/>
  <c r="BL53" i="49"/>
  <c r="BQ53" i="49"/>
  <c r="BP53" i="49"/>
  <c r="BO53" i="49"/>
  <c r="BG53" i="49"/>
  <c r="BK53" i="49"/>
  <c r="BJ53" i="49"/>
  <c r="BI53" i="49"/>
  <c r="BF53" i="49"/>
  <c r="BH53" i="49"/>
  <c r="BR84" i="49"/>
  <c r="BN84" i="49"/>
  <c r="BM84" i="49"/>
  <c r="BL84" i="49"/>
  <c r="BQ84" i="49"/>
  <c r="BP84" i="49"/>
  <c r="BG84" i="49"/>
  <c r="BK84" i="49"/>
  <c r="BJ84" i="49"/>
  <c r="BI84" i="49"/>
  <c r="BF84" i="49"/>
  <c r="BH84" i="49"/>
  <c r="BO84" i="49"/>
  <c r="AD219" i="49"/>
  <c r="CR119" i="49"/>
  <c r="CQ119" i="49"/>
  <c r="CP119" i="49"/>
  <c r="CO119" i="49"/>
  <c r="CN119" i="49"/>
  <c r="CM119" i="49"/>
  <c r="CL119" i="49"/>
  <c r="CJ119" i="49"/>
  <c r="CI119" i="49"/>
  <c r="CK119" i="49"/>
  <c r="CH119" i="49"/>
  <c r="CF119" i="49"/>
  <c r="BZ119" i="49"/>
  <c r="CD119" i="49"/>
  <c r="CC119" i="49"/>
  <c r="CB119" i="49"/>
  <c r="CG119" i="49"/>
  <c r="CE119" i="49"/>
  <c r="BY119" i="49"/>
  <c r="BX119" i="49"/>
  <c r="BW119" i="49"/>
  <c r="CA119" i="49"/>
  <c r="BV119" i="49"/>
  <c r="BT119" i="49"/>
  <c r="BU119" i="49"/>
  <c r="BS119" i="49"/>
  <c r="AZ119" i="49"/>
  <c r="BE119" i="49"/>
  <c r="BD119" i="49"/>
  <c r="BC119" i="49"/>
  <c r="BB119" i="49"/>
  <c r="AU119" i="49"/>
  <c r="AY119" i="49"/>
  <c r="AX119" i="49"/>
  <c r="BA119" i="49"/>
  <c r="AW119" i="49"/>
  <c r="AS119" i="49"/>
  <c r="AK119" i="49"/>
  <c r="AR119" i="49"/>
  <c r="AJ119" i="49"/>
  <c r="AT119" i="49"/>
  <c r="AQ119" i="49"/>
  <c r="AI119" i="49"/>
  <c r="AP119" i="49"/>
  <c r="AV119" i="49"/>
  <c r="AO119" i="49"/>
  <c r="AN119" i="49"/>
  <c r="AM119" i="49"/>
  <c r="AL196" i="49"/>
  <c r="AL191" i="49"/>
  <c r="AL10" i="49"/>
  <c r="CR209" i="49"/>
  <c r="CQ209" i="49"/>
  <c r="CP209" i="49"/>
  <c r="CO209" i="49"/>
  <c r="CN209" i="49"/>
  <c r="CM209" i="49"/>
  <c r="CL209" i="49"/>
  <c r="CK209" i="49"/>
  <c r="CJ209" i="49"/>
  <c r="CI209" i="49"/>
  <c r="CH209" i="49"/>
  <c r="CG209" i="49"/>
  <c r="CF209" i="49"/>
  <c r="BZ209" i="49"/>
  <c r="CE209" i="49"/>
  <c r="CD209" i="49"/>
  <c r="CC209" i="49"/>
  <c r="CB209" i="49"/>
  <c r="CA209" i="49"/>
  <c r="BY209" i="49"/>
  <c r="BX209" i="49"/>
  <c r="BW209" i="49"/>
  <c r="BT209" i="49"/>
  <c r="BV209" i="49"/>
  <c r="BU209" i="49"/>
  <c r="BS209" i="49"/>
  <c r="BE209" i="49"/>
  <c r="BD209" i="49"/>
  <c r="BC209" i="49"/>
  <c r="BB209" i="49"/>
  <c r="AU209" i="49"/>
  <c r="BA209" i="49"/>
  <c r="AZ209" i="49"/>
  <c r="AY209" i="49"/>
  <c r="AX209" i="49"/>
  <c r="AW209" i="49"/>
  <c r="AS209" i="49"/>
  <c r="AK209" i="49"/>
  <c r="AR209" i="49"/>
  <c r="AJ209" i="49"/>
  <c r="AQ209" i="49"/>
  <c r="AV209" i="49"/>
  <c r="AP209" i="49"/>
  <c r="AO209" i="49"/>
  <c r="AN209" i="49"/>
  <c r="AM209" i="49"/>
  <c r="CR78" i="49"/>
  <c r="CQ78" i="49"/>
  <c r="CP78" i="49"/>
  <c r="CO78" i="49"/>
  <c r="CN78" i="49"/>
  <c r="CM78" i="49"/>
  <c r="CL78" i="49"/>
  <c r="CK78" i="49"/>
  <c r="CI78" i="49"/>
  <c r="CJ78" i="49"/>
  <c r="CG78" i="49"/>
  <c r="CH78" i="49"/>
  <c r="CF78" i="49"/>
  <c r="BZ78" i="49"/>
  <c r="CE78" i="49"/>
  <c r="CD78" i="49"/>
  <c r="CC78" i="49"/>
  <c r="CB78" i="49"/>
  <c r="CA78" i="49"/>
  <c r="BY78" i="49"/>
  <c r="BX78" i="49"/>
  <c r="BW78" i="49"/>
  <c r="BV78" i="49"/>
  <c r="BT78" i="49"/>
  <c r="BS78" i="49"/>
  <c r="BU78" i="49"/>
  <c r="BE78" i="49"/>
  <c r="BD78" i="49"/>
  <c r="BC78" i="49"/>
  <c r="BB78" i="49"/>
  <c r="BA78" i="49"/>
  <c r="AU78" i="49"/>
  <c r="AZ78" i="49"/>
  <c r="AY78" i="49"/>
  <c r="AX78" i="49"/>
  <c r="AW78" i="49"/>
  <c r="AS78" i="49"/>
  <c r="AK78" i="49"/>
  <c r="AR78" i="49"/>
  <c r="AJ78" i="49"/>
  <c r="AQ78" i="49"/>
  <c r="AP78" i="49"/>
  <c r="AO78" i="49"/>
  <c r="AN78" i="49"/>
  <c r="AV78" i="49"/>
  <c r="AM78" i="49"/>
  <c r="CR148" i="49"/>
  <c r="CQ148" i="49"/>
  <c r="CP148" i="49"/>
  <c r="CO148" i="49"/>
  <c r="CN148" i="49"/>
  <c r="CM148" i="49"/>
  <c r="CL148" i="49"/>
  <c r="CI148" i="49"/>
  <c r="CK148" i="49"/>
  <c r="CJ148" i="49"/>
  <c r="CG148" i="49"/>
  <c r="CF148" i="49"/>
  <c r="BZ148" i="49"/>
  <c r="CD148" i="49"/>
  <c r="CE148" i="49"/>
  <c r="CC148" i="49"/>
  <c r="CH148" i="49"/>
  <c r="CB148" i="49"/>
  <c r="CA148" i="49"/>
  <c r="BY148" i="49"/>
  <c r="BX148" i="49"/>
  <c r="BW148" i="49"/>
  <c r="BV148" i="49"/>
  <c r="BT148" i="49"/>
  <c r="BU148" i="49"/>
  <c r="BS148" i="49"/>
  <c r="AZ148" i="49"/>
  <c r="BE148" i="49"/>
  <c r="BD148" i="49"/>
  <c r="BC148" i="49"/>
  <c r="BB148" i="49"/>
  <c r="AU148" i="49"/>
  <c r="AY148" i="49"/>
  <c r="AX148" i="49"/>
  <c r="AW148" i="49"/>
  <c r="AS148" i="49"/>
  <c r="AK148" i="49"/>
  <c r="AV148" i="49"/>
  <c r="AR148" i="49"/>
  <c r="AJ148" i="49"/>
  <c r="BA148" i="49"/>
  <c r="AQ148" i="49"/>
  <c r="AI148" i="49"/>
  <c r="AP148" i="49"/>
  <c r="AO148" i="49"/>
  <c r="AN148" i="49"/>
  <c r="AM148" i="49"/>
  <c r="CR15" i="49"/>
  <c r="CQ15" i="49"/>
  <c r="CP15" i="49"/>
  <c r="CO15" i="49"/>
  <c r="CN15" i="49"/>
  <c r="CM15" i="49"/>
  <c r="CL15" i="49"/>
  <c r="CK15" i="49"/>
  <c r="CI15" i="49"/>
  <c r="CJ15" i="49"/>
  <c r="CH15" i="49"/>
  <c r="CG15" i="49"/>
  <c r="CF15" i="49"/>
  <c r="BZ15" i="49"/>
  <c r="CE15" i="49"/>
  <c r="CD15" i="49"/>
  <c r="CC15" i="49"/>
  <c r="CB15" i="49"/>
  <c r="CA15" i="49"/>
  <c r="BY15" i="49"/>
  <c r="BX15" i="49"/>
  <c r="BW15" i="49"/>
  <c r="BV15" i="49"/>
  <c r="BT15" i="49"/>
  <c r="BU15" i="49"/>
  <c r="BS15" i="49"/>
  <c r="AZ15" i="49"/>
  <c r="BE15" i="49"/>
  <c r="BD15" i="49"/>
  <c r="BC15" i="49"/>
  <c r="BB15" i="49"/>
  <c r="AU15" i="49"/>
  <c r="BA15" i="49"/>
  <c r="AY15" i="49"/>
  <c r="AX15" i="49"/>
  <c r="AW15" i="49"/>
  <c r="AS15" i="49"/>
  <c r="AK15" i="49"/>
  <c r="AR15" i="49"/>
  <c r="AJ15" i="49"/>
  <c r="AV15" i="49"/>
  <c r="AQ15" i="49"/>
  <c r="AI15" i="49"/>
  <c r="AP15" i="49"/>
  <c r="AO15" i="49"/>
  <c r="AN15" i="49"/>
  <c r="AT15" i="49"/>
  <c r="AM15" i="49"/>
  <c r="CR7" i="49"/>
  <c r="CQ7" i="49"/>
  <c r="CP7" i="49"/>
  <c r="CO7" i="49"/>
  <c r="CN7" i="49"/>
  <c r="CM7" i="49"/>
  <c r="CL7" i="49"/>
  <c r="CK7" i="49"/>
  <c r="CJ7" i="49"/>
  <c r="CI7" i="49"/>
  <c r="CH7" i="49"/>
  <c r="CG7" i="49"/>
  <c r="CF7" i="49"/>
  <c r="BZ7" i="49"/>
  <c r="CD7" i="49"/>
  <c r="CE7" i="49"/>
  <c r="CC7" i="49"/>
  <c r="CB7" i="49"/>
  <c r="BY7" i="49"/>
  <c r="BX7" i="49"/>
  <c r="BW7" i="49"/>
  <c r="CA7" i="49"/>
  <c r="BV7" i="49"/>
  <c r="BT7" i="49"/>
  <c r="BS7" i="49"/>
  <c r="BU7" i="49"/>
  <c r="AZ7" i="49"/>
  <c r="BE7" i="49"/>
  <c r="BD7" i="49"/>
  <c r="BC7" i="49"/>
  <c r="BB7" i="49"/>
  <c r="AU7" i="49"/>
  <c r="AT7" i="49"/>
  <c r="AY7" i="49"/>
  <c r="AX7" i="49"/>
  <c r="BA7" i="49"/>
  <c r="AW7" i="49"/>
  <c r="AS7" i="49"/>
  <c r="AK7" i="49"/>
  <c r="AR7" i="49"/>
  <c r="AJ7" i="49"/>
  <c r="AQ7" i="49"/>
  <c r="AI7" i="49"/>
  <c r="AP7" i="49"/>
  <c r="AV7" i="49"/>
  <c r="AO7" i="49"/>
  <c r="AN7" i="49"/>
  <c r="AM7" i="49"/>
  <c r="BQ204" i="49"/>
  <c r="BP204" i="49"/>
  <c r="BO204" i="49"/>
  <c r="BN204" i="49"/>
  <c r="BM204" i="49"/>
  <c r="BR204" i="49"/>
  <c r="BJ204" i="49"/>
  <c r="BI204" i="49"/>
  <c r="BH204" i="49"/>
  <c r="BK204" i="49"/>
  <c r="BL204" i="49"/>
  <c r="BG204" i="49"/>
  <c r="BF204" i="49"/>
  <c r="BR166" i="49"/>
  <c r="BQ166" i="49"/>
  <c r="BP166" i="49"/>
  <c r="BO166" i="49"/>
  <c r="BN166" i="49"/>
  <c r="BM166" i="49"/>
  <c r="BJ166" i="49"/>
  <c r="BI166" i="49"/>
  <c r="BH166" i="49"/>
  <c r="BL166" i="49"/>
  <c r="BG166" i="49"/>
  <c r="BK166" i="49"/>
  <c r="BF166" i="49"/>
  <c r="BR18" i="49"/>
  <c r="BQ18" i="49"/>
  <c r="BP18" i="49"/>
  <c r="BO18" i="49"/>
  <c r="BN18" i="49"/>
  <c r="BM18" i="49"/>
  <c r="BJ18" i="49"/>
  <c r="BK18" i="49"/>
  <c r="BI18" i="49"/>
  <c r="BH18" i="49"/>
  <c r="BL18" i="49"/>
  <c r="BG18" i="49"/>
  <c r="BF18" i="49"/>
  <c r="BR37" i="49"/>
  <c r="BQ37" i="49"/>
  <c r="BP37" i="49"/>
  <c r="BO37" i="49"/>
  <c r="BN37" i="49"/>
  <c r="BM37" i="49"/>
  <c r="BK37" i="49"/>
  <c r="BJ37" i="49"/>
  <c r="BI37" i="49"/>
  <c r="BH37" i="49"/>
  <c r="BG37" i="49"/>
  <c r="BL37" i="49"/>
  <c r="BF37" i="49"/>
  <c r="BR90" i="49"/>
  <c r="BP90" i="49"/>
  <c r="BO90" i="49"/>
  <c r="BN90" i="49"/>
  <c r="BM90" i="49"/>
  <c r="BQ90" i="49"/>
  <c r="BL90" i="49"/>
  <c r="BJ90" i="49"/>
  <c r="BI90" i="49"/>
  <c r="BH90" i="49"/>
  <c r="BG90" i="49"/>
  <c r="BK90" i="49"/>
  <c r="BF90" i="49"/>
  <c r="AL184" i="49"/>
  <c r="AL136" i="49"/>
  <c r="AL64" i="49"/>
  <c r="AT191" i="49"/>
  <c r="CR196" i="49"/>
  <c r="CQ196" i="49"/>
  <c r="CP196" i="49"/>
  <c r="CO196" i="49"/>
  <c r="CN196" i="49"/>
  <c r="CM196" i="49"/>
  <c r="CL196" i="49"/>
  <c r="CI196" i="49"/>
  <c r="CK196" i="49"/>
  <c r="CJ196" i="49"/>
  <c r="CG196" i="49"/>
  <c r="CF196" i="49"/>
  <c r="BZ196" i="49"/>
  <c r="CH196" i="49"/>
  <c r="CD196" i="49"/>
  <c r="CE196" i="49"/>
  <c r="CC196" i="49"/>
  <c r="CB196" i="49"/>
  <c r="CA196" i="49"/>
  <c r="BY196" i="49"/>
  <c r="BX196" i="49"/>
  <c r="BW196" i="49"/>
  <c r="BT196" i="49"/>
  <c r="BV196" i="49"/>
  <c r="BU196" i="49"/>
  <c r="BS196" i="49"/>
  <c r="BE196" i="49"/>
  <c r="BD196" i="49"/>
  <c r="BC196" i="49"/>
  <c r="BB196" i="49"/>
  <c r="AU196" i="49"/>
  <c r="AZ196" i="49"/>
  <c r="AY196" i="49"/>
  <c r="AX196" i="49"/>
  <c r="AW196" i="49"/>
  <c r="AS196" i="49"/>
  <c r="AK196" i="49"/>
  <c r="AV196" i="49"/>
  <c r="AR196" i="49"/>
  <c r="AJ196" i="49"/>
  <c r="AQ196" i="49"/>
  <c r="AP196" i="49"/>
  <c r="AO196" i="49"/>
  <c r="AN196" i="49"/>
  <c r="AM196" i="49"/>
  <c r="CR165" i="49"/>
  <c r="CQ165" i="49"/>
  <c r="CP165" i="49"/>
  <c r="CO165" i="49"/>
  <c r="CM165" i="49"/>
  <c r="CN165" i="49"/>
  <c r="CL165" i="49"/>
  <c r="CJ165" i="49"/>
  <c r="CI165" i="49"/>
  <c r="CK165" i="49"/>
  <c r="CH165" i="49"/>
  <c r="CG165" i="49"/>
  <c r="CF165" i="49"/>
  <c r="BZ165" i="49"/>
  <c r="CD165" i="49"/>
  <c r="CC165" i="49"/>
  <c r="CB165" i="49"/>
  <c r="CE165" i="49"/>
  <c r="BY165" i="49"/>
  <c r="BX165" i="49"/>
  <c r="BW165" i="49"/>
  <c r="CA165" i="49"/>
  <c r="BV165" i="49"/>
  <c r="BT165" i="49"/>
  <c r="BU165" i="49"/>
  <c r="BS165" i="49"/>
  <c r="BE165" i="49"/>
  <c r="BD165" i="49"/>
  <c r="BC165" i="49"/>
  <c r="BB165" i="49"/>
  <c r="AU165" i="49"/>
  <c r="AZ165" i="49"/>
  <c r="AY165" i="49"/>
  <c r="AX165" i="49"/>
  <c r="BA165" i="49"/>
  <c r="AW165" i="49"/>
  <c r="AS165" i="49"/>
  <c r="AK165" i="49"/>
  <c r="AR165" i="49"/>
  <c r="AJ165" i="49"/>
  <c r="AQ165" i="49"/>
  <c r="AP165" i="49"/>
  <c r="AV165" i="49"/>
  <c r="AO165" i="49"/>
  <c r="AN165" i="49"/>
  <c r="AM165" i="49"/>
  <c r="CR33" i="49"/>
  <c r="CQ33" i="49"/>
  <c r="CP33" i="49"/>
  <c r="CO33" i="49"/>
  <c r="CN33" i="49"/>
  <c r="CM33" i="49"/>
  <c r="CL33" i="49"/>
  <c r="CK33" i="49"/>
  <c r="CI33" i="49"/>
  <c r="CJ33" i="49"/>
  <c r="CH33" i="49"/>
  <c r="CG33" i="49"/>
  <c r="CF33" i="49"/>
  <c r="BZ33" i="49"/>
  <c r="CE33" i="49"/>
  <c r="CD33" i="49"/>
  <c r="CC33" i="49"/>
  <c r="CB33" i="49"/>
  <c r="CA33" i="49"/>
  <c r="BY33" i="49"/>
  <c r="BX33" i="49"/>
  <c r="BW33" i="49"/>
  <c r="BV33" i="49"/>
  <c r="BT33" i="49"/>
  <c r="BS33" i="49"/>
  <c r="BU33" i="49"/>
  <c r="AZ33" i="49"/>
  <c r="BE33" i="49"/>
  <c r="BD33" i="49"/>
  <c r="BC33" i="49"/>
  <c r="BB33" i="49"/>
  <c r="BA33" i="49"/>
  <c r="AU33" i="49"/>
  <c r="AY33" i="49"/>
  <c r="AX33" i="49"/>
  <c r="AW33" i="49"/>
  <c r="AT33" i="49"/>
  <c r="AS33" i="49"/>
  <c r="AK33" i="49"/>
  <c r="AR33" i="49"/>
  <c r="AJ33" i="49"/>
  <c r="AQ33" i="49"/>
  <c r="AI33" i="49"/>
  <c r="AP33" i="49"/>
  <c r="AO33" i="49"/>
  <c r="AN33" i="49"/>
  <c r="AV33" i="49"/>
  <c r="AM33" i="49"/>
  <c r="CR13" i="49"/>
  <c r="CQ13" i="49"/>
  <c r="CP13" i="49"/>
  <c r="CO13" i="49"/>
  <c r="CN13" i="49"/>
  <c r="CL13" i="49"/>
  <c r="CM13" i="49"/>
  <c r="CI13" i="49"/>
  <c r="CH13" i="49"/>
  <c r="CJ13" i="49"/>
  <c r="CK13" i="49"/>
  <c r="CG13" i="49"/>
  <c r="CF13" i="49"/>
  <c r="BZ13" i="49"/>
  <c r="CE13" i="49"/>
  <c r="CC13" i="49"/>
  <c r="CD13" i="49"/>
  <c r="CB13" i="49"/>
  <c r="BY13" i="49"/>
  <c r="BX13" i="49"/>
  <c r="BW13" i="49"/>
  <c r="CA13" i="49"/>
  <c r="BV13" i="49"/>
  <c r="BT13" i="49"/>
  <c r="BU13" i="49"/>
  <c r="BS13" i="49"/>
  <c r="AZ13" i="49"/>
  <c r="BE13" i="49"/>
  <c r="BD13" i="49"/>
  <c r="BC13" i="49"/>
  <c r="BB13" i="49"/>
  <c r="AU13" i="49"/>
  <c r="AT13" i="49"/>
  <c r="BA13" i="49"/>
  <c r="AY13" i="49"/>
  <c r="AX13" i="49"/>
  <c r="AW13" i="49"/>
  <c r="AV13" i="49"/>
  <c r="AS13" i="49"/>
  <c r="AK13" i="49"/>
  <c r="AR13" i="49"/>
  <c r="AJ13" i="49"/>
  <c r="AQ13" i="49"/>
  <c r="AI13" i="49"/>
  <c r="AP13" i="49"/>
  <c r="AO13" i="49"/>
  <c r="AN13" i="49"/>
  <c r="AM13" i="49"/>
  <c r="BR66" i="49"/>
  <c r="BQ66" i="49"/>
  <c r="BP66" i="49"/>
  <c r="BO66" i="49"/>
  <c r="BN66" i="49"/>
  <c r="BM66" i="49"/>
  <c r="BJ66" i="49"/>
  <c r="BL66" i="49"/>
  <c r="BI66" i="49"/>
  <c r="BH66" i="49"/>
  <c r="BG66" i="49"/>
  <c r="BK66" i="49"/>
  <c r="BF66" i="49"/>
  <c r="BR197" i="49"/>
  <c r="BQ197" i="49"/>
  <c r="BP197" i="49"/>
  <c r="BO197" i="49"/>
  <c r="BN197" i="49"/>
  <c r="BM197" i="49"/>
  <c r="BJ197" i="49"/>
  <c r="BL197" i="49"/>
  <c r="BI197" i="49"/>
  <c r="BH197" i="49"/>
  <c r="BG197" i="49"/>
  <c r="BF197" i="49"/>
  <c r="BK197" i="49"/>
  <c r="BR173" i="49"/>
  <c r="BQ173" i="49"/>
  <c r="BP173" i="49"/>
  <c r="BO173" i="49"/>
  <c r="BN173" i="49"/>
  <c r="BM173" i="49"/>
  <c r="BJ173" i="49"/>
  <c r="BL173" i="49"/>
  <c r="BI173" i="49"/>
  <c r="BH173" i="49"/>
  <c r="BG173" i="49"/>
  <c r="BK173" i="49"/>
  <c r="BF173" i="49"/>
  <c r="BR131" i="49"/>
  <c r="BQ131" i="49"/>
  <c r="BP131" i="49"/>
  <c r="BO131" i="49"/>
  <c r="BN131" i="49"/>
  <c r="BM131" i="49"/>
  <c r="BJ131" i="49"/>
  <c r="BI131" i="49"/>
  <c r="BH131" i="49"/>
  <c r="BK131" i="49"/>
  <c r="BG131" i="49"/>
  <c r="BL131" i="49"/>
  <c r="BF131" i="49"/>
  <c r="BR70" i="49"/>
  <c r="BP70" i="49"/>
  <c r="BO70" i="49"/>
  <c r="BQ70" i="49"/>
  <c r="BN70" i="49"/>
  <c r="BM70" i="49"/>
  <c r="BJ70" i="49"/>
  <c r="BL70" i="49"/>
  <c r="BI70" i="49"/>
  <c r="BH70" i="49"/>
  <c r="BG70" i="49"/>
  <c r="BK70" i="49"/>
  <c r="BF70" i="49"/>
  <c r="BR92" i="49"/>
  <c r="BP92" i="49"/>
  <c r="BO92" i="49"/>
  <c r="BQ92" i="49"/>
  <c r="BN92" i="49"/>
  <c r="BM92" i="49"/>
  <c r="BJ92" i="49"/>
  <c r="BI92" i="49"/>
  <c r="BH92" i="49"/>
  <c r="BL92" i="49"/>
  <c r="BG92" i="49"/>
  <c r="BK92" i="49"/>
  <c r="BF92" i="49"/>
  <c r="AL148" i="49"/>
  <c r="AL78" i="49"/>
  <c r="AL33" i="49"/>
  <c r="AT184" i="49"/>
  <c r="AT136" i="49"/>
  <c r="CR203" i="49"/>
  <c r="CQ203" i="49"/>
  <c r="CP203" i="49"/>
  <c r="CO203" i="49"/>
  <c r="CM203" i="49"/>
  <c r="CL203" i="49"/>
  <c r="CN203" i="49"/>
  <c r="CK203" i="49"/>
  <c r="CI203" i="49"/>
  <c r="CJ203" i="49"/>
  <c r="CG203" i="49"/>
  <c r="CH203" i="49"/>
  <c r="CF203" i="49"/>
  <c r="BZ203" i="49"/>
  <c r="CE203" i="49"/>
  <c r="CD203" i="49"/>
  <c r="CC203" i="49"/>
  <c r="CB203" i="49"/>
  <c r="BY203" i="49"/>
  <c r="BX203" i="49"/>
  <c r="BW203" i="49"/>
  <c r="BT203" i="49"/>
  <c r="CA203" i="49"/>
  <c r="BV203" i="49"/>
  <c r="BS203" i="49"/>
  <c r="BU203" i="49"/>
  <c r="BE203" i="49"/>
  <c r="BD203" i="49"/>
  <c r="BC203" i="49"/>
  <c r="BB203" i="49"/>
  <c r="AU203" i="49"/>
  <c r="AZ203" i="49"/>
  <c r="BA203" i="49"/>
  <c r="AY203" i="49"/>
  <c r="AX203" i="49"/>
  <c r="AW203" i="49"/>
  <c r="AS203" i="49"/>
  <c r="AK203" i="49"/>
  <c r="AR203" i="49"/>
  <c r="AJ203" i="49"/>
  <c r="AV203" i="49"/>
  <c r="AQ203" i="49"/>
  <c r="AP203" i="49"/>
  <c r="AO203" i="49"/>
  <c r="AN203" i="49"/>
  <c r="AM203" i="49"/>
  <c r="CR172" i="49"/>
  <c r="CQ172" i="49"/>
  <c r="CP172" i="49"/>
  <c r="CO172" i="49"/>
  <c r="CM172" i="49"/>
  <c r="CL172" i="49"/>
  <c r="CJ172" i="49"/>
  <c r="CI172" i="49"/>
  <c r="CK172" i="49"/>
  <c r="CN172" i="49"/>
  <c r="CG172" i="49"/>
  <c r="CF172" i="49"/>
  <c r="BZ172" i="49"/>
  <c r="CH172" i="49"/>
  <c r="CD172" i="49"/>
  <c r="CE172" i="49"/>
  <c r="CC172" i="49"/>
  <c r="CB172" i="49"/>
  <c r="CA172" i="49"/>
  <c r="BY172" i="49"/>
  <c r="BX172" i="49"/>
  <c r="BW172" i="49"/>
  <c r="BV172" i="49"/>
  <c r="BT172" i="49"/>
  <c r="BU172" i="49"/>
  <c r="BS172" i="49"/>
  <c r="BE172" i="49"/>
  <c r="BD172" i="49"/>
  <c r="BC172" i="49"/>
  <c r="BB172" i="49"/>
  <c r="AU172" i="49"/>
  <c r="BA172" i="49"/>
  <c r="AZ172" i="49"/>
  <c r="AY172" i="49"/>
  <c r="AX172" i="49"/>
  <c r="AW172" i="49"/>
  <c r="AS172" i="49"/>
  <c r="AK172" i="49"/>
  <c r="AR172" i="49"/>
  <c r="AJ172" i="49"/>
  <c r="AQ172" i="49"/>
  <c r="AP172" i="49"/>
  <c r="AO172" i="49"/>
  <c r="AV172" i="49"/>
  <c r="AN172" i="49"/>
  <c r="AM172" i="49"/>
  <c r="CR10" i="49"/>
  <c r="CQ10" i="49"/>
  <c r="CP10" i="49"/>
  <c r="CO10" i="49"/>
  <c r="CN10" i="49"/>
  <c r="CM10" i="49"/>
  <c r="CL10" i="49"/>
  <c r="CI10" i="49"/>
  <c r="CJ10" i="49"/>
  <c r="CK10" i="49"/>
  <c r="CH10" i="49"/>
  <c r="CG10" i="49"/>
  <c r="CF10" i="49"/>
  <c r="BZ10" i="49"/>
  <c r="CD10" i="49"/>
  <c r="CC10" i="49"/>
  <c r="CB10" i="49"/>
  <c r="BY10" i="49"/>
  <c r="BX10" i="49"/>
  <c r="CE10" i="49"/>
  <c r="BW10" i="49"/>
  <c r="CA10" i="49"/>
  <c r="BV10" i="49"/>
  <c r="BT10" i="49"/>
  <c r="BU10" i="49"/>
  <c r="BS10" i="49"/>
  <c r="AZ10" i="49"/>
  <c r="BE10" i="49"/>
  <c r="BD10" i="49"/>
  <c r="BC10" i="49"/>
  <c r="BB10" i="49"/>
  <c r="AU10" i="49"/>
  <c r="BA10" i="49"/>
  <c r="AY10" i="49"/>
  <c r="AX10" i="49"/>
  <c r="AW10" i="49"/>
  <c r="AV10" i="49"/>
  <c r="AS10" i="49"/>
  <c r="AK10" i="49"/>
  <c r="AR10" i="49"/>
  <c r="AJ10" i="49"/>
  <c r="AQ10" i="49"/>
  <c r="AI10" i="49"/>
  <c r="AP10" i="49"/>
  <c r="AO10" i="49"/>
  <c r="AN10" i="49"/>
  <c r="AM10" i="49"/>
  <c r="CR34" i="49"/>
  <c r="CQ34" i="49"/>
  <c r="CP34" i="49"/>
  <c r="CO34" i="49"/>
  <c r="CN34" i="49"/>
  <c r="CL34" i="49"/>
  <c r="CM34" i="49"/>
  <c r="CI34" i="49"/>
  <c r="CH34" i="49"/>
  <c r="CK34" i="49"/>
  <c r="CJ34" i="49"/>
  <c r="CG34" i="49"/>
  <c r="CF34" i="49"/>
  <c r="BZ34" i="49"/>
  <c r="CD34" i="49"/>
  <c r="CC34" i="49"/>
  <c r="CE34" i="49"/>
  <c r="CB34" i="49"/>
  <c r="CA34" i="49"/>
  <c r="BY34" i="49"/>
  <c r="BX34" i="49"/>
  <c r="BW34" i="49"/>
  <c r="BV34" i="49"/>
  <c r="BT34" i="49"/>
  <c r="BU34" i="49"/>
  <c r="BS34" i="49"/>
  <c r="AZ34" i="49"/>
  <c r="BE34" i="49"/>
  <c r="BD34" i="49"/>
  <c r="BC34" i="49"/>
  <c r="BB34" i="49"/>
  <c r="BA34" i="49"/>
  <c r="AU34" i="49"/>
  <c r="AT34" i="49"/>
  <c r="AY34" i="49"/>
  <c r="AX34" i="49"/>
  <c r="AW34" i="49"/>
  <c r="AS34" i="49"/>
  <c r="AK34" i="49"/>
  <c r="AV34" i="49"/>
  <c r="AR34" i="49"/>
  <c r="AJ34" i="49"/>
  <c r="AQ34" i="49"/>
  <c r="AI34" i="49"/>
  <c r="AP34" i="49"/>
  <c r="AO34" i="49"/>
  <c r="AN34" i="49"/>
  <c r="AM34" i="49"/>
  <c r="CR63" i="49"/>
  <c r="CQ63" i="49"/>
  <c r="CP63" i="49"/>
  <c r="CO63" i="49"/>
  <c r="CN63" i="49"/>
  <c r="CM63" i="49"/>
  <c r="CL63" i="49"/>
  <c r="CK63" i="49"/>
  <c r="CI63" i="49"/>
  <c r="CH63" i="49"/>
  <c r="CG63" i="49"/>
  <c r="CJ63" i="49"/>
  <c r="CF63" i="49"/>
  <c r="CD63" i="49"/>
  <c r="BZ63" i="49"/>
  <c r="CC63" i="49"/>
  <c r="CB63" i="49"/>
  <c r="CA63" i="49"/>
  <c r="BY63" i="49"/>
  <c r="BX63" i="49"/>
  <c r="BW63" i="49"/>
  <c r="CE63" i="49"/>
  <c r="BV63" i="49"/>
  <c r="BT63" i="49"/>
  <c r="BS63" i="49"/>
  <c r="BU63" i="49"/>
  <c r="AZ63" i="49"/>
  <c r="BE63" i="49"/>
  <c r="BD63" i="49"/>
  <c r="BC63" i="49"/>
  <c r="BB63" i="49"/>
  <c r="AU63" i="49"/>
  <c r="AT63" i="49"/>
  <c r="BA63" i="49"/>
  <c r="AY63" i="49"/>
  <c r="AX63" i="49"/>
  <c r="AW63" i="49"/>
  <c r="AS63" i="49"/>
  <c r="AK63" i="49"/>
  <c r="AR63" i="49"/>
  <c r="AJ63" i="49"/>
  <c r="AQ63" i="49"/>
  <c r="AI63" i="49"/>
  <c r="AP63" i="49"/>
  <c r="AO63" i="49"/>
  <c r="AN63" i="49"/>
  <c r="AV63" i="49"/>
  <c r="AM63" i="49"/>
  <c r="BQ72" i="49"/>
  <c r="BP72" i="49"/>
  <c r="BR72" i="49"/>
  <c r="BO72" i="49"/>
  <c r="BN72" i="49"/>
  <c r="BM72" i="49"/>
  <c r="BJ72" i="49"/>
  <c r="BI72" i="49"/>
  <c r="BH72" i="49"/>
  <c r="BL72" i="49"/>
  <c r="BK72" i="49"/>
  <c r="BG72" i="49"/>
  <c r="BF72" i="49"/>
  <c r="BR185" i="49"/>
  <c r="BQ185" i="49"/>
  <c r="BP185" i="49"/>
  <c r="BO185" i="49"/>
  <c r="BN185" i="49"/>
  <c r="BM185" i="49"/>
  <c r="BJ185" i="49"/>
  <c r="BI185" i="49"/>
  <c r="BH185" i="49"/>
  <c r="BG185" i="49"/>
  <c r="BL185" i="49"/>
  <c r="BF185" i="49"/>
  <c r="BK185" i="49"/>
  <c r="BR160" i="49"/>
  <c r="BQ160" i="49"/>
  <c r="BP160" i="49"/>
  <c r="BO160" i="49"/>
  <c r="BN160" i="49"/>
  <c r="BM160" i="49"/>
  <c r="BJ160" i="49"/>
  <c r="BI160" i="49"/>
  <c r="BH160" i="49"/>
  <c r="BG160" i="49"/>
  <c r="BL160" i="49"/>
  <c r="BK160" i="49"/>
  <c r="BF160" i="49"/>
  <c r="BR137" i="49"/>
  <c r="BQ137" i="49"/>
  <c r="BP137" i="49"/>
  <c r="BO137" i="49"/>
  <c r="BN137" i="49"/>
  <c r="BM137" i="49"/>
  <c r="BJ137" i="49"/>
  <c r="BI137" i="49"/>
  <c r="BK137" i="49"/>
  <c r="BH137" i="49"/>
  <c r="BG137" i="49"/>
  <c r="BL137" i="49"/>
  <c r="BF137" i="49"/>
  <c r="BR106" i="49"/>
  <c r="BQ106" i="49"/>
  <c r="BP106" i="49"/>
  <c r="BO106" i="49"/>
  <c r="BN106" i="49"/>
  <c r="BM106" i="49"/>
  <c r="BJ106" i="49"/>
  <c r="BI106" i="49"/>
  <c r="BK106" i="49"/>
  <c r="BH106" i="49"/>
  <c r="BG106" i="49"/>
  <c r="BF106" i="49"/>
  <c r="BL106" i="49"/>
  <c r="BR69" i="49"/>
  <c r="BQ69" i="49"/>
  <c r="BP69" i="49"/>
  <c r="BO69" i="49"/>
  <c r="BN69" i="49"/>
  <c r="BM69" i="49"/>
  <c r="BJ69" i="49"/>
  <c r="BI69" i="49"/>
  <c r="BK69" i="49"/>
  <c r="BH69" i="49"/>
  <c r="BG69" i="49"/>
  <c r="BL69" i="49"/>
  <c r="BF69" i="49"/>
  <c r="AV64" i="49"/>
  <c r="AE2" i="49"/>
  <c r="AE219" i="49" s="1"/>
  <c r="AF217" i="49"/>
  <c r="AF214" i="49"/>
  <c r="AF209" i="49"/>
  <c r="AF203" i="49"/>
  <c r="AF196" i="49"/>
  <c r="AF184" i="49"/>
  <c r="AF78" i="49"/>
  <c r="AF172" i="49"/>
  <c r="AF165" i="49"/>
  <c r="AF5" i="49"/>
  <c r="AF148" i="49"/>
  <c r="AF10" i="49"/>
  <c r="AF136" i="49"/>
  <c r="AF33" i="49"/>
  <c r="AF124" i="49"/>
  <c r="AF119" i="49"/>
  <c r="AF113" i="49"/>
  <c r="AF15" i="49"/>
  <c r="AF34" i="49"/>
  <c r="AF13" i="49"/>
  <c r="AF63" i="49"/>
  <c r="AF91" i="49"/>
  <c r="AF7" i="49"/>
  <c r="AL172" i="49"/>
  <c r="AL91" i="49"/>
  <c r="AT78" i="49"/>
  <c r="CR217" i="49"/>
  <c r="CQ217" i="49"/>
  <c r="CP217" i="49"/>
  <c r="CO217" i="49"/>
  <c r="CN217" i="49"/>
  <c r="CM217" i="49"/>
  <c r="CL217" i="49"/>
  <c r="CI217" i="49"/>
  <c r="CK217" i="49"/>
  <c r="CG217" i="49"/>
  <c r="CJ217" i="49"/>
  <c r="BZ217" i="49"/>
  <c r="CF217" i="49"/>
  <c r="CD217" i="49"/>
  <c r="CE217" i="49"/>
  <c r="CC217" i="49"/>
  <c r="CB217" i="49"/>
  <c r="CH217" i="49"/>
  <c r="CA217" i="49"/>
  <c r="BY217" i="49"/>
  <c r="BX217" i="49"/>
  <c r="BW217" i="49"/>
  <c r="BT217" i="49"/>
  <c r="BV217" i="49"/>
  <c r="BU217" i="49"/>
  <c r="BS217" i="49"/>
  <c r="BE217" i="49"/>
  <c r="BD217" i="49"/>
  <c r="BC217" i="49"/>
  <c r="BB217" i="49"/>
  <c r="AU217" i="49"/>
  <c r="BA217" i="49"/>
  <c r="AZ217" i="49"/>
  <c r="AY217" i="49"/>
  <c r="AX217" i="49"/>
  <c r="AW217" i="49"/>
  <c r="AS217" i="49"/>
  <c r="AK217" i="49"/>
  <c r="AR217" i="49"/>
  <c r="AJ217" i="49"/>
  <c r="AQ217" i="49"/>
  <c r="AP217" i="49"/>
  <c r="AO217" i="49"/>
  <c r="AV217" i="49"/>
  <c r="AN217" i="49"/>
  <c r="AM217" i="49"/>
  <c r="CR191" i="49"/>
  <c r="CQ191" i="49"/>
  <c r="CP191" i="49"/>
  <c r="CO191" i="49"/>
  <c r="CN191" i="49"/>
  <c r="CM191" i="49"/>
  <c r="CL191" i="49"/>
  <c r="CI191" i="49"/>
  <c r="CJ191" i="49"/>
  <c r="CK191" i="49"/>
  <c r="CH191" i="49"/>
  <c r="CG191" i="49"/>
  <c r="CF191" i="49"/>
  <c r="BZ191" i="49"/>
  <c r="CD191" i="49"/>
  <c r="CC191" i="49"/>
  <c r="CB191" i="49"/>
  <c r="CA191" i="49"/>
  <c r="CE191" i="49"/>
  <c r="BY191" i="49"/>
  <c r="BX191" i="49"/>
  <c r="BW191" i="49"/>
  <c r="BT191" i="49"/>
  <c r="BV191" i="49"/>
  <c r="BU191" i="49"/>
  <c r="BS191" i="49"/>
  <c r="BE191" i="49"/>
  <c r="BD191" i="49"/>
  <c r="BC191" i="49"/>
  <c r="BB191" i="49"/>
  <c r="AU191" i="49"/>
  <c r="BA191" i="49"/>
  <c r="AZ191" i="49"/>
  <c r="AY191" i="49"/>
  <c r="AX191" i="49"/>
  <c r="AW191" i="49"/>
  <c r="AV191" i="49"/>
  <c r="AS191" i="49"/>
  <c r="AK191" i="49"/>
  <c r="AR191" i="49"/>
  <c r="AJ191" i="49"/>
  <c r="AQ191" i="49"/>
  <c r="AP191" i="49"/>
  <c r="AO191" i="49"/>
  <c r="AN191" i="49"/>
  <c r="AM191" i="49"/>
  <c r="CR54" i="49"/>
  <c r="CQ54" i="49"/>
  <c r="CP54" i="49"/>
  <c r="CO54" i="49"/>
  <c r="CN54" i="49"/>
  <c r="CM54" i="49"/>
  <c r="CL54" i="49"/>
  <c r="CK54" i="49"/>
  <c r="CJ54" i="49"/>
  <c r="CI54" i="49"/>
  <c r="CH54" i="49"/>
  <c r="CG54" i="49"/>
  <c r="CF54" i="49"/>
  <c r="BZ54" i="49"/>
  <c r="CE54" i="49"/>
  <c r="CD54" i="49"/>
  <c r="CC54" i="49"/>
  <c r="CB54" i="49"/>
  <c r="BY54" i="49"/>
  <c r="CA54" i="49"/>
  <c r="BX54" i="49"/>
  <c r="BW54" i="49"/>
  <c r="BV54" i="49"/>
  <c r="BT54" i="49"/>
  <c r="BU54" i="49"/>
  <c r="BS54" i="49"/>
  <c r="BE54" i="49"/>
  <c r="BD54" i="49"/>
  <c r="BC54" i="49"/>
  <c r="BB54" i="49"/>
  <c r="AU54" i="49"/>
  <c r="BA54" i="49"/>
  <c r="AZ54" i="49"/>
  <c r="AY54" i="49"/>
  <c r="AX54" i="49"/>
  <c r="AW54" i="49"/>
  <c r="AS54" i="49"/>
  <c r="AK54" i="49"/>
  <c r="AR54" i="49"/>
  <c r="AJ54" i="49"/>
  <c r="AQ54" i="49"/>
  <c r="AV54" i="49"/>
  <c r="AP54" i="49"/>
  <c r="AO54" i="49"/>
  <c r="AN54" i="49"/>
  <c r="AM54" i="49"/>
  <c r="CR124" i="49"/>
  <c r="CQ124" i="49"/>
  <c r="CP124" i="49"/>
  <c r="CO124" i="49"/>
  <c r="CN124" i="49"/>
  <c r="CM124" i="49"/>
  <c r="CL124" i="49"/>
  <c r="CJ124" i="49"/>
  <c r="CI124" i="49"/>
  <c r="CK124" i="49"/>
  <c r="CF124" i="49"/>
  <c r="CG124" i="49"/>
  <c r="BZ124" i="49"/>
  <c r="CH124" i="49"/>
  <c r="CD124" i="49"/>
  <c r="CE124" i="49"/>
  <c r="CC124" i="49"/>
  <c r="CB124" i="49"/>
  <c r="CA124" i="49"/>
  <c r="BY124" i="49"/>
  <c r="BX124" i="49"/>
  <c r="BW124" i="49"/>
  <c r="BV124" i="49"/>
  <c r="BT124" i="49"/>
  <c r="BU124" i="49"/>
  <c r="BS124" i="49"/>
  <c r="AZ124" i="49"/>
  <c r="BE124" i="49"/>
  <c r="BD124" i="49"/>
  <c r="BC124" i="49"/>
  <c r="BB124" i="49"/>
  <c r="AU124" i="49"/>
  <c r="BA124" i="49"/>
  <c r="AY124" i="49"/>
  <c r="AX124" i="49"/>
  <c r="AW124" i="49"/>
  <c r="AS124" i="49"/>
  <c r="AK124" i="49"/>
  <c r="AT124" i="49"/>
  <c r="AR124" i="49"/>
  <c r="AJ124" i="49"/>
  <c r="AQ124" i="49"/>
  <c r="AI124" i="49"/>
  <c r="AP124" i="49"/>
  <c r="AO124" i="49"/>
  <c r="AV124" i="49"/>
  <c r="AN124" i="49"/>
  <c r="AM124" i="49"/>
  <c r="CR64" i="49"/>
  <c r="CQ64" i="49"/>
  <c r="CP64" i="49"/>
  <c r="CO64" i="49"/>
  <c r="CN64" i="49"/>
  <c r="CM64" i="49"/>
  <c r="CL64" i="49"/>
  <c r="CK64" i="49"/>
  <c r="CI64" i="49"/>
  <c r="CH64" i="49"/>
  <c r="CJ64" i="49"/>
  <c r="CF64" i="49"/>
  <c r="CG64" i="49"/>
  <c r="BZ64" i="49"/>
  <c r="CE64" i="49"/>
  <c r="CC64" i="49"/>
  <c r="CB64" i="49"/>
  <c r="CD64" i="49"/>
  <c r="BY64" i="49"/>
  <c r="CA64" i="49"/>
  <c r="BX64" i="49"/>
  <c r="BW64" i="49"/>
  <c r="BV64" i="49"/>
  <c r="BT64" i="49"/>
  <c r="BU64" i="49"/>
  <c r="BS64" i="49"/>
  <c r="AZ64" i="49"/>
  <c r="BE64" i="49"/>
  <c r="BD64" i="49"/>
  <c r="BC64" i="49"/>
  <c r="BB64" i="49"/>
  <c r="BA64" i="49"/>
  <c r="AU64" i="49"/>
  <c r="AT64" i="49"/>
  <c r="AY64" i="49"/>
  <c r="AX64" i="49"/>
  <c r="AW64" i="49"/>
  <c r="AS64" i="49"/>
  <c r="AK64" i="49"/>
  <c r="AR64" i="49"/>
  <c r="AJ64" i="49"/>
  <c r="AQ64" i="49"/>
  <c r="AI64" i="49"/>
  <c r="AP64" i="49"/>
  <c r="AO64" i="49"/>
  <c r="AN64" i="49"/>
  <c r="AM64" i="49"/>
  <c r="CR60" i="49"/>
  <c r="CQ60" i="49"/>
  <c r="CP60" i="49"/>
  <c r="CO60" i="49"/>
  <c r="CN60" i="49"/>
  <c r="CM60" i="49"/>
  <c r="CL60" i="49"/>
  <c r="CI60" i="49"/>
  <c r="CK60" i="49"/>
  <c r="CJ60" i="49"/>
  <c r="CH60" i="49"/>
  <c r="CF60" i="49"/>
  <c r="CG60" i="49"/>
  <c r="BZ60" i="49"/>
  <c r="CE60" i="49"/>
  <c r="CD60" i="49"/>
  <c r="CC60" i="49"/>
  <c r="CB60" i="49"/>
  <c r="CA60" i="49"/>
  <c r="BY60" i="49"/>
  <c r="BX60" i="49"/>
  <c r="BW60" i="49"/>
  <c r="BV60" i="49"/>
  <c r="BT60" i="49"/>
  <c r="BS60" i="49"/>
  <c r="BU60" i="49"/>
  <c r="AZ60" i="49"/>
  <c r="BE60" i="49"/>
  <c r="BD60" i="49"/>
  <c r="BC60" i="49"/>
  <c r="BB60" i="49"/>
  <c r="AU60" i="49"/>
  <c r="AT60" i="49"/>
  <c r="BA60" i="49"/>
  <c r="AY60" i="49"/>
  <c r="AX60" i="49"/>
  <c r="AW60" i="49"/>
  <c r="AS60" i="49"/>
  <c r="AK60" i="49"/>
  <c r="AR60" i="49"/>
  <c r="AJ60" i="49"/>
  <c r="AQ60" i="49"/>
  <c r="AI60" i="49"/>
  <c r="AV60" i="49"/>
  <c r="AP60" i="49"/>
  <c r="AO60" i="49"/>
  <c r="AN60" i="49"/>
  <c r="AM60" i="49"/>
  <c r="BR192" i="49"/>
  <c r="BQ192" i="49"/>
  <c r="BP192" i="49"/>
  <c r="BO192" i="49"/>
  <c r="BN192" i="49"/>
  <c r="BM192" i="49"/>
  <c r="BJ192" i="49"/>
  <c r="BI192" i="49"/>
  <c r="BH192" i="49"/>
  <c r="BL192" i="49"/>
  <c r="BG192" i="49"/>
  <c r="BF192" i="49"/>
  <c r="BK192" i="49"/>
  <c r="BR155" i="49"/>
  <c r="BQ155" i="49"/>
  <c r="BP155" i="49"/>
  <c r="BO155" i="49"/>
  <c r="BN155" i="49"/>
  <c r="BM155" i="49"/>
  <c r="BJ155" i="49"/>
  <c r="BI155" i="49"/>
  <c r="BH155" i="49"/>
  <c r="BG155" i="49"/>
  <c r="BK155" i="49"/>
  <c r="BL155" i="49"/>
  <c r="BF155" i="49"/>
  <c r="BR40" i="49"/>
  <c r="BQ40" i="49"/>
  <c r="BP40" i="49"/>
  <c r="BO40" i="49"/>
  <c r="BN40" i="49"/>
  <c r="BM40" i="49"/>
  <c r="BJ40" i="49"/>
  <c r="BL40" i="49"/>
  <c r="BI40" i="49"/>
  <c r="BH40" i="49"/>
  <c r="BG40" i="49"/>
  <c r="BK40" i="49"/>
  <c r="BF40" i="49"/>
  <c r="BR38" i="49"/>
  <c r="BP38" i="49"/>
  <c r="BO38" i="49"/>
  <c r="BN38" i="49"/>
  <c r="BM38" i="49"/>
  <c r="BQ38" i="49"/>
  <c r="BJ38" i="49"/>
  <c r="BI38" i="49"/>
  <c r="BH38" i="49"/>
  <c r="BG38" i="49"/>
  <c r="BL38" i="49"/>
  <c r="BK38" i="49"/>
  <c r="BF38" i="49"/>
  <c r="BR85" i="49"/>
  <c r="BP85" i="49"/>
  <c r="BO85" i="49"/>
  <c r="BN85" i="49"/>
  <c r="BM85" i="49"/>
  <c r="BL85" i="49"/>
  <c r="BK85" i="49"/>
  <c r="BJ85" i="49"/>
  <c r="BI85" i="49"/>
  <c r="BH85" i="49"/>
  <c r="BQ85" i="49"/>
  <c r="BG85" i="49"/>
  <c r="BF85" i="49"/>
  <c r="X219" i="49"/>
  <c r="AG217" i="49"/>
  <c r="AG214" i="49"/>
  <c r="AG209" i="49"/>
  <c r="AG203" i="49"/>
  <c r="AG196" i="49"/>
  <c r="AG191" i="49"/>
  <c r="AG184" i="49"/>
  <c r="AG78" i="49"/>
  <c r="AG172" i="49"/>
  <c r="AG165" i="49"/>
  <c r="AG54" i="49"/>
  <c r="AG5" i="49"/>
  <c r="AG148" i="49"/>
  <c r="AG10" i="49"/>
  <c r="AG33" i="49"/>
  <c r="AG124" i="49"/>
  <c r="AG119" i="49"/>
  <c r="AG113" i="49"/>
  <c r="AG15" i="49"/>
  <c r="AG34" i="49"/>
  <c r="AG13" i="49"/>
  <c r="AG64" i="49"/>
  <c r="AG63" i="49"/>
  <c r="AG91" i="49"/>
  <c r="AG7" i="49"/>
  <c r="AG60" i="49"/>
  <c r="AL214" i="49"/>
  <c r="AL165" i="49"/>
  <c r="AL119" i="49"/>
  <c r="AL7" i="49"/>
  <c r="AT217" i="49"/>
  <c r="AT172" i="49"/>
  <c r="CR136" i="49"/>
  <c r="CQ136" i="49"/>
  <c r="CP136" i="49"/>
  <c r="CO136" i="49"/>
  <c r="CN136" i="49"/>
  <c r="CM136" i="49"/>
  <c r="CL136" i="49"/>
  <c r="CK136" i="49"/>
  <c r="CI136" i="49"/>
  <c r="CJ136" i="49"/>
  <c r="CH136" i="49"/>
  <c r="CG136" i="49"/>
  <c r="CF136" i="49"/>
  <c r="BZ136" i="49"/>
  <c r="CE136" i="49"/>
  <c r="CD136" i="49"/>
  <c r="CC136" i="49"/>
  <c r="CB136" i="49"/>
  <c r="BY136" i="49"/>
  <c r="CA136" i="49"/>
  <c r="BX136" i="49"/>
  <c r="BW136" i="49"/>
  <c r="BV136" i="49"/>
  <c r="BT136" i="49"/>
  <c r="BU136" i="49"/>
  <c r="BS136" i="49"/>
  <c r="AZ136" i="49"/>
  <c r="BE136" i="49"/>
  <c r="BD136" i="49"/>
  <c r="BC136" i="49"/>
  <c r="BB136" i="49"/>
  <c r="AU136" i="49"/>
  <c r="AY136" i="49"/>
  <c r="BA136" i="49"/>
  <c r="AX136" i="49"/>
  <c r="AW136" i="49"/>
  <c r="AS136" i="49"/>
  <c r="AK136" i="49"/>
  <c r="AR136" i="49"/>
  <c r="AJ136" i="49"/>
  <c r="AQ136" i="49"/>
  <c r="AI136" i="49"/>
  <c r="AP136" i="49"/>
  <c r="AO136" i="49"/>
  <c r="AN136" i="49"/>
  <c r="AM136" i="49"/>
  <c r="AT5" i="49"/>
  <c r="Y219" i="49"/>
  <c r="AH217" i="49"/>
  <c r="AH214" i="49"/>
  <c r="AH209" i="49"/>
  <c r="AH203" i="49"/>
  <c r="AH196" i="49"/>
  <c r="AH191" i="49"/>
  <c r="AH184" i="49"/>
  <c r="AH78" i="49"/>
  <c r="AH172" i="49"/>
  <c r="AH165" i="49"/>
  <c r="AH54" i="49"/>
  <c r="AH148" i="49"/>
  <c r="AH10" i="49"/>
  <c r="AH136" i="49"/>
  <c r="AH33" i="49"/>
  <c r="AH124" i="49"/>
  <c r="AH119" i="49"/>
  <c r="AH113" i="49"/>
  <c r="AH15" i="49"/>
  <c r="AH34" i="49"/>
  <c r="AH13" i="49"/>
  <c r="AH64" i="49"/>
  <c r="AH63" i="49"/>
  <c r="AH7" i="49"/>
  <c r="AH60" i="49"/>
  <c r="AL209" i="49"/>
  <c r="AL54" i="49"/>
  <c r="AL60" i="49"/>
  <c r="AT165" i="49"/>
  <c r="BA196" i="49"/>
  <c r="CR214" i="49"/>
  <c r="CQ214" i="49"/>
  <c r="CP214" i="49"/>
  <c r="CO214" i="49"/>
  <c r="CM214" i="49"/>
  <c r="CN214" i="49"/>
  <c r="CL214" i="49"/>
  <c r="CI214" i="49"/>
  <c r="CK214" i="49"/>
  <c r="CH214" i="49"/>
  <c r="CJ214" i="49"/>
  <c r="CG214" i="49"/>
  <c r="CF214" i="49"/>
  <c r="BZ214" i="49"/>
  <c r="CD214" i="49"/>
  <c r="CC214" i="49"/>
  <c r="CB214" i="49"/>
  <c r="BY214" i="49"/>
  <c r="BX214" i="49"/>
  <c r="BW214" i="49"/>
  <c r="CE214" i="49"/>
  <c r="BT214" i="49"/>
  <c r="BV214" i="49"/>
  <c r="CA214" i="49"/>
  <c r="BU214" i="49"/>
  <c r="BS214" i="49"/>
  <c r="BE214" i="49"/>
  <c r="BD214" i="49"/>
  <c r="BC214" i="49"/>
  <c r="BB214" i="49"/>
  <c r="AU214" i="49"/>
  <c r="AZ214" i="49"/>
  <c r="AY214" i="49"/>
  <c r="AX214" i="49"/>
  <c r="BA214" i="49"/>
  <c r="AW214" i="49"/>
  <c r="AS214" i="49"/>
  <c r="AK214" i="49"/>
  <c r="AR214" i="49"/>
  <c r="AJ214" i="49"/>
  <c r="AQ214" i="49"/>
  <c r="AP214" i="49"/>
  <c r="AV214" i="49"/>
  <c r="AO214" i="49"/>
  <c r="AN214" i="49"/>
  <c r="AM214" i="49"/>
  <c r="CR184" i="49"/>
  <c r="CQ184" i="49"/>
  <c r="CP184" i="49"/>
  <c r="CO184" i="49"/>
  <c r="CM184" i="49"/>
  <c r="CL184" i="49"/>
  <c r="CN184" i="49"/>
  <c r="CK184" i="49"/>
  <c r="CI184" i="49"/>
  <c r="CJ184" i="49"/>
  <c r="CH184" i="49"/>
  <c r="CG184" i="49"/>
  <c r="CF184" i="49"/>
  <c r="BZ184" i="49"/>
  <c r="CE184" i="49"/>
  <c r="CD184" i="49"/>
  <c r="CC184" i="49"/>
  <c r="CB184" i="49"/>
  <c r="BY184" i="49"/>
  <c r="BX184" i="49"/>
  <c r="CA184" i="49"/>
  <c r="BW184" i="49"/>
  <c r="BV184" i="49"/>
  <c r="BT184" i="49"/>
  <c r="BS184" i="49"/>
  <c r="BU184" i="49"/>
  <c r="BE184" i="49"/>
  <c r="BD184" i="49"/>
  <c r="BC184" i="49"/>
  <c r="BB184" i="49"/>
  <c r="AU184" i="49"/>
  <c r="AZ184" i="49"/>
  <c r="AY184" i="49"/>
  <c r="BA184" i="49"/>
  <c r="AX184" i="49"/>
  <c r="AW184" i="49"/>
  <c r="AS184" i="49"/>
  <c r="AK184" i="49"/>
  <c r="AR184" i="49"/>
  <c r="AJ184" i="49"/>
  <c r="AQ184" i="49"/>
  <c r="AP184" i="49"/>
  <c r="AO184" i="49"/>
  <c r="AN184" i="49"/>
  <c r="AM184" i="49"/>
  <c r="CR5" i="49"/>
  <c r="CQ5" i="49"/>
  <c r="CP5" i="49"/>
  <c r="CO5" i="49"/>
  <c r="CN5" i="49"/>
  <c r="CM5" i="49"/>
  <c r="CL5" i="49"/>
  <c r="CK5" i="49"/>
  <c r="CI5" i="49"/>
  <c r="CJ5" i="49"/>
  <c r="CG5" i="49"/>
  <c r="CH5" i="49"/>
  <c r="CF5" i="49"/>
  <c r="BZ5" i="49"/>
  <c r="CE5" i="49"/>
  <c r="CD5" i="49"/>
  <c r="CC5" i="49"/>
  <c r="CB5" i="49"/>
  <c r="CA5" i="49"/>
  <c r="BY5" i="49"/>
  <c r="BX5" i="49"/>
  <c r="BW5" i="49"/>
  <c r="BV5" i="49"/>
  <c r="BU5" i="49"/>
  <c r="BT5" i="49"/>
  <c r="BS5" i="49"/>
  <c r="AZ5" i="49"/>
  <c r="BE5" i="49"/>
  <c r="BD5" i="49"/>
  <c r="BC5" i="49"/>
  <c r="BB5" i="49"/>
  <c r="AU5" i="49"/>
  <c r="BA5" i="49"/>
  <c r="AY5" i="49"/>
  <c r="AX5" i="49"/>
  <c r="AW5" i="49"/>
  <c r="AS5" i="49"/>
  <c r="AK5" i="49"/>
  <c r="AR5" i="49"/>
  <c r="AJ5" i="49"/>
  <c r="AV5" i="49"/>
  <c r="AQ5" i="49"/>
  <c r="AI5" i="49"/>
  <c r="AP5" i="49"/>
  <c r="AO5" i="49"/>
  <c r="AN5" i="49"/>
  <c r="AM5" i="49"/>
  <c r="CR113" i="49"/>
  <c r="CQ113" i="49"/>
  <c r="CP113" i="49"/>
  <c r="CO113" i="49"/>
  <c r="CN113" i="49"/>
  <c r="CM113" i="49"/>
  <c r="CL113" i="49"/>
  <c r="CK113" i="49"/>
  <c r="CJ113" i="49"/>
  <c r="CI113" i="49"/>
  <c r="CG113" i="49"/>
  <c r="CH113" i="49"/>
  <c r="CF113" i="49"/>
  <c r="BZ113" i="49"/>
  <c r="CE113" i="49"/>
  <c r="CD113" i="49"/>
  <c r="CC113" i="49"/>
  <c r="CB113" i="49"/>
  <c r="BY113" i="49"/>
  <c r="CA113" i="49"/>
  <c r="BX113" i="49"/>
  <c r="BW113" i="49"/>
  <c r="BV113" i="49"/>
  <c r="BT113" i="49"/>
  <c r="BU113" i="49"/>
  <c r="BS113" i="49"/>
  <c r="AZ113" i="49"/>
  <c r="BE113" i="49"/>
  <c r="BD113" i="49"/>
  <c r="BC113" i="49"/>
  <c r="BB113" i="49"/>
  <c r="AU113" i="49"/>
  <c r="BA113" i="49"/>
  <c r="AY113" i="49"/>
  <c r="AX113" i="49"/>
  <c r="AW113" i="49"/>
  <c r="AS113" i="49"/>
  <c r="AK113" i="49"/>
  <c r="AR113" i="49"/>
  <c r="AJ113" i="49"/>
  <c r="AQ113" i="49"/>
  <c r="AI113" i="49"/>
  <c r="AV113" i="49"/>
  <c r="AP113" i="49"/>
  <c r="AT113" i="49"/>
  <c r="AO113" i="49"/>
  <c r="AN113" i="49"/>
  <c r="AM113" i="49"/>
  <c r="CR91" i="49"/>
  <c r="CQ91" i="49"/>
  <c r="CP91" i="49"/>
  <c r="CO91" i="49"/>
  <c r="CN91" i="49"/>
  <c r="CM91" i="49"/>
  <c r="CL91" i="49"/>
  <c r="CJ91" i="49"/>
  <c r="CI91" i="49"/>
  <c r="CH91" i="49"/>
  <c r="CK91" i="49"/>
  <c r="CG91" i="49"/>
  <c r="CF91" i="49"/>
  <c r="BZ91" i="49"/>
  <c r="CD91" i="49"/>
  <c r="CE91" i="49"/>
  <c r="CC91" i="49"/>
  <c r="CB91" i="49"/>
  <c r="CA91" i="49"/>
  <c r="BY91" i="49"/>
  <c r="BX91" i="49"/>
  <c r="BW91" i="49"/>
  <c r="BV91" i="49"/>
  <c r="BT91" i="49"/>
  <c r="BU91" i="49"/>
  <c r="BS91" i="49"/>
  <c r="AZ91" i="49"/>
  <c r="BE91" i="49"/>
  <c r="BD91" i="49"/>
  <c r="BC91" i="49"/>
  <c r="BB91" i="49"/>
  <c r="BA91" i="49"/>
  <c r="AU91" i="49"/>
  <c r="AT91" i="49"/>
  <c r="AY91" i="49"/>
  <c r="AX91" i="49"/>
  <c r="AW91" i="49"/>
  <c r="AS91" i="49"/>
  <c r="AK91" i="49"/>
  <c r="AR91" i="49"/>
  <c r="AJ91" i="49"/>
  <c r="AQ91" i="49"/>
  <c r="AI91" i="49"/>
  <c r="AP91" i="49"/>
  <c r="AO91" i="49"/>
  <c r="AV91" i="49"/>
  <c r="AN91" i="49"/>
  <c r="AM91" i="49"/>
  <c r="BQ210" i="49"/>
  <c r="BP210" i="49"/>
  <c r="BO210" i="49"/>
  <c r="BN210" i="49"/>
  <c r="BR210" i="49"/>
  <c r="BM210" i="49"/>
  <c r="BJ210" i="49"/>
  <c r="BI210" i="49"/>
  <c r="BH210" i="49"/>
  <c r="BL210" i="49"/>
  <c r="BK210" i="49"/>
  <c r="BF210" i="49"/>
  <c r="BG210" i="49"/>
  <c r="BR179" i="49"/>
  <c r="BQ179" i="49"/>
  <c r="BP179" i="49"/>
  <c r="BO179" i="49"/>
  <c r="BN179" i="49"/>
  <c r="BM179" i="49"/>
  <c r="BJ179" i="49"/>
  <c r="BI179" i="49"/>
  <c r="BH179" i="49"/>
  <c r="BG179" i="49"/>
  <c r="BF179" i="49"/>
  <c r="BK179" i="49"/>
  <c r="BL179" i="49"/>
  <c r="BR149" i="49"/>
  <c r="BQ149" i="49"/>
  <c r="BP149" i="49"/>
  <c r="BO149" i="49"/>
  <c r="BN149" i="49"/>
  <c r="BM149" i="49"/>
  <c r="BK149" i="49"/>
  <c r="BJ149" i="49"/>
  <c r="BL149" i="49"/>
  <c r="BI149" i="49"/>
  <c r="BH149" i="49"/>
  <c r="BG149" i="49"/>
  <c r="BF149" i="49"/>
  <c r="BR120" i="49"/>
  <c r="BQ120" i="49"/>
  <c r="BP120" i="49"/>
  <c r="BO120" i="49"/>
  <c r="BN120" i="49"/>
  <c r="BM120" i="49"/>
  <c r="BJ120" i="49"/>
  <c r="BI120" i="49"/>
  <c r="BH120" i="49"/>
  <c r="BL120" i="49"/>
  <c r="BG120" i="49"/>
  <c r="BK120" i="49"/>
  <c r="BF120" i="49"/>
  <c r="BR35" i="49"/>
  <c r="BP35" i="49"/>
  <c r="BO35" i="49"/>
  <c r="BN35" i="49"/>
  <c r="BM35" i="49"/>
  <c r="BK35" i="49"/>
  <c r="BJ35" i="49"/>
  <c r="BL35" i="49"/>
  <c r="BI35" i="49"/>
  <c r="BH35" i="49"/>
  <c r="BG35" i="49"/>
  <c r="BQ35" i="49"/>
  <c r="BF35" i="49"/>
  <c r="Z219" i="49"/>
  <c r="AI217" i="49"/>
  <c r="AI214" i="49"/>
  <c r="AI209" i="49"/>
  <c r="AI203" i="49"/>
  <c r="AI196" i="49"/>
  <c r="AI191" i="49"/>
  <c r="AI184" i="49"/>
  <c r="AI78" i="49"/>
  <c r="AI172" i="49"/>
  <c r="AI165" i="49"/>
  <c r="AI54" i="49"/>
  <c r="AL203" i="49"/>
  <c r="AL5" i="49"/>
  <c r="AL15" i="49"/>
  <c r="AT209" i="49"/>
  <c r="AT54" i="49"/>
  <c r="AV136" i="49"/>
  <c r="O563" i="40"/>
  <c r="W563" i="40"/>
  <c r="P577" i="40"/>
  <c r="Q563" i="40"/>
  <c r="N563" i="40"/>
  <c r="V563" i="40"/>
  <c r="R563" i="40"/>
  <c r="S577" i="40"/>
  <c r="L563" i="40"/>
  <c r="T563" i="40"/>
  <c r="M563" i="40"/>
  <c r="U563" i="40"/>
  <c r="S563" i="40"/>
  <c r="P563" i="40"/>
  <c r="Q577" i="40"/>
  <c r="R577" i="40"/>
  <c r="L577" i="40"/>
  <c r="T577" i="40"/>
  <c r="M577" i="40"/>
  <c r="U577" i="40"/>
  <c r="N577" i="40"/>
  <c r="V577" i="40"/>
  <c r="O577" i="40"/>
  <c r="W577" i="40"/>
  <c r="BF219" i="49" l="1"/>
  <c r="BQ219" i="49"/>
  <c r="AG219" i="49"/>
  <c r="AP219" i="49"/>
  <c r="AX219" i="49"/>
  <c r="BU219" i="49"/>
  <c r="CB219" i="49"/>
  <c r="CK219" i="49"/>
  <c r="BL219" i="49"/>
  <c r="BM219" i="49"/>
  <c r="AS219" i="49"/>
  <c r="AQ219" i="49"/>
  <c r="AY219" i="49"/>
  <c r="BV219" i="49"/>
  <c r="CC219" i="49"/>
  <c r="CH219" i="49"/>
  <c r="CR219" i="49"/>
  <c r="BR219" i="49"/>
  <c r="BN219" i="49"/>
  <c r="AH219" i="49"/>
  <c r="AU219" i="49"/>
  <c r="AZ219" i="49"/>
  <c r="BS219" i="49"/>
  <c r="CE219" i="49"/>
  <c r="CL219" i="49"/>
  <c r="BJ219" i="49"/>
  <c r="BO219" i="49"/>
  <c r="AL219" i="49"/>
  <c r="AJ219" i="49"/>
  <c r="BB219" i="49"/>
  <c r="BZ219" i="49"/>
  <c r="CD219" i="49"/>
  <c r="CM219" i="49"/>
  <c r="BK219" i="49"/>
  <c r="AT219" i="49"/>
  <c r="AR219" i="49"/>
  <c r="BC219" i="49"/>
  <c r="BW219" i="49"/>
  <c r="CF219" i="49"/>
  <c r="CQ219" i="49"/>
  <c r="BP219" i="49"/>
  <c r="AI219" i="49"/>
  <c r="AM219" i="49"/>
  <c r="AV219" i="49"/>
  <c r="BD219" i="49"/>
  <c r="BX219" i="49"/>
  <c r="CG219" i="49"/>
  <c r="CN219" i="49"/>
  <c r="BG219" i="49"/>
  <c r="AF219" i="49"/>
  <c r="AN219" i="49"/>
  <c r="BA219" i="49"/>
  <c r="BE219" i="49"/>
  <c r="BY219" i="49"/>
  <c r="CI219" i="49"/>
  <c r="CO219" i="49"/>
  <c r="BI219" i="49"/>
  <c r="BH219" i="49"/>
  <c r="AK219" i="49"/>
  <c r="AO219" i="49"/>
  <c r="AW219" i="49"/>
  <c r="BT219" i="49"/>
  <c r="CA219" i="49"/>
  <c r="CJ219" i="49"/>
  <c r="CP219" i="49"/>
  <c r="J563" i="40"/>
  <c r="J577" i="40"/>
  <c r="I19" i="33" l="1" a="1"/>
  <c r="I19" i="33" s="1"/>
  <c r="J1976" i="33"/>
  <c r="S1976" i="33" s="1"/>
  <c r="J1970" i="33"/>
  <c r="S1970" i="33" s="1"/>
  <c r="J1967" i="33"/>
  <c r="V1967" i="33" s="1"/>
  <c r="J1964" i="33"/>
  <c r="R1964" i="33" s="1"/>
  <c r="J1961" i="33"/>
  <c r="V1961" i="33" s="1"/>
  <c r="J1958" i="33"/>
  <c r="R1958" i="33" s="1"/>
  <c r="J1955" i="33"/>
  <c r="P1955" i="33" s="1"/>
  <c r="J1952" i="33"/>
  <c r="R1952" i="33" s="1"/>
  <c r="J1949" i="33"/>
  <c r="R1949" i="33" s="1"/>
  <c r="J1946" i="33"/>
  <c r="S1946" i="33" s="1"/>
  <c r="J1943" i="33"/>
  <c r="V1943" i="33" s="1"/>
  <c r="J1940" i="33"/>
  <c r="R1940" i="33" s="1"/>
  <c r="J1937" i="33"/>
  <c r="V1937" i="33" s="1"/>
  <c r="J1934" i="33"/>
  <c r="R1934" i="33" s="1"/>
  <c r="J1931" i="33"/>
  <c r="J1928" i="33"/>
  <c r="J1925" i="33"/>
  <c r="J1922" i="33"/>
  <c r="J1919" i="33"/>
  <c r="J1916" i="33"/>
  <c r="J1913" i="33"/>
  <c r="W1914" i="33"/>
  <c r="V1914" i="33"/>
  <c r="U1914" i="33"/>
  <c r="T1914" i="33"/>
  <c r="S1914" i="33"/>
  <c r="R1914" i="33"/>
  <c r="Q1914" i="33"/>
  <c r="P1914" i="33"/>
  <c r="O1914" i="33"/>
  <c r="N1914" i="33"/>
  <c r="M1914" i="33"/>
  <c r="L1914" i="33"/>
  <c r="J1910" i="33"/>
  <c r="J1907" i="33"/>
  <c r="J1904" i="33"/>
  <c r="J1901" i="33"/>
  <c r="J1898" i="33"/>
  <c r="J1895" i="33"/>
  <c r="J1892" i="33"/>
  <c r="J1889" i="33"/>
  <c r="J1886" i="33"/>
  <c r="J1883" i="33"/>
  <c r="J1880" i="33"/>
  <c r="J1877" i="33"/>
  <c r="J1874" i="33"/>
  <c r="J1871" i="33"/>
  <c r="J1868" i="33"/>
  <c r="J1865" i="33"/>
  <c r="J1862" i="33"/>
  <c r="J1858" i="33"/>
  <c r="W1858" i="33"/>
  <c r="V1858" i="33"/>
  <c r="U1858" i="33"/>
  <c r="T1858" i="33"/>
  <c r="S1858" i="33"/>
  <c r="R1858" i="33"/>
  <c r="Q1858" i="33"/>
  <c r="P1858" i="33"/>
  <c r="O1858" i="33"/>
  <c r="N1858" i="33"/>
  <c r="M1858" i="33"/>
  <c r="L1858" i="33"/>
  <c r="J1853" i="33"/>
  <c r="W1853" i="33"/>
  <c r="V1853" i="33"/>
  <c r="U1853" i="33"/>
  <c r="T1853" i="33"/>
  <c r="S1853" i="33"/>
  <c r="R1853" i="33"/>
  <c r="Q1853" i="33"/>
  <c r="P1853" i="33"/>
  <c r="O1853" i="33"/>
  <c r="N1853" i="33"/>
  <c r="M1853" i="33"/>
  <c r="L1853" i="33"/>
  <c r="J1848" i="33"/>
  <c r="W1848" i="33"/>
  <c r="V1848" i="33"/>
  <c r="U1848" i="33"/>
  <c r="T1848" i="33"/>
  <c r="S1848" i="33"/>
  <c r="R1848" i="33"/>
  <c r="Q1848" i="33"/>
  <c r="P1848" i="33"/>
  <c r="O1848" i="33"/>
  <c r="N1848" i="33"/>
  <c r="M1848" i="33"/>
  <c r="L1848" i="33"/>
  <c r="W1843" i="33"/>
  <c r="V1843" i="33"/>
  <c r="U1843" i="33"/>
  <c r="T1843" i="33"/>
  <c r="S1843" i="33"/>
  <c r="R1843" i="33"/>
  <c r="Q1843" i="33"/>
  <c r="P1843" i="33"/>
  <c r="O1843" i="33"/>
  <c r="N1843" i="33"/>
  <c r="M1843" i="33"/>
  <c r="L1843" i="33"/>
  <c r="W1837" i="33"/>
  <c r="V1837" i="33"/>
  <c r="U1837" i="33"/>
  <c r="T1837" i="33"/>
  <c r="S1837" i="33"/>
  <c r="R1837" i="33"/>
  <c r="Q1837" i="33"/>
  <c r="P1837" i="33"/>
  <c r="O1837" i="33"/>
  <c r="N1837" i="33"/>
  <c r="M1837" i="33"/>
  <c r="L1837" i="33"/>
  <c r="J1829" i="33"/>
  <c r="W1829" i="33"/>
  <c r="V1829" i="33"/>
  <c r="U1829" i="33"/>
  <c r="T1829" i="33"/>
  <c r="S1829" i="33"/>
  <c r="R1829" i="33"/>
  <c r="Q1829" i="33"/>
  <c r="P1829" i="33"/>
  <c r="O1829" i="33"/>
  <c r="N1829" i="33"/>
  <c r="M1829" i="33"/>
  <c r="L1829" i="33"/>
  <c r="L1830" i="33" s="1"/>
  <c r="J1819" i="33"/>
  <c r="W1819" i="33"/>
  <c r="V1819" i="33"/>
  <c r="U1819" i="33"/>
  <c r="T1819" i="33"/>
  <c r="S1819" i="33"/>
  <c r="R1819" i="33"/>
  <c r="Q1819" i="33"/>
  <c r="P1819" i="33"/>
  <c r="O1819" i="33"/>
  <c r="N1819" i="33"/>
  <c r="M1819" i="33"/>
  <c r="L1819" i="33"/>
  <c r="L1820" i="33" s="1"/>
  <c r="W1812" i="33"/>
  <c r="V1812" i="33"/>
  <c r="U1812" i="33"/>
  <c r="T1812" i="33"/>
  <c r="S1812" i="33"/>
  <c r="R1812" i="33"/>
  <c r="Q1812" i="33"/>
  <c r="P1812" i="33"/>
  <c r="O1812" i="33"/>
  <c r="N1812" i="33"/>
  <c r="M1812" i="33"/>
  <c r="L1812" i="33"/>
  <c r="W1803" i="33"/>
  <c r="V1803" i="33"/>
  <c r="U1803" i="33"/>
  <c r="T1803" i="33"/>
  <c r="S1803" i="33"/>
  <c r="R1803" i="33"/>
  <c r="Q1803" i="33"/>
  <c r="P1803" i="33"/>
  <c r="O1803" i="33"/>
  <c r="N1803" i="33"/>
  <c r="M1803" i="33"/>
  <c r="L1803" i="33"/>
  <c r="W1792" i="33"/>
  <c r="V1792" i="33"/>
  <c r="U1792" i="33"/>
  <c r="T1792" i="33"/>
  <c r="S1792" i="33"/>
  <c r="R1792" i="33"/>
  <c r="Q1792" i="33"/>
  <c r="P1792" i="33"/>
  <c r="O1792" i="33"/>
  <c r="N1792" i="33"/>
  <c r="M1792" i="33"/>
  <c r="L1792" i="33"/>
  <c r="J1783" i="33"/>
  <c r="W1783" i="33"/>
  <c r="V1783" i="33"/>
  <c r="U1783" i="33"/>
  <c r="T1783" i="33"/>
  <c r="S1783" i="33"/>
  <c r="R1783" i="33"/>
  <c r="Q1783" i="33"/>
  <c r="P1783" i="33"/>
  <c r="O1783" i="33"/>
  <c r="N1783" i="33"/>
  <c r="M1783" i="33"/>
  <c r="L1783" i="33"/>
  <c r="L1784" i="33" s="1"/>
  <c r="L1782" i="33" s="1"/>
  <c r="L499" i="40" s="1"/>
  <c r="W1773" i="33"/>
  <c r="V1773" i="33"/>
  <c r="U1773" i="33"/>
  <c r="T1773" i="33"/>
  <c r="S1773" i="33"/>
  <c r="R1773" i="33"/>
  <c r="Q1773" i="33"/>
  <c r="P1773" i="33"/>
  <c r="O1773" i="33"/>
  <c r="N1773" i="33"/>
  <c r="M1773" i="33"/>
  <c r="L1773" i="33"/>
  <c r="W1762" i="33"/>
  <c r="V1762" i="33"/>
  <c r="U1762" i="33"/>
  <c r="T1762" i="33"/>
  <c r="S1762" i="33"/>
  <c r="R1762" i="33"/>
  <c r="Q1762" i="33"/>
  <c r="P1762" i="33"/>
  <c r="O1762" i="33"/>
  <c r="N1762" i="33"/>
  <c r="M1762" i="33"/>
  <c r="L1762" i="33"/>
  <c r="W1752" i="33"/>
  <c r="V1752" i="33"/>
  <c r="U1752" i="33"/>
  <c r="T1752" i="33"/>
  <c r="S1752" i="33"/>
  <c r="R1752" i="33"/>
  <c r="Q1752" i="33"/>
  <c r="P1752" i="33"/>
  <c r="O1752" i="33"/>
  <c r="N1752" i="33"/>
  <c r="M1752" i="33"/>
  <c r="L1752" i="33"/>
  <c r="W1742" i="33"/>
  <c r="V1742" i="33"/>
  <c r="U1742" i="33"/>
  <c r="T1742" i="33"/>
  <c r="S1742" i="33"/>
  <c r="R1742" i="33"/>
  <c r="Q1742" i="33"/>
  <c r="P1742" i="33"/>
  <c r="O1742" i="33"/>
  <c r="N1742" i="33"/>
  <c r="M1742" i="33"/>
  <c r="L1742" i="33"/>
  <c r="W1731" i="33"/>
  <c r="V1731" i="33"/>
  <c r="U1731" i="33"/>
  <c r="T1731" i="33"/>
  <c r="S1731" i="33"/>
  <c r="R1731" i="33"/>
  <c r="Q1731" i="33"/>
  <c r="P1731" i="33"/>
  <c r="O1731" i="33"/>
  <c r="N1731" i="33"/>
  <c r="M1731" i="33"/>
  <c r="L1731" i="33"/>
  <c r="W1721" i="33"/>
  <c r="V1721" i="33"/>
  <c r="U1721" i="33"/>
  <c r="T1721" i="33"/>
  <c r="S1721" i="33"/>
  <c r="R1721" i="33"/>
  <c r="Q1721" i="33"/>
  <c r="P1721" i="33"/>
  <c r="O1721" i="33"/>
  <c r="N1721" i="33"/>
  <c r="M1721" i="33"/>
  <c r="L1721" i="33"/>
  <c r="W1714" i="33"/>
  <c r="V1714" i="33"/>
  <c r="U1714" i="33"/>
  <c r="T1714" i="33"/>
  <c r="S1714" i="33"/>
  <c r="R1714" i="33"/>
  <c r="Q1714" i="33"/>
  <c r="P1714" i="33"/>
  <c r="O1714" i="33"/>
  <c r="N1714" i="33"/>
  <c r="M1714" i="33"/>
  <c r="L1714" i="33"/>
  <c r="J1706" i="33"/>
  <c r="W1706" i="33"/>
  <c r="V1706" i="33"/>
  <c r="U1706" i="33"/>
  <c r="T1706" i="33"/>
  <c r="S1706" i="33"/>
  <c r="R1706" i="33"/>
  <c r="Q1706" i="33"/>
  <c r="P1706" i="33"/>
  <c r="O1706" i="33"/>
  <c r="N1706" i="33"/>
  <c r="M1706" i="33"/>
  <c r="L1706" i="33"/>
  <c r="L1707" i="33" s="1"/>
  <c r="W1700" i="33"/>
  <c r="V1700" i="33"/>
  <c r="U1700" i="33"/>
  <c r="T1700" i="33"/>
  <c r="S1700" i="33"/>
  <c r="R1700" i="33"/>
  <c r="Q1700" i="33"/>
  <c r="P1700" i="33"/>
  <c r="O1700" i="33"/>
  <c r="N1700" i="33"/>
  <c r="M1700" i="33"/>
  <c r="L1700" i="33"/>
  <c r="W1693" i="33"/>
  <c r="V1693" i="33"/>
  <c r="U1693" i="33"/>
  <c r="T1693" i="33"/>
  <c r="S1693" i="33"/>
  <c r="R1693" i="33"/>
  <c r="Q1693" i="33"/>
  <c r="P1693" i="33"/>
  <c r="O1693" i="33"/>
  <c r="N1693" i="33"/>
  <c r="M1693" i="33"/>
  <c r="L1693" i="33"/>
  <c r="W1685" i="33"/>
  <c r="V1685" i="33"/>
  <c r="U1685" i="33"/>
  <c r="T1685" i="33"/>
  <c r="S1685" i="33"/>
  <c r="R1685" i="33"/>
  <c r="Q1685" i="33"/>
  <c r="P1685" i="33"/>
  <c r="O1685" i="33"/>
  <c r="N1685" i="33"/>
  <c r="M1685" i="33"/>
  <c r="L1685" i="33"/>
  <c r="W1676" i="33"/>
  <c r="V1676" i="33"/>
  <c r="U1676" i="33"/>
  <c r="T1676" i="33"/>
  <c r="S1676" i="33"/>
  <c r="R1676" i="33"/>
  <c r="Q1676" i="33"/>
  <c r="P1676" i="33"/>
  <c r="O1676" i="33"/>
  <c r="N1676" i="33"/>
  <c r="M1676" i="33"/>
  <c r="L1676" i="33"/>
  <c r="W1667" i="33"/>
  <c r="V1667" i="33"/>
  <c r="U1667" i="33"/>
  <c r="T1667" i="33"/>
  <c r="S1667" i="33"/>
  <c r="R1667" i="33"/>
  <c r="Q1667" i="33"/>
  <c r="P1667" i="33"/>
  <c r="O1667" i="33"/>
  <c r="N1667" i="33"/>
  <c r="M1667" i="33"/>
  <c r="L1667" i="33"/>
  <c r="W1657" i="33"/>
  <c r="V1657" i="33"/>
  <c r="U1657" i="33"/>
  <c r="T1657" i="33"/>
  <c r="S1657" i="33"/>
  <c r="R1657" i="33"/>
  <c r="Q1657" i="33"/>
  <c r="P1657" i="33"/>
  <c r="O1657" i="33"/>
  <c r="N1657" i="33"/>
  <c r="M1657" i="33"/>
  <c r="L1657" i="33"/>
  <c r="W1651" i="33"/>
  <c r="V1651" i="33"/>
  <c r="U1651" i="33"/>
  <c r="T1651" i="33"/>
  <c r="S1651" i="33"/>
  <c r="R1651" i="33"/>
  <c r="Q1651" i="33"/>
  <c r="P1651" i="33"/>
  <c r="O1651" i="33"/>
  <c r="N1651" i="33"/>
  <c r="M1651" i="33"/>
  <c r="L1651" i="33"/>
  <c r="J1645" i="33"/>
  <c r="W1645" i="33"/>
  <c r="V1645" i="33"/>
  <c r="U1645" i="33"/>
  <c r="T1645" i="33"/>
  <c r="S1645" i="33"/>
  <c r="R1645" i="33"/>
  <c r="Q1645" i="33"/>
  <c r="P1645" i="33"/>
  <c r="O1645" i="33"/>
  <c r="N1645" i="33"/>
  <c r="M1645" i="33"/>
  <c r="L1645" i="33"/>
  <c r="J1640" i="33"/>
  <c r="W1640" i="33"/>
  <c r="V1640" i="33"/>
  <c r="U1640" i="33"/>
  <c r="T1640" i="33"/>
  <c r="S1640" i="33"/>
  <c r="R1640" i="33"/>
  <c r="Q1640" i="33"/>
  <c r="P1640" i="33"/>
  <c r="O1640" i="33"/>
  <c r="N1640" i="33"/>
  <c r="M1640" i="33"/>
  <c r="L1640" i="33"/>
  <c r="J1635" i="33"/>
  <c r="W1635" i="33"/>
  <c r="V1635" i="33"/>
  <c r="U1635" i="33"/>
  <c r="T1635" i="33"/>
  <c r="S1635" i="33"/>
  <c r="R1635" i="33"/>
  <c r="Q1635" i="33"/>
  <c r="P1635" i="33"/>
  <c r="O1635" i="33"/>
  <c r="N1635" i="33"/>
  <c r="M1635" i="33"/>
  <c r="L1635" i="33"/>
  <c r="W1628" i="33"/>
  <c r="V1628" i="33"/>
  <c r="U1628" i="33"/>
  <c r="T1628" i="33"/>
  <c r="S1628" i="33"/>
  <c r="R1628" i="33"/>
  <c r="Q1628" i="33"/>
  <c r="P1628" i="33"/>
  <c r="O1628" i="33"/>
  <c r="N1628" i="33"/>
  <c r="M1628" i="33"/>
  <c r="L1628" i="33"/>
  <c r="W1622" i="33"/>
  <c r="V1622" i="33"/>
  <c r="U1622" i="33"/>
  <c r="T1622" i="33"/>
  <c r="S1622" i="33"/>
  <c r="R1622" i="33"/>
  <c r="Q1622" i="33"/>
  <c r="P1622" i="33"/>
  <c r="O1622" i="33"/>
  <c r="N1622" i="33"/>
  <c r="M1622" i="33"/>
  <c r="L1622" i="33"/>
  <c r="W1616" i="33"/>
  <c r="V1616" i="33"/>
  <c r="U1616" i="33"/>
  <c r="T1616" i="33"/>
  <c r="S1616" i="33"/>
  <c r="R1616" i="33"/>
  <c r="Q1616" i="33"/>
  <c r="P1616" i="33"/>
  <c r="O1616" i="33"/>
  <c r="N1616" i="33"/>
  <c r="M1616" i="33"/>
  <c r="L1616" i="33"/>
  <c r="J1610" i="33"/>
  <c r="W1610" i="33"/>
  <c r="V1610" i="33"/>
  <c r="U1610" i="33"/>
  <c r="T1610" i="33"/>
  <c r="S1610" i="33"/>
  <c r="R1610" i="33"/>
  <c r="Q1610" i="33"/>
  <c r="P1610" i="33"/>
  <c r="O1610" i="33"/>
  <c r="N1610" i="33"/>
  <c r="M1610" i="33"/>
  <c r="L1610" i="33"/>
  <c r="W1602" i="33"/>
  <c r="V1602" i="33"/>
  <c r="U1602" i="33"/>
  <c r="T1602" i="33"/>
  <c r="S1602" i="33"/>
  <c r="R1602" i="33"/>
  <c r="Q1602" i="33"/>
  <c r="P1602" i="33"/>
  <c r="O1602" i="33"/>
  <c r="N1602" i="33"/>
  <c r="M1602" i="33"/>
  <c r="L1602" i="33"/>
  <c r="J1596" i="33"/>
  <c r="W1596" i="33"/>
  <c r="V1596" i="33"/>
  <c r="U1596" i="33"/>
  <c r="T1596" i="33"/>
  <c r="S1596" i="33"/>
  <c r="R1596" i="33"/>
  <c r="Q1596" i="33"/>
  <c r="P1596" i="33"/>
  <c r="O1596" i="33"/>
  <c r="N1596" i="33"/>
  <c r="M1596" i="33"/>
  <c r="L1596" i="33"/>
  <c r="W1591" i="33"/>
  <c r="V1591" i="33"/>
  <c r="U1591" i="33"/>
  <c r="T1591" i="33"/>
  <c r="S1591" i="33"/>
  <c r="R1591" i="33"/>
  <c r="Q1591" i="33"/>
  <c r="P1591" i="33"/>
  <c r="O1591" i="33"/>
  <c r="N1591" i="33"/>
  <c r="M1591" i="33"/>
  <c r="L1591" i="33"/>
  <c r="W1584" i="33"/>
  <c r="V1584" i="33"/>
  <c r="U1584" i="33"/>
  <c r="T1584" i="33"/>
  <c r="S1584" i="33"/>
  <c r="R1584" i="33"/>
  <c r="Q1584" i="33"/>
  <c r="P1584" i="33"/>
  <c r="O1584" i="33"/>
  <c r="N1584" i="33"/>
  <c r="M1584" i="33"/>
  <c r="L1584" i="33"/>
  <c r="W1573" i="33"/>
  <c r="V1573" i="33"/>
  <c r="U1573" i="33"/>
  <c r="T1573" i="33"/>
  <c r="S1573" i="33"/>
  <c r="R1573" i="33"/>
  <c r="Q1573" i="33"/>
  <c r="P1573" i="33"/>
  <c r="O1573" i="33"/>
  <c r="N1573" i="33"/>
  <c r="M1573" i="33"/>
  <c r="L1573" i="33"/>
  <c r="W1564" i="33"/>
  <c r="V1564" i="33"/>
  <c r="U1564" i="33"/>
  <c r="T1564" i="33"/>
  <c r="S1564" i="33"/>
  <c r="R1564" i="33"/>
  <c r="Q1564" i="33"/>
  <c r="P1564" i="33"/>
  <c r="O1564" i="33"/>
  <c r="N1564" i="33"/>
  <c r="M1564" i="33"/>
  <c r="L1564" i="33"/>
  <c r="J1558" i="33"/>
  <c r="W1558" i="33"/>
  <c r="V1558" i="33"/>
  <c r="U1558" i="33"/>
  <c r="T1558" i="33"/>
  <c r="S1558" i="33"/>
  <c r="R1558" i="33"/>
  <c r="Q1558" i="33"/>
  <c r="P1558" i="33"/>
  <c r="O1558" i="33"/>
  <c r="N1558" i="33"/>
  <c r="M1558" i="33"/>
  <c r="L1558" i="33"/>
  <c r="J1550" i="33"/>
  <c r="W1550" i="33"/>
  <c r="V1550" i="33"/>
  <c r="U1550" i="33"/>
  <c r="T1550" i="33"/>
  <c r="S1550" i="33"/>
  <c r="R1550" i="33"/>
  <c r="Q1550" i="33"/>
  <c r="P1550" i="33"/>
  <c r="O1550" i="33"/>
  <c r="N1550" i="33"/>
  <c r="M1550" i="33"/>
  <c r="L1550" i="33"/>
  <c r="L1551" i="33" s="1"/>
  <c r="W1541" i="33"/>
  <c r="V1541" i="33"/>
  <c r="U1541" i="33"/>
  <c r="T1541" i="33"/>
  <c r="S1541" i="33"/>
  <c r="R1541" i="33"/>
  <c r="Q1541" i="33"/>
  <c r="P1541" i="33"/>
  <c r="O1541" i="33"/>
  <c r="N1541" i="33"/>
  <c r="M1541" i="33"/>
  <c r="L1541" i="33"/>
  <c r="W1534" i="33"/>
  <c r="V1534" i="33"/>
  <c r="U1534" i="33"/>
  <c r="T1534" i="33"/>
  <c r="S1534" i="33"/>
  <c r="R1534" i="33"/>
  <c r="Q1534" i="33"/>
  <c r="P1534" i="33"/>
  <c r="O1534" i="33"/>
  <c r="N1534" i="33"/>
  <c r="M1534" i="33"/>
  <c r="L1534" i="33"/>
  <c r="W1523" i="33"/>
  <c r="V1523" i="33"/>
  <c r="U1523" i="33"/>
  <c r="T1523" i="33"/>
  <c r="S1523" i="33"/>
  <c r="R1523" i="33"/>
  <c r="Q1523" i="33"/>
  <c r="P1523" i="33"/>
  <c r="O1523" i="33"/>
  <c r="N1523" i="33"/>
  <c r="M1523" i="33"/>
  <c r="L1523" i="33"/>
  <c r="W1514" i="33"/>
  <c r="V1514" i="33"/>
  <c r="U1514" i="33"/>
  <c r="T1514" i="33"/>
  <c r="S1514" i="33"/>
  <c r="R1514" i="33"/>
  <c r="Q1514" i="33"/>
  <c r="P1514" i="33"/>
  <c r="O1514" i="33"/>
  <c r="N1514" i="33"/>
  <c r="M1514" i="33"/>
  <c r="L1514" i="33"/>
  <c r="W1503" i="33"/>
  <c r="V1503" i="33"/>
  <c r="U1503" i="33"/>
  <c r="T1503" i="33"/>
  <c r="S1503" i="33"/>
  <c r="R1503" i="33"/>
  <c r="Q1503" i="33"/>
  <c r="P1503" i="33"/>
  <c r="O1503" i="33"/>
  <c r="N1503" i="33"/>
  <c r="M1503" i="33"/>
  <c r="L1503" i="33"/>
  <c r="W1493" i="33"/>
  <c r="V1493" i="33"/>
  <c r="U1493" i="33"/>
  <c r="T1493" i="33"/>
  <c r="S1493" i="33"/>
  <c r="R1493" i="33"/>
  <c r="Q1493" i="33"/>
  <c r="P1493" i="33"/>
  <c r="O1493" i="33"/>
  <c r="N1493" i="33"/>
  <c r="M1493" i="33"/>
  <c r="L1493" i="33"/>
  <c r="W1483" i="33"/>
  <c r="V1483" i="33"/>
  <c r="U1483" i="33"/>
  <c r="T1483" i="33"/>
  <c r="S1483" i="33"/>
  <c r="R1483" i="33"/>
  <c r="Q1483" i="33"/>
  <c r="P1483" i="33"/>
  <c r="O1483" i="33"/>
  <c r="N1483" i="33"/>
  <c r="M1483" i="33"/>
  <c r="L1483" i="33"/>
  <c r="W1474" i="33"/>
  <c r="V1474" i="33"/>
  <c r="U1474" i="33"/>
  <c r="T1474" i="33"/>
  <c r="S1474" i="33"/>
  <c r="R1474" i="33"/>
  <c r="Q1474" i="33"/>
  <c r="P1474" i="33"/>
  <c r="O1474" i="33"/>
  <c r="N1474" i="33"/>
  <c r="M1474" i="33"/>
  <c r="L1474" i="33"/>
  <c r="W1463" i="33"/>
  <c r="V1463" i="33"/>
  <c r="U1463" i="33"/>
  <c r="T1463" i="33"/>
  <c r="S1463" i="33"/>
  <c r="R1463" i="33"/>
  <c r="Q1463" i="33"/>
  <c r="P1463" i="33"/>
  <c r="O1463" i="33"/>
  <c r="N1463" i="33"/>
  <c r="M1463" i="33"/>
  <c r="L1463" i="33"/>
  <c r="W1452" i="33"/>
  <c r="V1452" i="33"/>
  <c r="U1452" i="33"/>
  <c r="T1452" i="33"/>
  <c r="S1452" i="33"/>
  <c r="R1452" i="33"/>
  <c r="Q1452" i="33"/>
  <c r="P1452" i="33"/>
  <c r="O1452" i="33"/>
  <c r="N1452" i="33"/>
  <c r="M1452" i="33"/>
  <c r="L1452" i="33"/>
  <c r="W1442" i="33"/>
  <c r="V1442" i="33"/>
  <c r="U1442" i="33"/>
  <c r="T1442" i="33"/>
  <c r="S1442" i="33"/>
  <c r="R1442" i="33"/>
  <c r="Q1442" i="33"/>
  <c r="P1442" i="33"/>
  <c r="O1442" i="33"/>
  <c r="N1442" i="33"/>
  <c r="M1442" i="33"/>
  <c r="L1442" i="33"/>
  <c r="W1434" i="33"/>
  <c r="V1434" i="33"/>
  <c r="U1434" i="33"/>
  <c r="T1434" i="33"/>
  <c r="S1434" i="33"/>
  <c r="R1434" i="33"/>
  <c r="Q1434" i="33"/>
  <c r="P1434" i="33"/>
  <c r="O1434" i="33"/>
  <c r="N1434" i="33"/>
  <c r="M1434" i="33"/>
  <c r="L1434" i="33"/>
  <c r="W1422" i="33"/>
  <c r="V1422" i="33"/>
  <c r="U1422" i="33"/>
  <c r="T1422" i="33"/>
  <c r="S1422" i="33"/>
  <c r="R1422" i="33"/>
  <c r="Q1422" i="33"/>
  <c r="P1422" i="33"/>
  <c r="O1422" i="33"/>
  <c r="N1422" i="33"/>
  <c r="M1422" i="33"/>
  <c r="L1422" i="33"/>
  <c r="W1411" i="33"/>
  <c r="V1411" i="33"/>
  <c r="U1411" i="33"/>
  <c r="T1411" i="33"/>
  <c r="S1411" i="33"/>
  <c r="R1411" i="33"/>
  <c r="Q1411" i="33"/>
  <c r="P1411" i="33"/>
  <c r="O1411" i="33"/>
  <c r="N1411" i="33"/>
  <c r="M1411" i="33"/>
  <c r="L1411" i="33"/>
  <c r="W1398" i="33"/>
  <c r="V1398" i="33"/>
  <c r="U1398" i="33"/>
  <c r="T1398" i="33"/>
  <c r="S1398" i="33"/>
  <c r="R1398" i="33"/>
  <c r="Q1398" i="33"/>
  <c r="P1398" i="33"/>
  <c r="O1398" i="33"/>
  <c r="N1398" i="33"/>
  <c r="M1398" i="33"/>
  <c r="L1398" i="33"/>
  <c r="W1389" i="33"/>
  <c r="V1389" i="33"/>
  <c r="U1389" i="33"/>
  <c r="T1389" i="33"/>
  <c r="S1389" i="33"/>
  <c r="R1389" i="33"/>
  <c r="Q1389" i="33"/>
  <c r="P1389" i="33"/>
  <c r="O1389" i="33"/>
  <c r="N1389" i="33"/>
  <c r="M1389" i="33"/>
  <c r="L1389" i="33"/>
  <c r="J1383" i="33"/>
  <c r="W1383" i="33"/>
  <c r="V1383" i="33"/>
  <c r="U1383" i="33"/>
  <c r="T1383" i="33"/>
  <c r="S1383" i="33"/>
  <c r="R1383" i="33"/>
  <c r="Q1383" i="33"/>
  <c r="P1383" i="33"/>
  <c r="O1383" i="33"/>
  <c r="N1383" i="33"/>
  <c r="M1383" i="33"/>
  <c r="L1383" i="33"/>
  <c r="W1374" i="33"/>
  <c r="V1374" i="33"/>
  <c r="U1374" i="33"/>
  <c r="T1374" i="33"/>
  <c r="S1374" i="33"/>
  <c r="R1374" i="33"/>
  <c r="Q1374" i="33"/>
  <c r="P1374" i="33"/>
  <c r="O1374" i="33"/>
  <c r="N1374" i="33"/>
  <c r="M1374" i="33"/>
  <c r="L1374" i="33"/>
  <c r="W1368" i="33"/>
  <c r="V1368" i="33"/>
  <c r="U1368" i="33"/>
  <c r="T1368" i="33"/>
  <c r="S1368" i="33"/>
  <c r="R1368" i="33"/>
  <c r="Q1368" i="33"/>
  <c r="P1368" i="33"/>
  <c r="O1368" i="33"/>
  <c r="N1368" i="33"/>
  <c r="M1368" i="33"/>
  <c r="L1368" i="33"/>
  <c r="W1357" i="33"/>
  <c r="V1357" i="33"/>
  <c r="U1357" i="33"/>
  <c r="T1357" i="33"/>
  <c r="S1357" i="33"/>
  <c r="R1357" i="33"/>
  <c r="Q1357" i="33"/>
  <c r="P1357" i="33"/>
  <c r="O1357" i="33"/>
  <c r="N1357" i="33"/>
  <c r="M1357" i="33"/>
  <c r="L1357" i="33"/>
  <c r="W1346" i="33"/>
  <c r="V1346" i="33"/>
  <c r="U1346" i="33"/>
  <c r="T1346" i="33"/>
  <c r="S1346" i="33"/>
  <c r="R1346" i="33"/>
  <c r="Q1346" i="33"/>
  <c r="P1346" i="33"/>
  <c r="O1346" i="33"/>
  <c r="N1346" i="33"/>
  <c r="M1346" i="33"/>
  <c r="L1346" i="33"/>
  <c r="W1335" i="33"/>
  <c r="V1335" i="33"/>
  <c r="U1335" i="33"/>
  <c r="T1335" i="33"/>
  <c r="S1335" i="33"/>
  <c r="R1335" i="33"/>
  <c r="Q1335" i="33"/>
  <c r="P1335" i="33"/>
  <c r="O1335" i="33"/>
  <c r="N1335" i="33"/>
  <c r="M1335" i="33"/>
  <c r="L1335" i="33"/>
  <c r="J1329" i="33"/>
  <c r="W1329" i="33"/>
  <c r="V1329" i="33"/>
  <c r="U1329" i="33"/>
  <c r="T1329" i="33"/>
  <c r="S1329" i="33"/>
  <c r="R1329" i="33"/>
  <c r="Q1329" i="33"/>
  <c r="P1329" i="33"/>
  <c r="O1329" i="33"/>
  <c r="N1329" i="33"/>
  <c r="M1329" i="33"/>
  <c r="L1329" i="33"/>
  <c r="W1319" i="33"/>
  <c r="V1319" i="33"/>
  <c r="U1319" i="33"/>
  <c r="T1319" i="33"/>
  <c r="S1319" i="33"/>
  <c r="R1319" i="33"/>
  <c r="Q1319" i="33"/>
  <c r="P1319" i="33"/>
  <c r="O1319" i="33"/>
  <c r="N1319" i="33"/>
  <c r="M1319" i="33"/>
  <c r="L1319" i="33"/>
  <c r="W1309" i="33"/>
  <c r="V1309" i="33"/>
  <c r="U1309" i="33"/>
  <c r="T1309" i="33"/>
  <c r="S1309" i="33"/>
  <c r="R1309" i="33"/>
  <c r="Q1309" i="33"/>
  <c r="P1309" i="33"/>
  <c r="O1309" i="33"/>
  <c r="N1309" i="33"/>
  <c r="M1309" i="33"/>
  <c r="L1309" i="33"/>
  <c r="W1302" i="33"/>
  <c r="V1302" i="33"/>
  <c r="U1302" i="33"/>
  <c r="T1302" i="33"/>
  <c r="S1302" i="33"/>
  <c r="R1302" i="33"/>
  <c r="Q1302" i="33"/>
  <c r="P1302" i="33"/>
  <c r="O1302" i="33"/>
  <c r="N1302" i="33"/>
  <c r="M1302" i="33"/>
  <c r="L1302" i="33"/>
  <c r="W1294" i="33"/>
  <c r="V1294" i="33"/>
  <c r="U1294" i="33"/>
  <c r="T1294" i="33"/>
  <c r="S1294" i="33"/>
  <c r="R1294" i="33"/>
  <c r="Q1294" i="33"/>
  <c r="P1294" i="33"/>
  <c r="O1294" i="33"/>
  <c r="N1294" i="33"/>
  <c r="M1294" i="33"/>
  <c r="L1294" i="33"/>
  <c r="W1283" i="33"/>
  <c r="V1283" i="33"/>
  <c r="U1283" i="33"/>
  <c r="T1283" i="33"/>
  <c r="S1283" i="33"/>
  <c r="R1283" i="33"/>
  <c r="Q1283" i="33"/>
  <c r="P1283" i="33"/>
  <c r="O1283" i="33"/>
  <c r="N1283" i="33"/>
  <c r="M1283" i="33"/>
  <c r="L1283" i="33"/>
  <c r="W1272" i="33"/>
  <c r="V1272" i="33"/>
  <c r="U1272" i="33"/>
  <c r="T1272" i="33"/>
  <c r="S1272" i="33"/>
  <c r="R1272" i="33"/>
  <c r="Q1272" i="33"/>
  <c r="P1272" i="33"/>
  <c r="O1272" i="33"/>
  <c r="N1272" i="33"/>
  <c r="M1272" i="33"/>
  <c r="L1272" i="33"/>
  <c r="J1266" i="33"/>
  <c r="W1266" i="33"/>
  <c r="V1266" i="33"/>
  <c r="U1266" i="33"/>
  <c r="T1266" i="33"/>
  <c r="S1266" i="33"/>
  <c r="R1266" i="33"/>
  <c r="Q1266" i="33"/>
  <c r="P1266" i="33"/>
  <c r="O1266" i="33"/>
  <c r="N1266" i="33"/>
  <c r="M1266" i="33"/>
  <c r="L1266" i="33"/>
  <c r="W1258" i="33"/>
  <c r="V1258" i="33"/>
  <c r="U1258" i="33"/>
  <c r="T1258" i="33"/>
  <c r="S1258" i="33"/>
  <c r="R1258" i="33"/>
  <c r="Q1258" i="33"/>
  <c r="P1258" i="33"/>
  <c r="O1258" i="33"/>
  <c r="N1258" i="33"/>
  <c r="M1258" i="33"/>
  <c r="L1258" i="33"/>
  <c r="W1247" i="33"/>
  <c r="V1247" i="33"/>
  <c r="U1247" i="33"/>
  <c r="T1247" i="33"/>
  <c r="S1247" i="33"/>
  <c r="R1247" i="33"/>
  <c r="Q1247" i="33"/>
  <c r="P1247" i="33"/>
  <c r="O1247" i="33"/>
  <c r="N1247" i="33"/>
  <c r="M1247" i="33"/>
  <c r="L1247" i="33"/>
  <c r="W1239" i="33"/>
  <c r="V1239" i="33"/>
  <c r="U1239" i="33"/>
  <c r="T1239" i="33"/>
  <c r="S1239" i="33"/>
  <c r="R1239" i="33"/>
  <c r="Q1239" i="33"/>
  <c r="P1239" i="33"/>
  <c r="O1239" i="33"/>
  <c r="N1239" i="33"/>
  <c r="M1239" i="33"/>
  <c r="L1239" i="33"/>
  <c r="W1226" i="33"/>
  <c r="V1226" i="33"/>
  <c r="U1226" i="33"/>
  <c r="T1226" i="33"/>
  <c r="S1226" i="33"/>
  <c r="R1226" i="33"/>
  <c r="Q1226" i="33"/>
  <c r="P1226" i="33"/>
  <c r="O1226" i="33"/>
  <c r="N1226" i="33"/>
  <c r="M1226" i="33"/>
  <c r="L1226" i="33"/>
  <c r="W1219" i="33"/>
  <c r="V1219" i="33"/>
  <c r="U1219" i="33"/>
  <c r="T1219" i="33"/>
  <c r="S1219" i="33"/>
  <c r="R1219" i="33"/>
  <c r="Q1219" i="33"/>
  <c r="P1219" i="33"/>
  <c r="O1219" i="33"/>
  <c r="N1219" i="33"/>
  <c r="M1219" i="33"/>
  <c r="L1219" i="33"/>
  <c r="W1211" i="33"/>
  <c r="V1211" i="33"/>
  <c r="U1211" i="33"/>
  <c r="T1211" i="33"/>
  <c r="S1211" i="33"/>
  <c r="R1211" i="33"/>
  <c r="Q1211" i="33"/>
  <c r="P1211" i="33"/>
  <c r="O1211" i="33"/>
  <c r="N1211" i="33"/>
  <c r="M1211" i="33"/>
  <c r="L1211" i="33"/>
  <c r="J1203" i="33"/>
  <c r="W1203" i="33"/>
  <c r="V1203" i="33"/>
  <c r="U1203" i="33"/>
  <c r="T1203" i="33"/>
  <c r="S1203" i="33"/>
  <c r="R1203" i="33"/>
  <c r="Q1203" i="33"/>
  <c r="P1203" i="33"/>
  <c r="O1203" i="33"/>
  <c r="N1203" i="33"/>
  <c r="M1203" i="33"/>
  <c r="L1203" i="33"/>
  <c r="J1198" i="33"/>
  <c r="W1198" i="33"/>
  <c r="V1198" i="33"/>
  <c r="U1198" i="33"/>
  <c r="T1198" i="33"/>
  <c r="S1198" i="33"/>
  <c r="R1198" i="33"/>
  <c r="Q1198" i="33"/>
  <c r="P1198" i="33"/>
  <c r="O1198" i="33"/>
  <c r="N1198" i="33"/>
  <c r="M1198" i="33"/>
  <c r="L1198" i="33"/>
  <c r="J1193" i="33"/>
  <c r="W1193" i="33"/>
  <c r="V1193" i="33"/>
  <c r="U1193" i="33"/>
  <c r="T1193" i="33"/>
  <c r="S1193" i="33"/>
  <c r="R1193" i="33"/>
  <c r="Q1193" i="33"/>
  <c r="P1193" i="33"/>
  <c r="O1193" i="33"/>
  <c r="N1193" i="33"/>
  <c r="M1193" i="33"/>
  <c r="L1193" i="33"/>
  <c r="W1187" i="33"/>
  <c r="V1187" i="33"/>
  <c r="U1187" i="33"/>
  <c r="T1187" i="33"/>
  <c r="S1187" i="33"/>
  <c r="R1187" i="33"/>
  <c r="Q1187" i="33"/>
  <c r="P1187" i="33"/>
  <c r="O1187" i="33"/>
  <c r="N1187" i="33"/>
  <c r="M1187" i="33"/>
  <c r="L1187" i="33"/>
  <c r="W1177" i="33"/>
  <c r="V1177" i="33"/>
  <c r="U1177" i="33"/>
  <c r="T1177" i="33"/>
  <c r="S1177" i="33"/>
  <c r="R1177" i="33"/>
  <c r="Q1177" i="33"/>
  <c r="P1177" i="33"/>
  <c r="O1177" i="33"/>
  <c r="N1177" i="33"/>
  <c r="M1177" i="33"/>
  <c r="L1177" i="33"/>
  <c r="W1166" i="33"/>
  <c r="V1166" i="33"/>
  <c r="U1166" i="33"/>
  <c r="T1166" i="33"/>
  <c r="S1166" i="33"/>
  <c r="R1166" i="33"/>
  <c r="Q1166" i="33"/>
  <c r="P1166" i="33"/>
  <c r="O1166" i="33"/>
  <c r="N1166" i="33"/>
  <c r="M1166" i="33"/>
  <c r="L1166" i="33"/>
  <c r="J1160" i="33"/>
  <c r="W1160" i="33"/>
  <c r="V1160" i="33"/>
  <c r="U1160" i="33"/>
  <c r="T1160" i="33"/>
  <c r="S1160" i="33"/>
  <c r="R1160" i="33"/>
  <c r="Q1160" i="33"/>
  <c r="P1160" i="33"/>
  <c r="O1160" i="33"/>
  <c r="N1160" i="33"/>
  <c r="M1160" i="33"/>
  <c r="L1160" i="33"/>
  <c r="W1151" i="33"/>
  <c r="V1151" i="33"/>
  <c r="U1151" i="33"/>
  <c r="T1151" i="33"/>
  <c r="S1151" i="33"/>
  <c r="R1151" i="33"/>
  <c r="Q1151" i="33"/>
  <c r="P1151" i="33"/>
  <c r="O1151" i="33"/>
  <c r="N1151" i="33"/>
  <c r="M1151" i="33"/>
  <c r="L1151" i="33"/>
  <c r="W1141" i="33"/>
  <c r="V1141" i="33"/>
  <c r="U1141" i="33"/>
  <c r="T1141" i="33"/>
  <c r="S1141" i="33"/>
  <c r="R1141" i="33"/>
  <c r="Q1141" i="33"/>
  <c r="P1141" i="33"/>
  <c r="O1141" i="33"/>
  <c r="N1141" i="33"/>
  <c r="M1141" i="33"/>
  <c r="L1141" i="33"/>
  <c r="W1132" i="33"/>
  <c r="V1132" i="33"/>
  <c r="U1132" i="33"/>
  <c r="T1132" i="33"/>
  <c r="S1132" i="33"/>
  <c r="R1132" i="33"/>
  <c r="Q1132" i="33"/>
  <c r="P1132" i="33"/>
  <c r="O1132" i="33"/>
  <c r="N1132" i="33"/>
  <c r="M1132" i="33"/>
  <c r="L1132" i="33"/>
  <c r="W1121" i="33"/>
  <c r="V1121" i="33"/>
  <c r="U1121" i="33"/>
  <c r="T1121" i="33"/>
  <c r="S1121" i="33"/>
  <c r="R1121" i="33"/>
  <c r="Q1121" i="33"/>
  <c r="P1121" i="33"/>
  <c r="O1121" i="33"/>
  <c r="N1121" i="33"/>
  <c r="M1121" i="33"/>
  <c r="L1121" i="33"/>
  <c r="W1115" i="33"/>
  <c r="V1115" i="33"/>
  <c r="U1115" i="33"/>
  <c r="T1115" i="33"/>
  <c r="S1115" i="33"/>
  <c r="R1115" i="33"/>
  <c r="Q1115" i="33"/>
  <c r="P1115" i="33"/>
  <c r="O1115" i="33"/>
  <c r="N1115" i="33"/>
  <c r="M1115" i="33"/>
  <c r="L1115" i="33"/>
  <c r="J1109" i="33"/>
  <c r="W1109" i="33"/>
  <c r="V1109" i="33"/>
  <c r="U1109" i="33"/>
  <c r="T1109" i="33"/>
  <c r="S1109" i="33"/>
  <c r="R1109" i="33"/>
  <c r="Q1109" i="33"/>
  <c r="P1109" i="33"/>
  <c r="O1109" i="33"/>
  <c r="N1109" i="33"/>
  <c r="M1109" i="33"/>
  <c r="L1109" i="33"/>
  <c r="W1103" i="33"/>
  <c r="V1103" i="33"/>
  <c r="U1103" i="33"/>
  <c r="T1103" i="33"/>
  <c r="S1103" i="33"/>
  <c r="R1103" i="33"/>
  <c r="Q1103" i="33"/>
  <c r="P1103" i="33"/>
  <c r="O1103" i="33"/>
  <c r="N1103" i="33"/>
  <c r="M1103" i="33"/>
  <c r="L1103" i="33"/>
  <c r="W1092" i="33"/>
  <c r="V1092" i="33"/>
  <c r="U1092" i="33"/>
  <c r="T1092" i="33"/>
  <c r="S1092" i="33"/>
  <c r="R1092" i="33"/>
  <c r="Q1092" i="33"/>
  <c r="P1092" i="33"/>
  <c r="O1092" i="33"/>
  <c r="N1092" i="33"/>
  <c r="M1092" i="33"/>
  <c r="L1092" i="33"/>
  <c r="W1081" i="33"/>
  <c r="V1081" i="33"/>
  <c r="U1081" i="33"/>
  <c r="T1081" i="33"/>
  <c r="S1081" i="33"/>
  <c r="R1081" i="33"/>
  <c r="Q1081" i="33"/>
  <c r="P1081" i="33"/>
  <c r="O1081" i="33"/>
  <c r="N1081" i="33"/>
  <c r="M1081" i="33"/>
  <c r="L1081" i="33"/>
  <c r="W1073" i="33"/>
  <c r="V1073" i="33"/>
  <c r="U1073" i="33"/>
  <c r="T1073" i="33"/>
  <c r="S1073" i="33"/>
  <c r="R1073" i="33"/>
  <c r="Q1073" i="33"/>
  <c r="P1073" i="33"/>
  <c r="O1073" i="33"/>
  <c r="N1073" i="33"/>
  <c r="M1073" i="33"/>
  <c r="L1073" i="33"/>
  <c r="J1065" i="33"/>
  <c r="W1065" i="33"/>
  <c r="V1065" i="33"/>
  <c r="U1065" i="33"/>
  <c r="T1065" i="33"/>
  <c r="S1065" i="33"/>
  <c r="R1065" i="33"/>
  <c r="Q1065" i="33"/>
  <c r="P1065" i="33"/>
  <c r="O1065" i="33"/>
  <c r="N1065" i="33"/>
  <c r="M1065" i="33"/>
  <c r="L1065" i="33"/>
  <c r="W1055" i="33"/>
  <c r="V1055" i="33"/>
  <c r="U1055" i="33"/>
  <c r="T1055" i="33"/>
  <c r="S1055" i="33"/>
  <c r="R1055" i="33"/>
  <c r="Q1055" i="33"/>
  <c r="P1055" i="33"/>
  <c r="O1055" i="33"/>
  <c r="N1055" i="33"/>
  <c r="M1055" i="33"/>
  <c r="L1055" i="33"/>
  <c r="J1049" i="33"/>
  <c r="W1049" i="33"/>
  <c r="V1049" i="33"/>
  <c r="U1049" i="33"/>
  <c r="T1049" i="33"/>
  <c r="S1049" i="33"/>
  <c r="R1049" i="33"/>
  <c r="Q1049" i="33"/>
  <c r="P1049" i="33"/>
  <c r="O1049" i="33"/>
  <c r="N1049" i="33"/>
  <c r="M1049" i="33"/>
  <c r="L1049" i="33"/>
  <c r="W1043" i="33"/>
  <c r="V1043" i="33"/>
  <c r="U1043" i="33"/>
  <c r="T1043" i="33"/>
  <c r="S1043" i="33"/>
  <c r="R1043" i="33"/>
  <c r="Q1043" i="33"/>
  <c r="P1043" i="33"/>
  <c r="O1043" i="33"/>
  <c r="N1043" i="33"/>
  <c r="M1043" i="33"/>
  <c r="L1043" i="33"/>
  <c r="W1029" i="33"/>
  <c r="V1029" i="33"/>
  <c r="U1029" i="33"/>
  <c r="T1029" i="33"/>
  <c r="S1029" i="33"/>
  <c r="R1029" i="33"/>
  <c r="Q1029" i="33"/>
  <c r="P1029" i="33"/>
  <c r="O1029" i="33"/>
  <c r="N1029" i="33"/>
  <c r="M1029" i="33"/>
  <c r="L1029" i="33"/>
  <c r="W1018" i="33"/>
  <c r="V1018" i="33"/>
  <c r="U1018" i="33"/>
  <c r="T1018" i="33"/>
  <c r="S1018" i="33"/>
  <c r="R1018" i="33"/>
  <c r="Q1018" i="33"/>
  <c r="P1018" i="33"/>
  <c r="O1018" i="33"/>
  <c r="N1018" i="33"/>
  <c r="M1018" i="33"/>
  <c r="L1018" i="33"/>
  <c r="J1012" i="33"/>
  <c r="W1012" i="33"/>
  <c r="V1012" i="33"/>
  <c r="U1012" i="33"/>
  <c r="T1012" i="33"/>
  <c r="S1012" i="33"/>
  <c r="R1012" i="33"/>
  <c r="Q1012" i="33"/>
  <c r="P1012" i="33"/>
  <c r="O1012" i="33"/>
  <c r="N1012" i="33"/>
  <c r="M1012" i="33"/>
  <c r="L1012" i="33"/>
  <c r="J1007" i="33"/>
  <c r="W1007" i="33"/>
  <c r="V1007" i="33"/>
  <c r="U1007" i="33"/>
  <c r="T1007" i="33"/>
  <c r="S1007" i="33"/>
  <c r="R1007" i="33"/>
  <c r="Q1007" i="33"/>
  <c r="P1007" i="33"/>
  <c r="O1007" i="33"/>
  <c r="N1007" i="33"/>
  <c r="M1007" i="33"/>
  <c r="L1007" i="33"/>
  <c r="J1002" i="33"/>
  <c r="W1002" i="33"/>
  <c r="V1002" i="33"/>
  <c r="U1002" i="33"/>
  <c r="T1002" i="33"/>
  <c r="S1002" i="33"/>
  <c r="R1002" i="33"/>
  <c r="Q1002" i="33"/>
  <c r="P1002" i="33"/>
  <c r="O1002" i="33"/>
  <c r="N1002" i="33"/>
  <c r="M1002" i="33"/>
  <c r="L1002" i="33"/>
  <c r="W992" i="33"/>
  <c r="V992" i="33"/>
  <c r="U992" i="33"/>
  <c r="T992" i="33"/>
  <c r="S992" i="33"/>
  <c r="R992" i="33"/>
  <c r="Q992" i="33"/>
  <c r="P992" i="33"/>
  <c r="O992" i="33"/>
  <c r="N992" i="33"/>
  <c r="M992" i="33"/>
  <c r="L992" i="33"/>
  <c r="W984" i="33"/>
  <c r="V984" i="33"/>
  <c r="U984" i="33"/>
  <c r="T984" i="33"/>
  <c r="S984" i="33"/>
  <c r="R984" i="33"/>
  <c r="Q984" i="33"/>
  <c r="P984" i="33"/>
  <c r="O984" i="33"/>
  <c r="N984" i="33"/>
  <c r="M984" i="33"/>
  <c r="L984" i="33"/>
  <c r="W974" i="33"/>
  <c r="V974" i="33"/>
  <c r="U974" i="33"/>
  <c r="T974" i="33"/>
  <c r="S974" i="33"/>
  <c r="R974" i="33"/>
  <c r="Q974" i="33"/>
  <c r="P974" i="33"/>
  <c r="O974" i="33"/>
  <c r="N974" i="33"/>
  <c r="M974" i="33"/>
  <c r="L974" i="33"/>
  <c r="W963" i="33"/>
  <c r="V963" i="33"/>
  <c r="U963" i="33"/>
  <c r="T963" i="33"/>
  <c r="S963" i="33"/>
  <c r="R963" i="33"/>
  <c r="Q963" i="33"/>
  <c r="P963" i="33"/>
  <c r="O963" i="33"/>
  <c r="N963" i="33"/>
  <c r="M963" i="33"/>
  <c r="L963" i="33"/>
  <c r="W957" i="33"/>
  <c r="V957" i="33"/>
  <c r="U957" i="33"/>
  <c r="T957" i="33"/>
  <c r="S957" i="33"/>
  <c r="R957" i="33"/>
  <c r="Q957" i="33"/>
  <c r="P957" i="33"/>
  <c r="O957" i="33"/>
  <c r="N957" i="33"/>
  <c r="M957" i="33"/>
  <c r="L957" i="33"/>
  <c r="W950" i="33"/>
  <c r="V950" i="33"/>
  <c r="U950" i="33"/>
  <c r="T950" i="33"/>
  <c r="S950" i="33"/>
  <c r="R950" i="33"/>
  <c r="Q950" i="33"/>
  <c r="P950" i="33"/>
  <c r="O950" i="33"/>
  <c r="N950" i="33"/>
  <c r="M950" i="33"/>
  <c r="L950" i="33"/>
  <c r="W940" i="33"/>
  <c r="V940" i="33"/>
  <c r="U940" i="33"/>
  <c r="T940" i="33"/>
  <c r="S940" i="33"/>
  <c r="R940" i="33"/>
  <c r="Q940" i="33"/>
  <c r="P940" i="33"/>
  <c r="O940" i="33"/>
  <c r="N940" i="33"/>
  <c r="M940" i="33"/>
  <c r="L940" i="33"/>
  <c r="W932" i="33"/>
  <c r="V932" i="33"/>
  <c r="U932" i="33"/>
  <c r="T932" i="33"/>
  <c r="S932" i="33"/>
  <c r="R932" i="33"/>
  <c r="Q932" i="33"/>
  <c r="P932" i="33"/>
  <c r="O932" i="33"/>
  <c r="N932" i="33"/>
  <c r="M932" i="33"/>
  <c r="L932" i="33"/>
  <c r="W925" i="33"/>
  <c r="V925" i="33"/>
  <c r="U925" i="33"/>
  <c r="T925" i="33"/>
  <c r="S925" i="33"/>
  <c r="R925" i="33"/>
  <c r="Q925" i="33"/>
  <c r="P925" i="33"/>
  <c r="O925" i="33"/>
  <c r="N925" i="33"/>
  <c r="M925" i="33"/>
  <c r="L925" i="33"/>
  <c r="W914" i="33"/>
  <c r="V914" i="33"/>
  <c r="U914" i="33"/>
  <c r="T914" i="33"/>
  <c r="S914" i="33"/>
  <c r="R914" i="33"/>
  <c r="Q914" i="33"/>
  <c r="P914" i="33"/>
  <c r="O914" i="33"/>
  <c r="N914" i="33"/>
  <c r="M914" i="33"/>
  <c r="L914" i="33"/>
  <c r="W907" i="33"/>
  <c r="V907" i="33"/>
  <c r="U907" i="33"/>
  <c r="T907" i="33"/>
  <c r="S907" i="33"/>
  <c r="R907" i="33"/>
  <c r="Q907" i="33"/>
  <c r="P907" i="33"/>
  <c r="O907" i="33"/>
  <c r="N907" i="33"/>
  <c r="M907" i="33"/>
  <c r="L907" i="33"/>
  <c r="J901" i="33"/>
  <c r="W901" i="33"/>
  <c r="V901" i="33"/>
  <c r="U901" i="33"/>
  <c r="T901" i="33"/>
  <c r="S901" i="33"/>
  <c r="R901" i="33"/>
  <c r="Q901" i="33"/>
  <c r="P901" i="33"/>
  <c r="O901" i="33"/>
  <c r="N901" i="33"/>
  <c r="M901" i="33"/>
  <c r="L901" i="33"/>
  <c r="J896" i="33"/>
  <c r="W896" i="33"/>
  <c r="V896" i="33"/>
  <c r="U896" i="33"/>
  <c r="T896" i="33"/>
  <c r="S896" i="33"/>
  <c r="R896" i="33"/>
  <c r="Q896" i="33"/>
  <c r="P896" i="33"/>
  <c r="O896" i="33"/>
  <c r="N896" i="33"/>
  <c r="M896" i="33"/>
  <c r="L896" i="33"/>
  <c r="W888" i="33"/>
  <c r="V888" i="33"/>
  <c r="U888" i="33"/>
  <c r="T888" i="33"/>
  <c r="S888" i="33"/>
  <c r="R888" i="33"/>
  <c r="Q888" i="33"/>
  <c r="P888" i="33"/>
  <c r="O888" i="33"/>
  <c r="N888" i="33"/>
  <c r="M888" i="33"/>
  <c r="L888" i="33"/>
  <c r="W877" i="33"/>
  <c r="V877" i="33"/>
  <c r="U877" i="33"/>
  <c r="T877" i="33"/>
  <c r="S877" i="33"/>
  <c r="R877" i="33"/>
  <c r="Q877" i="33"/>
  <c r="P877" i="33"/>
  <c r="O877" i="33"/>
  <c r="N877" i="33"/>
  <c r="M877" i="33"/>
  <c r="L877" i="33"/>
  <c r="W869" i="33"/>
  <c r="V869" i="33"/>
  <c r="U869" i="33"/>
  <c r="T869" i="33"/>
  <c r="S869" i="33"/>
  <c r="R869" i="33"/>
  <c r="Q869" i="33"/>
  <c r="P869" i="33"/>
  <c r="O869" i="33"/>
  <c r="N869" i="33"/>
  <c r="M869" i="33"/>
  <c r="L869" i="33"/>
  <c r="J860" i="33"/>
  <c r="W860" i="33"/>
  <c r="V860" i="33"/>
  <c r="U860" i="33"/>
  <c r="T860" i="33"/>
  <c r="S860" i="33"/>
  <c r="R860" i="33"/>
  <c r="Q860" i="33"/>
  <c r="P860" i="33"/>
  <c r="O860" i="33"/>
  <c r="N860" i="33"/>
  <c r="M860" i="33"/>
  <c r="L860" i="33"/>
  <c r="W852" i="33"/>
  <c r="V852" i="33"/>
  <c r="U852" i="33"/>
  <c r="T852" i="33"/>
  <c r="S852" i="33"/>
  <c r="R852" i="33"/>
  <c r="Q852" i="33"/>
  <c r="P852" i="33"/>
  <c r="O852" i="33"/>
  <c r="N852" i="33"/>
  <c r="M852" i="33"/>
  <c r="L852" i="33"/>
  <c r="W841" i="33"/>
  <c r="V841" i="33"/>
  <c r="U841" i="33"/>
  <c r="T841" i="33"/>
  <c r="S841" i="33"/>
  <c r="R841" i="33"/>
  <c r="Q841" i="33"/>
  <c r="P841" i="33"/>
  <c r="O841" i="33"/>
  <c r="N841" i="33"/>
  <c r="M841" i="33"/>
  <c r="L841" i="33"/>
  <c r="W832" i="33"/>
  <c r="V832" i="33"/>
  <c r="U832" i="33"/>
  <c r="T832" i="33"/>
  <c r="S832" i="33"/>
  <c r="R832" i="33"/>
  <c r="Q832" i="33"/>
  <c r="P832" i="33"/>
  <c r="O832" i="33"/>
  <c r="N832" i="33"/>
  <c r="M832" i="33"/>
  <c r="L832" i="33"/>
  <c r="J822" i="33"/>
  <c r="W822" i="33"/>
  <c r="V822" i="33"/>
  <c r="U822" i="33"/>
  <c r="T822" i="33"/>
  <c r="S822" i="33"/>
  <c r="R822" i="33"/>
  <c r="Q822" i="33"/>
  <c r="P822" i="33"/>
  <c r="O822" i="33"/>
  <c r="N822" i="33"/>
  <c r="M822" i="33"/>
  <c r="L822" i="33"/>
  <c r="W814" i="33"/>
  <c r="V814" i="33"/>
  <c r="U814" i="33"/>
  <c r="T814" i="33"/>
  <c r="S814" i="33"/>
  <c r="R814" i="33"/>
  <c r="Q814" i="33"/>
  <c r="P814" i="33"/>
  <c r="O814" i="33"/>
  <c r="N814" i="33"/>
  <c r="M814" i="33"/>
  <c r="L814" i="33"/>
  <c r="W803" i="33"/>
  <c r="V803" i="33"/>
  <c r="U803" i="33"/>
  <c r="T803" i="33"/>
  <c r="S803" i="33"/>
  <c r="R803" i="33"/>
  <c r="Q803" i="33"/>
  <c r="P803" i="33"/>
  <c r="O803" i="33"/>
  <c r="N803" i="33"/>
  <c r="M803" i="33"/>
  <c r="L803" i="33"/>
  <c r="W793" i="33"/>
  <c r="V793" i="33"/>
  <c r="U793" i="33"/>
  <c r="T793" i="33"/>
  <c r="S793" i="33"/>
  <c r="R793" i="33"/>
  <c r="Q793" i="33"/>
  <c r="P793" i="33"/>
  <c r="O793" i="33"/>
  <c r="N793" i="33"/>
  <c r="M793" i="33"/>
  <c r="L793" i="33"/>
  <c r="W784" i="33"/>
  <c r="V784" i="33"/>
  <c r="U784" i="33"/>
  <c r="T784" i="33"/>
  <c r="S784" i="33"/>
  <c r="R784" i="33"/>
  <c r="Q784" i="33"/>
  <c r="P784" i="33"/>
  <c r="O784" i="33"/>
  <c r="N784" i="33"/>
  <c r="M784" i="33"/>
  <c r="L784" i="33"/>
  <c r="W773" i="33"/>
  <c r="V773" i="33"/>
  <c r="U773" i="33"/>
  <c r="T773" i="33"/>
  <c r="S773" i="33"/>
  <c r="R773" i="33"/>
  <c r="Q773" i="33"/>
  <c r="P773" i="33"/>
  <c r="O773" i="33"/>
  <c r="N773" i="33"/>
  <c r="M773" i="33"/>
  <c r="L773" i="33"/>
  <c r="W765" i="33"/>
  <c r="V765" i="33"/>
  <c r="U765" i="33"/>
  <c r="T765" i="33"/>
  <c r="S765" i="33"/>
  <c r="R765" i="33"/>
  <c r="Q765" i="33"/>
  <c r="P765" i="33"/>
  <c r="O765" i="33"/>
  <c r="N765" i="33"/>
  <c r="M765" i="33"/>
  <c r="L765" i="33"/>
  <c r="W755" i="33"/>
  <c r="V755" i="33"/>
  <c r="U755" i="33"/>
  <c r="T755" i="33"/>
  <c r="S755" i="33"/>
  <c r="R755" i="33"/>
  <c r="Q755" i="33"/>
  <c r="P755" i="33"/>
  <c r="O755" i="33"/>
  <c r="N755" i="33"/>
  <c r="M755" i="33"/>
  <c r="L755" i="33"/>
  <c r="W746" i="33"/>
  <c r="V746" i="33"/>
  <c r="U746" i="33"/>
  <c r="T746" i="33"/>
  <c r="S746" i="33"/>
  <c r="R746" i="33"/>
  <c r="Q746" i="33"/>
  <c r="P746" i="33"/>
  <c r="O746" i="33"/>
  <c r="N746" i="33"/>
  <c r="M746" i="33"/>
  <c r="L746" i="33"/>
  <c r="W737" i="33"/>
  <c r="V737" i="33"/>
  <c r="U737" i="33"/>
  <c r="T737" i="33"/>
  <c r="S737" i="33"/>
  <c r="R737" i="33"/>
  <c r="Q737" i="33"/>
  <c r="P737" i="33"/>
  <c r="O737" i="33"/>
  <c r="N737" i="33"/>
  <c r="M737" i="33"/>
  <c r="L737" i="33"/>
  <c r="W726" i="33"/>
  <c r="V726" i="33"/>
  <c r="U726" i="33"/>
  <c r="T726" i="33"/>
  <c r="S726" i="33"/>
  <c r="R726" i="33"/>
  <c r="Q726" i="33"/>
  <c r="P726" i="33"/>
  <c r="O726" i="33"/>
  <c r="N726" i="33"/>
  <c r="M726" i="33"/>
  <c r="L726" i="33"/>
  <c r="W719" i="33"/>
  <c r="V719" i="33"/>
  <c r="U719" i="33"/>
  <c r="T719" i="33"/>
  <c r="S719" i="33"/>
  <c r="R719" i="33"/>
  <c r="Q719" i="33"/>
  <c r="P719" i="33"/>
  <c r="O719" i="33"/>
  <c r="N719" i="33"/>
  <c r="M719" i="33"/>
  <c r="L719" i="33"/>
  <c r="W707" i="33"/>
  <c r="V707" i="33"/>
  <c r="U707" i="33"/>
  <c r="T707" i="33"/>
  <c r="S707" i="33"/>
  <c r="R707" i="33"/>
  <c r="Q707" i="33"/>
  <c r="P707" i="33"/>
  <c r="O707" i="33"/>
  <c r="N707" i="33"/>
  <c r="M707" i="33"/>
  <c r="L707" i="33"/>
  <c r="J701" i="33"/>
  <c r="W701" i="33"/>
  <c r="V701" i="33"/>
  <c r="U701" i="33"/>
  <c r="T701" i="33"/>
  <c r="S701" i="33"/>
  <c r="R701" i="33"/>
  <c r="Q701" i="33"/>
  <c r="P701" i="33"/>
  <c r="O701" i="33"/>
  <c r="N701" i="33"/>
  <c r="M701" i="33"/>
  <c r="L701" i="33"/>
  <c r="J696" i="33"/>
  <c r="W696" i="33"/>
  <c r="V696" i="33"/>
  <c r="U696" i="33"/>
  <c r="T696" i="33"/>
  <c r="S696" i="33"/>
  <c r="R696" i="33"/>
  <c r="Q696" i="33"/>
  <c r="P696" i="33"/>
  <c r="O696" i="33"/>
  <c r="N696" i="33"/>
  <c r="M696" i="33"/>
  <c r="L696" i="33"/>
  <c r="J691" i="33"/>
  <c r="W691" i="33"/>
  <c r="V691" i="33"/>
  <c r="U691" i="33"/>
  <c r="T691" i="33"/>
  <c r="S691" i="33"/>
  <c r="R691" i="33"/>
  <c r="Q691" i="33"/>
  <c r="P691" i="33"/>
  <c r="O691" i="33"/>
  <c r="N691" i="33"/>
  <c r="M691" i="33"/>
  <c r="L691" i="33"/>
  <c r="W683" i="33"/>
  <c r="V683" i="33"/>
  <c r="U683" i="33"/>
  <c r="T683" i="33"/>
  <c r="S683" i="33"/>
  <c r="R683" i="33"/>
  <c r="Q683" i="33"/>
  <c r="P683" i="33"/>
  <c r="O683" i="33"/>
  <c r="N683" i="33"/>
  <c r="M683" i="33"/>
  <c r="L683" i="33"/>
  <c r="J675" i="33"/>
  <c r="W675" i="33"/>
  <c r="V675" i="33"/>
  <c r="U675" i="33"/>
  <c r="T675" i="33"/>
  <c r="S675" i="33"/>
  <c r="R675" i="33"/>
  <c r="Q675" i="33"/>
  <c r="P675" i="33"/>
  <c r="O675" i="33"/>
  <c r="N675" i="33"/>
  <c r="M675" i="33"/>
  <c r="L675" i="33"/>
  <c r="W669" i="33"/>
  <c r="V669" i="33"/>
  <c r="U669" i="33"/>
  <c r="T669" i="33"/>
  <c r="S669" i="33"/>
  <c r="R669" i="33"/>
  <c r="Q669" i="33"/>
  <c r="P669" i="33"/>
  <c r="O669" i="33"/>
  <c r="N669" i="33"/>
  <c r="M669" i="33"/>
  <c r="L669" i="33"/>
  <c r="J662" i="33"/>
  <c r="W662" i="33"/>
  <c r="V662" i="33"/>
  <c r="U662" i="33"/>
  <c r="T662" i="33"/>
  <c r="S662" i="33"/>
  <c r="R662" i="33"/>
  <c r="Q662" i="33"/>
  <c r="P662" i="33"/>
  <c r="O662" i="33"/>
  <c r="N662" i="33"/>
  <c r="M662" i="33"/>
  <c r="L662" i="33"/>
  <c r="J657" i="33"/>
  <c r="W657" i="33"/>
  <c r="V657" i="33"/>
  <c r="U657" i="33"/>
  <c r="T657" i="33"/>
  <c r="S657" i="33"/>
  <c r="R657" i="33"/>
  <c r="Q657" i="33"/>
  <c r="P657" i="33"/>
  <c r="O657" i="33"/>
  <c r="N657" i="33"/>
  <c r="M657" i="33"/>
  <c r="L657" i="33"/>
  <c r="W650" i="33"/>
  <c r="V650" i="33"/>
  <c r="U650" i="33"/>
  <c r="T650" i="33"/>
  <c r="S650" i="33"/>
  <c r="R650" i="33"/>
  <c r="Q650" i="33"/>
  <c r="P650" i="33"/>
  <c r="O650" i="33"/>
  <c r="N650" i="33"/>
  <c r="M650" i="33"/>
  <c r="L650" i="33"/>
  <c r="W642" i="33"/>
  <c r="V642" i="33"/>
  <c r="U642" i="33"/>
  <c r="T642" i="33"/>
  <c r="S642" i="33"/>
  <c r="R642" i="33"/>
  <c r="Q642" i="33"/>
  <c r="P642" i="33"/>
  <c r="O642" i="33"/>
  <c r="N642" i="33"/>
  <c r="M642" i="33"/>
  <c r="L642" i="33"/>
  <c r="W630" i="33"/>
  <c r="V630" i="33"/>
  <c r="U630" i="33"/>
  <c r="T630" i="33"/>
  <c r="S630" i="33"/>
  <c r="R630" i="33"/>
  <c r="Q630" i="33"/>
  <c r="P630" i="33"/>
  <c r="O630" i="33"/>
  <c r="N630" i="33"/>
  <c r="M630" i="33"/>
  <c r="L630" i="33"/>
  <c r="J623" i="33"/>
  <c r="W623" i="33"/>
  <c r="V623" i="33"/>
  <c r="U623" i="33"/>
  <c r="T623" i="33"/>
  <c r="S623" i="33"/>
  <c r="R623" i="33"/>
  <c r="Q623" i="33"/>
  <c r="P623" i="33"/>
  <c r="O623" i="33"/>
  <c r="N623" i="33"/>
  <c r="M623" i="33"/>
  <c r="L623" i="33"/>
  <c r="W616" i="33"/>
  <c r="V616" i="33"/>
  <c r="U616" i="33"/>
  <c r="T616" i="33"/>
  <c r="S616" i="33"/>
  <c r="R616" i="33"/>
  <c r="Q616" i="33"/>
  <c r="P616" i="33"/>
  <c r="O616" i="33"/>
  <c r="N616" i="33"/>
  <c r="M616" i="33"/>
  <c r="L616" i="33"/>
  <c r="J607" i="33"/>
  <c r="W607" i="33"/>
  <c r="V607" i="33"/>
  <c r="U607" i="33"/>
  <c r="T607" i="33"/>
  <c r="S607" i="33"/>
  <c r="R607" i="33"/>
  <c r="Q607" i="33"/>
  <c r="P607" i="33"/>
  <c r="O607" i="33"/>
  <c r="N607" i="33"/>
  <c r="M607" i="33"/>
  <c r="L607" i="33"/>
  <c r="L608" i="33" s="1"/>
  <c r="W600" i="33"/>
  <c r="V600" i="33"/>
  <c r="U600" i="33"/>
  <c r="T600" i="33"/>
  <c r="S600" i="33"/>
  <c r="R600" i="33"/>
  <c r="Q600" i="33"/>
  <c r="P600" i="33"/>
  <c r="O600" i="33"/>
  <c r="N600" i="33"/>
  <c r="M600" i="33"/>
  <c r="L600" i="33"/>
  <c r="J592" i="33"/>
  <c r="W592" i="33"/>
  <c r="V592" i="33"/>
  <c r="U592" i="33"/>
  <c r="T592" i="33"/>
  <c r="S592" i="33"/>
  <c r="R592" i="33"/>
  <c r="Q592" i="33"/>
  <c r="P592" i="33"/>
  <c r="O592" i="33"/>
  <c r="N592" i="33"/>
  <c r="M592" i="33"/>
  <c r="L592" i="33"/>
  <c r="L593" i="33" s="1"/>
  <c r="L591" i="33" s="1"/>
  <c r="L185" i="40" s="1"/>
  <c r="W585" i="33"/>
  <c r="V585" i="33"/>
  <c r="U585" i="33"/>
  <c r="T585" i="33"/>
  <c r="S585" i="33"/>
  <c r="R585" i="33"/>
  <c r="Q585" i="33"/>
  <c r="P585" i="33"/>
  <c r="O585" i="33"/>
  <c r="N585" i="33"/>
  <c r="M585" i="33"/>
  <c r="L585" i="33"/>
  <c r="W576" i="33"/>
  <c r="V576" i="33"/>
  <c r="U576" i="33"/>
  <c r="T576" i="33"/>
  <c r="S576" i="33"/>
  <c r="R576" i="33"/>
  <c r="Q576" i="33"/>
  <c r="P576" i="33"/>
  <c r="O576" i="33"/>
  <c r="N576" i="33"/>
  <c r="M576" i="33"/>
  <c r="L576" i="33"/>
  <c r="W569" i="33"/>
  <c r="V569" i="33"/>
  <c r="U569" i="33"/>
  <c r="T569" i="33"/>
  <c r="S569" i="33"/>
  <c r="R569" i="33"/>
  <c r="Q569" i="33"/>
  <c r="P569" i="33"/>
  <c r="O569" i="33"/>
  <c r="N569" i="33"/>
  <c r="M569" i="33"/>
  <c r="L569" i="33"/>
  <c r="W562" i="33"/>
  <c r="V562" i="33"/>
  <c r="U562" i="33"/>
  <c r="T562" i="33"/>
  <c r="S562" i="33"/>
  <c r="R562" i="33"/>
  <c r="Q562" i="33"/>
  <c r="P562" i="33"/>
  <c r="O562" i="33"/>
  <c r="N562" i="33"/>
  <c r="M562" i="33"/>
  <c r="L562" i="33"/>
  <c r="J552" i="33"/>
  <c r="W552" i="33"/>
  <c r="V552" i="33"/>
  <c r="U552" i="33"/>
  <c r="T552" i="33"/>
  <c r="S552" i="33"/>
  <c r="R552" i="33"/>
  <c r="Q552" i="33"/>
  <c r="P552" i="33"/>
  <c r="O552" i="33"/>
  <c r="N552" i="33"/>
  <c r="M552" i="33"/>
  <c r="L552" i="33"/>
  <c r="L553" i="33" s="1"/>
  <c r="W546" i="33"/>
  <c r="V546" i="33"/>
  <c r="U546" i="33"/>
  <c r="T546" i="33"/>
  <c r="S546" i="33"/>
  <c r="R546" i="33"/>
  <c r="Q546" i="33"/>
  <c r="P546" i="33"/>
  <c r="O546" i="33"/>
  <c r="N546" i="33"/>
  <c r="M546" i="33"/>
  <c r="L546" i="33"/>
  <c r="W537" i="33"/>
  <c r="V537" i="33"/>
  <c r="U537" i="33"/>
  <c r="T537" i="33"/>
  <c r="S537" i="33"/>
  <c r="R537" i="33"/>
  <c r="Q537" i="33"/>
  <c r="P537" i="33"/>
  <c r="O537" i="33"/>
  <c r="N537" i="33"/>
  <c r="M537" i="33"/>
  <c r="L537" i="33"/>
  <c r="W525" i="33"/>
  <c r="V525" i="33"/>
  <c r="U525" i="33"/>
  <c r="T525" i="33"/>
  <c r="S525" i="33"/>
  <c r="R525" i="33"/>
  <c r="Q525" i="33"/>
  <c r="P525" i="33"/>
  <c r="O525" i="33"/>
  <c r="N525" i="33"/>
  <c r="M525" i="33"/>
  <c r="L525" i="33"/>
  <c r="W518" i="33"/>
  <c r="V518" i="33"/>
  <c r="U518" i="33"/>
  <c r="T518" i="33"/>
  <c r="S518" i="33"/>
  <c r="R518" i="33"/>
  <c r="Q518" i="33"/>
  <c r="P518" i="33"/>
  <c r="O518" i="33"/>
  <c r="N518" i="33"/>
  <c r="M518" i="33"/>
  <c r="L518" i="33"/>
  <c r="J511" i="33"/>
  <c r="W511" i="33"/>
  <c r="V511" i="33"/>
  <c r="U511" i="33"/>
  <c r="T511" i="33"/>
  <c r="S511" i="33"/>
  <c r="R511" i="33"/>
  <c r="Q511" i="33"/>
  <c r="P511" i="33"/>
  <c r="O511" i="33"/>
  <c r="N511" i="33"/>
  <c r="M511" i="33"/>
  <c r="L511" i="33"/>
  <c r="W506" i="33"/>
  <c r="V506" i="33"/>
  <c r="U506" i="33"/>
  <c r="T506" i="33"/>
  <c r="S506" i="33"/>
  <c r="R506" i="33"/>
  <c r="Q506" i="33"/>
  <c r="P506" i="33"/>
  <c r="O506" i="33"/>
  <c r="N506" i="33"/>
  <c r="M506" i="33"/>
  <c r="L506" i="33"/>
  <c r="J500" i="33"/>
  <c r="W500" i="33"/>
  <c r="V500" i="33"/>
  <c r="U500" i="33"/>
  <c r="T500" i="33"/>
  <c r="S500" i="33"/>
  <c r="R500" i="33"/>
  <c r="Q500" i="33"/>
  <c r="P500" i="33"/>
  <c r="O500" i="33"/>
  <c r="N500" i="33"/>
  <c r="M500" i="33"/>
  <c r="L500" i="33"/>
  <c r="J495" i="33"/>
  <c r="W495" i="33"/>
  <c r="V495" i="33"/>
  <c r="U495" i="33"/>
  <c r="T495" i="33"/>
  <c r="S495" i="33"/>
  <c r="R495" i="33"/>
  <c r="Q495" i="33"/>
  <c r="P495" i="33"/>
  <c r="O495" i="33"/>
  <c r="N495" i="33"/>
  <c r="M495" i="33"/>
  <c r="L495" i="33"/>
  <c r="J490" i="33"/>
  <c r="W490" i="33"/>
  <c r="V490" i="33"/>
  <c r="U490" i="33"/>
  <c r="T490" i="33"/>
  <c r="S490" i="33"/>
  <c r="R490" i="33"/>
  <c r="Q490" i="33"/>
  <c r="P490" i="33"/>
  <c r="O490" i="33"/>
  <c r="N490" i="33"/>
  <c r="M490" i="33"/>
  <c r="L490" i="33"/>
  <c r="W485" i="33"/>
  <c r="V485" i="33"/>
  <c r="U485" i="33"/>
  <c r="T485" i="33"/>
  <c r="S485" i="33"/>
  <c r="R485" i="33"/>
  <c r="Q485" i="33"/>
  <c r="P485" i="33"/>
  <c r="O485" i="33"/>
  <c r="N485" i="33"/>
  <c r="M485" i="33"/>
  <c r="L485" i="33"/>
  <c r="J476" i="33"/>
  <c r="W476" i="33"/>
  <c r="V476" i="33"/>
  <c r="U476" i="33"/>
  <c r="T476" i="33"/>
  <c r="S476" i="33"/>
  <c r="R476" i="33"/>
  <c r="Q476" i="33"/>
  <c r="P476" i="33"/>
  <c r="O476" i="33"/>
  <c r="N476" i="33"/>
  <c r="M476" i="33"/>
  <c r="L476" i="33"/>
  <c r="J471" i="33"/>
  <c r="W471" i="33"/>
  <c r="V471" i="33"/>
  <c r="U471" i="33"/>
  <c r="T471" i="33"/>
  <c r="S471" i="33"/>
  <c r="R471" i="33"/>
  <c r="Q471" i="33"/>
  <c r="P471" i="33"/>
  <c r="O471" i="33"/>
  <c r="N471" i="33"/>
  <c r="M471" i="33"/>
  <c r="L471" i="33"/>
  <c r="W466" i="33"/>
  <c r="V466" i="33"/>
  <c r="U466" i="33"/>
  <c r="T466" i="33"/>
  <c r="S466" i="33"/>
  <c r="R466" i="33"/>
  <c r="Q466" i="33"/>
  <c r="P466" i="33"/>
  <c r="O466" i="33"/>
  <c r="N466" i="33"/>
  <c r="M466" i="33"/>
  <c r="L466" i="33"/>
  <c r="W460" i="33"/>
  <c r="V460" i="33"/>
  <c r="U460" i="33"/>
  <c r="T460" i="33"/>
  <c r="S460" i="33"/>
  <c r="R460" i="33"/>
  <c r="Q460" i="33"/>
  <c r="P460" i="33"/>
  <c r="O460" i="33"/>
  <c r="N460" i="33"/>
  <c r="M460" i="33"/>
  <c r="L460" i="33"/>
  <c r="W453" i="33"/>
  <c r="V453" i="33"/>
  <c r="U453" i="33"/>
  <c r="T453" i="33"/>
  <c r="S453" i="33"/>
  <c r="R453" i="33"/>
  <c r="Q453" i="33"/>
  <c r="P453" i="33"/>
  <c r="O453" i="33"/>
  <c r="N453" i="33"/>
  <c r="M453" i="33"/>
  <c r="L453" i="33"/>
  <c r="W444" i="33"/>
  <c r="V444" i="33"/>
  <c r="U444" i="33"/>
  <c r="T444" i="33"/>
  <c r="S444" i="33"/>
  <c r="R444" i="33"/>
  <c r="Q444" i="33"/>
  <c r="P444" i="33"/>
  <c r="O444" i="33"/>
  <c r="N444" i="33"/>
  <c r="M444" i="33"/>
  <c r="L444" i="33"/>
  <c r="W438" i="33"/>
  <c r="V438" i="33"/>
  <c r="U438" i="33"/>
  <c r="T438" i="33"/>
  <c r="S438" i="33"/>
  <c r="R438" i="33"/>
  <c r="Q438" i="33"/>
  <c r="P438" i="33"/>
  <c r="O438" i="33"/>
  <c r="N438" i="33"/>
  <c r="M438" i="33"/>
  <c r="L438" i="33"/>
  <c r="W432" i="33"/>
  <c r="V432" i="33"/>
  <c r="U432" i="33"/>
  <c r="T432" i="33"/>
  <c r="S432" i="33"/>
  <c r="R432" i="33"/>
  <c r="Q432" i="33"/>
  <c r="P432" i="33"/>
  <c r="O432" i="33"/>
  <c r="N432" i="33"/>
  <c r="M432" i="33"/>
  <c r="L432" i="33"/>
  <c r="W426" i="33"/>
  <c r="V426" i="33"/>
  <c r="U426" i="33"/>
  <c r="T426" i="33"/>
  <c r="S426" i="33"/>
  <c r="R426" i="33"/>
  <c r="Q426" i="33"/>
  <c r="P426" i="33"/>
  <c r="O426" i="33"/>
  <c r="N426" i="33"/>
  <c r="M426" i="33"/>
  <c r="L426" i="33"/>
  <c r="W410" i="33"/>
  <c r="V410" i="33"/>
  <c r="U410" i="33"/>
  <c r="T410" i="33"/>
  <c r="S410" i="33"/>
  <c r="R410" i="33"/>
  <c r="Q410" i="33"/>
  <c r="P410" i="33"/>
  <c r="O410" i="33"/>
  <c r="N410" i="33"/>
  <c r="M410" i="33"/>
  <c r="L410" i="33"/>
  <c r="W403" i="33"/>
  <c r="V403" i="33"/>
  <c r="U403" i="33"/>
  <c r="T403" i="33"/>
  <c r="S403" i="33"/>
  <c r="R403" i="33"/>
  <c r="Q403" i="33"/>
  <c r="P403" i="33"/>
  <c r="O403" i="33"/>
  <c r="N403" i="33"/>
  <c r="M403" i="33"/>
  <c r="L403" i="33"/>
  <c r="W394" i="33"/>
  <c r="V394" i="33"/>
  <c r="U394" i="33"/>
  <c r="T394" i="33"/>
  <c r="S394" i="33"/>
  <c r="R394" i="33"/>
  <c r="Q394" i="33"/>
  <c r="P394" i="33"/>
  <c r="O394" i="33"/>
  <c r="N394" i="33"/>
  <c r="M394" i="33"/>
  <c r="L394" i="33"/>
  <c r="W387" i="33"/>
  <c r="V387" i="33"/>
  <c r="U387" i="33"/>
  <c r="T387" i="33"/>
  <c r="S387" i="33"/>
  <c r="R387" i="33"/>
  <c r="Q387" i="33"/>
  <c r="P387" i="33"/>
  <c r="O387" i="33"/>
  <c r="N387" i="33"/>
  <c r="M387" i="33"/>
  <c r="L387" i="33"/>
  <c r="W380" i="33"/>
  <c r="V380" i="33"/>
  <c r="U380" i="33"/>
  <c r="T380" i="33"/>
  <c r="S380" i="33"/>
  <c r="R380" i="33"/>
  <c r="Q380" i="33"/>
  <c r="P380" i="33"/>
  <c r="O380" i="33"/>
  <c r="N380" i="33"/>
  <c r="M380" i="33"/>
  <c r="L380" i="33"/>
  <c r="W336" i="33"/>
  <c r="V336" i="33"/>
  <c r="U336" i="33"/>
  <c r="T336" i="33"/>
  <c r="S336" i="33"/>
  <c r="R336" i="33"/>
  <c r="Q336" i="33"/>
  <c r="P336" i="33"/>
  <c r="O336" i="33"/>
  <c r="N336" i="33"/>
  <c r="M336" i="33"/>
  <c r="L336" i="33"/>
  <c r="W305" i="33"/>
  <c r="V305" i="33"/>
  <c r="U305" i="33"/>
  <c r="T305" i="33"/>
  <c r="S305" i="33"/>
  <c r="R305" i="33"/>
  <c r="Q305" i="33"/>
  <c r="P305" i="33"/>
  <c r="O305" i="33"/>
  <c r="N305" i="33"/>
  <c r="M305" i="33"/>
  <c r="L305" i="33"/>
  <c r="J249" i="33"/>
  <c r="W249" i="33"/>
  <c r="V249" i="33"/>
  <c r="U249" i="33"/>
  <c r="T249" i="33"/>
  <c r="S249" i="33"/>
  <c r="R249" i="33"/>
  <c r="Q249" i="33"/>
  <c r="P249" i="33"/>
  <c r="O249" i="33"/>
  <c r="N249" i="33"/>
  <c r="M249" i="33"/>
  <c r="L249" i="33"/>
  <c r="W244" i="33"/>
  <c r="V244" i="33"/>
  <c r="U244" i="33"/>
  <c r="T244" i="33"/>
  <c r="S244" i="33"/>
  <c r="R244" i="33"/>
  <c r="Q244" i="33"/>
  <c r="P244" i="33"/>
  <c r="O244" i="33"/>
  <c r="N244" i="33"/>
  <c r="M244" i="33"/>
  <c r="L244" i="33"/>
  <c r="W236" i="33"/>
  <c r="V236" i="33"/>
  <c r="U236" i="33"/>
  <c r="T236" i="33"/>
  <c r="S236" i="33"/>
  <c r="R236" i="33"/>
  <c r="Q236" i="33"/>
  <c r="P236" i="33"/>
  <c r="O236" i="33"/>
  <c r="N236" i="33"/>
  <c r="M236" i="33"/>
  <c r="L236" i="33"/>
  <c r="W221" i="33"/>
  <c r="V221" i="33"/>
  <c r="U221" i="33"/>
  <c r="T221" i="33"/>
  <c r="S221" i="33"/>
  <c r="R221" i="33"/>
  <c r="Q221" i="33"/>
  <c r="P221" i="33"/>
  <c r="O221" i="33"/>
  <c r="N221" i="33"/>
  <c r="M221" i="33"/>
  <c r="L221" i="33"/>
  <c r="W208" i="33"/>
  <c r="V208" i="33"/>
  <c r="U208" i="33"/>
  <c r="T208" i="33"/>
  <c r="S208" i="33"/>
  <c r="R208" i="33"/>
  <c r="Q208" i="33"/>
  <c r="P208" i="33"/>
  <c r="O208" i="33"/>
  <c r="N208" i="33"/>
  <c r="M208" i="33"/>
  <c r="L208" i="33"/>
  <c r="W202" i="33"/>
  <c r="V202" i="33"/>
  <c r="U202" i="33"/>
  <c r="T202" i="33"/>
  <c r="S202" i="33"/>
  <c r="R202" i="33"/>
  <c r="Q202" i="33"/>
  <c r="P202" i="33"/>
  <c r="O202" i="33"/>
  <c r="N202" i="33"/>
  <c r="M202" i="33"/>
  <c r="L202" i="33"/>
  <c r="W195" i="33"/>
  <c r="V195" i="33"/>
  <c r="U195" i="33"/>
  <c r="T195" i="33"/>
  <c r="S195" i="33"/>
  <c r="R195" i="33"/>
  <c r="Q195" i="33"/>
  <c r="P195" i="33"/>
  <c r="O195" i="33"/>
  <c r="N195" i="33"/>
  <c r="M195" i="33"/>
  <c r="L195" i="33"/>
  <c r="W180" i="33"/>
  <c r="V180" i="33"/>
  <c r="U180" i="33"/>
  <c r="T180" i="33"/>
  <c r="S180" i="33"/>
  <c r="R180" i="33"/>
  <c r="Q180" i="33"/>
  <c r="P180" i="33"/>
  <c r="O180" i="33"/>
  <c r="N180" i="33"/>
  <c r="M180" i="33"/>
  <c r="L180" i="33"/>
  <c r="W174" i="33"/>
  <c r="V174" i="33"/>
  <c r="U174" i="33"/>
  <c r="T174" i="33"/>
  <c r="S174" i="33"/>
  <c r="R174" i="33"/>
  <c r="Q174" i="33"/>
  <c r="P174" i="33"/>
  <c r="O174" i="33"/>
  <c r="N174" i="33"/>
  <c r="M174" i="33"/>
  <c r="L174" i="33"/>
  <c r="W168" i="33"/>
  <c r="V168" i="33"/>
  <c r="U168" i="33"/>
  <c r="T168" i="33"/>
  <c r="S168" i="33"/>
  <c r="R168" i="33"/>
  <c r="Q168" i="33"/>
  <c r="P168" i="33"/>
  <c r="O168" i="33"/>
  <c r="N168" i="33"/>
  <c r="M168" i="33"/>
  <c r="L168" i="33"/>
  <c r="W162" i="33"/>
  <c r="V162" i="33"/>
  <c r="U162" i="33"/>
  <c r="T162" i="33"/>
  <c r="S162" i="33"/>
  <c r="R162" i="33"/>
  <c r="Q162" i="33"/>
  <c r="P162" i="33"/>
  <c r="O162" i="33"/>
  <c r="N162" i="33"/>
  <c r="M162" i="33"/>
  <c r="L162" i="33"/>
  <c r="J156" i="33"/>
  <c r="W156" i="33"/>
  <c r="V156" i="33"/>
  <c r="U156" i="33"/>
  <c r="T156" i="33"/>
  <c r="S156" i="33"/>
  <c r="R156" i="33"/>
  <c r="Q156" i="33"/>
  <c r="P156" i="33"/>
  <c r="O156" i="33"/>
  <c r="N156" i="33"/>
  <c r="M156" i="33"/>
  <c r="L156" i="33"/>
  <c r="W151" i="33"/>
  <c r="V151" i="33"/>
  <c r="U151" i="33"/>
  <c r="T151" i="33"/>
  <c r="S151" i="33"/>
  <c r="R151" i="33"/>
  <c r="Q151" i="33"/>
  <c r="P151" i="33"/>
  <c r="O151" i="33"/>
  <c r="N151" i="33"/>
  <c r="M151" i="33"/>
  <c r="L151" i="33"/>
  <c r="W145" i="33"/>
  <c r="V145" i="33"/>
  <c r="U145" i="33"/>
  <c r="T145" i="33"/>
  <c r="S145" i="33"/>
  <c r="R145" i="33"/>
  <c r="Q145" i="33"/>
  <c r="P145" i="33"/>
  <c r="O145" i="33"/>
  <c r="N145" i="33"/>
  <c r="M145" i="33"/>
  <c r="L145" i="33"/>
  <c r="W132" i="33"/>
  <c r="V132" i="33"/>
  <c r="U132" i="33"/>
  <c r="T132" i="33"/>
  <c r="S132" i="33"/>
  <c r="R132" i="33"/>
  <c r="Q132" i="33"/>
  <c r="P132" i="33"/>
  <c r="O132" i="33"/>
  <c r="N132" i="33"/>
  <c r="M132" i="33"/>
  <c r="L132" i="33"/>
  <c r="W126" i="33"/>
  <c r="V126" i="33"/>
  <c r="U126" i="33"/>
  <c r="T126" i="33"/>
  <c r="S126" i="33"/>
  <c r="R126" i="33"/>
  <c r="Q126" i="33"/>
  <c r="P126" i="33"/>
  <c r="O126" i="33"/>
  <c r="N126" i="33"/>
  <c r="M126" i="33"/>
  <c r="L126" i="33"/>
  <c r="W120" i="33"/>
  <c r="V120" i="33"/>
  <c r="U120" i="33"/>
  <c r="T120" i="33"/>
  <c r="S120" i="33"/>
  <c r="R120" i="33"/>
  <c r="Q120" i="33"/>
  <c r="P120" i="33"/>
  <c r="O120" i="33"/>
  <c r="N120" i="33"/>
  <c r="M120" i="33"/>
  <c r="L120" i="33"/>
  <c r="W114" i="33"/>
  <c r="V114" i="33"/>
  <c r="U114" i="33"/>
  <c r="T114" i="33"/>
  <c r="S114" i="33"/>
  <c r="R114" i="33"/>
  <c r="Q114" i="33"/>
  <c r="P114" i="33"/>
  <c r="O114" i="33"/>
  <c r="N114" i="33"/>
  <c r="M114" i="33"/>
  <c r="L114" i="33"/>
  <c r="W105" i="33"/>
  <c r="V105" i="33"/>
  <c r="U105" i="33"/>
  <c r="T105" i="33"/>
  <c r="S105" i="33"/>
  <c r="R105" i="33"/>
  <c r="Q105" i="33"/>
  <c r="P105" i="33"/>
  <c r="O105" i="33"/>
  <c r="N105" i="33"/>
  <c r="M105" i="33"/>
  <c r="L105" i="33"/>
  <c r="W97" i="33"/>
  <c r="V97" i="33"/>
  <c r="U97" i="33"/>
  <c r="T97" i="33"/>
  <c r="S97" i="33"/>
  <c r="R97" i="33"/>
  <c r="Q97" i="33"/>
  <c r="P97" i="33"/>
  <c r="O97" i="33"/>
  <c r="N97" i="33"/>
  <c r="M97" i="33"/>
  <c r="L97" i="33"/>
  <c r="J90" i="33"/>
  <c r="W90" i="33"/>
  <c r="V90" i="33"/>
  <c r="U90" i="33"/>
  <c r="T90" i="33"/>
  <c r="S90" i="33"/>
  <c r="R90" i="33"/>
  <c r="Q90" i="33"/>
  <c r="P90" i="33"/>
  <c r="O90" i="33"/>
  <c r="N90" i="33"/>
  <c r="M90" i="33"/>
  <c r="L90" i="33"/>
  <c r="J85" i="33"/>
  <c r="W85" i="33"/>
  <c r="V85" i="33"/>
  <c r="U85" i="33"/>
  <c r="T85" i="33"/>
  <c r="S85" i="33"/>
  <c r="R85" i="33"/>
  <c r="Q85" i="33"/>
  <c r="P85" i="33"/>
  <c r="O85" i="33"/>
  <c r="N85" i="33"/>
  <c r="M85" i="33"/>
  <c r="L85" i="33"/>
  <c r="L86" i="33" s="1"/>
  <c r="L40" i="40" s="1"/>
  <c r="W80" i="33"/>
  <c r="V80" i="33"/>
  <c r="U80" i="33"/>
  <c r="T80" i="33"/>
  <c r="S80" i="33"/>
  <c r="R80" i="33"/>
  <c r="Q80" i="33"/>
  <c r="P80" i="33"/>
  <c r="O80" i="33"/>
  <c r="N80" i="33"/>
  <c r="M80" i="33"/>
  <c r="L80" i="33"/>
  <c r="W73" i="33"/>
  <c r="V73" i="33"/>
  <c r="U73" i="33"/>
  <c r="T73" i="33"/>
  <c r="S73" i="33"/>
  <c r="R73" i="33"/>
  <c r="Q73" i="33"/>
  <c r="P73" i="33"/>
  <c r="O73" i="33"/>
  <c r="N73" i="33"/>
  <c r="M73" i="33"/>
  <c r="L73" i="33"/>
  <c r="W67" i="33"/>
  <c r="V67" i="33"/>
  <c r="U67" i="33"/>
  <c r="T67" i="33"/>
  <c r="S67" i="33"/>
  <c r="R67" i="33"/>
  <c r="Q67" i="33"/>
  <c r="P67" i="33"/>
  <c r="O67" i="33"/>
  <c r="N67" i="33"/>
  <c r="M67" i="33"/>
  <c r="L67" i="33"/>
  <c r="W61" i="33"/>
  <c r="V61" i="33"/>
  <c r="U61" i="33"/>
  <c r="T61" i="33"/>
  <c r="S61" i="33"/>
  <c r="R61" i="33"/>
  <c r="Q61" i="33"/>
  <c r="P61" i="33"/>
  <c r="O61" i="33"/>
  <c r="N61" i="33"/>
  <c r="M61" i="33"/>
  <c r="L61" i="33"/>
  <c r="W55" i="33"/>
  <c r="V55" i="33"/>
  <c r="U55" i="33"/>
  <c r="T55" i="33"/>
  <c r="S55" i="33"/>
  <c r="R55" i="33"/>
  <c r="Q55" i="33"/>
  <c r="P55" i="33"/>
  <c r="O55" i="33"/>
  <c r="N55" i="33"/>
  <c r="M55" i="33"/>
  <c r="L55" i="33"/>
  <c r="W49" i="33"/>
  <c r="V49" i="33"/>
  <c r="U49" i="33"/>
  <c r="T49" i="33"/>
  <c r="S49" i="33"/>
  <c r="R49" i="33"/>
  <c r="Q49" i="33"/>
  <c r="P49" i="33"/>
  <c r="O49" i="33"/>
  <c r="N49" i="33"/>
  <c r="M49" i="33"/>
  <c r="L49" i="33"/>
  <c r="W43" i="33"/>
  <c r="V43" i="33"/>
  <c r="U43" i="33"/>
  <c r="T43" i="33"/>
  <c r="S43" i="33"/>
  <c r="R43" i="33"/>
  <c r="Q43" i="33"/>
  <c r="P43" i="33"/>
  <c r="O43" i="33"/>
  <c r="N43" i="33"/>
  <c r="M43" i="33"/>
  <c r="L43" i="33"/>
  <c r="W36" i="33"/>
  <c r="V36" i="33"/>
  <c r="U36" i="33"/>
  <c r="T36" i="33"/>
  <c r="S36" i="33"/>
  <c r="R36" i="33"/>
  <c r="Q36" i="33"/>
  <c r="P36" i="33"/>
  <c r="O36" i="33"/>
  <c r="N36" i="33"/>
  <c r="M36" i="33"/>
  <c r="L36" i="33"/>
  <c r="J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W12" i="33"/>
  <c r="V12" i="33"/>
  <c r="U12" i="33"/>
  <c r="T12" i="33"/>
  <c r="S12" i="33"/>
  <c r="R12" i="33"/>
  <c r="Q12" i="33"/>
  <c r="P12" i="33"/>
  <c r="O12" i="33"/>
  <c r="N12" i="33"/>
  <c r="M12" i="33"/>
  <c r="L12" i="33"/>
  <c r="L1857" i="33"/>
  <c r="L521" i="40" s="1"/>
  <c r="L1852" i="33"/>
  <c r="L518" i="40" s="1"/>
  <c r="L1847" i="33"/>
  <c r="L515" i="40" s="1"/>
  <c r="L1644" i="33"/>
  <c r="L468" i="40" s="1"/>
  <c r="L1639" i="33"/>
  <c r="L465" i="40" s="1"/>
  <c r="L1634" i="33"/>
  <c r="L462" i="40" s="1"/>
  <c r="L1609" i="33"/>
  <c r="L450" i="40" s="1"/>
  <c r="L1595" i="33"/>
  <c r="L445" i="40" s="1"/>
  <c r="L1557" i="33"/>
  <c r="L431" i="40" s="1"/>
  <c r="L1549" i="33"/>
  <c r="L429" i="40" s="1"/>
  <c r="L1382" i="33"/>
  <c r="L395" i="40" s="1"/>
  <c r="L1328" i="33"/>
  <c r="L380" i="40" s="1"/>
  <c r="L1265" i="33"/>
  <c r="L365" i="40" s="1"/>
  <c r="L1202" i="33"/>
  <c r="L349" i="40" s="1"/>
  <c r="L1197" i="33"/>
  <c r="L346" i="40" s="1"/>
  <c r="L1192" i="33"/>
  <c r="L343" i="40" s="1"/>
  <c r="L1159" i="33"/>
  <c r="L334" i="40" s="1"/>
  <c r="L1108" i="33"/>
  <c r="L319" i="40" s="1"/>
  <c r="L1064" i="33"/>
  <c r="L309" i="40" s="1"/>
  <c r="L1048" i="33"/>
  <c r="L304" i="40" s="1"/>
  <c r="L1011" i="33"/>
  <c r="L295" i="40" s="1"/>
  <c r="L1006" i="33"/>
  <c r="L292" i="40" s="1"/>
  <c r="L1001" i="33"/>
  <c r="L289" i="40" s="1"/>
  <c r="L900" i="33"/>
  <c r="L264" i="40" s="1"/>
  <c r="L895" i="33"/>
  <c r="L261" i="40" s="1"/>
  <c r="L859" i="33"/>
  <c r="L252" i="40" s="1"/>
  <c r="L821" i="33"/>
  <c r="L241" i="40" s="1"/>
  <c r="L700" i="33"/>
  <c r="L214" i="40" s="1"/>
  <c r="L695" i="33"/>
  <c r="L211" i="40" s="1"/>
  <c r="L690" i="33"/>
  <c r="L208" i="40" s="1"/>
  <c r="L674" i="33"/>
  <c r="L203" i="40" s="1"/>
  <c r="L661" i="33"/>
  <c r="L199" i="40" s="1"/>
  <c r="L656" i="33"/>
  <c r="L196" i="40" s="1"/>
  <c r="L622" i="33"/>
  <c r="L190" i="40" s="1"/>
  <c r="L510" i="33"/>
  <c r="L168" i="40" s="1"/>
  <c r="L499" i="33"/>
  <c r="L162" i="40" s="1"/>
  <c r="L494" i="33"/>
  <c r="L159" i="40" s="1"/>
  <c r="L489" i="33"/>
  <c r="L156" i="40" s="1"/>
  <c r="L475" i="33"/>
  <c r="L150" i="40" s="1"/>
  <c r="L470" i="33"/>
  <c r="L147" i="40" s="1"/>
  <c r="L248" i="33"/>
  <c r="L102" i="40" s="1"/>
  <c r="L89" i="33"/>
  <c r="L42" i="40" s="1"/>
  <c r="L29" i="33"/>
  <c r="L12" i="40" s="1"/>
  <c r="W1810" i="33"/>
  <c r="V1810" i="33"/>
  <c r="U1810" i="33"/>
  <c r="T1810" i="33"/>
  <c r="S1810" i="33"/>
  <c r="R1810" i="33"/>
  <c r="Q1810" i="33"/>
  <c r="P1810" i="33"/>
  <c r="O1810" i="33"/>
  <c r="N1810" i="33"/>
  <c r="M1810" i="33"/>
  <c r="L1810" i="33"/>
  <c r="W1801" i="33"/>
  <c r="V1801" i="33"/>
  <c r="U1801" i="33"/>
  <c r="T1801" i="33"/>
  <c r="S1801" i="33"/>
  <c r="R1801" i="33"/>
  <c r="Q1801" i="33"/>
  <c r="P1801" i="33"/>
  <c r="O1801" i="33"/>
  <c r="N1801" i="33"/>
  <c r="M1801" i="33"/>
  <c r="L1801" i="33"/>
  <c r="W1790" i="33"/>
  <c r="V1790" i="33"/>
  <c r="U1790" i="33"/>
  <c r="T1790" i="33"/>
  <c r="S1790" i="33"/>
  <c r="R1790" i="33"/>
  <c r="Q1790" i="33"/>
  <c r="P1790" i="33"/>
  <c r="O1790" i="33"/>
  <c r="N1790" i="33"/>
  <c r="M1790" i="33"/>
  <c r="L1790" i="33"/>
  <c r="W1771" i="33"/>
  <c r="V1771" i="33"/>
  <c r="U1771" i="33"/>
  <c r="T1771" i="33"/>
  <c r="S1771" i="33"/>
  <c r="R1771" i="33"/>
  <c r="Q1771" i="33"/>
  <c r="P1771" i="33"/>
  <c r="O1771" i="33"/>
  <c r="N1771" i="33"/>
  <c r="M1771" i="33"/>
  <c r="L1771" i="33"/>
  <c r="W1760" i="33"/>
  <c r="V1760" i="33"/>
  <c r="U1760" i="33"/>
  <c r="T1760" i="33"/>
  <c r="S1760" i="33"/>
  <c r="R1760" i="33"/>
  <c r="Q1760" i="33"/>
  <c r="P1760" i="33"/>
  <c r="O1760" i="33"/>
  <c r="N1760" i="33"/>
  <c r="M1760" i="33"/>
  <c r="L1760" i="33"/>
  <c r="W1750" i="33"/>
  <c r="V1750" i="33"/>
  <c r="U1750" i="33"/>
  <c r="T1750" i="33"/>
  <c r="S1750" i="33"/>
  <c r="R1750" i="33"/>
  <c r="Q1750" i="33"/>
  <c r="P1750" i="33"/>
  <c r="O1750" i="33"/>
  <c r="N1750" i="33"/>
  <c r="M1750" i="33"/>
  <c r="L1750" i="33"/>
  <c r="W1740" i="33"/>
  <c r="V1740" i="33"/>
  <c r="U1740" i="33"/>
  <c r="T1740" i="33"/>
  <c r="S1740" i="33"/>
  <c r="R1740" i="33"/>
  <c r="Q1740" i="33"/>
  <c r="P1740" i="33"/>
  <c r="O1740" i="33"/>
  <c r="N1740" i="33"/>
  <c r="M1740" i="33"/>
  <c r="L1740" i="33"/>
  <c r="W1729" i="33"/>
  <c r="V1729" i="33"/>
  <c r="U1729" i="33"/>
  <c r="T1729" i="33"/>
  <c r="S1729" i="33"/>
  <c r="R1729" i="33"/>
  <c r="Q1729" i="33"/>
  <c r="P1729" i="33"/>
  <c r="O1729" i="33"/>
  <c r="N1729" i="33"/>
  <c r="M1729" i="33"/>
  <c r="L1729" i="33"/>
  <c r="W1719" i="33"/>
  <c r="V1719" i="33"/>
  <c r="U1719" i="33"/>
  <c r="T1719" i="33"/>
  <c r="S1719" i="33"/>
  <c r="R1719" i="33"/>
  <c r="Q1719" i="33"/>
  <c r="P1719" i="33"/>
  <c r="O1719" i="33"/>
  <c r="N1719" i="33"/>
  <c r="M1719" i="33"/>
  <c r="L1719" i="33"/>
  <c r="W1698" i="33"/>
  <c r="V1698" i="33"/>
  <c r="U1698" i="33"/>
  <c r="T1698" i="33"/>
  <c r="S1698" i="33"/>
  <c r="R1698" i="33"/>
  <c r="Q1698" i="33"/>
  <c r="P1698" i="33"/>
  <c r="O1698" i="33"/>
  <c r="N1698" i="33"/>
  <c r="M1698" i="33"/>
  <c r="L1698" i="33"/>
  <c r="W1691" i="33"/>
  <c r="V1691" i="33"/>
  <c r="U1691" i="33"/>
  <c r="T1691" i="33"/>
  <c r="S1691" i="33"/>
  <c r="R1691" i="33"/>
  <c r="Q1691" i="33"/>
  <c r="P1691" i="33"/>
  <c r="O1691" i="33"/>
  <c r="N1691" i="33"/>
  <c r="M1691" i="33"/>
  <c r="L1691" i="33"/>
  <c r="W1674" i="33"/>
  <c r="V1674" i="33"/>
  <c r="U1674" i="33"/>
  <c r="T1674" i="33"/>
  <c r="S1674" i="33"/>
  <c r="R1674" i="33"/>
  <c r="Q1674" i="33"/>
  <c r="P1674" i="33"/>
  <c r="O1674" i="33"/>
  <c r="N1674" i="33"/>
  <c r="M1674" i="33"/>
  <c r="L1674" i="33"/>
  <c r="W1665" i="33"/>
  <c r="V1665" i="33"/>
  <c r="U1665" i="33"/>
  <c r="T1665" i="33"/>
  <c r="S1665" i="33"/>
  <c r="R1665" i="33"/>
  <c r="Q1665" i="33"/>
  <c r="P1665" i="33"/>
  <c r="O1665" i="33"/>
  <c r="N1665" i="33"/>
  <c r="M1665" i="33"/>
  <c r="L1665" i="33"/>
  <c r="W1655" i="33"/>
  <c r="V1655" i="33"/>
  <c r="U1655" i="33"/>
  <c r="T1655" i="33"/>
  <c r="S1655" i="33"/>
  <c r="R1655" i="33"/>
  <c r="Q1655" i="33"/>
  <c r="P1655" i="33"/>
  <c r="O1655" i="33"/>
  <c r="N1655" i="33"/>
  <c r="M1655" i="33"/>
  <c r="L1655" i="33"/>
  <c r="W1626" i="33"/>
  <c r="V1626" i="33"/>
  <c r="U1626" i="33"/>
  <c r="T1626" i="33"/>
  <c r="S1626" i="33"/>
  <c r="R1626" i="33"/>
  <c r="Q1626" i="33"/>
  <c r="P1626" i="33"/>
  <c r="O1626" i="33"/>
  <c r="N1626" i="33"/>
  <c r="M1626" i="33"/>
  <c r="L1626" i="33"/>
  <c r="W1614" i="33"/>
  <c r="W453" i="40" s="1"/>
  <c r="V1614" i="33"/>
  <c r="V453" i="40" s="1"/>
  <c r="U1614" i="33"/>
  <c r="U453" i="40" s="1"/>
  <c r="T1614" i="33"/>
  <c r="T453" i="40" s="1"/>
  <c r="S1614" i="33"/>
  <c r="S453" i="40" s="1"/>
  <c r="R1614" i="33"/>
  <c r="R453" i="40" s="1"/>
  <c r="Q1614" i="33"/>
  <c r="Q453" i="40" s="1"/>
  <c r="P1614" i="33"/>
  <c r="P453" i="40" s="1"/>
  <c r="O1614" i="33"/>
  <c r="O453" i="40" s="1"/>
  <c r="N1614" i="33"/>
  <c r="N453" i="40" s="1"/>
  <c r="M1614" i="33"/>
  <c r="M453" i="40" s="1"/>
  <c r="L1614" i="33"/>
  <c r="L453" i="40" s="1"/>
  <c r="W1600" i="33"/>
  <c r="V1600" i="33"/>
  <c r="U1600" i="33"/>
  <c r="T1600" i="33"/>
  <c r="S1600" i="33"/>
  <c r="R1600" i="33"/>
  <c r="Q1600" i="33"/>
  <c r="P1600" i="33"/>
  <c r="O1600" i="33"/>
  <c r="N1600" i="33"/>
  <c r="M1600" i="33"/>
  <c r="L1600" i="33"/>
  <c r="W1571" i="33"/>
  <c r="V1571" i="33"/>
  <c r="U1571" i="33"/>
  <c r="T1571" i="33"/>
  <c r="S1571" i="33"/>
  <c r="R1571" i="33"/>
  <c r="Q1571" i="33"/>
  <c r="P1571" i="33"/>
  <c r="O1571" i="33"/>
  <c r="N1571" i="33"/>
  <c r="M1571" i="33"/>
  <c r="L1571" i="33"/>
  <c r="W1562" i="33"/>
  <c r="V1562" i="33"/>
  <c r="U1562" i="33"/>
  <c r="T1562" i="33"/>
  <c r="S1562" i="33"/>
  <c r="R1562" i="33"/>
  <c r="Q1562" i="33"/>
  <c r="P1562" i="33"/>
  <c r="O1562" i="33"/>
  <c r="N1562" i="33"/>
  <c r="M1562" i="33"/>
  <c r="L1562" i="33"/>
  <c r="W1539" i="33"/>
  <c r="V1539" i="33"/>
  <c r="U1539" i="33"/>
  <c r="T1539" i="33"/>
  <c r="S1539" i="33"/>
  <c r="R1539" i="33"/>
  <c r="Q1539" i="33"/>
  <c r="P1539" i="33"/>
  <c r="O1539" i="33"/>
  <c r="N1539" i="33"/>
  <c r="M1539" i="33"/>
  <c r="L1539" i="33"/>
  <c r="W1521" i="33"/>
  <c r="V1521" i="33"/>
  <c r="U1521" i="33"/>
  <c r="T1521" i="33"/>
  <c r="S1521" i="33"/>
  <c r="R1521" i="33"/>
  <c r="Q1521" i="33"/>
  <c r="P1521" i="33"/>
  <c r="O1521" i="33"/>
  <c r="N1521" i="33"/>
  <c r="M1521" i="33"/>
  <c r="L1521" i="33"/>
  <c r="W1512" i="33"/>
  <c r="V1512" i="33"/>
  <c r="U1512" i="33"/>
  <c r="T1512" i="33"/>
  <c r="S1512" i="33"/>
  <c r="R1512" i="33"/>
  <c r="Q1512" i="33"/>
  <c r="P1512" i="33"/>
  <c r="O1512" i="33"/>
  <c r="N1512" i="33"/>
  <c r="M1512" i="33"/>
  <c r="L1512" i="33"/>
  <c r="W1501" i="33"/>
  <c r="V1501" i="33"/>
  <c r="U1501" i="33"/>
  <c r="T1501" i="33"/>
  <c r="S1501" i="33"/>
  <c r="R1501" i="33"/>
  <c r="Q1501" i="33"/>
  <c r="P1501" i="33"/>
  <c r="O1501" i="33"/>
  <c r="N1501" i="33"/>
  <c r="M1501" i="33"/>
  <c r="L1501" i="33"/>
  <c r="W1491" i="33"/>
  <c r="V1491" i="33"/>
  <c r="U1491" i="33"/>
  <c r="T1491" i="33"/>
  <c r="S1491" i="33"/>
  <c r="R1491" i="33"/>
  <c r="Q1491" i="33"/>
  <c r="P1491" i="33"/>
  <c r="O1491" i="33"/>
  <c r="N1491" i="33"/>
  <c r="M1491" i="33"/>
  <c r="L1491" i="33"/>
  <c r="W1481" i="33"/>
  <c r="V1481" i="33"/>
  <c r="U1481" i="33"/>
  <c r="T1481" i="33"/>
  <c r="S1481" i="33"/>
  <c r="R1481" i="33"/>
  <c r="Q1481" i="33"/>
  <c r="P1481" i="33"/>
  <c r="O1481" i="33"/>
  <c r="N1481" i="33"/>
  <c r="M1481" i="33"/>
  <c r="L1481" i="33"/>
  <c r="W1472" i="33"/>
  <c r="V1472" i="33"/>
  <c r="U1472" i="33"/>
  <c r="T1472" i="33"/>
  <c r="S1472" i="33"/>
  <c r="R1472" i="33"/>
  <c r="Q1472" i="33"/>
  <c r="P1472" i="33"/>
  <c r="O1472" i="33"/>
  <c r="N1472" i="33"/>
  <c r="M1472" i="33"/>
  <c r="L1472" i="33"/>
  <c r="W1461" i="33"/>
  <c r="V1461" i="33"/>
  <c r="U1461" i="33"/>
  <c r="T1461" i="33"/>
  <c r="S1461" i="33"/>
  <c r="R1461" i="33"/>
  <c r="Q1461" i="33"/>
  <c r="P1461" i="33"/>
  <c r="O1461" i="33"/>
  <c r="N1461" i="33"/>
  <c r="M1461" i="33"/>
  <c r="L1461" i="33"/>
  <c r="W1450" i="33"/>
  <c r="V1450" i="33"/>
  <c r="U1450" i="33"/>
  <c r="T1450" i="33"/>
  <c r="S1450" i="33"/>
  <c r="R1450" i="33"/>
  <c r="Q1450" i="33"/>
  <c r="P1450" i="33"/>
  <c r="O1450" i="33"/>
  <c r="N1450" i="33"/>
  <c r="M1450" i="33"/>
  <c r="L1450" i="33"/>
  <c r="W1440" i="33"/>
  <c r="V1440" i="33"/>
  <c r="U1440" i="33"/>
  <c r="T1440" i="33"/>
  <c r="S1440" i="33"/>
  <c r="R1440" i="33"/>
  <c r="Q1440" i="33"/>
  <c r="P1440" i="33"/>
  <c r="O1440" i="33"/>
  <c r="N1440" i="33"/>
  <c r="M1440" i="33"/>
  <c r="L1440" i="33"/>
  <c r="W1396" i="33"/>
  <c r="V1396" i="33"/>
  <c r="U1396" i="33"/>
  <c r="T1396" i="33"/>
  <c r="S1396" i="33"/>
  <c r="R1396" i="33"/>
  <c r="Q1396" i="33"/>
  <c r="P1396" i="33"/>
  <c r="O1396" i="33"/>
  <c r="N1396" i="33"/>
  <c r="M1396" i="33"/>
  <c r="L1396" i="33"/>
  <c r="W1387" i="33"/>
  <c r="V1387" i="33"/>
  <c r="U1387" i="33"/>
  <c r="T1387" i="33"/>
  <c r="S1387" i="33"/>
  <c r="R1387" i="33"/>
  <c r="Q1387" i="33"/>
  <c r="P1387" i="33"/>
  <c r="O1387" i="33"/>
  <c r="N1387" i="33"/>
  <c r="M1387" i="33"/>
  <c r="L1387" i="33"/>
  <c r="W1372" i="33"/>
  <c r="V1372" i="33"/>
  <c r="U1372" i="33"/>
  <c r="T1372" i="33"/>
  <c r="S1372" i="33"/>
  <c r="R1372" i="33"/>
  <c r="Q1372" i="33"/>
  <c r="P1372" i="33"/>
  <c r="O1372" i="33"/>
  <c r="N1372" i="33"/>
  <c r="M1372" i="33"/>
  <c r="L1372" i="33"/>
  <c r="W1366" i="33"/>
  <c r="W389" i="40" s="1"/>
  <c r="V1366" i="33"/>
  <c r="V389" i="40" s="1"/>
  <c r="U1366" i="33"/>
  <c r="U389" i="40" s="1"/>
  <c r="T1366" i="33"/>
  <c r="T389" i="40" s="1"/>
  <c r="S1366" i="33"/>
  <c r="S389" i="40" s="1"/>
  <c r="R1366" i="33"/>
  <c r="R389" i="40" s="1"/>
  <c r="Q1366" i="33"/>
  <c r="Q389" i="40" s="1"/>
  <c r="P1366" i="33"/>
  <c r="P389" i="40" s="1"/>
  <c r="O1366" i="33"/>
  <c r="O389" i="40" s="1"/>
  <c r="N1366" i="33"/>
  <c r="N389" i="40" s="1"/>
  <c r="M1366" i="33"/>
  <c r="M389" i="40" s="1"/>
  <c r="L1366" i="33"/>
  <c r="L389" i="40" s="1"/>
  <c r="W1355" i="33"/>
  <c r="V1355" i="33"/>
  <c r="U1355" i="33"/>
  <c r="T1355" i="33"/>
  <c r="S1355" i="33"/>
  <c r="R1355" i="33"/>
  <c r="Q1355" i="33"/>
  <c r="P1355" i="33"/>
  <c r="O1355" i="33"/>
  <c r="N1355" i="33"/>
  <c r="M1355" i="33"/>
  <c r="L1355" i="33"/>
  <c r="W1344" i="33"/>
  <c r="V1344" i="33"/>
  <c r="U1344" i="33"/>
  <c r="T1344" i="33"/>
  <c r="S1344" i="33"/>
  <c r="R1344" i="33"/>
  <c r="Q1344" i="33"/>
  <c r="P1344" i="33"/>
  <c r="O1344" i="33"/>
  <c r="N1344" i="33"/>
  <c r="M1344" i="33"/>
  <c r="L1344" i="33"/>
  <c r="W1333" i="33"/>
  <c r="V1333" i="33"/>
  <c r="U1333" i="33"/>
  <c r="T1333" i="33"/>
  <c r="S1333" i="33"/>
  <c r="R1333" i="33"/>
  <c r="Q1333" i="33"/>
  <c r="P1333" i="33"/>
  <c r="O1333" i="33"/>
  <c r="N1333" i="33"/>
  <c r="M1333" i="33"/>
  <c r="L1333" i="33"/>
  <c r="W1317" i="33"/>
  <c r="V1317" i="33"/>
  <c r="U1317" i="33"/>
  <c r="T1317" i="33"/>
  <c r="S1317" i="33"/>
  <c r="R1317" i="33"/>
  <c r="Q1317" i="33"/>
  <c r="P1317" i="33"/>
  <c r="O1317" i="33"/>
  <c r="N1317" i="33"/>
  <c r="M1317" i="33"/>
  <c r="L1317" i="33"/>
  <c r="W1307" i="33"/>
  <c r="V1307" i="33"/>
  <c r="U1307" i="33"/>
  <c r="T1307" i="33"/>
  <c r="S1307" i="33"/>
  <c r="R1307" i="33"/>
  <c r="Q1307" i="33"/>
  <c r="P1307" i="33"/>
  <c r="O1307" i="33"/>
  <c r="N1307" i="33"/>
  <c r="M1307" i="33"/>
  <c r="L1307" i="33"/>
  <c r="W1300" i="33"/>
  <c r="V1300" i="33"/>
  <c r="U1300" i="33"/>
  <c r="T1300" i="33"/>
  <c r="S1300" i="33"/>
  <c r="R1300" i="33"/>
  <c r="Q1300" i="33"/>
  <c r="P1300" i="33"/>
  <c r="O1300" i="33"/>
  <c r="N1300" i="33"/>
  <c r="M1300" i="33"/>
  <c r="L1300" i="33"/>
  <c r="W1270" i="33"/>
  <c r="V1270" i="33"/>
  <c r="U1270" i="33"/>
  <c r="T1270" i="33"/>
  <c r="S1270" i="33"/>
  <c r="R1270" i="33"/>
  <c r="Q1270" i="33"/>
  <c r="P1270" i="33"/>
  <c r="O1270" i="33"/>
  <c r="N1270" i="33"/>
  <c r="M1270" i="33"/>
  <c r="L1270" i="33"/>
  <c r="W1256" i="33"/>
  <c r="V1256" i="33"/>
  <c r="U1256" i="33"/>
  <c r="T1256" i="33"/>
  <c r="S1256" i="33"/>
  <c r="R1256" i="33"/>
  <c r="Q1256" i="33"/>
  <c r="P1256" i="33"/>
  <c r="O1256" i="33"/>
  <c r="N1256" i="33"/>
  <c r="M1256" i="33"/>
  <c r="L1256" i="33"/>
  <c r="W1245" i="33"/>
  <c r="V1245" i="33"/>
  <c r="U1245" i="33"/>
  <c r="T1245" i="33"/>
  <c r="S1245" i="33"/>
  <c r="R1245" i="33"/>
  <c r="Q1245" i="33"/>
  <c r="P1245" i="33"/>
  <c r="O1245" i="33"/>
  <c r="N1245" i="33"/>
  <c r="M1245" i="33"/>
  <c r="L1245" i="33"/>
  <c r="W1224" i="33"/>
  <c r="V1224" i="33"/>
  <c r="U1224" i="33"/>
  <c r="T1224" i="33"/>
  <c r="S1224" i="33"/>
  <c r="R1224" i="33"/>
  <c r="Q1224" i="33"/>
  <c r="P1224" i="33"/>
  <c r="O1224" i="33"/>
  <c r="N1224" i="33"/>
  <c r="M1224" i="33"/>
  <c r="L1224" i="33"/>
  <c r="W1185" i="33"/>
  <c r="V1185" i="33"/>
  <c r="U1185" i="33"/>
  <c r="T1185" i="33"/>
  <c r="S1185" i="33"/>
  <c r="R1185" i="33"/>
  <c r="Q1185" i="33"/>
  <c r="P1185" i="33"/>
  <c r="O1185" i="33"/>
  <c r="N1185" i="33"/>
  <c r="M1185" i="33"/>
  <c r="L1185" i="33"/>
  <c r="W1175" i="33"/>
  <c r="V1175" i="33"/>
  <c r="U1175" i="33"/>
  <c r="T1175" i="33"/>
  <c r="S1175" i="33"/>
  <c r="R1175" i="33"/>
  <c r="Q1175" i="33"/>
  <c r="P1175" i="33"/>
  <c r="O1175" i="33"/>
  <c r="N1175" i="33"/>
  <c r="M1175" i="33"/>
  <c r="L1175" i="33"/>
  <c r="W1164" i="33"/>
  <c r="V1164" i="33"/>
  <c r="U1164" i="33"/>
  <c r="T1164" i="33"/>
  <c r="S1164" i="33"/>
  <c r="R1164" i="33"/>
  <c r="Q1164" i="33"/>
  <c r="P1164" i="33"/>
  <c r="O1164" i="33"/>
  <c r="N1164" i="33"/>
  <c r="M1164" i="33"/>
  <c r="L1164" i="33"/>
  <c r="W1149" i="33"/>
  <c r="V1149" i="33"/>
  <c r="U1149" i="33"/>
  <c r="T1149" i="33"/>
  <c r="S1149" i="33"/>
  <c r="R1149" i="33"/>
  <c r="Q1149" i="33"/>
  <c r="P1149" i="33"/>
  <c r="O1149" i="33"/>
  <c r="N1149" i="33"/>
  <c r="M1149" i="33"/>
  <c r="L1149" i="33"/>
  <c r="W1139" i="33"/>
  <c r="V1139" i="33"/>
  <c r="U1139" i="33"/>
  <c r="T1139" i="33"/>
  <c r="S1139" i="33"/>
  <c r="R1139" i="33"/>
  <c r="Q1139" i="33"/>
  <c r="P1139" i="33"/>
  <c r="O1139" i="33"/>
  <c r="N1139" i="33"/>
  <c r="M1139" i="33"/>
  <c r="L1139" i="33"/>
  <c r="W1119" i="33"/>
  <c r="V1119" i="33"/>
  <c r="U1119" i="33"/>
  <c r="T1119" i="33"/>
  <c r="S1119" i="33"/>
  <c r="R1119" i="33"/>
  <c r="Q1119" i="33"/>
  <c r="P1119" i="33"/>
  <c r="O1119" i="33"/>
  <c r="N1119" i="33"/>
  <c r="M1119" i="33"/>
  <c r="L1119" i="33"/>
  <c r="W1113" i="33"/>
  <c r="W322" i="40" s="1"/>
  <c r="V1113" i="33"/>
  <c r="V322" i="40" s="1"/>
  <c r="U1113" i="33"/>
  <c r="U322" i="40" s="1"/>
  <c r="T1113" i="33"/>
  <c r="T322" i="40" s="1"/>
  <c r="S1113" i="33"/>
  <c r="S322" i="40" s="1"/>
  <c r="R1113" i="33"/>
  <c r="R322" i="40" s="1"/>
  <c r="Q1113" i="33"/>
  <c r="Q322" i="40" s="1"/>
  <c r="P1113" i="33"/>
  <c r="P322" i="40" s="1"/>
  <c r="O1113" i="33"/>
  <c r="O322" i="40" s="1"/>
  <c r="N1113" i="33"/>
  <c r="N322" i="40" s="1"/>
  <c r="M1113" i="33"/>
  <c r="M322" i="40" s="1"/>
  <c r="L1113" i="33"/>
  <c r="L322" i="40" s="1"/>
  <c r="W1090" i="33"/>
  <c r="V1090" i="33"/>
  <c r="U1090" i="33"/>
  <c r="T1090" i="33"/>
  <c r="S1090" i="33"/>
  <c r="R1090" i="33"/>
  <c r="Q1090" i="33"/>
  <c r="P1090" i="33"/>
  <c r="O1090" i="33"/>
  <c r="N1090" i="33"/>
  <c r="M1090" i="33"/>
  <c r="L1090" i="33"/>
  <c r="W1079" i="33"/>
  <c r="V1079" i="33"/>
  <c r="U1079" i="33"/>
  <c r="T1079" i="33"/>
  <c r="S1079" i="33"/>
  <c r="R1079" i="33"/>
  <c r="Q1079" i="33"/>
  <c r="P1079" i="33"/>
  <c r="O1079" i="33"/>
  <c r="N1079" i="33"/>
  <c r="M1079" i="33"/>
  <c r="L1079" i="33"/>
  <c r="W1053" i="33"/>
  <c r="V1053" i="33"/>
  <c r="U1053" i="33"/>
  <c r="T1053" i="33"/>
  <c r="S1053" i="33"/>
  <c r="R1053" i="33"/>
  <c r="Q1053" i="33"/>
  <c r="P1053" i="33"/>
  <c r="O1053" i="33"/>
  <c r="N1053" i="33"/>
  <c r="M1053" i="33"/>
  <c r="L1053" i="33"/>
  <c r="W1027" i="33"/>
  <c r="V1027" i="33"/>
  <c r="U1027" i="33"/>
  <c r="T1027" i="33"/>
  <c r="S1027" i="33"/>
  <c r="R1027" i="33"/>
  <c r="Q1027" i="33"/>
  <c r="P1027" i="33"/>
  <c r="O1027" i="33"/>
  <c r="N1027" i="33"/>
  <c r="M1027" i="33"/>
  <c r="L1027" i="33"/>
  <c r="W1016" i="33"/>
  <c r="V1016" i="33"/>
  <c r="U1016" i="33"/>
  <c r="T1016" i="33"/>
  <c r="S1016" i="33"/>
  <c r="R1016" i="33"/>
  <c r="Q1016" i="33"/>
  <c r="P1016" i="33"/>
  <c r="O1016" i="33"/>
  <c r="N1016" i="33"/>
  <c r="M1016" i="33"/>
  <c r="L1016" i="33"/>
  <c r="W990" i="33"/>
  <c r="V990" i="33"/>
  <c r="U990" i="33"/>
  <c r="T990" i="33"/>
  <c r="S990" i="33"/>
  <c r="R990" i="33"/>
  <c r="Q990" i="33"/>
  <c r="P990" i="33"/>
  <c r="O990" i="33"/>
  <c r="N990" i="33"/>
  <c r="M990" i="33"/>
  <c r="L990" i="33"/>
  <c r="W972" i="33"/>
  <c r="V972" i="33"/>
  <c r="U972" i="33"/>
  <c r="T972" i="33"/>
  <c r="S972" i="33"/>
  <c r="R972" i="33"/>
  <c r="Q972" i="33"/>
  <c r="P972" i="33"/>
  <c r="O972" i="33"/>
  <c r="N972" i="33"/>
  <c r="M972" i="33"/>
  <c r="L972" i="33"/>
  <c r="W961" i="33"/>
  <c r="V961" i="33"/>
  <c r="U961" i="33"/>
  <c r="T961" i="33"/>
  <c r="S961" i="33"/>
  <c r="R961" i="33"/>
  <c r="Q961" i="33"/>
  <c r="P961" i="33"/>
  <c r="O961" i="33"/>
  <c r="N961" i="33"/>
  <c r="M961" i="33"/>
  <c r="L961" i="33"/>
  <c r="W955" i="33"/>
  <c r="W278" i="40" s="1"/>
  <c r="V955" i="33"/>
  <c r="V278" i="40" s="1"/>
  <c r="U955" i="33"/>
  <c r="U278" i="40" s="1"/>
  <c r="T955" i="33"/>
  <c r="T278" i="40" s="1"/>
  <c r="S955" i="33"/>
  <c r="S278" i="40" s="1"/>
  <c r="R955" i="33"/>
  <c r="R278" i="40" s="1"/>
  <c r="Q955" i="33"/>
  <c r="Q278" i="40" s="1"/>
  <c r="P955" i="33"/>
  <c r="P278" i="40" s="1"/>
  <c r="O955" i="33"/>
  <c r="O278" i="40" s="1"/>
  <c r="N955" i="33"/>
  <c r="N278" i="40" s="1"/>
  <c r="M955" i="33"/>
  <c r="M278" i="40" s="1"/>
  <c r="L955" i="33"/>
  <c r="L278" i="40" s="1"/>
  <c r="W938" i="33"/>
  <c r="V938" i="33"/>
  <c r="U938" i="33"/>
  <c r="T938" i="33"/>
  <c r="S938" i="33"/>
  <c r="R938" i="33"/>
  <c r="Q938" i="33"/>
  <c r="P938" i="33"/>
  <c r="O938" i="33"/>
  <c r="N938" i="33"/>
  <c r="M938" i="33"/>
  <c r="L938" i="33"/>
  <c r="W930" i="33"/>
  <c r="V930" i="33"/>
  <c r="U930" i="33"/>
  <c r="T930" i="33"/>
  <c r="S930" i="33"/>
  <c r="R930" i="33"/>
  <c r="Q930" i="33"/>
  <c r="P930" i="33"/>
  <c r="O930" i="33"/>
  <c r="N930" i="33"/>
  <c r="M930" i="33"/>
  <c r="L930" i="33"/>
  <c r="W912" i="33"/>
  <c r="V912" i="33"/>
  <c r="U912" i="33"/>
  <c r="T912" i="33"/>
  <c r="S912" i="33"/>
  <c r="R912" i="33"/>
  <c r="Q912" i="33"/>
  <c r="P912" i="33"/>
  <c r="O912" i="33"/>
  <c r="N912" i="33"/>
  <c r="M912" i="33"/>
  <c r="L912" i="33"/>
  <c r="W905" i="33"/>
  <c r="V905" i="33"/>
  <c r="U905" i="33"/>
  <c r="T905" i="33"/>
  <c r="S905" i="33"/>
  <c r="R905" i="33"/>
  <c r="Q905" i="33"/>
  <c r="P905" i="33"/>
  <c r="O905" i="33"/>
  <c r="N905" i="33"/>
  <c r="M905" i="33"/>
  <c r="L905" i="33"/>
  <c r="W886" i="33"/>
  <c r="V886" i="33"/>
  <c r="U886" i="33"/>
  <c r="T886" i="33"/>
  <c r="S886" i="33"/>
  <c r="R886" i="33"/>
  <c r="Q886" i="33"/>
  <c r="P886" i="33"/>
  <c r="O886" i="33"/>
  <c r="N886" i="33"/>
  <c r="M886" i="33"/>
  <c r="L886" i="33"/>
  <c r="W875" i="33"/>
  <c r="V875" i="33"/>
  <c r="U875" i="33"/>
  <c r="T875" i="33"/>
  <c r="S875" i="33"/>
  <c r="R875" i="33"/>
  <c r="Q875" i="33"/>
  <c r="P875" i="33"/>
  <c r="O875" i="33"/>
  <c r="N875" i="33"/>
  <c r="M875" i="33"/>
  <c r="L875" i="33"/>
  <c r="W850" i="33"/>
  <c r="V850" i="33"/>
  <c r="U850" i="33"/>
  <c r="T850" i="33"/>
  <c r="S850" i="33"/>
  <c r="R850" i="33"/>
  <c r="Q850" i="33"/>
  <c r="P850" i="33"/>
  <c r="O850" i="33"/>
  <c r="N850" i="33"/>
  <c r="M850" i="33"/>
  <c r="L850" i="33"/>
  <c r="W839" i="33"/>
  <c r="V839" i="33"/>
  <c r="U839" i="33"/>
  <c r="T839" i="33"/>
  <c r="S839" i="33"/>
  <c r="R839" i="33"/>
  <c r="Q839" i="33"/>
  <c r="P839" i="33"/>
  <c r="O839" i="33"/>
  <c r="N839" i="33"/>
  <c r="M839" i="33"/>
  <c r="L839" i="33"/>
  <c r="W812" i="33"/>
  <c r="V812" i="33"/>
  <c r="U812" i="33"/>
  <c r="T812" i="33"/>
  <c r="S812" i="33"/>
  <c r="R812" i="33"/>
  <c r="Q812" i="33"/>
  <c r="P812" i="33"/>
  <c r="O812" i="33"/>
  <c r="N812" i="33"/>
  <c r="M812" i="33"/>
  <c r="L812" i="33"/>
  <c r="W801" i="33"/>
  <c r="V801" i="33"/>
  <c r="U801" i="33"/>
  <c r="T801" i="33"/>
  <c r="S801" i="33"/>
  <c r="R801" i="33"/>
  <c r="Q801" i="33"/>
  <c r="P801" i="33"/>
  <c r="O801" i="33"/>
  <c r="N801" i="33"/>
  <c r="M801" i="33"/>
  <c r="L801" i="33"/>
  <c r="W791" i="33"/>
  <c r="V791" i="33"/>
  <c r="U791" i="33"/>
  <c r="T791" i="33"/>
  <c r="S791" i="33"/>
  <c r="R791" i="33"/>
  <c r="Q791" i="33"/>
  <c r="P791" i="33"/>
  <c r="O791" i="33"/>
  <c r="N791" i="33"/>
  <c r="M791" i="33"/>
  <c r="L791" i="33"/>
  <c r="W782" i="33"/>
  <c r="V782" i="33"/>
  <c r="U782" i="33"/>
  <c r="T782" i="33"/>
  <c r="S782" i="33"/>
  <c r="R782" i="33"/>
  <c r="Q782" i="33"/>
  <c r="P782" i="33"/>
  <c r="O782" i="33"/>
  <c r="N782" i="33"/>
  <c r="M782" i="33"/>
  <c r="L782" i="33"/>
  <c r="W771" i="33"/>
  <c r="V771" i="33"/>
  <c r="U771" i="33"/>
  <c r="T771" i="33"/>
  <c r="S771" i="33"/>
  <c r="R771" i="33"/>
  <c r="Q771" i="33"/>
  <c r="P771" i="33"/>
  <c r="O771" i="33"/>
  <c r="N771" i="33"/>
  <c r="M771" i="33"/>
  <c r="L771" i="33"/>
  <c r="W753" i="33"/>
  <c r="V753" i="33"/>
  <c r="U753" i="33"/>
  <c r="T753" i="33"/>
  <c r="S753" i="33"/>
  <c r="R753" i="33"/>
  <c r="Q753" i="33"/>
  <c r="P753" i="33"/>
  <c r="O753" i="33"/>
  <c r="N753" i="33"/>
  <c r="M753" i="33"/>
  <c r="L753" i="33"/>
  <c r="W735" i="33"/>
  <c r="V735" i="33"/>
  <c r="U735" i="33"/>
  <c r="T735" i="33"/>
  <c r="S735" i="33"/>
  <c r="R735" i="33"/>
  <c r="Q735" i="33"/>
  <c r="P735" i="33"/>
  <c r="O735" i="33"/>
  <c r="N735" i="33"/>
  <c r="M735" i="33"/>
  <c r="L735" i="33"/>
  <c r="W724" i="33"/>
  <c r="V724" i="33"/>
  <c r="U724" i="33"/>
  <c r="T724" i="33"/>
  <c r="S724" i="33"/>
  <c r="R724" i="33"/>
  <c r="Q724" i="33"/>
  <c r="P724" i="33"/>
  <c r="O724" i="33"/>
  <c r="N724" i="33"/>
  <c r="M724" i="33"/>
  <c r="L724" i="33"/>
  <c r="W705" i="33"/>
  <c r="V705" i="33"/>
  <c r="U705" i="33"/>
  <c r="T705" i="33"/>
  <c r="S705" i="33"/>
  <c r="R705" i="33"/>
  <c r="Q705" i="33"/>
  <c r="P705" i="33"/>
  <c r="O705" i="33"/>
  <c r="N705" i="33"/>
  <c r="M705" i="33"/>
  <c r="L705" i="33"/>
  <c r="I1809" i="33"/>
  <c r="J1809" i="33"/>
  <c r="I1800" i="33"/>
  <c r="J1800" i="33"/>
  <c r="I1789" i="33"/>
  <c r="J1789" i="33"/>
  <c r="I1770" i="33"/>
  <c r="J1770" i="33"/>
  <c r="I1759" i="33"/>
  <c r="J1759" i="33"/>
  <c r="I1749" i="33"/>
  <c r="J1749" i="33"/>
  <c r="I1739" i="33"/>
  <c r="J1739" i="33"/>
  <c r="I1728" i="33"/>
  <c r="J1728" i="33"/>
  <c r="I1718" i="33"/>
  <c r="J1718" i="33"/>
  <c r="I1697" i="33"/>
  <c r="J1697" i="33"/>
  <c r="I1690" i="33"/>
  <c r="J1690" i="33"/>
  <c r="I1681" i="33"/>
  <c r="J1681" i="33"/>
  <c r="I1673" i="33"/>
  <c r="J1673" i="33"/>
  <c r="I1664" i="33"/>
  <c r="J1664" i="33"/>
  <c r="I1654" i="33"/>
  <c r="J1654" i="33"/>
  <c r="I1625" i="33"/>
  <c r="J1625" i="33"/>
  <c r="I1613" i="33"/>
  <c r="J1613" i="33"/>
  <c r="I1599" i="33"/>
  <c r="J1599" i="33"/>
  <c r="I1587" i="33"/>
  <c r="J1587" i="33"/>
  <c r="I1570" i="33"/>
  <c r="J1570" i="33"/>
  <c r="I1561" i="33"/>
  <c r="J1561" i="33"/>
  <c r="I1538" i="33"/>
  <c r="J1538" i="33"/>
  <c r="I1529" i="33"/>
  <c r="J1529" i="33"/>
  <c r="I1520" i="33"/>
  <c r="J1520" i="33"/>
  <c r="I1511" i="33"/>
  <c r="J1511" i="33"/>
  <c r="I1500" i="33"/>
  <c r="J1500" i="33"/>
  <c r="I1490" i="33"/>
  <c r="J1490" i="33"/>
  <c r="I1480" i="33"/>
  <c r="J1480" i="33"/>
  <c r="I1471" i="33"/>
  <c r="J1471" i="33"/>
  <c r="I1460" i="33"/>
  <c r="J1460" i="33"/>
  <c r="I1449" i="33"/>
  <c r="J1449" i="33"/>
  <c r="I1439" i="33"/>
  <c r="J1439" i="33"/>
  <c r="I1426" i="33"/>
  <c r="J1426" i="33"/>
  <c r="I1415" i="33"/>
  <c r="J1415" i="33"/>
  <c r="I1406" i="33"/>
  <c r="J1406" i="33"/>
  <c r="I1395" i="33"/>
  <c r="J1395" i="33"/>
  <c r="I1386" i="33"/>
  <c r="J1386" i="33"/>
  <c r="I1371" i="33"/>
  <c r="J1371" i="33"/>
  <c r="I1365" i="33"/>
  <c r="J1365" i="33"/>
  <c r="I1354" i="33"/>
  <c r="J1354" i="33"/>
  <c r="I1343" i="33"/>
  <c r="J1343" i="33"/>
  <c r="I1332" i="33"/>
  <c r="J1332" i="33"/>
  <c r="I1316" i="33"/>
  <c r="J1316" i="33"/>
  <c r="I1306" i="33"/>
  <c r="J1306" i="33"/>
  <c r="I1299" i="33"/>
  <c r="J1299" i="33"/>
  <c r="I1287" i="33"/>
  <c r="J1287" i="33"/>
  <c r="I1277" i="33"/>
  <c r="J1277" i="33"/>
  <c r="I1269" i="33"/>
  <c r="J1269" i="33"/>
  <c r="I1255" i="33"/>
  <c r="J1255" i="33"/>
  <c r="I1244" i="33"/>
  <c r="J1244" i="33"/>
  <c r="I1234" i="33"/>
  <c r="J1234" i="33"/>
  <c r="I1223" i="33"/>
  <c r="J1223" i="33"/>
  <c r="I1214" i="33"/>
  <c r="J1214" i="33"/>
  <c r="I1184" i="33"/>
  <c r="J1184" i="33"/>
  <c r="I1174" i="33"/>
  <c r="J1174" i="33"/>
  <c r="I1163" i="33"/>
  <c r="J1163" i="33"/>
  <c r="I1148" i="33"/>
  <c r="J1148" i="33"/>
  <c r="I1138" i="33"/>
  <c r="J1138" i="33"/>
  <c r="I1127" i="33"/>
  <c r="J1127" i="33"/>
  <c r="I1118" i="33"/>
  <c r="J1118" i="33"/>
  <c r="I1112" i="33"/>
  <c r="J1112" i="33"/>
  <c r="I1089" i="33"/>
  <c r="J1089" i="33"/>
  <c r="I1078" i="33"/>
  <c r="J1078" i="33"/>
  <c r="I1068" i="33"/>
  <c r="J1068" i="33"/>
  <c r="I1052" i="33"/>
  <c r="J1052" i="33"/>
  <c r="I1035" i="33"/>
  <c r="J1035" i="33"/>
  <c r="I1026" i="33"/>
  <c r="J1026" i="33"/>
  <c r="I1015" i="33"/>
  <c r="J1015" i="33"/>
  <c r="I989" i="33"/>
  <c r="J989" i="33"/>
  <c r="I971" i="33"/>
  <c r="J971" i="33"/>
  <c r="I960" i="33"/>
  <c r="J960" i="33"/>
  <c r="I954" i="33"/>
  <c r="J954" i="33"/>
  <c r="I937" i="33"/>
  <c r="J937" i="33"/>
  <c r="I929" i="33"/>
  <c r="J929" i="33"/>
  <c r="I918" i="33"/>
  <c r="J918" i="33"/>
  <c r="I911" i="33"/>
  <c r="J911" i="33"/>
  <c r="I904" i="33"/>
  <c r="J904" i="33"/>
  <c r="I885" i="33"/>
  <c r="J885" i="33"/>
  <c r="I874" i="33"/>
  <c r="J874" i="33"/>
  <c r="I863" i="33"/>
  <c r="J863" i="33"/>
  <c r="I849" i="33"/>
  <c r="J849" i="33"/>
  <c r="I838" i="33"/>
  <c r="J838" i="33"/>
  <c r="I825" i="33"/>
  <c r="J825" i="33"/>
  <c r="I811" i="33"/>
  <c r="J811" i="33"/>
  <c r="I800" i="33"/>
  <c r="J800" i="33"/>
  <c r="I790" i="33"/>
  <c r="J790" i="33"/>
  <c r="I781" i="33"/>
  <c r="J781" i="33"/>
  <c r="I770" i="33"/>
  <c r="J770" i="33"/>
  <c r="I760" i="33"/>
  <c r="J760" i="33"/>
  <c r="I752" i="33"/>
  <c r="J752" i="33"/>
  <c r="I742" i="33"/>
  <c r="J742" i="33"/>
  <c r="I734" i="33"/>
  <c r="J734" i="33"/>
  <c r="I723" i="33"/>
  <c r="J723" i="33"/>
  <c r="I713" i="33"/>
  <c r="J713" i="33"/>
  <c r="I704" i="33"/>
  <c r="J704" i="33"/>
  <c r="I678" i="33"/>
  <c r="J678" i="33"/>
  <c r="J1977" i="33"/>
  <c r="J1975" i="33"/>
  <c r="J1973" i="33"/>
  <c r="J1971" i="33"/>
  <c r="J1968" i="33"/>
  <c r="J1965" i="33"/>
  <c r="J1962" i="33"/>
  <c r="J1959" i="33"/>
  <c r="J1956" i="33"/>
  <c r="J1953" i="33"/>
  <c r="J1950" i="33"/>
  <c r="J1947" i="33"/>
  <c r="J1944" i="33"/>
  <c r="J1941" i="33"/>
  <c r="J1938" i="33"/>
  <c r="J1935" i="33"/>
  <c r="M1" i="33"/>
  <c r="N1" i="33" s="1"/>
  <c r="O1" i="33" s="1"/>
  <c r="P1" i="33" s="1"/>
  <c r="Q1" i="33" s="1"/>
  <c r="R1" i="33" s="1"/>
  <c r="S1" i="33" s="1"/>
  <c r="T1" i="33" s="1"/>
  <c r="U1" i="33" s="1"/>
  <c r="V1" i="33" s="1"/>
  <c r="W1" i="33" s="1"/>
  <c r="G1977" i="33"/>
  <c r="F1977" i="33"/>
  <c r="E1977" i="33"/>
  <c r="D1977" i="33"/>
  <c r="C1977" i="33"/>
  <c r="B1977" i="33"/>
  <c r="G1976" i="33"/>
  <c r="F1976" i="33"/>
  <c r="E1976" i="33"/>
  <c r="D1976" i="33"/>
  <c r="C1976" i="33"/>
  <c r="B1976" i="33"/>
  <c r="G1975" i="33"/>
  <c r="F1975" i="33"/>
  <c r="E1975" i="33"/>
  <c r="D1975" i="33"/>
  <c r="C1975" i="33"/>
  <c r="B1975" i="33"/>
  <c r="G1974" i="33"/>
  <c r="F1974" i="33"/>
  <c r="E1974" i="33"/>
  <c r="D1974" i="33"/>
  <c r="C1974" i="33"/>
  <c r="B1974" i="33"/>
  <c r="G1973" i="33"/>
  <c r="F1973" i="33"/>
  <c r="E1973" i="33"/>
  <c r="D1973" i="33"/>
  <c r="C1973" i="33"/>
  <c r="B1973" i="33"/>
  <c r="G1972" i="33"/>
  <c r="F1972" i="33"/>
  <c r="E1972" i="33"/>
  <c r="D1972" i="33"/>
  <c r="C1972" i="33"/>
  <c r="B1972" i="33"/>
  <c r="G1932" i="33"/>
  <c r="F1932" i="33"/>
  <c r="E1932" i="33"/>
  <c r="D1932" i="33"/>
  <c r="C1932" i="33"/>
  <c r="B1932" i="33"/>
  <c r="G1931" i="33"/>
  <c r="F1931" i="33"/>
  <c r="E1931" i="33"/>
  <c r="D1931" i="33"/>
  <c r="C1931" i="33"/>
  <c r="B1931" i="33"/>
  <c r="G1930" i="33"/>
  <c r="F1930" i="33"/>
  <c r="E1930" i="33"/>
  <c r="D1930" i="33"/>
  <c r="C1930" i="33"/>
  <c r="B1930" i="33"/>
  <c r="G1929" i="33"/>
  <c r="F1929" i="33"/>
  <c r="E1929" i="33"/>
  <c r="D1929" i="33"/>
  <c r="C1929" i="33"/>
  <c r="B1929" i="33"/>
  <c r="G1928" i="33"/>
  <c r="F1928" i="33"/>
  <c r="E1928" i="33"/>
  <c r="D1928" i="33"/>
  <c r="C1928" i="33"/>
  <c r="B1928" i="33"/>
  <c r="G1927" i="33"/>
  <c r="F1927" i="33"/>
  <c r="E1927" i="33"/>
  <c r="D1927" i="33"/>
  <c r="C1927" i="33"/>
  <c r="B1927" i="33"/>
  <c r="G1926" i="33"/>
  <c r="F1926" i="33"/>
  <c r="E1926" i="33"/>
  <c r="D1926" i="33"/>
  <c r="C1926" i="33"/>
  <c r="B1926" i="33"/>
  <c r="G1925" i="33"/>
  <c r="F1925" i="33"/>
  <c r="E1925" i="33"/>
  <c r="D1925" i="33"/>
  <c r="C1925" i="33"/>
  <c r="B1925" i="33"/>
  <c r="G1924" i="33"/>
  <c r="F1924" i="33"/>
  <c r="E1924" i="33"/>
  <c r="D1924" i="33"/>
  <c r="C1924" i="33"/>
  <c r="B1924" i="33"/>
  <c r="G1923" i="33"/>
  <c r="F1923" i="33"/>
  <c r="E1923" i="33"/>
  <c r="D1923" i="33"/>
  <c r="C1923" i="33"/>
  <c r="B1923" i="33"/>
  <c r="G1922" i="33"/>
  <c r="F1922" i="33"/>
  <c r="E1922" i="33"/>
  <c r="D1922" i="33"/>
  <c r="C1922" i="33"/>
  <c r="B1922" i="33"/>
  <c r="G1921" i="33"/>
  <c r="F1921" i="33"/>
  <c r="E1921" i="33"/>
  <c r="D1921" i="33"/>
  <c r="C1921" i="33"/>
  <c r="B1921" i="33"/>
  <c r="G1920" i="33"/>
  <c r="F1920" i="33"/>
  <c r="E1920" i="33"/>
  <c r="D1920" i="33"/>
  <c r="C1920" i="33"/>
  <c r="B1920" i="33"/>
  <c r="G1919" i="33"/>
  <c r="F1919" i="33"/>
  <c r="E1919" i="33"/>
  <c r="D1919" i="33"/>
  <c r="C1919" i="33"/>
  <c r="B1919" i="33"/>
  <c r="G1918" i="33"/>
  <c r="F1918" i="33"/>
  <c r="E1918" i="33"/>
  <c r="D1918" i="33"/>
  <c r="C1918" i="33"/>
  <c r="B1918" i="33"/>
  <c r="G1917" i="33"/>
  <c r="F1917" i="33"/>
  <c r="E1917" i="33"/>
  <c r="D1917" i="33"/>
  <c r="C1917" i="33"/>
  <c r="B1917" i="33"/>
  <c r="G1916" i="33"/>
  <c r="F1916" i="33"/>
  <c r="E1916" i="33"/>
  <c r="D1916" i="33"/>
  <c r="C1916" i="33"/>
  <c r="B1916" i="33"/>
  <c r="G1915" i="33"/>
  <c r="F1915" i="33"/>
  <c r="E1915" i="33"/>
  <c r="D1915" i="33"/>
  <c r="C1915" i="33"/>
  <c r="B1915" i="33"/>
  <c r="G1914" i="33"/>
  <c r="F1914" i="33"/>
  <c r="E1914" i="33"/>
  <c r="D1914" i="33"/>
  <c r="C1914" i="33"/>
  <c r="B1914" i="33"/>
  <c r="G1913" i="33"/>
  <c r="F1913" i="33"/>
  <c r="E1913" i="33"/>
  <c r="D1913" i="33"/>
  <c r="C1913" i="33"/>
  <c r="B1913" i="33"/>
  <c r="G1912" i="33"/>
  <c r="F1912" i="33"/>
  <c r="E1912" i="33"/>
  <c r="D1912" i="33"/>
  <c r="C1912" i="33"/>
  <c r="B1912" i="33"/>
  <c r="G1911" i="33"/>
  <c r="F1911" i="33"/>
  <c r="E1911" i="33"/>
  <c r="D1911" i="33"/>
  <c r="C1911" i="33"/>
  <c r="B1911" i="33"/>
  <c r="G1910" i="33"/>
  <c r="F1910" i="33"/>
  <c r="E1910" i="33"/>
  <c r="D1910" i="33"/>
  <c r="C1910" i="33"/>
  <c r="B1910" i="33"/>
  <c r="G1909" i="33"/>
  <c r="F1909" i="33"/>
  <c r="E1909" i="33"/>
  <c r="D1909" i="33"/>
  <c r="C1909" i="33"/>
  <c r="B1909" i="33"/>
  <c r="G1908" i="33"/>
  <c r="F1908" i="33"/>
  <c r="E1908" i="33"/>
  <c r="D1908" i="33"/>
  <c r="C1908" i="33"/>
  <c r="B1908" i="33"/>
  <c r="G1907" i="33"/>
  <c r="F1907" i="33"/>
  <c r="E1907" i="33"/>
  <c r="D1907" i="33"/>
  <c r="C1907" i="33"/>
  <c r="B1907" i="33"/>
  <c r="G1906" i="33"/>
  <c r="F1906" i="33"/>
  <c r="E1906" i="33"/>
  <c r="D1906" i="33"/>
  <c r="C1906" i="33"/>
  <c r="B1906" i="33"/>
  <c r="G1905" i="33"/>
  <c r="F1905" i="33"/>
  <c r="E1905" i="33"/>
  <c r="D1905" i="33"/>
  <c r="C1905" i="33"/>
  <c r="B1905" i="33"/>
  <c r="G1904" i="33"/>
  <c r="F1904" i="33"/>
  <c r="E1904" i="33"/>
  <c r="D1904" i="33"/>
  <c r="C1904" i="33"/>
  <c r="B1904" i="33"/>
  <c r="G1903" i="33"/>
  <c r="F1903" i="33"/>
  <c r="E1903" i="33"/>
  <c r="D1903" i="33"/>
  <c r="C1903" i="33"/>
  <c r="B1903" i="33"/>
  <c r="G1902" i="33"/>
  <c r="F1902" i="33"/>
  <c r="E1902" i="33"/>
  <c r="D1902" i="33"/>
  <c r="C1902" i="33"/>
  <c r="B1902" i="33"/>
  <c r="G1901" i="33"/>
  <c r="F1901" i="33"/>
  <c r="E1901" i="33"/>
  <c r="D1901" i="33"/>
  <c r="C1901" i="33"/>
  <c r="B1901" i="33"/>
  <c r="G1900" i="33"/>
  <c r="F1900" i="33"/>
  <c r="E1900" i="33"/>
  <c r="D1900" i="33"/>
  <c r="C1900" i="33"/>
  <c r="B1900" i="33"/>
  <c r="G1899" i="33"/>
  <c r="F1899" i="33"/>
  <c r="E1899" i="33"/>
  <c r="D1899" i="33"/>
  <c r="C1899" i="33"/>
  <c r="B1899" i="33"/>
  <c r="G1898" i="33"/>
  <c r="F1898" i="33"/>
  <c r="E1898" i="33"/>
  <c r="D1898" i="33"/>
  <c r="C1898" i="33"/>
  <c r="B1898" i="33"/>
  <c r="G1897" i="33"/>
  <c r="F1897" i="33"/>
  <c r="E1897" i="33"/>
  <c r="D1897" i="33"/>
  <c r="C1897" i="33"/>
  <c r="B1897" i="33"/>
  <c r="G1896" i="33"/>
  <c r="F1896" i="33"/>
  <c r="E1896" i="33"/>
  <c r="D1896" i="33"/>
  <c r="C1896" i="33"/>
  <c r="B1896" i="33"/>
  <c r="G1895" i="33"/>
  <c r="F1895" i="33"/>
  <c r="E1895" i="33"/>
  <c r="D1895" i="33"/>
  <c r="C1895" i="33"/>
  <c r="B1895" i="33"/>
  <c r="G1894" i="33"/>
  <c r="F1894" i="33"/>
  <c r="E1894" i="33"/>
  <c r="D1894" i="33"/>
  <c r="C1894" i="33"/>
  <c r="B1894" i="33"/>
  <c r="G1893" i="33"/>
  <c r="F1893" i="33"/>
  <c r="E1893" i="33"/>
  <c r="D1893" i="33"/>
  <c r="C1893" i="33"/>
  <c r="B1893" i="33"/>
  <c r="G1892" i="33"/>
  <c r="F1892" i="33"/>
  <c r="E1892" i="33"/>
  <c r="D1892" i="33"/>
  <c r="C1892" i="33"/>
  <c r="B1892" i="33"/>
  <c r="G1891" i="33"/>
  <c r="F1891" i="33"/>
  <c r="E1891" i="33"/>
  <c r="D1891" i="33"/>
  <c r="C1891" i="33"/>
  <c r="B1891" i="33"/>
  <c r="G1890" i="33"/>
  <c r="F1890" i="33"/>
  <c r="E1890" i="33"/>
  <c r="D1890" i="33"/>
  <c r="C1890" i="33"/>
  <c r="B1890" i="33"/>
  <c r="G1889" i="33"/>
  <c r="F1889" i="33"/>
  <c r="E1889" i="33"/>
  <c r="D1889" i="33"/>
  <c r="C1889" i="33"/>
  <c r="B1889" i="33"/>
  <c r="G1888" i="33"/>
  <c r="F1888" i="33"/>
  <c r="E1888" i="33"/>
  <c r="D1888" i="33"/>
  <c r="C1888" i="33"/>
  <c r="B1888" i="33"/>
  <c r="G1887" i="33"/>
  <c r="F1887" i="33"/>
  <c r="E1887" i="33"/>
  <c r="D1887" i="33"/>
  <c r="C1887" i="33"/>
  <c r="B1887" i="33"/>
  <c r="G1886" i="33"/>
  <c r="F1886" i="33"/>
  <c r="E1886" i="33"/>
  <c r="D1886" i="33"/>
  <c r="C1886" i="33"/>
  <c r="B1886" i="33"/>
  <c r="G1885" i="33"/>
  <c r="F1885" i="33"/>
  <c r="E1885" i="33"/>
  <c r="D1885" i="33"/>
  <c r="C1885" i="33"/>
  <c r="B1885" i="33"/>
  <c r="G1884" i="33"/>
  <c r="F1884" i="33"/>
  <c r="E1884" i="33"/>
  <c r="D1884" i="33"/>
  <c r="C1884" i="33"/>
  <c r="B1884" i="33"/>
  <c r="G1883" i="33"/>
  <c r="F1883" i="33"/>
  <c r="E1883" i="33"/>
  <c r="D1883" i="33"/>
  <c r="C1883" i="33"/>
  <c r="B1883" i="33"/>
  <c r="G1882" i="33"/>
  <c r="F1882" i="33"/>
  <c r="E1882" i="33"/>
  <c r="D1882" i="33"/>
  <c r="C1882" i="33"/>
  <c r="B1882" i="33"/>
  <c r="G1881" i="33"/>
  <c r="F1881" i="33"/>
  <c r="E1881" i="33"/>
  <c r="D1881" i="33"/>
  <c r="C1881" i="33"/>
  <c r="B1881" i="33"/>
  <c r="G1880" i="33"/>
  <c r="F1880" i="33"/>
  <c r="E1880" i="33"/>
  <c r="D1880" i="33"/>
  <c r="C1880" i="33"/>
  <c r="B1880" i="33"/>
  <c r="G1879" i="33"/>
  <c r="F1879" i="33"/>
  <c r="E1879" i="33"/>
  <c r="D1879" i="33"/>
  <c r="C1879" i="33"/>
  <c r="B1879" i="33"/>
  <c r="G1878" i="33"/>
  <c r="F1878" i="33"/>
  <c r="E1878" i="33"/>
  <c r="D1878" i="33"/>
  <c r="C1878" i="33"/>
  <c r="B1878" i="33"/>
  <c r="G1877" i="33"/>
  <c r="F1877" i="33"/>
  <c r="E1877" i="33"/>
  <c r="D1877" i="33"/>
  <c r="C1877" i="33"/>
  <c r="B1877" i="33"/>
  <c r="G1876" i="33"/>
  <c r="F1876" i="33"/>
  <c r="E1876" i="33"/>
  <c r="D1876" i="33"/>
  <c r="C1876" i="33"/>
  <c r="B1876" i="33"/>
  <c r="G1875" i="33"/>
  <c r="F1875" i="33"/>
  <c r="E1875" i="33"/>
  <c r="D1875" i="33"/>
  <c r="C1875" i="33"/>
  <c r="B1875" i="33"/>
  <c r="G1874" i="33"/>
  <c r="F1874" i="33"/>
  <c r="E1874" i="33"/>
  <c r="D1874" i="33"/>
  <c r="C1874" i="33"/>
  <c r="B1874" i="33"/>
  <c r="G1873" i="33"/>
  <c r="F1873" i="33"/>
  <c r="E1873" i="33"/>
  <c r="D1873" i="33"/>
  <c r="C1873" i="33"/>
  <c r="B1873" i="33"/>
  <c r="G1872" i="33"/>
  <c r="F1872" i="33"/>
  <c r="E1872" i="33"/>
  <c r="D1872" i="33"/>
  <c r="C1872" i="33"/>
  <c r="B1872" i="33"/>
  <c r="G1871" i="33"/>
  <c r="F1871" i="33"/>
  <c r="E1871" i="33"/>
  <c r="D1871" i="33"/>
  <c r="C1871" i="33"/>
  <c r="B1871" i="33"/>
  <c r="G1870" i="33"/>
  <c r="F1870" i="33"/>
  <c r="E1870" i="33"/>
  <c r="D1870" i="33"/>
  <c r="C1870" i="33"/>
  <c r="B1870" i="33"/>
  <c r="G1869" i="33"/>
  <c r="F1869" i="33"/>
  <c r="E1869" i="33"/>
  <c r="D1869" i="33"/>
  <c r="C1869" i="33"/>
  <c r="B1869" i="33"/>
  <c r="G1868" i="33"/>
  <c r="F1868" i="33"/>
  <c r="E1868" i="33"/>
  <c r="D1868" i="33"/>
  <c r="C1868" i="33"/>
  <c r="B1868" i="33"/>
  <c r="G1867" i="33"/>
  <c r="F1867" i="33"/>
  <c r="E1867" i="33"/>
  <c r="D1867" i="33"/>
  <c r="C1867" i="33"/>
  <c r="B1867" i="33"/>
  <c r="G1866" i="33"/>
  <c r="F1866" i="33"/>
  <c r="E1866" i="33"/>
  <c r="D1866" i="33"/>
  <c r="C1866" i="33"/>
  <c r="B1866" i="33"/>
  <c r="G1865" i="33"/>
  <c r="F1865" i="33"/>
  <c r="E1865" i="33"/>
  <c r="D1865" i="33"/>
  <c r="C1865" i="33"/>
  <c r="B1865" i="33"/>
  <c r="G1864" i="33"/>
  <c r="F1864" i="33"/>
  <c r="E1864" i="33"/>
  <c r="D1864" i="33"/>
  <c r="C1864" i="33"/>
  <c r="B1864" i="33"/>
  <c r="G1863" i="33"/>
  <c r="F1863" i="33"/>
  <c r="E1863" i="33"/>
  <c r="D1863" i="33"/>
  <c r="C1863" i="33"/>
  <c r="B1863" i="33"/>
  <c r="G1862" i="33"/>
  <c r="F1862" i="33"/>
  <c r="E1862" i="33"/>
  <c r="D1862" i="33"/>
  <c r="C1862" i="33"/>
  <c r="B1862" i="33"/>
  <c r="G1861" i="33"/>
  <c r="F1861" i="33"/>
  <c r="E1861" i="33"/>
  <c r="D1861" i="33"/>
  <c r="C1861" i="33"/>
  <c r="B1861" i="33"/>
  <c r="G836" i="33"/>
  <c r="F836" i="33"/>
  <c r="E836" i="33"/>
  <c r="D836" i="33"/>
  <c r="C836" i="33"/>
  <c r="B836" i="33"/>
  <c r="G834" i="33"/>
  <c r="F834" i="33"/>
  <c r="E834" i="33"/>
  <c r="D834" i="33"/>
  <c r="C834" i="33"/>
  <c r="B834" i="33"/>
  <c r="G1860" i="33"/>
  <c r="F1860" i="33"/>
  <c r="E1860" i="33"/>
  <c r="D1860" i="33"/>
  <c r="C1860" i="33"/>
  <c r="B1860" i="33"/>
  <c r="G1859" i="33"/>
  <c r="F1859" i="33"/>
  <c r="E1859" i="33"/>
  <c r="D1859" i="33"/>
  <c r="C1859" i="33"/>
  <c r="B1859" i="33"/>
  <c r="G1855" i="33"/>
  <c r="F1855" i="33"/>
  <c r="E1855" i="33"/>
  <c r="D1855" i="33"/>
  <c r="C1855" i="33"/>
  <c r="B1855" i="33"/>
  <c r="G1854" i="33"/>
  <c r="F1854" i="33"/>
  <c r="E1854" i="33"/>
  <c r="D1854" i="33"/>
  <c r="C1854" i="33"/>
  <c r="B1854" i="33"/>
  <c r="G1850" i="33"/>
  <c r="F1850" i="33"/>
  <c r="E1850" i="33"/>
  <c r="D1850" i="33"/>
  <c r="C1850" i="33"/>
  <c r="B1850" i="33"/>
  <c r="G1849" i="33"/>
  <c r="F1849" i="33"/>
  <c r="E1849" i="33"/>
  <c r="D1849" i="33"/>
  <c r="C1849" i="33"/>
  <c r="B1849" i="33"/>
  <c r="G1845" i="33"/>
  <c r="F1845" i="33"/>
  <c r="E1845" i="33"/>
  <c r="D1845" i="33"/>
  <c r="C1845" i="33"/>
  <c r="B1845" i="33"/>
  <c r="G1844" i="33"/>
  <c r="F1844" i="33"/>
  <c r="E1844" i="33"/>
  <c r="D1844" i="33"/>
  <c r="C1844" i="33"/>
  <c r="B1844" i="33"/>
  <c r="G1839" i="33"/>
  <c r="F1839" i="33"/>
  <c r="E1839" i="33"/>
  <c r="D1839" i="33"/>
  <c r="C1839" i="33"/>
  <c r="B1839" i="33"/>
  <c r="G1838" i="33"/>
  <c r="F1838" i="33"/>
  <c r="E1838" i="33"/>
  <c r="D1838" i="33"/>
  <c r="C1838" i="33"/>
  <c r="B1838" i="33"/>
  <c r="G1653" i="33"/>
  <c r="F1653" i="33"/>
  <c r="E1653" i="33"/>
  <c r="D1653" i="33"/>
  <c r="C1653" i="33"/>
  <c r="B1653" i="33"/>
  <c r="G1652" i="33"/>
  <c r="F1652" i="33"/>
  <c r="E1652" i="33"/>
  <c r="D1652" i="33"/>
  <c r="C1652" i="33"/>
  <c r="B1652" i="33"/>
  <c r="G1647" i="33"/>
  <c r="F1647" i="33"/>
  <c r="E1647" i="33"/>
  <c r="D1647" i="33"/>
  <c r="C1647" i="33"/>
  <c r="B1647" i="33"/>
  <c r="G1646" i="33"/>
  <c r="F1646" i="33"/>
  <c r="E1646" i="33"/>
  <c r="D1646" i="33"/>
  <c r="C1646" i="33"/>
  <c r="B1646" i="33"/>
  <c r="G1642" i="33"/>
  <c r="F1642" i="33"/>
  <c r="E1642" i="33"/>
  <c r="D1642" i="33"/>
  <c r="C1642" i="33"/>
  <c r="B1642" i="33"/>
  <c r="G1641" i="33"/>
  <c r="F1641" i="33"/>
  <c r="E1641" i="33"/>
  <c r="D1641" i="33"/>
  <c r="C1641" i="33"/>
  <c r="B1641" i="33"/>
  <c r="G1637" i="33"/>
  <c r="F1637" i="33"/>
  <c r="E1637" i="33"/>
  <c r="D1637" i="33"/>
  <c r="C1637" i="33"/>
  <c r="B1637" i="33"/>
  <c r="G1636" i="33"/>
  <c r="F1636" i="33"/>
  <c r="E1636" i="33"/>
  <c r="D1636" i="33"/>
  <c r="C1636" i="33"/>
  <c r="B1636" i="33"/>
  <c r="G1624" i="33"/>
  <c r="F1624" i="33"/>
  <c r="E1624" i="33"/>
  <c r="D1624" i="33"/>
  <c r="C1624" i="33"/>
  <c r="B1624" i="33"/>
  <c r="G1623" i="33"/>
  <c r="F1623" i="33"/>
  <c r="E1623" i="33"/>
  <c r="D1623" i="33"/>
  <c r="C1623" i="33"/>
  <c r="B1623" i="33"/>
  <c r="G1618" i="33"/>
  <c r="F1618" i="33"/>
  <c r="E1618" i="33"/>
  <c r="D1618" i="33"/>
  <c r="C1618" i="33"/>
  <c r="B1618" i="33"/>
  <c r="G1617" i="33"/>
  <c r="F1617" i="33"/>
  <c r="E1617" i="33"/>
  <c r="D1617" i="33"/>
  <c r="C1617" i="33"/>
  <c r="B1617" i="33"/>
  <c r="G1612" i="33"/>
  <c r="F1612" i="33"/>
  <c r="E1612" i="33"/>
  <c r="D1612" i="33"/>
  <c r="C1612" i="33"/>
  <c r="B1612" i="33"/>
  <c r="G1611" i="33"/>
  <c r="F1611" i="33"/>
  <c r="E1611" i="33"/>
  <c r="D1611" i="33"/>
  <c r="C1611" i="33"/>
  <c r="B1611" i="33"/>
  <c r="G1598" i="33"/>
  <c r="F1598" i="33"/>
  <c r="E1598" i="33"/>
  <c r="D1598" i="33"/>
  <c r="C1598" i="33"/>
  <c r="B1598" i="33"/>
  <c r="G1597" i="33"/>
  <c r="F1597" i="33"/>
  <c r="E1597" i="33"/>
  <c r="D1597" i="33"/>
  <c r="C1597" i="33"/>
  <c r="B1597" i="33"/>
  <c r="G1593" i="33"/>
  <c r="F1593" i="33"/>
  <c r="E1593" i="33"/>
  <c r="D1593" i="33"/>
  <c r="C1593" i="33"/>
  <c r="B1593" i="33"/>
  <c r="G1592" i="33"/>
  <c r="F1592" i="33"/>
  <c r="E1592" i="33"/>
  <c r="D1592" i="33"/>
  <c r="C1592" i="33"/>
  <c r="B1592" i="33"/>
  <c r="G1586" i="33"/>
  <c r="F1586" i="33"/>
  <c r="E1586" i="33"/>
  <c r="D1586" i="33"/>
  <c r="C1586" i="33"/>
  <c r="B1586" i="33"/>
  <c r="G1585" i="33"/>
  <c r="F1585" i="33"/>
  <c r="E1585" i="33"/>
  <c r="D1585" i="33"/>
  <c r="C1585" i="33"/>
  <c r="B1585" i="33"/>
  <c r="G1560" i="33"/>
  <c r="F1560" i="33"/>
  <c r="E1560" i="33"/>
  <c r="D1560" i="33"/>
  <c r="C1560" i="33"/>
  <c r="B1560" i="33"/>
  <c r="G1559" i="33"/>
  <c r="F1559" i="33"/>
  <c r="E1559" i="33"/>
  <c r="D1559" i="33"/>
  <c r="C1559" i="33"/>
  <c r="B1559" i="33"/>
  <c r="G1385" i="33"/>
  <c r="F1385" i="33"/>
  <c r="E1385" i="33"/>
  <c r="D1385" i="33"/>
  <c r="C1385" i="33"/>
  <c r="B1385" i="33"/>
  <c r="G1384" i="33"/>
  <c r="F1384" i="33"/>
  <c r="E1384" i="33"/>
  <c r="D1384" i="33"/>
  <c r="C1384" i="33"/>
  <c r="B1384" i="33"/>
  <c r="G1370" i="33"/>
  <c r="F1370" i="33"/>
  <c r="E1370" i="33"/>
  <c r="D1370" i="33"/>
  <c r="C1370" i="33"/>
  <c r="B1370" i="33"/>
  <c r="G1369" i="33"/>
  <c r="F1369" i="33"/>
  <c r="E1369" i="33"/>
  <c r="D1369" i="33"/>
  <c r="C1369" i="33"/>
  <c r="B1369" i="33"/>
  <c r="G1331" i="33"/>
  <c r="F1331" i="33"/>
  <c r="E1331" i="33"/>
  <c r="D1331" i="33"/>
  <c r="C1331" i="33"/>
  <c r="B1331" i="33"/>
  <c r="G1330" i="33"/>
  <c r="F1330" i="33"/>
  <c r="E1330" i="33"/>
  <c r="D1330" i="33"/>
  <c r="C1330" i="33"/>
  <c r="B1330" i="33"/>
  <c r="G1268" i="33"/>
  <c r="F1268" i="33"/>
  <c r="E1268" i="33"/>
  <c r="D1268" i="33"/>
  <c r="C1268" i="33"/>
  <c r="B1268" i="33"/>
  <c r="G1267" i="33"/>
  <c r="F1267" i="33"/>
  <c r="E1267" i="33"/>
  <c r="D1267" i="33"/>
  <c r="C1267" i="33"/>
  <c r="B1267" i="33"/>
  <c r="G1213" i="33"/>
  <c r="F1213" i="33"/>
  <c r="E1213" i="33"/>
  <c r="D1213" i="33"/>
  <c r="C1213" i="33"/>
  <c r="B1213" i="33"/>
  <c r="G1212" i="33"/>
  <c r="F1212" i="33"/>
  <c r="E1212" i="33"/>
  <c r="D1212" i="33"/>
  <c r="C1212" i="33"/>
  <c r="B1212" i="33"/>
  <c r="G1205" i="33"/>
  <c r="F1205" i="33"/>
  <c r="E1205" i="33"/>
  <c r="D1205" i="33"/>
  <c r="C1205" i="33"/>
  <c r="B1205" i="33"/>
  <c r="G1204" i="33"/>
  <c r="F1204" i="33"/>
  <c r="E1204" i="33"/>
  <c r="D1204" i="33"/>
  <c r="C1204" i="33"/>
  <c r="B1204" i="33"/>
  <c r="G1200" i="33"/>
  <c r="F1200" i="33"/>
  <c r="E1200" i="33"/>
  <c r="D1200" i="33"/>
  <c r="C1200" i="33"/>
  <c r="B1200" i="33"/>
  <c r="G1199" i="33"/>
  <c r="F1199" i="33"/>
  <c r="E1199" i="33"/>
  <c r="D1199" i="33"/>
  <c r="C1199" i="33"/>
  <c r="B1199" i="33"/>
  <c r="G1195" i="33"/>
  <c r="F1195" i="33"/>
  <c r="E1195" i="33"/>
  <c r="D1195" i="33"/>
  <c r="C1195" i="33"/>
  <c r="B1195" i="33"/>
  <c r="G1194" i="33"/>
  <c r="F1194" i="33"/>
  <c r="E1194" i="33"/>
  <c r="D1194" i="33"/>
  <c r="C1194" i="33"/>
  <c r="B1194" i="33"/>
  <c r="G1162" i="33"/>
  <c r="F1162" i="33"/>
  <c r="E1162" i="33"/>
  <c r="D1162" i="33"/>
  <c r="C1162" i="33"/>
  <c r="B1162" i="33"/>
  <c r="G1161" i="33"/>
  <c r="F1161" i="33"/>
  <c r="E1161" i="33"/>
  <c r="D1161" i="33"/>
  <c r="C1161" i="33"/>
  <c r="B1161" i="33"/>
  <c r="G1117" i="33"/>
  <c r="F1117" i="33"/>
  <c r="E1117" i="33"/>
  <c r="D1117" i="33"/>
  <c r="C1117" i="33"/>
  <c r="B1117" i="33"/>
  <c r="G1116" i="33"/>
  <c r="F1116" i="33"/>
  <c r="E1116" i="33"/>
  <c r="D1116" i="33"/>
  <c r="C1116" i="33"/>
  <c r="B1116" i="33"/>
  <c r="G1111" i="33"/>
  <c r="F1111" i="33"/>
  <c r="E1111" i="33"/>
  <c r="D1111" i="33"/>
  <c r="C1111" i="33"/>
  <c r="B1111" i="33"/>
  <c r="G1110" i="33"/>
  <c r="F1110" i="33"/>
  <c r="E1110" i="33"/>
  <c r="D1110" i="33"/>
  <c r="C1110" i="33"/>
  <c r="B1110" i="33"/>
  <c r="G1067" i="33"/>
  <c r="F1067" i="33"/>
  <c r="E1067" i="33"/>
  <c r="D1067" i="33"/>
  <c r="C1067" i="33"/>
  <c r="B1067" i="33"/>
  <c r="G1066" i="33"/>
  <c r="F1066" i="33"/>
  <c r="E1066" i="33"/>
  <c r="D1066" i="33"/>
  <c r="C1066" i="33"/>
  <c r="B1066" i="33"/>
  <c r="G1051" i="33"/>
  <c r="F1051" i="33"/>
  <c r="E1051" i="33"/>
  <c r="D1051" i="33"/>
  <c r="C1051" i="33"/>
  <c r="B1051" i="33"/>
  <c r="G1050" i="33"/>
  <c r="F1050" i="33"/>
  <c r="E1050" i="33"/>
  <c r="D1050" i="33"/>
  <c r="C1050" i="33"/>
  <c r="B1050" i="33"/>
  <c r="G1014" i="33"/>
  <c r="F1014" i="33"/>
  <c r="E1014" i="33"/>
  <c r="D1014" i="33"/>
  <c r="C1014" i="33"/>
  <c r="B1014" i="33"/>
  <c r="G1013" i="33"/>
  <c r="F1013" i="33"/>
  <c r="E1013" i="33"/>
  <c r="D1013" i="33"/>
  <c r="C1013" i="33"/>
  <c r="B1013" i="33"/>
  <c r="G1009" i="33"/>
  <c r="F1009" i="33"/>
  <c r="E1009" i="33"/>
  <c r="D1009" i="33"/>
  <c r="C1009" i="33"/>
  <c r="B1009" i="33"/>
  <c r="G1008" i="33"/>
  <c r="F1008" i="33"/>
  <c r="E1008" i="33"/>
  <c r="D1008" i="33"/>
  <c r="C1008" i="33"/>
  <c r="B1008" i="33"/>
  <c r="G1004" i="33"/>
  <c r="F1004" i="33"/>
  <c r="E1004" i="33"/>
  <c r="D1004" i="33"/>
  <c r="C1004" i="33"/>
  <c r="B1004" i="33"/>
  <c r="G1003" i="33"/>
  <c r="F1003" i="33"/>
  <c r="E1003" i="33"/>
  <c r="D1003" i="33"/>
  <c r="C1003" i="33"/>
  <c r="B1003" i="33"/>
  <c r="G959" i="33"/>
  <c r="F959" i="33"/>
  <c r="E959" i="33"/>
  <c r="D959" i="33"/>
  <c r="C959" i="33"/>
  <c r="B959" i="33"/>
  <c r="G958" i="33"/>
  <c r="F958" i="33"/>
  <c r="E958" i="33"/>
  <c r="D958" i="33"/>
  <c r="C958" i="33"/>
  <c r="B958" i="33"/>
  <c r="G903" i="33"/>
  <c r="F903" i="33"/>
  <c r="E903" i="33"/>
  <c r="D903" i="33"/>
  <c r="C903" i="33"/>
  <c r="B903" i="33"/>
  <c r="G902" i="33"/>
  <c r="F902" i="33"/>
  <c r="E902" i="33"/>
  <c r="D902" i="33"/>
  <c r="C902" i="33"/>
  <c r="B902" i="33"/>
  <c r="G898" i="33"/>
  <c r="F898" i="33"/>
  <c r="E898" i="33"/>
  <c r="D898" i="33"/>
  <c r="C898" i="33"/>
  <c r="B898" i="33"/>
  <c r="G897" i="33"/>
  <c r="F897" i="33"/>
  <c r="E897" i="33"/>
  <c r="D897" i="33"/>
  <c r="C897" i="33"/>
  <c r="B897" i="33"/>
  <c r="G862" i="33"/>
  <c r="F862" i="33"/>
  <c r="E862" i="33"/>
  <c r="D862" i="33"/>
  <c r="C862" i="33"/>
  <c r="B862" i="33"/>
  <c r="G861" i="33"/>
  <c r="F861" i="33"/>
  <c r="E861" i="33"/>
  <c r="D861" i="33"/>
  <c r="C861" i="33"/>
  <c r="B861" i="33"/>
  <c r="G824" i="33"/>
  <c r="F824" i="33"/>
  <c r="E824" i="33"/>
  <c r="D824" i="33"/>
  <c r="C824" i="33"/>
  <c r="B824" i="33"/>
  <c r="G823" i="33"/>
  <c r="F823" i="33"/>
  <c r="E823" i="33"/>
  <c r="D823" i="33"/>
  <c r="C823" i="33"/>
  <c r="B823" i="33"/>
  <c r="G703" i="33"/>
  <c r="F703" i="33"/>
  <c r="E703" i="33"/>
  <c r="D703" i="33"/>
  <c r="C703" i="33"/>
  <c r="B703" i="33"/>
  <c r="G702" i="33"/>
  <c r="F702" i="33"/>
  <c r="E702" i="33"/>
  <c r="D702" i="33"/>
  <c r="C702" i="33"/>
  <c r="B702" i="33"/>
  <c r="G698" i="33"/>
  <c r="F698" i="33"/>
  <c r="E698" i="33"/>
  <c r="D698" i="33"/>
  <c r="C698" i="33"/>
  <c r="B698" i="33"/>
  <c r="G697" i="33"/>
  <c r="F697" i="33"/>
  <c r="E697" i="33"/>
  <c r="D697" i="33"/>
  <c r="C697" i="33"/>
  <c r="B697" i="33"/>
  <c r="G693" i="33"/>
  <c r="F693" i="33"/>
  <c r="E693" i="33"/>
  <c r="D693" i="33"/>
  <c r="C693" i="33"/>
  <c r="B693" i="33"/>
  <c r="G692" i="33"/>
  <c r="F692" i="33"/>
  <c r="E692" i="33"/>
  <c r="D692" i="33"/>
  <c r="C692" i="33"/>
  <c r="B692" i="33"/>
  <c r="G677" i="33"/>
  <c r="F677" i="33"/>
  <c r="E677" i="33"/>
  <c r="D677" i="33"/>
  <c r="C677" i="33"/>
  <c r="B677" i="33"/>
  <c r="G676" i="33"/>
  <c r="F676" i="33"/>
  <c r="E676" i="33"/>
  <c r="D676" i="33"/>
  <c r="C676" i="33"/>
  <c r="B676" i="33"/>
  <c r="G664" i="33"/>
  <c r="F664" i="33"/>
  <c r="E664" i="33"/>
  <c r="D664" i="33"/>
  <c r="C664" i="33"/>
  <c r="B664" i="33"/>
  <c r="G663" i="33"/>
  <c r="F663" i="33"/>
  <c r="E663" i="33"/>
  <c r="D663" i="33"/>
  <c r="C663" i="33"/>
  <c r="B663" i="33"/>
  <c r="G659" i="33"/>
  <c r="F659" i="33"/>
  <c r="E659" i="33"/>
  <c r="D659" i="33"/>
  <c r="C659" i="33"/>
  <c r="B659" i="33"/>
  <c r="G658" i="33"/>
  <c r="F658" i="33"/>
  <c r="E658" i="33"/>
  <c r="D658" i="33"/>
  <c r="C658" i="33"/>
  <c r="B658" i="33"/>
  <c r="G625" i="33"/>
  <c r="F625" i="33"/>
  <c r="E625" i="33"/>
  <c r="D625" i="33"/>
  <c r="C625" i="33"/>
  <c r="B625" i="33"/>
  <c r="G624" i="33"/>
  <c r="F624" i="33"/>
  <c r="E624" i="33"/>
  <c r="D624" i="33"/>
  <c r="C624" i="33"/>
  <c r="B624" i="33"/>
  <c r="G571" i="33"/>
  <c r="F571" i="33"/>
  <c r="E571" i="33"/>
  <c r="D571" i="33"/>
  <c r="C571" i="33"/>
  <c r="B571" i="33"/>
  <c r="G570" i="33"/>
  <c r="F570" i="33"/>
  <c r="E570" i="33"/>
  <c r="D570" i="33"/>
  <c r="C570" i="33"/>
  <c r="B570" i="33"/>
  <c r="G527" i="33"/>
  <c r="F527" i="33"/>
  <c r="E527" i="33"/>
  <c r="D527" i="33"/>
  <c r="C527" i="33"/>
  <c r="B527" i="33"/>
  <c r="G526" i="33"/>
  <c r="F526" i="33"/>
  <c r="E526" i="33"/>
  <c r="D526" i="33"/>
  <c r="C526" i="33"/>
  <c r="B526" i="33"/>
  <c r="G520" i="33"/>
  <c r="F520" i="33"/>
  <c r="E520" i="33"/>
  <c r="D520" i="33"/>
  <c r="C520" i="33"/>
  <c r="B520" i="33"/>
  <c r="G519" i="33"/>
  <c r="F519" i="33"/>
  <c r="E519" i="33"/>
  <c r="D519" i="33"/>
  <c r="C519" i="33"/>
  <c r="B519" i="33"/>
  <c r="G513" i="33"/>
  <c r="F513" i="33"/>
  <c r="E513" i="33"/>
  <c r="D513" i="33"/>
  <c r="C513" i="33"/>
  <c r="B513" i="33"/>
  <c r="G512" i="33"/>
  <c r="F512" i="33"/>
  <c r="E512" i="33"/>
  <c r="D512" i="33"/>
  <c r="C512" i="33"/>
  <c r="B512" i="33"/>
  <c r="G508" i="33"/>
  <c r="F508" i="33"/>
  <c r="E508" i="33"/>
  <c r="D508" i="33"/>
  <c r="C508" i="33"/>
  <c r="B508" i="33"/>
  <c r="G507" i="33"/>
  <c r="F507" i="33"/>
  <c r="E507" i="33"/>
  <c r="D507" i="33"/>
  <c r="C507" i="33"/>
  <c r="B507" i="33"/>
  <c r="G502" i="33"/>
  <c r="F502" i="33"/>
  <c r="E502" i="33"/>
  <c r="D502" i="33"/>
  <c r="C502" i="33"/>
  <c r="B502" i="33"/>
  <c r="G501" i="33"/>
  <c r="F501" i="33"/>
  <c r="E501" i="33"/>
  <c r="D501" i="33"/>
  <c r="C501" i="33"/>
  <c r="B501" i="33"/>
  <c r="G497" i="33"/>
  <c r="F497" i="33"/>
  <c r="E497" i="33"/>
  <c r="D497" i="33"/>
  <c r="C497" i="33"/>
  <c r="B497" i="33"/>
  <c r="G496" i="33"/>
  <c r="F496" i="33"/>
  <c r="E496" i="33"/>
  <c r="D496" i="33"/>
  <c r="C496" i="33"/>
  <c r="B496" i="33"/>
  <c r="G492" i="33"/>
  <c r="F492" i="33"/>
  <c r="E492" i="33"/>
  <c r="D492" i="33"/>
  <c r="C492" i="33"/>
  <c r="B492" i="33"/>
  <c r="G491" i="33"/>
  <c r="F491" i="33"/>
  <c r="E491" i="33"/>
  <c r="D491" i="33"/>
  <c r="C491" i="33"/>
  <c r="B491" i="33"/>
  <c r="G487" i="33"/>
  <c r="F487" i="33"/>
  <c r="E487" i="33"/>
  <c r="D487" i="33"/>
  <c r="C487" i="33"/>
  <c r="B487" i="33"/>
  <c r="G486" i="33"/>
  <c r="F486" i="33"/>
  <c r="E486" i="33"/>
  <c r="D486" i="33"/>
  <c r="C486" i="33"/>
  <c r="B486" i="33"/>
  <c r="G478" i="33"/>
  <c r="F478" i="33"/>
  <c r="E478" i="33"/>
  <c r="D478" i="33"/>
  <c r="C478" i="33"/>
  <c r="B478" i="33"/>
  <c r="G477" i="33"/>
  <c r="F477" i="33"/>
  <c r="E477" i="33"/>
  <c r="D477" i="33"/>
  <c r="C477" i="33"/>
  <c r="B477" i="33"/>
  <c r="G473" i="33"/>
  <c r="F473" i="33"/>
  <c r="E473" i="33"/>
  <c r="D473" i="33"/>
  <c r="C473" i="33"/>
  <c r="B473" i="33"/>
  <c r="G472" i="33"/>
  <c r="F472" i="33"/>
  <c r="E472" i="33"/>
  <c r="D472" i="33"/>
  <c r="C472" i="33"/>
  <c r="B472" i="33"/>
  <c r="G468" i="33"/>
  <c r="F468" i="33"/>
  <c r="E468" i="33"/>
  <c r="D468" i="33"/>
  <c r="C468" i="33"/>
  <c r="B468" i="33"/>
  <c r="G467" i="33"/>
  <c r="F467" i="33"/>
  <c r="E467" i="33"/>
  <c r="D467" i="33"/>
  <c r="C467" i="33"/>
  <c r="B467" i="33"/>
  <c r="G462" i="33"/>
  <c r="F462" i="33"/>
  <c r="E462" i="33"/>
  <c r="D462" i="33"/>
  <c r="C462" i="33"/>
  <c r="B462" i="33"/>
  <c r="G461" i="33"/>
  <c r="F461" i="33"/>
  <c r="E461" i="33"/>
  <c r="D461" i="33"/>
  <c r="C461" i="33"/>
  <c r="B461" i="33"/>
  <c r="G455" i="33"/>
  <c r="F455" i="33"/>
  <c r="E455" i="33"/>
  <c r="D455" i="33"/>
  <c r="C455" i="33"/>
  <c r="B455" i="33"/>
  <c r="G454" i="33"/>
  <c r="F454" i="33"/>
  <c r="E454" i="33"/>
  <c r="D454" i="33"/>
  <c r="C454" i="33"/>
  <c r="B454" i="33"/>
  <c r="G446" i="33"/>
  <c r="F446" i="33"/>
  <c r="E446" i="33"/>
  <c r="D446" i="33"/>
  <c r="C446" i="33"/>
  <c r="B446" i="33"/>
  <c r="G445" i="33"/>
  <c r="F445" i="33"/>
  <c r="E445" i="33"/>
  <c r="D445" i="33"/>
  <c r="C445" i="33"/>
  <c r="B445" i="33"/>
  <c r="G440" i="33"/>
  <c r="F440" i="33"/>
  <c r="E440" i="33"/>
  <c r="D440" i="33"/>
  <c r="C440" i="33"/>
  <c r="B440" i="33"/>
  <c r="G439" i="33"/>
  <c r="F439" i="33"/>
  <c r="E439" i="33"/>
  <c r="D439" i="33"/>
  <c r="C439" i="33"/>
  <c r="B439" i="33"/>
  <c r="G434" i="33"/>
  <c r="F434" i="33"/>
  <c r="E434" i="33"/>
  <c r="D434" i="33"/>
  <c r="C434" i="33"/>
  <c r="B434" i="33"/>
  <c r="G433" i="33"/>
  <c r="F433" i="33"/>
  <c r="E433" i="33"/>
  <c r="D433" i="33"/>
  <c r="C433" i="33"/>
  <c r="B433" i="33"/>
  <c r="G428" i="33"/>
  <c r="F428" i="33"/>
  <c r="E428" i="33"/>
  <c r="D428" i="33"/>
  <c r="C428" i="33"/>
  <c r="B428" i="33"/>
  <c r="G427" i="33"/>
  <c r="F427" i="33"/>
  <c r="E427" i="33"/>
  <c r="D427" i="33"/>
  <c r="C427" i="33"/>
  <c r="B427" i="33"/>
  <c r="G412" i="33"/>
  <c r="F412" i="33"/>
  <c r="E412" i="33"/>
  <c r="D412" i="33"/>
  <c r="C412" i="33"/>
  <c r="B412" i="33"/>
  <c r="G411" i="33"/>
  <c r="F411" i="33"/>
  <c r="E411" i="33"/>
  <c r="D411" i="33"/>
  <c r="C411" i="33"/>
  <c r="B411" i="33"/>
  <c r="G405" i="33"/>
  <c r="F405" i="33"/>
  <c r="E405" i="33"/>
  <c r="D405" i="33"/>
  <c r="C405" i="33"/>
  <c r="B405" i="33"/>
  <c r="G404" i="33"/>
  <c r="F404" i="33"/>
  <c r="E404" i="33"/>
  <c r="D404" i="33"/>
  <c r="C404" i="33"/>
  <c r="B404" i="33"/>
  <c r="G396" i="33"/>
  <c r="F396" i="33"/>
  <c r="E396" i="33"/>
  <c r="D396" i="33"/>
  <c r="C396" i="33"/>
  <c r="B396" i="33"/>
  <c r="G395" i="33"/>
  <c r="F395" i="33"/>
  <c r="E395" i="33"/>
  <c r="D395" i="33"/>
  <c r="C395" i="33"/>
  <c r="B395" i="33"/>
  <c r="G389" i="33"/>
  <c r="F389" i="33"/>
  <c r="E389" i="33"/>
  <c r="D389" i="33"/>
  <c r="C389" i="33"/>
  <c r="B389" i="33"/>
  <c r="G388" i="33"/>
  <c r="F388" i="33"/>
  <c r="E388" i="33"/>
  <c r="D388" i="33"/>
  <c r="C388" i="33"/>
  <c r="B388" i="33"/>
  <c r="G382" i="33"/>
  <c r="F382" i="33"/>
  <c r="E382" i="33"/>
  <c r="D382" i="33"/>
  <c r="C382" i="33"/>
  <c r="B382" i="33"/>
  <c r="G381" i="33"/>
  <c r="F381" i="33"/>
  <c r="E381" i="33"/>
  <c r="D381" i="33"/>
  <c r="C381" i="33"/>
  <c r="B381" i="33"/>
  <c r="G338" i="33"/>
  <c r="F338" i="33"/>
  <c r="E338" i="33"/>
  <c r="D338" i="33"/>
  <c r="C338" i="33"/>
  <c r="B338" i="33"/>
  <c r="G337" i="33"/>
  <c r="F337" i="33"/>
  <c r="E337" i="33"/>
  <c r="D337" i="33"/>
  <c r="C337" i="33"/>
  <c r="B337" i="33"/>
  <c r="G307" i="33"/>
  <c r="F307" i="33"/>
  <c r="E307" i="33"/>
  <c r="D307" i="33"/>
  <c r="C307" i="33"/>
  <c r="B307" i="33"/>
  <c r="G306" i="33"/>
  <c r="F306" i="33"/>
  <c r="E306" i="33"/>
  <c r="D306" i="33"/>
  <c r="C306" i="33"/>
  <c r="B306" i="33"/>
  <c r="G251" i="33"/>
  <c r="F251" i="33"/>
  <c r="E251" i="33"/>
  <c r="D251" i="33"/>
  <c r="C251" i="33"/>
  <c r="B251" i="33"/>
  <c r="G250" i="33"/>
  <c r="F250" i="33"/>
  <c r="E250" i="33"/>
  <c r="D250" i="33"/>
  <c r="C250" i="33"/>
  <c r="B250" i="33"/>
  <c r="G246" i="33"/>
  <c r="F246" i="33"/>
  <c r="E246" i="33"/>
  <c r="D246" i="33"/>
  <c r="C246" i="33"/>
  <c r="B246" i="33"/>
  <c r="G245" i="33"/>
  <c r="F245" i="33"/>
  <c r="E245" i="33"/>
  <c r="D245" i="33"/>
  <c r="C245" i="33"/>
  <c r="B245" i="33"/>
  <c r="G238" i="33"/>
  <c r="F238" i="33"/>
  <c r="E238" i="33"/>
  <c r="D238" i="33"/>
  <c r="C238" i="33"/>
  <c r="B238" i="33"/>
  <c r="G237" i="33"/>
  <c r="F237" i="33"/>
  <c r="E237" i="33"/>
  <c r="D237" i="33"/>
  <c r="C237" i="33"/>
  <c r="B237" i="33"/>
  <c r="G223" i="33"/>
  <c r="F223" i="33"/>
  <c r="E223" i="33"/>
  <c r="D223" i="33"/>
  <c r="C223" i="33"/>
  <c r="B223" i="33"/>
  <c r="G222" i="33"/>
  <c r="F222" i="33"/>
  <c r="E222" i="33"/>
  <c r="D222" i="33"/>
  <c r="C222" i="33"/>
  <c r="B222" i="33"/>
  <c r="G210" i="33"/>
  <c r="F210" i="33"/>
  <c r="E210" i="33"/>
  <c r="D210" i="33"/>
  <c r="C210" i="33"/>
  <c r="B210" i="33"/>
  <c r="G209" i="33"/>
  <c r="F209" i="33"/>
  <c r="E209" i="33"/>
  <c r="D209" i="33"/>
  <c r="C209" i="33"/>
  <c r="B209" i="33"/>
  <c r="G204" i="33"/>
  <c r="F204" i="33"/>
  <c r="E204" i="33"/>
  <c r="D204" i="33"/>
  <c r="C204" i="33"/>
  <c r="B204" i="33"/>
  <c r="G203" i="33"/>
  <c r="F203" i="33"/>
  <c r="E203" i="33"/>
  <c r="D203" i="33"/>
  <c r="C203" i="33"/>
  <c r="B203" i="33"/>
  <c r="G197" i="33"/>
  <c r="F197" i="33"/>
  <c r="E197" i="33"/>
  <c r="D197" i="33"/>
  <c r="C197" i="33"/>
  <c r="B197" i="33"/>
  <c r="G196" i="33"/>
  <c r="F196" i="33"/>
  <c r="E196" i="33"/>
  <c r="D196" i="33"/>
  <c r="C196" i="33"/>
  <c r="B196" i="33"/>
  <c r="G182" i="33"/>
  <c r="F182" i="33"/>
  <c r="E182" i="33"/>
  <c r="D182" i="33"/>
  <c r="C182" i="33"/>
  <c r="B182" i="33"/>
  <c r="G181" i="33"/>
  <c r="F181" i="33"/>
  <c r="E181" i="33"/>
  <c r="D181" i="33"/>
  <c r="C181" i="33"/>
  <c r="B181" i="33"/>
  <c r="G176" i="33"/>
  <c r="F176" i="33"/>
  <c r="E176" i="33"/>
  <c r="D176" i="33"/>
  <c r="C176" i="33"/>
  <c r="B176" i="33"/>
  <c r="G175" i="33"/>
  <c r="F175" i="33"/>
  <c r="E175" i="33"/>
  <c r="D175" i="33"/>
  <c r="C175" i="33"/>
  <c r="B175" i="33"/>
  <c r="G170" i="33"/>
  <c r="F170" i="33"/>
  <c r="E170" i="33"/>
  <c r="D170" i="33"/>
  <c r="C170" i="33"/>
  <c r="B170" i="33"/>
  <c r="G169" i="33"/>
  <c r="F169" i="33"/>
  <c r="E169" i="33"/>
  <c r="D169" i="33"/>
  <c r="C169" i="33"/>
  <c r="B169" i="33"/>
  <c r="G164" i="33"/>
  <c r="F164" i="33"/>
  <c r="E164" i="33"/>
  <c r="D164" i="33"/>
  <c r="C164" i="33"/>
  <c r="B164" i="33"/>
  <c r="G163" i="33"/>
  <c r="F163" i="33"/>
  <c r="E163" i="33"/>
  <c r="D163" i="33"/>
  <c r="C163" i="33"/>
  <c r="B163" i="33"/>
  <c r="G158" i="33"/>
  <c r="F158" i="33"/>
  <c r="E158" i="33"/>
  <c r="D158" i="33"/>
  <c r="C158" i="33"/>
  <c r="B158" i="33"/>
  <c r="G157" i="33"/>
  <c r="F157" i="33"/>
  <c r="E157" i="33"/>
  <c r="D157" i="33"/>
  <c r="C157" i="33"/>
  <c r="B157" i="33"/>
  <c r="G153" i="33"/>
  <c r="F153" i="33"/>
  <c r="E153" i="33"/>
  <c r="D153" i="33"/>
  <c r="C153" i="33"/>
  <c r="B153" i="33"/>
  <c r="G152" i="33"/>
  <c r="F152" i="33"/>
  <c r="E152" i="33"/>
  <c r="D152" i="33"/>
  <c r="C152" i="33"/>
  <c r="B152" i="33"/>
  <c r="G147" i="33"/>
  <c r="F147" i="33"/>
  <c r="E147" i="33"/>
  <c r="D147" i="33"/>
  <c r="C147" i="33"/>
  <c r="B147" i="33"/>
  <c r="G146" i="33"/>
  <c r="F146" i="33"/>
  <c r="E146" i="33"/>
  <c r="D146" i="33"/>
  <c r="C146" i="33"/>
  <c r="B146" i="33"/>
  <c r="G134" i="33"/>
  <c r="F134" i="33"/>
  <c r="E134" i="33"/>
  <c r="D134" i="33"/>
  <c r="C134" i="33"/>
  <c r="B134" i="33"/>
  <c r="G133" i="33"/>
  <c r="F133" i="33"/>
  <c r="E133" i="33"/>
  <c r="D133" i="33"/>
  <c r="C133" i="33"/>
  <c r="B133" i="33"/>
  <c r="G128" i="33"/>
  <c r="F128" i="33"/>
  <c r="E128" i="33"/>
  <c r="D128" i="33"/>
  <c r="C128" i="33"/>
  <c r="B128" i="33"/>
  <c r="G127" i="33"/>
  <c r="F127" i="33"/>
  <c r="E127" i="33"/>
  <c r="D127" i="33"/>
  <c r="C127" i="33"/>
  <c r="B127" i="33"/>
  <c r="G122" i="33"/>
  <c r="F122" i="33"/>
  <c r="E122" i="33"/>
  <c r="D122" i="33"/>
  <c r="C122" i="33"/>
  <c r="B122" i="33"/>
  <c r="G121" i="33"/>
  <c r="F121" i="33"/>
  <c r="E121" i="33"/>
  <c r="D121" i="33"/>
  <c r="C121" i="33"/>
  <c r="B121" i="33"/>
  <c r="G116" i="33"/>
  <c r="F116" i="33"/>
  <c r="E116" i="33"/>
  <c r="D116" i="33"/>
  <c r="C116" i="33"/>
  <c r="B116" i="33"/>
  <c r="G115" i="33"/>
  <c r="F115" i="33"/>
  <c r="E115" i="33"/>
  <c r="D115" i="33"/>
  <c r="C115" i="33"/>
  <c r="B115" i="33"/>
  <c r="G107" i="33"/>
  <c r="F107" i="33"/>
  <c r="E107" i="33"/>
  <c r="D107" i="33"/>
  <c r="C107" i="33"/>
  <c r="B107" i="33"/>
  <c r="G106" i="33"/>
  <c r="F106" i="33"/>
  <c r="E106" i="33"/>
  <c r="D106" i="33"/>
  <c r="C106" i="33"/>
  <c r="B106" i="33"/>
  <c r="G99" i="33"/>
  <c r="F99" i="33"/>
  <c r="E99" i="33"/>
  <c r="D99" i="33"/>
  <c r="C99" i="33"/>
  <c r="B99" i="33"/>
  <c r="G98" i="33"/>
  <c r="F98" i="33"/>
  <c r="E98" i="33"/>
  <c r="D98" i="33"/>
  <c r="C98" i="33"/>
  <c r="B98" i="33"/>
  <c r="G92" i="33"/>
  <c r="F92" i="33"/>
  <c r="E92" i="33"/>
  <c r="D92" i="33"/>
  <c r="C92" i="33"/>
  <c r="B92" i="33"/>
  <c r="G91" i="33"/>
  <c r="F91" i="33"/>
  <c r="E91" i="33"/>
  <c r="D91" i="33"/>
  <c r="C91" i="33"/>
  <c r="B91" i="33"/>
  <c r="G87" i="33"/>
  <c r="F87" i="33"/>
  <c r="E87" i="33"/>
  <c r="D87" i="33"/>
  <c r="C87" i="33"/>
  <c r="B87" i="33"/>
  <c r="G86" i="33"/>
  <c r="F86" i="33"/>
  <c r="E86" i="33"/>
  <c r="D86" i="33"/>
  <c r="C86" i="33"/>
  <c r="B86" i="33"/>
  <c r="G82" i="33"/>
  <c r="F82" i="33"/>
  <c r="E82" i="33"/>
  <c r="D82" i="33"/>
  <c r="C82" i="33"/>
  <c r="B82" i="33"/>
  <c r="G81" i="33"/>
  <c r="F81" i="33"/>
  <c r="E81" i="33"/>
  <c r="D81" i="33"/>
  <c r="C81" i="33"/>
  <c r="B81" i="33"/>
  <c r="G75" i="33"/>
  <c r="F75" i="33"/>
  <c r="E75" i="33"/>
  <c r="D75" i="33"/>
  <c r="C75" i="33"/>
  <c r="B75" i="33"/>
  <c r="G74" i="33"/>
  <c r="F74" i="33"/>
  <c r="E74" i="33"/>
  <c r="D74" i="33"/>
  <c r="C74" i="33"/>
  <c r="B74" i="33"/>
  <c r="G69" i="33"/>
  <c r="F69" i="33"/>
  <c r="E69" i="33"/>
  <c r="D69" i="33"/>
  <c r="C69" i="33"/>
  <c r="B69" i="33"/>
  <c r="G68" i="33"/>
  <c r="F68" i="33"/>
  <c r="E68" i="33"/>
  <c r="D68" i="33"/>
  <c r="C68" i="33"/>
  <c r="B68" i="33"/>
  <c r="G63" i="33"/>
  <c r="F63" i="33"/>
  <c r="E63" i="33"/>
  <c r="D63" i="33"/>
  <c r="C63" i="33"/>
  <c r="B63" i="33"/>
  <c r="G62" i="33"/>
  <c r="F62" i="33"/>
  <c r="E62" i="33"/>
  <c r="D62" i="33"/>
  <c r="C62" i="33"/>
  <c r="B62" i="33"/>
  <c r="G57" i="33"/>
  <c r="F57" i="33"/>
  <c r="E57" i="33"/>
  <c r="D57" i="33"/>
  <c r="C57" i="33"/>
  <c r="B57" i="33"/>
  <c r="G56" i="33"/>
  <c r="F56" i="33"/>
  <c r="E56" i="33"/>
  <c r="D56" i="33"/>
  <c r="C56" i="33"/>
  <c r="B56" i="33"/>
  <c r="G51" i="33"/>
  <c r="F51" i="33"/>
  <c r="E51" i="33"/>
  <c r="D51" i="33"/>
  <c r="C51" i="33"/>
  <c r="B51" i="33"/>
  <c r="G50" i="33"/>
  <c r="F50" i="33"/>
  <c r="E50" i="33"/>
  <c r="D50" i="33"/>
  <c r="C50" i="33"/>
  <c r="B50" i="33"/>
  <c r="G45" i="33"/>
  <c r="F45" i="33"/>
  <c r="E45" i="33"/>
  <c r="D45" i="33"/>
  <c r="C45" i="33"/>
  <c r="B45" i="33"/>
  <c r="G44" i="33"/>
  <c r="F44" i="33"/>
  <c r="E44" i="33"/>
  <c r="D44" i="33"/>
  <c r="C44" i="33"/>
  <c r="B44" i="33"/>
  <c r="G38" i="33"/>
  <c r="F38" i="33"/>
  <c r="E38" i="33"/>
  <c r="D38" i="33"/>
  <c r="C38" i="33"/>
  <c r="B38" i="33"/>
  <c r="G37" i="33"/>
  <c r="F37" i="33"/>
  <c r="E37" i="33"/>
  <c r="D37" i="33"/>
  <c r="C37" i="33"/>
  <c r="B37" i="33"/>
  <c r="G32" i="33"/>
  <c r="F32" i="33"/>
  <c r="E32" i="33"/>
  <c r="D32" i="33"/>
  <c r="C32" i="33"/>
  <c r="B32" i="33"/>
  <c r="G31" i="33"/>
  <c r="F31" i="33"/>
  <c r="E31" i="33"/>
  <c r="D31" i="33"/>
  <c r="C31" i="33"/>
  <c r="B31" i="33"/>
  <c r="G27" i="33"/>
  <c r="F27" i="33"/>
  <c r="E27" i="33"/>
  <c r="D27" i="33"/>
  <c r="C27" i="33"/>
  <c r="B27" i="33"/>
  <c r="G26" i="33"/>
  <c r="F26" i="33"/>
  <c r="E26" i="33"/>
  <c r="D26" i="33"/>
  <c r="C26" i="33"/>
  <c r="B26" i="33"/>
  <c r="G20" i="33"/>
  <c r="F20" i="33"/>
  <c r="E20" i="33"/>
  <c r="D20" i="33"/>
  <c r="C20" i="33"/>
  <c r="B20" i="33"/>
  <c r="G19" i="33"/>
  <c r="F19" i="33"/>
  <c r="E19" i="33"/>
  <c r="D19" i="33"/>
  <c r="C19" i="33"/>
  <c r="B19" i="33"/>
  <c r="G14" i="33"/>
  <c r="F14" i="33"/>
  <c r="E14" i="33"/>
  <c r="D14" i="33"/>
  <c r="C14" i="33"/>
  <c r="B14" i="33"/>
  <c r="G13" i="33"/>
  <c r="F13" i="33"/>
  <c r="E13" i="33"/>
  <c r="D13" i="33"/>
  <c r="C13" i="33"/>
  <c r="B13" i="33"/>
  <c r="G613" i="33"/>
  <c r="F613" i="33"/>
  <c r="E613" i="33"/>
  <c r="D613" i="33"/>
  <c r="C613" i="33"/>
  <c r="B613" i="33"/>
  <c r="G1832" i="33"/>
  <c r="F1832" i="33"/>
  <c r="E1832" i="33"/>
  <c r="D1832" i="33"/>
  <c r="C1832" i="33"/>
  <c r="B1832" i="33"/>
  <c r="G377" i="33"/>
  <c r="F377" i="33"/>
  <c r="E377" i="33"/>
  <c r="D377" i="33"/>
  <c r="C377" i="33"/>
  <c r="B377" i="33"/>
  <c r="G1824" i="33"/>
  <c r="F1824" i="33"/>
  <c r="E1824" i="33"/>
  <c r="D1824" i="33"/>
  <c r="C1824" i="33"/>
  <c r="B1824" i="33"/>
  <c r="G333" i="33"/>
  <c r="F333" i="33"/>
  <c r="E333" i="33"/>
  <c r="D333" i="33"/>
  <c r="C333" i="33"/>
  <c r="B333" i="33"/>
  <c r="G1823" i="33"/>
  <c r="F1823" i="33"/>
  <c r="E1823" i="33"/>
  <c r="D1823" i="33"/>
  <c r="C1823" i="33"/>
  <c r="B1823" i="33"/>
  <c r="G302" i="33"/>
  <c r="F302" i="33"/>
  <c r="E302" i="33"/>
  <c r="D302" i="33"/>
  <c r="C302" i="33"/>
  <c r="B302" i="33"/>
  <c r="G1822" i="33"/>
  <c r="F1822" i="33"/>
  <c r="E1822" i="33"/>
  <c r="D1822" i="33"/>
  <c r="C1822" i="33"/>
  <c r="B1822" i="33"/>
  <c r="G423" i="33"/>
  <c r="F423" i="33"/>
  <c r="E423" i="33"/>
  <c r="D423" i="33"/>
  <c r="C423" i="33"/>
  <c r="B423" i="33"/>
  <c r="G1825" i="33"/>
  <c r="F1825" i="33"/>
  <c r="E1825" i="33"/>
  <c r="D1825" i="33"/>
  <c r="C1825" i="33"/>
  <c r="B1825" i="33"/>
  <c r="G573" i="33"/>
  <c r="F573" i="33"/>
  <c r="E573" i="33"/>
  <c r="D573" i="33"/>
  <c r="C573" i="33"/>
  <c r="B573" i="33"/>
  <c r="G1826" i="33"/>
  <c r="F1826" i="33"/>
  <c r="E1826" i="33"/>
  <c r="D1826" i="33"/>
  <c r="C1826" i="33"/>
  <c r="B1826" i="33"/>
  <c r="G183" i="33"/>
  <c r="F183" i="33"/>
  <c r="E183" i="33"/>
  <c r="D183" i="33"/>
  <c r="C183" i="33"/>
  <c r="B183" i="33"/>
  <c r="G1815" i="33"/>
  <c r="F1815" i="33"/>
  <c r="E1815" i="33"/>
  <c r="D1815" i="33"/>
  <c r="C1815" i="33"/>
  <c r="B1815" i="33"/>
  <c r="G1280" i="33"/>
  <c r="F1280" i="33"/>
  <c r="E1280" i="33"/>
  <c r="D1280" i="33"/>
  <c r="C1280" i="33"/>
  <c r="B1280" i="33"/>
  <c r="G1816" i="33"/>
  <c r="F1816" i="33"/>
  <c r="E1816" i="33"/>
  <c r="D1816" i="33"/>
  <c r="C1816" i="33"/>
  <c r="B1816" i="33"/>
  <c r="G301" i="33"/>
  <c r="F301" i="33"/>
  <c r="E301" i="33"/>
  <c r="D301" i="33"/>
  <c r="C301" i="33"/>
  <c r="B301" i="33"/>
  <c r="G1806" i="33"/>
  <c r="F1806" i="33"/>
  <c r="E1806" i="33"/>
  <c r="D1806" i="33"/>
  <c r="C1806" i="33"/>
  <c r="B1806" i="33"/>
  <c r="G450" i="33"/>
  <c r="F450" i="33"/>
  <c r="E450" i="33"/>
  <c r="D450" i="33"/>
  <c r="C450" i="33"/>
  <c r="B450" i="33"/>
  <c r="G1807" i="33"/>
  <c r="F1807" i="33"/>
  <c r="E1807" i="33"/>
  <c r="D1807" i="33"/>
  <c r="C1807" i="33"/>
  <c r="B1807" i="33"/>
  <c r="G1291" i="33"/>
  <c r="F1291" i="33"/>
  <c r="E1291" i="33"/>
  <c r="D1291" i="33"/>
  <c r="C1291" i="33"/>
  <c r="B1291" i="33"/>
  <c r="G1808" i="33"/>
  <c r="F1808" i="33"/>
  <c r="E1808" i="33"/>
  <c r="D1808" i="33"/>
  <c r="C1808" i="33"/>
  <c r="B1808" i="33"/>
  <c r="G376" i="33"/>
  <c r="F376" i="33"/>
  <c r="E376" i="33"/>
  <c r="D376" i="33"/>
  <c r="C376" i="33"/>
  <c r="B376" i="33"/>
  <c r="G1797" i="33"/>
  <c r="F1797" i="33"/>
  <c r="E1797" i="33"/>
  <c r="D1797" i="33"/>
  <c r="C1797" i="33"/>
  <c r="B1797" i="33"/>
  <c r="G332" i="33"/>
  <c r="F332" i="33"/>
  <c r="E332" i="33"/>
  <c r="D332" i="33"/>
  <c r="C332" i="33"/>
  <c r="B332" i="33"/>
  <c r="G1796" i="33"/>
  <c r="F1796" i="33"/>
  <c r="E1796" i="33"/>
  <c r="D1796" i="33"/>
  <c r="C1796" i="33"/>
  <c r="B1796" i="33"/>
  <c r="G300" i="33"/>
  <c r="F300" i="33"/>
  <c r="E300" i="33"/>
  <c r="D300" i="33"/>
  <c r="C300" i="33"/>
  <c r="B300" i="33"/>
  <c r="G1795" i="33"/>
  <c r="F1795" i="33"/>
  <c r="E1795" i="33"/>
  <c r="D1795" i="33"/>
  <c r="C1795" i="33"/>
  <c r="B1795" i="33"/>
  <c r="G422" i="33"/>
  <c r="F422" i="33"/>
  <c r="E422" i="33"/>
  <c r="D422" i="33"/>
  <c r="C422" i="33"/>
  <c r="B422" i="33"/>
  <c r="G1798" i="33"/>
  <c r="F1798" i="33"/>
  <c r="E1798" i="33"/>
  <c r="D1798" i="33"/>
  <c r="C1798" i="33"/>
  <c r="B1798" i="33"/>
  <c r="G666" i="33"/>
  <c r="F666" i="33"/>
  <c r="E666" i="33"/>
  <c r="D666" i="33"/>
  <c r="C666" i="33"/>
  <c r="B666" i="33"/>
  <c r="G1799" i="33"/>
  <c r="F1799" i="33"/>
  <c r="E1799" i="33"/>
  <c r="D1799" i="33"/>
  <c r="C1799" i="33"/>
  <c r="B1799" i="33"/>
  <c r="G192" i="33"/>
  <c r="F192" i="33"/>
  <c r="E192" i="33"/>
  <c r="D192" i="33"/>
  <c r="C192" i="33"/>
  <c r="B192" i="33"/>
  <c r="G1786" i="33"/>
  <c r="F1786" i="33"/>
  <c r="E1786" i="33"/>
  <c r="D1786" i="33"/>
  <c r="C1786" i="33"/>
  <c r="B1786" i="33"/>
  <c r="G233" i="33"/>
  <c r="F233" i="33"/>
  <c r="E233" i="33"/>
  <c r="D233" i="33"/>
  <c r="C233" i="33"/>
  <c r="B233" i="33"/>
  <c r="G1787" i="33"/>
  <c r="F1787" i="33"/>
  <c r="E1787" i="33"/>
  <c r="D1787" i="33"/>
  <c r="C1787" i="33"/>
  <c r="B1787" i="33"/>
  <c r="G665" i="33"/>
  <c r="F665" i="33"/>
  <c r="E665" i="33"/>
  <c r="D665" i="33"/>
  <c r="C665" i="33"/>
  <c r="B665" i="33"/>
  <c r="G1788" i="33"/>
  <c r="F1788" i="33"/>
  <c r="E1788" i="33"/>
  <c r="D1788" i="33"/>
  <c r="C1788" i="33"/>
  <c r="B1788" i="33"/>
  <c r="G199" i="33"/>
  <c r="F199" i="33"/>
  <c r="E199" i="33"/>
  <c r="D199" i="33"/>
  <c r="C199" i="33"/>
  <c r="B199" i="33"/>
  <c r="G1776" i="33"/>
  <c r="F1776" i="33"/>
  <c r="E1776" i="33"/>
  <c r="D1776" i="33"/>
  <c r="C1776" i="33"/>
  <c r="B1776" i="33"/>
  <c r="G375" i="33"/>
  <c r="F375" i="33"/>
  <c r="E375" i="33"/>
  <c r="D375" i="33"/>
  <c r="C375" i="33"/>
  <c r="B375" i="33"/>
  <c r="G1779" i="33"/>
  <c r="F1779" i="33"/>
  <c r="E1779" i="33"/>
  <c r="D1779" i="33"/>
  <c r="C1779" i="33"/>
  <c r="B1779" i="33"/>
  <c r="G331" i="33"/>
  <c r="F331" i="33"/>
  <c r="E331" i="33"/>
  <c r="D331" i="33"/>
  <c r="C331" i="33"/>
  <c r="B331" i="33"/>
  <c r="G1778" i="33"/>
  <c r="F1778" i="33"/>
  <c r="E1778" i="33"/>
  <c r="D1778" i="33"/>
  <c r="C1778" i="33"/>
  <c r="B1778" i="33"/>
  <c r="G299" i="33"/>
  <c r="F299" i="33"/>
  <c r="E299" i="33"/>
  <c r="D299" i="33"/>
  <c r="C299" i="33"/>
  <c r="B299" i="33"/>
  <c r="G1777" i="33"/>
  <c r="F1777" i="33"/>
  <c r="E1777" i="33"/>
  <c r="D1777" i="33"/>
  <c r="C1777" i="33"/>
  <c r="B1777" i="33"/>
  <c r="G639" i="33"/>
  <c r="F639" i="33"/>
  <c r="E639" i="33"/>
  <c r="D639" i="33"/>
  <c r="C639" i="33"/>
  <c r="B639" i="33"/>
  <c r="G1780" i="33"/>
  <c r="F1780" i="33"/>
  <c r="E1780" i="33"/>
  <c r="D1780" i="33"/>
  <c r="C1780" i="33"/>
  <c r="B1780" i="33"/>
  <c r="G198" i="33"/>
  <c r="F198" i="33"/>
  <c r="E198" i="33"/>
  <c r="D198" i="33"/>
  <c r="C198" i="33"/>
  <c r="B198" i="33"/>
  <c r="G1765" i="33"/>
  <c r="F1765" i="33"/>
  <c r="E1765" i="33"/>
  <c r="D1765" i="33"/>
  <c r="C1765" i="33"/>
  <c r="B1765" i="33"/>
  <c r="G374" i="33"/>
  <c r="F374" i="33"/>
  <c r="E374" i="33"/>
  <c r="D374" i="33"/>
  <c r="C374" i="33"/>
  <c r="B374" i="33"/>
  <c r="G1768" i="33"/>
  <c r="F1768" i="33"/>
  <c r="E1768" i="33"/>
  <c r="D1768" i="33"/>
  <c r="C1768" i="33"/>
  <c r="B1768" i="33"/>
  <c r="G330" i="33"/>
  <c r="F330" i="33"/>
  <c r="E330" i="33"/>
  <c r="D330" i="33"/>
  <c r="C330" i="33"/>
  <c r="B330" i="33"/>
  <c r="G1767" i="33"/>
  <c r="F1767" i="33"/>
  <c r="E1767" i="33"/>
  <c r="D1767" i="33"/>
  <c r="C1767" i="33"/>
  <c r="B1767" i="33"/>
  <c r="G298" i="33"/>
  <c r="F298" i="33"/>
  <c r="E298" i="33"/>
  <c r="D298" i="33"/>
  <c r="C298" i="33"/>
  <c r="B298" i="33"/>
  <c r="G1766" i="33"/>
  <c r="F1766" i="33"/>
  <c r="E1766" i="33"/>
  <c r="D1766" i="33"/>
  <c r="C1766" i="33"/>
  <c r="B1766" i="33"/>
  <c r="G647" i="33"/>
  <c r="F647" i="33"/>
  <c r="E647" i="33"/>
  <c r="D647" i="33"/>
  <c r="C647" i="33"/>
  <c r="B647" i="33"/>
  <c r="G1769" i="33"/>
  <c r="F1769" i="33"/>
  <c r="E1769" i="33"/>
  <c r="D1769" i="33"/>
  <c r="C1769" i="33"/>
  <c r="B1769" i="33"/>
  <c r="G373" i="33"/>
  <c r="F373" i="33"/>
  <c r="E373" i="33"/>
  <c r="D373" i="33"/>
  <c r="C373" i="33"/>
  <c r="B373" i="33"/>
  <c r="G1756" i="33"/>
  <c r="F1756" i="33"/>
  <c r="E1756" i="33"/>
  <c r="D1756" i="33"/>
  <c r="C1756" i="33"/>
  <c r="B1756" i="33"/>
  <c r="G297" i="33"/>
  <c r="F297" i="33"/>
  <c r="E297" i="33"/>
  <c r="D297" i="33"/>
  <c r="C297" i="33"/>
  <c r="B297" i="33"/>
  <c r="G1755" i="33"/>
  <c r="F1755" i="33"/>
  <c r="E1755" i="33"/>
  <c r="D1755" i="33"/>
  <c r="C1755" i="33"/>
  <c r="B1755" i="33"/>
  <c r="G449" i="33"/>
  <c r="F449" i="33"/>
  <c r="E449" i="33"/>
  <c r="D449" i="33"/>
  <c r="C449" i="33"/>
  <c r="B449" i="33"/>
  <c r="G1757" i="33"/>
  <c r="F1757" i="33"/>
  <c r="E1757" i="33"/>
  <c r="D1757" i="33"/>
  <c r="C1757" i="33"/>
  <c r="B1757" i="33"/>
  <c r="G638" i="33"/>
  <c r="F638" i="33"/>
  <c r="E638" i="33"/>
  <c r="D638" i="33"/>
  <c r="C638" i="33"/>
  <c r="B638" i="33"/>
  <c r="G1758" i="33"/>
  <c r="F1758" i="33"/>
  <c r="E1758" i="33"/>
  <c r="D1758" i="33"/>
  <c r="C1758" i="33"/>
  <c r="B1758" i="33"/>
  <c r="G372" i="33"/>
  <c r="F372" i="33"/>
  <c r="E372" i="33"/>
  <c r="D372" i="33"/>
  <c r="C372" i="33"/>
  <c r="B372" i="33"/>
  <c r="G1746" i="33"/>
  <c r="F1746" i="33"/>
  <c r="E1746" i="33"/>
  <c r="D1746" i="33"/>
  <c r="C1746" i="33"/>
  <c r="B1746" i="33"/>
  <c r="G296" i="33"/>
  <c r="F296" i="33"/>
  <c r="E296" i="33"/>
  <c r="D296" i="33"/>
  <c r="C296" i="33"/>
  <c r="B296" i="33"/>
  <c r="G1745" i="33"/>
  <c r="F1745" i="33"/>
  <c r="E1745" i="33"/>
  <c r="D1745" i="33"/>
  <c r="C1745" i="33"/>
  <c r="B1745" i="33"/>
  <c r="G448" i="33"/>
  <c r="F448" i="33"/>
  <c r="E448" i="33"/>
  <c r="D448" i="33"/>
  <c r="C448" i="33"/>
  <c r="B448" i="33"/>
  <c r="G1747" i="33"/>
  <c r="F1747" i="33"/>
  <c r="E1747" i="33"/>
  <c r="D1747" i="33"/>
  <c r="C1747" i="33"/>
  <c r="B1747" i="33"/>
  <c r="G1419" i="33"/>
  <c r="F1419" i="33"/>
  <c r="E1419" i="33"/>
  <c r="D1419" i="33"/>
  <c r="C1419" i="33"/>
  <c r="B1419" i="33"/>
  <c r="G1748" i="33"/>
  <c r="F1748" i="33"/>
  <c r="E1748" i="33"/>
  <c r="D1748" i="33"/>
  <c r="C1748" i="33"/>
  <c r="B1748" i="33"/>
  <c r="G371" i="33"/>
  <c r="F371" i="33"/>
  <c r="E371" i="33"/>
  <c r="D371" i="33"/>
  <c r="C371" i="33"/>
  <c r="B371" i="33"/>
  <c r="G1736" i="33"/>
  <c r="F1736" i="33"/>
  <c r="E1736" i="33"/>
  <c r="D1736" i="33"/>
  <c r="C1736" i="33"/>
  <c r="B1736" i="33"/>
  <c r="G329" i="33"/>
  <c r="F329" i="33"/>
  <c r="E329" i="33"/>
  <c r="D329" i="33"/>
  <c r="C329" i="33"/>
  <c r="B329" i="33"/>
  <c r="G1735" i="33"/>
  <c r="F1735" i="33"/>
  <c r="E1735" i="33"/>
  <c r="D1735" i="33"/>
  <c r="C1735" i="33"/>
  <c r="B1735" i="33"/>
  <c r="G295" i="33"/>
  <c r="F295" i="33"/>
  <c r="E295" i="33"/>
  <c r="D295" i="33"/>
  <c r="C295" i="33"/>
  <c r="B295" i="33"/>
  <c r="G1734" i="33"/>
  <c r="F1734" i="33"/>
  <c r="E1734" i="33"/>
  <c r="D1734" i="33"/>
  <c r="C1734" i="33"/>
  <c r="B1734" i="33"/>
  <c r="G421" i="33"/>
  <c r="F421" i="33"/>
  <c r="E421" i="33"/>
  <c r="D421" i="33"/>
  <c r="C421" i="33"/>
  <c r="B421" i="33"/>
  <c r="G1737" i="33"/>
  <c r="F1737" i="33"/>
  <c r="E1737" i="33"/>
  <c r="D1737" i="33"/>
  <c r="C1737" i="33"/>
  <c r="B1737" i="33"/>
  <c r="G1711" i="33"/>
  <c r="F1711" i="33"/>
  <c r="E1711" i="33"/>
  <c r="D1711" i="33"/>
  <c r="C1711" i="33"/>
  <c r="B1711" i="33"/>
  <c r="G1738" i="33"/>
  <c r="F1738" i="33"/>
  <c r="E1738" i="33"/>
  <c r="D1738" i="33"/>
  <c r="C1738" i="33"/>
  <c r="B1738" i="33"/>
  <c r="G370" i="33"/>
  <c r="F370" i="33"/>
  <c r="E370" i="33"/>
  <c r="D370" i="33"/>
  <c r="C370" i="33"/>
  <c r="B370" i="33"/>
  <c r="G1726" i="33"/>
  <c r="F1726" i="33"/>
  <c r="E1726" i="33"/>
  <c r="D1726" i="33"/>
  <c r="C1726" i="33"/>
  <c r="B1726" i="33"/>
  <c r="G191" i="33"/>
  <c r="F191" i="33"/>
  <c r="E191" i="33"/>
  <c r="D191" i="33"/>
  <c r="C191" i="33"/>
  <c r="B191" i="33"/>
  <c r="G1724" i="33"/>
  <c r="F1724" i="33"/>
  <c r="E1724" i="33"/>
  <c r="D1724" i="33"/>
  <c r="C1724" i="33"/>
  <c r="B1724" i="33"/>
  <c r="G218" i="33"/>
  <c r="F218" i="33"/>
  <c r="E218" i="33"/>
  <c r="D218" i="33"/>
  <c r="C218" i="33"/>
  <c r="B218" i="33"/>
  <c r="G1725" i="33"/>
  <c r="F1725" i="33"/>
  <c r="E1725" i="33"/>
  <c r="D1725" i="33"/>
  <c r="C1725" i="33"/>
  <c r="B1725" i="33"/>
  <c r="G1710" i="33"/>
  <c r="F1710" i="33"/>
  <c r="E1710" i="33"/>
  <c r="D1710" i="33"/>
  <c r="C1710" i="33"/>
  <c r="B1710" i="33"/>
  <c r="G1727" i="33"/>
  <c r="F1727" i="33"/>
  <c r="E1727" i="33"/>
  <c r="D1727" i="33"/>
  <c r="C1727" i="33"/>
  <c r="B1727" i="33"/>
  <c r="G22" i="33"/>
  <c r="F22" i="33"/>
  <c r="E22" i="33"/>
  <c r="D22" i="33"/>
  <c r="C22" i="33"/>
  <c r="B22" i="33"/>
  <c r="G1717" i="33"/>
  <c r="F1717" i="33"/>
  <c r="E1717" i="33"/>
  <c r="D1717" i="33"/>
  <c r="C1717" i="33"/>
  <c r="B1717" i="33"/>
  <c r="G612" i="33"/>
  <c r="F612" i="33"/>
  <c r="E612" i="33"/>
  <c r="D612" i="33"/>
  <c r="C612" i="33"/>
  <c r="B612" i="33"/>
  <c r="G1709" i="33"/>
  <c r="F1709" i="33"/>
  <c r="E1709" i="33"/>
  <c r="D1709" i="33"/>
  <c r="C1709" i="33"/>
  <c r="B1709" i="33"/>
  <c r="G534" i="33"/>
  <c r="F534" i="33"/>
  <c r="E534" i="33"/>
  <c r="D534" i="33"/>
  <c r="C534" i="33"/>
  <c r="B534" i="33"/>
  <c r="G1703" i="33"/>
  <c r="F1703" i="33"/>
  <c r="E1703" i="33"/>
  <c r="D1703" i="33"/>
  <c r="C1703" i="33"/>
  <c r="B1703" i="33"/>
  <c r="G177" i="33"/>
  <c r="F177" i="33"/>
  <c r="E177" i="33"/>
  <c r="D177" i="33"/>
  <c r="C177" i="33"/>
  <c r="B177" i="33"/>
  <c r="G1696" i="33"/>
  <c r="F1696" i="33"/>
  <c r="E1696" i="33"/>
  <c r="D1696" i="33"/>
  <c r="C1696" i="33"/>
  <c r="B1696" i="33"/>
  <c r="G522" i="33"/>
  <c r="F522" i="33"/>
  <c r="E522" i="33"/>
  <c r="D522" i="33"/>
  <c r="C522" i="33"/>
  <c r="B522" i="33"/>
  <c r="G1689" i="33"/>
  <c r="F1689" i="33"/>
  <c r="E1689" i="33"/>
  <c r="D1689" i="33"/>
  <c r="C1689" i="33"/>
  <c r="B1689" i="33"/>
  <c r="G1216" i="33"/>
  <c r="F1216" i="33"/>
  <c r="E1216" i="33"/>
  <c r="D1216" i="33"/>
  <c r="C1216" i="33"/>
  <c r="B1216" i="33"/>
  <c r="G1680" i="33"/>
  <c r="F1680" i="33"/>
  <c r="E1680" i="33"/>
  <c r="D1680" i="33"/>
  <c r="C1680" i="33"/>
  <c r="B1680" i="33"/>
  <c r="G866" i="33"/>
  <c r="F866" i="33"/>
  <c r="E866" i="33"/>
  <c r="D866" i="33"/>
  <c r="C866" i="33"/>
  <c r="B866" i="33"/>
  <c r="G1679" i="33"/>
  <c r="F1679" i="33"/>
  <c r="E1679" i="33"/>
  <c r="D1679" i="33"/>
  <c r="C1679" i="33"/>
  <c r="B1679" i="33"/>
  <c r="G294" i="33"/>
  <c r="F294" i="33"/>
  <c r="E294" i="33"/>
  <c r="D294" i="33"/>
  <c r="C294" i="33"/>
  <c r="B294" i="33"/>
  <c r="G1671" i="33"/>
  <c r="F1671" i="33"/>
  <c r="E1671" i="33"/>
  <c r="D1671" i="33"/>
  <c r="C1671" i="33"/>
  <c r="B1671" i="33"/>
  <c r="G232" i="33"/>
  <c r="F232" i="33"/>
  <c r="E232" i="33"/>
  <c r="D232" i="33"/>
  <c r="C232" i="33"/>
  <c r="B232" i="33"/>
  <c r="G1670" i="33"/>
  <c r="F1670" i="33"/>
  <c r="E1670" i="33"/>
  <c r="D1670" i="33"/>
  <c r="C1670" i="33"/>
  <c r="B1670" i="33"/>
  <c r="G922" i="33"/>
  <c r="F922" i="33"/>
  <c r="E922" i="33"/>
  <c r="D922" i="33"/>
  <c r="C922" i="33"/>
  <c r="B922" i="33"/>
  <c r="G1672" i="33"/>
  <c r="F1672" i="33"/>
  <c r="E1672" i="33"/>
  <c r="D1672" i="33"/>
  <c r="C1672" i="33"/>
  <c r="B1672" i="33"/>
  <c r="G1408" i="33"/>
  <c r="F1408" i="33"/>
  <c r="E1408" i="33"/>
  <c r="D1408" i="33"/>
  <c r="C1408" i="33"/>
  <c r="B1408" i="33"/>
  <c r="G1663" i="33"/>
  <c r="F1663" i="33"/>
  <c r="E1663" i="33"/>
  <c r="D1663" i="33"/>
  <c r="C1663" i="33"/>
  <c r="B1663" i="33"/>
  <c r="G293" i="33"/>
  <c r="F293" i="33"/>
  <c r="E293" i="33"/>
  <c r="D293" i="33"/>
  <c r="C293" i="33"/>
  <c r="B293" i="33"/>
  <c r="G1661" i="33"/>
  <c r="F1661" i="33"/>
  <c r="E1661" i="33"/>
  <c r="D1661" i="33"/>
  <c r="C1661" i="33"/>
  <c r="B1661" i="33"/>
  <c r="G231" i="33"/>
  <c r="F231" i="33"/>
  <c r="E231" i="33"/>
  <c r="D231" i="33"/>
  <c r="C231" i="33"/>
  <c r="B231" i="33"/>
  <c r="G1660" i="33"/>
  <c r="F1660" i="33"/>
  <c r="E1660" i="33"/>
  <c r="D1660" i="33"/>
  <c r="C1660" i="33"/>
  <c r="B1660" i="33"/>
  <c r="G369" i="33"/>
  <c r="F369" i="33"/>
  <c r="E369" i="33"/>
  <c r="D369" i="33"/>
  <c r="C369" i="33"/>
  <c r="B369" i="33"/>
  <c r="G1662" i="33"/>
  <c r="F1662" i="33"/>
  <c r="E1662" i="33"/>
  <c r="D1662" i="33"/>
  <c r="C1662" i="33"/>
  <c r="B1662" i="33"/>
  <c r="G1581" i="33"/>
  <c r="F1581" i="33"/>
  <c r="E1581" i="33"/>
  <c r="D1581" i="33"/>
  <c r="C1581" i="33"/>
  <c r="B1581" i="33"/>
  <c r="G1632" i="33"/>
  <c r="F1632" i="33"/>
  <c r="E1632" i="33"/>
  <c r="D1632" i="33"/>
  <c r="C1632" i="33"/>
  <c r="B1632" i="33"/>
  <c r="G9" i="33"/>
  <c r="F9" i="33"/>
  <c r="E9" i="33"/>
  <c r="D9" i="33"/>
  <c r="C9" i="33"/>
  <c r="B9" i="33"/>
  <c r="G1631" i="33"/>
  <c r="F1631" i="33"/>
  <c r="E1631" i="33"/>
  <c r="D1631" i="33"/>
  <c r="C1631" i="33"/>
  <c r="B1631" i="33"/>
  <c r="G1290" i="33"/>
  <c r="F1290" i="33"/>
  <c r="E1290" i="33"/>
  <c r="D1290" i="33"/>
  <c r="C1290" i="33"/>
  <c r="B1290" i="33"/>
  <c r="G1607" i="33"/>
  <c r="F1607" i="33"/>
  <c r="E1607" i="33"/>
  <c r="D1607" i="33"/>
  <c r="C1607" i="33"/>
  <c r="B1607" i="33"/>
  <c r="G292" i="33"/>
  <c r="F292" i="33"/>
  <c r="E292" i="33"/>
  <c r="D292" i="33"/>
  <c r="C292" i="33"/>
  <c r="B292" i="33"/>
  <c r="G1606" i="33"/>
  <c r="F1606" i="33"/>
  <c r="E1606" i="33"/>
  <c r="D1606" i="33"/>
  <c r="C1606" i="33"/>
  <c r="B1606" i="33"/>
  <c r="G217" i="33"/>
  <c r="F217" i="33"/>
  <c r="E217" i="33"/>
  <c r="D217" i="33"/>
  <c r="C217" i="33"/>
  <c r="B217" i="33"/>
  <c r="G1605" i="33"/>
  <c r="F1605" i="33"/>
  <c r="E1605" i="33"/>
  <c r="D1605" i="33"/>
  <c r="C1605" i="33"/>
  <c r="B1605" i="33"/>
  <c r="G138" i="33"/>
  <c r="F138" i="33"/>
  <c r="E138" i="33"/>
  <c r="D138" i="33"/>
  <c r="C138" i="33"/>
  <c r="B138" i="33"/>
  <c r="G1577" i="33"/>
  <c r="F1577" i="33"/>
  <c r="E1577" i="33"/>
  <c r="D1577" i="33"/>
  <c r="C1577" i="33"/>
  <c r="B1577" i="33"/>
  <c r="G142" i="33"/>
  <c r="F142" i="33"/>
  <c r="E142" i="33"/>
  <c r="D142" i="33"/>
  <c r="C142" i="33"/>
  <c r="B142" i="33"/>
  <c r="G1578" i="33"/>
  <c r="F1578" i="33"/>
  <c r="E1578" i="33"/>
  <c r="D1578" i="33"/>
  <c r="C1578" i="33"/>
  <c r="B1578" i="33"/>
  <c r="G111" i="33"/>
  <c r="F111" i="33"/>
  <c r="E111" i="33"/>
  <c r="D111" i="33"/>
  <c r="C111" i="33"/>
  <c r="B111" i="33"/>
  <c r="G1576" i="33"/>
  <c r="F1576" i="33"/>
  <c r="E1576" i="33"/>
  <c r="D1576" i="33"/>
  <c r="C1576" i="33"/>
  <c r="B1576" i="33"/>
  <c r="G190" i="33"/>
  <c r="F190" i="33"/>
  <c r="E190" i="33"/>
  <c r="D190" i="33"/>
  <c r="C190" i="33"/>
  <c r="B190" i="33"/>
  <c r="G1567" i="33"/>
  <c r="F1567" i="33"/>
  <c r="E1567" i="33"/>
  <c r="D1567" i="33"/>
  <c r="C1567" i="33"/>
  <c r="B1567" i="33"/>
  <c r="G716" i="33"/>
  <c r="F716" i="33"/>
  <c r="E716" i="33"/>
  <c r="D716" i="33"/>
  <c r="C716" i="33"/>
  <c r="B716" i="33"/>
  <c r="G1569" i="33"/>
  <c r="F1569" i="33"/>
  <c r="E1569" i="33"/>
  <c r="D1569" i="33"/>
  <c r="C1569" i="33"/>
  <c r="B1569" i="33"/>
  <c r="G457" i="33"/>
  <c r="F457" i="33"/>
  <c r="E457" i="33"/>
  <c r="D457" i="33"/>
  <c r="C457" i="33"/>
  <c r="B457" i="33"/>
  <c r="G1568" i="33"/>
  <c r="F1568" i="33"/>
  <c r="E1568" i="33"/>
  <c r="D1568" i="33"/>
  <c r="C1568" i="33"/>
  <c r="B1568" i="33"/>
  <c r="G291" i="33"/>
  <c r="F291" i="33"/>
  <c r="E291" i="33"/>
  <c r="D291" i="33"/>
  <c r="C291" i="33"/>
  <c r="B291" i="33"/>
  <c r="G1554" i="33"/>
  <c r="F1554" i="33"/>
  <c r="E1554" i="33"/>
  <c r="D1554" i="33"/>
  <c r="C1554" i="33"/>
  <c r="B1554" i="33"/>
  <c r="G216" i="33"/>
  <c r="F216" i="33"/>
  <c r="E216" i="33"/>
  <c r="D216" i="33"/>
  <c r="C216" i="33"/>
  <c r="B216" i="33"/>
  <c r="G1553" i="33"/>
  <c r="F1553" i="33"/>
  <c r="E1553" i="33"/>
  <c r="D1553" i="33"/>
  <c r="C1553" i="33"/>
  <c r="B1553" i="33"/>
  <c r="G1289" i="33"/>
  <c r="F1289" i="33"/>
  <c r="E1289" i="33"/>
  <c r="D1289" i="33"/>
  <c r="C1289" i="33"/>
  <c r="B1289" i="33"/>
  <c r="G1555" i="33"/>
  <c r="F1555" i="33"/>
  <c r="E1555" i="33"/>
  <c r="D1555" i="33"/>
  <c r="C1555" i="33"/>
  <c r="B1555" i="33"/>
  <c r="G368" i="33"/>
  <c r="F368" i="33"/>
  <c r="E368" i="33"/>
  <c r="D368" i="33"/>
  <c r="C368" i="33"/>
  <c r="B368" i="33"/>
  <c r="G1546" i="33"/>
  <c r="F1546" i="33"/>
  <c r="E1546" i="33"/>
  <c r="D1546" i="33"/>
  <c r="C1546" i="33"/>
  <c r="B1546" i="33"/>
  <c r="G290" i="33"/>
  <c r="F290" i="33"/>
  <c r="E290" i="33"/>
  <c r="D290" i="33"/>
  <c r="C290" i="33"/>
  <c r="B290" i="33"/>
  <c r="G1545" i="33"/>
  <c r="F1545" i="33"/>
  <c r="E1545" i="33"/>
  <c r="D1545" i="33"/>
  <c r="C1545" i="33"/>
  <c r="B1545" i="33"/>
  <c r="G230" i="33"/>
  <c r="F230" i="33"/>
  <c r="E230" i="33"/>
  <c r="D230" i="33"/>
  <c r="C230" i="33"/>
  <c r="B230" i="33"/>
  <c r="G1544" i="33"/>
  <c r="F1544" i="33"/>
  <c r="E1544" i="33"/>
  <c r="D1544" i="33"/>
  <c r="C1544" i="33"/>
  <c r="B1544" i="33"/>
  <c r="G1418" i="33"/>
  <c r="F1418" i="33"/>
  <c r="E1418" i="33"/>
  <c r="D1418" i="33"/>
  <c r="C1418" i="33"/>
  <c r="B1418" i="33"/>
  <c r="G1547" i="33"/>
  <c r="F1547" i="33"/>
  <c r="E1547" i="33"/>
  <c r="D1547" i="33"/>
  <c r="C1547" i="33"/>
  <c r="B1547" i="33"/>
  <c r="G8" i="33"/>
  <c r="F8" i="33"/>
  <c r="E8" i="33"/>
  <c r="D8" i="33"/>
  <c r="C8" i="33"/>
  <c r="B8" i="33"/>
  <c r="G1537" i="33"/>
  <c r="F1537" i="33"/>
  <c r="E1537" i="33"/>
  <c r="D1537" i="33"/>
  <c r="C1537" i="33"/>
  <c r="B1537" i="33"/>
  <c r="G559" i="33"/>
  <c r="F559" i="33"/>
  <c r="E559" i="33"/>
  <c r="D559" i="33"/>
  <c r="C559" i="33"/>
  <c r="B559" i="33"/>
  <c r="G1526" i="33"/>
  <c r="F1526" i="33"/>
  <c r="E1526" i="33"/>
  <c r="D1526" i="33"/>
  <c r="C1526" i="33"/>
  <c r="B1526" i="33"/>
  <c r="G1208" i="33"/>
  <c r="F1208" i="33"/>
  <c r="E1208" i="33"/>
  <c r="D1208" i="33"/>
  <c r="C1208" i="33"/>
  <c r="B1208" i="33"/>
  <c r="G1528" i="33"/>
  <c r="F1528" i="33"/>
  <c r="E1528" i="33"/>
  <c r="D1528" i="33"/>
  <c r="C1528" i="33"/>
  <c r="B1528" i="33"/>
  <c r="G627" i="33"/>
  <c r="F627" i="33"/>
  <c r="E627" i="33"/>
  <c r="D627" i="33"/>
  <c r="C627" i="33"/>
  <c r="B627" i="33"/>
  <c r="G1527" i="33"/>
  <c r="F1527" i="33"/>
  <c r="E1527" i="33"/>
  <c r="D1527" i="33"/>
  <c r="C1527" i="33"/>
  <c r="B1527" i="33"/>
  <c r="G558" i="33"/>
  <c r="F558" i="33"/>
  <c r="E558" i="33"/>
  <c r="D558" i="33"/>
  <c r="C558" i="33"/>
  <c r="B558" i="33"/>
  <c r="G1517" i="33"/>
  <c r="F1517" i="33"/>
  <c r="E1517" i="33"/>
  <c r="D1517" i="33"/>
  <c r="C1517" i="33"/>
  <c r="B1517" i="33"/>
  <c r="G1207" i="33"/>
  <c r="F1207" i="33"/>
  <c r="E1207" i="33"/>
  <c r="D1207" i="33"/>
  <c r="C1207" i="33"/>
  <c r="B1207" i="33"/>
  <c r="G1519" i="33"/>
  <c r="F1519" i="33"/>
  <c r="E1519" i="33"/>
  <c r="D1519" i="33"/>
  <c r="C1519" i="33"/>
  <c r="B1519" i="33"/>
  <c r="G626" i="33"/>
  <c r="F626" i="33"/>
  <c r="E626" i="33"/>
  <c r="D626" i="33"/>
  <c r="C626" i="33"/>
  <c r="B626" i="33"/>
  <c r="G1518" i="33"/>
  <c r="F1518" i="33"/>
  <c r="E1518" i="33"/>
  <c r="D1518" i="33"/>
  <c r="C1518" i="33"/>
  <c r="B1518" i="33"/>
  <c r="G367" i="33"/>
  <c r="F367" i="33"/>
  <c r="E367" i="33"/>
  <c r="D367" i="33"/>
  <c r="C367" i="33"/>
  <c r="B367" i="33"/>
  <c r="G1508" i="33"/>
  <c r="F1508" i="33"/>
  <c r="E1508" i="33"/>
  <c r="D1508" i="33"/>
  <c r="C1508" i="33"/>
  <c r="B1508" i="33"/>
  <c r="G328" i="33"/>
  <c r="F328" i="33"/>
  <c r="E328" i="33"/>
  <c r="D328" i="33"/>
  <c r="C328" i="33"/>
  <c r="B328" i="33"/>
  <c r="G1507" i="33"/>
  <c r="F1507" i="33"/>
  <c r="E1507" i="33"/>
  <c r="D1507" i="33"/>
  <c r="C1507" i="33"/>
  <c r="B1507" i="33"/>
  <c r="G289" i="33"/>
  <c r="F289" i="33"/>
  <c r="E289" i="33"/>
  <c r="D289" i="33"/>
  <c r="C289" i="33"/>
  <c r="B289" i="33"/>
  <c r="G1506" i="33"/>
  <c r="F1506" i="33"/>
  <c r="E1506" i="33"/>
  <c r="D1506" i="33"/>
  <c r="C1506" i="33"/>
  <c r="B1506" i="33"/>
  <c r="G420" i="33"/>
  <c r="F420" i="33"/>
  <c r="E420" i="33"/>
  <c r="D420" i="33"/>
  <c r="C420" i="33"/>
  <c r="B420" i="33"/>
  <c r="G1509" i="33"/>
  <c r="F1509" i="33"/>
  <c r="E1509" i="33"/>
  <c r="D1509" i="33"/>
  <c r="C1509" i="33"/>
  <c r="B1509" i="33"/>
  <c r="G1407" i="33"/>
  <c r="F1407" i="33"/>
  <c r="E1407" i="33"/>
  <c r="D1407" i="33"/>
  <c r="C1407" i="33"/>
  <c r="B1407" i="33"/>
  <c r="G1510" i="33"/>
  <c r="F1510" i="33"/>
  <c r="E1510" i="33"/>
  <c r="D1510" i="33"/>
  <c r="C1510" i="33"/>
  <c r="B1510" i="33"/>
  <c r="G503" i="33"/>
  <c r="F503" i="33"/>
  <c r="E503" i="33"/>
  <c r="D503" i="33"/>
  <c r="C503" i="33"/>
  <c r="B503" i="33"/>
  <c r="G1498" i="33"/>
  <c r="F1498" i="33"/>
  <c r="E1498" i="33"/>
  <c r="D1498" i="33"/>
  <c r="C1498" i="33"/>
  <c r="B1498" i="33"/>
  <c r="G1100" i="33"/>
  <c r="F1100" i="33"/>
  <c r="E1100" i="33"/>
  <c r="D1100" i="33"/>
  <c r="C1100" i="33"/>
  <c r="B1100" i="33"/>
  <c r="G1499" i="33"/>
  <c r="F1499" i="33"/>
  <c r="E1499" i="33"/>
  <c r="D1499" i="33"/>
  <c r="C1499" i="33"/>
  <c r="B1499" i="33"/>
  <c r="G189" i="33"/>
  <c r="F189" i="33"/>
  <c r="E189" i="33"/>
  <c r="D189" i="33"/>
  <c r="C189" i="33"/>
  <c r="B189" i="33"/>
  <c r="G1496" i="33"/>
  <c r="F1496" i="33"/>
  <c r="E1496" i="33"/>
  <c r="D1496" i="33"/>
  <c r="C1496" i="33"/>
  <c r="B1496" i="33"/>
  <c r="G366" i="33"/>
  <c r="F366" i="33"/>
  <c r="E366" i="33"/>
  <c r="D366" i="33"/>
  <c r="C366" i="33"/>
  <c r="B366" i="33"/>
  <c r="G1497" i="33"/>
  <c r="F1497" i="33"/>
  <c r="E1497" i="33"/>
  <c r="D1497" i="33"/>
  <c r="C1497" i="33"/>
  <c r="B1497" i="33"/>
  <c r="G1431" i="33"/>
  <c r="F1431" i="33"/>
  <c r="E1431" i="33"/>
  <c r="D1431" i="33"/>
  <c r="C1431" i="33"/>
  <c r="B1431" i="33"/>
  <c r="G1489" i="33"/>
  <c r="F1489" i="33"/>
  <c r="E1489" i="33"/>
  <c r="D1489" i="33"/>
  <c r="C1489" i="33"/>
  <c r="B1489" i="33"/>
  <c r="G365" i="33"/>
  <c r="F365" i="33"/>
  <c r="E365" i="33"/>
  <c r="D365" i="33"/>
  <c r="C365" i="33"/>
  <c r="B365" i="33"/>
  <c r="G1488" i="33"/>
  <c r="F1488" i="33"/>
  <c r="E1488" i="33"/>
  <c r="D1488" i="33"/>
  <c r="C1488" i="33"/>
  <c r="B1488" i="33"/>
  <c r="G288" i="33"/>
  <c r="F288" i="33"/>
  <c r="E288" i="33"/>
  <c r="D288" i="33"/>
  <c r="C288" i="33"/>
  <c r="B288" i="33"/>
  <c r="G1487" i="33"/>
  <c r="F1487" i="33"/>
  <c r="E1487" i="33"/>
  <c r="D1487" i="33"/>
  <c r="C1487" i="33"/>
  <c r="B1487" i="33"/>
  <c r="G229" i="33"/>
  <c r="F229" i="33"/>
  <c r="E229" i="33"/>
  <c r="D229" i="33"/>
  <c r="C229" i="33"/>
  <c r="B229" i="33"/>
  <c r="G1486" i="33"/>
  <c r="F1486" i="33"/>
  <c r="E1486" i="33"/>
  <c r="D1486" i="33"/>
  <c r="C1486" i="33"/>
  <c r="B1486" i="33"/>
  <c r="G287" i="33"/>
  <c r="F287" i="33"/>
  <c r="E287" i="33"/>
  <c r="D287" i="33"/>
  <c r="C287" i="33"/>
  <c r="B287" i="33"/>
  <c r="G1477" i="33"/>
  <c r="F1477" i="33"/>
  <c r="E1477" i="33"/>
  <c r="D1477" i="33"/>
  <c r="C1477" i="33"/>
  <c r="B1477" i="33"/>
  <c r="G1430" i="33"/>
  <c r="F1430" i="33"/>
  <c r="E1430" i="33"/>
  <c r="D1430" i="33"/>
  <c r="C1430" i="33"/>
  <c r="B1430" i="33"/>
  <c r="G1479" i="33"/>
  <c r="F1479" i="33"/>
  <c r="E1479" i="33"/>
  <c r="D1479" i="33"/>
  <c r="C1479" i="33"/>
  <c r="B1479" i="33"/>
  <c r="G456" i="33"/>
  <c r="F456" i="33"/>
  <c r="E456" i="33"/>
  <c r="D456" i="33"/>
  <c r="C456" i="33"/>
  <c r="B456" i="33"/>
  <c r="G1478" i="33"/>
  <c r="F1478" i="33"/>
  <c r="E1478" i="33"/>
  <c r="D1478" i="33"/>
  <c r="C1478" i="33"/>
  <c r="B1478" i="33"/>
  <c r="G1417" i="33"/>
  <c r="F1417" i="33"/>
  <c r="E1417" i="33"/>
  <c r="D1417" i="33"/>
  <c r="C1417" i="33"/>
  <c r="B1417" i="33"/>
  <c r="G1470" i="33"/>
  <c r="F1470" i="33"/>
  <c r="E1470" i="33"/>
  <c r="D1470" i="33"/>
  <c r="C1470" i="33"/>
  <c r="B1470" i="33"/>
  <c r="G419" i="33"/>
  <c r="F419" i="33"/>
  <c r="E419" i="33"/>
  <c r="D419" i="33"/>
  <c r="C419" i="33"/>
  <c r="B419" i="33"/>
  <c r="G1469" i="33"/>
  <c r="F1469" i="33"/>
  <c r="E1469" i="33"/>
  <c r="D1469" i="33"/>
  <c r="C1469" i="33"/>
  <c r="B1469" i="33"/>
  <c r="G364" i="33"/>
  <c r="F364" i="33"/>
  <c r="E364" i="33"/>
  <c r="D364" i="33"/>
  <c r="C364" i="33"/>
  <c r="B364" i="33"/>
  <c r="G1468" i="33"/>
  <c r="F1468" i="33"/>
  <c r="E1468" i="33"/>
  <c r="D1468" i="33"/>
  <c r="C1468" i="33"/>
  <c r="B1468" i="33"/>
  <c r="G327" i="33"/>
  <c r="F327" i="33"/>
  <c r="E327" i="33"/>
  <c r="D327" i="33"/>
  <c r="C327" i="33"/>
  <c r="B327" i="33"/>
  <c r="G1467" i="33"/>
  <c r="F1467" i="33"/>
  <c r="E1467" i="33"/>
  <c r="D1467" i="33"/>
  <c r="C1467" i="33"/>
  <c r="B1467" i="33"/>
  <c r="G286" i="33"/>
  <c r="F286" i="33"/>
  <c r="E286" i="33"/>
  <c r="D286" i="33"/>
  <c r="C286" i="33"/>
  <c r="B286" i="33"/>
  <c r="G1466" i="33"/>
  <c r="F1466" i="33"/>
  <c r="E1466" i="33"/>
  <c r="D1466" i="33"/>
  <c r="C1466" i="33"/>
  <c r="B1466" i="33"/>
  <c r="G1429" i="33"/>
  <c r="F1429" i="33"/>
  <c r="E1429" i="33"/>
  <c r="D1429" i="33"/>
  <c r="C1429" i="33"/>
  <c r="B1429" i="33"/>
  <c r="G1459" i="33"/>
  <c r="F1459" i="33"/>
  <c r="E1459" i="33"/>
  <c r="D1459" i="33"/>
  <c r="C1459" i="33"/>
  <c r="B1459" i="33"/>
  <c r="G418" i="33"/>
  <c r="F418" i="33"/>
  <c r="E418" i="33"/>
  <c r="D418" i="33"/>
  <c r="C418" i="33"/>
  <c r="B418" i="33"/>
  <c r="G1458" i="33"/>
  <c r="F1458" i="33"/>
  <c r="E1458" i="33"/>
  <c r="D1458" i="33"/>
  <c r="C1458" i="33"/>
  <c r="B1458" i="33"/>
  <c r="G363" i="33"/>
  <c r="F363" i="33"/>
  <c r="E363" i="33"/>
  <c r="D363" i="33"/>
  <c r="C363" i="33"/>
  <c r="B363" i="33"/>
  <c r="G1457" i="33"/>
  <c r="F1457" i="33"/>
  <c r="E1457" i="33"/>
  <c r="D1457" i="33"/>
  <c r="C1457" i="33"/>
  <c r="B1457" i="33"/>
  <c r="G326" i="33"/>
  <c r="F326" i="33"/>
  <c r="E326" i="33"/>
  <c r="D326" i="33"/>
  <c r="C326" i="33"/>
  <c r="B326" i="33"/>
  <c r="G1456" i="33"/>
  <c r="F1456" i="33"/>
  <c r="E1456" i="33"/>
  <c r="D1456" i="33"/>
  <c r="C1456" i="33"/>
  <c r="B1456" i="33"/>
  <c r="G285" i="33"/>
  <c r="F285" i="33"/>
  <c r="E285" i="33"/>
  <c r="D285" i="33"/>
  <c r="C285" i="33"/>
  <c r="B285" i="33"/>
  <c r="G1455" i="33"/>
  <c r="F1455" i="33"/>
  <c r="E1455" i="33"/>
  <c r="D1455" i="33"/>
  <c r="C1455" i="33"/>
  <c r="B1455" i="33"/>
  <c r="G1416" i="33"/>
  <c r="F1416" i="33"/>
  <c r="E1416" i="33"/>
  <c r="D1416" i="33"/>
  <c r="C1416" i="33"/>
  <c r="B1416" i="33"/>
  <c r="G1448" i="33"/>
  <c r="F1448" i="33"/>
  <c r="E1448" i="33"/>
  <c r="D1448" i="33"/>
  <c r="C1448" i="33"/>
  <c r="B1448" i="33"/>
  <c r="G188" i="33"/>
  <c r="F188" i="33"/>
  <c r="E188" i="33"/>
  <c r="D188" i="33"/>
  <c r="C188" i="33"/>
  <c r="B188" i="33"/>
  <c r="G1445" i="33"/>
  <c r="F1445" i="33"/>
  <c r="E1445" i="33"/>
  <c r="D1445" i="33"/>
  <c r="C1445" i="33"/>
  <c r="B1445" i="33"/>
  <c r="G463" i="33"/>
  <c r="F463" i="33"/>
  <c r="E463" i="33"/>
  <c r="D463" i="33"/>
  <c r="C463" i="33"/>
  <c r="B463" i="33"/>
  <c r="G1447" i="33"/>
  <c r="F1447" i="33"/>
  <c r="E1447" i="33"/>
  <c r="D1447" i="33"/>
  <c r="C1447" i="33"/>
  <c r="B1447" i="33"/>
  <c r="G362" i="33"/>
  <c r="F362" i="33"/>
  <c r="E362" i="33"/>
  <c r="D362" i="33"/>
  <c r="C362" i="33"/>
  <c r="B362" i="33"/>
  <c r="G1446" i="33"/>
  <c r="F1446" i="33"/>
  <c r="E1446" i="33"/>
  <c r="D1446" i="33"/>
  <c r="C1446" i="33"/>
  <c r="B1446" i="33"/>
  <c r="G102" i="33"/>
  <c r="F102" i="33"/>
  <c r="E102" i="33"/>
  <c r="D102" i="33"/>
  <c r="C102" i="33"/>
  <c r="B102" i="33"/>
  <c r="G1438" i="33"/>
  <c r="F1438" i="33"/>
  <c r="E1438" i="33"/>
  <c r="D1438" i="33"/>
  <c r="C1438" i="33"/>
  <c r="B1438" i="33"/>
  <c r="G7" i="33"/>
  <c r="F7" i="33"/>
  <c r="E7" i="33"/>
  <c r="D7" i="33"/>
  <c r="C7" i="33"/>
  <c r="B7" i="33"/>
  <c r="G1437" i="33"/>
  <c r="F1437" i="33"/>
  <c r="E1437" i="33"/>
  <c r="D1437" i="33"/>
  <c r="C1437" i="33"/>
  <c r="B1437" i="33"/>
  <c r="G6" i="33"/>
  <c r="F6" i="33"/>
  <c r="E6" i="33"/>
  <c r="D6" i="33"/>
  <c r="C6" i="33"/>
  <c r="B6" i="33"/>
  <c r="G1425" i="33"/>
  <c r="F1425" i="33"/>
  <c r="E1425" i="33"/>
  <c r="D1425" i="33"/>
  <c r="C1425" i="33"/>
  <c r="B1425" i="33"/>
  <c r="G5" i="33"/>
  <c r="F5" i="33"/>
  <c r="E5" i="33"/>
  <c r="D5" i="33"/>
  <c r="C5" i="33"/>
  <c r="B5" i="33"/>
  <c r="G1414" i="33"/>
  <c r="F1414" i="33"/>
  <c r="E1414" i="33"/>
  <c r="D1414" i="33"/>
  <c r="C1414" i="33"/>
  <c r="B1414" i="33"/>
  <c r="G1099" i="33"/>
  <c r="F1099" i="33"/>
  <c r="E1099" i="33"/>
  <c r="D1099" i="33"/>
  <c r="C1099" i="33"/>
  <c r="B1099" i="33"/>
  <c r="G1405" i="33"/>
  <c r="F1405" i="33"/>
  <c r="E1405" i="33"/>
  <c r="D1405" i="33"/>
  <c r="C1405" i="33"/>
  <c r="B1405" i="33"/>
  <c r="G400" i="33"/>
  <c r="F400" i="33"/>
  <c r="E400" i="33"/>
  <c r="D400" i="33"/>
  <c r="C400" i="33"/>
  <c r="B400" i="33"/>
  <c r="G1404" i="33"/>
  <c r="F1404" i="33"/>
  <c r="E1404" i="33"/>
  <c r="D1404" i="33"/>
  <c r="C1404" i="33"/>
  <c r="B1404" i="33"/>
  <c r="G361" i="33"/>
  <c r="F361" i="33"/>
  <c r="E361" i="33"/>
  <c r="D361" i="33"/>
  <c r="C361" i="33"/>
  <c r="B361" i="33"/>
  <c r="G1403" i="33"/>
  <c r="F1403" i="33"/>
  <c r="E1403" i="33"/>
  <c r="D1403" i="33"/>
  <c r="C1403" i="33"/>
  <c r="B1403" i="33"/>
  <c r="G325" i="33"/>
  <c r="F325" i="33"/>
  <c r="E325" i="33"/>
  <c r="D325" i="33"/>
  <c r="C325" i="33"/>
  <c r="B325" i="33"/>
  <c r="G1402" i="33"/>
  <c r="F1402" i="33"/>
  <c r="E1402" i="33"/>
  <c r="D1402" i="33"/>
  <c r="C1402" i="33"/>
  <c r="B1402" i="33"/>
  <c r="G284" i="33"/>
  <c r="F284" i="33"/>
  <c r="E284" i="33"/>
  <c r="D284" i="33"/>
  <c r="C284" i="33"/>
  <c r="B284" i="33"/>
  <c r="G1401" i="33"/>
  <c r="F1401" i="33"/>
  <c r="E1401" i="33"/>
  <c r="D1401" i="33"/>
  <c r="C1401" i="33"/>
  <c r="B1401" i="33"/>
  <c r="G1098" i="33"/>
  <c r="F1098" i="33"/>
  <c r="E1098" i="33"/>
  <c r="D1098" i="33"/>
  <c r="C1098" i="33"/>
  <c r="B1098" i="33"/>
  <c r="G1394" i="33"/>
  <c r="F1394" i="33"/>
  <c r="E1394" i="33"/>
  <c r="D1394" i="33"/>
  <c r="C1394" i="33"/>
  <c r="B1394" i="33"/>
  <c r="G482" i="33"/>
  <c r="F482" i="33"/>
  <c r="E482" i="33"/>
  <c r="D482" i="33"/>
  <c r="C482" i="33"/>
  <c r="B482" i="33"/>
  <c r="G1393" i="33"/>
  <c r="F1393" i="33"/>
  <c r="E1393" i="33"/>
  <c r="D1393" i="33"/>
  <c r="C1393" i="33"/>
  <c r="B1393" i="33"/>
  <c r="G283" i="33"/>
  <c r="F283" i="33"/>
  <c r="E283" i="33"/>
  <c r="D283" i="33"/>
  <c r="C283" i="33"/>
  <c r="B283" i="33"/>
  <c r="G1392" i="33"/>
  <c r="F1392" i="33"/>
  <c r="E1392" i="33"/>
  <c r="D1392" i="33"/>
  <c r="C1392" i="33"/>
  <c r="B1392" i="33"/>
  <c r="G597" i="33"/>
  <c r="F597" i="33"/>
  <c r="E597" i="33"/>
  <c r="D597" i="33"/>
  <c r="C597" i="33"/>
  <c r="B597" i="33"/>
  <c r="G1380" i="33"/>
  <c r="F1380" i="33"/>
  <c r="E1380" i="33"/>
  <c r="D1380" i="33"/>
  <c r="C1380" i="33"/>
  <c r="B1380" i="33"/>
  <c r="G282" i="33"/>
  <c r="F282" i="33"/>
  <c r="E282" i="33"/>
  <c r="D282" i="33"/>
  <c r="C282" i="33"/>
  <c r="B282" i="33"/>
  <c r="G1377" i="33"/>
  <c r="F1377" i="33"/>
  <c r="E1377" i="33"/>
  <c r="D1377" i="33"/>
  <c r="C1377" i="33"/>
  <c r="B1377" i="33"/>
  <c r="G481" i="33"/>
  <c r="F481" i="33"/>
  <c r="E481" i="33"/>
  <c r="D481" i="33"/>
  <c r="C481" i="33"/>
  <c r="B481" i="33"/>
  <c r="G1379" i="33"/>
  <c r="F1379" i="33"/>
  <c r="E1379" i="33"/>
  <c r="D1379" i="33"/>
  <c r="C1379" i="33"/>
  <c r="B1379" i="33"/>
  <c r="G360" i="33"/>
  <c r="F360" i="33"/>
  <c r="E360" i="33"/>
  <c r="D360" i="33"/>
  <c r="C360" i="33"/>
  <c r="B360" i="33"/>
  <c r="G1378" i="33"/>
  <c r="F1378" i="33"/>
  <c r="E1378" i="33"/>
  <c r="D1378" i="33"/>
  <c r="C1378" i="33"/>
  <c r="B1378" i="33"/>
  <c r="G1531" i="33"/>
  <c r="F1531" i="33"/>
  <c r="E1531" i="33"/>
  <c r="D1531" i="33"/>
  <c r="C1531" i="33"/>
  <c r="B1531" i="33"/>
  <c r="G1364" i="33"/>
  <c r="F1364" i="33"/>
  <c r="E1364" i="33"/>
  <c r="D1364" i="33"/>
  <c r="C1364" i="33"/>
  <c r="B1364" i="33"/>
  <c r="G417" i="33"/>
  <c r="F417" i="33"/>
  <c r="E417" i="33"/>
  <c r="D417" i="33"/>
  <c r="C417" i="33"/>
  <c r="B417" i="33"/>
  <c r="G1363" i="33"/>
  <c r="F1363" i="33"/>
  <c r="E1363" i="33"/>
  <c r="D1363" i="33"/>
  <c r="C1363" i="33"/>
  <c r="B1363" i="33"/>
  <c r="G359" i="33"/>
  <c r="F359" i="33"/>
  <c r="E359" i="33"/>
  <c r="D359" i="33"/>
  <c r="C359" i="33"/>
  <c r="B359" i="33"/>
  <c r="G1362" i="33"/>
  <c r="F1362" i="33"/>
  <c r="E1362" i="33"/>
  <c r="D1362" i="33"/>
  <c r="C1362" i="33"/>
  <c r="B1362" i="33"/>
  <c r="G324" i="33"/>
  <c r="F324" i="33"/>
  <c r="E324" i="33"/>
  <c r="D324" i="33"/>
  <c r="C324" i="33"/>
  <c r="B324" i="33"/>
  <c r="G1361" i="33"/>
  <c r="F1361" i="33"/>
  <c r="E1361" i="33"/>
  <c r="D1361" i="33"/>
  <c r="C1361" i="33"/>
  <c r="B1361" i="33"/>
  <c r="G281" i="33"/>
  <c r="F281" i="33"/>
  <c r="E281" i="33"/>
  <c r="D281" i="33"/>
  <c r="C281" i="33"/>
  <c r="B281" i="33"/>
  <c r="G1360" i="33"/>
  <c r="F1360" i="33"/>
  <c r="E1360" i="33"/>
  <c r="D1360" i="33"/>
  <c r="C1360" i="33"/>
  <c r="B1360" i="33"/>
  <c r="G358" i="33"/>
  <c r="F358" i="33"/>
  <c r="E358" i="33"/>
  <c r="D358" i="33"/>
  <c r="C358" i="33"/>
  <c r="B358" i="33"/>
  <c r="G1351" i="33"/>
  <c r="F1351" i="33"/>
  <c r="E1351" i="33"/>
  <c r="D1351" i="33"/>
  <c r="C1351" i="33"/>
  <c r="B1351" i="33"/>
  <c r="G323" i="33"/>
  <c r="F323" i="33"/>
  <c r="E323" i="33"/>
  <c r="D323" i="33"/>
  <c r="C323" i="33"/>
  <c r="B323" i="33"/>
  <c r="G1350" i="33"/>
  <c r="F1350" i="33"/>
  <c r="E1350" i="33"/>
  <c r="D1350" i="33"/>
  <c r="C1350" i="33"/>
  <c r="B1350" i="33"/>
  <c r="G280" i="33"/>
  <c r="F280" i="33"/>
  <c r="E280" i="33"/>
  <c r="D280" i="33"/>
  <c r="C280" i="33"/>
  <c r="B280" i="33"/>
  <c r="G1349" i="33"/>
  <c r="F1349" i="33"/>
  <c r="E1349" i="33"/>
  <c r="D1349" i="33"/>
  <c r="C1349" i="33"/>
  <c r="B1349" i="33"/>
  <c r="G384" i="33"/>
  <c r="F384" i="33"/>
  <c r="E384" i="33"/>
  <c r="D384" i="33"/>
  <c r="C384" i="33"/>
  <c r="B384" i="33"/>
  <c r="G1352" i="33"/>
  <c r="F1352" i="33"/>
  <c r="E1352" i="33"/>
  <c r="D1352" i="33"/>
  <c r="C1352" i="33"/>
  <c r="B1352" i="33"/>
  <c r="G1206" i="33"/>
  <c r="F1206" i="33"/>
  <c r="E1206" i="33"/>
  <c r="D1206" i="33"/>
  <c r="C1206" i="33"/>
  <c r="B1206" i="33"/>
  <c r="G1353" i="33"/>
  <c r="F1353" i="33"/>
  <c r="E1353" i="33"/>
  <c r="D1353" i="33"/>
  <c r="C1353" i="33"/>
  <c r="B1353" i="33"/>
  <c r="G1040" i="33"/>
  <c r="F1040" i="33"/>
  <c r="E1040" i="33"/>
  <c r="D1040" i="33"/>
  <c r="C1040" i="33"/>
  <c r="B1040" i="33"/>
  <c r="G1342" i="33"/>
  <c r="F1342" i="33"/>
  <c r="E1342" i="33"/>
  <c r="D1342" i="33"/>
  <c r="C1342" i="33"/>
  <c r="B1342" i="33"/>
  <c r="G399" i="33"/>
  <c r="F399" i="33"/>
  <c r="E399" i="33"/>
  <c r="D399" i="33"/>
  <c r="C399" i="33"/>
  <c r="B399" i="33"/>
  <c r="G1341" i="33"/>
  <c r="F1341" i="33"/>
  <c r="E1341" i="33"/>
  <c r="D1341" i="33"/>
  <c r="C1341" i="33"/>
  <c r="B1341" i="33"/>
  <c r="G357" i="33"/>
  <c r="F357" i="33"/>
  <c r="E357" i="33"/>
  <c r="D357" i="33"/>
  <c r="C357" i="33"/>
  <c r="B357" i="33"/>
  <c r="G1340" i="33"/>
  <c r="F1340" i="33"/>
  <c r="E1340" i="33"/>
  <c r="D1340" i="33"/>
  <c r="C1340" i="33"/>
  <c r="B1340" i="33"/>
  <c r="G322" i="33"/>
  <c r="F322" i="33"/>
  <c r="E322" i="33"/>
  <c r="D322" i="33"/>
  <c r="C322" i="33"/>
  <c r="B322" i="33"/>
  <c r="G1339" i="33"/>
  <c r="F1339" i="33"/>
  <c r="E1339" i="33"/>
  <c r="D1339" i="33"/>
  <c r="C1339" i="33"/>
  <c r="B1339" i="33"/>
  <c r="G279" i="33"/>
  <c r="F279" i="33"/>
  <c r="E279" i="33"/>
  <c r="D279" i="33"/>
  <c r="C279" i="33"/>
  <c r="B279" i="33"/>
  <c r="G1338" i="33"/>
  <c r="F1338" i="33"/>
  <c r="E1338" i="33"/>
  <c r="D1338" i="33"/>
  <c r="C1338" i="33"/>
  <c r="B1338" i="33"/>
  <c r="G1428" i="33"/>
  <c r="F1428" i="33"/>
  <c r="E1428" i="33"/>
  <c r="D1428" i="33"/>
  <c r="C1428" i="33"/>
  <c r="B1428" i="33"/>
  <c r="G1326" i="33"/>
  <c r="F1326" i="33"/>
  <c r="E1326" i="33"/>
  <c r="D1326" i="33"/>
  <c r="C1326" i="33"/>
  <c r="B1326" i="33"/>
  <c r="G416" i="33"/>
  <c r="F416" i="33"/>
  <c r="E416" i="33"/>
  <c r="D416" i="33"/>
  <c r="C416" i="33"/>
  <c r="B416" i="33"/>
  <c r="G1325" i="33"/>
  <c r="F1325" i="33"/>
  <c r="E1325" i="33"/>
  <c r="D1325" i="33"/>
  <c r="C1325" i="33"/>
  <c r="B1325" i="33"/>
  <c r="G356" i="33"/>
  <c r="F356" i="33"/>
  <c r="E356" i="33"/>
  <c r="D356" i="33"/>
  <c r="C356" i="33"/>
  <c r="B356" i="33"/>
  <c r="G1324" i="33"/>
  <c r="F1324" i="33"/>
  <c r="E1324" i="33"/>
  <c r="D1324" i="33"/>
  <c r="C1324" i="33"/>
  <c r="B1324" i="33"/>
  <c r="G321" i="33"/>
  <c r="F321" i="33"/>
  <c r="E321" i="33"/>
  <c r="D321" i="33"/>
  <c r="C321" i="33"/>
  <c r="B321" i="33"/>
  <c r="G1323" i="33"/>
  <c r="F1323" i="33"/>
  <c r="E1323" i="33"/>
  <c r="D1323" i="33"/>
  <c r="C1323" i="33"/>
  <c r="B1323" i="33"/>
  <c r="G278" i="33"/>
  <c r="F278" i="33"/>
  <c r="E278" i="33"/>
  <c r="D278" i="33"/>
  <c r="C278" i="33"/>
  <c r="B278" i="33"/>
  <c r="G1322" i="33"/>
  <c r="F1322" i="33"/>
  <c r="E1322" i="33"/>
  <c r="D1322" i="33"/>
  <c r="C1322" i="33"/>
  <c r="B1322" i="33"/>
  <c r="G1530" i="33"/>
  <c r="F1530" i="33"/>
  <c r="E1530" i="33"/>
  <c r="D1530" i="33"/>
  <c r="C1530" i="33"/>
  <c r="B1530" i="33"/>
  <c r="G1315" i="33"/>
  <c r="F1315" i="33"/>
  <c r="E1315" i="33"/>
  <c r="D1315" i="33"/>
  <c r="C1315" i="33"/>
  <c r="B1315" i="33"/>
  <c r="G355" i="33"/>
  <c r="F355" i="33"/>
  <c r="E355" i="33"/>
  <c r="D355" i="33"/>
  <c r="C355" i="33"/>
  <c r="B355" i="33"/>
  <c r="G1314" i="33"/>
  <c r="F1314" i="33"/>
  <c r="E1314" i="33"/>
  <c r="D1314" i="33"/>
  <c r="C1314" i="33"/>
  <c r="B1314" i="33"/>
  <c r="G277" i="33"/>
  <c r="F277" i="33"/>
  <c r="E277" i="33"/>
  <c r="D277" i="33"/>
  <c r="C277" i="33"/>
  <c r="B277" i="33"/>
  <c r="G1313" i="33"/>
  <c r="F1313" i="33"/>
  <c r="E1313" i="33"/>
  <c r="D1313" i="33"/>
  <c r="C1313" i="33"/>
  <c r="B1313" i="33"/>
  <c r="G228" i="33"/>
  <c r="F228" i="33"/>
  <c r="E228" i="33"/>
  <c r="D228" i="33"/>
  <c r="C228" i="33"/>
  <c r="B228" i="33"/>
  <c r="G1312" i="33"/>
  <c r="F1312" i="33"/>
  <c r="E1312" i="33"/>
  <c r="D1312" i="33"/>
  <c r="C1312" i="33"/>
  <c r="B1312" i="33"/>
  <c r="G1682" i="33"/>
  <c r="F1682" i="33"/>
  <c r="E1682" i="33"/>
  <c r="D1682" i="33"/>
  <c r="C1682" i="33"/>
  <c r="B1682" i="33"/>
  <c r="G1305" i="33"/>
  <c r="F1305" i="33"/>
  <c r="E1305" i="33"/>
  <c r="D1305" i="33"/>
  <c r="C1305" i="33"/>
  <c r="B1305" i="33"/>
  <c r="G515" i="33"/>
  <c r="F515" i="33"/>
  <c r="E515" i="33"/>
  <c r="D515" i="33"/>
  <c r="C515" i="33"/>
  <c r="B515" i="33"/>
  <c r="G1298" i="33"/>
  <c r="F1298" i="33"/>
  <c r="E1298" i="33"/>
  <c r="D1298" i="33"/>
  <c r="C1298" i="33"/>
  <c r="B1298" i="33"/>
  <c r="G533" i="33"/>
  <c r="F533" i="33"/>
  <c r="E533" i="33"/>
  <c r="D533" i="33"/>
  <c r="C533" i="33"/>
  <c r="B533" i="33"/>
  <c r="G1286" i="33"/>
  <c r="F1286" i="33"/>
  <c r="E1286" i="33"/>
  <c r="D1286" i="33"/>
  <c r="C1286" i="33"/>
  <c r="B1286" i="33"/>
  <c r="G1279" i="33"/>
  <c r="F1279" i="33"/>
  <c r="E1279" i="33"/>
  <c r="D1279" i="33"/>
  <c r="C1279" i="33"/>
  <c r="B1279" i="33"/>
  <c r="G1276" i="33"/>
  <c r="F1276" i="33"/>
  <c r="E1276" i="33"/>
  <c r="D1276" i="33"/>
  <c r="C1276" i="33"/>
  <c r="B1276" i="33"/>
  <c r="G70" i="33"/>
  <c r="F70" i="33"/>
  <c r="E70" i="33"/>
  <c r="D70" i="33"/>
  <c r="C70" i="33"/>
  <c r="B70" i="33"/>
  <c r="G1275" i="33"/>
  <c r="F1275" i="33"/>
  <c r="E1275" i="33"/>
  <c r="D1275" i="33"/>
  <c r="C1275" i="33"/>
  <c r="B1275" i="33"/>
  <c r="G1236" i="33"/>
  <c r="F1236" i="33"/>
  <c r="E1236" i="33"/>
  <c r="D1236" i="33"/>
  <c r="C1236" i="33"/>
  <c r="B1236" i="33"/>
  <c r="G1263" i="33"/>
  <c r="F1263" i="33"/>
  <c r="E1263" i="33"/>
  <c r="D1263" i="33"/>
  <c r="C1263" i="33"/>
  <c r="B1263" i="33"/>
  <c r="G276" i="33"/>
  <c r="F276" i="33"/>
  <c r="E276" i="33"/>
  <c r="D276" i="33"/>
  <c r="C276" i="33"/>
  <c r="B276" i="33"/>
  <c r="G1262" i="33"/>
  <c r="F1262" i="33"/>
  <c r="E1262" i="33"/>
  <c r="D1262" i="33"/>
  <c r="C1262" i="33"/>
  <c r="B1262" i="33"/>
  <c r="G215" i="33"/>
  <c r="F215" i="33"/>
  <c r="E215" i="33"/>
  <c r="D215" i="33"/>
  <c r="C215" i="33"/>
  <c r="B215" i="33"/>
  <c r="G1261" i="33"/>
  <c r="F1261" i="33"/>
  <c r="E1261" i="33"/>
  <c r="D1261" i="33"/>
  <c r="C1261" i="33"/>
  <c r="B1261" i="33"/>
  <c r="G1235" i="33"/>
  <c r="F1235" i="33"/>
  <c r="E1235" i="33"/>
  <c r="D1235" i="33"/>
  <c r="C1235" i="33"/>
  <c r="B1235" i="33"/>
  <c r="G1254" i="33"/>
  <c r="F1254" i="33"/>
  <c r="E1254" i="33"/>
  <c r="D1254" i="33"/>
  <c r="C1254" i="33"/>
  <c r="B1254" i="33"/>
  <c r="G391" i="33"/>
  <c r="F391" i="33"/>
  <c r="E391" i="33"/>
  <c r="D391" i="33"/>
  <c r="C391" i="33"/>
  <c r="B391" i="33"/>
  <c r="G1253" i="33"/>
  <c r="F1253" i="33"/>
  <c r="E1253" i="33"/>
  <c r="D1253" i="33"/>
  <c r="C1253" i="33"/>
  <c r="B1253" i="33"/>
  <c r="G354" i="33"/>
  <c r="F354" i="33"/>
  <c r="E354" i="33"/>
  <c r="D354" i="33"/>
  <c r="C354" i="33"/>
  <c r="B354" i="33"/>
  <c r="G1252" i="33"/>
  <c r="F1252" i="33"/>
  <c r="E1252" i="33"/>
  <c r="D1252" i="33"/>
  <c r="C1252" i="33"/>
  <c r="B1252" i="33"/>
  <c r="G320" i="33"/>
  <c r="F320" i="33"/>
  <c r="E320" i="33"/>
  <c r="D320" i="33"/>
  <c r="C320" i="33"/>
  <c r="B320" i="33"/>
  <c r="G1251" i="33"/>
  <c r="F1251" i="33"/>
  <c r="E1251" i="33"/>
  <c r="D1251" i="33"/>
  <c r="C1251" i="33"/>
  <c r="B1251" i="33"/>
  <c r="G275" i="33"/>
  <c r="F275" i="33"/>
  <c r="E275" i="33"/>
  <c r="D275" i="33"/>
  <c r="C275" i="33"/>
  <c r="B275" i="33"/>
  <c r="G1250" i="33"/>
  <c r="F1250" i="33"/>
  <c r="E1250" i="33"/>
  <c r="D1250" i="33"/>
  <c r="C1250" i="33"/>
  <c r="B1250" i="33"/>
  <c r="G46" i="33"/>
  <c r="F46" i="33"/>
  <c r="E46" i="33"/>
  <c r="D46" i="33"/>
  <c r="C46" i="33"/>
  <c r="B46" i="33"/>
  <c r="G1243" i="33"/>
  <c r="F1243" i="33"/>
  <c r="E1243" i="33"/>
  <c r="D1243" i="33"/>
  <c r="C1243" i="33"/>
  <c r="B1243" i="33"/>
  <c r="G40" i="33"/>
  <c r="F40" i="33"/>
  <c r="E40" i="33"/>
  <c r="D40" i="33"/>
  <c r="C40" i="33"/>
  <c r="B40" i="33"/>
  <c r="G1242" i="33"/>
  <c r="F1242" i="33"/>
  <c r="E1242" i="33"/>
  <c r="D1242" i="33"/>
  <c r="C1242" i="33"/>
  <c r="B1242" i="33"/>
  <c r="G1215" i="33"/>
  <c r="F1215" i="33"/>
  <c r="E1215" i="33"/>
  <c r="D1215" i="33"/>
  <c r="C1215" i="33"/>
  <c r="B1215" i="33"/>
  <c r="G1233" i="33"/>
  <c r="F1233" i="33"/>
  <c r="E1233" i="33"/>
  <c r="D1233" i="33"/>
  <c r="C1233" i="33"/>
  <c r="B1233" i="33"/>
  <c r="G390" i="33"/>
  <c r="F390" i="33"/>
  <c r="E390" i="33"/>
  <c r="D390" i="33"/>
  <c r="C390" i="33"/>
  <c r="B390" i="33"/>
  <c r="G1232" i="33"/>
  <c r="F1232" i="33"/>
  <c r="E1232" i="33"/>
  <c r="D1232" i="33"/>
  <c r="C1232" i="33"/>
  <c r="B1232" i="33"/>
  <c r="G353" i="33"/>
  <c r="F353" i="33"/>
  <c r="E353" i="33"/>
  <c r="D353" i="33"/>
  <c r="C353" i="33"/>
  <c r="B353" i="33"/>
  <c r="G1231" i="33"/>
  <c r="F1231" i="33"/>
  <c r="E1231" i="33"/>
  <c r="D1231" i="33"/>
  <c r="C1231" i="33"/>
  <c r="B1231" i="33"/>
  <c r="G319" i="33"/>
  <c r="F319" i="33"/>
  <c r="E319" i="33"/>
  <c r="D319" i="33"/>
  <c r="C319" i="33"/>
  <c r="B319" i="33"/>
  <c r="G1230" i="33"/>
  <c r="F1230" i="33"/>
  <c r="E1230" i="33"/>
  <c r="D1230" i="33"/>
  <c r="C1230" i="33"/>
  <c r="B1230" i="33"/>
  <c r="G274" i="33"/>
  <c r="F274" i="33"/>
  <c r="E274" i="33"/>
  <c r="D274" i="33"/>
  <c r="C274" i="33"/>
  <c r="B274" i="33"/>
  <c r="G1229" i="33"/>
  <c r="F1229" i="33"/>
  <c r="E1229" i="33"/>
  <c r="D1229" i="33"/>
  <c r="C1229" i="33"/>
  <c r="B1229" i="33"/>
  <c r="G39" i="33"/>
  <c r="F39" i="33"/>
  <c r="E39" i="33"/>
  <c r="D39" i="33"/>
  <c r="C39" i="33"/>
  <c r="B39" i="33"/>
  <c r="G1222" i="33"/>
  <c r="F1222" i="33"/>
  <c r="E1222" i="33"/>
  <c r="D1222" i="33"/>
  <c r="C1222" i="33"/>
  <c r="B1222" i="33"/>
  <c r="G1580" i="33"/>
  <c r="F1580" i="33"/>
  <c r="E1580" i="33"/>
  <c r="D1580" i="33"/>
  <c r="C1580" i="33"/>
  <c r="B1580" i="33"/>
  <c r="G1190" i="33"/>
  <c r="F1190" i="33"/>
  <c r="E1190" i="33"/>
  <c r="D1190" i="33"/>
  <c r="C1190" i="33"/>
  <c r="B1190" i="33"/>
  <c r="G352" i="33"/>
  <c r="F352" i="33"/>
  <c r="E352" i="33"/>
  <c r="D352" i="33"/>
  <c r="C352" i="33"/>
  <c r="B352" i="33"/>
  <c r="G1181" i="33"/>
  <c r="F1181" i="33"/>
  <c r="E1181" i="33"/>
  <c r="D1181" i="33"/>
  <c r="C1181" i="33"/>
  <c r="B1181" i="33"/>
  <c r="G273" i="33"/>
  <c r="F273" i="33"/>
  <c r="E273" i="33"/>
  <c r="D273" i="33"/>
  <c r="C273" i="33"/>
  <c r="B273" i="33"/>
  <c r="G1180" i="33"/>
  <c r="F1180" i="33"/>
  <c r="E1180" i="33"/>
  <c r="D1180" i="33"/>
  <c r="C1180" i="33"/>
  <c r="B1180" i="33"/>
  <c r="G447" i="33"/>
  <c r="F447" i="33"/>
  <c r="E447" i="33"/>
  <c r="D447" i="33"/>
  <c r="C447" i="33"/>
  <c r="B447" i="33"/>
  <c r="G1182" i="33"/>
  <c r="F1182" i="33"/>
  <c r="E1182" i="33"/>
  <c r="D1182" i="33"/>
  <c r="C1182" i="33"/>
  <c r="B1182" i="33"/>
  <c r="G646" i="33"/>
  <c r="F646" i="33"/>
  <c r="E646" i="33"/>
  <c r="D646" i="33"/>
  <c r="C646" i="33"/>
  <c r="B646" i="33"/>
  <c r="G1183" i="33"/>
  <c r="F1183" i="33"/>
  <c r="E1183" i="33"/>
  <c r="D1183" i="33"/>
  <c r="C1183" i="33"/>
  <c r="B1183" i="33"/>
  <c r="G351" i="33"/>
  <c r="F351" i="33"/>
  <c r="E351" i="33"/>
  <c r="D351" i="33"/>
  <c r="C351" i="33"/>
  <c r="B351" i="33"/>
  <c r="G1171" i="33"/>
  <c r="F1171" i="33"/>
  <c r="E1171" i="33"/>
  <c r="D1171" i="33"/>
  <c r="C1171" i="33"/>
  <c r="B1171" i="33"/>
  <c r="G318" i="33"/>
  <c r="F318" i="33"/>
  <c r="E318" i="33"/>
  <c r="D318" i="33"/>
  <c r="C318" i="33"/>
  <c r="B318" i="33"/>
  <c r="G1170" i="33"/>
  <c r="F1170" i="33"/>
  <c r="E1170" i="33"/>
  <c r="D1170" i="33"/>
  <c r="C1170" i="33"/>
  <c r="B1170" i="33"/>
  <c r="G272" i="33"/>
  <c r="F272" i="33"/>
  <c r="E272" i="33"/>
  <c r="D272" i="33"/>
  <c r="C272" i="33"/>
  <c r="B272" i="33"/>
  <c r="G1169" i="33"/>
  <c r="F1169" i="33"/>
  <c r="E1169" i="33"/>
  <c r="D1169" i="33"/>
  <c r="C1169" i="33"/>
  <c r="B1169" i="33"/>
  <c r="G398" i="33"/>
  <c r="F398" i="33"/>
  <c r="E398" i="33"/>
  <c r="D398" i="33"/>
  <c r="C398" i="33"/>
  <c r="B398" i="33"/>
  <c r="G1172" i="33"/>
  <c r="F1172" i="33"/>
  <c r="E1172" i="33"/>
  <c r="D1172" i="33"/>
  <c r="C1172" i="33"/>
  <c r="B1172" i="33"/>
  <c r="G1129" i="33"/>
  <c r="F1129" i="33"/>
  <c r="E1129" i="33"/>
  <c r="D1129" i="33"/>
  <c r="C1129" i="33"/>
  <c r="B1129" i="33"/>
  <c r="G1173" i="33"/>
  <c r="F1173" i="33"/>
  <c r="E1173" i="33"/>
  <c r="D1173" i="33"/>
  <c r="C1173" i="33"/>
  <c r="B1173" i="33"/>
  <c r="G1039" i="33"/>
  <c r="F1039" i="33"/>
  <c r="E1039" i="33"/>
  <c r="D1039" i="33"/>
  <c r="C1039" i="33"/>
  <c r="B1039" i="33"/>
  <c r="G1157" i="33"/>
  <c r="F1157" i="33"/>
  <c r="E1157" i="33"/>
  <c r="D1157" i="33"/>
  <c r="C1157" i="33"/>
  <c r="B1157" i="33"/>
  <c r="G480" i="33"/>
  <c r="F480" i="33"/>
  <c r="E480" i="33"/>
  <c r="D480" i="33"/>
  <c r="C480" i="33"/>
  <c r="B480" i="33"/>
  <c r="G1156" i="33"/>
  <c r="F1156" i="33"/>
  <c r="E1156" i="33"/>
  <c r="D1156" i="33"/>
  <c r="C1156" i="33"/>
  <c r="B1156" i="33"/>
  <c r="G350" i="33"/>
  <c r="F350" i="33"/>
  <c r="E350" i="33"/>
  <c r="D350" i="33"/>
  <c r="C350" i="33"/>
  <c r="B350" i="33"/>
  <c r="G1155" i="33"/>
  <c r="F1155" i="33"/>
  <c r="E1155" i="33"/>
  <c r="D1155" i="33"/>
  <c r="C1155" i="33"/>
  <c r="B1155" i="33"/>
  <c r="G271" i="33"/>
  <c r="F271" i="33"/>
  <c r="E271" i="33"/>
  <c r="D271" i="33"/>
  <c r="C271" i="33"/>
  <c r="B271" i="33"/>
  <c r="G1154" i="33"/>
  <c r="F1154" i="33"/>
  <c r="E1154" i="33"/>
  <c r="D1154" i="33"/>
  <c r="C1154" i="33"/>
  <c r="B1154" i="33"/>
  <c r="G1128" i="33"/>
  <c r="F1128" i="33"/>
  <c r="E1128" i="33"/>
  <c r="D1128" i="33"/>
  <c r="C1128" i="33"/>
  <c r="B1128" i="33"/>
  <c r="G1147" i="33"/>
  <c r="F1147" i="33"/>
  <c r="E1147" i="33"/>
  <c r="D1147" i="33"/>
  <c r="C1147" i="33"/>
  <c r="B1147" i="33"/>
  <c r="G270" i="33"/>
  <c r="F270" i="33"/>
  <c r="E270" i="33"/>
  <c r="D270" i="33"/>
  <c r="C270" i="33"/>
  <c r="B270" i="33"/>
  <c r="G1144" i="33"/>
  <c r="F1144" i="33"/>
  <c r="E1144" i="33"/>
  <c r="D1144" i="33"/>
  <c r="C1144" i="33"/>
  <c r="B1144" i="33"/>
  <c r="G479" i="33"/>
  <c r="F479" i="33"/>
  <c r="E479" i="33"/>
  <c r="D479" i="33"/>
  <c r="C479" i="33"/>
  <c r="B479" i="33"/>
  <c r="G1146" i="33"/>
  <c r="F1146" i="33"/>
  <c r="E1146" i="33"/>
  <c r="D1146" i="33"/>
  <c r="C1146" i="33"/>
  <c r="B1146" i="33"/>
  <c r="G349" i="33"/>
  <c r="F349" i="33"/>
  <c r="E349" i="33"/>
  <c r="D349" i="33"/>
  <c r="C349" i="33"/>
  <c r="B349" i="33"/>
  <c r="G1145" i="33"/>
  <c r="F1145" i="33"/>
  <c r="E1145" i="33"/>
  <c r="D1145" i="33"/>
  <c r="C1145" i="33"/>
  <c r="B1145" i="33"/>
  <c r="G1038" i="33"/>
  <c r="F1038" i="33"/>
  <c r="E1038" i="33"/>
  <c r="D1038" i="33"/>
  <c r="C1038" i="33"/>
  <c r="B1038" i="33"/>
  <c r="G1137" i="33"/>
  <c r="F1137" i="33"/>
  <c r="E1137" i="33"/>
  <c r="D1137" i="33"/>
  <c r="C1137" i="33"/>
  <c r="B1137" i="33"/>
  <c r="G129" i="33"/>
  <c r="F129" i="33"/>
  <c r="E129" i="33"/>
  <c r="D129" i="33"/>
  <c r="C129" i="33"/>
  <c r="B129" i="33"/>
  <c r="G1136" i="33"/>
  <c r="F1136" i="33"/>
  <c r="E1136" i="33"/>
  <c r="D1136" i="33"/>
  <c r="C1136" i="33"/>
  <c r="B1136" i="33"/>
  <c r="G123" i="33"/>
  <c r="F123" i="33"/>
  <c r="E123" i="33"/>
  <c r="D123" i="33"/>
  <c r="C123" i="33"/>
  <c r="B123" i="33"/>
  <c r="G1135" i="33"/>
  <c r="F1135" i="33"/>
  <c r="E1135" i="33"/>
  <c r="D1135" i="33"/>
  <c r="C1135" i="33"/>
  <c r="B1135" i="33"/>
  <c r="G1427" i="33"/>
  <c r="F1427" i="33"/>
  <c r="E1427" i="33"/>
  <c r="D1427" i="33"/>
  <c r="C1427" i="33"/>
  <c r="B1427" i="33"/>
  <c r="G1126" i="33"/>
  <c r="F1126" i="33"/>
  <c r="E1126" i="33"/>
  <c r="D1126" i="33"/>
  <c r="C1126" i="33"/>
  <c r="B1126" i="33"/>
  <c r="G269" i="33"/>
  <c r="F269" i="33"/>
  <c r="E269" i="33"/>
  <c r="D269" i="33"/>
  <c r="C269" i="33"/>
  <c r="B269" i="33"/>
  <c r="G1125" i="33"/>
  <c r="F1125" i="33"/>
  <c r="E1125" i="33"/>
  <c r="D1125" i="33"/>
  <c r="C1125" i="33"/>
  <c r="B1125" i="33"/>
  <c r="G205" i="33"/>
  <c r="F205" i="33"/>
  <c r="E205" i="33"/>
  <c r="D205" i="33"/>
  <c r="C205" i="33"/>
  <c r="B205" i="33"/>
  <c r="G1124" i="33"/>
  <c r="F1124" i="33"/>
  <c r="E1124" i="33"/>
  <c r="D1124" i="33"/>
  <c r="C1124" i="33"/>
  <c r="B1124" i="33"/>
  <c r="G572" i="33"/>
  <c r="F572" i="33"/>
  <c r="E572" i="33"/>
  <c r="D572" i="33"/>
  <c r="C572" i="33"/>
  <c r="B572" i="33"/>
  <c r="G1106" i="33"/>
  <c r="F1106" i="33"/>
  <c r="E1106" i="33"/>
  <c r="D1106" i="33"/>
  <c r="C1106" i="33"/>
  <c r="B1106" i="33"/>
  <c r="G1070" i="33"/>
  <c r="F1070" i="33"/>
  <c r="E1070" i="33"/>
  <c r="D1070" i="33"/>
  <c r="C1070" i="33"/>
  <c r="B1070" i="33"/>
  <c r="G1097" i="33"/>
  <c r="F1097" i="33"/>
  <c r="E1097" i="33"/>
  <c r="D1097" i="33"/>
  <c r="C1097" i="33"/>
  <c r="B1097" i="33"/>
  <c r="G268" i="33"/>
  <c r="F268" i="33"/>
  <c r="E268" i="33"/>
  <c r="D268" i="33"/>
  <c r="C268" i="33"/>
  <c r="B268" i="33"/>
  <c r="G1096" i="33"/>
  <c r="F1096" i="33"/>
  <c r="E1096" i="33"/>
  <c r="D1096" i="33"/>
  <c r="C1096" i="33"/>
  <c r="B1096" i="33"/>
  <c r="G227" i="33"/>
  <c r="F227" i="33"/>
  <c r="E227" i="33"/>
  <c r="D227" i="33"/>
  <c r="C227" i="33"/>
  <c r="B227" i="33"/>
  <c r="G1095" i="33"/>
  <c r="F1095" i="33"/>
  <c r="E1095" i="33"/>
  <c r="D1095" i="33"/>
  <c r="C1095" i="33"/>
  <c r="B1095" i="33"/>
  <c r="G1069" i="33"/>
  <c r="F1069" i="33"/>
  <c r="E1069" i="33"/>
  <c r="D1069" i="33"/>
  <c r="C1069" i="33"/>
  <c r="B1069" i="33"/>
  <c r="G1088" i="33"/>
  <c r="F1088" i="33"/>
  <c r="E1088" i="33"/>
  <c r="D1088" i="33"/>
  <c r="C1088" i="33"/>
  <c r="B1088" i="33"/>
  <c r="G415" i="33"/>
  <c r="F415" i="33"/>
  <c r="E415" i="33"/>
  <c r="D415" i="33"/>
  <c r="C415" i="33"/>
  <c r="B415" i="33"/>
  <c r="G1087" i="33"/>
  <c r="F1087" i="33"/>
  <c r="E1087" i="33"/>
  <c r="D1087" i="33"/>
  <c r="C1087" i="33"/>
  <c r="B1087" i="33"/>
  <c r="G348" i="33"/>
  <c r="F348" i="33"/>
  <c r="E348" i="33"/>
  <c r="D348" i="33"/>
  <c r="C348" i="33"/>
  <c r="B348" i="33"/>
  <c r="G1086" i="33"/>
  <c r="F1086" i="33"/>
  <c r="E1086" i="33"/>
  <c r="D1086" i="33"/>
  <c r="C1086" i="33"/>
  <c r="B1086" i="33"/>
  <c r="G317" i="33"/>
  <c r="F317" i="33"/>
  <c r="E317" i="33"/>
  <c r="D317" i="33"/>
  <c r="C317" i="33"/>
  <c r="B317" i="33"/>
  <c r="G1085" i="33"/>
  <c r="F1085" i="33"/>
  <c r="E1085" i="33"/>
  <c r="D1085" i="33"/>
  <c r="C1085" i="33"/>
  <c r="B1085" i="33"/>
  <c r="G267" i="33"/>
  <c r="F267" i="33"/>
  <c r="E267" i="33"/>
  <c r="D267" i="33"/>
  <c r="C267" i="33"/>
  <c r="B267" i="33"/>
  <c r="G1084" i="33"/>
  <c r="F1084" i="33"/>
  <c r="E1084" i="33"/>
  <c r="D1084" i="33"/>
  <c r="C1084" i="33"/>
  <c r="B1084" i="33"/>
  <c r="G101" i="33"/>
  <c r="F101" i="33"/>
  <c r="E101" i="33"/>
  <c r="D101" i="33"/>
  <c r="C101" i="33"/>
  <c r="B101" i="33"/>
  <c r="G1077" i="33"/>
  <c r="F1077" i="33"/>
  <c r="E1077" i="33"/>
  <c r="D1077" i="33"/>
  <c r="C1077" i="33"/>
  <c r="B1077" i="33"/>
  <c r="G4" i="33"/>
  <c r="F4" i="33"/>
  <c r="E4" i="33"/>
  <c r="D4" i="33"/>
  <c r="C4" i="33"/>
  <c r="B4" i="33"/>
  <c r="G1076" i="33"/>
  <c r="F1076" i="33"/>
  <c r="E1076" i="33"/>
  <c r="D1076" i="33"/>
  <c r="C1076" i="33"/>
  <c r="B1076" i="33"/>
  <c r="G1037" i="33"/>
  <c r="F1037" i="33"/>
  <c r="E1037" i="33"/>
  <c r="D1037" i="33"/>
  <c r="C1037" i="33"/>
  <c r="B1037" i="33"/>
  <c r="G1062" i="33"/>
  <c r="F1062" i="33"/>
  <c r="E1062" i="33"/>
  <c r="D1062" i="33"/>
  <c r="C1062" i="33"/>
  <c r="B1062" i="33"/>
  <c r="G397" i="33"/>
  <c r="F397" i="33"/>
  <c r="E397" i="33"/>
  <c r="D397" i="33"/>
  <c r="C397" i="33"/>
  <c r="B397" i="33"/>
  <c r="G1061" i="33"/>
  <c r="F1061" i="33"/>
  <c r="E1061" i="33"/>
  <c r="D1061" i="33"/>
  <c r="C1061" i="33"/>
  <c r="B1061" i="33"/>
  <c r="G347" i="33"/>
  <c r="F347" i="33"/>
  <c r="E347" i="33"/>
  <c r="D347" i="33"/>
  <c r="C347" i="33"/>
  <c r="B347" i="33"/>
  <c r="G1060" i="33"/>
  <c r="F1060" i="33"/>
  <c r="E1060" i="33"/>
  <c r="D1060" i="33"/>
  <c r="C1060" i="33"/>
  <c r="B1060" i="33"/>
  <c r="G316" i="33"/>
  <c r="F316" i="33"/>
  <c r="E316" i="33"/>
  <c r="D316" i="33"/>
  <c r="C316" i="33"/>
  <c r="B316" i="33"/>
  <c r="G1059" i="33"/>
  <c r="F1059" i="33"/>
  <c r="E1059" i="33"/>
  <c r="D1059" i="33"/>
  <c r="C1059" i="33"/>
  <c r="B1059" i="33"/>
  <c r="G266" i="33"/>
  <c r="F266" i="33"/>
  <c r="E266" i="33"/>
  <c r="D266" i="33"/>
  <c r="C266" i="33"/>
  <c r="B266" i="33"/>
  <c r="G1058" i="33"/>
  <c r="F1058" i="33"/>
  <c r="E1058" i="33"/>
  <c r="D1058" i="33"/>
  <c r="C1058" i="33"/>
  <c r="B1058" i="33"/>
  <c r="G543" i="33"/>
  <c r="F543" i="33"/>
  <c r="E543" i="33"/>
  <c r="D543" i="33"/>
  <c r="C543" i="33"/>
  <c r="B543" i="33"/>
  <c r="G1046" i="33"/>
  <c r="F1046" i="33"/>
  <c r="E1046" i="33"/>
  <c r="D1046" i="33"/>
  <c r="C1046" i="33"/>
  <c r="B1046" i="33"/>
  <c r="G981" i="33"/>
  <c r="F981" i="33"/>
  <c r="E981" i="33"/>
  <c r="D981" i="33"/>
  <c r="C981" i="33"/>
  <c r="B981" i="33"/>
  <c r="G1034" i="33"/>
  <c r="F1034" i="33"/>
  <c r="E1034" i="33"/>
  <c r="D1034" i="33"/>
  <c r="C1034" i="33"/>
  <c r="B1034" i="33"/>
  <c r="G265" i="33"/>
  <c r="F265" i="33"/>
  <c r="E265" i="33"/>
  <c r="D265" i="33"/>
  <c r="C265" i="33"/>
  <c r="B265" i="33"/>
  <c r="G1033" i="33"/>
  <c r="F1033" i="33"/>
  <c r="E1033" i="33"/>
  <c r="D1033" i="33"/>
  <c r="C1033" i="33"/>
  <c r="B1033" i="33"/>
  <c r="G214" i="33"/>
  <c r="F214" i="33"/>
  <c r="E214" i="33"/>
  <c r="D214" i="33"/>
  <c r="C214" i="33"/>
  <c r="B214" i="33"/>
  <c r="G1032" i="33"/>
  <c r="F1032" i="33"/>
  <c r="E1032" i="33"/>
  <c r="D1032" i="33"/>
  <c r="C1032" i="33"/>
  <c r="B1032" i="33"/>
  <c r="G1288" i="33"/>
  <c r="F1288" i="33"/>
  <c r="E1288" i="33"/>
  <c r="D1288" i="33"/>
  <c r="C1288" i="33"/>
  <c r="B1288" i="33"/>
  <c r="G1025" i="33"/>
  <c r="F1025" i="33"/>
  <c r="E1025" i="33"/>
  <c r="D1025" i="33"/>
  <c r="C1025" i="33"/>
  <c r="B1025" i="33"/>
  <c r="G407" i="33"/>
  <c r="F407" i="33"/>
  <c r="E407" i="33"/>
  <c r="D407" i="33"/>
  <c r="C407" i="33"/>
  <c r="B407" i="33"/>
  <c r="G1024" i="33"/>
  <c r="F1024" i="33"/>
  <c r="E1024" i="33"/>
  <c r="D1024" i="33"/>
  <c r="C1024" i="33"/>
  <c r="B1024" i="33"/>
  <c r="G346" i="33"/>
  <c r="F346" i="33"/>
  <c r="E346" i="33"/>
  <c r="D346" i="33"/>
  <c r="C346" i="33"/>
  <c r="B346" i="33"/>
  <c r="G1023" i="33"/>
  <c r="F1023" i="33"/>
  <c r="E1023" i="33"/>
  <c r="D1023" i="33"/>
  <c r="C1023" i="33"/>
  <c r="B1023" i="33"/>
  <c r="G315" i="33"/>
  <c r="F315" i="33"/>
  <c r="E315" i="33"/>
  <c r="D315" i="33"/>
  <c r="C315" i="33"/>
  <c r="B315" i="33"/>
  <c r="G1022" i="33"/>
  <c r="F1022" i="33"/>
  <c r="E1022" i="33"/>
  <c r="D1022" i="33"/>
  <c r="C1022" i="33"/>
  <c r="B1022" i="33"/>
  <c r="G264" i="33"/>
  <c r="F264" i="33"/>
  <c r="E264" i="33"/>
  <c r="D264" i="33"/>
  <c r="C264" i="33"/>
  <c r="B264" i="33"/>
  <c r="G1021" i="33"/>
  <c r="F1021" i="33"/>
  <c r="E1021" i="33"/>
  <c r="D1021" i="33"/>
  <c r="C1021" i="33"/>
  <c r="B1021" i="33"/>
  <c r="G980" i="33"/>
  <c r="F980" i="33"/>
  <c r="E980" i="33"/>
  <c r="D980" i="33"/>
  <c r="C980" i="33"/>
  <c r="B980" i="33"/>
  <c r="G999" i="33"/>
  <c r="F999" i="33"/>
  <c r="E999" i="33"/>
  <c r="D999" i="33"/>
  <c r="C999" i="33"/>
  <c r="B999" i="33"/>
  <c r="G406" i="33"/>
  <c r="F406" i="33"/>
  <c r="E406" i="33"/>
  <c r="D406" i="33"/>
  <c r="C406" i="33"/>
  <c r="B406" i="33"/>
  <c r="G998" i="33"/>
  <c r="F998" i="33"/>
  <c r="E998" i="33"/>
  <c r="D998" i="33"/>
  <c r="C998" i="33"/>
  <c r="B998" i="33"/>
  <c r="G345" i="33"/>
  <c r="F345" i="33"/>
  <c r="E345" i="33"/>
  <c r="D345" i="33"/>
  <c r="C345" i="33"/>
  <c r="B345" i="33"/>
  <c r="G997" i="33"/>
  <c r="F997" i="33"/>
  <c r="E997" i="33"/>
  <c r="D997" i="33"/>
  <c r="C997" i="33"/>
  <c r="B997" i="33"/>
  <c r="G314" i="33"/>
  <c r="F314" i="33"/>
  <c r="E314" i="33"/>
  <c r="D314" i="33"/>
  <c r="C314" i="33"/>
  <c r="B314" i="33"/>
  <c r="G996" i="33"/>
  <c r="F996" i="33"/>
  <c r="E996" i="33"/>
  <c r="D996" i="33"/>
  <c r="C996" i="33"/>
  <c r="B996" i="33"/>
  <c r="G263" i="33"/>
  <c r="F263" i="33"/>
  <c r="E263" i="33"/>
  <c r="D263" i="33"/>
  <c r="C263" i="33"/>
  <c r="B263" i="33"/>
  <c r="G995" i="33"/>
  <c r="F995" i="33"/>
  <c r="E995" i="33"/>
  <c r="D995" i="33"/>
  <c r="C995" i="33"/>
  <c r="B995" i="33"/>
  <c r="G514" i="33"/>
  <c r="F514" i="33"/>
  <c r="E514" i="33"/>
  <c r="D514" i="33"/>
  <c r="C514" i="33"/>
  <c r="B514" i="33"/>
  <c r="G988" i="33"/>
  <c r="F988" i="33"/>
  <c r="E988" i="33"/>
  <c r="D988" i="33"/>
  <c r="C988" i="33"/>
  <c r="B988" i="33"/>
  <c r="G947" i="33"/>
  <c r="F947" i="33"/>
  <c r="E947" i="33"/>
  <c r="D947" i="33"/>
  <c r="C947" i="33"/>
  <c r="B947" i="33"/>
  <c r="G979" i="33"/>
  <c r="F979" i="33"/>
  <c r="E979" i="33"/>
  <c r="D979" i="33"/>
  <c r="C979" i="33"/>
  <c r="B979" i="33"/>
  <c r="G262" i="33"/>
  <c r="F262" i="33"/>
  <c r="E262" i="33"/>
  <c r="D262" i="33"/>
  <c r="C262" i="33"/>
  <c r="B262" i="33"/>
  <c r="G978" i="33"/>
  <c r="F978" i="33"/>
  <c r="E978" i="33"/>
  <c r="D978" i="33"/>
  <c r="C978" i="33"/>
  <c r="B978" i="33"/>
  <c r="G226" i="33"/>
  <c r="F226" i="33"/>
  <c r="E226" i="33"/>
  <c r="D226" i="33"/>
  <c r="C226" i="33"/>
  <c r="B226" i="33"/>
  <c r="G977" i="33"/>
  <c r="F977" i="33"/>
  <c r="E977" i="33"/>
  <c r="D977" i="33"/>
  <c r="C977" i="33"/>
  <c r="B977" i="33"/>
  <c r="G946" i="33"/>
  <c r="F946" i="33"/>
  <c r="E946" i="33"/>
  <c r="D946" i="33"/>
  <c r="C946" i="33"/>
  <c r="B946" i="33"/>
  <c r="G970" i="33"/>
  <c r="F970" i="33"/>
  <c r="E970" i="33"/>
  <c r="D970" i="33"/>
  <c r="C970" i="33"/>
  <c r="B970" i="33"/>
  <c r="G414" i="33"/>
  <c r="F414" i="33"/>
  <c r="E414" i="33"/>
  <c r="D414" i="33"/>
  <c r="C414" i="33"/>
  <c r="B414" i="33"/>
  <c r="G969" i="33"/>
  <c r="F969" i="33"/>
  <c r="E969" i="33"/>
  <c r="D969" i="33"/>
  <c r="C969" i="33"/>
  <c r="B969" i="33"/>
  <c r="G344" i="33"/>
  <c r="F344" i="33"/>
  <c r="E344" i="33"/>
  <c r="D344" i="33"/>
  <c r="C344" i="33"/>
  <c r="B344" i="33"/>
  <c r="G968" i="33"/>
  <c r="F968" i="33"/>
  <c r="E968" i="33"/>
  <c r="D968" i="33"/>
  <c r="C968" i="33"/>
  <c r="B968" i="33"/>
  <c r="G313" i="33"/>
  <c r="F313" i="33"/>
  <c r="E313" i="33"/>
  <c r="D313" i="33"/>
  <c r="C313" i="33"/>
  <c r="B313" i="33"/>
  <c r="G967" i="33"/>
  <c r="F967" i="33"/>
  <c r="E967" i="33"/>
  <c r="D967" i="33"/>
  <c r="C967" i="33"/>
  <c r="B967" i="33"/>
  <c r="G261" i="33"/>
  <c r="F261" i="33"/>
  <c r="E261" i="33"/>
  <c r="D261" i="33"/>
  <c r="C261" i="33"/>
  <c r="B261" i="33"/>
  <c r="G966" i="33"/>
  <c r="F966" i="33"/>
  <c r="E966" i="33"/>
  <c r="D966" i="33"/>
  <c r="C966" i="33"/>
  <c r="B966" i="33"/>
  <c r="G58" i="33"/>
  <c r="F58" i="33"/>
  <c r="E58" i="33"/>
  <c r="D58" i="33"/>
  <c r="C58" i="33"/>
  <c r="B58" i="33"/>
  <c r="G953" i="33"/>
  <c r="F953" i="33"/>
  <c r="E953" i="33"/>
  <c r="D953" i="33"/>
  <c r="C953" i="33"/>
  <c r="B953" i="33"/>
  <c r="G921" i="33"/>
  <c r="F921" i="33"/>
  <c r="E921" i="33"/>
  <c r="D921" i="33"/>
  <c r="C921" i="33"/>
  <c r="B921" i="33"/>
  <c r="G945" i="33"/>
  <c r="F945" i="33"/>
  <c r="E945" i="33"/>
  <c r="D945" i="33"/>
  <c r="C945" i="33"/>
  <c r="B945" i="33"/>
  <c r="G260" i="33"/>
  <c r="F260" i="33"/>
  <c r="E260" i="33"/>
  <c r="D260" i="33"/>
  <c r="C260" i="33"/>
  <c r="B260" i="33"/>
  <c r="G944" i="33"/>
  <c r="F944" i="33"/>
  <c r="E944" i="33"/>
  <c r="D944" i="33"/>
  <c r="C944" i="33"/>
  <c r="B944" i="33"/>
  <c r="G241" i="33"/>
  <c r="F241" i="33"/>
  <c r="E241" i="33"/>
  <c r="D241" i="33"/>
  <c r="C241" i="33"/>
  <c r="B241" i="33"/>
  <c r="G943" i="33"/>
  <c r="F943" i="33"/>
  <c r="E943" i="33"/>
  <c r="D943" i="33"/>
  <c r="C943" i="33"/>
  <c r="B943" i="33"/>
  <c r="G920" i="33"/>
  <c r="F920" i="33"/>
  <c r="E920" i="33"/>
  <c r="D920" i="33"/>
  <c r="C920" i="33"/>
  <c r="B920" i="33"/>
  <c r="G936" i="33"/>
  <c r="F936" i="33"/>
  <c r="E936" i="33"/>
  <c r="D936" i="33"/>
  <c r="C936" i="33"/>
  <c r="B936" i="33"/>
  <c r="G240" i="33"/>
  <c r="F240" i="33"/>
  <c r="E240" i="33"/>
  <c r="D240" i="33"/>
  <c r="C240" i="33"/>
  <c r="B240" i="33"/>
  <c r="G935" i="33"/>
  <c r="F935" i="33"/>
  <c r="E935" i="33"/>
  <c r="D935" i="33"/>
  <c r="C935" i="33"/>
  <c r="B935" i="33"/>
  <c r="G64" i="33"/>
  <c r="F64" i="33"/>
  <c r="E64" i="33"/>
  <c r="D64" i="33"/>
  <c r="C64" i="33"/>
  <c r="B64" i="33"/>
  <c r="G928" i="33"/>
  <c r="F928" i="33"/>
  <c r="E928" i="33"/>
  <c r="D928" i="33"/>
  <c r="C928" i="33"/>
  <c r="B928" i="33"/>
  <c r="G532" i="33"/>
  <c r="F532" i="33"/>
  <c r="E532" i="33"/>
  <c r="D532" i="33"/>
  <c r="C532" i="33"/>
  <c r="B532" i="33"/>
  <c r="G917" i="33"/>
  <c r="F917" i="33"/>
  <c r="E917" i="33"/>
  <c r="D917" i="33"/>
  <c r="C917" i="33"/>
  <c r="B917" i="33"/>
  <c r="G531" i="33"/>
  <c r="F531" i="33"/>
  <c r="E531" i="33"/>
  <c r="D531" i="33"/>
  <c r="C531" i="33"/>
  <c r="B531" i="33"/>
  <c r="G910" i="33"/>
  <c r="F910" i="33"/>
  <c r="E910" i="33"/>
  <c r="D910" i="33"/>
  <c r="C910" i="33"/>
  <c r="B910" i="33"/>
  <c r="G225" i="33"/>
  <c r="F225" i="33"/>
  <c r="E225" i="33"/>
  <c r="D225" i="33"/>
  <c r="C225" i="33"/>
  <c r="B225" i="33"/>
  <c r="G892" i="33"/>
  <c r="F892" i="33"/>
  <c r="E892" i="33"/>
  <c r="D892" i="33"/>
  <c r="C892" i="33"/>
  <c r="B892" i="33"/>
  <c r="G865" i="33"/>
  <c r="F865" i="33"/>
  <c r="E865" i="33"/>
  <c r="D865" i="33"/>
  <c r="C865" i="33"/>
  <c r="B865" i="33"/>
  <c r="G893" i="33"/>
  <c r="F893" i="33"/>
  <c r="E893" i="33"/>
  <c r="D893" i="33"/>
  <c r="C893" i="33"/>
  <c r="B893" i="33"/>
  <c r="G187" i="33"/>
  <c r="F187" i="33"/>
  <c r="E187" i="33"/>
  <c r="D187" i="33"/>
  <c r="C187" i="33"/>
  <c r="B187" i="33"/>
  <c r="G891" i="33"/>
  <c r="F891" i="33"/>
  <c r="E891" i="33"/>
  <c r="D891" i="33"/>
  <c r="C891" i="33"/>
  <c r="B891" i="33"/>
  <c r="G864" i="33"/>
  <c r="F864" i="33"/>
  <c r="E864" i="33"/>
  <c r="D864" i="33"/>
  <c r="C864" i="33"/>
  <c r="B864" i="33"/>
  <c r="G884" i="33"/>
  <c r="F884" i="33"/>
  <c r="E884" i="33"/>
  <c r="D884" i="33"/>
  <c r="C884" i="33"/>
  <c r="B884" i="33"/>
  <c r="G383" i="33"/>
  <c r="F383" i="33"/>
  <c r="E383" i="33"/>
  <c r="D383" i="33"/>
  <c r="C383" i="33"/>
  <c r="B383" i="33"/>
  <c r="G883" i="33"/>
  <c r="F883" i="33"/>
  <c r="E883" i="33"/>
  <c r="D883" i="33"/>
  <c r="C883" i="33"/>
  <c r="B883" i="33"/>
  <c r="G343" i="33"/>
  <c r="F343" i="33"/>
  <c r="E343" i="33"/>
  <c r="D343" i="33"/>
  <c r="C343" i="33"/>
  <c r="B343" i="33"/>
  <c r="G882" i="33"/>
  <c r="F882" i="33"/>
  <c r="E882" i="33"/>
  <c r="D882" i="33"/>
  <c r="C882" i="33"/>
  <c r="B882" i="33"/>
  <c r="G312" i="33"/>
  <c r="F312" i="33"/>
  <c r="E312" i="33"/>
  <c r="D312" i="33"/>
  <c r="C312" i="33"/>
  <c r="B312" i="33"/>
  <c r="G881" i="33"/>
  <c r="F881" i="33"/>
  <c r="E881" i="33"/>
  <c r="D881" i="33"/>
  <c r="C881" i="33"/>
  <c r="B881" i="33"/>
  <c r="G259" i="33"/>
  <c r="F259" i="33"/>
  <c r="E259" i="33"/>
  <c r="D259" i="33"/>
  <c r="C259" i="33"/>
  <c r="B259" i="33"/>
  <c r="G880" i="33"/>
  <c r="F880" i="33"/>
  <c r="E880" i="33"/>
  <c r="D880" i="33"/>
  <c r="C880" i="33"/>
  <c r="B880" i="33"/>
  <c r="G94" i="33"/>
  <c r="F94" i="33"/>
  <c r="E94" i="33"/>
  <c r="D94" i="33"/>
  <c r="C94" i="33"/>
  <c r="B94" i="33"/>
  <c r="G872" i="33"/>
  <c r="F872" i="33"/>
  <c r="E872" i="33"/>
  <c r="D872" i="33"/>
  <c r="C872" i="33"/>
  <c r="B872" i="33"/>
  <c r="G530" i="33"/>
  <c r="F530" i="33"/>
  <c r="E530" i="33"/>
  <c r="D530" i="33"/>
  <c r="C530" i="33"/>
  <c r="B530" i="33"/>
  <c r="G873" i="33"/>
  <c r="F873" i="33"/>
  <c r="E873" i="33"/>
  <c r="D873" i="33"/>
  <c r="C873" i="33"/>
  <c r="B873" i="33"/>
  <c r="G213" i="33"/>
  <c r="F213" i="33"/>
  <c r="E213" i="33"/>
  <c r="D213" i="33"/>
  <c r="C213" i="33"/>
  <c r="B213" i="33"/>
  <c r="G856" i="33"/>
  <c r="F856" i="33"/>
  <c r="E856" i="33"/>
  <c r="D856" i="33"/>
  <c r="C856" i="33"/>
  <c r="B856" i="33"/>
  <c r="G829" i="33"/>
  <c r="F829" i="33"/>
  <c r="E829" i="33"/>
  <c r="D829" i="33"/>
  <c r="C829" i="33"/>
  <c r="B829" i="33"/>
  <c r="G857" i="33"/>
  <c r="F857" i="33"/>
  <c r="E857" i="33"/>
  <c r="D857" i="33"/>
  <c r="C857" i="33"/>
  <c r="B857" i="33"/>
  <c r="G186" i="33"/>
  <c r="F186" i="33"/>
  <c r="E186" i="33"/>
  <c r="D186" i="33"/>
  <c r="C186" i="33"/>
  <c r="B186" i="33"/>
  <c r="G855" i="33"/>
  <c r="F855" i="33"/>
  <c r="E855" i="33"/>
  <c r="D855" i="33"/>
  <c r="C855" i="33"/>
  <c r="B855" i="33"/>
  <c r="G828" i="33"/>
  <c r="F828" i="33"/>
  <c r="E828" i="33"/>
  <c r="D828" i="33"/>
  <c r="C828" i="33"/>
  <c r="B828" i="33"/>
  <c r="G848" i="33"/>
  <c r="F848" i="33"/>
  <c r="E848" i="33"/>
  <c r="D848" i="33"/>
  <c r="C848" i="33"/>
  <c r="B848" i="33"/>
  <c r="G429" i="33"/>
  <c r="F429" i="33"/>
  <c r="E429" i="33"/>
  <c r="D429" i="33"/>
  <c r="C429" i="33"/>
  <c r="B429" i="33"/>
  <c r="G847" i="33"/>
  <c r="F847" i="33"/>
  <c r="E847" i="33"/>
  <c r="D847" i="33"/>
  <c r="C847" i="33"/>
  <c r="B847" i="33"/>
  <c r="G342" i="33"/>
  <c r="F342" i="33"/>
  <c r="E342" i="33"/>
  <c r="D342" i="33"/>
  <c r="C342" i="33"/>
  <c r="B342" i="33"/>
  <c r="G846" i="33"/>
  <c r="F846" i="33"/>
  <c r="E846" i="33"/>
  <c r="D846" i="33"/>
  <c r="C846" i="33"/>
  <c r="B846" i="33"/>
  <c r="G311" i="33"/>
  <c r="F311" i="33"/>
  <c r="E311" i="33"/>
  <c r="D311" i="33"/>
  <c r="C311" i="33"/>
  <c r="B311" i="33"/>
  <c r="G845" i="33"/>
  <c r="F845" i="33"/>
  <c r="E845" i="33"/>
  <c r="D845" i="33"/>
  <c r="C845" i="33"/>
  <c r="B845" i="33"/>
  <c r="G258" i="33"/>
  <c r="F258" i="33"/>
  <c r="E258" i="33"/>
  <c r="D258" i="33"/>
  <c r="C258" i="33"/>
  <c r="B258" i="33"/>
  <c r="G844" i="33"/>
  <c r="F844" i="33"/>
  <c r="E844" i="33"/>
  <c r="D844" i="33"/>
  <c r="C844" i="33"/>
  <c r="B844" i="33"/>
  <c r="G77" i="33"/>
  <c r="F77" i="33"/>
  <c r="E77" i="33"/>
  <c r="D77" i="33"/>
  <c r="C77" i="33"/>
  <c r="B77" i="33"/>
  <c r="G837" i="33"/>
  <c r="F837" i="33"/>
  <c r="E837" i="33"/>
  <c r="D837" i="33"/>
  <c r="C837" i="33"/>
  <c r="B837" i="33"/>
  <c r="G212" i="33"/>
  <c r="F212" i="33"/>
  <c r="E212" i="33"/>
  <c r="D212" i="33"/>
  <c r="C212" i="33"/>
  <c r="B212" i="33"/>
  <c r="G818" i="33"/>
  <c r="F818" i="33"/>
  <c r="E818" i="33"/>
  <c r="D818" i="33"/>
  <c r="C818" i="33"/>
  <c r="B818" i="33"/>
  <c r="G582" i="33"/>
  <c r="F582" i="33"/>
  <c r="E582" i="33"/>
  <c r="D582" i="33"/>
  <c r="C582" i="33"/>
  <c r="B582" i="33"/>
  <c r="G819" i="33"/>
  <c r="F819" i="33"/>
  <c r="E819" i="33"/>
  <c r="D819" i="33"/>
  <c r="C819" i="33"/>
  <c r="B819" i="33"/>
  <c r="G185" i="33"/>
  <c r="F185" i="33"/>
  <c r="E185" i="33"/>
  <c r="D185" i="33"/>
  <c r="C185" i="33"/>
  <c r="B185" i="33"/>
  <c r="G817" i="33"/>
  <c r="F817" i="33"/>
  <c r="E817" i="33"/>
  <c r="D817" i="33"/>
  <c r="C817" i="33"/>
  <c r="B817" i="33"/>
  <c r="G581" i="33"/>
  <c r="F581" i="33"/>
  <c r="E581" i="33"/>
  <c r="D581" i="33"/>
  <c r="C581" i="33"/>
  <c r="B581" i="33"/>
  <c r="G810" i="33"/>
  <c r="F810" i="33"/>
  <c r="E810" i="33"/>
  <c r="D810" i="33"/>
  <c r="C810" i="33"/>
  <c r="B810" i="33"/>
  <c r="G435" i="33"/>
  <c r="F435" i="33"/>
  <c r="E435" i="33"/>
  <c r="D435" i="33"/>
  <c r="C435" i="33"/>
  <c r="B435" i="33"/>
  <c r="G809" i="33"/>
  <c r="F809" i="33"/>
  <c r="E809" i="33"/>
  <c r="D809" i="33"/>
  <c r="C809" i="33"/>
  <c r="B809" i="33"/>
  <c r="G341" i="33"/>
  <c r="F341" i="33"/>
  <c r="E341" i="33"/>
  <c r="D341" i="33"/>
  <c r="C341" i="33"/>
  <c r="B341" i="33"/>
  <c r="G808" i="33"/>
  <c r="F808" i="33"/>
  <c r="E808" i="33"/>
  <c r="D808" i="33"/>
  <c r="C808" i="33"/>
  <c r="B808" i="33"/>
  <c r="G310" i="33"/>
  <c r="F310" i="33"/>
  <c r="E310" i="33"/>
  <c r="D310" i="33"/>
  <c r="C310" i="33"/>
  <c r="B310" i="33"/>
  <c r="G807" i="33"/>
  <c r="F807" i="33"/>
  <c r="E807" i="33"/>
  <c r="D807" i="33"/>
  <c r="C807" i="33"/>
  <c r="B807" i="33"/>
  <c r="G257" i="33"/>
  <c r="F257" i="33"/>
  <c r="E257" i="33"/>
  <c r="D257" i="33"/>
  <c r="C257" i="33"/>
  <c r="B257" i="33"/>
  <c r="G806" i="33"/>
  <c r="F806" i="33"/>
  <c r="E806" i="33"/>
  <c r="D806" i="33"/>
  <c r="C806" i="33"/>
  <c r="B806" i="33"/>
  <c r="G137" i="33"/>
  <c r="F137" i="33"/>
  <c r="E137" i="33"/>
  <c r="D137" i="33"/>
  <c r="C137" i="33"/>
  <c r="B137" i="33"/>
  <c r="G798" i="33"/>
  <c r="F798" i="33"/>
  <c r="E798" i="33"/>
  <c r="D798" i="33"/>
  <c r="C798" i="33"/>
  <c r="B798" i="33"/>
  <c r="G141" i="33"/>
  <c r="F141" i="33"/>
  <c r="E141" i="33"/>
  <c r="D141" i="33"/>
  <c r="C141" i="33"/>
  <c r="B141" i="33"/>
  <c r="G799" i="33"/>
  <c r="F799" i="33"/>
  <c r="E799" i="33"/>
  <c r="D799" i="33"/>
  <c r="C799" i="33"/>
  <c r="B799" i="33"/>
  <c r="G110" i="33"/>
  <c r="F110" i="33"/>
  <c r="E110" i="33"/>
  <c r="D110" i="33"/>
  <c r="C110" i="33"/>
  <c r="B110" i="33"/>
  <c r="G797" i="33"/>
  <c r="F797" i="33"/>
  <c r="E797" i="33"/>
  <c r="D797" i="33"/>
  <c r="C797" i="33"/>
  <c r="B797" i="33"/>
  <c r="G76" i="33"/>
  <c r="F76" i="33"/>
  <c r="E76" i="33"/>
  <c r="D76" i="33"/>
  <c r="C76" i="33"/>
  <c r="B76" i="33"/>
  <c r="G796" i="33"/>
  <c r="F796" i="33"/>
  <c r="E796" i="33"/>
  <c r="D796" i="33"/>
  <c r="C796" i="33"/>
  <c r="B796" i="33"/>
  <c r="G762" i="33"/>
  <c r="F762" i="33"/>
  <c r="E762" i="33"/>
  <c r="D762" i="33"/>
  <c r="C762" i="33"/>
  <c r="B762" i="33"/>
  <c r="G789" i="33"/>
  <c r="F789" i="33"/>
  <c r="E789" i="33"/>
  <c r="D789" i="33"/>
  <c r="C789" i="33"/>
  <c r="B789" i="33"/>
  <c r="G256" i="33"/>
  <c r="F256" i="33"/>
  <c r="E256" i="33"/>
  <c r="D256" i="33"/>
  <c r="C256" i="33"/>
  <c r="B256" i="33"/>
  <c r="G788" i="33"/>
  <c r="F788" i="33"/>
  <c r="E788" i="33"/>
  <c r="D788" i="33"/>
  <c r="C788" i="33"/>
  <c r="B788" i="33"/>
  <c r="G211" i="33"/>
  <c r="F211" i="33"/>
  <c r="E211" i="33"/>
  <c r="D211" i="33"/>
  <c r="C211" i="33"/>
  <c r="B211" i="33"/>
  <c r="G787" i="33"/>
  <c r="F787" i="33"/>
  <c r="E787" i="33"/>
  <c r="D787" i="33"/>
  <c r="C787" i="33"/>
  <c r="B787" i="33"/>
  <c r="G761" i="33"/>
  <c r="F761" i="33"/>
  <c r="E761" i="33"/>
  <c r="D761" i="33"/>
  <c r="C761" i="33"/>
  <c r="B761" i="33"/>
  <c r="G780" i="33"/>
  <c r="F780" i="33"/>
  <c r="E780" i="33"/>
  <c r="D780" i="33"/>
  <c r="C780" i="33"/>
  <c r="B780" i="33"/>
  <c r="G441" i="33"/>
  <c r="F441" i="33"/>
  <c r="E441" i="33"/>
  <c r="D441" i="33"/>
  <c r="C441" i="33"/>
  <c r="B441" i="33"/>
  <c r="G779" i="33"/>
  <c r="F779" i="33"/>
  <c r="E779" i="33"/>
  <c r="D779" i="33"/>
  <c r="C779" i="33"/>
  <c r="B779" i="33"/>
  <c r="G340" i="33"/>
  <c r="F340" i="33"/>
  <c r="E340" i="33"/>
  <c r="D340" i="33"/>
  <c r="C340" i="33"/>
  <c r="B340" i="33"/>
  <c r="G778" i="33"/>
  <c r="F778" i="33"/>
  <c r="E778" i="33"/>
  <c r="D778" i="33"/>
  <c r="C778" i="33"/>
  <c r="B778" i="33"/>
  <c r="G309" i="33"/>
  <c r="F309" i="33"/>
  <c r="E309" i="33"/>
  <c r="D309" i="33"/>
  <c r="C309" i="33"/>
  <c r="B309" i="33"/>
  <c r="G777" i="33"/>
  <c r="F777" i="33"/>
  <c r="E777" i="33"/>
  <c r="D777" i="33"/>
  <c r="C777" i="33"/>
  <c r="B777" i="33"/>
  <c r="G255" i="33"/>
  <c r="F255" i="33"/>
  <c r="E255" i="33"/>
  <c r="D255" i="33"/>
  <c r="C255" i="33"/>
  <c r="B255" i="33"/>
  <c r="G776" i="33"/>
  <c r="F776" i="33"/>
  <c r="E776" i="33"/>
  <c r="D776" i="33"/>
  <c r="C776" i="33"/>
  <c r="B776" i="33"/>
  <c r="G827" i="33"/>
  <c r="F827" i="33"/>
  <c r="E827" i="33"/>
  <c r="D827" i="33"/>
  <c r="C827" i="33"/>
  <c r="B827" i="33"/>
  <c r="G769" i="33"/>
  <c r="F769" i="33"/>
  <c r="E769" i="33"/>
  <c r="D769" i="33"/>
  <c r="C769" i="33"/>
  <c r="B769" i="33"/>
  <c r="G680" i="33"/>
  <c r="F680" i="33"/>
  <c r="E680" i="33"/>
  <c r="D680" i="33"/>
  <c r="C680" i="33"/>
  <c r="B680" i="33"/>
  <c r="G768" i="33"/>
  <c r="F768" i="33"/>
  <c r="E768" i="33"/>
  <c r="D768" i="33"/>
  <c r="C768" i="33"/>
  <c r="B768" i="33"/>
  <c r="G1840" i="33"/>
  <c r="F1840" i="33"/>
  <c r="E1840" i="33"/>
  <c r="D1840" i="33"/>
  <c r="C1840" i="33"/>
  <c r="B1840" i="33"/>
  <c r="G759" i="33"/>
  <c r="F759" i="33"/>
  <c r="E759" i="33"/>
  <c r="D759" i="33"/>
  <c r="C759" i="33"/>
  <c r="B759" i="33"/>
  <c r="G1278" i="33"/>
  <c r="F1278" i="33"/>
  <c r="E1278" i="33"/>
  <c r="D1278" i="33"/>
  <c r="C1278" i="33"/>
  <c r="B1278" i="33"/>
  <c r="G758" i="33"/>
  <c r="F758" i="33"/>
  <c r="E758" i="33"/>
  <c r="D758" i="33"/>
  <c r="C758" i="33"/>
  <c r="B758" i="33"/>
  <c r="G184" i="33"/>
  <c r="F184" i="33"/>
  <c r="E184" i="33"/>
  <c r="D184" i="33"/>
  <c r="C184" i="33"/>
  <c r="B184" i="33"/>
  <c r="G749" i="33"/>
  <c r="F749" i="33"/>
  <c r="E749" i="33"/>
  <c r="D749" i="33"/>
  <c r="C749" i="33"/>
  <c r="B749" i="33"/>
  <c r="G715" i="33"/>
  <c r="F715" i="33"/>
  <c r="E715" i="33"/>
  <c r="D715" i="33"/>
  <c r="C715" i="33"/>
  <c r="B715" i="33"/>
  <c r="G751" i="33"/>
  <c r="F751" i="33"/>
  <c r="E751" i="33"/>
  <c r="D751" i="33"/>
  <c r="C751" i="33"/>
  <c r="B751" i="33"/>
  <c r="G224" i="33"/>
  <c r="F224" i="33"/>
  <c r="E224" i="33"/>
  <c r="D224" i="33"/>
  <c r="C224" i="33"/>
  <c r="B224" i="33"/>
  <c r="G750" i="33"/>
  <c r="F750" i="33"/>
  <c r="E750" i="33"/>
  <c r="D750" i="33"/>
  <c r="C750" i="33"/>
  <c r="B750" i="33"/>
  <c r="G743" i="33"/>
  <c r="F743" i="33"/>
  <c r="E743" i="33"/>
  <c r="D743" i="33"/>
  <c r="C743" i="33"/>
  <c r="B743" i="33"/>
  <c r="G741" i="33"/>
  <c r="F741" i="33"/>
  <c r="E741" i="33"/>
  <c r="D741" i="33"/>
  <c r="C741" i="33"/>
  <c r="B741" i="33"/>
  <c r="G254" i="33"/>
  <c r="F254" i="33"/>
  <c r="E254" i="33"/>
  <c r="D254" i="33"/>
  <c r="C254" i="33"/>
  <c r="B254" i="33"/>
  <c r="G740" i="33"/>
  <c r="F740" i="33"/>
  <c r="E740" i="33"/>
  <c r="D740" i="33"/>
  <c r="C740" i="33"/>
  <c r="B740" i="33"/>
  <c r="G714" i="33"/>
  <c r="F714" i="33"/>
  <c r="E714" i="33"/>
  <c r="D714" i="33"/>
  <c r="C714" i="33"/>
  <c r="B714" i="33"/>
  <c r="G733" i="33"/>
  <c r="F733" i="33"/>
  <c r="E733" i="33"/>
  <c r="D733" i="33"/>
  <c r="C733" i="33"/>
  <c r="B733" i="33"/>
  <c r="G413" i="33"/>
  <c r="F413" i="33"/>
  <c r="E413" i="33"/>
  <c r="D413" i="33"/>
  <c r="C413" i="33"/>
  <c r="B413" i="33"/>
  <c r="G732" i="33"/>
  <c r="F732" i="33"/>
  <c r="E732" i="33"/>
  <c r="D732" i="33"/>
  <c r="C732" i="33"/>
  <c r="B732" i="33"/>
  <c r="G339" i="33"/>
  <c r="F339" i="33"/>
  <c r="E339" i="33"/>
  <c r="D339" i="33"/>
  <c r="C339" i="33"/>
  <c r="B339" i="33"/>
  <c r="G731" i="33"/>
  <c r="F731" i="33"/>
  <c r="E731" i="33"/>
  <c r="D731" i="33"/>
  <c r="C731" i="33"/>
  <c r="B731" i="33"/>
  <c r="G308" i="33"/>
  <c r="F308" i="33"/>
  <c r="E308" i="33"/>
  <c r="D308" i="33"/>
  <c r="C308" i="33"/>
  <c r="B308" i="33"/>
  <c r="G730" i="33"/>
  <c r="F730" i="33"/>
  <c r="E730" i="33"/>
  <c r="D730" i="33"/>
  <c r="C730" i="33"/>
  <c r="B730" i="33"/>
  <c r="G253" i="33"/>
  <c r="F253" i="33"/>
  <c r="E253" i="33"/>
  <c r="D253" i="33"/>
  <c r="C253" i="33"/>
  <c r="B253" i="33"/>
  <c r="G729" i="33"/>
  <c r="F729" i="33"/>
  <c r="E729" i="33"/>
  <c r="D729" i="33"/>
  <c r="C729" i="33"/>
  <c r="B729" i="33"/>
  <c r="G52" i="33"/>
  <c r="F52" i="33"/>
  <c r="E52" i="33"/>
  <c r="D52" i="33"/>
  <c r="C52" i="33"/>
  <c r="B52" i="33"/>
  <c r="G722" i="33"/>
  <c r="F722" i="33"/>
  <c r="E722" i="33"/>
  <c r="D722" i="33"/>
  <c r="C722" i="33"/>
  <c r="B722" i="33"/>
  <c r="G919" i="33"/>
  <c r="F919" i="33"/>
  <c r="E919" i="33"/>
  <c r="D919" i="33"/>
  <c r="C919" i="33"/>
  <c r="B919" i="33"/>
  <c r="G712" i="33"/>
  <c r="F712" i="33"/>
  <c r="E712" i="33"/>
  <c r="D712" i="33"/>
  <c r="C712" i="33"/>
  <c r="B712" i="33"/>
  <c r="G252" i="33"/>
  <c r="F252" i="33"/>
  <c r="E252" i="33"/>
  <c r="D252" i="33"/>
  <c r="C252" i="33"/>
  <c r="B252" i="33"/>
  <c r="G711" i="33"/>
  <c r="F711" i="33"/>
  <c r="E711" i="33"/>
  <c r="D711" i="33"/>
  <c r="C711" i="33"/>
  <c r="B711" i="33"/>
  <c r="G239" i="33"/>
  <c r="F239" i="33"/>
  <c r="E239" i="33"/>
  <c r="D239" i="33"/>
  <c r="C239" i="33"/>
  <c r="B239" i="33"/>
  <c r="G710" i="33"/>
  <c r="F710" i="33"/>
  <c r="E710" i="33"/>
  <c r="D710" i="33"/>
  <c r="C710" i="33"/>
  <c r="B710" i="33"/>
  <c r="G136" i="33"/>
  <c r="F136" i="33"/>
  <c r="E136" i="33"/>
  <c r="D136" i="33"/>
  <c r="C136" i="33"/>
  <c r="B136" i="33"/>
  <c r="G687" i="33"/>
  <c r="F687" i="33"/>
  <c r="E687" i="33"/>
  <c r="D687" i="33"/>
  <c r="C687" i="33"/>
  <c r="B687" i="33"/>
  <c r="G140" i="33"/>
  <c r="F140" i="33"/>
  <c r="E140" i="33"/>
  <c r="D140" i="33"/>
  <c r="C140" i="33"/>
  <c r="B140" i="33"/>
  <c r="G688" i="33"/>
  <c r="F688" i="33"/>
  <c r="E688" i="33"/>
  <c r="D688" i="33"/>
  <c r="C688" i="33"/>
  <c r="B688" i="33"/>
  <c r="G109" i="33"/>
  <c r="F109" i="33"/>
  <c r="E109" i="33"/>
  <c r="D109" i="33"/>
  <c r="C109" i="33"/>
  <c r="B109" i="33"/>
  <c r="G686" i="33"/>
  <c r="F686" i="33"/>
  <c r="E686" i="33"/>
  <c r="D686" i="33"/>
  <c r="C686" i="33"/>
  <c r="B686" i="33"/>
  <c r="G21" i="33"/>
  <c r="F21" i="33"/>
  <c r="E21" i="33"/>
  <c r="D21" i="33"/>
  <c r="C21" i="33"/>
  <c r="B21" i="33"/>
  <c r="G672" i="33"/>
  <c r="F672" i="33"/>
  <c r="E672" i="33"/>
  <c r="D672" i="33"/>
  <c r="C672" i="33"/>
  <c r="B672" i="33"/>
  <c r="G100" i="33"/>
  <c r="F100" i="33"/>
  <c r="E100" i="33"/>
  <c r="D100" i="33"/>
  <c r="C100" i="33"/>
  <c r="B100" i="33"/>
  <c r="G654" i="33"/>
  <c r="F654" i="33"/>
  <c r="E654" i="33"/>
  <c r="D654" i="33"/>
  <c r="C654" i="33"/>
  <c r="B654" i="33"/>
  <c r="G15" i="33"/>
  <c r="F15" i="33"/>
  <c r="E15" i="33"/>
  <c r="D15" i="33"/>
  <c r="C15" i="33"/>
  <c r="B15" i="33"/>
  <c r="G653" i="33"/>
  <c r="F653" i="33"/>
  <c r="E653" i="33"/>
  <c r="D653" i="33"/>
  <c r="C653" i="33"/>
  <c r="B653" i="33"/>
  <c r="G171" i="33"/>
  <c r="F171" i="33"/>
  <c r="E171" i="33"/>
  <c r="D171" i="33"/>
  <c r="C171" i="33"/>
  <c r="B171" i="33"/>
  <c r="G645" i="33"/>
  <c r="F645" i="33"/>
  <c r="E645" i="33"/>
  <c r="D645" i="33"/>
  <c r="C645" i="33"/>
  <c r="B645" i="33"/>
  <c r="G1834" i="33"/>
  <c r="F1834" i="33"/>
  <c r="E1834" i="33"/>
  <c r="D1834" i="33"/>
  <c r="C1834" i="33"/>
  <c r="B1834" i="33"/>
  <c r="G637" i="33"/>
  <c r="F637" i="33"/>
  <c r="E637" i="33"/>
  <c r="D637" i="33"/>
  <c r="C637" i="33"/>
  <c r="B637" i="33"/>
  <c r="G117" i="33"/>
  <c r="F117" i="33"/>
  <c r="E117" i="33"/>
  <c r="D117" i="33"/>
  <c r="C117" i="33"/>
  <c r="B117" i="33"/>
  <c r="G634" i="33"/>
  <c r="F634" i="33"/>
  <c r="E634" i="33"/>
  <c r="D634" i="33"/>
  <c r="C634" i="33"/>
  <c r="B634" i="33"/>
  <c r="G135" i="33"/>
  <c r="F135" i="33"/>
  <c r="E135" i="33"/>
  <c r="D135" i="33"/>
  <c r="C135" i="33"/>
  <c r="B135" i="33"/>
  <c r="G635" i="33"/>
  <c r="F635" i="33"/>
  <c r="E635" i="33"/>
  <c r="D635" i="33"/>
  <c r="C635" i="33"/>
  <c r="B635" i="33"/>
  <c r="G139" i="33"/>
  <c r="F139" i="33"/>
  <c r="E139" i="33"/>
  <c r="D139" i="33"/>
  <c r="C139" i="33"/>
  <c r="B139" i="33"/>
  <c r="G636" i="33"/>
  <c r="F636" i="33"/>
  <c r="E636" i="33"/>
  <c r="D636" i="33"/>
  <c r="C636" i="33"/>
  <c r="B636" i="33"/>
  <c r="G108" i="33"/>
  <c r="F108" i="33"/>
  <c r="E108" i="33"/>
  <c r="D108" i="33"/>
  <c r="C108" i="33"/>
  <c r="B108" i="33"/>
  <c r="G633" i="33"/>
  <c r="F633" i="33"/>
  <c r="E633" i="33"/>
  <c r="D633" i="33"/>
  <c r="C633" i="33"/>
  <c r="B633" i="33"/>
  <c r="G165" i="33"/>
  <c r="F165" i="33"/>
  <c r="E165" i="33"/>
  <c r="D165" i="33"/>
  <c r="C165" i="33"/>
  <c r="B165" i="33"/>
  <c r="G619" i="33"/>
  <c r="F619" i="33"/>
  <c r="E619" i="33"/>
  <c r="D619" i="33"/>
  <c r="C619" i="33"/>
  <c r="B619" i="33"/>
  <c r="G1648" i="33"/>
  <c r="F1648" i="33"/>
  <c r="E1648" i="33"/>
  <c r="D1648" i="33"/>
  <c r="C1648" i="33"/>
  <c r="B1648" i="33"/>
  <c r="G620" i="33"/>
  <c r="F620" i="33"/>
  <c r="E620" i="33"/>
  <c r="D620" i="33"/>
  <c r="C620" i="33"/>
  <c r="B620" i="33"/>
  <c r="G521" i="33"/>
  <c r="F521" i="33"/>
  <c r="E521" i="33"/>
  <c r="D521" i="33"/>
  <c r="C521" i="33"/>
  <c r="B521" i="33"/>
  <c r="G611" i="33"/>
  <c r="F611" i="33"/>
  <c r="E611" i="33"/>
  <c r="D611" i="33"/>
  <c r="C611" i="33"/>
  <c r="B611" i="33"/>
  <c r="G148" i="33"/>
  <c r="F148" i="33"/>
  <c r="E148" i="33"/>
  <c r="D148" i="33"/>
  <c r="C148" i="33"/>
  <c r="B148" i="33"/>
  <c r="G603" i="33"/>
  <c r="F603" i="33"/>
  <c r="E603" i="33"/>
  <c r="D603" i="33"/>
  <c r="C603" i="33"/>
  <c r="B603" i="33"/>
  <c r="G1036" i="33"/>
  <c r="F1036" i="33"/>
  <c r="E1036" i="33"/>
  <c r="D1036" i="33"/>
  <c r="C1036" i="33"/>
  <c r="B1036" i="33"/>
  <c r="G604" i="33"/>
  <c r="F604" i="33"/>
  <c r="E604" i="33"/>
  <c r="D604" i="33"/>
  <c r="C604" i="33"/>
  <c r="B604" i="33"/>
  <c r="G1579" i="33"/>
  <c r="F1579" i="33"/>
  <c r="E1579" i="33"/>
  <c r="D1579" i="33"/>
  <c r="C1579" i="33"/>
  <c r="B1579" i="33"/>
  <c r="G595" i="33"/>
  <c r="F595" i="33"/>
  <c r="E595" i="33"/>
  <c r="D595" i="33"/>
  <c r="C595" i="33"/>
  <c r="B595" i="33"/>
  <c r="G1619" i="33"/>
  <c r="F1619" i="33"/>
  <c r="E1619" i="33"/>
  <c r="D1619" i="33"/>
  <c r="C1619" i="33"/>
  <c r="B1619" i="33"/>
  <c r="G596" i="33"/>
  <c r="F596" i="33"/>
  <c r="E596" i="33"/>
  <c r="D596" i="33"/>
  <c r="C596" i="33"/>
  <c r="B596" i="33"/>
  <c r="G826" i="33"/>
  <c r="F826" i="33"/>
  <c r="E826" i="33"/>
  <c r="D826" i="33"/>
  <c r="C826" i="33"/>
  <c r="B826" i="33"/>
  <c r="G589" i="33"/>
  <c r="F589" i="33"/>
  <c r="E589" i="33"/>
  <c r="D589" i="33"/>
  <c r="C589" i="33"/>
  <c r="B589" i="33"/>
  <c r="G679" i="33"/>
  <c r="F679" i="33"/>
  <c r="E679" i="33"/>
  <c r="D679" i="33"/>
  <c r="C679" i="33"/>
  <c r="B679" i="33"/>
  <c r="G588" i="33"/>
  <c r="F588" i="33"/>
  <c r="E588" i="33"/>
  <c r="D588" i="33"/>
  <c r="C588" i="33"/>
  <c r="B588" i="33"/>
  <c r="G3" i="33"/>
  <c r="F3" i="33"/>
  <c r="E3" i="33"/>
  <c r="D3" i="33"/>
  <c r="C3" i="33"/>
  <c r="B3" i="33"/>
  <c r="G579" i="33"/>
  <c r="F579" i="33"/>
  <c r="E579" i="33"/>
  <c r="D579" i="33"/>
  <c r="C579" i="33"/>
  <c r="B579" i="33"/>
  <c r="G33" i="33"/>
  <c r="F33" i="33"/>
  <c r="E33" i="33"/>
  <c r="D33" i="33"/>
  <c r="C33" i="33"/>
  <c r="B33" i="33"/>
  <c r="G580" i="33"/>
  <c r="F580" i="33"/>
  <c r="E580" i="33"/>
  <c r="D580" i="33"/>
  <c r="C580" i="33"/>
  <c r="B580" i="33"/>
  <c r="G529" i="33"/>
  <c r="F529" i="33"/>
  <c r="E529" i="33"/>
  <c r="D529" i="33"/>
  <c r="C529" i="33"/>
  <c r="B529" i="33"/>
  <c r="G565" i="33"/>
  <c r="F565" i="33"/>
  <c r="E565" i="33"/>
  <c r="D565" i="33"/>
  <c r="C565" i="33"/>
  <c r="B565" i="33"/>
  <c r="G528" i="33"/>
  <c r="F528" i="33"/>
  <c r="E528" i="33"/>
  <c r="D528" i="33"/>
  <c r="C528" i="33"/>
  <c r="B528" i="33"/>
  <c r="G556" i="33"/>
  <c r="F556" i="33"/>
  <c r="E556" i="33"/>
  <c r="D556" i="33"/>
  <c r="C556" i="33"/>
  <c r="B556" i="33"/>
  <c r="G1833" i="33"/>
  <c r="F1833" i="33"/>
  <c r="E1833" i="33"/>
  <c r="D1833" i="33"/>
  <c r="C1833" i="33"/>
  <c r="B1833" i="33"/>
  <c r="G557" i="33"/>
  <c r="F557" i="33"/>
  <c r="E557" i="33"/>
  <c r="D557" i="33"/>
  <c r="C557" i="33"/>
  <c r="B557" i="33"/>
  <c r="G93" i="33"/>
  <c r="F93" i="33"/>
  <c r="E93" i="33"/>
  <c r="D93" i="33"/>
  <c r="C93" i="33"/>
  <c r="B93" i="33"/>
  <c r="G555" i="33"/>
  <c r="F555" i="33"/>
  <c r="E555" i="33"/>
  <c r="D555" i="33"/>
  <c r="C555" i="33"/>
  <c r="B555" i="33"/>
  <c r="G2" i="33"/>
  <c r="F2" i="33"/>
  <c r="E2" i="33"/>
  <c r="D2" i="33"/>
  <c r="C2" i="33"/>
  <c r="B2" i="33"/>
  <c r="G549" i="33"/>
  <c r="F549" i="33"/>
  <c r="E549" i="33"/>
  <c r="D549" i="33"/>
  <c r="C549" i="33"/>
  <c r="B549" i="33"/>
  <c r="G1588" i="33"/>
  <c r="F1588" i="33"/>
  <c r="E1588" i="33"/>
  <c r="D1588" i="33"/>
  <c r="C1588" i="33"/>
  <c r="B1588" i="33"/>
  <c r="G542" i="33"/>
  <c r="F542" i="33"/>
  <c r="E542" i="33"/>
  <c r="D542" i="33"/>
  <c r="C542" i="33"/>
  <c r="B542" i="33"/>
  <c r="G566" i="33"/>
  <c r="F566" i="33"/>
  <c r="E566" i="33"/>
  <c r="D566" i="33"/>
  <c r="C566" i="33"/>
  <c r="B566" i="33"/>
  <c r="G541" i="33"/>
  <c r="F541" i="33"/>
  <c r="E541" i="33"/>
  <c r="D541" i="33"/>
  <c r="C541" i="33"/>
  <c r="B541" i="33"/>
  <c r="G159" i="33"/>
  <c r="F159" i="33"/>
  <c r="E159" i="33"/>
  <c r="D159" i="33"/>
  <c r="C159" i="33"/>
  <c r="B159" i="33"/>
  <c r="G540" i="33"/>
  <c r="F540" i="33"/>
  <c r="E540" i="33"/>
  <c r="D540" i="33"/>
  <c r="C540" i="33"/>
  <c r="B540" i="33"/>
  <c r="G1831" i="33"/>
  <c r="F1831" i="33"/>
  <c r="E1831" i="33"/>
  <c r="D1831" i="33"/>
  <c r="C1831" i="33"/>
  <c r="B1831" i="33"/>
  <c r="G1830" i="33"/>
  <c r="F1830" i="33"/>
  <c r="E1830" i="33"/>
  <c r="D1830" i="33"/>
  <c r="C1830" i="33"/>
  <c r="B1830" i="33"/>
  <c r="G1821" i="33"/>
  <c r="F1821" i="33"/>
  <c r="E1821" i="33"/>
  <c r="D1821" i="33"/>
  <c r="C1821" i="33"/>
  <c r="B1821" i="33"/>
  <c r="G1820" i="33"/>
  <c r="F1820" i="33"/>
  <c r="E1820" i="33"/>
  <c r="D1820" i="33"/>
  <c r="C1820" i="33"/>
  <c r="B1820" i="33"/>
  <c r="G1814" i="33"/>
  <c r="F1814" i="33"/>
  <c r="E1814" i="33"/>
  <c r="D1814" i="33"/>
  <c r="C1814" i="33"/>
  <c r="B1814" i="33"/>
  <c r="G1813" i="33"/>
  <c r="F1813" i="33"/>
  <c r="E1813" i="33"/>
  <c r="D1813" i="33"/>
  <c r="C1813" i="33"/>
  <c r="B1813" i="33"/>
  <c r="G1805" i="33"/>
  <c r="F1805" i="33"/>
  <c r="E1805" i="33"/>
  <c r="D1805" i="33"/>
  <c r="C1805" i="33"/>
  <c r="B1805" i="33"/>
  <c r="G1804" i="33"/>
  <c r="F1804" i="33"/>
  <c r="E1804" i="33"/>
  <c r="D1804" i="33"/>
  <c r="C1804" i="33"/>
  <c r="B1804" i="33"/>
  <c r="G1794" i="33"/>
  <c r="F1794" i="33"/>
  <c r="E1794" i="33"/>
  <c r="D1794" i="33"/>
  <c r="C1794" i="33"/>
  <c r="B1794" i="33"/>
  <c r="G1793" i="33"/>
  <c r="F1793" i="33"/>
  <c r="E1793" i="33"/>
  <c r="D1793" i="33"/>
  <c r="C1793" i="33"/>
  <c r="B1793" i="33"/>
  <c r="G1785" i="33"/>
  <c r="F1785" i="33"/>
  <c r="E1785" i="33"/>
  <c r="D1785" i="33"/>
  <c r="C1785" i="33"/>
  <c r="B1785" i="33"/>
  <c r="G1784" i="33"/>
  <c r="F1784" i="33"/>
  <c r="E1784" i="33"/>
  <c r="D1784" i="33"/>
  <c r="C1784" i="33"/>
  <c r="B1784" i="33"/>
  <c r="G1775" i="33"/>
  <c r="F1775" i="33"/>
  <c r="E1775" i="33"/>
  <c r="D1775" i="33"/>
  <c r="C1775" i="33"/>
  <c r="B1775" i="33"/>
  <c r="G1774" i="33"/>
  <c r="F1774" i="33"/>
  <c r="E1774" i="33"/>
  <c r="D1774" i="33"/>
  <c r="C1774" i="33"/>
  <c r="B1774" i="33"/>
  <c r="G1764" i="33"/>
  <c r="F1764" i="33"/>
  <c r="E1764" i="33"/>
  <c r="D1764" i="33"/>
  <c r="C1764" i="33"/>
  <c r="B1764" i="33"/>
  <c r="G1763" i="33"/>
  <c r="F1763" i="33"/>
  <c r="E1763" i="33"/>
  <c r="D1763" i="33"/>
  <c r="C1763" i="33"/>
  <c r="B1763" i="33"/>
  <c r="G1754" i="33"/>
  <c r="F1754" i="33"/>
  <c r="E1754" i="33"/>
  <c r="D1754" i="33"/>
  <c r="C1754" i="33"/>
  <c r="B1754" i="33"/>
  <c r="G1753" i="33"/>
  <c r="F1753" i="33"/>
  <c r="E1753" i="33"/>
  <c r="D1753" i="33"/>
  <c r="C1753" i="33"/>
  <c r="B1753" i="33"/>
  <c r="G1744" i="33"/>
  <c r="F1744" i="33"/>
  <c r="E1744" i="33"/>
  <c r="D1744" i="33"/>
  <c r="C1744" i="33"/>
  <c r="B1744" i="33"/>
  <c r="G1743" i="33"/>
  <c r="F1743" i="33"/>
  <c r="E1743" i="33"/>
  <c r="D1743" i="33"/>
  <c r="C1743" i="33"/>
  <c r="B1743" i="33"/>
  <c r="G1733" i="33"/>
  <c r="F1733" i="33"/>
  <c r="E1733" i="33"/>
  <c r="D1733" i="33"/>
  <c r="C1733" i="33"/>
  <c r="B1733" i="33"/>
  <c r="G1732" i="33"/>
  <c r="F1732" i="33"/>
  <c r="E1732" i="33"/>
  <c r="D1732" i="33"/>
  <c r="C1732" i="33"/>
  <c r="B1732" i="33"/>
  <c r="G1723" i="33"/>
  <c r="F1723" i="33"/>
  <c r="E1723" i="33"/>
  <c r="D1723" i="33"/>
  <c r="C1723" i="33"/>
  <c r="B1723" i="33"/>
  <c r="G1722" i="33"/>
  <c r="F1722" i="33"/>
  <c r="E1722" i="33"/>
  <c r="D1722" i="33"/>
  <c r="C1722" i="33"/>
  <c r="B1722" i="33"/>
  <c r="G1716" i="33"/>
  <c r="F1716" i="33"/>
  <c r="E1716" i="33"/>
  <c r="D1716" i="33"/>
  <c r="C1716" i="33"/>
  <c r="B1716" i="33"/>
  <c r="G1715" i="33"/>
  <c r="F1715" i="33"/>
  <c r="E1715" i="33"/>
  <c r="D1715" i="33"/>
  <c r="C1715" i="33"/>
  <c r="B1715" i="33"/>
  <c r="G1708" i="33"/>
  <c r="F1708" i="33"/>
  <c r="E1708" i="33"/>
  <c r="D1708" i="33"/>
  <c r="C1708" i="33"/>
  <c r="B1708" i="33"/>
  <c r="G1707" i="33"/>
  <c r="F1707" i="33"/>
  <c r="E1707" i="33"/>
  <c r="D1707" i="33"/>
  <c r="C1707" i="33"/>
  <c r="B1707" i="33"/>
  <c r="G1702" i="33"/>
  <c r="F1702" i="33"/>
  <c r="E1702" i="33"/>
  <c r="D1702" i="33"/>
  <c r="C1702" i="33"/>
  <c r="B1702" i="33"/>
  <c r="G1701" i="33"/>
  <c r="F1701" i="33"/>
  <c r="E1701" i="33"/>
  <c r="D1701" i="33"/>
  <c r="C1701" i="33"/>
  <c r="B1701" i="33"/>
  <c r="G1695" i="33"/>
  <c r="F1695" i="33"/>
  <c r="E1695" i="33"/>
  <c r="D1695" i="33"/>
  <c r="C1695" i="33"/>
  <c r="B1695" i="33"/>
  <c r="G1694" i="33"/>
  <c r="F1694" i="33"/>
  <c r="E1694" i="33"/>
  <c r="D1694" i="33"/>
  <c r="C1694" i="33"/>
  <c r="B1694" i="33"/>
  <c r="G1687" i="33"/>
  <c r="F1687" i="33"/>
  <c r="E1687" i="33"/>
  <c r="D1687" i="33"/>
  <c r="C1687" i="33"/>
  <c r="B1687" i="33"/>
  <c r="G1688" i="33"/>
  <c r="F1688" i="33"/>
  <c r="E1688" i="33"/>
  <c r="D1688" i="33"/>
  <c r="C1688" i="33"/>
  <c r="B1688" i="33"/>
  <c r="G1686" i="33"/>
  <c r="F1686" i="33"/>
  <c r="E1686" i="33"/>
  <c r="D1686" i="33"/>
  <c r="C1686" i="33"/>
  <c r="B1686" i="33"/>
  <c r="G1678" i="33"/>
  <c r="F1678" i="33"/>
  <c r="E1678" i="33"/>
  <c r="D1678" i="33"/>
  <c r="C1678" i="33"/>
  <c r="B1678" i="33"/>
  <c r="G1677" i="33"/>
  <c r="F1677" i="33"/>
  <c r="E1677" i="33"/>
  <c r="D1677" i="33"/>
  <c r="C1677" i="33"/>
  <c r="B1677" i="33"/>
  <c r="G1669" i="33"/>
  <c r="F1669" i="33"/>
  <c r="E1669" i="33"/>
  <c r="D1669" i="33"/>
  <c r="C1669" i="33"/>
  <c r="B1669" i="33"/>
  <c r="G1668" i="33"/>
  <c r="F1668" i="33"/>
  <c r="E1668" i="33"/>
  <c r="D1668" i="33"/>
  <c r="C1668" i="33"/>
  <c r="B1668" i="33"/>
  <c r="G1659" i="33"/>
  <c r="F1659" i="33"/>
  <c r="E1659" i="33"/>
  <c r="D1659" i="33"/>
  <c r="C1659" i="33"/>
  <c r="B1659" i="33"/>
  <c r="G1658" i="33"/>
  <c r="F1658" i="33"/>
  <c r="E1658" i="33"/>
  <c r="D1658" i="33"/>
  <c r="C1658" i="33"/>
  <c r="B1658" i="33"/>
  <c r="G1630" i="33"/>
  <c r="F1630" i="33"/>
  <c r="E1630" i="33"/>
  <c r="D1630" i="33"/>
  <c r="C1630" i="33"/>
  <c r="B1630" i="33"/>
  <c r="G1629" i="33"/>
  <c r="F1629" i="33"/>
  <c r="E1629" i="33"/>
  <c r="D1629" i="33"/>
  <c r="C1629" i="33"/>
  <c r="B1629" i="33"/>
  <c r="G1604" i="33"/>
  <c r="F1604" i="33"/>
  <c r="E1604" i="33"/>
  <c r="D1604" i="33"/>
  <c r="C1604" i="33"/>
  <c r="B1604" i="33"/>
  <c r="G1603" i="33"/>
  <c r="F1603" i="33"/>
  <c r="E1603" i="33"/>
  <c r="D1603" i="33"/>
  <c r="C1603" i="33"/>
  <c r="B1603" i="33"/>
  <c r="G1575" i="33"/>
  <c r="F1575" i="33"/>
  <c r="E1575" i="33"/>
  <c r="D1575" i="33"/>
  <c r="C1575" i="33"/>
  <c r="B1575" i="33"/>
  <c r="G1574" i="33"/>
  <c r="F1574" i="33"/>
  <c r="E1574" i="33"/>
  <c r="D1574" i="33"/>
  <c r="C1574" i="33"/>
  <c r="B1574" i="33"/>
  <c r="G1566" i="33"/>
  <c r="F1566" i="33"/>
  <c r="E1566" i="33"/>
  <c r="D1566" i="33"/>
  <c r="C1566" i="33"/>
  <c r="B1566" i="33"/>
  <c r="G1565" i="33"/>
  <c r="F1565" i="33"/>
  <c r="E1565" i="33"/>
  <c r="D1565" i="33"/>
  <c r="C1565" i="33"/>
  <c r="B1565" i="33"/>
  <c r="G1552" i="33"/>
  <c r="F1552" i="33"/>
  <c r="E1552" i="33"/>
  <c r="D1552" i="33"/>
  <c r="C1552" i="33"/>
  <c r="B1552" i="33"/>
  <c r="G1551" i="33"/>
  <c r="F1551" i="33"/>
  <c r="E1551" i="33"/>
  <c r="D1551" i="33"/>
  <c r="C1551" i="33"/>
  <c r="B1551" i="33"/>
  <c r="G1543" i="33"/>
  <c r="F1543" i="33"/>
  <c r="E1543" i="33"/>
  <c r="D1543" i="33"/>
  <c r="C1543" i="33"/>
  <c r="B1543" i="33"/>
  <c r="G1542" i="33"/>
  <c r="F1542" i="33"/>
  <c r="E1542" i="33"/>
  <c r="D1542" i="33"/>
  <c r="C1542" i="33"/>
  <c r="B1542" i="33"/>
  <c r="G1536" i="33"/>
  <c r="F1536" i="33"/>
  <c r="E1536" i="33"/>
  <c r="D1536" i="33"/>
  <c r="C1536" i="33"/>
  <c r="B1536" i="33"/>
  <c r="G1535" i="33"/>
  <c r="F1535" i="33"/>
  <c r="E1535" i="33"/>
  <c r="D1535" i="33"/>
  <c r="C1535" i="33"/>
  <c r="B1535" i="33"/>
  <c r="G1525" i="33"/>
  <c r="F1525" i="33"/>
  <c r="E1525" i="33"/>
  <c r="D1525" i="33"/>
  <c r="C1525" i="33"/>
  <c r="B1525" i="33"/>
  <c r="G1524" i="33"/>
  <c r="F1524" i="33"/>
  <c r="E1524" i="33"/>
  <c r="D1524" i="33"/>
  <c r="C1524" i="33"/>
  <c r="B1524" i="33"/>
  <c r="G1516" i="33"/>
  <c r="F1516" i="33"/>
  <c r="E1516" i="33"/>
  <c r="D1516" i="33"/>
  <c r="C1516" i="33"/>
  <c r="B1516" i="33"/>
  <c r="G1515" i="33"/>
  <c r="F1515" i="33"/>
  <c r="E1515" i="33"/>
  <c r="D1515" i="33"/>
  <c r="C1515" i="33"/>
  <c r="B1515" i="33"/>
  <c r="G1505" i="33"/>
  <c r="F1505" i="33"/>
  <c r="E1505" i="33"/>
  <c r="D1505" i="33"/>
  <c r="C1505" i="33"/>
  <c r="B1505" i="33"/>
  <c r="G1504" i="33"/>
  <c r="F1504" i="33"/>
  <c r="E1504" i="33"/>
  <c r="D1504" i="33"/>
  <c r="C1504" i="33"/>
  <c r="B1504" i="33"/>
  <c r="G1495" i="33"/>
  <c r="F1495" i="33"/>
  <c r="E1495" i="33"/>
  <c r="D1495" i="33"/>
  <c r="C1495" i="33"/>
  <c r="B1495" i="33"/>
  <c r="G1494" i="33"/>
  <c r="F1494" i="33"/>
  <c r="E1494" i="33"/>
  <c r="D1494" i="33"/>
  <c r="C1494" i="33"/>
  <c r="B1494" i="33"/>
  <c r="G1485" i="33"/>
  <c r="F1485" i="33"/>
  <c r="E1485" i="33"/>
  <c r="D1485" i="33"/>
  <c r="C1485" i="33"/>
  <c r="B1485" i="33"/>
  <c r="G1484" i="33"/>
  <c r="F1484" i="33"/>
  <c r="E1484" i="33"/>
  <c r="D1484" i="33"/>
  <c r="C1484" i="33"/>
  <c r="B1484" i="33"/>
  <c r="G1476" i="33"/>
  <c r="F1476" i="33"/>
  <c r="E1476" i="33"/>
  <c r="D1476" i="33"/>
  <c r="C1476" i="33"/>
  <c r="B1476" i="33"/>
  <c r="G1475" i="33"/>
  <c r="F1475" i="33"/>
  <c r="E1475" i="33"/>
  <c r="D1475" i="33"/>
  <c r="C1475" i="33"/>
  <c r="B1475" i="33"/>
  <c r="G1465" i="33"/>
  <c r="F1465" i="33"/>
  <c r="E1465" i="33"/>
  <c r="D1465" i="33"/>
  <c r="C1465" i="33"/>
  <c r="B1465" i="33"/>
  <c r="G1464" i="33"/>
  <c r="F1464" i="33"/>
  <c r="E1464" i="33"/>
  <c r="D1464" i="33"/>
  <c r="C1464" i="33"/>
  <c r="B1464" i="33"/>
  <c r="G1454" i="33"/>
  <c r="F1454" i="33"/>
  <c r="E1454" i="33"/>
  <c r="D1454" i="33"/>
  <c r="C1454" i="33"/>
  <c r="B1454" i="33"/>
  <c r="G1453" i="33"/>
  <c r="F1453" i="33"/>
  <c r="E1453" i="33"/>
  <c r="D1453" i="33"/>
  <c r="C1453" i="33"/>
  <c r="B1453" i="33"/>
  <c r="G1444" i="33"/>
  <c r="F1444" i="33"/>
  <c r="E1444" i="33"/>
  <c r="D1444" i="33"/>
  <c r="C1444" i="33"/>
  <c r="B1444" i="33"/>
  <c r="G1443" i="33"/>
  <c r="F1443" i="33"/>
  <c r="E1443" i="33"/>
  <c r="D1443" i="33"/>
  <c r="C1443" i="33"/>
  <c r="B1443" i="33"/>
  <c r="G1436" i="33"/>
  <c r="F1436" i="33"/>
  <c r="E1436" i="33"/>
  <c r="D1436" i="33"/>
  <c r="C1436" i="33"/>
  <c r="B1436" i="33"/>
  <c r="G1435" i="33"/>
  <c r="F1435" i="33"/>
  <c r="E1435" i="33"/>
  <c r="D1435" i="33"/>
  <c r="C1435" i="33"/>
  <c r="B1435" i="33"/>
  <c r="G1424" i="33"/>
  <c r="F1424" i="33"/>
  <c r="E1424" i="33"/>
  <c r="D1424" i="33"/>
  <c r="C1424" i="33"/>
  <c r="B1424" i="33"/>
  <c r="G1423" i="33"/>
  <c r="F1423" i="33"/>
  <c r="E1423" i="33"/>
  <c r="D1423" i="33"/>
  <c r="C1423" i="33"/>
  <c r="B1423" i="33"/>
  <c r="G1413" i="33"/>
  <c r="F1413" i="33"/>
  <c r="E1413" i="33"/>
  <c r="D1413" i="33"/>
  <c r="C1413" i="33"/>
  <c r="B1413" i="33"/>
  <c r="G1412" i="33"/>
  <c r="F1412" i="33"/>
  <c r="E1412" i="33"/>
  <c r="D1412" i="33"/>
  <c r="C1412" i="33"/>
  <c r="B1412" i="33"/>
  <c r="G1400" i="33"/>
  <c r="F1400" i="33"/>
  <c r="E1400" i="33"/>
  <c r="D1400" i="33"/>
  <c r="C1400" i="33"/>
  <c r="B1400" i="33"/>
  <c r="G1399" i="33"/>
  <c r="F1399" i="33"/>
  <c r="E1399" i="33"/>
  <c r="D1399" i="33"/>
  <c r="C1399" i="33"/>
  <c r="B1399" i="33"/>
  <c r="G1391" i="33"/>
  <c r="F1391" i="33"/>
  <c r="E1391" i="33"/>
  <c r="D1391" i="33"/>
  <c r="C1391" i="33"/>
  <c r="B1391" i="33"/>
  <c r="G1390" i="33"/>
  <c r="F1390" i="33"/>
  <c r="E1390" i="33"/>
  <c r="D1390" i="33"/>
  <c r="C1390" i="33"/>
  <c r="B1390" i="33"/>
  <c r="G1376" i="33"/>
  <c r="F1376" i="33"/>
  <c r="E1376" i="33"/>
  <c r="D1376" i="33"/>
  <c r="C1376" i="33"/>
  <c r="B1376" i="33"/>
  <c r="G1375" i="33"/>
  <c r="F1375" i="33"/>
  <c r="E1375" i="33"/>
  <c r="D1375" i="33"/>
  <c r="C1375" i="33"/>
  <c r="B1375" i="33"/>
  <c r="G1359" i="33"/>
  <c r="F1359" i="33"/>
  <c r="E1359" i="33"/>
  <c r="D1359" i="33"/>
  <c r="C1359" i="33"/>
  <c r="B1359" i="33"/>
  <c r="G1358" i="33"/>
  <c r="F1358" i="33"/>
  <c r="E1358" i="33"/>
  <c r="D1358" i="33"/>
  <c r="C1358" i="33"/>
  <c r="B1358" i="33"/>
  <c r="G1348" i="33"/>
  <c r="F1348" i="33"/>
  <c r="E1348" i="33"/>
  <c r="D1348" i="33"/>
  <c r="C1348" i="33"/>
  <c r="B1348" i="33"/>
  <c r="G1347" i="33"/>
  <c r="F1347" i="33"/>
  <c r="E1347" i="33"/>
  <c r="D1347" i="33"/>
  <c r="C1347" i="33"/>
  <c r="B1347" i="33"/>
  <c r="G1337" i="33"/>
  <c r="F1337" i="33"/>
  <c r="E1337" i="33"/>
  <c r="D1337" i="33"/>
  <c r="C1337" i="33"/>
  <c r="B1337" i="33"/>
  <c r="G1336" i="33"/>
  <c r="F1336" i="33"/>
  <c r="E1336" i="33"/>
  <c r="D1336" i="33"/>
  <c r="C1336" i="33"/>
  <c r="B1336" i="33"/>
  <c r="G1321" i="33"/>
  <c r="F1321" i="33"/>
  <c r="E1321" i="33"/>
  <c r="D1321" i="33"/>
  <c r="C1321" i="33"/>
  <c r="B1321" i="33"/>
  <c r="G1320" i="33"/>
  <c r="F1320" i="33"/>
  <c r="E1320" i="33"/>
  <c r="D1320" i="33"/>
  <c r="C1320" i="33"/>
  <c r="B1320" i="33"/>
  <c r="G1311" i="33"/>
  <c r="F1311" i="33"/>
  <c r="E1311" i="33"/>
  <c r="D1311" i="33"/>
  <c r="C1311" i="33"/>
  <c r="B1311" i="33"/>
  <c r="G1310" i="33"/>
  <c r="F1310" i="33"/>
  <c r="E1310" i="33"/>
  <c r="D1310" i="33"/>
  <c r="C1310" i="33"/>
  <c r="B1310" i="33"/>
  <c r="G1304" i="33"/>
  <c r="F1304" i="33"/>
  <c r="E1304" i="33"/>
  <c r="D1304" i="33"/>
  <c r="C1304" i="33"/>
  <c r="B1304" i="33"/>
  <c r="G1303" i="33"/>
  <c r="F1303" i="33"/>
  <c r="E1303" i="33"/>
  <c r="D1303" i="33"/>
  <c r="C1303" i="33"/>
  <c r="B1303" i="33"/>
  <c r="G1296" i="33"/>
  <c r="F1296" i="33"/>
  <c r="E1296" i="33"/>
  <c r="D1296" i="33"/>
  <c r="C1296" i="33"/>
  <c r="B1296" i="33"/>
  <c r="G1297" i="33"/>
  <c r="F1297" i="33"/>
  <c r="E1297" i="33"/>
  <c r="D1297" i="33"/>
  <c r="C1297" i="33"/>
  <c r="B1297" i="33"/>
  <c r="G1295" i="33"/>
  <c r="F1295" i="33"/>
  <c r="E1295" i="33"/>
  <c r="D1295" i="33"/>
  <c r="C1295" i="33"/>
  <c r="B1295" i="33"/>
  <c r="G1285" i="33"/>
  <c r="F1285" i="33"/>
  <c r="E1285" i="33"/>
  <c r="D1285" i="33"/>
  <c r="C1285" i="33"/>
  <c r="B1285" i="33"/>
  <c r="G1284" i="33"/>
  <c r="F1284" i="33"/>
  <c r="E1284" i="33"/>
  <c r="D1284" i="33"/>
  <c r="C1284" i="33"/>
  <c r="B1284" i="33"/>
  <c r="G1274" i="33"/>
  <c r="F1274" i="33"/>
  <c r="E1274" i="33"/>
  <c r="D1274" i="33"/>
  <c r="C1274" i="33"/>
  <c r="B1274" i="33"/>
  <c r="G1273" i="33"/>
  <c r="F1273" i="33"/>
  <c r="E1273" i="33"/>
  <c r="D1273" i="33"/>
  <c r="C1273" i="33"/>
  <c r="B1273" i="33"/>
  <c r="G1260" i="33"/>
  <c r="F1260" i="33"/>
  <c r="E1260" i="33"/>
  <c r="D1260" i="33"/>
  <c r="C1260" i="33"/>
  <c r="B1260" i="33"/>
  <c r="G1259" i="33"/>
  <c r="F1259" i="33"/>
  <c r="E1259" i="33"/>
  <c r="D1259" i="33"/>
  <c r="C1259" i="33"/>
  <c r="B1259" i="33"/>
  <c r="G1249" i="33"/>
  <c r="F1249" i="33"/>
  <c r="E1249" i="33"/>
  <c r="D1249" i="33"/>
  <c r="C1249" i="33"/>
  <c r="B1249" i="33"/>
  <c r="G1248" i="33"/>
  <c r="F1248" i="33"/>
  <c r="E1248" i="33"/>
  <c r="D1248" i="33"/>
  <c r="C1248" i="33"/>
  <c r="B1248" i="33"/>
  <c r="G1241" i="33"/>
  <c r="F1241" i="33"/>
  <c r="E1241" i="33"/>
  <c r="D1241" i="33"/>
  <c r="C1241" i="33"/>
  <c r="B1241" i="33"/>
  <c r="G1240" i="33"/>
  <c r="F1240" i="33"/>
  <c r="E1240" i="33"/>
  <c r="D1240" i="33"/>
  <c r="C1240" i="33"/>
  <c r="B1240" i="33"/>
  <c r="G1228" i="33"/>
  <c r="F1228" i="33"/>
  <c r="E1228" i="33"/>
  <c r="D1228" i="33"/>
  <c r="C1228" i="33"/>
  <c r="B1228" i="33"/>
  <c r="G1227" i="33"/>
  <c r="F1227" i="33"/>
  <c r="E1227" i="33"/>
  <c r="D1227" i="33"/>
  <c r="C1227" i="33"/>
  <c r="B1227" i="33"/>
  <c r="G1221" i="33"/>
  <c r="F1221" i="33"/>
  <c r="E1221" i="33"/>
  <c r="D1221" i="33"/>
  <c r="C1221" i="33"/>
  <c r="B1221" i="33"/>
  <c r="G1220" i="33"/>
  <c r="F1220" i="33"/>
  <c r="E1220" i="33"/>
  <c r="D1220" i="33"/>
  <c r="C1220" i="33"/>
  <c r="B1220" i="33"/>
  <c r="G1189" i="33"/>
  <c r="F1189" i="33"/>
  <c r="E1189" i="33"/>
  <c r="D1189" i="33"/>
  <c r="C1189" i="33"/>
  <c r="B1189" i="33"/>
  <c r="G1188" i="33"/>
  <c r="F1188" i="33"/>
  <c r="E1188" i="33"/>
  <c r="D1188" i="33"/>
  <c r="C1188" i="33"/>
  <c r="B1188" i="33"/>
  <c r="G1179" i="33"/>
  <c r="F1179" i="33"/>
  <c r="E1179" i="33"/>
  <c r="D1179" i="33"/>
  <c r="C1179" i="33"/>
  <c r="B1179" i="33"/>
  <c r="G1178" i="33"/>
  <c r="F1178" i="33"/>
  <c r="E1178" i="33"/>
  <c r="D1178" i="33"/>
  <c r="C1178" i="33"/>
  <c r="B1178" i="33"/>
  <c r="G1168" i="33"/>
  <c r="F1168" i="33"/>
  <c r="E1168" i="33"/>
  <c r="D1168" i="33"/>
  <c r="C1168" i="33"/>
  <c r="B1168" i="33"/>
  <c r="G1167" i="33"/>
  <c r="F1167" i="33"/>
  <c r="E1167" i="33"/>
  <c r="D1167" i="33"/>
  <c r="C1167" i="33"/>
  <c r="B1167" i="33"/>
  <c r="G1153" i="33"/>
  <c r="F1153" i="33"/>
  <c r="E1153" i="33"/>
  <c r="D1153" i="33"/>
  <c r="C1153" i="33"/>
  <c r="B1153" i="33"/>
  <c r="G1152" i="33"/>
  <c r="F1152" i="33"/>
  <c r="E1152" i="33"/>
  <c r="D1152" i="33"/>
  <c r="C1152" i="33"/>
  <c r="B1152" i="33"/>
  <c r="G1143" i="33"/>
  <c r="F1143" i="33"/>
  <c r="E1143" i="33"/>
  <c r="D1143" i="33"/>
  <c r="C1143" i="33"/>
  <c r="B1143" i="33"/>
  <c r="G1142" i="33"/>
  <c r="F1142" i="33"/>
  <c r="E1142" i="33"/>
  <c r="D1142" i="33"/>
  <c r="C1142" i="33"/>
  <c r="B1142" i="33"/>
  <c r="G1134" i="33"/>
  <c r="F1134" i="33"/>
  <c r="E1134" i="33"/>
  <c r="D1134" i="33"/>
  <c r="C1134" i="33"/>
  <c r="B1134" i="33"/>
  <c r="G1133" i="33"/>
  <c r="F1133" i="33"/>
  <c r="E1133" i="33"/>
  <c r="D1133" i="33"/>
  <c r="C1133" i="33"/>
  <c r="B1133" i="33"/>
  <c r="G1123" i="33"/>
  <c r="F1123" i="33"/>
  <c r="E1123" i="33"/>
  <c r="D1123" i="33"/>
  <c r="C1123" i="33"/>
  <c r="B1123" i="33"/>
  <c r="G1122" i="33"/>
  <c r="F1122" i="33"/>
  <c r="E1122" i="33"/>
  <c r="D1122" i="33"/>
  <c r="C1122" i="33"/>
  <c r="B1122" i="33"/>
  <c r="G1105" i="33"/>
  <c r="F1105" i="33"/>
  <c r="E1105" i="33"/>
  <c r="D1105" i="33"/>
  <c r="C1105" i="33"/>
  <c r="B1105" i="33"/>
  <c r="G1104" i="33"/>
  <c r="F1104" i="33"/>
  <c r="E1104" i="33"/>
  <c r="D1104" i="33"/>
  <c r="C1104" i="33"/>
  <c r="B1104" i="33"/>
  <c r="G1094" i="33"/>
  <c r="F1094" i="33"/>
  <c r="E1094" i="33"/>
  <c r="D1094" i="33"/>
  <c r="C1094" i="33"/>
  <c r="B1094" i="33"/>
  <c r="G1093" i="33"/>
  <c r="F1093" i="33"/>
  <c r="E1093" i="33"/>
  <c r="D1093" i="33"/>
  <c r="C1093" i="33"/>
  <c r="B1093" i="33"/>
  <c r="G1083" i="33"/>
  <c r="F1083" i="33"/>
  <c r="E1083" i="33"/>
  <c r="D1083" i="33"/>
  <c r="C1083" i="33"/>
  <c r="B1083" i="33"/>
  <c r="G1082" i="33"/>
  <c r="F1082" i="33"/>
  <c r="E1082" i="33"/>
  <c r="D1082" i="33"/>
  <c r="C1082" i="33"/>
  <c r="B1082" i="33"/>
  <c r="G1075" i="33"/>
  <c r="F1075" i="33"/>
  <c r="E1075" i="33"/>
  <c r="D1075" i="33"/>
  <c r="C1075" i="33"/>
  <c r="B1075" i="33"/>
  <c r="G1074" i="33"/>
  <c r="F1074" i="33"/>
  <c r="E1074" i="33"/>
  <c r="D1074" i="33"/>
  <c r="C1074" i="33"/>
  <c r="B1074" i="33"/>
  <c r="G1057" i="33"/>
  <c r="F1057" i="33"/>
  <c r="E1057" i="33"/>
  <c r="D1057" i="33"/>
  <c r="C1057" i="33"/>
  <c r="B1057" i="33"/>
  <c r="G1056" i="33"/>
  <c r="F1056" i="33"/>
  <c r="E1056" i="33"/>
  <c r="D1056" i="33"/>
  <c r="C1056" i="33"/>
  <c r="B1056" i="33"/>
  <c r="G1045" i="33"/>
  <c r="F1045" i="33"/>
  <c r="E1045" i="33"/>
  <c r="D1045" i="33"/>
  <c r="C1045" i="33"/>
  <c r="B1045" i="33"/>
  <c r="G1044" i="33"/>
  <c r="F1044" i="33"/>
  <c r="E1044" i="33"/>
  <c r="D1044" i="33"/>
  <c r="C1044" i="33"/>
  <c r="B1044" i="33"/>
  <c r="G1031" i="33"/>
  <c r="F1031" i="33"/>
  <c r="E1031" i="33"/>
  <c r="D1031" i="33"/>
  <c r="C1031" i="33"/>
  <c r="B1031" i="33"/>
  <c r="G1030" i="33"/>
  <c r="F1030" i="33"/>
  <c r="E1030" i="33"/>
  <c r="D1030" i="33"/>
  <c r="C1030" i="33"/>
  <c r="B1030" i="33"/>
  <c r="G1020" i="33"/>
  <c r="F1020" i="33"/>
  <c r="E1020" i="33"/>
  <c r="D1020" i="33"/>
  <c r="C1020" i="33"/>
  <c r="B1020" i="33"/>
  <c r="G1019" i="33"/>
  <c r="F1019" i="33"/>
  <c r="E1019" i="33"/>
  <c r="D1019" i="33"/>
  <c r="C1019" i="33"/>
  <c r="B1019" i="33"/>
  <c r="G994" i="33"/>
  <c r="F994" i="33"/>
  <c r="E994" i="33"/>
  <c r="D994" i="33"/>
  <c r="C994" i="33"/>
  <c r="B994" i="33"/>
  <c r="G993" i="33"/>
  <c r="F993" i="33"/>
  <c r="E993" i="33"/>
  <c r="D993" i="33"/>
  <c r="C993" i="33"/>
  <c r="B993" i="33"/>
  <c r="G986" i="33"/>
  <c r="F986" i="33"/>
  <c r="E986" i="33"/>
  <c r="D986" i="33"/>
  <c r="C986" i="33"/>
  <c r="B986" i="33"/>
  <c r="G987" i="33"/>
  <c r="F987" i="33"/>
  <c r="E987" i="33"/>
  <c r="D987" i="33"/>
  <c r="C987" i="33"/>
  <c r="B987" i="33"/>
  <c r="G985" i="33"/>
  <c r="F985" i="33"/>
  <c r="E985" i="33"/>
  <c r="D985" i="33"/>
  <c r="C985" i="33"/>
  <c r="B985" i="33"/>
  <c r="G976" i="33"/>
  <c r="F976" i="33"/>
  <c r="E976" i="33"/>
  <c r="D976" i="33"/>
  <c r="C976" i="33"/>
  <c r="B976" i="33"/>
  <c r="G975" i="33"/>
  <c r="F975" i="33"/>
  <c r="E975" i="33"/>
  <c r="D975" i="33"/>
  <c r="C975" i="33"/>
  <c r="B975" i="33"/>
  <c r="G965" i="33"/>
  <c r="F965" i="33"/>
  <c r="E965" i="33"/>
  <c r="D965" i="33"/>
  <c r="C965" i="33"/>
  <c r="B965" i="33"/>
  <c r="G964" i="33"/>
  <c r="F964" i="33"/>
  <c r="E964" i="33"/>
  <c r="D964" i="33"/>
  <c r="C964" i="33"/>
  <c r="B964" i="33"/>
  <c r="G952" i="33"/>
  <c r="F952" i="33"/>
  <c r="E952" i="33"/>
  <c r="D952" i="33"/>
  <c r="C952" i="33"/>
  <c r="B952" i="33"/>
  <c r="G951" i="33"/>
  <c r="F951" i="33"/>
  <c r="E951" i="33"/>
  <c r="D951" i="33"/>
  <c r="C951" i="33"/>
  <c r="B951" i="33"/>
  <c r="G942" i="33"/>
  <c r="F942" i="33"/>
  <c r="E942" i="33"/>
  <c r="D942" i="33"/>
  <c r="C942" i="33"/>
  <c r="B942" i="33"/>
  <c r="G941" i="33"/>
  <c r="F941" i="33"/>
  <c r="E941" i="33"/>
  <c r="D941" i="33"/>
  <c r="C941" i="33"/>
  <c r="B941" i="33"/>
  <c r="G934" i="33"/>
  <c r="F934" i="33"/>
  <c r="E934" i="33"/>
  <c r="D934" i="33"/>
  <c r="C934" i="33"/>
  <c r="B934" i="33"/>
  <c r="G933" i="33"/>
  <c r="F933" i="33"/>
  <c r="E933" i="33"/>
  <c r="D933" i="33"/>
  <c r="C933" i="33"/>
  <c r="B933" i="33"/>
  <c r="G927" i="33"/>
  <c r="F927" i="33"/>
  <c r="E927" i="33"/>
  <c r="D927" i="33"/>
  <c r="C927" i="33"/>
  <c r="B927" i="33"/>
  <c r="G926" i="33"/>
  <c r="F926" i="33"/>
  <c r="E926" i="33"/>
  <c r="D926" i="33"/>
  <c r="C926" i="33"/>
  <c r="B926" i="33"/>
  <c r="G916" i="33"/>
  <c r="F916" i="33"/>
  <c r="E916" i="33"/>
  <c r="D916" i="33"/>
  <c r="C916" i="33"/>
  <c r="B916" i="33"/>
  <c r="G915" i="33"/>
  <c r="F915" i="33"/>
  <c r="E915" i="33"/>
  <c r="D915" i="33"/>
  <c r="C915" i="33"/>
  <c r="B915" i="33"/>
  <c r="G909" i="33"/>
  <c r="F909" i="33"/>
  <c r="E909" i="33"/>
  <c r="D909" i="33"/>
  <c r="C909" i="33"/>
  <c r="B909" i="33"/>
  <c r="G908" i="33"/>
  <c r="F908" i="33"/>
  <c r="E908" i="33"/>
  <c r="D908" i="33"/>
  <c r="C908" i="33"/>
  <c r="B908" i="33"/>
  <c r="G890" i="33"/>
  <c r="F890" i="33"/>
  <c r="E890" i="33"/>
  <c r="D890" i="33"/>
  <c r="C890" i="33"/>
  <c r="B890" i="33"/>
  <c r="G889" i="33"/>
  <c r="F889" i="33"/>
  <c r="E889" i="33"/>
  <c r="D889" i="33"/>
  <c r="C889" i="33"/>
  <c r="B889" i="33"/>
  <c r="G879" i="33"/>
  <c r="F879" i="33"/>
  <c r="E879" i="33"/>
  <c r="D879" i="33"/>
  <c r="C879" i="33"/>
  <c r="B879" i="33"/>
  <c r="G878" i="33"/>
  <c r="F878" i="33"/>
  <c r="E878" i="33"/>
  <c r="D878" i="33"/>
  <c r="C878" i="33"/>
  <c r="B878" i="33"/>
  <c r="G871" i="33"/>
  <c r="F871" i="33"/>
  <c r="E871" i="33"/>
  <c r="D871" i="33"/>
  <c r="C871" i="33"/>
  <c r="B871" i="33"/>
  <c r="G870" i="33"/>
  <c r="F870" i="33"/>
  <c r="E870" i="33"/>
  <c r="D870" i="33"/>
  <c r="C870" i="33"/>
  <c r="B870" i="33"/>
  <c r="G854" i="33"/>
  <c r="F854" i="33"/>
  <c r="E854" i="33"/>
  <c r="D854" i="33"/>
  <c r="C854" i="33"/>
  <c r="B854" i="33"/>
  <c r="G853" i="33"/>
  <c r="F853" i="33"/>
  <c r="E853" i="33"/>
  <c r="D853" i="33"/>
  <c r="C853" i="33"/>
  <c r="B853" i="33"/>
  <c r="G843" i="33"/>
  <c r="F843" i="33"/>
  <c r="E843" i="33"/>
  <c r="D843" i="33"/>
  <c r="C843" i="33"/>
  <c r="B843" i="33"/>
  <c r="G842" i="33"/>
  <c r="F842" i="33"/>
  <c r="E842" i="33"/>
  <c r="D842" i="33"/>
  <c r="C842" i="33"/>
  <c r="B842" i="33"/>
  <c r="G835" i="33"/>
  <c r="F835" i="33"/>
  <c r="E835" i="33"/>
  <c r="D835" i="33"/>
  <c r="C835" i="33"/>
  <c r="B835" i="33"/>
  <c r="G833" i="33"/>
  <c r="F833" i="33"/>
  <c r="E833" i="33"/>
  <c r="D833" i="33"/>
  <c r="C833" i="33"/>
  <c r="B833" i="33"/>
  <c r="G816" i="33"/>
  <c r="F816" i="33"/>
  <c r="E816" i="33"/>
  <c r="D816" i="33"/>
  <c r="C816" i="33"/>
  <c r="B816" i="33"/>
  <c r="G815" i="33"/>
  <c r="F815" i="33"/>
  <c r="E815" i="33"/>
  <c r="D815" i="33"/>
  <c r="C815" i="33"/>
  <c r="B815" i="33"/>
  <c r="G805" i="33"/>
  <c r="F805" i="33"/>
  <c r="E805" i="33"/>
  <c r="D805" i="33"/>
  <c r="C805" i="33"/>
  <c r="B805" i="33"/>
  <c r="G804" i="33"/>
  <c r="F804" i="33"/>
  <c r="E804" i="33"/>
  <c r="D804" i="33"/>
  <c r="C804" i="33"/>
  <c r="B804" i="33"/>
  <c r="G795" i="33"/>
  <c r="F795" i="33"/>
  <c r="E795" i="33"/>
  <c r="D795" i="33"/>
  <c r="C795" i="33"/>
  <c r="B795" i="33"/>
  <c r="G794" i="33"/>
  <c r="F794" i="33"/>
  <c r="E794" i="33"/>
  <c r="D794" i="33"/>
  <c r="C794" i="33"/>
  <c r="B794" i="33"/>
  <c r="G786" i="33"/>
  <c r="F786" i="33"/>
  <c r="E786" i="33"/>
  <c r="D786" i="33"/>
  <c r="C786" i="33"/>
  <c r="B786" i="33"/>
  <c r="G785" i="33"/>
  <c r="F785" i="33"/>
  <c r="E785" i="33"/>
  <c r="D785" i="33"/>
  <c r="C785" i="33"/>
  <c r="B785" i="33"/>
  <c r="G775" i="33"/>
  <c r="F775" i="33"/>
  <c r="E775" i="33"/>
  <c r="D775" i="33"/>
  <c r="C775" i="33"/>
  <c r="B775" i="33"/>
  <c r="G774" i="33"/>
  <c r="F774" i="33"/>
  <c r="E774" i="33"/>
  <c r="D774" i="33"/>
  <c r="C774" i="33"/>
  <c r="B774" i="33"/>
  <c r="G767" i="33"/>
  <c r="F767" i="33"/>
  <c r="E767" i="33"/>
  <c r="D767" i="33"/>
  <c r="C767" i="33"/>
  <c r="B767" i="33"/>
  <c r="G766" i="33"/>
  <c r="F766" i="33"/>
  <c r="E766" i="33"/>
  <c r="D766" i="33"/>
  <c r="C766" i="33"/>
  <c r="B766" i="33"/>
  <c r="G757" i="33"/>
  <c r="F757" i="33"/>
  <c r="E757" i="33"/>
  <c r="D757" i="33"/>
  <c r="C757" i="33"/>
  <c r="B757" i="33"/>
  <c r="G756" i="33"/>
  <c r="F756" i="33"/>
  <c r="E756" i="33"/>
  <c r="D756" i="33"/>
  <c r="C756" i="33"/>
  <c r="B756" i="33"/>
  <c r="G748" i="33"/>
  <c r="F748" i="33"/>
  <c r="E748" i="33"/>
  <c r="D748" i="33"/>
  <c r="C748" i="33"/>
  <c r="B748" i="33"/>
  <c r="G747" i="33"/>
  <c r="F747" i="33"/>
  <c r="E747" i="33"/>
  <c r="D747" i="33"/>
  <c r="C747" i="33"/>
  <c r="B747" i="33"/>
  <c r="G739" i="33"/>
  <c r="F739" i="33"/>
  <c r="E739" i="33"/>
  <c r="D739" i="33"/>
  <c r="C739" i="33"/>
  <c r="B739" i="33"/>
  <c r="G738" i="33"/>
  <c r="F738" i="33"/>
  <c r="E738" i="33"/>
  <c r="D738" i="33"/>
  <c r="C738" i="33"/>
  <c r="B738" i="33"/>
  <c r="G728" i="33"/>
  <c r="F728" i="33"/>
  <c r="E728" i="33"/>
  <c r="D728" i="33"/>
  <c r="C728" i="33"/>
  <c r="B728" i="33"/>
  <c r="G727" i="33"/>
  <c r="F727" i="33"/>
  <c r="E727" i="33"/>
  <c r="D727" i="33"/>
  <c r="C727" i="33"/>
  <c r="B727" i="33"/>
  <c r="G721" i="33"/>
  <c r="F721" i="33"/>
  <c r="E721" i="33"/>
  <c r="D721" i="33"/>
  <c r="C721" i="33"/>
  <c r="B721" i="33"/>
  <c r="G720" i="33"/>
  <c r="F720" i="33"/>
  <c r="E720" i="33"/>
  <c r="D720" i="33"/>
  <c r="C720" i="33"/>
  <c r="B720" i="33"/>
  <c r="G709" i="33"/>
  <c r="F709" i="33"/>
  <c r="E709" i="33"/>
  <c r="D709" i="33"/>
  <c r="C709" i="33"/>
  <c r="B709" i="33"/>
  <c r="G708" i="33"/>
  <c r="F708" i="33"/>
  <c r="E708" i="33"/>
  <c r="D708" i="33"/>
  <c r="C708" i="33"/>
  <c r="B708" i="33"/>
  <c r="G685" i="33"/>
  <c r="F685" i="33"/>
  <c r="E685" i="33"/>
  <c r="D685" i="33"/>
  <c r="C685" i="33"/>
  <c r="B685" i="33"/>
  <c r="G684" i="33"/>
  <c r="F684" i="33"/>
  <c r="E684" i="33"/>
  <c r="D684" i="33"/>
  <c r="C684" i="33"/>
  <c r="B684" i="33"/>
  <c r="G671" i="33"/>
  <c r="F671" i="33"/>
  <c r="E671" i="33"/>
  <c r="D671" i="33"/>
  <c r="C671" i="33"/>
  <c r="B671" i="33"/>
  <c r="G670" i="33"/>
  <c r="F670" i="33"/>
  <c r="E670" i="33"/>
  <c r="D670" i="33"/>
  <c r="C670" i="33"/>
  <c r="B670" i="33"/>
  <c r="G652" i="33"/>
  <c r="F652" i="33"/>
  <c r="E652" i="33"/>
  <c r="D652" i="33"/>
  <c r="C652" i="33"/>
  <c r="B652" i="33"/>
  <c r="G651" i="33"/>
  <c r="F651" i="33"/>
  <c r="E651" i="33"/>
  <c r="D651" i="33"/>
  <c r="C651" i="33"/>
  <c r="B651" i="33"/>
  <c r="G644" i="33"/>
  <c r="F644" i="33"/>
  <c r="E644" i="33"/>
  <c r="D644" i="33"/>
  <c r="C644" i="33"/>
  <c r="B644" i="33"/>
  <c r="G643" i="33"/>
  <c r="F643" i="33"/>
  <c r="E643" i="33"/>
  <c r="D643" i="33"/>
  <c r="C643" i="33"/>
  <c r="B643" i="33"/>
  <c r="G632" i="33"/>
  <c r="F632" i="33"/>
  <c r="E632" i="33"/>
  <c r="D632" i="33"/>
  <c r="C632" i="33"/>
  <c r="B632" i="33"/>
  <c r="G631" i="33"/>
  <c r="F631" i="33"/>
  <c r="E631" i="33"/>
  <c r="D631" i="33"/>
  <c r="C631" i="33"/>
  <c r="B631" i="33"/>
  <c r="G618" i="33"/>
  <c r="F618" i="33"/>
  <c r="E618" i="33"/>
  <c r="D618" i="33"/>
  <c r="C618" i="33"/>
  <c r="B618" i="33"/>
  <c r="G617" i="33"/>
  <c r="F617" i="33"/>
  <c r="E617" i="33"/>
  <c r="D617" i="33"/>
  <c r="C617" i="33"/>
  <c r="B617" i="33"/>
  <c r="G609" i="33"/>
  <c r="F609" i="33"/>
  <c r="E609" i="33"/>
  <c r="D609" i="33"/>
  <c r="C609" i="33"/>
  <c r="B609" i="33"/>
  <c r="G610" i="33"/>
  <c r="F610" i="33"/>
  <c r="E610" i="33"/>
  <c r="D610" i="33"/>
  <c r="C610" i="33"/>
  <c r="B610" i="33"/>
  <c r="G608" i="33"/>
  <c r="F608" i="33"/>
  <c r="E608" i="33"/>
  <c r="D608" i="33"/>
  <c r="C608" i="33"/>
  <c r="B608" i="33"/>
  <c r="G602" i="33"/>
  <c r="F602" i="33"/>
  <c r="E602" i="33"/>
  <c r="D602" i="33"/>
  <c r="C602" i="33"/>
  <c r="B602" i="33"/>
  <c r="G601" i="33"/>
  <c r="F601" i="33"/>
  <c r="E601" i="33"/>
  <c r="D601" i="33"/>
  <c r="C601" i="33"/>
  <c r="B601" i="33"/>
  <c r="G594" i="33"/>
  <c r="F594" i="33"/>
  <c r="E594" i="33"/>
  <c r="D594" i="33"/>
  <c r="C594" i="33"/>
  <c r="B594" i="33"/>
  <c r="G593" i="33"/>
  <c r="F593" i="33"/>
  <c r="E593" i="33"/>
  <c r="D593" i="33"/>
  <c r="C593" i="33"/>
  <c r="B593" i="33"/>
  <c r="G587" i="33"/>
  <c r="F587" i="33"/>
  <c r="E587" i="33"/>
  <c r="D587" i="33"/>
  <c r="C587" i="33"/>
  <c r="B587" i="33"/>
  <c r="G586" i="33"/>
  <c r="F586" i="33"/>
  <c r="E586" i="33"/>
  <c r="D586" i="33"/>
  <c r="C586" i="33"/>
  <c r="B586" i="33"/>
  <c r="G578" i="33"/>
  <c r="F578" i="33"/>
  <c r="E578" i="33"/>
  <c r="D578" i="33"/>
  <c r="C578" i="33"/>
  <c r="B578" i="33"/>
  <c r="G577" i="33"/>
  <c r="F577" i="33"/>
  <c r="E577" i="33"/>
  <c r="D577" i="33"/>
  <c r="C577" i="33"/>
  <c r="B577" i="33"/>
  <c r="G564" i="33"/>
  <c r="F564" i="33"/>
  <c r="E564" i="33"/>
  <c r="D564" i="33"/>
  <c r="C564" i="33"/>
  <c r="B564" i="33"/>
  <c r="G563" i="33"/>
  <c r="F563" i="33"/>
  <c r="E563" i="33"/>
  <c r="D563" i="33"/>
  <c r="C563" i="33"/>
  <c r="B563" i="33"/>
  <c r="G554" i="33"/>
  <c r="F554" i="33"/>
  <c r="E554" i="33"/>
  <c r="D554" i="33"/>
  <c r="C554" i="33"/>
  <c r="B554" i="33"/>
  <c r="G553" i="33"/>
  <c r="F553" i="33"/>
  <c r="E553" i="33"/>
  <c r="D553" i="33"/>
  <c r="C553" i="33"/>
  <c r="B553" i="33"/>
  <c r="G548" i="33"/>
  <c r="F548" i="33"/>
  <c r="E548" i="33"/>
  <c r="D548" i="33"/>
  <c r="C548" i="33"/>
  <c r="B548" i="33"/>
  <c r="G547" i="33"/>
  <c r="F547" i="33"/>
  <c r="E547" i="33"/>
  <c r="D547" i="33"/>
  <c r="C547" i="33"/>
  <c r="B547" i="33"/>
  <c r="G539" i="33"/>
  <c r="F539" i="33"/>
  <c r="E539" i="33"/>
  <c r="D539" i="33"/>
  <c r="C539" i="33"/>
  <c r="B539" i="33"/>
  <c r="G538" i="33"/>
  <c r="F538" i="33"/>
  <c r="E538" i="33"/>
  <c r="D538" i="33"/>
  <c r="C538" i="33"/>
  <c r="B538" i="33"/>
  <c r="G1858" i="33"/>
  <c r="F1858" i="33"/>
  <c r="E1858" i="33"/>
  <c r="D1858" i="33"/>
  <c r="C1858" i="33"/>
  <c r="B1858" i="33"/>
  <c r="G1857" i="33"/>
  <c r="F1857" i="33"/>
  <c r="E1857" i="33"/>
  <c r="D1857" i="33"/>
  <c r="C1857" i="33"/>
  <c r="B1857" i="33"/>
  <c r="G1856" i="33"/>
  <c r="F1856" i="33"/>
  <c r="E1856" i="33"/>
  <c r="D1856" i="33"/>
  <c r="C1856" i="33"/>
  <c r="B1856" i="33"/>
  <c r="G1853" i="33"/>
  <c r="F1853" i="33"/>
  <c r="E1853" i="33"/>
  <c r="D1853" i="33"/>
  <c r="C1853" i="33"/>
  <c r="B1853" i="33"/>
  <c r="G1852" i="33"/>
  <c r="F1852" i="33"/>
  <c r="E1852" i="33"/>
  <c r="D1852" i="33"/>
  <c r="C1852" i="33"/>
  <c r="B1852" i="33"/>
  <c r="G1851" i="33"/>
  <c r="F1851" i="33"/>
  <c r="E1851" i="33"/>
  <c r="D1851" i="33"/>
  <c r="C1851" i="33"/>
  <c r="B1851" i="33"/>
  <c r="G1848" i="33"/>
  <c r="F1848" i="33"/>
  <c r="E1848" i="33"/>
  <c r="D1848" i="33"/>
  <c r="C1848" i="33"/>
  <c r="B1848" i="33"/>
  <c r="G1847" i="33"/>
  <c r="F1847" i="33"/>
  <c r="E1847" i="33"/>
  <c r="D1847" i="33"/>
  <c r="C1847" i="33"/>
  <c r="B1847" i="33"/>
  <c r="G1846" i="33"/>
  <c r="F1846" i="33"/>
  <c r="E1846" i="33"/>
  <c r="D1846" i="33"/>
  <c r="C1846" i="33"/>
  <c r="B1846" i="33"/>
  <c r="G1843" i="33"/>
  <c r="F1843" i="33"/>
  <c r="E1843" i="33"/>
  <c r="D1843" i="33"/>
  <c r="C1843" i="33"/>
  <c r="B1843" i="33"/>
  <c r="G1842" i="33"/>
  <c r="F1842" i="33"/>
  <c r="E1842" i="33"/>
  <c r="D1842" i="33"/>
  <c r="C1842" i="33"/>
  <c r="B1842" i="33"/>
  <c r="G1841" i="33"/>
  <c r="F1841" i="33"/>
  <c r="E1841" i="33"/>
  <c r="D1841" i="33"/>
  <c r="C1841" i="33"/>
  <c r="B1841" i="33"/>
  <c r="G1837" i="33"/>
  <c r="F1837" i="33"/>
  <c r="E1837" i="33"/>
  <c r="D1837" i="33"/>
  <c r="C1837" i="33"/>
  <c r="B1837" i="33"/>
  <c r="G1836" i="33"/>
  <c r="F1836" i="33"/>
  <c r="E1836" i="33"/>
  <c r="D1836" i="33"/>
  <c r="C1836" i="33"/>
  <c r="B1836" i="33"/>
  <c r="G1835" i="33"/>
  <c r="F1835" i="33"/>
  <c r="E1835" i="33"/>
  <c r="D1835" i="33"/>
  <c r="C1835" i="33"/>
  <c r="B1835" i="33"/>
  <c r="G1829" i="33"/>
  <c r="F1829" i="33"/>
  <c r="E1829" i="33"/>
  <c r="D1829" i="33"/>
  <c r="C1829" i="33"/>
  <c r="B1829" i="33"/>
  <c r="G1828" i="33"/>
  <c r="F1828" i="33"/>
  <c r="E1828" i="33"/>
  <c r="D1828" i="33"/>
  <c r="C1828" i="33"/>
  <c r="B1828" i="33"/>
  <c r="G1827" i="33"/>
  <c r="F1827" i="33"/>
  <c r="E1827" i="33"/>
  <c r="D1827" i="33"/>
  <c r="C1827" i="33"/>
  <c r="B1827" i="33"/>
  <c r="G1819" i="33"/>
  <c r="F1819" i="33"/>
  <c r="E1819" i="33"/>
  <c r="D1819" i="33"/>
  <c r="C1819" i="33"/>
  <c r="B1819" i="33"/>
  <c r="G1818" i="33"/>
  <c r="F1818" i="33"/>
  <c r="E1818" i="33"/>
  <c r="D1818" i="33"/>
  <c r="C1818" i="33"/>
  <c r="B1818" i="33"/>
  <c r="G1817" i="33"/>
  <c r="F1817" i="33"/>
  <c r="E1817" i="33"/>
  <c r="D1817" i="33"/>
  <c r="C1817" i="33"/>
  <c r="B1817" i="33"/>
  <c r="G1812" i="33"/>
  <c r="F1812" i="33"/>
  <c r="E1812" i="33"/>
  <c r="D1812" i="33"/>
  <c r="C1812" i="33"/>
  <c r="B1812" i="33"/>
  <c r="G1811" i="33"/>
  <c r="F1811" i="33"/>
  <c r="E1811" i="33"/>
  <c r="D1811" i="33"/>
  <c r="C1811" i="33"/>
  <c r="B1811" i="33"/>
  <c r="G1810" i="33"/>
  <c r="F1810" i="33"/>
  <c r="E1810" i="33"/>
  <c r="D1810" i="33"/>
  <c r="C1810" i="33"/>
  <c r="B1810" i="33"/>
  <c r="G1803" i="33"/>
  <c r="F1803" i="33"/>
  <c r="E1803" i="33"/>
  <c r="D1803" i="33"/>
  <c r="C1803" i="33"/>
  <c r="B1803" i="33"/>
  <c r="G1802" i="33"/>
  <c r="F1802" i="33"/>
  <c r="E1802" i="33"/>
  <c r="D1802" i="33"/>
  <c r="C1802" i="33"/>
  <c r="B1802" i="33"/>
  <c r="G1801" i="33"/>
  <c r="F1801" i="33"/>
  <c r="E1801" i="33"/>
  <c r="D1801" i="33"/>
  <c r="C1801" i="33"/>
  <c r="B1801" i="33"/>
  <c r="G1792" i="33"/>
  <c r="F1792" i="33"/>
  <c r="E1792" i="33"/>
  <c r="D1792" i="33"/>
  <c r="C1792" i="33"/>
  <c r="B1792" i="33"/>
  <c r="G1791" i="33"/>
  <c r="F1791" i="33"/>
  <c r="E1791" i="33"/>
  <c r="D1791" i="33"/>
  <c r="C1791" i="33"/>
  <c r="B1791" i="33"/>
  <c r="G1790" i="33"/>
  <c r="F1790" i="33"/>
  <c r="E1790" i="33"/>
  <c r="D1790" i="33"/>
  <c r="C1790" i="33"/>
  <c r="B1790" i="33"/>
  <c r="G1783" i="33"/>
  <c r="F1783" i="33"/>
  <c r="E1783" i="33"/>
  <c r="D1783" i="33"/>
  <c r="C1783" i="33"/>
  <c r="B1783" i="33"/>
  <c r="G1782" i="33"/>
  <c r="F1782" i="33"/>
  <c r="E1782" i="33"/>
  <c r="D1782" i="33"/>
  <c r="C1782" i="33"/>
  <c r="B1782" i="33"/>
  <c r="G1781" i="33"/>
  <c r="F1781" i="33"/>
  <c r="E1781" i="33"/>
  <c r="D1781" i="33"/>
  <c r="C1781" i="33"/>
  <c r="B1781" i="33"/>
  <c r="G1773" i="33"/>
  <c r="F1773" i="33"/>
  <c r="E1773" i="33"/>
  <c r="D1773" i="33"/>
  <c r="C1773" i="33"/>
  <c r="B1773" i="33"/>
  <c r="G1772" i="33"/>
  <c r="F1772" i="33"/>
  <c r="E1772" i="33"/>
  <c r="D1772" i="33"/>
  <c r="C1772" i="33"/>
  <c r="B1772" i="33"/>
  <c r="G1771" i="33"/>
  <c r="F1771" i="33"/>
  <c r="E1771" i="33"/>
  <c r="D1771" i="33"/>
  <c r="C1771" i="33"/>
  <c r="B1771" i="33"/>
  <c r="G1762" i="33"/>
  <c r="F1762" i="33"/>
  <c r="E1762" i="33"/>
  <c r="D1762" i="33"/>
  <c r="C1762" i="33"/>
  <c r="B1762" i="33"/>
  <c r="G1761" i="33"/>
  <c r="F1761" i="33"/>
  <c r="E1761" i="33"/>
  <c r="D1761" i="33"/>
  <c r="C1761" i="33"/>
  <c r="B1761" i="33"/>
  <c r="G1760" i="33"/>
  <c r="F1760" i="33"/>
  <c r="E1760" i="33"/>
  <c r="D1760" i="33"/>
  <c r="C1760" i="33"/>
  <c r="B1760" i="33"/>
  <c r="G1752" i="33"/>
  <c r="F1752" i="33"/>
  <c r="E1752" i="33"/>
  <c r="D1752" i="33"/>
  <c r="C1752" i="33"/>
  <c r="B1752" i="33"/>
  <c r="G1751" i="33"/>
  <c r="F1751" i="33"/>
  <c r="E1751" i="33"/>
  <c r="D1751" i="33"/>
  <c r="C1751" i="33"/>
  <c r="B1751" i="33"/>
  <c r="G1750" i="33"/>
  <c r="F1750" i="33"/>
  <c r="E1750" i="33"/>
  <c r="D1750" i="33"/>
  <c r="C1750" i="33"/>
  <c r="B1750" i="33"/>
  <c r="G1742" i="33"/>
  <c r="F1742" i="33"/>
  <c r="E1742" i="33"/>
  <c r="D1742" i="33"/>
  <c r="C1742" i="33"/>
  <c r="B1742" i="33"/>
  <c r="G1741" i="33"/>
  <c r="F1741" i="33"/>
  <c r="E1741" i="33"/>
  <c r="D1741" i="33"/>
  <c r="C1741" i="33"/>
  <c r="B1741" i="33"/>
  <c r="G1740" i="33"/>
  <c r="F1740" i="33"/>
  <c r="E1740" i="33"/>
  <c r="D1740" i="33"/>
  <c r="C1740" i="33"/>
  <c r="B1740" i="33"/>
  <c r="G1731" i="33"/>
  <c r="F1731" i="33"/>
  <c r="E1731" i="33"/>
  <c r="D1731" i="33"/>
  <c r="C1731" i="33"/>
  <c r="B1731" i="33"/>
  <c r="G1730" i="33"/>
  <c r="F1730" i="33"/>
  <c r="E1730" i="33"/>
  <c r="D1730" i="33"/>
  <c r="C1730" i="33"/>
  <c r="B1730" i="33"/>
  <c r="G1729" i="33"/>
  <c r="F1729" i="33"/>
  <c r="E1729" i="33"/>
  <c r="D1729" i="33"/>
  <c r="C1729" i="33"/>
  <c r="B1729" i="33"/>
  <c r="G1721" i="33"/>
  <c r="F1721" i="33"/>
  <c r="E1721" i="33"/>
  <c r="D1721" i="33"/>
  <c r="C1721" i="33"/>
  <c r="B1721" i="33"/>
  <c r="G1720" i="33"/>
  <c r="F1720" i="33"/>
  <c r="E1720" i="33"/>
  <c r="D1720" i="33"/>
  <c r="C1720" i="33"/>
  <c r="B1720" i="33"/>
  <c r="G1719" i="33"/>
  <c r="F1719" i="33"/>
  <c r="E1719" i="33"/>
  <c r="D1719" i="33"/>
  <c r="C1719" i="33"/>
  <c r="B1719" i="33"/>
  <c r="G1714" i="33"/>
  <c r="F1714" i="33"/>
  <c r="E1714" i="33"/>
  <c r="D1714" i="33"/>
  <c r="C1714" i="33"/>
  <c r="B1714" i="33"/>
  <c r="G1713" i="33"/>
  <c r="F1713" i="33"/>
  <c r="E1713" i="33"/>
  <c r="D1713" i="33"/>
  <c r="C1713" i="33"/>
  <c r="B1713" i="33"/>
  <c r="G1712" i="33"/>
  <c r="F1712" i="33"/>
  <c r="E1712" i="33"/>
  <c r="D1712" i="33"/>
  <c r="C1712" i="33"/>
  <c r="B1712" i="33"/>
  <c r="G1706" i="33"/>
  <c r="F1706" i="33"/>
  <c r="E1706" i="33"/>
  <c r="D1706" i="33"/>
  <c r="C1706" i="33"/>
  <c r="B1706" i="33"/>
  <c r="G1705" i="33"/>
  <c r="F1705" i="33"/>
  <c r="E1705" i="33"/>
  <c r="D1705" i="33"/>
  <c r="C1705" i="33"/>
  <c r="B1705" i="33"/>
  <c r="G1704" i="33"/>
  <c r="F1704" i="33"/>
  <c r="E1704" i="33"/>
  <c r="D1704" i="33"/>
  <c r="C1704" i="33"/>
  <c r="B1704" i="33"/>
  <c r="G1700" i="33"/>
  <c r="F1700" i="33"/>
  <c r="E1700" i="33"/>
  <c r="D1700" i="33"/>
  <c r="C1700" i="33"/>
  <c r="B1700" i="33"/>
  <c r="G1699" i="33"/>
  <c r="F1699" i="33"/>
  <c r="E1699" i="33"/>
  <c r="D1699" i="33"/>
  <c r="C1699" i="33"/>
  <c r="B1699" i="33"/>
  <c r="G1698" i="33"/>
  <c r="F1698" i="33"/>
  <c r="E1698" i="33"/>
  <c r="D1698" i="33"/>
  <c r="C1698" i="33"/>
  <c r="B1698" i="33"/>
  <c r="G1693" i="33"/>
  <c r="F1693" i="33"/>
  <c r="E1693" i="33"/>
  <c r="D1693" i="33"/>
  <c r="C1693" i="33"/>
  <c r="B1693" i="33"/>
  <c r="G1692" i="33"/>
  <c r="F1692" i="33"/>
  <c r="E1692" i="33"/>
  <c r="D1692" i="33"/>
  <c r="C1692" i="33"/>
  <c r="B1692" i="33"/>
  <c r="G1691" i="33"/>
  <c r="F1691" i="33"/>
  <c r="E1691" i="33"/>
  <c r="D1691" i="33"/>
  <c r="C1691" i="33"/>
  <c r="B1691" i="33"/>
  <c r="G1685" i="33"/>
  <c r="F1685" i="33"/>
  <c r="E1685" i="33"/>
  <c r="D1685" i="33"/>
  <c r="C1685" i="33"/>
  <c r="B1685" i="33"/>
  <c r="G1684" i="33"/>
  <c r="F1684" i="33"/>
  <c r="E1684" i="33"/>
  <c r="D1684" i="33"/>
  <c r="C1684" i="33"/>
  <c r="B1684" i="33"/>
  <c r="G1683" i="33"/>
  <c r="F1683" i="33"/>
  <c r="E1683" i="33"/>
  <c r="D1683" i="33"/>
  <c r="C1683" i="33"/>
  <c r="B1683" i="33"/>
  <c r="G1676" i="33"/>
  <c r="F1676" i="33"/>
  <c r="E1676" i="33"/>
  <c r="D1676" i="33"/>
  <c r="C1676" i="33"/>
  <c r="B1676" i="33"/>
  <c r="G1675" i="33"/>
  <c r="F1675" i="33"/>
  <c r="E1675" i="33"/>
  <c r="D1675" i="33"/>
  <c r="C1675" i="33"/>
  <c r="B1675" i="33"/>
  <c r="G1674" i="33"/>
  <c r="F1674" i="33"/>
  <c r="E1674" i="33"/>
  <c r="D1674" i="33"/>
  <c r="C1674" i="33"/>
  <c r="B1674" i="33"/>
  <c r="G1667" i="33"/>
  <c r="F1667" i="33"/>
  <c r="E1667" i="33"/>
  <c r="D1667" i="33"/>
  <c r="C1667" i="33"/>
  <c r="B1667" i="33"/>
  <c r="G1666" i="33"/>
  <c r="F1666" i="33"/>
  <c r="E1666" i="33"/>
  <c r="D1666" i="33"/>
  <c r="C1666" i="33"/>
  <c r="B1666" i="33"/>
  <c r="G1665" i="33"/>
  <c r="F1665" i="33"/>
  <c r="E1665" i="33"/>
  <c r="D1665" i="33"/>
  <c r="C1665" i="33"/>
  <c r="B1665" i="33"/>
  <c r="G1657" i="33"/>
  <c r="F1657" i="33"/>
  <c r="E1657" i="33"/>
  <c r="D1657" i="33"/>
  <c r="C1657" i="33"/>
  <c r="B1657" i="33"/>
  <c r="G1656" i="33"/>
  <c r="F1656" i="33"/>
  <c r="E1656" i="33"/>
  <c r="D1656" i="33"/>
  <c r="C1656" i="33"/>
  <c r="B1656" i="33"/>
  <c r="G1655" i="33"/>
  <c r="F1655" i="33"/>
  <c r="E1655" i="33"/>
  <c r="D1655" i="33"/>
  <c r="C1655" i="33"/>
  <c r="B1655" i="33"/>
  <c r="G1651" i="33"/>
  <c r="F1651" i="33"/>
  <c r="E1651" i="33"/>
  <c r="D1651" i="33"/>
  <c r="C1651" i="33"/>
  <c r="B1651" i="33"/>
  <c r="G1650" i="33"/>
  <c r="F1650" i="33"/>
  <c r="E1650" i="33"/>
  <c r="D1650" i="33"/>
  <c r="C1650" i="33"/>
  <c r="B1650" i="33"/>
  <c r="G1649" i="33"/>
  <c r="F1649" i="33"/>
  <c r="E1649" i="33"/>
  <c r="D1649" i="33"/>
  <c r="C1649" i="33"/>
  <c r="B1649" i="33"/>
  <c r="G1645" i="33"/>
  <c r="F1645" i="33"/>
  <c r="E1645" i="33"/>
  <c r="D1645" i="33"/>
  <c r="C1645" i="33"/>
  <c r="B1645" i="33"/>
  <c r="G1644" i="33"/>
  <c r="F1644" i="33"/>
  <c r="E1644" i="33"/>
  <c r="D1644" i="33"/>
  <c r="C1644" i="33"/>
  <c r="B1644" i="33"/>
  <c r="G1643" i="33"/>
  <c r="F1643" i="33"/>
  <c r="E1643" i="33"/>
  <c r="D1643" i="33"/>
  <c r="C1643" i="33"/>
  <c r="B1643" i="33"/>
  <c r="G1640" i="33"/>
  <c r="F1640" i="33"/>
  <c r="E1640" i="33"/>
  <c r="D1640" i="33"/>
  <c r="C1640" i="33"/>
  <c r="B1640" i="33"/>
  <c r="G1639" i="33"/>
  <c r="F1639" i="33"/>
  <c r="E1639" i="33"/>
  <c r="D1639" i="33"/>
  <c r="C1639" i="33"/>
  <c r="B1639" i="33"/>
  <c r="G1638" i="33"/>
  <c r="F1638" i="33"/>
  <c r="E1638" i="33"/>
  <c r="D1638" i="33"/>
  <c r="C1638" i="33"/>
  <c r="B1638" i="33"/>
  <c r="G1635" i="33"/>
  <c r="F1635" i="33"/>
  <c r="E1635" i="33"/>
  <c r="D1635" i="33"/>
  <c r="C1635" i="33"/>
  <c r="B1635" i="33"/>
  <c r="G1634" i="33"/>
  <c r="F1634" i="33"/>
  <c r="E1634" i="33"/>
  <c r="D1634" i="33"/>
  <c r="C1634" i="33"/>
  <c r="B1634" i="33"/>
  <c r="G1633" i="33"/>
  <c r="F1633" i="33"/>
  <c r="E1633" i="33"/>
  <c r="D1633" i="33"/>
  <c r="C1633" i="33"/>
  <c r="B1633" i="33"/>
  <c r="G1628" i="33"/>
  <c r="F1628" i="33"/>
  <c r="E1628" i="33"/>
  <c r="D1628" i="33"/>
  <c r="C1628" i="33"/>
  <c r="B1628" i="33"/>
  <c r="G1627" i="33"/>
  <c r="F1627" i="33"/>
  <c r="E1627" i="33"/>
  <c r="D1627" i="33"/>
  <c r="C1627" i="33"/>
  <c r="B1627" i="33"/>
  <c r="G1626" i="33"/>
  <c r="F1626" i="33"/>
  <c r="E1626" i="33"/>
  <c r="D1626" i="33"/>
  <c r="C1626" i="33"/>
  <c r="B1626" i="33"/>
  <c r="G1622" i="33"/>
  <c r="F1622" i="33"/>
  <c r="E1622" i="33"/>
  <c r="D1622" i="33"/>
  <c r="C1622" i="33"/>
  <c r="B1622" i="33"/>
  <c r="G1621" i="33"/>
  <c r="F1621" i="33"/>
  <c r="E1621" i="33"/>
  <c r="D1621" i="33"/>
  <c r="C1621" i="33"/>
  <c r="B1621" i="33"/>
  <c r="G1620" i="33"/>
  <c r="F1620" i="33"/>
  <c r="E1620" i="33"/>
  <c r="D1620" i="33"/>
  <c r="C1620" i="33"/>
  <c r="B1620" i="33"/>
  <c r="G1616" i="33"/>
  <c r="F1616" i="33"/>
  <c r="E1616" i="33"/>
  <c r="D1616" i="33"/>
  <c r="C1616" i="33"/>
  <c r="B1616" i="33"/>
  <c r="G1615" i="33"/>
  <c r="F1615" i="33"/>
  <c r="E1615" i="33"/>
  <c r="D1615" i="33"/>
  <c r="C1615" i="33"/>
  <c r="B1615" i="33"/>
  <c r="G1614" i="33"/>
  <c r="F1614" i="33"/>
  <c r="E1614" i="33"/>
  <c r="D1614" i="33"/>
  <c r="C1614" i="33"/>
  <c r="B1614" i="33"/>
  <c r="G1610" i="33"/>
  <c r="F1610" i="33"/>
  <c r="E1610" i="33"/>
  <c r="D1610" i="33"/>
  <c r="C1610" i="33"/>
  <c r="B1610" i="33"/>
  <c r="G1609" i="33"/>
  <c r="F1609" i="33"/>
  <c r="E1609" i="33"/>
  <c r="D1609" i="33"/>
  <c r="C1609" i="33"/>
  <c r="B1609" i="33"/>
  <c r="G1608" i="33"/>
  <c r="F1608" i="33"/>
  <c r="E1608" i="33"/>
  <c r="D1608" i="33"/>
  <c r="C1608" i="33"/>
  <c r="B1608" i="33"/>
  <c r="G1602" i="33"/>
  <c r="F1602" i="33"/>
  <c r="E1602" i="33"/>
  <c r="D1602" i="33"/>
  <c r="C1602" i="33"/>
  <c r="B1602" i="33"/>
  <c r="G1601" i="33"/>
  <c r="F1601" i="33"/>
  <c r="E1601" i="33"/>
  <c r="D1601" i="33"/>
  <c r="C1601" i="33"/>
  <c r="B1601" i="33"/>
  <c r="G1600" i="33"/>
  <c r="F1600" i="33"/>
  <c r="E1600" i="33"/>
  <c r="D1600" i="33"/>
  <c r="C1600" i="33"/>
  <c r="B1600" i="33"/>
  <c r="G1596" i="33"/>
  <c r="F1596" i="33"/>
  <c r="E1596" i="33"/>
  <c r="D1596" i="33"/>
  <c r="C1596" i="33"/>
  <c r="B1596" i="33"/>
  <c r="G1595" i="33"/>
  <c r="F1595" i="33"/>
  <c r="E1595" i="33"/>
  <c r="D1595" i="33"/>
  <c r="C1595" i="33"/>
  <c r="B1595" i="33"/>
  <c r="G1594" i="33"/>
  <c r="F1594" i="33"/>
  <c r="E1594" i="33"/>
  <c r="D1594" i="33"/>
  <c r="C1594" i="33"/>
  <c r="B1594" i="33"/>
  <c r="G1591" i="33"/>
  <c r="F1591" i="33"/>
  <c r="E1591" i="33"/>
  <c r="D1591" i="33"/>
  <c r="C1591" i="33"/>
  <c r="B1591" i="33"/>
  <c r="G1590" i="33"/>
  <c r="F1590" i="33"/>
  <c r="E1590" i="33"/>
  <c r="D1590" i="33"/>
  <c r="C1590" i="33"/>
  <c r="B1590" i="33"/>
  <c r="G1589" i="33"/>
  <c r="F1589" i="33"/>
  <c r="E1589" i="33"/>
  <c r="D1589" i="33"/>
  <c r="C1589" i="33"/>
  <c r="B1589" i="33"/>
  <c r="G1584" i="33"/>
  <c r="F1584" i="33"/>
  <c r="E1584" i="33"/>
  <c r="D1584" i="33"/>
  <c r="C1584" i="33"/>
  <c r="B1584" i="33"/>
  <c r="G1583" i="33"/>
  <c r="F1583" i="33"/>
  <c r="E1583" i="33"/>
  <c r="D1583" i="33"/>
  <c r="C1583" i="33"/>
  <c r="B1583" i="33"/>
  <c r="G1582" i="33"/>
  <c r="F1582" i="33"/>
  <c r="E1582" i="33"/>
  <c r="D1582" i="33"/>
  <c r="C1582" i="33"/>
  <c r="B1582" i="33"/>
  <c r="G1573" i="33"/>
  <c r="F1573" i="33"/>
  <c r="E1573" i="33"/>
  <c r="D1573" i="33"/>
  <c r="C1573" i="33"/>
  <c r="B1573" i="33"/>
  <c r="G1572" i="33"/>
  <c r="F1572" i="33"/>
  <c r="E1572" i="33"/>
  <c r="D1572" i="33"/>
  <c r="C1572" i="33"/>
  <c r="B1572" i="33"/>
  <c r="G1571" i="33"/>
  <c r="F1571" i="33"/>
  <c r="E1571" i="33"/>
  <c r="D1571" i="33"/>
  <c r="C1571" i="33"/>
  <c r="B1571" i="33"/>
  <c r="G1564" i="33"/>
  <c r="F1564" i="33"/>
  <c r="E1564" i="33"/>
  <c r="D1564" i="33"/>
  <c r="C1564" i="33"/>
  <c r="B1564" i="33"/>
  <c r="G1563" i="33"/>
  <c r="F1563" i="33"/>
  <c r="E1563" i="33"/>
  <c r="D1563" i="33"/>
  <c r="C1563" i="33"/>
  <c r="B1563" i="33"/>
  <c r="G1562" i="33"/>
  <c r="F1562" i="33"/>
  <c r="E1562" i="33"/>
  <c r="D1562" i="33"/>
  <c r="C1562" i="33"/>
  <c r="B1562" i="33"/>
  <c r="G1558" i="33"/>
  <c r="F1558" i="33"/>
  <c r="E1558" i="33"/>
  <c r="D1558" i="33"/>
  <c r="C1558" i="33"/>
  <c r="B1558" i="33"/>
  <c r="G1557" i="33"/>
  <c r="F1557" i="33"/>
  <c r="E1557" i="33"/>
  <c r="D1557" i="33"/>
  <c r="C1557" i="33"/>
  <c r="B1557" i="33"/>
  <c r="G1556" i="33"/>
  <c r="F1556" i="33"/>
  <c r="E1556" i="33"/>
  <c r="D1556" i="33"/>
  <c r="C1556" i="33"/>
  <c r="B1556" i="33"/>
  <c r="G1550" i="33"/>
  <c r="F1550" i="33"/>
  <c r="E1550" i="33"/>
  <c r="D1550" i="33"/>
  <c r="C1550" i="33"/>
  <c r="B1550" i="33"/>
  <c r="G1549" i="33"/>
  <c r="F1549" i="33"/>
  <c r="E1549" i="33"/>
  <c r="D1549" i="33"/>
  <c r="C1549" i="33"/>
  <c r="B1549" i="33"/>
  <c r="G1548" i="33"/>
  <c r="F1548" i="33"/>
  <c r="E1548" i="33"/>
  <c r="D1548" i="33"/>
  <c r="C1548" i="33"/>
  <c r="B1548" i="33"/>
  <c r="G1541" i="33"/>
  <c r="F1541" i="33"/>
  <c r="E1541" i="33"/>
  <c r="D1541" i="33"/>
  <c r="C1541" i="33"/>
  <c r="B1541" i="33"/>
  <c r="G1540" i="33"/>
  <c r="F1540" i="33"/>
  <c r="E1540" i="33"/>
  <c r="D1540" i="33"/>
  <c r="C1540" i="33"/>
  <c r="B1540" i="33"/>
  <c r="G1539" i="33"/>
  <c r="F1539" i="33"/>
  <c r="E1539" i="33"/>
  <c r="D1539" i="33"/>
  <c r="C1539" i="33"/>
  <c r="B1539" i="33"/>
  <c r="G1534" i="33"/>
  <c r="F1534" i="33"/>
  <c r="E1534" i="33"/>
  <c r="D1534" i="33"/>
  <c r="C1534" i="33"/>
  <c r="B1534" i="33"/>
  <c r="G1533" i="33"/>
  <c r="F1533" i="33"/>
  <c r="E1533" i="33"/>
  <c r="D1533" i="33"/>
  <c r="C1533" i="33"/>
  <c r="B1533" i="33"/>
  <c r="G1532" i="33"/>
  <c r="F1532" i="33"/>
  <c r="E1532" i="33"/>
  <c r="D1532" i="33"/>
  <c r="C1532" i="33"/>
  <c r="B1532" i="33"/>
  <c r="G1523" i="33"/>
  <c r="F1523" i="33"/>
  <c r="E1523" i="33"/>
  <c r="D1523" i="33"/>
  <c r="C1523" i="33"/>
  <c r="B1523" i="33"/>
  <c r="G1522" i="33"/>
  <c r="F1522" i="33"/>
  <c r="E1522" i="33"/>
  <c r="D1522" i="33"/>
  <c r="C1522" i="33"/>
  <c r="B1522" i="33"/>
  <c r="G1521" i="33"/>
  <c r="F1521" i="33"/>
  <c r="E1521" i="33"/>
  <c r="D1521" i="33"/>
  <c r="C1521" i="33"/>
  <c r="B1521" i="33"/>
  <c r="G1514" i="33"/>
  <c r="F1514" i="33"/>
  <c r="E1514" i="33"/>
  <c r="D1514" i="33"/>
  <c r="C1514" i="33"/>
  <c r="B1514" i="33"/>
  <c r="G1513" i="33"/>
  <c r="F1513" i="33"/>
  <c r="E1513" i="33"/>
  <c r="D1513" i="33"/>
  <c r="C1513" i="33"/>
  <c r="B1513" i="33"/>
  <c r="G1512" i="33"/>
  <c r="F1512" i="33"/>
  <c r="E1512" i="33"/>
  <c r="D1512" i="33"/>
  <c r="C1512" i="33"/>
  <c r="B1512" i="33"/>
  <c r="G1503" i="33"/>
  <c r="F1503" i="33"/>
  <c r="E1503" i="33"/>
  <c r="D1503" i="33"/>
  <c r="C1503" i="33"/>
  <c r="B1503" i="33"/>
  <c r="G1502" i="33"/>
  <c r="F1502" i="33"/>
  <c r="E1502" i="33"/>
  <c r="D1502" i="33"/>
  <c r="C1502" i="33"/>
  <c r="B1502" i="33"/>
  <c r="G1501" i="33"/>
  <c r="F1501" i="33"/>
  <c r="E1501" i="33"/>
  <c r="D1501" i="33"/>
  <c r="C1501" i="33"/>
  <c r="B1501" i="33"/>
  <c r="G1493" i="33"/>
  <c r="F1493" i="33"/>
  <c r="E1493" i="33"/>
  <c r="D1493" i="33"/>
  <c r="C1493" i="33"/>
  <c r="B1493" i="33"/>
  <c r="G1492" i="33"/>
  <c r="F1492" i="33"/>
  <c r="E1492" i="33"/>
  <c r="D1492" i="33"/>
  <c r="C1492" i="33"/>
  <c r="B1492" i="33"/>
  <c r="G1491" i="33"/>
  <c r="F1491" i="33"/>
  <c r="E1491" i="33"/>
  <c r="D1491" i="33"/>
  <c r="C1491" i="33"/>
  <c r="B1491" i="33"/>
  <c r="G1483" i="33"/>
  <c r="F1483" i="33"/>
  <c r="E1483" i="33"/>
  <c r="D1483" i="33"/>
  <c r="C1483" i="33"/>
  <c r="B1483" i="33"/>
  <c r="G1482" i="33"/>
  <c r="F1482" i="33"/>
  <c r="E1482" i="33"/>
  <c r="D1482" i="33"/>
  <c r="C1482" i="33"/>
  <c r="B1482" i="33"/>
  <c r="G1481" i="33"/>
  <c r="F1481" i="33"/>
  <c r="E1481" i="33"/>
  <c r="D1481" i="33"/>
  <c r="C1481" i="33"/>
  <c r="B1481" i="33"/>
  <c r="G1474" i="33"/>
  <c r="F1474" i="33"/>
  <c r="E1474" i="33"/>
  <c r="D1474" i="33"/>
  <c r="C1474" i="33"/>
  <c r="B1474" i="33"/>
  <c r="G1473" i="33"/>
  <c r="F1473" i="33"/>
  <c r="E1473" i="33"/>
  <c r="D1473" i="33"/>
  <c r="C1473" i="33"/>
  <c r="B1473" i="33"/>
  <c r="G1472" i="33"/>
  <c r="F1472" i="33"/>
  <c r="E1472" i="33"/>
  <c r="D1472" i="33"/>
  <c r="C1472" i="33"/>
  <c r="B1472" i="33"/>
  <c r="G1463" i="33"/>
  <c r="F1463" i="33"/>
  <c r="E1463" i="33"/>
  <c r="D1463" i="33"/>
  <c r="C1463" i="33"/>
  <c r="B1463" i="33"/>
  <c r="G1462" i="33"/>
  <c r="F1462" i="33"/>
  <c r="E1462" i="33"/>
  <c r="D1462" i="33"/>
  <c r="C1462" i="33"/>
  <c r="B1462" i="33"/>
  <c r="G1461" i="33"/>
  <c r="F1461" i="33"/>
  <c r="E1461" i="33"/>
  <c r="D1461" i="33"/>
  <c r="C1461" i="33"/>
  <c r="B1461" i="33"/>
  <c r="G1452" i="33"/>
  <c r="F1452" i="33"/>
  <c r="E1452" i="33"/>
  <c r="D1452" i="33"/>
  <c r="C1452" i="33"/>
  <c r="B1452" i="33"/>
  <c r="G1451" i="33"/>
  <c r="F1451" i="33"/>
  <c r="E1451" i="33"/>
  <c r="D1451" i="33"/>
  <c r="C1451" i="33"/>
  <c r="B1451" i="33"/>
  <c r="G1450" i="33"/>
  <c r="F1450" i="33"/>
  <c r="E1450" i="33"/>
  <c r="D1450" i="33"/>
  <c r="C1450" i="33"/>
  <c r="B1450" i="33"/>
  <c r="G1442" i="33"/>
  <c r="F1442" i="33"/>
  <c r="E1442" i="33"/>
  <c r="D1442" i="33"/>
  <c r="C1442" i="33"/>
  <c r="B1442" i="33"/>
  <c r="G1441" i="33"/>
  <c r="F1441" i="33"/>
  <c r="E1441" i="33"/>
  <c r="D1441" i="33"/>
  <c r="C1441" i="33"/>
  <c r="B1441" i="33"/>
  <c r="G1440" i="33"/>
  <c r="F1440" i="33"/>
  <c r="E1440" i="33"/>
  <c r="D1440" i="33"/>
  <c r="C1440" i="33"/>
  <c r="B1440" i="33"/>
  <c r="G1434" i="33"/>
  <c r="F1434" i="33"/>
  <c r="E1434" i="33"/>
  <c r="D1434" i="33"/>
  <c r="C1434" i="33"/>
  <c r="B1434" i="33"/>
  <c r="G1433" i="33"/>
  <c r="F1433" i="33"/>
  <c r="E1433" i="33"/>
  <c r="D1433" i="33"/>
  <c r="C1433" i="33"/>
  <c r="B1433" i="33"/>
  <c r="G1432" i="33"/>
  <c r="F1432" i="33"/>
  <c r="E1432" i="33"/>
  <c r="D1432" i="33"/>
  <c r="C1432" i="33"/>
  <c r="B1432" i="33"/>
  <c r="G1422" i="33"/>
  <c r="F1422" i="33"/>
  <c r="E1422" i="33"/>
  <c r="D1422" i="33"/>
  <c r="C1422" i="33"/>
  <c r="B1422" i="33"/>
  <c r="G1421" i="33"/>
  <c r="F1421" i="33"/>
  <c r="E1421" i="33"/>
  <c r="D1421" i="33"/>
  <c r="C1421" i="33"/>
  <c r="B1421" i="33"/>
  <c r="G1420" i="33"/>
  <c r="F1420" i="33"/>
  <c r="E1420" i="33"/>
  <c r="D1420" i="33"/>
  <c r="C1420" i="33"/>
  <c r="B1420" i="33"/>
  <c r="G1411" i="33"/>
  <c r="F1411" i="33"/>
  <c r="E1411" i="33"/>
  <c r="D1411" i="33"/>
  <c r="C1411" i="33"/>
  <c r="B1411" i="33"/>
  <c r="G1410" i="33"/>
  <c r="F1410" i="33"/>
  <c r="E1410" i="33"/>
  <c r="D1410" i="33"/>
  <c r="C1410" i="33"/>
  <c r="B1410" i="33"/>
  <c r="G1409" i="33"/>
  <c r="F1409" i="33"/>
  <c r="E1409" i="33"/>
  <c r="D1409" i="33"/>
  <c r="C1409" i="33"/>
  <c r="B1409" i="33"/>
  <c r="G1398" i="33"/>
  <c r="F1398" i="33"/>
  <c r="E1398" i="33"/>
  <c r="D1398" i="33"/>
  <c r="C1398" i="33"/>
  <c r="B1398" i="33"/>
  <c r="G1397" i="33"/>
  <c r="F1397" i="33"/>
  <c r="E1397" i="33"/>
  <c r="D1397" i="33"/>
  <c r="C1397" i="33"/>
  <c r="B1397" i="33"/>
  <c r="G1396" i="33"/>
  <c r="F1396" i="33"/>
  <c r="E1396" i="33"/>
  <c r="D1396" i="33"/>
  <c r="C1396" i="33"/>
  <c r="B1396" i="33"/>
  <c r="G1389" i="33"/>
  <c r="F1389" i="33"/>
  <c r="E1389" i="33"/>
  <c r="D1389" i="33"/>
  <c r="C1389" i="33"/>
  <c r="B1389" i="33"/>
  <c r="G1388" i="33"/>
  <c r="F1388" i="33"/>
  <c r="E1388" i="33"/>
  <c r="D1388" i="33"/>
  <c r="C1388" i="33"/>
  <c r="B1388" i="33"/>
  <c r="G1387" i="33"/>
  <c r="F1387" i="33"/>
  <c r="E1387" i="33"/>
  <c r="D1387" i="33"/>
  <c r="C1387" i="33"/>
  <c r="B1387" i="33"/>
  <c r="G1383" i="33"/>
  <c r="F1383" i="33"/>
  <c r="E1383" i="33"/>
  <c r="D1383" i="33"/>
  <c r="C1383" i="33"/>
  <c r="B1383" i="33"/>
  <c r="G1382" i="33"/>
  <c r="F1382" i="33"/>
  <c r="E1382" i="33"/>
  <c r="D1382" i="33"/>
  <c r="C1382" i="33"/>
  <c r="B1382" i="33"/>
  <c r="G1381" i="33"/>
  <c r="F1381" i="33"/>
  <c r="E1381" i="33"/>
  <c r="D1381" i="33"/>
  <c r="C1381" i="33"/>
  <c r="B1381" i="33"/>
  <c r="G1374" i="33"/>
  <c r="F1374" i="33"/>
  <c r="E1374" i="33"/>
  <c r="D1374" i="33"/>
  <c r="C1374" i="33"/>
  <c r="B1374" i="33"/>
  <c r="G1373" i="33"/>
  <c r="F1373" i="33"/>
  <c r="E1373" i="33"/>
  <c r="D1373" i="33"/>
  <c r="C1373" i="33"/>
  <c r="B1373" i="33"/>
  <c r="G1372" i="33"/>
  <c r="F1372" i="33"/>
  <c r="E1372" i="33"/>
  <c r="D1372" i="33"/>
  <c r="C1372" i="33"/>
  <c r="B1372" i="33"/>
  <c r="G1368" i="33"/>
  <c r="F1368" i="33"/>
  <c r="E1368" i="33"/>
  <c r="D1368" i="33"/>
  <c r="C1368" i="33"/>
  <c r="B1368" i="33"/>
  <c r="G1367" i="33"/>
  <c r="F1367" i="33"/>
  <c r="E1367" i="33"/>
  <c r="D1367" i="33"/>
  <c r="C1367" i="33"/>
  <c r="B1367" i="33"/>
  <c r="G1366" i="33"/>
  <c r="F1366" i="33"/>
  <c r="E1366" i="33"/>
  <c r="D1366" i="33"/>
  <c r="C1366" i="33"/>
  <c r="B1366" i="33"/>
  <c r="G1357" i="33"/>
  <c r="F1357" i="33"/>
  <c r="E1357" i="33"/>
  <c r="D1357" i="33"/>
  <c r="C1357" i="33"/>
  <c r="B1357" i="33"/>
  <c r="G1356" i="33"/>
  <c r="F1356" i="33"/>
  <c r="E1356" i="33"/>
  <c r="D1356" i="33"/>
  <c r="C1356" i="33"/>
  <c r="B1356" i="33"/>
  <c r="G1355" i="33"/>
  <c r="F1355" i="33"/>
  <c r="E1355" i="33"/>
  <c r="D1355" i="33"/>
  <c r="C1355" i="33"/>
  <c r="B1355" i="33"/>
  <c r="G1346" i="33"/>
  <c r="F1346" i="33"/>
  <c r="E1346" i="33"/>
  <c r="D1346" i="33"/>
  <c r="C1346" i="33"/>
  <c r="B1346" i="33"/>
  <c r="G1345" i="33"/>
  <c r="F1345" i="33"/>
  <c r="E1345" i="33"/>
  <c r="D1345" i="33"/>
  <c r="C1345" i="33"/>
  <c r="B1345" i="33"/>
  <c r="G1344" i="33"/>
  <c r="F1344" i="33"/>
  <c r="E1344" i="33"/>
  <c r="D1344" i="33"/>
  <c r="C1344" i="33"/>
  <c r="B1344" i="33"/>
  <c r="G1335" i="33"/>
  <c r="F1335" i="33"/>
  <c r="E1335" i="33"/>
  <c r="D1335" i="33"/>
  <c r="C1335" i="33"/>
  <c r="B1335" i="33"/>
  <c r="G1334" i="33"/>
  <c r="F1334" i="33"/>
  <c r="E1334" i="33"/>
  <c r="D1334" i="33"/>
  <c r="C1334" i="33"/>
  <c r="B1334" i="33"/>
  <c r="G1333" i="33"/>
  <c r="F1333" i="33"/>
  <c r="E1333" i="33"/>
  <c r="D1333" i="33"/>
  <c r="C1333" i="33"/>
  <c r="B1333" i="33"/>
  <c r="G1329" i="33"/>
  <c r="F1329" i="33"/>
  <c r="E1329" i="33"/>
  <c r="D1329" i="33"/>
  <c r="C1329" i="33"/>
  <c r="B1329" i="33"/>
  <c r="G1328" i="33"/>
  <c r="F1328" i="33"/>
  <c r="E1328" i="33"/>
  <c r="D1328" i="33"/>
  <c r="C1328" i="33"/>
  <c r="B1328" i="33"/>
  <c r="G1327" i="33"/>
  <c r="F1327" i="33"/>
  <c r="E1327" i="33"/>
  <c r="D1327" i="33"/>
  <c r="C1327" i="33"/>
  <c r="B1327" i="33"/>
  <c r="G1319" i="33"/>
  <c r="F1319" i="33"/>
  <c r="E1319" i="33"/>
  <c r="D1319" i="33"/>
  <c r="C1319" i="33"/>
  <c r="B1319" i="33"/>
  <c r="G1318" i="33"/>
  <c r="F1318" i="33"/>
  <c r="E1318" i="33"/>
  <c r="D1318" i="33"/>
  <c r="C1318" i="33"/>
  <c r="B1318" i="33"/>
  <c r="G1317" i="33"/>
  <c r="F1317" i="33"/>
  <c r="E1317" i="33"/>
  <c r="D1317" i="33"/>
  <c r="C1317" i="33"/>
  <c r="B1317" i="33"/>
  <c r="G1309" i="33"/>
  <c r="F1309" i="33"/>
  <c r="E1309" i="33"/>
  <c r="D1309" i="33"/>
  <c r="C1309" i="33"/>
  <c r="B1309" i="33"/>
  <c r="G1308" i="33"/>
  <c r="F1308" i="33"/>
  <c r="E1308" i="33"/>
  <c r="D1308" i="33"/>
  <c r="C1308" i="33"/>
  <c r="B1308" i="33"/>
  <c r="G1307" i="33"/>
  <c r="F1307" i="33"/>
  <c r="E1307" i="33"/>
  <c r="D1307" i="33"/>
  <c r="C1307" i="33"/>
  <c r="B1307" i="33"/>
  <c r="G1302" i="33"/>
  <c r="F1302" i="33"/>
  <c r="E1302" i="33"/>
  <c r="D1302" i="33"/>
  <c r="C1302" i="33"/>
  <c r="B1302" i="33"/>
  <c r="G1301" i="33"/>
  <c r="F1301" i="33"/>
  <c r="E1301" i="33"/>
  <c r="D1301" i="33"/>
  <c r="C1301" i="33"/>
  <c r="B1301" i="33"/>
  <c r="G1300" i="33"/>
  <c r="F1300" i="33"/>
  <c r="E1300" i="33"/>
  <c r="D1300" i="33"/>
  <c r="C1300" i="33"/>
  <c r="B1300" i="33"/>
  <c r="G1294" i="33"/>
  <c r="F1294" i="33"/>
  <c r="E1294" i="33"/>
  <c r="D1294" i="33"/>
  <c r="C1294" i="33"/>
  <c r="B1294" i="33"/>
  <c r="G1293" i="33"/>
  <c r="F1293" i="33"/>
  <c r="E1293" i="33"/>
  <c r="D1293" i="33"/>
  <c r="C1293" i="33"/>
  <c r="B1293" i="33"/>
  <c r="G1292" i="33"/>
  <c r="F1292" i="33"/>
  <c r="E1292" i="33"/>
  <c r="D1292" i="33"/>
  <c r="C1292" i="33"/>
  <c r="B1292" i="33"/>
  <c r="G1283" i="33"/>
  <c r="F1283" i="33"/>
  <c r="E1283" i="33"/>
  <c r="D1283" i="33"/>
  <c r="C1283" i="33"/>
  <c r="B1283" i="33"/>
  <c r="G1282" i="33"/>
  <c r="F1282" i="33"/>
  <c r="E1282" i="33"/>
  <c r="D1282" i="33"/>
  <c r="C1282" i="33"/>
  <c r="B1282" i="33"/>
  <c r="G1281" i="33"/>
  <c r="F1281" i="33"/>
  <c r="E1281" i="33"/>
  <c r="D1281" i="33"/>
  <c r="C1281" i="33"/>
  <c r="B1281" i="33"/>
  <c r="G1272" i="33"/>
  <c r="F1272" i="33"/>
  <c r="E1272" i="33"/>
  <c r="D1272" i="33"/>
  <c r="C1272" i="33"/>
  <c r="B1272" i="33"/>
  <c r="G1271" i="33"/>
  <c r="F1271" i="33"/>
  <c r="E1271" i="33"/>
  <c r="D1271" i="33"/>
  <c r="C1271" i="33"/>
  <c r="B1271" i="33"/>
  <c r="G1270" i="33"/>
  <c r="F1270" i="33"/>
  <c r="E1270" i="33"/>
  <c r="D1270" i="33"/>
  <c r="C1270" i="33"/>
  <c r="B1270" i="33"/>
  <c r="G1266" i="33"/>
  <c r="F1266" i="33"/>
  <c r="E1266" i="33"/>
  <c r="D1266" i="33"/>
  <c r="C1266" i="33"/>
  <c r="B1266" i="33"/>
  <c r="G1265" i="33"/>
  <c r="F1265" i="33"/>
  <c r="E1265" i="33"/>
  <c r="D1265" i="33"/>
  <c r="C1265" i="33"/>
  <c r="B1265" i="33"/>
  <c r="G1264" i="33"/>
  <c r="F1264" i="33"/>
  <c r="E1264" i="33"/>
  <c r="D1264" i="33"/>
  <c r="C1264" i="33"/>
  <c r="B1264" i="33"/>
  <c r="G1258" i="33"/>
  <c r="F1258" i="33"/>
  <c r="E1258" i="33"/>
  <c r="D1258" i="33"/>
  <c r="C1258" i="33"/>
  <c r="B1258" i="33"/>
  <c r="G1257" i="33"/>
  <c r="F1257" i="33"/>
  <c r="E1257" i="33"/>
  <c r="D1257" i="33"/>
  <c r="C1257" i="33"/>
  <c r="B1257" i="33"/>
  <c r="G1256" i="33"/>
  <c r="F1256" i="33"/>
  <c r="E1256" i="33"/>
  <c r="D1256" i="33"/>
  <c r="C1256" i="33"/>
  <c r="B1256" i="33"/>
  <c r="G1247" i="33"/>
  <c r="F1247" i="33"/>
  <c r="E1247" i="33"/>
  <c r="D1247" i="33"/>
  <c r="C1247" i="33"/>
  <c r="B1247" i="33"/>
  <c r="G1246" i="33"/>
  <c r="F1246" i="33"/>
  <c r="E1246" i="33"/>
  <c r="D1246" i="33"/>
  <c r="C1246" i="33"/>
  <c r="B1246" i="33"/>
  <c r="G1245" i="33"/>
  <c r="F1245" i="33"/>
  <c r="E1245" i="33"/>
  <c r="D1245" i="33"/>
  <c r="C1245" i="33"/>
  <c r="B1245" i="33"/>
  <c r="G1239" i="33"/>
  <c r="F1239" i="33"/>
  <c r="E1239" i="33"/>
  <c r="D1239" i="33"/>
  <c r="C1239" i="33"/>
  <c r="B1239" i="33"/>
  <c r="G1238" i="33"/>
  <c r="F1238" i="33"/>
  <c r="E1238" i="33"/>
  <c r="D1238" i="33"/>
  <c r="C1238" i="33"/>
  <c r="B1238" i="33"/>
  <c r="G1237" i="33"/>
  <c r="F1237" i="33"/>
  <c r="E1237" i="33"/>
  <c r="D1237" i="33"/>
  <c r="C1237" i="33"/>
  <c r="B1237" i="33"/>
  <c r="G1226" i="33"/>
  <c r="F1226" i="33"/>
  <c r="E1226" i="33"/>
  <c r="D1226" i="33"/>
  <c r="C1226" i="33"/>
  <c r="B1226" i="33"/>
  <c r="G1225" i="33"/>
  <c r="F1225" i="33"/>
  <c r="E1225" i="33"/>
  <c r="D1225" i="33"/>
  <c r="C1225" i="33"/>
  <c r="B1225" i="33"/>
  <c r="G1224" i="33"/>
  <c r="F1224" i="33"/>
  <c r="E1224" i="33"/>
  <c r="D1224" i="33"/>
  <c r="C1224" i="33"/>
  <c r="B1224" i="33"/>
  <c r="G1219" i="33"/>
  <c r="F1219" i="33"/>
  <c r="E1219" i="33"/>
  <c r="D1219" i="33"/>
  <c r="C1219" i="33"/>
  <c r="B1219" i="33"/>
  <c r="G1218" i="33"/>
  <c r="F1218" i="33"/>
  <c r="E1218" i="33"/>
  <c r="D1218" i="33"/>
  <c r="C1218" i="33"/>
  <c r="B1218" i="33"/>
  <c r="G1217" i="33"/>
  <c r="F1217" i="33"/>
  <c r="E1217" i="33"/>
  <c r="D1217" i="33"/>
  <c r="C1217" i="33"/>
  <c r="B1217" i="33"/>
  <c r="G1211" i="33"/>
  <c r="F1211" i="33"/>
  <c r="E1211" i="33"/>
  <c r="D1211" i="33"/>
  <c r="C1211" i="33"/>
  <c r="B1211" i="33"/>
  <c r="G1210" i="33"/>
  <c r="F1210" i="33"/>
  <c r="E1210" i="33"/>
  <c r="D1210" i="33"/>
  <c r="C1210" i="33"/>
  <c r="B1210" i="33"/>
  <c r="G1209" i="33"/>
  <c r="F1209" i="33"/>
  <c r="E1209" i="33"/>
  <c r="D1209" i="33"/>
  <c r="C1209" i="33"/>
  <c r="B1209" i="33"/>
  <c r="G1203" i="33"/>
  <c r="F1203" i="33"/>
  <c r="E1203" i="33"/>
  <c r="D1203" i="33"/>
  <c r="C1203" i="33"/>
  <c r="B1203" i="33"/>
  <c r="G1202" i="33"/>
  <c r="F1202" i="33"/>
  <c r="E1202" i="33"/>
  <c r="D1202" i="33"/>
  <c r="C1202" i="33"/>
  <c r="B1202" i="33"/>
  <c r="G1201" i="33"/>
  <c r="F1201" i="33"/>
  <c r="E1201" i="33"/>
  <c r="D1201" i="33"/>
  <c r="C1201" i="33"/>
  <c r="B1201" i="33"/>
  <c r="G1198" i="33"/>
  <c r="F1198" i="33"/>
  <c r="E1198" i="33"/>
  <c r="D1198" i="33"/>
  <c r="C1198" i="33"/>
  <c r="B1198" i="33"/>
  <c r="G1197" i="33"/>
  <c r="F1197" i="33"/>
  <c r="E1197" i="33"/>
  <c r="D1197" i="33"/>
  <c r="C1197" i="33"/>
  <c r="B1197" i="33"/>
  <c r="G1196" i="33"/>
  <c r="F1196" i="33"/>
  <c r="E1196" i="33"/>
  <c r="D1196" i="33"/>
  <c r="C1196" i="33"/>
  <c r="B1196" i="33"/>
  <c r="G1193" i="33"/>
  <c r="F1193" i="33"/>
  <c r="E1193" i="33"/>
  <c r="D1193" i="33"/>
  <c r="C1193" i="33"/>
  <c r="B1193" i="33"/>
  <c r="G1192" i="33"/>
  <c r="F1192" i="33"/>
  <c r="E1192" i="33"/>
  <c r="D1192" i="33"/>
  <c r="C1192" i="33"/>
  <c r="B1192" i="33"/>
  <c r="G1191" i="33"/>
  <c r="F1191" i="33"/>
  <c r="E1191" i="33"/>
  <c r="D1191" i="33"/>
  <c r="C1191" i="33"/>
  <c r="B1191" i="33"/>
  <c r="G1187" i="33"/>
  <c r="F1187" i="33"/>
  <c r="E1187" i="33"/>
  <c r="D1187" i="33"/>
  <c r="C1187" i="33"/>
  <c r="B1187" i="33"/>
  <c r="G1186" i="33"/>
  <c r="F1186" i="33"/>
  <c r="E1186" i="33"/>
  <c r="D1186" i="33"/>
  <c r="C1186" i="33"/>
  <c r="B1186" i="33"/>
  <c r="G1185" i="33"/>
  <c r="F1185" i="33"/>
  <c r="E1185" i="33"/>
  <c r="D1185" i="33"/>
  <c r="C1185" i="33"/>
  <c r="B1185" i="33"/>
  <c r="G1177" i="33"/>
  <c r="F1177" i="33"/>
  <c r="E1177" i="33"/>
  <c r="D1177" i="33"/>
  <c r="C1177" i="33"/>
  <c r="B1177" i="33"/>
  <c r="G1176" i="33"/>
  <c r="F1176" i="33"/>
  <c r="E1176" i="33"/>
  <c r="D1176" i="33"/>
  <c r="C1176" i="33"/>
  <c r="B1176" i="33"/>
  <c r="G1175" i="33"/>
  <c r="F1175" i="33"/>
  <c r="E1175" i="33"/>
  <c r="D1175" i="33"/>
  <c r="C1175" i="33"/>
  <c r="B1175" i="33"/>
  <c r="G1166" i="33"/>
  <c r="F1166" i="33"/>
  <c r="E1166" i="33"/>
  <c r="D1166" i="33"/>
  <c r="C1166" i="33"/>
  <c r="B1166" i="33"/>
  <c r="G1165" i="33"/>
  <c r="F1165" i="33"/>
  <c r="E1165" i="33"/>
  <c r="D1165" i="33"/>
  <c r="C1165" i="33"/>
  <c r="B1165" i="33"/>
  <c r="G1164" i="33"/>
  <c r="F1164" i="33"/>
  <c r="E1164" i="33"/>
  <c r="D1164" i="33"/>
  <c r="C1164" i="33"/>
  <c r="B1164" i="33"/>
  <c r="G1160" i="33"/>
  <c r="F1160" i="33"/>
  <c r="E1160" i="33"/>
  <c r="D1160" i="33"/>
  <c r="C1160" i="33"/>
  <c r="B1160" i="33"/>
  <c r="G1159" i="33"/>
  <c r="F1159" i="33"/>
  <c r="E1159" i="33"/>
  <c r="D1159" i="33"/>
  <c r="C1159" i="33"/>
  <c r="B1159" i="33"/>
  <c r="G1158" i="33"/>
  <c r="F1158" i="33"/>
  <c r="E1158" i="33"/>
  <c r="D1158" i="33"/>
  <c r="C1158" i="33"/>
  <c r="B1158" i="33"/>
  <c r="G1151" i="33"/>
  <c r="F1151" i="33"/>
  <c r="E1151" i="33"/>
  <c r="D1151" i="33"/>
  <c r="C1151" i="33"/>
  <c r="B1151" i="33"/>
  <c r="G1150" i="33"/>
  <c r="F1150" i="33"/>
  <c r="E1150" i="33"/>
  <c r="D1150" i="33"/>
  <c r="C1150" i="33"/>
  <c r="B1150" i="33"/>
  <c r="G1149" i="33"/>
  <c r="F1149" i="33"/>
  <c r="E1149" i="33"/>
  <c r="D1149" i="33"/>
  <c r="C1149" i="33"/>
  <c r="B1149" i="33"/>
  <c r="G1141" i="33"/>
  <c r="F1141" i="33"/>
  <c r="E1141" i="33"/>
  <c r="D1141" i="33"/>
  <c r="C1141" i="33"/>
  <c r="B1141" i="33"/>
  <c r="G1140" i="33"/>
  <c r="F1140" i="33"/>
  <c r="E1140" i="33"/>
  <c r="D1140" i="33"/>
  <c r="C1140" i="33"/>
  <c r="B1140" i="33"/>
  <c r="G1139" i="33"/>
  <c r="F1139" i="33"/>
  <c r="E1139" i="33"/>
  <c r="D1139" i="33"/>
  <c r="C1139" i="33"/>
  <c r="B1139" i="33"/>
  <c r="G1132" i="33"/>
  <c r="F1132" i="33"/>
  <c r="E1132" i="33"/>
  <c r="D1132" i="33"/>
  <c r="C1132" i="33"/>
  <c r="B1132" i="33"/>
  <c r="G1131" i="33"/>
  <c r="F1131" i="33"/>
  <c r="E1131" i="33"/>
  <c r="D1131" i="33"/>
  <c r="C1131" i="33"/>
  <c r="B1131" i="33"/>
  <c r="G1130" i="33"/>
  <c r="F1130" i="33"/>
  <c r="E1130" i="33"/>
  <c r="D1130" i="33"/>
  <c r="C1130" i="33"/>
  <c r="B1130" i="33"/>
  <c r="G1121" i="33"/>
  <c r="F1121" i="33"/>
  <c r="E1121" i="33"/>
  <c r="D1121" i="33"/>
  <c r="C1121" i="33"/>
  <c r="B1121" i="33"/>
  <c r="G1120" i="33"/>
  <c r="F1120" i="33"/>
  <c r="E1120" i="33"/>
  <c r="D1120" i="33"/>
  <c r="C1120" i="33"/>
  <c r="B1120" i="33"/>
  <c r="G1119" i="33"/>
  <c r="F1119" i="33"/>
  <c r="E1119" i="33"/>
  <c r="D1119" i="33"/>
  <c r="C1119" i="33"/>
  <c r="B1119" i="33"/>
  <c r="G1115" i="33"/>
  <c r="F1115" i="33"/>
  <c r="E1115" i="33"/>
  <c r="D1115" i="33"/>
  <c r="C1115" i="33"/>
  <c r="B1115" i="33"/>
  <c r="G1114" i="33"/>
  <c r="F1114" i="33"/>
  <c r="E1114" i="33"/>
  <c r="D1114" i="33"/>
  <c r="C1114" i="33"/>
  <c r="B1114" i="33"/>
  <c r="G1113" i="33"/>
  <c r="F1113" i="33"/>
  <c r="E1113" i="33"/>
  <c r="D1113" i="33"/>
  <c r="C1113" i="33"/>
  <c r="B1113" i="33"/>
  <c r="G1109" i="33"/>
  <c r="F1109" i="33"/>
  <c r="E1109" i="33"/>
  <c r="D1109" i="33"/>
  <c r="C1109" i="33"/>
  <c r="B1109" i="33"/>
  <c r="G1108" i="33"/>
  <c r="F1108" i="33"/>
  <c r="E1108" i="33"/>
  <c r="D1108" i="33"/>
  <c r="C1108" i="33"/>
  <c r="B1108" i="33"/>
  <c r="G1107" i="33"/>
  <c r="F1107" i="33"/>
  <c r="E1107" i="33"/>
  <c r="D1107" i="33"/>
  <c r="C1107" i="33"/>
  <c r="B1107" i="33"/>
  <c r="G1103" i="33"/>
  <c r="F1103" i="33"/>
  <c r="E1103" i="33"/>
  <c r="D1103" i="33"/>
  <c r="C1103" i="33"/>
  <c r="B1103" i="33"/>
  <c r="G1102" i="33"/>
  <c r="F1102" i="33"/>
  <c r="E1102" i="33"/>
  <c r="D1102" i="33"/>
  <c r="C1102" i="33"/>
  <c r="B1102" i="33"/>
  <c r="G1101" i="33"/>
  <c r="F1101" i="33"/>
  <c r="E1101" i="33"/>
  <c r="D1101" i="33"/>
  <c r="C1101" i="33"/>
  <c r="B1101" i="33"/>
  <c r="G1092" i="33"/>
  <c r="F1092" i="33"/>
  <c r="E1092" i="33"/>
  <c r="D1092" i="33"/>
  <c r="C1092" i="33"/>
  <c r="B1092" i="33"/>
  <c r="G1091" i="33"/>
  <c r="F1091" i="33"/>
  <c r="E1091" i="33"/>
  <c r="D1091" i="33"/>
  <c r="C1091" i="33"/>
  <c r="B1091" i="33"/>
  <c r="G1090" i="33"/>
  <c r="F1090" i="33"/>
  <c r="E1090" i="33"/>
  <c r="D1090" i="33"/>
  <c r="C1090" i="33"/>
  <c r="B1090" i="33"/>
  <c r="G1081" i="33"/>
  <c r="F1081" i="33"/>
  <c r="E1081" i="33"/>
  <c r="D1081" i="33"/>
  <c r="C1081" i="33"/>
  <c r="B1081" i="33"/>
  <c r="G1080" i="33"/>
  <c r="F1080" i="33"/>
  <c r="E1080" i="33"/>
  <c r="D1080" i="33"/>
  <c r="C1080" i="33"/>
  <c r="B1080" i="33"/>
  <c r="G1079" i="33"/>
  <c r="F1079" i="33"/>
  <c r="E1079" i="33"/>
  <c r="D1079" i="33"/>
  <c r="C1079" i="33"/>
  <c r="B1079" i="33"/>
  <c r="G1073" i="33"/>
  <c r="F1073" i="33"/>
  <c r="E1073" i="33"/>
  <c r="D1073" i="33"/>
  <c r="C1073" i="33"/>
  <c r="B1073" i="33"/>
  <c r="G1072" i="33"/>
  <c r="F1072" i="33"/>
  <c r="E1072" i="33"/>
  <c r="D1072" i="33"/>
  <c r="C1072" i="33"/>
  <c r="B1072" i="33"/>
  <c r="G1071" i="33"/>
  <c r="F1071" i="33"/>
  <c r="E1071" i="33"/>
  <c r="D1071" i="33"/>
  <c r="C1071" i="33"/>
  <c r="B1071" i="33"/>
  <c r="G1065" i="33"/>
  <c r="F1065" i="33"/>
  <c r="E1065" i="33"/>
  <c r="D1065" i="33"/>
  <c r="C1065" i="33"/>
  <c r="B1065" i="33"/>
  <c r="G1064" i="33"/>
  <c r="F1064" i="33"/>
  <c r="E1064" i="33"/>
  <c r="D1064" i="33"/>
  <c r="C1064" i="33"/>
  <c r="B1064" i="33"/>
  <c r="G1063" i="33"/>
  <c r="F1063" i="33"/>
  <c r="E1063" i="33"/>
  <c r="D1063" i="33"/>
  <c r="C1063" i="33"/>
  <c r="B1063" i="33"/>
  <c r="G1055" i="33"/>
  <c r="F1055" i="33"/>
  <c r="E1055" i="33"/>
  <c r="D1055" i="33"/>
  <c r="C1055" i="33"/>
  <c r="B1055" i="33"/>
  <c r="G1054" i="33"/>
  <c r="F1054" i="33"/>
  <c r="E1054" i="33"/>
  <c r="D1054" i="33"/>
  <c r="C1054" i="33"/>
  <c r="B1054" i="33"/>
  <c r="G1053" i="33"/>
  <c r="F1053" i="33"/>
  <c r="E1053" i="33"/>
  <c r="D1053" i="33"/>
  <c r="C1053" i="33"/>
  <c r="B1053" i="33"/>
  <c r="G1049" i="33"/>
  <c r="F1049" i="33"/>
  <c r="E1049" i="33"/>
  <c r="D1049" i="33"/>
  <c r="C1049" i="33"/>
  <c r="B1049" i="33"/>
  <c r="G1048" i="33"/>
  <c r="F1048" i="33"/>
  <c r="E1048" i="33"/>
  <c r="D1048" i="33"/>
  <c r="C1048" i="33"/>
  <c r="B1048" i="33"/>
  <c r="G1047" i="33"/>
  <c r="F1047" i="33"/>
  <c r="E1047" i="33"/>
  <c r="D1047" i="33"/>
  <c r="C1047" i="33"/>
  <c r="B1047" i="33"/>
  <c r="G1043" i="33"/>
  <c r="F1043" i="33"/>
  <c r="E1043" i="33"/>
  <c r="D1043" i="33"/>
  <c r="C1043" i="33"/>
  <c r="B1043" i="33"/>
  <c r="G1042" i="33"/>
  <c r="F1042" i="33"/>
  <c r="E1042" i="33"/>
  <c r="D1042" i="33"/>
  <c r="C1042" i="33"/>
  <c r="B1042" i="33"/>
  <c r="G1041" i="33"/>
  <c r="F1041" i="33"/>
  <c r="E1041" i="33"/>
  <c r="D1041" i="33"/>
  <c r="C1041" i="33"/>
  <c r="B1041" i="33"/>
  <c r="G1029" i="33"/>
  <c r="F1029" i="33"/>
  <c r="E1029" i="33"/>
  <c r="D1029" i="33"/>
  <c r="C1029" i="33"/>
  <c r="B1029" i="33"/>
  <c r="G1028" i="33"/>
  <c r="F1028" i="33"/>
  <c r="E1028" i="33"/>
  <c r="D1028" i="33"/>
  <c r="C1028" i="33"/>
  <c r="B1028" i="33"/>
  <c r="G1027" i="33"/>
  <c r="F1027" i="33"/>
  <c r="E1027" i="33"/>
  <c r="D1027" i="33"/>
  <c r="C1027" i="33"/>
  <c r="B1027" i="33"/>
  <c r="G1018" i="33"/>
  <c r="F1018" i="33"/>
  <c r="E1018" i="33"/>
  <c r="D1018" i="33"/>
  <c r="C1018" i="33"/>
  <c r="B1018" i="33"/>
  <c r="G1017" i="33"/>
  <c r="F1017" i="33"/>
  <c r="E1017" i="33"/>
  <c r="D1017" i="33"/>
  <c r="C1017" i="33"/>
  <c r="B1017" i="33"/>
  <c r="G1016" i="33"/>
  <c r="F1016" i="33"/>
  <c r="E1016" i="33"/>
  <c r="D1016" i="33"/>
  <c r="C1016" i="33"/>
  <c r="B1016" i="33"/>
  <c r="G1012" i="33"/>
  <c r="F1012" i="33"/>
  <c r="E1012" i="33"/>
  <c r="D1012" i="33"/>
  <c r="C1012" i="33"/>
  <c r="B1012" i="33"/>
  <c r="G1011" i="33"/>
  <c r="F1011" i="33"/>
  <c r="E1011" i="33"/>
  <c r="D1011" i="33"/>
  <c r="C1011" i="33"/>
  <c r="B1011" i="33"/>
  <c r="G1010" i="33"/>
  <c r="F1010" i="33"/>
  <c r="E1010" i="33"/>
  <c r="D1010" i="33"/>
  <c r="C1010" i="33"/>
  <c r="B1010" i="33"/>
  <c r="G1007" i="33"/>
  <c r="F1007" i="33"/>
  <c r="E1007" i="33"/>
  <c r="D1007" i="33"/>
  <c r="C1007" i="33"/>
  <c r="B1007" i="33"/>
  <c r="G1006" i="33"/>
  <c r="F1006" i="33"/>
  <c r="E1006" i="33"/>
  <c r="D1006" i="33"/>
  <c r="C1006" i="33"/>
  <c r="B1006" i="33"/>
  <c r="G1005" i="33"/>
  <c r="F1005" i="33"/>
  <c r="E1005" i="33"/>
  <c r="D1005" i="33"/>
  <c r="C1005" i="33"/>
  <c r="B1005" i="33"/>
  <c r="G1002" i="33"/>
  <c r="F1002" i="33"/>
  <c r="E1002" i="33"/>
  <c r="D1002" i="33"/>
  <c r="C1002" i="33"/>
  <c r="B1002" i="33"/>
  <c r="G1001" i="33"/>
  <c r="F1001" i="33"/>
  <c r="E1001" i="33"/>
  <c r="D1001" i="33"/>
  <c r="C1001" i="33"/>
  <c r="B1001" i="33"/>
  <c r="G1000" i="33"/>
  <c r="F1000" i="33"/>
  <c r="E1000" i="33"/>
  <c r="D1000" i="33"/>
  <c r="C1000" i="33"/>
  <c r="B1000" i="33"/>
  <c r="G992" i="33"/>
  <c r="F992" i="33"/>
  <c r="E992" i="33"/>
  <c r="D992" i="33"/>
  <c r="C992" i="33"/>
  <c r="B992" i="33"/>
  <c r="G991" i="33"/>
  <c r="F991" i="33"/>
  <c r="E991" i="33"/>
  <c r="D991" i="33"/>
  <c r="C991" i="33"/>
  <c r="B991" i="33"/>
  <c r="G990" i="33"/>
  <c r="F990" i="33"/>
  <c r="E990" i="33"/>
  <c r="D990" i="33"/>
  <c r="C990" i="33"/>
  <c r="B990" i="33"/>
  <c r="G984" i="33"/>
  <c r="F984" i="33"/>
  <c r="E984" i="33"/>
  <c r="D984" i="33"/>
  <c r="C984" i="33"/>
  <c r="B984" i="33"/>
  <c r="G983" i="33"/>
  <c r="F983" i="33"/>
  <c r="E983" i="33"/>
  <c r="D983" i="33"/>
  <c r="C983" i="33"/>
  <c r="B983" i="33"/>
  <c r="G982" i="33"/>
  <c r="F982" i="33"/>
  <c r="E982" i="33"/>
  <c r="D982" i="33"/>
  <c r="C982" i="33"/>
  <c r="B982" i="33"/>
  <c r="G974" i="33"/>
  <c r="F974" i="33"/>
  <c r="E974" i="33"/>
  <c r="D974" i="33"/>
  <c r="C974" i="33"/>
  <c r="B974" i="33"/>
  <c r="G973" i="33"/>
  <c r="F973" i="33"/>
  <c r="E973" i="33"/>
  <c r="D973" i="33"/>
  <c r="C973" i="33"/>
  <c r="B973" i="33"/>
  <c r="G972" i="33"/>
  <c r="F972" i="33"/>
  <c r="E972" i="33"/>
  <c r="D972" i="33"/>
  <c r="C972" i="33"/>
  <c r="B972" i="33"/>
  <c r="G963" i="33"/>
  <c r="F963" i="33"/>
  <c r="E963" i="33"/>
  <c r="D963" i="33"/>
  <c r="C963" i="33"/>
  <c r="B963" i="33"/>
  <c r="G962" i="33"/>
  <c r="F962" i="33"/>
  <c r="E962" i="33"/>
  <c r="D962" i="33"/>
  <c r="C962" i="33"/>
  <c r="B962" i="33"/>
  <c r="G961" i="33"/>
  <c r="F961" i="33"/>
  <c r="E961" i="33"/>
  <c r="D961" i="33"/>
  <c r="C961" i="33"/>
  <c r="B961" i="33"/>
  <c r="G957" i="33"/>
  <c r="F957" i="33"/>
  <c r="E957" i="33"/>
  <c r="D957" i="33"/>
  <c r="C957" i="33"/>
  <c r="B957" i="33"/>
  <c r="G956" i="33"/>
  <c r="F956" i="33"/>
  <c r="E956" i="33"/>
  <c r="D956" i="33"/>
  <c r="C956" i="33"/>
  <c r="B956" i="33"/>
  <c r="G955" i="33"/>
  <c r="F955" i="33"/>
  <c r="E955" i="33"/>
  <c r="D955" i="33"/>
  <c r="C955" i="33"/>
  <c r="B955" i="33"/>
  <c r="G950" i="33"/>
  <c r="F950" i="33"/>
  <c r="E950" i="33"/>
  <c r="D950" i="33"/>
  <c r="C950" i="33"/>
  <c r="B950" i="33"/>
  <c r="G949" i="33"/>
  <c r="F949" i="33"/>
  <c r="E949" i="33"/>
  <c r="D949" i="33"/>
  <c r="C949" i="33"/>
  <c r="B949" i="33"/>
  <c r="G948" i="33"/>
  <c r="F948" i="33"/>
  <c r="E948" i="33"/>
  <c r="D948" i="33"/>
  <c r="C948" i="33"/>
  <c r="B948" i="33"/>
  <c r="G940" i="33"/>
  <c r="F940" i="33"/>
  <c r="E940" i="33"/>
  <c r="D940" i="33"/>
  <c r="C940" i="33"/>
  <c r="B940" i="33"/>
  <c r="G939" i="33"/>
  <c r="F939" i="33"/>
  <c r="E939" i="33"/>
  <c r="D939" i="33"/>
  <c r="C939" i="33"/>
  <c r="B939" i="33"/>
  <c r="G938" i="33"/>
  <c r="F938" i="33"/>
  <c r="E938" i="33"/>
  <c r="D938" i="33"/>
  <c r="C938" i="33"/>
  <c r="B938" i="33"/>
  <c r="G932" i="33"/>
  <c r="F932" i="33"/>
  <c r="E932" i="33"/>
  <c r="D932" i="33"/>
  <c r="C932" i="33"/>
  <c r="B932" i="33"/>
  <c r="G931" i="33"/>
  <c r="F931" i="33"/>
  <c r="E931" i="33"/>
  <c r="D931" i="33"/>
  <c r="C931" i="33"/>
  <c r="B931" i="33"/>
  <c r="G930" i="33"/>
  <c r="F930" i="33"/>
  <c r="E930" i="33"/>
  <c r="D930" i="33"/>
  <c r="C930" i="33"/>
  <c r="B930" i="33"/>
  <c r="G925" i="33"/>
  <c r="F925" i="33"/>
  <c r="E925" i="33"/>
  <c r="D925" i="33"/>
  <c r="C925" i="33"/>
  <c r="B925" i="33"/>
  <c r="G924" i="33"/>
  <c r="F924" i="33"/>
  <c r="E924" i="33"/>
  <c r="D924" i="33"/>
  <c r="C924" i="33"/>
  <c r="B924" i="33"/>
  <c r="G923" i="33"/>
  <c r="F923" i="33"/>
  <c r="E923" i="33"/>
  <c r="D923" i="33"/>
  <c r="C923" i="33"/>
  <c r="B923" i="33"/>
  <c r="G914" i="33"/>
  <c r="F914" i="33"/>
  <c r="E914" i="33"/>
  <c r="D914" i="33"/>
  <c r="C914" i="33"/>
  <c r="B914" i="33"/>
  <c r="G913" i="33"/>
  <c r="F913" i="33"/>
  <c r="E913" i="33"/>
  <c r="D913" i="33"/>
  <c r="C913" i="33"/>
  <c r="B913" i="33"/>
  <c r="G912" i="33"/>
  <c r="F912" i="33"/>
  <c r="E912" i="33"/>
  <c r="D912" i="33"/>
  <c r="C912" i="33"/>
  <c r="B912" i="33"/>
  <c r="G907" i="33"/>
  <c r="F907" i="33"/>
  <c r="E907" i="33"/>
  <c r="D907" i="33"/>
  <c r="C907" i="33"/>
  <c r="B907" i="33"/>
  <c r="G906" i="33"/>
  <c r="F906" i="33"/>
  <c r="E906" i="33"/>
  <c r="D906" i="33"/>
  <c r="C906" i="33"/>
  <c r="B906" i="33"/>
  <c r="G905" i="33"/>
  <c r="F905" i="33"/>
  <c r="E905" i="33"/>
  <c r="D905" i="33"/>
  <c r="C905" i="33"/>
  <c r="B905" i="33"/>
  <c r="G901" i="33"/>
  <c r="F901" i="33"/>
  <c r="E901" i="33"/>
  <c r="D901" i="33"/>
  <c r="C901" i="33"/>
  <c r="B901" i="33"/>
  <c r="G900" i="33"/>
  <c r="F900" i="33"/>
  <c r="E900" i="33"/>
  <c r="D900" i="33"/>
  <c r="C900" i="33"/>
  <c r="B900" i="33"/>
  <c r="G899" i="33"/>
  <c r="F899" i="33"/>
  <c r="E899" i="33"/>
  <c r="D899" i="33"/>
  <c r="C899" i="33"/>
  <c r="B899" i="33"/>
  <c r="G896" i="33"/>
  <c r="F896" i="33"/>
  <c r="E896" i="33"/>
  <c r="D896" i="33"/>
  <c r="C896" i="33"/>
  <c r="B896" i="33"/>
  <c r="G895" i="33"/>
  <c r="F895" i="33"/>
  <c r="E895" i="33"/>
  <c r="D895" i="33"/>
  <c r="C895" i="33"/>
  <c r="B895" i="33"/>
  <c r="G894" i="33"/>
  <c r="F894" i="33"/>
  <c r="E894" i="33"/>
  <c r="D894" i="33"/>
  <c r="C894" i="33"/>
  <c r="B894" i="33"/>
  <c r="G888" i="33"/>
  <c r="F888" i="33"/>
  <c r="E888" i="33"/>
  <c r="D888" i="33"/>
  <c r="C888" i="33"/>
  <c r="B888" i="33"/>
  <c r="G887" i="33"/>
  <c r="F887" i="33"/>
  <c r="E887" i="33"/>
  <c r="D887" i="33"/>
  <c r="C887" i="33"/>
  <c r="B887" i="33"/>
  <c r="G886" i="33"/>
  <c r="F886" i="33"/>
  <c r="E886" i="33"/>
  <c r="D886" i="33"/>
  <c r="C886" i="33"/>
  <c r="B886" i="33"/>
  <c r="G877" i="33"/>
  <c r="F877" i="33"/>
  <c r="E877" i="33"/>
  <c r="D877" i="33"/>
  <c r="C877" i="33"/>
  <c r="B877" i="33"/>
  <c r="G876" i="33"/>
  <c r="F876" i="33"/>
  <c r="E876" i="33"/>
  <c r="D876" i="33"/>
  <c r="C876" i="33"/>
  <c r="B876" i="33"/>
  <c r="G875" i="33"/>
  <c r="F875" i="33"/>
  <c r="E875" i="33"/>
  <c r="D875" i="33"/>
  <c r="C875" i="33"/>
  <c r="B875" i="33"/>
  <c r="G869" i="33"/>
  <c r="F869" i="33"/>
  <c r="E869" i="33"/>
  <c r="D869" i="33"/>
  <c r="C869" i="33"/>
  <c r="B869" i="33"/>
  <c r="G868" i="33"/>
  <c r="F868" i="33"/>
  <c r="E868" i="33"/>
  <c r="D868" i="33"/>
  <c r="C868" i="33"/>
  <c r="B868" i="33"/>
  <c r="G867" i="33"/>
  <c r="F867" i="33"/>
  <c r="E867" i="33"/>
  <c r="D867" i="33"/>
  <c r="C867" i="33"/>
  <c r="B867" i="33"/>
  <c r="G860" i="33"/>
  <c r="F860" i="33"/>
  <c r="E860" i="33"/>
  <c r="D860" i="33"/>
  <c r="C860" i="33"/>
  <c r="B860" i="33"/>
  <c r="G859" i="33"/>
  <c r="F859" i="33"/>
  <c r="E859" i="33"/>
  <c r="D859" i="33"/>
  <c r="C859" i="33"/>
  <c r="B859" i="33"/>
  <c r="G858" i="33"/>
  <c r="F858" i="33"/>
  <c r="E858" i="33"/>
  <c r="D858" i="33"/>
  <c r="C858" i="33"/>
  <c r="B858" i="33"/>
  <c r="G852" i="33"/>
  <c r="F852" i="33"/>
  <c r="E852" i="33"/>
  <c r="D852" i="33"/>
  <c r="C852" i="33"/>
  <c r="B852" i="33"/>
  <c r="G851" i="33"/>
  <c r="F851" i="33"/>
  <c r="E851" i="33"/>
  <c r="D851" i="33"/>
  <c r="C851" i="33"/>
  <c r="B851" i="33"/>
  <c r="G850" i="33"/>
  <c r="F850" i="33"/>
  <c r="E850" i="33"/>
  <c r="D850" i="33"/>
  <c r="C850" i="33"/>
  <c r="B850" i="33"/>
  <c r="G841" i="33"/>
  <c r="F841" i="33"/>
  <c r="E841" i="33"/>
  <c r="D841" i="33"/>
  <c r="C841" i="33"/>
  <c r="B841" i="33"/>
  <c r="G840" i="33"/>
  <c r="F840" i="33"/>
  <c r="E840" i="33"/>
  <c r="D840" i="33"/>
  <c r="C840" i="33"/>
  <c r="B840" i="33"/>
  <c r="G839" i="33"/>
  <c r="F839" i="33"/>
  <c r="E839" i="33"/>
  <c r="D839" i="33"/>
  <c r="C839" i="33"/>
  <c r="B839" i="33"/>
  <c r="G832" i="33"/>
  <c r="F832" i="33"/>
  <c r="E832" i="33"/>
  <c r="D832" i="33"/>
  <c r="C832" i="33"/>
  <c r="B832" i="33"/>
  <c r="G831" i="33"/>
  <c r="F831" i="33"/>
  <c r="E831" i="33"/>
  <c r="D831" i="33"/>
  <c r="C831" i="33"/>
  <c r="B831" i="33"/>
  <c r="G830" i="33"/>
  <c r="F830" i="33"/>
  <c r="E830" i="33"/>
  <c r="D830" i="33"/>
  <c r="C830" i="33"/>
  <c r="B830" i="33"/>
  <c r="G822" i="33"/>
  <c r="F822" i="33"/>
  <c r="E822" i="33"/>
  <c r="D822" i="33"/>
  <c r="C822" i="33"/>
  <c r="B822" i="33"/>
  <c r="G821" i="33"/>
  <c r="F821" i="33"/>
  <c r="E821" i="33"/>
  <c r="D821" i="33"/>
  <c r="C821" i="33"/>
  <c r="B821" i="33"/>
  <c r="G820" i="33"/>
  <c r="F820" i="33"/>
  <c r="E820" i="33"/>
  <c r="D820" i="33"/>
  <c r="C820" i="33"/>
  <c r="B820" i="33"/>
  <c r="G814" i="33"/>
  <c r="F814" i="33"/>
  <c r="E814" i="33"/>
  <c r="D814" i="33"/>
  <c r="C814" i="33"/>
  <c r="B814" i="33"/>
  <c r="G813" i="33"/>
  <c r="F813" i="33"/>
  <c r="E813" i="33"/>
  <c r="D813" i="33"/>
  <c r="C813" i="33"/>
  <c r="B813" i="33"/>
  <c r="G812" i="33"/>
  <c r="F812" i="33"/>
  <c r="E812" i="33"/>
  <c r="D812" i="33"/>
  <c r="C812" i="33"/>
  <c r="B812" i="33"/>
  <c r="G803" i="33"/>
  <c r="F803" i="33"/>
  <c r="E803" i="33"/>
  <c r="D803" i="33"/>
  <c r="C803" i="33"/>
  <c r="B803" i="33"/>
  <c r="G802" i="33"/>
  <c r="F802" i="33"/>
  <c r="E802" i="33"/>
  <c r="D802" i="33"/>
  <c r="C802" i="33"/>
  <c r="B802" i="33"/>
  <c r="G801" i="33"/>
  <c r="F801" i="33"/>
  <c r="E801" i="33"/>
  <c r="D801" i="33"/>
  <c r="C801" i="33"/>
  <c r="B801" i="33"/>
  <c r="G793" i="33"/>
  <c r="F793" i="33"/>
  <c r="E793" i="33"/>
  <c r="D793" i="33"/>
  <c r="C793" i="33"/>
  <c r="B793" i="33"/>
  <c r="G792" i="33"/>
  <c r="F792" i="33"/>
  <c r="E792" i="33"/>
  <c r="D792" i="33"/>
  <c r="C792" i="33"/>
  <c r="B792" i="33"/>
  <c r="G791" i="33"/>
  <c r="F791" i="33"/>
  <c r="E791" i="33"/>
  <c r="D791" i="33"/>
  <c r="C791" i="33"/>
  <c r="B791" i="33"/>
  <c r="G784" i="33"/>
  <c r="F784" i="33"/>
  <c r="E784" i="33"/>
  <c r="D784" i="33"/>
  <c r="C784" i="33"/>
  <c r="B784" i="33"/>
  <c r="G783" i="33"/>
  <c r="F783" i="33"/>
  <c r="E783" i="33"/>
  <c r="D783" i="33"/>
  <c r="C783" i="33"/>
  <c r="B783" i="33"/>
  <c r="G782" i="33"/>
  <c r="F782" i="33"/>
  <c r="E782" i="33"/>
  <c r="D782" i="33"/>
  <c r="C782" i="33"/>
  <c r="B782" i="33"/>
  <c r="G773" i="33"/>
  <c r="F773" i="33"/>
  <c r="E773" i="33"/>
  <c r="D773" i="33"/>
  <c r="C773" i="33"/>
  <c r="B773" i="33"/>
  <c r="G772" i="33"/>
  <c r="F772" i="33"/>
  <c r="E772" i="33"/>
  <c r="D772" i="33"/>
  <c r="C772" i="33"/>
  <c r="B772" i="33"/>
  <c r="G771" i="33"/>
  <c r="F771" i="33"/>
  <c r="E771" i="33"/>
  <c r="D771" i="33"/>
  <c r="C771" i="33"/>
  <c r="B771" i="33"/>
  <c r="G765" i="33"/>
  <c r="F765" i="33"/>
  <c r="E765" i="33"/>
  <c r="D765" i="33"/>
  <c r="C765" i="33"/>
  <c r="B765" i="33"/>
  <c r="G764" i="33"/>
  <c r="F764" i="33"/>
  <c r="E764" i="33"/>
  <c r="D764" i="33"/>
  <c r="C764" i="33"/>
  <c r="B764" i="33"/>
  <c r="G763" i="33"/>
  <c r="F763" i="33"/>
  <c r="E763" i="33"/>
  <c r="D763" i="33"/>
  <c r="C763" i="33"/>
  <c r="B763" i="33"/>
  <c r="G755" i="33"/>
  <c r="F755" i="33"/>
  <c r="E755" i="33"/>
  <c r="D755" i="33"/>
  <c r="C755" i="33"/>
  <c r="B755" i="33"/>
  <c r="G754" i="33"/>
  <c r="F754" i="33"/>
  <c r="E754" i="33"/>
  <c r="D754" i="33"/>
  <c r="C754" i="33"/>
  <c r="B754" i="33"/>
  <c r="G753" i="33"/>
  <c r="F753" i="33"/>
  <c r="E753" i="33"/>
  <c r="D753" i="33"/>
  <c r="C753" i="33"/>
  <c r="B753" i="33"/>
  <c r="G746" i="33"/>
  <c r="F746" i="33"/>
  <c r="E746" i="33"/>
  <c r="D746" i="33"/>
  <c r="C746" i="33"/>
  <c r="B746" i="33"/>
  <c r="G745" i="33"/>
  <c r="F745" i="33"/>
  <c r="E745" i="33"/>
  <c r="D745" i="33"/>
  <c r="C745" i="33"/>
  <c r="B745" i="33"/>
  <c r="G744" i="33"/>
  <c r="F744" i="33"/>
  <c r="E744" i="33"/>
  <c r="D744" i="33"/>
  <c r="C744" i="33"/>
  <c r="B744" i="33"/>
  <c r="G737" i="33"/>
  <c r="F737" i="33"/>
  <c r="E737" i="33"/>
  <c r="D737" i="33"/>
  <c r="C737" i="33"/>
  <c r="B737" i="33"/>
  <c r="G736" i="33"/>
  <c r="F736" i="33"/>
  <c r="E736" i="33"/>
  <c r="D736" i="33"/>
  <c r="C736" i="33"/>
  <c r="B736" i="33"/>
  <c r="G735" i="33"/>
  <c r="F735" i="33"/>
  <c r="E735" i="33"/>
  <c r="D735" i="33"/>
  <c r="C735" i="33"/>
  <c r="B735" i="33"/>
  <c r="G726" i="33"/>
  <c r="F726" i="33"/>
  <c r="E726" i="33"/>
  <c r="D726" i="33"/>
  <c r="C726" i="33"/>
  <c r="B726" i="33"/>
  <c r="G725" i="33"/>
  <c r="F725" i="33"/>
  <c r="E725" i="33"/>
  <c r="D725" i="33"/>
  <c r="C725" i="33"/>
  <c r="B725" i="33"/>
  <c r="G724" i="33"/>
  <c r="F724" i="33"/>
  <c r="E724" i="33"/>
  <c r="D724" i="33"/>
  <c r="C724" i="33"/>
  <c r="B724" i="33"/>
  <c r="G719" i="33"/>
  <c r="F719" i="33"/>
  <c r="E719" i="33"/>
  <c r="D719" i="33"/>
  <c r="C719" i="33"/>
  <c r="B719" i="33"/>
  <c r="G718" i="33"/>
  <c r="F718" i="33"/>
  <c r="E718" i="33"/>
  <c r="D718" i="33"/>
  <c r="C718" i="33"/>
  <c r="B718" i="33"/>
  <c r="G717" i="33"/>
  <c r="F717" i="33"/>
  <c r="E717" i="33"/>
  <c r="D717" i="33"/>
  <c r="C717" i="33"/>
  <c r="B717" i="33"/>
  <c r="G707" i="33"/>
  <c r="F707" i="33"/>
  <c r="E707" i="33"/>
  <c r="D707" i="33"/>
  <c r="C707" i="33"/>
  <c r="B707" i="33"/>
  <c r="G706" i="33"/>
  <c r="F706" i="33"/>
  <c r="E706" i="33"/>
  <c r="D706" i="33"/>
  <c r="C706" i="33"/>
  <c r="B706" i="33"/>
  <c r="G705" i="33"/>
  <c r="F705" i="33"/>
  <c r="E705" i="33"/>
  <c r="D705" i="33"/>
  <c r="C705" i="33"/>
  <c r="B705" i="33"/>
  <c r="G701" i="33"/>
  <c r="F701" i="33"/>
  <c r="E701" i="33"/>
  <c r="D701" i="33"/>
  <c r="C701" i="33"/>
  <c r="B701" i="33"/>
  <c r="G700" i="33"/>
  <c r="F700" i="33"/>
  <c r="E700" i="33"/>
  <c r="D700" i="33"/>
  <c r="C700" i="33"/>
  <c r="B700" i="33"/>
  <c r="G699" i="33"/>
  <c r="F699" i="33"/>
  <c r="E699" i="33"/>
  <c r="D699" i="33"/>
  <c r="C699" i="33"/>
  <c r="B699" i="33"/>
  <c r="G696" i="33"/>
  <c r="F696" i="33"/>
  <c r="E696" i="33"/>
  <c r="D696" i="33"/>
  <c r="C696" i="33"/>
  <c r="B696" i="33"/>
  <c r="G695" i="33"/>
  <c r="F695" i="33"/>
  <c r="E695" i="33"/>
  <c r="D695" i="33"/>
  <c r="C695" i="33"/>
  <c r="B695" i="33"/>
  <c r="G694" i="33"/>
  <c r="F694" i="33"/>
  <c r="E694" i="33"/>
  <c r="D694" i="33"/>
  <c r="C694" i="33"/>
  <c r="B694" i="33"/>
  <c r="G691" i="33"/>
  <c r="F691" i="33"/>
  <c r="E691" i="33"/>
  <c r="D691" i="33"/>
  <c r="C691" i="33"/>
  <c r="B691" i="33"/>
  <c r="G690" i="33"/>
  <c r="F690" i="33"/>
  <c r="E690" i="33"/>
  <c r="D690" i="33"/>
  <c r="C690" i="33"/>
  <c r="B690" i="33"/>
  <c r="G689" i="33"/>
  <c r="F689" i="33"/>
  <c r="E689" i="33"/>
  <c r="D689" i="33"/>
  <c r="C689" i="33"/>
  <c r="B689" i="33"/>
  <c r="G683" i="33"/>
  <c r="F683" i="33"/>
  <c r="E683" i="33"/>
  <c r="D683" i="33"/>
  <c r="C683" i="33"/>
  <c r="B683" i="33"/>
  <c r="G682" i="33"/>
  <c r="F682" i="33"/>
  <c r="E682" i="33"/>
  <c r="D682" i="33"/>
  <c r="C682" i="33"/>
  <c r="B682" i="33"/>
  <c r="G681" i="33"/>
  <c r="F681" i="33"/>
  <c r="E681" i="33"/>
  <c r="D681" i="33"/>
  <c r="C681" i="33"/>
  <c r="B681" i="33"/>
  <c r="G675" i="33"/>
  <c r="F675" i="33"/>
  <c r="E675" i="33"/>
  <c r="D675" i="33"/>
  <c r="C675" i="33"/>
  <c r="B675" i="33"/>
  <c r="G674" i="33"/>
  <c r="F674" i="33"/>
  <c r="E674" i="33"/>
  <c r="D674" i="33"/>
  <c r="C674" i="33"/>
  <c r="B674" i="33"/>
  <c r="G673" i="33"/>
  <c r="F673" i="33"/>
  <c r="E673" i="33"/>
  <c r="D673" i="33"/>
  <c r="C673" i="33"/>
  <c r="B673" i="33"/>
  <c r="G669" i="33"/>
  <c r="F669" i="33"/>
  <c r="E669" i="33"/>
  <c r="D669" i="33"/>
  <c r="C669" i="33"/>
  <c r="B669" i="33"/>
  <c r="G668" i="33"/>
  <c r="F668" i="33"/>
  <c r="E668" i="33"/>
  <c r="D668" i="33"/>
  <c r="C668" i="33"/>
  <c r="B668" i="33"/>
  <c r="G667" i="33"/>
  <c r="F667" i="33"/>
  <c r="E667" i="33"/>
  <c r="D667" i="33"/>
  <c r="C667" i="33"/>
  <c r="B667" i="33"/>
  <c r="G662" i="33"/>
  <c r="F662" i="33"/>
  <c r="E662" i="33"/>
  <c r="D662" i="33"/>
  <c r="C662" i="33"/>
  <c r="B662" i="33"/>
  <c r="G661" i="33"/>
  <c r="F661" i="33"/>
  <c r="E661" i="33"/>
  <c r="D661" i="33"/>
  <c r="C661" i="33"/>
  <c r="B661" i="33"/>
  <c r="G660" i="33"/>
  <c r="F660" i="33"/>
  <c r="E660" i="33"/>
  <c r="D660" i="33"/>
  <c r="C660" i="33"/>
  <c r="B660" i="33"/>
  <c r="G657" i="33"/>
  <c r="F657" i="33"/>
  <c r="E657" i="33"/>
  <c r="D657" i="33"/>
  <c r="C657" i="33"/>
  <c r="B657" i="33"/>
  <c r="G656" i="33"/>
  <c r="F656" i="33"/>
  <c r="E656" i="33"/>
  <c r="D656" i="33"/>
  <c r="C656" i="33"/>
  <c r="B656" i="33"/>
  <c r="G655" i="33"/>
  <c r="F655" i="33"/>
  <c r="E655" i="33"/>
  <c r="D655" i="33"/>
  <c r="C655" i="33"/>
  <c r="B655" i="33"/>
  <c r="G650" i="33"/>
  <c r="F650" i="33"/>
  <c r="E650" i="33"/>
  <c r="D650" i="33"/>
  <c r="C650" i="33"/>
  <c r="B650" i="33"/>
  <c r="G649" i="33"/>
  <c r="F649" i="33"/>
  <c r="E649" i="33"/>
  <c r="D649" i="33"/>
  <c r="C649" i="33"/>
  <c r="B649" i="33"/>
  <c r="G648" i="33"/>
  <c r="F648" i="33"/>
  <c r="E648" i="33"/>
  <c r="D648" i="33"/>
  <c r="C648" i="33"/>
  <c r="B648" i="33"/>
  <c r="G642" i="33"/>
  <c r="F642" i="33"/>
  <c r="E642" i="33"/>
  <c r="D642" i="33"/>
  <c r="C642" i="33"/>
  <c r="B642" i="33"/>
  <c r="G641" i="33"/>
  <c r="F641" i="33"/>
  <c r="E641" i="33"/>
  <c r="D641" i="33"/>
  <c r="C641" i="33"/>
  <c r="B641" i="33"/>
  <c r="G640" i="33"/>
  <c r="F640" i="33"/>
  <c r="E640" i="33"/>
  <c r="D640" i="33"/>
  <c r="C640" i="33"/>
  <c r="B640" i="33"/>
  <c r="G630" i="33"/>
  <c r="F630" i="33"/>
  <c r="E630" i="33"/>
  <c r="D630" i="33"/>
  <c r="C630" i="33"/>
  <c r="B630" i="33"/>
  <c r="G629" i="33"/>
  <c r="F629" i="33"/>
  <c r="E629" i="33"/>
  <c r="D629" i="33"/>
  <c r="C629" i="33"/>
  <c r="B629" i="33"/>
  <c r="G628" i="33"/>
  <c r="F628" i="33"/>
  <c r="E628" i="33"/>
  <c r="D628" i="33"/>
  <c r="C628" i="33"/>
  <c r="B628" i="33"/>
  <c r="G623" i="33"/>
  <c r="F623" i="33"/>
  <c r="E623" i="33"/>
  <c r="D623" i="33"/>
  <c r="C623" i="33"/>
  <c r="B623" i="33"/>
  <c r="G622" i="33"/>
  <c r="F622" i="33"/>
  <c r="E622" i="33"/>
  <c r="D622" i="33"/>
  <c r="C622" i="33"/>
  <c r="B622" i="33"/>
  <c r="G621" i="33"/>
  <c r="F621" i="33"/>
  <c r="E621" i="33"/>
  <c r="D621" i="33"/>
  <c r="C621" i="33"/>
  <c r="B621" i="33"/>
  <c r="G616" i="33"/>
  <c r="F616" i="33"/>
  <c r="E616" i="33"/>
  <c r="D616" i="33"/>
  <c r="C616" i="33"/>
  <c r="B616" i="33"/>
  <c r="G615" i="33"/>
  <c r="F615" i="33"/>
  <c r="E615" i="33"/>
  <c r="D615" i="33"/>
  <c r="C615" i="33"/>
  <c r="B615" i="33"/>
  <c r="G614" i="33"/>
  <c r="F614" i="33"/>
  <c r="E614" i="33"/>
  <c r="D614" i="33"/>
  <c r="C614" i="33"/>
  <c r="B614" i="33"/>
  <c r="G607" i="33"/>
  <c r="F607" i="33"/>
  <c r="E607" i="33"/>
  <c r="D607" i="33"/>
  <c r="C607" i="33"/>
  <c r="B607" i="33"/>
  <c r="G606" i="33"/>
  <c r="F606" i="33"/>
  <c r="E606" i="33"/>
  <c r="D606" i="33"/>
  <c r="C606" i="33"/>
  <c r="B606" i="33"/>
  <c r="G605" i="33"/>
  <c r="F605" i="33"/>
  <c r="E605" i="33"/>
  <c r="D605" i="33"/>
  <c r="C605" i="33"/>
  <c r="B605" i="33"/>
  <c r="G600" i="33"/>
  <c r="F600" i="33"/>
  <c r="E600" i="33"/>
  <c r="D600" i="33"/>
  <c r="C600" i="33"/>
  <c r="B600" i="33"/>
  <c r="G599" i="33"/>
  <c r="F599" i="33"/>
  <c r="E599" i="33"/>
  <c r="D599" i="33"/>
  <c r="C599" i="33"/>
  <c r="B599" i="33"/>
  <c r="G598" i="33"/>
  <c r="F598" i="33"/>
  <c r="E598" i="33"/>
  <c r="D598" i="33"/>
  <c r="C598" i="33"/>
  <c r="B598" i="33"/>
  <c r="G592" i="33"/>
  <c r="F592" i="33"/>
  <c r="E592" i="33"/>
  <c r="D592" i="33"/>
  <c r="C592" i="33"/>
  <c r="B592" i="33"/>
  <c r="G591" i="33"/>
  <c r="F591" i="33"/>
  <c r="E591" i="33"/>
  <c r="D591" i="33"/>
  <c r="C591" i="33"/>
  <c r="B591" i="33"/>
  <c r="G590" i="33"/>
  <c r="F590" i="33"/>
  <c r="E590" i="33"/>
  <c r="D590" i="33"/>
  <c r="C590" i="33"/>
  <c r="B590" i="33"/>
  <c r="G585" i="33"/>
  <c r="F585" i="33"/>
  <c r="E585" i="33"/>
  <c r="D585" i="33"/>
  <c r="C585" i="33"/>
  <c r="B585" i="33"/>
  <c r="G584" i="33"/>
  <c r="F584" i="33"/>
  <c r="E584" i="33"/>
  <c r="D584" i="33"/>
  <c r="C584" i="33"/>
  <c r="B584" i="33"/>
  <c r="G583" i="33"/>
  <c r="F583" i="33"/>
  <c r="E583" i="33"/>
  <c r="D583" i="33"/>
  <c r="C583" i="33"/>
  <c r="B583" i="33"/>
  <c r="G576" i="33"/>
  <c r="F576" i="33"/>
  <c r="E576" i="33"/>
  <c r="D576" i="33"/>
  <c r="C576" i="33"/>
  <c r="B576" i="33"/>
  <c r="G575" i="33"/>
  <c r="F575" i="33"/>
  <c r="E575" i="33"/>
  <c r="D575" i="33"/>
  <c r="C575" i="33"/>
  <c r="B575" i="33"/>
  <c r="G574" i="33"/>
  <c r="F574" i="33"/>
  <c r="E574" i="33"/>
  <c r="D574" i="33"/>
  <c r="C574" i="33"/>
  <c r="B574" i="33"/>
  <c r="G569" i="33"/>
  <c r="F569" i="33"/>
  <c r="E569" i="33"/>
  <c r="D569" i="33"/>
  <c r="C569" i="33"/>
  <c r="B569" i="33"/>
  <c r="G568" i="33"/>
  <c r="F568" i="33"/>
  <c r="E568" i="33"/>
  <c r="D568" i="33"/>
  <c r="C568" i="33"/>
  <c r="B568" i="33"/>
  <c r="G567" i="33"/>
  <c r="F567" i="33"/>
  <c r="E567" i="33"/>
  <c r="D567" i="33"/>
  <c r="C567" i="33"/>
  <c r="B567" i="33"/>
  <c r="G562" i="33"/>
  <c r="F562" i="33"/>
  <c r="E562" i="33"/>
  <c r="D562" i="33"/>
  <c r="C562" i="33"/>
  <c r="B562" i="33"/>
  <c r="G561" i="33"/>
  <c r="F561" i="33"/>
  <c r="E561" i="33"/>
  <c r="D561" i="33"/>
  <c r="C561" i="33"/>
  <c r="B561" i="33"/>
  <c r="G560" i="33"/>
  <c r="F560" i="33"/>
  <c r="E560" i="33"/>
  <c r="D560" i="33"/>
  <c r="C560" i="33"/>
  <c r="B560" i="33"/>
  <c r="G552" i="33"/>
  <c r="F552" i="33"/>
  <c r="E552" i="33"/>
  <c r="D552" i="33"/>
  <c r="C552" i="33"/>
  <c r="B552" i="33"/>
  <c r="G551" i="33"/>
  <c r="F551" i="33"/>
  <c r="E551" i="33"/>
  <c r="D551" i="33"/>
  <c r="C551" i="33"/>
  <c r="B551" i="33"/>
  <c r="G550" i="33"/>
  <c r="F550" i="33"/>
  <c r="E550" i="33"/>
  <c r="D550" i="33"/>
  <c r="C550" i="33"/>
  <c r="B550" i="33"/>
  <c r="G546" i="33"/>
  <c r="F546" i="33"/>
  <c r="E546" i="33"/>
  <c r="D546" i="33"/>
  <c r="C546" i="33"/>
  <c r="B546" i="33"/>
  <c r="G545" i="33"/>
  <c r="F545" i="33"/>
  <c r="E545" i="33"/>
  <c r="D545" i="33"/>
  <c r="C545" i="33"/>
  <c r="B545" i="33"/>
  <c r="G544" i="33"/>
  <c r="F544" i="33"/>
  <c r="E544" i="33"/>
  <c r="D544" i="33"/>
  <c r="C544" i="33"/>
  <c r="B544" i="33"/>
  <c r="G537" i="33"/>
  <c r="F537" i="33"/>
  <c r="E537" i="33"/>
  <c r="D537" i="33"/>
  <c r="C537" i="33"/>
  <c r="B537" i="33"/>
  <c r="G536" i="33"/>
  <c r="F536" i="33"/>
  <c r="E536" i="33"/>
  <c r="D536" i="33"/>
  <c r="C536" i="33"/>
  <c r="B536" i="33"/>
  <c r="G535" i="33"/>
  <c r="F535" i="33"/>
  <c r="E535" i="33"/>
  <c r="D535" i="33"/>
  <c r="C535" i="33"/>
  <c r="B535" i="33"/>
  <c r="G525" i="33"/>
  <c r="F525" i="33"/>
  <c r="E525" i="33"/>
  <c r="D525" i="33"/>
  <c r="C525" i="33"/>
  <c r="B525" i="33"/>
  <c r="G524" i="33"/>
  <c r="F524" i="33"/>
  <c r="E524" i="33"/>
  <c r="D524" i="33"/>
  <c r="C524" i="33"/>
  <c r="B524" i="33"/>
  <c r="G523" i="33"/>
  <c r="F523" i="33"/>
  <c r="E523" i="33"/>
  <c r="D523" i="33"/>
  <c r="C523" i="33"/>
  <c r="B523" i="33"/>
  <c r="G518" i="33"/>
  <c r="F518" i="33"/>
  <c r="E518" i="33"/>
  <c r="D518" i="33"/>
  <c r="C518" i="33"/>
  <c r="B518" i="33"/>
  <c r="G517" i="33"/>
  <c r="F517" i="33"/>
  <c r="E517" i="33"/>
  <c r="D517" i="33"/>
  <c r="C517" i="33"/>
  <c r="B517" i="33"/>
  <c r="G516" i="33"/>
  <c r="F516" i="33"/>
  <c r="E516" i="33"/>
  <c r="D516" i="33"/>
  <c r="C516" i="33"/>
  <c r="B516" i="33"/>
  <c r="G511" i="33"/>
  <c r="F511" i="33"/>
  <c r="E511" i="33"/>
  <c r="D511" i="33"/>
  <c r="C511" i="33"/>
  <c r="B511" i="33"/>
  <c r="G510" i="33"/>
  <c r="F510" i="33"/>
  <c r="E510" i="33"/>
  <c r="D510" i="33"/>
  <c r="C510" i="33"/>
  <c r="B510" i="33"/>
  <c r="G509" i="33"/>
  <c r="F509" i="33"/>
  <c r="E509" i="33"/>
  <c r="D509" i="33"/>
  <c r="C509" i="33"/>
  <c r="B509" i="33"/>
  <c r="G506" i="33"/>
  <c r="F506" i="33"/>
  <c r="E506" i="33"/>
  <c r="D506" i="33"/>
  <c r="C506" i="33"/>
  <c r="B506" i="33"/>
  <c r="G505" i="33"/>
  <c r="F505" i="33"/>
  <c r="E505" i="33"/>
  <c r="D505" i="33"/>
  <c r="C505" i="33"/>
  <c r="B505" i="33"/>
  <c r="G504" i="33"/>
  <c r="F504" i="33"/>
  <c r="E504" i="33"/>
  <c r="D504" i="33"/>
  <c r="C504" i="33"/>
  <c r="B504" i="33"/>
  <c r="G500" i="33"/>
  <c r="F500" i="33"/>
  <c r="E500" i="33"/>
  <c r="D500" i="33"/>
  <c r="C500" i="33"/>
  <c r="B500" i="33"/>
  <c r="G499" i="33"/>
  <c r="F499" i="33"/>
  <c r="E499" i="33"/>
  <c r="D499" i="33"/>
  <c r="C499" i="33"/>
  <c r="B499" i="33"/>
  <c r="G498" i="33"/>
  <c r="F498" i="33"/>
  <c r="E498" i="33"/>
  <c r="D498" i="33"/>
  <c r="C498" i="33"/>
  <c r="B498" i="33"/>
  <c r="G495" i="33"/>
  <c r="F495" i="33"/>
  <c r="E495" i="33"/>
  <c r="D495" i="33"/>
  <c r="C495" i="33"/>
  <c r="B495" i="33"/>
  <c r="G494" i="33"/>
  <c r="F494" i="33"/>
  <c r="E494" i="33"/>
  <c r="D494" i="33"/>
  <c r="C494" i="33"/>
  <c r="B494" i="33"/>
  <c r="G493" i="33"/>
  <c r="F493" i="33"/>
  <c r="E493" i="33"/>
  <c r="D493" i="33"/>
  <c r="C493" i="33"/>
  <c r="B493" i="33"/>
  <c r="G490" i="33"/>
  <c r="F490" i="33"/>
  <c r="E490" i="33"/>
  <c r="D490" i="33"/>
  <c r="C490" i="33"/>
  <c r="B490" i="33"/>
  <c r="G489" i="33"/>
  <c r="F489" i="33"/>
  <c r="E489" i="33"/>
  <c r="D489" i="33"/>
  <c r="C489" i="33"/>
  <c r="B489" i="33"/>
  <c r="G488" i="33"/>
  <c r="F488" i="33"/>
  <c r="E488" i="33"/>
  <c r="D488" i="33"/>
  <c r="C488" i="33"/>
  <c r="B488" i="33"/>
  <c r="G485" i="33"/>
  <c r="F485" i="33"/>
  <c r="E485" i="33"/>
  <c r="D485" i="33"/>
  <c r="C485" i="33"/>
  <c r="B485" i="33"/>
  <c r="G484" i="33"/>
  <c r="F484" i="33"/>
  <c r="E484" i="33"/>
  <c r="D484" i="33"/>
  <c r="C484" i="33"/>
  <c r="B484" i="33"/>
  <c r="G483" i="33"/>
  <c r="F483" i="33"/>
  <c r="E483" i="33"/>
  <c r="D483" i="33"/>
  <c r="C483" i="33"/>
  <c r="B483" i="33"/>
  <c r="G476" i="33"/>
  <c r="F476" i="33"/>
  <c r="E476" i="33"/>
  <c r="D476" i="33"/>
  <c r="C476" i="33"/>
  <c r="B476" i="33"/>
  <c r="G475" i="33"/>
  <c r="F475" i="33"/>
  <c r="E475" i="33"/>
  <c r="D475" i="33"/>
  <c r="C475" i="33"/>
  <c r="B475" i="33"/>
  <c r="G474" i="33"/>
  <c r="F474" i="33"/>
  <c r="E474" i="33"/>
  <c r="D474" i="33"/>
  <c r="C474" i="33"/>
  <c r="B474" i="33"/>
  <c r="G471" i="33"/>
  <c r="F471" i="33"/>
  <c r="E471" i="33"/>
  <c r="D471" i="33"/>
  <c r="C471" i="33"/>
  <c r="B471" i="33"/>
  <c r="G470" i="33"/>
  <c r="F470" i="33"/>
  <c r="E470" i="33"/>
  <c r="D470" i="33"/>
  <c r="C470" i="33"/>
  <c r="B470" i="33"/>
  <c r="G469" i="33"/>
  <c r="F469" i="33"/>
  <c r="E469" i="33"/>
  <c r="D469" i="33"/>
  <c r="C469" i="33"/>
  <c r="B469" i="33"/>
  <c r="G466" i="33"/>
  <c r="F466" i="33"/>
  <c r="E466" i="33"/>
  <c r="D466" i="33"/>
  <c r="C466" i="33"/>
  <c r="B466" i="33"/>
  <c r="G465" i="33"/>
  <c r="F465" i="33"/>
  <c r="E465" i="33"/>
  <c r="D465" i="33"/>
  <c r="C465" i="33"/>
  <c r="B465" i="33"/>
  <c r="G464" i="33"/>
  <c r="F464" i="33"/>
  <c r="E464" i="33"/>
  <c r="D464" i="33"/>
  <c r="C464" i="33"/>
  <c r="B464" i="33"/>
  <c r="G460" i="33"/>
  <c r="F460" i="33"/>
  <c r="E460" i="33"/>
  <c r="D460" i="33"/>
  <c r="C460" i="33"/>
  <c r="B460" i="33"/>
  <c r="G459" i="33"/>
  <c r="F459" i="33"/>
  <c r="E459" i="33"/>
  <c r="D459" i="33"/>
  <c r="C459" i="33"/>
  <c r="B459" i="33"/>
  <c r="G458" i="33"/>
  <c r="F458" i="33"/>
  <c r="E458" i="33"/>
  <c r="D458" i="33"/>
  <c r="C458" i="33"/>
  <c r="B458" i="33"/>
  <c r="G453" i="33"/>
  <c r="F453" i="33"/>
  <c r="E453" i="33"/>
  <c r="D453" i="33"/>
  <c r="C453" i="33"/>
  <c r="B453" i="33"/>
  <c r="G452" i="33"/>
  <c r="F452" i="33"/>
  <c r="E452" i="33"/>
  <c r="D452" i="33"/>
  <c r="C452" i="33"/>
  <c r="B452" i="33"/>
  <c r="G451" i="33"/>
  <c r="F451" i="33"/>
  <c r="E451" i="33"/>
  <c r="D451" i="33"/>
  <c r="C451" i="33"/>
  <c r="B451" i="33"/>
  <c r="G444" i="33"/>
  <c r="F444" i="33"/>
  <c r="E444" i="33"/>
  <c r="D444" i="33"/>
  <c r="C444" i="33"/>
  <c r="B444" i="33"/>
  <c r="G443" i="33"/>
  <c r="F443" i="33"/>
  <c r="E443" i="33"/>
  <c r="D443" i="33"/>
  <c r="C443" i="33"/>
  <c r="B443" i="33"/>
  <c r="G442" i="33"/>
  <c r="F442" i="33"/>
  <c r="E442" i="33"/>
  <c r="D442" i="33"/>
  <c r="C442" i="33"/>
  <c r="B442" i="33"/>
  <c r="G438" i="33"/>
  <c r="F438" i="33"/>
  <c r="E438" i="33"/>
  <c r="D438" i="33"/>
  <c r="C438" i="33"/>
  <c r="B438" i="33"/>
  <c r="G437" i="33"/>
  <c r="F437" i="33"/>
  <c r="E437" i="33"/>
  <c r="D437" i="33"/>
  <c r="C437" i="33"/>
  <c r="B437" i="33"/>
  <c r="G436" i="33"/>
  <c r="F436" i="33"/>
  <c r="E436" i="33"/>
  <c r="D436" i="33"/>
  <c r="C436" i="33"/>
  <c r="B436" i="33"/>
  <c r="G432" i="33"/>
  <c r="F432" i="33"/>
  <c r="E432" i="33"/>
  <c r="D432" i="33"/>
  <c r="C432" i="33"/>
  <c r="B432" i="33"/>
  <c r="G431" i="33"/>
  <c r="F431" i="33"/>
  <c r="E431" i="33"/>
  <c r="D431" i="33"/>
  <c r="C431" i="33"/>
  <c r="B431" i="33"/>
  <c r="G430" i="33"/>
  <c r="F430" i="33"/>
  <c r="E430" i="33"/>
  <c r="D430" i="33"/>
  <c r="C430" i="33"/>
  <c r="B430" i="33"/>
  <c r="G426" i="33"/>
  <c r="F426" i="33"/>
  <c r="E426" i="33"/>
  <c r="D426" i="33"/>
  <c r="C426" i="33"/>
  <c r="B426" i="33"/>
  <c r="G425" i="33"/>
  <c r="F425" i="33"/>
  <c r="E425" i="33"/>
  <c r="D425" i="33"/>
  <c r="C425" i="33"/>
  <c r="B425" i="33"/>
  <c r="G424" i="33"/>
  <c r="F424" i="33"/>
  <c r="E424" i="33"/>
  <c r="D424" i="33"/>
  <c r="C424" i="33"/>
  <c r="B424" i="33"/>
  <c r="G410" i="33"/>
  <c r="F410" i="33"/>
  <c r="E410" i="33"/>
  <c r="D410" i="33"/>
  <c r="C410" i="33"/>
  <c r="B410" i="33"/>
  <c r="G409" i="33"/>
  <c r="F409" i="33"/>
  <c r="E409" i="33"/>
  <c r="D409" i="33"/>
  <c r="C409" i="33"/>
  <c r="B409" i="33"/>
  <c r="G408" i="33"/>
  <c r="F408" i="33"/>
  <c r="E408" i="33"/>
  <c r="D408" i="33"/>
  <c r="C408" i="33"/>
  <c r="B408" i="33"/>
  <c r="G403" i="33"/>
  <c r="F403" i="33"/>
  <c r="E403" i="33"/>
  <c r="D403" i="33"/>
  <c r="C403" i="33"/>
  <c r="B403" i="33"/>
  <c r="G402" i="33"/>
  <c r="F402" i="33"/>
  <c r="E402" i="33"/>
  <c r="D402" i="33"/>
  <c r="C402" i="33"/>
  <c r="B402" i="33"/>
  <c r="G401" i="33"/>
  <c r="F401" i="33"/>
  <c r="E401" i="33"/>
  <c r="D401" i="33"/>
  <c r="C401" i="33"/>
  <c r="B401" i="33"/>
  <c r="G394" i="33"/>
  <c r="F394" i="33"/>
  <c r="E394" i="33"/>
  <c r="D394" i="33"/>
  <c r="C394" i="33"/>
  <c r="B394" i="33"/>
  <c r="G393" i="33"/>
  <c r="F393" i="33"/>
  <c r="E393" i="33"/>
  <c r="D393" i="33"/>
  <c r="C393" i="33"/>
  <c r="B393" i="33"/>
  <c r="G392" i="33"/>
  <c r="F392" i="33"/>
  <c r="E392" i="33"/>
  <c r="D392" i="33"/>
  <c r="C392" i="33"/>
  <c r="B392" i="33"/>
  <c r="G387" i="33"/>
  <c r="F387" i="33"/>
  <c r="E387" i="33"/>
  <c r="D387" i="33"/>
  <c r="C387" i="33"/>
  <c r="B387" i="33"/>
  <c r="G386" i="33"/>
  <c r="F386" i="33"/>
  <c r="E386" i="33"/>
  <c r="D386" i="33"/>
  <c r="C386" i="33"/>
  <c r="B386" i="33"/>
  <c r="G385" i="33"/>
  <c r="F385" i="33"/>
  <c r="E385" i="33"/>
  <c r="D385" i="33"/>
  <c r="C385" i="33"/>
  <c r="B385" i="33"/>
  <c r="G380" i="33"/>
  <c r="F380" i="33"/>
  <c r="E380" i="33"/>
  <c r="D380" i="33"/>
  <c r="C380" i="33"/>
  <c r="B380" i="33"/>
  <c r="G379" i="33"/>
  <c r="F379" i="33"/>
  <c r="E379" i="33"/>
  <c r="D379" i="33"/>
  <c r="C379" i="33"/>
  <c r="B379" i="33"/>
  <c r="G378" i="33"/>
  <c r="F378" i="33"/>
  <c r="E378" i="33"/>
  <c r="D378" i="33"/>
  <c r="C378" i="33"/>
  <c r="B378" i="33"/>
  <c r="G336" i="33"/>
  <c r="F336" i="33"/>
  <c r="E336" i="33"/>
  <c r="D336" i="33"/>
  <c r="C336" i="33"/>
  <c r="B336" i="33"/>
  <c r="G335" i="33"/>
  <c r="F335" i="33"/>
  <c r="E335" i="33"/>
  <c r="D335" i="33"/>
  <c r="C335" i="33"/>
  <c r="B335" i="33"/>
  <c r="G334" i="33"/>
  <c r="F334" i="33"/>
  <c r="E334" i="33"/>
  <c r="D334" i="33"/>
  <c r="C334" i="33"/>
  <c r="B334" i="33"/>
  <c r="G305" i="33"/>
  <c r="F305" i="33"/>
  <c r="E305" i="33"/>
  <c r="D305" i="33"/>
  <c r="C305" i="33"/>
  <c r="B305" i="33"/>
  <c r="G304" i="33"/>
  <c r="F304" i="33"/>
  <c r="E304" i="33"/>
  <c r="D304" i="33"/>
  <c r="C304" i="33"/>
  <c r="B304" i="33"/>
  <c r="G303" i="33"/>
  <c r="F303" i="33"/>
  <c r="E303" i="33"/>
  <c r="D303" i="33"/>
  <c r="C303" i="33"/>
  <c r="B303" i="33"/>
  <c r="G249" i="33"/>
  <c r="F249" i="33"/>
  <c r="E249" i="33"/>
  <c r="D249" i="33"/>
  <c r="C249" i="33"/>
  <c r="B249" i="33"/>
  <c r="G248" i="33"/>
  <c r="F248" i="33"/>
  <c r="E248" i="33"/>
  <c r="D248" i="33"/>
  <c r="C248" i="33"/>
  <c r="B248" i="33"/>
  <c r="G247" i="33"/>
  <c r="F247" i="33"/>
  <c r="E247" i="33"/>
  <c r="D247" i="33"/>
  <c r="C247" i="33"/>
  <c r="B247" i="33"/>
  <c r="G244" i="33"/>
  <c r="F244" i="33"/>
  <c r="E244" i="33"/>
  <c r="D244" i="33"/>
  <c r="C244" i="33"/>
  <c r="B244" i="33"/>
  <c r="G243" i="33"/>
  <c r="F243" i="33"/>
  <c r="E243" i="33"/>
  <c r="D243" i="33"/>
  <c r="C243" i="33"/>
  <c r="B243" i="33"/>
  <c r="G242" i="33"/>
  <c r="F242" i="33"/>
  <c r="E242" i="33"/>
  <c r="D242" i="33"/>
  <c r="C242" i="33"/>
  <c r="B242" i="33"/>
  <c r="G236" i="33"/>
  <c r="F236" i="33"/>
  <c r="E236" i="33"/>
  <c r="D236" i="33"/>
  <c r="C236" i="33"/>
  <c r="B236" i="33"/>
  <c r="G235" i="33"/>
  <c r="F235" i="33"/>
  <c r="E235" i="33"/>
  <c r="D235" i="33"/>
  <c r="C235" i="33"/>
  <c r="B235" i="33"/>
  <c r="G234" i="33"/>
  <c r="F234" i="33"/>
  <c r="E234" i="33"/>
  <c r="D234" i="33"/>
  <c r="C234" i="33"/>
  <c r="B234" i="33"/>
  <c r="G221" i="33"/>
  <c r="F221" i="33"/>
  <c r="E221" i="33"/>
  <c r="D221" i="33"/>
  <c r="C221" i="33"/>
  <c r="B221" i="33"/>
  <c r="G220" i="33"/>
  <c r="F220" i="33"/>
  <c r="E220" i="33"/>
  <c r="D220" i="33"/>
  <c r="C220" i="33"/>
  <c r="B220" i="33"/>
  <c r="G219" i="33"/>
  <c r="F219" i="33"/>
  <c r="E219" i="33"/>
  <c r="D219" i="33"/>
  <c r="C219" i="33"/>
  <c r="B219" i="33"/>
  <c r="G208" i="33"/>
  <c r="F208" i="33"/>
  <c r="E208" i="33"/>
  <c r="D208" i="33"/>
  <c r="C208" i="33"/>
  <c r="B208" i="33"/>
  <c r="G207" i="33"/>
  <c r="F207" i="33"/>
  <c r="E207" i="33"/>
  <c r="D207" i="33"/>
  <c r="C207" i="33"/>
  <c r="B207" i="33"/>
  <c r="G206" i="33"/>
  <c r="F206" i="33"/>
  <c r="E206" i="33"/>
  <c r="D206" i="33"/>
  <c r="C206" i="33"/>
  <c r="B206" i="33"/>
  <c r="G202" i="33"/>
  <c r="F202" i="33"/>
  <c r="E202" i="33"/>
  <c r="D202" i="33"/>
  <c r="C202" i="33"/>
  <c r="B202" i="33"/>
  <c r="G201" i="33"/>
  <c r="F201" i="33"/>
  <c r="E201" i="33"/>
  <c r="D201" i="33"/>
  <c r="C201" i="33"/>
  <c r="B201" i="33"/>
  <c r="G200" i="33"/>
  <c r="F200" i="33"/>
  <c r="E200" i="33"/>
  <c r="D200" i="33"/>
  <c r="C200" i="33"/>
  <c r="B200" i="33"/>
  <c r="G195" i="33"/>
  <c r="F195" i="33"/>
  <c r="E195" i="33"/>
  <c r="D195" i="33"/>
  <c r="C195" i="33"/>
  <c r="B195" i="33"/>
  <c r="G194" i="33"/>
  <c r="F194" i="33"/>
  <c r="E194" i="33"/>
  <c r="D194" i="33"/>
  <c r="C194" i="33"/>
  <c r="B194" i="33"/>
  <c r="G193" i="33"/>
  <c r="F193" i="33"/>
  <c r="E193" i="33"/>
  <c r="D193" i="33"/>
  <c r="C193" i="33"/>
  <c r="B193" i="33"/>
  <c r="G180" i="33"/>
  <c r="F180" i="33"/>
  <c r="E180" i="33"/>
  <c r="D180" i="33"/>
  <c r="C180" i="33"/>
  <c r="B180" i="33"/>
  <c r="G179" i="33"/>
  <c r="F179" i="33"/>
  <c r="E179" i="33"/>
  <c r="D179" i="33"/>
  <c r="C179" i="33"/>
  <c r="B179" i="33"/>
  <c r="G178" i="33"/>
  <c r="F178" i="33"/>
  <c r="E178" i="33"/>
  <c r="D178" i="33"/>
  <c r="C178" i="33"/>
  <c r="B178" i="33"/>
  <c r="G174" i="33"/>
  <c r="F174" i="33"/>
  <c r="E174" i="33"/>
  <c r="D174" i="33"/>
  <c r="C174" i="33"/>
  <c r="B174" i="33"/>
  <c r="G173" i="33"/>
  <c r="F173" i="33"/>
  <c r="E173" i="33"/>
  <c r="D173" i="33"/>
  <c r="C173" i="33"/>
  <c r="B173" i="33"/>
  <c r="G172" i="33"/>
  <c r="F172" i="33"/>
  <c r="E172" i="33"/>
  <c r="D172" i="33"/>
  <c r="C172" i="33"/>
  <c r="B172" i="33"/>
  <c r="G168" i="33"/>
  <c r="F168" i="33"/>
  <c r="E168" i="33"/>
  <c r="D168" i="33"/>
  <c r="C168" i="33"/>
  <c r="B168" i="33"/>
  <c r="G167" i="33"/>
  <c r="F167" i="33"/>
  <c r="E167" i="33"/>
  <c r="D167" i="33"/>
  <c r="C167" i="33"/>
  <c r="B167" i="33"/>
  <c r="G166" i="33"/>
  <c r="F166" i="33"/>
  <c r="E166" i="33"/>
  <c r="D166" i="33"/>
  <c r="C166" i="33"/>
  <c r="B166" i="33"/>
  <c r="G162" i="33"/>
  <c r="F162" i="33"/>
  <c r="E162" i="33"/>
  <c r="D162" i="33"/>
  <c r="C162" i="33"/>
  <c r="B162" i="33"/>
  <c r="G161" i="33"/>
  <c r="F161" i="33"/>
  <c r="E161" i="33"/>
  <c r="D161" i="33"/>
  <c r="C161" i="33"/>
  <c r="B161" i="33"/>
  <c r="G160" i="33"/>
  <c r="F160" i="33"/>
  <c r="E160" i="33"/>
  <c r="D160" i="33"/>
  <c r="C160" i="33"/>
  <c r="B160" i="33"/>
  <c r="G156" i="33"/>
  <c r="F156" i="33"/>
  <c r="E156" i="33"/>
  <c r="D156" i="33"/>
  <c r="C156" i="33"/>
  <c r="B156" i="33"/>
  <c r="G155" i="33"/>
  <c r="F155" i="33"/>
  <c r="E155" i="33"/>
  <c r="D155" i="33"/>
  <c r="C155" i="33"/>
  <c r="B155" i="33"/>
  <c r="G154" i="33"/>
  <c r="F154" i="33"/>
  <c r="E154" i="33"/>
  <c r="D154" i="33"/>
  <c r="C154" i="33"/>
  <c r="B154" i="33"/>
  <c r="G151" i="33"/>
  <c r="F151" i="33"/>
  <c r="E151" i="33"/>
  <c r="D151" i="33"/>
  <c r="C151" i="33"/>
  <c r="B151" i="33"/>
  <c r="G150" i="33"/>
  <c r="F150" i="33"/>
  <c r="E150" i="33"/>
  <c r="D150" i="33"/>
  <c r="C150" i="33"/>
  <c r="B150" i="33"/>
  <c r="G149" i="33"/>
  <c r="F149" i="33"/>
  <c r="E149" i="33"/>
  <c r="D149" i="33"/>
  <c r="C149" i="33"/>
  <c r="B149" i="33"/>
  <c r="G145" i="33"/>
  <c r="F145" i="33"/>
  <c r="E145" i="33"/>
  <c r="D145" i="33"/>
  <c r="C145" i="33"/>
  <c r="B145" i="33"/>
  <c r="G144" i="33"/>
  <c r="F144" i="33"/>
  <c r="E144" i="33"/>
  <c r="D144" i="33"/>
  <c r="C144" i="33"/>
  <c r="B144" i="33"/>
  <c r="G143" i="33"/>
  <c r="F143" i="33"/>
  <c r="E143" i="33"/>
  <c r="D143" i="33"/>
  <c r="C143" i="33"/>
  <c r="B143" i="33"/>
  <c r="G132" i="33"/>
  <c r="F132" i="33"/>
  <c r="E132" i="33"/>
  <c r="D132" i="33"/>
  <c r="C132" i="33"/>
  <c r="B132" i="33"/>
  <c r="G131" i="33"/>
  <c r="F131" i="33"/>
  <c r="E131" i="33"/>
  <c r="D131" i="33"/>
  <c r="C131" i="33"/>
  <c r="B131" i="33"/>
  <c r="G130" i="33"/>
  <c r="F130" i="33"/>
  <c r="E130" i="33"/>
  <c r="D130" i="33"/>
  <c r="C130" i="33"/>
  <c r="B130" i="33"/>
  <c r="G126" i="33"/>
  <c r="F126" i="33"/>
  <c r="E126" i="33"/>
  <c r="D126" i="33"/>
  <c r="C126" i="33"/>
  <c r="B126" i="33"/>
  <c r="G125" i="33"/>
  <c r="F125" i="33"/>
  <c r="E125" i="33"/>
  <c r="D125" i="33"/>
  <c r="C125" i="33"/>
  <c r="B125" i="33"/>
  <c r="G124" i="33"/>
  <c r="F124" i="33"/>
  <c r="E124" i="33"/>
  <c r="D124" i="33"/>
  <c r="C124" i="33"/>
  <c r="B124" i="33"/>
  <c r="G120" i="33"/>
  <c r="F120" i="33"/>
  <c r="E120" i="33"/>
  <c r="D120" i="33"/>
  <c r="C120" i="33"/>
  <c r="B120" i="33"/>
  <c r="G119" i="33"/>
  <c r="F119" i="33"/>
  <c r="E119" i="33"/>
  <c r="D119" i="33"/>
  <c r="C119" i="33"/>
  <c r="B119" i="33"/>
  <c r="G118" i="33"/>
  <c r="F118" i="33"/>
  <c r="E118" i="33"/>
  <c r="D118" i="33"/>
  <c r="C118" i="33"/>
  <c r="B118" i="33"/>
  <c r="G114" i="33"/>
  <c r="F114" i="33"/>
  <c r="E114" i="33"/>
  <c r="D114" i="33"/>
  <c r="C114" i="33"/>
  <c r="B114" i="33"/>
  <c r="G113" i="33"/>
  <c r="F113" i="33"/>
  <c r="E113" i="33"/>
  <c r="D113" i="33"/>
  <c r="C113" i="33"/>
  <c r="B113" i="33"/>
  <c r="G112" i="33"/>
  <c r="F112" i="33"/>
  <c r="E112" i="33"/>
  <c r="D112" i="33"/>
  <c r="C112" i="33"/>
  <c r="B112" i="33"/>
  <c r="G105" i="33"/>
  <c r="F105" i="33"/>
  <c r="E105" i="33"/>
  <c r="D105" i="33"/>
  <c r="C105" i="33"/>
  <c r="B105" i="33"/>
  <c r="G104" i="33"/>
  <c r="F104" i="33"/>
  <c r="E104" i="33"/>
  <c r="D104" i="33"/>
  <c r="C104" i="33"/>
  <c r="B104" i="33"/>
  <c r="G103" i="33"/>
  <c r="F103" i="33"/>
  <c r="E103" i="33"/>
  <c r="D103" i="33"/>
  <c r="C103" i="33"/>
  <c r="B103" i="33"/>
  <c r="G97" i="33"/>
  <c r="F97" i="33"/>
  <c r="E97" i="33"/>
  <c r="D97" i="33"/>
  <c r="C97" i="33"/>
  <c r="B97" i="33"/>
  <c r="G96" i="33"/>
  <c r="F96" i="33"/>
  <c r="E96" i="33"/>
  <c r="D96" i="33"/>
  <c r="C96" i="33"/>
  <c r="B96" i="33"/>
  <c r="G95" i="33"/>
  <c r="F95" i="33"/>
  <c r="E95" i="33"/>
  <c r="D95" i="33"/>
  <c r="C95" i="33"/>
  <c r="B95" i="33"/>
  <c r="G90" i="33"/>
  <c r="F90" i="33"/>
  <c r="E90" i="33"/>
  <c r="D90" i="33"/>
  <c r="C90" i="33"/>
  <c r="B90" i="33"/>
  <c r="G89" i="33"/>
  <c r="F89" i="33"/>
  <c r="E89" i="33"/>
  <c r="D89" i="33"/>
  <c r="C89" i="33"/>
  <c r="B89" i="33"/>
  <c r="G88" i="33"/>
  <c r="F88" i="33"/>
  <c r="E88" i="33"/>
  <c r="D88" i="33"/>
  <c r="C88" i="33"/>
  <c r="B88" i="33"/>
  <c r="G85" i="33"/>
  <c r="F85" i="33"/>
  <c r="E85" i="33"/>
  <c r="D85" i="33"/>
  <c r="C85" i="33"/>
  <c r="B85" i="33"/>
  <c r="G84" i="33"/>
  <c r="F84" i="33"/>
  <c r="E84" i="33"/>
  <c r="D84" i="33"/>
  <c r="C84" i="33"/>
  <c r="B84" i="33"/>
  <c r="G83" i="33"/>
  <c r="F83" i="33"/>
  <c r="E83" i="33"/>
  <c r="D83" i="33"/>
  <c r="C83" i="33"/>
  <c r="B83" i="33"/>
  <c r="G80" i="33"/>
  <c r="F80" i="33"/>
  <c r="E80" i="33"/>
  <c r="D80" i="33"/>
  <c r="C80" i="33"/>
  <c r="B80" i="33"/>
  <c r="G79" i="33"/>
  <c r="F79" i="33"/>
  <c r="E79" i="33"/>
  <c r="D79" i="33"/>
  <c r="C79" i="33"/>
  <c r="B79" i="33"/>
  <c r="G78" i="33"/>
  <c r="F78" i="33"/>
  <c r="E78" i="33"/>
  <c r="D78" i="33"/>
  <c r="C78" i="33"/>
  <c r="B78" i="33"/>
  <c r="G73" i="33"/>
  <c r="F73" i="33"/>
  <c r="E73" i="33"/>
  <c r="D73" i="33"/>
  <c r="C73" i="33"/>
  <c r="B73" i="33"/>
  <c r="G72" i="33"/>
  <c r="F72" i="33"/>
  <c r="E72" i="33"/>
  <c r="D72" i="33"/>
  <c r="C72" i="33"/>
  <c r="B72" i="33"/>
  <c r="G71" i="33"/>
  <c r="F71" i="33"/>
  <c r="E71" i="33"/>
  <c r="D71" i="33"/>
  <c r="C71" i="33"/>
  <c r="B71" i="33"/>
  <c r="G67" i="33"/>
  <c r="F67" i="33"/>
  <c r="E67" i="33"/>
  <c r="D67" i="33"/>
  <c r="C67" i="33"/>
  <c r="B67" i="33"/>
  <c r="G66" i="33"/>
  <c r="F66" i="33"/>
  <c r="E66" i="33"/>
  <c r="D66" i="33"/>
  <c r="C66" i="33"/>
  <c r="B66" i="33"/>
  <c r="G65" i="33"/>
  <c r="F65" i="33"/>
  <c r="E65" i="33"/>
  <c r="D65" i="33"/>
  <c r="C65" i="33"/>
  <c r="B65" i="33"/>
  <c r="G61" i="33"/>
  <c r="F61" i="33"/>
  <c r="E61" i="33"/>
  <c r="D61" i="33"/>
  <c r="C61" i="33"/>
  <c r="B61" i="33"/>
  <c r="G60" i="33"/>
  <c r="F60" i="33"/>
  <c r="E60" i="33"/>
  <c r="D60" i="33"/>
  <c r="C60" i="33"/>
  <c r="B60" i="33"/>
  <c r="G59" i="33"/>
  <c r="F59" i="33"/>
  <c r="E59" i="33"/>
  <c r="D59" i="33"/>
  <c r="C59" i="33"/>
  <c r="B59" i="33"/>
  <c r="G55" i="33"/>
  <c r="F55" i="33"/>
  <c r="E55" i="33"/>
  <c r="D55" i="33"/>
  <c r="C55" i="33"/>
  <c r="B55" i="33"/>
  <c r="G54" i="33"/>
  <c r="F54" i="33"/>
  <c r="E54" i="33"/>
  <c r="D54" i="33"/>
  <c r="C54" i="33"/>
  <c r="B54" i="33"/>
  <c r="G53" i="33"/>
  <c r="F53" i="33"/>
  <c r="E53" i="33"/>
  <c r="D53" i="33"/>
  <c r="C53" i="33"/>
  <c r="B53" i="33"/>
  <c r="G49" i="33"/>
  <c r="F49" i="33"/>
  <c r="E49" i="33"/>
  <c r="D49" i="33"/>
  <c r="C49" i="33"/>
  <c r="B49" i="33"/>
  <c r="G48" i="33"/>
  <c r="F48" i="33"/>
  <c r="E48" i="33"/>
  <c r="D48" i="33"/>
  <c r="C48" i="33"/>
  <c r="B48" i="33"/>
  <c r="G47" i="33"/>
  <c r="F47" i="33"/>
  <c r="E47" i="33"/>
  <c r="D47" i="33"/>
  <c r="C47" i="33"/>
  <c r="B47" i="33"/>
  <c r="G43" i="33"/>
  <c r="F43" i="33"/>
  <c r="E43" i="33"/>
  <c r="D43" i="33"/>
  <c r="C43" i="33"/>
  <c r="B43" i="33"/>
  <c r="G42" i="33"/>
  <c r="F42" i="33"/>
  <c r="E42" i="33"/>
  <c r="D42" i="33"/>
  <c r="C42" i="33"/>
  <c r="B42" i="33"/>
  <c r="G41" i="33"/>
  <c r="F41" i="33"/>
  <c r="E41" i="33"/>
  <c r="D41" i="33"/>
  <c r="C41" i="33"/>
  <c r="B41" i="33"/>
  <c r="G36" i="33"/>
  <c r="F36" i="33"/>
  <c r="E36" i="33"/>
  <c r="D36" i="33"/>
  <c r="C36" i="33"/>
  <c r="B36" i="33"/>
  <c r="G35" i="33"/>
  <c r="F35" i="33"/>
  <c r="E35" i="33"/>
  <c r="D35" i="33"/>
  <c r="C35" i="33"/>
  <c r="B35" i="33"/>
  <c r="G34" i="33"/>
  <c r="F34" i="33"/>
  <c r="E34" i="33"/>
  <c r="D34" i="33"/>
  <c r="C34" i="33"/>
  <c r="B34" i="33"/>
  <c r="G30" i="33"/>
  <c r="F30" i="33"/>
  <c r="E30" i="33"/>
  <c r="D30" i="33"/>
  <c r="C30" i="33"/>
  <c r="B30" i="33"/>
  <c r="G29" i="33"/>
  <c r="F29" i="33"/>
  <c r="E29" i="33"/>
  <c r="D29" i="33"/>
  <c r="C29" i="33"/>
  <c r="B29" i="33"/>
  <c r="G28" i="33"/>
  <c r="F28" i="33"/>
  <c r="E28" i="33"/>
  <c r="D28" i="33"/>
  <c r="C28" i="33"/>
  <c r="B28" i="33"/>
  <c r="G25" i="33"/>
  <c r="F25" i="33"/>
  <c r="E25" i="33"/>
  <c r="D25" i="33"/>
  <c r="C25" i="33"/>
  <c r="B25" i="33"/>
  <c r="G24" i="33"/>
  <c r="F24" i="33"/>
  <c r="E24" i="33"/>
  <c r="D24" i="33"/>
  <c r="C24" i="33"/>
  <c r="B24" i="33"/>
  <c r="G23" i="33"/>
  <c r="F23" i="33"/>
  <c r="E23" i="33"/>
  <c r="D23" i="33"/>
  <c r="C23" i="33"/>
  <c r="B23" i="33"/>
  <c r="G18" i="33"/>
  <c r="F18" i="33"/>
  <c r="E18" i="33"/>
  <c r="D18" i="33"/>
  <c r="C18" i="33"/>
  <c r="B18" i="33"/>
  <c r="G17" i="33"/>
  <c r="F17" i="33"/>
  <c r="E17" i="33"/>
  <c r="D17" i="33"/>
  <c r="C17" i="33"/>
  <c r="B17" i="33"/>
  <c r="G16" i="33"/>
  <c r="F16" i="33"/>
  <c r="E16" i="33"/>
  <c r="D16" i="33"/>
  <c r="C16" i="33"/>
  <c r="B16" i="33"/>
  <c r="G12" i="33"/>
  <c r="F12" i="33"/>
  <c r="E12" i="33"/>
  <c r="D12" i="33"/>
  <c r="C12" i="33"/>
  <c r="B12" i="33"/>
  <c r="G11" i="33"/>
  <c r="F11" i="33"/>
  <c r="E11" i="33"/>
  <c r="D11" i="33"/>
  <c r="C11" i="33"/>
  <c r="B11" i="33"/>
  <c r="G10" i="33"/>
  <c r="F10" i="33"/>
  <c r="E10" i="33"/>
  <c r="D10" i="33"/>
  <c r="C10" i="33"/>
  <c r="B10" i="33"/>
  <c r="G1809" i="33"/>
  <c r="F1809" i="33"/>
  <c r="E1809" i="33"/>
  <c r="D1809" i="33"/>
  <c r="C1809" i="33"/>
  <c r="B1809" i="33"/>
  <c r="G1800" i="33"/>
  <c r="F1800" i="33"/>
  <c r="E1800" i="33"/>
  <c r="D1800" i="33"/>
  <c r="C1800" i="33"/>
  <c r="B1800" i="33"/>
  <c r="G1789" i="33"/>
  <c r="F1789" i="33"/>
  <c r="E1789" i="33"/>
  <c r="D1789" i="33"/>
  <c r="C1789" i="33"/>
  <c r="B1789" i="33"/>
  <c r="G1770" i="33"/>
  <c r="F1770" i="33"/>
  <c r="E1770" i="33"/>
  <c r="D1770" i="33"/>
  <c r="C1770" i="33"/>
  <c r="B1770" i="33"/>
  <c r="G1759" i="33"/>
  <c r="F1759" i="33"/>
  <c r="E1759" i="33"/>
  <c r="D1759" i="33"/>
  <c r="C1759" i="33"/>
  <c r="B1759" i="33"/>
  <c r="G1749" i="33"/>
  <c r="F1749" i="33"/>
  <c r="E1749" i="33"/>
  <c r="D1749" i="33"/>
  <c r="C1749" i="33"/>
  <c r="B1749" i="33"/>
  <c r="G1739" i="33"/>
  <c r="F1739" i="33"/>
  <c r="E1739" i="33"/>
  <c r="D1739" i="33"/>
  <c r="C1739" i="33"/>
  <c r="B1739" i="33"/>
  <c r="G1728" i="33"/>
  <c r="F1728" i="33"/>
  <c r="E1728" i="33"/>
  <c r="D1728" i="33"/>
  <c r="C1728" i="33"/>
  <c r="B1728" i="33"/>
  <c r="G1718" i="33"/>
  <c r="F1718" i="33"/>
  <c r="E1718" i="33"/>
  <c r="D1718" i="33"/>
  <c r="C1718" i="33"/>
  <c r="B1718" i="33"/>
  <c r="G1697" i="33"/>
  <c r="F1697" i="33"/>
  <c r="E1697" i="33"/>
  <c r="D1697" i="33"/>
  <c r="C1697" i="33"/>
  <c r="B1697" i="33"/>
  <c r="G1690" i="33"/>
  <c r="F1690" i="33"/>
  <c r="E1690" i="33"/>
  <c r="D1690" i="33"/>
  <c r="C1690" i="33"/>
  <c r="B1690" i="33"/>
  <c r="G1681" i="33"/>
  <c r="F1681" i="33"/>
  <c r="E1681" i="33"/>
  <c r="D1681" i="33"/>
  <c r="C1681" i="33"/>
  <c r="B1681" i="33"/>
  <c r="G1673" i="33"/>
  <c r="F1673" i="33"/>
  <c r="E1673" i="33"/>
  <c r="D1673" i="33"/>
  <c r="C1673" i="33"/>
  <c r="B1673" i="33"/>
  <c r="G1664" i="33"/>
  <c r="F1664" i="33"/>
  <c r="E1664" i="33"/>
  <c r="D1664" i="33"/>
  <c r="C1664" i="33"/>
  <c r="B1664" i="33"/>
  <c r="G1654" i="33"/>
  <c r="F1654" i="33"/>
  <c r="E1654" i="33"/>
  <c r="D1654" i="33"/>
  <c r="C1654" i="33"/>
  <c r="B1654" i="33"/>
  <c r="G1625" i="33"/>
  <c r="F1625" i="33"/>
  <c r="E1625" i="33"/>
  <c r="D1625" i="33"/>
  <c r="C1625" i="33"/>
  <c r="B1625" i="33"/>
  <c r="G1613" i="33"/>
  <c r="F1613" i="33"/>
  <c r="E1613" i="33"/>
  <c r="D1613" i="33"/>
  <c r="C1613" i="33"/>
  <c r="B1613" i="33"/>
  <c r="G1599" i="33"/>
  <c r="F1599" i="33"/>
  <c r="E1599" i="33"/>
  <c r="D1599" i="33"/>
  <c r="C1599" i="33"/>
  <c r="B1599" i="33"/>
  <c r="G1587" i="33"/>
  <c r="F1587" i="33"/>
  <c r="E1587" i="33"/>
  <c r="D1587" i="33"/>
  <c r="C1587" i="33"/>
  <c r="B1587" i="33"/>
  <c r="G1570" i="33"/>
  <c r="F1570" i="33"/>
  <c r="E1570" i="33"/>
  <c r="D1570" i="33"/>
  <c r="C1570" i="33"/>
  <c r="B1570" i="33"/>
  <c r="G1561" i="33"/>
  <c r="F1561" i="33"/>
  <c r="E1561" i="33"/>
  <c r="D1561" i="33"/>
  <c r="C1561" i="33"/>
  <c r="B1561" i="33"/>
  <c r="G1538" i="33"/>
  <c r="F1538" i="33"/>
  <c r="E1538" i="33"/>
  <c r="D1538" i="33"/>
  <c r="C1538" i="33"/>
  <c r="B1538" i="33"/>
  <c r="G1529" i="33"/>
  <c r="F1529" i="33"/>
  <c r="E1529" i="33"/>
  <c r="D1529" i="33"/>
  <c r="C1529" i="33"/>
  <c r="B1529" i="33"/>
  <c r="G1520" i="33"/>
  <c r="F1520" i="33"/>
  <c r="E1520" i="33"/>
  <c r="D1520" i="33"/>
  <c r="C1520" i="33"/>
  <c r="B1520" i="33"/>
  <c r="G1511" i="33"/>
  <c r="F1511" i="33"/>
  <c r="E1511" i="33"/>
  <c r="D1511" i="33"/>
  <c r="C1511" i="33"/>
  <c r="B1511" i="33"/>
  <c r="G1500" i="33"/>
  <c r="F1500" i="33"/>
  <c r="E1500" i="33"/>
  <c r="D1500" i="33"/>
  <c r="C1500" i="33"/>
  <c r="B1500" i="33"/>
  <c r="G1490" i="33"/>
  <c r="F1490" i="33"/>
  <c r="E1490" i="33"/>
  <c r="D1490" i="33"/>
  <c r="C1490" i="33"/>
  <c r="B1490" i="33"/>
  <c r="G1480" i="33"/>
  <c r="F1480" i="33"/>
  <c r="E1480" i="33"/>
  <c r="D1480" i="33"/>
  <c r="C1480" i="33"/>
  <c r="B1480" i="33"/>
  <c r="G1471" i="33"/>
  <c r="F1471" i="33"/>
  <c r="E1471" i="33"/>
  <c r="D1471" i="33"/>
  <c r="C1471" i="33"/>
  <c r="B1471" i="33"/>
  <c r="G1460" i="33"/>
  <c r="F1460" i="33"/>
  <c r="E1460" i="33"/>
  <c r="D1460" i="33"/>
  <c r="C1460" i="33"/>
  <c r="B1460" i="33"/>
  <c r="G1449" i="33"/>
  <c r="F1449" i="33"/>
  <c r="E1449" i="33"/>
  <c r="D1449" i="33"/>
  <c r="C1449" i="33"/>
  <c r="B1449" i="33"/>
  <c r="G1439" i="33"/>
  <c r="F1439" i="33"/>
  <c r="E1439" i="33"/>
  <c r="D1439" i="33"/>
  <c r="C1439" i="33"/>
  <c r="B1439" i="33"/>
  <c r="G1426" i="33"/>
  <c r="F1426" i="33"/>
  <c r="E1426" i="33"/>
  <c r="D1426" i="33"/>
  <c r="C1426" i="33"/>
  <c r="B1426" i="33"/>
  <c r="G1415" i="33"/>
  <c r="F1415" i="33"/>
  <c r="E1415" i="33"/>
  <c r="D1415" i="33"/>
  <c r="C1415" i="33"/>
  <c r="B1415" i="33"/>
  <c r="G1406" i="33"/>
  <c r="F1406" i="33"/>
  <c r="E1406" i="33"/>
  <c r="D1406" i="33"/>
  <c r="C1406" i="33"/>
  <c r="B1406" i="33"/>
  <c r="G1395" i="33"/>
  <c r="F1395" i="33"/>
  <c r="E1395" i="33"/>
  <c r="D1395" i="33"/>
  <c r="C1395" i="33"/>
  <c r="B1395" i="33"/>
  <c r="G1386" i="33"/>
  <c r="F1386" i="33"/>
  <c r="E1386" i="33"/>
  <c r="D1386" i="33"/>
  <c r="C1386" i="33"/>
  <c r="B1386" i="33"/>
  <c r="G1371" i="33"/>
  <c r="F1371" i="33"/>
  <c r="E1371" i="33"/>
  <c r="D1371" i="33"/>
  <c r="C1371" i="33"/>
  <c r="B1371" i="33"/>
  <c r="G1365" i="33"/>
  <c r="F1365" i="33"/>
  <c r="E1365" i="33"/>
  <c r="D1365" i="33"/>
  <c r="C1365" i="33"/>
  <c r="B1365" i="33"/>
  <c r="G1354" i="33"/>
  <c r="F1354" i="33"/>
  <c r="E1354" i="33"/>
  <c r="D1354" i="33"/>
  <c r="C1354" i="33"/>
  <c r="B1354" i="33"/>
  <c r="G1343" i="33"/>
  <c r="F1343" i="33"/>
  <c r="E1343" i="33"/>
  <c r="D1343" i="33"/>
  <c r="C1343" i="33"/>
  <c r="B1343" i="33"/>
  <c r="G1332" i="33"/>
  <c r="F1332" i="33"/>
  <c r="E1332" i="33"/>
  <c r="D1332" i="33"/>
  <c r="C1332" i="33"/>
  <c r="B1332" i="33"/>
  <c r="G1316" i="33"/>
  <c r="F1316" i="33"/>
  <c r="E1316" i="33"/>
  <c r="D1316" i="33"/>
  <c r="C1316" i="33"/>
  <c r="B1316" i="33"/>
  <c r="G1306" i="33"/>
  <c r="F1306" i="33"/>
  <c r="E1306" i="33"/>
  <c r="D1306" i="33"/>
  <c r="C1306" i="33"/>
  <c r="B1306" i="33"/>
  <c r="G1299" i="33"/>
  <c r="F1299" i="33"/>
  <c r="E1299" i="33"/>
  <c r="D1299" i="33"/>
  <c r="C1299" i="33"/>
  <c r="B1299" i="33"/>
  <c r="G1287" i="33"/>
  <c r="F1287" i="33"/>
  <c r="E1287" i="33"/>
  <c r="D1287" i="33"/>
  <c r="C1287" i="33"/>
  <c r="B1287" i="33"/>
  <c r="G1277" i="33"/>
  <c r="F1277" i="33"/>
  <c r="E1277" i="33"/>
  <c r="D1277" i="33"/>
  <c r="C1277" i="33"/>
  <c r="B1277" i="33"/>
  <c r="G1269" i="33"/>
  <c r="F1269" i="33"/>
  <c r="E1269" i="33"/>
  <c r="D1269" i="33"/>
  <c r="C1269" i="33"/>
  <c r="B1269" i="33"/>
  <c r="G1255" i="33"/>
  <c r="F1255" i="33"/>
  <c r="E1255" i="33"/>
  <c r="D1255" i="33"/>
  <c r="C1255" i="33"/>
  <c r="B1255" i="33"/>
  <c r="G1244" i="33"/>
  <c r="F1244" i="33"/>
  <c r="E1244" i="33"/>
  <c r="D1244" i="33"/>
  <c r="C1244" i="33"/>
  <c r="B1244" i="33"/>
  <c r="G1234" i="33"/>
  <c r="F1234" i="33"/>
  <c r="E1234" i="33"/>
  <c r="D1234" i="33"/>
  <c r="C1234" i="33"/>
  <c r="B1234" i="33"/>
  <c r="G1223" i="33"/>
  <c r="F1223" i="33"/>
  <c r="E1223" i="33"/>
  <c r="D1223" i="33"/>
  <c r="C1223" i="33"/>
  <c r="B1223" i="33"/>
  <c r="G1214" i="33"/>
  <c r="F1214" i="33"/>
  <c r="E1214" i="33"/>
  <c r="D1214" i="33"/>
  <c r="C1214" i="33"/>
  <c r="B1214" i="33"/>
  <c r="G1184" i="33"/>
  <c r="F1184" i="33"/>
  <c r="E1184" i="33"/>
  <c r="D1184" i="33"/>
  <c r="C1184" i="33"/>
  <c r="B1184" i="33"/>
  <c r="G1174" i="33"/>
  <c r="F1174" i="33"/>
  <c r="E1174" i="33"/>
  <c r="D1174" i="33"/>
  <c r="C1174" i="33"/>
  <c r="B1174" i="33"/>
  <c r="G1163" i="33"/>
  <c r="F1163" i="33"/>
  <c r="E1163" i="33"/>
  <c r="D1163" i="33"/>
  <c r="C1163" i="33"/>
  <c r="B1163" i="33"/>
  <c r="G1148" i="33"/>
  <c r="F1148" i="33"/>
  <c r="E1148" i="33"/>
  <c r="D1148" i="33"/>
  <c r="C1148" i="33"/>
  <c r="B1148" i="33"/>
  <c r="G1138" i="33"/>
  <c r="F1138" i="33"/>
  <c r="E1138" i="33"/>
  <c r="D1138" i="33"/>
  <c r="C1138" i="33"/>
  <c r="B1138" i="33"/>
  <c r="G1127" i="33"/>
  <c r="F1127" i="33"/>
  <c r="E1127" i="33"/>
  <c r="D1127" i="33"/>
  <c r="C1127" i="33"/>
  <c r="B1127" i="33"/>
  <c r="G1118" i="33"/>
  <c r="F1118" i="33"/>
  <c r="E1118" i="33"/>
  <c r="D1118" i="33"/>
  <c r="C1118" i="33"/>
  <c r="B1118" i="33"/>
  <c r="G1112" i="33"/>
  <c r="F1112" i="33"/>
  <c r="E1112" i="33"/>
  <c r="D1112" i="33"/>
  <c r="C1112" i="33"/>
  <c r="B1112" i="33"/>
  <c r="G1089" i="33"/>
  <c r="F1089" i="33"/>
  <c r="E1089" i="33"/>
  <c r="D1089" i="33"/>
  <c r="C1089" i="33"/>
  <c r="B1089" i="33"/>
  <c r="G1078" i="33"/>
  <c r="F1078" i="33"/>
  <c r="E1078" i="33"/>
  <c r="D1078" i="33"/>
  <c r="C1078" i="33"/>
  <c r="B1078" i="33"/>
  <c r="G1068" i="33"/>
  <c r="F1068" i="33"/>
  <c r="E1068" i="33"/>
  <c r="D1068" i="33"/>
  <c r="C1068" i="33"/>
  <c r="B1068" i="33"/>
  <c r="G1052" i="33"/>
  <c r="F1052" i="33"/>
  <c r="E1052" i="33"/>
  <c r="D1052" i="33"/>
  <c r="C1052" i="33"/>
  <c r="B1052" i="33"/>
  <c r="G1035" i="33"/>
  <c r="F1035" i="33"/>
  <c r="E1035" i="33"/>
  <c r="D1035" i="33"/>
  <c r="C1035" i="33"/>
  <c r="B1035" i="33"/>
  <c r="G1026" i="33"/>
  <c r="F1026" i="33"/>
  <c r="E1026" i="33"/>
  <c r="D1026" i="33"/>
  <c r="C1026" i="33"/>
  <c r="B1026" i="33"/>
  <c r="G1015" i="33"/>
  <c r="F1015" i="33"/>
  <c r="E1015" i="33"/>
  <c r="D1015" i="33"/>
  <c r="C1015" i="33"/>
  <c r="B1015" i="33"/>
  <c r="G989" i="33"/>
  <c r="F989" i="33"/>
  <c r="E989" i="33"/>
  <c r="D989" i="33"/>
  <c r="C989" i="33"/>
  <c r="B989" i="33"/>
  <c r="G971" i="33"/>
  <c r="F971" i="33"/>
  <c r="E971" i="33"/>
  <c r="D971" i="33"/>
  <c r="C971" i="33"/>
  <c r="B971" i="33"/>
  <c r="G960" i="33"/>
  <c r="F960" i="33"/>
  <c r="E960" i="33"/>
  <c r="D960" i="33"/>
  <c r="C960" i="33"/>
  <c r="B960" i="33"/>
  <c r="G954" i="33"/>
  <c r="F954" i="33"/>
  <c r="E954" i="33"/>
  <c r="D954" i="33"/>
  <c r="C954" i="33"/>
  <c r="B954" i="33"/>
  <c r="G937" i="33"/>
  <c r="F937" i="33"/>
  <c r="E937" i="33"/>
  <c r="D937" i="33"/>
  <c r="C937" i="33"/>
  <c r="B937" i="33"/>
  <c r="G929" i="33"/>
  <c r="F929" i="33"/>
  <c r="E929" i="33"/>
  <c r="D929" i="33"/>
  <c r="C929" i="33"/>
  <c r="B929" i="33"/>
  <c r="G918" i="33"/>
  <c r="F918" i="33"/>
  <c r="E918" i="33"/>
  <c r="D918" i="33"/>
  <c r="C918" i="33"/>
  <c r="B918" i="33"/>
  <c r="G911" i="33"/>
  <c r="F911" i="33"/>
  <c r="E911" i="33"/>
  <c r="D911" i="33"/>
  <c r="C911" i="33"/>
  <c r="B911" i="33"/>
  <c r="G904" i="33"/>
  <c r="F904" i="33"/>
  <c r="E904" i="33"/>
  <c r="D904" i="33"/>
  <c r="C904" i="33"/>
  <c r="B904" i="33"/>
  <c r="G885" i="33"/>
  <c r="F885" i="33"/>
  <c r="E885" i="33"/>
  <c r="D885" i="33"/>
  <c r="C885" i="33"/>
  <c r="B885" i="33"/>
  <c r="G874" i="33"/>
  <c r="F874" i="33"/>
  <c r="E874" i="33"/>
  <c r="D874" i="33"/>
  <c r="C874" i="33"/>
  <c r="B874" i="33"/>
  <c r="G863" i="33"/>
  <c r="F863" i="33"/>
  <c r="E863" i="33"/>
  <c r="D863" i="33"/>
  <c r="C863" i="33"/>
  <c r="B863" i="33"/>
  <c r="G849" i="33"/>
  <c r="F849" i="33"/>
  <c r="E849" i="33"/>
  <c r="D849" i="33"/>
  <c r="C849" i="33"/>
  <c r="B849" i="33"/>
  <c r="G838" i="33"/>
  <c r="F838" i="33"/>
  <c r="E838" i="33"/>
  <c r="D838" i="33"/>
  <c r="C838" i="33"/>
  <c r="B838" i="33"/>
  <c r="G825" i="33"/>
  <c r="F825" i="33"/>
  <c r="E825" i="33"/>
  <c r="D825" i="33"/>
  <c r="C825" i="33"/>
  <c r="B825" i="33"/>
  <c r="G811" i="33"/>
  <c r="F811" i="33"/>
  <c r="E811" i="33"/>
  <c r="D811" i="33"/>
  <c r="C811" i="33"/>
  <c r="B811" i="33"/>
  <c r="G800" i="33"/>
  <c r="F800" i="33"/>
  <c r="E800" i="33"/>
  <c r="D800" i="33"/>
  <c r="C800" i="33"/>
  <c r="B800" i="33"/>
  <c r="G790" i="33"/>
  <c r="F790" i="33"/>
  <c r="E790" i="33"/>
  <c r="D790" i="33"/>
  <c r="C790" i="33"/>
  <c r="B790" i="33"/>
  <c r="G781" i="33"/>
  <c r="F781" i="33"/>
  <c r="E781" i="33"/>
  <c r="D781" i="33"/>
  <c r="C781" i="33"/>
  <c r="B781" i="33"/>
  <c r="G770" i="33"/>
  <c r="F770" i="33"/>
  <c r="E770" i="33"/>
  <c r="D770" i="33"/>
  <c r="C770" i="33"/>
  <c r="B770" i="33"/>
  <c r="G760" i="33"/>
  <c r="F760" i="33"/>
  <c r="E760" i="33"/>
  <c r="D760" i="33"/>
  <c r="C760" i="33"/>
  <c r="B760" i="33"/>
  <c r="G752" i="33"/>
  <c r="F752" i="33"/>
  <c r="E752" i="33"/>
  <c r="D752" i="33"/>
  <c r="C752" i="33"/>
  <c r="B752" i="33"/>
  <c r="G742" i="33"/>
  <c r="F742" i="33"/>
  <c r="E742" i="33"/>
  <c r="D742" i="33"/>
  <c r="C742" i="33"/>
  <c r="B742" i="33"/>
  <c r="G734" i="33"/>
  <c r="F734" i="33"/>
  <c r="E734" i="33"/>
  <c r="D734" i="33"/>
  <c r="C734" i="33"/>
  <c r="B734" i="33"/>
  <c r="G723" i="33"/>
  <c r="F723" i="33"/>
  <c r="E723" i="33"/>
  <c r="D723" i="33"/>
  <c r="C723" i="33"/>
  <c r="B723" i="33"/>
  <c r="G713" i="33"/>
  <c r="F713" i="33"/>
  <c r="E713" i="33"/>
  <c r="D713" i="33"/>
  <c r="C713" i="33"/>
  <c r="B713" i="33"/>
  <c r="G704" i="33"/>
  <c r="F704" i="33"/>
  <c r="E704" i="33"/>
  <c r="D704" i="33"/>
  <c r="C704" i="33"/>
  <c r="B704" i="33"/>
  <c r="G678" i="33"/>
  <c r="F678" i="33"/>
  <c r="E678" i="33"/>
  <c r="D678" i="33"/>
  <c r="C678" i="33"/>
  <c r="B678" i="33"/>
  <c r="I836" i="33"/>
  <c r="I834" i="33"/>
  <c r="I1860" i="33"/>
  <c r="I1859" i="33"/>
  <c r="I1855" i="33"/>
  <c r="I1854" i="33"/>
  <c r="I1850" i="33"/>
  <c r="I1849" i="33"/>
  <c r="I1845" i="33"/>
  <c r="I1844" i="33"/>
  <c r="I1839" i="33"/>
  <c r="I1838" i="33"/>
  <c r="I1653" i="33"/>
  <c r="I1652" i="33"/>
  <c r="I1647" i="33"/>
  <c r="I1646" i="33"/>
  <c r="I1642" i="33"/>
  <c r="I1641" i="33"/>
  <c r="I1637" i="33"/>
  <c r="I1636" i="33"/>
  <c r="I1624" i="33"/>
  <c r="I1623" i="33"/>
  <c r="I1618" i="33"/>
  <c r="I1617" i="33"/>
  <c r="I1612" i="33"/>
  <c r="I1611" i="33"/>
  <c r="I1598" i="33"/>
  <c r="I1597" i="33"/>
  <c r="I1593" i="33"/>
  <c r="I1592" i="33"/>
  <c r="I1586" i="33"/>
  <c r="I1585" i="33"/>
  <c r="I1560" i="33"/>
  <c r="I1559" i="33"/>
  <c r="I1385" i="33"/>
  <c r="I1384" i="33"/>
  <c r="I1370" i="33"/>
  <c r="I1369" i="33"/>
  <c r="I1331" i="33"/>
  <c r="I1330" i="33"/>
  <c r="I1268" i="33"/>
  <c r="I1267" i="33"/>
  <c r="I1213" i="33"/>
  <c r="I1212" i="33"/>
  <c r="I1205" i="33"/>
  <c r="I1204" i="33"/>
  <c r="I1200" i="33"/>
  <c r="I1199" i="33"/>
  <c r="I1195" i="33"/>
  <c r="I1194" i="33"/>
  <c r="I1162" i="33"/>
  <c r="I1161" i="33"/>
  <c r="I1117" i="33"/>
  <c r="I1116" i="33"/>
  <c r="I1111" i="33"/>
  <c r="I1110" i="33"/>
  <c r="I1067" i="33"/>
  <c r="I1066" i="33"/>
  <c r="I1051" i="33"/>
  <c r="I1050" i="33"/>
  <c r="I1014" i="33"/>
  <c r="I1013" i="33"/>
  <c r="I1009" i="33"/>
  <c r="I1008" i="33"/>
  <c r="I1004" i="33"/>
  <c r="I1003" i="33"/>
  <c r="I959" i="33"/>
  <c r="I958" i="33"/>
  <c r="I903" i="33"/>
  <c r="I902" i="33"/>
  <c r="I898" i="33"/>
  <c r="I897" i="33"/>
  <c r="I862" i="33"/>
  <c r="I861" i="33"/>
  <c r="I824" i="33"/>
  <c r="I823" i="33"/>
  <c r="I703" i="33"/>
  <c r="I702" i="33"/>
  <c r="I698" i="33"/>
  <c r="I697" i="33"/>
  <c r="I693" i="33"/>
  <c r="I692" i="33"/>
  <c r="I677" i="33"/>
  <c r="I676" i="33"/>
  <c r="I664" i="33"/>
  <c r="I663" i="33"/>
  <c r="I659" i="33"/>
  <c r="I658" i="33"/>
  <c r="I625" i="33"/>
  <c r="I624" i="33"/>
  <c r="I571" i="33"/>
  <c r="I570" i="33"/>
  <c r="I527" i="33"/>
  <c r="I526" i="33"/>
  <c r="I520" i="33"/>
  <c r="I519" i="33"/>
  <c r="I513" i="33"/>
  <c r="I512" i="33"/>
  <c r="I508" i="33"/>
  <c r="I507" i="33"/>
  <c r="I502" i="33"/>
  <c r="I501" i="33"/>
  <c r="I497" i="33"/>
  <c r="I496" i="33"/>
  <c r="I492" i="33"/>
  <c r="I491" i="33"/>
  <c r="I487" i="33"/>
  <c r="I486" i="33"/>
  <c r="I478" i="33"/>
  <c r="I477" i="33"/>
  <c r="I473" i="33"/>
  <c r="I472" i="33"/>
  <c r="I468" i="33"/>
  <c r="I467" i="33"/>
  <c r="I462" i="33"/>
  <c r="I461" i="33"/>
  <c r="I455" i="33"/>
  <c r="I454" i="33"/>
  <c r="I446" i="33"/>
  <c r="I445" i="33"/>
  <c r="I440" i="33"/>
  <c r="I439" i="33"/>
  <c r="I434" i="33"/>
  <c r="I433" i="33"/>
  <c r="I428" i="33"/>
  <c r="I427" i="33"/>
  <c r="I412" i="33"/>
  <c r="I411" i="33"/>
  <c r="I405" i="33"/>
  <c r="I404" i="33"/>
  <c r="I396" i="33"/>
  <c r="I395" i="33"/>
  <c r="I389" i="33"/>
  <c r="I388" i="33"/>
  <c r="I382" i="33"/>
  <c r="I381" i="33"/>
  <c r="I338" i="33"/>
  <c r="I337" i="33"/>
  <c r="I307" i="33"/>
  <c r="I306" i="33"/>
  <c r="I251" i="33"/>
  <c r="I250" i="33"/>
  <c r="I246" i="33"/>
  <c r="I245" i="33"/>
  <c r="I238" i="33"/>
  <c r="I237" i="33"/>
  <c r="I223" i="33"/>
  <c r="I222" i="33"/>
  <c r="I210" i="33"/>
  <c r="I209" i="33"/>
  <c r="I204" i="33"/>
  <c r="I203" i="33"/>
  <c r="I197" i="33"/>
  <c r="I196" i="33"/>
  <c r="I182" i="33"/>
  <c r="I181" i="33"/>
  <c r="I176" i="33"/>
  <c r="I175" i="33"/>
  <c r="I170" i="33"/>
  <c r="I169" i="33"/>
  <c r="I164" i="33"/>
  <c r="I163" i="33"/>
  <c r="I158" i="33"/>
  <c r="I157" i="33"/>
  <c r="I153" i="33"/>
  <c r="I152" i="33"/>
  <c r="I147" i="33"/>
  <c r="I146" i="33"/>
  <c r="I134" i="33"/>
  <c r="I133" i="33"/>
  <c r="I128" i="33"/>
  <c r="I127" i="33"/>
  <c r="I122" i="33"/>
  <c r="I121" i="33"/>
  <c r="I116" i="33"/>
  <c r="I115" i="33"/>
  <c r="I107" i="33"/>
  <c r="I106" i="33"/>
  <c r="I99" i="33"/>
  <c r="I98" i="33"/>
  <c r="I92" i="33"/>
  <c r="I91" i="33"/>
  <c r="I87" i="33"/>
  <c r="I86" i="33"/>
  <c r="I82" i="33"/>
  <c r="I81" i="33"/>
  <c r="I75" i="33"/>
  <c r="I74" i="33"/>
  <c r="I69" i="33"/>
  <c r="I68" i="33"/>
  <c r="I63" i="33"/>
  <c r="I62" i="33"/>
  <c r="I57" i="33"/>
  <c r="I56" i="33"/>
  <c r="I51" i="33"/>
  <c r="I50" i="33"/>
  <c r="I45" i="33"/>
  <c r="I44" i="33"/>
  <c r="I38" i="33"/>
  <c r="I37" i="33"/>
  <c r="I32" i="33"/>
  <c r="I31" i="33"/>
  <c r="I27" i="33"/>
  <c r="I26" i="33"/>
  <c r="I20" i="33"/>
  <c r="I14" i="33"/>
  <c r="I13" i="33"/>
  <c r="I1865" i="33" l="1" a="1"/>
  <c r="I1865" i="33" s="1"/>
  <c r="S1977" i="33"/>
  <c r="S562" i="40" s="1"/>
  <c r="I1904" i="33" a="1"/>
  <c r="I1904" i="33" s="1"/>
  <c r="I1868" i="33" a="1"/>
  <c r="I1868" i="33" s="1"/>
  <c r="I1922" i="33" a="1"/>
  <c r="I1922" i="33" s="1"/>
  <c r="I1928" i="33" a="1"/>
  <c r="I1928" i="33" s="1"/>
  <c r="I1880" i="33" a="1"/>
  <c r="I1880" i="33" s="1"/>
  <c r="I1892" i="33" a="1"/>
  <c r="I1892" i="33" s="1"/>
  <c r="I1871" i="33" a="1"/>
  <c r="I1871" i="33" s="1"/>
  <c r="I1916" i="33" a="1"/>
  <c r="I1916" i="33" s="1"/>
  <c r="I1910" i="33" a="1"/>
  <c r="I1910" i="33" s="1"/>
  <c r="I1862" i="33" a="1"/>
  <c r="I1862" i="33" s="1"/>
  <c r="I1919" i="33" a="1"/>
  <c r="I1919" i="33" s="1"/>
  <c r="I1925" i="33" a="1"/>
  <c r="I1925" i="33" s="1"/>
  <c r="M472" i="33"/>
  <c r="M148" i="40" s="1"/>
  <c r="L1934" i="33"/>
  <c r="N1958" i="33"/>
  <c r="I1883" i="33" a="1"/>
  <c r="I1883" i="33" s="1"/>
  <c r="I1898" i="33" a="1"/>
  <c r="I1898" i="33" s="1"/>
  <c r="N1952" i="33"/>
  <c r="I1901" i="33" a="1"/>
  <c r="I1901" i="33" s="1"/>
  <c r="T1958" i="33"/>
  <c r="L956" i="33"/>
  <c r="L279" i="40" s="1"/>
  <c r="L1484" i="33"/>
  <c r="L1488" i="33" s="1"/>
  <c r="L365" i="33" s="1"/>
  <c r="I1907" i="33" a="1"/>
  <c r="I1907" i="33" s="1"/>
  <c r="P1937" i="33"/>
  <c r="P1961" i="33"/>
  <c r="W1937" i="33"/>
  <c r="L1964" i="33"/>
  <c r="I1886" i="33" a="1"/>
  <c r="I1886" i="33" s="1"/>
  <c r="S1940" i="33"/>
  <c r="S1964" i="33"/>
  <c r="L1565" i="33"/>
  <c r="L1567" i="33" s="1"/>
  <c r="L190" i="33" s="1"/>
  <c r="M1641" i="33"/>
  <c r="M466" i="40" s="1"/>
  <c r="P1949" i="33"/>
  <c r="N1970" i="33"/>
  <c r="M902" i="33"/>
  <c r="M265" i="40" s="1"/>
  <c r="M1849" i="33"/>
  <c r="M516" i="40" s="1"/>
  <c r="V1952" i="33"/>
  <c r="T1976" i="33"/>
  <c r="T1977" i="33" s="1"/>
  <c r="T562" i="40" s="1"/>
  <c r="M593" i="33"/>
  <c r="M591" i="33" s="1"/>
  <c r="M185" i="40" s="1"/>
  <c r="O1943" i="33"/>
  <c r="W1967" i="33"/>
  <c r="J737" i="33"/>
  <c r="J852" i="33"/>
  <c r="J1141" i="33"/>
  <c r="J1389" i="33"/>
  <c r="J1398" i="33"/>
  <c r="M250" i="33"/>
  <c r="M103" i="40" s="1"/>
  <c r="M496" i="33"/>
  <c r="M160" i="40" s="1"/>
  <c r="L727" i="33"/>
  <c r="L725" i="33" s="1"/>
  <c r="L221" i="40" s="1"/>
  <c r="L785" i="33"/>
  <c r="L783" i="33" s="1"/>
  <c r="L233" i="40" s="1"/>
  <c r="M1330" i="33"/>
  <c r="M381" i="40" s="1"/>
  <c r="M1597" i="33"/>
  <c r="M446" i="40" s="1"/>
  <c r="I1895" i="33" a="1"/>
  <c r="I1895" i="33" s="1"/>
  <c r="R1937" i="33"/>
  <c r="P1943" i="33"/>
  <c r="L1952" i="33"/>
  <c r="S1958" i="33"/>
  <c r="N1964" i="33"/>
  <c r="L1970" i="33"/>
  <c r="V1976" i="33"/>
  <c r="V1977" i="33" s="1"/>
  <c r="V562" i="40" s="1"/>
  <c r="M1384" i="33"/>
  <c r="M396" i="40" s="1"/>
  <c r="M1611" i="33"/>
  <c r="M451" i="40" s="1"/>
  <c r="R1943" i="33"/>
  <c r="M1110" i="33"/>
  <c r="M320" i="40" s="1"/>
  <c r="L1227" i="33"/>
  <c r="L1228" i="33" s="1"/>
  <c r="M1636" i="33"/>
  <c r="M463" i="40" s="1"/>
  <c r="I1874" i="33" a="1"/>
  <c r="I1874" i="33" s="1"/>
  <c r="N1934" i="33"/>
  <c r="L1940" i="33"/>
  <c r="W1943" i="33"/>
  <c r="S1952" i="33"/>
  <c r="V1958" i="33"/>
  <c r="T1964" i="33"/>
  <c r="T1970" i="33"/>
  <c r="M1013" i="33"/>
  <c r="M296" i="40" s="1"/>
  <c r="M1161" i="33"/>
  <c r="M335" i="40" s="1"/>
  <c r="L1178" i="33"/>
  <c r="L1182" i="33" s="1"/>
  <c r="L447" i="33" s="1"/>
  <c r="M1267" i="33"/>
  <c r="M366" i="40" s="1"/>
  <c r="M1559" i="33"/>
  <c r="M432" i="40" s="1"/>
  <c r="M1859" i="33"/>
  <c r="M522" i="40" s="1"/>
  <c r="S1934" i="33"/>
  <c r="N1940" i="33"/>
  <c r="L1946" i="33"/>
  <c r="T1952" i="33"/>
  <c r="O1961" i="33"/>
  <c r="V1964" i="33"/>
  <c r="V1970" i="33"/>
  <c r="J1628" i="33"/>
  <c r="L975" i="33"/>
  <c r="L977" i="33" s="1"/>
  <c r="L226" i="33" s="1"/>
  <c r="M1050" i="33"/>
  <c r="M305" i="40" s="1"/>
  <c r="M1194" i="33"/>
  <c r="M344" i="40" s="1"/>
  <c r="M1646" i="33"/>
  <c r="M469" i="40" s="1"/>
  <c r="I1877" i="33" a="1"/>
  <c r="I1877" i="33" s="1"/>
  <c r="I1889" i="33" a="1"/>
  <c r="I1889" i="33" s="1"/>
  <c r="T1934" i="33"/>
  <c r="N1946" i="33"/>
  <c r="O1967" i="33"/>
  <c r="M1066" i="33"/>
  <c r="M310" i="40" s="1"/>
  <c r="V1934" i="33"/>
  <c r="T1940" i="33"/>
  <c r="T1946" i="33"/>
  <c r="R1955" i="33"/>
  <c r="R1961" i="33"/>
  <c r="P1967" i="33"/>
  <c r="L1976" i="33"/>
  <c r="L1977" i="33" s="1"/>
  <c r="L562" i="40" s="1"/>
  <c r="M1204" i="33"/>
  <c r="M350" i="40" s="1"/>
  <c r="M1854" i="33"/>
  <c r="M519" i="40" s="1"/>
  <c r="O1937" i="33"/>
  <c r="V1940" i="33"/>
  <c r="V1946" i="33"/>
  <c r="L1958" i="33"/>
  <c r="W1961" i="33"/>
  <c r="R1967" i="33"/>
  <c r="N1976" i="33"/>
  <c r="N1977" i="33" s="1"/>
  <c r="N562" i="40" s="1"/>
  <c r="U1974" i="33"/>
  <c r="U1975" i="33" s="1"/>
  <c r="U561" i="40" s="1"/>
  <c r="M1974" i="33"/>
  <c r="M1975" i="33" s="1"/>
  <c r="M561" i="40" s="1"/>
  <c r="T1974" i="33"/>
  <c r="T1975" i="33" s="1"/>
  <c r="T561" i="40" s="1"/>
  <c r="L1974" i="33"/>
  <c r="L1975" i="33" s="1"/>
  <c r="L561" i="40" s="1"/>
  <c r="S1974" i="33"/>
  <c r="S1975" i="33" s="1"/>
  <c r="S561" i="40" s="1"/>
  <c r="R1974" i="33"/>
  <c r="R1975" i="33" s="1"/>
  <c r="R561" i="40" s="1"/>
  <c r="Q1974" i="33"/>
  <c r="Q1975" i="33" s="1"/>
  <c r="Q561" i="40" s="1"/>
  <c r="W1974" i="33"/>
  <c r="W1975" i="33" s="1"/>
  <c r="W561" i="40" s="1"/>
  <c r="O1974" i="33"/>
  <c r="O1975" i="33" s="1"/>
  <c r="O561" i="40" s="1"/>
  <c r="V1974" i="33"/>
  <c r="V1975" i="33" s="1"/>
  <c r="V561" i="40" s="1"/>
  <c r="P1974" i="33"/>
  <c r="P1975" i="33" s="1"/>
  <c r="P561" i="40" s="1"/>
  <c r="N1974" i="33"/>
  <c r="N1975" i="33" s="1"/>
  <c r="N561" i="40" s="1"/>
  <c r="W1972" i="33"/>
  <c r="W1973" i="33" s="1"/>
  <c r="W560" i="40" s="1"/>
  <c r="O1972" i="33"/>
  <c r="O1973" i="33" s="1"/>
  <c r="O560" i="40" s="1"/>
  <c r="V1972" i="33"/>
  <c r="V1973" i="33" s="1"/>
  <c r="V560" i="40" s="1"/>
  <c r="N1972" i="33"/>
  <c r="N1973" i="33" s="1"/>
  <c r="N560" i="40" s="1"/>
  <c r="U1972" i="33"/>
  <c r="U1973" i="33" s="1"/>
  <c r="U560" i="40" s="1"/>
  <c r="M1972" i="33"/>
  <c r="M1973" i="33" s="1"/>
  <c r="M560" i="40" s="1"/>
  <c r="T1972" i="33"/>
  <c r="T1973" i="33" s="1"/>
  <c r="T560" i="40" s="1"/>
  <c r="L1972" i="33"/>
  <c r="L1973" i="33" s="1"/>
  <c r="L560" i="40" s="1"/>
  <c r="S1972" i="33"/>
  <c r="S1973" i="33" s="1"/>
  <c r="S560" i="40" s="1"/>
  <c r="Q1972" i="33"/>
  <c r="Q1973" i="33" s="1"/>
  <c r="Q560" i="40" s="1"/>
  <c r="P1972" i="33"/>
  <c r="P1973" i="33" s="1"/>
  <c r="P560" i="40" s="1"/>
  <c r="R1972" i="33"/>
  <c r="R1973" i="33" s="1"/>
  <c r="R560" i="40" s="1"/>
  <c r="J707" i="33"/>
  <c r="L708" i="33"/>
  <c r="L706" i="33" s="1"/>
  <c r="L217" i="40" s="1"/>
  <c r="J773" i="33"/>
  <c r="J814" i="33"/>
  <c r="L815" i="33"/>
  <c r="L813" i="33" s="1"/>
  <c r="L239" i="40" s="1"/>
  <c r="J888" i="33"/>
  <c r="J914" i="33"/>
  <c r="J940" i="33"/>
  <c r="L941" i="33"/>
  <c r="L939" i="33" s="1"/>
  <c r="L275" i="40" s="1"/>
  <c r="J963" i="33"/>
  <c r="J992" i="33"/>
  <c r="J1029" i="33"/>
  <c r="J1081" i="33"/>
  <c r="J1115" i="33"/>
  <c r="L1114" i="33"/>
  <c r="L323" i="40" s="1"/>
  <c r="J1166" i="33"/>
  <c r="J1187" i="33"/>
  <c r="J1247" i="33"/>
  <c r="J1272" i="33"/>
  <c r="J1309" i="33"/>
  <c r="J1335" i="33"/>
  <c r="J1357" i="33"/>
  <c r="J1374" i="33"/>
  <c r="J1452" i="33"/>
  <c r="J1474" i="33"/>
  <c r="J1493" i="33"/>
  <c r="J1514" i="33"/>
  <c r="J1541" i="33"/>
  <c r="J1573" i="33"/>
  <c r="L1574" i="33"/>
  <c r="J1616" i="33"/>
  <c r="L1615" i="33"/>
  <c r="L454" i="40" s="1"/>
  <c r="J1657" i="33"/>
  <c r="J1676" i="33"/>
  <c r="J1700" i="33"/>
  <c r="J1731" i="33"/>
  <c r="J1752" i="33"/>
  <c r="J1773" i="33"/>
  <c r="J1803" i="33"/>
  <c r="L979" i="33"/>
  <c r="L947" i="33" s="1"/>
  <c r="L993" i="33"/>
  <c r="L1051" i="33"/>
  <c r="M1048" i="33"/>
  <c r="M304" i="40" s="1"/>
  <c r="L1358" i="33"/>
  <c r="L1356" i="33" s="1"/>
  <c r="L387" i="40" s="1"/>
  <c r="L1832" i="33"/>
  <c r="L613" i="33" s="1"/>
  <c r="L1831" i="33"/>
  <c r="L1828" i="33"/>
  <c r="L507" i="40" s="1"/>
  <c r="J841" i="33"/>
  <c r="J1092" i="33"/>
  <c r="L889" i="33"/>
  <c r="L87" i="33"/>
  <c r="L84" i="33"/>
  <c r="L39" i="40" s="1"/>
  <c r="L611" i="33"/>
  <c r="L521" i="33" s="1"/>
  <c r="L610" i="33"/>
  <c r="L609" i="33"/>
  <c r="L606" i="33"/>
  <c r="L187" i="40" s="1"/>
  <c r="L786" i="33"/>
  <c r="J793" i="33"/>
  <c r="L1248" i="33"/>
  <c r="M663" i="33"/>
  <c r="M200" i="40" s="1"/>
  <c r="M676" i="33"/>
  <c r="M204" i="40" s="1"/>
  <c r="L804" i="33"/>
  <c r="L802" i="33" s="1"/>
  <c r="L237" i="40" s="1"/>
  <c r="L1082" i="33"/>
  <c r="L1080" i="33" s="1"/>
  <c r="L314" i="40" s="1"/>
  <c r="L1303" i="33"/>
  <c r="L1301" i="33" s="1"/>
  <c r="L374" i="40" s="1"/>
  <c r="L1320" i="33"/>
  <c r="L1318" i="33" s="1"/>
  <c r="L378" i="40" s="1"/>
  <c r="L1399" i="33"/>
  <c r="L1443" i="33"/>
  <c r="L1464" i="33"/>
  <c r="L1722" i="33"/>
  <c r="L1720" i="33" s="1"/>
  <c r="L488" i="40" s="1"/>
  <c r="L1743" i="33"/>
  <c r="L1741" i="33" s="1"/>
  <c r="L492" i="40" s="1"/>
  <c r="L157" i="33"/>
  <c r="L70" i="40" s="1"/>
  <c r="M477" i="33"/>
  <c r="M151" i="40" s="1"/>
  <c r="L551" i="33"/>
  <c r="L178" i="40" s="1"/>
  <c r="L556" i="33"/>
  <c r="L528" i="33" s="1"/>
  <c r="L557" i="33"/>
  <c r="L1833" i="33" s="1"/>
  <c r="L555" i="33"/>
  <c r="L93" i="33" s="1"/>
  <c r="L554" i="33"/>
  <c r="M624" i="33"/>
  <c r="M191" i="40" s="1"/>
  <c r="M692" i="33"/>
  <c r="M209" i="40" s="1"/>
  <c r="M823" i="33"/>
  <c r="M242" i="40" s="1"/>
  <c r="L842" i="33"/>
  <c r="M1008" i="33"/>
  <c r="M293" i="40" s="1"/>
  <c r="L1504" i="33"/>
  <c r="L1524" i="33"/>
  <c r="L1522" i="33" s="1"/>
  <c r="L424" i="40" s="1"/>
  <c r="L1542" i="33"/>
  <c r="L1763" i="33"/>
  <c r="L1761" i="33" s="1"/>
  <c r="L496" i="40" s="1"/>
  <c r="L1786" i="33"/>
  <c r="L192" i="33" s="1"/>
  <c r="L1787" i="33"/>
  <c r="L233" i="33" s="1"/>
  <c r="L1788" i="33"/>
  <c r="L665" i="33" s="1"/>
  <c r="L1785" i="33"/>
  <c r="M491" i="33"/>
  <c r="M157" i="40" s="1"/>
  <c r="M658" i="33"/>
  <c r="M197" i="40" s="1"/>
  <c r="L915" i="33"/>
  <c r="L913" i="33" s="1"/>
  <c r="L269" i="40" s="1"/>
  <c r="L933" i="33"/>
  <c r="L931" i="33" s="1"/>
  <c r="L273" i="40" s="1"/>
  <c r="L964" i="33"/>
  <c r="L1019" i="33"/>
  <c r="L1152" i="33"/>
  <c r="L1336" i="33"/>
  <c r="L1334" i="33" s="1"/>
  <c r="L383" i="40" s="1"/>
  <c r="L1375" i="33"/>
  <c r="L1668" i="33"/>
  <c r="L1666" i="33" s="1"/>
  <c r="L476" i="40" s="1"/>
  <c r="L1701" i="33"/>
  <c r="L1699" i="33" s="1"/>
  <c r="L484" i="40" s="1"/>
  <c r="L1804" i="33"/>
  <c r="L1802" i="33" s="1"/>
  <c r="L503" i="40" s="1"/>
  <c r="L1822" i="33"/>
  <c r="L302" i="33" s="1"/>
  <c r="L1826" i="33"/>
  <c r="L1823" i="33"/>
  <c r="L333" i="33" s="1"/>
  <c r="L1825" i="33"/>
  <c r="L423" i="33" s="1"/>
  <c r="L1824" i="33"/>
  <c r="L377" i="33" s="1"/>
  <c r="L1821" i="33"/>
  <c r="L1818" i="33"/>
  <c r="L506" i="40" s="1"/>
  <c r="J726" i="33"/>
  <c r="J755" i="33"/>
  <c r="J784" i="33"/>
  <c r="J803" i="33"/>
  <c r="J877" i="33"/>
  <c r="J907" i="33"/>
  <c r="J932" i="33"/>
  <c r="J957" i="33"/>
  <c r="J974" i="33"/>
  <c r="J1018" i="33"/>
  <c r="J1055" i="33"/>
  <c r="J1121" i="33"/>
  <c r="J1151" i="33"/>
  <c r="J1226" i="33"/>
  <c r="J1258" i="33"/>
  <c r="J1302" i="33"/>
  <c r="J1346" i="33"/>
  <c r="J1368" i="33"/>
  <c r="L1367" i="33"/>
  <c r="L390" i="40" s="1"/>
  <c r="J1442" i="33"/>
  <c r="J1483" i="33"/>
  <c r="J1503" i="33"/>
  <c r="J1523" i="33"/>
  <c r="J1564" i="33"/>
  <c r="J1602" i="33"/>
  <c r="J1667" i="33"/>
  <c r="J1693" i="33"/>
  <c r="J1721" i="33"/>
  <c r="J1762" i="33"/>
  <c r="J1792" i="33"/>
  <c r="J1812" i="33"/>
  <c r="M702" i="33"/>
  <c r="M215" i="40" s="1"/>
  <c r="L738" i="33"/>
  <c r="L756" i="33"/>
  <c r="L774" i="33"/>
  <c r="L772" i="33" s="1"/>
  <c r="L231" i="40" s="1"/>
  <c r="L794" i="33"/>
  <c r="L792" i="33" s="1"/>
  <c r="L235" i="40" s="1"/>
  <c r="M861" i="33"/>
  <c r="M253" i="40" s="1"/>
  <c r="L878" i="33"/>
  <c r="L876" i="33" s="1"/>
  <c r="L257" i="40" s="1"/>
  <c r="L1056" i="33"/>
  <c r="L1167" i="33"/>
  <c r="J1177" i="33"/>
  <c r="L1259" i="33"/>
  <c r="L1390" i="33"/>
  <c r="L1388" i="33" s="1"/>
  <c r="L398" i="40" s="1"/>
  <c r="L1709" i="33"/>
  <c r="L612" i="33" s="1"/>
  <c r="L1708" i="33"/>
  <c r="L1705" i="33"/>
  <c r="L485" i="40" s="1"/>
  <c r="M501" i="33"/>
  <c r="M163" i="40" s="1"/>
  <c r="M1003" i="33"/>
  <c r="M290" i="40" s="1"/>
  <c r="L1188" i="33"/>
  <c r="L1186" i="33" s="1"/>
  <c r="L341" i="40" s="1"/>
  <c r="L1273" i="33"/>
  <c r="L1310" i="33"/>
  <c r="J1319" i="33"/>
  <c r="L1453" i="33"/>
  <c r="J1463" i="33"/>
  <c r="L1603" i="33"/>
  <c r="L1601" i="33" s="1"/>
  <c r="L448" i="40" s="1"/>
  <c r="L1732" i="33"/>
  <c r="J1742" i="33"/>
  <c r="L1793" i="33"/>
  <c r="M512" i="33"/>
  <c r="M169" i="40" s="1"/>
  <c r="M897" i="33"/>
  <c r="M262" i="40" s="1"/>
  <c r="L1475" i="33"/>
  <c r="L1473" i="33" s="1"/>
  <c r="L414" i="40" s="1"/>
  <c r="L1494" i="33"/>
  <c r="L1492" i="33" s="1"/>
  <c r="L418" i="40" s="1"/>
  <c r="L1515" i="33"/>
  <c r="L1554" i="33"/>
  <c r="L291" i="33" s="1"/>
  <c r="L1555" i="33"/>
  <c r="L1289" i="33" s="1"/>
  <c r="L1553" i="33"/>
  <c r="L216" i="33" s="1"/>
  <c r="L1552" i="33"/>
  <c r="L1629" i="33"/>
  <c r="L1658" i="33"/>
  <c r="L1753" i="33"/>
  <c r="L1751" i="33" s="1"/>
  <c r="L494" i="40" s="1"/>
  <c r="L1774" i="33"/>
  <c r="L1772" i="33" s="1"/>
  <c r="L498" i="40" s="1"/>
  <c r="L595" i="33"/>
  <c r="L1579" i="33" s="1"/>
  <c r="L596" i="33"/>
  <c r="L1619" i="33" s="1"/>
  <c r="L1620" i="33" s="1"/>
  <c r="L456" i="40" s="1"/>
  <c r="L594" i="33"/>
  <c r="M697" i="33"/>
  <c r="M212" i="40" s="1"/>
  <c r="L853" i="33"/>
  <c r="L908" i="33"/>
  <c r="L1030" i="33"/>
  <c r="L1028" i="33" s="1"/>
  <c r="L300" i="40" s="1"/>
  <c r="L1122" i="33"/>
  <c r="L1120" i="33" s="1"/>
  <c r="L326" i="40" s="1"/>
  <c r="L1142" i="33"/>
  <c r="M1199" i="33"/>
  <c r="M347" i="40" s="1"/>
  <c r="L1347" i="33"/>
  <c r="L1345" i="33" s="1"/>
  <c r="L385" i="40" s="1"/>
  <c r="L1677" i="33"/>
  <c r="L1694" i="33"/>
  <c r="L1813" i="33"/>
  <c r="L1811" i="33" s="1"/>
  <c r="L505" i="40" s="1"/>
  <c r="L1093" i="33"/>
  <c r="M1852" i="33"/>
  <c r="M518" i="40" s="1"/>
  <c r="W1949" i="33"/>
  <c r="O1949" i="33"/>
  <c r="V1949" i="33"/>
  <c r="N1949" i="33"/>
  <c r="U1949" i="33"/>
  <c r="M1949" i="33"/>
  <c r="T1949" i="33"/>
  <c r="L1949" i="33"/>
  <c r="S1949" i="33"/>
  <c r="Q1949" i="33"/>
  <c r="W1955" i="33"/>
  <c r="O1955" i="33"/>
  <c r="V1955" i="33"/>
  <c r="N1955" i="33"/>
  <c r="U1955" i="33"/>
  <c r="M1955" i="33"/>
  <c r="T1955" i="33"/>
  <c r="L1955" i="33"/>
  <c r="S1955" i="33"/>
  <c r="Q1955" i="33"/>
  <c r="I1931" i="33" a="1"/>
  <c r="I1931" i="33" s="1"/>
  <c r="I1914" i="33"/>
  <c r="M1934" i="33"/>
  <c r="U1934" i="33"/>
  <c r="Q1937" i="33"/>
  <c r="M1940" i="33"/>
  <c r="U1940" i="33"/>
  <c r="Q1943" i="33"/>
  <c r="M1946" i="33"/>
  <c r="U1946" i="33"/>
  <c r="M1952" i="33"/>
  <c r="U1952" i="33"/>
  <c r="M1958" i="33"/>
  <c r="U1958" i="33"/>
  <c r="Q1961" i="33"/>
  <c r="M1964" i="33"/>
  <c r="U1964" i="33"/>
  <c r="Q1967" i="33"/>
  <c r="M1970" i="33"/>
  <c r="U1970" i="33"/>
  <c r="M1976" i="33"/>
  <c r="M1977" i="33" s="1"/>
  <c r="M562" i="40" s="1"/>
  <c r="U1976" i="33"/>
  <c r="U1977" i="33" s="1"/>
  <c r="U562" i="40" s="1"/>
  <c r="O1934" i="33"/>
  <c r="W1934" i="33"/>
  <c r="S1937" i="33"/>
  <c r="O1940" i="33"/>
  <c r="W1940" i="33"/>
  <c r="S1943" i="33"/>
  <c r="O1946" i="33"/>
  <c r="W1946" i="33"/>
  <c r="O1952" i="33"/>
  <c r="W1952" i="33"/>
  <c r="O1958" i="33"/>
  <c r="W1958" i="33"/>
  <c r="S1961" i="33"/>
  <c r="O1964" i="33"/>
  <c r="W1964" i="33"/>
  <c r="S1967" i="33"/>
  <c r="O1970" i="33"/>
  <c r="W1970" i="33"/>
  <c r="O1976" i="33"/>
  <c r="O1977" i="33" s="1"/>
  <c r="O562" i="40" s="1"/>
  <c r="W1976" i="33"/>
  <c r="W1977" i="33" s="1"/>
  <c r="W562" i="40" s="1"/>
  <c r="P1934" i="33"/>
  <c r="L1937" i="33"/>
  <c r="T1937" i="33"/>
  <c r="P1940" i="33"/>
  <c r="L1943" i="33"/>
  <c r="T1943" i="33"/>
  <c r="P1946" i="33"/>
  <c r="P1952" i="33"/>
  <c r="P1958" i="33"/>
  <c r="L1961" i="33"/>
  <c r="T1961" i="33"/>
  <c r="P1964" i="33"/>
  <c r="L1967" i="33"/>
  <c r="T1967" i="33"/>
  <c r="P1970" i="33"/>
  <c r="P1976" i="33"/>
  <c r="P1977" i="33" s="1"/>
  <c r="P562" i="40" s="1"/>
  <c r="Q1934" i="33"/>
  <c r="M1937" i="33"/>
  <c r="U1937" i="33"/>
  <c r="Q1940" i="33"/>
  <c r="M1943" i="33"/>
  <c r="U1943" i="33"/>
  <c r="Q1946" i="33"/>
  <c r="Q1952" i="33"/>
  <c r="Q1958" i="33"/>
  <c r="M1961" i="33"/>
  <c r="U1961" i="33"/>
  <c r="Q1964" i="33"/>
  <c r="M1967" i="33"/>
  <c r="U1967" i="33"/>
  <c r="Q1970" i="33"/>
  <c r="Q1976" i="33"/>
  <c r="Q1977" i="33" s="1"/>
  <c r="Q562" i="40" s="1"/>
  <c r="N1937" i="33"/>
  <c r="N1943" i="33"/>
  <c r="R1946" i="33"/>
  <c r="N1961" i="33"/>
  <c r="N1967" i="33"/>
  <c r="R1970" i="33"/>
  <c r="R1976" i="33"/>
  <c r="R1977" i="33" s="1"/>
  <c r="R562" i="40" s="1"/>
  <c r="M91" i="33"/>
  <c r="M43" i="40" s="1"/>
  <c r="M31" i="33"/>
  <c r="M13" i="40" s="1"/>
  <c r="M1551" i="33"/>
  <c r="M1784" i="33"/>
  <c r="L732" i="33" l="1"/>
  <c r="L413" i="33" s="1"/>
  <c r="M1202" i="33"/>
  <c r="M349" i="40" s="1"/>
  <c r="L1485" i="33"/>
  <c r="L1487" i="33"/>
  <c r="L288" i="33" s="1"/>
  <c r="L1482" i="33"/>
  <c r="L416" i="40" s="1"/>
  <c r="L1225" i="33"/>
  <c r="L357" i="40" s="1"/>
  <c r="L733" i="33"/>
  <c r="L714" i="33" s="1"/>
  <c r="L1233" i="33"/>
  <c r="L1215" i="33" s="1"/>
  <c r="L1231" i="33"/>
  <c r="L353" i="33" s="1"/>
  <c r="L728" i="33"/>
  <c r="L976" i="33"/>
  <c r="L1230" i="33"/>
  <c r="L319" i="33" s="1"/>
  <c r="L729" i="33"/>
  <c r="L253" i="33" s="1"/>
  <c r="L978" i="33"/>
  <c r="L262" i="33" s="1"/>
  <c r="L1229" i="33"/>
  <c r="L274" i="33" s="1"/>
  <c r="L973" i="33"/>
  <c r="L284" i="40" s="1"/>
  <c r="L730" i="33"/>
  <c r="L308" i="33" s="1"/>
  <c r="L1232" i="33"/>
  <c r="L390" i="33" s="1"/>
  <c r="L731" i="33"/>
  <c r="L339" i="33" s="1"/>
  <c r="M1847" i="33"/>
  <c r="M515" i="40" s="1"/>
  <c r="L1489" i="33"/>
  <c r="L1431" i="33" s="1"/>
  <c r="M1265" i="33"/>
  <c r="M365" i="40" s="1"/>
  <c r="M1857" i="33"/>
  <c r="M521" i="40" s="1"/>
  <c r="M1639" i="33"/>
  <c r="M465" i="40" s="1"/>
  <c r="M595" i="33"/>
  <c r="M1579" i="33" s="1"/>
  <c r="M1557" i="33"/>
  <c r="M431" i="40" s="1"/>
  <c r="L1569" i="33"/>
  <c r="L716" i="33" s="1"/>
  <c r="M594" i="33"/>
  <c r="L1486" i="33"/>
  <c r="L229" i="33" s="1"/>
  <c r="M596" i="33"/>
  <c r="M1619" i="33" s="1"/>
  <c r="M1620" i="33" s="1"/>
  <c r="M456" i="40" s="1"/>
  <c r="M248" i="33"/>
  <c r="M102" i="40" s="1"/>
  <c r="L1563" i="33"/>
  <c r="L434" i="40" s="1"/>
  <c r="L1566" i="33"/>
  <c r="M1609" i="33"/>
  <c r="M450" i="40" s="1"/>
  <c r="L1568" i="33"/>
  <c r="L457" i="33" s="1"/>
  <c r="M1634" i="33"/>
  <c r="M462" i="40" s="1"/>
  <c r="L788" i="33"/>
  <c r="L256" i="33" s="1"/>
  <c r="L787" i="33"/>
  <c r="L211" i="33" s="1"/>
  <c r="L789" i="33"/>
  <c r="L762" i="33" s="1"/>
  <c r="M1192" i="33"/>
  <c r="M343" i="40" s="1"/>
  <c r="M900" i="33"/>
  <c r="M264" i="40" s="1"/>
  <c r="M1595" i="33"/>
  <c r="M445" i="40" s="1"/>
  <c r="M1644" i="33"/>
  <c r="M468" i="40" s="1"/>
  <c r="M1159" i="33"/>
  <c r="M334" i="40" s="1"/>
  <c r="L1179" i="33"/>
  <c r="L1183" i="33"/>
  <c r="L646" i="33" s="1"/>
  <c r="M958" i="33"/>
  <c r="M280" i="40" s="1"/>
  <c r="L1181" i="33"/>
  <c r="L352" i="33" s="1"/>
  <c r="L1176" i="33"/>
  <c r="L339" i="40" s="1"/>
  <c r="M470" i="33"/>
  <c r="M147" i="40" s="1"/>
  <c r="L1180" i="33"/>
  <c r="L273" i="33" s="1"/>
  <c r="L473" i="33"/>
  <c r="M1617" i="33"/>
  <c r="M455" i="40" s="1"/>
  <c r="M1108" i="33"/>
  <c r="M319" i="40" s="1"/>
  <c r="M494" i="33"/>
  <c r="M159" i="40" s="1"/>
  <c r="M1303" i="33"/>
  <c r="M1305" i="33" s="1"/>
  <c r="M1682" i="33" s="1"/>
  <c r="M1683" i="33" s="1"/>
  <c r="M1804" i="33"/>
  <c r="M1807" i="33" s="1"/>
  <c r="M450" i="33" s="1"/>
  <c r="M1188" i="33"/>
  <c r="M1186" i="33" s="1"/>
  <c r="M341" i="40" s="1"/>
  <c r="M1484" i="33"/>
  <c r="M1482" i="33" s="1"/>
  <c r="M416" i="40" s="1"/>
  <c r="M1668" i="33"/>
  <c r="M1666" i="33" s="1"/>
  <c r="M476" i="40" s="1"/>
  <c r="L659" i="33"/>
  <c r="M1524" i="33"/>
  <c r="M1522" i="33" s="1"/>
  <c r="M424" i="40" s="1"/>
  <c r="N1050" i="33"/>
  <c r="N305" i="40" s="1"/>
  <c r="L1647" i="33"/>
  <c r="L1385" i="33"/>
  <c r="L92" i="33"/>
  <c r="M1390" i="33"/>
  <c r="M1393" i="33" s="1"/>
  <c r="M482" i="33" s="1"/>
  <c r="N1204" i="33"/>
  <c r="N350" i="40" s="1"/>
  <c r="L1004" i="33"/>
  <c r="M86" i="33"/>
  <c r="M40" i="40" s="1"/>
  <c r="L1855" i="33"/>
  <c r="L1195" i="33"/>
  <c r="L1162" i="33"/>
  <c r="L1598" i="33"/>
  <c r="L1850" i="33"/>
  <c r="L862" i="33"/>
  <c r="M815" i="33"/>
  <c r="M819" i="33" s="1"/>
  <c r="M582" i="33" s="1"/>
  <c r="M1030" i="33"/>
  <c r="M1031" i="33" s="1"/>
  <c r="M1494" i="33"/>
  <c r="M1495" i="33" s="1"/>
  <c r="M1603" i="33"/>
  <c r="M1607" i="33" s="1"/>
  <c r="M1290" i="33" s="1"/>
  <c r="M1369" i="33"/>
  <c r="M391" i="40" s="1"/>
  <c r="M1336" i="33"/>
  <c r="M1338" i="33" s="1"/>
  <c r="M279" i="33" s="1"/>
  <c r="L1009" i="33"/>
  <c r="L1205" i="33"/>
  <c r="L1067" i="33"/>
  <c r="L1014" i="33"/>
  <c r="L1331" i="33"/>
  <c r="L903" i="33"/>
  <c r="N1267" i="33"/>
  <c r="N366" i="40" s="1"/>
  <c r="M1813" i="33"/>
  <c r="M1811" i="33" s="1"/>
  <c r="M505" i="40" s="1"/>
  <c r="M1475" i="33"/>
  <c r="M1477" i="33" s="1"/>
  <c r="M287" i="33" s="1"/>
  <c r="M1707" i="33"/>
  <c r="M1708" i="33" s="1"/>
  <c r="N250" i="33"/>
  <c r="N103" i="40" s="1"/>
  <c r="M1320" i="33"/>
  <c r="M1321" i="33" s="1"/>
  <c r="L1637" i="33"/>
  <c r="M727" i="33"/>
  <c r="L32" i="33"/>
  <c r="N1854" i="33"/>
  <c r="N519" i="40" s="1"/>
  <c r="L698" i="33"/>
  <c r="L614" i="33"/>
  <c r="L617" i="33" s="1"/>
  <c r="L619" i="33" s="1"/>
  <c r="L165" i="33" s="1"/>
  <c r="L166" i="33" s="1"/>
  <c r="L74" i="40" s="1"/>
  <c r="M794" i="33"/>
  <c r="M798" i="33" s="1"/>
  <c r="M137" i="33" s="1"/>
  <c r="L693" i="33"/>
  <c r="M608" i="33"/>
  <c r="M606" i="33" s="1"/>
  <c r="M187" i="40" s="1"/>
  <c r="L1860" i="33"/>
  <c r="L1111" i="33"/>
  <c r="L497" i="33"/>
  <c r="L1642" i="33"/>
  <c r="L1560" i="33"/>
  <c r="L251" i="33"/>
  <c r="N593" i="33"/>
  <c r="N596" i="33" s="1"/>
  <c r="N1619" i="33" s="1"/>
  <c r="N1620" i="33" s="1"/>
  <c r="N456" i="40" s="1"/>
  <c r="L664" i="33"/>
  <c r="M1830" i="33"/>
  <c r="M1828" i="33" s="1"/>
  <c r="M507" i="40" s="1"/>
  <c r="M1763" i="33"/>
  <c r="M1765" i="33" s="1"/>
  <c r="M198" i="33" s="1"/>
  <c r="L1200" i="33"/>
  <c r="L1621" i="33"/>
  <c r="L457" i="40" s="1"/>
  <c r="M1820" i="33"/>
  <c r="M1821" i="33" s="1"/>
  <c r="M1701" i="33"/>
  <c r="M1703" i="33" s="1"/>
  <c r="M534" i="33" s="1"/>
  <c r="M1722" i="33"/>
  <c r="M1720" i="33" s="1"/>
  <c r="M488" i="40" s="1"/>
  <c r="L677" i="33"/>
  <c r="M1358" i="33"/>
  <c r="M1359" i="33" s="1"/>
  <c r="M708" i="33"/>
  <c r="M706" i="33" s="1"/>
  <c r="M217" i="40" s="1"/>
  <c r="L1268" i="33"/>
  <c r="L1612" i="33"/>
  <c r="M1382" i="33"/>
  <c r="M395" i="40" s="1"/>
  <c r="M785" i="33"/>
  <c r="M783" i="33" s="1"/>
  <c r="M233" i="40" s="1"/>
  <c r="M1064" i="33"/>
  <c r="M309" i="40" s="1"/>
  <c r="M1328" i="33"/>
  <c r="M380" i="40" s="1"/>
  <c r="M1011" i="33"/>
  <c r="M295" i="40" s="1"/>
  <c r="M656" i="33"/>
  <c r="M196" i="40" s="1"/>
  <c r="M878" i="33"/>
  <c r="M876" i="33" s="1"/>
  <c r="M257" i="40" s="1"/>
  <c r="M1082" i="33"/>
  <c r="M1080" i="33" s="1"/>
  <c r="M314" i="40" s="1"/>
  <c r="M553" i="33"/>
  <c r="M551" i="33" s="1"/>
  <c r="M178" i="40" s="1"/>
  <c r="M1001" i="33"/>
  <c r="M289" i="40" s="1"/>
  <c r="M674" i="33"/>
  <c r="M203" i="40" s="1"/>
  <c r="M1347" i="33"/>
  <c r="M1352" i="33" s="1"/>
  <c r="M384" i="33" s="1"/>
  <c r="M941" i="33"/>
  <c r="M939" i="33" s="1"/>
  <c r="M275" i="40" s="1"/>
  <c r="M859" i="33"/>
  <c r="M252" i="40" s="1"/>
  <c r="M661" i="33"/>
  <c r="M199" i="40" s="1"/>
  <c r="M1006" i="33"/>
  <c r="M292" i="40" s="1"/>
  <c r="M1122" i="33"/>
  <c r="M1774" i="33"/>
  <c r="M774" i="33"/>
  <c r="M772" i="33" s="1"/>
  <c r="M231" i="40" s="1"/>
  <c r="M1743" i="33"/>
  <c r="M1741" i="33" s="1"/>
  <c r="M492" i="40" s="1"/>
  <c r="M804" i="33"/>
  <c r="M802" i="33" s="1"/>
  <c r="M237" i="40" s="1"/>
  <c r="M1753" i="33"/>
  <c r="M1751" i="33" s="1"/>
  <c r="M494" i="40" s="1"/>
  <c r="M915" i="33"/>
  <c r="M913" i="33" s="1"/>
  <c r="M269" i="40" s="1"/>
  <c r="L1696" i="33"/>
  <c r="L177" i="33" s="1"/>
  <c r="L178" i="33" s="1"/>
  <c r="L80" i="40" s="1"/>
  <c r="L1695" i="33"/>
  <c r="L910" i="33"/>
  <c r="L531" i="33" s="1"/>
  <c r="L909" i="33"/>
  <c r="L1662" i="33"/>
  <c r="L369" i="33" s="1"/>
  <c r="L1660" i="33"/>
  <c r="L231" i="33" s="1"/>
  <c r="L1663" i="33"/>
  <c r="L1408" i="33" s="1"/>
  <c r="L1661" i="33"/>
  <c r="L293" i="33" s="1"/>
  <c r="L1659" i="33"/>
  <c r="L1478" i="33"/>
  <c r="L456" i="33" s="1"/>
  <c r="L1479" i="33"/>
  <c r="L1430" i="33" s="1"/>
  <c r="L1477" i="33"/>
  <c r="L287" i="33" s="1"/>
  <c r="L1476" i="33"/>
  <c r="L1262" i="33"/>
  <c r="L276" i="33" s="1"/>
  <c r="L1263" i="33"/>
  <c r="L1236" i="33" s="1"/>
  <c r="L1261" i="33"/>
  <c r="L215" i="33" s="1"/>
  <c r="L1260" i="33"/>
  <c r="L759" i="33"/>
  <c r="L1840" i="33" s="1"/>
  <c r="L1841" i="33" s="1"/>
  <c r="L511" i="40" s="1"/>
  <c r="L758" i="33"/>
  <c r="L1278" i="33" s="1"/>
  <c r="L757" i="33"/>
  <c r="L1157" i="33"/>
  <c r="L1039" i="33" s="1"/>
  <c r="L1155" i="33"/>
  <c r="L350" i="33" s="1"/>
  <c r="L1154" i="33"/>
  <c r="L271" i="33" s="1"/>
  <c r="L1156" i="33"/>
  <c r="L480" i="33" s="1"/>
  <c r="L1153" i="33"/>
  <c r="L847" i="33"/>
  <c r="L429" i="33" s="1"/>
  <c r="L430" i="33" s="1"/>
  <c r="L128" i="40" s="1"/>
  <c r="L845" i="33"/>
  <c r="L311" i="33" s="1"/>
  <c r="L848" i="33"/>
  <c r="L828" i="33" s="1"/>
  <c r="L846" i="33"/>
  <c r="L342" i="33" s="1"/>
  <c r="L844" i="33"/>
  <c r="L258" i="33" s="1"/>
  <c r="L843" i="33"/>
  <c r="L1470" i="33"/>
  <c r="L1417" i="33" s="1"/>
  <c r="L1468" i="33"/>
  <c r="L364" i="33" s="1"/>
  <c r="L1466" i="33"/>
  <c r="L286" i="33" s="1"/>
  <c r="L1469" i="33"/>
  <c r="L419" i="33" s="1"/>
  <c r="L1467" i="33"/>
  <c r="L327" i="33" s="1"/>
  <c r="L1465" i="33"/>
  <c r="L999" i="33"/>
  <c r="L980" i="33" s="1"/>
  <c r="L997" i="33"/>
  <c r="L345" i="33" s="1"/>
  <c r="L995" i="33"/>
  <c r="L263" i="33" s="1"/>
  <c r="L998" i="33"/>
  <c r="L406" i="33" s="1"/>
  <c r="L996" i="33"/>
  <c r="L314" i="33" s="1"/>
  <c r="L994" i="33"/>
  <c r="L944" i="33"/>
  <c r="L260" i="33" s="1"/>
  <c r="L945" i="33"/>
  <c r="L921" i="33" s="1"/>
  <c r="L943" i="33"/>
  <c r="L241" i="33" s="1"/>
  <c r="L942" i="33"/>
  <c r="L1680" i="33"/>
  <c r="L1216" i="33" s="1"/>
  <c r="L1679" i="33"/>
  <c r="L866" i="33" s="1"/>
  <c r="L1678" i="33"/>
  <c r="L851" i="33"/>
  <c r="L250" i="40" s="1"/>
  <c r="L857" i="33"/>
  <c r="L829" i="33" s="1"/>
  <c r="L855" i="33"/>
  <c r="L186" i="33" s="1"/>
  <c r="L856" i="33"/>
  <c r="L213" i="33" s="1"/>
  <c r="L854" i="33"/>
  <c r="L1631" i="33"/>
  <c r="L9" i="33" s="1"/>
  <c r="L1632" i="33"/>
  <c r="L1581" i="33" s="1"/>
  <c r="L1630" i="33"/>
  <c r="L1627" i="33"/>
  <c r="L460" i="40" s="1"/>
  <c r="L898" i="33"/>
  <c r="M895" i="33"/>
  <c r="M261" i="40" s="1"/>
  <c r="L1458" i="33"/>
  <c r="L418" i="33" s="1"/>
  <c r="L1456" i="33"/>
  <c r="L326" i="33" s="1"/>
  <c r="L1459" i="33"/>
  <c r="L1429" i="33" s="1"/>
  <c r="L1457" i="33"/>
  <c r="L363" i="33" s="1"/>
  <c r="L1455" i="33"/>
  <c r="L285" i="33" s="1"/>
  <c r="L1454" i="33"/>
  <c r="M933" i="33"/>
  <c r="M931" i="33" s="1"/>
  <c r="M273" i="40" s="1"/>
  <c r="L736" i="33"/>
  <c r="L223" i="40" s="1"/>
  <c r="L741" i="33"/>
  <c r="L743" i="33" s="1"/>
  <c r="L744" i="33" s="1"/>
  <c r="L740" i="33"/>
  <c r="L254" i="33" s="1"/>
  <c r="L739" i="33"/>
  <c r="L1024" i="33"/>
  <c r="L407" i="33" s="1"/>
  <c r="L1022" i="33"/>
  <c r="L315" i="33" s="1"/>
  <c r="L1025" i="33"/>
  <c r="L1288" i="33" s="1"/>
  <c r="L1023" i="33"/>
  <c r="L346" i="33" s="1"/>
  <c r="L1021" i="33"/>
  <c r="L264" i="33" s="1"/>
  <c r="L1020" i="33"/>
  <c r="L824" i="33"/>
  <c r="M821" i="33"/>
  <c r="M241" i="40" s="1"/>
  <c r="L478" i="33"/>
  <c r="M475" i="33"/>
  <c r="M150" i="40" s="1"/>
  <c r="L1448" i="33"/>
  <c r="L1416" i="33" s="1"/>
  <c r="L1446" i="33"/>
  <c r="L362" i="33" s="1"/>
  <c r="L1447" i="33"/>
  <c r="L463" i="33" s="1"/>
  <c r="L464" i="33" s="1"/>
  <c r="L143" i="40" s="1"/>
  <c r="L1445" i="33"/>
  <c r="L188" i="33" s="1"/>
  <c r="L1444" i="33"/>
  <c r="L1254" i="33"/>
  <c r="L1235" i="33" s="1"/>
  <c r="L1252" i="33"/>
  <c r="L354" i="33" s="1"/>
  <c r="L1250" i="33"/>
  <c r="L275" i="33" s="1"/>
  <c r="L1251" i="33"/>
  <c r="L320" i="33" s="1"/>
  <c r="L1253" i="33"/>
  <c r="L391" i="33" s="1"/>
  <c r="L1249" i="33"/>
  <c r="L893" i="33"/>
  <c r="L865" i="33" s="1"/>
  <c r="L891" i="33"/>
  <c r="L187" i="33" s="1"/>
  <c r="L892" i="33"/>
  <c r="L225" i="33" s="1"/>
  <c r="L890" i="33"/>
  <c r="L1578" i="33"/>
  <c r="L142" i="33" s="1"/>
  <c r="L1577" i="33"/>
  <c r="L138" i="33" s="1"/>
  <c r="L1576" i="33"/>
  <c r="L111" i="33" s="1"/>
  <c r="L1575" i="33"/>
  <c r="L1246" i="33"/>
  <c r="L361" i="40" s="1"/>
  <c r="M1782" i="33"/>
  <c r="M499" i="40" s="1"/>
  <c r="M1788" i="33"/>
  <c r="M665" i="33" s="1"/>
  <c r="M1786" i="33"/>
  <c r="M192" i="33" s="1"/>
  <c r="M1787" i="33"/>
  <c r="M233" i="33" s="1"/>
  <c r="M1785" i="33"/>
  <c r="L513" i="33"/>
  <c r="M510" i="33"/>
  <c r="M168" i="40" s="1"/>
  <c r="L1172" i="33"/>
  <c r="L398" i="33" s="1"/>
  <c r="L1170" i="33"/>
  <c r="L318" i="33" s="1"/>
  <c r="L1169" i="33"/>
  <c r="L272" i="33" s="1"/>
  <c r="L1173" i="33"/>
  <c r="L1129" i="33" s="1"/>
  <c r="L1171" i="33"/>
  <c r="L351" i="33" s="1"/>
  <c r="L1168" i="33"/>
  <c r="L703" i="33"/>
  <c r="M700" i="33"/>
  <c r="M214" i="40" s="1"/>
  <c r="L1017" i="33"/>
  <c r="L298" i="40" s="1"/>
  <c r="L970" i="33"/>
  <c r="L946" i="33" s="1"/>
  <c r="L948" i="33" s="1"/>
  <c r="L968" i="33"/>
  <c r="L344" i="33" s="1"/>
  <c r="L966" i="33"/>
  <c r="L261" i="33" s="1"/>
  <c r="L969" i="33"/>
  <c r="L414" i="33" s="1"/>
  <c r="L967" i="33"/>
  <c r="L313" i="33" s="1"/>
  <c r="L965" i="33"/>
  <c r="L158" i="33"/>
  <c r="L155" i="33"/>
  <c r="L69" i="40" s="1"/>
  <c r="L1397" i="33"/>
  <c r="L400" i="40" s="1"/>
  <c r="L1405" i="33"/>
  <c r="L1099" i="33" s="1"/>
  <c r="L1403" i="33"/>
  <c r="L361" i="33" s="1"/>
  <c r="L1401" i="33"/>
  <c r="L284" i="33" s="1"/>
  <c r="L1404" i="33"/>
  <c r="L400" i="33" s="1"/>
  <c r="L1402" i="33"/>
  <c r="L325" i="33" s="1"/>
  <c r="L1400" i="33"/>
  <c r="L1572" i="33"/>
  <c r="L436" i="40" s="1"/>
  <c r="L1352" i="33"/>
  <c r="L384" i="33" s="1"/>
  <c r="L1353" i="33"/>
  <c r="L1206" i="33" s="1"/>
  <c r="L1350" i="33"/>
  <c r="L323" i="33" s="1"/>
  <c r="L1351" i="33"/>
  <c r="L358" i="33" s="1"/>
  <c r="L1348" i="33"/>
  <c r="L1349" i="33"/>
  <c r="L280" i="33" s="1"/>
  <c r="L1315" i="33"/>
  <c r="L1530" i="33" s="1"/>
  <c r="L1313" i="33"/>
  <c r="L277" i="33" s="1"/>
  <c r="L1314" i="33"/>
  <c r="L355" i="33" s="1"/>
  <c r="L1312" i="33"/>
  <c r="L228" i="33" s="1"/>
  <c r="L1311" i="33"/>
  <c r="L1061" i="33"/>
  <c r="L397" i="33" s="1"/>
  <c r="L1059" i="33"/>
  <c r="L316" i="33" s="1"/>
  <c r="L1062" i="33"/>
  <c r="L1037" i="33" s="1"/>
  <c r="L1060" i="33"/>
  <c r="L347" i="33" s="1"/>
  <c r="L1058" i="33"/>
  <c r="L266" i="33" s="1"/>
  <c r="L1057" i="33"/>
  <c r="L1462" i="33"/>
  <c r="L412" i="40" s="1"/>
  <c r="L1150" i="33"/>
  <c r="L332" i="40" s="1"/>
  <c r="L1808" i="33"/>
  <c r="L1291" i="33" s="1"/>
  <c r="L1806" i="33"/>
  <c r="L301" i="33" s="1"/>
  <c r="L1807" i="33"/>
  <c r="L450" i="33" s="1"/>
  <c r="L1805" i="33"/>
  <c r="L936" i="33"/>
  <c r="L920" i="33" s="1"/>
  <c r="L935" i="33"/>
  <c r="L240" i="33" s="1"/>
  <c r="L934" i="33"/>
  <c r="L1768" i="33"/>
  <c r="L374" i="33" s="1"/>
  <c r="L1765" i="33"/>
  <c r="L198" i="33" s="1"/>
  <c r="L1769" i="33"/>
  <c r="L647" i="33" s="1"/>
  <c r="L1766" i="33"/>
  <c r="L298" i="33" s="1"/>
  <c r="L1767" i="33"/>
  <c r="L330" i="33" s="1"/>
  <c r="L1764" i="33"/>
  <c r="M622" i="33"/>
  <c r="M190" i="40" s="1"/>
  <c r="L625" i="33"/>
  <c r="M1197" i="33"/>
  <c r="M346" i="40" s="1"/>
  <c r="L1325" i="33"/>
  <c r="L416" i="33" s="1"/>
  <c r="L1323" i="33"/>
  <c r="L321" i="33" s="1"/>
  <c r="L1324" i="33"/>
  <c r="L356" i="33" s="1"/>
  <c r="L1322" i="33"/>
  <c r="L278" i="33" s="1"/>
  <c r="L1326" i="33"/>
  <c r="L1428" i="33" s="1"/>
  <c r="L1321" i="33"/>
  <c r="L1798" i="33"/>
  <c r="L422" i="33" s="1"/>
  <c r="L1795" i="33"/>
  <c r="L300" i="33" s="1"/>
  <c r="L1799" i="33"/>
  <c r="L666" i="33" s="1"/>
  <c r="L667" i="33" s="1"/>
  <c r="L1796" i="33"/>
  <c r="L332" i="33" s="1"/>
  <c r="L1797" i="33"/>
  <c r="L376" i="33" s="1"/>
  <c r="L1794" i="33"/>
  <c r="L1275" i="33"/>
  <c r="L70" i="33" s="1"/>
  <c r="L71" i="33" s="1"/>
  <c r="L32" i="40" s="1"/>
  <c r="L1276" i="33"/>
  <c r="L1279" i="33" s="1"/>
  <c r="L1274" i="33"/>
  <c r="L1885" i="33" s="1"/>
  <c r="L531" i="40" s="1"/>
  <c r="L883" i="33"/>
  <c r="L383" i="33" s="1"/>
  <c r="L881" i="33"/>
  <c r="L312" i="33" s="1"/>
  <c r="L884" i="33"/>
  <c r="L864" i="33" s="1"/>
  <c r="L882" i="33"/>
  <c r="L343" i="33" s="1"/>
  <c r="L880" i="33"/>
  <c r="L259" i="33" s="1"/>
  <c r="L879" i="33"/>
  <c r="L1703" i="33"/>
  <c r="L534" i="33" s="1"/>
  <c r="L1702" i="33"/>
  <c r="L917" i="33"/>
  <c r="L532" i="33" s="1"/>
  <c r="L916" i="33"/>
  <c r="L1547" i="33"/>
  <c r="L1418" i="33" s="1"/>
  <c r="L1545" i="33"/>
  <c r="L290" i="33" s="1"/>
  <c r="L1546" i="33"/>
  <c r="L368" i="33" s="1"/>
  <c r="L1544" i="33"/>
  <c r="L230" i="33" s="1"/>
  <c r="L1543" i="33"/>
  <c r="L840" i="33"/>
  <c r="L248" i="40" s="1"/>
  <c r="L1305" i="33"/>
  <c r="L1682" i="33" s="1"/>
  <c r="L1683" i="33" s="1"/>
  <c r="L1304" i="33"/>
  <c r="L1675" i="33"/>
  <c r="L478" i="40" s="1"/>
  <c r="L1540" i="33"/>
  <c r="L428" i="40" s="1"/>
  <c r="L1451" i="33"/>
  <c r="L410" i="40" s="1"/>
  <c r="L1308" i="33"/>
  <c r="L376" i="40" s="1"/>
  <c r="L991" i="33"/>
  <c r="L287" i="40" s="1"/>
  <c r="L1140" i="33"/>
  <c r="L330" i="40" s="1"/>
  <c r="L1147" i="33"/>
  <c r="L1128" i="33" s="1"/>
  <c r="L1145" i="33"/>
  <c r="L349" i="33" s="1"/>
  <c r="L1144" i="33"/>
  <c r="L270" i="33" s="1"/>
  <c r="L1146" i="33"/>
  <c r="L479" i="33" s="1"/>
  <c r="L1143" i="33"/>
  <c r="L1870" i="33" s="1"/>
  <c r="L526" i="40" s="1"/>
  <c r="L1190" i="33"/>
  <c r="L1580" i="33" s="1"/>
  <c r="L1189" i="33"/>
  <c r="L1441" i="33"/>
  <c r="L408" i="40" s="1"/>
  <c r="L1257" i="33"/>
  <c r="L363" i="40" s="1"/>
  <c r="L1672" i="33"/>
  <c r="L922" i="33" s="1"/>
  <c r="L1670" i="33"/>
  <c r="L232" i="33" s="1"/>
  <c r="L1671" i="33"/>
  <c r="L294" i="33" s="1"/>
  <c r="L1669" i="33"/>
  <c r="L1528" i="33"/>
  <c r="L1208" i="33" s="1"/>
  <c r="L1526" i="33"/>
  <c r="L559" i="33" s="1"/>
  <c r="L1527" i="33"/>
  <c r="L627" i="33" s="1"/>
  <c r="L1525" i="33"/>
  <c r="M690" i="33"/>
  <c r="M208" i="40" s="1"/>
  <c r="L1088" i="33"/>
  <c r="L1069" i="33" s="1"/>
  <c r="L1086" i="33"/>
  <c r="L348" i="33" s="1"/>
  <c r="L1084" i="33"/>
  <c r="L267" i="33" s="1"/>
  <c r="L1087" i="33"/>
  <c r="L415" i="33" s="1"/>
  <c r="L1085" i="33"/>
  <c r="L317" i="33" s="1"/>
  <c r="L1083" i="33"/>
  <c r="L754" i="33"/>
  <c r="L227" i="40" s="1"/>
  <c r="L1364" i="33"/>
  <c r="L1531" i="33" s="1"/>
  <c r="L1362" i="33"/>
  <c r="L359" i="33" s="1"/>
  <c r="L1360" i="33"/>
  <c r="L281" i="33" s="1"/>
  <c r="L1363" i="33"/>
  <c r="L417" i="33" s="1"/>
  <c r="L1361" i="33"/>
  <c r="L324" i="33" s="1"/>
  <c r="L1359" i="33"/>
  <c r="M695" i="33"/>
  <c r="M211" i="40" s="1"/>
  <c r="L1165" i="33"/>
  <c r="L337" i="40" s="1"/>
  <c r="L711" i="33"/>
  <c r="L252" i="33" s="1"/>
  <c r="L712" i="33"/>
  <c r="L919" i="33" s="1"/>
  <c r="L710" i="33"/>
  <c r="L239" i="33" s="1"/>
  <c r="L709" i="33"/>
  <c r="M1549" i="33"/>
  <c r="M429" i="40" s="1"/>
  <c r="M1555" i="33"/>
  <c r="M1289" i="33" s="1"/>
  <c r="M1553" i="33"/>
  <c r="M216" i="33" s="1"/>
  <c r="M1554" i="33"/>
  <c r="M291" i="33" s="1"/>
  <c r="M1552" i="33"/>
  <c r="L1096" i="33"/>
  <c r="L268" i="33" s="1"/>
  <c r="L1097" i="33"/>
  <c r="L1070" i="33" s="1"/>
  <c r="L1095" i="33"/>
  <c r="L227" i="33" s="1"/>
  <c r="L1094" i="33"/>
  <c r="L1126" i="33"/>
  <c r="L1427" i="33" s="1"/>
  <c r="L1124" i="33"/>
  <c r="L205" i="33" s="1"/>
  <c r="L206" i="33" s="1"/>
  <c r="L89" i="40" s="1"/>
  <c r="L1125" i="33"/>
  <c r="L269" i="33" s="1"/>
  <c r="L1123" i="33"/>
  <c r="L1780" i="33"/>
  <c r="L639" i="33" s="1"/>
  <c r="L1777" i="33"/>
  <c r="L299" i="33" s="1"/>
  <c r="L1778" i="33"/>
  <c r="L331" i="33" s="1"/>
  <c r="L1779" i="33"/>
  <c r="L375" i="33" s="1"/>
  <c r="L1776" i="33"/>
  <c r="L199" i="33" s="1"/>
  <c r="L1775" i="33"/>
  <c r="L1518" i="33"/>
  <c r="L626" i="33" s="1"/>
  <c r="L1519" i="33"/>
  <c r="L1207" i="33" s="1"/>
  <c r="L1517" i="33"/>
  <c r="L558" i="33" s="1"/>
  <c r="L1516" i="33"/>
  <c r="L1736" i="33"/>
  <c r="L371" i="33" s="1"/>
  <c r="L1734" i="33"/>
  <c r="L295" i="33" s="1"/>
  <c r="L1737" i="33"/>
  <c r="L421" i="33" s="1"/>
  <c r="L1735" i="33"/>
  <c r="L329" i="33" s="1"/>
  <c r="L1738" i="33"/>
  <c r="L1711" i="33" s="1"/>
  <c r="L1733" i="33"/>
  <c r="L799" i="33"/>
  <c r="L141" i="33" s="1"/>
  <c r="L797" i="33"/>
  <c r="L110" i="33" s="1"/>
  <c r="L798" i="33"/>
  <c r="L137" i="33" s="1"/>
  <c r="L796" i="33"/>
  <c r="L76" i="33" s="1"/>
  <c r="L795" i="33"/>
  <c r="L1091" i="33"/>
  <c r="L316" i="40" s="1"/>
  <c r="L1380" i="33"/>
  <c r="L597" i="33" s="1"/>
  <c r="L598" i="33" s="1"/>
  <c r="L1378" i="33"/>
  <c r="L360" i="33" s="1"/>
  <c r="L1379" i="33"/>
  <c r="L481" i="33" s="1"/>
  <c r="L1377" i="33"/>
  <c r="L282" i="33" s="1"/>
  <c r="L1376" i="33"/>
  <c r="L492" i="33"/>
  <c r="M489" i="33"/>
  <c r="M156" i="40" s="1"/>
  <c r="L1502" i="33"/>
  <c r="L420" i="40" s="1"/>
  <c r="L1510" i="33"/>
  <c r="L1407" i="33" s="1"/>
  <c r="L1508" i="33"/>
  <c r="L367" i="33" s="1"/>
  <c r="L1506" i="33"/>
  <c r="L289" i="33" s="1"/>
  <c r="L1509" i="33"/>
  <c r="L420" i="33" s="1"/>
  <c r="L1507" i="33"/>
  <c r="L328" i="33" s="1"/>
  <c r="L1505" i="33"/>
  <c r="L1746" i="33"/>
  <c r="L372" i="33" s="1"/>
  <c r="L1747" i="33"/>
  <c r="L448" i="33" s="1"/>
  <c r="L1745" i="33"/>
  <c r="L296" i="33" s="1"/>
  <c r="L1748" i="33"/>
  <c r="L1419" i="33" s="1"/>
  <c r="L1744" i="33"/>
  <c r="L809" i="33"/>
  <c r="L435" i="33" s="1"/>
  <c r="L436" i="33" s="1"/>
  <c r="L131" i="40" s="1"/>
  <c r="L807" i="33"/>
  <c r="L310" i="33" s="1"/>
  <c r="L810" i="33"/>
  <c r="L581" i="33" s="1"/>
  <c r="L808" i="33"/>
  <c r="L341" i="33" s="1"/>
  <c r="L806" i="33"/>
  <c r="L257" i="33" s="1"/>
  <c r="L805" i="33"/>
  <c r="L1656" i="33"/>
  <c r="L474" i="40" s="1"/>
  <c r="L1373" i="33"/>
  <c r="L393" i="40" s="1"/>
  <c r="M1116" i="33"/>
  <c r="M324" i="40" s="1"/>
  <c r="L962" i="33"/>
  <c r="L282" i="40" s="1"/>
  <c r="L887" i="33"/>
  <c r="L259" i="40" s="1"/>
  <c r="L1815" i="33"/>
  <c r="L183" i="33" s="1"/>
  <c r="L1816" i="33"/>
  <c r="L1280" i="33" s="1"/>
  <c r="L1814" i="33"/>
  <c r="L1034" i="33"/>
  <c r="L981" i="33" s="1"/>
  <c r="L1032" i="33"/>
  <c r="L214" i="33" s="1"/>
  <c r="L1033" i="33"/>
  <c r="L265" i="33" s="1"/>
  <c r="L1031" i="33"/>
  <c r="L1758" i="33"/>
  <c r="L638" i="33" s="1"/>
  <c r="L1755" i="33"/>
  <c r="L297" i="33" s="1"/>
  <c r="L1756" i="33"/>
  <c r="L373" i="33" s="1"/>
  <c r="L1757" i="33"/>
  <c r="L449" i="33" s="1"/>
  <c r="L1754" i="33"/>
  <c r="L1498" i="33"/>
  <c r="L503" i="33" s="1"/>
  <c r="L504" i="33" s="1"/>
  <c r="L164" i="40" s="1"/>
  <c r="L1496" i="33"/>
  <c r="L189" i="33" s="1"/>
  <c r="L1499" i="33"/>
  <c r="L1100" i="33" s="1"/>
  <c r="L1497" i="33"/>
  <c r="L366" i="33" s="1"/>
  <c r="L1495" i="33"/>
  <c r="L1606" i="33"/>
  <c r="L292" i="33" s="1"/>
  <c r="L1607" i="33"/>
  <c r="L1290" i="33" s="1"/>
  <c r="L1605" i="33"/>
  <c r="L217" i="33" s="1"/>
  <c r="L1604" i="33"/>
  <c r="L502" i="33"/>
  <c r="M499" i="33"/>
  <c r="M162" i="40" s="1"/>
  <c r="L1393" i="33"/>
  <c r="L482" i="33" s="1"/>
  <c r="L1394" i="33"/>
  <c r="L1098" i="33" s="1"/>
  <c r="L1392" i="33"/>
  <c r="L283" i="33" s="1"/>
  <c r="L1391" i="33"/>
  <c r="L779" i="33"/>
  <c r="L441" i="33" s="1"/>
  <c r="L442" i="33" s="1"/>
  <c r="L134" i="40" s="1"/>
  <c r="L777" i="33"/>
  <c r="L309" i="33" s="1"/>
  <c r="L780" i="33"/>
  <c r="L761" i="33" s="1"/>
  <c r="L763" i="33" s="1"/>
  <c r="L778" i="33"/>
  <c r="L340" i="33" s="1"/>
  <c r="L776" i="33"/>
  <c r="L255" i="33" s="1"/>
  <c r="L775" i="33"/>
  <c r="L1791" i="33"/>
  <c r="L501" i="40" s="1"/>
  <c r="L1692" i="33"/>
  <c r="L482" i="40" s="1"/>
  <c r="L1054" i="33"/>
  <c r="L307" i="40" s="1"/>
  <c r="L1342" i="33"/>
  <c r="L1040" i="33" s="1"/>
  <c r="L1340" i="33"/>
  <c r="L357" i="33" s="1"/>
  <c r="L1338" i="33"/>
  <c r="L279" i="33" s="1"/>
  <c r="L1341" i="33"/>
  <c r="L399" i="33" s="1"/>
  <c r="L1339" i="33"/>
  <c r="L322" i="33" s="1"/>
  <c r="L1337" i="33"/>
  <c r="L1726" i="33"/>
  <c r="L370" i="33" s="1"/>
  <c r="L1724" i="33"/>
  <c r="L191" i="33" s="1"/>
  <c r="L1727" i="33"/>
  <c r="L1710" i="33" s="1"/>
  <c r="L1725" i="33"/>
  <c r="L218" i="33" s="1"/>
  <c r="L1723" i="33"/>
  <c r="L906" i="33"/>
  <c r="L267" i="40" s="1"/>
  <c r="L1730" i="33"/>
  <c r="L490" i="40" s="1"/>
  <c r="L1513" i="33"/>
  <c r="L422" i="40" s="1"/>
  <c r="L1271" i="33"/>
  <c r="L368" i="40" s="1"/>
  <c r="L819" i="33"/>
  <c r="L582" i="33" s="1"/>
  <c r="L817" i="33"/>
  <c r="L185" i="33" s="1"/>
  <c r="L818" i="33"/>
  <c r="L212" i="33" s="1"/>
  <c r="L816" i="33"/>
  <c r="M89" i="33"/>
  <c r="M42" i="40" s="1"/>
  <c r="M29" i="33"/>
  <c r="M12" i="40" s="1"/>
  <c r="M1227" i="33" l="1"/>
  <c r="M1230" i="33" s="1"/>
  <c r="M319" i="33" s="1"/>
  <c r="M975" i="33"/>
  <c r="M973" i="33" s="1"/>
  <c r="M284" i="40" s="1"/>
  <c r="N594" i="33"/>
  <c r="L1217" i="33"/>
  <c r="M1189" i="33"/>
  <c r="M1190" i="33"/>
  <c r="M1580" i="33" s="1"/>
  <c r="L1894" i="33"/>
  <c r="L534" i="40" s="1"/>
  <c r="M1802" i="33"/>
  <c r="M503" i="40" s="1"/>
  <c r="L392" i="33"/>
  <c r="L116" i="40" s="1"/>
  <c r="N1611" i="33"/>
  <c r="N451" i="40" s="1"/>
  <c r="N1849" i="33"/>
  <c r="N516" i="40" s="1"/>
  <c r="M1361" i="33"/>
  <c r="M324" i="33" s="1"/>
  <c r="M1205" i="33"/>
  <c r="N1202" i="33"/>
  <c r="N349" i="40" s="1"/>
  <c r="M1339" i="33"/>
  <c r="M322" i="33" s="1"/>
  <c r="M1769" i="33"/>
  <c r="M647" i="33" s="1"/>
  <c r="N1559" i="33"/>
  <c r="N432" i="40" s="1"/>
  <c r="M797" i="33"/>
  <c r="M110" i="33" s="1"/>
  <c r="M1526" i="33"/>
  <c r="M559" i="33" s="1"/>
  <c r="M792" i="33"/>
  <c r="M235" i="40" s="1"/>
  <c r="M1301" i="33"/>
  <c r="M374" i="40" s="1"/>
  <c r="N1641" i="33"/>
  <c r="N466" i="40" s="1"/>
  <c r="M1051" i="33"/>
  <c r="N1859" i="33"/>
  <c r="N522" i="40" s="1"/>
  <c r="N595" i="33"/>
  <c r="N1579" i="33" s="1"/>
  <c r="M979" i="33"/>
  <c r="M947" i="33" s="1"/>
  <c r="M1824" i="33"/>
  <c r="M377" i="33" s="1"/>
  <c r="M1178" i="33"/>
  <c r="M1181" i="33" s="1"/>
  <c r="M352" i="33" s="1"/>
  <c r="M1822" i="33"/>
  <c r="M302" i="33" s="1"/>
  <c r="M1699" i="33"/>
  <c r="M484" i="40" s="1"/>
  <c r="M1805" i="33"/>
  <c r="M799" i="33"/>
  <c r="M141" i="33" s="1"/>
  <c r="M1826" i="33"/>
  <c r="M573" i="33" s="1"/>
  <c r="M1823" i="33"/>
  <c r="M333" i="33" s="1"/>
  <c r="M1825" i="33"/>
  <c r="M423" i="33" s="1"/>
  <c r="M1815" i="33"/>
  <c r="M183" i="33" s="1"/>
  <c r="M796" i="33"/>
  <c r="M76" i="33" s="1"/>
  <c r="M1818" i="33"/>
  <c r="M506" i="40" s="1"/>
  <c r="M795" i="33"/>
  <c r="M555" i="33"/>
  <c r="M93" i="33" s="1"/>
  <c r="M1322" i="33"/>
  <c r="M278" i="33" s="1"/>
  <c r="M1340" i="33"/>
  <c r="M357" i="33" s="1"/>
  <c r="M1342" i="33"/>
  <c r="M1040" i="33" s="1"/>
  <c r="N591" i="33"/>
  <c r="N185" i="40" s="1"/>
  <c r="M1702" i="33"/>
  <c r="M1225" i="33"/>
  <c r="M357" i="40" s="1"/>
  <c r="M884" i="33"/>
  <c r="M864" i="33" s="1"/>
  <c r="M883" i="33"/>
  <c r="M383" i="33" s="1"/>
  <c r="M385" i="33" s="1"/>
  <c r="M113" i="40" s="1"/>
  <c r="M1367" i="33"/>
  <c r="M390" i="40" s="1"/>
  <c r="M1525" i="33"/>
  <c r="M1334" i="33"/>
  <c r="M383" i="40" s="1"/>
  <c r="M818" i="33"/>
  <c r="M212" i="33" s="1"/>
  <c r="M1528" i="33"/>
  <c r="M1208" i="33" s="1"/>
  <c r="M1337" i="33"/>
  <c r="M1565" i="33"/>
  <c r="M1568" i="33" s="1"/>
  <c r="M457" i="33" s="1"/>
  <c r="N1194" i="33"/>
  <c r="N344" i="40" s="1"/>
  <c r="M1527" i="33"/>
  <c r="M627" i="33" s="1"/>
  <c r="M1304" i="33"/>
  <c r="M1341" i="33"/>
  <c r="M399" i="33" s="1"/>
  <c r="M611" i="33"/>
  <c r="M521" i="33" s="1"/>
  <c r="L458" i="33"/>
  <c r="L140" i="40" s="1"/>
  <c r="M879" i="33"/>
  <c r="M1228" i="33"/>
  <c r="M1806" i="33"/>
  <c r="M301" i="33" s="1"/>
  <c r="M813" i="33"/>
  <c r="M239" i="40" s="1"/>
  <c r="M881" i="33"/>
  <c r="M312" i="33" s="1"/>
  <c r="M1232" i="33"/>
  <c r="M390" i="33" s="1"/>
  <c r="M1808" i="33"/>
  <c r="M1291" i="33" s="1"/>
  <c r="M1349" i="33"/>
  <c r="M280" i="33" s="1"/>
  <c r="M816" i="33"/>
  <c r="M882" i="33"/>
  <c r="M343" i="33" s="1"/>
  <c r="M1615" i="33"/>
  <c r="M454" i="40" s="1"/>
  <c r="M817" i="33"/>
  <c r="M185" i="33" s="1"/>
  <c r="M880" i="33"/>
  <c r="M259" i="33" s="1"/>
  <c r="N902" i="33"/>
  <c r="N265" i="40" s="1"/>
  <c r="N1048" i="33"/>
  <c r="N304" i="40" s="1"/>
  <c r="M1623" i="33"/>
  <c r="M458" i="40" s="1"/>
  <c r="M1767" i="33"/>
  <c r="M330" i="33" s="1"/>
  <c r="M1363" i="33"/>
  <c r="M417" i="33" s="1"/>
  <c r="M1086" i="33"/>
  <c r="M348" i="33" s="1"/>
  <c r="N1646" i="33"/>
  <c r="N469" i="40" s="1"/>
  <c r="M1033" i="33"/>
  <c r="M265" i="33" s="1"/>
  <c r="M1028" i="33"/>
  <c r="M300" i="40" s="1"/>
  <c r="N1161" i="33"/>
  <c r="N335" i="40" s="1"/>
  <c r="N1636" i="33"/>
  <c r="N463" i="40" s="1"/>
  <c r="M712" i="33"/>
  <c r="M919" i="33" s="1"/>
  <c r="M1360" i="33"/>
  <c r="M281" i="33" s="1"/>
  <c r="N1668" i="33"/>
  <c r="N1672" i="33" s="1"/>
  <c r="N922" i="33" s="1"/>
  <c r="M1362" i="33"/>
  <c r="M359" i="33" s="1"/>
  <c r="M1364" i="33"/>
  <c r="M1531" i="33" s="1"/>
  <c r="M1761" i="33"/>
  <c r="M496" i="40" s="1"/>
  <c r="M1764" i="33"/>
  <c r="N1524" i="33"/>
  <c r="N1522" i="33" s="1"/>
  <c r="N424" i="40" s="1"/>
  <c r="M1672" i="33"/>
  <c r="M922" i="33" s="1"/>
  <c r="M1356" i="33"/>
  <c r="M387" i="40" s="1"/>
  <c r="M1766" i="33"/>
  <c r="M298" i="33" s="1"/>
  <c r="M1768" i="33"/>
  <c r="M374" i="33" s="1"/>
  <c r="M1670" i="33"/>
  <c r="M232" i="33" s="1"/>
  <c r="M1671" i="33"/>
  <c r="M294" i="33" s="1"/>
  <c r="L648" i="33"/>
  <c r="L651" i="33" s="1"/>
  <c r="L649" i="33" s="1"/>
  <c r="L194" i="40" s="1"/>
  <c r="M1604" i="33"/>
  <c r="M710" i="33"/>
  <c r="M239" i="33" s="1"/>
  <c r="M251" i="33"/>
  <c r="M1601" i="33"/>
  <c r="M448" i="40" s="1"/>
  <c r="M1605" i="33"/>
  <c r="M217" i="33" s="1"/>
  <c r="M1388" i="33"/>
  <c r="M398" i="40" s="1"/>
  <c r="N248" i="33"/>
  <c r="N102" i="40" s="1"/>
  <c r="M1606" i="33"/>
  <c r="M292" i="33" s="1"/>
  <c r="M1850" i="33"/>
  <c r="M711" i="33"/>
  <c r="M252" i="33" s="1"/>
  <c r="N1847" i="33"/>
  <c r="N515" i="40" s="1"/>
  <c r="N708" i="33"/>
  <c r="N706" i="33" s="1"/>
  <c r="N217" i="40" s="1"/>
  <c r="M709" i="33"/>
  <c r="N1551" i="33"/>
  <c r="N1549" i="33" s="1"/>
  <c r="N429" i="40" s="1"/>
  <c r="M87" i="33"/>
  <c r="M84" i="33"/>
  <c r="M39" i="40" s="1"/>
  <c r="M1485" i="33"/>
  <c r="M1487" i="33"/>
  <c r="M288" i="33" s="1"/>
  <c r="N1336" i="33"/>
  <c r="N1337" i="33" s="1"/>
  <c r="M1489" i="33"/>
  <c r="M1431" i="33" s="1"/>
  <c r="M1814" i="33"/>
  <c r="M1486" i="33"/>
  <c r="M229" i="33" s="1"/>
  <c r="M1723" i="33"/>
  <c r="M943" i="33"/>
  <c r="M241" i="33" s="1"/>
  <c r="M1488" i="33"/>
  <c r="M365" i="33" s="1"/>
  <c r="M1816" i="33"/>
  <c r="M1280" i="33" s="1"/>
  <c r="M1726" i="33"/>
  <c r="M370" i="33" s="1"/>
  <c r="M1727" i="33"/>
  <c r="M1710" i="33" s="1"/>
  <c r="N1597" i="33"/>
  <c r="N446" i="40" s="1"/>
  <c r="N608" i="33"/>
  <c r="N606" i="33" s="1"/>
  <c r="N187" i="40" s="1"/>
  <c r="M1497" i="33"/>
  <c r="M366" i="33" s="1"/>
  <c r="N1722" i="33"/>
  <c r="N1724" i="33" s="1"/>
  <c r="N191" i="33" s="1"/>
  <c r="L1409" i="33"/>
  <c r="L1412" i="33" s="1"/>
  <c r="M1499" i="33"/>
  <c r="M1100" i="33" s="1"/>
  <c r="M1709" i="33"/>
  <c r="M612" i="33" s="1"/>
  <c r="M1032" i="33"/>
  <c r="M214" i="33" s="1"/>
  <c r="M1725" i="33"/>
  <c r="M218" i="33" s="1"/>
  <c r="M1831" i="33"/>
  <c r="M1229" i="33"/>
  <c r="M274" i="33" s="1"/>
  <c r="L959" i="33"/>
  <c r="M1724" i="33"/>
  <c r="M191" i="33" s="1"/>
  <c r="N1188" i="33"/>
  <c r="N1186" i="33" s="1"/>
  <c r="N341" i="40" s="1"/>
  <c r="M1496" i="33"/>
  <c r="M189" i="33" s="1"/>
  <c r="M1705" i="33"/>
  <c r="M485" i="40" s="1"/>
  <c r="M1391" i="33"/>
  <c r="M1034" i="33"/>
  <c r="M981" i="33" s="1"/>
  <c r="M1832" i="33"/>
  <c r="M613" i="33" s="1"/>
  <c r="M1231" i="33"/>
  <c r="M353" i="33" s="1"/>
  <c r="L1861" i="33"/>
  <c r="L523" i="40" s="1"/>
  <c r="M956" i="33"/>
  <c r="M279" i="40" s="1"/>
  <c r="M1498" i="33"/>
  <c r="M503" i="33" s="1"/>
  <c r="M504" i="33" s="1"/>
  <c r="M164" i="40" s="1"/>
  <c r="M1392" i="33"/>
  <c r="M283" i="33" s="1"/>
  <c r="M609" i="33"/>
  <c r="M1233" i="33"/>
  <c r="M1215" i="33" s="1"/>
  <c r="M1855" i="33"/>
  <c r="M1479" i="33"/>
  <c r="M1430" i="33" s="1"/>
  <c r="M1669" i="33"/>
  <c r="M1492" i="33"/>
  <c r="M418" i="40" s="1"/>
  <c r="M1394" i="33"/>
  <c r="M1098" i="33" s="1"/>
  <c r="M610" i="33"/>
  <c r="L1618" i="33"/>
  <c r="N496" i="33"/>
  <c r="N160" i="40" s="1"/>
  <c r="N1830" i="33"/>
  <c r="N1828" i="33" s="1"/>
  <c r="N507" i="40" s="1"/>
  <c r="M945" i="33"/>
  <c r="M921" i="33" s="1"/>
  <c r="N1110" i="33"/>
  <c r="N320" i="40" s="1"/>
  <c r="N472" i="33"/>
  <c r="N148" i="40" s="1"/>
  <c r="L1101" i="33"/>
  <c r="L1104" i="33" s="1"/>
  <c r="L1102" i="33" s="1"/>
  <c r="L317" i="40" s="1"/>
  <c r="L628" i="33"/>
  <c r="L560" i="33"/>
  <c r="L563" i="33" s="1"/>
  <c r="M1088" i="33"/>
  <c r="M1069" i="33" s="1"/>
  <c r="M1324" i="33"/>
  <c r="M356" i="33" s="1"/>
  <c r="M1478" i="33"/>
  <c r="M456" i="33" s="1"/>
  <c r="M1473" i="33"/>
  <c r="M414" i="40" s="1"/>
  <c r="M1326" i="33"/>
  <c r="M1428" i="33" s="1"/>
  <c r="L615" i="33"/>
  <c r="L188" i="40" s="1"/>
  <c r="M1323" i="33"/>
  <c r="M321" i="33" s="1"/>
  <c r="N1852" i="33"/>
  <c r="N518" i="40" s="1"/>
  <c r="L618" i="33"/>
  <c r="M1268" i="33"/>
  <c r="M1087" i="33"/>
  <c r="M415" i="33" s="1"/>
  <c r="M1325" i="33"/>
  <c r="M416" i="33" s="1"/>
  <c r="L620" i="33"/>
  <c r="L1648" i="33" s="1"/>
  <c r="L1649" i="33" s="1"/>
  <c r="L470" i="40" s="1"/>
  <c r="N1265" i="33"/>
  <c r="N365" i="40" s="1"/>
  <c r="M1085" i="33"/>
  <c r="M317" i="33" s="1"/>
  <c r="M1318" i="33"/>
  <c r="M378" i="40" s="1"/>
  <c r="M1476" i="33"/>
  <c r="M1083" i="33"/>
  <c r="M1084" i="33"/>
  <c r="M267" i="33" s="1"/>
  <c r="N785" i="33"/>
  <c r="N788" i="33" s="1"/>
  <c r="N256" i="33" s="1"/>
  <c r="M1443" i="33"/>
  <c r="M1448" i="33" s="1"/>
  <c r="M1416" i="33" s="1"/>
  <c r="M1142" i="33"/>
  <c r="M1147" i="33" s="1"/>
  <c r="M1128" i="33" s="1"/>
  <c r="N624" i="33"/>
  <c r="N191" i="40" s="1"/>
  <c r="N915" i="33"/>
  <c r="N917" i="33" s="1"/>
  <c r="N532" i="33" s="1"/>
  <c r="N774" i="33"/>
  <c r="N772" i="33" s="1"/>
  <c r="N231" i="40" s="1"/>
  <c r="N676" i="33"/>
  <c r="N204" i="40" s="1"/>
  <c r="N1013" i="33"/>
  <c r="N296" i="40" s="1"/>
  <c r="L1117" i="33"/>
  <c r="M1732" i="33"/>
  <c r="M1736" i="33" s="1"/>
  <c r="M371" i="33" s="1"/>
  <c r="M1694" i="33"/>
  <c r="M1695" i="33" s="1"/>
  <c r="M1375" i="33"/>
  <c r="M1380" i="33" s="1"/>
  <c r="M597" i="33" s="1"/>
  <c r="M598" i="33" s="1"/>
  <c r="N1784" i="33"/>
  <c r="N1788" i="33" s="1"/>
  <c r="N665" i="33" s="1"/>
  <c r="M738" i="33"/>
  <c r="M741" i="33" s="1"/>
  <c r="M743" i="33" s="1"/>
  <c r="M744" i="33" s="1"/>
  <c r="N1753" i="33"/>
  <c r="N1758" i="33" s="1"/>
  <c r="N638" i="33" s="1"/>
  <c r="M1793" i="33"/>
  <c r="M1791" i="33" s="1"/>
  <c r="M501" i="40" s="1"/>
  <c r="M1658" i="33"/>
  <c r="M1661" i="33" s="1"/>
  <c r="M293" i="33" s="1"/>
  <c r="M1248" i="33"/>
  <c r="M1251" i="33" s="1"/>
  <c r="M320" i="33" s="1"/>
  <c r="N1003" i="33"/>
  <c r="N290" i="40" s="1"/>
  <c r="N1066" i="33"/>
  <c r="N310" i="40" s="1"/>
  <c r="L1872" i="33"/>
  <c r="M1399" i="33"/>
  <c r="M1401" i="33" s="1"/>
  <c r="M284" i="33" s="1"/>
  <c r="M853" i="33"/>
  <c r="M857" i="33" s="1"/>
  <c r="M829" i="33" s="1"/>
  <c r="N1008" i="33"/>
  <c r="N293" i="40" s="1"/>
  <c r="N553" i="33"/>
  <c r="N554" i="33" s="1"/>
  <c r="L1887" i="33"/>
  <c r="M157" i="33"/>
  <c r="M70" i="40" s="1"/>
  <c r="N663" i="33"/>
  <c r="N200" i="40" s="1"/>
  <c r="N1082" i="33"/>
  <c r="N1085" i="33" s="1"/>
  <c r="N317" i="33" s="1"/>
  <c r="L1370" i="33"/>
  <c r="O1204" i="33"/>
  <c r="O350" i="40" s="1"/>
  <c r="N702" i="33"/>
  <c r="N215" i="40" s="1"/>
  <c r="N1484" i="33"/>
  <c r="N1486" i="33" s="1"/>
  <c r="N229" i="33" s="1"/>
  <c r="N1813" i="33"/>
  <c r="N1816" i="33" s="1"/>
  <c r="N1280" i="33" s="1"/>
  <c r="N878" i="33"/>
  <c r="N876" i="33" s="1"/>
  <c r="N257" i="40" s="1"/>
  <c r="N1384" i="33"/>
  <c r="N396" i="40" s="1"/>
  <c r="M1504" i="33"/>
  <c r="M1502" i="33" s="1"/>
  <c r="M420" i="40" s="1"/>
  <c r="M1273" i="33"/>
  <c r="M1271" i="33" s="1"/>
  <c r="M368" i="40" s="1"/>
  <c r="M889" i="33"/>
  <c r="M887" i="33" s="1"/>
  <c r="M259" i="40" s="1"/>
  <c r="N1199" i="33"/>
  <c r="N347" i="40" s="1"/>
  <c r="N477" i="33"/>
  <c r="N151" i="40" s="1"/>
  <c r="N804" i="33"/>
  <c r="N809" i="33" s="1"/>
  <c r="N435" i="33" s="1"/>
  <c r="N436" i="33" s="1"/>
  <c r="N131" i="40" s="1"/>
  <c r="N861" i="33"/>
  <c r="N253" i="40" s="1"/>
  <c r="N658" i="33"/>
  <c r="N197" i="40" s="1"/>
  <c r="N31" i="33"/>
  <c r="N13" i="40" s="1"/>
  <c r="M964" i="33"/>
  <c r="M962" i="33" s="1"/>
  <c r="M282" i="40" s="1"/>
  <c r="M756" i="33"/>
  <c r="M754" i="33" s="1"/>
  <c r="M227" i="40" s="1"/>
  <c r="M1453" i="33"/>
  <c r="M1454" i="33" s="1"/>
  <c r="M1574" i="33"/>
  <c r="M1572" i="33" s="1"/>
  <c r="M436" i="40" s="1"/>
  <c r="N1743" i="33"/>
  <c r="N1744" i="33" s="1"/>
  <c r="M729" i="33"/>
  <c r="M253" i="33" s="1"/>
  <c r="M732" i="33"/>
  <c r="M413" i="33" s="1"/>
  <c r="M730" i="33"/>
  <c r="M308" i="33" s="1"/>
  <c r="M733" i="33"/>
  <c r="M714" i="33" s="1"/>
  <c r="M728" i="33"/>
  <c r="M731" i="33"/>
  <c r="M339" i="33" s="1"/>
  <c r="M725" i="33"/>
  <c r="M221" i="40" s="1"/>
  <c r="M1348" i="33"/>
  <c r="M1345" i="33"/>
  <c r="M385" i="40" s="1"/>
  <c r="M1350" i="33"/>
  <c r="M323" i="33" s="1"/>
  <c r="L1237" i="33"/>
  <c r="L1240" i="33" s="1"/>
  <c r="M1351" i="33"/>
  <c r="M358" i="33" s="1"/>
  <c r="M1353" i="33"/>
  <c r="M1206" i="33" s="1"/>
  <c r="N1330" i="33"/>
  <c r="N381" i="40" s="1"/>
  <c r="M787" i="33"/>
  <c r="M211" i="33" s="1"/>
  <c r="M789" i="33"/>
  <c r="M762" i="33" s="1"/>
  <c r="M786" i="33"/>
  <c r="M788" i="33"/>
  <c r="M256" i="33" s="1"/>
  <c r="M942" i="33"/>
  <c r="M554" i="33"/>
  <c r="M557" i="33"/>
  <c r="M1833" i="33" s="1"/>
  <c r="L1432" i="33"/>
  <c r="L1435" i="33" s="1"/>
  <c r="L1433" i="33" s="1"/>
  <c r="L406" i="40" s="1"/>
  <c r="L1712" i="33"/>
  <c r="L1715" i="33" s="1"/>
  <c r="M944" i="33"/>
  <c r="M260" i="33" s="1"/>
  <c r="M556" i="33"/>
  <c r="M528" i="33" s="1"/>
  <c r="L923" i="33"/>
  <c r="L926" i="33" s="1"/>
  <c r="L924" i="33" s="1"/>
  <c r="L271" i="40" s="1"/>
  <c r="L1130" i="33"/>
  <c r="L1133" i="33" s="1"/>
  <c r="N941" i="33"/>
  <c r="N939" i="33" s="1"/>
  <c r="N275" i="40" s="1"/>
  <c r="M1114" i="33"/>
  <c r="M323" i="40" s="1"/>
  <c r="L334" i="33"/>
  <c r="L107" i="40" s="1"/>
  <c r="L1532" i="33"/>
  <c r="L1535" i="33" s="1"/>
  <c r="L1927" i="33"/>
  <c r="L545" i="40" s="1"/>
  <c r="L424" i="33"/>
  <c r="L125" i="40" s="1"/>
  <c r="L1582" i="33"/>
  <c r="L437" i="40" s="1"/>
  <c r="L219" i="33"/>
  <c r="L92" i="40" s="1"/>
  <c r="L378" i="33"/>
  <c r="L110" i="40" s="1"/>
  <c r="L451" i="33"/>
  <c r="L137" i="40" s="1"/>
  <c r="L242" i="33"/>
  <c r="L98" i="40" s="1"/>
  <c r="L385" i="33"/>
  <c r="L113" i="40" s="1"/>
  <c r="L670" i="33"/>
  <c r="N933" i="33"/>
  <c r="M1167" i="33"/>
  <c r="N692" i="33"/>
  <c r="N209" i="40" s="1"/>
  <c r="M993" i="33"/>
  <c r="M991" i="33" s="1"/>
  <c r="M287" i="40" s="1"/>
  <c r="M1152" i="33"/>
  <c r="M1019" i="33"/>
  <c r="M1017" i="33" s="1"/>
  <c r="M298" i="40" s="1"/>
  <c r="L408" i="33"/>
  <c r="L122" i="40" s="1"/>
  <c r="M908" i="33"/>
  <c r="M906" i="33" s="1"/>
  <c r="M267" i="40" s="1"/>
  <c r="L437" i="33"/>
  <c r="L132" i="40" s="1"/>
  <c r="N697" i="33"/>
  <c r="N212" i="40" s="1"/>
  <c r="M1259" i="33"/>
  <c r="M1257" i="33" s="1"/>
  <c r="M363" i="40" s="1"/>
  <c r="M1310" i="33"/>
  <c r="M1308" i="33" s="1"/>
  <c r="M376" i="40" s="1"/>
  <c r="L1686" i="33"/>
  <c r="M1464" i="33"/>
  <c r="M1462" i="33" s="1"/>
  <c r="M412" i="40" s="1"/>
  <c r="L465" i="33"/>
  <c r="L144" i="40" s="1"/>
  <c r="L1912" i="33"/>
  <c r="L540" i="40" s="1"/>
  <c r="M1757" i="33"/>
  <c r="M449" i="33" s="1"/>
  <c r="M1755" i="33"/>
  <c r="M297" i="33" s="1"/>
  <c r="M1758" i="33"/>
  <c r="M638" i="33" s="1"/>
  <c r="M1756" i="33"/>
  <c r="M373" i="33" s="1"/>
  <c r="M1754" i="33"/>
  <c r="M1747" i="33"/>
  <c r="M448" i="33" s="1"/>
  <c r="M1745" i="33"/>
  <c r="M296" i="33" s="1"/>
  <c r="M1748" i="33"/>
  <c r="M1419" i="33" s="1"/>
  <c r="M1746" i="33"/>
  <c r="M372" i="33" s="1"/>
  <c r="M1744" i="33"/>
  <c r="M842" i="33"/>
  <c r="M840" i="33" s="1"/>
  <c r="M248" i="40" s="1"/>
  <c r="L431" i="33"/>
  <c r="L129" i="40" s="1"/>
  <c r="L1281" i="33"/>
  <c r="L640" i="33"/>
  <c r="M1542" i="33"/>
  <c r="M1540" i="33" s="1"/>
  <c r="M428" i="40" s="1"/>
  <c r="L401" i="33"/>
  <c r="L119" i="40" s="1"/>
  <c r="L1420" i="33"/>
  <c r="L1292" i="33"/>
  <c r="L747" i="33"/>
  <c r="L745" i="33" s="1"/>
  <c r="L225" i="40" s="1"/>
  <c r="L982" i="33"/>
  <c r="L1842" i="33"/>
  <c r="L512" i="40" s="1"/>
  <c r="M779" i="33"/>
  <c r="M441" i="33" s="1"/>
  <c r="M442" i="33" s="1"/>
  <c r="M134" i="40" s="1"/>
  <c r="M777" i="33"/>
  <c r="M309" i="33" s="1"/>
  <c r="M778" i="33"/>
  <c r="M340" i="33" s="1"/>
  <c r="M776" i="33"/>
  <c r="M255" i="33" s="1"/>
  <c r="M775" i="33"/>
  <c r="M780" i="33"/>
  <c r="M761" i="33" s="1"/>
  <c r="M1515" i="33"/>
  <c r="M1513" i="33" s="1"/>
  <c r="M422" i="40" s="1"/>
  <c r="N501" i="33"/>
  <c r="N163" i="40" s="1"/>
  <c r="L601" i="33"/>
  <c r="L631" i="33"/>
  <c r="M1677" i="33"/>
  <c r="M1675" i="33" s="1"/>
  <c r="M478" i="40" s="1"/>
  <c r="L74" i="33"/>
  <c r="L34" i="40" s="1"/>
  <c r="L1867" i="33"/>
  <c r="L525" i="40" s="1"/>
  <c r="L179" i="33"/>
  <c r="L81" i="40" s="1"/>
  <c r="M1779" i="33"/>
  <c r="M375" i="33" s="1"/>
  <c r="M1777" i="33"/>
  <c r="M299" i="33" s="1"/>
  <c r="M1778" i="33"/>
  <c r="M331" i="33" s="1"/>
  <c r="M1776" i="33"/>
  <c r="M199" i="33" s="1"/>
  <c r="M200" i="33" s="1"/>
  <c r="M86" i="40" s="1"/>
  <c r="M1780" i="33"/>
  <c r="M639" i="33" s="1"/>
  <c r="M1775" i="33"/>
  <c r="L766" i="33"/>
  <c r="M1093" i="33"/>
  <c r="M1091" i="33" s="1"/>
  <c r="M316" i="40" s="1"/>
  <c r="L207" i="33"/>
  <c r="L90" i="40" s="1"/>
  <c r="L1220" i="33"/>
  <c r="L1209" i="33"/>
  <c r="L351" i="40" s="1"/>
  <c r="N897" i="33"/>
  <c r="N262" i="40" s="1"/>
  <c r="M1772" i="33"/>
  <c r="M498" i="40" s="1"/>
  <c r="M1056" i="33"/>
  <c r="M1054" i="33" s="1"/>
  <c r="M307" i="40" s="1"/>
  <c r="L505" i="33"/>
  <c r="L165" i="40" s="1"/>
  <c r="N491" i="33"/>
  <c r="N157" i="40" s="1"/>
  <c r="N823" i="33"/>
  <c r="N242" i="40" s="1"/>
  <c r="M936" i="33"/>
  <c r="M920" i="33" s="1"/>
  <c r="M934" i="33"/>
  <c r="M935" i="33"/>
  <c r="M240" i="33" s="1"/>
  <c r="L1864" i="33"/>
  <c r="L524" i="40" s="1"/>
  <c r="M1126" i="33"/>
  <c r="M1427" i="33" s="1"/>
  <c r="M1124" i="33"/>
  <c r="M205" i="33" s="1"/>
  <c r="M206" i="33" s="1"/>
  <c r="M89" i="40" s="1"/>
  <c r="M1123" i="33"/>
  <c r="M1125" i="33"/>
  <c r="M269" i="33" s="1"/>
  <c r="L443" i="33"/>
  <c r="L135" i="40" s="1"/>
  <c r="L583" i="33"/>
  <c r="L303" i="33"/>
  <c r="L104" i="40" s="1"/>
  <c r="L1071" i="33"/>
  <c r="L483" i="33"/>
  <c r="L152" i="40" s="1"/>
  <c r="L867" i="33"/>
  <c r="L200" i="33"/>
  <c r="L86" i="40" s="1"/>
  <c r="L951" i="33"/>
  <c r="L949" i="33" s="1"/>
  <c r="L276" i="40" s="1"/>
  <c r="N512" i="33"/>
  <c r="N169" i="40" s="1"/>
  <c r="M1629" i="33"/>
  <c r="M1627" i="33" s="1"/>
  <c r="M460" i="40" s="1"/>
  <c r="M917" i="33"/>
  <c r="M532" i="33" s="1"/>
  <c r="M916" i="33"/>
  <c r="M809" i="33"/>
  <c r="M435" i="33" s="1"/>
  <c r="M436" i="33" s="1"/>
  <c r="M131" i="40" s="1"/>
  <c r="M807" i="33"/>
  <c r="M310" i="33" s="1"/>
  <c r="M805" i="33"/>
  <c r="M806" i="33"/>
  <c r="M257" i="33" s="1"/>
  <c r="M810" i="33"/>
  <c r="M581" i="33" s="1"/>
  <c r="M583" i="33" s="1"/>
  <c r="M808" i="33"/>
  <c r="M341" i="33" s="1"/>
  <c r="M1120" i="33"/>
  <c r="M326" i="40" s="1"/>
  <c r="L167" i="33"/>
  <c r="L75" i="40" s="1"/>
  <c r="N91" i="33"/>
  <c r="N43" i="40" s="1"/>
  <c r="B2" i="30" a="1"/>
  <c r="B2" i="30" s="1"/>
  <c r="R898" i="41"/>
  <c r="M977" i="33" l="1"/>
  <c r="M226" i="33" s="1"/>
  <c r="M978" i="33"/>
  <c r="M262" i="33" s="1"/>
  <c r="M1612" i="33"/>
  <c r="M976" i="33"/>
  <c r="N975" i="33"/>
  <c r="N973" i="33" s="1"/>
  <c r="N284" i="40" s="1"/>
  <c r="M1445" i="33"/>
  <c r="M188" i="33" s="1"/>
  <c r="M1560" i="33"/>
  <c r="L393" i="33"/>
  <c r="L117" i="40" s="1"/>
  <c r="M740" i="33"/>
  <c r="M254" i="33" s="1"/>
  <c r="N1609" i="33"/>
  <c r="N450" i="40" s="1"/>
  <c r="M1567" i="33"/>
  <c r="M190" i="33" s="1"/>
  <c r="N1804" i="33"/>
  <c r="N1802" i="33" s="1"/>
  <c r="N503" i="40" s="1"/>
  <c r="N1723" i="33"/>
  <c r="L1896" i="33"/>
  <c r="N1557" i="33"/>
  <c r="N431" i="40" s="1"/>
  <c r="M1647" i="33"/>
  <c r="M1179" i="33"/>
  <c r="N1857" i="33"/>
  <c r="N521" i="40" s="1"/>
  <c r="N1639" i="33"/>
  <c r="N465" i="40" s="1"/>
  <c r="N775" i="33"/>
  <c r="N1303" i="33"/>
  <c r="N1301" i="33" s="1"/>
  <c r="N374" i="40" s="1"/>
  <c r="N1701" i="33"/>
  <c r="N1699" i="33" s="1"/>
  <c r="N484" i="40" s="1"/>
  <c r="M1860" i="33"/>
  <c r="N86" i="33"/>
  <c r="N40" i="40" s="1"/>
  <c r="N1644" i="33"/>
  <c r="N468" i="40" s="1"/>
  <c r="M458" i="33"/>
  <c r="M140" i="40" s="1"/>
  <c r="M1621" i="33"/>
  <c r="M457" i="40" s="1"/>
  <c r="M851" i="33"/>
  <c r="M250" i="40" s="1"/>
  <c r="M1195" i="33"/>
  <c r="N1369" i="33"/>
  <c r="N391" i="40" s="1"/>
  <c r="N1670" i="33"/>
  <c r="N232" i="33" s="1"/>
  <c r="L1650" i="33"/>
  <c r="L471" i="40" s="1"/>
  <c r="M1642" i="33"/>
  <c r="O1859" i="33"/>
  <c r="O522" i="40" s="1"/>
  <c r="O1050" i="33"/>
  <c r="O305" i="40" s="1"/>
  <c r="N794" i="33"/>
  <c r="N798" i="33" s="1"/>
  <c r="N137" i="33" s="1"/>
  <c r="M1183" i="33"/>
  <c r="M646" i="33" s="1"/>
  <c r="M648" i="33" s="1"/>
  <c r="M651" i="33" s="1"/>
  <c r="M649" i="33" s="1"/>
  <c r="M194" i="40" s="1"/>
  <c r="O593" i="33"/>
  <c r="O595" i="33" s="1"/>
  <c r="O1579" i="33" s="1"/>
  <c r="M1180" i="33"/>
  <c r="M273" i="33" s="1"/>
  <c r="M1182" i="33"/>
  <c r="M447" i="33" s="1"/>
  <c r="M451" i="33" s="1"/>
  <c r="M137" i="40" s="1"/>
  <c r="O1849" i="33"/>
  <c r="O516" i="40" s="1"/>
  <c r="N29" i="33"/>
  <c r="N12" i="40" s="1"/>
  <c r="M1176" i="33"/>
  <c r="M339" i="40" s="1"/>
  <c r="N700" i="33"/>
  <c r="N214" i="40" s="1"/>
  <c r="M614" i="33"/>
  <c r="M617" i="33" s="1"/>
  <c r="M620" i="33" s="1"/>
  <c r="M1648" i="33" s="1"/>
  <c r="M1649" i="33" s="1"/>
  <c r="M470" i="40" s="1"/>
  <c r="M736" i="33"/>
  <c r="M223" i="40" s="1"/>
  <c r="N787" i="33"/>
  <c r="N211" i="33" s="1"/>
  <c r="N979" i="33"/>
  <c r="N947" i="33" s="1"/>
  <c r="N1525" i="33"/>
  <c r="N1820" i="33"/>
  <c r="N1822" i="33" s="1"/>
  <c r="N302" i="33" s="1"/>
  <c r="N1526" i="33"/>
  <c r="N559" i="33" s="1"/>
  <c r="M923" i="33"/>
  <c r="M926" i="33" s="1"/>
  <c r="M924" i="33" s="1"/>
  <c r="M271" i="40" s="1"/>
  <c r="N1227" i="33"/>
  <c r="N1229" i="33" s="1"/>
  <c r="N274" i="33" s="1"/>
  <c r="M1566" i="33"/>
  <c r="N1741" i="33"/>
  <c r="N492" i="40" s="1"/>
  <c r="N1527" i="33"/>
  <c r="N627" i="33" s="1"/>
  <c r="M1505" i="33"/>
  <c r="M1563" i="33"/>
  <c r="M434" i="40" s="1"/>
  <c r="M1510" i="33"/>
  <c r="M1407" i="33" s="1"/>
  <c r="M1569" i="33"/>
  <c r="M716" i="33" s="1"/>
  <c r="L459" i="33"/>
  <c r="L141" i="40" s="1"/>
  <c r="M155" i="33"/>
  <c r="M69" i="40" s="1"/>
  <c r="N1192" i="33"/>
  <c r="N343" i="40" s="1"/>
  <c r="N1815" i="33"/>
  <c r="N183" i="33" s="1"/>
  <c r="M1373" i="33"/>
  <c r="M393" i="40" s="1"/>
  <c r="N815" i="33"/>
  <c r="N816" i="33" s="1"/>
  <c r="N1390" i="33"/>
  <c r="N1388" i="33" s="1"/>
  <c r="N398" i="40" s="1"/>
  <c r="N776" i="33"/>
  <c r="N255" i="33" s="1"/>
  <c r="N1304" i="33"/>
  <c r="M1376" i="33"/>
  <c r="N709" i="33"/>
  <c r="N778" i="33"/>
  <c r="N340" i="33" s="1"/>
  <c r="M1377" i="33"/>
  <c r="M282" i="33" s="1"/>
  <c r="N710" i="33"/>
  <c r="N239" i="33" s="1"/>
  <c r="N780" i="33"/>
  <c r="N761" i="33" s="1"/>
  <c r="L1624" i="33"/>
  <c r="M1378" i="33"/>
  <c r="M360" i="33" s="1"/>
  <c r="N711" i="33"/>
  <c r="N252" i="33" s="1"/>
  <c r="N779" i="33"/>
  <c r="N441" i="33" s="1"/>
  <c r="N442" i="33" s="1"/>
  <c r="N134" i="40" s="1"/>
  <c r="N1030" i="33"/>
  <c r="N1028" i="33" s="1"/>
  <c r="N300" i="40" s="1"/>
  <c r="N1340" i="33"/>
  <c r="N357" i="33" s="1"/>
  <c r="M1379" i="33"/>
  <c r="M481" i="33" s="1"/>
  <c r="N712" i="33"/>
  <c r="N919" i="33" s="1"/>
  <c r="N777" i="33"/>
  <c r="N309" i="33" s="1"/>
  <c r="O1188" i="33"/>
  <c r="O1189" i="33" s="1"/>
  <c r="N609" i="33"/>
  <c r="N1554" i="33"/>
  <c r="N291" i="33" s="1"/>
  <c r="M1692" i="33"/>
  <c r="M482" i="40" s="1"/>
  <c r="N1814" i="33"/>
  <c r="N1341" i="33"/>
  <c r="N399" i="33" s="1"/>
  <c r="M1799" i="33"/>
  <c r="M666" i="33" s="1"/>
  <c r="M667" i="33" s="1"/>
  <c r="M758" i="33"/>
  <c r="M1278" i="33" s="1"/>
  <c r="N1763" i="33"/>
  <c r="M1737" i="33"/>
  <c r="M421" i="33" s="1"/>
  <c r="N1811" i="33"/>
  <c r="N505" i="40" s="1"/>
  <c r="N1552" i="33"/>
  <c r="M1696" i="33"/>
  <c r="M177" i="33" s="1"/>
  <c r="M178" i="33" s="1"/>
  <c r="M80" i="40" s="1"/>
  <c r="N1482" i="33"/>
  <c r="N416" i="40" s="1"/>
  <c r="N1006" i="33"/>
  <c r="N292" i="40" s="1"/>
  <c r="N1617" i="33"/>
  <c r="N455" i="40" s="1"/>
  <c r="M890" i="33"/>
  <c r="N900" i="33"/>
  <c r="N264" i="40" s="1"/>
  <c r="M903" i="33"/>
  <c r="N1339" i="33"/>
  <c r="N322" i="33" s="1"/>
  <c r="N1338" i="33"/>
  <c r="N279" i="33" s="1"/>
  <c r="N1666" i="33"/>
  <c r="N476" i="40" s="1"/>
  <c r="N1528" i="33"/>
  <c r="N1208" i="33" s="1"/>
  <c r="O1611" i="33"/>
  <c r="O451" i="40" s="1"/>
  <c r="M1162" i="33"/>
  <c r="M1734" i="33"/>
  <c r="M295" i="33" s="1"/>
  <c r="M892" i="33"/>
  <c r="M225" i="33" s="1"/>
  <c r="N1671" i="33"/>
  <c r="N294" i="33" s="1"/>
  <c r="M1735" i="33"/>
  <c r="M329" i="33" s="1"/>
  <c r="N1726" i="33"/>
  <c r="N370" i="33" s="1"/>
  <c r="M893" i="33"/>
  <c r="M865" i="33" s="1"/>
  <c r="M1730" i="33"/>
  <c r="M490" i="40" s="1"/>
  <c r="N1231" i="33"/>
  <c r="N353" i="33" s="1"/>
  <c r="M1508" i="33"/>
  <c r="M367" i="33" s="1"/>
  <c r="N1334" i="33"/>
  <c r="N383" i="40" s="1"/>
  <c r="N1553" i="33"/>
  <c r="N216" i="33" s="1"/>
  <c r="N610" i="33"/>
  <c r="N944" i="33"/>
  <c r="N260" i="33" s="1"/>
  <c r="O250" i="33"/>
  <c r="O103" i="40" s="1"/>
  <c r="M242" i="33"/>
  <c r="M98" i="40" s="1"/>
  <c r="M1733" i="33"/>
  <c r="M1506" i="33"/>
  <c r="M289" i="33" s="1"/>
  <c r="M1274" i="33"/>
  <c r="M1885" i="33" s="1"/>
  <c r="M531" i="40" s="1"/>
  <c r="N1669" i="33"/>
  <c r="N1555" i="33"/>
  <c r="N1289" i="33" s="1"/>
  <c r="N611" i="33"/>
  <c r="N521" i="33" s="1"/>
  <c r="N958" i="33"/>
  <c r="N280" i="40" s="1"/>
  <c r="N1189" i="33"/>
  <c r="N806" i="33"/>
  <c r="N257" i="33" s="1"/>
  <c r="N1159" i="33"/>
  <c r="N334" i="40" s="1"/>
  <c r="M1738" i="33"/>
  <c r="M1711" i="33" s="1"/>
  <c r="M1712" i="33" s="1"/>
  <c r="N1725" i="33"/>
  <c r="N218" i="33" s="1"/>
  <c r="N1720" i="33"/>
  <c r="N488" i="40" s="1"/>
  <c r="N1342" i="33"/>
  <c r="N1040" i="33" s="1"/>
  <c r="N943" i="33"/>
  <c r="N241" i="33" s="1"/>
  <c r="N1755" i="33"/>
  <c r="N297" i="33" s="1"/>
  <c r="N1494" i="33"/>
  <c r="N1496" i="33" s="1"/>
  <c r="N189" i="33" s="1"/>
  <c r="M1637" i="33"/>
  <c r="N1634" i="33"/>
  <c r="N462" i="40" s="1"/>
  <c r="O608" i="33"/>
  <c r="O606" i="33" s="1"/>
  <c r="O187" i="40" s="1"/>
  <c r="M1507" i="33"/>
  <c r="M328" i="33" s="1"/>
  <c r="M739" i="33"/>
  <c r="N1190" i="33"/>
  <c r="N1580" i="33" s="1"/>
  <c r="N1746" i="33"/>
  <c r="N372" i="33" s="1"/>
  <c r="N1358" i="33"/>
  <c r="N494" i="33"/>
  <c r="N159" i="40" s="1"/>
  <c r="M32" i="33"/>
  <c r="M1447" i="33"/>
  <c r="M463" i="33" s="1"/>
  <c r="M464" i="33" s="1"/>
  <c r="M143" i="40" s="1"/>
  <c r="N805" i="33"/>
  <c r="N1603" i="33"/>
  <c r="M967" i="33"/>
  <c r="M313" i="33" s="1"/>
  <c r="M1441" i="33"/>
  <c r="M408" i="40" s="1"/>
  <c r="N557" i="33"/>
  <c r="N1833" i="33" s="1"/>
  <c r="N556" i="33"/>
  <c r="N528" i="33" s="1"/>
  <c r="M1444" i="33"/>
  <c r="N880" i="33"/>
  <c r="N259" i="33" s="1"/>
  <c r="M1446" i="33"/>
  <c r="M362" i="33" s="1"/>
  <c r="O878" i="33"/>
  <c r="O883" i="33" s="1"/>
  <c r="O383" i="33" s="1"/>
  <c r="M969" i="33"/>
  <c r="M414" i="33" s="1"/>
  <c r="N882" i="33"/>
  <c r="N343" i="33" s="1"/>
  <c r="M1656" i="33"/>
  <c r="M474" i="40" s="1"/>
  <c r="N1488" i="33"/>
  <c r="N365" i="33" s="1"/>
  <c r="M763" i="33"/>
  <c r="N1084" i="33"/>
  <c r="N267" i="33" s="1"/>
  <c r="N1727" i="33"/>
  <c r="N1710" i="33" s="1"/>
  <c r="M1140" i="33"/>
  <c r="M330" i="40" s="1"/>
  <c r="N555" i="33"/>
  <c r="N93" i="33" s="1"/>
  <c r="M1254" i="33"/>
  <c r="M1235" i="33" s="1"/>
  <c r="N1487" i="33"/>
  <c r="N288" i="33" s="1"/>
  <c r="M965" i="33"/>
  <c r="N884" i="33"/>
  <c r="N864" i="33" s="1"/>
  <c r="N551" i="33"/>
  <c r="N178" i="40" s="1"/>
  <c r="N1489" i="33"/>
  <c r="N1431" i="33" s="1"/>
  <c r="N1088" i="33"/>
  <c r="N1069" i="33" s="1"/>
  <c r="N1782" i="33"/>
  <c r="N499" i="40" s="1"/>
  <c r="M1250" i="33"/>
  <c r="M275" i="33" s="1"/>
  <c r="N1595" i="33"/>
  <c r="N445" i="40" s="1"/>
  <c r="M1598" i="33"/>
  <c r="M1397" i="33"/>
  <c r="M400" i="40" s="1"/>
  <c r="M1458" i="33"/>
  <c r="M418" i="33" s="1"/>
  <c r="M1457" i="33"/>
  <c r="M363" i="33" s="1"/>
  <c r="O774" i="33"/>
  <c r="O776" i="33" s="1"/>
  <c r="O255" i="33" s="1"/>
  <c r="M1794" i="33"/>
  <c r="M1451" i="33"/>
  <c r="M410" i="40" s="1"/>
  <c r="L386" i="33"/>
  <c r="L114" i="40" s="1"/>
  <c r="M1275" i="33"/>
  <c r="M70" i="33" s="1"/>
  <c r="M71" i="33" s="1"/>
  <c r="M32" i="40" s="1"/>
  <c r="M1797" i="33"/>
  <c r="M376" i="33" s="1"/>
  <c r="M1455" i="33"/>
  <c r="M285" i="33" s="1"/>
  <c r="M1276" i="33"/>
  <c r="M1279" i="33" s="1"/>
  <c r="M1796" i="33"/>
  <c r="M332" i="33" s="1"/>
  <c r="M1403" i="33"/>
  <c r="M361" i="33" s="1"/>
  <c r="M1798" i="33"/>
  <c r="M422" i="33" s="1"/>
  <c r="M1459" i="33"/>
  <c r="M1429" i="33" s="1"/>
  <c r="M1432" i="33" s="1"/>
  <c r="M1435" i="33" s="1"/>
  <c r="M1433" i="33" s="1"/>
  <c r="M406" i="40" s="1"/>
  <c r="M1795" i="33"/>
  <c r="M300" i="33" s="1"/>
  <c r="M1405" i="33"/>
  <c r="M1099" i="33" s="1"/>
  <c r="M1101" i="33" s="1"/>
  <c r="M1104" i="33" s="1"/>
  <c r="M1102" i="33" s="1"/>
  <c r="M317" i="40" s="1"/>
  <c r="N1805" i="33"/>
  <c r="M1456" i="33"/>
  <c r="M326" i="33" s="1"/>
  <c r="O1830" i="33"/>
  <c r="O1832" i="33" s="1"/>
  <c r="O613" i="33" s="1"/>
  <c r="L1863" i="33"/>
  <c r="N1831" i="33"/>
  <c r="N1832" i="33"/>
  <c r="N613" i="33" s="1"/>
  <c r="N1707" i="33"/>
  <c r="M478" i="33"/>
  <c r="M158" i="33"/>
  <c r="M497" i="33"/>
  <c r="N1087" i="33"/>
  <c r="N415" i="33" s="1"/>
  <c r="M1253" i="33"/>
  <c r="M391" i="33" s="1"/>
  <c r="M392" i="33" s="1"/>
  <c r="M116" i="40" s="1"/>
  <c r="N913" i="33"/>
  <c r="N269" i="40" s="1"/>
  <c r="N1756" i="33"/>
  <c r="N373" i="33" s="1"/>
  <c r="M891" i="33"/>
  <c r="M187" i="33" s="1"/>
  <c r="N1086" i="33"/>
  <c r="N348" i="33" s="1"/>
  <c r="M1252" i="33"/>
  <c r="M354" i="33" s="1"/>
  <c r="N1757" i="33"/>
  <c r="N449" i="33" s="1"/>
  <c r="M473" i="33"/>
  <c r="N470" i="33"/>
  <c r="N147" i="40" s="1"/>
  <c r="N1108" i="33"/>
  <c r="N319" i="40" s="1"/>
  <c r="M1111" i="33"/>
  <c r="N1751" i="33"/>
  <c r="N494" i="40" s="1"/>
  <c r="M1578" i="33"/>
  <c r="M142" i="33" s="1"/>
  <c r="N1080" i="33"/>
  <c r="N314" i="40" s="1"/>
  <c r="M1246" i="33"/>
  <c r="M361" i="40" s="1"/>
  <c r="M1576" i="33"/>
  <c r="M111" i="33" s="1"/>
  <c r="M1575" i="33"/>
  <c r="M1577" i="33"/>
  <c r="M138" i="33" s="1"/>
  <c r="N1083" i="33"/>
  <c r="M1249" i="33"/>
  <c r="N916" i="33"/>
  <c r="N1754" i="33"/>
  <c r="N802" i="33"/>
  <c r="N237" i="40" s="1"/>
  <c r="M1143" i="33"/>
  <c r="N622" i="33"/>
  <c r="N190" i="40" s="1"/>
  <c r="M1659" i="33"/>
  <c r="M757" i="33"/>
  <c r="N808" i="33"/>
  <c r="N341" i="33" s="1"/>
  <c r="N475" i="33"/>
  <c r="N150" i="40" s="1"/>
  <c r="M1400" i="33"/>
  <c r="M966" i="33"/>
  <c r="M261" i="33" s="1"/>
  <c r="N881" i="33"/>
  <c r="N312" i="33" s="1"/>
  <c r="M856" i="33"/>
  <c r="M213" i="33" s="1"/>
  <c r="M1402" i="33"/>
  <c r="M325" i="33" s="1"/>
  <c r="M968" i="33"/>
  <c r="M344" i="33" s="1"/>
  <c r="N883" i="33"/>
  <c r="N383" i="33" s="1"/>
  <c r="N1785" i="33"/>
  <c r="M1144" i="33"/>
  <c r="M270" i="33" s="1"/>
  <c r="M1662" i="33"/>
  <c r="M369" i="33" s="1"/>
  <c r="M759" i="33"/>
  <c r="M1840" i="33" s="1"/>
  <c r="M1841" i="33" s="1"/>
  <c r="M511" i="40" s="1"/>
  <c r="N810" i="33"/>
  <c r="N581" i="33" s="1"/>
  <c r="M625" i="33"/>
  <c r="M854" i="33"/>
  <c r="M855" i="33"/>
  <c r="M186" i="33" s="1"/>
  <c r="M970" i="33"/>
  <c r="M946" i="33" s="1"/>
  <c r="M948" i="33" s="1"/>
  <c r="M951" i="33" s="1"/>
  <c r="M949" i="33" s="1"/>
  <c r="M276" i="40" s="1"/>
  <c r="N1787" i="33"/>
  <c r="N233" i="33" s="1"/>
  <c r="M1146" i="33"/>
  <c r="M479" i="33" s="1"/>
  <c r="M1663" i="33"/>
  <c r="M1408" i="33" s="1"/>
  <c r="N807" i="33"/>
  <c r="N310" i="33" s="1"/>
  <c r="M1404" i="33"/>
  <c r="M400" i="33" s="1"/>
  <c r="M1509" i="33"/>
  <c r="M420" i="33" s="1"/>
  <c r="N1786" i="33"/>
  <c r="N192" i="33" s="1"/>
  <c r="M1145" i="33"/>
  <c r="M349" i="33" s="1"/>
  <c r="M1660" i="33"/>
  <c r="M231" i="33" s="1"/>
  <c r="N1485" i="33"/>
  <c r="N1475" i="33"/>
  <c r="N879" i="33"/>
  <c r="N1197" i="33"/>
  <c r="N346" i="40" s="1"/>
  <c r="M703" i="33"/>
  <c r="N661" i="33"/>
  <c r="N199" i="40" s="1"/>
  <c r="N1205" i="33"/>
  <c r="O1202" i="33"/>
  <c r="O349" i="40" s="1"/>
  <c r="M1200" i="33"/>
  <c r="O1267" i="33"/>
  <c r="O366" i="40" s="1"/>
  <c r="O1854" i="33"/>
  <c r="O519" i="40" s="1"/>
  <c r="N789" i="33"/>
  <c r="N762" i="33" s="1"/>
  <c r="N783" i="33"/>
  <c r="N233" i="40" s="1"/>
  <c r="L1713" i="33"/>
  <c r="L486" i="40" s="1"/>
  <c r="N786" i="33"/>
  <c r="N1745" i="33"/>
  <c r="N296" i="33" s="1"/>
  <c r="N1320" i="33"/>
  <c r="N1574" i="33"/>
  <c r="N1578" i="33" s="1"/>
  <c r="N142" i="33" s="1"/>
  <c r="N945" i="33"/>
  <c r="N921" i="33" s="1"/>
  <c r="N1748" i="33"/>
  <c r="N1419" i="33" s="1"/>
  <c r="L243" i="33"/>
  <c r="L99" i="40" s="1"/>
  <c r="L1866" i="33"/>
  <c r="M492" i="33"/>
  <c r="N1774" i="33"/>
  <c r="N1780" i="33" s="1"/>
  <c r="N639" i="33" s="1"/>
  <c r="N640" i="33" s="1"/>
  <c r="N1793" i="33"/>
  <c r="N1796" i="33" s="1"/>
  <c r="N332" i="33" s="1"/>
  <c r="N1464" i="33"/>
  <c r="N1469" i="33" s="1"/>
  <c r="N419" i="33" s="1"/>
  <c r="N756" i="33"/>
  <c r="N754" i="33" s="1"/>
  <c r="N227" i="40" s="1"/>
  <c r="L452" i="33"/>
  <c r="L138" i="40" s="1"/>
  <c r="N727" i="33"/>
  <c r="N725" i="33" s="1"/>
  <c r="N221" i="40" s="1"/>
  <c r="M862" i="33"/>
  <c r="N859" i="33"/>
  <c r="N252" i="40" s="1"/>
  <c r="M1004" i="33"/>
  <c r="N1001" i="33"/>
  <c r="N289" i="40" s="1"/>
  <c r="N964" i="33"/>
  <c r="N962" i="33" s="1"/>
  <c r="N282" i="40" s="1"/>
  <c r="M513" i="33"/>
  <c r="N1122" i="33"/>
  <c r="N1120" i="33" s="1"/>
  <c r="N326" i="40" s="1"/>
  <c r="N1056" i="33"/>
  <c r="N1057" i="33" s="1"/>
  <c r="M898" i="33"/>
  <c r="N889" i="33"/>
  <c r="N893" i="33" s="1"/>
  <c r="N865" i="33" s="1"/>
  <c r="M502" i="33"/>
  <c r="N842" i="33"/>
  <c r="N848" i="33" s="1"/>
  <c r="N828" i="33" s="1"/>
  <c r="N1747" i="33"/>
  <c r="N448" i="33" s="1"/>
  <c r="L379" i="33"/>
  <c r="L111" i="40" s="1"/>
  <c r="L335" i="33"/>
  <c r="L108" i="40" s="1"/>
  <c r="N1623" i="33"/>
  <c r="N458" i="40" s="1"/>
  <c r="N853" i="33"/>
  <c r="N856" i="33" s="1"/>
  <c r="N213" i="33" s="1"/>
  <c r="N1629" i="33"/>
  <c r="N1630" i="33" s="1"/>
  <c r="N1273" i="33"/>
  <c r="N1274" i="33" s="1"/>
  <c r="N1885" i="33" s="1"/>
  <c r="N531" i="40" s="1"/>
  <c r="N1515" i="33"/>
  <c r="N1513" i="33" s="1"/>
  <c r="N422" i="40" s="1"/>
  <c r="L220" i="33"/>
  <c r="L93" i="40" s="1"/>
  <c r="L1869" i="33"/>
  <c r="O1524" i="33"/>
  <c r="O1525" i="33" s="1"/>
  <c r="N1310" i="33"/>
  <c r="N1308" i="33" s="1"/>
  <c r="N376" i="40" s="1"/>
  <c r="N993" i="33"/>
  <c r="N998" i="33" s="1"/>
  <c r="N406" i="33" s="1"/>
  <c r="O1559" i="33"/>
  <c r="O432" i="40" s="1"/>
  <c r="N1116" i="33"/>
  <c r="N324" i="40" s="1"/>
  <c r="N1347" i="33"/>
  <c r="N1259" i="33"/>
  <c r="N1260" i="33" s="1"/>
  <c r="M693" i="33"/>
  <c r="O708" i="33"/>
  <c r="O706" i="33" s="1"/>
  <c r="O217" i="40" s="1"/>
  <c r="L1583" i="33"/>
  <c r="L438" i="40" s="1"/>
  <c r="O941" i="33"/>
  <c r="O944" i="33" s="1"/>
  <c r="O260" i="33" s="1"/>
  <c r="M1009" i="33"/>
  <c r="N1011" i="33"/>
  <c r="N295" i="40" s="1"/>
  <c r="M1014" i="33"/>
  <c r="O975" i="33"/>
  <c r="O973" i="33" s="1"/>
  <c r="O284" i="40" s="1"/>
  <c r="O1551" i="33"/>
  <c r="O1554" i="33" s="1"/>
  <c r="O291" i="33" s="1"/>
  <c r="M824" i="33"/>
  <c r="N1504" i="33"/>
  <c r="N1509" i="33" s="1"/>
  <c r="N420" i="33" s="1"/>
  <c r="N1542" i="33"/>
  <c r="N1544" i="33" s="1"/>
  <c r="N230" i="33" s="1"/>
  <c r="M92" i="33"/>
  <c r="N1093" i="33"/>
  <c r="N1097" i="33" s="1"/>
  <c r="N1070" i="33" s="1"/>
  <c r="N1677" i="33"/>
  <c r="N1679" i="33" s="1"/>
  <c r="N866" i="33" s="1"/>
  <c r="M698" i="33"/>
  <c r="N908" i="33"/>
  <c r="N909" i="33" s="1"/>
  <c r="N942" i="33"/>
  <c r="L425" i="33"/>
  <c r="L126" i="40" s="1"/>
  <c r="L1929" i="33"/>
  <c r="M1331" i="33"/>
  <c r="M659" i="33"/>
  <c r="N656" i="33"/>
  <c r="N196" i="40" s="1"/>
  <c r="M1385" i="33"/>
  <c r="N1382" i="33"/>
  <c r="N395" i="40" s="1"/>
  <c r="M664" i="33"/>
  <c r="M1067" i="33"/>
  <c r="N1064" i="33"/>
  <c r="N309" i="40" s="1"/>
  <c r="M677" i="33"/>
  <c r="N674" i="33"/>
  <c r="N203" i="40" s="1"/>
  <c r="N1328" i="33"/>
  <c r="N380" i="40" s="1"/>
  <c r="M618" i="33"/>
  <c r="L1717" i="33"/>
  <c r="L22" i="33" s="1"/>
  <c r="L1716" i="33"/>
  <c r="N510" i="33"/>
  <c r="N168" i="40" s="1"/>
  <c r="M445" i="33"/>
  <c r="M136" i="40" s="1"/>
  <c r="N895" i="33"/>
  <c r="N261" i="40" s="1"/>
  <c r="N1019" i="33"/>
  <c r="N1017" i="33" s="1"/>
  <c r="N298" i="40" s="1"/>
  <c r="M747" i="33"/>
  <c r="M745" i="33" s="1"/>
  <c r="M225" i="40" s="1"/>
  <c r="L304" i="33"/>
  <c r="L105" i="40" s="1"/>
  <c r="L1218" i="33"/>
  <c r="L355" i="40" s="1"/>
  <c r="L1222" i="33"/>
  <c r="L39" i="33" s="1"/>
  <c r="L1221" i="33"/>
  <c r="L635" i="33"/>
  <c r="L135" i="33" s="1"/>
  <c r="L633" i="33"/>
  <c r="L108" i="33" s="1"/>
  <c r="L636" i="33"/>
  <c r="L139" i="33" s="1"/>
  <c r="L634" i="33"/>
  <c r="L117" i="33" s="1"/>
  <c r="L118" i="33" s="1"/>
  <c r="L53" i="40" s="1"/>
  <c r="L632" i="33"/>
  <c r="L637" i="33"/>
  <c r="L1834" i="33" s="1"/>
  <c r="L1835" i="33" s="1"/>
  <c r="L508" i="40" s="1"/>
  <c r="L985" i="33"/>
  <c r="L983" i="33" s="1"/>
  <c r="L285" i="40" s="1"/>
  <c r="L402" i="33"/>
  <c r="L120" i="40" s="1"/>
  <c r="M1172" i="33"/>
  <c r="M398" i="33" s="1"/>
  <c r="M1170" i="33"/>
  <c r="M318" i="33" s="1"/>
  <c r="M1173" i="33"/>
  <c r="M1129" i="33" s="1"/>
  <c r="M1130" i="33" s="1"/>
  <c r="M1171" i="33"/>
  <c r="M351" i="33" s="1"/>
  <c r="M1169" i="33"/>
  <c r="M272" i="33" s="1"/>
  <c r="M1168" i="33"/>
  <c r="N936" i="33"/>
  <c r="N920" i="33" s="1"/>
  <c r="N935" i="33"/>
  <c r="N240" i="33" s="1"/>
  <c r="N934" i="33"/>
  <c r="L586" i="33"/>
  <c r="L584" i="33" s="1"/>
  <c r="L184" i="40" s="1"/>
  <c r="L927" i="33"/>
  <c r="L1900" i="33" s="1"/>
  <c r="L536" i="40" s="1"/>
  <c r="L928" i="33"/>
  <c r="L64" i="33" s="1"/>
  <c r="L65" i="33" s="1"/>
  <c r="L29" i="40" s="1"/>
  <c r="M507" i="33"/>
  <c r="M166" i="40" s="1"/>
  <c r="M209" i="33"/>
  <c r="M91" i="40" s="1"/>
  <c r="L75" i="33"/>
  <c r="L72" i="33"/>
  <c r="L33" i="40" s="1"/>
  <c r="L604" i="33"/>
  <c r="L1036" i="33" s="1"/>
  <c r="L603" i="33"/>
  <c r="L148" i="33" s="1"/>
  <c r="L149" i="33" s="1"/>
  <c r="L65" i="40" s="1"/>
  <c r="L602" i="33"/>
  <c r="L599" i="33"/>
  <c r="L186" i="40" s="1"/>
  <c r="M1519" i="33"/>
  <c r="M1207" i="33" s="1"/>
  <c r="M1209" i="33" s="1"/>
  <c r="M351" i="40" s="1"/>
  <c r="M1517" i="33"/>
  <c r="M558" i="33" s="1"/>
  <c r="M560" i="33" s="1"/>
  <c r="M1518" i="33"/>
  <c r="M626" i="33" s="1"/>
  <c r="M628" i="33" s="1"/>
  <c r="M1516" i="33"/>
  <c r="M1894" i="33" s="1"/>
  <c r="M534" i="40" s="1"/>
  <c r="M1546" i="33"/>
  <c r="M368" i="33" s="1"/>
  <c r="M1544" i="33"/>
  <c r="M230" i="33" s="1"/>
  <c r="M1547" i="33"/>
  <c r="M1418" i="33" s="1"/>
  <c r="M1545" i="33"/>
  <c r="M290" i="33" s="1"/>
  <c r="M1543" i="33"/>
  <c r="L1689" i="33"/>
  <c r="L522" i="33" s="1"/>
  <c r="L523" i="33" s="1"/>
  <c r="L173" i="40" s="1"/>
  <c r="L1687" i="33"/>
  <c r="L1688" i="33"/>
  <c r="N695" i="33"/>
  <c r="N211" i="40" s="1"/>
  <c r="M999" i="33"/>
  <c r="M980" i="33" s="1"/>
  <c r="M982" i="33" s="1"/>
  <c r="M997" i="33"/>
  <c r="M345" i="33" s="1"/>
  <c r="M995" i="33"/>
  <c r="M263" i="33" s="1"/>
  <c r="M994" i="33"/>
  <c r="M998" i="33"/>
  <c r="M406" i="33" s="1"/>
  <c r="M996" i="33"/>
  <c r="M314" i="33" s="1"/>
  <c r="M1165" i="33"/>
  <c r="M337" i="40" s="1"/>
  <c r="L953" i="33"/>
  <c r="L58" i="33" s="1"/>
  <c r="L59" i="33" s="1"/>
  <c r="L26" i="40" s="1"/>
  <c r="L952" i="33"/>
  <c r="N821" i="33"/>
  <c r="N241" i="40" s="1"/>
  <c r="L768" i="33"/>
  <c r="L680" i="33" s="1"/>
  <c r="L769" i="33"/>
  <c r="L827" i="33" s="1"/>
  <c r="L767" i="33"/>
  <c r="L643" i="33"/>
  <c r="L641" i="33" s="1"/>
  <c r="L193" i="40" s="1"/>
  <c r="M467" i="33"/>
  <c r="M145" i="40" s="1"/>
  <c r="L1684" i="33"/>
  <c r="L480" i="40" s="1"/>
  <c r="M439" i="33"/>
  <c r="M133" i="40" s="1"/>
  <c r="L672" i="33"/>
  <c r="L21" i="33" s="1"/>
  <c r="L671" i="33"/>
  <c r="M1061" i="33"/>
  <c r="M397" i="33" s="1"/>
  <c r="M1059" i="33"/>
  <c r="M316" i="33" s="1"/>
  <c r="M1060" i="33"/>
  <c r="M347" i="33" s="1"/>
  <c r="M1058" i="33"/>
  <c r="M266" i="33" s="1"/>
  <c r="M1057" i="33"/>
  <c r="M1062" i="33"/>
  <c r="M1037" i="33" s="1"/>
  <c r="L1410" i="33"/>
  <c r="L402" i="40" s="1"/>
  <c r="L1413" i="33"/>
  <c r="L1414" i="33"/>
  <c r="L5" i="33" s="1"/>
  <c r="L750" i="33"/>
  <c r="L224" i="33" s="1"/>
  <c r="L234" i="33" s="1"/>
  <c r="L95" i="40" s="1"/>
  <c r="L751" i="33"/>
  <c r="L715" i="33" s="1"/>
  <c r="L717" i="33" s="1"/>
  <c r="L720" i="33" s="1"/>
  <c r="L721" i="33" s="1"/>
  <c r="L749" i="33"/>
  <c r="L184" i="33" s="1"/>
  <c r="L193" i="33" s="1"/>
  <c r="L83" i="40" s="1"/>
  <c r="L748" i="33"/>
  <c r="L1924" i="33" s="1"/>
  <c r="L544" i="40" s="1"/>
  <c r="L1537" i="33"/>
  <c r="L8" i="33" s="1"/>
  <c r="L1536" i="33"/>
  <c r="L1533" i="33"/>
  <c r="L426" i="40" s="1"/>
  <c r="N690" i="33"/>
  <c r="N208" i="40" s="1"/>
  <c r="L201" i="33"/>
  <c r="L87" i="40" s="1"/>
  <c r="L1437" i="33"/>
  <c r="L7" i="33" s="1"/>
  <c r="L1438" i="33"/>
  <c r="L102" i="33" s="1"/>
  <c r="L1436" i="33"/>
  <c r="M1096" i="33"/>
  <c r="M268" i="33" s="1"/>
  <c r="M1097" i="33"/>
  <c r="M1070" i="33" s="1"/>
  <c r="M1071" i="33" s="1"/>
  <c r="M1095" i="33"/>
  <c r="M227" i="33" s="1"/>
  <c r="M1094" i="33"/>
  <c r="M1679" i="33"/>
  <c r="M866" i="33" s="1"/>
  <c r="M1680" i="33"/>
  <c r="M1216" i="33" s="1"/>
  <c r="M1217" i="33" s="1"/>
  <c r="M1678" i="33"/>
  <c r="L1295" i="33"/>
  <c r="L1293" i="33" s="1"/>
  <c r="L372" i="40" s="1"/>
  <c r="L1284" i="33"/>
  <c r="M847" i="33"/>
  <c r="M429" i="33" s="1"/>
  <c r="M430" i="33" s="1"/>
  <c r="M128" i="40" s="1"/>
  <c r="M845" i="33"/>
  <c r="M311" i="33" s="1"/>
  <c r="M843" i="33"/>
  <c r="M846" i="33"/>
  <c r="M342" i="33" s="1"/>
  <c r="M844" i="33"/>
  <c r="M258" i="33" s="1"/>
  <c r="M848" i="33"/>
  <c r="M828" i="33" s="1"/>
  <c r="L1137" i="33"/>
  <c r="L1038" i="33" s="1"/>
  <c r="L1135" i="33"/>
  <c r="L123" i="33" s="1"/>
  <c r="L124" i="33" s="1"/>
  <c r="L56" i="40" s="1"/>
  <c r="L1136" i="33"/>
  <c r="L129" i="33" s="1"/>
  <c r="L130" i="33" s="1"/>
  <c r="L59" i="40" s="1"/>
  <c r="L1134" i="33"/>
  <c r="L1131" i="33"/>
  <c r="L328" i="40" s="1"/>
  <c r="M640" i="33"/>
  <c r="M1470" i="33"/>
  <c r="M1417" i="33" s="1"/>
  <c r="M1468" i="33"/>
  <c r="M364" i="33" s="1"/>
  <c r="M1466" i="33"/>
  <c r="M286" i="33" s="1"/>
  <c r="M1469" i="33"/>
  <c r="M419" i="33" s="1"/>
  <c r="M1467" i="33"/>
  <c r="M327" i="33" s="1"/>
  <c r="M1465" i="33"/>
  <c r="M1315" i="33"/>
  <c r="M1530" i="33" s="1"/>
  <c r="M1532" i="33" s="1"/>
  <c r="M1313" i="33"/>
  <c r="M277" i="33" s="1"/>
  <c r="M1314" i="33"/>
  <c r="M355" i="33" s="1"/>
  <c r="M1312" i="33"/>
  <c r="M228" i="33" s="1"/>
  <c r="M1311" i="33"/>
  <c r="M909" i="33"/>
  <c r="M910" i="33"/>
  <c r="M531" i="33" s="1"/>
  <c r="L409" i="33"/>
  <c r="L123" i="40" s="1"/>
  <c r="M1157" i="33"/>
  <c r="M1039" i="33" s="1"/>
  <c r="M1155" i="33"/>
  <c r="M350" i="33" s="1"/>
  <c r="M1156" i="33"/>
  <c r="M480" i="33" s="1"/>
  <c r="M1154" i="33"/>
  <c r="M271" i="33" s="1"/>
  <c r="M1153" i="33"/>
  <c r="L668" i="33"/>
  <c r="L201" i="40" s="1"/>
  <c r="M1632" i="33"/>
  <c r="M1581" i="33" s="1"/>
  <c r="M1582" i="33" s="1"/>
  <c r="M437" i="40" s="1"/>
  <c r="M1631" i="33"/>
  <c r="M9" i="33" s="1"/>
  <c r="M1630" i="33"/>
  <c r="L870" i="33"/>
  <c r="L1242" i="33"/>
  <c r="L40" i="33" s="1"/>
  <c r="L1241" i="33"/>
  <c r="L1238" i="33"/>
  <c r="L359" i="40" s="1"/>
  <c r="L1243" i="33"/>
  <c r="L46" i="33" s="1"/>
  <c r="L47" i="33" s="1"/>
  <c r="L20" i="40" s="1"/>
  <c r="L1423" i="33"/>
  <c r="L1421" i="33" s="1"/>
  <c r="L404" i="40" s="1"/>
  <c r="L561" i="33"/>
  <c r="L179" i="40" s="1"/>
  <c r="L565" i="33"/>
  <c r="L529" i="33" s="1"/>
  <c r="L564" i="33"/>
  <c r="M1150" i="33"/>
  <c r="M332" i="40" s="1"/>
  <c r="L764" i="33"/>
  <c r="L229" i="40" s="1"/>
  <c r="N89" i="33"/>
  <c r="N42" i="40" s="1"/>
  <c r="L484" i="33"/>
  <c r="L153" i="40" s="1"/>
  <c r="N489" i="33"/>
  <c r="N156" i="40" s="1"/>
  <c r="L1210" i="33"/>
  <c r="L352" i="40" s="1"/>
  <c r="L629" i="33"/>
  <c r="L192" i="40" s="1"/>
  <c r="N499" i="33"/>
  <c r="N162" i="40" s="1"/>
  <c r="N1276" i="33"/>
  <c r="N1279" i="33" s="1"/>
  <c r="M1024" i="33"/>
  <c r="M407" i="33" s="1"/>
  <c r="M1022" i="33"/>
  <c r="M315" i="33" s="1"/>
  <c r="M1025" i="33"/>
  <c r="M1288" i="33" s="1"/>
  <c r="M1292" i="33" s="1"/>
  <c r="M1023" i="33"/>
  <c r="M346" i="33" s="1"/>
  <c r="M1020" i="33"/>
  <c r="M1021" i="33"/>
  <c r="M264" i="33" s="1"/>
  <c r="O1522" i="33"/>
  <c r="O424" i="40" s="1"/>
  <c r="O1526" i="33"/>
  <c r="O559" i="33" s="1"/>
  <c r="O1528" i="33"/>
  <c r="O1208" i="33" s="1"/>
  <c r="L1074" i="33"/>
  <c r="L1072" i="33" s="1"/>
  <c r="L312" i="40" s="1"/>
  <c r="L1106" i="33"/>
  <c r="L1105" i="33"/>
  <c r="M1262" i="33"/>
  <c r="M276" i="33" s="1"/>
  <c r="M1263" i="33"/>
  <c r="M1236" i="33" s="1"/>
  <c r="M1261" i="33"/>
  <c r="M215" i="33" s="1"/>
  <c r="M1260" i="33"/>
  <c r="N931" i="33"/>
  <c r="N273" i="40" s="1"/>
  <c r="L652" i="33"/>
  <c r="L653" i="33"/>
  <c r="L15" i="33" s="1"/>
  <c r="L16" i="33" s="1"/>
  <c r="L5" i="40" s="1"/>
  <c r="L654" i="33"/>
  <c r="L100" i="33" s="1"/>
  <c r="F26" i="30" a="1"/>
  <c r="F26" i="30" s="1"/>
  <c r="N976" i="33" l="1"/>
  <c r="N978" i="33"/>
  <c r="N262" i="33" s="1"/>
  <c r="N977" i="33"/>
  <c r="N226" i="33" s="1"/>
  <c r="N1051" i="33"/>
  <c r="O1641" i="33"/>
  <c r="O466" i="40" s="1"/>
  <c r="N1806" i="33"/>
  <c r="N301" i="33" s="1"/>
  <c r="M615" i="33"/>
  <c r="M188" i="40" s="1"/>
  <c r="M619" i="33"/>
  <c r="M165" i="33" s="1"/>
  <c r="M166" i="33" s="1"/>
  <c r="M74" i="40" s="1"/>
  <c r="O1804" i="33"/>
  <c r="O1807" i="33" s="1"/>
  <c r="O450" i="33" s="1"/>
  <c r="N1807" i="33"/>
  <c r="N450" i="33" s="1"/>
  <c r="N1808" i="33"/>
  <c r="N1291" i="33" s="1"/>
  <c r="N1367" i="33"/>
  <c r="N390" i="40" s="1"/>
  <c r="N1232" i="33"/>
  <c r="N390" i="33" s="1"/>
  <c r="O1527" i="33"/>
  <c r="O627" i="33" s="1"/>
  <c r="O778" i="33"/>
  <c r="O340" i="33" s="1"/>
  <c r="N1732" i="33"/>
  <c r="N1730" i="33" s="1"/>
  <c r="N490" i="40" s="1"/>
  <c r="N1228" i="33"/>
  <c r="N1233" i="33"/>
  <c r="N1215" i="33" s="1"/>
  <c r="O780" i="33"/>
  <c r="O761" i="33" s="1"/>
  <c r="O1857" i="33"/>
  <c r="O521" i="40" s="1"/>
  <c r="M461" i="33"/>
  <c r="M142" i="40" s="1"/>
  <c r="O1303" i="33"/>
  <c r="O1304" i="33" s="1"/>
  <c r="M1370" i="33"/>
  <c r="N1702" i="33"/>
  <c r="N1230" i="33"/>
  <c r="N319" i="33" s="1"/>
  <c r="N1305" i="33"/>
  <c r="N1682" i="33" s="1"/>
  <c r="N1683" i="33" s="1"/>
  <c r="N84" i="33"/>
  <c r="N39" i="40" s="1"/>
  <c r="N1375" i="33"/>
  <c r="N1373" i="33" s="1"/>
  <c r="N393" i="40" s="1"/>
  <c r="O1646" i="33"/>
  <c r="O469" i="40" s="1"/>
  <c r="M219" i="33"/>
  <c r="M92" i="40" s="1"/>
  <c r="N738" i="33"/>
  <c r="N741" i="33" s="1"/>
  <c r="N743" i="33" s="1"/>
  <c r="N744" i="33" s="1"/>
  <c r="N747" i="33" s="1"/>
  <c r="N745" i="33" s="1"/>
  <c r="N225" i="40" s="1"/>
  <c r="N157" i="33"/>
  <c r="N158" i="33" s="1"/>
  <c r="O1048" i="33"/>
  <c r="O304" i="40" s="1"/>
  <c r="O596" i="33"/>
  <c r="O1619" i="33" s="1"/>
  <c r="O1620" i="33" s="1"/>
  <c r="O456" i="40" s="1"/>
  <c r="O591" i="33"/>
  <c r="O185" i="40" s="1"/>
  <c r="N1497" i="33"/>
  <c r="N366" i="33" s="1"/>
  <c r="N1703" i="33"/>
  <c r="N534" i="33" s="1"/>
  <c r="N87" i="33"/>
  <c r="O876" i="33"/>
  <c r="O257" i="40" s="1"/>
  <c r="M1844" i="33"/>
  <c r="M513" i="40" s="1"/>
  <c r="O775" i="33"/>
  <c r="N1694" i="33"/>
  <c r="O1847" i="33"/>
  <c r="O515" i="40" s="1"/>
  <c r="O1701" i="33"/>
  <c r="O1699" i="33" s="1"/>
  <c r="O484" i="40" s="1"/>
  <c r="N1850" i="33"/>
  <c r="O594" i="33"/>
  <c r="N1860" i="33"/>
  <c r="O31" i="33"/>
  <c r="O13" i="40" s="1"/>
  <c r="N1658" i="33"/>
  <c r="N1656" i="33" s="1"/>
  <c r="N474" i="40" s="1"/>
  <c r="N1517" i="33"/>
  <c r="N558" i="33" s="1"/>
  <c r="N560" i="33" s="1"/>
  <c r="N792" i="33"/>
  <c r="N235" i="40" s="1"/>
  <c r="N795" i="33"/>
  <c r="N1577" i="33"/>
  <c r="N138" i="33" s="1"/>
  <c r="N1576" i="33"/>
  <c r="N111" i="33" s="1"/>
  <c r="O702" i="33"/>
  <c r="O215" i="40" s="1"/>
  <c r="N796" i="33"/>
  <c r="N76" i="33" s="1"/>
  <c r="N797" i="33"/>
  <c r="N110" i="33" s="1"/>
  <c r="O915" i="33"/>
  <c r="O916" i="33" s="1"/>
  <c r="N799" i="33"/>
  <c r="N141" i="33" s="1"/>
  <c r="N1565" i="33"/>
  <c r="N1563" i="33" s="1"/>
  <c r="N434" i="40" s="1"/>
  <c r="O939" i="33"/>
  <c r="O275" i="40" s="1"/>
  <c r="N1060" i="33"/>
  <c r="N347" i="33" s="1"/>
  <c r="O1484" i="33"/>
  <c r="O1489" i="33" s="1"/>
  <c r="O1431" i="33" s="1"/>
  <c r="N1031" i="33"/>
  <c r="O1806" i="33"/>
  <c r="O301" i="33" s="1"/>
  <c r="N817" i="33"/>
  <c r="N185" i="33" s="1"/>
  <c r="O1808" i="33"/>
  <c r="O1291" i="33" s="1"/>
  <c r="N1032" i="33"/>
  <c r="N214" i="33" s="1"/>
  <c r="N956" i="33"/>
  <c r="N279" i="40" s="1"/>
  <c r="O1552" i="33"/>
  <c r="O1190" i="33"/>
  <c r="O1580" i="33" s="1"/>
  <c r="N1572" i="33"/>
  <c r="N436" i="40" s="1"/>
  <c r="O1743" i="33"/>
  <c r="O1741" i="33" s="1"/>
  <c r="O492" i="40" s="1"/>
  <c r="N1575" i="33"/>
  <c r="M1624" i="33"/>
  <c r="M1618" i="33"/>
  <c r="M1281" i="33"/>
  <c r="N1178" i="33"/>
  <c r="O1597" i="33"/>
  <c r="O446" i="40" s="1"/>
  <c r="N1824" i="33"/>
  <c r="N377" i="33" s="1"/>
  <c r="O610" i="33"/>
  <c r="N1823" i="33"/>
  <c r="N333" i="33" s="1"/>
  <c r="N1545" i="33"/>
  <c r="N290" i="33" s="1"/>
  <c r="O611" i="33"/>
  <c r="O521" i="33" s="1"/>
  <c r="O772" i="33"/>
  <c r="O231" i="40" s="1"/>
  <c r="O777" i="33"/>
  <c r="O309" i="33" s="1"/>
  <c r="O1668" i="33"/>
  <c r="O1669" i="33" s="1"/>
  <c r="O609" i="33"/>
  <c r="O779" i="33"/>
  <c r="O441" i="33" s="1"/>
  <c r="O442" i="33" s="1"/>
  <c r="O134" i="40" s="1"/>
  <c r="N970" i="33"/>
  <c r="N946" i="33" s="1"/>
  <c r="N948" i="33" s="1"/>
  <c r="N951" i="33" s="1"/>
  <c r="N949" i="33" s="1"/>
  <c r="N276" i="40" s="1"/>
  <c r="O1813" i="33"/>
  <c r="O1811" i="33" s="1"/>
  <c r="O505" i="40" s="1"/>
  <c r="N1826" i="33"/>
  <c r="N573" i="33" s="1"/>
  <c r="N1818" i="33"/>
  <c r="N506" i="40" s="1"/>
  <c r="N1825" i="33"/>
  <c r="N423" i="33" s="1"/>
  <c r="N1621" i="33"/>
  <c r="N457" i="40" s="1"/>
  <c r="O1722" i="33"/>
  <c r="O1726" i="33" s="1"/>
  <c r="O370" i="33" s="1"/>
  <c r="N1821" i="33"/>
  <c r="O1194" i="33"/>
  <c r="O344" i="40" s="1"/>
  <c r="N1791" i="33"/>
  <c r="N501" i="40" s="1"/>
  <c r="M483" i="33"/>
  <c r="M152" i="40" s="1"/>
  <c r="N1142" i="33"/>
  <c r="N1140" i="33" s="1"/>
  <c r="N330" i="40" s="1"/>
  <c r="N1794" i="33"/>
  <c r="N857" i="33"/>
  <c r="N829" i="33" s="1"/>
  <c r="M1409" i="33"/>
  <c r="M1412" i="33" s="1"/>
  <c r="M1410" i="33" s="1"/>
  <c r="M402" i="40" s="1"/>
  <c r="N1797" i="33"/>
  <c r="N376" i="33" s="1"/>
  <c r="N1508" i="33"/>
  <c r="N367" i="33" s="1"/>
  <c r="N1798" i="33"/>
  <c r="N422" i="33" s="1"/>
  <c r="N1799" i="33"/>
  <c r="N666" i="33" s="1"/>
  <c r="N667" i="33" s="1"/>
  <c r="N1777" i="33"/>
  <c r="N299" i="33" s="1"/>
  <c r="M1237" i="33"/>
  <c r="M1240" i="33" s="1"/>
  <c r="M1238" i="33" s="1"/>
  <c r="M359" i="40" s="1"/>
  <c r="N1795" i="33"/>
  <c r="N300" i="33" s="1"/>
  <c r="O1008" i="33"/>
  <c r="O293" i="40" s="1"/>
  <c r="N763" i="33"/>
  <c r="N1225" i="33"/>
  <c r="N357" i="40" s="1"/>
  <c r="N1061" i="33"/>
  <c r="N397" i="33" s="1"/>
  <c r="O1336" i="33"/>
  <c r="O1334" i="33" s="1"/>
  <c r="O383" i="40" s="1"/>
  <c r="O1636" i="33"/>
  <c r="O463" i="40" s="1"/>
  <c r="N819" i="33"/>
  <c r="N582" i="33" s="1"/>
  <c r="N583" i="33" s="1"/>
  <c r="N1399" i="33"/>
  <c r="N1401" i="33" s="1"/>
  <c r="N284" i="33" s="1"/>
  <c r="N1498" i="33"/>
  <c r="N503" i="33" s="1"/>
  <c r="N504" i="33" s="1"/>
  <c r="N164" i="40" s="1"/>
  <c r="N1248" i="33"/>
  <c r="N1246" i="33" s="1"/>
  <c r="N361" i="40" s="1"/>
  <c r="M179" i="33"/>
  <c r="M81" i="40" s="1"/>
  <c r="N1495" i="33"/>
  <c r="O1390" i="33"/>
  <c r="O1394" i="33" s="1"/>
  <c r="O1098" i="33" s="1"/>
  <c r="N1391" i="33"/>
  <c r="N1519" i="33"/>
  <c r="N1207" i="33" s="1"/>
  <c r="N1033" i="33"/>
  <c r="N265" i="33" s="1"/>
  <c r="N818" i="33"/>
  <c r="N212" i="33" s="1"/>
  <c r="N813" i="33"/>
  <c r="N239" i="40" s="1"/>
  <c r="N1059" i="33"/>
  <c r="N316" i="33" s="1"/>
  <c r="N1394" i="33"/>
  <c r="N1098" i="33" s="1"/>
  <c r="N758" i="33"/>
  <c r="N1278" i="33" s="1"/>
  <c r="N1281" i="33" s="1"/>
  <c r="N1516" i="33"/>
  <c r="N1894" i="33" s="1"/>
  <c r="N534" i="40" s="1"/>
  <c r="M959" i="33"/>
  <c r="O1753" i="33"/>
  <c r="O1755" i="33" s="1"/>
  <c r="O297" i="33" s="1"/>
  <c r="N1393" i="33"/>
  <c r="N482" i="33" s="1"/>
  <c r="N1034" i="33"/>
  <c r="N981" i="33" s="1"/>
  <c r="N1499" i="33"/>
  <c r="N1100" i="33" s="1"/>
  <c r="N1675" i="33"/>
  <c r="N478" i="40" s="1"/>
  <c r="N1518" i="33"/>
  <c r="N626" i="33" s="1"/>
  <c r="N628" i="33" s="1"/>
  <c r="N1058" i="33"/>
  <c r="N266" i="33" s="1"/>
  <c r="O1030" i="33"/>
  <c r="N1492" i="33"/>
  <c r="N418" i="40" s="1"/>
  <c r="N1392" i="33"/>
  <c r="N283" i="33" s="1"/>
  <c r="N910" i="33"/>
  <c r="N531" i="33" s="1"/>
  <c r="N906" i="33"/>
  <c r="N267" i="40" s="1"/>
  <c r="O1186" i="33"/>
  <c r="O341" i="40" s="1"/>
  <c r="N965" i="33"/>
  <c r="N1466" i="33"/>
  <c r="N286" i="33" s="1"/>
  <c r="N966" i="33"/>
  <c r="N261" i="33" s="1"/>
  <c r="N1470" i="33"/>
  <c r="N1417" i="33" s="1"/>
  <c r="O553" i="33"/>
  <c r="O551" i="33" s="1"/>
  <c r="O178" i="40" s="1"/>
  <c r="N851" i="33"/>
  <c r="N250" i="40" s="1"/>
  <c r="M424" i="33"/>
  <c r="M125" i="40" s="1"/>
  <c r="N1769" i="33"/>
  <c r="N647" i="33" s="1"/>
  <c r="N1768" i="33"/>
  <c r="N374" i="33" s="1"/>
  <c r="N1766" i="33"/>
  <c r="N298" i="33" s="1"/>
  <c r="N1767" i="33"/>
  <c r="N330" i="33" s="1"/>
  <c r="N1764" i="33"/>
  <c r="N1765" i="33"/>
  <c r="N198" i="33" s="1"/>
  <c r="N1547" i="33"/>
  <c r="N1418" i="33" s="1"/>
  <c r="O1161" i="33"/>
  <c r="O335" i="40" s="1"/>
  <c r="N1462" i="33"/>
  <c r="N412" i="40" s="1"/>
  <c r="N1546" i="33"/>
  <c r="N368" i="33" s="1"/>
  <c r="N867" i="33"/>
  <c r="N855" i="33"/>
  <c r="N186" i="33" s="1"/>
  <c r="N1540" i="33"/>
  <c r="N428" i="40" s="1"/>
  <c r="N1071" i="33"/>
  <c r="O902" i="33"/>
  <c r="O265" i="40" s="1"/>
  <c r="M1715" i="33"/>
  <c r="M1713" i="33" s="1"/>
  <c r="M486" i="40" s="1"/>
  <c r="N757" i="33"/>
  <c r="N1062" i="33"/>
  <c r="N1037" i="33" s="1"/>
  <c r="N1615" i="33"/>
  <c r="N454" i="40" s="1"/>
  <c r="N1761" i="33"/>
  <c r="N496" i="40" s="1"/>
  <c r="N1275" i="33"/>
  <c r="N70" i="33" s="1"/>
  <c r="N71" i="33" s="1"/>
  <c r="N32" i="40" s="1"/>
  <c r="O1553" i="33"/>
  <c r="O216" i="33" s="1"/>
  <c r="O1802" i="33"/>
  <c r="O503" i="40" s="1"/>
  <c r="N1094" i="33"/>
  <c r="O1784" i="33"/>
  <c r="N1612" i="33"/>
  <c r="O1549" i="33"/>
  <c r="O429" i="40" s="1"/>
  <c r="M1870" i="33"/>
  <c r="M526" i="40" s="1"/>
  <c r="M388" i="33"/>
  <c r="M115" i="40" s="1"/>
  <c r="N251" i="33"/>
  <c r="O496" i="33"/>
  <c r="O160" i="40" s="1"/>
  <c r="N1363" i="33"/>
  <c r="N417" i="33" s="1"/>
  <c r="N1364" i="33"/>
  <c r="N1531" i="33" s="1"/>
  <c r="N1359" i="33"/>
  <c r="N1361" i="33"/>
  <c r="N324" i="33" s="1"/>
  <c r="N1362" i="33"/>
  <c r="N359" i="33" s="1"/>
  <c r="N1360" i="33"/>
  <c r="N281" i="33" s="1"/>
  <c r="N1356" i="33"/>
  <c r="N387" i="40" s="1"/>
  <c r="N1271" i="33"/>
  <c r="N368" i="40" s="1"/>
  <c r="O1555" i="33"/>
  <c r="O1289" i="33" s="1"/>
  <c r="N1095" i="33"/>
  <c r="N227" i="33" s="1"/>
  <c r="N242" i="33"/>
  <c r="N98" i="40" s="1"/>
  <c r="O1702" i="33"/>
  <c r="O477" i="33"/>
  <c r="O151" i="40" s="1"/>
  <c r="O248" i="33"/>
  <c r="O102" i="40" s="1"/>
  <c r="N759" i="33"/>
  <c r="N1840" i="33" s="1"/>
  <c r="N1841" i="33" s="1"/>
  <c r="N511" i="40" s="1"/>
  <c r="N1123" i="33"/>
  <c r="M395" i="33"/>
  <c r="M118" i="40" s="1"/>
  <c r="N1096" i="33"/>
  <c r="N268" i="33" s="1"/>
  <c r="N1125" i="33"/>
  <c r="N269" i="33" s="1"/>
  <c r="O1805" i="33"/>
  <c r="N1311" i="33"/>
  <c r="N1091" i="33"/>
  <c r="N316" i="40" s="1"/>
  <c r="N854" i="33"/>
  <c r="O1831" i="33"/>
  <c r="M1887" i="33"/>
  <c r="N1453" i="33"/>
  <c r="M1912" i="33"/>
  <c r="M540" i="40" s="1"/>
  <c r="M867" i="33"/>
  <c r="M1861" i="33"/>
  <c r="M523" i="40" s="1"/>
  <c r="N1126" i="33"/>
  <c r="N1427" i="33" s="1"/>
  <c r="N845" i="33"/>
  <c r="N311" i="33" s="1"/>
  <c r="N1678" i="33"/>
  <c r="N1543" i="33"/>
  <c r="N1779" i="33"/>
  <c r="N375" i="33" s="1"/>
  <c r="O709" i="33"/>
  <c r="O942" i="33"/>
  <c r="O1609" i="33"/>
  <c r="O450" i="40" s="1"/>
  <c r="O1199" i="33"/>
  <c r="O347" i="40" s="1"/>
  <c r="P1859" i="33"/>
  <c r="P522" i="40" s="1"/>
  <c r="O663" i="33"/>
  <c r="O200" i="40" s="1"/>
  <c r="N1261" i="33"/>
  <c r="N215" i="33" s="1"/>
  <c r="O879" i="33"/>
  <c r="N1313" i="33"/>
  <c r="N277" i="33" s="1"/>
  <c r="N840" i="33"/>
  <c r="N248" i="40" s="1"/>
  <c r="N1502" i="33"/>
  <c r="N420" i="40" s="1"/>
  <c r="O1828" i="33"/>
  <c r="O507" i="40" s="1"/>
  <c r="N1443" i="33"/>
  <c r="N1448" i="33" s="1"/>
  <c r="N1416" i="33" s="1"/>
  <c r="N1601" i="33"/>
  <c r="N448" i="40" s="1"/>
  <c r="N1607" i="33"/>
  <c r="N1290" i="33" s="1"/>
  <c r="N1605" i="33"/>
  <c r="N217" i="33" s="1"/>
  <c r="N1604" i="33"/>
  <c r="N1606" i="33"/>
  <c r="N292" i="33" s="1"/>
  <c r="N847" i="33"/>
  <c r="N429" i="33" s="1"/>
  <c r="N430" i="33" s="1"/>
  <c r="N128" i="40" s="1"/>
  <c r="N1510" i="33"/>
  <c r="N1407" i="33" s="1"/>
  <c r="O880" i="33"/>
  <c r="O259" i="33" s="1"/>
  <c r="N1263" i="33"/>
  <c r="N1236" i="33" s="1"/>
  <c r="N1262" i="33"/>
  <c r="N276" i="33" s="1"/>
  <c r="O882" i="33"/>
  <c r="O343" i="33" s="1"/>
  <c r="N843" i="33"/>
  <c r="N1505" i="33"/>
  <c r="N1257" i="33"/>
  <c r="N363" i="40" s="1"/>
  <c r="O884" i="33"/>
  <c r="O864" i="33" s="1"/>
  <c r="M1927" i="33"/>
  <c r="M545" i="40" s="1"/>
  <c r="N844" i="33"/>
  <c r="N258" i="33" s="1"/>
  <c r="N1507" i="33"/>
  <c r="N328" i="33" s="1"/>
  <c r="O624" i="33"/>
  <c r="O191" i="40" s="1"/>
  <c r="O881" i="33"/>
  <c r="O312" i="33" s="1"/>
  <c r="N846" i="33"/>
  <c r="N342" i="33" s="1"/>
  <c r="N1506" i="33"/>
  <c r="N289" i="33" s="1"/>
  <c r="N1312" i="33"/>
  <c r="N228" i="33" s="1"/>
  <c r="N1314" i="33"/>
  <c r="N355" i="33" s="1"/>
  <c r="N999" i="33"/>
  <c r="N980" i="33" s="1"/>
  <c r="N1315" i="33"/>
  <c r="N1530" i="33" s="1"/>
  <c r="N1124" i="33"/>
  <c r="N205" i="33" s="1"/>
  <c r="N206" i="33" s="1"/>
  <c r="N89" i="40" s="1"/>
  <c r="N1631" i="33"/>
  <c r="N9" i="33" s="1"/>
  <c r="N997" i="33"/>
  <c r="N345" i="33" s="1"/>
  <c r="N1627" i="33"/>
  <c r="N460" i="40" s="1"/>
  <c r="O943" i="33"/>
  <c r="O241" i="33" s="1"/>
  <c r="O945" i="33"/>
  <c r="O921" i="33" s="1"/>
  <c r="M245" i="33"/>
  <c r="M100" i="40" s="1"/>
  <c r="L23" i="33"/>
  <c r="L8" i="40" s="1"/>
  <c r="O1639" i="33"/>
  <c r="O465" i="40" s="1"/>
  <c r="N1642" i="33"/>
  <c r="N1054" i="33"/>
  <c r="N307" i="40" s="1"/>
  <c r="N1114" i="33"/>
  <c r="N323" i="40" s="1"/>
  <c r="N1705" i="33"/>
  <c r="N485" i="40" s="1"/>
  <c r="N1709" i="33"/>
  <c r="N612" i="33" s="1"/>
  <c r="N614" i="33" s="1"/>
  <c r="N1708" i="33"/>
  <c r="N1775" i="33"/>
  <c r="N967" i="33"/>
  <c r="N313" i="33" s="1"/>
  <c r="N969" i="33"/>
  <c r="N414" i="33" s="1"/>
  <c r="N1465" i="33"/>
  <c r="N1776" i="33"/>
  <c r="N199" i="33" s="1"/>
  <c r="N1632" i="33"/>
  <c r="N1581" i="33" s="1"/>
  <c r="N1582" i="33" s="1"/>
  <c r="N437" i="40" s="1"/>
  <c r="O1082" i="33"/>
  <c r="O472" i="33"/>
  <c r="O148" i="40" s="1"/>
  <c r="N968" i="33"/>
  <c r="N344" i="33" s="1"/>
  <c r="N1468" i="33"/>
  <c r="N364" i="33" s="1"/>
  <c r="N1778" i="33"/>
  <c r="N331" i="33" s="1"/>
  <c r="N1467" i="33"/>
  <c r="N327" i="33" s="1"/>
  <c r="N1772" i="33"/>
  <c r="N498" i="40" s="1"/>
  <c r="O978" i="33"/>
  <c r="O262" i="33" s="1"/>
  <c r="N923" i="33"/>
  <c r="N926" i="33" s="1"/>
  <c r="N924" i="33" s="1"/>
  <c r="N271" i="40" s="1"/>
  <c r="P1204" i="33"/>
  <c r="P350" i="40" s="1"/>
  <c r="O785" i="33"/>
  <c r="O789" i="33" s="1"/>
  <c r="O762" i="33" s="1"/>
  <c r="O1110" i="33"/>
  <c r="O320" i="40" s="1"/>
  <c r="O976" i="33"/>
  <c r="O977" i="33"/>
  <c r="O226" i="33" s="1"/>
  <c r="O979" i="33"/>
  <c r="O947" i="33" s="1"/>
  <c r="N995" i="33"/>
  <c r="N263" i="33" s="1"/>
  <c r="N887" i="33"/>
  <c r="N259" i="40" s="1"/>
  <c r="N1477" i="33"/>
  <c r="N287" i="33" s="1"/>
  <c r="N1478" i="33"/>
  <c r="N456" i="33" s="1"/>
  <c r="N1476" i="33"/>
  <c r="N1473" i="33"/>
  <c r="N414" i="40" s="1"/>
  <c r="N1479" i="33"/>
  <c r="N1430" i="33" s="1"/>
  <c r="O710" i="33"/>
  <c r="O239" i="33" s="1"/>
  <c r="N991" i="33"/>
  <c r="N287" i="40" s="1"/>
  <c r="N1680" i="33"/>
  <c r="N1216" i="33" s="1"/>
  <c r="N1217" i="33" s="1"/>
  <c r="O712" i="33"/>
  <c r="O919" i="33" s="1"/>
  <c r="N890" i="33"/>
  <c r="M1867" i="33"/>
  <c r="M525" i="40" s="1"/>
  <c r="O711" i="33"/>
  <c r="O252" i="33" s="1"/>
  <c r="N994" i="33"/>
  <c r="N892" i="33"/>
  <c r="N225" i="33" s="1"/>
  <c r="O1265" i="33"/>
  <c r="O365" i="40" s="1"/>
  <c r="N996" i="33"/>
  <c r="N314" i="33" s="1"/>
  <c r="N891" i="33"/>
  <c r="N187" i="33" s="1"/>
  <c r="N1268" i="33"/>
  <c r="O804" i="33"/>
  <c r="N1855" i="33"/>
  <c r="O1852" i="33"/>
  <c r="O518" i="40" s="1"/>
  <c r="M454" i="33"/>
  <c r="M139" i="40" s="1"/>
  <c r="L722" i="33"/>
  <c r="L52" i="33" s="1"/>
  <c r="L53" i="33" s="1"/>
  <c r="L23" i="40" s="1"/>
  <c r="N1322" i="33"/>
  <c r="N278" i="33" s="1"/>
  <c r="N1321" i="33"/>
  <c r="N1325" i="33"/>
  <c r="N416" i="33" s="1"/>
  <c r="N1323" i="33"/>
  <c r="N321" i="33" s="1"/>
  <c r="N1326" i="33"/>
  <c r="N1428" i="33" s="1"/>
  <c r="N1324" i="33"/>
  <c r="N356" i="33" s="1"/>
  <c r="N1318" i="33"/>
  <c r="N378" i="40" s="1"/>
  <c r="N1560" i="33"/>
  <c r="O1557" i="33"/>
  <c r="O431" i="40" s="1"/>
  <c r="L1926" i="33"/>
  <c r="L60" i="33"/>
  <c r="L27" i="40" s="1"/>
  <c r="O1375" i="33"/>
  <c r="O1373" i="33" s="1"/>
  <c r="O393" i="40" s="1"/>
  <c r="L150" i="33"/>
  <c r="L66" i="40" s="1"/>
  <c r="M1420" i="33"/>
  <c r="M1423" i="33" s="1"/>
  <c r="L194" i="33"/>
  <c r="L84" i="40" s="1"/>
  <c r="O897" i="33"/>
  <c r="O262" i="40" s="1"/>
  <c r="M1652" i="33"/>
  <c r="M472" i="40" s="1"/>
  <c r="O727" i="33"/>
  <c r="M1896" i="33"/>
  <c r="O512" i="33"/>
  <c r="O169" i="40" s="1"/>
  <c r="N732" i="33"/>
  <c r="N413" i="33" s="1"/>
  <c r="N730" i="33"/>
  <c r="N308" i="33" s="1"/>
  <c r="N728" i="33"/>
  <c r="N731" i="33"/>
  <c r="N339" i="33" s="1"/>
  <c r="N733" i="33"/>
  <c r="N714" i="33" s="1"/>
  <c r="N729" i="33"/>
  <c r="N253" i="33" s="1"/>
  <c r="P1524" i="33"/>
  <c r="P1522" i="33" s="1"/>
  <c r="P424" i="40" s="1"/>
  <c r="L17" i="33"/>
  <c r="L6" i="40" s="1"/>
  <c r="L235" i="33"/>
  <c r="L96" i="40" s="1"/>
  <c r="L468" i="33"/>
  <c r="O1003" i="33"/>
  <c r="O290" i="40" s="1"/>
  <c r="O692" i="33"/>
  <c r="O209" i="40" s="1"/>
  <c r="N1887" i="33"/>
  <c r="O1122" i="33"/>
  <c r="O1125" i="33" s="1"/>
  <c r="O269" i="33" s="1"/>
  <c r="P608" i="33"/>
  <c r="P606" i="33" s="1"/>
  <c r="P187" i="40" s="1"/>
  <c r="O964" i="33"/>
  <c r="O968" i="33" s="1"/>
  <c r="O344" i="33" s="1"/>
  <c r="O91" i="33"/>
  <c r="O43" i="40" s="1"/>
  <c r="N1152" i="33"/>
  <c r="N1153" i="33" s="1"/>
  <c r="L440" i="33"/>
  <c r="P975" i="33"/>
  <c r="P976" i="33" s="1"/>
  <c r="L524" i="33"/>
  <c r="L174" i="40" s="1"/>
  <c r="O1515" i="33"/>
  <c r="O1518" i="33" s="1"/>
  <c r="O626" i="33" s="1"/>
  <c r="O1369" i="33"/>
  <c r="O391" i="40" s="1"/>
  <c r="O676" i="33"/>
  <c r="O204" i="40" s="1"/>
  <c r="O1384" i="33"/>
  <c r="O396" i="40" s="1"/>
  <c r="N1345" i="33"/>
  <c r="N385" i="40" s="1"/>
  <c r="N1351" i="33"/>
  <c r="N358" i="33" s="1"/>
  <c r="N1348" i="33"/>
  <c r="N1350" i="33"/>
  <c r="N323" i="33" s="1"/>
  <c r="N1353" i="33"/>
  <c r="N1206" i="33" s="1"/>
  <c r="N1349" i="33"/>
  <c r="N280" i="33" s="1"/>
  <c r="N1352" i="33"/>
  <c r="N384" i="33" s="1"/>
  <c r="N385" i="33" s="1"/>
  <c r="N113" i="40" s="1"/>
  <c r="O491" i="33"/>
  <c r="O157" i="40" s="1"/>
  <c r="L50" i="33"/>
  <c r="L22" i="40" s="1"/>
  <c r="P1804" i="33"/>
  <c r="P1806" i="33" s="1"/>
  <c r="P301" i="33" s="1"/>
  <c r="L131" i="33"/>
  <c r="L60" i="40" s="1"/>
  <c r="M433" i="33"/>
  <c r="M130" i="40" s="1"/>
  <c r="L508" i="33"/>
  <c r="P708" i="33"/>
  <c r="P706" i="33" s="1"/>
  <c r="P217" i="40" s="1"/>
  <c r="L1836" i="33"/>
  <c r="L509" i="40" s="1"/>
  <c r="L446" i="33"/>
  <c r="O1013" i="33"/>
  <c r="O296" i="40" s="1"/>
  <c r="O756" i="33"/>
  <c r="O758" i="33" s="1"/>
  <c r="O1278" i="33" s="1"/>
  <c r="O933" i="33"/>
  <c r="O935" i="33" s="1"/>
  <c r="O240" i="33" s="1"/>
  <c r="O958" i="33"/>
  <c r="O280" i="40" s="1"/>
  <c r="M1585" i="33"/>
  <c r="M439" i="40" s="1"/>
  <c r="L125" i="33"/>
  <c r="L57" i="40" s="1"/>
  <c r="O1310" i="33"/>
  <c r="O1314" i="33" s="1"/>
  <c r="O355" i="33" s="1"/>
  <c r="O823" i="33"/>
  <c r="O242" i="40" s="1"/>
  <c r="M601" i="33"/>
  <c r="M599" i="33" s="1"/>
  <c r="M186" i="40" s="1"/>
  <c r="L68" i="33"/>
  <c r="L31" i="40" s="1"/>
  <c r="M1117" i="33"/>
  <c r="O861" i="33"/>
  <c r="O253" i="40" s="1"/>
  <c r="N1167" i="33"/>
  <c r="N1172" i="33" s="1"/>
  <c r="N398" i="33" s="1"/>
  <c r="L1902" i="33"/>
  <c r="O1019" i="33"/>
  <c r="O1020" i="33" s="1"/>
  <c r="O1066" i="33"/>
  <c r="O310" i="40" s="1"/>
  <c r="O658" i="33"/>
  <c r="O197" i="40" s="1"/>
  <c r="L1918" i="33"/>
  <c r="L542" i="40" s="1"/>
  <c r="M563" i="33"/>
  <c r="M561" i="33" s="1"/>
  <c r="M179" i="40" s="1"/>
  <c r="O1330" i="33"/>
  <c r="O381" i="40" s="1"/>
  <c r="L572" i="33"/>
  <c r="L574" i="33" s="1"/>
  <c r="L577" i="33" s="1"/>
  <c r="M378" i="33"/>
  <c r="M110" i="40" s="1"/>
  <c r="L718" i="33"/>
  <c r="L219" i="40" s="1"/>
  <c r="M1295" i="33"/>
  <c r="M1293" i="33" s="1"/>
  <c r="M372" i="40" s="1"/>
  <c r="M1074" i="33"/>
  <c r="M1075" i="33" s="1"/>
  <c r="M1921" i="33" s="1"/>
  <c r="M543" i="40" s="1"/>
  <c r="M401" i="33"/>
  <c r="M119" i="40" s="1"/>
  <c r="M303" i="33"/>
  <c r="M104" i="40" s="1"/>
  <c r="M334" i="33"/>
  <c r="M107" i="40" s="1"/>
  <c r="M443" i="33"/>
  <c r="M135" i="40" s="1"/>
  <c r="M586" i="33"/>
  <c r="M584" i="33" s="1"/>
  <c r="M184" i="40" s="1"/>
  <c r="O501" i="33"/>
  <c r="O163" i="40" s="1"/>
  <c r="M670" i="33"/>
  <c r="M668" i="33" s="1"/>
  <c r="M201" i="40" s="1"/>
  <c r="N1249" i="33"/>
  <c r="M437" i="33"/>
  <c r="M132" i="40" s="1"/>
  <c r="M465" i="33"/>
  <c r="M144" i="40" s="1"/>
  <c r="N1376" i="33"/>
  <c r="M505" i="33"/>
  <c r="M165" i="40" s="1"/>
  <c r="L121" i="33"/>
  <c r="L55" i="40" s="1"/>
  <c r="M631" i="33"/>
  <c r="M1133" i="33"/>
  <c r="M1131" i="33" s="1"/>
  <c r="M328" i="40" s="1"/>
  <c r="L1296" i="33"/>
  <c r="L1298" i="33"/>
  <c r="L515" i="33" s="1"/>
  <c r="L1297" i="33"/>
  <c r="M203" i="33"/>
  <c r="M88" i="40" s="1"/>
  <c r="L1915" i="33"/>
  <c r="L541" i="40" s="1"/>
  <c r="L644" i="33"/>
  <c r="L1897" i="33" s="1"/>
  <c r="L535" i="40" s="1"/>
  <c r="L645" i="33"/>
  <c r="L171" i="33" s="1"/>
  <c r="L172" i="33" s="1"/>
  <c r="L77" i="40" s="1"/>
  <c r="M408" i="33"/>
  <c r="M122" i="40" s="1"/>
  <c r="L1891" i="33"/>
  <c r="L533" i="40" s="1"/>
  <c r="M1535" i="33"/>
  <c r="M1533" i="33" s="1"/>
  <c r="M426" i="40" s="1"/>
  <c r="M1686" i="33"/>
  <c r="M1684" i="33" s="1"/>
  <c r="M480" i="40" s="1"/>
  <c r="M1864" i="33"/>
  <c r="M524" i="40" s="1"/>
  <c r="O697" i="33"/>
  <c r="O212" i="40" s="1"/>
  <c r="L1041" i="33"/>
  <c r="L1044" i="33" s="1"/>
  <c r="L1046" i="33" s="1"/>
  <c r="L543" i="33" s="1"/>
  <c r="L544" i="33" s="1"/>
  <c r="M928" i="33"/>
  <c r="M64" i="33" s="1"/>
  <c r="M65" i="33" s="1"/>
  <c r="M29" i="40" s="1"/>
  <c r="M927" i="33"/>
  <c r="M1900" i="33" s="1"/>
  <c r="M536" i="40" s="1"/>
  <c r="L1076" i="33"/>
  <c r="L4" i="33" s="1"/>
  <c r="L1077" i="33"/>
  <c r="L101" i="33" s="1"/>
  <c r="L103" i="33" s="1"/>
  <c r="L47" i="40" s="1"/>
  <c r="L1075" i="33"/>
  <c r="L1921" i="33" s="1"/>
  <c r="L543" i="40" s="1"/>
  <c r="M653" i="33"/>
  <c r="M15" i="33" s="1"/>
  <c r="M16" i="33" s="1"/>
  <c r="M5" i="40" s="1"/>
  <c r="M654" i="33"/>
  <c r="M100" i="33" s="1"/>
  <c r="M652" i="33"/>
  <c r="M766" i="33"/>
  <c r="M764" i="33" s="1"/>
  <c r="M229" i="40" s="1"/>
  <c r="L1282" i="33"/>
  <c r="L370" i="40" s="1"/>
  <c r="L1285" i="33"/>
  <c r="L1879" i="33" s="1"/>
  <c r="L529" i="40" s="1"/>
  <c r="L1286" i="33"/>
  <c r="L533" i="33" s="1"/>
  <c r="M1437" i="33"/>
  <c r="M7" i="33" s="1"/>
  <c r="M1438" i="33"/>
  <c r="M102" i="33" s="1"/>
  <c r="M1436" i="33"/>
  <c r="M74" i="33"/>
  <c r="M34" i="40" s="1"/>
  <c r="N1024" i="33"/>
  <c r="N407" i="33" s="1"/>
  <c r="N408" i="33" s="1"/>
  <c r="N122" i="40" s="1"/>
  <c r="N1022" i="33"/>
  <c r="N315" i="33" s="1"/>
  <c r="N1025" i="33"/>
  <c r="N1288" i="33" s="1"/>
  <c r="N1023" i="33"/>
  <c r="N346" i="33" s="1"/>
  <c r="N1021" i="33"/>
  <c r="N264" i="33" s="1"/>
  <c r="N1020" i="33"/>
  <c r="M1212" i="33"/>
  <c r="M353" i="40" s="1"/>
  <c r="L868" i="33"/>
  <c r="L255" i="40" s="1"/>
  <c r="L872" i="33"/>
  <c r="L94" i="33" s="1"/>
  <c r="L95" i="33" s="1"/>
  <c r="L44" i="40" s="1"/>
  <c r="L873" i="33"/>
  <c r="L530" i="33" s="1"/>
  <c r="L871" i="33"/>
  <c r="M985" i="33"/>
  <c r="L41" i="33"/>
  <c r="L17" i="40" s="1"/>
  <c r="M750" i="33"/>
  <c r="M224" i="33" s="1"/>
  <c r="M234" i="33" s="1"/>
  <c r="M95" i="40" s="1"/>
  <c r="M749" i="33"/>
  <c r="M184" i="33" s="1"/>
  <c r="M193" i="33" s="1"/>
  <c r="M83" i="40" s="1"/>
  <c r="M748" i="33"/>
  <c r="M1924" i="33" s="1"/>
  <c r="M544" i="40" s="1"/>
  <c r="M751" i="33"/>
  <c r="M715" i="33" s="1"/>
  <c r="M717" i="33" s="1"/>
  <c r="L1425" i="33"/>
  <c r="L6" i="33" s="1"/>
  <c r="L1424" i="33"/>
  <c r="M953" i="33"/>
  <c r="M58" i="33" s="1"/>
  <c r="M59" i="33" s="1"/>
  <c r="M26" i="40" s="1"/>
  <c r="M952" i="33"/>
  <c r="L588" i="33"/>
  <c r="L679" i="33" s="1"/>
  <c r="L681" i="33" s="1"/>
  <c r="L589" i="33"/>
  <c r="L826" i="33" s="1"/>
  <c r="L830" i="33" s="1"/>
  <c r="L244" i="40" s="1"/>
  <c r="L587" i="33"/>
  <c r="L1930" i="33" s="1"/>
  <c r="L546" i="40" s="1"/>
  <c r="M1220" i="33"/>
  <c r="M1218" i="33" s="1"/>
  <c r="M355" i="40" s="1"/>
  <c r="M1106" i="33"/>
  <c r="M572" i="33" s="1"/>
  <c r="M574" i="33" s="1"/>
  <c r="M1105" i="33"/>
  <c r="M643" i="33"/>
  <c r="L210" i="33"/>
  <c r="M207" i="33"/>
  <c r="M90" i="40" s="1"/>
  <c r="L988" i="33"/>
  <c r="L514" i="33" s="1"/>
  <c r="L986" i="33"/>
  <c r="L987" i="33"/>
  <c r="B3" i="30" a="1"/>
  <c r="B3" i="30" s="1"/>
  <c r="C3" i="30"/>
  <c r="E3" i="30" s="1"/>
  <c r="D3" i="30" a="1"/>
  <c r="D3" i="30" s="1"/>
  <c r="F3" i="30" a="1"/>
  <c r="F3" i="30" s="1"/>
  <c r="H3" i="30" a="1"/>
  <c r="H3" i="30" s="1"/>
  <c r="B4" i="30" a="1"/>
  <c r="B4" i="30" s="1"/>
  <c r="C4" i="30"/>
  <c r="E4" i="30" s="1"/>
  <c r="D4" i="30" a="1"/>
  <c r="D4" i="30" s="1"/>
  <c r="F4" i="30" a="1"/>
  <c r="F4" i="30" s="1"/>
  <c r="H4" i="30" a="1"/>
  <c r="H4" i="30" s="1"/>
  <c r="B5" i="30" a="1"/>
  <c r="B5" i="30" s="1"/>
  <c r="C5" i="30"/>
  <c r="E5" i="30" s="1"/>
  <c r="D5" i="30" a="1"/>
  <c r="D5" i="30" s="1"/>
  <c r="F5" i="30" a="1"/>
  <c r="F5" i="30" s="1"/>
  <c r="H5" i="30" a="1"/>
  <c r="H5" i="30" s="1"/>
  <c r="B6" i="30" a="1"/>
  <c r="B6" i="30" s="1"/>
  <c r="C6" i="30"/>
  <c r="E6" i="30" s="1"/>
  <c r="D6" i="30" a="1"/>
  <c r="D6" i="30" s="1"/>
  <c r="F6" i="30" a="1"/>
  <c r="F6" i="30" s="1"/>
  <c r="H6" i="30" a="1"/>
  <c r="H6" i="30" s="1"/>
  <c r="B7" i="30" a="1"/>
  <c r="B7" i="30" s="1"/>
  <c r="C7" i="30"/>
  <c r="E7" i="30" s="1"/>
  <c r="D7" i="30" a="1"/>
  <c r="D7" i="30" s="1"/>
  <c r="F7" i="30" a="1"/>
  <c r="F7" i="30" s="1"/>
  <c r="H7" i="30" a="1"/>
  <c r="H7" i="30" s="1"/>
  <c r="B8" i="30" a="1"/>
  <c r="B8" i="30" s="1"/>
  <c r="C8" i="30"/>
  <c r="E8" i="30" s="1"/>
  <c r="D8" i="30" a="1"/>
  <c r="D8" i="30" s="1"/>
  <c r="F8" i="30" a="1"/>
  <c r="F8" i="30" s="1"/>
  <c r="H8" i="30" a="1"/>
  <c r="H8" i="30" s="1"/>
  <c r="B9" i="30" a="1"/>
  <c r="B9" i="30" s="1"/>
  <c r="C9" i="30"/>
  <c r="E9" i="30" s="1"/>
  <c r="D9" i="30" a="1"/>
  <c r="D9" i="30" s="1"/>
  <c r="F9" i="30" a="1"/>
  <c r="F9" i="30" s="1"/>
  <c r="H9" i="30" a="1"/>
  <c r="H9" i="30" s="1"/>
  <c r="B10" i="30" a="1"/>
  <c r="B10" i="30" s="1"/>
  <c r="C10" i="30"/>
  <c r="E10" i="30" s="1"/>
  <c r="D10" i="30" a="1"/>
  <c r="D10" i="30" s="1"/>
  <c r="F10" i="30" a="1"/>
  <c r="F10" i="30" s="1"/>
  <c r="H10" i="30" a="1"/>
  <c r="H10" i="30" s="1"/>
  <c r="B11" i="30" a="1"/>
  <c r="B11" i="30" s="1"/>
  <c r="C11" i="30"/>
  <c r="E11" i="30" s="1"/>
  <c r="D11" i="30" a="1"/>
  <c r="D11" i="30" s="1"/>
  <c r="F11" i="30" a="1"/>
  <c r="F11" i="30" s="1"/>
  <c r="H11" i="30" a="1"/>
  <c r="H11" i="30" s="1"/>
  <c r="B12" i="30" a="1"/>
  <c r="B12" i="30" s="1"/>
  <c r="C12" i="30"/>
  <c r="E12" i="30" s="1"/>
  <c r="D12" i="30" a="1"/>
  <c r="D12" i="30" s="1"/>
  <c r="F12" i="30" a="1"/>
  <c r="F12" i="30" s="1"/>
  <c r="H12" i="30" a="1"/>
  <c r="H12" i="30" s="1"/>
  <c r="B13" i="30" a="1"/>
  <c r="B13" i="30" s="1"/>
  <c r="C13" i="30"/>
  <c r="E13" i="30" s="1"/>
  <c r="D13" i="30" a="1"/>
  <c r="D13" i="30" s="1"/>
  <c r="F13" i="30" a="1"/>
  <c r="F13" i="30" s="1"/>
  <c r="H13" i="30" a="1"/>
  <c r="H13" i="30" s="1"/>
  <c r="B14" i="30" a="1"/>
  <c r="B14" i="30" s="1"/>
  <c r="C14" i="30"/>
  <c r="E14" i="30" s="1"/>
  <c r="D14" i="30" a="1"/>
  <c r="D14" i="30" s="1"/>
  <c r="F14" i="30" a="1"/>
  <c r="F14" i="30" s="1"/>
  <c r="H14" i="30" a="1"/>
  <c r="H14" i="30" s="1"/>
  <c r="B15" i="30" a="1"/>
  <c r="B15" i="30" s="1"/>
  <c r="C15" i="30"/>
  <c r="E15" i="30" s="1"/>
  <c r="D15" i="30" a="1"/>
  <c r="D15" i="30" s="1"/>
  <c r="F15" i="30" a="1"/>
  <c r="F15" i="30" s="1"/>
  <c r="H15" i="30" a="1"/>
  <c r="H15" i="30" s="1"/>
  <c r="B16" i="30" a="1"/>
  <c r="B16" i="30" s="1"/>
  <c r="C16" i="30"/>
  <c r="E16" i="30" s="1"/>
  <c r="D16" i="30" a="1"/>
  <c r="D16" i="30" s="1"/>
  <c r="F16" i="30" a="1"/>
  <c r="F16" i="30" s="1"/>
  <c r="H16" i="30" a="1"/>
  <c r="H16" i="30" s="1"/>
  <c r="B17" i="30" a="1"/>
  <c r="B17" i="30" s="1"/>
  <c r="C17" i="30"/>
  <c r="E17" i="30" s="1"/>
  <c r="D17" i="30" a="1"/>
  <c r="D17" i="30" s="1"/>
  <c r="F17" i="30" a="1"/>
  <c r="F17" i="30" s="1"/>
  <c r="H17" i="30" a="1"/>
  <c r="H17" i="30" s="1"/>
  <c r="B18" i="30" a="1"/>
  <c r="B18" i="30" s="1"/>
  <c r="C18" i="30"/>
  <c r="E18" i="30" s="1"/>
  <c r="D18" i="30" a="1"/>
  <c r="D18" i="30" s="1"/>
  <c r="F18" i="30" a="1"/>
  <c r="F18" i="30" s="1"/>
  <c r="H18" i="30" a="1"/>
  <c r="H18" i="30" s="1"/>
  <c r="B19" i="30" a="1"/>
  <c r="B19" i="30" s="1"/>
  <c r="C19" i="30"/>
  <c r="E19" i="30" s="1"/>
  <c r="D19" i="30" a="1"/>
  <c r="D19" i="30" s="1"/>
  <c r="F19" i="30" a="1"/>
  <c r="F19" i="30" s="1"/>
  <c r="H19" i="30" a="1"/>
  <c r="H19" i="30" s="1"/>
  <c r="B20" i="30" a="1"/>
  <c r="B20" i="30" s="1"/>
  <c r="C20" i="30"/>
  <c r="E20" i="30" s="1"/>
  <c r="D20" i="30" a="1"/>
  <c r="D20" i="30" s="1"/>
  <c r="F20" i="30" a="1"/>
  <c r="F20" i="30" s="1"/>
  <c r="H20" i="30" a="1"/>
  <c r="H20" i="30" s="1"/>
  <c r="B21" i="30" a="1"/>
  <c r="B21" i="30" s="1"/>
  <c r="C21" i="30"/>
  <c r="E21" i="30" s="1"/>
  <c r="D21" i="30" a="1"/>
  <c r="D21" i="30" s="1"/>
  <c r="F21" i="30" a="1"/>
  <c r="F21" i="30" s="1"/>
  <c r="H21" i="30" a="1"/>
  <c r="H21" i="30" s="1"/>
  <c r="B22" i="30" a="1"/>
  <c r="B22" i="30" s="1"/>
  <c r="C22" i="30"/>
  <c r="E22" i="30" s="1"/>
  <c r="D22" i="30" a="1"/>
  <c r="D22" i="30" s="1"/>
  <c r="F22" i="30" a="1"/>
  <c r="F22" i="30" s="1"/>
  <c r="H22" i="30" a="1"/>
  <c r="H22" i="30" s="1"/>
  <c r="B23" i="30" a="1"/>
  <c r="B23" i="30" s="1"/>
  <c r="C23" i="30"/>
  <c r="E23" i="30" s="1"/>
  <c r="D23" i="30" a="1"/>
  <c r="D23" i="30" s="1"/>
  <c r="F23" i="30" a="1"/>
  <c r="F23" i="30" s="1"/>
  <c r="H23" i="30" a="1"/>
  <c r="H23" i="30" s="1"/>
  <c r="B24" i="30" a="1"/>
  <c r="B24" i="30"/>
  <c r="C24" i="30"/>
  <c r="E24" i="30" s="1"/>
  <c r="D24" i="30" a="1"/>
  <c r="D24" i="30" s="1"/>
  <c r="F24" i="30" a="1"/>
  <c r="F24" i="30" s="1"/>
  <c r="H24" i="30" a="1"/>
  <c r="H24" i="30" s="1"/>
  <c r="B25" i="30" a="1"/>
  <c r="B25" i="30" s="1"/>
  <c r="C25" i="30"/>
  <c r="E25" i="30" s="1"/>
  <c r="D25" i="30" a="1"/>
  <c r="D25" i="30" s="1"/>
  <c r="F25" i="30" a="1"/>
  <c r="F25" i="30" s="1"/>
  <c r="H25" i="30" a="1"/>
  <c r="H25" i="30" s="1"/>
  <c r="B26" i="30" a="1"/>
  <c r="B26" i="30" s="1"/>
  <c r="C26" i="30"/>
  <c r="E26" i="30" s="1"/>
  <c r="D26" i="30" a="1"/>
  <c r="D26" i="30" s="1"/>
  <c r="H26" i="30" a="1"/>
  <c r="H26" i="30" s="1"/>
  <c r="B27" i="30" a="1"/>
  <c r="B27" i="30" s="1"/>
  <c r="C27" i="30"/>
  <c r="E27" i="30" s="1"/>
  <c r="D27" i="30" a="1"/>
  <c r="D27" i="30" s="1"/>
  <c r="F27" i="30" a="1"/>
  <c r="F27" i="30" s="1"/>
  <c r="H27" i="30" a="1"/>
  <c r="H27" i="30" s="1"/>
  <c r="B28" i="30" a="1"/>
  <c r="B28" i="30" s="1"/>
  <c r="C28" i="30"/>
  <c r="E28" i="30" s="1"/>
  <c r="D28" i="30" a="1"/>
  <c r="D28" i="30" s="1"/>
  <c r="F28" i="30" a="1"/>
  <c r="F28" i="30" s="1"/>
  <c r="H28" i="30" a="1"/>
  <c r="H28" i="30" s="1"/>
  <c r="B29" i="30" a="1"/>
  <c r="B29" i="30" s="1"/>
  <c r="C29" i="30"/>
  <c r="E29" i="30" s="1"/>
  <c r="D29" i="30" a="1"/>
  <c r="D29" i="30" s="1"/>
  <c r="F29" i="30" a="1"/>
  <c r="F29" i="30" s="1"/>
  <c r="H29" i="30" a="1"/>
  <c r="H29" i="30" s="1"/>
  <c r="B30" i="30" a="1"/>
  <c r="B30" i="30" s="1"/>
  <c r="C30" i="30"/>
  <c r="D30" i="30" a="1"/>
  <c r="D30" i="30" s="1"/>
  <c r="F30" i="30" a="1"/>
  <c r="F30" i="30" s="1"/>
  <c r="H30" i="30" a="1"/>
  <c r="H30" i="30" s="1"/>
  <c r="B31" i="30" a="1"/>
  <c r="B31" i="30" s="1"/>
  <c r="C31" i="30"/>
  <c r="D31" i="30" a="1"/>
  <c r="D31" i="30" s="1"/>
  <c r="F31" i="30" a="1"/>
  <c r="F31" i="30" s="1"/>
  <c r="H31" i="30" a="1"/>
  <c r="H31" i="30" s="1"/>
  <c r="B32" i="30" a="1"/>
  <c r="B32" i="30" s="1"/>
  <c r="C32" i="30"/>
  <c r="D32" i="30" a="1"/>
  <c r="D32" i="30" s="1"/>
  <c r="F32" i="30" a="1"/>
  <c r="F32" i="30" s="1"/>
  <c r="H32" i="30" a="1"/>
  <c r="H32" i="30" s="1"/>
  <c r="B33" i="30" a="1"/>
  <c r="B33" i="30" s="1"/>
  <c r="C33" i="30"/>
  <c r="D33" i="30" a="1"/>
  <c r="D33" i="30" s="1"/>
  <c r="F33" i="30" a="1"/>
  <c r="F33" i="30" s="1"/>
  <c r="H33" i="30" a="1"/>
  <c r="H33" i="30" s="1"/>
  <c r="B34" i="30" a="1"/>
  <c r="B34" i="30" s="1"/>
  <c r="C34" i="30"/>
  <c r="D34" i="30" a="1"/>
  <c r="D34" i="30" s="1"/>
  <c r="F34" i="30" a="1"/>
  <c r="F34" i="30" s="1"/>
  <c r="H34" i="30" a="1"/>
  <c r="H34" i="30" s="1"/>
  <c r="B35" i="30" a="1"/>
  <c r="B35" i="30" s="1"/>
  <c r="C35" i="30"/>
  <c r="D35" i="30" a="1"/>
  <c r="D35" i="30" s="1"/>
  <c r="F35" i="30" a="1"/>
  <c r="F35" i="30" s="1"/>
  <c r="H35" i="30" a="1"/>
  <c r="H35" i="30" s="1"/>
  <c r="B36" i="30" a="1"/>
  <c r="B36" i="30" s="1"/>
  <c r="C36" i="30"/>
  <c r="D36" i="30" a="1"/>
  <c r="D36" i="30" s="1"/>
  <c r="F36" i="30" a="1"/>
  <c r="F36" i="30" s="1"/>
  <c r="H36" i="30" a="1"/>
  <c r="H36" i="30" s="1"/>
  <c r="B37" i="30" a="1"/>
  <c r="B37" i="30" s="1"/>
  <c r="C37" i="30"/>
  <c r="D37" i="30" a="1"/>
  <c r="D37" i="30" s="1"/>
  <c r="F37" i="30" a="1"/>
  <c r="F37" i="30" s="1"/>
  <c r="H37" i="30" a="1"/>
  <c r="H37" i="30" s="1"/>
  <c r="B38" i="30" a="1"/>
  <c r="B38" i="30" s="1"/>
  <c r="C38" i="30"/>
  <c r="D38" i="30" a="1"/>
  <c r="D38" i="30" s="1"/>
  <c r="F38" i="30" a="1"/>
  <c r="F38" i="30" s="1"/>
  <c r="H38" i="30" a="1"/>
  <c r="H38" i="30" s="1"/>
  <c r="B39" i="30" a="1"/>
  <c r="B39" i="30" s="1"/>
  <c r="C39" i="30"/>
  <c r="D39" i="30" a="1"/>
  <c r="D39" i="30" s="1"/>
  <c r="F39" i="30" a="1"/>
  <c r="F39" i="30" s="1"/>
  <c r="H39" i="30" a="1"/>
  <c r="H39" i="30" s="1"/>
  <c r="B40" i="30" a="1"/>
  <c r="B40" i="30" s="1"/>
  <c r="C40" i="30"/>
  <c r="D40" i="30" a="1"/>
  <c r="D40" i="30" s="1"/>
  <c r="F40" i="30" a="1"/>
  <c r="F40" i="30" s="1"/>
  <c r="H40" i="30" a="1"/>
  <c r="H40" i="30" s="1"/>
  <c r="B41" i="30" a="1"/>
  <c r="B41" i="30" s="1"/>
  <c r="C41" i="30"/>
  <c r="D41" i="30" a="1"/>
  <c r="D41" i="30" s="1"/>
  <c r="F41" i="30" a="1"/>
  <c r="F41" i="30" s="1"/>
  <c r="H41" i="30" a="1"/>
  <c r="H41" i="30" s="1"/>
  <c r="B42" i="30" a="1"/>
  <c r="B42" i="30" s="1"/>
  <c r="C42" i="30"/>
  <c r="D42" i="30" a="1"/>
  <c r="D42" i="30" s="1"/>
  <c r="F42" i="30" a="1"/>
  <c r="F42" i="30" s="1"/>
  <c r="H42" i="30" a="1"/>
  <c r="H42" i="30" s="1"/>
  <c r="B43" i="30" a="1"/>
  <c r="B43" i="30" s="1"/>
  <c r="C43" i="30"/>
  <c r="D43" i="30" a="1"/>
  <c r="D43" i="30" s="1"/>
  <c r="F43" i="30" a="1"/>
  <c r="F43" i="30" s="1"/>
  <c r="H43" i="30" a="1"/>
  <c r="H43" i="30" s="1"/>
  <c r="B44" i="30" a="1"/>
  <c r="B44" i="30" s="1"/>
  <c r="C44" i="30"/>
  <c r="D44" i="30" a="1"/>
  <c r="D44" i="30" s="1"/>
  <c r="F44" i="30" a="1"/>
  <c r="F44" i="30" s="1"/>
  <c r="H44" i="30" a="1"/>
  <c r="H44" i="30" s="1"/>
  <c r="B45" i="30" a="1"/>
  <c r="B45" i="30" s="1"/>
  <c r="C45" i="30"/>
  <c r="D45" i="30" a="1"/>
  <c r="D45" i="30" s="1"/>
  <c r="F45" i="30" a="1"/>
  <c r="F45" i="30" s="1"/>
  <c r="H45" i="30" a="1"/>
  <c r="H45" i="30" s="1"/>
  <c r="B46" i="30" a="1"/>
  <c r="B46" i="30" s="1"/>
  <c r="C46" i="30"/>
  <c r="D46" i="30" a="1"/>
  <c r="D46" i="30" s="1"/>
  <c r="F46" i="30" a="1"/>
  <c r="F46" i="30" s="1"/>
  <c r="H46" i="30" a="1"/>
  <c r="H46" i="30" s="1"/>
  <c r="B47" i="30" a="1"/>
  <c r="B47" i="30" s="1"/>
  <c r="C47" i="30"/>
  <c r="D47" i="30" a="1"/>
  <c r="D47" i="30" s="1"/>
  <c r="F47" i="30" a="1"/>
  <c r="F47" i="30" s="1"/>
  <c r="H47" i="30" a="1"/>
  <c r="H47" i="30" s="1"/>
  <c r="B48" i="30" a="1"/>
  <c r="B48" i="30" s="1"/>
  <c r="C48" i="30"/>
  <c r="D48" i="30" a="1"/>
  <c r="D48" i="30" s="1"/>
  <c r="F48" i="30" a="1"/>
  <c r="F48" i="30" s="1"/>
  <c r="H48" i="30" a="1"/>
  <c r="H48" i="30" s="1"/>
  <c r="B49" i="30" a="1"/>
  <c r="B49" i="30" s="1"/>
  <c r="C49" i="30"/>
  <c r="D49" i="30" a="1"/>
  <c r="D49" i="30" s="1"/>
  <c r="F49" i="30" a="1"/>
  <c r="F49" i="30" s="1"/>
  <c r="H49" i="30" a="1"/>
  <c r="H49" i="30" s="1"/>
  <c r="B50" i="30" a="1"/>
  <c r="B50" i="30" s="1"/>
  <c r="C50" i="30"/>
  <c r="D50" i="30" a="1"/>
  <c r="D50" i="30" s="1"/>
  <c r="F50" i="30" a="1"/>
  <c r="F50" i="30" s="1"/>
  <c r="H50" i="30" a="1"/>
  <c r="H50" i="30" s="1"/>
  <c r="B51" i="30" a="1"/>
  <c r="B51" i="30" s="1"/>
  <c r="C51" i="30"/>
  <c r="D51" i="30" a="1"/>
  <c r="D51" i="30" s="1"/>
  <c r="F51" i="30" a="1"/>
  <c r="F51" i="30" s="1"/>
  <c r="H51" i="30" a="1"/>
  <c r="H51" i="30" s="1"/>
  <c r="B52" i="30" a="1"/>
  <c r="B52" i="30" s="1"/>
  <c r="C52" i="30"/>
  <c r="D52" i="30" a="1"/>
  <c r="D52" i="30" s="1"/>
  <c r="F52" i="30" a="1"/>
  <c r="F52" i="30" s="1"/>
  <c r="H52" i="30" a="1"/>
  <c r="H52" i="30" s="1"/>
  <c r="B53" i="30" a="1"/>
  <c r="B53" i="30" s="1"/>
  <c r="C53" i="30"/>
  <c r="D53" i="30" a="1"/>
  <c r="D53" i="30" s="1"/>
  <c r="F53" i="30" a="1"/>
  <c r="F53" i="30" s="1"/>
  <c r="H53" i="30" a="1"/>
  <c r="H53" i="30" s="1"/>
  <c r="B54" i="30" a="1"/>
  <c r="B54" i="30" s="1"/>
  <c r="C54" i="30"/>
  <c r="D54" i="30" a="1"/>
  <c r="D54" i="30" s="1"/>
  <c r="F54" i="30" a="1"/>
  <c r="F54" i="30" s="1"/>
  <c r="H54" i="30" a="1"/>
  <c r="H54" i="30" s="1"/>
  <c r="B55" i="30" a="1"/>
  <c r="B55" i="30" s="1"/>
  <c r="C55" i="30"/>
  <c r="D55" i="30" a="1"/>
  <c r="D55" i="30" s="1"/>
  <c r="F55" i="30" a="1"/>
  <c r="F55" i="30" s="1"/>
  <c r="H55" i="30" a="1"/>
  <c r="H55" i="30" s="1"/>
  <c r="B56" i="30" a="1"/>
  <c r="B56" i="30" s="1"/>
  <c r="C56" i="30"/>
  <c r="D56" i="30" a="1"/>
  <c r="D56" i="30"/>
  <c r="F56" i="30" a="1"/>
  <c r="F56" i="30" s="1"/>
  <c r="H56" i="30" a="1"/>
  <c r="H56" i="30" s="1"/>
  <c r="B57" i="30" a="1"/>
  <c r="B57" i="30" s="1"/>
  <c r="C57" i="30"/>
  <c r="D57" i="30" a="1"/>
  <c r="D57" i="30" s="1"/>
  <c r="F57" i="30" a="1"/>
  <c r="F57" i="30" s="1"/>
  <c r="H57" i="30" a="1"/>
  <c r="H57" i="30" s="1"/>
  <c r="B58" i="30" a="1"/>
  <c r="B58" i="30" s="1"/>
  <c r="C58" i="30"/>
  <c r="D58" i="30" a="1"/>
  <c r="D58" i="30" s="1"/>
  <c r="F58" i="30" a="1"/>
  <c r="F58" i="30" s="1"/>
  <c r="H58" i="30" a="1"/>
  <c r="H58" i="30" s="1"/>
  <c r="B59" i="30" a="1"/>
  <c r="B59" i="30" s="1"/>
  <c r="C59" i="30"/>
  <c r="D59" i="30" a="1"/>
  <c r="D59" i="30" s="1"/>
  <c r="F59" i="30" a="1"/>
  <c r="F59" i="30" s="1"/>
  <c r="H59" i="30" a="1"/>
  <c r="H59" i="30" s="1"/>
  <c r="B60" i="30" a="1"/>
  <c r="B60" i="30" s="1"/>
  <c r="C60" i="30"/>
  <c r="D60" i="30" a="1"/>
  <c r="D60" i="30" s="1"/>
  <c r="F60" i="30" a="1"/>
  <c r="F60" i="30" s="1"/>
  <c r="H60" i="30" a="1"/>
  <c r="H60" i="30" s="1"/>
  <c r="B61" i="30" a="1"/>
  <c r="B61" i="30" s="1"/>
  <c r="C61" i="30"/>
  <c r="D61" i="30" a="1"/>
  <c r="D61" i="30" s="1"/>
  <c r="F61" i="30" a="1"/>
  <c r="F61" i="30" s="1"/>
  <c r="H61" i="30" a="1"/>
  <c r="H61" i="30" s="1"/>
  <c r="B62" i="30" a="1"/>
  <c r="B62" i="30" s="1"/>
  <c r="C62" i="30"/>
  <c r="D62" i="30" a="1"/>
  <c r="D62" i="30" s="1"/>
  <c r="F62" i="30" a="1"/>
  <c r="F62" i="30" s="1"/>
  <c r="H62" i="30" a="1"/>
  <c r="H62" i="30" s="1"/>
  <c r="B63" i="30" a="1"/>
  <c r="B63" i="30" s="1"/>
  <c r="C63" i="30"/>
  <c r="D63" i="30" a="1"/>
  <c r="D63" i="30" s="1"/>
  <c r="F63" i="30" a="1"/>
  <c r="F63" i="30" s="1"/>
  <c r="H63" i="30" a="1"/>
  <c r="H63" i="30" s="1"/>
  <c r="B64" i="30" a="1"/>
  <c r="B64" i="30" s="1"/>
  <c r="C64" i="30"/>
  <c r="D64" i="30" a="1"/>
  <c r="D64" i="30" s="1"/>
  <c r="F64" i="30" a="1"/>
  <c r="F64" i="30" s="1"/>
  <c r="H64" i="30" a="1"/>
  <c r="H64" i="30" s="1"/>
  <c r="B65" i="30" a="1"/>
  <c r="B65" i="30" s="1"/>
  <c r="C65" i="30"/>
  <c r="D65" i="30" a="1"/>
  <c r="D65" i="30" s="1"/>
  <c r="F65" i="30" a="1"/>
  <c r="F65" i="30" s="1"/>
  <c r="H65" i="30" a="1"/>
  <c r="H65" i="30" s="1"/>
  <c r="B66" i="30" a="1"/>
  <c r="B66" i="30" s="1"/>
  <c r="C66" i="30"/>
  <c r="D66" i="30" a="1"/>
  <c r="D66" i="30" s="1"/>
  <c r="F66" i="30" a="1"/>
  <c r="F66" i="30" s="1"/>
  <c r="H66" i="30" a="1"/>
  <c r="H66" i="30" s="1"/>
  <c r="B67" i="30" a="1"/>
  <c r="B67" i="30" s="1"/>
  <c r="C67" i="30"/>
  <c r="D67" i="30" a="1"/>
  <c r="D67" i="30" s="1"/>
  <c r="F67" i="30" a="1"/>
  <c r="F67" i="30" s="1"/>
  <c r="H67" i="30" a="1"/>
  <c r="H67" i="30" s="1"/>
  <c r="B68" i="30" a="1"/>
  <c r="B68" i="30" s="1"/>
  <c r="C68" i="30"/>
  <c r="D68" i="30" a="1"/>
  <c r="D68" i="30" s="1"/>
  <c r="F68" i="30" a="1"/>
  <c r="F68" i="30" s="1"/>
  <c r="H68" i="30" a="1"/>
  <c r="H68" i="30" s="1"/>
  <c r="B69" i="30" a="1"/>
  <c r="B69" i="30" s="1"/>
  <c r="C69" i="30"/>
  <c r="D69" i="30" a="1"/>
  <c r="D69" i="30" s="1"/>
  <c r="F69" i="30" a="1"/>
  <c r="F69" i="30" s="1"/>
  <c r="H69" i="30" a="1"/>
  <c r="H69" i="30" s="1"/>
  <c r="B70" i="30" a="1"/>
  <c r="B70" i="30" s="1"/>
  <c r="C70" i="30"/>
  <c r="D70" i="30" a="1"/>
  <c r="D70" i="30" s="1"/>
  <c r="F70" i="30" a="1"/>
  <c r="F70" i="30" s="1"/>
  <c r="H70" i="30" a="1"/>
  <c r="H70" i="30" s="1"/>
  <c r="B71" i="30" a="1"/>
  <c r="B71" i="30" s="1"/>
  <c r="C71" i="30"/>
  <c r="D71" i="30" a="1"/>
  <c r="D71" i="30" s="1"/>
  <c r="F71" i="30" a="1"/>
  <c r="F71" i="30" s="1"/>
  <c r="H71" i="30" a="1"/>
  <c r="H71" i="30" s="1"/>
  <c r="B72" i="30" a="1"/>
  <c r="B72" i="30" s="1"/>
  <c r="C72" i="30"/>
  <c r="D72" i="30" a="1"/>
  <c r="D72" i="30" s="1"/>
  <c r="F72" i="30" a="1"/>
  <c r="F72" i="30" s="1"/>
  <c r="H72" i="30" a="1"/>
  <c r="H72" i="30" s="1"/>
  <c r="B73" i="30" a="1"/>
  <c r="B73" i="30" s="1"/>
  <c r="C73" i="30"/>
  <c r="D73" i="30" a="1"/>
  <c r="D73" i="30" s="1"/>
  <c r="F73" i="30" a="1"/>
  <c r="F73" i="30" s="1"/>
  <c r="H73" i="30" a="1"/>
  <c r="H73" i="30" s="1"/>
  <c r="B74" i="30" a="1"/>
  <c r="B74" i="30" s="1"/>
  <c r="C74" i="30"/>
  <c r="D74" i="30" a="1"/>
  <c r="D74" i="30" s="1"/>
  <c r="F74" i="30" a="1"/>
  <c r="F74" i="30" s="1"/>
  <c r="H74" i="30" a="1"/>
  <c r="H74" i="30" s="1"/>
  <c r="B75" i="30" a="1"/>
  <c r="B75" i="30" s="1"/>
  <c r="C75" i="30"/>
  <c r="D75" i="30" a="1"/>
  <c r="D75" i="30" s="1"/>
  <c r="F75" i="30" a="1"/>
  <c r="F75" i="30" s="1"/>
  <c r="H75" i="30" a="1"/>
  <c r="H75" i="30"/>
  <c r="B76" i="30" a="1"/>
  <c r="B76" i="30" s="1"/>
  <c r="C76" i="30"/>
  <c r="D76" i="30" a="1"/>
  <c r="D76" i="30" s="1"/>
  <c r="F76" i="30" a="1"/>
  <c r="F76" i="30" s="1"/>
  <c r="H76" i="30" a="1"/>
  <c r="H76" i="30" s="1"/>
  <c r="B77" i="30" a="1"/>
  <c r="B77" i="30" s="1"/>
  <c r="C77" i="30"/>
  <c r="D77" i="30" a="1"/>
  <c r="D77" i="30" s="1"/>
  <c r="F77" i="30" a="1"/>
  <c r="F77" i="30" s="1"/>
  <c r="H77" i="30" a="1"/>
  <c r="H77" i="30" s="1"/>
  <c r="B78" i="30" a="1"/>
  <c r="B78" i="30" s="1"/>
  <c r="C78" i="30"/>
  <c r="D78" i="30" a="1"/>
  <c r="D78" i="30" s="1"/>
  <c r="F78" i="30" a="1"/>
  <c r="F78" i="30" s="1"/>
  <c r="H78" i="30" a="1"/>
  <c r="H78" i="30" s="1"/>
  <c r="B79" i="30" a="1"/>
  <c r="B79" i="30" s="1"/>
  <c r="C79" i="30"/>
  <c r="D79" i="30" a="1"/>
  <c r="D79" i="30" s="1"/>
  <c r="F79" i="30" a="1"/>
  <c r="F79" i="30" s="1"/>
  <c r="H79" i="30" a="1"/>
  <c r="H79" i="30" s="1"/>
  <c r="B80" i="30" a="1"/>
  <c r="B80" i="30" s="1"/>
  <c r="C80" i="30"/>
  <c r="D80" i="30" a="1"/>
  <c r="D80" i="30" s="1"/>
  <c r="F80" i="30" a="1"/>
  <c r="F80" i="30" s="1"/>
  <c r="H80" i="30" a="1"/>
  <c r="H80" i="30" s="1"/>
  <c r="B81" i="30" a="1"/>
  <c r="B81" i="30" s="1"/>
  <c r="C81" i="30"/>
  <c r="D81" i="30" a="1"/>
  <c r="D81" i="30" s="1"/>
  <c r="F81" i="30" a="1"/>
  <c r="F81" i="30" s="1"/>
  <c r="H81" i="30" a="1"/>
  <c r="H81" i="30" s="1"/>
  <c r="B82" i="30" a="1"/>
  <c r="B82" i="30" s="1"/>
  <c r="C82" i="30"/>
  <c r="D82" i="30" a="1"/>
  <c r="D82" i="30" s="1"/>
  <c r="F82" i="30" a="1"/>
  <c r="F82" i="30" s="1"/>
  <c r="H82" i="30" a="1"/>
  <c r="H82" i="30" s="1"/>
  <c r="B83" i="30" a="1"/>
  <c r="B83" i="30" s="1"/>
  <c r="C83" i="30"/>
  <c r="D83" i="30" a="1"/>
  <c r="D83" i="30" s="1"/>
  <c r="F83" i="30" a="1"/>
  <c r="F83" i="30" s="1"/>
  <c r="H83" i="30" a="1"/>
  <c r="H83" i="30"/>
  <c r="B84" i="30" a="1"/>
  <c r="B84" i="30" s="1"/>
  <c r="C84" i="30"/>
  <c r="D84" i="30" a="1"/>
  <c r="D84" i="30" s="1"/>
  <c r="F84" i="30" a="1"/>
  <c r="F84" i="30" s="1"/>
  <c r="H84" i="30" a="1"/>
  <c r="H84" i="30" s="1"/>
  <c r="B85" i="30" a="1"/>
  <c r="B85" i="30" s="1"/>
  <c r="C85" i="30"/>
  <c r="D85" i="30" a="1"/>
  <c r="D85" i="30" s="1"/>
  <c r="F85" i="30" a="1"/>
  <c r="F85" i="30" s="1"/>
  <c r="H85" i="30" a="1"/>
  <c r="H85" i="30" s="1"/>
  <c r="B86" i="30" a="1"/>
  <c r="B86" i="30" s="1"/>
  <c r="C86" i="30"/>
  <c r="D86" i="30" a="1"/>
  <c r="D86" i="30" s="1"/>
  <c r="F86" i="30" a="1"/>
  <c r="F86" i="30" s="1"/>
  <c r="H86" i="30" a="1"/>
  <c r="H86" i="30" s="1"/>
  <c r="B87" i="30" a="1"/>
  <c r="B87" i="30" s="1"/>
  <c r="C87" i="30"/>
  <c r="D87" i="30" a="1"/>
  <c r="D87" i="30" s="1"/>
  <c r="F87" i="30" a="1"/>
  <c r="F87" i="30" s="1"/>
  <c r="H87" i="30" a="1"/>
  <c r="H87" i="30" s="1"/>
  <c r="B88" i="30" a="1"/>
  <c r="B88" i="30" s="1"/>
  <c r="C88" i="30"/>
  <c r="D88" i="30" a="1"/>
  <c r="D88" i="30" s="1"/>
  <c r="F88" i="30" a="1"/>
  <c r="F88" i="30" s="1"/>
  <c r="H88" i="30" a="1"/>
  <c r="H88" i="30"/>
  <c r="B89" i="30" a="1"/>
  <c r="B89" i="30" s="1"/>
  <c r="C89" i="30"/>
  <c r="D89" i="30" a="1"/>
  <c r="D89" i="30" s="1"/>
  <c r="F89" i="30" a="1"/>
  <c r="F89" i="30" s="1"/>
  <c r="H89" i="30" a="1"/>
  <c r="H89" i="30" s="1"/>
  <c r="B90" i="30" a="1"/>
  <c r="B90" i="30" s="1"/>
  <c r="C90" i="30"/>
  <c r="D90" i="30" a="1"/>
  <c r="D90" i="30" s="1"/>
  <c r="F90" i="30" a="1"/>
  <c r="F90" i="30" s="1"/>
  <c r="H90" i="30" a="1"/>
  <c r="H90" i="30" s="1"/>
  <c r="B91" i="30" a="1"/>
  <c r="B91" i="30" s="1"/>
  <c r="C91" i="30"/>
  <c r="D91" i="30" a="1"/>
  <c r="D91" i="30" s="1"/>
  <c r="F91" i="30" a="1"/>
  <c r="F91" i="30" s="1"/>
  <c r="H91" i="30" a="1"/>
  <c r="H91" i="30" s="1"/>
  <c r="B92" i="30" a="1"/>
  <c r="B92" i="30" s="1"/>
  <c r="C92" i="30"/>
  <c r="D92" i="30" a="1"/>
  <c r="D92" i="30"/>
  <c r="F92" i="30" a="1"/>
  <c r="F92" i="30" s="1"/>
  <c r="H92" i="30" a="1"/>
  <c r="H92" i="30" s="1"/>
  <c r="B93" i="30" a="1"/>
  <c r="B93" i="30" s="1"/>
  <c r="C93" i="30"/>
  <c r="D93" i="30" a="1"/>
  <c r="D93" i="30" s="1"/>
  <c r="F93" i="30" a="1"/>
  <c r="F93" i="30" s="1"/>
  <c r="H93" i="30" a="1"/>
  <c r="H93" i="30" s="1"/>
  <c r="B94" i="30" a="1"/>
  <c r="B94" i="30" s="1"/>
  <c r="C94" i="30"/>
  <c r="D94" i="30" a="1"/>
  <c r="D94" i="30" s="1"/>
  <c r="F94" i="30" a="1"/>
  <c r="F94" i="30" s="1"/>
  <c r="H94" i="30" a="1"/>
  <c r="H94" i="30" s="1"/>
  <c r="B95" i="30" a="1"/>
  <c r="B95" i="30" s="1"/>
  <c r="C95" i="30"/>
  <c r="D95" i="30" a="1"/>
  <c r="D95" i="30" s="1"/>
  <c r="E95" i="30" s="1"/>
  <c r="F95" i="30" a="1"/>
  <c r="F95" i="30" s="1"/>
  <c r="H95" i="30" a="1"/>
  <c r="H95" i="30"/>
  <c r="B96" i="30" a="1"/>
  <c r="B96" i="30" s="1"/>
  <c r="C96" i="30"/>
  <c r="D96" i="30" a="1"/>
  <c r="D96" i="30" s="1"/>
  <c r="F96" i="30" a="1"/>
  <c r="F96" i="30" s="1"/>
  <c r="H96" i="30" a="1"/>
  <c r="H96" i="30" s="1"/>
  <c r="B97" i="30" a="1"/>
  <c r="B97" i="30" s="1"/>
  <c r="C97" i="30"/>
  <c r="D97" i="30" a="1"/>
  <c r="D97" i="30" s="1"/>
  <c r="F97" i="30" a="1"/>
  <c r="F97" i="30" s="1"/>
  <c r="H97" i="30" a="1"/>
  <c r="H97" i="30" s="1"/>
  <c r="B98" i="30" a="1"/>
  <c r="B98" i="30" s="1"/>
  <c r="C98" i="30"/>
  <c r="D98" i="30" a="1"/>
  <c r="D98" i="30" s="1"/>
  <c r="F98" i="30" a="1"/>
  <c r="F98" i="30" s="1"/>
  <c r="H98" i="30" a="1"/>
  <c r="H98" i="30" s="1"/>
  <c r="B99" i="30" a="1"/>
  <c r="B99" i="30" s="1"/>
  <c r="C99" i="30"/>
  <c r="D99" i="30" a="1"/>
  <c r="D99" i="30" s="1"/>
  <c r="F99" i="30" a="1"/>
  <c r="F99" i="30" s="1"/>
  <c r="H99" i="30" a="1"/>
  <c r="H99" i="30" s="1"/>
  <c r="B100" i="30" a="1"/>
  <c r="B100" i="30" s="1"/>
  <c r="C100" i="30"/>
  <c r="D100" i="30" a="1"/>
  <c r="D100" i="30" s="1"/>
  <c r="F100" i="30" a="1"/>
  <c r="F100" i="30" s="1"/>
  <c r="H100" i="30" a="1"/>
  <c r="H100" i="30"/>
  <c r="B101" i="30" a="1"/>
  <c r="B101" i="30" s="1"/>
  <c r="C101" i="30"/>
  <c r="D101" i="30" a="1"/>
  <c r="D101" i="30" s="1"/>
  <c r="F101" i="30" a="1"/>
  <c r="F101" i="30" s="1"/>
  <c r="H101" i="30" a="1"/>
  <c r="H101" i="30" s="1"/>
  <c r="B102" i="30" a="1"/>
  <c r="B102" i="30" s="1"/>
  <c r="C102" i="30"/>
  <c r="D102" i="30" a="1"/>
  <c r="D102" i="30" s="1"/>
  <c r="F102" i="30" a="1"/>
  <c r="F102" i="30" s="1"/>
  <c r="H102" i="30" a="1"/>
  <c r="H102" i="30" s="1"/>
  <c r="B103" i="30" a="1"/>
  <c r="B103" i="30" s="1"/>
  <c r="C103" i="30"/>
  <c r="D103" i="30" a="1"/>
  <c r="D103" i="30" s="1"/>
  <c r="F103" i="30" a="1"/>
  <c r="F103" i="30" s="1"/>
  <c r="H103" i="30" a="1"/>
  <c r="H103" i="30" s="1"/>
  <c r="B104" i="30" a="1"/>
  <c r="B104" i="30" s="1"/>
  <c r="C104" i="30"/>
  <c r="D104" i="30" a="1"/>
  <c r="D104" i="30" s="1"/>
  <c r="F104" i="30" a="1"/>
  <c r="F104" i="30" s="1"/>
  <c r="H104" i="30" a="1"/>
  <c r="H104" i="30" s="1"/>
  <c r="B105" i="30" a="1"/>
  <c r="B105" i="30" s="1"/>
  <c r="C105" i="30"/>
  <c r="D105" i="30" a="1"/>
  <c r="D105" i="30" s="1"/>
  <c r="F105" i="30" a="1"/>
  <c r="F105" i="30" s="1"/>
  <c r="H105" i="30" a="1"/>
  <c r="H105" i="30" s="1"/>
  <c r="B106" i="30" a="1"/>
  <c r="B106" i="30" s="1"/>
  <c r="C106" i="30"/>
  <c r="D106" i="30" a="1"/>
  <c r="D106" i="30" s="1"/>
  <c r="F106" i="30" a="1"/>
  <c r="F106" i="30" s="1"/>
  <c r="H106" i="30" a="1"/>
  <c r="H106" i="30" s="1"/>
  <c r="B107" i="30" a="1"/>
  <c r="B107" i="30" s="1"/>
  <c r="C107" i="30"/>
  <c r="D107" i="30" a="1"/>
  <c r="D107" i="30" s="1"/>
  <c r="F107" i="30" a="1"/>
  <c r="F107" i="30" s="1"/>
  <c r="H107" i="30" a="1"/>
  <c r="H107" i="30" s="1"/>
  <c r="B108" i="30" a="1"/>
  <c r="B108" i="30" s="1"/>
  <c r="C108" i="30"/>
  <c r="D108" i="30" a="1"/>
  <c r="D108" i="30"/>
  <c r="F108" i="30" a="1"/>
  <c r="F108" i="30" s="1"/>
  <c r="H108" i="30" a="1"/>
  <c r="H108" i="30" s="1"/>
  <c r="B109" i="30" a="1"/>
  <c r="B109" i="30" s="1"/>
  <c r="C109" i="30"/>
  <c r="D109" i="30" a="1"/>
  <c r="D109" i="30" s="1"/>
  <c r="F109" i="30" a="1"/>
  <c r="F109" i="30" s="1"/>
  <c r="H109" i="30" a="1"/>
  <c r="H109" i="30" s="1"/>
  <c r="B110" i="30" a="1"/>
  <c r="B110" i="30" s="1"/>
  <c r="C110" i="30"/>
  <c r="D110" i="30" a="1"/>
  <c r="D110" i="30" s="1"/>
  <c r="F110" i="30" a="1"/>
  <c r="F110" i="30" s="1"/>
  <c r="H110" i="30" a="1"/>
  <c r="H110" i="30" s="1"/>
  <c r="B111" i="30" a="1"/>
  <c r="B111" i="30" s="1"/>
  <c r="C111" i="30"/>
  <c r="D111" i="30" a="1"/>
  <c r="D111" i="30"/>
  <c r="F111" i="30" a="1"/>
  <c r="F111" i="30" s="1"/>
  <c r="H111" i="30" a="1"/>
  <c r="H111" i="30" s="1"/>
  <c r="B112" i="30" a="1"/>
  <c r="B112" i="30" s="1"/>
  <c r="C112" i="30"/>
  <c r="D112" i="30" a="1"/>
  <c r="D112" i="30" s="1"/>
  <c r="F112" i="30" a="1"/>
  <c r="F112" i="30" s="1"/>
  <c r="H112" i="30" a="1"/>
  <c r="H112" i="30" s="1"/>
  <c r="B113" i="30" a="1"/>
  <c r="B113" i="30" s="1"/>
  <c r="C113" i="30"/>
  <c r="D113" i="30" a="1"/>
  <c r="D113" i="30" s="1"/>
  <c r="F113" i="30" a="1"/>
  <c r="F113" i="30" s="1"/>
  <c r="H113" i="30" a="1"/>
  <c r="H113" i="30" s="1"/>
  <c r="B114" i="30" a="1"/>
  <c r="B114" i="30" s="1"/>
  <c r="C114" i="30"/>
  <c r="D114" i="30" a="1"/>
  <c r="D114" i="30" s="1"/>
  <c r="F114" i="30" a="1"/>
  <c r="F114" i="30" s="1"/>
  <c r="H114" i="30" a="1"/>
  <c r="H114" i="30" s="1"/>
  <c r="B115" i="30" a="1"/>
  <c r="B115" i="30"/>
  <c r="C115" i="30"/>
  <c r="D115" i="30" a="1"/>
  <c r="D115" i="30" s="1"/>
  <c r="F115" i="30" a="1"/>
  <c r="F115" i="30" s="1"/>
  <c r="H115" i="30" a="1"/>
  <c r="H115" i="30" s="1"/>
  <c r="B116" i="30" a="1"/>
  <c r="B116" i="30" s="1"/>
  <c r="C116" i="30"/>
  <c r="D116" i="30" a="1"/>
  <c r="D116" i="30" s="1"/>
  <c r="F116" i="30" a="1"/>
  <c r="F116" i="30" s="1"/>
  <c r="H116" i="30" a="1"/>
  <c r="H116" i="30" s="1"/>
  <c r="B117" i="30" a="1"/>
  <c r="B117" i="30" s="1"/>
  <c r="C117" i="30"/>
  <c r="D117" i="30" a="1"/>
  <c r="D117" i="30" s="1"/>
  <c r="F117" i="30" a="1"/>
  <c r="F117" i="30" s="1"/>
  <c r="H117" i="30" a="1"/>
  <c r="H117" i="30" s="1"/>
  <c r="B118" i="30" a="1"/>
  <c r="B118" i="30" s="1"/>
  <c r="C118" i="30"/>
  <c r="D118" i="30" a="1"/>
  <c r="D118" i="30" s="1"/>
  <c r="F118" i="30" a="1"/>
  <c r="F118" i="30" s="1"/>
  <c r="H118" i="30" a="1"/>
  <c r="H118" i="30" s="1"/>
  <c r="B119" i="30" a="1"/>
  <c r="B119" i="30" s="1"/>
  <c r="C119" i="30"/>
  <c r="D119" i="30" a="1"/>
  <c r="D119" i="30" s="1"/>
  <c r="F119" i="30" a="1"/>
  <c r="F119" i="30" s="1"/>
  <c r="H119" i="30" a="1"/>
  <c r="H119" i="30" s="1"/>
  <c r="B120" i="30" a="1"/>
  <c r="B120" i="30" s="1"/>
  <c r="C120" i="30"/>
  <c r="D120" i="30" a="1"/>
  <c r="D120" i="30" s="1"/>
  <c r="F120" i="30" a="1"/>
  <c r="F120" i="30" s="1"/>
  <c r="H120" i="30" a="1"/>
  <c r="H120" i="30" s="1"/>
  <c r="B121" i="30" a="1"/>
  <c r="B121" i="30" s="1"/>
  <c r="C121" i="30"/>
  <c r="D121" i="30" a="1"/>
  <c r="D121" i="30" s="1"/>
  <c r="F121" i="30" a="1"/>
  <c r="F121" i="30" s="1"/>
  <c r="H121" i="30" a="1"/>
  <c r="H121" i="30" s="1"/>
  <c r="B122" i="30" a="1"/>
  <c r="B122" i="30" s="1"/>
  <c r="C122" i="30"/>
  <c r="D122" i="30" a="1"/>
  <c r="D122" i="30" s="1"/>
  <c r="F122" i="30" a="1"/>
  <c r="F122" i="30" s="1"/>
  <c r="H122" i="30" a="1"/>
  <c r="H122" i="30" s="1"/>
  <c r="B123" i="30" a="1"/>
  <c r="B123" i="30" s="1"/>
  <c r="C123" i="30"/>
  <c r="D123" i="30" a="1"/>
  <c r="D123" i="30" s="1"/>
  <c r="F123" i="30" a="1"/>
  <c r="F123" i="30" s="1"/>
  <c r="H123" i="30" a="1"/>
  <c r="H123" i="30" s="1"/>
  <c r="B124" i="30" a="1"/>
  <c r="B124" i="30" s="1"/>
  <c r="C124" i="30"/>
  <c r="D124" i="30" a="1"/>
  <c r="D124" i="30" s="1"/>
  <c r="F124" i="30" a="1"/>
  <c r="F124" i="30" s="1"/>
  <c r="H124" i="30" a="1"/>
  <c r="H124" i="30" s="1"/>
  <c r="B125" i="30" a="1"/>
  <c r="B125" i="30" s="1"/>
  <c r="C125" i="30"/>
  <c r="D125" i="30" a="1"/>
  <c r="D125" i="30" s="1"/>
  <c r="F125" i="30" a="1"/>
  <c r="F125" i="30" s="1"/>
  <c r="H125" i="30" a="1"/>
  <c r="H125" i="30" s="1"/>
  <c r="B126" i="30" a="1"/>
  <c r="B126" i="30" s="1"/>
  <c r="C126" i="30"/>
  <c r="D126" i="30" a="1"/>
  <c r="D126" i="30" s="1"/>
  <c r="F126" i="30" a="1"/>
  <c r="F126" i="30" s="1"/>
  <c r="H126" i="30" a="1"/>
  <c r="H126" i="30" s="1"/>
  <c r="B127" i="30" a="1"/>
  <c r="B127" i="30" s="1"/>
  <c r="C127" i="30"/>
  <c r="D127" i="30" a="1"/>
  <c r="D127" i="30" s="1"/>
  <c r="F127" i="30" a="1"/>
  <c r="F127" i="30" s="1"/>
  <c r="H127" i="30" a="1"/>
  <c r="H127" i="30" s="1"/>
  <c r="B128" i="30" a="1"/>
  <c r="B128" i="30" s="1"/>
  <c r="C128" i="30"/>
  <c r="D128" i="30" a="1"/>
  <c r="D128" i="30" s="1"/>
  <c r="F128" i="30" a="1"/>
  <c r="F128" i="30" s="1"/>
  <c r="H128" i="30" a="1"/>
  <c r="H128" i="30" s="1"/>
  <c r="B129" i="30" a="1"/>
  <c r="B129" i="30" s="1"/>
  <c r="C129" i="30"/>
  <c r="D129" i="30" a="1"/>
  <c r="D129" i="30"/>
  <c r="F129" i="30" a="1"/>
  <c r="F129" i="30" s="1"/>
  <c r="H129" i="30" a="1"/>
  <c r="H129" i="30" s="1"/>
  <c r="B130" i="30" a="1"/>
  <c r="B130" i="30" s="1"/>
  <c r="C130" i="30"/>
  <c r="D130" i="30" a="1"/>
  <c r="D130" i="30" s="1"/>
  <c r="F130" i="30" a="1"/>
  <c r="F130" i="30" s="1"/>
  <c r="H130" i="30" a="1"/>
  <c r="H130" i="30" s="1"/>
  <c r="B131" i="30" a="1"/>
  <c r="B131" i="30" s="1"/>
  <c r="C131" i="30"/>
  <c r="D131" i="30" a="1"/>
  <c r="D131" i="30" s="1"/>
  <c r="F131" i="30" a="1"/>
  <c r="F131" i="30" s="1"/>
  <c r="H131" i="30" a="1"/>
  <c r="H131" i="30"/>
  <c r="B132" i="30" a="1"/>
  <c r="B132" i="30" s="1"/>
  <c r="C132" i="30"/>
  <c r="D132" i="30" a="1"/>
  <c r="D132" i="30" s="1"/>
  <c r="F132" i="30" a="1"/>
  <c r="F132" i="30" s="1"/>
  <c r="H132" i="30" a="1"/>
  <c r="H132" i="30" s="1"/>
  <c r="B133" i="30" a="1"/>
  <c r="B133" i="30"/>
  <c r="C133" i="30"/>
  <c r="D133" i="30" a="1"/>
  <c r="D133" i="30" s="1"/>
  <c r="F133" i="30" a="1"/>
  <c r="F133" i="30" s="1"/>
  <c r="H133" i="30" a="1"/>
  <c r="H133" i="30" s="1"/>
  <c r="B134" i="30" a="1"/>
  <c r="B134" i="30" s="1"/>
  <c r="C134" i="30"/>
  <c r="D134" i="30" a="1"/>
  <c r="D134" i="30" s="1"/>
  <c r="F134" i="30" a="1"/>
  <c r="F134" i="30" s="1"/>
  <c r="H134" i="30" a="1"/>
  <c r="H134" i="30" s="1"/>
  <c r="B135" i="30" a="1"/>
  <c r="B135" i="30" s="1"/>
  <c r="C135" i="30"/>
  <c r="D135" i="30" a="1"/>
  <c r="D135" i="30" s="1"/>
  <c r="F135" i="30" a="1"/>
  <c r="F135" i="30" s="1"/>
  <c r="H135" i="30" a="1"/>
  <c r="H135" i="30" s="1"/>
  <c r="B136" i="30" a="1"/>
  <c r="B136" i="30" s="1"/>
  <c r="C136" i="30"/>
  <c r="D136" i="30" a="1"/>
  <c r="D136" i="30" s="1"/>
  <c r="F136" i="30" a="1"/>
  <c r="F136" i="30" s="1"/>
  <c r="H136" i="30" a="1"/>
  <c r="H136" i="30" s="1"/>
  <c r="B137" i="30" a="1"/>
  <c r="B137" i="30" s="1"/>
  <c r="C137" i="30"/>
  <c r="D137" i="30" a="1"/>
  <c r="D137" i="30" s="1"/>
  <c r="F137" i="30" a="1"/>
  <c r="F137" i="30" s="1"/>
  <c r="H137" i="30" a="1"/>
  <c r="H137" i="30" s="1"/>
  <c r="B138" i="30" a="1"/>
  <c r="B138" i="30" s="1"/>
  <c r="C138" i="30"/>
  <c r="D138" i="30" a="1"/>
  <c r="D138" i="30" s="1"/>
  <c r="F138" i="30" a="1"/>
  <c r="F138" i="30" s="1"/>
  <c r="H138" i="30" a="1"/>
  <c r="H138" i="30" s="1"/>
  <c r="B139" i="30" a="1"/>
  <c r="B139" i="30" s="1"/>
  <c r="C139" i="30"/>
  <c r="D139" i="30" a="1"/>
  <c r="D139" i="30" s="1"/>
  <c r="F139" i="30" a="1"/>
  <c r="F139" i="30" s="1"/>
  <c r="H139" i="30" a="1"/>
  <c r="H139" i="30" s="1"/>
  <c r="B140" i="30" a="1"/>
  <c r="B140" i="30" s="1"/>
  <c r="C140" i="30"/>
  <c r="D140" i="30" a="1"/>
  <c r="D140" i="30" s="1"/>
  <c r="F140" i="30" a="1"/>
  <c r="F140" i="30" s="1"/>
  <c r="H140" i="30" a="1"/>
  <c r="H140" i="30" s="1"/>
  <c r="B141" i="30" a="1"/>
  <c r="B141" i="30" s="1"/>
  <c r="C141" i="30"/>
  <c r="D141" i="30" a="1"/>
  <c r="D141" i="30" s="1"/>
  <c r="F141" i="30" a="1"/>
  <c r="F141" i="30" s="1"/>
  <c r="H141" i="30" a="1"/>
  <c r="H141" i="30"/>
  <c r="B142" i="30" a="1"/>
  <c r="B142" i="30" s="1"/>
  <c r="C142" i="30"/>
  <c r="D142" i="30" a="1"/>
  <c r="D142" i="30" s="1"/>
  <c r="F142" i="30" a="1"/>
  <c r="F142" i="30" s="1"/>
  <c r="H142" i="30" a="1"/>
  <c r="H142" i="30" s="1"/>
  <c r="B143" i="30" a="1"/>
  <c r="B143" i="30" s="1"/>
  <c r="C143" i="30"/>
  <c r="D143" i="30" a="1"/>
  <c r="D143" i="30" s="1"/>
  <c r="F143" i="30" a="1"/>
  <c r="F143" i="30" s="1"/>
  <c r="H143" i="30" a="1"/>
  <c r="H143" i="30" s="1"/>
  <c r="B144" i="30" a="1"/>
  <c r="B144" i="30" s="1"/>
  <c r="C144" i="30"/>
  <c r="D144" i="30" a="1"/>
  <c r="D144" i="30" s="1"/>
  <c r="F144" i="30" a="1"/>
  <c r="F144" i="30" s="1"/>
  <c r="H144" i="30" a="1"/>
  <c r="H144" i="30" s="1"/>
  <c r="B145" i="30" a="1"/>
  <c r="B145" i="30"/>
  <c r="C145" i="30"/>
  <c r="D145" i="30" a="1"/>
  <c r="D145" i="30" s="1"/>
  <c r="F145" i="30" a="1"/>
  <c r="F145" i="30" s="1"/>
  <c r="H145" i="30" a="1"/>
  <c r="H145" i="30" s="1"/>
  <c r="B146" i="30" a="1"/>
  <c r="B146" i="30" s="1"/>
  <c r="C146" i="30"/>
  <c r="D146" i="30" a="1"/>
  <c r="D146" i="30" s="1"/>
  <c r="F146" i="30" a="1"/>
  <c r="F146" i="30" s="1"/>
  <c r="H146" i="30" a="1"/>
  <c r="H146" i="30" s="1"/>
  <c r="B147" i="30" a="1"/>
  <c r="B147" i="30" s="1"/>
  <c r="C147" i="30"/>
  <c r="D147" i="30" a="1"/>
  <c r="D147" i="30" s="1"/>
  <c r="F147" i="30" a="1"/>
  <c r="F147" i="30" s="1"/>
  <c r="H147" i="30" a="1"/>
  <c r="H147" i="30"/>
  <c r="B148" i="30" a="1"/>
  <c r="B148" i="30" s="1"/>
  <c r="C148" i="30"/>
  <c r="D148" i="30" a="1"/>
  <c r="D148" i="30" s="1"/>
  <c r="F148" i="30" a="1"/>
  <c r="F148" i="30" s="1"/>
  <c r="H148" i="30" a="1"/>
  <c r="H148" i="30" s="1"/>
  <c r="B149" i="30" a="1"/>
  <c r="B149" i="30" s="1"/>
  <c r="C149" i="30"/>
  <c r="D149" i="30" a="1"/>
  <c r="D149" i="30" s="1"/>
  <c r="F149" i="30" a="1"/>
  <c r="F149" i="30" s="1"/>
  <c r="H149" i="30" a="1"/>
  <c r="H149" i="30" s="1"/>
  <c r="B150" i="30" a="1"/>
  <c r="B150" i="30"/>
  <c r="C150" i="30"/>
  <c r="D150" i="30" a="1"/>
  <c r="D150" i="30" s="1"/>
  <c r="F150" i="30" a="1"/>
  <c r="F150" i="30" s="1"/>
  <c r="H150" i="30" a="1"/>
  <c r="H150" i="30" s="1"/>
  <c r="B151" i="30" a="1"/>
  <c r="B151" i="30" s="1"/>
  <c r="C151" i="30"/>
  <c r="D151" i="30" a="1"/>
  <c r="D151" i="30" s="1"/>
  <c r="F151" i="30" a="1"/>
  <c r="F151" i="30" s="1"/>
  <c r="H151" i="30" a="1"/>
  <c r="H151" i="30" s="1"/>
  <c r="B152" i="30" a="1"/>
  <c r="B152" i="30" s="1"/>
  <c r="C152" i="30"/>
  <c r="D152" i="30" a="1"/>
  <c r="D152" i="30" s="1"/>
  <c r="F152" i="30" a="1"/>
  <c r="F152" i="30" s="1"/>
  <c r="H152" i="30" a="1"/>
  <c r="H152" i="30" s="1"/>
  <c r="B153" i="30" a="1"/>
  <c r="B153" i="30" s="1"/>
  <c r="C153" i="30"/>
  <c r="D153" i="30" a="1"/>
  <c r="D153" i="30" s="1"/>
  <c r="F153" i="30" a="1"/>
  <c r="F153" i="30" s="1"/>
  <c r="H153" i="30" a="1"/>
  <c r="H153" i="30" s="1"/>
  <c r="B154" i="30" a="1"/>
  <c r="B154" i="30" s="1"/>
  <c r="C154" i="30"/>
  <c r="D154" i="30" a="1"/>
  <c r="D154" i="30" s="1"/>
  <c r="F154" i="30" a="1"/>
  <c r="F154" i="30" s="1"/>
  <c r="H154" i="30" a="1"/>
  <c r="H154" i="30" s="1"/>
  <c r="B155" i="30" a="1"/>
  <c r="B155" i="30" s="1"/>
  <c r="C155" i="30"/>
  <c r="D155" i="30" a="1"/>
  <c r="D155" i="30" s="1"/>
  <c r="F155" i="30" a="1"/>
  <c r="F155" i="30" s="1"/>
  <c r="H155" i="30" a="1"/>
  <c r="H155" i="30" s="1"/>
  <c r="B156" i="30" a="1"/>
  <c r="B156" i="30" s="1"/>
  <c r="C156" i="30"/>
  <c r="D156" i="30" a="1"/>
  <c r="D156" i="30" s="1"/>
  <c r="F156" i="30" a="1"/>
  <c r="F156" i="30" s="1"/>
  <c r="H156" i="30" a="1"/>
  <c r="H156" i="30" s="1"/>
  <c r="B157" i="30" a="1"/>
  <c r="B157" i="30" s="1"/>
  <c r="C157" i="30"/>
  <c r="D157" i="30" a="1"/>
  <c r="D157" i="30" s="1"/>
  <c r="F157" i="30" a="1"/>
  <c r="F157" i="30" s="1"/>
  <c r="H157" i="30" a="1"/>
  <c r="H157" i="30" s="1"/>
  <c r="B158" i="30" a="1"/>
  <c r="B158" i="30" s="1"/>
  <c r="C158" i="30"/>
  <c r="D158" i="30" a="1"/>
  <c r="D158" i="30" s="1"/>
  <c r="F158" i="30" a="1"/>
  <c r="F158" i="30" s="1"/>
  <c r="H158" i="30" a="1"/>
  <c r="H158" i="30" s="1"/>
  <c r="B159" i="30" a="1"/>
  <c r="B159" i="30" s="1"/>
  <c r="C159" i="30"/>
  <c r="D159" i="30" a="1"/>
  <c r="D159" i="30" s="1"/>
  <c r="F159" i="30" a="1"/>
  <c r="F159" i="30" s="1"/>
  <c r="H159" i="30" a="1"/>
  <c r="H159" i="30" s="1"/>
  <c r="B160" i="30" a="1"/>
  <c r="B160" i="30" s="1"/>
  <c r="C160" i="30"/>
  <c r="D160" i="30" a="1"/>
  <c r="D160" i="30" s="1"/>
  <c r="F160" i="30" a="1"/>
  <c r="F160" i="30" s="1"/>
  <c r="H160" i="30" a="1"/>
  <c r="H160" i="30" s="1"/>
  <c r="B161" i="30" a="1"/>
  <c r="B161" i="30" s="1"/>
  <c r="C161" i="30"/>
  <c r="D161" i="30" a="1"/>
  <c r="D161" i="30" s="1"/>
  <c r="E161" i="30" s="1"/>
  <c r="F161" i="30" a="1"/>
  <c r="F161" i="30" s="1"/>
  <c r="H161" i="30" a="1"/>
  <c r="H161" i="30" s="1"/>
  <c r="B162" i="30" a="1"/>
  <c r="B162" i="30" s="1"/>
  <c r="C162" i="30"/>
  <c r="E162" i="30" s="1"/>
  <c r="D162" i="30" a="1"/>
  <c r="D162" i="30" s="1"/>
  <c r="F162" i="30" a="1"/>
  <c r="F162" i="30" s="1"/>
  <c r="H162" i="30" a="1"/>
  <c r="H162" i="30" s="1"/>
  <c r="B163" i="30" a="1"/>
  <c r="B163" i="30" s="1"/>
  <c r="C163" i="30"/>
  <c r="D163" i="30" a="1"/>
  <c r="D163" i="30" s="1"/>
  <c r="F163" i="30" a="1"/>
  <c r="F163" i="30" s="1"/>
  <c r="H163" i="30" a="1"/>
  <c r="H163" i="30" s="1"/>
  <c r="B164" i="30" a="1"/>
  <c r="B164" i="30" s="1"/>
  <c r="C164" i="30"/>
  <c r="D164" i="30" a="1"/>
  <c r="D164" i="30" s="1"/>
  <c r="E164" i="30" s="1"/>
  <c r="F164" i="30" a="1"/>
  <c r="F164" i="30" s="1"/>
  <c r="H164" i="30" a="1"/>
  <c r="H164" i="30" s="1"/>
  <c r="B165" i="30" a="1"/>
  <c r="B165" i="30" s="1"/>
  <c r="C165" i="30"/>
  <c r="D165" i="30" a="1"/>
  <c r="D165" i="30" s="1"/>
  <c r="F165" i="30" a="1"/>
  <c r="F165" i="30" s="1"/>
  <c r="H165" i="30" a="1"/>
  <c r="H165" i="30" s="1"/>
  <c r="B166" i="30" a="1"/>
  <c r="B166" i="30" s="1"/>
  <c r="C166" i="30"/>
  <c r="D166" i="30" a="1"/>
  <c r="D166" i="30" s="1"/>
  <c r="F166" i="30" a="1"/>
  <c r="F166" i="30" s="1"/>
  <c r="H166" i="30" a="1"/>
  <c r="H166" i="30" s="1"/>
  <c r="B167" i="30" a="1"/>
  <c r="B167" i="30" s="1"/>
  <c r="C167" i="30"/>
  <c r="D167" i="30" a="1"/>
  <c r="D167" i="30" s="1"/>
  <c r="F167" i="30" a="1"/>
  <c r="F167" i="30" s="1"/>
  <c r="H167" i="30" a="1"/>
  <c r="H167" i="30" s="1"/>
  <c r="B168" i="30" a="1"/>
  <c r="B168" i="30" s="1"/>
  <c r="C168" i="30"/>
  <c r="D168" i="30" a="1"/>
  <c r="D168" i="30" s="1"/>
  <c r="F168" i="30" a="1"/>
  <c r="F168" i="30" s="1"/>
  <c r="H168" i="30" a="1"/>
  <c r="H168" i="30" s="1"/>
  <c r="B169" i="30" a="1"/>
  <c r="B169" i="30" s="1"/>
  <c r="C169" i="30"/>
  <c r="D169" i="30" a="1"/>
  <c r="D169" i="30"/>
  <c r="F169" i="30" a="1"/>
  <c r="F169" i="30" s="1"/>
  <c r="H169" i="30" a="1"/>
  <c r="H169" i="30" s="1"/>
  <c r="B170" i="30" a="1"/>
  <c r="B170" i="30" s="1"/>
  <c r="C170" i="30"/>
  <c r="D170" i="30" a="1"/>
  <c r="D170" i="30" s="1"/>
  <c r="F170" i="30" a="1"/>
  <c r="F170" i="30" s="1"/>
  <c r="H170" i="30" a="1"/>
  <c r="H170" i="30" s="1"/>
  <c r="B171" i="30" a="1"/>
  <c r="B171" i="30" s="1"/>
  <c r="C171" i="30"/>
  <c r="D171" i="30" a="1"/>
  <c r="D171" i="30" s="1"/>
  <c r="F171" i="30" a="1"/>
  <c r="F171" i="30" s="1"/>
  <c r="H171" i="30" a="1"/>
  <c r="H171" i="30" s="1"/>
  <c r="B172" i="30" a="1"/>
  <c r="B172" i="30" s="1"/>
  <c r="C172" i="30"/>
  <c r="D172" i="30" a="1"/>
  <c r="D172" i="30" s="1"/>
  <c r="F172" i="30" a="1"/>
  <c r="F172" i="30" s="1"/>
  <c r="H172" i="30" a="1"/>
  <c r="H172" i="30"/>
  <c r="B173" i="30" a="1"/>
  <c r="B173" i="30" s="1"/>
  <c r="C173" i="30"/>
  <c r="D173" i="30" a="1"/>
  <c r="D173" i="30"/>
  <c r="F173" i="30" a="1"/>
  <c r="F173" i="30" s="1"/>
  <c r="H173" i="30" a="1"/>
  <c r="H173" i="30" s="1"/>
  <c r="B174" i="30" a="1"/>
  <c r="B174" i="30" s="1"/>
  <c r="C174" i="30"/>
  <c r="D174" i="30" a="1"/>
  <c r="D174" i="30" s="1"/>
  <c r="F174" i="30" a="1"/>
  <c r="F174" i="30" s="1"/>
  <c r="H174" i="30" a="1"/>
  <c r="H174" i="30"/>
  <c r="B175" i="30" a="1"/>
  <c r="B175" i="30" s="1"/>
  <c r="C175" i="30"/>
  <c r="D175" i="30" a="1"/>
  <c r="D175" i="30" s="1"/>
  <c r="F175" i="30" a="1"/>
  <c r="F175" i="30" s="1"/>
  <c r="H175" i="30" a="1"/>
  <c r="H175" i="30" s="1"/>
  <c r="B176" i="30" a="1"/>
  <c r="B176" i="30" s="1"/>
  <c r="C176" i="30"/>
  <c r="D176" i="30" a="1"/>
  <c r="D176" i="30" s="1"/>
  <c r="F176" i="30" a="1"/>
  <c r="F176" i="30" s="1"/>
  <c r="H176" i="30" a="1"/>
  <c r="H176" i="30" s="1"/>
  <c r="B177" i="30" a="1"/>
  <c r="B177" i="30" s="1"/>
  <c r="C177" i="30"/>
  <c r="D177" i="30" a="1"/>
  <c r="D177" i="30" s="1"/>
  <c r="F177" i="30" a="1"/>
  <c r="F177" i="30" s="1"/>
  <c r="H177" i="30" a="1"/>
  <c r="H177" i="30" s="1"/>
  <c r="B178" i="30" a="1"/>
  <c r="B178" i="30" s="1"/>
  <c r="C178" i="30"/>
  <c r="D178" i="30" a="1"/>
  <c r="D178" i="30" s="1"/>
  <c r="F178" i="30" a="1"/>
  <c r="F178" i="30" s="1"/>
  <c r="H178" i="30" a="1"/>
  <c r="H178" i="30" s="1"/>
  <c r="B179" i="30" a="1"/>
  <c r="B179" i="30" s="1"/>
  <c r="C179" i="30"/>
  <c r="D179" i="30" a="1"/>
  <c r="D179" i="30" s="1"/>
  <c r="E179" i="30" s="1"/>
  <c r="F179" i="30" a="1"/>
  <c r="F179" i="30" s="1"/>
  <c r="H179" i="30" a="1"/>
  <c r="H179" i="30" s="1"/>
  <c r="B180" i="30" a="1"/>
  <c r="B180" i="30" s="1"/>
  <c r="C180" i="30"/>
  <c r="D180" i="30" a="1"/>
  <c r="D180" i="30"/>
  <c r="F180" i="30" a="1"/>
  <c r="F180" i="30" s="1"/>
  <c r="H180" i="30" a="1"/>
  <c r="H180" i="30" s="1"/>
  <c r="B181" i="30" a="1"/>
  <c r="B181" i="30" s="1"/>
  <c r="C181" i="30"/>
  <c r="D181" i="30" a="1"/>
  <c r="D181" i="30" s="1"/>
  <c r="E181" i="30" s="1"/>
  <c r="F181" i="30" a="1"/>
  <c r="F181" i="30" s="1"/>
  <c r="H181" i="30" a="1"/>
  <c r="H181" i="30" s="1"/>
  <c r="B182" i="30" a="1"/>
  <c r="B182" i="30" s="1"/>
  <c r="C182" i="30"/>
  <c r="D182" i="30" a="1"/>
  <c r="D182" i="30" s="1"/>
  <c r="F182" i="30" a="1"/>
  <c r="F182" i="30" s="1"/>
  <c r="H182" i="30" a="1"/>
  <c r="H182" i="30" s="1"/>
  <c r="B183" i="30" a="1"/>
  <c r="B183" i="30" s="1"/>
  <c r="C183" i="30"/>
  <c r="D183" i="30" a="1"/>
  <c r="D183" i="30" s="1"/>
  <c r="F183" i="30" a="1"/>
  <c r="F183" i="30" s="1"/>
  <c r="H183" i="30" a="1"/>
  <c r="H183" i="30" s="1"/>
  <c r="B184" i="30" a="1"/>
  <c r="B184" i="30"/>
  <c r="C184" i="30"/>
  <c r="D184" i="30" a="1"/>
  <c r="D184" i="30" s="1"/>
  <c r="F184" i="30" a="1"/>
  <c r="F184" i="30" s="1"/>
  <c r="H184" i="30" a="1"/>
  <c r="H184" i="30" s="1"/>
  <c r="B185" i="30" a="1"/>
  <c r="B185" i="30" s="1"/>
  <c r="C185" i="30"/>
  <c r="D185" i="30" a="1"/>
  <c r="D185" i="30" s="1"/>
  <c r="F185" i="30" a="1"/>
  <c r="F185" i="30" s="1"/>
  <c r="H185" i="30" a="1"/>
  <c r="H185" i="30" s="1"/>
  <c r="B186" i="30" a="1"/>
  <c r="B186" i="30" s="1"/>
  <c r="C186" i="30"/>
  <c r="D186" i="30" a="1"/>
  <c r="D186" i="30" s="1"/>
  <c r="F186" i="30" a="1"/>
  <c r="F186" i="30" s="1"/>
  <c r="H186" i="30" a="1"/>
  <c r="H186" i="30" s="1"/>
  <c r="B187" i="30" a="1"/>
  <c r="B187" i="30" s="1"/>
  <c r="C187" i="30"/>
  <c r="D187" i="30" a="1"/>
  <c r="D187" i="30" s="1"/>
  <c r="F187" i="30" a="1"/>
  <c r="F187" i="30" s="1"/>
  <c r="H187" i="30" a="1"/>
  <c r="H187" i="30" s="1"/>
  <c r="B188" i="30" a="1"/>
  <c r="B188" i="30" s="1"/>
  <c r="C188" i="30"/>
  <c r="D188" i="30" a="1"/>
  <c r="D188" i="30" s="1"/>
  <c r="F188" i="30" a="1"/>
  <c r="F188" i="30" s="1"/>
  <c r="H188" i="30" a="1"/>
  <c r="H188" i="30"/>
  <c r="B189" i="30" a="1"/>
  <c r="B189" i="30" s="1"/>
  <c r="C189" i="30"/>
  <c r="D189" i="30" a="1"/>
  <c r="D189" i="30" s="1"/>
  <c r="F189" i="30" a="1"/>
  <c r="F189" i="30" s="1"/>
  <c r="H189" i="30" a="1"/>
  <c r="H189" i="30" s="1"/>
  <c r="B190" i="30" a="1"/>
  <c r="B190" i="30" s="1"/>
  <c r="C190" i="30"/>
  <c r="D190" i="30" a="1"/>
  <c r="D190" i="30" s="1"/>
  <c r="F190" i="30" a="1"/>
  <c r="F190" i="30" s="1"/>
  <c r="H190" i="30" a="1"/>
  <c r="H190" i="30" s="1"/>
  <c r="B191" i="30" a="1"/>
  <c r="B191" i="30" s="1"/>
  <c r="C191" i="30"/>
  <c r="D191" i="30" a="1"/>
  <c r="D191" i="30" s="1"/>
  <c r="F191" i="30" a="1"/>
  <c r="F191" i="30" s="1"/>
  <c r="H191" i="30" a="1"/>
  <c r="H191" i="30" s="1"/>
  <c r="B192" i="30" a="1"/>
  <c r="B192" i="30" s="1"/>
  <c r="C192" i="30"/>
  <c r="D192" i="30" a="1"/>
  <c r="D192" i="30" s="1"/>
  <c r="F192" i="30" a="1"/>
  <c r="F192" i="30" s="1"/>
  <c r="H192" i="30" a="1"/>
  <c r="H192" i="30" s="1"/>
  <c r="B193" i="30" a="1"/>
  <c r="B193" i="30" s="1"/>
  <c r="C193" i="30"/>
  <c r="D193" i="30" a="1"/>
  <c r="D193" i="30" s="1"/>
  <c r="F193" i="30" a="1"/>
  <c r="F193" i="30" s="1"/>
  <c r="H193" i="30" a="1"/>
  <c r="H193" i="30" s="1"/>
  <c r="B194" i="30" a="1"/>
  <c r="B194" i="30" s="1"/>
  <c r="C194" i="30"/>
  <c r="D194" i="30" a="1"/>
  <c r="D194" i="30" s="1"/>
  <c r="F194" i="30" a="1"/>
  <c r="F194" i="30" s="1"/>
  <c r="H194" i="30" a="1"/>
  <c r="H194" i="30" s="1"/>
  <c r="B195" i="30" a="1"/>
  <c r="B195" i="30" s="1"/>
  <c r="C195" i="30"/>
  <c r="D195" i="30" a="1"/>
  <c r="D195" i="30" s="1"/>
  <c r="F195" i="30" a="1"/>
  <c r="F195" i="30" s="1"/>
  <c r="H195" i="30" a="1"/>
  <c r="H195" i="30" s="1"/>
  <c r="B196" i="30" a="1"/>
  <c r="B196" i="30" s="1"/>
  <c r="C196" i="30"/>
  <c r="D196" i="30" a="1"/>
  <c r="D196" i="30" s="1"/>
  <c r="F196" i="30" a="1"/>
  <c r="F196" i="30" s="1"/>
  <c r="H196" i="30" a="1"/>
  <c r="H196" i="30"/>
  <c r="B197" i="30" a="1"/>
  <c r="B197" i="30" s="1"/>
  <c r="C197" i="30"/>
  <c r="D197" i="30" a="1"/>
  <c r="D197" i="30"/>
  <c r="F197" i="30" a="1"/>
  <c r="F197" i="30" s="1"/>
  <c r="H197" i="30" a="1"/>
  <c r="H197" i="30" s="1"/>
  <c r="B198" i="30" a="1"/>
  <c r="B198" i="30" s="1"/>
  <c r="C198" i="30"/>
  <c r="D198" i="30" a="1"/>
  <c r="D198" i="30" s="1"/>
  <c r="F198" i="30" a="1"/>
  <c r="F198" i="30" s="1"/>
  <c r="H198" i="30" a="1"/>
  <c r="H198" i="30" s="1"/>
  <c r="B199" i="30" a="1"/>
  <c r="B199" i="30" s="1"/>
  <c r="C199" i="30"/>
  <c r="D199" i="30" a="1"/>
  <c r="D199" i="30" s="1"/>
  <c r="F199" i="30" a="1"/>
  <c r="F199" i="30" s="1"/>
  <c r="H199" i="30" a="1"/>
  <c r="H199" i="30" s="1"/>
  <c r="B200" i="30" a="1"/>
  <c r="B200" i="30" s="1"/>
  <c r="C200" i="30"/>
  <c r="D200" i="30" a="1"/>
  <c r="D200" i="30" s="1"/>
  <c r="E200" i="30" s="1"/>
  <c r="F200" i="30" a="1"/>
  <c r="F200" i="30" s="1"/>
  <c r="H200" i="30" a="1"/>
  <c r="H200" i="30"/>
  <c r="B201" i="30" a="1"/>
  <c r="B201" i="30" s="1"/>
  <c r="C201" i="30"/>
  <c r="D201" i="30" a="1"/>
  <c r="D201" i="30" s="1"/>
  <c r="E201" i="30" s="1"/>
  <c r="F201" i="30" a="1"/>
  <c r="F201" i="30" s="1"/>
  <c r="H201" i="30" a="1"/>
  <c r="H201" i="30"/>
  <c r="B202" i="30" a="1"/>
  <c r="B202" i="30" s="1"/>
  <c r="C202" i="30"/>
  <c r="D202" i="30" a="1"/>
  <c r="D202" i="30" s="1"/>
  <c r="F202" i="30" a="1"/>
  <c r="F202" i="30" s="1"/>
  <c r="H202" i="30" a="1"/>
  <c r="H202" i="30" s="1"/>
  <c r="B203" i="30" a="1"/>
  <c r="B203" i="30" s="1"/>
  <c r="C203" i="30"/>
  <c r="D203" i="30" a="1"/>
  <c r="D203" i="30" s="1"/>
  <c r="F203" i="30" a="1"/>
  <c r="F203" i="30" s="1"/>
  <c r="H203" i="30" a="1"/>
  <c r="H203" i="30"/>
  <c r="B204" i="30" a="1"/>
  <c r="B204" i="30" s="1"/>
  <c r="C204" i="30"/>
  <c r="D204" i="30" a="1"/>
  <c r="D204" i="30" s="1"/>
  <c r="F204" i="30" a="1"/>
  <c r="F204" i="30" s="1"/>
  <c r="H204" i="30" a="1"/>
  <c r="H204" i="30" s="1"/>
  <c r="B205" i="30" a="1"/>
  <c r="B205" i="30" s="1"/>
  <c r="C205" i="30"/>
  <c r="D205" i="30" a="1"/>
  <c r="D205" i="30" s="1"/>
  <c r="F205" i="30" a="1"/>
  <c r="F205" i="30" s="1"/>
  <c r="H205" i="30" a="1"/>
  <c r="H205" i="30"/>
  <c r="B206" i="30" a="1"/>
  <c r="B206" i="30" s="1"/>
  <c r="C206" i="30"/>
  <c r="D206" i="30" a="1"/>
  <c r="D206" i="30" s="1"/>
  <c r="F206" i="30" a="1"/>
  <c r="F206" i="30" s="1"/>
  <c r="H206" i="30" a="1"/>
  <c r="H206" i="30"/>
  <c r="B207" i="30" a="1"/>
  <c r="B207" i="30" s="1"/>
  <c r="C207" i="30"/>
  <c r="D207" i="30" a="1"/>
  <c r="D207" i="30" s="1"/>
  <c r="F207" i="30" a="1"/>
  <c r="F207" i="30" s="1"/>
  <c r="H207" i="30" a="1"/>
  <c r="H207" i="30" s="1"/>
  <c r="B208" i="30" a="1"/>
  <c r="B208" i="30" s="1"/>
  <c r="C208" i="30"/>
  <c r="D208" i="30" a="1"/>
  <c r="D208" i="30" s="1"/>
  <c r="E208" i="30" s="1"/>
  <c r="F208" i="30" a="1"/>
  <c r="F208" i="30" s="1"/>
  <c r="H208" i="30" a="1"/>
  <c r="H208" i="30" s="1"/>
  <c r="B209" i="30" a="1"/>
  <c r="B209" i="30" s="1"/>
  <c r="C209" i="30"/>
  <c r="D209" i="30" a="1"/>
  <c r="D209" i="30" s="1"/>
  <c r="F209" i="30" a="1"/>
  <c r="F209" i="30" s="1"/>
  <c r="H209" i="30" a="1"/>
  <c r="H209" i="30"/>
  <c r="B210" i="30" a="1"/>
  <c r="B210" i="30" s="1"/>
  <c r="C210" i="30"/>
  <c r="D210" i="30" a="1"/>
  <c r="D210" i="30" s="1"/>
  <c r="F210" i="30" a="1"/>
  <c r="F210" i="30" s="1"/>
  <c r="H210" i="30" a="1"/>
  <c r="H210" i="30" s="1"/>
  <c r="B211" i="30" a="1"/>
  <c r="B211" i="30" s="1"/>
  <c r="C211" i="30"/>
  <c r="D211" i="30" a="1"/>
  <c r="D211" i="30"/>
  <c r="F211" i="30" a="1"/>
  <c r="F211" i="30" s="1"/>
  <c r="H211" i="30" a="1"/>
  <c r="H211" i="30"/>
  <c r="B212" i="30" a="1"/>
  <c r="B212" i="30" s="1"/>
  <c r="C212" i="30"/>
  <c r="D212" i="30" a="1"/>
  <c r="D212" i="30"/>
  <c r="E212" i="30" s="1"/>
  <c r="F212" i="30" a="1"/>
  <c r="F212" i="30" s="1"/>
  <c r="H212" i="30" a="1"/>
  <c r="H212" i="30" s="1"/>
  <c r="B213" i="30" a="1"/>
  <c r="B213" i="30" s="1"/>
  <c r="C213" i="30"/>
  <c r="D213" i="30" a="1"/>
  <c r="D213" i="30" s="1"/>
  <c r="E213" i="30" s="1"/>
  <c r="F213" i="30" a="1"/>
  <c r="F213" i="30" s="1"/>
  <c r="H213" i="30" a="1"/>
  <c r="H213" i="30" s="1"/>
  <c r="B214" i="30" a="1"/>
  <c r="B214" i="30" s="1"/>
  <c r="C214" i="30"/>
  <c r="D214" i="30" a="1"/>
  <c r="D214" i="30" s="1"/>
  <c r="F214" i="30" a="1"/>
  <c r="F214" i="30" s="1"/>
  <c r="H214" i="30" a="1"/>
  <c r="H214" i="30" s="1"/>
  <c r="B215" i="30" a="1"/>
  <c r="B215" i="30" s="1"/>
  <c r="C215" i="30"/>
  <c r="D215" i="30" a="1"/>
  <c r="D215" i="30" s="1"/>
  <c r="F215" i="30" a="1"/>
  <c r="F215" i="30" s="1"/>
  <c r="H215" i="30" a="1"/>
  <c r="H215" i="30"/>
  <c r="B216" i="30" a="1"/>
  <c r="B216" i="30" s="1"/>
  <c r="C216" i="30"/>
  <c r="D216" i="30" a="1"/>
  <c r="D216" i="30" s="1"/>
  <c r="F216" i="30" a="1"/>
  <c r="F216" i="30" s="1"/>
  <c r="H216" i="30" a="1"/>
  <c r="H216" i="30" s="1"/>
  <c r="B217" i="30" a="1"/>
  <c r="B217" i="30" s="1"/>
  <c r="C217" i="30"/>
  <c r="D217" i="30" a="1"/>
  <c r="D217" i="30" s="1"/>
  <c r="F217" i="30" a="1"/>
  <c r="F217" i="30" s="1"/>
  <c r="H217" i="30" a="1"/>
  <c r="H217" i="30"/>
  <c r="B218" i="30" a="1"/>
  <c r="B218" i="30" s="1"/>
  <c r="C218" i="30"/>
  <c r="D218" i="30" a="1"/>
  <c r="D218" i="30" s="1"/>
  <c r="F218" i="30" a="1"/>
  <c r="F218" i="30" s="1"/>
  <c r="H218" i="30" a="1"/>
  <c r="H218" i="30" s="1"/>
  <c r="B219" i="30" a="1"/>
  <c r="B219" i="30" s="1"/>
  <c r="C219" i="30"/>
  <c r="D219" i="30" a="1"/>
  <c r="D219" i="30"/>
  <c r="F219" i="30" a="1"/>
  <c r="F219" i="30" s="1"/>
  <c r="H219" i="30" a="1"/>
  <c r="H219" i="30"/>
  <c r="H2" i="30" a="1"/>
  <c r="H2" i="30" s="1"/>
  <c r="F2" i="30" a="1"/>
  <c r="F2" i="30" s="1"/>
  <c r="D2" i="30" a="1"/>
  <c r="D2" i="30" s="1"/>
  <c r="C2" i="30"/>
  <c r="N617" i="33" l="1"/>
  <c r="M222" i="33"/>
  <c r="M94" i="40" s="1"/>
  <c r="O763" i="33"/>
  <c r="N1734" i="33"/>
  <c r="N295" i="33" s="1"/>
  <c r="O1732" i="33"/>
  <c r="O1736" i="33" s="1"/>
  <c r="O371" i="33" s="1"/>
  <c r="N1735" i="33"/>
  <c r="N329" i="33" s="1"/>
  <c r="O1748" i="33"/>
  <c r="O1419" i="33" s="1"/>
  <c r="N739" i="33"/>
  <c r="N1912" i="33" s="1"/>
  <c r="N540" i="40" s="1"/>
  <c r="N1737" i="33"/>
  <c r="N421" i="33" s="1"/>
  <c r="N1738" i="33"/>
  <c r="N1711" i="33" s="1"/>
  <c r="N1712" i="33" s="1"/>
  <c r="M167" i="33"/>
  <c r="M75" i="40" s="1"/>
  <c r="N1736" i="33"/>
  <c r="N371" i="33" s="1"/>
  <c r="N1733" i="33"/>
  <c r="O628" i="33"/>
  <c r="O1301" i="33"/>
  <c r="O374" i="40" s="1"/>
  <c r="N1377" i="33"/>
  <c r="N282" i="33" s="1"/>
  <c r="O1305" i="33"/>
  <c r="O1682" i="33" s="1"/>
  <c r="O1683" i="33" s="1"/>
  <c r="N1378" i="33"/>
  <c r="N360" i="33" s="1"/>
  <c r="M459" i="33"/>
  <c r="M141" i="40" s="1"/>
  <c r="N1379" i="33"/>
  <c r="N481" i="33" s="1"/>
  <c r="O1747" i="33"/>
  <c r="O448" i="33" s="1"/>
  <c r="N1380" i="33"/>
  <c r="N597" i="33" s="1"/>
  <c r="N598" i="33" s="1"/>
  <c r="N601" i="33" s="1"/>
  <c r="N603" i="33" s="1"/>
  <c r="N148" i="33" s="1"/>
  <c r="N149" i="33" s="1"/>
  <c r="N65" i="40" s="1"/>
  <c r="L462" i="33"/>
  <c r="O86" i="33"/>
  <c r="O84" i="33" s="1"/>
  <c r="O39" i="40" s="1"/>
  <c r="N1567" i="33"/>
  <c r="N190" i="33" s="1"/>
  <c r="N1647" i="33"/>
  <c r="M486" i="33"/>
  <c r="M154" i="40" s="1"/>
  <c r="O1703" i="33"/>
  <c r="O534" i="33" s="1"/>
  <c r="P1701" i="33"/>
  <c r="P1699" i="33" s="1"/>
  <c r="P484" i="40" s="1"/>
  <c r="P1743" i="33"/>
  <c r="P1745" i="33" s="1"/>
  <c r="P296" i="33" s="1"/>
  <c r="O1644" i="33"/>
  <c r="O468" i="40" s="1"/>
  <c r="N1569" i="33"/>
  <c r="N716" i="33" s="1"/>
  <c r="L1845" i="33"/>
  <c r="O1756" i="33"/>
  <c r="O373" i="33" s="1"/>
  <c r="P978" i="33"/>
  <c r="P262" i="33" s="1"/>
  <c r="O1744" i="33"/>
  <c r="O1745" i="33"/>
  <c r="O296" i="33" s="1"/>
  <c r="O1746" i="33"/>
  <c r="O372" i="33" s="1"/>
  <c r="P1050" i="33"/>
  <c r="P305" i="40" s="1"/>
  <c r="N1659" i="33"/>
  <c r="N740" i="33"/>
  <c r="N254" i="33" s="1"/>
  <c r="N1662" i="33"/>
  <c r="N369" i="33" s="1"/>
  <c r="M1842" i="33"/>
  <c r="M512" i="40" s="1"/>
  <c r="N32" i="33"/>
  <c r="P878" i="33"/>
  <c r="P882" i="33" s="1"/>
  <c r="P343" i="33" s="1"/>
  <c r="L396" i="33"/>
  <c r="O1488" i="33"/>
  <c r="O365" i="33" s="1"/>
  <c r="O1487" i="33"/>
  <c r="O288" i="33" s="1"/>
  <c r="O1486" i="33"/>
  <c r="O229" i="33" s="1"/>
  <c r="N736" i="33"/>
  <c r="N223" i="40" s="1"/>
  <c r="N1692" i="33"/>
  <c r="N1696" i="33"/>
  <c r="N177" i="33" s="1"/>
  <c r="N178" i="33" s="1"/>
  <c r="N80" i="40" s="1"/>
  <c r="P1849" i="33"/>
  <c r="P516" i="40" s="1"/>
  <c r="N703" i="33"/>
  <c r="O913" i="33"/>
  <c r="O269" i="40" s="1"/>
  <c r="N1661" i="33"/>
  <c r="N293" i="33" s="1"/>
  <c r="O1723" i="33"/>
  <c r="O1464" i="33"/>
  <c r="O1468" i="33" s="1"/>
  <c r="O364" i="33" s="1"/>
  <c r="O1658" i="33"/>
  <c r="O1663" i="33" s="1"/>
  <c r="O1408" i="33" s="1"/>
  <c r="O794" i="33"/>
  <c r="O797" i="33" s="1"/>
  <c r="O110" i="33" s="1"/>
  <c r="O1727" i="33"/>
  <c r="O1710" i="33" s="1"/>
  <c r="N70" i="40"/>
  <c r="N155" i="33"/>
  <c r="O1574" i="33"/>
  <c r="O1572" i="33" s="1"/>
  <c r="O436" i="40" s="1"/>
  <c r="N1695" i="33"/>
  <c r="N1663" i="33"/>
  <c r="N1408" i="33" s="1"/>
  <c r="N1409" i="33" s="1"/>
  <c r="N1412" i="33" s="1"/>
  <c r="N1410" i="33" s="1"/>
  <c r="N402" i="40" s="1"/>
  <c r="N1660" i="33"/>
  <c r="N231" i="33" s="1"/>
  <c r="O29" i="33"/>
  <c r="O12" i="40" s="1"/>
  <c r="P593" i="33"/>
  <c r="P591" i="33" s="1"/>
  <c r="P185" i="40" s="1"/>
  <c r="O917" i="33"/>
  <c r="O532" i="33" s="1"/>
  <c r="O1724" i="33"/>
  <c r="O191" i="33" s="1"/>
  <c r="O1485" i="33"/>
  <c r="O1725" i="33"/>
  <c r="O218" i="33" s="1"/>
  <c r="O1720" i="33"/>
  <c r="O488" i="40" s="1"/>
  <c r="N1253" i="33"/>
  <c r="N391" i="33" s="1"/>
  <c r="N392" i="33" s="1"/>
  <c r="N116" i="40" s="1"/>
  <c r="P941" i="33"/>
  <c r="P943" i="33" s="1"/>
  <c r="P241" i="33" s="1"/>
  <c r="N1566" i="33"/>
  <c r="O1376" i="33"/>
  <c r="N1250" i="33"/>
  <c r="N275" i="33" s="1"/>
  <c r="P1303" i="33"/>
  <c r="P1301" i="33" s="1"/>
  <c r="P374" i="40" s="1"/>
  <c r="O1751" i="33"/>
  <c r="O494" i="40" s="1"/>
  <c r="N1568" i="33"/>
  <c r="N457" i="33" s="1"/>
  <c r="N458" i="33" s="1"/>
  <c r="N1252" i="33"/>
  <c r="N354" i="33" s="1"/>
  <c r="O1754" i="33"/>
  <c r="N1254" i="33"/>
  <c r="N1235" i="33" s="1"/>
  <c r="N1237" i="33" s="1"/>
  <c r="N1240" i="33" s="1"/>
  <c r="N1238" i="33" s="1"/>
  <c r="N359" i="40" s="1"/>
  <c r="O1248" i="33"/>
  <c r="O1246" i="33" s="1"/>
  <c r="O361" i="40" s="1"/>
  <c r="O1757" i="33"/>
  <c r="O449" i="33" s="1"/>
  <c r="O1793" i="33"/>
  <c r="O1791" i="33" s="1"/>
  <c r="O501" i="40" s="1"/>
  <c r="O1494" i="33"/>
  <c r="O1497" i="33" s="1"/>
  <c r="O366" i="33" s="1"/>
  <c r="N1251" i="33"/>
  <c r="N320" i="33" s="1"/>
  <c r="O1758" i="33"/>
  <c r="O638" i="33" s="1"/>
  <c r="O700" i="33"/>
  <c r="O214" i="40" s="1"/>
  <c r="O1192" i="33"/>
  <c r="O343" i="40" s="1"/>
  <c r="O1142" i="33"/>
  <c r="O1140" i="33" s="1"/>
  <c r="O330" i="40" s="1"/>
  <c r="N1143" i="33"/>
  <c r="O1820" i="33"/>
  <c r="O1821" i="33" s="1"/>
  <c r="N1144" i="33"/>
  <c r="N270" i="33" s="1"/>
  <c r="N1146" i="33"/>
  <c r="N479" i="33" s="1"/>
  <c r="N1145" i="33"/>
  <c r="N349" i="33" s="1"/>
  <c r="N1147" i="33"/>
  <c r="N1128" i="33" s="1"/>
  <c r="P774" i="33"/>
  <c r="P776" i="33" s="1"/>
  <c r="P255" i="33" s="1"/>
  <c r="O1482" i="33"/>
  <c r="O416" i="40" s="1"/>
  <c r="O1595" i="33"/>
  <c r="O445" i="40" s="1"/>
  <c r="P1813" i="33"/>
  <c r="P1811" i="33" s="1"/>
  <c r="P505" i="40" s="1"/>
  <c r="N1598" i="33"/>
  <c r="N1861" i="33"/>
  <c r="N523" i="40" s="1"/>
  <c r="O1623" i="33"/>
  <c r="O458" i="40" s="1"/>
  <c r="N1637" i="33"/>
  <c r="O1672" i="33"/>
  <c r="O922" i="33" s="1"/>
  <c r="O1671" i="33"/>
  <c r="O294" i="33" s="1"/>
  <c r="M1716" i="33"/>
  <c r="O1159" i="33"/>
  <c r="O334" i="40" s="1"/>
  <c r="N1397" i="33"/>
  <c r="N400" i="40" s="1"/>
  <c r="N1404" i="33"/>
  <c r="N400" i="33" s="1"/>
  <c r="N401" i="33" s="1"/>
  <c r="N119" i="40" s="1"/>
  <c r="M1717" i="33"/>
  <c r="M22" i="33" s="1"/>
  <c r="O969" i="33"/>
  <c r="O414" i="33" s="1"/>
  <c r="P1525" i="33"/>
  <c r="N1195" i="33"/>
  <c r="O962" i="33"/>
  <c r="O282" i="40" s="1"/>
  <c r="N1180" i="33"/>
  <c r="N273" i="33" s="1"/>
  <c r="N1182" i="33"/>
  <c r="N447" i="33" s="1"/>
  <c r="N451" i="33" s="1"/>
  <c r="N137" i="40" s="1"/>
  <c r="N1183" i="33"/>
  <c r="N646" i="33" s="1"/>
  <c r="N648" i="33" s="1"/>
  <c r="N651" i="33" s="1"/>
  <c r="N1181" i="33"/>
  <c r="N352" i="33" s="1"/>
  <c r="N1179" i="33"/>
  <c r="N1176" i="33"/>
  <c r="N339" i="40" s="1"/>
  <c r="M427" i="33"/>
  <c r="M127" i="40" s="1"/>
  <c r="N1400" i="33"/>
  <c r="N1715" i="33"/>
  <c r="N1713" i="33" s="1"/>
  <c r="N486" i="40" s="1"/>
  <c r="M393" i="33"/>
  <c r="M117" i="40" s="1"/>
  <c r="N1403" i="33"/>
  <c r="N361" i="33" s="1"/>
  <c r="N1532" i="33"/>
  <c r="N1535" i="33" s="1"/>
  <c r="N478" i="33"/>
  <c r="N1156" i="33"/>
  <c r="N480" i="33" s="1"/>
  <c r="O967" i="33"/>
  <c r="O313" i="33" s="1"/>
  <c r="P711" i="33"/>
  <c r="P252" i="33" s="1"/>
  <c r="N1162" i="33"/>
  <c r="O1815" i="33"/>
  <c r="O183" i="33" s="1"/>
  <c r="O1816" i="33"/>
  <c r="O1280" i="33" s="1"/>
  <c r="O1814" i="33"/>
  <c r="O970" i="33"/>
  <c r="O946" i="33" s="1"/>
  <c r="O948" i="33" s="1"/>
  <c r="O853" i="33"/>
  <c r="O851" i="33" s="1"/>
  <c r="O250" i="40" s="1"/>
  <c r="O815" i="33"/>
  <c r="O813" i="33" s="1"/>
  <c r="O239" i="40" s="1"/>
  <c r="O1670" i="33"/>
  <c r="O232" i="33" s="1"/>
  <c r="O1666" i="33"/>
  <c r="O476" i="40" s="1"/>
  <c r="N982" i="33"/>
  <c r="O1634" i="33"/>
  <c r="O462" i="40" s="1"/>
  <c r="M243" i="33"/>
  <c r="M99" i="40" s="1"/>
  <c r="O555" i="33"/>
  <c r="O93" i="33" s="1"/>
  <c r="O1006" i="33"/>
  <c r="O292" i="40" s="1"/>
  <c r="P553" i="33"/>
  <c r="P555" i="33" s="1"/>
  <c r="P93" i="33" s="1"/>
  <c r="N1009" i="33"/>
  <c r="O554" i="33"/>
  <c r="N1446" i="33"/>
  <c r="N362" i="33" s="1"/>
  <c r="O556" i="33"/>
  <c r="O528" i="33" s="1"/>
  <c r="O557" i="33"/>
  <c r="O1833" i="33" s="1"/>
  <c r="O1227" i="33"/>
  <c r="O1225" i="33" s="1"/>
  <c r="O357" i="40" s="1"/>
  <c r="N1896" i="33"/>
  <c r="N1209" i="33"/>
  <c r="N351" i="40" s="1"/>
  <c r="O1677" i="33"/>
  <c r="O1678" i="33" s="1"/>
  <c r="O1388" i="33"/>
  <c r="O398" i="40" s="1"/>
  <c r="O1393" i="33"/>
  <c r="O482" i="33" s="1"/>
  <c r="O1391" i="33"/>
  <c r="O965" i="33"/>
  <c r="O1120" i="33"/>
  <c r="O326" i="40" s="1"/>
  <c r="P1336" i="33"/>
  <c r="P1337" i="33" s="1"/>
  <c r="O908" i="33"/>
  <c r="N219" i="33"/>
  <c r="N92" i="40" s="1"/>
  <c r="O1341" i="33"/>
  <c r="O399" i="33" s="1"/>
  <c r="O1338" i="33"/>
  <c r="O279" i="33" s="1"/>
  <c r="O1339" i="33"/>
  <c r="O322" i="33" s="1"/>
  <c r="O1342" i="33"/>
  <c r="O1040" i="33" s="1"/>
  <c r="O1340" i="33"/>
  <c r="O357" i="33" s="1"/>
  <c r="O1337" i="33"/>
  <c r="O1542" i="33"/>
  <c r="O1540" i="33" s="1"/>
  <c r="O428" i="40" s="1"/>
  <c r="P1188" i="33"/>
  <c r="P1189" i="33" s="1"/>
  <c r="N1402" i="33"/>
  <c r="N325" i="33" s="1"/>
  <c r="O1392" i="33"/>
  <c r="O283" i="33" s="1"/>
  <c r="O1028" i="33"/>
  <c r="O300" i="40" s="1"/>
  <c r="O1034" i="33"/>
  <c r="O981" i="33" s="1"/>
  <c r="O1032" i="33"/>
  <c r="O214" i="33" s="1"/>
  <c r="O1033" i="33"/>
  <c r="O265" i="33" s="1"/>
  <c r="O1031" i="33"/>
  <c r="O966" i="33"/>
  <c r="O261" i="33" s="1"/>
  <c r="N1405" i="33"/>
  <c r="N1099" i="33" s="1"/>
  <c r="N1101" i="33" s="1"/>
  <c r="N1104" i="33" s="1"/>
  <c r="N1102" i="33" s="1"/>
  <c r="N317" i="40" s="1"/>
  <c r="L246" i="33"/>
  <c r="N1420" i="33"/>
  <c r="O1308" i="33"/>
  <c r="O376" i="40" s="1"/>
  <c r="P1551" i="33"/>
  <c r="P1549" i="33" s="1"/>
  <c r="P429" i="40" s="1"/>
  <c r="O1519" i="33"/>
  <c r="O1207" i="33" s="1"/>
  <c r="O1737" i="33"/>
  <c r="O421" i="33" s="1"/>
  <c r="O1123" i="33"/>
  <c r="O757" i="33"/>
  <c r="P876" i="33"/>
  <c r="P257" i="40" s="1"/>
  <c r="O1273" i="33"/>
  <c r="O1271" i="33" s="1"/>
  <c r="O368" i="40" s="1"/>
  <c r="M565" i="33"/>
  <c r="M529" i="33" s="1"/>
  <c r="O1124" i="33"/>
  <c r="O205" i="33" s="1"/>
  <c r="O206" i="33" s="1"/>
  <c r="O89" i="40" s="1"/>
  <c r="O754" i="33"/>
  <c r="O227" i="40" s="1"/>
  <c r="O1126" i="33"/>
  <c r="O1427" i="33" s="1"/>
  <c r="O1093" i="33"/>
  <c r="O1096" i="33" s="1"/>
  <c r="O268" i="33" s="1"/>
  <c r="P1830" i="33"/>
  <c r="P1831" i="33" s="1"/>
  <c r="P1857" i="33"/>
  <c r="P521" i="40" s="1"/>
  <c r="N200" i="33"/>
  <c r="N86" i="40" s="1"/>
  <c r="P250" i="33"/>
  <c r="P103" i="40" s="1"/>
  <c r="O1617" i="33"/>
  <c r="O455" i="40" s="1"/>
  <c r="N1154" i="33"/>
  <c r="N271" i="33" s="1"/>
  <c r="O475" i="33"/>
  <c r="O150" i="40" s="1"/>
  <c r="O242" i="33"/>
  <c r="O98" i="40" s="1"/>
  <c r="N1165" i="33"/>
  <c r="N337" i="40" s="1"/>
  <c r="P1808" i="33"/>
  <c r="P1291" i="33" s="1"/>
  <c r="O622" i="33"/>
  <c r="O190" i="40" s="1"/>
  <c r="P1744" i="33"/>
  <c r="O1565" i="33"/>
  <c r="N903" i="33"/>
  <c r="O900" i="33"/>
  <c r="O264" i="40" s="1"/>
  <c r="O759" i="33"/>
  <c r="O1840" i="33" s="1"/>
  <c r="O1841" i="33" s="1"/>
  <c r="O511" i="40" s="1"/>
  <c r="M386" i="33"/>
  <c r="M114" i="40" s="1"/>
  <c r="L389" i="33"/>
  <c r="O1504" i="33"/>
  <c r="O1506" i="33" s="1"/>
  <c r="O289" i="33" s="1"/>
  <c r="O1763" i="33"/>
  <c r="O1761" i="33" s="1"/>
  <c r="O496" i="40" s="1"/>
  <c r="M1872" i="33"/>
  <c r="M1863" i="33"/>
  <c r="O1629" i="33"/>
  <c r="O1627" i="33" s="1"/>
  <c r="O460" i="40" s="1"/>
  <c r="O1143" i="33"/>
  <c r="O1380" i="33"/>
  <c r="O597" i="33" s="1"/>
  <c r="O598" i="33" s="1"/>
  <c r="O1358" i="33"/>
  <c r="O1356" i="33" s="1"/>
  <c r="O387" i="40" s="1"/>
  <c r="O1788" i="33"/>
  <c r="O665" i="33" s="1"/>
  <c r="O1786" i="33"/>
  <c r="O192" i="33" s="1"/>
  <c r="N1157" i="33"/>
  <c r="N1039" i="33" s="1"/>
  <c r="O1378" i="33"/>
  <c r="O360" i="33" s="1"/>
  <c r="O1787" i="33"/>
  <c r="O233" i="33" s="1"/>
  <c r="O1860" i="33"/>
  <c r="P1802" i="33"/>
  <c r="P503" i="40" s="1"/>
  <c r="O1377" i="33"/>
  <c r="O282" i="33" s="1"/>
  <c r="N1444" i="33"/>
  <c r="N1447" i="33"/>
  <c r="N463" i="33" s="1"/>
  <c r="N464" i="33" s="1"/>
  <c r="N143" i="40" s="1"/>
  <c r="O1785" i="33"/>
  <c r="O1782" i="33"/>
  <c r="O499" i="40" s="1"/>
  <c r="N625" i="33"/>
  <c r="O931" i="33"/>
  <c r="O273" i="40" s="1"/>
  <c r="P1805" i="33"/>
  <c r="O1379" i="33"/>
  <c r="O481" i="33" s="1"/>
  <c r="O1259" i="33"/>
  <c r="O1257" i="33" s="1"/>
  <c r="O363" i="40" s="1"/>
  <c r="N497" i="33"/>
  <c r="P1611" i="33"/>
  <c r="P451" i="40" s="1"/>
  <c r="N1155" i="33"/>
  <c r="N350" i="33" s="1"/>
  <c r="N1292" i="33"/>
  <c r="N1295" i="33" s="1"/>
  <c r="N1293" i="33" s="1"/>
  <c r="N372" i="40" s="1"/>
  <c r="L48" i="33"/>
  <c r="L21" i="40" s="1"/>
  <c r="P1807" i="33"/>
  <c r="P450" i="33" s="1"/>
  <c r="O494" i="33"/>
  <c r="O159" i="40" s="1"/>
  <c r="O1662" i="33"/>
  <c r="O369" i="33" s="1"/>
  <c r="N1150" i="33"/>
  <c r="N332" i="40" s="1"/>
  <c r="O842" i="33"/>
  <c r="O847" i="33" s="1"/>
  <c r="O429" i="33" s="1"/>
  <c r="O430" i="33" s="1"/>
  <c r="O128" i="40" s="1"/>
  <c r="N1454" i="33"/>
  <c r="N1927" i="33" s="1"/>
  <c r="N545" i="40" s="1"/>
  <c r="N1459" i="33"/>
  <c r="N1429" i="33" s="1"/>
  <c r="N1432" i="33" s="1"/>
  <c r="N1435" i="33" s="1"/>
  <c r="N1433" i="33" s="1"/>
  <c r="N406" i="40" s="1"/>
  <c r="N1457" i="33"/>
  <c r="N363" i="33" s="1"/>
  <c r="N1455" i="33"/>
  <c r="N285" i="33" s="1"/>
  <c r="N1458" i="33"/>
  <c r="N418" i="33" s="1"/>
  <c r="N424" i="33" s="1"/>
  <c r="N125" i="40" s="1"/>
  <c r="N1456" i="33"/>
  <c r="N326" i="33" s="1"/>
  <c r="N1451" i="33"/>
  <c r="N410" i="40" s="1"/>
  <c r="O89" i="33"/>
  <c r="O42" i="40" s="1"/>
  <c r="O489" i="33"/>
  <c r="O156" i="40" s="1"/>
  <c r="O661" i="33"/>
  <c r="O199" i="40" s="1"/>
  <c r="O690" i="33"/>
  <c r="O208" i="40" s="1"/>
  <c r="M1929" i="33"/>
  <c r="N824" i="33"/>
  <c r="O821" i="33"/>
  <c r="O241" i="40" s="1"/>
  <c r="N664" i="33"/>
  <c r="N1200" i="33"/>
  <c r="O1197" i="33"/>
  <c r="O346" i="40" s="1"/>
  <c r="N693" i="33"/>
  <c r="N492" i="33"/>
  <c r="O1603" i="33"/>
  <c r="O1601" i="33" s="1"/>
  <c r="O448" i="40" s="1"/>
  <c r="N1441" i="33"/>
  <c r="N408" i="40" s="1"/>
  <c r="N1445" i="33"/>
  <c r="N188" i="33" s="1"/>
  <c r="P942" i="33"/>
  <c r="O936" i="33"/>
  <c r="O920" i="33" s="1"/>
  <c r="N1169" i="33"/>
  <c r="N272" i="33" s="1"/>
  <c r="P609" i="33"/>
  <c r="M431" i="33"/>
  <c r="M129" i="40" s="1"/>
  <c r="P610" i="33"/>
  <c r="L54" i="33"/>
  <c r="L24" i="40" s="1"/>
  <c r="N1171" i="33"/>
  <c r="N351" i="33" s="1"/>
  <c r="O1249" i="33"/>
  <c r="P611" i="33"/>
  <c r="P521" i="33" s="1"/>
  <c r="O993" i="33"/>
  <c r="P594" i="33"/>
  <c r="N1173" i="33"/>
  <c r="N1129" i="33" s="1"/>
  <c r="M452" i="33"/>
  <c r="M138" i="40" s="1"/>
  <c r="O1774" i="33"/>
  <c r="O1772" i="33" s="1"/>
  <c r="O498" i="40" s="1"/>
  <c r="L1906" i="33"/>
  <c r="L538" i="40" s="1"/>
  <c r="N1170" i="33"/>
  <c r="N318" i="33" s="1"/>
  <c r="O934" i="33"/>
  <c r="N1168" i="33"/>
  <c r="L516" i="33"/>
  <c r="L170" i="40" s="1"/>
  <c r="O1056" i="33"/>
  <c r="O1062" i="33" s="1"/>
  <c r="O1037" i="33" s="1"/>
  <c r="L24" i="33"/>
  <c r="L9" i="40" s="1"/>
  <c r="P977" i="33"/>
  <c r="P226" i="33" s="1"/>
  <c r="P979" i="33"/>
  <c r="P947" i="33" s="1"/>
  <c r="P973" i="33"/>
  <c r="P284" i="40" s="1"/>
  <c r="O1023" i="33"/>
  <c r="O346" i="33" s="1"/>
  <c r="M1650" i="33"/>
  <c r="M471" i="40" s="1"/>
  <c r="O510" i="33"/>
  <c r="O168" i="40" s="1"/>
  <c r="N959" i="33"/>
  <c r="M603" i="33"/>
  <c r="M148" i="33" s="1"/>
  <c r="M149" i="33" s="1"/>
  <c r="M65" i="40" s="1"/>
  <c r="L1045" i="33"/>
  <c r="L1888" i="33" s="1"/>
  <c r="L532" i="40" s="1"/>
  <c r="O956" i="33"/>
  <c r="O279" i="40" s="1"/>
  <c r="M1297" i="33"/>
  <c r="L1042" i="33"/>
  <c r="L302" i="40" s="1"/>
  <c r="O1311" i="33"/>
  <c r="O1116" i="33"/>
  <c r="O324" i="40" s="1"/>
  <c r="O1313" i="33"/>
  <c r="O277" i="33" s="1"/>
  <c r="M604" i="33"/>
  <c r="M1036" i="33" s="1"/>
  <c r="O1315" i="33"/>
  <c r="O1530" i="33" s="1"/>
  <c r="P1702" i="33"/>
  <c r="O1312" i="33"/>
  <c r="O228" i="33" s="1"/>
  <c r="O889" i="33"/>
  <c r="P1641" i="33"/>
  <c r="P466" i="40" s="1"/>
  <c r="L455" i="33"/>
  <c r="O1707" i="33"/>
  <c r="O1705" i="33" s="1"/>
  <c r="O485" i="40" s="1"/>
  <c r="Q1524" i="33"/>
  <c r="Q1527" i="33" s="1"/>
  <c r="Q627" i="33" s="1"/>
  <c r="O1517" i="33"/>
  <c r="O558" i="33" s="1"/>
  <c r="O560" i="33" s="1"/>
  <c r="P709" i="33"/>
  <c r="O1021" i="33"/>
  <c r="O264" i="33" s="1"/>
  <c r="P710" i="33"/>
  <c r="P239" i="33" s="1"/>
  <c r="O1025" i="33"/>
  <c r="O1288" i="33" s="1"/>
  <c r="P1526" i="33"/>
  <c r="P559" i="33" s="1"/>
  <c r="O1250" i="33"/>
  <c r="O275" i="33" s="1"/>
  <c r="O1513" i="33"/>
  <c r="O422" i="40" s="1"/>
  <c r="P712" i="33"/>
  <c r="P919" i="33" s="1"/>
  <c r="O1022" i="33"/>
  <c r="O315" i="33" s="1"/>
  <c r="P1528" i="33"/>
  <c r="P1208" i="33" s="1"/>
  <c r="O786" i="33"/>
  <c r="O788" i="33"/>
  <c r="O256" i="33" s="1"/>
  <c r="O783" i="33"/>
  <c r="O233" i="40" s="1"/>
  <c r="N473" i="33"/>
  <c r="O1024" i="33"/>
  <c r="O407" i="33" s="1"/>
  <c r="P1527" i="33"/>
  <c r="P627" i="33" s="1"/>
  <c r="O1017" i="33"/>
  <c r="O298" i="40" s="1"/>
  <c r="O787" i="33"/>
  <c r="O211" i="33" s="1"/>
  <c r="O470" i="33"/>
  <c r="O147" i="40" s="1"/>
  <c r="O1083" i="33"/>
  <c r="O1080" i="33"/>
  <c r="O314" i="40" s="1"/>
  <c r="O1086" i="33"/>
  <c r="O348" i="33" s="1"/>
  <c r="O1088" i="33"/>
  <c r="O1069" i="33" s="1"/>
  <c r="O1084" i="33"/>
  <c r="O267" i="33" s="1"/>
  <c r="O1087" i="33"/>
  <c r="O415" i="33" s="1"/>
  <c r="O1085" i="33"/>
  <c r="O317" i="33" s="1"/>
  <c r="O1253" i="33"/>
  <c r="O391" i="33" s="1"/>
  <c r="O1516" i="33"/>
  <c r="O1894" i="33" s="1"/>
  <c r="O534" i="40" s="1"/>
  <c r="O1205" i="33"/>
  <c r="P1202" i="33"/>
  <c r="P349" i="40" s="1"/>
  <c r="N1111" i="33"/>
  <c r="O1108" i="33"/>
  <c r="O319" i="40" s="1"/>
  <c r="M1077" i="33"/>
  <c r="M101" i="33" s="1"/>
  <c r="M103" i="33" s="1"/>
  <c r="M47" i="40" s="1"/>
  <c r="M602" i="33"/>
  <c r="M1869" i="33"/>
  <c r="O1495" i="33"/>
  <c r="O798" i="33"/>
  <c r="O137" i="33" s="1"/>
  <c r="O656" i="33"/>
  <c r="O196" i="40" s="1"/>
  <c r="O802" i="33"/>
  <c r="O237" i="40" s="1"/>
  <c r="O808" i="33"/>
  <c r="O341" i="33" s="1"/>
  <c r="O806" i="33"/>
  <c r="O257" i="33" s="1"/>
  <c r="O805" i="33"/>
  <c r="O809" i="33"/>
  <c r="O435" i="33" s="1"/>
  <c r="O436" i="33" s="1"/>
  <c r="O131" i="40" s="1"/>
  <c r="O807" i="33"/>
  <c r="O310" i="33" s="1"/>
  <c r="O810" i="33"/>
  <c r="O581" i="33" s="1"/>
  <c r="P1267" i="33"/>
  <c r="P366" i="40" s="1"/>
  <c r="O1475" i="33"/>
  <c r="O1473" i="33" s="1"/>
  <c r="O414" i="40" s="1"/>
  <c r="M1583" i="33"/>
  <c r="M438" i="40" s="1"/>
  <c r="O674" i="33"/>
  <c r="O203" i="40" s="1"/>
  <c r="O1011" i="33"/>
  <c r="O295" i="40" s="1"/>
  <c r="P1854" i="33"/>
  <c r="P519" i="40" s="1"/>
  <c r="O1382" i="33"/>
  <c r="O395" i="40" s="1"/>
  <c r="M1076" i="33"/>
  <c r="M4" i="33" s="1"/>
  <c r="O1320" i="33"/>
  <c r="M1298" i="33"/>
  <c r="M515" i="33" s="1"/>
  <c r="Q1551" i="33"/>
  <c r="Q1549" i="33" s="1"/>
  <c r="Q429" i="40" s="1"/>
  <c r="L1932" i="33"/>
  <c r="M1902" i="33"/>
  <c r="L1899" i="33"/>
  <c r="N1067" i="33"/>
  <c r="N862" i="33"/>
  <c r="N513" i="33"/>
  <c r="L44" i="33"/>
  <c r="L19" i="40" s="1"/>
  <c r="M19" i="33"/>
  <c r="M7" i="40" s="1"/>
  <c r="L1917" i="33"/>
  <c r="N1331" i="33"/>
  <c r="O1347" i="33"/>
  <c r="O1345" i="33" s="1"/>
  <c r="O385" i="40" s="1"/>
  <c r="N1004" i="33"/>
  <c r="L1881" i="33"/>
  <c r="L1923" i="33"/>
  <c r="L69" i="33"/>
  <c r="L1653" i="33"/>
  <c r="N1220" i="33"/>
  <c r="N1221" i="33" s="1"/>
  <c r="L104" i="33"/>
  <c r="L48" i="40" s="1"/>
  <c r="P1552" i="33"/>
  <c r="N1385" i="33"/>
  <c r="O1367" i="33"/>
  <c r="O390" i="40" s="1"/>
  <c r="N1370" i="33"/>
  <c r="Q608" i="33"/>
  <c r="Q606" i="33" s="1"/>
  <c r="Q187" i="40" s="1"/>
  <c r="L204" i="33"/>
  <c r="L122" i="33"/>
  <c r="M381" i="33"/>
  <c r="M112" i="40" s="1"/>
  <c r="N659" i="33"/>
  <c r="L1586" i="33"/>
  <c r="O728" i="33"/>
  <c r="O725" i="33"/>
  <c r="O221" i="40" s="1"/>
  <c r="O733" i="33"/>
  <c r="O714" i="33" s="1"/>
  <c r="O731" i="33"/>
  <c r="O339" i="33" s="1"/>
  <c r="O729" i="33"/>
  <c r="O253" i="33" s="1"/>
  <c r="O732" i="33"/>
  <c r="O413" i="33" s="1"/>
  <c r="O730" i="33"/>
  <c r="O308" i="33" s="1"/>
  <c r="N898" i="33"/>
  <c r="O895" i="33"/>
  <c r="O261" i="40" s="1"/>
  <c r="P1375" i="33"/>
  <c r="P1373" i="33" s="1"/>
  <c r="P393" i="40" s="1"/>
  <c r="P1553" i="33"/>
  <c r="P216" i="33" s="1"/>
  <c r="M306" i="33"/>
  <c r="M106" i="40" s="1"/>
  <c r="M1923" i="33"/>
  <c r="L66" i="33"/>
  <c r="L30" i="40" s="1"/>
  <c r="N563" i="33"/>
  <c r="N1014" i="33"/>
  <c r="L51" i="33"/>
  <c r="N92" i="33"/>
  <c r="M1926" i="33"/>
  <c r="L1213" i="33"/>
  <c r="M75" i="33"/>
  <c r="N698" i="33"/>
  <c r="M411" i="33"/>
  <c r="M124" i="40" s="1"/>
  <c r="L223" i="33"/>
  <c r="P1555" i="33"/>
  <c r="P1289" i="33" s="1"/>
  <c r="M404" i="33"/>
  <c r="M121" i="40" s="1"/>
  <c r="L1920" i="33"/>
  <c r="O1064" i="33"/>
  <c r="O309" i="40" s="1"/>
  <c r="O859" i="33"/>
  <c r="O252" i="40" s="1"/>
  <c r="Q708" i="33"/>
  <c r="Q709" i="33" s="1"/>
  <c r="M1866" i="33"/>
  <c r="L1893" i="33"/>
  <c r="L173" i="33"/>
  <c r="L78" i="40" s="1"/>
  <c r="N502" i="33"/>
  <c r="M1296" i="33"/>
  <c r="M337" i="33"/>
  <c r="M109" i="40" s="1"/>
  <c r="L434" i="33"/>
  <c r="N677" i="33"/>
  <c r="O1001" i="33"/>
  <c r="O289" i="40" s="1"/>
  <c r="P1559" i="33"/>
  <c r="P432" i="40" s="1"/>
  <c r="M564" i="33"/>
  <c r="O1328" i="33"/>
  <c r="O380" i="40" s="1"/>
  <c r="L575" i="33"/>
  <c r="L183" i="40" s="1"/>
  <c r="L578" i="33"/>
  <c r="L579" i="33"/>
  <c r="L3" i="33" s="1"/>
  <c r="L580" i="33"/>
  <c r="L33" i="33" s="1"/>
  <c r="L34" i="33" s="1"/>
  <c r="L14" i="40" s="1"/>
  <c r="M1072" i="33"/>
  <c r="M312" i="40" s="1"/>
  <c r="L1903" i="33"/>
  <c r="L537" i="40" s="1"/>
  <c r="M220" i="33"/>
  <c r="M93" i="40" s="1"/>
  <c r="M1210" i="33"/>
  <c r="M352" i="40" s="1"/>
  <c r="M201" i="33"/>
  <c r="M87" i="40" s="1"/>
  <c r="M720" i="33"/>
  <c r="M721" i="33" s="1"/>
  <c r="L535" i="33"/>
  <c r="L538" i="33" s="1"/>
  <c r="L536" i="33" s="1"/>
  <c r="L176" i="40" s="1"/>
  <c r="N445" i="33"/>
  <c r="N136" i="40" s="1"/>
  <c r="N670" i="33"/>
  <c r="N668" i="33" s="1"/>
  <c r="N201" i="40" s="1"/>
  <c r="N766" i="33"/>
  <c r="N764" i="33" s="1"/>
  <c r="N229" i="40" s="1"/>
  <c r="N586" i="33"/>
  <c r="N584" i="33" s="1"/>
  <c r="N184" i="40" s="1"/>
  <c r="M1689" i="33"/>
  <c r="M522" i="33" s="1"/>
  <c r="M523" i="33" s="1"/>
  <c r="M173" i="40" s="1"/>
  <c r="M1687" i="33"/>
  <c r="M1688" i="33"/>
  <c r="M1414" i="33"/>
  <c r="M5" i="33" s="1"/>
  <c r="M1413" i="33"/>
  <c r="M1243" i="33"/>
  <c r="M46" i="33" s="1"/>
  <c r="M47" i="33" s="1"/>
  <c r="M20" i="40" s="1"/>
  <c r="M1242" i="33"/>
  <c r="M40" i="33" s="1"/>
  <c r="M1241" i="33"/>
  <c r="N1844" i="33"/>
  <c r="N513" i="40" s="1"/>
  <c r="M1284" i="33"/>
  <c r="M1282" i="33" s="1"/>
  <c r="M370" i="40" s="1"/>
  <c r="M1537" i="33"/>
  <c r="M8" i="33" s="1"/>
  <c r="M1536" i="33"/>
  <c r="L833" i="33"/>
  <c r="N507" i="33"/>
  <c r="N166" i="40" s="1"/>
  <c r="M1421" i="33"/>
  <c r="M404" i="40" s="1"/>
  <c r="M1425" i="33"/>
  <c r="M6" i="33" s="1"/>
  <c r="M1424" i="33"/>
  <c r="M1222" i="33"/>
  <c r="M39" i="33" s="1"/>
  <c r="M1221" i="33"/>
  <c r="L684" i="33"/>
  <c r="M633" i="33"/>
  <c r="M108" i="33" s="1"/>
  <c r="M636" i="33"/>
  <c r="M139" i="33" s="1"/>
  <c r="M634" i="33"/>
  <c r="M117" i="33" s="1"/>
  <c r="M118" i="33" s="1"/>
  <c r="M53" i="40" s="1"/>
  <c r="M632" i="33"/>
  <c r="M637" i="33"/>
  <c r="M1834" i="33" s="1"/>
  <c r="M1835" i="33" s="1"/>
  <c r="M508" i="40" s="1"/>
  <c r="M635" i="33"/>
  <c r="M135" i="33" s="1"/>
  <c r="N439" i="33"/>
  <c r="N133" i="40" s="1"/>
  <c r="L98" i="33"/>
  <c r="L46" i="40" s="1"/>
  <c r="N750" i="33"/>
  <c r="N224" i="33" s="1"/>
  <c r="N751" i="33"/>
  <c r="N715" i="33" s="1"/>
  <c r="N749" i="33"/>
  <c r="N184" i="33" s="1"/>
  <c r="N193" i="33" s="1"/>
  <c r="N83" i="40" s="1"/>
  <c r="N748" i="33"/>
  <c r="N1924" i="33" s="1"/>
  <c r="N544" i="40" s="1"/>
  <c r="O695" i="33"/>
  <c r="O211" i="40" s="1"/>
  <c r="M629" i="33"/>
  <c r="M192" i="40" s="1"/>
  <c r="O499" i="33"/>
  <c r="O162" i="40" s="1"/>
  <c r="N928" i="33"/>
  <c r="N64" i="33" s="1"/>
  <c r="N65" i="33" s="1"/>
  <c r="N29" i="40" s="1"/>
  <c r="N927" i="33"/>
  <c r="N1900" i="33" s="1"/>
  <c r="N536" i="40" s="1"/>
  <c r="M645" i="33"/>
  <c r="M171" i="33" s="1"/>
  <c r="M172" i="33" s="1"/>
  <c r="M77" i="40" s="1"/>
  <c r="M644" i="33"/>
  <c r="M1897" i="33" s="1"/>
  <c r="M535" i="40" s="1"/>
  <c r="M641" i="33"/>
  <c r="M193" i="40" s="1"/>
  <c r="M196" i="33"/>
  <c r="M85" i="40" s="1"/>
  <c r="M986" i="33"/>
  <c r="M983" i="33"/>
  <c r="M285" i="40" s="1"/>
  <c r="M988" i="33"/>
  <c r="M514" i="33" s="1"/>
  <c r="M987" i="33"/>
  <c r="M870" i="33"/>
  <c r="M868" i="33" s="1"/>
  <c r="M255" i="40" s="1"/>
  <c r="N618" i="33"/>
  <c r="N619" i="33"/>
  <c r="N165" i="33" s="1"/>
  <c r="N166" i="33" s="1"/>
  <c r="N74" i="40" s="1"/>
  <c r="N620" i="33"/>
  <c r="N1648" i="33" s="1"/>
  <c r="N1649" i="33" s="1"/>
  <c r="N470" i="40" s="1"/>
  <c r="M1135" i="33"/>
  <c r="M123" i="33" s="1"/>
  <c r="M124" i="33" s="1"/>
  <c r="M56" i="40" s="1"/>
  <c r="M1136" i="33"/>
  <c r="M129" i="33" s="1"/>
  <c r="M130" i="33" s="1"/>
  <c r="M59" i="40" s="1"/>
  <c r="M1134" i="33"/>
  <c r="M1137" i="33"/>
  <c r="M1038" i="33" s="1"/>
  <c r="N615" i="33"/>
  <c r="N188" i="40" s="1"/>
  <c r="M237" i="33"/>
  <c r="M97" i="40" s="1"/>
  <c r="M72" i="33"/>
  <c r="M33" i="40" s="1"/>
  <c r="M769" i="33"/>
  <c r="M827" i="33" s="1"/>
  <c r="M767" i="33"/>
  <c r="M768" i="33"/>
  <c r="M680" i="33" s="1"/>
  <c r="L119" i="33"/>
  <c r="L54" i="40" s="1"/>
  <c r="O951" i="33"/>
  <c r="M588" i="33"/>
  <c r="M679" i="33" s="1"/>
  <c r="M587" i="33"/>
  <c r="M589" i="33"/>
  <c r="M826" i="33" s="1"/>
  <c r="N209" i="33"/>
  <c r="N91" i="40" s="1"/>
  <c r="N1686" i="33"/>
  <c r="N1684" i="33" s="1"/>
  <c r="N480" i="40" s="1"/>
  <c r="M671" i="33"/>
  <c r="M672" i="33"/>
  <c r="M21" i="33" s="1"/>
  <c r="N953" i="33"/>
  <c r="N58" i="33" s="1"/>
  <c r="N59" i="33" s="1"/>
  <c r="N26" i="40" s="1"/>
  <c r="N952" i="33"/>
  <c r="L547" i="33"/>
  <c r="L545" i="33" s="1"/>
  <c r="L177" i="40" s="1"/>
  <c r="G2" i="30"/>
  <c r="E97" i="30"/>
  <c r="E34" i="30"/>
  <c r="E215" i="30"/>
  <c r="E57" i="30"/>
  <c r="E38" i="30"/>
  <c r="E143" i="30"/>
  <c r="E130" i="30"/>
  <c r="E64" i="30"/>
  <c r="E153" i="30"/>
  <c r="E65" i="30"/>
  <c r="E59" i="30"/>
  <c r="E183" i="30"/>
  <c r="E195" i="30"/>
  <c r="E214" i="30"/>
  <c r="E206" i="30"/>
  <c r="E189" i="30"/>
  <c r="E171" i="30"/>
  <c r="E131" i="30"/>
  <c r="E48" i="30"/>
  <c r="E113" i="30"/>
  <c r="E160" i="30"/>
  <c r="E154" i="30"/>
  <c r="E125" i="30"/>
  <c r="E46" i="30"/>
  <c r="E69" i="30"/>
  <c r="E174" i="30"/>
  <c r="E175" i="30"/>
  <c r="E159" i="30"/>
  <c r="E117" i="30"/>
  <c r="E81" i="30"/>
  <c r="E74" i="30"/>
  <c r="E218" i="30"/>
  <c r="E219" i="30"/>
  <c r="E202" i="30"/>
  <c r="E148" i="30"/>
  <c r="E128" i="30"/>
  <c r="E124" i="30"/>
  <c r="E121" i="30"/>
  <c r="E118" i="30"/>
  <c r="E98" i="30"/>
  <c r="E94" i="30"/>
  <c r="E61" i="30"/>
  <c r="E39" i="30"/>
  <c r="E52" i="30"/>
  <c r="E42" i="30"/>
  <c r="E190" i="30"/>
  <c r="E178" i="30"/>
  <c r="E157" i="30"/>
  <c r="E140" i="30"/>
  <c r="E89" i="30"/>
  <c r="E76" i="30"/>
  <c r="E53" i="30"/>
  <c r="E40" i="30"/>
  <c r="E142" i="30"/>
  <c r="E137" i="30"/>
  <c r="E96" i="30"/>
  <c r="E92" i="30"/>
  <c r="E56" i="30"/>
  <c r="E138" i="30"/>
  <c r="E107" i="30"/>
  <c r="E100" i="30"/>
  <c r="E77" i="30"/>
  <c r="E70" i="30"/>
  <c r="G218" i="30"/>
  <c r="E186" i="30"/>
  <c r="E182" i="30"/>
  <c r="E177" i="30"/>
  <c r="E167" i="30"/>
  <c r="E149" i="30"/>
  <c r="E129" i="30"/>
  <c r="E105" i="30"/>
  <c r="E79" i="30"/>
  <c r="E43" i="30"/>
  <c r="E36" i="30"/>
  <c r="E141" i="30"/>
  <c r="E101" i="30"/>
  <c r="G208" i="30"/>
  <c r="E119" i="30"/>
  <c r="E110" i="30"/>
  <c r="E106" i="30"/>
  <c r="E71" i="30"/>
  <c r="E41" i="30"/>
  <c r="E33" i="30"/>
  <c r="E187" i="30"/>
  <c r="G164" i="30"/>
  <c r="E207" i="30"/>
  <c r="E155" i="30"/>
  <c r="E136" i="30"/>
  <c r="E123" i="30"/>
  <c r="E196" i="30"/>
  <c r="E191" i="30"/>
  <c r="E151" i="30"/>
  <c r="E58" i="30"/>
  <c r="E45" i="30"/>
  <c r="E112" i="30"/>
  <c r="E102" i="30"/>
  <c r="E93" i="30"/>
  <c r="E82" i="30"/>
  <c r="G23" i="30"/>
  <c r="E170" i="30"/>
  <c r="E156" i="30"/>
  <c r="E132" i="30"/>
  <c r="E35" i="30"/>
  <c r="G16" i="30"/>
  <c r="E88" i="30"/>
  <c r="E83" i="30"/>
  <c r="E51" i="30"/>
  <c r="G51" i="30" s="1"/>
  <c r="E47" i="30"/>
  <c r="G12" i="30"/>
  <c r="G178" i="30"/>
  <c r="G215" i="30"/>
  <c r="G206" i="30"/>
  <c r="G167" i="30"/>
  <c r="E194" i="30"/>
  <c r="E217" i="30"/>
  <c r="G217" i="30" s="1"/>
  <c r="G213" i="30"/>
  <c r="E192" i="30"/>
  <c r="E91" i="30"/>
  <c r="E80" i="30"/>
  <c r="E72" i="30"/>
  <c r="G38" i="30"/>
  <c r="E31" i="30"/>
  <c r="G26" i="30"/>
  <c r="G21" i="30"/>
  <c r="G88" i="30"/>
  <c r="G69" i="30"/>
  <c r="G13" i="30"/>
  <c r="G171" i="30"/>
  <c r="G117" i="30"/>
  <c r="E116" i="30"/>
  <c r="G25" i="30"/>
  <c r="G119" i="30"/>
  <c r="E111" i="30"/>
  <c r="E75" i="30"/>
  <c r="G200" i="30"/>
  <c r="E169" i="30"/>
  <c r="E150" i="30"/>
  <c r="E211" i="30"/>
  <c r="E185" i="30"/>
  <c r="E165" i="30"/>
  <c r="E134" i="30"/>
  <c r="E126" i="30"/>
  <c r="E120" i="30"/>
  <c r="E114" i="30"/>
  <c r="E109" i="30"/>
  <c r="E104" i="30"/>
  <c r="G89" i="30"/>
  <c r="E84" i="30"/>
  <c r="E73" i="30"/>
  <c r="G64" i="30"/>
  <c r="E44" i="30"/>
  <c r="G15" i="30"/>
  <c r="G10" i="30"/>
  <c r="G129" i="30"/>
  <c r="G195" i="30"/>
  <c r="E193" i="30"/>
  <c r="G190" i="30"/>
  <c r="E180" i="30"/>
  <c r="G174" i="30"/>
  <c r="E172" i="30"/>
  <c r="G162" i="30"/>
  <c r="E99" i="30"/>
  <c r="G140" i="30"/>
  <c r="G137" i="30"/>
  <c r="G132" i="30"/>
  <c r="G105" i="30"/>
  <c r="G79" i="30"/>
  <c r="E37" i="30"/>
  <c r="E32" i="30"/>
  <c r="G20" i="30"/>
  <c r="G4" i="30"/>
  <c r="E205" i="30"/>
  <c r="E199" i="30"/>
  <c r="E163" i="30"/>
  <c r="E87" i="30"/>
  <c r="E60" i="30"/>
  <c r="E209" i="30"/>
  <c r="G202" i="30"/>
  <c r="E127" i="30"/>
  <c r="E115" i="30"/>
  <c r="E68" i="30"/>
  <c r="E50" i="30"/>
  <c r="G11" i="30"/>
  <c r="G212" i="30"/>
  <c r="E135" i="30"/>
  <c r="G112" i="30"/>
  <c r="G98" i="30"/>
  <c r="G35" i="30"/>
  <c r="E168" i="30"/>
  <c r="E203" i="30"/>
  <c r="G7" i="30"/>
  <c r="G201" i="30"/>
  <c r="E197" i="30"/>
  <c r="E173" i="30"/>
  <c r="G156" i="30"/>
  <c r="E144" i="30"/>
  <c r="E108" i="30"/>
  <c r="E63" i="30"/>
  <c r="G61" i="30"/>
  <c r="G43" i="30"/>
  <c r="G40" i="30"/>
  <c r="G19" i="30"/>
  <c r="E204" i="30"/>
  <c r="G179" i="30"/>
  <c r="G207" i="30"/>
  <c r="G187" i="30"/>
  <c r="G180" i="30"/>
  <c r="G157" i="30"/>
  <c r="E198" i="30"/>
  <c r="G219" i="30"/>
  <c r="E216" i="30"/>
  <c r="G196" i="30"/>
  <c r="E188" i="30"/>
  <c r="G189" i="30"/>
  <c r="E184" i="30"/>
  <c r="E210" i="30"/>
  <c r="G181" i="30"/>
  <c r="E176" i="30"/>
  <c r="E166" i="30"/>
  <c r="G17" i="30"/>
  <c r="G160" i="30"/>
  <c r="E139" i="30"/>
  <c r="E122" i="30"/>
  <c r="E86" i="30"/>
  <c r="G29" i="30"/>
  <c r="G24" i="30"/>
  <c r="E147" i="30"/>
  <c r="G136" i="30"/>
  <c r="G125" i="30"/>
  <c r="G101" i="30"/>
  <c r="E78" i="30"/>
  <c r="E67" i="30"/>
  <c r="G56" i="30"/>
  <c r="E49" i="30"/>
  <c r="G46" i="30"/>
  <c r="E145" i="30"/>
  <c r="G142" i="30"/>
  <c r="G106" i="30"/>
  <c r="G97" i="30"/>
  <c r="E54" i="30"/>
  <c r="G161" i="30"/>
  <c r="G131" i="30"/>
  <c r="G94" i="30"/>
  <c r="G70" i="30"/>
  <c r="E62" i="30"/>
  <c r="G34" i="30"/>
  <c r="G27" i="30"/>
  <c r="G22" i="30"/>
  <c r="G8" i="30"/>
  <c r="G6" i="30"/>
  <c r="G154" i="30"/>
  <c r="E158" i="30"/>
  <c r="G110" i="30"/>
  <c r="G102" i="30"/>
  <c r="G92" i="30"/>
  <c r="G74" i="30"/>
  <c r="G65" i="30"/>
  <c r="G57" i="30"/>
  <c r="E55" i="30"/>
  <c r="G52" i="30"/>
  <c r="G42" i="30"/>
  <c r="E30" i="30"/>
  <c r="G18" i="30"/>
  <c r="E90" i="30"/>
  <c r="E85" i="30"/>
  <c r="G153" i="30"/>
  <c r="E146" i="30"/>
  <c r="G143" i="30"/>
  <c r="G50" i="30"/>
  <c r="E152" i="30"/>
  <c r="E133" i="30"/>
  <c r="G130" i="30"/>
  <c r="E103" i="30"/>
  <c r="G96" i="30"/>
  <c r="G95" i="30"/>
  <c r="E66" i="30"/>
  <c r="G53" i="30"/>
  <c r="G28" i="30"/>
  <c r="G155" i="30"/>
  <c r="G124" i="30"/>
  <c r="G118" i="30"/>
  <c r="G100" i="30"/>
  <c r="G86" i="30"/>
  <c r="G77" i="30"/>
  <c r="G58" i="30"/>
  <c r="G45" i="30"/>
  <c r="G14" i="30"/>
  <c r="G9" i="30"/>
  <c r="G5" i="30"/>
  <c r="G3" i="30"/>
  <c r="P1646" i="33" l="1"/>
  <c r="P469" i="40" s="1"/>
  <c r="M1915" i="33"/>
  <c r="M541" i="40" s="1"/>
  <c r="O1798" i="33"/>
  <c r="O422" i="33" s="1"/>
  <c r="O1576" i="33"/>
  <c r="O111" i="33" s="1"/>
  <c r="P915" i="33"/>
  <c r="P881" i="33"/>
  <c r="P312" i="33" s="1"/>
  <c r="O1733" i="33"/>
  <c r="O1735" i="33"/>
  <c r="O329" i="33" s="1"/>
  <c r="O1730" i="33"/>
  <c r="O490" i="40" s="1"/>
  <c r="P884" i="33"/>
  <c r="P864" i="33" s="1"/>
  <c r="N1867" i="33"/>
  <c r="N525" i="40" s="1"/>
  <c r="O1734" i="33"/>
  <c r="O295" i="33" s="1"/>
  <c r="Q1701" i="33"/>
  <c r="Q1702" i="33" s="1"/>
  <c r="P595" i="33"/>
  <c r="P1579" i="33" s="1"/>
  <c r="P1816" i="33"/>
  <c r="P1280" i="33" s="1"/>
  <c r="O1738" i="33"/>
  <c r="O1711" i="33" s="1"/>
  <c r="O1712" i="33" s="1"/>
  <c r="O1715" i="33" s="1"/>
  <c r="O1713" i="33" s="1"/>
  <c r="O486" i="40" s="1"/>
  <c r="O1824" i="33"/>
  <c r="O377" i="33" s="1"/>
  <c r="O1660" i="33"/>
  <c r="O231" i="33" s="1"/>
  <c r="O1252" i="33"/>
  <c r="O354" i="33" s="1"/>
  <c r="P1342" i="33"/>
  <c r="P1040" i="33" s="1"/>
  <c r="O87" i="33"/>
  <c r="O1146" i="33"/>
  <c r="O479" i="33" s="1"/>
  <c r="O1145" i="33"/>
  <c r="O349" i="33" s="1"/>
  <c r="N717" i="33"/>
  <c r="N1716" i="33"/>
  <c r="P1248" i="33"/>
  <c r="P1246" i="33" s="1"/>
  <c r="P361" i="40" s="1"/>
  <c r="Q1303" i="33"/>
  <c r="Q1305" i="33" s="1"/>
  <c r="Q1682" i="33" s="1"/>
  <c r="Q1683" i="33" s="1"/>
  <c r="O1254" i="33"/>
  <c r="O1235" i="33" s="1"/>
  <c r="O1144" i="33"/>
  <c r="O270" i="33" s="1"/>
  <c r="N234" i="33"/>
  <c r="N95" i="40" s="1"/>
  <c r="P1305" i="33"/>
  <c r="P1682" i="33" s="1"/>
  <c r="P1683" i="33" s="1"/>
  <c r="O1147" i="33"/>
  <c r="O1128" i="33" s="1"/>
  <c r="O40" i="40"/>
  <c r="P1142" i="33"/>
  <c r="P1140" i="33" s="1"/>
  <c r="P330" i="40" s="1"/>
  <c r="O1659" i="33"/>
  <c r="P1338" i="33"/>
  <c r="P279" i="33" s="1"/>
  <c r="O1251" i="33"/>
  <c r="O320" i="33" s="1"/>
  <c r="O1656" i="33"/>
  <c r="O474" i="40" s="1"/>
  <c r="M484" i="33"/>
  <c r="M153" i="40" s="1"/>
  <c r="N1624" i="33"/>
  <c r="P1847" i="33"/>
  <c r="P515" i="40" s="1"/>
  <c r="P880" i="33"/>
  <c r="P259" i="33" s="1"/>
  <c r="O1661" i="33"/>
  <c r="O293" i="33" s="1"/>
  <c r="P1703" i="33"/>
  <c r="P534" i="33" s="1"/>
  <c r="P945" i="33"/>
  <c r="P921" i="33" s="1"/>
  <c r="P1748" i="33"/>
  <c r="P1419" i="33" s="1"/>
  <c r="P883" i="33"/>
  <c r="P383" i="33" s="1"/>
  <c r="P1304" i="33"/>
  <c r="P1741" i="33"/>
  <c r="N1717" i="33"/>
  <c r="N22" i="33" s="1"/>
  <c r="P31" i="33"/>
  <c r="P13" i="40" s="1"/>
  <c r="L487" i="33"/>
  <c r="P596" i="33"/>
  <c r="P1619" i="33" s="1"/>
  <c r="P1620" i="33" s="1"/>
  <c r="P456" i="40" s="1"/>
  <c r="P1746" i="33"/>
  <c r="P372" i="33" s="1"/>
  <c r="P879" i="33"/>
  <c r="P1747" i="33"/>
  <c r="P448" i="33" s="1"/>
  <c r="P1048" i="33"/>
  <c r="P304" i="40" s="1"/>
  <c r="O1051" i="33"/>
  <c r="N483" i="33"/>
  <c r="N152" i="40" s="1"/>
  <c r="P1554" i="33"/>
  <c r="P291" i="33" s="1"/>
  <c r="O1794" i="33"/>
  <c r="L428" i="33"/>
  <c r="P1722" i="33"/>
  <c r="P1727" i="33" s="1"/>
  <c r="P1710" i="33" s="1"/>
  <c r="P1815" i="33"/>
  <c r="P183" i="33" s="1"/>
  <c r="O1826" i="33"/>
  <c r="O573" i="33" s="1"/>
  <c r="P557" i="33"/>
  <c r="P1833" i="33" s="1"/>
  <c r="O1797" i="33"/>
  <c r="O376" i="33" s="1"/>
  <c r="P1793" i="33"/>
  <c r="P1795" i="33" s="1"/>
  <c r="P300" i="33" s="1"/>
  <c r="P551" i="33"/>
  <c r="P178" i="40" s="1"/>
  <c r="O1818" i="33"/>
  <c r="O506" i="40" s="1"/>
  <c r="O818" i="33"/>
  <c r="O212" i="33" s="1"/>
  <c r="O1094" i="33"/>
  <c r="O1799" i="33"/>
  <c r="O666" i="33" s="1"/>
  <c r="P1161" i="33"/>
  <c r="P335" i="40" s="1"/>
  <c r="P1814" i="33"/>
  <c r="O1822" i="33"/>
  <c r="O302" i="33" s="1"/>
  <c r="O816" i="33"/>
  <c r="O1823" i="33"/>
  <c r="O333" i="33" s="1"/>
  <c r="O1795" i="33"/>
  <c r="O300" i="33" s="1"/>
  <c r="O1796" i="33"/>
  <c r="O332" i="33" s="1"/>
  <c r="Q1813" i="33"/>
  <c r="Q1811" i="33" s="1"/>
  <c r="Q505" i="40" s="1"/>
  <c r="P556" i="33"/>
  <c r="P528" i="33" s="1"/>
  <c r="O738" i="33"/>
  <c r="O741" i="33" s="1"/>
  <c r="O743" i="33" s="1"/>
  <c r="O744" i="33" s="1"/>
  <c r="O747" i="33" s="1"/>
  <c r="O745" i="33" s="1"/>
  <c r="O225" i="40" s="1"/>
  <c r="O1825" i="33"/>
  <c r="O423" i="33" s="1"/>
  <c r="O1850" i="33"/>
  <c r="O1621" i="33"/>
  <c r="O457" i="40" s="1"/>
  <c r="P86" i="33"/>
  <c r="P40" i="40" s="1"/>
  <c r="O1499" i="33"/>
  <c r="O1100" i="33" s="1"/>
  <c r="Q1528" i="33"/>
  <c r="Q1208" i="33" s="1"/>
  <c r="O796" i="33"/>
  <c r="O76" i="33" s="1"/>
  <c r="O1492" i="33"/>
  <c r="O418" i="40" s="1"/>
  <c r="O799" i="33"/>
  <c r="O141" i="33" s="1"/>
  <c r="O1498" i="33"/>
  <c r="O503" i="33" s="1"/>
  <c r="O504" i="33" s="1"/>
  <c r="O164" i="40" s="1"/>
  <c r="P964" i="33"/>
  <c r="P962" i="33" s="1"/>
  <c r="P282" i="40" s="1"/>
  <c r="O792" i="33"/>
  <c r="O235" i="40" s="1"/>
  <c r="O1496" i="33"/>
  <c r="O189" i="33" s="1"/>
  <c r="P815" i="33"/>
  <c r="P813" i="33" s="1"/>
  <c r="P239" i="40" s="1"/>
  <c r="O795" i="33"/>
  <c r="N1864" i="33"/>
  <c r="N524" i="40" s="1"/>
  <c r="N181" i="33"/>
  <c r="N179" i="33" s="1"/>
  <c r="N81" i="40" s="1"/>
  <c r="O1399" i="33"/>
  <c r="O1405" i="33" s="1"/>
  <c r="O1099" i="33" s="1"/>
  <c r="O1465" i="33"/>
  <c r="O1467" i="33"/>
  <c r="O327" i="33" s="1"/>
  <c r="O1462" i="33"/>
  <c r="O412" i="40" s="1"/>
  <c r="P1273" i="33"/>
  <c r="P1275" i="33" s="1"/>
  <c r="P70" i="33" s="1"/>
  <c r="P71" i="33" s="1"/>
  <c r="P32" i="40" s="1"/>
  <c r="P1753" i="33"/>
  <c r="P1751" i="33" s="1"/>
  <c r="P494" i="40" s="1"/>
  <c r="N69" i="40"/>
  <c r="O157" i="33"/>
  <c r="P1597" i="33"/>
  <c r="P446" i="40" s="1"/>
  <c r="O1466" i="33"/>
  <c r="O286" i="33" s="1"/>
  <c r="O1575" i="33"/>
  <c r="O1469" i="33"/>
  <c r="O419" i="33" s="1"/>
  <c r="O1577" i="33"/>
  <c r="O138" i="33" s="1"/>
  <c r="P1574" i="33"/>
  <c r="P1577" i="33" s="1"/>
  <c r="P138" i="33" s="1"/>
  <c r="P1194" i="33"/>
  <c r="P344" i="40" s="1"/>
  <c r="O1470" i="33"/>
  <c r="O1417" i="33" s="1"/>
  <c r="O1578" i="33"/>
  <c r="O142" i="33" s="1"/>
  <c r="N482" i="40"/>
  <c r="O1694" i="33"/>
  <c r="N140" i="40"/>
  <c r="N461" i="33"/>
  <c r="N142" i="40" s="1"/>
  <c r="O1276" i="33"/>
  <c r="O1279" i="33" s="1"/>
  <c r="O1281" i="33" s="1"/>
  <c r="P853" i="33"/>
  <c r="P851" i="33" s="1"/>
  <c r="P250" i="40" s="1"/>
  <c r="N1130" i="33"/>
  <c r="N1133" i="33" s="1"/>
  <c r="N1131" i="33" s="1"/>
  <c r="N328" i="40" s="1"/>
  <c r="O1152" i="33"/>
  <c r="O1155" i="33" s="1"/>
  <c r="O350" i="33" s="1"/>
  <c r="N1870" i="33"/>
  <c r="N526" i="40" s="1"/>
  <c r="O855" i="33"/>
  <c r="O186" i="33" s="1"/>
  <c r="O856" i="33"/>
  <c r="O213" i="33" s="1"/>
  <c r="P939" i="33"/>
  <c r="P944" i="33"/>
  <c r="P260" i="33" s="1"/>
  <c r="N388" i="33"/>
  <c r="N115" i="40" s="1"/>
  <c r="O1097" i="33"/>
  <c r="O1070" i="33" s="1"/>
  <c r="O1071" i="33" s="1"/>
  <c r="O1095" i="33"/>
  <c r="O227" i="33" s="1"/>
  <c r="O923" i="33"/>
  <c r="O926" i="33" s="1"/>
  <c r="O924" i="33" s="1"/>
  <c r="O271" i="40" s="1"/>
  <c r="P702" i="33"/>
  <c r="P215" i="40" s="1"/>
  <c r="N1863" i="33"/>
  <c r="P779" i="33"/>
  <c r="P441" i="33" s="1"/>
  <c r="P442" i="33" s="1"/>
  <c r="P134" i="40" s="1"/>
  <c r="P775" i="33"/>
  <c r="P772" i="33"/>
  <c r="P231" i="40" s="1"/>
  <c r="P778" i="33"/>
  <c r="P340" i="33" s="1"/>
  <c r="O817" i="33"/>
  <c r="O185" i="33" s="1"/>
  <c r="O1547" i="33"/>
  <c r="O1418" i="33" s="1"/>
  <c r="P1542" i="33"/>
  <c r="P1543" i="33" s="1"/>
  <c r="O1545" i="33"/>
  <c r="O290" i="33" s="1"/>
  <c r="P777" i="33"/>
  <c r="P309" i="33" s="1"/>
  <c r="P780" i="33"/>
  <c r="P761" i="33" s="1"/>
  <c r="O819" i="33"/>
  <c r="O582" i="33" s="1"/>
  <c r="O583" i="33" s="1"/>
  <c r="O586" i="33" s="1"/>
  <c r="O584" i="33" s="1"/>
  <c r="O184" i="40" s="1"/>
  <c r="P1484" i="33"/>
  <c r="N245" i="33"/>
  <c r="N100" i="40" s="1"/>
  <c r="O1680" i="33"/>
  <c r="O1216" i="33" s="1"/>
  <c r="Q878" i="33"/>
  <c r="Q879" i="33" s="1"/>
  <c r="P1832" i="33"/>
  <c r="P613" i="33" s="1"/>
  <c r="P756" i="33"/>
  <c r="P754" i="33" s="1"/>
  <c r="P227" i="40" s="1"/>
  <c r="P818" i="33"/>
  <c r="P212" i="33" s="1"/>
  <c r="P477" i="33"/>
  <c r="P151" i="40" s="1"/>
  <c r="P819" i="33"/>
  <c r="P582" i="33" s="1"/>
  <c r="N649" i="33"/>
  <c r="N194" i="40" s="1"/>
  <c r="N652" i="33"/>
  <c r="N653" i="33"/>
  <c r="N15" i="33" s="1"/>
  <c r="N16" i="33" s="1"/>
  <c r="N5" i="40" s="1"/>
  <c r="N654" i="33"/>
  <c r="N100" i="33" s="1"/>
  <c r="P933" i="33"/>
  <c r="P935" i="33" s="1"/>
  <c r="P240" i="33" s="1"/>
  <c r="P242" i="33" s="1"/>
  <c r="P98" i="40" s="1"/>
  <c r="O1675" i="33"/>
  <c r="O478" i="40" s="1"/>
  <c r="O1262" i="33"/>
  <c r="O276" i="33" s="1"/>
  <c r="O854" i="33"/>
  <c r="O857" i="33"/>
  <c r="O829" i="33" s="1"/>
  <c r="M1906" i="33"/>
  <c r="M538" i="40" s="1"/>
  <c r="P1310" i="33"/>
  <c r="P1315" i="33" s="1"/>
  <c r="P1530" i="33" s="1"/>
  <c r="Q1526" i="33"/>
  <c r="Q559" i="33" s="1"/>
  <c r="M425" i="33"/>
  <c r="M126" i="40" s="1"/>
  <c r="P1008" i="33"/>
  <c r="P293" i="40" s="1"/>
  <c r="P1828" i="33"/>
  <c r="P507" i="40" s="1"/>
  <c r="O1091" i="33"/>
  <c r="O316" i="40" s="1"/>
  <c r="O1178" i="33"/>
  <c r="O1176" i="33" s="1"/>
  <c r="O339" i="40" s="1"/>
  <c r="N395" i="33"/>
  <c r="N118" i="40" s="1"/>
  <c r="P1668" i="33"/>
  <c r="N467" i="33"/>
  <c r="N145" i="40" s="1"/>
  <c r="P624" i="33"/>
  <c r="P191" i="40" s="1"/>
  <c r="P1227" i="33"/>
  <c r="O1546" i="33"/>
  <c r="O368" i="33" s="1"/>
  <c r="P1732" i="33"/>
  <c r="P1737" i="33" s="1"/>
  <c r="P421" i="33" s="1"/>
  <c r="O1274" i="33"/>
  <c r="O1885" i="33" s="1"/>
  <c r="O531" i="40" s="1"/>
  <c r="O1229" i="33"/>
  <c r="O274" i="33" s="1"/>
  <c r="O1233" i="33"/>
  <c r="O1215" i="33" s="1"/>
  <c r="O1231" i="33"/>
  <c r="O353" i="33" s="1"/>
  <c r="O1232" i="33"/>
  <c r="O390" i="33" s="1"/>
  <c r="O392" i="33" s="1"/>
  <c r="O116" i="40" s="1"/>
  <c r="O1228" i="33"/>
  <c r="O1230" i="33"/>
  <c r="O319" i="33" s="1"/>
  <c r="O1544" i="33"/>
  <c r="O230" i="33" s="1"/>
  <c r="P1271" i="33"/>
  <c r="P368" i="40" s="1"/>
  <c r="Q1859" i="33"/>
  <c r="Q522" i="40" s="1"/>
  <c r="L517" i="33"/>
  <c r="L171" i="40" s="1"/>
  <c r="O1275" i="33"/>
  <c r="O70" i="33" s="1"/>
  <c r="O71" i="33" s="1"/>
  <c r="O32" i="40" s="1"/>
  <c r="P1636" i="33"/>
  <c r="P463" i="40" s="1"/>
  <c r="O1543" i="33"/>
  <c r="P554" i="33"/>
  <c r="O1679" i="33"/>
  <c r="O866" i="33" s="1"/>
  <c r="O1054" i="33"/>
  <c r="O307" i="40" s="1"/>
  <c r="O1630" i="33"/>
  <c r="P491" i="33"/>
  <c r="P157" i="40" s="1"/>
  <c r="P1186" i="33"/>
  <c r="P341" i="40" s="1"/>
  <c r="P1190" i="33"/>
  <c r="P1580" i="33" s="1"/>
  <c r="P1390" i="33"/>
  <c r="N1105" i="33"/>
  <c r="N1106" i="33"/>
  <c r="N572" i="33" s="1"/>
  <c r="N574" i="33" s="1"/>
  <c r="O906" i="33"/>
  <c r="O267" i="40" s="1"/>
  <c r="O910" i="33"/>
  <c r="O531" i="33" s="1"/>
  <c r="O909" i="33"/>
  <c r="P1122" i="33"/>
  <c r="P1120" i="33" s="1"/>
  <c r="P326" i="40" s="1"/>
  <c r="N378" i="33"/>
  <c r="N110" i="40" s="1"/>
  <c r="P913" i="33"/>
  <c r="P269" i="40" s="1"/>
  <c r="P916" i="33"/>
  <c r="P917" i="33"/>
  <c r="P532" i="33" s="1"/>
  <c r="P1030" i="33"/>
  <c r="P1341" i="33"/>
  <c r="P399" i="33" s="1"/>
  <c r="P1340" i="33"/>
  <c r="P357" i="33" s="1"/>
  <c r="P1334" i="33"/>
  <c r="P383" i="40" s="1"/>
  <c r="P1339" i="33"/>
  <c r="P322" i="33" s="1"/>
  <c r="O1508" i="33"/>
  <c r="O367" i="33" s="1"/>
  <c r="N1117" i="33"/>
  <c r="O1509" i="33"/>
  <c r="O420" i="33" s="1"/>
  <c r="O251" i="33"/>
  <c r="P663" i="33"/>
  <c r="O846" i="33"/>
  <c r="O342" i="33" s="1"/>
  <c r="Q1522" i="33"/>
  <c r="Q424" i="40" s="1"/>
  <c r="P958" i="33"/>
  <c r="P280" i="40" s="1"/>
  <c r="N1218" i="33"/>
  <c r="N355" i="40" s="1"/>
  <c r="O1114" i="33"/>
  <c r="O323" i="40" s="1"/>
  <c r="P823" i="33"/>
  <c r="P242" i="40" s="1"/>
  <c r="O1510" i="33"/>
  <c r="O1407" i="33" s="1"/>
  <c r="O1409" i="33" s="1"/>
  <c r="O1412" i="33" s="1"/>
  <c r="O1410" i="33" s="1"/>
  <c r="O402" i="40" s="1"/>
  <c r="P248" i="33"/>
  <c r="P102" i="40" s="1"/>
  <c r="N334" i="33"/>
  <c r="N107" i="40" s="1"/>
  <c r="P1249" i="33"/>
  <c r="Q1703" i="33"/>
  <c r="Q534" i="33" s="1"/>
  <c r="O1632" i="33"/>
  <c r="O1581" i="33" s="1"/>
  <c r="O1582" i="33" s="1"/>
  <c r="O437" i="40" s="1"/>
  <c r="O1631" i="33"/>
  <c r="O9" i="33" s="1"/>
  <c r="O667" i="33"/>
  <c r="O670" i="33" s="1"/>
  <c r="O668" i="33" s="1"/>
  <c r="O201" i="40" s="1"/>
  <c r="Q1525" i="33"/>
  <c r="P817" i="33"/>
  <c r="P185" i="33" s="1"/>
  <c r="P816" i="33"/>
  <c r="O1167" i="33"/>
  <c r="O1165" i="33" s="1"/>
  <c r="O337" i="40" s="1"/>
  <c r="P1629" i="33"/>
  <c r="P1627" i="33" s="1"/>
  <c r="P460" i="40" s="1"/>
  <c r="O1505" i="33"/>
  <c r="O1507" i="33"/>
  <c r="O328" i="33" s="1"/>
  <c r="O1502" i="33"/>
  <c r="O420" i="40" s="1"/>
  <c r="P1763" i="33"/>
  <c r="N1618" i="33"/>
  <c r="O1615" i="33"/>
  <c r="O454" i="40" s="1"/>
  <c r="Q1552" i="33"/>
  <c r="N1437" i="33"/>
  <c r="N7" i="33" s="1"/>
  <c r="M152" i="33"/>
  <c r="M67" i="40" s="1"/>
  <c r="O1563" i="33"/>
  <c r="O434" i="40" s="1"/>
  <c r="O1568" i="33"/>
  <c r="O457" i="33" s="1"/>
  <c r="O1569" i="33"/>
  <c r="O716" i="33" s="1"/>
  <c r="O1566" i="33"/>
  <c r="O1567" i="33"/>
  <c r="O190" i="33" s="1"/>
  <c r="N303" i="33"/>
  <c r="N104" i="40" s="1"/>
  <c r="Q610" i="33"/>
  <c r="O1767" i="33"/>
  <c r="O330" i="33" s="1"/>
  <c r="O1769" i="33"/>
  <c r="O647" i="33" s="1"/>
  <c r="O1765" i="33"/>
  <c r="O198" i="33" s="1"/>
  <c r="O1764" i="33"/>
  <c r="O1768" i="33"/>
  <c r="O374" i="33" s="1"/>
  <c r="O1766" i="33"/>
  <c r="O298" i="33" s="1"/>
  <c r="P902" i="33"/>
  <c r="M23" i="33"/>
  <c r="M8" i="40" s="1"/>
  <c r="R1551" i="33"/>
  <c r="R1553" i="33" s="1"/>
  <c r="R216" i="33" s="1"/>
  <c r="O1612" i="33"/>
  <c r="Q1555" i="33"/>
  <c r="Q1289" i="33" s="1"/>
  <c r="P91" i="33"/>
  <c r="O1263" i="33"/>
  <c r="O1236" i="33" s="1"/>
  <c r="O1261" i="33"/>
  <c r="O215" i="33" s="1"/>
  <c r="O1260" i="33"/>
  <c r="P1252" i="33"/>
  <c r="P354" i="33" s="1"/>
  <c r="Q1553" i="33"/>
  <c r="Q216" i="33" s="1"/>
  <c r="Q1804" i="33"/>
  <c r="P1644" i="33"/>
  <c r="P468" i="40" s="1"/>
  <c r="P496" i="33"/>
  <c r="P160" i="40" s="1"/>
  <c r="O1453" i="33"/>
  <c r="P1251" i="33"/>
  <c r="P320" i="33" s="1"/>
  <c r="Q1554" i="33"/>
  <c r="Q291" i="33" s="1"/>
  <c r="P1358" i="33"/>
  <c r="P1356" i="33" s="1"/>
  <c r="P387" i="40" s="1"/>
  <c r="P1254" i="33"/>
  <c r="P1235" i="33" s="1"/>
  <c r="P1259" i="33"/>
  <c r="P1257" i="33" s="1"/>
  <c r="P363" i="40" s="1"/>
  <c r="P1784" i="33"/>
  <c r="P1250" i="33"/>
  <c r="P275" i="33" s="1"/>
  <c r="P1253" i="33"/>
  <c r="P391" i="33" s="1"/>
  <c r="N1436" i="33"/>
  <c r="O1361" i="33"/>
  <c r="O324" i="33" s="1"/>
  <c r="O1364" i="33"/>
  <c r="O1531" i="33" s="1"/>
  <c r="O1532" i="33" s="1"/>
  <c r="O1363" i="33"/>
  <c r="O417" i="33" s="1"/>
  <c r="O1359" i="33"/>
  <c r="O1360" i="33"/>
  <c r="O281" i="33" s="1"/>
  <c r="O1362" i="33"/>
  <c r="O359" i="33" s="1"/>
  <c r="O840" i="33"/>
  <c r="O248" i="40" s="1"/>
  <c r="O844" i="33"/>
  <c r="O258" i="33" s="1"/>
  <c r="O843" i="33"/>
  <c r="O848" i="33"/>
  <c r="O828" i="33" s="1"/>
  <c r="N1438" i="33"/>
  <c r="N102" i="33" s="1"/>
  <c r="P512" i="33"/>
  <c r="P169" i="40" s="1"/>
  <c r="O845" i="33"/>
  <c r="O311" i="33" s="1"/>
  <c r="P1609" i="33"/>
  <c r="P450" i="40" s="1"/>
  <c r="N454" i="33"/>
  <c r="N139" i="40" s="1"/>
  <c r="P692" i="33"/>
  <c r="P209" i="40" s="1"/>
  <c r="P1199" i="33"/>
  <c r="P347" i="40" s="1"/>
  <c r="O1647" i="33"/>
  <c r="O1443" i="33"/>
  <c r="P1603" i="33"/>
  <c r="O1605" i="33"/>
  <c r="O217" i="33" s="1"/>
  <c r="O1607" i="33"/>
  <c r="O1290" i="33" s="1"/>
  <c r="O1292" i="33" s="1"/>
  <c r="O1295" i="33" s="1"/>
  <c r="O1293" i="33" s="1"/>
  <c r="O372" i="40" s="1"/>
  <c r="O1604" i="33"/>
  <c r="O1606" i="33"/>
  <c r="O292" i="33" s="1"/>
  <c r="L1890" i="33"/>
  <c r="O1060" i="33"/>
  <c r="O347" i="33" s="1"/>
  <c r="M402" i="33"/>
  <c r="M120" i="40" s="1"/>
  <c r="P1774" i="33"/>
  <c r="P1515" i="33"/>
  <c r="O1059" i="33"/>
  <c r="O316" i="33" s="1"/>
  <c r="Q593" i="33"/>
  <c r="Q1816" i="33"/>
  <c r="Q1280" i="33" s="1"/>
  <c r="P1019" i="33"/>
  <c r="P1023" i="33" s="1"/>
  <c r="P346" i="33" s="1"/>
  <c r="P1376" i="33"/>
  <c r="N599" i="33"/>
  <c r="N186" i="40" s="1"/>
  <c r="N604" i="33"/>
  <c r="N1036" i="33" s="1"/>
  <c r="P1378" i="33"/>
  <c r="P360" i="33" s="1"/>
  <c r="O1058" i="33"/>
  <c r="O266" i="33" s="1"/>
  <c r="O1778" i="33"/>
  <c r="O331" i="33" s="1"/>
  <c r="O1776" i="33"/>
  <c r="O199" i="33" s="1"/>
  <c r="O1780" i="33"/>
  <c r="O639" i="33" s="1"/>
  <c r="O640" i="33" s="1"/>
  <c r="O1779" i="33"/>
  <c r="O375" i="33" s="1"/>
  <c r="O1775" i="33"/>
  <c r="O1777" i="33"/>
  <c r="O299" i="33" s="1"/>
  <c r="O995" i="33"/>
  <c r="O263" i="33" s="1"/>
  <c r="O998" i="33"/>
  <c r="O406" i="33" s="1"/>
  <c r="O408" i="33" s="1"/>
  <c r="O122" i="40" s="1"/>
  <c r="O996" i="33"/>
  <c r="O314" i="33" s="1"/>
  <c r="O994" i="33"/>
  <c r="O999" i="33"/>
  <c r="O980" i="33" s="1"/>
  <c r="O982" i="33" s="1"/>
  <c r="O997" i="33"/>
  <c r="O345" i="33" s="1"/>
  <c r="Q1815" i="33"/>
  <c r="Q183" i="33" s="1"/>
  <c r="N602" i="33"/>
  <c r="P1380" i="33"/>
  <c r="P597" i="33" s="1"/>
  <c r="P598" i="33" s="1"/>
  <c r="L1908" i="33"/>
  <c r="P1658" i="33"/>
  <c r="P1661" i="33" s="1"/>
  <c r="P293" i="33" s="1"/>
  <c r="Q815" i="33"/>
  <c r="O991" i="33"/>
  <c r="O287" i="40" s="1"/>
  <c r="N433" i="33"/>
  <c r="N130" i="40" s="1"/>
  <c r="P1377" i="33"/>
  <c r="P282" i="33" s="1"/>
  <c r="O1061" i="33"/>
  <c r="O397" i="33" s="1"/>
  <c r="P1379" i="33"/>
  <c r="P481" i="33" s="1"/>
  <c r="Q611" i="33"/>
  <c r="Q521" i="33" s="1"/>
  <c r="O1057" i="33"/>
  <c r="Q975" i="33"/>
  <c r="P622" i="33"/>
  <c r="P190" i="40" s="1"/>
  <c r="P1013" i="33"/>
  <c r="P296" i="40" s="1"/>
  <c r="Q712" i="33"/>
  <c r="Q919" i="33" s="1"/>
  <c r="Q1304" i="33"/>
  <c r="Q706" i="33"/>
  <c r="Q217" i="40" s="1"/>
  <c r="M516" i="33"/>
  <c r="M170" i="40" s="1"/>
  <c r="Q710" i="33"/>
  <c r="Q239" i="33" s="1"/>
  <c r="Q609" i="33"/>
  <c r="R608" i="33"/>
  <c r="R609" i="33" s="1"/>
  <c r="Q1699" i="33"/>
  <c r="Q484" i="40" s="1"/>
  <c r="M60" i="33"/>
  <c r="M27" i="40" s="1"/>
  <c r="O1162" i="33"/>
  <c r="M1903" i="33"/>
  <c r="M537" i="40" s="1"/>
  <c r="M1041" i="33"/>
  <c r="M1044" i="33" s="1"/>
  <c r="M1042" i="33" s="1"/>
  <c r="M302" i="40" s="1"/>
  <c r="M1891" i="33"/>
  <c r="M533" i="40" s="1"/>
  <c r="L42" i="33"/>
  <c r="L18" i="40" s="1"/>
  <c r="P1707" i="33"/>
  <c r="O887" i="33"/>
  <c r="O259" i="40" s="1"/>
  <c r="O893" i="33"/>
  <c r="O865" i="33" s="1"/>
  <c r="O891" i="33"/>
  <c r="O187" i="33" s="1"/>
  <c r="O892" i="33"/>
  <c r="O225" i="33" s="1"/>
  <c r="O890" i="33"/>
  <c r="Q711" i="33"/>
  <c r="Q252" i="33" s="1"/>
  <c r="O1708" i="33"/>
  <c r="O1709" i="33"/>
  <c r="O612" i="33" s="1"/>
  <c r="O614" i="33" s="1"/>
  <c r="O617" i="33" s="1"/>
  <c r="O615" i="33" s="1"/>
  <c r="O188" i="40" s="1"/>
  <c r="O1642" i="33"/>
  <c r="P1639" i="33"/>
  <c r="P465" i="40" s="1"/>
  <c r="P1384" i="33"/>
  <c r="P396" i="40" s="1"/>
  <c r="N1929" i="33"/>
  <c r="O1896" i="33"/>
  <c r="P676" i="33"/>
  <c r="P204" i="40" s="1"/>
  <c r="P1110" i="33"/>
  <c r="P320" i="40" s="1"/>
  <c r="P785" i="33"/>
  <c r="Q1204" i="33"/>
  <c r="Q350" i="40" s="1"/>
  <c r="P1082" i="33"/>
  <c r="P472" i="33"/>
  <c r="P148" i="40" s="1"/>
  <c r="P1276" i="33"/>
  <c r="P1279" i="33" s="1"/>
  <c r="N1222" i="33"/>
  <c r="N39" i="33" s="1"/>
  <c r="O1268" i="33"/>
  <c r="P804" i="33"/>
  <c r="P802" i="33" s="1"/>
  <c r="P237" i="40" s="1"/>
  <c r="Q1050" i="33"/>
  <c r="Q305" i="40" s="1"/>
  <c r="M304" i="33"/>
  <c r="M105" i="40" s="1"/>
  <c r="P1475" i="33"/>
  <c r="P1473" i="33" s="1"/>
  <c r="P414" i="40" s="1"/>
  <c r="P1274" i="33"/>
  <c r="P1885" i="33" s="1"/>
  <c r="P531" i="40" s="1"/>
  <c r="P658" i="33"/>
  <c r="P197" i="40" s="1"/>
  <c r="O1478" i="33"/>
  <c r="O456" i="33" s="1"/>
  <c r="O1479" i="33"/>
  <c r="O1430" i="33" s="1"/>
  <c r="O1477" i="33"/>
  <c r="O287" i="33" s="1"/>
  <c r="O1476" i="33"/>
  <c r="M17" i="33"/>
  <c r="M6" i="40" s="1"/>
  <c r="P1265" i="33"/>
  <c r="P365" i="40" s="1"/>
  <c r="M379" i="33"/>
  <c r="M111" i="40" s="1"/>
  <c r="M335" i="33"/>
  <c r="M108" i="40" s="1"/>
  <c r="L338" i="33"/>
  <c r="O1855" i="33"/>
  <c r="P1852" i="33"/>
  <c r="P518" i="40" s="1"/>
  <c r="M194" i="33"/>
  <c r="M84" i="40" s="1"/>
  <c r="N1585" i="33"/>
  <c r="N439" i="40" s="1"/>
  <c r="O1326" i="33"/>
  <c r="O1428" i="33" s="1"/>
  <c r="O1322" i="33"/>
  <c r="O278" i="33" s="1"/>
  <c r="O1324" i="33"/>
  <c r="O356" i="33" s="1"/>
  <c r="O1325" i="33"/>
  <c r="O416" i="33" s="1"/>
  <c r="O1323" i="33"/>
  <c r="O321" i="33" s="1"/>
  <c r="O1321" i="33"/>
  <c r="O1318" i="33"/>
  <c r="O378" i="40" s="1"/>
  <c r="M1917" i="33"/>
  <c r="N1652" i="33"/>
  <c r="N472" i="40" s="1"/>
  <c r="N169" i="33"/>
  <c r="N76" i="40" s="1"/>
  <c r="L197" i="33"/>
  <c r="N1902" i="33"/>
  <c r="M1845" i="33"/>
  <c r="M106" i="33"/>
  <c r="M49" i="40" s="1"/>
  <c r="M577" i="33"/>
  <c r="M579" i="33" s="1"/>
  <c r="M3" i="33" s="1"/>
  <c r="L20" i="33"/>
  <c r="M175" i="33"/>
  <c r="M79" i="40" s="1"/>
  <c r="P501" i="33"/>
  <c r="P163" i="40" s="1"/>
  <c r="N1926" i="33"/>
  <c r="L1905" i="33"/>
  <c r="O1560" i="33"/>
  <c r="P861" i="33"/>
  <c r="P253" i="40" s="1"/>
  <c r="M210" i="33"/>
  <c r="M446" i="33"/>
  <c r="N1074" i="33"/>
  <c r="P1003" i="33"/>
  <c r="P290" i="40" s="1"/>
  <c r="P1066" i="33"/>
  <c r="P310" i="40" s="1"/>
  <c r="L412" i="33"/>
  <c r="L307" i="33"/>
  <c r="P1347" i="33"/>
  <c r="N243" i="33"/>
  <c r="N99" i="40" s="1"/>
  <c r="L63" i="33"/>
  <c r="M1899" i="33"/>
  <c r="N203" i="33"/>
  <c r="N88" i="40" s="1"/>
  <c r="L382" i="33"/>
  <c r="M462" i="33"/>
  <c r="O1353" i="33"/>
  <c r="O1206" i="33" s="1"/>
  <c r="O1209" i="33" s="1"/>
  <c r="O351" i="40" s="1"/>
  <c r="O1351" i="33"/>
  <c r="O358" i="33" s="1"/>
  <c r="O1349" i="33"/>
  <c r="O280" i="33" s="1"/>
  <c r="O1350" i="33"/>
  <c r="O323" i="33" s="1"/>
  <c r="O1348" i="33"/>
  <c r="O1352" i="33"/>
  <c r="O384" i="33" s="1"/>
  <c r="O385" i="33" s="1"/>
  <c r="O113" i="40" s="1"/>
  <c r="P897" i="33"/>
  <c r="P262" i="40" s="1"/>
  <c r="P727" i="33"/>
  <c r="P725" i="33" s="1"/>
  <c r="P221" i="40" s="1"/>
  <c r="L45" i="33"/>
  <c r="Q1248" i="33"/>
  <c r="Q1249" i="33" s="1"/>
  <c r="M440" i="33"/>
  <c r="M409" i="33"/>
  <c r="M123" i="40" s="1"/>
  <c r="L35" i="33"/>
  <c r="L15" i="40" s="1"/>
  <c r="N561" i="33"/>
  <c r="N179" i="40" s="1"/>
  <c r="N565" i="33"/>
  <c r="N529" i="33" s="1"/>
  <c r="N564" i="33"/>
  <c r="R1813" i="33"/>
  <c r="R1811" i="33" s="1"/>
  <c r="R505" i="40" s="1"/>
  <c r="P697" i="33"/>
  <c r="P212" i="40" s="1"/>
  <c r="L99" i="33"/>
  <c r="Q1142" i="33"/>
  <c r="Q1140" i="33" s="1"/>
  <c r="Q330" i="40" s="1"/>
  <c r="N1212" i="33"/>
  <c r="N353" i="40" s="1"/>
  <c r="L405" i="33"/>
  <c r="M68" i="33"/>
  <c r="M31" i="40" s="1"/>
  <c r="P1369" i="33"/>
  <c r="P391" i="40" s="1"/>
  <c r="L238" i="33"/>
  <c r="M508" i="33"/>
  <c r="P1557" i="33"/>
  <c r="P431" i="40" s="1"/>
  <c r="P1330" i="33"/>
  <c r="P381" i="40" s="1"/>
  <c r="M830" i="33"/>
  <c r="M244" i="40" s="1"/>
  <c r="N1842" i="33"/>
  <c r="N512" i="40" s="1"/>
  <c r="M41" i="33"/>
  <c r="M17" i="40" s="1"/>
  <c r="N222" i="33"/>
  <c r="N94" i="40" s="1"/>
  <c r="O766" i="33"/>
  <c r="O764" i="33" s="1"/>
  <c r="O229" i="40" s="1"/>
  <c r="M722" i="33"/>
  <c r="M52" i="33" s="1"/>
  <c r="M53" i="33" s="1"/>
  <c r="M23" i="40" s="1"/>
  <c r="N443" i="33"/>
  <c r="N135" i="40" s="1"/>
  <c r="M718" i="33"/>
  <c r="M219" i="40" s="1"/>
  <c r="M235" i="33"/>
  <c r="M96" i="40" s="1"/>
  <c r="M1930" i="33"/>
  <c r="M546" i="40" s="1"/>
  <c r="N207" i="33"/>
  <c r="N90" i="40" s="1"/>
  <c r="N870" i="33"/>
  <c r="N868" i="33" s="1"/>
  <c r="N255" i="40" s="1"/>
  <c r="N1284" i="33"/>
  <c r="N1282" i="33" s="1"/>
  <c r="N370" i="40" s="1"/>
  <c r="O953" i="33"/>
  <c r="O58" i="33" s="1"/>
  <c r="O59" i="33" s="1"/>
  <c r="O26" i="40" s="1"/>
  <c r="O952" i="33"/>
  <c r="N437" i="33"/>
  <c r="N132" i="40" s="1"/>
  <c r="M50" i="33"/>
  <c r="M22" i="40" s="1"/>
  <c r="N1536" i="33"/>
  <c r="N1537" i="33"/>
  <c r="N8" i="33" s="1"/>
  <c r="M121" i="33"/>
  <c r="M55" i="40" s="1"/>
  <c r="N631" i="33"/>
  <c r="N629" i="33" s="1"/>
  <c r="N192" i="40" s="1"/>
  <c r="M872" i="33"/>
  <c r="M94" i="33" s="1"/>
  <c r="M95" i="33" s="1"/>
  <c r="M44" i="40" s="1"/>
  <c r="M871" i="33"/>
  <c r="M873" i="33"/>
  <c r="M530" i="33" s="1"/>
  <c r="N643" i="33"/>
  <c r="N641" i="33" s="1"/>
  <c r="N193" i="40" s="1"/>
  <c r="N1243" i="33"/>
  <c r="N46" i="33" s="1"/>
  <c r="N47" i="33" s="1"/>
  <c r="N20" i="40" s="1"/>
  <c r="N1241" i="33"/>
  <c r="N1242" i="33"/>
  <c r="N40" i="33" s="1"/>
  <c r="Q1375" i="33"/>
  <c r="Q1373" i="33" s="1"/>
  <c r="Q393" i="40" s="1"/>
  <c r="N768" i="33"/>
  <c r="N680" i="33" s="1"/>
  <c r="N769" i="33"/>
  <c r="N827" i="33" s="1"/>
  <c r="N767" i="33"/>
  <c r="N505" i="33"/>
  <c r="N165" i="40" s="1"/>
  <c r="N1414" i="33"/>
  <c r="N5" i="33" s="1"/>
  <c r="N1413" i="33"/>
  <c r="P970" i="33"/>
  <c r="P946" i="33" s="1"/>
  <c r="P948" i="33" s="1"/>
  <c r="M681" i="33"/>
  <c r="L96" i="33"/>
  <c r="L45" i="40" s="1"/>
  <c r="M1838" i="33"/>
  <c r="M510" i="40" s="1"/>
  <c r="N1423" i="33"/>
  <c r="N1421" i="33" s="1"/>
  <c r="N404" i="40" s="1"/>
  <c r="P1146" i="33"/>
  <c r="P479" i="33" s="1"/>
  <c r="P1147" i="33"/>
  <c r="P1128" i="33" s="1"/>
  <c r="P1145" i="33"/>
  <c r="P349" i="33" s="1"/>
  <c r="P1144" i="33"/>
  <c r="P270" i="33" s="1"/>
  <c r="P1143" i="33"/>
  <c r="N587" i="33"/>
  <c r="N588" i="33"/>
  <c r="N679" i="33" s="1"/>
  <c r="N589" i="33"/>
  <c r="N826" i="33" s="1"/>
  <c r="N985" i="33"/>
  <c r="N983" i="33" s="1"/>
  <c r="N285" i="40" s="1"/>
  <c r="M526" i="33"/>
  <c r="M175" i="40" s="1"/>
  <c r="L542" i="33"/>
  <c r="L1588" i="33" s="1"/>
  <c r="L1589" i="33" s="1"/>
  <c r="L441" i="40" s="1"/>
  <c r="L540" i="33"/>
  <c r="L159" i="33" s="1"/>
  <c r="L160" i="33" s="1"/>
  <c r="L71" i="40" s="1"/>
  <c r="L539" i="33"/>
  <c r="L1882" i="33" s="1"/>
  <c r="L530" i="40" s="1"/>
  <c r="L541" i="33"/>
  <c r="L566" i="33" s="1"/>
  <c r="L567" i="33" s="1"/>
  <c r="L180" i="40" s="1"/>
  <c r="N1689" i="33"/>
  <c r="N522" i="33" s="1"/>
  <c r="N523" i="33" s="1"/>
  <c r="N173" i="40" s="1"/>
  <c r="N1687" i="33"/>
  <c r="N1688" i="33"/>
  <c r="M133" i="33"/>
  <c r="M61" i="40" s="1"/>
  <c r="L687" i="33"/>
  <c r="L136" i="33" s="1"/>
  <c r="L688" i="33"/>
  <c r="L140" i="33" s="1"/>
  <c r="L143" i="33" s="1"/>
  <c r="L62" i="40" s="1"/>
  <c r="L686" i="33"/>
  <c r="L109" i="33" s="1"/>
  <c r="L112" i="33" s="1"/>
  <c r="L50" i="40" s="1"/>
  <c r="L685" i="33"/>
  <c r="L1873" i="33" s="1"/>
  <c r="L527" i="40" s="1"/>
  <c r="L835" i="33"/>
  <c r="L1876" i="33" s="1"/>
  <c r="L528" i="40" s="1"/>
  <c r="L837" i="33"/>
  <c r="L77" i="33" s="1"/>
  <c r="L78" i="33" s="1"/>
  <c r="L35" i="40" s="1"/>
  <c r="M1286" i="33"/>
  <c r="M533" i="33" s="1"/>
  <c r="M1285" i="33"/>
  <c r="M1879" i="33" s="1"/>
  <c r="M529" i="40" s="1"/>
  <c r="M1918" i="33"/>
  <c r="M542" i="40" s="1"/>
  <c r="N672" i="33"/>
  <c r="N21" i="33" s="1"/>
  <c r="N671" i="33"/>
  <c r="O1686" i="33"/>
  <c r="O1684" i="33" s="1"/>
  <c r="O480" i="40" s="1"/>
  <c r="N1298" i="33"/>
  <c r="N515" i="33" s="1"/>
  <c r="N1297" i="33"/>
  <c r="N1296" i="33"/>
  <c r="O949" i="33"/>
  <c r="O276" i="40" s="1"/>
  <c r="O601" i="33"/>
  <c r="O599" i="33" s="1"/>
  <c r="O186" i="40" s="1"/>
  <c r="N74" i="33"/>
  <c r="N34" i="40" s="1"/>
  <c r="M127" i="33"/>
  <c r="M58" i="40" s="1"/>
  <c r="L682" i="33"/>
  <c r="L206" i="40" s="1"/>
  <c r="L831" i="33"/>
  <c r="L245" i="40" s="1"/>
  <c r="N1533" i="33"/>
  <c r="N426" i="40" s="1"/>
  <c r="L549" i="33"/>
  <c r="L2" i="33" s="1"/>
  <c r="L10" i="33" s="1"/>
  <c r="L2" i="40" s="1"/>
  <c r="L548" i="33"/>
  <c r="L1909" i="33" s="1"/>
  <c r="L539" i="40" s="1"/>
  <c r="P29" i="33"/>
  <c r="P12" i="40" s="1"/>
  <c r="G76" i="30"/>
  <c r="G138" i="30"/>
  <c r="G191" i="30"/>
  <c r="G39" i="30"/>
  <c r="G175" i="30"/>
  <c r="G48" i="30"/>
  <c r="G148" i="30"/>
  <c r="G59" i="30"/>
  <c r="G177" i="30"/>
  <c r="G82" i="30"/>
  <c r="G33" i="30"/>
  <c r="G121" i="30"/>
  <c r="G81" i="30"/>
  <c r="G214" i="30"/>
  <c r="G141" i="30"/>
  <c r="G128" i="30"/>
  <c r="G159" i="30"/>
  <c r="G113" i="30"/>
  <c r="G183" i="30"/>
  <c r="G93" i="30"/>
  <c r="G209" i="30"/>
  <c r="G107" i="30"/>
  <c r="G182" i="30"/>
  <c r="G71" i="30"/>
  <c r="G47" i="30"/>
  <c r="G170" i="30"/>
  <c r="G123" i="30"/>
  <c r="G194" i="30"/>
  <c r="G186" i="30"/>
  <c r="G149" i="30"/>
  <c r="G36" i="30"/>
  <c r="G66" i="30"/>
  <c r="G145" i="30"/>
  <c r="G198" i="30"/>
  <c r="G197" i="30"/>
  <c r="G115" i="30"/>
  <c r="G199" i="30"/>
  <c r="G172" i="30"/>
  <c r="G104" i="30"/>
  <c r="G185" i="30"/>
  <c r="G83" i="30"/>
  <c r="G41" i="30"/>
  <c r="G163" i="30"/>
  <c r="G80" i="30"/>
  <c r="G146" i="30"/>
  <c r="G30" i="30"/>
  <c r="G147" i="30"/>
  <c r="G166" i="30"/>
  <c r="G205" i="30"/>
  <c r="G109" i="30"/>
  <c r="G211" i="30"/>
  <c r="G91" i="30"/>
  <c r="G68" i="30"/>
  <c r="G49" i="30"/>
  <c r="G176" i="30"/>
  <c r="G188" i="30"/>
  <c r="G127" i="30"/>
  <c r="G114" i="30"/>
  <c r="G150" i="30"/>
  <c r="G116" i="30"/>
  <c r="G192" i="30"/>
  <c r="G103" i="30"/>
  <c r="G54" i="30"/>
  <c r="G63" i="30"/>
  <c r="G135" i="30"/>
  <c r="G44" i="30"/>
  <c r="G120" i="30"/>
  <c r="G169" i="30"/>
  <c r="G31" i="30"/>
  <c r="G85" i="30"/>
  <c r="G55" i="30"/>
  <c r="G210" i="30"/>
  <c r="G108" i="30"/>
  <c r="G203" i="30"/>
  <c r="G32" i="30"/>
  <c r="G193" i="30"/>
  <c r="G126" i="30"/>
  <c r="G62" i="30"/>
  <c r="G67" i="30"/>
  <c r="G133" i="30"/>
  <c r="G90" i="30"/>
  <c r="G158" i="30"/>
  <c r="G78" i="30"/>
  <c r="G122" i="30"/>
  <c r="G184" i="30"/>
  <c r="G216" i="30"/>
  <c r="G144" i="30"/>
  <c r="G168" i="30"/>
  <c r="G60" i="30"/>
  <c r="G37" i="30"/>
  <c r="G73" i="30"/>
  <c r="G134" i="30"/>
  <c r="G75" i="30"/>
  <c r="G151" i="30"/>
  <c r="G173" i="30"/>
  <c r="G152" i="30"/>
  <c r="G139" i="30"/>
  <c r="G204" i="30"/>
  <c r="G87" i="30"/>
  <c r="G99" i="30"/>
  <c r="G84" i="30"/>
  <c r="G165" i="30"/>
  <c r="G111" i="30"/>
  <c r="G72" i="30"/>
  <c r="L218" i="173"/>
  <c r="K218" i="173"/>
  <c r="J218" i="173"/>
  <c r="N217" i="173"/>
  <c r="M217" i="173"/>
  <c r="N216" i="173"/>
  <c r="M216" i="173"/>
  <c r="N215" i="173"/>
  <c r="M215" i="173"/>
  <c r="N214" i="173"/>
  <c r="M214" i="173"/>
  <c r="N213" i="173"/>
  <c r="M213" i="173"/>
  <c r="N212" i="173"/>
  <c r="M212" i="173"/>
  <c r="N211" i="173"/>
  <c r="M211" i="173"/>
  <c r="N210" i="173"/>
  <c r="M210" i="173"/>
  <c r="N209" i="173"/>
  <c r="M209" i="173"/>
  <c r="N208" i="173"/>
  <c r="M208" i="173"/>
  <c r="N207" i="173"/>
  <c r="M207" i="173"/>
  <c r="N206" i="173"/>
  <c r="M206" i="173"/>
  <c r="N205" i="173"/>
  <c r="M205" i="173"/>
  <c r="N204" i="173"/>
  <c r="M204" i="173"/>
  <c r="N203" i="173"/>
  <c r="M203" i="173"/>
  <c r="N202" i="173"/>
  <c r="M202" i="173"/>
  <c r="N201" i="173"/>
  <c r="M201" i="173"/>
  <c r="N200" i="173"/>
  <c r="M200" i="173"/>
  <c r="N199" i="173"/>
  <c r="M199" i="173"/>
  <c r="N198" i="173"/>
  <c r="M198" i="173"/>
  <c r="N197" i="173"/>
  <c r="M197" i="173"/>
  <c r="N196" i="173"/>
  <c r="M196" i="173"/>
  <c r="N195" i="173"/>
  <c r="M195" i="173"/>
  <c r="N194" i="173"/>
  <c r="M194" i="173"/>
  <c r="N193" i="173"/>
  <c r="M193" i="173"/>
  <c r="N192" i="173"/>
  <c r="M192" i="173"/>
  <c r="N191" i="173"/>
  <c r="M191" i="173"/>
  <c r="N190" i="173"/>
  <c r="M190" i="173"/>
  <c r="N189" i="173"/>
  <c r="M189" i="173"/>
  <c r="N188" i="173"/>
  <c r="M188" i="173"/>
  <c r="N187" i="173"/>
  <c r="M187" i="173"/>
  <c r="N186" i="173"/>
  <c r="M186" i="173"/>
  <c r="N185" i="173"/>
  <c r="M185" i="173"/>
  <c r="N184" i="173"/>
  <c r="M184" i="173"/>
  <c r="N183" i="173"/>
  <c r="M183" i="173"/>
  <c r="N182" i="173"/>
  <c r="M182" i="173"/>
  <c r="N181" i="173"/>
  <c r="M181" i="173"/>
  <c r="N180" i="173"/>
  <c r="M180" i="173"/>
  <c r="N179" i="173"/>
  <c r="M179" i="173"/>
  <c r="N178" i="173"/>
  <c r="M178" i="173"/>
  <c r="N177" i="173"/>
  <c r="M177" i="173"/>
  <c r="N176" i="173"/>
  <c r="M176" i="173"/>
  <c r="N175" i="173"/>
  <c r="M175" i="173"/>
  <c r="N174" i="173"/>
  <c r="M174" i="173"/>
  <c r="N173" i="173"/>
  <c r="M173" i="173"/>
  <c r="N172" i="173"/>
  <c r="M172" i="173"/>
  <c r="N171" i="173"/>
  <c r="M171" i="173"/>
  <c r="N170" i="173"/>
  <c r="M170" i="173"/>
  <c r="N169" i="173"/>
  <c r="M169" i="173"/>
  <c r="N168" i="173"/>
  <c r="M168" i="173"/>
  <c r="N167" i="173"/>
  <c r="M167" i="173"/>
  <c r="N166" i="173"/>
  <c r="M166" i="173"/>
  <c r="N165" i="173"/>
  <c r="M165" i="173"/>
  <c r="N164" i="173"/>
  <c r="M164" i="173"/>
  <c r="N163" i="173"/>
  <c r="M163" i="173"/>
  <c r="N162" i="173"/>
  <c r="M162" i="173"/>
  <c r="N161" i="173"/>
  <c r="M161" i="173"/>
  <c r="N160" i="173"/>
  <c r="M160" i="173"/>
  <c r="N159" i="173"/>
  <c r="M159" i="173"/>
  <c r="N158" i="173"/>
  <c r="M158" i="173"/>
  <c r="N157" i="173"/>
  <c r="M157" i="173"/>
  <c r="N156" i="173"/>
  <c r="M156" i="173"/>
  <c r="N155" i="173"/>
  <c r="M155" i="173"/>
  <c r="N154" i="173"/>
  <c r="M154" i="173"/>
  <c r="N153" i="173"/>
  <c r="M153" i="173"/>
  <c r="N152" i="173"/>
  <c r="M152" i="173"/>
  <c r="N151" i="173"/>
  <c r="M151" i="173"/>
  <c r="N150" i="173"/>
  <c r="M150" i="173"/>
  <c r="N149" i="173"/>
  <c r="M149" i="173"/>
  <c r="N148" i="173"/>
  <c r="M148" i="173"/>
  <c r="N147" i="173"/>
  <c r="M147" i="173"/>
  <c r="N146" i="173"/>
  <c r="M146" i="173"/>
  <c r="N145" i="173"/>
  <c r="M145" i="173"/>
  <c r="N144" i="173"/>
  <c r="M144" i="173"/>
  <c r="N143" i="173"/>
  <c r="M143" i="173"/>
  <c r="N142" i="173"/>
  <c r="M142" i="173"/>
  <c r="N141" i="173"/>
  <c r="M141" i="173"/>
  <c r="N140" i="173"/>
  <c r="M140" i="173"/>
  <c r="N139" i="173"/>
  <c r="M139" i="173"/>
  <c r="N138" i="173"/>
  <c r="M138" i="173"/>
  <c r="N137" i="173"/>
  <c r="M137" i="173"/>
  <c r="N136" i="173"/>
  <c r="M136" i="173"/>
  <c r="N135" i="173"/>
  <c r="M135" i="173"/>
  <c r="N134" i="173"/>
  <c r="M134" i="173"/>
  <c r="N133" i="173"/>
  <c r="M133" i="173"/>
  <c r="N132" i="173"/>
  <c r="M132" i="173"/>
  <c r="N131" i="173"/>
  <c r="M131" i="173"/>
  <c r="N130" i="173"/>
  <c r="M130" i="173"/>
  <c r="N129" i="173"/>
  <c r="M129" i="173"/>
  <c r="N128" i="173"/>
  <c r="M128" i="173"/>
  <c r="N127" i="173"/>
  <c r="M127" i="173"/>
  <c r="N126" i="173"/>
  <c r="M126" i="173"/>
  <c r="N125" i="173"/>
  <c r="M125" i="173"/>
  <c r="N124" i="173"/>
  <c r="M124" i="173"/>
  <c r="N123" i="173"/>
  <c r="M123" i="173"/>
  <c r="N122" i="173"/>
  <c r="M122" i="173"/>
  <c r="N121" i="173"/>
  <c r="M121" i="173"/>
  <c r="N120" i="173"/>
  <c r="M120" i="173"/>
  <c r="N119" i="173"/>
  <c r="M119" i="173"/>
  <c r="N118" i="173"/>
  <c r="M118" i="173"/>
  <c r="N117" i="173"/>
  <c r="M117" i="173"/>
  <c r="N116" i="173"/>
  <c r="M116" i="173"/>
  <c r="N115" i="173"/>
  <c r="M115" i="173"/>
  <c r="N114" i="173"/>
  <c r="M114" i="173"/>
  <c r="N113" i="173"/>
  <c r="M113" i="173"/>
  <c r="N112" i="173"/>
  <c r="M112" i="173"/>
  <c r="N111" i="173"/>
  <c r="M111" i="173"/>
  <c r="N110" i="173"/>
  <c r="M110" i="173"/>
  <c r="N109" i="173"/>
  <c r="M109" i="173"/>
  <c r="N108" i="173"/>
  <c r="M108" i="173"/>
  <c r="N107" i="173"/>
  <c r="M107" i="173"/>
  <c r="N106" i="173"/>
  <c r="M106" i="173"/>
  <c r="N105" i="173"/>
  <c r="M105" i="173"/>
  <c r="N104" i="173"/>
  <c r="M104" i="173"/>
  <c r="N103" i="173"/>
  <c r="M103" i="173"/>
  <c r="N102" i="173"/>
  <c r="M102" i="173"/>
  <c r="N101" i="173"/>
  <c r="M101" i="173"/>
  <c r="N100" i="173"/>
  <c r="M100" i="173"/>
  <c r="N99" i="173"/>
  <c r="M99" i="173"/>
  <c r="N98" i="173"/>
  <c r="M98" i="173"/>
  <c r="N97" i="173"/>
  <c r="M97" i="173"/>
  <c r="N96" i="173"/>
  <c r="M96" i="173"/>
  <c r="N95" i="173"/>
  <c r="M95" i="173"/>
  <c r="N94" i="173"/>
  <c r="M94" i="173"/>
  <c r="N93" i="173"/>
  <c r="M93" i="173"/>
  <c r="N92" i="173"/>
  <c r="M92" i="173"/>
  <c r="N91" i="173"/>
  <c r="M91" i="173"/>
  <c r="N90" i="173"/>
  <c r="M90" i="173"/>
  <c r="N89" i="173"/>
  <c r="M89" i="173"/>
  <c r="N88" i="173"/>
  <c r="M88" i="173"/>
  <c r="N87" i="173"/>
  <c r="M87" i="173"/>
  <c r="N86" i="173"/>
  <c r="M86" i="173"/>
  <c r="N85" i="173"/>
  <c r="M85" i="173"/>
  <c r="N84" i="173"/>
  <c r="M84" i="173"/>
  <c r="N83" i="173"/>
  <c r="M83" i="173"/>
  <c r="N82" i="173"/>
  <c r="M82" i="173"/>
  <c r="N81" i="173"/>
  <c r="M81" i="173"/>
  <c r="N80" i="173"/>
  <c r="M80" i="173"/>
  <c r="N79" i="173"/>
  <c r="M79" i="173"/>
  <c r="N78" i="173"/>
  <c r="M78" i="173"/>
  <c r="N77" i="173"/>
  <c r="M77" i="173"/>
  <c r="N76" i="173"/>
  <c r="M76" i="173"/>
  <c r="N75" i="173"/>
  <c r="M75" i="173"/>
  <c r="N74" i="173"/>
  <c r="M74" i="173"/>
  <c r="N73" i="173"/>
  <c r="M73" i="173"/>
  <c r="N72" i="173"/>
  <c r="M72" i="173"/>
  <c r="N71" i="173"/>
  <c r="M71" i="173"/>
  <c r="N70" i="173"/>
  <c r="M70" i="173"/>
  <c r="N69" i="173"/>
  <c r="M69" i="173"/>
  <c r="N68" i="173"/>
  <c r="M68" i="173"/>
  <c r="N67" i="173"/>
  <c r="M67" i="173"/>
  <c r="N66" i="173"/>
  <c r="M66" i="173"/>
  <c r="N65" i="173"/>
  <c r="M65" i="173"/>
  <c r="N64" i="173"/>
  <c r="M64" i="173"/>
  <c r="N63" i="173"/>
  <c r="M63" i="173"/>
  <c r="N62" i="173"/>
  <c r="M62" i="173"/>
  <c r="N61" i="173"/>
  <c r="M61" i="173"/>
  <c r="N60" i="173"/>
  <c r="M60" i="173"/>
  <c r="N59" i="173"/>
  <c r="M59" i="173"/>
  <c r="N58" i="173"/>
  <c r="M58" i="173"/>
  <c r="N57" i="173"/>
  <c r="M57" i="173"/>
  <c r="N56" i="173"/>
  <c r="M56" i="173"/>
  <c r="N55" i="173"/>
  <c r="M55" i="173"/>
  <c r="N54" i="173"/>
  <c r="M54" i="173"/>
  <c r="N53" i="173"/>
  <c r="M53" i="173"/>
  <c r="N52" i="173"/>
  <c r="M52" i="173"/>
  <c r="N51" i="173"/>
  <c r="M51" i="173"/>
  <c r="N50" i="173"/>
  <c r="M50" i="173"/>
  <c r="N49" i="173"/>
  <c r="M49" i="173"/>
  <c r="N48" i="173"/>
  <c r="M48" i="173"/>
  <c r="N47" i="173"/>
  <c r="M47" i="173"/>
  <c r="N46" i="173"/>
  <c r="M46" i="173"/>
  <c r="N45" i="173"/>
  <c r="M45" i="173"/>
  <c r="N44" i="173"/>
  <c r="M44" i="173"/>
  <c r="N43" i="173"/>
  <c r="M43" i="173"/>
  <c r="N42" i="173"/>
  <c r="M42" i="173"/>
  <c r="N41" i="173"/>
  <c r="M41" i="173"/>
  <c r="N40" i="173"/>
  <c r="M40" i="173"/>
  <c r="N39" i="173"/>
  <c r="M39" i="173"/>
  <c r="N38" i="173"/>
  <c r="M38" i="173"/>
  <c r="N37" i="173"/>
  <c r="M37" i="173"/>
  <c r="N36" i="173"/>
  <c r="M36" i="173"/>
  <c r="N35" i="173"/>
  <c r="M35" i="173"/>
  <c r="N34" i="173"/>
  <c r="M34" i="173"/>
  <c r="N33" i="173"/>
  <c r="M33" i="173"/>
  <c r="N32" i="173"/>
  <c r="M32" i="173"/>
  <c r="N31" i="173"/>
  <c r="M31" i="173"/>
  <c r="N30" i="173"/>
  <c r="M30" i="173"/>
  <c r="N29" i="173"/>
  <c r="M29" i="173"/>
  <c r="N28" i="173"/>
  <c r="M28" i="173"/>
  <c r="N27" i="173"/>
  <c r="M27" i="173"/>
  <c r="N26" i="173"/>
  <c r="M26" i="173"/>
  <c r="N25" i="173"/>
  <c r="M25" i="173"/>
  <c r="N24" i="173"/>
  <c r="M24" i="173"/>
  <c r="N23" i="173"/>
  <c r="M23" i="173"/>
  <c r="N22" i="173"/>
  <c r="M22" i="173"/>
  <c r="N21" i="173"/>
  <c r="M21" i="173"/>
  <c r="N20" i="173"/>
  <c r="M20" i="173"/>
  <c r="N19" i="173"/>
  <c r="M19" i="173"/>
  <c r="N18" i="173"/>
  <c r="M18" i="173"/>
  <c r="N17" i="173"/>
  <c r="M17" i="173"/>
  <c r="N16" i="173"/>
  <c r="M16" i="173"/>
  <c r="N15" i="173"/>
  <c r="M15" i="173"/>
  <c r="N14" i="173"/>
  <c r="M14" i="173"/>
  <c r="N13" i="173"/>
  <c r="M13" i="173"/>
  <c r="N12" i="173"/>
  <c r="M12" i="173"/>
  <c r="N11" i="173"/>
  <c r="M11" i="173"/>
  <c r="N10" i="173"/>
  <c r="M10" i="173"/>
  <c r="N9" i="173"/>
  <c r="M9" i="173"/>
  <c r="N8" i="173"/>
  <c r="M8" i="173"/>
  <c r="N7" i="173"/>
  <c r="M7" i="173"/>
  <c r="N6" i="173"/>
  <c r="M6" i="173"/>
  <c r="N5" i="173"/>
  <c r="M5" i="173"/>
  <c r="N4" i="173"/>
  <c r="M4" i="173"/>
  <c r="N3" i="173"/>
  <c r="M3" i="173"/>
  <c r="N2" i="173"/>
  <c r="M2" i="173"/>
  <c r="Q964" i="33" l="1"/>
  <c r="Q969" i="33" s="1"/>
  <c r="Q414" i="33" s="1"/>
  <c r="N1869" i="33"/>
  <c r="P794" i="33"/>
  <c r="P792" i="33" s="1"/>
  <c r="P235" i="40" s="1"/>
  <c r="P1544" i="33"/>
  <c r="P230" i="33" s="1"/>
  <c r="O1237" i="33"/>
  <c r="O1240" i="33" s="1"/>
  <c r="O1238" i="33" s="1"/>
  <c r="O359" i="40" s="1"/>
  <c r="O748" i="33"/>
  <c r="O1924" i="33" s="1"/>
  <c r="O544" i="40" s="1"/>
  <c r="P1757" i="33"/>
  <c r="P449" i="33" s="1"/>
  <c r="P1726" i="33"/>
  <c r="P370" i="33" s="1"/>
  <c r="P1494" i="33"/>
  <c r="P1492" i="33" s="1"/>
  <c r="P418" i="40" s="1"/>
  <c r="P1720" i="33"/>
  <c r="P488" i="40" s="1"/>
  <c r="Q1301" i="33"/>
  <c r="Q374" i="40" s="1"/>
  <c r="P968" i="33"/>
  <c r="P344" i="33" s="1"/>
  <c r="P1820" i="33"/>
  <c r="P967" i="33"/>
  <c r="P313" i="33" s="1"/>
  <c r="N486" i="33"/>
  <c r="N154" i="40" s="1"/>
  <c r="P969" i="33"/>
  <c r="P414" i="33" s="1"/>
  <c r="N1872" i="33"/>
  <c r="P965" i="33"/>
  <c r="O928" i="33"/>
  <c r="O64" i="33" s="1"/>
  <c r="O65" i="33" s="1"/>
  <c r="O29" i="40" s="1"/>
  <c r="P966" i="33"/>
  <c r="P261" i="33" s="1"/>
  <c r="O927" i="33"/>
  <c r="O1900" i="33" s="1"/>
  <c r="O536" i="40" s="1"/>
  <c r="P1312" i="33"/>
  <c r="P228" i="33" s="1"/>
  <c r="P1723" i="33"/>
  <c r="P1308" i="33"/>
  <c r="P376" i="40" s="1"/>
  <c r="P1546" i="33"/>
  <c r="P368" i="33" s="1"/>
  <c r="O1101" i="33"/>
  <c r="O1104" i="33" s="1"/>
  <c r="O1106" i="33" s="1"/>
  <c r="O572" i="33" s="1"/>
  <c r="O574" i="33" s="1"/>
  <c r="P1724" i="33"/>
  <c r="P191" i="33" s="1"/>
  <c r="P1464" i="33"/>
  <c r="P1469" i="33" s="1"/>
  <c r="P419" i="33" s="1"/>
  <c r="P1725" i="33"/>
  <c r="P218" i="33" s="1"/>
  <c r="P1540" i="33"/>
  <c r="P428" i="40" s="1"/>
  <c r="P1547" i="33"/>
  <c r="P1418" i="33" s="1"/>
  <c r="Q1849" i="33"/>
  <c r="Q516" i="40" s="1"/>
  <c r="P1313" i="33"/>
  <c r="P277" i="33" s="1"/>
  <c r="O1404" i="33"/>
  <c r="O400" i="33" s="1"/>
  <c r="O1598" i="33"/>
  <c r="P1623" i="33"/>
  <c r="P458" i="40" s="1"/>
  <c r="P956" i="33"/>
  <c r="P279" i="40" s="1"/>
  <c r="P857" i="33"/>
  <c r="P829" i="33" s="1"/>
  <c r="N1866" i="33"/>
  <c r="P1159" i="33"/>
  <c r="P334" i="40" s="1"/>
  <c r="P1730" i="33"/>
  <c r="P490" i="40" s="1"/>
  <c r="O739" i="33"/>
  <c r="O1912" i="33" s="1"/>
  <c r="O540" i="40" s="1"/>
  <c r="P1796" i="33"/>
  <c r="P332" i="33" s="1"/>
  <c r="Q553" i="33"/>
  <c r="O1397" i="33"/>
  <c r="O400" i="40" s="1"/>
  <c r="P1735" i="33"/>
  <c r="P329" i="33" s="1"/>
  <c r="O749" i="33"/>
  <c r="O184" i="33" s="1"/>
  <c r="O959" i="33"/>
  <c r="Q756" i="33"/>
  <c r="Q754" i="33" s="1"/>
  <c r="Q227" i="40" s="1"/>
  <c r="P1799" i="33"/>
  <c r="P666" i="33" s="1"/>
  <c r="O736" i="33"/>
  <c r="O223" i="40" s="1"/>
  <c r="O1401" i="33"/>
  <c r="O284" i="33" s="1"/>
  <c r="P492" i="40"/>
  <c r="Q1743" i="33"/>
  <c r="O751" i="33"/>
  <c r="O715" i="33" s="1"/>
  <c r="O717" i="33" s="1"/>
  <c r="O32" i="33"/>
  <c r="P1595" i="33"/>
  <c r="P445" i="40" s="1"/>
  <c r="P1056" i="33"/>
  <c r="P1054" i="33" s="1"/>
  <c r="P307" i="40" s="1"/>
  <c r="O1400" i="33"/>
  <c r="O740" i="33"/>
  <c r="O254" i="33" s="1"/>
  <c r="P510" i="33"/>
  <c r="P168" i="40" s="1"/>
  <c r="P1797" i="33"/>
  <c r="P376" i="33" s="1"/>
  <c r="O1402" i="33"/>
  <c r="O325" i="33" s="1"/>
  <c r="Q853" i="33"/>
  <c r="Q851" i="33" s="1"/>
  <c r="Q250" i="40" s="1"/>
  <c r="O750" i="33"/>
  <c r="O224" i="33" s="1"/>
  <c r="O234" i="33" s="1"/>
  <c r="O95" i="40" s="1"/>
  <c r="O1403" i="33"/>
  <c r="O361" i="33" s="1"/>
  <c r="P700" i="33"/>
  <c r="P214" i="40" s="1"/>
  <c r="O1014" i="33"/>
  <c r="O703" i="33"/>
  <c r="P87" i="33"/>
  <c r="P84" i="33"/>
  <c r="P39" i="40" s="1"/>
  <c r="Q1814" i="33"/>
  <c r="P1798" i="33"/>
  <c r="P422" i="33" s="1"/>
  <c r="P1794" i="33"/>
  <c r="Q774" i="33"/>
  <c r="Q780" i="33" s="1"/>
  <c r="Q761" i="33" s="1"/>
  <c r="P1791" i="33"/>
  <c r="P501" i="40" s="1"/>
  <c r="O1195" i="33"/>
  <c r="P1311" i="33"/>
  <c r="P855" i="33"/>
  <c r="P186" i="33" s="1"/>
  <c r="P1116" i="33"/>
  <c r="P324" i="40" s="1"/>
  <c r="P854" i="33"/>
  <c r="N82" i="40"/>
  <c r="L182" i="33"/>
  <c r="M1045" i="33"/>
  <c r="M1888" i="33" s="1"/>
  <c r="M532" i="40" s="1"/>
  <c r="P856" i="33"/>
  <c r="P213" i="33" s="1"/>
  <c r="P1192" i="33"/>
  <c r="P343" i="40" s="1"/>
  <c r="L564" i="40"/>
  <c r="P1677" i="33"/>
  <c r="P1675" i="33" s="1"/>
  <c r="P1578" i="33"/>
  <c r="P142" i="33" s="1"/>
  <c r="P1758" i="33"/>
  <c r="P638" i="33" s="1"/>
  <c r="R1524" i="33"/>
  <c r="R1522" i="33" s="1"/>
  <c r="R424" i="40" s="1"/>
  <c r="P1575" i="33"/>
  <c r="O70" i="40"/>
  <c r="O155" i="33"/>
  <c r="O158" i="33"/>
  <c r="P1756" i="33"/>
  <c r="P373" i="33" s="1"/>
  <c r="P1576" i="33"/>
  <c r="P111" i="33" s="1"/>
  <c r="O1692" i="33"/>
  <c r="O1696" i="33"/>
  <c r="O177" i="33" s="1"/>
  <c r="O178" i="33" s="1"/>
  <c r="O1695" i="33"/>
  <c r="Q1753" i="33"/>
  <c r="Q1751" i="33" s="1"/>
  <c r="Q494" i="40" s="1"/>
  <c r="P1572" i="33"/>
  <c r="P1755" i="33"/>
  <c r="P297" i="33" s="1"/>
  <c r="P758" i="33"/>
  <c r="P1278" i="33" s="1"/>
  <c r="P1281" i="33" s="1"/>
  <c r="N459" i="33"/>
  <c r="N141" i="40" s="1"/>
  <c r="P1754" i="33"/>
  <c r="P1734" i="33"/>
  <c r="P295" i="33" s="1"/>
  <c r="O664" i="33"/>
  <c r="P200" i="40"/>
  <c r="M389" i="33"/>
  <c r="O1157" i="33"/>
  <c r="O1039" i="33" s="1"/>
  <c r="P89" i="33"/>
  <c r="P42" i="40" s="1"/>
  <c r="P43" i="40"/>
  <c r="Q1273" i="33"/>
  <c r="Q1271" i="33" s="1"/>
  <c r="Q368" i="40" s="1"/>
  <c r="O867" i="33"/>
  <c r="O1154" i="33"/>
  <c r="O271" i="33" s="1"/>
  <c r="P759" i="33"/>
  <c r="P1840" i="33" s="1"/>
  <c r="P1841" i="33" s="1"/>
  <c r="P511" i="40" s="1"/>
  <c r="P275" i="40"/>
  <c r="Q941" i="33"/>
  <c r="N1135" i="33"/>
  <c r="N123" i="33" s="1"/>
  <c r="N124" i="33" s="1"/>
  <c r="N56" i="40" s="1"/>
  <c r="O1716" i="33"/>
  <c r="O1150" i="33"/>
  <c r="O332" i="40" s="1"/>
  <c r="P900" i="33"/>
  <c r="P264" i="40" s="1"/>
  <c r="P265" i="40"/>
  <c r="L565" i="40"/>
  <c r="N1134" i="33"/>
  <c r="N1891" i="33" s="1"/>
  <c r="O1156" i="33"/>
  <c r="O480" i="33" s="1"/>
  <c r="O483" i="33" s="1"/>
  <c r="O152" i="40" s="1"/>
  <c r="N386" i="33"/>
  <c r="N114" i="40" s="1"/>
  <c r="M519" i="33"/>
  <c r="M172" i="40" s="1"/>
  <c r="N1136" i="33"/>
  <c r="N129" i="33" s="1"/>
  <c r="N130" i="33" s="1"/>
  <c r="N59" i="40" s="1"/>
  <c r="O1153" i="33"/>
  <c r="N427" i="33"/>
  <c r="N127" i="40" s="1"/>
  <c r="N1137" i="33"/>
  <c r="N1038" i="33" s="1"/>
  <c r="N1041" i="33" s="1"/>
  <c r="N1044" i="33" s="1"/>
  <c r="N1046" i="33" s="1"/>
  <c r="N543" i="33" s="1"/>
  <c r="N544" i="33" s="1"/>
  <c r="Q1122" i="33"/>
  <c r="Q1126" i="33" s="1"/>
  <c r="Q1427" i="33" s="1"/>
  <c r="O1717" i="33"/>
  <c r="O22" i="33" s="1"/>
  <c r="P1545" i="33"/>
  <c r="P290" i="33" s="1"/>
  <c r="M246" i="33"/>
  <c r="N404" i="33"/>
  <c r="N121" i="40" s="1"/>
  <c r="O1009" i="33"/>
  <c r="N393" i="33"/>
  <c r="N117" i="40" s="1"/>
  <c r="M396" i="33"/>
  <c r="P1006" i="33"/>
  <c r="P292" i="40" s="1"/>
  <c r="Q1830" i="33"/>
  <c r="Q1828" i="33" s="1"/>
  <c r="Q507" i="40" s="1"/>
  <c r="P1488" i="33"/>
  <c r="P365" i="33" s="1"/>
  <c r="P1485" i="33"/>
  <c r="P1487" i="33"/>
  <c r="P288" i="33" s="1"/>
  <c r="P1489" i="33"/>
  <c r="P1431" i="33" s="1"/>
  <c r="P1482" i="33"/>
  <c r="P416" i="40" s="1"/>
  <c r="P1486" i="33"/>
  <c r="P229" i="33" s="1"/>
  <c r="P1093" i="33"/>
  <c r="P1091" i="33" s="1"/>
  <c r="P316" i="40" s="1"/>
  <c r="O1217" i="33"/>
  <c r="O1220" i="33" s="1"/>
  <c r="O1218" i="33" s="1"/>
  <c r="O355" i="40" s="1"/>
  <c r="P475" i="33"/>
  <c r="P150" i="40" s="1"/>
  <c r="O478" i="33"/>
  <c r="Q1629" i="33"/>
  <c r="Q1632" i="33" s="1"/>
  <c r="Q1581" i="33" s="1"/>
  <c r="O492" i="33"/>
  <c r="P931" i="33"/>
  <c r="P273" i="40" s="1"/>
  <c r="P757" i="33"/>
  <c r="Q1124" i="33"/>
  <c r="Q205" i="33" s="1"/>
  <c r="Q206" i="33" s="1"/>
  <c r="Q89" i="40" s="1"/>
  <c r="O1169" i="33"/>
  <c r="O272" i="33" s="1"/>
  <c r="P1125" i="33"/>
  <c r="P269" i="33" s="1"/>
  <c r="Q883" i="33"/>
  <c r="Q383" i="33" s="1"/>
  <c r="Q884" i="33"/>
  <c r="Q864" i="33" s="1"/>
  <c r="Q882" i="33"/>
  <c r="Q343" i="33" s="1"/>
  <c r="Q880" i="33"/>
  <c r="Q259" i="33" s="1"/>
  <c r="Q881" i="33"/>
  <c r="Q312" i="33" s="1"/>
  <c r="P1630" i="33"/>
  <c r="P489" i="33"/>
  <c r="P156" i="40" s="1"/>
  <c r="P1126" i="33"/>
  <c r="P1427" i="33" s="1"/>
  <c r="Q876" i="33"/>
  <c r="Q257" i="40" s="1"/>
  <c r="P1011" i="33"/>
  <c r="P295" i="40" s="1"/>
  <c r="M468" i="33"/>
  <c r="O1887" i="33"/>
  <c r="M1908" i="33"/>
  <c r="N465" i="33"/>
  <c r="N144" i="40" s="1"/>
  <c r="O513" i="33"/>
  <c r="O824" i="33"/>
  <c r="P936" i="33"/>
  <c r="P920" i="33" s="1"/>
  <c r="P934" i="33"/>
  <c r="O1179" i="33"/>
  <c r="O1864" i="33" s="1"/>
  <c r="O524" i="40" s="1"/>
  <c r="O1181" i="33"/>
  <c r="O352" i="33" s="1"/>
  <c r="O1183" i="33"/>
  <c r="O646" i="33" s="1"/>
  <c r="O648" i="33" s="1"/>
  <c r="O651" i="33" s="1"/>
  <c r="O1180" i="33"/>
  <c r="O273" i="33" s="1"/>
  <c r="O1182" i="33"/>
  <c r="O447" i="33" s="1"/>
  <c r="O451" i="33" s="1"/>
  <c r="O137" i="40" s="1"/>
  <c r="P1178" i="33"/>
  <c r="N306" i="33"/>
  <c r="N106" i="40" s="1"/>
  <c r="O219" i="33"/>
  <c r="O92" i="40" s="1"/>
  <c r="P1736" i="33"/>
  <c r="P371" i="33" s="1"/>
  <c r="O1173" i="33"/>
  <c r="O1129" i="33" s="1"/>
  <c r="O1130" i="33" s="1"/>
  <c r="O1133" i="33" s="1"/>
  <c r="O1131" i="33" s="1"/>
  <c r="O328" i="40" s="1"/>
  <c r="P1733" i="33"/>
  <c r="P1314" i="33"/>
  <c r="P355" i="33" s="1"/>
  <c r="P1020" i="33"/>
  <c r="O625" i="33"/>
  <c r="O200" i="33"/>
  <c r="O86" i="40" s="1"/>
  <c r="P821" i="33"/>
  <c r="P241" i="40" s="1"/>
  <c r="R1554" i="33"/>
  <c r="R291" i="33" s="1"/>
  <c r="Q1857" i="33"/>
  <c r="Q521" i="40" s="1"/>
  <c r="Q702" i="33"/>
  <c r="Q215" i="40" s="1"/>
  <c r="P1860" i="33"/>
  <c r="P1123" i="33"/>
  <c r="P1669" i="33"/>
  <c r="P1670" i="33"/>
  <c r="P232" i="33" s="1"/>
  <c r="P1671" i="33"/>
  <c r="P294" i="33" s="1"/>
  <c r="P1672" i="33"/>
  <c r="P922" i="33" s="1"/>
  <c r="P1666" i="33"/>
  <c r="P476" i="40" s="1"/>
  <c r="R1555" i="33"/>
  <c r="R1289" i="33" s="1"/>
  <c r="P1124" i="33"/>
  <c r="P205" i="33" s="1"/>
  <c r="P206" i="33" s="1"/>
  <c r="P89" i="40" s="1"/>
  <c r="N62" i="33"/>
  <c r="N28" i="40" s="1"/>
  <c r="P1634" i="33"/>
  <c r="P462" i="40" s="1"/>
  <c r="O1637" i="33"/>
  <c r="O1172" i="33"/>
  <c r="O398" i="33" s="1"/>
  <c r="P1738" i="33"/>
  <c r="P1711" i="33" s="1"/>
  <c r="P1712" i="33" s="1"/>
  <c r="P1715" i="33" s="1"/>
  <c r="P1717" i="33" s="1"/>
  <c r="P22" i="33" s="1"/>
  <c r="Q778" i="33"/>
  <c r="Q340" i="33" s="1"/>
  <c r="P1228" i="33"/>
  <c r="P1230" i="33"/>
  <c r="P319" i="33" s="1"/>
  <c r="P1229" i="33"/>
  <c r="P274" i="33" s="1"/>
  <c r="P1232" i="33"/>
  <c r="P390" i="33" s="1"/>
  <c r="P392" i="33" s="1"/>
  <c r="P116" i="40" s="1"/>
  <c r="P1231" i="33"/>
  <c r="P353" i="33" s="1"/>
  <c r="P1233" i="33"/>
  <c r="P1215" i="33" s="1"/>
  <c r="P1632" i="33"/>
  <c r="P1581" i="33" s="1"/>
  <c r="P1582" i="33" s="1"/>
  <c r="P437" i="40" s="1"/>
  <c r="P1631" i="33"/>
  <c r="P9" i="33" s="1"/>
  <c r="P1225" i="33"/>
  <c r="P357" i="40" s="1"/>
  <c r="Q1336" i="33"/>
  <c r="Q1334" i="33" s="1"/>
  <c r="Q383" i="40" s="1"/>
  <c r="P1021" i="33"/>
  <c r="P264" i="33" s="1"/>
  <c r="P1032" i="33"/>
  <c r="P214" i="33" s="1"/>
  <c r="P1034" i="33"/>
  <c r="P981" i="33" s="1"/>
  <c r="P1028" i="33"/>
  <c r="P300" i="40" s="1"/>
  <c r="P1033" i="33"/>
  <c r="P265" i="33" s="1"/>
  <c r="P1031" i="33"/>
  <c r="Q1188" i="33"/>
  <c r="Q1793" i="33"/>
  <c r="Q1798" i="33" s="1"/>
  <c r="Q422" i="33" s="1"/>
  <c r="P1392" i="33"/>
  <c r="P283" i="33" s="1"/>
  <c r="P1394" i="33"/>
  <c r="P1098" i="33" s="1"/>
  <c r="P1391" i="33"/>
  <c r="P1393" i="33"/>
  <c r="P482" i="33" s="1"/>
  <c r="P1388" i="33"/>
  <c r="P398" i="40" s="1"/>
  <c r="P908" i="33"/>
  <c r="Q915" i="33"/>
  <c r="P1025" i="33"/>
  <c r="P1288" i="33" s="1"/>
  <c r="P1017" i="33"/>
  <c r="P298" i="40" s="1"/>
  <c r="R1816" i="33"/>
  <c r="R1280" i="33" s="1"/>
  <c r="M1046" i="33"/>
  <c r="M543" i="33" s="1"/>
  <c r="M544" i="33" s="1"/>
  <c r="M547" i="33" s="1"/>
  <c r="M549" i="33" s="1"/>
  <c r="M2" i="33" s="1"/>
  <c r="M10" i="33" s="1"/>
  <c r="M2" i="40" s="1"/>
  <c r="M150" i="33"/>
  <c r="M66" i="40" s="1"/>
  <c r="P661" i="33"/>
  <c r="P199" i="40" s="1"/>
  <c r="P1022" i="33"/>
  <c r="P315" i="33" s="1"/>
  <c r="L153" i="33"/>
  <c r="Q779" i="33"/>
  <c r="Q441" i="33" s="1"/>
  <c r="Q442" i="33" s="1"/>
  <c r="Q134" i="40" s="1"/>
  <c r="P1504" i="33"/>
  <c r="P1024" i="33"/>
  <c r="P407" i="33" s="1"/>
  <c r="P1167" i="33"/>
  <c r="P1168" i="33" s="1"/>
  <c r="P1870" i="33" s="1"/>
  <c r="P526" i="40" s="1"/>
  <c r="O1861" i="33"/>
  <c r="O523" i="40" s="1"/>
  <c r="Q250" i="33"/>
  <c r="O1171" i="33"/>
  <c r="O351" i="33" s="1"/>
  <c r="O1170" i="33"/>
  <c r="O318" i="33" s="1"/>
  <c r="O1168" i="33"/>
  <c r="O1870" i="33" s="1"/>
  <c r="O526" i="40" s="1"/>
  <c r="P1565" i="33"/>
  <c r="M580" i="33"/>
  <c r="M33" i="33" s="1"/>
  <c r="M34" i="33" s="1"/>
  <c r="M14" i="40" s="1"/>
  <c r="P494" i="33"/>
  <c r="P159" i="40" s="1"/>
  <c r="R1549" i="33"/>
  <c r="R429" i="40" s="1"/>
  <c r="R1303" i="33"/>
  <c r="R1301" i="33" s="1"/>
  <c r="R374" i="40" s="1"/>
  <c r="P1462" i="33"/>
  <c r="P412" i="40" s="1"/>
  <c r="P1822" i="33"/>
  <c r="P302" i="33" s="1"/>
  <c r="P1823" i="33"/>
  <c r="P333" i="33" s="1"/>
  <c r="P1824" i="33"/>
  <c r="P377" i="33" s="1"/>
  <c r="P1825" i="33"/>
  <c r="P423" i="33" s="1"/>
  <c r="P1826" i="33"/>
  <c r="P573" i="33" s="1"/>
  <c r="P1821" i="33"/>
  <c r="P1617" i="33"/>
  <c r="Q1310" i="33"/>
  <c r="Q1313" i="33" s="1"/>
  <c r="Q277" i="33" s="1"/>
  <c r="P1660" i="33"/>
  <c r="P231" i="33" s="1"/>
  <c r="Q776" i="33"/>
  <c r="Q255" i="33" s="1"/>
  <c r="Q777" i="33"/>
  <c r="Q309" i="33" s="1"/>
  <c r="Q772" i="33"/>
  <c r="Q231" i="40" s="1"/>
  <c r="R1552" i="33"/>
  <c r="O458" i="33"/>
  <c r="O140" i="40" s="1"/>
  <c r="O497" i="33"/>
  <c r="Q775" i="33"/>
  <c r="Q1646" i="33"/>
  <c r="Q469" i="40" s="1"/>
  <c r="Q902" i="33"/>
  <c r="P1765" i="33"/>
  <c r="P198" i="33" s="1"/>
  <c r="P1764" i="33"/>
  <c r="P1761" i="33"/>
  <c r="P496" i="40" s="1"/>
  <c r="P1769" i="33"/>
  <c r="P647" i="33" s="1"/>
  <c r="P1768" i="33"/>
  <c r="P374" i="33" s="1"/>
  <c r="P1766" i="33"/>
  <c r="P298" i="33" s="1"/>
  <c r="P1767" i="33"/>
  <c r="P330" i="33" s="1"/>
  <c r="O903" i="33"/>
  <c r="P1818" i="33"/>
  <c r="P506" i="40" s="1"/>
  <c r="N23" i="33"/>
  <c r="N8" i="40" s="1"/>
  <c r="N1650" i="33"/>
  <c r="N471" i="40" s="1"/>
  <c r="Q1259" i="33"/>
  <c r="Q1257" i="33" s="1"/>
  <c r="Q363" i="40" s="1"/>
  <c r="P1782" i="33"/>
  <c r="P499" i="40" s="1"/>
  <c r="P1787" i="33"/>
  <c r="P233" i="33" s="1"/>
  <c r="P1788" i="33"/>
  <c r="P665" i="33" s="1"/>
  <c r="P1785" i="33"/>
  <c r="P1786" i="33"/>
  <c r="P192" i="33" s="1"/>
  <c r="P1466" i="33"/>
  <c r="P286" i="33" s="1"/>
  <c r="P1467" i="33"/>
  <c r="P327" i="33" s="1"/>
  <c r="P1470" i="33"/>
  <c r="P1417" i="33" s="1"/>
  <c r="P1468" i="33"/>
  <c r="P364" i="33" s="1"/>
  <c r="P1465" i="33"/>
  <c r="O92" i="33"/>
  <c r="O1457" i="33"/>
  <c r="O363" i="33" s="1"/>
  <c r="O1455" i="33"/>
  <c r="O285" i="33" s="1"/>
  <c r="O1456" i="33"/>
  <c r="O326" i="33" s="1"/>
  <c r="O1459" i="33"/>
  <c r="O1429" i="33" s="1"/>
  <c r="O1432" i="33" s="1"/>
  <c r="O1435" i="33" s="1"/>
  <c r="O1458" i="33"/>
  <c r="O418" i="33" s="1"/>
  <c r="O424" i="33" s="1"/>
  <c r="O125" i="40" s="1"/>
  <c r="O1454" i="33"/>
  <c r="O1927" i="33" s="1"/>
  <c r="O545" i="40" s="1"/>
  <c r="R606" i="33"/>
  <c r="R187" i="40" s="1"/>
  <c r="O677" i="33"/>
  <c r="Q557" i="33"/>
  <c r="Q1833" i="33" s="1"/>
  <c r="Q555" i="33"/>
  <c r="Q93" i="33" s="1"/>
  <c r="Q554" i="33"/>
  <c r="Q556" i="33"/>
  <c r="Q528" i="33" s="1"/>
  <c r="Q551" i="33"/>
  <c r="Q178" i="40" s="1"/>
  <c r="R611" i="33"/>
  <c r="R521" i="33" s="1"/>
  <c r="P1262" i="33"/>
  <c r="P276" i="33" s="1"/>
  <c r="P1260" i="33"/>
  <c r="P1261" i="33"/>
  <c r="P215" i="33" s="1"/>
  <c r="P1263" i="33"/>
  <c r="P1236" i="33" s="1"/>
  <c r="P1237" i="33" s="1"/>
  <c r="P1240" i="33" s="1"/>
  <c r="P1238" i="33" s="1"/>
  <c r="P359" i="40" s="1"/>
  <c r="R610" i="33"/>
  <c r="N1915" i="33"/>
  <c r="N541" i="40" s="1"/>
  <c r="P1659" i="33"/>
  <c r="P842" i="33"/>
  <c r="Q1808" i="33"/>
  <c r="Q1291" i="33" s="1"/>
  <c r="Q1806" i="33"/>
  <c r="Q301" i="33" s="1"/>
  <c r="Q1802" i="33"/>
  <c r="Q503" i="40" s="1"/>
  <c r="Q1807" i="33"/>
  <c r="Q450" i="33" s="1"/>
  <c r="Q1805" i="33"/>
  <c r="Q1358" i="33"/>
  <c r="N452" i="33"/>
  <c r="N138" i="40" s="1"/>
  <c r="Q1611" i="33"/>
  <c r="P738" i="33"/>
  <c r="O1451" i="33"/>
  <c r="O410" i="40" s="1"/>
  <c r="N381" i="33"/>
  <c r="N112" i="40" s="1"/>
  <c r="M455" i="33"/>
  <c r="P1360" i="33"/>
  <c r="P281" i="33" s="1"/>
  <c r="P1359" i="33"/>
  <c r="P1362" i="33"/>
  <c r="P359" i="33" s="1"/>
  <c r="P1363" i="33"/>
  <c r="P417" i="33" s="1"/>
  <c r="P1361" i="33"/>
  <c r="P324" i="33" s="1"/>
  <c r="P1364" i="33"/>
  <c r="P1531" i="33" s="1"/>
  <c r="P1532" i="33" s="1"/>
  <c r="M1893" i="33"/>
  <c r="P690" i="33"/>
  <c r="P208" i="40" s="1"/>
  <c r="O693" i="33"/>
  <c r="P1197" i="33"/>
  <c r="P346" i="40" s="1"/>
  <c r="O1200" i="33"/>
  <c r="O659" i="33"/>
  <c r="M578" i="33"/>
  <c r="N431" i="33"/>
  <c r="N129" i="40" s="1"/>
  <c r="N19" i="33"/>
  <c r="N7" i="40" s="1"/>
  <c r="M434" i="33"/>
  <c r="P1605" i="33"/>
  <c r="P217" i="33" s="1"/>
  <c r="P1606" i="33"/>
  <c r="P292" i="33" s="1"/>
  <c r="P1604" i="33"/>
  <c r="P1607" i="33"/>
  <c r="P1290" i="33" s="1"/>
  <c r="P1601" i="33"/>
  <c r="P448" i="40" s="1"/>
  <c r="O1441" i="33"/>
  <c r="O408" i="40" s="1"/>
  <c r="O1444" i="33"/>
  <c r="O1867" i="33" s="1"/>
  <c r="O525" i="40" s="1"/>
  <c r="O1447" i="33"/>
  <c r="O463" i="33" s="1"/>
  <c r="O464" i="33" s="1"/>
  <c r="O143" i="40" s="1"/>
  <c r="O1446" i="33"/>
  <c r="O362" i="33" s="1"/>
  <c r="O1448" i="33"/>
  <c r="O1416" i="33" s="1"/>
  <c r="O1420" i="33" s="1"/>
  <c r="O1423" i="33" s="1"/>
  <c r="O1421" i="33" s="1"/>
  <c r="O404" i="40" s="1"/>
  <c r="O1445" i="33"/>
  <c r="O188" i="33" s="1"/>
  <c r="N41" i="33"/>
  <c r="N17" i="40" s="1"/>
  <c r="P1662" i="33"/>
  <c r="P369" i="33" s="1"/>
  <c r="P993" i="33"/>
  <c r="Q1252" i="33"/>
  <c r="Q354" i="33" s="1"/>
  <c r="Q817" i="33"/>
  <c r="Q185" i="33" s="1"/>
  <c r="Q819" i="33"/>
  <c r="Q582" i="33" s="1"/>
  <c r="Q813" i="33"/>
  <c r="Q239" i="40" s="1"/>
  <c r="Q818" i="33"/>
  <c r="Q212" i="33" s="1"/>
  <c r="Q816" i="33"/>
  <c r="P1663" i="33"/>
  <c r="P1408" i="33" s="1"/>
  <c r="P1656" i="33"/>
  <c r="P474" i="40" s="1"/>
  <c r="P1517" i="33"/>
  <c r="P558" i="33" s="1"/>
  <c r="P560" i="33" s="1"/>
  <c r="P1518" i="33"/>
  <c r="P626" i="33" s="1"/>
  <c r="P628" i="33" s="1"/>
  <c r="P1516" i="33"/>
  <c r="P1894" i="33" s="1"/>
  <c r="P534" i="40" s="1"/>
  <c r="P1513" i="33"/>
  <c r="P422" i="40" s="1"/>
  <c r="P1519" i="33"/>
  <c r="P1207" i="33" s="1"/>
  <c r="Q595" i="33"/>
  <c r="Q1579" i="33" s="1"/>
  <c r="Q594" i="33"/>
  <c r="Q596" i="33"/>
  <c r="Q1619" i="33" s="1"/>
  <c r="Q1620" i="33" s="1"/>
  <c r="Q456" i="40" s="1"/>
  <c r="Q967" i="33"/>
  <c r="Q313" i="33" s="1"/>
  <c r="Q591" i="33"/>
  <c r="Q185" i="40" s="1"/>
  <c r="P1778" i="33"/>
  <c r="P331" i="33" s="1"/>
  <c r="P1776" i="33"/>
  <c r="P199" i="33" s="1"/>
  <c r="P1779" i="33"/>
  <c r="P375" i="33" s="1"/>
  <c r="P1777" i="33"/>
  <c r="P299" i="33" s="1"/>
  <c r="P1775" i="33"/>
  <c r="P1780" i="33"/>
  <c r="P639" i="33" s="1"/>
  <c r="P1772" i="33"/>
  <c r="P498" i="40" s="1"/>
  <c r="O1385" i="33"/>
  <c r="Q976" i="33"/>
  <c r="Q978" i="33"/>
  <c r="Q262" i="33" s="1"/>
  <c r="Q973" i="33"/>
  <c r="Q284" i="40" s="1"/>
  <c r="Q979" i="33"/>
  <c r="Q947" i="33" s="1"/>
  <c r="Q977" i="33"/>
  <c r="Q226" i="33" s="1"/>
  <c r="O1844" i="33"/>
  <c r="O513" i="40" s="1"/>
  <c r="Q624" i="33"/>
  <c r="Q191" i="40" s="1"/>
  <c r="M173" i="33"/>
  <c r="M78" i="40" s="1"/>
  <c r="M1905" i="33"/>
  <c r="Q962" i="33"/>
  <c r="Q282" i="40" s="1"/>
  <c r="Q1250" i="33"/>
  <c r="Q275" i="33" s="1"/>
  <c r="Q1254" i="33"/>
  <c r="Q1235" i="33" s="1"/>
  <c r="R708" i="33"/>
  <c r="O502" i="33"/>
  <c r="Q968" i="33"/>
  <c r="Q344" i="33" s="1"/>
  <c r="P499" i="33"/>
  <c r="P162" i="40" s="1"/>
  <c r="Q965" i="33"/>
  <c r="Q1251" i="33"/>
  <c r="Q320" i="33" s="1"/>
  <c r="N337" i="33"/>
  <c r="N109" i="40" s="1"/>
  <c r="P470" i="33"/>
  <c r="P147" i="40" s="1"/>
  <c r="Q1253" i="33"/>
  <c r="Q391" i="33" s="1"/>
  <c r="Q970" i="33"/>
  <c r="Q946" i="33" s="1"/>
  <c r="Q966" i="33"/>
  <c r="Q261" i="33" s="1"/>
  <c r="Q1246" i="33"/>
  <c r="Q361" i="40" s="1"/>
  <c r="N196" i="33"/>
  <c r="N85" i="40" s="1"/>
  <c r="R1753" i="33"/>
  <c r="P1382" i="33"/>
  <c r="P395" i="40" s="1"/>
  <c r="P674" i="33"/>
  <c r="P203" i="40" s="1"/>
  <c r="M104" i="33"/>
  <c r="M48" i="40" s="1"/>
  <c r="R1814" i="33"/>
  <c r="R1815" i="33"/>
  <c r="R183" i="33" s="1"/>
  <c r="Q1854" i="33"/>
  <c r="Q519" i="40" s="1"/>
  <c r="Q1641" i="33"/>
  <c r="Q466" i="40" s="1"/>
  <c r="Q1202" i="33"/>
  <c r="Q349" i="40" s="1"/>
  <c r="M44" i="33"/>
  <c r="M19" i="40" s="1"/>
  <c r="M575" i="33"/>
  <c r="M183" i="40" s="1"/>
  <c r="P889" i="33"/>
  <c r="R1701" i="33"/>
  <c r="P1705" i="33"/>
  <c r="P485" i="40" s="1"/>
  <c r="P1709" i="33"/>
  <c r="P612" i="33" s="1"/>
  <c r="P614" i="33" s="1"/>
  <c r="P617" i="33" s="1"/>
  <c r="P615" i="33" s="1"/>
  <c r="P188" i="40" s="1"/>
  <c r="P1708" i="33"/>
  <c r="P656" i="33"/>
  <c r="P196" i="40" s="1"/>
  <c r="P787" i="33"/>
  <c r="P211" i="33" s="1"/>
  <c r="P788" i="33"/>
  <c r="P256" i="33" s="1"/>
  <c r="P789" i="33"/>
  <c r="P762" i="33" s="1"/>
  <c r="P763" i="33" s="1"/>
  <c r="P766" i="33" s="1"/>
  <c r="P764" i="33" s="1"/>
  <c r="P229" i="40" s="1"/>
  <c r="P786" i="33"/>
  <c r="P1205" i="33"/>
  <c r="O473" i="33"/>
  <c r="O1111" i="33"/>
  <c r="P1064" i="33"/>
  <c r="P309" i="40" s="1"/>
  <c r="P1108" i="33"/>
  <c r="P319" i="40" s="1"/>
  <c r="P1080" i="33"/>
  <c r="P314" i="40" s="1"/>
  <c r="P1086" i="33"/>
  <c r="P348" i="33" s="1"/>
  <c r="P1083" i="33"/>
  <c r="P1085" i="33"/>
  <c r="P317" i="33" s="1"/>
  <c r="P1087" i="33"/>
  <c r="P415" i="33" s="1"/>
  <c r="P1088" i="33"/>
  <c r="P1069" i="33" s="1"/>
  <c r="P1084" i="33"/>
  <c r="P267" i="33" s="1"/>
  <c r="N1930" i="33"/>
  <c r="N546" i="40" s="1"/>
  <c r="P1621" i="33"/>
  <c r="P457" i="40" s="1"/>
  <c r="P783" i="33"/>
  <c r="P233" i="40" s="1"/>
  <c r="P1887" i="33"/>
  <c r="P1479" i="33"/>
  <c r="P1430" i="33" s="1"/>
  <c r="P1477" i="33"/>
  <c r="P287" i="33" s="1"/>
  <c r="P1478" i="33"/>
  <c r="P456" i="33" s="1"/>
  <c r="P1476" i="33"/>
  <c r="N201" i="33"/>
  <c r="N87" i="40" s="1"/>
  <c r="Q1475" i="33"/>
  <c r="Q1473" i="33" s="1"/>
  <c r="Q414" i="40" s="1"/>
  <c r="Q1722" i="33"/>
  <c r="Q1720" i="33" s="1"/>
  <c r="Q488" i="40" s="1"/>
  <c r="Q794" i="33"/>
  <c r="P1499" i="33"/>
  <c r="P1100" i="33" s="1"/>
  <c r="P795" i="33"/>
  <c r="P798" i="33"/>
  <c r="P137" i="33" s="1"/>
  <c r="P796" i="33"/>
  <c r="P76" i="33" s="1"/>
  <c r="P799" i="33"/>
  <c r="P141" i="33" s="1"/>
  <c r="P797" i="33"/>
  <c r="P110" i="33" s="1"/>
  <c r="Q804" i="33"/>
  <c r="Q802" i="33" s="1"/>
  <c r="Q237" i="40" s="1"/>
  <c r="P807" i="33"/>
  <c r="P310" i="33" s="1"/>
  <c r="P805" i="33"/>
  <c r="P810" i="33"/>
  <c r="P581" i="33" s="1"/>
  <c r="P583" i="33" s="1"/>
  <c r="P586" i="33" s="1"/>
  <c r="P584" i="33" s="1"/>
  <c r="P184" i="40" s="1"/>
  <c r="P808" i="33"/>
  <c r="P341" i="33" s="1"/>
  <c r="P806" i="33"/>
  <c r="P257" i="33" s="1"/>
  <c r="P809" i="33"/>
  <c r="P435" i="33" s="1"/>
  <c r="P436" i="33" s="1"/>
  <c r="P131" i="40" s="1"/>
  <c r="P1051" i="33"/>
  <c r="Q1267" i="33"/>
  <c r="Q366" i="40" s="1"/>
  <c r="Q1048" i="33"/>
  <c r="Q304" i="40" s="1"/>
  <c r="N1210" i="33"/>
  <c r="N352" i="40" s="1"/>
  <c r="N1583" i="33"/>
  <c r="N438" i="40" s="1"/>
  <c r="M1586" i="33"/>
  <c r="P1367" i="33"/>
  <c r="P390" i="40" s="1"/>
  <c r="P859" i="33"/>
  <c r="P252" i="40" s="1"/>
  <c r="P1001" i="33"/>
  <c r="P289" i="40" s="1"/>
  <c r="S1524" i="33"/>
  <c r="S1528" i="33" s="1"/>
  <c r="S1208" i="33" s="1"/>
  <c r="O698" i="33"/>
  <c r="R1525" i="33"/>
  <c r="Q1144" i="33"/>
  <c r="Q270" i="33" s="1"/>
  <c r="P695" i="33"/>
  <c r="P211" i="40" s="1"/>
  <c r="R1527" i="33"/>
  <c r="R627" i="33" s="1"/>
  <c r="Q1147" i="33"/>
  <c r="Q1128" i="33" s="1"/>
  <c r="R1526" i="33"/>
  <c r="R559" i="33" s="1"/>
  <c r="Q1146" i="33"/>
  <c r="Q479" i="33" s="1"/>
  <c r="R1528" i="33"/>
  <c r="R1208" i="33" s="1"/>
  <c r="P1320" i="33"/>
  <c r="P1318" i="33" s="1"/>
  <c r="P378" i="40" s="1"/>
  <c r="R1142" i="33"/>
  <c r="R1147" i="33" s="1"/>
  <c r="R1128" i="33" s="1"/>
  <c r="L128" i="33"/>
  <c r="M1881" i="33"/>
  <c r="N75" i="33"/>
  <c r="L1839" i="33"/>
  <c r="M122" i="33"/>
  <c r="O209" i="33"/>
  <c r="O91" i="40" s="1"/>
  <c r="P1353" i="33"/>
  <c r="P1206" i="33" s="1"/>
  <c r="P1351" i="33"/>
  <c r="P358" i="33" s="1"/>
  <c r="P1352" i="33"/>
  <c r="P384" i="33" s="1"/>
  <c r="P385" i="33" s="1"/>
  <c r="P113" i="40" s="1"/>
  <c r="P1349" i="33"/>
  <c r="P280" i="33" s="1"/>
  <c r="P1350" i="33"/>
  <c r="P323" i="33" s="1"/>
  <c r="P1348" i="33"/>
  <c r="L170" i="33"/>
  <c r="N167" i="33"/>
  <c r="N75" i="40" s="1"/>
  <c r="L1911" i="33"/>
  <c r="L81" i="33"/>
  <c r="L37" i="40" s="1"/>
  <c r="L27" i="33"/>
  <c r="P730" i="33"/>
  <c r="P308" i="33" s="1"/>
  <c r="P733" i="33"/>
  <c r="P714" i="33" s="1"/>
  <c r="P731" i="33"/>
  <c r="P339" i="33" s="1"/>
  <c r="P729" i="33"/>
  <c r="P253" i="33" s="1"/>
  <c r="P728" i="33"/>
  <c r="P732" i="33"/>
  <c r="P413" i="33" s="1"/>
  <c r="O1624" i="33"/>
  <c r="O1004" i="33"/>
  <c r="L1878" i="33"/>
  <c r="L134" i="33"/>
  <c r="S1813" i="33"/>
  <c r="S1814" i="33" s="1"/>
  <c r="O1902" i="33"/>
  <c r="M51" i="33"/>
  <c r="Q1143" i="33"/>
  <c r="O445" i="33"/>
  <c r="O136" i="40" s="1"/>
  <c r="Q1559" i="33"/>
  <c r="Q432" i="40" s="1"/>
  <c r="O563" i="33"/>
  <c r="O898" i="33"/>
  <c r="P895" i="33"/>
  <c r="P261" i="40" s="1"/>
  <c r="L1875" i="33"/>
  <c r="L568" i="33"/>
  <c r="L181" i="40" s="1"/>
  <c r="Q1145" i="33"/>
  <c r="Q349" i="33" s="1"/>
  <c r="M54" i="33"/>
  <c r="M24" i="40" s="1"/>
  <c r="O245" i="33"/>
  <c r="O100" i="40" s="1"/>
  <c r="O862" i="33"/>
  <c r="M1920" i="33"/>
  <c r="L1884" i="33"/>
  <c r="R1375" i="33"/>
  <c r="R1373" i="33" s="1"/>
  <c r="R393" i="40" s="1"/>
  <c r="N1072" i="33"/>
  <c r="N312" i="40" s="1"/>
  <c r="N1075" i="33"/>
  <c r="N1921" i="33" s="1"/>
  <c r="N543" i="40" s="1"/>
  <c r="N1077" i="33"/>
  <c r="N101" i="33" s="1"/>
  <c r="N103" i="33" s="1"/>
  <c r="N47" i="40" s="1"/>
  <c r="N1076" i="33"/>
  <c r="N4" i="33" s="1"/>
  <c r="L107" i="33"/>
  <c r="M223" i="33"/>
  <c r="N411" i="33"/>
  <c r="N124" i="40" s="1"/>
  <c r="M1653" i="33"/>
  <c r="M1890" i="33"/>
  <c r="L1590" i="33"/>
  <c r="L442" i="40" s="1"/>
  <c r="O1370" i="33"/>
  <c r="M204" i="33"/>
  <c r="P1345" i="33"/>
  <c r="P385" i="40" s="1"/>
  <c r="L176" i="33"/>
  <c r="L527" i="33"/>
  <c r="M1932" i="33"/>
  <c r="N720" i="33"/>
  <c r="N718" i="33" s="1"/>
  <c r="N219" i="40" s="1"/>
  <c r="O1331" i="33"/>
  <c r="M69" i="33"/>
  <c r="M66" i="33"/>
  <c r="M30" i="40" s="1"/>
  <c r="M1213" i="33"/>
  <c r="Q727" i="33"/>
  <c r="Q725" i="33" s="1"/>
  <c r="Q221" i="40" s="1"/>
  <c r="O1067" i="33"/>
  <c r="P1328" i="33"/>
  <c r="P380" i="40" s="1"/>
  <c r="N220" i="33"/>
  <c r="N93" i="40" s="1"/>
  <c r="M125" i="33"/>
  <c r="M57" i="40" s="1"/>
  <c r="M48" i="33"/>
  <c r="M21" i="40" s="1"/>
  <c r="N237" i="33"/>
  <c r="N97" i="40" s="1"/>
  <c r="O767" i="33"/>
  <c r="O769" i="33"/>
  <c r="O827" i="33" s="1"/>
  <c r="O768" i="33"/>
  <c r="O680" i="33" s="1"/>
  <c r="M24" i="33"/>
  <c r="M9" i="40" s="1"/>
  <c r="P1686" i="33"/>
  <c r="P1684" i="33" s="1"/>
  <c r="P480" i="40" s="1"/>
  <c r="O643" i="33"/>
  <c r="O641" i="33" s="1"/>
  <c r="O193" i="40" s="1"/>
  <c r="O870" i="33"/>
  <c r="O868" i="33" s="1"/>
  <c r="O255" i="40" s="1"/>
  <c r="P601" i="33"/>
  <c r="P599" i="33" s="1"/>
  <c r="P186" i="40" s="1"/>
  <c r="O1284" i="33"/>
  <c r="O1282" i="33" s="1"/>
  <c r="O370" i="40" s="1"/>
  <c r="M1836" i="33"/>
  <c r="M509" i="40" s="1"/>
  <c r="M98" i="33"/>
  <c r="M46" i="40" s="1"/>
  <c r="N1286" i="33"/>
  <c r="N533" i="33" s="1"/>
  <c r="N1285" i="33"/>
  <c r="N1879" i="33" s="1"/>
  <c r="N529" i="40" s="1"/>
  <c r="N872" i="33"/>
  <c r="N94" i="33" s="1"/>
  <c r="N95" i="33" s="1"/>
  <c r="N44" i="40" s="1"/>
  <c r="N871" i="33"/>
  <c r="N873" i="33"/>
  <c r="N530" i="33" s="1"/>
  <c r="P951" i="33"/>
  <c r="P949" i="33" s="1"/>
  <c r="P276" i="40" s="1"/>
  <c r="L115" i="33"/>
  <c r="L52" i="40" s="1"/>
  <c r="O1298" i="33"/>
  <c r="O515" i="33" s="1"/>
  <c r="O1297" i="33"/>
  <c r="O1296" i="33"/>
  <c r="O985" i="33"/>
  <c r="O983" i="33" s="1"/>
  <c r="O285" i="40" s="1"/>
  <c r="Q1379" i="33"/>
  <c r="Q481" i="33" s="1"/>
  <c r="Q1377" i="33"/>
  <c r="Q282" i="33" s="1"/>
  <c r="Q1380" i="33"/>
  <c r="Q597" i="33" s="1"/>
  <c r="Q598" i="33" s="1"/>
  <c r="Q1378" i="33"/>
  <c r="Q360" i="33" s="1"/>
  <c r="Q1376" i="33"/>
  <c r="O631" i="33"/>
  <c r="O629" i="33" s="1"/>
  <c r="O192" i="40" s="1"/>
  <c r="M119" i="33"/>
  <c r="M54" i="40" s="1"/>
  <c r="M684" i="33"/>
  <c r="M682" i="33" s="1"/>
  <c r="M206" i="40" s="1"/>
  <c r="O1689" i="33"/>
  <c r="O522" i="33" s="1"/>
  <c r="O523" i="33" s="1"/>
  <c r="O173" i="40" s="1"/>
  <c r="O1687" i="33"/>
  <c r="O1688" i="33"/>
  <c r="L146" i="33"/>
  <c r="L64" i="40" s="1"/>
  <c r="M524" i="33"/>
  <c r="M174" i="40" s="1"/>
  <c r="N987" i="33"/>
  <c r="N1903" i="33" s="1"/>
  <c r="N537" i="40" s="1"/>
  <c r="N986" i="33"/>
  <c r="N1906" i="33" s="1"/>
  <c r="N538" i="40" s="1"/>
  <c r="N988" i="33"/>
  <c r="N514" i="33" s="1"/>
  <c r="N516" i="33" s="1"/>
  <c r="N170" i="40" s="1"/>
  <c r="O589" i="33"/>
  <c r="O826" i="33" s="1"/>
  <c r="O588" i="33"/>
  <c r="O679" i="33" s="1"/>
  <c r="O587" i="33"/>
  <c r="N645" i="33"/>
  <c r="N171" i="33" s="1"/>
  <c r="N172" i="33" s="1"/>
  <c r="N77" i="40" s="1"/>
  <c r="N644" i="33"/>
  <c r="N1897" i="33" s="1"/>
  <c r="N535" i="40" s="1"/>
  <c r="N637" i="33"/>
  <c r="N1834" i="33" s="1"/>
  <c r="N1835" i="33" s="1"/>
  <c r="N508" i="40" s="1"/>
  <c r="N635" i="33"/>
  <c r="N135" i="33" s="1"/>
  <c r="N633" i="33"/>
  <c r="N108" i="33" s="1"/>
  <c r="N632" i="33"/>
  <c r="N636" i="33"/>
  <c r="N139" i="33" s="1"/>
  <c r="N634" i="33"/>
  <c r="N117" i="33" s="1"/>
  <c r="N118" i="33" s="1"/>
  <c r="N53" i="40" s="1"/>
  <c r="O439" i="33"/>
  <c r="O133" i="40" s="1"/>
  <c r="O1243" i="33"/>
  <c r="O46" i="33" s="1"/>
  <c r="O47" i="33" s="1"/>
  <c r="O20" i="40" s="1"/>
  <c r="O1242" i="33"/>
  <c r="O40" i="33" s="1"/>
  <c r="O1241" i="33"/>
  <c r="O603" i="33"/>
  <c r="O148" i="33" s="1"/>
  <c r="O149" i="33" s="1"/>
  <c r="O65" i="40" s="1"/>
  <c r="O602" i="33"/>
  <c r="O604" i="33"/>
  <c r="O1036" i="33" s="1"/>
  <c r="O1535" i="33"/>
  <c r="O1533" i="33" s="1"/>
  <c r="O426" i="40" s="1"/>
  <c r="O672" i="33"/>
  <c r="O21" i="33" s="1"/>
  <c r="O671" i="33"/>
  <c r="N425" i="33"/>
  <c r="N126" i="40" s="1"/>
  <c r="Q958" i="33"/>
  <c r="Q280" i="40" s="1"/>
  <c r="O1414" i="33"/>
  <c r="O5" i="33" s="1"/>
  <c r="O1413" i="33"/>
  <c r="M535" i="33"/>
  <c r="O619" i="33"/>
  <c r="O165" i="33" s="1"/>
  <c r="O166" i="33" s="1"/>
  <c r="O74" i="40" s="1"/>
  <c r="O620" i="33"/>
  <c r="O1648" i="33" s="1"/>
  <c r="O1649" i="33" s="1"/>
  <c r="O470" i="40" s="1"/>
  <c r="O618" i="33"/>
  <c r="N72" i="33"/>
  <c r="N33" i="40" s="1"/>
  <c r="N17" i="33"/>
  <c r="N6" i="40" s="1"/>
  <c r="M131" i="33"/>
  <c r="M60" i="40" s="1"/>
  <c r="O507" i="33"/>
  <c r="O166" i="40" s="1"/>
  <c r="N830" i="33"/>
  <c r="N244" i="40" s="1"/>
  <c r="M833" i="33"/>
  <c r="N1424" i="33"/>
  <c r="N1425" i="33"/>
  <c r="N6" i="33" s="1"/>
  <c r="N681" i="33"/>
  <c r="L11" i="33"/>
  <c r="L3" i="40" s="1"/>
  <c r="Q31" i="33"/>
  <c r="Q13" i="40" s="1"/>
  <c r="M218" i="173"/>
  <c r="N218" i="173"/>
  <c r="Q1542" i="33" l="1"/>
  <c r="Q1540" i="33" s="1"/>
  <c r="Q428" i="40" s="1"/>
  <c r="N484" i="33"/>
  <c r="N153" i="40" s="1"/>
  <c r="Q1120" i="33"/>
  <c r="Q326" i="40" s="1"/>
  <c r="M487" i="33"/>
  <c r="R853" i="33"/>
  <c r="R851" i="33" s="1"/>
  <c r="R250" i="40" s="1"/>
  <c r="P1497" i="33"/>
  <c r="P366" i="33" s="1"/>
  <c r="Q1847" i="33"/>
  <c r="Q515" i="40" s="1"/>
  <c r="Q1494" i="33"/>
  <c r="Q1492" i="33" s="1"/>
  <c r="Q418" i="40" s="1"/>
  <c r="Q1161" i="33"/>
  <c r="Q335" i="40" s="1"/>
  <c r="P1850" i="33"/>
  <c r="P1495" i="33"/>
  <c r="P1678" i="33"/>
  <c r="R878" i="33"/>
  <c r="R883" i="33" s="1"/>
  <c r="R383" i="33" s="1"/>
  <c r="P1496" i="33"/>
  <c r="P189" i="33" s="1"/>
  <c r="P1498" i="33"/>
  <c r="P503" i="33" s="1"/>
  <c r="P504" i="33" s="1"/>
  <c r="P164" i="40" s="1"/>
  <c r="P1058" i="33"/>
  <c r="P266" i="33" s="1"/>
  <c r="Q1013" i="33"/>
  <c r="Q296" i="40" s="1"/>
  <c r="P1059" i="33"/>
  <c r="P316" i="33" s="1"/>
  <c r="Q1056" i="33"/>
  <c r="Q1062" i="33" s="1"/>
  <c r="Q1037" i="33" s="1"/>
  <c r="Q1274" i="33"/>
  <c r="Q1885" i="33" s="1"/>
  <c r="Q531" i="40" s="1"/>
  <c r="P640" i="33"/>
  <c r="P1061" i="33"/>
  <c r="P397" i="33" s="1"/>
  <c r="Q1276" i="33"/>
  <c r="Q1279" i="33" s="1"/>
  <c r="O1105" i="33"/>
  <c r="P1399" i="33"/>
  <c r="P1403" i="33" s="1"/>
  <c r="P361" i="33" s="1"/>
  <c r="N304" i="33"/>
  <c r="N105" i="40" s="1"/>
  <c r="Q1754" i="33"/>
  <c r="P1057" i="33"/>
  <c r="P667" i="33"/>
  <c r="P670" i="33" s="1"/>
  <c r="P668" i="33" s="1"/>
  <c r="P201" i="40" s="1"/>
  <c r="P1062" i="33"/>
  <c r="P1037" i="33" s="1"/>
  <c r="O1102" i="33"/>
  <c r="O317" i="40" s="1"/>
  <c r="Q1757" i="33"/>
  <c r="Q449" i="33" s="1"/>
  <c r="Q1755" i="33"/>
  <c r="Q297" i="33" s="1"/>
  <c r="N402" i="33"/>
  <c r="N120" i="40" s="1"/>
  <c r="R1273" i="33"/>
  <c r="R1274" i="33" s="1"/>
  <c r="R1885" i="33" s="1"/>
  <c r="R531" i="40" s="1"/>
  <c r="Q1627" i="33"/>
  <c r="Q460" i="40" s="1"/>
  <c r="Q512" i="33"/>
  <c r="Q169" i="40" s="1"/>
  <c r="Q1758" i="33"/>
  <c r="Q638" i="33" s="1"/>
  <c r="Q1631" i="33"/>
  <c r="Q9" i="33" s="1"/>
  <c r="P1152" i="33"/>
  <c r="P1150" i="33" s="1"/>
  <c r="O401" i="33"/>
  <c r="O119" i="40" s="1"/>
  <c r="M307" i="33"/>
  <c r="Q1756" i="33"/>
  <c r="Q373" i="33" s="1"/>
  <c r="M405" i="33"/>
  <c r="P1060" i="33"/>
  <c r="P347" i="33" s="1"/>
  <c r="Q1275" i="33"/>
  <c r="Q70" i="33" s="1"/>
  <c r="Q71" i="33" s="1"/>
  <c r="Q32" i="40" s="1"/>
  <c r="P923" i="33"/>
  <c r="P926" i="33" s="1"/>
  <c r="P927" i="33" s="1"/>
  <c r="P1900" i="33" s="1"/>
  <c r="Q758" i="33"/>
  <c r="Q1278" i="33" s="1"/>
  <c r="P1114" i="33"/>
  <c r="P323" i="40" s="1"/>
  <c r="Q855" i="33"/>
  <c r="Q186" i="33" s="1"/>
  <c r="R756" i="33"/>
  <c r="R754" i="33" s="1"/>
  <c r="R227" i="40" s="1"/>
  <c r="Q1125" i="33"/>
  <c r="Q269" i="33" s="1"/>
  <c r="Q1732" i="33"/>
  <c r="Q1736" i="33" s="1"/>
  <c r="Q371" i="33" s="1"/>
  <c r="P1680" i="33"/>
  <c r="P1216" i="33" s="1"/>
  <c r="P1217" i="33" s="1"/>
  <c r="P1220" i="33" s="1"/>
  <c r="P1679" i="33"/>
  <c r="P866" i="33" s="1"/>
  <c r="P1155" i="33"/>
  <c r="P350" i="33" s="1"/>
  <c r="Q757" i="33"/>
  <c r="M517" i="33"/>
  <c r="M171" i="40" s="1"/>
  <c r="Q857" i="33"/>
  <c r="Q829" i="33" s="1"/>
  <c r="Q854" i="33"/>
  <c r="Q1194" i="33"/>
  <c r="Q344" i="40" s="1"/>
  <c r="Q759" i="33"/>
  <c r="Q1840" i="33" s="1"/>
  <c r="Q1841" i="33" s="1"/>
  <c r="Q511" i="40" s="1"/>
  <c r="O193" i="33"/>
  <c r="O83" i="40" s="1"/>
  <c r="Q1597" i="33"/>
  <c r="Q446" i="40" s="1"/>
  <c r="Q86" i="33"/>
  <c r="Q40" i="40" s="1"/>
  <c r="Q1746" i="33"/>
  <c r="Q372" i="33" s="1"/>
  <c r="Q1744" i="33"/>
  <c r="Q1747" i="33"/>
  <c r="Q448" i="33" s="1"/>
  <c r="Q1745" i="33"/>
  <c r="Q296" i="33" s="1"/>
  <c r="Q1748" i="33"/>
  <c r="Q1419" i="33" s="1"/>
  <c r="Q1741" i="33"/>
  <c r="O1136" i="33"/>
  <c r="O129" i="33" s="1"/>
  <c r="O130" i="33" s="1"/>
  <c r="O59" i="40" s="1"/>
  <c r="Q856" i="33"/>
  <c r="Q213" i="33" s="1"/>
  <c r="O1117" i="33"/>
  <c r="M382" i="33"/>
  <c r="O461" i="33"/>
  <c r="O142" i="40" s="1"/>
  <c r="L520" i="33"/>
  <c r="Q1630" i="33"/>
  <c r="P1095" i="33"/>
  <c r="P227" i="33" s="1"/>
  <c r="P478" i="40"/>
  <c r="Q1677" i="33"/>
  <c r="N533" i="40"/>
  <c r="N1893" i="33"/>
  <c r="O69" i="40"/>
  <c r="P157" i="33"/>
  <c r="P155" i="33" s="1"/>
  <c r="P69" i="40" s="1"/>
  <c r="R876" i="33"/>
  <c r="R257" i="40" s="1"/>
  <c r="O80" i="40"/>
  <c r="O181" i="33"/>
  <c r="O482" i="40"/>
  <c r="P1694" i="33"/>
  <c r="P1692" i="33" s="1"/>
  <c r="P436" i="40"/>
  <c r="Q1574" i="33"/>
  <c r="Q939" i="33"/>
  <c r="Q943" i="33"/>
  <c r="Q241" i="33" s="1"/>
  <c r="Q942" i="33"/>
  <c r="Q944" i="33"/>
  <c r="Q260" i="33" s="1"/>
  <c r="Q945" i="33"/>
  <c r="Q921" i="33" s="1"/>
  <c r="M545" i="33"/>
  <c r="M177" i="40" s="1"/>
  <c r="Q1733" i="33"/>
  <c r="Q1738" i="33"/>
  <c r="Q1711" i="33" s="1"/>
  <c r="Q248" i="33"/>
  <c r="Q102" i="40" s="1"/>
  <c r="Q103" i="40"/>
  <c r="Q91" i="33"/>
  <c r="Q43" i="40" s="1"/>
  <c r="S608" i="33"/>
  <c r="S606" i="33" s="1"/>
  <c r="S187" i="40" s="1"/>
  <c r="R881" i="33"/>
  <c r="R312" i="33" s="1"/>
  <c r="R879" i="33"/>
  <c r="R882" i="33"/>
  <c r="R343" i="33" s="1"/>
  <c r="O388" i="33"/>
  <c r="O115" i="40" s="1"/>
  <c r="Q1609" i="33"/>
  <c r="Q450" i="40" s="1"/>
  <c r="Q451" i="40"/>
  <c r="O395" i="33"/>
  <c r="O118" i="40" s="1"/>
  <c r="M428" i="33"/>
  <c r="Q1737" i="33"/>
  <c r="Q421" i="33" s="1"/>
  <c r="Q1123" i="33"/>
  <c r="O303" i="33"/>
  <c r="O104" i="40" s="1"/>
  <c r="P1615" i="33"/>
  <c r="P454" i="40" s="1"/>
  <c r="P455" i="40"/>
  <c r="R884" i="33"/>
  <c r="R864" i="33" s="1"/>
  <c r="R880" i="33"/>
  <c r="R259" i="33" s="1"/>
  <c r="L578" i="40"/>
  <c r="Q1734" i="33"/>
  <c r="Q295" i="33" s="1"/>
  <c r="Q1008" i="33"/>
  <c r="Q293" i="40" s="1"/>
  <c r="Q900" i="33"/>
  <c r="Q264" i="40" s="1"/>
  <c r="Q265" i="40"/>
  <c r="O486" i="33"/>
  <c r="O154" i="40" s="1"/>
  <c r="Q491" i="33"/>
  <c r="Q157" i="40" s="1"/>
  <c r="Q477" i="33"/>
  <c r="Q151" i="40" s="1"/>
  <c r="Q823" i="33"/>
  <c r="Q242" i="40" s="1"/>
  <c r="M20" i="33"/>
  <c r="P1094" i="33"/>
  <c r="P1097" i="33"/>
  <c r="P1070" i="33" s="1"/>
  <c r="P1071" i="33" s="1"/>
  <c r="Q933" i="33"/>
  <c r="Q931" i="33" s="1"/>
  <c r="Q273" i="40" s="1"/>
  <c r="Q1484" i="33"/>
  <c r="P703" i="33"/>
  <c r="P1096" i="33"/>
  <c r="P268" i="33" s="1"/>
  <c r="Q1093" i="33"/>
  <c r="Q1095" i="33" s="1"/>
  <c r="Q227" i="33" s="1"/>
  <c r="Q1832" i="33"/>
  <c r="Q613" i="33" s="1"/>
  <c r="Q1831" i="33"/>
  <c r="O433" i="33"/>
  <c r="O130" i="40" s="1"/>
  <c r="O1137" i="33"/>
  <c r="O1038" i="33" s="1"/>
  <c r="O1041" i="33" s="1"/>
  <c r="P251" i="33"/>
  <c r="Q1795" i="33"/>
  <c r="Q300" i="33" s="1"/>
  <c r="O1134" i="33"/>
  <c r="O1891" i="33" s="1"/>
  <c r="O533" i="40" s="1"/>
  <c r="Q1799" i="33"/>
  <c r="Q666" i="33" s="1"/>
  <c r="Q1797" i="33"/>
  <c r="Q376" i="33" s="1"/>
  <c r="M35" i="33"/>
  <c r="M15" i="40" s="1"/>
  <c r="Q1796" i="33"/>
  <c r="Q332" i="33" s="1"/>
  <c r="O1135" i="33"/>
  <c r="O123" i="33" s="1"/>
  <c r="O124" i="33" s="1"/>
  <c r="O56" i="40" s="1"/>
  <c r="Q700" i="33"/>
  <c r="O649" i="33"/>
  <c r="O194" i="40" s="1"/>
  <c r="O653" i="33"/>
  <c r="O15" i="33" s="1"/>
  <c r="O16" i="33" s="1"/>
  <c r="O5" i="40" s="1"/>
  <c r="O654" i="33"/>
  <c r="O100" i="33" s="1"/>
  <c r="O652" i="33"/>
  <c r="P1713" i="33"/>
  <c r="P486" i="40" s="1"/>
  <c r="R1859" i="33"/>
  <c r="R522" i="40" s="1"/>
  <c r="P1183" i="33"/>
  <c r="P646" i="33" s="1"/>
  <c r="P648" i="33" s="1"/>
  <c r="P1180" i="33"/>
  <c r="P273" i="33" s="1"/>
  <c r="P1182" i="33"/>
  <c r="P447" i="33" s="1"/>
  <c r="P451" i="33" s="1"/>
  <c r="P137" i="40" s="1"/>
  <c r="P1179" i="33"/>
  <c r="P1176" i="33"/>
  <c r="P339" i="40" s="1"/>
  <c r="P1181" i="33"/>
  <c r="P352" i="33" s="1"/>
  <c r="Q1019" i="33"/>
  <c r="Q1021" i="33" s="1"/>
  <c r="Q264" i="33" s="1"/>
  <c r="Q496" i="33"/>
  <c r="P1716" i="33"/>
  <c r="N379" i="33"/>
  <c r="N111" i="40" s="1"/>
  <c r="S1551" i="33"/>
  <c r="S1549" i="33" s="1"/>
  <c r="S429" i="40" s="1"/>
  <c r="Q1668" i="33"/>
  <c r="O378" i="33"/>
  <c r="O110" i="40" s="1"/>
  <c r="R1830" i="33"/>
  <c r="N26" i="33"/>
  <c r="N10" i="40" s="1"/>
  <c r="O1221" i="33"/>
  <c r="O1222" i="33"/>
  <c r="O39" i="33" s="1"/>
  <c r="O41" i="33" s="1"/>
  <c r="O17" i="40" s="1"/>
  <c r="Q1636" i="33"/>
  <c r="O334" i="33"/>
  <c r="O107" i="40" s="1"/>
  <c r="Q1227" i="33"/>
  <c r="P1209" i="33"/>
  <c r="P351" i="40" s="1"/>
  <c r="O454" i="33"/>
  <c r="O139" i="40" s="1"/>
  <c r="P906" i="33"/>
  <c r="P267" i="40" s="1"/>
  <c r="P909" i="33"/>
  <c r="P910" i="33"/>
  <c r="P531" i="33" s="1"/>
  <c r="P1598" i="33"/>
  <c r="Q1791" i="33"/>
  <c r="Q501" i="40" s="1"/>
  <c r="Q1794" i="33"/>
  <c r="Q1030" i="33"/>
  <c r="P200" i="33"/>
  <c r="P86" i="40" s="1"/>
  <c r="R1336" i="33"/>
  <c r="Q1003" i="33"/>
  <c r="Q290" i="40" s="1"/>
  <c r="M548" i="33"/>
  <c r="M1909" i="33" s="1"/>
  <c r="M539" i="40" s="1"/>
  <c r="P1292" i="33"/>
  <c r="P1295" i="33" s="1"/>
  <c r="P1293" i="33" s="1"/>
  <c r="P372" i="40" s="1"/>
  <c r="Q913" i="33"/>
  <c r="Q269" i="40" s="1"/>
  <c r="Q917" i="33"/>
  <c r="Q532" i="33" s="1"/>
  <c r="Q916" i="33"/>
  <c r="Q1390" i="33"/>
  <c r="Q1340" i="33"/>
  <c r="Q357" i="33" s="1"/>
  <c r="Q1338" i="33"/>
  <c r="Q279" i="33" s="1"/>
  <c r="Q1339" i="33"/>
  <c r="Q322" i="33" s="1"/>
  <c r="Q1337" i="33"/>
  <c r="Q1342" i="33"/>
  <c r="Q1040" i="33" s="1"/>
  <c r="Q1341" i="33"/>
  <c r="Q399" i="33" s="1"/>
  <c r="Q1186" i="33"/>
  <c r="Q341" i="40" s="1"/>
  <c r="Q1189" i="33"/>
  <c r="Q1190" i="33"/>
  <c r="Q1580" i="33" s="1"/>
  <c r="Q1582" i="33" s="1"/>
  <c r="Q437" i="40" s="1"/>
  <c r="Q1595" i="33"/>
  <c r="Q445" i="40" s="1"/>
  <c r="Q1644" i="33"/>
  <c r="Q468" i="40" s="1"/>
  <c r="P1173" i="33"/>
  <c r="P1129" i="33" s="1"/>
  <c r="P1130" i="33" s="1"/>
  <c r="P1133" i="33" s="1"/>
  <c r="P1135" i="33" s="1"/>
  <c r="P123" i="33" s="1"/>
  <c r="P124" i="33" s="1"/>
  <c r="P56" i="40" s="1"/>
  <c r="O1930" i="33"/>
  <c r="O546" i="40" s="1"/>
  <c r="R1122" i="33"/>
  <c r="R1123" i="33" s="1"/>
  <c r="Q1159" i="33"/>
  <c r="Q334" i="40" s="1"/>
  <c r="P1171" i="33"/>
  <c r="P351" i="33" s="1"/>
  <c r="R1304" i="33"/>
  <c r="P1169" i="33"/>
  <c r="P272" i="33" s="1"/>
  <c r="P1162" i="33"/>
  <c r="P1170" i="33"/>
  <c r="P318" i="33" s="1"/>
  <c r="Q1311" i="33"/>
  <c r="Q663" i="33"/>
  <c r="Q200" i="40" s="1"/>
  <c r="P1508" i="33"/>
  <c r="P367" i="33" s="1"/>
  <c r="P1506" i="33"/>
  <c r="P289" i="33" s="1"/>
  <c r="P1510" i="33"/>
  <c r="P1407" i="33" s="1"/>
  <c r="P1409" i="33" s="1"/>
  <c r="P1509" i="33"/>
  <c r="P420" i="33" s="1"/>
  <c r="P1505" i="33"/>
  <c r="O1872" i="33"/>
  <c r="P1502" i="33"/>
  <c r="P420" i="40" s="1"/>
  <c r="Q1097" i="33"/>
  <c r="Q1070" i="33" s="1"/>
  <c r="S1303" i="33"/>
  <c r="S1301" i="33" s="1"/>
  <c r="S374" i="40" s="1"/>
  <c r="P1172" i="33"/>
  <c r="P398" i="33" s="1"/>
  <c r="O1863" i="33"/>
  <c r="N152" i="33"/>
  <c r="N67" i="40" s="1"/>
  <c r="Q934" i="33"/>
  <c r="Q936" i="33"/>
  <c r="Q920" i="33" s="1"/>
  <c r="P1165" i="33"/>
  <c r="P337" i="40" s="1"/>
  <c r="P1507" i="33"/>
  <c r="P328" i="33" s="1"/>
  <c r="R1305" i="33"/>
  <c r="R1682" i="33" s="1"/>
  <c r="R1683" i="33" s="1"/>
  <c r="Q1763" i="33"/>
  <c r="Q1761" i="33" s="1"/>
  <c r="Q496" i="40" s="1"/>
  <c r="P1647" i="33"/>
  <c r="Q1315" i="33"/>
  <c r="Q1530" i="33" s="1"/>
  <c r="Q1314" i="33"/>
  <c r="Q355" i="33" s="1"/>
  <c r="Q1312" i="33"/>
  <c r="Q228" i="33" s="1"/>
  <c r="Q501" i="33"/>
  <c r="Q163" i="40" s="1"/>
  <c r="Q948" i="33"/>
  <c r="Q951" i="33" s="1"/>
  <c r="Q949" i="33" s="1"/>
  <c r="Q276" i="40" s="1"/>
  <c r="P903" i="33"/>
  <c r="Q1617" i="33"/>
  <c r="R1248" i="33"/>
  <c r="R1246" i="33" s="1"/>
  <c r="R361" i="40" s="1"/>
  <c r="Q1308" i="33"/>
  <c r="Q376" i="40" s="1"/>
  <c r="O1618" i="33"/>
  <c r="Q1464" i="33"/>
  <c r="P1563" i="33"/>
  <c r="P434" i="40" s="1"/>
  <c r="P1566" i="33"/>
  <c r="P1568" i="33"/>
  <c r="P457" i="33" s="1"/>
  <c r="P458" i="33" s="1"/>
  <c r="P140" i="40" s="1"/>
  <c r="P1569" i="33"/>
  <c r="P716" i="33" s="1"/>
  <c r="P1567" i="33"/>
  <c r="P190" i="33" s="1"/>
  <c r="Q1820" i="33"/>
  <c r="R774" i="33"/>
  <c r="O23" i="33"/>
  <c r="O8" i="40" s="1"/>
  <c r="N1917" i="33"/>
  <c r="O1926" i="33"/>
  <c r="Q1261" i="33"/>
  <c r="Q215" i="33" s="1"/>
  <c r="P736" i="33"/>
  <c r="P223" i="40" s="1"/>
  <c r="P739" i="33"/>
  <c r="P1912" i="33" s="1"/>
  <c r="P540" i="40" s="1"/>
  <c r="P741" i="33"/>
  <c r="P743" i="33" s="1"/>
  <c r="P744" i="33" s="1"/>
  <c r="P747" i="33" s="1"/>
  <c r="P740" i="33"/>
  <c r="P254" i="33" s="1"/>
  <c r="P1453" i="33"/>
  <c r="R1259" i="33"/>
  <c r="R1257" i="33" s="1"/>
  <c r="R363" i="40" s="1"/>
  <c r="Q1359" i="33"/>
  <c r="Q1364" i="33"/>
  <c r="Q1531" i="33" s="1"/>
  <c r="Q1360" i="33"/>
  <c r="Q281" i="33" s="1"/>
  <c r="Q1361" i="33"/>
  <c r="Q324" i="33" s="1"/>
  <c r="Q1362" i="33"/>
  <c r="Q359" i="33" s="1"/>
  <c r="Q1363" i="33"/>
  <c r="Q417" i="33" s="1"/>
  <c r="P840" i="33"/>
  <c r="P248" i="40" s="1"/>
  <c r="P847" i="33"/>
  <c r="P429" i="33" s="1"/>
  <c r="P430" i="33" s="1"/>
  <c r="P128" i="40" s="1"/>
  <c r="P845" i="33"/>
  <c r="P311" i="33" s="1"/>
  <c r="P843" i="33"/>
  <c r="P848" i="33"/>
  <c r="P828" i="33" s="1"/>
  <c r="P846" i="33"/>
  <c r="P342" i="33" s="1"/>
  <c r="P844" i="33"/>
  <c r="P258" i="33" s="1"/>
  <c r="P1195" i="33"/>
  <c r="R1804" i="33"/>
  <c r="R553" i="33"/>
  <c r="R551" i="33" s="1"/>
  <c r="R178" i="40" s="1"/>
  <c r="Q1263" i="33"/>
  <c r="Q1236" i="33" s="1"/>
  <c r="Q1237" i="33" s="1"/>
  <c r="Q1240" i="33" s="1"/>
  <c r="Q1238" i="33" s="1"/>
  <c r="Q359" i="40" s="1"/>
  <c r="Q1262" i="33"/>
  <c r="Q276" i="33" s="1"/>
  <c r="N1042" i="33"/>
  <c r="N302" i="40" s="1"/>
  <c r="N1045" i="33"/>
  <c r="N1888" i="33" s="1"/>
  <c r="N532" i="40" s="1"/>
  <c r="Q1192" i="33"/>
  <c r="Q343" i="40" s="1"/>
  <c r="R250" i="33"/>
  <c r="R103" i="40" s="1"/>
  <c r="Q1260" i="33"/>
  <c r="P1612" i="33"/>
  <c r="Q1356" i="33"/>
  <c r="Q387" i="40" s="1"/>
  <c r="P219" i="33"/>
  <c r="P92" i="40" s="1"/>
  <c r="R964" i="33"/>
  <c r="R966" i="33" s="1"/>
  <c r="R261" i="33" s="1"/>
  <c r="Q1784" i="33"/>
  <c r="Q1782" i="33" s="1"/>
  <c r="Q499" i="40" s="1"/>
  <c r="Q1199" i="33"/>
  <c r="Q347" i="40" s="1"/>
  <c r="M197" i="33"/>
  <c r="Q1639" i="33"/>
  <c r="Q465" i="40" s="1"/>
  <c r="Q692" i="33"/>
  <c r="Q209" i="40" s="1"/>
  <c r="O1869" i="33"/>
  <c r="N1845" i="33"/>
  <c r="P1443" i="33"/>
  <c r="P1441" i="33" s="1"/>
  <c r="P408" i="40" s="1"/>
  <c r="N721" i="33"/>
  <c r="N1918" i="33" s="1"/>
  <c r="N542" i="40" s="1"/>
  <c r="O1842" i="33"/>
  <c r="O512" i="40" s="1"/>
  <c r="N722" i="33"/>
  <c r="N52" i="33" s="1"/>
  <c r="N53" i="33" s="1"/>
  <c r="N23" i="40" s="1"/>
  <c r="S1522" i="33"/>
  <c r="S424" i="40" s="1"/>
  <c r="O467" i="33"/>
  <c r="O145" i="40" s="1"/>
  <c r="O1866" i="33"/>
  <c r="Q1603" i="33"/>
  <c r="M63" i="33"/>
  <c r="Q1774" i="33"/>
  <c r="Q1515" i="33"/>
  <c r="M42" i="33"/>
  <c r="M18" i="40" s="1"/>
  <c r="P1896" i="33"/>
  <c r="P991" i="33"/>
  <c r="P287" i="40" s="1"/>
  <c r="P999" i="33"/>
  <c r="P980" i="33" s="1"/>
  <c r="P982" i="33" s="1"/>
  <c r="P985" i="33" s="1"/>
  <c r="P983" i="33" s="1"/>
  <c r="P285" i="40" s="1"/>
  <c r="P994" i="33"/>
  <c r="P996" i="33"/>
  <c r="P314" i="33" s="1"/>
  <c r="P995" i="33"/>
  <c r="P263" i="33" s="1"/>
  <c r="P998" i="33"/>
  <c r="P406" i="33" s="1"/>
  <c r="P408" i="33" s="1"/>
  <c r="P122" i="40" s="1"/>
  <c r="P997" i="33"/>
  <c r="P345" i="33" s="1"/>
  <c r="M45" i="33"/>
  <c r="R815" i="33"/>
  <c r="R593" i="33"/>
  <c r="R591" i="33" s="1"/>
  <c r="R185" i="40" s="1"/>
  <c r="Q1116" i="33"/>
  <c r="Q324" i="40" s="1"/>
  <c r="M338" i="33"/>
  <c r="Q1011" i="33"/>
  <c r="Q295" i="40" s="1"/>
  <c r="Q1384" i="33"/>
  <c r="Q396" i="40" s="1"/>
  <c r="Q472" i="33"/>
  <c r="Q148" i="40" s="1"/>
  <c r="Q1658" i="33"/>
  <c r="Q1656" i="33" s="1"/>
  <c r="Q474" i="40" s="1"/>
  <c r="N335" i="33"/>
  <c r="N108" i="40" s="1"/>
  <c r="Q489" i="33"/>
  <c r="Q156" i="40" s="1"/>
  <c r="R975" i="33"/>
  <c r="R1143" i="33"/>
  <c r="R1146" i="33"/>
  <c r="R479" i="33" s="1"/>
  <c r="L79" i="33"/>
  <c r="L36" i="40" s="1"/>
  <c r="R1140" i="33"/>
  <c r="R330" i="40" s="1"/>
  <c r="Q1369" i="33"/>
  <c r="Q391" i="40" s="1"/>
  <c r="O1929" i="33"/>
  <c r="P1014" i="33"/>
  <c r="O203" i="33"/>
  <c r="O88" i="40" s="1"/>
  <c r="Q1852" i="33"/>
  <c r="Q518" i="40" s="1"/>
  <c r="P1855" i="33"/>
  <c r="P625" i="33"/>
  <c r="Q622" i="33"/>
  <c r="Q190" i="40" s="1"/>
  <c r="R1542" i="33"/>
  <c r="R1546" i="33" s="1"/>
  <c r="R368" i="33" s="1"/>
  <c r="R712" i="33"/>
  <c r="R919" i="33" s="1"/>
  <c r="R710" i="33"/>
  <c r="R239" i="33" s="1"/>
  <c r="R711" i="33"/>
  <c r="R252" i="33" s="1"/>
  <c r="R709" i="33"/>
  <c r="R706" i="33"/>
  <c r="R217" i="40" s="1"/>
  <c r="Q861" i="33"/>
  <c r="Q253" i="40" s="1"/>
  <c r="S1525" i="33"/>
  <c r="R1204" i="33"/>
  <c r="R350" i="40" s="1"/>
  <c r="O1212" i="33"/>
  <c r="O353" i="40" s="1"/>
  <c r="Q676" i="33"/>
  <c r="Q204" i="40" s="1"/>
  <c r="O681" i="33"/>
  <c r="S1527" i="33"/>
  <c r="S627" i="33" s="1"/>
  <c r="S1526" i="33"/>
  <c r="S559" i="33" s="1"/>
  <c r="O207" i="33"/>
  <c r="O90" i="40" s="1"/>
  <c r="Q658" i="33"/>
  <c r="Q197" i="40" s="1"/>
  <c r="N194" i="33"/>
  <c r="N84" i="40" s="1"/>
  <c r="S1816" i="33"/>
  <c r="S1280" i="33" s="1"/>
  <c r="S1815" i="33"/>
  <c r="S183" i="33" s="1"/>
  <c r="R1376" i="33"/>
  <c r="N210" i="33"/>
  <c r="R1757" i="33"/>
  <c r="R449" i="33" s="1"/>
  <c r="R1758" i="33"/>
  <c r="R638" i="33" s="1"/>
  <c r="R1754" i="33"/>
  <c r="R1751" i="33"/>
  <c r="R494" i="40" s="1"/>
  <c r="R1756" i="33"/>
  <c r="R373" i="33" s="1"/>
  <c r="R1755" i="33"/>
  <c r="R297" i="33" s="1"/>
  <c r="Q1265" i="33"/>
  <c r="Q365" i="40" s="1"/>
  <c r="P892" i="33"/>
  <c r="P225" i="33" s="1"/>
  <c r="P891" i="33"/>
  <c r="P187" i="33" s="1"/>
  <c r="P887" i="33"/>
  <c r="P259" i="40" s="1"/>
  <c r="P890" i="33"/>
  <c r="P1861" i="33" s="1"/>
  <c r="P523" i="40" s="1"/>
  <c r="P893" i="33"/>
  <c r="P865" i="33" s="1"/>
  <c r="P1642" i="33"/>
  <c r="R1699" i="33"/>
  <c r="R484" i="40" s="1"/>
  <c r="R1703" i="33"/>
  <c r="R534" i="33" s="1"/>
  <c r="R1702" i="33"/>
  <c r="Q1547" i="33"/>
  <c r="Q1418" i="33" s="1"/>
  <c r="Q1545" i="33"/>
  <c r="Q290" i="33" s="1"/>
  <c r="Q1544" i="33"/>
  <c r="Q230" i="33" s="1"/>
  <c r="Q1543" i="33"/>
  <c r="Q1546" i="33"/>
  <c r="Q368" i="33" s="1"/>
  <c r="N577" i="33"/>
  <c r="N60" i="33"/>
  <c r="N27" i="40" s="1"/>
  <c r="Q1707" i="33"/>
  <c r="Q1705" i="33" s="1"/>
  <c r="Q485" i="40" s="1"/>
  <c r="N1932" i="33"/>
  <c r="S1811" i="33"/>
  <c r="S505" i="40" s="1"/>
  <c r="R1144" i="33"/>
  <c r="R270" i="33" s="1"/>
  <c r="O1433" i="33"/>
  <c r="O406" i="40" s="1"/>
  <c r="O1436" i="33"/>
  <c r="O1915" i="33" s="1"/>
  <c r="O541" i="40" s="1"/>
  <c r="O1437" i="33"/>
  <c r="O7" i="33" s="1"/>
  <c r="O1438" i="33"/>
  <c r="O102" i="33" s="1"/>
  <c r="Q1110" i="33"/>
  <c r="Q320" i="40" s="1"/>
  <c r="Q1623" i="33"/>
  <c r="Q458" i="40" s="1"/>
  <c r="S610" i="33"/>
  <c r="R757" i="33"/>
  <c r="Q1066" i="33"/>
  <c r="Q310" i="40" s="1"/>
  <c r="Q1082" i="33"/>
  <c r="R758" i="33"/>
  <c r="R1278" i="33" s="1"/>
  <c r="R1145" i="33"/>
  <c r="R349" i="33" s="1"/>
  <c r="R759" i="33"/>
  <c r="R1840" i="33" s="1"/>
  <c r="R1841" i="33" s="1"/>
  <c r="R511" i="40" s="1"/>
  <c r="Q697" i="33"/>
  <c r="Q212" i="40" s="1"/>
  <c r="Q785" i="33"/>
  <c r="Q783" i="33" s="1"/>
  <c r="Q233" i="40" s="1"/>
  <c r="R1722" i="33"/>
  <c r="R1494" i="33"/>
  <c r="R804" i="33"/>
  <c r="R802" i="33" s="1"/>
  <c r="R237" i="40" s="1"/>
  <c r="Q808" i="33"/>
  <c r="Q341" i="33" s="1"/>
  <c r="Q806" i="33"/>
  <c r="Q257" i="33" s="1"/>
  <c r="Q809" i="33"/>
  <c r="Q435" i="33" s="1"/>
  <c r="Q436" i="33" s="1"/>
  <c r="Q131" i="40" s="1"/>
  <c r="Q805" i="33"/>
  <c r="Q807" i="33"/>
  <c r="Q310" i="33" s="1"/>
  <c r="Q810" i="33"/>
  <c r="Q581" i="33" s="1"/>
  <c r="Q583" i="33" s="1"/>
  <c r="Q586" i="33" s="1"/>
  <c r="Q1723" i="33"/>
  <c r="Q1726" i="33"/>
  <c r="Q370" i="33" s="1"/>
  <c r="Q1724" i="33"/>
  <c r="Q191" i="33" s="1"/>
  <c r="Q1727" i="33"/>
  <c r="Q1710" i="33" s="1"/>
  <c r="Q1725" i="33"/>
  <c r="Q218" i="33" s="1"/>
  <c r="R1050" i="33"/>
  <c r="R305" i="40" s="1"/>
  <c r="R1475" i="33"/>
  <c r="R1473" i="33" s="1"/>
  <c r="R414" i="40" s="1"/>
  <c r="P1268" i="33"/>
  <c r="Q792" i="33"/>
  <c r="Q235" i="40" s="1"/>
  <c r="Q798" i="33"/>
  <c r="Q137" i="33" s="1"/>
  <c r="Q796" i="33"/>
  <c r="Q76" i="33" s="1"/>
  <c r="Q795" i="33"/>
  <c r="Q799" i="33"/>
  <c r="Q141" i="33" s="1"/>
  <c r="Q797" i="33"/>
  <c r="Q110" i="33" s="1"/>
  <c r="Q1476" i="33"/>
  <c r="Q1479" i="33"/>
  <c r="Q1430" i="33" s="1"/>
  <c r="Q1477" i="33"/>
  <c r="Q287" i="33" s="1"/>
  <c r="Q1478" i="33"/>
  <c r="Q456" i="33" s="1"/>
  <c r="Q1495" i="33"/>
  <c r="Q1499" i="33"/>
  <c r="Q1100" i="33" s="1"/>
  <c r="Q1497" i="33"/>
  <c r="Q366" i="33" s="1"/>
  <c r="Q1498" i="33"/>
  <c r="Q503" i="33" s="1"/>
  <c r="Q504" i="33" s="1"/>
  <c r="Q164" i="40" s="1"/>
  <c r="Q1496" i="33"/>
  <c r="Q189" i="33" s="1"/>
  <c r="N106" i="33"/>
  <c r="N49" i="40" s="1"/>
  <c r="N462" i="33"/>
  <c r="O459" i="33"/>
  <c r="O141" i="40" s="1"/>
  <c r="Q1557" i="33"/>
  <c r="Q431" i="40" s="1"/>
  <c r="O1585" i="33"/>
  <c r="O439" i="40" s="1"/>
  <c r="N409" i="33"/>
  <c r="N123" i="40" s="1"/>
  <c r="O443" i="33"/>
  <c r="O135" i="40" s="1"/>
  <c r="Q510" i="33"/>
  <c r="Q168" i="40" s="1"/>
  <c r="Q1320" i="33"/>
  <c r="N127" i="33"/>
  <c r="N58" i="40" s="1"/>
  <c r="R1377" i="33"/>
  <c r="R282" i="33" s="1"/>
  <c r="O222" i="33"/>
  <c r="O94" i="40" s="1"/>
  <c r="Q1330" i="33"/>
  <c r="Q381" i="40" s="1"/>
  <c r="R1379" i="33"/>
  <c r="R481" i="33" s="1"/>
  <c r="R1378" i="33"/>
  <c r="R360" i="33" s="1"/>
  <c r="R1380" i="33"/>
  <c r="R597" i="33" s="1"/>
  <c r="R598" i="33" s="1"/>
  <c r="P1326" i="33"/>
  <c r="P1428" i="33" s="1"/>
  <c r="P1324" i="33"/>
  <c r="P356" i="33" s="1"/>
  <c r="P1322" i="33"/>
  <c r="P278" i="33" s="1"/>
  <c r="P1325" i="33"/>
  <c r="P416" i="33" s="1"/>
  <c r="P1323" i="33"/>
  <c r="P321" i="33" s="1"/>
  <c r="P1321" i="33"/>
  <c r="O830" i="33"/>
  <c r="O244" i="40" s="1"/>
  <c r="N1923" i="33"/>
  <c r="N434" i="33"/>
  <c r="P1872" i="33"/>
  <c r="O1652" i="33"/>
  <c r="O472" i="40" s="1"/>
  <c r="M99" i="33"/>
  <c r="O386" i="33"/>
  <c r="O114" i="40" s="1"/>
  <c r="N389" i="33"/>
  <c r="O1074" i="33"/>
  <c r="P1560" i="33"/>
  <c r="L82" i="33"/>
  <c r="N1881" i="33"/>
  <c r="O169" i="33"/>
  <c r="O76" i="40" s="1"/>
  <c r="N396" i="33"/>
  <c r="P513" i="33"/>
  <c r="Q728" i="33"/>
  <c r="Q731" i="33"/>
  <c r="Q339" i="33" s="1"/>
  <c r="Q732" i="33"/>
  <c r="Q413" i="33" s="1"/>
  <c r="Q730" i="33"/>
  <c r="Q308" i="33" s="1"/>
  <c r="Q729" i="33"/>
  <c r="Q253" i="33" s="1"/>
  <c r="Q733" i="33"/>
  <c r="Q714" i="33" s="1"/>
  <c r="Q897" i="33"/>
  <c r="Q262" i="40" s="1"/>
  <c r="P32" i="33"/>
  <c r="S756" i="33"/>
  <c r="S757" i="33" s="1"/>
  <c r="S1375" i="33"/>
  <c r="S1380" i="33" s="1"/>
  <c r="S597" i="33" s="1"/>
  <c r="S598" i="33" s="1"/>
  <c r="N246" i="33"/>
  <c r="N446" i="33"/>
  <c r="R727" i="33"/>
  <c r="R725" i="33" s="1"/>
  <c r="R221" i="40" s="1"/>
  <c r="N440" i="33"/>
  <c r="N1899" i="33"/>
  <c r="L116" i="33"/>
  <c r="L164" i="33"/>
  <c r="M412" i="33"/>
  <c r="O243" i="33"/>
  <c r="O99" i="40" s="1"/>
  <c r="P959" i="33"/>
  <c r="N175" i="33"/>
  <c r="N79" i="40" s="1"/>
  <c r="N1908" i="33"/>
  <c r="L147" i="33"/>
  <c r="N68" i="33"/>
  <c r="N31" i="40" s="1"/>
  <c r="Q1347" i="33"/>
  <c r="Q1345" i="33" s="1"/>
  <c r="Q385" i="40" s="1"/>
  <c r="O561" i="33"/>
  <c r="O179" i="40" s="1"/>
  <c r="O564" i="33"/>
  <c r="O565" i="33"/>
  <c r="O529" i="33" s="1"/>
  <c r="N508" i="33"/>
  <c r="N1905" i="33"/>
  <c r="N50" i="33"/>
  <c r="N22" i="40" s="1"/>
  <c r="S853" i="33"/>
  <c r="S857" i="33" s="1"/>
  <c r="S829" i="33" s="1"/>
  <c r="M238" i="33"/>
  <c r="P768" i="33"/>
  <c r="P680" i="33" s="1"/>
  <c r="P767" i="33"/>
  <c r="P769" i="33"/>
  <c r="P827" i="33" s="1"/>
  <c r="L144" i="33"/>
  <c r="L63" i="40" s="1"/>
  <c r="M96" i="33"/>
  <c r="M45" i="40" s="1"/>
  <c r="N235" i="33"/>
  <c r="N96" i="40" s="1"/>
  <c r="Q956" i="33"/>
  <c r="Q279" i="40" s="1"/>
  <c r="N535" i="33"/>
  <c r="O431" i="33"/>
  <c r="O129" i="40" s="1"/>
  <c r="P631" i="33"/>
  <c r="P629" i="33" s="1"/>
  <c r="P192" i="40" s="1"/>
  <c r="P643" i="33"/>
  <c r="P1137" i="33"/>
  <c r="P1038" i="33" s="1"/>
  <c r="N684" i="33"/>
  <c r="N682" i="33" s="1"/>
  <c r="N206" i="40" s="1"/>
  <c r="O1537" i="33"/>
  <c r="O8" i="33" s="1"/>
  <c r="O1536" i="33"/>
  <c r="O720" i="33"/>
  <c r="O718" i="33" s="1"/>
  <c r="O219" i="40" s="1"/>
  <c r="O427" i="33"/>
  <c r="O127" i="40" s="1"/>
  <c r="L161" i="33"/>
  <c r="L72" i="40" s="1"/>
  <c r="P1241" i="33"/>
  <c r="P1242" i="33"/>
  <c r="P40" i="33" s="1"/>
  <c r="P1243" i="33"/>
  <c r="P46" i="33" s="1"/>
  <c r="P47" i="33" s="1"/>
  <c r="P20" i="40" s="1"/>
  <c r="O645" i="33"/>
  <c r="O171" i="33" s="1"/>
  <c r="O172" i="33" s="1"/>
  <c r="O77" i="40" s="1"/>
  <c r="O644" i="33"/>
  <c r="N133" i="33"/>
  <c r="N61" i="40" s="1"/>
  <c r="O437" i="33"/>
  <c r="O132" i="40" s="1"/>
  <c r="P620" i="33"/>
  <c r="P1648" i="33" s="1"/>
  <c r="P1649" i="33" s="1"/>
  <c r="P470" i="40" s="1"/>
  <c r="P619" i="33"/>
  <c r="P165" i="33" s="1"/>
  <c r="P166" i="33" s="1"/>
  <c r="P74" i="40" s="1"/>
  <c r="P618" i="33"/>
  <c r="R856" i="33"/>
  <c r="R213" i="33" s="1"/>
  <c r="R857" i="33"/>
  <c r="R829" i="33" s="1"/>
  <c r="R855" i="33"/>
  <c r="R186" i="33" s="1"/>
  <c r="R854" i="33"/>
  <c r="M837" i="33"/>
  <c r="M77" i="33" s="1"/>
  <c r="M78" i="33" s="1"/>
  <c r="M35" i="40" s="1"/>
  <c r="M835" i="33"/>
  <c r="O19" i="33"/>
  <c r="O7" i="40" s="1"/>
  <c r="O404" i="33"/>
  <c r="O121" i="40" s="1"/>
  <c r="N121" i="33"/>
  <c r="N55" i="40" s="1"/>
  <c r="P953" i="33"/>
  <c r="P58" i="33" s="1"/>
  <c r="P59" i="33" s="1"/>
  <c r="P26" i="40" s="1"/>
  <c r="P952" i="33"/>
  <c r="O1425" i="33"/>
  <c r="O6" i="33" s="1"/>
  <c r="O1424" i="33"/>
  <c r="P1284" i="33"/>
  <c r="O505" i="33"/>
  <c r="O165" i="40" s="1"/>
  <c r="M538" i="33"/>
  <c r="P588" i="33"/>
  <c r="P679" i="33" s="1"/>
  <c r="P589" i="33"/>
  <c r="P826" i="33" s="1"/>
  <c r="P587" i="33"/>
  <c r="L113" i="33"/>
  <c r="L51" i="40" s="1"/>
  <c r="O1286" i="33"/>
  <c r="O533" i="33" s="1"/>
  <c r="O1285" i="33"/>
  <c r="O1879" i="33" s="1"/>
  <c r="O529" i="40" s="1"/>
  <c r="Q601" i="33"/>
  <c r="Q599" i="33" s="1"/>
  <c r="Q186" i="40" s="1"/>
  <c r="N526" i="33"/>
  <c r="N175" i="40" s="1"/>
  <c r="M687" i="33"/>
  <c r="M136" i="33" s="1"/>
  <c r="M688" i="33"/>
  <c r="M140" i="33" s="1"/>
  <c r="M143" i="33" s="1"/>
  <c r="M62" i="40" s="1"/>
  <c r="M686" i="33"/>
  <c r="M109" i="33" s="1"/>
  <c r="M112" i="33" s="1"/>
  <c r="M50" i="40" s="1"/>
  <c r="M685" i="33"/>
  <c r="M1873" i="33" s="1"/>
  <c r="M527" i="40" s="1"/>
  <c r="O635" i="33"/>
  <c r="O135" i="33" s="1"/>
  <c r="O636" i="33"/>
  <c r="O139" i="33" s="1"/>
  <c r="O634" i="33"/>
  <c r="O117" i="33" s="1"/>
  <c r="O118" i="33" s="1"/>
  <c r="O53" i="40" s="1"/>
  <c r="O632" i="33"/>
  <c r="O633" i="33"/>
  <c r="O108" i="33" s="1"/>
  <c r="O637" i="33"/>
  <c r="O1834" i="33" s="1"/>
  <c r="O1835" i="33" s="1"/>
  <c r="O508" i="40" s="1"/>
  <c r="O988" i="33"/>
  <c r="O514" i="33" s="1"/>
  <c r="O516" i="33" s="1"/>
  <c r="O170" i="40" s="1"/>
  <c r="O986" i="33"/>
  <c r="O1906" i="33" s="1"/>
  <c r="O538" i="40" s="1"/>
  <c r="O987" i="33"/>
  <c r="O1903" i="33" s="1"/>
  <c r="O537" i="40" s="1"/>
  <c r="N1838" i="33"/>
  <c r="N510" i="40" s="1"/>
  <c r="P603" i="33"/>
  <c r="P148" i="33" s="1"/>
  <c r="P149" i="33" s="1"/>
  <c r="P65" i="40" s="1"/>
  <c r="P604" i="33"/>
  <c r="P1036" i="33" s="1"/>
  <c r="P602" i="33"/>
  <c r="Q1686" i="33"/>
  <c r="Q1684" i="33" s="1"/>
  <c r="Q480" i="40" s="1"/>
  <c r="Q29" i="33"/>
  <c r="Q12" i="40" s="1"/>
  <c r="M834" i="33"/>
  <c r="M246" i="40" s="1"/>
  <c r="O74" i="33"/>
  <c r="O34" i="40" s="1"/>
  <c r="P1535" i="33"/>
  <c r="P1533" i="33" s="1"/>
  <c r="P426" i="40" s="1"/>
  <c r="P672" i="33"/>
  <c r="P21" i="33" s="1"/>
  <c r="P671" i="33"/>
  <c r="O871" i="33"/>
  <c r="O873" i="33"/>
  <c r="O530" i="33" s="1"/>
  <c r="O872" i="33"/>
  <c r="O94" i="33" s="1"/>
  <c r="O95" i="33" s="1"/>
  <c r="O44" i="40" s="1"/>
  <c r="P1689" i="33"/>
  <c r="P522" i="33" s="1"/>
  <c r="P523" i="33" s="1"/>
  <c r="P173" i="40" s="1"/>
  <c r="P1687" i="33"/>
  <c r="P1688" i="33"/>
  <c r="L14" i="33"/>
  <c r="M11" i="33"/>
  <c r="M3" i="40" s="1"/>
  <c r="N547" i="33"/>
  <c r="N545" i="33" s="1"/>
  <c r="N177" i="40" s="1"/>
  <c r="A116" i="12"/>
  <c r="A117" i="12"/>
  <c r="A2" i="12"/>
  <c r="A78" i="12"/>
  <c r="A53" i="12"/>
  <c r="A61" i="12"/>
  <c r="A89" i="12"/>
  <c r="A65" i="12"/>
  <c r="A13" i="12"/>
  <c r="A9" i="12"/>
  <c r="A36" i="12"/>
  <c r="A21" i="12"/>
  <c r="A16" i="12"/>
  <c r="A25" i="12"/>
  <c r="A66" i="12"/>
  <c r="A43" i="12"/>
  <c r="A45" i="12"/>
  <c r="A67" i="12"/>
  <c r="A3" i="12"/>
  <c r="A46" i="12"/>
  <c r="A52" i="12"/>
  <c r="A10" i="12"/>
  <c r="A23" i="12"/>
  <c r="A12" i="12"/>
  <c r="A80" i="12"/>
  <c r="A58" i="12"/>
  <c r="A90" i="12"/>
  <c r="A27" i="12"/>
  <c r="A39" i="12"/>
  <c r="A81" i="12"/>
  <c r="A42" i="12"/>
  <c r="A72" i="12"/>
  <c r="A69" i="12"/>
  <c r="A64" i="12"/>
  <c r="A5" i="12"/>
  <c r="A20" i="12"/>
  <c r="A34" i="12"/>
  <c r="A15" i="12"/>
  <c r="A55" i="12"/>
  <c r="A41" i="12"/>
  <c r="A56" i="12"/>
  <c r="A68" i="12"/>
  <c r="A50" i="12"/>
  <c r="A82" i="12"/>
  <c r="A91" i="12"/>
  <c r="A51" i="12"/>
  <c r="A47" i="12"/>
  <c r="A38" i="12"/>
  <c r="A44" i="12"/>
  <c r="A35" i="12"/>
  <c r="A18" i="12"/>
  <c r="A92" i="12"/>
  <c r="A7" i="12"/>
  <c r="A60" i="12"/>
  <c r="A54" i="12"/>
  <c r="A33" i="12"/>
  <c r="A79" i="12"/>
  <c r="A93" i="12"/>
  <c r="A77" i="12"/>
  <c r="A94" i="12"/>
  <c r="A71" i="12"/>
  <c r="A48" i="12"/>
  <c r="A76" i="12"/>
  <c r="A95" i="12"/>
  <c r="A8" i="12"/>
  <c r="A17" i="12"/>
  <c r="A22" i="12"/>
  <c r="A57" i="12"/>
  <c r="A32" i="12"/>
  <c r="A31" i="12"/>
  <c r="A37" i="12"/>
  <c r="A30" i="12"/>
  <c r="A49" i="12"/>
  <c r="A11" i="12"/>
  <c r="A4" i="12"/>
  <c r="A14" i="12"/>
  <c r="A59" i="12"/>
  <c r="A29" i="12"/>
  <c r="A28" i="12"/>
  <c r="A6" i="12"/>
  <c r="A88" i="12"/>
  <c r="A96" i="12"/>
  <c r="A83" i="12"/>
  <c r="A97" i="12"/>
  <c r="A26" i="12"/>
  <c r="A63" i="12"/>
  <c r="A24" i="12"/>
  <c r="A98" i="12"/>
  <c r="A40" i="12"/>
  <c r="A74" i="12"/>
  <c r="A62" i="12"/>
  <c r="A85" i="12"/>
  <c r="A73" i="12"/>
  <c r="A86" i="12"/>
  <c r="A70" i="12"/>
  <c r="A84" i="12"/>
  <c r="A99" i="12"/>
  <c r="A75" i="12"/>
  <c r="A19" i="12"/>
  <c r="A100" i="12"/>
  <c r="A101" i="12"/>
  <c r="A87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G11" i="35"/>
  <c r="H11" i="35"/>
  <c r="I11" i="35"/>
  <c r="J11" i="35"/>
  <c r="K11" i="35"/>
  <c r="L11" i="35"/>
  <c r="M11" i="35"/>
  <c r="N11" i="35"/>
  <c r="O11" i="35"/>
  <c r="P11" i="35"/>
  <c r="Q11" i="35"/>
  <c r="R11" i="35"/>
  <c r="S11" i="35"/>
  <c r="T11" i="35"/>
  <c r="U11" i="35"/>
  <c r="V11" i="35"/>
  <c r="W11" i="35"/>
  <c r="X11" i="35"/>
  <c r="Y11" i="35"/>
  <c r="Z11" i="35"/>
  <c r="F11" i="35"/>
  <c r="P924" i="33" l="1"/>
  <c r="P271" i="40" s="1"/>
  <c r="Q1281" i="33"/>
  <c r="P867" i="33"/>
  <c r="P870" i="33" s="1"/>
  <c r="P868" i="33" s="1"/>
  <c r="P255" i="40" s="1"/>
  <c r="Q1735" i="33"/>
  <c r="Q329" i="33" s="1"/>
  <c r="R1849" i="33"/>
  <c r="R516" i="40" s="1"/>
  <c r="R1629" i="33"/>
  <c r="P1009" i="33"/>
  <c r="Q1060" i="33"/>
  <c r="Q347" i="33" s="1"/>
  <c r="Q1061" i="33"/>
  <c r="Q397" i="33" s="1"/>
  <c r="Q84" i="33"/>
  <c r="Q39" i="40" s="1"/>
  <c r="Q1058" i="33"/>
  <c r="Q266" i="33" s="1"/>
  <c r="N519" i="33"/>
  <c r="N172" i="40" s="1"/>
  <c r="Q1057" i="33"/>
  <c r="Q1059" i="33"/>
  <c r="Q316" i="33" s="1"/>
  <c r="P1156" i="33"/>
  <c r="P480" i="33" s="1"/>
  <c r="P483" i="33" s="1"/>
  <c r="P152" i="40" s="1"/>
  <c r="Q1054" i="33"/>
  <c r="Q307" i="40" s="1"/>
  <c r="P1157" i="33"/>
  <c r="P1039" i="33" s="1"/>
  <c r="P332" i="40"/>
  <c r="Q1152" i="33"/>
  <c r="Q1887" i="33"/>
  <c r="Q1730" i="33"/>
  <c r="P536" i="40"/>
  <c r="P1902" i="33"/>
  <c r="P1404" i="33"/>
  <c r="P400" i="33" s="1"/>
  <c r="P928" i="33"/>
  <c r="P64" i="33" s="1"/>
  <c r="P65" i="33" s="1"/>
  <c r="P29" i="40" s="1"/>
  <c r="P1397" i="33"/>
  <c r="P400" i="40" s="1"/>
  <c r="P1405" i="33"/>
  <c r="P1099" i="33" s="1"/>
  <c r="P1101" i="33" s="1"/>
  <c r="P1104" i="33" s="1"/>
  <c r="P1102" i="33" s="1"/>
  <c r="P317" i="40" s="1"/>
  <c r="P1401" i="33"/>
  <c r="P284" i="33" s="1"/>
  <c r="P1154" i="33"/>
  <c r="P271" i="33" s="1"/>
  <c r="P1153" i="33"/>
  <c r="R1275" i="33"/>
  <c r="R70" i="33" s="1"/>
  <c r="R71" i="33" s="1"/>
  <c r="R32" i="40" s="1"/>
  <c r="R1276" i="33"/>
  <c r="R1279" i="33" s="1"/>
  <c r="P1400" i="33"/>
  <c r="P1402" i="33"/>
  <c r="P325" i="33" s="1"/>
  <c r="O1044" i="33"/>
  <c r="O1042" i="33" s="1"/>
  <c r="O302" i="40" s="1"/>
  <c r="O1897" i="33"/>
  <c r="O535" i="40" s="1"/>
  <c r="R1887" i="33"/>
  <c r="R1271" i="33"/>
  <c r="R368" i="40" s="1"/>
  <c r="T608" i="33"/>
  <c r="T610" i="33" s="1"/>
  <c r="S611" i="33"/>
  <c r="S521" i="33" s="1"/>
  <c r="S609" i="33"/>
  <c r="O393" i="33"/>
  <c r="O117" i="40" s="1"/>
  <c r="Q492" i="40"/>
  <c r="R1743" i="33"/>
  <c r="Q87" i="33"/>
  <c r="R1627" i="33"/>
  <c r="R460" i="40" s="1"/>
  <c r="P478" i="33"/>
  <c r="P92" i="33"/>
  <c r="Q89" i="33"/>
  <c r="Q42" i="40" s="1"/>
  <c r="P492" i="33"/>
  <c r="N487" i="33"/>
  <c r="O381" i="33"/>
  <c r="O112" i="40" s="1"/>
  <c r="R1611" i="33"/>
  <c r="R451" i="40" s="1"/>
  <c r="Q1096" i="33"/>
  <c r="Q268" i="33" s="1"/>
  <c r="Q1091" i="33"/>
  <c r="Q316" i="40" s="1"/>
  <c r="Q1094" i="33"/>
  <c r="Q1532" i="33"/>
  <c r="Q1535" i="33" s="1"/>
  <c r="Q1533" i="33" s="1"/>
  <c r="Q426" i="40" s="1"/>
  <c r="Q475" i="33"/>
  <c r="Q150" i="40" s="1"/>
  <c r="Q1024" i="33"/>
  <c r="Q407" i="33" s="1"/>
  <c r="P824" i="33"/>
  <c r="L576" i="40"/>
  <c r="L579" i="40" s="1"/>
  <c r="Q1675" i="33"/>
  <c r="Q1680" i="33"/>
  <c r="Q1216" i="33" s="1"/>
  <c r="Q1679" i="33"/>
  <c r="Q866" i="33" s="1"/>
  <c r="Q1678" i="33"/>
  <c r="Q1712" i="33"/>
  <c r="Q1715" i="33" s="1"/>
  <c r="Q1713" i="33" s="1"/>
  <c r="Q486" i="40" s="1"/>
  <c r="S1554" i="33"/>
  <c r="S291" i="33" s="1"/>
  <c r="Q1025" i="33"/>
  <c r="Q1288" i="33" s="1"/>
  <c r="Q1017" i="33"/>
  <c r="Q298" i="40" s="1"/>
  <c r="R902" i="33"/>
  <c r="R265" i="40" s="1"/>
  <c r="Q821" i="33"/>
  <c r="Q241" i="40" s="1"/>
  <c r="O82" i="40"/>
  <c r="O179" i="33"/>
  <c r="M182" i="33"/>
  <c r="Q1572" i="33"/>
  <c r="Q1576" i="33"/>
  <c r="Q111" i="33" s="1"/>
  <c r="Q1575" i="33"/>
  <c r="Q1577" i="33"/>
  <c r="Q138" i="33" s="1"/>
  <c r="Q1578" i="33"/>
  <c r="Q142" i="33" s="1"/>
  <c r="S1552" i="33"/>
  <c r="O306" i="33"/>
  <c r="O106" i="40" s="1"/>
  <c r="Q1006" i="33"/>
  <c r="Q292" i="40" s="1"/>
  <c r="T1551" i="33"/>
  <c r="T1554" i="33" s="1"/>
  <c r="T291" i="33" s="1"/>
  <c r="P482" i="40"/>
  <c r="Q1694" i="33"/>
  <c r="P70" i="40"/>
  <c r="P158" i="33"/>
  <c r="P1696" i="33"/>
  <c r="P177" i="33" s="1"/>
  <c r="P178" i="33" s="1"/>
  <c r="P80" i="40" s="1"/>
  <c r="P1695" i="33"/>
  <c r="S1553" i="33"/>
  <c r="S216" i="33" s="1"/>
  <c r="S1555" i="33"/>
  <c r="S1289" i="33" s="1"/>
  <c r="Q1020" i="33"/>
  <c r="Q1022" i="33"/>
  <c r="Q315" i="33" s="1"/>
  <c r="Q1023" i="33"/>
  <c r="Q346" i="33" s="1"/>
  <c r="S878" i="33"/>
  <c r="S881" i="33" s="1"/>
  <c r="S312" i="33" s="1"/>
  <c r="Q157" i="33"/>
  <c r="Q70" i="40" s="1"/>
  <c r="Q1634" i="33"/>
  <c r="Q462" i="40" s="1"/>
  <c r="Q463" i="40"/>
  <c r="O484" i="33"/>
  <c r="O153" i="40" s="1"/>
  <c r="Q935" i="33"/>
  <c r="Q240" i="33" s="1"/>
  <c r="Q242" i="33" s="1"/>
  <c r="Q98" i="40" s="1"/>
  <c r="Q494" i="33"/>
  <c r="Q159" i="40" s="1"/>
  <c r="Q160" i="40"/>
  <c r="P1297" i="33"/>
  <c r="R702" i="33"/>
  <c r="Q214" i="40"/>
  <c r="Q275" i="40"/>
  <c r="R941" i="33"/>
  <c r="R939" i="33" s="1"/>
  <c r="Q1615" i="33"/>
  <c r="Q454" i="40" s="1"/>
  <c r="Q455" i="40"/>
  <c r="Q1860" i="33"/>
  <c r="P497" i="33"/>
  <c r="Q1486" i="33"/>
  <c r="Q229" i="33" s="1"/>
  <c r="Q1489" i="33"/>
  <c r="Q1431" i="33" s="1"/>
  <c r="Q1488" i="33"/>
  <c r="Q365" i="33" s="1"/>
  <c r="Q1485" i="33"/>
  <c r="Q1487" i="33"/>
  <c r="Q288" i="33" s="1"/>
  <c r="Q1482" i="33"/>
  <c r="Q416" i="40" s="1"/>
  <c r="R86" i="33"/>
  <c r="R40" i="40" s="1"/>
  <c r="R1646" i="33"/>
  <c r="R469" i="40" s="1"/>
  <c r="P1218" i="33"/>
  <c r="P355" i="40" s="1"/>
  <c r="P1222" i="33"/>
  <c r="P39" i="33" s="1"/>
  <c r="P1221" i="33"/>
  <c r="P1136" i="33"/>
  <c r="P129" i="33" s="1"/>
  <c r="P130" i="33" s="1"/>
  <c r="P59" i="40" s="1"/>
  <c r="O452" i="33"/>
  <c r="O138" i="40" s="1"/>
  <c r="N455" i="33"/>
  <c r="P651" i="33"/>
  <c r="P1134" i="33"/>
  <c r="P1891" i="33" s="1"/>
  <c r="P533" i="40" s="1"/>
  <c r="P1131" i="33"/>
  <c r="P328" i="40" s="1"/>
  <c r="R1857" i="33"/>
  <c r="R521" i="40" s="1"/>
  <c r="P1930" i="33"/>
  <c r="P546" i="40" s="1"/>
  <c r="Q470" i="33"/>
  <c r="Q147" i="40" s="1"/>
  <c r="R1250" i="33"/>
  <c r="R275" i="33" s="1"/>
  <c r="Q1850" i="33"/>
  <c r="Q1178" i="33"/>
  <c r="P401" i="33"/>
  <c r="P119" i="40" s="1"/>
  <c r="P1105" i="33"/>
  <c r="P1106" i="33"/>
  <c r="P572" i="33" s="1"/>
  <c r="P574" i="33" s="1"/>
  <c r="P1004" i="33"/>
  <c r="Q1001" i="33"/>
  <c r="Q289" i="40" s="1"/>
  <c r="Q1671" i="33"/>
  <c r="Q294" i="33" s="1"/>
  <c r="Q1666" i="33"/>
  <c r="Q476" i="40" s="1"/>
  <c r="Q1669" i="33"/>
  <c r="Q1672" i="33"/>
  <c r="Q922" i="33" s="1"/>
  <c r="Q923" i="33" s="1"/>
  <c r="Q1670" i="33"/>
  <c r="Q232" i="33" s="1"/>
  <c r="R1763" i="33"/>
  <c r="R1761" i="33" s="1"/>
  <c r="R496" i="40" s="1"/>
  <c r="Q1225" i="33"/>
  <c r="Q357" i="40" s="1"/>
  <c r="Q1231" i="33"/>
  <c r="Q353" i="33" s="1"/>
  <c r="Q1230" i="33"/>
  <c r="Q319" i="33" s="1"/>
  <c r="Q1228" i="33"/>
  <c r="Q1233" i="33"/>
  <c r="Q1215" i="33" s="1"/>
  <c r="Q1229" i="33"/>
  <c r="Q274" i="33" s="1"/>
  <c r="Q1232" i="33"/>
  <c r="Q390" i="33" s="1"/>
  <c r="Q392" i="33" s="1"/>
  <c r="Q116" i="40" s="1"/>
  <c r="R967" i="33"/>
  <c r="R313" i="33" s="1"/>
  <c r="Q251" i="33"/>
  <c r="R1828" i="33"/>
  <c r="R507" i="40" s="1"/>
  <c r="R1832" i="33"/>
  <c r="R613" i="33" s="1"/>
  <c r="R1831" i="33"/>
  <c r="R1161" i="33"/>
  <c r="S759" i="33"/>
  <c r="S1840" i="33" s="1"/>
  <c r="S1841" i="33" s="1"/>
  <c r="S511" i="40" s="1"/>
  <c r="P502" i="33"/>
  <c r="R962" i="33"/>
  <c r="R282" i="40" s="1"/>
  <c r="R969" i="33"/>
  <c r="R414" i="33" s="1"/>
  <c r="P1637" i="33"/>
  <c r="M1911" i="33"/>
  <c r="O1932" i="33"/>
  <c r="P1412" i="33"/>
  <c r="P1410" i="33" s="1"/>
  <c r="P402" i="40" s="1"/>
  <c r="P1296" i="33"/>
  <c r="R1597" i="33"/>
  <c r="R446" i="40" s="1"/>
  <c r="R1847" i="33"/>
  <c r="R515" i="40" s="1"/>
  <c r="R1253" i="33"/>
  <c r="R391" i="33" s="1"/>
  <c r="R1252" i="33"/>
  <c r="R354" i="33" s="1"/>
  <c r="P1298" i="33"/>
  <c r="P515" i="33" s="1"/>
  <c r="Q1028" i="33"/>
  <c r="Q300" i="40" s="1"/>
  <c r="Q1033" i="33"/>
  <c r="Q265" i="33" s="1"/>
  <c r="Q1034" i="33"/>
  <c r="Q981" i="33" s="1"/>
  <c r="Q1031" i="33"/>
  <c r="Q1032" i="33"/>
  <c r="Q214" i="33" s="1"/>
  <c r="Q908" i="33"/>
  <c r="R1188" i="33"/>
  <c r="P473" i="33"/>
  <c r="R1251" i="33"/>
  <c r="R320" i="33" s="1"/>
  <c r="Q1391" i="33"/>
  <c r="Q1392" i="33"/>
  <c r="Q283" i="33" s="1"/>
  <c r="Q1394" i="33"/>
  <c r="Q1098" i="33" s="1"/>
  <c r="Q1388" i="33"/>
  <c r="Q398" i="40" s="1"/>
  <c r="Q1393" i="33"/>
  <c r="Q482" i="33" s="1"/>
  <c r="S1248" i="33"/>
  <c r="S1250" i="33" s="1"/>
  <c r="S275" i="33" s="1"/>
  <c r="R1254" i="33"/>
  <c r="R1235" i="33" s="1"/>
  <c r="R1339" i="33"/>
  <c r="R322" i="33" s="1"/>
  <c r="R1334" i="33"/>
  <c r="R383" i="40" s="1"/>
  <c r="R1338" i="33"/>
  <c r="R279" i="33" s="1"/>
  <c r="R1341" i="33"/>
  <c r="R399" i="33" s="1"/>
  <c r="R1337" i="33"/>
  <c r="R1340" i="33"/>
  <c r="R357" i="33" s="1"/>
  <c r="R1342" i="33"/>
  <c r="R1040" i="33" s="1"/>
  <c r="S754" i="33"/>
  <c r="S227" i="40" s="1"/>
  <c r="R1641" i="33"/>
  <c r="Q1399" i="33"/>
  <c r="R915" i="33"/>
  <c r="R1793" i="33"/>
  <c r="S1304" i="33"/>
  <c r="R1126" i="33"/>
  <c r="R1427" i="33" s="1"/>
  <c r="S1305" i="33"/>
  <c r="S1682" i="33" s="1"/>
  <c r="S1683" i="33" s="1"/>
  <c r="R1120" i="33"/>
  <c r="R326" i="40" s="1"/>
  <c r="T1553" i="33"/>
  <c r="T216" i="33" s="1"/>
  <c r="T1813" i="33"/>
  <c r="T1815" i="33" s="1"/>
  <c r="T183" i="33" s="1"/>
  <c r="T1303" i="33"/>
  <c r="R1124" i="33"/>
  <c r="R205" i="33" s="1"/>
  <c r="R206" i="33" s="1"/>
  <c r="R89" i="40" s="1"/>
  <c r="R933" i="33"/>
  <c r="R931" i="33" s="1"/>
  <c r="R273" i="40" s="1"/>
  <c r="R1202" i="33"/>
  <c r="R349" i="40" s="1"/>
  <c r="N150" i="33"/>
  <c r="N66" i="40" s="1"/>
  <c r="M153" i="33"/>
  <c r="Q499" i="33"/>
  <c r="Q162" i="40" s="1"/>
  <c r="N1890" i="33"/>
  <c r="Q1167" i="33"/>
  <c r="R970" i="33"/>
  <c r="R946" i="33" s="1"/>
  <c r="R1125" i="33"/>
  <c r="R269" i="33" s="1"/>
  <c r="Q1504" i="33"/>
  <c r="Q1502" i="33" s="1"/>
  <c r="Q420" i="40" s="1"/>
  <c r="P664" i="33"/>
  <c r="Q661" i="33"/>
  <c r="Q199" i="40" s="1"/>
  <c r="R1310" i="33"/>
  <c r="R779" i="33"/>
  <c r="R441" i="33" s="1"/>
  <c r="R442" i="33" s="1"/>
  <c r="R134" i="40" s="1"/>
  <c r="R776" i="33"/>
  <c r="R255" i="33" s="1"/>
  <c r="R780" i="33"/>
  <c r="R761" i="33" s="1"/>
  <c r="R775" i="33"/>
  <c r="R778" i="33"/>
  <c r="R340" i="33" s="1"/>
  <c r="R777" i="33"/>
  <c r="R309" i="33" s="1"/>
  <c r="P1041" i="33"/>
  <c r="P1044" i="33" s="1"/>
  <c r="P1042" i="33" s="1"/>
  <c r="P302" i="40" s="1"/>
  <c r="R1249" i="33"/>
  <c r="R772" i="33"/>
  <c r="R231" i="40" s="1"/>
  <c r="Q1565" i="33"/>
  <c r="Q1466" i="33"/>
  <c r="Q286" i="33" s="1"/>
  <c r="Q1469" i="33"/>
  <c r="Q419" i="33" s="1"/>
  <c r="Q1465" i="33"/>
  <c r="Q1467" i="33"/>
  <c r="Q327" i="33" s="1"/>
  <c r="Q1468" i="33"/>
  <c r="Q364" i="33" s="1"/>
  <c r="Q1462" i="33"/>
  <c r="Q412" i="40" s="1"/>
  <c r="Q1470" i="33"/>
  <c r="Q1417" i="33" s="1"/>
  <c r="Q1818" i="33"/>
  <c r="Q506" i="40" s="1"/>
  <c r="Q1825" i="33"/>
  <c r="Q423" i="33" s="1"/>
  <c r="Q1823" i="33"/>
  <c r="Q333" i="33" s="1"/>
  <c r="Q1824" i="33"/>
  <c r="Q377" i="33" s="1"/>
  <c r="Q1821" i="33"/>
  <c r="Q1822" i="33"/>
  <c r="Q302" i="33" s="1"/>
  <c r="Q1826" i="33"/>
  <c r="Q573" i="33" s="1"/>
  <c r="P1618" i="33"/>
  <c r="R1547" i="33"/>
  <c r="R1418" i="33" s="1"/>
  <c r="Q1765" i="33"/>
  <c r="Q198" i="33" s="1"/>
  <c r="Q1764" i="33"/>
  <c r="Q1767" i="33"/>
  <c r="Q330" i="33" s="1"/>
  <c r="Q1768" i="33"/>
  <c r="Q374" i="33" s="1"/>
  <c r="Q1766" i="33"/>
  <c r="Q298" i="33" s="1"/>
  <c r="Q1769" i="33"/>
  <c r="Q647" i="33" s="1"/>
  <c r="P23" i="33"/>
  <c r="P8" i="40" s="1"/>
  <c r="S553" i="33"/>
  <c r="S551" i="33" s="1"/>
  <c r="S178" i="40" s="1"/>
  <c r="R1262" i="33"/>
  <c r="R276" i="33" s="1"/>
  <c r="R1358" i="33"/>
  <c r="R1356" i="33" s="1"/>
  <c r="R387" i="40" s="1"/>
  <c r="P830" i="33"/>
  <c r="P244" i="40" s="1"/>
  <c r="R1263" i="33"/>
  <c r="R1236" i="33" s="1"/>
  <c r="O337" i="33"/>
  <c r="O109" i="40" s="1"/>
  <c r="R248" i="33"/>
  <c r="R102" i="40" s="1"/>
  <c r="P1451" i="33"/>
  <c r="P410" i="40" s="1"/>
  <c r="P1457" i="33"/>
  <c r="P363" i="33" s="1"/>
  <c r="P1455" i="33"/>
  <c r="P285" i="33" s="1"/>
  <c r="P1458" i="33"/>
  <c r="P418" i="33" s="1"/>
  <c r="P424" i="33" s="1"/>
  <c r="P125" i="40" s="1"/>
  <c r="P1459" i="33"/>
  <c r="P1429" i="33" s="1"/>
  <c r="P1432" i="33" s="1"/>
  <c r="P1435" i="33" s="1"/>
  <c r="P1456" i="33"/>
  <c r="P326" i="33" s="1"/>
  <c r="P334" i="33" s="1"/>
  <c r="P107" i="40" s="1"/>
  <c r="P1454" i="33"/>
  <c r="P1927" i="33" s="1"/>
  <c r="P545" i="40" s="1"/>
  <c r="Q738" i="33"/>
  <c r="Q736" i="33" s="1"/>
  <c r="Q223" i="40" s="1"/>
  <c r="P1844" i="33"/>
  <c r="P513" i="40" s="1"/>
  <c r="N56" i="33"/>
  <c r="N25" i="40" s="1"/>
  <c r="R1056" i="33"/>
  <c r="R555" i="33"/>
  <c r="R93" i="33" s="1"/>
  <c r="R557" i="33"/>
  <c r="R1833" i="33" s="1"/>
  <c r="R556" i="33"/>
  <c r="R528" i="33" s="1"/>
  <c r="R554" i="33"/>
  <c r="Q842" i="33"/>
  <c r="Q840" i="33" s="1"/>
  <c r="Q248" i="40" s="1"/>
  <c r="Q1785" i="33"/>
  <c r="Q1787" i="33"/>
  <c r="Q233" i="33" s="1"/>
  <c r="Q1788" i="33"/>
  <c r="Q665" i="33" s="1"/>
  <c r="Q667" i="33" s="1"/>
  <c r="Q670" i="33" s="1"/>
  <c r="Q668" i="33" s="1"/>
  <c r="Q201" i="40" s="1"/>
  <c r="Q1786" i="33"/>
  <c r="Q192" i="33" s="1"/>
  <c r="P745" i="33"/>
  <c r="P225" i="40" s="1"/>
  <c r="P750" i="33"/>
  <c r="P224" i="33" s="1"/>
  <c r="P234" i="33" s="1"/>
  <c r="P95" i="40" s="1"/>
  <c r="P748" i="33"/>
  <c r="P1924" i="33" s="1"/>
  <c r="P544" i="40" s="1"/>
  <c r="P749" i="33"/>
  <c r="P184" i="33" s="1"/>
  <c r="P751" i="33"/>
  <c r="P715" i="33" s="1"/>
  <c r="P717" i="33" s="1"/>
  <c r="P720" i="33" s="1"/>
  <c r="P718" i="33" s="1"/>
  <c r="P219" i="40" s="1"/>
  <c r="O201" i="33"/>
  <c r="O87" i="40" s="1"/>
  <c r="R1261" i="33"/>
  <c r="R215" i="33" s="1"/>
  <c r="R965" i="33"/>
  <c r="R968" i="33"/>
  <c r="R344" i="33" s="1"/>
  <c r="R1784" i="33"/>
  <c r="R1194" i="33"/>
  <c r="S1373" i="33"/>
  <c r="S393" i="40" s="1"/>
  <c r="R1807" i="33"/>
  <c r="R450" i="33" s="1"/>
  <c r="R1808" i="33"/>
  <c r="R1291" i="33" s="1"/>
  <c r="R1806" i="33"/>
  <c r="R301" i="33" s="1"/>
  <c r="R1805" i="33"/>
  <c r="R1260" i="33"/>
  <c r="N173" i="33"/>
  <c r="N78" i="40" s="1"/>
  <c r="S1142" i="33"/>
  <c r="S1146" i="33" s="1"/>
  <c r="S479" i="33" s="1"/>
  <c r="T1524" i="33"/>
  <c r="N44" i="33"/>
  <c r="N19" i="40" s="1"/>
  <c r="R491" i="33"/>
  <c r="R157" i="40" s="1"/>
  <c r="N204" i="33"/>
  <c r="S1259" i="33"/>
  <c r="S1261" i="33" s="1"/>
  <c r="S215" i="33" s="1"/>
  <c r="P862" i="33"/>
  <c r="Q859" i="33"/>
  <c r="Q252" i="40" s="1"/>
  <c r="R1802" i="33"/>
  <c r="R503" i="40" s="1"/>
  <c r="N1920" i="33"/>
  <c r="O196" i="33"/>
  <c r="O85" i="40" s="1"/>
  <c r="Q690" i="33"/>
  <c r="Q208" i="40" s="1"/>
  <c r="P693" i="33"/>
  <c r="P1370" i="33"/>
  <c r="P1200" i="33"/>
  <c r="Q1197" i="33"/>
  <c r="Q346" i="40" s="1"/>
  <c r="Q656" i="33"/>
  <c r="Q196" i="40" s="1"/>
  <c r="R1854" i="33"/>
  <c r="R519" i="40" s="1"/>
  <c r="Q1157" i="33"/>
  <c r="Q1039" i="33" s="1"/>
  <c r="Q1156" i="33"/>
  <c r="Q480" i="33" s="1"/>
  <c r="Q1155" i="33"/>
  <c r="Q350" i="33" s="1"/>
  <c r="Q1153" i="33"/>
  <c r="Q1150" i="33"/>
  <c r="Q332" i="40" s="1"/>
  <c r="N468" i="33"/>
  <c r="O465" i="33"/>
  <c r="O144" i="40" s="1"/>
  <c r="Q1443" i="33"/>
  <c r="N104" i="33"/>
  <c r="N48" i="40" s="1"/>
  <c r="R1545" i="33"/>
  <c r="R290" i="33" s="1"/>
  <c r="Q1367" i="33"/>
  <c r="Q390" i="40" s="1"/>
  <c r="Q1154" i="33"/>
  <c r="Q271" i="33" s="1"/>
  <c r="Q1601" i="33"/>
  <c r="Q448" i="40" s="1"/>
  <c r="Q1607" i="33"/>
  <c r="Q1290" i="33" s="1"/>
  <c r="Q1292" i="33" s="1"/>
  <c r="Q1295" i="33" s="1"/>
  <c r="Q1606" i="33"/>
  <c r="Q292" i="33" s="1"/>
  <c r="Q1605" i="33"/>
  <c r="Q217" i="33" s="1"/>
  <c r="Q1604" i="33"/>
  <c r="P1445" i="33"/>
  <c r="P188" i="33" s="1"/>
  <c r="P1446" i="33"/>
  <c r="P362" i="33" s="1"/>
  <c r="P1444" i="33"/>
  <c r="P1867" i="33" s="1"/>
  <c r="P525" i="40" s="1"/>
  <c r="P1447" i="33"/>
  <c r="P463" i="33" s="1"/>
  <c r="P464" i="33" s="1"/>
  <c r="P143" i="40" s="1"/>
  <c r="P1448" i="33"/>
  <c r="P1416" i="33" s="1"/>
  <c r="P1420" i="33" s="1"/>
  <c r="P1423" i="33" s="1"/>
  <c r="P1421" i="33" s="1"/>
  <c r="P404" i="40" s="1"/>
  <c r="O535" i="33"/>
  <c r="P659" i="33"/>
  <c r="S758" i="33"/>
  <c r="S1278" i="33" s="1"/>
  <c r="R1281" i="33"/>
  <c r="R1658" i="33"/>
  <c r="R1656" i="33" s="1"/>
  <c r="R474" i="40" s="1"/>
  <c r="R594" i="33"/>
  <c r="R596" i="33"/>
  <c r="R1619" i="33" s="1"/>
  <c r="R1620" i="33" s="1"/>
  <c r="R456" i="40" s="1"/>
  <c r="R595" i="33"/>
  <c r="R1579" i="33" s="1"/>
  <c r="S882" i="33"/>
  <c r="S343" i="33" s="1"/>
  <c r="S593" i="33"/>
  <c r="N125" i="33"/>
  <c r="N57" i="40" s="1"/>
  <c r="M107" i="33"/>
  <c r="Q1382" i="33"/>
  <c r="Q395" i="40" s="1"/>
  <c r="N1213" i="33"/>
  <c r="Q1519" i="33"/>
  <c r="Q1207" i="33" s="1"/>
  <c r="Q1517" i="33"/>
  <c r="Q558" i="33" s="1"/>
  <c r="Q560" i="33" s="1"/>
  <c r="Q1518" i="33"/>
  <c r="Q626" i="33" s="1"/>
  <c r="Q628" i="33" s="1"/>
  <c r="Q631" i="33" s="1"/>
  <c r="Q636" i="33" s="1"/>
  <c r="Q139" i="33" s="1"/>
  <c r="Q1513" i="33"/>
  <c r="Q422" i="40" s="1"/>
  <c r="Q1516" i="33"/>
  <c r="Q1894" i="33" s="1"/>
  <c r="Q534" i="40" s="1"/>
  <c r="P1385" i="33"/>
  <c r="Q1659" i="33"/>
  <c r="Q1663" i="33"/>
  <c r="Q1408" i="33" s="1"/>
  <c r="Q1660" i="33"/>
  <c r="Q231" i="33" s="1"/>
  <c r="Q1661" i="33"/>
  <c r="Q293" i="33" s="1"/>
  <c r="Q1662" i="33"/>
  <c r="Q369" i="33" s="1"/>
  <c r="R818" i="33"/>
  <c r="R212" i="33" s="1"/>
  <c r="R817" i="33"/>
  <c r="R185" i="33" s="1"/>
  <c r="R816" i="33"/>
  <c r="R819" i="33"/>
  <c r="R582" i="33" s="1"/>
  <c r="Q993" i="33"/>
  <c r="P1117" i="33"/>
  <c r="P209" i="33"/>
  <c r="P91" i="40" s="1"/>
  <c r="R813" i="33"/>
  <c r="R239" i="40" s="1"/>
  <c r="Q1780" i="33"/>
  <c r="Q639" i="33" s="1"/>
  <c r="Q640" i="33" s="1"/>
  <c r="Q1777" i="33"/>
  <c r="Q299" i="33" s="1"/>
  <c r="Q1775" i="33"/>
  <c r="Q1776" i="33"/>
  <c r="Q199" i="33" s="1"/>
  <c r="Q1778" i="33"/>
  <c r="Q331" i="33" s="1"/>
  <c r="Q1779" i="33"/>
  <c r="Q375" i="33" s="1"/>
  <c r="N48" i="33"/>
  <c r="N21" i="40" s="1"/>
  <c r="P1067" i="33"/>
  <c r="Q1114" i="33"/>
  <c r="Q323" i="40" s="1"/>
  <c r="Q1772" i="33"/>
  <c r="Q498" i="40" s="1"/>
  <c r="R1267" i="33"/>
  <c r="R366" i="40" s="1"/>
  <c r="Q1205" i="33"/>
  <c r="O1210" i="33"/>
  <c r="O352" i="40" s="1"/>
  <c r="R1013" i="33"/>
  <c r="R296" i="40" s="1"/>
  <c r="R977" i="33"/>
  <c r="R226" i="33" s="1"/>
  <c r="R979" i="33"/>
  <c r="R947" i="33" s="1"/>
  <c r="R978" i="33"/>
  <c r="R262" i="33" s="1"/>
  <c r="R976" i="33"/>
  <c r="R973" i="33"/>
  <c r="R284" i="40" s="1"/>
  <c r="O1650" i="33"/>
  <c r="O471" i="40" s="1"/>
  <c r="R624" i="33"/>
  <c r="R191" i="40" s="1"/>
  <c r="R1559" i="33"/>
  <c r="R432" i="40" s="1"/>
  <c r="S708" i="33"/>
  <c r="S706" i="33" s="1"/>
  <c r="S217" i="40" s="1"/>
  <c r="S1753" i="33"/>
  <c r="Q674" i="33"/>
  <c r="Q203" i="40" s="1"/>
  <c r="P677" i="33"/>
  <c r="R1540" i="33"/>
  <c r="R428" i="40" s="1"/>
  <c r="R1543" i="33"/>
  <c r="R1544" i="33"/>
  <c r="R230" i="33" s="1"/>
  <c r="N98" i="33"/>
  <c r="N46" i="40" s="1"/>
  <c r="Q589" i="33"/>
  <c r="Q826" i="33" s="1"/>
  <c r="Q584" i="33"/>
  <c r="Q184" i="40" s="1"/>
  <c r="Q588" i="33"/>
  <c r="Q679" i="33" s="1"/>
  <c r="S1701" i="33"/>
  <c r="S1699" i="33" s="1"/>
  <c r="S484" i="40" s="1"/>
  <c r="N223" i="33"/>
  <c r="Q1709" i="33"/>
  <c r="Q612" i="33" s="1"/>
  <c r="Q614" i="33" s="1"/>
  <c r="Q617" i="33" s="1"/>
  <c r="Q615" i="33" s="1"/>
  <c r="Q188" i="40" s="1"/>
  <c r="Q1708" i="33"/>
  <c r="Q889" i="33"/>
  <c r="Q887" i="33" s="1"/>
  <c r="Q259" i="40" s="1"/>
  <c r="O411" i="33"/>
  <c r="O124" i="40" s="1"/>
  <c r="O1583" i="33"/>
  <c r="O438" i="40" s="1"/>
  <c r="N24" i="33"/>
  <c r="N9" i="40" s="1"/>
  <c r="Q1064" i="33"/>
  <c r="Q309" i="40" s="1"/>
  <c r="P1863" i="33"/>
  <c r="R512" i="33"/>
  <c r="R169" i="40" s="1"/>
  <c r="Q1108" i="33"/>
  <c r="Q319" i="40" s="1"/>
  <c r="O62" i="33"/>
  <c r="O28" i="40" s="1"/>
  <c r="N575" i="33"/>
  <c r="N183" i="40" s="1"/>
  <c r="N580" i="33"/>
  <c r="N33" i="33" s="1"/>
  <c r="N34" i="33" s="1"/>
  <c r="N14" i="40" s="1"/>
  <c r="N579" i="33"/>
  <c r="N3" i="33" s="1"/>
  <c r="N578" i="33"/>
  <c r="R1707" i="33"/>
  <c r="R1705" i="33" s="1"/>
  <c r="R485" i="40" s="1"/>
  <c r="O1917" i="33"/>
  <c r="R785" i="33"/>
  <c r="R783" i="33" s="1"/>
  <c r="R233" i="40" s="1"/>
  <c r="Q695" i="33"/>
  <c r="Q211" i="40" s="1"/>
  <c r="P698" i="33"/>
  <c r="Q1084" i="33"/>
  <c r="Q267" i="33" s="1"/>
  <c r="Q1085" i="33"/>
  <c r="Q317" i="33" s="1"/>
  <c r="Q1088" i="33"/>
  <c r="Q1069" i="33" s="1"/>
  <c r="Q1071" i="33" s="1"/>
  <c r="Q1083" i="33"/>
  <c r="Q1086" i="33"/>
  <c r="Q348" i="33" s="1"/>
  <c r="Q1087" i="33"/>
  <c r="Q415" i="33" s="1"/>
  <c r="P1624" i="33"/>
  <c r="Q587" i="33"/>
  <c r="M128" i="33"/>
  <c r="Q1621" i="33"/>
  <c r="Q457" i="40" s="1"/>
  <c r="P1111" i="33"/>
  <c r="Q788" i="33"/>
  <c r="Q256" i="33" s="1"/>
  <c r="Q789" i="33"/>
  <c r="Q762" i="33" s="1"/>
  <c r="Q763" i="33" s="1"/>
  <c r="Q766" i="33" s="1"/>
  <c r="Q764" i="33" s="1"/>
  <c r="Q229" i="40" s="1"/>
  <c r="Q787" i="33"/>
  <c r="Q211" i="33" s="1"/>
  <c r="Q786" i="33"/>
  <c r="O167" i="33"/>
  <c r="O75" i="40" s="1"/>
  <c r="Q1080" i="33"/>
  <c r="Q314" i="40" s="1"/>
  <c r="S804" i="33"/>
  <c r="P445" i="33"/>
  <c r="P136" i="40" s="1"/>
  <c r="Q1051" i="33"/>
  <c r="R1498" i="33"/>
  <c r="R503" i="33" s="1"/>
  <c r="R504" i="33" s="1"/>
  <c r="R164" i="40" s="1"/>
  <c r="R1499" i="33"/>
  <c r="R1100" i="33" s="1"/>
  <c r="R1496" i="33"/>
  <c r="R189" i="33" s="1"/>
  <c r="R1497" i="33"/>
  <c r="R366" i="33" s="1"/>
  <c r="R1495" i="33"/>
  <c r="R1478" i="33"/>
  <c r="R456" i="33" s="1"/>
  <c r="R1479" i="33"/>
  <c r="R1430" i="33" s="1"/>
  <c r="R1476" i="33"/>
  <c r="R1477" i="33"/>
  <c r="R287" i="33" s="1"/>
  <c r="R1727" i="33"/>
  <c r="R1710" i="33" s="1"/>
  <c r="R1723" i="33"/>
  <c r="R1726" i="33"/>
  <c r="R370" i="33" s="1"/>
  <c r="R1724" i="33"/>
  <c r="R191" i="33" s="1"/>
  <c r="R1725" i="33"/>
  <c r="R218" i="33" s="1"/>
  <c r="P461" i="33"/>
  <c r="P142" i="40" s="1"/>
  <c r="S1475" i="33"/>
  <c r="S1473" i="33" s="1"/>
  <c r="S414" i="40" s="1"/>
  <c r="R1720" i="33"/>
  <c r="R488" i="40" s="1"/>
  <c r="S854" i="33"/>
  <c r="R806" i="33"/>
  <c r="R257" i="33" s="1"/>
  <c r="R809" i="33"/>
  <c r="R435" i="33" s="1"/>
  <c r="R436" i="33" s="1"/>
  <c r="R131" i="40" s="1"/>
  <c r="R807" i="33"/>
  <c r="R310" i="33" s="1"/>
  <c r="R805" i="33"/>
  <c r="R810" i="33"/>
  <c r="R581" i="33" s="1"/>
  <c r="R808" i="33"/>
  <c r="R341" i="33" s="1"/>
  <c r="S855" i="33"/>
  <c r="S186" i="33" s="1"/>
  <c r="S856" i="33"/>
  <c r="S213" i="33" s="1"/>
  <c r="S851" i="33"/>
  <c r="S250" i="40" s="1"/>
  <c r="R794" i="33"/>
  <c r="R1048" i="33"/>
  <c r="R304" i="40" s="1"/>
  <c r="R1492" i="33"/>
  <c r="R418" i="40" s="1"/>
  <c r="O220" i="33"/>
  <c r="O93" i="40" s="1"/>
  <c r="Q895" i="33"/>
  <c r="Q261" i="40" s="1"/>
  <c r="N1586" i="33"/>
  <c r="P433" i="33"/>
  <c r="P130" i="40" s="1"/>
  <c r="Q1328" i="33"/>
  <c r="Q380" i="40" s="1"/>
  <c r="P681" i="33"/>
  <c r="P1331" i="33"/>
  <c r="Q1318" i="33"/>
  <c r="Q378" i="40" s="1"/>
  <c r="Q1326" i="33"/>
  <c r="Q1428" i="33" s="1"/>
  <c r="Q1324" i="33"/>
  <c r="Q356" i="33" s="1"/>
  <c r="Q1322" i="33"/>
  <c r="Q278" i="33" s="1"/>
  <c r="Q1325" i="33"/>
  <c r="Q416" i="33" s="1"/>
  <c r="Q1323" i="33"/>
  <c r="Q321" i="33" s="1"/>
  <c r="Q1321" i="33"/>
  <c r="R1347" i="33"/>
  <c r="R1345" i="33" s="1"/>
  <c r="R385" i="40" s="1"/>
  <c r="N405" i="33"/>
  <c r="O1905" i="33"/>
  <c r="M1875" i="33"/>
  <c r="N20" i="33"/>
  <c r="R730" i="33"/>
  <c r="R308" i="33" s="1"/>
  <c r="R733" i="33"/>
  <c r="R714" i="33" s="1"/>
  <c r="R731" i="33"/>
  <c r="R339" i="33" s="1"/>
  <c r="R729" i="33"/>
  <c r="R253" i="33" s="1"/>
  <c r="R728" i="33"/>
  <c r="R732" i="33"/>
  <c r="R413" i="33" s="1"/>
  <c r="P388" i="33"/>
  <c r="P115" i="40" s="1"/>
  <c r="L836" i="33"/>
  <c r="O1908" i="33"/>
  <c r="N122" i="33"/>
  <c r="M170" i="33"/>
  <c r="M520" i="33"/>
  <c r="M1839" i="33"/>
  <c r="M1876" i="33" s="1"/>
  <c r="M528" i="40" s="1"/>
  <c r="M146" i="33"/>
  <c r="M64" i="40" s="1"/>
  <c r="O1881" i="33"/>
  <c r="S1376" i="33"/>
  <c r="M134" i="33"/>
  <c r="N428" i="33"/>
  <c r="Q1350" i="33"/>
  <c r="Q323" i="33" s="1"/>
  <c r="Q1348" i="33"/>
  <c r="Q1353" i="33"/>
  <c r="Q1206" i="33" s="1"/>
  <c r="Q1351" i="33"/>
  <c r="Q358" i="33" s="1"/>
  <c r="Q1352" i="33"/>
  <c r="Q384" i="33" s="1"/>
  <c r="Q385" i="33" s="1"/>
  <c r="Q113" i="40" s="1"/>
  <c r="Q1349" i="33"/>
  <c r="Q280" i="33" s="1"/>
  <c r="P898" i="33"/>
  <c r="S1379" i="33"/>
  <c r="S481" i="33" s="1"/>
  <c r="R958" i="33"/>
  <c r="R280" i="40" s="1"/>
  <c r="N51" i="33"/>
  <c r="P245" i="33"/>
  <c r="P100" i="40" s="1"/>
  <c r="M527" i="33"/>
  <c r="S1377" i="33"/>
  <c r="S282" i="33" s="1"/>
  <c r="O1899" i="33"/>
  <c r="O1893" i="33"/>
  <c r="N69" i="33"/>
  <c r="S1378" i="33"/>
  <c r="S360" i="33" s="1"/>
  <c r="O237" i="33"/>
  <c r="O97" i="40" s="1"/>
  <c r="N66" i="33"/>
  <c r="N30" i="40" s="1"/>
  <c r="O1072" i="33"/>
  <c r="O312" i="40" s="1"/>
  <c r="O1075" i="33"/>
  <c r="O1921" i="33" s="1"/>
  <c r="O543" i="40" s="1"/>
  <c r="O1076" i="33"/>
  <c r="O4" i="33" s="1"/>
  <c r="O1077" i="33"/>
  <c r="O101" i="33" s="1"/>
  <c r="O103" i="33" s="1"/>
  <c r="O47" i="40" s="1"/>
  <c r="N1653" i="33"/>
  <c r="O75" i="33"/>
  <c r="R31" i="33"/>
  <c r="R13" i="40" s="1"/>
  <c r="M176" i="33"/>
  <c r="M27" i="33"/>
  <c r="P563" i="33"/>
  <c r="P561" i="33" s="1"/>
  <c r="P179" i="40" s="1"/>
  <c r="S727" i="33"/>
  <c r="O17" i="33"/>
  <c r="O6" i="40" s="1"/>
  <c r="N524" i="33"/>
  <c r="N174" i="40" s="1"/>
  <c r="O1045" i="33"/>
  <c r="O1888" i="33" s="1"/>
  <c r="O532" i="40" s="1"/>
  <c r="N517" i="33"/>
  <c r="N171" i="40" s="1"/>
  <c r="M831" i="33"/>
  <c r="M245" i="40" s="1"/>
  <c r="N119" i="33"/>
  <c r="N54" i="40" s="1"/>
  <c r="P41" i="33"/>
  <c r="P17" i="40" s="1"/>
  <c r="O1046" i="33"/>
  <c r="O543" i="33" s="1"/>
  <c r="O544" i="33" s="1"/>
  <c r="O547" i="33" s="1"/>
  <c r="R601" i="33"/>
  <c r="N1836" i="33"/>
  <c r="N509" i="40" s="1"/>
  <c r="M115" i="33"/>
  <c r="M52" i="40" s="1"/>
  <c r="P1286" i="33"/>
  <c r="P533" i="33" s="1"/>
  <c r="P1285" i="33"/>
  <c r="P1879" i="33" s="1"/>
  <c r="P529" i="40" s="1"/>
  <c r="P645" i="33"/>
  <c r="P171" i="33" s="1"/>
  <c r="P172" i="33" s="1"/>
  <c r="P77" i="40" s="1"/>
  <c r="P644" i="33"/>
  <c r="Q603" i="33"/>
  <c r="Q148" i="33" s="1"/>
  <c r="Q149" i="33" s="1"/>
  <c r="Q65" i="40" s="1"/>
  <c r="Q604" i="33"/>
  <c r="Q1036" i="33" s="1"/>
  <c r="Q602" i="33"/>
  <c r="P439" i="33"/>
  <c r="P133" i="40" s="1"/>
  <c r="O425" i="33"/>
  <c r="O126" i="40" s="1"/>
  <c r="O721" i="33"/>
  <c r="O1918" i="33" s="1"/>
  <c r="O542" i="40" s="1"/>
  <c r="O722" i="33"/>
  <c r="O52" i="33" s="1"/>
  <c r="O53" i="33" s="1"/>
  <c r="O23" i="40" s="1"/>
  <c r="R1686" i="33"/>
  <c r="R1684" i="33" s="1"/>
  <c r="R480" i="40" s="1"/>
  <c r="P507" i="33"/>
  <c r="P166" i="40" s="1"/>
  <c r="M81" i="33"/>
  <c r="M37" i="40" s="1"/>
  <c r="P635" i="33"/>
  <c r="P135" i="33" s="1"/>
  <c r="P633" i="33"/>
  <c r="P108" i="33" s="1"/>
  <c r="P632" i="33"/>
  <c r="P636" i="33"/>
  <c r="P139" i="33" s="1"/>
  <c r="P637" i="33"/>
  <c r="P1834" i="33" s="1"/>
  <c r="P1835" i="33" s="1"/>
  <c r="P508" i="40" s="1"/>
  <c r="P634" i="33"/>
  <c r="P117" i="33" s="1"/>
  <c r="P118" i="33" s="1"/>
  <c r="P53" i="40" s="1"/>
  <c r="P1537" i="33"/>
  <c r="P8" i="33" s="1"/>
  <c r="P1536" i="33"/>
  <c r="Q1688" i="33"/>
  <c r="Q1687" i="33"/>
  <c r="Q1689" i="33"/>
  <c r="Q522" i="33" s="1"/>
  <c r="Q523" i="33" s="1"/>
  <c r="Q173" i="40" s="1"/>
  <c r="O72" i="33"/>
  <c r="O33" i="40" s="1"/>
  <c r="P988" i="33"/>
  <c r="P514" i="33" s="1"/>
  <c r="P516" i="33" s="1"/>
  <c r="P170" i="40" s="1"/>
  <c r="P987" i="33"/>
  <c r="P1903" i="33" s="1"/>
  <c r="P537" i="40" s="1"/>
  <c r="P986" i="33"/>
  <c r="P871" i="33"/>
  <c r="P872" i="33"/>
  <c r="P94" i="33" s="1"/>
  <c r="P95" i="33" s="1"/>
  <c r="P44" i="40" s="1"/>
  <c r="P873" i="33"/>
  <c r="P530" i="33" s="1"/>
  <c r="S1252" i="33"/>
  <c r="S354" i="33" s="1"/>
  <c r="S1251" i="33"/>
  <c r="S320" i="33" s="1"/>
  <c r="M539" i="33"/>
  <c r="M1882" i="33" s="1"/>
  <c r="M530" i="40" s="1"/>
  <c r="M541" i="33"/>
  <c r="M566" i="33" s="1"/>
  <c r="M567" i="33" s="1"/>
  <c r="M180" i="40" s="1"/>
  <c r="M542" i="33"/>
  <c r="M1588" i="33" s="1"/>
  <c r="M1589" i="33" s="1"/>
  <c r="M441" i="40" s="1"/>
  <c r="M540" i="33"/>
  <c r="M159" i="33" s="1"/>
  <c r="M160" i="33" s="1"/>
  <c r="M71" i="40" s="1"/>
  <c r="O684" i="33"/>
  <c r="O682" i="33" s="1"/>
  <c r="O206" i="40" s="1"/>
  <c r="Q1242" i="33"/>
  <c r="Q40" i="33" s="1"/>
  <c r="Q1243" i="33"/>
  <c r="Q46" i="33" s="1"/>
  <c r="Q47" i="33" s="1"/>
  <c r="Q20" i="40" s="1"/>
  <c r="Q1241" i="33"/>
  <c r="M536" i="33"/>
  <c r="M176" i="40" s="1"/>
  <c r="N685" i="33"/>
  <c r="N1873" i="33" s="1"/>
  <c r="N527" i="40" s="1"/>
  <c r="N687" i="33"/>
  <c r="N136" i="33" s="1"/>
  <c r="N688" i="33"/>
  <c r="N140" i="33" s="1"/>
  <c r="N143" i="33" s="1"/>
  <c r="N62" i="40" s="1"/>
  <c r="N686" i="33"/>
  <c r="N109" i="33" s="1"/>
  <c r="N112" i="33" s="1"/>
  <c r="N50" i="40" s="1"/>
  <c r="Q953" i="33"/>
  <c r="Q58" i="33" s="1"/>
  <c r="Q59" i="33" s="1"/>
  <c r="Q26" i="40" s="1"/>
  <c r="Q952" i="33"/>
  <c r="O50" i="33"/>
  <c r="O22" i="40" s="1"/>
  <c r="P1282" i="33"/>
  <c r="P370" i="40" s="1"/>
  <c r="O402" i="33"/>
  <c r="O120" i="40" s="1"/>
  <c r="N131" i="33"/>
  <c r="N60" i="40" s="1"/>
  <c r="P641" i="33"/>
  <c r="P193" i="40" s="1"/>
  <c r="N549" i="33"/>
  <c r="N2" i="33" s="1"/>
  <c r="N548" i="33"/>
  <c r="Q1308" i="31"/>
  <c r="B2" i="137"/>
  <c r="B3" i="137"/>
  <c r="B4" i="137"/>
  <c r="B5" i="137"/>
  <c r="B6" i="137"/>
  <c r="B7" i="137"/>
  <c r="B8" i="137"/>
  <c r="B9" i="137"/>
  <c r="B10" i="137"/>
  <c r="B11" i="137"/>
  <c r="B12" i="137"/>
  <c r="B13" i="137"/>
  <c r="B14" i="137"/>
  <c r="B15" i="137"/>
  <c r="B16" i="137"/>
  <c r="B17" i="137"/>
  <c r="B18" i="137"/>
  <c r="B19" i="137"/>
  <c r="B20" i="137"/>
  <c r="B21" i="137"/>
  <c r="B22" i="137"/>
  <c r="B23" i="137"/>
  <c r="B24" i="137"/>
  <c r="B25" i="137"/>
  <c r="B1" i="137"/>
  <c r="Q1217" i="33" l="1"/>
  <c r="R1631" i="33"/>
  <c r="R9" i="33" s="1"/>
  <c r="R1630" i="33"/>
  <c r="R1632" i="33"/>
  <c r="R1581" i="33" s="1"/>
  <c r="R1093" i="33"/>
  <c r="T606" i="33"/>
  <c r="T187" i="40" s="1"/>
  <c r="T611" i="33"/>
  <c r="T521" i="33" s="1"/>
  <c r="T609" i="33"/>
  <c r="R87" i="33"/>
  <c r="P1864" i="33"/>
  <c r="P524" i="40" s="1"/>
  <c r="S1273" i="33"/>
  <c r="N382" i="33"/>
  <c r="Q490" i="40"/>
  <c r="R1732" i="33"/>
  <c r="R91" i="33"/>
  <c r="R43" i="40" s="1"/>
  <c r="O379" i="33"/>
  <c r="O111" i="40" s="1"/>
  <c r="P395" i="33"/>
  <c r="P118" i="40" s="1"/>
  <c r="Q1717" i="33"/>
  <c r="Q22" i="33" s="1"/>
  <c r="Q1716" i="33"/>
  <c r="Q1612" i="33"/>
  <c r="R1008" i="33"/>
  <c r="R293" i="40" s="1"/>
  <c r="P303" i="33"/>
  <c r="P104" i="40" s="1"/>
  <c r="T1555" i="33"/>
  <c r="T1289" i="33" s="1"/>
  <c r="R1609" i="33"/>
  <c r="R450" i="40" s="1"/>
  <c r="T1549" i="33"/>
  <c r="T429" i="40" s="1"/>
  <c r="R1741" i="33"/>
  <c r="R1746" i="33"/>
  <c r="R372" i="33" s="1"/>
  <c r="R1747" i="33"/>
  <c r="R448" i="33" s="1"/>
  <c r="R1744" i="33"/>
  <c r="R1745" i="33"/>
  <c r="R296" i="33" s="1"/>
  <c r="R1748" i="33"/>
  <c r="R1419" i="33" s="1"/>
  <c r="Q483" i="33"/>
  <c r="Q152" i="40" s="1"/>
  <c r="P1906" i="33"/>
  <c r="P538" i="40" s="1"/>
  <c r="S1859" i="33"/>
  <c r="S522" i="40" s="1"/>
  <c r="S1629" i="33"/>
  <c r="R900" i="33"/>
  <c r="R264" i="40" s="1"/>
  <c r="T1552" i="33"/>
  <c r="R1644" i="33"/>
  <c r="R468" i="40" s="1"/>
  <c r="Q903" i="33"/>
  <c r="M565" i="40"/>
  <c r="Q155" i="33"/>
  <c r="Q69" i="40" s="1"/>
  <c r="R477" i="33"/>
  <c r="R151" i="40" s="1"/>
  <c r="Q158" i="33"/>
  <c r="R496" i="33"/>
  <c r="R160" i="40" s="1"/>
  <c r="R1636" i="33"/>
  <c r="R463" i="40" s="1"/>
  <c r="R1617" i="33"/>
  <c r="R455" i="40" s="1"/>
  <c r="R1019" i="33"/>
  <c r="R1025" i="33" s="1"/>
  <c r="R1288" i="33" s="1"/>
  <c r="Q478" i="40"/>
  <c r="R1677" i="33"/>
  <c r="S883" i="33"/>
  <c r="S383" i="33" s="1"/>
  <c r="S884" i="33"/>
  <c r="S864" i="33" s="1"/>
  <c r="Q1647" i="33"/>
  <c r="Q671" i="33"/>
  <c r="R472" i="33"/>
  <c r="R148" i="40" s="1"/>
  <c r="S880" i="33"/>
  <c r="S259" i="33" s="1"/>
  <c r="Q1692" i="33"/>
  <c r="Q1695" i="33"/>
  <c r="Q1696" i="33"/>
  <c r="Q177" i="33" s="1"/>
  <c r="Q178" i="33" s="1"/>
  <c r="Q80" i="40" s="1"/>
  <c r="Q672" i="33"/>
  <c r="Q21" i="33" s="1"/>
  <c r="S879" i="33"/>
  <c r="O81" i="40"/>
  <c r="P181" i="33"/>
  <c r="S876" i="33"/>
  <c r="S257" i="40" s="1"/>
  <c r="O304" i="33"/>
  <c r="O105" i="40" s="1"/>
  <c r="Q436" i="40"/>
  <c r="R1574" i="33"/>
  <c r="N307" i="33"/>
  <c r="O1845" i="33"/>
  <c r="R823" i="33"/>
  <c r="R242" i="40" s="1"/>
  <c r="R275" i="40"/>
  <c r="S941" i="33"/>
  <c r="S939" i="33" s="1"/>
  <c r="P1932" i="33"/>
  <c r="P486" i="33"/>
  <c r="P154" i="40" s="1"/>
  <c r="Q1162" i="33"/>
  <c r="R335" i="40"/>
  <c r="R1192" i="33"/>
  <c r="R343" i="40" s="1"/>
  <c r="R344" i="40"/>
  <c r="R700" i="33"/>
  <c r="R215" i="40"/>
  <c r="R84" i="33"/>
  <c r="R39" i="40" s="1"/>
  <c r="Q1220" i="33"/>
  <c r="Q703" i="33"/>
  <c r="Q1642" i="33"/>
  <c r="R466" i="40"/>
  <c r="M564" i="40"/>
  <c r="S1145" i="33"/>
  <c r="S349" i="33" s="1"/>
  <c r="S1204" i="33"/>
  <c r="S350" i="40" s="1"/>
  <c r="R945" i="33"/>
  <c r="R921" i="33" s="1"/>
  <c r="R943" i="33"/>
  <c r="R241" i="33" s="1"/>
  <c r="R944" i="33"/>
  <c r="R260" i="33" s="1"/>
  <c r="R942" i="33"/>
  <c r="L580" i="40"/>
  <c r="R501" i="33"/>
  <c r="R163" i="40" s="1"/>
  <c r="S1246" i="33"/>
  <c r="S361" i="40" s="1"/>
  <c r="S1254" i="33"/>
  <c r="S1235" i="33" s="1"/>
  <c r="S1249" i="33"/>
  <c r="S1143" i="33"/>
  <c r="P454" i="33"/>
  <c r="P139" i="40" s="1"/>
  <c r="S1253" i="33"/>
  <c r="S391" i="33" s="1"/>
  <c r="U608" i="33"/>
  <c r="U606" i="33" s="1"/>
  <c r="U187" i="40" s="1"/>
  <c r="R1484" i="33"/>
  <c r="R1595" i="33"/>
  <c r="R445" i="40" s="1"/>
  <c r="Q1598" i="33"/>
  <c r="P649" i="33"/>
  <c r="P194" i="40" s="1"/>
  <c r="P653" i="33"/>
  <c r="P15" i="33" s="1"/>
  <c r="P16" i="33" s="1"/>
  <c r="P5" i="40" s="1"/>
  <c r="P654" i="33"/>
  <c r="P100" i="33" s="1"/>
  <c r="P652" i="33"/>
  <c r="P1897" i="33" s="1"/>
  <c r="P535" i="40" s="1"/>
  <c r="T1811" i="33"/>
  <c r="T505" i="40" s="1"/>
  <c r="T1816" i="33"/>
  <c r="T1280" i="33" s="1"/>
  <c r="T1814" i="33"/>
  <c r="N54" i="33"/>
  <c r="N24" i="40" s="1"/>
  <c r="L57" i="33"/>
  <c r="O175" i="33"/>
  <c r="O79" i="40" s="1"/>
  <c r="Q497" i="33"/>
  <c r="P1842" i="33"/>
  <c r="P512" i="40" s="1"/>
  <c r="R1766" i="33"/>
  <c r="R298" i="33" s="1"/>
  <c r="R1764" i="33"/>
  <c r="P1652" i="33"/>
  <c r="P472" i="40" s="1"/>
  <c r="U1551" i="33"/>
  <c r="U1555" i="33" s="1"/>
  <c r="U1289" i="33" s="1"/>
  <c r="R1767" i="33"/>
  <c r="R330" i="33" s="1"/>
  <c r="S1763" i="33"/>
  <c r="S1761" i="33" s="1"/>
  <c r="S496" i="40" s="1"/>
  <c r="R1768" i="33"/>
  <c r="R374" i="33" s="1"/>
  <c r="R1765" i="33"/>
  <c r="R198" i="33" s="1"/>
  <c r="R1159" i="33"/>
  <c r="R334" i="40" s="1"/>
  <c r="R1769" i="33"/>
  <c r="R647" i="33" s="1"/>
  <c r="R1003" i="33"/>
  <c r="R290" i="40" s="1"/>
  <c r="Q1179" i="33"/>
  <c r="Q1182" i="33"/>
  <c r="Q447" i="33" s="1"/>
  <c r="Q451" i="33" s="1"/>
  <c r="Q137" i="40" s="1"/>
  <c r="Q1180" i="33"/>
  <c r="Q273" i="33" s="1"/>
  <c r="Q1181" i="33"/>
  <c r="Q352" i="33" s="1"/>
  <c r="Q1183" i="33"/>
  <c r="Q646" i="33" s="1"/>
  <c r="Q648" i="33" s="1"/>
  <c r="Q1176" i="33"/>
  <c r="Q339" i="40" s="1"/>
  <c r="Q926" i="33"/>
  <c r="Q924" i="33" s="1"/>
  <c r="Q271" i="40" s="1"/>
  <c r="S1262" i="33"/>
  <c r="S276" i="33" s="1"/>
  <c r="R1668" i="33"/>
  <c r="R1666" i="33" s="1"/>
  <c r="R476" i="40" s="1"/>
  <c r="P1046" i="33"/>
  <c r="P543" i="33" s="1"/>
  <c r="P544" i="33" s="1"/>
  <c r="S1122" i="33"/>
  <c r="S1126" i="33" s="1"/>
  <c r="S1427" i="33" s="1"/>
  <c r="S1830" i="33"/>
  <c r="S964" i="33"/>
  <c r="T756" i="33"/>
  <c r="T757" i="33" s="1"/>
  <c r="S1849" i="33"/>
  <c r="S516" i="40" s="1"/>
  <c r="R1227" i="33"/>
  <c r="R1225" i="33" s="1"/>
  <c r="R357" i="40" s="1"/>
  <c r="T1375" i="33"/>
  <c r="T1379" i="33" s="1"/>
  <c r="T481" i="33" s="1"/>
  <c r="P1045" i="33"/>
  <c r="P1888" i="33" s="1"/>
  <c r="P532" i="40" s="1"/>
  <c r="R1237" i="33"/>
  <c r="R1240" i="33" s="1"/>
  <c r="R1238" i="33" s="1"/>
  <c r="R359" i="40" s="1"/>
  <c r="S1336" i="33"/>
  <c r="R583" i="33"/>
  <c r="R586" i="33" s="1"/>
  <c r="P378" i="33"/>
  <c r="P110" i="40" s="1"/>
  <c r="R1639" i="33"/>
  <c r="R465" i="40" s="1"/>
  <c r="R1799" i="33"/>
  <c r="R666" i="33" s="1"/>
  <c r="R1798" i="33"/>
  <c r="R422" i="33" s="1"/>
  <c r="R1791" i="33"/>
  <c r="R501" i="40" s="1"/>
  <c r="R1796" i="33"/>
  <c r="R332" i="33" s="1"/>
  <c r="R1795" i="33"/>
  <c r="R300" i="33" s="1"/>
  <c r="R1797" i="33"/>
  <c r="R376" i="33" s="1"/>
  <c r="R1794" i="33"/>
  <c r="R1186" i="33"/>
  <c r="R341" i="40" s="1"/>
  <c r="R1190" i="33"/>
  <c r="R1580" i="33" s="1"/>
  <c r="R1582" i="33" s="1"/>
  <c r="R437" i="40" s="1"/>
  <c r="R1189" i="33"/>
  <c r="R1030" i="33"/>
  <c r="R913" i="33"/>
  <c r="R269" i="40" s="1"/>
  <c r="R916" i="33"/>
  <c r="R917" i="33"/>
  <c r="R532" i="33" s="1"/>
  <c r="R1390" i="33"/>
  <c r="Q906" i="33"/>
  <c r="Q267" i="40" s="1"/>
  <c r="Q910" i="33"/>
  <c r="Q531" i="33" s="1"/>
  <c r="Q909" i="33"/>
  <c r="Q1404" i="33"/>
  <c r="Q400" i="33" s="1"/>
  <c r="Q1403" i="33"/>
  <c r="Q361" i="33" s="1"/>
  <c r="Q1397" i="33"/>
  <c r="Q400" i="40" s="1"/>
  <c r="Q1405" i="33"/>
  <c r="Q1099" i="33" s="1"/>
  <c r="Q1101" i="33" s="1"/>
  <c r="Q1400" i="33"/>
  <c r="Q1401" i="33"/>
  <c r="Q284" i="33" s="1"/>
  <c r="Q1402" i="33"/>
  <c r="Q325" i="33" s="1"/>
  <c r="P1414" i="33"/>
  <c r="P5" i="33" s="1"/>
  <c r="P1413" i="33"/>
  <c r="R1504" i="33"/>
  <c r="R1502" i="33" s="1"/>
  <c r="R420" i="40" s="1"/>
  <c r="N42" i="33"/>
  <c r="N18" i="40" s="1"/>
  <c r="T853" i="33"/>
  <c r="T857" i="33" s="1"/>
  <c r="T829" i="33" s="1"/>
  <c r="S1260" i="33"/>
  <c r="S250" i="33"/>
  <c r="S103" i="40" s="1"/>
  <c r="N338" i="33"/>
  <c r="S933" i="33"/>
  <c r="Q200" i="33"/>
  <c r="Q86" i="40" s="1"/>
  <c r="P452" i="33"/>
  <c r="P138" i="40" s="1"/>
  <c r="Q1268" i="33"/>
  <c r="T1304" i="33"/>
  <c r="T1301" i="33"/>
  <c r="T374" i="40" s="1"/>
  <c r="T1305" i="33"/>
  <c r="T1682" i="33" s="1"/>
  <c r="T1683" i="33" s="1"/>
  <c r="R663" i="33"/>
  <c r="R200" i="40" s="1"/>
  <c r="R1095" i="33"/>
  <c r="R227" i="33" s="1"/>
  <c r="R1094" i="33"/>
  <c r="R1097" i="33"/>
  <c r="R1070" i="33" s="1"/>
  <c r="R1096" i="33"/>
  <c r="R268" i="33" s="1"/>
  <c r="N45" i="33"/>
  <c r="R1091" i="33"/>
  <c r="R316" i="40" s="1"/>
  <c r="R475" i="33"/>
  <c r="R150" i="40" s="1"/>
  <c r="P203" i="33"/>
  <c r="P88" i="40" s="1"/>
  <c r="O335" i="33"/>
  <c r="O108" i="40" s="1"/>
  <c r="Q1165" i="33"/>
  <c r="Q337" i="40" s="1"/>
  <c r="Q1173" i="33"/>
  <c r="Q1129" i="33" s="1"/>
  <c r="Q1130" i="33" s="1"/>
  <c r="Q1133" i="33" s="1"/>
  <c r="Q1131" i="33" s="1"/>
  <c r="Q328" i="40" s="1"/>
  <c r="Q1171" i="33"/>
  <c r="Q351" i="33" s="1"/>
  <c r="Q1169" i="33"/>
  <c r="Q272" i="33" s="1"/>
  <c r="Q1172" i="33"/>
  <c r="Q398" i="33" s="1"/>
  <c r="Q1170" i="33"/>
  <c r="Q318" i="33" s="1"/>
  <c r="Q1168" i="33"/>
  <c r="Q1870" i="33" s="1"/>
  <c r="Q526" i="40" s="1"/>
  <c r="O152" i="33"/>
  <c r="Q219" i="33"/>
  <c r="Q92" i="40" s="1"/>
  <c r="S1144" i="33"/>
  <c r="S270" i="33" s="1"/>
  <c r="Q1506" i="33"/>
  <c r="Q289" i="33" s="1"/>
  <c r="Q1509" i="33"/>
  <c r="Q420" i="33" s="1"/>
  <c r="Q1508" i="33"/>
  <c r="Q367" i="33" s="1"/>
  <c r="Q1510" i="33"/>
  <c r="Q1407" i="33" s="1"/>
  <c r="Q1409" i="33" s="1"/>
  <c r="Q1412" i="33" s="1"/>
  <c r="Q1507" i="33"/>
  <c r="Q328" i="33" s="1"/>
  <c r="Q1505" i="33"/>
  <c r="O127" i="33"/>
  <c r="O58" i="40" s="1"/>
  <c r="R948" i="33"/>
  <c r="R951" i="33" s="1"/>
  <c r="R949" i="33" s="1"/>
  <c r="R276" i="40" s="1"/>
  <c r="R935" i="33"/>
  <c r="R240" i="33" s="1"/>
  <c r="R934" i="33"/>
  <c r="R936" i="33"/>
  <c r="R920" i="33" s="1"/>
  <c r="R1820" i="33"/>
  <c r="R1818" i="33" s="1"/>
  <c r="R506" i="40" s="1"/>
  <c r="R1464" i="33"/>
  <c r="R1462" i="33" s="1"/>
  <c r="R412" i="40" s="1"/>
  <c r="Q492" i="33"/>
  <c r="R1311" i="33"/>
  <c r="R1308" i="33"/>
  <c r="R376" i="40" s="1"/>
  <c r="R1314" i="33"/>
  <c r="R355" i="33" s="1"/>
  <c r="R1313" i="33"/>
  <c r="R277" i="33" s="1"/>
  <c r="R1315" i="33"/>
  <c r="R1530" i="33" s="1"/>
  <c r="R1312" i="33"/>
  <c r="R228" i="33" s="1"/>
  <c r="S774" i="33"/>
  <c r="S772" i="33" s="1"/>
  <c r="S231" i="40" s="1"/>
  <c r="R489" i="33"/>
  <c r="R156" i="40" s="1"/>
  <c r="Q620" i="33"/>
  <c r="Q1648" i="33" s="1"/>
  <c r="Q1649" i="33" s="1"/>
  <c r="Q470" i="40" s="1"/>
  <c r="R1116" i="33"/>
  <c r="R324" i="40" s="1"/>
  <c r="Q1567" i="33"/>
  <c r="Q190" i="33" s="1"/>
  <c r="Q1568" i="33"/>
  <c r="Q457" i="33" s="1"/>
  <c r="Q458" i="33" s="1"/>
  <c r="Q140" i="40" s="1"/>
  <c r="Q1566" i="33"/>
  <c r="Q1569" i="33"/>
  <c r="Q716" i="33" s="1"/>
  <c r="Q1563" i="33"/>
  <c r="Q434" i="40" s="1"/>
  <c r="P1929" i="33"/>
  <c r="S1358" i="33"/>
  <c r="S1356" i="33" s="1"/>
  <c r="S387" i="40" s="1"/>
  <c r="Q1293" i="33"/>
  <c r="Q372" i="40" s="1"/>
  <c r="Q1297" i="33"/>
  <c r="Q1298" i="33"/>
  <c r="Q515" i="33" s="1"/>
  <c r="Q1296" i="33"/>
  <c r="Q845" i="33"/>
  <c r="Q311" i="33" s="1"/>
  <c r="Q843" i="33"/>
  <c r="Q848" i="33"/>
  <c r="Q828" i="33" s="1"/>
  <c r="Q844" i="33"/>
  <c r="Q258" i="33" s="1"/>
  <c r="Q847" i="33"/>
  <c r="Q429" i="33" s="1"/>
  <c r="Q430" i="33" s="1"/>
  <c r="Q128" i="40" s="1"/>
  <c r="Q846" i="33"/>
  <c r="Q342" i="33" s="1"/>
  <c r="Q1855" i="33"/>
  <c r="R1852" i="33"/>
  <c r="R518" i="40" s="1"/>
  <c r="S1257" i="33"/>
  <c r="S363" i="40" s="1"/>
  <c r="S1263" i="33"/>
  <c r="S1236" i="33" s="1"/>
  <c r="S1237" i="33" s="1"/>
  <c r="S1147" i="33"/>
  <c r="S1128" i="33" s="1"/>
  <c r="S1140" i="33"/>
  <c r="S330" i="40" s="1"/>
  <c r="S1194" i="33"/>
  <c r="S344" i="40" s="1"/>
  <c r="R738" i="33"/>
  <c r="R736" i="33" s="1"/>
  <c r="R223" i="40" s="1"/>
  <c r="R1058" i="33"/>
  <c r="R266" i="33" s="1"/>
  <c r="R1057" i="33"/>
  <c r="R1061" i="33"/>
  <c r="R397" i="33" s="1"/>
  <c r="R1060" i="33"/>
  <c r="R347" i="33" s="1"/>
  <c r="R1062" i="33"/>
  <c r="R1037" i="33" s="1"/>
  <c r="R1059" i="33"/>
  <c r="R316" i="33" s="1"/>
  <c r="R1054" i="33"/>
  <c r="R307" i="40" s="1"/>
  <c r="T1528" i="33"/>
  <c r="T1208" i="33" s="1"/>
  <c r="T1526" i="33"/>
  <c r="T559" i="33" s="1"/>
  <c r="T1522" i="33"/>
  <c r="T424" i="40" s="1"/>
  <c r="T1527" i="33"/>
  <c r="T627" i="33" s="1"/>
  <c r="T1525" i="33"/>
  <c r="R510" i="33"/>
  <c r="R168" i="40" s="1"/>
  <c r="P193" i="33"/>
  <c r="P83" i="40" s="1"/>
  <c r="Q1195" i="33"/>
  <c r="Q740" i="33"/>
  <c r="Q254" i="33" s="1"/>
  <c r="Q739" i="33"/>
  <c r="Q1912" i="33" s="1"/>
  <c r="Q540" i="40" s="1"/>
  <c r="Q741" i="33"/>
  <c r="Q743" i="33" s="1"/>
  <c r="Q744" i="33" s="1"/>
  <c r="Q747" i="33" s="1"/>
  <c r="Q1453" i="33"/>
  <c r="Q1451" i="33" s="1"/>
  <c r="Q410" i="40" s="1"/>
  <c r="T553" i="33"/>
  <c r="O409" i="33"/>
  <c r="O123" i="40" s="1"/>
  <c r="S1611" i="33"/>
  <c r="S556" i="33"/>
  <c r="S528" i="33" s="1"/>
  <c r="S554" i="33"/>
  <c r="S557" i="33"/>
  <c r="S1833" i="33" s="1"/>
  <c r="S555" i="33"/>
  <c r="S93" i="33" s="1"/>
  <c r="R1363" i="33"/>
  <c r="R417" i="33" s="1"/>
  <c r="R1360" i="33"/>
  <c r="R281" i="33" s="1"/>
  <c r="R1362" i="33"/>
  <c r="R359" i="33" s="1"/>
  <c r="R1361" i="33"/>
  <c r="R324" i="33" s="1"/>
  <c r="R1364" i="33"/>
  <c r="R1531" i="33" s="1"/>
  <c r="R1359" i="33"/>
  <c r="P431" i="33"/>
  <c r="P129" i="40" s="1"/>
  <c r="P1424" i="33"/>
  <c r="R861" i="33"/>
  <c r="P1926" i="33"/>
  <c r="R1782" i="33"/>
  <c r="R499" i="40" s="1"/>
  <c r="R1787" i="33"/>
  <c r="R233" i="33" s="1"/>
  <c r="R1788" i="33"/>
  <c r="R665" i="33" s="1"/>
  <c r="R1786" i="33"/>
  <c r="R192" i="33" s="1"/>
  <c r="R1785" i="33"/>
  <c r="S1804" i="33"/>
  <c r="S1802" i="33" s="1"/>
  <c r="S503" i="40" s="1"/>
  <c r="R842" i="33"/>
  <c r="N833" i="33"/>
  <c r="N834" i="33" s="1"/>
  <c r="N246" i="40" s="1"/>
  <c r="N10" i="33"/>
  <c r="N2" i="40" s="1"/>
  <c r="P1425" i="33"/>
  <c r="P6" i="33" s="1"/>
  <c r="Q767" i="33"/>
  <c r="Q1930" i="33" s="1"/>
  <c r="Q546" i="40" s="1"/>
  <c r="N412" i="33"/>
  <c r="Q1560" i="33"/>
  <c r="O26" i="33"/>
  <c r="O10" i="40" s="1"/>
  <c r="P169" i="33"/>
  <c r="P76" i="40" s="1"/>
  <c r="R658" i="33"/>
  <c r="R197" i="40" s="1"/>
  <c r="S1646" i="33"/>
  <c r="S469" i="40" s="1"/>
  <c r="Q513" i="33"/>
  <c r="R692" i="33"/>
  <c r="R1199" i="33"/>
  <c r="R347" i="40" s="1"/>
  <c r="R622" i="33"/>
  <c r="R190" i="40" s="1"/>
  <c r="P1212" i="33"/>
  <c r="P353" i="40" s="1"/>
  <c r="R1557" i="33"/>
  <c r="R431" i="40" s="1"/>
  <c r="O194" i="33"/>
  <c r="O84" i="40" s="1"/>
  <c r="N197" i="33"/>
  <c r="P467" i="33"/>
  <c r="P145" i="40" s="1"/>
  <c r="R1152" i="33"/>
  <c r="R1369" i="33"/>
  <c r="R391" i="40" s="1"/>
  <c r="M144" i="33"/>
  <c r="M63" i="40" s="1"/>
  <c r="Q1209" i="33"/>
  <c r="Q351" i="40" s="1"/>
  <c r="N99" i="33"/>
  <c r="N96" i="33"/>
  <c r="N45" i="40" s="1"/>
  <c r="R1603" i="33"/>
  <c r="Q1445" i="33"/>
  <c r="Q188" i="33" s="1"/>
  <c r="Q1448" i="33"/>
  <c r="Q1416" i="33" s="1"/>
  <c r="Q1420" i="33" s="1"/>
  <c r="Q1423" i="33" s="1"/>
  <c r="Q1421" i="33" s="1"/>
  <c r="Q404" i="40" s="1"/>
  <c r="Q1446" i="33"/>
  <c r="Q362" i="33" s="1"/>
  <c r="Q1444" i="33"/>
  <c r="Q1867" i="33" s="1"/>
  <c r="Q525" i="40" s="1"/>
  <c r="Q1447" i="33"/>
  <c r="Q463" i="33" s="1"/>
  <c r="Q464" i="33" s="1"/>
  <c r="Q143" i="40" s="1"/>
  <c r="P393" i="33"/>
  <c r="P117" i="40" s="1"/>
  <c r="P1869" i="33"/>
  <c r="Q1441" i="33"/>
  <c r="Q408" i="40" s="1"/>
  <c r="P1893" i="33"/>
  <c r="Q769" i="33"/>
  <c r="Q827" i="33" s="1"/>
  <c r="O396" i="33"/>
  <c r="R1265" i="33"/>
  <c r="R365" i="40" s="1"/>
  <c r="S1631" i="33"/>
  <c r="S9" i="33" s="1"/>
  <c r="S1630" i="33"/>
  <c r="S1632" i="33"/>
  <c r="S1581" i="33" s="1"/>
  <c r="S1627" i="33"/>
  <c r="S460" i="40" s="1"/>
  <c r="Q768" i="33"/>
  <c r="Q680" i="33" s="1"/>
  <c r="Q681" i="33" s="1"/>
  <c r="S1597" i="33"/>
  <c r="S446" i="40" s="1"/>
  <c r="Q618" i="33"/>
  <c r="Q619" i="33"/>
  <c r="Q165" i="33" s="1"/>
  <c r="Q166" i="33" s="1"/>
  <c r="Q74" i="40" s="1"/>
  <c r="R1011" i="33"/>
  <c r="R295" i="40" s="1"/>
  <c r="Q1014" i="33"/>
  <c r="R1774" i="33"/>
  <c r="R1772" i="33" s="1"/>
  <c r="R498" i="40" s="1"/>
  <c r="Q996" i="33"/>
  <c r="Q314" i="33" s="1"/>
  <c r="Q997" i="33"/>
  <c r="Q345" i="33" s="1"/>
  <c r="Q998" i="33"/>
  <c r="Q406" i="33" s="1"/>
  <c r="Q408" i="33" s="1"/>
  <c r="Q122" i="40" s="1"/>
  <c r="Q994" i="33"/>
  <c r="Q999" i="33"/>
  <c r="Q980" i="33" s="1"/>
  <c r="Q982" i="33" s="1"/>
  <c r="Q985" i="33" s="1"/>
  <c r="Q983" i="33" s="1"/>
  <c r="Q285" i="40" s="1"/>
  <c r="Q995" i="33"/>
  <c r="Q263" i="33" s="1"/>
  <c r="P1585" i="33"/>
  <c r="P439" i="40" s="1"/>
  <c r="Q1896" i="33"/>
  <c r="R1515" i="33"/>
  <c r="R1513" i="33" s="1"/>
  <c r="R422" i="40" s="1"/>
  <c r="S591" i="33"/>
  <c r="S185" i="40" s="1"/>
  <c r="S595" i="33"/>
  <c r="S1579" i="33" s="1"/>
  <c r="S594" i="33"/>
  <c r="S596" i="33"/>
  <c r="S1619" i="33" s="1"/>
  <c r="S1620" i="33" s="1"/>
  <c r="S456" i="40" s="1"/>
  <c r="S1658" i="33"/>
  <c r="S1656" i="33" s="1"/>
  <c r="S474" i="40" s="1"/>
  <c r="O210" i="33"/>
  <c r="P207" i="33"/>
  <c r="P90" i="40" s="1"/>
  <c r="R1384" i="33"/>
  <c r="R396" i="40" s="1"/>
  <c r="R1659" i="33"/>
  <c r="R1660" i="33"/>
  <c r="R231" i="33" s="1"/>
  <c r="R1661" i="33"/>
  <c r="R293" i="33" s="1"/>
  <c r="R1663" i="33"/>
  <c r="R1408" i="33" s="1"/>
  <c r="R1662" i="33"/>
  <c r="R369" i="33" s="1"/>
  <c r="S815" i="33"/>
  <c r="S813" i="33" s="1"/>
  <c r="S239" i="40" s="1"/>
  <c r="Q991" i="33"/>
  <c r="Q287" i="40" s="1"/>
  <c r="S975" i="33"/>
  <c r="S973" i="33" s="1"/>
  <c r="S284" i="40" s="1"/>
  <c r="Q625" i="33"/>
  <c r="P459" i="33"/>
  <c r="P141" i="40" s="1"/>
  <c r="Q629" i="33"/>
  <c r="Q192" i="40" s="1"/>
  <c r="S1542" i="33"/>
  <c r="S1540" i="33" s="1"/>
  <c r="S428" i="40" s="1"/>
  <c r="Q632" i="33"/>
  <c r="Q633" i="33"/>
  <c r="Q108" i="33" s="1"/>
  <c r="R956" i="33"/>
  <c r="R279" i="40" s="1"/>
  <c r="R676" i="33"/>
  <c r="R204" i="40" s="1"/>
  <c r="Q635" i="33"/>
  <c r="Q135" i="33" s="1"/>
  <c r="S1755" i="33"/>
  <c r="S297" i="33" s="1"/>
  <c r="S1754" i="33"/>
  <c r="S1758" i="33"/>
  <c r="S638" i="33" s="1"/>
  <c r="S1757" i="33"/>
  <c r="S449" i="33" s="1"/>
  <c r="S1756" i="33"/>
  <c r="S373" i="33" s="1"/>
  <c r="Q637" i="33"/>
  <c r="Q1834" i="33" s="1"/>
  <c r="Q1835" i="33" s="1"/>
  <c r="Q508" i="40" s="1"/>
  <c r="O434" i="33"/>
  <c r="S1751" i="33"/>
  <c r="S494" i="40" s="1"/>
  <c r="T708" i="33"/>
  <c r="Q634" i="33"/>
  <c r="Q117" i="33" s="1"/>
  <c r="Q118" i="33" s="1"/>
  <c r="Q53" i="40" s="1"/>
  <c r="S709" i="33"/>
  <c r="S712" i="33"/>
  <c r="S919" i="33" s="1"/>
  <c r="S710" i="33"/>
  <c r="S239" i="33" s="1"/>
  <c r="S711" i="33"/>
  <c r="S252" i="33" s="1"/>
  <c r="R889" i="33"/>
  <c r="T1701" i="33"/>
  <c r="T1699" i="33" s="1"/>
  <c r="T484" i="40" s="1"/>
  <c r="N37" i="33"/>
  <c r="N16" i="40" s="1"/>
  <c r="N1909" i="33"/>
  <c r="N539" i="40" s="1"/>
  <c r="R897" i="33"/>
  <c r="R262" i="40" s="1"/>
  <c r="O577" i="33"/>
  <c r="S1703" i="33"/>
  <c r="S534" i="33" s="1"/>
  <c r="S1702" i="33"/>
  <c r="R1110" i="33"/>
  <c r="R320" i="40" s="1"/>
  <c r="O60" i="33"/>
  <c r="O27" i="40" s="1"/>
  <c r="N63" i="33"/>
  <c r="R29" i="33"/>
  <c r="R12" i="40" s="1"/>
  <c r="S1857" i="33"/>
  <c r="S521" i="40" s="1"/>
  <c r="S1707" i="33"/>
  <c r="R1066" i="33"/>
  <c r="R310" i="40" s="1"/>
  <c r="R1709" i="33"/>
  <c r="R612" i="33" s="1"/>
  <c r="R614" i="33" s="1"/>
  <c r="R617" i="33" s="1"/>
  <c r="R615" i="33" s="1"/>
  <c r="R188" i="40" s="1"/>
  <c r="R1708" i="33"/>
  <c r="Q893" i="33"/>
  <c r="Q865" i="33" s="1"/>
  <c r="Q867" i="33" s="1"/>
  <c r="Q870" i="33" s="1"/>
  <c r="Q872" i="33" s="1"/>
  <c r="Q94" i="33" s="1"/>
  <c r="Q95" i="33" s="1"/>
  <c r="Q44" i="40" s="1"/>
  <c r="Q890" i="33"/>
  <c r="Q1861" i="33" s="1"/>
  <c r="Q523" i="40" s="1"/>
  <c r="Q892" i="33"/>
  <c r="Q225" i="33" s="1"/>
  <c r="Q891" i="33"/>
  <c r="Q187" i="33" s="1"/>
  <c r="S785" i="33"/>
  <c r="S783" i="33" s="1"/>
  <c r="S233" i="40" s="1"/>
  <c r="R1860" i="33"/>
  <c r="R697" i="33"/>
  <c r="R212" i="40" s="1"/>
  <c r="R1082" i="33"/>
  <c r="R1080" i="33" s="1"/>
  <c r="R314" i="40" s="1"/>
  <c r="R1623" i="33"/>
  <c r="R458" i="40" s="1"/>
  <c r="R788" i="33"/>
  <c r="R256" i="33" s="1"/>
  <c r="R789" i="33"/>
  <c r="R762" i="33" s="1"/>
  <c r="R763" i="33" s="1"/>
  <c r="R766" i="33" s="1"/>
  <c r="R764" i="33" s="1"/>
  <c r="R229" i="40" s="1"/>
  <c r="R787" i="33"/>
  <c r="R211" i="33" s="1"/>
  <c r="R786" i="33"/>
  <c r="S1274" i="33"/>
  <c r="S1885" i="33" s="1"/>
  <c r="S531" i="40" s="1"/>
  <c r="S1275" i="33"/>
  <c r="S70" i="33" s="1"/>
  <c r="S71" i="33" s="1"/>
  <c r="S32" i="40" s="1"/>
  <c r="S1276" i="33"/>
  <c r="S1279" i="33" s="1"/>
  <c r="S1281" i="33" s="1"/>
  <c r="S1271" i="33"/>
  <c r="S368" i="40" s="1"/>
  <c r="S1722" i="33"/>
  <c r="S1720" i="33" s="1"/>
  <c r="S488" i="40" s="1"/>
  <c r="O462" i="33"/>
  <c r="S1494" i="33"/>
  <c r="S1492" i="33" s="1"/>
  <c r="S418" i="40" s="1"/>
  <c r="T1475" i="33"/>
  <c r="S807" i="33"/>
  <c r="S310" i="33" s="1"/>
  <c r="S805" i="33"/>
  <c r="S808" i="33"/>
  <c r="S341" i="33" s="1"/>
  <c r="S810" i="33"/>
  <c r="S581" i="33" s="1"/>
  <c r="S806" i="33"/>
  <c r="S257" i="33" s="1"/>
  <c r="S809" i="33"/>
  <c r="S435" i="33" s="1"/>
  <c r="S436" i="33" s="1"/>
  <c r="S131" i="40" s="1"/>
  <c r="S1050" i="33"/>
  <c r="S305" i="40" s="1"/>
  <c r="S1476" i="33"/>
  <c r="S1478" i="33"/>
  <c r="S456" i="33" s="1"/>
  <c r="S1477" i="33"/>
  <c r="S287" i="33" s="1"/>
  <c r="S1479" i="33"/>
  <c r="S1430" i="33" s="1"/>
  <c r="S802" i="33"/>
  <c r="S237" i="40" s="1"/>
  <c r="R799" i="33"/>
  <c r="R141" i="33" s="1"/>
  <c r="R798" i="33"/>
  <c r="R137" i="33" s="1"/>
  <c r="R796" i="33"/>
  <c r="R76" i="33" s="1"/>
  <c r="R797" i="33"/>
  <c r="R110" i="33" s="1"/>
  <c r="R795" i="33"/>
  <c r="R792" i="33"/>
  <c r="R235" i="40" s="1"/>
  <c r="P443" i="33"/>
  <c r="P135" i="40" s="1"/>
  <c r="O446" i="33"/>
  <c r="O235" i="33"/>
  <c r="O96" i="40" s="1"/>
  <c r="P243" i="33"/>
  <c r="P99" i="40" s="1"/>
  <c r="R1006" i="33"/>
  <c r="R292" i="40" s="1"/>
  <c r="Q1009" i="33"/>
  <c r="P222" i="33"/>
  <c r="P94" i="40" s="1"/>
  <c r="R1330" i="33"/>
  <c r="R381" i="40" s="1"/>
  <c r="P1437" i="33"/>
  <c r="P7" i="33" s="1"/>
  <c r="P1436" i="33"/>
  <c r="P1915" i="33" s="1"/>
  <c r="P541" i="40" s="1"/>
  <c r="P1438" i="33"/>
  <c r="P102" i="33" s="1"/>
  <c r="O526" i="33"/>
  <c r="O175" i="40" s="1"/>
  <c r="R1320" i="33"/>
  <c r="P1433" i="33"/>
  <c r="P406" i="40" s="1"/>
  <c r="S1347" i="33"/>
  <c r="S1345" i="33" s="1"/>
  <c r="S385" i="40" s="1"/>
  <c r="P1908" i="33"/>
  <c r="M82" i="33"/>
  <c r="O1920" i="33"/>
  <c r="S728" i="33"/>
  <c r="S731" i="33"/>
  <c r="S339" i="33" s="1"/>
  <c r="S732" i="33"/>
  <c r="S413" i="33" s="1"/>
  <c r="S730" i="33"/>
  <c r="S308" i="33" s="1"/>
  <c r="S733" i="33"/>
  <c r="S714" i="33" s="1"/>
  <c r="S729" i="33"/>
  <c r="S253" i="33" s="1"/>
  <c r="O68" i="33"/>
  <c r="O31" i="40" s="1"/>
  <c r="P1881" i="33"/>
  <c r="O106" i="33"/>
  <c r="O49" i="40" s="1"/>
  <c r="M1878" i="33"/>
  <c r="R1352" i="33"/>
  <c r="R384" i="33" s="1"/>
  <c r="R385" i="33" s="1"/>
  <c r="R113" i="40" s="1"/>
  <c r="R1353" i="33"/>
  <c r="R1206" i="33" s="1"/>
  <c r="R1351" i="33"/>
  <c r="R358" i="33" s="1"/>
  <c r="R1349" i="33"/>
  <c r="R280" i="33" s="1"/>
  <c r="R1350" i="33"/>
  <c r="R323" i="33" s="1"/>
  <c r="R1348" i="33"/>
  <c r="P1905" i="33"/>
  <c r="M1884" i="33"/>
  <c r="O440" i="33"/>
  <c r="P565" i="33"/>
  <c r="P529" i="33" s="1"/>
  <c r="P535" i="33" s="1"/>
  <c r="P564" i="33"/>
  <c r="Q563" i="33"/>
  <c r="Q561" i="33" s="1"/>
  <c r="Q179" i="40" s="1"/>
  <c r="O1923" i="33"/>
  <c r="O508" i="33"/>
  <c r="M116" i="33"/>
  <c r="O121" i="33"/>
  <c r="O55" i="40" s="1"/>
  <c r="P1074" i="33"/>
  <c r="N238" i="33"/>
  <c r="O51" i="33"/>
  <c r="O487" i="33"/>
  <c r="O519" i="33"/>
  <c r="O172" i="40" s="1"/>
  <c r="O1890" i="33"/>
  <c r="Q32" i="33"/>
  <c r="O246" i="33"/>
  <c r="N1875" i="33"/>
  <c r="M163" i="33"/>
  <c r="M73" i="40" s="1"/>
  <c r="S725" i="33"/>
  <c r="S221" i="40" s="1"/>
  <c r="Q959" i="33"/>
  <c r="M147" i="33"/>
  <c r="O389" i="33"/>
  <c r="P386" i="33"/>
  <c r="P114" i="40" s="1"/>
  <c r="P505" i="33"/>
  <c r="P165" i="40" s="1"/>
  <c r="M79" i="33"/>
  <c r="M36" i="40" s="1"/>
  <c r="O549" i="33"/>
  <c r="O2" i="33" s="1"/>
  <c r="O545" i="33"/>
  <c r="O177" i="40" s="1"/>
  <c r="O548" i="33"/>
  <c r="M113" i="33"/>
  <c r="M51" i="40" s="1"/>
  <c r="P437" i="33"/>
  <c r="P132" i="40" s="1"/>
  <c r="P484" i="33"/>
  <c r="P153" i="40" s="1"/>
  <c r="P684" i="33"/>
  <c r="P682" i="33" s="1"/>
  <c r="P206" i="40" s="1"/>
  <c r="R604" i="33"/>
  <c r="R1036" i="33" s="1"/>
  <c r="R602" i="33"/>
  <c r="R603" i="33"/>
  <c r="R148" i="33" s="1"/>
  <c r="R149" i="33" s="1"/>
  <c r="R65" i="40" s="1"/>
  <c r="O133" i="33"/>
  <c r="O61" i="40" s="1"/>
  <c r="P404" i="33"/>
  <c r="P121" i="40" s="1"/>
  <c r="Q1135" i="33"/>
  <c r="Q123" i="33" s="1"/>
  <c r="Q124" i="33" s="1"/>
  <c r="Q56" i="40" s="1"/>
  <c r="Q1137" i="33"/>
  <c r="Q1038" i="33" s="1"/>
  <c r="Q1041" i="33" s="1"/>
  <c r="Q1044" i="33" s="1"/>
  <c r="Q1284" i="33"/>
  <c r="Q1282" i="33" s="1"/>
  <c r="Q370" i="40" s="1"/>
  <c r="O48" i="33"/>
  <c r="O21" i="40" s="1"/>
  <c r="Q643" i="33"/>
  <c r="Q641" i="33" s="1"/>
  <c r="Q193" i="40" s="1"/>
  <c r="P427" i="33"/>
  <c r="P127" i="40" s="1"/>
  <c r="O1838" i="33"/>
  <c r="O510" i="40" s="1"/>
  <c r="P722" i="33"/>
  <c r="P52" i="33" s="1"/>
  <c r="P53" i="33" s="1"/>
  <c r="P23" i="40" s="1"/>
  <c r="P721" i="33"/>
  <c r="P1918" i="33" s="1"/>
  <c r="P542" i="40" s="1"/>
  <c r="N538" i="33"/>
  <c r="N536" i="33" s="1"/>
  <c r="N176" i="40" s="1"/>
  <c r="M1592" i="33"/>
  <c r="M443" i="40" s="1"/>
  <c r="S1686" i="33"/>
  <c r="S1684" i="33" s="1"/>
  <c r="S480" i="40" s="1"/>
  <c r="Q1537" i="33"/>
  <c r="Q8" i="33" s="1"/>
  <c r="Q1536" i="33"/>
  <c r="M570" i="33"/>
  <c r="M182" i="40" s="1"/>
  <c r="R1689" i="33"/>
  <c r="R522" i="33" s="1"/>
  <c r="R523" i="33" s="1"/>
  <c r="R173" i="40" s="1"/>
  <c r="R1688" i="33"/>
  <c r="R1687" i="33"/>
  <c r="O687" i="33"/>
  <c r="O136" i="33" s="1"/>
  <c r="O688" i="33"/>
  <c r="O140" i="33" s="1"/>
  <c r="O143" i="33" s="1"/>
  <c r="O62" i="40" s="1"/>
  <c r="O686" i="33"/>
  <c r="O109" i="33" s="1"/>
  <c r="O112" i="33" s="1"/>
  <c r="O50" i="40" s="1"/>
  <c r="O685" i="33"/>
  <c r="O1873" i="33" s="1"/>
  <c r="O527" i="40" s="1"/>
  <c r="P74" i="33"/>
  <c r="P34" i="40" s="1"/>
  <c r="Q1425" i="33"/>
  <c r="Q6" i="33" s="1"/>
  <c r="R599" i="33"/>
  <c r="R186" i="40" s="1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R1021" i="33" l="1"/>
  <c r="R264" i="33" s="1"/>
  <c r="Q478" i="33"/>
  <c r="S1202" i="33"/>
  <c r="S349" i="40" s="1"/>
  <c r="S86" i="33"/>
  <c r="S40" i="40" s="1"/>
  <c r="Q1637" i="33"/>
  <c r="P1866" i="33"/>
  <c r="Q92" i="33"/>
  <c r="R89" i="33"/>
  <c r="R42" i="40" s="1"/>
  <c r="S1359" i="33"/>
  <c r="R1733" i="33"/>
  <c r="R1730" i="33"/>
  <c r="R1735" i="33"/>
  <c r="R329" i="33" s="1"/>
  <c r="R1736" i="33"/>
  <c r="R371" i="33" s="1"/>
  <c r="R1734" i="33"/>
  <c r="R295" i="33" s="1"/>
  <c r="R1738" i="33"/>
  <c r="R1711" i="33" s="1"/>
  <c r="R1712" i="33" s="1"/>
  <c r="R1715" i="33" s="1"/>
  <c r="R1713" i="33" s="1"/>
  <c r="R486" i="40" s="1"/>
  <c r="R1737" i="33"/>
  <c r="R421" i="33" s="1"/>
  <c r="Q23" i="33"/>
  <c r="Q8" i="40" s="1"/>
  <c r="R470" i="33"/>
  <c r="R147" i="40" s="1"/>
  <c r="R620" i="33"/>
  <c r="R1648" i="33" s="1"/>
  <c r="R1649" i="33" s="1"/>
  <c r="R470" i="40" s="1"/>
  <c r="S1362" i="33"/>
  <c r="S359" i="33" s="1"/>
  <c r="S1364" i="33"/>
  <c r="S1531" i="33" s="1"/>
  <c r="T1248" i="33"/>
  <c r="T1250" i="33" s="1"/>
  <c r="T275" i="33" s="1"/>
  <c r="R494" i="33"/>
  <c r="R159" i="40" s="1"/>
  <c r="Q1134" i="33"/>
  <c r="Q1891" i="33" s="1"/>
  <c r="Q533" i="40" s="1"/>
  <c r="R667" i="33"/>
  <c r="R670" i="33" s="1"/>
  <c r="R668" i="33" s="1"/>
  <c r="R201" i="40" s="1"/>
  <c r="R618" i="33"/>
  <c r="Q1618" i="33"/>
  <c r="Q473" i="33"/>
  <c r="R1615" i="33"/>
  <c r="R454" i="40" s="1"/>
  <c r="S902" i="33"/>
  <c r="S265" i="40" s="1"/>
  <c r="R157" i="33"/>
  <c r="R70" i="40" s="1"/>
  <c r="R492" i="40"/>
  <c r="S1743" i="33"/>
  <c r="O56" i="33"/>
  <c r="O25" i="40" s="1"/>
  <c r="R1022" i="33"/>
  <c r="R315" i="33" s="1"/>
  <c r="R1024" i="33"/>
  <c r="R407" i="33" s="1"/>
  <c r="R1634" i="33"/>
  <c r="R1017" i="33"/>
  <c r="R298" i="40" s="1"/>
  <c r="R1205" i="33"/>
  <c r="Q502" i="33"/>
  <c r="Q824" i="33"/>
  <c r="P1890" i="33"/>
  <c r="R242" i="33"/>
  <c r="R98" i="40" s="1"/>
  <c r="R1675" i="33"/>
  <c r="R1678" i="33"/>
  <c r="R1679" i="33"/>
  <c r="R866" i="33" s="1"/>
  <c r="R1680" i="33"/>
  <c r="R1216" i="33" s="1"/>
  <c r="R1023" i="33"/>
  <c r="R346" i="33" s="1"/>
  <c r="R1020" i="33"/>
  <c r="P82" i="40"/>
  <c r="N182" i="33"/>
  <c r="V608" i="33"/>
  <c r="V606" i="33" s="1"/>
  <c r="V187" i="40" s="1"/>
  <c r="T1358" i="33"/>
  <c r="T1356" i="33" s="1"/>
  <c r="T387" i="40" s="1"/>
  <c r="U610" i="33"/>
  <c r="T1378" i="33"/>
  <c r="T360" i="33" s="1"/>
  <c r="P179" i="33"/>
  <c r="Q482" i="40"/>
  <c r="R1694" i="33"/>
  <c r="U611" i="33"/>
  <c r="U521" i="33" s="1"/>
  <c r="Q1424" i="33"/>
  <c r="S1361" i="33"/>
  <c r="S324" i="33" s="1"/>
  <c r="U609" i="33"/>
  <c r="T878" i="33"/>
  <c r="T881" i="33" s="1"/>
  <c r="T312" i="33" s="1"/>
  <c r="S1363" i="33"/>
  <c r="S417" i="33" s="1"/>
  <c r="Q651" i="33"/>
  <c r="Q649" i="33" s="1"/>
  <c r="Q194" i="40" s="1"/>
  <c r="R1572" i="33"/>
  <c r="R1577" i="33"/>
  <c r="R138" i="33" s="1"/>
  <c r="R1575" i="33"/>
  <c r="R1578" i="33"/>
  <c r="R142" i="33" s="1"/>
  <c r="R1576" i="33"/>
  <c r="R111" i="33" s="1"/>
  <c r="O173" i="33"/>
  <c r="O78" i="40" s="1"/>
  <c r="P306" i="33"/>
  <c r="P106" i="40" s="1"/>
  <c r="R499" i="33"/>
  <c r="R162" i="40" s="1"/>
  <c r="N176" i="33"/>
  <c r="R769" i="33"/>
  <c r="R827" i="33" s="1"/>
  <c r="Q988" i="33"/>
  <c r="Q514" i="33" s="1"/>
  <c r="S1360" i="33"/>
  <c r="S281" i="33" s="1"/>
  <c r="R821" i="33"/>
  <c r="R241" i="40" s="1"/>
  <c r="S275" i="40"/>
  <c r="T941" i="33"/>
  <c r="T939" i="33" s="1"/>
  <c r="R690" i="33"/>
  <c r="R208" i="40" s="1"/>
  <c r="R209" i="40"/>
  <c r="O150" i="33"/>
  <c r="O66" i="40" s="1"/>
  <c r="O67" i="40"/>
  <c r="U1554" i="33"/>
  <c r="U291" i="33" s="1"/>
  <c r="S1609" i="33"/>
  <c r="S450" i="40" s="1"/>
  <c r="S451" i="40"/>
  <c r="R214" i="40"/>
  <c r="S702" i="33"/>
  <c r="U1813" i="33"/>
  <c r="U1811" i="33" s="1"/>
  <c r="U505" i="40" s="1"/>
  <c r="U1552" i="33"/>
  <c r="S944" i="33"/>
  <c r="S260" i="33" s="1"/>
  <c r="S945" i="33"/>
  <c r="S921" i="33" s="1"/>
  <c r="S943" i="33"/>
  <c r="S241" i="33" s="1"/>
  <c r="S942" i="33"/>
  <c r="R859" i="33"/>
  <c r="R252" i="40" s="1"/>
  <c r="R253" i="40"/>
  <c r="U1553" i="33"/>
  <c r="U216" i="33" s="1"/>
  <c r="Q1136" i="33"/>
  <c r="Q129" i="33" s="1"/>
  <c r="Q130" i="33" s="1"/>
  <c r="Q59" i="40" s="1"/>
  <c r="Q1218" i="33"/>
  <c r="Q355" i="40" s="1"/>
  <c r="Q1222" i="33"/>
  <c r="Q39" i="33" s="1"/>
  <c r="Q41" i="33" s="1"/>
  <c r="Q17" i="40" s="1"/>
  <c r="Q1221" i="33"/>
  <c r="S1161" i="33"/>
  <c r="S335" i="40" s="1"/>
  <c r="P1899" i="33"/>
  <c r="P19" i="33"/>
  <c r="P7" i="40" s="1"/>
  <c r="O455" i="33"/>
  <c r="R1482" i="33"/>
  <c r="R416" i="40" s="1"/>
  <c r="R1485" i="33"/>
  <c r="R1486" i="33"/>
  <c r="R229" i="33" s="1"/>
  <c r="R1488" i="33"/>
  <c r="R365" i="33" s="1"/>
  <c r="R1487" i="33"/>
  <c r="R288" i="33" s="1"/>
  <c r="R1489" i="33"/>
  <c r="R1431" i="33" s="1"/>
  <c r="N13" i="33"/>
  <c r="N4" i="40" s="1"/>
  <c r="O1653" i="33"/>
  <c r="P1650" i="33"/>
  <c r="P471" i="40" s="1"/>
  <c r="S491" i="33"/>
  <c r="S157" i="40" s="1"/>
  <c r="Q1864" i="33"/>
  <c r="Q524" i="40" s="1"/>
  <c r="U1549" i="33"/>
  <c r="U429" i="40" s="1"/>
  <c r="S248" i="33"/>
  <c r="S102" i="40" s="1"/>
  <c r="Q1844" i="33"/>
  <c r="Q513" i="40" s="1"/>
  <c r="R251" i="33"/>
  <c r="S1847" i="33"/>
  <c r="S515" i="40" s="1"/>
  <c r="S1769" i="33"/>
  <c r="S647" i="33" s="1"/>
  <c r="R1242" i="33"/>
  <c r="R40" i="33" s="1"/>
  <c r="S1240" i="33"/>
  <c r="S1238" i="33" s="1"/>
  <c r="S359" i="40" s="1"/>
  <c r="Q871" i="33"/>
  <c r="S1767" i="33"/>
  <c r="S330" i="33" s="1"/>
  <c r="R1001" i="33"/>
  <c r="R289" i="40" s="1"/>
  <c r="R1178" i="33"/>
  <c r="R1241" i="33"/>
  <c r="R1243" i="33"/>
  <c r="R46" i="33" s="1"/>
  <c r="R47" i="33" s="1"/>
  <c r="R20" i="40" s="1"/>
  <c r="S1766" i="33"/>
  <c r="S298" i="33" s="1"/>
  <c r="T1763" i="33"/>
  <c r="T1768" i="33" s="1"/>
  <c r="T374" i="33" s="1"/>
  <c r="S1125" i="33"/>
  <c r="S269" i="33" s="1"/>
  <c r="Q1117" i="33"/>
  <c r="S1765" i="33"/>
  <c r="S198" i="33" s="1"/>
  <c r="S1124" i="33"/>
  <c r="S205" i="33" s="1"/>
  <c r="S206" i="33" s="1"/>
  <c r="S89" i="40" s="1"/>
  <c r="P337" i="33"/>
  <c r="P109" i="40" s="1"/>
  <c r="S1768" i="33"/>
  <c r="S374" i="33" s="1"/>
  <c r="R1850" i="33"/>
  <c r="S1123" i="33"/>
  <c r="Q1004" i="33"/>
  <c r="Q433" i="33"/>
  <c r="Q130" i="40" s="1"/>
  <c r="S1764" i="33"/>
  <c r="Q830" i="33"/>
  <c r="Q244" i="40" s="1"/>
  <c r="S1120" i="33"/>
  <c r="S326" i="40" s="1"/>
  <c r="Q1410" i="33"/>
  <c r="Q402" i="40" s="1"/>
  <c r="Q1414" i="33"/>
  <c r="Q5" i="33" s="1"/>
  <c r="Q1413" i="33"/>
  <c r="T1376" i="33"/>
  <c r="T754" i="33"/>
  <c r="T227" i="40" s="1"/>
  <c r="R1672" i="33"/>
  <c r="R922" i="33" s="1"/>
  <c r="R923" i="33" s="1"/>
  <c r="R926" i="33" s="1"/>
  <c r="R1670" i="33"/>
  <c r="R232" i="33" s="1"/>
  <c r="R1671" i="33"/>
  <c r="R294" i="33" s="1"/>
  <c r="R1669" i="33"/>
  <c r="O125" i="33"/>
  <c r="O57" i="40" s="1"/>
  <c r="S1668" i="33"/>
  <c r="P381" i="33"/>
  <c r="P112" i="40" s="1"/>
  <c r="Q516" i="33"/>
  <c r="Q170" i="40" s="1"/>
  <c r="T1373" i="33"/>
  <c r="T393" i="40" s="1"/>
  <c r="T1377" i="33"/>
  <c r="T282" i="33" s="1"/>
  <c r="T1380" i="33"/>
  <c r="T597" i="33" s="1"/>
  <c r="T598" i="33" s="1"/>
  <c r="Q927" i="33"/>
  <c r="Q1900" i="33" s="1"/>
  <c r="Q536" i="40" s="1"/>
  <c r="Q928" i="33"/>
  <c r="Q64" i="33" s="1"/>
  <c r="Q65" i="33" s="1"/>
  <c r="Q29" i="40" s="1"/>
  <c r="R584" i="33"/>
  <c r="R184" i="40" s="1"/>
  <c r="R587" i="33"/>
  <c r="R588" i="33"/>
  <c r="R679" i="33" s="1"/>
  <c r="R589" i="33"/>
  <c r="R826" i="33" s="1"/>
  <c r="S1227" i="33"/>
  <c r="S1225" i="33" s="1"/>
  <c r="S357" i="40" s="1"/>
  <c r="S962" i="33"/>
  <c r="S282" i="40" s="1"/>
  <c r="S967" i="33"/>
  <c r="S313" i="33" s="1"/>
  <c r="S965" i="33"/>
  <c r="S970" i="33"/>
  <c r="S946" i="33" s="1"/>
  <c r="S966" i="33"/>
  <c r="S261" i="33" s="1"/>
  <c r="S969" i="33"/>
  <c r="S414" i="33" s="1"/>
  <c r="S968" i="33"/>
  <c r="S344" i="33" s="1"/>
  <c r="S1641" i="33"/>
  <c r="S1639" i="33" s="1"/>
  <c r="S465" i="40" s="1"/>
  <c r="S1828" i="33"/>
  <c r="S507" i="40" s="1"/>
  <c r="S1832" i="33"/>
  <c r="S613" i="33" s="1"/>
  <c r="S1831" i="33"/>
  <c r="O44" i="33"/>
  <c r="O19" i="40" s="1"/>
  <c r="Q401" i="33"/>
  <c r="Q119" i="40" s="1"/>
  <c r="R1231" i="33"/>
  <c r="R353" i="33" s="1"/>
  <c r="R1232" i="33"/>
  <c r="R390" i="33" s="1"/>
  <c r="R392" i="33" s="1"/>
  <c r="R116" i="40" s="1"/>
  <c r="R1229" i="33"/>
  <c r="R274" i="33" s="1"/>
  <c r="R1233" i="33"/>
  <c r="R1215" i="33" s="1"/>
  <c r="R1228" i="33"/>
  <c r="R1230" i="33"/>
  <c r="R319" i="33" s="1"/>
  <c r="P411" i="33"/>
  <c r="P124" i="40" s="1"/>
  <c r="P201" i="33"/>
  <c r="P87" i="40" s="1"/>
  <c r="T758" i="33"/>
  <c r="T1278" i="33" s="1"/>
  <c r="T759" i="33"/>
  <c r="T1840" i="33" s="1"/>
  <c r="T1841" i="33" s="1"/>
  <c r="T511" i="40" s="1"/>
  <c r="R1028" i="33"/>
  <c r="R300" i="40" s="1"/>
  <c r="R1031" i="33"/>
  <c r="R1034" i="33"/>
  <c r="R981" i="33" s="1"/>
  <c r="R1033" i="33"/>
  <c r="R265" i="33" s="1"/>
  <c r="R1032" i="33"/>
  <c r="R214" i="33" s="1"/>
  <c r="Q1104" i="33"/>
  <c r="Q1102" i="33" s="1"/>
  <c r="Q317" i="40" s="1"/>
  <c r="R908" i="33"/>
  <c r="T1204" i="33"/>
  <c r="T350" i="40" s="1"/>
  <c r="R1399" i="33"/>
  <c r="R1391" i="33"/>
  <c r="R1393" i="33"/>
  <c r="R482" i="33" s="1"/>
  <c r="R1388" i="33"/>
  <c r="R398" i="40" s="1"/>
  <c r="R1392" i="33"/>
  <c r="R283" i="33" s="1"/>
  <c r="R1394" i="33"/>
  <c r="R1098" i="33" s="1"/>
  <c r="S1793" i="33"/>
  <c r="S1334" i="33"/>
  <c r="S383" i="40" s="1"/>
  <c r="S1342" i="33"/>
  <c r="S1040" i="33" s="1"/>
  <c r="S1339" i="33"/>
  <c r="S322" i="33" s="1"/>
  <c r="S1337" i="33"/>
  <c r="S1340" i="33"/>
  <c r="S357" i="33" s="1"/>
  <c r="S1341" i="33"/>
  <c r="S399" i="33" s="1"/>
  <c r="S1338" i="33"/>
  <c r="S279" i="33" s="1"/>
  <c r="Q454" i="33"/>
  <c r="Q139" i="40" s="1"/>
  <c r="S1188" i="33"/>
  <c r="S915" i="33"/>
  <c r="S913" i="33" s="1"/>
  <c r="S269" i="40" s="1"/>
  <c r="S31" i="33"/>
  <c r="S13" i="40" s="1"/>
  <c r="O204" i="33"/>
  <c r="S1504" i="33"/>
  <c r="S1502" i="33" s="1"/>
  <c r="S420" i="40" s="1"/>
  <c r="T854" i="33"/>
  <c r="S1854" i="33"/>
  <c r="S519" i="40" s="1"/>
  <c r="Q1872" i="33"/>
  <c r="S477" i="33"/>
  <c r="R952" i="33"/>
  <c r="T855" i="33"/>
  <c r="T186" i="33" s="1"/>
  <c r="T851" i="33"/>
  <c r="T250" i="40" s="1"/>
  <c r="R953" i="33"/>
  <c r="R58" i="33" s="1"/>
  <c r="R59" i="33" s="1"/>
  <c r="R26" i="40" s="1"/>
  <c r="R768" i="33"/>
  <c r="R680" i="33" s="1"/>
  <c r="Q986" i="33"/>
  <c r="Q1906" i="33" s="1"/>
  <c r="Q538" i="40" s="1"/>
  <c r="T856" i="33"/>
  <c r="T213" i="33" s="1"/>
  <c r="S1093" i="33"/>
  <c r="S931" i="33"/>
  <c r="S273" i="40" s="1"/>
  <c r="S936" i="33"/>
  <c r="S920" i="33" s="1"/>
  <c r="S934" i="33"/>
  <c r="S935" i="33"/>
  <c r="S240" i="33" s="1"/>
  <c r="N837" i="33"/>
  <c r="N77" i="33" s="1"/>
  <c r="N78" i="33" s="1"/>
  <c r="N35" i="40" s="1"/>
  <c r="S512" i="33"/>
  <c r="S169" i="40" s="1"/>
  <c r="U1303" i="33"/>
  <c r="U1301" i="33" s="1"/>
  <c r="U374" i="40" s="1"/>
  <c r="R1506" i="33"/>
  <c r="R289" i="33" s="1"/>
  <c r="R1509" i="33"/>
  <c r="R420" i="33" s="1"/>
  <c r="R1507" i="33"/>
  <c r="R328" i="33" s="1"/>
  <c r="R1508" i="33"/>
  <c r="R367" i="33" s="1"/>
  <c r="R1510" i="33"/>
  <c r="R1407" i="33" s="1"/>
  <c r="R1409" i="33" s="1"/>
  <c r="R1505" i="33"/>
  <c r="S1644" i="33"/>
  <c r="S468" i="40" s="1"/>
  <c r="R1114" i="33"/>
  <c r="R323" i="40" s="1"/>
  <c r="R1532" i="33"/>
  <c r="R1535" i="33" s="1"/>
  <c r="R1533" i="33" s="1"/>
  <c r="R426" i="40" s="1"/>
  <c r="N153" i="33"/>
  <c r="R1167" i="33"/>
  <c r="R1165" i="33" s="1"/>
  <c r="R337" i="40" s="1"/>
  <c r="Q664" i="33"/>
  <c r="R619" i="33"/>
  <c r="R165" i="33" s="1"/>
  <c r="R166" i="33" s="1"/>
  <c r="R74" i="40" s="1"/>
  <c r="Q898" i="33"/>
  <c r="N128" i="33"/>
  <c r="P1210" i="33"/>
  <c r="P352" i="40" s="1"/>
  <c r="R661" i="33"/>
  <c r="R199" i="40" s="1"/>
  <c r="T774" i="33"/>
  <c r="T772" i="33" s="1"/>
  <c r="T231" i="40" s="1"/>
  <c r="S87" i="33"/>
  <c r="R1565" i="33"/>
  <c r="R1563" i="33" s="1"/>
  <c r="R434" i="40" s="1"/>
  <c r="S1820" i="33"/>
  <c r="S1818" i="33" s="1"/>
  <c r="S506" i="40" s="1"/>
  <c r="Q209" i="33"/>
  <c r="Q91" i="40" s="1"/>
  <c r="R1824" i="33"/>
  <c r="R377" i="33" s="1"/>
  <c r="R1826" i="33"/>
  <c r="R573" i="33" s="1"/>
  <c r="R1822" i="33"/>
  <c r="R302" i="33" s="1"/>
  <c r="R1823" i="33"/>
  <c r="R333" i="33" s="1"/>
  <c r="R1821" i="33"/>
  <c r="R1825" i="33"/>
  <c r="R423" i="33" s="1"/>
  <c r="R1647" i="33"/>
  <c r="S1310" i="33"/>
  <c r="S1464" i="33"/>
  <c r="S780" i="33"/>
  <c r="S761" i="33" s="1"/>
  <c r="S778" i="33"/>
  <c r="S340" i="33" s="1"/>
  <c r="S776" i="33"/>
  <c r="S255" i="33" s="1"/>
  <c r="S779" i="33"/>
  <c r="S441" i="33" s="1"/>
  <c r="S442" i="33" s="1"/>
  <c r="S134" i="40" s="1"/>
  <c r="S777" i="33"/>
  <c r="S309" i="33" s="1"/>
  <c r="S775" i="33"/>
  <c r="R1470" i="33"/>
  <c r="R1417" i="33" s="1"/>
  <c r="R1469" i="33"/>
  <c r="R419" i="33" s="1"/>
  <c r="R1465" i="33"/>
  <c r="R1468" i="33"/>
  <c r="R364" i="33" s="1"/>
  <c r="R1467" i="33"/>
  <c r="R327" i="33" s="1"/>
  <c r="R1466" i="33"/>
  <c r="R286" i="33" s="1"/>
  <c r="S861" i="33"/>
  <c r="S253" i="40" s="1"/>
  <c r="Q745" i="33"/>
  <c r="Q225" i="40" s="1"/>
  <c r="Q750" i="33"/>
  <c r="Q224" i="33" s="1"/>
  <c r="Q234" i="33" s="1"/>
  <c r="Q95" i="40" s="1"/>
  <c r="Q751" i="33"/>
  <c r="Q715" i="33" s="1"/>
  <c r="Q717" i="33" s="1"/>
  <c r="Q720" i="33" s="1"/>
  <c r="Q718" i="33" s="1"/>
  <c r="Q219" i="40" s="1"/>
  <c r="Q749" i="33"/>
  <c r="Q184" i="33" s="1"/>
  <c r="Q193" i="33" s="1"/>
  <c r="Q83" i="40" s="1"/>
  <c r="Q748" i="33"/>
  <c r="Q1924" i="33" s="1"/>
  <c r="Q544" i="40" s="1"/>
  <c r="T1804" i="33"/>
  <c r="S738" i="33"/>
  <c r="R1195" i="33"/>
  <c r="O1586" i="33"/>
  <c r="R840" i="33"/>
  <c r="R248" i="40" s="1"/>
  <c r="R844" i="33"/>
  <c r="R258" i="33" s="1"/>
  <c r="R848" i="33"/>
  <c r="R828" i="33" s="1"/>
  <c r="R846" i="33"/>
  <c r="R342" i="33" s="1"/>
  <c r="R845" i="33"/>
  <c r="R311" i="33" s="1"/>
  <c r="R843" i="33"/>
  <c r="R847" i="33"/>
  <c r="R429" i="33" s="1"/>
  <c r="R430" i="33" s="1"/>
  <c r="R128" i="40" s="1"/>
  <c r="T1611" i="33"/>
  <c r="T1142" i="33"/>
  <c r="T1140" i="33" s="1"/>
  <c r="T330" i="40" s="1"/>
  <c r="O524" i="33"/>
  <c r="O174" i="40" s="1"/>
  <c r="Q987" i="33"/>
  <c r="Q1903" i="33" s="1"/>
  <c r="Q537" i="40" s="1"/>
  <c r="P1583" i="33"/>
  <c r="P438" i="40" s="1"/>
  <c r="N170" i="33"/>
  <c r="P196" i="33"/>
  <c r="P85" i="40" s="1"/>
  <c r="R1612" i="33"/>
  <c r="T554" i="33"/>
  <c r="T556" i="33"/>
  <c r="T528" i="33" s="1"/>
  <c r="T555" i="33"/>
  <c r="T93" i="33" s="1"/>
  <c r="T551" i="33"/>
  <c r="T178" i="40" s="1"/>
  <c r="T557" i="33"/>
  <c r="T1833" i="33" s="1"/>
  <c r="N146" i="33"/>
  <c r="N64" i="40" s="1"/>
  <c r="Q1932" i="33"/>
  <c r="S1056" i="33"/>
  <c r="Q862" i="33"/>
  <c r="U1816" i="33"/>
  <c r="U1280" i="33" s="1"/>
  <c r="N831" i="33"/>
  <c r="N245" i="40" s="1"/>
  <c r="R1453" i="33"/>
  <c r="R1451" i="33" s="1"/>
  <c r="R410" i="40" s="1"/>
  <c r="R740" i="33"/>
  <c r="R254" i="33" s="1"/>
  <c r="R741" i="33"/>
  <c r="R743" i="33" s="1"/>
  <c r="R744" i="33" s="1"/>
  <c r="R739" i="33"/>
  <c r="R1912" i="33" s="1"/>
  <c r="R540" i="40" s="1"/>
  <c r="T1259" i="33"/>
  <c r="T1257" i="33" s="1"/>
  <c r="T363" i="40" s="1"/>
  <c r="R656" i="33"/>
  <c r="R196" i="40" s="1"/>
  <c r="S1267" i="33"/>
  <c r="S366" i="40" s="1"/>
  <c r="S624" i="33"/>
  <c r="Q1455" i="33"/>
  <c r="Q285" i="33" s="1"/>
  <c r="Q303" i="33" s="1"/>
  <c r="Q104" i="40" s="1"/>
  <c r="Q1459" i="33"/>
  <c r="Q1429" i="33" s="1"/>
  <c r="Q1432" i="33" s="1"/>
  <c r="Q1435" i="33" s="1"/>
  <c r="Q1458" i="33"/>
  <c r="Q418" i="33" s="1"/>
  <c r="Q424" i="33" s="1"/>
  <c r="Q125" i="40" s="1"/>
  <c r="Q1457" i="33"/>
  <c r="Q363" i="33" s="1"/>
  <c r="Q378" i="33" s="1"/>
  <c r="Q110" i="40" s="1"/>
  <c r="Q1454" i="33"/>
  <c r="Q1927" i="33" s="1"/>
  <c r="Q545" i="40" s="1"/>
  <c r="Q1456" i="33"/>
  <c r="Q326" i="33" s="1"/>
  <c r="Q334" i="33" s="1"/>
  <c r="Q107" i="40" s="1"/>
  <c r="S1807" i="33"/>
  <c r="S450" i="33" s="1"/>
  <c r="S1808" i="33"/>
  <c r="S1291" i="33" s="1"/>
  <c r="S1805" i="33"/>
  <c r="S1806" i="33"/>
  <c r="S301" i="33" s="1"/>
  <c r="U1524" i="33"/>
  <c r="M836" i="33"/>
  <c r="N835" i="33"/>
  <c r="N1876" i="33" s="1"/>
  <c r="N528" i="40" s="1"/>
  <c r="R895" i="33"/>
  <c r="R261" i="40" s="1"/>
  <c r="O1213" i="33"/>
  <c r="P167" i="33"/>
  <c r="P75" i="40" s="1"/>
  <c r="S1559" i="33"/>
  <c r="S432" i="40" s="1"/>
  <c r="S1784" i="33"/>
  <c r="S1192" i="33"/>
  <c r="S343" i="40" s="1"/>
  <c r="O24" i="33"/>
  <c r="O9" i="40" s="1"/>
  <c r="N27" i="33"/>
  <c r="Q659" i="33"/>
  <c r="P465" i="33"/>
  <c r="P144" i="40" s="1"/>
  <c r="Q395" i="33"/>
  <c r="Q118" i="40" s="1"/>
  <c r="R1197" i="33"/>
  <c r="R346" i="40" s="1"/>
  <c r="Q1200" i="33"/>
  <c r="R1367" i="33"/>
  <c r="R390" i="40" s="1"/>
  <c r="O98" i="33"/>
  <c r="O46" i="40" s="1"/>
  <c r="Q693" i="33"/>
  <c r="R1153" i="33"/>
  <c r="R1157" i="33"/>
  <c r="R1039" i="33" s="1"/>
  <c r="R1150" i="33"/>
  <c r="R332" i="40" s="1"/>
  <c r="R1154" i="33"/>
  <c r="R271" i="33" s="1"/>
  <c r="R1155" i="33"/>
  <c r="R350" i="33" s="1"/>
  <c r="R1156" i="33"/>
  <c r="R480" i="33" s="1"/>
  <c r="Q1869" i="33"/>
  <c r="R1443" i="33"/>
  <c r="R1441" i="33" s="1"/>
  <c r="R408" i="40" s="1"/>
  <c r="O468" i="33"/>
  <c r="R1601" i="33"/>
  <c r="R448" i="40" s="1"/>
  <c r="R1607" i="33"/>
  <c r="R1290" i="33" s="1"/>
  <c r="R1292" i="33" s="1"/>
  <c r="R1295" i="33" s="1"/>
  <c r="R1605" i="33"/>
  <c r="R217" i="33" s="1"/>
  <c r="R1606" i="33"/>
  <c r="R292" i="33" s="1"/>
  <c r="R1604" i="33"/>
  <c r="Q1370" i="33"/>
  <c r="R1598" i="33"/>
  <c r="T1249" i="33"/>
  <c r="T1629" i="33"/>
  <c r="S1595" i="33"/>
  <c r="S445" i="40" s="1"/>
  <c r="Q1385" i="33"/>
  <c r="R1382" i="33"/>
  <c r="R395" i="40" s="1"/>
  <c r="T815" i="33"/>
  <c r="T1658" i="33"/>
  <c r="T1656" i="33" s="1"/>
  <c r="T474" i="40" s="1"/>
  <c r="T1252" i="33"/>
  <c r="T354" i="33" s="1"/>
  <c r="Q461" i="33"/>
  <c r="Q142" i="40" s="1"/>
  <c r="R1777" i="33"/>
  <c r="R299" i="33" s="1"/>
  <c r="R1776" i="33"/>
  <c r="R199" i="33" s="1"/>
  <c r="R200" i="33" s="1"/>
  <c r="R86" i="40" s="1"/>
  <c r="R1779" i="33"/>
  <c r="R375" i="33" s="1"/>
  <c r="R1778" i="33"/>
  <c r="R331" i="33" s="1"/>
  <c r="R1780" i="33"/>
  <c r="R639" i="33" s="1"/>
  <c r="R640" i="33" s="1"/>
  <c r="R643" i="33" s="1"/>
  <c r="R641" i="33" s="1"/>
  <c r="R193" i="40" s="1"/>
  <c r="R1775" i="33"/>
  <c r="R1717" i="33"/>
  <c r="S958" i="33"/>
  <c r="S280" i="40" s="1"/>
  <c r="T593" i="33"/>
  <c r="T591" i="33" s="1"/>
  <c r="T185" i="40" s="1"/>
  <c r="S1013" i="33"/>
  <c r="S296" i="40" s="1"/>
  <c r="R993" i="33"/>
  <c r="S1515" i="33"/>
  <c r="S1513" i="33" s="1"/>
  <c r="S422" i="40" s="1"/>
  <c r="S1774" i="33"/>
  <c r="S819" i="33"/>
  <c r="S582" i="33" s="1"/>
  <c r="S583" i="33" s="1"/>
  <c r="S817" i="33"/>
  <c r="S185" i="33" s="1"/>
  <c r="S816" i="33"/>
  <c r="S818" i="33"/>
  <c r="S212" i="33" s="1"/>
  <c r="S1660" i="33"/>
  <c r="S231" i="33" s="1"/>
  <c r="S1663" i="33"/>
  <c r="S1408" i="33" s="1"/>
  <c r="S1662" i="33"/>
  <c r="S369" i="33" s="1"/>
  <c r="S1661" i="33"/>
  <c r="S293" i="33" s="1"/>
  <c r="S1659" i="33"/>
  <c r="R1518" i="33"/>
  <c r="R626" i="33" s="1"/>
  <c r="R628" i="33" s="1"/>
  <c r="R631" i="33" s="1"/>
  <c r="R1516" i="33"/>
  <c r="R1894" i="33" s="1"/>
  <c r="R534" i="40" s="1"/>
  <c r="R1519" i="33"/>
  <c r="R1207" i="33" s="1"/>
  <c r="R1209" i="33" s="1"/>
  <c r="R351" i="40" s="1"/>
  <c r="R1517" i="33"/>
  <c r="R558" i="33" s="1"/>
  <c r="R560" i="33" s="1"/>
  <c r="R563" i="33" s="1"/>
  <c r="T975" i="33"/>
  <c r="T973" i="33" s="1"/>
  <c r="T284" i="40" s="1"/>
  <c r="Q873" i="33"/>
  <c r="Q530" i="33" s="1"/>
  <c r="S979" i="33"/>
  <c r="S947" i="33" s="1"/>
  <c r="S977" i="33"/>
  <c r="S226" i="33" s="1"/>
  <c r="S978" i="33"/>
  <c r="S262" i="33" s="1"/>
  <c r="S976" i="33"/>
  <c r="Q868" i="33"/>
  <c r="Q255" i="40" s="1"/>
  <c r="R767" i="33"/>
  <c r="R1930" i="33" s="1"/>
  <c r="R546" i="40" s="1"/>
  <c r="N1911" i="33"/>
  <c r="S84" i="33"/>
  <c r="S39" i="40" s="1"/>
  <c r="P237" i="33"/>
  <c r="P97" i="40" s="1"/>
  <c r="T1542" i="33"/>
  <c r="T1540" i="33" s="1"/>
  <c r="T428" i="40" s="1"/>
  <c r="V609" i="33"/>
  <c r="N527" i="33"/>
  <c r="V610" i="33"/>
  <c r="S1543" i="33"/>
  <c r="S1547" i="33"/>
  <c r="S1418" i="33" s="1"/>
  <c r="S1545" i="33"/>
  <c r="S290" i="33" s="1"/>
  <c r="S1546" i="33"/>
  <c r="S368" i="33" s="1"/>
  <c r="S1544" i="33"/>
  <c r="S230" i="33" s="1"/>
  <c r="V611" i="33"/>
  <c r="V521" i="33" s="1"/>
  <c r="T706" i="33"/>
  <c r="T217" i="40" s="1"/>
  <c r="T709" i="33"/>
  <c r="T712" i="33"/>
  <c r="T919" i="33" s="1"/>
  <c r="T711" i="33"/>
  <c r="T252" i="33" s="1"/>
  <c r="T710" i="33"/>
  <c r="T239" i="33" s="1"/>
  <c r="Q677" i="33"/>
  <c r="R674" i="33"/>
  <c r="R203" i="40" s="1"/>
  <c r="Q245" i="33"/>
  <c r="Q100" i="40" s="1"/>
  <c r="T1753" i="33"/>
  <c r="T1751" i="33" s="1"/>
  <c r="T494" i="40" s="1"/>
  <c r="U1701" i="33"/>
  <c r="Q1111" i="33"/>
  <c r="S1709" i="33"/>
  <c r="S612" i="33" s="1"/>
  <c r="S1708" i="33"/>
  <c r="N35" i="33"/>
  <c r="N15" i="40" s="1"/>
  <c r="L38" i="33"/>
  <c r="O575" i="33"/>
  <c r="O183" i="40" s="1"/>
  <c r="O580" i="33"/>
  <c r="O33" i="33" s="1"/>
  <c r="O34" i="33" s="1"/>
  <c r="O14" i="40" s="1"/>
  <c r="O578" i="33"/>
  <c r="O1909" i="33" s="1"/>
  <c r="O539" i="40" s="1"/>
  <c r="O579" i="33"/>
  <c r="O3" i="33" s="1"/>
  <c r="O10" i="33" s="1"/>
  <c r="O2" i="40" s="1"/>
  <c r="Q1331" i="33"/>
  <c r="P62" i="33"/>
  <c r="P28" i="40" s="1"/>
  <c r="O119" i="33"/>
  <c r="O54" i="40" s="1"/>
  <c r="S1048" i="33"/>
  <c r="S304" i="40" s="1"/>
  <c r="R1108" i="33"/>
  <c r="R319" i="40" s="1"/>
  <c r="Q1863" i="33"/>
  <c r="R1064" i="33"/>
  <c r="R309" i="40" s="1"/>
  <c r="Q1067" i="33"/>
  <c r="R893" i="33"/>
  <c r="R865" i="33" s="1"/>
  <c r="R867" i="33" s="1"/>
  <c r="R891" i="33"/>
  <c r="R187" i="33" s="1"/>
  <c r="R890" i="33"/>
  <c r="R1861" i="33" s="1"/>
  <c r="R523" i="40" s="1"/>
  <c r="R892" i="33"/>
  <c r="R225" i="33" s="1"/>
  <c r="T1859" i="33"/>
  <c r="T522" i="40" s="1"/>
  <c r="R887" i="33"/>
  <c r="R259" i="40" s="1"/>
  <c r="O517" i="33"/>
  <c r="O171" i="40" s="1"/>
  <c r="S1705" i="33"/>
  <c r="S485" i="40" s="1"/>
  <c r="T1703" i="33"/>
  <c r="T534" i="33" s="1"/>
  <c r="T1702" i="33"/>
  <c r="S1082" i="33"/>
  <c r="S1080" i="33" s="1"/>
  <c r="S314" i="40" s="1"/>
  <c r="T785" i="33"/>
  <c r="T783" i="33" s="1"/>
  <c r="T233" i="40" s="1"/>
  <c r="T1273" i="33"/>
  <c r="Q1624" i="33"/>
  <c r="R1621" i="33"/>
  <c r="R457" i="40" s="1"/>
  <c r="Q698" i="33"/>
  <c r="S472" i="33"/>
  <c r="S148" i="40" s="1"/>
  <c r="S1887" i="33"/>
  <c r="R1085" i="33"/>
  <c r="R317" i="33" s="1"/>
  <c r="R1088" i="33"/>
  <c r="R1069" i="33" s="1"/>
  <c r="R1071" i="33" s="1"/>
  <c r="R1086" i="33"/>
  <c r="R348" i="33" s="1"/>
  <c r="R1083" i="33"/>
  <c r="R1084" i="33"/>
  <c r="R267" i="33" s="1"/>
  <c r="R1087" i="33"/>
  <c r="R415" i="33" s="1"/>
  <c r="S788" i="33"/>
  <c r="S256" i="33" s="1"/>
  <c r="S789" i="33"/>
  <c r="S762" i="33" s="1"/>
  <c r="S787" i="33"/>
  <c r="S211" i="33" s="1"/>
  <c r="S786" i="33"/>
  <c r="R695" i="33"/>
  <c r="R211" i="40" s="1"/>
  <c r="Q445" i="33"/>
  <c r="Q136" i="40" s="1"/>
  <c r="T804" i="33"/>
  <c r="T802" i="33" s="1"/>
  <c r="T237" i="40" s="1"/>
  <c r="T1478" i="33"/>
  <c r="T456" i="33" s="1"/>
  <c r="T1479" i="33"/>
  <c r="T1430" i="33" s="1"/>
  <c r="T1477" i="33"/>
  <c r="T287" i="33" s="1"/>
  <c r="T1476" i="33"/>
  <c r="T1473" i="33"/>
  <c r="T414" i="40" s="1"/>
  <c r="O66" i="33"/>
  <c r="O30" i="40" s="1"/>
  <c r="T1359" i="33"/>
  <c r="T1360" i="33"/>
  <c r="T281" i="33" s="1"/>
  <c r="S794" i="33"/>
  <c r="T1494" i="33"/>
  <c r="T1722" i="33"/>
  <c r="T1720" i="33" s="1"/>
  <c r="T488" i="40" s="1"/>
  <c r="S1498" i="33"/>
  <c r="S503" i="33" s="1"/>
  <c r="S504" i="33" s="1"/>
  <c r="S164" i="40" s="1"/>
  <c r="S1496" i="33"/>
  <c r="S189" i="33" s="1"/>
  <c r="S1499" i="33"/>
  <c r="S1100" i="33" s="1"/>
  <c r="S1497" i="33"/>
  <c r="S366" i="33" s="1"/>
  <c r="S1495" i="33"/>
  <c r="S1725" i="33"/>
  <c r="S218" i="33" s="1"/>
  <c r="S1724" i="33"/>
  <c r="S191" i="33" s="1"/>
  <c r="S1727" i="33"/>
  <c r="S1710" i="33" s="1"/>
  <c r="S1726" i="33"/>
  <c r="S370" i="33" s="1"/>
  <c r="S1723" i="33"/>
  <c r="R1051" i="33"/>
  <c r="S1008" i="33"/>
  <c r="S293" i="40" s="1"/>
  <c r="O223" i="33"/>
  <c r="P220" i="33"/>
  <c r="P93" i="40" s="1"/>
  <c r="M161" i="33"/>
  <c r="M72" i="40" s="1"/>
  <c r="R1328" i="33"/>
  <c r="R380" i="40" s="1"/>
  <c r="P1917" i="33"/>
  <c r="W608" i="33"/>
  <c r="W606" i="33" s="1"/>
  <c r="W187" i="40" s="1"/>
  <c r="Q507" i="33"/>
  <c r="Q166" i="40" s="1"/>
  <c r="R1318" i="33"/>
  <c r="R378" i="40" s="1"/>
  <c r="R1326" i="33"/>
  <c r="R1428" i="33" s="1"/>
  <c r="R1324" i="33"/>
  <c r="R356" i="33" s="1"/>
  <c r="R1322" i="33"/>
  <c r="R278" i="33" s="1"/>
  <c r="R1325" i="33"/>
  <c r="R416" i="33" s="1"/>
  <c r="R1323" i="33"/>
  <c r="R321" i="33" s="1"/>
  <c r="R1321" i="33"/>
  <c r="O1875" i="33"/>
  <c r="P1920" i="33"/>
  <c r="O428" i="33"/>
  <c r="N134" i="33"/>
  <c r="Q486" i="33"/>
  <c r="Q154" i="40" s="1"/>
  <c r="N115" i="33"/>
  <c r="N52" i="40" s="1"/>
  <c r="M164" i="33"/>
  <c r="O122" i="33"/>
  <c r="S489" i="33"/>
  <c r="S156" i="40" s="1"/>
  <c r="L1593" i="33"/>
  <c r="N1839" i="33"/>
  <c r="N107" i="33"/>
  <c r="O104" i="33"/>
  <c r="O48" i="40" s="1"/>
  <c r="R1284" i="33"/>
  <c r="R1282" i="33" s="1"/>
  <c r="R370" i="40" s="1"/>
  <c r="M57" i="33"/>
  <c r="Q439" i="33"/>
  <c r="Q133" i="40" s="1"/>
  <c r="Q565" i="33"/>
  <c r="Q529" i="33" s="1"/>
  <c r="Q564" i="33"/>
  <c r="T1347" i="33"/>
  <c r="T1345" i="33" s="1"/>
  <c r="T385" i="40" s="1"/>
  <c r="P547" i="33"/>
  <c r="Q388" i="33"/>
  <c r="Q115" i="40" s="1"/>
  <c r="N520" i="33"/>
  <c r="P1072" i="33"/>
  <c r="P312" i="40" s="1"/>
  <c r="P1077" i="33"/>
  <c r="P101" i="33" s="1"/>
  <c r="P103" i="33" s="1"/>
  <c r="P47" i="40" s="1"/>
  <c r="P1076" i="33"/>
  <c r="P4" i="33" s="1"/>
  <c r="P1075" i="33"/>
  <c r="P1921" i="33" s="1"/>
  <c r="P543" i="40" s="1"/>
  <c r="O69" i="33"/>
  <c r="P75" i="33"/>
  <c r="P434" i="33"/>
  <c r="L571" i="33"/>
  <c r="T727" i="33"/>
  <c r="T725" i="33" s="1"/>
  <c r="T221" i="40" s="1"/>
  <c r="S1348" i="33"/>
  <c r="S1351" i="33"/>
  <c r="S358" i="33" s="1"/>
  <c r="S1352" i="33"/>
  <c r="S384" i="33" s="1"/>
  <c r="S385" i="33" s="1"/>
  <c r="S113" i="40" s="1"/>
  <c r="S1353" i="33"/>
  <c r="S1206" i="33" s="1"/>
  <c r="S1350" i="33"/>
  <c r="S323" i="33" s="1"/>
  <c r="S1349" i="33"/>
  <c r="S280" i="33" s="1"/>
  <c r="O405" i="33"/>
  <c r="O1836" i="33"/>
  <c r="O509" i="40" s="1"/>
  <c r="O54" i="33"/>
  <c r="O24" i="40" s="1"/>
  <c r="Q1042" i="33"/>
  <c r="Q302" i="40" s="1"/>
  <c r="Q1046" i="33"/>
  <c r="Q543" i="33" s="1"/>
  <c r="Q544" i="33" s="1"/>
  <c r="Q1045" i="33"/>
  <c r="P175" i="33"/>
  <c r="P79" i="40" s="1"/>
  <c r="O538" i="33"/>
  <c r="O536" i="33" s="1"/>
  <c r="O176" i="40" s="1"/>
  <c r="Q431" i="33"/>
  <c r="Q129" i="40" s="1"/>
  <c r="O833" i="33"/>
  <c r="P72" i="33"/>
  <c r="P33" i="40" s="1"/>
  <c r="P425" i="33"/>
  <c r="P126" i="40" s="1"/>
  <c r="N539" i="33"/>
  <c r="N1882" i="33" s="1"/>
  <c r="N530" i="40" s="1"/>
  <c r="N541" i="33"/>
  <c r="N566" i="33" s="1"/>
  <c r="N567" i="33" s="1"/>
  <c r="N180" i="40" s="1"/>
  <c r="N542" i="33"/>
  <c r="N1588" i="33" s="1"/>
  <c r="N1589" i="33" s="1"/>
  <c r="N441" i="40" s="1"/>
  <c r="N540" i="33"/>
  <c r="N159" i="33" s="1"/>
  <c r="N160" i="33" s="1"/>
  <c r="N71" i="40" s="1"/>
  <c r="P402" i="33"/>
  <c r="P120" i="40" s="1"/>
  <c r="T1686" i="33"/>
  <c r="T1684" i="33" s="1"/>
  <c r="T480" i="40" s="1"/>
  <c r="M568" i="33"/>
  <c r="M181" i="40" s="1"/>
  <c r="S1689" i="33"/>
  <c r="S522" i="33" s="1"/>
  <c r="S523" i="33" s="1"/>
  <c r="S173" i="40" s="1"/>
  <c r="S1688" i="33"/>
  <c r="S1687" i="33"/>
  <c r="M1590" i="33"/>
  <c r="M442" i="40" s="1"/>
  <c r="P50" i="33"/>
  <c r="P22" i="40" s="1"/>
  <c r="O131" i="33"/>
  <c r="O60" i="40" s="1"/>
  <c r="Q645" i="33"/>
  <c r="Q171" i="33" s="1"/>
  <c r="Q172" i="33" s="1"/>
  <c r="Q77" i="40" s="1"/>
  <c r="Q644" i="33"/>
  <c r="Q684" i="33"/>
  <c r="Q682" i="33" s="1"/>
  <c r="Q206" i="40" s="1"/>
  <c r="S601" i="33"/>
  <c r="S599" i="33" s="1"/>
  <c r="S186" i="40" s="1"/>
  <c r="Q1286" i="33"/>
  <c r="Q533" i="33" s="1"/>
  <c r="Q1285" i="33"/>
  <c r="Q1879" i="33" s="1"/>
  <c r="Q529" i="40" s="1"/>
  <c r="P688" i="33"/>
  <c r="P140" i="33" s="1"/>
  <c r="P143" i="33" s="1"/>
  <c r="P62" i="40" s="1"/>
  <c r="P686" i="33"/>
  <c r="P109" i="33" s="1"/>
  <c r="P112" i="33" s="1"/>
  <c r="P50" i="40" s="1"/>
  <c r="P687" i="33"/>
  <c r="P136" i="33" s="1"/>
  <c r="P685" i="33"/>
  <c r="P1873" i="33" s="1"/>
  <c r="P527" i="40" s="1"/>
  <c r="N11" i="33"/>
  <c r="N3" i="40" s="1"/>
  <c r="F8" i="15"/>
  <c r="F7" i="15"/>
  <c r="F6" i="15"/>
  <c r="F5" i="15"/>
  <c r="F4" i="15"/>
  <c r="F3" i="15"/>
  <c r="T1767" i="33" l="1"/>
  <c r="T330" i="33" s="1"/>
  <c r="R1217" i="33"/>
  <c r="T1765" i="33"/>
  <c r="T198" i="33" s="1"/>
  <c r="S948" i="33"/>
  <c r="S951" i="33" s="1"/>
  <c r="S952" i="33" s="1"/>
  <c r="R1716" i="33"/>
  <c r="R158" i="33"/>
  <c r="T1251" i="33"/>
  <c r="T320" i="33" s="1"/>
  <c r="T1253" i="33"/>
  <c r="T391" i="33" s="1"/>
  <c r="R155" i="33"/>
  <c r="R69" i="40" s="1"/>
  <c r="S496" i="33"/>
  <c r="S91" i="33"/>
  <c r="Q1893" i="33"/>
  <c r="R490" i="40"/>
  <c r="S1732" i="33"/>
  <c r="T1254" i="33"/>
  <c r="T1235" i="33" s="1"/>
  <c r="R672" i="33"/>
  <c r="R21" i="33" s="1"/>
  <c r="T1246" i="33"/>
  <c r="T361" i="40" s="1"/>
  <c r="P127" i="33"/>
  <c r="P58" i="40" s="1"/>
  <c r="S900" i="33"/>
  <c r="S264" i="40" s="1"/>
  <c r="R671" i="33"/>
  <c r="R903" i="33"/>
  <c r="S1019" i="33"/>
  <c r="T1362" i="33"/>
  <c r="T359" i="33" s="1"/>
  <c r="S1617" i="33"/>
  <c r="S455" i="40" s="1"/>
  <c r="T1364" i="33"/>
  <c r="T1531" i="33" s="1"/>
  <c r="T1361" i="33"/>
  <c r="T324" i="33" s="1"/>
  <c r="T1363" i="33"/>
  <c r="T417" i="33" s="1"/>
  <c r="U1358" i="33"/>
  <c r="S242" i="33"/>
  <c r="S98" i="40" s="1"/>
  <c r="S1741" i="33"/>
  <c r="S1747" i="33"/>
  <c r="S448" i="33" s="1"/>
  <c r="S1744" i="33"/>
  <c r="S1746" i="33"/>
  <c r="S372" i="33" s="1"/>
  <c r="S1748" i="33"/>
  <c r="S1419" i="33" s="1"/>
  <c r="S1745" i="33"/>
  <c r="S296" i="33" s="1"/>
  <c r="O307" i="33"/>
  <c r="P304" i="33"/>
  <c r="P105" i="40" s="1"/>
  <c r="R462" i="40"/>
  <c r="S1636" i="33"/>
  <c r="Q652" i="33"/>
  <c r="Q1897" i="33" s="1"/>
  <c r="Q535" i="40" s="1"/>
  <c r="Q1652" i="33"/>
  <c r="Q472" i="40" s="1"/>
  <c r="S823" i="33"/>
  <c r="R824" i="33" s="1"/>
  <c r="R492" i="33"/>
  <c r="T1849" i="33"/>
  <c r="T516" i="40" s="1"/>
  <c r="T1202" i="33"/>
  <c r="T349" i="40" s="1"/>
  <c r="R681" i="33"/>
  <c r="R684" i="33" s="1"/>
  <c r="R682" i="33" s="1"/>
  <c r="R206" i="40" s="1"/>
  <c r="Q1908" i="33"/>
  <c r="S501" i="33"/>
  <c r="S163" i="40" s="1"/>
  <c r="T880" i="33"/>
  <c r="T259" i="33" s="1"/>
  <c r="T884" i="33"/>
  <c r="T864" i="33" s="1"/>
  <c r="M576" i="40"/>
  <c r="T882" i="33"/>
  <c r="T343" i="33" s="1"/>
  <c r="S1159" i="33"/>
  <c r="S334" i="40" s="1"/>
  <c r="R478" i="40"/>
  <c r="S1677" i="33"/>
  <c r="N81" i="33"/>
  <c r="N37" i="40" s="1"/>
  <c r="R1162" i="33"/>
  <c r="U1814" i="33"/>
  <c r="R497" i="33"/>
  <c r="T879" i="33"/>
  <c r="U1815" i="33"/>
  <c r="U183" i="33" s="1"/>
  <c r="P81" i="40"/>
  <c r="Q181" i="33"/>
  <c r="Q452" i="33"/>
  <c r="Q138" i="40" s="1"/>
  <c r="T883" i="33"/>
  <c r="T383" i="33" s="1"/>
  <c r="Q653" i="33"/>
  <c r="Q15" i="33" s="1"/>
  <c r="Q16" i="33" s="1"/>
  <c r="Q5" i="40" s="1"/>
  <c r="T876" i="33"/>
  <c r="T257" i="40" s="1"/>
  <c r="S692" i="33"/>
  <c r="S209" i="40" s="1"/>
  <c r="Q654" i="33"/>
  <c r="Q100" i="33" s="1"/>
  <c r="P152" i="33"/>
  <c r="P67" i="40" s="1"/>
  <c r="R436" i="40"/>
  <c r="S1574" i="33"/>
  <c r="S1572" i="33" s="1"/>
  <c r="R1696" i="33"/>
  <c r="R177" i="33" s="1"/>
  <c r="R178" i="33" s="1"/>
  <c r="R80" i="40" s="1"/>
  <c r="R1695" i="33"/>
  <c r="P455" i="33"/>
  <c r="N564" i="40"/>
  <c r="R1692" i="33"/>
  <c r="N565" i="40"/>
  <c r="T275" i="40"/>
  <c r="U941" i="33"/>
  <c r="U939" i="33" s="1"/>
  <c r="U275" i="40" s="1"/>
  <c r="S475" i="33"/>
  <c r="S150" i="40" s="1"/>
  <c r="S151" i="40"/>
  <c r="R32" i="33"/>
  <c r="S29" i="33"/>
  <c r="S12" i="40" s="1"/>
  <c r="S622" i="33"/>
  <c r="S190" i="40" s="1"/>
  <c r="S191" i="40"/>
  <c r="T1609" i="33"/>
  <c r="T450" i="40" s="1"/>
  <c r="T451" i="40"/>
  <c r="R1642" i="33"/>
  <c r="S466" i="40"/>
  <c r="S215" i="40"/>
  <c r="R703" i="33"/>
  <c r="S700" i="33"/>
  <c r="O42" i="33"/>
  <c r="O18" i="40" s="1"/>
  <c r="O45" i="33"/>
  <c r="O20" i="33"/>
  <c r="T943" i="33"/>
  <c r="T241" i="33" s="1"/>
  <c r="T945" i="33"/>
  <c r="T921" i="33" s="1"/>
  <c r="T944" i="33"/>
  <c r="T260" i="33" s="1"/>
  <c r="T942" i="33"/>
  <c r="M578" i="40"/>
  <c r="Q393" i="33"/>
  <c r="Q117" i="40" s="1"/>
  <c r="Q1866" i="33"/>
  <c r="M14" i="33"/>
  <c r="O338" i="33"/>
  <c r="S1484" i="33"/>
  <c r="S614" i="33"/>
  <c r="S617" i="33" s="1"/>
  <c r="S615" i="33" s="1"/>
  <c r="S188" i="40" s="1"/>
  <c r="R219" i="33"/>
  <c r="R92" i="40" s="1"/>
  <c r="R1412" i="33"/>
  <c r="R1410" i="33" s="1"/>
  <c r="R402" i="40" s="1"/>
  <c r="S1243" i="33"/>
  <c r="S46" i="33" s="1"/>
  <c r="S47" i="33" s="1"/>
  <c r="S20" i="40" s="1"/>
  <c r="T250" i="33"/>
  <c r="S1242" i="33"/>
  <c r="S40" i="33" s="1"/>
  <c r="S586" i="33"/>
  <c r="S588" i="33" s="1"/>
  <c r="S679" i="33" s="1"/>
  <c r="Q1212" i="33"/>
  <c r="Q353" i="40" s="1"/>
  <c r="U756" i="33"/>
  <c r="U758" i="33" s="1"/>
  <c r="U1278" i="33" s="1"/>
  <c r="S1241" i="33"/>
  <c r="P17" i="33"/>
  <c r="P6" i="40" s="1"/>
  <c r="R483" i="33"/>
  <c r="R152" i="40" s="1"/>
  <c r="O197" i="33"/>
  <c r="P335" i="33"/>
  <c r="P108" i="40" s="1"/>
  <c r="T1122" i="33"/>
  <c r="T1120" i="33" s="1"/>
  <c r="T326" i="40" s="1"/>
  <c r="U1375" i="33"/>
  <c r="U1380" i="33" s="1"/>
  <c r="U597" i="33" s="1"/>
  <c r="U598" i="33" s="1"/>
  <c r="Q203" i="33"/>
  <c r="Q88" i="40" s="1"/>
  <c r="V1551" i="33"/>
  <c r="R830" i="33"/>
  <c r="R244" i="40" s="1"/>
  <c r="S1205" i="33"/>
  <c r="P1845" i="33"/>
  <c r="Q1842" i="33"/>
  <c r="Q512" i="40" s="1"/>
  <c r="T1769" i="33"/>
  <c r="T647" i="33" s="1"/>
  <c r="R1176" i="33"/>
  <c r="R339" i="40" s="1"/>
  <c r="R1182" i="33"/>
  <c r="R447" i="33" s="1"/>
  <c r="R451" i="33" s="1"/>
  <c r="R137" i="40" s="1"/>
  <c r="R1183" i="33"/>
  <c r="R646" i="33" s="1"/>
  <c r="R648" i="33" s="1"/>
  <c r="R651" i="33" s="1"/>
  <c r="R653" i="33" s="1"/>
  <c r="R15" i="33" s="1"/>
  <c r="R16" i="33" s="1"/>
  <c r="R5" i="40" s="1"/>
  <c r="R1180" i="33"/>
  <c r="R273" i="33" s="1"/>
  <c r="R1181" i="33"/>
  <c r="R352" i="33" s="1"/>
  <c r="R1179" i="33"/>
  <c r="S1003" i="33"/>
  <c r="S290" i="40" s="1"/>
  <c r="T1766" i="33"/>
  <c r="T298" i="33" s="1"/>
  <c r="P210" i="33"/>
  <c r="Q207" i="33"/>
  <c r="Q90" i="40" s="1"/>
  <c r="T1764" i="33"/>
  <c r="S157" i="33"/>
  <c r="T1761" i="33"/>
  <c r="T496" i="40" s="1"/>
  <c r="R924" i="33"/>
  <c r="R271" i="40" s="1"/>
  <c r="R927" i="33"/>
  <c r="R1900" i="33" s="1"/>
  <c r="R536" i="40" s="1"/>
  <c r="R928" i="33"/>
  <c r="R64" i="33" s="1"/>
  <c r="R65" i="33" s="1"/>
  <c r="R29" i="40" s="1"/>
  <c r="Q459" i="33"/>
  <c r="Q141" i="40" s="1"/>
  <c r="R1855" i="33"/>
  <c r="P379" i="33"/>
  <c r="P111" i="40" s="1"/>
  <c r="O382" i="33"/>
  <c r="R959" i="33"/>
  <c r="S1666" i="33"/>
  <c r="S476" i="40" s="1"/>
  <c r="S1670" i="33"/>
  <c r="S232" i="33" s="1"/>
  <c r="S1671" i="33"/>
  <c r="S294" i="33" s="1"/>
  <c r="S1672" i="33"/>
  <c r="S922" i="33" s="1"/>
  <c r="S923" i="33" s="1"/>
  <c r="S1669" i="33"/>
  <c r="S956" i="33"/>
  <c r="S279" i="40" s="1"/>
  <c r="Q1902" i="33"/>
  <c r="P194" i="33"/>
  <c r="P84" i="40" s="1"/>
  <c r="R747" i="33"/>
  <c r="R749" i="33" s="1"/>
  <c r="R184" i="33" s="1"/>
  <c r="S1852" i="33"/>
  <c r="S518" i="40" s="1"/>
  <c r="P462" i="33"/>
  <c r="O412" i="33"/>
  <c r="T1227" i="33"/>
  <c r="S897" i="33"/>
  <c r="S262" i="40" s="1"/>
  <c r="P409" i="33"/>
  <c r="P123" i="40" s="1"/>
  <c r="S1228" i="33"/>
  <c r="S1232" i="33"/>
  <c r="S390" i="33" s="1"/>
  <c r="S392" i="33" s="1"/>
  <c r="S116" i="40" s="1"/>
  <c r="S1233" i="33"/>
  <c r="S1215" i="33" s="1"/>
  <c r="S1230" i="33"/>
  <c r="S319" i="33" s="1"/>
  <c r="S1229" i="33"/>
  <c r="S274" i="33" s="1"/>
  <c r="S1231" i="33"/>
  <c r="S353" i="33" s="1"/>
  <c r="P235" i="33"/>
  <c r="P96" i="40" s="1"/>
  <c r="R1220" i="33"/>
  <c r="T1830" i="33"/>
  <c r="T964" i="33"/>
  <c r="T962" i="33" s="1"/>
  <c r="T282" i="40" s="1"/>
  <c r="R1536" i="33"/>
  <c r="O238" i="33"/>
  <c r="R1537" i="33"/>
  <c r="R8" i="33" s="1"/>
  <c r="T477" i="33"/>
  <c r="T151" i="40" s="1"/>
  <c r="S1797" i="33"/>
  <c r="S376" i="33" s="1"/>
  <c r="S1795" i="33"/>
  <c r="S300" i="33" s="1"/>
  <c r="S1798" i="33"/>
  <c r="S422" i="33" s="1"/>
  <c r="S1796" i="33"/>
  <c r="S332" i="33" s="1"/>
  <c r="S1794" i="33"/>
  <c r="S1799" i="33"/>
  <c r="S666" i="33" s="1"/>
  <c r="R862" i="33"/>
  <c r="R906" i="33"/>
  <c r="R267" i="40" s="1"/>
  <c r="R909" i="33"/>
  <c r="R910" i="33"/>
  <c r="R531" i="33" s="1"/>
  <c r="S1030" i="33"/>
  <c r="T915" i="33"/>
  <c r="S1186" i="33"/>
  <c r="S341" i="40" s="1"/>
  <c r="S1190" i="33"/>
  <c r="S1580" i="33" s="1"/>
  <c r="S1582" i="33" s="1"/>
  <c r="S437" i="40" s="1"/>
  <c r="S1189" i="33"/>
  <c r="S916" i="33"/>
  <c r="S917" i="33"/>
  <c r="S532" i="33" s="1"/>
  <c r="T1336" i="33"/>
  <c r="S1390" i="33"/>
  <c r="S859" i="33"/>
  <c r="S252" i="40" s="1"/>
  <c r="Q1106" i="33"/>
  <c r="Q572" i="33" s="1"/>
  <c r="Q574" i="33" s="1"/>
  <c r="Q1105" i="33"/>
  <c r="Q1888" i="33" s="1"/>
  <c r="Q532" i="40" s="1"/>
  <c r="Q243" i="33"/>
  <c r="Q99" i="40" s="1"/>
  <c r="Q467" i="33"/>
  <c r="Q145" i="40" s="1"/>
  <c r="S1791" i="33"/>
  <c r="S501" i="40" s="1"/>
  <c r="R1401" i="33"/>
  <c r="R284" i="33" s="1"/>
  <c r="R1404" i="33"/>
  <c r="R400" i="33" s="1"/>
  <c r="R1397" i="33"/>
  <c r="R400" i="40" s="1"/>
  <c r="R1402" i="33"/>
  <c r="R325" i="33" s="1"/>
  <c r="R1400" i="33"/>
  <c r="R1405" i="33"/>
  <c r="R1099" i="33" s="1"/>
  <c r="R1101" i="33" s="1"/>
  <c r="R1104" i="33" s="1"/>
  <c r="R1403" i="33"/>
  <c r="R361" i="33" s="1"/>
  <c r="V1303" i="33"/>
  <c r="V1301" i="33" s="1"/>
  <c r="V374" i="40" s="1"/>
  <c r="S510" i="33"/>
  <c r="S168" i="40" s="1"/>
  <c r="S1091" i="33"/>
  <c r="S316" i="40" s="1"/>
  <c r="S1096" i="33"/>
  <c r="S268" i="33" s="1"/>
  <c r="S1095" i="33"/>
  <c r="S227" i="33" s="1"/>
  <c r="S1097" i="33"/>
  <c r="S1070" i="33" s="1"/>
  <c r="S1094" i="33"/>
  <c r="T1847" i="33"/>
  <c r="T515" i="40" s="1"/>
  <c r="S1116" i="33"/>
  <c r="S324" i="40" s="1"/>
  <c r="U1305" i="33"/>
  <c r="U1682" i="33" s="1"/>
  <c r="U1683" i="33" s="1"/>
  <c r="U1686" i="33" s="1"/>
  <c r="U1684" i="33" s="1"/>
  <c r="U480" i="40" s="1"/>
  <c r="U1304" i="33"/>
  <c r="U853" i="33"/>
  <c r="R513" i="33"/>
  <c r="T1646" i="33"/>
  <c r="T469" i="40" s="1"/>
  <c r="S663" i="33"/>
  <c r="S200" i="40" s="1"/>
  <c r="S1167" i="33"/>
  <c r="R1172" i="33"/>
  <c r="R398" i="33" s="1"/>
  <c r="R1170" i="33"/>
  <c r="R318" i="33" s="1"/>
  <c r="R1171" i="33"/>
  <c r="R351" i="33" s="1"/>
  <c r="R1173" i="33"/>
  <c r="R1129" i="33" s="1"/>
  <c r="R1130" i="33" s="1"/>
  <c r="R1169" i="33"/>
  <c r="R272" i="33" s="1"/>
  <c r="R1168" i="33"/>
  <c r="R1870" i="33" s="1"/>
  <c r="R526" i="40" s="1"/>
  <c r="R478" i="33"/>
  <c r="T1504" i="33"/>
  <c r="T1502" i="33" s="1"/>
  <c r="T420" i="40" s="1"/>
  <c r="S1509" i="33"/>
  <c r="S420" i="33" s="1"/>
  <c r="S1505" i="33"/>
  <c r="S1507" i="33"/>
  <c r="S328" i="33" s="1"/>
  <c r="S1506" i="33"/>
  <c r="S289" i="33" s="1"/>
  <c r="S1510" i="33"/>
  <c r="S1407" i="33" s="1"/>
  <c r="S1409" i="33" s="1"/>
  <c r="S1508" i="33"/>
  <c r="S367" i="33" s="1"/>
  <c r="S658" i="33"/>
  <c r="S197" i="40" s="1"/>
  <c r="S1850" i="33"/>
  <c r="T1641" i="33"/>
  <c r="T466" i="40" s="1"/>
  <c r="T933" i="33"/>
  <c r="T931" i="33" s="1"/>
  <c r="T273" i="40" s="1"/>
  <c r="P526" i="33"/>
  <c r="P175" i="40" s="1"/>
  <c r="S953" i="33"/>
  <c r="S58" i="33" s="1"/>
  <c r="S59" i="33" s="1"/>
  <c r="S26" i="40" s="1"/>
  <c r="P246" i="33"/>
  <c r="T902" i="33"/>
  <c r="T265" i="40" s="1"/>
  <c r="S1308" i="33"/>
  <c r="S376" i="40" s="1"/>
  <c r="S1312" i="33"/>
  <c r="S228" i="33" s="1"/>
  <c r="S1315" i="33"/>
  <c r="S1530" i="33" s="1"/>
  <c r="S1532" i="33" s="1"/>
  <c r="S1535" i="33" s="1"/>
  <c r="S1533" i="33" s="1"/>
  <c r="S426" i="40" s="1"/>
  <c r="S1311" i="33"/>
  <c r="S1314" i="33"/>
  <c r="S355" i="33" s="1"/>
  <c r="S1313" i="33"/>
  <c r="S277" i="33" s="1"/>
  <c r="S763" i="33"/>
  <c r="S766" i="33" s="1"/>
  <c r="S764" i="33" s="1"/>
  <c r="S229" i="40" s="1"/>
  <c r="R1560" i="33"/>
  <c r="R1569" i="33"/>
  <c r="R716" i="33" s="1"/>
  <c r="R1568" i="33"/>
  <c r="R457" i="33" s="1"/>
  <c r="R458" i="33" s="1"/>
  <c r="R140" i="40" s="1"/>
  <c r="R1567" i="33"/>
  <c r="R190" i="33" s="1"/>
  <c r="R1566" i="33"/>
  <c r="N147" i="33"/>
  <c r="S1557" i="33"/>
  <c r="S431" i="40" s="1"/>
  <c r="T1820" i="33"/>
  <c r="S1565" i="33"/>
  <c r="S1563" i="33" s="1"/>
  <c r="S434" i="40" s="1"/>
  <c r="U774" i="33"/>
  <c r="O99" i="33"/>
  <c r="S1469" i="33"/>
  <c r="S419" i="33" s="1"/>
  <c r="S1466" i="33"/>
  <c r="S286" i="33" s="1"/>
  <c r="S1462" i="33"/>
  <c r="S412" i="40" s="1"/>
  <c r="S1470" i="33"/>
  <c r="S1417" i="33" s="1"/>
  <c r="S1465" i="33"/>
  <c r="S1467" i="33"/>
  <c r="S327" i="33" s="1"/>
  <c r="S1468" i="33"/>
  <c r="S364" i="33" s="1"/>
  <c r="S1825" i="33"/>
  <c r="S423" i="33" s="1"/>
  <c r="S1824" i="33"/>
  <c r="S377" i="33" s="1"/>
  <c r="S1823" i="33"/>
  <c r="S333" i="33" s="1"/>
  <c r="S1826" i="33"/>
  <c r="S573" i="33" s="1"/>
  <c r="S1821" i="33"/>
  <c r="S1822" i="33"/>
  <c r="S302" i="33" s="1"/>
  <c r="T775" i="33"/>
  <c r="T780" i="33"/>
  <c r="T761" i="33" s="1"/>
  <c r="T778" i="33"/>
  <c r="T340" i="33" s="1"/>
  <c r="T776" i="33"/>
  <c r="T255" i="33" s="1"/>
  <c r="T779" i="33"/>
  <c r="T441" i="33" s="1"/>
  <c r="T442" i="33" s="1"/>
  <c r="T134" i="40" s="1"/>
  <c r="T777" i="33"/>
  <c r="T309" i="33" s="1"/>
  <c r="N144" i="33"/>
  <c r="N63" i="40" s="1"/>
  <c r="O96" i="33"/>
  <c r="O45" i="40" s="1"/>
  <c r="Q169" i="33"/>
  <c r="R22" i="33"/>
  <c r="Q306" i="33"/>
  <c r="Q106" i="40" s="1"/>
  <c r="U1259" i="33"/>
  <c r="U1257" i="33" s="1"/>
  <c r="U363" i="40" s="1"/>
  <c r="Q1926" i="33"/>
  <c r="U1142" i="33"/>
  <c r="S1612" i="33"/>
  <c r="S842" i="33"/>
  <c r="S1786" i="33"/>
  <c r="S192" i="33" s="1"/>
  <c r="S1787" i="33"/>
  <c r="S233" i="33" s="1"/>
  <c r="S1788" i="33"/>
  <c r="S665" i="33" s="1"/>
  <c r="S1785" i="33"/>
  <c r="Q1929" i="33"/>
  <c r="S1453" i="33"/>
  <c r="S736" i="33"/>
  <c r="S223" i="40" s="1"/>
  <c r="S740" i="33"/>
  <c r="S254" i="33" s="1"/>
  <c r="S739" i="33"/>
  <c r="S741" i="33"/>
  <c r="S743" i="33" s="1"/>
  <c r="S744" i="33" s="1"/>
  <c r="R625" i="33"/>
  <c r="S1782" i="33"/>
  <c r="S499" i="40" s="1"/>
  <c r="U1522" i="33"/>
  <c r="U424" i="40" s="1"/>
  <c r="U1526" i="33"/>
  <c r="U559" i="33" s="1"/>
  <c r="U1528" i="33"/>
  <c r="U1208" i="33" s="1"/>
  <c r="U1527" i="33"/>
  <c r="U627" i="33" s="1"/>
  <c r="U1525" i="33"/>
  <c r="R1455" i="33"/>
  <c r="R285" i="33" s="1"/>
  <c r="R1456" i="33"/>
  <c r="R326" i="33" s="1"/>
  <c r="R1459" i="33"/>
  <c r="R1429" i="33" s="1"/>
  <c r="R1432" i="33" s="1"/>
  <c r="R1454" i="33"/>
  <c r="R1927" i="33" s="1"/>
  <c r="R545" i="40" s="1"/>
  <c r="R1458" i="33"/>
  <c r="R418" i="33" s="1"/>
  <c r="R424" i="33" s="1"/>
  <c r="R125" i="40" s="1"/>
  <c r="R1457" i="33"/>
  <c r="R363" i="33" s="1"/>
  <c r="R1268" i="33"/>
  <c r="T1802" i="33"/>
  <c r="T503" i="40" s="1"/>
  <c r="T1805" i="33"/>
  <c r="T1808" i="33"/>
  <c r="T1291" i="33" s="1"/>
  <c r="T1807" i="33"/>
  <c r="T450" i="33" s="1"/>
  <c r="T1806" i="33"/>
  <c r="T301" i="33" s="1"/>
  <c r="S1061" i="33"/>
  <c r="S397" i="33" s="1"/>
  <c r="S1057" i="33"/>
  <c r="S1062" i="33"/>
  <c r="S1037" i="33" s="1"/>
  <c r="S1058" i="33"/>
  <c r="S266" i="33" s="1"/>
  <c r="S1060" i="33"/>
  <c r="S347" i="33" s="1"/>
  <c r="S1059" i="33"/>
  <c r="S316" i="33" s="1"/>
  <c r="T1194" i="33"/>
  <c r="Q721" i="33"/>
  <c r="Q1918" i="33" s="1"/>
  <c r="Q542" i="40" s="1"/>
  <c r="O128" i="33"/>
  <c r="P125" i="33"/>
  <c r="P57" i="40" s="1"/>
  <c r="U754" i="33"/>
  <c r="U227" i="40" s="1"/>
  <c r="S1265" i="33"/>
  <c r="S365" i="40" s="1"/>
  <c r="T1262" i="33"/>
  <c r="T276" i="33" s="1"/>
  <c r="T1261" i="33"/>
  <c r="T215" i="33" s="1"/>
  <c r="T1263" i="33"/>
  <c r="T1236" i="33" s="1"/>
  <c r="T1260" i="33"/>
  <c r="V1813" i="33"/>
  <c r="V1811" i="33" s="1"/>
  <c r="V505" i="40" s="1"/>
  <c r="P26" i="33"/>
  <c r="P10" i="40" s="1"/>
  <c r="Q1905" i="33"/>
  <c r="S949" i="33"/>
  <c r="S276" i="40" s="1"/>
  <c r="Q722" i="33"/>
  <c r="Q52" i="33" s="1"/>
  <c r="Q53" i="33" s="1"/>
  <c r="Q23" i="40" s="1"/>
  <c r="Q1585" i="33"/>
  <c r="Q439" i="40" s="1"/>
  <c r="S1054" i="33"/>
  <c r="S307" i="40" s="1"/>
  <c r="U553" i="33"/>
  <c r="U551" i="33" s="1"/>
  <c r="U178" i="40" s="1"/>
  <c r="T1146" i="33"/>
  <c r="T479" i="33" s="1"/>
  <c r="T1144" i="33"/>
  <c r="T270" i="33" s="1"/>
  <c r="T1143" i="33"/>
  <c r="T1145" i="33"/>
  <c r="T349" i="33" s="1"/>
  <c r="T1147" i="33"/>
  <c r="T1128" i="33" s="1"/>
  <c r="S1199" i="33"/>
  <c r="P396" i="33"/>
  <c r="S1011" i="33"/>
  <c r="S295" i="40" s="1"/>
  <c r="R693" i="33"/>
  <c r="S690" i="33"/>
  <c r="S208" i="40" s="1"/>
  <c r="S1369" i="33"/>
  <c r="S391" i="40" s="1"/>
  <c r="S1110" i="33"/>
  <c r="S320" i="40" s="1"/>
  <c r="P60" i="33"/>
  <c r="P27" i="40" s="1"/>
  <c r="S1603" i="33"/>
  <c r="S1601" i="33" s="1"/>
  <c r="S448" i="40" s="1"/>
  <c r="S1443" i="33"/>
  <c r="S1152" i="33"/>
  <c r="R1448" i="33"/>
  <c r="R1416" i="33" s="1"/>
  <c r="R1420" i="33" s="1"/>
  <c r="R1423" i="33" s="1"/>
  <c r="R1444" i="33"/>
  <c r="R1867" i="33" s="1"/>
  <c r="R525" i="40" s="1"/>
  <c r="R1445" i="33"/>
  <c r="R188" i="33" s="1"/>
  <c r="R1447" i="33"/>
  <c r="R463" i="33" s="1"/>
  <c r="R464" i="33" s="1"/>
  <c r="R143" i="40" s="1"/>
  <c r="R1446" i="33"/>
  <c r="R362" i="33" s="1"/>
  <c r="W610" i="33"/>
  <c r="R1293" i="33"/>
  <c r="R372" i="40" s="1"/>
  <c r="R1297" i="33"/>
  <c r="R1298" i="33"/>
  <c r="R515" i="33" s="1"/>
  <c r="R1296" i="33"/>
  <c r="R629" i="33"/>
  <c r="R192" i="40" s="1"/>
  <c r="R633" i="33"/>
  <c r="R108" i="33" s="1"/>
  <c r="T1597" i="33"/>
  <c r="T446" i="40" s="1"/>
  <c r="T1632" i="33"/>
  <c r="T1581" i="33" s="1"/>
  <c r="T1630" i="33"/>
  <c r="T1631" i="33"/>
  <c r="T9" i="33" s="1"/>
  <c r="T1627" i="33"/>
  <c r="T460" i="40" s="1"/>
  <c r="U945" i="33"/>
  <c r="U921" i="33" s="1"/>
  <c r="U1658" i="33"/>
  <c r="U1656" i="33" s="1"/>
  <c r="U474" i="40" s="1"/>
  <c r="R997" i="33"/>
  <c r="R345" i="33" s="1"/>
  <c r="R996" i="33"/>
  <c r="R314" i="33" s="1"/>
  <c r="R995" i="33"/>
  <c r="R263" i="33" s="1"/>
  <c r="R994" i="33"/>
  <c r="R998" i="33"/>
  <c r="R406" i="33" s="1"/>
  <c r="R408" i="33" s="1"/>
  <c r="R122" i="40" s="1"/>
  <c r="R999" i="33"/>
  <c r="R980" i="33" s="1"/>
  <c r="R982" i="33" s="1"/>
  <c r="R635" i="33"/>
  <c r="R135" i="33" s="1"/>
  <c r="S1778" i="33"/>
  <c r="S331" i="33" s="1"/>
  <c r="S1780" i="33"/>
  <c r="S639" i="33" s="1"/>
  <c r="S640" i="33" s="1"/>
  <c r="S643" i="33" s="1"/>
  <c r="S641" i="33" s="1"/>
  <c r="S193" i="40" s="1"/>
  <c r="S1776" i="33"/>
  <c r="S199" i="33" s="1"/>
  <c r="S200" i="33" s="1"/>
  <c r="S86" i="40" s="1"/>
  <c r="S1777" i="33"/>
  <c r="S299" i="33" s="1"/>
  <c r="S1779" i="33"/>
  <c r="S375" i="33" s="1"/>
  <c r="S1775" i="33"/>
  <c r="S1772" i="33"/>
  <c r="S498" i="40" s="1"/>
  <c r="U593" i="33"/>
  <c r="U591" i="33" s="1"/>
  <c r="U185" i="40" s="1"/>
  <c r="S1384" i="33"/>
  <c r="S396" i="40" s="1"/>
  <c r="Q535" i="33"/>
  <c r="R637" i="33"/>
  <c r="R1834" i="33" s="1"/>
  <c r="R1835" i="33" s="1"/>
  <c r="R508" i="40" s="1"/>
  <c r="T1515" i="33"/>
  <c r="T1513" i="33" s="1"/>
  <c r="T422" i="40" s="1"/>
  <c r="T594" i="33"/>
  <c r="T595" i="33"/>
  <c r="T1579" i="33" s="1"/>
  <c r="T596" i="33"/>
  <c r="T1619" i="33" s="1"/>
  <c r="T1620" i="33" s="1"/>
  <c r="T456" i="40" s="1"/>
  <c r="T1662" i="33"/>
  <c r="T369" i="33" s="1"/>
  <c r="T1660" i="33"/>
  <c r="T231" i="33" s="1"/>
  <c r="T1663" i="33"/>
  <c r="T1408" i="33" s="1"/>
  <c r="T1661" i="33"/>
  <c r="T293" i="33" s="1"/>
  <c r="T1659" i="33"/>
  <c r="R636" i="33"/>
  <c r="R139" i="33" s="1"/>
  <c r="R1896" i="33"/>
  <c r="S1518" i="33"/>
  <c r="S626" i="33" s="1"/>
  <c r="S628" i="33" s="1"/>
  <c r="S1517" i="33"/>
  <c r="S558" i="33" s="1"/>
  <c r="S560" i="33" s="1"/>
  <c r="S1519" i="33"/>
  <c r="S1207" i="33" s="1"/>
  <c r="S1209" i="33" s="1"/>
  <c r="S351" i="40" s="1"/>
  <c r="S1516" i="33"/>
  <c r="S1894" i="33" s="1"/>
  <c r="S534" i="40" s="1"/>
  <c r="T813" i="33"/>
  <c r="T239" i="40" s="1"/>
  <c r="T816" i="33"/>
  <c r="T819" i="33"/>
  <c r="T582" i="33" s="1"/>
  <c r="T818" i="33"/>
  <c r="T212" i="33" s="1"/>
  <c r="T817" i="33"/>
  <c r="T185" i="33" s="1"/>
  <c r="P121" i="33"/>
  <c r="P55" i="40" s="1"/>
  <c r="R870" i="33"/>
  <c r="R868" i="33" s="1"/>
  <c r="R255" i="40" s="1"/>
  <c r="R634" i="33"/>
  <c r="R117" i="33" s="1"/>
  <c r="R118" i="33" s="1"/>
  <c r="R53" i="40" s="1"/>
  <c r="R632" i="33"/>
  <c r="T1050" i="33"/>
  <c r="T305" i="40" s="1"/>
  <c r="R991" i="33"/>
  <c r="R287" i="40" s="1"/>
  <c r="R1014" i="33"/>
  <c r="O1911" i="33"/>
  <c r="P519" i="33"/>
  <c r="P172" i="40" s="1"/>
  <c r="U1248" i="33"/>
  <c r="U1250" i="33" s="1"/>
  <c r="U275" i="33" s="1"/>
  <c r="U975" i="33"/>
  <c r="P508" i="33"/>
  <c r="T976" i="33"/>
  <c r="T977" i="33"/>
  <c r="T226" i="33" s="1"/>
  <c r="T979" i="33"/>
  <c r="T947" i="33" s="1"/>
  <c r="T978" i="33"/>
  <c r="T262" i="33" s="1"/>
  <c r="Q505" i="33"/>
  <c r="Q165" i="40" s="1"/>
  <c r="N113" i="33"/>
  <c r="N51" i="40" s="1"/>
  <c r="T86" i="33"/>
  <c r="T40" i="40" s="1"/>
  <c r="S470" i="33"/>
  <c r="S147" i="40" s="1"/>
  <c r="U1753" i="33"/>
  <c r="U1751" i="33" s="1"/>
  <c r="U494" i="40" s="1"/>
  <c r="R1863" i="33"/>
  <c r="T1757" i="33"/>
  <c r="T449" i="33" s="1"/>
  <c r="T1758" i="33"/>
  <c r="T638" i="33" s="1"/>
  <c r="T1755" i="33"/>
  <c r="T297" i="33" s="1"/>
  <c r="T1756" i="33"/>
  <c r="T373" i="33" s="1"/>
  <c r="T1754" i="33"/>
  <c r="U708" i="33"/>
  <c r="U706" i="33" s="1"/>
  <c r="U217" i="40" s="1"/>
  <c r="S676" i="33"/>
  <c r="S204" i="40" s="1"/>
  <c r="U1542" i="33"/>
  <c r="T1547" i="33"/>
  <c r="T1418" i="33" s="1"/>
  <c r="T1545" i="33"/>
  <c r="T290" i="33" s="1"/>
  <c r="T1546" i="33"/>
  <c r="T368" i="33" s="1"/>
  <c r="T1543" i="33"/>
  <c r="T1544" i="33"/>
  <c r="T230" i="33" s="1"/>
  <c r="T1857" i="33"/>
  <c r="T521" i="40" s="1"/>
  <c r="S1006" i="33"/>
  <c r="S292" i="40" s="1"/>
  <c r="T1707" i="33"/>
  <c r="P577" i="33"/>
  <c r="P68" i="33"/>
  <c r="P31" i="40" s="1"/>
  <c r="S1860" i="33"/>
  <c r="S1066" i="33"/>
  <c r="S310" i="40" s="1"/>
  <c r="O63" i="33"/>
  <c r="S889" i="33"/>
  <c r="U1699" i="33"/>
  <c r="U484" i="40" s="1"/>
  <c r="U1703" i="33"/>
  <c r="U534" i="33" s="1"/>
  <c r="U1702" i="33"/>
  <c r="T1082" i="33"/>
  <c r="T1088" i="33" s="1"/>
  <c r="T1069" i="33" s="1"/>
  <c r="S1623" i="33"/>
  <c r="S458" i="40" s="1"/>
  <c r="U785" i="33"/>
  <c r="U783" i="33" s="1"/>
  <c r="U233" i="40" s="1"/>
  <c r="T1271" i="33"/>
  <c r="T368" i="40" s="1"/>
  <c r="T1274" i="33"/>
  <c r="T1885" i="33" s="1"/>
  <c r="T531" i="40" s="1"/>
  <c r="T1276" i="33"/>
  <c r="T1279" i="33" s="1"/>
  <c r="T1281" i="33" s="1"/>
  <c r="T1275" i="33"/>
  <c r="T70" i="33" s="1"/>
  <c r="T71" i="33" s="1"/>
  <c r="T32" i="40" s="1"/>
  <c r="T786" i="33"/>
  <c r="T789" i="33"/>
  <c r="T762" i="33" s="1"/>
  <c r="T787" i="33"/>
  <c r="T211" i="33" s="1"/>
  <c r="T788" i="33"/>
  <c r="T256" i="33" s="1"/>
  <c r="S697" i="33"/>
  <c r="S212" i="40" s="1"/>
  <c r="S1085" i="33"/>
  <c r="S317" i="33" s="1"/>
  <c r="S1088" i="33"/>
  <c r="S1069" i="33" s="1"/>
  <c r="S1086" i="33"/>
  <c r="S348" i="33" s="1"/>
  <c r="S1083" i="33"/>
  <c r="S1084" i="33"/>
  <c r="S267" i="33" s="1"/>
  <c r="S1087" i="33"/>
  <c r="S415" i="33" s="1"/>
  <c r="R473" i="33"/>
  <c r="R1932" i="33"/>
  <c r="U804" i="33"/>
  <c r="U802" i="33" s="1"/>
  <c r="U237" i="40" s="1"/>
  <c r="S796" i="33"/>
  <c r="S76" i="33" s="1"/>
  <c r="S797" i="33"/>
  <c r="S110" i="33" s="1"/>
  <c r="S799" i="33"/>
  <c r="S141" i="33" s="1"/>
  <c r="S795" i="33"/>
  <c r="S798" i="33"/>
  <c r="S137" i="33" s="1"/>
  <c r="S792" i="33"/>
  <c r="S235" i="40" s="1"/>
  <c r="U1475" i="33"/>
  <c r="U1722" i="33"/>
  <c r="U1720" i="33" s="1"/>
  <c r="U488" i="40" s="1"/>
  <c r="T810" i="33"/>
  <c r="T581" i="33" s="1"/>
  <c r="T807" i="33"/>
  <c r="T310" i="33" s="1"/>
  <c r="T809" i="33"/>
  <c r="T435" i="33" s="1"/>
  <c r="T436" i="33" s="1"/>
  <c r="T131" i="40" s="1"/>
  <c r="T808" i="33"/>
  <c r="T341" i="33" s="1"/>
  <c r="T805" i="33"/>
  <c r="T806" i="33"/>
  <c r="T257" i="33" s="1"/>
  <c r="U1359" i="33"/>
  <c r="U1364" i="33"/>
  <c r="U1531" i="33" s="1"/>
  <c r="U1362" i="33"/>
  <c r="U359" i="33" s="1"/>
  <c r="U1360" i="33"/>
  <c r="U281" i="33" s="1"/>
  <c r="U1363" i="33"/>
  <c r="U417" i="33" s="1"/>
  <c r="U1361" i="33"/>
  <c r="U324" i="33" s="1"/>
  <c r="T1726" i="33"/>
  <c r="T370" i="33" s="1"/>
  <c r="T1724" i="33"/>
  <c r="T191" i="33" s="1"/>
  <c r="T1727" i="33"/>
  <c r="T1710" i="33" s="1"/>
  <c r="T1725" i="33"/>
  <c r="T218" i="33" s="1"/>
  <c r="T1723" i="33"/>
  <c r="U1356" i="33"/>
  <c r="U387" i="40" s="1"/>
  <c r="T1496" i="33"/>
  <c r="T189" i="33" s="1"/>
  <c r="T1499" i="33"/>
  <c r="T1100" i="33" s="1"/>
  <c r="T1497" i="33"/>
  <c r="T366" i="33" s="1"/>
  <c r="T1495" i="33"/>
  <c r="T1498" i="33"/>
  <c r="T503" i="33" s="1"/>
  <c r="T504" i="33" s="1"/>
  <c r="T164" i="40" s="1"/>
  <c r="T1492" i="33"/>
  <c r="T418" i="40" s="1"/>
  <c r="P446" i="33"/>
  <c r="Q443" i="33"/>
  <c r="Q135" i="40" s="1"/>
  <c r="Q437" i="33"/>
  <c r="Q132" i="40" s="1"/>
  <c r="Q484" i="33"/>
  <c r="Q153" i="40" s="1"/>
  <c r="Q222" i="33"/>
  <c r="Q94" i="40" s="1"/>
  <c r="S1330" i="33"/>
  <c r="S381" i="40" s="1"/>
  <c r="R1009" i="33"/>
  <c r="W609" i="33"/>
  <c r="Q1433" i="33"/>
  <c r="Q406" i="40" s="1"/>
  <c r="Q1438" i="33"/>
  <c r="Q102" i="33" s="1"/>
  <c r="Q1437" i="33"/>
  <c r="Q7" i="33" s="1"/>
  <c r="Q1436" i="33"/>
  <c r="Q1915" i="33" s="1"/>
  <c r="Q541" i="40" s="1"/>
  <c r="S1320" i="33"/>
  <c r="S1318" i="33" s="1"/>
  <c r="S378" i="40" s="1"/>
  <c r="P1838" i="33"/>
  <c r="P510" i="40" s="1"/>
  <c r="W611" i="33"/>
  <c r="W521" i="33" s="1"/>
  <c r="R1285" i="33"/>
  <c r="R1286" i="33"/>
  <c r="R533" i="33" s="1"/>
  <c r="P56" i="33"/>
  <c r="P25" i="40" s="1"/>
  <c r="P389" i="33"/>
  <c r="Q386" i="33"/>
  <c r="Q114" i="40" s="1"/>
  <c r="P1653" i="33"/>
  <c r="Q1650" i="33"/>
  <c r="Q471" i="40" s="1"/>
  <c r="P487" i="33"/>
  <c r="P1875" i="33"/>
  <c r="N1884" i="33"/>
  <c r="Q1074" i="33"/>
  <c r="P440" i="33"/>
  <c r="P106" i="33"/>
  <c r="P49" i="40" s="1"/>
  <c r="Q1881" i="33"/>
  <c r="P51" i="33"/>
  <c r="O176" i="33"/>
  <c r="T491" i="33"/>
  <c r="T157" i="40" s="1"/>
  <c r="R561" i="33"/>
  <c r="R179" i="40" s="1"/>
  <c r="R565" i="33"/>
  <c r="R529" i="33" s="1"/>
  <c r="R564" i="33"/>
  <c r="N1878" i="33"/>
  <c r="U727" i="33"/>
  <c r="U725" i="33" s="1"/>
  <c r="U221" i="40" s="1"/>
  <c r="P549" i="33"/>
  <c r="P2" i="33" s="1"/>
  <c r="P548" i="33"/>
  <c r="P545" i="33"/>
  <c r="P177" i="40" s="1"/>
  <c r="N116" i="33"/>
  <c r="T733" i="33"/>
  <c r="T714" i="33" s="1"/>
  <c r="T731" i="33"/>
  <c r="T339" i="33" s="1"/>
  <c r="T729" i="33"/>
  <c r="T253" i="33" s="1"/>
  <c r="T732" i="33"/>
  <c r="T413" i="33" s="1"/>
  <c r="T728" i="33"/>
  <c r="T730" i="33"/>
  <c r="T308" i="33" s="1"/>
  <c r="U1347" i="33"/>
  <c r="N163" i="33"/>
  <c r="N73" i="40" s="1"/>
  <c r="P1923" i="33"/>
  <c r="T1350" i="33"/>
  <c r="T323" i="33" s="1"/>
  <c r="T1349" i="33"/>
  <c r="T280" i="33" s="1"/>
  <c r="T1348" i="33"/>
  <c r="T1351" i="33"/>
  <c r="T358" i="33" s="1"/>
  <c r="T1352" i="33"/>
  <c r="T384" i="33" s="1"/>
  <c r="T1353" i="33"/>
  <c r="T1206" i="33" s="1"/>
  <c r="P173" i="33"/>
  <c r="P78" i="40" s="1"/>
  <c r="P48" i="33"/>
  <c r="P21" i="40" s="1"/>
  <c r="P524" i="33"/>
  <c r="P174" i="40" s="1"/>
  <c r="T601" i="33"/>
  <c r="T599" i="33" s="1"/>
  <c r="T186" i="40" s="1"/>
  <c r="Q427" i="33"/>
  <c r="Q127" i="40" s="1"/>
  <c r="O835" i="33"/>
  <c r="O1876" i="33" s="1"/>
  <c r="O528" i="40" s="1"/>
  <c r="O837" i="33"/>
  <c r="O77" i="33" s="1"/>
  <c r="O78" i="33" s="1"/>
  <c r="O35" i="40" s="1"/>
  <c r="S1284" i="33"/>
  <c r="S603" i="33"/>
  <c r="S148" i="33" s="1"/>
  <c r="S149" i="33" s="1"/>
  <c r="S65" i="40" s="1"/>
  <c r="S604" i="33"/>
  <c r="S1036" i="33" s="1"/>
  <c r="S602" i="33"/>
  <c r="T1688" i="33"/>
  <c r="T1687" i="33"/>
  <c r="T1689" i="33"/>
  <c r="T522" i="33" s="1"/>
  <c r="T523" i="33" s="1"/>
  <c r="T173" i="40" s="1"/>
  <c r="O834" i="33"/>
  <c r="O246" i="40" s="1"/>
  <c r="R433" i="33"/>
  <c r="R130" i="40" s="1"/>
  <c r="Q688" i="33"/>
  <c r="Q140" i="33" s="1"/>
  <c r="Q143" i="33" s="1"/>
  <c r="Q62" i="40" s="1"/>
  <c r="Q686" i="33"/>
  <c r="Q109" i="33" s="1"/>
  <c r="Q112" i="33" s="1"/>
  <c r="Q50" i="40" s="1"/>
  <c r="Q687" i="33"/>
  <c r="Q136" i="33" s="1"/>
  <c r="Q685" i="33"/>
  <c r="Q1873" i="33" s="1"/>
  <c r="Q527" i="40" s="1"/>
  <c r="P133" i="33"/>
  <c r="P61" i="40" s="1"/>
  <c r="Q74" i="33"/>
  <c r="Q34" i="40" s="1"/>
  <c r="N570" i="33"/>
  <c r="N182" i="40" s="1"/>
  <c r="R645" i="33"/>
  <c r="R171" i="33" s="1"/>
  <c r="R172" i="33" s="1"/>
  <c r="R77" i="40" s="1"/>
  <c r="R644" i="33"/>
  <c r="P538" i="33"/>
  <c r="P536" i="33" s="1"/>
  <c r="P176" i="40" s="1"/>
  <c r="N1592" i="33"/>
  <c r="N443" i="40" s="1"/>
  <c r="Q404" i="33"/>
  <c r="Q121" i="40" s="1"/>
  <c r="O541" i="33"/>
  <c r="O566" i="33" s="1"/>
  <c r="O567" i="33" s="1"/>
  <c r="O180" i="40" s="1"/>
  <c r="O542" i="33"/>
  <c r="O1588" i="33" s="1"/>
  <c r="O1589" i="33" s="1"/>
  <c r="O441" i="40" s="1"/>
  <c r="O540" i="33"/>
  <c r="O159" i="33" s="1"/>
  <c r="O160" i="33" s="1"/>
  <c r="O71" i="40" s="1"/>
  <c r="O539" i="33"/>
  <c r="O1882" i="33" s="1"/>
  <c r="O530" i="40" s="1"/>
  <c r="O13" i="33"/>
  <c r="O4" i="40" s="1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" i="39"/>
  <c r="T1237" i="33" l="1"/>
  <c r="T1240" i="33" s="1"/>
  <c r="T1238" i="33" s="1"/>
  <c r="T359" i="40" s="1"/>
  <c r="R23" i="33"/>
  <c r="R8" i="40" s="1"/>
  <c r="S160" i="40"/>
  <c r="S494" i="33"/>
  <c r="S499" i="33"/>
  <c r="S162" i="40" s="1"/>
  <c r="R502" i="33"/>
  <c r="N79" i="33"/>
  <c r="N36" i="40" s="1"/>
  <c r="N82" i="33"/>
  <c r="S1615" i="33"/>
  <c r="S454" i="40" s="1"/>
  <c r="S43" i="40"/>
  <c r="R92" i="33"/>
  <c r="R1618" i="33"/>
  <c r="S89" i="33"/>
  <c r="U757" i="33"/>
  <c r="S1730" i="33"/>
  <c r="S1734" i="33"/>
  <c r="S295" i="33" s="1"/>
  <c r="S1735" i="33"/>
  <c r="S329" i="33" s="1"/>
  <c r="S1736" i="33"/>
  <c r="S371" i="33" s="1"/>
  <c r="S1733" i="33"/>
  <c r="S1738" i="33"/>
  <c r="S1711" i="33" s="1"/>
  <c r="S1712" i="33" s="1"/>
  <c r="S1715" i="33" s="1"/>
  <c r="S1737" i="33"/>
  <c r="S421" i="33" s="1"/>
  <c r="S1021" i="33"/>
  <c r="S264" i="33" s="1"/>
  <c r="S1022" i="33"/>
  <c r="S315" i="33" s="1"/>
  <c r="S1023" i="33"/>
  <c r="S346" i="33" s="1"/>
  <c r="S1024" i="33"/>
  <c r="S407" i="33" s="1"/>
  <c r="S1020" i="33"/>
  <c r="S1017" i="33"/>
  <c r="S298" i="40" s="1"/>
  <c r="S1025" i="33"/>
  <c r="S1288" i="33" s="1"/>
  <c r="S492" i="40"/>
  <c r="T1743" i="33"/>
  <c r="T1741" i="33" s="1"/>
  <c r="U878" i="33"/>
  <c r="U876" i="33" s="1"/>
  <c r="U257" i="40" s="1"/>
  <c r="S587" i="33"/>
  <c r="T624" i="33"/>
  <c r="T191" i="40" s="1"/>
  <c r="U1763" i="33"/>
  <c r="U1761" i="33" s="1"/>
  <c r="U496" i="40" s="1"/>
  <c r="O153" i="33"/>
  <c r="T1126" i="33"/>
  <c r="T1427" i="33" s="1"/>
  <c r="P150" i="33"/>
  <c r="P66" i="40" s="1"/>
  <c r="S242" i="40"/>
  <c r="S821" i="33"/>
  <c r="S241" i="40" s="1"/>
  <c r="S478" i="33"/>
  <c r="U1378" i="33"/>
  <c r="U360" i="33" s="1"/>
  <c r="T1019" i="33"/>
  <c r="S463" i="40"/>
  <c r="R1637" i="33"/>
  <c r="S1634" i="33"/>
  <c r="U1204" i="33"/>
  <c r="U350" i="40" s="1"/>
  <c r="T475" i="33"/>
  <c r="T150" i="40" s="1"/>
  <c r="T1161" i="33"/>
  <c r="T335" i="40" s="1"/>
  <c r="P44" i="33"/>
  <c r="P19" i="40" s="1"/>
  <c r="Q1899" i="33"/>
  <c r="T763" i="33"/>
  <c r="T766" i="33" s="1"/>
  <c r="T764" i="33" s="1"/>
  <c r="T229" i="40" s="1"/>
  <c r="P1213" i="33"/>
  <c r="U1373" i="33"/>
  <c r="U393" i="40" s="1"/>
  <c r="S1675" i="33"/>
  <c r="S1678" i="33"/>
  <c r="S1912" i="33" s="1"/>
  <c r="S540" i="40" s="1"/>
  <c r="S1679" i="33"/>
  <c r="S866" i="33" s="1"/>
  <c r="S1680" i="33"/>
  <c r="S1216" i="33" s="1"/>
  <c r="S1217" i="33" s="1"/>
  <c r="N578" i="40"/>
  <c r="U1377" i="33"/>
  <c r="U282" i="33" s="1"/>
  <c r="S1578" i="33"/>
  <c r="S142" i="33" s="1"/>
  <c r="S1575" i="33"/>
  <c r="S1576" i="33"/>
  <c r="S111" i="33" s="1"/>
  <c r="S1577" i="33"/>
  <c r="S138" i="33" s="1"/>
  <c r="Q82" i="40"/>
  <c r="Q179" i="33"/>
  <c r="O182" i="33"/>
  <c r="S584" i="33"/>
  <c r="S184" i="40" s="1"/>
  <c r="R748" i="33"/>
  <c r="R1924" i="33" s="1"/>
  <c r="R544" i="40" s="1"/>
  <c r="R482" i="40"/>
  <c r="S1694" i="33"/>
  <c r="V941" i="33"/>
  <c r="V939" i="33" s="1"/>
  <c r="V275" i="40" s="1"/>
  <c r="O564" i="40"/>
  <c r="U944" i="33"/>
  <c r="U260" i="33" s="1"/>
  <c r="U1122" i="33"/>
  <c r="U1124" i="33" s="1"/>
  <c r="U205" i="33" s="1"/>
  <c r="U206" i="33" s="1"/>
  <c r="U89" i="40" s="1"/>
  <c r="R751" i="33"/>
  <c r="R715" i="33" s="1"/>
  <c r="R717" i="33" s="1"/>
  <c r="R720" i="33" s="1"/>
  <c r="R745" i="33"/>
  <c r="R225" i="40" s="1"/>
  <c r="S436" i="40"/>
  <c r="T1574" i="33"/>
  <c r="S589" i="33"/>
  <c r="S826" i="33" s="1"/>
  <c r="R750" i="33"/>
  <c r="R224" i="33" s="1"/>
  <c r="R234" i="33" s="1"/>
  <c r="R95" i="40" s="1"/>
  <c r="R395" i="33"/>
  <c r="R118" i="40" s="1"/>
  <c r="O565" i="40"/>
  <c r="T385" i="33"/>
  <c r="T113" i="40" s="1"/>
  <c r="U943" i="33"/>
  <c r="U241" i="33" s="1"/>
  <c r="T1123" i="33"/>
  <c r="T1124" i="33"/>
  <c r="T205" i="33" s="1"/>
  <c r="T206" i="33" s="1"/>
  <c r="T89" i="40" s="1"/>
  <c r="O527" i="33"/>
  <c r="U942" i="33"/>
  <c r="T1125" i="33"/>
  <c r="T269" i="33" s="1"/>
  <c r="O170" i="33"/>
  <c r="Q76" i="40"/>
  <c r="U1379" i="33"/>
  <c r="U481" i="33" s="1"/>
  <c r="U1376" i="33"/>
  <c r="Q19" i="33"/>
  <c r="Q7" i="40" s="1"/>
  <c r="M579" i="40"/>
  <c r="S155" i="33"/>
  <c r="S69" i="40" s="1"/>
  <c r="S70" i="40"/>
  <c r="T1192" i="33"/>
  <c r="T343" i="40" s="1"/>
  <c r="T344" i="40"/>
  <c r="S618" i="33"/>
  <c r="S251" i="33"/>
  <c r="T103" i="40"/>
  <c r="U1611" i="33"/>
  <c r="U451" i="40" s="1"/>
  <c r="Q411" i="33"/>
  <c r="Q124" i="40" s="1"/>
  <c r="Q237" i="33"/>
  <c r="Q97" i="40" s="1"/>
  <c r="S1197" i="33"/>
  <c r="S346" i="40" s="1"/>
  <c r="S347" i="40"/>
  <c r="Q337" i="33"/>
  <c r="Q109" i="40" s="1"/>
  <c r="S619" i="33"/>
  <c r="S165" i="33" s="1"/>
  <c r="S166" i="33" s="1"/>
  <c r="S74" i="40" s="1"/>
  <c r="S214" i="40"/>
  <c r="T702" i="33"/>
  <c r="T31" i="33"/>
  <c r="T13" i="40" s="1"/>
  <c r="U759" i="33"/>
  <c r="U1840" i="33" s="1"/>
  <c r="U1841" i="33" s="1"/>
  <c r="U511" i="40" s="1"/>
  <c r="S926" i="33"/>
  <c r="S927" i="33" s="1"/>
  <c r="S1900" i="33" s="1"/>
  <c r="S536" i="40" s="1"/>
  <c r="S895" i="33"/>
  <c r="S261" i="40" s="1"/>
  <c r="Q1210" i="33"/>
  <c r="Q352" i="40" s="1"/>
  <c r="Q465" i="33"/>
  <c r="Q144" i="40" s="1"/>
  <c r="T248" i="33"/>
  <c r="T102" i="40" s="1"/>
  <c r="P468" i="33"/>
  <c r="R652" i="33"/>
  <c r="R1897" i="33" s="1"/>
  <c r="R535" i="40" s="1"/>
  <c r="R1413" i="33"/>
  <c r="R245" i="33"/>
  <c r="R100" i="40" s="1"/>
  <c r="R654" i="33"/>
  <c r="R100" i="33" s="1"/>
  <c r="R1414" i="33"/>
  <c r="R5" i="33" s="1"/>
  <c r="Q304" i="33"/>
  <c r="Q105" i="40" s="1"/>
  <c r="R209" i="33"/>
  <c r="R91" i="40" s="1"/>
  <c r="O146" i="33"/>
  <c r="O64" i="40" s="1"/>
  <c r="S1482" i="33"/>
  <c r="S416" i="40" s="1"/>
  <c r="S1488" i="33"/>
  <c r="S365" i="33" s="1"/>
  <c r="S1485" i="33"/>
  <c r="S1486" i="33"/>
  <c r="S229" i="33" s="1"/>
  <c r="S1487" i="33"/>
  <c r="S288" i="33" s="1"/>
  <c r="S1489" i="33"/>
  <c r="S1431" i="33" s="1"/>
  <c r="Q17" i="33"/>
  <c r="Q6" i="40" s="1"/>
  <c r="P307" i="33"/>
  <c r="R649" i="33"/>
  <c r="R194" i="40" s="1"/>
  <c r="S620" i="33"/>
  <c r="S1648" i="33" s="1"/>
  <c r="S1649" i="33" s="1"/>
  <c r="S470" i="40" s="1"/>
  <c r="P204" i="33"/>
  <c r="R871" i="33"/>
  <c r="S1071" i="33"/>
  <c r="Q201" i="33"/>
  <c r="Q87" i="40" s="1"/>
  <c r="V1553" i="33"/>
  <c r="V216" i="33" s="1"/>
  <c r="V1554" i="33"/>
  <c r="V291" i="33" s="1"/>
  <c r="V1552" i="33"/>
  <c r="V1555" i="33"/>
  <c r="V1289" i="33" s="1"/>
  <c r="V1549" i="33"/>
  <c r="V429" i="40" s="1"/>
  <c r="Q196" i="33"/>
  <c r="P197" i="33" s="1"/>
  <c r="R898" i="33"/>
  <c r="T861" i="33"/>
  <c r="T253" i="40" s="1"/>
  <c r="T1854" i="33"/>
  <c r="T519" i="40" s="1"/>
  <c r="S1108" i="33"/>
  <c r="S319" i="40" s="1"/>
  <c r="R454" i="33"/>
  <c r="R139" i="40" s="1"/>
  <c r="S1412" i="33"/>
  <c r="S1413" i="33" s="1"/>
  <c r="R659" i="33"/>
  <c r="R1844" i="33"/>
  <c r="R513" i="40" s="1"/>
  <c r="P1586" i="33"/>
  <c r="S656" i="33"/>
  <c r="S196" i="40" s="1"/>
  <c r="R1864" i="33"/>
  <c r="R524" i="40" s="1"/>
  <c r="S158" i="33"/>
  <c r="R1879" i="33"/>
  <c r="R529" i="40" s="1"/>
  <c r="T1008" i="33"/>
  <c r="T293" i="40" s="1"/>
  <c r="R507" i="33"/>
  <c r="R166" i="40" s="1"/>
  <c r="Q62" i="33"/>
  <c r="Q28" i="40" s="1"/>
  <c r="S1178" i="33"/>
  <c r="R1004" i="33"/>
  <c r="S1001" i="33"/>
  <c r="S289" i="40" s="1"/>
  <c r="T1559" i="33"/>
  <c r="T432" i="40" s="1"/>
  <c r="T1048" i="33"/>
  <c r="T304" i="40" s="1"/>
  <c r="Q381" i="33"/>
  <c r="Q112" i="40" s="1"/>
  <c r="T958" i="33"/>
  <c r="T280" i="40" s="1"/>
  <c r="P517" i="33"/>
  <c r="P171" i="40" s="1"/>
  <c r="T1084" i="33"/>
  <c r="T267" i="33" s="1"/>
  <c r="T1668" i="33"/>
  <c r="T1666" i="33" s="1"/>
  <c r="T476" i="40" s="1"/>
  <c r="R1902" i="33"/>
  <c r="W1303" i="33"/>
  <c r="W1305" i="33" s="1"/>
  <c r="W1682" i="33" s="1"/>
  <c r="W1683" i="33" s="1"/>
  <c r="U964" i="33"/>
  <c r="U962" i="33" s="1"/>
  <c r="U282" i="40" s="1"/>
  <c r="S1410" i="33"/>
  <c r="S402" i="40" s="1"/>
  <c r="R1221" i="33"/>
  <c r="R1222" i="33"/>
  <c r="R39" i="33" s="1"/>
  <c r="R41" i="33" s="1"/>
  <c r="R17" i="40" s="1"/>
  <c r="S1642" i="33"/>
  <c r="R1117" i="33"/>
  <c r="T969" i="33"/>
  <c r="T414" i="33" s="1"/>
  <c r="T966" i="33"/>
  <c r="T261" i="33" s="1"/>
  <c r="T970" i="33"/>
  <c r="T946" i="33" s="1"/>
  <c r="T948" i="33" s="1"/>
  <c r="T951" i="33" s="1"/>
  <c r="T949" i="33" s="1"/>
  <c r="T276" i="40" s="1"/>
  <c r="T967" i="33"/>
  <c r="T313" i="33" s="1"/>
  <c r="T965" i="33"/>
  <c r="T968" i="33"/>
  <c r="T344" i="33" s="1"/>
  <c r="S1051" i="33"/>
  <c r="Q1583" i="33"/>
  <c r="Q438" i="40" s="1"/>
  <c r="U1849" i="33"/>
  <c r="U516" i="40" s="1"/>
  <c r="S667" i="33"/>
  <c r="S670" i="33" s="1"/>
  <c r="S672" i="33" s="1"/>
  <c r="S21" i="33" s="1"/>
  <c r="T1828" i="33"/>
  <c r="T507" i="40" s="1"/>
  <c r="T1831" i="33"/>
  <c r="T1832" i="33"/>
  <c r="T613" i="33" s="1"/>
  <c r="T1225" i="33"/>
  <c r="T357" i="40" s="1"/>
  <c r="T1229" i="33"/>
  <c r="T274" i="33" s="1"/>
  <c r="T1233" i="33"/>
  <c r="T1215" i="33" s="1"/>
  <c r="T1231" i="33"/>
  <c r="T353" i="33" s="1"/>
  <c r="T1232" i="33"/>
  <c r="T390" i="33" s="1"/>
  <c r="T392" i="33" s="1"/>
  <c r="T116" i="40" s="1"/>
  <c r="T1228" i="33"/>
  <c r="T1230" i="33"/>
  <c r="T319" i="33" s="1"/>
  <c r="T512" i="33"/>
  <c r="T169" i="40" s="1"/>
  <c r="T622" i="33"/>
  <c r="T190" i="40" s="1"/>
  <c r="S1114" i="33"/>
  <c r="S323" i="40" s="1"/>
  <c r="R1218" i="33"/>
  <c r="R355" i="40" s="1"/>
  <c r="Q1890" i="33"/>
  <c r="S1388" i="33"/>
  <c r="S398" i="40" s="1"/>
  <c r="S1392" i="33"/>
  <c r="S283" i="33" s="1"/>
  <c r="S1393" i="33"/>
  <c r="S482" i="33" s="1"/>
  <c r="S1391" i="33"/>
  <c r="S1394" i="33"/>
  <c r="S1098" i="33" s="1"/>
  <c r="S908" i="33"/>
  <c r="S906" i="33" s="1"/>
  <c r="S267" i="40" s="1"/>
  <c r="O520" i="33"/>
  <c r="S1399" i="33"/>
  <c r="T1188" i="33"/>
  <c r="T1334" i="33"/>
  <c r="T383" i="40" s="1"/>
  <c r="T1338" i="33"/>
  <c r="T279" i="33" s="1"/>
  <c r="T1341" i="33"/>
  <c r="T399" i="33" s="1"/>
  <c r="T1339" i="33"/>
  <c r="T322" i="33" s="1"/>
  <c r="T1337" i="33"/>
  <c r="T1340" i="33"/>
  <c r="T357" i="33" s="1"/>
  <c r="T1342" i="33"/>
  <c r="T1040" i="33" s="1"/>
  <c r="T913" i="33"/>
  <c r="T269" i="40" s="1"/>
  <c r="T916" i="33"/>
  <c r="T917" i="33"/>
  <c r="T532" i="33" s="1"/>
  <c r="T1639" i="33"/>
  <c r="T465" i="40" s="1"/>
  <c r="R401" i="33"/>
  <c r="R119" i="40" s="1"/>
  <c r="T1793" i="33"/>
  <c r="T1791" i="33" s="1"/>
  <c r="T501" i="40" s="1"/>
  <c r="S1028" i="33"/>
  <c r="S300" i="40" s="1"/>
  <c r="S1031" i="33"/>
  <c r="S1034" i="33"/>
  <c r="S981" i="33" s="1"/>
  <c r="S1032" i="33"/>
  <c r="S214" i="33" s="1"/>
  <c r="S1033" i="33"/>
  <c r="S265" i="33" s="1"/>
  <c r="P98" i="33"/>
  <c r="P46" i="40" s="1"/>
  <c r="S1647" i="33"/>
  <c r="R873" i="33"/>
  <c r="R530" i="33" s="1"/>
  <c r="P119" i="33"/>
  <c r="P54" i="40" s="1"/>
  <c r="T1644" i="33"/>
  <c r="T468" i="40" s="1"/>
  <c r="R1102" i="33"/>
  <c r="R317" i="40" s="1"/>
  <c r="R1106" i="33"/>
  <c r="R572" i="33" s="1"/>
  <c r="R574" i="33" s="1"/>
  <c r="R1105" i="33"/>
  <c r="R872" i="33"/>
  <c r="R94" i="33" s="1"/>
  <c r="R95" i="33" s="1"/>
  <c r="R44" i="40" s="1"/>
  <c r="V1259" i="33"/>
  <c r="V1263" i="33" s="1"/>
  <c r="V1236" i="33" s="1"/>
  <c r="R664" i="33"/>
  <c r="S661" i="33"/>
  <c r="S199" i="40" s="1"/>
  <c r="T1241" i="33"/>
  <c r="T1242" i="33"/>
  <c r="T40" i="33" s="1"/>
  <c r="T1243" i="33"/>
  <c r="T46" i="33" s="1"/>
  <c r="T47" i="33" s="1"/>
  <c r="T20" i="40" s="1"/>
  <c r="R1872" i="33"/>
  <c r="R193" i="33"/>
  <c r="R83" i="40" s="1"/>
  <c r="R1133" i="33"/>
  <c r="R1131" i="33" s="1"/>
  <c r="R328" i="40" s="1"/>
  <c r="T1093" i="33"/>
  <c r="S1536" i="33"/>
  <c r="S1537" i="33"/>
  <c r="S8" i="33" s="1"/>
  <c r="T1013" i="33"/>
  <c r="R378" i="33"/>
  <c r="R110" i="40" s="1"/>
  <c r="T935" i="33"/>
  <c r="T240" i="33" s="1"/>
  <c r="T242" i="33" s="1"/>
  <c r="T98" i="40" s="1"/>
  <c r="T936" i="33"/>
  <c r="T920" i="33" s="1"/>
  <c r="T934" i="33"/>
  <c r="U1504" i="33"/>
  <c r="U933" i="33"/>
  <c r="U931" i="33" s="1"/>
  <c r="U273" i="40" s="1"/>
  <c r="T1509" i="33"/>
  <c r="T420" i="33" s="1"/>
  <c r="T1505" i="33"/>
  <c r="T1507" i="33"/>
  <c r="T328" i="33" s="1"/>
  <c r="T1506" i="33"/>
  <c r="T289" i="33" s="1"/>
  <c r="T1508" i="33"/>
  <c r="T367" i="33" s="1"/>
  <c r="T1510" i="33"/>
  <c r="T1407" i="33" s="1"/>
  <c r="T1409" i="33" s="1"/>
  <c r="V1305" i="33"/>
  <c r="V1682" i="33" s="1"/>
  <c r="V1683" i="33" s="1"/>
  <c r="V1686" i="33" s="1"/>
  <c r="V1684" i="33" s="1"/>
  <c r="V480" i="40" s="1"/>
  <c r="V1304" i="33"/>
  <c r="Q152" i="33"/>
  <c r="Q67" i="40" s="1"/>
  <c r="S1165" i="33"/>
  <c r="S337" i="40" s="1"/>
  <c r="S1173" i="33"/>
  <c r="S1129" i="33" s="1"/>
  <c r="S1130" i="33" s="1"/>
  <c r="S1169" i="33"/>
  <c r="S272" i="33" s="1"/>
  <c r="S1172" i="33"/>
  <c r="S398" i="33" s="1"/>
  <c r="S1170" i="33"/>
  <c r="S318" i="33" s="1"/>
  <c r="S1168" i="33"/>
  <c r="S1870" i="33" s="1"/>
  <c r="S526" i="40" s="1"/>
  <c r="S1171" i="33"/>
  <c r="S351" i="33" s="1"/>
  <c r="U851" i="33"/>
  <c r="U250" i="40" s="1"/>
  <c r="U856" i="33"/>
  <c r="U213" i="33" s="1"/>
  <c r="U854" i="33"/>
  <c r="U857" i="33"/>
  <c r="U829" i="33" s="1"/>
  <c r="U855" i="33"/>
  <c r="U186" i="33" s="1"/>
  <c r="T1617" i="33"/>
  <c r="Q167" i="33"/>
  <c r="Q75" i="40" s="1"/>
  <c r="T1826" i="33"/>
  <c r="T573" i="33" s="1"/>
  <c r="T1823" i="33"/>
  <c r="T333" i="33" s="1"/>
  <c r="T1821" i="33"/>
  <c r="T1825" i="33"/>
  <c r="T423" i="33" s="1"/>
  <c r="T1822" i="33"/>
  <c r="T302" i="33" s="1"/>
  <c r="T1824" i="33"/>
  <c r="T377" i="33" s="1"/>
  <c r="P122" i="33"/>
  <c r="T583" i="33"/>
  <c r="U772" i="33"/>
  <c r="U231" i="40" s="1"/>
  <c r="U778" i="33"/>
  <c r="U340" i="33" s="1"/>
  <c r="U779" i="33"/>
  <c r="U441" i="33" s="1"/>
  <c r="U442" i="33" s="1"/>
  <c r="U134" i="40" s="1"/>
  <c r="U777" i="33"/>
  <c r="U309" i="33" s="1"/>
  <c r="U776" i="33"/>
  <c r="U255" i="33" s="1"/>
  <c r="U780" i="33"/>
  <c r="U761" i="33" s="1"/>
  <c r="U775" i="33"/>
  <c r="T1310" i="33"/>
  <c r="T1308" i="33" s="1"/>
  <c r="T376" i="40" s="1"/>
  <c r="T1087" i="33"/>
  <c r="T415" i="33" s="1"/>
  <c r="T900" i="33"/>
  <c r="T264" i="40" s="1"/>
  <c r="S903" i="33"/>
  <c r="R461" i="33"/>
  <c r="R142" i="40" s="1"/>
  <c r="T1464" i="33"/>
  <c r="T1565" i="33"/>
  <c r="T1563" i="33" s="1"/>
  <c r="T434" i="40" s="1"/>
  <c r="P66" i="33"/>
  <c r="P30" i="40" s="1"/>
  <c r="T1080" i="33"/>
  <c r="T314" i="40" s="1"/>
  <c r="S625" i="33"/>
  <c r="R334" i="33"/>
  <c r="R107" i="40" s="1"/>
  <c r="S1566" i="33"/>
  <c r="S1567" i="33"/>
  <c r="S190" i="33" s="1"/>
  <c r="S1568" i="33"/>
  <c r="S457" i="33" s="1"/>
  <c r="S458" i="33" s="1"/>
  <c r="S140" i="40" s="1"/>
  <c r="S1569" i="33"/>
  <c r="S716" i="33" s="1"/>
  <c r="T1818" i="33"/>
  <c r="T506" i="40" s="1"/>
  <c r="W1813" i="33"/>
  <c r="T738" i="33"/>
  <c r="T1056" i="33"/>
  <c r="T1054" i="33" s="1"/>
  <c r="T307" i="40" s="1"/>
  <c r="V1814" i="33"/>
  <c r="V1815" i="33"/>
  <c r="V183" i="33" s="1"/>
  <c r="V1816" i="33"/>
  <c r="V1280" i="33" s="1"/>
  <c r="T1267" i="33"/>
  <c r="T366" i="40" s="1"/>
  <c r="S843" i="33"/>
  <c r="S846" i="33"/>
  <c r="S342" i="33" s="1"/>
  <c r="S847" i="33"/>
  <c r="S429" i="33" s="1"/>
  <c r="S430" i="33" s="1"/>
  <c r="S128" i="40" s="1"/>
  <c r="S845" i="33"/>
  <c r="S311" i="33" s="1"/>
  <c r="S844" i="33"/>
  <c r="S258" i="33" s="1"/>
  <c r="S848" i="33"/>
  <c r="S828" i="33" s="1"/>
  <c r="O27" i="33"/>
  <c r="S840" i="33"/>
  <c r="S248" i="40" s="1"/>
  <c r="Q1920" i="33"/>
  <c r="R1111" i="33"/>
  <c r="V756" i="33"/>
  <c r="S1195" i="33"/>
  <c r="U1260" i="33"/>
  <c r="U1263" i="33"/>
  <c r="U1236" i="33" s="1"/>
  <c r="U1261" i="33"/>
  <c r="U215" i="33" s="1"/>
  <c r="U1262" i="33"/>
  <c r="U276" i="33" s="1"/>
  <c r="U1147" i="33"/>
  <c r="U1128" i="33" s="1"/>
  <c r="U1144" i="33"/>
  <c r="U270" i="33" s="1"/>
  <c r="U1143" i="33"/>
  <c r="U1145" i="33"/>
  <c r="U349" i="33" s="1"/>
  <c r="U1146" i="33"/>
  <c r="U479" i="33" s="1"/>
  <c r="R303" i="33"/>
  <c r="R104" i="40" s="1"/>
  <c r="V553" i="33"/>
  <c r="Q127" i="33"/>
  <c r="Q58" i="40" s="1"/>
  <c r="U1804" i="33"/>
  <c r="U1802" i="33" s="1"/>
  <c r="U503" i="40" s="1"/>
  <c r="U1140" i="33"/>
  <c r="U330" i="40" s="1"/>
  <c r="V1524" i="33"/>
  <c r="V1522" i="33" s="1"/>
  <c r="V424" i="40" s="1"/>
  <c r="U1125" i="33"/>
  <c r="U269" i="33" s="1"/>
  <c r="S1458" i="33"/>
  <c r="S418" i="33" s="1"/>
  <c r="S1451" i="33"/>
  <c r="S410" i="40" s="1"/>
  <c r="S1454" i="33"/>
  <c r="S1459" i="33"/>
  <c r="S1429" i="33" s="1"/>
  <c r="S1457" i="33"/>
  <c r="S363" i="33" s="1"/>
  <c r="S1455" i="33"/>
  <c r="S285" i="33" s="1"/>
  <c r="S1456" i="33"/>
  <c r="S326" i="33" s="1"/>
  <c r="P24" i="33"/>
  <c r="P9" i="40" s="1"/>
  <c r="S631" i="33"/>
  <c r="S629" i="33" s="1"/>
  <c r="S192" i="40" s="1"/>
  <c r="U557" i="33"/>
  <c r="U1833" i="33" s="1"/>
  <c r="U555" i="33"/>
  <c r="U93" i="33" s="1"/>
  <c r="U554" i="33"/>
  <c r="U556" i="33"/>
  <c r="U528" i="33" s="1"/>
  <c r="T1021" i="33"/>
  <c r="T264" i="33" s="1"/>
  <c r="T1022" i="33"/>
  <c r="T315" i="33" s="1"/>
  <c r="T1025" i="33"/>
  <c r="T1288" i="33" s="1"/>
  <c r="T1020" i="33"/>
  <c r="T1023" i="33"/>
  <c r="T346" i="33" s="1"/>
  <c r="T1024" i="33"/>
  <c r="T407" i="33" s="1"/>
  <c r="T1017" i="33"/>
  <c r="T298" i="40" s="1"/>
  <c r="T1784" i="33"/>
  <c r="T1782" i="33" s="1"/>
  <c r="T499" i="40" s="1"/>
  <c r="S1367" i="33"/>
  <c r="S390" i="40" s="1"/>
  <c r="R1370" i="33"/>
  <c r="T692" i="33"/>
  <c r="R1200" i="33"/>
  <c r="O115" i="33"/>
  <c r="O52" i="40" s="1"/>
  <c r="S1064" i="33"/>
  <c r="S309" i="40" s="1"/>
  <c r="S1444" i="33"/>
  <c r="S1867" i="33" s="1"/>
  <c r="S525" i="40" s="1"/>
  <c r="S1448" i="33"/>
  <c r="S1416" i="33" s="1"/>
  <c r="S1420" i="33" s="1"/>
  <c r="S1446" i="33"/>
  <c r="S362" i="33" s="1"/>
  <c r="S1447" i="33"/>
  <c r="S463" i="33" s="1"/>
  <c r="S464" i="33" s="1"/>
  <c r="S143" i="40" s="1"/>
  <c r="S1445" i="33"/>
  <c r="S188" i="33" s="1"/>
  <c r="R1869" i="33"/>
  <c r="R439" i="33"/>
  <c r="R133" i="40" s="1"/>
  <c r="R1421" i="33"/>
  <c r="R404" i="40" s="1"/>
  <c r="R1424" i="33"/>
  <c r="R1425" i="33"/>
  <c r="R6" i="33" s="1"/>
  <c r="T1603" i="33"/>
  <c r="T1086" i="33"/>
  <c r="T348" i="33" s="1"/>
  <c r="T472" i="33"/>
  <c r="T148" i="40" s="1"/>
  <c r="S1154" i="33"/>
  <c r="S271" i="33" s="1"/>
  <c r="S1155" i="33"/>
  <c r="S350" i="33" s="1"/>
  <c r="S1153" i="33"/>
  <c r="S1150" i="33"/>
  <c r="S332" i="40" s="1"/>
  <c r="S1157" i="33"/>
  <c r="S1039" i="33" s="1"/>
  <c r="S1156" i="33"/>
  <c r="S480" i="33" s="1"/>
  <c r="S1605" i="33"/>
  <c r="S217" i="33" s="1"/>
  <c r="S1604" i="33"/>
  <c r="S1606" i="33"/>
  <c r="S292" i="33" s="1"/>
  <c r="S1607" i="33"/>
  <c r="S1290" i="33" s="1"/>
  <c r="S1292" i="33" s="1"/>
  <c r="S1295" i="33" s="1"/>
  <c r="S1441" i="33"/>
  <c r="S408" i="40" s="1"/>
  <c r="R1929" i="33"/>
  <c r="T1595" i="33"/>
  <c r="T445" i="40" s="1"/>
  <c r="S1598" i="33"/>
  <c r="U477" i="33"/>
  <c r="U151" i="40" s="1"/>
  <c r="P45" i="33"/>
  <c r="P42" i="33"/>
  <c r="P18" i="40" s="1"/>
  <c r="U1629" i="33"/>
  <c r="U815" i="33"/>
  <c r="U813" i="33" s="1"/>
  <c r="U239" i="40" s="1"/>
  <c r="U594" i="33"/>
  <c r="U596" i="33"/>
  <c r="U1619" i="33" s="1"/>
  <c r="U1620" i="33" s="1"/>
  <c r="U456" i="40" s="1"/>
  <c r="U595" i="33"/>
  <c r="U1579" i="33" s="1"/>
  <c r="T1774" i="33"/>
  <c r="R985" i="33"/>
  <c r="R983" i="33" s="1"/>
  <c r="R285" i="40" s="1"/>
  <c r="U1659" i="33"/>
  <c r="U1661" i="33"/>
  <c r="U293" i="33" s="1"/>
  <c r="U1660" i="33"/>
  <c r="U231" i="33" s="1"/>
  <c r="U1663" i="33"/>
  <c r="U1408" i="33" s="1"/>
  <c r="U1662" i="33"/>
  <c r="U369" i="33" s="1"/>
  <c r="U1515" i="33"/>
  <c r="U1513" i="33" s="1"/>
  <c r="U422" i="40" s="1"/>
  <c r="V593" i="33"/>
  <c r="V591" i="33" s="1"/>
  <c r="V185" i="40" s="1"/>
  <c r="T501" i="33"/>
  <c r="T163" i="40" s="1"/>
  <c r="T1083" i="33"/>
  <c r="S993" i="33"/>
  <c r="S1896" i="33"/>
  <c r="T1085" i="33"/>
  <c r="T317" i="33" s="1"/>
  <c r="V1658" i="33"/>
  <c r="P69" i="33"/>
  <c r="R1385" i="33"/>
  <c r="T1516" i="33"/>
  <c r="T1894" i="33" s="1"/>
  <c r="T534" i="40" s="1"/>
  <c r="T1518" i="33"/>
  <c r="T626" i="33" s="1"/>
  <c r="T628" i="33" s="1"/>
  <c r="T1519" i="33"/>
  <c r="T1207" i="33" s="1"/>
  <c r="T1209" i="33" s="1"/>
  <c r="T351" i="40" s="1"/>
  <c r="T1517" i="33"/>
  <c r="T558" i="33" s="1"/>
  <c r="T560" i="33" s="1"/>
  <c r="U880" i="33"/>
  <c r="U259" i="33" s="1"/>
  <c r="U883" i="33"/>
  <c r="U383" i="33" s="1"/>
  <c r="S1382" i="33"/>
  <c r="S395" i="40" s="1"/>
  <c r="O1839" i="33"/>
  <c r="U973" i="33"/>
  <c r="U284" i="40" s="1"/>
  <c r="U979" i="33"/>
  <c r="U947" i="33" s="1"/>
  <c r="U976" i="33"/>
  <c r="U978" i="33"/>
  <c r="U262" i="33" s="1"/>
  <c r="U977" i="33"/>
  <c r="U226" i="33" s="1"/>
  <c r="U1252" i="33"/>
  <c r="U354" i="33" s="1"/>
  <c r="U1253" i="33"/>
  <c r="U391" i="33" s="1"/>
  <c r="U1251" i="33"/>
  <c r="U320" i="33" s="1"/>
  <c r="U1249" i="33"/>
  <c r="U1246" i="33"/>
  <c r="U361" i="40" s="1"/>
  <c r="U1254" i="33"/>
  <c r="U1235" i="33" s="1"/>
  <c r="P1836" i="33"/>
  <c r="P509" i="40" s="1"/>
  <c r="P54" i="33"/>
  <c r="P24" i="40" s="1"/>
  <c r="U1859" i="33"/>
  <c r="U522" i="40" s="1"/>
  <c r="N57" i="33"/>
  <c r="T84" i="33"/>
  <c r="T39" i="40" s="1"/>
  <c r="T87" i="33"/>
  <c r="V804" i="33"/>
  <c r="V808" i="33" s="1"/>
  <c r="V341" i="33" s="1"/>
  <c r="R486" i="33"/>
  <c r="R154" i="40" s="1"/>
  <c r="S674" i="33"/>
  <c r="S203" i="40" s="1"/>
  <c r="R677" i="33"/>
  <c r="T1205" i="33"/>
  <c r="U1202" i="33"/>
  <c r="U349" i="40" s="1"/>
  <c r="U1546" i="33"/>
  <c r="U368" i="33" s="1"/>
  <c r="U1544" i="33"/>
  <c r="U230" i="33" s="1"/>
  <c r="U1545" i="33"/>
  <c r="U290" i="33" s="1"/>
  <c r="U1547" i="33"/>
  <c r="U1418" i="33" s="1"/>
  <c r="U1543" i="33"/>
  <c r="U1540" i="33"/>
  <c r="U428" i="40" s="1"/>
  <c r="V708" i="33"/>
  <c r="V706" i="33" s="1"/>
  <c r="V217" i="40" s="1"/>
  <c r="V1753" i="33"/>
  <c r="U711" i="33"/>
  <c r="U252" i="33" s="1"/>
  <c r="U712" i="33"/>
  <c r="U919" i="33" s="1"/>
  <c r="U710" i="33"/>
  <c r="U239" i="33" s="1"/>
  <c r="U709" i="33"/>
  <c r="U1755" i="33"/>
  <c r="U297" i="33" s="1"/>
  <c r="U1758" i="33"/>
  <c r="U638" i="33" s="1"/>
  <c r="U1756" i="33"/>
  <c r="U373" i="33" s="1"/>
  <c r="U1754" i="33"/>
  <c r="U1757" i="33"/>
  <c r="U449" i="33" s="1"/>
  <c r="M38" i="33"/>
  <c r="O35" i="33"/>
  <c r="O15" i="40" s="1"/>
  <c r="T1709" i="33"/>
  <c r="T612" i="33" s="1"/>
  <c r="T1708" i="33"/>
  <c r="T1705" i="33"/>
  <c r="T485" i="40" s="1"/>
  <c r="P579" i="33"/>
  <c r="P3" i="33" s="1"/>
  <c r="P10" i="33" s="1"/>
  <c r="P2" i="40" s="1"/>
  <c r="P580" i="33"/>
  <c r="P33" i="33" s="1"/>
  <c r="P34" i="33" s="1"/>
  <c r="P14" i="40" s="1"/>
  <c r="P578" i="33"/>
  <c r="P1909" i="33" s="1"/>
  <c r="P539" i="40" s="1"/>
  <c r="P575" i="33"/>
  <c r="P183" i="40" s="1"/>
  <c r="V1701" i="33"/>
  <c r="V1699" i="33" s="1"/>
  <c r="V484" i="40" s="1"/>
  <c r="S891" i="33"/>
  <c r="S187" i="33" s="1"/>
  <c r="S893" i="33"/>
  <c r="S865" i="33" s="1"/>
  <c r="S892" i="33"/>
  <c r="S225" i="33" s="1"/>
  <c r="S890" i="33"/>
  <c r="S1861" i="33" s="1"/>
  <c r="S523" i="40" s="1"/>
  <c r="Q220" i="33"/>
  <c r="Q93" i="40" s="1"/>
  <c r="S887" i="33"/>
  <c r="S259" i="40" s="1"/>
  <c r="R1067" i="33"/>
  <c r="S1328" i="33"/>
  <c r="S380" i="40" s="1"/>
  <c r="V1763" i="33"/>
  <c r="V1761" i="33" s="1"/>
  <c r="V496" i="40" s="1"/>
  <c r="R698" i="33"/>
  <c r="S768" i="33"/>
  <c r="S680" i="33" s="1"/>
  <c r="S681" i="33" s="1"/>
  <c r="S684" i="33" s="1"/>
  <c r="S682" i="33" s="1"/>
  <c r="S206" i="40" s="1"/>
  <c r="S769" i="33"/>
  <c r="S827" i="33" s="1"/>
  <c r="S767" i="33"/>
  <c r="U1767" i="33"/>
  <c r="U330" i="33" s="1"/>
  <c r="U1769" i="33"/>
  <c r="U647" i="33" s="1"/>
  <c r="U1766" i="33"/>
  <c r="U298" i="33" s="1"/>
  <c r="U1764" i="33"/>
  <c r="U1765" i="33"/>
  <c r="U198" i="33" s="1"/>
  <c r="U1768" i="33"/>
  <c r="U374" i="33" s="1"/>
  <c r="T1887" i="33"/>
  <c r="U1273" i="33"/>
  <c r="U1271" i="33" s="1"/>
  <c r="U368" i="40" s="1"/>
  <c r="V785" i="33"/>
  <c r="U789" i="33"/>
  <c r="U762" i="33" s="1"/>
  <c r="U787" i="33"/>
  <c r="U211" i="33" s="1"/>
  <c r="U786" i="33"/>
  <c r="U788" i="33"/>
  <c r="U256" i="33" s="1"/>
  <c r="R1624" i="33"/>
  <c r="S1621" i="33"/>
  <c r="S457" i="40" s="1"/>
  <c r="S695" i="33"/>
  <c r="S211" i="40" s="1"/>
  <c r="R535" i="33"/>
  <c r="V1358" i="33"/>
  <c r="V1722" i="33"/>
  <c r="V1720" i="33" s="1"/>
  <c r="V488" i="40" s="1"/>
  <c r="T794" i="33"/>
  <c r="R445" i="33"/>
  <c r="R136" i="40" s="1"/>
  <c r="U805" i="33"/>
  <c r="U810" i="33"/>
  <c r="U581" i="33" s="1"/>
  <c r="U808" i="33"/>
  <c r="U341" i="33" s="1"/>
  <c r="U809" i="33"/>
  <c r="U435" i="33" s="1"/>
  <c r="U436" i="33" s="1"/>
  <c r="U131" i="40" s="1"/>
  <c r="U807" i="33"/>
  <c r="U310" i="33" s="1"/>
  <c r="U806" i="33"/>
  <c r="U257" i="33" s="1"/>
  <c r="S1713" i="33"/>
  <c r="S486" i="40" s="1"/>
  <c r="S1717" i="33"/>
  <c r="S1716" i="33"/>
  <c r="U1478" i="33"/>
  <c r="U456" i="33" s="1"/>
  <c r="U1479" i="33"/>
  <c r="U1430" i="33" s="1"/>
  <c r="U1477" i="33"/>
  <c r="U287" i="33" s="1"/>
  <c r="U1476" i="33"/>
  <c r="U1494" i="33"/>
  <c r="U1473" i="33"/>
  <c r="U414" i="40" s="1"/>
  <c r="U1726" i="33"/>
  <c r="U370" i="33" s="1"/>
  <c r="U1723" i="33"/>
  <c r="U1725" i="33"/>
  <c r="U218" i="33" s="1"/>
  <c r="U1727" i="33"/>
  <c r="U1710" i="33" s="1"/>
  <c r="U1724" i="33"/>
  <c r="U191" i="33" s="1"/>
  <c r="Q409" i="33"/>
  <c r="Q123" i="40" s="1"/>
  <c r="P104" i="33"/>
  <c r="P48" i="40" s="1"/>
  <c r="P223" i="33"/>
  <c r="R1331" i="33"/>
  <c r="T489" i="33"/>
  <c r="T156" i="40" s="1"/>
  <c r="Q1917" i="33"/>
  <c r="T1320" i="33"/>
  <c r="T1318" i="33" s="1"/>
  <c r="T378" i="40" s="1"/>
  <c r="R1435" i="33"/>
  <c r="S1323" i="33"/>
  <c r="S321" i="33" s="1"/>
  <c r="S1325" i="33"/>
  <c r="S416" i="33" s="1"/>
  <c r="S1326" i="33"/>
  <c r="S1428" i="33" s="1"/>
  <c r="S1324" i="33"/>
  <c r="S356" i="33" s="1"/>
  <c r="S1322" i="33"/>
  <c r="S278" i="33" s="1"/>
  <c r="S1321" i="33"/>
  <c r="Q175" i="33"/>
  <c r="Q79" i="40" s="1"/>
  <c r="N836" i="33"/>
  <c r="O81" i="33"/>
  <c r="O37" i="40" s="1"/>
  <c r="S563" i="33"/>
  <c r="O1878" i="33"/>
  <c r="N164" i="33"/>
  <c r="Q1072" i="33"/>
  <c r="Q312" i="40" s="1"/>
  <c r="Q1075" i="33"/>
  <c r="Q1921" i="33" s="1"/>
  <c r="Q543" i="40" s="1"/>
  <c r="Q1076" i="33"/>
  <c r="Q4" i="33" s="1"/>
  <c r="Q1077" i="33"/>
  <c r="Q101" i="33" s="1"/>
  <c r="Q103" i="33" s="1"/>
  <c r="Q47" i="40" s="1"/>
  <c r="R1652" i="33"/>
  <c r="R472" i="40" s="1"/>
  <c r="P405" i="33"/>
  <c r="P428" i="33"/>
  <c r="V727" i="33"/>
  <c r="V725" i="33" s="1"/>
  <c r="V221" i="40" s="1"/>
  <c r="M571" i="33"/>
  <c r="N161" i="33"/>
  <c r="N72" i="40" s="1"/>
  <c r="U732" i="33"/>
  <c r="U413" i="33" s="1"/>
  <c r="U730" i="33"/>
  <c r="U308" i="33" s="1"/>
  <c r="U733" i="33"/>
  <c r="U714" i="33" s="1"/>
  <c r="U731" i="33"/>
  <c r="U339" i="33" s="1"/>
  <c r="U729" i="33"/>
  <c r="U253" i="33" s="1"/>
  <c r="U728" i="33"/>
  <c r="Q50" i="33"/>
  <c r="Q22" i="40" s="1"/>
  <c r="U1345" i="33"/>
  <c r="U385" i="40" s="1"/>
  <c r="U1352" i="33"/>
  <c r="U384" i="33" s="1"/>
  <c r="U1350" i="33"/>
  <c r="U323" i="33" s="1"/>
  <c r="U1353" i="33"/>
  <c r="U1206" i="33" s="1"/>
  <c r="U1351" i="33"/>
  <c r="U358" i="33" s="1"/>
  <c r="U1349" i="33"/>
  <c r="U280" i="33" s="1"/>
  <c r="U1348" i="33"/>
  <c r="N14" i="33"/>
  <c r="Q75" i="33"/>
  <c r="Q1875" i="33"/>
  <c r="Q434" i="33"/>
  <c r="S492" i="33"/>
  <c r="O1884" i="33"/>
  <c r="M1593" i="33"/>
  <c r="Q526" i="33"/>
  <c r="Q175" i="40" s="1"/>
  <c r="O107" i="33"/>
  <c r="R388" i="33"/>
  <c r="R115" i="40" s="1"/>
  <c r="O134" i="33"/>
  <c r="Q547" i="33"/>
  <c r="N1590" i="33"/>
  <c r="N442" i="40" s="1"/>
  <c r="O11" i="33"/>
  <c r="O3" i="40" s="1"/>
  <c r="R452" i="33"/>
  <c r="R138" i="40" s="1"/>
  <c r="R431" i="33"/>
  <c r="R129" i="40" s="1"/>
  <c r="Q72" i="33"/>
  <c r="Q33" i="40" s="1"/>
  <c r="O831" i="33"/>
  <c r="O245" i="40" s="1"/>
  <c r="Q402" i="33"/>
  <c r="Q120" i="40" s="1"/>
  <c r="Q538" i="33"/>
  <c r="U601" i="33"/>
  <c r="U599" i="33" s="1"/>
  <c r="U186" i="40" s="1"/>
  <c r="S1286" i="33"/>
  <c r="S533" i="33" s="1"/>
  <c r="S1285" i="33"/>
  <c r="Q425" i="33"/>
  <c r="Q126" i="40" s="1"/>
  <c r="U1689" i="33"/>
  <c r="U522" i="33" s="1"/>
  <c r="U523" i="33" s="1"/>
  <c r="U173" i="40" s="1"/>
  <c r="U1687" i="33"/>
  <c r="U1688" i="33"/>
  <c r="P542" i="33"/>
  <c r="P1588" i="33" s="1"/>
  <c r="P1589" i="33" s="1"/>
  <c r="P441" i="40" s="1"/>
  <c r="P539" i="33"/>
  <c r="P1882" i="33" s="1"/>
  <c r="P530" i="40" s="1"/>
  <c r="P541" i="33"/>
  <c r="P566" i="33" s="1"/>
  <c r="P567" i="33" s="1"/>
  <c r="P180" i="40" s="1"/>
  <c r="P540" i="33"/>
  <c r="P159" i="33" s="1"/>
  <c r="P160" i="33" s="1"/>
  <c r="P71" i="40" s="1"/>
  <c r="R393" i="33"/>
  <c r="R117" i="40" s="1"/>
  <c r="P131" i="33"/>
  <c r="P60" i="40" s="1"/>
  <c r="N568" i="33"/>
  <c r="N181" i="40" s="1"/>
  <c r="S644" i="33"/>
  <c r="S645" i="33"/>
  <c r="S171" i="33" s="1"/>
  <c r="S172" i="33" s="1"/>
  <c r="S77" i="40" s="1"/>
  <c r="R688" i="33"/>
  <c r="R140" i="33" s="1"/>
  <c r="R143" i="33" s="1"/>
  <c r="R62" i="40" s="1"/>
  <c r="R686" i="33"/>
  <c r="R109" i="33" s="1"/>
  <c r="R112" i="33" s="1"/>
  <c r="R50" i="40" s="1"/>
  <c r="R687" i="33"/>
  <c r="R136" i="33" s="1"/>
  <c r="R685" i="33"/>
  <c r="R1873" i="33" s="1"/>
  <c r="R527" i="40" s="1"/>
  <c r="S1282" i="33"/>
  <c r="S370" i="40" s="1"/>
  <c r="T604" i="33"/>
  <c r="T1036" i="33" s="1"/>
  <c r="T603" i="33"/>
  <c r="T148" i="33" s="1"/>
  <c r="T149" i="33" s="1"/>
  <c r="T65" i="40" s="1"/>
  <c r="T602" i="33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" i="35"/>
  <c r="E2" i="30"/>
  <c r="G17" i="18"/>
  <c r="H17" i="18" s="1"/>
  <c r="G16" i="18"/>
  <c r="H16" i="18" s="1"/>
  <c r="G15" i="18"/>
  <c r="H15" i="18" s="1"/>
  <c r="J6" i="18"/>
  <c r="J5" i="18"/>
  <c r="J4" i="18"/>
  <c r="H3" i="18"/>
  <c r="J3" i="18" s="1"/>
  <c r="B3" i="14" a="1"/>
  <c r="B3" i="14" s="1"/>
  <c r="B4" i="14"/>
  <c r="B5" i="14"/>
  <c r="B6" i="14"/>
  <c r="B7" i="14"/>
  <c r="B8" i="14"/>
  <c r="B9" i="14"/>
  <c r="B10" i="14"/>
  <c r="B11" i="14"/>
  <c r="B12" i="14"/>
  <c r="B13" i="14"/>
  <c r="B14" i="14"/>
  <c r="B15" i="14"/>
  <c r="B17" i="14"/>
  <c r="B18" i="14"/>
  <c r="B19" i="14"/>
  <c r="B20" i="14"/>
  <c r="B21" i="14"/>
  <c r="B22" i="14"/>
  <c r="B23" i="14"/>
  <c r="B24" i="14"/>
  <c r="B25" i="14"/>
  <c r="B26" i="14"/>
  <c r="B30" i="14"/>
  <c r="R207" i="33" l="1"/>
  <c r="R90" i="40" s="1"/>
  <c r="U881" i="33"/>
  <c r="U312" i="33" s="1"/>
  <c r="R19" i="33"/>
  <c r="R7" i="40" s="1"/>
  <c r="S159" i="40"/>
  <c r="T496" i="33"/>
  <c r="U879" i="33"/>
  <c r="U884" i="33"/>
  <c r="U864" i="33" s="1"/>
  <c r="U882" i="33"/>
  <c r="U343" i="33" s="1"/>
  <c r="V878" i="33"/>
  <c r="P20" i="33"/>
  <c r="S42" i="40"/>
  <c r="T91" i="33"/>
  <c r="S747" i="33"/>
  <c r="P338" i="33"/>
  <c r="S490" i="40"/>
  <c r="T1732" i="33"/>
  <c r="R1212" i="33"/>
  <c r="R353" i="40" s="1"/>
  <c r="S1414" i="33"/>
  <c r="S5" i="33" s="1"/>
  <c r="Q335" i="33"/>
  <c r="Q108" i="40" s="1"/>
  <c r="R484" i="33"/>
  <c r="R153" i="40" s="1"/>
  <c r="S1560" i="33"/>
  <c r="V1375" i="33"/>
  <c r="V1380" i="33" s="1"/>
  <c r="V597" i="33" s="1"/>
  <c r="V598" i="33" s="1"/>
  <c r="V601" i="33" s="1"/>
  <c r="V599" i="33" s="1"/>
  <c r="V186" i="40" s="1"/>
  <c r="T1557" i="33"/>
  <c r="T431" i="40" s="1"/>
  <c r="U1050" i="33"/>
  <c r="U305" i="40" s="1"/>
  <c r="T492" i="40"/>
  <c r="U1743" i="33"/>
  <c r="U1741" i="33"/>
  <c r="S928" i="33"/>
  <c r="S64" i="33" s="1"/>
  <c r="S65" i="33" s="1"/>
  <c r="S29" i="40" s="1"/>
  <c r="U1123" i="33"/>
  <c r="S924" i="33"/>
  <c r="S271" i="40" s="1"/>
  <c r="U1120" i="33"/>
  <c r="U326" i="40" s="1"/>
  <c r="U1126" i="33"/>
  <c r="U1427" i="33" s="1"/>
  <c r="T1612" i="33"/>
  <c r="T1159" i="33"/>
  <c r="T334" i="40" s="1"/>
  <c r="S1162" i="33"/>
  <c r="S1930" i="33"/>
  <c r="S546" i="40" s="1"/>
  <c r="T823" i="33"/>
  <c r="T821" i="33" s="1"/>
  <c r="T1744" i="33"/>
  <c r="T1745" i="33"/>
  <c r="T296" i="33" s="1"/>
  <c r="T1748" i="33"/>
  <c r="T1419" i="33" s="1"/>
  <c r="T1747" i="33"/>
  <c r="T448" i="33" s="1"/>
  <c r="T1746" i="33"/>
  <c r="T372" i="33" s="1"/>
  <c r="T956" i="33"/>
  <c r="T279" i="40" s="1"/>
  <c r="T1199" i="33"/>
  <c r="T1197" i="33" s="1"/>
  <c r="S1902" i="33"/>
  <c r="T658" i="33"/>
  <c r="T197" i="40" s="1"/>
  <c r="V1260" i="33"/>
  <c r="W1301" i="33"/>
  <c r="W374" i="40" s="1"/>
  <c r="S462" i="40"/>
  <c r="T1636" i="33"/>
  <c r="Q210" i="33"/>
  <c r="N576" i="40"/>
  <c r="N579" i="40" s="1"/>
  <c r="N580" i="40" s="1"/>
  <c r="T29" i="33"/>
  <c r="T12" i="40" s="1"/>
  <c r="S32" i="33"/>
  <c r="R306" i="33"/>
  <c r="R106" i="40" s="1"/>
  <c r="S867" i="33"/>
  <c r="S870" i="33" s="1"/>
  <c r="S868" i="33" s="1"/>
  <c r="S255" i="40" s="1"/>
  <c r="V944" i="33"/>
  <c r="V260" i="33" s="1"/>
  <c r="S478" i="40"/>
  <c r="T1677" i="33"/>
  <c r="T1675" i="33" s="1"/>
  <c r="S1009" i="33"/>
  <c r="V942" i="33"/>
  <c r="S424" i="33"/>
  <c r="S125" i="40" s="1"/>
  <c r="V943" i="33"/>
  <c r="V241" i="33" s="1"/>
  <c r="T157" i="33"/>
  <c r="T155" i="33" s="1"/>
  <c r="T69" i="40" s="1"/>
  <c r="V945" i="33"/>
  <c r="V921" i="33" s="1"/>
  <c r="U1609" i="33"/>
  <c r="W941" i="33"/>
  <c r="W939" i="33" s="1"/>
  <c r="W275" i="40" s="1"/>
  <c r="R467" i="33"/>
  <c r="R145" i="40" s="1"/>
  <c r="Q396" i="33"/>
  <c r="T586" i="33"/>
  <c r="T584" i="33" s="1"/>
  <c r="T184" i="40" s="1"/>
  <c r="Q81" i="40"/>
  <c r="R181" i="33"/>
  <c r="R179" i="33" s="1"/>
  <c r="R505" i="33"/>
  <c r="R165" i="40" s="1"/>
  <c r="T897" i="33"/>
  <c r="T262" i="40" s="1"/>
  <c r="Q235" i="33"/>
  <c r="Q96" i="40" s="1"/>
  <c r="U250" i="33"/>
  <c r="U103" i="40" s="1"/>
  <c r="P382" i="33"/>
  <c r="V1261" i="33"/>
  <c r="V215" i="33" s="1"/>
  <c r="S671" i="33"/>
  <c r="Q508" i="33"/>
  <c r="P238" i="33"/>
  <c r="Q60" i="33"/>
  <c r="Q27" i="40" s="1"/>
  <c r="U1194" i="33"/>
  <c r="T1195" i="33" s="1"/>
  <c r="T1572" i="33"/>
  <c r="T1578" i="33"/>
  <c r="T142" i="33" s="1"/>
  <c r="T1577" i="33"/>
  <c r="T138" i="33" s="1"/>
  <c r="T1575" i="33"/>
  <c r="T1576" i="33"/>
  <c r="T111" i="33" s="1"/>
  <c r="S1692" i="33"/>
  <c r="S1695" i="33"/>
  <c r="S1696" i="33"/>
  <c r="S177" i="33" s="1"/>
  <c r="S178" i="33" s="1"/>
  <c r="S80" i="40" s="1"/>
  <c r="V1257" i="33"/>
  <c r="V363" i="40" s="1"/>
  <c r="W1304" i="33"/>
  <c r="V1262" i="33"/>
  <c r="V276" i="33" s="1"/>
  <c r="P412" i="33"/>
  <c r="Q194" i="33"/>
  <c r="Q84" i="40" s="1"/>
  <c r="Q85" i="40"/>
  <c r="T1615" i="33"/>
  <c r="T454" i="40" s="1"/>
  <c r="T455" i="40"/>
  <c r="T215" i="40"/>
  <c r="S703" i="33"/>
  <c r="T1006" i="33"/>
  <c r="T292" i="40" s="1"/>
  <c r="T700" i="33"/>
  <c r="T690" i="33"/>
  <c r="T208" i="40" s="1"/>
  <c r="T209" i="40"/>
  <c r="T1011" i="33"/>
  <c r="T295" i="40" s="1"/>
  <c r="T296" i="40"/>
  <c r="T1116" i="33"/>
  <c r="T324" i="40" s="1"/>
  <c r="M580" i="40"/>
  <c r="P99" i="33"/>
  <c r="R243" i="33"/>
  <c r="R99" i="40" s="1"/>
  <c r="O147" i="33"/>
  <c r="T478" i="33"/>
  <c r="P63" i="33"/>
  <c r="Q246" i="33"/>
  <c r="T1852" i="33"/>
  <c r="T518" i="40" s="1"/>
  <c r="O144" i="33"/>
  <c r="O63" i="40" s="1"/>
  <c r="T1484" i="33"/>
  <c r="S959" i="33"/>
  <c r="R1899" i="33"/>
  <c r="Q455" i="33"/>
  <c r="T859" i="33"/>
  <c r="T252" i="40" s="1"/>
  <c r="U475" i="33"/>
  <c r="U150" i="40" s="1"/>
  <c r="S1855" i="33"/>
  <c r="R1866" i="33"/>
  <c r="R1585" i="33"/>
  <c r="R439" i="40" s="1"/>
  <c r="U624" i="33"/>
  <c r="U191" i="40" s="1"/>
  <c r="Q379" i="33"/>
  <c r="Q111" i="40" s="1"/>
  <c r="S862" i="33"/>
  <c r="S668" i="33"/>
  <c r="S201" i="40" s="1"/>
  <c r="T1412" i="33"/>
  <c r="T1410" i="33" s="1"/>
  <c r="T402" i="40" s="1"/>
  <c r="R203" i="33"/>
  <c r="R88" i="40" s="1"/>
  <c r="W1551" i="33"/>
  <c r="T1110" i="33"/>
  <c r="T320" i="40" s="1"/>
  <c r="U1161" i="33"/>
  <c r="U335" i="40" s="1"/>
  <c r="R1842" i="33"/>
  <c r="R512" i="40" s="1"/>
  <c r="Q1845" i="33"/>
  <c r="U1847" i="33"/>
  <c r="U515" i="40" s="1"/>
  <c r="T1850" i="33"/>
  <c r="Q519" i="33"/>
  <c r="Q172" i="40" s="1"/>
  <c r="R1881" i="33"/>
  <c r="P96" i="33"/>
  <c r="P45" i="40" s="1"/>
  <c r="S1176" i="33"/>
  <c r="S339" i="40" s="1"/>
  <c r="S1179" i="33"/>
  <c r="S1180" i="33"/>
  <c r="S273" i="33" s="1"/>
  <c r="S1183" i="33"/>
  <c r="S646" i="33" s="1"/>
  <c r="S648" i="33" s="1"/>
  <c r="S651" i="33" s="1"/>
  <c r="S653" i="33" s="1"/>
  <c r="S15" i="33" s="1"/>
  <c r="S16" i="33" s="1"/>
  <c r="S5" i="40" s="1"/>
  <c r="S1182" i="33"/>
  <c r="S447" i="33" s="1"/>
  <c r="S451" i="33" s="1"/>
  <c r="S137" i="40" s="1"/>
  <c r="S1181" i="33"/>
  <c r="S352" i="33" s="1"/>
  <c r="T1003" i="33"/>
  <c r="T290" i="40" s="1"/>
  <c r="Q26" i="33"/>
  <c r="Q10" i="40" s="1"/>
  <c r="Q121" i="33"/>
  <c r="Q55" i="40" s="1"/>
  <c r="U1668" i="33"/>
  <c r="T1670" i="33"/>
  <c r="T232" i="33" s="1"/>
  <c r="T1671" i="33"/>
  <c r="T294" i="33" s="1"/>
  <c r="T1669" i="33"/>
  <c r="T1672" i="33"/>
  <c r="T922" i="33" s="1"/>
  <c r="T923" i="33" s="1"/>
  <c r="V964" i="33"/>
  <c r="V962" i="33" s="1"/>
  <c r="V282" i="40" s="1"/>
  <c r="U1830" i="33"/>
  <c r="S1220" i="33"/>
  <c r="T614" i="33"/>
  <c r="T617" i="33" s="1"/>
  <c r="U1237" i="33"/>
  <c r="U1240" i="33" s="1"/>
  <c r="T510" i="33"/>
  <c r="T168" i="40" s="1"/>
  <c r="S513" i="33"/>
  <c r="U969" i="33"/>
  <c r="U414" i="33" s="1"/>
  <c r="U968" i="33"/>
  <c r="U344" i="33" s="1"/>
  <c r="U967" i="33"/>
  <c r="U313" i="33" s="1"/>
  <c r="U970" i="33"/>
  <c r="U946" i="33" s="1"/>
  <c r="U948" i="33" s="1"/>
  <c r="U951" i="33" s="1"/>
  <c r="U966" i="33"/>
  <c r="U261" i="33" s="1"/>
  <c r="U965" i="33"/>
  <c r="U763" i="33"/>
  <c r="U766" i="33" s="1"/>
  <c r="U764" i="33" s="1"/>
  <c r="U229" i="40" s="1"/>
  <c r="S483" i="33"/>
  <c r="S152" i="40" s="1"/>
  <c r="U1227" i="33"/>
  <c r="T908" i="33"/>
  <c r="U1793" i="33"/>
  <c r="S1014" i="33"/>
  <c r="U1646" i="33"/>
  <c r="U469" i="40" s="1"/>
  <c r="J1685" i="33"/>
  <c r="T1030" i="33"/>
  <c r="T1028" i="33" s="1"/>
  <c r="T300" i="40" s="1"/>
  <c r="U1336" i="33"/>
  <c r="T953" i="33"/>
  <c r="T58" i="33" s="1"/>
  <c r="T59" i="33" s="1"/>
  <c r="T26" i="40" s="1"/>
  <c r="U915" i="33"/>
  <c r="U913" i="33" s="1"/>
  <c r="U269" i="40" s="1"/>
  <c r="T1186" i="33"/>
  <c r="T341" i="40" s="1"/>
  <c r="T1189" i="33"/>
  <c r="T1190" i="33"/>
  <c r="T1580" i="33" s="1"/>
  <c r="T1582" i="33" s="1"/>
  <c r="T437" i="40" s="1"/>
  <c r="S1397" i="33"/>
  <c r="S400" i="40" s="1"/>
  <c r="S1400" i="33"/>
  <c r="S1405" i="33"/>
  <c r="S1099" i="33" s="1"/>
  <c r="S1101" i="33" s="1"/>
  <c r="S1104" i="33" s="1"/>
  <c r="S1403" i="33"/>
  <c r="S361" i="33" s="1"/>
  <c r="S1401" i="33"/>
  <c r="S284" i="33" s="1"/>
  <c r="S1402" i="33"/>
  <c r="S325" i="33" s="1"/>
  <c r="S1404" i="33"/>
  <c r="S400" i="33" s="1"/>
  <c r="S401" i="33" s="1"/>
  <c r="S119" i="40" s="1"/>
  <c r="S909" i="33"/>
  <c r="S1879" i="33" s="1"/>
  <c r="S529" i="40" s="1"/>
  <c r="S910" i="33"/>
  <c r="S531" i="33" s="1"/>
  <c r="R1926" i="33"/>
  <c r="R437" i="33"/>
  <c r="R132" i="40" s="1"/>
  <c r="T1860" i="33"/>
  <c r="T1799" i="33"/>
  <c r="T666" i="33" s="1"/>
  <c r="T1795" i="33"/>
  <c r="T300" i="33" s="1"/>
  <c r="T1796" i="33"/>
  <c r="T332" i="33" s="1"/>
  <c r="T1798" i="33"/>
  <c r="T422" i="33" s="1"/>
  <c r="T1794" i="33"/>
  <c r="T1797" i="33"/>
  <c r="T376" i="33" s="1"/>
  <c r="R718" i="33"/>
  <c r="R219" i="40" s="1"/>
  <c r="R721" i="33"/>
  <c r="R1918" i="33" s="1"/>
  <c r="R542" i="40" s="1"/>
  <c r="R722" i="33"/>
  <c r="R52" i="33" s="1"/>
  <c r="R53" i="33" s="1"/>
  <c r="R23" i="40" s="1"/>
  <c r="U1641" i="33"/>
  <c r="Q440" i="33"/>
  <c r="S219" i="33"/>
  <c r="S92" i="40" s="1"/>
  <c r="T1390" i="33"/>
  <c r="V933" i="33"/>
  <c r="V931" i="33" s="1"/>
  <c r="V273" i="40" s="1"/>
  <c r="S502" i="33"/>
  <c r="Q68" i="33"/>
  <c r="Q31" i="40" s="1"/>
  <c r="S1872" i="33"/>
  <c r="S830" i="33"/>
  <c r="S244" i="40" s="1"/>
  <c r="T663" i="33"/>
  <c r="T200" i="40" s="1"/>
  <c r="O116" i="33"/>
  <c r="S1927" i="33"/>
  <c r="S545" i="40" s="1"/>
  <c r="U934" i="33"/>
  <c r="U936" i="33"/>
  <c r="U920" i="33" s="1"/>
  <c r="U935" i="33"/>
  <c r="U240" i="33" s="1"/>
  <c r="U242" i="33" s="1"/>
  <c r="U98" i="40" s="1"/>
  <c r="T1091" i="33"/>
  <c r="T316" i="40" s="1"/>
  <c r="T1096" i="33"/>
  <c r="T268" i="33" s="1"/>
  <c r="T1094" i="33"/>
  <c r="T1095" i="33"/>
  <c r="T227" i="33" s="1"/>
  <c r="T1097" i="33"/>
  <c r="T1070" i="33" s="1"/>
  <c r="T1071" i="33" s="1"/>
  <c r="T1167" i="33"/>
  <c r="T1165" i="33" s="1"/>
  <c r="T337" i="40" s="1"/>
  <c r="V1377" i="33"/>
  <c r="V282" i="33" s="1"/>
  <c r="V1373" i="33"/>
  <c r="V393" i="40" s="1"/>
  <c r="O113" i="33"/>
  <c r="O51" i="40" s="1"/>
  <c r="V853" i="33"/>
  <c r="V851" i="33" s="1"/>
  <c r="V250" i="40" s="1"/>
  <c r="P153" i="33"/>
  <c r="Q150" i="33"/>
  <c r="Q66" i="40" s="1"/>
  <c r="S1133" i="33"/>
  <c r="T952" i="33"/>
  <c r="U1510" i="33"/>
  <c r="U1407" i="33" s="1"/>
  <c r="U1409" i="33" s="1"/>
  <c r="U1502" i="33"/>
  <c r="U420" i="40" s="1"/>
  <c r="U1507" i="33"/>
  <c r="U328" i="33" s="1"/>
  <c r="U1505" i="33"/>
  <c r="U1509" i="33"/>
  <c r="U420" i="33" s="1"/>
  <c r="U1508" i="33"/>
  <c r="U367" i="33" s="1"/>
  <c r="U1506" i="33"/>
  <c r="U289" i="33" s="1"/>
  <c r="R1135" i="33"/>
  <c r="R123" i="33" s="1"/>
  <c r="R124" i="33" s="1"/>
  <c r="R56" i="40" s="1"/>
  <c r="R1134" i="33"/>
  <c r="R1891" i="33" s="1"/>
  <c r="R533" i="40" s="1"/>
  <c r="R1136" i="33"/>
  <c r="R129" i="33" s="1"/>
  <c r="R130" i="33" s="1"/>
  <c r="R59" i="40" s="1"/>
  <c r="R1137" i="33"/>
  <c r="R1038" i="33" s="1"/>
  <c r="R1041" i="33" s="1"/>
  <c r="U1565" i="33"/>
  <c r="U1310" i="33"/>
  <c r="T1066" i="33"/>
  <c r="T310" i="40" s="1"/>
  <c r="T1466" i="33"/>
  <c r="T286" i="33" s="1"/>
  <c r="T1462" i="33"/>
  <c r="T412" i="40" s="1"/>
  <c r="T1467" i="33"/>
  <c r="T327" i="33" s="1"/>
  <c r="T1469" i="33"/>
  <c r="T419" i="33" s="1"/>
  <c r="T1470" i="33"/>
  <c r="T1417" i="33" s="1"/>
  <c r="T1468" i="33"/>
  <c r="T364" i="33" s="1"/>
  <c r="T1465" i="33"/>
  <c r="U1820" i="33"/>
  <c r="U1818" i="33" s="1"/>
  <c r="U506" i="40" s="1"/>
  <c r="R169" i="33"/>
  <c r="R76" i="40" s="1"/>
  <c r="R459" i="33"/>
  <c r="R141" i="40" s="1"/>
  <c r="Q462" i="33"/>
  <c r="U1082" i="33"/>
  <c r="U1086" i="33" s="1"/>
  <c r="U348" i="33" s="1"/>
  <c r="U902" i="33"/>
  <c r="U265" i="40" s="1"/>
  <c r="T1313" i="33"/>
  <c r="T277" i="33" s="1"/>
  <c r="T1314" i="33"/>
  <c r="T355" i="33" s="1"/>
  <c r="T1311" i="33"/>
  <c r="T1312" i="33"/>
  <c r="T228" i="33" s="1"/>
  <c r="T1315" i="33"/>
  <c r="T1530" i="33" s="1"/>
  <c r="T1532" i="33" s="1"/>
  <c r="T1535" i="33" s="1"/>
  <c r="V774" i="33"/>
  <c r="V772" i="33" s="1"/>
  <c r="V231" i="40" s="1"/>
  <c r="S1618" i="33"/>
  <c r="T1568" i="33"/>
  <c r="T457" i="33" s="1"/>
  <c r="T458" i="33" s="1"/>
  <c r="T140" i="40" s="1"/>
  <c r="T1566" i="33"/>
  <c r="T1569" i="33"/>
  <c r="T716" i="33" s="1"/>
  <c r="T1567" i="33"/>
  <c r="T190" i="33" s="1"/>
  <c r="S22" i="33"/>
  <c r="S23" i="33" s="1"/>
  <c r="S8" i="40" s="1"/>
  <c r="U1056" i="33"/>
  <c r="T741" i="33"/>
  <c r="T743" i="33" s="1"/>
  <c r="T744" i="33" s="1"/>
  <c r="T740" i="33"/>
  <c r="T254" i="33" s="1"/>
  <c r="T739" i="33"/>
  <c r="S633" i="33"/>
  <c r="S108" i="33" s="1"/>
  <c r="V1526" i="33"/>
  <c r="V559" i="33" s="1"/>
  <c r="V1525" i="33"/>
  <c r="V1527" i="33"/>
  <c r="V627" i="33" s="1"/>
  <c r="V1528" i="33"/>
  <c r="V1208" i="33" s="1"/>
  <c r="T736" i="33"/>
  <c r="T223" i="40" s="1"/>
  <c r="S635" i="33"/>
  <c r="S135" i="33" s="1"/>
  <c r="T1787" i="33"/>
  <c r="T233" i="33" s="1"/>
  <c r="T1788" i="33"/>
  <c r="T665" i="33" s="1"/>
  <c r="T1786" i="33"/>
  <c r="T192" i="33" s="1"/>
  <c r="T1785" i="33"/>
  <c r="T1453" i="33"/>
  <c r="T1451" i="33" s="1"/>
  <c r="T410" i="40" s="1"/>
  <c r="V757" i="33"/>
  <c r="V758" i="33"/>
  <c r="V1278" i="33" s="1"/>
  <c r="V754" i="33"/>
  <c r="V227" i="40" s="1"/>
  <c r="V759" i="33"/>
  <c r="V1840" i="33" s="1"/>
  <c r="V1841" i="33" s="1"/>
  <c r="V511" i="40" s="1"/>
  <c r="U1784" i="33"/>
  <c r="U1782" i="33" s="1"/>
  <c r="U499" i="40" s="1"/>
  <c r="V810" i="33"/>
  <c r="V581" i="33" s="1"/>
  <c r="S637" i="33"/>
  <c r="S1834" i="33" s="1"/>
  <c r="S1835" i="33" s="1"/>
  <c r="S508" i="40" s="1"/>
  <c r="V1142" i="33"/>
  <c r="V1140" i="33" s="1"/>
  <c r="V330" i="40" s="1"/>
  <c r="W1816" i="33"/>
  <c r="W1280" i="33" s="1"/>
  <c r="W1815" i="33"/>
  <c r="W183" i="33" s="1"/>
  <c r="W1814" i="33"/>
  <c r="S1432" i="33"/>
  <c r="S634" i="33"/>
  <c r="S117" i="33" s="1"/>
  <c r="S118" i="33" s="1"/>
  <c r="S53" i="40" s="1"/>
  <c r="U1019" i="33"/>
  <c r="V1804" i="33"/>
  <c r="V1802" i="33" s="1"/>
  <c r="V503" i="40" s="1"/>
  <c r="V551" i="33"/>
  <c r="V178" i="40" s="1"/>
  <c r="V556" i="33"/>
  <c r="V528" i="33" s="1"/>
  <c r="V554" i="33"/>
  <c r="V557" i="33"/>
  <c r="V1833" i="33" s="1"/>
  <c r="V555" i="33"/>
  <c r="V93" i="33" s="1"/>
  <c r="S745" i="33"/>
  <c r="S225" i="40" s="1"/>
  <c r="S751" i="33"/>
  <c r="S715" i="33" s="1"/>
  <c r="S717" i="33" s="1"/>
  <c r="S749" i="33"/>
  <c r="S184" i="33" s="1"/>
  <c r="S193" i="33" s="1"/>
  <c r="S83" i="40" s="1"/>
  <c r="S750" i="33"/>
  <c r="S224" i="33" s="1"/>
  <c r="S234" i="33" s="1"/>
  <c r="S95" i="40" s="1"/>
  <c r="S748" i="33"/>
  <c r="S1924" i="33" s="1"/>
  <c r="S544" i="40" s="1"/>
  <c r="W1811" i="33"/>
  <c r="W505" i="40" s="1"/>
  <c r="S636" i="33"/>
  <c r="S139" i="33" s="1"/>
  <c r="U1806" i="33"/>
  <c r="U301" i="33" s="1"/>
  <c r="U1808" i="33"/>
  <c r="U1291" i="33" s="1"/>
  <c r="U1807" i="33"/>
  <c r="U450" i="33" s="1"/>
  <c r="U1805" i="33"/>
  <c r="S632" i="33"/>
  <c r="S1268" i="33"/>
  <c r="T1265" i="33"/>
  <c r="T365" i="40" s="1"/>
  <c r="T1061" i="33"/>
  <c r="T397" i="33" s="1"/>
  <c r="T1058" i="33"/>
  <c r="T266" i="33" s="1"/>
  <c r="T1059" i="33"/>
  <c r="T316" i="33" s="1"/>
  <c r="T1062" i="33"/>
  <c r="T1037" i="33" s="1"/>
  <c r="T1060" i="33"/>
  <c r="T347" i="33" s="1"/>
  <c r="T1057" i="33"/>
  <c r="W1524" i="33"/>
  <c r="W1522" i="33" s="1"/>
  <c r="W424" i="40" s="1"/>
  <c r="U385" i="33"/>
  <c r="U113" i="40" s="1"/>
  <c r="Q125" i="33"/>
  <c r="Q57" i="40" s="1"/>
  <c r="P128" i="33"/>
  <c r="T842" i="33"/>
  <c r="U692" i="33"/>
  <c r="U209" i="40" s="1"/>
  <c r="Q56" i="33"/>
  <c r="Q25" i="40" s="1"/>
  <c r="S693" i="33"/>
  <c r="T1369" i="33"/>
  <c r="T391" i="40" s="1"/>
  <c r="S473" i="33"/>
  <c r="U1857" i="33"/>
  <c r="U521" i="40" s="1"/>
  <c r="T470" i="33"/>
  <c r="T147" i="40" s="1"/>
  <c r="S1200" i="33"/>
  <c r="S1293" i="33"/>
  <c r="S372" i="40" s="1"/>
  <c r="S1296" i="33"/>
  <c r="S1297" i="33"/>
  <c r="S1298" i="33"/>
  <c r="S515" i="33" s="1"/>
  <c r="Q487" i="33"/>
  <c r="S1423" i="33"/>
  <c r="T1601" i="33"/>
  <c r="T448" i="40" s="1"/>
  <c r="T1605" i="33"/>
  <c r="T217" i="33" s="1"/>
  <c r="T1607" i="33"/>
  <c r="T1290" i="33" s="1"/>
  <c r="T1292" i="33" s="1"/>
  <c r="T1604" i="33"/>
  <c r="T1606" i="33"/>
  <c r="T292" i="33" s="1"/>
  <c r="S1869" i="33"/>
  <c r="Q1838" i="33"/>
  <c r="Q510" i="40" s="1"/>
  <c r="T1330" i="33"/>
  <c r="T381" i="40" s="1"/>
  <c r="T1443" i="33"/>
  <c r="T1441" i="33" s="1"/>
  <c r="T408" i="40" s="1"/>
  <c r="T1152" i="33"/>
  <c r="U1627" i="33"/>
  <c r="U460" i="40" s="1"/>
  <c r="U1631" i="33"/>
  <c r="U9" i="33" s="1"/>
  <c r="U1630" i="33"/>
  <c r="U1632" i="33"/>
  <c r="U1581" i="33" s="1"/>
  <c r="W942" i="33"/>
  <c r="Q44" i="33"/>
  <c r="Q19" i="40" s="1"/>
  <c r="U1597" i="33"/>
  <c r="U446" i="40" s="1"/>
  <c r="V1515" i="33"/>
  <c r="V815" i="33"/>
  <c r="V813" i="33" s="1"/>
  <c r="V239" i="40" s="1"/>
  <c r="V806" i="33"/>
  <c r="V257" i="33" s="1"/>
  <c r="T1384" i="33"/>
  <c r="T396" i="40" s="1"/>
  <c r="U1518" i="33"/>
  <c r="U626" i="33" s="1"/>
  <c r="U628" i="33" s="1"/>
  <c r="U1516" i="33"/>
  <c r="U1894" i="33" s="1"/>
  <c r="U534" i="40" s="1"/>
  <c r="U1517" i="33"/>
  <c r="U558" i="33" s="1"/>
  <c r="U560" i="33" s="1"/>
  <c r="U1519" i="33"/>
  <c r="U1207" i="33" s="1"/>
  <c r="U1209" i="33" s="1"/>
  <c r="U351" i="40" s="1"/>
  <c r="U819" i="33"/>
  <c r="U582" i="33" s="1"/>
  <c r="U583" i="33" s="1"/>
  <c r="U586" i="33" s="1"/>
  <c r="U816" i="33"/>
  <c r="U818" i="33"/>
  <c r="U212" i="33" s="1"/>
  <c r="U817" i="33"/>
  <c r="U185" i="33" s="1"/>
  <c r="T499" i="33"/>
  <c r="T162" i="40" s="1"/>
  <c r="V807" i="33"/>
  <c r="V310" i="33" s="1"/>
  <c r="V1656" i="33"/>
  <c r="V474" i="40" s="1"/>
  <c r="V1659" i="33"/>
  <c r="V1662" i="33"/>
  <c r="V369" i="33" s="1"/>
  <c r="V1663" i="33"/>
  <c r="V1408" i="33" s="1"/>
  <c r="V1661" i="33"/>
  <c r="V293" i="33" s="1"/>
  <c r="V1660" i="33"/>
  <c r="V231" i="33" s="1"/>
  <c r="V805" i="33"/>
  <c r="V876" i="33"/>
  <c r="V257" i="40" s="1"/>
  <c r="V883" i="33"/>
  <c r="V383" i="33" s="1"/>
  <c r="V881" i="33"/>
  <c r="V312" i="33" s="1"/>
  <c r="V884" i="33"/>
  <c r="V864" i="33" s="1"/>
  <c r="V882" i="33"/>
  <c r="V343" i="33" s="1"/>
  <c r="V880" i="33"/>
  <c r="V259" i="33" s="1"/>
  <c r="V879" i="33"/>
  <c r="R986" i="33"/>
  <c r="R1906" i="33" s="1"/>
  <c r="R538" i="40" s="1"/>
  <c r="R988" i="33"/>
  <c r="R514" i="33" s="1"/>
  <c r="R516" i="33" s="1"/>
  <c r="R170" i="40" s="1"/>
  <c r="R987" i="33"/>
  <c r="R1903" i="33" s="1"/>
  <c r="R537" i="40" s="1"/>
  <c r="Q173" i="33"/>
  <c r="Q78" i="40" s="1"/>
  <c r="S873" i="33"/>
  <c r="S530" i="33" s="1"/>
  <c r="V802" i="33"/>
  <c r="V237" i="40" s="1"/>
  <c r="W593" i="33"/>
  <c r="W591" i="33" s="1"/>
  <c r="W185" i="40" s="1"/>
  <c r="T1772" i="33"/>
  <c r="T498" i="40" s="1"/>
  <c r="T1776" i="33"/>
  <c r="T199" i="33" s="1"/>
  <c r="T200" i="33" s="1"/>
  <c r="T86" i="40" s="1"/>
  <c r="T1778" i="33"/>
  <c r="T331" i="33" s="1"/>
  <c r="T1780" i="33"/>
  <c r="T639" i="33" s="1"/>
  <c r="T640" i="33" s="1"/>
  <c r="T643" i="33" s="1"/>
  <c r="T641" i="33" s="1"/>
  <c r="T193" i="40" s="1"/>
  <c r="T1775" i="33"/>
  <c r="T1777" i="33"/>
  <c r="T299" i="33" s="1"/>
  <c r="T1779" i="33"/>
  <c r="T375" i="33" s="1"/>
  <c r="V809" i="33"/>
  <c r="V435" i="33" s="1"/>
  <c r="V436" i="33" s="1"/>
  <c r="V131" i="40" s="1"/>
  <c r="T1896" i="33"/>
  <c r="P176" i="33"/>
  <c r="V595" i="33"/>
  <c r="V1579" i="33" s="1"/>
  <c r="V594" i="33"/>
  <c r="V596" i="33"/>
  <c r="V1619" i="33" s="1"/>
  <c r="V1620" i="33" s="1"/>
  <c r="V456" i="40" s="1"/>
  <c r="S871" i="33"/>
  <c r="S991" i="33"/>
  <c r="S287" i="40" s="1"/>
  <c r="S996" i="33"/>
  <c r="S314" i="33" s="1"/>
  <c r="S998" i="33"/>
  <c r="S406" i="33" s="1"/>
  <c r="S408" i="33" s="1"/>
  <c r="S122" i="40" s="1"/>
  <c r="S999" i="33"/>
  <c r="S980" i="33" s="1"/>
  <c r="S982" i="33" s="1"/>
  <c r="S985" i="33" s="1"/>
  <c r="S997" i="33"/>
  <c r="S345" i="33" s="1"/>
  <c r="S995" i="33"/>
  <c r="S263" i="33" s="1"/>
  <c r="S994" i="33"/>
  <c r="T631" i="33"/>
  <c r="V1248" i="33"/>
  <c r="V1246" i="33" s="1"/>
  <c r="V361" i="40" s="1"/>
  <c r="V975" i="33"/>
  <c r="V973" i="33" s="1"/>
  <c r="V284" i="40" s="1"/>
  <c r="R74" i="33"/>
  <c r="R34" i="40" s="1"/>
  <c r="R222" i="33"/>
  <c r="R94" i="40" s="1"/>
  <c r="U86" i="33"/>
  <c r="U40" i="40" s="1"/>
  <c r="Q48" i="33"/>
  <c r="Q21" i="40" s="1"/>
  <c r="P1911" i="33"/>
  <c r="W708" i="33"/>
  <c r="W706" i="33" s="1"/>
  <c r="W217" i="40" s="1"/>
  <c r="V712" i="33"/>
  <c r="V919" i="33" s="1"/>
  <c r="V710" i="33"/>
  <c r="V239" i="33" s="1"/>
  <c r="V709" i="33"/>
  <c r="V711" i="33"/>
  <c r="V252" i="33" s="1"/>
  <c r="V1542" i="33"/>
  <c r="T676" i="33"/>
  <c r="T204" i="40" s="1"/>
  <c r="V1204" i="33"/>
  <c r="V350" i="40" s="1"/>
  <c r="V1755" i="33"/>
  <c r="V297" i="33" s="1"/>
  <c r="V1758" i="33"/>
  <c r="V638" i="33" s="1"/>
  <c r="V1757" i="33"/>
  <c r="V449" i="33" s="1"/>
  <c r="V1756" i="33"/>
  <c r="V373" i="33" s="1"/>
  <c r="V1754" i="33"/>
  <c r="O163" i="33"/>
  <c r="O73" i="40" s="1"/>
  <c r="V1751" i="33"/>
  <c r="V494" i="40" s="1"/>
  <c r="W1701" i="33"/>
  <c r="W1699" i="33" s="1"/>
  <c r="W484" i="40" s="1"/>
  <c r="T889" i="33"/>
  <c r="Q577" i="33"/>
  <c r="V1703" i="33"/>
  <c r="V534" i="33" s="1"/>
  <c r="V1702" i="33"/>
  <c r="S1863" i="33"/>
  <c r="U1707" i="33"/>
  <c r="U1705" i="33" s="1"/>
  <c r="U485" i="40" s="1"/>
  <c r="P37" i="33"/>
  <c r="P16" i="40" s="1"/>
  <c r="R1210" i="33"/>
  <c r="R352" i="40" s="1"/>
  <c r="P13" i="33"/>
  <c r="P4" i="40" s="1"/>
  <c r="O79" i="33"/>
  <c r="O36" i="40" s="1"/>
  <c r="T697" i="33"/>
  <c r="T212" i="40" s="1"/>
  <c r="W1763" i="33"/>
  <c r="W1761" i="33" s="1"/>
  <c r="W496" i="40" s="1"/>
  <c r="V786" i="33"/>
  <c r="V789" i="33"/>
  <c r="V762" i="33" s="1"/>
  <c r="V787" i="33"/>
  <c r="V211" i="33" s="1"/>
  <c r="V788" i="33"/>
  <c r="V256" i="33" s="1"/>
  <c r="P833" i="33"/>
  <c r="P834" i="33" s="1"/>
  <c r="P246" i="40" s="1"/>
  <c r="V783" i="33"/>
  <c r="V233" i="40" s="1"/>
  <c r="T768" i="33"/>
  <c r="T680" i="33" s="1"/>
  <c r="T769" i="33"/>
  <c r="T827" i="33" s="1"/>
  <c r="T767" i="33"/>
  <c r="U491" i="33"/>
  <c r="U157" i="40" s="1"/>
  <c r="U1275" i="33"/>
  <c r="U70" i="33" s="1"/>
  <c r="U71" i="33" s="1"/>
  <c r="U32" i="40" s="1"/>
  <c r="U1276" i="33"/>
  <c r="U1279" i="33" s="1"/>
  <c r="U1281" i="33" s="1"/>
  <c r="U1274" i="33"/>
  <c r="U1885" i="33" s="1"/>
  <c r="U531" i="40" s="1"/>
  <c r="T1623" i="33"/>
  <c r="T458" i="40" s="1"/>
  <c r="V1273" i="33"/>
  <c r="S1932" i="33"/>
  <c r="S209" i="33"/>
  <c r="S91" i="40" s="1"/>
  <c r="V1769" i="33"/>
  <c r="V647" i="33" s="1"/>
  <c r="V1766" i="33"/>
  <c r="V298" i="33" s="1"/>
  <c r="V1768" i="33"/>
  <c r="V374" i="33" s="1"/>
  <c r="V1764" i="33"/>
  <c r="V1767" i="33"/>
  <c r="V330" i="33" s="1"/>
  <c r="V1765" i="33"/>
  <c r="V198" i="33" s="1"/>
  <c r="V1475" i="33"/>
  <c r="V1473" i="33" s="1"/>
  <c r="V414" i="40" s="1"/>
  <c r="U1499" i="33"/>
  <c r="U1100" i="33" s="1"/>
  <c r="U1497" i="33"/>
  <c r="U366" i="33" s="1"/>
  <c r="U1495" i="33"/>
  <c r="U1498" i="33"/>
  <c r="U503" i="33" s="1"/>
  <c r="U504" i="33" s="1"/>
  <c r="U164" i="40" s="1"/>
  <c r="U1496" i="33"/>
  <c r="U189" i="33" s="1"/>
  <c r="W1722" i="33"/>
  <c r="W1720" i="33" s="1"/>
  <c r="W488" i="40" s="1"/>
  <c r="R1650" i="33"/>
  <c r="R471" i="40" s="1"/>
  <c r="V1726" i="33"/>
  <c r="V370" i="33" s="1"/>
  <c r="V1723" i="33"/>
  <c r="V1727" i="33"/>
  <c r="V1710" i="33" s="1"/>
  <c r="V1725" i="33"/>
  <c r="V218" i="33" s="1"/>
  <c r="V1724" i="33"/>
  <c r="V191" i="33" s="1"/>
  <c r="O1592" i="33"/>
  <c r="O443" i="40" s="1"/>
  <c r="V1356" i="33"/>
  <c r="V387" i="40" s="1"/>
  <c r="V1360" i="33"/>
  <c r="V281" i="33" s="1"/>
  <c r="V1361" i="33"/>
  <c r="V324" i="33" s="1"/>
  <c r="V1359" i="33"/>
  <c r="V1364" i="33"/>
  <c r="V1531" i="33" s="1"/>
  <c r="V1362" i="33"/>
  <c r="V359" i="33" s="1"/>
  <c r="V1363" i="33"/>
  <c r="V417" i="33" s="1"/>
  <c r="S433" i="33"/>
  <c r="S130" i="40" s="1"/>
  <c r="U1492" i="33"/>
  <c r="U418" i="40" s="1"/>
  <c r="Q446" i="33"/>
  <c r="R443" i="33"/>
  <c r="R135" i="40" s="1"/>
  <c r="T792" i="33"/>
  <c r="T235" i="40" s="1"/>
  <c r="T799" i="33"/>
  <c r="T141" i="33" s="1"/>
  <c r="T797" i="33"/>
  <c r="T110" i="33" s="1"/>
  <c r="T798" i="33"/>
  <c r="T137" i="33" s="1"/>
  <c r="T796" i="33"/>
  <c r="T76" i="33" s="1"/>
  <c r="T795" i="33"/>
  <c r="R411" i="33"/>
  <c r="R124" i="40" s="1"/>
  <c r="U1320" i="33"/>
  <c r="U1318" i="33" s="1"/>
  <c r="U378" i="40" s="1"/>
  <c r="R1433" i="33"/>
  <c r="R406" i="40" s="1"/>
  <c r="R1436" i="33"/>
  <c r="R1915" i="33" s="1"/>
  <c r="R541" i="40" s="1"/>
  <c r="R1437" i="33"/>
  <c r="R7" i="33" s="1"/>
  <c r="R1438" i="33"/>
  <c r="R102" i="33" s="1"/>
  <c r="T1325" i="33"/>
  <c r="T416" i="33" s="1"/>
  <c r="T1326" i="33"/>
  <c r="T1428" i="33" s="1"/>
  <c r="T1323" i="33"/>
  <c r="T321" i="33" s="1"/>
  <c r="T1324" i="33"/>
  <c r="T356" i="33" s="1"/>
  <c r="T1322" i="33"/>
  <c r="T278" i="33" s="1"/>
  <c r="T1321" i="33"/>
  <c r="Q389" i="33"/>
  <c r="P527" i="33"/>
  <c r="Q51" i="33"/>
  <c r="V733" i="33"/>
  <c r="V714" i="33" s="1"/>
  <c r="V732" i="33"/>
  <c r="V413" i="33" s="1"/>
  <c r="V731" i="33"/>
  <c r="V339" i="33" s="1"/>
  <c r="V729" i="33"/>
  <c r="V253" i="33" s="1"/>
  <c r="V730" i="33"/>
  <c r="V308" i="33" s="1"/>
  <c r="V728" i="33"/>
  <c r="U958" i="33"/>
  <c r="U280" i="40" s="1"/>
  <c r="R1875" i="33"/>
  <c r="Q20" i="33"/>
  <c r="Q524" i="33"/>
  <c r="Q174" i="40" s="1"/>
  <c r="Q545" i="33"/>
  <c r="Q177" i="40" s="1"/>
  <c r="Q549" i="33"/>
  <c r="Q2" i="33" s="1"/>
  <c r="Q548" i="33"/>
  <c r="Q1653" i="33"/>
  <c r="O82" i="33"/>
  <c r="S561" i="33"/>
  <c r="S179" i="40" s="1"/>
  <c r="S564" i="33"/>
  <c r="S565" i="33"/>
  <c r="S529" i="33" s="1"/>
  <c r="R404" i="33"/>
  <c r="R121" i="40" s="1"/>
  <c r="V1347" i="33"/>
  <c r="V1345" i="33" s="1"/>
  <c r="V385" i="40" s="1"/>
  <c r="Q1923" i="33"/>
  <c r="P1884" i="33"/>
  <c r="R386" i="33"/>
  <c r="R114" i="40" s="1"/>
  <c r="W727" i="33"/>
  <c r="W725" i="33" s="1"/>
  <c r="W221" i="40" s="1"/>
  <c r="R1074" i="33"/>
  <c r="Q106" i="33"/>
  <c r="Q49" i="40" s="1"/>
  <c r="R17" i="33"/>
  <c r="R6" i="40" s="1"/>
  <c r="Q539" i="33"/>
  <c r="Q1882" i="33" s="1"/>
  <c r="Q530" i="40" s="1"/>
  <c r="Q542" i="33"/>
  <c r="Q1588" i="33" s="1"/>
  <c r="Q1589" i="33" s="1"/>
  <c r="Q441" i="40" s="1"/>
  <c r="Q541" i="33"/>
  <c r="Q566" i="33" s="1"/>
  <c r="Q567" i="33" s="1"/>
  <c r="Q180" i="40" s="1"/>
  <c r="Q540" i="33"/>
  <c r="Q159" i="33" s="1"/>
  <c r="Q160" i="33" s="1"/>
  <c r="Q71" i="40" s="1"/>
  <c r="S395" i="33"/>
  <c r="S118" i="40" s="1"/>
  <c r="U604" i="33"/>
  <c r="U1036" i="33" s="1"/>
  <c r="U602" i="33"/>
  <c r="U603" i="33"/>
  <c r="U148" i="33" s="1"/>
  <c r="U149" i="33" s="1"/>
  <c r="U65" i="40" s="1"/>
  <c r="O570" i="33"/>
  <c r="O182" i="40" s="1"/>
  <c r="S687" i="33"/>
  <c r="S136" i="33" s="1"/>
  <c r="S688" i="33"/>
  <c r="S140" i="33" s="1"/>
  <c r="S685" i="33"/>
  <c r="S1873" i="33" s="1"/>
  <c r="S527" i="40" s="1"/>
  <c r="S686" i="33"/>
  <c r="S109" i="33" s="1"/>
  <c r="T1284" i="33"/>
  <c r="T1282" i="33" s="1"/>
  <c r="T370" i="40" s="1"/>
  <c r="R427" i="33"/>
  <c r="R127" i="40" s="1"/>
  <c r="W1686" i="33"/>
  <c r="W1684" i="33" s="1"/>
  <c r="W480" i="40" s="1"/>
  <c r="Q133" i="33"/>
  <c r="Q61" i="40" s="1"/>
  <c r="V1689" i="33"/>
  <c r="V522" i="33" s="1"/>
  <c r="V523" i="33" s="1"/>
  <c r="V173" i="40" s="1"/>
  <c r="V1688" i="33"/>
  <c r="V1687" i="33"/>
  <c r="Q536" i="33"/>
  <c r="Q176" i="40" s="1"/>
  <c r="J7" i="18"/>
  <c r="J8" i="18" s="1"/>
  <c r="J11" i="18" s="1"/>
  <c r="K11" i="18" s="1"/>
  <c r="J9" i="18"/>
  <c r="T656" i="33" l="1"/>
  <c r="T196" i="40" s="1"/>
  <c r="V1122" i="33"/>
  <c r="V1120" i="33" s="1"/>
  <c r="V326" i="40" s="1"/>
  <c r="V1376" i="33"/>
  <c r="Q307" i="33"/>
  <c r="T160" i="40"/>
  <c r="S497" i="33"/>
  <c r="T494" i="33"/>
  <c r="T589" i="33"/>
  <c r="T826" i="33" s="1"/>
  <c r="R304" i="33"/>
  <c r="R105" i="40" s="1"/>
  <c r="V1378" i="33"/>
  <c r="V360" i="33" s="1"/>
  <c r="T587" i="33"/>
  <c r="U1559" i="33"/>
  <c r="U432" i="40" s="1"/>
  <c r="V1379" i="33"/>
  <c r="V481" i="33" s="1"/>
  <c r="T588" i="33"/>
  <c r="T679" i="33" s="1"/>
  <c r="T681" i="33" s="1"/>
  <c r="T684" i="33" s="1"/>
  <c r="Q66" i="33"/>
  <c r="Q30" i="40" s="1"/>
  <c r="Q69" i="33"/>
  <c r="S659" i="33"/>
  <c r="Q1213" i="33"/>
  <c r="T43" i="40"/>
  <c r="T89" i="33"/>
  <c r="S92" i="33"/>
  <c r="Q517" i="33"/>
  <c r="Q171" i="40" s="1"/>
  <c r="T346" i="40"/>
  <c r="U1199" i="33"/>
  <c r="U347" i="40" s="1"/>
  <c r="W945" i="33"/>
  <c r="W921" i="33" s="1"/>
  <c r="W943" i="33"/>
  <c r="W241" i="33" s="1"/>
  <c r="R337" i="33"/>
  <c r="R109" i="40" s="1"/>
  <c r="W944" i="33"/>
  <c r="W260" i="33" s="1"/>
  <c r="T347" i="40"/>
  <c r="T1736" i="33"/>
  <c r="T371" i="33" s="1"/>
  <c r="T1735" i="33"/>
  <c r="T329" i="33" s="1"/>
  <c r="T1738" i="33"/>
  <c r="T1711" i="33" s="1"/>
  <c r="T1712" i="33" s="1"/>
  <c r="T1715" i="33" s="1"/>
  <c r="T1733" i="33"/>
  <c r="T1730" i="33"/>
  <c r="T1734" i="33"/>
  <c r="T295" i="33" s="1"/>
  <c r="T1737" i="33"/>
  <c r="T421" i="33" s="1"/>
  <c r="U1048" i="33"/>
  <c r="U304" i="40" s="1"/>
  <c r="T1051" i="33"/>
  <c r="V477" i="33"/>
  <c r="V151" i="40" s="1"/>
  <c r="T242" i="40"/>
  <c r="S824" i="33"/>
  <c r="T158" i="33"/>
  <c r="S872" i="33"/>
  <c r="S94" i="33" s="1"/>
  <c r="S95" i="33" s="1"/>
  <c r="S44" i="40" s="1"/>
  <c r="U492" i="40"/>
  <c r="V1743" i="33"/>
  <c r="V1741" i="33" s="1"/>
  <c r="U1745" i="33"/>
  <c r="U296" i="33" s="1"/>
  <c r="U1747" i="33"/>
  <c r="U448" i="33" s="1"/>
  <c r="U1744" i="33"/>
  <c r="U1746" i="33"/>
  <c r="U372" i="33" s="1"/>
  <c r="U1748" i="33"/>
  <c r="U1419" i="33" s="1"/>
  <c r="P520" i="33"/>
  <c r="U1854" i="33"/>
  <c r="U519" i="40" s="1"/>
  <c r="S1117" i="33"/>
  <c r="T1114" i="33"/>
  <c r="T323" i="40" s="1"/>
  <c r="S378" i="33"/>
  <c r="S110" i="40" s="1"/>
  <c r="T251" i="33"/>
  <c r="S112" i="33"/>
  <c r="S50" i="40" s="1"/>
  <c r="T70" i="40"/>
  <c r="T463" i="40"/>
  <c r="S1637" i="33"/>
  <c r="T1634" i="33"/>
  <c r="W1259" i="33"/>
  <c r="W1263" i="33" s="1"/>
  <c r="W1236" i="33" s="1"/>
  <c r="U31" i="33"/>
  <c r="U29" i="33" s="1"/>
  <c r="U12" i="40" s="1"/>
  <c r="R1583" i="33"/>
  <c r="R438" i="40" s="1"/>
  <c r="U248" i="33"/>
  <c r="U102" i="40" s="1"/>
  <c r="S245" i="33"/>
  <c r="S100" i="40" s="1"/>
  <c r="Q98" i="33"/>
  <c r="Q46" i="40" s="1"/>
  <c r="T478" i="40"/>
  <c r="U1677" i="33"/>
  <c r="U450" i="40"/>
  <c r="V1611" i="33"/>
  <c r="T1680" i="33"/>
  <c r="T1216" i="33" s="1"/>
  <c r="T1217" i="33" s="1"/>
  <c r="T1679" i="33"/>
  <c r="T866" i="33" s="1"/>
  <c r="T1678" i="33"/>
  <c r="T1912" i="33" s="1"/>
  <c r="T540" i="40" s="1"/>
  <c r="R465" i="33"/>
  <c r="R144" i="40" s="1"/>
  <c r="T1413" i="33"/>
  <c r="Q468" i="33"/>
  <c r="T1414" i="33"/>
  <c r="T5" i="33" s="1"/>
  <c r="R237" i="33"/>
  <c r="R97" i="40" s="1"/>
  <c r="U157" i="33"/>
  <c r="U70" i="40" s="1"/>
  <c r="T895" i="33"/>
  <c r="T261" i="40" s="1"/>
  <c r="S507" i="33"/>
  <c r="S166" i="40" s="1"/>
  <c r="O578" i="40"/>
  <c r="U1013" i="33"/>
  <c r="U1011" i="33" s="1"/>
  <c r="U1192" i="33"/>
  <c r="R82" i="40"/>
  <c r="P182" i="33"/>
  <c r="R62" i="33"/>
  <c r="R28" i="40" s="1"/>
  <c r="R196" i="33"/>
  <c r="R85" i="40" s="1"/>
  <c r="S482" i="40"/>
  <c r="T1694" i="33"/>
  <c r="T1692" i="33" s="1"/>
  <c r="U1008" i="33"/>
  <c r="U293" i="40" s="1"/>
  <c r="U1238" i="33"/>
  <c r="U359" i="40" s="1"/>
  <c r="U344" i="40"/>
  <c r="R81" i="40"/>
  <c r="S181" i="33"/>
  <c r="S898" i="33"/>
  <c r="S486" i="33"/>
  <c r="S154" i="40" s="1"/>
  <c r="U1617" i="33"/>
  <c r="U1615" i="33" s="1"/>
  <c r="Q1586" i="33"/>
  <c r="T436" i="40"/>
  <c r="U1574" i="33"/>
  <c r="U1572" i="33" s="1"/>
  <c r="S1331" i="33"/>
  <c r="S652" i="33"/>
  <c r="S1897" i="33" s="1"/>
  <c r="S535" i="40" s="1"/>
  <c r="S454" i="33"/>
  <c r="S139" i="40" s="1"/>
  <c r="T214" i="40"/>
  <c r="U702" i="33"/>
  <c r="U700" i="33" s="1"/>
  <c r="U1639" i="33"/>
  <c r="U465" i="40" s="1"/>
  <c r="U466" i="40"/>
  <c r="S1929" i="33"/>
  <c r="T241" i="40"/>
  <c r="U823" i="33"/>
  <c r="R381" i="33"/>
  <c r="R112" i="40" s="1"/>
  <c r="O57" i="33"/>
  <c r="P146" i="33"/>
  <c r="P64" i="40" s="1"/>
  <c r="V1849" i="33"/>
  <c r="T1108" i="33"/>
  <c r="T319" i="40" s="1"/>
  <c r="S649" i="33"/>
  <c r="S194" i="40" s="1"/>
  <c r="Q122" i="33"/>
  <c r="S1111" i="33"/>
  <c r="Q119" i="33"/>
  <c r="Q54" i="40" s="1"/>
  <c r="T1930" i="33"/>
  <c r="T546" i="40" s="1"/>
  <c r="S654" i="33"/>
  <c r="S100" i="33" s="1"/>
  <c r="T1482" i="33"/>
  <c r="T416" i="40" s="1"/>
  <c r="T1489" i="33"/>
  <c r="T1431" i="33" s="1"/>
  <c r="T1485" i="33"/>
  <c r="T1488" i="33"/>
  <c r="T365" i="33" s="1"/>
  <c r="T1487" i="33"/>
  <c r="T288" i="33" s="1"/>
  <c r="T1486" i="33"/>
  <c r="T229" i="33" s="1"/>
  <c r="T1064" i="33"/>
  <c r="T309" i="40" s="1"/>
  <c r="U622" i="33"/>
  <c r="U190" i="40" s="1"/>
  <c r="S1585" i="33"/>
  <c r="S439" i="40" s="1"/>
  <c r="S1067" i="33"/>
  <c r="T625" i="33"/>
  <c r="U861" i="33"/>
  <c r="U253" i="40" s="1"/>
  <c r="P27" i="33"/>
  <c r="Q24" i="33"/>
  <c r="Q9" i="40" s="1"/>
  <c r="W1554" i="33"/>
  <c r="W291" i="33" s="1"/>
  <c r="W1552" i="33"/>
  <c r="W1553" i="33"/>
  <c r="W216" i="33" s="1"/>
  <c r="W1555" i="33"/>
  <c r="W1289" i="33" s="1"/>
  <c r="W1549" i="33"/>
  <c r="W429" i="40" s="1"/>
  <c r="R201" i="33"/>
  <c r="R87" i="40" s="1"/>
  <c r="Q204" i="33"/>
  <c r="S720" i="33"/>
  <c r="S718" i="33" s="1"/>
  <c r="S219" i="40" s="1"/>
  <c r="U1159" i="33"/>
  <c r="U334" i="40" s="1"/>
  <c r="T1162" i="33"/>
  <c r="Q54" i="33"/>
  <c r="Q24" i="40" s="1"/>
  <c r="S1844" i="33"/>
  <c r="S513" i="40" s="1"/>
  <c r="T1328" i="33"/>
  <c r="T380" i="40" s="1"/>
  <c r="U1088" i="33"/>
  <c r="U1069" i="33" s="1"/>
  <c r="T1178" i="33"/>
  <c r="S1004" i="33"/>
  <c r="T1001" i="33"/>
  <c r="T289" i="40" s="1"/>
  <c r="U1087" i="33"/>
  <c r="U415" i="33" s="1"/>
  <c r="Q338" i="33"/>
  <c r="T926" i="33"/>
  <c r="T924" i="33" s="1"/>
  <c r="T271" i="40" s="1"/>
  <c r="U1412" i="33"/>
  <c r="U1410" i="33" s="1"/>
  <c r="U402" i="40" s="1"/>
  <c r="U1666" i="33"/>
  <c r="U476" i="40" s="1"/>
  <c r="U1672" i="33"/>
  <c r="U922" i="33" s="1"/>
  <c r="U923" i="33" s="1"/>
  <c r="U1670" i="33"/>
  <c r="U232" i="33" s="1"/>
  <c r="U1671" i="33"/>
  <c r="U294" i="33" s="1"/>
  <c r="U1669" i="33"/>
  <c r="U949" i="33"/>
  <c r="U276" i="40" s="1"/>
  <c r="U953" i="33"/>
  <c r="U58" i="33" s="1"/>
  <c r="U59" i="33" s="1"/>
  <c r="U26" i="40" s="1"/>
  <c r="U952" i="33"/>
  <c r="W964" i="33"/>
  <c r="U1243" i="33"/>
  <c r="U46" i="33" s="1"/>
  <c r="U47" i="33" s="1"/>
  <c r="U20" i="40" s="1"/>
  <c r="U1241" i="33"/>
  <c r="S334" i="33"/>
  <c r="S107" i="40" s="1"/>
  <c r="T1647" i="33"/>
  <c r="S1218" i="33"/>
  <c r="S355" i="40" s="1"/>
  <c r="S1222" i="33"/>
  <c r="S39" i="33" s="1"/>
  <c r="S41" i="33" s="1"/>
  <c r="S17" i="40" s="1"/>
  <c r="S1221" i="33"/>
  <c r="U1828" i="33"/>
  <c r="U507" i="40" s="1"/>
  <c r="U1832" i="33"/>
  <c r="U613" i="33" s="1"/>
  <c r="U1831" i="33"/>
  <c r="U1225" i="33"/>
  <c r="U357" i="40" s="1"/>
  <c r="U1229" i="33"/>
  <c r="U274" i="33" s="1"/>
  <c r="U1228" i="33"/>
  <c r="U1232" i="33"/>
  <c r="U390" i="33" s="1"/>
  <c r="U392" i="33" s="1"/>
  <c r="U116" i="40" s="1"/>
  <c r="U1231" i="33"/>
  <c r="U353" i="33" s="1"/>
  <c r="U1230" i="33"/>
  <c r="U319" i="33" s="1"/>
  <c r="U1233" i="33"/>
  <c r="U1215" i="33" s="1"/>
  <c r="R335" i="33"/>
  <c r="R108" i="40" s="1"/>
  <c r="U1644" i="33"/>
  <c r="U468" i="40" s="1"/>
  <c r="U1242" i="33"/>
  <c r="U40" i="33" s="1"/>
  <c r="S439" i="33"/>
  <c r="S133" i="40" s="1"/>
  <c r="S303" i="33"/>
  <c r="S104" i="40" s="1"/>
  <c r="U512" i="33"/>
  <c r="U169" i="40" s="1"/>
  <c r="V966" i="33"/>
  <c r="V261" i="33" s="1"/>
  <c r="V965" i="33"/>
  <c r="V967" i="33"/>
  <c r="V313" i="33" s="1"/>
  <c r="V970" i="33"/>
  <c r="V946" i="33" s="1"/>
  <c r="V968" i="33"/>
  <c r="V344" i="33" s="1"/>
  <c r="V969" i="33"/>
  <c r="V414" i="33" s="1"/>
  <c r="Q99" i="33"/>
  <c r="U1798" i="33"/>
  <c r="U422" i="33" s="1"/>
  <c r="U1799" i="33"/>
  <c r="U666" i="33" s="1"/>
  <c r="U1797" i="33"/>
  <c r="U376" i="33" s="1"/>
  <c r="U1795" i="33"/>
  <c r="U300" i="33" s="1"/>
  <c r="U1794" i="33"/>
  <c r="U1796" i="33"/>
  <c r="U332" i="33" s="1"/>
  <c r="O14" i="33"/>
  <c r="V1859" i="33"/>
  <c r="V1857" i="33" s="1"/>
  <c r="V521" i="40" s="1"/>
  <c r="T1399" i="33"/>
  <c r="U1791" i="33"/>
  <c r="U501" i="40" s="1"/>
  <c r="S1102" i="33"/>
  <c r="S317" i="40" s="1"/>
  <c r="U1083" i="33"/>
  <c r="S1864" i="33"/>
  <c r="S524" i="40" s="1"/>
  <c r="T1642" i="33"/>
  <c r="S1106" i="33"/>
  <c r="S572" i="33" s="1"/>
  <c r="S574" i="33" s="1"/>
  <c r="S1105" i="33"/>
  <c r="U1084" i="33"/>
  <c r="U267" i="33" s="1"/>
  <c r="U1188" i="33"/>
  <c r="U1186" i="33" s="1"/>
  <c r="U341" i="40" s="1"/>
  <c r="U1030" i="33"/>
  <c r="U1028" i="33" s="1"/>
  <c r="U300" i="40" s="1"/>
  <c r="U1334" i="33"/>
  <c r="U383" i="40" s="1"/>
  <c r="U1340" i="33"/>
  <c r="U357" i="33" s="1"/>
  <c r="U1338" i="33"/>
  <c r="U279" i="33" s="1"/>
  <c r="U1337" i="33"/>
  <c r="U1341" i="33"/>
  <c r="U399" i="33" s="1"/>
  <c r="U1339" i="33"/>
  <c r="U322" i="33" s="1"/>
  <c r="U1342" i="33"/>
  <c r="U1040" i="33" s="1"/>
  <c r="S143" i="33"/>
  <c r="S62" i="40" s="1"/>
  <c r="T667" i="33"/>
  <c r="T670" i="33" s="1"/>
  <c r="T672" i="33" s="1"/>
  <c r="T21" i="33" s="1"/>
  <c r="R1920" i="33"/>
  <c r="V915" i="33"/>
  <c r="V913" i="33" s="1"/>
  <c r="V269" i="40" s="1"/>
  <c r="T1034" i="33"/>
  <c r="T981" i="33" s="1"/>
  <c r="T1032" i="33"/>
  <c r="T214" i="33" s="1"/>
  <c r="T219" i="33" s="1"/>
  <c r="T92" i="40" s="1"/>
  <c r="T1033" i="33"/>
  <c r="T265" i="33" s="1"/>
  <c r="T1031" i="33"/>
  <c r="T906" i="33"/>
  <c r="T267" i="40" s="1"/>
  <c r="T909" i="33"/>
  <c r="T910" i="33"/>
  <c r="T531" i="33" s="1"/>
  <c r="T1392" i="33"/>
  <c r="T283" i="33" s="1"/>
  <c r="T1393" i="33"/>
  <c r="T482" i="33" s="1"/>
  <c r="T1391" i="33"/>
  <c r="T1394" i="33"/>
  <c r="T1098" i="33" s="1"/>
  <c r="U1080" i="33"/>
  <c r="U314" i="40" s="1"/>
  <c r="U1085" i="33"/>
  <c r="U317" i="33" s="1"/>
  <c r="S1881" i="33"/>
  <c r="T1388" i="33"/>
  <c r="T398" i="40" s="1"/>
  <c r="U917" i="33"/>
  <c r="U532" i="33" s="1"/>
  <c r="U916" i="33"/>
  <c r="U1167" i="33"/>
  <c r="U1165" i="33" s="1"/>
  <c r="U337" i="40" s="1"/>
  <c r="W853" i="33"/>
  <c r="W851" i="33" s="1"/>
  <c r="W250" i="40" s="1"/>
  <c r="R152" i="33"/>
  <c r="U1093" i="33"/>
  <c r="U1091" i="33" s="1"/>
  <c r="U316" i="40" s="1"/>
  <c r="T1172" i="33"/>
  <c r="T398" i="33" s="1"/>
  <c r="T1173" i="33"/>
  <c r="T1129" i="33" s="1"/>
  <c r="T1130" i="33" s="1"/>
  <c r="T1168" i="33"/>
  <c r="T1870" i="33" s="1"/>
  <c r="T526" i="40" s="1"/>
  <c r="T1169" i="33"/>
  <c r="T272" i="33" s="1"/>
  <c r="T1171" i="33"/>
  <c r="T351" i="33" s="1"/>
  <c r="T1170" i="33"/>
  <c r="T318" i="33" s="1"/>
  <c r="W933" i="33"/>
  <c r="P115" i="33"/>
  <c r="P52" i="40" s="1"/>
  <c r="V936" i="33"/>
  <c r="V920" i="33" s="1"/>
  <c r="V935" i="33"/>
  <c r="V240" i="33" s="1"/>
  <c r="V242" i="33" s="1"/>
  <c r="V98" i="40" s="1"/>
  <c r="V934" i="33"/>
  <c r="W804" i="33"/>
  <c r="W802" i="33" s="1"/>
  <c r="W237" i="40" s="1"/>
  <c r="R1044" i="33"/>
  <c r="R1042" i="33" s="1"/>
  <c r="R302" i="40" s="1"/>
  <c r="V854" i="33"/>
  <c r="V855" i="33"/>
  <c r="V186" i="33" s="1"/>
  <c r="V857" i="33"/>
  <c r="V829" i="33" s="1"/>
  <c r="V856" i="33"/>
  <c r="V213" i="33" s="1"/>
  <c r="V1504" i="33"/>
  <c r="R1893" i="33"/>
  <c r="S1135" i="33"/>
  <c r="S123" i="33" s="1"/>
  <c r="S124" i="33" s="1"/>
  <c r="S56" i="40" s="1"/>
  <c r="S1136" i="33"/>
  <c r="S129" i="33" s="1"/>
  <c r="S130" i="33" s="1"/>
  <c r="S59" i="40" s="1"/>
  <c r="S1137" i="33"/>
  <c r="S1038" i="33" s="1"/>
  <c r="S1041" i="33" s="1"/>
  <c r="S1131" i="33"/>
  <c r="S328" i="40" s="1"/>
  <c r="S1134" i="33"/>
  <c r="S1891" i="33" s="1"/>
  <c r="S533" i="40" s="1"/>
  <c r="W1375" i="33"/>
  <c r="T661" i="33"/>
  <c r="T199" i="40" s="1"/>
  <c r="S664" i="33"/>
  <c r="W774" i="33"/>
  <c r="T1533" i="33"/>
  <c r="T426" i="40" s="1"/>
  <c r="T1536" i="33"/>
  <c r="T1537" i="33"/>
  <c r="T8" i="33" s="1"/>
  <c r="P170" i="33"/>
  <c r="U1315" i="33"/>
  <c r="U1530" i="33" s="1"/>
  <c r="U1532" i="33" s="1"/>
  <c r="U1314" i="33"/>
  <c r="U355" i="33" s="1"/>
  <c r="U1311" i="33"/>
  <c r="U1313" i="33"/>
  <c r="U277" i="33" s="1"/>
  <c r="U1312" i="33"/>
  <c r="U228" i="33" s="1"/>
  <c r="N1593" i="33"/>
  <c r="U1464" i="33"/>
  <c r="U1462" i="33" s="1"/>
  <c r="U412" i="40" s="1"/>
  <c r="S461" i="33"/>
  <c r="S142" i="40" s="1"/>
  <c r="U1821" i="33"/>
  <c r="U1826" i="33"/>
  <c r="U573" i="33" s="1"/>
  <c r="U1824" i="33"/>
  <c r="U377" i="33" s="1"/>
  <c r="U1825" i="33"/>
  <c r="U423" i="33" s="1"/>
  <c r="U1822" i="33"/>
  <c r="U302" i="33" s="1"/>
  <c r="U1823" i="33"/>
  <c r="U333" i="33" s="1"/>
  <c r="O1590" i="33"/>
  <c r="O442" i="40" s="1"/>
  <c r="V1820" i="33"/>
  <c r="V1818" i="33" s="1"/>
  <c r="V506" i="40" s="1"/>
  <c r="U900" i="33"/>
  <c r="U264" i="40" s="1"/>
  <c r="T903" i="33"/>
  <c r="R167" i="33"/>
  <c r="R75" i="40" s="1"/>
  <c r="V779" i="33"/>
  <c r="V441" i="33" s="1"/>
  <c r="V442" i="33" s="1"/>
  <c r="V134" i="40" s="1"/>
  <c r="V778" i="33"/>
  <c r="V340" i="33" s="1"/>
  <c r="V775" i="33"/>
  <c r="V777" i="33"/>
  <c r="V309" i="33" s="1"/>
  <c r="V780" i="33"/>
  <c r="V761" i="33" s="1"/>
  <c r="V763" i="33" s="1"/>
  <c r="V766" i="33" s="1"/>
  <c r="V776" i="33"/>
  <c r="V255" i="33" s="1"/>
  <c r="U1563" i="33"/>
  <c r="U434" i="40" s="1"/>
  <c r="U1566" i="33"/>
  <c r="U1569" i="33"/>
  <c r="U716" i="33" s="1"/>
  <c r="U1567" i="33"/>
  <c r="U190" i="33" s="1"/>
  <c r="U1568" i="33"/>
  <c r="U457" i="33" s="1"/>
  <c r="U458" i="33" s="1"/>
  <c r="U140" i="40" s="1"/>
  <c r="U1308" i="33"/>
  <c r="U376" i="40" s="1"/>
  <c r="W1122" i="33"/>
  <c r="W1120" i="33" s="1"/>
  <c r="W326" i="40" s="1"/>
  <c r="U1453" i="33"/>
  <c r="S1926" i="33"/>
  <c r="R72" i="33"/>
  <c r="R33" i="40" s="1"/>
  <c r="W1525" i="33"/>
  <c r="W1527" i="33"/>
  <c r="W627" i="33" s="1"/>
  <c r="W1528" i="33"/>
  <c r="W1208" i="33" s="1"/>
  <c r="W1526" i="33"/>
  <c r="W559" i="33" s="1"/>
  <c r="U1267" i="33"/>
  <c r="U366" i="40" s="1"/>
  <c r="V1784" i="33"/>
  <c r="V1782" i="33" s="1"/>
  <c r="V499" i="40" s="1"/>
  <c r="U1787" i="33"/>
  <c r="U233" i="33" s="1"/>
  <c r="U1785" i="33"/>
  <c r="U1786" i="33"/>
  <c r="U192" i="33" s="1"/>
  <c r="U1788" i="33"/>
  <c r="U665" i="33" s="1"/>
  <c r="T847" i="33"/>
  <c r="T429" i="33" s="1"/>
  <c r="T430" i="33" s="1"/>
  <c r="T128" i="40" s="1"/>
  <c r="T845" i="33"/>
  <c r="T311" i="33" s="1"/>
  <c r="T844" i="33"/>
  <c r="T258" i="33" s="1"/>
  <c r="T848" i="33"/>
  <c r="T828" i="33" s="1"/>
  <c r="T830" i="33" s="1"/>
  <c r="T244" i="40" s="1"/>
  <c r="T843" i="33"/>
  <c r="T846" i="33"/>
  <c r="T342" i="33" s="1"/>
  <c r="W553" i="33"/>
  <c r="W551" i="33" s="1"/>
  <c r="W178" i="40" s="1"/>
  <c r="W1142" i="33"/>
  <c r="R127" i="33"/>
  <c r="T1458" i="33"/>
  <c r="T418" i="33" s="1"/>
  <c r="T1456" i="33"/>
  <c r="T326" i="33" s="1"/>
  <c r="T1455" i="33"/>
  <c r="T285" i="33" s="1"/>
  <c r="T1459" i="33"/>
  <c r="T1429" i="33" s="1"/>
  <c r="T1454" i="33"/>
  <c r="T1457" i="33"/>
  <c r="T363" i="33" s="1"/>
  <c r="T645" i="33"/>
  <c r="T171" i="33" s="1"/>
  <c r="T172" i="33" s="1"/>
  <c r="T77" i="40" s="1"/>
  <c r="V1050" i="33"/>
  <c r="V305" i="40" s="1"/>
  <c r="T840" i="33"/>
  <c r="T248" i="40" s="1"/>
  <c r="T747" i="33"/>
  <c r="V1805" i="33"/>
  <c r="V1807" i="33"/>
  <c r="V450" i="33" s="1"/>
  <c r="V1808" i="33"/>
  <c r="V1291" i="33" s="1"/>
  <c r="V1806" i="33"/>
  <c r="V301" i="33" s="1"/>
  <c r="V1145" i="33"/>
  <c r="V349" i="33" s="1"/>
  <c r="V1143" i="33"/>
  <c r="V1146" i="33"/>
  <c r="V479" i="33" s="1"/>
  <c r="V1144" i="33"/>
  <c r="V270" i="33" s="1"/>
  <c r="V1147" i="33"/>
  <c r="V1128" i="33" s="1"/>
  <c r="V1124" i="33"/>
  <c r="V205" i="33" s="1"/>
  <c r="V206" i="33" s="1"/>
  <c r="V89" i="40" s="1"/>
  <c r="V1126" i="33"/>
  <c r="V1427" i="33" s="1"/>
  <c r="V1123" i="33"/>
  <c r="V1125" i="33"/>
  <c r="V269" i="33" s="1"/>
  <c r="U1017" i="33"/>
  <c r="U298" i="40" s="1"/>
  <c r="U1023" i="33"/>
  <c r="U346" i="33" s="1"/>
  <c r="U1020" i="33"/>
  <c r="U1021" i="33"/>
  <c r="U264" i="33" s="1"/>
  <c r="U1022" i="33"/>
  <c r="U315" i="33" s="1"/>
  <c r="U1025" i="33"/>
  <c r="U1288" i="33" s="1"/>
  <c r="U1024" i="33"/>
  <c r="U407" i="33" s="1"/>
  <c r="U738" i="33"/>
  <c r="U736" i="33" s="1"/>
  <c r="U223" i="40" s="1"/>
  <c r="T644" i="33"/>
  <c r="Q1836" i="33"/>
  <c r="Q509" i="40" s="1"/>
  <c r="W1804" i="33"/>
  <c r="U1054" i="33"/>
  <c r="U307" i="40" s="1"/>
  <c r="U1062" i="33"/>
  <c r="U1037" i="33" s="1"/>
  <c r="U1057" i="33"/>
  <c r="U1059" i="33"/>
  <c r="U316" i="33" s="1"/>
  <c r="U1060" i="33"/>
  <c r="U347" i="33" s="1"/>
  <c r="U1058" i="33"/>
  <c r="U266" i="33" s="1"/>
  <c r="U1061" i="33"/>
  <c r="U397" i="33" s="1"/>
  <c r="W756" i="33"/>
  <c r="T693" i="33"/>
  <c r="U690" i="33"/>
  <c r="U208" i="40" s="1"/>
  <c r="S1370" i="33"/>
  <c r="T1367" i="33"/>
  <c r="T390" i="40" s="1"/>
  <c r="R75" i="33"/>
  <c r="U84" i="33"/>
  <c r="U39" i="40" s="1"/>
  <c r="U472" i="33"/>
  <c r="U148" i="40" s="1"/>
  <c r="U1557" i="33"/>
  <c r="U431" i="40" s="1"/>
  <c r="T674" i="33"/>
  <c r="T203" i="40" s="1"/>
  <c r="R50" i="33"/>
  <c r="R22" i="40" s="1"/>
  <c r="U501" i="33"/>
  <c r="U163" i="40" s="1"/>
  <c r="T1150" i="33"/>
  <c r="T332" i="40" s="1"/>
  <c r="T1156" i="33"/>
  <c r="T480" i="33" s="1"/>
  <c r="T1153" i="33"/>
  <c r="T1157" i="33"/>
  <c r="T1039" i="33" s="1"/>
  <c r="T1155" i="33"/>
  <c r="T350" i="33" s="1"/>
  <c r="T1154" i="33"/>
  <c r="T271" i="33" s="1"/>
  <c r="P1839" i="33"/>
  <c r="U1603" i="33"/>
  <c r="U1443" i="33"/>
  <c r="S1421" i="33"/>
  <c r="S404" i="40" s="1"/>
  <c r="S1425" i="33"/>
  <c r="S6" i="33" s="1"/>
  <c r="S1424" i="33"/>
  <c r="S535" i="33"/>
  <c r="T1445" i="33"/>
  <c r="T188" i="33" s="1"/>
  <c r="T1448" i="33"/>
  <c r="T1416" i="33" s="1"/>
  <c r="T1420" i="33" s="1"/>
  <c r="T1446" i="33"/>
  <c r="T362" i="33" s="1"/>
  <c r="T1447" i="33"/>
  <c r="T463" i="33" s="1"/>
  <c r="T464" i="33" s="1"/>
  <c r="T143" i="40" s="1"/>
  <c r="T1444" i="33"/>
  <c r="T1867" i="33" s="1"/>
  <c r="T525" i="40" s="1"/>
  <c r="T1295" i="33"/>
  <c r="U1595" i="33"/>
  <c r="U445" i="40" s="1"/>
  <c r="T1598" i="33"/>
  <c r="Q45" i="33"/>
  <c r="Q42" i="33"/>
  <c r="Q18" i="40" s="1"/>
  <c r="S1652" i="33"/>
  <c r="S472" i="40" s="1"/>
  <c r="V1629" i="33"/>
  <c r="V1627" i="33" s="1"/>
  <c r="V460" i="40" s="1"/>
  <c r="U584" i="33"/>
  <c r="U184" i="40" s="1"/>
  <c r="U588" i="33"/>
  <c r="U679" i="33" s="1"/>
  <c r="U589" i="33"/>
  <c r="U826" i="33" s="1"/>
  <c r="U587" i="33"/>
  <c r="W1658" i="33"/>
  <c r="W815" i="33"/>
  <c r="U1896" i="33"/>
  <c r="V818" i="33"/>
  <c r="V212" i="33" s="1"/>
  <c r="V816" i="33"/>
  <c r="V817" i="33"/>
  <c r="V185" i="33" s="1"/>
  <c r="V819" i="33"/>
  <c r="V582" i="33" s="1"/>
  <c r="V583" i="33" s="1"/>
  <c r="U489" i="33"/>
  <c r="U156" i="40" s="1"/>
  <c r="R175" i="33"/>
  <c r="R79" i="40" s="1"/>
  <c r="W878" i="33"/>
  <c r="R1905" i="33"/>
  <c r="T629" i="33"/>
  <c r="T192" i="40" s="1"/>
  <c r="T633" i="33"/>
  <c r="T108" i="33" s="1"/>
  <c r="T636" i="33"/>
  <c r="T139" i="33" s="1"/>
  <c r="T632" i="33"/>
  <c r="T634" i="33"/>
  <c r="T117" i="33" s="1"/>
  <c r="T118" i="33" s="1"/>
  <c r="T53" i="40" s="1"/>
  <c r="T635" i="33"/>
  <c r="T135" i="33" s="1"/>
  <c r="T637" i="33"/>
  <c r="T1834" i="33" s="1"/>
  <c r="T1835" i="33" s="1"/>
  <c r="T508" i="40" s="1"/>
  <c r="R1908" i="33"/>
  <c r="T1382" i="33"/>
  <c r="T395" i="40" s="1"/>
  <c r="S1385" i="33"/>
  <c r="V1513" i="33"/>
  <c r="V422" i="40" s="1"/>
  <c r="V1519" i="33"/>
  <c r="V1207" i="33" s="1"/>
  <c r="V1518" i="33"/>
  <c r="V626" i="33" s="1"/>
  <c r="V628" i="33" s="1"/>
  <c r="V1516" i="33"/>
  <c r="V1894" i="33" s="1"/>
  <c r="V534" i="40" s="1"/>
  <c r="V1517" i="33"/>
  <c r="V558" i="33" s="1"/>
  <c r="V560" i="33" s="1"/>
  <c r="W596" i="33"/>
  <c r="W1619" i="33" s="1"/>
  <c r="W1620" i="33" s="1"/>
  <c r="W456" i="40" s="1"/>
  <c r="W595" i="33"/>
  <c r="W1579" i="33" s="1"/>
  <c r="W594" i="33"/>
  <c r="Q223" i="33"/>
  <c r="R220" i="33"/>
  <c r="R93" i="40" s="1"/>
  <c r="T993" i="33"/>
  <c r="U1774" i="33"/>
  <c r="U1772" i="33" s="1"/>
  <c r="U498" i="40" s="1"/>
  <c r="S983" i="33"/>
  <c r="S285" i="40" s="1"/>
  <c r="S987" i="33"/>
  <c r="S1903" i="33" s="1"/>
  <c r="S537" i="40" s="1"/>
  <c r="S986" i="33"/>
  <c r="S1906" i="33" s="1"/>
  <c r="S538" i="40" s="1"/>
  <c r="S988" i="33"/>
  <c r="S514" i="33" s="1"/>
  <c r="S516" i="33" s="1"/>
  <c r="S170" i="40" s="1"/>
  <c r="W1248" i="33"/>
  <c r="V979" i="33"/>
  <c r="V947" i="33" s="1"/>
  <c r="V977" i="33"/>
  <c r="V226" i="33" s="1"/>
  <c r="V978" i="33"/>
  <c r="V262" i="33" s="1"/>
  <c r="V976" i="33"/>
  <c r="W975" i="33"/>
  <c r="W973" i="33" s="1"/>
  <c r="W284" i="40" s="1"/>
  <c r="O164" i="33"/>
  <c r="T492" i="33"/>
  <c r="P11" i="33"/>
  <c r="P3" i="40" s="1"/>
  <c r="V1253" i="33"/>
  <c r="V391" i="33" s="1"/>
  <c r="V1251" i="33"/>
  <c r="V320" i="33" s="1"/>
  <c r="V1249" i="33"/>
  <c r="V1252" i="33"/>
  <c r="V354" i="33" s="1"/>
  <c r="V1254" i="33"/>
  <c r="V1235" i="33" s="1"/>
  <c r="V1237" i="33" s="1"/>
  <c r="V1250" i="33"/>
  <c r="V275" i="33" s="1"/>
  <c r="O161" i="33"/>
  <c r="O72" i="40" s="1"/>
  <c r="U87" i="33"/>
  <c r="W1753" i="33"/>
  <c r="V1202" i="33"/>
  <c r="V349" i="40" s="1"/>
  <c r="U1205" i="33"/>
  <c r="V1547" i="33"/>
  <c r="V1418" i="33" s="1"/>
  <c r="V1545" i="33"/>
  <c r="V290" i="33" s="1"/>
  <c r="V1543" i="33"/>
  <c r="V1546" i="33"/>
  <c r="V368" i="33" s="1"/>
  <c r="V1544" i="33"/>
  <c r="V230" i="33" s="1"/>
  <c r="S677" i="33"/>
  <c r="W712" i="33"/>
  <c r="W919" i="33" s="1"/>
  <c r="W710" i="33"/>
  <c r="W239" i="33" s="1"/>
  <c r="W709" i="33"/>
  <c r="W711" i="33"/>
  <c r="W252" i="33" s="1"/>
  <c r="T1560" i="33"/>
  <c r="V1540" i="33"/>
  <c r="V428" i="40" s="1"/>
  <c r="R434" i="33"/>
  <c r="S207" i="33"/>
  <c r="S90" i="40" s="1"/>
  <c r="T887" i="33"/>
  <c r="T259" i="40" s="1"/>
  <c r="T891" i="33"/>
  <c r="T187" i="33" s="1"/>
  <c r="T890" i="33"/>
  <c r="T1861" i="33" s="1"/>
  <c r="T523" i="40" s="1"/>
  <c r="T893" i="33"/>
  <c r="T865" i="33" s="1"/>
  <c r="T867" i="33" s="1"/>
  <c r="T870" i="33" s="1"/>
  <c r="T892" i="33"/>
  <c r="T225" i="33" s="1"/>
  <c r="U658" i="33"/>
  <c r="U197" i="40" s="1"/>
  <c r="U1708" i="33"/>
  <c r="U1709" i="33"/>
  <c r="U612" i="33" s="1"/>
  <c r="Q575" i="33"/>
  <c r="Q183" i="40" s="1"/>
  <c r="Q580" i="33"/>
  <c r="Q33" i="33" s="1"/>
  <c r="Q34" i="33" s="1"/>
  <c r="Q14" i="40" s="1"/>
  <c r="Q578" i="33"/>
  <c r="Q1909" i="33" s="1"/>
  <c r="Q539" i="40" s="1"/>
  <c r="Q579" i="33"/>
  <c r="Q3" i="33" s="1"/>
  <c r="Q10" i="33" s="1"/>
  <c r="Q2" i="40" s="1"/>
  <c r="T1621" i="33"/>
  <c r="T457" i="40" s="1"/>
  <c r="T615" i="33"/>
  <c r="T188" i="40" s="1"/>
  <c r="T618" i="33"/>
  <c r="T619" i="33"/>
  <c r="T165" i="33" s="1"/>
  <c r="T166" i="33" s="1"/>
  <c r="T74" i="40" s="1"/>
  <c r="T620" i="33"/>
  <c r="T1648" i="33" s="1"/>
  <c r="T1649" i="33" s="1"/>
  <c r="T470" i="40" s="1"/>
  <c r="S431" i="33"/>
  <c r="S129" i="40" s="1"/>
  <c r="S1212" i="33"/>
  <c r="S353" i="40" s="1"/>
  <c r="V1707" i="33"/>
  <c r="V1705" i="33" s="1"/>
  <c r="V485" i="40" s="1"/>
  <c r="R409" i="33"/>
  <c r="R123" i="40" s="1"/>
  <c r="N38" i="33"/>
  <c r="W1703" i="33"/>
  <c r="W534" i="33" s="1"/>
  <c r="W1702" i="33"/>
  <c r="U956" i="33"/>
  <c r="U279" i="40" s="1"/>
  <c r="P35" i="33"/>
  <c r="P15" i="40" s="1"/>
  <c r="U1887" i="33"/>
  <c r="S698" i="33"/>
  <c r="P835" i="33"/>
  <c r="P1876" i="33" s="1"/>
  <c r="P528" i="40" s="1"/>
  <c r="V1271" i="33"/>
  <c r="V368" i="40" s="1"/>
  <c r="V1275" i="33"/>
  <c r="V70" i="33" s="1"/>
  <c r="V71" i="33" s="1"/>
  <c r="V32" i="40" s="1"/>
  <c r="V1274" i="33"/>
  <c r="V1885" i="33" s="1"/>
  <c r="V531" i="40" s="1"/>
  <c r="V1276" i="33"/>
  <c r="V1279" i="33" s="1"/>
  <c r="V1281" i="33" s="1"/>
  <c r="R210" i="33"/>
  <c r="W1769" i="33"/>
  <c r="W647" i="33" s="1"/>
  <c r="W1767" i="33"/>
  <c r="W330" i="33" s="1"/>
  <c r="W1765" i="33"/>
  <c r="W198" i="33" s="1"/>
  <c r="W1766" i="33"/>
  <c r="W298" i="33" s="1"/>
  <c r="W1768" i="33"/>
  <c r="W374" i="33" s="1"/>
  <c r="W1764" i="33"/>
  <c r="P837" i="33"/>
  <c r="P77" i="33" s="1"/>
  <c r="P78" i="33" s="1"/>
  <c r="P35" i="40" s="1"/>
  <c r="P564" i="40" s="1"/>
  <c r="P831" i="33"/>
  <c r="P245" i="40" s="1"/>
  <c r="O836" i="33"/>
  <c r="S1624" i="33"/>
  <c r="U768" i="33"/>
  <c r="U680" i="33" s="1"/>
  <c r="U769" i="33"/>
  <c r="U827" i="33" s="1"/>
  <c r="U767" i="33"/>
  <c r="W785" i="33"/>
  <c r="W783" i="33" s="1"/>
  <c r="W233" i="40" s="1"/>
  <c r="T695" i="33"/>
  <c r="T211" i="40" s="1"/>
  <c r="T1713" i="33"/>
  <c r="T486" i="40" s="1"/>
  <c r="T1717" i="33"/>
  <c r="T1716" i="33"/>
  <c r="W1475" i="33"/>
  <c r="W1473" i="33" s="1"/>
  <c r="W414" i="40" s="1"/>
  <c r="U794" i="33"/>
  <c r="S445" i="33"/>
  <c r="S136" i="40" s="1"/>
  <c r="W1358" i="33"/>
  <c r="W1356" i="33" s="1"/>
  <c r="W387" i="40" s="1"/>
  <c r="V1494" i="33"/>
  <c r="W1724" i="33"/>
  <c r="W191" i="33" s="1"/>
  <c r="W1726" i="33"/>
  <c r="W370" i="33" s="1"/>
  <c r="W1725" i="33"/>
  <c r="W218" i="33" s="1"/>
  <c r="W1723" i="33"/>
  <c r="W1727" i="33"/>
  <c r="W1710" i="33" s="1"/>
  <c r="V1479" i="33"/>
  <c r="V1430" i="33" s="1"/>
  <c r="V1478" i="33"/>
  <c r="V456" i="33" s="1"/>
  <c r="V1476" i="33"/>
  <c r="V1477" i="33"/>
  <c r="V287" i="33" s="1"/>
  <c r="Q104" i="33"/>
  <c r="Q48" i="40" s="1"/>
  <c r="U1330" i="33"/>
  <c r="U381" i="40" s="1"/>
  <c r="Q412" i="33"/>
  <c r="V1320" i="33"/>
  <c r="V1318" i="33" s="1"/>
  <c r="V378" i="40" s="1"/>
  <c r="R1917" i="33"/>
  <c r="S1435" i="33"/>
  <c r="U1325" i="33"/>
  <c r="U416" i="33" s="1"/>
  <c r="U1323" i="33"/>
  <c r="U321" i="33" s="1"/>
  <c r="U1326" i="33"/>
  <c r="U1428" i="33" s="1"/>
  <c r="U1324" i="33"/>
  <c r="U356" i="33" s="1"/>
  <c r="U1322" i="33"/>
  <c r="U278" i="33" s="1"/>
  <c r="U1321" i="33"/>
  <c r="S19" i="33"/>
  <c r="S7" i="40" s="1"/>
  <c r="W1347" i="33"/>
  <c r="W1345" i="33" s="1"/>
  <c r="W385" i="40" s="1"/>
  <c r="T959" i="33"/>
  <c r="R487" i="33"/>
  <c r="Q428" i="33"/>
  <c r="W733" i="33"/>
  <c r="W714" i="33" s="1"/>
  <c r="W731" i="33"/>
  <c r="W339" i="33" s="1"/>
  <c r="W729" i="33"/>
  <c r="W253" i="33" s="1"/>
  <c r="W732" i="33"/>
  <c r="W413" i="33" s="1"/>
  <c r="W730" i="33"/>
  <c r="W308" i="33" s="1"/>
  <c r="W728" i="33"/>
  <c r="Q405" i="33"/>
  <c r="S388" i="33"/>
  <c r="S115" i="40" s="1"/>
  <c r="P134" i="33"/>
  <c r="S1875" i="33"/>
  <c r="R402" i="33"/>
  <c r="R120" i="40" s="1"/>
  <c r="R1072" i="33"/>
  <c r="R312" i="40" s="1"/>
  <c r="R1077" i="33"/>
  <c r="R101" i="33" s="1"/>
  <c r="R103" i="33" s="1"/>
  <c r="R47" i="40" s="1"/>
  <c r="R1076" i="33"/>
  <c r="R4" i="33" s="1"/>
  <c r="R1075" i="33"/>
  <c r="R1921" i="33" s="1"/>
  <c r="R543" i="40" s="1"/>
  <c r="Q1884" i="33"/>
  <c r="T563" i="33"/>
  <c r="T561" i="33" s="1"/>
  <c r="T179" i="40" s="1"/>
  <c r="P107" i="33"/>
  <c r="N571" i="33"/>
  <c r="R396" i="33"/>
  <c r="V1353" i="33"/>
  <c r="V1206" i="33" s="1"/>
  <c r="V1352" i="33"/>
  <c r="V384" i="33" s="1"/>
  <c r="V385" i="33" s="1"/>
  <c r="V113" i="40" s="1"/>
  <c r="V1351" i="33"/>
  <c r="V358" i="33" s="1"/>
  <c r="V1350" i="33"/>
  <c r="V323" i="33" s="1"/>
  <c r="V1349" i="33"/>
  <c r="V280" i="33" s="1"/>
  <c r="V1348" i="33"/>
  <c r="R526" i="33"/>
  <c r="R175" i="40" s="1"/>
  <c r="S393" i="33"/>
  <c r="S117" i="40" s="1"/>
  <c r="S452" i="33"/>
  <c r="S138" i="40" s="1"/>
  <c r="O568" i="33"/>
  <c r="O181" i="40" s="1"/>
  <c r="R425" i="33"/>
  <c r="R126" i="40" s="1"/>
  <c r="Q131" i="33"/>
  <c r="Q60" i="40" s="1"/>
  <c r="U1284" i="33"/>
  <c r="U1282" i="33" s="1"/>
  <c r="U370" i="40" s="1"/>
  <c r="S484" i="33"/>
  <c r="S153" i="40" s="1"/>
  <c r="W1689" i="33"/>
  <c r="W522" i="33" s="1"/>
  <c r="W523" i="33" s="1"/>
  <c r="W173" i="40" s="1"/>
  <c r="W1687" i="33"/>
  <c r="W1688" i="33"/>
  <c r="V604" i="33"/>
  <c r="V1036" i="33" s="1"/>
  <c r="V602" i="33"/>
  <c r="V603" i="33"/>
  <c r="V148" i="33" s="1"/>
  <c r="V149" i="33" s="1"/>
  <c r="V65" i="40" s="1"/>
  <c r="R538" i="33"/>
  <c r="R536" i="33" s="1"/>
  <c r="R176" i="40" s="1"/>
  <c r="T1286" i="33"/>
  <c r="T533" i="33" s="1"/>
  <c r="T1285" i="33"/>
  <c r="T1879" i="33" s="1"/>
  <c r="T529" i="40" s="1"/>
  <c r="P2" i="39"/>
  <c r="Q2" i="39"/>
  <c r="P3" i="39"/>
  <c r="Q3" i="39"/>
  <c r="P4" i="39"/>
  <c r="Q4" i="39"/>
  <c r="P5" i="39"/>
  <c r="Q5" i="39"/>
  <c r="P6" i="39"/>
  <c r="Q6" i="39"/>
  <c r="P7" i="39"/>
  <c r="Q7" i="39"/>
  <c r="P8" i="39"/>
  <c r="Q8" i="39"/>
  <c r="P9" i="39"/>
  <c r="Q9" i="39"/>
  <c r="P10" i="39"/>
  <c r="Q10" i="39"/>
  <c r="P11" i="39"/>
  <c r="Q11" i="39"/>
  <c r="P12" i="39"/>
  <c r="Q12" i="39"/>
  <c r="P13" i="39"/>
  <c r="Q13" i="39"/>
  <c r="P14" i="39"/>
  <c r="Q14" i="39"/>
  <c r="P15" i="39"/>
  <c r="Q15" i="39"/>
  <c r="P16" i="39"/>
  <c r="Q16" i="39"/>
  <c r="P17" i="39"/>
  <c r="Q17" i="39"/>
  <c r="P18" i="39"/>
  <c r="Q18" i="39"/>
  <c r="P19" i="39"/>
  <c r="Q19" i="39"/>
  <c r="P20" i="39"/>
  <c r="Q20" i="39"/>
  <c r="P21" i="39"/>
  <c r="Q21" i="39"/>
  <c r="P22" i="39"/>
  <c r="Q22" i="39"/>
  <c r="P23" i="39"/>
  <c r="Q23" i="39"/>
  <c r="P24" i="39"/>
  <c r="Q24" i="39"/>
  <c r="P25" i="39"/>
  <c r="Q25" i="39"/>
  <c r="P26" i="39"/>
  <c r="Q26" i="39"/>
  <c r="P27" i="39"/>
  <c r="Q27" i="39"/>
  <c r="P28" i="39"/>
  <c r="Q28" i="39"/>
  <c r="P29" i="39"/>
  <c r="Q29" i="39"/>
  <c r="P30" i="39"/>
  <c r="Q30" i="39"/>
  <c r="P31" i="39"/>
  <c r="Q31" i="39"/>
  <c r="P32" i="39"/>
  <c r="Q32" i="39"/>
  <c r="P33" i="39"/>
  <c r="Q33" i="39"/>
  <c r="P34" i="39"/>
  <c r="Q34" i="39"/>
  <c r="P35" i="39"/>
  <c r="Q35" i="39"/>
  <c r="P36" i="39"/>
  <c r="Q36" i="39"/>
  <c r="P37" i="39"/>
  <c r="Q37" i="39"/>
  <c r="P38" i="39"/>
  <c r="Q38" i="39"/>
  <c r="P39" i="39"/>
  <c r="Q39" i="39"/>
  <c r="P40" i="39"/>
  <c r="Q40" i="39"/>
  <c r="P41" i="39"/>
  <c r="Q41" i="39"/>
  <c r="P42" i="39"/>
  <c r="Q42" i="39"/>
  <c r="P43" i="39"/>
  <c r="Q43" i="39"/>
  <c r="P44" i="39"/>
  <c r="Q44" i="39"/>
  <c r="P45" i="39"/>
  <c r="Q45" i="39"/>
  <c r="P46" i="39"/>
  <c r="Q46" i="39"/>
  <c r="P47" i="39"/>
  <c r="Q47" i="39"/>
  <c r="P48" i="39"/>
  <c r="Q48" i="39"/>
  <c r="P49" i="39"/>
  <c r="Q49" i="39"/>
  <c r="P50" i="39"/>
  <c r="Q50" i="39"/>
  <c r="P51" i="39"/>
  <c r="Q51" i="39"/>
  <c r="P52" i="39"/>
  <c r="Q52" i="39"/>
  <c r="P53" i="39"/>
  <c r="Q53" i="39"/>
  <c r="P54" i="39"/>
  <c r="Q54" i="39"/>
  <c r="P55" i="39"/>
  <c r="Q55" i="39"/>
  <c r="P56" i="39"/>
  <c r="Q56" i="39"/>
  <c r="P57" i="39"/>
  <c r="Q57" i="39"/>
  <c r="P58" i="39"/>
  <c r="Q58" i="39"/>
  <c r="P59" i="39"/>
  <c r="Q59" i="39"/>
  <c r="P60" i="39"/>
  <c r="Q60" i="39"/>
  <c r="P61" i="39"/>
  <c r="Q61" i="39"/>
  <c r="P62" i="39"/>
  <c r="Q62" i="39"/>
  <c r="P63" i="39"/>
  <c r="Q63" i="39"/>
  <c r="P64" i="39"/>
  <c r="Q64" i="39"/>
  <c r="P65" i="39"/>
  <c r="Q65" i="39"/>
  <c r="P66" i="39"/>
  <c r="Q66" i="39"/>
  <c r="P67" i="39"/>
  <c r="Q67" i="39"/>
  <c r="P68" i="39"/>
  <c r="Q68" i="39"/>
  <c r="P69" i="39"/>
  <c r="Q69" i="39"/>
  <c r="P70" i="39"/>
  <c r="Q70" i="39"/>
  <c r="P71" i="39"/>
  <c r="Q71" i="39"/>
  <c r="P72" i="39"/>
  <c r="Q72" i="39"/>
  <c r="P73" i="39"/>
  <c r="Q73" i="39"/>
  <c r="P74" i="39"/>
  <c r="Q74" i="39"/>
  <c r="P75" i="39"/>
  <c r="Q75" i="39"/>
  <c r="P76" i="39"/>
  <c r="Q76" i="39"/>
  <c r="P77" i="39"/>
  <c r="Q77" i="39"/>
  <c r="P78" i="39"/>
  <c r="Q78" i="39"/>
  <c r="P79" i="39"/>
  <c r="Q79" i="39"/>
  <c r="P80" i="39"/>
  <c r="Q80" i="39"/>
  <c r="P81" i="39"/>
  <c r="Q81" i="39"/>
  <c r="P82" i="39"/>
  <c r="Q82" i="39"/>
  <c r="P83" i="39"/>
  <c r="Q83" i="39"/>
  <c r="P84" i="39"/>
  <c r="Q84" i="39"/>
  <c r="P85" i="39"/>
  <c r="Q85" i="39"/>
  <c r="P86" i="39"/>
  <c r="Q86" i="39"/>
  <c r="P87" i="39"/>
  <c r="Q87" i="39"/>
  <c r="P88" i="39"/>
  <c r="Q88" i="39"/>
  <c r="P89" i="39"/>
  <c r="Q89" i="39"/>
  <c r="P90" i="39"/>
  <c r="Q90" i="39"/>
  <c r="P91" i="39"/>
  <c r="Q91" i="39"/>
  <c r="P92" i="39"/>
  <c r="Q92" i="39"/>
  <c r="P93" i="39"/>
  <c r="Q93" i="39"/>
  <c r="P94" i="39"/>
  <c r="Q94" i="39"/>
  <c r="P95" i="39"/>
  <c r="Q95" i="39"/>
  <c r="P96" i="39"/>
  <c r="Q96" i="39"/>
  <c r="P97" i="39"/>
  <c r="Q97" i="39"/>
  <c r="P98" i="39"/>
  <c r="Q98" i="39"/>
  <c r="P99" i="39"/>
  <c r="Q99" i="39"/>
  <c r="P100" i="39"/>
  <c r="Q100" i="39"/>
  <c r="P101" i="39"/>
  <c r="Q101" i="39"/>
  <c r="P102" i="39"/>
  <c r="Q102" i="39"/>
  <c r="P103" i="39"/>
  <c r="Q103" i="39"/>
  <c r="P104" i="39"/>
  <c r="Q104" i="39"/>
  <c r="P105" i="39"/>
  <c r="Q105" i="39"/>
  <c r="P106" i="39"/>
  <c r="Q106" i="39"/>
  <c r="P107" i="39"/>
  <c r="Q107" i="39"/>
  <c r="P108" i="39"/>
  <c r="Q108" i="39"/>
  <c r="P109" i="39"/>
  <c r="Q109" i="39"/>
  <c r="P110" i="39"/>
  <c r="Q110" i="39"/>
  <c r="P111" i="39"/>
  <c r="Q111" i="39"/>
  <c r="P112" i="39"/>
  <c r="Q112" i="39"/>
  <c r="P113" i="39"/>
  <c r="Q113" i="39"/>
  <c r="P114" i="39"/>
  <c r="Q114" i="39"/>
  <c r="P115" i="39"/>
  <c r="Q115" i="39"/>
  <c r="P116" i="39"/>
  <c r="Q116" i="39"/>
  <c r="P117" i="39"/>
  <c r="Q117" i="39"/>
  <c r="P118" i="39"/>
  <c r="Q118" i="39"/>
  <c r="P119" i="39"/>
  <c r="Q119" i="39"/>
  <c r="P120" i="39"/>
  <c r="Q120" i="39"/>
  <c r="P121" i="39"/>
  <c r="Q121" i="39"/>
  <c r="P122" i="39"/>
  <c r="Q122" i="39"/>
  <c r="P123" i="39"/>
  <c r="Q123" i="39"/>
  <c r="P124" i="39"/>
  <c r="Q124" i="39"/>
  <c r="P125" i="39"/>
  <c r="Q125" i="39"/>
  <c r="P126" i="39"/>
  <c r="Q126" i="39"/>
  <c r="P127" i="39"/>
  <c r="Q127" i="39"/>
  <c r="P128" i="39"/>
  <c r="Q128" i="39"/>
  <c r="P129" i="39"/>
  <c r="Q129" i="39"/>
  <c r="P130" i="39"/>
  <c r="Q130" i="39"/>
  <c r="P131" i="39"/>
  <c r="Q131" i="39"/>
  <c r="P132" i="39"/>
  <c r="Q132" i="39"/>
  <c r="P133" i="39"/>
  <c r="Q133" i="39"/>
  <c r="P134" i="39"/>
  <c r="Q134" i="39"/>
  <c r="P135" i="39"/>
  <c r="Q135" i="39"/>
  <c r="P136" i="39"/>
  <c r="Q136" i="39"/>
  <c r="P137" i="39"/>
  <c r="Q137" i="39"/>
  <c r="P138" i="39"/>
  <c r="Q138" i="39"/>
  <c r="P139" i="39"/>
  <c r="Q139" i="39"/>
  <c r="P140" i="39"/>
  <c r="Q140" i="39"/>
  <c r="P141" i="39"/>
  <c r="Q141" i="39"/>
  <c r="P142" i="39"/>
  <c r="Q142" i="39"/>
  <c r="P143" i="39"/>
  <c r="Q143" i="39"/>
  <c r="P144" i="39"/>
  <c r="Q144" i="39"/>
  <c r="P145" i="39"/>
  <c r="Q145" i="39"/>
  <c r="P146" i="39"/>
  <c r="Q146" i="39"/>
  <c r="P147" i="39"/>
  <c r="Q147" i="39"/>
  <c r="P148" i="39"/>
  <c r="Q148" i="39"/>
  <c r="P149" i="39"/>
  <c r="Q149" i="39"/>
  <c r="P150" i="39"/>
  <c r="Q150" i="39"/>
  <c r="P151" i="39"/>
  <c r="Q151" i="39"/>
  <c r="P152" i="39"/>
  <c r="Q152" i="39"/>
  <c r="P153" i="39"/>
  <c r="Q153" i="39"/>
  <c r="P154" i="39"/>
  <c r="Q154" i="39"/>
  <c r="P155" i="39"/>
  <c r="Q155" i="39"/>
  <c r="P156" i="39"/>
  <c r="Q156" i="39"/>
  <c r="P157" i="39"/>
  <c r="Q157" i="39"/>
  <c r="P158" i="39"/>
  <c r="Q158" i="39"/>
  <c r="P159" i="39"/>
  <c r="Q159" i="39"/>
  <c r="P160" i="39"/>
  <c r="Q160" i="39"/>
  <c r="P161" i="39"/>
  <c r="Q161" i="39"/>
  <c r="P162" i="39"/>
  <c r="Q162" i="39"/>
  <c r="P163" i="39"/>
  <c r="Q163" i="39"/>
  <c r="P164" i="39"/>
  <c r="Q164" i="39"/>
  <c r="P165" i="39"/>
  <c r="Q165" i="39"/>
  <c r="P166" i="39"/>
  <c r="Q166" i="39"/>
  <c r="P167" i="39"/>
  <c r="Q167" i="39"/>
  <c r="P168" i="39"/>
  <c r="Q168" i="39"/>
  <c r="P169" i="39"/>
  <c r="Q169" i="39"/>
  <c r="P170" i="39"/>
  <c r="Q170" i="39"/>
  <c r="P171" i="39"/>
  <c r="Q171" i="39"/>
  <c r="P172" i="39"/>
  <c r="Q172" i="39"/>
  <c r="P173" i="39"/>
  <c r="Q173" i="39"/>
  <c r="P174" i="39"/>
  <c r="Q174" i="39"/>
  <c r="P175" i="39"/>
  <c r="Q175" i="39"/>
  <c r="P176" i="39"/>
  <c r="Q176" i="39"/>
  <c r="P177" i="39"/>
  <c r="Q177" i="39"/>
  <c r="P178" i="39"/>
  <c r="Q178" i="39"/>
  <c r="P179" i="39"/>
  <c r="Q179" i="39"/>
  <c r="P180" i="39"/>
  <c r="Q180" i="39"/>
  <c r="P181" i="39"/>
  <c r="Q181" i="39"/>
  <c r="P182" i="39"/>
  <c r="Q182" i="39"/>
  <c r="P183" i="39"/>
  <c r="Q183" i="39"/>
  <c r="P184" i="39"/>
  <c r="Q184" i="39"/>
  <c r="P185" i="39"/>
  <c r="Q185" i="39"/>
  <c r="P186" i="39"/>
  <c r="Q186" i="39"/>
  <c r="P187" i="39"/>
  <c r="Q187" i="39"/>
  <c r="P188" i="39"/>
  <c r="Q188" i="39"/>
  <c r="P189" i="39"/>
  <c r="Q189" i="39"/>
  <c r="P190" i="39"/>
  <c r="Q190" i="39"/>
  <c r="P191" i="39"/>
  <c r="Q191" i="39"/>
  <c r="P192" i="39"/>
  <c r="Q192" i="39"/>
  <c r="P193" i="39"/>
  <c r="Q193" i="39"/>
  <c r="P194" i="39"/>
  <c r="Q194" i="39"/>
  <c r="P195" i="39"/>
  <c r="Q195" i="39"/>
  <c r="P196" i="39"/>
  <c r="Q196" i="39"/>
  <c r="P197" i="39"/>
  <c r="Q197" i="39"/>
  <c r="P198" i="39"/>
  <c r="Q198" i="39"/>
  <c r="P199" i="39"/>
  <c r="Q199" i="39"/>
  <c r="P200" i="39"/>
  <c r="Q200" i="39"/>
  <c r="P201" i="39"/>
  <c r="Q201" i="39"/>
  <c r="P202" i="39"/>
  <c r="Q202" i="39"/>
  <c r="P203" i="39"/>
  <c r="Q203" i="39"/>
  <c r="P204" i="39"/>
  <c r="Q204" i="39"/>
  <c r="P205" i="39"/>
  <c r="Q205" i="39"/>
  <c r="P206" i="39"/>
  <c r="Q206" i="39"/>
  <c r="P207" i="39"/>
  <c r="Q207" i="39"/>
  <c r="P208" i="39"/>
  <c r="Q208" i="39"/>
  <c r="P209" i="39"/>
  <c r="Q209" i="39"/>
  <c r="P210" i="39"/>
  <c r="Q210" i="39"/>
  <c r="P211" i="39"/>
  <c r="Q211" i="39"/>
  <c r="P212" i="39"/>
  <c r="Q212" i="39"/>
  <c r="P213" i="39"/>
  <c r="Q213" i="39"/>
  <c r="P214" i="39"/>
  <c r="Q214" i="39"/>
  <c r="P215" i="39"/>
  <c r="Q215" i="39"/>
  <c r="P216" i="39"/>
  <c r="Q216" i="39"/>
  <c r="P217" i="39"/>
  <c r="Q217" i="39"/>
  <c r="P218" i="39"/>
  <c r="Q218" i="39"/>
  <c r="P219" i="39"/>
  <c r="Q219" i="39"/>
  <c r="P220" i="39"/>
  <c r="Q220" i="39"/>
  <c r="P221" i="39"/>
  <c r="Q221" i="39"/>
  <c r="P222" i="39"/>
  <c r="Q222" i="39"/>
  <c r="P223" i="39"/>
  <c r="Q223" i="39"/>
  <c r="P224" i="39"/>
  <c r="Q224" i="39"/>
  <c r="P225" i="39"/>
  <c r="Q225" i="39"/>
  <c r="P226" i="39"/>
  <c r="Q226" i="39"/>
  <c r="P227" i="39"/>
  <c r="Q227" i="39"/>
  <c r="P228" i="39"/>
  <c r="Q228" i="39"/>
  <c r="P229" i="39"/>
  <c r="Q229" i="39"/>
  <c r="P230" i="39"/>
  <c r="Q230" i="39"/>
  <c r="P231" i="39"/>
  <c r="Q231" i="39"/>
  <c r="P232" i="39"/>
  <c r="Q232" i="39"/>
  <c r="P233" i="39"/>
  <c r="Q233" i="39"/>
  <c r="P234" i="39"/>
  <c r="Q234" i="39"/>
  <c r="P235" i="39"/>
  <c r="Q235" i="39"/>
  <c r="P236" i="39"/>
  <c r="Q236" i="39"/>
  <c r="P237" i="39"/>
  <c r="Q237" i="39"/>
  <c r="P238" i="39"/>
  <c r="Q238" i="39"/>
  <c r="P239" i="39"/>
  <c r="Q239" i="39"/>
  <c r="P240" i="39"/>
  <c r="Q240" i="39"/>
  <c r="P241" i="39"/>
  <c r="Q241" i="39"/>
  <c r="P242" i="39"/>
  <c r="Q242" i="39"/>
  <c r="P243" i="39"/>
  <c r="Q243" i="39"/>
  <c r="P244" i="39"/>
  <c r="Q244" i="39"/>
  <c r="P245" i="39"/>
  <c r="Q245" i="39"/>
  <c r="P246" i="39"/>
  <c r="Q246" i="39"/>
  <c r="P247" i="39"/>
  <c r="Q247" i="39"/>
  <c r="P248" i="39"/>
  <c r="Q248" i="39"/>
  <c r="P249" i="39"/>
  <c r="Q249" i="39"/>
  <c r="P250" i="39"/>
  <c r="Q250" i="39"/>
  <c r="P251" i="39"/>
  <c r="Q251" i="39"/>
  <c r="P252" i="39"/>
  <c r="Q252" i="39"/>
  <c r="P253" i="39"/>
  <c r="Q253" i="39"/>
  <c r="P254" i="39"/>
  <c r="Q254" i="39"/>
  <c r="P255" i="39"/>
  <c r="Q255" i="39"/>
  <c r="P256" i="39"/>
  <c r="Q256" i="39"/>
  <c r="P257" i="39"/>
  <c r="Q257" i="39"/>
  <c r="P258" i="39"/>
  <c r="Q258" i="39"/>
  <c r="P259" i="39"/>
  <c r="Q259" i="39"/>
  <c r="P260" i="39"/>
  <c r="Q260" i="39"/>
  <c r="P261" i="39"/>
  <c r="Q261" i="39"/>
  <c r="P262" i="39"/>
  <c r="Q262" i="39"/>
  <c r="P263" i="39"/>
  <c r="Q263" i="39"/>
  <c r="P264" i="39"/>
  <c r="Q264" i="39"/>
  <c r="P265" i="39"/>
  <c r="Q265" i="39"/>
  <c r="P266" i="39"/>
  <c r="Q266" i="39"/>
  <c r="P267" i="39"/>
  <c r="Q267" i="39"/>
  <c r="P268" i="39"/>
  <c r="Q268" i="39"/>
  <c r="P269" i="39"/>
  <c r="Q269" i="39"/>
  <c r="T682" i="33" l="1"/>
  <c r="T206" i="40" s="1"/>
  <c r="T687" i="33"/>
  <c r="T136" i="33" s="1"/>
  <c r="T686" i="33"/>
  <c r="T109" i="33" s="1"/>
  <c r="T685" i="33"/>
  <c r="R519" i="33"/>
  <c r="R172" i="40" s="1"/>
  <c r="R68" i="33"/>
  <c r="R31" i="40" s="1"/>
  <c r="U1116" i="33"/>
  <c r="U324" i="40" s="1"/>
  <c r="T159" i="40"/>
  <c r="U496" i="33"/>
  <c r="V475" i="33"/>
  <c r="V150" i="40" s="1"/>
  <c r="Q238" i="33"/>
  <c r="U478" i="33"/>
  <c r="R235" i="33"/>
  <c r="R96" i="40" s="1"/>
  <c r="U494" i="33"/>
  <c r="U159" i="40" s="1"/>
  <c r="U1197" i="33"/>
  <c r="U346" i="40" s="1"/>
  <c r="T1200" i="33"/>
  <c r="U1066" i="33"/>
  <c r="U310" i="40" s="1"/>
  <c r="T42" i="40"/>
  <c r="U91" i="33"/>
  <c r="V1240" i="33"/>
  <c r="V1238" i="33" s="1"/>
  <c r="V359" i="40" s="1"/>
  <c r="T424" i="33"/>
  <c r="T125" i="40" s="1"/>
  <c r="T490" i="40"/>
  <c r="U1732" i="33"/>
  <c r="U1852" i="33"/>
  <c r="U518" i="40" s="1"/>
  <c r="T1855" i="33"/>
  <c r="Q96" i="33"/>
  <c r="Q45" i="40" s="1"/>
  <c r="V492" i="40"/>
  <c r="W1743" i="33"/>
  <c r="R246" i="33"/>
  <c r="V1748" i="33"/>
  <c r="V1419" i="33" s="1"/>
  <c r="V1745" i="33"/>
  <c r="V296" i="33" s="1"/>
  <c r="V1746" i="33"/>
  <c r="V372" i="33" s="1"/>
  <c r="V1747" i="33"/>
  <c r="V448" i="33" s="1"/>
  <c r="V1744" i="33"/>
  <c r="S243" i="33"/>
  <c r="S99" i="40" s="1"/>
  <c r="T1618" i="33"/>
  <c r="R60" i="33"/>
  <c r="R27" i="40" s="1"/>
  <c r="V250" i="33"/>
  <c r="V103" i="40" s="1"/>
  <c r="W1262" i="33"/>
  <c r="W276" i="33" s="1"/>
  <c r="W1257" i="33"/>
  <c r="W363" i="40" s="1"/>
  <c r="U13" i="40"/>
  <c r="T32" i="33"/>
  <c r="T462" i="40"/>
  <c r="U1636" i="33"/>
  <c r="U1413" i="33"/>
  <c r="U296" i="40"/>
  <c r="Q63" i="33"/>
  <c r="W1261" i="33"/>
  <c r="W215" i="33" s="1"/>
  <c r="W1260" i="33"/>
  <c r="U158" i="33"/>
  <c r="U155" i="33"/>
  <c r="U69" i="40" s="1"/>
  <c r="Q382" i="33"/>
  <c r="R121" i="33"/>
  <c r="R55" i="40" s="1"/>
  <c r="U455" i="40"/>
  <c r="W810" i="33"/>
  <c r="W581" i="33" s="1"/>
  <c r="W805" i="33"/>
  <c r="S467" i="33"/>
  <c r="S145" i="40" s="1"/>
  <c r="V451" i="40"/>
  <c r="V1609" i="33"/>
  <c r="U1612" i="33"/>
  <c r="R194" i="33"/>
  <c r="R84" i="40" s="1"/>
  <c r="U1675" i="33"/>
  <c r="U1680" i="33"/>
  <c r="U1216" i="33" s="1"/>
  <c r="U1217" i="33" s="1"/>
  <c r="U1679" i="33"/>
  <c r="U866" i="33" s="1"/>
  <c r="U1678" i="33"/>
  <c r="S505" i="33"/>
  <c r="S165" i="40" s="1"/>
  <c r="R508" i="33"/>
  <c r="O576" i="40"/>
  <c r="O579" i="40" s="1"/>
  <c r="Q197" i="33"/>
  <c r="U295" i="40"/>
  <c r="V1013" i="33"/>
  <c r="V296" i="40" s="1"/>
  <c r="U454" i="40"/>
  <c r="V1617" i="33"/>
  <c r="V455" i="40" s="1"/>
  <c r="W808" i="33"/>
  <c r="W341" i="33" s="1"/>
  <c r="V1082" i="33"/>
  <c r="V1080" i="33" s="1"/>
  <c r="V314" i="40" s="1"/>
  <c r="T1932" i="33"/>
  <c r="U897" i="33"/>
  <c r="U262" i="40" s="1"/>
  <c r="T668" i="33"/>
  <c r="T201" i="40" s="1"/>
  <c r="U1414" i="33"/>
  <c r="U5" i="33" s="1"/>
  <c r="T1009" i="33"/>
  <c r="V496" i="33"/>
  <c r="S82" i="40"/>
  <c r="Q182" i="33"/>
  <c r="T688" i="33"/>
  <c r="T140" i="33" s="1"/>
  <c r="T143" i="33" s="1"/>
  <c r="T62" i="40" s="1"/>
  <c r="R455" i="33"/>
  <c r="W807" i="33"/>
  <c r="W310" i="33" s="1"/>
  <c r="V31" i="33"/>
  <c r="V13" i="40" s="1"/>
  <c r="U1110" i="33"/>
  <c r="U320" i="40" s="1"/>
  <c r="U1006" i="33"/>
  <c r="S1583" i="33"/>
  <c r="S438" i="40" s="1"/>
  <c r="R1586" i="33"/>
  <c r="S1899" i="33"/>
  <c r="T1014" i="33"/>
  <c r="U436" i="40"/>
  <c r="V1574" i="33"/>
  <c r="V1572" i="33" s="1"/>
  <c r="T482" i="40"/>
  <c r="U1694" i="33"/>
  <c r="U343" i="40"/>
  <c r="V1194" i="33"/>
  <c r="U1576" i="33"/>
  <c r="U111" i="33" s="1"/>
  <c r="U1578" i="33"/>
  <c r="U142" i="33" s="1"/>
  <c r="U1577" i="33"/>
  <c r="U138" i="33" s="1"/>
  <c r="U1575" i="33"/>
  <c r="T1696" i="33"/>
  <c r="T177" i="33" s="1"/>
  <c r="T178" i="33" s="1"/>
  <c r="T80" i="40" s="1"/>
  <c r="T1695" i="33"/>
  <c r="W806" i="33"/>
  <c r="W257" i="33" s="1"/>
  <c r="R26" i="33"/>
  <c r="R10" i="40" s="1"/>
  <c r="W809" i="33"/>
  <c r="W435" i="33" s="1"/>
  <c r="W436" i="33" s="1"/>
  <c r="W131" i="40" s="1"/>
  <c r="T1432" i="33"/>
  <c r="R379" i="33"/>
  <c r="R111" i="40" s="1"/>
  <c r="S179" i="33"/>
  <c r="U214" i="40"/>
  <c r="V702" i="33"/>
  <c r="V700" i="33" s="1"/>
  <c r="U926" i="33"/>
  <c r="U924" i="33" s="1"/>
  <c r="U271" i="40" s="1"/>
  <c r="R125" i="33"/>
  <c r="R57" i="40" s="1"/>
  <c r="R58" i="40"/>
  <c r="U215" i="40"/>
  <c r="T703" i="33"/>
  <c r="V1641" i="33"/>
  <c r="V466" i="40" s="1"/>
  <c r="U1860" i="33"/>
  <c r="V522" i="40"/>
  <c r="U1930" i="33"/>
  <c r="U546" i="40" s="1"/>
  <c r="P565" i="40"/>
  <c r="S306" i="33"/>
  <c r="S106" i="40" s="1"/>
  <c r="R150" i="33"/>
  <c r="R66" i="40" s="1"/>
  <c r="R67" i="40"/>
  <c r="U821" i="33"/>
  <c r="U242" i="40"/>
  <c r="T824" i="33"/>
  <c r="V1847" i="33"/>
  <c r="V516" i="40"/>
  <c r="R98" i="33"/>
  <c r="R46" i="40" s="1"/>
  <c r="T483" i="33"/>
  <c r="T152" i="40" s="1"/>
  <c r="U1850" i="33"/>
  <c r="W1859" i="33"/>
  <c r="W522" i="40" s="1"/>
  <c r="V1646" i="33"/>
  <c r="V469" i="40" s="1"/>
  <c r="U499" i="33"/>
  <c r="U162" i="40" s="1"/>
  <c r="P147" i="33"/>
  <c r="P144" i="33"/>
  <c r="P63" i="40" s="1"/>
  <c r="V624" i="33"/>
  <c r="V191" i="40" s="1"/>
  <c r="S721" i="33"/>
  <c r="S1918" i="33" s="1"/>
  <c r="S542" i="40" s="1"/>
  <c r="S722" i="33"/>
  <c r="S52" i="33" s="1"/>
  <c r="S53" i="33" s="1"/>
  <c r="S23" i="40" s="1"/>
  <c r="U1484" i="33"/>
  <c r="U1482" i="33" s="1"/>
  <c r="U416" i="40" s="1"/>
  <c r="U676" i="33"/>
  <c r="U859" i="33"/>
  <c r="U252" i="40" s="1"/>
  <c r="T862" i="33"/>
  <c r="R56" i="33"/>
  <c r="R25" i="40" s="1"/>
  <c r="V491" i="33"/>
  <c r="V157" i="40" s="1"/>
  <c r="S337" i="33"/>
  <c r="S109" i="40" s="1"/>
  <c r="S62" i="33"/>
  <c r="S203" i="33"/>
  <c r="S465" i="33"/>
  <c r="S144" i="40" s="1"/>
  <c r="V1243" i="33"/>
  <c r="V46" i="33" s="1"/>
  <c r="V47" i="33" s="1"/>
  <c r="V20" i="40" s="1"/>
  <c r="T671" i="33"/>
  <c r="V1161" i="33"/>
  <c r="V335" i="40" s="1"/>
  <c r="R1845" i="33"/>
  <c r="S1842" i="33"/>
  <c r="S512" i="40" s="1"/>
  <c r="S1650" i="33"/>
  <c r="S471" i="40" s="1"/>
  <c r="U1003" i="33"/>
  <c r="U290" i="40" s="1"/>
  <c r="T1176" i="33"/>
  <c r="T339" i="40" s="1"/>
  <c r="T1180" i="33"/>
  <c r="T273" i="33" s="1"/>
  <c r="T1183" i="33"/>
  <c r="T646" i="33" s="1"/>
  <c r="T648" i="33" s="1"/>
  <c r="T651" i="33" s="1"/>
  <c r="T652" i="33" s="1"/>
  <c r="T1897" i="33" s="1"/>
  <c r="T535" i="40" s="1"/>
  <c r="T1182" i="33"/>
  <c r="T447" i="33" s="1"/>
  <c r="T451" i="33" s="1"/>
  <c r="T137" i="40" s="1"/>
  <c r="T1181" i="33"/>
  <c r="T352" i="33" s="1"/>
  <c r="T1179" i="33"/>
  <c r="R51" i="33"/>
  <c r="V1668" i="33"/>
  <c r="T928" i="33"/>
  <c r="T64" i="33" s="1"/>
  <c r="T65" i="33" s="1"/>
  <c r="T29" i="40" s="1"/>
  <c r="T927" i="33"/>
  <c r="T1900" i="33" s="1"/>
  <c r="T536" i="40" s="1"/>
  <c r="V1830" i="33"/>
  <c r="V948" i="33"/>
  <c r="V951" i="33" s="1"/>
  <c r="V949" i="33" s="1"/>
  <c r="V276" i="40" s="1"/>
  <c r="V1559" i="33"/>
  <c r="V432" i="40" s="1"/>
  <c r="T513" i="33"/>
  <c r="U510" i="33"/>
  <c r="U168" i="40" s="1"/>
  <c r="T1220" i="33"/>
  <c r="R440" i="33"/>
  <c r="W962" i="33"/>
  <c r="W282" i="40" s="1"/>
  <c r="W969" i="33"/>
  <c r="W414" i="33" s="1"/>
  <c r="W968" i="33"/>
  <c r="W344" i="33" s="1"/>
  <c r="W965" i="33"/>
  <c r="W970" i="33"/>
  <c r="W946" i="33" s="1"/>
  <c r="W966" i="33"/>
  <c r="W261" i="33" s="1"/>
  <c r="W967" i="33"/>
  <c r="W313" i="33" s="1"/>
  <c r="P1592" i="33"/>
  <c r="P443" i="40" s="1"/>
  <c r="T502" i="33"/>
  <c r="V1227" i="33"/>
  <c r="V1225" i="33" s="1"/>
  <c r="V357" i="40" s="1"/>
  <c r="T1873" i="33"/>
  <c r="T527" i="40" s="1"/>
  <c r="T433" i="33"/>
  <c r="T130" i="40" s="1"/>
  <c r="U614" i="33"/>
  <c r="U617" i="33" s="1"/>
  <c r="S437" i="33"/>
  <c r="S132" i="40" s="1"/>
  <c r="S1866" i="33"/>
  <c r="V1188" i="33"/>
  <c r="T1397" i="33"/>
  <c r="T400" i="40" s="1"/>
  <c r="T1400" i="33"/>
  <c r="T1404" i="33"/>
  <c r="T400" i="33" s="1"/>
  <c r="T401" i="33" s="1"/>
  <c r="T119" i="40" s="1"/>
  <c r="T1402" i="33"/>
  <c r="T325" i="33" s="1"/>
  <c r="T1401" i="33"/>
  <c r="T284" i="33" s="1"/>
  <c r="T1405" i="33"/>
  <c r="T1099" i="33" s="1"/>
  <c r="T1101" i="33" s="1"/>
  <c r="T1104" i="33" s="1"/>
  <c r="T1102" i="33" s="1"/>
  <c r="T317" i="40" s="1"/>
  <c r="T1403" i="33"/>
  <c r="T361" i="33" s="1"/>
  <c r="V1241" i="33"/>
  <c r="V1242" i="33"/>
  <c r="V40" i="33" s="1"/>
  <c r="V1336" i="33"/>
  <c r="S74" i="33"/>
  <c r="S34" i="40" s="1"/>
  <c r="V917" i="33"/>
  <c r="V532" i="33" s="1"/>
  <c r="V916" i="33"/>
  <c r="U1033" i="33"/>
  <c r="U265" i="33" s="1"/>
  <c r="U1031" i="33"/>
  <c r="U1034" i="33"/>
  <c r="U981" i="33" s="1"/>
  <c r="U1032" i="33"/>
  <c r="U214" i="33" s="1"/>
  <c r="W915" i="33"/>
  <c r="W913" i="33" s="1"/>
  <c r="W269" i="40" s="1"/>
  <c r="V1030" i="33"/>
  <c r="T112" i="33"/>
  <c r="T50" i="40" s="1"/>
  <c r="V1048" i="33"/>
  <c r="V304" i="40" s="1"/>
  <c r="U908" i="33"/>
  <c r="R48" i="33"/>
  <c r="R21" i="40" s="1"/>
  <c r="R122" i="33"/>
  <c r="T1927" i="33"/>
  <c r="T545" i="40" s="1"/>
  <c r="U667" i="33"/>
  <c r="U670" i="33" s="1"/>
  <c r="U1390" i="33"/>
  <c r="U1388" i="33" s="1"/>
  <c r="U398" i="40" s="1"/>
  <c r="U1189" i="33"/>
  <c r="U1190" i="33"/>
  <c r="U1580" i="33" s="1"/>
  <c r="U1582" i="33" s="1"/>
  <c r="U437" i="40" s="1"/>
  <c r="V1793" i="33"/>
  <c r="V1791" i="33" s="1"/>
  <c r="V501" i="40" s="1"/>
  <c r="V1093" i="33"/>
  <c r="V1167" i="33"/>
  <c r="V1165" i="33" s="1"/>
  <c r="V337" i="40" s="1"/>
  <c r="S152" i="33"/>
  <c r="S1044" i="33"/>
  <c r="R1045" i="33"/>
  <c r="R1888" i="33" s="1"/>
  <c r="R532" i="40" s="1"/>
  <c r="R1046" i="33"/>
  <c r="R543" i="33" s="1"/>
  <c r="R544" i="33" s="1"/>
  <c r="R547" i="33" s="1"/>
  <c r="R545" i="33" s="1"/>
  <c r="R177" i="40" s="1"/>
  <c r="P113" i="33"/>
  <c r="P51" i="40" s="1"/>
  <c r="P116" i="33"/>
  <c r="W931" i="33"/>
  <c r="W273" i="40" s="1"/>
  <c r="W936" i="33"/>
  <c r="W920" i="33" s="1"/>
  <c r="W934" i="33"/>
  <c r="W935" i="33"/>
  <c r="W240" i="33" s="1"/>
  <c r="W242" i="33" s="1"/>
  <c r="W98" i="40" s="1"/>
  <c r="S1893" i="33"/>
  <c r="U1096" i="33"/>
  <c r="U268" i="33" s="1"/>
  <c r="U1097" i="33"/>
  <c r="U1070" i="33" s="1"/>
  <c r="U1071" i="33" s="1"/>
  <c r="U1094" i="33"/>
  <c r="U1095" i="33"/>
  <c r="U227" i="33" s="1"/>
  <c r="W855" i="33"/>
  <c r="W186" i="33" s="1"/>
  <c r="W856" i="33"/>
  <c r="W213" i="33" s="1"/>
  <c r="W857" i="33"/>
  <c r="W829" i="33" s="1"/>
  <c r="W854" i="33"/>
  <c r="U1051" i="33"/>
  <c r="U663" i="33"/>
  <c r="U200" i="40" s="1"/>
  <c r="T1133" i="33"/>
  <c r="R1838" i="33"/>
  <c r="R510" i="40" s="1"/>
  <c r="R1653" i="33"/>
  <c r="Q833" i="33"/>
  <c r="Q834" i="33" s="1"/>
  <c r="Q246" i="40" s="1"/>
  <c r="Q153" i="33"/>
  <c r="U1173" i="33"/>
  <c r="U1129" i="33" s="1"/>
  <c r="U1130" i="33" s="1"/>
  <c r="U1172" i="33"/>
  <c r="U398" i="33" s="1"/>
  <c r="U1168" i="33"/>
  <c r="U1870" i="33" s="1"/>
  <c r="U526" i="40" s="1"/>
  <c r="U1170" i="33"/>
  <c r="U318" i="33" s="1"/>
  <c r="U1169" i="33"/>
  <c r="U272" i="33" s="1"/>
  <c r="U1171" i="33"/>
  <c r="U351" i="33" s="1"/>
  <c r="W1373" i="33"/>
  <c r="W393" i="40" s="1"/>
  <c r="W1377" i="33"/>
  <c r="W282" i="33" s="1"/>
  <c r="W1376" i="33"/>
  <c r="W1378" i="33"/>
  <c r="W360" i="33" s="1"/>
  <c r="W1379" i="33"/>
  <c r="W481" i="33" s="1"/>
  <c r="W1380" i="33"/>
  <c r="W597" i="33" s="1"/>
  <c r="W598" i="33" s="1"/>
  <c r="V1509" i="33"/>
  <c r="V420" i="33" s="1"/>
  <c r="V1510" i="33"/>
  <c r="V1407" i="33" s="1"/>
  <c r="V1409" i="33" s="1"/>
  <c r="V1412" i="33" s="1"/>
  <c r="V1505" i="33"/>
  <c r="V1508" i="33"/>
  <c r="V367" i="33" s="1"/>
  <c r="V1506" i="33"/>
  <c r="V289" i="33" s="1"/>
  <c r="V1502" i="33"/>
  <c r="V420" i="40" s="1"/>
  <c r="V1507" i="33"/>
  <c r="V328" i="33" s="1"/>
  <c r="T1872" i="33"/>
  <c r="W1820" i="33"/>
  <c r="W1818" i="33" s="1"/>
  <c r="W506" i="40" s="1"/>
  <c r="V1464" i="33"/>
  <c r="S169" i="33"/>
  <c r="V1565" i="33"/>
  <c r="V1563" i="33" s="1"/>
  <c r="V434" i="40" s="1"/>
  <c r="V902" i="33"/>
  <c r="V265" i="40" s="1"/>
  <c r="S459" i="33"/>
  <c r="S141" i="40" s="1"/>
  <c r="R462" i="33"/>
  <c r="U1468" i="33"/>
  <c r="U364" i="33" s="1"/>
  <c r="U1465" i="33"/>
  <c r="U1466" i="33"/>
  <c r="U286" i="33" s="1"/>
  <c r="U1467" i="33"/>
  <c r="U327" i="33" s="1"/>
  <c r="U1470" i="33"/>
  <c r="U1417" i="33" s="1"/>
  <c r="U1469" i="33"/>
  <c r="U419" i="33" s="1"/>
  <c r="V1310" i="33"/>
  <c r="V1308" i="33" s="1"/>
  <c r="V376" i="40" s="1"/>
  <c r="U1535" i="33"/>
  <c r="V1821" i="33"/>
  <c r="V1822" i="33"/>
  <c r="V302" i="33" s="1"/>
  <c r="V1825" i="33"/>
  <c r="V423" i="33" s="1"/>
  <c r="V1823" i="33"/>
  <c r="V333" i="33" s="1"/>
  <c r="V1824" i="33"/>
  <c r="V377" i="33" s="1"/>
  <c r="V1826" i="33"/>
  <c r="V573" i="33" s="1"/>
  <c r="W772" i="33"/>
  <c r="W231" i="40" s="1"/>
  <c r="W776" i="33"/>
  <c r="W255" i="33" s="1"/>
  <c r="W778" i="33"/>
  <c r="W340" i="33" s="1"/>
  <c r="W775" i="33"/>
  <c r="W777" i="33"/>
  <c r="W309" i="33" s="1"/>
  <c r="W779" i="33"/>
  <c r="W441" i="33" s="1"/>
  <c r="W442" i="33" s="1"/>
  <c r="W134" i="40" s="1"/>
  <c r="W780" i="33"/>
  <c r="W761" i="33" s="1"/>
  <c r="T22" i="33"/>
  <c r="T23" i="33" s="1"/>
  <c r="T8" i="40" s="1"/>
  <c r="V738" i="33"/>
  <c r="U1014" i="33"/>
  <c r="U681" i="33"/>
  <c r="U684" i="33" s="1"/>
  <c r="U687" i="33" s="1"/>
  <c r="U136" i="33" s="1"/>
  <c r="T745" i="33"/>
  <c r="T225" i="40" s="1"/>
  <c r="T751" i="33"/>
  <c r="T715" i="33" s="1"/>
  <c r="T717" i="33" s="1"/>
  <c r="T720" i="33" s="1"/>
  <c r="T749" i="33"/>
  <c r="T184" i="33" s="1"/>
  <c r="T193" i="33" s="1"/>
  <c r="T83" i="40" s="1"/>
  <c r="T750" i="33"/>
  <c r="T224" i="33" s="1"/>
  <c r="T234" i="33" s="1"/>
  <c r="T95" i="40" s="1"/>
  <c r="T748" i="33"/>
  <c r="T1924" i="33" s="1"/>
  <c r="T544" i="40" s="1"/>
  <c r="W1144" i="33"/>
  <c r="W270" i="33" s="1"/>
  <c r="W1140" i="33"/>
  <c r="W330" i="40" s="1"/>
  <c r="W1147" i="33"/>
  <c r="W1128" i="33" s="1"/>
  <c r="W1145" i="33"/>
  <c r="W349" i="33" s="1"/>
  <c r="W1146" i="33"/>
  <c r="W479" i="33" s="1"/>
  <c r="W1143" i="33"/>
  <c r="V586" i="33"/>
  <c r="V589" i="33" s="1"/>
  <c r="V826" i="33" s="1"/>
  <c r="V1056" i="33"/>
  <c r="W1802" i="33"/>
  <c r="W503" i="40" s="1"/>
  <c r="W1806" i="33"/>
  <c r="W301" i="33" s="1"/>
  <c r="W1805" i="33"/>
  <c r="W1807" i="33"/>
  <c r="W450" i="33" s="1"/>
  <c r="W1808" i="33"/>
  <c r="W1291" i="33" s="1"/>
  <c r="U842" i="33"/>
  <c r="U840" i="33" s="1"/>
  <c r="U248" i="40" s="1"/>
  <c r="V86" i="33"/>
  <c r="V40" i="40" s="1"/>
  <c r="W557" i="33"/>
  <c r="W1833" i="33" s="1"/>
  <c r="W556" i="33"/>
  <c r="W528" i="33" s="1"/>
  <c r="W554" i="33"/>
  <c r="W555" i="33"/>
  <c r="W93" i="33" s="1"/>
  <c r="W1784" i="33"/>
  <c r="W1782" i="33" s="1"/>
  <c r="W499" i="40" s="1"/>
  <c r="T898" i="33"/>
  <c r="J1622" i="33"/>
  <c r="W754" i="33"/>
  <c r="W227" i="40" s="1"/>
  <c r="W759" i="33"/>
  <c r="W1840" i="33" s="1"/>
  <c r="W1841" i="33" s="1"/>
  <c r="W511" i="40" s="1"/>
  <c r="W757" i="33"/>
  <c r="W758" i="33"/>
  <c r="W1278" i="33" s="1"/>
  <c r="V1787" i="33"/>
  <c r="V233" i="33" s="1"/>
  <c r="V1788" i="33"/>
  <c r="V665" i="33" s="1"/>
  <c r="V1786" i="33"/>
  <c r="V192" i="33" s="1"/>
  <c r="V1785" i="33"/>
  <c r="W1125" i="33"/>
  <c r="W269" i="33" s="1"/>
  <c r="W1126" i="33"/>
  <c r="W1427" i="33" s="1"/>
  <c r="W1123" i="33"/>
  <c r="W1124" i="33"/>
  <c r="W205" i="33" s="1"/>
  <c r="W206" i="33" s="1"/>
  <c r="W89" i="40" s="1"/>
  <c r="U1451" i="33"/>
  <c r="U410" i="40" s="1"/>
  <c r="U1455" i="33"/>
  <c r="U285" i="33" s="1"/>
  <c r="U1454" i="33"/>
  <c r="U1459" i="33"/>
  <c r="U1429" i="33" s="1"/>
  <c r="U1456" i="33"/>
  <c r="U326" i="33" s="1"/>
  <c r="U1457" i="33"/>
  <c r="U363" i="33" s="1"/>
  <c r="U1458" i="33"/>
  <c r="U418" i="33" s="1"/>
  <c r="V1209" i="33"/>
  <c r="V351" i="40" s="1"/>
  <c r="S222" i="33"/>
  <c r="S94" i="40" s="1"/>
  <c r="U741" i="33"/>
  <c r="U743" i="33" s="1"/>
  <c r="U744" i="33" s="1"/>
  <c r="U739" i="33"/>
  <c r="U1912" i="33" s="1"/>
  <c r="U540" i="40" s="1"/>
  <c r="U740" i="33"/>
  <c r="U254" i="33" s="1"/>
  <c r="V1019" i="33"/>
  <c r="V1017" i="33" s="1"/>
  <c r="V298" i="40" s="1"/>
  <c r="Q128" i="33"/>
  <c r="T1268" i="33"/>
  <c r="U1265" i="33"/>
  <c r="U365" i="40" s="1"/>
  <c r="T473" i="33"/>
  <c r="V692" i="33"/>
  <c r="U656" i="33"/>
  <c r="U196" i="40" s="1"/>
  <c r="U1064" i="33"/>
  <c r="U309" i="40" s="1"/>
  <c r="S411" i="33"/>
  <c r="S124" i="40" s="1"/>
  <c r="U251" i="33"/>
  <c r="V248" i="33"/>
  <c r="V102" i="40" s="1"/>
  <c r="U470" i="33"/>
  <c r="U147" i="40" s="1"/>
  <c r="U1369" i="33"/>
  <c r="U391" i="40" s="1"/>
  <c r="U1447" i="33"/>
  <c r="U463" i="33" s="1"/>
  <c r="U464" i="33" s="1"/>
  <c r="U143" i="40" s="1"/>
  <c r="U1445" i="33"/>
  <c r="U188" i="33" s="1"/>
  <c r="U1444" i="33"/>
  <c r="U1867" i="33" s="1"/>
  <c r="U525" i="40" s="1"/>
  <c r="U1448" i="33"/>
  <c r="U1416" i="33" s="1"/>
  <c r="U1446" i="33"/>
  <c r="U362" i="33" s="1"/>
  <c r="U1601" i="33"/>
  <c r="U448" i="40" s="1"/>
  <c r="U1607" i="33"/>
  <c r="U1290" i="33" s="1"/>
  <c r="U1292" i="33" s="1"/>
  <c r="U1605" i="33"/>
  <c r="U217" i="33" s="1"/>
  <c r="U1606" i="33"/>
  <c r="U292" i="33" s="1"/>
  <c r="U1604" i="33"/>
  <c r="U1152" i="33"/>
  <c r="U1150" i="33" s="1"/>
  <c r="U332" i="40" s="1"/>
  <c r="T1869" i="33"/>
  <c r="T1293" i="33"/>
  <c r="T372" i="40" s="1"/>
  <c r="T1297" i="33"/>
  <c r="T1298" i="33"/>
  <c r="T515" i="33" s="1"/>
  <c r="T1296" i="33"/>
  <c r="T1423" i="33"/>
  <c r="U1441" i="33"/>
  <c r="U408" i="40" s="1"/>
  <c r="W1629" i="33"/>
  <c r="W1627" i="33" s="1"/>
  <c r="W460" i="40" s="1"/>
  <c r="R44" i="33"/>
  <c r="R19" i="40" s="1"/>
  <c r="V1631" i="33"/>
  <c r="V9" i="33" s="1"/>
  <c r="V1630" i="33"/>
  <c r="V1632" i="33"/>
  <c r="V1581" i="33" s="1"/>
  <c r="V1597" i="33"/>
  <c r="V446" i="40" s="1"/>
  <c r="S1908" i="33"/>
  <c r="W1663" i="33"/>
  <c r="W1408" i="33" s="1"/>
  <c r="W1661" i="33"/>
  <c r="W293" i="33" s="1"/>
  <c r="W1659" i="33"/>
  <c r="W1660" i="33"/>
  <c r="W231" i="33" s="1"/>
  <c r="W1662" i="33"/>
  <c r="W369" i="33" s="1"/>
  <c r="Q176" i="33"/>
  <c r="S1905" i="33"/>
  <c r="V1896" i="33"/>
  <c r="W818" i="33"/>
  <c r="W212" i="33" s="1"/>
  <c r="W816" i="33"/>
  <c r="W817" i="33"/>
  <c r="W185" i="33" s="1"/>
  <c r="W819" i="33"/>
  <c r="W582" i="33" s="1"/>
  <c r="W583" i="33" s="1"/>
  <c r="T991" i="33"/>
  <c r="T287" i="40" s="1"/>
  <c r="T999" i="33"/>
  <c r="T980" i="33" s="1"/>
  <c r="T982" i="33" s="1"/>
  <c r="T985" i="33" s="1"/>
  <c r="T995" i="33"/>
  <c r="T263" i="33" s="1"/>
  <c r="T997" i="33"/>
  <c r="T345" i="33" s="1"/>
  <c r="T998" i="33"/>
  <c r="T406" i="33" s="1"/>
  <c r="T408" i="33" s="1"/>
  <c r="T122" i="40" s="1"/>
  <c r="T996" i="33"/>
  <c r="T314" i="33" s="1"/>
  <c r="T994" i="33"/>
  <c r="U631" i="33"/>
  <c r="W813" i="33"/>
  <c r="W239" i="40" s="1"/>
  <c r="V1774" i="33"/>
  <c r="R173" i="33"/>
  <c r="R78" i="40" s="1"/>
  <c r="U1778" i="33"/>
  <c r="U331" i="33" s="1"/>
  <c r="U1779" i="33"/>
  <c r="U375" i="33" s="1"/>
  <c r="U1780" i="33"/>
  <c r="U639" i="33" s="1"/>
  <c r="U640" i="33" s="1"/>
  <c r="U643" i="33" s="1"/>
  <c r="U1776" i="33"/>
  <c r="U199" i="33" s="1"/>
  <c r="U200" i="33" s="1"/>
  <c r="U86" i="40" s="1"/>
  <c r="U1775" i="33"/>
  <c r="U1777" i="33"/>
  <c r="U299" i="33" s="1"/>
  <c r="W1515" i="33"/>
  <c r="W1513" i="33" s="1"/>
  <c r="W422" i="40" s="1"/>
  <c r="W880" i="33"/>
  <c r="W259" i="33" s="1"/>
  <c r="W884" i="33"/>
  <c r="W864" i="33" s="1"/>
  <c r="W882" i="33"/>
  <c r="W343" i="33" s="1"/>
  <c r="W879" i="33"/>
  <c r="W876" i="33"/>
  <c r="W257" i="40" s="1"/>
  <c r="W881" i="33"/>
  <c r="W312" i="33" s="1"/>
  <c r="W883" i="33"/>
  <c r="W383" i="33" s="1"/>
  <c r="P163" i="33"/>
  <c r="P73" i="40" s="1"/>
  <c r="U1384" i="33"/>
  <c r="U396" i="40" s="1"/>
  <c r="W1656" i="33"/>
  <c r="W474" i="40" s="1"/>
  <c r="W1246" i="33"/>
  <c r="W361" i="40" s="1"/>
  <c r="W1250" i="33"/>
  <c r="W275" i="33" s="1"/>
  <c r="W1249" i="33"/>
  <c r="W1253" i="33"/>
  <c r="W391" i="33" s="1"/>
  <c r="W1254" i="33"/>
  <c r="W1235" i="33" s="1"/>
  <c r="W1237" i="33" s="1"/>
  <c r="W1252" i="33"/>
  <c r="W354" i="33" s="1"/>
  <c r="W1251" i="33"/>
  <c r="W320" i="33" s="1"/>
  <c r="Q13" i="33"/>
  <c r="Q4" i="40" s="1"/>
  <c r="W978" i="33"/>
  <c r="W262" i="33" s="1"/>
  <c r="W979" i="33"/>
  <c r="W947" i="33" s="1"/>
  <c r="W948" i="33" s="1"/>
  <c r="W977" i="33"/>
  <c r="W226" i="33" s="1"/>
  <c r="W976" i="33"/>
  <c r="U1623" i="33"/>
  <c r="U458" i="40" s="1"/>
  <c r="T209" i="33"/>
  <c r="T91" i="40" s="1"/>
  <c r="V622" i="33"/>
  <c r="V190" i="40" s="1"/>
  <c r="P81" i="33"/>
  <c r="P37" i="40" s="1"/>
  <c r="V958" i="33"/>
  <c r="V280" i="40" s="1"/>
  <c r="W1204" i="33"/>
  <c r="W350" i="40" s="1"/>
  <c r="W1542" i="33"/>
  <c r="W1758" i="33"/>
  <c r="W638" i="33" s="1"/>
  <c r="W1757" i="33"/>
  <c r="W449" i="33" s="1"/>
  <c r="W1756" i="33"/>
  <c r="W373" i="33" s="1"/>
  <c r="W1755" i="33"/>
  <c r="W297" i="33" s="1"/>
  <c r="W1754" i="33"/>
  <c r="W1751" i="33"/>
  <c r="W494" i="40" s="1"/>
  <c r="Q1911" i="33"/>
  <c r="W1707" i="33"/>
  <c r="W1705" i="33" s="1"/>
  <c r="W485" i="40" s="1"/>
  <c r="T868" i="33"/>
  <c r="T255" i="40" s="1"/>
  <c r="T871" i="33"/>
  <c r="T873" i="33"/>
  <c r="T530" i="33" s="1"/>
  <c r="T872" i="33"/>
  <c r="T94" i="33" s="1"/>
  <c r="T95" i="33" s="1"/>
  <c r="T44" i="40" s="1"/>
  <c r="V1708" i="33"/>
  <c r="V1709" i="33"/>
  <c r="V612" i="33" s="1"/>
  <c r="T1863" i="33"/>
  <c r="T659" i="33"/>
  <c r="T1067" i="33"/>
  <c r="R1213" i="33"/>
  <c r="S1210" i="33"/>
  <c r="S352" i="40" s="1"/>
  <c r="U889" i="33"/>
  <c r="Q37" i="33"/>
  <c r="Q16" i="40" s="1"/>
  <c r="R577" i="33"/>
  <c r="V768" i="33"/>
  <c r="V680" i="33" s="1"/>
  <c r="V767" i="33"/>
  <c r="V769" i="33"/>
  <c r="V827" i="33" s="1"/>
  <c r="W789" i="33"/>
  <c r="W762" i="33" s="1"/>
  <c r="W787" i="33"/>
  <c r="W211" i="33" s="1"/>
  <c r="W788" i="33"/>
  <c r="W256" i="33" s="1"/>
  <c r="W786" i="33"/>
  <c r="V1887" i="33"/>
  <c r="V764" i="33"/>
  <c r="V229" i="40" s="1"/>
  <c r="R20" i="33"/>
  <c r="U697" i="33"/>
  <c r="U212" i="40" s="1"/>
  <c r="W1273" i="33"/>
  <c r="W1271" i="33" s="1"/>
  <c r="W368" i="40" s="1"/>
  <c r="P1878" i="33"/>
  <c r="W1082" i="33"/>
  <c r="W1080" i="33" s="1"/>
  <c r="W314" i="40" s="1"/>
  <c r="U797" i="33"/>
  <c r="U110" i="33" s="1"/>
  <c r="U799" i="33"/>
  <c r="U141" i="33" s="1"/>
  <c r="U798" i="33"/>
  <c r="U137" i="33" s="1"/>
  <c r="U795" i="33"/>
  <c r="U796" i="33"/>
  <c r="U76" i="33" s="1"/>
  <c r="V1084" i="33"/>
  <c r="V267" i="33" s="1"/>
  <c r="V1087" i="33"/>
  <c r="V415" i="33" s="1"/>
  <c r="V1085" i="33"/>
  <c r="V317" i="33" s="1"/>
  <c r="V1083" i="33"/>
  <c r="V1086" i="33"/>
  <c r="V348" i="33" s="1"/>
  <c r="V1498" i="33"/>
  <c r="V503" i="33" s="1"/>
  <c r="V504" i="33" s="1"/>
  <c r="V164" i="40" s="1"/>
  <c r="V1496" i="33"/>
  <c r="V189" i="33" s="1"/>
  <c r="V1495" i="33"/>
  <c r="V1499" i="33"/>
  <c r="V1100" i="33" s="1"/>
  <c r="V1497" i="33"/>
  <c r="V366" i="33" s="1"/>
  <c r="V1492" i="33"/>
  <c r="V418" i="40" s="1"/>
  <c r="W1364" i="33"/>
  <c r="W1531" i="33" s="1"/>
  <c r="W1362" i="33"/>
  <c r="W359" i="33" s="1"/>
  <c r="W1359" i="33"/>
  <c r="W1363" i="33"/>
  <c r="W417" i="33" s="1"/>
  <c r="W1361" i="33"/>
  <c r="W324" i="33" s="1"/>
  <c r="W1360" i="33"/>
  <c r="W281" i="33" s="1"/>
  <c r="R446" i="33"/>
  <c r="S443" i="33"/>
  <c r="S135" i="40" s="1"/>
  <c r="W1478" i="33"/>
  <c r="W456" i="33" s="1"/>
  <c r="W1476" i="33"/>
  <c r="W1479" i="33"/>
  <c r="W1430" i="33" s="1"/>
  <c r="W1477" i="33"/>
  <c r="W287" i="33" s="1"/>
  <c r="S17" i="33"/>
  <c r="S6" i="40" s="1"/>
  <c r="S237" i="33"/>
  <c r="S97" i="40" s="1"/>
  <c r="U792" i="33"/>
  <c r="U235" i="40" s="1"/>
  <c r="R66" i="33"/>
  <c r="R30" i="40" s="1"/>
  <c r="T1331" i="33"/>
  <c r="U1328" i="33"/>
  <c r="U380" i="40" s="1"/>
  <c r="R517" i="33"/>
  <c r="R171" i="40" s="1"/>
  <c r="S386" i="33"/>
  <c r="S114" i="40" s="1"/>
  <c r="W477" i="33"/>
  <c r="W151" i="40" s="1"/>
  <c r="S1433" i="33"/>
  <c r="S406" i="40" s="1"/>
  <c r="S1437" i="33"/>
  <c r="S7" i="33" s="1"/>
  <c r="S1436" i="33"/>
  <c r="S1915" i="33" s="1"/>
  <c r="S541" i="40" s="1"/>
  <c r="S1438" i="33"/>
  <c r="S102" i="33" s="1"/>
  <c r="W1320" i="33"/>
  <c r="W1318" i="33" s="1"/>
  <c r="W378" i="40" s="1"/>
  <c r="V1324" i="33"/>
  <c r="V356" i="33" s="1"/>
  <c r="V1322" i="33"/>
  <c r="V278" i="33" s="1"/>
  <c r="V1321" i="33"/>
  <c r="V1325" i="33"/>
  <c r="V416" i="33" s="1"/>
  <c r="V1326" i="33"/>
  <c r="V1428" i="33" s="1"/>
  <c r="V1323" i="33"/>
  <c r="V321" i="33" s="1"/>
  <c r="U563" i="33"/>
  <c r="S427" i="33"/>
  <c r="S127" i="40" s="1"/>
  <c r="Q527" i="33"/>
  <c r="R524" i="33"/>
  <c r="R174" i="40" s="1"/>
  <c r="J525" i="33"/>
  <c r="S404" i="33"/>
  <c r="S121" i="40" s="1"/>
  <c r="R106" i="33"/>
  <c r="R49" i="40" s="1"/>
  <c r="R1923" i="33"/>
  <c r="R69" i="33"/>
  <c r="T395" i="33"/>
  <c r="T118" i="40" s="1"/>
  <c r="Q520" i="33"/>
  <c r="R389" i="33"/>
  <c r="R99" i="33"/>
  <c r="T565" i="33"/>
  <c r="T529" i="33" s="1"/>
  <c r="T564" i="33"/>
  <c r="S1074" i="33"/>
  <c r="T1881" i="33"/>
  <c r="W1353" i="33"/>
  <c r="W1206" i="33" s="1"/>
  <c r="W1351" i="33"/>
  <c r="W358" i="33" s="1"/>
  <c r="W1350" i="33"/>
  <c r="W323" i="33" s="1"/>
  <c r="W1352" i="33"/>
  <c r="W384" i="33" s="1"/>
  <c r="W1349" i="33"/>
  <c r="W280" i="33" s="1"/>
  <c r="W1348" i="33"/>
  <c r="P570" i="33"/>
  <c r="P182" i="40" s="1"/>
  <c r="R133" i="33"/>
  <c r="R61" i="40" s="1"/>
  <c r="S538" i="33"/>
  <c r="S536" i="33" s="1"/>
  <c r="S176" i="40" s="1"/>
  <c r="V1284" i="33"/>
  <c r="V1282" i="33" s="1"/>
  <c r="V370" i="40" s="1"/>
  <c r="R542" i="33"/>
  <c r="R1588" i="33" s="1"/>
  <c r="R1589" i="33" s="1"/>
  <c r="R441" i="40" s="1"/>
  <c r="R541" i="33"/>
  <c r="R566" i="33" s="1"/>
  <c r="R567" i="33" s="1"/>
  <c r="R180" i="40" s="1"/>
  <c r="R539" i="33"/>
  <c r="R1882" i="33" s="1"/>
  <c r="R530" i="40" s="1"/>
  <c r="R540" i="33"/>
  <c r="R159" i="33" s="1"/>
  <c r="R160" i="33" s="1"/>
  <c r="R71" i="40" s="1"/>
  <c r="U1286" i="33"/>
  <c r="U533" i="33" s="1"/>
  <c r="U1285" i="33"/>
  <c r="B13" i="47"/>
  <c r="B19" i="47"/>
  <c r="C14" i="47"/>
  <c r="C18" i="47"/>
  <c r="C13" i="47"/>
  <c r="C19" i="47"/>
  <c r="B14" i="47"/>
  <c r="D19" i="47"/>
  <c r="E19" i="47"/>
  <c r="B15" i="47"/>
  <c r="F19" i="47"/>
  <c r="C15" i="47"/>
  <c r="B16" i="47"/>
  <c r="C16" i="47"/>
  <c r="B17" i="47"/>
  <c r="C17" i="47"/>
  <c r="B18" i="47"/>
  <c r="B3" i="15"/>
  <c r="B4" i="15"/>
  <c r="B5" i="15"/>
  <c r="B6" i="15"/>
  <c r="B7" i="15"/>
  <c r="B8" i="15"/>
  <c r="B2" i="15"/>
  <c r="V1199" i="33" l="1"/>
  <c r="U1200" i="33" s="1"/>
  <c r="T1117" i="33"/>
  <c r="U1114" i="33"/>
  <c r="U323" i="40" s="1"/>
  <c r="V1854" i="33"/>
  <c r="V519" i="40" s="1"/>
  <c r="U160" i="40"/>
  <c r="T497" i="33"/>
  <c r="U625" i="33"/>
  <c r="U1618" i="33"/>
  <c r="U492" i="33"/>
  <c r="V489" i="33"/>
  <c r="V156" i="40" s="1"/>
  <c r="U895" i="33"/>
  <c r="U261" i="40" s="1"/>
  <c r="U43" i="40"/>
  <c r="U89" i="33"/>
  <c r="T92" i="33"/>
  <c r="R96" i="33"/>
  <c r="R45" i="40" s="1"/>
  <c r="T245" i="33"/>
  <c r="T100" i="40" s="1"/>
  <c r="U1730" i="33"/>
  <c r="U1735" i="33"/>
  <c r="U329" i="33" s="1"/>
  <c r="U1734" i="33"/>
  <c r="U295" i="33" s="1"/>
  <c r="U1733" i="33"/>
  <c r="U1736" i="33"/>
  <c r="U371" i="33" s="1"/>
  <c r="U1737" i="33"/>
  <c r="U421" i="33" s="1"/>
  <c r="U424" i="33" s="1"/>
  <c r="U125" i="40" s="1"/>
  <c r="U1738" i="33"/>
  <c r="U1711" i="33" s="1"/>
  <c r="U1712" i="33" s="1"/>
  <c r="U1715" i="33" s="1"/>
  <c r="U1716" i="33" s="1"/>
  <c r="U1108" i="33"/>
  <c r="U319" i="40" s="1"/>
  <c r="W1857" i="33"/>
  <c r="W521" i="40" s="1"/>
  <c r="V1860" i="33"/>
  <c r="R548" i="33"/>
  <c r="V1639" i="33"/>
  <c r="V465" i="40" s="1"/>
  <c r="T1111" i="33"/>
  <c r="V29" i="33"/>
  <c r="V12" i="40" s="1"/>
  <c r="V1011" i="33"/>
  <c r="V295" i="40" s="1"/>
  <c r="V953" i="33"/>
  <c r="V58" i="33" s="1"/>
  <c r="V59" i="33" s="1"/>
  <c r="V26" i="40" s="1"/>
  <c r="T507" i="33"/>
  <c r="T166" i="40" s="1"/>
  <c r="W1741" i="33"/>
  <c r="W492" i="40" s="1"/>
  <c r="W1745" i="33"/>
  <c r="W296" i="33" s="1"/>
  <c r="W1744" i="33"/>
  <c r="W1748" i="33"/>
  <c r="W1419" i="33" s="1"/>
  <c r="W1747" i="33"/>
  <c r="W448" i="33" s="1"/>
  <c r="W1746" i="33"/>
  <c r="W372" i="33" s="1"/>
  <c r="V157" i="33"/>
  <c r="V70" i="40" s="1"/>
  <c r="S196" i="33"/>
  <c r="S85" i="40" s="1"/>
  <c r="U927" i="33"/>
  <c r="U1900" i="33" s="1"/>
  <c r="U536" i="40" s="1"/>
  <c r="V347" i="40"/>
  <c r="U463" i="40"/>
  <c r="T1637" i="33"/>
  <c r="U1634" i="33"/>
  <c r="T1875" i="33"/>
  <c r="R119" i="33"/>
  <c r="R54" i="40" s="1"/>
  <c r="U928" i="33"/>
  <c r="U64" i="33" s="1"/>
  <c r="U65" i="33" s="1"/>
  <c r="U29" i="40" s="1"/>
  <c r="R24" i="33"/>
  <c r="R9" i="40" s="1"/>
  <c r="V1170" i="33"/>
  <c r="V318" i="33" s="1"/>
  <c r="V1173" i="33"/>
  <c r="V1129" i="33" s="1"/>
  <c r="V1130" i="33" s="1"/>
  <c r="V1644" i="33"/>
  <c r="V468" i="40" s="1"/>
  <c r="S304" i="33"/>
  <c r="S105" i="40" s="1"/>
  <c r="S381" i="33"/>
  <c r="S112" i="40" s="1"/>
  <c r="V1197" i="33"/>
  <c r="R307" i="33"/>
  <c r="T654" i="33"/>
  <c r="T100" i="33" s="1"/>
  <c r="T454" i="33"/>
  <c r="T139" i="40" s="1"/>
  <c r="V897" i="33"/>
  <c r="V262" i="40" s="1"/>
  <c r="P57" i="33"/>
  <c r="W1167" i="33"/>
  <c r="W1165" i="33" s="1"/>
  <c r="W337" i="40" s="1"/>
  <c r="V450" i="40"/>
  <c r="W1611" i="33"/>
  <c r="R54" i="33"/>
  <c r="R24" i="40" s="1"/>
  <c r="T486" i="33"/>
  <c r="T154" i="40" s="1"/>
  <c r="R468" i="33"/>
  <c r="U478" i="40"/>
  <c r="V1677" i="33"/>
  <c r="V1675" i="33" s="1"/>
  <c r="S81" i="40"/>
  <c r="T181" i="33"/>
  <c r="U1696" i="33"/>
  <c r="U177" i="33" s="1"/>
  <c r="U178" i="33" s="1"/>
  <c r="U80" i="40" s="1"/>
  <c r="U1695" i="33"/>
  <c r="V1172" i="33"/>
  <c r="V398" i="33" s="1"/>
  <c r="U1647" i="33"/>
  <c r="V1169" i="33"/>
  <c r="V272" i="33" s="1"/>
  <c r="V1578" i="33"/>
  <c r="V142" i="33" s="1"/>
  <c r="V1575" i="33"/>
  <c r="V1577" i="33"/>
  <c r="V138" i="33" s="1"/>
  <c r="V1576" i="33"/>
  <c r="V111" i="33" s="1"/>
  <c r="V1171" i="33"/>
  <c r="V351" i="33" s="1"/>
  <c r="S127" i="33"/>
  <c r="S125" i="33" s="1"/>
  <c r="S57" i="40" s="1"/>
  <c r="V436" i="40"/>
  <c r="W1574" i="33"/>
  <c r="U292" i="40"/>
  <c r="V1008" i="33"/>
  <c r="V160" i="40"/>
  <c r="U497" i="33"/>
  <c r="T1652" i="33"/>
  <c r="T472" i="40" s="1"/>
  <c r="U1932" i="33"/>
  <c r="V1168" i="33"/>
  <c r="V1870" i="33" s="1"/>
  <c r="V526" i="40" s="1"/>
  <c r="U219" i="33"/>
  <c r="U92" i="40" s="1"/>
  <c r="S1920" i="33"/>
  <c r="T1585" i="33"/>
  <c r="S1586" i="33" s="1"/>
  <c r="Q27" i="33"/>
  <c r="T653" i="33"/>
  <c r="T15" i="33" s="1"/>
  <c r="T16" i="33" s="1"/>
  <c r="T5" i="40" s="1"/>
  <c r="V344" i="40"/>
  <c r="U1195" i="33"/>
  <c r="J438" i="33"/>
  <c r="W763" i="33"/>
  <c r="J765" i="33" s="1"/>
  <c r="V1088" i="33"/>
  <c r="V1069" i="33" s="1"/>
  <c r="V501" i="33"/>
  <c r="V163" i="40" s="1"/>
  <c r="V1615" i="33"/>
  <c r="V454" i="40" s="1"/>
  <c r="U32" i="33"/>
  <c r="T649" i="33"/>
  <c r="T194" i="40" s="1"/>
  <c r="U1692" i="33"/>
  <c r="V494" i="33"/>
  <c r="V1192" i="33"/>
  <c r="V690" i="33"/>
  <c r="V208" i="40" s="1"/>
  <c r="V209" i="40"/>
  <c r="S167" i="33"/>
  <c r="S75" i="40" s="1"/>
  <c r="S76" i="40"/>
  <c r="S201" i="33"/>
  <c r="S87" i="40" s="1"/>
  <c r="S88" i="40"/>
  <c r="V515" i="40"/>
  <c r="W1849" i="33"/>
  <c r="S60" i="33"/>
  <c r="S28" i="40"/>
  <c r="V214" i="40"/>
  <c r="W702" i="33"/>
  <c r="T467" i="33"/>
  <c r="T465" i="33" s="1"/>
  <c r="V215" i="40"/>
  <c r="U703" i="33"/>
  <c r="P578" i="40"/>
  <c r="U241" i="40"/>
  <c r="V823" i="33"/>
  <c r="S150" i="33"/>
  <c r="S66" i="40" s="1"/>
  <c r="S67" i="40"/>
  <c r="U674" i="33"/>
  <c r="U203" i="40" s="1"/>
  <c r="U204" i="40"/>
  <c r="U1642" i="33"/>
  <c r="O580" i="40"/>
  <c r="T677" i="33"/>
  <c r="Q146" i="33"/>
  <c r="Q64" i="40" s="1"/>
  <c r="R63" i="33"/>
  <c r="S50" i="33"/>
  <c r="S22" i="40" s="1"/>
  <c r="Q1839" i="33"/>
  <c r="V1484" i="33"/>
  <c r="W385" i="33"/>
  <c r="W113" i="40" s="1"/>
  <c r="V952" i="33"/>
  <c r="U1487" i="33"/>
  <c r="U288" i="33" s="1"/>
  <c r="U1485" i="33"/>
  <c r="U1488" i="33"/>
  <c r="U365" i="33" s="1"/>
  <c r="U1486" i="33"/>
  <c r="U229" i="33" s="1"/>
  <c r="U1489" i="33"/>
  <c r="U1431" i="33" s="1"/>
  <c r="U1432" i="33" s="1"/>
  <c r="T378" i="33"/>
  <c r="T110" i="40" s="1"/>
  <c r="U1420" i="33"/>
  <c r="S75" i="33"/>
  <c r="S72" i="33"/>
  <c r="S33" i="40" s="1"/>
  <c r="S194" i="33"/>
  <c r="S84" i="40" s="1"/>
  <c r="S335" i="33"/>
  <c r="S108" i="40" s="1"/>
  <c r="V861" i="33"/>
  <c r="V253" i="40" s="1"/>
  <c r="R338" i="33"/>
  <c r="R204" i="33"/>
  <c r="T334" i="33"/>
  <c r="T107" i="40" s="1"/>
  <c r="U1162" i="33"/>
  <c r="V1159" i="33"/>
  <c r="V334" i="40" s="1"/>
  <c r="S409" i="33"/>
  <c r="S123" i="40" s="1"/>
  <c r="T1844" i="33"/>
  <c r="T513" i="40" s="1"/>
  <c r="V658" i="33"/>
  <c r="R412" i="33"/>
  <c r="P14" i="33"/>
  <c r="V588" i="33"/>
  <c r="V679" i="33" s="1"/>
  <c r="V681" i="33" s="1"/>
  <c r="U1178" i="33"/>
  <c r="U1176" i="33" s="1"/>
  <c r="U339" i="40" s="1"/>
  <c r="T1004" i="33"/>
  <c r="U1001" i="33"/>
  <c r="U289" i="40" s="1"/>
  <c r="V1666" i="33"/>
  <c r="V476" i="40" s="1"/>
  <c r="V1671" i="33"/>
  <c r="V294" i="33" s="1"/>
  <c r="V1672" i="33"/>
  <c r="V922" i="33" s="1"/>
  <c r="V923" i="33" s="1"/>
  <c r="V1670" i="33"/>
  <c r="V232" i="33" s="1"/>
  <c r="V1669" i="33"/>
  <c r="T1902" i="33"/>
  <c r="W1227" i="33"/>
  <c r="Q835" i="33"/>
  <c r="Q1876" i="33" s="1"/>
  <c r="Q528" i="40" s="1"/>
  <c r="Q837" i="33"/>
  <c r="Q77" i="33" s="1"/>
  <c r="Q78" i="33" s="1"/>
  <c r="Q35" i="40" s="1"/>
  <c r="Q564" i="40" s="1"/>
  <c r="Q831" i="33"/>
  <c r="Q245" i="40" s="1"/>
  <c r="T1864" i="33"/>
  <c r="T524" i="40" s="1"/>
  <c r="U682" i="33"/>
  <c r="U206" i="40" s="1"/>
  <c r="P836" i="33"/>
  <c r="W1050" i="33"/>
  <c r="W305" i="40" s="1"/>
  <c r="U685" i="33"/>
  <c r="S434" i="33"/>
  <c r="O1593" i="33"/>
  <c r="U686" i="33"/>
  <c r="U109" i="33" s="1"/>
  <c r="T431" i="33"/>
  <c r="T129" i="40" s="1"/>
  <c r="U1560" i="33"/>
  <c r="J444" i="33"/>
  <c r="T1218" i="33"/>
  <c r="T355" i="40" s="1"/>
  <c r="T1222" i="33"/>
  <c r="T39" i="33" s="1"/>
  <c r="T41" i="33" s="1"/>
  <c r="T17" i="40" s="1"/>
  <c r="T1221" i="33"/>
  <c r="U688" i="33"/>
  <c r="U140" i="33" s="1"/>
  <c r="P1590" i="33"/>
  <c r="P442" i="40" s="1"/>
  <c r="V1557" i="33"/>
  <c r="V431" i="40" s="1"/>
  <c r="T303" i="33"/>
  <c r="T104" i="40" s="1"/>
  <c r="V1230" i="33"/>
  <c r="V319" i="33" s="1"/>
  <c r="V1232" i="33"/>
  <c r="V390" i="33" s="1"/>
  <c r="V392" i="33" s="1"/>
  <c r="V116" i="40" s="1"/>
  <c r="V1233" i="33"/>
  <c r="V1215" i="33" s="1"/>
  <c r="V1231" i="33"/>
  <c r="V353" i="33" s="1"/>
  <c r="V1228" i="33"/>
  <c r="V1229" i="33"/>
  <c r="V274" i="33" s="1"/>
  <c r="V1828" i="33"/>
  <c r="V507" i="40" s="1"/>
  <c r="V1831" i="33"/>
  <c r="V1832" i="33"/>
  <c r="V613" i="33" s="1"/>
  <c r="V614" i="33" s="1"/>
  <c r="T439" i="33"/>
  <c r="T133" i="40" s="1"/>
  <c r="V512" i="33"/>
  <c r="V169" i="40" s="1"/>
  <c r="T1899" i="33"/>
  <c r="T1929" i="33"/>
  <c r="W1793" i="33"/>
  <c r="R1836" i="33"/>
  <c r="R509" i="40" s="1"/>
  <c r="V1066" i="33"/>
  <c r="V1064" i="33" s="1"/>
  <c r="V309" i="40" s="1"/>
  <c r="V87" i="33"/>
  <c r="V1028" i="33"/>
  <c r="V300" i="40" s="1"/>
  <c r="V1033" i="33"/>
  <c r="V265" i="33" s="1"/>
  <c r="V1034" i="33"/>
  <c r="V981" i="33" s="1"/>
  <c r="V1032" i="33"/>
  <c r="V214" i="33" s="1"/>
  <c r="V1031" i="33"/>
  <c r="U906" i="33"/>
  <c r="U267" i="40" s="1"/>
  <c r="U910" i="33"/>
  <c r="U531" i="33" s="1"/>
  <c r="U909" i="33"/>
  <c r="U1879" i="33" s="1"/>
  <c r="U529" i="40" s="1"/>
  <c r="U1399" i="33"/>
  <c r="U1391" i="33"/>
  <c r="U1392" i="33"/>
  <c r="U283" i="33" s="1"/>
  <c r="U1394" i="33"/>
  <c r="U1098" i="33" s="1"/>
  <c r="U1393" i="33"/>
  <c r="U482" i="33" s="1"/>
  <c r="W1641" i="33"/>
  <c r="W466" i="40" s="1"/>
  <c r="V1796" i="33"/>
  <c r="V332" i="33" s="1"/>
  <c r="V1799" i="33"/>
  <c r="V666" i="33" s="1"/>
  <c r="V667" i="33" s="1"/>
  <c r="V1798" i="33"/>
  <c r="V422" i="33" s="1"/>
  <c r="V1797" i="33"/>
  <c r="V376" i="33" s="1"/>
  <c r="V1794" i="33"/>
  <c r="V1795" i="33"/>
  <c r="V300" i="33" s="1"/>
  <c r="V1186" i="33"/>
  <c r="V341" i="40" s="1"/>
  <c r="V1189" i="33"/>
  <c r="V1190" i="33"/>
  <c r="V1580" i="33" s="1"/>
  <c r="V1582" i="33" s="1"/>
  <c r="V437" i="40" s="1"/>
  <c r="V1390" i="33"/>
  <c r="T1105" i="33"/>
  <c r="T1106" i="33"/>
  <c r="T572" i="33" s="1"/>
  <c r="T574" i="33" s="1"/>
  <c r="R549" i="33"/>
  <c r="R2" i="33" s="1"/>
  <c r="V587" i="33"/>
  <c r="V1930" i="33" s="1"/>
  <c r="V546" i="40" s="1"/>
  <c r="W917" i="33"/>
  <c r="W532" i="33" s="1"/>
  <c r="W916" i="33"/>
  <c r="V1334" i="33"/>
  <c r="V383" i="40" s="1"/>
  <c r="V1339" i="33"/>
  <c r="V322" i="33" s="1"/>
  <c r="V1342" i="33"/>
  <c r="V1040" i="33" s="1"/>
  <c r="V1340" i="33"/>
  <c r="V357" i="33" s="1"/>
  <c r="V1338" i="33"/>
  <c r="V279" i="33" s="1"/>
  <c r="V1337" i="33"/>
  <c r="V1341" i="33"/>
  <c r="V399" i="33" s="1"/>
  <c r="S220" i="33"/>
  <c r="S93" i="40" s="1"/>
  <c r="R223" i="33"/>
  <c r="J244" i="33"/>
  <c r="V1410" i="33"/>
  <c r="V402" i="40" s="1"/>
  <c r="V1413" i="33"/>
  <c r="V1414" i="33"/>
  <c r="V5" i="33" s="1"/>
  <c r="R153" i="33"/>
  <c r="V584" i="33"/>
  <c r="V184" i="40" s="1"/>
  <c r="V1116" i="33"/>
  <c r="V324" i="40" s="1"/>
  <c r="Q115" i="33"/>
  <c r="Q52" i="40" s="1"/>
  <c r="J600" i="33"/>
  <c r="W601" i="33"/>
  <c r="U1872" i="33"/>
  <c r="U661" i="33"/>
  <c r="U199" i="40" s="1"/>
  <c r="T664" i="33"/>
  <c r="R1890" i="33"/>
  <c r="W1504" i="33"/>
  <c r="T1131" i="33"/>
  <c r="T328" i="40" s="1"/>
  <c r="T1137" i="33"/>
  <c r="T1038" i="33" s="1"/>
  <c r="T1041" i="33" s="1"/>
  <c r="T1135" i="33"/>
  <c r="T123" i="33" s="1"/>
  <c r="T124" i="33" s="1"/>
  <c r="T56" i="40" s="1"/>
  <c r="T1136" i="33"/>
  <c r="T129" i="33" s="1"/>
  <c r="T130" i="33" s="1"/>
  <c r="T59" i="40" s="1"/>
  <c r="T1134" i="33"/>
  <c r="T1891" i="33" s="1"/>
  <c r="T533" i="40" s="1"/>
  <c r="V1091" i="33"/>
  <c r="V316" i="40" s="1"/>
  <c r="V1094" i="33"/>
  <c r="V1096" i="33"/>
  <c r="V268" i="33" s="1"/>
  <c r="V1095" i="33"/>
  <c r="V227" i="33" s="1"/>
  <c r="V1097" i="33"/>
  <c r="V1070" i="33" s="1"/>
  <c r="V1071" i="33" s="1"/>
  <c r="S210" i="33"/>
  <c r="S1045" i="33"/>
  <c r="S1888" i="33" s="1"/>
  <c r="S532" i="40" s="1"/>
  <c r="S1042" i="33"/>
  <c r="S302" i="40" s="1"/>
  <c r="S1046" i="33"/>
  <c r="S543" i="33" s="1"/>
  <c r="S544" i="33" s="1"/>
  <c r="S547" i="33" s="1"/>
  <c r="S545" i="33" s="1"/>
  <c r="S177" i="40" s="1"/>
  <c r="W1565" i="33"/>
  <c r="V84" i="33"/>
  <c r="V39" i="40" s="1"/>
  <c r="U1533" i="33"/>
  <c r="U426" i="40" s="1"/>
  <c r="U1537" i="33"/>
  <c r="U8" i="33" s="1"/>
  <c r="U1536" i="33"/>
  <c r="V1466" i="33"/>
  <c r="V286" i="33" s="1"/>
  <c r="V1469" i="33"/>
  <c r="V419" i="33" s="1"/>
  <c r="V1465" i="33"/>
  <c r="V1470" i="33"/>
  <c r="V1417" i="33" s="1"/>
  <c r="V1468" i="33"/>
  <c r="V364" i="33" s="1"/>
  <c r="V1467" i="33"/>
  <c r="V327" i="33" s="1"/>
  <c r="W1310" i="33"/>
  <c r="V1313" i="33"/>
  <c r="V277" i="33" s="1"/>
  <c r="V1314" i="33"/>
  <c r="V355" i="33" s="1"/>
  <c r="V1312" i="33"/>
  <c r="V228" i="33" s="1"/>
  <c r="V1315" i="33"/>
  <c r="V1530" i="33" s="1"/>
  <c r="V1532" i="33" s="1"/>
  <c r="V1311" i="33"/>
  <c r="W1823" i="33"/>
  <c r="W333" i="33" s="1"/>
  <c r="W1825" i="33"/>
  <c r="W423" i="33" s="1"/>
  <c r="W1822" i="33"/>
  <c r="W302" i="33" s="1"/>
  <c r="W1821" i="33"/>
  <c r="W1826" i="33"/>
  <c r="W573" i="33" s="1"/>
  <c r="W1824" i="33"/>
  <c r="W377" i="33" s="1"/>
  <c r="Q170" i="33"/>
  <c r="T461" i="33"/>
  <c r="T142" i="40" s="1"/>
  <c r="V1569" i="33"/>
  <c r="V716" i="33" s="1"/>
  <c r="V1567" i="33"/>
  <c r="V190" i="33" s="1"/>
  <c r="V1566" i="33"/>
  <c r="V1568" i="33"/>
  <c r="V457" i="33" s="1"/>
  <c r="V458" i="33" s="1"/>
  <c r="V140" i="40" s="1"/>
  <c r="V900" i="33"/>
  <c r="V264" i="40" s="1"/>
  <c r="U903" i="33"/>
  <c r="V1462" i="33"/>
  <c r="V412" i="40" s="1"/>
  <c r="J585" i="33"/>
  <c r="V842" i="33"/>
  <c r="V840" i="33" s="1"/>
  <c r="V248" i="40" s="1"/>
  <c r="T718" i="33"/>
  <c r="T219" i="40" s="1"/>
  <c r="T722" i="33"/>
  <c r="T52" i="33" s="1"/>
  <c r="T53" i="33" s="1"/>
  <c r="T23" i="40" s="1"/>
  <c r="T721" i="33"/>
  <c r="J208" i="33"/>
  <c r="U1295" i="33"/>
  <c r="U1298" i="33" s="1"/>
  <c r="U515" i="33" s="1"/>
  <c r="U747" i="33"/>
  <c r="W1788" i="33"/>
  <c r="W665" i="33" s="1"/>
  <c r="W1787" i="33"/>
  <c r="W233" i="33" s="1"/>
  <c r="W1785" i="33"/>
  <c r="W1786" i="33"/>
  <c r="W192" i="33" s="1"/>
  <c r="U847" i="33"/>
  <c r="U429" i="33" s="1"/>
  <c r="U430" i="33" s="1"/>
  <c r="U128" i="40" s="1"/>
  <c r="U848" i="33"/>
  <c r="U828" i="33" s="1"/>
  <c r="U830" i="33" s="1"/>
  <c r="U244" i="40" s="1"/>
  <c r="U846" i="33"/>
  <c r="U342" i="33" s="1"/>
  <c r="U843" i="33"/>
  <c r="U1927" i="33" s="1"/>
  <c r="U545" i="40" s="1"/>
  <c r="U845" i="33"/>
  <c r="U311" i="33" s="1"/>
  <c r="U844" i="33"/>
  <c r="U258" i="33" s="1"/>
  <c r="V1054" i="33"/>
  <c r="V307" i="40" s="1"/>
  <c r="V1057" i="33"/>
  <c r="V1061" i="33"/>
  <c r="V397" i="33" s="1"/>
  <c r="V1059" i="33"/>
  <c r="V316" i="33" s="1"/>
  <c r="V1060" i="33"/>
  <c r="V347" i="33" s="1"/>
  <c r="V1058" i="33"/>
  <c r="V266" i="33" s="1"/>
  <c r="V1062" i="33"/>
  <c r="V1037" i="33" s="1"/>
  <c r="V736" i="33"/>
  <c r="V223" i="40" s="1"/>
  <c r="V740" i="33"/>
  <c r="V254" i="33" s="1"/>
  <c r="V739" i="33"/>
  <c r="V741" i="33"/>
  <c r="V743" i="33" s="1"/>
  <c r="V744" i="33" s="1"/>
  <c r="U1855" i="33"/>
  <c r="V1852" i="33"/>
  <c r="V518" i="40" s="1"/>
  <c r="U668" i="33"/>
  <c r="U201" i="40" s="1"/>
  <c r="U671" i="33"/>
  <c r="U672" i="33"/>
  <c r="U21" i="33" s="1"/>
  <c r="P161" i="33"/>
  <c r="P72" i="40" s="1"/>
  <c r="J1843" i="33"/>
  <c r="P164" i="33"/>
  <c r="V1267" i="33"/>
  <c r="V366" i="40" s="1"/>
  <c r="W1019" i="33"/>
  <c r="V1453" i="33"/>
  <c r="V1451" i="33" s="1"/>
  <c r="V410" i="40" s="1"/>
  <c r="T1926" i="33"/>
  <c r="V1024" i="33"/>
  <c r="V407" i="33" s="1"/>
  <c r="V1022" i="33"/>
  <c r="V315" i="33" s="1"/>
  <c r="V1023" i="33"/>
  <c r="V346" i="33" s="1"/>
  <c r="V1020" i="33"/>
  <c r="V1025" i="33"/>
  <c r="V1288" i="33" s="1"/>
  <c r="V1021" i="33"/>
  <c r="V264" i="33" s="1"/>
  <c r="V472" i="33"/>
  <c r="Q35" i="33"/>
  <c r="Q15" i="40" s="1"/>
  <c r="W250" i="33"/>
  <c r="W103" i="40" s="1"/>
  <c r="U1367" i="33"/>
  <c r="U390" i="40" s="1"/>
  <c r="T1370" i="33"/>
  <c r="U1621" i="33"/>
  <c r="U457" i="40" s="1"/>
  <c r="U959" i="33"/>
  <c r="W1202" i="33"/>
  <c r="W349" i="40" s="1"/>
  <c r="V1595" i="33"/>
  <c r="V445" i="40" s="1"/>
  <c r="U693" i="33"/>
  <c r="V1152" i="33"/>
  <c r="V1443" i="33"/>
  <c r="V1441" i="33" s="1"/>
  <c r="V408" i="40" s="1"/>
  <c r="T1421" i="33"/>
  <c r="T404" i="40" s="1"/>
  <c r="T1425" i="33"/>
  <c r="T6" i="33" s="1"/>
  <c r="T1424" i="33"/>
  <c r="T535" i="33"/>
  <c r="T538" i="33" s="1"/>
  <c r="T536" i="33" s="1"/>
  <c r="T176" i="40" s="1"/>
  <c r="T1624" i="33"/>
  <c r="U1157" i="33"/>
  <c r="U1039" i="33" s="1"/>
  <c r="U1155" i="33"/>
  <c r="U350" i="33" s="1"/>
  <c r="U1156" i="33"/>
  <c r="U480" i="33" s="1"/>
  <c r="U1154" i="33"/>
  <c r="U271" i="33" s="1"/>
  <c r="U1153" i="33"/>
  <c r="V956" i="33"/>
  <c r="V279" i="40" s="1"/>
  <c r="V1603" i="33"/>
  <c r="V1601" i="33" s="1"/>
  <c r="V448" i="40" s="1"/>
  <c r="U1869" i="33"/>
  <c r="Q11" i="33"/>
  <c r="Q3" i="40" s="1"/>
  <c r="R45" i="33"/>
  <c r="R42" i="33"/>
  <c r="R18" i="40" s="1"/>
  <c r="U1598" i="33"/>
  <c r="W1631" i="33"/>
  <c r="W9" i="33" s="1"/>
  <c r="W1632" i="33"/>
  <c r="W1581" i="33" s="1"/>
  <c r="W1630" i="33"/>
  <c r="T983" i="33"/>
  <c r="T285" i="40" s="1"/>
  <c r="T986" i="33"/>
  <c r="T1906" i="33" s="1"/>
  <c r="T538" i="40" s="1"/>
  <c r="T988" i="33"/>
  <c r="T514" i="33" s="1"/>
  <c r="T516" i="33" s="1"/>
  <c r="T170" i="40" s="1"/>
  <c r="T987" i="33"/>
  <c r="T1903" i="33" s="1"/>
  <c r="T537" i="40" s="1"/>
  <c r="U1382" i="33"/>
  <c r="U395" i="40" s="1"/>
  <c r="T1385" i="33"/>
  <c r="W1516" i="33"/>
  <c r="W1894" i="33" s="1"/>
  <c r="W534" i="40" s="1"/>
  <c r="W1517" i="33"/>
  <c r="W558" i="33" s="1"/>
  <c r="W560" i="33" s="1"/>
  <c r="J562" i="33" s="1"/>
  <c r="W1519" i="33"/>
  <c r="W1207" i="33" s="1"/>
  <c r="W1209" i="33" s="1"/>
  <c r="W351" i="40" s="1"/>
  <c r="W1518" i="33"/>
  <c r="W626" i="33" s="1"/>
  <c r="W628" i="33" s="1"/>
  <c r="J630" i="33" s="1"/>
  <c r="S175" i="33"/>
  <c r="S79" i="40" s="1"/>
  <c r="V1772" i="33"/>
  <c r="V498" i="40" s="1"/>
  <c r="V1778" i="33"/>
  <c r="V331" i="33" s="1"/>
  <c r="V1777" i="33"/>
  <c r="V299" i="33" s="1"/>
  <c r="V1779" i="33"/>
  <c r="V375" i="33" s="1"/>
  <c r="V1775" i="33"/>
  <c r="V1776" i="33"/>
  <c r="V199" i="33" s="1"/>
  <c r="V200" i="33" s="1"/>
  <c r="V86" i="40" s="1"/>
  <c r="V1780" i="33"/>
  <c r="V639" i="33" s="1"/>
  <c r="V640" i="33" s="1"/>
  <c r="U629" i="33"/>
  <c r="U192" i="40" s="1"/>
  <c r="U637" i="33"/>
  <c r="U1834" i="33" s="1"/>
  <c r="U1835" i="33" s="1"/>
  <c r="U508" i="40" s="1"/>
  <c r="U634" i="33"/>
  <c r="U117" i="33" s="1"/>
  <c r="U118" i="33" s="1"/>
  <c r="U53" i="40" s="1"/>
  <c r="U633" i="33"/>
  <c r="U108" i="33" s="1"/>
  <c r="U636" i="33"/>
  <c r="U139" i="33" s="1"/>
  <c r="U632" i="33"/>
  <c r="U635" i="33"/>
  <c r="U135" i="33" s="1"/>
  <c r="U993" i="33"/>
  <c r="U991" i="33" s="1"/>
  <c r="U287" i="40" s="1"/>
  <c r="U641" i="33"/>
  <c r="U193" i="40" s="1"/>
  <c r="U645" i="33"/>
  <c r="U171" i="33" s="1"/>
  <c r="U172" i="33" s="1"/>
  <c r="U77" i="40" s="1"/>
  <c r="U644" i="33"/>
  <c r="P79" i="33"/>
  <c r="P36" i="40" s="1"/>
  <c r="J950" i="33"/>
  <c r="W951" i="33"/>
  <c r="J1239" i="33"/>
  <c r="W1240" i="33"/>
  <c r="P82" i="33"/>
  <c r="W624" i="33"/>
  <c r="W191" i="40" s="1"/>
  <c r="T388" i="33"/>
  <c r="T115" i="40" s="1"/>
  <c r="T207" i="33"/>
  <c r="T90" i="40" s="1"/>
  <c r="W1540" i="33"/>
  <c r="W428" i="40" s="1"/>
  <c r="W1546" i="33"/>
  <c r="W368" i="33" s="1"/>
  <c r="W1545" i="33"/>
  <c r="W290" i="33" s="1"/>
  <c r="W1544" i="33"/>
  <c r="W230" i="33" s="1"/>
  <c r="W1547" i="33"/>
  <c r="W1418" i="33" s="1"/>
  <c r="W1543" i="33"/>
  <c r="V1205" i="33"/>
  <c r="S68" i="33"/>
  <c r="S31" i="40" s="1"/>
  <c r="U695" i="33"/>
  <c r="U211" i="40" s="1"/>
  <c r="U893" i="33"/>
  <c r="U865" i="33" s="1"/>
  <c r="U867" i="33" s="1"/>
  <c r="U870" i="33" s="1"/>
  <c r="U891" i="33"/>
  <c r="U187" i="33" s="1"/>
  <c r="U890" i="33"/>
  <c r="U1861" i="33" s="1"/>
  <c r="U523" i="40" s="1"/>
  <c r="U892" i="33"/>
  <c r="U225" i="33" s="1"/>
  <c r="W491" i="33"/>
  <c r="W157" i="40" s="1"/>
  <c r="U887" i="33"/>
  <c r="U259" i="40" s="1"/>
  <c r="W1709" i="33"/>
  <c r="W612" i="33" s="1"/>
  <c r="W1708" i="33"/>
  <c r="S235" i="33"/>
  <c r="S96" i="40" s="1"/>
  <c r="O38" i="33"/>
  <c r="V478" i="33"/>
  <c r="T1212" i="33"/>
  <c r="T353" i="40" s="1"/>
  <c r="U615" i="33"/>
  <c r="U188" i="40" s="1"/>
  <c r="U618" i="33"/>
  <c r="U619" i="33"/>
  <c r="U165" i="33" s="1"/>
  <c r="U166" i="33" s="1"/>
  <c r="U74" i="40" s="1"/>
  <c r="U620" i="33"/>
  <c r="U1648" i="33" s="1"/>
  <c r="U1649" i="33" s="1"/>
  <c r="U470" i="40" s="1"/>
  <c r="R580" i="33"/>
  <c r="R33" i="33" s="1"/>
  <c r="R34" i="33" s="1"/>
  <c r="R14" i="40" s="1"/>
  <c r="R578" i="33"/>
  <c r="R1909" i="33" s="1"/>
  <c r="R539" i="40" s="1"/>
  <c r="R579" i="33"/>
  <c r="R3" i="33" s="1"/>
  <c r="R575" i="33"/>
  <c r="R183" i="40" s="1"/>
  <c r="T698" i="33"/>
  <c r="T393" i="33"/>
  <c r="T117" i="40" s="1"/>
  <c r="S519" i="33"/>
  <c r="S172" i="40" s="1"/>
  <c r="W1274" i="33"/>
  <c r="W1885" i="33" s="1"/>
  <c r="W531" i="40" s="1"/>
  <c r="W1276" i="33"/>
  <c r="W1279" i="33" s="1"/>
  <c r="W1281" i="33" s="1"/>
  <c r="J1283" i="33" s="1"/>
  <c r="W1275" i="33"/>
  <c r="W70" i="33" s="1"/>
  <c r="W71" i="33" s="1"/>
  <c r="W32" i="40" s="1"/>
  <c r="R238" i="33"/>
  <c r="T445" i="33"/>
  <c r="T136" i="40" s="1"/>
  <c r="W1494" i="33"/>
  <c r="W1492" i="33" s="1"/>
  <c r="W418" i="40" s="1"/>
  <c r="W1088" i="33"/>
  <c r="W1069" i="33" s="1"/>
  <c r="W1086" i="33"/>
  <c r="W348" i="33" s="1"/>
  <c r="W1084" i="33"/>
  <c r="W267" i="33" s="1"/>
  <c r="W1087" i="33"/>
  <c r="W415" i="33" s="1"/>
  <c r="W1085" i="33"/>
  <c r="W317" i="33" s="1"/>
  <c r="W1083" i="33"/>
  <c r="V794" i="33"/>
  <c r="R104" i="33"/>
  <c r="R48" i="40" s="1"/>
  <c r="S425" i="33"/>
  <c r="S126" i="40" s="1"/>
  <c r="W475" i="33"/>
  <c r="W150" i="40" s="1"/>
  <c r="V1330" i="33"/>
  <c r="V381" i="40" s="1"/>
  <c r="S1917" i="33"/>
  <c r="T1435" i="33"/>
  <c r="W1326" i="33"/>
  <c r="W1428" i="33" s="1"/>
  <c r="W1324" i="33"/>
  <c r="W356" i="33" s="1"/>
  <c r="W1322" i="33"/>
  <c r="W278" i="33" s="1"/>
  <c r="W1325" i="33"/>
  <c r="W416" i="33" s="1"/>
  <c r="W1323" i="33"/>
  <c r="W321" i="33" s="1"/>
  <c r="W1321" i="33"/>
  <c r="R1884" i="33"/>
  <c r="S396" i="33"/>
  <c r="Q134" i="33"/>
  <c r="Q107" i="33"/>
  <c r="O571" i="33"/>
  <c r="S1653" i="33"/>
  <c r="S526" i="33"/>
  <c r="S175" i="40" s="1"/>
  <c r="S508" i="33"/>
  <c r="R428" i="33"/>
  <c r="S1072" i="33"/>
  <c r="S312" i="40" s="1"/>
  <c r="S1075" i="33"/>
  <c r="S1921" i="33" s="1"/>
  <c r="S543" i="40" s="1"/>
  <c r="S1077" i="33"/>
  <c r="S101" i="33" s="1"/>
  <c r="S103" i="33" s="1"/>
  <c r="S47" i="40" s="1"/>
  <c r="S1076" i="33"/>
  <c r="S4" i="33" s="1"/>
  <c r="U561" i="33"/>
  <c r="U179" i="40" s="1"/>
  <c r="U565" i="33"/>
  <c r="U529" i="33" s="1"/>
  <c r="U564" i="33"/>
  <c r="R405" i="33"/>
  <c r="S402" i="33"/>
  <c r="S120" i="40" s="1"/>
  <c r="R131" i="33"/>
  <c r="R60" i="40" s="1"/>
  <c r="P568" i="33"/>
  <c r="P181" i="40" s="1"/>
  <c r="T484" i="33"/>
  <c r="T153" i="40" s="1"/>
  <c r="T505" i="33"/>
  <c r="T165" i="40" s="1"/>
  <c r="S542" i="33"/>
  <c r="S1588" i="33" s="1"/>
  <c r="S1589" i="33" s="1"/>
  <c r="S441" i="40" s="1"/>
  <c r="S540" i="33"/>
  <c r="S159" i="33" s="1"/>
  <c r="S160" i="33" s="1"/>
  <c r="S71" i="40" s="1"/>
  <c r="S539" i="33"/>
  <c r="S1882" i="33" s="1"/>
  <c r="S530" i="40" s="1"/>
  <c r="S541" i="33"/>
  <c r="S566" i="33" s="1"/>
  <c r="S567" i="33" s="1"/>
  <c r="S180" i="40" s="1"/>
  <c r="V1286" i="33"/>
  <c r="V533" i="33" s="1"/>
  <c r="V1285" i="33"/>
  <c r="G19" i="47"/>
  <c r="T19" i="47" s="1"/>
  <c r="P14" i="47"/>
  <c r="P18" i="47"/>
  <c r="P15" i="47"/>
  <c r="R19" i="47"/>
  <c r="P19" i="47"/>
  <c r="Q19" i="47"/>
  <c r="P16" i="47"/>
  <c r="S19" i="47"/>
  <c r="P13" i="47"/>
  <c r="P17" i="47"/>
  <c r="T243" i="33" l="1"/>
  <c r="T99" i="40" s="1"/>
  <c r="S121" i="33"/>
  <c r="S55" i="40" s="1"/>
  <c r="T152" i="33"/>
  <c r="T67" i="40" s="1"/>
  <c r="U1717" i="33"/>
  <c r="V155" i="33"/>
  <c r="V69" i="40" s="1"/>
  <c r="S98" i="33"/>
  <c r="S46" i="40" s="1"/>
  <c r="U1713" i="33"/>
  <c r="U486" i="40" s="1"/>
  <c r="V1110" i="33"/>
  <c r="V320" i="40" s="1"/>
  <c r="S246" i="33"/>
  <c r="T19" i="33"/>
  <c r="T7" i="40" s="1"/>
  <c r="W1617" i="33"/>
  <c r="U42" i="40"/>
  <c r="V91" i="33"/>
  <c r="W692" i="33"/>
  <c r="W209" i="40" s="1"/>
  <c r="R128" i="33"/>
  <c r="V89" i="33"/>
  <c r="V42" i="40" s="1"/>
  <c r="U245" i="33"/>
  <c r="U100" i="40" s="1"/>
  <c r="U1902" i="33"/>
  <c r="V499" i="33"/>
  <c r="V162" i="40" s="1"/>
  <c r="W1173" i="33"/>
  <c r="W1129" i="33" s="1"/>
  <c r="W1130" i="33" s="1"/>
  <c r="R833" i="33"/>
  <c r="R834" i="33" s="1"/>
  <c r="R246" i="40" s="1"/>
  <c r="W1169" i="33"/>
  <c r="W272" i="33" s="1"/>
  <c r="W1646" i="33"/>
  <c r="W469" i="40" s="1"/>
  <c r="U490" i="40"/>
  <c r="V1732" i="33"/>
  <c r="W766" i="33"/>
  <c r="W31" i="33"/>
  <c r="R10" i="33"/>
  <c r="R2" i="40" s="1"/>
  <c r="W1171" i="33"/>
  <c r="W351" i="33" s="1"/>
  <c r="W1013" i="33"/>
  <c r="W1170" i="33"/>
  <c r="W318" i="33" s="1"/>
  <c r="W1168" i="33"/>
  <c r="W1870" i="33" s="1"/>
  <c r="W526" i="40" s="1"/>
  <c r="W1172" i="33"/>
  <c r="W398" i="33" s="1"/>
  <c r="T452" i="33"/>
  <c r="T138" i="40" s="1"/>
  <c r="U898" i="33"/>
  <c r="J1132" i="33"/>
  <c r="S26" i="33"/>
  <c r="S10" i="40" s="1"/>
  <c r="S487" i="33"/>
  <c r="T169" i="33"/>
  <c r="T76" i="40" s="1"/>
  <c r="R197" i="33"/>
  <c r="S455" i="33"/>
  <c r="T1650" i="33"/>
  <c r="T471" i="40" s="1"/>
  <c r="V158" i="33"/>
  <c r="V895" i="33"/>
  <c r="V261" i="40" s="1"/>
  <c r="T411" i="33"/>
  <c r="T124" i="40" s="1"/>
  <c r="R382" i="33"/>
  <c r="U462" i="40"/>
  <c r="V1636" i="33"/>
  <c r="S379" i="33"/>
  <c r="U502" i="33"/>
  <c r="V346" i="40"/>
  <c r="W1199" i="33"/>
  <c r="T144" i="40"/>
  <c r="U467" i="33"/>
  <c r="U145" i="40" s="1"/>
  <c r="V676" i="33"/>
  <c r="U677" i="33" s="1"/>
  <c r="W451" i="40"/>
  <c r="V1612" i="33"/>
  <c r="W1609" i="33"/>
  <c r="W450" i="40" s="1"/>
  <c r="S56" i="33"/>
  <c r="S25" i="40" s="1"/>
  <c r="P576" i="40"/>
  <c r="P579" i="40" s="1"/>
  <c r="V478" i="40"/>
  <c r="W1677" i="33"/>
  <c r="W1675" i="33" s="1"/>
  <c r="W478" i="40" s="1"/>
  <c r="V1679" i="33"/>
  <c r="V866" i="33" s="1"/>
  <c r="V1678" i="33"/>
  <c r="V1912" i="33" s="1"/>
  <c r="V540" i="40" s="1"/>
  <c r="V1680" i="33"/>
  <c r="V1216" i="33" s="1"/>
  <c r="V1217" i="33" s="1"/>
  <c r="S122" i="33"/>
  <c r="S119" i="33"/>
  <c r="S54" i="40" s="1"/>
  <c r="W157" i="33"/>
  <c r="W155" i="33" s="1"/>
  <c r="W69" i="40" s="1"/>
  <c r="U482" i="40"/>
  <c r="V1694" i="33"/>
  <c r="V1692" i="33" s="1"/>
  <c r="Q144" i="33"/>
  <c r="Q63" i="40" s="1"/>
  <c r="U143" i="33"/>
  <c r="U62" i="40" s="1"/>
  <c r="T203" i="33"/>
  <c r="T201" i="33" s="1"/>
  <c r="S58" i="40"/>
  <c r="W1577" i="33"/>
  <c r="W138" i="33" s="1"/>
  <c r="W1575" i="33"/>
  <c r="W1578" i="33"/>
  <c r="W142" i="33" s="1"/>
  <c r="W1576" i="33"/>
  <c r="W111" i="33" s="1"/>
  <c r="W1572" i="33"/>
  <c r="W436" i="40" s="1"/>
  <c r="J387" i="33"/>
  <c r="T439" i="40"/>
  <c r="T1583" i="33"/>
  <c r="T82" i="40"/>
  <c r="T179" i="33"/>
  <c r="R182" i="33"/>
  <c r="V293" i="40"/>
  <c r="U1009" i="33"/>
  <c r="V159" i="40"/>
  <c r="W496" i="33"/>
  <c r="V1872" i="33"/>
  <c r="V343" i="40"/>
  <c r="W1194" i="33"/>
  <c r="V1006" i="33"/>
  <c r="Q565" i="40"/>
  <c r="W1615" i="33"/>
  <c r="W454" i="40" s="1"/>
  <c r="W455" i="40"/>
  <c r="T196" i="33"/>
  <c r="T85" i="40" s="1"/>
  <c r="S27" i="40"/>
  <c r="T62" i="33"/>
  <c r="W1011" i="33"/>
  <c r="W295" i="40" s="1"/>
  <c r="W296" i="40"/>
  <c r="U1067" i="33"/>
  <c r="V310" i="40"/>
  <c r="V656" i="33"/>
  <c r="V196" i="40" s="1"/>
  <c r="V197" i="40"/>
  <c r="V470" i="33"/>
  <c r="V147" i="40" s="1"/>
  <c r="V148" i="40"/>
  <c r="T145" i="40"/>
  <c r="S468" i="33"/>
  <c r="W516" i="40"/>
  <c r="W1847" i="33"/>
  <c r="W515" i="40" s="1"/>
  <c r="V1850" i="33"/>
  <c r="V821" i="33"/>
  <c r="V242" i="40"/>
  <c r="U824" i="33"/>
  <c r="W215" i="40"/>
  <c r="V703" i="33"/>
  <c r="W700" i="33"/>
  <c r="W214" i="40" s="1"/>
  <c r="Q147" i="33"/>
  <c r="S51" i="33"/>
  <c r="S48" i="33"/>
  <c r="S21" i="40" s="1"/>
  <c r="T337" i="33"/>
  <c r="T109" i="40" s="1"/>
  <c r="S548" i="33"/>
  <c r="U112" i="33"/>
  <c r="U50" i="40" s="1"/>
  <c r="U433" i="33"/>
  <c r="U130" i="40" s="1"/>
  <c r="W1559" i="33"/>
  <c r="W1557" i="33" s="1"/>
  <c r="W431" i="40" s="1"/>
  <c r="S549" i="33"/>
  <c r="S2" i="33" s="1"/>
  <c r="U1293" i="33"/>
  <c r="U372" i="40" s="1"/>
  <c r="U1296" i="33"/>
  <c r="V1482" i="33"/>
  <c r="V416" i="40" s="1"/>
  <c r="V1489" i="33"/>
  <c r="V1431" i="33" s="1"/>
  <c r="V1487" i="33"/>
  <c r="V288" i="33" s="1"/>
  <c r="V1488" i="33"/>
  <c r="V365" i="33" s="1"/>
  <c r="V1486" i="33"/>
  <c r="V229" i="33" s="1"/>
  <c r="V1485" i="33"/>
  <c r="V684" i="33"/>
  <c r="V682" i="33" s="1"/>
  <c r="V206" i="40" s="1"/>
  <c r="U1297" i="33"/>
  <c r="Q1592" i="33"/>
  <c r="Q443" i="40" s="1"/>
  <c r="Q1878" i="33"/>
  <c r="V859" i="33"/>
  <c r="V252" i="40" s="1"/>
  <c r="U862" i="33"/>
  <c r="T222" i="33"/>
  <c r="T94" i="40" s="1"/>
  <c r="T74" i="33"/>
  <c r="T34" i="40" s="1"/>
  <c r="W501" i="33"/>
  <c r="W163" i="40" s="1"/>
  <c r="U659" i="33"/>
  <c r="U1873" i="33"/>
  <c r="U527" i="40" s="1"/>
  <c r="S1838" i="33"/>
  <c r="S510" i="40" s="1"/>
  <c r="W1161" i="33"/>
  <c r="T1842" i="33"/>
  <c r="T512" i="40" s="1"/>
  <c r="S1845" i="33"/>
  <c r="V1178" i="33"/>
  <c r="U1183" i="33"/>
  <c r="U646" i="33" s="1"/>
  <c r="U648" i="33" s="1"/>
  <c r="U651" i="33" s="1"/>
  <c r="U652" i="33" s="1"/>
  <c r="U1897" i="33" s="1"/>
  <c r="U535" i="40" s="1"/>
  <c r="U1181" i="33"/>
  <c r="U352" i="33" s="1"/>
  <c r="U1179" i="33"/>
  <c r="U1182" i="33"/>
  <c r="U447" i="33" s="1"/>
  <c r="U451" i="33" s="1"/>
  <c r="U137" i="40" s="1"/>
  <c r="U1180" i="33"/>
  <c r="U273" i="33" s="1"/>
  <c r="Q81" i="33"/>
  <c r="Q37" i="40" s="1"/>
  <c r="V1003" i="33"/>
  <c r="V290" i="40" s="1"/>
  <c r="V926" i="33"/>
  <c r="V924" i="33" s="1"/>
  <c r="V271" i="40" s="1"/>
  <c r="W1668" i="33"/>
  <c r="W1666" i="33" s="1"/>
  <c r="W476" i="40" s="1"/>
  <c r="W1048" i="33"/>
  <c r="W304" i="40" s="1"/>
  <c r="S440" i="33"/>
  <c r="T437" i="33"/>
  <c r="T132" i="40" s="1"/>
  <c r="T1866" i="33"/>
  <c r="W586" i="33"/>
  <c r="W584" i="33" s="1"/>
  <c r="W184" i="40" s="1"/>
  <c r="U1220" i="33"/>
  <c r="W1830" i="33"/>
  <c r="W1828" i="33" s="1"/>
  <c r="W507" i="40" s="1"/>
  <c r="T1918" i="33"/>
  <c r="W1597" i="33"/>
  <c r="W446" i="40" s="1"/>
  <c r="U483" i="33"/>
  <c r="U152" i="40" s="1"/>
  <c r="V1051" i="33"/>
  <c r="W1225" i="33"/>
  <c r="W357" i="40" s="1"/>
  <c r="W1231" i="33"/>
  <c r="W353" i="33" s="1"/>
  <c r="W1229" i="33"/>
  <c r="W274" i="33" s="1"/>
  <c r="W1232" i="33"/>
  <c r="W390" i="33" s="1"/>
  <c r="W392" i="33" s="1"/>
  <c r="W116" i="40" s="1"/>
  <c r="W1230" i="33"/>
  <c r="W319" i="33" s="1"/>
  <c r="W1228" i="33"/>
  <c r="W1233" i="33"/>
  <c r="W1215" i="33" s="1"/>
  <c r="T306" i="33"/>
  <c r="V510" i="33"/>
  <c r="V168" i="40" s="1"/>
  <c r="U513" i="33"/>
  <c r="U1881" i="33"/>
  <c r="W1188" i="33"/>
  <c r="W1186" i="33" s="1"/>
  <c r="W341" i="40" s="1"/>
  <c r="U1397" i="33"/>
  <c r="U400" i="40" s="1"/>
  <c r="U1403" i="33"/>
  <c r="U361" i="33" s="1"/>
  <c r="U1401" i="33"/>
  <c r="U284" i="33" s="1"/>
  <c r="U1405" i="33"/>
  <c r="U1099" i="33" s="1"/>
  <c r="U1101" i="33" s="1"/>
  <c r="U1404" i="33"/>
  <c r="U400" i="33" s="1"/>
  <c r="U401" i="33" s="1"/>
  <c r="U119" i="40" s="1"/>
  <c r="U1402" i="33"/>
  <c r="U325" i="33" s="1"/>
  <c r="U1400" i="33"/>
  <c r="W958" i="33"/>
  <c r="W280" i="40" s="1"/>
  <c r="V1642" i="33"/>
  <c r="V1932" i="33"/>
  <c r="U395" i="33"/>
  <c r="U118" i="40" s="1"/>
  <c r="W1030" i="33"/>
  <c r="W1336" i="33"/>
  <c r="V1388" i="33"/>
  <c r="V398" i="40" s="1"/>
  <c r="V1391" i="33"/>
  <c r="V1393" i="33"/>
  <c r="V482" i="33" s="1"/>
  <c r="V1394" i="33"/>
  <c r="V1098" i="33" s="1"/>
  <c r="V1392" i="33"/>
  <c r="V283" i="33" s="1"/>
  <c r="V908" i="33"/>
  <c r="W1639" i="33"/>
  <c r="W465" i="40" s="1"/>
  <c r="W1791" i="33"/>
  <c r="W501" i="40" s="1"/>
  <c r="W1795" i="33"/>
  <c r="W300" i="33" s="1"/>
  <c r="W1794" i="33"/>
  <c r="W1799" i="33"/>
  <c r="W666" i="33" s="1"/>
  <c r="W667" i="33" s="1"/>
  <c r="J669" i="33" s="1"/>
  <c r="W1797" i="33"/>
  <c r="W376" i="33" s="1"/>
  <c r="W1796" i="33"/>
  <c r="W332" i="33" s="1"/>
  <c r="W1798" i="33"/>
  <c r="W422" i="33" s="1"/>
  <c r="R27" i="33"/>
  <c r="S24" i="33"/>
  <c r="S9" i="40" s="1"/>
  <c r="T1893" i="33"/>
  <c r="W599" i="33"/>
  <c r="W186" i="40" s="1"/>
  <c r="W603" i="33"/>
  <c r="W148" i="33" s="1"/>
  <c r="W149" i="33" s="1"/>
  <c r="W65" i="40" s="1"/>
  <c r="W602" i="33"/>
  <c r="W604" i="33"/>
  <c r="W1036" i="33" s="1"/>
  <c r="Q116" i="33"/>
  <c r="Q113" i="33"/>
  <c r="Q51" i="40" s="1"/>
  <c r="V492" i="33"/>
  <c r="V1114" i="33"/>
  <c r="V323" i="40" s="1"/>
  <c r="U1117" i="33"/>
  <c r="U1133" i="33"/>
  <c r="V663" i="33"/>
  <c r="V200" i="40" s="1"/>
  <c r="W86" i="33"/>
  <c r="W40" i="40" s="1"/>
  <c r="W1508" i="33"/>
  <c r="W367" i="33" s="1"/>
  <c r="W1509" i="33"/>
  <c r="W420" i="33" s="1"/>
  <c r="W1506" i="33"/>
  <c r="W289" i="33" s="1"/>
  <c r="W1505" i="33"/>
  <c r="W1507" i="33"/>
  <c r="W328" i="33" s="1"/>
  <c r="W1510" i="33"/>
  <c r="W1407" i="33" s="1"/>
  <c r="W1409" i="33" s="1"/>
  <c r="W1502" i="33"/>
  <c r="W420" i="40" s="1"/>
  <c r="V1623" i="33"/>
  <c r="V458" i="40" s="1"/>
  <c r="V1535" i="33"/>
  <c r="V1533" i="33" s="1"/>
  <c r="V426" i="40" s="1"/>
  <c r="T1044" i="33"/>
  <c r="T127" i="33"/>
  <c r="T58" i="40" s="1"/>
  <c r="S1890" i="33"/>
  <c r="W1093" i="33"/>
  <c r="W1091" i="33" s="1"/>
  <c r="W316" i="40" s="1"/>
  <c r="S153" i="33"/>
  <c r="T150" i="33"/>
  <c r="T66" i="40" s="1"/>
  <c r="W1314" i="33"/>
  <c r="W355" i="33" s="1"/>
  <c r="W1313" i="33"/>
  <c r="W277" i="33" s="1"/>
  <c r="W1315" i="33"/>
  <c r="W1530" i="33" s="1"/>
  <c r="W1532" i="33" s="1"/>
  <c r="J1534" i="33" s="1"/>
  <c r="W1312" i="33"/>
  <c r="W228" i="33" s="1"/>
  <c r="W1311" i="33"/>
  <c r="W1644" i="33"/>
  <c r="W468" i="40" s="1"/>
  <c r="S462" i="33"/>
  <c r="T459" i="33"/>
  <c r="T141" i="40" s="1"/>
  <c r="V1618" i="33"/>
  <c r="W1464" i="33"/>
  <c r="W1462" i="33" s="1"/>
  <c r="W412" i="40" s="1"/>
  <c r="W1563" i="33"/>
  <c r="W434" i="40" s="1"/>
  <c r="W1568" i="33"/>
  <c r="W457" i="33" s="1"/>
  <c r="W458" i="33" s="1"/>
  <c r="W140" i="40" s="1"/>
  <c r="W1567" i="33"/>
  <c r="W190" i="33" s="1"/>
  <c r="W1569" i="33"/>
  <c r="W716" i="33" s="1"/>
  <c r="W1566" i="33"/>
  <c r="W1066" i="33"/>
  <c r="W902" i="33"/>
  <c r="W1308" i="33"/>
  <c r="W376" i="40" s="1"/>
  <c r="U22" i="33"/>
  <c r="U23" i="33" s="1"/>
  <c r="U8" i="40" s="1"/>
  <c r="W1453" i="33"/>
  <c r="W1451" i="33" s="1"/>
  <c r="W410" i="40" s="1"/>
  <c r="Q163" i="33"/>
  <c r="Q73" i="40" s="1"/>
  <c r="U1929" i="33"/>
  <c r="V847" i="33"/>
  <c r="V429" i="33" s="1"/>
  <c r="V430" i="33" s="1"/>
  <c r="V128" i="40" s="1"/>
  <c r="V845" i="33"/>
  <c r="V311" i="33" s="1"/>
  <c r="V843" i="33"/>
  <c r="V844" i="33"/>
  <c r="V258" i="33" s="1"/>
  <c r="V846" i="33"/>
  <c r="V342" i="33" s="1"/>
  <c r="V848" i="33"/>
  <c r="V828" i="33" s="1"/>
  <c r="V830" i="33" s="1"/>
  <c r="V244" i="40" s="1"/>
  <c r="W1854" i="33"/>
  <c r="W519" i="40" s="1"/>
  <c r="U1268" i="33"/>
  <c r="V1265" i="33"/>
  <c r="V365" i="40" s="1"/>
  <c r="U748" i="33"/>
  <c r="U1924" i="33" s="1"/>
  <c r="U544" i="40" s="1"/>
  <c r="U750" i="33"/>
  <c r="U224" i="33" s="1"/>
  <c r="U234" i="33" s="1"/>
  <c r="U95" i="40" s="1"/>
  <c r="U751" i="33"/>
  <c r="U715" i="33" s="1"/>
  <c r="U717" i="33" s="1"/>
  <c r="U720" i="33" s="1"/>
  <c r="U749" i="33"/>
  <c r="U184" i="33" s="1"/>
  <c r="U193" i="33" s="1"/>
  <c r="U83" i="40" s="1"/>
  <c r="U745" i="33"/>
  <c r="U225" i="40" s="1"/>
  <c r="V1458" i="33"/>
  <c r="V418" i="33" s="1"/>
  <c r="V1459" i="33"/>
  <c r="V1429" i="33" s="1"/>
  <c r="V1454" i="33"/>
  <c r="V1456" i="33"/>
  <c r="V326" i="33" s="1"/>
  <c r="V1457" i="33"/>
  <c r="V363" i="33" s="1"/>
  <c r="V1455" i="33"/>
  <c r="V285" i="33" s="1"/>
  <c r="W1017" i="33"/>
  <c r="W298" i="40" s="1"/>
  <c r="W1021" i="33"/>
  <c r="W264" i="33" s="1"/>
  <c r="W1020" i="33"/>
  <c r="W1024" i="33"/>
  <c r="W407" i="33" s="1"/>
  <c r="W1022" i="33"/>
  <c r="W315" i="33" s="1"/>
  <c r="W1023" i="33"/>
  <c r="W346" i="33" s="1"/>
  <c r="W1025" i="33"/>
  <c r="W1288" i="33" s="1"/>
  <c r="W1056" i="33"/>
  <c r="W1054" i="33" s="1"/>
  <c r="W307" i="40" s="1"/>
  <c r="V1014" i="33"/>
  <c r="W842" i="33"/>
  <c r="W840" i="33" s="1"/>
  <c r="W248" i="40" s="1"/>
  <c r="V670" i="33"/>
  <c r="W738" i="33"/>
  <c r="V693" i="33"/>
  <c r="W690" i="33"/>
  <c r="W208" i="40" s="1"/>
  <c r="W248" i="33"/>
  <c r="W102" i="40" s="1"/>
  <c r="V251" i="33"/>
  <c r="U465" i="33"/>
  <c r="U144" i="40" s="1"/>
  <c r="U473" i="33"/>
  <c r="V1369" i="33"/>
  <c r="W622" i="33"/>
  <c r="W190" i="40" s="1"/>
  <c r="W1603" i="33"/>
  <c r="W1443" i="33"/>
  <c r="W1441" i="33" s="1"/>
  <c r="W408" i="40" s="1"/>
  <c r="T468" i="33"/>
  <c r="U1423" i="33"/>
  <c r="V1605" i="33"/>
  <c r="V217" i="33" s="1"/>
  <c r="V219" i="33" s="1"/>
  <c r="V92" i="40" s="1"/>
  <c r="V1607" i="33"/>
  <c r="V1290" i="33" s="1"/>
  <c r="V1292" i="33" s="1"/>
  <c r="V1606" i="33"/>
  <c r="V292" i="33" s="1"/>
  <c r="V1604" i="33"/>
  <c r="V1445" i="33"/>
  <c r="V188" i="33" s="1"/>
  <c r="V1448" i="33"/>
  <c r="V1416" i="33" s="1"/>
  <c r="V1420" i="33" s="1"/>
  <c r="V1447" i="33"/>
  <c r="V463" i="33" s="1"/>
  <c r="V464" i="33" s="1"/>
  <c r="V143" i="40" s="1"/>
  <c r="V1444" i="33"/>
  <c r="V1867" i="33" s="1"/>
  <c r="V525" i="40" s="1"/>
  <c r="V1446" i="33"/>
  <c r="V362" i="33" s="1"/>
  <c r="V1150" i="33"/>
  <c r="V332" i="40" s="1"/>
  <c r="V1157" i="33"/>
  <c r="V1039" i="33" s="1"/>
  <c r="V1153" i="33"/>
  <c r="V1154" i="33"/>
  <c r="V271" i="33" s="1"/>
  <c r="V1156" i="33"/>
  <c r="V480" i="33" s="1"/>
  <c r="V1155" i="33"/>
  <c r="V350" i="33" s="1"/>
  <c r="J1211" i="33"/>
  <c r="T246" i="33"/>
  <c r="S66" i="33"/>
  <c r="S30" i="40" s="1"/>
  <c r="U243" i="33"/>
  <c r="U99" i="40" s="1"/>
  <c r="S44" i="33"/>
  <c r="S19" i="40" s="1"/>
  <c r="S69" i="33"/>
  <c r="V993" i="33"/>
  <c r="T386" i="33"/>
  <c r="T114" i="40" s="1"/>
  <c r="R176" i="33"/>
  <c r="S173" i="33"/>
  <c r="S78" i="40" s="1"/>
  <c r="V1384" i="33"/>
  <c r="V396" i="40" s="1"/>
  <c r="T1905" i="33"/>
  <c r="S389" i="33"/>
  <c r="W1774" i="33"/>
  <c r="T1908" i="33"/>
  <c r="V643" i="33"/>
  <c r="V641" i="33" s="1"/>
  <c r="V193" i="40" s="1"/>
  <c r="U998" i="33"/>
  <c r="U406" i="33" s="1"/>
  <c r="U408" i="33" s="1"/>
  <c r="U122" i="40" s="1"/>
  <c r="U994" i="33"/>
  <c r="U995" i="33"/>
  <c r="U263" i="33" s="1"/>
  <c r="U999" i="33"/>
  <c r="U980" i="33" s="1"/>
  <c r="U982" i="33" s="1"/>
  <c r="U985" i="33" s="1"/>
  <c r="U996" i="33"/>
  <c r="U314" i="33" s="1"/>
  <c r="U997" i="33"/>
  <c r="U345" i="33" s="1"/>
  <c r="V631" i="33"/>
  <c r="W1896" i="33"/>
  <c r="I1896" i="33" s="1"/>
  <c r="W1238" i="33"/>
  <c r="W359" i="40" s="1"/>
  <c r="W1241" i="33"/>
  <c r="W1243" i="33"/>
  <c r="W46" i="33" s="1"/>
  <c r="W47" i="33" s="1"/>
  <c r="W20" i="40" s="1"/>
  <c r="W1242" i="33"/>
  <c r="W40" i="33" s="1"/>
  <c r="V1108" i="33"/>
  <c r="V319" i="40" s="1"/>
  <c r="S96" i="33"/>
  <c r="S45" i="40" s="1"/>
  <c r="W949" i="33"/>
  <c r="W276" i="40" s="1"/>
  <c r="W952" i="33"/>
  <c r="W953" i="33"/>
  <c r="W58" i="33" s="1"/>
  <c r="W59" i="33" s="1"/>
  <c r="W26" i="40" s="1"/>
  <c r="W1284" i="33"/>
  <c r="W1282" i="33" s="1"/>
  <c r="W370" i="40" s="1"/>
  <c r="U209" i="33"/>
  <c r="U91" i="40" s="1"/>
  <c r="W489" i="33"/>
  <c r="W156" i="40" s="1"/>
  <c r="V625" i="33"/>
  <c r="U1652" i="33"/>
  <c r="U472" i="40" s="1"/>
  <c r="V697" i="33"/>
  <c r="V212" i="40" s="1"/>
  <c r="R520" i="33"/>
  <c r="S517" i="33"/>
  <c r="S171" i="40" s="1"/>
  <c r="S20" i="33"/>
  <c r="R1911" i="33"/>
  <c r="T237" i="33"/>
  <c r="T97" i="40" s="1"/>
  <c r="S577" i="33"/>
  <c r="T409" i="33"/>
  <c r="T123" i="40" s="1"/>
  <c r="U1863" i="33"/>
  <c r="T1210" i="33"/>
  <c r="T352" i="40" s="1"/>
  <c r="S1213" i="33"/>
  <c r="U868" i="33"/>
  <c r="U255" i="40" s="1"/>
  <c r="U872" i="33"/>
  <c r="U94" i="33" s="1"/>
  <c r="U95" i="33" s="1"/>
  <c r="U44" i="40" s="1"/>
  <c r="U873" i="33"/>
  <c r="U530" i="33" s="1"/>
  <c r="U535" i="33" s="1"/>
  <c r="U538" i="33" s="1"/>
  <c r="U536" i="33" s="1"/>
  <c r="U176" i="40" s="1"/>
  <c r="U871" i="33"/>
  <c r="V889" i="33"/>
  <c r="R37" i="33"/>
  <c r="R16" i="40" s="1"/>
  <c r="V617" i="33"/>
  <c r="W1887" i="33"/>
  <c r="I1887" i="33" s="1"/>
  <c r="T17" i="33"/>
  <c r="T6" i="40" s="1"/>
  <c r="W768" i="33"/>
  <c r="W680" i="33" s="1"/>
  <c r="W769" i="33"/>
  <c r="W827" i="33" s="1"/>
  <c r="W767" i="33"/>
  <c r="Q57" i="33"/>
  <c r="W764" i="33"/>
  <c r="W229" i="40" s="1"/>
  <c r="J73" i="33"/>
  <c r="S99" i="33"/>
  <c r="V799" i="33"/>
  <c r="V141" i="33" s="1"/>
  <c r="V797" i="33"/>
  <c r="V110" i="33" s="1"/>
  <c r="V798" i="33"/>
  <c r="V137" i="33" s="1"/>
  <c r="V796" i="33"/>
  <c r="V76" i="33" s="1"/>
  <c r="V795" i="33"/>
  <c r="U431" i="33"/>
  <c r="U129" i="40" s="1"/>
  <c r="T443" i="33"/>
  <c r="T135" i="40" s="1"/>
  <c r="S446" i="33"/>
  <c r="W1497" i="33"/>
  <c r="W366" i="33" s="1"/>
  <c r="W1498" i="33"/>
  <c r="W503" i="33" s="1"/>
  <c r="W504" i="33" s="1"/>
  <c r="W164" i="40" s="1"/>
  <c r="W1496" i="33"/>
  <c r="W189" i="33" s="1"/>
  <c r="W1495" i="33"/>
  <c r="W1499" i="33"/>
  <c r="W1100" i="33" s="1"/>
  <c r="V792" i="33"/>
  <c r="V235" i="40" s="1"/>
  <c r="U1331" i="33"/>
  <c r="V1328" i="33"/>
  <c r="V380" i="40" s="1"/>
  <c r="T427" i="33"/>
  <c r="T127" i="40" s="1"/>
  <c r="S412" i="33"/>
  <c r="T1433" i="33"/>
  <c r="T406" i="40" s="1"/>
  <c r="T1436" i="33"/>
  <c r="T1915" i="33" s="1"/>
  <c r="T541" i="40" s="1"/>
  <c r="T1437" i="33"/>
  <c r="T7" i="33" s="1"/>
  <c r="T1438" i="33"/>
  <c r="T102" i="33" s="1"/>
  <c r="Q570" i="33"/>
  <c r="Q182" i="40" s="1"/>
  <c r="T404" i="33"/>
  <c r="T121" i="40" s="1"/>
  <c r="R527" i="33"/>
  <c r="S524" i="33"/>
  <c r="S174" i="40" s="1"/>
  <c r="S133" i="33"/>
  <c r="S61" i="40" s="1"/>
  <c r="V563" i="33"/>
  <c r="S1884" i="33"/>
  <c r="S1923" i="33"/>
  <c r="T1074" i="33"/>
  <c r="S106" i="33"/>
  <c r="S49" i="40" s="1"/>
  <c r="Q836" i="33"/>
  <c r="R831" i="33"/>
  <c r="R245" i="40" s="1"/>
  <c r="U507" i="33"/>
  <c r="U166" i="40" s="1"/>
  <c r="R837" i="33"/>
  <c r="R77" i="33" s="1"/>
  <c r="R78" i="33" s="1"/>
  <c r="R35" i="40" s="1"/>
  <c r="R835" i="33"/>
  <c r="R1876" i="33" s="1"/>
  <c r="R528" i="40" s="1"/>
  <c r="R565" i="40" s="1"/>
  <c r="T542" i="33"/>
  <c r="T1588" i="33" s="1"/>
  <c r="T1589" i="33" s="1"/>
  <c r="T441" i="40" s="1"/>
  <c r="T540" i="33"/>
  <c r="T159" i="33" s="1"/>
  <c r="T160" i="33" s="1"/>
  <c r="T71" i="40" s="1"/>
  <c r="T539" i="33"/>
  <c r="T1882" i="33" s="1"/>
  <c r="T530" i="40" s="1"/>
  <c r="T541" i="33"/>
  <c r="T566" i="33" s="1"/>
  <c r="T567" i="33" s="1"/>
  <c r="T180" i="40" s="1"/>
  <c r="H19" i="47"/>
  <c r="U19" i="47" s="1"/>
  <c r="Q23" i="47"/>
  <c r="R23" i="47"/>
  <c r="S23" i="47"/>
  <c r="T23" i="47"/>
  <c r="U23" i="47"/>
  <c r="V23" i="47"/>
  <c r="W23" i="47"/>
  <c r="X23" i="47"/>
  <c r="Y23" i="47"/>
  <c r="Z23" i="47"/>
  <c r="AA23" i="47"/>
  <c r="AB23" i="47"/>
  <c r="P23" i="47"/>
  <c r="W499" i="33" l="1"/>
  <c r="W162" i="40" s="1"/>
  <c r="U1111" i="33"/>
  <c r="W91" i="33"/>
  <c r="W43" i="40" s="1"/>
  <c r="W1872" i="33"/>
  <c r="V685" i="33"/>
  <c r="V686" i="33"/>
  <c r="V109" i="33" s="1"/>
  <c r="W472" i="33"/>
  <c r="W148" i="40" s="1"/>
  <c r="V43" i="40"/>
  <c r="U92" i="33"/>
  <c r="V1647" i="33"/>
  <c r="W13" i="40"/>
  <c r="V32" i="33"/>
  <c r="R564" i="40"/>
  <c r="R13" i="33"/>
  <c r="R4" i="40" s="1"/>
  <c r="V1730" i="33"/>
  <c r="V1735" i="33"/>
  <c r="V329" i="33" s="1"/>
  <c r="V1738" i="33"/>
  <c r="V1711" i="33" s="1"/>
  <c r="V1712" i="33" s="1"/>
  <c r="V1715" i="33" s="1"/>
  <c r="V1734" i="33"/>
  <c r="V295" i="33" s="1"/>
  <c r="V1736" i="33"/>
  <c r="V371" i="33" s="1"/>
  <c r="V1737" i="33"/>
  <c r="V421" i="33" s="1"/>
  <c r="V424" i="33" s="1"/>
  <c r="V125" i="40" s="1"/>
  <c r="V1733" i="33"/>
  <c r="W158" i="33"/>
  <c r="W897" i="33"/>
  <c r="W262" i="40" s="1"/>
  <c r="W29" i="33"/>
  <c r="W12" i="40" s="1"/>
  <c r="W70" i="40"/>
  <c r="V502" i="33"/>
  <c r="S54" i="33"/>
  <c r="S24" i="40" s="1"/>
  <c r="T121" i="33"/>
  <c r="T55" i="40" s="1"/>
  <c r="R170" i="33"/>
  <c r="T167" i="33"/>
  <c r="T75" i="40" s="1"/>
  <c r="V674" i="33"/>
  <c r="V204" i="40"/>
  <c r="U334" i="33"/>
  <c r="U107" i="40" s="1"/>
  <c r="V1432" i="33"/>
  <c r="S111" i="40"/>
  <c r="T381" i="33"/>
  <c r="V463" i="40"/>
  <c r="U1637" i="33"/>
  <c r="W1595" i="33"/>
  <c r="W445" i="40" s="1"/>
  <c r="V1634" i="33"/>
  <c r="S223" i="33"/>
  <c r="Q82" i="33"/>
  <c r="T220" i="33"/>
  <c r="T93" i="40" s="1"/>
  <c r="W347" i="40"/>
  <c r="V1200" i="33"/>
  <c r="W1197" i="33"/>
  <c r="W346" i="40" s="1"/>
  <c r="R146" i="33"/>
  <c r="R64" i="40" s="1"/>
  <c r="U653" i="33"/>
  <c r="U15" i="33" s="1"/>
  <c r="U16" i="33" s="1"/>
  <c r="U5" i="40" s="1"/>
  <c r="W1678" i="33"/>
  <c r="W1680" i="33"/>
  <c r="W1216" i="33" s="1"/>
  <c r="W1217" i="33" s="1"/>
  <c r="J1219" i="33" s="1"/>
  <c r="W1679" i="33"/>
  <c r="W866" i="33" s="1"/>
  <c r="T335" i="33"/>
  <c r="T108" i="40" s="1"/>
  <c r="W658" i="33"/>
  <c r="W197" i="40" s="1"/>
  <c r="T87" i="40"/>
  <c r="U203" i="33"/>
  <c r="U88" i="40" s="1"/>
  <c r="V482" i="40"/>
  <c r="W1694" i="33"/>
  <c r="S197" i="33"/>
  <c r="W160" i="40"/>
  <c r="V497" i="33"/>
  <c r="V687" i="33"/>
  <c r="V136" i="33" s="1"/>
  <c r="S204" i="33"/>
  <c r="T438" i="40"/>
  <c r="U1585" i="33"/>
  <c r="U1583" i="33" s="1"/>
  <c r="U438" i="40" s="1"/>
  <c r="V688" i="33"/>
  <c r="V140" i="33" s="1"/>
  <c r="V1295" i="33"/>
  <c r="V1293" i="33" s="1"/>
  <c r="V372" i="40" s="1"/>
  <c r="V1598" i="33"/>
  <c r="V292" i="40"/>
  <c r="W1008" i="33"/>
  <c r="V1696" i="33"/>
  <c r="V177" i="33" s="1"/>
  <c r="V178" i="33" s="1"/>
  <c r="V1695" i="33"/>
  <c r="U486" i="33"/>
  <c r="U154" i="40" s="1"/>
  <c r="T88" i="40"/>
  <c r="V1195" i="33"/>
  <c r="W344" i="40"/>
  <c r="W1192" i="33"/>
  <c r="W343" i="40" s="1"/>
  <c r="T81" i="40"/>
  <c r="U181" i="33"/>
  <c r="I1872" i="33"/>
  <c r="U454" i="33"/>
  <c r="U139" i="40" s="1"/>
  <c r="W494" i="33"/>
  <c r="W159" i="40" s="1"/>
  <c r="S307" i="33"/>
  <c r="T106" i="40"/>
  <c r="V1367" i="33"/>
  <c r="V390" i="40" s="1"/>
  <c r="V391" i="40"/>
  <c r="Q578" i="40"/>
  <c r="W1159" i="33"/>
  <c r="W334" i="40" s="1"/>
  <c r="W335" i="40"/>
  <c r="T28" i="40"/>
  <c r="S63" i="33"/>
  <c r="T60" i="33"/>
  <c r="U1864" i="33"/>
  <c r="U524" i="40" s="1"/>
  <c r="V483" i="33"/>
  <c r="V152" i="40" s="1"/>
  <c r="W900" i="33"/>
  <c r="W264" i="40" s="1"/>
  <c r="W265" i="40"/>
  <c r="U649" i="33"/>
  <c r="U194" i="40" s="1"/>
  <c r="V1536" i="33"/>
  <c r="T1920" i="33"/>
  <c r="T542" i="40"/>
  <c r="V1560" i="33"/>
  <c r="W432" i="40"/>
  <c r="V241" i="40"/>
  <c r="W823" i="33"/>
  <c r="W821" i="33" s="1"/>
  <c r="W241" i="40" s="1"/>
  <c r="T194" i="33"/>
  <c r="T84" i="40" s="1"/>
  <c r="W1064" i="33"/>
  <c r="W309" i="40" s="1"/>
  <c r="W310" i="40"/>
  <c r="P580" i="40"/>
  <c r="S338" i="33"/>
  <c r="T434" i="33"/>
  <c r="T50" i="33"/>
  <c r="T22" i="40" s="1"/>
  <c r="T26" i="33"/>
  <c r="T10" i="40" s="1"/>
  <c r="Q79" i="33"/>
  <c r="Q36" i="40" s="1"/>
  <c r="T304" i="33"/>
  <c r="T105" i="40" s="1"/>
  <c r="R1839" i="33"/>
  <c r="W1484" i="33"/>
  <c r="U378" i="33"/>
  <c r="U110" i="40" s="1"/>
  <c r="S1836" i="33"/>
  <c r="S509" i="40" s="1"/>
  <c r="P1593" i="33"/>
  <c r="Q1590" i="33"/>
  <c r="Q442" i="40" s="1"/>
  <c r="W589" i="33"/>
  <c r="W826" i="33" s="1"/>
  <c r="U654" i="33"/>
  <c r="U100" i="33" s="1"/>
  <c r="T72" i="33"/>
  <c r="T33" i="40" s="1"/>
  <c r="T396" i="33"/>
  <c r="V92" i="33"/>
  <c r="T75" i="33"/>
  <c r="W89" i="33"/>
  <c r="W42" i="40" s="1"/>
  <c r="W861" i="33"/>
  <c r="V1067" i="33"/>
  <c r="U393" i="33"/>
  <c r="U117" i="40" s="1"/>
  <c r="U1875" i="33"/>
  <c r="U303" i="33"/>
  <c r="U104" i="40" s="1"/>
  <c r="V1162" i="33"/>
  <c r="U1624" i="33"/>
  <c r="U1844" i="33"/>
  <c r="U513" i="40" s="1"/>
  <c r="V1537" i="33"/>
  <c r="V8" i="33" s="1"/>
  <c r="U1004" i="33"/>
  <c r="V1001" i="33"/>
  <c r="V289" i="40" s="1"/>
  <c r="U1650" i="33"/>
  <c r="U471" i="40" s="1"/>
  <c r="V1176" i="33"/>
  <c r="V339" i="40" s="1"/>
  <c r="V1180" i="33"/>
  <c r="V273" i="33" s="1"/>
  <c r="V1183" i="33"/>
  <c r="V646" i="33" s="1"/>
  <c r="V648" i="33" s="1"/>
  <c r="V651" i="33" s="1"/>
  <c r="V1181" i="33"/>
  <c r="V352" i="33" s="1"/>
  <c r="V1179" i="33"/>
  <c r="V1182" i="33"/>
  <c r="V447" i="33" s="1"/>
  <c r="V451" i="33" s="1"/>
  <c r="V137" i="40" s="1"/>
  <c r="T98" i="33"/>
  <c r="T46" i="40" s="1"/>
  <c r="W1671" i="33"/>
  <c r="W294" i="33" s="1"/>
  <c r="W1672" i="33"/>
  <c r="W922" i="33" s="1"/>
  <c r="W923" i="33" s="1"/>
  <c r="W926" i="33" s="1"/>
  <c r="W1670" i="33"/>
  <c r="W232" i="33" s="1"/>
  <c r="W1669" i="33"/>
  <c r="V928" i="33"/>
  <c r="V64" i="33" s="1"/>
  <c r="V65" i="33" s="1"/>
  <c r="V29" i="40" s="1"/>
  <c r="V927" i="33"/>
  <c r="V1900" i="33" s="1"/>
  <c r="V536" i="40" s="1"/>
  <c r="U439" i="33"/>
  <c r="U133" i="40" s="1"/>
  <c r="J394" i="33"/>
  <c r="W512" i="33"/>
  <c r="W956" i="33"/>
  <c r="W279" i="40" s="1"/>
  <c r="W587" i="33"/>
  <c r="W1930" i="33" s="1"/>
  <c r="W546" i="40" s="1"/>
  <c r="W1832" i="33"/>
  <c r="W613" i="33" s="1"/>
  <c r="W614" i="33" s="1"/>
  <c r="J616" i="33" s="1"/>
  <c r="W1831" i="33"/>
  <c r="V959" i="33"/>
  <c r="W588" i="33"/>
  <c r="W679" i="33" s="1"/>
  <c r="W681" i="33" s="1"/>
  <c r="U1218" i="33"/>
  <c r="U355" i="40" s="1"/>
  <c r="U1222" i="33"/>
  <c r="U39" i="33" s="1"/>
  <c r="U41" i="33" s="1"/>
  <c r="U17" i="40" s="1"/>
  <c r="U1221" i="33"/>
  <c r="U1899" i="33"/>
  <c r="U1104" i="33"/>
  <c r="U1102" i="33" s="1"/>
  <c r="U317" i="40" s="1"/>
  <c r="W1028" i="33"/>
  <c r="W300" i="40" s="1"/>
  <c r="W1032" i="33"/>
  <c r="W214" i="33" s="1"/>
  <c r="W1033" i="33"/>
  <c r="W265" i="33" s="1"/>
  <c r="W1034" i="33"/>
  <c r="W981" i="33" s="1"/>
  <c r="W1031" i="33"/>
  <c r="V1399" i="33"/>
  <c r="V1397" i="33" s="1"/>
  <c r="V400" i="40" s="1"/>
  <c r="V1621" i="33"/>
  <c r="V457" i="40" s="1"/>
  <c r="W1189" i="33"/>
  <c r="W1190" i="33"/>
  <c r="W1580" i="33" s="1"/>
  <c r="W1582" i="33" s="1"/>
  <c r="W437" i="40" s="1"/>
  <c r="W1390" i="33"/>
  <c r="W1388" i="33" s="1"/>
  <c r="W398" i="40" s="1"/>
  <c r="V906" i="33"/>
  <c r="V267" i="40" s="1"/>
  <c r="V910" i="33"/>
  <c r="V531" i="33" s="1"/>
  <c r="V909" i="33"/>
  <c r="V1879" i="33" s="1"/>
  <c r="V529" i="40" s="1"/>
  <c r="W1334" i="33"/>
  <c r="W383" i="40" s="1"/>
  <c r="W1338" i="33"/>
  <c r="W279" i="33" s="1"/>
  <c r="W1340" i="33"/>
  <c r="W357" i="33" s="1"/>
  <c r="W1337" i="33"/>
  <c r="W1341" i="33"/>
  <c r="W399" i="33" s="1"/>
  <c r="W1339" i="33"/>
  <c r="W322" i="33" s="1"/>
  <c r="W1342" i="33"/>
  <c r="W1040" i="33" s="1"/>
  <c r="W87" i="33"/>
  <c r="W84" i="33"/>
  <c r="W39" i="40" s="1"/>
  <c r="W1412" i="33"/>
  <c r="J1411" i="33"/>
  <c r="W1116" i="33"/>
  <c r="U152" i="33"/>
  <c r="U67" i="40" s="1"/>
  <c r="U1131" i="33"/>
  <c r="U328" i="40" s="1"/>
  <c r="U1136" i="33"/>
  <c r="U129" i="33" s="1"/>
  <c r="U130" i="33" s="1"/>
  <c r="U59" i="40" s="1"/>
  <c r="U1137" i="33"/>
  <c r="U1038" i="33" s="1"/>
  <c r="U1041" i="33" s="1"/>
  <c r="U1135" i="33"/>
  <c r="U123" i="33" s="1"/>
  <c r="U124" i="33" s="1"/>
  <c r="U56" i="40" s="1"/>
  <c r="U1134" i="33"/>
  <c r="U1891" i="33" s="1"/>
  <c r="U533" i="40" s="1"/>
  <c r="J151" i="33"/>
  <c r="S128" i="33"/>
  <c r="T125" i="33"/>
  <c r="T57" i="40" s="1"/>
  <c r="U664" i="33"/>
  <c r="V661" i="33"/>
  <c r="V199" i="40" s="1"/>
  <c r="W1286" i="33"/>
  <c r="W533" i="33" s="1"/>
  <c r="T1042" i="33"/>
  <c r="T302" i="40" s="1"/>
  <c r="T1046" i="33"/>
  <c r="T543" i="33" s="1"/>
  <c r="T544" i="33" s="1"/>
  <c r="T1045" i="33"/>
  <c r="T1888" i="33" s="1"/>
  <c r="T532" i="40" s="1"/>
  <c r="R115" i="33"/>
  <c r="R52" i="40" s="1"/>
  <c r="T1653" i="33"/>
  <c r="W1096" i="33"/>
  <c r="W268" i="33" s="1"/>
  <c r="W1097" i="33"/>
  <c r="W1070" i="33" s="1"/>
  <c r="W1071" i="33" s="1"/>
  <c r="J1073" i="33" s="1"/>
  <c r="W1095" i="33"/>
  <c r="W227" i="33" s="1"/>
  <c r="W1094" i="33"/>
  <c r="W1285" i="33"/>
  <c r="W1535" i="33"/>
  <c r="W1469" i="33"/>
  <c r="W419" i="33" s="1"/>
  <c r="W1467" i="33"/>
  <c r="W327" i="33" s="1"/>
  <c r="W1466" i="33"/>
  <c r="W286" i="33" s="1"/>
  <c r="W1465" i="33"/>
  <c r="W1470" i="33"/>
  <c r="W1417" i="33" s="1"/>
  <c r="W1468" i="33"/>
  <c r="W364" i="33" s="1"/>
  <c r="V903" i="33"/>
  <c r="U461" i="33"/>
  <c r="U142" i="40" s="1"/>
  <c r="J460" i="33"/>
  <c r="V747" i="33"/>
  <c r="V750" i="33" s="1"/>
  <c r="V224" i="33" s="1"/>
  <c r="Q161" i="33"/>
  <c r="Q72" i="40" s="1"/>
  <c r="Q164" i="33"/>
  <c r="U718" i="33"/>
  <c r="U219" i="40" s="1"/>
  <c r="U722" i="33"/>
  <c r="U52" i="33" s="1"/>
  <c r="U53" i="33" s="1"/>
  <c r="U23" i="40" s="1"/>
  <c r="U721" i="33"/>
  <c r="U1918" i="33" s="1"/>
  <c r="U542" i="40" s="1"/>
  <c r="W1057" i="33"/>
  <c r="W1061" i="33"/>
  <c r="W397" i="33" s="1"/>
  <c r="W1059" i="33"/>
  <c r="W316" i="33" s="1"/>
  <c r="W1062" i="33"/>
  <c r="W1037" i="33" s="1"/>
  <c r="W1060" i="33"/>
  <c r="W347" i="33" s="1"/>
  <c r="W1058" i="33"/>
  <c r="W266" i="33" s="1"/>
  <c r="U1926" i="33"/>
  <c r="W736" i="33"/>
  <c r="W223" i="40" s="1"/>
  <c r="W741" i="33"/>
  <c r="W743" i="33" s="1"/>
  <c r="W744" i="33" s="1"/>
  <c r="J746" i="33" s="1"/>
  <c r="W739" i="33"/>
  <c r="W740" i="33"/>
  <c r="W254" i="33" s="1"/>
  <c r="W845" i="33"/>
  <c r="W311" i="33" s="1"/>
  <c r="W848" i="33"/>
  <c r="W828" i="33" s="1"/>
  <c r="W847" i="33"/>
  <c r="W429" i="33" s="1"/>
  <c r="W430" i="33" s="1"/>
  <c r="W128" i="40" s="1"/>
  <c r="W844" i="33"/>
  <c r="W258" i="33" s="1"/>
  <c r="W846" i="33"/>
  <c r="W342" i="33" s="1"/>
  <c r="W843" i="33"/>
  <c r="W1267" i="33"/>
  <c r="V1927" i="33"/>
  <c r="V545" i="40" s="1"/>
  <c r="V245" i="33"/>
  <c r="V100" i="40" s="1"/>
  <c r="V668" i="33"/>
  <c r="V201" i="40" s="1"/>
  <c r="V672" i="33"/>
  <c r="V21" i="33" s="1"/>
  <c r="V671" i="33"/>
  <c r="W1852" i="33"/>
  <c r="W518" i="40" s="1"/>
  <c r="V1855" i="33"/>
  <c r="W1459" i="33"/>
  <c r="W1429" i="33" s="1"/>
  <c r="W1458" i="33"/>
  <c r="W418" i="33" s="1"/>
  <c r="W1455" i="33"/>
  <c r="W285" i="33" s="1"/>
  <c r="W1454" i="33"/>
  <c r="W1457" i="33"/>
  <c r="W363" i="33" s="1"/>
  <c r="W1456" i="33"/>
  <c r="W326" i="33" s="1"/>
  <c r="T56" i="33"/>
  <c r="T25" i="40" s="1"/>
  <c r="U1370" i="33"/>
  <c r="T68" i="33"/>
  <c r="T31" i="40" s="1"/>
  <c r="R35" i="33"/>
  <c r="R15" i="40" s="1"/>
  <c r="T119" i="33"/>
  <c r="T54" i="40" s="1"/>
  <c r="S238" i="33"/>
  <c r="V1382" i="33"/>
  <c r="V395" i="40" s="1"/>
  <c r="W1152" i="33"/>
  <c r="U1421" i="33"/>
  <c r="U404" i="40" s="1"/>
  <c r="U1424" i="33"/>
  <c r="U1425" i="33"/>
  <c r="U6" i="33" s="1"/>
  <c r="W1448" i="33"/>
  <c r="W1416" i="33" s="1"/>
  <c r="W1445" i="33"/>
  <c r="W188" i="33" s="1"/>
  <c r="W1444" i="33"/>
  <c r="W1867" i="33" s="1"/>
  <c r="W525" i="40" s="1"/>
  <c r="W1446" i="33"/>
  <c r="W362" i="33" s="1"/>
  <c r="W1447" i="33"/>
  <c r="W463" i="33" s="1"/>
  <c r="W464" i="33" s="1"/>
  <c r="W143" i="40" s="1"/>
  <c r="V1869" i="33"/>
  <c r="W1604" i="33"/>
  <c r="W1606" i="33"/>
  <c r="W292" i="33" s="1"/>
  <c r="W1605" i="33"/>
  <c r="W217" i="33" s="1"/>
  <c r="W1607" i="33"/>
  <c r="W1290" i="33" s="1"/>
  <c r="W1292" i="33" s="1"/>
  <c r="J1294" i="33" s="1"/>
  <c r="W1601" i="33"/>
  <c r="W448" i="40" s="1"/>
  <c r="V467" i="33"/>
  <c r="V145" i="40" s="1"/>
  <c r="S42" i="33"/>
  <c r="S18" i="40" s="1"/>
  <c r="S45" i="33"/>
  <c r="T519" i="33"/>
  <c r="T172" i="40" s="1"/>
  <c r="U698" i="33"/>
  <c r="V629" i="33"/>
  <c r="V192" i="40" s="1"/>
  <c r="V632" i="33"/>
  <c r="V637" i="33"/>
  <c r="V1834" i="33" s="1"/>
  <c r="V1835" i="33" s="1"/>
  <c r="V508" i="40" s="1"/>
  <c r="V636" i="33"/>
  <c r="V139" i="33" s="1"/>
  <c r="V634" i="33"/>
  <c r="V117" i="33" s="1"/>
  <c r="V118" i="33" s="1"/>
  <c r="V53" i="40" s="1"/>
  <c r="V635" i="33"/>
  <c r="V135" i="33" s="1"/>
  <c r="V633" i="33"/>
  <c r="V108" i="33" s="1"/>
  <c r="V644" i="33"/>
  <c r="V645" i="33"/>
  <c r="V171" i="33" s="1"/>
  <c r="V172" i="33" s="1"/>
  <c r="V77" i="40" s="1"/>
  <c r="U388" i="33"/>
  <c r="U115" i="40" s="1"/>
  <c r="U983" i="33"/>
  <c r="U285" i="40" s="1"/>
  <c r="U988" i="33"/>
  <c r="U514" i="33" s="1"/>
  <c r="U516" i="33" s="1"/>
  <c r="U170" i="40" s="1"/>
  <c r="U987" i="33"/>
  <c r="U1903" i="33" s="1"/>
  <c r="U537" i="40" s="1"/>
  <c r="U986" i="33"/>
  <c r="U1906" i="33" s="1"/>
  <c r="U538" i="40" s="1"/>
  <c r="U1385" i="33"/>
  <c r="W1779" i="33"/>
  <c r="W375" i="33" s="1"/>
  <c r="W1777" i="33"/>
  <c r="W299" i="33" s="1"/>
  <c r="W1778" i="33"/>
  <c r="W331" i="33" s="1"/>
  <c r="W1776" i="33"/>
  <c r="W199" i="33" s="1"/>
  <c r="W200" i="33" s="1"/>
  <c r="W86" i="40" s="1"/>
  <c r="W1780" i="33"/>
  <c r="W639" i="33" s="1"/>
  <c r="W640" i="33" s="1"/>
  <c r="J642" i="33" s="1"/>
  <c r="W1775" i="33"/>
  <c r="V991" i="33"/>
  <c r="V287" i="40" s="1"/>
  <c r="V996" i="33"/>
  <c r="V314" i="33" s="1"/>
  <c r="V994" i="33"/>
  <c r="V999" i="33"/>
  <c r="V980" i="33" s="1"/>
  <c r="V982" i="33" s="1"/>
  <c r="V997" i="33"/>
  <c r="V345" i="33" s="1"/>
  <c r="V998" i="33"/>
  <c r="V406" i="33" s="1"/>
  <c r="V408" i="33" s="1"/>
  <c r="V122" i="40" s="1"/>
  <c r="V995" i="33"/>
  <c r="V263" i="33" s="1"/>
  <c r="W1772" i="33"/>
  <c r="W498" i="40" s="1"/>
  <c r="T175" i="33"/>
  <c r="T79" i="40" s="1"/>
  <c r="W1110" i="33"/>
  <c r="W320" i="40" s="1"/>
  <c r="J61" i="33"/>
  <c r="J49" i="33"/>
  <c r="T210" i="33"/>
  <c r="V695" i="33"/>
  <c r="V211" i="40" s="1"/>
  <c r="U207" i="33"/>
  <c r="U90" i="40" s="1"/>
  <c r="S131" i="33"/>
  <c r="S60" i="40" s="1"/>
  <c r="T122" i="33"/>
  <c r="U411" i="33"/>
  <c r="U124" i="40" s="1"/>
  <c r="Q568" i="33"/>
  <c r="Q181" i="40" s="1"/>
  <c r="V615" i="33"/>
  <c r="V188" i="40" s="1"/>
  <c r="V618" i="33"/>
  <c r="V1873" i="33" s="1"/>
  <c r="V527" i="40" s="1"/>
  <c r="V620" i="33"/>
  <c r="V1648" i="33" s="1"/>
  <c r="V1649" i="33" s="1"/>
  <c r="V470" i="40" s="1"/>
  <c r="V619" i="33"/>
  <c r="V165" i="33" s="1"/>
  <c r="V166" i="33" s="1"/>
  <c r="V74" i="40" s="1"/>
  <c r="V893" i="33"/>
  <c r="V865" i="33" s="1"/>
  <c r="V867" i="33" s="1"/>
  <c r="V891" i="33"/>
  <c r="V187" i="33" s="1"/>
  <c r="V892" i="33"/>
  <c r="V225" i="33" s="1"/>
  <c r="V890" i="33"/>
  <c r="V1861" i="33" s="1"/>
  <c r="V523" i="40" s="1"/>
  <c r="U1212" i="33"/>
  <c r="U353" i="40" s="1"/>
  <c r="S575" i="33"/>
  <c r="S183" i="40" s="1"/>
  <c r="S578" i="33"/>
  <c r="S1909" i="33" s="1"/>
  <c r="S539" i="40" s="1"/>
  <c r="S579" i="33"/>
  <c r="S3" i="33" s="1"/>
  <c r="S10" i="33" s="1"/>
  <c r="S2" i="40" s="1"/>
  <c r="S580" i="33"/>
  <c r="S33" i="33" s="1"/>
  <c r="S34" i="33" s="1"/>
  <c r="S14" i="40" s="1"/>
  <c r="V887" i="33"/>
  <c r="V259" i="40" s="1"/>
  <c r="P38" i="33"/>
  <c r="T235" i="33"/>
  <c r="T96" i="40" s="1"/>
  <c r="V433" i="33"/>
  <c r="V130" i="40" s="1"/>
  <c r="U445" i="33"/>
  <c r="U136" i="40" s="1"/>
  <c r="V1713" i="33"/>
  <c r="V486" i="40" s="1"/>
  <c r="V1717" i="33"/>
  <c r="V22" i="33" s="1"/>
  <c r="V1716" i="33"/>
  <c r="J506" i="33"/>
  <c r="W794" i="33"/>
  <c r="S833" i="33"/>
  <c r="S837" i="33" s="1"/>
  <c r="S77" i="33" s="1"/>
  <c r="S78" i="33" s="1"/>
  <c r="S35" i="40" s="1"/>
  <c r="S428" i="33"/>
  <c r="T425" i="33"/>
  <c r="T126" i="40" s="1"/>
  <c r="T96" i="33"/>
  <c r="T45" i="40" s="1"/>
  <c r="W1330" i="33"/>
  <c r="W381" i="40" s="1"/>
  <c r="T1917" i="33"/>
  <c r="U1435" i="33"/>
  <c r="U1433" i="33" s="1"/>
  <c r="U406" i="40" s="1"/>
  <c r="T1884" i="33"/>
  <c r="V561" i="33"/>
  <c r="V179" i="40" s="1"/>
  <c r="V564" i="33"/>
  <c r="V565" i="33"/>
  <c r="V529" i="33" s="1"/>
  <c r="R107" i="33"/>
  <c r="T1072" i="33"/>
  <c r="T312" i="40" s="1"/>
  <c r="T1075" i="33"/>
  <c r="T1921" i="33" s="1"/>
  <c r="T543" i="40" s="1"/>
  <c r="T1076" i="33"/>
  <c r="T4" i="33" s="1"/>
  <c r="T1077" i="33"/>
  <c r="T101" i="33" s="1"/>
  <c r="T103" i="33" s="1"/>
  <c r="T47" i="40" s="1"/>
  <c r="T526" i="33"/>
  <c r="T175" i="40" s="1"/>
  <c r="T508" i="33"/>
  <c r="R1878" i="33"/>
  <c r="S104" i="33"/>
  <c r="S48" i="40" s="1"/>
  <c r="S405" i="33"/>
  <c r="T402" i="33"/>
  <c r="T120" i="40" s="1"/>
  <c r="R134" i="33"/>
  <c r="P571" i="33"/>
  <c r="U505" i="33"/>
  <c r="U165" i="40" s="1"/>
  <c r="U542" i="33"/>
  <c r="U1588" i="33" s="1"/>
  <c r="U1589" i="33" s="1"/>
  <c r="U441" i="40" s="1"/>
  <c r="U540" i="33"/>
  <c r="U159" i="33" s="1"/>
  <c r="U160" i="33" s="1"/>
  <c r="U71" i="40" s="1"/>
  <c r="U539" i="33"/>
  <c r="U1882" i="33" s="1"/>
  <c r="U530" i="40" s="1"/>
  <c r="U541" i="33"/>
  <c r="U566" i="33" s="1"/>
  <c r="U567" i="33" s="1"/>
  <c r="U180" i="40" s="1"/>
  <c r="F235" i="43"/>
  <c r="F231" i="43"/>
  <c r="R11" i="33" l="1"/>
  <c r="R3" i="40" s="1"/>
  <c r="V473" i="33"/>
  <c r="W895" i="33"/>
  <c r="W261" i="40" s="1"/>
  <c r="T1838" i="33"/>
  <c r="T510" i="40" s="1"/>
  <c r="V112" i="33"/>
  <c r="V50" i="40" s="1"/>
  <c r="Q14" i="33"/>
  <c r="W470" i="33"/>
  <c r="W147" i="40" s="1"/>
  <c r="U169" i="33"/>
  <c r="U76" i="40" s="1"/>
  <c r="V898" i="33"/>
  <c r="V490" i="40"/>
  <c r="W1732" i="33"/>
  <c r="T487" i="33"/>
  <c r="U19" i="33"/>
  <c r="U7" i="40" s="1"/>
  <c r="U337" i="33"/>
  <c r="U109" i="40" s="1"/>
  <c r="V203" i="40"/>
  <c r="W676" i="33"/>
  <c r="W219" i="33"/>
  <c r="W92" i="40" s="1"/>
  <c r="U222" i="33"/>
  <c r="U94" i="40" s="1"/>
  <c r="T48" i="33"/>
  <c r="T21" i="40" s="1"/>
  <c r="U484" i="33"/>
  <c r="U153" i="40" s="1"/>
  <c r="T455" i="33"/>
  <c r="U452" i="33"/>
  <c r="U138" i="40" s="1"/>
  <c r="U196" i="33"/>
  <c r="U85" i="40" s="1"/>
  <c r="R147" i="33"/>
  <c r="V462" i="40"/>
  <c r="W1636" i="33"/>
  <c r="W1634" i="33" s="1"/>
  <c r="W462" i="40" s="1"/>
  <c r="R81" i="33"/>
  <c r="R37" i="40" s="1"/>
  <c r="V143" i="33"/>
  <c r="V62" i="40" s="1"/>
  <c r="W1912" i="33"/>
  <c r="W540" i="40" s="1"/>
  <c r="T112" i="40"/>
  <c r="T379" i="33"/>
  <c r="T111" i="40" s="1"/>
  <c r="S382" i="33"/>
  <c r="T204" i="33"/>
  <c r="R144" i="33"/>
  <c r="V659" i="33"/>
  <c r="U1866" i="33"/>
  <c r="W1369" i="33"/>
  <c r="W1367" i="33" s="1"/>
  <c r="W390" i="40" s="1"/>
  <c r="W656" i="33"/>
  <c r="W196" i="40" s="1"/>
  <c r="V1585" i="33"/>
  <c r="V1583" i="33" s="1"/>
  <c r="V438" i="40" s="1"/>
  <c r="W1692" i="33"/>
  <c r="W482" i="40" s="1"/>
  <c r="W1695" i="33"/>
  <c r="W1696" i="33"/>
  <c r="W177" i="33" s="1"/>
  <c r="W178" i="33" s="1"/>
  <c r="W80" i="40" s="1"/>
  <c r="W830" i="33"/>
  <c r="W244" i="40" s="1"/>
  <c r="U439" i="40"/>
  <c r="T1586" i="33"/>
  <c r="U82" i="40"/>
  <c r="U179" i="33"/>
  <c r="S182" i="33"/>
  <c r="V80" i="40"/>
  <c r="U201" i="33"/>
  <c r="V1296" i="33"/>
  <c r="V1297" i="33"/>
  <c r="T66" i="33"/>
  <c r="T30" i="40" s="1"/>
  <c r="V1298" i="33"/>
  <c r="V515" i="33" s="1"/>
  <c r="W293" i="40"/>
  <c r="V1009" i="33"/>
  <c r="W1006" i="33"/>
  <c r="W292" i="40" s="1"/>
  <c r="W510" i="33"/>
  <c r="W168" i="40" s="1"/>
  <c r="W169" i="40"/>
  <c r="T51" i="33"/>
  <c r="T27" i="40"/>
  <c r="U62" i="33"/>
  <c r="S27" i="33"/>
  <c r="W242" i="40"/>
  <c r="V824" i="33"/>
  <c r="R63" i="40"/>
  <c r="S146" i="33"/>
  <c r="W1114" i="33"/>
  <c r="W323" i="40" s="1"/>
  <c r="W324" i="40"/>
  <c r="S564" i="40"/>
  <c r="T24" i="33"/>
  <c r="T9" i="40" s="1"/>
  <c r="W1265" i="33"/>
  <c r="W365" i="40" s="1"/>
  <c r="W366" i="40"/>
  <c r="R1592" i="33"/>
  <c r="W859" i="33"/>
  <c r="W252" i="40" s="1"/>
  <c r="W253" i="40"/>
  <c r="Q576" i="40"/>
  <c r="Q579" i="40" s="1"/>
  <c r="U167" i="33"/>
  <c r="U75" i="40" s="1"/>
  <c r="S170" i="33"/>
  <c r="W1482" i="33"/>
  <c r="W416" i="40" s="1"/>
  <c r="W1486" i="33"/>
  <c r="W229" i="33" s="1"/>
  <c r="W1485" i="33"/>
  <c r="W1487" i="33"/>
  <c r="W288" i="33" s="1"/>
  <c r="W1489" i="33"/>
  <c r="W1431" i="33" s="1"/>
  <c r="W1432" i="33" s="1"/>
  <c r="J1434" i="33" s="1"/>
  <c r="W1488" i="33"/>
  <c r="W365" i="33" s="1"/>
  <c r="V395" i="33"/>
  <c r="V118" i="40" s="1"/>
  <c r="V862" i="33"/>
  <c r="U74" i="33"/>
  <c r="U34" i="40" s="1"/>
  <c r="W1932" i="33"/>
  <c r="I1932" i="33" s="1"/>
  <c r="U306" i="33"/>
  <c r="U106" i="40" s="1"/>
  <c r="T99" i="33"/>
  <c r="U1842" i="33"/>
  <c r="U512" i="40" s="1"/>
  <c r="T1845" i="33"/>
  <c r="W1178" i="33"/>
  <c r="W1176" i="33" s="1"/>
  <c r="W339" i="40" s="1"/>
  <c r="W1003" i="33"/>
  <c r="W290" i="40" s="1"/>
  <c r="W927" i="33"/>
  <c r="W1900" i="33" s="1"/>
  <c r="W536" i="40" s="1"/>
  <c r="W928" i="33"/>
  <c r="W64" i="33" s="1"/>
  <c r="W65" i="33" s="1"/>
  <c r="W29" i="40" s="1"/>
  <c r="J925" i="33"/>
  <c r="W924" i="33"/>
  <c r="W271" i="40" s="1"/>
  <c r="V1902" i="33"/>
  <c r="W684" i="33"/>
  <c r="W686" i="33" s="1"/>
  <c r="W109" i="33" s="1"/>
  <c r="J683" i="33"/>
  <c r="V513" i="33"/>
  <c r="U437" i="33"/>
  <c r="U132" i="40" s="1"/>
  <c r="T440" i="33"/>
  <c r="V1220" i="33"/>
  <c r="V1881" i="33"/>
  <c r="W908" i="33"/>
  <c r="W1623" i="33"/>
  <c r="W458" i="40" s="1"/>
  <c r="W1391" i="33"/>
  <c r="W1393" i="33"/>
  <c r="W482" i="33" s="1"/>
  <c r="W1394" i="33"/>
  <c r="W1098" i="33" s="1"/>
  <c r="W1392" i="33"/>
  <c r="W283" i="33" s="1"/>
  <c r="V649" i="33"/>
  <c r="V194" i="40" s="1"/>
  <c r="V652" i="33"/>
  <c r="V1897" i="33" s="1"/>
  <c r="V535" i="40" s="1"/>
  <c r="V653" i="33"/>
  <c r="V15" i="33" s="1"/>
  <c r="V16" i="33" s="1"/>
  <c r="V5" i="40" s="1"/>
  <c r="V654" i="33"/>
  <c r="V100" i="33" s="1"/>
  <c r="W1399" i="33"/>
  <c r="W1397" i="33" s="1"/>
  <c r="W400" i="40" s="1"/>
  <c r="W1108" i="33"/>
  <c r="W319" i="40" s="1"/>
  <c r="J1584" i="33"/>
  <c r="V1404" i="33"/>
  <c r="V400" i="33" s="1"/>
  <c r="V401" i="33" s="1"/>
  <c r="V119" i="40" s="1"/>
  <c r="V1402" i="33"/>
  <c r="V325" i="33" s="1"/>
  <c r="V334" i="33" s="1"/>
  <c r="V107" i="40" s="1"/>
  <c r="V1405" i="33"/>
  <c r="V1099" i="33" s="1"/>
  <c r="V1101" i="33" s="1"/>
  <c r="V1104" i="33" s="1"/>
  <c r="V1400" i="33"/>
  <c r="V1864" i="33" s="1"/>
  <c r="V524" i="40" s="1"/>
  <c r="V1403" i="33"/>
  <c r="V361" i="33" s="1"/>
  <c r="V378" i="33" s="1"/>
  <c r="V110" i="40" s="1"/>
  <c r="V1401" i="33"/>
  <c r="V284" i="33" s="1"/>
  <c r="V303" i="33" s="1"/>
  <c r="V104" i="40" s="1"/>
  <c r="U1106" i="33"/>
  <c r="U572" i="33" s="1"/>
  <c r="U574" i="33" s="1"/>
  <c r="U1105" i="33"/>
  <c r="T517" i="33"/>
  <c r="T171" i="40" s="1"/>
  <c r="W663" i="33"/>
  <c r="W200" i="40" s="1"/>
  <c r="V1117" i="33"/>
  <c r="T54" i="33"/>
  <c r="T24" i="40" s="1"/>
  <c r="T1890" i="33"/>
  <c r="U127" i="33"/>
  <c r="U58" i="40" s="1"/>
  <c r="U1044" i="33"/>
  <c r="T547" i="33"/>
  <c r="T545" i="33" s="1"/>
  <c r="T177" i="40" s="1"/>
  <c r="W1413" i="33"/>
  <c r="W1410" i="33"/>
  <c r="W402" i="40" s="1"/>
  <c r="W1414" i="33"/>
  <c r="W5" i="33" s="1"/>
  <c r="R116" i="33"/>
  <c r="R113" i="33"/>
  <c r="R51" i="40" s="1"/>
  <c r="V1133" i="33"/>
  <c r="U1893" i="33"/>
  <c r="V749" i="33"/>
  <c r="V184" i="33" s="1"/>
  <c r="V193" i="33" s="1"/>
  <c r="V83" i="40" s="1"/>
  <c r="U150" i="33"/>
  <c r="U66" i="40" s="1"/>
  <c r="T153" i="33"/>
  <c r="W1420" i="33"/>
  <c r="J1422" i="33" s="1"/>
  <c r="V745" i="33"/>
  <c r="V225" i="40" s="1"/>
  <c r="V23" i="33"/>
  <c r="V8" i="40" s="1"/>
  <c r="V751" i="33"/>
  <c r="V715" i="33" s="1"/>
  <c r="V717" i="33" s="1"/>
  <c r="V720" i="33" s="1"/>
  <c r="V722" i="33" s="1"/>
  <c r="V52" i="33" s="1"/>
  <c r="V53" i="33" s="1"/>
  <c r="V23" i="40" s="1"/>
  <c r="U459" i="33"/>
  <c r="U141" i="40" s="1"/>
  <c r="T462" i="33"/>
  <c r="V748" i="33"/>
  <c r="V1924" i="33" s="1"/>
  <c r="V544" i="40" s="1"/>
  <c r="W1533" i="33"/>
  <c r="W426" i="40" s="1"/>
  <c r="W1536" i="33"/>
  <c r="W1537" i="33"/>
  <c r="W8" i="33" s="1"/>
  <c r="R570" i="33"/>
  <c r="R182" i="40" s="1"/>
  <c r="W670" i="33"/>
  <c r="W1384" i="33"/>
  <c r="W396" i="40" s="1"/>
  <c r="U246" i="33"/>
  <c r="V243" i="33"/>
  <c r="V99" i="40" s="1"/>
  <c r="U1920" i="33"/>
  <c r="V234" i="33"/>
  <c r="V95" i="40" s="1"/>
  <c r="V1929" i="33"/>
  <c r="R163" i="33"/>
  <c r="J466" i="33"/>
  <c r="J432" i="33"/>
  <c r="J832" i="33"/>
  <c r="U121" i="33"/>
  <c r="R57" i="33"/>
  <c r="T69" i="33"/>
  <c r="V1268" i="33"/>
  <c r="U50" i="33"/>
  <c r="U22" i="40" s="1"/>
  <c r="V1370" i="33"/>
  <c r="U468" i="33"/>
  <c r="W1869" i="33"/>
  <c r="I1869" i="33" s="1"/>
  <c r="W1156" i="33"/>
  <c r="W480" i="33" s="1"/>
  <c r="W1157" i="33"/>
  <c r="W1039" i="33" s="1"/>
  <c r="W1154" i="33"/>
  <c r="W271" i="33" s="1"/>
  <c r="W1153" i="33"/>
  <c r="W1155" i="33"/>
  <c r="W350" i="33" s="1"/>
  <c r="S520" i="33"/>
  <c r="V465" i="33"/>
  <c r="V144" i="40" s="1"/>
  <c r="W1295" i="33"/>
  <c r="U434" i="33"/>
  <c r="V1423" i="33"/>
  <c r="J221" i="33"/>
  <c r="W1150" i="33"/>
  <c r="W332" i="40" s="1"/>
  <c r="S13" i="33"/>
  <c r="S4" i="40" s="1"/>
  <c r="T412" i="33"/>
  <c r="T133" i="33"/>
  <c r="T61" i="40" s="1"/>
  <c r="U409" i="33"/>
  <c r="U123" i="40" s="1"/>
  <c r="T44" i="33"/>
  <c r="T19" i="40" s="1"/>
  <c r="W993" i="33"/>
  <c r="U1905" i="33"/>
  <c r="J202" i="33"/>
  <c r="T338" i="33"/>
  <c r="S176" i="33"/>
  <c r="T173" i="33"/>
  <c r="T78" i="40" s="1"/>
  <c r="V985" i="33"/>
  <c r="U1908" i="33"/>
  <c r="U386" i="33"/>
  <c r="U114" i="40" s="1"/>
  <c r="T389" i="33"/>
  <c r="W643" i="33"/>
  <c r="W631" i="33"/>
  <c r="W629" i="33" s="1"/>
  <c r="W192" i="40" s="1"/>
  <c r="V431" i="33"/>
  <c r="V129" i="40" s="1"/>
  <c r="V1111" i="33"/>
  <c r="U443" i="33"/>
  <c r="U135" i="40" s="1"/>
  <c r="V209" i="33"/>
  <c r="V91" i="40" s="1"/>
  <c r="W697" i="33"/>
  <c r="W212" i="40" s="1"/>
  <c r="V1875" i="33"/>
  <c r="S834" i="33"/>
  <c r="S246" i="40" s="1"/>
  <c r="V870" i="33"/>
  <c r="V873" i="33" s="1"/>
  <c r="V530" i="33" s="1"/>
  <c r="V535" i="33" s="1"/>
  <c r="V538" i="33" s="1"/>
  <c r="V1863" i="33"/>
  <c r="W617" i="33"/>
  <c r="U237" i="33"/>
  <c r="U97" i="40" s="1"/>
  <c r="W889" i="33"/>
  <c r="W887" i="33" s="1"/>
  <c r="W259" i="40" s="1"/>
  <c r="S1911" i="33"/>
  <c r="S835" i="33"/>
  <c r="S1876" i="33" s="1"/>
  <c r="S528" i="40" s="1"/>
  <c r="S565" i="40" s="1"/>
  <c r="T577" i="33"/>
  <c r="T1213" i="33"/>
  <c r="U1210" i="33"/>
  <c r="U352" i="40" s="1"/>
  <c r="V1652" i="33"/>
  <c r="V472" i="40" s="1"/>
  <c r="S37" i="33"/>
  <c r="S16" i="40" s="1"/>
  <c r="T20" i="33"/>
  <c r="U17" i="33"/>
  <c r="U6" i="40" s="1"/>
  <c r="T446" i="33"/>
  <c r="W797" i="33"/>
  <c r="W110" i="33" s="1"/>
  <c r="W798" i="33"/>
  <c r="W137" i="33" s="1"/>
  <c r="W796" i="33"/>
  <c r="W76" i="33" s="1"/>
  <c r="W795" i="33"/>
  <c r="W799" i="33"/>
  <c r="W141" i="33" s="1"/>
  <c r="W792" i="33"/>
  <c r="W235" i="40" s="1"/>
  <c r="U220" i="33"/>
  <c r="U93" i="40" s="1"/>
  <c r="T223" i="33"/>
  <c r="U98" i="33"/>
  <c r="U46" i="40" s="1"/>
  <c r="U427" i="33"/>
  <c r="U127" i="40" s="1"/>
  <c r="W1328" i="33"/>
  <c r="W380" i="40" s="1"/>
  <c r="V1331" i="33"/>
  <c r="V1435" i="33"/>
  <c r="U1437" i="33"/>
  <c r="U7" i="33" s="1"/>
  <c r="U1438" i="33"/>
  <c r="U102" i="33" s="1"/>
  <c r="U1436" i="33"/>
  <c r="U1915" i="33" s="1"/>
  <c r="U541" i="40" s="1"/>
  <c r="U1884" i="33"/>
  <c r="T106" i="33"/>
  <c r="T49" i="40" s="1"/>
  <c r="R82" i="33"/>
  <c r="S1839" i="33"/>
  <c r="W563" i="33"/>
  <c r="T1923" i="33"/>
  <c r="U404" i="33"/>
  <c r="U121" i="40" s="1"/>
  <c r="S527" i="33"/>
  <c r="T524" i="33"/>
  <c r="T174" i="40" s="1"/>
  <c r="U1074" i="33"/>
  <c r="R79" i="33"/>
  <c r="R36" i="40" s="1"/>
  <c r="T1836" i="33"/>
  <c r="T509" i="40" s="1"/>
  <c r="V507" i="33"/>
  <c r="V166" i="40" s="1"/>
  <c r="V486" i="33"/>
  <c r="V154" i="40" s="1"/>
  <c r="C5" i="47"/>
  <c r="C9" i="47"/>
  <c r="C10" i="47"/>
  <c r="B8" i="47"/>
  <c r="C3" i="47"/>
  <c r="B9" i="47"/>
  <c r="C4" i="47"/>
  <c r="B10" i="47"/>
  <c r="C6" i="47"/>
  <c r="B12" i="47"/>
  <c r="C7" i="47"/>
  <c r="B2" i="47"/>
  <c r="C8" i="47"/>
  <c r="C2" i="47"/>
  <c r="C11" i="47"/>
  <c r="B5" i="47"/>
  <c r="C12" i="47"/>
  <c r="B6" i="47"/>
  <c r="B7" i="47"/>
  <c r="B3" i="47"/>
  <c r="B4" i="47"/>
  <c r="B11" i="47"/>
  <c r="U335" i="33" l="1"/>
  <c r="U108" i="40" s="1"/>
  <c r="V454" i="33"/>
  <c r="V139" i="40" s="1"/>
  <c r="W688" i="33"/>
  <c r="W140" i="33" s="1"/>
  <c r="U194" i="33"/>
  <c r="U84" i="40" s="1"/>
  <c r="W687" i="33"/>
  <c r="W136" i="33" s="1"/>
  <c r="T197" i="33"/>
  <c r="W1730" i="33"/>
  <c r="W490" i="40" s="1"/>
  <c r="W1737" i="33"/>
  <c r="W421" i="33" s="1"/>
  <c r="W424" i="33" s="1"/>
  <c r="W125" i="40" s="1"/>
  <c r="W1734" i="33"/>
  <c r="W295" i="33" s="1"/>
  <c r="W1735" i="33"/>
  <c r="W329" i="33" s="1"/>
  <c r="W1733" i="33"/>
  <c r="W1927" i="33" s="1"/>
  <c r="W545" i="40" s="1"/>
  <c r="W1736" i="33"/>
  <c r="W371" i="33" s="1"/>
  <c r="W1738" i="33"/>
  <c r="W1711" i="33" s="1"/>
  <c r="W1712" i="33" s="1"/>
  <c r="W204" i="40"/>
  <c r="W674" i="33"/>
  <c r="W203" i="40" s="1"/>
  <c r="V677" i="33"/>
  <c r="U26" i="33"/>
  <c r="U10" i="40" s="1"/>
  <c r="U381" i="33"/>
  <c r="W463" i="40"/>
  <c r="V1637" i="33"/>
  <c r="W391" i="40"/>
  <c r="Q571" i="33"/>
  <c r="J180" i="33"/>
  <c r="U68" i="33"/>
  <c r="U31" i="40" s="1"/>
  <c r="U87" i="40"/>
  <c r="V203" i="33"/>
  <c r="W1585" i="33"/>
  <c r="W1583" i="33" s="1"/>
  <c r="W438" i="40" s="1"/>
  <c r="V169" i="33"/>
  <c r="V76" i="40" s="1"/>
  <c r="U81" i="40"/>
  <c r="V181" i="33"/>
  <c r="V439" i="40"/>
  <c r="U1586" i="33"/>
  <c r="U28" i="40"/>
  <c r="U60" i="33"/>
  <c r="T63" i="33"/>
  <c r="R161" i="33"/>
  <c r="R72" i="40" s="1"/>
  <c r="R73" i="40"/>
  <c r="Q580" i="40"/>
  <c r="U119" i="33"/>
  <c r="U54" i="40" s="1"/>
  <c r="U55" i="40"/>
  <c r="R443" i="40"/>
  <c r="Q1593" i="33"/>
  <c r="R1590" i="33"/>
  <c r="S64" i="40"/>
  <c r="S144" i="33"/>
  <c r="S147" i="33"/>
  <c r="J426" i="33"/>
  <c r="T307" i="33"/>
  <c r="V393" i="33"/>
  <c r="V117" i="40" s="1"/>
  <c r="U396" i="33"/>
  <c r="U304" i="33"/>
  <c r="U105" i="40" s="1"/>
  <c r="U75" i="33"/>
  <c r="U72" i="33"/>
  <c r="U33" i="40" s="1"/>
  <c r="U51" i="33"/>
  <c r="R836" i="33"/>
  <c r="V1844" i="33"/>
  <c r="R568" i="33"/>
  <c r="R181" i="40" s="1"/>
  <c r="V1004" i="33"/>
  <c r="W1001" i="33"/>
  <c r="W289" i="40" s="1"/>
  <c r="W1183" i="33"/>
  <c r="W646" i="33" s="1"/>
  <c r="W648" i="33" s="1"/>
  <c r="J650" i="33" s="1"/>
  <c r="W1181" i="33"/>
  <c r="W352" i="33" s="1"/>
  <c r="W1179" i="33"/>
  <c r="W1182" i="33"/>
  <c r="W447" i="33" s="1"/>
  <c r="W451" i="33" s="1"/>
  <c r="W137" i="40" s="1"/>
  <c r="W1180" i="33"/>
  <c r="W273" i="33" s="1"/>
  <c r="W483" i="33"/>
  <c r="W152" i="40" s="1"/>
  <c r="U519" i="33"/>
  <c r="U172" i="40" s="1"/>
  <c r="U56" i="33"/>
  <c r="U25" i="40" s="1"/>
  <c r="J67" i="33"/>
  <c r="W1902" i="33"/>
  <c r="I1902" i="33" s="1"/>
  <c r="V439" i="33"/>
  <c r="V133" i="40" s="1"/>
  <c r="V1218" i="33"/>
  <c r="V355" i="40" s="1"/>
  <c r="V1222" i="33"/>
  <c r="V39" i="33" s="1"/>
  <c r="V41" i="33" s="1"/>
  <c r="V17" i="40" s="1"/>
  <c r="V1221" i="33"/>
  <c r="W682" i="33"/>
  <c r="W206" i="40" s="1"/>
  <c r="W685" i="33"/>
  <c r="V1866" i="33"/>
  <c r="V1899" i="33"/>
  <c r="V1106" i="33"/>
  <c r="V572" i="33" s="1"/>
  <c r="V574" i="33" s="1"/>
  <c r="V1105" i="33"/>
  <c r="U122" i="33"/>
  <c r="V718" i="33"/>
  <c r="V219" i="40" s="1"/>
  <c r="W906" i="33"/>
  <c r="W267" i="40" s="1"/>
  <c r="W909" i="33"/>
  <c r="W1879" i="33" s="1"/>
  <c r="W529" i="40" s="1"/>
  <c r="W910" i="33"/>
  <c r="W531" i="33" s="1"/>
  <c r="V207" i="33"/>
  <c r="V90" i="40" s="1"/>
  <c r="W1405" i="33"/>
  <c r="W1099" i="33" s="1"/>
  <c r="W1101" i="33" s="1"/>
  <c r="J1103" i="33" s="1"/>
  <c r="W1403" i="33"/>
  <c r="W361" i="33" s="1"/>
  <c r="W1401" i="33"/>
  <c r="W284" i="33" s="1"/>
  <c r="W1404" i="33"/>
  <c r="W400" i="33" s="1"/>
  <c r="W401" i="33" s="1"/>
  <c r="W119" i="40" s="1"/>
  <c r="W1402" i="33"/>
  <c r="W325" i="33" s="1"/>
  <c r="W1400" i="33"/>
  <c r="V721" i="33"/>
  <c r="V445" i="33"/>
  <c r="V136" i="40" s="1"/>
  <c r="V1102" i="33"/>
  <c r="V317" i="40" s="1"/>
  <c r="V1624" i="33"/>
  <c r="W1621" i="33"/>
  <c r="W457" i="40" s="1"/>
  <c r="U66" i="33"/>
  <c r="U30" i="40" s="1"/>
  <c r="T549" i="33"/>
  <c r="T2" i="33" s="1"/>
  <c r="T548" i="33"/>
  <c r="W747" i="33"/>
  <c r="W745" i="33" s="1"/>
  <c r="W225" i="40" s="1"/>
  <c r="V152" i="33"/>
  <c r="S115" i="33"/>
  <c r="S52" i="40" s="1"/>
  <c r="S831" i="33"/>
  <c r="S245" i="40" s="1"/>
  <c r="S134" i="33"/>
  <c r="U1042" i="33"/>
  <c r="U302" i="40" s="1"/>
  <c r="U1045" i="33"/>
  <c r="U1888" i="33" s="1"/>
  <c r="U532" i="40" s="1"/>
  <c r="U1046" i="33"/>
  <c r="U543" i="33" s="1"/>
  <c r="U544" i="33" s="1"/>
  <c r="U547" i="33" s="1"/>
  <c r="W661" i="33"/>
  <c r="W199" i="40" s="1"/>
  <c r="V664" i="33"/>
  <c r="V1131" i="33"/>
  <c r="V328" i="40" s="1"/>
  <c r="V1134" i="33"/>
  <c r="V1891" i="33" s="1"/>
  <c r="V533" i="40" s="1"/>
  <c r="V1136" i="33"/>
  <c r="V129" i="33" s="1"/>
  <c r="V130" i="33" s="1"/>
  <c r="V59" i="40" s="1"/>
  <c r="V1137" i="33"/>
  <c r="V1038" i="33" s="1"/>
  <c r="V1041" i="33" s="1"/>
  <c r="V1135" i="33"/>
  <c r="V123" i="33" s="1"/>
  <c r="V124" i="33" s="1"/>
  <c r="V56" i="40" s="1"/>
  <c r="V196" i="33"/>
  <c r="V85" i="40" s="1"/>
  <c r="T128" i="33"/>
  <c r="U125" i="33"/>
  <c r="U57" i="40" s="1"/>
  <c r="S11" i="33"/>
  <c r="S3" i="40" s="1"/>
  <c r="V1926" i="33"/>
  <c r="V461" i="33"/>
  <c r="T131" i="33"/>
  <c r="T60" i="40" s="1"/>
  <c r="W1382" i="33"/>
  <c r="W395" i="40" s="1"/>
  <c r="U24" i="33"/>
  <c r="U9" i="40" s="1"/>
  <c r="W1929" i="33"/>
  <c r="I1929" i="33" s="1"/>
  <c r="W668" i="33"/>
  <c r="W201" i="40" s="1"/>
  <c r="W672" i="33"/>
  <c r="W21" i="33" s="1"/>
  <c r="W671" i="33"/>
  <c r="V1385" i="33"/>
  <c r="R164" i="33"/>
  <c r="W245" i="33"/>
  <c r="W100" i="40" s="1"/>
  <c r="U48" i="33"/>
  <c r="U21" i="40" s="1"/>
  <c r="V411" i="33"/>
  <c r="V124" i="40" s="1"/>
  <c r="U235" i="33"/>
  <c r="U96" i="40" s="1"/>
  <c r="R14" i="33"/>
  <c r="W433" i="33"/>
  <c r="W130" i="40" s="1"/>
  <c r="W1293" i="33"/>
  <c r="W372" i="40" s="1"/>
  <c r="W1298" i="33"/>
  <c r="W515" i="33" s="1"/>
  <c r="W1297" i="33"/>
  <c r="W1296" i="33"/>
  <c r="W467" i="33"/>
  <c r="W145" i="40" s="1"/>
  <c r="V1424" i="33"/>
  <c r="V1425" i="33"/>
  <c r="V6" i="33" s="1"/>
  <c r="V1421" i="33"/>
  <c r="V404" i="40" s="1"/>
  <c r="V871" i="33"/>
  <c r="T45" i="33"/>
  <c r="T42" i="33"/>
  <c r="T18" i="40" s="1"/>
  <c r="W641" i="33"/>
  <c r="W193" i="40" s="1"/>
  <c r="W645" i="33"/>
  <c r="W171" i="33" s="1"/>
  <c r="W172" i="33" s="1"/>
  <c r="W77" i="40" s="1"/>
  <c r="W644" i="33"/>
  <c r="V868" i="33"/>
  <c r="V255" i="40" s="1"/>
  <c r="V986" i="33"/>
  <c r="V1906" i="33" s="1"/>
  <c r="V538" i="40" s="1"/>
  <c r="V987" i="33"/>
  <c r="V1903" i="33" s="1"/>
  <c r="V537" i="40" s="1"/>
  <c r="V988" i="33"/>
  <c r="V514" i="33" s="1"/>
  <c r="V516" i="33" s="1"/>
  <c r="V170" i="40" s="1"/>
  <c r="V337" i="33"/>
  <c r="V109" i="40" s="1"/>
  <c r="V388" i="33"/>
  <c r="V115" i="40" s="1"/>
  <c r="U175" i="33"/>
  <c r="U79" i="40" s="1"/>
  <c r="V872" i="33"/>
  <c r="V94" i="33" s="1"/>
  <c r="V95" i="33" s="1"/>
  <c r="V44" i="40" s="1"/>
  <c r="V983" i="33"/>
  <c r="V285" i="40" s="1"/>
  <c r="W632" i="33"/>
  <c r="W635" i="33"/>
  <c r="W135" i="33" s="1"/>
  <c r="W633" i="33"/>
  <c r="W108" i="33" s="1"/>
  <c r="W112" i="33" s="1"/>
  <c r="W50" i="40" s="1"/>
  <c r="W637" i="33"/>
  <c r="W1834" i="33" s="1"/>
  <c r="W1835" i="33" s="1"/>
  <c r="W508" i="40" s="1"/>
  <c r="W636" i="33"/>
  <c r="W139" i="33" s="1"/>
  <c r="W143" i="33" s="1"/>
  <c r="W62" i="40" s="1"/>
  <c r="W634" i="33"/>
  <c r="W117" i="33" s="1"/>
  <c r="W118" i="33" s="1"/>
  <c r="W53" i="40" s="1"/>
  <c r="W991" i="33"/>
  <c r="W287" i="40" s="1"/>
  <c r="W996" i="33"/>
  <c r="W314" i="33" s="1"/>
  <c r="W994" i="33"/>
  <c r="W999" i="33"/>
  <c r="W980" i="33" s="1"/>
  <c r="W982" i="33" s="1"/>
  <c r="J984" i="33" s="1"/>
  <c r="W997" i="33"/>
  <c r="W345" i="33" s="1"/>
  <c r="W995" i="33"/>
  <c r="W263" i="33" s="1"/>
  <c r="W998" i="33"/>
  <c r="W406" i="33" s="1"/>
  <c r="W408" i="33" s="1"/>
  <c r="W122" i="40" s="1"/>
  <c r="U210" i="33"/>
  <c r="W695" i="33"/>
  <c r="W211" i="40" s="1"/>
  <c r="V698" i="33"/>
  <c r="V536" i="33"/>
  <c r="V176" i="40" s="1"/>
  <c r="V542" i="33"/>
  <c r="V1588" i="33" s="1"/>
  <c r="V1589" i="33" s="1"/>
  <c r="V441" i="40" s="1"/>
  <c r="V540" i="33"/>
  <c r="V159" i="33" s="1"/>
  <c r="V160" i="33" s="1"/>
  <c r="V71" i="40" s="1"/>
  <c r="V541" i="33"/>
  <c r="V566" i="33" s="1"/>
  <c r="V567" i="33" s="1"/>
  <c r="V180" i="40" s="1"/>
  <c r="V539" i="33"/>
  <c r="V1882" i="33" s="1"/>
  <c r="V530" i="40" s="1"/>
  <c r="S1878" i="33"/>
  <c r="U425" i="33"/>
  <c r="U126" i="40" s="1"/>
  <c r="T238" i="33"/>
  <c r="U99" i="33"/>
  <c r="Q38" i="33"/>
  <c r="S35" i="33"/>
  <c r="S15" i="40" s="1"/>
  <c r="V452" i="33"/>
  <c r="V138" i="40" s="1"/>
  <c r="U1653" i="33"/>
  <c r="V1650" i="33"/>
  <c r="V471" i="40" s="1"/>
  <c r="T575" i="33"/>
  <c r="T183" i="40" s="1"/>
  <c r="T579" i="33"/>
  <c r="T3" i="33" s="1"/>
  <c r="T578" i="33"/>
  <c r="T580" i="33"/>
  <c r="T33" i="33" s="1"/>
  <c r="T34" i="33" s="1"/>
  <c r="T14" i="40" s="1"/>
  <c r="V1212" i="33"/>
  <c r="V353" i="40" s="1"/>
  <c r="W892" i="33"/>
  <c r="W225" i="33" s="1"/>
  <c r="W890" i="33"/>
  <c r="W1861" i="33" s="1"/>
  <c r="W523" i="40" s="1"/>
  <c r="W893" i="33"/>
  <c r="W865" i="33" s="1"/>
  <c r="W867" i="33" s="1"/>
  <c r="W891" i="33"/>
  <c r="W187" i="33" s="1"/>
  <c r="W615" i="33"/>
  <c r="W188" i="40" s="1"/>
  <c r="W619" i="33"/>
  <c r="W165" i="33" s="1"/>
  <c r="W166" i="33" s="1"/>
  <c r="W74" i="40" s="1"/>
  <c r="W618" i="33"/>
  <c r="W1873" i="33" s="1"/>
  <c r="W527" i="40" s="1"/>
  <c r="W620" i="33"/>
  <c r="W1648" i="33" s="1"/>
  <c r="W1649" i="33" s="1"/>
  <c r="W470" i="40" s="1"/>
  <c r="V19" i="33"/>
  <c r="V7" i="40" s="1"/>
  <c r="U96" i="33"/>
  <c r="U45" i="40" s="1"/>
  <c r="U455" i="33"/>
  <c r="T428" i="33"/>
  <c r="V222" i="33"/>
  <c r="V94" i="40" s="1"/>
  <c r="V1433" i="33"/>
  <c r="V406" i="40" s="1"/>
  <c r="V1437" i="33"/>
  <c r="V7" i="33" s="1"/>
  <c r="V1438" i="33"/>
  <c r="V102" i="33" s="1"/>
  <c r="V1436" i="33"/>
  <c r="V1915" i="33" s="1"/>
  <c r="V541" i="40" s="1"/>
  <c r="U1917" i="33"/>
  <c r="U508" i="33"/>
  <c r="U1838" i="33"/>
  <c r="U510" i="40" s="1"/>
  <c r="U1072" i="33"/>
  <c r="U312" i="40" s="1"/>
  <c r="U1075" i="33"/>
  <c r="U1921" i="33" s="1"/>
  <c r="U543" i="40" s="1"/>
  <c r="U1076" i="33"/>
  <c r="U4" i="33" s="1"/>
  <c r="U1077" i="33"/>
  <c r="U101" i="33" s="1"/>
  <c r="U103" i="33" s="1"/>
  <c r="U47" i="40" s="1"/>
  <c r="W561" i="33"/>
  <c r="W179" i="40" s="1"/>
  <c r="W565" i="33"/>
  <c r="W529" i="33" s="1"/>
  <c r="W564" i="33"/>
  <c r="S107" i="33"/>
  <c r="U487" i="33"/>
  <c r="S81" i="33"/>
  <c r="S37" i="40" s="1"/>
  <c r="U526" i="33"/>
  <c r="U175" i="40" s="1"/>
  <c r="T104" i="33"/>
  <c r="T48" i="40" s="1"/>
  <c r="S570" i="33"/>
  <c r="S182" i="40" s="1"/>
  <c r="T405" i="33"/>
  <c r="U402" i="33"/>
  <c r="U120" i="40" s="1"/>
  <c r="V505" i="33"/>
  <c r="V165" i="40" s="1"/>
  <c r="V484" i="33"/>
  <c r="V153" i="40" s="1"/>
  <c r="W395" i="33"/>
  <c r="W118" i="40" s="1"/>
  <c r="I19" i="47"/>
  <c r="V19" i="47" s="1"/>
  <c r="U69" i="33" l="1"/>
  <c r="T27" i="33"/>
  <c r="R578" i="40"/>
  <c r="J1714" i="33"/>
  <c r="W1715" i="33"/>
  <c r="V306" i="33"/>
  <c r="V106" i="40" s="1"/>
  <c r="U112" i="40"/>
  <c r="T382" i="33"/>
  <c r="U379" i="33"/>
  <c r="T170" i="33"/>
  <c r="V167" i="33"/>
  <c r="V75" i="40" s="1"/>
  <c r="S163" i="33"/>
  <c r="S73" i="40" s="1"/>
  <c r="W439" i="40"/>
  <c r="V1586" i="33"/>
  <c r="V121" i="33"/>
  <c r="V119" i="33" s="1"/>
  <c r="V201" i="33"/>
  <c r="U204" i="33"/>
  <c r="V88" i="40"/>
  <c r="V82" i="40"/>
  <c r="T182" i="33"/>
  <c r="V179" i="33"/>
  <c r="W1864" i="33"/>
  <c r="W524" i="40" s="1"/>
  <c r="R576" i="40"/>
  <c r="R579" i="40" s="1"/>
  <c r="R580" i="40" s="1"/>
  <c r="V459" i="33"/>
  <c r="V141" i="40" s="1"/>
  <c r="V142" i="40"/>
  <c r="R442" i="40"/>
  <c r="S1592" i="33"/>
  <c r="V1842" i="33"/>
  <c r="V512" i="40" s="1"/>
  <c r="V513" i="40"/>
  <c r="V150" i="33"/>
  <c r="V66" i="40" s="1"/>
  <c r="V67" i="40"/>
  <c r="U27" i="40"/>
  <c r="V62" i="33"/>
  <c r="V1918" i="33"/>
  <c r="V542" i="40" s="1"/>
  <c r="V68" i="33"/>
  <c r="V31" i="40" s="1"/>
  <c r="V237" i="33"/>
  <c r="V97" i="40" s="1"/>
  <c r="S63" i="40"/>
  <c r="T146" i="33"/>
  <c r="U412" i="33"/>
  <c r="T520" i="33"/>
  <c r="J485" i="33"/>
  <c r="U517" i="33"/>
  <c r="U171" i="40" s="1"/>
  <c r="V194" i="33"/>
  <c r="V84" i="40" s="1"/>
  <c r="W209" i="33"/>
  <c r="W91" i="40" s="1"/>
  <c r="W303" i="33"/>
  <c r="W104" i="40" s="1"/>
  <c r="W378" i="33"/>
  <c r="W110" i="40" s="1"/>
  <c r="T10" i="33"/>
  <c r="T2" i="40" s="1"/>
  <c r="W651" i="33"/>
  <c r="W649" i="33" s="1"/>
  <c r="W194" i="40" s="1"/>
  <c r="T833" i="33"/>
  <c r="T834" i="33" s="1"/>
  <c r="T246" i="40" s="1"/>
  <c r="V74" i="33"/>
  <c r="V34" i="40" s="1"/>
  <c r="U54" i="33"/>
  <c r="U24" i="40" s="1"/>
  <c r="S57" i="33"/>
  <c r="V443" i="33"/>
  <c r="V135" i="40" s="1"/>
  <c r="U446" i="33"/>
  <c r="U197" i="33"/>
  <c r="U1845" i="33"/>
  <c r="V50" i="33"/>
  <c r="V22" i="40" s="1"/>
  <c r="J453" i="33"/>
  <c r="V427" i="33"/>
  <c r="V127" i="40" s="1"/>
  <c r="W1220" i="33"/>
  <c r="T1909" i="33"/>
  <c r="T539" i="40" s="1"/>
  <c r="V437" i="33"/>
  <c r="V132" i="40" s="1"/>
  <c r="U440" i="33"/>
  <c r="W334" i="33"/>
  <c r="W107" i="40" s="1"/>
  <c r="W1881" i="33"/>
  <c r="I1881" i="33" s="1"/>
  <c r="J403" i="33"/>
  <c r="W1104" i="33"/>
  <c r="W1102" i="33" s="1"/>
  <c r="W317" i="40" s="1"/>
  <c r="V1044" i="33"/>
  <c r="V1042" i="33" s="1"/>
  <c r="V302" i="40" s="1"/>
  <c r="U545" i="33"/>
  <c r="U177" i="40" s="1"/>
  <c r="U548" i="33"/>
  <c r="U549" i="33"/>
  <c r="U2" i="33" s="1"/>
  <c r="U1890" i="33"/>
  <c r="W750" i="33"/>
  <c r="W224" i="33" s="1"/>
  <c r="W234" i="33" s="1"/>
  <c r="W95" i="40" s="1"/>
  <c r="V127" i="33"/>
  <c r="V58" i="40" s="1"/>
  <c r="W1133" i="33"/>
  <c r="V1893" i="33"/>
  <c r="U133" i="33"/>
  <c r="U61" i="40" s="1"/>
  <c r="W751" i="33"/>
  <c r="W715" i="33" s="1"/>
  <c r="W717" i="33" s="1"/>
  <c r="J719" i="33" s="1"/>
  <c r="S116" i="33"/>
  <c r="S113" i="33"/>
  <c r="S51" i="40" s="1"/>
  <c r="W749" i="33"/>
  <c r="W184" i="33" s="1"/>
  <c r="W193" i="33" s="1"/>
  <c r="W83" i="40" s="1"/>
  <c r="W748" i="33"/>
  <c r="W1924" i="33" s="1"/>
  <c r="W544" i="40" s="1"/>
  <c r="U153" i="33"/>
  <c r="U462" i="33"/>
  <c r="V26" i="33"/>
  <c r="V10" i="40" s="1"/>
  <c r="W243" i="33"/>
  <c r="W99" i="40" s="1"/>
  <c r="V246" i="33"/>
  <c r="V122" i="33"/>
  <c r="V409" i="33"/>
  <c r="V123" i="40" s="1"/>
  <c r="W431" i="33"/>
  <c r="W129" i="40" s="1"/>
  <c r="V386" i="33"/>
  <c r="V114" i="40" s="1"/>
  <c r="V434" i="33"/>
  <c r="V304" i="33"/>
  <c r="V105" i="40" s="1"/>
  <c r="V468" i="33"/>
  <c r="W1423" i="33"/>
  <c r="W1421" i="33" s="1"/>
  <c r="W404" i="40" s="1"/>
  <c r="W465" i="33"/>
  <c r="W144" i="40" s="1"/>
  <c r="U44" i="33"/>
  <c r="U19" i="40" s="1"/>
  <c r="J145" i="33"/>
  <c r="J114" i="33"/>
  <c r="T176" i="33"/>
  <c r="U173" i="33"/>
  <c r="U78" i="40" s="1"/>
  <c r="V1905" i="33"/>
  <c r="V1908" i="33"/>
  <c r="W985" i="33"/>
  <c r="U389" i="33"/>
  <c r="J410" i="33"/>
  <c r="J120" i="33"/>
  <c r="V335" i="33"/>
  <c r="V108" i="40" s="1"/>
  <c r="U338" i="33"/>
  <c r="J174" i="33"/>
  <c r="V17" i="33"/>
  <c r="V6" i="40" s="1"/>
  <c r="J1837" i="33"/>
  <c r="V1884" i="33"/>
  <c r="W454" i="33"/>
  <c r="W139" i="40" s="1"/>
  <c r="J168" i="33"/>
  <c r="U1213" i="33"/>
  <c r="V1210" i="33"/>
  <c r="V352" i="40" s="1"/>
  <c r="U1836" i="33"/>
  <c r="U509" i="40" s="1"/>
  <c r="J869" i="33"/>
  <c r="W870" i="33"/>
  <c r="V220" i="33"/>
  <c r="V93" i="40" s="1"/>
  <c r="T37" i="33"/>
  <c r="T16" i="40" s="1"/>
  <c r="W1863" i="33"/>
  <c r="I1863" i="33" s="1"/>
  <c r="J1651" i="33"/>
  <c r="U577" i="33"/>
  <c r="W1875" i="33"/>
  <c r="I1875" i="33" s="1"/>
  <c r="W1652" i="33"/>
  <c r="W472" i="40" s="1"/>
  <c r="S79" i="33"/>
  <c r="S36" i="40" s="1"/>
  <c r="U20" i="33"/>
  <c r="U524" i="33"/>
  <c r="U174" i="40" s="1"/>
  <c r="V98" i="33"/>
  <c r="V46" i="40" s="1"/>
  <c r="U223" i="33"/>
  <c r="V1917" i="33"/>
  <c r="W1435" i="33"/>
  <c r="T527" i="33"/>
  <c r="V1074" i="33"/>
  <c r="T1839" i="33"/>
  <c r="U1923" i="33"/>
  <c r="S82" i="33"/>
  <c r="W507" i="33"/>
  <c r="W166" i="40" s="1"/>
  <c r="V404" i="33"/>
  <c r="V121" i="40" s="1"/>
  <c r="R571" i="33"/>
  <c r="S568" i="33"/>
  <c r="S181" i="40" s="1"/>
  <c r="V396" i="33"/>
  <c r="U106" i="33"/>
  <c r="U49" i="40" s="1"/>
  <c r="W393" i="33"/>
  <c r="W117" i="40" s="1"/>
  <c r="W486" i="33"/>
  <c r="W154" i="40" s="1"/>
  <c r="J19" i="47"/>
  <c r="W19" i="47" s="1"/>
  <c r="J336" i="33" l="1"/>
  <c r="W461" i="33"/>
  <c r="U307" i="33"/>
  <c r="W1713" i="33"/>
  <c r="W486" i="40" s="1"/>
  <c r="W1717" i="33"/>
  <c r="W22" i="33" s="1"/>
  <c r="W23" i="33" s="1"/>
  <c r="W8" i="40" s="1"/>
  <c r="W1716" i="33"/>
  <c r="V66" i="33"/>
  <c r="V30" i="40" s="1"/>
  <c r="S164" i="33"/>
  <c r="S161" i="33"/>
  <c r="S72" i="40" s="1"/>
  <c r="V210" i="33"/>
  <c r="W169" i="33"/>
  <c r="W76" i="40" s="1"/>
  <c r="T13" i="33"/>
  <c r="T4" i="40" s="1"/>
  <c r="U111" i="40"/>
  <c r="V381" i="33"/>
  <c r="W1866" i="33"/>
  <c r="I1866" i="33" s="1"/>
  <c r="W207" i="33"/>
  <c r="W90" i="40" s="1"/>
  <c r="W152" i="33"/>
  <c r="W67" i="40" s="1"/>
  <c r="J380" i="33"/>
  <c r="V55" i="40"/>
  <c r="V54" i="40"/>
  <c r="W121" i="33"/>
  <c r="W55" i="40" s="1"/>
  <c r="W1844" i="33"/>
  <c r="W513" i="40" s="1"/>
  <c r="J305" i="33"/>
  <c r="V87" i="40"/>
  <c r="W203" i="33"/>
  <c r="W201" i="33" s="1"/>
  <c r="W87" i="40" s="1"/>
  <c r="V519" i="33"/>
  <c r="V172" i="40" s="1"/>
  <c r="T835" i="33"/>
  <c r="T1876" i="33" s="1"/>
  <c r="T528" i="40" s="1"/>
  <c r="T565" i="40" s="1"/>
  <c r="V69" i="33"/>
  <c r="U238" i="33"/>
  <c r="V235" i="33"/>
  <c r="V96" i="40" s="1"/>
  <c r="V81" i="40"/>
  <c r="W181" i="33"/>
  <c r="V1920" i="33"/>
  <c r="T64" i="40"/>
  <c r="T147" i="33"/>
  <c r="T144" i="33"/>
  <c r="V28" i="40"/>
  <c r="V60" i="33"/>
  <c r="U63" i="33"/>
  <c r="S443" i="40"/>
  <c r="S578" i="40" s="1"/>
  <c r="R1593" i="33"/>
  <c r="S1590" i="33"/>
  <c r="W654" i="33"/>
  <c r="W100" i="33" s="1"/>
  <c r="W459" i="33"/>
  <c r="W141" i="40" s="1"/>
  <c r="W142" i="40"/>
  <c r="V48" i="33"/>
  <c r="V21" i="40" s="1"/>
  <c r="T837" i="33"/>
  <c r="T77" i="33" s="1"/>
  <c r="T78" i="33" s="1"/>
  <c r="T35" i="40" s="1"/>
  <c r="T564" i="40" s="1"/>
  <c r="S836" i="33"/>
  <c r="T831" i="33"/>
  <c r="T245" i="40" s="1"/>
  <c r="V1045" i="33"/>
  <c r="V1888" i="33" s="1"/>
  <c r="V532" i="40" s="1"/>
  <c r="V56" i="33"/>
  <c r="V25" i="40" s="1"/>
  <c r="W653" i="33"/>
  <c r="W15" i="33" s="1"/>
  <c r="W16" i="33" s="1"/>
  <c r="W5" i="40" s="1"/>
  <c r="W652" i="33"/>
  <c r="W1897" i="33" s="1"/>
  <c r="W535" i="40" s="1"/>
  <c r="V425" i="33"/>
  <c r="V126" i="40" s="1"/>
  <c r="V72" i="33"/>
  <c r="V33" i="40" s="1"/>
  <c r="V75" i="33"/>
  <c r="U428" i="33"/>
  <c r="V51" i="33"/>
  <c r="W445" i="33"/>
  <c r="W136" i="40" s="1"/>
  <c r="V1046" i="33"/>
  <c r="V543" i="33" s="1"/>
  <c r="V544" i="33" s="1"/>
  <c r="V547" i="33" s="1"/>
  <c r="W1218" i="33"/>
  <c r="W355" i="40" s="1"/>
  <c r="W1222" i="33"/>
  <c r="W39" i="33" s="1"/>
  <c r="W41" i="33" s="1"/>
  <c r="W17" i="40" s="1"/>
  <c r="W1221" i="33"/>
  <c r="U27" i="33"/>
  <c r="V24" i="33"/>
  <c r="V9" i="40" s="1"/>
  <c r="J25" i="33"/>
  <c r="W439" i="33"/>
  <c r="W133" i="40" s="1"/>
  <c r="T1911" i="33"/>
  <c r="J195" i="33"/>
  <c r="W720" i="33"/>
  <c r="W718" i="33" s="1"/>
  <c r="W219" i="40" s="1"/>
  <c r="W1106" i="33"/>
  <c r="W572" i="33" s="1"/>
  <c r="W574" i="33" s="1"/>
  <c r="J576" i="33" s="1"/>
  <c r="W1105" i="33"/>
  <c r="W196" i="33"/>
  <c r="W85" i="40" s="1"/>
  <c r="W1926" i="33"/>
  <c r="I1926" i="33" s="1"/>
  <c r="W411" i="33"/>
  <c r="W124" i="40" s="1"/>
  <c r="T134" i="33"/>
  <c r="W150" i="33"/>
  <c r="W66" i="40" s="1"/>
  <c r="V153" i="33"/>
  <c r="T115" i="33"/>
  <c r="T52" i="40" s="1"/>
  <c r="W1131" i="33"/>
  <c r="W328" i="40" s="1"/>
  <c r="W1136" i="33"/>
  <c r="W129" i="33" s="1"/>
  <c r="W130" i="33" s="1"/>
  <c r="W59" i="40" s="1"/>
  <c r="W1135" i="33"/>
  <c r="W123" i="33" s="1"/>
  <c r="W124" i="33" s="1"/>
  <c r="W56" i="40" s="1"/>
  <c r="W1134" i="33"/>
  <c r="W1891" i="33" s="1"/>
  <c r="W533" i="40" s="1"/>
  <c r="W1137" i="33"/>
  <c r="W1038" i="33" s="1"/>
  <c r="W1041" i="33" s="1"/>
  <c r="U131" i="33"/>
  <c r="U60" i="40" s="1"/>
  <c r="V125" i="33"/>
  <c r="V57" i="40" s="1"/>
  <c r="U128" i="33"/>
  <c r="W306" i="33"/>
  <c r="W106" i="40" s="1"/>
  <c r="V462" i="33"/>
  <c r="W388" i="33"/>
  <c r="W115" i="40" s="1"/>
  <c r="J236" i="33"/>
  <c r="T163" i="33"/>
  <c r="T73" i="40" s="1"/>
  <c r="V1838" i="33"/>
  <c r="V510" i="40" s="1"/>
  <c r="U42" i="33"/>
  <c r="U18" i="40" s="1"/>
  <c r="T35" i="33"/>
  <c r="T15" i="40" s="1"/>
  <c r="W19" i="33"/>
  <c r="W7" i="40" s="1"/>
  <c r="V455" i="33"/>
  <c r="W1424" i="33"/>
  <c r="W1425" i="33"/>
  <c r="W6" i="33" s="1"/>
  <c r="U45" i="33"/>
  <c r="W452" i="33"/>
  <c r="W138" i="40" s="1"/>
  <c r="W337" i="33"/>
  <c r="W109" i="40" s="1"/>
  <c r="V526" i="33"/>
  <c r="V175" i="40" s="1"/>
  <c r="W983" i="33"/>
  <c r="W285" i="40" s="1"/>
  <c r="W986" i="33"/>
  <c r="W1906" i="33" s="1"/>
  <c r="W538" i="40" s="1"/>
  <c r="W988" i="33"/>
  <c r="W514" i="33" s="1"/>
  <c r="W516" i="33" s="1"/>
  <c r="W170" i="40" s="1"/>
  <c r="W987" i="33"/>
  <c r="W1903" i="33" s="1"/>
  <c r="W537" i="40" s="1"/>
  <c r="V175" i="33"/>
  <c r="V79" i="40" s="1"/>
  <c r="W119" i="33"/>
  <c r="W54" i="40" s="1"/>
  <c r="W122" i="33"/>
  <c r="V1653" i="33"/>
  <c r="W1650" i="33"/>
  <c r="W471" i="40" s="1"/>
  <c r="W222" i="33"/>
  <c r="W94" i="40" s="1"/>
  <c r="U575" i="33"/>
  <c r="U183" i="40" s="1"/>
  <c r="U578" i="33"/>
  <c r="U1909" i="33" s="1"/>
  <c r="U539" i="40" s="1"/>
  <c r="U579" i="33"/>
  <c r="U3" i="33" s="1"/>
  <c r="U10" i="33" s="1"/>
  <c r="U2" i="40" s="1"/>
  <c r="U580" i="33"/>
  <c r="U33" i="33" s="1"/>
  <c r="U34" i="33" s="1"/>
  <c r="U14" i="40" s="1"/>
  <c r="W1212" i="33"/>
  <c r="W353" i="40" s="1"/>
  <c r="R38" i="33"/>
  <c r="S14" i="33"/>
  <c r="T11" i="33"/>
  <c r="T3" i="40" s="1"/>
  <c r="W868" i="33"/>
  <c r="W255" i="40" s="1"/>
  <c r="W873" i="33"/>
  <c r="W530" i="33" s="1"/>
  <c r="W535" i="33" s="1"/>
  <c r="W872" i="33"/>
  <c r="W94" i="33" s="1"/>
  <c r="W95" i="33" s="1"/>
  <c r="W44" i="40" s="1"/>
  <c r="W871" i="33"/>
  <c r="W505" i="33"/>
  <c r="W165" i="40" s="1"/>
  <c r="V96" i="33"/>
  <c r="V45" i="40" s="1"/>
  <c r="V99" i="33"/>
  <c r="U104" i="33"/>
  <c r="U48" i="40" s="1"/>
  <c r="W1433" i="33"/>
  <c r="W406" i="40" s="1"/>
  <c r="W1436" i="33"/>
  <c r="W1915" i="33" s="1"/>
  <c r="W541" i="40" s="1"/>
  <c r="W1438" i="33"/>
  <c r="W102" i="33" s="1"/>
  <c r="W1437" i="33"/>
  <c r="W7" i="33" s="1"/>
  <c r="U405" i="33"/>
  <c r="W68" i="33"/>
  <c r="W31" i="40" s="1"/>
  <c r="T570" i="33"/>
  <c r="T182" i="40" s="1"/>
  <c r="V487" i="33"/>
  <c r="V1072" i="33"/>
  <c r="V312" i="40" s="1"/>
  <c r="V1076" i="33"/>
  <c r="V4" i="33" s="1"/>
  <c r="V1077" i="33"/>
  <c r="V101" i="33" s="1"/>
  <c r="V103" i="33" s="1"/>
  <c r="V47" i="40" s="1"/>
  <c r="V1075" i="33"/>
  <c r="V1921" i="33" s="1"/>
  <c r="V543" i="40" s="1"/>
  <c r="V402" i="33"/>
  <c r="V120" i="40" s="1"/>
  <c r="T107" i="33"/>
  <c r="V508" i="33"/>
  <c r="W484" i="33"/>
  <c r="W153" i="40" s="1"/>
  <c r="D1" i="47"/>
  <c r="E1" i="47"/>
  <c r="F1" i="47"/>
  <c r="G1" i="47"/>
  <c r="H1" i="47"/>
  <c r="I1" i="47"/>
  <c r="J1" i="47"/>
  <c r="K1" i="47"/>
  <c r="L1" i="47"/>
  <c r="M1" i="47"/>
  <c r="N1" i="47"/>
  <c r="O1" i="47"/>
  <c r="C1" i="47"/>
  <c r="W167" i="33" l="1"/>
  <c r="W75" i="40" s="1"/>
  <c r="W237" i="33"/>
  <c r="W97" i="40" s="1"/>
  <c r="T81" i="33"/>
  <c r="T37" i="40" s="1"/>
  <c r="U170" i="33"/>
  <c r="T1878" i="33"/>
  <c r="V54" i="33"/>
  <c r="V24" i="40" s="1"/>
  <c r="T57" i="33"/>
  <c r="V112" i="40"/>
  <c r="U382" i="33"/>
  <c r="V379" i="33"/>
  <c r="V517" i="33"/>
  <c r="V171" i="40" s="1"/>
  <c r="V1845" i="33"/>
  <c r="W1842" i="33"/>
  <c r="W512" i="40" s="1"/>
  <c r="U833" i="33"/>
  <c r="W82" i="40"/>
  <c r="W179" i="33"/>
  <c r="W81" i="40" s="1"/>
  <c r="U182" i="33"/>
  <c r="W88" i="40"/>
  <c r="V204" i="33"/>
  <c r="U520" i="33"/>
  <c r="W50" i="33"/>
  <c r="W22" i="40" s="1"/>
  <c r="V307" i="33"/>
  <c r="T63" i="40"/>
  <c r="U146" i="33"/>
  <c r="V1890" i="33"/>
  <c r="J18" i="33"/>
  <c r="S442" i="40"/>
  <c r="S576" i="40" s="1"/>
  <c r="S579" i="40" s="1"/>
  <c r="S580" i="40" s="1"/>
  <c r="T1592" i="33"/>
  <c r="V27" i="40"/>
  <c r="W62" i="33"/>
  <c r="W1899" i="33"/>
  <c r="I1899" i="33" s="1"/>
  <c r="W194" i="33"/>
  <c r="W84" i="40" s="1"/>
  <c r="W427" i="33"/>
  <c r="W127" i="40" s="1"/>
  <c r="W443" i="33"/>
  <c r="W135" i="40" s="1"/>
  <c r="V197" i="33"/>
  <c r="W721" i="33"/>
  <c r="W1918" i="33" s="1"/>
  <c r="W542" i="40" s="1"/>
  <c r="W304" i="33"/>
  <c r="W105" i="40" s="1"/>
  <c r="W722" i="33"/>
  <c r="W52" i="33" s="1"/>
  <c r="W53" i="33" s="1"/>
  <c r="W23" i="40" s="1"/>
  <c r="W74" i="33"/>
  <c r="V446" i="33"/>
  <c r="V20" i="33"/>
  <c r="W26" i="33"/>
  <c r="W10" i="40" s="1"/>
  <c r="V440" i="33"/>
  <c r="J43" i="33"/>
  <c r="U527" i="33"/>
  <c r="V238" i="33"/>
  <c r="W235" i="33"/>
  <c r="W96" i="40" s="1"/>
  <c r="W437" i="33"/>
  <c r="W132" i="40" s="1"/>
  <c r="U1839" i="33"/>
  <c r="V412" i="33"/>
  <c r="W409" i="33"/>
  <c r="W123" i="40" s="1"/>
  <c r="V389" i="33"/>
  <c r="W127" i="33"/>
  <c r="W58" i="40" s="1"/>
  <c r="J132" i="33"/>
  <c r="W386" i="33"/>
  <c r="W114" i="40" s="1"/>
  <c r="V133" i="33"/>
  <c r="V61" i="40" s="1"/>
  <c r="T116" i="33"/>
  <c r="T113" i="33"/>
  <c r="T51" i="40" s="1"/>
  <c r="V1836" i="33"/>
  <c r="V509" i="40" s="1"/>
  <c r="V545" i="33"/>
  <c r="V177" i="40" s="1"/>
  <c r="V548" i="33"/>
  <c r="V549" i="33"/>
  <c r="V2" i="33" s="1"/>
  <c r="J1043" i="33"/>
  <c r="W1044" i="33"/>
  <c r="W1042" i="33" s="1"/>
  <c r="W302" i="40" s="1"/>
  <c r="W1893" i="33"/>
  <c r="I1893" i="33" s="1"/>
  <c r="W17" i="33"/>
  <c r="W6" i="40" s="1"/>
  <c r="J126" i="33"/>
  <c r="T164" i="33"/>
  <c r="T161" i="33"/>
  <c r="T72" i="40" s="1"/>
  <c r="V44" i="33"/>
  <c r="V173" i="33"/>
  <c r="V78" i="40" s="1"/>
  <c r="V223" i="33"/>
  <c r="U176" i="33"/>
  <c r="W1905" i="33"/>
  <c r="I1905" i="33" s="1"/>
  <c r="V524" i="33"/>
  <c r="V174" i="40" s="1"/>
  <c r="J518" i="33"/>
  <c r="V338" i="33"/>
  <c r="W335" i="33"/>
  <c r="W108" i="40" s="1"/>
  <c r="W1908" i="33"/>
  <c r="I1908" i="33" s="1"/>
  <c r="W1210" i="33"/>
  <c r="W352" i="40" s="1"/>
  <c r="V1213" i="33"/>
  <c r="V577" i="33"/>
  <c r="J97" i="33"/>
  <c r="W220" i="33"/>
  <c r="W93" i="40" s="1"/>
  <c r="J537" i="33"/>
  <c r="W538" i="33"/>
  <c r="U13" i="33"/>
  <c r="U4" i="40" s="1"/>
  <c r="U37" i="33"/>
  <c r="U16" i="40" s="1"/>
  <c r="U1911" i="33"/>
  <c r="W66" i="33"/>
  <c r="W30" i="40" s="1"/>
  <c r="W98" i="33"/>
  <c r="W46" i="40" s="1"/>
  <c r="T79" i="33"/>
  <c r="T36" i="40" s="1"/>
  <c r="W1917" i="33"/>
  <c r="I1917" i="33" s="1"/>
  <c r="W404" i="33"/>
  <c r="W121" i="40" s="1"/>
  <c r="S571" i="33"/>
  <c r="T568" i="33"/>
  <c r="T181" i="40" s="1"/>
  <c r="V1923" i="33"/>
  <c r="V106" i="33"/>
  <c r="V49" i="40" s="1"/>
  <c r="T82" i="33"/>
  <c r="W1074" i="33"/>
  <c r="W1072" i="33" s="1"/>
  <c r="W312" i="40" s="1"/>
  <c r="W69" i="33"/>
  <c r="U834" i="33"/>
  <c r="U246" i="40" s="1"/>
  <c r="U837" i="33"/>
  <c r="U77" i="33" s="1"/>
  <c r="U78" i="33" s="1"/>
  <c r="U35" i="40" s="1"/>
  <c r="U564" i="40" s="1"/>
  <c r="U835" i="33"/>
  <c r="U1876" i="33" s="1"/>
  <c r="U528" i="40" s="1"/>
  <c r="U565" i="40" s="1"/>
  <c r="K19" i="47"/>
  <c r="X19" i="47" s="1"/>
  <c r="P1" i="47"/>
  <c r="C22" i="47"/>
  <c r="P22" i="47" s="1"/>
  <c r="Q1" i="47"/>
  <c r="D22" i="47"/>
  <c r="Q22" i="47" s="1"/>
  <c r="Z1" i="47"/>
  <c r="M22" i="47"/>
  <c r="Z22" i="47" s="1"/>
  <c r="AB1" i="47"/>
  <c r="O22" i="47"/>
  <c r="AB22" i="47" s="1"/>
  <c r="Y1" i="47"/>
  <c r="L22" i="47"/>
  <c r="Y22" i="47" s="1"/>
  <c r="X1" i="47"/>
  <c r="K22" i="47"/>
  <c r="X22" i="47" s="1"/>
  <c r="W1" i="47"/>
  <c r="J22" i="47"/>
  <c r="W22" i="47" s="1"/>
  <c r="V1" i="47"/>
  <c r="I22" i="47"/>
  <c r="V22" i="47" s="1"/>
  <c r="U1" i="47"/>
  <c r="H22" i="47"/>
  <c r="U22" i="47" s="1"/>
  <c r="T1" i="47"/>
  <c r="G22" i="47"/>
  <c r="T22" i="47" s="1"/>
  <c r="AA1" i="47"/>
  <c r="N22" i="47"/>
  <c r="AA22" i="47" s="1"/>
  <c r="S1" i="47"/>
  <c r="F22" i="47"/>
  <c r="S22" i="47" s="1"/>
  <c r="R1" i="47"/>
  <c r="E22" i="47"/>
  <c r="R22" i="47" s="1"/>
  <c r="W519" i="33" l="1"/>
  <c r="W172" i="40" s="1"/>
  <c r="V111" i="40"/>
  <c r="W381" i="33"/>
  <c r="W51" i="33"/>
  <c r="W56" i="33"/>
  <c r="W25" i="40" s="1"/>
  <c r="W48" i="33"/>
  <c r="W21" i="40" s="1"/>
  <c r="J55" i="33"/>
  <c r="V45" i="33"/>
  <c r="V19" i="40"/>
  <c r="W72" i="33"/>
  <c r="W33" i="40" s="1"/>
  <c r="W34" i="40"/>
  <c r="U64" i="40"/>
  <c r="U147" i="33"/>
  <c r="U144" i="33"/>
  <c r="W425" i="33"/>
  <c r="W126" i="40" s="1"/>
  <c r="W60" i="33"/>
  <c r="W27" i="40" s="1"/>
  <c r="W28" i="40"/>
  <c r="V63" i="33"/>
  <c r="V428" i="33"/>
  <c r="T443" i="40"/>
  <c r="T578" i="40" s="1"/>
  <c r="T1590" i="33"/>
  <c r="S1593" i="33"/>
  <c r="V27" i="33"/>
  <c r="W24" i="33"/>
  <c r="W9" i="40" s="1"/>
  <c r="W1920" i="33"/>
  <c r="I1920" i="33" s="1"/>
  <c r="W75" i="33"/>
  <c r="W1838" i="33"/>
  <c r="W510" i="40" s="1"/>
  <c r="W526" i="33"/>
  <c r="W175" i="40" s="1"/>
  <c r="W175" i="33"/>
  <c r="W79" i="40" s="1"/>
  <c r="U134" i="33"/>
  <c r="V131" i="33"/>
  <c r="V60" i="40" s="1"/>
  <c r="U115" i="33"/>
  <c r="U52" i="40" s="1"/>
  <c r="V128" i="33"/>
  <c r="W125" i="33"/>
  <c r="W57" i="40" s="1"/>
  <c r="W1046" i="33"/>
  <c r="W543" i="33" s="1"/>
  <c r="W544" i="33" s="1"/>
  <c r="W547" i="33" s="1"/>
  <c r="W1045" i="33"/>
  <c r="W1888" i="33" s="1"/>
  <c r="W532" i="40" s="1"/>
  <c r="V42" i="33"/>
  <c r="V18" i="40" s="1"/>
  <c r="U163" i="33"/>
  <c r="U35" i="33"/>
  <c r="U15" i="40" s="1"/>
  <c r="V520" i="33"/>
  <c r="V578" i="33"/>
  <c r="V1909" i="33" s="1"/>
  <c r="V539" i="40" s="1"/>
  <c r="V579" i="33"/>
  <c r="V3" i="33" s="1"/>
  <c r="V10" i="33" s="1"/>
  <c r="V2" i="40" s="1"/>
  <c r="V580" i="33"/>
  <c r="V33" i="33" s="1"/>
  <c r="V34" i="33" s="1"/>
  <c r="V14" i="40" s="1"/>
  <c r="W536" i="33"/>
  <c r="W176" i="40" s="1"/>
  <c r="W542" i="33"/>
  <c r="W1588" i="33" s="1"/>
  <c r="W1589" i="33" s="1"/>
  <c r="W441" i="40" s="1"/>
  <c r="W541" i="33"/>
  <c r="W566" i="33" s="1"/>
  <c r="W567" i="33" s="1"/>
  <c r="W180" i="40" s="1"/>
  <c r="W540" i="33"/>
  <c r="W159" i="33" s="1"/>
  <c r="W160" i="33" s="1"/>
  <c r="W71" i="40" s="1"/>
  <c r="W539" i="33"/>
  <c r="W1882" i="33" s="1"/>
  <c r="W530" i="40" s="1"/>
  <c r="V575" i="33"/>
  <c r="V183" i="40" s="1"/>
  <c r="T14" i="33"/>
  <c r="S38" i="33"/>
  <c r="U11" i="33"/>
  <c r="U3" i="40" s="1"/>
  <c r="W402" i="33"/>
  <c r="W120" i="40" s="1"/>
  <c r="V104" i="33"/>
  <c r="V48" i="40" s="1"/>
  <c r="W99" i="33"/>
  <c r="W96" i="33"/>
  <c r="W45" i="40" s="1"/>
  <c r="U81" i="33"/>
  <c r="U37" i="40" s="1"/>
  <c r="T836" i="33"/>
  <c r="U570" i="33"/>
  <c r="U182" i="40" s="1"/>
  <c r="W1076" i="33"/>
  <c r="W4" i="33" s="1"/>
  <c r="W1077" i="33"/>
  <c r="W101" i="33" s="1"/>
  <c r="W103" i="33" s="1"/>
  <c r="W47" i="40" s="1"/>
  <c r="W1075" i="33"/>
  <c r="W1921" i="33" s="1"/>
  <c r="W543" i="40" s="1"/>
  <c r="V405" i="33"/>
  <c r="U107" i="33"/>
  <c r="U1878" i="33"/>
  <c r="U831" i="33"/>
  <c r="U245" i="40" s="1"/>
  <c r="L19" i="47"/>
  <c r="Y19" i="47" s="1"/>
  <c r="W54" i="33" l="1"/>
  <c r="W24" i="40" s="1"/>
  <c r="U57" i="33"/>
  <c r="W517" i="33"/>
  <c r="W171" i="40" s="1"/>
  <c r="W112" i="40"/>
  <c r="V382" i="33"/>
  <c r="W379" i="33"/>
  <c r="W111" i="40" s="1"/>
  <c r="W1836" i="33"/>
  <c r="W509" i="40" s="1"/>
  <c r="U161" i="33"/>
  <c r="U72" i="40" s="1"/>
  <c r="U73" i="40"/>
  <c r="U63" i="40"/>
  <c r="V146" i="33"/>
  <c r="T442" i="40"/>
  <c r="T576" i="40" s="1"/>
  <c r="T579" i="40" s="1"/>
  <c r="T580" i="40" s="1"/>
  <c r="U1592" i="33"/>
  <c r="V1839" i="33"/>
  <c r="W524" i="33"/>
  <c r="W174" i="40" s="1"/>
  <c r="V527" i="33"/>
  <c r="V176" i="33"/>
  <c r="W173" i="33"/>
  <c r="W78" i="40" s="1"/>
  <c r="W548" i="33"/>
  <c r="W549" i="33"/>
  <c r="W2" i="33" s="1"/>
  <c r="W1890" i="33"/>
  <c r="I1890" i="33" s="1"/>
  <c r="U113" i="33"/>
  <c r="U51" i="40" s="1"/>
  <c r="U116" i="33"/>
  <c r="J546" i="33"/>
  <c r="W545" i="33"/>
  <c r="W177" i="40" s="1"/>
  <c r="W133" i="33"/>
  <c r="W61" i="40" s="1"/>
  <c r="W44" i="33"/>
  <c r="W19" i="40" s="1"/>
  <c r="U164" i="33"/>
  <c r="U568" i="33"/>
  <c r="U181" i="40" s="1"/>
  <c r="W577" i="33"/>
  <c r="V13" i="33"/>
  <c r="V4" i="40" s="1"/>
  <c r="J569" i="33"/>
  <c r="J1591" i="33"/>
  <c r="V1911" i="33"/>
  <c r="W1884" i="33"/>
  <c r="I1884" i="33" s="1"/>
  <c r="V37" i="33"/>
  <c r="V16" i="40" s="1"/>
  <c r="J162" i="33"/>
  <c r="U82" i="33"/>
  <c r="U79" i="33"/>
  <c r="U36" i="40" s="1"/>
  <c r="J105" i="33"/>
  <c r="W1923" i="33"/>
  <c r="I1923" i="33" s="1"/>
  <c r="T571" i="33"/>
  <c r="W106" i="33"/>
  <c r="W49" i="40" s="1"/>
  <c r="V833" i="33"/>
  <c r="V834" i="33" s="1"/>
  <c r="V246" i="40" s="1"/>
  <c r="M19" i="47"/>
  <c r="Z19" i="47" s="1"/>
  <c r="P3" i="47"/>
  <c r="P8" i="47"/>
  <c r="P12" i="47"/>
  <c r="P4" i="47"/>
  <c r="P11" i="47"/>
  <c r="P2" i="47"/>
  <c r="P10" i="47"/>
  <c r="P7" i="47"/>
  <c r="P9" i="47"/>
  <c r="P6" i="47"/>
  <c r="P5" i="47"/>
  <c r="V163" i="33" l="1"/>
  <c r="V161" i="33" s="1"/>
  <c r="V72" i="40" s="1"/>
  <c r="V64" i="40"/>
  <c r="V144" i="33"/>
  <c r="V147" i="33"/>
  <c r="U443" i="40"/>
  <c r="U578" i="40" s="1"/>
  <c r="U1590" i="33"/>
  <c r="T1593" i="33"/>
  <c r="W42" i="33"/>
  <c r="W18" i="40" s="1"/>
  <c r="W45" i="33"/>
  <c r="V115" i="33"/>
  <c r="V52" i="40" s="1"/>
  <c r="V134" i="33"/>
  <c r="W131" i="33"/>
  <c r="W60" i="40" s="1"/>
  <c r="V570" i="33"/>
  <c r="V182" i="40" s="1"/>
  <c r="V164" i="33"/>
  <c r="V35" i="33"/>
  <c r="V15" i="40" s="1"/>
  <c r="U14" i="33"/>
  <c r="V11" i="33"/>
  <c r="V3" i="40" s="1"/>
  <c r="T38" i="33"/>
  <c r="W580" i="33"/>
  <c r="W33" i="33" s="1"/>
  <c r="W34" i="33" s="1"/>
  <c r="W14" i="40" s="1"/>
  <c r="W578" i="33"/>
  <c r="W1909" i="33" s="1"/>
  <c r="W539" i="40" s="1"/>
  <c r="W579" i="33"/>
  <c r="W3" i="33" s="1"/>
  <c r="W10" i="33" s="1"/>
  <c r="W2" i="40" s="1"/>
  <c r="W575" i="33"/>
  <c r="W183" i="40" s="1"/>
  <c r="V107" i="33"/>
  <c r="W104" i="33"/>
  <c r="W48" i="40" s="1"/>
  <c r="U836" i="33"/>
  <c r="V831" i="33"/>
  <c r="V245" i="40" s="1"/>
  <c r="V837" i="33"/>
  <c r="V77" i="33" s="1"/>
  <c r="V78" i="33" s="1"/>
  <c r="V35" i="40" s="1"/>
  <c r="V564" i="40" s="1"/>
  <c r="V835" i="33"/>
  <c r="V1876" i="33" s="1"/>
  <c r="V528" i="40" s="1"/>
  <c r="V565" i="40" s="1"/>
  <c r="N19" i="47"/>
  <c r="AA19" i="47" s="1"/>
  <c r="V73" i="40" l="1"/>
  <c r="W163" i="33"/>
  <c r="W73" i="40" s="1"/>
  <c r="V63" i="40"/>
  <c r="W146" i="33"/>
  <c r="W144" i="33" s="1"/>
  <c r="W63" i="40" s="1"/>
  <c r="U571" i="33"/>
  <c r="V568" i="33"/>
  <c r="V181" i="40" s="1"/>
  <c r="U442" i="40"/>
  <c r="U576" i="40" s="1"/>
  <c r="U579" i="40" s="1"/>
  <c r="U580" i="40" s="1"/>
  <c r="V1592" i="33"/>
  <c r="V116" i="33"/>
  <c r="V113" i="33"/>
  <c r="V51" i="40" s="1"/>
  <c r="W37" i="33"/>
  <c r="W16" i="40" s="1"/>
  <c r="J12" i="33"/>
  <c r="W13" i="33"/>
  <c r="W4" i="40" s="1"/>
  <c r="W1911" i="33"/>
  <c r="I1911" i="33" s="1"/>
  <c r="J36" i="33"/>
  <c r="V1878" i="33"/>
  <c r="V81" i="33"/>
  <c r="V37" i="40" s="1"/>
  <c r="W833" i="33"/>
  <c r="O19" i="47"/>
  <c r="AB19" i="47" s="1"/>
  <c r="W570" i="33" l="1"/>
  <c r="W182" i="40" s="1"/>
  <c r="W164" i="33"/>
  <c r="W161" i="33"/>
  <c r="W72" i="40" s="1"/>
  <c r="V443" i="40"/>
  <c r="U1593" i="33"/>
  <c r="W64" i="40"/>
  <c r="W147" i="33"/>
  <c r="V578" i="40"/>
  <c r="V1590" i="33"/>
  <c r="U38" i="33"/>
  <c r="W35" i="33"/>
  <c r="W15" i="40" s="1"/>
  <c r="W115" i="33"/>
  <c r="W52" i="40" s="1"/>
  <c r="W568" i="33"/>
  <c r="W181" i="40" s="1"/>
  <c r="V571" i="33"/>
  <c r="W11" i="33"/>
  <c r="W3" i="40" s="1"/>
  <c r="V14" i="33"/>
  <c r="V82" i="33"/>
  <c r="W834" i="33"/>
  <c r="W246" i="40" s="1"/>
  <c r="W835" i="33"/>
  <c r="W1876" i="33" s="1"/>
  <c r="W528" i="40" s="1"/>
  <c r="W565" i="40" s="1"/>
  <c r="J565" i="40" s="1"/>
  <c r="W837" i="33"/>
  <c r="W77" i="33" s="1"/>
  <c r="W78" i="33" s="1"/>
  <c r="W35" i="40" s="1"/>
  <c r="W564" i="40" s="1"/>
  <c r="V79" i="33"/>
  <c r="V36" i="40" s="1"/>
  <c r="R1982" i="41"/>
  <c r="Q1982" i="41"/>
  <c r="P1982" i="41"/>
  <c r="O1982" i="41"/>
  <c r="R1981" i="41"/>
  <c r="Q1981" i="41"/>
  <c r="P1981" i="41"/>
  <c r="O1981" i="41"/>
  <c r="R1980" i="41"/>
  <c r="Q1980" i="41"/>
  <c r="P1980" i="41"/>
  <c r="O1980" i="41"/>
  <c r="R1979" i="41"/>
  <c r="Q1979" i="41"/>
  <c r="P1979" i="41"/>
  <c r="O1979" i="41"/>
  <c r="R1978" i="41"/>
  <c r="Q1978" i="41"/>
  <c r="P1978" i="41"/>
  <c r="O1978" i="41"/>
  <c r="R1977" i="41"/>
  <c r="Q1977" i="41"/>
  <c r="P1977" i="41"/>
  <c r="O1977" i="41"/>
  <c r="R1976" i="41"/>
  <c r="Q1976" i="41"/>
  <c r="P1976" i="41"/>
  <c r="O1976" i="41"/>
  <c r="R1975" i="41"/>
  <c r="Q1975" i="41"/>
  <c r="P1975" i="41"/>
  <c r="O1975" i="41"/>
  <c r="R1974" i="41"/>
  <c r="Q1974" i="41"/>
  <c r="P1974" i="41"/>
  <c r="O1974" i="41"/>
  <c r="R1973" i="41"/>
  <c r="Q1973" i="41"/>
  <c r="P1973" i="41"/>
  <c r="O1973" i="41"/>
  <c r="R1972" i="41"/>
  <c r="Q1972" i="41"/>
  <c r="P1972" i="41"/>
  <c r="O1972" i="41"/>
  <c r="R1971" i="41"/>
  <c r="Q1971" i="41"/>
  <c r="P1971" i="41"/>
  <c r="O1971" i="41"/>
  <c r="R1970" i="41"/>
  <c r="Q1970" i="41"/>
  <c r="P1970" i="41"/>
  <c r="O1970" i="41"/>
  <c r="R1969" i="41"/>
  <c r="Q1969" i="41"/>
  <c r="P1969" i="41"/>
  <c r="O1969" i="41"/>
  <c r="R1968" i="41"/>
  <c r="Q1968" i="41"/>
  <c r="P1968" i="41"/>
  <c r="O1968" i="41"/>
  <c r="R1967" i="41"/>
  <c r="Q1967" i="41"/>
  <c r="P1967" i="41"/>
  <c r="O1967" i="41"/>
  <c r="R1966" i="41"/>
  <c r="Q1966" i="41"/>
  <c r="P1966" i="41"/>
  <c r="O1966" i="41"/>
  <c r="R1965" i="41"/>
  <c r="Q1965" i="41"/>
  <c r="P1965" i="41"/>
  <c r="O1965" i="41"/>
  <c r="R1964" i="41"/>
  <c r="Q1964" i="41"/>
  <c r="P1964" i="41"/>
  <c r="O1964" i="41"/>
  <c r="R1963" i="41"/>
  <c r="Q1963" i="41"/>
  <c r="P1963" i="41"/>
  <c r="O1963" i="41"/>
  <c r="R1962" i="41"/>
  <c r="Q1962" i="41"/>
  <c r="P1962" i="41"/>
  <c r="O1962" i="41"/>
  <c r="R1961" i="41"/>
  <c r="Q1961" i="41"/>
  <c r="P1961" i="41"/>
  <c r="O1961" i="41"/>
  <c r="R1960" i="41"/>
  <c r="Q1960" i="41"/>
  <c r="P1960" i="41"/>
  <c r="O1960" i="41"/>
  <c r="R1959" i="41"/>
  <c r="Q1959" i="41"/>
  <c r="P1959" i="41"/>
  <c r="O1959" i="41"/>
  <c r="R1958" i="41"/>
  <c r="Q1958" i="41"/>
  <c r="P1958" i="41"/>
  <c r="O1958" i="41"/>
  <c r="R1957" i="41"/>
  <c r="Q1957" i="41"/>
  <c r="P1957" i="41"/>
  <c r="O1957" i="41"/>
  <c r="R1956" i="41"/>
  <c r="Q1956" i="41"/>
  <c r="P1956" i="41"/>
  <c r="O1956" i="41"/>
  <c r="R1955" i="41"/>
  <c r="Q1955" i="41"/>
  <c r="P1955" i="41"/>
  <c r="O1955" i="41"/>
  <c r="R1954" i="41"/>
  <c r="Q1954" i="41"/>
  <c r="P1954" i="41"/>
  <c r="O1954" i="41"/>
  <c r="R1953" i="41"/>
  <c r="Q1953" i="41"/>
  <c r="P1953" i="41"/>
  <c r="O1953" i="41"/>
  <c r="R1952" i="41"/>
  <c r="Q1952" i="41"/>
  <c r="P1952" i="41"/>
  <c r="O1952" i="41"/>
  <c r="R1951" i="41"/>
  <c r="Q1951" i="41"/>
  <c r="P1951" i="41"/>
  <c r="O1951" i="41"/>
  <c r="R1950" i="41"/>
  <c r="Q1950" i="41"/>
  <c r="P1950" i="41"/>
  <c r="O1950" i="41"/>
  <c r="R1949" i="41"/>
  <c r="Q1949" i="41"/>
  <c r="P1949" i="41"/>
  <c r="O1949" i="41"/>
  <c r="R1948" i="41"/>
  <c r="Q1948" i="41"/>
  <c r="P1948" i="41"/>
  <c r="O1948" i="41"/>
  <c r="R1947" i="41"/>
  <c r="Q1947" i="41"/>
  <c r="P1947" i="41"/>
  <c r="O1947" i="41"/>
  <c r="R1946" i="41"/>
  <c r="Q1946" i="41"/>
  <c r="P1946" i="41"/>
  <c r="O1946" i="41"/>
  <c r="R1945" i="41"/>
  <c r="Q1945" i="41"/>
  <c r="P1945" i="41"/>
  <c r="O1945" i="41"/>
  <c r="R1944" i="41"/>
  <c r="Q1944" i="41"/>
  <c r="P1944" i="41"/>
  <c r="O1944" i="41"/>
  <c r="R1943" i="41"/>
  <c r="Q1943" i="41"/>
  <c r="P1943" i="41"/>
  <c r="O1943" i="41"/>
  <c r="R1942" i="41"/>
  <c r="Q1942" i="41"/>
  <c r="P1942" i="41"/>
  <c r="O1942" i="41"/>
  <c r="R1941" i="41"/>
  <c r="Q1941" i="41"/>
  <c r="P1941" i="41"/>
  <c r="O1941" i="41"/>
  <c r="R1940" i="41"/>
  <c r="Q1940" i="41"/>
  <c r="P1940" i="41"/>
  <c r="O1940" i="41"/>
  <c r="R1939" i="41"/>
  <c r="Q1939" i="41"/>
  <c r="P1939" i="41"/>
  <c r="O1939" i="41"/>
  <c r="R1938" i="41"/>
  <c r="Q1938" i="41"/>
  <c r="P1938" i="41"/>
  <c r="O1938" i="41"/>
  <c r="R1937" i="41"/>
  <c r="Q1937" i="41"/>
  <c r="P1937" i="41"/>
  <c r="O1937" i="41"/>
  <c r="R1936" i="41"/>
  <c r="Q1936" i="41"/>
  <c r="P1936" i="41"/>
  <c r="O1936" i="41"/>
  <c r="R1935" i="41"/>
  <c r="Q1935" i="41"/>
  <c r="P1935" i="41"/>
  <c r="O1935" i="41"/>
  <c r="R1934" i="41"/>
  <c r="Q1934" i="41"/>
  <c r="P1934" i="41"/>
  <c r="O1934" i="41"/>
  <c r="R1933" i="41"/>
  <c r="Q1933" i="41"/>
  <c r="P1933" i="41"/>
  <c r="O1933" i="41"/>
  <c r="R1932" i="41"/>
  <c r="Q1932" i="41"/>
  <c r="P1932" i="41"/>
  <c r="O1932" i="41"/>
  <c r="R1931" i="41"/>
  <c r="Q1931" i="41"/>
  <c r="P1931" i="41"/>
  <c r="O1931" i="41"/>
  <c r="R1930" i="41"/>
  <c r="Q1930" i="41"/>
  <c r="P1930" i="41"/>
  <c r="O1930" i="41"/>
  <c r="R1929" i="41"/>
  <c r="Q1929" i="41"/>
  <c r="P1929" i="41"/>
  <c r="O1929" i="41"/>
  <c r="R1928" i="41"/>
  <c r="Q1928" i="41"/>
  <c r="P1928" i="41"/>
  <c r="O1928" i="41"/>
  <c r="R1927" i="41"/>
  <c r="Q1927" i="41"/>
  <c r="P1927" i="41"/>
  <c r="O1927" i="41"/>
  <c r="R1926" i="41"/>
  <c r="Q1926" i="41"/>
  <c r="P1926" i="41"/>
  <c r="O1926" i="41"/>
  <c r="R1925" i="41"/>
  <c r="Q1925" i="41"/>
  <c r="P1925" i="41"/>
  <c r="O1925" i="41"/>
  <c r="R1924" i="41"/>
  <c r="Q1924" i="41"/>
  <c r="P1924" i="41"/>
  <c r="O1924" i="41"/>
  <c r="R1923" i="41"/>
  <c r="Q1923" i="41"/>
  <c r="P1923" i="41"/>
  <c r="O1923" i="41"/>
  <c r="R1922" i="41"/>
  <c r="Q1922" i="41"/>
  <c r="P1922" i="41"/>
  <c r="O1922" i="41"/>
  <c r="R1921" i="41"/>
  <c r="Q1921" i="41"/>
  <c r="P1921" i="41"/>
  <c r="O1921" i="41"/>
  <c r="R1920" i="41"/>
  <c r="Q1920" i="41"/>
  <c r="P1920" i="41"/>
  <c r="O1920" i="41"/>
  <c r="R1919" i="41"/>
  <c r="Q1919" i="41"/>
  <c r="P1919" i="41"/>
  <c r="O1919" i="41"/>
  <c r="R1918" i="41"/>
  <c r="Q1918" i="41"/>
  <c r="P1918" i="41"/>
  <c r="O1918" i="41"/>
  <c r="R1917" i="41"/>
  <c r="Q1917" i="41"/>
  <c r="P1917" i="41"/>
  <c r="O1917" i="41"/>
  <c r="R1916" i="41"/>
  <c r="Q1916" i="41"/>
  <c r="P1916" i="41"/>
  <c r="O1916" i="41"/>
  <c r="R1915" i="41"/>
  <c r="Q1915" i="41"/>
  <c r="P1915" i="41"/>
  <c r="O1915" i="41"/>
  <c r="R1914" i="41"/>
  <c r="Q1914" i="41"/>
  <c r="P1914" i="41"/>
  <c r="O1914" i="41"/>
  <c r="R1913" i="41"/>
  <c r="Q1913" i="41"/>
  <c r="P1913" i="41"/>
  <c r="O1913" i="41"/>
  <c r="R1912" i="41"/>
  <c r="Q1912" i="41"/>
  <c r="P1912" i="41"/>
  <c r="O1912" i="41"/>
  <c r="R1911" i="41"/>
  <c r="Q1911" i="41"/>
  <c r="P1911" i="41"/>
  <c r="O1911" i="41"/>
  <c r="R1910" i="41"/>
  <c r="Q1910" i="41"/>
  <c r="P1910" i="41"/>
  <c r="O1910" i="41"/>
  <c r="R1909" i="41"/>
  <c r="Q1909" i="41"/>
  <c r="P1909" i="41"/>
  <c r="O1909" i="41"/>
  <c r="R1908" i="41"/>
  <c r="Q1908" i="41"/>
  <c r="P1908" i="41"/>
  <c r="O1908" i="41"/>
  <c r="R1907" i="41"/>
  <c r="Q1907" i="41"/>
  <c r="P1907" i="41"/>
  <c r="O1907" i="41"/>
  <c r="R1906" i="41"/>
  <c r="Q1906" i="41"/>
  <c r="P1906" i="41"/>
  <c r="O1906" i="41"/>
  <c r="R1905" i="41"/>
  <c r="Q1905" i="41"/>
  <c r="P1905" i="41"/>
  <c r="O1905" i="41"/>
  <c r="R1904" i="41"/>
  <c r="Q1904" i="41"/>
  <c r="P1904" i="41"/>
  <c r="O1904" i="41"/>
  <c r="R1903" i="41"/>
  <c r="Q1903" i="41"/>
  <c r="P1903" i="41"/>
  <c r="O1903" i="41"/>
  <c r="R1902" i="41"/>
  <c r="Q1902" i="41"/>
  <c r="P1902" i="41"/>
  <c r="O1902" i="41"/>
  <c r="R1901" i="41"/>
  <c r="Q1901" i="41"/>
  <c r="P1901" i="41"/>
  <c r="O1901" i="41"/>
  <c r="R1900" i="41"/>
  <c r="Q1900" i="41"/>
  <c r="P1900" i="41"/>
  <c r="O1900" i="41"/>
  <c r="R1899" i="41"/>
  <c r="Q1899" i="41"/>
  <c r="P1899" i="41"/>
  <c r="O1899" i="41"/>
  <c r="R1898" i="41"/>
  <c r="Q1898" i="41"/>
  <c r="P1898" i="41"/>
  <c r="O1898" i="41"/>
  <c r="R1897" i="41"/>
  <c r="Q1897" i="41"/>
  <c r="P1897" i="41"/>
  <c r="O1897" i="41"/>
  <c r="R1896" i="41"/>
  <c r="Q1896" i="41"/>
  <c r="P1896" i="41"/>
  <c r="O1896" i="41"/>
  <c r="R1895" i="41"/>
  <c r="Q1895" i="41"/>
  <c r="P1895" i="41"/>
  <c r="O1895" i="41"/>
  <c r="R1894" i="41"/>
  <c r="Q1894" i="41"/>
  <c r="P1894" i="41"/>
  <c r="O1894" i="41"/>
  <c r="R1893" i="41"/>
  <c r="Q1893" i="41"/>
  <c r="P1893" i="41"/>
  <c r="O1893" i="41"/>
  <c r="R1892" i="41"/>
  <c r="Q1892" i="41"/>
  <c r="P1892" i="41"/>
  <c r="O1892" i="41"/>
  <c r="R1891" i="41"/>
  <c r="Q1891" i="41"/>
  <c r="P1891" i="41"/>
  <c r="O1891" i="41"/>
  <c r="R1890" i="41"/>
  <c r="Q1890" i="41"/>
  <c r="P1890" i="41"/>
  <c r="O1890" i="41"/>
  <c r="R1889" i="41"/>
  <c r="Q1889" i="41"/>
  <c r="P1889" i="41"/>
  <c r="O1889" i="41"/>
  <c r="R1888" i="41"/>
  <c r="Q1888" i="41"/>
  <c r="P1888" i="41"/>
  <c r="O1888" i="41"/>
  <c r="R1887" i="41"/>
  <c r="Q1887" i="41"/>
  <c r="P1887" i="41"/>
  <c r="O1887" i="41"/>
  <c r="R1886" i="41"/>
  <c r="Q1886" i="41"/>
  <c r="P1886" i="41"/>
  <c r="O1886" i="41"/>
  <c r="R1885" i="41"/>
  <c r="Q1885" i="41"/>
  <c r="P1885" i="41"/>
  <c r="O1885" i="41"/>
  <c r="R1884" i="41"/>
  <c r="Q1884" i="41"/>
  <c r="P1884" i="41"/>
  <c r="O1884" i="41"/>
  <c r="R1883" i="41"/>
  <c r="Q1883" i="41"/>
  <c r="P1883" i="41"/>
  <c r="O1883" i="41"/>
  <c r="R1882" i="41"/>
  <c r="Q1882" i="41"/>
  <c r="P1882" i="41"/>
  <c r="O1882" i="41"/>
  <c r="R1881" i="41"/>
  <c r="Q1881" i="41"/>
  <c r="P1881" i="41"/>
  <c r="O1881" i="41"/>
  <c r="R1880" i="41"/>
  <c r="Q1880" i="41"/>
  <c r="P1880" i="41"/>
  <c r="O1880" i="41"/>
  <c r="R1879" i="41"/>
  <c r="Q1879" i="41"/>
  <c r="P1879" i="41"/>
  <c r="O1879" i="41"/>
  <c r="R1878" i="41"/>
  <c r="Q1878" i="41"/>
  <c r="P1878" i="41"/>
  <c r="O1878" i="41"/>
  <c r="R1877" i="41"/>
  <c r="Q1877" i="41"/>
  <c r="P1877" i="41"/>
  <c r="O1877" i="41"/>
  <c r="R1876" i="41"/>
  <c r="Q1876" i="41"/>
  <c r="P1876" i="41"/>
  <c r="O1876" i="41"/>
  <c r="R1875" i="41"/>
  <c r="Q1875" i="41"/>
  <c r="P1875" i="41"/>
  <c r="O1875" i="41"/>
  <c r="R1874" i="41"/>
  <c r="Q1874" i="41"/>
  <c r="P1874" i="41"/>
  <c r="O1874" i="41"/>
  <c r="R1873" i="41"/>
  <c r="Q1873" i="41"/>
  <c r="P1873" i="41"/>
  <c r="O1873" i="41"/>
  <c r="R1872" i="41"/>
  <c r="Q1872" i="41"/>
  <c r="P1872" i="41"/>
  <c r="O1872" i="41"/>
  <c r="R1871" i="41"/>
  <c r="Q1871" i="41"/>
  <c r="P1871" i="41"/>
  <c r="O1871" i="41"/>
  <c r="R1870" i="41"/>
  <c r="Q1870" i="41"/>
  <c r="P1870" i="41"/>
  <c r="O1870" i="41"/>
  <c r="R1869" i="41"/>
  <c r="Q1869" i="41"/>
  <c r="P1869" i="41"/>
  <c r="O1869" i="41"/>
  <c r="R1868" i="41"/>
  <c r="Q1868" i="41"/>
  <c r="P1868" i="41"/>
  <c r="O1868" i="41"/>
  <c r="R1867" i="41"/>
  <c r="Q1867" i="41"/>
  <c r="P1867" i="41"/>
  <c r="O1867" i="41"/>
  <c r="R1866" i="41"/>
  <c r="Q1866" i="41"/>
  <c r="P1866" i="41"/>
  <c r="O1866" i="41"/>
  <c r="R1865" i="41"/>
  <c r="Q1865" i="41"/>
  <c r="P1865" i="41"/>
  <c r="O1865" i="41"/>
  <c r="R1864" i="41"/>
  <c r="Q1864" i="41"/>
  <c r="P1864" i="41"/>
  <c r="O1864" i="41"/>
  <c r="R1863" i="41"/>
  <c r="Q1863" i="41"/>
  <c r="P1863" i="41"/>
  <c r="O1863" i="41"/>
  <c r="R1862" i="41"/>
  <c r="Q1862" i="41"/>
  <c r="P1862" i="41"/>
  <c r="O1862" i="41"/>
  <c r="R1861" i="41"/>
  <c r="Q1861" i="41"/>
  <c r="P1861" i="41"/>
  <c r="O1861" i="41"/>
  <c r="R1860" i="41"/>
  <c r="Q1860" i="41"/>
  <c r="P1860" i="41"/>
  <c r="O1860" i="41"/>
  <c r="R1859" i="41"/>
  <c r="Q1859" i="41"/>
  <c r="P1859" i="41"/>
  <c r="O1859" i="41"/>
  <c r="R1858" i="41"/>
  <c r="Q1858" i="41"/>
  <c r="P1858" i="41"/>
  <c r="O1858" i="41"/>
  <c r="R1857" i="41"/>
  <c r="Q1857" i="41"/>
  <c r="P1857" i="41"/>
  <c r="O1857" i="41"/>
  <c r="R1856" i="41"/>
  <c r="Q1856" i="41"/>
  <c r="P1856" i="41"/>
  <c r="O1856" i="41"/>
  <c r="R1855" i="41"/>
  <c r="Q1855" i="41"/>
  <c r="P1855" i="41"/>
  <c r="O1855" i="41"/>
  <c r="R1854" i="41"/>
  <c r="Q1854" i="41"/>
  <c r="P1854" i="41"/>
  <c r="O1854" i="41"/>
  <c r="R1853" i="41"/>
  <c r="Q1853" i="41"/>
  <c r="P1853" i="41"/>
  <c r="O1853" i="41"/>
  <c r="R1852" i="41"/>
  <c r="Q1852" i="41"/>
  <c r="P1852" i="41"/>
  <c r="O1852" i="41"/>
  <c r="R1851" i="41"/>
  <c r="Q1851" i="41"/>
  <c r="P1851" i="41"/>
  <c r="O1851" i="41"/>
  <c r="R1850" i="41"/>
  <c r="Q1850" i="41"/>
  <c r="P1850" i="41"/>
  <c r="O1850" i="41"/>
  <c r="R1849" i="41"/>
  <c r="Q1849" i="41"/>
  <c r="P1849" i="41"/>
  <c r="O1849" i="41"/>
  <c r="R1848" i="41"/>
  <c r="Q1848" i="41"/>
  <c r="P1848" i="41"/>
  <c r="O1848" i="41"/>
  <c r="R1847" i="41"/>
  <c r="Q1847" i="41"/>
  <c r="P1847" i="41"/>
  <c r="O1847" i="41"/>
  <c r="R1846" i="41"/>
  <c r="Q1846" i="41"/>
  <c r="P1846" i="41"/>
  <c r="O1846" i="41"/>
  <c r="R1845" i="41"/>
  <c r="Q1845" i="41"/>
  <c r="P1845" i="41"/>
  <c r="O1845" i="41"/>
  <c r="R1844" i="41"/>
  <c r="Q1844" i="41"/>
  <c r="P1844" i="41"/>
  <c r="O1844" i="41"/>
  <c r="R1843" i="41"/>
  <c r="Q1843" i="41"/>
  <c r="P1843" i="41"/>
  <c r="O1843" i="41"/>
  <c r="R1842" i="41"/>
  <c r="Q1842" i="41"/>
  <c r="P1842" i="41"/>
  <c r="O1842" i="41"/>
  <c r="R1841" i="41"/>
  <c r="Q1841" i="41"/>
  <c r="P1841" i="41"/>
  <c r="O1841" i="41"/>
  <c r="R1840" i="41"/>
  <c r="Q1840" i="41"/>
  <c r="P1840" i="41"/>
  <c r="O1840" i="41"/>
  <c r="R1839" i="41"/>
  <c r="Q1839" i="41"/>
  <c r="P1839" i="41"/>
  <c r="O1839" i="41"/>
  <c r="R1838" i="41"/>
  <c r="Q1838" i="41"/>
  <c r="P1838" i="41"/>
  <c r="O1838" i="41"/>
  <c r="R1837" i="41"/>
  <c r="Q1837" i="41"/>
  <c r="P1837" i="41"/>
  <c r="O1837" i="41"/>
  <c r="R1836" i="41"/>
  <c r="Q1836" i="41"/>
  <c r="P1836" i="41"/>
  <c r="O1836" i="41"/>
  <c r="R1835" i="41"/>
  <c r="Q1835" i="41"/>
  <c r="P1835" i="41"/>
  <c r="O1835" i="41"/>
  <c r="R1834" i="41"/>
  <c r="Q1834" i="41"/>
  <c r="P1834" i="41"/>
  <c r="O1834" i="41"/>
  <c r="R1833" i="41"/>
  <c r="Q1833" i="41"/>
  <c r="P1833" i="41"/>
  <c r="O1833" i="41"/>
  <c r="R1832" i="41"/>
  <c r="Q1832" i="41"/>
  <c r="P1832" i="41"/>
  <c r="O1832" i="41"/>
  <c r="R1831" i="41"/>
  <c r="Q1831" i="41"/>
  <c r="P1831" i="41"/>
  <c r="O1831" i="41"/>
  <c r="R1830" i="41"/>
  <c r="Q1830" i="41"/>
  <c r="P1830" i="41"/>
  <c r="O1830" i="41"/>
  <c r="R1829" i="41"/>
  <c r="Q1829" i="41"/>
  <c r="P1829" i="41"/>
  <c r="O1829" i="41"/>
  <c r="R1828" i="41"/>
  <c r="Q1828" i="41"/>
  <c r="P1828" i="41"/>
  <c r="O1828" i="41"/>
  <c r="R1827" i="41"/>
  <c r="Q1827" i="41"/>
  <c r="P1827" i="41"/>
  <c r="O1827" i="41"/>
  <c r="R1826" i="41"/>
  <c r="Q1826" i="41"/>
  <c r="P1826" i="41"/>
  <c r="O1826" i="41"/>
  <c r="R1825" i="41"/>
  <c r="Q1825" i="41"/>
  <c r="P1825" i="41"/>
  <c r="O1825" i="41"/>
  <c r="R1824" i="41"/>
  <c r="Q1824" i="41"/>
  <c r="P1824" i="41"/>
  <c r="O1824" i="41"/>
  <c r="R1823" i="41"/>
  <c r="Q1823" i="41"/>
  <c r="P1823" i="41"/>
  <c r="O1823" i="41"/>
  <c r="R1822" i="41"/>
  <c r="Q1822" i="41"/>
  <c r="P1822" i="41"/>
  <c r="O1822" i="41"/>
  <c r="R1821" i="41"/>
  <c r="Q1821" i="41"/>
  <c r="P1821" i="41"/>
  <c r="O1821" i="41"/>
  <c r="R1820" i="41"/>
  <c r="Q1820" i="41"/>
  <c r="P1820" i="41"/>
  <c r="O1820" i="41"/>
  <c r="R1819" i="41"/>
  <c r="Q1819" i="41"/>
  <c r="P1819" i="41"/>
  <c r="O1819" i="41"/>
  <c r="R1818" i="41"/>
  <c r="Q1818" i="41"/>
  <c r="P1818" i="41"/>
  <c r="O1818" i="41"/>
  <c r="R1817" i="41"/>
  <c r="Q1817" i="41"/>
  <c r="P1817" i="41"/>
  <c r="O1817" i="41"/>
  <c r="R1816" i="41"/>
  <c r="Q1816" i="41"/>
  <c r="P1816" i="41"/>
  <c r="O1816" i="41"/>
  <c r="R1815" i="41"/>
  <c r="Q1815" i="41"/>
  <c r="P1815" i="41"/>
  <c r="O1815" i="41"/>
  <c r="R1814" i="41"/>
  <c r="Q1814" i="41"/>
  <c r="P1814" i="41"/>
  <c r="O1814" i="41"/>
  <c r="R1813" i="41"/>
  <c r="Q1813" i="41"/>
  <c r="P1813" i="41"/>
  <c r="O1813" i="41"/>
  <c r="R1812" i="41"/>
  <c r="Q1812" i="41"/>
  <c r="P1812" i="41"/>
  <c r="O1812" i="41"/>
  <c r="R1811" i="41"/>
  <c r="Q1811" i="41"/>
  <c r="P1811" i="41"/>
  <c r="O1811" i="41"/>
  <c r="R1810" i="41"/>
  <c r="Q1810" i="41"/>
  <c r="P1810" i="41"/>
  <c r="O1810" i="41"/>
  <c r="R1809" i="41"/>
  <c r="Q1809" i="41"/>
  <c r="P1809" i="41"/>
  <c r="O1809" i="41"/>
  <c r="R1808" i="41"/>
  <c r="Q1808" i="41"/>
  <c r="P1808" i="41"/>
  <c r="O1808" i="41"/>
  <c r="R1807" i="41"/>
  <c r="Q1807" i="41"/>
  <c r="P1807" i="41"/>
  <c r="O1807" i="41"/>
  <c r="R1806" i="41"/>
  <c r="Q1806" i="41"/>
  <c r="P1806" i="41"/>
  <c r="O1806" i="41"/>
  <c r="R1805" i="41"/>
  <c r="Q1805" i="41"/>
  <c r="P1805" i="41"/>
  <c r="O1805" i="41"/>
  <c r="R1804" i="41"/>
  <c r="Q1804" i="41"/>
  <c r="P1804" i="41"/>
  <c r="O1804" i="41"/>
  <c r="R1803" i="41"/>
  <c r="Q1803" i="41"/>
  <c r="P1803" i="41"/>
  <c r="O1803" i="41"/>
  <c r="R1802" i="41"/>
  <c r="Q1802" i="41"/>
  <c r="P1802" i="41"/>
  <c r="O1802" i="41"/>
  <c r="R1801" i="41"/>
  <c r="Q1801" i="41"/>
  <c r="P1801" i="41"/>
  <c r="O1801" i="41"/>
  <c r="R1800" i="41"/>
  <c r="Q1800" i="41"/>
  <c r="P1800" i="41"/>
  <c r="O1800" i="41"/>
  <c r="R1799" i="41"/>
  <c r="Q1799" i="41"/>
  <c r="P1799" i="41"/>
  <c r="O1799" i="41"/>
  <c r="R1798" i="41"/>
  <c r="Q1798" i="41"/>
  <c r="P1798" i="41"/>
  <c r="O1798" i="41"/>
  <c r="R1797" i="41"/>
  <c r="Q1797" i="41"/>
  <c r="P1797" i="41"/>
  <c r="O1797" i="41"/>
  <c r="R1796" i="41"/>
  <c r="Q1796" i="41"/>
  <c r="P1796" i="41"/>
  <c r="O1796" i="41"/>
  <c r="R1795" i="41"/>
  <c r="Q1795" i="41"/>
  <c r="P1795" i="41"/>
  <c r="O1795" i="41"/>
  <c r="R1794" i="41"/>
  <c r="Q1794" i="41"/>
  <c r="P1794" i="41"/>
  <c r="O1794" i="41"/>
  <c r="R1793" i="41"/>
  <c r="Q1793" i="41"/>
  <c r="P1793" i="41"/>
  <c r="O1793" i="41"/>
  <c r="R1792" i="41"/>
  <c r="Q1792" i="41"/>
  <c r="P1792" i="41"/>
  <c r="O1792" i="41"/>
  <c r="R1791" i="41"/>
  <c r="Q1791" i="41"/>
  <c r="P1791" i="41"/>
  <c r="O1791" i="41"/>
  <c r="R1790" i="41"/>
  <c r="Q1790" i="41"/>
  <c r="P1790" i="41"/>
  <c r="O1790" i="41"/>
  <c r="R1789" i="41"/>
  <c r="Q1789" i="41"/>
  <c r="P1789" i="41"/>
  <c r="O1789" i="41"/>
  <c r="R1788" i="41"/>
  <c r="Q1788" i="41"/>
  <c r="P1788" i="41"/>
  <c r="O1788" i="41"/>
  <c r="R1787" i="41"/>
  <c r="Q1787" i="41"/>
  <c r="P1787" i="41"/>
  <c r="O1787" i="41"/>
  <c r="R1786" i="41"/>
  <c r="Q1786" i="41"/>
  <c r="P1786" i="41"/>
  <c r="O1786" i="41"/>
  <c r="R1785" i="41"/>
  <c r="Q1785" i="41"/>
  <c r="P1785" i="41"/>
  <c r="O1785" i="41"/>
  <c r="R1784" i="41"/>
  <c r="Q1784" i="41"/>
  <c r="P1784" i="41"/>
  <c r="O1784" i="41"/>
  <c r="R1783" i="41"/>
  <c r="Q1783" i="41"/>
  <c r="P1783" i="41"/>
  <c r="O1783" i="41"/>
  <c r="R1782" i="41"/>
  <c r="Q1782" i="41"/>
  <c r="P1782" i="41"/>
  <c r="O1782" i="41"/>
  <c r="R1781" i="41"/>
  <c r="Q1781" i="41"/>
  <c r="P1781" i="41"/>
  <c r="O1781" i="41"/>
  <c r="R1780" i="41"/>
  <c r="Q1780" i="41"/>
  <c r="P1780" i="41"/>
  <c r="O1780" i="41"/>
  <c r="R1779" i="41"/>
  <c r="Q1779" i="41"/>
  <c r="P1779" i="41"/>
  <c r="O1779" i="41"/>
  <c r="R1778" i="41"/>
  <c r="Q1778" i="41"/>
  <c r="P1778" i="41"/>
  <c r="O1778" i="41"/>
  <c r="R1777" i="41"/>
  <c r="Q1777" i="41"/>
  <c r="P1777" i="41"/>
  <c r="O1777" i="41"/>
  <c r="R1776" i="41"/>
  <c r="Q1776" i="41"/>
  <c r="P1776" i="41"/>
  <c r="O1776" i="41"/>
  <c r="R1775" i="41"/>
  <c r="Q1775" i="41"/>
  <c r="P1775" i="41"/>
  <c r="O1775" i="41"/>
  <c r="R1774" i="41"/>
  <c r="Q1774" i="41"/>
  <c r="P1774" i="41"/>
  <c r="O1774" i="41"/>
  <c r="R1773" i="41"/>
  <c r="Q1773" i="41"/>
  <c r="P1773" i="41"/>
  <c r="O1773" i="41"/>
  <c r="R1772" i="41"/>
  <c r="Q1772" i="41"/>
  <c r="P1772" i="41"/>
  <c r="O1772" i="41"/>
  <c r="R1771" i="41"/>
  <c r="Q1771" i="41"/>
  <c r="P1771" i="41"/>
  <c r="O1771" i="41"/>
  <c r="R1770" i="41"/>
  <c r="Q1770" i="41"/>
  <c r="P1770" i="41"/>
  <c r="O1770" i="41"/>
  <c r="R1769" i="41"/>
  <c r="Q1769" i="41"/>
  <c r="P1769" i="41"/>
  <c r="O1769" i="41"/>
  <c r="R1768" i="41"/>
  <c r="Q1768" i="41"/>
  <c r="P1768" i="41"/>
  <c r="O1768" i="41"/>
  <c r="R1767" i="41"/>
  <c r="Q1767" i="41"/>
  <c r="P1767" i="41"/>
  <c r="O1767" i="41"/>
  <c r="R1766" i="41"/>
  <c r="Q1766" i="41"/>
  <c r="P1766" i="41"/>
  <c r="O1766" i="41"/>
  <c r="R1765" i="41"/>
  <c r="Q1765" i="41"/>
  <c r="P1765" i="41"/>
  <c r="O1765" i="41"/>
  <c r="R1764" i="41"/>
  <c r="Q1764" i="41"/>
  <c r="P1764" i="41"/>
  <c r="O1764" i="41"/>
  <c r="R1763" i="41"/>
  <c r="Q1763" i="41"/>
  <c r="P1763" i="41"/>
  <c r="O1763" i="41"/>
  <c r="R1762" i="41"/>
  <c r="Q1762" i="41"/>
  <c r="P1762" i="41"/>
  <c r="O1762" i="41"/>
  <c r="R1761" i="41"/>
  <c r="Q1761" i="41"/>
  <c r="P1761" i="41"/>
  <c r="O1761" i="41"/>
  <c r="R1760" i="41"/>
  <c r="Q1760" i="41"/>
  <c r="P1760" i="41"/>
  <c r="O1760" i="41"/>
  <c r="R1759" i="41"/>
  <c r="Q1759" i="41"/>
  <c r="P1759" i="41"/>
  <c r="O1759" i="41"/>
  <c r="R1758" i="41"/>
  <c r="Q1758" i="41"/>
  <c r="P1758" i="41"/>
  <c r="O1758" i="41"/>
  <c r="R1757" i="41"/>
  <c r="Q1757" i="41"/>
  <c r="P1757" i="41"/>
  <c r="O1757" i="41"/>
  <c r="R1756" i="41"/>
  <c r="Q1756" i="41"/>
  <c r="P1756" i="41"/>
  <c r="O1756" i="41"/>
  <c r="R1755" i="41"/>
  <c r="Q1755" i="41"/>
  <c r="P1755" i="41"/>
  <c r="O1755" i="41"/>
  <c r="R1754" i="41"/>
  <c r="Q1754" i="41"/>
  <c r="P1754" i="41"/>
  <c r="O1754" i="41"/>
  <c r="R1753" i="41"/>
  <c r="Q1753" i="41"/>
  <c r="P1753" i="41"/>
  <c r="O1753" i="41"/>
  <c r="R1752" i="41"/>
  <c r="Q1752" i="41"/>
  <c r="P1752" i="41"/>
  <c r="O1752" i="41"/>
  <c r="R1751" i="41"/>
  <c r="Q1751" i="41"/>
  <c r="P1751" i="41"/>
  <c r="O1751" i="41"/>
  <c r="R1750" i="41"/>
  <c r="Q1750" i="41"/>
  <c r="P1750" i="41"/>
  <c r="O1750" i="41"/>
  <c r="R1749" i="41"/>
  <c r="Q1749" i="41"/>
  <c r="P1749" i="41"/>
  <c r="O1749" i="41"/>
  <c r="R1748" i="41"/>
  <c r="Q1748" i="41"/>
  <c r="P1748" i="41"/>
  <c r="O1748" i="41"/>
  <c r="R1747" i="41"/>
  <c r="Q1747" i="41"/>
  <c r="P1747" i="41"/>
  <c r="O1747" i="41"/>
  <c r="R1746" i="41"/>
  <c r="Q1746" i="41"/>
  <c r="P1746" i="41"/>
  <c r="O1746" i="41"/>
  <c r="R1745" i="41"/>
  <c r="Q1745" i="41"/>
  <c r="P1745" i="41"/>
  <c r="O1745" i="41"/>
  <c r="R1744" i="41"/>
  <c r="Q1744" i="41"/>
  <c r="P1744" i="41"/>
  <c r="O1744" i="41"/>
  <c r="R1743" i="41"/>
  <c r="Q1743" i="41"/>
  <c r="P1743" i="41"/>
  <c r="O1743" i="41"/>
  <c r="R1742" i="41"/>
  <c r="Q1742" i="41"/>
  <c r="P1742" i="41"/>
  <c r="O1742" i="41"/>
  <c r="R1741" i="41"/>
  <c r="Q1741" i="41"/>
  <c r="P1741" i="41"/>
  <c r="O1741" i="41"/>
  <c r="R1740" i="41"/>
  <c r="Q1740" i="41"/>
  <c r="P1740" i="41"/>
  <c r="O1740" i="41"/>
  <c r="R1739" i="41"/>
  <c r="Q1739" i="41"/>
  <c r="P1739" i="41"/>
  <c r="O1739" i="41"/>
  <c r="R1738" i="41"/>
  <c r="Q1738" i="41"/>
  <c r="P1738" i="41"/>
  <c r="O1738" i="41"/>
  <c r="R1737" i="41"/>
  <c r="Q1737" i="41"/>
  <c r="P1737" i="41"/>
  <c r="O1737" i="41"/>
  <c r="R1736" i="41"/>
  <c r="Q1736" i="41"/>
  <c r="P1736" i="41"/>
  <c r="O1736" i="41"/>
  <c r="R1735" i="41"/>
  <c r="Q1735" i="41"/>
  <c r="P1735" i="41"/>
  <c r="O1735" i="41"/>
  <c r="R1734" i="41"/>
  <c r="Q1734" i="41"/>
  <c r="P1734" i="41"/>
  <c r="O1734" i="41"/>
  <c r="R1733" i="41"/>
  <c r="Q1733" i="41"/>
  <c r="P1733" i="41"/>
  <c r="O1733" i="41"/>
  <c r="R1732" i="41"/>
  <c r="Q1732" i="41"/>
  <c r="P1732" i="41"/>
  <c r="O1732" i="41"/>
  <c r="R1731" i="41"/>
  <c r="Q1731" i="41"/>
  <c r="P1731" i="41"/>
  <c r="O1731" i="41"/>
  <c r="R1730" i="41"/>
  <c r="Q1730" i="41"/>
  <c r="P1730" i="41"/>
  <c r="O1730" i="41"/>
  <c r="R1729" i="41"/>
  <c r="Q1729" i="41"/>
  <c r="P1729" i="41"/>
  <c r="O1729" i="41"/>
  <c r="R1728" i="41"/>
  <c r="Q1728" i="41"/>
  <c r="P1728" i="41"/>
  <c r="O1728" i="41"/>
  <c r="R1727" i="41"/>
  <c r="Q1727" i="41"/>
  <c r="P1727" i="41"/>
  <c r="O1727" i="41"/>
  <c r="R1726" i="41"/>
  <c r="Q1726" i="41"/>
  <c r="P1726" i="41"/>
  <c r="O1726" i="41"/>
  <c r="R1725" i="41"/>
  <c r="Q1725" i="41"/>
  <c r="P1725" i="41"/>
  <c r="O1725" i="41"/>
  <c r="R1724" i="41"/>
  <c r="Q1724" i="41"/>
  <c r="P1724" i="41"/>
  <c r="O1724" i="41"/>
  <c r="R1723" i="41"/>
  <c r="Q1723" i="41"/>
  <c r="P1723" i="41"/>
  <c r="O1723" i="41"/>
  <c r="R1722" i="41"/>
  <c r="Q1722" i="41"/>
  <c r="P1722" i="41"/>
  <c r="O1722" i="41"/>
  <c r="R1721" i="41"/>
  <c r="Q1721" i="41"/>
  <c r="P1721" i="41"/>
  <c r="O1721" i="41"/>
  <c r="R1720" i="41"/>
  <c r="Q1720" i="41"/>
  <c r="P1720" i="41"/>
  <c r="O1720" i="41"/>
  <c r="R1719" i="41"/>
  <c r="Q1719" i="41"/>
  <c r="P1719" i="41"/>
  <c r="O1719" i="41"/>
  <c r="R1718" i="41"/>
  <c r="Q1718" i="41"/>
  <c r="P1718" i="41"/>
  <c r="O1718" i="41"/>
  <c r="R1717" i="41"/>
  <c r="Q1717" i="41"/>
  <c r="P1717" i="41"/>
  <c r="O1717" i="41"/>
  <c r="R1716" i="41"/>
  <c r="Q1716" i="41"/>
  <c r="P1716" i="41"/>
  <c r="O1716" i="41"/>
  <c r="R1715" i="41"/>
  <c r="Q1715" i="41"/>
  <c r="P1715" i="41"/>
  <c r="O1715" i="41"/>
  <c r="R1714" i="41"/>
  <c r="Q1714" i="41"/>
  <c r="P1714" i="41"/>
  <c r="O1714" i="41"/>
  <c r="R1713" i="41"/>
  <c r="Q1713" i="41"/>
  <c r="P1713" i="41"/>
  <c r="O1713" i="41"/>
  <c r="R1712" i="41"/>
  <c r="Q1712" i="41"/>
  <c r="P1712" i="41"/>
  <c r="O1712" i="41"/>
  <c r="R1711" i="41"/>
  <c r="Q1711" i="41"/>
  <c r="P1711" i="41"/>
  <c r="O1711" i="41"/>
  <c r="R1710" i="41"/>
  <c r="Q1710" i="41"/>
  <c r="P1710" i="41"/>
  <c r="O1710" i="41"/>
  <c r="R1709" i="41"/>
  <c r="Q1709" i="41"/>
  <c r="P1709" i="41"/>
  <c r="O1709" i="41"/>
  <c r="R1708" i="41"/>
  <c r="Q1708" i="41"/>
  <c r="P1708" i="41"/>
  <c r="O1708" i="41"/>
  <c r="R1707" i="41"/>
  <c r="Q1707" i="41"/>
  <c r="P1707" i="41"/>
  <c r="O1707" i="41"/>
  <c r="R1706" i="41"/>
  <c r="Q1706" i="41"/>
  <c r="P1706" i="41"/>
  <c r="O1706" i="41"/>
  <c r="R1705" i="41"/>
  <c r="Q1705" i="41"/>
  <c r="P1705" i="41"/>
  <c r="O1705" i="41"/>
  <c r="R1704" i="41"/>
  <c r="Q1704" i="41"/>
  <c r="P1704" i="41"/>
  <c r="O1704" i="41"/>
  <c r="R1703" i="41"/>
  <c r="Q1703" i="41"/>
  <c r="P1703" i="41"/>
  <c r="O1703" i="41"/>
  <c r="R1702" i="41"/>
  <c r="Q1702" i="41"/>
  <c r="P1702" i="41"/>
  <c r="O1702" i="41"/>
  <c r="R1701" i="41"/>
  <c r="Q1701" i="41"/>
  <c r="P1701" i="41"/>
  <c r="O1701" i="41"/>
  <c r="R1700" i="41"/>
  <c r="Q1700" i="41"/>
  <c r="P1700" i="41"/>
  <c r="O1700" i="41"/>
  <c r="R1699" i="41"/>
  <c r="Q1699" i="41"/>
  <c r="P1699" i="41"/>
  <c r="O1699" i="41"/>
  <c r="R1698" i="41"/>
  <c r="Q1698" i="41"/>
  <c r="P1698" i="41"/>
  <c r="O1698" i="41"/>
  <c r="R1697" i="41"/>
  <c r="Q1697" i="41"/>
  <c r="P1697" i="41"/>
  <c r="O1697" i="41"/>
  <c r="R1696" i="41"/>
  <c r="Q1696" i="41"/>
  <c r="P1696" i="41"/>
  <c r="O1696" i="41"/>
  <c r="R1695" i="41"/>
  <c r="Q1695" i="41"/>
  <c r="P1695" i="41"/>
  <c r="O1695" i="41"/>
  <c r="R1694" i="41"/>
  <c r="Q1694" i="41"/>
  <c r="P1694" i="41"/>
  <c r="O1694" i="41"/>
  <c r="R1693" i="41"/>
  <c r="Q1693" i="41"/>
  <c r="P1693" i="41"/>
  <c r="O1693" i="41"/>
  <c r="R1692" i="41"/>
  <c r="Q1692" i="41"/>
  <c r="P1692" i="41"/>
  <c r="O1692" i="41"/>
  <c r="R1691" i="41"/>
  <c r="Q1691" i="41"/>
  <c r="P1691" i="41"/>
  <c r="O1691" i="41"/>
  <c r="R1690" i="41"/>
  <c r="Q1690" i="41"/>
  <c r="P1690" i="41"/>
  <c r="O1690" i="41"/>
  <c r="R1689" i="41"/>
  <c r="Q1689" i="41"/>
  <c r="P1689" i="41"/>
  <c r="O1689" i="41"/>
  <c r="R1688" i="41"/>
  <c r="Q1688" i="41"/>
  <c r="P1688" i="41"/>
  <c r="O1688" i="41"/>
  <c r="R1687" i="41"/>
  <c r="Q1687" i="41"/>
  <c r="P1687" i="41"/>
  <c r="O1687" i="41"/>
  <c r="R1686" i="41"/>
  <c r="Q1686" i="41"/>
  <c r="P1686" i="41"/>
  <c r="O1686" i="41"/>
  <c r="R1685" i="41"/>
  <c r="Q1685" i="41"/>
  <c r="P1685" i="41"/>
  <c r="O1685" i="41"/>
  <c r="R1684" i="41"/>
  <c r="Q1684" i="41"/>
  <c r="P1684" i="41"/>
  <c r="O1684" i="41"/>
  <c r="R1683" i="41"/>
  <c r="Q1683" i="41"/>
  <c r="P1683" i="41"/>
  <c r="O1683" i="41"/>
  <c r="R1682" i="41"/>
  <c r="Q1682" i="41"/>
  <c r="P1682" i="41"/>
  <c r="O1682" i="41"/>
  <c r="R1681" i="41"/>
  <c r="Q1681" i="41"/>
  <c r="P1681" i="41"/>
  <c r="O1681" i="41"/>
  <c r="R1680" i="41"/>
  <c r="Q1680" i="41"/>
  <c r="P1680" i="41"/>
  <c r="O1680" i="41"/>
  <c r="R1679" i="41"/>
  <c r="Q1679" i="41"/>
  <c r="P1679" i="41"/>
  <c r="O1679" i="41"/>
  <c r="R1678" i="41"/>
  <c r="Q1678" i="41"/>
  <c r="P1678" i="41"/>
  <c r="O1678" i="41"/>
  <c r="R1677" i="41"/>
  <c r="Q1677" i="41"/>
  <c r="P1677" i="41"/>
  <c r="O1677" i="41"/>
  <c r="R1676" i="41"/>
  <c r="Q1676" i="41"/>
  <c r="P1676" i="41"/>
  <c r="O1676" i="41"/>
  <c r="R1675" i="41"/>
  <c r="Q1675" i="41"/>
  <c r="P1675" i="41"/>
  <c r="O1675" i="41"/>
  <c r="R1674" i="41"/>
  <c r="Q1674" i="41"/>
  <c r="P1674" i="41"/>
  <c r="O1674" i="41"/>
  <c r="R1673" i="41"/>
  <c r="Q1673" i="41"/>
  <c r="P1673" i="41"/>
  <c r="O1673" i="41"/>
  <c r="R1672" i="41"/>
  <c r="Q1672" i="41"/>
  <c r="P1672" i="41"/>
  <c r="O1672" i="41"/>
  <c r="R1671" i="41"/>
  <c r="Q1671" i="41"/>
  <c r="P1671" i="41"/>
  <c r="O1671" i="41"/>
  <c r="R1670" i="41"/>
  <c r="Q1670" i="41"/>
  <c r="P1670" i="41"/>
  <c r="O1670" i="41"/>
  <c r="R1669" i="41"/>
  <c r="Q1669" i="41"/>
  <c r="P1669" i="41"/>
  <c r="O1669" i="41"/>
  <c r="R1668" i="41"/>
  <c r="Q1668" i="41"/>
  <c r="P1668" i="41"/>
  <c r="O1668" i="41"/>
  <c r="R1667" i="41"/>
  <c r="Q1667" i="41"/>
  <c r="P1667" i="41"/>
  <c r="O1667" i="41"/>
  <c r="R1666" i="41"/>
  <c r="Q1666" i="41"/>
  <c r="P1666" i="41"/>
  <c r="O1666" i="41"/>
  <c r="R1665" i="41"/>
  <c r="Q1665" i="41"/>
  <c r="P1665" i="41"/>
  <c r="O1665" i="41"/>
  <c r="R1664" i="41"/>
  <c r="Q1664" i="41"/>
  <c r="P1664" i="41"/>
  <c r="O1664" i="41"/>
  <c r="R1663" i="41"/>
  <c r="Q1663" i="41"/>
  <c r="P1663" i="41"/>
  <c r="O1663" i="41"/>
  <c r="R1662" i="41"/>
  <c r="Q1662" i="41"/>
  <c r="P1662" i="41"/>
  <c r="O1662" i="41"/>
  <c r="R1661" i="41"/>
  <c r="Q1661" i="41"/>
  <c r="P1661" i="41"/>
  <c r="O1661" i="41"/>
  <c r="R1660" i="41"/>
  <c r="Q1660" i="41"/>
  <c r="P1660" i="41"/>
  <c r="O1660" i="41"/>
  <c r="R1659" i="41"/>
  <c r="Q1659" i="41"/>
  <c r="P1659" i="41"/>
  <c r="O1659" i="41"/>
  <c r="R1658" i="41"/>
  <c r="Q1658" i="41"/>
  <c r="P1658" i="41"/>
  <c r="O1658" i="41"/>
  <c r="R1657" i="41"/>
  <c r="Q1657" i="41"/>
  <c r="P1657" i="41"/>
  <c r="O1657" i="41"/>
  <c r="R1656" i="41"/>
  <c r="Q1656" i="41"/>
  <c r="P1656" i="41"/>
  <c r="O1656" i="41"/>
  <c r="R1655" i="41"/>
  <c r="Q1655" i="41"/>
  <c r="P1655" i="41"/>
  <c r="O1655" i="41"/>
  <c r="R1654" i="41"/>
  <c r="Q1654" i="41"/>
  <c r="P1654" i="41"/>
  <c r="O1654" i="41"/>
  <c r="R1653" i="41"/>
  <c r="Q1653" i="41"/>
  <c r="P1653" i="41"/>
  <c r="O1653" i="41"/>
  <c r="R1652" i="41"/>
  <c r="Q1652" i="41"/>
  <c r="P1652" i="41"/>
  <c r="O1652" i="41"/>
  <c r="R1651" i="41"/>
  <c r="Q1651" i="41"/>
  <c r="P1651" i="41"/>
  <c r="O1651" i="41"/>
  <c r="R1650" i="41"/>
  <c r="Q1650" i="41"/>
  <c r="P1650" i="41"/>
  <c r="O1650" i="41"/>
  <c r="R1649" i="41"/>
  <c r="Q1649" i="41"/>
  <c r="P1649" i="41"/>
  <c r="O1649" i="41"/>
  <c r="R1648" i="41"/>
  <c r="Q1648" i="41"/>
  <c r="P1648" i="41"/>
  <c r="O1648" i="41"/>
  <c r="R1647" i="41"/>
  <c r="Q1647" i="41"/>
  <c r="P1647" i="41"/>
  <c r="O1647" i="41"/>
  <c r="R1646" i="41"/>
  <c r="Q1646" i="41"/>
  <c r="P1646" i="41"/>
  <c r="O1646" i="41"/>
  <c r="R1645" i="41"/>
  <c r="Q1645" i="41"/>
  <c r="P1645" i="41"/>
  <c r="O1645" i="41"/>
  <c r="R1644" i="41"/>
  <c r="Q1644" i="41"/>
  <c r="P1644" i="41"/>
  <c r="O1644" i="41"/>
  <c r="R1643" i="41"/>
  <c r="Q1643" i="41"/>
  <c r="P1643" i="41"/>
  <c r="O1643" i="41"/>
  <c r="R1642" i="41"/>
  <c r="Q1642" i="41"/>
  <c r="P1642" i="41"/>
  <c r="O1642" i="41"/>
  <c r="R1641" i="41"/>
  <c r="Q1641" i="41"/>
  <c r="P1641" i="41"/>
  <c r="O1641" i="41"/>
  <c r="R1640" i="41"/>
  <c r="Q1640" i="41"/>
  <c r="P1640" i="41"/>
  <c r="O1640" i="41"/>
  <c r="R1639" i="41"/>
  <c r="Q1639" i="41"/>
  <c r="P1639" i="41"/>
  <c r="O1639" i="41"/>
  <c r="R1638" i="41"/>
  <c r="Q1638" i="41"/>
  <c r="P1638" i="41"/>
  <c r="O1638" i="41"/>
  <c r="R1637" i="41"/>
  <c r="Q1637" i="41"/>
  <c r="P1637" i="41"/>
  <c r="O1637" i="41"/>
  <c r="R1636" i="41"/>
  <c r="Q1636" i="41"/>
  <c r="P1636" i="41"/>
  <c r="O1636" i="41"/>
  <c r="R1635" i="41"/>
  <c r="Q1635" i="41"/>
  <c r="P1635" i="41"/>
  <c r="O1635" i="41"/>
  <c r="R1634" i="41"/>
  <c r="Q1634" i="41"/>
  <c r="P1634" i="41"/>
  <c r="O1634" i="41"/>
  <c r="R1633" i="41"/>
  <c r="Q1633" i="41"/>
  <c r="P1633" i="41"/>
  <c r="O1633" i="41"/>
  <c r="R1632" i="41"/>
  <c r="Q1632" i="41"/>
  <c r="P1632" i="41"/>
  <c r="O1632" i="41"/>
  <c r="R1631" i="41"/>
  <c r="Q1631" i="41"/>
  <c r="P1631" i="41"/>
  <c r="O1631" i="41"/>
  <c r="R1630" i="41"/>
  <c r="Q1630" i="41"/>
  <c r="P1630" i="41"/>
  <c r="O1630" i="41"/>
  <c r="R1629" i="41"/>
  <c r="Q1629" i="41"/>
  <c r="P1629" i="41"/>
  <c r="O1629" i="41"/>
  <c r="R1628" i="41"/>
  <c r="Q1628" i="41"/>
  <c r="P1628" i="41"/>
  <c r="O1628" i="41"/>
  <c r="R1627" i="41"/>
  <c r="Q1627" i="41"/>
  <c r="P1627" i="41"/>
  <c r="O1627" i="41"/>
  <c r="R1626" i="41"/>
  <c r="Q1626" i="41"/>
  <c r="P1626" i="41"/>
  <c r="O1626" i="41"/>
  <c r="R1625" i="41"/>
  <c r="Q1625" i="41"/>
  <c r="P1625" i="41"/>
  <c r="O1625" i="41"/>
  <c r="R1624" i="41"/>
  <c r="Q1624" i="41"/>
  <c r="P1624" i="41"/>
  <c r="O1624" i="41"/>
  <c r="R1623" i="41"/>
  <c r="Q1623" i="41"/>
  <c r="P1623" i="41"/>
  <c r="O1623" i="41"/>
  <c r="R1622" i="41"/>
  <c r="Q1622" i="41"/>
  <c r="P1622" i="41"/>
  <c r="O1622" i="41"/>
  <c r="R1621" i="41"/>
  <c r="Q1621" i="41"/>
  <c r="P1621" i="41"/>
  <c r="O1621" i="41"/>
  <c r="R1620" i="41"/>
  <c r="Q1620" i="41"/>
  <c r="P1620" i="41"/>
  <c r="O1620" i="41"/>
  <c r="R1619" i="41"/>
  <c r="Q1619" i="41"/>
  <c r="P1619" i="41"/>
  <c r="O1619" i="41"/>
  <c r="R1618" i="41"/>
  <c r="Q1618" i="41"/>
  <c r="P1618" i="41"/>
  <c r="O1618" i="41"/>
  <c r="R1617" i="41"/>
  <c r="Q1617" i="41"/>
  <c r="P1617" i="41"/>
  <c r="O1617" i="41"/>
  <c r="R1616" i="41"/>
  <c r="Q1616" i="41"/>
  <c r="P1616" i="41"/>
  <c r="O1616" i="41"/>
  <c r="R1615" i="41"/>
  <c r="Q1615" i="41"/>
  <c r="P1615" i="41"/>
  <c r="O1615" i="41"/>
  <c r="R1614" i="41"/>
  <c r="Q1614" i="41"/>
  <c r="P1614" i="41"/>
  <c r="O1614" i="41"/>
  <c r="R1613" i="41"/>
  <c r="Q1613" i="41"/>
  <c r="P1613" i="41"/>
  <c r="O1613" i="41"/>
  <c r="R1612" i="41"/>
  <c r="Q1612" i="41"/>
  <c r="P1612" i="41"/>
  <c r="O1612" i="41"/>
  <c r="R1611" i="41"/>
  <c r="Q1611" i="41"/>
  <c r="P1611" i="41"/>
  <c r="O1611" i="41"/>
  <c r="R1610" i="41"/>
  <c r="Q1610" i="41"/>
  <c r="P1610" i="41"/>
  <c r="O1610" i="41"/>
  <c r="R1609" i="41"/>
  <c r="Q1609" i="41"/>
  <c r="P1609" i="41"/>
  <c r="O1609" i="41"/>
  <c r="R1608" i="41"/>
  <c r="Q1608" i="41"/>
  <c r="P1608" i="41"/>
  <c r="O1608" i="41"/>
  <c r="R1607" i="41"/>
  <c r="Q1607" i="41"/>
  <c r="P1607" i="41"/>
  <c r="O1607" i="41"/>
  <c r="R1606" i="41"/>
  <c r="Q1606" i="41"/>
  <c r="P1606" i="41"/>
  <c r="O1606" i="41"/>
  <c r="R1605" i="41"/>
  <c r="Q1605" i="41"/>
  <c r="P1605" i="41"/>
  <c r="O1605" i="41"/>
  <c r="R1604" i="41"/>
  <c r="Q1604" i="41"/>
  <c r="P1604" i="41"/>
  <c r="O1604" i="41"/>
  <c r="R1603" i="41"/>
  <c r="Q1603" i="41"/>
  <c r="P1603" i="41"/>
  <c r="O1603" i="41"/>
  <c r="R1602" i="41"/>
  <c r="Q1602" i="41"/>
  <c r="P1602" i="41"/>
  <c r="O1602" i="41"/>
  <c r="R1601" i="41"/>
  <c r="Q1601" i="41"/>
  <c r="P1601" i="41"/>
  <c r="O1601" i="41"/>
  <c r="R1600" i="41"/>
  <c r="Q1600" i="41"/>
  <c r="P1600" i="41"/>
  <c r="O1600" i="41"/>
  <c r="R1599" i="41"/>
  <c r="Q1599" i="41"/>
  <c r="P1599" i="41"/>
  <c r="O1599" i="41"/>
  <c r="R1598" i="41"/>
  <c r="Q1598" i="41"/>
  <c r="P1598" i="41"/>
  <c r="O1598" i="41"/>
  <c r="R1597" i="41"/>
  <c r="Q1597" i="41"/>
  <c r="P1597" i="41"/>
  <c r="O1597" i="41"/>
  <c r="R1596" i="41"/>
  <c r="Q1596" i="41"/>
  <c r="P1596" i="41"/>
  <c r="O1596" i="41"/>
  <c r="R1595" i="41"/>
  <c r="Q1595" i="41"/>
  <c r="P1595" i="41"/>
  <c r="O1595" i="41"/>
  <c r="R1594" i="41"/>
  <c r="Q1594" i="41"/>
  <c r="P1594" i="41"/>
  <c r="O1594" i="41"/>
  <c r="R1593" i="41"/>
  <c r="Q1593" i="41"/>
  <c r="P1593" i="41"/>
  <c r="O1593" i="41"/>
  <c r="R1592" i="41"/>
  <c r="Q1592" i="41"/>
  <c r="P1592" i="41"/>
  <c r="O1592" i="41"/>
  <c r="R1591" i="41"/>
  <c r="Q1591" i="41"/>
  <c r="P1591" i="41"/>
  <c r="O1591" i="41"/>
  <c r="R1590" i="41"/>
  <c r="Q1590" i="41"/>
  <c r="P1590" i="41"/>
  <c r="O1590" i="41"/>
  <c r="R1589" i="41"/>
  <c r="Q1589" i="41"/>
  <c r="P1589" i="41"/>
  <c r="O1589" i="41"/>
  <c r="R1588" i="41"/>
  <c r="Q1588" i="41"/>
  <c r="P1588" i="41"/>
  <c r="O1588" i="41"/>
  <c r="R1587" i="41"/>
  <c r="Q1587" i="41"/>
  <c r="P1587" i="41"/>
  <c r="O1587" i="41"/>
  <c r="R1586" i="41"/>
  <c r="Q1586" i="41"/>
  <c r="P1586" i="41"/>
  <c r="O1586" i="41"/>
  <c r="R1585" i="41"/>
  <c r="Q1585" i="41"/>
  <c r="P1585" i="41"/>
  <c r="O1585" i="41"/>
  <c r="R1584" i="41"/>
  <c r="Q1584" i="41"/>
  <c r="P1584" i="41"/>
  <c r="O1584" i="41"/>
  <c r="R1583" i="41"/>
  <c r="Q1583" i="41"/>
  <c r="P1583" i="41"/>
  <c r="O1583" i="41"/>
  <c r="R1582" i="41"/>
  <c r="Q1582" i="41"/>
  <c r="P1582" i="41"/>
  <c r="O1582" i="41"/>
  <c r="R1581" i="41"/>
  <c r="Q1581" i="41"/>
  <c r="P1581" i="41"/>
  <c r="O1581" i="41"/>
  <c r="R1580" i="41"/>
  <c r="Q1580" i="41"/>
  <c r="P1580" i="41"/>
  <c r="O1580" i="41"/>
  <c r="R1579" i="41"/>
  <c r="Q1579" i="41"/>
  <c r="P1579" i="41"/>
  <c r="O1579" i="41"/>
  <c r="R1578" i="41"/>
  <c r="Q1578" i="41"/>
  <c r="P1578" i="41"/>
  <c r="O1578" i="41"/>
  <c r="R1577" i="41"/>
  <c r="Q1577" i="41"/>
  <c r="P1577" i="41"/>
  <c r="O1577" i="41"/>
  <c r="R1576" i="41"/>
  <c r="Q1576" i="41"/>
  <c r="P1576" i="41"/>
  <c r="O1576" i="41"/>
  <c r="R1575" i="41"/>
  <c r="Q1575" i="41"/>
  <c r="P1575" i="41"/>
  <c r="O1575" i="41"/>
  <c r="R1574" i="41"/>
  <c r="Q1574" i="41"/>
  <c r="P1574" i="41"/>
  <c r="O1574" i="41"/>
  <c r="R1573" i="41"/>
  <c r="Q1573" i="41"/>
  <c r="P1573" i="41"/>
  <c r="O1573" i="41"/>
  <c r="R1572" i="41"/>
  <c r="Q1572" i="41"/>
  <c r="P1572" i="41"/>
  <c r="O1572" i="41"/>
  <c r="R1571" i="41"/>
  <c r="Q1571" i="41"/>
  <c r="P1571" i="41"/>
  <c r="O1571" i="41"/>
  <c r="R1570" i="41"/>
  <c r="Q1570" i="41"/>
  <c r="P1570" i="41"/>
  <c r="O1570" i="41"/>
  <c r="R1569" i="41"/>
  <c r="Q1569" i="41"/>
  <c r="P1569" i="41"/>
  <c r="O1569" i="41"/>
  <c r="R1568" i="41"/>
  <c r="Q1568" i="41"/>
  <c r="P1568" i="41"/>
  <c r="O1568" i="41"/>
  <c r="R1567" i="41"/>
  <c r="Q1567" i="41"/>
  <c r="P1567" i="41"/>
  <c r="O1567" i="41"/>
  <c r="R1566" i="41"/>
  <c r="Q1566" i="41"/>
  <c r="P1566" i="41"/>
  <c r="O1566" i="41"/>
  <c r="R1565" i="41"/>
  <c r="Q1565" i="41"/>
  <c r="P1565" i="41"/>
  <c r="O1565" i="41"/>
  <c r="R1564" i="41"/>
  <c r="Q1564" i="41"/>
  <c r="P1564" i="41"/>
  <c r="O1564" i="41"/>
  <c r="R1563" i="41"/>
  <c r="Q1563" i="41"/>
  <c r="P1563" i="41"/>
  <c r="O1563" i="41"/>
  <c r="R1562" i="41"/>
  <c r="Q1562" i="41"/>
  <c r="P1562" i="41"/>
  <c r="O1562" i="41"/>
  <c r="R1561" i="41"/>
  <c r="Q1561" i="41"/>
  <c r="P1561" i="41"/>
  <c r="O1561" i="41"/>
  <c r="R1560" i="41"/>
  <c r="Q1560" i="41"/>
  <c r="P1560" i="41"/>
  <c r="O1560" i="41"/>
  <c r="R1559" i="41"/>
  <c r="Q1559" i="41"/>
  <c r="P1559" i="41"/>
  <c r="O1559" i="41"/>
  <c r="R1558" i="41"/>
  <c r="Q1558" i="41"/>
  <c r="P1558" i="41"/>
  <c r="O1558" i="41"/>
  <c r="R1557" i="41"/>
  <c r="Q1557" i="41"/>
  <c r="P1557" i="41"/>
  <c r="O1557" i="41"/>
  <c r="R1556" i="41"/>
  <c r="Q1556" i="41"/>
  <c r="P1556" i="41"/>
  <c r="O1556" i="41"/>
  <c r="R1555" i="41"/>
  <c r="Q1555" i="41"/>
  <c r="P1555" i="41"/>
  <c r="O1555" i="41"/>
  <c r="R1554" i="41"/>
  <c r="Q1554" i="41"/>
  <c r="P1554" i="41"/>
  <c r="O1554" i="41"/>
  <c r="R1553" i="41"/>
  <c r="Q1553" i="41"/>
  <c r="P1553" i="41"/>
  <c r="O1553" i="41"/>
  <c r="R1552" i="41"/>
  <c r="Q1552" i="41"/>
  <c r="P1552" i="41"/>
  <c r="O1552" i="41"/>
  <c r="R1551" i="41"/>
  <c r="Q1551" i="41"/>
  <c r="P1551" i="41"/>
  <c r="O1551" i="41"/>
  <c r="R1550" i="41"/>
  <c r="Q1550" i="41"/>
  <c r="P1550" i="41"/>
  <c r="O1550" i="41"/>
  <c r="R1549" i="41"/>
  <c r="Q1549" i="41"/>
  <c r="P1549" i="41"/>
  <c r="O1549" i="41"/>
  <c r="R1548" i="41"/>
  <c r="Q1548" i="41"/>
  <c r="P1548" i="41"/>
  <c r="O1548" i="41"/>
  <c r="R1547" i="41"/>
  <c r="Q1547" i="41"/>
  <c r="P1547" i="41"/>
  <c r="O1547" i="41"/>
  <c r="R1546" i="41"/>
  <c r="Q1546" i="41"/>
  <c r="P1546" i="41"/>
  <c r="O1546" i="41"/>
  <c r="R1545" i="41"/>
  <c r="Q1545" i="41"/>
  <c r="P1545" i="41"/>
  <c r="O1545" i="41"/>
  <c r="R1544" i="41"/>
  <c r="Q1544" i="41"/>
  <c r="P1544" i="41"/>
  <c r="O1544" i="41"/>
  <c r="R1543" i="41"/>
  <c r="Q1543" i="41"/>
  <c r="P1543" i="41"/>
  <c r="O1543" i="41"/>
  <c r="R1542" i="41"/>
  <c r="Q1542" i="41"/>
  <c r="P1542" i="41"/>
  <c r="O1542" i="41"/>
  <c r="R1541" i="41"/>
  <c r="Q1541" i="41"/>
  <c r="P1541" i="41"/>
  <c r="O1541" i="41"/>
  <c r="R1540" i="41"/>
  <c r="Q1540" i="41"/>
  <c r="P1540" i="41"/>
  <c r="O1540" i="41"/>
  <c r="R1539" i="41"/>
  <c r="Q1539" i="41"/>
  <c r="P1539" i="41"/>
  <c r="O1539" i="41"/>
  <c r="R1538" i="41"/>
  <c r="Q1538" i="41"/>
  <c r="P1538" i="41"/>
  <c r="O1538" i="41"/>
  <c r="R1537" i="41"/>
  <c r="Q1537" i="41"/>
  <c r="P1537" i="41"/>
  <c r="O1537" i="41"/>
  <c r="R1536" i="41"/>
  <c r="Q1536" i="41"/>
  <c r="P1536" i="41"/>
  <c r="O1536" i="41"/>
  <c r="R1535" i="41"/>
  <c r="Q1535" i="41"/>
  <c r="P1535" i="41"/>
  <c r="O1535" i="41"/>
  <c r="R1534" i="41"/>
  <c r="Q1534" i="41"/>
  <c r="P1534" i="41"/>
  <c r="O1534" i="41"/>
  <c r="R1533" i="41"/>
  <c r="Q1533" i="41"/>
  <c r="P1533" i="41"/>
  <c r="O1533" i="41"/>
  <c r="R1532" i="41"/>
  <c r="Q1532" i="41"/>
  <c r="P1532" i="41"/>
  <c r="O1532" i="41"/>
  <c r="R1531" i="41"/>
  <c r="Q1531" i="41"/>
  <c r="P1531" i="41"/>
  <c r="O1531" i="41"/>
  <c r="R1530" i="41"/>
  <c r="Q1530" i="41"/>
  <c r="P1530" i="41"/>
  <c r="O1530" i="41"/>
  <c r="R1529" i="41"/>
  <c r="Q1529" i="41"/>
  <c r="P1529" i="41"/>
  <c r="O1529" i="41"/>
  <c r="R1528" i="41"/>
  <c r="Q1528" i="41"/>
  <c r="P1528" i="41"/>
  <c r="O1528" i="41"/>
  <c r="R1527" i="41"/>
  <c r="Q1527" i="41"/>
  <c r="P1527" i="41"/>
  <c r="O1527" i="41"/>
  <c r="R1526" i="41"/>
  <c r="Q1526" i="41"/>
  <c r="P1526" i="41"/>
  <c r="O1526" i="41"/>
  <c r="R1525" i="41"/>
  <c r="Q1525" i="41"/>
  <c r="P1525" i="41"/>
  <c r="O1525" i="41"/>
  <c r="R1524" i="41"/>
  <c r="Q1524" i="41"/>
  <c r="P1524" i="41"/>
  <c r="O1524" i="41"/>
  <c r="R1523" i="41"/>
  <c r="Q1523" i="41"/>
  <c r="P1523" i="41"/>
  <c r="O1523" i="41"/>
  <c r="R1522" i="41"/>
  <c r="Q1522" i="41"/>
  <c r="P1522" i="41"/>
  <c r="O1522" i="41"/>
  <c r="R1521" i="41"/>
  <c r="Q1521" i="41"/>
  <c r="P1521" i="41"/>
  <c r="O1521" i="41"/>
  <c r="R1520" i="41"/>
  <c r="Q1520" i="41"/>
  <c r="P1520" i="41"/>
  <c r="O1520" i="41"/>
  <c r="R1519" i="41"/>
  <c r="Q1519" i="41"/>
  <c r="P1519" i="41"/>
  <c r="O1519" i="41"/>
  <c r="R1518" i="41"/>
  <c r="Q1518" i="41"/>
  <c r="P1518" i="41"/>
  <c r="O1518" i="41"/>
  <c r="R1517" i="41"/>
  <c r="Q1517" i="41"/>
  <c r="P1517" i="41"/>
  <c r="O1517" i="41"/>
  <c r="R1516" i="41"/>
  <c r="Q1516" i="41"/>
  <c r="P1516" i="41"/>
  <c r="O1516" i="41"/>
  <c r="R1515" i="41"/>
  <c r="Q1515" i="41"/>
  <c r="P1515" i="41"/>
  <c r="O1515" i="41"/>
  <c r="R1514" i="41"/>
  <c r="Q1514" i="41"/>
  <c r="P1514" i="41"/>
  <c r="O1514" i="41"/>
  <c r="R1513" i="41"/>
  <c r="Q1513" i="41"/>
  <c r="P1513" i="41"/>
  <c r="O1513" i="41"/>
  <c r="R1512" i="41"/>
  <c r="Q1512" i="41"/>
  <c r="P1512" i="41"/>
  <c r="O1512" i="41"/>
  <c r="R1511" i="41"/>
  <c r="Q1511" i="41"/>
  <c r="P1511" i="41"/>
  <c r="O1511" i="41"/>
  <c r="R1510" i="41"/>
  <c r="Q1510" i="41"/>
  <c r="P1510" i="41"/>
  <c r="O1510" i="41"/>
  <c r="R1509" i="41"/>
  <c r="Q1509" i="41"/>
  <c r="P1509" i="41"/>
  <c r="O1509" i="41"/>
  <c r="R1508" i="41"/>
  <c r="Q1508" i="41"/>
  <c r="P1508" i="41"/>
  <c r="O1508" i="41"/>
  <c r="R1507" i="41"/>
  <c r="Q1507" i="41"/>
  <c r="P1507" i="41"/>
  <c r="O1507" i="41"/>
  <c r="R1506" i="41"/>
  <c r="Q1506" i="41"/>
  <c r="P1506" i="41"/>
  <c r="O1506" i="41"/>
  <c r="R1505" i="41"/>
  <c r="Q1505" i="41"/>
  <c r="P1505" i="41"/>
  <c r="O1505" i="41"/>
  <c r="R1504" i="41"/>
  <c r="Q1504" i="41"/>
  <c r="P1504" i="41"/>
  <c r="O1504" i="41"/>
  <c r="R1503" i="41"/>
  <c r="Q1503" i="41"/>
  <c r="P1503" i="41"/>
  <c r="O1503" i="41"/>
  <c r="R1502" i="41"/>
  <c r="Q1502" i="41"/>
  <c r="P1502" i="41"/>
  <c r="O1502" i="41"/>
  <c r="R1501" i="41"/>
  <c r="Q1501" i="41"/>
  <c r="P1501" i="41"/>
  <c r="O1501" i="41"/>
  <c r="R1500" i="41"/>
  <c r="Q1500" i="41"/>
  <c r="P1500" i="41"/>
  <c r="O1500" i="41"/>
  <c r="R1499" i="41"/>
  <c r="Q1499" i="41"/>
  <c r="P1499" i="41"/>
  <c r="O1499" i="41"/>
  <c r="R1498" i="41"/>
  <c r="Q1498" i="41"/>
  <c r="P1498" i="41"/>
  <c r="O1498" i="41"/>
  <c r="R1497" i="41"/>
  <c r="Q1497" i="41"/>
  <c r="P1497" i="41"/>
  <c r="O1497" i="41"/>
  <c r="R1496" i="41"/>
  <c r="Q1496" i="41"/>
  <c r="P1496" i="41"/>
  <c r="O1496" i="41"/>
  <c r="R1495" i="41"/>
  <c r="Q1495" i="41"/>
  <c r="P1495" i="41"/>
  <c r="O1495" i="41"/>
  <c r="R1494" i="41"/>
  <c r="Q1494" i="41"/>
  <c r="P1494" i="41"/>
  <c r="O1494" i="41"/>
  <c r="R1493" i="41"/>
  <c r="Q1493" i="41"/>
  <c r="P1493" i="41"/>
  <c r="O1493" i="41"/>
  <c r="R1492" i="41"/>
  <c r="Q1492" i="41"/>
  <c r="P1492" i="41"/>
  <c r="O1492" i="41"/>
  <c r="R1491" i="41"/>
  <c r="Q1491" i="41"/>
  <c r="P1491" i="41"/>
  <c r="O1491" i="41"/>
  <c r="R1490" i="41"/>
  <c r="Q1490" i="41"/>
  <c r="P1490" i="41"/>
  <c r="O1490" i="41"/>
  <c r="R1489" i="41"/>
  <c r="Q1489" i="41"/>
  <c r="P1489" i="41"/>
  <c r="O1489" i="41"/>
  <c r="R1488" i="41"/>
  <c r="Q1488" i="41"/>
  <c r="P1488" i="41"/>
  <c r="O1488" i="41"/>
  <c r="R1487" i="41"/>
  <c r="Q1487" i="41"/>
  <c r="P1487" i="41"/>
  <c r="O1487" i="41"/>
  <c r="R1486" i="41"/>
  <c r="Q1486" i="41"/>
  <c r="P1486" i="41"/>
  <c r="O1486" i="41"/>
  <c r="R1485" i="41"/>
  <c r="Q1485" i="41"/>
  <c r="P1485" i="41"/>
  <c r="O1485" i="41"/>
  <c r="R1484" i="41"/>
  <c r="Q1484" i="41"/>
  <c r="P1484" i="41"/>
  <c r="O1484" i="41"/>
  <c r="R1483" i="41"/>
  <c r="Q1483" i="41"/>
  <c r="P1483" i="41"/>
  <c r="O1483" i="41"/>
  <c r="R1482" i="41"/>
  <c r="Q1482" i="41"/>
  <c r="P1482" i="41"/>
  <c r="O1482" i="41"/>
  <c r="R1481" i="41"/>
  <c r="Q1481" i="41"/>
  <c r="P1481" i="41"/>
  <c r="O1481" i="41"/>
  <c r="R1480" i="41"/>
  <c r="Q1480" i="41"/>
  <c r="P1480" i="41"/>
  <c r="O1480" i="41"/>
  <c r="R1479" i="41"/>
  <c r="Q1479" i="41"/>
  <c r="P1479" i="41"/>
  <c r="O1479" i="41"/>
  <c r="R1478" i="41"/>
  <c r="Q1478" i="41"/>
  <c r="P1478" i="41"/>
  <c r="O1478" i="41"/>
  <c r="R1477" i="41"/>
  <c r="Q1477" i="41"/>
  <c r="P1477" i="41"/>
  <c r="O1477" i="41"/>
  <c r="R1476" i="41"/>
  <c r="Q1476" i="41"/>
  <c r="P1476" i="41"/>
  <c r="O1476" i="41"/>
  <c r="R1475" i="41"/>
  <c r="Q1475" i="41"/>
  <c r="P1475" i="41"/>
  <c r="O1475" i="41"/>
  <c r="R1474" i="41"/>
  <c r="Q1474" i="41"/>
  <c r="P1474" i="41"/>
  <c r="O1474" i="41"/>
  <c r="R1473" i="41"/>
  <c r="Q1473" i="41"/>
  <c r="P1473" i="41"/>
  <c r="O1473" i="41"/>
  <c r="R1472" i="41"/>
  <c r="Q1472" i="41"/>
  <c r="P1472" i="41"/>
  <c r="O1472" i="41"/>
  <c r="R1471" i="41"/>
  <c r="Q1471" i="41"/>
  <c r="P1471" i="41"/>
  <c r="O1471" i="41"/>
  <c r="R1470" i="41"/>
  <c r="Q1470" i="41"/>
  <c r="P1470" i="41"/>
  <c r="O1470" i="41"/>
  <c r="R1469" i="41"/>
  <c r="Q1469" i="41"/>
  <c r="P1469" i="41"/>
  <c r="O1469" i="41"/>
  <c r="R1468" i="41"/>
  <c r="Q1468" i="41"/>
  <c r="P1468" i="41"/>
  <c r="O1468" i="41"/>
  <c r="R1467" i="41"/>
  <c r="Q1467" i="41"/>
  <c r="P1467" i="41"/>
  <c r="O1467" i="41"/>
  <c r="R1466" i="41"/>
  <c r="Q1466" i="41"/>
  <c r="P1466" i="41"/>
  <c r="O1466" i="41"/>
  <c r="R1465" i="41"/>
  <c r="Q1465" i="41"/>
  <c r="P1465" i="41"/>
  <c r="O1465" i="41"/>
  <c r="R1464" i="41"/>
  <c r="Q1464" i="41"/>
  <c r="P1464" i="41"/>
  <c r="O1464" i="41"/>
  <c r="R1463" i="41"/>
  <c r="Q1463" i="41"/>
  <c r="P1463" i="41"/>
  <c r="O1463" i="41"/>
  <c r="R1462" i="41"/>
  <c r="Q1462" i="41"/>
  <c r="P1462" i="41"/>
  <c r="O1462" i="41"/>
  <c r="R1461" i="41"/>
  <c r="Q1461" i="41"/>
  <c r="P1461" i="41"/>
  <c r="O1461" i="41"/>
  <c r="R1460" i="41"/>
  <c r="Q1460" i="41"/>
  <c r="P1460" i="41"/>
  <c r="O1460" i="41"/>
  <c r="R1459" i="41"/>
  <c r="Q1459" i="41"/>
  <c r="P1459" i="41"/>
  <c r="O1459" i="41"/>
  <c r="R1458" i="41"/>
  <c r="Q1458" i="41"/>
  <c r="P1458" i="41"/>
  <c r="O1458" i="41"/>
  <c r="R1457" i="41"/>
  <c r="Q1457" i="41"/>
  <c r="P1457" i="41"/>
  <c r="O1457" i="41"/>
  <c r="R1456" i="41"/>
  <c r="Q1456" i="41"/>
  <c r="P1456" i="41"/>
  <c r="O1456" i="41"/>
  <c r="R1455" i="41"/>
  <c r="Q1455" i="41"/>
  <c r="P1455" i="41"/>
  <c r="O1455" i="41"/>
  <c r="R1454" i="41"/>
  <c r="Q1454" i="41"/>
  <c r="P1454" i="41"/>
  <c r="O1454" i="41"/>
  <c r="R1453" i="41"/>
  <c r="Q1453" i="41"/>
  <c r="P1453" i="41"/>
  <c r="O1453" i="41"/>
  <c r="R1452" i="41"/>
  <c r="Q1452" i="41"/>
  <c r="P1452" i="41"/>
  <c r="O1452" i="41"/>
  <c r="R1451" i="41"/>
  <c r="Q1451" i="41"/>
  <c r="P1451" i="41"/>
  <c r="O1451" i="41"/>
  <c r="R1450" i="41"/>
  <c r="Q1450" i="41"/>
  <c r="P1450" i="41"/>
  <c r="O1450" i="41"/>
  <c r="R1449" i="41"/>
  <c r="Q1449" i="41"/>
  <c r="P1449" i="41"/>
  <c r="O1449" i="41"/>
  <c r="R1448" i="41"/>
  <c r="Q1448" i="41"/>
  <c r="P1448" i="41"/>
  <c r="O1448" i="41"/>
  <c r="R1447" i="41"/>
  <c r="Q1447" i="41"/>
  <c r="P1447" i="41"/>
  <c r="O1447" i="41"/>
  <c r="R1446" i="41"/>
  <c r="Q1446" i="41"/>
  <c r="P1446" i="41"/>
  <c r="O1446" i="41"/>
  <c r="R1445" i="41"/>
  <c r="Q1445" i="41"/>
  <c r="P1445" i="41"/>
  <c r="O1445" i="41"/>
  <c r="R1444" i="41"/>
  <c r="Q1444" i="41"/>
  <c r="P1444" i="41"/>
  <c r="O1444" i="41"/>
  <c r="R1443" i="41"/>
  <c r="Q1443" i="41"/>
  <c r="P1443" i="41"/>
  <c r="O1443" i="41"/>
  <c r="R1442" i="41"/>
  <c r="Q1442" i="41"/>
  <c r="P1442" i="41"/>
  <c r="O1442" i="41"/>
  <c r="R1441" i="41"/>
  <c r="Q1441" i="41"/>
  <c r="P1441" i="41"/>
  <c r="O1441" i="41"/>
  <c r="R1440" i="41"/>
  <c r="Q1440" i="41"/>
  <c r="P1440" i="41"/>
  <c r="O1440" i="41"/>
  <c r="R1439" i="41"/>
  <c r="Q1439" i="41"/>
  <c r="P1439" i="41"/>
  <c r="O1439" i="41"/>
  <c r="R1438" i="41"/>
  <c r="Q1438" i="41"/>
  <c r="P1438" i="41"/>
  <c r="O1438" i="41"/>
  <c r="R1437" i="41"/>
  <c r="Q1437" i="41"/>
  <c r="P1437" i="41"/>
  <c r="O1437" i="41"/>
  <c r="R1436" i="41"/>
  <c r="Q1436" i="41"/>
  <c r="P1436" i="41"/>
  <c r="O1436" i="41"/>
  <c r="R1435" i="41"/>
  <c r="Q1435" i="41"/>
  <c r="P1435" i="41"/>
  <c r="O1435" i="41"/>
  <c r="R1434" i="41"/>
  <c r="Q1434" i="41"/>
  <c r="P1434" i="41"/>
  <c r="O1434" i="41"/>
  <c r="R1433" i="41"/>
  <c r="Q1433" i="41"/>
  <c r="P1433" i="41"/>
  <c r="O1433" i="41"/>
  <c r="R1432" i="41"/>
  <c r="Q1432" i="41"/>
  <c r="P1432" i="41"/>
  <c r="O1432" i="41"/>
  <c r="R1431" i="41"/>
  <c r="Q1431" i="41"/>
  <c r="P1431" i="41"/>
  <c r="O1431" i="41"/>
  <c r="R1430" i="41"/>
  <c r="Q1430" i="41"/>
  <c r="P1430" i="41"/>
  <c r="O1430" i="41"/>
  <c r="R1429" i="41"/>
  <c r="Q1429" i="41"/>
  <c r="P1429" i="41"/>
  <c r="O1429" i="41"/>
  <c r="R1428" i="41"/>
  <c r="Q1428" i="41"/>
  <c r="P1428" i="41"/>
  <c r="O1428" i="41"/>
  <c r="R1427" i="41"/>
  <c r="Q1427" i="41"/>
  <c r="P1427" i="41"/>
  <c r="O1427" i="41"/>
  <c r="R1426" i="41"/>
  <c r="Q1426" i="41"/>
  <c r="P1426" i="41"/>
  <c r="O1426" i="41"/>
  <c r="R1425" i="41"/>
  <c r="Q1425" i="41"/>
  <c r="P1425" i="41"/>
  <c r="O1425" i="41"/>
  <c r="R1424" i="41"/>
  <c r="Q1424" i="41"/>
  <c r="P1424" i="41"/>
  <c r="O1424" i="41"/>
  <c r="R1423" i="41"/>
  <c r="Q1423" i="41"/>
  <c r="P1423" i="41"/>
  <c r="O1423" i="41"/>
  <c r="R1422" i="41"/>
  <c r="Q1422" i="41"/>
  <c r="P1422" i="41"/>
  <c r="O1422" i="41"/>
  <c r="R1421" i="41"/>
  <c r="Q1421" i="41"/>
  <c r="P1421" i="41"/>
  <c r="O1421" i="41"/>
  <c r="R1420" i="41"/>
  <c r="Q1420" i="41"/>
  <c r="P1420" i="41"/>
  <c r="O1420" i="41"/>
  <c r="R1419" i="41"/>
  <c r="Q1419" i="41"/>
  <c r="P1419" i="41"/>
  <c r="O1419" i="41"/>
  <c r="R1418" i="41"/>
  <c r="Q1418" i="41"/>
  <c r="P1418" i="41"/>
  <c r="O1418" i="41"/>
  <c r="R1417" i="41"/>
  <c r="Q1417" i="41"/>
  <c r="P1417" i="41"/>
  <c r="O1417" i="41"/>
  <c r="R1416" i="41"/>
  <c r="Q1416" i="41"/>
  <c r="P1416" i="41"/>
  <c r="O1416" i="41"/>
  <c r="R1415" i="41"/>
  <c r="Q1415" i="41"/>
  <c r="P1415" i="41"/>
  <c r="O1415" i="41"/>
  <c r="R1414" i="41"/>
  <c r="Q1414" i="41"/>
  <c r="P1414" i="41"/>
  <c r="O1414" i="41"/>
  <c r="R1413" i="41"/>
  <c r="Q1413" i="41"/>
  <c r="P1413" i="41"/>
  <c r="O1413" i="41"/>
  <c r="R1412" i="41"/>
  <c r="Q1412" i="41"/>
  <c r="P1412" i="41"/>
  <c r="O1412" i="41"/>
  <c r="R1411" i="41"/>
  <c r="Q1411" i="41"/>
  <c r="P1411" i="41"/>
  <c r="O1411" i="41"/>
  <c r="R1410" i="41"/>
  <c r="Q1410" i="41"/>
  <c r="P1410" i="41"/>
  <c r="O1410" i="41"/>
  <c r="R1409" i="41"/>
  <c r="Q1409" i="41"/>
  <c r="P1409" i="41"/>
  <c r="O1409" i="41"/>
  <c r="R1408" i="41"/>
  <c r="Q1408" i="41"/>
  <c r="P1408" i="41"/>
  <c r="O1408" i="41"/>
  <c r="R1407" i="41"/>
  <c r="Q1407" i="41"/>
  <c r="P1407" i="41"/>
  <c r="O1407" i="41"/>
  <c r="R1406" i="41"/>
  <c r="Q1406" i="41"/>
  <c r="P1406" i="41"/>
  <c r="O1406" i="41"/>
  <c r="R1405" i="41"/>
  <c r="Q1405" i="41"/>
  <c r="P1405" i="41"/>
  <c r="O1405" i="41"/>
  <c r="R1404" i="41"/>
  <c r="Q1404" i="41"/>
  <c r="P1404" i="41"/>
  <c r="O1404" i="41"/>
  <c r="R1403" i="41"/>
  <c r="Q1403" i="41"/>
  <c r="P1403" i="41"/>
  <c r="O1403" i="41"/>
  <c r="R1402" i="41"/>
  <c r="Q1402" i="41"/>
  <c r="P1402" i="41"/>
  <c r="O1402" i="41"/>
  <c r="R1401" i="41"/>
  <c r="Q1401" i="41"/>
  <c r="P1401" i="41"/>
  <c r="O1401" i="41"/>
  <c r="R1400" i="41"/>
  <c r="Q1400" i="41"/>
  <c r="P1400" i="41"/>
  <c r="O1400" i="41"/>
  <c r="R1399" i="41"/>
  <c r="Q1399" i="41"/>
  <c r="P1399" i="41"/>
  <c r="O1399" i="41"/>
  <c r="R1398" i="41"/>
  <c r="Q1398" i="41"/>
  <c r="P1398" i="41"/>
  <c r="O1398" i="41"/>
  <c r="R1397" i="41"/>
  <c r="Q1397" i="41"/>
  <c r="P1397" i="41"/>
  <c r="O1397" i="41"/>
  <c r="R1396" i="41"/>
  <c r="Q1396" i="41"/>
  <c r="P1396" i="41"/>
  <c r="O1396" i="41"/>
  <c r="R1395" i="41"/>
  <c r="Q1395" i="41"/>
  <c r="P1395" i="41"/>
  <c r="O1395" i="41"/>
  <c r="R1394" i="41"/>
  <c r="Q1394" i="41"/>
  <c r="P1394" i="41"/>
  <c r="O1394" i="41"/>
  <c r="R1393" i="41"/>
  <c r="Q1393" i="41"/>
  <c r="P1393" i="41"/>
  <c r="O1393" i="41"/>
  <c r="R1392" i="41"/>
  <c r="Q1392" i="41"/>
  <c r="P1392" i="41"/>
  <c r="O1392" i="41"/>
  <c r="R1391" i="41"/>
  <c r="Q1391" i="41"/>
  <c r="P1391" i="41"/>
  <c r="O1391" i="41"/>
  <c r="R1390" i="41"/>
  <c r="Q1390" i="41"/>
  <c r="P1390" i="41"/>
  <c r="O1390" i="41"/>
  <c r="R1389" i="41"/>
  <c r="Q1389" i="41"/>
  <c r="P1389" i="41"/>
  <c r="O1389" i="41"/>
  <c r="R1388" i="41"/>
  <c r="Q1388" i="41"/>
  <c r="P1388" i="41"/>
  <c r="O1388" i="41"/>
  <c r="R1387" i="41"/>
  <c r="Q1387" i="41"/>
  <c r="P1387" i="41"/>
  <c r="O1387" i="41"/>
  <c r="R1386" i="41"/>
  <c r="Q1386" i="41"/>
  <c r="P1386" i="41"/>
  <c r="O1386" i="41"/>
  <c r="R1385" i="41"/>
  <c r="Q1385" i="41"/>
  <c r="P1385" i="41"/>
  <c r="O1385" i="41"/>
  <c r="R1384" i="41"/>
  <c r="Q1384" i="41"/>
  <c r="P1384" i="41"/>
  <c r="O1384" i="41"/>
  <c r="R1383" i="41"/>
  <c r="Q1383" i="41"/>
  <c r="P1383" i="41"/>
  <c r="O1383" i="41"/>
  <c r="R1382" i="41"/>
  <c r="Q1382" i="41"/>
  <c r="P1382" i="41"/>
  <c r="O1382" i="41"/>
  <c r="R1381" i="41"/>
  <c r="Q1381" i="41"/>
  <c r="P1381" i="41"/>
  <c r="O1381" i="41"/>
  <c r="R1380" i="41"/>
  <c r="Q1380" i="41"/>
  <c r="P1380" i="41"/>
  <c r="O1380" i="41"/>
  <c r="R1379" i="41"/>
  <c r="Q1379" i="41"/>
  <c r="P1379" i="41"/>
  <c r="O1379" i="41"/>
  <c r="R1378" i="41"/>
  <c r="Q1378" i="41"/>
  <c r="P1378" i="41"/>
  <c r="O1378" i="41"/>
  <c r="R1377" i="41"/>
  <c r="Q1377" i="41"/>
  <c r="P1377" i="41"/>
  <c r="O1377" i="41"/>
  <c r="R1376" i="41"/>
  <c r="Q1376" i="41"/>
  <c r="P1376" i="41"/>
  <c r="O1376" i="41"/>
  <c r="R1375" i="41"/>
  <c r="Q1375" i="41"/>
  <c r="P1375" i="41"/>
  <c r="O1375" i="41"/>
  <c r="R1374" i="41"/>
  <c r="Q1374" i="41"/>
  <c r="P1374" i="41"/>
  <c r="O1374" i="41"/>
  <c r="R1373" i="41"/>
  <c r="Q1373" i="41"/>
  <c r="P1373" i="41"/>
  <c r="O1373" i="41"/>
  <c r="R1372" i="41"/>
  <c r="Q1372" i="41"/>
  <c r="P1372" i="41"/>
  <c r="O1372" i="41"/>
  <c r="R1371" i="41"/>
  <c r="Q1371" i="41"/>
  <c r="P1371" i="41"/>
  <c r="O1371" i="41"/>
  <c r="R1370" i="41"/>
  <c r="Q1370" i="41"/>
  <c r="P1370" i="41"/>
  <c r="O1370" i="41"/>
  <c r="R1369" i="41"/>
  <c r="Q1369" i="41"/>
  <c r="P1369" i="41"/>
  <c r="O1369" i="41"/>
  <c r="R1368" i="41"/>
  <c r="Q1368" i="41"/>
  <c r="P1368" i="41"/>
  <c r="O1368" i="41"/>
  <c r="R1367" i="41"/>
  <c r="Q1367" i="41"/>
  <c r="P1367" i="41"/>
  <c r="O1367" i="41"/>
  <c r="R1366" i="41"/>
  <c r="Q1366" i="41"/>
  <c r="P1366" i="41"/>
  <c r="O1366" i="41"/>
  <c r="R1365" i="41"/>
  <c r="Q1365" i="41"/>
  <c r="P1365" i="41"/>
  <c r="O1365" i="41"/>
  <c r="R1364" i="41"/>
  <c r="Q1364" i="41"/>
  <c r="P1364" i="41"/>
  <c r="O1364" i="41"/>
  <c r="R1363" i="41"/>
  <c r="Q1363" i="41"/>
  <c r="P1363" i="41"/>
  <c r="O1363" i="41"/>
  <c r="R1362" i="41"/>
  <c r="Q1362" i="41"/>
  <c r="P1362" i="41"/>
  <c r="O1362" i="41"/>
  <c r="R1361" i="41"/>
  <c r="Q1361" i="41"/>
  <c r="P1361" i="41"/>
  <c r="O1361" i="41"/>
  <c r="R1360" i="41"/>
  <c r="Q1360" i="41"/>
  <c r="P1360" i="41"/>
  <c r="O1360" i="41"/>
  <c r="R1359" i="41"/>
  <c r="Q1359" i="41"/>
  <c r="P1359" i="41"/>
  <c r="O1359" i="41"/>
  <c r="R1358" i="41"/>
  <c r="Q1358" i="41"/>
  <c r="P1358" i="41"/>
  <c r="O1358" i="41"/>
  <c r="R1357" i="41"/>
  <c r="Q1357" i="41"/>
  <c r="P1357" i="41"/>
  <c r="O1357" i="41"/>
  <c r="R1356" i="41"/>
  <c r="Q1356" i="41"/>
  <c r="P1356" i="41"/>
  <c r="O1356" i="41"/>
  <c r="R1355" i="41"/>
  <c r="Q1355" i="41"/>
  <c r="P1355" i="41"/>
  <c r="O1355" i="41"/>
  <c r="R1354" i="41"/>
  <c r="Q1354" i="41"/>
  <c r="P1354" i="41"/>
  <c r="O1354" i="41"/>
  <c r="R1353" i="41"/>
  <c r="Q1353" i="41"/>
  <c r="P1353" i="41"/>
  <c r="O1353" i="41"/>
  <c r="R1352" i="41"/>
  <c r="Q1352" i="41"/>
  <c r="P1352" i="41"/>
  <c r="O1352" i="41"/>
  <c r="R1351" i="41"/>
  <c r="Q1351" i="41"/>
  <c r="P1351" i="41"/>
  <c r="O1351" i="41"/>
  <c r="R1350" i="41"/>
  <c r="Q1350" i="41"/>
  <c r="P1350" i="41"/>
  <c r="O1350" i="41"/>
  <c r="R1349" i="41"/>
  <c r="Q1349" i="41"/>
  <c r="P1349" i="41"/>
  <c r="O1349" i="41"/>
  <c r="R1348" i="41"/>
  <c r="Q1348" i="41"/>
  <c r="P1348" i="41"/>
  <c r="O1348" i="41"/>
  <c r="R1347" i="41"/>
  <c r="Q1347" i="41"/>
  <c r="P1347" i="41"/>
  <c r="O1347" i="41"/>
  <c r="R1346" i="41"/>
  <c r="Q1346" i="41"/>
  <c r="P1346" i="41"/>
  <c r="O1346" i="41"/>
  <c r="R1345" i="41"/>
  <c r="Q1345" i="41"/>
  <c r="P1345" i="41"/>
  <c r="O1345" i="41"/>
  <c r="R1344" i="41"/>
  <c r="Q1344" i="41"/>
  <c r="P1344" i="41"/>
  <c r="O1344" i="41"/>
  <c r="R1343" i="41"/>
  <c r="Q1343" i="41"/>
  <c r="P1343" i="41"/>
  <c r="O1343" i="41"/>
  <c r="R1342" i="41"/>
  <c r="Q1342" i="41"/>
  <c r="P1342" i="41"/>
  <c r="O1342" i="41"/>
  <c r="R1341" i="41"/>
  <c r="Q1341" i="41"/>
  <c r="P1341" i="41"/>
  <c r="O1341" i="41"/>
  <c r="R1340" i="41"/>
  <c r="Q1340" i="41"/>
  <c r="P1340" i="41"/>
  <c r="O1340" i="41"/>
  <c r="R1339" i="41"/>
  <c r="Q1339" i="41"/>
  <c r="P1339" i="41"/>
  <c r="O1339" i="41"/>
  <c r="R1338" i="41"/>
  <c r="Q1338" i="41"/>
  <c r="P1338" i="41"/>
  <c r="O1338" i="41"/>
  <c r="R1337" i="41"/>
  <c r="Q1337" i="41"/>
  <c r="P1337" i="41"/>
  <c r="O1337" i="41"/>
  <c r="R1336" i="41"/>
  <c r="Q1336" i="41"/>
  <c r="P1336" i="41"/>
  <c r="O1336" i="41"/>
  <c r="R1335" i="41"/>
  <c r="Q1335" i="41"/>
  <c r="P1335" i="41"/>
  <c r="O1335" i="41"/>
  <c r="R1334" i="41"/>
  <c r="Q1334" i="41"/>
  <c r="P1334" i="41"/>
  <c r="O1334" i="41"/>
  <c r="R1333" i="41"/>
  <c r="Q1333" i="41"/>
  <c r="P1333" i="41"/>
  <c r="O1333" i="41"/>
  <c r="R1332" i="41"/>
  <c r="Q1332" i="41"/>
  <c r="P1332" i="41"/>
  <c r="O1332" i="41"/>
  <c r="R1331" i="41"/>
  <c r="Q1331" i="41"/>
  <c r="P1331" i="41"/>
  <c r="O1331" i="41"/>
  <c r="R1330" i="41"/>
  <c r="Q1330" i="41"/>
  <c r="P1330" i="41"/>
  <c r="O1330" i="41"/>
  <c r="R1329" i="41"/>
  <c r="Q1329" i="41"/>
  <c r="P1329" i="41"/>
  <c r="O1329" i="41"/>
  <c r="R1328" i="41"/>
  <c r="Q1328" i="41"/>
  <c r="P1328" i="41"/>
  <c r="O1328" i="41"/>
  <c r="R1327" i="41"/>
  <c r="Q1327" i="41"/>
  <c r="P1327" i="41"/>
  <c r="O1327" i="41"/>
  <c r="R1326" i="41"/>
  <c r="Q1326" i="41"/>
  <c r="P1326" i="41"/>
  <c r="O1326" i="41"/>
  <c r="R1325" i="41"/>
  <c r="Q1325" i="41"/>
  <c r="P1325" i="41"/>
  <c r="O1325" i="41"/>
  <c r="R1324" i="41"/>
  <c r="Q1324" i="41"/>
  <c r="P1324" i="41"/>
  <c r="O1324" i="41"/>
  <c r="R1323" i="41"/>
  <c r="Q1323" i="41"/>
  <c r="P1323" i="41"/>
  <c r="O1323" i="41"/>
  <c r="R1322" i="41"/>
  <c r="Q1322" i="41"/>
  <c r="P1322" i="41"/>
  <c r="O1322" i="41"/>
  <c r="R1321" i="41"/>
  <c r="Q1321" i="41"/>
  <c r="P1321" i="41"/>
  <c r="O1321" i="41"/>
  <c r="R1320" i="41"/>
  <c r="Q1320" i="41"/>
  <c r="P1320" i="41"/>
  <c r="O1320" i="41"/>
  <c r="R1319" i="41"/>
  <c r="Q1319" i="41"/>
  <c r="P1319" i="41"/>
  <c r="O1319" i="41"/>
  <c r="R1318" i="41"/>
  <c r="Q1318" i="41"/>
  <c r="P1318" i="41"/>
  <c r="O1318" i="41"/>
  <c r="R1317" i="41"/>
  <c r="Q1317" i="41"/>
  <c r="P1317" i="41"/>
  <c r="O1317" i="41"/>
  <c r="R1316" i="41"/>
  <c r="Q1316" i="41"/>
  <c r="P1316" i="41"/>
  <c r="O1316" i="41"/>
  <c r="R1315" i="41"/>
  <c r="Q1315" i="41"/>
  <c r="P1315" i="41"/>
  <c r="O1315" i="41"/>
  <c r="R1314" i="41"/>
  <c r="Q1314" i="41"/>
  <c r="P1314" i="41"/>
  <c r="O1314" i="41"/>
  <c r="R1313" i="41"/>
  <c r="Q1313" i="41"/>
  <c r="P1313" i="41"/>
  <c r="O1313" i="41"/>
  <c r="R1312" i="41"/>
  <c r="Q1312" i="41"/>
  <c r="P1312" i="41"/>
  <c r="O1312" i="41"/>
  <c r="R1311" i="41"/>
  <c r="Q1311" i="41"/>
  <c r="P1311" i="41"/>
  <c r="O1311" i="41"/>
  <c r="R1310" i="41"/>
  <c r="Q1310" i="41"/>
  <c r="P1310" i="41"/>
  <c r="O1310" i="41"/>
  <c r="R1309" i="41"/>
  <c r="Q1309" i="41"/>
  <c r="P1309" i="41"/>
  <c r="O1309" i="41"/>
  <c r="R1308" i="41"/>
  <c r="Q1308" i="41"/>
  <c r="P1308" i="41"/>
  <c r="O1308" i="41"/>
  <c r="R1307" i="41"/>
  <c r="Q1307" i="41"/>
  <c r="P1307" i="41"/>
  <c r="O1307" i="41"/>
  <c r="R1306" i="41"/>
  <c r="Q1306" i="41"/>
  <c r="P1306" i="41"/>
  <c r="O1306" i="41"/>
  <c r="R1305" i="41"/>
  <c r="Q1305" i="41"/>
  <c r="P1305" i="41"/>
  <c r="O1305" i="41"/>
  <c r="R1304" i="41"/>
  <c r="Q1304" i="41"/>
  <c r="P1304" i="41"/>
  <c r="O1304" i="41"/>
  <c r="R1303" i="41"/>
  <c r="Q1303" i="41"/>
  <c r="P1303" i="41"/>
  <c r="O1303" i="41"/>
  <c r="R1302" i="41"/>
  <c r="Q1302" i="41"/>
  <c r="P1302" i="41"/>
  <c r="O1302" i="41"/>
  <c r="R1301" i="41"/>
  <c r="Q1301" i="41"/>
  <c r="P1301" i="41"/>
  <c r="O1301" i="41"/>
  <c r="R1300" i="41"/>
  <c r="Q1300" i="41"/>
  <c r="P1300" i="41"/>
  <c r="O1300" i="41"/>
  <c r="R1299" i="41"/>
  <c r="Q1299" i="41"/>
  <c r="P1299" i="41"/>
  <c r="O1299" i="41"/>
  <c r="R1298" i="41"/>
  <c r="Q1298" i="41"/>
  <c r="P1298" i="41"/>
  <c r="O1298" i="41"/>
  <c r="R1297" i="41"/>
  <c r="Q1297" i="41"/>
  <c r="P1297" i="41"/>
  <c r="O1297" i="41"/>
  <c r="R1296" i="41"/>
  <c r="Q1296" i="41"/>
  <c r="P1296" i="41"/>
  <c r="O1296" i="41"/>
  <c r="R1295" i="41"/>
  <c r="Q1295" i="41"/>
  <c r="P1295" i="41"/>
  <c r="O1295" i="41"/>
  <c r="R1294" i="41"/>
  <c r="Q1294" i="41"/>
  <c r="P1294" i="41"/>
  <c r="O1294" i="41"/>
  <c r="R1293" i="41"/>
  <c r="Q1293" i="41"/>
  <c r="P1293" i="41"/>
  <c r="O1293" i="41"/>
  <c r="R1292" i="41"/>
  <c r="Q1292" i="41"/>
  <c r="P1292" i="41"/>
  <c r="O1292" i="41"/>
  <c r="R1291" i="41"/>
  <c r="Q1291" i="41"/>
  <c r="P1291" i="41"/>
  <c r="O1291" i="41"/>
  <c r="R1290" i="41"/>
  <c r="Q1290" i="41"/>
  <c r="P1290" i="41"/>
  <c r="O1290" i="41"/>
  <c r="R1289" i="41"/>
  <c r="Q1289" i="41"/>
  <c r="P1289" i="41"/>
  <c r="O1289" i="41"/>
  <c r="R1288" i="41"/>
  <c r="Q1288" i="41"/>
  <c r="P1288" i="41"/>
  <c r="O1288" i="41"/>
  <c r="R1287" i="41"/>
  <c r="Q1287" i="41"/>
  <c r="P1287" i="41"/>
  <c r="O1287" i="41"/>
  <c r="R1286" i="41"/>
  <c r="Q1286" i="41"/>
  <c r="P1286" i="41"/>
  <c r="O1286" i="41"/>
  <c r="R1285" i="41"/>
  <c r="Q1285" i="41"/>
  <c r="P1285" i="41"/>
  <c r="O1285" i="41"/>
  <c r="R1284" i="41"/>
  <c r="Q1284" i="41"/>
  <c r="P1284" i="41"/>
  <c r="O1284" i="41"/>
  <c r="R1283" i="41"/>
  <c r="Q1283" i="41"/>
  <c r="P1283" i="41"/>
  <c r="O1283" i="41"/>
  <c r="R1282" i="41"/>
  <c r="Q1282" i="41"/>
  <c r="P1282" i="41"/>
  <c r="O1282" i="41"/>
  <c r="R1281" i="41"/>
  <c r="Q1281" i="41"/>
  <c r="P1281" i="41"/>
  <c r="O1281" i="41"/>
  <c r="R1280" i="41"/>
  <c r="Q1280" i="41"/>
  <c r="P1280" i="41"/>
  <c r="O1280" i="41"/>
  <c r="R1279" i="41"/>
  <c r="Q1279" i="41"/>
  <c r="P1279" i="41"/>
  <c r="O1279" i="41"/>
  <c r="R1278" i="41"/>
  <c r="Q1278" i="41"/>
  <c r="P1278" i="41"/>
  <c r="O1278" i="41"/>
  <c r="R1277" i="41"/>
  <c r="Q1277" i="41"/>
  <c r="P1277" i="41"/>
  <c r="O1277" i="41"/>
  <c r="R1276" i="41"/>
  <c r="Q1276" i="41"/>
  <c r="P1276" i="41"/>
  <c r="O1276" i="41"/>
  <c r="R1275" i="41"/>
  <c r="Q1275" i="41"/>
  <c r="P1275" i="41"/>
  <c r="O1275" i="41"/>
  <c r="R1274" i="41"/>
  <c r="Q1274" i="41"/>
  <c r="P1274" i="41"/>
  <c r="O1274" i="41"/>
  <c r="R1273" i="41"/>
  <c r="Q1273" i="41"/>
  <c r="P1273" i="41"/>
  <c r="O1273" i="41"/>
  <c r="R1272" i="41"/>
  <c r="Q1272" i="41"/>
  <c r="P1272" i="41"/>
  <c r="O1272" i="41"/>
  <c r="R1271" i="41"/>
  <c r="Q1271" i="41"/>
  <c r="P1271" i="41"/>
  <c r="O1271" i="41"/>
  <c r="R1270" i="41"/>
  <c r="Q1270" i="41"/>
  <c r="P1270" i="41"/>
  <c r="O1270" i="41"/>
  <c r="R1269" i="41"/>
  <c r="Q1269" i="41"/>
  <c r="P1269" i="41"/>
  <c r="O1269" i="41"/>
  <c r="R1268" i="41"/>
  <c r="Q1268" i="41"/>
  <c r="P1268" i="41"/>
  <c r="O1268" i="41"/>
  <c r="R1267" i="41"/>
  <c r="Q1267" i="41"/>
  <c r="P1267" i="41"/>
  <c r="O1267" i="41"/>
  <c r="R1266" i="41"/>
  <c r="Q1266" i="41"/>
  <c r="P1266" i="41"/>
  <c r="O1266" i="41"/>
  <c r="R1265" i="41"/>
  <c r="Q1265" i="41"/>
  <c r="P1265" i="41"/>
  <c r="O1265" i="41"/>
  <c r="R1264" i="41"/>
  <c r="Q1264" i="41"/>
  <c r="P1264" i="41"/>
  <c r="O1264" i="41"/>
  <c r="R1263" i="41"/>
  <c r="Q1263" i="41"/>
  <c r="P1263" i="41"/>
  <c r="O1263" i="41"/>
  <c r="R1262" i="41"/>
  <c r="Q1262" i="41"/>
  <c r="P1262" i="41"/>
  <c r="O1262" i="41"/>
  <c r="R1261" i="41"/>
  <c r="Q1261" i="41"/>
  <c r="P1261" i="41"/>
  <c r="O1261" i="41"/>
  <c r="R1260" i="41"/>
  <c r="Q1260" i="41"/>
  <c r="P1260" i="41"/>
  <c r="O1260" i="41"/>
  <c r="R1259" i="41"/>
  <c r="Q1259" i="41"/>
  <c r="P1259" i="41"/>
  <c r="O1259" i="41"/>
  <c r="R1258" i="41"/>
  <c r="Q1258" i="41"/>
  <c r="P1258" i="41"/>
  <c r="O1258" i="41"/>
  <c r="R1257" i="41"/>
  <c r="Q1257" i="41"/>
  <c r="P1257" i="41"/>
  <c r="O1257" i="41"/>
  <c r="R1256" i="41"/>
  <c r="Q1256" i="41"/>
  <c r="P1256" i="41"/>
  <c r="O1256" i="41"/>
  <c r="R1255" i="41"/>
  <c r="Q1255" i="41"/>
  <c r="P1255" i="41"/>
  <c r="O1255" i="41"/>
  <c r="R1254" i="41"/>
  <c r="Q1254" i="41"/>
  <c r="P1254" i="41"/>
  <c r="O1254" i="41"/>
  <c r="R1253" i="41"/>
  <c r="Q1253" i="41"/>
  <c r="P1253" i="41"/>
  <c r="O1253" i="41"/>
  <c r="R1252" i="41"/>
  <c r="Q1252" i="41"/>
  <c r="P1252" i="41"/>
  <c r="O1252" i="41"/>
  <c r="R1251" i="41"/>
  <c r="Q1251" i="41"/>
  <c r="P1251" i="41"/>
  <c r="O1251" i="41"/>
  <c r="R1250" i="41"/>
  <c r="Q1250" i="41"/>
  <c r="P1250" i="41"/>
  <c r="O1250" i="41"/>
  <c r="R1249" i="41"/>
  <c r="Q1249" i="41"/>
  <c r="P1249" i="41"/>
  <c r="O1249" i="41"/>
  <c r="R1248" i="41"/>
  <c r="Q1248" i="41"/>
  <c r="P1248" i="41"/>
  <c r="O1248" i="41"/>
  <c r="R1247" i="41"/>
  <c r="Q1247" i="41"/>
  <c r="P1247" i="41"/>
  <c r="O1247" i="41"/>
  <c r="R1246" i="41"/>
  <c r="Q1246" i="41"/>
  <c r="P1246" i="41"/>
  <c r="O1246" i="41"/>
  <c r="R1245" i="41"/>
  <c r="Q1245" i="41"/>
  <c r="P1245" i="41"/>
  <c r="O1245" i="41"/>
  <c r="R1244" i="41"/>
  <c r="Q1244" i="41"/>
  <c r="P1244" i="41"/>
  <c r="O1244" i="41"/>
  <c r="R1243" i="41"/>
  <c r="Q1243" i="41"/>
  <c r="P1243" i="41"/>
  <c r="O1243" i="41"/>
  <c r="R1242" i="41"/>
  <c r="Q1242" i="41"/>
  <c r="P1242" i="41"/>
  <c r="O1242" i="41"/>
  <c r="R1241" i="41"/>
  <c r="Q1241" i="41"/>
  <c r="P1241" i="41"/>
  <c r="O1241" i="41"/>
  <c r="R1240" i="41"/>
  <c r="Q1240" i="41"/>
  <c r="P1240" i="41"/>
  <c r="O1240" i="41"/>
  <c r="R1239" i="41"/>
  <c r="Q1239" i="41"/>
  <c r="P1239" i="41"/>
  <c r="O1239" i="41"/>
  <c r="R1238" i="41"/>
  <c r="Q1238" i="41"/>
  <c r="P1238" i="41"/>
  <c r="O1238" i="41"/>
  <c r="R1237" i="41"/>
  <c r="Q1237" i="41"/>
  <c r="P1237" i="41"/>
  <c r="O1237" i="41"/>
  <c r="R1236" i="41"/>
  <c r="Q1236" i="41"/>
  <c r="P1236" i="41"/>
  <c r="O1236" i="41"/>
  <c r="R1235" i="41"/>
  <c r="Q1235" i="41"/>
  <c r="P1235" i="41"/>
  <c r="O1235" i="41"/>
  <c r="R1234" i="41"/>
  <c r="Q1234" i="41"/>
  <c r="P1234" i="41"/>
  <c r="O1234" i="41"/>
  <c r="R1233" i="41"/>
  <c r="Q1233" i="41"/>
  <c r="P1233" i="41"/>
  <c r="O1233" i="41"/>
  <c r="R1232" i="41"/>
  <c r="Q1232" i="41"/>
  <c r="P1232" i="41"/>
  <c r="O1232" i="41"/>
  <c r="R1231" i="41"/>
  <c r="Q1231" i="41"/>
  <c r="P1231" i="41"/>
  <c r="O1231" i="41"/>
  <c r="R1230" i="41"/>
  <c r="Q1230" i="41"/>
  <c r="P1230" i="41"/>
  <c r="O1230" i="41"/>
  <c r="R1229" i="41"/>
  <c r="Q1229" i="41"/>
  <c r="P1229" i="41"/>
  <c r="O1229" i="41"/>
  <c r="R1228" i="41"/>
  <c r="Q1228" i="41"/>
  <c r="P1228" i="41"/>
  <c r="O1228" i="41"/>
  <c r="R1227" i="41"/>
  <c r="Q1227" i="41"/>
  <c r="P1227" i="41"/>
  <c r="O1227" i="41"/>
  <c r="R1226" i="41"/>
  <c r="Q1226" i="41"/>
  <c r="P1226" i="41"/>
  <c r="O1226" i="41"/>
  <c r="R1225" i="41"/>
  <c r="Q1225" i="41"/>
  <c r="P1225" i="41"/>
  <c r="O1225" i="41"/>
  <c r="R1224" i="41"/>
  <c r="Q1224" i="41"/>
  <c r="P1224" i="41"/>
  <c r="O1224" i="41"/>
  <c r="R1223" i="41"/>
  <c r="Q1223" i="41"/>
  <c r="P1223" i="41"/>
  <c r="O1223" i="41"/>
  <c r="R1222" i="41"/>
  <c r="Q1222" i="41"/>
  <c r="P1222" i="41"/>
  <c r="O1222" i="41"/>
  <c r="R1221" i="41"/>
  <c r="Q1221" i="41"/>
  <c r="P1221" i="41"/>
  <c r="O1221" i="41"/>
  <c r="R1220" i="41"/>
  <c r="Q1220" i="41"/>
  <c r="P1220" i="41"/>
  <c r="O1220" i="41"/>
  <c r="R1219" i="41"/>
  <c r="Q1219" i="41"/>
  <c r="P1219" i="41"/>
  <c r="O1219" i="41"/>
  <c r="R1218" i="41"/>
  <c r="Q1218" i="41"/>
  <c r="P1218" i="41"/>
  <c r="O1218" i="41"/>
  <c r="R1217" i="41"/>
  <c r="Q1217" i="41"/>
  <c r="P1217" i="41"/>
  <c r="O1217" i="41"/>
  <c r="R1216" i="41"/>
  <c r="Q1216" i="41"/>
  <c r="P1216" i="41"/>
  <c r="O1216" i="41"/>
  <c r="R1215" i="41"/>
  <c r="Q1215" i="41"/>
  <c r="P1215" i="41"/>
  <c r="O1215" i="41"/>
  <c r="R1214" i="41"/>
  <c r="Q1214" i="41"/>
  <c r="P1214" i="41"/>
  <c r="O1214" i="41"/>
  <c r="R1213" i="41"/>
  <c r="Q1213" i="41"/>
  <c r="P1213" i="41"/>
  <c r="O1213" i="41"/>
  <c r="R1212" i="41"/>
  <c r="Q1212" i="41"/>
  <c r="P1212" i="41"/>
  <c r="O1212" i="41"/>
  <c r="R1211" i="41"/>
  <c r="Q1211" i="41"/>
  <c r="P1211" i="41"/>
  <c r="O1211" i="41"/>
  <c r="R1210" i="41"/>
  <c r="Q1210" i="41"/>
  <c r="P1210" i="41"/>
  <c r="O1210" i="41"/>
  <c r="R1209" i="41"/>
  <c r="Q1209" i="41"/>
  <c r="P1209" i="41"/>
  <c r="O1209" i="41"/>
  <c r="R1208" i="41"/>
  <c r="Q1208" i="41"/>
  <c r="P1208" i="41"/>
  <c r="O1208" i="41"/>
  <c r="R1207" i="41"/>
  <c r="Q1207" i="41"/>
  <c r="P1207" i="41"/>
  <c r="O1207" i="41"/>
  <c r="R1206" i="41"/>
  <c r="Q1206" i="41"/>
  <c r="P1206" i="41"/>
  <c r="O1206" i="41"/>
  <c r="R1205" i="41"/>
  <c r="Q1205" i="41"/>
  <c r="P1205" i="41"/>
  <c r="O1205" i="41"/>
  <c r="R1204" i="41"/>
  <c r="Q1204" i="41"/>
  <c r="P1204" i="41"/>
  <c r="O1204" i="41"/>
  <c r="R1203" i="41"/>
  <c r="Q1203" i="41"/>
  <c r="P1203" i="41"/>
  <c r="O1203" i="41"/>
  <c r="R1202" i="41"/>
  <c r="Q1202" i="41"/>
  <c r="P1202" i="41"/>
  <c r="O1202" i="41"/>
  <c r="R1201" i="41"/>
  <c r="Q1201" i="41"/>
  <c r="P1201" i="41"/>
  <c r="O1201" i="41"/>
  <c r="R1200" i="41"/>
  <c r="Q1200" i="41"/>
  <c r="P1200" i="41"/>
  <c r="O1200" i="41"/>
  <c r="R1199" i="41"/>
  <c r="Q1199" i="41"/>
  <c r="P1199" i="41"/>
  <c r="O1199" i="41"/>
  <c r="R1198" i="41"/>
  <c r="Q1198" i="41"/>
  <c r="P1198" i="41"/>
  <c r="O1198" i="41"/>
  <c r="R1197" i="41"/>
  <c r="Q1197" i="41"/>
  <c r="P1197" i="41"/>
  <c r="O1197" i="41"/>
  <c r="R1196" i="41"/>
  <c r="Q1196" i="41"/>
  <c r="P1196" i="41"/>
  <c r="O1196" i="41"/>
  <c r="R1195" i="41"/>
  <c r="Q1195" i="41"/>
  <c r="P1195" i="41"/>
  <c r="O1195" i="41"/>
  <c r="R1194" i="41"/>
  <c r="Q1194" i="41"/>
  <c r="P1194" i="41"/>
  <c r="O1194" i="41"/>
  <c r="R1193" i="41"/>
  <c r="Q1193" i="41"/>
  <c r="P1193" i="41"/>
  <c r="O1193" i="41"/>
  <c r="R1192" i="41"/>
  <c r="Q1192" i="41"/>
  <c r="P1192" i="41"/>
  <c r="O1192" i="41"/>
  <c r="R1191" i="41"/>
  <c r="Q1191" i="41"/>
  <c r="P1191" i="41"/>
  <c r="O1191" i="41"/>
  <c r="R1190" i="41"/>
  <c r="Q1190" i="41"/>
  <c r="P1190" i="41"/>
  <c r="O1190" i="41"/>
  <c r="R1189" i="41"/>
  <c r="Q1189" i="41"/>
  <c r="P1189" i="41"/>
  <c r="O1189" i="41"/>
  <c r="R1188" i="41"/>
  <c r="Q1188" i="41"/>
  <c r="P1188" i="41"/>
  <c r="O1188" i="41"/>
  <c r="R1187" i="41"/>
  <c r="Q1187" i="41"/>
  <c r="P1187" i="41"/>
  <c r="O1187" i="41"/>
  <c r="R1186" i="41"/>
  <c r="Q1186" i="41"/>
  <c r="P1186" i="41"/>
  <c r="O1186" i="41"/>
  <c r="R1185" i="41"/>
  <c r="Q1185" i="41"/>
  <c r="P1185" i="41"/>
  <c r="O1185" i="41"/>
  <c r="R1184" i="41"/>
  <c r="Q1184" i="41"/>
  <c r="P1184" i="41"/>
  <c r="O1184" i="41"/>
  <c r="R1183" i="41"/>
  <c r="Q1183" i="41"/>
  <c r="P1183" i="41"/>
  <c r="O1183" i="41"/>
  <c r="R1182" i="41"/>
  <c r="Q1182" i="41"/>
  <c r="P1182" i="41"/>
  <c r="O1182" i="41"/>
  <c r="R1181" i="41"/>
  <c r="Q1181" i="41"/>
  <c r="P1181" i="41"/>
  <c r="O1181" i="41"/>
  <c r="R1180" i="41"/>
  <c r="Q1180" i="41"/>
  <c r="P1180" i="41"/>
  <c r="O1180" i="41"/>
  <c r="R1179" i="41"/>
  <c r="Q1179" i="41"/>
  <c r="P1179" i="41"/>
  <c r="O1179" i="41"/>
  <c r="R1178" i="41"/>
  <c r="Q1178" i="41"/>
  <c r="P1178" i="41"/>
  <c r="O1178" i="41"/>
  <c r="R1177" i="41"/>
  <c r="Q1177" i="41"/>
  <c r="P1177" i="41"/>
  <c r="O1177" i="41"/>
  <c r="R1176" i="41"/>
  <c r="Q1176" i="41"/>
  <c r="P1176" i="41"/>
  <c r="O1176" i="41"/>
  <c r="R1175" i="41"/>
  <c r="Q1175" i="41"/>
  <c r="P1175" i="41"/>
  <c r="O1175" i="41"/>
  <c r="R1174" i="41"/>
  <c r="Q1174" i="41"/>
  <c r="P1174" i="41"/>
  <c r="O1174" i="41"/>
  <c r="R1173" i="41"/>
  <c r="Q1173" i="41"/>
  <c r="P1173" i="41"/>
  <c r="O1173" i="41"/>
  <c r="R1172" i="41"/>
  <c r="Q1172" i="41"/>
  <c r="P1172" i="41"/>
  <c r="O1172" i="41"/>
  <c r="R1171" i="41"/>
  <c r="Q1171" i="41"/>
  <c r="P1171" i="41"/>
  <c r="O1171" i="41"/>
  <c r="R1170" i="41"/>
  <c r="Q1170" i="41"/>
  <c r="P1170" i="41"/>
  <c r="O1170" i="41"/>
  <c r="R1169" i="41"/>
  <c r="Q1169" i="41"/>
  <c r="P1169" i="41"/>
  <c r="O1169" i="41"/>
  <c r="R1168" i="41"/>
  <c r="Q1168" i="41"/>
  <c r="P1168" i="41"/>
  <c r="O1168" i="41"/>
  <c r="R1167" i="41"/>
  <c r="Q1167" i="41"/>
  <c r="P1167" i="41"/>
  <c r="O1167" i="41"/>
  <c r="R1166" i="41"/>
  <c r="Q1166" i="41"/>
  <c r="P1166" i="41"/>
  <c r="O1166" i="41"/>
  <c r="R1165" i="41"/>
  <c r="Q1165" i="41"/>
  <c r="P1165" i="41"/>
  <c r="O1165" i="41"/>
  <c r="R1164" i="41"/>
  <c r="Q1164" i="41"/>
  <c r="P1164" i="41"/>
  <c r="O1164" i="41"/>
  <c r="R1163" i="41"/>
  <c r="Q1163" i="41"/>
  <c r="P1163" i="41"/>
  <c r="O1163" i="41"/>
  <c r="R1162" i="41"/>
  <c r="Q1162" i="41"/>
  <c r="P1162" i="41"/>
  <c r="O1162" i="41"/>
  <c r="R1161" i="41"/>
  <c r="Q1161" i="41"/>
  <c r="P1161" i="41"/>
  <c r="O1161" i="41"/>
  <c r="R1160" i="41"/>
  <c r="Q1160" i="41"/>
  <c r="P1160" i="41"/>
  <c r="O1160" i="41"/>
  <c r="R1159" i="41"/>
  <c r="Q1159" i="41"/>
  <c r="P1159" i="41"/>
  <c r="O1159" i="41"/>
  <c r="R1158" i="41"/>
  <c r="Q1158" i="41"/>
  <c r="P1158" i="41"/>
  <c r="O1158" i="41"/>
  <c r="R1157" i="41"/>
  <c r="Q1157" i="41"/>
  <c r="P1157" i="41"/>
  <c r="O1157" i="41"/>
  <c r="R1156" i="41"/>
  <c r="Q1156" i="41"/>
  <c r="P1156" i="41"/>
  <c r="O1156" i="41"/>
  <c r="R1155" i="41"/>
  <c r="Q1155" i="41"/>
  <c r="P1155" i="41"/>
  <c r="O1155" i="41"/>
  <c r="R1154" i="41"/>
  <c r="Q1154" i="41"/>
  <c r="P1154" i="41"/>
  <c r="O1154" i="41"/>
  <c r="R1153" i="41"/>
  <c r="Q1153" i="41"/>
  <c r="P1153" i="41"/>
  <c r="O1153" i="41"/>
  <c r="R1152" i="41"/>
  <c r="Q1152" i="41"/>
  <c r="P1152" i="41"/>
  <c r="O1152" i="41"/>
  <c r="R1151" i="41"/>
  <c r="Q1151" i="41"/>
  <c r="P1151" i="41"/>
  <c r="O1151" i="41"/>
  <c r="R1150" i="41"/>
  <c r="Q1150" i="41"/>
  <c r="P1150" i="41"/>
  <c r="O1150" i="41"/>
  <c r="R1149" i="41"/>
  <c r="Q1149" i="41"/>
  <c r="P1149" i="41"/>
  <c r="O1149" i="41"/>
  <c r="R1148" i="41"/>
  <c r="Q1148" i="41"/>
  <c r="P1148" i="41"/>
  <c r="O1148" i="41"/>
  <c r="R1147" i="41"/>
  <c r="Q1147" i="41"/>
  <c r="P1147" i="41"/>
  <c r="O1147" i="41"/>
  <c r="R1146" i="41"/>
  <c r="Q1146" i="41"/>
  <c r="P1146" i="41"/>
  <c r="O1146" i="41"/>
  <c r="R1145" i="41"/>
  <c r="Q1145" i="41"/>
  <c r="P1145" i="41"/>
  <c r="O1145" i="41"/>
  <c r="R1144" i="41"/>
  <c r="Q1144" i="41"/>
  <c r="P1144" i="41"/>
  <c r="O1144" i="41"/>
  <c r="R1143" i="41"/>
  <c r="Q1143" i="41"/>
  <c r="P1143" i="41"/>
  <c r="O1143" i="41"/>
  <c r="R1142" i="41"/>
  <c r="Q1142" i="41"/>
  <c r="P1142" i="41"/>
  <c r="O1142" i="41"/>
  <c r="R1141" i="41"/>
  <c r="Q1141" i="41"/>
  <c r="P1141" i="41"/>
  <c r="O1141" i="41"/>
  <c r="R1140" i="41"/>
  <c r="Q1140" i="41"/>
  <c r="P1140" i="41"/>
  <c r="O1140" i="41"/>
  <c r="R1139" i="41"/>
  <c r="Q1139" i="41"/>
  <c r="P1139" i="41"/>
  <c r="O1139" i="41"/>
  <c r="R1138" i="41"/>
  <c r="Q1138" i="41"/>
  <c r="P1138" i="41"/>
  <c r="O1138" i="41"/>
  <c r="R1137" i="41"/>
  <c r="Q1137" i="41"/>
  <c r="P1137" i="41"/>
  <c r="O1137" i="41"/>
  <c r="R1136" i="41"/>
  <c r="Q1136" i="41"/>
  <c r="P1136" i="41"/>
  <c r="O1136" i="41"/>
  <c r="R1135" i="41"/>
  <c r="Q1135" i="41"/>
  <c r="P1135" i="41"/>
  <c r="O1135" i="41"/>
  <c r="R1134" i="41"/>
  <c r="Q1134" i="41"/>
  <c r="P1134" i="41"/>
  <c r="O1134" i="41"/>
  <c r="R1133" i="41"/>
  <c r="Q1133" i="41"/>
  <c r="P1133" i="41"/>
  <c r="O1133" i="41"/>
  <c r="R1132" i="41"/>
  <c r="Q1132" i="41"/>
  <c r="P1132" i="41"/>
  <c r="O1132" i="41"/>
  <c r="R1131" i="41"/>
  <c r="Q1131" i="41"/>
  <c r="P1131" i="41"/>
  <c r="O1131" i="41"/>
  <c r="R1130" i="41"/>
  <c r="Q1130" i="41"/>
  <c r="P1130" i="41"/>
  <c r="O1130" i="41"/>
  <c r="R1129" i="41"/>
  <c r="Q1129" i="41"/>
  <c r="P1129" i="41"/>
  <c r="O1129" i="41"/>
  <c r="R1128" i="41"/>
  <c r="Q1128" i="41"/>
  <c r="P1128" i="41"/>
  <c r="O1128" i="41"/>
  <c r="R1127" i="41"/>
  <c r="Q1127" i="41"/>
  <c r="P1127" i="41"/>
  <c r="O1127" i="41"/>
  <c r="R1126" i="41"/>
  <c r="Q1126" i="41"/>
  <c r="P1126" i="41"/>
  <c r="O1126" i="41"/>
  <c r="R1125" i="41"/>
  <c r="Q1125" i="41"/>
  <c r="P1125" i="41"/>
  <c r="O1125" i="41"/>
  <c r="R1124" i="41"/>
  <c r="Q1124" i="41"/>
  <c r="P1124" i="41"/>
  <c r="O1124" i="41"/>
  <c r="R1123" i="41"/>
  <c r="Q1123" i="41"/>
  <c r="P1123" i="41"/>
  <c r="O1123" i="41"/>
  <c r="R1122" i="41"/>
  <c r="Q1122" i="41"/>
  <c r="P1122" i="41"/>
  <c r="O1122" i="41"/>
  <c r="R1121" i="41"/>
  <c r="Q1121" i="41"/>
  <c r="P1121" i="41"/>
  <c r="O1121" i="41"/>
  <c r="R1120" i="41"/>
  <c r="Q1120" i="41"/>
  <c r="P1120" i="41"/>
  <c r="O1120" i="41"/>
  <c r="R1119" i="41"/>
  <c r="Q1119" i="41"/>
  <c r="P1119" i="41"/>
  <c r="O1119" i="41"/>
  <c r="R1118" i="41"/>
  <c r="Q1118" i="41"/>
  <c r="P1118" i="41"/>
  <c r="O1118" i="41"/>
  <c r="R1117" i="41"/>
  <c r="Q1117" i="41"/>
  <c r="P1117" i="41"/>
  <c r="O1117" i="41"/>
  <c r="R1116" i="41"/>
  <c r="Q1116" i="41"/>
  <c r="P1116" i="41"/>
  <c r="O1116" i="41"/>
  <c r="R1115" i="41"/>
  <c r="Q1115" i="41"/>
  <c r="P1115" i="41"/>
  <c r="O1115" i="41"/>
  <c r="R1114" i="41"/>
  <c r="Q1114" i="41"/>
  <c r="P1114" i="41"/>
  <c r="O1114" i="41"/>
  <c r="R1113" i="41"/>
  <c r="Q1113" i="41"/>
  <c r="P1113" i="41"/>
  <c r="O1113" i="41"/>
  <c r="R1112" i="41"/>
  <c r="Q1112" i="41"/>
  <c r="P1112" i="41"/>
  <c r="O1112" i="41"/>
  <c r="R1111" i="41"/>
  <c r="Q1111" i="41"/>
  <c r="P1111" i="41"/>
  <c r="O1111" i="41"/>
  <c r="R1110" i="41"/>
  <c r="Q1110" i="41"/>
  <c r="P1110" i="41"/>
  <c r="O1110" i="41"/>
  <c r="R1109" i="41"/>
  <c r="Q1109" i="41"/>
  <c r="P1109" i="41"/>
  <c r="O1109" i="41"/>
  <c r="R1108" i="41"/>
  <c r="Q1108" i="41"/>
  <c r="P1108" i="41"/>
  <c r="O1108" i="41"/>
  <c r="R1107" i="41"/>
  <c r="Q1107" i="41"/>
  <c r="P1107" i="41"/>
  <c r="O1107" i="41"/>
  <c r="R1106" i="41"/>
  <c r="Q1106" i="41"/>
  <c r="P1106" i="41"/>
  <c r="O1106" i="41"/>
  <c r="R1105" i="41"/>
  <c r="Q1105" i="41"/>
  <c r="P1105" i="41"/>
  <c r="O1105" i="41"/>
  <c r="R1104" i="41"/>
  <c r="Q1104" i="41"/>
  <c r="P1104" i="41"/>
  <c r="O1104" i="41"/>
  <c r="R1103" i="41"/>
  <c r="Q1103" i="41"/>
  <c r="P1103" i="41"/>
  <c r="O1103" i="41"/>
  <c r="R1102" i="41"/>
  <c r="Q1102" i="41"/>
  <c r="P1102" i="41"/>
  <c r="O1102" i="41"/>
  <c r="R1101" i="41"/>
  <c r="Q1101" i="41"/>
  <c r="P1101" i="41"/>
  <c r="O1101" i="41"/>
  <c r="R1100" i="41"/>
  <c r="Q1100" i="41"/>
  <c r="P1100" i="41"/>
  <c r="O1100" i="41"/>
  <c r="R1099" i="41"/>
  <c r="Q1099" i="41"/>
  <c r="P1099" i="41"/>
  <c r="O1099" i="41"/>
  <c r="R1098" i="41"/>
  <c r="Q1098" i="41"/>
  <c r="P1098" i="41"/>
  <c r="O1098" i="41"/>
  <c r="R1097" i="41"/>
  <c r="Q1097" i="41"/>
  <c r="P1097" i="41"/>
  <c r="O1097" i="41"/>
  <c r="R1096" i="41"/>
  <c r="Q1096" i="41"/>
  <c r="P1096" i="41"/>
  <c r="O1096" i="41"/>
  <c r="R1095" i="41"/>
  <c r="Q1095" i="41"/>
  <c r="P1095" i="41"/>
  <c r="O1095" i="41"/>
  <c r="R1094" i="41"/>
  <c r="Q1094" i="41"/>
  <c r="P1094" i="41"/>
  <c r="O1094" i="41"/>
  <c r="R1093" i="41"/>
  <c r="Q1093" i="41"/>
  <c r="P1093" i="41"/>
  <c r="O1093" i="41"/>
  <c r="R1092" i="41"/>
  <c r="Q1092" i="41"/>
  <c r="P1092" i="41"/>
  <c r="O1092" i="41"/>
  <c r="R1091" i="41"/>
  <c r="Q1091" i="41"/>
  <c r="P1091" i="41"/>
  <c r="O1091" i="41"/>
  <c r="R1090" i="41"/>
  <c r="Q1090" i="41"/>
  <c r="P1090" i="41"/>
  <c r="O1090" i="41"/>
  <c r="R1089" i="41"/>
  <c r="Q1089" i="41"/>
  <c r="P1089" i="41"/>
  <c r="O1089" i="41"/>
  <c r="R1088" i="41"/>
  <c r="Q1088" i="41"/>
  <c r="P1088" i="41"/>
  <c r="O1088" i="41"/>
  <c r="R1087" i="41"/>
  <c r="Q1087" i="41"/>
  <c r="P1087" i="41"/>
  <c r="O1087" i="41"/>
  <c r="R1086" i="41"/>
  <c r="Q1086" i="41"/>
  <c r="P1086" i="41"/>
  <c r="O1086" i="41"/>
  <c r="R1085" i="41"/>
  <c r="Q1085" i="41"/>
  <c r="P1085" i="41"/>
  <c r="O1085" i="41"/>
  <c r="R1084" i="41"/>
  <c r="Q1084" i="41"/>
  <c r="P1084" i="41"/>
  <c r="O1084" i="41"/>
  <c r="R1083" i="41"/>
  <c r="Q1083" i="41"/>
  <c r="P1083" i="41"/>
  <c r="O1083" i="41"/>
  <c r="R1082" i="41"/>
  <c r="Q1082" i="41"/>
  <c r="P1082" i="41"/>
  <c r="O1082" i="41"/>
  <c r="R1081" i="41"/>
  <c r="Q1081" i="41"/>
  <c r="P1081" i="41"/>
  <c r="O1081" i="41"/>
  <c r="R1080" i="41"/>
  <c r="Q1080" i="41"/>
  <c r="P1080" i="41"/>
  <c r="O1080" i="41"/>
  <c r="R1079" i="41"/>
  <c r="Q1079" i="41"/>
  <c r="P1079" i="41"/>
  <c r="O1079" i="41"/>
  <c r="R1078" i="41"/>
  <c r="Q1078" i="41"/>
  <c r="P1078" i="41"/>
  <c r="O1078" i="41"/>
  <c r="R1077" i="41"/>
  <c r="Q1077" i="41"/>
  <c r="P1077" i="41"/>
  <c r="O1077" i="41"/>
  <c r="R1076" i="41"/>
  <c r="Q1076" i="41"/>
  <c r="P1076" i="41"/>
  <c r="O1076" i="41"/>
  <c r="R1075" i="41"/>
  <c r="Q1075" i="41"/>
  <c r="P1075" i="41"/>
  <c r="O1075" i="41"/>
  <c r="R1074" i="41"/>
  <c r="Q1074" i="41"/>
  <c r="P1074" i="41"/>
  <c r="O1074" i="41"/>
  <c r="R1073" i="41"/>
  <c r="Q1073" i="41"/>
  <c r="P1073" i="41"/>
  <c r="O1073" i="41"/>
  <c r="R1072" i="41"/>
  <c r="Q1072" i="41"/>
  <c r="P1072" i="41"/>
  <c r="O1072" i="41"/>
  <c r="R1071" i="41"/>
  <c r="Q1071" i="41"/>
  <c r="P1071" i="41"/>
  <c r="O1071" i="41"/>
  <c r="R1070" i="41"/>
  <c r="Q1070" i="41"/>
  <c r="P1070" i="41"/>
  <c r="O1070" i="41"/>
  <c r="R1069" i="41"/>
  <c r="Q1069" i="41"/>
  <c r="P1069" i="41"/>
  <c r="O1069" i="41"/>
  <c r="R1068" i="41"/>
  <c r="Q1068" i="41"/>
  <c r="P1068" i="41"/>
  <c r="O1068" i="41"/>
  <c r="R1067" i="41"/>
  <c r="Q1067" i="41"/>
  <c r="P1067" i="41"/>
  <c r="O1067" i="41"/>
  <c r="R1066" i="41"/>
  <c r="Q1066" i="41"/>
  <c r="P1066" i="41"/>
  <c r="O1066" i="41"/>
  <c r="R1065" i="41"/>
  <c r="Q1065" i="41"/>
  <c r="P1065" i="41"/>
  <c r="O1065" i="41"/>
  <c r="R1064" i="41"/>
  <c r="Q1064" i="41"/>
  <c r="P1064" i="41"/>
  <c r="O1064" i="41"/>
  <c r="R1063" i="41"/>
  <c r="Q1063" i="41"/>
  <c r="P1063" i="41"/>
  <c r="O1063" i="41"/>
  <c r="R1062" i="41"/>
  <c r="Q1062" i="41"/>
  <c r="P1062" i="41"/>
  <c r="O1062" i="41"/>
  <c r="R1061" i="41"/>
  <c r="Q1061" i="41"/>
  <c r="P1061" i="41"/>
  <c r="O1061" i="41"/>
  <c r="R1060" i="41"/>
  <c r="Q1060" i="41"/>
  <c r="P1060" i="41"/>
  <c r="O1060" i="41"/>
  <c r="R1059" i="41"/>
  <c r="Q1059" i="41"/>
  <c r="P1059" i="41"/>
  <c r="O1059" i="41"/>
  <c r="R1058" i="41"/>
  <c r="Q1058" i="41"/>
  <c r="P1058" i="41"/>
  <c r="O1058" i="41"/>
  <c r="R1057" i="41"/>
  <c r="Q1057" i="41"/>
  <c r="P1057" i="41"/>
  <c r="O1057" i="41"/>
  <c r="R1056" i="41"/>
  <c r="Q1056" i="41"/>
  <c r="P1056" i="41"/>
  <c r="O1056" i="41"/>
  <c r="R1055" i="41"/>
  <c r="Q1055" i="41"/>
  <c r="P1055" i="41"/>
  <c r="O1055" i="41"/>
  <c r="R1054" i="41"/>
  <c r="Q1054" i="41"/>
  <c r="P1054" i="41"/>
  <c r="O1054" i="41"/>
  <c r="R1053" i="41"/>
  <c r="Q1053" i="41"/>
  <c r="P1053" i="41"/>
  <c r="O1053" i="41"/>
  <c r="R1052" i="41"/>
  <c r="Q1052" i="41"/>
  <c r="P1052" i="41"/>
  <c r="O1052" i="41"/>
  <c r="R1051" i="41"/>
  <c r="Q1051" i="41"/>
  <c r="P1051" i="41"/>
  <c r="O1051" i="41"/>
  <c r="R1050" i="41"/>
  <c r="Q1050" i="41"/>
  <c r="P1050" i="41"/>
  <c r="O1050" i="41"/>
  <c r="R1049" i="41"/>
  <c r="Q1049" i="41"/>
  <c r="P1049" i="41"/>
  <c r="O1049" i="41"/>
  <c r="R1048" i="41"/>
  <c r="Q1048" i="41"/>
  <c r="P1048" i="41"/>
  <c r="O1048" i="41"/>
  <c r="R1047" i="41"/>
  <c r="Q1047" i="41"/>
  <c r="P1047" i="41"/>
  <c r="O1047" i="41"/>
  <c r="R1046" i="41"/>
  <c r="Q1046" i="41"/>
  <c r="P1046" i="41"/>
  <c r="O1046" i="41"/>
  <c r="R1045" i="41"/>
  <c r="Q1045" i="41"/>
  <c r="P1045" i="41"/>
  <c r="O1045" i="41"/>
  <c r="R1044" i="41"/>
  <c r="Q1044" i="41"/>
  <c r="P1044" i="41"/>
  <c r="O1044" i="41"/>
  <c r="R1043" i="41"/>
  <c r="Q1043" i="41"/>
  <c r="P1043" i="41"/>
  <c r="O1043" i="41"/>
  <c r="R1042" i="41"/>
  <c r="Q1042" i="41"/>
  <c r="P1042" i="41"/>
  <c r="O1042" i="41"/>
  <c r="R1041" i="41"/>
  <c r="Q1041" i="41"/>
  <c r="P1041" i="41"/>
  <c r="O1041" i="41"/>
  <c r="R1040" i="41"/>
  <c r="Q1040" i="41"/>
  <c r="P1040" i="41"/>
  <c r="O1040" i="41"/>
  <c r="R1039" i="41"/>
  <c r="Q1039" i="41"/>
  <c r="P1039" i="41"/>
  <c r="O1039" i="41"/>
  <c r="R1038" i="41"/>
  <c r="Q1038" i="41"/>
  <c r="P1038" i="41"/>
  <c r="O1038" i="41"/>
  <c r="R1037" i="41"/>
  <c r="Q1037" i="41"/>
  <c r="P1037" i="41"/>
  <c r="O1037" i="41"/>
  <c r="R1036" i="41"/>
  <c r="Q1036" i="41"/>
  <c r="P1036" i="41"/>
  <c r="O1036" i="41"/>
  <c r="R1035" i="41"/>
  <c r="Q1035" i="41"/>
  <c r="P1035" i="41"/>
  <c r="O1035" i="41"/>
  <c r="R1034" i="41"/>
  <c r="Q1034" i="41"/>
  <c r="P1034" i="41"/>
  <c r="O1034" i="41"/>
  <c r="R1033" i="41"/>
  <c r="Q1033" i="41"/>
  <c r="P1033" i="41"/>
  <c r="O1033" i="41"/>
  <c r="R1032" i="41"/>
  <c r="Q1032" i="41"/>
  <c r="P1032" i="41"/>
  <c r="O1032" i="41"/>
  <c r="R1031" i="41"/>
  <c r="Q1031" i="41"/>
  <c r="P1031" i="41"/>
  <c r="O1031" i="41"/>
  <c r="R1030" i="41"/>
  <c r="Q1030" i="41"/>
  <c r="P1030" i="41"/>
  <c r="O1030" i="41"/>
  <c r="R1029" i="41"/>
  <c r="Q1029" i="41"/>
  <c r="P1029" i="41"/>
  <c r="O1029" i="41"/>
  <c r="R1028" i="41"/>
  <c r="Q1028" i="41"/>
  <c r="P1028" i="41"/>
  <c r="O1028" i="41"/>
  <c r="R1027" i="41"/>
  <c r="Q1027" i="41"/>
  <c r="P1027" i="41"/>
  <c r="O1027" i="41"/>
  <c r="R1026" i="41"/>
  <c r="Q1026" i="41"/>
  <c r="P1026" i="41"/>
  <c r="O1026" i="41"/>
  <c r="R1025" i="41"/>
  <c r="Q1025" i="41"/>
  <c r="P1025" i="41"/>
  <c r="O1025" i="41"/>
  <c r="R1024" i="41"/>
  <c r="Q1024" i="41"/>
  <c r="P1024" i="41"/>
  <c r="O1024" i="41"/>
  <c r="R1023" i="41"/>
  <c r="Q1023" i="41"/>
  <c r="P1023" i="41"/>
  <c r="O1023" i="41"/>
  <c r="R1022" i="41"/>
  <c r="Q1022" i="41"/>
  <c r="P1022" i="41"/>
  <c r="O1022" i="41"/>
  <c r="R1021" i="41"/>
  <c r="Q1021" i="41"/>
  <c r="P1021" i="41"/>
  <c r="O1021" i="41"/>
  <c r="R1020" i="41"/>
  <c r="Q1020" i="41"/>
  <c r="P1020" i="41"/>
  <c r="O1020" i="41"/>
  <c r="R1019" i="41"/>
  <c r="Q1019" i="41"/>
  <c r="P1019" i="41"/>
  <c r="O1019" i="41"/>
  <c r="R1018" i="41"/>
  <c r="Q1018" i="41"/>
  <c r="P1018" i="41"/>
  <c r="O1018" i="41"/>
  <c r="R1017" i="41"/>
  <c r="Q1017" i="41"/>
  <c r="P1017" i="41"/>
  <c r="O1017" i="41"/>
  <c r="R1016" i="41"/>
  <c r="Q1016" i="41"/>
  <c r="P1016" i="41"/>
  <c r="O1016" i="41"/>
  <c r="R1015" i="41"/>
  <c r="Q1015" i="41"/>
  <c r="P1015" i="41"/>
  <c r="O1015" i="41"/>
  <c r="R1014" i="41"/>
  <c r="Q1014" i="41"/>
  <c r="P1014" i="41"/>
  <c r="O1014" i="41"/>
  <c r="R1013" i="41"/>
  <c r="Q1013" i="41"/>
  <c r="P1013" i="41"/>
  <c r="O1013" i="41"/>
  <c r="R1012" i="41"/>
  <c r="Q1012" i="41"/>
  <c r="P1012" i="41"/>
  <c r="O1012" i="41"/>
  <c r="R1011" i="41"/>
  <c r="Q1011" i="41"/>
  <c r="P1011" i="41"/>
  <c r="O1011" i="41"/>
  <c r="R1010" i="41"/>
  <c r="Q1010" i="41"/>
  <c r="P1010" i="41"/>
  <c r="O1010" i="41"/>
  <c r="R1009" i="41"/>
  <c r="Q1009" i="41"/>
  <c r="P1009" i="41"/>
  <c r="O1009" i="41"/>
  <c r="R1008" i="41"/>
  <c r="Q1008" i="41"/>
  <c r="P1008" i="41"/>
  <c r="O1008" i="41"/>
  <c r="R1007" i="41"/>
  <c r="Q1007" i="41"/>
  <c r="P1007" i="41"/>
  <c r="O1007" i="41"/>
  <c r="R1006" i="41"/>
  <c r="Q1006" i="41"/>
  <c r="P1006" i="41"/>
  <c r="O1006" i="41"/>
  <c r="R1005" i="41"/>
  <c r="Q1005" i="41"/>
  <c r="P1005" i="41"/>
  <c r="O1005" i="41"/>
  <c r="R1004" i="41"/>
  <c r="Q1004" i="41"/>
  <c r="P1004" i="41"/>
  <c r="O1004" i="41"/>
  <c r="R1003" i="41"/>
  <c r="Q1003" i="41"/>
  <c r="P1003" i="41"/>
  <c r="O1003" i="41"/>
  <c r="R1002" i="41"/>
  <c r="Q1002" i="41"/>
  <c r="P1002" i="41"/>
  <c r="O1002" i="41"/>
  <c r="R1001" i="41"/>
  <c r="Q1001" i="41"/>
  <c r="P1001" i="41"/>
  <c r="O1001" i="41"/>
  <c r="R1000" i="41"/>
  <c r="Q1000" i="41"/>
  <c r="P1000" i="41"/>
  <c r="O1000" i="41"/>
  <c r="R999" i="41"/>
  <c r="Q999" i="41"/>
  <c r="P999" i="41"/>
  <c r="O999" i="41"/>
  <c r="R998" i="41"/>
  <c r="Q998" i="41"/>
  <c r="P998" i="41"/>
  <c r="O998" i="41"/>
  <c r="R997" i="41"/>
  <c r="Q997" i="41"/>
  <c r="P997" i="41"/>
  <c r="O997" i="41"/>
  <c r="R996" i="41"/>
  <c r="Q996" i="41"/>
  <c r="P996" i="41"/>
  <c r="O996" i="41"/>
  <c r="R995" i="41"/>
  <c r="Q995" i="41"/>
  <c r="P995" i="41"/>
  <c r="O995" i="41"/>
  <c r="R994" i="41"/>
  <c r="Q994" i="41"/>
  <c r="P994" i="41"/>
  <c r="O994" i="41"/>
  <c r="R993" i="41"/>
  <c r="Q993" i="41"/>
  <c r="P993" i="41"/>
  <c r="O993" i="41"/>
  <c r="R992" i="41"/>
  <c r="Q992" i="41"/>
  <c r="P992" i="41"/>
  <c r="O992" i="41"/>
  <c r="R991" i="41"/>
  <c r="Q991" i="41"/>
  <c r="P991" i="41"/>
  <c r="O991" i="41"/>
  <c r="R990" i="41"/>
  <c r="Q990" i="41"/>
  <c r="P990" i="41"/>
  <c r="O990" i="41"/>
  <c r="R989" i="41"/>
  <c r="Q989" i="41"/>
  <c r="P989" i="41"/>
  <c r="O989" i="41"/>
  <c r="R988" i="41"/>
  <c r="Q988" i="41"/>
  <c r="P988" i="41"/>
  <c r="O988" i="41"/>
  <c r="R987" i="41"/>
  <c r="Q987" i="41"/>
  <c r="P987" i="41"/>
  <c r="O987" i="41"/>
  <c r="R986" i="41"/>
  <c r="Q986" i="41"/>
  <c r="P986" i="41"/>
  <c r="O986" i="41"/>
  <c r="R985" i="41"/>
  <c r="Q985" i="41"/>
  <c r="P985" i="41"/>
  <c r="O985" i="41"/>
  <c r="R984" i="41"/>
  <c r="Q984" i="41"/>
  <c r="P984" i="41"/>
  <c r="O984" i="41"/>
  <c r="R983" i="41"/>
  <c r="Q983" i="41"/>
  <c r="P983" i="41"/>
  <c r="O983" i="41"/>
  <c r="R982" i="41"/>
  <c r="Q982" i="41"/>
  <c r="P982" i="41"/>
  <c r="O982" i="41"/>
  <c r="R981" i="41"/>
  <c r="Q981" i="41"/>
  <c r="P981" i="41"/>
  <c r="O981" i="41"/>
  <c r="R980" i="41"/>
  <c r="Q980" i="41"/>
  <c r="P980" i="41"/>
  <c r="O980" i="41"/>
  <c r="R979" i="41"/>
  <c r="Q979" i="41"/>
  <c r="P979" i="41"/>
  <c r="O979" i="41"/>
  <c r="R978" i="41"/>
  <c r="Q978" i="41"/>
  <c r="P978" i="41"/>
  <c r="O978" i="41"/>
  <c r="R977" i="41"/>
  <c r="Q977" i="41"/>
  <c r="P977" i="41"/>
  <c r="O977" i="41"/>
  <c r="R976" i="41"/>
  <c r="Q976" i="41"/>
  <c r="P976" i="41"/>
  <c r="O976" i="41"/>
  <c r="R975" i="41"/>
  <c r="Q975" i="41"/>
  <c r="P975" i="41"/>
  <c r="O975" i="41"/>
  <c r="R974" i="41"/>
  <c r="Q974" i="41"/>
  <c r="P974" i="41"/>
  <c r="O974" i="41"/>
  <c r="R973" i="41"/>
  <c r="Q973" i="41"/>
  <c r="P973" i="41"/>
  <c r="O973" i="41"/>
  <c r="R972" i="41"/>
  <c r="Q972" i="41"/>
  <c r="P972" i="41"/>
  <c r="O972" i="41"/>
  <c r="R971" i="41"/>
  <c r="Q971" i="41"/>
  <c r="P971" i="41"/>
  <c r="O971" i="41"/>
  <c r="R970" i="41"/>
  <c r="Q970" i="41"/>
  <c r="P970" i="41"/>
  <c r="O970" i="41"/>
  <c r="R969" i="41"/>
  <c r="Q969" i="41"/>
  <c r="P969" i="41"/>
  <c r="O969" i="41"/>
  <c r="R968" i="41"/>
  <c r="Q968" i="41"/>
  <c r="P968" i="41"/>
  <c r="O968" i="41"/>
  <c r="R967" i="41"/>
  <c r="Q967" i="41"/>
  <c r="P967" i="41"/>
  <c r="O967" i="41"/>
  <c r="R966" i="41"/>
  <c r="Q966" i="41"/>
  <c r="P966" i="41"/>
  <c r="O966" i="41"/>
  <c r="R965" i="41"/>
  <c r="Q965" i="41"/>
  <c r="P965" i="41"/>
  <c r="O965" i="41"/>
  <c r="R964" i="41"/>
  <c r="Q964" i="41"/>
  <c r="P964" i="41"/>
  <c r="O964" i="41"/>
  <c r="R963" i="41"/>
  <c r="Q963" i="41"/>
  <c r="P963" i="41"/>
  <c r="O963" i="41"/>
  <c r="R962" i="41"/>
  <c r="Q962" i="41"/>
  <c r="P962" i="41"/>
  <c r="O962" i="41"/>
  <c r="R961" i="41"/>
  <c r="Q961" i="41"/>
  <c r="P961" i="41"/>
  <c r="O961" i="41"/>
  <c r="R960" i="41"/>
  <c r="Q960" i="41"/>
  <c r="P960" i="41"/>
  <c r="O960" i="41"/>
  <c r="R959" i="41"/>
  <c r="Q959" i="41"/>
  <c r="P959" i="41"/>
  <c r="O959" i="41"/>
  <c r="R958" i="41"/>
  <c r="Q958" i="41"/>
  <c r="P958" i="41"/>
  <c r="O958" i="41"/>
  <c r="R957" i="41"/>
  <c r="Q957" i="41"/>
  <c r="P957" i="41"/>
  <c r="O957" i="41"/>
  <c r="R956" i="41"/>
  <c r="Q956" i="41"/>
  <c r="P956" i="41"/>
  <c r="O956" i="41"/>
  <c r="R955" i="41"/>
  <c r="Q955" i="41"/>
  <c r="P955" i="41"/>
  <c r="O955" i="41"/>
  <c r="R954" i="41"/>
  <c r="Q954" i="41"/>
  <c r="P954" i="41"/>
  <c r="O954" i="41"/>
  <c r="R953" i="41"/>
  <c r="Q953" i="41"/>
  <c r="P953" i="41"/>
  <c r="O953" i="41"/>
  <c r="R952" i="41"/>
  <c r="Q952" i="41"/>
  <c r="P952" i="41"/>
  <c r="O952" i="41"/>
  <c r="R951" i="41"/>
  <c r="Q951" i="41"/>
  <c r="P951" i="41"/>
  <c r="O951" i="41"/>
  <c r="R950" i="41"/>
  <c r="Q950" i="41"/>
  <c r="P950" i="41"/>
  <c r="O950" i="41"/>
  <c r="R949" i="41"/>
  <c r="Q949" i="41"/>
  <c r="P949" i="41"/>
  <c r="O949" i="41"/>
  <c r="R948" i="41"/>
  <c r="Q948" i="41"/>
  <c r="P948" i="41"/>
  <c r="O948" i="41"/>
  <c r="R947" i="41"/>
  <c r="Q947" i="41"/>
  <c r="P947" i="41"/>
  <c r="O947" i="41"/>
  <c r="R946" i="41"/>
  <c r="Q946" i="41"/>
  <c r="P946" i="41"/>
  <c r="O946" i="41"/>
  <c r="R945" i="41"/>
  <c r="Q945" i="41"/>
  <c r="P945" i="41"/>
  <c r="O945" i="41"/>
  <c r="R944" i="41"/>
  <c r="Q944" i="41"/>
  <c r="P944" i="41"/>
  <c r="O944" i="41"/>
  <c r="R943" i="41"/>
  <c r="Q943" i="41"/>
  <c r="P943" i="41"/>
  <c r="O943" i="41"/>
  <c r="R942" i="41"/>
  <c r="Q942" i="41"/>
  <c r="P942" i="41"/>
  <c r="O942" i="41"/>
  <c r="R941" i="41"/>
  <c r="Q941" i="41"/>
  <c r="P941" i="41"/>
  <c r="O941" i="41"/>
  <c r="R940" i="41"/>
  <c r="Q940" i="41"/>
  <c r="P940" i="41"/>
  <c r="O940" i="41"/>
  <c r="R939" i="41"/>
  <c r="Q939" i="41"/>
  <c r="P939" i="41"/>
  <c r="O939" i="41"/>
  <c r="R938" i="41"/>
  <c r="Q938" i="41"/>
  <c r="P938" i="41"/>
  <c r="O938" i="41"/>
  <c r="R937" i="41"/>
  <c r="Q937" i="41"/>
  <c r="P937" i="41"/>
  <c r="O937" i="41"/>
  <c r="R936" i="41"/>
  <c r="Q936" i="41"/>
  <c r="P936" i="41"/>
  <c r="O936" i="41"/>
  <c r="R935" i="41"/>
  <c r="Q935" i="41"/>
  <c r="P935" i="41"/>
  <c r="O935" i="41"/>
  <c r="R934" i="41"/>
  <c r="Q934" i="41"/>
  <c r="P934" i="41"/>
  <c r="O934" i="41"/>
  <c r="R933" i="41"/>
  <c r="Q933" i="41"/>
  <c r="P933" i="41"/>
  <c r="O933" i="41"/>
  <c r="R932" i="41"/>
  <c r="Q932" i="41"/>
  <c r="P932" i="41"/>
  <c r="O932" i="41"/>
  <c r="R931" i="41"/>
  <c r="Q931" i="41"/>
  <c r="P931" i="41"/>
  <c r="O931" i="41"/>
  <c r="R930" i="41"/>
  <c r="Q930" i="41"/>
  <c r="P930" i="41"/>
  <c r="O930" i="41"/>
  <c r="R929" i="41"/>
  <c r="Q929" i="41"/>
  <c r="P929" i="41"/>
  <c r="O929" i="41"/>
  <c r="R928" i="41"/>
  <c r="Q928" i="41"/>
  <c r="P928" i="41"/>
  <c r="O928" i="41"/>
  <c r="R927" i="41"/>
  <c r="Q927" i="41"/>
  <c r="P927" i="41"/>
  <c r="O927" i="41"/>
  <c r="R926" i="41"/>
  <c r="Q926" i="41"/>
  <c r="P926" i="41"/>
  <c r="O926" i="41"/>
  <c r="R925" i="41"/>
  <c r="Q925" i="41"/>
  <c r="P925" i="41"/>
  <c r="O925" i="41"/>
  <c r="R924" i="41"/>
  <c r="Q924" i="41"/>
  <c r="P924" i="41"/>
  <c r="O924" i="41"/>
  <c r="R923" i="41"/>
  <c r="Q923" i="41"/>
  <c r="P923" i="41"/>
  <c r="O923" i="41"/>
  <c r="R922" i="41"/>
  <c r="Q922" i="41"/>
  <c r="P922" i="41"/>
  <c r="O922" i="41"/>
  <c r="R921" i="41"/>
  <c r="Q921" i="41"/>
  <c r="P921" i="41"/>
  <c r="O921" i="41"/>
  <c r="R920" i="41"/>
  <c r="Q920" i="41"/>
  <c r="P920" i="41"/>
  <c r="O920" i="41"/>
  <c r="R919" i="41"/>
  <c r="Q919" i="41"/>
  <c r="P919" i="41"/>
  <c r="O919" i="41"/>
  <c r="R918" i="41"/>
  <c r="Q918" i="41"/>
  <c r="P918" i="41"/>
  <c r="O918" i="41"/>
  <c r="R917" i="41"/>
  <c r="Q917" i="41"/>
  <c r="P917" i="41"/>
  <c r="O917" i="41"/>
  <c r="R916" i="41"/>
  <c r="Q916" i="41"/>
  <c r="P916" i="41"/>
  <c r="O916" i="41"/>
  <c r="R915" i="41"/>
  <c r="Q915" i="41"/>
  <c r="P915" i="41"/>
  <c r="O915" i="41"/>
  <c r="R914" i="41"/>
  <c r="Q914" i="41"/>
  <c r="P914" i="41"/>
  <c r="O914" i="41"/>
  <c r="R913" i="41"/>
  <c r="Q913" i="41"/>
  <c r="P913" i="41"/>
  <c r="O913" i="41"/>
  <c r="R912" i="41"/>
  <c r="Q912" i="41"/>
  <c r="P912" i="41"/>
  <c r="O912" i="41"/>
  <c r="R911" i="41"/>
  <c r="Q911" i="41"/>
  <c r="P911" i="41"/>
  <c r="O911" i="41"/>
  <c r="R910" i="41"/>
  <c r="Q910" i="41"/>
  <c r="P910" i="41"/>
  <c r="O910" i="41"/>
  <c r="R909" i="41"/>
  <c r="Q909" i="41"/>
  <c r="P909" i="41"/>
  <c r="O909" i="41"/>
  <c r="R908" i="41"/>
  <c r="Q908" i="41"/>
  <c r="P908" i="41"/>
  <c r="O908" i="41"/>
  <c r="R907" i="41"/>
  <c r="Q907" i="41"/>
  <c r="P907" i="41"/>
  <c r="O907" i="41"/>
  <c r="R906" i="41"/>
  <c r="Q906" i="41"/>
  <c r="P906" i="41"/>
  <c r="O906" i="41"/>
  <c r="R905" i="41"/>
  <c r="Q905" i="41"/>
  <c r="P905" i="41"/>
  <c r="O905" i="41"/>
  <c r="R904" i="41"/>
  <c r="Q904" i="41"/>
  <c r="P904" i="41"/>
  <c r="O904" i="41"/>
  <c r="R903" i="41"/>
  <c r="Q903" i="41"/>
  <c r="P903" i="41"/>
  <c r="O903" i="41"/>
  <c r="R902" i="41"/>
  <c r="Q902" i="41"/>
  <c r="P902" i="41"/>
  <c r="O902" i="41"/>
  <c r="R901" i="41"/>
  <c r="Q901" i="41"/>
  <c r="P901" i="41"/>
  <c r="O901" i="41"/>
  <c r="R900" i="41"/>
  <c r="Q900" i="41"/>
  <c r="P900" i="41"/>
  <c r="O900" i="41"/>
  <c r="R899" i="41"/>
  <c r="Q899" i="41"/>
  <c r="P899" i="41"/>
  <c r="O899" i="41"/>
  <c r="Q898" i="41"/>
  <c r="P898" i="41"/>
  <c r="O898" i="41"/>
  <c r="R897" i="41"/>
  <c r="Q897" i="41"/>
  <c r="P897" i="41"/>
  <c r="O897" i="41"/>
  <c r="R896" i="41"/>
  <c r="Q896" i="41"/>
  <c r="P896" i="41"/>
  <c r="O896" i="41"/>
  <c r="R895" i="41"/>
  <c r="Q895" i="41"/>
  <c r="P895" i="41"/>
  <c r="O895" i="41"/>
  <c r="R894" i="41"/>
  <c r="Q894" i="41"/>
  <c r="P894" i="41"/>
  <c r="O894" i="41"/>
  <c r="R893" i="41"/>
  <c r="Q893" i="41"/>
  <c r="P893" i="41"/>
  <c r="O893" i="41"/>
  <c r="R892" i="41"/>
  <c r="Q892" i="41"/>
  <c r="P892" i="41"/>
  <c r="O892" i="41"/>
  <c r="R891" i="41"/>
  <c r="Q891" i="41"/>
  <c r="P891" i="41"/>
  <c r="O891" i="41"/>
  <c r="R890" i="41"/>
  <c r="Q890" i="41"/>
  <c r="P890" i="41"/>
  <c r="O890" i="41"/>
  <c r="R889" i="41"/>
  <c r="Q889" i="41"/>
  <c r="P889" i="41"/>
  <c r="O889" i="41"/>
  <c r="R888" i="41"/>
  <c r="Q888" i="41"/>
  <c r="P888" i="41"/>
  <c r="O888" i="41"/>
  <c r="R887" i="41"/>
  <c r="Q887" i="41"/>
  <c r="P887" i="41"/>
  <c r="O887" i="41"/>
  <c r="R886" i="41"/>
  <c r="Q886" i="41"/>
  <c r="P886" i="41"/>
  <c r="O886" i="41"/>
  <c r="R885" i="41"/>
  <c r="Q885" i="41"/>
  <c r="P885" i="41"/>
  <c r="O885" i="41"/>
  <c r="R884" i="41"/>
  <c r="Q884" i="41"/>
  <c r="P884" i="41"/>
  <c r="O884" i="41"/>
  <c r="R883" i="41"/>
  <c r="Q883" i="41"/>
  <c r="P883" i="41"/>
  <c r="O883" i="41"/>
  <c r="R882" i="41"/>
  <c r="Q882" i="41"/>
  <c r="P882" i="41"/>
  <c r="O882" i="41"/>
  <c r="R881" i="41"/>
  <c r="Q881" i="41"/>
  <c r="P881" i="41"/>
  <c r="O881" i="41"/>
  <c r="R880" i="41"/>
  <c r="Q880" i="41"/>
  <c r="P880" i="41"/>
  <c r="O880" i="41"/>
  <c r="R879" i="41"/>
  <c r="Q879" i="41"/>
  <c r="P879" i="41"/>
  <c r="O879" i="41"/>
  <c r="R878" i="41"/>
  <c r="Q878" i="41"/>
  <c r="P878" i="41"/>
  <c r="O878" i="41"/>
  <c r="R877" i="41"/>
  <c r="Q877" i="41"/>
  <c r="P877" i="41"/>
  <c r="O877" i="41"/>
  <c r="R876" i="41"/>
  <c r="Q876" i="41"/>
  <c r="P876" i="41"/>
  <c r="O876" i="41"/>
  <c r="R875" i="41"/>
  <c r="Q875" i="41"/>
  <c r="P875" i="41"/>
  <c r="O875" i="41"/>
  <c r="R874" i="41"/>
  <c r="Q874" i="41"/>
  <c r="P874" i="41"/>
  <c r="O874" i="41"/>
  <c r="R873" i="41"/>
  <c r="Q873" i="41"/>
  <c r="P873" i="41"/>
  <c r="O873" i="41"/>
  <c r="R872" i="41"/>
  <c r="Q872" i="41"/>
  <c r="P872" i="41"/>
  <c r="O872" i="41"/>
  <c r="R871" i="41"/>
  <c r="Q871" i="41"/>
  <c r="P871" i="41"/>
  <c r="O871" i="41"/>
  <c r="R870" i="41"/>
  <c r="Q870" i="41"/>
  <c r="P870" i="41"/>
  <c r="O870" i="41"/>
  <c r="R869" i="41"/>
  <c r="Q869" i="41"/>
  <c r="P869" i="41"/>
  <c r="O869" i="41"/>
  <c r="R868" i="41"/>
  <c r="Q868" i="41"/>
  <c r="P868" i="41"/>
  <c r="O868" i="41"/>
  <c r="R867" i="41"/>
  <c r="Q867" i="41"/>
  <c r="P867" i="41"/>
  <c r="O867" i="41"/>
  <c r="R866" i="41"/>
  <c r="Q866" i="41"/>
  <c r="P866" i="41"/>
  <c r="O866" i="41"/>
  <c r="R865" i="41"/>
  <c r="Q865" i="41"/>
  <c r="P865" i="41"/>
  <c r="O865" i="41"/>
  <c r="R864" i="41"/>
  <c r="Q864" i="41"/>
  <c r="P864" i="41"/>
  <c r="O864" i="41"/>
  <c r="R863" i="41"/>
  <c r="Q863" i="41"/>
  <c r="P863" i="41"/>
  <c r="O863" i="41"/>
  <c r="R862" i="41"/>
  <c r="Q862" i="41"/>
  <c r="P862" i="41"/>
  <c r="O862" i="41"/>
  <c r="R861" i="41"/>
  <c r="Q861" i="41"/>
  <c r="P861" i="41"/>
  <c r="O861" i="41"/>
  <c r="R860" i="41"/>
  <c r="Q860" i="41"/>
  <c r="P860" i="41"/>
  <c r="O860" i="41"/>
  <c r="R859" i="41"/>
  <c r="Q859" i="41"/>
  <c r="P859" i="41"/>
  <c r="O859" i="41"/>
  <c r="R858" i="41"/>
  <c r="Q858" i="41"/>
  <c r="P858" i="41"/>
  <c r="O858" i="41"/>
  <c r="R857" i="41"/>
  <c r="Q857" i="41"/>
  <c r="P857" i="41"/>
  <c r="O857" i="41"/>
  <c r="R856" i="41"/>
  <c r="Q856" i="41"/>
  <c r="P856" i="41"/>
  <c r="O856" i="41"/>
  <c r="R855" i="41"/>
  <c r="Q855" i="41"/>
  <c r="P855" i="41"/>
  <c r="O855" i="41"/>
  <c r="R854" i="41"/>
  <c r="Q854" i="41"/>
  <c r="P854" i="41"/>
  <c r="O854" i="41"/>
  <c r="R853" i="41"/>
  <c r="Q853" i="41"/>
  <c r="P853" i="41"/>
  <c r="O853" i="41"/>
  <c r="R852" i="41"/>
  <c r="Q852" i="41"/>
  <c r="P852" i="41"/>
  <c r="O852" i="41"/>
  <c r="R851" i="41"/>
  <c r="Q851" i="41"/>
  <c r="P851" i="41"/>
  <c r="O851" i="41"/>
  <c r="R850" i="41"/>
  <c r="Q850" i="41"/>
  <c r="P850" i="41"/>
  <c r="O850" i="41"/>
  <c r="R849" i="41"/>
  <c r="Q849" i="41"/>
  <c r="P849" i="41"/>
  <c r="O849" i="41"/>
  <c r="R848" i="41"/>
  <c r="Q848" i="41"/>
  <c r="P848" i="41"/>
  <c r="O848" i="41"/>
  <c r="R847" i="41"/>
  <c r="Q847" i="41"/>
  <c r="P847" i="41"/>
  <c r="O847" i="41"/>
  <c r="R846" i="41"/>
  <c r="Q846" i="41"/>
  <c r="P846" i="41"/>
  <c r="O846" i="41"/>
  <c r="R845" i="41"/>
  <c r="Q845" i="41"/>
  <c r="P845" i="41"/>
  <c r="O845" i="41"/>
  <c r="R844" i="41"/>
  <c r="Q844" i="41"/>
  <c r="P844" i="41"/>
  <c r="O844" i="41"/>
  <c r="R843" i="41"/>
  <c r="Q843" i="41"/>
  <c r="P843" i="41"/>
  <c r="O843" i="41"/>
  <c r="R842" i="41"/>
  <c r="Q842" i="41"/>
  <c r="P842" i="41"/>
  <c r="O842" i="41"/>
  <c r="R841" i="41"/>
  <c r="Q841" i="41"/>
  <c r="P841" i="41"/>
  <c r="O841" i="41"/>
  <c r="R840" i="41"/>
  <c r="Q840" i="41"/>
  <c r="P840" i="41"/>
  <c r="O840" i="41"/>
  <c r="R839" i="41"/>
  <c r="Q839" i="41"/>
  <c r="P839" i="41"/>
  <c r="O839" i="41"/>
  <c r="R838" i="41"/>
  <c r="Q838" i="41"/>
  <c r="P838" i="41"/>
  <c r="O838" i="41"/>
  <c r="R837" i="41"/>
  <c r="Q837" i="41"/>
  <c r="P837" i="41"/>
  <c r="O837" i="41"/>
  <c r="R836" i="41"/>
  <c r="Q836" i="41"/>
  <c r="P836" i="41"/>
  <c r="O836" i="41"/>
  <c r="R835" i="41"/>
  <c r="Q835" i="41"/>
  <c r="P835" i="41"/>
  <c r="O835" i="41"/>
  <c r="R834" i="41"/>
  <c r="Q834" i="41"/>
  <c r="P834" i="41"/>
  <c r="O834" i="41"/>
  <c r="R833" i="41"/>
  <c r="Q833" i="41"/>
  <c r="P833" i="41"/>
  <c r="O833" i="41"/>
  <c r="R832" i="41"/>
  <c r="Q832" i="41"/>
  <c r="P832" i="41"/>
  <c r="O832" i="41"/>
  <c r="R831" i="41"/>
  <c r="Q831" i="41"/>
  <c r="P831" i="41"/>
  <c r="O831" i="41"/>
  <c r="R830" i="41"/>
  <c r="Q830" i="41"/>
  <c r="P830" i="41"/>
  <c r="O830" i="41"/>
  <c r="R829" i="41"/>
  <c r="Q829" i="41"/>
  <c r="P829" i="41"/>
  <c r="O829" i="41"/>
  <c r="R828" i="41"/>
  <c r="Q828" i="41"/>
  <c r="P828" i="41"/>
  <c r="O828" i="41"/>
  <c r="R827" i="41"/>
  <c r="Q827" i="41"/>
  <c r="P827" i="41"/>
  <c r="O827" i="41"/>
  <c r="R826" i="41"/>
  <c r="Q826" i="41"/>
  <c r="P826" i="41"/>
  <c r="O826" i="41"/>
  <c r="R825" i="41"/>
  <c r="Q825" i="41"/>
  <c r="P825" i="41"/>
  <c r="O825" i="41"/>
  <c r="R824" i="41"/>
  <c r="Q824" i="41"/>
  <c r="P824" i="41"/>
  <c r="O824" i="41"/>
  <c r="R823" i="41"/>
  <c r="Q823" i="41"/>
  <c r="P823" i="41"/>
  <c r="O823" i="41"/>
  <c r="R822" i="41"/>
  <c r="Q822" i="41"/>
  <c r="P822" i="41"/>
  <c r="O822" i="41"/>
  <c r="R821" i="41"/>
  <c r="Q821" i="41"/>
  <c r="P821" i="41"/>
  <c r="O821" i="41"/>
  <c r="R820" i="41"/>
  <c r="Q820" i="41"/>
  <c r="P820" i="41"/>
  <c r="O820" i="41"/>
  <c r="R819" i="41"/>
  <c r="Q819" i="41"/>
  <c r="P819" i="41"/>
  <c r="O819" i="41"/>
  <c r="R818" i="41"/>
  <c r="Q818" i="41"/>
  <c r="P818" i="41"/>
  <c r="O818" i="41"/>
  <c r="R817" i="41"/>
  <c r="Q817" i="41"/>
  <c r="P817" i="41"/>
  <c r="O817" i="41"/>
  <c r="R816" i="41"/>
  <c r="Q816" i="41"/>
  <c r="P816" i="41"/>
  <c r="O816" i="41"/>
  <c r="R815" i="41"/>
  <c r="Q815" i="41"/>
  <c r="P815" i="41"/>
  <c r="O815" i="41"/>
  <c r="R814" i="41"/>
  <c r="Q814" i="41"/>
  <c r="P814" i="41"/>
  <c r="O814" i="41"/>
  <c r="R813" i="41"/>
  <c r="Q813" i="41"/>
  <c r="P813" i="41"/>
  <c r="O813" i="41"/>
  <c r="R812" i="41"/>
  <c r="Q812" i="41"/>
  <c r="P812" i="41"/>
  <c r="O812" i="41"/>
  <c r="R811" i="41"/>
  <c r="Q811" i="41"/>
  <c r="P811" i="41"/>
  <c r="O811" i="41"/>
  <c r="R810" i="41"/>
  <c r="Q810" i="41"/>
  <c r="P810" i="41"/>
  <c r="O810" i="41"/>
  <c r="R809" i="41"/>
  <c r="Q809" i="41"/>
  <c r="P809" i="41"/>
  <c r="O809" i="41"/>
  <c r="R808" i="41"/>
  <c r="Q808" i="41"/>
  <c r="P808" i="41"/>
  <c r="O808" i="41"/>
  <c r="R807" i="41"/>
  <c r="Q807" i="41"/>
  <c r="P807" i="41"/>
  <c r="O807" i="41"/>
  <c r="R806" i="41"/>
  <c r="Q806" i="41"/>
  <c r="P806" i="41"/>
  <c r="O806" i="41"/>
  <c r="R805" i="41"/>
  <c r="Q805" i="41"/>
  <c r="P805" i="41"/>
  <c r="O805" i="41"/>
  <c r="R804" i="41"/>
  <c r="Q804" i="41"/>
  <c r="P804" i="41"/>
  <c r="O804" i="41"/>
  <c r="R803" i="41"/>
  <c r="Q803" i="41"/>
  <c r="P803" i="41"/>
  <c r="O803" i="41"/>
  <c r="R802" i="41"/>
  <c r="Q802" i="41"/>
  <c r="P802" i="41"/>
  <c r="O802" i="41"/>
  <c r="R801" i="41"/>
  <c r="Q801" i="41"/>
  <c r="P801" i="41"/>
  <c r="O801" i="41"/>
  <c r="R800" i="41"/>
  <c r="Q800" i="41"/>
  <c r="P800" i="41"/>
  <c r="O800" i="41"/>
  <c r="R799" i="41"/>
  <c r="Q799" i="41"/>
  <c r="P799" i="41"/>
  <c r="O799" i="41"/>
  <c r="R798" i="41"/>
  <c r="Q798" i="41"/>
  <c r="P798" i="41"/>
  <c r="O798" i="41"/>
  <c r="R797" i="41"/>
  <c r="Q797" i="41"/>
  <c r="P797" i="41"/>
  <c r="O797" i="41"/>
  <c r="R796" i="41"/>
  <c r="Q796" i="41"/>
  <c r="P796" i="41"/>
  <c r="O796" i="41"/>
  <c r="R795" i="41"/>
  <c r="Q795" i="41"/>
  <c r="P795" i="41"/>
  <c r="O795" i="41"/>
  <c r="R794" i="41"/>
  <c r="Q794" i="41"/>
  <c r="P794" i="41"/>
  <c r="O794" i="41"/>
  <c r="R793" i="41"/>
  <c r="Q793" i="41"/>
  <c r="P793" i="41"/>
  <c r="O793" i="41"/>
  <c r="R792" i="41"/>
  <c r="Q792" i="41"/>
  <c r="P792" i="41"/>
  <c r="O792" i="41"/>
  <c r="R791" i="41"/>
  <c r="Q791" i="41"/>
  <c r="P791" i="41"/>
  <c r="O791" i="41"/>
  <c r="R790" i="41"/>
  <c r="Q790" i="41"/>
  <c r="P790" i="41"/>
  <c r="O790" i="41"/>
  <c r="R789" i="41"/>
  <c r="Q789" i="41"/>
  <c r="P789" i="41"/>
  <c r="O789" i="41"/>
  <c r="R788" i="41"/>
  <c r="Q788" i="41"/>
  <c r="P788" i="41"/>
  <c r="O788" i="41"/>
  <c r="R787" i="41"/>
  <c r="Q787" i="41"/>
  <c r="P787" i="41"/>
  <c r="O787" i="41"/>
  <c r="R786" i="41"/>
  <c r="Q786" i="41"/>
  <c r="P786" i="41"/>
  <c r="O786" i="41"/>
  <c r="R785" i="41"/>
  <c r="Q785" i="41"/>
  <c r="P785" i="41"/>
  <c r="O785" i="41"/>
  <c r="R784" i="41"/>
  <c r="Q784" i="41"/>
  <c r="P784" i="41"/>
  <c r="O784" i="41"/>
  <c r="R783" i="41"/>
  <c r="Q783" i="41"/>
  <c r="P783" i="41"/>
  <c r="O783" i="41"/>
  <c r="R782" i="41"/>
  <c r="Q782" i="41"/>
  <c r="P782" i="41"/>
  <c r="O782" i="41"/>
  <c r="R781" i="41"/>
  <c r="Q781" i="41"/>
  <c r="P781" i="41"/>
  <c r="O781" i="41"/>
  <c r="R780" i="41"/>
  <c r="Q780" i="41"/>
  <c r="P780" i="41"/>
  <c r="O780" i="41"/>
  <c r="R779" i="41"/>
  <c r="Q779" i="41"/>
  <c r="P779" i="41"/>
  <c r="O779" i="41"/>
  <c r="R778" i="41"/>
  <c r="Q778" i="41"/>
  <c r="P778" i="41"/>
  <c r="O778" i="41"/>
  <c r="R777" i="41"/>
  <c r="Q777" i="41"/>
  <c r="P777" i="41"/>
  <c r="O777" i="41"/>
  <c r="R776" i="41"/>
  <c r="Q776" i="41"/>
  <c r="P776" i="41"/>
  <c r="O776" i="41"/>
  <c r="R775" i="41"/>
  <c r="Q775" i="41"/>
  <c r="P775" i="41"/>
  <c r="O775" i="41"/>
  <c r="R774" i="41"/>
  <c r="Q774" i="41"/>
  <c r="P774" i="41"/>
  <c r="O774" i="41"/>
  <c r="R773" i="41"/>
  <c r="Q773" i="41"/>
  <c r="P773" i="41"/>
  <c r="O773" i="41"/>
  <c r="R772" i="41"/>
  <c r="Q772" i="41"/>
  <c r="P772" i="41"/>
  <c r="O772" i="41"/>
  <c r="R771" i="41"/>
  <c r="Q771" i="41"/>
  <c r="P771" i="41"/>
  <c r="O771" i="41"/>
  <c r="R770" i="41"/>
  <c r="Q770" i="41"/>
  <c r="P770" i="41"/>
  <c r="O770" i="41"/>
  <c r="R769" i="41"/>
  <c r="Q769" i="41"/>
  <c r="P769" i="41"/>
  <c r="O769" i="41"/>
  <c r="R768" i="41"/>
  <c r="Q768" i="41"/>
  <c r="P768" i="41"/>
  <c r="O768" i="41"/>
  <c r="R767" i="41"/>
  <c r="Q767" i="41"/>
  <c r="P767" i="41"/>
  <c r="O767" i="41"/>
  <c r="R766" i="41"/>
  <c r="Q766" i="41"/>
  <c r="P766" i="41"/>
  <c r="O766" i="41"/>
  <c r="R765" i="41"/>
  <c r="Q765" i="41"/>
  <c r="P765" i="41"/>
  <c r="O765" i="41"/>
  <c r="R764" i="41"/>
  <c r="Q764" i="41"/>
  <c r="P764" i="41"/>
  <c r="O764" i="41"/>
  <c r="R763" i="41"/>
  <c r="Q763" i="41"/>
  <c r="P763" i="41"/>
  <c r="O763" i="41"/>
  <c r="R762" i="41"/>
  <c r="Q762" i="41"/>
  <c r="P762" i="41"/>
  <c r="O762" i="41"/>
  <c r="R761" i="41"/>
  <c r="Q761" i="41"/>
  <c r="P761" i="41"/>
  <c r="O761" i="41"/>
  <c r="R760" i="41"/>
  <c r="Q760" i="41"/>
  <c r="P760" i="41"/>
  <c r="O760" i="41"/>
  <c r="R759" i="41"/>
  <c r="Q759" i="41"/>
  <c r="P759" i="41"/>
  <c r="O759" i="41"/>
  <c r="R758" i="41"/>
  <c r="Q758" i="41"/>
  <c r="P758" i="41"/>
  <c r="O758" i="41"/>
  <c r="R757" i="41"/>
  <c r="Q757" i="41"/>
  <c r="P757" i="41"/>
  <c r="O757" i="41"/>
  <c r="R756" i="41"/>
  <c r="Q756" i="41"/>
  <c r="P756" i="41"/>
  <c r="O756" i="41"/>
  <c r="R755" i="41"/>
  <c r="Q755" i="41"/>
  <c r="P755" i="41"/>
  <c r="O755" i="41"/>
  <c r="R754" i="41"/>
  <c r="Q754" i="41"/>
  <c r="P754" i="41"/>
  <c r="O754" i="41"/>
  <c r="R753" i="41"/>
  <c r="Q753" i="41"/>
  <c r="P753" i="41"/>
  <c r="O753" i="41"/>
  <c r="R752" i="41"/>
  <c r="Q752" i="41"/>
  <c r="P752" i="41"/>
  <c r="O752" i="41"/>
  <c r="R751" i="41"/>
  <c r="Q751" i="41"/>
  <c r="P751" i="41"/>
  <c r="O751" i="41"/>
  <c r="R750" i="41"/>
  <c r="Q750" i="41"/>
  <c r="P750" i="41"/>
  <c r="O750" i="41"/>
  <c r="R749" i="41"/>
  <c r="Q749" i="41"/>
  <c r="P749" i="41"/>
  <c r="O749" i="41"/>
  <c r="R748" i="41"/>
  <c r="Q748" i="41"/>
  <c r="P748" i="41"/>
  <c r="O748" i="41"/>
  <c r="R747" i="41"/>
  <c r="Q747" i="41"/>
  <c r="P747" i="41"/>
  <c r="O747" i="41"/>
  <c r="R746" i="41"/>
  <c r="Q746" i="41"/>
  <c r="P746" i="41"/>
  <c r="O746" i="41"/>
  <c r="R745" i="41"/>
  <c r="Q745" i="41"/>
  <c r="P745" i="41"/>
  <c r="O745" i="41"/>
  <c r="R744" i="41"/>
  <c r="Q744" i="41"/>
  <c r="P744" i="41"/>
  <c r="O744" i="41"/>
  <c r="R743" i="41"/>
  <c r="Q743" i="41"/>
  <c r="P743" i="41"/>
  <c r="O743" i="41"/>
  <c r="R742" i="41"/>
  <c r="Q742" i="41"/>
  <c r="P742" i="41"/>
  <c r="O742" i="41"/>
  <c r="R741" i="41"/>
  <c r="Q741" i="41"/>
  <c r="P741" i="41"/>
  <c r="O741" i="41"/>
  <c r="R740" i="41"/>
  <c r="Q740" i="41"/>
  <c r="P740" i="41"/>
  <c r="O740" i="41"/>
  <c r="R739" i="41"/>
  <c r="Q739" i="41"/>
  <c r="P739" i="41"/>
  <c r="O739" i="41"/>
  <c r="R738" i="41"/>
  <c r="Q738" i="41"/>
  <c r="P738" i="41"/>
  <c r="O738" i="41"/>
  <c r="R737" i="41"/>
  <c r="Q737" i="41"/>
  <c r="P737" i="41"/>
  <c r="O737" i="41"/>
  <c r="R736" i="41"/>
  <c r="Q736" i="41"/>
  <c r="P736" i="41"/>
  <c r="O736" i="41"/>
  <c r="R735" i="41"/>
  <c r="Q735" i="41"/>
  <c r="P735" i="41"/>
  <c r="O735" i="41"/>
  <c r="R734" i="41"/>
  <c r="Q734" i="41"/>
  <c r="P734" i="41"/>
  <c r="O734" i="41"/>
  <c r="R733" i="41"/>
  <c r="Q733" i="41"/>
  <c r="P733" i="41"/>
  <c r="O733" i="41"/>
  <c r="R732" i="41"/>
  <c r="Q732" i="41"/>
  <c r="P732" i="41"/>
  <c r="O732" i="41"/>
  <c r="R731" i="41"/>
  <c r="Q731" i="41"/>
  <c r="P731" i="41"/>
  <c r="O731" i="41"/>
  <c r="R730" i="41"/>
  <c r="Q730" i="41"/>
  <c r="P730" i="41"/>
  <c r="O730" i="41"/>
  <c r="R729" i="41"/>
  <c r="Q729" i="41"/>
  <c r="P729" i="41"/>
  <c r="O729" i="41"/>
  <c r="R728" i="41"/>
  <c r="Q728" i="41"/>
  <c r="P728" i="41"/>
  <c r="O728" i="41"/>
  <c r="R727" i="41"/>
  <c r="Q727" i="41"/>
  <c r="P727" i="41"/>
  <c r="O727" i="41"/>
  <c r="R726" i="41"/>
  <c r="Q726" i="41"/>
  <c r="P726" i="41"/>
  <c r="O726" i="41"/>
  <c r="R725" i="41"/>
  <c r="Q725" i="41"/>
  <c r="P725" i="41"/>
  <c r="O725" i="41"/>
  <c r="R724" i="41"/>
  <c r="Q724" i="41"/>
  <c r="P724" i="41"/>
  <c r="O724" i="41"/>
  <c r="R723" i="41"/>
  <c r="Q723" i="41"/>
  <c r="P723" i="41"/>
  <c r="O723" i="41"/>
  <c r="R722" i="41"/>
  <c r="Q722" i="41"/>
  <c r="P722" i="41"/>
  <c r="O722" i="41"/>
  <c r="R721" i="41"/>
  <c r="Q721" i="41"/>
  <c r="P721" i="41"/>
  <c r="O721" i="41"/>
  <c r="R720" i="41"/>
  <c r="Q720" i="41"/>
  <c r="P720" i="41"/>
  <c r="O720" i="41"/>
  <c r="R719" i="41"/>
  <c r="Q719" i="41"/>
  <c r="P719" i="41"/>
  <c r="O719" i="41"/>
  <c r="R718" i="41"/>
  <c r="Q718" i="41"/>
  <c r="P718" i="41"/>
  <c r="O718" i="41"/>
  <c r="R717" i="41"/>
  <c r="Q717" i="41"/>
  <c r="P717" i="41"/>
  <c r="O717" i="41"/>
  <c r="R716" i="41"/>
  <c r="Q716" i="41"/>
  <c r="P716" i="41"/>
  <c r="O716" i="41"/>
  <c r="R715" i="41"/>
  <c r="Q715" i="41"/>
  <c r="P715" i="41"/>
  <c r="O715" i="41"/>
  <c r="R714" i="41"/>
  <c r="Q714" i="41"/>
  <c r="P714" i="41"/>
  <c r="O714" i="41"/>
  <c r="R713" i="41"/>
  <c r="Q713" i="41"/>
  <c r="P713" i="41"/>
  <c r="O713" i="41"/>
  <c r="R712" i="41"/>
  <c r="Q712" i="41"/>
  <c r="P712" i="41"/>
  <c r="O712" i="41"/>
  <c r="R711" i="41"/>
  <c r="Q711" i="41"/>
  <c r="P711" i="41"/>
  <c r="O711" i="41"/>
  <c r="R710" i="41"/>
  <c r="Q710" i="41"/>
  <c r="P710" i="41"/>
  <c r="O710" i="41"/>
  <c r="R709" i="41"/>
  <c r="Q709" i="41"/>
  <c r="P709" i="41"/>
  <c r="O709" i="41"/>
  <c r="R708" i="41"/>
  <c r="Q708" i="41"/>
  <c r="P708" i="41"/>
  <c r="O708" i="41"/>
  <c r="R707" i="41"/>
  <c r="Q707" i="41"/>
  <c r="P707" i="41"/>
  <c r="O707" i="41"/>
  <c r="R706" i="41"/>
  <c r="Q706" i="41"/>
  <c r="P706" i="41"/>
  <c r="O706" i="41"/>
  <c r="R705" i="41"/>
  <c r="Q705" i="41"/>
  <c r="P705" i="41"/>
  <c r="O705" i="41"/>
  <c r="R704" i="41"/>
  <c r="Q704" i="41"/>
  <c r="P704" i="41"/>
  <c r="O704" i="41"/>
  <c r="R703" i="41"/>
  <c r="Q703" i="41"/>
  <c r="P703" i="41"/>
  <c r="O703" i="41"/>
  <c r="R702" i="41"/>
  <c r="Q702" i="41"/>
  <c r="P702" i="41"/>
  <c r="O702" i="41"/>
  <c r="R701" i="41"/>
  <c r="Q701" i="41"/>
  <c r="P701" i="41"/>
  <c r="O701" i="41"/>
  <c r="R700" i="41"/>
  <c r="Q700" i="41"/>
  <c r="P700" i="41"/>
  <c r="O700" i="41"/>
  <c r="R699" i="41"/>
  <c r="Q699" i="41"/>
  <c r="P699" i="41"/>
  <c r="O699" i="41"/>
  <c r="R698" i="41"/>
  <c r="Q698" i="41"/>
  <c r="P698" i="41"/>
  <c r="O698" i="41"/>
  <c r="R697" i="41"/>
  <c r="Q697" i="41"/>
  <c r="P697" i="41"/>
  <c r="O697" i="41"/>
  <c r="R696" i="41"/>
  <c r="Q696" i="41"/>
  <c r="P696" i="41"/>
  <c r="O696" i="41"/>
  <c r="R695" i="41"/>
  <c r="Q695" i="41"/>
  <c r="P695" i="41"/>
  <c r="O695" i="41"/>
  <c r="R694" i="41"/>
  <c r="Q694" i="41"/>
  <c r="P694" i="41"/>
  <c r="O694" i="41"/>
  <c r="R693" i="41"/>
  <c r="Q693" i="41"/>
  <c r="P693" i="41"/>
  <c r="O693" i="41"/>
  <c r="R692" i="41"/>
  <c r="Q692" i="41"/>
  <c r="P692" i="41"/>
  <c r="O692" i="41"/>
  <c r="R691" i="41"/>
  <c r="Q691" i="41"/>
  <c r="P691" i="41"/>
  <c r="O691" i="41"/>
  <c r="R690" i="41"/>
  <c r="Q690" i="41"/>
  <c r="P690" i="41"/>
  <c r="O690" i="41"/>
  <c r="R689" i="41"/>
  <c r="Q689" i="41"/>
  <c r="P689" i="41"/>
  <c r="O689" i="41"/>
  <c r="R688" i="41"/>
  <c r="Q688" i="41"/>
  <c r="P688" i="41"/>
  <c r="O688" i="41"/>
  <c r="R687" i="41"/>
  <c r="Q687" i="41"/>
  <c r="P687" i="41"/>
  <c r="O687" i="41"/>
  <c r="R686" i="41"/>
  <c r="Q686" i="41"/>
  <c r="P686" i="41"/>
  <c r="O686" i="41"/>
  <c r="R685" i="41"/>
  <c r="Q685" i="41"/>
  <c r="P685" i="41"/>
  <c r="O685" i="41"/>
  <c r="R684" i="41"/>
  <c r="Q684" i="41"/>
  <c r="P684" i="41"/>
  <c r="O684" i="41"/>
  <c r="R683" i="41"/>
  <c r="Q683" i="41"/>
  <c r="P683" i="41"/>
  <c r="O683" i="41"/>
  <c r="R682" i="41"/>
  <c r="Q682" i="41"/>
  <c r="P682" i="41"/>
  <c r="O682" i="41"/>
  <c r="R681" i="41"/>
  <c r="Q681" i="41"/>
  <c r="P681" i="41"/>
  <c r="O681" i="41"/>
  <c r="R680" i="41"/>
  <c r="Q680" i="41"/>
  <c r="P680" i="41"/>
  <c r="O680" i="41"/>
  <c r="R679" i="41"/>
  <c r="Q679" i="41"/>
  <c r="P679" i="41"/>
  <c r="O679" i="41"/>
  <c r="R678" i="41"/>
  <c r="Q678" i="41"/>
  <c r="P678" i="41"/>
  <c r="O678" i="41"/>
  <c r="R677" i="41"/>
  <c r="Q677" i="41"/>
  <c r="P677" i="41"/>
  <c r="O677" i="41"/>
  <c r="R676" i="41"/>
  <c r="Q676" i="41"/>
  <c r="P676" i="41"/>
  <c r="O676" i="41"/>
  <c r="R675" i="41"/>
  <c r="Q675" i="41"/>
  <c r="P675" i="41"/>
  <c r="O675" i="41"/>
  <c r="R674" i="41"/>
  <c r="Q674" i="41"/>
  <c r="P674" i="41"/>
  <c r="O674" i="41"/>
  <c r="R673" i="41"/>
  <c r="Q673" i="41"/>
  <c r="P673" i="41"/>
  <c r="O673" i="41"/>
  <c r="R672" i="41"/>
  <c r="Q672" i="41"/>
  <c r="P672" i="41"/>
  <c r="O672" i="41"/>
  <c r="R671" i="41"/>
  <c r="Q671" i="41"/>
  <c r="P671" i="41"/>
  <c r="O671" i="41"/>
  <c r="R670" i="41"/>
  <c r="Q670" i="41"/>
  <c r="P670" i="41"/>
  <c r="O670" i="41"/>
  <c r="R669" i="41"/>
  <c r="Q669" i="41"/>
  <c r="P669" i="41"/>
  <c r="O669" i="41"/>
  <c r="R668" i="41"/>
  <c r="Q668" i="41"/>
  <c r="P668" i="41"/>
  <c r="O668" i="41"/>
  <c r="R667" i="41"/>
  <c r="Q667" i="41"/>
  <c r="P667" i="41"/>
  <c r="O667" i="41"/>
  <c r="R666" i="41"/>
  <c r="Q666" i="41"/>
  <c r="P666" i="41"/>
  <c r="O666" i="41"/>
  <c r="R665" i="41"/>
  <c r="Q665" i="41"/>
  <c r="P665" i="41"/>
  <c r="O665" i="41"/>
  <c r="R664" i="41"/>
  <c r="Q664" i="41"/>
  <c r="P664" i="41"/>
  <c r="O664" i="41"/>
  <c r="R663" i="41"/>
  <c r="Q663" i="41"/>
  <c r="P663" i="41"/>
  <c r="O663" i="41"/>
  <c r="R662" i="41"/>
  <c r="Q662" i="41"/>
  <c r="P662" i="41"/>
  <c r="O662" i="41"/>
  <c r="R661" i="41"/>
  <c r="Q661" i="41"/>
  <c r="P661" i="41"/>
  <c r="O661" i="41"/>
  <c r="R660" i="41"/>
  <c r="Q660" i="41"/>
  <c r="P660" i="41"/>
  <c r="O660" i="41"/>
  <c r="R659" i="41"/>
  <c r="Q659" i="41"/>
  <c r="P659" i="41"/>
  <c r="O659" i="41"/>
  <c r="R658" i="41"/>
  <c r="Q658" i="41"/>
  <c r="P658" i="41"/>
  <c r="O658" i="41"/>
  <c r="R657" i="41"/>
  <c r="Q657" i="41"/>
  <c r="P657" i="41"/>
  <c r="O657" i="41"/>
  <c r="R656" i="41"/>
  <c r="Q656" i="41"/>
  <c r="P656" i="41"/>
  <c r="O656" i="41"/>
  <c r="R655" i="41"/>
  <c r="Q655" i="41"/>
  <c r="P655" i="41"/>
  <c r="O655" i="41"/>
  <c r="R654" i="41"/>
  <c r="Q654" i="41"/>
  <c r="P654" i="41"/>
  <c r="O654" i="41"/>
  <c r="R653" i="41"/>
  <c r="Q653" i="41"/>
  <c r="P653" i="41"/>
  <c r="O653" i="41"/>
  <c r="R652" i="41"/>
  <c r="Q652" i="41"/>
  <c r="P652" i="41"/>
  <c r="O652" i="41"/>
  <c r="R651" i="41"/>
  <c r="Q651" i="41"/>
  <c r="P651" i="41"/>
  <c r="O651" i="41"/>
  <c r="R650" i="41"/>
  <c r="Q650" i="41"/>
  <c r="P650" i="41"/>
  <c r="O650" i="41"/>
  <c r="R649" i="41"/>
  <c r="Q649" i="41"/>
  <c r="P649" i="41"/>
  <c r="O649" i="41"/>
  <c r="R648" i="41"/>
  <c r="Q648" i="41"/>
  <c r="P648" i="41"/>
  <c r="O648" i="41"/>
  <c r="R647" i="41"/>
  <c r="Q647" i="41"/>
  <c r="P647" i="41"/>
  <c r="O647" i="41"/>
  <c r="R646" i="41"/>
  <c r="Q646" i="41"/>
  <c r="P646" i="41"/>
  <c r="O646" i="41"/>
  <c r="R645" i="41"/>
  <c r="Q645" i="41"/>
  <c r="P645" i="41"/>
  <c r="O645" i="41"/>
  <c r="R644" i="41"/>
  <c r="Q644" i="41"/>
  <c r="P644" i="41"/>
  <c r="O644" i="41"/>
  <c r="R643" i="41"/>
  <c r="Q643" i="41"/>
  <c r="P643" i="41"/>
  <c r="O643" i="41"/>
  <c r="R642" i="41"/>
  <c r="Q642" i="41"/>
  <c r="P642" i="41"/>
  <c r="O642" i="41"/>
  <c r="R641" i="41"/>
  <c r="Q641" i="41"/>
  <c r="P641" i="41"/>
  <c r="O641" i="41"/>
  <c r="R640" i="41"/>
  <c r="Q640" i="41"/>
  <c r="P640" i="41"/>
  <c r="O640" i="41"/>
  <c r="R639" i="41"/>
  <c r="Q639" i="41"/>
  <c r="P639" i="41"/>
  <c r="O639" i="41"/>
  <c r="R638" i="41"/>
  <c r="Q638" i="41"/>
  <c r="P638" i="41"/>
  <c r="O638" i="41"/>
  <c r="R637" i="41"/>
  <c r="Q637" i="41"/>
  <c r="P637" i="41"/>
  <c r="O637" i="41"/>
  <c r="R636" i="41"/>
  <c r="Q636" i="41"/>
  <c r="P636" i="41"/>
  <c r="O636" i="41"/>
  <c r="R635" i="41"/>
  <c r="Q635" i="41"/>
  <c r="P635" i="41"/>
  <c r="O635" i="41"/>
  <c r="R634" i="41"/>
  <c r="Q634" i="41"/>
  <c r="P634" i="41"/>
  <c r="O634" i="41"/>
  <c r="R633" i="41"/>
  <c r="Q633" i="41"/>
  <c r="P633" i="41"/>
  <c r="O633" i="41"/>
  <c r="R632" i="41"/>
  <c r="Q632" i="41"/>
  <c r="P632" i="41"/>
  <c r="O632" i="41"/>
  <c r="R631" i="41"/>
  <c r="Q631" i="41"/>
  <c r="P631" i="41"/>
  <c r="O631" i="41"/>
  <c r="R630" i="41"/>
  <c r="Q630" i="41"/>
  <c r="P630" i="41"/>
  <c r="O630" i="41"/>
  <c r="R629" i="41"/>
  <c r="Q629" i="41"/>
  <c r="P629" i="41"/>
  <c r="O629" i="41"/>
  <c r="R628" i="41"/>
  <c r="Q628" i="41"/>
  <c r="P628" i="41"/>
  <c r="O628" i="41"/>
  <c r="R627" i="41"/>
  <c r="Q627" i="41"/>
  <c r="P627" i="41"/>
  <c r="O627" i="41"/>
  <c r="R626" i="41"/>
  <c r="Q626" i="41"/>
  <c r="P626" i="41"/>
  <c r="O626" i="41"/>
  <c r="R625" i="41"/>
  <c r="Q625" i="41"/>
  <c r="P625" i="41"/>
  <c r="O625" i="41"/>
  <c r="R624" i="41"/>
  <c r="Q624" i="41"/>
  <c r="P624" i="41"/>
  <c r="O624" i="41"/>
  <c r="R623" i="41"/>
  <c r="Q623" i="41"/>
  <c r="P623" i="41"/>
  <c r="O623" i="41"/>
  <c r="R622" i="41"/>
  <c r="Q622" i="41"/>
  <c r="P622" i="41"/>
  <c r="O622" i="41"/>
  <c r="R621" i="41"/>
  <c r="Q621" i="41"/>
  <c r="P621" i="41"/>
  <c r="O621" i="41"/>
  <c r="R620" i="41"/>
  <c r="Q620" i="41"/>
  <c r="P620" i="41"/>
  <c r="O620" i="41"/>
  <c r="R619" i="41"/>
  <c r="Q619" i="41"/>
  <c r="P619" i="41"/>
  <c r="O619" i="41"/>
  <c r="R618" i="41"/>
  <c r="Q618" i="41"/>
  <c r="P618" i="41"/>
  <c r="O618" i="41"/>
  <c r="R617" i="41"/>
  <c r="Q617" i="41"/>
  <c r="P617" i="41"/>
  <c r="O617" i="41"/>
  <c r="R616" i="41"/>
  <c r="Q616" i="41"/>
  <c r="P616" i="41"/>
  <c r="O616" i="41"/>
  <c r="R615" i="41"/>
  <c r="Q615" i="41"/>
  <c r="P615" i="41"/>
  <c r="O615" i="41"/>
  <c r="R614" i="41"/>
  <c r="Q614" i="41"/>
  <c r="P614" i="41"/>
  <c r="O614" i="41"/>
  <c r="R613" i="41"/>
  <c r="Q613" i="41"/>
  <c r="P613" i="41"/>
  <c r="O613" i="41"/>
  <c r="R612" i="41"/>
  <c r="Q612" i="41"/>
  <c r="P612" i="41"/>
  <c r="O612" i="41"/>
  <c r="R611" i="41"/>
  <c r="Q611" i="41"/>
  <c r="P611" i="41"/>
  <c r="O611" i="41"/>
  <c r="R610" i="41"/>
  <c r="Q610" i="41"/>
  <c r="P610" i="41"/>
  <c r="O610" i="41"/>
  <c r="R609" i="41"/>
  <c r="Q609" i="41"/>
  <c r="P609" i="41"/>
  <c r="O609" i="41"/>
  <c r="R608" i="41"/>
  <c r="Q608" i="41"/>
  <c r="P608" i="41"/>
  <c r="O608" i="41"/>
  <c r="R607" i="41"/>
  <c r="Q607" i="41"/>
  <c r="P607" i="41"/>
  <c r="O607" i="41"/>
  <c r="R606" i="41"/>
  <c r="Q606" i="41"/>
  <c r="P606" i="41"/>
  <c r="O606" i="41"/>
  <c r="R605" i="41"/>
  <c r="Q605" i="41"/>
  <c r="P605" i="41"/>
  <c r="O605" i="41"/>
  <c r="R604" i="41"/>
  <c r="Q604" i="41"/>
  <c r="P604" i="41"/>
  <c r="O604" i="41"/>
  <c r="R603" i="41"/>
  <c r="Q603" i="41"/>
  <c r="P603" i="41"/>
  <c r="O603" i="41"/>
  <c r="R602" i="41"/>
  <c r="Q602" i="41"/>
  <c r="P602" i="41"/>
  <c r="O602" i="41"/>
  <c r="R601" i="41"/>
  <c r="Q601" i="41"/>
  <c r="P601" i="41"/>
  <c r="O601" i="41"/>
  <c r="R600" i="41"/>
  <c r="Q600" i="41"/>
  <c r="P600" i="41"/>
  <c r="O600" i="41"/>
  <c r="R599" i="41"/>
  <c r="Q599" i="41"/>
  <c r="P599" i="41"/>
  <c r="O599" i="41"/>
  <c r="R598" i="41"/>
  <c r="Q598" i="41"/>
  <c r="P598" i="41"/>
  <c r="O598" i="41"/>
  <c r="R597" i="41"/>
  <c r="Q597" i="41"/>
  <c r="P597" i="41"/>
  <c r="O597" i="41"/>
  <c r="R596" i="41"/>
  <c r="Q596" i="41"/>
  <c r="P596" i="41"/>
  <c r="O596" i="41"/>
  <c r="R595" i="41"/>
  <c r="Q595" i="41"/>
  <c r="P595" i="41"/>
  <c r="O595" i="41"/>
  <c r="R594" i="41"/>
  <c r="Q594" i="41"/>
  <c r="P594" i="41"/>
  <c r="O594" i="41"/>
  <c r="R593" i="41"/>
  <c r="Q593" i="41"/>
  <c r="P593" i="41"/>
  <c r="O593" i="41"/>
  <c r="R592" i="41"/>
  <c r="Q592" i="41"/>
  <c r="P592" i="41"/>
  <c r="O592" i="41"/>
  <c r="R591" i="41"/>
  <c r="Q591" i="41"/>
  <c r="P591" i="41"/>
  <c r="O591" i="41"/>
  <c r="R590" i="41"/>
  <c r="Q590" i="41"/>
  <c r="P590" i="41"/>
  <c r="O590" i="41"/>
  <c r="R589" i="41"/>
  <c r="Q589" i="41"/>
  <c r="P589" i="41"/>
  <c r="O589" i="41"/>
  <c r="R588" i="41"/>
  <c r="Q588" i="41"/>
  <c r="P588" i="41"/>
  <c r="O588" i="41"/>
  <c r="R587" i="41"/>
  <c r="Q587" i="41"/>
  <c r="P587" i="41"/>
  <c r="O587" i="41"/>
  <c r="R586" i="41"/>
  <c r="Q586" i="41"/>
  <c r="P586" i="41"/>
  <c r="O586" i="41"/>
  <c r="R585" i="41"/>
  <c r="Q585" i="41"/>
  <c r="P585" i="41"/>
  <c r="O585" i="41"/>
  <c r="R584" i="41"/>
  <c r="Q584" i="41"/>
  <c r="P584" i="41"/>
  <c r="O584" i="41"/>
  <c r="R583" i="41"/>
  <c r="Q583" i="41"/>
  <c r="P583" i="41"/>
  <c r="O583" i="41"/>
  <c r="R582" i="41"/>
  <c r="Q582" i="41"/>
  <c r="P582" i="41"/>
  <c r="O582" i="41"/>
  <c r="R581" i="41"/>
  <c r="Q581" i="41"/>
  <c r="P581" i="41"/>
  <c r="O581" i="41"/>
  <c r="R580" i="41"/>
  <c r="Q580" i="41"/>
  <c r="P580" i="41"/>
  <c r="O580" i="41"/>
  <c r="R579" i="41"/>
  <c r="Q579" i="41"/>
  <c r="P579" i="41"/>
  <c r="O579" i="41"/>
  <c r="R578" i="41"/>
  <c r="Q578" i="41"/>
  <c r="P578" i="41"/>
  <c r="O578" i="41"/>
  <c r="R577" i="41"/>
  <c r="Q577" i="41"/>
  <c r="P577" i="41"/>
  <c r="O577" i="41"/>
  <c r="R576" i="41"/>
  <c r="Q576" i="41"/>
  <c r="P576" i="41"/>
  <c r="O576" i="41"/>
  <c r="R575" i="41"/>
  <c r="Q575" i="41"/>
  <c r="P575" i="41"/>
  <c r="O575" i="41"/>
  <c r="R574" i="41"/>
  <c r="Q574" i="41"/>
  <c r="P574" i="41"/>
  <c r="O574" i="41"/>
  <c r="R573" i="41"/>
  <c r="Q573" i="41"/>
  <c r="P573" i="41"/>
  <c r="O573" i="41"/>
  <c r="R572" i="41"/>
  <c r="Q572" i="41"/>
  <c r="P572" i="41"/>
  <c r="O572" i="41"/>
  <c r="R571" i="41"/>
  <c r="Q571" i="41"/>
  <c r="P571" i="41"/>
  <c r="O571" i="41"/>
  <c r="R570" i="41"/>
  <c r="Q570" i="41"/>
  <c r="P570" i="41"/>
  <c r="O570" i="41"/>
  <c r="R569" i="41"/>
  <c r="Q569" i="41"/>
  <c r="P569" i="41"/>
  <c r="O569" i="41"/>
  <c r="R568" i="41"/>
  <c r="Q568" i="41"/>
  <c r="P568" i="41"/>
  <c r="O568" i="41"/>
  <c r="R567" i="41"/>
  <c r="Q567" i="41"/>
  <c r="P567" i="41"/>
  <c r="O567" i="41"/>
  <c r="R566" i="41"/>
  <c r="Q566" i="41"/>
  <c r="P566" i="41"/>
  <c r="O566" i="41"/>
  <c r="R565" i="41"/>
  <c r="Q565" i="41"/>
  <c r="P565" i="41"/>
  <c r="O565" i="41"/>
  <c r="R564" i="41"/>
  <c r="Q564" i="41"/>
  <c r="P564" i="41"/>
  <c r="O564" i="41"/>
  <c r="R563" i="41"/>
  <c r="Q563" i="41"/>
  <c r="P563" i="41"/>
  <c r="O563" i="41"/>
  <c r="R562" i="41"/>
  <c r="Q562" i="41"/>
  <c r="P562" i="41"/>
  <c r="O562" i="41"/>
  <c r="R561" i="41"/>
  <c r="Q561" i="41"/>
  <c r="P561" i="41"/>
  <c r="O561" i="41"/>
  <c r="R560" i="41"/>
  <c r="Q560" i="41"/>
  <c r="P560" i="41"/>
  <c r="O560" i="41"/>
  <c r="R559" i="41"/>
  <c r="Q559" i="41"/>
  <c r="P559" i="41"/>
  <c r="O559" i="41"/>
  <c r="R558" i="41"/>
  <c r="Q558" i="41"/>
  <c r="P558" i="41"/>
  <c r="O558" i="41"/>
  <c r="R557" i="41"/>
  <c r="Q557" i="41"/>
  <c r="P557" i="41"/>
  <c r="O557" i="41"/>
  <c r="R556" i="41"/>
  <c r="Q556" i="41"/>
  <c r="P556" i="41"/>
  <c r="O556" i="41"/>
  <c r="R555" i="41"/>
  <c r="Q555" i="41"/>
  <c r="P555" i="41"/>
  <c r="O555" i="41"/>
  <c r="R554" i="41"/>
  <c r="Q554" i="41"/>
  <c r="P554" i="41"/>
  <c r="O554" i="41"/>
  <c r="R553" i="41"/>
  <c r="Q553" i="41"/>
  <c r="P553" i="41"/>
  <c r="O553" i="41"/>
  <c r="R552" i="41"/>
  <c r="Q552" i="41"/>
  <c r="P552" i="41"/>
  <c r="O552" i="41"/>
  <c r="R551" i="41"/>
  <c r="Q551" i="41"/>
  <c r="P551" i="41"/>
  <c r="O551" i="41"/>
  <c r="R550" i="41"/>
  <c r="Q550" i="41"/>
  <c r="P550" i="41"/>
  <c r="O550" i="41"/>
  <c r="R549" i="41"/>
  <c r="Q549" i="41"/>
  <c r="P549" i="41"/>
  <c r="O549" i="41"/>
  <c r="R548" i="41"/>
  <c r="Q548" i="41"/>
  <c r="P548" i="41"/>
  <c r="O548" i="41"/>
  <c r="R547" i="41"/>
  <c r="Q547" i="41"/>
  <c r="P547" i="41"/>
  <c r="O547" i="41"/>
  <c r="R546" i="41"/>
  <c r="Q546" i="41"/>
  <c r="P546" i="41"/>
  <c r="O546" i="41"/>
  <c r="R545" i="41"/>
  <c r="Q545" i="41"/>
  <c r="P545" i="41"/>
  <c r="O545" i="41"/>
  <c r="R544" i="41"/>
  <c r="Q544" i="41"/>
  <c r="P544" i="41"/>
  <c r="O544" i="41"/>
  <c r="R543" i="41"/>
  <c r="Q543" i="41"/>
  <c r="P543" i="41"/>
  <c r="O543" i="41"/>
  <c r="R542" i="41"/>
  <c r="Q542" i="41"/>
  <c r="P542" i="41"/>
  <c r="O542" i="41"/>
  <c r="R541" i="41"/>
  <c r="Q541" i="41"/>
  <c r="P541" i="41"/>
  <c r="O541" i="41"/>
  <c r="R540" i="41"/>
  <c r="Q540" i="41"/>
  <c r="P540" i="41"/>
  <c r="O540" i="41"/>
  <c r="R539" i="41"/>
  <c r="Q539" i="41"/>
  <c r="P539" i="41"/>
  <c r="O539" i="41"/>
  <c r="R538" i="41"/>
  <c r="Q538" i="41"/>
  <c r="P538" i="41"/>
  <c r="O538" i="41"/>
  <c r="R537" i="41"/>
  <c r="Q537" i="41"/>
  <c r="P537" i="41"/>
  <c r="O537" i="41"/>
  <c r="R536" i="41"/>
  <c r="Q536" i="41"/>
  <c r="P536" i="41"/>
  <c r="O536" i="41"/>
  <c r="R535" i="41"/>
  <c r="Q535" i="41"/>
  <c r="P535" i="41"/>
  <c r="O535" i="41"/>
  <c r="R534" i="41"/>
  <c r="Q534" i="41"/>
  <c r="P534" i="41"/>
  <c r="O534" i="41"/>
  <c r="R533" i="41"/>
  <c r="Q533" i="41"/>
  <c r="P533" i="41"/>
  <c r="O533" i="41"/>
  <c r="R532" i="41"/>
  <c r="Q532" i="41"/>
  <c r="P532" i="41"/>
  <c r="O532" i="41"/>
  <c r="R531" i="41"/>
  <c r="Q531" i="41"/>
  <c r="P531" i="41"/>
  <c r="O531" i="41"/>
  <c r="R530" i="41"/>
  <c r="Q530" i="41"/>
  <c r="P530" i="41"/>
  <c r="O530" i="41"/>
  <c r="R529" i="41"/>
  <c r="Q529" i="41"/>
  <c r="P529" i="41"/>
  <c r="O529" i="41"/>
  <c r="R528" i="41"/>
  <c r="Q528" i="41"/>
  <c r="P528" i="41"/>
  <c r="O528" i="41"/>
  <c r="R527" i="41"/>
  <c r="Q527" i="41"/>
  <c r="P527" i="41"/>
  <c r="O527" i="41"/>
  <c r="R526" i="41"/>
  <c r="Q526" i="41"/>
  <c r="P526" i="41"/>
  <c r="O526" i="41"/>
  <c r="R525" i="41"/>
  <c r="Q525" i="41"/>
  <c r="P525" i="41"/>
  <c r="O525" i="41"/>
  <c r="R524" i="41"/>
  <c r="Q524" i="41"/>
  <c r="P524" i="41"/>
  <c r="O524" i="41"/>
  <c r="R523" i="41"/>
  <c r="Q523" i="41"/>
  <c r="P523" i="41"/>
  <c r="O523" i="41"/>
  <c r="R522" i="41"/>
  <c r="Q522" i="41"/>
  <c r="P522" i="41"/>
  <c r="O522" i="41"/>
  <c r="R521" i="41"/>
  <c r="Q521" i="41"/>
  <c r="P521" i="41"/>
  <c r="O521" i="41"/>
  <c r="R520" i="41"/>
  <c r="Q520" i="41"/>
  <c r="P520" i="41"/>
  <c r="O520" i="41"/>
  <c r="R519" i="41"/>
  <c r="Q519" i="41"/>
  <c r="P519" i="41"/>
  <c r="O519" i="41"/>
  <c r="R518" i="41"/>
  <c r="Q518" i="41"/>
  <c r="P518" i="41"/>
  <c r="O518" i="41"/>
  <c r="R517" i="41"/>
  <c r="Q517" i="41"/>
  <c r="P517" i="41"/>
  <c r="O517" i="41"/>
  <c r="R516" i="41"/>
  <c r="Q516" i="41"/>
  <c r="P516" i="41"/>
  <c r="O516" i="41"/>
  <c r="R515" i="41"/>
  <c r="Q515" i="41"/>
  <c r="P515" i="41"/>
  <c r="O515" i="41"/>
  <c r="R514" i="41"/>
  <c r="Q514" i="41"/>
  <c r="P514" i="41"/>
  <c r="O514" i="41"/>
  <c r="R513" i="41"/>
  <c r="Q513" i="41"/>
  <c r="P513" i="41"/>
  <c r="O513" i="41"/>
  <c r="R512" i="41"/>
  <c r="Q512" i="41"/>
  <c r="P512" i="41"/>
  <c r="O512" i="41"/>
  <c r="R511" i="41"/>
  <c r="Q511" i="41"/>
  <c r="P511" i="41"/>
  <c r="O511" i="41"/>
  <c r="R510" i="41"/>
  <c r="Q510" i="41"/>
  <c r="P510" i="41"/>
  <c r="O510" i="41"/>
  <c r="R509" i="41"/>
  <c r="Q509" i="41"/>
  <c r="P509" i="41"/>
  <c r="O509" i="41"/>
  <c r="R508" i="41"/>
  <c r="Q508" i="41"/>
  <c r="P508" i="41"/>
  <c r="O508" i="41"/>
  <c r="R507" i="41"/>
  <c r="Q507" i="41"/>
  <c r="P507" i="41"/>
  <c r="O507" i="41"/>
  <c r="R506" i="41"/>
  <c r="Q506" i="41"/>
  <c r="P506" i="41"/>
  <c r="O506" i="41"/>
  <c r="R505" i="41"/>
  <c r="Q505" i="41"/>
  <c r="P505" i="41"/>
  <c r="O505" i="41"/>
  <c r="R504" i="41"/>
  <c r="Q504" i="41"/>
  <c r="P504" i="41"/>
  <c r="O504" i="41"/>
  <c r="R503" i="41"/>
  <c r="Q503" i="41"/>
  <c r="P503" i="41"/>
  <c r="O503" i="41"/>
  <c r="R502" i="41"/>
  <c r="Q502" i="41"/>
  <c r="P502" i="41"/>
  <c r="O502" i="41"/>
  <c r="R501" i="41"/>
  <c r="Q501" i="41"/>
  <c r="P501" i="41"/>
  <c r="O501" i="41"/>
  <c r="R500" i="41"/>
  <c r="Q500" i="41"/>
  <c r="P500" i="41"/>
  <c r="O500" i="41"/>
  <c r="R499" i="41"/>
  <c r="Q499" i="41"/>
  <c r="P499" i="41"/>
  <c r="O499" i="41"/>
  <c r="R498" i="41"/>
  <c r="Q498" i="41"/>
  <c r="P498" i="41"/>
  <c r="O498" i="41"/>
  <c r="R497" i="41"/>
  <c r="Q497" i="41"/>
  <c r="P497" i="41"/>
  <c r="O497" i="41"/>
  <c r="R496" i="41"/>
  <c r="Q496" i="41"/>
  <c r="P496" i="41"/>
  <c r="O496" i="41"/>
  <c r="R495" i="41"/>
  <c r="Q495" i="41"/>
  <c r="P495" i="41"/>
  <c r="O495" i="41"/>
  <c r="R494" i="41"/>
  <c r="Q494" i="41"/>
  <c r="P494" i="41"/>
  <c r="O494" i="41"/>
  <c r="R493" i="41"/>
  <c r="Q493" i="41"/>
  <c r="P493" i="41"/>
  <c r="O493" i="41"/>
  <c r="R492" i="41"/>
  <c r="Q492" i="41"/>
  <c r="P492" i="41"/>
  <c r="O492" i="41"/>
  <c r="R491" i="41"/>
  <c r="Q491" i="41"/>
  <c r="P491" i="41"/>
  <c r="O491" i="41"/>
  <c r="R490" i="41"/>
  <c r="Q490" i="41"/>
  <c r="P490" i="41"/>
  <c r="O490" i="41"/>
  <c r="R489" i="41"/>
  <c r="Q489" i="41"/>
  <c r="P489" i="41"/>
  <c r="O489" i="41"/>
  <c r="R488" i="41"/>
  <c r="Q488" i="41"/>
  <c r="P488" i="41"/>
  <c r="O488" i="41"/>
  <c r="R487" i="41"/>
  <c r="Q487" i="41"/>
  <c r="P487" i="41"/>
  <c r="O487" i="41"/>
  <c r="R486" i="41"/>
  <c r="Q486" i="41"/>
  <c r="P486" i="41"/>
  <c r="O486" i="41"/>
  <c r="R485" i="41"/>
  <c r="Q485" i="41"/>
  <c r="P485" i="41"/>
  <c r="O485" i="41"/>
  <c r="R484" i="41"/>
  <c r="Q484" i="41"/>
  <c r="P484" i="41"/>
  <c r="O484" i="41"/>
  <c r="R483" i="41"/>
  <c r="Q483" i="41"/>
  <c r="P483" i="41"/>
  <c r="O483" i="41"/>
  <c r="R482" i="41"/>
  <c r="Q482" i="41"/>
  <c r="P482" i="41"/>
  <c r="O482" i="41"/>
  <c r="R481" i="41"/>
  <c r="Q481" i="41"/>
  <c r="P481" i="41"/>
  <c r="O481" i="41"/>
  <c r="R480" i="41"/>
  <c r="Q480" i="41"/>
  <c r="P480" i="41"/>
  <c r="O480" i="41"/>
  <c r="R479" i="41"/>
  <c r="Q479" i="41"/>
  <c r="P479" i="41"/>
  <c r="O479" i="41"/>
  <c r="R478" i="41"/>
  <c r="Q478" i="41"/>
  <c r="P478" i="41"/>
  <c r="O478" i="41"/>
  <c r="R477" i="41"/>
  <c r="Q477" i="41"/>
  <c r="P477" i="41"/>
  <c r="O477" i="41"/>
  <c r="R476" i="41"/>
  <c r="Q476" i="41"/>
  <c r="P476" i="41"/>
  <c r="O476" i="41"/>
  <c r="R475" i="41"/>
  <c r="Q475" i="41"/>
  <c r="P475" i="41"/>
  <c r="O475" i="41"/>
  <c r="R474" i="41"/>
  <c r="Q474" i="41"/>
  <c r="P474" i="41"/>
  <c r="O474" i="41"/>
  <c r="R473" i="41"/>
  <c r="Q473" i="41"/>
  <c r="P473" i="41"/>
  <c r="O473" i="41"/>
  <c r="R472" i="41"/>
  <c r="Q472" i="41"/>
  <c r="P472" i="41"/>
  <c r="O472" i="41"/>
  <c r="R471" i="41"/>
  <c r="Q471" i="41"/>
  <c r="P471" i="41"/>
  <c r="O471" i="41"/>
  <c r="R470" i="41"/>
  <c r="Q470" i="41"/>
  <c r="P470" i="41"/>
  <c r="O470" i="41"/>
  <c r="R469" i="41"/>
  <c r="Q469" i="41"/>
  <c r="P469" i="41"/>
  <c r="O469" i="41"/>
  <c r="R468" i="41"/>
  <c r="Q468" i="41"/>
  <c r="P468" i="41"/>
  <c r="O468" i="41"/>
  <c r="R467" i="41"/>
  <c r="Q467" i="41"/>
  <c r="P467" i="41"/>
  <c r="O467" i="41"/>
  <c r="R466" i="41"/>
  <c r="Q466" i="41"/>
  <c r="P466" i="41"/>
  <c r="O466" i="41"/>
  <c r="R465" i="41"/>
  <c r="Q465" i="41"/>
  <c r="P465" i="41"/>
  <c r="O465" i="41"/>
  <c r="R464" i="41"/>
  <c r="Q464" i="41"/>
  <c r="P464" i="41"/>
  <c r="O464" i="41"/>
  <c r="R463" i="41"/>
  <c r="Q463" i="41"/>
  <c r="P463" i="41"/>
  <c r="O463" i="41"/>
  <c r="R462" i="41"/>
  <c r="Q462" i="41"/>
  <c r="P462" i="41"/>
  <c r="O462" i="41"/>
  <c r="R461" i="41"/>
  <c r="Q461" i="41"/>
  <c r="P461" i="41"/>
  <c r="O461" i="41"/>
  <c r="R460" i="41"/>
  <c r="Q460" i="41"/>
  <c r="P460" i="41"/>
  <c r="O460" i="41"/>
  <c r="R459" i="41"/>
  <c r="Q459" i="41"/>
  <c r="P459" i="41"/>
  <c r="O459" i="41"/>
  <c r="R458" i="41"/>
  <c r="Q458" i="41"/>
  <c r="P458" i="41"/>
  <c r="O458" i="41"/>
  <c r="R457" i="41"/>
  <c r="Q457" i="41"/>
  <c r="P457" i="41"/>
  <c r="O457" i="41"/>
  <c r="R456" i="41"/>
  <c r="Q456" i="41"/>
  <c r="P456" i="41"/>
  <c r="O456" i="41"/>
  <c r="R455" i="41"/>
  <c r="Q455" i="41"/>
  <c r="P455" i="41"/>
  <c r="O455" i="41"/>
  <c r="R454" i="41"/>
  <c r="Q454" i="41"/>
  <c r="P454" i="41"/>
  <c r="O454" i="41"/>
  <c r="R453" i="41"/>
  <c r="Q453" i="41"/>
  <c r="P453" i="41"/>
  <c r="O453" i="41"/>
  <c r="R452" i="41"/>
  <c r="Q452" i="41"/>
  <c r="P452" i="41"/>
  <c r="O452" i="41"/>
  <c r="R451" i="41"/>
  <c r="Q451" i="41"/>
  <c r="P451" i="41"/>
  <c r="O451" i="41"/>
  <c r="R450" i="41"/>
  <c r="Q450" i="41"/>
  <c r="P450" i="41"/>
  <c r="O450" i="41"/>
  <c r="R449" i="41"/>
  <c r="Q449" i="41"/>
  <c r="P449" i="41"/>
  <c r="O449" i="41"/>
  <c r="R448" i="41"/>
  <c r="Q448" i="41"/>
  <c r="P448" i="41"/>
  <c r="O448" i="41"/>
  <c r="R447" i="41"/>
  <c r="Q447" i="41"/>
  <c r="P447" i="41"/>
  <c r="O447" i="41"/>
  <c r="R446" i="41"/>
  <c r="Q446" i="41"/>
  <c r="P446" i="41"/>
  <c r="O446" i="41"/>
  <c r="R445" i="41"/>
  <c r="Q445" i="41"/>
  <c r="P445" i="41"/>
  <c r="O445" i="41"/>
  <c r="R444" i="41"/>
  <c r="Q444" i="41"/>
  <c r="P444" i="41"/>
  <c r="O444" i="41"/>
  <c r="R443" i="41"/>
  <c r="Q443" i="41"/>
  <c r="P443" i="41"/>
  <c r="O443" i="41"/>
  <c r="R442" i="41"/>
  <c r="Q442" i="41"/>
  <c r="P442" i="41"/>
  <c r="O442" i="41"/>
  <c r="R441" i="41"/>
  <c r="Q441" i="41"/>
  <c r="P441" i="41"/>
  <c r="O441" i="41"/>
  <c r="R440" i="41"/>
  <c r="Q440" i="41"/>
  <c r="P440" i="41"/>
  <c r="O440" i="41"/>
  <c r="R439" i="41"/>
  <c r="Q439" i="41"/>
  <c r="P439" i="41"/>
  <c r="O439" i="41"/>
  <c r="R438" i="41"/>
  <c r="Q438" i="41"/>
  <c r="P438" i="41"/>
  <c r="O438" i="41"/>
  <c r="R437" i="41"/>
  <c r="Q437" i="41"/>
  <c r="P437" i="41"/>
  <c r="O437" i="41"/>
  <c r="R436" i="41"/>
  <c r="Q436" i="41"/>
  <c r="P436" i="41"/>
  <c r="O436" i="41"/>
  <c r="R435" i="41"/>
  <c r="Q435" i="41"/>
  <c r="P435" i="41"/>
  <c r="O435" i="41"/>
  <c r="R434" i="41"/>
  <c r="Q434" i="41"/>
  <c r="P434" i="41"/>
  <c r="O434" i="41"/>
  <c r="R433" i="41"/>
  <c r="Q433" i="41"/>
  <c r="P433" i="41"/>
  <c r="O433" i="41"/>
  <c r="R432" i="41"/>
  <c r="Q432" i="41"/>
  <c r="P432" i="41"/>
  <c r="O432" i="41"/>
  <c r="R431" i="41"/>
  <c r="Q431" i="41"/>
  <c r="P431" i="41"/>
  <c r="O431" i="41"/>
  <c r="R430" i="41"/>
  <c r="Q430" i="41"/>
  <c r="P430" i="41"/>
  <c r="O430" i="41"/>
  <c r="R429" i="41"/>
  <c r="Q429" i="41"/>
  <c r="P429" i="41"/>
  <c r="O429" i="41"/>
  <c r="R428" i="41"/>
  <c r="Q428" i="41"/>
  <c r="P428" i="41"/>
  <c r="O428" i="41"/>
  <c r="R427" i="41"/>
  <c r="Q427" i="41"/>
  <c r="P427" i="41"/>
  <c r="O427" i="41"/>
  <c r="R426" i="41"/>
  <c r="Q426" i="41"/>
  <c r="P426" i="41"/>
  <c r="O426" i="41"/>
  <c r="R425" i="41"/>
  <c r="Q425" i="41"/>
  <c r="P425" i="41"/>
  <c r="O425" i="41"/>
  <c r="R424" i="41"/>
  <c r="Q424" i="41"/>
  <c r="P424" i="41"/>
  <c r="O424" i="41"/>
  <c r="R423" i="41"/>
  <c r="Q423" i="41"/>
  <c r="P423" i="41"/>
  <c r="O423" i="41"/>
  <c r="R422" i="41"/>
  <c r="Q422" i="41"/>
  <c r="P422" i="41"/>
  <c r="O422" i="41"/>
  <c r="R421" i="41"/>
  <c r="Q421" i="41"/>
  <c r="P421" i="41"/>
  <c r="O421" i="41"/>
  <c r="R420" i="41"/>
  <c r="Q420" i="41"/>
  <c r="P420" i="41"/>
  <c r="O420" i="41"/>
  <c r="R419" i="41"/>
  <c r="Q419" i="41"/>
  <c r="P419" i="41"/>
  <c r="O419" i="41"/>
  <c r="R418" i="41"/>
  <c r="Q418" i="41"/>
  <c r="P418" i="41"/>
  <c r="O418" i="41"/>
  <c r="R417" i="41"/>
  <c r="Q417" i="41"/>
  <c r="P417" i="41"/>
  <c r="O417" i="41"/>
  <c r="R416" i="41"/>
  <c r="Q416" i="41"/>
  <c r="P416" i="41"/>
  <c r="O416" i="41"/>
  <c r="R415" i="41"/>
  <c r="Q415" i="41"/>
  <c r="P415" i="41"/>
  <c r="O415" i="41"/>
  <c r="R414" i="41"/>
  <c r="Q414" i="41"/>
  <c r="P414" i="41"/>
  <c r="O414" i="41"/>
  <c r="R413" i="41"/>
  <c r="Q413" i="41"/>
  <c r="P413" i="41"/>
  <c r="O413" i="41"/>
  <c r="R412" i="41"/>
  <c r="Q412" i="41"/>
  <c r="P412" i="41"/>
  <c r="O412" i="41"/>
  <c r="R411" i="41"/>
  <c r="Q411" i="41"/>
  <c r="P411" i="41"/>
  <c r="O411" i="41"/>
  <c r="R410" i="41"/>
  <c r="Q410" i="41"/>
  <c r="P410" i="41"/>
  <c r="O410" i="41"/>
  <c r="R409" i="41"/>
  <c r="Q409" i="41"/>
  <c r="P409" i="41"/>
  <c r="O409" i="41"/>
  <c r="R408" i="41"/>
  <c r="Q408" i="41"/>
  <c r="P408" i="41"/>
  <c r="O408" i="41"/>
  <c r="R407" i="41"/>
  <c r="Q407" i="41"/>
  <c r="P407" i="41"/>
  <c r="O407" i="41"/>
  <c r="R406" i="41"/>
  <c r="Q406" i="41"/>
  <c r="P406" i="41"/>
  <c r="O406" i="41"/>
  <c r="R405" i="41"/>
  <c r="Q405" i="41"/>
  <c r="P405" i="41"/>
  <c r="O405" i="41"/>
  <c r="R404" i="41"/>
  <c r="Q404" i="41"/>
  <c r="P404" i="41"/>
  <c r="O404" i="41"/>
  <c r="R403" i="41"/>
  <c r="Q403" i="41"/>
  <c r="P403" i="41"/>
  <c r="O403" i="41"/>
  <c r="R402" i="41"/>
  <c r="Q402" i="41"/>
  <c r="P402" i="41"/>
  <c r="O402" i="41"/>
  <c r="R401" i="41"/>
  <c r="Q401" i="41"/>
  <c r="P401" i="41"/>
  <c r="O401" i="41"/>
  <c r="R400" i="41"/>
  <c r="Q400" i="41"/>
  <c r="P400" i="41"/>
  <c r="O400" i="41"/>
  <c r="R399" i="41"/>
  <c r="Q399" i="41"/>
  <c r="P399" i="41"/>
  <c r="O399" i="41"/>
  <c r="R398" i="41"/>
  <c r="Q398" i="41"/>
  <c r="P398" i="41"/>
  <c r="O398" i="41"/>
  <c r="R397" i="41"/>
  <c r="Q397" i="41"/>
  <c r="P397" i="41"/>
  <c r="O397" i="41"/>
  <c r="R396" i="41"/>
  <c r="Q396" i="41"/>
  <c r="P396" i="41"/>
  <c r="O396" i="41"/>
  <c r="R395" i="41"/>
  <c r="Q395" i="41"/>
  <c r="P395" i="41"/>
  <c r="O395" i="41"/>
  <c r="R394" i="41"/>
  <c r="Q394" i="41"/>
  <c r="P394" i="41"/>
  <c r="O394" i="41"/>
  <c r="R393" i="41"/>
  <c r="Q393" i="41"/>
  <c r="P393" i="41"/>
  <c r="O393" i="41"/>
  <c r="R392" i="41"/>
  <c r="Q392" i="41"/>
  <c r="P392" i="41"/>
  <c r="O392" i="41"/>
  <c r="R391" i="41"/>
  <c r="Q391" i="41"/>
  <c r="P391" i="41"/>
  <c r="O391" i="41"/>
  <c r="R390" i="41"/>
  <c r="Q390" i="41"/>
  <c r="P390" i="41"/>
  <c r="O390" i="41"/>
  <c r="R389" i="41"/>
  <c r="Q389" i="41"/>
  <c r="P389" i="41"/>
  <c r="O389" i="41"/>
  <c r="R388" i="41"/>
  <c r="Q388" i="41"/>
  <c r="P388" i="41"/>
  <c r="O388" i="41"/>
  <c r="R387" i="41"/>
  <c r="Q387" i="41"/>
  <c r="P387" i="41"/>
  <c r="O387" i="41"/>
  <c r="R386" i="41"/>
  <c r="Q386" i="41"/>
  <c r="P386" i="41"/>
  <c r="O386" i="41"/>
  <c r="R385" i="41"/>
  <c r="Q385" i="41"/>
  <c r="P385" i="41"/>
  <c r="O385" i="41"/>
  <c r="R384" i="41"/>
  <c r="Q384" i="41"/>
  <c r="P384" i="41"/>
  <c r="O384" i="41"/>
  <c r="R383" i="41"/>
  <c r="Q383" i="41"/>
  <c r="P383" i="41"/>
  <c r="O383" i="41"/>
  <c r="R382" i="41"/>
  <c r="Q382" i="41"/>
  <c r="P382" i="41"/>
  <c r="O382" i="41"/>
  <c r="R381" i="41"/>
  <c r="Q381" i="41"/>
  <c r="P381" i="41"/>
  <c r="O381" i="41"/>
  <c r="R380" i="41"/>
  <c r="Q380" i="41"/>
  <c r="P380" i="41"/>
  <c r="O380" i="41"/>
  <c r="R379" i="41"/>
  <c r="Q379" i="41"/>
  <c r="P379" i="41"/>
  <c r="O379" i="41"/>
  <c r="R378" i="41"/>
  <c r="Q378" i="41"/>
  <c r="P378" i="41"/>
  <c r="O378" i="41"/>
  <c r="R377" i="41"/>
  <c r="Q377" i="41"/>
  <c r="P377" i="41"/>
  <c r="O377" i="41"/>
  <c r="R376" i="41"/>
  <c r="Q376" i="41"/>
  <c r="P376" i="41"/>
  <c r="O376" i="41"/>
  <c r="R375" i="41"/>
  <c r="Q375" i="41"/>
  <c r="P375" i="41"/>
  <c r="O375" i="41"/>
  <c r="R374" i="41"/>
  <c r="Q374" i="41"/>
  <c r="P374" i="41"/>
  <c r="O374" i="41"/>
  <c r="R373" i="41"/>
  <c r="Q373" i="41"/>
  <c r="P373" i="41"/>
  <c r="O373" i="41"/>
  <c r="R372" i="41"/>
  <c r="Q372" i="41"/>
  <c r="P372" i="41"/>
  <c r="O372" i="41"/>
  <c r="R371" i="41"/>
  <c r="Q371" i="41"/>
  <c r="P371" i="41"/>
  <c r="O371" i="41"/>
  <c r="R370" i="41"/>
  <c r="Q370" i="41"/>
  <c r="P370" i="41"/>
  <c r="O370" i="41"/>
  <c r="R369" i="41"/>
  <c r="Q369" i="41"/>
  <c r="P369" i="41"/>
  <c r="O369" i="41"/>
  <c r="R368" i="41"/>
  <c r="Q368" i="41"/>
  <c r="P368" i="41"/>
  <c r="O368" i="41"/>
  <c r="R367" i="41"/>
  <c r="Q367" i="41"/>
  <c r="P367" i="41"/>
  <c r="O367" i="41"/>
  <c r="R366" i="41"/>
  <c r="Q366" i="41"/>
  <c r="P366" i="41"/>
  <c r="O366" i="41"/>
  <c r="R365" i="41"/>
  <c r="Q365" i="41"/>
  <c r="P365" i="41"/>
  <c r="O365" i="41"/>
  <c r="R364" i="41"/>
  <c r="Q364" i="41"/>
  <c r="P364" i="41"/>
  <c r="O364" i="41"/>
  <c r="R363" i="41"/>
  <c r="Q363" i="41"/>
  <c r="P363" i="41"/>
  <c r="O363" i="41"/>
  <c r="R362" i="41"/>
  <c r="Q362" i="41"/>
  <c r="P362" i="41"/>
  <c r="O362" i="41"/>
  <c r="R361" i="41"/>
  <c r="Q361" i="41"/>
  <c r="P361" i="41"/>
  <c r="O361" i="41"/>
  <c r="R360" i="41"/>
  <c r="Q360" i="41"/>
  <c r="P360" i="41"/>
  <c r="O360" i="41"/>
  <c r="R359" i="41"/>
  <c r="Q359" i="41"/>
  <c r="P359" i="41"/>
  <c r="O359" i="41"/>
  <c r="R358" i="41"/>
  <c r="Q358" i="41"/>
  <c r="P358" i="41"/>
  <c r="O358" i="41"/>
  <c r="R357" i="41"/>
  <c r="Q357" i="41"/>
  <c r="P357" i="41"/>
  <c r="O357" i="41"/>
  <c r="R356" i="41"/>
  <c r="Q356" i="41"/>
  <c r="P356" i="41"/>
  <c r="O356" i="41"/>
  <c r="R355" i="41"/>
  <c r="Q355" i="41"/>
  <c r="P355" i="41"/>
  <c r="O355" i="41"/>
  <c r="R354" i="41"/>
  <c r="Q354" i="41"/>
  <c r="P354" i="41"/>
  <c r="O354" i="41"/>
  <c r="R353" i="41"/>
  <c r="Q353" i="41"/>
  <c r="P353" i="41"/>
  <c r="O353" i="41"/>
  <c r="R352" i="41"/>
  <c r="Q352" i="41"/>
  <c r="P352" i="41"/>
  <c r="O352" i="41"/>
  <c r="R351" i="41"/>
  <c r="Q351" i="41"/>
  <c r="P351" i="41"/>
  <c r="O351" i="41"/>
  <c r="R350" i="41"/>
  <c r="Q350" i="41"/>
  <c r="P350" i="41"/>
  <c r="O350" i="41"/>
  <c r="R349" i="41"/>
  <c r="Q349" i="41"/>
  <c r="P349" i="41"/>
  <c r="O349" i="41"/>
  <c r="R348" i="41"/>
  <c r="Q348" i="41"/>
  <c r="P348" i="41"/>
  <c r="O348" i="41"/>
  <c r="R347" i="41"/>
  <c r="Q347" i="41"/>
  <c r="P347" i="41"/>
  <c r="O347" i="41"/>
  <c r="R346" i="41"/>
  <c r="Q346" i="41"/>
  <c r="P346" i="41"/>
  <c r="O346" i="41"/>
  <c r="R345" i="41"/>
  <c r="Q345" i="41"/>
  <c r="P345" i="41"/>
  <c r="O345" i="41"/>
  <c r="R344" i="41"/>
  <c r="Q344" i="41"/>
  <c r="P344" i="41"/>
  <c r="O344" i="41"/>
  <c r="R343" i="41"/>
  <c r="Q343" i="41"/>
  <c r="P343" i="41"/>
  <c r="O343" i="41"/>
  <c r="R342" i="41"/>
  <c r="Q342" i="41"/>
  <c r="P342" i="41"/>
  <c r="O342" i="41"/>
  <c r="R341" i="41"/>
  <c r="Q341" i="41"/>
  <c r="P341" i="41"/>
  <c r="O341" i="41"/>
  <c r="R340" i="41"/>
  <c r="Q340" i="41"/>
  <c r="P340" i="41"/>
  <c r="O340" i="41"/>
  <c r="R339" i="41"/>
  <c r="Q339" i="41"/>
  <c r="P339" i="41"/>
  <c r="O339" i="41"/>
  <c r="R338" i="41"/>
  <c r="Q338" i="41"/>
  <c r="P338" i="41"/>
  <c r="O338" i="41"/>
  <c r="R337" i="41"/>
  <c r="Q337" i="41"/>
  <c r="P337" i="41"/>
  <c r="O337" i="41"/>
  <c r="R336" i="41"/>
  <c r="Q336" i="41"/>
  <c r="P336" i="41"/>
  <c r="O336" i="41"/>
  <c r="R335" i="41"/>
  <c r="Q335" i="41"/>
  <c r="P335" i="41"/>
  <c r="O335" i="41"/>
  <c r="R334" i="41"/>
  <c r="Q334" i="41"/>
  <c r="P334" i="41"/>
  <c r="O334" i="41"/>
  <c r="R333" i="41"/>
  <c r="Q333" i="41"/>
  <c r="P333" i="41"/>
  <c r="O333" i="41"/>
  <c r="R332" i="41"/>
  <c r="Q332" i="41"/>
  <c r="P332" i="41"/>
  <c r="O332" i="41"/>
  <c r="R331" i="41"/>
  <c r="Q331" i="41"/>
  <c r="P331" i="41"/>
  <c r="O331" i="41"/>
  <c r="R330" i="41"/>
  <c r="Q330" i="41"/>
  <c r="P330" i="41"/>
  <c r="O330" i="41"/>
  <c r="R329" i="41"/>
  <c r="Q329" i="41"/>
  <c r="P329" i="41"/>
  <c r="O329" i="41"/>
  <c r="R328" i="41"/>
  <c r="Q328" i="41"/>
  <c r="P328" i="41"/>
  <c r="O328" i="41"/>
  <c r="R327" i="41"/>
  <c r="Q327" i="41"/>
  <c r="P327" i="41"/>
  <c r="O327" i="41"/>
  <c r="R326" i="41"/>
  <c r="Q326" i="41"/>
  <c r="P326" i="41"/>
  <c r="O326" i="41"/>
  <c r="R325" i="41"/>
  <c r="Q325" i="41"/>
  <c r="P325" i="41"/>
  <c r="O325" i="41"/>
  <c r="R324" i="41"/>
  <c r="Q324" i="41"/>
  <c r="P324" i="41"/>
  <c r="O324" i="41"/>
  <c r="R323" i="41"/>
  <c r="Q323" i="41"/>
  <c r="P323" i="41"/>
  <c r="O323" i="41"/>
  <c r="R322" i="41"/>
  <c r="Q322" i="41"/>
  <c r="P322" i="41"/>
  <c r="O322" i="41"/>
  <c r="R321" i="41"/>
  <c r="Q321" i="41"/>
  <c r="P321" i="41"/>
  <c r="O321" i="41"/>
  <c r="R320" i="41"/>
  <c r="Q320" i="41"/>
  <c r="P320" i="41"/>
  <c r="O320" i="41"/>
  <c r="R319" i="41"/>
  <c r="Q319" i="41"/>
  <c r="P319" i="41"/>
  <c r="O319" i="41"/>
  <c r="R318" i="41"/>
  <c r="Q318" i="41"/>
  <c r="P318" i="41"/>
  <c r="O318" i="41"/>
  <c r="R317" i="41"/>
  <c r="Q317" i="41"/>
  <c r="P317" i="41"/>
  <c r="O317" i="41"/>
  <c r="R316" i="41"/>
  <c r="Q316" i="41"/>
  <c r="P316" i="41"/>
  <c r="O316" i="41"/>
  <c r="R315" i="41"/>
  <c r="Q315" i="41"/>
  <c r="P315" i="41"/>
  <c r="O315" i="41"/>
  <c r="R314" i="41"/>
  <c r="Q314" i="41"/>
  <c r="P314" i="41"/>
  <c r="O314" i="41"/>
  <c r="R313" i="41"/>
  <c r="Q313" i="41"/>
  <c r="P313" i="41"/>
  <c r="O313" i="41"/>
  <c r="R312" i="41"/>
  <c r="Q312" i="41"/>
  <c r="P312" i="41"/>
  <c r="O312" i="41"/>
  <c r="R311" i="41"/>
  <c r="Q311" i="41"/>
  <c r="P311" i="41"/>
  <c r="O311" i="41"/>
  <c r="R310" i="41"/>
  <c r="Q310" i="41"/>
  <c r="P310" i="41"/>
  <c r="O310" i="41"/>
  <c r="R309" i="41"/>
  <c r="Q309" i="41"/>
  <c r="P309" i="41"/>
  <c r="O309" i="41"/>
  <c r="R308" i="41"/>
  <c r="Q308" i="41"/>
  <c r="P308" i="41"/>
  <c r="O308" i="41"/>
  <c r="R307" i="41"/>
  <c r="Q307" i="41"/>
  <c r="P307" i="41"/>
  <c r="O307" i="41"/>
  <c r="R306" i="41"/>
  <c r="Q306" i="41"/>
  <c r="P306" i="41"/>
  <c r="O306" i="41"/>
  <c r="R305" i="41"/>
  <c r="Q305" i="41"/>
  <c r="P305" i="41"/>
  <c r="O305" i="41"/>
  <c r="R304" i="41"/>
  <c r="Q304" i="41"/>
  <c r="P304" i="41"/>
  <c r="O304" i="41"/>
  <c r="R303" i="41"/>
  <c r="Q303" i="41"/>
  <c r="P303" i="41"/>
  <c r="O303" i="41"/>
  <c r="R302" i="41"/>
  <c r="Q302" i="41"/>
  <c r="P302" i="41"/>
  <c r="O302" i="41"/>
  <c r="R301" i="41"/>
  <c r="Q301" i="41"/>
  <c r="P301" i="41"/>
  <c r="O301" i="41"/>
  <c r="R300" i="41"/>
  <c r="Q300" i="41"/>
  <c r="P300" i="41"/>
  <c r="O300" i="41"/>
  <c r="R299" i="41"/>
  <c r="Q299" i="41"/>
  <c r="P299" i="41"/>
  <c r="O299" i="41"/>
  <c r="R298" i="41"/>
  <c r="Q298" i="41"/>
  <c r="P298" i="41"/>
  <c r="O298" i="41"/>
  <c r="R297" i="41"/>
  <c r="Q297" i="41"/>
  <c r="P297" i="41"/>
  <c r="O297" i="41"/>
  <c r="R296" i="41"/>
  <c r="Q296" i="41"/>
  <c r="P296" i="41"/>
  <c r="O296" i="41"/>
  <c r="R295" i="41"/>
  <c r="Q295" i="41"/>
  <c r="P295" i="41"/>
  <c r="O295" i="41"/>
  <c r="R294" i="41"/>
  <c r="Q294" i="41"/>
  <c r="P294" i="41"/>
  <c r="O294" i="41"/>
  <c r="R293" i="41"/>
  <c r="Q293" i="41"/>
  <c r="P293" i="41"/>
  <c r="O293" i="41"/>
  <c r="R292" i="41"/>
  <c r="Q292" i="41"/>
  <c r="P292" i="41"/>
  <c r="O292" i="41"/>
  <c r="R291" i="41"/>
  <c r="Q291" i="41"/>
  <c r="P291" i="41"/>
  <c r="O291" i="41"/>
  <c r="R290" i="41"/>
  <c r="Q290" i="41"/>
  <c r="P290" i="41"/>
  <c r="O290" i="41"/>
  <c r="R289" i="41"/>
  <c r="Q289" i="41"/>
  <c r="P289" i="41"/>
  <c r="O289" i="41"/>
  <c r="R288" i="41"/>
  <c r="Q288" i="41"/>
  <c r="P288" i="41"/>
  <c r="O288" i="41"/>
  <c r="R287" i="41"/>
  <c r="Q287" i="41"/>
  <c r="P287" i="41"/>
  <c r="O287" i="41"/>
  <c r="R286" i="41"/>
  <c r="Q286" i="41"/>
  <c r="P286" i="41"/>
  <c r="O286" i="41"/>
  <c r="R285" i="41"/>
  <c r="Q285" i="41"/>
  <c r="P285" i="41"/>
  <c r="O285" i="41"/>
  <c r="R284" i="41"/>
  <c r="Q284" i="41"/>
  <c r="P284" i="41"/>
  <c r="O284" i="41"/>
  <c r="R283" i="41"/>
  <c r="Q283" i="41"/>
  <c r="P283" i="41"/>
  <c r="O283" i="41"/>
  <c r="R282" i="41"/>
  <c r="Q282" i="41"/>
  <c r="P282" i="41"/>
  <c r="O282" i="41"/>
  <c r="R281" i="41"/>
  <c r="Q281" i="41"/>
  <c r="P281" i="41"/>
  <c r="O281" i="41"/>
  <c r="R280" i="41"/>
  <c r="Q280" i="41"/>
  <c r="P280" i="41"/>
  <c r="O280" i="41"/>
  <c r="R279" i="41"/>
  <c r="Q279" i="41"/>
  <c r="P279" i="41"/>
  <c r="O279" i="41"/>
  <c r="R278" i="41"/>
  <c r="Q278" i="41"/>
  <c r="P278" i="41"/>
  <c r="O278" i="41"/>
  <c r="R277" i="41"/>
  <c r="Q277" i="41"/>
  <c r="P277" i="41"/>
  <c r="O277" i="41"/>
  <c r="R276" i="41"/>
  <c r="Q276" i="41"/>
  <c r="P276" i="41"/>
  <c r="O276" i="41"/>
  <c r="R275" i="41"/>
  <c r="Q275" i="41"/>
  <c r="P275" i="41"/>
  <c r="O275" i="41"/>
  <c r="R274" i="41"/>
  <c r="Q274" i="41"/>
  <c r="P274" i="41"/>
  <c r="O274" i="41"/>
  <c r="R273" i="41"/>
  <c r="Q273" i="41"/>
  <c r="P273" i="41"/>
  <c r="O273" i="41"/>
  <c r="R272" i="41"/>
  <c r="Q272" i="41"/>
  <c r="P272" i="41"/>
  <c r="O272" i="41"/>
  <c r="R271" i="41"/>
  <c r="Q271" i="41"/>
  <c r="P271" i="41"/>
  <c r="O271" i="41"/>
  <c r="R270" i="41"/>
  <c r="Q270" i="41"/>
  <c r="P270" i="41"/>
  <c r="O270" i="41"/>
  <c r="R269" i="41"/>
  <c r="Q269" i="41"/>
  <c r="P269" i="41"/>
  <c r="O269" i="41"/>
  <c r="R268" i="41"/>
  <c r="Q268" i="41"/>
  <c r="P268" i="41"/>
  <c r="O268" i="41"/>
  <c r="R267" i="41"/>
  <c r="Q267" i="41"/>
  <c r="P267" i="41"/>
  <c r="O267" i="41"/>
  <c r="R266" i="41"/>
  <c r="Q266" i="41"/>
  <c r="P266" i="41"/>
  <c r="O266" i="41"/>
  <c r="R265" i="41"/>
  <c r="Q265" i="41"/>
  <c r="P265" i="41"/>
  <c r="O265" i="41"/>
  <c r="R264" i="41"/>
  <c r="Q264" i="41"/>
  <c r="P264" i="41"/>
  <c r="O264" i="41"/>
  <c r="R263" i="41"/>
  <c r="Q263" i="41"/>
  <c r="P263" i="41"/>
  <c r="O263" i="41"/>
  <c r="R262" i="41"/>
  <c r="Q262" i="41"/>
  <c r="P262" i="41"/>
  <c r="O262" i="41"/>
  <c r="R261" i="41"/>
  <c r="Q261" i="41"/>
  <c r="P261" i="41"/>
  <c r="O261" i="41"/>
  <c r="R260" i="41"/>
  <c r="Q260" i="41"/>
  <c r="P260" i="41"/>
  <c r="O260" i="41"/>
  <c r="R259" i="41"/>
  <c r="Q259" i="41"/>
  <c r="P259" i="41"/>
  <c r="O259" i="41"/>
  <c r="R258" i="41"/>
  <c r="Q258" i="41"/>
  <c r="P258" i="41"/>
  <c r="O258" i="41"/>
  <c r="R257" i="41"/>
  <c r="Q257" i="41"/>
  <c r="P257" i="41"/>
  <c r="O257" i="41"/>
  <c r="R256" i="41"/>
  <c r="Q256" i="41"/>
  <c r="P256" i="41"/>
  <c r="O256" i="41"/>
  <c r="R255" i="41"/>
  <c r="Q255" i="41"/>
  <c r="P255" i="41"/>
  <c r="O255" i="41"/>
  <c r="R254" i="41"/>
  <c r="Q254" i="41"/>
  <c r="P254" i="41"/>
  <c r="O254" i="41"/>
  <c r="R253" i="41"/>
  <c r="Q253" i="41"/>
  <c r="P253" i="41"/>
  <c r="O253" i="41"/>
  <c r="R252" i="41"/>
  <c r="Q252" i="41"/>
  <c r="P252" i="41"/>
  <c r="O252" i="41"/>
  <c r="R251" i="41"/>
  <c r="Q251" i="41"/>
  <c r="P251" i="41"/>
  <c r="O251" i="41"/>
  <c r="R250" i="41"/>
  <c r="Q250" i="41"/>
  <c r="P250" i="41"/>
  <c r="O250" i="41"/>
  <c r="R249" i="41"/>
  <c r="Q249" i="41"/>
  <c r="P249" i="41"/>
  <c r="O249" i="41"/>
  <c r="R248" i="41"/>
  <c r="Q248" i="41"/>
  <c r="P248" i="41"/>
  <c r="O248" i="41"/>
  <c r="R247" i="41"/>
  <c r="Q247" i="41"/>
  <c r="P247" i="41"/>
  <c r="O247" i="41"/>
  <c r="R246" i="41"/>
  <c r="Q246" i="41"/>
  <c r="P246" i="41"/>
  <c r="O246" i="41"/>
  <c r="R245" i="41"/>
  <c r="Q245" i="41"/>
  <c r="P245" i="41"/>
  <c r="O245" i="41"/>
  <c r="R244" i="41"/>
  <c r="Q244" i="41"/>
  <c r="P244" i="41"/>
  <c r="O244" i="41"/>
  <c r="R243" i="41"/>
  <c r="Q243" i="41"/>
  <c r="P243" i="41"/>
  <c r="O243" i="41"/>
  <c r="R242" i="41"/>
  <c r="Q242" i="41"/>
  <c r="P242" i="41"/>
  <c r="O242" i="41"/>
  <c r="R241" i="41"/>
  <c r="Q241" i="41"/>
  <c r="P241" i="41"/>
  <c r="O241" i="41"/>
  <c r="R240" i="41"/>
  <c r="Q240" i="41"/>
  <c r="P240" i="41"/>
  <c r="O240" i="41"/>
  <c r="R239" i="41"/>
  <c r="Q239" i="41"/>
  <c r="P239" i="41"/>
  <c r="O239" i="41"/>
  <c r="R238" i="41"/>
  <c r="Q238" i="41"/>
  <c r="P238" i="41"/>
  <c r="O238" i="41"/>
  <c r="R237" i="41"/>
  <c r="Q237" i="41"/>
  <c r="P237" i="41"/>
  <c r="O237" i="41"/>
  <c r="R236" i="41"/>
  <c r="Q236" i="41"/>
  <c r="P236" i="41"/>
  <c r="O236" i="41"/>
  <c r="R235" i="41"/>
  <c r="Q235" i="41"/>
  <c r="P235" i="41"/>
  <c r="O235" i="41"/>
  <c r="R234" i="41"/>
  <c r="Q234" i="41"/>
  <c r="P234" i="41"/>
  <c r="O234" i="41"/>
  <c r="R233" i="41"/>
  <c r="Q233" i="41"/>
  <c r="P233" i="41"/>
  <c r="O233" i="41"/>
  <c r="R232" i="41"/>
  <c r="Q232" i="41"/>
  <c r="P232" i="41"/>
  <c r="O232" i="41"/>
  <c r="R231" i="41"/>
  <c r="Q231" i="41"/>
  <c r="P231" i="41"/>
  <c r="O231" i="41"/>
  <c r="R230" i="41"/>
  <c r="Q230" i="41"/>
  <c r="P230" i="41"/>
  <c r="O230" i="41"/>
  <c r="R229" i="41"/>
  <c r="Q229" i="41"/>
  <c r="P229" i="41"/>
  <c r="O229" i="41"/>
  <c r="R228" i="41"/>
  <c r="Q228" i="41"/>
  <c r="P228" i="41"/>
  <c r="O228" i="41"/>
  <c r="R227" i="41"/>
  <c r="Q227" i="41"/>
  <c r="P227" i="41"/>
  <c r="O227" i="41"/>
  <c r="R226" i="41"/>
  <c r="Q226" i="41"/>
  <c r="P226" i="41"/>
  <c r="O226" i="41"/>
  <c r="R225" i="41"/>
  <c r="Q225" i="41"/>
  <c r="P225" i="41"/>
  <c r="O225" i="41"/>
  <c r="R224" i="41"/>
  <c r="Q224" i="41"/>
  <c r="P224" i="41"/>
  <c r="O224" i="41"/>
  <c r="R223" i="41"/>
  <c r="Q223" i="41"/>
  <c r="P223" i="41"/>
  <c r="O223" i="41"/>
  <c r="R222" i="41"/>
  <c r="Q222" i="41"/>
  <c r="P222" i="41"/>
  <c r="O222" i="41"/>
  <c r="R221" i="41"/>
  <c r="Q221" i="41"/>
  <c r="P221" i="41"/>
  <c r="O221" i="41"/>
  <c r="R220" i="41"/>
  <c r="Q220" i="41"/>
  <c r="P220" i="41"/>
  <c r="O220" i="41"/>
  <c r="R219" i="41"/>
  <c r="Q219" i="41"/>
  <c r="P219" i="41"/>
  <c r="O219" i="41"/>
  <c r="R218" i="41"/>
  <c r="Q218" i="41"/>
  <c r="P218" i="41"/>
  <c r="O218" i="41"/>
  <c r="R217" i="41"/>
  <c r="Q217" i="41"/>
  <c r="P217" i="41"/>
  <c r="O217" i="41"/>
  <c r="R216" i="41"/>
  <c r="Q216" i="41"/>
  <c r="P216" i="41"/>
  <c r="O216" i="41"/>
  <c r="R215" i="41"/>
  <c r="Q215" i="41"/>
  <c r="P215" i="41"/>
  <c r="O215" i="41"/>
  <c r="R214" i="41"/>
  <c r="Q214" i="41"/>
  <c r="P214" i="41"/>
  <c r="O214" i="41"/>
  <c r="R213" i="41"/>
  <c r="Q213" i="41"/>
  <c r="P213" i="41"/>
  <c r="O213" i="41"/>
  <c r="R212" i="41"/>
  <c r="Q212" i="41"/>
  <c r="P212" i="41"/>
  <c r="O212" i="41"/>
  <c r="R211" i="41"/>
  <c r="Q211" i="41"/>
  <c r="P211" i="41"/>
  <c r="O211" i="41"/>
  <c r="R210" i="41"/>
  <c r="Q210" i="41"/>
  <c r="P210" i="41"/>
  <c r="O210" i="41"/>
  <c r="R209" i="41"/>
  <c r="Q209" i="41"/>
  <c r="P209" i="41"/>
  <c r="O209" i="41"/>
  <c r="R208" i="41"/>
  <c r="Q208" i="41"/>
  <c r="P208" i="41"/>
  <c r="O208" i="41"/>
  <c r="R207" i="41"/>
  <c r="Q207" i="41"/>
  <c r="P207" i="41"/>
  <c r="O207" i="41"/>
  <c r="R206" i="41"/>
  <c r="Q206" i="41"/>
  <c r="P206" i="41"/>
  <c r="O206" i="41"/>
  <c r="R205" i="41"/>
  <c r="Q205" i="41"/>
  <c r="P205" i="41"/>
  <c r="O205" i="41"/>
  <c r="R204" i="41"/>
  <c r="Q204" i="41"/>
  <c r="P204" i="41"/>
  <c r="O204" i="41"/>
  <c r="R203" i="41"/>
  <c r="Q203" i="41"/>
  <c r="P203" i="41"/>
  <c r="O203" i="41"/>
  <c r="R202" i="41"/>
  <c r="Q202" i="41"/>
  <c r="P202" i="41"/>
  <c r="O202" i="41"/>
  <c r="R201" i="41"/>
  <c r="Q201" i="41"/>
  <c r="P201" i="41"/>
  <c r="O201" i="41"/>
  <c r="R200" i="41"/>
  <c r="Q200" i="41"/>
  <c r="P200" i="41"/>
  <c r="O200" i="41"/>
  <c r="R199" i="41"/>
  <c r="Q199" i="41"/>
  <c r="P199" i="41"/>
  <c r="O199" i="41"/>
  <c r="R198" i="41"/>
  <c r="Q198" i="41"/>
  <c r="P198" i="41"/>
  <c r="O198" i="41"/>
  <c r="R197" i="41"/>
  <c r="Q197" i="41"/>
  <c r="P197" i="41"/>
  <c r="O197" i="41"/>
  <c r="R196" i="41"/>
  <c r="Q196" i="41"/>
  <c r="P196" i="41"/>
  <c r="O196" i="41"/>
  <c r="R195" i="41"/>
  <c r="Q195" i="41"/>
  <c r="P195" i="41"/>
  <c r="O195" i="41"/>
  <c r="R194" i="41"/>
  <c r="Q194" i="41"/>
  <c r="P194" i="41"/>
  <c r="O194" i="41"/>
  <c r="R193" i="41"/>
  <c r="Q193" i="41"/>
  <c r="P193" i="41"/>
  <c r="O193" i="41"/>
  <c r="R192" i="41"/>
  <c r="Q192" i="41"/>
  <c r="P192" i="41"/>
  <c r="O192" i="41"/>
  <c r="R191" i="41"/>
  <c r="Q191" i="41"/>
  <c r="P191" i="41"/>
  <c r="O191" i="41"/>
  <c r="R190" i="41"/>
  <c r="Q190" i="41"/>
  <c r="P190" i="41"/>
  <c r="O190" i="41"/>
  <c r="R189" i="41"/>
  <c r="Q189" i="41"/>
  <c r="P189" i="41"/>
  <c r="O189" i="41"/>
  <c r="R188" i="41"/>
  <c r="Q188" i="41"/>
  <c r="P188" i="41"/>
  <c r="O188" i="41"/>
  <c r="R187" i="41"/>
  <c r="Q187" i="41"/>
  <c r="P187" i="41"/>
  <c r="O187" i="41"/>
  <c r="R186" i="41"/>
  <c r="Q186" i="41"/>
  <c r="P186" i="41"/>
  <c r="O186" i="41"/>
  <c r="R185" i="41"/>
  <c r="Q185" i="41"/>
  <c r="P185" i="41"/>
  <c r="O185" i="41"/>
  <c r="R184" i="41"/>
  <c r="Q184" i="41"/>
  <c r="P184" i="41"/>
  <c r="O184" i="41"/>
  <c r="R183" i="41"/>
  <c r="Q183" i="41"/>
  <c r="P183" i="41"/>
  <c r="O183" i="41"/>
  <c r="R182" i="41"/>
  <c r="Q182" i="41"/>
  <c r="P182" i="41"/>
  <c r="O182" i="41"/>
  <c r="R181" i="41"/>
  <c r="Q181" i="41"/>
  <c r="P181" i="41"/>
  <c r="O181" i="41"/>
  <c r="R180" i="41"/>
  <c r="Q180" i="41"/>
  <c r="P180" i="41"/>
  <c r="O180" i="41"/>
  <c r="R179" i="41"/>
  <c r="Q179" i="41"/>
  <c r="P179" i="41"/>
  <c r="O179" i="41"/>
  <c r="R178" i="41"/>
  <c r="Q178" i="41"/>
  <c r="P178" i="41"/>
  <c r="O178" i="41"/>
  <c r="R177" i="41"/>
  <c r="Q177" i="41"/>
  <c r="P177" i="41"/>
  <c r="O177" i="41"/>
  <c r="R176" i="41"/>
  <c r="Q176" i="41"/>
  <c r="P176" i="41"/>
  <c r="O176" i="41"/>
  <c r="R175" i="41"/>
  <c r="Q175" i="41"/>
  <c r="P175" i="41"/>
  <c r="O175" i="41"/>
  <c r="R174" i="41"/>
  <c r="Q174" i="41"/>
  <c r="P174" i="41"/>
  <c r="O174" i="41"/>
  <c r="R173" i="41"/>
  <c r="Q173" i="41"/>
  <c r="P173" i="41"/>
  <c r="O173" i="41"/>
  <c r="R172" i="41"/>
  <c r="Q172" i="41"/>
  <c r="P172" i="41"/>
  <c r="O172" i="41"/>
  <c r="R171" i="41"/>
  <c r="Q171" i="41"/>
  <c r="P171" i="41"/>
  <c r="O171" i="41"/>
  <c r="R170" i="41"/>
  <c r="Q170" i="41"/>
  <c r="P170" i="41"/>
  <c r="O170" i="41"/>
  <c r="R169" i="41"/>
  <c r="Q169" i="41"/>
  <c r="P169" i="41"/>
  <c r="O169" i="41"/>
  <c r="R168" i="41"/>
  <c r="Q168" i="41"/>
  <c r="P168" i="41"/>
  <c r="O168" i="41"/>
  <c r="R167" i="41"/>
  <c r="Q167" i="41"/>
  <c r="P167" i="41"/>
  <c r="O167" i="41"/>
  <c r="R166" i="41"/>
  <c r="Q166" i="41"/>
  <c r="P166" i="41"/>
  <c r="O166" i="41"/>
  <c r="R165" i="41"/>
  <c r="Q165" i="41"/>
  <c r="P165" i="41"/>
  <c r="O165" i="41"/>
  <c r="R164" i="41"/>
  <c r="Q164" i="41"/>
  <c r="P164" i="41"/>
  <c r="O164" i="41"/>
  <c r="R163" i="41"/>
  <c r="Q163" i="41"/>
  <c r="P163" i="41"/>
  <c r="O163" i="41"/>
  <c r="R162" i="41"/>
  <c r="Q162" i="41"/>
  <c r="P162" i="41"/>
  <c r="O162" i="41"/>
  <c r="R161" i="41"/>
  <c r="Q161" i="41"/>
  <c r="P161" i="41"/>
  <c r="O161" i="41"/>
  <c r="R160" i="41"/>
  <c r="Q160" i="41"/>
  <c r="P160" i="41"/>
  <c r="O160" i="41"/>
  <c r="R159" i="41"/>
  <c r="Q159" i="41"/>
  <c r="P159" i="41"/>
  <c r="O159" i="41"/>
  <c r="R158" i="41"/>
  <c r="Q158" i="41"/>
  <c r="P158" i="41"/>
  <c r="O158" i="41"/>
  <c r="R157" i="41"/>
  <c r="Q157" i="41"/>
  <c r="P157" i="41"/>
  <c r="O157" i="41"/>
  <c r="R156" i="41"/>
  <c r="Q156" i="41"/>
  <c r="P156" i="41"/>
  <c r="O156" i="41"/>
  <c r="R155" i="41"/>
  <c r="Q155" i="41"/>
  <c r="P155" i="41"/>
  <c r="O155" i="41"/>
  <c r="R154" i="41"/>
  <c r="Q154" i="41"/>
  <c r="P154" i="41"/>
  <c r="O154" i="41"/>
  <c r="R153" i="41"/>
  <c r="Q153" i="41"/>
  <c r="P153" i="41"/>
  <c r="O153" i="41"/>
  <c r="R152" i="41"/>
  <c r="Q152" i="41"/>
  <c r="P152" i="41"/>
  <c r="O152" i="41"/>
  <c r="R151" i="41"/>
  <c r="Q151" i="41"/>
  <c r="P151" i="41"/>
  <c r="O151" i="41"/>
  <c r="R150" i="41"/>
  <c r="Q150" i="41"/>
  <c r="P150" i="41"/>
  <c r="O150" i="41"/>
  <c r="R149" i="41"/>
  <c r="Q149" i="41"/>
  <c r="P149" i="41"/>
  <c r="O149" i="41"/>
  <c r="R148" i="41"/>
  <c r="Q148" i="41"/>
  <c r="P148" i="41"/>
  <c r="O148" i="41"/>
  <c r="R147" i="41"/>
  <c r="Q147" i="41"/>
  <c r="P147" i="41"/>
  <c r="O147" i="41"/>
  <c r="R146" i="41"/>
  <c r="Q146" i="41"/>
  <c r="P146" i="41"/>
  <c r="O146" i="41"/>
  <c r="R145" i="41"/>
  <c r="Q145" i="41"/>
  <c r="P145" i="41"/>
  <c r="O145" i="41"/>
  <c r="R144" i="41"/>
  <c r="Q144" i="41"/>
  <c r="P144" i="41"/>
  <c r="O144" i="41"/>
  <c r="R143" i="41"/>
  <c r="Q143" i="41"/>
  <c r="P143" i="41"/>
  <c r="O143" i="41"/>
  <c r="R142" i="41"/>
  <c r="Q142" i="41"/>
  <c r="P142" i="41"/>
  <c r="O142" i="41"/>
  <c r="R141" i="41"/>
  <c r="Q141" i="41"/>
  <c r="P141" i="41"/>
  <c r="O141" i="41"/>
  <c r="R140" i="41"/>
  <c r="Q140" i="41"/>
  <c r="P140" i="41"/>
  <c r="O140" i="41"/>
  <c r="R139" i="41"/>
  <c r="Q139" i="41"/>
  <c r="P139" i="41"/>
  <c r="O139" i="41"/>
  <c r="R138" i="41"/>
  <c r="Q138" i="41"/>
  <c r="P138" i="41"/>
  <c r="O138" i="41"/>
  <c r="R137" i="41"/>
  <c r="Q137" i="41"/>
  <c r="P137" i="41"/>
  <c r="O137" i="41"/>
  <c r="R136" i="41"/>
  <c r="Q136" i="41"/>
  <c r="P136" i="41"/>
  <c r="O136" i="41"/>
  <c r="R135" i="41"/>
  <c r="Q135" i="41"/>
  <c r="P135" i="41"/>
  <c r="O135" i="41"/>
  <c r="R134" i="41"/>
  <c r="Q134" i="41"/>
  <c r="P134" i="41"/>
  <c r="O134" i="41"/>
  <c r="R133" i="41"/>
  <c r="Q133" i="41"/>
  <c r="P133" i="41"/>
  <c r="O133" i="41"/>
  <c r="R132" i="41"/>
  <c r="Q132" i="41"/>
  <c r="P132" i="41"/>
  <c r="O132" i="41"/>
  <c r="R131" i="41"/>
  <c r="Q131" i="41"/>
  <c r="P131" i="41"/>
  <c r="O131" i="41"/>
  <c r="R130" i="41"/>
  <c r="Q130" i="41"/>
  <c r="P130" i="41"/>
  <c r="O130" i="41"/>
  <c r="R129" i="41"/>
  <c r="Q129" i="41"/>
  <c r="P129" i="41"/>
  <c r="O129" i="41"/>
  <c r="R128" i="41"/>
  <c r="Q128" i="41"/>
  <c r="P128" i="41"/>
  <c r="O128" i="41"/>
  <c r="R127" i="41"/>
  <c r="Q127" i="41"/>
  <c r="P127" i="41"/>
  <c r="O127" i="41"/>
  <c r="R126" i="41"/>
  <c r="Q126" i="41"/>
  <c r="P126" i="41"/>
  <c r="O126" i="41"/>
  <c r="R125" i="41"/>
  <c r="Q125" i="41"/>
  <c r="P125" i="41"/>
  <c r="O125" i="41"/>
  <c r="R124" i="41"/>
  <c r="Q124" i="41"/>
  <c r="P124" i="41"/>
  <c r="O124" i="41"/>
  <c r="R123" i="41"/>
  <c r="Q123" i="41"/>
  <c r="P123" i="41"/>
  <c r="O123" i="41"/>
  <c r="R122" i="41"/>
  <c r="Q122" i="41"/>
  <c r="P122" i="41"/>
  <c r="O122" i="41"/>
  <c r="R121" i="41"/>
  <c r="Q121" i="41"/>
  <c r="P121" i="41"/>
  <c r="O121" i="41"/>
  <c r="R120" i="41"/>
  <c r="Q120" i="41"/>
  <c r="P120" i="41"/>
  <c r="O120" i="41"/>
  <c r="R119" i="41"/>
  <c r="Q119" i="41"/>
  <c r="P119" i="41"/>
  <c r="O119" i="41"/>
  <c r="R118" i="41"/>
  <c r="Q118" i="41"/>
  <c r="P118" i="41"/>
  <c r="O118" i="41"/>
  <c r="R117" i="41"/>
  <c r="Q117" i="41"/>
  <c r="P117" i="41"/>
  <c r="O117" i="41"/>
  <c r="R116" i="41"/>
  <c r="Q116" i="41"/>
  <c r="P116" i="41"/>
  <c r="O116" i="41"/>
  <c r="R115" i="41"/>
  <c r="Q115" i="41"/>
  <c r="P115" i="41"/>
  <c r="O115" i="41"/>
  <c r="R114" i="41"/>
  <c r="Q114" i="41"/>
  <c r="P114" i="41"/>
  <c r="O114" i="41"/>
  <c r="R113" i="41"/>
  <c r="Q113" i="41"/>
  <c r="P113" i="41"/>
  <c r="O113" i="41"/>
  <c r="R112" i="41"/>
  <c r="Q112" i="41"/>
  <c r="P112" i="41"/>
  <c r="O112" i="41"/>
  <c r="R111" i="41"/>
  <c r="Q111" i="41"/>
  <c r="P111" i="41"/>
  <c r="O111" i="41"/>
  <c r="R110" i="41"/>
  <c r="Q110" i="41"/>
  <c r="P110" i="41"/>
  <c r="O110" i="41"/>
  <c r="R109" i="41"/>
  <c r="Q109" i="41"/>
  <c r="P109" i="41"/>
  <c r="O109" i="41"/>
  <c r="R108" i="41"/>
  <c r="Q108" i="41"/>
  <c r="P108" i="41"/>
  <c r="O108" i="41"/>
  <c r="R107" i="41"/>
  <c r="Q107" i="41"/>
  <c r="P107" i="41"/>
  <c r="O107" i="41"/>
  <c r="R106" i="41"/>
  <c r="Q106" i="41"/>
  <c r="P106" i="41"/>
  <c r="O106" i="41"/>
  <c r="R105" i="41"/>
  <c r="Q105" i="41"/>
  <c r="P105" i="41"/>
  <c r="O105" i="41"/>
  <c r="R104" i="41"/>
  <c r="Q104" i="41"/>
  <c r="P104" i="41"/>
  <c r="O104" i="41"/>
  <c r="R103" i="41"/>
  <c r="Q103" i="41"/>
  <c r="P103" i="41"/>
  <c r="O103" i="41"/>
  <c r="R102" i="41"/>
  <c r="Q102" i="41"/>
  <c r="P102" i="41"/>
  <c r="O102" i="41"/>
  <c r="R101" i="41"/>
  <c r="Q101" i="41"/>
  <c r="P101" i="41"/>
  <c r="O101" i="41"/>
  <c r="R100" i="41"/>
  <c r="Q100" i="41"/>
  <c r="P100" i="41"/>
  <c r="O100" i="41"/>
  <c r="R99" i="41"/>
  <c r="Q99" i="41"/>
  <c r="P99" i="41"/>
  <c r="O99" i="41"/>
  <c r="R98" i="41"/>
  <c r="Q98" i="41"/>
  <c r="P98" i="41"/>
  <c r="O98" i="41"/>
  <c r="R97" i="41"/>
  <c r="Q97" i="41"/>
  <c r="P97" i="41"/>
  <c r="O97" i="41"/>
  <c r="R96" i="41"/>
  <c r="Q96" i="41"/>
  <c r="P96" i="41"/>
  <c r="O96" i="41"/>
  <c r="R95" i="41"/>
  <c r="Q95" i="41"/>
  <c r="P95" i="41"/>
  <c r="O95" i="41"/>
  <c r="R94" i="41"/>
  <c r="Q94" i="41"/>
  <c r="P94" i="41"/>
  <c r="O94" i="41"/>
  <c r="R93" i="41"/>
  <c r="Q93" i="41"/>
  <c r="P93" i="41"/>
  <c r="O93" i="41"/>
  <c r="R92" i="41"/>
  <c r="Q92" i="41"/>
  <c r="P92" i="41"/>
  <c r="O92" i="41"/>
  <c r="R91" i="41"/>
  <c r="Q91" i="41"/>
  <c r="P91" i="41"/>
  <c r="O91" i="41"/>
  <c r="R90" i="41"/>
  <c r="Q90" i="41"/>
  <c r="P90" i="41"/>
  <c r="O90" i="41"/>
  <c r="R89" i="41"/>
  <c r="Q89" i="41"/>
  <c r="P89" i="41"/>
  <c r="O89" i="41"/>
  <c r="R88" i="41"/>
  <c r="Q88" i="41"/>
  <c r="P88" i="41"/>
  <c r="O88" i="41"/>
  <c r="R87" i="41"/>
  <c r="Q87" i="41"/>
  <c r="P87" i="41"/>
  <c r="O87" i="41"/>
  <c r="R86" i="41"/>
  <c r="Q86" i="41"/>
  <c r="P86" i="41"/>
  <c r="O86" i="41"/>
  <c r="R85" i="41"/>
  <c r="Q85" i="41"/>
  <c r="P85" i="41"/>
  <c r="O85" i="41"/>
  <c r="R84" i="41"/>
  <c r="Q84" i="41"/>
  <c r="P84" i="41"/>
  <c r="O84" i="41"/>
  <c r="R83" i="41"/>
  <c r="Q83" i="41"/>
  <c r="P83" i="41"/>
  <c r="O83" i="41"/>
  <c r="R82" i="41"/>
  <c r="Q82" i="41"/>
  <c r="P82" i="41"/>
  <c r="O82" i="41"/>
  <c r="R81" i="41"/>
  <c r="Q81" i="41"/>
  <c r="P81" i="41"/>
  <c r="O81" i="41"/>
  <c r="R80" i="41"/>
  <c r="Q80" i="41"/>
  <c r="P80" i="41"/>
  <c r="O80" i="41"/>
  <c r="R79" i="41"/>
  <c r="Q79" i="41"/>
  <c r="P79" i="41"/>
  <c r="O79" i="41"/>
  <c r="R78" i="41"/>
  <c r="Q78" i="41"/>
  <c r="P78" i="41"/>
  <c r="O78" i="41"/>
  <c r="R77" i="41"/>
  <c r="Q77" i="41"/>
  <c r="P77" i="41"/>
  <c r="O77" i="41"/>
  <c r="R76" i="41"/>
  <c r="Q76" i="41"/>
  <c r="P76" i="41"/>
  <c r="O76" i="41"/>
  <c r="R75" i="41"/>
  <c r="Q75" i="41"/>
  <c r="P75" i="41"/>
  <c r="O75" i="41"/>
  <c r="R74" i="41"/>
  <c r="Q74" i="41"/>
  <c r="P74" i="41"/>
  <c r="O74" i="41"/>
  <c r="R73" i="41"/>
  <c r="Q73" i="41"/>
  <c r="P73" i="41"/>
  <c r="O73" i="41"/>
  <c r="R72" i="41"/>
  <c r="Q72" i="41"/>
  <c r="P72" i="41"/>
  <c r="O72" i="41"/>
  <c r="R71" i="41"/>
  <c r="Q71" i="41"/>
  <c r="P71" i="41"/>
  <c r="O71" i="41"/>
  <c r="R70" i="41"/>
  <c r="Q70" i="41"/>
  <c r="P70" i="41"/>
  <c r="O70" i="41"/>
  <c r="R69" i="41"/>
  <c r="Q69" i="41"/>
  <c r="P69" i="41"/>
  <c r="O69" i="41"/>
  <c r="R68" i="41"/>
  <c r="Q68" i="41"/>
  <c r="P68" i="41"/>
  <c r="O68" i="41"/>
  <c r="R67" i="41"/>
  <c r="Q67" i="41"/>
  <c r="P67" i="41"/>
  <c r="O67" i="41"/>
  <c r="R66" i="41"/>
  <c r="Q66" i="41"/>
  <c r="P66" i="41"/>
  <c r="O66" i="41"/>
  <c r="R65" i="41"/>
  <c r="Q65" i="41"/>
  <c r="P65" i="41"/>
  <c r="O65" i="41"/>
  <c r="R64" i="41"/>
  <c r="Q64" i="41"/>
  <c r="P64" i="41"/>
  <c r="O64" i="41"/>
  <c r="R63" i="41"/>
  <c r="Q63" i="41"/>
  <c r="P63" i="41"/>
  <c r="O63" i="41"/>
  <c r="R62" i="41"/>
  <c r="Q62" i="41"/>
  <c r="P62" i="41"/>
  <c r="O62" i="41"/>
  <c r="R61" i="41"/>
  <c r="Q61" i="41"/>
  <c r="P61" i="41"/>
  <c r="O61" i="41"/>
  <c r="R60" i="41"/>
  <c r="Q60" i="41"/>
  <c r="P60" i="41"/>
  <c r="O60" i="41"/>
  <c r="R59" i="41"/>
  <c r="Q59" i="41"/>
  <c r="P59" i="41"/>
  <c r="O59" i="41"/>
  <c r="R58" i="41"/>
  <c r="Q58" i="41"/>
  <c r="P58" i="41"/>
  <c r="O58" i="41"/>
  <c r="R57" i="41"/>
  <c r="Q57" i="41"/>
  <c r="P57" i="41"/>
  <c r="O57" i="41"/>
  <c r="R56" i="41"/>
  <c r="Q56" i="41"/>
  <c r="P56" i="41"/>
  <c r="O56" i="41"/>
  <c r="R55" i="41"/>
  <c r="Q55" i="41"/>
  <c r="P55" i="41"/>
  <c r="O55" i="41"/>
  <c r="R54" i="41"/>
  <c r="Q54" i="41"/>
  <c r="P54" i="41"/>
  <c r="O54" i="41"/>
  <c r="R53" i="41"/>
  <c r="Q53" i="41"/>
  <c r="P53" i="41"/>
  <c r="O53" i="41"/>
  <c r="R52" i="41"/>
  <c r="Q52" i="41"/>
  <c r="P52" i="41"/>
  <c r="O52" i="41"/>
  <c r="R51" i="41"/>
  <c r="Q51" i="41"/>
  <c r="P51" i="41"/>
  <c r="O51" i="41"/>
  <c r="R50" i="41"/>
  <c r="Q50" i="41"/>
  <c r="P50" i="41"/>
  <c r="O50" i="41"/>
  <c r="R49" i="41"/>
  <c r="Q49" i="41"/>
  <c r="P49" i="41"/>
  <c r="O49" i="41"/>
  <c r="R48" i="41"/>
  <c r="Q48" i="41"/>
  <c r="P48" i="41"/>
  <c r="O48" i="41"/>
  <c r="R47" i="41"/>
  <c r="Q47" i="41"/>
  <c r="P47" i="41"/>
  <c r="O47" i="41"/>
  <c r="R46" i="41"/>
  <c r="Q46" i="41"/>
  <c r="P46" i="41"/>
  <c r="O46" i="41"/>
  <c r="R45" i="41"/>
  <c r="Q45" i="41"/>
  <c r="P45" i="41"/>
  <c r="O45" i="41"/>
  <c r="R44" i="41"/>
  <c r="Q44" i="41"/>
  <c r="P44" i="41"/>
  <c r="O44" i="41"/>
  <c r="R43" i="41"/>
  <c r="Q43" i="41"/>
  <c r="P43" i="41"/>
  <c r="O43" i="41"/>
  <c r="R42" i="41"/>
  <c r="Q42" i="41"/>
  <c r="P42" i="41"/>
  <c r="O42" i="41"/>
  <c r="R41" i="41"/>
  <c r="Q41" i="41"/>
  <c r="P41" i="41"/>
  <c r="O41" i="41"/>
  <c r="R40" i="41"/>
  <c r="Q40" i="41"/>
  <c r="P40" i="41"/>
  <c r="O40" i="41"/>
  <c r="R39" i="41"/>
  <c r="Q39" i="41"/>
  <c r="P39" i="41"/>
  <c r="O39" i="41"/>
  <c r="R38" i="41"/>
  <c r="Q38" i="41"/>
  <c r="P38" i="41"/>
  <c r="O38" i="41"/>
  <c r="R37" i="41"/>
  <c r="Q37" i="41"/>
  <c r="P37" i="41"/>
  <c r="O37" i="41"/>
  <c r="R36" i="41"/>
  <c r="Q36" i="41"/>
  <c r="P36" i="41"/>
  <c r="O36" i="41"/>
  <c r="R35" i="41"/>
  <c r="Q35" i="41"/>
  <c r="P35" i="41"/>
  <c r="O35" i="41"/>
  <c r="R34" i="41"/>
  <c r="Q34" i="41"/>
  <c r="P34" i="41"/>
  <c r="O34" i="41"/>
  <c r="R33" i="41"/>
  <c r="Q33" i="41"/>
  <c r="P33" i="41"/>
  <c r="O33" i="41"/>
  <c r="R32" i="41"/>
  <c r="Q32" i="41"/>
  <c r="P32" i="41"/>
  <c r="O32" i="41"/>
  <c r="R31" i="41"/>
  <c r="Q31" i="41"/>
  <c r="P31" i="41"/>
  <c r="O31" i="41"/>
  <c r="R30" i="41"/>
  <c r="Q30" i="41"/>
  <c r="P30" i="41"/>
  <c r="O30" i="41"/>
  <c r="R29" i="41"/>
  <c r="Q29" i="41"/>
  <c r="P29" i="41"/>
  <c r="O29" i="41"/>
  <c r="R28" i="41"/>
  <c r="Q28" i="41"/>
  <c r="P28" i="41"/>
  <c r="O28" i="41"/>
  <c r="R27" i="41"/>
  <c r="Q27" i="41"/>
  <c r="P27" i="41"/>
  <c r="O27" i="41"/>
  <c r="R26" i="41"/>
  <c r="Q26" i="41"/>
  <c r="P26" i="41"/>
  <c r="O26" i="41"/>
  <c r="R25" i="41"/>
  <c r="Q25" i="41"/>
  <c r="P25" i="41"/>
  <c r="O25" i="41"/>
  <c r="R24" i="41"/>
  <c r="Q24" i="41"/>
  <c r="P24" i="41"/>
  <c r="O24" i="41"/>
  <c r="R23" i="41"/>
  <c r="Q23" i="41"/>
  <c r="P23" i="41"/>
  <c r="O23" i="41"/>
  <c r="R22" i="41"/>
  <c r="Q22" i="41"/>
  <c r="P22" i="41"/>
  <c r="O22" i="41"/>
  <c r="R21" i="41"/>
  <c r="Q21" i="41"/>
  <c r="P21" i="41"/>
  <c r="O21" i="41"/>
  <c r="R20" i="41"/>
  <c r="Q20" i="41"/>
  <c r="P20" i="41"/>
  <c r="O20" i="41"/>
  <c r="R19" i="41"/>
  <c r="Q19" i="41"/>
  <c r="P19" i="41"/>
  <c r="O19" i="41"/>
  <c r="R18" i="41"/>
  <c r="Q18" i="41"/>
  <c r="P18" i="41"/>
  <c r="O18" i="41"/>
  <c r="R17" i="41"/>
  <c r="Q17" i="41"/>
  <c r="P17" i="41"/>
  <c r="O17" i="41"/>
  <c r="R16" i="41"/>
  <c r="Q16" i="41"/>
  <c r="P16" i="41"/>
  <c r="O16" i="41"/>
  <c r="R15" i="41"/>
  <c r="Q15" i="41"/>
  <c r="P15" i="41"/>
  <c r="O15" i="41"/>
  <c r="V442" i="40" l="1"/>
  <c r="W1592" i="33"/>
  <c r="V576" i="40"/>
  <c r="V579" i="40" s="1"/>
  <c r="V580" i="40" s="1"/>
  <c r="J564" i="40"/>
  <c r="W116" i="33"/>
  <c r="W113" i="33"/>
  <c r="W51" i="40" s="1"/>
  <c r="J80" i="33"/>
  <c r="V836" i="33"/>
  <c r="W831" i="33"/>
  <c r="W245" i="40" s="1"/>
  <c r="W81" i="33"/>
  <c r="W37" i="40" s="1"/>
  <c r="W1878" i="33"/>
  <c r="I1878" i="33" s="1"/>
  <c r="W1942" i="33" s="1"/>
  <c r="W1944" i="33" s="1"/>
  <c r="W550" i="40" s="1"/>
  <c r="B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W443" i="40" l="1"/>
  <c r="V1593" i="33"/>
  <c r="W1590" i="33"/>
  <c r="W442" i="40" s="1"/>
  <c r="W578" i="40"/>
  <c r="J578" i="40" s="1"/>
  <c r="W79" i="33"/>
  <c r="W36" i="40" s="1"/>
  <c r="W576" i="40" s="1"/>
  <c r="W82" i="33"/>
  <c r="S1948" i="33"/>
  <c r="S1950" i="33" s="1"/>
  <c r="S552" i="40" s="1"/>
  <c r="B1969" i="33" a="1"/>
  <c r="B1969" i="33" s="1"/>
  <c r="B1942" i="33" a="1"/>
  <c r="B1942" i="33" s="1"/>
  <c r="S1960" i="33"/>
  <c r="S1962" i="33" s="1"/>
  <c r="S556" i="40" s="1"/>
  <c r="T1957" i="33"/>
  <c r="T1959" i="33" s="1"/>
  <c r="T555" i="40" s="1"/>
  <c r="S1966" i="33"/>
  <c r="S1968" i="33" s="1"/>
  <c r="S558" i="40" s="1"/>
  <c r="R1948" i="33"/>
  <c r="R1950" i="33" s="1"/>
  <c r="R552" i="40" s="1"/>
  <c r="W1948" i="33"/>
  <c r="W1950" i="33" s="1"/>
  <c r="W552" i="40" s="1"/>
  <c r="L1933" i="33"/>
  <c r="L1935" i="33" s="1"/>
  <c r="L547" i="40" s="1"/>
  <c r="P1942" i="33"/>
  <c r="P1944" i="33" s="1"/>
  <c r="P550" i="40" s="1"/>
  <c r="P1945" i="33"/>
  <c r="P1947" i="33" s="1"/>
  <c r="P551" i="40" s="1"/>
  <c r="P1957" i="33"/>
  <c r="P1959" i="33" s="1"/>
  <c r="P555" i="40" s="1"/>
  <c r="L1969" i="33"/>
  <c r="L1971" i="33" s="1"/>
  <c r="L559" i="40" s="1"/>
  <c r="P1954" i="33"/>
  <c r="P1956" i="33" s="1"/>
  <c r="P554" i="40" s="1"/>
  <c r="W1939" i="33"/>
  <c r="W1941" i="33" s="1"/>
  <c r="W549" i="40" s="1"/>
  <c r="O1942" i="33"/>
  <c r="O1944" i="33" s="1"/>
  <c r="O550" i="40" s="1"/>
  <c r="T1969" i="33"/>
  <c r="T1971" i="33" s="1"/>
  <c r="T559" i="40" s="1"/>
  <c r="U1963" i="33"/>
  <c r="U1965" i="33" s="1"/>
  <c r="U557" i="40" s="1"/>
  <c r="W1966" i="33"/>
  <c r="W1968" i="33" s="1"/>
  <c r="W558" i="40" s="1"/>
  <c r="M1963" i="33"/>
  <c r="M1965" i="33" s="1"/>
  <c r="M557" i="40" s="1"/>
  <c r="V1957" i="33"/>
  <c r="V1959" i="33" s="1"/>
  <c r="V555" i="40" s="1"/>
  <c r="V1951" i="33"/>
  <c r="V1953" i="33" s="1"/>
  <c r="V553" i="40" s="1"/>
  <c r="P1951" i="33"/>
  <c r="P1953" i="33" s="1"/>
  <c r="P553" i="40" s="1"/>
  <c r="Q1951" i="33"/>
  <c r="Q1953" i="33" s="1"/>
  <c r="Q553" i="40" s="1"/>
  <c r="Q1945" i="33"/>
  <c r="Q1947" i="33" s="1"/>
  <c r="Q551" i="40" s="1"/>
  <c r="P1966" i="33"/>
  <c r="P1968" i="33" s="1"/>
  <c r="P558" i="40" s="1"/>
  <c r="M1945" i="33"/>
  <c r="M1947" i="33" s="1"/>
  <c r="M551" i="40" s="1"/>
  <c r="O1948" i="33"/>
  <c r="O1950" i="33" s="1"/>
  <c r="O552" i="40" s="1"/>
  <c r="Q1942" i="33"/>
  <c r="Q1944" i="33" s="1"/>
  <c r="Q550" i="40" s="1"/>
  <c r="Q1963" i="33"/>
  <c r="Q1965" i="33" s="1"/>
  <c r="Q557" i="40" s="1"/>
  <c r="B1956" i="33" a="1"/>
  <c r="B1956" i="33" s="1"/>
  <c r="B554" i="40" s="1"/>
  <c r="M1957" i="33"/>
  <c r="M1959" i="33" s="1"/>
  <c r="M555" i="40" s="1"/>
  <c r="M1969" i="33"/>
  <c r="M1971" i="33" s="1"/>
  <c r="M559" i="40" s="1"/>
  <c r="M1951" i="33"/>
  <c r="M1953" i="33" s="1"/>
  <c r="M553" i="40" s="1"/>
  <c r="P1963" i="33"/>
  <c r="P1965" i="33" s="1"/>
  <c r="P557" i="40" s="1"/>
  <c r="B1954" i="33" a="1"/>
  <c r="B1954" i="33" s="1"/>
  <c r="N1936" i="33"/>
  <c r="N1938" i="33" s="1"/>
  <c r="N548" i="40" s="1"/>
  <c r="B1950" i="33" a="1"/>
  <c r="B1950" i="33" s="1"/>
  <c r="B552" i="40" s="1"/>
  <c r="B1933" i="33" a="1"/>
  <c r="B1933" i="33" s="1"/>
  <c r="U1936" i="33"/>
  <c r="U1938" i="33" s="1"/>
  <c r="U548" i="40" s="1"/>
  <c r="B1953" i="33" a="1"/>
  <c r="B1953" i="33" s="1"/>
  <c r="B553" i="40" s="1"/>
  <c r="O1957" i="33"/>
  <c r="O1959" i="33" s="1"/>
  <c r="O555" i="40" s="1"/>
  <c r="B1952" i="33" a="1"/>
  <c r="B1952" i="33" s="1"/>
  <c r="S1954" i="33"/>
  <c r="S1956" i="33" s="1"/>
  <c r="S554" i="40" s="1"/>
  <c r="L1954" i="33"/>
  <c r="L1956" i="33" s="1"/>
  <c r="L554" i="40" s="1"/>
  <c r="B1949" i="33" a="1"/>
  <c r="B1949" i="33" s="1"/>
  <c r="O1954" i="33"/>
  <c r="O1956" i="33" s="1"/>
  <c r="O554" i="40" s="1"/>
  <c r="T1951" i="33"/>
  <c r="T1953" i="33" s="1"/>
  <c r="T553" i="40" s="1"/>
  <c r="B1941" i="33" a="1"/>
  <c r="B1941" i="33" s="1"/>
  <c r="B549" i="40" s="1"/>
  <c r="R1954" i="33"/>
  <c r="R1956" i="33" s="1"/>
  <c r="R554" i="40" s="1"/>
  <c r="S1936" i="33"/>
  <c r="S1938" i="33" s="1"/>
  <c r="S548" i="40" s="1"/>
  <c r="M1939" i="33"/>
  <c r="M1941" i="33" s="1"/>
  <c r="M549" i="40" s="1"/>
  <c r="S1933" i="33"/>
  <c r="S1935" i="33" s="1"/>
  <c r="S547" i="40" s="1"/>
  <c r="N1954" i="33"/>
  <c r="N1956" i="33" s="1"/>
  <c r="N554" i="40" s="1"/>
  <c r="Q1957" i="33"/>
  <c r="Q1959" i="33" s="1"/>
  <c r="Q555" i="40" s="1"/>
  <c r="R1945" i="33"/>
  <c r="R1947" i="33" s="1"/>
  <c r="R551" i="40" s="1"/>
  <c r="B1962" i="33" a="1"/>
  <c r="B1962" i="33" s="1"/>
  <c r="B556" i="40" s="1"/>
  <c r="S1957" i="33"/>
  <c r="S1959" i="33" s="1"/>
  <c r="S555" i="40" s="1"/>
  <c r="N1951" i="33"/>
  <c r="N1953" i="33" s="1"/>
  <c r="N553" i="40" s="1"/>
  <c r="T1960" i="33"/>
  <c r="T1962" i="33" s="1"/>
  <c r="T556" i="40" s="1"/>
  <c r="U1933" i="33"/>
  <c r="U1935" i="33" s="1"/>
  <c r="U547" i="40" s="1"/>
  <c r="R1969" i="33"/>
  <c r="R1971" i="33" s="1"/>
  <c r="R559" i="40" s="1"/>
  <c r="U1954" i="33"/>
  <c r="U1956" i="33" s="1"/>
  <c r="U554" i="40" s="1"/>
  <c r="L1939" i="33"/>
  <c r="L1941" i="33" s="1"/>
  <c r="L549" i="40" s="1"/>
  <c r="W1945" i="33"/>
  <c r="W1947" i="33" s="1"/>
  <c r="W551" i="40" s="1"/>
  <c r="N1960" i="33"/>
  <c r="N1962" i="33" s="1"/>
  <c r="N556" i="40" s="1"/>
  <c r="V1966" i="33"/>
  <c r="V1968" i="33" s="1"/>
  <c r="V558" i="40" s="1"/>
  <c r="B1961" i="33" a="1"/>
  <c r="B1961" i="33" s="1"/>
  <c r="W1954" i="33"/>
  <c r="W1956" i="33" s="1"/>
  <c r="W554" i="40" s="1"/>
  <c r="W1963" i="33"/>
  <c r="W1965" i="33" s="1"/>
  <c r="W557" i="40" s="1"/>
  <c r="B1940" i="33" a="1"/>
  <c r="B1940" i="33" s="1"/>
  <c r="N1957" i="33"/>
  <c r="N1959" i="33" s="1"/>
  <c r="N555" i="40" s="1"/>
  <c r="T1933" i="33"/>
  <c r="T1935" i="33" s="1"/>
  <c r="T547" i="40" s="1"/>
  <c r="B1959" i="33" a="1"/>
  <c r="B1959" i="33" s="1"/>
  <c r="B555" i="40" s="1"/>
  <c r="U1948" i="33"/>
  <c r="U1950" i="33" s="1"/>
  <c r="U552" i="40" s="1"/>
  <c r="B1944" i="33" a="1"/>
  <c r="B1944" i="33" s="1"/>
  <c r="B550" i="40" s="1"/>
  <c r="V1948" i="33"/>
  <c r="V1950" i="33" s="1"/>
  <c r="V552" i="40" s="1"/>
  <c r="U1951" i="33"/>
  <c r="U1953" i="33" s="1"/>
  <c r="U553" i="40" s="1"/>
  <c r="W1957" i="33"/>
  <c r="W1959" i="33" s="1"/>
  <c r="W555" i="40" s="1"/>
  <c r="O1966" i="33"/>
  <c r="O1968" i="33" s="1"/>
  <c r="O558" i="40" s="1"/>
  <c r="R1960" i="33"/>
  <c r="R1962" i="33" s="1"/>
  <c r="R556" i="40" s="1"/>
  <c r="N1966" i="33"/>
  <c r="N1968" i="33" s="1"/>
  <c r="N558" i="40" s="1"/>
  <c r="B1937" i="33" a="1"/>
  <c r="B1937" i="33" s="1"/>
  <c r="L1957" i="33"/>
  <c r="L1959" i="33" s="1"/>
  <c r="L555" i="40" s="1"/>
  <c r="S1942" i="33"/>
  <c r="S1944" i="33" s="1"/>
  <c r="S550" i="40" s="1"/>
  <c r="V1936" i="33"/>
  <c r="V1938" i="33" s="1"/>
  <c r="V548" i="40" s="1"/>
  <c r="U1966" i="33"/>
  <c r="U1968" i="33" s="1"/>
  <c r="U558" i="40" s="1"/>
  <c r="B1970" i="33" a="1"/>
  <c r="B1970" i="33" s="1"/>
  <c r="Q1936" i="33"/>
  <c r="Q1938" i="33" s="1"/>
  <c r="Q548" i="40" s="1"/>
  <c r="V1960" i="33"/>
  <c r="V1962" i="33" s="1"/>
  <c r="V556" i="40" s="1"/>
  <c r="N1969" i="33"/>
  <c r="N1971" i="33" s="1"/>
  <c r="N559" i="40" s="1"/>
  <c r="S1945" i="33"/>
  <c r="S1947" i="33" s="1"/>
  <c r="S551" i="40" s="1"/>
  <c r="O1960" i="33"/>
  <c r="O1962" i="33" s="1"/>
  <c r="O556" i="40" s="1"/>
  <c r="U1969" i="33"/>
  <c r="U1971" i="33" s="1"/>
  <c r="U559" i="40" s="1"/>
  <c r="T1966" i="33"/>
  <c r="T1968" i="33" s="1"/>
  <c r="T558" i="40" s="1"/>
  <c r="P1960" i="33"/>
  <c r="P1962" i="33" s="1"/>
  <c r="P556" i="40" s="1"/>
  <c r="V1939" i="33"/>
  <c r="V1941" i="33" s="1"/>
  <c r="V549" i="40" s="1"/>
  <c r="L1960" i="33"/>
  <c r="L1962" i="33" s="1"/>
  <c r="L556" i="40" s="1"/>
  <c r="M1933" i="33"/>
  <c r="M1935" i="33" s="1"/>
  <c r="M547" i="40" s="1"/>
  <c r="Q1960" i="33"/>
  <c r="Q1962" i="33" s="1"/>
  <c r="Q556" i="40" s="1"/>
  <c r="S1963" i="33"/>
  <c r="S1965" i="33" s="1"/>
  <c r="S557" i="40" s="1"/>
  <c r="U1957" i="33"/>
  <c r="U1959" i="33" s="1"/>
  <c r="U555" i="40" s="1"/>
  <c r="B1934" i="33" a="1"/>
  <c r="B1934" i="33" s="1"/>
  <c r="R1963" i="33"/>
  <c r="R1965" i="33" s="1"/>
  <c r="R557" i="40" s="1"/>
  <c r="R1933" i="33"/>
  <c r="R1935" i="33" s="1"/>
  <c r="R547" i="40" s="1"/>
  <c r="P1969" i="33"/>
  <c r="P1971" i="33" s="1"/>
  <c r="P559" i="40" s="1"/>
  <c r="T1954" i="33"/>
  <c r="T1956" i="33" s="1"/>
  <c r="T554" i="40" s="1"/>
  <c r="V1945" i="33"/>
  <c r="V1947" i="33" s="1"/>
  <c r="V551" i="40" s="1"/>
  <c r="M1960" i="33"/>
  <c r="M1962" i="33" s="1"/>
  <c r="M556" i="40" s="1"/>
  <c r="N1945" i="33"/>
  <c r="N1947" i="33" s="1"/>
  <c r="N551" i="40" s="1"/>
  <c r="L1945" i="33"/>
  <c r="L1947" i="33" s="1"/>
  <c r="L551" i="40" s="1"/>
  <c r="W1951" i="33"/>
  <c r="W1953" i="33" s="1"/>
  <c r="W553" i="40" s="1"/>
  <c r="U1945" i="33"/>
  <c r="U1947" i="33" s="1"/>
  <c r="U551" i="40" s="1"/>
  <c r="B1955" i="33" a="1"/>
  <c r="B1955" i="33" s="1"/>
  <c r="T1948" i="33"/>
  <c r="T1950" i="33" s="1"/>
  <c r="T552" i="40" s="1"/>
  <c r="B1965" i="33" a="1"/>
  <c r="B1965" i="33" s="1"/>
  <c r="B557" i="40" s="1"/>
  <c r="W1969" i="33"/>
  <c r="W1971" i="33" s="1"/>
  <c r="W559" i="40" s="1"/>
  <c r="P1948" i="33"/>
  <c r="P1950" i="33" s="1"/>
  <c r="P552" i="40" s="1"/>
  <c r="B1935" i="33" a="1"/>
  <c r="B1935" i="33" s="1"/>
  <c r="B547" i="40" s="1"/>
  <c r="S1969" i="33"/>
  <c r="S1971" i="33" s="1"/>
  <c r="S559" i="40" s="1"/>
  <c r="T1963" i="33"/>
  <c r="T1965" i="33" s="1"/>
  <c r="T557" i="40" s="1"/>
  <c r="O1933" i="33"/>
  <c r="O1935" i="33" s="1"/>
  <c r="O547" i="40" s="1"/>
  <c r="B1945" i="33" a="1"/>
  <c r="B1945" i="33" s="1"/>
  <c r="V1969" i="33"/>
  <c r="V1971" i="33" s="1"/>
  <c r="V559" i="40" s="1"/>
  <c r="P1933" i="33"/>
  <c r="P1935" i="33" s="1"/>
  <c r="P547" i="40" s="1"/>
  <c r="Q1954" i="33"/>
  <c r="Q1956" i="33" s="1"/>
  <c r="Q554" i="40" s="1"/>
  <c r="O1951" i="33"/>
  <c r="O1953" i="33" s="1"/>
  <c r="O553" i="40" s="1"/>
  <c r="N1933" i="33"/>
  <c r="N1935" i="33" s="1"/>
  <c r="N547" i="40" s="1"/>
  <c r="Q1966" i="33"/>
  <c r="Q1968" i="33" s="1"/>
  <c r="Q558" i="40" s="1"/>
  <c r="O1963" i="33"/>
  <c r="O1965" i="33" s="1"/>
  <c r="O557" i="40" s="1"/>
  <c r="R1939" i="33"/>
  <c r="R1941" i="33" s="1"/>
  <c r="R549" i="40" s="1"/>
  <c r="B1960" i="33" a="1"/>
  <c r="B1960" i="33" s="1"/>
  <c r="T1939" i="33"/>
  <c r="T1941" i="33" s="1"/>
  <c r="T549" i="40" s="1"/>
  <c r="U1960" i="33"/>
  <c r="U1962" i="33" s="1"/>
  <c r="U556" i="40" s="1"/>
  <c r="P1939" i="33"/>
  <c r="P1941" i="33" s="1"/>
  <c r="P549" i="40" s="1"/>
  <c r="L1963" i="33"/>
  <c r="L1965" i="33" s="1"/>
  <c r="L557" i="40" s="1"/>
  <c r="M1966" i="33"/>
  <c r="M1968" i="33" s="1"/>
  <c r="M558" i="40" s="1"/>
  <c r="O1939" i="33"/>
  <c r="O1941" i="33" s="1"/>
  <c r="O549" i="40" s="1"/>
  <c r="Q1948" i="33"/>
  <c r="Q1950" i="33" s="1"/>
  <c r="Q552" i="40" s="1"/>
  <c r="S1951" i="33"/>
  <c r="S1953" i="33" s="1"/>
  <c r="S553" i="40" s="1"/>
  <c r="L1936" i="33"/>
  <c r="L1938" i="33" s="1"/>
  <c r="L548" i="40" s="1"/>
  <c r="B1967" i="33" a="1"/>
  <c r="B1967" i="33" s="1"/>
  <c r="R1936" i="33"/>
  <c r="R1938" i="33" s="1"/>
  <c r="R548" i="40" s="1"/>
  <c r="L1951" i="33"/>
  <c r="L1953" i="33" s="1"/>
  <c r="L553" i="40" s="1"/>
  <c r="R1942" i="33"/>
  <c r="R1944" i="33" s="1"/>
  <c r="R550" i="40" s="1"/>
  <c r="N1939" i="33"/>
  <c r="N1941" i="33" s="1"/>
  <c r="N549" i="40" s="1"/>
  <c r="P1936" i="33"/>
  <c r="P1938" i="33" s="1"/>
  <c r="P548" i="40" s="1"/>
  <c r="B1958" i="33" a="1"/>
  <c r="B1958" i="33" s="1"/>
  <c r="R1951" i="33"/>
  <c r="R1953" i="33" s="1"/>
  <c r="R553" i="40" s="1"/>
  <c r="W1933" i="33"/>
  <c r="W1935" i="33" s="1"/>
  <c r="W547" i="40" s="1"/>
  <c r="M1936" i="33"/>
  <c r="M1938" i="33" s="1"/>
  <c r="M548" i="40" s="1"/>
  <c r="O1936" i="33"/>
  <c r="O1938" i="33" s="1"/>
  <c r="O548" i="40" s="1"/>
  <c r="B1971" i="33" a="1"/>
  <c r="B1971" i="33" s="1"/>
  <c r="B559" i="40" s="1"/>
  <c r="M1948" i="33"/>
  <c r="M1950" i="33" s="1"/>
  <c r="M552" i="40" s="1"/>
  <c r="N1942" i="33"/>
  <c r="N1944" i="33" s="1"/>
  <c r="N550" i="40" s="1"/>
  <c r="V1954" i="33"/>
  <c r="V1956" i="33" s="1"/>
  <c r="V554" i="40" s="1"/>
  <c r="L1942" i="33"/>
  <c r="L1944" i="33" s="1"/>
  <c r="L550" i="40" s="1"/>
  <c r="O1945" i="33"/>
  <c r="O1947" i="33" s="1"/>
  <c r="O551" i="40" s="1"/>
  <c r="T1945" i="33"/>
  <c r="T1947" i="33" s="1"/>
  <c r="T551" i="40" s="1"/>
  <c r="B1948" i="33" a="1"/>
  <c r="B1948" i="33" s="1"/>
  <c r="W1960" i="33"/>
  <c r="W1962" i="33" s="1"/>
  <c r="W556" i="40" s="1"/>
  <c r="B1939" i="33" a="1"/>
  <c r="B1939" i="33" s="1"/>
  <c r="B1938" i="33" a="1"/>
  <c r="B1938" i="33" s="1"/>
  <c r="B548" i="40" s="1"/>
  <c r="R1957" i="33"/>
  <c r="R1959" i="33" s="1"/>
  <c r="R555" i="40" s="1"/>
  <c r="B1947" i="33" a="1"/>
  <c r="B1947" i="33" s="1"/>
  <c r="B551" i="40" s="1"/>
  <c r="S1939" i="33"/>
  <c r="S1941" i="33" s="1"/>
  <c r="S549" i="40" s="1"/>
  <c r="B1964" i="33" a="1"/>
  <c r="B1964" i="33" s="1"/>
  <c r="W1936" i="33"/>
  <c r="W1938" i="33" s="1"/>
  <c r="W548" i="40" s="1"/>
  <c r="T1936" i="33"/>
  <c r="T1938" i="33" s="1"/>
  <c r="T548" i="40" s="1"/>
  <c r="B1951" i="33" a="1"/>
  <c r="B1951" i="33" s="1"/>
  <c r="Q1933" i="33"/>
  <c r="Q1935" i="33" s="1"/>
  <c r="Q547" i="40" s="1"/>
  <c r="B1968" i="33" a="1"/>
  <c r="B1968" i="33" s="1"/>
  <c r="B558" i="40" s="1"/>
  <c r="U1939" i="33"/>
  <c r="U1941" i="33" s="1"/>
  <c r="U549" i="40" s="1"/>
  <c r="R1966" i="33"/>
  <c r="R1968" i="33" s="1"/>
  <c r="R558" i="40" s="1"/>
  <c r="B1963" i="33" a="1"/>
  <c r="B1963" i="33" s="1"/>
  <c r="V1963" i="33"/>
  <c r="V1965" i="33" s="1"/>
  <c r="V557" i="40" s="1"/>
  <c r="B1957" i="33" a="1"/>
  <c r="B1957" i="33" s="1"/>
  <c r="B1936" i="33" a="1"/>
  <c r="B1936" i="33" s="1"/>
  <c r="L1948" i="33"/>
  <c r="L1950" i="33" s="1"/>
  <c r="L552" i="40" s="1"/>
  <c r="B1943" i="33" a="1"/>
  <c r="B1943" i="33" s="1"/>
  <c r="M1942" i="33"/>
  <c r="M1944" i="33" s="1"/>
  <c r="M550" i="40" s="1"/>
  <c r="V1933" i="33"/>
  <c r="V1935" i="33" s="1"/>
  <c r="V547" i="40" s="1"/>
  <c r="N1963" i="33"/>
  <c r="N1965" i="33" s="1"/>
  <c r="N557" i="40" s="1"/>
  <c r="N1948" i="33"/>
  <c r="N1950" i="33" s="1"/>
  <c r="N552" i="40" s="1"/>
  <c r="M1954" i="33"/>
  <c r="M1956" i="33" s="1"/>
  <c r="M554" i="40" s="1"/>
  <c r="Q1939" i="33"/>
  <c r="Q1941" i="33" s="1"/>
  <c r="Q549" i="40" s="1"/>
  <c r="O1969" i="33"/>
  <c r="O1971" i="33" s="1"/>
  <c r="O559" i="40" s="1"/>
  <c r="Q1969" i="33"/>
  <c r="Q1971" i="33" s="1"/>
  <c r="Q559" i="40" s="1"/>
  <c r="B1966" i="33" a="1"/>
  <c r="B1966" i="33" s="1"/>
  <c r="L1966" i="33"/>
  <c r="L1968" i="33" s="1"/>
  <c r="L558" i="40" s="1"/>
  <c r="B1946" i="33" a="1"/>
  <c r="B1946" i="33" s="1"/>
  <c r="T1942" i="33"/>
  <c r="T1944" i="33" s="1"/>
  <c r="T550" i="40" s="1"/>
  <c r="U1942" i="33"/>
  <c r="U1944" i="33" s="1"/>
  <c r="U550" i="40" s="1"/>
  <c r="V1942" i="33"/>
  <c r="V1944" i="33" s="1"/>
  <c r="V550" i="40" s="1"/>
  <c r="N504" i="16"/>
  <c r="O504" i="16" s="1"/>
  <c r="N503" i="16"/>
  <c r="O503" i="16" s="1"/>
  <c r="O502" i="16"/>
  <c r="N502" i="16"/>
  <c r="N501" i="16"/>
  <c r="O501" i="16" s="1"/>
  <c r="N500" i="16"/>
  <c r="O500" i="16" s="1"/>
  <c r="N499" i="16"/>
  <c r="O499" i="16" s="1"/>
  <c r="N498" i="16"/>
  <c r="O498" i="16" s="1"/>
  <c r="N497" i="16"/>
  <c r="O497" i="16" s="1"/>
  <c r="N496" i="16"/>
  <c r="O496" i="16" s="1"/>
  <c r="N495" i="16"/>
  <c r="O495" i="16" s="1"/>
  <c r="N494" i="16"/>
  <c r="O494" i="16" s="1"/>
  <c r="N493" i="16"/>
  <c r="O493" i="16" s="1"/>
  <c r="N492" i="16"/>
  <c r="O492" i="16" s="1"/>
  <c r="N491" i="16"/>
  <c r="O491" i="16" s="1"/>
  <c r="O490" i="16"/>
  <c r="N490" i="16"/>
  <c r="N489" i="16"/>
  <c r="O489" i="16" s="1"/>
  <c r="N488" i="16"/>
  <c r="O488" i="16" s="1"/>
  <c r="N487" i="16"/>
  <c r="O487" i="16" s="1"/>
  <c r="N486" i="16"/>
  <c r="O486" i="16" s="1"/>
  <c r="N485" i="16"/>
  <c r="O485" i="16" s="1"/>
  <c r="N484" i="16"/>
  <c r="O484" i="16" s="1"/>
  <c r="N483" i="16"/>
  <c r="O483" i="16" s="1"/>
  <c r="N482" i="16"/>
  <c r="O482" i="16" s="1"/>
  <c r="N481" i="16"/>
  <c r="O481" i="16" s="1"/>
  <c r="N480" i="16"/>
  <c r="O480" i="16" s="1"/>
  <c r="N479" i="16"/>
  <c r="O479" i="16" s="1"/>
  <c r="N478" i="16"/>
  <c r="O478" i="16" s="1"/>
  <c r="N477" i="16"/>
  <c r="O477" i="16" s="1"/>
  <c r="N476" i="16"/>
  <c r="O476" i="16" s="1"/>
  <c r="N475" i="16"/>
  <c r="O475" i="16" s="1"/>
  <c r="N474" i="16"/>
  <c r="O474" i="16" s="1"/>
  <c r="N473" i="16"/>
  <c r="O473" i="16" s="1"/>
  <c r="N472" i="16"/>
  <c r="O472" i="16" s="1"/>
  <c r="N471" i="16"/>
  <c r="O471" i="16" s="1"/>
  <c r="N470" i="16"/>
  <c r="O470" i="16" s="1"/>
  <c r="N469" i="16"/>
  <c r="O469" i="16" s="1"/>
  <c r="N468" i="16"/>
  <c r="O468" i="16" s="1"/>
  <c r="N467" i="16"/>
  <c r="O467" i="16" s="1"/>
  <c r="O466" i="16"/>
  <c r="N466" i="16"/>
  <c r="N465" i="16"/>
  <c r="O465" i="16" s="1"/>
  <c r="N464" i="16"/>
  <c r="O464" i="16" s="1"/>
  <c r="N463" i="16"/>
  <c r="O463" i="16" s="1"/>
  <c r="N462" i="16"/>
  <c r="O462" i="16" s="1"/>
  <c r="N461" i="16"/>
  <c r="O461" i="16" s="1"/>
  <c r="N460" i="16"/>
  <c r="O460" i="16" s="1"/>
  <c r="N459" i="16"/>
  <c r="O459" i="16" s="1"/>
  <c r="N458" i="16"/>
  <c r="O458" i="16" s="1"/>
  <c r="N457" i="16"/>
  <c r="O457" i="16" s="1"/>
  <c r="N456" i="16"/>
  <c r="O456" i="16" s="1"/>
  <c r="N455" i="16"/>
  <c r="O455" i="16" s="1"/>
  <c r="O454" i="16"/>
  <c r="N454" i="16"/>
  <c r="N453" i="16"/>
  <c r="O453" i="16" s="1"/>
  <c r="N452" i="16"/>
  <c r="O452" i="16" s="1"/>
  <c r="N451" i="16"/>
  <c r="O451" i="16" s="1"/>
  <c r="N450" i="16"/>
  <c r="O450" i="16" s="1"/>
  <c r="O449" i="16"/>
  <c r="N449" i="16"/>
  <c r="O448" i="16"/>
  <c r="N448" i="16"/>
  <c r="N447" i="16"/>
  <c r="O447" i="16" s="1"/>
  <c r="N446" i="16"/>
  <c r="O446" i="16" s="1"/>
  <c r="N445" i="16"/>
  <c r="O445" i="16" s="1"/>
  <c r="N444" i="16"/>
  <c r="O444" i="16" s="1"/>
  <c r="N443" i="16"/>
  <c r="O443" i="16" s="1"/>
  <c r="N442" i="16"/>
  <c r="O442" i="16" s="1"/>
  <c r="N441" i="16"/>
  <c r="O441" i="16" s="1"/>
  <c r="N440" i="16"/>
  <c r="O440" i="16" s="1"/>
  <c r="N439" i="16"/>
  <c r="O439" i="16" s="1"/>
  <c r="N438" i="16"/>
  <c r="O438" i="16" s="1"/>
  <c r="N437" i="16"/>
  <c r="O437" i="16" s="1"/>
  <c r="O436" i="16"/>
  <c r="N436" i="16"/>
  <c r="N435" i="16"/>
  <c r="O435" i="16" s="1"/>
  <c r="N434" i="16"/>
  <c r="O434" i="16" s="1"/>
  <c r="N433" i="16"/>
  <c r="O433" i="16" s="1"/>
  <c r="N432" i="16"/>
  <c r="O432" i="16" s="1"/>
  <c r="N431" i="16"/>
  <c r="O431" i="16" s="1"/>
  <c r="N430" i="16"/>
  <c r="O430" i="16" s="1"/>
  <c r="N429" i="16"/>
  <c r="O429" i="16" s="1"/>
  <c r="N428" i="16"/>
  <c r="O428" i="16" s="1"/>
  <c r="N427" i="16"/>
  <c r="O427" i="16" s="1"/>
  <c r="N426" i="16"/>
  <c r="O426" i="16" s="1"/>
  <c r="N425" i="16"/>
  <c r="O425" i="16" s="1"/>
  <c r="N424" i="16"/>
  <c r="O424" i="16" s="1"/>
  <c r="N423" i="16"/>
  <c r="O423" i="16" s="1"/>
  <c r="N422" i="16"/>
  <c r="O422" i="16" s="1"/>
  <c r="N421" i="16"/>
  <c r="O421" i="16" s="1"/>
  <c r="N420" i="16"/>
  <c r="O420" i="16" s="1"/>
  <c r="N419" i="16"/>
  <c r="O419" i="16" s="1"/>
  <c r="N418" i="16"/>
  <c r="O418" i="16" s="1"/>
  <c r="N417" i="16"/>
  <c r="O417" i="16" s="1"/>
  <c r="N416" i="16"/>
  <c r="O416" i="16" s="1"/>
  <c r="N415" i="16"/>
  <c r="O415" i="16" s="1"/>
  <c r="N414" i="16"/>
  <c r="O414" i="16" s="1"/>
  <c r="N413" i="16"/>
  <c r="O413" i="16" s="1"/>
  <c r="N412" i="16"/>
  <c r="O412" i="16" s="1"/>
  <c r="N411" i="16"/>
  <c r="O411" i="16" s="1"/>
  <c r="N410" i="16"/>
  <c r="O410" i="16" s="1"/>
  <c r="N409" i="16"/>
  <c r="O409" i="16" s="1"/>
  <c r="N408" i="16"/>
  <c r="O408" i="16" s="1"/>
  <c r="N407" i="16"/>
  <c r="O407" i="16" s="1"/>
  <c r="N406" i="16"/>
  <c r="O406" i="16" s="1"/>
  <c r="N405" i="16"/>
  <c r="O405" i="16" s="1"/>
  <c r="N404" i="16"/>
  <c r="O404" i="16" s="1"/>
  <c r="N403" i="16"/>
  <c r="O403" i="16" s="1"/>
  <c r="N402" i="16"/>
  <c r="O402" i="16" s="1"/>
  <c r="N401" i="16"/>
  <c r="O401" i="16" s="1"/>
  <c r="N400" i="16"/>
  <c r="O400" i="16" s="1"/>
  <c r="N399" i="16"/>
  <c r="O399" i="16" s="1"/>
  <c r="N398" i="16"/>
  <c r="O398" i="16" s="1"/>
  <c r="N397" i="16"/>
  <c r="O397" i="16" s="1"/>
  <c r="N396" i="16"/>
  <c r="O396" i="16" s="1"/>
  <c r="N395" i="16"/>
  <c r="O395" i="16" s="1"/>
  <c r="N394" i="16"/>
  <c r="O394" i="16" s="1"/>
  <c r="O393" i="16"/>
  <c r="N393" i="16"/>
  <c r="N392" i="16"/>
  <c r="O392" i="16" s="1"/>
  <c r="N391" i="16"/>
  <c r="O391" i="16" s="1"/>
  <c r="N390" i="16"/>
  <c r="O390" i="16" s="1"/>
  <c r="N389" i="16"/>
  <c r="O389" i="16" s="1"/>
  <c r="N388" i="16"/>
  <c r="O388" i="16" s="1"/>
  <c r="N387" i="16"/>
  <c r="O387" i="16" s="1"/>
  <c r="N386" i="16"/>
  <c r="O386" i="16" s="1"/>
  <c r="N385" i="16"/>
  <c r="O385" i="16" s="1"/>
  <c r="N384" i="16"/>
  <c r="O384" i="16" s="1"/>
  <c r="O383" i="16"/>
  <c r="N383" i="16"/>
  <c r="N382" i="16"/>
  <c r="O382" i="16" s="1"/>
  <c r="N381" i="16"/>
  <c r="O381" i="16" s="1"/>
  <c r="N380" i="16"/>
  <c r="O380" i="16" s="1"/>
  <c r="N379" i="16"/>
  <c r="O379" i="16" s="1"/>
  <c r="N378" i="16"/>
  <c r="O378" i="16" s="1"/>
  <c r="N377" i="16"/>
  <c r="O377" i="16" s="1"/>
  <c r="N376" i="16"/>
  <c r="O376" i="16" s="1"/>
  <c r="N375" i="16"/>
  <c r="O375" i="16" s="1"/>
  <c r="N374" i="16"/>
  <c r="O374" i="16" s="1"/>
  <c r="N373" i="16"/>
  <c r="O373" i="16" s="1"/>
  <c r="N372" i="16"/>
  <c r="O372" i="16" s="1"/>
  <c r="N371" i="16"/>
  <c r="O371" i="16" s="1"/>
  <c r="N370" i="16"/>
  <c r="O370" i="16" s="1"/>
  <c r="N369" i="16"/>
  <c r="O369" i="16" s="1"/>
  <c r="N368" i="16"/>
  <c r="O368" i="16" s="1"/>
  <c r="N367" i="16"/>
  <c r="O367" i="16" s="1"/>
  <c r="N366" i="16"/>
  <c r="O366" i="16" s="1"/>
  <c r="N365" i="16"/>
  <c r="O365" i="16" s="1"/>
  <c r="N364" i="16"/>
  <c r="O364" i="16" s="1"/>
  <c r="N363" i="16"/>
  <c r="O363" i="16" s="1"/>
  <c r="N362" i="16"/>
  <c r="O362" i="16" s="1"/>
  <c r="N361" i="16"/>
  <c r="O361" i="16" s="1"/>
  <c r="N360" i="16"/>
  <c r="O360" i="16" s="1"/>
  <c r="N359" i="16"/>
  <c r="O359" i="16" s="1"/>
  <c r="N358" i="16"/>
  <c r="O358" i="16" s="1"/>
  <c r="N357" i="16"/>
  <c r="O357" i="16" s="1"/>
  <c r="N356" i="16"/>
  <c r="O356" i="16" s="1"/>
  <c r="N355" i="16"/>
  <c r="O355" i="16" s="1"/>
  <c r="N354" i="16"/>
  <c r="O354" i="16" s="1"/>
  <c r="O353" i="16"/>
  <c r="N353" i="16"/>
  <c r="N352" i="16"/>
  <c r="O352" i="16" s="1"/>
  <c r="N351" i="16"/>
  <c r="O351" i="16" s="1"/>
  <c r="N350" i="16"/>
  <c r="O350" i="16" s="1"/>
  <c r="N349" i="16"/>
  <c r="O349" i="16" s="1"/>
  <c r="N348" i="16"/>
  <c r="O348" i="16" s="1"/>
  <c r="N347" i="16"/>
  <c r="O347" i="16" s="1"/>
  <c r="N346" i="16"/>
  <c r="O346" i="16" s="1"/>
  <c r="N345" i="16"/>
  <c r="O345" i="16" s="1"/>
  <c r="N344" i="16"/>
  <c r="O344" i="16" s="1"/>
  <c r="N343" i="16"/>
  <c r="O343" i="16" s="1"/>
  <c r="N342" i="16"/>
  <c r="O342" i="16" s="1"/>
  <c r="N341" i="16"/>
  <c r="O341" i="16" s="1"/>
  <c r="O340" i="16"/>
  <c r="N340" i="16"/>
  <c r="N339" i="16"/>
  <c r="O339" i="16" s="1"/>
  <c r="N338" i="16"/>
  <c r="O338" i="16" s="1"/>
  <c r="N337" i="16"/>
  <c r="O337" i="16" s="1"/>
  <c r="N336" i="16"/>
  <c r="O336" i="16" s="1"/>
  <c r="O335" i="16"/>
  <c r="N335" i="16"/>
  <c r="O334" i="16"/>
  <c r="N334" i="16"/>
  <c r="N333" i="16"/>
  <c r="O333" i="16" s="1"/>
  <c r="N332" i="16"/>
  <c r="O332" i="16" s="1"/>
  <c r="N331" i="16"/>
  <c r="O331" i="16" s="1"/>
  <c r="N330" i="16"/>
  <c r="O330" i="16" s="1"/>
  <c r="N329" i="16"/>
  <c r="O329" i="16" s="1"/>
  <c r="N328" i="16"/>
  <c r="O328" i="16" s="1"/>
  <c r="N327" i="16"/>
  <c r="O327" i="16" s="1"/>
  <c r="N326" i="16"/>
  <c r="O326" i="16" s="1"/>
  <c r="N325" i="16"/>
  <c r="O325" i="16" s="1"/>
  <c r="N324" i="16"/>
  <c r="O324" i="16" s="1"/>
  <c r="N323" i="16"/>
  <c r="O323" i="16" s="1"/>
  <c r="N322" i="16"/>
  <c r="O322" i="16" s="1"/>
  <c r="N321" i="16"/>
  <c r="O321" i="16" s="1"/>
  <c r="N320" i="16"/>
  <c r="O320" i="16" s="1"/>
  <c r="N319" i="16"/>
  <c r="O319" i="16" s="1"/>
  <c r="N318" i="16"/>
  <c r="O318" i="16" s="1"/>
  <c r="N317" i="16"/>
  <c r="O317" i="16" s="1"/>
  <c r="N316" i="16"/>
  <c r="O316" i="16" s="1"/>
  <c r="N315" i="16"/>
  <c r="O315" i="16" s="1"/>
  <c r="N314" i="16"/>
  <c r="O314" i="16" s="1"/>
  <c r="N313" i="16"/>
  <c r="O313" i="16" s="1"/>
  <c r="N312" i="16"/>
  <c r="O312" i="16" s="1"/>
  <c r="N311" i="16"/>
  <c r="O311" i="16" s="1"/>
  <c r="O310" i="16"/>
  <c r="N310" i="16"/>
  <c r="N309" i="16"/>
  <c r="O309" i="16" s="1"/>
  <c r="N308" i="16"/>
  <c r="O308" i="16" s="1"/>
  <c r="N307" i="16"/>
  <c r="O307" i="16" s="1"/>
  <c r="N306" i="16"/>
  <c r="O306" i="16" s="1"/>
  <c r="N305" i="16"/>
  <c r="O305" i="16" s="1"/>
  <c r="N304" i="16"/>
  <c r="O304" i="16" s="1"/>
  <c r="N303" i="16"/>
  <c r="O303" i="16" s="1"/>
  <c r="N302" i="16"/>
  <c r="O302" i="16" s="1"/>
  <c r="N301" i="16"/>
  <c r="O301" i="16" s="1"/>
  <c r="N300" i="16"/>
  <c r="O300" i="16" s="1"/>
  <c r="N299" i="16"/>
  <c r="O299" i="16" s="1"/>
  <c r="N298" i="16"/>
  <c r="O298" i="16" s="1"/>
  <c r="N297" i="16"/>
  <c r="O297" i="16" s="1"/>
  <c r="N296" i="16"/>
  <c r="O296" i="16" s="1"/>
  <c r="N295" i="16"/>
  <c r="O295" i="16" s="1"/>
  <c r="N294" i="16"/>
  <c r="O294" i="16" s="1"/>
  <c r="N293" i="16"/>
  <c r="O293" i="16" s="1"/>
  <c r="N292" i="16"/>
  <c r="O292" i="16" s="1"/>
  <c r="N291" i="16"/>
  <c r="O291" i="16" s="1"/>
  <c r="N290" i="16"/>
  <c r="O290" i="16" s="1"/>
  <c r="N289" i="16"/>
  <c r="O289" i="16" s="1"/>
  <c r="N288" i="16"/>
  <c r="O288" i="16" s="1"/>
  <c r="O287" i="16"/>
  <c r="N287" i="16"/>
  <c r="N286" i="16"/>
  <c r="O286" i="16" s="1"/>
  <c r="N285" i="16"/>
  <c r="O285" i="16" s="1"/>
  <c r="N284" i="16"/>
  <c r="O284" i="16" s="1"/>
  <c r="N283" i="16"/>
  <c r="O283" i="16" s="1"/>
  <c r="N282" i="16"/>
  <c r="O282" i="16" s="1"/>
  <c r="N281" i="16"/>
  <c r="O281" i="16" s="1"/>
  <c r="N280" i="16"/>
  <c r="O280" i="16" s="1"/>
  <c r="O279" i="16"/>
  <c r="N279" i="16"/>
  <c r="N278" i="16"/>
  <c r="O278" i="16" s="1"/>
  <c r="N277" i="16"/>
  <c r="O277" i="16" s="1"/>
  <c r="N276" i="16"/>
  <c r="O276" i="16" s="1"/>
  <c r="N275" i="16"/>
  <c r="O275" i="16" s="1"/>
  <c r="N274" i="16"/>
  <c r="O274" i="16" s="1"/>
  <c r="N273" i="16"/>
  <c r="O273" i="16" s="1"/>
  <c r="N272" i="16"/>
  <c r="O272" i="16" s="1"/>
  <c r="N271" i="16"/>
  <c r="O271" i="16" s="1"/>
  <c r="N270" i="16"/>
  <c r="O270" i="16" s="1"/>
  <c r="N269" i="16"/>
  <c r="O269" i="16" s="1"/>
  <c r="N268" i="16"/>
  <c r="O268" i="16" s="1"/>
  <c r="O267" i="16"/>
  <c r="N267" i="16"/>
  <c r="N266" i="16"/>
  <c r="O266" i="16" s="1"/>
  <c r="N265" i="16"/>
  <c r="O265" i="16" s="1"/>
  <c r="N264" i="16"/>
  <c r="O264" i="16" s="1"/>
  <c r="N263" i="16"/>
  <c r="O263" i="16" s="1"/>
  <c r="N262" i="16"/>
  <c r="O262" i="16" s="1"/>
  <c r="O261" i="16"/>
  <c r="N261" i="16"/>
  <c r="N260" i="16"/>
  <c r="O260" i="16" s="1"/>
  <c r="N259" i="16"/>
  <c r="O259" i="16" s="1"/>
  <c r="Q566" i="40" l="1"/>
  <c r="Q569" i="40" s="1"/>
  <c r="Q570" i="40" s="1"/>
  <c r="Q572" i="40" s="1"/>
  <c r="Q581" i="40" s="1"/>
  <c r="M566" i="40"/>
  <c r="M569" i="40" s="1"/>
  <c r="M570" i="40" s="1"/>
  <c r="M572" i="40" s="1"/>
  <c r="M574" i="40" s="1"/>
  <c r="M582" i="40" s="1"/>
  <c r="O566" i="40"/>
  <c r="O569" i="40" s="1"/>
  <c r="O570" i="40" s="1"/>
  <c r="O572" i="40" s="1"/>
  <c r="R566" i="40"/>
  <c r="R569" i="40" s="1"/>
  <c r="R570" i="40" s="1"/>
  <c r="R572" i="40" s="1"/>
  <c r="T566" i="40"/>
  <c r="T569" i="40" s="1"/>
  <c r="T570" i="40" s="1"/>
  <c r="T572" i="40" s="1"/>
  <c r="N566" i="40"/>
  <c r="N569" i="40" s="1"/>
  <c r="N570" i="40" s="1"/>
  <c r="N572" i="40" s="1"/>
  <c r="W579" i="40"/>
  <c r="J576" i="40"/>
  <c r="V566" i="40"/>
  <c r="V569" i="40" s="1"/>
  <c r="V570" i="40" s="1"/>
  <c r="V572" i="40" s="1"/>
  <c r="W566" i="40"/>
  <c r="W569" i="40" s="1"/>
  <c r="W570" i="40" s="1"/>
  <c r="W572" i="40" s="1"/>
  <c r="L566" i="40"/>
  <c r="P566" i="40"/>
  <c r="P569" i="40" s="1"/>
  <c r="P570" i="40" s="1"/>
  <c r="P572" i="40" s="1"/>
  <c r="U566" i="40"/>
  <c r="U569" i="40" s="1"/>
  <c r="U570" i="40" s="1"/>
  <c r="U572" i="40" s="1"/>
  <c r="S566" i="40"/>
  <c r="S569" i="40" s="1"/>
  <c r="S570" i="40" s="1"/>
  <c r="S572" i="40" s="1"/>
  <c r="D16" i="47"/>
  <c r="Q16" i="47" s="1"/>
  <c r="D4" i="47"/>
  <c r="Q4" i="47" s="1"/>
  <c r="M581" i="40" l="1"/>
  <c r="Q574" i="40"/>
  <c r="Q582" i="40" s="1"/>
  <c r="V574" i="40"/>
  <c r="V582" i="40" s="1"/>
  <c r="V581" i="40"/>
  <c r="W580" i="40"/>
  <c r="J580" i="40" s="1"/>
  <c r="J579" i="40"/>
  <c r="S574" i="40"/>
  <c r="S582" i="40" s="1"/>
  <c r="S581" i="40"/>
  <c r="U581" i="40"/>
  <c r="U574" i="40"/>
  <c r="U582" i="40" s="1"/>
  <c r="P574" i="40"/>
  <c r="P582" i="40" s="1"/>
  <c r="P581" i="40"/>
  <c r="N581" i="40"/>
  <c r="N574" i="40"/>
  <c r="N582" i="40" s="1"/>
  <c r="J566" i="40"/>
  <c r="L569" i="40"/>
  <c r="T574" i="40"/>
  <c r="T582" i="40" s="1"/>
  <c r="T581" i="40"/>
  <c r="W581" i="40"/>
  <c r="W574" i="40"/>
  <c r="R581" i="40"/>
  <c r="R574" i="40"/>
  <c r="R582" i="40" s="1"/>
  <c r="O574" i="40"/>
  <c r="O582" i="40" s="1"/>
  <c r="O581" i="40"/>
  <c r="E16" i="47"/>
  <c r="R16" i="47" s="1"/>
  <c r="W582" i="40" l="1"/>
  <c r="L570" i="40"/>
  <c r="J569" i="40"/>
  <c r="E4" i="47"/>
  <c r="R4" i="47" s="1"/>
  <c r="J570" i="40" l="1"/>
  <c r="L572" i="40"/>
  <c r="F16" i="47"/>
  <c r="S16" i="47" s="1"/>
  <c r="L581" i="40" l="1"/>
  <c r="J581" i="40" s="1"/>
  <c r="L574" i="40"/>
  <c r="J572" i="40"/>
  <c r="F4" i="47"/>
  <c r="S4" i="47" s="1"/>
  <c r="G16" i="47"/>
  <c r="T16" i="47" s="1"/>
  <c r="L582" i="40" l="1"/>
  <c r="J574" i="40"/>
  <c r="J582" i="40" s="1"/>
  <c r="D8" i="47"/>
  <c r="Q8" i="47" s="1"/>
  <c r="D9" i="47"/>
  <c r="Q9" i="47" s="1"/>
  <c r="G4" i="47" l="1"/>
  <c r="T4" i="47" s="1"/>
  <c r="H16" i="47"/>
  <c r="U16" i="47" s="1"/>
  <c r="D10" i="47"/>
  <c r="Q10" i="47" s="1"/>
  <c r="I16" i="47"/>
  <c r="V16" i="47" s="1"/>
  <c r="H4" i="47" l="1"/>
  <c r="U4" i="47" s="1"/>
  <c r="J16" i="47" l="1"/>
  <c r="W16" i="47" s="1"/>
  <c r="E10" i="47"/>
  <c r="R10" i="47" s="1"/>
  <c r="I4" i="47" l="1"/>
  <c r="V4" i="47" s="1"/>
  <c r="E9" i="47"/>
  <c r="R9" i="47" s="1"/>
  <c r="K16" i="47" l="1"/>
  <c r="X16" i="47" s="1"/>
  <c r="J4" i="47"/>
  <c r="W4" i="47" s="1"/>
  <c r="F10" i="47"/>
  <c r="S10" i="47" s="1"/>
  <c r="F9" i="47"/>
  <c r="S9" i="47" s="1"/>
  <c r="K4" i="47" l="1"/>
  <c r="X4" i="47" s="1"/>
  <c r="D7" i="47"/>
  <c r="Q7" i="47" s="1"/>
  <c r="L16" i="47" l="1"/>
  <c r="Y16" i="47" s="1"/>
  <c r="L4" i="47"/>
  <c r="Y4" i="47" s="1"/>
  <c r="D15" i="47"/>
  <c r="Q15" i="47" s="1"/>
  <c r="E7" i="47"/>
  <c r="R7" i="47" s="1"/>
  <c r="G9" i="47"/>
  <c r="T9" i="47" s="1"/>
  <c r="D17" i="47" l="1"/>
  <c r="Q17" i="47" s="1"/>
  <c r="G10" i="47"/>
  <c r="T10" i="47" s="1"/>
  <c r="H9" i="47"/>
  <c r="U9" i="47" s="1"/>
  <c r="M16" i="47" l="1"/>
  <c r="Z16" i="47" s="1"/>
  <c r="M4" i="47"/>
  <c r="Z4" i="47" s="1"/>
  <c r="H10" i="47"/>
  <c r="U10" i="47" s="1"/>
  <c r="E15" i="47"/>
  <c r="R15" i="47" s="1"/>
  <c r="F7" i="47"/>
  <c r="S7" i="47" s="1"/>
  <c r="N16" i="47" l="1"/>
  <c r="AA16" i="47" s="1"/>
  <c r="I9" i="47"/>
  <c r="V9" i="47" s="1"/>
  <c r="G7" i="47"/>
  <c r="T7" i="47" s="1"/>
  <c r="N4" i="47" l="1"/>
  <c r="AA4" i="47" s="1"/>
  <c r="I10" i="47"/>
  <c r="V10" i="47" s="1"/>
  <c r="F15" i="47"/>
  <c r="S15" i="47" s="1"/>
  <c r="E17" i="47"/>
  <c r="R17" i="47" s="1"/>
  <c r="H7" i="47"/>
  <c r="U7" i="47" s="1"/>
  <c r="O16" i="47" l="1"/>
  <c r="AB16" i="47" s="1"/>
  <c r="J10" i="47"/>
  <c r="W10" i="47" s="1"/>
  <c r="O4" i="47"/>
  <c r="AB4" i="47" s="1"/>
  <c r="J9" i="47"/>
  <c r="W9" i="47" s="1"/>
  <c r="G15" i="47"/>
  <c r="T15" i="47" s="1"/>
  <c r="D12" i="47"/>
  <c r="Q12" i="47" s="1"/>
  <c r="I7" i="47" l="1"/>
  <c r="V7" i="47" s="1"/>
  <c r="K10" i="47"/>
  <c r="X10" i="47" s="1"/>
  <c r="K9" i="47"/>
  <c r="X9" i="47" s="1"/>
  <c r="D3" i="47"/>
  <c r="Q3" i="47" s="1"/>
  <c r="F17" i="47"/>
  <c r="S17" i="47" s="1"/>
  <c r="D18" i="47"/>
  <c r="Q18" i="47" s="1"/>
  <c r="E12" i="47" l="1"/>
  <c r="R12" i="47" s="1"/>
  <c r="H15" i="47"/>
  <c r="U15" i="47" s="1"/>
  <c r="L10" i="47"/>
  <c r="Y10" i="47" s="1"/>
  <c r="D11" i="47"/>
  <c r="Q11" i="47" s="1"/>
  <c r="G17" i="47"/>
  <c r="T17" i="47" s="1"/>
  <c r="I15" i="47"/>
  <c r="V15" i="47" s="1"/>
  <c r="M10" i="47"/>
  <c r="Z10" i="47" s="1"/>
  <c r="E18" i="47"/>
  <c r="R18" i="47" s="1"/>
  <c r="J7" i="47" l="1"/>
  <c r="W7" i="47" s="1"/>
  <c r="F12" i="47"/>
  <c r="S12" i="47" s="1"/>
  <c r="D14" i="47"/>
  <c r="Q14" i="47" s="1"/>
  <c r="L9" i="47"/>
  <c r="Y9" i="47" s="1"/>
  <c r="E11" i="47"/>
  <c r="R11" i="47" s="1"/>
  <c r="N10" i="47"/>
  <c r="AA10" i="47" s="1"/>
  <c r="J15" i="47" l="1"/>
  <c r="W15" i="47" s="1"/>
  <c r="H17" i="47"/>
  <c r="U17" i="47" s="1"/>
  <c r="D6" i="47"/>
  <c r="Q6" i="47" s="1"/>
  <c r="D5" i="47"/>
  <c r="Q5" i="47" s="1"/>
  <c r="M9" i="47" l="1"/>
  <c r="Z9" i="47" s="1"/>
  <c r="K7" i="47"/>
  <c r="X7" i="47" s="1"/>
  <c r="F18" i="47"/>
  <c r="S18" i="47" s="1"/>
  <c r="E3" i="47"/>
  <c r="R3" i="47" s="1"/>
  <c r="F11" i="47"/>
  <c r="S11" i="47" s="1"/>
  <c r="O10" i="47"/>
  <c r="AB10" i="47" s="1"/>
  <c r="D13" i="47"/>
  <c r="Q13" i="47" s="1"/>
  <c r="K15" i="47"/>
  <c r="X15" i="47" s="1"/>
  <c r="G12" i="47"/>
  <c r="T12" i="47" s="1"/>
  <c r="G11" i="47" l="1"/>
  <c r="T11" i="47" s="1"/>
  <c r="I17" i="47"/>
  <c r="V17" i="47" s="1"/>
  <c r="L7" i="47" l="1"/>
  <c r="Y7" i="47" s="1"/>
  <c r="H12" i="47"/>
  <c r="U12" i="47" s="1"/>
  <c r="G18" i="47"/>
  <c r="T18" i="47" s="1"/>
  <c r="L15" i="47"/>
  <c r="Y15" i="47" s="1"/>
  <c r="E13" i="47"/>
  <c r="R13" i="47" s="1"/>
  <c r="J17" i="47"/>
  <c r="W17" i="47" s="1"/>
  <c r="H11" i="47" l="1"/>
  <c r="U11" i="47" s="1"/>
  <c r="F13" i="47"/>
  <c r="S13" i="47" s="1"/>
  <c r="G13" i="47" l="1"/>
  <c r="T13" i="47" s="1"/>
  <c r="F3" i="47"/>
  <c r="S3" i="47" s="1"/>
  <c r="H18" i="47"/>
  <c r="U18" i="47" s="1"/>
  <c r="E14" i="47"/>
  <c r="R14" i="47" s="1"/>
  <c r="I12" i="47"/>
  <c r="V12" i="47" s="1"/>
  <c r="M15" i="47"/>
  <c r="Z15" i="47" s="1"/>
  <c r="K17" i="47"/>
  <c r="X17" i="47" s="1"/>
  <c r="M7" i="47" l="1"/>
  <c r="Z7" i="47" s="1"/>
  <c r="G3" i="47"/>
  <c r="T3" i="47" s="1"/>
  <c r="E6" i="47"/>
  <c r="R6" i="47" s="1"/>
  <c r="J12" i="47"/>
  <c r="W12" i="47" s="1"/>
  <c r="N7" i="47" l="1"/>
  <c r="AA7" i="47" s="1"/>
  <c r="I18" i="47"/>
  <c r="V18" i="47" s="1"/>
  <c r="K12" i="47"/>
  <c r="X12" i="47" s="1"/>
  <c r="E5" i="47"/>
  <c r="R5" i="47" s="1"/>
  <c r="E8" i="47"/>
  <c r="R8" i="47" s="1"/>
  <c r="L17" i="47"/>
  <c r="Y17" i="47" s="1"/>
  <c r="N15" i="47"/>
  <c r="AA15" i="47" s="1"/>
  <c r="J18" i="47" l="1"/>
  <c r="W18" i="47" s="1"/>
  <c r="L12" i="47"/>
  <c r="Y12" i="47" s="1"/>
  <c r="F8" i="47"/>
  <c r="S8" i="47" s="1"/>
  <c r="F14" i="47"/>
  <c r="S14" i="47" s="1"/>
  <c r="H13" i="47"/>
  <c r="U13" i="47" s="1"/>
  <c r="H3" i="47"/>
  <c r="U3" i="47" s="1"/>
  <c r="G8" i="47" l="1"/>
  <c r="T8" i="47" s="1"/>
  <c r="M17" i="47"/>
  <c r="Z17" i="47" s="1"/>
  <c r="O15" i="47"/>
  <c r="AB15" i="47" s="1"/>
  <c r="K18" i="47"/>
  <c r="X18" i="47" s="1"/>
  <c r="I13" i="47"/>
  <c r="V13" i="47" s="1"/>
  <c r="F6" i="47"/>
  <c r="S6" i="47" s="1"/>
  <c r="I3" i="47"/>
  <c r="V3" i="47" s="1"/>
  <c r="G14" i="47" l="1"/>
  <c r="T14" i="47" s="1"/>
  <c r="M12" i="47"/>
  <c r="Z12" i="47" s="1"/>
  <c r="F5" i="47"/>
  <c r="S5" i="47" s="1"/>
  <c r="H14" i="47"/>
  <c r="U14" i="47" s="1"/>
  <c r="H8" i="47"/>
  <c r="U8" i="47" s="1"/>
  <c r="O7" i="47" l="1"/>
  <c r="AB7" i="47" s="1"/>
  <c r="J13" i="47"/>
  <c r="W13" i="47" s="1"/>
  <c r="L18" i="47"/>
  <c r="Y18" i="47" s="1"/>
  <c r="I8" i="47"/>
  <c r="V8" i="47" s="1"/>
  <c r="G6" i="47"/>
  <c r="T6" i="47" s="1"/>
  <c r="N17" i="47"/>
  <c r="AA17" i="47" s="1"/>
  <c r="J3" i="47"/>
  <c r="W3" i="47" s="1"/>
  <c r="K3" i="47" l="1"/>
  <c r="X3" i="47" s="1"/>
  <c r="O17" i="47"/>
  <c r="AB17" i="47" s="1"/>
  <c r="G5" i="47"/>
  <c r="T5" i="47" s="1"/>
  <c r="N12" i="47"/>
  <c r="AA12" i="47" s="1"/>
  <c r="K13" i="47"/>
  <c r="X13" i="47" s="1"/>
  <c r="H6" i="47"/>
  <c r="U6" i="47" s="1"/>
  <c r="J8" i="47"/>
  <c r="W8" i="47" s="1"/>
  <c r="I11" i="47" l="1"/>
  <c r="V11" i="47" s="1"/>
  <c r="H5" i="47"/>
  <c r="U5" i="47" s="1"/>
  <c r="K8" i="47"/>
  <c r="X8" i="47" s="1"/>
  <c r="I14" i="47" l="1"/>
  <c r="V14" i="47" s="1"/>
  <c r="J14" i="47"/>
  <c r="W14" i="47" s="1"/>
  <c r="N9" i="47"/>
  <c r="AA9" i="47" s="1"/>
  <c r="L3" i="47"/>
  <c r="Y3" i="47" s="1"/>
  <c r="O12" i="47"/>
  <c r="AB12" i="47" s="1"/>
  <c r="M18" i="47"/>
  <c r="Z18" i="47" s="1"/>
  <c r="I5" i="47" l="1"/>
  <c r="V5" i="47" s="1"/>
  <c r="L13" i="47"/>
  <c r="Y13" i="47" s="1"/>
  <c r="J11" i="47"/>
  <c r="W11" i="47" s="1"/>
  <c r="L8" i="47"/>
  <c r="Y8" i="47" s="1"/>
  <c r="O9" i="47" l="1"/>
  <c r="AB9" i="47" s="1"/>
  <c r="M13" i="47"/>
  <c r="Z13" i="47" s="1"/>
  <c r="M3" i="47"/>
  <c r="Z3" i="47" s="1"/>
  <c r="N18" i="47"/>
  <c r="AA18" i="47" s="1"/>
  <c r="K14" i="47" l="1"/>
  <c r="X14" i="47" s="1"/>
  <c r="I6" i="47"/>
  <c r="V6" i="47" s="1"/>
  <c r="J5" i="47"/>
  <c r="W5" i="47" s="1"/>
  <c r="N3" i="47"/>
  <c r="AA3" i="47" s="1"/>
  <c r="M8" i="47"/>
  <c r="Z8" i="47" s="1"/>
  <c r="K11" i="47" l="1"/>
  <c r="X11" i="47" s="1"/>
  <c r="O18" i="47"/>
  <c r="AB18" i="47" s="1"/>
  <c r="L14" i="47"/>
  <c r="Y14" i="47" s="1"/>
  <c r="K5" i="47"/>
  <c r="X5" i="47" s="1"/>
  <c r="L5" i="47"/>
  <c r="Y5" i="47" s="1"/>
  <c r="N13" i="47"/>
  <c r="AA13" i="47" s="1"/>
  <c r="J6" i="47" l="1"/>
  <c r="W6" i="47" s="1"/>
  <c r="O3" i="47"/>
  <c r="AB3" i="47" s="1"/>
  <c r="L11" i="47"/>
  <c r="Y11" i="47" s="1"/>
  <c r="N8" i="47"/>
  <c r="AA8" i="47" s="1"/>
  <c r="O13" i="47"/>
  <c r="AB13" i="47" s="1"/>
  <c r="M14" i="47"/>
  <c r="Z14" i="47" s="1"/>
  <c r="M5" i="47" l="1"/>
  <c r="Z5" i="47" s="1"/>
  <c r="D2" i="47"/>
  <c r="Q2" i="47" s="1"/>
  <c r="O8" i="47"/>
  <c r="AB8" i="47" s="1"/>
  <c r="K6" i="47"/>
  <c r="X6" i="47" s="1"/>
  <c r="M11" i="47" l="1"/>
  <c r="Z11" i="47" s="1"/>
  <c r="L6" i="47" l="1"/>
  <c r="Y6" i="47" s="1"/>
  <c r="M6" i="47"/>
  <c r="Z6" i="47" s="1"/>
  <c r="E2" i="47"/>
  <c r="R2" i="47" s="1"/>
  <c r="N14" i="47"/>
  <c r="AA14" i="47" s="1"/>
  <c r="N11" i="47"/>
  <c r="AA11" i="47" s="1"/>
  <c r="N5" i="47"/>
  <c r="AA5" i="47" s="1"/>
  <c r="F2" i="47" l="1"/>
  <c r="S2" i="47" s="1"/>
  <c r="O5" i="47"/>
  <c r="AB5" i="47" s="1"/>
  <c r="O11" i="47" l="1"/>
  <c r="AB11" i="47" s="1"/>
  <c r="O14" i="47"/>
  <c r="AB14" i="47" s="1"/>
  <c r="N6" i="47" l="1"/>
  <c r="AA6" i="47" s="1"/>
  <c r="G2" i="47"/>
  <c r="T2" i="47" s="1"/>
  <c r="O6" i="47" l="1"/>
  <c r="AB6" i="47" s="1"/>
  <c r="H2" i="47" l="1"/>
  <c r="U2" i="47" s="1"/>
  <c r="I2" i="47" l="1"/>
  <c r="V2" i="47" s="1"/>
  <c r="J2" i="47" l="1"/>
  <c r="W2" i="47" s="1"/>
  <c r="K2" i="47" l="1"/>
  <c r="X2" i="47" s="1"/>
  <c r="L2" i="47" l="1"/>
  <c r="Y2" i="47" s="1"/>
  <c r="M2" i="47" l="1"/>
  <c r="Z2" i="47" s="1"/>
  <c r="N2" i="47"/>
  <c r="AA2" i="47" s="1"/>
  <c r="O2" i="47" l="1"/>
  <c r="AB2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Sacha Clermont</author>
  </authors>
  <commentList>
    <comment ref="J3" authorId="0" shapeId="0" xr:uid="{EB414D15-C5D9-4575-83CB-33402D0CC7A4}">
      <text>
        <r>
          <rPr>
            <b/>
            <sz val="9"/>
            <color indexed="81"/>
            <rFont val="Tahoma"/>
            <family val="2"/>
          </rPr>
          <t>Sacha Clermont:</t>
        </r>
        <r>
          <rPr>
            <sz val="9"/>
            <color indexed="81"/>
            <rFont val="Tahoma"/>
            <family val="2"/>
          </rPr>
          <t xml:space="preserve">
14-5</t>
        </r>
      </text>
    </comment>
    <comment ref="J4" authorId="0" shapeId="0" xr:uid="{3E7417FC-58FA-4AF4-9687-A3789D96A280}">
      <text>
        <r>
          <rPr>
            <b/>
            <sz val="9"/>
            <color indexed="81"/>
            <rFont val="Tahoma"/>
            <family val="2"/>
          </rPr>
          <t>Sacha Clermont:</t>
        </r>
        <r>
          <rPr>
            <sz val="9"/>
            <color indexed="81"/>
            <rFont val="Tahoma"/>
            <family val="2"/>
          </rPr>
          <t xml:space="preserve">
8-5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BB51E6-5C44-4F0D-8BDA-6B769C1EF1F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C01089B-9D60-4B2C-BBF2-A107AD216285}" name="WorksheetConnection_Planning sheet!$A:$W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PlanningsheetAW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4">
    <s v="ThisWorkbookDataModel"/>
    <s v="{[Range].[Line type].&amp;[12. FTE requirements]}"/>
    <s v="{[Range].[Product cluster].&amp;[BK47 - Limestone Sand Coarse]}"/>
    <s v="{[Range].[Line type].&amp;[03. Total demand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<sst xmlns="http://schemas.openxmlformats.org/spreadsheetml/2006/main" count="88462" uniqueCount="11740">
  <si>
    <t>Material number (SKU)</t>
  </si>
  <si>
    <t>Material name (SKU)</t>
  </si>
  <si>
    <t>Product type (packaged material/bulk material/raw material/packaging goods/other)</t>
  </si>
  <si>
    <t>Product family</t>
  </si>
  <si>
    <t>SPC product</t>
  </si>
  <si>
    <t>Product cluster</t>
  </si>
  <si>
    <t>Product name</t>
  </si>
  <si>
    <t>Active</t>
  </si>
  <si>
    <t>Item</t>
  </si>
  <si>
    <t>Production line</t>
  </si>
  <si>
    <t>Grouped production line</t>
  </si>
  <si>
    <t>Mill machine group</t>
  </si>
  <si>
    <t>Packaging machine group</t>
  </si>
  <si>
    <t>Truck operation</t>
  </si>
  <si>
    <t>FTE requirements</t>
  </si>
  <si>
    <t>Ton per truck</t>
  </si>
  <si>
    <t>Time per truck</t>
  </si>
  <si>
    <t>Control Room</t>
  </si>
  <si>
    <t>Default inventory value</t>
  </si>
  <si>
    <t>ATH DADCO</t>
  </si>
  <si>
    <t>Raw Material</t>
  </si>
  <si>
    <t>J000 - ATH</t>
  </si>
  <si>
    <t/>
  </si>
  <si>
    <t>150000304</t>
  </si>
  <si>
    <t>ATH AoG</t>
  </si>
  <si>
    <t>150000305</t>
  </si>
  <si>
    <t>ATH BIRAC LOW SODA (70%) + FPH (30%)</t>
  </si>
  <si>
    <t>150000477</t>
  </si>
  <si>
    <t>ATH HYDRO</t>
  </si>
  <si>
    <t>150000478</t>
  </si>
  <si>
    <t>ATH  BIRAC WHITE BULK</t>
  </si>
  <si>
    <t>150000479</t>
  </si>
  <si>
    <t>CLAY MIXED</t>
  </si>
  <si>
    <t>I002 - Clay</t>
  </si>
  <si>
    <t>150000480</t>
  </si>
  <si>
    <t>CLAY RED</t>
  </si>
  <si>
    <t>150000481</t>
  </si>
  <si>
    <t>BENTONITE OCMA</t>
  </si>
  <si>
    <t>I001 - Bentonite</t>
  </si>
  <si>
    <t>150000482</t>
  </si>
  <si>
    <t>BENTONITE WYOMING</t>
  </si>
  <si>
    <t>150000483</t>
  </si>
  <si>
    <t>CHALK</t>
  </si>
  <si>
    <t>C000 - Calcium Carbonate</t>
  </si>
  <si>
    <t>150000484</t>
  </si>
  <si>
    <t>DOLOMITE FLOUR</t>
  </si>
  <si>
    <t>C003 - Dolomite</t>
  </si>
  <si>
    <t>150000485</t>
  </si>
  <si>
    <t>DOLOMITE SAND</t>
  </si>
  <si>
    <t>150000486</t>
  </si>
  <si>
    <t>FLY ASH SVA HIGH</t>
  </si>
  <si>
    <t>W003 - Mineral Composite</t>
  </si>
  <si>
    <t>150000491</t>
  </si>
  <si>
    <t>PHOSPHORUS SLAG</t>
  </si>
  <si>
    <t>150000493</t>
  </si>
  <si>
    <t>DOLOMITE SPLIT 0-16 BARGE</t>
  </si>
  <si>
    <t>150000495</t>
  </si>
  <si>
    <t>WATER SOFTENING PELLETS</t>
  </si>
  <si>
    <t>150000497</t>
  </si>
  <si>
    <t>ATH ALCOA</t>
  </si>
  <si>
    <t>150000518</t>
  </si>
  <si>
    <t>LIMESTONE 0-4 MM MOHA</t>
  </si>
  <si>
    <t>C002 - Limestone</t>
  </si>
  <si>
    <t>150000530</t>
  </si>
  <si>
    <t>FLY ASH FBC WSK</t>
  </si>
  <si>
    <t>150000543</t>
  </si>
  <si>
    <t>DYNASYLAN 6598</t>
  </si>
  <si>
    <t>Auxiliary</t>
  </si>
  <si>
    <t>150000544</t>
  </si>
  <si>
    <t>DYNASYLAN OCTEO</t>
  </si>
  <si>
    <t>150000550</t>
  </si>
  <si>
    <t>DOLOFLOUR</t>
  </si>
  <si>
    <t>150000553</t>
  </si>
  <si>
    <t>LIMESTONE 0-4 MM MOHA S2</t>
  </si>
  <si>
    <t>150000555</t>
  </si>
  <si>
    <t>Silanil 276 Vinyltrimethoxysilane VTMO</t>
  </si>
  <si>
    <t>150000557</t>
  </si>
  <si>
    <t>MOHA 0-20 MM CONTENU</t>
  </si>
  <si>
    <t>150000558</t>
  </si>
  <si>
    <t>CBR MERGEL M70</t>
  </si>
  <si>
    <t>150001454</t>
  </si>
  <si>
    <t>CA-FELDSPAR GREENLAND 2MM BULK</t>
  </si>
  <si>
    <t>F002 - Feldspatic Minerals</t>
  </si>
  <si>
    <t>150001455</t>
  </si>
  <si>
    <t>Ca-Feldspar Greenland 250 MICRON Big Bag</t>
  </si>
  <si>
    <t>150001456</t>
  </si>
  <si>
    <t>ATH  BIRAC WHITE BIG BAG 1000KG</t>
  </si>
  <si>
    <t>150001458</t>
  </si>
  <si>
    <t>ATH PIKALEV 1200KGBB</t>
  </si>
  <si>
    <t>150001665</t>
  </si>
  <si>
    <t>ATH BIRAC LOW SODA</t>
  </si>
  <si>
    <t>150001927</t>
  </si>
  <si>
    <t>BAUXITE CRUDE GIBBSITE BULK</t>
  </si>
  <si>
    <t>R001 - Bauxite</t>
  </si>
  <si>
    <t>150001942</t>
  </si>
  <si>
    <t>ATH BIRAC WHITE (70%) +FPH (30%)</t>
  </si>
  <si>
    <t>150002520</t>
  </si>
  <si>
    <t>CA CARB M030 B WS</t>
  </si>
  <si>
    <t>150002529</t>
  </si>
  <si>
    <t>DOLOMITE LIMESTONE PRESIEVED</t>
  </si>
  <si>
    <t>300020946</t>
  </si>
  <si>
    <t>PALLET 2W HT 110X110 DOUBLEBOARD</t>
  </si>
  <si>
    <t>Packaging</t>
  </si>
  <si>
    <t>300020959</t>
  </si>
  <si>
    <t>PB VALVE 400X480X140 25 KG SIG010</t>
  </si>
  <si>
    <t>300020977</t>
  </si>
  <si>
    <t>BB 1000 KG - H=120 + LS</t>
  </si>
  <si>
    <t>300020978</t>
  </si>
  <si>
    <t>BB L6 (+DISCHARGE SPOUT) 120*87*87 (INT)</t>
  </si>
  <si>
    <t>300020979</t>
  </si>
  <si>
    <t>BB 88X88X150 VALVE IN OUT BBL7</t>
  </si>
  <si>
    <t>300020980</t>
  </si>
  <si>
    <t>BB L8 (+DISCHARGE SPOUT)180*87*87 (INT)</t>
  </si>
  <si>
    <t>300020982</t>
  </si>
  <si>
    <t>PALLET CP1 120X100</t>
  </si>
  <si>
    <t>300020983</t>
  </si>
  <si>
    <t>PALLET HT CP1 120X100 RECON</t>
  </si>
  <si>
    <t>300020985</t>
  </si>
  <si>
    <t>BASE SHEET 1150X120MU TRANSP</t>
  </si>
  <si>
    <t>300020986</t>
  </si>
  <si>
    <t>STRETCH HOOD 1100X600X150MM ZVM07</t>
  </si>
  <si>
    <t>300020987</t>
  </si>
  <si>
    <t>PB VALVE 540X400X120 A5PA02</t>
  </si>
  <si>
    <t>300020988</t>
  </si>
  <si>
    <t>PB VALVE 490X400X120 A5PA04</t>
  </si>
  <si>
    <t>300020989</t>
  </si>
  <si>
    <t>PB VALVE 600X500X150 A5PA06 SIB LOGO</t>
  </si>
  <si>
    <t>300020991</t>
  </si>
  <si>
    <t>PB VALVE 500X450X140 A5PA09</t>
  </si>
  <si>
    <t>300020992</t>
  </si>
  <si>
    <t>PB VALVE 620X400X120 A5PA03</t>
  </si>
  <si>
    <t>300020993</t>
  </si>
  <si>
    <t>PB VALVE 440X400X120 A5DS19</t>
  </si>
  <si>
    <t>300020994</t>
  </si>
  <si>
    <t>PB VALVE 400X480X120 A5DL05</t>
  </si>
  <si>
    <t>300020995</t>
  </si>
  <si>
    <t>PB VALVE 400X470X120 A5DEPG</t>
  </si>
  <si>
    <t>300021025</t>
  </si>
  <si>
    <t>BB 87X87X97 COATED VALVE IN OUT - 82W</t>
  </si>
  <si>
    <t>300021028</t>
  </si>
  <si>
    <t>BB 87X87X127 VALVE OUT LINER 085W</t>
  </si>
  <si>
    <t>300021036</t>
  </si>
  <si>
    <t>BB 92X92X147 COATED VALVE IN OUT 100W</t>
  </si>
  <si>
    <t>300021059</t>
  </si>
  <si>
    <t>PE BAG 450X490X150</t>
  </si>
  <si>
    <t xml:space="preserve"> </t>
  </si>
  <si>
    <t>300021060</t>
  </si>
  <si>
    <t>PB VALVE 580X500X150 A5PA06 WATER SOLUBL</t>
  </si>
  <si>
    <t>Not Found</t>
  </si>
  <si>
    <t>300021061</t>
  </si>
  <si>
    <t>BB 180X88X88 160 VALVE IN GR BBL8MOSA</t>
  </si>
  <si>
    <t>300021063</t>
  </si>
  <si>
    <t>BB Q 160X107X107 VALVE IN OUT</t>
  </si>
  <si>
    <t>300021064</t>
  </si>
  <si>
    <t>BB 110X110X170 VALVE IN SG7HB/0C</t>
  </si>
  <si>
    <t>300021075</t>
  </si>
  <si>
    <t>PB VALVE 600X500X150 A5PA06 BLANCO</t>
  </si>
  <si>
    <t>300021080</t>
  </si>
  <si>
    <t>PALLET 4W HT 110X110 OPEN</t>
  </si>
  <si>
    <t>300021082</t>
  </si>
  <si>
    <t>BB 110X110X170 VALVE IN OUT COA SG7HB/UF</t>
  </si>
  <si>
    <t>300215804</t>
  </si>
  <si>
    <t>STRETCH HOOD 1050X2X375X120µ PE20</t>
  </si>
  <si>
    <t>400000455</t>
  </si>
  <si>
    <t>GF:NMT-LANXESSGLAS</t>
  </si>
  <si>
    <t>Toll production</t>
  </si>
  <si>
    <t>400000456</t>
  </si>
  <si>
    <t>GF:NMT-FIBREGLASS 3B</t>
  </si>
  <si>
    <t>500000932</t>
  </si>
  <si>
    <t>Ca-Carb M030 WS</t>
  </si>
  <si>
    <t>Semi-finished product</t>
  </si>
  <si>
    <t>500000933</t>
  </si>
  <si>
    <t>ATH PGSG10 PO</t>
  </si>
  <si>
    <t>500000934</t>
  </si>
  <si>
    <t>Composite MAMB PO</t>
  </si>
  <si>
    <t>500000935</t>
  </si>
  <si>
    <t>Composite VULK PO</t>
  </si>
  <si>
    <t>500000936</t>
  </si>
  <si>
    <t>Ca-Carb MARL CS</t>
  </si>
  <si>
    <t>500000937</t>
  </si>
  <si>
    <t>ATH PGSG7 PO</t>
  </si>
  <si>
    <t>500000938</t>
  </si>
  <si>
    <t>Dolomite DL05 PO</t>
  </si>
  <si>
    <t>500000940</t>
  </si>
  <si>
    <t>Ca-Carb MARL INDEPOT CS</t>
  </si>
  <si>
    <t>500000999</t>
  </si>
  <si>
    <t>Huntite SPX PO</t>
  </si>
  <si>
    <t>T002 - Huntite</t>
  </si>
  <si>
    <t>500001000</t>
  </si>
  <si>
    <t>ATH SG10S11 PS</t>
  </si>
  <si>
    <t>500001010</t>
  </si>
  <si>
    <t>Glass GL3B PO</t>
  </si>
  <si>
    <t>SV00 - Toll Processing</t>
  </si>
  <si>
    <t>500002405</t>
  </si>
  <si>
    <t>Feldspar FFA DS</t>
  </si>
  <si>
    <t>500003756</t>
  </si>
  <si>
    <t>DO NOT USE</t>
  </si>
  <si>
    <t>500004004</t>
  </si>
  <si>
    <t>Composite SVA PO</t>
  </si>
  <si>
    <t>500004010</t>
  </si>
  <si>
    <t>ATH SG220E PRE-SIEVED PO</t>
  </si>
  <si>
    <t>500004017</t>
  </si>
  <si>
    <t>ATH SG200E PRE-SIEVED PO</t>
  </si>
  <si>
    <t>500004019</t>
  </si>
  <si>
    <t>ATH SG200E RESIDU PO</t>
  </si>
  <si>
    <t>500004042</t>
  </si>
  <si>
    <t>ATH SG220E RESIDU PO</t>
  </si>
  <si>
    <t>500004109</t>
  </si>
  <si>
    <t>ATH SG100 X PO</t>
  </si>
  <si>
    <t>600001046</t>
  </si>
  <si>
    <t>ATH SG200 PO</t>
  </si>
  <si>
    <t>Bulk Product</t>
  </si>
  <si>
    <t>SPC0922 - ATH Flour</t>
  </si>
  <si>
    <t>AC01 - ATH Flour Coarse</t>
  </si>
  <si>
    <t>600003728</t>
  </si>
  <si>
    <t>Ca-Carb A125 PO</t>
  </si>
  <si>
    <t>SPC0205 - Limestone</t>
  </si>
  <si>
    <t>BK29 - Limestone Flour Coarse</t>
  </si>
  <si>
    <t>Limestone 125 PO</t>
  </si>
  <si>
    <t>600003796</t>
  </si>
  <si>
    <t>Phosphorus Slag M75 PO</t>
  </si>
  <si>
    <t>W001 - Slag</t>
  </si>
  <si>
    <t>SPC0923 - Slag Phosphorous</t>
  </si>
  <si>
    <t>BN13 - Slag Phosphorous Flour</t>
  </si>
  <si>
    <t>Slag Phosphorous M75 PO</t>
  </si>
  <si>
    <t>600003798</t>
  </si>
  <si>
    <t>Phosphorus Slag M75PO 1000:B4S:H4:H:1000</t>
  </si>
  <si>
    <t>Packaged Product</t>
  </si>
  <si>
    <t>600003800</t>
  </si>
  <si>
    <t>PhosphorusSlag M75 PO1000:B4S:H4:NB:1000</t>
  </si>
  <si>
    <t>600003804</t>
  </si>
  <si>
    <t>Chalk M PO 1000:B4S:H4:NB:1000</t>
  </si>
  <si>
    <t>SPC0204 - Chalk</t>
  </si>
  <si>
    <t>AF25 - Chalk</t>
  </si>
  <si>
    <t>Chalk M PO</t>
  </si>
  <si>
    <t>600003805</t>
  </si>
  <si>
    <t>Bentonite D90 PO</t>
  </si>
  <si>
    <t>SPC0916 - Bentonite Sodium Flour</t>
  </si>
  <si>
    <t>AE24 - Bentonite Sodium Flour Coarse</t>
  </si>
  <si>
    <t>600003806</t>
  </si>
  <si>
    <t>Bentonite D90 PO 25:PA:H4:H:1200</t>
  </si>
  <si>
    <t>600003808</t>
  </si>
  <si>
    <t>Bentonite D90 PO 1000:B4S:H4:NB:1000</t>
  </si>
  <si>
    <t>600003809</t>
  </si>
  <si>
    <t>Bentonite D90 PO 1000:B4S:NO:NB:1000</t>
  </si>
  <si>
    <t>600003812</t>
  </si>
  <si>
    <t>Ca-Carb CMPL WS</t>
  </si>
  <si>
    <t>BK62 - Limestone Flour Coarse, Medium Grade</t>
  </si>
  <si>
    <t>Limestone WKAL PO</t>
  </si>
  <si>
    <t>600003814</t>
  </si>
  <si>
    <t>Dolomite DEPG PO</t>
  </si>
  <si>
    <t>SPC0213 - Dolomite Flour</t>
  </si>
  <si>
    <t>AF43 - Dolomite Flour</t>
  </si>
  <si>
    <t>Dolomite Extra PO</t>
  </si>
  <si>
    <t>600003815</t>
  </si>
  <si>
    <t>Dolomite DEPG PO 25:PA:S4:H:1600</t>
  </si>
  <si>
    <t>600003816</t>
  </si>
  <si>
    <t>Dolomite DEPG PO 1000:B4S:CP1:NB:1000</t>
  </si>
  <si>
    <t>600003818</t>
  </si>
  <si>
    <t>600003819</t>
  </si>
  <si>
    <t>Dolomite DL05 PO 25:PA:H4:H:1600</t>
  </si>
  <si>
    <t>600003820</t>
  </si>
  <si>
    <t>Dolomite DL05 PO 1000:B4S:H4:NB:1000</t>
  </si>
  <si>
    <t>600003821</t>
  </si>
  <si>
    <t>Dolomite DL05 PO 1000:B4S:NO:NB:1000</t>
  </si>
  <si>
    <t>600003822</t>
  </si>
  <si>
    <t>Dolomite DS19 PO</t>
  </si>
  <si>
    <t>600003823</t>
  </si>
  <si>
    <t>Dolomite DS19 PO 25:PA:H4:H:1600</t>
  </si>
  <si>
    <t>600003824</t>
  </si>
  <si>
    <t>Dolomite DS19 PO 1000:B4S:H4:NB:1000</t>
  </si>
  <si>
    <t>600003825</t>
  </si>
  <si>
    <t>Dolomite DS19 PO 1000:B4S:NO:NB:1000</t>
  </si>
  <si>
    <t>600004440</t>
  </si>
  <si>
    <t>Ca-Carb I150 PO</t>
  </si>
  <si>
    <t>Limestone 150 PO</t>
  </si>
  <si>
    <t>600004441</t>
  </si>
  <si>
    <t>Ca-Carb I150 PO 25:PA:H4:H:1200</t>
  </si>
  <si>
    <t>600004443</t>
  </si>
  <si>
    <t>Ca-Carb I150 PO 1000:B4S:H4:NB:1000</t>
  </si>
  <si>
    <t>600004444</t>
  </si>
  <si>
    <t>Ca-Carb I150 PO 1000:B4S:NO:NB:1000</t>
  </si>
  <si>
    <t>600004476</t>
  </si>
  <si>
    <t>Dolomite Clay PO 25:PA:S4:S:1200</t>
  </si>
  <si>
    <t>Dolomite Clay PO</t>
  </si>
  <si>
    <t>600004538</t>
  </si>
  <si>
    <t>Ca-Carb M0-1 WS</t>
  </si>
  <si>
    <t>BK50 - Limestone Sand Medium</t>
  </si>
  <si>
    <t>Limestone 0-1mm WS</t>
  </si>
  <si>
    <t>600004539</t>
  </si>
  <si>
    <t>Ca-Carb M0-2 WS</t>
  </si>
  <si>
    <t>Limestone 0-2 CS</t>
  </si>
  <si>
    <t>600004609</t>
  </si>
  <si>
    <t>Chalk PB38 PO</t>
  </si>
  <si>
    <t>Chalk B38 PO</t>
  </si>
  <si>
    <t>600004610</t>
  </si>
  <si>
    <t>Chalk B38 PO 800:B4S:H4:NB:800</t>
  </si>
  <si>
    <t>600004611</t>
  </si>
  <si>
    <t>Chalk B38 PO 1000:B4S:H4:NB:1000</t>
  </si>
  <si>
    <t>600004643</t>
  </si>
  <si>
    <t>Bentonite A90 PO</t>
  </si>
  <si>
    <t>600004644</t>
  </si>
  <si>
    <t>Bentonite A90 PO 25:PA:S4:H:1200</t>
  </si>
  <si>
    <t>600004645</t>
  </si>
  <si>
    <t>Bentonite A90 PO 25:PA:H4:H:1200</t>
  </si>
  <si>
    <t>600004646</t>
  </si>
  <si>
    <t>Bentonite A90 PO 1000:B4S:H4:NB:1000</t>
  </si>
  <si>
    <t>600004693</t>
  </si>
  <si>
    <t>Glass Fibre G25 PO</t>
  </si>
  <si>
    <t>W000 - Other Materials</t>
  </si>
  <si>
    <t>SPC1023 - Glass Fibre Flour</t>
  </si>
  <si>
    <t>HA12 - Glass Fibre Flour</t>
  </si>
  <si>
    <t>600004694</t>
  </si>
  <si>
    <t>Glass Fibre G25 PO 25:PA:H4:H:1400</t>
  </si>
  <si>
    <t>600004695</t>
  </si>
  <si>
    <t>Huntite H5 PO</t>
  </si>
  <si>
    <t>SPC0940 - Huntite Micronised</t>
  </si>
  <si>
    <t>AE46 - Huntite Ultrafine Fine</t>
  </si>
  <si>
    <t>600004698</t>
  </si>
  <si>
    <t>Glass Fibre G25 PO 25:PA:NO:NB:25</t>
  </si>
  <si>
    <t>600004699</t>
  </si>
  <si>
    <t>Glass Fibre G75 PO</t>
  </si>
  <si>
    <t>600004700</t>
  </si>
  <si>
    <t>Glass Fibre G75 PO 25:PA:H4:H:1400</t>
  </si>
  <si>
    <t>600004705</t>
  </si>
  <si>
    <t>Glass Fibre G25 PO 1000:B4S:H4:NB:1000</t>
  </si>
  <si>
    <t>600004708</t>
  </si>
  <si>
    <t>ATH SG10 PO</t>
  </si>
  <si>
    <t>SPC0931 - ATH Micronised</t>
  </si>
  <si>
    <t>AC08 - ATH Micronised Fine</t>
  </si>
  <si>
    <t>600004709</t>
  </si>
  <si>
    <t>ATH SG10 PO 20:PL:H4:H:1120</t>
  </si>
  <si>
    <t>600004710</t>
  </si>
  <si>
    <t>ATH SG10 PO 25:PA:H4:H:1250</t>
  </si>
  <si>
    <t>600004711</t>
  </si>
  <si>
    <t>ATH SG10 PO 25:PAS:CP1:H:1250</t>
  </si>
  <si>
    <t>600004713</t>
  </si>
  <si>
    <t>ATH SG63 PO</t>
  </si>
  <si>
    <t>AC02 - ATH Flour Medium</t>
  </si>
  <si>
    <t>600004714</t>
  </si>
  <si>
    <t>ATH SG63 PO 25:PA:H4:H:1200</t>
  </si>
  <si>
    <t>600004715</t>
  </si>
  <si>
    <t>ATH SG63 PO 1000:B4S:H4:NB:1000</t>
  </si>
  <si>
    <t>600004717</t>
  </si>
  <si>
    <t>ATH SG7HB PO</t>
  </si>
  <si>
    <t>600004718</t>
  </si>
  <si>
    <t>ATH SG7HB PO 1000:B4S:H4:NB:1000</t>
  </si>
  <si>
    <t>600004720</t>
  </si>
  <si>
    <t>SPC0933 - ATH Slurry</t>
  </si>
  <si>
    <t>AC13 - ATH Slurry</t>
  </si>
  <si>
    <t>ATH ST SG7HB SL</t>
  </si>
  <si>
    <t>600004722</t>
  </si>
  <si>
    <t>ATH SG55 PO 1000:B4S:H4:NB:1000</t>
  </si>
  <si>
    <t>ATH SG55 PO</t>
  </si>
  <si>
    <t>600004742</t>
  </si>
  <si>
    <t>ATH SG10S8 PS</t>
  </si>
  <si>
    <t>AC20 - ATH Micronised Fine Surface Treated</t>
  </si>
  <si>
    <t>600004744</t>
  </si>
  <si>
    <t>ATH SG10S8 PS 1000:B4S:H4:H:1000</t>
  </si>
  <si>
    <t>600004747</t>
  </si>
  <si>
    <t>ATH SG10 PO 1000:B4S:H4:H:1000</t>
  </si>
  <si>
    <t>600004748</t>
  </si>
  <si>
    <t>ATH SG10 S8 PS 20:PL:H4:H:1120</t>
  </si>
  <si>
    <t>600004749</t>
  </si>
  <si>
    <t>ATH SG10S8 PS 25:PA:H4:H:1125</t>
  </si>
  <si>
    <t>600004755</t>
  </si>
  <si>
    <t>ATH SG200E PO 1000:B4S:H2:NB:1000</t>
  </si>
  <si>
    <t>ATH SG200E PO</t>
  </si>
  <si>
    <t>600004897</t>
  </si>
  <si>
    <t>H-Magnesite SC10 PO</t>
  </si>
  <si>
    <t>T003 - Hydromagnesite</t>
  </si>
  <si>
    <t>SPC0941 - Hydromagnesite Micronised</t>
  </si>
  <si>
    <t>BL03 - Hydromagnesite Micronised Fine</t>
  </si>
  <si>
    <t>H-Magnesite C10 PO</t>
  </si>
  <si>
    <t>600004898</t>
  </si>
  <si>
    <t>H-Magnesite C10 PO 20:PA:S4:H:1100</t>
  </si>
  <si>
    <t>600004899</t>
  </si>
  <si>
    <t>H-Magnesite C10 PO 15:PA:H4:H:825</t>
  </si>
  <si>
    <t>600004900</t>
  </si>
  <si>
    <t>H-Magnesite SC10 PO 800:B4S:H4:NB:800</t>
  </si>
  <si>
    <t>600005114</t>
  </si>
  <si>
    <t>Ca-Carb 170 PO</t>
  </si>
  <si>
    <t>BK53 - Limestone Flour Medium</t>
  </si>
  <si>
    <t>600005116</t>
  </si>
  <si>
    <t>Ball Clay W100 PO</t>
  </si>
  <si>
    <t>SPC0501 - Basic Clay</t>
  </si>
  <si>
    <t>AD45 - Basic Clay</t>
  </si>
  <si>
    <t>Ball Clay 100 PO</t>
  </si>
  <si>
    <t>600005117</t>
  </si>
  <si>
    <t>Ball Clay W100 PO 25:PA:S4:H:1400</t>
  </si>
  <si>
    <t>600005119</t>
  </si>
  <si>
    <t>Ball Clay W130 PO</t>
  </si>
  <si>
    <t>Ball Clay 130 PO</t>
  </si>
  <si>
    <t>600005121</t>
  </si>
  <si>
    <t>Ball Clay W130 PO 25:PA:H4:H:1050</t>
  </si>
  <si>
    <t>600005122</t>
  </si>
  <si>
    <t>Ball Clay W130 PO 1000:B4S:H4:NB:1000</t>
  </si>
  <si>
    <t>600005133</t>
  </si>
  <si>
    <t>Composite WSK60 PO</t>
  </si>
  <si>
    <t>SPC0543 - Calcium Mineral Mixture</t>
  </si>
  <si>
    <t>BQ50 - Calcium Mineral Mixture</t>
  </si>
  <si>
    <t>600007746</t>
  </si>
  <si>
    <t>Ca-Carb BKAL WS</t>
  </si>
  <si>
    <t>600007749</t>
  </si>
  <si>
    <t>Ca-Carb LMK A WS</t>
  </si>
  <si>
    <t>BK47 - Limestone Sand Coarse</t>
  </si>
  <si>
    <t>600007751</t>
  </si>
  <si>
    <t>Glass SGFL71 PO</t>
  </si>
  <si>
    <t>SPC9009 - Milling/Grinding</t>
  </si>
  <si>
    <t>SA12 - Milling/Grinding</t>
  </si>
  <si>
    <t>Glass Fiber L71 PO</t>
  </si>
  <si>
    <t>600007760</t>
  </si>
  <si>
    <t>Glass Fibre GL3B PO 1000:B4S:H4:NB:1000</t>
  </si>
  <si>
    <t>Fiber Glass unwashed</t>
  </si>
  <si>
    <t>600008400</t>
  </si>
  <si>
    <t>ATH SG55LV PO 1000:B4S:S4:H:1000</t>
  </si>
  <si>
    <t>ATH  SG55 LV PO</t>
  </si>
  <si>
    <t>600008402</t>
  </si>
  <si>
    <t>ATH SG55 PO 25:PA:H4:H:1200</t>
  </si>
  <si>
    <t>600008421</t>
  </si>
  <si>
    <t>Huntite SPX PO 15:PA:H4:H:600</t>
  </si>
  <si>
    <t>600008696</t>
  </si>
  <si>
    <t>ATH A10 PO 25:PA:H4:H:1250</t>
  </si>
  <si>
    <t>ATH A10 PO</t>
  </si>
  <si>
    <t>600008971</t>
  </si>
  <si>
    <t>Ca-Carb Wigro AM PO 25:PA:H4:S:1050</t>
  </si>
  <si>
    <t>Mineral Composite AM PO</t>
  </si>
  <si>
    <t>600009121</t>
  </si>
  <si>
    <t>ATH SG55LV PO 25:PA:H4:H:1200</t>
  </si>
  <si>
    <t>600010048</t>
  </si>
  <si>
    <t>600010251</t>
  </si>
  <si>
    <t>ATH SG10S11 PS 1000:B4S:H4:H:1000</t>
  </si>
  <si>
    <t>ATH SG10 S11 PS</t>
  </si>
  <si>
    <t>600010252</t>
  </si>
  <si>
    <t>ATH SG10S11 PS 20:PL:H4:H:1120</t>
  </si>
  <si>
    <t>600010264</t>
  </si>
  <si>
    <t>ATH SG7HB PO 900:B4S:H4:NB:900</t>
  </si>
  <si>
    <t>600010301</t>
  </si>
  <si>
    <t>ATH A7 PO 25:PA:H4:H:1250</t>
  </si>
  <si>
    <t>ATH A7 PO</t>
  </si>
  <si>
    <t>600010606</t>
  </si>
  <si>
    <t>ATH SG30LV PO</t>
  </si>
  <si>
    <t>AC06 - ATH Flour Fine Low Viscosity</t>
  </si>
  <si>
    <t>ATH SG30 LV PO</t>
  </si>
  <si>
    <t>600010662</t>
  </si>
  <si>
    <t>ATH SG40 PO</t>
  </si>
  <si>
    <t>AC03 - ATH Flour Fine</t>
  </si>
  <si>
    <t>600010663</t>
  </si>
  <si>
    <t>ATH SG50 PO</t>
  </si>
  <si>
    <t>600010763</t>
  </si>
  <si>
    <t>ATH SG40 PO 1000:B4S:H4C:H:1000</t>
  </si>
  <si>
    <t>600010770</t>
  </si>
  <si>
    <t>ATH SG50 PO 25:PA:H4:H:1200</t>
  </si>
  <si>
    <t>600010772</t>
  </si>
  <si>
    <t>ATH SG40 PO 25:PA:H4:H:1200</t>
  </si>
  <si>
    <t>600010779</t>
  </si>
  <si>
    <t>ATH SG50 PO 850:B4S:H4:NB:850</t>
  </si>
  <si>
    <t>600010790</t>
  </si>
  <si>
    <t>ATH SG50 PO 1000:B4S:H4:H:1000</t>
  </si>
  <si>
    <t>600010800</t>
  </si>
  <si>
    <t>ATH SG7HB PO 1000:B4S:H4:H:1000</t>
  </si>
  <si>
    <t>600010802</t>
  </si>
  <si>
    <t>ATH SG30 LV PO 20:PA:H4:H:960</t>
  </si>
  <si>
    <t>600010876</t>
  </si>
  <si>
    <t>Composite DF2A PO</t>
  </si>
  <si>
    <t>Calcium Mixture 2 PO</t>
  </si>
  <si>
    <t>600010878</t>
  </si>
  <si>
    <t>Composite DF2W PO</t>
  </si>
  <si>
    <t>Calcium Mixture 2W PO</t>
  </si>
  <si>
    <t>600010881</t>
  </si>
  <si>
    <t>ATH SG55LV PO</t>
  </si>
  <si>
    <t>600010896</t>
  </si>
  <si>
    <t>ATH SG40 PO 1000:B4S:H4:H:1000</t>
  </si>
  <si>
    <t>600010940</t>
  </si>
  <si>
    <t>Toll Prototype Bagged</t>
  </si>
  <si>
    <t>Tol Processing prototype</t>
  </si>
  <si>
    <t>600010980</t>
  </si>
  <si>
    <t>ATH SG55 PO 25:PA:CP1:H:1200</t>
  </si>
  <si>
    <t>600011018</t>
  </si>
  <si>
    <t>Bentonite D90 PO 1000:B4S:H2:NB:1000</t>
  </si>
  <si>
    <t>600011021</t>
  </si>
  <si>
    <t>Dolomite 0% PO</t>
  </si>
  <si>
    <t>Dolomite 0 percent PO</t>
  </si>
  <si>
    <t>600011089</t>
  </si>
  <si>
    <t>H-Magnesite 20-25% CS:BL</t>
  </si>
  <si>
    <t>SPC0921 - Hydromagnesite Crushed</t>
  </si>
  <si>
    <t>H-Magnesite 20-25% CS</t>
  </si>
  <si>
    <t>600011090</t>
  </si>
  <si>
    <t>H-Magnesite 32-35% CS:BL</t>
  </si>
  <si>
    <t>H-Magnesite 32-35% CS</t>
  </si>
  <si>
    <t>600011097</t>
  </si>
  <si>
    <t>Silica SILEX CS</t>
  </si>
  <si>
    <t>Q000 - Aggregate</t>
  </si>
  <si>
    <t>SPC0975 - Silex Stone</t>
  </si>
  <si>
    <t>AA18 - Silex Stone</t>
  </si>
  <si>
    <t>600011101</t>
  </si>
  <si>
    <t>Limestone PB38 PO 1050:B4:H4:NB:1050</t>
  </si>
  <si>
    <t>600011105</t>
  </si>
  <si>
    <t>TOL Glass SGFL71 PO 1000:B4S:H4:NB:1000</t>
  </si>
  <si>
    <t>TOL Glass SGFL71 PO</t>
  </si>
  <si>
    <t>600011112</t>
  </si>
  <si>
    <t>Composite COMP PO</t>
  </si>
  <si>
    <t>600011122</t>
  </si>
  <si>
    <t>R000 - Aluminium Oxide</t>
  </si>
  <si>
    <t>SPC0961 - Aluminium Oxide Spherical Flour</t>
  </si>
  <si>
    <t>AB04 - Aluminium Oxide Spherical Flour</t>
  </si>
  <si>
    <t>Al-Oxide 0380 PO</t>
  </si>
  <si>
    <t>600011140</t>
  </si>
  <si>
    <t>Huntite 10-15% CS:BL</t>
  </si>
  <si>
    <t>SPC0925 - Huntite Crushed</t>
  </si>
  <si>
    <t>Huntite 10-15% CS</t>
  </si>
  <si>
    <t>600011229</t>
  </si>
  <si>
    <t>ATH HM SG63C10 PO</t>
  </si>
  <si>
    <t>SPC0997 - ATH Mix</t>
  </si>
  <si>
    <t>AC22 - ATH Blend Hydromagnesite</t>
  </si>
  <si>
    <t>600011417</t>
  </si>
  <si>
    <t>ATH SG200 LVS PO 1000:B4:CP1:NB:1000</t>
  </si>
  <si>
    <t>ATH SG200 LVS PO</t>
  </si>
  <si>
    <t>600011946</t>
  </si>
  <si>
    <t>ATH SG200 LVS PO 25:PA:CP1:H:1000</t>
  </si>
  <si>
    <t>600012111</t>
  </si>
  <si>
    <t>ATH SG50 PO 950:B4S:H4:NB:950</t>
  </si>
  <si>
    <t>600012847</t>
  </si>
  <si>
    <t>Feldspar FFA 500 WS</t>
  </si>
  <si>
    <t>SPC0903 - Anorthosite</t>
  </si>
  <si>
    <t>600013550</t>
  </si>
  <si>
    <t>ATH SG30LV PO 1000:B4S:H4:H:1000</t>
  </si>
  <si>
    <t>600014547</t>
  </si>
  <si>
    <t>Chalk B38 PO 750:B4S:H4:NB:750</t>
  </si>
  <si>
    <t>600014639</t>
  </si>
  <si>
    <t>Ball Clay W100/I150 MIX PO</t>
  </si>
  <si>
    <t>I000 - Ball Clay</t>
  </si>
  <si>
    <t>SPC0512 - Ball Clay Shredded/Blended</t>
  </si>
  <si>
    <t>AD25 - Ball Clay Shredded/Blended, Very Low Alumina, Primary Grade</t>
  </si>
  <si>
    <t>600014649</t>
  </si>
  <si>
    <t>TOL Glass Fibre GL3B PO</t>
  </si>
  <si>
    <t>TOL Glass Fibre PO</t>
  </si>
  <si>
    <t>600015185</t>
  </si>
  <si>
    <t>Bauxite G63 PO</t>
  </si>
  <si>
    <t>SPC0953 - Bauxite Flour</t>
  </si>
  <si>
    <t>AE03 - Bauxite Flour Fine</t>
  </si>
  <si>
    <t>600015327</t>
  </si>
  <si>
    <t>Ca-Carb LMK B WS</t>
  </si>
  <si>
    <t>600015356</t>
  </si>
  <si>
    <t>Feldspar FFA 45 MP PO</t>
  </si>
  <si>
    <t>Anorthosite FFA45 PO</t>
  </si>
  <si>
    <t>600015389</t>
  </si>
  <si>
    <t>ATH SG200 X PO</t>
  </si>
  <si>
    <t>600015390</t>
  </si>
  <si>
    <t>ATH SG200 X PO 1000:B4S:H4:NB:1000</t>
  </si>
  <si>
    <t>600015391</t>
  </si>
  <si>
    <t>ATH SG200 X PO 25:PA:H4:H:1200</t>
  </si>
  <si>
    <t>600016284</t>
  </si>
  <si>
    <t>ATH SG40 PO 500:B4S:H2:H:1000</t>
  </si>
  <si>
    <t>600016286</t>
  </si>
  <si>
    <t>ATH SG220E PO 1000:B4S:H2:H:1000</t>
  </si>
  <si>
    <t>ATH SG220E PO</t>
  </si>
  <si>
    <t>600016304</t>
  </si>
  <si>
    <t>ATH SG 200E PO 25:PA:CP1:H:1050</t>
  </si>
  <si>
    <t>600016328</t>
  </si>
  <si>
    <t>ATH SG 220E PO 25:PA:CP1:H:1050</t>
  </si>
  <si>
    <t>ATH SG 220E PO</t>
  </si>
  <si>
    <t>600016754</t>
  </si>
  <si>
    <t>ATH SG100 X PO 1000:B4S:H4:NB:1000</t>
  </si>
  <si>
    <t>600016755</t>
  </si>
  <si>
    <t>ATH SG100 X PO 25:PA:H4:H:1200</t>
  </si>
  <si>
    <t>600017073</t>
  </si>
  <si>
    <t>Glass Fibre G75 PO 700:B4S:H4:NB:700</t>
  </si>
  <si>
    <t>Ca-Carb AGROKAL WS</t>
  </si>
  <si>
    <t>609999998</t>
  </si>
  <si>
    <t>Sample/Prototype Bagged</t>
  </si>
  <si>
    <t>SV01 - Testing/Analysis</t>
  </si>
  <si>
    <t>SPC9011 - Chemical &amp; Physical Tests</t>
  </si>
  <si>
    <t>Prototype / Sample</t>
  </si>
  <si>
    <t>609999999</t>
  </si>
  <si>
    <t>Prototype bulk</t>
  </si>
  <si>
    <t>700000026</t>
  </si>
  <si>
    <t>Fly Ash SVI PO</t>
  </si>
  <si>
    <t>Traded goods</t>
  </si>
  <si>
    <t>Sikron CR SF8000 PO 25:PE:S4:S:900</t>
  </si>
  <si>
    <t>700001164</t>
  </si>
  <si>
    <t>ANKAL Limestone White PO</t>
  </si>
  <si>
    <t>700001910</t>
  </si>
  <si>
    <t>BK52 - Limestone Sand Fine</t>
  </si>
  <si>
    <t>LIMKAL Limestone WS</t>
  </si>
  <si>
    <t>810007427</t>
  </si>
  <si>
    <t>ROLLER BEARING 22313 EK</t>
  </si>
  <si>
    <t>Other</t>
  </si>
  <si>
    <t>900000099</t>
  </si>
  <si>
    <t>PM-M Mech. Bearings and Seals</t>
  </si>
  <si>
    <t>0010-Гидр</t>
  </si>
  <si>
    <t>Anorthosi</t>
  </si>
  <si>
    <t>X36173680</t>
  </si>
  <si>
    <t>X36174080</t>
  </si>
  <si>
    <t>Z_MACH01</t>
  </si>
  <si>
    <t>PBA11</t>
  </si>
  <si>
    <t>Maastricht Bigbag Machine H&amp;B</t>
  </si>
  <si>
    <t>Packaging machine</t>
  </si>
  <si>
    <t>Z_MACH02</t>
  </si>
  <si>
    <t>PBA20</t>
  </si>
  <si>
    <t>Maastricht Bagging Machine PE20</t>
  </si>
  <si>
    <t>Z_MACH03</t>
  </si>
  <si>
    <t>PBA24</t>
  </si>
  <si>
    <t>Maastricht BB Machine TBMA B</t>
  </si>
  <si>
    <t>Z_MACH04</t>
  </si>
  <si>
    <t>PBA25</t>
  </si>
  <si>
    <t>Maastricht Bagging Machine PE25</t>
  </si>
  <si>
    <t>Z_MACH05</t>
  </si>
  <si>
    <t>PML05</t>
  </si>
  <si>
    <t>Maastricht Ball Mill 2</t>
  </si>
  <si>
    <t>Mill machine</t>
  </si>
  <si>
    <t>Z_MACH06</t>
  </si>
  <si>
    <t>PML06</t>
  </si>
  <si>
    <t>Maastricht Ball Mill 3</t>
  </si>
  <si>
    <t>Z_MACH07</t>
  </si>
  <si>
    <t>PWP01</t>
  </si>
  <si>
    <t>Maastricht Mogensen Sieve</t>
  </si>
  <si>
    <t>Z_MACH08</t>
  </si>
  <si>
    <t>PSS13</t>
  </si>
  <si>
    <t>Maastricht Marl Crusher</t>
  </si>
  <si>
    <t>Z_MACH09</t>
  </si>
  <si>
    <t>PPM08</t>
  </si>
  <si>
    <t>Maastricht Mixing Installation Borgakal</t>
  </si>
  <si>
    <t>Z_MACH10</t>
  </si>
  <si>
    <t>PML12</t>
  </si>
  <si>
    <t>Maastricht Production Unit 12</t>
  </si>
  <si>
    <t>Z_MACH11</t>
  </si>
  <si>
    <t>PML11</t>
  </si>
  <si>
    <t>Maastricht Production Unit 12-coating</t>
  </si>
  <si>
    <t>Z_MACH12</t>
  </si>
  <si>
    <t>PPM14</t>
  </si>
  <si>
    <t>Maastricht Filler Preparation</t>
  </si>
  <si>
    <t>Z_MACH13</t>
  </si>
  <si>
    <t>PML15</t>
  </si>
  <si>
    <t>Maastricht Production unit 15</t>
  </si>
  <si>
    <t>Z_MACH14</t>
  </si>
  <si>
    <t>PML16</t>
  </si>
  <si>
    <t>Maastricht Production Unit 16</t>
  </si>
  <si>
    <t>Z_MACH15</t>
  </si>
  <si>
    <t>PSS21</t>
  </si>
  <si>
    <t>Maastricht Crusher unit 21</t>
  </si>
  <si>
    <t>Z_MACH16</t>
  </si>
  <si>
    <t>PML21</t>
  </si>
  <si>
    <t>Maastricht Production unit 21</t>
  </si>
  <si>
    <t>Z_MACH17</t>
  </si>
  <si>
    <t>PML24</t>
  </si>
  <si>
    <t>Maastricht Roller Mill PE24</t>
  </si>
  <si>
    <t>Z_MACH18</t>
  </si>
  <si>
    <t>PBA99</t>
  </si>
  <si>
    <t>Maastricht Virtual Installation</t>
  </si>
  <si>
    <t>Other machine</t>
  </si>
  <si>
    <t>Z_MACH19</t>
  </si>
  <si>
    <t>PML01</t>
  </si>
  <si>
    <t>Maastricht Pendle Mill 1</t>
  </si>
  <si>
    <t>Z_MACH20</t>
  </si>
  <si>
    <t>PML02</t>
  </si>
  <si>
    <t>Maastricht Pendle Mill 2</t>
  </si>
  <si>
    <t>Z_MACH21</t>
  </si>
  <si>
    <t>PML03</t>
  </si>
  <si>
    <t>Maastricht Pendle Mill 3</t>
  </si>
  <si>
    <t>Z_MACH22</t>
  </si>
  <si>
    <t>PBA19</t>
  </si>
  <si>
    <t>Maastricht Bigbag Machine TBMA</t>
  </si>
  <si>
    <t>Z_MACH23</t>
  </si>
  <si>
    <t>PBA07</t>
  </si>
  <si>
    <t>Maastricht Bagging Machine 7</t>
  </si>
  <si>
    <t>Z_MACH24</t>
  </si>
  <si>
    <t>PPM09</t>
  </si>
  <si>
    <t>Pneumex</t>
  </si>
  <si>
    <t>ZZ_GROUP01</t>
  </si>
  <si>
    <t>ZZ_GROUP02</t>
  </si>
  <si>
    <t>ZZ_GROUP03</t>
  </si>
  <si>
    <t>ZZ_GROUP04</t>
  </si>
  <si>
    <t>ZZ_GROUP05</t>
  </si>
  <si>
    <t>ZZ_GROUP06</t>
  </si>
  <si>
    <t>ZZ_GROUP07</t>
  </si>
  <si>
    <t>ZZ_GROUP08</t>
  </si>
  <si>
    <t>ZZ_GROUP09</t>
  </si>
  <si>
    <t>ZZZ_PACKGROUP01</t>
  </si>
  <si>
    <t>ZZZ_PACKGROUP02</t>
  </si>
  <si>
    <t>ZZZ_PACKGROUP03</t>
  </si>
  <si>
    <t>ZZZ_PACKGROUP04</t>
  </si>
  <si>
    <t>ZZZZ_TRUCK01</t>
  </si>
  <si>
    <t>01. Demand forecast</t>
  </si>
  <si>
    <t>ZZZZ_TRUCK02</t>
  </si>
  <si>
    <t>ZZZZZ_CONTROLROOM</t>
  </si>
  <si>
    <t>Control room operators</t>
  </si>
  <si>
    <t>Material number</t>
  </si>
  <si>
    <t>Material name</t>
  </si>
  <si>
    <t>Product type</t>
  </si>
  <si>
    <t>Line type</t>
  </si>
  <si>
    <t>Aux Column</t>
  </si>
  <si>
    <t>Aux 2 Column</t>
  </si>
  <si>
    <t>Starting stock</t>
  </si>
  <si>
    <t>150000276</t>
  </si>
  <si>
    <t>02. Dependent demand</t>
  </si>
  <si>
    <t>03. Total demand</t>
  </si>
  <si>
    <t>04. Inventory</t>
  </si>
  <si>
    <t>05. Minimum target stock</t>
  </si>
  <si>
    <t>06. Purchase receipt</t>
  </si>
  <si>
    <t>07. Purchase plan</t>
  </si>
  <si>
    <t>150000546</t>
  </si>
  <si>
    <t>150002727</t>
  </si>
  <si>
    <t>600017195</t>
  </si>
  <si>
    <t>06. Production plan</t>
  </si>
  <si>
    <t>07. Capacity utilization</t>
  </si>
  <si>
    <t>08. Dependent requirements</t>
  </si>
  <si>
    <t>PBA26</t>
  </si>
  <si>
    <t>700001929</t>
  </si>
  <si>
    <t>09. Available capacity</t>
  </si>
  <si>
    <t>10. Utilization rate</t>
  </si>
  <si>
    <t>Unlimited</t>
  </si>
  <si>
    <t>11. Shift availability</t>
  </si>
  <si>
    <t>3-shift system</t>
  </si>
  <si>
    <t>12. FTE requirements</t>
  </si>
  <si>
    <t>Column Labels</t>
  </si>
  <si>
    <t>Grand Total</t>
  </si>
  <si>
    <t>Values</t>
  </si>
  <si>
    <t>Sum of Starting stock</t>
  </si>
  <si>
    <t>Sum of 06/2025</t>
  </si>
  <si>
    <t>Sum of 07/2025</t>
  </si>
  <si>
    <t>Sum of 08/2025</t>
  </si>
  <si>
    <t>Sum of 09/2025</t>
  </si>
  <si>
    <t>Sum of 10/2025</t>
  </si>
  <si>
    <t>Sum of 11/2025</t>
  </si>
  <si>
    <t>Sum of 12/2025</t>
  </si>
  <si>
    <t>Sum of 01/2026</t>
  </si>
  <si>
    <t>Sum of 02/2026</t>
  </si>
  <si>
    <t>Sum of 03/2026</t>
  </si>
  <si>
    <t>ZZZZZZ_TURNOVER</t>
  </si>
  <si>
    <t>13. Consolidation</t>
  </si>
  <si>
    <t>ZZZZZZ_RAW MATERIAL COST</t>
  </si>
  <si>
    <t>ZZZZZZ_MACHINE COST</t>
  </si>
  <si>
    <t>ZZZZZZ_DIRECT FTE COST</t>
  </si>
  <si>
    <t>ZZZZZZ_INDIRECT FTE COST</t>
  </si>
  <si>
    <t>ZZZZZZ_OVERHEAD COST</t>
  </si>
  <si>
    <t>ZZZZZZ_COST OF GOODS</t>
  </si>
  <si>
    <t>ZZZZZZ_GROSS MARGIN</t>
  </si>
  <si>
    <t>ZZZZZZ_SG&amp;A COST</t>
  </si>
  <si>
    <t>ZZZZZZ_EBITDA</t>
  </si>
  <si>
    <t>ZZZZZZ_D&amp;A COST</t>
  </si>
  <si>
    <t>ZZZZZZ_EBIT</t>
  </si>
  <si>
    <t>ZZZZZZ_FIXED ASSETS NET BOOK VALUE</t>
  </si>
  <si>
    <t>ZZZZZZ_INVENTORY VALUE</t>
  </si>
  <si>
    <t>ZZZZZZ_RECEIVABLES</t>
  </si>
  <si>
    <t>ZZZZZZ_PAYABLES</t>
  </si>
  <si>
    <t>ZZZZZZ_WORKING CAPITAL REQUIREMENTS</t>
  </si>
  <si>
    <t>ZZZZZZ_CAPITAL INVESTMENT</t>
  </si>
  <si>
    <t>ZZZZZZ_OPERATIONAL CASHFLOW</t>
  </si>
  <si>
    <t>ZZZZZZ_ROCE</t>
  </si>
  <si>
    <t>Row Labels</t>
  </si>
  <si>
    <t>Sum of 04/2025</t>
  </si>
  <si>
    <t>Sum of 05/2025</t>
  </si>
  <si>
    <t>Total Sum of Starting stock</t>
  </si>
  <si>
    <t>Total Sum of 04/2025</t>
  </si>
  <si>
    <t>Total Sum of 05/2025</t>
  </si>
  <si>
    <t>Total Sum of 06/2025</t>
  </si>
  <si>
    <t>Total Sum of 07/2025</t>
  </si>
  <si>
    <t>Total Sum of 08/2025</t>
  </si>
  <si>
    <t>Total Sum of 09/2025</t>
  </si>
  <si>
    <t>Total Sum of 10/2025</t>
  </si>
  <si>
    <t>Total Sum of 11/2025</t>
  </si>
  <si>
    <t>Total Sum of 12/2025</t>
  </si>
  <si>
    <t>Total Sum of 01/2026</t>
  </si>
  <si>
    <t>Total Sum of 02/2026</t>
  </si>
  <si>
    <t>Sum of 04/2026</t>
  </si>
  <si>
    <t>Sum of 05/2026</t>
  </si>
  <si>
    <t>PWP01;PSS13</t>
  </si>
  <si>
    <t>PML24;PML01;PML02;PML03</t>
  </si>
  <si>
    <t>PML15;PML16;PSS21;PML21</t>
  </si>
  <si>
    <t>PML05;PML06;PML12</t>
  </si>
  <si>
    <t>PBA11;PBA20;PBA24;PBA25;PBA19</t>
  </si>
  <si>
    <t>Old categories</t>
  </si>
  <si>
    <t>Sibelco</t>
  </si>
  <si>
    <t>01. Purchase forecast</t>
  </si>
  <si>
    <t>02. Level load</t>
  </si>
  <si>
    <t>03. Customer Orders</t>
  </si>
  <si>
    <t>03. Dependent demand</t>
  </si>
  <si>
    <t>04. Total demand</t>
  </si>
  <si>
    <t>05. Inventory</t>
  </si>
  <si>
    <t>05. Safety stock</t>
  </si>
  <si>
    <t>05. Target stock</t>
  </si>
  <si>
    <t>07.Purchase plan</t>
  </si>
  <si>
    <t>08. Available capacity</t>
  </si>
  <si>
    <t>09. Utilization rate</t>
  </si>
  <si>
    <t>10. Dependent requirements</t>
  </si>
  <si>
    <t>99. Separator</t>
  </si>
  <si>
    <t>11. FTE requirements</t>
  </si>
  <si>
    <t>12. Shift availability</t>
  </si>
  <si>
    <t>Product families</t>
  </si>
  <si>
    <t>Average demand forecast</t>
  </si>
  <si>
    <t>Inventory value</t>
  </si>
  <si>
    <t>Plant DIO based on inventory value</t>
  </si>
  <si>
    <t>Plant DIO based on values</t>
  </si>
  <si>
    <t xml:space="preserve">Average turnover </t>
  </si>
  <si>
    <t>Safety Stock</t>
  </si>
  <si>
    <t>Strategic Stock</t>
  </si>
  <si>
    <t>Lot Size</t>
  </si>
  <si>
    <t>Target Stock</t>
  </si>
  <si>
    <t>Safety Stock Value</t>
  </si>
  <si>
    <t>Strategic Stock Value</t>
  </si>
  <si>
    <t>Lot Size Value</t>
  </si>
  <si>
    <t>Target Stock Value</t>
  </si>
  <si>
    <t>Under Starting stock</t>
  </si>
  <si>
    <t>Under 01-Dec-25</t>
  </si>
  <si>
    <t>Under 01-Jan-26</t>
  </si>
  <si>
    <t>Under 01-Feb-26</t>
  </si>
  <si>
    <t>Under 01-Mar-26</t>
  </si>
  <si>
    <t>Under 01-Apr-26</t>
  </si>
  <si>
    <t>Under 01-May-26</t>
  </si>
  <si>
    <t>Under 01-Jun-26</t>
  </si>
  <si>
    <t>Under 01-Jul-26</t>
  </si>
  <si>
    <t>Under 01-Aug-26</t>
  </si>
  <si>
    <t>Under 01-Sep-26</t>
  </si>
  <si>
    <t>Under 01-Oct-26</t>
  </si>
  <si>
    <t>Under 01-Nov-26</t>
  </si>
  <si>
    <t>Safety Stock Starting stock</t>
  </si>
  <si>
    <t>Safety Stock 01-Dec-25</t>
  </si>
  <si>
    <t>Safety Stock 01-Jan-26</t>
  </si>
  <si>
    <t>Safety Stock 01-Feb-26</t>
  </si>
  <si>
    <t>Safety Stock 01-Mar-26</t>
  </si>
  <si>
    <t>Safety Stock 01-Apr-26</t>
  </si>
  <si>
    <t>Safety Stock 01-May-26</t>
  </si>
  <si>
    <t>Safety Stock 01-Jun-26</t>
  </si>
  <si>
    <t>Safety Stock 01-Jul-26</t>
  </si>
  <si>
    <t>Safety Stock 01-Aug-26</t>
  </si>
  <si>
    <t>Safety Stock 01-Sep-26</t>
  </si>
  <si>
    <t>Safety Stock 01-Oct-26</t>
  </si>
  <si>
    <t>Safety Stock 01-Nov-26</t>
  </si>
  <si>
    <t>Strategic Stock Starting stock</t>
  </si>
  <si>
    <t>Strategic Stock 01-Dec-25</t>
  </si>
  <si>
    <t>Strategic Stock 01-Jan-26</t>
  </si>
  <si>
    <t>Strategic Stock 01-Feb-26</t>
  </si>
  <si>
    <t>Strategic Stock 01-Mar-26</t>
  </si>
  <si>
    <t>Strategic Stock 01-Apr-26</t>
  </si>
  <si>
    <t>Strategic Stock 01-May-26</t>
  </si>
  <si>
    <t>Strategic Stock 01-Jun-26</t>
  </si>
  <si>
    <t>Strategic Stock 01-Jul-26</t>
  </si>
  <si>
    <t>Strategic Stock 01-Aug-26</t>
  </si>
  <si>
    <t>Strategic Stock 01-Sep-26</t>
  </si>
  <si>
    <t>Strategic Stock 01-Oct-26</t>
  </si>
  <si>
    <t>Strategic Stock 01-Nov-26</t>
  </si>
  <si>
    <t>Normal Variation Starting stock</t>
  </si>
  <si>
    <t>Normal Variation 01-Dec-25</t>
  </si>
  <si>
    <t>Normal Variation 01-Jan-26</t>
  </si>
  <si>
    <t>Normal Variation 01-Feb-26</t>
  </si>
  <si>
    <t>Normal Variation 01-Mar-26</t>
  </si>
  <si>
    <t>Normal Variation 01-Apr-26</t>
  </si>
  <si>
    <t>Normal Variation 01-May-26</t>
  </si>
  <si>
    <t>Normal Variation 01-Jun-26</t>
  </si>
  <si>
    <t>Normal Variation 01-Jul-26</t>
  </si>
  <si>
    <t>Normal Variation 01-Aug-26</t>
  </si>
  <si>
    <t>Normal Variation 01-Sep-26</t>
  </si>
  <si>
    <t>Normal Variation 01-Oct-26</t>
  </si>
  <si>
    <t>Normal Variation 01-Nov-26</t>
  </si>
  <si>
    <t>Overstock Starting stock</t>
  </si>
  <si>
    <t>Overstock 01-Dec-25</t>
  </si>
  <si>
    <t>Overstock 01-Jan-26</t>
  </si>
  <si>
    <t>Overstock 01-Feb-26</t>
  </si>
  <si>
    <t>Overstock 01-Mar-26</t>
  </si>
  <si>
    <t>Overstock 01-Apr-26</t>
  </si>
  <si>
    <t>Overstock 01-May-26</t>
  </si>
  <si>
    <t>Overstock 01-Jun-26</t>
  </si>
  <si>
    <t>Overstock 01-Jul-26</t>
  </si>
  <si>
    <t>Overstock 01-Aug-26</t>
  </si>
  <si>
    <t>Overstock 01-Sep-26</t>
  </si>
  <si>
    <t>Overstock 01-Oct-26</t>
  </si>
  <si>
    <t>Overstock 01-Nov-26</t>
  </si>
  <si>
    <t>InitialDate</t>
  </si>
  <si>
    <t>ForecastMonths</t>
  </si>
  <si>
    <t>ForecastActualsMonths</t>
  </si>
  <si>
    <t>MachineUnlimitedCapacity</t>
  </si>
  <si>
    <t>Site</t>
  </si>
  <si>
    <t>NLX1</t>
  </si>
  <si>
    <t>PurchasedAndProducedMaterials</t>
  </si>
  <si>
    <t>600003822:0.2</t>
  </si>
  <si>
    <t xml:space="preserve">Material name </t>
  </si>
  <si>
    <t xml:space="preserve">  2024/M11</t>
  </si>
  <si>
    <t xml:space="preserve">  2024/M12</t>
  </si>
  <si>
    <t xml:space="preserve">  2025/M1</t>
  </si>
  <si>
    <t xml:space="preserve">  2025/M2</t>
  </si>
  <si>
    <t xml:space="preserve">  2025/M3</t>
  </si>
  <si>
    <t xml:space="preserve">  2025/M4</t>
  </si>
  <si>
    <t xml:space="preserve">  2025/M5</t>
  </si>
  <si>
    <t xml:space="preserve">  2025/M6</t>
  </si>
  <si>
    <t xml:space="preserve">  2025/M7</t>
  </si>
  <si>
    <t xml:space="preserve">  2025/M8</t>
  </si>
  <si>
    <t xml:space="preserve">  2025/M9</t>
  </si>
  <si>
    <t xml:space="preserve">  2025/M10</t>
  </si>
  <si>
    <t xml:space="preserve">  2025/M11</t>
  </si>
  <si>
    <t xml:space="preserve">  2025/M12</t>
  </si>
  <si>
    <t>2026/M1</t>
  </si>
  <si>
    <t>2026/M2</t>
  </si>
  <si>
    <t>2026/M3</t>
  </si>
  <si>
    <t>2026/M4</t>
  </si>
  <si>
    <t>2026/M5</t>
  </si>
  <si>
    <t>2026/M6</t>
  </si>
  <si>
    <t>2026/M7</t>
  </si>
  <si>
    <t>2026/M8</t>
  </si>
  <si>
    <t>2026/M9</t>
  </si>
  <si>
    <t>2026/M10</t>
  </si>
  <si>
    <t>2026/M11</t>
  </si>
  <si>
    <t>2026/M12</t>
  </si>
  <si>
    <t>2027/M1</t>
  </si>
  <si>
    <t>2027/M2</t>
  </si>
  <si>
    <t>2027/M3</t>
  </si>
  <si>
    <t>2027/M4</t>
  </si>
  <si>
    <t>2027/M5</t>
  </si>
  <si>
    <t>2027/M6</t>
  </si>
  <si>
    <t>2027/M7</t>
  </si>
  <si>
    <t>2027/M8</t>
  </si>
  <si>
    <t>2027/M9</t>
  </si>
  <si>
    <t>2027/M10</t>
  </si>
  <si>
    <t>600003728 - Ca-Carb A125 PO</t>
  </si>
  <si>
    <t>600003804 - Chalk M PO 1000:B4S:H4:NB:1000</t>
  </si>
  <si>
    <t>600003805 - Bentonite D90 PO</t>
  </si>
  <si>
    <t>600003806 - Bentonite D90 PO 25:PA:H4:H:1200</t>
  </si>
  <si>
    <t>600003808 - Bentonite D90 PO 1000:B4S:H4:NB:1000</t>
  </si>
  <si>
    <t>600003809 - Bentonite D90 PO 1000:B4S:NO:NB:1000</t>
  </si>
  <si>
    <t>600003812 - Ca-Carb CMPL WS</t>
  </si>
  <si>
    <t>600003814 - Dolomite DEPG PO</t>
  </si>
  <si>
    <t>600003815 - Dolomite DEPG PO 25:PA:S4:H:1600</t>
  </si>
  <si>
    <t>600003816 - Dolomite DEPG PO 1000:B4S:CP1:NB:1000</t>
  </si>
  <si>
    <t>600003818 - Dolomite DL05 PO</t>
  </si>
  <si>
    <t>600003819 - Dolomite DL05 PO 25:PA:H4:H:1600</t>
  </si>
  <si>
    <t>600003820 - Dolomite DL05 PO 1000:B4S:H4:NB:1000</t>
  </si>
  <si>
    <t>600003822 - Dolomite DS19 PO</t>
  </si>
  <si>
    <t>600003823 - Dolomite DS19 PO 25:PA:H4:H:1600</t>
  </si>
  <si>
    <t>600003824 - Dolomite DS19 PO 1000:B4S:H4:NB:1000</t>
  </si>
  <si>
    <t>600004440 - Ca-Carb I150 PO</t>
  </si>
  <si>
    <t>600004441 - Ca-Carb I150 PO 25:PA:H4:H:1200</t>
  </si>
  <si>
    <t>600004443 - Ca-Carb I150 PO 1000:B4S:H4:NB:1000</t>
  </si>
  <si>
    <t>600004538 - Ca-Carb M0-1 WS</t>
  </si>
  <si>
    <t>600004539 - Ca-Carb M0-2 WS</t>
  </si>
  <si>
    <t>600004609 - Chalk PB38 PO</t>
  </si>
  <si>
    <t>600004610 - Chalk B38 PO 800:B4S:H4:NB:800</t>
  </si>
  <si>
    <t>600004611 - Chalk B38 PO 1000:B4S:H4:NB:1000</t>
  </si>
  <si>
    <t>600004644 - Bentonite A90 PO 25:PA:S4:H:1200</t>
  </si>
  <si>
    <t>600004645 - Bentonite A90 PO 25:PA:H4:H:1200</t>
  </si>
  <si>
    <t>600004646 - Bentonite A90 PO 1000:B4S:H4:NB:1000</t>
  </si>
  <si>
    <t>600004694 - Glass Fibre G25 PO 25:PA:H4:H:1400</t>
  </si>
  <si>
    <t>600004700 - Glass Fibre G75 PO 25:PA:H4:H:1400</t>
  </si>
  <si>
    <t>600004705 - Glass Fibre G25 PO 1000:B4S:H4:NB:1000</t>
  </si>
  <si>
    <t>600004708 - ATH SG10 PO</t>
  </si>
  <si>
    <t>600004710 - ATH SG10 PO 25:PA:H4:H:1250</t>
  </si>
  <si>
    <t>600004713 - ATH SG63 PO</t>
  </si>
  <si>
    <t>600004714 - ATH SG63 PO 25:PA:H4:H:1200</t>
  </si>
  <si>
    <t>600004715 - ATH SG63 PO 1000:B4S:H4:NB:1000</t>
  </si>
  <si>
    <t>600004720 - ATH ST SG7HB SL</t>
  </si>
  <si>
    <t>600004722 - ATH SG55 PO 1000:B4S:H4:NB:1000</t>
  </si>
  <si>
    <t>600004742 - ATH SG10S8 PS</t>
  </si>
  <si>
    <t>600004744 - ATH SG10S8 PS 1000:B4S:H4:H:1000</t>
  </si>
  <si>
    <t>600004747 - ATH SG10 PO 1000:B4S:H4:H:1000</t>
  </si>
  <si>
    <t>600004749 - ATH SG10S8 PS 25:PA:H4:H:1125</t>
  </si>
  <si>
    <t>600004755 - ATH SG200E PO 1000:B4S:H4:H:1000</t>
  </si>
  <si>
    <t>600004897 - H-Magnesite SC10 PO</t>
  </si>
  <si>
    <t>600005116 - Ball Clay W100 PO</t>
  </si>
  <si>
    <t>600005117 - Ball Clay W100 PO 25:PA:S4:H:1400</t>
  </si>
  <si>
    <t>600005119 - Ball Clay W130 PO</t>
  </si>
  <si>
    <t>600005121 - Ball Clay W130 PO 25:PA:H4:H:1050</t>
  </si>
  <si>
    <t>600005122 - Ball Clay W130 PO 1000:B4S:H4:NB:1000</t>
  </si>
  <si>
    <t>600007746 - Ca-Carb BKAL WS</t>
  </si>
  <si>
    <t>600007749 - Ca-Carb LMK A WS</t>
  </si>
  <si>
    <t>600007751 - Glass SGFL71 PO</t>
  </si>
  <si>
    <t>600007760 - Glass Fibre GL3B PO 1000:B4S:H4:NB:1000</t>
  </si>
  <si>
    <t>600008400 - ATH SG55LV PO 1000:B4S:S4:H:1000</t>
  </si>
  <si>
    <t>600008402 - ATH SG55 PO 25:PA:H4:H:1200</t>
  </si>
  <si>
    <t>600008696 - ATH A10 PO 25:PA:H4:H:1250</t>
  </si>
  <si>
    <t>600008971 - Ca-Carb Wigro AM PO 25:PA:H4:S:1050</t>
  </si>
  <si>
    <t>600009121 - ATH SG55LV PO 25:PA:H4:H:1200</t>
  </si>
  <si>
    <t>600010048 - Huntite SPX PO 15:PA:H4:H:600</t>
  </si>
  <si>
    <t>600010251 - ATH SG10S11 PS 1000:B4S:H4:H:1000</t>
  </si>
  <si>
    <t>600010264 - ATH SG7HB PO 900:B4S:H4:NB:900</t>
  </si>
  <si>
    <t>600010301 - ATH A7 PO 25:PA:H4:H:1250</t>
  </si>
  <si>
    <t>600010606 - ATH SG30LV PO</t>
  </si>
  <si>
    <t>600010662 - ATH SG40 PO</t>
  </si>
  <si>
    <t>600010663 - ATH SG50 PO</t>
  </si>
  <si>
    <t>600010763 - ATH SG40 PO 1000:B4S:H4C:H:1000</t>
  </si>
  <si>
    <t>600010770 - ATH SG50 PO 25:PA:H4:H:1200</t>
  </si>
  <si>
    <t>600010772 - ATH SG40 PO 25:PA:H4:H:1200</t>
  </si>
  <si>
    <t>600010779 - ATH SG50 PO 850:B4S:H4:NB:850</t>
  </si>
  <si>
    <t>600010790 - ATH SG50 PO 1000:B4S:H4:H:1000</t>
  </si>
  <si>
    <t>600010800 - ATH SG7HB PO 1000:B4S:H4:H:1000</t>
  </si>
  <si>
    <t>600010802 - ATH SG30 LV PO 20:PA:H4:H:960</t>
  </si>
  <si>
    <t>600010876 - Composite DF2A PO</t>
  </si>
  <si>
    <t>600010878 - Composite DF2W PO</t>
  </si>
  <si>
    <t>600010881 - ATH SG55LV PO</t>
  </si>
  <si>
    <t>600010896 - ATH SG40 PO 1000:B4S:H4:H:1000</t>
  </si>
  <si>
    <t>600011018 - Bentonite D90 PO 1000:B4S:H2:NB:1000</t>
  </si>
  <si>
    <t>600011021 - Dolomite 0% PO</t>
  </si>
  <si>
    <t>600011097 - Silica SILEX CS</t>
  </si>
  <si>
    <t>600011104 - Al-Oxide SA-0050 PO 25:PA:NO:NB:25</t>
  </si>
  <si>
    <t>600011105 - TOL Glass SGFL71 PO 1000:B4S:H4:NB:1000</t>
  </si>
  <si>
    <t>600011122 - Al-Oxide SA-0380 PO 25:PA:NO:NB:25</t>
  </si>
  <si>
    <t>600011229 - ATH HM SG63C10 PO</t>
  </si>
  <si>
    <t>600013550 - ATH SG30LV PO 1000:B4S:H4:H:1000</t>
  </si>
  <si>
    <t>600014547 - Chalk B38 PO 750:B4S:H4:NB:750</t>
  </si>
  <si>
    <t>600014639 - Ball Clay W100/I150 MIX PO</t>
  </si>
  <si>
    <t>600014649 - TOL Glass Fibre GL3B PO</t>
  </si>
  <si>
    <t>600015185 - Bauxite G63 PO</t>
  </si>
  <si>
    <t>600015327 - Ca-Carb LMK B WS</t>
  </si>
  <si>
    <t>600015390 - ATH SG200 X PO 1000:B4S:H4:H:1000</t>
  </si>
  <si>
    <t>600015391 - ATH SG200 X PO 25:PA:H4:H:1200</t>
  </si>
  <si>
    <t>600016284 - ATH SG40 PO 500:B4S:H2:H:1000</t>
  </si>
  <si>
    <t>600016286 - ATH SG220E PO 1000:B4S:H4:H:1000</t>
  </si>
  <si>
    <t>600016304 - ATH SG 200E PO 25:PA:CP1:H:1050</t>
  </si>
  <si>
    <t>600016328 - ATH SG 220E PO 25:PA:CP1:H:1050</t>
  </si>
  <si>
    <t>600016755 - ATH SG100 X PO 25:PA:H4:H:1200</t>
  </si>
  <si>
    <t>600017073 - Glass Fibre G75 PO 700:B4S:H4:NB:700</t>
  </si>
  <si>
    <t>600017195 - Ca-Carb AGROKAL WS</t>
  </si>
  <si>
    <t>700001291 - Sikron CR SF8000 PO 25:PE:S4:S:900</t>
  </si>
  <si>
    <t>SJP#SJP_T0173_0202 - PORTAFLAME SG40  25KG</t>
  </si>
  <si>
    <t>SKR#SKR_TSG06300-0025PS_0202 - ATH SG63 PO 25:PA:H4:H:1200</t>
  </si>
  <si>
    <t>SKR#SKR_TSG220E0-0025PT_0202 - ATH SG 220E PO 25:PA:CP1:H:1050</t>
  </si>
  <si>
    <t>SST#X3619392030SG3_0182 - 氢氧化铝 Portaflame SG30LV 20 KG  纸袋SST=Portaflame SG30LV 20 KG paper bag</t>
  </si>
  <si>
    <t>SST#X912539203200X_0182 - 氢氧化铝 Portaflame SG200 X 25KG 纸袋SST=Portaflame SG200 X 25KG Bag</t>
  </si>
  <si>
    <t>SST#X912539412SG30_0182 - 氢氧化铝 ATH SG30LV 1000KG 太空袋SST=Portaflame SG30LV 1000KG Big Bag</t>
  </si>
  <si>
    <t>Planned purchase receipts</t>
  </si>
  <si>
    <t>Remarks</t>
  </si>
  <si>
    <t>lead time</t>
  </si>
  <si>
    <t>Real lead time</t>
  </si>
  <si>
    <t>Stdev lead time</t>
  </si>
  <si>
    <t>Reorder frequency</t>
  </si>
  <si>
    <t>MOQ/lot size</t>
  </si>
  <si>
    <t>eenmalige bestelling</t>
  </si>
  <si>
    <t>NA 02/2025 geen materiaal meer</t>
  </si>
  <si>
    <t>lokaal (BENELUX, DE) door Ruud Engelbert</t>
  </si>
  <si>
    <t>if sales increase to 7000/year =&gt; lot size will be 2000 - 3000 tonnes</t>
  </si>
  <si>
    <t>600 gekregen 012025, 6 maand niet voorradig</t>
  </si>
  <si>
    <t>Strategisch 'gratis' afhalen voor het op de markt komt</t>
  </si>
  <si>
    <t>lokaal (BENELUX, DE) door Ruud Engelbert, ecomineraal, verdelen afvalstroom over ander sibelco site, wat er is MOET verdeeld worden</t>
  </si>
  <si>
    <t>MICACEOUS IRON OXIDE  KMI</t>
  </si>
  <si>
    <t>voorraad op; kan niet meer besteld worden</t>
  </si>
  <si>
    <t>lokaal (BENELUX, DE) door Ruud Engelbert; via boten; wordt al 2 jaar niet meer gekocht</t>
  </si>
  <si>
    <t>lokaal (BENELUX, DE) door Ruud Engelbert; zonder bestelling geleverd; site kan hier niet genoeg van hebben</t>
  </si>
  <si>
    <t>auxiliaries coating ATH; Marcel Spijkers; Criseldis Dubois</t>
  </si>
  <si>
    <t>auxiliaries; Marcel Spijkers; Criseldis Dubois</t>
  </si>
  <si>
    <t>BA-CARP FREE FLOWING, BIGBAG</t>
  </si>
  <si>
    <t>zelfde als  M30, wordt ook ingemengd; lokaal (BENELUX, DE) door Ruud Engelbert &amp; Bart VDH; uit eigen groeve</t>
  </si>
  <si>
    <t>BA-CARP FREE PRECIPATE, BIGBAG</t>
  </si>
  <si>
    <t>wintervoorraad (tussen jan en juni geen mogelijkheid tot bestellen)</t>
  </si>
  <si>
    <t>SEMI-CALCINED ALUMINA, BULK</t>
  </si>
  <si>
    <t>2 verschepingen per jaar (low grade ATH)</t>
  </si>
  <si>
    <t>Plant</t>
  </si>
  <si>
    <t>Material</t>
  </si>
  <si>
    <t>Material Name</t>
  </si>
  <si>
    <t>Material Type</t>
  </si>
  <si>
    <t>BOM Usage</t>
  </si>
  <si>
    <t>Bill of Material</t>
  </si>
  <si>
    <t>Alternative BOM</t>
  </si>
  <si>
    <t>Item Number</t>
  </si>
  <si>
    <t>Item Node Number</t>
  </si>
  <si>
    <t>Co-product</t>
  </si>
  <si>
    <t>Component</t>
  </si>
  <si>
    <t>Component Description</t>
  </si>
  <si>
    <t>BOM Header Quantity in Base UoM</t>
  </si>
  <si>
    <t>BILLOFMATERIALITEMQUANTITY</t>
  </si>
  <si>
    <t>PV</t>
  </si>
  <si>
    <t>Production Version Text</t>
  </si>
  <si>
    <t>NLI1</t>
  </si>
  <si>
    <t>500000953</t>
  </si>
  <si>
    <t>Sample JDP</t>
  </si>
  <si>
    <t>HALB</t>
  </si>
  <si>
    <t>1</t>
  </si>
  <si>
    <t>00004476</t>
  </si>
  <si>
    <t>0010</t>
  </si>
  <si>
    <t>#</t>
  </si>
  <si>
    <t>150000274</t>
  </si>
  <si>
    <t>Barytes White</t>
  </si>
  <si>
    <t>PV01</t>
  </si>
  <si>
    <t>500000954</t>
  </si>
  <si>
    <t>Barytes 0 GR</t>
  </si>
  <si>
    <t>00004477</t>
  </si>
  <si>
    <t>PV01 - Gr 2</t>
  </si>
  <si>
    <t>500000956</t>
  </si>
  <si>
    <t>Barytes B30 GR</t>
  </si>
  <si>
    <t>00005406</t>
  </si>
  <si>
    <t>0040</t>
  </si>
  <si>
    <t>3</t>
  </si>
  <si>
    <t>X</t>
  </si>
  <si>
    <t>500000969</t>
  </si>
  <si>
    <t>Barytes B150 GR</t>
  </si>
  <si>
    <t>Barytes B30/Barytes B150</t>
  </si>
  <si>
    <t>0050</t>
  </si>
  <si>
    <t>20</t>
  </si>
  <si>
    <t>500000957</t>
  </si>
  <si>
    <t>Spodumene HS GR</t>
  </si>
  <si>
    <t>00004479</t>
  </si>
  <si>
    <t>150000523</t>
  </si>
  <si>
    <t>SPODUMENE HS SQI 28 MM</t>
  </si>
  <si>
    <t>PV01 - Gr 1</t>
  </si>
  <si>
    <t>500000958</t>
  </si>
  <si>
    <t>Wollastonite 0 XR ENK GR</t>
  </si>
  <si>
    <t>00004480</t>
  </si>
  <si>
    <t>150000517</t>
  </si>
  <si>
    <t>WOLLASTONITE</t>
  </si>
  <si>
    <t>500000960</t>
  </si>
  <si>
    <t>Sample JDP-1</t>
  </si>
  <si>
    <t>00004481</t>
  </si>
  <si>
    <t>150000514</t>
  </si>
  <si>
    <t>PETALITE 19 MESH</t>
  </si>
  <si>
    <t>500000961</t>
  </si>
  <si>
    <t>Petalite HAP 0 GR</t>
  </si>
  <si>
    <t>00004482</t>
  </si>
  <si>
    <t>150000516</t>
  </si>
  <si>
    <t>PETALITE HIGH ALKALI 0-6 MM</t>
  </si>
  <si>
    <t>PV01 - Gr 24</t>
  </si>
  <si>
    <t>500000962</t>
  </si>
  <si>
    <t>Wollastonite Acicular 0 GR</t>
  </si>
  <si>
    <t>00004483</t>
  </si>
  <si>
    <t>150000303</t>
  </si>
  <si>
    <t>WOLLASTONITE ACICULAR</t>
  </si>
  <si>
    <t>500000964</t>
  </si>
  <si>
    <t>Sample JDP-2</t>
  </si>
  <si>
    <t>00004484</t>
  </si>
  <si>
    <t>0020</t>
  </si>
  <si>
    <t>2</t>
  </si>
  <si>
    <t>500000976</t>
  </si>
  <si>
    <t>Barytes D20 PO</t>
  </si>
  <si>
    <t>500000965</t>
  </si>
  <si>
    <t>Petalite 0 GR</t>
  </si>
  <si>
    <t>00004485</t>
  </si>
  <si>
    <t>500000967</t>
  </si>
  <si>
    <t>Wollastonite QW 0 GR</t>
  </si>
  <si>
    <t>00004486</t>
  </si>
  <si>
    <t>150002757</t>
  </si>
  <si>
    <t>WOLLASTONITE MENGHUA</t>
  </si>
  <si>
    <t>PV01 - Gr 2 - LQ - A5000</t>
  </si>
  <si>
    <t>500000968</t>
  </si>
  <si>
    <t>Barytes Baribright Extra White GR</t>
  </si>
  <si>
    <t>00004487</t>
  </si>
  <si>
    <t>150000651</t>
  </si>
  <si>
    <t>BARITE</t>
  </si>
  <si>
    <t>00004488</t>
  </si>
  <si>
    <t>PV01 - Molen 18</t>
  </si>
  <si>
    <t>500000974</t>
  </si>
  <si>
    <t>Barytes B8 PO</t>
  </si>
  <si>
    <t>00004492</t>
  </si>
  <si>
    <t>PV02</t>
  </si>
  <si>
    <t>PV02 - Molen 20</t>
  </si>
  <si>
    <t>500000975</t>
  </si>
  <si>
    <t>Haematite AP65 PO</t>
  </si>
  <si>
    <t>00004493</t>
  </si>
  <si>
    <t>5</t>
  </si>
  <si>
    <t>150000508</t>
  </si>
  <si>
    <t>MICACEOUS IRON OXIDE MICOXYDE</t>
  </si>
  <si>
    <t>PV01 - Molen 14</t>
  </si>
  <si>
    <t>00004494</t>
  </si>
  <si>
    <t>11</t>
  </si>
  <si>
    <t>150000275</t>
  </si>
  <si>
    <t>BARITE OFF COLOUR</t>
  </si>
  <si>
    <t>PV01 Molen 2</t>
  </si>
  <si>
    <t>0060</t>
  </si>
  <si>
    <t>12</t>
  </si>
  <si>
    <t>500000952</t>
  </si>
  <si>
    <t>Barytes Off Colour 0 PO</t>
  </si>
  <si>
    <t>500000977</t>
  </si>
  <si>
    <t>Barytes D40 PO</t>
  </si>
  <si>
    <t>00004495</t>
  </si>
  <si>
    <t>6</t>
  </si>
  <si>
    <t>500000978</t>
  </si>
  <si>
    <t>Wollastonite F250 PO</t>
  </si>
  <si>
    <t>00004496</t>
  </si>
  <si>
    <t>PV01 - Molen 5A</t>
  </si>
  <si>
    <t>500000980</t>
  </si>
  <si>
    <t>Tremin 302 PO</t>
  </si>
  <si>
    <t>00004498</t>
  </si>
  <si>
    <t>0030</t>
  </si>
  <si>
    <t>500000981</t>
  </si>
  <si>
    <t>Tremin 300 PS</t>
  </si>
  <si>
    <t>00004499</t>
  </si>
  <si>
    <t>200003724</t>
  </si>
  <si>
    <t>QW-1 TRIMETOXY-SILAN</t>
  </si>
  <si>
    <t>PV01 - Molen 5B</t>
  </si>
  <si>
    <t>200003725</t>
  </si>
  <si>
    <t>QW-2 POLYMER-DISPERSANT</t>
  </si>
  <si>
    <t>4</t>
  </si>
  <si>
    <t>500000985</t>
  </si>
  <si>
    <t>Olivine M90 PO</t>
  </si>
  <si>
    <t>00004503</t>
  </si>
  <si>
    <t>600005335</t>
  </si>
  <si>
    <t>Olivine AFS 20 DS</t>
  </si>
  <si>
    <t>PV01 - Molen 15</t>
  </si>
  <si>
    <t>500000987</t>
  </si>
  <si>
    <t>Wollastonite F125 PO</t>
  </si>
  <si>
    <t>00004505</t>
  </si>
  <si>
    <t>500000989</t>
  </si>
  <si>
    <t>Fe Carbo DRILL C180 PO</t>
  </si>
  <si>
    <t>00004507</t>
  </si>
  <si>
    <t>150000502</t>
  </si>
  <si>
    <t>FERROMIN C</t>
  </si>
  <si>
    <t>PV01 - Molen 12</t>
  </si>
  <si>
    <t>500000990</t>
  </si>
  <si>
    <t>Petalite HAP75 PO</t>
  </si>
  <si>
    <t>00004508</t>
  </si>
  <si>
    <t>PV01 - Molen 04</t>
  </si>
  <si>
    <t>500000992</t>
  </si>
  <si>
    <t>Petalite HAP300 PO</t>
  </si>
  <si>
    <t>00004510</t>
  </si>
  <si>
    <t>500000995</t>
  </si>
  <si>
    <t>Bauxite A1000 PO</t>
  </si>
  <si>
    <t>00004513</t>
  </si>
  <si>
    <t>150000498</t>
  </si>
  <si>
    <t>BAUXITE RASC 5 - 30 MM</t>
  </si>
  <si>
    <t>PV01 - GR 24</t>
  </si>
  <si>
    <t>500000996</t>
  </si>
  <si>
    <t>Barytes B4 PO</t>
  </si>
  <si>
    <t>00004514</t>
  </si>
  <si>
    <t>PV01 - Molen 20</t>
  </si>
  <si>
    <t>500000997</t>
  </si>
  <si>
    <t>Barytes B5 PO</t>
  </si>
  <si>
    <t>00004515</t>
  </si>
  <si>
    <t>500000998</t>
  </si>
  <si>
    <t>Barytes B4010S PO</t>
  </si>
  <si>
    <t>00004516</t>
  </si>
  <si>
    <t>PV01 - Lijn 19</t>
  </si>
  <si>
    <t>500001006</t>
  </si>
  <si>
    <t>Wollastonite A7020 GR</t>
  </si>
  <si>
    <t>00004519</t>
  </si>
  <si>
    <t>PV01 - Gr 5</t>
  </si>
  <si>
    <t>500001153</t>
  </si>
  <si>
    <t>Barytes B3 PO</t>
  </si>
  <si>
    <t>00004521</t>
  </si>
  <si>
    <t>600004811</t>
  </si>
  <si>
    <t>Barytes B15 PO</t>
  </si>
  <si>
    <t>PV02 - Molen 20 - B15</t>
  </si>
  <si>
    <t>500001154</t>
  </si>
  <si>
    <t>Bauxite A800 PO</t>
  </si>
  <si>
    <t>00004522</t>
  </si>
  <si>
    <t>500001161</t>
  </si>
  <si>
    <t>Barytes B45 PO</t>
  </si>
  <si>
    <t>00005380</t>
  </si>
  <si>
    <t>17</t>
  </si>
  <si>
    <t>PV01 - Molen 2</t>
  </si>
  <si>
    <t>500001171</t>
  </si>
  <si>
    <t>Bauxite A90 PO</t>
  </si>
  <si>
    <t>00005417</t>
  </si>
  <si>
    <t>500001173</t>
  </si>
  <si>
    <t>Rutile 75 PO</t>
  </si>
  <si>
    <t>00005460</t>
  </si>
  <si>
    <t>700002080</t>
  </si>
  <si>
    <t>Rutile KFR 90 PO 1000:B4:S2:NB:1000</t>
  </si>
  <si>
    <t>PV01 Mill 04</t>
  </si>
  <si>
    <t>150001928</t>
  </si>
  <si>
    <t>RUTILE SLPG BULK</t>
  </si>
  <si>
    <t>500001174</t>
  </si>
  <si>
    <t>Rutile 45 PO</t>
  </si>
  <si>
    <t>00005461</t>
  </si>
  <si>
    <t>500004189</t>
  </si>
  <si>
    <t>IRON CARBONATE FER C45 PO</t>
  </si>
  <si>
    <t>00012664</t>
  </si>
  <si>
    <t>PV01 - Molen 13</t>
  </si>
  <si>
    <t>600003745</t>
  </si>
  <si>
    <t>Wollastonite A90 PO 1250:B4:H4:NB:1250</t>
  </si>
  <si>
    <t>FERT</t>
  </si>
  <si>
    <t>00004525</t>
  </si>
  <si>
    <t>300021027</t>
  </si>
  <si>
    <t>BB 950*950*1750 MM WHITE COAT - 0083W</t>
  </si>
  <si>
    <t>PV01 - BB130</t>
  </si>
  <si>
    <t>600003748</t>
  </si>
  <si>
    <t>Wollastonite A90 PO</t>
  </si>
  <si>
    <t>600003749</t>
  </si>
  <si>
    <t>Wollastonite A90 PO 25:PA:H2:H:1200</t>
  </si>
  <si>
    <t>00004527</t>
  </si>
  <si>
    <t>300021009</t>
  </si>
  <si>
    <t>PB VALVE 450X490X140 - 0002</t>
  </si>
  <si>
    <t>PV01 - Pall White</t>
  </si>
  <si>
    <t>300021037</t>
  </si>
  <si>
    <t>PALLET 2W HT 99x99 DOUBLEBOARD  0111 JDP</t>
  </si>
  <si>
    <t>300021041</t>
  </si>
  <si>
    <t>BASE SHEET 1050 mm - 0152</t>
  </si>
  <si>
    <t>300021057</t>
  </si>
  <si>
    <t>STRETCH HOOD 1000X600 - 150µ</t>
  </si>
  <si>
    <t>600003752</t>
  </si>
  <si>
    <t>Wollastonite A90 PO 1250:B4S:H4:NB:1250</t>
  </si>
  <si>
    <t>00004528</t>
  </si>
  <si>
    <t>600003754</t>
  </si>
  <si>
    <t>Wollastonite A5000 GR</t>
  </si>
  <si>
    <t>00004529</t>
  </si>
  <si>
    <t>8</t>
  </si>
  <si>
    <t>PV01 - Gran 2</t>
  </si>
  <si>
    <t>600003756</t>
  </si>
  <si>
    <t>Wollastonite A5000 GR1200:B4S:H4:NB:1200</t>
  </si>
  <si>
    <t>00004530</t>
  </si>
  <si>
    <t>300021033</t>
  </si>
  <si>
    <t>BB 92X92X122 COATED VALVE IN OUT 90W</t>
  </si>
  <si>
    <t>600003761</t>
  </si>
  <si>
    <t>Wollastonite FG20 PO</t>
  </si>
  <si>
    <t>00004532</t>
  </si>
  <si>
    <t>600003762</t>
  </si>
  <si>
    <t>Wollastonite FG20 PO 20:PA:H4:H:560</t>
  </si>
  <si>
    <t>00004533</t>
  </si>
  <si>
    <t>300021011</t>
  </si>
  <si>
    <t>PB VALVE 500X540X140 - 0007</t>
  </si>
  <si>
    <t>600003763</t>
  </si>
  <si>
    <t>Wollastonite FG20 PO 20:PA:H4:H:1000</t>
  </si>
  <si>
    <t>00004534</t>
  </si>
  <si>
    <t>600003766</t>
  </si>
  <si>
    <t>Wollastonite G20 PO</t>
  </si>
  <si>
    <t>00004536</t>
  </si>
  <si>
    <t>PV01 - Molen 4</t>
  </si>
  <si>
    <t>600003767</t>
  </si>
  <si>
    <t>Wollastonite G20 PO 25:PA:H2:H:1200</t>
  </si>
  <si>
    <t>00004537</t>
  </si>
  <si>
    <t>600003768</t>
  </si>
  <si>
    <t>Wollastonite G20 PO 1000:B4S:H2:NB:1000</t>
  </si>
  <si>
    <t>00004538</t>
  </si>
  <si>
    <t>600003770</t>
  </si>
  <si>
    <t>Wollastonite G20 PO 1000:B4:H2:NB:1000</t>
  </si>
  <si>
    <t>00004539</t>
  </si>
  <si>
    <t>600003771</t>
  </si>
  <si>
    <t>Wollastonite G38 PO</t>
  </si>
  <si>
    <t>00004540</t>
  </si>
  <si>
    <t>600003772</t>
  </si>
  <si>
    <t>Wollastonite G38 PO 25:PA:H2:H:1200</t>
  </si>
  <si>
    <t>00004541</t>
  </si>
  <si>
    <t>600003773</t>
  </si>
  <si>
    <t>Wollastonite G38 PO 1000:B4S:NO:NB:1000</t>
  </si>
  <si>
    <t>00004542</t>
  </si>
  <si>
    <t>600003774</t>
  </si>
  <si>
    <t>Wollastonite G38 PO 1000:B4S:H2:NB:1000</t>
  </si>
  <si>
    <t>00004543</t>
  </si>
  <si>
    <t>600003776</t>
  </si>
  <si>
    <t>Wollastonite M75 PO 25:PA:H2:H:1200</t>
  </si>
  <si>
    <t>00004545</t>
  </si>
  <si>
    <t>600003775</t>
  </si>
  <si>
    <t>Wollastonite M75 PO</t>
  </si>
  <si>
    <t>600003778</t>
  </si>
  <si>
    <t>Wollastonite M75 PO 1000:B4S:H2:NB:1000</t>
  </si>
  <si>
    <t>00004546</t>
  </si>
  <si>
    <t>600003781</t>
  </si>
  <si>
    <t>Wollastonite G20 PO 25:PA:H4:H:1200</t>
  </si>
  <si>
    <t>00004547</t>
  </si>
  <si>
    <t>600003782</t>
  </si>
  <si>
    <t>Wollastonite F75 PO 25:PA:H4:H:600</t>
  </si>
  <si>
    <t>00004548</t>
  </si>
  <si>
    <t>300021022</t>
  </si>
  <si>
    <t>PB VALVE 560X550X140 - 0060</t>
  </si>
  <si>
    <t>600003789</t>
  </si>
  <si>
    <t>Wollastonite F75 PO</t>
  </si>
  <si>
    <t>600003783</t>
  </si>
  <si>
    <t>Wollastonite F75 PO 25:PA:H4:H:1000</t>
  </si>
  <si>
    <t>00004549</t>
  </si>
  <si>
    <t>600003785</t>
  </si>
  <si>
    <t>Wollastonite F125 PO 25:PA:H4:H:1000</t>
  </si>
  <si>
    <t>00004550</t>
  </si>
  <si>
    <t>600003786</t>
  </si>
  <si>
    <t>Wollastonite A7020GS 1000:B4S:H2:NB:1000</t>
  </si>
  <si>
    <t>00004551</t>
  </si>
  <si>
    <t>600003788</t>
  </si>
  <si>
    <t>Wollastonite F250 PO 25:PA:H4:H:1000</t>
  </si>
  <si>
    <t>00004553</t>
  </si>
  <si>
    <t>00004554</t>
  </si>
  <si>
    <t>600003790</t>
  </si>
  <si>
    <t>Wollastonite G38 PO 25:PA:H4:H:1200</t>
  </si>
  <si>
    <t>00004555</t>
  </si>
  <si>
    <t>600003791</t>
  </si>
  <si>
    <t>Wollastonite G38 PO 1000:B4S:H4:NB:1000</t>
  </si>
  <si>
    <t>00004556</t>
  </si>
  <si>
    <t>600003793</t>
  </si>
  <si>
    <t>Wollastonite M75 PO 1000:B4S:HEU:NB:1000</t>
  </si>
  <si>
    <t>00004558</t>
  </si>
  <si>
    <t>300021038</t>
  </si>
  <si>
    <t>PALLET EURO 120X80 - RECON</t>
  </si>
  <si>
    <t>600003830</t>
  </si>
  <si>
    <t>Manganese E45 PO 1000:B4S:HEU:NB:1000</t>
  </si>
  <si>
    <t>00004580</t>
  </si>
  <si>
    <t>300021034</t>
  </si>
  <si>
    <t>BB 910*910*1200MM BK COAT DISCH SP-0090Z</t>
  </si>
  <si>
    <t>PV01 - BB350</t>
  </si>
  <si>
    <t>600004505</t>
  </si>
  <si>
    <t>Manganese C45 PO</t>
  </si>
  <si>
    <t>600003922</t>
  </si>
  <si>
    <t>Fer C180 F PO 25:PA:H2:H:1200</t>
  </si>
  <si>
    <t>00004582</t>
  </si>
  <si>
    <t>300021013</t>
  </si>
  <si>
    <t>PB VALVE 400X450X110 IRON CARB SEAL 0016</t>
  </si>
  <si>
    <t>PV01 - Pall Black</t>
  </si>
  <si>
    <t>600003921</t>
  </si>
  <si>
    <t>Fer C180 F PO</t>
  </si>
  <si>
    <t>600003924</t>
  </si>
  <si>
    <t>Fer C180 F PO 1000:B4S:H4:NB:1000</t>
  </si>
  <si>
    <t>00004583</t>
  </si>
  <si>
    <t>PV01 - BB210</t>
  </si>
  <si>
    <t>600004501</t>
  </si>
  <si>
    <t>Manganese A45 PO 25:PA:H2:H:1050</t>
  </si>
  <si>
    <t>00004944</t>
  </si>
  <si>
    <t>300021012</t>
  </si>
  <si>
    <t>PB VALVE 400X450X140  SEAL BLACK - 0008</t>
  </si>
  <si>
    <t>600004500</t>
  </si>
  <si>
    <t>Manganese A45 PO</t>
  </si>
  <si>
    <t>600004502</t>
  </si>
  <si>
    <t>Manganese A45 PO 1000:B4S:NO:NB:1000</t>
  </si>
  <si>
    <t>00004945</t>
  </si>
  <si>
    <t>600004504</t>
  </si>
  <si>
    <t>Manganese A45 PO 1000:B4S:H2:NB:1000</t>
  </si>
  <si>
    <t>00004946</t>
  </si>
  <si>
    <t>600004506</t>
  </si>
  <si>
    <t>Manganese C45 PO 25:PA:H2:H:1050</t>
  </si>
  <si>
    <t>00004948</t>
  </si>
  <si>
    <t>600004507</t>
  </si>
  <si>
    <t>Manganese C45 PO 1000:B4S:NO:NB:1000</t>
  </si>
  <si>
    <t>00004949</t>
  </si>
  <si>
    <t>600004508</t>
  </si>
  <si>
    <t>Manganese C45 PO 1000:B4S:HEU:NB:1000</t>
  </si>
  <si>
    <t>00004950</t>
  </si>
  <si>
    <t>600004509</t>
  </si>
  <si>
    <t>Manganese C45 PO 1000:B4S:H2:NB:1000</t>
  </si>
  <si>
    <t>00004951</t>
  </si>
  <si>
    <t>600004513</t>
  </si>
  <si>
    <t>Manganese K45 PO 25:PA:H2:H:1050</t>
  </si>
  <si>
    <t>00004953</t>
  </si>
  <si>
    <t>300021055</t>
  </si>
  <si>
    <t>PB VALVE 400X450X140 SEAL BLACK - 0009</t>
  </si>
  <si>
    <t>600004512</t>
  </si>
  <si>
    <t>Manganese K45 PO</t>
  </si>
  <si>
    <t>600004515</t>
  </si>
  <si>
    <t>Manganese K45 PO 1000:B4S:H2:NB:1000</t>
  </si>
  <si>
    <t>00004954</t>
  </si>
  <si>
    <t>600004517</t>
  </si>
  <si>
    <t>Manganese K75 PO 25:PA:H2:H:1050</t>
  </si>
  <si>
    <t>00004956</t>
  </si>
  <si>
    <t>600004516</t>
  </si>
  <si>
    <t>Manganese K75 PO</t>
  </si>
  <si>
    <t>600004519</t>
  </si>
  <si>
    <t>Manganese K75 PO 1000:B4S:NO:NB:1000</t>
  </si>
  <si>
    <t>00004957</t>
  </si>
  <si>
    <t>600004520</t>
  </si>
  <si>
    <t>Manganese K75 PO 1000:B4S:H2:NB:1000</t>
  </si>
  <si>
    <t>00004958</t>
  </si>
  <si>
    <t>600004620</t>
  </si>
  <si>
    <t>Ca-Carb C2CA450 PO</t>
  </si>
  <si>
    <t>00004999</t>
  </si>
  <si>
    <t>PV01 - Molen 8</t>
  </si>
  <si>
    <t>600004624</t>
  </si>
  <si>
    <t>Chromite A25 PO</t>
  </si>
  <si>
    <t>00005596</t>
  </si>
  <si>
    <t>150000499</t>
  </si>
  <si>
    <t>CHROME ORE</t>
  </si>
  <si>
    <t>600004625</t>
  </si>
  <si>
    <t>Chromite A25 PO 25:PA:H2:H:1200</t>
  </si>
  <si>
    <t>00005001</t>
  </si>
  <si>
    <t>300021014</t>
  </si>
  <si>
    <t>PB VALVE 350X450X140 SEAL BLACK - 0022</t>
  </si>
  <si>
    <t>600004626</t>
  </si>
  <si>
    <t>Chromite A25 PO 1000:B4S:NO:NB:1000</t>
  </si>
  <si>
    <t>00005002</t>
  </si>
  <si>
    <t>300021026</t>
  </si>
  <si>
    <t>BB 870*870*1000MM BK COAT DISCH SP-0082Z</t>
  </si>
  <si>
    <t>PV01 - BB330</t>
  </si>
  <si>
    <t>600004627</t>
  </si>
  <si>
    <t>Chromite A25 PO 1000:B4S:HEU:NB:1000</t>
  </si>
  <si>
    <t>00005003</t>
  </si>
  <si>
    <t>600004628</t>
  </si>
  <si>
    <t>Chromite A25 PO 1000:B4S:H2:NB:1000</t>
  </si>
  <si>
    <t>00005004</t>
  </si>
  <si>
    <t>600004629</t>
  </si>
  <si>
    <t>Chromite A38 PO</t>
  </si>
  <si>
    <t>00005005</t>
  </si>
  <si>
    <t>600004630</t>
  </si>
  <si>
    <t>Chromite A38 PO 25:PA:H2:H:1200</t>
  </si>
  <si>
    <t>00005006</t>
  </si>
  <si>
    <t>600004631</t>
  </si>
  <si>
    <t>Chromite A38 PO 1000:B4S:NO:NB:1000</t>
  </si>
  <si>
    <t>00005007</t>
  </si>
  <si>
    <t>600004632</t>
  </si>
  <si>
    <t>Chromite A38 PO 1000:B4S:H4:NB:1000</t>
  </si>
  <si>
    <t>00005008</t>
  </si>
  <si>
    <t>600004633</t>
  </si>
  <si>
    <t>Chromite A38 PO 1000:B4S:HEU:NB:1000</t>
  </si>
  <si>
    <t>00005009</t>
  </si>
  <si>
    <t>600004634</t>
  </si>
  <si>
    <t>Chromite A38 PO 1000:B4S:H2:NB:1000</t>
  </si>
  <si>
    <t>00005010</t>
  </si>
  <si>
    <t>600004637</t>
  </si>
  <si>
    <t>Chromite A38 PO 1200:B4:H2:NB:1200</t>
  </si>
  <si>
    <t>00005012</t>
  </si>
  <si>
    <t>300021035</t>
  </si>
  <si>
    <t>BB 910*910*1200 MM BLACK COAT - 0091Z</t>
  </si>
  <si>
    <t>600004650</t>
  </si>
  <si>
    <t>Haematite AP75 PO 1000:B4S:H2:NB:1000</t>
  </si>
  <si>
    <t>00005018</t>
  </si>
  <si>
    <t>300021032</t>
  </si>
  <si>
    <t>BB 880*880*1000MM WH ANTI-ST/DIS S-0089W</t>
  </si>
  <si>
    <t>PV01 - BB390 MIO</t>
  </si>
  <si>
    <t>600004651</t>
  </si>
  <si>
    <t>Haematite AP75 PO</t>
  </si>
  <si>
    <t>00005019</t>
  </si>
  <si>
    <t>600004653</t>
  </si>
  <si>
    <t>Haematite AP75 PO 500:BA:H2:H:1000</t>
  </si>
  <si>
    <t>00005020</t>
  </si>
  <si>
    <t>300021024</t>
  </si>
  <si>
    <t>BB 880*880*650MM WH ANTI-ST/DIS SP-0081W</t>
  </si>
  <si>
    <t>600004655</t>
  </si>
  <si>
    <t>Haematite AP65 PO 25:PA:H4:H:1200</t>
  </si>
  <si>
    <t>00005021</t>
  </si>
  <si>
    <t>PV01 - A304 MIO</t>
  </si>
  <si>
    <t>300021048</t>
  </si>
  <si>
    <t>PB VALVE 350X470X100 AP - 0065</t>
  </si>
  <si>
    <t>600004658</t>
  </si>
  <si>
    <t>Haematite G63 PO 25:PA:H2:H:1200</t>
  </si>
  <si>
    <t>00005024</t>
  </si>
  <si>
    <t>300021015</t>
  </si>
  <si>
    <t>PB VALVE 300X450X110 SEAL BLACK - 0023</t>
  </si>
  <si>
    <t>600004657</t>
  </si>
  <si>
    <t>Haematite G63 PO</t>
  </si>
  <si>
    <t>600004661</t>
  </si>
  <si>
    <t>Haematite G63 PO 1000:B4S:H2:NB:1000</t>
  </si>
  <si>
    <t>00005025</t>
  </si>
  <si>
    <t>600004664</t>
  </si>
  <si>
    <t>Haematite H38 PO 25:PA:H2:H:1200</t>
  </si>
  <si>
    <t>00005028</t>
  </si>
  <si>
    <t>600004663</t>
  </si>
  <si>
    <t>Haematite H38 PO</t>
  </si>
  <si>
    <t>600004667</t>
  </si>
  <si>
    <t>Haematite H38 PO 1000:B4S:H2:NB:1000</t>
  </si>
  <si>
    <t>00005030</t>
  </si>
  <si>
    <t>600004669</t>
  </si>
  <si>
    <t>Haematite H63 PO 25:PA:H2:H:1200</t>
  </si>
  <si>
    <t>00005032</t>
  </si>
  <si>
    <t>600004668</t>
  </si>
  <si>
    <t>Haematite H63 PO</t>
  </si>
  <si>
    <t>600004671</t>
  </si>
  <si>
    <t>Haematite H63 PO 1000:B4S:HEU:NB:1000</t>
  </si>
  <si>
    <t>00005034</t>
  </si>
  <si>
    <t>600004672</t>
  </si>
  <si>
    <t>Haematite H63 PO 1000:B4S:H2:NB:1000</t>
  </si>
  <si>
    <t>00005035</t>
  </si>
  <si>
    <t>600004675</t>
  </si>
  <si>
    <t>Haematite W38 PO 25:PA:H2:H:1200</t>
  </si>
  <si>
    <t>00005037</t>
  </si>
  <si>
    <t>600004674</t>
  </si>
  <si>
    <t>Haematite W38 PO</t>
  </si>
  <si>
    <t>600004677</t>
  </si>
  <si>
    <t>Haematite W38 PO 1000:B4S:H2:NB:1000</t>
  </si>
  <si>
    <t>00005039</t>
  </si>
  <si>
    <t>600004683</t>
  </si>
  <si>
    <t>Haematite AP75 PO 25:PA:H4:H:1200</t>
  </si>
  <si>
    <t>00005042</t>
  </si>
  <si>
    <t>300216733</t>
  </si>
  <si>
    <t>PB VALVE 350X470X100 AP - 0075</t>
  </si>
  <si>
    <t>600004685</t>
  </si>
  <si>
    <t>Haematite G63 PO 1000:B4S:HEU:NB:1000</t>
  </si>
  <si>
    <t>00005043</t>
  </si>
  <si>
    <t>600004688</t>
  </si>
  <si>
    <t>Haematite W38 PO 1000:B4:H2:NB:1000</t>
  </si>
  <si>
    <t>00005044</t>
  </si>
  <si>
    <t>300021030</t>
  </si>
  <si>
    <t>BB 870*870*1000MM BK COAT FLAT BOT-0086Z</t>
  </si>
  <si>
    <t>600004701</t>
  </si>
  <si>
    <t>ATH A40 PO 25:PA:H4:H:1000</t>
  </si>
  <si>
    <t>00005051</t>
  </si>
  <si>
    <t>300021010</t>
  </si>
  <si>
    <t>PB VALVE 450X570X140 - 0003</t>
  </si>
  <si>
    <t>600003733</t>
  </si>
  <si>
    <t>ATH B 40 PO</t>
  </si>
  <si>
    <t>600004704</t>
  </si>
  <si>
    <t>ATH A40 PO 1000:B4S:H4:NB:1000</t>
  </si>
  <si>
    <t>00005052</t>
  </si>
  <si>
    <t>PV01 - BB120</t>
  </si>
  <si>
    <t>600004724</t>
  </si>
  <si>
    <t>ATH SG20 PO 25:PA:H4:H:1000</t>
  </si>
  <si>
    <t>00005066</t>
  </si>
  <si>
    <t>500000971</t>
  </si>
  <si>
    <t>ATH B20 PO</t>
  </si>
  <si>
    <t>600004725</t>
  </si>
  <si>
    <t>ATH SG20 PO 800:B4S:H4:NB:800</t>
  </si>
  <si>
    <t>00005067</t>
  </si>
  <si>
    <t>600004726</t>
  </si>
  <si>
    <t>ATH SG25 PO 25:PA:H4:H:1000</t>
  </si>
  <si>
    <t>00005068</t>
  </si>
  <si>
    <t>7</t>
  </si>
  <si>
    <t>PV02 - B20 Pall White</t>
  </si>
  <si>
    <t>9</t>
  </si>
  <si>
    <t>10</t>
  </si>
  <si>
    <t>600004728</t>
  </si>
  <si>
    <t>ATH SG25 PO 800:B4S:H2:NB:800</t>
  </si>
  <si>
    <t>00005069</t>
  </si>
  <si>
    <t>PV02 - B20 - BB120</t>
  </si>
  <si>
    <t>600004731</t>
  </si>
  <si>
    <t>ATH SG50 PO 25:PA:H4:H:1000</t>
  </si>
  <si>
    <t>00005071</t>
  </si>
  <si>
    <t>PV01 - B40 Pall White</t>
  </si>
  <si>
    <t>00010610</t>
  </si>
  <si>
    <t>300021039</t>
  </si>
  <si>
    <t>PALLET HT CP1 120X100 - 0116</t>
  </si>
  <si>
    <t>600004734</t>
  </si>
  <si>
    <t>ATH SG50 PO 1000:B4S:H4:NB:1000</t>
  </si>
  <si>
    <t>00005072</t>
  </si>
  <si>
    <t>PV01 - B40 - BB120</t>
  </si>
  <si>
    <t>00010609</t>
  </si>
  <si>
    <t>600004735</t>
  </si>
  <si>
    <t>ATH SG25 PO 800:B4S:H4:NB:800</t>
  </si>
  <si>
    <t>00005073</t>
  </si>
  <si>
    <t>600004738</t>
  </si>
  <si>
    <t>ATH SG40 PO 1000:B4S:H4:NB:1000</t>
  </si>
  <si>
    <t>00005075</t>
  </si>
  <si>
    <t>600004739</t>
  </si>
  <si>
    <t>ATH SG40 PO 25:PA:H4:H:1000</t>
  </si>
  <si>
    <t>00005076</t>
  </si>
  <si>
    <t>600004741</t>
  </si>
  <si>
    <t>ATH SG30 PO 800:B4S:H4:NB:800</t>
  </si>
  <si>
    <t>00005078</t>
  </si>
  <si>
    <t>500000973</t>
  </si>
  <si>
    <t>ATH B30 PO</t>
  </si>
  <si>
    <t>600004750</t>
  </si>
  <si>
    <t>ATH SG150E PO</t>
  </si>
  <si>
    <t>00005083</t>
  </si>
  <si>
    <t>150000421</t>
  </si>
  <si>
    <t>ATH ALCOA KB30</t>
  </si>
  <si>
    <t>PV01 - Lijn 7A</t>
  </si>
  <si>
    <t>600004751</t>
  </si>
  <si>
    <t>ATH SG150E PO 25:PA:H4:H:900</t>
  </si>
  <si>
    <t>00005084</t>
  </si>
  <si>
    <t>300021023</t>
  </si>
  <si>
    <t>PB VALVE 450X480X140 WHITE (MBU) - 0070</t>
  </si>
  <si>
    <t>600004764</t>
  </si>
  <si>
    <t>Bauxite A90 PO 1000:B4S:H2:NB:1000</t>
  </si>
  <si>
    <t>00005418</t>
  </si>
  <si>
    <t>PV01 - BB 130</t>
  </si>
  <si>
    <t>600004765</t>
  </si>
  <si>
    <t>Bauxite A180 PO</t>
  </si>
  <si>
    <t>00005087</t>
  </si>
  <si>
    <t>600004766</t>
  </si>
  <si>
    <t>Bauxite A180 PO 25:PA:H2:H:1200</t>
  </si>
  <si>
    <t>00005088</t>
  </si>
  <si>
    <t>300021016</t>
  </si>
  <si>
    <t>PB VALVE 400X400X100  STANDARD - 0025</t>
  </si>
  <si>
    <t>PV01 - Palletizer White</t>
  </si>
  <si>
    <t>600004768</t>
  </si>
  <si>
    <t>Bauxite A180 PO 1000:B4S:H4:NB:1000</t>
  </si>
  <si>
    <t>00005089</t>
  </si>
  <si>
    <t>600004770</t>
  </si>
  <si>
    <t>Bauxite A180 PO 1000:B4S:H2:NB:1000</t>
  </si>
  <si>
    <t>00005090</t>
  </si>
  <si>
    <t>600004772</t>
  </si>
  <si>
    <t>Bauxite A25 PO</t>
  </si>
  <si>
    <t>00005091</t>
  </si>
  <si>
    <t>600004773</t>
  </si>
  <si>
    <t>Bauxite A25 PO 500:BA:H2:NB:1000</t>
  </si>
  <si>
    <t>00005092</t>
  </si>
  <si>
    <t>600004794</t>
  </si>
  <si>
    <t>Barytes D20 PO 1000:B4S:H2:NB:1000</t>
  </si>
  <si>
    <t>00005094</t>
  </si>
  <si>
    <t>600004795</t>
  </si>
  <si>
    <t>Barytes D40 PO 750:B4S:H4:NB:750</t>
  </si>
  <si>
    <t>00005095</t>
  </si>
  <si>
    <t>600004797</t>
  </si>
  <si>
    <t>Barytes B15 PO 500:BA:H4:NB:1000</t>
  </si>
  <si>
    <t>00005097</t>
  </si>
  <si>
    <t>600004801</t>
  </si>
  <si>
    <t>Barytes D80 PO 1000:B4S:H2:NB:1000</t>
  </si>
  <si>
    <t>00005099</t>
  </si>
  <si>
    <t>600004826</t>
  </si>
  <si>
    <t>Barytes D80 PO</t>
  </si>
  <si>
    <t>600004804</t>
  </si>
  <si>
    <t>Barytes B10 PO</t>
  </si>
  <si>
    <t>00005100</t>
  </si>
  <si>
    <t>500000955</t>
  </si>
  <si>
    <t>Barytes B32 GR</t>
  </si>
  <si>
    <t>PV01 - Lijn 9</t>
  </si>
  <si>
    <t>00011364</t>
  </si>
  <si>
    <t>600004805</t>
  </si>
  <si>
    <t>Barytes B10 PO 25:PA:H4:H:1050</t>
  </si>
  <si>
    <t>00005101</t>
  </si>
  <si>
    <t>300021019</t>
  </si>
  <si>
    <t>PB VALVE 400X520X110/120 - 0028</t>
  </si>
  <si>
    <t>PV01 - A800</t>
  </si>
  <si>
    <t>600004806</t>
  </si>
  <si>
    <t>Barytes B10 PO 25:PA:H4:H:1200</t>
  </si>
  <si>
    <t>00005102</t>
  </si>
  <si>
    <t>600004808</t>
  </si>
  <si>
    <t>Barytes B10 PO 25:PA:H4:H:1350</t>
  </si>
  <si>
    <t>00005103</t>
  </si>
  <si>
    <t>600004809</t>
  </si>
  <si>
    <t>Baryte B10 PO 1000:B4S:H2:NB:1000</t>
  </si>
  <si>
    <t>00005104</t>
  </si>
  <si>
    <t>600004810</t>
  </si>
  <si>
    <t>Barytes B10 PO 500:BA:H4:NB:1000</t>
  </si>
  <si>
    <t>00005105</t>
  </si>
  <si>
    <t>00005106</t>
  </si>
  <si>
    <t>21</t>
  </si>
  <si>
    <t>PV01 - Molen 1</t>
  </si>
  <si>
    <t>600004812</t>
  </si>
  <si>
    <t>Barytes B15 PO 25:PA:H4:H:1050</t>
  </si>
  <si>
    <t>00005107</t>
  </si>
  <si>
    <t>300021018</t>
  </si>
  <si>
    <t>PB VALVE 400X500X110/120 - 0027</t>
  </si>
  <si>
    <t>600004813</t>
  </si>
  <si>
    <t>Barytes B15 PO 25:PA:H4:H:1200</t>
  </si>
  <si>
    <t>00005108</t>
  </si>
  <si>
    <t>600004821</t>
  </si>
  <si>
    <t>Barytes B25 PO</t>
  </si>
  <si>
    <t>00005109</t>
  </si>
  <si>
    <t>19</t>
  </si>
  <si>
    <t>PV01 -  Molen 2</t>
  </si>
  <si>
    <t>600004822</t>
  </si>
  <si>
    <t>Barytes B25 PO 25:PA:H4:H:1050</t>
  </si>
  <si>
    <t>00005110</t>
  </si>
  <si>
    <t>300021017</t>
  </si>
  <si>
    <t>PB VALVE 400X450X110/120 - 0026</t>
  </si>
  <si>
    <t>600004823</t>
  </si>
  <si>
    <t>Barytes B25 PO 25:PA:H4:H:1200</t>
  </si>
  <si>
    <t>00005111</t>
  </si>
  <si>
    <t>00005112</t>
  </si>
  <si>
    <t>600004827</t>
  </si>
  <si>
    <t>Barytes B25 PO 1000:B4S:H2:NB:1000</t>
  </si>
  <si>
    <t>00005113</t>
  </si>
  <si>
    <t>600004828</t>
  </si>
  <si>
    <t>Barytes D80 PO 25:PA:H2:H:1200</t>
  </si>
  <si>
    <t>00005114</t>
  </si>
  <si>
    <t>300021049</t>
  </si>
  <si>
    <t>PB VALVE 340X430X110/120 BARYTE - 0031</t>
  </si>
  <si>
    <t>600004831</t>
  </si>
  <si>
    <t>Barytes B4010 PO</t>
  </si>
  <si>
    <t>00005117</t>
  </si>
  <si>
    <t>Barytes B4010/Barytes B15</t>
  </si>
  <si>
    <t>600004832</t>
  </si>
  <si>
    <t>00014981</t>
  </si>
  <si>
    <t>600004833</t>
  </si>
  <si>
    <t>Barytes B45 PO 25:PA:H4:H:1200</t>
  </si>
  <si>
    <t>00005118</t>
  </si>
  <si>
    <t>600004834</t>
  </si>
  <si>
    <t>Barytes B45 PO 1000:B4S:H2:NB:1000</t>
  </si>
  <si>
    <t>00005119</t>
  </si>
  <si>
    <t>600004836</t>
  </si>
  <si>
    <t>Barytes D20 PO 25:PA:H4:H:1200</t>
  </si>
  <si>
    <t>00005120</t>
  </si>
  <si>
    <t>600004839</t>
  </si>
  <si>
    <t>Barytes D40 PO 25:PA:H4:H:1200</t>
  </si>
  <si>
    <t>00005121</t>
  </si>
  <si>
    <t>600004849</t>
  </si>
  <si>
    <t>Barytes B8 PO 1000:B4S:H4:NB:1000</t>
  </si>
  <si>
    <t>00005122</t>
  </si>
  <si>
    <t>600004851</t>
  </si>
  <si>
    <t>Barytes B15 PO 1350:B4S:H2:NB:1350</t>
  </si>
  <si>
    <t>00005124</t>
  </si>
  <si>
    <t>600004853</t>
  </si>
  <si>
    <t>Barytes B4010S PO 25:PA:H4:H:1200</t>
  </si>
  <si>
    <t>00005125</t>
  </si>
  <si>
    <t>PV01 - 4010 25kg</t>
  </si>
  <si>
    <t>300021050</t>
  </si>
  <si>
    <t>PB VALVE 380X390X110/120 BARYTE - 0032</t>
  </si>
  <si>
    <t>600004855</t>
  </si>
  <si>
    <t>Barytes B4010 PO 25:PA:H4:H:1000</t>
  </si>
  <si>
    <t>00005127</t>
  </si>
  <si>
    <t>600004856</t>
  </si>
  <si>
    <t>Barytes B4010 PO 25:PA:H4:H:1200</t>
  </si>
  <si>
    <t>00005128</t>
  </si>
  <si>
    <t>600004857</t>
  </si>
  <si>
    <t>Barytes D20 PO 940:B4S:H2:NB:940</t>
  </si>
  <si>
    <t>00005129</t>
  </si>
  <si>
    <t>600004858</t>
  </si>
  <si>
    <t>Barytes B4010 PO 1200:B4S:H2:H:1200</t>
  </si>
  <si>
    <t>00005130</t>
  </si>
  <si>
    <t>300021042</t>
  </si>
  <si>
    <t>SHRINK FILM 1320X1280X1700 mm - 0158</t>
  </si>
  <si>
    <t>600004860</t>
  </si>
  <si>
    <t>Barytes B15 PO 500:BA:H2:NB:1000</t>
  </si>
  <si>
    <t>00005132</t>
  </si>
  <si>
    <t>600004862</t>
  </si>
  <si>
    <t>Barytes B15 PO 1000:B4S:H4:NB:1000</t>
  </si>
  <si>
    <t>00005133</t>
  </si>
  <si>
    <t>600004863</t>
  </si>
  <si>
    <t>Barytes B15 PO 1000:B4S:H2:NB:1000</t>
  </si>
  <si>
    <t>00005134</t>
  </si>
  <si>
    <t>600004868</t>
  </si>
  <si>
    <t>Barytes B25 PO 1000:B4S:H4:NB:1000</t>
  </si>
  <si>
    <t>00005137</t>
  </si>
  <si>
    <t>600004982</t>
  </si>
  <si>
    <t>TREMIN 939-300FST PS 25:PA:H4:H:1000</t>
  </si>
  <si>
    <t>00005189</t>
  </si>
  <si>
    <t>300021021</t>
  </si>
  <si>
    <t>PB VALVE 500X540X140 TREMIN - 0030</t>
  </si>
  <si>
    <t>600004986</t>
  </si>
  <si>
    <t>TREMIN 939-302 PO 25:PA:H4:H:1000</t>
  </si>
  <si>
    <t>00005191</t>
  </si>
  <si>
    <t>600004990</t>
  </si>
  <si>
    <t>Olivine M63 PO 1000:B4S:H2:NB:1000</t>
  </si>
  <si>
    <t>00005192</t>
  </si>
  <si>
    <t>600007761</t>
  </si>
  <si>
    <t>Olivine M63 PO</t>
  </si>
  <si>
    <t>00005224</t>
  </si>
  <si>
    <t>600007762</t>
  </si>
  <si>
    <t>Petalite A38 PO 25:PA:H2:H:1200</t>
  </si>
  <si>
    <t>00005225</t>
  </si>
  <si>
    <t>600008891</t>
  </si>
  <si>
    <t>Petalite A38 PO</t>
  </si>
  <si>
    <t>600007763</t>
  </si>
  <si>
    <t>Petalite A75 PO 25:PA:H2:H:1200</t>
  </si>
  <si>
    <t>00005226</t>
  </si>
  <si>
    <t>600011109</t>
  </si>
  <si>
    <t>Petalite A75 PO</t>
  </si>
  <si>
    <t>600007764</t>
  </si>
  <si>
    <t>Petalite A75 PO 1000:B4S:H2:NB:1000</t>
  </si>
  <si>
    <t>00005227</t>
  </si>
  <si>
    <t>600007766</t>
  </si>
  <si>
    <t>Petalite D75 PO 1000:B4S:H2:NB:1000</t>
  </si>
  <si>
    <t>00005228</t>
  </si>
  <si>
    <t>500000983</t>
  </si>
  <si>
    <t>Petalite D75 PO</t>
  </si>
  <si>
    <t>600007767</t>
  </si>
  <si>
    <t>Petalite M75 PO 1000:B4S:H2:NB:1000</t>
  </si>
  <si>
    <t>00005229</t>
  </si>
  <si>
    <t>500000984</t>
  </si>
  <si>
    <t>Petalite M75 PO</t>
  </si>
  <si>
    <t>600008588</t>
  </si>
  <si>
    <t>Petalite A38 PO 1000:B4S:H2:NB:1000</t>
  </si>
  <si>
    <t>00005237</t>
  </si>
  <si>
    <t>600008600</t>
  </si>
  <si>
    <t>Petalite M75 PO 1000:B4S:HEU:NB:1000</t>
  </si>
  <si>
    <t>00005239</t>
  </si>
  <si>
    <t>600008646</t>
  </si>
  <si>
    <t>Petalite HAP06 PO</t>
  </si>
  <si>
    <t>00005241</t>
  </si>
  <si>
    <t>PV01 - Virt W/C</t>
  </si>
  <si>
    <t>600008789</t>
  </si>
  <si>
    <t>Petalite M75 PO 25:PA:H2:H:1200</t>
  </si>
  <si>
    <t>00005246</t>
  </si>
  <si>
    <t>600009114</t>
  </si>
  <si>
    <t>Bauxite A180 PO 1250:B4S:H4:NB:1250</t>
  </si>
  <si>
    <t>00005250</t>
  </si>
  <si>
    <t>600009122</t>
  </si>
  <si>
    <t>Petalite HAP300 PO 1000:B4S:H2:NB:1000</t>
  </si>
  <si>
    <t>00005252</t>
  </si>
  <si>
    <t>600010008</t>
  </si>
  <si>
    <t>Manganese K75 PO 25:PA:H4:H:1200</t>
  </si>
  <si>
    <t>00005254</t>
  </si>
  <si>
    <t>0004</t>
  </si>
  <si>
    <t>600010065</t>
  </si>
  <si>
    <t>Barytes B15 (USA) PO 25:PA:H4:H:1200</t>
  </si>
  <si>
    <t>00005257</t>
  </si>
  <si>
    <t>300021068</t>
  </si>
  <si>
    <t>PB VALVE 400X500X120 BARYTE USA - 0033</t>
  </si>
  <si>
    <t>600010181</t>
  </si>
  <si>
    <t>Haematite H38 PO 1000:B4S:H4:NB:1000</t>
  </si>
  <si>
    <t>00005260</t>
  </si>
  <si>
    <t>600010210</t>
  </si>
  <si>
    <t>Petalite HAP38 PO 25:PA:H2:H:1200</t>
  </si>
  <si>
    <t>00005261</t>
  </si>
  <si>
    <t>500000991</t>
  </si>
  <si>
    <t>Petalite HAP38 PO</t>
  </si>
  <si>
    <t>600010214</t>
  </si>
  <si>
    <t>Bauxite A25 PO 25:PA:H2:H:1200</t>
  </si>
  <si>
    <t>00005262</t>
  </si>
  <si>
    <t>600010304</t>
  </si>
  <si>
    <t>Barytes B3 PO 25:PA:H4:H:1050</t>
  </si>
  <si>
    <t>00005267</t>
  </si>
  <si>
    <t>300021089</t>
  </si>
  <si>
    <t>PB VALVE 420X520X110/120 BARYTE - 0037</t>
  </si>
  <si>
    <t>600010305</t>
  </si>
  <si>
    <t>Barytes B5 PO 25:PA:H4:H:1050</t>
  </si>
  <si>
    <t>00005268</t>
  </si>
  <si>
    <t>300021020</t>
  </si>
  <si>
    <t>PB VALVE 400X520X110/120 - 0029</t>
  </si>
  <si>
    <t>600010308</t>
  </si>
  <si>
    <t>Barytes B4 PO 25:PA:H4:H:1050</t>
  </si>
  <si>
    <t>00005269</t>
  </si>
  <si>
    <t>600010365</t>
  </si>
  <si>
    <t>Bauxite A800 PO 1200:B4S:H4:NB:1200</t>
  </si>
  <si>
    <t>00005271</t>
  </si>
  <si>
    <t>PV01 - Mobile BB</t>
  </si>
  <si>
    <t>600010526</t>
  </si>
  <si>
    <t>Bauxite A1001 GR 1000:B4S:H2:NB:1000</t>
  </si>
  <si>
    <t>00005275</t>
  </si>
  <si>
    <t>600010739</t>
  </si>
  <si>
    <t>Olivine M 90 PO 25:PA:H2:H:1200</t>
  </si>
  <si>
    <t>00005297</t>
  </si>
  <si>
    <t>600010742</t>
  </si>
  <si>
    <t>Olivine M90 PO 1000:B4S:H2:NB:1000</t>
  </si>
  <si>
    <t>00005300</t>
  </si>
  <si>
    <t>600010894</t>
  </si>
  <si>
    <t>Chromite A38 PO 25:PA:H4:H:1350</t>
  </si>
  <si>
    <t>00005312</t>
  </si>
  <si>
    <t>600010949</t>
  </si>
  <si>
    <t>TREMIN 939-302 PO 600:B4S:H4:NB:600</t>
  </si>
  <si>
    <t>00005313</t>
  </si>
  <si>
    <t>600011110</t>
  </si>
  <si>
    <t>Wollastonite M75 PO 1000:B4S:NO:NB:1000</t>
  </si>
  <si>
    <t>00005326</t>
  </si>
  <si>
    <t>600011120</t>
  </si>
  <si>
    <t>Fer DRILL C180 PO 1000:B4S:H2:NB:1000</t>
  </si>
  <si>
    <t>00005331</t>
  </si>
  <si>
    <t>600011121</t>
  </si>
  <si>
    <t>Olivine M63 PO 25:PA:H2:H:1200</t>
  </si>
  <si>
    <t>00005332</t>
  </si>
  <si>
    <t>600011123</t>
  </si>
  <si>
    <t>Barytes B4010 (USA) PO 25:PA:H4:H:1200</t>
  </si>
  <si>
    <t>00005333</t>
  </si>
  <si>
    <t>300021071</t>
  </si>
  <si>
    <t>PB VALVE 390X380X120 BARYTE USA - 0036</t>
  </si>
  <si>
    <t>600011126</t>
  </si>
  <si>
    <t>Fer C180 F PO 1000:B4S:H2:NB:1000</t>
  </si>
  <si>
    <t>00005336</t>
  </si>
  <si>
    <t>600011129</t>
  </si>
  <si>
    <t>Haematite W63 PO 25:PA:H4:H:1250</t>
  </si>
  <si>
    <t>00005339</t>
  </si>
  <si>
    <t>300021067</t>
  </si>
  <si>
    <t>PB VALVE 300X400X110 SEAL BLACK - 0021</t>
  </si>
  <si>
    <t>500000986</t>
  </si>
  <si>
    <t>Haematite W63 PO</t>
  </si>
  <si>
    <t>600011137</t>
  </si>
  <si>
    <t>Haematite H150 PO 1000:B4S:H2:NB:1000</t>
  </si>
  <si>
    <t>00005560</t>
  </si>
  <si>
    <t>500002444</t>
  </si>
  <si>
    <t>Haematite H150 PO</t>
  </si>
  <si>
    <t>600011176</t>
  </si>
  <si>
    <t>Rutile 75 PO 1200:B4S:H2:NB:1200</t>
  </si>
  <si>
    <t>00005463</t>
  </si>
  <si>
    <t>600011177</t>
  </si>
  <si>
    <t>Rutile 45 PO 1200:B4S:H2:NB:1200</t>
  </si>
  <si>
    <t>00005462</t>
  </si>
  <si>
    <t>600011257</t>
  </si>
  <si>
    <t>Petalite A300 PO 1200:B4S:H4:NB:1200</t>
  </si>
  <si>
    <t>00005416</t>
  </si>
  <si>
    <t>600007769</t>
  </si>
  <si>
    <t>Petalite A300 PO</t>
  </si>
  <si>
    <t>600012195</t>
  </si>
  <si>
    <t>ATH SG 40 PO 420:B4S:H2:NB:840</t>
  </si>
  <si>
    <t>00005595</t>
  </si>
  <si>
    <t>600013411</t>
  </si>
  <si>
    <t>Bauxite A180 PO 1250:B4SB:H4:NB:1250</t>
  </si>
  <si>
    <t>00008720</t>
  </si>
  <si>
    <t>600014637</t>
  </si>
  <si>
    <t>Petalite A 0-8 GR</t>
  </si>
  <si>
    <t>00009282</t>
  </si>
  <si>
    <t>600015154</t>
  </si>
  <si>
    <t>Rutile SLPG PO 1000:B4S:H2:NB:1000</t>
  </si>
  <si>
    <t>00010241</t>
  </si>
  <si>
    <t>600015186</t>
  </si>
  <si>
    <t>ATH SG20 PO</t>
  </si>
  <si>
    <t>00010272</t>
  </si>
  <si>
    <t>600015225</t>
  </si>
  <si>
    <t>Barytes B RAW_MAT GR 1000:B4S:H2:NB:1000</t>
  </si>
  <si>
    <t>00010283</t>
  </si>
  <si>
    <t>PV01 - Virtueel WC</t>
  </si>
  <si>
    <t>600015367</t>
  </si>
  <si>
    <t>TREMIN 939-302 PS 800:B4S:H4:NB:800</t>
  </si>
  <si>
    <t>00010574</t>
  </si>
  <si>
    <t>600015377</t>
  </si>
  <si>
    <t>Barytes B10 PO 1200:B4S:H2:H:1200</t>
  </si>
  <si>
    <t>00010599</t>
  </si>
  <si>
    <t>300021031</t>
  </si>
  <si>
    <t>BB 87X87X117 COATED VALVE IN OUT 88W</t>
  </si>
  <si>
    <t>600015425</t>
  </si>
  <si>
    <t>ATH SG150 E PO 1000:B4S:H2:NB:1000</t>
  </si>
  <si>
    <t>00010836</t>
  </si>
  <si>
    <t>600015496</t>
  </si>
  <si>
    <t>Rutile KFR90 PO 1000:B4S:H2:NB:1000</t>
  </si>
  <si>
    <t>00011000</t>
  </si>
  <si>
    <t>PV01 - Virt. Workcenter</t>
  </si>
  <si>
    <t>600015566</t>
  </si>
  <si>
    <t>Rutile TioWeld DS 1000:B4S:H2:NB:1000</t>
  </si>
  <si>
    <t>00011074</t>
  </si>
  <si>
    <t>600015546</t>
  </si>
  <si>
    <t>Rutile KFR90 PO</t>
  </si>
  <si>
    <t>600015567</t>
  </si>
  <si>
    <t>Haematite Z63 PO 1000:B4S:HEU:NB:1000</t>
  </si>
  <si>
    <t>00011115</t>
  </si>
  <si>
    <t>PV01 - BB210 (Z63 Bulk)</t>
  </si>
  <si>
    <t>600015571</t>
  </si>
  <si>
    <t>Haematite Z63 PO</t>
  </si>
  <si>
    <t>600016262</t>
  </si>
  <si>
    <t>Haematite AP75 D PO 25:PA:H4:H:1200</t>
  </si>
  <si>
    <t>00011206</t>
  </si>
  <si>
    <t>600016276</t>
  </si>
  <si>
    <t>Haematite AP75 D PO</t>
  </si>
  <si>
    <t>600016263</t>
  </si>
  <si>
    <t>Haematite AP75 D PO 500:BA:H2:H:1000</t>
  </si>
  <si>
    <t>00011207</t>
  </si>
  <si>
    <t>600016273</t>
  </si>
  <si>
    <t>Wollastonite G38 X PO 25:PA:H2:H:1200</t>
  </si>
  <si>
    <t>00011213</t>
  </si>
  <si>
    <t>600016274</t>
  </si>
  <si>
    <t>Wollastonite G38 X PO</t>
  </si>
  <si>
    <t>600016275</t>
  </si>
  <si>
    <t>00011215</t>
  </si>
  <si>
    <t>PV02 - Molen 11</t>
  </si>
  <si>
    <t>00011209</t>
  </si>
  <si>
    <t>150002318</t>
  </si>
  <si>
    <t>MICACEOUS IRON OXIDE OLYGISTE</t>
  </si>
  <si>
    <t>600016322</t>
  </si>
  <si>
    <t>00011275</t>
  </si>
  <si>
    <t>500004022</t>
  </si>
  <si>
    <t>ATH PRE GRIND SG7HB PO</t>
  </si>
  <si>
    <t>600016330</t>
  </si>
  <si>
    <t>Rutile SLPG500 PO 1000:B4S:H2:NB:1000</t>
  </si>
  <si>
    <t>00012181</t>
  </si>
  <si>
    <t>600016864</t>
  </si>
  <si>
    <t>Fer C 45 PO 1000:B4S:H2:NB:1000</t>
  </si>
  <si>
    <t>00012679</t>
  </si>
  <si>
    <t>600017139</t>
  </si>
  <si>
    <t>Haematite W63 PO 1000:B4S:H2:NB:1000</t>
  </si>
  <si>
    <t>00014564</t>
  </si>
  <si>
    <t>00014502</t>
  </si>
  <si>
    <t>600004656</t>
  </si>
  <si>
    <t>Haematite B150 PO</t>
  </si>
  <si>
    <t>PV01 - BB210 B150</t>
  </si>
  <si>
    <t>00009301</t>
  </si>
  <si>
    <t>PV01 - Trial Barite off colour / Molen 8</t>
  </si>
  <si>
    <t>NLK1</t>
  </si>
  <si>
    <t>500000943</t>
  </si>
  <si>
    <t>Composite W40K PO</t>
  </si>
  <si>
    <t>00004469</t>
  </si>
  <si>
    <t>700000025</t>
  </si>
  <si>
    <t>Fly Ash AVI PO</t>
  </si>
  <si>
    <t>PV01 halffab. W40K</t>
  </si>
  <si>
    <t>700000027</t>
  </si>
  <si>
    <t>Fly Ash BEC PO</t>
  </si>
  <si>
    <t>150000537</t>
  </si>
  <si>
    <t>STONE FLOUR</t>
  </si>
  <si>
    <t>500003926</t>
  </si>
  <si>
    <t>Ca-Carb LIMESTONE CS</t>
  </si>
  <si>
    <t>500000945</t>
  </si>
  <si>
    <t>Ca-Carb LIMESTONE WS</t>
  </si>
  <si>
    <t>00004470</t>
  </si>
  <si>
    <t>100000209</t>
  </si>
  <si>
    <t>Calcium Carbonate</t>
  </si>
  <si>
    <t>500000946</t>
  </si>
  <si>
    <t>Manganese ZEEFREST A GR</t>
  </si>
  <si>
    <t>00005348</t>
  </si>
  <si>
    <t>500000950</t>
  </si>
  <si>
    <t>Manganese MGVM GR</t>
  </si>
  <si>
    <t>600004481</t>
  </si>
  <si>
    <t>Manganese B5005 GS</t>
  </si>
  <si>
    <t>500000947</t>
  </si>
  <si>
    <t>Manganese K45MIX GR</t>
  </si>
  <si>
    <t>00004471</t>
  </si>
  <si>
    <t>150000511</t>
  </si>
  <si>
    <t>MANGANESE ORE HM FINES</t>
  </si>
  <si>
    <t>500000948</t>
  </si>
  <si>
    <t>Manganese K75MIX GR</t>
  </si>
  <si>
    <t>00004472</t>
  </si>
  <si>
    <t>500000944</t>
  </si>
  <si>
    <t>Manganese ZEEFREST K GR</t>
  </si>
  <si>
    <t>500000949</t>
  </si>
  <si>
    <t>Manganese AMIX GR</t>
  </si>
  <si>
    <t>00004473</t>
  </si>
  <si>
    <t>150000520</t>
  </si>
  <si>
    <t>MN ORE BRAUNITE 2MM GFE</t>
  </si>
  <si>
    <t>PV01 - 100% Braunite</t>
  </si>
  <si>
    <t>00004474</t>
  </si>
  <si>
    <t>PV01 (niet gebruiken)</t>
  </si>
  <si>
    <t>150000535</t>
  </si>
  <si>
    <t>MANGANESE ORE FINES F2</t>
  </si>
  <si>
    <t>500000970</t>
  </si>
  <si>
    <t>Manganese MHS3270 SL</t>
  </si>
  <si>
    <t>00005358</t>
  </si>
  <si>
    <t>150000510</t>
  </si>
  <si>
    <t>MANGANESE ORE HAUSMANNITE</t>
  </si>
  <si>
    <t>200003726</t>
  </si>
  <si>
    <t>ACTICIDE MBL</t>
  </si>
  <si>
    <t>200003727</t>
  </si>
  <si>
    <t>OMNIVAAD WP 6141 IBC 1200 KG</t>
  </si>
  <si>
    <t>200003728</t>
  </si>
  <si>
    <t>POLYMER</t>
  </si>
  <si>
    <t>400000482</t>
  </si>
  <si>
    <t>PROCESS WATER</t>
  </si>
  <si>
    <t>00011129</t>
  </si>
  <si>
    <t>500004245</t>
  </si>
  <si>
    <t>Manganese MH3270  WIP SL</t>
  </si>
  <si>
    <t>00012948</t>
  </si>
  <si>
    <t>500004257</t>
  </si>
  <si>
    <t>Chromite AS2575  WIP SL</t>
  </si>
  <si>
    <t>00012949</t>
  </si>
  <si>
    <t>500004259</t>
  </si>
  <si>
    <t>Manganese B5005 WIP PO</t>
  </si>
  <si>
    <t>00012941</t>
  </si>
  <si>
    <t>PV01 - 100% F2</t>
  </si>
  <si>
    <t>500004260</t>
  </si>
  <si>
    <t>Manganese A45 WIP PO</t>
  </si>
  <si>
    <t>00012945</t>
  </si>
  <si>
    <t>PV01 / PI-01 Dryer</t>
  </si>
  <si>
    <t>500004261</t>
  </si>
  <si>
    <t>Manganese K45 WIP PO</t>
  </si>
  <si>
    <t>00012946</t>
  </si>
  <si>
    <t>500004262</t>
  </si>
  <si>
    <t>Manganese K75 WIP PO</t>
  </si>
  <si>
    <t>00012947</t>
  </si>
  <si>
    <t>500004263</t>
  </si>
  <si>
    <t>Ca-Carb 30/2 WIP PO</t>
  </si>
  <si>
    <t>00012966</t>
  </si>
  <si>
    <t>500004264</t>
  </si>
  <si>
    <t>Ca-Carb 30/3 WIP PO</t>
  </si>
  <si>
    <t>00012967</t>
  </si>
  <si>
    <t>500004265</t>
  </si>
  <si>
    <t>Ca-Carb 170/2 WIP PO</t>
  </si>
  <si>
    <t>00012951</t>
  </si>
  <si>
    <t>500004266</t>
  </si>
  <si>
    <t>Ca-Carb 170/3 WIP PO</t>
  </si>
  <si>
    <t>00012952</t>
  </si>
  <si>
    <t>500004267</t>
  </si>
  <si>
    <t>Ca-Carb W700/2 WIP PO</t>
  </si>
  <si>
    <t>00012969</t>
  </si>
  <si>
    <t>PV01 - 100% WOK</t>
  </si>
  <si>
    <t>500004268</t>
  </si>
  <si>
    <t>Ca-Carb W700/3 WIP PO</t>
  </si>
  <si>
    <t>00012970</t>
  </si>
  <si>
    <t>500004269</t>
  </si>
  <si>
    <t>Ca-Carb WKAL/2 WIP PO</t>
  </si>
  <si>
    <t>00012955</t>
  </si>
  <si>
    <t>500004270</t>
  </si>
  <si>
    <t>Ca-Carb WKAL/3 WIP PO</t>
  </si>
  <si>
    <t>00012956</t>
  </si>
  <si>
    <t>500004271</t>
  </si>
  <si>
    <t>Ca-Carb WKPG/2 WIP PO</t>
  </si>
  <si>
    <t>00012968</t>
  </si>
  <si>
    <t>600004421</t>
  </si>
  <si>
    <t>Ca-Carb GFK PO 1000:B4S:S4:NB:1000</t>
  </si>
  <si>
    <t>00004915</t>
  </si>
  <si>
    <t>300020997</t>
  </si>
  <si>
    <t>BB 87X87X125 VALVE OUT</t>
  </si>
  <si>
    <t>300021002</t>
  </si>
  <si>
    <t>PAL 4 WAY, 100X120 VMF</t>
  </si>
  <si>
    <t>600004475</t>
  </si>
  <si>
    <t>Dolomite Clay PO 25:PA:S4:S:1500</t>
  </si>
  <si>
    <t>00004929</t>
  </si>
  <si>
    <t>00005352</t>
  </si>
  <si>
    <t>PV01 / WSK PI-51 Sieve</t>
  </si>
  <si>
    <t>600004482</t>
  </si>
  <si>
    <t>Manganese B5005 GS 1000:B4S:H4:NB:1000</t>
  </si>
  <si>
    <t>00004934</t>
  </si>
  <si>
    <t>300020998</t>
  </si>
  <si>
    <t>BB 87X87X90 BLUE VALVE IN OUT</t>
  </si>
  <si>
    <t>300021006</t>
  </si>
  <si>
    <t>PAL HEAT TREATED</t>
  </si>
  <si>
    <t>600004484</t>
  </si>
  <si>
    <t>Manganese B5005 GS 1000:B4S:S4:NB:1000</t>
  </si>
  <si>
    <t>00004935</t>
  </si>
  <si>
    <t>600004488</t>
  </si>
  <si>
    <t>00004936</t>
  </si>
  <si>
    <t>PV01 / PI-01 Mill</t>
  </si>
  <si>
    <t>600004490</t>
  </si>
  <si>
    <t>Manganese A45 PO 1400:B4S:S4:NB:1400</t>
  </si>
  <si>
    <t>00004937</t>
  </si>
  <si>
    <t>600004491</t>
  </si>
  <si>
    <t>00004938</t>
  </si>
  <si>
    <t>600004492</t>
  </si>
  <si>
    <t>00004939</t>
  </si>
  <si>
    <t>600004494</t>
  </si>
  <si>
    <t>Manganese K75 PO 1000:B4S:S4:NB:1000</t>
  </si>
  <si>
    <t>00004940</t>
  </si>
  <si>
    <t>600004495</t>
  </si>
  <si>
    <t>Manganese K75 PO 1200:B4S:S4:NB:1200</t>
  </si>
  <si>
    <t>00004941</t>
  </si>
  <si>
    <t>600004498</t>
  </si>
  <si>
    <t>Manganese AS4570 SL</t>
  </si>
  <si>
    <t>00005412</t>
  </si>
  <si>
    <t>PV01 - met Manganese A45</t>
  </si>
  <si>
    <t>600004499</t>
  </si>
  <si>
    <t>Manganese AS4570 SL 1800:CP:NO:NB:1800</t>
  </si>
  <si>
    <t>00004942</t>
  </si>
  <si>
    <t>300021000</t>
  </si>
  <si>
    <t>CONTAINER ST.PLT/1000</t>
  </si>
  <si>
    <t>600004527</t>
  </si>
  <si>
    <t>Manganese K45 PO 1000:B4S:S4:NB:1000</t>
  </si>
  <si>
    <t>00004959</t>
  </si>
  <si>
    <t>600004528</t>
  </si>
  <si>
    <t>Manganese K75 PO 1000:B1:H4:NB:1000</t>
  </si>
  <si>
    <t>00004960</t>
  </si>
  <si>
    <t>600004529</t>
  </si>
  <si>
    <t>Manganese K75 PO 1000:B4S:H4:NB:1000</t>
  </si>
  <si>
    <t>00004961</t>
  </si>
  <si>
    <t>600004531</t>
  </si>
  <si>
    <t>Manganese MHS3270 SL 1800:CP:NO:NB:1800</t>
  </si>
  <si>
    <t>00004962</t>
  </si>
  <si>
    <t>600004532</t>
  </si>
  <si>
    <t>Manganese K75 PO 1400:B4S:H4:NB:1400</t>
  </si>
  <si>
    <t>00004963</t>
  </si>
  <si>
    <t>600004623</t>
  </si>
  <si>
    <t>Chromite AS2575 SL 1800:CP:NO:NB:1800</t>
  </si>
  <si>
    <t>00005407</t>
  </si>
  <si>
    <t>00005194</t>
  </si>
  <si>
    <t>PV01 / Molen 3</t>
  </si>
  <si>
    <t>600005115</t>
  </si>
  <si>
    <t>Ca-Carb 30 PO</t>
  </si>
  <si>
    <t>00005195</t>
  </si>
  <si>
    <t>PV01 / Molen 2</t>
  </si>
  <si>
    <t>600005126</t>
  </si>
  <si>
    <t>Ca-Carb W700 PO</t>
  </si>
  <si>
    <t>00005201</t>
  </si>
  <si>
    <t>600005129</t>
  </si>
  <si>
    <t>Ca-Carb WKPG PO</t>
  </si>
  <si>
    <t>00005202</t>
  </si>
  <si>
    <t>PV01 / molen 2</t>
  </si>
  <si>
    <t>600005131</t>
  </si>
  <si>
    <t>Ca-Carb WKAL PO</t>
  </si>
  <si>
    <t>00005204</t>
  </si>
  <si>
    <t>00005500</t>
  </si>
  <si>
    <t>PV01 Molen 3/SVI</t>
  </si>
  <si>
    <t>600007770</t>
  </si>
  <si>
    <t>Composite W50K PO</t>
  </si>
  <si>
    <t>00005231</t>
  </si>
  <si>
    <t>150000525</t>
  </si>
  <si>
    <t>HYDRATED LIME (HIGH)</t>
  </si>
  <si>
    <t>PV01 - 6% Hydraat / 94% wigro</t>
  </si>
  <si>
    <t>00010901</t>
  </si>
  <si>
    <t>00010902</t>
  </si>
  <si>
    <t>600007771</t>
  </si>
  <si>
    <t>Composite W60K PO</t>
  </si>
  <si>
    <t>00005232</t>
  </si>
  <si>
    <t>600009095</t>
  </si>
  <si>
    <t>00005249</t>
  </si>
  <si>
    <t>PV01 standaard recept</t>
  </si>
  <si>
    <t>700002715</t>
  </si>
  <si>
    <t>FLY ASH PAPER SLUDGE VAS BULK PO</t>
  </si>
  <si>
    <t>600010576</t>
  </si>
  <si>
    <t>Manganese B5005 GS 500:B4S:S4:NB:500</t>
  </si>
  <si>
    <t>00008678</t>
  </si>
  <si>
    <t>pv01</t>
  </si>
  <si>
    <t>600010804</t>
  </si>
  <si>
    <t>Composite W50K+ PO</t>
  </si>
  <si>
    <t>00005308</t>
  </si>
  <si>
    <t>600011094</t>
  </si>
  <si>
    <t>Composite SVINAT WS</t>
  </si>
  <si>
    <t>00005357</t>
  </si>
  <si>
    <t>600011102</t>
  </si>
  <si>
    <t>Ca-Carb WKAL PO 1000:B4S:S4:NB:1000</t>
  </si>
  <si>
    <t>00005320</t>
  </si>
  <si>
    <t>600011108</t>
  </si>
  <si>
    <t>Manganese K75 PO 1400:B4S:S4:NB:1400</t>
  </si>
  <si>
    <t>00005324</t>
  </si>
  <si>
    <t>600011111</t>
  </si>
  <si>
    <t>00005327</t>
  </si>
  <si>
    <t>00005328</t>
  </si>
  <si>
    <t>PV01 AVI/SVI/BEC</t>
  </si>
  <si>
    <t>600011115</t>
  </si>
  <si>
    <t>00005330</t>
  </si>
  <si>
    <t>600011243</t>
  </si>
  <si>
    <t>Composite WSK45 PO</t>
  </si>
  <si>
    <t>00008882</t>
  </si>
  <si>
    <t>600013446</t>
  </si>
  <si>
    <t>Composite 40K+ PO</t>
  </si>
  <si>
    <t>00008749</t>
  </si>
  <si>
    <t>600013690</t>
  </si>
  <si>
    <t>Manganese K GR</t>
  </si>
  <si>
    <t>00009008</t>
  </si>
  <si>
    <t>600015400</t>
  </si>
  <si>
    <t>Manganese HAS3070 SL 1800:CP:NO:NB:1800</t>
  </si>
  <si>
    <t>00010650</t>
  </si>
  <si>
    <t>600015401</t>
  </si>
  <si>
    <t>Manganese HAS3070 SL</t>
  </si>
  <si>
    <t>00010649</t>
  </si>
  <si>
    <t>700000772</t>
  </si>
  <si>
    <t>Manganese H25 PO 1000:B4:S2:NB:1000</t>
  </si>
  <si>
    <t>600017020</t>
  </si>
  <si>
    <t>Composite WINF-R90 PO</t>
  </si>
  <si>
    <t>00012784</t>
  </si>
  <si>
    <t>PV01 - 90% WSK60 / 10% W700</t>
  </si>
  <si>
    <t>00012140</t>
  </si>
  <si>
    <t>PV01 - Trial Wfill BB's 600 kg.</t>
  </si>
  <si>
    <t>00012538</t>
  </si>
  <si>
    <t>PV01 Trial Managran</t>
  </si>
  <si>
    <t>NLU1</t>
  </si>
  <si>
    <t>500000924</t>
  </si>
  <si>
    <t>Silica M300 PO</t>
  </si>
  <si>
    <t>00012982</t>
  </si>
  <si>
    <t>600004879</t>
  </si>
  <si>
    <t>Silica MAM1S DS</t>
  </si>
  <si>
    <t>500000925</t>
  </si>
  <si>
    <t>Silica M4 PO</t>
  </si>
  <si>
    <t>00012983</t>
  </si>
  <si>
    <t>500000926</t>
  </si>
  <si>
    <t>Silica M6.1S PO</t>
  </si>
  <si>
    <t>00012984</t>
  </si>
  <si>
    <t>500000927</t>
  </si>
  <si>
    <t>Silica M6 PO</t>
  </si>
  <si>
    <t>00012985</t>
  </si>
  <si>
    <t>500000928</t>
  </si>
  <si>
    <t>Silica M8 PO</t>
  </si>
  <si>
    <t>00012986</t>
  </si>
  <si>
    <t>500001007</t>
  </si>
  <si>
    <t>Silica M700 PO</t>
  </si>
  <si>
    <t>00012999</t>
  </si>
  <si>
    <t>500001008</t>
  </si>
  <si>
    <t>Nepheline N75 PO</t>
  </si>
  <si>
    <t>00013000</t>
  </si>
  <si>
    <t>600005364</t>
  </si>
  <si>
    <t>Nepheline 350/N500 DS</t>
  </si>
  <si>
    <t>600004479</t>
  </si>
  <si>
    <t>Silica M4.1T PO 25:PL:H4:H:1400</t>
  </si>
  <si>
    <t>00013405</t>
  </si>
  <si>
    <t>300020952</t>
  </si>
  <si>
    <t>STRETCH HOOD 11500 mm +SF 650 mm</t>
  </si>
  <si>
    <t>300020953</t>
  </si>
  <si>
    <t>FFS 300X120X0,140 mm STOT RE 2</t>
  </si>
  <si>
    <t>600004553</t>
  </si>
  <si>
    <t>Silica M4.1T PO</t>
  </si>
  <si>
    <t>600004480</t>
  </si>
  <si>
    <t>Silica M4.2 PO 25:PL:H4:H:1400</t>
  </si>
  <si>
    <t>00013406</t>
  </si>
  <si>
    <t>600011103</t>
  </si>
  <si>
    <t>Silica M4.2 PO</t>
  </si>
  <si>
    <t>600004551</t>
  </si>
  <si>
    <t>Silica M10 PO 25:PL:EU:H:1000</t>
  </si>
  <si>
    <t>00013414</t>
  </si>
  <si>
    <t>300020599</t>
  </si>
  <si>
    <t>PALLET 4W 80X120 RECON</t>
  </si>
  <si>
    <t>300021051</t>
  </si>
  <si>
    <t>FFS 300X120X0,140MM STOT RE 1</t>
  </si>
  <si>
    <t>600004543</t>
  </si>
  <si>
    <t>Silica M10 PO</t>
  </si>
  <si>
    <t>600004552</t>
  </si>
  <si>
    <t>Silica M10 PO 25:PL:H4:H:1400</t>
  </si>
  <si>
    <t>00013415</t>
  </si>
  <si>
    <t>00013416</t>
  </si>
  <si>
    <t>600011096</t>
  </si>
  <si>
    <t>Silica MAM1T DS</t>
  </si>
  <si>
    <t>600004555</t>
  </si>
  <si>
    <t>Silica M4 PO 25:PL:EU:H:1000</t>
  </si>
  <si>
    <t>00013417</t>
  </si>
  <si>
    <t>600004547</t>
  </si>
  <si>
    <t>600004556</t>
  </si>
  <si>
    <t>Silica M450.1 PO</t>
  </si>
  <si>
    <t>00013418</t>
  </si>
  <si>
    <t>600004560</t>
  </si>
  <si>
    <t>Silica M6 PO 1000:B4S:H4:H:1000</t>
  </si>
  <si>
    <t>00013419</t>
  </si>
  <si>
    <t>300020949</t>
  </si>
  <si>
    <t>BB FLOUR 87X87X105 VALVE IN OUT SIG050</t>
  </si>
  <si>
    <t>600004549</t>
  </si>
  <si>
    <t>600004561</t>
  </si>
  <si>
    <t>Silica M6 PO 25:PL:EU:H:1000</t>
  </si>
  <si>
    <t>00013420</t>
  </si>
  <si>
    <t>600004562</t>
  </si>
  <si>
    <t>Silica M6 PO 450:B4S:H4:H:900</t>
  </si>
  <si>
    <t>00013421</t>
  </si>
  <si>
    <t>300020948</t>
  </si>
  <si>
    <t>BB FLOUR 86X86X67 VALVE IN OUT SIG040</t>
  </si>
  <si>
    <t>600004564</t>
  </si>
  <si>
    <t>Silica M8 PO 1000:B4S:H4:NB:1000</t>
  </si>
  <si>
    <t>00013422</t>
  </si>
  <si>
    <t>600007772</t>
  </si>
  <si>
    <t>600004565</t>
  </si>
  <si>
    <t>Silica M8 PO 1000:B4S:H4:H:1000</t>
  </si>
  <si>
    <t>00013423</t>
  </si>
  <si>
    <t>600004566</t>
  </si>
  <si>
    <t>Silica M8 PO 25:PL:EU:H:1000</t>
  </si>
  <si>
    <t>00013424</t>
  </si>
  <si>
    <t>600004567</t>
  </si>
  <si>
    <t>Silica M8 PO 25:PL:H4:H:1050</t>
  </si>
  <si>
    <t>00013425</t>
  </si>
  <si>
    <t>600004568</t>
  </si>
  <si>
    <t>Silica M8 PO 25:PL:H4:H:1400</t>
  </si>
  <si>
    <t>00013426</t>
  </si>
  <si>
    <t>600004571</t>
  </si>
  <si>
    <t>Silica M6 PO 500:B4S:H4:H:1000</t>
  </si>
  <si>
    <t>00013427</t>
  </si>
  <si>
    <t>600004572</t>
  </si>
  <si>
    <t>Silica M300 PO 500:B4S:H4:H:1000</t>
  </si>
  <si>
    <t>00013428</t>
  </si>
  <si>
    <t>600011093</t>
  </si>
  <si>
    <t>600004573</t>
  </si>
  <si>
    <t>Silica M4.2 PO 1000:B4S:H2:NB:1000</t>
  </si>
  <si>
    <t>00013429</t>
  </si>
  <si>
    <t>600004574</t>
  </si>
  <si>
    <t>Silica M10.2 PO 1000:B4S:H4:NB:1000</t>
  </si>
  <si>
    <t>00013430</t>
  </si>
  <si>
    <t>300020950</t>
  </si>
  <si>
    <t>BB FLOUR 98X98X125 VALVE IN OUT SIG060</t>
  </si>
  <si>
    <t>600004542</t>
  </si>
  <si>
    <t>Silica M10.2 PO</t>
  </si>
  <si>
    <t>600004581</t>
  </si>
  <si>
    <t>00013431</t>
  </si>
  <si>
    <t>600011113</t>
  </si>
  <si>
    <t>Silica SIG2 DS</t>
  </si>
  <si>
    <t>600004582</t>
  </si>
  <si>
    <t>Silica M4.1T PO 1000:B4S:H2:NB:1000</t>
  </si>
  <si>
    <t>00013432</t>
  </si>
  <si>
    <t>600004584</t>
  </si>
  <si>
    <t>Silica M6 PO 1000:BA:H2:NB:1000</t>
  </si>
  <si>
    <t>00013433</t>
  </si>
  <si>
    <t>300021077</t>
  </si>
  <si>
    <t>BB 87X87X105 VALVE IN TYPE C SIG50</t>
  </si>
  <si>
    <t>600004587</t>
  </si>
  <si>
    <t>Nepheline S10 PO</t>
  </si>
  <si>
    <t>00013434</t>
  </si>
  <si>
    <t>600004588</t>
  </si>
  <si>
    <t>Nepheline S10 PO 500:B4S:H2:NB:1000</t>
  </si>
  <si>
    <t>00013435</t>
  </si>
  <si>
    <t>300020976</t>
  </si>
  <si>
    <t>BB FLOUR 102X102X80 VAVLE IN OUT SIG090</t>
  </si>
  <si>
    <t>600004589</t>
  </si>
  <si>
    <t>Nepheline S10 PO 25:PA:H4:H:1000</t>
  </si>
  <si>
    <t>00013436</t>
  </si>
  <si>
    <t>300020954</t>
  </si>
  <si>
    <t>BASE SHEET 800X1200</t>
  </si>
  <si>
    <t>300020958</t>
  </si>
  <si>
    <t>PB VALVE 480X550X140 25KG S10</t>
  </si>
  <si>
    <t>600004599</t>
  </si>
  <si>
    <t>Nepheline 350 DS 1200:B4S:S4:NB:1200</t>
  </si>
  <si>
    <t>00013437</t>
  </si>
  <si>
    <t>300020947</t>
  </si>
  <si>
    <t>BB 87X87X107 VALVE IN OUT LINER SIG020</t>
  </si>
  <si>
    <t>600004601</t>
  </si>
  <si>
    <t>Nepheline N45 PO</t>
  </si>
  <si>
    <t>00013438</t>
  </si>
  <si>
    <t>600004605</t>
  </si>
  <si>
    <t>Nepheline N45 PO 20:PAB:H4:H:980</t>
  </si>
  <si>
    <t>00013439</t>
  </si>
  <si>
    <t>300020960</t>
  </si>
  <si>
    <t>PB VALVE 430X480X140 SIG015</t>
  </si>
  <si>
    <t>600004606</t>
  </si>
  <si>
    <t>Nepheline N45 PO 1000:B4S:H2:NB:1000</t>
  </si>
  <si>
    <t>00013440</t>
  </si>
  <si>
    <t>600004607</t>
  </si>
  <si>
    <t>Nepheline N75 PO 25:PAB:H4:H:1400</t>
  </si>
  <si>
    <t>00013441</t>
  </si>
  <si>
    <t>600004719</t>
  </si>
  <si>
    <t>Borates C75 PO 1000:B4S:H2:NB:1000</t>
  </si>
  <si>
    <t>00013458</t>
  </si>
  <si>
    <t>150000547</t>
  </si>
  <si>
    <t>COLEMANITE BULK</t>
  </si>
  <si>
    <t>600004874</t>
  </si>
  <si>
    <t>CR M0010 PO 25:PL:H4:H:1400</t>
  </si>
  <si>
    <t>00013465</t>
  </si>
  <si>
    <t>600001475</t>
  </si>
  <si>
    <t>CR M0010 PO</t>
  </si>
  <si>
    <t>600004876</t>
  </si>
  <si>
    <t>Silica MAM1ST300M DS 1250:B4S:H4:NB:1250</t>
  </si>
  <si>
    <t>00013466</t>
  </si>
  <si>
    <t>600005134</t>
  </si>
  <si>
    <t>Silica MAM1ST300 DS</t>
  </si>
  <si>
    <t>00013467</t>
  </si>
  <si>
    <t>600001489</t>
  </si>
  <si>
    <t>Silica MAM1S WS</t>
  </si>
  <si>
    <t>600004881</t>
  </si>
  <si>
    <t>Silica MAM1ST300 DS 1350:B4S:H4:NB:1350</t>
  </si>
  <si>
    <t>00013468</t>
  </si>
  <si>
    <t>600004884</t>
  </si>
  <si>
    <t>Silica MAM1T DS 1250:B4S:H2:NB:1250</t>
  </si>
  <si>
    <t>00013469</t>
  </si>
  <si>
    <t>600004888</t>
  </si>
  <si>
    <t>Silica MAM1S DS 800:B4S:H2:NB:800</t>
  </si>
  <si>
    <t>00013470</t>
  </si>
  <si>
    <t>600004905</t>
  </si>
  <si>
    <t>CR M3000 PO</t>
  </si>
  <si>
    <t>00013472</t>
  </si>
  <si>
    <t>600001543</t>
  </si>
  <si>
    <t>CR M72 DS</t>
  </si>
  <si>
    <t>600004906</t>
  </si>
  <si>
    <t>CR M3000 PO 1000:B4S:H2:NB:1000</t>
  </si>
  <si>
    <t>00013473</t>
  </si>
  <si>
    <t>600004908</t>
  </si>
  <si>
    <t>Silica M300 PO 25:PL:EU:H:1000</t>
  </si>
  <si>
    <t>00013474</t>
  </si>
  <si>
    <t>600004910</t>
  </si>
  <si>
    <t>Silica M300 PO 25:PL:H4:H:1400</t>
  </si>
  <si>
    <t>00013475</t>
  </si>
  <si>
    <t>600004912</t>
  </si>
  <si>
    <t>Silica M700 PO 500:B4S:H2:H:1000</t>
  </si>
  <si>
    <t>00013476</t>
  </si>
  <si>
    <t>600004913</t>
  </si>
  <si>
    <t>Silica M800 PO 500:B4S:H2:H:1000</t>
  </si>
  <si>
    <t>00013477</t>
  </si>
  <si>
    <t>600004962</t>
  </si>
  <si>
    <t>Silica M800 PO</t>
  </si>
  <si>
    <t>600004931</t>
  </si>
  <si>
    <t>Silica S50 DS 1000:B4S:H4:H:1000</t>
  </si>
  <si>
    <t>00013493</t>
  </si>
  <si>
    <t>600004915</t>
  </si>
  <si>
    <t>Silica S50 DS</t>
  </si>
  <si>
    <t>600004934</t>
  </si>
  <si>
    <t>Silica S50 DS 25:PA:EU:H:1000</t>
  </si>
  <si>
    <t>00013494</t>
  </si>
  <si>
    <t>600004935</t>
  </si>
  <si>
    <t>Silica S50 DS 25:PAB:H4:H:1400</t>
  </si>
  <si>
    <t>00013495</t>
  </si>
  <si>
    <t>600004936</t>
  </si>
  <si>
    <t>00013496</t>
  </si>
  <si>
    <t>600004937</t>
  </si>
  <si>
    <t>Silica S60 DS 1350:B4S:H2:NB:1350</t>
  </si>
  <si>
    <t>00013497</t>
  </si>
  <si>
    <t>600004919</t>
  </si>
  <si>
    <t>Silica S60 DS</t>
  </si>
  <si>
    <t>600004939</t>
  </si>
  <si>
    <t>Silica S60 DS 25:PAB:EU:H:1000</t>
  </si>
  <si>
    <t>00013498</t>
  </si>
  <si>
    <t>600004940</t>
  </si>
  <si>
    <t>Silica S60 DS 25:PAB:H4:H:1400</t>
  </si>
  <si>
    <t>00013499</t>
  </si>
  <si>
    <t>600004941</t>
  </si>
  <si>
    <t>Silica S80 DS 1000:B4S:H2:NB:1000</t>
  </si>
  <si>
    <t>00013500</t>
  </si>
  <si>
    <t>600004926</t>
  </si>
  <si>
    <t>Silica S80 DS</t>
  </si>
  <si>
    <t>600004943</t>
  </si>
  <si>
    <t>Silica S80 DS 25:PAB:EU:H:1000</t>
  </si>
  <si>
    <t>00013501</t>
  </si>
  <si>
    <t>600004944</t>
  </si>
  <si>
    <t>Silica S80 DS 25:PAB:H4:H:1400</t>
  </si>
  <si>
    <t>00013502</t>
  </si>
  <si>
    <t>600004945</t>
  </si>
  <si>
    <t>Silica S80 DS 500:B4S:H2:NB:1000</t>
  </si>
  <si>
    <t>00013503</t>
  </si>
  <si>
    <t>600004946</t>
  </si>
  <si>
    <t>Silica S90 DS 25:PA:H4:H:1400</t>
  </si>
  <si>
    <t>00013504</t>
  </si>
  <si>
    <t>600004929</t>
  </si>
  <si>
    <t>Silica S90 DS</t>
  </si>
  <si>
    <t>600004954</t>
  </si>
  <si>
    <t>Silica S50 DS 1350:B4S:H2:H:1350</t>
  </si>
  <si>
    <t>00013506</t>
  </si>
  <si>
    <t>600004955</t>
  </si>
  <si>
    <t>Silica M4 PO 25:PL:H4:H:1400</t>
  </si>
  <si>
    <t>00013507</t>
  </si>
  <si>
    <t>600004956</t>
  </si>
  <si>
    <t>Silica M4 PO 1300:B4S:H2:NB:1300</t>
  </si>
  <si>
    <t>00013508</t>
  </si>
  <si>
    <t>600004957</t>
  </si>
  <si>
    <t>Silica M450.1 PO 20:PL:H4:H:980</t>
  </si>
  <si>
    <t>00013509</t>
  </si>
  <si>
    <t>600004958</t>
  </si>
  <si>
    <t>Silica M6.1 PO 25:PL:H4:H:1400</t>
  </si>
  <si>
    <t>00013510</t>
  </si>
  <si>
    <t>600004548</t>
  </si>
  <si>
    <t>Silica M6.1 PO</t>
  </si>
  <si>
    <t>600004959</t>
  </si>
  <si>
    <t>Silica M6 PO 25:PL:H4:H:1400</t>
  </si>
  <si>
    <t>00013511</t>
  </si>
  <si>
    <t>600004960</t>
  </si>
  <si>
    <t>Silica M8 PO 1250:B4S:H2:NB:1250</t>
  </si>
  <si>
    <t>00013512</t>
  </si>
  <si>
    <t>600004961</t>
  </si>
  <si>
    <t>00013513</t>
  </si>
  <si>
    <t>00013514</t>
  </si>
  <si>
    <t>600004964</t>
  </si>
  <si>
    <t>Silica M300 PO 1200:B4S:H2:NB:1200</t>
  </si>
  <si>
    <t>00013515</t>
  </si>
  <si>
    <t>600004965</t>
  </si>
  <si>
    <t>Silica M6 PO 1300:B4S:H2:NB:1300</t>
  </si>
  <si>
    <t>00013516</t>
  </si>
  <si>
    <t>600004966</t>
  </si>
  <si>
    <t>Silica M10 PO 1300:B4S:H2:H:1300</t>
  </si>
  <si>
    <t>00013517</t>
  </si>
  <si>
    <t>600004967</t>
  </si>
  <si>
    <t>Silica M10 PO 1300:B4S:H2:NB:1300</t>
  </si>
  <si>
    <t>00013518</t>
  </si>
  <si>
    <t>600004969</t>
  </si>
  <si>
    <t>Silica MAM1ST300 DS 25:PA:H4:H:875</t>
  </si>
  <si>
    <t>00013519</t>
  </si>
  <si>
    <t>00013526</t>
  </si>
  <si>
    <t>600005135</t>
  </si>
  <si>
    <t>Silica MAM1ST300 DS 25:PAB:H4:H:1400</t>
  </si>
  <si>
    <t>00013527</t>
  </si>
  <si>
    <t>600005138</t>
  </si>
  <si>
    <t>Silica SIG1 DS 25:PAB:H4:H:1400</t>
  </si>
  <si>
    <t>00013530</t>
  </si>
  <si>
    <t>600007750</t>
  </si>
  <si>
    <t>Silica SIG1 DS</t>
  </si>
  <si>
    <t>600005144</t>
  </si>
  <si>
    <t>Silica MAM1 ST300 DS 1250:B4:H2:NB:1250</t>
  </si>
  <si>
    <t>00013534</t>
  </si>
  <si>
    <t>600005148</t>
  </si>
  <si>
    <t>Silica MAM1 DS 1350:B4:H2:NB:1350</t>
  </si>
  <si>
    <t>00013536</t>
  </si>
  <si>
    <t>600008598</t>
  </si>
  <si>
    <t>Silica SIG2 DS 1200:B4S:S4:NB:1200</t>
  </si>
  <si>
    <t>00013551</t>
  </si>
  <si>
    <t>600007753</t>
  </si>
  <si>
    <t>600008609</t>
  </si>
  <si>
    <t>Silica SIG3 DS 25:PAB:H4:H:1400</t>
  </si>
  <si>
    <t>00013552</t>
  </si>
  <si>
    <t>600008743</t>
  </si>
  <si>
    <t>Silica M10.2 PO 25:PL:H4:H:1050</t>
  </si>
  <si>
    <t>00013554</t>
  </si>
  <si>
    <t>600008772</t>
  </si>
  <si>
    <t>Silica S90 DS 1000:B4S:H2:NB:1000</t>
  </si>
  <si>
    <t>00013555</t>
  </si>
  <si>
    <t>600010165</t>
  </si>
  <si>
    <t>Silica M300 PO 1000:BA:H2:NB:1000</t>
  </si>
  <si>
    <t>00013559</t>
  </si>
  <si>
    <t>300021078</t>
  </si>
  <si>
    <t>BB 98X98X125 VALVE IN OUT TYPE C SIG60</t>
  </si>
  <si>
    <t>600010288</t>
  </si>
  <si>
    <t>CR M3000 PO 1000:B4S:H2:H:1000</t>
  </si>
  <si>
    <t>00013562</t>
  </si>
  <si>
    <t>600010607</t>
  </si>
  <si>
    <t>00013575</t>
  </si>
  <si>
    <t>600010893</t>
  </si>
  <si>
    <t>Nepheline S7 PO</t>
  </si>
  <si>
    <t>00013594</t>
  </si>
  <si>
    <t>PV01 Nepheline S7</t>
  </si>
  <si>
    <t>600011079</t>
  </si>
  <si>
    <t>Silica MAM1S DS 1050:B4:H2:H:1050</t>
  </si>
  <si>
    <t>00013599</t>
  </si>
  <si>
    <t>00013602</t>
  </si>
  <si>
    <t>600001647</t>
  </si>
  <si>
    <t>Silica MAM1T WS</t>
  </si>
  <si>
    <t>00013608</t>
  </si>
  <si>
    <t>600007754</t>
  </si>
  <si>
    <t>Silica SIG2 WS</t>
  </si>
  <si>
    <t>600011118</t>
  </si>
  <si>
    <t>Silica MAM1U DS</t>
  </si>
  <si>
    <t>00013609</t>
  </si>
  <si>
    <t>600011050</t>
  </si>
  <si>
    <t>Silica MAM1U WS</t>
  </si>
  <si>
    <t>600013126</t>
  </si>
  <si>
    <t>00013619</t>
  </si>
  <si>
    <t>100% Greenl 2mm droog</t>
  </si>
  <si>
    <t>600013218</t>
  </si>
  <si>
    <t>00013620</t>
  </si>
  <si>
    <t>600013219</t>
  </si>
  <si>
    <t>00013621</t>
  </si>
  <si>
    <t>600013630</t>
  </si>
  <si>
    <t>Silica MAM1S DS 1250:B4:H2:H:1250</t>
  </si>
  <si>
    <t>00013646</t>
  </si>
  <si>
    <t>600015161</t>
  </si>
  <si>
    <t>Nepheline S6 PO 25:PA:H4:H:1000</t>
  </si>
  <si>
    <t>00013923</t>
  </si>
  <si>
    <t>600015209</t>
  </si>
  <si>
    <t>Nepheline S6 PO</t>
  </si>
  <si>
    <t>600015181</t>
  </si>
  <si>
    <t>Nepheline S4 PO</t>
  </si>
  <si>
    <t>00013924</t>
  </si>
  <si>
    <t>600015182</t>
  </si>
  <si>
    <t>Nepheline S4 PO 25:PA:H4:H:1000</t>
  </si>
  <si>
    <t>00013925</t>
  </si>
  <si>
    <t>600015184</t>
  </si>
  <si>
    <t>Nepheline S7 PO 25:PA:H4:H:1000</t>
  </si>
  <si>
    <t>00013926</t>
  </si>
  <si>
    <t>00013932</t>
  </si>
  <si>
    <t>PV01 - Mill 1</t>
  </si>
  <si>
    <t>600015392</t>
  </si>
  <si>
    <t>Nepheline S10 PO 1000:B4S:H2:NB:1000</t>
  </si>
  <si>
    <t>00013942</t>
  </si>
  <si>
    <t>600017189</t>
  </si>
  <si>
    <t>Nepheline S4 PO 1000:B4S:H2:NB:1000</t>
  </si>
  <si>
    <t>00014619</t>
  </si>
  <si>
    <t>600017192</t>
  </si>
  <si>
    <t>Nepheline S6 PO 1000:B4S:H2:NB:1000</t>
  </si>
  <si>
    <t>00014620</t>
  </si>
  <si>
    <t>00014491</t>
  </si>
  <si>
    <t>700001849</t>
  </si>
  <si>
    <t>MINBLOC HC1400 PO 25:PA:H4:H:1200</t>
  </si>
  <si>
    <t>PV01 HC1400 BB's/PBA08</t>
  </si>
  <si>
    <t>00012990</t>
  </si>
  <si>
    <t>PV01 - 70% CBR / 30% Marnebel</t>
  </si>
  <si>
    <t>00012991</t>
  </si>
  <si>
    <t>00012992</t>
  </si>
  <si>
    <t>PV01 - M030/WOK/SVI</t>
  </si>
  <si>
    <t>00012993</t>
  </si>
  <si>
    <t>PV01/100% M030 - KM03</t>
  </si>
  <si>
    <t>00012994</t>
  </si>
  <si>
    <t>80% ATH Birac / 20% Dadco</t>
  </si>
  <si>
    <t>00012995</t>
  </si>
  <si>
    <t>PV01 met AFIL</t>
  </si>
  <si>
    <t>00012996</t>
  </si>
  <si>
    <t>00012997</t>
  </si>
  <si>
    <t>00013002</t>
  </si>
  <si>
    <t>00013003</t>
  </si>
  <si>
    <t>PV01 75% Greenland 2mm/25% Feldspar</t>
  </si>
  <si>
    <t>00013011</t>
  </si>
  <si>
    <t>PV01 - 33% M030/33% SVA/33% SVI</t>
  </si>
  <si>
    <t>LIMESTONE RG 1 MOHA</t>
  </si>
  <si>
    <t>13</t>
  </si>
  <si>
    <t>00013012</t>
  </si>
  <si>
    <t>PV01 / 100% ATH Birac LS</t>
  </si>
  <si>
    <t>00013013</t>
  </si>
  <si>
    <t>PV01 66,7% AoG/33,3 %  Alcoa</t>
  </si>
  <si>
    <t>00013014</t>
  </si>
  <si>
    <t>PV01 - PE01</t>
  </si>
  <si>
    <t>00013017</t>
  </si>
  <si>
    <t>PV01 - 50% Moha/20% S2/20% RG1-KM02</t>
  </si>
  <si>
    <t>15</t>
  </si>
  <si>
    <t>00013018</t>
  </si>
  <si>
    <t>00013019</t>
  </si>
  <si>
    <t>00012978</t>
  </si>
  <si>
    <t>00013020</t>
  </si>
  <si>
    <t>00013021</t>
  </si>
  <si>
    <t>00013022</t>
  </si>
  <si>
    <t>00013023</t>
  </si>
  <si>
    <t>00013024</t>
  </si>
  <si>
    <t>00013025</t>
  </si>
  <si>
    <t>PV01 - H&amp;B</t>
  </si>
  <si>
    <t>00013026</t>
  </si>
  <si>
    <t>PV01/KM03</t>
  </si>
  <si>
    <t>14</t>
  </si>
  <si>
    <t>00013027</t>
  </si>
  <si>
    <t>PV01 - DL05 (500000938) in silo</t>
  </si>
  <si>
    <t>00013028</t>
  </si>
  <si>
    <t>00013029</t>
  </si>
  <si>
    <t>PV01/KM03 - Dolomietzand Chaux</t>
  </si>
  <si>
    <t>00013030</t>
  </si>
  <si>
    <t>00013031</t>
  </si>
  <si>
    <t>00013392</t>
  </si>
  <si>
    <t>PV01/KM03 M030+WOK</t>
  </si>
  <si>
    <t>00013393</t>
  </si>
  <si>
    <t>00013394</t>
  </si>
  <si>
    <t>00013407</t>
  </si>
  <si>
    <t>00013408</t>
  </si>
  <si>
    <t>00013442</t>
  </si>
  <si>
    <t>00013443</t>
  </si>
  <si>
    <t>00013444</t>
  </si>
  <si>
    <t>00013445</t>
  </si>
  <si>
    <t>00013446</t>
  </si>
  <si>
    <t>00013447</t>
  </si>
  <si>
    <t>00013448</t>
  </si>
  <si>
    <t>00013449</t>
  </si>
  <si>
    <t>00013450</t>
  </si>
  <si>
    <t>00013451</t>
  </si>
  <si>
    <t>PV01 / PE20</t>
  </si>
  <si>
    <t>00013452</t>
  </si>
  <si>
    <t>00013453</t>
  </si>
  <si>
    <t>00013454</t>
  </si>
  <si>
    <t>PV01 75% Dadco/25% Alcoa - PE03</t>
  </si>
  <si>
    <t>00013455</t>
  </si>
  <si>
    <t>00013456</t>
  </si>
  <si>
    <t>PV01/TBMA-C</t>
  </si>
  <si>
    <t>00013457</t>
  </si>
  <si>
    <t>00013459</t>
  </si>
  <si>
    <t>00013460</t>
  </si>
  <si>
    <t>00013461</t>
  </si>
  <si>
    <t>PV01 / PBA25</t>
  </si>
  <si>
    <t>00013462</t>
  </si>
  <si>
    <t>00013463</t>
  </si>
  <si>
    <t>ATH SG200E PO 1000:B4S:H4:H:1000</t>
  </si>
  <si>
    <t>00013464</t>
  </si>
  <si>
    <t>00013471</t>
  </si>
  <si>
    <t>100% Hydromagnesite</t>
  </si>
  <si>
    <t>00013521</t>
  </si>
  <si>
    <t>00013522</t>
  </si>
  <si>
    <t>00013523</t>
  </si>
  <si>
    <t>00013524</t>
  </si>
  <si>
    <t>00013525</t>
  </si>
  <si>
    <t>00013537</t>
  </si>
  <si>
    <t>00013538</t>
  </si>
  <si>
    <t>00013540</t>
  </si>
  <si>
    <t>00013546</t>
  </si>
  <si>
    <t>PV01/TBMA-A</t>
  </si>
  <si>
    <t>00013548</t>
  </si>
  <si>
    <t>00013549</t>
  </si>
  <si>
    <t>00013553</t>
  </si>
  <si>
    <t>00013556</t>
  </si>
  <si>
    <t>PV01 PBA 07</t>
  </si>
  <si>
    <t>00013557</t>
  </si>
  <si>
    <t>00013560</t>
  </si>
  <si>
    <t>PV01 - PE25</t>
  </si>
  <si>
    <t>00013561</t>
  </si>
  <si>
    <t>PV01/PE20</t>
  </si>
  <si>
    <t>00013563</t>
  </si>
  <si>
    <t>00013574</t>
  </si>
  <si>
    <t>00013576</t>
  </si>
  <si>
    <t>00013577</t>
  </si>
  <si>
    <t>PV01 - 75% Dadco/25% Alcoa PE01</t>
  </si>
  <si>
    <t>00013584</t>
  </si>
  <si>
    <t>00013585</t>
  </si>
  <si>
    <t>00013586</t>
  </si>
  <si>
    <t>00013587</t>
  </si>
  <si>
    <t>00013588</t>
  </si>
  <si>
    <t>00013589</t>
  </si>
  <si>
    <t>00013590</t>
  </si>
  <si>
    <t>00013591</t>
  </si>
  <si>
    <t>PV01 - 60% SVA/35% Wigro/5% Vulk</t>
  </si>
  <si>
    <t>00013592</t>
  </si>
  <si>
    <t>00013593</t>
  </si>
  <si>
    <t>00013595</t>
  </si>
  <si>
    <t>00013596</t>
  </si>
  <si>
    <t>PV01 Tol Prototype Bagged PG75</t>
  </si>
  <si>
    <t>00013597</t>
  </si>
  <si>
    <t>00013598</t>
  </si>
  <si>
    <t>00013606</t>
  </si>
  <si>
    <t>00013614</t>
  </si>
  <si>
    <t>PV01-ATH Hydro/ATH-TR/H-magnesite</t>
  </si>
  <si>
    <t>00013645</t>
  </si>
  <si>
    <t>00013908</t>
  </si>
  <si>
    <t>00013920</t>
  </si>
  <si>
    <t>00013921</t>
  </si>
  <si>
    <t>00013927</t>
  </si>
  <si>
    <t>00013934</t>
  </si>
  <si>
    <t>00013935</t>
  </si>
  <si>
    <t>00013939</t>
  </si>
  <si>
    <t>ATH SG200 X PO 1000:B4S:H4:H:1000</t>
  </si>
  <si>
    <t>00013940</t>
  </si>
  <si>
    <t>PV01 / TBMA-C</t>
  </si>
  <si>
    <t>00013941</t>
  </si>
  <si>
    <t>00014375</t>
  </si>
  <si>
    <t>ATH SG220E PO 1000:B4S:H4:H:1000</t>
  </si>
  <si>
    <t>00014376</t>
  </si>
  <si>
    <t>00014385</t>
  </si>
  <si>
    <t>00014387</t>
  </si>
  <si>
    <t>00014472</t>
  </si>
  <si>
    <t>00014473</t>
  </si>
  <si>
    <t>00014525</t>
  </si>
  <si>
    <t>00014627</t>
  </si>
  <si>
    <t>DOLOMITE VORSIEB 06-07MM</t>
  </si>
  <si>
    <t>00014492</t>
  </si>
  <si>
    <t>PV01 SG7HB bags/PE20</t>
  </si>
  <si>
    <t>00014494</t>
  </si>
  <si>
    <t>PV01 trial Feldspar PM01</t>
  </si>
  <si>
    <t>PV02 - Powerscreen</t>
  </si>
  <si>
    <t>OFF COLOR BARITE 4.2</t>
  </si>
  <si>
    <t>PV03</t>
  </si>
  <si>
    <t>PV03 - Molen 2</t>
  </si>
  <si>
    <t>PV04</t>
  </si>
  <si>
    <t>PV04 - Molen 10</t>
  </si>
  <si>
    <t>ATH B25 PO</t>
  </si>
  <si>
    <t>Wollastonite FG20S30.5 PO</t>
  </si>
  <si>
    <t>DEOLINK TESPT VP251</t>
  </si>
  <si>
    <t>Petalite A180 PO</t>
  </si>
  <si>
    <t>PV01 - Molen 11</t>
  </si>
  <si>
    <t>Petalite A300TR PO 1200:B4L:S4:NB:1200</t>
  </si>
  <si>
    <t>PV03 - Molen 4</t>
  </si>
  <si>
    <t>IRON OXIDE ZUNDER A</t>
  </si>
  <si>
    <t>PV02 - Molen 13</t>
  </si>
  <si>
    <t>Haematite M63 PO</t>
  </si>
  <si>
    <t>IRON ORE MAGNETITE</t>
  </si>
  <si>
    <t>Bauxite A30/10 PO</t>
  </si>
  <si>
    <t>Barytes B24 PO</t>
  </si>
  <si>
    <t>Barytes D15 PO</t>
  </si>
  <si>
    <t>Barytes A15 PO</t>
  </si>
  <si>
    <t>PV01 Mill 02</t>
  </si>
  <si>
    <t>PV03 - Molen 13</t>
  </si>
  <si>
    <t>IRON ORE MOUNT WRIGHT</t>
  </si>
  <si>
    <t>IRON ORE ROUGE</t>
  </si>
  <si>
    <t>IRON OXIDE LURGI</t>
  </si>
  <si>
    <t>PV03 - Molen 10</t>
  </si>
  <si>
    <t>ATH B50 PO</t>
  </si>
  <si>
    <t>PV04 - Molen 4</t>
  </si>
  <si>
    <t>Wollastonite F250 PO 25:PA:H2:H:1000</t>
  </si>
  <si>
    <t>Wollastonite FG20S PS 20:PA:H4:H:1000</t>
  </si>
  <si>
    <t>PV06</t>
  </si>
  <si>
    <t>PV06 - Molen 4</t>
  </si>
  <si>
    <t>Wollastonite G20 PO 1000:B4S:NO:NB:1000</t>
  </si>
  <si>
    <t>Wollastonite F250 PO 25:PA:H2:H:1200</t>
  </si>
  <si>
    <t>Manganese E45 PO</t>
  </si>
  <si>
    <t>MANGANESE TR MIX</t>
  </si>
  <si>
    <t>IRON CARBONATE HEKIMHAN</t>
  </si>
  <si>
    <t>Chromite A38 PO 1000:B4S:H2:NB:2000</t>
  </si>
  <si>
    <t>Chromite A38 PO 25:PA:H4:H:1200</t>
  </si>
  <si>
    <t>COVER BLACK 1</t>
  </si>
  <si>
    <t>Chromite A38 PO 25:PA:HEU:H:1250</t>
  </si>
  <si>
    <t>IRON ORE PECN</t>
  </si>
  <si>
    <t>Haematite G63 PO 1000:B4S:H2:NB:2000</t>
  </si>
  <si>
    <t>Haematite H38 PO 1000:B4S:NO:NB:1000</t>
  </si>
  <si>
    <t>Haematite H63 PO 1000:B4S:NO:NB:1000</t>
  </si>
  <si>
    <t>Haematite W38 PO 1000:B4S:NO:NB:1000</t>
  </si>
  <si>
    <t>Haematite W63 PO 25:PA:HEU:H:1200</t>
  </si>
  <si>
    <t>Haematite W63 PO 25:PA:H4:H:1400</t>
  </si>
  <si>
    <t>Haematite M63 PO 25:PA:H4:H:1250</t>
  </si>
  <si>
    <t>Haematite AP75 PO 1000:B4S:HEU:NB:1000</t>
  </si>
  <si>
    <t>ATH SG40 PO 1000:B4S:H2:NB:1000</t>
  </si>
  <si>
    <t>ATH SG40 PO 640:B4S:H4:NB:640</t>
  </si>
  <si>
    <t>ATH SG50 PO 700:B4S:H4:NB:700</t>
  </si>
  <si>
    <t>ATH SG150E PO 25:PA:H2:H:750</t>
  </si>
  <si>
    <t>ATH SG40 PO 1000:B4S:H2:H:1000</t>
  </si>
  <si>
    <t>Bauxite A180 PO 1250:B4S:H2:NB:1250</t>
  </si>
  <si>
    <t>Barytes D45 PO 1000:B4S:H2:NB:1000</t>
  </si>
  <si>
    <t>Barytes D50 PO</t>
  </si>
  <si>
    <t>Barytes B8 PO 25:PA:H4:H:1200</t>
  </si>
  <si>
    <t>PV02 - 4010 25kg</t>
  </si>
  <si>
    <t>Barytes B25 PO 500:BA:H4:NB:1000</t>
  </si>
  <si>
    <t>Barytes B8 PO 25:PA:H4:H:1050</t>
  </si>
  <si>
    <t>Barytes D20 PO 750:B4S:H2:NB:750</t>
  </si>
  <si>
    <t>Barytes B15 PO 25:PA:H4:H:1350</t>
  </si>
  <si>
    <t>Barytes B10 PO 1000:B4S:H4:NB:1000</t>
  </si>
  <si>
    <t>TREMIN 939-300FST PS 700:B4S:H4:NB:700</t>
  </si>
  <si>
    <t>PV02 - Bigbag 130</t>
  </si>
  <si>
    <t>Tolling Spodumene 5K PO</t>
  </si>
  <si>
    <t>PETALITE HIGH ALKALI 19 MESH</t>
  </si>
  <si>
    <t>Petalite A180 PO 1000:B4S:H2:NB:1000</t>
  </si>
  <si>
    <t>SPO:NGB-SPODUMENE</t>
  </si>
  <si>
    <t>ATH SG200E PO 25:PA:H4:H:1050</t>
  </si>
  <si>
    <t>Petalite HAP75 PO 1000:B4S:H2:NB:1000</t>
  </si>
  <si>
    <t>Manganese K45 PO 25:PA:H2:H:1000</t>
  </si>
  <si>
    <t>Chromite A38 PO 1300:B4S:H2:NB:1300</t>
  </si>
  <si>
    <t>Bauxite A30/10 GR 1000:B4S:H2:NB:1000</t>
  </si>
  <si>
    <t>Barytes A15 PO 1000:B4S:H4:NB:1000</t>
  </si>
  <si>
    <t>Spodumene SQ75 PO</t>
  </si>
  <si>
    <t>Spodumene SQ75 PO 1000:B4S:H2:NB:1000</t>
  </si>
  <si>
    <t>Wollastonite G38 PO 1200:B4S:H4:NB:1200</t>
  </si>
  <si>
    <t>Chromite A38 PO 500:BA:H2:NB:1000</t>
  </si>
  <si>
    <t>PV02 - Molen 4</t>
  </si>
  <si>
    <t>Spodumene SQ75 PO 25:PA:H2:H:1200</t>
  </si>
  <si>
    <t>Spodumene SQ300 PO</t>
  </si>
  <si>
    <t>Spodumene SQ300 PO 1000:B4S:H2:NB:1000</t>
  </si>
  <si>
    <t>Petalite A300 PO 1000:B4S:H2:NB:1000</t>
  </si>
  <si>
    <t>Petalite HAP75 PO 25:PA:H2:H:1200</t>
  </si>
  <si>
    <t>Haematite W38 PO 25:PA:H4:H:1200</t>
  </si>
  <si>
    <t>Spodumene SQ 0-8 MM GR</t>
  </si>
  <si>
    <t>DNU - Rutile SLPG PO 1000:B4S:H2:NB:1000</t>
  </si>
  <si>
    <t>PV02 - 70/30 Virt. WC</t>
  </si>
  <si>
    <t>Wollastonite G38X PO 1000:B4S:H2:NB:1000</t>
  </si>
  <si>
    <t>PV02 - BB120</t>
  </si>
  <si>
    <t>Plant Name</t>
  </si>
  <si>
    <t>Material Description</t>
  </si>
  <si>
    <t>Group</t>
  </si>
  <si>
    <t>Group Counter</t>
  </si>
  <si>
    <t>Operation Short Text</t>
  </si>
  <si>
    <t>Work Center</t>
  </si>
  <si>
    <t>Base Quantity</t>
  </si>
  <si>
    <t>Standard Value 01</t>
  </si>
  <si>
    <t>Production Version</t>
  </si>
  <si>
    <t>NL-PP-Geertruidenberg</t>
  </si>
  <si>
    <t>50052700</t>
  </si>
  <si>
    <t>GTB Powerscreen</t>
  </si>
  <si>
    <t>PDS01</t>
  </si>
  <si>
    <t>50052701</t>
  </si>
  <si>
    <t>JdP Mill 01</t>
  </si>
  <si>
    <t>50052702</t>
  </si>
  <si>
    <t>JdP Crusher 02</t>
  </si>
  <si>
    <t>PSS02</t>
  </si>
  <si>
    <t>50052703</t>
  </si>
  <si>
    <t>JdP Mill 02</t>
  </si>
  <si>
    <t>50052704</t>
  </si>
  <si>
    <t>PML18</t>
  </si>
  <si>
    <t>50052705</t>
  </si>
  <si>
    <t>JdP Crusher 01</t>
  </si>
  <si>
    <t>PSS01</t>
  </si>
  <si>
    <t>50052706</t>
  </si>
  <si>
    <t>50052707</t>
  </si>
  <si>
    <t>JdP Crusher 24</t>
  </si>
  <si>
    <t>PSS24</t>
  </si>
  <si>
    <t>50052708</t>
  </si>
  <si>
    <t>50052709</t>
  </si>
  <si>
    <t>50052710</t>
  </si>
  <si>
    <t>50052711</t>
  </si>
  <si>
    <t>50052713</t>
  </si>
  <si>
    <t>50052714</t>
  </si>
  <si>
    <t>50052715</t>
  </si>
  <si>
    <t>50052717</t>
  </si>
  <si>
    <t>JdP Mill 10</t>
  </si>
  <si>
    <t>PML10</t>
  </si>
  <si>
    <t>500000972</t>
  </si>
  <si>
    <t>50052718</t>
  </si>
  <si>
    <t>GTB Mill 10</t>
  </si>
  <si>
    <t>50052719</t>
  </si>
  <si>
    <t>50052720</t>
  </si>
  <si>
    <t>JDP PML 20</t>
  </si>
  <si>
    <t>PML20</t>
  </si>
  <si>
    <t>50052721</t>
  </si>
  <si>
    <t>JdP Mill 14</t>
  </si>
  <si>
    <t>PML14</t>
  </si>
  <si>
    <t>50052722</t>
  </si>
  <si>
    <t>50052723</t>
  </si>
  <si>
    <t>50052724</t>
  </si>
  <si>
    <t>JdP Mill 05A</t>
  </si>
  <si>
    <t>50052726</t>
  </si>
  <si>
    <t>50052727</t>
  </si>
  <si>
    <t>JdP Mill 05B</t>
  </si>
  <si>
    <t>500000982</t>
  </si>
  <si>
    <t>50052728</t>
  </si>
  <si>
    <t>JdP Mill 04</t>
  </si>
  <si>
    <t>PML04</t>
  </si>
  <si>
    <t>50052729</t>
  </si>
  <si>
    <t>50052730</t>
  </si>
  <si>
    <t>50052731</t>
  </si>
  <si>
    <t>JdP Mill 15</t>
  </si>
  <si>
    <t>50052732</t>
  </si>
  <si>
    <t>JdP Mill 13</t>
  </si>
  <si>
    <t>PML13</t>
  </si>
  <si>
    <t>50052733</t>
  </si>
  <si>
    <t>GTB Mill 05A</t>
  </si>
  <si>
    <t>50052735</t>
  </si>
  <si>
    <t>JdP Mill 12</t>
  </si>
  <si>
    <t>50052736</t>
  </si>
  <si>
    <t>50052737</t>
  </si>
  <si>
    <t>50052738</t>
  </si>
  <si>
    <t>50052741</t>
  </si>
  <si>
    <t>50052742</t>
  </si>
  <si>
    <t>JdP Mill 20</t>
  </si>
  <si>
    <t>50052743</t>
  </si>
  <si>
    <t>50053589</t>
  </si>
  <si>
    <t>JdP Line 19</t>
  </si>
  <si>
    <t>PML19</t>
  </si>
  <si>
    <t>50053590</t>
  </si>
  <si>
    <t>JdP Crusher 05</t>
  </si>
  <si>
    <t>PSS05</t>
  </si>
  <si>
    <t>50053480</t>
  </si>
  <si>
    <t>GTB Mill 20</t>
  </si>
  <si>
    <t>50053430</t>
  </si>
  <si>
    <t>50034310</t>
  </si>
  <si>
    <t>GTB Mill 02</t>
  </si>
  <si>
    <t>50034334</t>
  </si>
  <si>
    <t>JDP Mill 15</t>
  </si>
  <si>
    <t>50034405</t>
  </si>
  <si>
    <t>GTB Mill 04</t>
  </si>
  <si>
    <t>50034406</t>
  </si>
  <si>
    <t>50034722</t>
  </si>
  <si>
    <t>PML13 - JDP Mill 13</t>
  </si>
  <si>
    <t>50037395</t>
  </si>
  <si>
    <t>50037811</t>
  </si>
  <si>
    <t>GTB Mill 13</t>
  </si>
  <si>
    <t>50052749</t>
  </si>
  <si>
    <t>600003734</t>
  </si>
  <si>
    <t>50052750</t>
  </si>
  <si>
    <t>50052751</t>
  </si>
  <si>
    <t>JdP Bigbag 130</t>
  </si>
  <si>
    <t>PBA06</t>
  </si>
  <si>
    <t>50052752</t>
  </si>
  <si>
    <t>50052753</t>
  </si>
  <si>
    <t>JdP Palletizer White</t>
  </si>
  <si>
    <t>50052754</t>
  </si>
  <si>
    <t>50052755</t>
  </si>
  <si>
    <t>50052756</t>
  </si>
  <si>
    <t>50052759</t>
  </si>
  <si>
    <t>50052760</t>
  </si>
  <si>
    <t>50052761</t>
  </si>
  <si>
    <t>50052763</t>
  </si>
  <si>
    <t>50052764</t>
  </si>
  <si>
    <t>50052765</t>
  </si>
  <si>
    <t>50052766</t>
  </si>
  <si>
    <t>50052767</t>
  </si>
  <si>
    <t>50052768</t>
  </si>
  <si>
    <t>50052769</t>
  </si>
  <si>
    <t>50052770</t>
  </si>
  <si>
    <t>50052771</t>
  </si>
  <si>
    <t>50052772</t>
  </si>
  <si>
    <t>50052773</t>
  </si>
  <si>
    <t>50052774</t>
  </si>
  <si>
    <t>50052775</t>
  </si>
  <si>
    <t>50052776</t>
  </si>
  <si>
    <t>50052777</t>
  </si>
  <si>
    <t>50052778</t>
  </si>
  <si>
    <t>50052780</t>
  </si>
  <si>
    <t>50052781</t>
  </si>
  <si>
    <t>50052782</t>
  </si>
  <si>
    <t>50052783</t>
  </si>
  <si>
    <t>50052785</t>
  </si>
  <si>
    <t>600003826</t>
  </si>
  <si>
    <t>50052805</t>
  </si>
  <si>
    <t>50052806</t>
  </si>
  <si>
    <t>JdP Bigbag 350 Manganese</t>
  </si>
  <si>
    <t>PBA04</t>
  </si>
  <si>
    <t>50052807</t>
  </si>
  <si>
    <t>50052808</t>
  </si>
  <si>
    <t>JdP Palletizer Black</t>
  </si>
  <si>
    <t>PBA18</t>
  </si>
  <si>
    <t>50052809</t>
  </si>
  <si>
    <t>JdP Bigbag 210 Iron</t>
  </si>
  <si>
    <t>PBA02</t>
  </si>
  <si>
    <t>50053115</t>
  </si>
  <si>
    <t>50053116</t>
  </si>
  <si>
    <t>50053117</t>
  </si>
  <si>
    <t>50053118</t>
  </si>
  <si>
    <t>50053119</t>
  </si>
  <si>
    <t>50053120</t>
  </si>
  <si>
    <t>50053121</t>
  </si>
  <si>
    <t>50053122</t>
  </si>
  <si>
    <t>50053123</t>
  </si>
  <si>
    <t>50053124</t>
  </si>
  <si>
    <t>50053125</t>
  </si>
  <si>
    <t>50053126</t>
  </si>
  <si>
    <t>50053127</t>
  </si>
  <si>
    <t>50053128</t>
  </si>
  <si>
    <t>50053129</t>
  </si>
  <si>
    <t>50053130</t>
  </si>
  <si>
    <t>50053172</t>
  </si>
  <si>
    <t>JdP Mill 08</t>
  </si>
  <si>
    <t>PML08</t>
  </si>
  <si>
    <t>50053174</t>
  </si>
  <si>
    <t>50053175</t>
  </si>
  <si>
    <t>50053176</t>
  </si>
  <si>
    <t>JdP Bigbag 330 Chrome</t>
  </si>
  <si>
    <t>PBA01</t>
  </si>
  <si>
    <t>50053177</t>
  </si>
  <si>
    <t>50053178</t>
  </si>
  <si>
    <t>50053179</t>
  </si>
  <si>
    <t>50053180</t>
  </si>
  <si>
    <t>50053181</t>
  </si>
  <si>
    <t>50053182</t>
  </si>
  <si>
    <t>50053183</t>
  </si>
  <si>
    <t>50053184</t>
  </si>
  <si>
    <t>50053186</t>
  </si>
  <si>
    <t>50053192</t>
  </si>
  <si>
    <t>JdP MIO Big bag</t>
  </si>
  <si>
    <t>PBA17</t>
  </si>
  <si>
    <t>50053193</t>
  </si>
  <si>
    <t>50053194</t>
  </si>
  <si>
    <t>50053195</t>
  </si>
  <si>
    <t>JdP MIO 25 kg</t>
  </si>
  <si>
    <t>PBA16</t>
  </si>
  <si>
    <t>50053196</t>
  </si>
  <si>
    <t>50053197</t>
  </si>
  <si>
    <t>50053198</t>
  </si>
  <si>
    <t>50053199</t>
  </si>
  <si>
    <t>50053201</t>
  </si>
  <si>
    <t>50053202</t>
  </si>
  <si>
    <t>50053204</t>
  </si>
  <si>
    <t>50053205</t>
  </si>
  <si>
    <t>50053206</t>
  </si>
  <si>
    <t>50053208</t>
  </si>
  <si>
    <t>50053209</t>
  </si>
  <si>
    <t>50053210</t>
  </si>
  <si>
    <t>50053211</t>
  </si>
  <si>
    <t>50053213</t>
  </si>
  <si>
    <t>50053216</t>
  </si>
  <si>
    <t>50053217</t>
  </si>
  <si>
    <t>50053218</t>
  </si>
  <si>
    <t>50053225</t>
  </si>
  <si>
    <t>50053226</t>
  </si>
  <si>
    <t>JdP Bigbag 120</t>
  </si>
  <si>
    <t>PBA05</t>
  </si>
  <si>
    <t>50053239</t>
  </si>
  <si>
    <t>50053240</t>
  </si>
  <si>
    <t>50053241</t>
  </si>
  <si>
    <t>50053242</t>
  </si>
  <si>
    <t>50053244</t>
  </si>
  <si>
    <t>50053245</t>
  </si>
  <si>
    <t>50053246</t>
  </si>
  <si>
    <t>50053248</t>
  </si>
  <si>
    <t>50053596</t>
  </si>
  <si>
    <t>50053250</t>
  </si>
  <si>
    <t>50053255</t>
  </si>
  <si>
    <t>JdP Line 07A</t>
  </si>
  <si>
    <t>PML25</t>
  </si>
  <si>
    <t>50053256</t>
  </si>
  <si>
    <t>50034333</t>
  </si>
  <si>
    <t>JDP Bigbag 130</t>
  </si>
  <si>
    <t>50053259</t>
  </si>
  <si>
    <t>50053260</t>
  </si>
  <si>
    <t>50053261</t>
  </si>
  <si>
    <t>50053262</t>
  </si>
  <si>
    <t>50053263</t>
  </si>
  <si>
    <t>50053264</t>
  </si>
  <si>
    <t>50053270</t>
  </si>
  <si>
    <t>50053271</t>
  </si>
  <si>
    <t>50053273</t>
  </si>
  <si>
    <t>600004800</t>
  </si>
  <si>
    <t>50053274</t>
  </si>
  <si>
    <t>GTB 4010 25 kg</t>
  </si>
  <si>
    <t>50053275</t>
  </si>
  <si>
    <t>50053276</t>
  </si>
  <si>
    <t>JdP Line 09</t>
  </si>
  <si>
    <t>PML09</t>
  </si>
  <si>
    <t>50053277</t>
  </si>
  <si>
    <t>JdP A800 25 kg Baryte</t>
  </si>
  <si>
    <t>PBA14</t>
  </si>
  <si>
    <t>50053278</t>
  </si>
  <si>
    <t>50053279</t>
  </si>
  <si>
    <t>50053280</t>
  </si>
  <si>
    <t>50053281</t>
  </si>
  <si>
    <t>50053282</t>
  </si>
  <si>
    <t>50053283</t>
  </si>
  <si>
    <t>50053284</t>
  </si>
  <si>
    <t>50053285</t>
  </si>
  <si>
    <t>50053286</t>
  </si>
  <si>
    <t>50053287</t>
  </si>
  <si>
    <t>50053288</t>
  </si>
  <si>
    <t>50053289</t>
  </si>
  <si>
    <t>50053290</t>
  </si>
  <si>
    <t>50053293</t>
  </si>
  <si>
    <t>50038385</t>
  </si>
  <si>
    <t>50053294</t>
  </si>
  <si>
    <t>50034330</t>
  </si>
  <si>
    <t>GTB Bigbag 120</t>
  </si>
  <si>
    <t>50053295</t>
  </si>
  <si>
    <t>50053296</t>
  </si>
  <si>
    <t>50053297</t>
  </si>
  <si>
    <t>600004850</t>
  </si>
  <si>
    <t>50053298</t>
  </si>
  <si>
    <t>50053299</t>
  </si>
  <si>
    <t>50053300</t>
  </si>
  <si>
    <t>JdP 4010 25 kg</t>
  </si>
  <si>
    <t>50053302</t>
  </si>
  <si>
    <t>50053303</t>
  </si>
  <si>
    <t>50053304</t>
  </si>
  <si>
    <t>50053305</t>
  </si>
  <si>
    <t>50053307</t>
  </si>
  <si>
    <t>50053308</t>
  </si>
  <si>
    <t>50053309</t>
  </si>
  <si>
    <t>50053312</t>
  </si>
  <si>
    <t>50053364</t>
  </si>
  <si>
    <t>600004984</t>
  </si>
  <si>
    <t>50053365</t>
  </si>
  <si>
    <t>50053366</t>
  </si>
  <si>
    <t>50053367</t>
  </si>
  <si>
    <t>50053398</t>
  </si>
  <si>
    <t>50053399</t>
  </si>
  <si>
    <t>50053400</t>
  </si>
  <si>
    <t>50053401</t>
  </si>
  <si>
    <t>50053402</t>
  </si>
  <si>
    <t>50053403</t>
  </si>
  <si>
    <t>50053591</t>
  </si>
  <si>
    <t>50053412</t>
  </si>
  <si>
    <t>50053414</t>
  </si>
  <si>
    <t>GTB Virtual WC</t>
  </si>
  <si>
    <t>PBA21</t>
  </si>
  <si>
    <t>50053420</t>
  </si>
  <si>
    <t>50053421</t>
  </si>
  <si>
    <t>50053423</t>
  </si>
  <si>
    <t>50053425</t>
  </si>
  <si>
    <t>50053427</t>
  </si>
  <si>
    <t>50053429</t>
  </si>
  <si>
    <t>50053433</t>
  </si>
  <si>
    <t>50053434</t>
  </si>
  <si>
    <t>50053435</t>
  </si>
  <si>
    <t>50053440</t>
  </si>
  <si>
    <t>50053441</t>
  </si>
  <si>
    <t>50053442</t>
  </si>
  <si>
    <t>50053444</t>
  </si>
  <si>
    <t>GTB Bigbag Mobile</t>
  </si>
  <si>
    <t>50053447</t>
  </si>
  <si>
    <t>50053468</t>
  </si>
  <si>
    <t>50053471</t>
  </si>
  <si>
    <t>50053484</t>
  </si>
  <si>
    <t>50053595</t>
  </si>
  <si>
    <t>50053497</t>
  </si>
  <si>
    <t>50053498</t>
  </si>
  <si>
    <t>50053504</t>
  </si>
  <si>
    <t>50053505</t>
  </si>
  <si>
    <t>50053506</t>
  </si>
  <si>
    <t>50053509</t>
  </si>
  <si>
    <t>50053512</t>
  </si>
  <si>
    <t>50034440</t>
  </si>
  <si>
    <t>JDP Big bag Iron 210</t>
  </si>
  <si>
    <t>50034407</t>
  </si>
  <si>
    <t>Geertruidenber Big Bag 130</t>
  </si>
  <si>
    <t>50034408</t>
  </si>
  <si>
    <t>Geertuidenberg Big Bag 130</t>
  </si>
  <si>
    <t>50034475</t>
  </si>
  <si>
    <t>50034701</t>
  </si>
  <si>
    <t>50034995</t>
  </si>
  <si>
    <t>GTB Virtual Workcentre</t>
  </si>
  <si>
    <t>50036301</t>
  </si>
  <si>
    <t>GTB Bigbag 130</t>
  </si>
  <si>
    <t>50036320</t>
  </si>
  <si>
    <t>50036828</t>
  </si>
  <si>
    <t>50036981</t>
  </si>
  <si>
    <t>50037004</t>
  </si>
  <si>
    <t>JDP Bigbag 120</t>
  </si>
  <si>
    <t>50037065</t>
  </si>
  <si>
    <t>50037177</t>
  </si>
  <si>
    <t>50037176</t>
  </si>
  <si>
    <t>GTB Virtual Workcenter</t>
  </si>
  <si>
    <t>50037229</t>
  </si>
  <si>
    <t>50037256</t>
  </si>
  <si>
    <t>GTB Bigbag 210 Iron</t>
  </si>
  <si>
    <t>50037354</t>
  </si>
  <si>
    <t>50037333</t>
  </si>
  <si>
    <t>GTB MIO 25 kg</t>
  </si>
  <si>
    <t>50037334</t>
  </si>
  <si>
    <t>GTB MIO Big bag</t>
  </si>
  <si>
    <t>600016272</t>
  </si>
  <si>
    <t>50037342</t>
  </si>
  <si>
    <t>GTB BigBag 120</t>
  </si>
  <si>
    <t>50037339</t>
  </si>
  <si>
    <t>50037340</t>
  </si>
  <si>
    <t>50037341</t>
  </si>
  <si>
    <t>GTB Mill 11</t>
  </si>
  <si>
    <t>50037336</t>
  </si>
  <si>
    <t>50037396</t>
  </si>
  <si>
    <t>GTB Line 09</t>
  </si>
  <si>
    <t>50037506</t>
  </si>
  <si>
    <t>50037820</t>
  </si>
  <si>
    <t>50038055</t>
  </si>
  <si>
    <t>50038004</t>
  </si>
  <si>
    <t>GTB Bigbag 210</t>
  </si>
  <si>
    <t>50035017</t>
  </si>
  <si>
    <t>GTB Mill 08</t>
  </si>
  <si>
    <t>NL-PP-Winterswijk</t>
  </si>
  <si>
    <t>50052694</t>
  </si>
  <si>
    <t>WSK PI-03 Mill</t>
  </si>
  <si>
    <t>50052695</t>
  </si>
  <si>
    <t>W'WIJK FIN Quarry Extraction</t>
  </si>
  <si>
    <t>50053588</t>
  </si>
  <si>
    <t>WSK PI-01 Dryer tbv Mang. Zeefrest A</t>
  </si>
  <si>
    <t>PDP01</t>
  </si>
  <si>
    <t>WSK PI-51 Sieve</t>
  </si>
  <si>
    <t>50052696</t>
  </si>
  <si>
    <t>WSK Shovel Mixing</t>
  </si>
  <si>
    <t>PPM05</t>
  </si>
  <si>
    <t>50052697</t>
  </si>
  <si>
    <t>50052698</t>
  </si>
  <si>
    <t>50052699</t>
  </si>
  <si>
    <t>50052716</t>
  </si>
  <si>
    <t>WSK PI-09 Slurry Installation</t>
  </si>
  <si>
    <t>PPM02</t>
  </si>
  <si>
    <t>50037264</t>
  </si>
  <si>
    <t>WSK PI-07 Crusher</t>
  </si>
  <si>
    <t>50037977</t>
  </si>
  <si>
    <t>50037978</t>
  </si>
  <si>
    <t>50037970</t>
  </si>
  <si>
    <t>WSK PI-01 Dryer</t>
  </si>
  <si>
    <t>50037974</t>
  </si>
  <si>
    <t>50037975</t>
  </si>
  <si>
    <t>50037976</t>
  </si>
  <si>
    <t>50037989</t>
  </si>
  <si>
    <t>WSK PI-02 Dryer</t>
  </si>
  <si>
    <t>PDP02</t>
  </si>
  <si>
    <t>50037990</t>
  </si>
  <si>
    <t>WSK PI-03 Dryer</t>
  </si>
  <si>
    <t>PDP03</t>
  </si>
  <si>
    <t>50037979</t>
  </si>
  <si>
    <t>50037980</t>
  </si>
  <si>
    <t>50037992</t>
  </si>
  <si>
    <t>50037993</t>
  </si>
  <si>
    <t>50037984</t>
  </si>
  <si>
    <t>50037985</t>
  </si>
  <si>
    <t>50037991</t>
  </si>
  <si>
    <t>50053086</t>
  </si>
  <si>
    <t>WSK Bigbag Machine Lime-products</t>
  </si>
  <si>
    <t>50053101</t>
  </si>
  <si>
    <t>50053525</t>
  </si>
  <si>
    <t>50053593</t>
  </si>
  <si>
    <t>WSK Bigbag Machine Mangan</t>
  </si>
  <si>
    <t>50053106</t>
  </si>
  <si>
    <t>50053107</t>
  </si>
  <si>
    <t>WSK PI-01 Mill</t>
  </si>
  <si>
    <t>50053108</t>
  </si>
  <si>
    <t>50053109</t>
  </si>
  <si>
    <t>50053110</t>
  </si>
  <si>
    <t>50053111</t>
  </si>
  <si>
    <t>50053112</t>
  </si>
  <si>
    <t>50053113</t>
  </si>
  <si>
    <t>50053114</t>
  </si>
  <si>
    <t>WSK PI-09 IBC Filling Station</t>
  </si>
  <si>
    <t>PBA03</t>
  </si>
  <si>
    <t>50053131</t>
  </si>
  <si>
    <t>50053132</t>
  </si>
  <si>
    <t>50053594</t>
  </si>
  <si>
    <t>50053133</t>
  </si>
  <si>
    <t>50053134</t>
  </si>
  <si>
    <t>50053173</t>
  </si>
  <si>
    <t>50053368</t>
  </si>
  <si>
    <t>50053369</t>
  </si>
  <si>
    <t>Molen 2 / item 500004263</t>
  </si>
  <si>
    <t>50053375</t>
  </si>
  <si>
    <t>WSK PI-02 Mill</t>
  </si>
  <si>
    <t>50053376</t>
  </si>
  <si>
    <t>50053377</t>
  </si>
  <si>
    <t>WSK-PI-02 Mill</t>
  </si>
  <si>
    <t>50034413</t>
  </si>
  <si>
    <t>WSK PML03 Molen 3</t>
  </si>
  <si>
    <t>50053405</t>
  </si>
  <si>
    <t>WSK PI-10 Mixing Installation</t>
  </si>
  <si>
    <t>PPM10</t>
  </si>
  <si>
    <t>50053406</t>
  </si>
  <si>
    <t>50053422</t>
  </si>
  <si>
    <t>WSK Bigbag Machine Managan</t>
  </si>
  <si>
    <t>50053479</t>
  </si>
  <si>
    <t>50053488</t>
  </si>
  <si>
    <t>WSK PI-15 Wet Mixing</t>
  </si>
  <si>
    <t>PPM04</t>
  </si>
  <si>
    <t>50053492</t>
  </si>
  <si>
    <t>50053496</t>
  </si>
  <si>
    <t>50053499</t>
  </si>
  <si>
    <t>50053500</t>
  </si>
  <si>
    <t>50053502</t>
  </si>
  <si>
    <t>50034793</t>
  </si>
  <si>
    <t>50034725</t>
  </si>
  <si>
    <t>50037037</t>
  </si>
  <si>
    <t>50037036</t>
  </si>
  <si>
    <t>WSk PI-09 Slurry Installation</t>
  </si>
  <si>
    <t>50037906</t>
  </si>
  <si>
    <t>50037483</t>
  </si>
  <si>
    <t>50037702</t>
  </si>
  <si>
    <t>WSK PI-01 Dryer tbv trial Mangagran</t>
  </si>
  <si>
    <t>NL-PP-Maastricht Ankerkade</t>
  </si>
  <si>
    <t>50559696</t>
  </si>
  <si>
    <t>ANK Mill 1</t>
  </si>
  <si>
    <t>50559697</t>
  </si>
  <si>
    <t>ANK Mill 2</t>
  </si>
  <si>
    <t>50559698</t>
  </si>
  <si>
    <t>50559699</t>
  </si>
  <si>
    <t>50559700</t>
  </si>
  <si>
    <t>50559467</t>
  </si>
  <si>
    <t>Maastricht Mill 1</t>
  </si>
  <si>
    <t>50560226</t>
  </si>
  <si>
    <t>50560019</t>
  </si>
  <si>
    <t>ANK Bagging Benjamin</t>
  </si>
  <si>
    <t>50560020</t>
  </si>
  <si>
    <t>50560028</t>
  </si>
  <si>
    <t>50560029</t>
  </si>
  <si>
    <t>50560030</t>
  </si>
  <si>
    <t>50560031</t>
  </si>
  <si>
    <t>50560032</t>
  </si>
  <si>
    <t>50560033</t>
  </si>
  <si>
    <t>ANK Bagging Big Bag Powder</t>
  </si>
  <si>
    <t>PBA08</t>
  </si>
  <si>
    <t>50560034</t>
  </si>
  <si>
    <t>50560035</t>
  </si>
  <si>
    <t>50560036</t>
  </si>
  <si>
    <t>50560037</t>
  </si>
  <si>
    <t>50560038</t>
  </si>
  <si>
    <t>50560039</t>
  </si>
  <si>
    <t>50560040</t>
  </si>
  <si>
    <t>50560041</t>
  </si>
  <si>
    <t>50560042</t>
  </si>
  <si>
    <t>50560043</t>
  </si>
  <si>
    <t>50560044</t>
  </si>
  <si>
    <t>50560045</t>
  </si>
  <si>
    <t>50560046</t>
  </si>
  <si>
    <t>50560047</t>
  </si>
  <si>
    <t>50560048</t>
  </si>
  <si>
    <t>50560049</t>
  </si>
  <si>
    <t>50560050</t>
  </si>
  <si>
    <t>ANK Bagging Haver &amp; Boecker</t>
  </si>
  <si>
    <t>50560051</t>
  </si>
  <si>
    <t>ANK Bagging BB Portaflame C75</t>
  </si>
  <si>
    <t>50560052</t>
  </si>
  <si>
    <t>50560053</t>
  </si>
  <si>
    <t>50560054</t>
  </si>
  <si>
    <t>50560225</t>
  </si>
  <si>
    <t>50560075</t>
  </si>
  <si>
    <t>50560081</t>
  </si>
  <si>
    <t>50560082</t>
  </si>
  <si>
    <t>ANK Bagging Big Bag Demagneti</t>
  </si>
  <si>
    <t>50560083</t>
  </si>
  <si>
    <t>ANK Dryer</t>
  </si>
  <si>
    <t>50560084</t>
  </si>
  <si>
    <t>ANK Bagging Big Bag Sand 1</t>
  </si>
  <si>
    <t>50560085</t>
  </si>
  <si>
    <t>ANK Bagging Big Bag Sand 2</t>
  </si>
  <si>
    <t>50560086</t>
  </si>
  <si>
    <t>50560090</t>
  </si>
  <si>
    <t>ANK Mill 3</t>
  </si>
  <si>
    <t>50560091</t>
  </si>
  <si>
    <t>50560093</t>
  </si>
  <si>
    <t>50560094</t>
  </si>
  <si>
    <t>50560095</t>
  </si>
  <si>
    <t>Maastricht Bagging Big Bag Powder</t>
  </si>
  <si>
    <t>50560096</t>
  </si>
  <si>
    <t>50560109</t>
  </si>
  <si>
    <t>50560110</t>
  </si>
  <si>
    <t>ANK Bagging Bates</t>
  </si>
  <si>
    <t>50560223</t>
  </si>
  <si>
    <t>50560111</t>
  </si>
  <si>
    <t>50560112</t>
  </si>
  <si>
    <t>50560113</t>
  </si>
  <si>
    <t>50560114</t>
  </si>
  <si>
    <t>50560115</t>
  </si>
  <si>
    <t>50560116</t>
  </si>
  <si>
    <t>50560117</t>
  </si>
  <si>
    <t>50560118</t>
  </si>
  <si>
    <t>50560224</t>
  </si>
  <si>
    <t>50560119</t>
  </si>
  <si>
    <t>50560120</t>
  </si>
  <si>
    <t>50560121</t>
  </si>
  <si>
    <t>50560122</t>
  </si>
  <si>
    <t>50560123</t>
  </si>
  <si>
    <t>50560124</t>
  </si>
  <si>
    <t>50560125</t>
  </si>
  <si>
    <t>50560126</t>
  </si>
  <si>
    <t>50560227</t>
  </si>
  <si>
    <t>50560127</t>
  </si>
  <si>
    <t>50560128</t>
  </si>
  <si>
    <t>50560129</t>
  </si>
  <si>
    <t>50560130</t>
  </si>
  <si>
    <t>50560131</t>
  </si>
  <si>
    <t>50560137</t>
  </si>
  <si>
    <t>ANK Rotax Sieve</t>
  </si>
  <si>
    <t>50560138</t>
  </si>
  <si>
    <t>50560141</t>
  </si>
  <si>
    <t>50560144</t>
  </si>
  <si>
    <t>50560146</t>
  </si>
  <si>
    <t>50560160</t>
  </si>
  <si>
    <t>50560161</t>
  </si>
  <si>
    <t>50560163</t>
  </si>
  <si>
    <t>50560164</t>
  </si>
  <si>
    <t>50560166</t>
  </si>
  <si>
    <t>50560169</t>
  </si>
  <si>
    <t>50560183</t>
  </si>
  <si>
    <t>50559484</t>
  </si>
  <si>
    <t>ANK MILL 1</t>
  </si>
  <si>
    <t>50559477</t>
  </si>
  <si>
    <t>Maastricht Bagging Big Sand 2</t>
  </si>
  <si>
    <t>50560203</t>
  </si>
  <si>
    <t>50560207</t>
  </si>
  <si>
    <t>50560208</t>
  </si>
  <si>
    <t>50559492</t>
  </si>
  <si>
    <t>ANK PML03</t>
  </si>
  <si>
    <t>50559489</t>
  </si>
  <si>
    <t>50559490</t>
  </si>
  <si>
    <t>50559505</t>
  </si>
  <si>
    <t>50559543</t>
  </si>
  <si>
    <t>50559534</t>
  </si>
  <si>
    <t>50559535</t>
  </si>
  <si>
    <t>50559536</t>
  </si>
  <si>
    <t>50559542</t>
  </si>
  <si>
    <t>50559546</t>
  </si>
  <si>
    <t>50038099</t>
  </si>
  <si>
    <t>50038100</t>
  </si>
  <si>
    <t>50559632</t>
  </si>
  <si>
    <t>NL-PP-Maastricht ​</t>
  </si>
  <si>
    <t>50560222</t>
  </si>
  <si>
    <t>50559704</t>
  </si>
  <si>
    <t>50559705</t>
  </si>
  <si>
    <t>50560229</t>
  </si>
  <si>
    <t>50559706</t>
  </si>
  <si>
    <t>50559707</t>
  </si>
  <si>
    <t>Maastricht Mixing Installation Pneumex</t>
  </si>
  <si>
    <t>50559469</t>
  </si>
  <si>
    <t>50559708</t>
  </si>
  <si>
    <t>50559463</t>
  </si>
  <si>
    <t>50559498</t>
  </si>
  <si>
    <t>50559589</t>
  </si>
  <si>
    <t>50559590</t>
  </si>
  <si>
    <t>Maastricht Production Unit 15</t>
  </si>
  <si>
    <t>50559584</t>
  </si>
  <si>
    <t>50559675</t>
  </si>
  <si>
    <t>AMB Pendle Mill 1</t>
  </si>
  <si>
    <t>50559711</t>
  </si>
  <si>
    <t>50559715</t>
  </si>
  <si>
    <t>Maastricht Bigbag Machine TBMA-A</t>
  </si>
  <si>
    <t>50559716</t>
  </si>
  <si>
    <t>50559717</t>
  </si>
  <si>
    <t>50559718</t>
  </si>
  <si>
    <t>50559719</t>
  </si>
  <si>
    <t>50559720</t>
  </si>
  <si>
    <t>50559721</t>
  </si>
  <si>
    <t>50559722</t>
  </si>
  <si>
    <t>50559723</t>
  </si>
  <si>
    <t>50560228</t>
  </si>
  <si>
    <t>50559724</t>
  </si>
  <si>
    <t>50559725</t>
  </si>
  <si>
    <t>50559727</t>
  </si>
  <si>
    <t>50559728</t>
  </si>
  <si>
    <t>50559729</t>
  </si>
  <si>
    <t>50560005</t>
  </si>
  <si>
    <t>50560006</t>
  </si>
  <si>
    <t>50560007</t>
  </si>
  <si>
    <t>50560021</t>
  </si>
  <si>
    <t>50560022</t>
  </si>
  <si>
    <t>50560055</t>
  </si>
  <si>
    <t>50560056</t>
  </si>
  <si>
    <t>50560057</t>
  </si>
  <si>
    <t>50560058</t>
  </si>
  <si>
    <t>50560059</t>
  </si>
  <si>
    <t>50560060</t>
  </si>
  <si>
    <t>Maastricht Bigbag Machine H &amp; B</t>
  </si>
  <si>
    <t>50560061</t>
  </si>
  <si>
    <t>Maastricht Crusher PE21 tbv PG25</t>
  </si>
  <si>
    <t>50560062</t>
  </si>
  <si>
    <t>50560064</t>
  </si>
  <si>
    <t>50560065</t>
  </si>
  <si>
    <t>50560066</t>
  </si>
  <si>
    <t>50560068</t>
  </si>
  <si>
    <t>50560070</t>
  </si>
  <si>
    <t>50560071</t>
  </si>
  <si>
    <t>50560072</t>
  </si>
  <si>
    <t>Maastricht Bigbag Machine TBMA-C</t>
  </si>
  <si>
    <t>50560073</t>
  </si>
  <si>
    <t>50560076</t>
  </si>
  <si>
    <t>50560077</t>
  </si>
  <si>
    <t>50560078</t>
  </si>
  <si>
    <t>50560079</t>
  </si>
  <si>
    <t>50559474</t>
  </si>
  <si>
    <t>50559585</t>
  </si>
  <si>
    <t>50560087</t>
  </si>
  <si>
    <t>50560132</t>
  </si>
  <si>
    <t>50560133</t>
  </si>
  <si>
    <t>50560134</t>
  </si>
  <si>
    <t>50560135</t>
  </si>
  <si>
    <t>50560136</t>
  </si>
  <si>
    <t>50560147</t>
  </si>
  <si>
    <t>50560148</t>
  </si>
  <si>
    <t>50560150</t>
  </si>
  <si>
    <t>Maastricht Crusher PE21 tbv SGFL71</t>
  </si>
  <si>
    <t>50560155</t>
  </si>
  <si>
    <t>50560157</t>
  </si>
  <si>
    <t>Maastricht Bigbag Machine TBMA PE24</t>
  </si>
  <si>
    <t>50560158</t>
  </si>
  <si>
    <t>50560162</t>
  </si>
  <si>
    <t>50559488</t>
  </si>
  <si>
    <t>50560165</t>
  </si>
  <si>
    <t>50560167</t>
  </si>
  <si>
    <t>50560168</t>
  </si>
  <si>
    <t>50560170</t>
  </si>
  <si>
    <t>50559471</t>
  </si>
  <si>
    <t>50560184</t>
  </si>
  <si>
    <t>50560185</t>
  </si>
  <si>
    <t>50560190</t>
  </si>
  <si>
    <t>50560191</t>
  </si>
  <si>
    <t>50560192</t>
  </si>
  <si>
    <t>50560193</t>
  </si>
  <si>
    <t>50560194</t>
  </si>
  <si>
    <t>50560195</t>
  </si>
  <si>
    <t>50559478</t>
  </si>
  <si>
    <t>50560196</t>
  </si>
  <si>
    <t>50560197</t>
  </si>
  <si>
    <t>50560198</t>
  </si>
  <si>
    <t>50559472</t>
  </si>
  <si>
    <t>50559529</t>
  </si>
  <si>
    <t>50560199</t>
  </si>
  <si>
    <t>50560200</t>
  </si>
  <si>
    <t>50560206</t>
  </si>
  <si>
    <t>50559487</t>
  </si>
  <si>
    <t>50559502</t>
  </si>
  <si>
    <t>50559519</t>
  </si>
  <si>
    <t>50559530</t>
  </si>
  <si>
    <t>50559526</t>
  </si>
  <si>
    <t>Maastricht Crusher PE21 tbv 3B</t>
  </si>
  <si>
    <t>50559537</t>
  </si>
  <si>
    <t>50559538</t>
  </si>
  <si>
    <t>50559541</t>
  </si>
  <si>
    <t>50559549</t>
  </si>
  <si>
    <t>Maastricht  Pendle Mill 1</t>
  </si>
  <si>
    <t>50559547</t>
  </si>
  <si>
    <t>Maastricht Bigbag Machine TBMA C</t>
  </si>
  <si>
    <t>50559548</t>
  </si>
  <si>
    <t>50559588</t>
  </si>
  <si>
    <t>50559592</t>
  </si>
  <si>
    <t>50559587</t>
  </si>
  <si>
    <t>50559591</t>
  </si>
  <si>
    <t>50559676</t>
  </si>
  <si>
    <t>Maastricht Bigbag Machine TBMA-B</t>
  </si>
  <si>
    <t>50559677</t>
  </si>
  <si>
    <t>Maastricht Bigbag Machine 7</t>
  </si>
  <si>
    <t>50560989</t>
  </si>
  <si>
    <t>50038108</t>
  </si>
  <si>
    <t>50559528</t>
  </si>
  <si>
    <t>50559527</t>
  </si>
  <si>
    <t>Maastricht Pendle Mill 1/Feldspar</t>
  </si>
  <si>
    <t>GTB Mill 18</t>
  </si>
  <si>
    <t>JDP Mill 2</t>
  </si>
  <si>
    <t>JdP A300C 25 kg Chr</t>
  </si>
  <si>
    <t>Bauxite B180 PO 25:PA:H2:H:1200</t>
  </si>
  <si>
    <t>JdP A600 25 kg Baux+</t>
  </si>
  <si>
    <t>PBA12</t>
  </si>
  <si>
    <t>JdP Mill 11</t>
  </si>
  <si>
    <t>JdP A300I 25 kg Iron</t>
  </si>
  <si>
    <t>PBA09</t>
  </si>
  <si>
    <t>JDP Crusher 1</t>
  </si>
  <si>
    <t>Inventory Valuation Type</t>
  </si>
  <si>
    <t>Storage Location</t>
  </si>
  <si>
    <t>Description of Storage Location</t>
  </si>
  <si>
    <t>Unrestricted Stock</t>
  </si>
  <si>
    <t>Valuated GR Blocked Stock</t>
  </si>
  <si>
    <t>Blocked Stock</t>
  </si>
  <si>
    <t>Stock in Quality Inspection</t>
  </si>
  <si>
    <t>Stock in Transfer (Plant)</t>
  </si>
  <si>
    <t>Stock in Transfer (Storage Location)</t>
  </si>
  <si>
    <t>Stock in Transit</t>
  </si>
  <si>
    <t>Tied Empties Stock</t>
  </si>
  <si>
    <t>Restricted Stock</t>
  </si>
  <si>
    <t>Value of Unrestricted Stock</t>
  </si>
  <si>
    <t>Value of Valuated GR Blocked Stock</t>
  </si>
  <si>
    <t>Value of Blocked Stock</t>
  </si>
  <si>
    <t>Value of Stock in Quality Inspection</t>
  </si>
  <si>
    <t>Value of Stock in Transfer (Plant)</t>
  </si>
  <si>
    <t>Value of Stock in Transfer (Storage Location)</t>
  </si>
  <si>
    <t>Value of Stock in Transit</t>
  </si>
  <si>
    <t>Value of Tied Empties Stock</t>
  </si>
  <si>
    <t>Value of Restricted Stock</t>
  </si>
  <si>
    <t>Reporting Date</t>
  </si>
  <si>
    <t>Total Stock</t>
  </si>
  <si>
    <t>Total Value</t>
  </si>
  <si>
    <t>810150786</t>
  </si>
  <si>
    <t>SENSOR MBA MBA810ZAN1-A00176-K-XXXX</t>
  </si>
  <si>
    <t>WH01</t>
  </si>
  <si>
    <t>Spare Parts</t>
  </si>
  <si>
    <t>810150636</t>
  </si>
  <si>
    <t>RING AERATION H&amp;B 2.917.0400.04</t>
  </si>
  <si>
    <t>810150635</t>
  </si>
  <si>
    <t>RING AERATION H&amp;B 2.917.0019.09</t>
  </si>
  <si>
    <t>810150634</t>
  </si>
  <si>
    <t>3-POSITION CYLINDER H&amp;B 2.904.0465.09</t>
  </si>
  <si>
    <t>810150633</t>
  </si>
  <si>
    <t>CLAMPING JAW H&amp;B 3.709.3762.04</t>
  </si>
  <si>
    <t>810150632</t>
  </si>
  <si>
    <t>BAG HOLDING PLATE H&amp;B 3.709.3619.04</t>
  </si>
  <si>
    <t>810150631</t>
  </si>
  <si>
    <t>RUBBER RAIL H&amp;B 3.529.3180.04</t>
  </si>
  <si>
    <t>810150630</t>
  </si>
  <si>
    <t>STRIP H&amp;B 3.527.2827.04</t>
  </si>
  <si>
    <t>810150629</t>
  </si>
  <si>
    <t>RUBBER RAIL H&amp;B 3.529.3102.04</t>
  </si>
  <si>
    <t>810150628</t>
  </si>
  <si>
    <t>STRIP H&amp;B 3.527.2778.04</t>
  </si>
  <si>
    <t>810150627</t>
  </si>
  <si>
    <t>CONNECTING HOSE H&amp;B 3.417.0006.04</t>
  </si>
  <si>
    <t>810150623</t>
  </si>
  <si>
    <t>ADHESIVE TAPE H&amp;B 4003907</t>
  </si>
  <si>
    <t>810150622</t>
  </si>
  <si>
    <t>T-PROFILE H&amp;B 4007291</t>
  </si>
  <si>
    <t>810150621</t>
  </si>
  <si>
    <t>ANGLE H&amp;B 3.715.3115.04</t>
  </si>
  <si>
    <t>810150619</t>
  </si>
  <si>
    <t>FILM H&amp;B 3.700.0016.09</t>
  </si>
  <si>
    <t>810150618</t>
  </si>
  <si>
    <t>TEXTILE TAPE TESA 4651 YELLOW 19 MMX25M</t>
  </si>
  <si>
    <t>810150617</t>
  </si>
  <si>
    <t>STRIP H&amp;B 4007424</t>
  </si>
  <si>
    <t>810150616</t>
  </si>
  <si>
    <t>WELDING BAND H&amp;B 3.707.2895.03</t>
  </si>
  <si>
    <t>810150615</t>
  </si>
  <si>
    <t>TEFLON GLASS CLOTH H&amp;B 3.707.2890.03</t>
  </si>
  <si>
    <t>810150614</t>
  </si>
  <si>
    <t>FILM H&amp;B 3.700.0029.09</t>
  </si>
  <si>
    <t>810149543</t>
  </si>
  <si>
    <t>ROTOR INTERMEDIATE DISC</t>
  </si>
  <si>
    <t>810149484</t>
  </si>
  <si>
    <t>MILL LINING ALUBIT 90 4/11</t>
  </si>
  <si>
    <t>810149350</t>
  </si>
  <si>
    <t>CHAIN WHEEL LDL 150MM N6 25.220.881_A</t>
  </si>
  <si>
    <t>810149349</t>
  </si>
  <si>
    <t>CHAIN LDL 150MM 25.220.881_A</t>
  </si>
  <si>
    <t>810149265</t>
  </si>
  <si>
    <t>AIRBOX IFM AC2024</t>
  </si>
  <si>
    <t>810149183</t>
  </si>
  <si>
    <t>SAFETY BOLT EUCHNER 106285</t>
  </si>
  <si>
    <t>810149182</t>
  </si>
  <si>
    <t>SENSOR PEPPERL+FUCHS 3RG6113-3BF00-PF</t>
  </si>
  <si>
    <t>810149181</t>
  </si>
  <si>
    <t>CYLINDER FESTO  ADVU-40-300-A-P-A</t>
  </si>
  <si>
    <t>810149180</t>
  </si>
  <si>
    <t>ACTUATOR WAM CPU 102</t>
  </si>
  <si>
    <t>810149179</t>
  </si>
  <si>
    <t>BUTTERFLY VALVE WAM V2FS150SB</t>
  </si>
  <si>
    <t>810149178</t>
  </si>
  <si>
    <t>REED SWITCH NORGREN M/50/LSU/2V</t>
  </si>
  <si>
    <t>810149177</t>
  </si>
  <si>
    <t>REED SWITCH NORGREN M/50/EAP/5V</t>
  </si>
  <si>
    <t>810149176</t>
  </si>
  <si>
    <t>REED SWITCH NORGREN M/50/LSU/5V</t>
  </si>
  <si>
    <t>810149174</t>
  </si>
  <si>
    <t>VALVE NORGREN SXE9673-A60-00-19J</t>
  </si>
  <si>
    <t>810149155</t>
  </si>
  <si>
    <t>BALL JOINT SIL08T/K M8 RIGHT</t>
  </si>
  <si>
    <t>810149154</t>
  </si>
  <si>
    <t>BALL JOINT SIL08T/K M8 left</t>
  </si>
  <si>
    <t>810149153</t>
  </si>
  <si>
    <t>BALL JOINT GIR30-DO-2RS</t>
  </si>
  <si>
    <t>810149149</t>
  </si>
  <si>
    <t>BALL JOINT GIR20-DO</t>
  </si>
  <si>
    <t>810149148</t>
  </si>
  <si>
    <t>BALL JOINT GIR12-DO</t>
  </si>
  <si>
    <t>810149146</t>
  </si>
  <si>
    <t>BALL JOINT GIR10-DO</t>
  </si>
  <si>
    <t>810149145</t>
  </si>
  <si>
    <t>IDLER ROLLER NATR-17-PP</t>
  </si>
  <si>
    <t>810149143</t>
  </si>
  <si>
    <t>IDLER ROLLER NUTR20</t>
  </si>
  <si>
    <t>810149141</t>
  </si>
  <si>
    <t>BALL JOINT GAR30-DO</t>
  </si>
  <si>
    <t>810149140</t>
  </si>
  <si>
    <t>BALL JOINT GAR12-DO</t>
  </si>
  <si>
    <t>810149139</t>
  </si>
  <si>
    <t>BALL JOINT GAR10-DO</t>
  </si>
  <si>
    <t>810149138</t>
  </si>
  <si>
    <t>CURVE ROLLER  CFKR-30-UU</t>
  </si>
  <si>
    <t>810149137</t>
  </si>
  <si>
    <t>CURVE ROLLER  CF12-VBUUR</t>
  </si>
  <si>
    <t>810149136</t>
  </si>
  <si>
    <t>CURVE ROLLER  KRV32-PP-A</t>
  </si>
  <si>
    <t>810149135</t>
  </si>
  <si>
    <t>CURVE ROLLER KRV52-PP-A-NMT</t>
  </si>
  <si>
    <t>810149134</t>
  </si>
  <si>
    <t>BALL JOINT KS25-PP</t>
  </si>
  <si>
    <t>810149117</t>
  </si>
  <si>
    <t>SCREW CONVEYOR 25.220.680_A P02 M1610</t>
  </si>
  <si>
    <t>810149116</t>
  </si>
  <si>
    <t>SCREW CONVEYOR 25.220.680_A P01 M1609</t>
  </si>
  <si>
    <t>810149113</t>
  </si>
  <si>
    <t>ROTARY VALVE LAFONTAINE 93.213</t>
  </si>
  <si>
    <t>810148962</t>
  </si>
  <si>
    <t>MINIATURE BEARING 608 2RSH/C3</t>
  </si>
  <si>
    <t>810148961</t>
  </si>
  <si>
    <t>BEARING HOUSING SNC-520 617 SNL</t>
  </si>
  <si>
    <t>810148959</t>
  </si>
  <si>
    <t>BEARING HOUSING SNC-515 612</t>
  </si>
  <si>
    <t>810148958</t>
  </si>
  <si>
    <t>BEARING HOUSING SNC218-315</t>
  </si>
  <si>
    <t>810148955</t>
  </si>
  <si>
    <t>BEARING UCFL 212</t>
  </si>
  <si>
    <t>810148954</t>
  </si>
  <si>
    <t>BEARING UC 203</t>
  </si>
  <si>
    <t>810148953</t>
  </si>
  <si>
    <t>BEARING RASEY35 -N</t>
  </si>
  <si>
    <t>810148952</t>
  </si>
  <si>
    <t>BEARING PHUSE25</t>
  </si>
  <si>
    <t>810148950</t>
  </si>
  <si>
    <t>BEARING NU205 ECP/C3</t>
  </si>
  <si>
    <t>810148949</t>
  </si>
  <si>
    <t>BEARING NJ315 ECP/C3</t>
  </si>
  <si>
    <t>810148948</t>
  </si>
  <si>
    <t>BEARING GG.GLCTE04</t>
  </si>
  <si>
    <t>810148947</t>
  </si>
  <si>
    <t>BEARING GE45 ES-2RS</t>
  </si>
  <si>
    <t>810148946</t>
  </si>
  <si>
    <t>BEARING GE40 ES-2RS</t>
  </si>
  <si>
    <t>810148945</t>
  </si>
  <si>
    <t>BEARING BS2-2224 -2RS5K/VT143</t>
  </si>
  <si>
    <t>810148942</t>
  </si>
  <si>
    <t>BEARING 6316 2RS1/C3</t>
  </si>
  <si>
    <t>810148941</t>
  </si>
  <si>
    <t>BEARING 6315 2RS1/C3</t>
  </si>
  <si>
    <t>810148940</t>
  </si>
  <si>
    <t>BEARING 6303 2RSH/C3</t>
  </si>
  <si>
    <t>810148939</t>
  </si>
  <si>
    <t>BEARING 6302 2RSH/C3</t>
  </si>
  <si>
    <t>810148938</t>
  </si>
  <si>
    <t>BEARING 6301 2RSH/C3</t>
  </si>
  <si>
    <t>810148937</t>
  </si>
  <si>
    <t>BEARING 62208 2RS1/C3</t>
  </si>
  <si>
    <t>810148936</t>
  </si>
  <si>
    <t>BEARING 6215 2RS1/C3</t>
  </si>
  <si>
    <t>810148935</t>
  </si>
  <si>
    <t>BEARING 6212 2RS1/C3</t>
  </si>
  <si>
    <t>810148934</t>
  </si>
  <si>
    <t>BEARING 6204 2RSH/C3</t>
  </si>
  <si>
    <t>810148933</t>
  </si>
  <si>
    <t>BEARING 6203 2RSH/C3</t>
  </si>
  <si>
    <t>810148932</t>
  </si>
  <si>
    <t>BEARING 6202 2RSH/C3</t>
  </si>
  <si>
    <t>810148931</t>
  </si>
  <si>
    <t>BEARING 6201 2RSH/C3</t>
  </si>
  <si>
    <t>810148930</t>
  </si>
  <si>
    <t>BEARING 6200 2RSH/C3</t>
  </si>
  <si>
    <t>810148929</t>
  </si>
  <si>
    <t>BEARING 6007 2RS1/C3</t>
  </si>
  <si>
    <t>810148928</t>
  </si>
  <si>
    <t>BEARING 6006 2RS1/C3</t>
  </si>
  <si>
    <t>810148920</t>
  </si>
  <si>
    <t>BEARING 6003 2RSH/C3</t>
  </si>
  <si>
    <t>810148919</t>
  </si>
  <si>
    <t>BEARING 6002 2RSH/C3</t>
  </si>
  <si>
    <t>810148918</t>
  </si>
  <si>
    <t>BEARING 6001 2RSH/C3</t>
  </si>
  <si>
    <t>810148917</t>
  </si>
  <si>
    <t>BEARING 6000 2RSH/C3</t>
  </si>
  <si>
    <t>810148916</t>
  </si>
  <si>
    <t>BEARING 33213 /Q</t>
  </si>
  <si>
    <t>810148915</t>
  </si>
  <si>
    <t>BEARING 24024 2CS5W/C3GEM9</t>
  </si>
  <si>
    <t>810148914</t>
  </si>
  <si>
    <t>BEARING 2315 MC3</t>
  </si>
  <si>
    <t>810148913</t>
  </si>
  <si>
    <t>BEARING 22320 EK/C3</t>
  </si>
  <si>
    <t>810148912</t>
  </si>
  <si>
    <t>BEARING 22320 E/C3</t>
  </si>
  <si>
    <t>810148908</t>
  </si>
  <si>
    <t>BEARING 22217 E/C3</t>
  </si>
  <si>
    <t>810148906</t>
  </si>
  <si>
    <t>BEARING 21315 EK/C3</t>
  </si>
  <si>
    <t>810148905</t>
  </si>
  <si>
    <t>BEARING 21313 EK/C3</t>
  </si>
  <si>
    <t>810148904</t>
  </si>
  <si>
    <t>BEARING 1212 EKTN9/C3</t>
  </si>
  <si>
    <t>810148903</t>
  </si>
  <si>
    <t>BALL JOINT BEARING GEH50 ES-2RS</t>
  </si>
  <si>
    <t>810148902</t>
  </si>
  <si>
    <t>ANGULAR BEARING 2ROW 3312 A/C3 60X130X54</t>
  </si>
  <si>
    <t>810148901</t>
  </si>
  <si>
    <t>ANGULAR BEARING 2ROW 3212A/C360X110X36,5</t>
  </si>
  <si>
    <t>810148870</t>
  </si>
  <si>
    <t>GEAR UNIT SEW R137DRN225S4/TF i=22,55</t>
  </si>
  <si>
    <t>810148851</t>
  </si>
  <si>
    <t>DEVELOPER GRIFFON DEVMOR</t>
  </si>
  <si>
    <t>810148849</t>
  </si>
  <si>
    <t>RED DYE GRIFFON VERIMOR</t>
  </si>
  <si>
    <t>810148847</t>
  </si>
  <si>
    <t>SHEET PE100 GREEN 2000X1000X10MM</t>
  </si>
  <si>
    <t>810148846</t>
  </si>
  <si>
    <t>VACUUM MOUTH KIEKENS 1.017.410</t>
  </si>
  <si>
    <t>810148845</t>
  </si>
  <si>
    <t>RUBBER SEALS KIEKENS 1.017.006</t>
  </si>
  <si>
    <t>810148844</t>
  </si>
  <si>
    <t>PERFO SHEET IRON 2000X1000X3 MM C10 U15</t>
  </si>
  <si>
    <t>810148843</t>
  </si>
  <si>
    <t>BLADE LUTZ BLADES TRAPEZOID BLADE 1010</t>
  </si>
  <si>
    <t>810148842</t>
  </si>
  <si>
    <t>PAINT SUDWEST ALLGRUND 750ML</t>
  </si>
  <si>
    <t>810148841</t>
  </si>
  <si>
    <t>PAINT ANTI-COR RAL5017 BL 1L STELOXINE</t>
  </si>
  <si>
    <t>810148840</t>
  </si>
  <si>
    <t>PAINT AMPERE TRAFFIC BLUE 500ML</t>
  </si>
  <si>
    <t>810148839</t>
  </si>
  <si>
    <t>PAINT AMPERE TRAFFIC GREEN 500ML</t>
  </si>
  <si>
    <t>810148837</t>
  </si>
  <si>
    <t>PAINT AMPERE TRAFFIC YELLOW 500 ML</t>
  </si>
  <si>
    <t>810148834</t>
  </si>
  <si>
    <t>PULL SWITCH ALLEN-BRADLEY 440E-L13042</t>
  </si>
  <si>
    <t>810148833</t>
  </si>
  <si>
    <t>LOADCELL RICE LAKE RL1415</t>
  </si>
  <si>
    <t>810148677</t>
  </si>
  <si>
    <t>SAFETY SWITCH EUCHNER 126040</t>
  </si>
  <si>
    <t>810148508</t>
  </si>
  <si>
    <t>BEARING SEALING EDH 618</t>
  </si>
  <si>
    <t>810148507</t>
  </si>
  <si>
    <t>GUIDE RING FRM 190/5</t>
  </si>
  <si>
    <t>810148476</t>
  </si>
  <si>
    <t>BEARING HOUSING SES618-318-L</t>
  </si>
  <si>
    <t>810148457</t>
  </si>
  <si>
    <t>FLUIDISATION FABRIC  300 x 4,7</t>
  </si>
  <si>
    <t>810148049</t>
  </si>
  <si>
    <t>THREADED RING H&amp;B 3.016.0125.03</t>
  </si>
  <si>
    <t>810148048</t>
  </si>
  <si>
    <t>GUIDE BUSH H&amp;B 3.016.0133.03</t>
  </si>
  <si>
    <t>810148047</t>
  </si>
  <si>
    <t>FLEXIBLE SHAFT H&amp;B 2.901.0380.02</t>
  </si>
  <si>
    <t>810148046</t>
  </si>
  <si>
    <t>ADAPTER SLEEVE H&amp;B 3.207.0227.04</t>
  </si>
  <si>
    <t>810148045</t>
  </si>
  <si>
    <t>LID H&amp;B 3.006.0201.03</t>
  </si>
  <si>
    <t>810148044</t>
  </si>
  <si>
    <t>SHAFT CONNECTION H&amp;B 3.016.0136.03</t>
  </si>
  <si>
    <t>810148043</t>
  </si>
  <si>
    <t>OUTSIDE TUBE H&amp;B 3.106.0044.03</t>
  </si>
  <si>
    <t>810148042</t>
  </si>
  <si>
    <t>UNBALANCED SHAFT H&amp;B 3.027.0038.03</t>
  </si>
  <si>
    <t>810148041</t>
  </si>
  <si>
    <t>PROTECTING TUBE H&amp;B 2.918.2572.02</t>
  </si>
  <si>
    <t>810148040</t>
  </si>
  <si>
    <t>O-RING NBR 21 X 1,5 MM</t>
  </si>
  <si>
    <t>810148039</t>
  </si>
  <si>
    <t>O-RING NBR 53 X 2 MM</t>
  </si>
  <si>
    <t>810148038</t>
  </si>
  <si>
    <t xml:space="preserve"> ROTARY SHAFT SEAL BA 15/30X7MM</t>
  </si>
  <si>
    <t>810148037</t>
  </si>
  <si>
    <t>BEARING 6205-2RSLTN9/HC5C3WT</t>
  </si>
  <si>
    <t>810147934</t>
  </si>
  <si>
    <t>FILTER ELEMENT DONALDSON 1A63399013</t>
  </si>
  <si>
    <t>810145908</t>
  </si>
  <si>
    <t>XOPTIX EDUCTOR NOZZEL CERAMIC</t>
  </si>
  <si>
    <t>810145907</t>
  </si>
  <si>
    <t>XOPTIX WINDOW 6MM</t>
  </si>
  <si>
    <t>810145293</t>
  </si>
  <si>
    <t>GEAR  NOMA  61145 TYPE: XP 376</t>
  </si>
  <si>
    <t>810145156</t>
  </si>
  <si>
    <t>SERVICE KIT NORGREN F64H-KITA0C</t>
  </si>
  <si>
    <t>810145154</t>
  </si>
  <si>
    <t>SERVICE KIT NORGREN B64G-KITM40R</t>
  </si>
  <si>
    <t>810145153</t>
  </si>
  <si>
    <t>REGULATOR NORGREN B64G-4GK-MD3-RMN</t>
  </si>
  <si>
    <t>810145152</t>
  </si>
  <si>
    <t>SHUT-OFF VALVE NORGREN T64T-4GB-P1N</t>
  </si>
  <si>
    <t>810145151</t>
  </si>
  <si>
    <t>NUT NORGREN 74502-89</t>
  </si>
  <si>
    <t>810145070</t>
  </si>
  <si>
    <t>END CONNECTOR NORGREN 74505-53</t>
  </si>
  <si>
    <t>810145060</t>
  </si>
  <si>
    <t>ELBOW WAM EXTRACURVE EW 4</t>
  </si>
  <si>
    <t>810145059</t>
  </si>
  <si>
    <t>ELBOW WAM EXTRABEND EB 4</t>
  </si>
  <si>
    <t>810145054</t>
  </si>
  <si>
    <t>14399 WELDAP M21ARC20 30L 300BAR</t>
  </si>
  <si>
    <t>810145052</t>
  </si>
  <si>
    <t>14688 ZUURSTOF INDUSTRIEEL 50L 200BAR</t>
  </si>
  <si>
    <t>810145051</t>
  </si>
  <si>
    <t>14302 ARGON TECHNISCH 4.8 50L 200BAR</t>
  </si>
  <si>
    <t>810145048</t>
  </si>
  <si>
    <t>14242 ACETYLEEN INDUSTRIAL 2.5 50L 200B</t>
  </si>
  <si>
    <t>810144972</t>
  </si>
  <si>
    <t>SHAFT WITH PINION HOSOKAWA 84831095</t>
  </si>
  <si>
    <t>810144904</t>
  </si>
  <si>
    <t>SUCTION CUP NORGREN M/58408/02</t>
  </si>
  <si>
    <t>810144870</t>
  </si>
  <si>
    <t>CYLINDER NORGREN RM/92032/M/150</t>
  </si>
  <si>
    <t>810144655</t>
  </si>
  <si>
    <t>ROLLER BEARING  NUP 215 ECP C3</t>
  </si>
  <si>
    <t>810144650</t>
  </si>
  <si>
    <t>ADAPTOR SLEEVE H 2834</t>
  </si>
  <si>
    <t>810144649</t>
  </si>
  <si>
    <t>ADAPTOR SLEEVE AHX 2322</t>
  </si>
  <si>
    <t>810144648</t>
  </si>
  <si>
    <t>TRACK ROLLER NUTR 50</t>
  </si>
  <si>
    <t>810144647</t>
  </si>
  <si>
    <t>CLUTCH BEARING CSK 30-M/C5 STIEBER</t>
  </si>
  <si>
    <t>810144646</t>
  </si>
  <si>
    <t>CLUTCH BEARING CSK 25-M/C5 STIEBER</t>
  </si>
  <si>
    <t>810144645</t>
  </si>
  <si>
    <t>BALL JOINT BEARING GE25ES</t>
  </si>
  <si>
    <t>810144644</t>
  </si>
  <si>
    <t>BALL HEAD CMPX16 M M16 EXTERNAL SS</t>
  </si>
  <si>
    <t>810144643</t>
  </si>
  <si>
    <t>BALL HEAD SAKA C16 M M16 EXTERNAL</t>
  </si>
  <si>
    <t>810144642</t>
  </si>
  <si>
    <t>BALL HEAD SIKA C20 M M20 INTERNAL</t>
  </si>
  <si>
    <t>810144638</t>
  </si>
  <si>
    <t>CYLINDER BEARING NU 305 ECP</t>
  </si>
  <si>
    <t>810144634</t>
  </si>
  <si>
    <t>ADAPTOR SLEEVE H 222</t>
  </si>
  <si>
    <t>810144618</t>
  </si>
  <si>
    <t>SERVICE-PACK FKL-100 ALDAK 65101.30</t>
  </si>
  <si>
    <t>810144399</t>
  </si>
  <si>
    <t>GEARMOTOR SEW KA37/T DRN90L4/V</t>
  </si>
  <si>
    <t>810144168</t>
  </si>
  <si>
    <t>BAND SAW BLADE M42 3-4 TPI 2480MM</t>
  </si>
  <si>
    <t>810144044</t>
  </si>
  <si>
    <t>OIL BUSCH VM 100 5L</t>
  </si>
  <si>
    <t>810144043</t>
  </si>
  <si>
    <t>OIL CASTROL ALPHA SP 220 20L</t>
  </si>
  <si>
    <t>810144041</t>
  </si>
  <si>
    <t>SCREEN ALLGAIER TSI 1400</t>
  </si>
  <si>
    <t>810144026</t>
  </si>
  <si>
    <t>BEARING HOUSE P62</t>
  </si>
  <si>
    <t>810143983</t>
  </si>
  <si>
    <t>SCREEN SPI 1330 X FL 1470 MM</t>
  </si>
  <si>
    <t>810143629</t>
  </si>
  <si>
    <t>BEARING UNIT SNR ZLOE 220/317/1</t>
  </si>
  <si>
    <t>810143559</t>
  </si>
  <si>
    <t>FILTERBAG D160X2250 760010011</t>
  </si>
  <si>
    <t>810143245</t>
  </si>
  <si>
    <t>CABLE TIE THOMAS&amp;BETTS TYB25MX</t>
  </si>
  <si>
    <t>810141393</t>
  </si>
  <si>
    <t>BEARING SNC 511 609</t>
  </si>
  <si>
    <t>810141188</t>
  </si>
  <si>
    <t>CABLE TIE THOMAS&amp;BETTS TY527MXR</t>
  </si>
  <si>
    <t>810141187</t>
  </si>
  <si>
    <t>CABLE TIE THOMAS&amp;BETTS TY528MXR</t>
  </si>
  <si>
    <t>810141186</t>
  </si>
  <si>
    <t>CABLE TIE THOMAS&amp;BETTS TY523MXR</t>
  </si>
  <si>
    <t>810141185</t>
  </si>
  <si>
    <t>CABLE TIE THOMAS&amp;BETTS TY5232MR</t>
  </si>
  <si>
    <t>810141184</t>
  </si>
  <si>
    <t>CABLE TIE THOMAS&amp;BETTS TY523MR</t>
  </si>
  <si>
    <t>810140999</t>
  </si>
  <si>
    <t>SQUARE PROFILE STEEL 50X50X4</t>
  </si>
  <si>
    <t>810140998</t>
  </si>
  <si>
    <t>SQUARE PROFILE STEEL 40X40X4</t>
  </si>
  <si>
    <t>810140997</t>
  </si>
  <si>
    <t>SQUARE PROFILE STEEL 30X30X3</t>
  </si>
  <si>
    <t>810140996</t>
  </si>
  <si>
    <t>SQUARE PROFILE STEEL 20X20X3</t>
  </si>
  <si>
    <t>810140869</t>
  </si>
  <si>
    <t>DEN BRAVEN HYBRIFIX WHITE</t>
  </si>
  <si>
    <t>810140868</t>
  </si>
  <si>
    <t>DEN BRAVEN SILICONE-BB TRANSPARENT</t>
  </si>
  <si>
    <t>810140867</t>
  </si>
  <si>
    <t>ARECAL ALU 800 SPRAY</t>
  </si>
  <si>
    <t>810140819</t>
  </si>
  <si>
    <t>INFLATABLE BIGBAG CLAMP DI310</t>
  </si>
  <si>
    <t>810140818</t>
  </si>
  <si>
    <t>CISSOR HOSE H&amp;B 3.417.0255.04</t>
  </si>
  <si>
    <t>810140755</t>
  </si>
  <si>
    <t>FILTER CONTROLLER RM-BV 12 6V</t>
  </si>
  <si>
    <t>810140621</t>
  </si>
  <si>
    <t>ROTORY VALVE DMN WESTINGHOUS AL 300 4C</t>
  </si>
  <si>
    <t>810138736</t>
  </si>
  <si>
    <t>BEARING UK 206</t>
  </si>
  <si>
    <t>810138388</t>
  </si>
  <si>
    <t>REPAIRKIT KEYSTNF89E-052 DA</t>
  </si>
  <si>
    <t>810138387</t>
  </si>
  <si>
    <t>REPAIRKIT KEYSTNF89E-032 DA</t>
  </si>
  <si>
    <t>810138386</t>
  </si>
  <si>
    <t>REPAIRKIT KEYSTNF89E-020 DA</t>
  </si>
  <si>
    <t>810138385</t>
  </si>
  <si>
    <t>REPAIRKIT KEYSTNF89E-014 DA</t>
  </si>
  <si>
    <t>810138384</t>
  </si>
  <si>
    <t>REPAIRKIT KEYSTNF89E-009 DA</t>
  </si>
  <si>
    <t>810138383</t>
  </si>
  <si>
    <t>REPAIRKIT KEYSTNF89E-006 DA</t>
  </si>
  <si>
    <t>810138382</t>
  </si>
  <si>
    <t>REPAIRKIT KEYSTNF89E-004 DA</t>
  </si>
  <si>
    <t>810138381</t>
  </si>
  <si>
    <t>REPAIRKIT KEYSTNF89E-003 DA</t>
  </si>
  <si>
    <t>810138380</t>
  </si>
  <si>
    <t>ACTUATOR KEYSTNF89E-052 DA</t>
  </si>
  <si>
    <t>810138379</t>
  </si>
  <si>
    <t>ACTUATOR KEYSTNF89E-032 DA</t>
  </si>
  <si>
    <t>810138378</t>
  </si>
  <si>
    <t>ACTUATOR KEYSTNF89E-020 DA</t>
  </si>
  <si>
    <t>810138377</t>
  </si>
  <si>
    <t>ACTUATOR KEYSTNF89E-014 DA</t>
  </si>
  <si>
    <t>810133399</t>
  </si>
  <si>
    <t>ADAPTER SLEEVE H3124</t>
  </si>
  <si>
    <t>810130910</t>
  </si>
  <si>
    <t>BEARING UCP210</t>
  </si>
  <si>
    <t>810130805</t>
  </si>
  <si>
    <t>BEARING 22315EC3</t>
  </si>
  <si>
    <t>810127690</t>
  </si>
  <si>
    <t>LUBRICANT MEROPA 460</t>
  </si>
  <si>
    <t>810127689</t>
  </si>
  <si>
    <t>LUBRICANT MEROPA 220</t>
  </si>
  <si>
    <t>810127688</t>
  </si>
  <si>
    <t>LUBRICANT MEROPA 150</t>
  </si>
  <si>
    <t>810127687</t>
  </si>
  <si>
    <t>GREASE SHELL GADUS S3 T220 2-180KG</t>
  </si>
  <si>
    <t>810127686</t>
  </si>
  <si>
    <t>OIL SHELL TELLUS S2VX 32</t>
  </si>
  <si>
    <t>810127671</t>
  </si>
  <si>
    <t>OIL SHELL OMALA S2 GX460</t>
  </si>
  <si>
    <t>810127670</t>
  </si>
  <si>
    <t>BEARING GREASE CASTROL TRIBOL GRHS 1.5</t>
  </si>
  <si>
    <t>810127669</t>
  </si>
  <si>
    <t>HYDRAULIC OIL RANDO HD 46</t>
  </si>
  <si>
    <t>810127668</t>
  </si>
  <si>
    <t>MINERAL OIL GREASE SKF LGMT 2/18</t>
  </si>
  <si>
    <t>810127667</t>
  </si>
  <si>
    <t>GREASE AUTO LUBRICATOR SKF LAGD 125/WA2</t>
  </si>
  <si>
    <t>810127666</t>
  </si>
  <si>
    <t>HYDRAULIC OIL TEXACO HDZ 32</t>
  </si>
  <si>
    <t>810127655</t>
  </si>
  <si>
    <t>LUBRICANT FUCHS CEPLATTYN 10HMF1000</t>
  </si>
  <si>
    <t>810127654</t>
  </si>
  <si>
    <t>GREASE KLUBERPLEX BEM 41-132</t>
  </si>
  <si>
    <t>810127653</t>
  </si>
  <si>
    <t>GREASE MOBIL POLYREX EM 103</t>
  </si>
  <si>
    <t>810125000</t>
  </si>
  <si>
    <t>BEARING 6207 2RS/C3</t>
  </si>
  <si>
    <t>810123098</t>
  </si>
  <si>
    <t>BEARINGS SUPPORT UKF213 W/H2313</t>
  </si>
  <si>
    <t>810123094</t>
  </si>
  <si>
    <t>BEARING UCT210</t>
  </si>
  <si>
    <t>810123093</t>
  </si>
  <si>
    <t>BEARING UCT209</t>
  </si>
  <si>
    <t>810123092</t>
  </si>
  <si>
    <t>BEARINGS SUPPORT  UCT208</t>
  </si>
  <si>
    <t>810123089</t>
  </si>
  <si>
    <t>BEARING UCP212</t>
  </si>
  <si>
    <t>810123086</t>
  </si>
  <si>
    <t>BEARING UCP208</t>
  </si>
  <si>
    <t>810120673</t>
  </si>
  <si>
    <t>BEARING 6311 2RS1/C3</t>
  </si>
  <si>
    <t>810119886</t>
  </si>
  <si>
    <t>BEARING 6005 2RSH/C3</t>
  </si>
  <si>
    <t>810119885</t>
  </si>
  <si>
    <t>BEARING 6008 2RSI/C3</t>
  </si>
  <si>
    <t>810119879</t>
  </si>
  <si>
    <t>BEARING 6306 2RSI/C3</t>
  </si>
  <si>
    <t>810119044</t>
  </si>
  <si>
    <t>BEARING 21310E/C3</t>
  </si>
  <si>
    <t>810115840</t>
  </si>
  <si>
    <t>BUSHING  SKF H209</t>
  </si>
  <si>
    <t>810115484</t>
  </si>
  <si>
    <t>BEARING 21315E</t>
  </si>
  <si>
    <t>810115206</t>
  </si>
  <si>
    <t>HOUSED BEARING SKF FYC508</t>
  </si>
  <si>
    <t>810115205</t>
  </si>
  <si>
    <t>ROD ENDS INA GAR25-DO-2RS</t>
  </si>
  <si>
    <t>810115204</t>
  </si>
  <si>
    <t>HOUSED BEARING SKF FYC510</t>
  </si>
  <si>
    <t>810115203</t>
  </si>
  <si>
    <t>BUTTERFLY VLV KEYSTONE GJL250-14-102 100</t>
  </si>
  <si>
    <t>810101262</t>
  </si>
  <si>
    <t>FLAP DISC GRIT 80 125X22 MM</t>
  </si>
  <si>
    <t>810100255</t>
  </si>
  <si>
    <t>BEARING 2313K/C3</t>
  </si>
  <si>
    <t>810100252</t>
  </si>
  <si>
    <t>BEARING 2311K/C3</t>
  </si>
  <si>
    <t>810094906</t>
  </si>
  <si>
    <t>BEARING 6206 2RS1/C3</t>
  </si>
  <si>
    <t>810094905</t>
  </si>
  <si>
    <t>BEARING 6205 2RSH/C3</t>
  </si>
  <si>
    <t>810093849</t>
  </si>
  <si>
    <t>BEARING 6308 2RS1C3</t>
  </si>
  <si>
    <t>810093556</t>
  </si>
  <si>
    <t>BEARING SNC 509</t>
  </si>
  <si>
    <t>810092989</t>
  </si>
  <si>
    <t>BEARING 22316EC3</t>
  </si>
  <si>
    <t>810092665</t>
  </si>
  <si>
    <t>BEARING 22224EKC3</t>
  </si>
  <si>
    <t>810092662</t>
  </si>
  <si>
    <t>BEARING 21310EKC3</t>
  </si>
  <si>
    <t>810092297</t>
  </si>
  <si>
    <t>BEARING 1209EKC3</t>
  </si>
  <si>
    <t>810092026</t>
  </si>
  <si>
    <t>BEARING NJ 312</t>
  </si>
  <si>
    <t>810092016</t>
  </si>
  <si>
    <t>BEARING 32212</t>
  </si>
  <si>
    <t>810091896</t>
  </si>
  <si>
    <t>BEARING 2310 EK</t>
  </si>
  <si>
    <t>810091893</t>
  </si>
  <si>
    <t>SPHERICAL ROLLER BEARING - 22216 EK/C3</t>
  </si>
  <si>
    <t>810091862</t>
  </si>
  <si>
    <t>BEARING SNC 516 613</t>
  </si>
  <si>
    <t>810091860</t>
  </si>
  <si>
    <t>BEARING SNC HOUSING 513 611</t>
  </si>
  <si>
    <t>810091570</t>
  </si>
  <si>
    <t>LUBRICATOR AUTOMATIC SKF LAGD 60/WA2</t>
  </si>
  <si>
    <t>810091344</t>
  </si>
  <si>
    <t>PANEL 1300x1300 5x5mm MOGENSEN11-10-0132</t>
  </si>
  <si>
    <t>810091274</t>
  </si>
  <si>
    <t>PANEL 1300x1300 3x3mm MOGENSEN11-10-0129</t>
  </si>
  <si>
    <t>810091273</t>
  </si>
  <si>
    <t>PANEL 1300x1300 4x4mm MOGENSEN11-10-0131</t>
  </si>
  <si>
    <t>810067913</t>
  </si>
  <si>
    <t>SCREEN LINING UPPERDECK 188998</t>
  </si>
  <si>
    <t>810067912</t>
  </si>
  <si>
    <t>SCREEN LINING UPPERDECK 18899855</t>
  </si>
  <si>
    <t>810067911</t>
  </si>
  <si>
    <t>WEAR PLATE IMPACT CRUSH 189263 POS13</t>
  </si>
  <si>
    <t>810067910</t>
  </si>
  <si>
    <t>WEAR PLATE IMPACT CRUSH 189262 POS8</t>
  </si>
  <si>
    <t>810067909</t>
  </si>
  <si>
    <t>WEAR PLATE IMPACT CRUSH 189261 POS 7+9</t>
  </si>
  <si>
    <t>810067908</t>
  </si>
  <si>
    <t>WEAR PLATE IMPACT CRUSH 189256 POS1+2</t>
  </si>
  <si>
    <t>810067907</t>
  </si>
  <si>
    <t>SLIDE PLATE IMPACT CRUSH 189306 POS8</t>
  </si>
  <si>
    <t>810067906</t>
  </si>
  <si>
    <t>WEAR PLATE IMPACT CRUSH 189303 POS3+4</t>
  </si>
  <si>
    <t>810067905</t>
  </si>
  <si>
    <t>ADJUSTABLE INLET BAR ZG.179990 POS17</t>
  </si>
  <si>
    <t>810067904</t>
  </si>
  <si>
    <t>BAR IMPACT CRUSH ZG 142191</t>
  </si>
  <si>
    <t>810067903</t>
  </si>
  <si>
    <t>SLIDE PLATE IMPACT CRUSH POS2 ZG.142163</t>
  </si>
  <si>
    <t>810067902</t>
  </si>
  <si>
    <t>WEAR PLATE IMPACT CRUSH POS18 ZG.147181</t>
  </si>
  <si>
    <t>810067901</t>
  </si>
  <si>
    <t>WEAR PLATE IMPACT CRUSH POS17 ZG.147182</t>
  </si>
  <si>
    <t>810067900</t>
  </si>
  <si>
    <t>WEAR PLATE IMPACT CRUSH POS11 ZG.146679</t>
  </si>
  <si>
    <t>810067899</t>
  </si>
  <si>
    <t>WEAR PLATE IMPAC CRUSH POS10 ZG.145938</t>
  </si>
  <si>
    <t>810067898</t>
  </si>
  <si>
    <t>WEAR PLATE IMPACT CRUSH POS5 ZG.142161</t>
  </si>
  <si>
    <t>810067897</t>
  </si>
  <si>
    <t>WEAR PLATE IMPACT CRUSH POS4 ZG 142167</t>
  </si>
  <si>
    <t>810067896</t>
  </si>
  <si>
    <t>WEAR PLATE IMPACT CRUSH POS3 ZG.142190</t>
  </si>
  <si>
    <t>810067895</t>
  </si>
  <si>
    <t>WEAR PLATE IMPACT CRUSH POS2 ZG.142166</t>
  </si>
  <si>
    <t>810067894</t>
  </si>
  <si>
    <t>WEAR PLATE IMPACT CRUSH POS1 ZG.142154</t>
  </si>
  <si>
    <t>810067893</t>
  </si>
  <si>
    <t>PRESSURE SPRING NR: 53140730</t>
  </si>
  <si>
    <t>810067892</t>
  </si>
  <si>
    <t>FLAPPER N.ROTOR GRAN 6 ZG.142138</t>
  </si>
  <si>
    <t>810067891</t>
  </si>
  <si>
    <t>FLAPPER N.ROTOR GRAN 5 ZG.142146</t>
  </si>
  <si>
    <t>810067890</t>
  </si>
  <si>
    <t>FRONT MOUNTING PIECE ROTOR 156698</t>
  </si>
  <si>
    <t>810067888</t>
  </si>
  <si>
    <t>ADJUSTER ROTOR 140562</t>
  </si>
  <si>
    <t>810067887</t>
  </si>
  <si>
    <t>FRAME ROTOR 51122097 POS 7</t>
  </si>
  <si>
    <t>810067882</t>
  </si>
  <si>
    <t>ROLLER BEARING 1218-K/C3</t>
  </si>
  <si>
    <t>810067881</t>
  </si>
  <si>
    <t>AIR SLIDE OUTLET SILO C/D</t>
  </si>
  <si>
    <t>810067880</t>
  </si>
  <si>
    <t>RING ART: 442.0038-01</t>
  </si>
  <si>
    <t>810067879</t>
  </si>
  <si>
    <t>HYDROSET 152,4/127X39 ART: 442.2245-00</t>
  </si>
  <si>
    <t>810067878</t>
  </si>
  <si>
    <t>SEALRING ART: 873.0368-00</t>
  </si>
  <si>
    <t>810067877</t>
  </si>
  <si>
    <t>PRESSURE RELIEF VALVE 902.1210-00E</t>
  </si>
  <si>
    <t>810067876</t>
  </si>
  <si>
    <t>STEP WASHER 442.9298-01</t>
  </si>
  <si>
    <t>810067875</t>
  </si>
  <si>
    <t>SEAL RING ART:873.0371-00</t>
  </si>
  <si>
    <t>810067874</t>
  </si>
  <si>
    <t>RING 196,8/171X6 ART:442.0645-01 2172-03</t>
  </si>
  <si>
    <t>810067873</t>
  </si>
  <si>
    <t>PISTON WEARING PLATE 442.9299-01</t>
  </si>
  <si>
    <t>810067867</t>
  </si>
  <si>
    <t>MOTORREDUCTOR SEW 4/35 R87 DRN112M4</t>
  </si>
  <si>
    <t>810067864</t>
  </si>
  <si>
    <t>HAMERS MILL 5 &amp; 8 Wive</t>
  </si>
  <si>
    <t>810067852</t>
  </si>
  <si>
    <t>80OUD021ROTARY VALVE</t>
  </si>
  <si>
    <t>810067850</t>
  </si>
  <si>
    <t>80OUD019 MILL RATE</t>
  </si>
  <si>
    <t>810067849</t>
  </si>
  <si>
    <t>80OUD018 ELEVATOR BARGES</t>
  </si>
  <si>
    <t>810067848</t>
  </si>
  <si>
    <t>BLOW CURVES 80OUD017</t>
  </si>
  <si>
    <t>810067847</t>
  </si>
  <si>
    <t>STALEN HAMERS-SET BEP 80OUD016</t>
  </si>
  <si>
    <t>810067846</t>
  </si>
  <si>
    <t>STALEN HAMERS-SET BEP 80OUD015</t>
  </si>
  <si>
    <t>810067845</t>
  </si>
  <si>
    <t>slaglijsten Abradur 400 60x50x785</t>
  </si>
  <si>
    <t>810067844</t>
  </si>
  <si>
    <t>Assen hamermolen 5 en 8</t>
  </si>
  <si>
    <t>810067843</t>
  </si>
  <si>
    <t>BUSSEN MET GAT HAMERMOLEN</t>
  </si>
  <si>
    <t>810067842</t>
  </si>
  <si>
    <t>Rotorschijven hamermolen 5 en 8</t>
  </si>
  <si>
    <t>810067840</t>
  </si>
  <si>
    <t>MILLINPUT RIBBON 80OUD009</t>
  </si>
  <si>
    <t>810067839</t>
  </si>
  <si>
    <t>SCREEN WEELS 80OUD008</t>
  </si>
  <si>
    <t>810067838</t>
  </si>
  <si>
    <t xml:space="preserve"> GEAR TOOTH RIM 80OUD007</t>
  </si>
  <si>
    <t>810067837</t>
  </si>
  <si>
    <t>SOFTSTARTERS 80OUD006</t>
  </si>
  <si>
    <t>810067836</t>
  </si>
  <si>
    <t>MILLWEARPLATES 80OUD005</t>
  </si>
  <si>
    <t>810067831</t>
  </si>
  <si>
    <t>WEDGE BOLT M12-13 M30 X 3,5 L220 TL85</t>
  </si>
  <si>
    <t>810067830</t>
  </si>
  <si>
    <t>WEDGE BOLT M12-13 M30 X 3,5 L152 TL85</t>
  </si>
  <si>
    <t>810067829</t>
  </si>
  <si>
    <t>VBELT PULLEY SPC315 8GROOVE BUSH4040</t>
  </si>
  <si>
    <t>810067828</t>
  </si>
  <si>
    <t>VBELT PULLEY SPC250 8GROOVE BUSH3535</t>
  </si>
  <si>
    <t>810067827</t>
  </si>
  <si>
    <t>VBELT PULLEY SPC250 5GROOVE BUSH3535</t>
  </si>
  <si>
    <t>810067826</t>
  </si>
  <si>
    <t>V BELT PULLEY D-335 5GROOVE BUSH 5050</t>
  </si>
  <si>
    <t>810067825</t>
  </si>
  <si>
    <t>VBELT PULLEY SPA 90 4GROOVE BUSH1615</t>
  </si>
  <si>
    <t>810067818</t>
  </si>
  <si>
    <t>SPIDER ROTEX 75 98 SHORE RED</t>
  </si>
  <si>
    <t>810067817</t>
  </si>
  <si>
    <t>SPIDER ROTEX 42 98 SHORE PURPLE</t>
  </si>
  <si>
    <t>810067816</t>
  </si>
  <si>
    <t>SPIDER POLY-NORM 85 NBR 78 SHORE A</t>
  </si>
  <si>
    <t>810067815</t>
  </si>
  <si>
    <t>SPIDER HADEFLEX 920 SHORE DESCH TX60</t>
  </si>
  <si>
    <t>810067814</t>
  </si>
  <si>
    <t>SPIDER HABIX 90 ROTEX 98 SHORE RED DESCH</t>
  </si>
  <si>
    <t>810067813</t>
  </si>
  <si>
    <t>BALL BEARING 22310 E1K/C3</t>
  </si>
  <si>
    <t>810067811</t>
  </si>
  <si>
    <t>ROLLER BEARING 22316 EA/E4</t>
  </si>
  <si>
    <t>810067810</t>
  </si>
  <si>
    <t>ROLLER BEARING 22310 EAK/E4</t>
  </si>
  <si>
    <t>810067809</t>
  </si>
  <si>
    <t>ROLLER BEARING 22217 EA/E4 (CC/W33)</t>
  </si>
  <si>
    <t>810067808</t>
  </si>
  <si>
    <t>ROLLER BEARING 22215 CDK/C3/E4</t>
  </si>
  <si>
    <t>810067807</t>
  </si>
  <si>
    <t>ROLLER BEARING 22213 EAK/C3/E4</t>
  </si>
  <si>
    <t>810067804</t>
  </si>
  <si>
    <t>BOLT COUNTERSUNK M12-13 M30 L152</t>
  </si>
  <si>
    <t>810067803</t>
  </si>
  <si>
    <t>RING RUBBER 0855A M12-13 46/30 X 9 MSAP</t>
  </si>
  <si>
    <t>810067802</t>
  </si>
  <si>
    <t>RING RUBBER 0855A M10-15 46/30 X 9 MSAP</t>
  </si>
  <si>
    <t>810067801</t>
  </si>
  <si>
    <t>GRILLE SEGMENT 185 1315/440X38 2466</t>
  </si>
  <si>
    <t>810067800</t>
  </si>
  <si>
    <t>GRILLE SEGMENT 245 1054/254X38 0734B</t>
  </si>
  <si>
    <t>810067799</t>
  </si>
  <si>
    <t>WEAR PLATE INP M10-15 1284A 11535 3977F</t>
  </si>
  <si>
    <t>810067798</t>
  </si>
  <si>
    <t>WEAR PLATE INP M10-15 1283A 11536 3978D</t>
  </si>
  <si>
    <t>810067797</t>
  </si>
  <si>
    <t>WEAR PLATE OUTP M10-15 1282A 11541 3984C</t>
  </si>
  <si>
    <t>810067796</t>
  </si>
  <si>
    <t>WEAR PLATE OUTP M10-15 1281A 11540 3983D</t>
  </si>
  <si>
    <t>810067795</t>
  </si>
  <si>
    <t>WEAR PLATE MANH M10-15 1279A 11538 3982A</t>
  </si>
  <si>
    <t>810067794</t>
  </si>
  <si>
    <t>WEAR PLATE MANH M10-15 1279A 11539 3981A</t>
  </si>
  <si>
    <t>810067793</t>
  </si>
  <si>
    <t>WEAR PLATE CYL. M10-15 1278A 11537 3980A</t>
  </si>
  <si>
    <t>810067792</t>
  </si>
  <si>
    <t>WEAR PLATE CYL. M10-15 1277A 11534 3979A</t>
  </si>
  <si>
    <t>810067791</t>
  </si>
  <si>
    <t>WEAR PLATE COVER M10-15 1280A 11886 2815</t>
  </si>
  <si>
    <t>810067787</t>
  </si>
  <si>
    <t>WEAR PLATE CYL. M13 2527 11938 POS.6</t>
  </si>
  <si>
    <t>810067786</t>
  </si>
  <si>
    <t>WEAR PLATE TOP M12-13 2528 11943 POS.12</t>
  </si>
  <si>
    <t>810067785</t>
  </si>
  <si>
    <t>WEAR PLATE TOP M12-13 2526 11944 POS.1</t>
  </si>
  <si>
    <t>810067784</t>
  </si>
  <si>
    <t>WEAR PLATE CEN M12-13 2528 11942 POS.11</t>
  </si>
  <si>
    <t>810067783</t>
  </si>
  <si>
    <t>WEAR PLATE CYL. M12-13 2527 11939 POS.7</t>
  </si>
  <si>
    <t>810067782</t>
  </si>
  <si>
    <t>WEAR PLATE CYL. M12-13 2527 11937 POS.5</t>
  </si>
  <si>
    <t>810067781</t>
  </si>
  <si>
    <t>WEAR PLATE CYL. M12-13 2527 11936 POS.4</t>
  </si>
  <si>
    <t>810067780</t>
  </si>
  <si>
    <t>WEAR PLATE CYL. M12-13 2528 12590 P.10</t>
  </si>
  <si>
    <t>810067779</t>
  </si>
  <si>
    <t>WEAR PLATE CYL. M12-13 2526 11945 POS.2</t>
  </si>
  <si>
    <t>810067778</t>
  </si>
  <si>
    <t>WEAR PLATE MANHOLE M12 2527 15772 POS.9</t>
  </si>
  <si>
    <t>810067777</t>
  </si>
  <si>
    <t>WEAR PLATE MANHOLE M12 2527 15771 POS.8</t>
  </si>
  <si>
    <t>810067776</t>
  </si>
  <si>
    <t>WEAR PLATE MANHOLE M12 2526 15769 POS.3</t>
  </si>
  <si>
    <t>810067775</t>
  </si>
  <si>
    <t>WEAR PLATE CYL. M12 2527 15770 POS.6</t>
  </si>
  <si>
    <t>810067769</t>
  </si>
  <si>
    <t>HOUSED BEARING SNX-513/611</t>
  </si>
  <si>
    <t>810067768</t>
  </si>
  <si>
    <t>HOUSED BEARING SNX-512/610</t>
  </si>
  <si>
    <t>810067767</t>
  </si>
  <si>
    <t>HOUSED BEARING DODGE PDNF315</t>
  </si>
  <si>
    <t>810067766</t>
  </si>
  <si>
    <t>HOUSED BEARING SY507 M</t>
  </si>
  <si>
    <t>810067765</t>
  </si>
  <si>
    <t>BALL BEARING INSERT INA GAY25-NNP-B</t>
  </si>
  <si>
    <t>810067764</t>
  </si>
  <si>
    <t>PLUMMER HOUSING BLOCK GOS320-AF</t>
  </si>
  <si>
    <t>810067763</t>
  </si>
  <si>
    <t>BALL BEARING UC 207</t>
  </si>
  <si>
    <t>810067762</t>
  </si>
  <si>
    <t>BEARING HOUSING FY506M</t>
  </si>
  <si>
    <t>810067761</t>
  </si>
  <si>
    <t>ROLLER BEARING RAE30NPP FA106</t>
  </si>
  <si>
    <t>810067760</t>
  </si>
  <si>
    <t>ROLLER BEARING 22310-K-C3</t>
  </si>
  <si>
    <t>810067759</t>
  </si>
  <si>
    <t>OTHER BEARING 203-KRR</t>
  </si>
  <si>
    <t>810067757</t>
  </si>
  <si>
    <t>SUPPORT CAGE 1,8 M</t>
  </si>
  <si>
    <t>810067756</t>
  </si>
  <si>
    <t>SUPPORT CAGE 2,0 M</t>
  </si>
  <si>
    <t>810067753</t>
  </si>
  <si>
    <t>BALL BEARING 6312 DDU/C3</t>
  </si>
  <si>
    <t>810067752</t>
  </si>
  <si>
    <t>BALL BEARING 608 DD/MC3E</t>
  </si>
  <si>
    <t>810067751</t>
  </si>
  <si>
    <t>BALL BEARING 6007 DDU</t>
  </si>
  <si>
    <t>810067750</t>
  </si>
  <si>
    <t>BALL BEARING 6006 DDU</t>
  </si>
  <si>
    <t>810067749</t>
  </si>
  <si>
    <t>BALL BEARING 2311 K/TNG/C3</t>
  </si>
  <si>
    <t>810067748</t>
  </si>
  <si>
    <t>ROLLER BEARING 2211 EK/TNG/C3</t>
  </si>
  <si>
    <t>810067747</t>
  </si>
  <si>
    <t>BALL BEARING 1213 K/TNG/C3</t>
  </si>
  <si>
    <t>810067746</t>
  </si>
  <si>
    <t>CHAIN WHEEL BUSH TP 5/8 IN E-22</t>
  </si>
  <si>
    <t>810067745</t>
  </si>
  <si>
    <t>CHAIN WHEEL BUSH TP 5/8 IN E-17</t>
  </si>
  <si>
    <t>810067744</t>
  </si>
  <si>
    <t>CHAIN WHEEL BUSH TP 1 IN E-17 - 2012</t>
  </si>
  <si>
    <t>810067743</t>
  </si>
  <si>
    <t>BUSH TAPER-LOCK 1615 D30</t>
  </si>
  <si>
    <t>810067742</t>
  </si>
  <si>
    <t>BUSH TAPER-LOCK 1615 D35</t>
  </si>
  <si>
    <t>810067741</t>
  </si>
  <si>
    <t>CHAIN WHEEL 3/4-D-18 TL2012</t>
  </si>
  <si>
    <t>810067740</t>
  </si>
  <si>
    <t>BALL BEARING FLCTEY20</t>
  </si>
  <si>
    <t>810067739</t>
  </si>
  <si>
    <t>OTHER BEARING RAE-20-NPPB</t>
  </si>
  <si>
    <t>810067738</t>
  </si>
  <si>
    <t>BEARING GE-45-ES-2RS</t>
  </si>
  <si>
    <t>810067737</t>
  </si>
  <si>
    <t>BEARING GE-25-ES-2RS</t>
  </si>
  <si>
    <t>810067736</t>
  </si>
  <si>
    <t>BEARING GE-20-ES-2RS</t>
  </si>
  <si>
    <t>810067735</t>
  </si>
  <si>
    <t>ROD END KRAMP GIR 25 DO 2RS</t>
  </si>
  <si>
    <t>810067734</t>
  </si>
  <si>
    <t>FILTER BAG L2,0 M SMP-TEX</t>
  </si>
  <si>
    <t>810067732</t>
  </si>
  <si>
    <t>Filter Sleeve 3220x140 5-550-1.1 WOKU</t>
  </si>
  <si>
    <t>810067731</t>
  </si>
  <si>
    <t>Filter Sleeve 2540x117 5-550-1.3 WOKU</t>
  </si>
  <si>
    <t>810067730</t>
  </si>
  <si>
    <t>Filter Sleeve 3700x120 5-400-1.1 WOKU</t>
  </si>
  <si>
    <t>810067728</t>
  </si>
  <si>
    <t>Filter Sleeve 1550x127 5-600-1.1.9.26 WO</t>
  </si>
  <si>
    <t>810067727</t>
  </si>
  <si>
    <t>Filter Sleeve 1820x50/150 5-400-1.1 WOKU</t>
  </si>
  <si>
    <t>810067726</t>
  </si>
  <si>
    <t>Filter Sleeve 2520x50/150 5-400-1.1 WOKU</t>
  </si>
  <si>
    <t>810067725</t>
  </si>
  <si>
    <t>Filter Sleeve 2300x110 5-400-1.1 WOKU</t>
  </si>
  <si>
    <t>810067724</t>
  </si>
  <si>
    <t>Filter Sleeve 3375x160 5-550-1.1</t>
  </si>
  <si>
    <t>810067723</t>
  </si>
  <si>
    <t>Filter Sleeve 2000x120 5-600-1.1.9.26 WO</t>
  </si>
  <si>
    <t>810067699</t>
  </si>
  <si>
    <t>FILTER L 405 MM BOERSEMA</t>
  </si>
  <si>
    <t>810067691</t>
  </si>
  <si>
    <t>SHAFT COUPLING POLYNORM 85 TL2517</t>
  </si>
  <si>
    <t>810067690</t>
  </si>
  <si>
    <t>SHAFT COUPLING ROTEX 75 TL3020</t>
  </si>
  <si>
    <t>810067689</t>
  </si>
  <si>
    <t>SHAFT COUPLING ROTEX 42-1A TL1610</t>
  </si>
  <si>
    <t>810067688</t>
  </si>
  <si>
    <t>SHAFT COUPLING DESCH HWT4-90 TL3535</t>
  </si>
  <si>
    <t>810067687</t>
  </si>
  <si>
    <t>FOUR-LIP V-RING TSN 520 A</t>
  </si>
  <si>
    <t>810067686</t>
  </si>
  <si>
    <t>V-RING TSNX615</t>
  </si>
  <si>
    <t>810067685</t>
  </si>
  <si>
    <t>V-RING TSNX613</t>
  </si>
  <si>
    <t>810067684</t>
  </si>
  <si>
    <t>V-RING TSNX611</t>
  </si>
  <si>
    <t>810067683</t>
  </si>
  <si>
    <t>V-RING TSNX518</t>
  </si>
  <si>
    <t>810067682</t>
  </si>
  <si>
    <t>V-RING FOUR-LIP TSN 513 A</t>
  </si>
  <si>
    <t>810067675</t>
  </si>
  <si>
    <t>INNOMOTICS SIEMENS IEC315 IE4</t>
  </si>
  <si>
    <t>810067631</t>
  </si>
  <si>
    <t>E-MOTOR 400KW 750 SIEM. S1LA84058AB60400</t>
  </si>
  <si>
    <t>810067398</t>
  </si>
  <si>
    <t>PISTON NYLON FOR FILTER 3 DRYER</t>
  </si>
  <si>
    <t>810067397</t>
  </si>
  <si>
    <t>SCREW PUMP FOR SLURRY BN52-6L</t>
  </si>
  <si>
    <t>810067396</t>
  </si>
  <si>
    <t>WHITE METAL FOR BABBIT BEARING</t>
  </si>
  <si>
    <t>810067395</t>
  </si>
  <si>
    <t>V BELT SPC ROTOR B</t>
  </si>
  <si>
    <t>810067394</t>
  </si>
  <si>
    <t>PINION GEAR DIA.2590</t>
  </si>
  <si>
    <t>810067393</t>
  </si>
  <si>
    <t>PINION GEAR BALL MILL 2</t>
  </si>
  <si>
    <t>810067392</t>
  </si>
  <si>
    <t>FILTERBAG CLOTH INSTALLATION 2</t>
  </si>
  <si>
    <t>810067391</t>
  </si>
  <si>
    <t>CRUSH WEAR PLATE VLN TEK149276</t>
  </si>
  <si>
    <t>810067390</t>
  </si>
  <si>
    <t>CRUSH WEAR PLATE VLN TEK149275</t>
  </si>
  <si>
    <t>810067389</t>
  </si>
  <si>
    <t>CRUSH WEAR PLATE VLN TEK148730</t>
  </si>
  <si>
    <t>810067388</t>
  </si>
  <si>
    <t>CRUSH WEAR PLATE VLN TEK141752</t>
  </si>
  <si>
    <t>810067387</t>
  </si>
  <si>
    <t>CRUSH WEAR PLATE VLN TEK141014</t>
  </si>
  <si>
    <t>810067386</t>
  </si>
  <si>
    <t>CRUSH WEAR PLATE VLN TEK141007</t>
  </si>
  <si>
    <t>810067385</t>
  </si>
  <si>
    <t>ROTOR BREAKER BAFFLE PLATE 0855A</t>
  </si>
  <si>
    <t>810067384</t>
  </si>
  <si>
    <t>GRILLE BARS 60X12</t>
  </si>
  <si>
    <t>810067383</t>
  </si>
  <si>
    <t>PINION GEAR TUMBLE DRYER 2</t>
  </si>
  <si>
    <t>810067382</t>
  </si>
  <si>
    <t>TUMBLE DRYER 2 RINGS BRONZE</t>
  </si>
  <si>
    <t>810067381</t>
  </si>
  <si>
    <t>WATER PUMP WK20 S2P-80K</t>
  </si>
  <si>
    <t>810067380</t>
  </si>
  <si>
    <t>WEAR PLATE II BREAKER</t>
  </si>
  <si>
    <t>810067379</t>
  </si>
  <si>
    <t>WEAR PLATE I BREAKER</t>
  </si>
  <si>
    <t>810067378</t>
  </si>
  <si>
    <t>MOTOR REDUCER 37KW DRYER 2</t>
  </si>
  <si>
    <t>810067377</t>
  </si>
  <si>
    <t>ELECTROMOTOR 500KW KM3 BBC UQU 400 L 4P</t>
  </si>
  <si>
    <t>810067376</t>
  </si>
  <si>
    <t>TUMBLE DRYER 3 ROLLER</t>
  </si>
  <si>
    <t>810067375</t>
  </si>
  <si>
    <t>BALL MILL 2 REJECT ROLLER</t>
  </si>
  <si>
    <t>810067374</t>
  </si>
  <si>
    <t>TUMBLE DRYER 3 CONVEYOR BELT</t>
  </si>
  <si>
    <t>810067373</t>
  </si>
  <si>
    <t>BALL MILL 2 CONVEYOR BELT</t>
  </si>
  <si>
    <t>810067372</t>
  </si>
  <si>
    <t>BEARING PINION SHAF BUSHING</t>
  </si>
  <si>
    <t>810067371</t>
  </si>
  <si>
    <t>BALL MILL 2 ROLLER BEARING BUSHING</t>
  </si>
  <si>
    <t>810067370</t>
  </si>
  <si>
    <t>TRANSMISSION CHAIN WHEEL 1 1/2 IN</t>
  </si>
  <si>
    <t>810067369</t>
  </si>
  <si>
    <t>CHRUSER CHAIN CURTAIN DRAWING 125675</t>
  </si>
  <si>
    <t>810067368</t>
  </si>
  <si>
    <t>CHAIN DISCHARGE BELT 17,5</t>
  </si>
  <si>
    <t>810067367</t>
  </si>
  <si>
    <t>COUPLING SLEEVE ELCO GR14</t>
  </si>
  <si>
    <t>810067366</t>
  </si>
  <si>
    <t>COUPLING SLEEVE ELCO GR11</t>
  </si>
  <si>
    <t>810067365</t>
  </si>
  <si>
    <t>ELEVATOR BELT FOR MANGANESE LPWH 630</t>
  </si>
  <si>
    <t>810067363</t>
  </si>
  <si>
    <t>ELEVATOR BELT FOR INSTAL. 2 LPWH 630</t>
  </si>
  <si>
    <t>810067362</t>
  </si>
  <si>
    <t>VALVE ROTARY E TYPE 24.454</t>
  </si>
  <si>
    <t>810067361</t>
  </si>
  <si>
    <t>VALVE ROTARY FOR SILO 15 CD</t>
  </si>
  <si>
    <t>810067360</t>
  </si>
  <si>
    <t>AIR SLIDE L 2000 NT15</t>
  </si>
  <si>
    <t>810067359</t>
  </si>
  <si>
    <t>SHAFT AND PINION</t>
  </si>
  <si>
    <t>810067357</t>
  </si>
  <si>
    <t>HOUSED BEARING FY50FM</t>
  </si>
  <si>
    <t>810067258</t>
  </si>
  <si>
    <t>BALL BEARING 1222-K/C3</t>
  </si>
  <si>
    <t>810067180</t>
  </si>
  <si>
    <t>DISC SPRING 101X1,25</t>
  </si>
  <si>
    <t>810067177</t>
  </si>
  <si>
    <t>BALL BEARING 6216/C3</t>
  </si>
  <si>
    <t>810067175</t>
  </si>
  <si>
    <t>SHAFT SEAL 69X90X10</t>
  </si>
  <si>
    <t>810067149</t>
  </si>
  <si>
    <t>SHUTTLE VALVE NORGREN T65C2800</t>
  </si>
  <si>
    <t>810067148</t>
  </si>
  <si>
    <t>V BELT PULLEY SPA630 2GROOVE BUSH3020</t>
  </si>
  <si>
    <t>810067147</t>
  </si>
  <si>
    <t>SHAFT SEALBA 80/105X13</t>
  </si>
  <si>
    <t>810067139</t>
  </si>
  <si>
    <t>SOLENOID VALVE 3/4 IN 220V A</t>
  </si>
  <si>
    <t>810067130</t>
  </si>
  <si>
    <t>SHAFT SEAL TSNA 607 G</t>
  </si>
  <si>
    <t>810067128</t>
  </si>
  <si>
    <t>SLIDE VALVE NORGREN 5/2 G1/4 V61B513</t>
  </si>
  <si>
    <t>810067126</t>
  </si>
  <si>
    <t>V BELT 7N-0510</t>
  </si>
  <si>
    <t>810067120</t>
  </si>
  <si>
    <t>PILOT VALVE NORGREN VSE4L4D1-A3100</t>
  </si>
  <si>
    <t>810067113</t>
  </si>
  <si>
    <t>V BELT PULLEY SPA 125 3GROOVE</t>
  </si>
  <si>
    <t>810067112</t>
  </si>
  <si>
    <t>V BELT XPA 1282</t>
  </si>
  <si>
    <t>810067111</t>
  </si>
  <si>
    <t>V BELT PULLEY SPA80 3GROOVE BUSH1210</t>
  </si>
  <si>
    <t>810067110</t>
  </si>
  <si>
    <t>V BELT PULLEY SPA125 3GROOVE BUSH2012</t>
  </si>
  <si>
    <t>810067109</t>
  </si>
  <si>
    <t>AIR CONTROL VALVE BAV860FC/W</t>
  </si>
  <si>
    <t>810067107</t>
  </si>
  <si>
    <t>BEARING 2222 K/M/C3</t>
  </si>
  <si>
    <t>810067096</t>
  </si>
  <si>
    <t>DIAPHRAGM VALVE ELSTER J-48 A.S. 3/4</t>
  </si>
  <si>
    <t>810067092</t>
  </si>
  <si>
    <t>AIR CONTROL VALVE SBVA 150F</t>
  </si>
  <si>
    <t>810067087</t>
  </si>
  <si>
    <t>SOLENOID VLV NORGREN SXE9573-Z71-61-19J</t>
  </si>
  <si>
    <t>810067086</t>
  </si>
  <si>
    <t>V BELT XPA 1132</t>
  </si>
  <si>
    <t>810067083</t>
  </si>
  <si>
    <t>V BELT XPA 1000</t>
  </si>
  <si>
    <t>810067082</t>
  </si>
  <si>
    <t>SHAFT SEAL B2 65/90X10</t>
  </si>
  <si>
    <t>810067081</t>
  </si>
  <si>
    <t>SHAFT SEAL B2 90/120X13</t>
  </si>
  <si>
    <t>810067080</t>
  </si>
  <si>
    <t>V BELT XPA 1060</t>
  </si>
  <si>
    <t>810067078</t>
  </si>
  <si>
    <t>V BELT SPZ 1077</t>
  </si>
  <si>
    <t>810067077</t>
  </si>
  <si>
    <t>VALVE PNEUMATIC 5/2 G1/4 IN 220</t>
  </si>
  <si>
    <t>810067076</t>
  </si>
  <si>
    <t>VALVE AK REBUILD KIT DIN 6 IN</t>
  </si>
  <si>
    <t>810067073</t>
  </si>
  <si>
    <t>V BELT PULLEY SPB190 2GROOVE BUSH2517</t>
  </si>
  <si>
    <t>810067072</t>
  </si>
  <si>
    <t>SLEEVE LAROX 10080/200/3L2</t>
  </si>
  <si>
    <t>810067069</t>
  </si>
  <si>
    <t>BALL BEARING YET 210</t>
  </si>
  <si>
    <t>810067068</t>
  </si>
  <si>
    <t>V BELT XPA 882</t>
  </si>
  <si>
    <t>810067067</t>
  </si>
  <si>
    <t>SEALMECHANICAL NU028S0-1</t>
  </si>
  <si>
    <t>810067066</t>
  </si>
  <si>
    <t>SHAFT SEAL BA 55/80X10</t>
  </si>
  <si>
    <t>810067064</t>
  </si>
  <si>
    <t>V BELT XPA 1482</t>
  </si>
  <si>
    <t>810067063</t>
  </si>
  <si>
    <t>V BELT XPA 1232</t>
  </si>
  <si>
    <t>810067062</t>
  </si>
  <si>
    <t>V BELT XPA 900</t>
  </si>
  <si>
    <t>810067050</t>
  </si>
  <si>
    <t>THRUST BEARING GLY PXG 2036015</t>
  </si>
  <si>
    <t>810067049</t>
  </si>
  <si>
    <t>THRUST BEARING GLY.PG 202320A</t>
  </si>
  <si>
    <t>810067047</t>
  </si>
  <si>
    <t>BEARING TU510 M</t>
  </si>
  <si>
    <t>810067046</t>
  </si>
  <si>
    <t>BEARING TU508 M</t>
  </si>
  <si>
    <t>810067045</t>
  </si>
  <si>
    <t>BEARING FY511 M</t>
  </si>
  <si>
    <t>810067044</t>
  </si>
  <si>
    <t>BEARING YET212</t>
  </si>
  <si>
    <t>810067043</t>
  </si>
  <si>
    <t>BALL BEARING YET 209</t>
  </si>
  <si>
    <t>810067042</t>
  </si>
  <si>
    <t>BALL BEARING YET 208</t>
  </si>
  <si>
    <t>810067041</t>
  </si>
  <si>
    <t>BALL BEARING YET 206</t>
  </si>
  <si>
    <t>810067040</t>
  </si>
  <si>
    <t>HOUSED BEARING YAR 212-2FR</t>
  </si>
  <si>
    <t>810067039</t>
  </si>
  <si>
    <t>HOUSED BEARING YAR 208-2FR</t>
  </si>
  <si>
    <t>810067038</t>
  </si>
  <si>
    <t>BALL BEARING 2304 TN</t>
  </si>
  <si>
    <t>810067037</t>
  </si>
  <si>
    <t>BEARING 2318 KM/C3</t>
  </si>
  <si>
    <t>810067036</t>
  </si>
  <si>
    <t>BEARING 2312</t>
  </si>
  <si>
    <t>810067035</t>
  </si>
  <si>
    <t>BEARING 22315 CJ</t>
  </si>
  <si>
    <t>810067034</t>
  </si>
  <si>
    <t>SHAFT SEAL TSNA 615 C</t>
  </si>
  <si>
    <t>810067033</t>
  </si>
  <si>
    <t>SHAFT SEAL TSNA 612 C</t>
  </si>
  <si>
    <t>810067032</t>
  </si>
  <si>
    <t>SHAFT SEAL TSNA 515 C</t>
  </si>
  <si>
    <t>810067027</t>
  </si>
  <si>
    <t>V BELT XPA 2120</t>
  </si>
  <si>
    <t>810067026</t>
  </si>
  <si>
    <t>SHAFT SEAL BA 85/110X13</t>
  </si>
  <si>
    <t>810067024</t>
  </si>
  <si>
    <t>SHAFT SEAL TSNA 506 G</t>
  </si>
  <si>
    <t>810067022</t>
  </si>
  <si>
    <t>BEARING 6308C3</t>
  </si>
  <si>
    <t>810067021</t>
  </si>
  <si>
    <t>BALL BEARING 2315K/C3</t>
  </si>
  <si>
    <t>810067020</t>
  </si>
  <si>
    <t>BALL BEARING 22314E W33</t>
  </si>
  <si>
    <t>810067019</t>
  </si>
  <si>
    <t>BEARING 21311E</t>
  </si>
  <si>
    <t>810067018</t>
  </si>
  <si>
    <t>SHAFT SEAL TSNA 511 C</t>
  </si>
  <si>
    <t>810067007</t>
  </si>
  <si>
    <t>V BELT XPZ 1340</t>
  </si>
  <si>
    <t>810067006</t>
  </si>
  <si>
    <t>V BELT SPA 850</t>
  </si>
  <si>
    <t>810067004</t>
  </si>
  <si>
    <t>V BELT SPA 1857</t>
  </si>
  <si>
    <t>810067003</t>
  </si>
  <si>
    <t>V-BELT SPB 4750</t>
  </si>
  <si>
    <t>810066999</t>
  </si>
  <si>
    <t>DIAPHRAGM VALVE SAUNDERS TYPE KB KB DN15</t>
  </si>
  <si>
    <t>810066997</t>
  </si>
  <si>
    <t>V BELT SPZ 1262</t>
  </si>
  <si>
    <t>810066996</t>
  </si>
  <si>
    <t>SHAFT SEALBA 75/90X10</t>
  </si>
  <si>
    <t>810066994</t>
  </si>
  <si>
    <t>BEARING 6207 2Z</t>
  </si>
  <si>
    <t>810066993</t>
  </si>
  <si>
    <t>BALL BEARING 6203-2Z</t>
  </si>
  <si>
    <t>810066992</t>
  </si>
  <si>
    <t>V BELT 7 LI 160 B/1</t>
  </si>
  <si>
    <t>810066990</t>
  </si>
  <si>
    <t>ROLLER BEARING 22308 CC 22308 E</t>
  </si>
  <si>
    <t>810066989</t>
  </si>
  <si>
    <t>BEARING 1206EKTN9</t>
  </si>
  <si>
    <t>810066988</t>
  </si>
  <si>
    <t>BALL BEARING 6301-2RS1/QE6</t>
  </si>
  <si>
    <t>810066987</t>
  </si>
  <si>
    <t>BEARING HOUSING + INSERT PCFTR50</t>
  </si>
  <si>
    <t>810066986</t>
  </si>
  <si>
    <t>SEAL ARTNR 97-50-361-11 ENT</t>
  </si>
  <si>
    <t>810066985</t>
  </si>
  <si>
    <t>CHAIN SCRAPER L13 OR 2080 ENT</t>
  </si>
  <si>
    <t>810066984</t>
  </si>
  <si>
    <t>PTFE GYLON SEAL 60X75X8 ENT</t>
  </si>
  <si>
    <t>810066983</t>
  </si>
  <si>
    <t>SPROKET THOOTDISC ENT</t>
  </si>
  <si>
    <t>810066982</t>
  </si>
  <si>
    <t>SPROKET 8 THOOT ENT</t>
  </si>
  <si>
    <t>810066981</t>
  </si>
  <si>
    <t>PENDELROLL COMPLETE HOKA  POS 23</t>
  </si>
  <si>
    <t>810066980</t>
  </si>
  <si>
    <t>FILTERDISC D 30 YOSO</t>
  </si>
  <si>
    <t>810066979</t>
  </si>
  <si>
    <t>SEALING RING 15,5X6,6X2,5 YOSO</t>
  </si>
  <si>
    <t>810066978</t>
  </si>
  <si>
    <t>SCRAPER PLT COMPLETE YOSO</t>
  </si>
  <si>
    <t>810066977</t>
  </si>
  <si>
    <t>SCRAPER COMPLETE YOSO</t>
  </si>
  <si>
    <t>810066976</t>
  </si>
  <si>
    <t>COVER YOSO</t>
  </si>
  <si>
    <t>810066975</t>
  </si>
  <si>
    <t>LID YOSO 292074</t>
  </si>
  <si>
    <t>810066974</t>
  </si>
  <si>
    <t>SEALING RING D460-440X35 YOSO</t>
  </si>
  <si>
    <t>810066973</t>
  </si>
  <si>
    <t>SEALING RING D460-420X20 YOSO</t>
  </si>
  <si>
    <t>810066972</t>
  </si>
  <si>
    <t>TENSSIONING CONE YOSO</t>
  </si>
  <si>
    <t>810066971</t>
  </si>
  <si>
    <t>WASHER D1448-662X2,5 YOSO</t>
  </si>
  <si>
    <t>810066969</t>
  </si>
  <si>
    <t>WASHER D1448-662X10 YOSO</t>
  </si>
  <si>
    <t>810066968</t>
  </si>
  <si>
    <t>GRINDPLT YOSO</t>
  </si>
  <si>
    <t>810066967</t>
  </si>
  <si>
    <t>RETENTION RING UNDERLAYMENT ELEMENT YOSO</t>
  </si>
  <si>
    <t>810066966</t>
  </si>
  <si>
    <t>RETENTION RING COVER YOSO</t>
  </si>
  <si>
    <t>810066965</t>
  </si>
  <si>
    <t>RETENTION RING BASE YOSO</t>
  </si>
  <si>
    <t>810066964</t>
  </si>
  <si>
    <t>MILL TABLE COMPLETE YOSO</t>
  </si>
  <si>
    <t>810066963</t>
  </si>
  <si>
    <t>TEFLON-SPRAY YOSO</t>
  </si>
  <si>
    <t>810066962</t>
  </si>
  <si>
    <t>LOCTITE L574 SEAL YOSO</t>
  </si>
  <si>
    <t>810066960</t>
  </si>
  <si>
    <t>COVER HOKA 342589</t>
  </si>
  <si>
    <t>810066959</t>
  </si>
  <si>
    <t>TENSION ELEMENT HOKA 346553</t>
  </si>
  <si>
    <t>810066958</t>
  </si>
  <si>
    <t>PRESS RING HOKA 346551</t>
  </si>
  <si>
    <t>810066957</t>
  </si>
  <si>
    <t>TENSION ELEMENT HOKA 346550</t>
  </si>
  <si>
    <t>810066956</t>
  </si>
  <si>
    <t>RUNNING GEAR SEAL YOSO 292128</t>
  </si>
  <si>
    <t>810066955</t>
  </si>
  <si>
    <t>4KT 25X24 YOSO</t>
  </si>
  <si>
    <t>810066954</t>
  </si>
  <si>
    <t>CROSS-SLOT NUT HM52 YOSO</t>
  </si>
  <si>
    <t>810066953</t>
  </si>
  <si>
    <t>FLANG HOKA 338745</t>
  </si>
  <si>
    <t>810066952</t>
  </si>
  <si>
    <t>FLENCH YOSO 346549</t>
  </si>
  <si>
    <t>810066951</t>
  </si>
  <si>
    <t>SEALING RING 340X5 YOSO</t>
  </si>
  <si>
    <t>810066950</t>
  </si>
  <si>
    <t>S-SHAPE SAFETY 20 YOSO</t>
  </si>
  <si>
    <t>810066949</t>
  </si>
  <si>
    <t>FLUSHAIR COVER YOSO</t>
  </si>
  <si>
    <t>810066948</t>
  </si>
  <si>
    <t>LOKING PLT YOSO</t>
  </si>
  <si>
    <t>810066947</t>
  </si>
  <si>
    <t>SPICIFIC BOLT M20X380 YOSO</t>
  </si>
  <si>
    <t>810066946</t>
  </si>
  <si>
    <t>SUPPORT RING YOSO</t>
  </si>
  <si>
    <t>810066945</t>
  </si>
  <si>
    <t>PENDELROLL SLEEVE HOKA 292141</t>
  </si>
  <si>
    <t>810066944</t>
  </si>
  <si>
    <t>WEAR PROTECTION YOSO 495500</t>
  </si>
  <si>
    <t>810066943</t>
  </si>
  <si>
    <t>LID YOSO 342592</t>
  </si>
  <si>
    <t>810066942</t>
  </si>
  <si>
    <t>SEALING RING 320X5 YOSO</t>
  </si>
  <si>
    <t>810066941</t>
  </si>
  <si>
    <t>HUB YOSO</t>
  </si>
  <si>
    <t>810066940</t>
  </si>
  <si>
    <t>PRESS RING YOSO 346544</t>
  </si>
  <si>
    <t>810066939</t>
  </si>
  <si>
    <t>INNER BUSH YOSO</t>
  </si>
  <si>
    <t>810066938</t>
  </si>
  <si>
    <t>SELF ADJUSTING ROLLERBEARING HOKA 342591</t>
  </si>
  <si>
    <t>810066937</t>
  </si>
  <si>
    <t>PENDELROLL  SHAF THOKA 488370</t>
  </si>
  <si>
    <t>810066936</t>
  </si>
  <si>
    <t>ROLL COMPLETE YOSO</t>
  </si>
  <si>
    <t>810066935</t>
  </si>
  <si>
    <t>SEALING STRIP 5X480X155 YOSO</t>
  </si>
  <si>
    <t>810066934</t>
  </si>
  <si>
    <t>SEALING RING 346X5 YOSO</t>
  </si>
  <si>
    <t>810066933</t>
  </si>
  <si>
    <t>BUSH BEARING YOKOGAWA YOSO</t>
  </si>
  <si>
    <t>810066932</t>
  </si>
  <si>
    <t>SLIDE RING YOSO 292117</t>
  </si>
  <si>
    <t>810066931</t>
  </si>
  <si>
    <t>SLIDE RING YOSO 392808</t>
  </si>
  <si>
    <t>810066930</t>
  </si>
  <si>
    <t>PENDULUM AXLE YOSO</t>
  </si>
  <si>
    <t>810066929</t>
  </si>
  <si>
    <t>NOZZLERING YOSO</t>
  </si>
  <si>
    <t>810066928</t>
  </si>
  <si>
    <t>SEAL HOKA 278598 7-140x170x15</t>
  </si>
  <si>
    <t>810066927</t>
  </si>
  <si>
    <t>SEAL RING DN50 YOSO</t>
  </si>
  <si>
    <t>810066926</t>
  </si>
  <si>
    <t>SEALING STRIP 3X685X45 YOSO</t>
  </si>
  <si>
    <t>810066925</t>
  </si>
  <si>
    <t>SEALING STRIP 3X490X50 YOSO</t>
  </si>
  <si>
    <t>810066921</t>
  </si>
  <si>
    <t>WIRABLE SOCKET IFM E10013</t>
  </si>
  <si>
    <t>810066920</t>
  </si>
  <si>
    <t>WELDINGRING DN80-88 PN16</t>
  </si>
  <si>
    <t>810066919</t>
  </si>
  <si>
    <t>WELDINGRING DN80-88 PN10</t>
  </si>
  <si>
    <t>810066918</t>
  </si>
  <si>
    <t>WELDINGRING DN150-159 PN10</t>
  </si>
  <si>
    <t>810066917</t>
  </si>
  <si>
    <t>WELDINGRING DN150 PN10</t>
  </si>
  <si>
    <t>810066916</t>
  </si>
  <si>
    <t>WELDINGRING DN125-139 PN10</t>
  </si>
  <si>
    <t>810066915</t>
  </si>
  <si>
    <t>WELDINGRING DN100-108 PN 10</t>
  </si>
  <si>
    <t>810066912</t>
  </si>
  <si>
    <t>WASHER H&amp;B 56508</t>
  </si>
  <si>
    <t>810066911</t>
  </si>
  <si>
    <t>BRACKET RITT FOR KS 1483010</t>
  </si>
  <si>
    <t>810066909</t>
  </si>
  <si>
    <t>BRACKET NORGR 4324-50 46350 19739</t>
  </si>
  <si>
    <t>810066907</t>
  </si>
  <si>
    <t>VIBRATOR 1KW 3000 RPM</t>
  </si>
  <si>
    <t>810066906</t>
  </si>
  <si>
    <t>VIBRATOR 1KW 1500 RPM</t>
  </si>
  <si>
    <t>810066905</t>
  </si>
  <si>
    <t>VIBRATOR 1,6KW 1500 RPM</t>
  </si>
  <si>
    <t>810066903</t>
  </si>
  <si>
    <t>VIBRATOR 1,4KW 940 RPM FIEGE</t>
  </si>
  <si>
    <t>810066902</t>
  </si>
  <si>
    <t>VIBRATOR 0,8KW 1500 RPM</t>
  </si>
  <si>
    <t>810066901</t>
  </si>
  <si>
    <t>VIBRATOR 0,7KW 1500 RPM</t>
  </si>
  <si>
    <t>810066900</t>
  </si>
  <si>
    <t>VIBRATOR 0,75KW 1500 RPM</t>
  </si>
  <si>
    <t>810066899</t>
  </si>
  <si>
    <t>VIBRATOR 0,6KW 3000 RPM</t>
  </si>
  <si>
    <t>810066898</t>
  </si>
  <si>
    <t>VIBRATOR 0,6KW 1500 RPM</t>
  </si>
  <si>
    <t>810066897</t>
  </si>
  <si>
    <t>VIBRATOR 0,5KW 3000 RPM KBM</t>
  </si>
  <si>
    <t>810066896</t>
  </si>
  <si>
    <t>VIBRATOR 0,5KW 3000 RPM KBG</t>
  </si>
  <si>
    <t>810066895</t>
  </si>
  <si>
    <t>VIBRATOR 0,5KW 1500 RPM</t>
  </si>
  <si>
    <t>810066893</t>
  </si>
  <si>
    <t>VIBRATOR 0,55KW 1500 RPM AVITEQ</t>
  </si>
  <si>
    <t>810066892</t>
  </si>
  <si>
    <t>VIBRATOR 0,37KW 3000 RPM</t>
  </si>
  <si>
    <t>810066886</t>
  </si>
  <si>
    <t>VENTILATION NOZZLE H&amp;B 2.901.0210.04</t>
  </si>
  <si>
    <t>810066885</t>
  </si>
  <si>
    <t>VENTILATION INSERT H&amp;B 3.849.0928.03</t>
  </si>
  <si>
    <t>810066884</t>
  </si>
  <si>
    <t>VENT VLV DUNGS LGW 0.4-3MBAR</t>
  </si>
  <si>
    <t>810066883</t>
  </si>
  <si>
    <t>VEGAWELL 52 SUBMERSIBLE CERAMIX PRESS</t>
  </si>
  <si>
    <t>810066881</t>
  </si>
  <si>
    <t>VEGAWAVE 62 VIBRATING LEVELSWITCH</t>
  </si>
  <si>
    <t>810066880</t>
  </si>
  <si>
    <t>VEGAWAVE 61 VIBRATING LEVELSWITCH</t>
  </si>
  <si>
    <t>810066879</t>
  </si>
  <si>
    <t>VEGAVIB 62 VIBRATING LEVELSWITCH SOLIDS</t>
  </si>
  <si>
    <t>810066878</t>
  </si>
  <si>
    <t>VEGAPULS SR 68 RADAR SENSORBULK SOLIDS</t>
  </si>
  <si>
    <t>810066877</t>
  </si>
  <si>
    <t>RADAR SENSOR BULK SOLIDS VEGAPULS 69</t>
  </si>
  <si>
    <t>810066876</t>
  </si>
  <si>
    <t>VEGAPULS 68 RADAR SENSOR BULK SOLIDS</t>
  </si>
  <si>
    <t>810066875</t>
  </si>
  <si>
    <t>VEGAPAL RN 3001 LEVELSWITCH EXTENDED</t>
  </si>
  <si>
    <t>810066874</t>
  </si>
  <si>
    <t>VEGAPAL RN 3001 LEVEL-LIMITSWITCH</t>
  </si>
  <si>
    <t>810066873</t>
  </si>
  <si>
    <t>VEGAMET 381 DISPLAY INTEGRAL LEVELSWITCH</t>
  </si>
  <si>
    <t>810066872</t>
  </si>
  <si>
    <t>VEGADIS 371 DISPLAY INTEGRAL LEVELSWITCH</t>
  </si>
  <si>
    <t>810066871</t>
  </si>
  <si>
    <t>VEGADIF 65 DIFFERENTIAL PRESS</t>
  </si>
  <si>
    <t>810066870</t>
  </si>
  <si>
    <t>VEGADIF 55 DIFFERENTIAL PRESS</t>
  </si>
  <si>
    <t>810066868</t>
  </si>
  <si>
    <t>VEGACAP 65 CAPACITIVE PROBE LEVEL DETECT</t>
  </si>
  <si>
    <t>810066867</t>
  </si>
  <si>
    <t>VEGABAR 83 PRESS TRANSMITTER</t>
  </si>
  <si>
    <t>810066866</t>
  </si>
  <si>
    <t>VEGABAR 82 PRESS TRANSMITTER</t>
  </si>
  <si>
    <t>810066865</t>
  </si>
  <si>
    <t>VEGABAR 54 PRESS TRANSMITTER</t>
  </si>
  <si>
    <t>810066864</t>
  </si>
  <si>
    <t>VEGABAR 53 PRESS TRANSMITTER</t>
  </si>
  <si>
    <t>810066863</t>
  </si>
  <si>
    <t>VEGABAR 52 PRESS TRANSMITTER</t>
  </si>
  <si>
    <t>810066861</t>
  </si>
  <si>
    <t>VLV ACTUATOR JJ H300 V2 TYPE J2</t>
  </si>
  <si>
    <t>810066860</t>
  </si>
  <si>
    <t>VLV 3/2 NORGR QM-20134-122-123-12</t>
  </si>
  <si>
    <t>810066859</t>
  </si>
  <si>
    <t>V CONNECTOR SE XZCPA1241L10</t>
  </si>
  <si>
    <t>810066857</t>
  </si>
  <si>
    <t>V BELT PULLEY SPC 224 6GROOVE</t>
  </si>
  <si>
    <t>810066856</t>
  </si>
  <si>
    <t>V BELT PULLEY SPB 410 AXLE 80</t>
  </si>
  <si>
    <t>810066855</t>
  </si>
  <si>
    <t>V BELT PULLEY SPB 250 4C</t>
  </si>
  <si>
    <t>810066854</t>
  </si>
  <si>
    <t>V BELT PULLEY SPB 250 2 GROOVE BUSH 2517</t>
  </si>
  <si>
    <t>810066853</t>
  </si>
  <si>
    <t>V BELT PULLEY SPB 236 5C</t>
  </si>
  <si>
    <t>810066852</t>
  </si>
  <si>
    <t>V BELT PULLEY SPB 200 4A</t>
  </si>
  <si>
    <t>810066851</t>
  </si>
  <si>
    <t>V BELT PULLEY 32</t>
  </si>
  <si>
    <t>810066850</t>
  </si>
  <si>
    <t>V BELT PULLEY H&amp;B 3.275.0630.04</t>
  </si>
  <si>
    <t>810066848</t>
  </si>
  <si>
    <t>V BELT PULLEY H&amp;B 3.275.0628.04</t>
  </si>
  <si>
    <t>810066847</t>
  </si>
  <si>
    <t>V BELT PULLEY H&amp;B 3.275.0627.04</t>
  </si>
  <si>
    <t>810066845</t>
  </si>
  <si>
    <t>V BELT PULLEY SPA 200 4 GROOVE BUSH 2517</t>
  </si>
  <si>
    <t>810066844</t>
  </si>
  <si>
    <t>V BELT PULLEY SPA 160 5 GROOVE BUSH 2517</t>
  </si>
  <si>
    <t>810066843</t>
  </si>
  <si>
    <t>V BELT OPTIBELT H&amp;B 7 PK 2585 2.0</t>
  </si>
  <si>
    <t>810066842</t>
  </si>
  <si>
    <t>UV FLAME DURAG SENSOR 3D-LX-200-UA</t>
  </si>
  <si>
    <t>810066841</t>
  </si>
  <si>
    <t>UV FLAME DETECTOR SIEM.QRA55</t>
  </si>
  <si>
    <t>810066840</t>
  </si>
  <si>
    <t>UV FLAME DET. HOLDER L&amp;G AGG16B QRA55</t>
  </si>
  <si>
    <t>810066839</t>
  </si>
  <si>
    <t>UNIT HAWE R4,3 B13-Z1,1-A 250</t>
  </si>
  <si>
    <t>810066838</t>
  </si>
  <si>
    <t>ULTRASONIC OSCILLATING UNIT 201434659</t>
  </si>
  <si>
    <t>810066836</t>
  </si>
  <si>
    <t>TURNBUCKLE SE XY2CZ402</t>
  </si>
  <si>
    <t>810066835</t>
  </si>
  <si>
    <t>TRAPEZOIDAL GR BAR 40/18X40X1620 OK450V</t>
  </si>
  <si>
    <t>810066833</t>
  </si>
  <si>
    <t>TRANSMITTER TEMP. JH 956521 888 888 23</t>
  </si>
  <si>
    <t>810066832</t>
  </si>
  <si>
    <t>TRANSMITTER TEMPERATUR WM 843230</t>
  </si>
  <si>
    <t>810066831</t>
  </si>
  <si>
    <t>TRANSFORMER HAAN BV UI 303 0162</t>
  </si>
  <si>
    <t>810066830</t>
  </si>
  <si>
    <t>TIME RELAY SIEM.3RP15761 NP30</t>
  </si>
  <si>
    <t>810066829</t>
  </si>
  <si>
    <t>THRUST SYSTEMS 198236 NW/DN</t>
  </si>
  <si>
    <t>810066828</t>
  </si>
  <si>
    <t>THROTTLE VLV DGMFN 3 X A2W B2W 41 HAWE</t>
  </si>
  <si>
    <t>810066827</t>
  </si>
  <si>
    <t>FLANGE THREADED DN80 PN16</t>
  </si>
  <si>
    <t>810066826</t>
  </si>
  <si>
    <t>FLANGE THREADED 3" 300LBS</t>
  </si>
  <si>
    <t>810066825</t>
  </si>
  <si>
    <t>FLANGE THREADED 2" 150LBS</t>
  </si>
  <si>
    <t>810066824</t>
  </si>
  <si>
    <t>FLANGE THREADED 1.5" 300LBS</t>
  </si>
  <si>
    <t>810066822</t>
  </si>
  <si>
    <t>THOOT BELT TENSIONER</t>
  </si>
  <si>
    <t>810066821</t>
  </si>
  <si>
    <t>THERMOSTAT DANFOSS RANGE -5 30+ C° RT4</t>
  </si>
  <si>
    <t>810066818</t>
  </si>
  <si>
    <t>TT TE PT140150 PT100-3L</t>
  </si>
  <si>
    <t>810066817</t>
  </si>
  <si>
    <t>TT TE PT14015 14011 1XS DIN0.35CL.2</t>
  </si>
  <si>
    <t>810066816</t>
  </si>
  <si>
    <t>TT TE PT14015 12006 PT100-3W-CIB</t>
  </si>
  <si>
    <t>810066815</t>
  </si>
  <si>
    <t>TT TE 1S DIN0.35 CL.2SDIN0.35CL.2</t>
  </si>
  <si>
    <t>810066814</t>
  </si>
  <si>
    <t>THERMOCPL JUMO PT100N CR-NIK</t>
  </si>
  <si>
    <t>810066813</t>
  </si>
  <si>
    <t>TT PT1006-85˚C 10%</t>
  </si>
  <si>
    <t>810066812</t>
  </si>
  <si>
    <t>TT TE PT100-3L 550˚C</t>
  </si>
  <si>
    <t>810066811</t>
  </si>
  <si>
    <t>TT PT10008-92 5</t>
  </si>
  <si>
    <t>810066810</t>
  </si>
  <si>
    <t>THERMOCPL PT100 R53</t>
  </si>
  <si>
    <t>810066809</t>
  </si>
  <si>
    <t>TT PT100 JUMO DTRANST01N CR-NIK</t>
  </si>
  <si>
    <t>810066808</t>
  </si>
  <si>
    <t>TT PT100 2 FE-KONST 48-88</t>
  </si>
  <si>
    <t>810066807</t>
  </si>
  <si>
    <t>TT PT100 0-550˚C</t>
  </si>
  <si>
    <t>810066806</t>
  </si>
  <si>
    <t>TT PT BH-PTPT100 S03-92</t>
  </si>
  <si>
    <t>810066805</t>
  </si>
  <si>
    <t>TT PT 100 3L 01-94</t>
  </si>
  <si>
    <t>810066804</t>
  </si>
  <si>
    <t>TT P14015-14005 PT100 1S S-ASA 0.35</t>
  </si>
  <si>
    <t>810066803</t>
  </si>
  <si>
    <t>TT TEP14015 12034 2X PT100-3W</t>
  </si>
  <si>
    <t>810066802</t>
  </si>
  <si>
    <t>TT TE P14015 12023 PT100-3W</t>
  </si>
  <si>
    <t>810066801</t>
  </si>
  <si>
    <t>TT TE P14015 12009 PT100-3N-3W</t>
  </si>
  <si>
    <t>810066800</t>
  </si>
  <si>
    <t>TT TE P14015 12007 PT100-3W-CIB</t>
  </si>
  <si>
    <t>810066799</t>
  </si>
  <si>
    <t>TT TE P14015 12007 PT100-3W</t>
  </si>
  <si>
    <t>810066798</t>
  </si>
  <si>
    <t>TT TE P14015 12005 PT100-3W</t>
  </si>
  <si>
    <t>810066796</t>
  </si>
  <si>
    <t>TT TE ITM3 48-88</t>
  </si>
  <si>
    <t>810066795</t>
  </si>
  <si>
    <t>TT TE 44-92 PT100-3L</t>
  </si>
  <si>
    <t>810066792</t>
  </si>
  <si>
    <t>THERMAL RELAY WEG RPW-PTCE05</t>
  </si>
  <si>
    <t>810066791</t>
  </si>
  <si>
    <t>THERMAL RELAY RELAIS SE LRD2216-24</t>
  </si>
  <si>
    <t>810066790</t>
  </si>
  <si>
    <t>THERMAL RELAY RELAIS SE LR2D23</t>
  </si>
  <si>
    <t>810066788</t>
  </si>
  <si>
    <t>THERMAL RELAY SIEM.LT3S MOOM</t>
  </si>
  <si>
    <t>810066784</t>
  </si>
  <si>
    <t>THERMAL RELAY SE LRD335323-32A</t>
  </si>
  <si>
    <t>810066782</t>
  </si>
  <si>
    <t>THERMAL RELAY SE LRD3223-32A</t>
  </si>
  <si>
    <t>810066781</t>
  </si>
  <si>
    <t>THERMAL RELAY SELRD2112-18A</t>
  </si>
  <si>
    <t>810066780</t>
  </si>
  <si>
    <t>THERMAL RELAY SE LRD169.0-13A</t>
  </si>
  <si>
    <t>810066779</t>
  </si>
  <si>
    <t>THERMAL RELAY SE LRD147-10A</t>
  </si>
  <si>
    <t>810066778</t>
  </si>
  <si>
    <t>THERMAL RELAY SE LRD125.5-8.0A</t>
  </si>
  <si>
    <t>810066777</t>
  </si>
  <si>
    <t>THERMAL RELAY SE LRD104.0-6.0A</t>
  </si>
  <si>
    <t>810066776</t>
  </si>
  <si>
    <t>THERMAL RELAY SE LRD082.5-4.0A</t>
  </si>
  <si>
    <t>810066774</t>
  </si>
  <si>
    <t>THERMAL RELAY SE LRD061.01.6A</t>
  </si>
  <si>
    <t>810066773</t>
  </si>
  <si>
    <t>THERMAL RELAY SE LRD050.63-1.0A</t>
  </si>
  <si>
    <t>810066772</t>
  </si>
  <si>
    <t>THERMAL RELAY SE LRD040.4-0.63A</t>
  </si>
  <si>
    <t>810066771</t>
  </si>
  <si>
    <t>THERMAL RELAY SE LRD 3361 55-77 A</t>
  </si>
  <si>
    <t>810066770</t>
  </si>
  <si>
    <t>THERMAL RELAY SE LRD 33 80-104 A</t>
  </si>
  <si>
    <t>810066769</t>
  </si>
  <si>
    <t>THERMAL RELAY SE LR2D3348-65A</t>
  </si>
  <si>
    <t>810066768</t>
  </si>
  <si>
    <t>THERMAL RELAY SE LR2 D33 63-80A</t>
  </si>
  <si>
    <t>810066767</t>
  </si>
  <si>
    <t>THERMAL RELAY PHOENIX MCR-SC-1CP-LL</t>
  </si>
  <si>
    <t>810066766</t>
  </si>
  <si>
    <t>THERMAL RELAY WM 80113</t>
  </si>
  <si>
    <t>810066764</t>
  </si>
  <si>
    <t>THERMAL BLOCK ADAPTER SE LAD7B106</t>
  </si>
  <si>
    <t>810066763</t>
  </si>
  <si>
    <t>TEST UNIT PROPORTION AIR PC12Q 10BA</t>
  </si>
  <si>
    <t>810066762</t>
  </si>
  <si>
    <t>TENSOR ZSR 350X500-670</t>
  </si>
  <si>
    <t>810066761</t>
  </si>
  <si>
    <t>TENSOR CHAIN 33178</t>
  </si>
  <si>
    <t>810066760</t>
  </si>
  <si>
    <t>TENSOR 519125</t>
  </si>
  <si>
    <t>810066759</t>
  </si>
  <si>
    <t>TENSION ELEMENT ART NR 519125</t>
  </si>
  <si>
    <t>810066757</t>
  </si>
  <si>
    <t>TEMPERATURE SENSOR IFM TS2454</t>
  </si>
  <si>
    <t>810066756</t>
  </si>
  <si>
    <t>TEMPERATURE SENSOR IFM TM4461</t>
  </si>
  <si>
    <t>810066755</t>
  </si>
  <si>
    <t>TEMPERATURE SENSOR IFM TM4100</t>
  </si>
  <si>
    <t>810066754</t>
  </si>
  <si>
    <t>TEMPERATURE SENSOR IFM TK7330</t>
  </si>
  <si>
    <t>810066753</t>
  </si>
  <si>
    <t>TEMPERATURE SENSOR IFM PT5501</t>
  </si>
  <si>
    <t>810066752</t>
  </si>
  <si>
    <t>TEMPERATURE SENSOR IFM PT100 3WCLE</t>
  </si>
  <si>
    <t>810066751</t>
  </si>
  <si>
    <t>TEMPERATURE SENSOR IFM E37640</t>
  </si>
  <si>
    <t>810066750</t>
  </si>
  <si>
    <t>TAPERPIN 2787</t>
  </si>
  <si>
    <t>810066748</t>
  </si>
  <si>
    <t>TACHO JAUDT ZSR 350X500-670</t>
  </si>
  <si>
    <t>810066747</t>
  </si>
  <si>
    <t>SWIVEL ROD EGR/10 201483107</t>
  </si>
  <si>
    <t>810066746</t>
  </si>
  <si>
    <t>SWIVEL HEAD 200345703</t>
  </si>
  <si>
    <t>810066745</t>
  </si>
  <si>
    <t>SWIVEL HEAD 12</t>
  </si>
  <si>
    <t>810066744</t>
  </si>
  <si>
    <t>SWIVEL DUFF NORTON 3S6396K</t>
  </si>
  <si>
    <t>810066743</t>
  </si>
  <si>
    <t>SWITCHING RELAY HIMA H4135A</t>
  </si>
  <si>
    <t>810066740</t>
  </si>
  <si>
    <t>SWITCH SME-8-K-LED-24</t>
  </si>
  <si>
    <t>810066739</t>
  </si>
  <si>
    <t>SWITCH EATON NCB4-12 GM-B3-V1</t>
  </si>
  <si>
    <t>810066738</t>
  </si>
  <si>
    <t>NH FUSE-SWITCH RITT SV9344000</t>
  </si>
  <si>
    <t>810066737</t>
  </si>
  <si>
    <t>NH FUSE-SWITCH RITT SV9343100</t>
  </si>
  <si>
    <t>810066736</t>
  </si>
  <si>
    <t>NH FUSE-SWITCH RITT SV9343050</t>
  </si>
  <si>
    <t>810066735</t>
  </si>
  <si>
    <t>NH FUSE-SWITCH RITT SV9343030</t>
  </si>
  <si>
    <t>810066734</t>
  </si>
  <si>
    <t>SUPPORT ROLL527431</t>
  </si>
  <si>
    <t>810066733</t>
  </si>
  <si>
    <t>SUPPORT ROLL L80 B80 H60 D52/30</t>
  </si>
  <si>
    <t>810066731</t>
  </si>
  <si>
    <t>SUPPORT RING 2791 Pos059</t>
  </si>
  <si>
    <t>810066730</t>
  </si>
  <si>
    <t>STRIP SEAL ZS208 250-300</t>
  </si>
  <si>
    <t>810066729</t>
  </si>
  <si>
    <t>SPROCKET ZSR 350X500-670 127630,0014</t>
  </si>
  <si>
    <t>810066728</t>
  </si>
  <si>
    <t>SPROCKET ZSR 350X500-670 227630,0812</t>
  </si>
  <si>
    <t>810066727</t>
  </si>
  <si>
    <t>SPROCKET TENSOR 602-0217</t>
  </si>
  <si>
    <t>810066726</t>
  </si>
  <si>
    <t>SPROCKET 520631</t>
  </si>
  <si>
    <t>810066725</t>
  </si>
  <si>
    <t>SPRING WASHER H&amp;B 30111</t>
  </si>
  <si>
    <t>810066720</t>
  </si>
  <si>
    <t>SPRING 703</t>
  </si>
  <si>
    <t>810066718</t>
  </si>
  <si>
    <t>SPEEDSENSOR RAMSEY 60-23</t>
  </si>
  <si>
    <t>810066714</t>
  </si>
  <si>
    <t>SPACER RING D250/210</t>
  </si>
  <si>
    <t>810066713</t>
  </si>
  <si>
    <t>SPACER RING D230/200</t>
  </si>
  <si>
    <t>810066712</t>
  </si>
  <si>
    <t>SPACER RING 159</t>
  </si>
  <si>
    <t>810066711</t>
  </si>
  <si>
    <t>SPACER RING</t>
  </si>
  <si>
    <t>810066710</t>
  </si>
  <si>
    <t>SPACER BUSH 12 18 ACTUATOR KEYSTN</t>
  </si>
  <si>
    <t>810066709</t>
  </si>
  <si>
    <t>SPACER 32/30 ARTNR 2.900.1187.04</t>
  </si>
  <si>
    <t>810066708</t>
  </si>
  <si>
    <t>SOLID STATE RELAIS OMRONG G3PB-225B-VD</t>
  </si>
  <si>
    <t>810066705</t>
  </si>
  <si>
    <t>SOLENOID NORGR V2C7L2C1 C313 24V</t>
  </si>
  <si>
    <t>810066704</t>
  </si>
  <si>
    <t>SOL VLV SPARE PART C3022080 SERIES 210</t>
  </si>
  <si>
    <t>810066703</t>
  </si>
  <si>
    <t>FLANGE SLIP-ON DN80-88 PN16</t>
  </si>
  <si>
    <t>810066700</t>
  </si>
  <si>
    <t>FLANGE SLIP-ON DN50-60 PN16</t>
  </si>
  <si>
    <t>810066699</t>
  </si>
  <si>
    <t>FLANGE SLIP-ON DN50 PN16</t>
  </si>
  <si>
    <t>810066698</t>
  </si>
  <si>
    <t>FLANGE SLIP-ON DN40 PN40</t>
  </si>
  <si>
    <t>810066697</t>
  </si>
  <si>
    <t>FLANGE SLIP-ON DN300 PN16</t>
  </si>
  <si>
    <t>810066696</t>
  </si>
  <si>
    <t>FLANGE SLIP-ON DN200 PN16</t>
  </si>
  <si>
    <t>810066695</t>
  </si>
  <si>
    <t>FLANGE SLIP-ON DN125-139 PN6</t>
  </si>
  <si>
    <t>810066694</t>
  </si>
  <si>
    <t>FLANGE SLIP-ON DN100-114 PN16</t>
  </si>
  <si>
    <t>810066692</t>
  </si>
  <si>
    <t>FLANGE SLIP-ON DN40-48 PN10</t>
  </si>
  <si>
    <t>810066691</t>
  </si>
  <si>
    <t>FLANGE SLIP-ON DN25-33 PN40</t>
  </si>
  <si>
    <t>810066690</t>
  </si>
  <si>
    <t>FLANGE SLIP-ON DN250 PN16</t>
  </si>
  <si>
    <t>810066689</t>
  </si>
  <si>
    <t>SLIDE VLV 400X400 BH100</t>
  </si>
  <si>
    <t>810066688</t>
  </si>
  <si>
    <t>SLEEVED 140/120X102</t>
  </si>
  <si>
    <t>810066687</t>
  </si>
  <si>
    <t>SILICONENHOSE TRANSPARANT 6X2 200325798</t>
  </si>
  <si>
    <t>810066686</t>
  </si>
  <si>
    <t>SIGHT GLASS COVER ZSR 350X500/670</t>
  </si>
  <si>
    <t>810066685</t>
  </si>
  <si>
    <t>SHOCK ABSORBER ENIDINE BM21542</t>
  </si>
  <si>
    <t>810066684</t>
  </si>
  <si>
    <t>SHIM 75X75X2.00 75-200BX</t>
  </si>
  <si>
    <t>810066683</t>
  </si>
  <si>
    <t>SHIM 75X75X1.00 75-100BW</t>
  </si>
  <si>
    <t>810066682</t>
  </si>
  <si>
    <t>SHIM 75X75X0.50 75-050BU</t>
  </si>
  <si>
    <t>810066681</t>
  </si>
  <si>
    <t>SHIM 75X75X0.20 75-020BR</t>
  </si>
  <si>
    <t>810066680</t>
  </si>
  <si>
    <t>SHIM 75X75X0.10 75-010BP</t>
  </si>
  <si>
    <t>810066679</t>
  </si>
  <si>
    <t>SHIM 75X75X0.05 75-005BN</t>
  </si>
  <si>
    <t>810066678</t>
  </si>
  <si>
    <t>SHIM 50X50X3.00 50-300AY</t>
  </si>
  <si>
    <t>810066677</t>
  </si>
  <si>
    <t>SHIM 50X50X2.00 50-200AX</t>
  </si>
  <si>
    <t>810066676</t>
  </si>
  <si>
    <t>SHIM 50X50X1.00 50-100AW</t>
  </si>
  <si>
    <t>810066675</t>
  </si>
  <si>
    <t>SHIM 50X50X0.50 50-050AR</t>
  </si>
  <si>
    <t>810066674</t>
  </si>
  <si>
    <t>SHIM 50X50X0.20 50-020AR</t>
  </si>
  <si>
    <t>810066673</t>
  </si>
  <si>
    <t>SHIM 50X50X0.10 50-010AP</t>
  </si>
  <si>
    <t>810066672</t>
  </si>
  <si>
    <t>SHIM 50X50X0.05 50-005AN</t>
  </si>
  <si>
    <t>810066671</t>
  </si>
  <si>
    <t>SHIM 125X125X2.00 125-200DX</t>
  </si>
  <si>
    <t>810066670</t>
  </si>
  <si>
    <t>SHIM 125X125X1.00 125-100DW</t>
  </si>
  <si>
    <t>810066669</t>
  </si>
  <si>
    <t>SHIM 125X125X0.20 125-020DR</t>
  </si>
  <si>
    <t>810066668</t>
  </si>
  <si>
    <t>SHIM 125X125X0.10 125-010DP</t>
  </si>
  <si>
    <t>810066667</t>
  </si>
  <si>
    <t>SHIM 125X125X0.05 125-005DN</t>
  </si>
  <si>
    <t>810066665</t>
  </si>
  <si>
    <t>SHIM 100X100X1.00 100-100CW</t>
  </si>
  <si>
    <t>810066664</t>
  </si>
  <si>
    <t>SHIM 100X100X0.50 100-050CU</t>
  </si>
  <si>
    <t>810066663</t>
  </si>
  <si>
    <t>SHIM 100X100X0.20 100-020CR</t>
  </si>
  <si>
    <t>810066661</t>
  </si>
  <si>
    <t>SHIM 100X100X0.05 100-005CN</t>
  </si>
  <si>
    <t>810066660</t>
  </si>
  <si>
    <t>SHEET METAL 200783116 (4 HALVE)</t>
  </si>
  <si>
    <t>810066659</t>
  </si>
  <si>
    <t>SHAFT ROTARY ZSR 350X500-670</t>
  </si>
  <si>
    <t>810066658</t>
  </si>
  <si>
    <t>SHAFT ROLLER POS 23.1</t>
  </si>
  <si>
    <t>810066657</t>
  </si>
  <si>
    <t>SHAFT RIGHT 3.199.3157.03</t>
  </si>
  <si>
    <t>810066656</t>
  </si>
  <si>
    <t>SHAFT SLEEVE ERIKS 95 SPEEDISLEEVE</t>
  </si>
  <si>
    <t>810066655</t>
  </si>
  <si>
    <t>SHAFT SLEEVE ERIKS 90 SPEEDISLEEVE</t>
  </si>
  <si>
    <t>810066654</t>
  </si>
  <si>
    <t>SHAFT SLEEVE ERIKS 85 SPEEDISLEEVE</t>
  </si>
  <si>
    <t>810066653</t>
  </si>
  <si>
    <t>SHAFT SLEEVE ERIKS82 SPEEDISLEEVE</t>
  </si>
  <si>
    <t>810066652</t>
  </si>
  <si>
    <t>SHAFT SLEEVE SKF 75 SPEEDISLEEVE</t>
  </si>
  <si>
    <t>810066651</t>
  </si>
  <si>
    <t>SHAFT SLEEVE SKF70 SPEEDISLEEVE</t>
  </si>
  <si>
    <t>810066649</t>
  </si>
  <si>
    <t>SHAFT SLEEVE CR 60 SPEEDISLEEVE</t>
  </si>
  <si>
    <t>810066648</t>
  </si>
  <si>
    <t>SHAFT SLEEVE ERIKS 55 SPEEDISLEEVE</t>
  </si>
  <si>
    <t>810066647</t>
  </si>
  <si>
    <t>SHAFT SLEEVE SKF 50 SPEEDISLEEVE</t>
  </si>
  <si>
    <t>810066646</t>
  </si>
  <si>
    <t>SHAFT SLEEVE SKF 40 SPEEDISLEEVE</t>
  </si>
  <si>
    <t>810066645</t>
  </si>
  <si>
    <t>SHAFT SLEEVE SKF 35 SPEEDISLEEVE</t>
  </si>
  <si>
    <t>810066644</t>
  </si>
  <si>
    <t>SHAFT SLEEVE ERIKS 25 SPEEDISLEEVE</t>
  </si>
  <si>
    <t>810066643</t>
  </si>
  <si>
    <t>SHAFT SLEEVE SKF 120 SPEEDISLEEVE</t>
  </si>
  <si>
    <t>810066642</t>
  </si>
  <si>
    <t>SHAFT SLEEVE ERIKS 110 SPEEDISLEEVE</t>
  </si>
  <si>
    <t>810066641</t>
  </si>
  <si>
    <t>SHAFT SLEEVE ERIKS 100 SPEEDISLEEVE</t>
  </si>
  <si>
    <t>810066640</t>
  </si>
  <si>
    <t>SHAFT 50X1580 M20GAT WH1292 HAMERMILL</t>
  </si>
  <si>
    <t>810066639</t>
  </si>
  <si>
    <t>S-FUSE 24V</t>
  </si>
  <si>
    <t>810066638</t>
  </si>
  <si>
    <t>S-FUSE 12V</t>
  </si>
  <si>
    <t>810066637</t>
  </si>
  <si>
    <t>ZSR 350X500-670 SEW RF67DRN112M4</t>
  </si>
  <si>
    <t>810066636</t>
  </si>
  <si>
    <t>SET ELEMENT</t>
  </si>
  <si>
    <t>810066635</t>
  </si>
  <si>
    <t>SENSOR PEPPERL+FUCHS MHBT65A</t>
  </si>
  <si>
    <t>810066634</t>
  </si>
  <si>
    <t>SENSOR PEPPERL+FUCHS MBN3-F31-E8-V1</t>
  </si>
  <si>
    <t>810066633</t>
  </si>
  <si>
    <t>SELF-INDUCTION B5P CD1979</t>
  </si>
  <si>
    <t>810066631</t>
  </si>
  <si>
    <t>SEALRING 722 Pos056</t>
  </si>
  <si>
    <t>810066630</t>
  </si>
  <si>
    <t>SEALRING 1303</t>
  </si>
  <si>
    <t>810066629</t>
  </si>
  <si>
    <t>SEALRING S/D45-D55 3.705.7431.04</t>
  </si>
  <si>
    <t>810066628</t>
  </si>
  <si>
    <t>SEALING TAPE ROUND6X3400</t>
  </si>
  <si>
    <t>810066626</t>
  </si>
  <si>
    <t>SEAL STRIP ZSR 350X500-670</t>
  </si>
  <si>
    <t>810066625</t>
  </si>
  <si>
    <t>SEAL STRIP ZS6301 250-450</t>
  </si>
  <si>
    <t>810066624</t>
  </si>
  <si>
    <t>SEAL SET BEARING TSNH217</t>
  </si>
  <si>
    <t>810066622</t>
  </si>
  <si>
    <t>SEAL SET BEARING TSNA615</t>
  </si>
  <si>
    <t>810066621</t>
  </si>
  <si>
    <t>SEAL SET BEARING TSN620C</t>
  </si>
  <si>
    <t>810066620</t>
  </si>
  <si>
    <t>SEAL SET BEARING TSN613</t>
  </si>
  <si>
    <t>810066619</t>
  </si>
  <si>
    <t>SEAL SET BEARING TSN611</t>
  </si>
  <si>
    <t>810066618</t>
  </si>
  <si>
    <t>SEAL SET BEARING TSN609</t>
  </si>
  <si>
    <t>810066617</t>
  </si>
  <si>
    <t>SEAL SET BEARING TSN528</t>
  </si>
  <si>
    <t>810066616</t>
  </si>
  <si>
    <t>SEAL SET BEARING TSN524</t>
  </si>
  <si>
    <t>810066615</t>
  </si>
  <si>
    <t>SEAL SET BEARING TSN522</t>
  </si>
  <si>
    <t>810066614</t>
  </si>
  <si>
    <t>SEAL SET BEARING TSN520</t>
  </si>
  <si>
    <t>810066613</t>
  </si>
  <si>
    <t>SEAL SET BEARING TSN519</t>
  </si>
  <si>
    <t>810066612</t>
  </si>
  <si>
    <t>SEAL SET BEARING TSN517</t>
  </si>
  <si>
    <t>810066611</t>
  </si>
  <si>
    <t>SEAL SET BEARING TSN516</t>
  </si>
  <si>
    <t>810066610</t>
  </si>
  <si>
    <t>SEAL SET BEARING TSN513</t>
  </si>
  <si>
    <t>810066609</t>
  </si>
  <si>
    <t>SEAL SET BEARING TSN512</t>
  </si>
  <si>
    <t>810066608</t>
  </si>
  <si>
    <t>SEAL SET BEARING TSN511</t>
  </si>
  <si>
    <t>810066607</t>
  </si>
  <si>
    <t>SEAL SET BEARING TSN510</t>
  </si>
  <si>
    <t>810066606</t>
  </si>
  <si>
    <t>SEAL SET BEARING TSN509</t>
  </si>
  <si>
    <t>810066605</t>
  </si>
  <si>
    <t>SEAL RING ZS208 250-300</t>
  </si>
  <si>
    <t>810066602</t>
  </si>
  <si>
    <t>SEAL FORM A 1224</t>
  </si>
  <si>
    <t>810066601</t>
  </si>
  <si>
    <t>SEAL FOR CLASSIFYING HATCH</t>
  </si>
  <si>
    <t>810066600</t>
  </si>
  <si>
    <t>SEAL DN400</t>
  </si>
  <si>
    <t>810066598</t>
  </si>
  <si>
    <t>SEAL COVER 2789</t>
  </si>
  <si>
    <t>810066597</t>
  </si>
  <si>
    <t>SEAL BEARINGHOUSE 2526</t>
  </si>
  <si>
    <t>810066596</t>
  </si>
  <si>
    <t>SEAL BEARING TOP</t>
  </si>
  <si>
    <t>810066595</t>
  </si>
  <si>
    <t>SEAL 7-140X170X15</t>
  </si>
  <si>
    <t>810066594</t>
  </si>
  <si>
    <t>SEAL 2788</t>
  </si>
  <si>
    <t>810066593</t>
  </si>
  <si>
    <t>SEAL 249 Pos197</t>
  </si>
  <si>
    <t>810066592</t>
  </si>
  <si>
    <t>SEAL 150X50X2</t>
  </si>
  <si>
    <t>810066591</t>
  </si>
  <si>
    <t>SEAL 130X160X15</t>
  </si>
  <si>
    <t>810066590</t>
  </si>
  <si>
    <t>SCREW CPLNG 9.932.0001.04</t>
  </si>
  <si>
    <t>810066589</t>
  </si>
  <si>
    <t>SCREEN MESH TIGHTNING,#2MM</t>
  </si>
  <si>
    <t>810066588</t>
  </si>
  <si>
    <t>SCRAPER 5752</t>
  </si>
  <si>
    <t>810066587</t>
  </si>
  <si>
    <t>SCRAPER 345 Pos206</t>
  </si>
  <si>
    <t>810066586</t>
  </si>
  <si>
    <t>SCOOP PM3 CLADDED TCO</t>
  </si>
  <si>
    <t>810066585</t>
  </si>
  <si>
    <t>SCOOP PM01 PM02CLADDED TCO</t>
  </si>
  <si>
    <t>810066584</t>
  </si>
  <si>
    <t>SAFETYSWITCH SCHMERSAL Z5 335-11Z-M20</t>
  </si>
  <si>
    <t>810066583</t>
  </si>
  <si>
    <t>SAFETYSWITCH SCHMERSAL Z4VH-356-11Z-M20</t>
  </si>
  <si>
    <t>810066581</t>
  </si>
  <si>
    <t>SAFETYSWITCH SCHMERSAL T4VH-356-11Z-M20</t>
  </si>
  <si>
    <t>810066579</t>
  </si>
  <si>
    <t>SAFETYSWITCH EATON T0-2-8900 I1 SVB-SW</t>
  </si>
  <si>
    <t>810066578</t>
  </si>
  <si>
    <t>SAFETYSWITCH EATON T0-2-63241GB I1SVB-SW</t>
  </si>
  <si>
    <t>810066577</t>
  </si>
  <si>
    <t>SAFETYSWITCH SCHMERSAL SHG01.103-90-M20</t>
  </si>
  <si>
    <t>810066576</t>
  </si>
  <si>
    <t>SAFETYSWITCH PILZ PSEN CS1.1P CS1.1</t>
  </si>
  <si>
    <t>810066575</t>
  </si>
  <si>
    <t>SAFETYSWITCH EATON P5-125 EA SVB-SW</t>
  </si>
  <si>
    <t>810066574</t>
  </si>
  <si>
    <t>SAFETYSWITCH EATON P3-63 I4 SVB-SW</t>
  </si>
  <si>
    <t>810066573</t>
  </si>
  <si>
    <t>SAFETYSWITCH EATON P1-25 V SVB-N 25A</t>
  </si>
  <si>
    <t>810066572</t>
  </si>
  <si>
    <t>SAFETYSWITCH EATON P1-25 I2 SVB-SW</t>
  </si>
  <si>
    <t>810066571</t>
  </si>
  <si>
    <t>SAFETYSWITCH PILZ ME1S 1AR</t>
  </si>
  <si>
    <t>810066570</t>
  </si>
  <si>
    <t>SAFETYSWITCH LS-502-24 DFF-2BZ X</t>
  </si>
  <si>
    <t>810066569</t>
  </si>
  <si>
    <t>SAFETYSWITCH EATON T0-2-8900 ES SVB-SW</t>
  </si>
  <si>
    <t>810066568</t>
  </si>
  <si>
    <t>SAFETYSWITCH PILZ D4N-1131</t>
  </si>
  <si>
    <t>810066567</t>
  </si>
  <si>
    <t>SAFETYSWITCH PILZ A2 16 12 2VK-M16</t>
  </si>
  <si>
    <t>810066563</t>
  </si>
  <si>
    <t>RUBBERS FOR SCRAPER PE 06</t>
  </si>
  <si>
    <t>810066562</t>
  </si>
  <si>
    <t>RUBBERPLT18401</t>
  </si>
  <si>
    <t>810066561</t>
  </si>
  <si>
    <t>RUBBER TIGHTNING RING</t>
  </si>
  <si>
    <t>810066558</t>
  </si>
  <si>
    <t>RUBBER CPLNG ZSR 350X500-670</t>
  </si>
  <si>
    <t>810066555</t>
  </si>
  <si>
    <t>ROPE PULL KIT RITT XY2 CZ305 50.5 M</t>
  </si>
  <si>
    <t>810066553</t>
  </si>
  <si>
    <t>ROD END M8X35 M12X50 ACTUATOR KEYSTN</t>
  </si>
  <si>
    <t>810066552</t>
  </si>
  <si>
    <t>ROD END 20</t>
  </si>
  <si>
    <t>810066551</t>
  </si>
  <si>
    <t>ROD END 1420X1.5X45 20 CM</t>
  </si>
  <si>
    <t>810066550</t>
  </si>
  <si>
    <t>ROD END 12</t>
  </si>
  <si>
    <t>810066548</t>
  </si>
  <si>
    <t>ROD H&amp;B 200602332</t>
  </si>
  <si>
    <t>810066547</t>
  </si>
  <si>
    <t>RING FELT ZS208 250-300</t>
  </si>
  <si>
    <t>810066545</t>
  </si>
  <si>
    <t>REVERSING CONTRACTORS SE LU2MB0BL</t>
  </si>
  <si>
    <t>810066543</t>
  </si>
  <si>
    <t>RESIN DRAKA 91-NBA 7100153558</t>
  </si>
  <si>
    <t>810066542</t>
  </si>
  <si>
    <t>RESIN 91-NBA DRAKA 7000035337</t>
  </si>
  <si>
    <t>810066541</t>
  </si>
  <si>
    <t>REPAIRSET SET FOR CYL. LD21-160/90</t>
  </si>
  <si>
    <t>810066540</t>
  </si>
  <si>
    <t>REMOVABLE CON. SE STBXTS 2180 18 PIN</t>
  </si>
  <si>
    <t>810066539</t>
  </si>
  <si>
    <t>RELAY SOCKET PHOENIX SE VG 11T 11 PINS</t>
  </si>
  <si>
    <t>810066538</t>
  </si>
  <si>
    <t>RELAY NORGR QM 34 5</t>
  </si>
  <si>
    <t>810066535</t>
  </si>
  <si>
    <t>RELAY IFM MK5119 MKT 3000-APKG 0,9 AS</t>
  </si>
  <si>
    <t>810066534</t>
  </si>
  <si>
    <t>RELAY SE LC1 DT60 AP7</t>
  </si>
  <si>
    <t>810066533</t>
  </si>
  <si>
    <t>RELAY SE LC1 DT20P7</t>
  </si>
  <si>
    <t>810066532</t>
  </si>
  <si>
    <t>RELAY SE LC1 D50P7</t>
  </si>
  <si>
    <t>810066530</t>
  </si>
  <si>
    <t>RELAY SE LC1 D4011</t>
  </si>
  <si>
    <t>810066529</t>
  </si>
  <si>
    <t>RELAY SE LC1 D40 V7</t>
  </si>
  <si>
    <t>810066528</t>
  </si>
  <si>
    <t>RELAY SE LC1 D40 AP7</t>
  </si>
  <si>
    <t>810066527</t>
  </si>
  <si>
    <t>RELAY SE LC1 D32 V7</t>
  </si>
  <si>
    <t>810066526</t>
  </si>
  <si>
    <t>RELAY SE LC1 D32 BL</t>
  </si>
  <si>
    <t>810066525</t>
  </si>
  <si>
    <t>RELAY SE LC1 D25 V7</t>
  </si>
  <si>
    <t>810066524</t>
  </si>
  <si>
    <t>RELAY SE LC1 D18 V7</t>
  </si>
  <si>
    <t>810066523</t>
  </si>
  <si>
    <t>RELAY SE LC1 D18 B7</t>
  </si>
  <si>
    <t>810066522</t>
  </si>
  <si>
    <t>RELAY SE LC1 D128P7</t>
  </si>
  <si>
    <t>810066521</t>
  </si>
  <si>
    <t>RELAY SE LC1 D128 V7</t>
  </si>
  <si>
    <t>810066520</t>
  </si>
  <si>
    <t>RELAY SE LC1 D12 V7</t>
  </si>
  <si>
    <t>810066519</t>
  </si>
  <si>
    <t>RELAY SE LC1 D09P7</t>
  </si>
  <si>
    <t>810066518</t>
  </si>
  <si>
    <t>RELAY SIEM.3RT1016-1BB42</t>
  </si>
  <si>
    <t>810066517</t>
  </si>
  <si>
    <t>RELATIVE HUM EUROSTAT RH240 USTE023-XP</t>
  </si>
  <si>
    <t>810066516</t>
  </si>
  <si>
    <t>REGULATOR NORGR R07-100RNKG 21BAR</t>
  </si>
  <si>
    <t>810066515</t>
  </si>
  <si>
    <t>REGULATOR PROPORTION AIR 20200504</t>
  </si>
  <si>
    <t>810066514</t>
  </si>
  <si>
    <t>REGULATOR PROPORTION AIR 1192282</t>
  </si>
  <si>
    <t>810066513</t>
  </si>
  <si>
    <t>REGISTRATION PLT 80X150 5.099.0695.10</t>
  </si>
  <si>
    <t>810066512</t>
  </si>
  <si>
    <t>REFLECTOR IFM TS14X23 LASER</t>
  </si>
  <si>
    <t>810066511</t>
  </si>
  <si>
    <t>REFLECTOR IFM TS100X100</t>
  </si>
  <si>
    <t>810066510</t>
  </si>
  <si>
    <t>BRACKET NORGR QM 33 P32 23</t>
  </si>
  <si>
    <t>810066508</t>
  </si>
  <si>
    <t>REVLV RITAG DN80-PN40</t>
  </si>
  <si>
    <t>810066507</t>
  </si>
  <si>
    <t>REVLV RITAG DN65-PN40</t>
  </si>
  <si>
    <t>810066506</t>
  </si>
  <si>
    <t>REVLV RITAG DN50-PN10/16</t>
  </si>
  <si>
    <t>810066505</t>
  </si>
  <si>
    <t>REVLV RITAG DN40-PN40</t>
  </si>
  <si>
    <t>810066504</t>
  </si>
  <si>
    <t>REVLV AERZEN DN125</t>
  </si>
  <si>
    <t>810066503</t>
  </si>
  <si>
    <t>REVLV RITAG DN100-PN40</t>
  </si>
  <si>
    <t>810066502</t>
  </si>
  <si>
    <t>CURRENT TRANSF.FAGET A19038 4679 53 0051</t>
  </si>
  <si>
    <t>810066501</t>
  </si>
  <si>
    <t>CURRENT TRANSF.FAGET 6M2706 EM238-0</t>
  </si>
  <si>
    <t>810066500</t>
  </si>
  <si>
    <t>CURRENT TRANSF.FAGET 6M2353 EM223</t>
  </si>
  <si>
    <t>810066499</t>
  </si>
  <si>
    <t>TRANSFORMER FAGET 6M2321 312713-20EM2230</t>
  </si>
  <si>
    <t>810066498</t>
  </si>
  <si>
    <t>CURRENT TRANSF.FAGET 4ZC101 TM2000-1000A</t>
  </si>
  <si>
    <t>810066497</t>
  </si>
  <si>
    <t>CURRENT TRANSF.FAGET 4ZC006 TM800-600-5A</t>
  </si>
  <si>
    <t>810066496</t>
  </si>
  <si>
    <t>CURRENT TRANSF.FAGET 4M8710 RM85-E6A</t>
  </si>
  <si>
    <t>810066495</t>
  </si>
  <si>
    <t>CURRENT TRANSF.FAGET 4M2704N M60N-E4A</t>
  </si>
  <si>
    <t>810066494</t>
  </si>
  <si>
    <t>CURRENT TRANSF.FAGET 4M2408N RM60N-E3A</t>
  </si>
  <si>
    <t>810066493</t>
  </si>
  <si>
    <t>CURRENT TRANSF. FAGET 4M2129N 12M60N-E2A</t>
  </si>
  <si>
    <t>810066491</t>
  </si>
  <si>
    <t>RADIAL PLUNGERPUMP HAWE R4,3</t>
  </si>
  <si>
    <t>810066490</t>
  </si>
  <si>
    <t>PUSH BUTTON EATON M22I2M1 2 BUTTONS</t>
  </si>
  <si>
    <t>810066489</t>
  </si>
  <si>
    <t>PUSH BUTTON EATON M22DGX1-KC11 L RED</t>
  </si>
  <si>
    <t>810066488</t>
  </si>
  <si>
    <t>PUSH BUTTON EATON M22DGX1-KC11 L GREEN</t>
  </si>
  <si>
    <t>810066487</t>
  </si>
  <si>
    <t>PUSH BUTTON EATON FAK-S KC11 I BLACK</t>
  </si>
  <si>
    <t>810066486</t>
  </si>
  <si>
    <t>PUSH BUTTON EATON EMPTY M22-I4</t>
  </si>
  <si>
    <t>810066485</t>
  </si>
  <si>
    <t>PUSH BUTTON EATON EMPTY M22-I3</t>
  </si>
  <si>
    <t>810066484</t>
  </si>
  <si>
    <t>HOSE BEU PUN-8X1,25 8000</t>
  </si>
  <si>
    <t>810066483</t>
  </si>
  <si>
    <t>PUMP BEINLICH KALT ZPA 1-2,50 PM1-2</t>
  </si>
  <si>
    <t>810066482</t>
  </si>
  <si>
    <t>PUMP BEINLICH KALT ZPA 1-0,12</t>
  </si>
  <si>
    <t>810066481</t>
  </si>
  <si>
    <t>PULLEY MOTOR SKR-PULLEY 3XSPCX250</t>
  </si>
  <si>
    <t>810066480</t>
  </si>
  <si>
    <t>PULLY CLASSIFIER SKR-POELIE 3XSPCX300</t>
  </si>
  <si>
    <t>810066479</t>
  </si>
  <si>
    <t>PTFE GLASS CLOTH 3706</t>
  </si>
  <si>
    <t>810066478</t>
  </si>
  <si>
    <t>PT100 JUMO 90255030,378,1003 FWL910</t>
  </si>
  <si>
    <t>810066477</t>
  </si>
  <si>
    <t>PROX SWITCH P&amp;F NBNN3-F31-E8-V1</t>
  </si>
  <si>
    <t>810066476</t>
  </si>
  <si>
    <t>PROX SWITCH BERNSTEIN 6502933004</t>
  </si>
  <si>
    <t>810066475</t>
  </si>
  <si>
    <t>PROX SWITCH FESTO 525 911 SMT-8F-P0</t>
  </si>
  <si>
    <t>810066474</t>
  </si>
  <si>
    <t>PROTECTIVE COVER VEGAPULSE 68</t>
  </si>
  <si>
    <t>810066473</t>
  </si>
  <si>
    <t>PROTECTIVE COVER IFM PRO.SENSOR E30006</t>
  </si>
  <si>
    <t>810066472</t>
  </si>
  <si>
    <t>PRE-WIRED CONNECTOR SE XZCP1865L5</t>
  </si>
  <si>
    <t>810066471</t>
  </si>
  <si>
    <t>PRE-WIRED CONNECTION SE LU9MRC</t>
  </si>
  <si>
    <t>810066470</t>
  </si>
  <si>
    <t>PRESS TRANSMITTER JUMO 404304 DISPLAY</t>
  </si>
  <si>
    <t>810066469</t>
  </si>
  <si>
    <t>PRESS TRANSMITTER JUMO 404304</t>
  </si>
  <si>
    <t>810066468</t>
  </si>
  <si>
    <t>PRESSSWITCH SIEM.SKP15 ,001E2</t>
  </si>
  <si>
    <t>810066467</t>
  </si>
  <si>
    <t>PRESSSWITCH IFM PG2954</t>
  </si>
  <si>
    <t>810066466</t>
  </si>
  <si>
    <t>PRESSSWITCH IFM PG2794</t>
  </si>
  <si>
    <t>810066465</t>
  </si>
  <si>
    <t>PRESSSWITCH IFM PG2451</t>
  </si>
  <si>
    <t>810066464</t>
  </si>
  <si>
    <t>PRESSSWITCH OF LD21-160 90-140-CC</t>
  </si>
  <si>
    <t>810066463</t>
  </si>
  <si>
    <t>PRESSSWITCH TELEMECAN XMXL 8001R2S12EX</t>
  </si>
  <si>
    <t>810066462</t>
  </si>
  <si>
    <t>PRESSSWITCH KRSCH DGT 6U-3 0,4-6MBAR</t>
  </si>
  <si>
    <t>810066461</t>
  </si>
  <si>
    <t>PRESSSWITCHKRSCH DG50UG-4 2,5 -50MBAR</t>
  </si>
  <si>
    <t>810066460</t>
  </si>
  <si>
    <t>PRESSSWITCH KRSCH DG50U-3 2,5-50MBAR</t>
  </si>
  <si>
    <t>810066459</t>
  </si>
  <si>
    <t>PRESSSWITCH KRSCH DG500U-3 100-500MBAR</t>
  </si>
  <si>
    <t>810066458</t>
  </si>
  <si>
    <t>PRESSSWITCH KRSCH DG450UG-3 30-150MBAR</t>
  </si>
  <si>
    <t>810066457</t>
  </si>
  <si>
    <t>PRESSSWITCH KRSCH DG150UG-4 30-150MBAR</t>
  </si>
  <si>
    <t>810066456</t>
  </si>
  <si>
    <t>PRESSSWITCH KRSCH DG10UG-4 1-10MBAR</t>
  </si>
  <si>
    <t>810066455</t>
  </si>
  <si>
    <t>PRESSSWITCH KRSCH DG10U-3 1-10MBAR</t>
  </si>
  <si>
    <t>810066454</t>
  </si>
  <si>
    <t>PRESSSWITCH HW C6045D1043 0,2-3MBAR</t>
  </si>
  <si>
    <t>810066453</t>
  </si>
  <si>
    <t>PRESSSWITCH HW C6045D 1050 1-10MBAR</t>
  </si>
  <si>
    <t>810066452</t>
  </si>
  <si>
    <t>PRESSSWITCH HW C6045D 1027 15-150MBAR</t>
  </si>
  <si>
    <t>810066451</t>
  </si>
  <si>
    <t>PRESSSWITCH FUNACEPRESS BMS 4PS402</t>
  </si>
  <si>
    <t>810066450</t>
  </si>
  <si>
    <t>PRESSSWITCH 804-10.111 2,5B 200554976</t>
  </si>
  <si>
    <t>810066449</t>
  </si>
  <si>
    <t>PRESSURE SENSOR  DISPLAY PN3071</t>
  </si>
  <si>
    <t>810066448</t>
  </si>
  <si>
    <t>PRESS SENSOR IFM DISPLAY PN007A</t>
  </si>
  <si>
    <t>810066447</t>
  </si>
  <si>
    <t>PRESS SENSOR IFM PN2957</t>
  </si>
  <si>
    <t>810066443</t>
  </si>
  <si>
    <t>PRESS REGULATOR DUNGS FRS203 200MBAR</t>
  </si>
  <si>
    <t>810066442</t>
  </si>
  <si>
    <t>PRESS REDUCING VLV VICKERS CG2V80W10</t>
  </si>
  <si>
    <t>810066441</t>
  </si>
  <si>
    <t>PRESS REDUCING VLV CAIPO 0138PN32</t>
  </si>
  <si>
    <t>810066440</t>
  </si>
  <si>
    <t>PRESS GAUGE 63 0-400 BAR</t>
  </si>
  <si>
    <t>810066439</t>
  </si>
  <si>
    <t>PRESS GAUGE 63 0-250 BAR</t>
  </si>
  <si>
    <t>810066438</t>
  </si>
  <si>
    <t>PRESS GAUGE 63 0-100 BAR</t>
  </si>
  <si>
    <t>810066437</t>
  </si>
  <si>
    <t>PRESS GAUGE 63 0-10 BAR</t>
  </si>
  <si>
    <t>810066436</t>
  </si>
  <si>
    <t>PRESS GAUGE 50 0-25 BAR</t>
  </si>
  <si>
    <t>810066435</t>
  </si>
  <si>
    <t>PRESS GAUGE 100 -1-0.6 BAR</t>
  </si>
  <si>
    <t>810066434</t>
  </si>
  <si>
    <t>PRESS GAUGE 100 0-600 BAR</t>
  </si>
  <si>
    <t>810066432</t>
  </si>
  <si>
    <t>PRESS GAUGE 100 0-250 BAR</t>
  </si>
  <si>
    <t>810066431</t>
  </si>
  <si>
    <t>PRESS GAUGE 100 0-2.5 BAR</t>
  </si>
  <si>
    <t>810066430</t>
  </si>
  <si>
    <t>PRESS GAUGE 100 0-10 BAR</t>
  </si>
  <si>
    <t>810066429</t>
  </si>
  <si>
    <t>PRESS GAUGE 0-250 BAR</t>
  </si>
  <si>
    <t>810066428</t>
  </si>
  <si>
    <t>PROTECT. SHROUDS P.TERMINAL SE LA9-F70</t>
  </si>
  <si>
    <t>810066427</t>
  </si>
  <si>
    <t>POWER SUPPLY UNIT WEIMULLER RS-NT116976</t>
  </si>
  <si>
    <t>810066426</t>
  </si>
  <si>
    <t>POWER DISTRIBUTION KIT SE STBPDT3100 K</t>
  </si>
  <si>
    <t>810066424</t>
  </si>
  <si>
    <t>POWER DISTRIBUTION KIT SE STBCPS2111 K</t>
  </si>
  <si>
    <t>810066423</t>
  </si>
  <si>
    <t>POWER CONTACTOR LC1F330</t>
  </si>
  <si>
    <t>810066422</t>
  </si>
  <si>
    <t>POWER CONTACTOR LC1F265</t>
  </si>
  <si>
    <t>810066421</t>
  </si>
  <si>
    <t>POWER CONTACTOR LC1F185</t>
  </si>
  <si>
    <t>810066419</t>
  </si>
  <si>
    <t>POSITIONER ROTERY TYPE IP8100 SMC</t>
  </si>
  <si>
    <t>810066418</t>
  </si>
  <si>
    <t>POSITIONER 17 ACTUATOR KEYSTN</t>
  </si>
  <si>
    <t>810066416</t>
  </si>
  <si>
    <t>POLYURETHANE BALL 50</t>
  </si>
  <si>
    <t>810066415</t>
  </si>
  <si>
    <t>PN INLINE SOL VLV NORGR V61B513A-300</t>
  </si>
  <si>
    <t>810066413</t>
  </si>
  <si>
    <t>PLUG PLT 4709OM18T001 203353392</t>
  </si>
  <si>
    <t>810066412</t>
  </si>
  <si>
    <t>PLUG 17DE9P (1091300) 200356761</t>
  </si>
  <si>
    <t>810066410</t>
  </si>
  <si>
    <t>PHASE MONITOR CGI DPA02 CM40</t>
  </si>
  <si>
    <t>810066408</t>
  </si>
  <si>
    <t>PENDULUM ROLL PM08U-3 460X210 S56 54HRC</t>
  </si>
  <si>
    <t>810066406</t>
  </si>
  <si>
    <t>PENDANT CONTROL STATION SE XACB3201</t>
  </si>
  <si>
    <t>810066404</t>
  </si>
  <si>
    <t>PEDDEL SWEEP JAUDT ZSR 350X500-670</t>
  </si>
  <si>
    <t>810066403</t>
  </si>
  <si>
    <t>PEDDEL SCRAPER JAUDT ZSR 350X500-670</t>
  </si>
  <si>
    <t>810066402</t>
  </si>
  <si>
    <t>PARALLEL WIRING MODULE SE LUFC00</t>
  </si>
  <si>
    <t>810066401</t>
  </si>
  <si>
    <t>PARALLEL WIRING MODULESE LUFC 00</t>
  </si>
  <si>
    <t>810066400</t>
  </si>
  <si>
    <t>PARALLEL INTERFACE KIT SE STBEPI 2145 K</t>
  </si>
  <si>
    <t>810066399</t>
  </si>
  <si>
    <t>AMMETER FAGET 3DIV72 360567 10 150UA</t>
  </si>
  <si>
    <t>810066398</t>
  </si>
  <si>
    <t>CONE WHEEL-MOTOR REDUCTION BEU P3.00KW</t>
  </si>
  <si>
    <t>810066397</t>
  </si>
  <si>
    <t>CHAIN LOCK BEU P25.400X17.02</t>
  </si>
  <si>
    <t>810066396</t>
  </si>
  <si>
    <t>DUBBEL CHAIN SPROCKET BEU P25.400 Z21</t>
  </si>
  <si>
    <t>810066395</t>
  </si>
  <si>
    <t>DUPLEX CHAIN BEU P25.400 Z21 BO.DN70H7</t>
  </si>
  <si>
    <t>810066394</t>
  </si>
  <si>
    <t>2-FACH-CHAIN TENSIONERSPIL BEU P25.4</t>
  </si>
  <si>
    <t>810066393</t>
  </si>
  <si>
    <t>CONECTING LINK BEU P15.875X9.65</t>
  </si>
  <si>
    <t>810066392</t>
  </si>
  <si>
    <t>SINGLEROLLERCHAIN BEU P15.875X9.65 651</t>
  </si>
  <si>
    <t>810066391</t>
  </si>
  <si>
    <t>DUPLEXSPROCKET BEU P15.875 Z12</t>
  </si>
  <si>
    <t>810066390</t>
  </si>
  <si>
    <t>THOOT BELT PULLY BEU P14.000 Z28</t>
  </si>
  <si>
    <t>810066389</t>
  </si>
  <si>
    <t>GEARMOTOR P0.75KW EZ-541200-34716</t>
  </si>
  <si>
    <t>810066388</t>
  </si>
  <si>
    <t>GEARMOTOR P0.75KW EZ-541200-34717</t>
  </si>
  <si>
    <t>810066387</t>
  </si>
  <si>
    <t>GEARMOTOR BEU P0.55KW</t>
  </si>
  <si>
    <t>810066386</t>
  </si>
  <si>
    <t>GEARMOTOR BEU P0.44-2.20 KW</t>
  </si>
  <si>
    <t>810066385</t>
  </si>
  <si>
    <t>OVERLOAD RELAYS IFM LR2 F5371</t>
  </si>
  <si>
    <t>810066384</t>
  </si>
  <si>
    <t>OVERHAUL KIT VLV 125 LAROX</t>
  </si>
  <si>
    <t>810066383</t>
  </si>
  <si>
    <t>OVERHAUL KIT VLV 100 LAROX</t>
  </si>
  <si>
    <t>810066382</t>
  </si>
  <si>
    <t>O-RING 9 6MQL 200325743</t>
  </si>
  <si>
    <t>810066381</t>
  </si>
  <si>
    <t>OPTICAL SENSOR IFM 01D120</t>
  </si>
  <si>
    <t>810066380</t>
  </si>
  <si>
    <t>OPTICAL SENSOR IFM 01D106</t>
  </si>
  <si>
    <t>810066379</t>
  </si>
  <si>
    <t>OILCOOLER TYPE: FG140-1427-4 BOWMAN</t>
  </si>
  <si>
    <t>810066378</t>
  </si>
  <si>
    <t>OILCOOLER FG160-1427-5 BOWMAN</t>
  </si>
  <si>
    <t>810066377</t>
  </si>
  <si>
    <t>OIL SEAL NBR 90X120X12 R</t>
  </si>
  <si>
    <t>810066375</t>
  </si>
  <si>
    <t>OIL SEAL NBR 85X110X10</t>
  </si>
  <si>
    <t>810066373</t>
  </si>
  <si>
    <t>OIL SEAL NBR 70X100X10 R</t>
  </si>
  <si>
    <t>810066372</t>
  </si>
  <si>
    <t>OIL SEAL NBR 65X85X10 R</t>
  </si>
  <si>
    <t>810066371</t>
  </si>
  <si>
    <t>OIL SEAL NBR 62X90X12 RP</t>
  </si>
  <si>
    <t>810066369</t>
  </si>
  <si>
    <t>OIL SEAL NBR 60X90X10 RP</t>
  </si>
  <si>
    <t>810066368</t>
  </si>
  <si>
    <t>OIL SEAL NBR 60X80X10 R</t>
  </si>
  <si>
    <t>810066367</t>
  </si>
  <si>
    <t>OIL SEAL NBR 50X85X13 R</t>
  </si>
  <si>
    <t>810066366</t>
  </si>
  <si>
    <t>OIL SEAL NBR 45X60X10 R</t>
  </si>
  <si>
    <t>810066365</t>
  </si>
  <si>
    <t>OIL SEAL NBR 38X54X10 R</t>
  </si>
  <si>
    <t>810066364</t>
  </si>
  <si>
    <t>OIL SEAL NBR 32X52X7 RP</t>
  </si>
  <si>
    <t>810066363</t>
  </si>
  <si>
    <t>OIL SEAL NBR 30X40X7 RP</t>
  </si>
  <si>
    <t>810066362</t>
  </si>
  <si>
    <t>OIL SEAL NBR 25X40X10 R</t>
  </si>
  <si>
    <t>810066361</t>
  </si>
  <si>
    <t>OIL SEAL NBR 15X30X7 RP</t>
  </si>
  <si>
    <t>810066360</t>
  </si>
  <si>
    <t>OIL SEAL NBR 110X140X13 RP</t>
  </si>
  <si>
    <t>810066358</t>
  </si>
  <si>
    <t>OIL SEAL 80X110X13</t>
  </si>
  <si>
    <t>810066357</t>
  </si>
  <si>
    <t>OIL SEAL 80X110X10 R</t>
  </si>
  <si>
    <t>810066356</t>
  </si>
  <si>
    <t>OIL SEAL 80X100X10</t>
  </si>
  <si>
    <t>810066355</t>
  </si>
  <si>
    <t>OIL SEAL 50X65X6</t>
  </si>
  <si>
    <t>810066354</t>
  </si>
  <si>
    <t>OIL SEAL 50X65X10 R</t>
  </si>
  <si>
    <t>810066353</t>
  </si>
  <si>
    <t>OIL CLPF 680 SUPER 995</t>
  </si>
  <si>
    <t>810066352</t>
  </si>
  <si>
    <t>IDE GUIDINGROLL BEU DN60.0/20.0-54.00-S</t>
  </si>
  <si>
    <t>810066351</t>
  </si>
  <si>
    <t>LINEAIR SET BEU DN40</t>
  </si>
  <si>
    <t>810066350</t>
  </si>
  <si>
    <t>PRECISION AXLE BEU DN40 3036</t>
  </si>
  <si>
    <t>810066349</t>
  </si>
  <si>
    <t>STANDING BEARING UNIT BEU DN30</t>
  </si>
  <si>
    <t>810066348</t>
  </si>
  <si>
    <t>LINEAIR SET BEU DN30</t>
  </si>
  <si>
    <t>810066347</t>
  </si>
  <si>
    <t>PRECISION AXLE BEU DN30H7-950</t>
  </si>
  <si>
    <t>810066344</t>
  </si>
  <si>
    <t>CARRIER ROLLER BEU DN 89.00/25-1344</t>
  </si>
  <si>
    <t>810066342</t>
  </si>
  <si>
    <t>NUT 699</t>
  </si>
  <si>
    <t>810066341</t>
  </si>
  <si>
    <t>NUT 2537</t>
  </si>
  <si>
    <t>810066340</t>
  </si>
  <si>
    <t>NUT 101306</t>
  </si>
  <si>
    <t>810066339</t>
  </si>
  <si>
    <t>RING NORD-LOCK 1893</t>
  </si>
  <si>
    <t>810066338</t>
  </si>
  <si>
    <t>RING NORD-LOCK 1692</t>
  </si>
  <si>
    <t>810066337</t>
  </si>
  <si>
    <t>RING NORD-LOCK 1656</t>
  </si>
  <si>
    <t>810066336</t>
  </si>
  <si>
    <t>RING NORD-LOCK 1247</t>
  </si>
  <si>
    <t>810066335</t>
  </si>
  <si>
    <t>RING NORD-LOCK 1166</t>
  </si>
  <si>
    <t>810066334</t>
  </si>
  <si>
    <t>RING NORD-LOCK 1029</t>
  </si>
  <si>
    <t>810066333</t>
  </si>
  <si>
    <t>V BELT SPC 3750 3 ANTISTATIC ISO1813</t>
  </si>
  <si>
    <t>810066332</t>
  </si>
  <si>
    <t>MULTIFUNCTIONAL INTERFACE IFM IF96004</t>
  </si>
  <si>
    <t>810066331</t>
  </si>
  <si>
    <t>MSUD VLV CONNECTOR IFM FORM BI 11</t>
  </si>
  <si>
    <t>810066330</t>
  </si>
  <si>
    <t>MP3002 R95 1530 34 GL.-HAIN</t>
  </si>
  <si>
    <t>810066329</t>
  </si>
  <si>
    <t>MOUNTING PLT IFM STBX 3000</t>
  </si>
  <si>
    <t>810066328</t>
  </si>
  <si>
    <t>MOUNTING PLT IFM STBX 2100</t>
  </si>
  <si>
    <t>810066327</t>
  </si>
  <si>
    <t>MOUNTING PLT IFM STBX 1000</t>
  </si>
  <si>
    <t>810066326</t>
  </si>
  <si>
    <t>MOUNTING CLAMP IFM E11048</t>
  </si>
  <si>
    <t>810066325</t>
  </si>
  <si>
    <t>MOTORSTARTER SE LUB12 EPI CARD</t>
  </si>
  <si>
    <t>810066324</t>
  </si>
  <si>
    <t>MOTORSTARTER SE LUB32 EPI CARD 32A</t>
  </si>
  <si>
    <t>810066323</t>
  </si>
  <si>
    <t>MOTORSTARTER SE LUB12 12A</t>
  </si>
  <si>
    <t>810066322</t>
  </si>
  <si>
    <t>MOTORSTARTER SE LUB12</t>
  </si>
  <si>
    <t>810066321</t>
  </si>
  <si>
    <t>MOTOR CIRCUIT EATON PKZM01 6.3-G</t>
  </si>
  <si>
    <t>810066320</t>
  </si>
  <si>
    <t>MOTOR CIRCUIT BRKR SE GV3L ME32- 32A</t>
  </si>
  <si>
    <t>810066319</t>
  </si>
  <si>
    <t>MOTOR CIRCUIT BRKR SE GV3L M63 40-40A</t>
  </si>
  <si>
    <t>810066318</t>
  </si>
  <si>
    <t>MOTOR CIRCUIT BRKR SE GV3 M63 48-65A</t>
  </si>
  <si>
    <t>810066317</t>
  </si>
  <si>
    <t>MOTOR CIRCUIT BRKR GV3 M63 40-63A</t>
  </si>
  <si>
    <t>810066316</t>
  </si>
  <si>
    <t>MOTOR CIRCUIT BRKR SE GV2 ME22 20-25A</t>
  </si>
  <si>
    <t>810066315</t>
  </si>
  <si>
    <t>MOTOR CIRCUIT BRKR SE GV2 ME21 17-23A</t>
  </si>
  <si>
    <t>810066314</t>
  </si>
  <si>
    <t>MOTOR CIRCUIT BRKR SEGV2ME04 0.4-0.63A</t>
  </si>
  <si>
    <t>810066313</t>
  </si>
  <si>
    <t>MOTOR CIRCUIT BRKR SE GV2 M14 6-10A</t>
  </si>
  <si>
    <t>810066312</t>
  </si>
  <si>
    <t>MODULAR SUB BASE V70525-8AF 8</t>
  </si>
  <si>
    <t>810066311</t>
  </si>
  <si>
    <t>MODICON STB BUS TERMINATION STBXMP 1100</t>
  </si>
  <si>
    <t>810066310</t>
  </si>
  <si>
    <t>MINIFILTER FESTO 1/4 DB-&amp;-5M 539689 LFR</t>
  </si>
  <si>
    <t>810066309</t>
  </si>
  <si>
    <t>MILL GRINDINGROLLER PT 100; IGGRAEFF</t>
  </si>
  <si>
    <t>810066305</t>
  </si>
  <si>
    <t>MECH TIME RELAY SE LADT4 10-180SECOFF</t>
  </si>
  <si>
    <t>810066304</t>
  </si>
  <si>
    <t>MECH TIME RELAY SE LADT2 0,1-30SECOFF</t>
  </si>
  <si>
    <t>810066302</t>
  </si>
  <si>
    <t>MANGANPLT 3517</t>
  </si>
  <si>
    <t>810066301</t>
  </si>
  <si>
    <t>MANGANPLT 3515</t>
  </si>
  <si>
    <t>810066298</t>
  </si>
  <si>
    <t>MANCHET BIGBAG</t>
  </si>
  <si>
    <t>810066297</t>
  </si>
  <si>
    <t>MANCHET 254 4X AANSLUITING</t>
  </si>
  <si>
    <t>810066296</t>
  </si>
  <si>
    <t>MANCHET 206X70 INCL 2 X ZOOM</t>
  </si>
  <si>
    <t>810066295</t>
  </si>
  <si>
    <t>MAGNSWITCH MG-07-510-HN-C12 201971758</t>
  </si>
  <si>
    <t>810066294</t>
  </si>
  <si>
    <t>CONTACTOR SCHNEIDER LC1D8011</t>
  </si>
  <si>
    <t>810066293</t>
  </si>
  <si>
    <t>MAGNETIC CONTACTORS SE LC1D5011</t>
  </si>
  <si>
    <t>810066291</t>
  </si>
  <si>
    <t>MAGNET MAG NR 100 ART NR 213793</t>
  </si>
  <si>
    <t>810066290</t>
  </si>
  <si>
    <t>M3.0 L650.0-GEAR ROD</t>
  </si>
  <si>
    <t>810066289</t>
  </si>
  <si>
    <t>M3.0 Z25-STRAIGHT GEAR</t>
  </si>
  <si>
    <t>810066288</t>
  </si>
  <si>
    <t>LSTO-RING 2790 Pos057</t>
  </si>
  <si>
    <t>810066287</t>
  </si>
  <si>
    <t>LOCKING PLT VLV 80 ACTUATOR KEYSTN</t>
  </si>
  <si>
    <t>810066286</t>
  </si>
  <si>
    <t>LOCKING PLT L VLV 25 ACTUATOR KEYSTN</t>
  </si>
  <si>
    <t>810066285</t>
  </si>
  <si>
    <t>LOCK RITT KS 1484000</t>
  </si>
  <si>
    <t>810066284</t>
  </si>
  <si>
    <t>LOCK INSERT RITT SZ 2466000</t>
  </si>
  <si>
    <t>810066283</t>
  </si>
  <si>
    <t>LOCK INSERT RITT KS 1492000</t>
  </si>
  <si>
    <t>810066282</t>
  </si>
  <si>
    <t>LOCK INSERT FOR HANDLE RITT TS 8611190</t>
  </si>
  <si>
    <t>810066281</t>
  </si>
  <si>
    <t>LOCATING RING 340X10</t>
  </si>
  <si>
    <t>810066280</t>
  </si>
  <si>
    <t>LOCATING RING 250X15</t>
  </si>
  <si>
    <t>810066279</t>
  </si>
  <si>
    <t>LOCATING RING 220X15</t>
  </si>
  <si>
    <t>810066278</t>
  </si>
  <si>
    <t>LOCATING RING 200X21</t>
  </si>
  <si>
    <t>810066276</t>
  </si>
  <si>
    <t>LOCATING RING 180X14,5</t>
  </si>
  <si>
    <t>810066275</t>
  </si>
  <si>
    <t>LOCATING RING 180X12</t>
  </si>
  <si>
    <t>810066274</t>
  </si>
  <si>
    <t>LOCATING RING 175X12</t>
  </si>
  <si>
    <t>810066273</t>
  </si>
  <si>
    <t>LOCATING RING 170X14,5</t>
  </si>
  <si>
    <t>810066268</t>
  </si>
  <si>
    <t>LOCATING RING 140X16</t>
  </si>
  <si>
    <t>810066267</t>
  </si>
  <si>
    <t>LOCATING RING 140X12,5</t>
  </si>
  <si>
    <t>810066266</t>
  </si>
  <si>
    <t>LOCATING RING 140X10</t>
  </si>
  <si>
    <t>810066265</t>
  </si>
  <si>
    <t>LOCATING RING 130X5</t>
  </si>
  <si>
    <t>810066264</t>
  </si>
  <si>
    <t>LOCATING RING 130X12,5</t>
  </si>
  <si>
    <t>810066263</t>
  </si>
  <si>
    <t>LOCATING RING 120X4</t>
  </si>
  <si>
    <t>810066262</t>
  </si>
  <si>
    <t>LOCATING RING 120X12</t>
  </si>
  <si>
    <t>810066261</t>
  </si>
  <si>
    <t>LOCATING RING 120X10</t>
  </si>
  <si>
    <t>810066260</t>
  </si>
  <si>
    <t>LOCATING RING 100X4</t>
  </si>
  <si>
    <t>810066256</t>
  </si>
  <si>
    <t>LOADCELL HOTTINGER BALDWIN Z6FC3200KG</t>
  </si>
  <si>
    <t>810066255</t>
  </si>
  <si>
    <t>LOADCELL RAMSY 9363-100KG D3-20B3</t>
  </si>
  <si>
    <t>810066253</t>
  </si>
  <si>
    <t>LOADCELL SATORIUS PR6246 12N</t>
  </si>
  <si>
    <t>810066251</t>
  </si>
  <si>
    <t>LOADCELL SATORIUS MP46 13 C3</t>
  </si>
  <si>
    <t>810066250</t>
  </si>
  <si>
    <t>LOADCELL MASTER ENG. L6T-C3-250KG 3B6</t>
  </si>
  <si>
    <t>810066249</t>
  </si>
  <si>
    <t>LOADCELL MASTER ENG. BM8D-C3 2000 KG</t>
  </si>
  <si>
    <t>810066248</t>
  </si>
  <si>
    <t>LOADCELL MASTER ENG. B3G-C3 1 TON</t>
  </si>
  <si>
    <t>810066246</t>
  </si>
  <si>
    <t>LOADCELL RICELAKE 30200RL 200KG</t>
  </si>
  <si>
    <t>810066244</t>
  </si>
  <si>
    <t>LITH BATT 2010 INSTROMET DISPLAY1598787</t>
  </si>
  <si>
    <t>810066242</t>
  </si>
  <si>
    <t>LEVER MANUAL VLV 80 ACTUATOR KEYSTN</t>
  </si>
  <si>
    <t>810066241</t>
  </si>
  <si>
    <t>LEVER MANUAL VLV 16 ACTUATOR KEYSTN</t>
  </si>
  <si>
    <t>810066240</t>
  </si>
  <si>
    <t>LEVER LIMIT SWITCH SE XCRZ 902</t>
  </si>
  <si>
    <t>810066239</t>
  </si>
  <si>
    <t>LEVER H&amp;B 200344584</t>
  </si>
  <si>
    <t>810066238</t>
  </si>
  <si>
    <t>LATERNPIECE DOEDIJN L41 0,75KW HAWE</t>
  </si>
  <si>
    <t>810066237</t>
  </si>
  <si>
    <t>LABYRINTRING YOSO</t>
  </si>
  <si>
    <t>810066231</t>
  </si>
  <si>
    <t>KRANK ARM</t>
  </si>
  <si>
    <t>810066230</t>
  </si>
  <si>
    <t>KNUCKLE JOINT9.940.0027.01</t>
  </si>
  <si>
    <t>810066229</t>
  </si>
  <si>
    <t>KNUCKLE JOINT9.940.0018.01</t>
  </si>
  <si>
    <t>810066224</t>
  </si>
  <si>
    <t>KNIFE BLADES 55957 BESTNR 0018PO14702</t>
  </si>
  <si>
    <t>810066223</t>
  </si>
  <si>
    <t>KNIFE BLADE FUSE NH3 500 A 500V 120KA</t>
  </si>
  <si>
    <t>810066222</t>
  </si>
  <si>
    <t>KNIFE BLADE FUSE NH3 315 A 500V 80KA</t>
  </si>
  <si>
    <t>810066220</t>
  </si>
  <si>
    <t>KNIFE BLADE FUSE NH2 315 A 500V 100KA</t>
  </si>
  <si>
    <t>810066218</t>
  </si>
  <si>
    <t>KNIFE BLADE FUSE NH2 200 A 500V 120KA</t>
  </si>
  <si>
    <t>810066217</t>
  </si>
  <si>
    <t>KNIFE BLADE FUSE NH1C 125 A 500V 100KA</t>
  </si>
  <si>
    <t>810066215</t>
  </si>
  <si>
    <t>KNIFE BLADE FUSE NH1 50 A 500V 120KA</t>
  </si>
  <si>
    <t>810066214</t>
  </si>
  <si>
    <t>KNIFE BLADE FUSE NH1 35 A 500V 120KA</t>
  </si>
  <si>
    <t>810066213</t>
  </si>
  <si>
    <t>KNIFE BLADE FUSE NH1 160 A 500V 120KA</t>
  </si>
  <si>
    <t>810066212</t>
  </si>
  <si>
    <t>KNIFE BLADE FUSE NH1 160 A 500V 100KA</t>
  </si>
  <si>
    <t>810066211</t>
  </si>
  <si>
    <t>KNIFE BLADE FUSE NH00 125 A 500V 120KA</t>
  </si>
  <si>
    <t>810066210</t>
  </si>
  <si>
    <t>KNIFE 2 PIN 2819</t>
  </si>
  <si>
    <t>810066209</t>
  </si>
  <si>
    <t>KNIFE 1 PIN 6601 Pos008Spe</t>
  </si>
  <si>
    <t>810066208</t>
  </si>
  <si>
    <t>KEY LOCK SZ2468000</t>
  </si>
  <si>
    <t>810066207</t>
  </si>
  <si>
    <t>ITT DEG CONTROLL SA201</t>
  </si>
  <si>
    <t>810066206</t>
  </si>
  <si>
    <t>IT2000M WEIGHING SYSTEM</t>
  </si>
  <si>
    <t>810066201</t>
  </si>
  <si>
    <t>INTERFACE RELAY PLC BPT FB NO 2961192</t>
  </si>
  <si>
    <t>810066200</t>
  </si>
  <si>
    <t>INTERFACE RELAY PLC NO 2961202</t>
  </si>
  <si>
    <t>810066199</t>
  </si>
  <si>
    <t>INTERFACE REL SOCKET PLC FB NO 2967219</t>
  </si>
  <si>
    <t>810066198</t>
  </si>
  <si>
    <t>INTERFACE REL SOCKET PLC SB NO 2966016</t>
  </si>
  <si>
    <t>810066197</t>
  </si>
  <si>
    <t>INTERFACE RELAIS SOCKET PLC NO 2967044</t>
  </si>
  <si>
    <t>810066196</t>
  </si>
  <si>
    <t>INTERFACE MODULE UM45-D9S4B</t>
  </si>
  <si>
    <t>810066195</t>
  </si>
  <si>
    <t>INTERFACE PROFIBUS SE STBNDP 2212</t>
  </si>
  <si>
    <t>810066194</t>
  </si>
  <si>
    <t>INTAKE GASKET</t>
  </si>
  <si>
    <t>810066193</t>
  </si>
  <si>
    <t>INTAKE EXPANSION JOINT</t>
  </si>
  <si>
    <t>810066192</t>
  </si>
  <si>
    <t>INSPECTION HATCH YOSO PSEN 1.1P-23 PILZ</t>
  </si>
  <si>
    <t>810066191</t>
  </si>
  <si>
    <t>INSPECTION COVER SEAL</t>
  </si>
  <si>
    <t>810066190</t>
  </si>
  <si>
    <t>INDUCTIVE SENSOR IFM TS325A</t>
  </si>
  <si>
    <t>810066189</t>
  </si>
  <si>
    <t>INDUCTIVE SENSOR IFM NF501A</t>
  </si>
  <si>
    <t>810066188</t>
  </si>
  <si>
    <t>INDUCTIVE SENSOR IFM NBB2 V3 E2</t>
  </si>
  <si>
    <t>810066187</t>
  </si>
  <si>
    <t>INDUCTIVE SENSOR IFM INO108</t>
  </si>
  <si>
    <t>810066186</t>
  </si>
  <si>
    <t>INDUCTIVE SENSOR IFM IN5285</t>
  </si>
  <si>
    <t>810066185</t>
  </si>
  <si>
    <t>INDUCTIVE SENSOR IFM IN5225</t>
  </si>
  <si>
    <t>810066184</t>
  </si>
  <si>
    <t>INDUCTIVE SENSOR IFM IN5224</t>
  </si>
  <si>
    <t>810066183</t>
  </si>
  <si>
    <t>INDUCTIVE SENSOR IFM IN0108</t>
  </si>
  <si>
    <t>810066182</t>
  </si>
  <si>
    <t>INDUCTIVE SENSOR IFM IIA3010</t>
  </si>
  <si>
    <t>810066181</t>
  </si>
  <si>
    <t>INDUCTIVE SENSOR IFM II5751</t>
  </si>
  <si>
    <t>810066180</t>
  </si>
  <si>
    <t>INDUCTIVE SENSOR IFM II5488</t>
  </si>
  <si>
    <t>810066179</t>
  </si>
  <si>
    <t>INDUCTIVE SENSOR IFM IGT21A</t>
  </si>
  <si>
    <t>810066178</t>
  </si>
  <si>
    <t>INDUCTIVE SENSOR IFM IGT204</t>
  </si>
  <si>
    <t>810066177</t>
  </si>
  <si>
    <t>INDUCTIVE SENSOR IFM IGS279</t>
  </si>
  <si>
    <t>810066176</t>
  </si>
  <si>
    <t>INDUCTIVE SENSOR IFM IGS214</t>
  </si>
  <si>
    <t>810066175</t>
  </si>
  <si>
    <t>INDUCTIVE SENSOR IFM IG0363</t>
  </si>
  <si>
    <t>810066174</t>
  </si>
  <si>
    <t>INDUCTIVE SENSOR IFM IFC205</t>
  </si>
  <si>
    <t>810066173</t>
  </si>
  <si>
    <t>INDUCTIVE SENSOR IFM IF5760</t>
  </si>
  <si>
    <t>810066172</t>
  </si>
  <si>
    <t>INDUCTIVE SENSOR IFM IF5626</t>
  </si>
  <si>
    <t>810066170</t>
  </si>
  <si>
    <t>INDUCTIVE SENSOR IFM IF0027</t>
  </si>
  <si>
    <t>810066169</t>
  </si>
  <si>
    <t>INDUCTIVE SENSOR IFM IE5399</t>
  </si>
  <si>
    <t>810066168</t>
  </si>
  <si>
    <t>INDUCTIVE SENSOR IFM IB0004</t>
  </si>
  <si>
    <t>810066167</t>
  </si>
  <si>
    <t>INDUCTIVE SENSOR IFM EX 112DEX1DA21</t>
  </si>
  <si>
    <t>810066166</t>
  </si>
  <si>
    <t>INDUCTIVE SENSOR IFM BLOCK 792E06</t>
  </si>
  <si>
    <t>810066165</t>
  </si>
  <si>
    <t>INDICATING BEACON SE XVBL4B3</t>
  </si>
  <si>
    <t>810066164</t>
  </si>
  <si>
    <t>IMPELLER SHAFT ASS 12436 200488059</t>
  </si>
  <si>
    <t>810066163</t>
  </si>
  <si>
    <t>IMPELLER 5 BLADE R130HARD</t>
  </si>
  <si>
    <t>810066162</t>
  </si>
  <si>
    <t>HOUSING DANFOSS 017436966</t>
  </si>
  <si>
    <t>810066161</t>
  </si>
  <si>
    <t>HOUSING GEARS 6598</t>
  </si>
  <si>
    <t>810066160</t>
  </si>
  <si>
    <t>HOUSING BEARING ZS208 250-300</t>
  </si>
  <si>
    <t>810066159</t>
  </si>
  <si>
    <t>HOUSING BEARING UCP314 SKF</t>
  </si>
  <si>
    <t>810066158</t>
  </si>
  <si>
    <t>HOUSING BEARING TAKE UPL PTUE50 INA</t>
  </si>
  <si>
    <t>810066157</t>
  </si>
  <si>
    <t>HOUSING BEARING TAKE UP TU500M INA</t>
  </si>
  <si>
    <t>810066156</t>
  </si>
  <si>
    <t>HOUSING BEARING TAKE UP T210E INA</t>
  </si>
  <si>
    <t>810066155</t>
  </si>
  <si>
    <t>HOUSING BEARING TAKE UP PTUE40 INA</t>
  </si>
  <si>
    <t>810066154</t>
  </si>
  <si>
    <t>HOUSING BEARING TAKE UP GGTUE12 INA</t>
  </si>
  <si>
    <t>810066153</t>
  </si>
  <si>
    <t>HOUSING BEARING SYJ514</t>
  </si>
  <si>
    <t>810066152</t>
  </si>
  <si>
    <t>HOUSING BEARING SY60</t>
  </si>
  <si>
    <t>810066151</t>
  </si>
  <si>
    <t>HOUSING BEARING SY55</t>
  </si>
  <si>
    <t>810066150</t>
  </si>
  <si>
    <t>HOUSING BEARING SY50</t>
  </si>
  <si>
    <t>810066149</t>
  </si>
  <si>
    <t>HOUSING BEARING SNL 517-614</t>
  </si>
  <si>
    <t>810066148</t>
  </si>
  <si>
    <t>HOUSING BEARING SNL 515-612</t>
  </si>
  <si>
    <t>810066147</t>
  </si>
  <si>
    <t>HOUSING BEARING SNL 512-610</t>
  </si>
  <si>
    <t>810066146</t>
  </si>
  <si>
    <t>BEARING - SNL 508-607</t>
  </si>
  <si>
    <t>810066145</t>
  </si>
  <si>
    <t>HOUSING BEARING SLR70</t>
  </si>
  <si>
    <t>810066144</t>
  </si>
  <si>
    <t>HOUSING BEARING SEGU30</t>
  </si>
  <si>
    <t>810066143</t>
  </si>
  <si>
    <t>HOUSING BEARING SEGU20</t>
  </si>
  <si>
    <t>810066142</t>
  </si>
  <si>
    <t>HOUSING BEARING 255</t>
  </si>
  <si>
    <t>810066141</t>
  </si>
  <si>
    <t>HOUSING BEARING 230</t>
  </si>
  <si>
    <t>810066140</t>
  </si>
  <si>
    <t>GASKET JAUDT ZS6301X250-450 6630,0017</t>
  </si>
  <si>
    <t>810066139</t>
  </si>
  <si>
    <t>HOUSE BEARING JAUDT ZSR 350X500-670</t>
  </si>
  <si>
    <t>810066138</t>
  </si>
  <si>
    <t>HOUER COUNTER FAGET 329666 UIS 96</t>
  </si>
  <si>
    <t>810066137</t>
  </si>
  <si>
    <t>HOSE 10 BAR 100R4 ALFAGOMMA</t>
  </si>
  <si>
    <t>810066136</t>
  </si>
  <si>
    <t>HGL- 1/2-NON RETURN VLV</t>
  </si>
  <si>
    <t>810066135</t>
  </si>
  <si>
    <t>HANDLE RITT TS8611070</t>
  </si>
  <si>
    <t>810066134</t>
  </si>
  <si>
    <t>HAMER WIVE ZIPPE BRG100 W99 HAMERMILL</t>
  </si>
  <si>
    <t>810066133</t>
  </si>
  <si>
    <t>HAMER WIVE ZIPPE BRG100 D76 DISPENGEER</t>
  </si>
  <si>
    <t>810066132</t>
  </si>
  <si>
    <t>HAMER AX RZ P07-1 42CRMO4 20X936 HAMER</t>
  </si>
  <si>
    <t>810066131</t>
  </si>
  <si>
    <t>HAMER AX RZ P07 42CRMO4 20X797 DISPER</t>
  </si>
  <si>
    <t>810066130</t>
  </si>
  <si>
    <t>HAMER 240X100X35 HARDOX500 HAMERMILL</t>
  </si>
  <si>
    <t>810066129</t>
  </si>
  <si>
    <t>GUIDINGPLT DN55</t>
  </si>
  <si>
    <t>810066128</t>
  </si>
  <si>
    <t>GUIDINGPLT DN45 200327488</t>
  </si>
  <si>
    <t>810066127</t>
  </si>
  <si>
    <t>GUIDING S/MB 20LANG ARTNR 3.506.1572.04</t>
  </si>
  <si>
    <t>810066126</t>
  </si>
  <si>
    <t>GUIDING PLT 66023</t>
  </si>
  <si>
    <t>810066125</t>
  </si>
  <si>
    <t>GUIDE ROD H&amp;B</t>
  </si>
  <si>
    <t>810066124</t>
  </si>
  <si>
    <t>GROUND FAULT MODULE S393 63A 400V</t>
  </si>
  <si>
    <t>810066123</t>
  </si>
  <si>
    <t>GROUND FAULT MODULE S273 25A 400V</t>
  </si>
  <si>
    <t>810066122</t>
  </si>
  <si>
    <t>GROUND FAULT MODULE S273 20A 400V</t>
  </si>
  <si>
    <t>810066121</t>
  </si>
  <si>
    <t>GROUND FAULT MODULE S273 16A 400V</t>
  </si>
  <si>
    <t>810066120</t>
  </si>
  <si>
    <t>GROUND FAULT MODULE S271 4A 230V</t>
  </si>
  <si>
    <t>810066119</t>
  </si>
  <si>
    <t>GROUND FAULT MODULE S263 6A 400V</t>
  </si>
  <si>
    <t>810066118</t>
  </si>
  <si>
    <t>GROUND FAULT MODULE S203M 10A 400V</t>
  </si>
  <si>
    <t>810066117</t>
  </si>
  <si>
    <t>GROUND FAULT MODULE NC100H 100A 415V</t>
  </si>
  <si>
    <t>810066116</t>
  </si>
  <si>
    <t>GROUND FAULT MODULE D5203NC 400V</t>
  </si>
  <si>
    <t>810066115</t>
  </si>
  <si>
    <t>GROUND FAULT MODULE C60N 6A 230 400V</t>
  </si>
  <si>
    <t>810066114</t>
  </si>
  <si>
    <t>GROUND FAULT MODULE 6A 380V SERIES TGL</t>
  </si>
  <si>
    <t>810066113</t>
  </si>
  <si>
    <t>GROUND FAULT MODULE 25A 380V SERIES TGL</t>
  </si>
  <si>
    <t>810066112</t>
  </si>
  <si>
    <t>GROUND FAULT MODULE 16A 400V SERIES E</t>
  </si>
  <si>
    <t>810066111</t>
  </si>
  <si>
    <t>GROUND FAULT MODULE 16A 230V SERIES E</t>
  </si>
  <si>
    <t>810066110</t>
  </si>
  <si>
    <t>GROUND FAULT MODULE 10A 400V SERIES E</t>
  </si>
  <si>
    <t>810066109</t>
  </si>
  <si>
    <t>GRLA3/8-QS-8_B-SMOTHER VLV</t>
  </si>
  <si>
    <t>810066108</t>
  </si>
  <si>
    <t>GRINDING RING PM08 1270X190 S31676 PM03</t>
  </si>
  <si>
    <t>810066107</t>
  </si>
  <si>
    <t>GRINDING RING 1270X190 S58 42-46 HRC</t>
  </si>
  <si>
    <t>810066106</t>
  </si>
  <si>
    <t>GREASNIPPLE 1383</t>
  </si>
  <si>
    <t>810066104</t>
  </si>
  <si>
    <t>GREASE RING D 230X30</t>
  </si>
  <si>
    <t>810066103</t>
  </si>
  <si>
    <t>GRADIENT ACTUATOR KEYSTN FOR POSITIONER</t>
  </si>
  <si>
    <t>810066102</t>
  </si>
  <si>
    <t>GRADIENT ACTUATOR KEYSTN 18 25</t>
  </si>
  <si>
    <t>810066101</t>
  </si>
  <si>
    <t>GRADIENT ACTUATOR KEYSTN 11 16</t>
  </si>
  <si>
    <t>810066100</t>
  </si>
  <si>
    <t>GLUE FOR EXPANSION JOINT</t>
  </si>
  <si>
    <t>810066099</t>
  </si>
  <si>
    <t>GLOBE VLV ASCO E290A390</t>
  </si>
  <si>
    <t>810066098</t>
  </si>
  <si>
    <t>GLOBE VLV ASCO E290A385</t>
  </si>
  <si>
    <t>810066097</t>
  </si>
  <si>
    <t>GLOBE VLV ASCO E290A025</t>
  </si>
  <si>
    <t>810066096</t>
  </si>
  <si>
    <t>GLAND JAUDT ZSR 350X500-670 118000,1393</t>
  </si>
  <si>
    <t>810066095</t>
  </si>
  <si>
    <t>GLAND JAUDT ZSR 350X500-670 104630,0289</t>
  </si>
  <si>
    <t>810066094</t>
  </si>
  <si>
    <t>GLAND JAUDT ZS6301 250-450</t>
  </si>
  <si>
    <t>810066093</t>
  </si>
  <si>
    <t>GLAND JAUDT ZS208 250-300</t>
  </si>
  <si>
    <t>810066089</t>
  </si>
  <si>
    <t>GEAR MOTOR JAUDT ZS208 250-300</t>
  </si>
  <si>
    <t>810066088</t>
  </si>
  <si>
    <t>GASKET JAUDT ZSR350X500-670</t>
  </si>
  <si>
    <t>810066086</t>
  </si>
  <si>
    <t>GASKET ROPE BLACK 4X3310</t>
  </si>
  <si>
    <t>810066085</t>
  </si>
  <si>
    <t>GASKET ROPE BLACK 4X2045</t>
  </si>
  <si>
    <t>810066084</t>
  </si>
  <si>
    <t>GASKET COMPRESSION ZS208 250-300</t>
  </si>
  <si>
    <t>810066083</t>
  </si>
  <si>
    <t>GAS VLV ACTUATOR AUMA DMVM-MC01.1</t>
  </si>
  <si>
    <t>810066081</t>
  </si>
  <si>
    <t>IGNITION BURNER HEGWZA147M 50-150</t>
  </si>
  <si>
    <t>810066080</t>
  </si>
  <si>
    <t>IGNITION BURNER SCEBPB20A 23,3 KW 20 CM</t>
  </si>
  <si>
    <t>810066079</t>
  </si>
  <si>
    <t>IGNITION BURNER SCE PB20A 23.3 KW 75 CM</t>
  </si>
  <si>
    <t>810066077</t>
  </si>
  <si>
    <t>GAS FLOW METER ITRON TZMZ3</t>
  </si>
  <si>
    <t>810066076</t>
  </si>
  <si>
    <t>GAS FLOW METER ITRON MZ80</t>
  </si>
  <si>
    <t>810066075</t>
  </si>
  <si>
    <t>FUSE-SWITCH RITT SV9344.230 100A</t>
  </si>
  <si>
    <t>810066074</t>
  </si>
  <si>
    <t>FUSE-SWITCH RITT SV9344.130 250A</t>
  </si>
  <si>
    <t>810066073</t>
  </si>
  <si>
    <t>FUSE-SWITCH RITT SV3071 (5PC)</t>
  </si>
  <si>
    <t>810066072</t>
  </si>
  <si>
    <t>FUSE-SWITCH RITT 630A SV943.330</t>
  </si>
  <si>
    <t>810066071</t>
  </si>
  <si>
    <t>FUSE-SWITCH RITT 400A SV943.250</t>
  </si>
  <si>
    <t>810066070</t>
  </si>
  <si>
    <t>FUSE-SWITCH RITT 250A SV943.150</t>
  </si>
  <si>
    <t>810066069</t>
  </si>
  <si>
    <t>FUSE HOLDER LF580G 80A 550V</t>
  </si>
  <si>
    <t>810066068</t>
  </si>
  <si>
    <t>Fuse Diazed  500V 63A</t>
  </si>
  <si>
    <t>810066067</t>
  </si>
  <si>
    <t>Fuse Diazed  500V 50A</t>
  </si>
  <si>
    <t>810066063</t>
  </si>
  <si>
    <t>FUSE DIAZED DII 2A 500V</t>
  </si>
  <si>
    <t>810066062</t>
  </si>
  <si>
    <t>Fuse Diazed  500V 25A</t>
  </si>
  <si>
    <t>810066061</t>
  </si>
  <si>
    <t>FUSE DIAZED DII 20A 500V</t>
  </si>
  <si>
    <t>810066059</t>
  </si>
  <si>
    <t>FUSE DIAZED DII 10A 500V</t>
  </si>
  <si>
    <t>810066057</t>
  </si>
  <si>
    <t>FUSE COVER DII 25A 500V</t>
  </si>
  <si>
    <t>810066056</t>
  </si>
  <si>
    <t>FRAME REXNORD</t>
  </si>
  <si>
    <t>810066055</t>
  </si>
  <si>
    <t>FORM A 32 CONNECTOR NORGR M P15737</t>
  </si>
  <si>
    <t>810066054</t>
  </si>
  <si>
    <t>FLOWSENSOR IFM SI5000</t>
  </si>
  <si>
    <t>810066053</t>
  </si>
  <si>
    <t>FLOWSENSOR IFM SA1000</t>
  </si>
  <si>
    <t>810066049</t>
  </si>
  <si>
    <t>FLEXIBLE CPLNG DESSCHTX60</t>
  </si>
  <si>
    <t>810065944</t>
  </si>
  <si>
    <t>FILTERMAT RITT 173X173 SK 3171100</t>
  </si>
  <si>
    <t>810065942</t>
  </si>
  <si>
    <t>FILTERMAT RITT 221X221 SK 3172100</t>
  </si>
  <si>
    <t>810065923</t>
  </si>
  <si>
    <t>END PLT KIT G3/8 NORGR V70425-CAC</t>
  </si>
  <si>
    <t>810065796</t>
  </si>
  <si>
    <t>ELECTROMOTOR 3,0KW 750 RPM 132M B5</t>
  </si>
  <si>
    <t>810065795</t>
  </si>
  <si>
    <t>ELECTROMOTOR 3,0KW 750 RPM 132M B3</t>
  </si>
  <si>
    <t>810065794</t>
  </si>
  <si>
    <t>ELECTROMOTOR 3,0KW 750 RPM 132M B14</t>
  </si>
  <si>
    <t>810065793</t>
  </si>
  <si>
    <t>ELECTROMOTOR 3,0KW 3000 RPM 100L B5</t>
  </si>
  <si>
    <t>810065792</t>
  </si>
  <si>
    <t>ELECTROMOTOR 3,0KW 1500 RPM 100L B3</t>
  </si>
  <si>
    <t>810065791</t>
  </si>
  <si>
    <t>ELECTROMOTOR 3,0KW 1500 RPM 100L B14</t>
  </si>
  <si>
    <t>810065789</t>
  </si>
  <si>
    <t>ELECTROMOTOR 3,0KW 1000 RPM 132S B3</t>
  </si>
  <si>
    <t>810065786</t>
  </si>
  <si>
    <t>ELECTROMOTOR 250KW 750 RPM 355L B3</t>
  </si>
  <si>
    <t>810065785</t>
  </si>
  <si>
    <t>ELECTROMOTOR 250KW 3000 RPM 315L B3 NU</t>
  </si>
  <si>
    <t>810065784</t>
  </si>
  <si>
    <t>ELECTROMOTOR 250KW 3000 RPM 315L B3</t>
  </si>
  <si>
    <t>810065783</t>
  </si>
  <si>
    <t>ELECTROMOTOR 250KW 1500 RPM 315L B3 NU</t>
  </si>
  <si>
    <t>810065782</t>
  </si>
  <si>
    <t>ELECTROMOTOR 250KW 1500 RPM 315L B3</t>
  </si>
  <si>
    <t>810065781</t>
  </si>
  <si>
    <t>ELECTROMOTOR 250KW 1000 RPM 315L B3 NU</t>
  </si>
  <si>
    <t>810065779</t>
  </si>
  <si>
    <t>ELECTROMOTOR 22KW 750 RPM 225M B5</t>
  </si>
  <si>
    <t>810065778</t>
  </si>
  <si>
    <t>ELECTROMOTOR 22KW 750 RPM 225M B3 NU</t>
  </si>
  <si>
    <t>810065777</t>
  </si>
  <si>
    <t>ELECTROMOTOR 22KW 750 RPM 225M B3</t>
  </si>
  <si>
    <t>810065776</t>
  </si>
  <si>
    <t>ELECTROMOTOR 22KW 750 RPM 225M B14</t>
  </si>
  <si>
    <t>810065775</t>
  </si>
  <si>
    <t>ELECTROMOTOR 22KW 3000 RPM 180M B5</t>
  </si>
  <si>
    <t>810065774</t>
  </si>
  <si>
    <t>ELECTROMOTOR 22KW 3000 RPM 180M B3 NU</t>
  </si>
  <si>
    <t>810065773</t>
  </si>
  <si>
    <t>ELECTROMOTOR 22KW 3000 RPM 180M B3</t>
  </si>
  <si>
    <t>810065772</t>
  </si>
  <si>
    <t>ELECTROMOTOR 22KW 3000 RPM 180M B14</t>
  </si>
  <si>
    <t>810065769</t>
  </si>
  <si>
    <t>ELECTROMOTOR 200KW 750 RPM 355L B3 NU</t>
  </si>
  <si>
    <t>810065768</t>
  </si>
  <si>
    <t>ELECTROMOTOR 200KW 750 RPM 355L B3</t>
  </si>
  <si>
    <t>810065767</t>
  </si>
  <si>
    <t>ELECTROMOTOR 200KW 3000 RPM 315L B3 NU</t>
  </si>
  <si>
    <t>810065766</t>
  </si>
  <si>
    <t>ELECTROMOTOR 200KW 3000 RPM 315L B3</t>
  </si>
  <si>
    <t>810065765</t>
  </si>
  <si>
    <t>ELECTROMOTOR 200KW 1500 RPM 315L B3 NU</t>
  </si>
  <si>
    <t>810065764</t>
  </si>
  <si>
    <t>ELECTROMOTOR 200KW 1500 RPM 315L B3</t>
  </si>
  <si>
    <t>810065763</t>
  </si>
  <si>
    <t>ELECTROMOTOR 200KW 1000 RPM 315L B3 NU</t>
  </si>
  <si>
    <t>810065762</t>
  </si>
  <si>
    <t>ELECTROMOTOR 200KW 1000 RPM 315L B3</t>
  </si>
  <si>
    <t>810065761</t>
  </si>
  <si>
    <t>ELECTROMOTOR 2,2KW 750 RPM 132S B5</t>
  </si>
  <si>
    <t>810065760</t>
  </si>
  <si>
    <t>ELECTROMOTOR 2,2KW 750 RPM 132S B3</t>
  </si>
  <si>
    <t>810065759</t>
  </si>
  <si>
    <t>ELECTROMOTOR 2,2KW 750 RPM 132S B14</t>
  </si>
  <si>
    <t>810065758</t>
  </si>
  <si>
    <t>ELECTROMOTOR 2,2KW 3000 RPM 90L B5</t>
  </si>
  <si>
    <t>810065757</t>
  </si>
  <si>
    <t>ELECTROMOTOR 2,2KW 1000 RPM 112M B3</t>
  </si>
  <si>
    <t>810065756</t>
  </si>
  <si>
    <t>ELECTROMOTOR 2,2KW 1000 RPM 112M B14</t>
  </si>
  <si>
    <t>810065755</t>
  </si>
  <si>
    <t>ELECTROMOTOR 2,0KW 1500 RPM 90L B3</t>
  </si>
  <si>
    <t>810065754</t>
  </si>
  <si>
    <t>ELECTROMOTOR 18,5KW 750 RPM 225S B5</t>
  </si>
  <si>
    <t>810065752</t>
  </si>
  <si>
    <t>ELECTROMOTOR 18,5KW 750 RPM 225S B3</t>
  </si>
  <si>
    <t>810065751</t>
  </si>
  <si>
    <t>ELECTROMOTOR 18,5KW 750 RPM 225S B14</t>
  </si>
  <si>
    <t>810065749</t>
  </si>
  <si>
    <t>ELECTROMOTOR 18,5KW 1000 RPM 200L B3 NU</t>
  </si>
  <si>
    <t>810065748</t>
  </si>
  <si>
    <t>ELECTROMOTOR 18,5KW 1000 RPM 200L B3</t>
  </si>
  <si>
    <t>810065747</t>
  </si>
  <si>
    <t>ELECTROMOTOR 18,5KW 1000 RPM 200L B14</t>
  </si>
  <si>
    <t>810065746</t>
  </si>
  <si>
    <t>ELECTROMOTOR 160KW 750 RPM 315L B3 NU</t>
  </si>
  <si>
    <t>810065745</t>
  </si>
  <si>
    <t>ELECTROMOTOR 160KW 750 RPM 315L B3</t>
  </si>
  <si>
    <t>810065744</t>
  </si>
  <si>
    <t>ELECTROMOTOR 160KW 3000 RPM 315L B3 NU</t>
  </si>
  <si>
    <t>810065742</t>
  </si>
  <si>
    <t>ELECTROMOTOR 160KW 1500 RPM 315L B3 NU</t>
  </si>
  <si>
    <t>810065741</t>
  </si>
  <si>
    <t>ELECTROMOTOR 160KW 1500 RPM 315L B3</t>
  </si>
  <si>
    <t>810065740</t>
  </si>
  <si>
    <t>ELECTROMOTOR 160KW 1000 RPM 315L B3 NU</t>
  </si>
  <si>
    <t>810065739</t>
  </si>
  <si>
    <t>ELECTROMOTOR 160KW 1000 RPM 315L B3</t>
  </si>
  <si>
    <t>810065738</t>
  </si>
  <si>
    <t>ELECTROMOTOR 15KW 750 RPM 200L B5</t>
  </si>
  <si>
    <t>810065737</t>
  </si>
  <si>
    <t>ELECTROMOTOR 15KW 750 RPM 200L B3 NU</t>
  </si>
  <si>
    <t>810065736</t>
  </si>
  <si>
    <t>ELECTROMOTOR 15KW 750 RPM 200L B14</t>
  </si>
  <si>
    <t>810065735</t>
  </si>
  <si>
    <t>ELECTROMOTOR 15KW 3000 RPM 160M B14</t>
  </si>
  <si>
    <t>810065734</t>
  </si>
  <si>
    <t>ELECTROMOTOR 15KW 1500 RPM 160L B5</t>
  </si>
  <si>
    <t>810065733</t>
  </si>
  <si>
    <t>ELECTROMOTOR 15KW 1500 RPM 160L B3 NU</t>
  </si>
  <si>
    <t>810065732</t>
  </si>
  <si>
    <t>ELECTROMOTOR 15KW 1500 RPM 160L B14</t>
  </si>
  <si>
    <t>810065731</t>
  </si>
  <si>
    <t>ELECTROMOTOR 15KW 1000 RPM 180L B5</t>
  </si>
  <si>
    <t>810065730</t>
  </si>
  <si>
    <t>ELECTROMOTOR 15KW 1000 RPM 180L B3 NU</t>
  </si>
  <si>
    <t>810065729</t>
  </si>
  <si>
    <t>ELECTROMOTOR 15KW 1000 RPM 180L B14</t>
  </si>
  <si>
    <t>810065728</t>
  </si>
  <si>
    <t>ELECTROMOTOR 132KW 750 RPM 315L B3 NU</t>
  </si>
  <si>
    <t>810065725</t>
  </si>
  <si>
    <t>ELECTROMOTOR 132KW 3000 RPM 315M B3</t>
  </si>
  <si>
    <t>810065724</t>
  </si>
  <si>
    <t>ELECTROMOTOR 132KW 1500 RPM 315M B3 NU</t>
  </si>
  <si>
    <t>810065723</t>
  </si>
  <si>
    <t>ELECTROMOTOR 132KW 1500 RPM 315M B3</t>
  </si>
  <si>
    <t>810065722</t>
  </si>
  <si>
    <t>ELECTROMOTOR 11KW 750 RPM 180L B5</t>
  </si>
  <si>
    <t>810065721</t>
  </si>
  <si>
    <t>ELECTROMOTOR 11KW 750 RPM 180L B3 NU</t>
  </si>
  <si>
    <t>810065720</t>
  </si>
  <si>
    <t>ELECTROMOTOR 11KW 750 RPM 180L B3</t>
  </si>
  <si>
    <t>810065719</t>
  </si>
  <si>
    <t>ELECTROMOTOR 11KW 750 RPM 180L B14</t>
  </si>
  <si>
    <t>810065718</t>
  </si>
  <si>
    <t>ELECTROMOTOR 11KW 1500 RPM 160M B5</t>
  </si>
  <si>
    <t>810065717</t>
  </si>
  <si>
    <t>ELECTROMOTOR 11KW 1500 RPM 160M B3 NU</t>
  </si>
  <si>
    <t>810065716</t>
  </si>
  <si>
    <t>ELECTROMOTOR 11KW 1500 RPM 160M B3</t>
  </si>
  <si>
    <t>810065715</t>
  </si>
  <si>
    <t>ELECTROMOTOR 11KW 1500 RPM 160M B14</t>
  </si>
  <si>
    <t>810065714</t>
  </si>
  <si>
    <t>ELECTROMOTOR 11KW 1000 RPM 160L B5</t>
  </si>
  <si>
    <t>810065713</t>
  </si>
  <si>
    <t>ELECTROMOTOR 11KW 1000 RPM 160L B3 NU</t>
  </si>
  <si>
    <t>810065712</t>
  </si>
  <si>
    <t>ELECTROMOTOR 11KW 1000 RPM 160L B3</t>
  </si>
  <si>
    <t>810065711</t>
  </si>
  <si>
    <t>ELECTROMOTOR 11KW 1000 RPM 160L B14</t>
  </si>
  <si>
    <t>810065710</t>
  </si>
  <si>
    <t>ELECTROMOTOR 110KW 750 RPM 315L B3 NU</t>
  </si>
  <si>
    <t>810065709</t>
  </si>
  <si>
    <t>ELECTROMOTOR 110KW 750 RPM 315L B3</t>
  </si>
  <si>
    <t>810065708</t>
  </si>
  <si>
    <t>ELECTROMOTOR 110KW 3000 RPM 315S B3 NU</t>
  </si>
  <si>
    <t>810065707</t>
  </si>
  <si>
    <t>ELECTROMOTOR 110KW 3000 RPM 315S B3</t>
  </si>
  <si>
    <t>810065706</t>
  </si>
  <si>
    <t>ELECTROMOTOR 110KW 1000 RPM 315L B3 NU</t>
  </si>
  <si>
    <t>810065705</t>
  </si>
  <si>
    <t>ELECTROMOTOR 110KW 1000 RPM 315L B3</t>
  </si>
  <si>
    <t>810065704</t>
  </si>
  <si>
    <t>ELECTROMOTOR 1,5KW 750 RPM 112M B14</t>
  </si>
  <si>
    <t>810065703</t>
  </si>
  <si>
    <t>ELECTROMOTOR 1,5KW 3000 RPM 90S B5</t>
  </si>
  <si>
    <t>810065702</t>
  </si>
  <si>
    <t>ELECTROMOTOR 1,5KW 1000 RPM 100L B5</t>
  </si>
  <si>
    <t>810065701</t>
  </si>
  <si>
    <t>ELECTROMOTOR 1,5KW 1000 RPM 100L B3</t>
  </si>
  <si>
    <t>810065700</t>
  </si>
  <si>
    <t>ELECTROMOTOR 1,5KW 1000 RPM 100L B14</t>
  </si>
  <si>
    <t>810065699</t>
  </si>
  <si>
    <t>ELECTROMOTOR 1,1KW 750 RPM 100L B5</t>
  </si>
  <si>
    <t>810065697</t>
  </si>
  <si>
    <t>ELECTROMOTOR 1,1KW 750 RPM 100L B14</t>
  </si>
  <si>
    <t>810065696</t>
  </si>
  <si>
    <t>ELECTROMOTOR 1,1KW 3000 RPM 80 B5</t>
  </si>
  <si>
    <t>810065695</t>
  </si>
  <si>
    <t>ELECTROMOTOR 1,1KW 3000 RPM 80 B3</t>
  </si>
  <si>
    <t>810065694</t>
  </si>
  <si>
    <t>ELECTROMOTOR 1,1KW 3000 RPM 80 B14</t>
  </si>
  <si>
    <t>810065693</t>
  </si>
  <si>
    <t>ELECTROMOTOR 1,1KW 1500 RPM 90S B14</t>
  </si>
  <si>
    <t>810065692</t>
  </si>
  <si>
    <t>ELECTROMOTOR 1,1KW 1000 RPM 90L B5</t>
  </si>
  <si>
    <t>810065691</t>
  </si>
  <si>
    <t>ELECTROMOTOR 1,1KW 1000 RPM 90L B3</t>
  </si>
  <si>
    <t>810065690</t>
  </si>
  <si>
    <t>ELECTROMOTOR 1,1KW 1000 RPM 90L B14</t>
  </si>
  <si>
    <t>810065689</t>
  </si>
  <si>
    <t>ELECTROMOTOR 0,75KW 750 RPM 100L B5</t>
  </si>
  <si>
    <t>810065688</t>
  </si>
  <si>
    <t>ELECTROMOTOR 0,75KW 750 RPM 100L B3</t>
  </si>
  <si>
    <t>810065687</t>
  </si>
  <si>
    <t>ELECTROMOTOR 0,75KW 750 RPM 100L B14</t>
  </si>
  <si>
    <t>810065685</t>
  </si>
  <si>
    <t>ELECTROMOTOR 0,75KW 3000 RPM 80 B3</t>
  </si>
  <si>
    <t>810065684</t>
  </si>
  <si>
    <t>ELECTROMOTOR 0,75KW 3000 RPM 80 B14</t>
  </si>
  <si>
    <t>810065683</t>
  </si>
  <si>
    <t>ELECTROMOTOR 0,75KW 1000 RPM 90S B3</t>
  </si>
  <si>
    <t>810065682</t>
  </si>
  <si>
    <t>ELECTROMOTOR 0,75KW 1000 RPM 90S B14</t>
  </si>
  <si>
    <t>810065681</t>
  </si>
  <si>
    <t>ELECTROMOTOR 0,55KW 3000 RPM 71 B14</t>
  </si>
  <si>
    <t>810065680</t>
  </si>
  <si>
    <t>ELECTROMOTOR 0,55KW 1000 RPM 80 B5</t>
  </si>
  <si>
    <t>810065679</t>
  </si>
  <si>
    <t>ELECTROMOTOR 0,55KW 1000 RPM 80 B14</t>
  </si>
  <si>
    <t>810065678</t>
  </si>
  <si>
    <t>ELECTROMOTOR 0,25KW 750 RPM 71 B5</t>
  </si>
  <si>
    <t>810065677</t>
  </si>
  <si>
    <t>ELECTROMOTOR 0,25KW 750 RPM 71 B3</t>
  </si>
  <si>
    <t>810065676</t>
  </si>
  <si>
    <t>ELECTROMOTOR 0,25KW 750 RPM 71 B19</t>
  </si>
  <si>
    <t>810065674</t>
  </si>
  <si>
    <t>ELECTROMOTOR 0,18KW 750 RPM 71 B5</t>
  </si>
  <si>
    <t>810065673</t>
  </si>
  <si>
    <t>ELECTROMOTOR 0,18KW 750 RPM 71 B19</t>
  </si>
  <si>
    <t>810065672</t>
  </si>
  <si>
    <t>ELECTROMOTOR 0,15KW 1500 RPM 63 B5</t>
  </si>
  <si>
    <t>810065671</t>
  </si>
  <si>
    <t>ELECTROMOTOR 0,15KW 1500 RPM 63 B19</t>
  </si>
  <si>
    <t>810065670</t>
  </si>
  <si>
    <t>ELECTROMOTOR 0,12KW 1500RPM 63 B5</t>
  </si>
  <si>
    <t>810065669</t>
  </si>
  <si>
    <t>ELECTROMOTOR 0,12KW 1500RPM 63 B19</t>
  </si>
  <si>
    <t>810065668</t>
  </si>
  <si>
    <t>EMERGENCY BUTTON EATON M22-PV KC02 IY</t>
  </si>
  <si>
    <t>810065667</t>
  </si>
  <si>
    <t>IO MODULEVEGA VEGAWAVE SERIE 60 14188789</t>
  </si>
  <si>
    <t>810065666</t>
  </si>
  <si>
    <t>IO MODULEVEGA VEGAVIB SERIE 60 14188789</t>
  </si>
  <si>
    <t>810065665</t>
  </si>
  <si>
    <t>IO MODULEVEGA VEGACAP SERIE 60 14760333</t>
  </si>
  <si>
    <t>810065664</t>
  </si>
  <si>
    <t>DUBBLE LOADING HOSE BOS DN410/DN610 1300</t>
  </si>
  <si>
    <t>810065663</t>
  </si>
  <si>
    <t>DRIVE MILL SANTASALO YOSO KL2 0250</t>
  </si>
  <si>
    <t>810065661</t>
  </si>
  <si>
    <t>DRAWING HOLDER RITT SZ2514000</t>
  </si>
  <si>
    <t>810065660</t>
  </si>
  <si>
    <t>DRAG CHAIN BEU 28430</t>
  </si>
  <si>
    <t>810065659</t>
  </si>
  <si>
    <t>DOUBLE PANTOGRAPH H&amp;B</t>
  </si>
  <si>
    <t>810065658</t>
  </si>
  <si>
    <t>DOUBLE CONTACT BLOCK SE XES D1291</t>
  </si>
  <si>
    <t>810065657</t>
  </si>
  <si>
    <t>DOOR-OPERATED SWITCH RITT SZ 4315520</t>
  </si>
  <si>
    <t>810065656</t>
  </si>
  <si>
    <t>DK COMPONENT SHELF RITT DK7119400</t>
  </si>
  <si>
    <t>810065653</t>
  </si>
  <si>
    <t>DISPLAY MASTERENG WE3002 161005</t>
  </si>
  <si>
    <t>810065652</t>
  </si>
  <si>
    <t>DISPLAY SATORIUS PR5410 00 940515410004</t>
  </si>
  <si>
    <t>810065651</t>
  </si>
  <si>
    <t>DISPLAY H&amp;B 0.599.99.609.9</t>
  </si>
  <si>
    <t>810065648</t>
  </si>
  <si>
    <t>DIGITAL OUTPUT KIT SE STB DDO 3705 KS</t>
  </si>
  <si>
    <t>810065646</t>
  </si>
  <si>
    <t>DIGITAL INPUT MODULE SE STBPDDI 3725 KC</t>
  </si>
  <si>
    <t>810065645</t>
  </si>
  <si>
    <t>DIGITAL INPUT BOARD SE STBDDI 3610 K</t>
  </si>
  <si>
    <t>810065644</t>
  </si>
  <si>
    <t>DIGITAL INPUT BOARD SE STBDDI 3420 K</t>
  </si>
  <si>
    <t>810065643</t>
  </si>
  <si>
    <t>DIGI-ANALOOG CONVERTER WM 1196261 8BIT</t>
  </si>
  <si>
    <t>810065642</t>
  </si>
  <si>
    <t>DIFF PRESS ENDRESS&amp;HAUSER PMD70</t>
  </si>
  <si>
    <t>810065641</t>
  </si>
  <si>
    <t>SEAL RING H&amp;B 9.939.002.01</t>
  </si>
  <si>
    <t>810065640</t>
  </si>
  <si>
    <t>ELECTRONIC IFM VSE 002</t>
  </si>
  <si>
    <t>810065639</t>
  </si>
  <si>
    <t>DAMPER ACTUATOR SQM50 480A2Z3</t>
  </si>
  <si>
    <t>810065637</t>
  </si>
  <si>
    <t>STANDING BEARING UNIT BEU D70.0</t>
  </si>
  <si>
    <t>810065636</t>
  </si>
  <si>
    <t>GUIDED PULLY BEU D20.0</t>
  </si>
  <si>
    <t>810065635</t>
  </si>
  <si>
    <t>CYL. NORGRPRA-182080-M-160</t>
  </si>
  <si>
    <t>810065632</t>
  </si>
  <si>
    <t>CYL. FESTO APC 25-130 APA 156043 M008</t>
  </si>
  <si>
    <t>810065629</t>
  </si>
  <si>
    <t>CYL. NORGR80X300 SM 930 300</t>
  </si>
  <si>
    <t>810065626</t>
  </si>
  <si>
    <t>CYL. NORGR80X200 PRA-802080-M-200</t>
  </si>
  <si>
    <t>810065625</t>
  </si>
  <si>
    <t>CYL. NORGR80X160 PRA-802080-M-160</t>
  </si>
  <si>
    <t>810065623</t>
  </si>
  <si>
    <t>CYL. NORGR50X80</t>
  </si>
  <si>
    <t>810065617</t>
  </si>
  <si>
    <t>CYL. NORGR50X125 LE 50125</t>
  </si>
  <si>
    <t>810065616</t>
  </si>
  <si>
    <t>CYL. NORGR50X125</t>
  </si>
  <si>
    <t>810065615</t>
  </si>
  <si>
    <t>CYL. NORGR 40X180 SPG 06515C-40</t>
  </si>
  <si>
    <t>810065614</t>
  </si>
  <si>
    <t>CYL. NORGR 40X125 SPG 06515-1</t>
  </si>
  <si>
    <t>810065609</t>
  </si>
  <si>
    <t>CYL. NORGR 25X80</t>
  </si>
  <si>
    <t>810065608</t>
  </si>
  <si>
    <t>CYL. NORGR 160X320</t>
  </si>
  <si>
    <t>810065607</t>
  </si>
  <si>
    <t>CYL. NORGR 63X60-45 20353791</t>
  </si>
  <si>
    <t>810065606</t>
  </si>
  <si>
    <t>CYL. NORGR 63X250 DNC 63250PPVA</t>
  </si>
  <si>
    <t>810065605</t>
  </si>
  <si>
    <t>CURVED THOOT GEAR CPLNG BOWEX M28</t>
  </si>
  <si>
    <t>810065604</t>
  </si>
  <si>
    <t>CROSS BEARING VIP 490</t>
  </si>
  <si>
    <t>810065603</t>
  </si>
  <si>
    <t>COVER RING YOSO D1077</t>
  </si>
  <si>
    <t>810065602</t>
  </si>
  <si>
    <t>COVER RING YOSO D1050</t>
  </si>
  <si>
    <t>810065601</t>
  </si>
  <si>
    <t>COVER YOSO D1090-141X30</t>
  </si>
  <si>
    <t>810065599</t>
  </si>
  <si>
    <t>CPLNG STROMAG PG180</t>
  </si>
  <si>
    <t>810065598</t>
  </si>
  <si>
    <t>CPLNG JAUDT ZS6301 250-450</t>
  </si>
  <si>
    <t>810065597</t>
  </si>
  <si>
    <t>CPLNG JAUDT ZS208 250-300</t>
  </si>
  <si>
    <t>810065596</t>
  </si>
  <si>
    <t>CPLNG HRC 90F 1108</t>
  </si>
  <si>
    <t>810065595</t>
  </si>
  <si>
    <t>CPLNG HRC 70F 1109</t>
  </si>
  <si>
    <t>810065594</t>
  </si>
  <si>
    <t>CPLNG HRC 230F 3020</t>
  </si>
  <si>
    <t>810065593</t>
  </si>
  <si>
    <t>CPLNG HRC 180F 2517</t>
  </si>
  <si>
    <t>810065592</t>
  </si>
  <si>
    <t>CPLNG HRC 150F 2012</t>
  </si>
  <si>
    <t>810065591</t>
  </si>
  <si>
    <t>CPLNG HRC 1430F 1610</t>
  </si>
  <si>
    <t>810065590</t>
  </si>
  <si>
    <t>CPLNG BOMEX M65</t>
  </si>
  <si>
    <t>810065589</t>
  </si>
  <si>
    <t>CPLNG BOLTS REXNORD</t>
  </si>
  <si>
    <t>810065588</t>
  </si>
  <si>
    <t>CPLNG REXNORD 7300815M1C BUSHING 2517</t>
  </si>
  <si>
    <t>810065587</t>
  </si>
  <si>
    <t>CPLNG REXNORD 7300815M1C 50-HTL 2517</t>
  </si>
  <si>
    <t>810065585</t>
  </si>
  <si>
    <t>CPLNG REXNORD 7300815M1C 20-HTL 1610</t>
  </si>
  <si>
    <t>810065583</t>
  </si>
  <si>
    <t>CPLNG REXNORD 7300805M1C 5-HTL 1210</t>
  </si>
  <si>
    <t>810065582</t>
  </si>
  <si>
    <t>CPLNG REXNORD 7300025M E60</t>
  </si>
  <si>
    <t>810065581</t>
  </si>
  <si>
    <t>CPLNG REXNORD 7300025M E40</t>
  </si>
  <si>
    <t>810065579</t>
  </si>
  <si>
    <t>CPLNG REXNORD 7300025M E20 M</t>
  </si>
  <si>
    <t>810065578</t>
  </si>
  <si>
    <t>CPLNG REXNORD 7300025M E10 M</t>
  </si>
  <si>
    <t>810065577</t>
  </si>
  <si>
    <t>CPLNG REXNORD 7300020M E5 M</t>
  </si>
  <si>
    <t>810065576</t>
  </si>
  <si>
    <t>CPLNG 280 F</t>
  </si>
  <si>
    <t>810065574</t>
  </si>
  <si>
    <t>CONVERTER WM WTS4PT 100-3C0-4 20MA</t>
  </si>
  <si>
    <t>810065573</t>
  </si>
  <si>
    <t>CONVERTER HB P40 VT400 CT50 2A</t>
  </si>
  <si>
    <t>810065572</t>
  </si>
  <si>
    <t>CONTROLBOX SIEM.LGK16.636A27</t>
  </si>
  <si>
    <t>810065571</t>
  </si>
  <si>
    <t>CONTROLBOX SIEM.LGK16.332A28</t>
  </si>
  <si>
    <t>810065570</t>
  </si>
  <si>
    <t>CONTROLBOX LANDIS LDU11.523A27</t>
  </si>
  <si>
    <t>810065569</t>
  </si>
  <si>
    <t>CONTROL UNIT SE LUCB1XFE</t>
  </si>
  <si>
    <t>810065568</t>
  </si>
  <si>
    <t>CONTROL UNIT SE LUCAX 6BL</t>
  </si>
  <si>
    <t>810065567</t>
  </si>
  <si>
    <t>CONTROL UNIT SE LUCA 1XBL</t>
  </si>
  <si>
    <t>810065566</t>
  </si>
  <si>
    <t>CONTROL UNIT SE LUCA 12 BL</t>
  </si>
  <si>
    <t>810065565</t>
  </si>
  <si>
    <t>CONTROL UNIT SE LUCA 05FU</t>
  </si>
  <si>
    <t>810065564</t>
  </si>
  <si>
    <t>CONTROL UNIT SE LUCA 05BL</t>
  </si>
  <si>
    <t>810065563</t>
  </si>
  <si>
    <t>CONTROL TERM BLOCK SE LU9BN11</t>
  </si>
  <si>
    <t>810065562</t>
  </si>
  <si>
    <t>CONTACTS STARTING RESISTANCE</t>
  </si>
  <si>
    <t>810065561</t>
  </si>
  <si>
    <t>CONTACTORS SE LA9D115603</t>
  </si>
  <si>
    <t>810065560</t>
  </si>
  <si>
    <t>CONTACTORS SE LA5FH431</t>
  </si>
  <si>
    <t>810065559</t>
  </si>
  <si>
    <t>CONTACTORS SE LA5F400803</t>
  </si>
  <si>
    <t>810065557</t>
  </si>
  <si>
    <t>CONNECTOR NORGRV10019 D03 LED 220V</t>
  </si>
  <si>
    <t>810065556</t>
  </si>
  <si>
    <t>CONNECTOR NORGRV10014 D03 LED 24V</t>
  </si>
  <si>
    <t>810065555</t>
  </si>
  <si>
    <t>CONNECTOR PHOENIS SACC-MR-5CON-PG7-M-SCO</t>
  </si>
  <si>
    <t>810065554</t>
  </si>
  <si>
    <t>CONNECTOR ELSTER FOR GAS METER 10507602</t>
  </si>
  <si>
    <t>810065553</t>
  </si>
  <si>
    <t>CONNECTOR HIRSCHMANN ELWIKA 4012PG 7</t>
  </si>
  <si>
    <t>810065552</t>
  </si>
  <si>
    <t>CONNECTOR IFM E12287</t>
  </si>
  <si>
    <t>810065551</t>
  </si>
  <si>
    <t>PLUG NORGREN M/P19063</t>
  </si>
  <si>
    <t>810065550</t>
  </si>
  <si>
    <t>CONNECTOR FRANZBINDER 9050036</t>
  </si>
  <si>
    <t>810065549</t>
  </si>
  <si>
    <t>CONNECTION SE RJ45 - LU9R30 3M</t>
  </si>
  <si>
    <t>810065548</t>
  </si>
  <si>
    <t>CONNECTION SE RJ45 - LU9R10 1M</t>
  </si>
  <si>
    <t>810065547</t>
  </si>
  <si>
    <t>CONNECTING BEU LINK 2657</t>
  </si>
  <si>
    <t>810065546</t>
  </si>
  <si>
    <t>CONNECTING IFM SOCKET VT 007</t>
  </si>
  <si>
    <t>810065545</t>
  </si>
  <si>
    <t>CONNECTING IFM SOCKET VC 088</t>
  </si>
  <si>
    <t>810065544</t>
  </si>
  <si>
    <t>CONNECTING IFM SOCKET VC 006</t>
  </si>
  <si>
    <t>810065543</t>
  </si>
  <si>
    <t>CONNECTING IFM SOCKET VC 005</t>
  </si>
  <si>
    <t>810065542</t>
  </si>
  <si>
    <t>CONNECTING IFM SOCKET VC 004</t>
  </si>
  <si>
    <t>810065541</t>
  </si>
  <si>
    <t>CONNECTING IFM SOCKET VC 003</t>
  </si>
  <si>
    <t>810065540</t>
  </si>
  <si>
    <t>CONNECTING IFM SOCKET VC 002</t>
  </si>
  <si>
    <t>810065539</t>
  </si>
  <si>
    <t>CONNECTING IFM SOCKET VC 001</t>
  </si>
  <si>
    <t>810065538</t>
  </si>
  <si>
    <t>CONNECTING IFM SOCKET EVM006</t>
  </si>
  <si>
    <t>810065537</t>
  </si>
  <si>
    <t>CONNECTING IFM SOCKET EVC530</t>
  </si>
  <si>
    <t>810065536</t>
  </si>
  <si>
    <t>CONNECTING IFM SOCKET E11495</t>
  </si>
  <si>
    <t>810065535</t>
  </si>
  <si>
    <t>CONECTIONPLT DUFF-NORTON 1683 BK-2X3/8</t>
  </si>
  <si>
    <t>810065534</t>
  </si>
  <si>
    <t>CONE H&amp;B 3.856.0015.04 PLT 3.205.0601.04</t>
  </si>
  <si>
    <t>810065533</t>
  </si>
  <si>
    <t>COMPLETE PENDANT VIP 125/2000/125</t>
  </si>
  <si>
    <t>810065532</t>
  </si>
  <si>
    <t>COMPENSATOR WILL DN65 PN10-16 RST37-2CH</t>
  </si>
  <si>
    <t>810065531</t>
  </si>
  <si>
    <t>COMPENSATOR WILL DN50 PN 10 RST32-2</t>
  </si>
  <si>
    <t>810065530</t>
  </si>
  <si>
    <t>COMPENSATOR WILL DN250 PN 10S235JR</t>
  </si>
  <si>
    <t>810065529</t>
  </si>
  <si>
    <t>COMPENSATOR WILL DN250 PN 10R-ST37-2045</t>
  </si>
  <si>
    <t>810065528</t>
  </si>
  <si>
    <t>COMPENSATOR WILL DN200 PN 10 RST37-2</t>
  </si>
  <si>
    <t>810065527</t>
  </si>
  <si>
    <t>COMPENSATOR WILL DN125 PN 10-16 S235JR</t>
  </si>
  <si>
    <t>810065526</t>
  </si>
  <si>
    <t>COMPENSATOR WILL DN12 PN 16 5</t>
  </si>
  <si>
    <t>810065525</t>
  </si>
  <si>
    <t>COMPENSATOR WILL DN100 PN16</t>
  </si>
  <si>
    <t>810065524</t>
  </si>
  <si>
    <t>COMPACT UNIT HAWE KA 44 LFK H 5,6</t>
  </si>
  <si>
    <t>810065523</t>
  </si>
  <si>
    <t>COMFORTHANDLE RITT TS8611020</t>
  </si>
  <si>
    <t>810065522</t>
  </si>
  <si>
    <t>COMBINATION BLOCKS SE GV2AF3</t>
  </si>
  <si>
    <t>810065521</t>
  </si>
  <si>
    <t>NORGR 20002400 30 FORM A</t>
  </si>
  <si>
    <t>810065520</t>
  </si>
  <si>
    <t>ROSS 110 220V 45K33</t>
  </si>
  <si>
    <t>810065518</t>
  </si>
  <si>
    <t>NORGR QM 4819J 21 22</t>
  </si>
  <si>
    <t>810065517</t>
  </si>
  <si>
    <t>COAXIAL PIPE IFM FOR LEVEL SENSOR E43212</t>
  </si>
  <si>
    <t>810065516</t>
  </si>
  <si>
    <t>CLASSIFYING WHEEL YOSO T180 STEEL</t>
  </si>
  <si>
    <t>810065515</t>
  </si>
  <si>
    <t>CLASSIFIERBEARINGBLOK YOSO PT 100</t>
  </si>
  <si>
    <t>810065514</t>
  </si>
  <si>
    <t>CLASSIFIER WHEEL YOSO 1000ATP</t>
  </si>
  <si>
    <t>810065512</t>
  </si>
  <si>
    <t>CLASSIFICYINGWHEEL PADLE YOSO</t>
  </si>
  <si>
    <t>810065511</t>
  </si>
  <si>
    <t>CLASIFIER WHEEL NXT 030AP-27-00</t>
  </si>
  <si>
    <t>810065510</t>
  </si>
  <si>
    <t>CLAMPINGRING H&amp;B 201562185</t>
  </si>
  <si>
    <t>810065509</t>
  </si>
  <si>
    <t>CLAMP FITTING IFM G1/2 E30018</t>
  </si>
  <si>
    <t>810065508</t>
  </si>
  <si>
    <t>CIRCUIT-BRKR EATON SVB-SW-TO</t>
  </si>
  <si>
    <t>810065507</t>
  </si>
  <si>
    <t>CIRCUIT-BRKR EATON 25 A</t>
  </si>
  <si>
    <t>810065506</t>
  </si>
  <si>
    <t>CYL. H&amp;B 200353791</t>
  </si>
  <si>
    <t>810065505</t>
  </si>
  <si>
    <t>CYL. H&amp;B SPG/06517/80 9.901.0403.31</t>
  </si>
  <si>
    <t>810065504</t>
  </si>
  <si>
    <t>CYL. YOSO LD21-160/90-140-CC</t>
  </si>
  <si>
    <t>810065503</t>
  </si>
  <si>
    <t>CYL. FESTO ADVU-25-130-A-P-A</t>
  </si>
  <si>
    <t>810065502</t>
  </si>
  <si>
    <t>CYL. H&amp;B DSNU 20-30PA FESTO</t>
  </si>
  <si>
    <t>810065501</t>
  </si>
  <si>
    <t>CYL. H&amp;B 15552 50-60 SPG/060033</t>
  </si>
  <si>
    <t>810065499</t>
  </si>
  <si>
    <t>CYL. BEU ADVC-63-20A-P-A FESTO</t>
  </si>
  <si>
    <t>810065498</t>
  </si>
  <si>
    <t>CYL. H&amp;B 6421 63-80 SPO/06517/80</t>
  </si>
  <si>
    <t>810065497</t>
  </si>
  <si>
    <t>CYL. H&amp;B 40-125SPG/06515 9.9010305.31</t>
  </si>
  <si>
    <t>810065496</t>
  </si>
  <si>
    <t>CYL. H&amp;B 3-SA-50/10/3B 2.903.0037.04</t>
  </si>
  <si>
    <t>810065495</t>
  </si>
  <si>
    <t>CYL. NORGR 2X30 2900118704</t>
  </si>
  <si>
    <t>810065493</t>
  </si>
  <si>
    <t>CYL. H&amp;B 20-25 H12CZ</t>
  </si>
  <si>
    <t>810065492</t>
  </si>
  <si>
    <t>CYL. H&amp;B 2.904.0464.09</t>
  </si>
  <si>
    <t>810065491</t>
  </si>
  <si>
    <t>CYL. H&amp;B 201458129</t>
  </si>
  <si>
    <t>810065490</t>
  </si>
  <si>
    <t>CYL. H&amp;B 201446300</t>
  </si>
  <si>
    <t>810065488</t>
  </si>
  <si>
    <t>CHECK VLV HAWE DGMPC 3 ABK BAK 41</t>
  </si>
  <si>
    <t>810065487</t>
  </si>
  <si>
    <t>CHASSIS FOR HET CLASSIFYING WHEEL YOSO</t>
  </si>
  <si>
    <t>810065486</t>
  </si>
  <si>
    <t>CHAIN TENSIONER BEU</t>
  </si>
  <si>
    <t>810065485</t>
  </si>
  <si>
    <t>CHAIN BEU 2634</t>
  </si>
  <si>
    <t>810065484</t>
  </si>
  <si>
    <t>CAST DRAKA 20889A370ZAK120889S1</t>
  </si>
  <si>
    <t>810065483</t>
  </si>
  <si>
    <t>CAST DRAKA 20887A280ZAK120887S1</t>
  </si>
  <si>
    <t>810065482</t>
  </si>
  <si>
    <t>CAST DRAKA 20886A210ZAK120886S1</t>
  </si>
  <si>
    <t>810065480</t>
  </si>
  <si>
    <t>CARBON BRUSH SIEM.CG657-CG695 PE05</t>
  </si>
  <si>
    <t>810065479</t>
  </si>
  <si>
    <t>CARBON BRUSH SIEM.MOTOR CG626 PE05</t>
  </si>
  <si>
    <t>810065478</t>
  </si>
  <si>
    <t>CARBON BRUSH SCHUNCK MOTOR C4023</t>
  </si>
  <si>
    <t>810065477</t>
  </si>
  <si>
    <t>CARBON BRUSH SIEM.CG651-CG 677 PE06</t>
  </si>
  <si>
    <t>810065476</t>
  </si>
  <si>
    <t>CAPACITIVE SENSOR IFM KI5085</t>
  </si>
  <si>
    <t>810065475</t>
  </si>
  <si>
    <t>CAM WHEEL IFM E89010</t>
  </si>
  <si>
    <t>810065474</t>
  </si>
  <si>
    <t>CAM ROLL POS 26 HAZEMAG 55-M</t>
  </si>
  <si>
    <t>810065473</t>
  </si>
  <si>
    <t>CAM DISCK POS 25 HAZEMAG 55-M</t>
  </si>
  <si>
    <t>810065472</t>
  </si>
  <si>
    <t>CABLEANGELPLUG PILZ STR 533120 5M</t>
  </si>
  <si>
    <t>810065471</t>
  </si>
  <si>
    <t>SWITCH SE RIGHT SIDE XY2CE1A250</t>
  </si>
  <si>
    <t>810065470</t>
  </si>
  <si>
    <t>SWITCH SE LEFT SIDE XY2CE2A250</t>
  </si>
  <si>
    <t>810065469</t>
  </si>
  <si>
    <t>SUPPORT SE XY2CZ705</t>
  </si>
  <si>
    <t>810065468</t>
  </si>
  <si>
    <t>SUPPORT SE XY2CZ601 (20P)</t>
  </si>
  <si>
    <t>810065467</t>
  </si>
  <si>
    <t>OPERATED SWITCH SIEM.3SE7 160-1AE00</t>
  </si>
  <si>
    <t>810065466</t>
  </si>
  <si>
    <t>CONDUIT HOLDER RITT SZ 2591000XD</t>
  </si>
  <si>
    <t>810065465</t>
  </si>
  <si>
    <t>BUTTERFLY VLV KEYSTN GJL250-14-102 80</t>
  </si>
  <si>
    <t>810065464</t>
  </si>
  <si>
    <t>BUTTERFLY VLV KEYSTN GJL250-14-102 65</t>
  </si>
  <si>
    <t>810065463</t>
  </si>
  <si>
    <t>BUTTERFLY VLV KEYSTN GJL250-14-102 50</t>
  </si>
  <si>
    <t>810065462</t>
  </si>
  <si>
    <t>BUTTERFLY VLV KEYSTN GJL250-14-102 300</t>
  </si>
  <si>
    <t>810065461</t>
  </si>
  <si>
    <t>BUTTERFLY VLV KEYSTN GJL250-14-102 250</t>
  </si>
  <si>
    <t>810065460</t>
  </si>
  <si>
    <t>BUTTERFLY VLV KEYSTN GJL250-14-102 200</t>
  </si>
  <si>
    <t>810065459</t>
  </si>
  <si>
    <t>BUTTERFLY VLV KEYSTN GJL250-14-102 150</t>
  </si>
  <si>
    <t>810065458</t>
  </si>
  <si>
    <t>BUTTERFLY VLV KEYSTN GJL250-14-102 125</t>
  </si>
  <si>
    <t>810065457</t>
  </si>
  <si>
    <t>BUTTERFLY VLV GEFA DN80 PLUS ACTUATOR</t>
  </si>
  <si>
    <t>810065456</t>
  </si>
  <si>
    <t>BUTTERFLY VLV GEFA DN100 PLUS ACTUATOR</t>
  </si>
  <si>
    <t>810065454</t>
  </si>
  <si>
    <t>BUSH TAPER-LOCK 9085 D70</t>
  </si>
  <si>
    <t>810065453</t>
  </si>
  <si>
    <t>BUSH TAPER-LOCK 7540 D70</t>
  </si>
  <si>
    <t>810065452</t>
  </si>
  <si>
    <t>BUSH TAPER-LOCK 7540 D65</t>
  </si>
  <si>
    <t>810065451</t>
  </si>
  <si>
    <t>BUSH TAPER-LOCK 7540 D60</t>
  </si>
  <si>
    <t>810065450</t>
  </si>
  <si>
    <t>BUSH TAPER-LOCK 7060 D50</t>
  </si>
  <si>
    <t>810065449</t>
  </si>
  <si>
    <t>BUSH TAPER-LOCK 7060 D45</t>
  </si>
  <si>
    <t>810065448</t>
  </si>
  <si>
    <t>BUSH TAPER-LOCK 6035 D75</t>
  </si>
  <si>
    <t>810065447</t>
  </si>
  <si>
    <t>BUSH TAPER-LOCK 6035 D60</t>
  </si>
  <si>
    <t>810065446</t>
  </si>
  <si>
    <t>BUSH TAPER-LOCK 6035 D50</t>
  </si>
  <si>
    <t>810065445</t>
  </si>
  <si>
    <t>BUSH TAPER-LOCK 6035 D30</t>
  </si>
  <si>
    <t>810065444</t>
  </si>
  <si>
    <t>BUSH TAPER-LOCK 4830 D20</t>
  </si>
  <si>
    <t>810065443</t>
  </si>
  <si>
    <t>BUSH TAPER-LOCK 4035 D28</t>
  </si>
  <si>
    <t>810065442</t>
  </si>
  <si>
    <t>BUSH TAPER-LOCK 3825 D40</t>
  </si>
  <si>
    <t>810065441</t>
  </si>
  <si>
    <t>BUSH TAPER-LOCK 3825 D35</t>
  </si>
  <si>
    <t>810065440</t>
  </si>
  <si>
    <t>BUSH TAPER-LOCK 3825 D25</t>
  </si>
  <si>
    <t>810065439</t>
  </si>
  <si>
    <t>BUSH TAPER-LOCK 3825 D24</t>
  </si>
  <si>
    <t>810065438</t>
  </si>
  <si>
    <t>BUSH TAPER-LOCK 3525 D100</t>
  </si>
  <si>
    <t>810065437</t>
  </si>
  <si>
    <t>BUSH TAPER-LOCK 1615 D28</t>
  </si>
  <si>
    <t>810065436</t>
  </si>
  <si>
    <t>BUSH TAPER-LOCK 1615 D24</t>
  </si>
  <si>
    <t>810065435</t>
  </si>
  <si>
    <t>BUSH TAPER-LOCK 1510 D40</t>
  </si>
  <si>
    <t>810065434</t>
  </si>
  <si>
    <t>BREAK REXNORD 26-63</t>
  </si>
  <si>
    <t>810065433</t>
  </si>
  <si>
    <t>BREAK REXNORD 26-160</t>
  </si>
  <si>
    <t>810065432</t>
  </si>
  <si>
    <t>BREAK REXNORD 26-100</t>
  </si>
  <si>
    <t>810065431</t>
  </si>
  <si>
    <t>BRACKET REED SWITCH SE QM-27-2-1</t>
  </si>
  <si>
    <t>810065430</t>
  </si>
  <si>
    <t>BRACKET LIMIT SWITCH SE XCRZ 09</t>
  </si>
  <si>
    <t>810065418</t>
  </si>
  <si>
    <t>BOLT MOCO 5259</t>
  </si>
  <si>
    <t>810065413</t>
  </si>
  <si>
    <t>BOLT MOCO 200324258</t>
  </si>
  <si>
    <t>810065412</t>
  </si>
  <si>
    <t>BOLT MOCO 200324241</t>
  </si>
  <si>
    <t>810065407</t>
  </si>
  <si>
    <t>BLOWER 10348 SOR-16-01575</t>
  </si>
  <si>
    <t>810065406</t>
  </si>
  <si>
    <t>BLOCK UNITNBEARING YAR216-2F</t>
  </si>
  <si>
    <t>810065405</t>
  </si>
  <si>
    <t>BLOCK UNIT BEARING YET211</t>
  </si>
  <si>
    <t>810065404</t>
  </si>
  <si>
    <t>BLOCK UNIT BEARING YAR214-2F</t>
  </si>
  <si>
    <t>810065403</t>
  </si>
  <si>
    <t>BLOCK UNIT BEARING YAR212-2RF</t>
  </si>
  <si>
    <t>810065402</t>
  </si>
  <si>
    <t>BLOCK UNIT BEARING YAR211-2RF</t>
  </si>
  <si>
    <t>810065401</t>
  </si>
  <si>
    <t>BLOCK UNIT BEARING YAR209-2RF</t>
  </si>
  <si>
    <t>810065400</t>
  </si>
  <si>
    <t>BLOCK UNIT BEARING YAR208-2RF</t>
  </si>
  <si>
    <t>810065399</t>
  </si>
  <si>
    <t>BLOCK UNIT BEARING YAR207-2RF</t>
  </si>
  <si>
    <t>810065398</t>
  </si>
  <si>
    <t>BLOCK UNIT BEARING YAR206-2RF</t>
  </si>
  <si>
    <t>810065397</t>
  </si>
  <si>
    <t>BEARING YAR 205/2F</t>
  </si>
  <si>
    <t>810065395</t>
  </si>
  <si>
    <t>BLIND PLUG NORGR V70522-K00 FOR V44</t>
  </si>
  <si>
    <t>810065394</t>
  </si>
  <si>
    <t>BLIND PLUG NORGR 100563000000000 S 45</t>
  </si>
  <si>
    <t>810065393</t>
  </si>
  <si>
    <t>FLANGE BLIND DN25 PN16</t>
  </si>
  <si>
    <t>810065391</t>
  </si>
  <si>
    <t>BLIND BASE NORGR V70200-KAO ST44</t>
  </si>
  <si>
    <t>810065390</t>
  </si>
  <si>
    <t>BLANKING COVER SE FOR LU9C1</t>
  </si>
  <si>
    <t>810065389</t>
  </si>
  <si>
    <t>FLAME SCANNER BFI AUTOMATION CF2000IR</t>
  </si>
  <si>
    <t>810065388</t>
  </si>
  <si>
    <t>BELT BEU 13519</t>
  </si>
  <si>
    <t>810065387</t>
  </si>
  <si>
    <t>BEARING TOP YOSO 1000ATP</t>
  </si>
  <si>
    <t>810065386</t>
  </si>
  <si>
    <t>BEARING SIKAC 16 M</t>
  </si>
  <si>
    <t>810065385</t>
  </si>
  <si>
    <t>BEARING SIKAC 12 M</t>
  </si>
  <si>
    <t>810065384</t>
  </si>
  <si>
    <t>BEARING SAKAC 20 M</t>
  </si>
  <si>
    <t>810065382</t>
  </si>
  <si>
    <t>BEARING SA 20 ES</t>
  </si>
  <si>
    <t>810065381</t>
  </si>
  <si>
    <t>BEARING SA 20 C</t>
  </si>
  <si>
    <t>810065380</t>
  </si>
  <si>
    <t>BEARING NORGR M 8080 32</t>
  </si>
  <si>
    <t>810065375</t>
  </si>
  <si>
    <t>BEARING NUTR3580X</t>
  </si>
  <si>
    <t>810065374</t>
  </si>
  <si>
    <t>BEARING NUP219 ECP</t>
  </si>
  <si>
    <t>810065373</t>
  </si>
  <si>
    <t>BEARING NUP218 ECJ</t>
  </si>
  <si>
    <t>810065372</t>
  </si>
  <si>
    <t>BEARING NUP215 ECP C3</t>
  </si>
  <si>
    <t>810065371</t>
  </si>
  <si>
    <t>BEARING NUP211 ECP</t>
  </si>
  <si>
    <t>810065369</t>
  </si>
  <si>
    <t>BEARING NU 2309 ECP C3</t>
  </si>
  <si>
    <t>810065367</t>
  </si>
  <si>
    <t>BEARING NU 2215 ECP</t>
  </si>
  <si>
    <t>810065366</t>
  </si>
  <si>
    <t>BEARING NU 2209 ECP</t>
  </si>
  <si>
    <t>810065365</t>
  </si>
  <si>
    <t>BEARING NU 2207 ECP C3</t>
  </si>
  <si>
    <t>810065364</t>
  </si>
  <si>
    <t>BEARING NTN TC 216 D1</t>
  </si>
  <si>
    <t>810065363</t>
  </si>
  <si>
    <t>BEARING NTN H2324</t>
  </si>
  <si>
    <t>810065362</t>
  </si>
  <si>
    <t>BEARING NTN 30202</t>
  </si>
  <si>
    <t>810065361</t>
  </si>
  <si>
    <t>BEARING NJ 2309 ECMA C3</t>
  </si>
  <si>
    <t>810065359</t>
  </si>
  <si>
    <t>BEARING NATR 25 PP02 W5 INA</t>
  </si>
  <si>
    <t>810065358</t>
  </si>
  <si>
    <t>BEARING LR 5305 2HRS TVH-XL</t>
  </si>
  <si>
    <t>810065357</t>
  </si>
  <si>
    <t>BEARING BEU NA KSR16-LO</t>
  </si>
  <si>
    <t>810065356</t>
  </si>
  <si>
    <t>BEARING IR 65X75X28</t>
  </si>
  <si>
    <t>810065355</t>
  </si>
  <si>
    <t>BEARING IR 40X45X30</t>
  </si>
  <si>
    <t>810065353</t>
  </si>
  <si>
    <t>BEARING H3128</t>
  </si>
  <si>
    <t>810065352</t>
  </si>
  <si>
    <t>BEARING H3124</t>
  </si>
  <si>
    <t>810065351</t>
  </si>
  <si>
    <t>BEARING H2334</t>
  </si>
  <si>
    <t>810065350</t>
  </si>
  <si>
    <t>BEARING H2328</t>
  </si>
  <si>
    <t>810065349</t>
  </si>
  <si>
    <t>BEARING H2326</t>
  </si>
  <si>
    <t>810065348</t>
  </si>
  <si>
    <t>BEARING GE50ES</t>
  </si>
  <si>
    <t>810065347</t>
  </si>
  <si>
    <t>BEARING GE45DO2RS INA</t>
  </si>
  <si>
    <t>810065346</t>
  </si>
  <si>
    <t>BEARING GE 28ES</t>
  </si>
  <si>
    <t>810065345</t>
  </si>
  <si>
    <t>BEARING GAL25-DO-2RS SCHAEFLER</t>
  </si>
  <si>
    <t>810065342</t>
  </si>
  <si>
    <t>BEARING BLOCK YOSO CLASSIFIER-COMPLETE</t>
  </si>
  <si>
    <t>810065341</t>
  </si>
  <si>
    <t>BEARING AH 3240</t>
  </si>
  <si>
    <t>810065340</t>
  </si>
  <si>
    <t>BEARING 7309 BEP</t>
  </si>
  <si>
    <t>810065339</t>
  </si>
  <si>
    <t>BEARING 6314 Z</t>
  </si>
  <si>
    <t>810065338</t>
  </si>
  <si>
    <t>BEARING 6310 Z</t>
  </si>
  <si>
    <t>810065336</t>
  </si>
  <si>
    <t>BEARING 6304 2Z</t>
  </si>
  <si>
    <t>810065335</t>
  </si>
  <si>
    <t>BEARING 6213 C3</t>
  </si>
  <si>
    <t>810065334</t>
  </si>
  <si>
    <t>BEARING 6207 C3</t>
  </si>
  <si>
    <t>810065333</t>
  </si>
  <si>
    <t>BEARING 6206 2RSH</t>
  </si>
  <si>
    <t>810065332</t>
  </si>
  <si>
    <t>BEARING 6203 2RS1</t>
  </si>
  <si>
    <t>810065331</t>
  </si>
  <si>
    <t>BEARING 6201 2RS1</t>
  </si>
  <si>
    <t>810065330</t>
  </si>
  <si>
    <t>BEARING 6017</t>
  </si>
  <si>
    <t>810065329</t>
  </si>
  <si>
    <t>BEARING 6016 2RS1</t>
  </si>
  <si>
    <t>810065328</t>
  </si>
  <si>
    <t>BEARING 6011 RS1</t>
  </si>
  <si>
    <t>810065327</t>
  </si>
  <si>
    <t>BEARING 6009 2Z</t>
  </si>
  <si>
    <t>810065326</t>
  </si>
  <si>
    <t>BEARING 6004 2RSH</t>
  </si>
  <si>
    <t>810065325</t>
  </si>
  <si>
    <t>BEARING 4305 ATN9</t>
  </si>
  <si>
    <t>810065324</t>
  </si>
  <si>
    <t>BEARING 32320J2</t>
  </si>
  <si>
    <t>810065323</t>
  </si>
  <si>
    <t>BEARING 23140 CCK CW33</t>
  </si>
  <si>
    <t>810065322</t>
  </si>
  <si>
    <t>BEARING 23030 CC W33</t>
  </si>
  <si>
    <t>810065321</t>
  </si>
  <si>
    <t>BEARING 22324 CCK C3W33</t>
  </si>
  <si>
    <t>810065320</t>
  </si>
  <si>
    <t>BEARING 22313 2CSK</t>
  </si>
  <si>
    <t>810065319</t>
  </si>
  <si>
    <t>BEARING 22220 EK</t>
  </si>
  <si>
    <t>810065318</t>
  </si>
  <si>
    <t>BEARING 22215 E</t>
  </si>
  <si>
    <t>810065317</t>
  </si>
  <si>
    <t>BEARING 22213 CSK</t>
  </si>
  <si>
    <t>810065316</t>
  </si>
  <si>
    <t>BEARING 22210 E</t>
  </si>
  <si>
    <t>810065315</t>
  </si>
  <si>
    <t>BEARING 2211 E</t>
  </si>
  <si>
    <t>810065314</t>
  </si>
  <si>
    <t>BEARING 2207 E 2RS1 TN9</t>
  </si>
  <si>
    <t>810065313</t>
  </si>
  <si>
    <t>BEARING 21313 EK</t>
  </si>
  <si>
    <t>810065312</t>
  </si>
  <si>
    <t>BEARING 21306 CC</t>
  </si>
  <si>
    <t>810065311</t>
  </si>
  <si>
    <t>BEARING 16005</t>
  </si>
  <si>
    <t>810065310</t>
  </si>
  <si>
    <t>BEARING 1205 EKTN9 C3</t>
  </si>
  <si>
    <t>810065309</t>
  </si>
  <si>
    <t>BEARING 12 ETN9</t>
  </si>
  <si>
    <t>810065308</t>
  </si>
  <si>
    <t>BEARING YOSO 1000ATP</t>
  </si>
  <si>
    <t>810065307</t>
  </si>
  <si>
    <t>BASEPLT NORGR 222110600 B0086</t>
  </si>
  <si>
    <t>810065305</t>
  </si>
  <si>
    <t>BASE PLT NORGR 22211030 A9185</t>
  </si>
  <si>
    <t>810065303</t>
  </si>
  <si>
    <t>PN16 2/2WEG R 1/2" BALL VLV H&amp;B CW617N</t>
  </si>
  <si>
    <t>810065302</t>
  </si>
  <si>
    <t>AXLE STAND BEU</t>
  </si>
  <si>
    <t>810065301</t>
  </si>
  <si>
    <t>AXLE YOSO</t>
  </si>
  <si>
    <t>810065300</t>
  </si>
  <si>
    <t>AVENTICS SPARE KIT TRB-PRX-050-ST</t>
  </si>
  <si>
    <t>810065299</t>
  </si>
  <si>
    <t>RELAY SMITT VM 4R 6A 300 V AC 14 PINS</t>
  </si>
  <si>
    <t>810065298</t>
  </si>
  <si>
    <t>RELAY SE CAD32P7</t>
  </si>
  <si>
    <t>810065297</t>
  </si>
  <si>
    <t>RELAY SE CAD32BD</t>
  </si>
  <si>
    <t>810065296</t>
  </si>
  <si>
    <t>RELAY SMITT M4-L A230 6A 230 V LED</t>
  </si>
  <si>
    <t>810065295</t>
  </si>
  <si>
    <t>RELAY SMITT M4-D024 24V DC 6A LED</t>
  </si>
  <si>
    <t>810065293</t>
  </si>
  <si>
    <t>CONTACT SE LUFN 11</t>
  </si>
  <si>
    <t>810065292</t>
  </si>
  <si>
    <t>CONTACT SE LADN40</t>
  </si>
  <si>
    <t>810065291</t>
  </si>
  <si>
    <t>CONTACT MOELLER HI11-P1 P3E</t>
  </si>
  <si>
    <t>810065290</t>
  </si>
  <si>
    <t>CONTACT SE GV2 GV3 GVAE 11</t>
  </si>
  <si>
    <t>810065289</t>
  </si>
  <si>
    <t>CONTACT SE GV2 GV3 GVA 11</t>
  </si>
  <si>
    <t>810065288</t>
  </si>
  <si>
    <t>CONTACT SCHNDEIDER CAD50P7</t>
  </si>
  <si>
    <t>810065287</t>
  </si>
  <si>
    <t>CONTACT SE 1NO 1NC</t>
  </si>
  <si>
    <t>810065286</t>
  </si>
  <si>
    <t>FILTER NORGR G1/2 F64G-4GD-AD1</t>
  </si>
  <si>
    <t>810065285</t>
  </si>
  <si>
    <t>FILTER NORGR G1/2 B64G-4GK-AD3 R40</t>
  </si>
  <si>
    <t>810065284</t>
  </si>
  <si>
    <t>FILTER DRAIN NORGR B74G-4GK-AP1-RMN</t>
  </si>
  <si>
    <t>810065283</t>
  </si>
  <si>
    <t>ANTI-VIBRATION MOUNT REMITED UK - M8</t>
  </si>
  <si>
    <t>810065282</t>
  </si>
  <si>
    <t>ANTI-VIBRATION MOUNT 75X50 M12 MALE</t>
  </si>
  <si>
    <t>810065281</t>
  </si>
  <si>
    <t>ANTI-VIBRATION MOUNT 75X50 M12 FEMALE</t>
  </si>
  <si>
    <t>810065280</t>
  </si>
  <si>
    <t>ANTI-VIBRATION MOUNT 75X50 M10</t>
  </si>
  <si>
    <t>810065279</t>
  </si>
  <si>
    <t>ANTI-VIBRATION MOUNT 75X40 M12 MALE</t>
  </si>
  <si>
    <t>810065278</t>
  </si>
  <si>
    <t>ANTI-VIBRATION MOUNT 75X35 M10 FEMALE</t>
  </si>
  <si>
    <t>810065277</t>
  </si>
  <si>
    <t>ANTI-VIBRATION MOUNT 70X45 M8 FEMALE</t>
  </si>
  <si>
    <t>810065276</t>
  </si>
  <si>
    <t>ANTI-VIBRATION MOUNT 65X20 M20</t>
  </si>
  <si>
    <t>810065275</t>
  </si>
  <si>
    <t>ANTI-VIBRATION MOUNT 60X45 M8</t>
  </si>
  <si>
    <t>810065274</t>
  </si>
  <si>
    <t>ANTI-VIBRATION MOUNT 54X53 M18</t>
  </si>
  <si>
    <t>810065273</t>
  </si>
  <si>
    <t>ANTI-VIBRATION MOUNT 50X45 M10</t>
  </si>
  <si>
    <t>810065272</t>
  </si>
  <si>
    <t>ANTI-VIBRATION MOUNT 50X30 M16</t>
  </si>
  <si>
    <t>810065271</t>
  </si>
  <si>
    <t>ANTI-VIBRATION MOUNT 40X30 M8 MALE</t>
  </si>
  <si>
    <t>810065269</t>
  </si>
  <si>
    <t>ANTI-VIBRATION MOUNT 150X75 M20 FEMALE</t>
  </si>
  <si>
    <t>810065268</t>
  </si>
  <si>
    <t>ANTI-VIBRATION MOUNT 150X60 M16 FEMALE</t>
  </si>
  <si>
    <t>810065267</t>
  </si>
  <si>
    <t>ANTI-VIBRATION MOUNT 100X75 M16 FEMALE</t>
  </si>
  <si>
    <t>810065266</t>
  </si>
  <si>
    <t>ANTI-VIBRATION MOUNT 100X55 M16 FEMALE</t>
  </si>
  <si>
    <t>810065265</t>
  </si>
  <si>
    <t>ANTI-VIBRATION MOUNT 100X50 M16 FEMALE</t>
  </si>
  <si>
    <t>810065264</t>
  </si>
  <si>
    <t>ANTI-VIBRATION MOUNT 100X30 M16 MALE</t>
  </si>
  <si>
    <t>810065263</t>
  </si>
  <si>
    <t>ANTI-VIBRATION MOUNT 100X30 M10</t>
  </si>
  <si>
    <t>810065262</t>
  </si>
  <si>
    <t>ANTI-VIBRATION MOUNT 100X100 M16 FEMALE</t>
  </si>
  <si>
    <t>810065261</t>
  </si>
  <si>
    <t>ANALOG OUTPUT KIT SE STBAC 1225 K</t>
  </si>
  <si>
    <t>810065260</t>
  </si>
  <si>
    <t>ANALOG INPUT KIT SE STBART 0200 K</t>
  </si>
  <si>
    <t>810065259</t>
  </si>
  <si>
    <t>ANALOG INPUT KIT SE STBACI 1230 K</t>
  </si>
  <si>
    <t>810065258</t>
  </si>
  <si>
    <t>ANALOG INPUT KIT SE STBACI 0320K</t>
  </si>
  <si>
    <t>810065257</t>
  </si>
  <si>
    <t>ANALOG COS PHI METER FAGET</t>
  </si>
  <si>
    <t>810065256</t>
  </si>
  <si>
    <t>AMP METER FAGET 312638-312693 DIV72 20MA</t>
  </si>
  <si>
    <t>810065255</t>
  </si>
  <si>
    <t>AMP METER FAGET 301624 EIV 48 40A</t>
  </si>
  <si>
    <t>810065254</t>
  </si>
  <si>
    <t>AMP METER FAGET 1A</t>
  </si>
  <si>
    <t>810065253</t>
  </si>
  <si>
    <t>ALOY MESH FRAME VIP</t>
  </si>
  <si>
    <t>810065252</t>
  </si>
  <si>
    <t>ALOY DISC VIP</t>
  </si>
  <si>
    <t>810065251</t>
  </si>
  <si>
    <t>ACTUATOR KEYSTN ALLEN BOLT M8X25</t>
  </si>
  <si>
    <t>810065250</t>
  </si>
  <si>
    <t>AIR TORQUE ACTUATOR</t>
  </si>
  <si>
    <t>810065249</t>
  </si>
  <si>
    <t>ADJUSTABLE END POSITION 014 ACTUATOR</t>
  </si>
  <si>
    <t>810065248</t>
  </si>
  <si>
    <t>ADH. DRAWING HOLDER SCHNEIDER SE08963</t>
  </si>
  <si>
    <t>810065247</t>
  </si>
  <si>
    <t>ACTUATOR KEYSTN ADAPTERPLT 1 1/4 36FY86</t>
  </si>
  <si>
    <t>810065246</t>
  </si>
  <si>
    <t>ADAPTER SLEEVE H306</t>
  </si>
  <si>
    <t>810065245</t>
  </si>
  <si>
    <t>ADAPTER SLEEVE H211 X</t>
  </si>
  <si>
    <t>810065244</t>
  </si>
  <si>
    <t>ADAPTER SLEEVE H211 A</t>
  </si>
  <si>
    <t>810065243</t>
  </si>
  <si>
    <t>ADAPTER SLEEVE H210 A</t>
  </si>
  <si>
    <t>810065242</t>
  </si>
  <si>
    <t>ADAPTER SLEEVE H205</t>
  </si>
  <si>
    <t>810065241</t>
  </si>
  <si>
    <t>ADAPTER SLEEVE AH 23221</t>
  </si>
  <si>
    <t>810065240</t>
  </si>
  <si>
    <t>ACTUATOR KEYSTN F79E052 DA</t>
  </si>
  <si>
    <t>810065239</t>
  </si>
  <si>
    <t>ACTUATOR PREMIAIR 014</t>
  </si>
  <si>
    <t>810065238</t>
  </si>
  <si>
    <t>ACTUATOR PREMIAIR 009</t>
  </si>
  <si>
    <t>810065237</t>
  </si>
  <si>
    <t>ACTUATOR PART FOR 9.903.015 203092260</t>
  </si>
  <si>
    <t>810065236</t>
  </si>
  <si>
    <t>ACTUATOR KEYSTN LEVER MANUAL VLV 50</t>
  </si>
  <si>
    <t>810065235</t>
  </si>
  <si>
    <t>ACTUATOR KEYSTN LEVER MANUAL VLV 25</t>
  </si>
  <si>
    <t>810065234</t>
  </si>
  <si>
    <t>ACTUATOR KEYSTN GRADIENT 30</t>
  </si>
  <si>
    <t>810065233</t>
  </si>
  <si>
    <t>ACTUATOR KEYSTN GRADIENT 20</t>
  </si>
  <si>
    <t>810065232</t>
  </si>
  <si>
    <t>ACTUATOR KEYSTN F89F-003 DA</t>
  </si>
  <si>
    <t>810065231</t>
  </si>
  <si>
    <t>ACTUATOR KEYSTN F89E-009 DA</t>
  </si>
  <si>
    <t>810065230</t>
  </si>
  <si>
    <t>ACTUATOR KEYSTNF89E-006 DA</t>
  </si>
  <si>
    <t>810065229</t>
  </si>
  <si>
    <t>ACTUATOR KEYSTN F89E-004 DA</t>
  </si>
  <si>
    <t>810065228</t>
  </si>
  <si>
    <t>ACTUATOR F79E025 DA KEYSTN</t>
  </si>
  <si>
    <t>810065227</t>
  </si>
  <si>
    <t>ACTUATOR KEYSTN F79E024 DA</t>
  </si>
  <si>
    <t>810065224</t>
  </si>
  <si>
    <t>ACCELERATION SENSOR IFM 004</t>
  </si>
  <si>
    <t>810065223</t>
  </si>
  <si>
    <t>3/2 WAY VLV BEU AC2024</t>
  </si>
  <si>
    <t>810065221</t>
  </si>
  <si>
    <t>5/2 SOL VLV NORGR V61B511A-300 NO COIL</t>
  </si>
  <si>
    <t>810065220</t>
  </si>
  <si>
    <t>5/2 SOL VLV NORGR G1/4 V45A517D-A1000</t>
  </si>
  <si>
    <t>810065219</t>
  </si>
  <si>
    <t>5/2 SOL VLV NORGR G1 4 VSD4P3D1-A3100</t>
  </si>
  <si>
    <t>810065217</t>
  </si>
  <si>
    <t>5/2 SOL VLV NORGR G1/4 V45A511D-A1000</t>
  </si>
  <si>
    <t>810065216</t>
  </si>
  <si>
    <t>4/3 DISC HAWE CETOP 3 DG4V3S0CMUH560</t>
  </si>
  <si>
    <t>810065215</t>
  </si>
  <si>
    <t>WEARRAIL BEU 30X5-150</t>
  </si>
  <si>
    <t>810065214</t>
  </si>
  <si>
    <t>3/2 VLV NORGR V61B313A A3000 G1/4-NC</t>
  </si>
  <si>
    <t>810065213</t>
  </si>
  <si>
    <t>3/2 SOL VLV NORGR G1/4 V45A511D-A1000</t>
  </si>
  <si>
    <t>810065212</t>
  </si>
  <si>
    <t>3/2 SOL VLV NORGR G1/4 V61B413A-A3000</t>
  </si>
  <si>
    <t>810065211</t>
  </si>
  <si>
    <t>TENSION LEVER BEU 212.3-24-M10-20-E</t>
  </si>
  <si>
    <t>810065210</t>
  </si>
  <si>
    <t>2/2 SOL VLV ASCO SCE238D005</t>
  </si>
  <si>
    <t>810065209</t>
  </si>
  <si>
    <t>2/2 SOL VLV BUSCHJOST 8240200.9101</t>
  </si>
  <si>
    <t>810065208</t>
  </si>
  <si>
    <t>2/2 SOL VLV ASCO SCE210-100</t>
  </si>
  <si>
    <t>810065207</t>
  </si>
  <si>
    <t>2/2 SOL VLV HERON NG G1/2 70301170</t>
  </si>
  <si>
    <t>810065206</t>
  </si>
  <si>
    <t>2/2 SOL VLV ASCO NC UG1120283</t>
  </si>
  <si>
    <t>810065205</t>
  </si>
  <si>
    <t>INDICATOR NORGR MP24121</t>
  </si>
  <si>
    <t>810065204</t>
  </si>
  <si>
    <t>SAFETY CONTROLER HIMA HIMATRIX F3001003</t>
  </si>
  <si>
    <t>810065203</t>
  </si>
  <si>
    <t>INTERFACE RELAIS SOCKET PLC BPT 24DC 21</t>
  </si>
  <si>
    <t>810065202</t>
  </si>
  <si>
    <t>HYDRAULIC POWER UNIT 24 VDC YOSO</t>
  </si>
  <si>
    <t>810065201</t>
  </si>
  <si>
    <t>BOLT VEGA FOR VEGADIF UNF7 16X1.14 8.8</t>
  </si>
  <si>
    <t>810065135</t>
  </si>
  <si>
    <t>INFLATABLE  SLEEVE H&amp;B 3.417.0006.04 </t>
  </si>
  <si>
    <t>810060173</t>
  </si>
  <si>
    <t>BEARING 22228CCK/C3W33</t>
  </si>
  <si>
    <t>810060031</t>
  </si>
  <si>
    <t>COUPLING RUBBER HRC110 F 1610</t>
  </si>
  <si>
    <t>810059141</t>
  </si>
  <si>
    <t>FILTERBAG B-95 2,3M - L-PGP/50/12+FF</t>
  </si>
  <si>
    <t>810059133</t>
  </si>
  <si>
    <t>BEARING YAR 210-2RF</t>
  </si>
  <si>
    <t>810058889</t>
  </si>
  <si>
    <t>ABRASIVE BELT GRADE 80 777F 75 X 2000 MM</t>
  </si>
  <si>
    <t>810058641</t>
  </si>
  <si>
    <t>DUCT TAPE 48MMX50M GREY</t>
  </si>
  <si>
    <t>810058148</t>
  </si>
  <si>
    <t>LOCK NUT DIN980V HEX M8 STEEL 8.8</t>
  </si>
  <si>
    <t>810057967</t>
  </si>
  <si>
    <t>BOLT DIN7991 ZINC HSHC M5 16</t>
  </si>
  <si>
    <t>810057963</t>
  </si>
  <si>
    <t>THREADED ROD DIN975 STEEL 8.8 M10 1000</t>
  </si>
  <si>
    <t>810057962</t>
  </si>
  <si>
    <t>THREADED ROD DIN975 STEEL 8.8 M8 1000</t>
  </si>
  <si>
    <t>810057673</t>
  </si>
  <si>
    <t>PAINT ANTI-COR RAL1018 YE 1L STELOXINE</t>
  </si>
  <si>
    <t>810057672</t>
  </si>
  <si>
    <t>PAINT ANTI-COR RAL1015 IV 1L STELOXINE</t>
  </si>
  <si>
    <t>810057034</t>
  </si>
  <si>
    <t>NUT DIN934 HEX M20 STEEL 8.8</t>
  </si>
  <si>
    <t>810057032</t>
  </si>
  <si>
    <t>NUT DIN934 HEX M16 STEEL 8.8</t>
  </si>
  <si>
    <t>810057028</t>
  </si>
  <si>
    <t>NUT DIN934 HEX M8 STEEL 8.8</t>
  </si>
  <si>
    <t>810057027</t>
  </si>
  <si>
    <t>NUT DIN934 HEX M6 STEEL 8.8</t>
  </si>
  <si>
    <t>810057026</t>
  </si>
  <si>
    <t>NUT DIN934 HEX M5 STEEL 8.8</t>
  </si>
  <si>
    <t>810057025</t>
  </si>
  <si>
    <t>NUT DIN934 HEX M4 STEEL 8.8</t>
  </si>
  <si>
    <t>810057006</t>
  </si>
  <si>
    <t>BOLT DIN933 STEEL 8.8 HEX M16 80</t>
  </si>
  <si>
    <t>810057005</t>
  </si>
  <si>
    <t>BOLT DIN933 STEEL 8.8 HEX M12 50</t>
  </si>
  <si>
    <t>810057002</t>
  </si>
  <si>
    <t>BOLT DIN933 STEEL 8.8 HEX M5 50</t>
  </si>
  <si>
    <t>810056595</t>
  </si>
  <si>
    <t>WOOD SCREW DIN571 ZINC HEX 8 50</t>
  </si>
  <si>
    <t>810056129</t>
  </si>
  <si>
    <t>BOLT DIN933 STEEL 8.8 HEX M6 25</t>
  </si>
  <si>
    <t>810056127</t>
  </si>
  <si>
    <t>HAND BRUSH 50% HORSE HAIR</t>
  </si>
  <si>
    <t>810056079</t>
  </si>
  <si>
    <t>CUTTING DISC 230 X 1,9 X 22,23</t>
  </si>
  <si>
    <t>810056063</t>
  </si>
  <si>
    <t>V BELT TOOTHED XPB 3350</t>
  </si>
  <si>
    <t>810056062</t>
  </si>
  <si>
    <t>BOLT DIN933 STEEL 8.8 HEX M8 25</t>
  </si>
  <si>
    <t>810056061</t>
  </si>
  <si>
    <t>BOLT DIN931 STEEL 8.8 HEX M8 60</t>
  </si>
  <si>
    <t>810056060</t>
  </si>
  <si>
    <t>BEARING HOUSE SY512 M</t>
  </si>
  <si>
    <t>810056057</t>
  </si>
  <si>
    <t>SHAFT SEAL TSNA 513 C</t>
  </si>
  <si>
    <t>810056028</t>
  </si>
  <si>
    <t>THREADED ROD DIN975 STEEL 8.8 M16 1000</t>
  </si>
  <si>
    <t>810056018</t>
  </si>
  <si>
    <t>V-PULLEY TAPER BUSH 02SPA106</t>
  </si>
  <si>
    <t>810056013</t>
  </si>
  <si>
    <t>WASHER DIN9021 PLAIN M5X15X1,2 ZINC</t>
  </si>
  <si>
    <t>810055953</t>
  </si>
  <si>
    <t>BOLT DIN912 ZINC HSHC M8 50</t>
  </si>
  <si>
    <t>810055948</t>
  </si>
  <si>
    <t>SQUARE WASHER DIN434 U SECTIONS M20 GALV</t>
  </si>
  <si>
    <t>810055929</t>
  </si>
  <si>
    <t>BOLT DIN931 STEEL 8.8 HEX M6 60</t>
  </si>
  <si>
    <t>810055915</t>
  </si>
  <si>
    <t>ZINC SPRAY COATING 2185</t>
  </si>
  <si>
    <t>810055851</t>
  </si>
  <si>
    <t>WING NUT DIN315 WING M12 ZINC</t>
  </si>
  <si>
    <t>810055850</t>
  </si>
  <si>
    <t>WING NUT DIN315 WING M10 ZINC</t>
  </si>
  <si>
    <t>810055849</t>
  </si>
  <si>
    <t>WING NUT DIN315 WING M8 ZINC</t>
  </si>
  <si>
    <t>810055844</t>
  </si>
  <si>
    <t>GRINDING WHEEL 115 X 5 X 22,2 MM</t>
  </si>
  <si>
    <t>810055843</t>
  </si>
  <si>
    <t>CUTTING DISC 125 X 2,5 X 22,23 MM</t>
  </si>
  <si>
    <t>810055838</t>
  </si>
  <si>
    <t>REED CONTACT NORGREN M/50/LSU/2V</t>
  </si>
  <si>
    <t>810055837</t>
  </si>
  <si>
    <t>CYLINDER NORGREN RM/8025M/100</t>
  </si>
  <si>
    <t>810055821</t>
  </si>
  <si>
    <t>YOKE ASSEMBLY NORGREN Y64A-4GA-N2N</t>
  </si>
  <si>
    <t>810055766</t>
  </si>
  <si>
    <t>BOLT DIN931 STEEL 8.8 HEX M10 100</t>
  </si>
  <si>
    <t>810055734</t>
  </si>
  <si>
    <t>WELD ELECTRODE 2,5 MM</t>
  </si>
  <si>
    <t>810055680</t>
  </si>
  <si>
    <t>ADAPTER PVC PG16-M20</t>
  </si>
  <si>
    <t>810055540</t>
  </si>
  <si>
    <t>SUB-BASE NORGREN M/P19126</t>
  </si>
  <si>
    <t>810055535</t>
  </si>
  <si>
    <t>BOLT DIN931 STEEL 8.8 HEX M10 80</t>
  </si>
  <si>
    <t>810055534</t>
  </si>
  <si>
    <t>BOLT DIN931 STEEL 8.8 HEX M10 70</t>
  </si>
  <si>
    <t>810055533</t>
  </si>
  <si>
    <t>BOLT DIN931 STEEL 8.8 HEX M8 50</t>
  </si>
  <si>
    <t>810055514</t>
  </si>
  <si>
    <t>Y-BEARING YET 205</t>
  </si>
  <si>
    <t>810055452</t>
  </si>
  <si>
    <t>WASHER DIN9021 PLAIN M12X40X3 ZINC</t>
  </si>
  <si>
    <t>810055451</t>
  </si>
  <si>
    <t>WASHER DIN9021 PLAIN M10X30X2,5 ZINC</t>
  </si>
  <si>
    <t>810055450</t>
  </si>
  <si>
    <t>WASHER DIN9021 PLAIN M8X24X2 ZINC</t>
  </si>
  <si>
    <t>810055449</t>
  </si>
  <si>
    <t>WASHER DIN9021 PLAIN M6X18X1,6 ZINC</t>
  </si>
  <si>
    <t>810055435</t>
  </si>
  <si>
    <t>CUTTING DISC RVS D125 X 1 X 22</t>
  </si>
  <si>
    <t>810055386</t>
  </si>
  <si>
    <t>BEARING 6208 2RS1</t>
  </si>
  <si>
    <t>810055381</t>
  </si>
  <si>
    <t>BOLT DIN912 ZINC HSHC M10 35</t>
  </si>
  <si>
    <t>810055330</t>
  </si>
  <si>
    <t>BATTERY CLAMP NEGATIVE HELLA -</t>
  </si>
  <si>
    <t>810055329</t>
  </si>
  <si>
    <t>BATTERY CLAMP POSITIVE HELLA +</t>
  </si>
  <si>
    <t>810055272</t>
  </si>
  <si>
    <t>SCREW DIN84 ZINC SCH M4 50</t>
  </si>
  <si>
    <t>810055271</t>
  </si>
  <si>
    <t>SCREW DIN84 ZINC SCH M4 15</t>
  </si>
  <si>
    <t>810055270</t>
  </si>
  <si>
    <t>SCREW DIN84 ZINC SCH M4 10</t>
  </si>
  <si>
    <t>810055144</t>
  </si>
  <si>
    <t>SEALANT SILICONE TEC 7 310ML</t>
  </si>
  <si>
    <t>810054798</t>
  </si>
  <si>
    <t>GLASS FUSE 5X20 2A TR</t>
  </si>
  <si>
    <t>810054779</t>
  </si>
  <si>
    <t>BOLT DIN7991 ZINC HSHC M12 40</t>
  </si>
  <si>
    <t>810054778</t>
  </si>
  <si>
    <t>BOLT DIN7991 ZINC HSHC M12 30</t>
  </si>
  <si>
    <t>810054776</t>
  </si>
  <si>
    <t>BOLT DIN7991 ZINC HSHC M10 30</t>
  </si>
  <si>
    <t>810054773</t>
  </si>
  <si>
    <t>BOLT DIN7991 ZINC HSHC M6 20</t>
  </si>
  <si>
    <t>810054686</t>
  </si>
  <si>
    <t>LUBRICATOR AUTOMATIC SKF LAGD 125/WA2</t>
  </si>
  <si>
    <t>810054672</t>
  </si>
  <si>
    <t>WASHER DIN9021 PLAIN M20X60X3,4 ZINC</t>
  </si>
  <si>
    <t>810054665</t>
  </si>
  <si>
    <t>BOLT DIN931 STEEL 8.8 HEX M10 60</t>
  </si>
  <si>
    <t>810054664</t>
  </si>
  <si>
    <t>BOLT DIN933 STEEL 8.8 HEX M10 20</t>
  </si>
  <si>
    <t>810054657</t>
  </si>
  <si>
    <t>CAP FEMALE 300 1/2IN</t>
  </si>
  <si>
    <t>810054653</t>
  </si>
  <si>
    <t>SOCKET 270 3/8IN</t>
  </si>
  <si>
    <t>810054652</t>
  </si>
  <si>
    <t>T FITTING EQUAL FEMALE 130 90° 3/8IN</t>
  </si>
  <si>
    <t>810054623</t>
  </si>
  <si>
    <t>REDUCING NIPPLE DOUBLE 245 6/4X2IN</t>
  </si>
  <si>
    <t>810054622</t>
  </si>
  <si>
    <t>REDUCING NIPPLE DOUBLE 245 5/4X6/4IN</t>
  </si>
  <si>
    <t>810054620</t>
  </si>
  <si>
    <t>REDUCING NIPPLE DOUBLE 245 3/4X 1IN</t>
  </si>
  <si>
    <t>810054619</t>
  </si>
  <si>
    <t>REDUCING NIPPLE DOUBLE 245 1/2X 3/4IN</t>
  </si>
  <si>
    <t>810054563</t>
  </si>
  <si>
    <t>BEARING 22212EK/C3</t>
  </si>
  <si>
    <t>810054549</t>
  </si>
  <si>
    <t>WALL BRACKET NORGREN 74504-50</t>
  </si>
  <si>
    <t>810054478</t>
  </si>
  <si>
    <t>WASHER DIN127B SPRING LOCK M24 ZINC</t>
  </si>
  <si>
    <t>810054477</t>
  </si>
  <si>
    <t>WASHER DIN127B SPRING LOCK M20 ZINC</t>
  </si>
  <si>
    <t>810054476</t>
  </si>
  <si>
    <t>WASHER DIN127B SPRING LOCK M16 ZINC</t>
  </si>
  <si>
    <t>810054474</t>
  </si>
  <si>
    <t>WASHER DIN127B SPRING LOCK M12 ZINC</t>
  </si>
  <si>
    <t>810054473</t>
  </si>
  <si>
    <t>WASHER DIN127B SPRING LOCK M10 ZINC</t>
  </si>
  <si>
    <t>810054472</t>
  </si>
  <si>
    <t>WASHER DIN127B SPRING LOCK M8 ZINC</t>
  </si>
  <si>
    <t>810054471</t>
  </si>
  <si>
    <t>WASHER DIN127B SPRING LOCK M6 ZINC</t>
  </si>
  <si>
    <t>810054468</t>
  </si>
  <si>
    <t>LOCK NUT DIN985 HEX M20 ZINC</t>
  </si>
  <si>
    <t>810054466</t>
  </si>
  <si>
    <t>LOCK NUT DIN985 HEX M12 ZINC</t>
  </si>
  <si>
    <t>810054465</t>
  </si>
  <si>
    <t>LOCK NUT DIN985 HEX M10 ZINC</t>
  </si>
  <si>
    <t>810054463</t>
  </si>
  <si>
    <t>LOCK NUT DIN985 HEX M6 ZINC</t>
  </si>
  <si>
    <t>810054442</t>
  </si>
  <si>
    <t>BOLT DIN931 STEEL 8.8 HEX M20 120</t>
  </si>
  <si>
    <t>810054441</t>
  </si>
  <si>
    <t>BOLT DIN931 STEEL 8.8 HEX M20 100</t>
  </si>
  <si>
    <t>810054440</t>
  </si>
  <si>
    <t>BOLT DIN931 STEEL 8.8 HEX M20 90</t>
  </si>
  <si>
    <t>810054439</t>
  </si>
  <si>
    <t>BOLT DIN931 STEEL 8.8 HEX M20 80</t>
  </si>
  <si>
    <t>810054438</t>
  </si>
  <si>
    <t>BOLT DIN931 STEEL 8.8 HEX M20 70</t>
  </si>
  <si>
    <t>810054437</t>
  </si>
  <si>
    <t>BOLT DIN933 STEEL 8.8 HEX M20 60</t>
  </si>
  <si>
    <t>810054436</t>
  </si>
  <si>
    <t>BOLT DIN933 STEEL 8.8 HEX M20 50</t>
  </si>
  <si>
    <t>810054435</t>
  </si>
  <si>
    <t>BOLT DIN933 STEEL 8.8 HEX M20 40</t>
  </si>
  <si>
    <t>810054427</t>
  </si>
  <si>
    <t>BOLT DIN933 STEEL 8.8 HEX M16 50</t>
  </si>
  <si>
    <t>810054425</t>
  </si>
  <si>
    <t>BOLT DIN933 STEEL 8.8 HEX M16 30</t>
  </si>
  <si>
    <t>810054422</t>
  </si>
  <si>
    <t>BOLT DIN933 STEEL 8.8 HEX M12 100</t>
  </si>
  <si>
    <t>810054421</t>
  </si>
  <si>
    <t>BOLT DIN933 STEEL 8.8 HEX M12 90</t>
  </si>
  <si>
    <t>810054420</t>
  </si>
  <si>
    <t>BOLT DIN933 STEEL 8.8 HEX M12 80</t>
  </si>
  <si>
    <t>810054419</t>
  </si>
  <si>
    <t>BOLT DIN933 STEEL 8.8 HEX M12 70</t>
  </si>
  <si>
    <t>810054416</t>
  </si>
  <si>
    <t>BOLT DIN933 STEEL 8.8 HEX M12 40</t>
  </si>
  <si>
    <t>810054412</t>
  </si>
  <si>
    <t>BOLT DIN931 STEEL 8.8 HEX M10 50</t>
  </si>
  <si>
    <t>810054411</t>
  </si>
  <si>
    <t>BOLT DIN933 STEEL 8.8 HEX M10 40</t>
  </si>
  <si>
    <t>810054410</t>
  </si>
  <si>
    <t>BOLT DIN933 STEEL 8.8 HEX M10 30</t>
  </si>
  <si>
    <t>810054409</t>
  </si>
  <si>
    <t>BOLT DIN931 STEEL 8.8 HEX M8 80</t>
  </si>
  <si>
    <t>810054408</t>
  </si>
  <si>
    <t>BOLT DIN931 STEEL 8.8 HEX M8 70</t>
  </si>
  <si>
    <t>810054407</t>
  </si>
  <si>
    <t>BOLT DIN931 STEEL 8.8 HEX M8 40</t>
  </si>
  <si>
    <t>810054406</t>
  </si>
  <si>
    <t>BOLT DIN933 STEEL 8.8 HEX M8 30</t>
  </si>
  <si>
    <t>810054405</t>
  </si>
  <si>
    <t>BOLT DIN933 STEEL 8.8 HEX M8 20</t>
  </si>
  <si>
    <t>810054404</t>
  </si>
  <si>
    <t>BOLT DIN931 STEEL 8.8 HEX M6 50</t>
  </si>
  <si>
    <t>810054403</t>
  </si>
  <si>
    <t>BOLT DIN931 STEEL 8.8 HEX M6 40</t>
  </si>
  <si>
    <t>810054402</t>
  </si>
  <si>
    <t>BOLT DIN931 STEEL 8.8 HEX M6 30</t>
  </si>
  <si>
    <t>810054401</t>
  </si>
  <si>
    <t>BOLT DIN933 STEEL 8.8 HEX M6 20</t>
  </si>
  <si>
    <t>810054386</t>
  </si>
  <si>
    <t>BEARING 6202 ZZ</t>
  </si>
  <si>
    <t>810054119</t>
  </si>
  <si>
    <t>BLADE SPARE 1-11-301/100</t>
  </si>
  <si>
    <t>810054015</t>
  </si>
  <si>
    <t>V BELT PULLEY SPA 200 3 GROOVE BUSH 2517</t>
  </si>
  <si>
    <t>810053977</t>
  </si>
  <si>
    <t>MANOMETER 0-10BAR NORGREN 18-015-013</t>
  </si>
  <si>
    <t>810053542</t>
  </si>
  <si>
    <t>Y-BEARING YET 207</t>
  </si>
  <si>
    <t>810053312</t>
  </si>
  <si>
    <t>PAINT BRUSH RADIATOR BENT 1 1/2IN</t>
  </si>
  <si>
    <t>810053306</t>
  </si>
  <si>
    <t>PAINT BRUSH ROUND 1980-18</t>
  </si>
  <si>
    <t>810053302</t>
  </si>
  <si>
    <t>BROOM SOFT HEAVY 50 CM</t>
  </si>
  <si>
    <t>810053207</t>
  </si>
  <si>
    <t>DING DISC 125 X 7 X 22,23 MM</t>
  </si>
  <si>
    <t>810053138</t>
  </si>
  <si>
    <t>SCREW DIN84 ZINC SCH M4 20</t>
  </si>
  <si>
    <t>810053064</t>
  </si>
  <si>
    <t>EXPRESS ANCHOR BOLT 10/15 EXA GALVA</t>
  </si>
  <si>
    <t>810053056</t>
  </si>
  <si>
    <t>THREADED ROD DIN975 ZINC M20 1000</t>
  </si>
  <si>
    <t>810053046</t>
  </si>
  <si>
    <t>WASHER DIN125A PLAIN M24 ZINC</t>
  </si>
  <si>
    <t>810053044</t>
  </si>
  <si>
    <t>WASHER DIN125A PLAIN M20 ZINC</t>
  </si>
  <si>
    <t>810053042</t>
  </si>
  <si>
    <t>WASHER DIN125A PLAIN M16 ZINC</t>
  </si>
  <si>
    <t>810053041</t>
  </si>
  <si>
    <t>WASHER DIN125A PLAIN M12 ZINC</t>
  </si>
  <si>
    <t>810053040</t>
  </si>
  <si>
    <t>WASHER DIN125A PLAIN M10 ZINC</t>
  </si>
  <si>
    <t>810053039</t>
  </si>
  <si>
    <t>WASHER DIN125A PLAIN M8 ZINC</t>
  </si>
  <si>
    <t>810053037</t>
  </si>
  <si>
    <t>WASHER DIN125A PLAIN M6 ZINC</t>
  </si>
  <si>
    <t>810053036</t>
  </si>
  <si>
    <t>WASHER DIN125A PLAIN M5 ZINC</t>
  </si>
  <si>
    <t>810053035</t>
  </si>
  <si>
    <t>WASHER DIN125A PLAIN M4 ZINC</t>
  </si>
  <si>
    <t>810053027</t>
  </si>
  <si>
    <t>SQUARE WASHER DIN434 U SECTIONS M16 GALV</t>
  </si>
  <si>
    <t>810053026</t>
  </si>
  <si>
    <t>SQUARE WASHER DIN434 U SECTIONS M12 GALV</t>
  </si>
  <si>
    <t>810053025</t>
  </si>
  <si>
    <t>SQUARE WASHER DIN434 U SECTIONS M10 GALV</t>
  </si>
  <si>
    <t>810052967</t>
  </si>
  <si>
    <t>LOCK NUT DIN985 HEX M16 ZINC</t>
  </si>
  <si>
    <t>810052876</t>
  </si>
  <si>
    <t>BOLT DIN912 ZINC HSHC M8 10</t>
  </si>
  <si>
    <t>810052843</t>
  </si>
  <si>
    <t>ANTI-SPATTER SPRAY WELDERS CRC 500 ML</t>
  </si>
  <si>
    <t>810052820</t>
  </si>
  <si>
    <t>HOSE CLAMP SMS 112-12 MM</t>
  </si>
  <si>
    <t>810052816</t>
  </si>
  <si>
    <t>HOSE CLAMP SMS 65-12 MM</t>
  </si>
  <si>
    <t>810052712</t>
  </si>
  <si>
    <t>CAP FEMALE 300 2IN</t>
  </si>
  <si>
    <t>810052711</t>
  </si>
  <si>
    <t>CAP FEMALE 300 1 1/2IN</t>
  </si>
  <si>
    <t>810052710</t>
  </si>
  <si>
    <t>CAP FEMALE 300 3/4IN</t>
  </si>
  <si>
    <t>810052707</t>
  </si>
  <si>
    <t>PLUG HOLLOW SQUARE HEAD MALE 291 2IN</t>
  </si>
  <si>
    <t>810052706</t>
  </si>
  <si>
    <t>PLUG HOLLOW SQUARE HEAD MALE 291 1 1/2IN</t>
  </si>
  <si>
    <t>810052705</t>
  </si>
  <si>
    <t>PLUG HOLLOW SQUARE HEAD MALE 291 1 1/4IN</t>
  </si>
  <si>
    <t>810052704</t>
  </si>
  <si>
    <t>PLUG HOLLOW SQUARE HEAD MALE 291 1IN</t>
  </si>
  <si>
    <t>810052703</t>
  </si>
  <si>
    <t>PLUG HOLLOW SQUARE HEAD MALE 291 3/4IN</t>
  </si>
  <si>
    <t>810052700</t>
  </si>
  <si>
    <t>PLUG HOLLOW SQUARE HEAD MALE 291 1/4IN</t>
  </si>
  <si>
    <t>810052696</t>
  </si>
  <si>
    <t>NIPPLE DOUBLE 280 2IN</t>
  </si>
  <si>
    <t>810052695</t>
  </si>
  <si>
    <t>NIPPLE DOUBLE 280 1 1/2IN</t>
  </si>
  <si>
    <t>810052694</t>
  </si>
  <si>
    <t>NIPPLE DOUBLE 280 1 1/4IN</t>
  </si>
  <si>
    <t>810052693</t>
  </si>
  <si>
    <t>NIPPLE DOUBLE 280 1IN</t>
  </si>
  <si>
    <t>810052692</t>
  </si>
  <si>
    <t>NIPPLE DOUBLE 280 3/4IN</t>
  </si>
  <si>
    <t>810052691</t>
  </si>
  <si>
    <t>NIPPLE DOUBLE 280 1/2IN</t>
  </si>
  <si>
    <t>810052689</t>
  </si>
  <si>
    <t>NIPPLE DOUBLE 280 1/4IN</t>
  </si>
  <si>
    <t>810052685</t>
  </si>
  <si>
    <t>SOCKET 270 2IN</t>
  </si>
  <si>
    <t>810052683</t>
  </si>
  <si>
    <t>SOCKET 270 1 1/4IN</t>
  </si>
  <si>
    <t>810052682</t>
  </si>
  <si>
    <t>SOCKET 270 1IN</t>
  </si>
  <si>
    <t>810052681</t>
  </si>
  <si>
    <t>SOCKET 270 3/4IN</t>
  </si>
  <si>
    <t>810052680</t>
  </si>
  <si>
    <t>SOCKET 270 1/2IN ZINC</t>
  </si>
  <si>
    <t>810052676</t>
  </si>
  <si>
    <t>REDUCER BUSH MALE FEMALE 241 2X1 1/2IN</t>
  </si>
  <si>
    <t>810052673</t>
  </si>
  <si>
    <t>REDUCER BUSH MALE FEMALE 241 1 1/2X1IN</t>
  </si>
  <si>
    <t>810052672</t>
  </si>
  <si>
    <t>REDUCER BUSH MALE FEMALE 241 1 1/4X1IN</t>
  </si>
  <si>
    <t>810052671</t>
  </si>
  <si>
    <t>REDUCER BUSH MALE TO FEMALE 241 1X3/4IN</t>
  </si>
  <si>
    <t>810052670</t>
  </si>
  <si>
    <t>REDUCER BUSH MALE TO FEMALE 241 1X1/2IN</t>
  </si>
  <si>
    <t>810052669</t>
  </si>
  <si>
    <t>REDUCER BUSH MALE FEMALE 241 3/4X1/2IN</t>
  </si>
  <si>
    <t>810052667</t>
  </si>
  <si>
    <t>REDUCER BUSH MALE FEMALE 241 1/2X1/4IN</t>
  </si>
  <si>
    <t>810052656</t>
  </si>
  <si>
    <t>T FITTING EQUAL FEMALE 130 90° 2IN</t>
  </si>
  <si>
    <t>810052655</t>
  </si>
  <si>
    <t>T FITTING EQUAL FEMALE 130 90° 1 1/2IN</t>
  </si>
  <si>
    <t>810052654</t>
  </si>
  <si>
    <t>T FITTING EQUAL FEMALE 130 90° 1 1/4IN</t>
  </si>
  <si>
    <t>810052653</t>
  </si>
  <si>
    <t>T FITTING EQUAL FEMALE 130 90° 1IN</t>
  </si>
  <si>
    <t>810052652</t>
  </si>
  <si>
    <t>T FITTING EQUAL FEMALE 130 90° 3/4IN</t>
  </si>
  <si>
    <t>810052651</t>
  </si>
  <si>
    <t>T FITTING EQUAL FEMALE 130 90° 1/2IN</t>
  </si>
  <si>
    <t>810052650</t>
  </si>
  <si>
    <t>T FITTING EQUAL FEMALE 130 90° 1/4IN</t>
  </si>
  <si>
    <t>810052641</t>
  </si>
  <si>
    <t>ELBOW FITTING 90° 2IN</t>
  </si>
  <si>
    <t>810052640</t>
  </si>
  <si>
    <t>ELBOW FITTING 90° 1 1/2IN</t>
  </si>
  <si>
    <t>810052639</t>
  </si>
  <si>
    <t>ELBOW FITTING 90° 1 1/4IN</t>
  </si>
  <si>
    <t>810052638</t>
  </si>
  <si>
    <t>ELBOW FITTING 90° 1IN</t>
  </si>
  <si>
    <t>810052637</t>
  </si>
  <si>
    <t>ELBOW FITTING 90° 3/4IN</t>
  </si>
  <si>
    <t>810052636</t>
  </si>
  <si>
    <t>ELBOW FITTING 90° 1/2IN ZINC</t>
  </si>
  <si>
    <t>810052635</t>
  </si>
  <si>
    <t>ELBOW FITTING 90° 1/4IN</t>
  </si>
  <si>
    <t>810052601</t>
  </si>
  <si>
    <t>FLANGE DIN2576 220/114X180 8XD18</t>
  </si>
  <si>
    <t>810052546</t>
  </si>
  <si>
    <t>SHEET IRON 2000X1000X5 MM</t>
  </si>
  <si>
    <t>810052544</t>
  </si>
  <si>
    <t>SHEET IRON 2000X1000X3 MM</t>
  </si>
  <si>
    <t>810052542</t>
  </si>
  <si>
    <t>SHEET IRON 2000X1000X1 MM</t>
  </si>
  <si>
    <t>810052534</t>
  </si>
  <si>
    <t>U BAR IRON PN 8 8,65 KG/M</t>
  </si>
  <si>
    <t>810052527</t>
  </si>
  <si>
    <t>L-PROFILE STEEL 50X50X5 MM</t>
  </si>
  <si>
    <t>810052526</t>
  </si>
  <si>
    <t>L-PROFILE STEEL 40X40X4 MM</t>
  </si>
  <si>
    <t>810052525</t>
  </si>
  <si>
    <t>L-PROFILE STEEL 30X30X3 MM</t>
  </si>
  <si>
    <t>810052524</t>
  </si>
  <si>
    <t>L-PROFILE STEEL 20X20X2 MM</t>
  </si>
  <si>
    <t>810052481</t>
  </si>
  <si>
    <t>IRON FLAT 50X10 MM</t>
  </si>
  <si>
    <t>810052479</t>
  </si>
  <si>
    <t>IRON FLAT 50X5 MM (1,96 KG/M)</t>
  </si>
  <si>
    <t>810052475</t>
  </si>
  <si>
    <t>IRON FLAT 40X5 MM (1,57 KG/M)</t>
  </si>
  <si>
    <t>810052471</t>
  </si>
  <si>
    <t>IRON FLAT 30X5 MM (1,18 KG/M)</t>
  </si>
  <si>
    <t>810052467</t>
  </si>
  <si>
    <t>IRON FLAT 20X5 MM (0,79 KG/M)</t>
  </si>
  <si>
    <t>810052466</t>
  </si>
  <si>
    <t>IRON FLAT 20X3 MM (0,47 KG/M)</t>
  </si>
  <si>
    <t>810052349</t>
  </si>
  <si>
    <t>CLAMP DIN741/555 ZINC 6MM</t>
  </si>
  <si>
    <t>810052348</t>
  </si>
  <si>
    <t>CLAMP DIN741/555 ZINC 5MM</t>
  </si>
  <si>
    <t>810052343</t>
  </si>
  <si>
    <t>THIMBLE DIN6899 ZINC 10MM</t>
  </si>
  <si>
    <t>810052342</t>
  </si>
  <si>
    <t>THIMBLE DIN6899 ZINC 6MM</t>
  </si>
  <si>
    <t>810052341</t>
  </si>
  <si>
    <t>THIMBLE DIN6899 ZINC 3MM</t>
  </si>
  <si>
    <t>810052340</t>
  </si>
  <si>
    <t>CORD WRAPPING MANILA D3 MM</t>
  </si>
  <si>
    <t>810052179</t>
  </si>
  <si>
    <t>IDLER D89 X L950 MM SW15 STEEL</t>
  </si>
  <si>
    <t>810052171</t>
  </si>
  <si>
    <t>IDLER D63,5 X L750 MM SW15</t>
  </si>
  <si>
    <t>810052109</t>
  </si>
  <si>
    <t>VALVE BALL 2IN 30 BAR</t>
  </si>
  <si>
    <t>810052108</t>
  </si>
  <si>
    <t>VALVE BALL 1 1/2IN 30 BAR</t>
  </si>
  <si>
    <t>810052107</t>
  </si>
  <si>
    <t>VALVE BALL 1 1/4IN 30 BAR</t>
  </si>
  <si>
    <t>810052106</t>
  </si>
  <si>
    <t>VALVE BALL 1IN 30 BAR</t>
  </si>
  <si>
    <t>810052105</t>
  </si>
  <si>
    <t>VALVE BALL 3/4IN 30 BAR</t>
  </si>
  <si>
    <t>810052104</t>
  </si>
  <si>
    <t>VALVE BALL 1/2IN 30 BAR</t>
  </si>
  <si>
    <t>810051928</t>
  </si>
  <si>
    <t>SILENCER 1/4IN</t>
  </si>
  <si>
    <t>810051888</t>
  </si>
  <si>
    <t>TUBING NYLON 8 X 6 MM 25 M</t>
  </si>
  <si>
    <t>810051731</t>
  </si>
  <si>
    <t>V-PULLEY TAPER BUSH SPA 112/3 B.2012</t>
  </si>
  <si>
    <t>810051475</t>
  </si>
  <si>
    <t>ADAPTER SLEEVE H307</t>
  </si>
  <si>
    <t>810051465</t>
  </si>
  <si>
    <t>BEARING HOUSE SNH 519-616</t>
  </si>
  <si>
    <t>810051464</t>
  </si>
  <si>
    <t>BEARING HOUSE SNH 508-607</t>
  </si>
  <si>
    <t>810051458</t>
  </si>
  <si>
    <t>BEARING SEAL SET TSN 515 L</t>
  </si>
  <si>
    <t>810051432</t>
  </si>
  <si>
    <t>BEARING 22224 CCK/W33 EK</t>
  </si>
  <si>
    <t>810051427</t>
  </si>
  <si>
    <t>BEARING 22218 EK</t>
  </si>
  <si>
    <t>810051425</t>
  </si>
  <si>
    <t>BEARING 22316 CCK/W33 EK</t>
  </si>
  <si>
    <t>810051424</t>
  </si>
  <si>
    <t>BEARING 22315EK</t>
  </si>
  <si>
    <t>810051423</t>
  </si>
  <si>
    <t>BEARING 22215 CCK/W33 EK</t>
  </si>
  <si>
    <t>810051420</t>
  </si>
  <si>
    <t>BEARING 22313 CCK</t>
  </si>
  <si>
    <t>810051381</t>
  </si>
  <si>
    <t>BEARING N 218 ECP</t>
  </si>
  <si>
    <t>810051374</t>
  </si>
  <si>
    <t>BEARING 1209EKTN9</t>
  </si>
  <si>
    <t>810051356</t>
  </si>
  <si>
    <t>BEARING 6204-2RS1/QE6</t>
  </si>
  <si>
    <t>810051348</t>
  </si>
  <si>
    <t>BEARING 6000-2RS1/QE6</t>
  </si>
  <si>
    <t>810051096</t>
  </si>
  <si>
    <t>DRILL BIT METAL HSS 338RN 13,0 MM</t>
  </si>
  <si>
    <t>810051095</t>
  </si>
  <si>
    <t>DRILL BIT METAL HSS 338RN 12,0 MM</t>
  </si>
  <si>
    <t>810051093</t>
  </si>
  <si>
    <t>DRILL BIT METAL HSS 338RN 11,0 MM</t>
  </si>
  <si>
    <t>810051092</t>
  </si>
  <si>
    <t>DRILL BIT METAL HSS 338RN 10,5 MM</t>
  </si>
  <si>
    <t>810051091</t>
  </si>
  <si>
    <t>DRILL BIT METAL HSS 338RN 10,0 MM</t>
  </si>
  <si>
    <t>810051090</t>
  </si>
  <si>
    <t>DRILL BIT METAL HSS 338RN 9,5 MM</t>
  </si>
  <si>
    <t>810051089</t>
  </si>
  <si>
    <t>DRILL BIT METAL HSS 338RN 9,0 MM</t>
  </si>
  <si>
    <t>810051088</t>
  </si>
  <si>
    <t>DRILL BIT METAL HSS 338RN 8,5 MM</t>
  </si>
  <si>
    <t>810051087</t>
  </si>
  <si>
    <t>DRILL BIT METAL HSS 338RN 8,0 MM</t>
  </si>
  <si>
    <t>810051086</t>
  </si>
  <si>
    <t>DRILL BIT METAL HSS 338RN 7,5 MM</t>
  </si>
  <si>
    <t>810051085</t>
  </si>
  <si>
    <t>DRILL BIT METAL HSS 338RN 7,0 MM</t>
  </si>
  <si>
    <t>810051084</t>
  </si>
  <si>
    <t>DRILL BIT METAL HSS 338RN 6,5 MM</t>
  </si>
  <si>
    <t>810051083</t>
  </si>
  <si>
    <t>DRILL BIT METAL HSS 338RN 6,0 MM</t>
  </si>
  <si>
    <t>810051082</t>
  </si>
  <si>
    <t>DRILL BIT METAL HSS 338RN 5,5 MM</t>
  </si>
  <si>
    <t>810051081</t>
  </si>
  <si>
    <t>DRILL BIT METAL HSS 338RN 5,0 MM</t>
  </si>
  <si>
    <t>810051080</t>
  </si>
  <si>
    <t>DRILL BIT METAL HSS 338RN 4,5 MM</t>
  </si>
  <si>
    <t>810051079</t>
  </si>
  <si>
    <t>DRILL BIT METAL HSS 338RN 4,0 MM</t>
  </si>
  <si>
    <t>810051078</t>
  </si>
  <si>
    <t>DRILL BIT METAL HSS 338RN 3,5 MM</t>
  </si>
  <si>
    <t>810051077</t>
  </si>
  <si>
    <t>DRILL BIT METAL HSS 338RN 3,0 MM</t>
  </si>
  <si>
    <t>810051076</t>
  </si>
  <si>
    <t>DRILL BIT METAL HSS 338RN 2,5 MM</t>
  </si>
  <si>
    <t>810051075</t>
  </si>
  <si>
    <t>DRILL BIT METAL HSS 338RN 2,0 MM</t>
  </si>
  <si>
    <t>810050217</t>
  </si>
  <si>
    <t>BEARING YET204</t>
  </si>
  <si>
    <t>810046239</t>
  </si>
  <si>
    <t>BEARING ROLLERÂ 22216EK</t>
  </si>
  <si>
    <t>810045245</t>
  </si>
  <si>
    <t>BEARING ROLLER 22219EK</t>
  </si>
  <si>
    <t>810045155</t>
  </si>
  <si>
    <t>BUSH TAPER-LOCK 1008 D25</t>
  </si>
  <si>
    <t>810044597</t>
  </si>
  <si>
    <t>BEARING 22230CC/C3 W33</t>
  </si>
  <si>
    <t>810038419</t>
  </si>
  <si>
    <t>ADAPTER SLEEVE H2306</t>
  </si>
  <si>
    <t>810038364</t>
  </si>
  <si>
    <t>BEARING SEALING TSN 516L</t>
  </si>
  <si>
    <t>810038362</t>
  </si>
  <si>
    <t>BEARING SEALING TSN 511L</t>
  </si>
  <si>
    <t>810038355</t>
  </si>
  <si>
    <t>BEARING UCT207</t>
  </si>
  <si>
    <t>810038345</t>
  </si>
  <si>
    <t>BEARING UCFL209</t>
  </si>
  <si>
    <t>810038344</t>
  </si>
  <si>
    <t>BEARING UCFL 208</t>
  </si>
  <si>
    <t>810038322</t>
  </si>
  <si>
    <t>BEARING HOUSING SNL 520-617</t>
  </si>
  <si>
    <t>810038094</t>
  </si>
  <si>
    <t>BEARING 6014 2RS1</t>
  </si>
  <si>
    <t>810038070</t>
  </si>
  <si>
    <t>BEARING 2212EKTN9/C3</t>
  </si>
  <si>
    <t>810033002</t>
  </si>
  <si>
    <t>DEEP GROOVE BALL BEARINGS - 6310</t>
  </si>
  <si>
    <t>810025419</t>
  </si>
  <si>
    <t>BEARING 6307 2RSI/C3</t>
  </si>
  <si>
    <t>810025340</t>
  </si>
  <si>
    <t>BEARING BALLÂ 22213EK</t>
  </si>
  <si>
    <t>810021414</t>
  </si>
  <si>
    <t>BEARING 6311C3</t>
  </si>
  <si>
    <t>810019796</t>
  </si>
  <si>
    <t>BEARING HOUSING SNH 510-608</t>
  </si>
  <si>
    <t>810019720</t>
  </si>
  <si>
    <t>BEARING SKF 6202 2RS1</t>
  </si>
  <si>
    <t>810019359</t>
  </si>
  <si>
    <t>BEARING SKF 6209 2RS1 C3 H&amp;B 50/158815</t>
  </si>
  <si>
    <t>810019358</t>
  </si>
  <si>
    <t>BEARING 6210 2RS1 C3 H&amp;B 50/158815</t>
  </si>
  <si>
    <t>810015044</t>
  </si>
  <si>
    <t>BEARING 6305 2RSC3</t>
  </si>
  <si>
    <t>810015004</t>
  </si>
  <si>
    <t>BEARING 6310 2RSC3</t>
  </si>
  <si>
    <t>810013624</t>
  </si>
  <si>
    <t>BALL BEARING 2213 EKTN9/C3</t>
  </si>
  <si>
    <t>810012767</t>
  </si>
  <si>
    <t>GRINDING DISC ST 230X7X22 MM</t>
  </si>
  <si>
    <t>810011817</t>
  </si>
  <si>
    <t>BEARING HOUSING SNH 518-615</t>
  </si>
  <si>
    <t>810011215</t>
  </si>
  <si>
    <t>BEARING SPHERICAL GE 30ES 2RS PALLET SH</t>
  </si>
  <si>
    <t>810010956</t>
  </si>
  <si>
    <t>FLANGE BEARING FYTB 30 TF</t>
  </si>
  <si>
    <t>810010334</t>
  </si>
  <si>
    <t>BEARING INSERT UC 204</t>
  </si>
  <si>
    <t>810010321</t>
  </si>
  <si>
    <t>BUSH TAPER-LOCK 2012 D45</t>
  </si>
  <si>
    <t>810008604</t>
  </si>
  <si>
    <t>ADAPTER SLEEVE H 3136</t>
  </si>
  <si>
    <t>810008168</t>
  </si>
  <si>
    <t>SEC.GLUE 406 20G FC LOCT</t>
  </si>
  <si>
    <t>810007985</t>
  </si>
  <si>
    <t>BEARING SPHERICAL GE 60ES 2RS</t>
  </si>
  <si>
    <t>810007984</t>
  </si>
  <si>
    <t>BEARING SPHERICAL GE 35ES 2RS</t>
  </si>
  <si>
    <t>810007983</t>
  </si>
  <si>
    <t>BEARING SPHERICAL GE 80 ES-2RS</t>
  </si>
  <si>
    <t>810007884</t>
  </si>
  <si>
    <t>BEARING HOUSING SNL 524-620</t>
  </si>
  <si>
    <t>810007883</t>
  </si>
  <si>
    <t>BEARING HOUSING SNL 522-619</t>
  </si>
  <si>
    <t>810007877</t>
  </si>
  <si>
    <t>BEARING HOUSING SKF SNL 516-613</t>
  </si>
  <si>
    <t>810007837</t>
  </si>
  <si>
    <t>BEARING HOUSING SNL 511-609</t>
  </si>
  <si>
    <t>810007833</t>
  </si>
  <si>
    <t>BEARING HOUSING SNL 509-607</t>
  </si>
  <si>
    <t>810007744</t>
  </si>
  <si>
    <t>PULLEY V-BELT SPB 250 6 GROOVES BUSH3535</t>
  </si>
  <si>
    <t>810007711</t>
  </si>
  <si>
    <t>PULLEY V-BELT SPA 125 2 GROOVES BUSH1610</t>
  </si>
  <si>
    <t>810007618</t>
  </si>
  <si>
    <t>BEARING SEAL TSN 524 L</t>
  </si>
  <si>
    <t>810007585</t>
  </si>
  <si>
    <t>BUSH TAPER-LOCK 3020 D60</t>
  </si>
  <si>
    <t>810007583</t>
  </si>
  <si>
    <t>BUSH TAPER-LOCK 3020 D50</t>
  </si>
  <si>
    <t>810007575</t>
  </si>
  <si>
    <t>BUSH TAPER-LOCK 2517 D50</t>
  </si>
  <si>
    <t>810007573</t>
  </si>
  <si>
    <t>BUSH TAPER-LOCK 2517 D42</t>
  </si>
  <si>
    <t>810007572</t>
  </si>
  <si>
    <t>BUSH TAPER-LOCK 2517 D40</t>
  </si>
  <si>
    <t>810007564</t>
  </si>
  <si>
    <t>BUSH TAPER-LOCK 2012 D28</t>
  </si>
  <si>
    <t>810007560</t>
  </si>
  <si>
    <t>BUSH TAPER-LOCK 1610 D35</t>
  </si>
  <si>
    <t>810007558</t>
  </si>
  <si>
    <t>BUSH TAPER-LOCK 1610 D28</t>
  </si>
  <si>
    <t>810007540</t>
  </si>
  <si>
    <t>BALL BEARING 2205 ETN9</t>
  </si>
  <si>
    <t>810007488</t>
  </si>
  <si>
    <t>ADAPTER SLEEVE H 3124</t>
  </si>
  <si>
    <t>810007481</t>
  </si>
  <si>
    <t>ADAPTER SLEEVE  H 318</t>
  </si>
  <si>
    <t>810007480</t>
  </si>
  <si>
    <t>80MM SHAFT ADAPTER SLEEVE H 218</t>
  </si>
  <si>
    <t>810007479</t>
  </si>
  <si>
    <t>75MM SHAFT ADAPTER SLEEVE H 2317</t>
  </si>
  <si>
    <t>810007477</t>
  </si>
  <si>
    <t>70MM SHAFT ADAPTER SLEEVE H 2316</t>
  </si>
  <si>
    <t>810007475</t>
  </si>
  <si>
    <t>70MM SHAFT ADAPTER SLEEVE H 216</t>
  </si>
  <si>
    <t>810007474</t>
  </si>
  <si>
    <t>ADAPTER SLEEVE H 2315</t>
  </si>
  <si>
    <t>810007473</t>
  </si>
  <si>
    <t>ADAPTER SLEEVE H 315</t>
  </si>
  <si>
    <t>810007472</t>
  </si>
  <si>
    <t>ADAPTER SLEEVE H 215</t>
  </si>
  <si>
    <t>810007467</t>
  </si>
  <si>
    <t>60MM SHAFT ADAPTER SLEEVE H 213</t>
  </si>
  <si>
    <t>810007466</t>
  </si>
  <si>
    <t>55MM SHAFT ADAPTER SLEEVE H 2312</t>
  </si>
  <si>
    <t>810007464</t>
  </si>
  <si>
    <t>55MM SHAFT ADAPTER SLEEVE H 212</t>
  </si>
  <si>
    <t>810007460</t>
  </si>
  <si>
    <t>45MM SHAFT ADAPTER SLEEVE H 2310</t>
  </si>
  <si>
    <t>810007458</t>
  </si>
  <si>
    <t>45MM SHAFT ADAPTER SLEEVE H 210</t>
  </si>
  <si>
    <t>810007457</t>
  </si>
  <si>
    <t>40MM SHAFT ADAPTER SLEEVE H 2309</t>
  </si>
  <si>
    <t>810007455</t>
  </si>
  <si>
    <t>40MM SHAFT ADAPTER SLEEVE H 209</t>
  </si>
  <si>
    <t>810007452</t>
  </si>
  <si>
    <t>35MM SHAFT ADAPTER SLEEVE H 208</t>
  </si>
  <si>
    <t>810007446</t>
  </si>
  <si>
    <t>30MM SHAFT ADAPTER SLEEVE H 207</t>
  </si>
  <si>
    <t>810007441</t>
  </si>
  <si>
    <t>BALL BEARING 6405</t>
  </si>
  <si>
    <t>810007439</t>
  </si>
  <si>
    <t>BALL BEARING 6403</t>
  </si>
  <si>
    <t>810007403</t>
  </si>
  <si>
    <t>BEARING 22213EK/C3 SKF</t>
  </si>
  <si>
    <t>810007378</t>
  </si>
  <si>
    <t>BALL BEARING 2211 EKTN9 C3</t>
  </si>
  <si>
    <t>810007366</t>
  </si>
  <si>
    <t>BALL BEARING 2209 EKTN9/C3</t>
  </si>
  <si>
    <t>810007365</t>
  </si>
  <si>
    <t>BALL BEARING 2208 EKTN9 C3</t>
  </si>
  <si>
    <t>810007363</t>
  </si>
  <si>
    <t>BEARING 1213 EKTN9</t>
  </si>
  <si>
    <t>810007357</t>
  </si>
  <si>
    <t>BEARING 1211EKTN9C3</t>
  </si>
  <si>
    <t>810007337</t>
  </si>
  <si>
    <t>BALL BEARING SKF 6307 2RS1</t>
  </si>
  <si>
    <t>810007283</t>
  </si>
  <si>
    <t>BALL BEARING 6021</t>
  </si>
  <si>
    <t>810007259</t>
  </si>
  <si>
    <t>BALL BEARING 6000 2RS</t>
  </si>
  <si>
    <t>810007243</t>
  </si>
  <si>
    <t>V-BELT TOOTHED XPA 1900</t>
  </si>
  <si>
    <t>810005894</t>
  </si>
  <si>
    <t>V-BELT XPA 1800</t>
  </si>
  <si>
    <t>810005672</t>
  </si>
  <si>
    <t>BEARING UCT211</t>
  </si>
  <si>
    <t>810005660</t>
  </si>
  <si>
    <t>BEARING UCFL 204</t>
  </si>
  <si>
    <t>810005652</t>
  </si>
  <si>
    <t>BEARING UC209</t>
  </si>
  <si>
    <t>810005651</t>
  </si>
  <si>
    <t>BEARING UC208</t>
  </si>
  <si>
    <t>810005644</t>
  </si>
  <si>
    <t>BEARING BALL GROOVE 6315/C3 SKF</t>
  </si>
  <si>
    <t>810005627</t>
  </si>
  <si>
    <t>BEARING 6304 2RS1C3</t>
  </si>
  <si>
    <t>810005620</t>
  </si>
  <si>
    <t>BEARING 6208 2RS1C3</t>
  </si>
  <si>
    <t>810005603</t>
  </si>
  <si>
    <t>BEARING 6006-2RS1</t>
  </si>
  <si>
    <t>810005542</t>
  </si>
  <si>
    <t>ROLLER BEARING 22217 EK</t>
  </si>
  <si>
    <t>810005540</t>
  </si>
  <si>
    <t>ROLLER BEARING 22215 EK</t>
  </si>
  <si>
    <t>810005537</t>
  </si>
  <si>
    <t>BEARING ROLLER 22212 CC</t>
  </si>
  <si>
    <t>810005531</t>
  </si>
  <si>
    <t>BALL BEARING 2309 EKTN9 / C3</t>
  </si>
  <si>
    <t>810005528</t>
  </si>
  <si>
    <t>BEARING BALL 2216 EKTN9 SKF</t>
  </si>
  <si>
    <t>810005520</t>
  </si>
  <si>
    <t>BEARING BALL 1311 EKTN9</t>
  </si>
  <si>
    <t>810005477</t>
  </si>
  <si>
    <t>ADAPTER SLEEVE H 312</t>
  </si>
  <si>
    <t>810005476</t>
  </si>
  <si>
    <t>ADAPTER SLEEVE H 311</t>
  </si>
  <si>
    <t>810005475</t>
  </si>
  <si>
    <t>ADAPTER SLEEVE H 310</t>
  </si>
  <si>
    <t>810005353</t>
  </si>
  <si>
    <t>BEARING INSERT UC 212</t>
  </si>
  <si>
    <t>810005306</t>
  </si>
  <si>
    <t>BEARING INSERT UK 213</t>
  </si>
  <si>
    <t>810005278</t>
  </si>
  <si>
    <t>HOUSED BEARING UCF 208</t>
  </si>
  <si>
    <t>810005264</t>
  </si>
  <si>
    <t>SPHERICAL ROLLER BEARING - 23120 CC/W33</t>
  </si>
  <si>
    <t>810005258</t>
  </si>
  <si>
    <t>BEARING UC213</t>
  </si>
  <si>
    <t>810005236</t>
  </si>
  <si>
    <t>BEARING INSERT UC 210</t>
  </si>
  <si>
    <t>810005234</t>
  </si>
  <si>
    <t>BEARING INSERT UC 206</t>
  </si>
  <si>
    <t>810005233</t>
  </si>
  <si>
    <t>BEARING INSERT UC 205</t>
  </si>
  <si>
    <t>810005204</t>
  </si>
  <si>
    <t>GROOVE BALL BEARING 6209 2RS1</t>
  </si>
  <si>
    <t>810005150</t>
  </si>
  <si>
    <t>V-BELT XPB 1900</t>
  </si>
  <si>
    <t>810005084</t>
  </si>
  <si>
    <t>V-BELT XPB 2500</t>
  </si>
  <si>
    <t>810005082</t>
  </si>
  <si>
    <t>V-BELT XPB 1800</t>
  </si>
  <si>
    <t>810005006</t>
  </si>
  <si>
    <t>BEARING HOUSING UCF 212</t>
  </si>
  <si>
    <t>810004790</t>
  </si>
  <si>
    <t>BEARING 6309 2RSC3</t>
  </si>
  <si>
    <t>810004788</t>
  </si>
  <si>
    <t>BEARING 22315 EKC3</t>
  </si>
  <si>
    <t>810004506</t>
  </si>
  <si>
    <t>BEARING YAR 206-2F</t>
  </si>
  <si>
    <t>810004495</t>
  </si>
  <si>
    <t>BEARING NU 313 ECP</t>
  </si>
  <si>
    <t>810004475</t>
  </si>
  <si>
    <t>BEARING 6004 2RSL/C3</t>
  </si>
  <si>
    <t>810004460</t>
  </si>
  <si>
    <t>BEARING 22217EKC3</t>
  </si>
  <si>
    <t>810004306</t>
  </si>
  <si>
    <t>ADAPTOR SLEEVE H 317</t>
  </si>
  <si>
    <t>810004305</t>
  </si>
  <si>
    <t>ADAPTER SLEEVE H 313</t>
  </si>
  <si>
    <t>810004218</t>
  </si>
  <si>
    <t>BEARING 2316 KC3</t>
  </si>
  <si>
    <t>810004214</t>
  </si>
  <si>
    <t>BEARING 22216EC3</t>
  </si>
  <si>
    <t>810004099</t>
  </si>
  <si>
    <t>ADAPTOR SLEEVE H 2320</t>
  </si>
  <si>
    <t>810004098</t>
  </si>
  <si>
    <t>ADAPTOR SLEEVE  H 2318</t>
  </si>
  <si>
    <t>810004097</t>
  </si>
  <si>
    <t>ADAPTER SLEEVE  H 2322</t>
  </si>
  <si>
    <t>810004096</t>
  </si>
  <si>
    <t>ADAPTOR SLEEVE  H 316</t>
  </si>
  <si>
    <t>810003912</t>
  </si>
  <si>
    <t>ADAPTOR SLEEVE  H 309</t>
  </si>
  <si>
    <t>810003892</t>
  </si>
  <si>
    <t>BEARING 22313 E C3</t>
  </si>
  <si>
    <t>810003877</t>
  </si>
  <si>
    <t>BEARING 22311EKC3</t>
  </si>
  <si>
    <t>810003862</t>
  </si>
  <si>
    <t>BEARING 22310EKC3</t>
  </si>
  <si>
    <t>810003858</t>
  </si>
  <si>
    <t>BEARING 22218 EK-C3</t>
  </si>
  <si>
    <t>810002107</t>
  </si>
  <si>
    <t>ADAPTOR SLEEVE  H 319</t>
  </si>
  <si>
    <t>810002106</t>
  </si>
  <si>
    <t>ADAPTOR SLEEVE  H 2313</t>
  </si>
  <si>
    <t>810002094</t>
  </si>
  <si>
    <t>BEARING HOUSING FY-512M</t>
  </si>
  <si>
    <t>810002088</t>
  </si>
  <si>
    <t>BEARING HOUSING UCF206</t>
  </si>
  <si>
    <t>810002087</t>
  </si>
  <si>
    <t>BEARING 6206/2RS1</t>
  </si>
  <si>
    <t>810002074</t>
  </si>
  <si>
    <t>SPHERICAL ROLLER BEARING - 22209 EK/C3</t>
  </si>
  <si>
    <t>810002072</t>
  </si>
  <si>
    <t>BEARING 22211 E</t>
  </si>
  <si>
    <t>810002066</t>
  </si>
  <si>
    <t>BEARING 22313EKC3</t>
  </si>
  <si>
    <t>810002053</t>
  </si>
  <si>
    <t>BEARING 6211 2RS1C3</t>
  </si>
  <si>
    <t>810002048</t>
  </si>
  <si>
    <t>BEARING 6308</t>
  </si>
  <si>
    <t>810001768</t>
  </si>
  <si>
    <t>BEARING 22215EKC3</t>
  </si>
  <si>
    <t>810001749</t>
  </si>
  <si>
    <t>ADAPTER SLEEVE H-211</t>
  </si>
  <si>
    <t>810001748</t>
  </si>
  <si>
    <t>ADAPTER SLEEVE H308</t>
  </si>
  <si>
    <t>810001747</t>
  </si>
  <si>
    <t>BEARING SUPPORT SNL 528</t>
  </si>
  <si>
    <t>810000341</t>
  </si>
  <si>
    <t>BEARING UCFL210</t>
  </si>
  <si>
    <t>810000335</t>
  </si>
  <si>
    <t>BEARING HOUSING UKF 213</t>
  </si>
  <si>
    <t>810000324</t>
  </si>
  <si>
    <t>BEARING HOUSING UCF 205</t>
  </si>
  <si>
    <t>810000314</t>
  </si>
  <si>
    <t>Bearing UCP205</t>
  </si>
  <si>
    <t>810000313</t>
  </si>
  <si>
    <t>BEARING UCF209</t>
  </si>
  <si>
    <t>810000311</t>
  </si>
  <si>
    <t>BEARING UCF207</t>
  </si>
  <si>
    <t>810000291</t>
  </si>
  <si>
    <t>BEARING UCP204</t>
  </si>
  <si>
    <t>810000280</t>
  </si>
  <si>
    <t>BEARING SLEEVE H2311</t>
  </si>
  <si>
    <t>810000277</t>
  </si>
  <si>
    <t>SUPPORT - UCP206</t>
  </si>
  <si>
    <t>810000276</t>
  </si>
  <si>
    <t>BEARING UCF216</t>
  </si>
  <si>
    <t>810000273</t>
  </si>
  <si>
    <t>BEARING UCF210</t>
  </si>
  <si>
    <t>810000270</t>
  </si>
  <si>
    <t>BEARING UCP209</t>
  </si>
  <si>
    <t>810000266</t>
  </si>
  <si>
    <t>BEARING HOUSING UCFL 207</t>
  </si>
  <si>
    <t>810000206</t>
  </si>
  <si>
    <t>Bearing UCFL205</t>
  </si>
  <si>
    <t>810000196</t>
  </si>
  <si>
    <t>BEARING HOUSING UCFL 206</t>
  </si>
  <si>
    <t>810000195</t>
  </si>
  <si>
    <t>BEARING UC211</t>
  </si>
  <si>
    <t>810000160</t>
  </si>
  <si>
    <t>BEARING UCT205</t>
  </si>
  <si>
    <t>02IK</t>
  </si>
  <si>
    <t>Silo IK</t>
  </si>
  <si>
    <t>4201</t>
  </si>
  <si>
    <t>Loods</t>
  </si>
  <si>
    <t>8400</t>
  </si>
  <si>
    <t>Traded Bulk</t>
  </si>
  <si>
    <t>Feldspar LYSIT 0-2mm DW</t>
  </si>
  <si>
    <t>0106</t>
  </si>
  <si>
    <t>Vak - 06</t>
  </si>
  <si>
    <t>700001916</t>
  </si>
  <si>
    <t>Zeolite 0.7-1.6 DS 1000:B4:F4:NB:1000</t>
  </si>
  <si>
    <t>8401</t>
  </si>
  <si>
    <t>Traded Packed</t>
  </si>
  <si>
    <t>700001842</t>
  </si>
  <si>
    <t>0696</t>
  </si>
  <si>
    <t>Grondstof Locati</t>
  </si>
  <si>
    <t>700001787</t>
  </si>
  <si>
    <t>Wollastonite A38 PO 1250:B1S:NO:NB:1250</t>
  </si>
  <si>
    <t>0554</t>
  </si>
  <si>
    <t>LOODS 54</t>
  </si>
  <si>
    <t>700001304</t>
  </si>
  <si>
    <t>PURESIL Silica 15 DS 1000:B4:S2:NB:1000</t>
  </si>
  <si>
    <t>84BB</t>
  </si>
  <si>
    <t>Betonplaat-B</t>
  </si>
  <si>
    <t>020F</t>
  </si>
  <si>
    <t>Silo F</t>
  </si>
  <si>
    <t>0222</t>
  </si>
  <si>
    <t>Silo 22</t>
  </si>
  <si>
    <t>020E</t>
  </si>
  <si>
    <t>Silo E</t>
  </si>
  <si>
    <t>0221</t>
  </si>
  <si>
    <t>Silo 21</t>
  </si>
  <si>
    <t>2135</t>
  </si>
  <si>
    <t>Silo 35</t>
  </si>
  <si>
    <t>02CD</t>
  </si>
  <si>
    <t>Silo CD</t>
  </si>
  <si>
    <t>11LK</t>
  </si>
  <si>
    <t>Stort LIMK</t>
  </si>
  <si>
    <t>2106</t>
  </si>
  <si>
    <t>Silo 6</t>
  </si>
  <si>
    <t>41M1</t>
  </si>
  <si>
    <t>Storage Bagged G</t>
  </si>
  <si>
    <t>0001</t>
  </si>
  <si>
    <t>Raw Materials</t>
  </si>
  <si>
    <t>24OK</t>
  </si>
  <si>
    <t>Overkapping</t>
  </si>
  <si>
    <t>NLX5</t>
  </si>
  <si>
    <t>NL-RS-Widescope</t>
  </si>
  <si>
    <t>8500</t>
  </si>
  <si>
    <t>PACK (WB)</t>
  </si>
  <si>
    <t>600017196</t>
  </si>
  <si>
    <t>Composite SVA (FBC) WS</t>
  </si>
  <si>
    <t>0315</t>
  </si>
  <si>
    <t>O15</t>
  </si>
  <si>
    <t>11LB</t>
  </si>
  <si>
    <t>Stort Limkal B</t>
  </si>
  <si>
    <t>2109</t>
  </si>
  <si>
    <t>Silo 9</t>
  </si>
  <si>
    <t>Fer C45 PO 1000:B4S:H2:NB:1000</t>
  </si>
  <si>
    <t>2117</t>
  </si>
  <si>
    <t>S117</t>
  </si>
  <si>
    <t>2105</t>
  </si>
  <si>
    <t>S105</t>
  </si>
  <si>
    <t>2113</t>
  </si>
  <si>
    <t>S113</t>
  </si>
  <si>
    <t>Wollastonite G38X PO 25:PA:H2:H:1200</t>
  </si>
  <si>
    <t>2122</t>
  </si>
  <si>
    <t>21A1</t>
  </si>
  <si>
    <t>Silo AS01</t>
  </si>
  <si>
    <t>2142</t>
  </si>
  <si>
    <t>Silo 42</t>
  </si>
  <si>
    <t>2143</t>
  </si>
  <si>
    <t>Silo 43</t>
  </si>
  <si>
    <t>211A</t>
  </si>
  <si>
    <t>S111-A</t>
  </si>
  <si>
    <t>2115</t>
  </si>
  <si>
    <t>Silo 15</t>
  </si>
  <si>
    <t>2131</t>
  </si>
  <si>
    <t>Silo 31</t>
  </si>
  <si>
    <t>2112</t>
  </si>
  <si>
    <t>Silo 12</t>
  </si>
  <si>
    <t>600014460</t>
  </si>
  <si>
    <t>Na-Feldspar 1040 WS</t>
  </si>
  <si>
    <t>0108</t>
  </si>
  <si>
    <t>Vak - 08</t>
  </si>
  <si>
    <t>600013474</t>
  </si>
  <si>
    <t>Al-Oxide SA-0200N PO 25:PA:P4:BH:1000</t>
  </si>
  <si>
    <t>051A</t>
  </si>
  <si>
    <t>Hal 1-A</t>
  </si>
  <si>
    <t>2121</t>
  </si>
  <si>
    <t>2127</t>
  </si>
  <si>
    <t>Silo 27</t>
  </si>
  <si>
    <t>2120</t>
  </si>
  <si>
    <t>Silo 20</t>
  </si>
  <si>
    <t>600012759</t>
  </si>
  <si>
    <t>Olivine 0-1.5 DS</t>
  </si>
  <si>
    <t>0535</t>
  </si>
  <si>
    <t>LOODS 35</t>
  </si>
  <si>
    <t>600012200</t>
  </si>
  <si>
    <t>Al-Oxide SA-0050N PO 25:PA:P4:BS:1000</t>
  </si>
  <si>
    <t>600012199</t>
  </si>
  <si>
    <t>Al-Oxide SA-0080N PO 25:PA:P4:BS:1000</t>
  </si>
  <si>
    <t>600012198</t>
  </si>
  <si>
    <t>Al-Oxide SA-0400N PO 25:PA:P4:BS:1000</t>
  </si>
  <si>
    <t>600012197</t>
  </si>
  <si>
    <t>Al-Oxide SA-0600N PO 25:PA:P4:BS:1000</t>
  </si>
  <si>
    <t>Fer C180F PO 1000:B4S:H2:NB:1000</t>
  </si>
  <si>
    <t>2104</t>
  </si>
  <si>
    <t>Silo 04</t>
  </si>
  <si>
    <t>600011116</t>
  </si>
  <si>
    <t>Al-Oxide SA-0020 PO 25:PA:NO:NB:25</t>
  </si>
  <si>
    <t>600011114</t>
  </si>
  <si>
    <t>Al-Oxide SA-0080 PO 25:PA:NO:NB:25</t>
  </si>
  <si>
    <t>2119</t>
  </si>
  <si>
    <t>Silo 19</t>
  </si>
  <si>
    <t>2129</t>
  </si>
  <si>
    <t>Silo 29</t>
  </si>
  <si>
    <t>600011104</t>
  </si>
  <si>
    <t>Al-Oxide SA-0050 PO 25:PA:NO:NB:25</t>
  </si>
  <si>
    <t>11SL</t>
  </si>
  <si>
    <t>Stort SILX</t>
  </si>
  <si>
    <t>2103</t>
  </si>
  <si>
    <t>Silo 03</t>
  </si>
  <si>
    <t>053C</t>
  </si>
  <si>
    <t>Hal 3-C</t>
  </si>
  <si>
    <t>2157</t>
  </si>
  <si>
    <t>Silo 57</t>
  </si>
  <si>
    <t>2123</t>
  </si>
  <si>
    <t>Silo 23</t>
  </si>
  <si>
    <t>2126</t>
  </si>
  <si>
    <t>Silo 26</t>
  </si>
  <si>
    <t>2138</t>
  </si>
  <si>
    <t>Silo 38</t>
  </si>
  <si>
    <t>2111</t>
  </si>
  <si>
    <t>Silo 11</t>
  </si>
  <si>
    <t>2110</t>
  </si>
  <si>
    <t>Silo 10</t>
  </si>
  <si>
    <t>Olivine M90 PO 25:PA:H2:H:1200</t>
  </si>
  <si>
    <t>2141</t>
  </si>
  <si>
    <t>Silo 41</t>
  </si>
  <si>
    <t>2150</t>
  </si>
  <si>
    <t>Silo 50</t>
  </si>
  <si>
    <t>2107</t>
  </si>
  <si>
    <t>Silo 7</t>
  </si>
  <si>
    <t>2136</t>
  </si>
  <si>
    <t>Silo 36</t>
  </si>
  <si>
    <t>2137</t>
  </si>
  <si>
    <t>Silo 37</t>
  </si>
  <si>
    <t>600010408</t>
  </si>
  <si>
    <t>Al-Oxide SA-0700 PO 25:PA:NO:BX:25</t>
  </si>
  <si>
    <t>Barytes B15(USA) PO 25:PA:H4:H:1200</t>
  </si>
  <si>
    <t>600009637</t>
  </si>
  <si>
    <t>Al-Oxide SA-0700 PO 25:PA:P4:BH:1000</t>
  </si>
  <si>
    <t>Silo 13</t>
  </si>
  <si>
    <t>2128</t>
  </si>
  <si>
    <t>Silo 28</t>
  </si>
  <si>
    <t>2108</t>
  </si>
  <si>
    <t>Silo 8</t>
  </si>
  <si>
    <t>S103</t>
  </si>
  <si>
    <t>21A4</t>
  </si>
  <si>
    <t>S214</t>
  </si>
  <si>
    <t>2132</t>
  </si>
  <si>
    <t>Silo 32</t>
  </si>
  <si>
    <t>11LA</t>
  </si>
  <si>
    <t>Stort Limkal A</t>
  </si>
  <si>
    <t>11BK</t>
  </si>
  <si>
    <t>Borgakal</t>
  </si>
  <si>
    <t>600006720</t>
  </si>
  <si>
    <t>Barytes D15 FB1839 PO 25:PA:S4:S:1000</t>
  </si>
  <si>
    <t>NLG1</t>
  </si>
  <si>
    <t>NL-TR Ankerpoort NV</t>
  </si>
  <si>
    <t>600006668</t>
  </si>
  <si>
    <t>Huntite H5 F13 PS 1000:B4S:H4:NB:1000</t>
  </si>
  <si>
    <t>600005902</t>
  </si>
  <si>
    <t>Al-Oxide SA-0020 PO 25:PA:P4:BH:1000</t>
  </si>
  <si>
    <t>21N5</t>
  </si>
  <si>
    <t>Nepheline 350</t>
  </si>
  <si>
    <t>600005136</t>
  </si>
  <si>
    <t>Silica 1.7-2.5 GR 1500:B4S:NO:NB:1500</t>
  </si>
  <si>
    <t>Silo 05</t>
  </si>
  <si>
    <t>Silo 06</t>
  </si>
  <si>
    <t>2118</t>
  </si>
  <si>
    <t>Silo 18</t>
  </si>
  <si>
    <t>21AB</t>
  </si>
  <si>
    <t>Silo AB</t>
  </si>
  <si>
    <t>600005130</t>
  </si>
  <si>
    <t>Ca-Carb WKPG PO 25:PA:S4:NB:1500</t>
  </si>
  <si>
    <t>4101</t>
  </si>
  <si>
    <t>020H</t>
  </si>
  <si>
    <t>Silo H</t>
  </si>
  <si>
    <t>2124</t>
  </si>
  <si>
    <t>Silo 24</t>
  </si>
  <si>
    <t>2156</t>
  </si>
  <si>
    <t>Silo 56</t>
  </si>
  <si>
    <t>2146</t>
  </si>
  <si>
    <t>Silo 46</t>
  </si>
  <si>
    <t>Silo 17</t>
  </si>
  <si>
    <t>2101</t>
  </si>
  <si>
    <t>Silo 01</t>
  </si>
  <si>
    <t>2102</t>
  </si>
  <si>
    <t>Silo 02</t>
  </si>
  <si>
    <t>S104</t>
  </si>
  <si>
    <t>2193</t>
  </si>
  <si>
    <t>S903</t>
  </si>
  <si>
    <t>600004830</t>
  </si>
  <si>
    <t>S109</t>
  </si>
  <si>
    <t>S123</t>
  </si>
  <si>
    <t>S124</t>
  </si>
  <si>
    <t>2190</t>
  </si>
  <si>
    <t>S090</t>
  </si>
  <si>
    <t>S110</t>
  </si>
  <si>
    <t>S101</t>
  </si>
  <si>
    <t>S102</t>
  </si>
  <si>
    <t>S127</t>
  </si>
  <si>
    <t>216O</t>
  </si>
  <si>
    <t>S260</t>
  </si>
  <si>
    <t>2162</t>
  </si>
  <si>
    <t>Silo 62</t>
  </si>
  <si>
    <t>2134</t>
  </si>
  <si>
    <t>Silo 34</t>
  </si>
  <si>
    <t>2147</t>
  </si>
  <si>
    <t>Silo 47</t>
  </si>
  <si>
    <t>2148</t>
  </si>
  <si>
    <t>Silo 48</t>
  </si>
  <si>
    <t>2130</t>
  </si>
  <si>
    <t>Silo 30</t>
  </si>
  <si>
    <t>21A2</t>
  </si>
  <si>
    <t>S212</t>
  </si>
  <si>
    <t>2164</t>
  </si>
  <si>
    <t>S264</t>
  </si>
  <si>
    <t>21A3</t>
  </si>
  <si>
    <t>S213</t>
  </si>
  <si>
    <t>21C9</t>
  </si>
  <si>
    <t>S390</t>
  </si>
  <si>
    <t>21D1</t>
  </si>
  <si>
    <t>S401</t>
  </si>
  <si>
    <t>2155</t>
  </si>
  <si>
    <t>Silo 55</t>
  </si>
  <si>
    <t>S332</t>
  </si>
  <si>
    <t>2133</t>
  </si>
  <si>
    <t>S331</t>
  </si>
  <si>
    <t>21A0</t>
  </si>
  <si>
    <t>S210</t>
  </si>
  <si>
    <t>2176</t>
  </si>
  <si>
    <t>S376</t>
  </si>
  <si>
    <t>Silo 33</t>
  </si>
  <si>
    <t>2125</t>
  </si>
  <si>
    <t>Silo 25</t>
  </si>
  <si>
    <t>11M2</t>
  </si>
  <si>
    <t>Stort M0-2</t>
  </si>
  <si>
    <t>11M1</t>
  </si>
  <si>
    <t>Stort M0-1</t>
  </si>
  <si>
    <t>21B2</t>
  </si>
  <si>
    <t>S321</t>
  </si>
  <si>
    <t>21B3</t>
  </si>
  <si>
    <t>S322</t>
  </si>
  <si>
    <t>2151</t>
  </si>
  <si>
    <t>S351</t>
  </si>
  <si>
    <t>S341</t>
  </si>
  <si>
    <t>1750</t>
  </si>
  <si>
    <t>Tank 50</t>
  </si>
  <si>
    <t>2114</t>
  </si>
  <si>
    <t>Silo 14</t>
  </si>
  <si>
    <t>Silo 51</t>
  </si>
  <si>
    <t>Silo 1</t>
  </si>
  <si>
    <t>Silo 2</t>
  </si>
  <si>
    <t>2158</t>
  </si>
  <si>
    <t>Silo 58</t>
  </si>
  <si>
    <t>600004149</t>
  </si>
  <si>
    <t>Silica 0.5-1.0 DS 1500:B4:H2:NB:1500</t>
  </si>
  <si>
    <t>600004018</t>
  </si>
  <si>
    <t>Silica 1.7-2.5 GR 1500:B4S:H2:NB:1500</t>
  </si>
  <si>
    <t>Fer C180F PO 1000:B4S:H4:NB:1000</t>
  </si>
  <si>
    <t>Fer C180F PO 25:PA:H2:H:1200</t>
  </si>
  <si>
    <t>Fer C180F PO</t>
  </si>
  <si>
    <t>2165</t>
  </si>
  <si>
    <t>S265</t>
  </si>
  <si>
    <t>21A5</t>
  </si>
  <si>
    <t>S215</t>
  </si>
  <si>
    <t>21B0</t>
  </si>
  <si>
    <t>S311</t>
  </si>
  <si>
    <t>212E</t>
  </si>
  <si>
    <t>S342 E</t>
  </si>
  <si>
    <t>Silo 3</t>
  </si>
  <si>
    <t>2152</t>
  </si>
  <si>
    <t>Silo 52</t>
  </si>
  <si>
    <t>2153</t>
  </si>
  <si>
    <t>Silo 53</t>
  </si>
  <si>
    <t>2154</t>
  </si>
  <si>
    <t>Silo 54</t>
  </si>
  <si>
    <t>2159</t>
  </si>
  <si>
    <t>Silo 59</t>
  </si>
  <si>
    <t>11CM</t>
  </si>
  <si>
    <t>Stort CMPL BL</t>
  </si>
  <si>
    <t>2140</t>
  </si>
  <si>
    <t>Silo 40</t>
  </si>
  <si>
    <t>S107</t>
  </si>
  <si>
    <t>2177</t>
  </si>
  <si>
    <t>S377</t>
  </si>
  <si>
    <t>S115</t>
  </si>
  <si>
    <t>S131</t>
  </si>
  <si>
    <t>S112</t>
  </si>
  <si>
    <t>S128</t>
  </si>
  <si>
    <t>ATH B40 PO</t>
  </si>
  <si>
    <t>S114</t>
  </si>
  <si>
    <t>Silo 5</t>
  </si>
  <si>
    <t>600001654</t>
  </si>
  <si>
    <t>Silica M32ES 1.5 DW</t>
  </si>
  <si>
    <t>Silo 0708</t>
  </si>
  <si>
    <t>010B</t>
  </si>
  <si>
    <t>Vak - B</t>
  </si>
  <si>
    <t>Input Molen 2</t>
  </si>
  <si>
    <t>Doseersilo KM1</t>
  </si>
  <si>
    <t>17SL</t>
  </si>
  <si>
    <t>Tank Slurry</t>
  </si>
  <si>
    <t>Silo 64</t>
  </si>
  <si>
    <t>2163</t>
  </si>
  <si>
    <t>Silo 63</t>
  </si>
  <si>
    <t>2499</t>
  </si>
  <si>
    <t>Crusher storage</t>
  </si>
  <si>
    <t>S050</t>
  </si>
  <si>
    <t>S125</t>
  </si>
  <si>
    <t>S111</t>
  </si>
  <si>
    <t>S020</t>
  </si>
  <si>
    <t>500000963</t>
  </si>
  <si>
    <t>Haematite MIO PO</t>
  </si>
  <si>
    <t>2194</t>
  </si>
  <si>
    <t>S901</t>
  </si>
  <si>
    <t>0311</t>
  </si>
  <si>
    <t>O11</t>
  </si>
  <si>
    <t>0100</t>
  </si>
  <si>
    <t>Buitenopslg Kalk</t>
  </si>
  <si>
    <t>0310</t>
  </si>
  <si>
    <t>O10</t>
  </si>
  <si>
    <t>010E</t>
  </si>
  <si>
    <t>Stort E</t>
  </si>
  <si>
    <t>010F</t>
  </si>
  <si>
    <t>Stort F</t>
  </si>
  <si>
    <t>2116</t>
  </si>
  <si>
    <t>Silo 16</t>
  </si>
  <si>
    <t>RAW MAT</t>
  </si>
  <si>
    <t>0330</t>
  </si>
  <si>
    <t>Stort M030</t>
  </si>
  <si>
    <t>400000458</t>
  </si>
  <si>
    <t>IS:NGB-COPPER SLAG</t>
  </si>
  <si>
    <t>05H3</t>
  </si>
  <si>
    <t>HAL 3</t>
  </si>
  <si>
    <t>300216422</t>
  </si>
  <si>
    <t>AIRBAG 90x120 CM 2PLY FOR CONTAINERS</t>
  </si>
  <si>
    <t>5101</t>
  </si>
  <si>
    <t>Verpakkingsloods</t>
  </si>
  <si>
    <t>8501</t>
  </si>
  <si>
    <t>Pack</t>
  </si>
  <si>
    <t>300021086</t>
  </si>
  <si>
    <t>BB 92X92X130 VALVE IN OUT MULTI TRIP S9</t>
  </si>
  <si>
    <t>Packaging materi</t>
  </si>
  <si>
    <t>300021076</t>
  </si>
  <si>
    <t>PALLET HT CP9 114X114</t>
  </si>
  <si>
    <t>300021070</t>
  </si>
  <si>
    <t>PB VALVE 340X430X120 BARYTE USA  - 0035</t>
  </si>
  <si>
    <t>300021069</t>
  </si>
  <si>
    <t>PB VALVE 400X520X120 BARYTE USA - 0034</t>
  </si>
  <si>
    <t>300021056</t>
  </si>
  <si>
    <t>STRETCH HOOD 900X600 - 150µ</t>
  </si>
  <si>
    <t>Emballage</t>
  </si>
  <si>
    <t>300021053</t>
  </si>
  <si>
    <t>PB VALVE MICRONOR MIOX - 0064</t>
  </si>
  <si>
    <t>300021040</t>
  </si>
  <si>
    <t>BASE SHEET  850 mm - 0140</t>
  </si>
  <si>
    <t>300021029</t>
  </si>
  <si>
    <t>BB 870*870*1200MM BK LINE DISCH SP-0085Z</t>
  </si>
  <si>
    <t>Storage Emballag</t>
  </si>
  <si>
    <t>300021005</t>
  </si>
  <si>
    <t>PAL 4 WAY 100X120 VMF CLOSE TOP DECK</t>
  </si>
  <si>
    <t>300021001</t>
  </si>
  <si>
    <t>SHRINK FOIL</t>
  </si>
  <si>
    <t>300020999</t>
  </si>
  <si>
    <t>BB 76X111X35 VALVE OUT</t>
  </si>
  <si>
    <t>300020990</t>
  </si>
  <si>
    <t>PB VALVE 760X500X140 A5PA07</t>
  </si>
  <si>
    <t>300020981</t>
  </si>
  <si>
    <t>INKT PRINTER DOMINO</t>
  </si>
  <si>
    <t>300020945</t>
  </si>
  <si>
    <t>AIRBAG CDB CARGO SECURE 90X120CM</t>
  </si>
  <si>
    <t>200016246</t>
  </si>
  <si>
    <t>CERAMIC CYLINDERS 30X30 92% ALUMINA</t>
  </si>
  <si>
    <t>6001</t>
  </si>
  <si>
    <t>GRINDING MEDIA</t>
  </si>
  <si>
    <t>200016230</t>
  </si>
  <si>
    <t>KNIFE MARTOR SECUNORM 610 XDR</t>
  </si>
  <si>
    <t>200016228</t>
  </si>
  <si>
    <t>GRINDING BAL STEEL D70MM KR500 421 596HV</t>
  </si>
  <si>
    <t>200016153</t>
  </si>
  <si>
    <t>BLADE MARTOR NO. 1044</t>
  </si>
  <si>
    <t>200016152</t>
  </si>
  <si>
    <t>BLADE MARTOR NO. 160060</t>
  </si>
  <si>
    <t>200016143</t>
  </si>
  <si>
    <t>BLADE MARTOR NO. 3550</t>
  </si>
  <si>
    <t>200016138</t>
  </si>
  <si>
    <t>CORDSTRAP QUICKLASH 105.3 SH</t>
  </si>
  <si>
    <t>200016136</t>
  </si>
  <si>
    <t>DREUMEX SPECIAL HAND CLEANER 4KG</t>
  </si>
  <si>
    <t>200016121</t>
  </si>
  <si>
    <t>KENT UNIVERSAL PARTS CLEANER 2 N-HE</t>
  </si>
  <si>
    <t>200015834</t>
  </si>
  <si>
    <t>SUCTION HOSE DIA50 MM</t>
  </si>
  <si>
    <t>200015832</t>
  </si>
  <si>
    <t>HELMET G3000N YELLOW</t>
  </si>
  <si>
    <t>200015427</t>
  </si>
  <si>
    <t>3M TR-362 VERSAFLO SPARK ARRESTOR</t>
  </si>
  <si>
    <t>200015426</t>
  </si>
  <si>
    <t>3M TR-3802E VERSAFLO FILTER</t>
  </si>
  <si>
    <t>200015394</t>
  </si>
  <si>
    <t>OVERALL DUPONT TYCHEM 6000F SIZE XXL</t>
  </si>
  <si>
    <t>200015381</t>
  </si>
  <si>
    <t>OVERALL DUPONT TYCHEM 6000F SIZE XL</t>
  </si>
  <si>
    <t>200015380</t>
  </si>
  <si>
    <t>OVERALL DUPONT TYCHEM 6000F SIZE M</t>
  </si>
  <si>
    <t>200015367</t>
  </si>
  <si>
    <t>PADLOCK ABUS 6550 506</t>
  </si>
  <si>
    <t>200015366</t>
  </si>
  <si>
    <t>MAINTENANCE MODULE DOMINO ITM02</t>
  </si>
  <si>
    <t>200015365</t>
  </si>
  <si>
    <t>MAKE-UP DOMINO MC-2BK130</t>
  </si>
  <si>
    <t>200015364</t>
  </si>
  <si>
    <t>PRINTING INK DOMINO IC-2BK130</t>
  </si>
  <si>
    <t>200015363</t>
  </si>
  <si>
    <t>WASH DOMINO WL-211</t>
  </si>
  <si>
    <t>200015346</t>
  </si>
  <si>
    <t>DUST MASK MOLDEX 3505 FFP3 RD WITH VALVE</t>
  </si>
  <si>
    <t>200015343</t>
  </si>
  <si>
    <t>BARRIER RIBBON RED WHITE 500M</t>
  </si>
  <si>
    <t>200015339</t>
  </si>
  <si>
    <t>PRINTING INK DOMINO BK8201F</t>
  </si>
  <si>
    <t>200015258</t>
  </si>
  <si>
    <t>GRINDING BAL STEEL D60MM KR500 421-596HV</t>
  </si>
  <si>
    <t>200015257</t>
  </si>
  <si>
    <t>GRINDING BAL STEEL D50MM KR500 421-596HV</t>
  </si>
  <si>
    <t>200015256</t>
  </si>
  <si>
    <t>GRINDING BAL STEEL D40MM KR500 421-596HV</t>
  </si>
  <si>
    <t>200015255</t>
  </si>
  <si>
    <t>GRINDING BAL STEEL D30MM KR500 421-596HV</t>
  </si>
  <si>
    <t>200015253</t>
  </si>
  <si>
    <t>GRINDING BAL STEEL D25MM KR500 421-596HV</t>
  </si>
  <si>
    <t>200015252</t>
  </si>
  <si>
    <t>GRINDING BAL STEEL D20MM KR500 421-596HV</t>
  </si>
  <si>
    <t>200013675</t>
  </si>
  <si>
    <t>3M M-957 SWEATBAND M306 HDTOP</t>
  </si>
  <si>
    <t>200013353</t>
  </si>
  <si>
    <t>MASK HALF-FACE 6503QL LARGE</t>
  </si>
  <si>
    <t>200013352</t>
  </si>
  <si>
    <t>MASK HALF-FACE 6502QL MEDIUM</t>
  </si>
  <si>
    <t>200013133</t>
  </si>
  <si>
    <t>STEEL GRINDING BALLS D50 MM. 675-830 HV</t>
  </si>
  <si>
    <t>05H2</t>
  </si>
  <si>
    <t>HAL 2</t>
  </si>
  <si>
    <t>200003721</t>
  </si>
  <si>
    <t>GAS ATAL 6 ALTOP (GROTE FLES) 10,5MÂ³</t>
  </si>
  <si>
    <t>200003718</t>
  </si>
  <si>
    <t>OXYGEN O2 ALTOP  7,85 MÂ³</t>
  </si>
  <si>
    <t>200003714</t>
  </si>
  <si>
    <t>FUEL OIL</t>
  </si>
  <si>
    <t>6002</t>
  </si>
  <si>
    <t>Olietank Droger</t>
  </si>
  <si>
    <t>200003712</t>
  </si>
  <si>
    <t>GREASE TEXCLAD PREMIUM 2</t>
  </si>
  <si>
    <t>200003711</t>
  </si>
  <si>
    <t>GREASE BLACK PEARL EP2</t>
  </si>
  <si>
    <t>200003710</t>
  </si>
  <si>
    <t>BREAKER LUBRICATION HEAD (OLD) RK-C</t>
  </si>
  <si>
    <t>200003709</t>
  </si>
  <si>
    <t>LUBRICANT URSA SUPER LA 15W40</t>
  </si>
  <si>
    <t>200003708</t>
  </si>
  <si>
    <t>LUBRICANT REGAL PREMIUM EP 68</t>
  </si>
  <si>
    <t>200003707</t>
  </si>
  <si>
    <t>LUBRICANT RANDO HDZ 68</t>
  </si>
  <si>
    <t>200003706</t>
  </si>
  <si>
    <t>200003705</t>
  </si>
  <si>
    <t>LUBRICANT MEROPA 100</t>
  </si>
  <si>
    <t>200003704</t>
  </si>
  <si>
    <t>LUBRICANT GEARTEX 85W90 EP-B</t>
  </si>
  <si>
    <t>200003702</t>
  </si>
  <si>
    <t>GREASE SHELL WR2 180 KG</t>
  </si>
  <si>
    <t>200003696</t>
  </si>
  <si>
    <t>BOOT S3 LINED SIZE 46 MERULA</t>
  </si>
  <si>
    <t>200003680</t>
  </si>
  <si>
    <t>PARKA SIZE XL SKOLFIELD 209A ORANGE XL</t>
  </si>
  <si>
    <t>200003679</t>
  </si>
  <si>
    <t>PARKA SIZE L SKOLFIELD 209A ORANGE L</t>
  </si>
  <si>
    <t>200003678</t>
  </si>
  <si>
    <t>PARKA SIZE M SKOLFIELD 209A ORANGE M</t>
  </si>
  <si>
    <t>200003677</t>
  </si>
  <si>
    <t>HELMET PELOR G3000D WHITE WITH LOGO SIB</t>
  </si>
  <si>
    <t>200003676</t>
  </si>
  <si>
    <t>HELMET PELOR G3000D BLUE WITH LOGO SIB</t>
  </si>
  <si>
    <t>200003673</t>
  </si>
  <si>
    <t>SAFETY SHOE S3 HIGH 44 D LUKAS</t>
  </si>
  <si>
    <t>200003658</t>
  </si>
  <si>
    <t>SAFETY SHOE S3 HIGH 43 XD NESTOR</t>
  </si>
  <si>
    <t>200003653</t>
  </si>
  <si>
    <t>SAFETY SHOE S3 LOW 44 XD NORDIC</t>
  </si>
  <si>
    <t>200003644</t>
  </si>
  <si>
    <t>SAFETY SHOE S3 LOW 39 D NORDIC</t>
  </si>
  <si>
    <t>200003639</t>
  </si>
  <si>
    <t>GLASSES CORD NYLON BLACK</t>
  </si>
  <si>
    <t>200003632</t>
  </si>
  <si>
    <t>OIL SHELL HELIX PLUS10/40 55 L</t>
  </si>
  <si>
    <t>200003629</t>
  </si>
  <si>
    <t>COOLANT DILUTED KARIX PREMIUM G48 20 L</t>
  </si>
  <si>
    <t>200003628</t>
  </si>
  <si>
    <t>OIL SHELL OMALA S2 G220 55 L</t>
  </si>
  <si>
    <t>200003627</t>
  </si>
  <si>
    <t>OIL SHELL RIMULA X10W 20 L</t>
  </si>
  <si>
    <t>200003626</t>
  </si>
  <si>
    <t>OIL SHELL RIMULA R5 10W40 55 L</t>
  </si>
  <si>
    <t>200003625</t>
  </si>
  <si>
    <t>OIL SHELL DONAX TD 20 L</t>
  </si>
  <si>
    <t>200003624</t>
  </si>
  <si>
    <t>WINTER HAT WITH ZIPPER FOR HELMET</t>
  </si>
  <si>
    <t>200003622</t>
  </si>
  <si>
    <t>OIL SHELL RIMULA R3+30 20 L</t>
  </si>
  <si>
    <t>200003618</t>
  </si>
  <si>
    <t>T-SHIRT 190 ORANGE SIZE XL</t>
  </si>
  <si>
    <t>200003617</t>
  </si>
  <si>
    <t>T-SHIRT 190 ORANGE SIZE L</t>
  </si>
  <si>
    <t>200003616</t>
  </si>
  <si>
    <t>T-SHIRT 190 ORANGE SIZE M</t>
  </si>
  <si>
    <t>200003615</t>
  </si>
  <si>
    <t>GLASSES CASE 9954-500</t>
  </si>
  <si>
    <t>200003612</t>
  </si>
  <si>
    <t>OIL PENETRATING WD40 SMART STRAW 450 ML</t>
  </si>
  <si>
    <t>200003608</t>
  </si>
  <si>
    <t>GREASE SHELL ALVANIA RL3 400 G</t>
  </si>
  <si>
    <t>200003605</t>
  </si>
  <si>
    <t>OIL SHELL OMALA S2 G220 20 L</t>
  </si>
  <si>
    <t>200003604</t>
  </si>
  <si>
    <t>OIL SHELL OMALA S2 G150 20 L</t>
  </si>
  <si>
    <t>200003603</t>
  </si>
  <si>
    <t>OIL SHELL OMALA S2 G68 20L</t>
  </si>
  <si>
    <t>200003584</t>
  </si>
  <si>
    <t>DUST MASK 3M AURA 9332 - FFP3</t>
  </si>
  <si>
    <t>200003582</t>
  </si>
  <si>
    <t>SAFETY GLASSES CONTOUR MID SMOKE POLYKAR</t>
  </si>
  <si>
    <t>200003581</t>
  </si>
  <si>
    <t>SAFETY GLASSES CONTOUR CLEAR POLYKARBONA</t>
  </si>
  <si>
    <t>200003580</t>
  </si>
  <si>
    <t>GLOVE SIZE 10 MAXIFLEX 42-874 ATG NYLON</t>
  </si>
  <si>
    <t>200003579</t>
  </si>
  <si>
    <t>GLOVE WINTER CAMA ISO 690</t>
  </si>
  <si>
    <t>200003573</t>
  </si>
  <si>
    <t>LIFEJACKET FLUORESCENT ORANGE</t>
  </si>
  <si>
    <t>200003572</t>
  </si>
  <si>
    <t>JACKET FLUORESCENT FR70 YELLOW XXL</t>
  </si>
  <si>
    <t>200003571</t>
  </si>
  <si>
    <t>JACKET FLUORESCENT FR70 YELLOW XL</t>
  </si>
  <si>
    <t>200003570</t>
  </si>
  <si>
    <t>JACKET FLUORESCENT FR70 ORANGE XXL</t>
  </si>
  <si>
    <t>200003569</t>
  </si>
  <si>
    <t>JACKET FLUORESCENT FR70 ORANGE XL</t>
  </si>
  <si>
    <t>200003567</t>
  </si>
  <si>
    <t>SWEATBAND FOR PELOR G3000D</t>
  </si>
  <si>
    <t>200003566</t>
  </si>
  <si>
    <t>EAR MUFFS HELMET OPTIME II H520P3E</t>
  </si>
  <si>
    <t>200003565</t>
  </si>
  <si>
    <t>GLASSES FOR PELOR G3000D - V9C</t>
  </si>
  <si>
    <t>200003563</t>
  </si>
  <si>
    <t>SAFETY SHOE S3 HIGH 46 D NESTOR</t>
  </si>
  <si>
    <t>200003562</t>
  </si>
  <si>
    <t>SAFETY SHOE S3 HIGH 45 D NESTOR</t>
  </si>
  <si>
    <t>200003561</t>
  </si>
  <si>
    <t>SAFETY SHOE S3 HIGH 44 D NESTOR</t>
  </si>
  <si>
    <t>200003559</t>
  </si>
  <si>
    <t>SAFETY SHOE S3 HIGH 39 D NESTOR</t>
  </si>
  <si>
    <t>200003558</t>
  </si>
  <si>
    <t>JACKET THERMAL SIZE XXL, POLYESTER</t>
  </si>
  <si>
    <t>200003557</t>
  </si>
  <si>
    <t>SHOE LACES 95 CM PAIR</t>
  </si>
  <si>
    <t>200003556</t>
  </si>
  <si>
    <t>SHOE LACES 120 CM PAIR</t>
  </si>
  <si>
    <t>200003555</t>
  </si>
  <si>
    <t>GLOVE SIZE 9 MAXIFLEX 42-874 ATG NYL NIT</t>
  </si>
  <si>
    <t>200003550</t>
  </si>
  <si>
    <t>GLOVE ALPHA TEC 87-900 GR/YEL SIZE 9,5-1</t>
  </si>
  <si>
    <t>200003549</t>
  </si>
  <si>
    <t>OVER-GLASSES POLYKARBONATE MY-T-GEAR 110</t>
  </si>
  <si>
    <t>200003267</t>
  </si>
  <si>
    <t>LABEL VELLUM  PP A5 148x210 1700/ROL</t>
  </si>
  <si>
    <t>200003164</t>
  </si>
  <si>
    <t>WIPER 24 CM X 510 M ADV 420</t>
  </si>
  <si>
    <t>200003135</t>
  </si>
  <si>
    <t>FLOOR DRY ABSORBENT</t>
  </si>
  <si>
    <t>200003027</t>
  </si>
  <si>
    <t>HELMET G3000N WHITE</t>
  </si>
  <si>
    <t>200002987</t>
  </si>
  <si>
    <t>DUST FILTER P3 6035 (1 Set =2 PCE)</t>
  </si>
  <si>
    <t>200002930</t>
  </si>
  <si>
    <t>ALUMINA BALLS 1" 1/2 40MM</t>
  </si>
  <si>
    <t>200002926</t>
  </si>
  <si>
    <t>GRINDING AID CHEMART 12198</t>
  </si>
  <si>
    <t>200002924</t>
  </si>
  <si>
    <t>GRINDGING BALLS 4/7 CM</t>
  </si>
  <si>
    <t>200002859</t>
  </si>
  <si>
    <t>3M EARSOFT NEONS EARPLUG (500)</t>
  </si>
  <si>
    <t>200002751</t>
  </si>
  <si>
    <t>3M TR-3600 VERSAFLO PRE FILTER</t>
  </si>
  <si>
    <t>200002750</t>
  </si>
  <si>
    <t>3M TR-3712E VERSAFLO PARTICUL</t>
  </si>
  <si>
    <t>200002748</t>
  </si>
  <si>
    <t>3M M928 VERSAFLO PK10 PEEL OFF</t>
  </si>
  <si>
    <t>200001881</t>
  </si>
  <si>
    <t>ALUMINA BALLS 2" 50MM</t>
  </si>
  <si>
    <t>180000908</t>
  </si>
  <si>
    <t>SILICA TR SAND PO</t>
  </si>
  <si>
    <t>0110</t>
  </si>
  <si>
    <t>Vak - 10</t>
  </si>
  <si>
    <t>150002908</t>
  </si>
  <si>
    <t>WOLLASTONITE LOW LOI</t>
  </si>
  <si>
    <t>2509050117</t>
  </si>
  <si>
    <t>2509120145</t>
  </si>
  <si>
    <t>2509170086</t>
  </si>
  <si>
    <t>2510200089</t>
  </si>
  <si>
    <t>2504180082</t>
  </si>
  <si>
    <t>2507280092</t>
  </si>
  <si>
    <t>2507290022</t>
  </si>
  <si>
    <t>2507290024</t>
  </si>
  <si>
    <t>2508180292</t>
  </si>
  <si>
    <t>2508290126</t>
  </si>
  <si>
    <t>010A</t>
  </si>
  <si>
    <t>Stort A</t>
  </si>
  <si>
    <t>150002540</t>
  </si>
  <si>
    <t>ATH ICA BIG BAG 1000KG</t>
  </si>
  <si>
    <t>2404080374</t>
  </si>
  <si>
    <t>150002538</t>
  </si>
  <si>
    <t>MICACEOUS IRON OXIDE MIOTAG HL</t>
  </si>
  <si>
    <t>2403280245</t>
  </si>
  <si>
    <t>2307170191</t>
  </si>
  <si>
    <t>2210110086</t>
  </si>
  <si>
    <t>2502250324</t>
  </si>
  <si>
    <t>054L</t>
  </si>
  <si>
    <t>Hal 4-L</t>
  </si>
  <si>
    <t>2507080354</t>
  </si>
  <si>
    <t>150001674</t>
  </si>
  <si>
    <t>ATH BIRAC STD LOW CONDUCTIVITY BIG BAG</t>
  </si>
  <si>
    <t>2311280306</t>
  </si>
  <si>
    <t>054F</t>
  </si>
  <si>
    <t>Hal 4-F</t>
  </si>
  <si>
    <t>2504090163</t>
  </si>
  <si>
    <t>054G</t>
  </si>
  <si>
    <t>Hal 4-G</t>
  </si>
  <si>
    <t>1NL3</t>
  </si>
  <si>
    <t>NL-RS-Rotterdam ANK</t>
  </si>
  <si>
    <t>0504</t>
  </si>
  <si>
    <t>H04</t>
  </si>
  <si>
    <t>Silo AS03</t>
  </si>
  <si>
    <t>150000693</t>
  </si>
  <si>
    <t>2409240056</t>
  </si>
  <si>
    <t>0681</t>
  </si>
  <si>
    <t>BOX 581</t>
  </si>
  <si>
    <t>2508270053</t>
  </si>
  <si>
    <t>150000564</t>
  </si>
  <si>
    <t>2010100009</t>
  </si>
  <si>
    <t>0539</t>
  </si>
  <si>
    <t>LOODS 39</t>
  </si>
  <si>
    <t>150000561</t>
  </si>
  <si>
    <t>150000560</t>
  </si>
  <si>
    <t>010K</t>
  </si>
  <si>
    <t>Stort K</t>
  </si>
  <si>
    <t>24PL</t>
  </si>
  <si>
    <t>Pilot plant lood</t>
  </si>
  <si>
    <t>010I</t>
  </si>
  <si>
    <t>Stort I</t>
  </si>
  <si>
    <t>010D</t>
  </si>
  <si>
    <t>Stort D</t>
  </si>
  <si>
    <t>0223</t>
  </si>
  <si>
    <t>2507140159</t>
  </si>
  <si>
    <t>0314</t>
  </si>
  <si>
    <t>O14</t>
  </si>
  <si>
    <t>150000534</t>
  </si>
  <si>
    <t>MANGANESE ORE</t>
  </si>
  <si>
    <t>2505140339</t>
  </si>
  <si>
    <t>150000531</t>
  </si>
  <si>
    <t>FLY ASH SVA WSK</t>
  </si>
  <si>
    <t>0322</t>
  </si>
  <si>
    <t>O22</t>
  </si>
  <si>
    <t>0319</t>
  </si>
  <si>
    <t>O19</t>
  </si>
  <si>
    <t>010H</t>
  </si>
  <si>
    <t>Stort H</t>
  </si>
  <si>
    <t>150000527</t>
  </si>
  <si>
    <t>LIMESTONE SPLITT RHEINBERG</t>
  </si>
  <si>
    <t>0317</t>
  </si>
  <si>
    <t>O17</t>
  </si>
  <si>
    <t>150000526</t>
  </si>
  <si>
    <t>HYDRATED LIME WET</t>
  </si>
  <si>
    <t>0321</t>
  </si>
  <si>
    <t>O21</t>
  </si>
  <si>
    <t>0225</t>
  </si>
  <si>
    <t>150000521</t>
  </si>
  <si>
    <t>2508280170</t>
  </si>
  <si>
    <t>2501210155</t>
  </si>
  <si>
    <t>2508280171</t>
  </si>
  <si>
    <t>2501210159</t>
  </si>
  <si>
    <t>0381</t>
  </si>
  <si>
    <t>O81</t>
  </si>
  <si>
    <t>150000519</t>
  </si>
  <si>
    <t>WOLLASTONITE LOW QUARZ</t>
  </si>
  <si>
    <t>2509290085</t>
  </si>
  <si>
    <t>2509050119</t>
  </si>
  <si>
    <t>0510</t>
  </si>
  <si>
    <t>LOODS 10</t>
  </si>
  <si>
    <t>0303</t>
  </si>
  <si>
    <t>O3</t>
  </si>
  <si>
    <t>010J</t>
  </si>
  <si>
    <t>Stort J</t>
  </si>
  <si>
    <t>2411200062</t>
  </si>
  <si>
    <t>150000513</t>
  </si>
  <si>
    <t>1610100008</t>
  </si>
  <si>
    <t>2502040206</t>
  </si>
  <si>
    <t>150000512</t>
  </si>
  <si>
    <t>2502240198</t>
  </si>
  <si>
    <t>2504170088</t>
  </si>
  <si>
    <t>2304180306</t>
  </si>
  <si>
    <t>0313</t>
  </si>
  <si>
    <t>O13</t>
  </si>
  <si>
    <t>2502240204</t>
  </si>
  <si>
    <t>0382</t>
  </si>
  <si>
    <t>O82</t>
  </si>
  <si>
    <t>2504170090</t>
  </si>
  <si>
    <t>2303160322</t>
  </si>
  <si>
    <t>2407040136</t>
  </si>
  <si>
    <t>150000509</t>
  </si>
  <si>
    <t>2502040265</t>
  </si>
  <si>
    <t>2508200192</t>
  </si>
  <si>
    <t>2308010160</t>
  </si>
  <si>
    <t>2310260137</t>
  </si>
  <si>
    <t>2403200187</t>
  </si>
  <si>
    <t>2406120230</t>
  </si>
  <si>
    <t>2411250208</t>
  </si>
  <si>
    <t>2502240263</t>
  </si>
  <si>
    <t>150000507</t>
  </si>
  <si>
    <t>0683</t>
  </si>
  <si>
    <t>BOX 583</t>
  </si>
  <si>
    <t>150000506</t>
  </si>
  <si>
    <t>2308010289</t>
  </si>
  <si>
    <t>150000505</t>
  </si>
  <si>
    <t>2502270216</t>
  </si>
  <si>
    <t>150000503</t>
  </si>
  <si>
    <t>2310040250</t>
  </si>
  <si>
    <t>14136</t>
  </si>
  <si>
    <t>0688</t>
  </si>
  <si>
    <t>BOX 588</t>
  </si>
  <si>
    <t>15132</t>
  </si>
  <si>
    <t>150000501</t>
  </si>
  <si>
    <t>CHROME DUST</t>
  </si>
  <si>
    <t>2511040091</t>
  </si>
  <si>
    <t>2501280149</t>
  </si>
  <si>
    <t>2509100182</t>
  </si>
  <si>
    <t>0530</t>
  </si>
  <si>
    <t>LOODS 30</t>
  </si>
  <si>
    <t>2506180101</t>
  </si>
  <si>
    <t>2507310357</t>
  </si>
  <si>
    <t>2507080189</t>
  </si>
  <si>
    <t>2508180223</t>
  </si>
  <si>
    <t>2509030299</t>
  </si>
  <si>
    <t>054N</t>
  </si>
  <si>
    <t>Hal 4-N</t>
  </si>
  <si>
    <t>0626</t>
  </si>
  <si>
    <t>BOX 526</t>
  </si>
  <si>
    <t>0301</t>
  </si>
  <si>
    <t>O1</t>
  </si>
  <si>
    <t>0302</t>
  </si>
  <si>
    <t>O2</t>
  </si>
  <si>
    <t>0344</t>
  </si>
  <si>
    <t>O44</t>
  </si>
  <si>
    <t>84BA</t>
  </si>
  <si>
    <t>Betonplaat-A</t>
  </si>
  <si>
    <t>Stort B</t>
  </si>
  <si>
    <t>053A</t>
  </si>
  <si>
    <t>Hal 3-A</t>
  </si>
  <si>
    <t>2506180042</t>
  </si>
  <si>
    <t>054H</t>
  </si>
  <si>
    <t>Hal 4-H</t>
  </si>
  <si>
    <t>2501060152</t>
  </si>
  <si>
    <t>054E</t>
  </si>
  <si>
    <t>Hal 4-E</t>
  </si>
  <si>
    <t>054B</t>
  </si>
  <si>
    <t>Hal 4-B</t>
  </si>
  <si>
    <t>054A</t>
  </si>
  <si>
    <t>Hal 4-A</t>
  </si>
  <si>
    <t>2312110261</t>
  </si>
  <si>
    <t>2407080337</t>
  </si>
  <si>
    <t>2503180379</t>
  </si>
  <si>
    <t>054C</t>
  </si>
  <si>
    <t>Hal 4-C</t>
  </si>
  <si>
    <t>2501230066</t>
  </si>
  <si>
    <t>054K</t>
  </si>
  <si>
    <t>Hal 4-K</t>
  </si>
  <si>
    <t>2501030310</t>
  </si>
  <si>
    <t>054D</t>
  </si>
  <si>
    <t>Hal 4-D</t>
  </si>
  <si>
    <t>2508060047</t>
  </si>
  <si>
    <t>2508280061</t>
  </si>
  <si>
    <t>2511100091</t>
  </si>
  <si>
    <t>2510270208</t>
  </si>
  <si>
    <t>0536</t>
  </si>
  <si>
    <t>LOODS 36</t>
  </si>
  <si>
    <t>2509180115</t>
  </si>
  <si>
    <t>2510270207</t>
  </si>
  <si>
    <t>2509180114</t>
  </si>
  <si>
    <t>054J</t>
  </si>
  <si>
    <t>Hal 4-J</t>
  </si>
  <si>
    <t>2407100104</t>
  </si>
  <si>
    <t>2410010104</t>
  </si>
  <si>
    <t>2402020102</t>
  </si>
  <si>
    <t>2503040253</t>
  </si>
  <si>
    <t>2506170638</t>
  </si>
  <si>
    <t>Type</t>
  </si>
  <si>
    <t>Hours per year</t>
  </si>
  <si>
    <t>Direct Production FTE - Mills - Automated</t>
  </si>
  <si>
    <t>FTE</t>
  </si>
  <si>
    <t>Days</t>
  </si>
  <si>
    <t>Hours</t>
  </si>
  <si>
    <t>Total</t>
  </si>
  <si>
    <t>2-shift system</t>
  </si>
  <si>
    <t>Effective days</t>
  </si>
  <si>
    <t>Holiday</t>
  </si>
  <si>
    <t>24/7 production</t>
  </si>
  <si>
    <t>ATV</t>
  </si>
  <si>
    <t>Public holidays in workweek</t>
  </si>
  <si>
    <t>Working hours after holidays</t>
  </si>
  <si>
    <t>Mck 1585 hrs</t>
  </si>
  <si>
    <t>Sick leave</t>
  </si>
  <si>
    <t>HR Report ytd 04-2023</t>
  </si>
  <si>
    <t>Training</t>
  </si>
  <si>
    <t>Mck 2% Training</t>
  </si>
  <si>
    <t>Working hours per FTE per yr</t>
  </si>
  <si>
    <t>Bezettingsgraad</t>
  </si>
  <si>
    <t>2-ploegen</t>
  </si>
  <si>
    <t>3-ploegen</t>
  </si>
  <si>
    <t>24/7</t>
  </si>
  <si>
    <t>MachineID</t>
  </si>
  <si>
    <t>Machine code</t>
  </si>
  <si>
    <t>Machine name</t>
  </si>
  <si>
    <t>OEE (%)</t>
  </si>
  <si>
    <t>Machine group</t>
  </si>
  <si>
    <t>Final stafety stock</t>
  </si>
  <si>
    <t>Lot size_sourcing plan</t>
  </si>
  <si>
    <t>Lot size_inv targets</t>
  </si>
  <si>
    <t>Lot size</t>
  </si>
  <si>
    <t>Strategic stock</t>
  </si>
  <si>
    <t>Target stock</t>
  </si>
  <si>
    <t>Strategic stock explanation</t>
  </si>
  <si>
    <t>Paste new inventory targets to the right (from the safety stock calculations file), make sure the correct values are shown on the left (input for planning sheet)</t>
  </si>
  <si>
    <t>Explanation strategic stock</t>
  </si>
  <si>
    <t>Quarry reliability (1 month of mean demand 2024)</t>
  </si>
  <si>
    <t>Mergel must dry for 1 year before consumption</t>
  </si>
  <si>
    <t>PlantCode</t>
  </si>
  <si>
    <t>SPCCode</t>
  </si>
  <si>
    <t>SPC</t>
  </si>
  <si>
    <t>ProductId</t>
  </si>
  <si>
    <t>Product</t>
  </si>
  <si>
    <t>CustomerNumber</t>
  </si>
  <si>
    <t>Customer</t>
  </si>
  <si>
    <t>Customer Country</t>
  </si>
  <si>
    <t>Volume 2025</t>
  </si>
  <si>
    <t>Gross Revenue 25</t>
  </si>
  <si>
    <t>Transport 25</t>
  </si>
  <si>
    <t>Commission</t>
  </si>
  <si>
    <t>ExWorks Revenue</t>
  </si>
  <si>
    <t>Rev/Ton</t>
  </si>
  <si>
    <t>Transport/Ton</t>
  </si>
  <si>
    <t>Commission/Ton</t>
  </si>
  <si>
    <t>ExW Rev/Ton</t>
  </si>
  <si>
    <t>Maastricht Ankersmit</t>
  </si>
  <si>
    <t>Al-Oxide SA-0380 PO 25:PA:NO:NB:25</t>
  </si>
  <si>
    <t>Trading Ankerpoort</t>
  </si>
  <si>
    <t>SPC0102</t>
  </si>
  <si>
    <t>A000 - Silica</t>
  </si>
  <si>
    <t>700000690</t>
  </si>
  <si>
    <t>700000690 - Silica H31 DS 25:PA:S4:S:1050</t>
  </si>
  <si>
    <t>1000005395</t>
  </si>
  <si>
    <t>1000005395 - CHS Endustriyel Urunler San Ve TIC AS</t>
  </si>
  <si>
    <t>Turkey</t>
  </si>
  <si>
    <t>1000056566</t>
  </si>
  <si>
    <t>1000056566 - Eaton Power Quality Pvt Ltd</t>
  </si>
  <si>
    <t>India</t>
  </si>
  <si>
    <t>SPC0133</t>
  </si>
  <si>
    <t>700001014</t>
  </si>
  <si>
    <t>700001014 - SILBOND W12EST PS 1000:B4S:H4:NB:1000</t>
  </si>
  <si>
    <t>SPC0161</t>
  </si>
  <si>
    <t>600007940</t>
  </si>
  <si>
    <t>600007940 - Silica FS525 PO 300:B4S:H2:HS:600</t>
  </si>
  <si>
    <t>1000062730</t>
  </si>
  <si>
    <t>1000062730 - Isola GmbH</t>
  </si>
  <si>
    <t>Germany</t>
  </si>
  <si>
    <t>SPC0203</t>
  </si>
  <si>
    <t>C001 - Lime</t>
  </si>
  <si>
    <t>700001116</t>
  </si>
  <si>
    <t>700001116 - Supervical Chalk PO 25:PA:S2:NB:1400</t>
  </si>
  <si>
    <t>1000064012</t>
  </si>
  <si>
    <t>1000064012 - Aveve NV - Plantenvoeding</t>
  </si>
  <si>
    <t>Belgium</t>
  </si>
  <si>
    <t>1000064013</t>
  </si>
  <si>
    <t>1000064013 - Van De Reijt Meststoffen BV Div. Janssens Smeets</t>
  </si>
  <si>
    <t>1000136033</t>
  </si>
  <si>
    <t>1000136033 - Van De Reijt Meststoffen BV</t>
  </si>
  <si>
    <t>Netherlands</t>
  </si>
  <si>
    <t>700002550</t>
  </si>
  <si>
    <t>700002550 - Lime  NW 56 WS</t>
  </si>
  <si>
    <t>1000066346</t>
  </si>
  <si>
    <t>1000066346 - Berg Fourage BV</t>
  </si>
  <si>
    <t>1000118911</t>
  </si>
  <si>
    <t>1000118911 - Werktuigencoöperatie Koekange U.A.</t>
  </si>
  <si>
    <t>1000124975</t>
  </si>
  <si>
    <t>1000124975 - Schrama Agro</t>
  </si>
  <si>
    <t>SPC0205</t>
  </si>
  <si>
    <t>700000453</t>
  </si>
  <si>
    <t>700000453 - Faunacal C90 PO 1000:BB:NO:NB:1000</t>
  </si>
  <si>
    <t>1000056145</t>
  </si>
  <si>
    <t>1000056145 - Kemin Europa NV</t>
  </si>
  <si>
    <t>1000064590</t>
  </si>
  <si>
    <t>1000064590 - Cav Den Ham</t>
  </si>
  <si>
    <t>1000065852</t>
  </si>
  <si>
    <t>1000065852 - Totalfeed BV</t>
  </si>
  <si>
    <t>1000067431</t>
  </si>
  <si>
    <t>1000067431 - CZAV u.a.</t>
  </si>
  <si>
    <t>1000105799</t>
  </si>
  <si>
    <t>1000105799 - Maasland Agri</t>
  </si>
  <si>
    <t>1000143869</t>
  </si>
  <si>
    <t>1000143869 - Bextral B.V.</t>
  </si>
  <si>
    <t>700000454</t>
  </si>
  <si>
    <t>700000454 - Faunacal C90 PO 25:PA:S4:H:1200</t>
  </si>
  <si>
    <t>1000064801</t>
  </si>
  <si>
    <t>1000064801 - Roosens Maalderij NV</t>
  </si>
  <si>
    <t>1000064911</t>
  </si>
  <si>
    <t>1000064911 - Geerits Mulders BVBA</t>
  </si>
  <si>
    <t>1000064955</t>
  </si>
  <si>
    <t>1000064955 - Holscher-Severins NV</t>
  </si>
  <si>
    <t>1000066048</t>
  </si>
  <si>
    <t>1000066048 - Van Lieshout Dier &amp; Tuin Vof</t>
  </si>
  <si>
    <t>1000095420</t>
  </si>
  <si>
    <t>1000095420 - Havens Vierlingsbeek</t>
  </si>
  <si>
    <t>700000710</t>
  </si>
  <si>
    <t>700000710 - INDUCAL 1-2 GS 1000:BB:S2:NB:1000</t>
  </si>
  <si>
    <t>700001924</t>
  </si>
  <si>
    <t>700001924 - ANKERFILL 125 PO</t>
  </si>
  <si>
    <t>1000057933</t>
  </si>
  <si>
    <t>1000057933 - De Hoop Bouwgrondstoffen BV</t>
  </si>
  <si>
    <t>700001968</t>
  </si>
  <si>
    <t>700001968 - FAUNACAL 600-900 PO</t>
  </si>
  <si>
    <t>700002004</t>
  </si>
  <si>
    <t>700002004 - Faunacal C90 PO</t>
  </si>
  <si>
    <t>1000066041</t>
  </si>
  <si>
    <t>1000066041 - United Petfood Nederland Coevorden Petfood B.V.</t>
  </si>
  <si>
    <t>700002018</t>
  </si>
  <si>
    <t>700002018 - INDUCAL Calcium Carbonate 1-2 GS</t>
  </si>
  <si>
    <t>1000065613</t>
  </si>
  <si>
    <t>1000065613 - Everzinc Nederland BV</t>
  </si>
  <si>
    <t>1000065851</t>
  </si>
  <si>
    <t>1000065851 - Vente Diervoeding BV</t>
  </si>
  <si>
    <t>700002020</t>
  </si>
  <si>
    <t>700002020 - INDUCAL Limestone 0.1-0.3 GS</t>
  </si>
  <si>
    <t>1000064644</t>
  </si>
  <si>
    <t>1000064644 - Vitafor NV</t>
  </si>
  <si>
    <t>700002037</t>
  </si>
  <si>
    <t>700002037 - Faunacal 100-300 PO</t>
  </si>
  <si>
    <t>700002042</t>
  </si>
  <si>
    <t>700002042 - Footcal V40 PO 25:PA:S2:S:1400</t>
  </si>
  <si>
    <t>SPC0206</t>
  </si>
  <si>
    <t>700001114</t>
  </si>
  <si>
    <t>700001114 - SUPERCALCO Chalk PO 25:PA:S2:NB:1250</t>
  </si>
  <si>
    <t>SPC0213</t>
  </si>
  <si>
    <t>700001996</t>
  </si>
  <si>
    <t>700001996 - BORGAKAL Dolomite + PO</t>
  </si>
  <si>
    <t>1000065656</t>
  </si>
  <si>
    <t>1000065656 - Fa.Gebr. Martens</t>
  </si>
  <si>
    <t>SPC0703</t>
  </si>
  <si>
    <t>700001301</t>
  </si>
  <si>
    <t>700001301 - Lavameel 0-2  PO 1000:B4L:NO:NB:1000</t>
  </si>
  <si>
    <t>1000010830</t>
  </si>
  <si>
    <t>1000010830 - Agro Bodemvoeding</t>
  </si>
  <si>
    <t>1000065577</t>
  </si>
  <si>
    <t>1000065577 - Smeets Agro Consultancy</t>
  </si>
  <si>
    <t>SPC0889</t>
  </si>
  <si>
    <t>F000 - Sodium Feldspar</t>
  </si>
  <si>
    <t>600013109</t>
  </si>
  <si>
    <t>600013109 - Na-Feldspar PGW13 PO 25:PA:H4:HS:1400</t>
  </si>
  <si>
    <t>1000010018</t>
  </si>
  <si>
    <t>1000010018 - Veluvine Bv</t>
  </si>
  <si>
    <t>1000095508</t>
  </si>
  <si>
    <t>1000095508 - J.W. Ostendorf GmbH &amp; Co.KG</t>
  </si>
  <si>
    <t>SPC0905</t>
  </si>
  <si>
    <t>E000 - Nepheline Syenite</t>
  </si>
  <si>
    <t>600005356</t>
  </si>
  <si>
    <t>600005356 - SOILFEED Nepheline DS 1250:B4:NO:NB:1250</t>
  </si>
  <si>
    <t>1000010971</t>
  </si>
  <si>
    <t>1000010971 - Cooperatie Bosgroep Midden Nederland</t>
  </si>
  <si>
    <t>1000011304</t>
  </si>
  <si>
    <t>1000011304 - Bosgroep Zuid Nederland Coöperatieve</t>
  </si>
  <si>
    <t>1000050010</t>
  </si>
  <si>
    <t>1000050010 - Heerebeek Cultuurtechniek</t>
  </si>
  <si>
    <t>1000096248</t>
  </si>
  <si>
    <t>1000096248 - ForFarmers Nederland BV</t>
  </si>
  <si>
    <t>1000117779</t>
  </si>
  <si>
    <t>1000117779 - Landschap Overijsel</t>
  </si>
  <si>
    <t>1000141104</t>
  </si>
  <si>
    <t>1000141104 - Stichting het Limburgs Landschap</t>
  </si>
  <si>
    <t>1000142118</t>
  </si>
  <si>
    <t>1000142118 - Gemeente Asten</t>
  </si>
  <si>
    <t>1000151316</t>
  </si>
  <si>
    <t>1000151316 - Roodbeen B.V</t>
  </si>
  <si>
    <t>SPC0922</t>
  </si>
  <si>
    <t>600014280</t>
  </si>
  <si>
    <t>600014280 - ATH SG220E PO 1000:B4:S4:NB:1000</t>
  </si>
  <si>
    <t>1000065081</t>
  </si>
  <si>
    <t>1000065081 - Specialty Electronic Materials Switzerland GmbH</t>
  </si>
  <si>
    <t>Switzerland</t>
  </si>
  <si>
    <t>SPC0928</t>
  </si>
  <si>
    <t>700000381</t>
  </si>
  <si>
    <t>700000381 - DOLOGRAN Dolomite GS 40:PL:S4:S:1200</t>
  </si>
  <si>
    <t>700000383</t>
  </si>
  <si>
    <t>700000383 - DOLOGRAN Dolomite GS 600:B1:S4:NB:600</t>
  </si>
  <si>
    <t>700000385</t>
  </si>
  <si>
    <t>700000385 - DOLOGRAN Dolomite GS 25:PL:S4:S:1050</t>
  </si>
  <si>
    <t>1000066139</t>
  </si>
  <si>
    <t>1000066139 - Hubun Bodemvoeding BV</t>
  </si>
  <si>
    <t>1000073801</t>
  </si>
  <si>
    <t>1000073801 - Triferto</t>
  </si>
  <si>
    <t>SPC0948</t>
  </si>
  <si>
    <t>600009696</t>
  </si>
  <si>
    <t>600009696 - Al-Oxide SA-0050 PO 25:PA:P4:BH:1000</t>
  </si>
  <si>
    <t>SPC0961</t>
  </si>
  <si>
    <t>600009637 - Al-Oxide SA-0700 PO 25:PA:P4:BH:1000</t>
  </si>
  <si>
    <t>1000066592</t>
  </si>
  <si>
    <t>1000066592 - Kerafol keramische Folien GmbH&amp;co.K</t>
  </si>
  <si>
    <t>600009648</t>
  </si>
  <si>
    <t>600009648 - Al-Oxide SA-0380 PO 25:PA:P4:BH:1000</t>
  </si>
  <si>
    <t>600010408 - Al-Oxide SA-0700 PO 25:PA:NO:BX:25</t>
  </si>
  <si>
    <t>SPC9011</t>
  </si>
  <si>
    <t>609999998 - Sample/Prototype Bagged</t>
  </si>
  <si>
    <t>1000004121</t>
  </si>
  <si>
    <t>1000004121 - Haver &amp; Boecker</t>
  </si>
  <si>
    <t>1000006245</t>
  </si>
  <si>
    <t>1000006245 - Astar S.A.</t>
  </si>
  <si>
    <t>Spain</t>
  </si>
  <si>
    <t>1000050708</t>
  </si>
  <si>
    <t>1000050708 - Universiteit Antwerpen</t>
  </si>
  <si>
    <t>1000064350</t>
  </si>
  <si>
    <t>1000064350 - Matco Chemicals BV</t>
  </si>
  <si>
    <t>1000065603</t>
  </si>
  <si>
    <t>1000065603 - Slibverwerking Noord-Brabant</t>
  </si>
  <si>
    <t>1000152457</t>
  </si>
  <si>
    <t>1000152457 - F.I.R. srl</t>
  </si>
  <si>
    <t>Italy</t>
  </si>
  <si>
    <t>Maastricht Ankerkade</t>
  </si>
  <si>
    <t>_NA_ -</t>
  </si>
  <si>
    <t>_NA_ - _NA_</t>
  </si>
  <si>
    <t>150001454 - CA-FELDSPAR GREENLAND 2MM BULK</t>
  </si>
  <si>
    <t>S-NO10</t>
  </si>
  <si>
    <t>S-NO10 - Sibelco Nordic AS</t>
  </si>
  <si>
    <t>Norway</t>
  </si>
  <si>
    <t>SPC0101</t>
  </si>
  <si>
    <t>600001654 - Silica M32ES 1.5 DW</t>
  </si>
  <si>
    <t>1000095211</t>
  </si>
  <si>
    <t>1000095211 - O-I Netherlands B.V.</t>
  </si>
  <si>
    <t>600004931 - Silica S50 DS 1000:B4S:H4:H:1000</t>
  </si>
  <si>
    <t>1000056354</t>
  </si>
  <si>
    <t>1000056354 - Plomp Mineral Services BV</t>
  </si>
  <si>
    <t>600004934 - Silica S50 DS 25:PA:EU:H:1000</t>
  </si>
  <si>
    <t>1000056345</t>
  </si>
  <si>
    <t>1000056345 - Euroquarz GmbH</t>
  </si>
  <si>
    <t>1000056504</t>
  </si>
  <si>
    <t>1000056504 - Jeu Van Den Berg BV</t>
  </si>
  <si>
    <t>1000057939</t>
  </si>
  <si>
    <t>1000057939 - Sodipri</t>
  </si>
  <si>
    <t>France</t>
  </si>
  <si>
    <t>1000105055</t>
  </si>
  <si>
    <t>1000105055 - Habets Fred SPRL</t>
  </si>
  <si>
    <t>600004935 - Silica S50 DS 25:PAB:H4:H:1400</t>
  </si>
  <si>
    <t>1000056369</t>
  </si>
  <si>
    <t>1000056369 - Leering Hengelo BV</t>
  </si>
  <si>
    <t>1000056520</t>
  </si>
  <si>
    <t>1000056520 - De Hazelaar BV - Art Supplies</t>
  </si>
  <si>
    <t>1000057663</t>
  </si>
  <si>
    <t>1000057663 - Ballast Nedam Road Specialties BV</t>
  </si>
  <si>
    <t>1000057980</t>
  </si>
  <si>
    <t>1000057980 - Heijmans Infra BV</t>
  </si>
  <si>
    <t>1000058060</t>
  </si>
  <si>
    <t>1000058060 - Ballast Nedam I.P.M. BV</t>
  </si>
  <si>
    <t>600004936 - Silica S50 DS 25:PAB:H4:H:1400</t>
  </si>
  <si>
    <t>600004937 - Silica S60 DS 1350:B4S:H2:NB:1350</t>
  </si>
  <si>
    <t>1000010032</t>
  </si>
  <si>
    <t>1000010032 - EPI Synthetic Surface Materials Bv</t>
  </si>
  <si>
    <t>1000056577</t>
  </si>
  <si>
    <t>1000056577 - Powerbar Gulf</t>
  </si>
  <si>
    <t>United Arab Emirates</t>
  </si>
  <si>
    <t>1000056644</t>
  </si>
  <si>
    <t>1000056644 - Elsa Guss GmbH</t>
  </si>
  <si>
    <t>1000056921</t>
  </si>
  <si>
    <t>1000056921 - Rotec Composite Group BV</t>
  </si>
  <si>
    <t>1000057950</t>
  </si>
  <si>
    <t>1000057950 - Strizo Kunststoffen BV</t>
  </si>
  <si>
    <t>1000098110</t>
  </si>
  <si>
    <t>1000098110 - Calderys Deutschland GmbH</t>
  </si>
  <si>
    <t>1000150894</t>
  </si>
  <si>
    <t>1000150894 - Aquiris SA</t>
  </si>
  <si>
    <t>600004939 - Silica S60 DS 25:PAB:EU:H:1000</t>
  </si>
  <si>
    <t>1000056025</t>
  </si>
  <si>
    <t>1000056025 - ITW Performance Polymers A Division of ITW Ireland</t>
  </si>
  <si>
    <t>Ireland</t>
  </si>
  <si>
    <t>1000056773</t>
  </si>
  <si>
    <t>1000056773 - Hamrik BV Ho Verbion Bedrijfsvloere</t>
  </si>
  <si>
    <t>1000076202</t>
  </si>
  <si>
    <t>1000076202 - Sika MBCC Belgium NV</t>
  </si>
  <si>
    <t>1000098114</t>
  </si>
  <si>
    <t>1000098114 - Creavisie</t>
  </si>
  <si>
    <t>1000143618</t>
  </si>
  <si>
    <t>1000143618 - Metaalgieterij Van Gilst V.O.F.</t>
  </si>
  <si>
    <t>1000152183</t>
  </si>
  <si>
    <t>1000152183 - IHC Mining B.V.</t>
  </si>
  <si>
    <t>600004940 - Silica S60 DS 25:PAB:H4:H:1400</t>
  </si>
  <si>
    <t>1000056281</t>
  </si>
  <si>
    <t>1000056281 - Uzin Utz Nederland BV</t>
  </si>
  <si>
    <t>1000056501</t>
  </si>
  <si>
    <t>1000056501 - Romar - Voss BV</t>
  </si>
  <si>
    <t>1000056727</t>
  </si>
  <si>
    <t>1000056727 - Mixza</t>
  </si>
  <si>
    <t>1000056764</t>
  </si>
  <si>
    <t>1000056764 - Deco Coating Industrie BV</t>
  </si>
  <si>
    <t>1000056770</t>
  </si>
  <si>
    <t>1000056770 - Frenoflex BV</t>
  </si>
  <si>
    <t>1000056781</t>
  </si>
  <si>
    <t>1000056781 - Multi Protect Specialistisch</t>
  </si>
  <si>
    <t>1000056801</t>
  </si>
  <si>
    <t>1000056801 - Slurink Specialistische Infra B.V</t>
  </si>
  <si>
    <t>1000056885</t>
  </si>
  <si>
    <t>1000056885 - Gebr. Van Kessel Spec. Technieken B</t>
  </si>
  <si>
    <t>1000056905</t>
  </si>
  <si>
    <t>1000056905 - Nak Emmeloord</t>
  </si>
  <si>
    <t>1000056910</t>
  </si>
  <si>
    <t>1000056910 - Possehl Aannemingsmaatschapij BV</t>
  </si>
  <si>
    <t>1000057115</t>
  </si>
  <si>
    <t>1000057115 - Inter Continental BV</t>
  </si>
  <si>
    <t>1000057128</t>
  </si>
  <si>
    <t>1000057128 - Amipox Kunststofvloeren BV</t>
  </si>
  <si>
    <t>1000057197</t>
  </si>
  <si>
    <t>1000057197 - Van Goor Bouwchemie BV</t>
  </si>
  <si>
    <t>1000057221</t>
  </si>
  <si>
    <t>1000057221 - Aannemingsmaatschappij Zvs Eemnes B</t>
  </si>
  <si>
    <t>1000057396</t>
  </si>
  <si>
    <t>1000057396 - Brugmans Groep</t>
  </si>
  <si>
    <t>1000057800</t>
  </si>
  <si>
    <t>1000057800 - Bovitec Bouwchemie BV</t>
  </si>
  <si>
    <t>1000057824</t>
  </si>
  <si>
    <t>1000057824 - Hilkhuysen BV</t>
  </si>
  <si>
    <t>1000113563</t>
  </si>
  <si>
    <t>1000113563 - Aerospace Propulsion Products BV</t>
  </si>
  <si>
    <t>1000135169</t>
  </si>
  <si>
    <t>1000135169 - Elastolith Nederland B.V.</t>
  </si>
  <si>
    <t>600004941 - Silica S80 DS 1000:B4S:H2:NB:1000</t>
  </si>
  <si>
    <t>1000056408</t>
  </si>
  <si>
    <t>1000056408 - Diresco NV</t>
  </si>
  <si>
    <t>600004943 - Silica S80 DS 25:PAB:EU:H:1000</t>
  </si>
  <si>
    <t>1000056379</t>
  </si>
  <si>
    <t>1000056379 - Van Der Linden Vof</t>
  </si>
  <si>
    <t>1000056568</t>
  </si>
  <si>
    <t>1000056568 - Wageningen Plant Research</t>
  </si>
  <si>
    <t>600004944 - Silica S80 DS 25:PAB:H4:H:1400</t>
  </si>
  <si>
    <t>1000010052</t>
  </si>
  <si>
    <t>1000010052 - Chugoku Paints BV</t>
  </si>
  <si>
    <t>1000056247</t>
  </si>
  <si>
    <t>1000056247 - Allmat SA (Nalinnes) Bigmat Nalinnes</t>
  </si>
  <si>
    <t>1000056366</t>
  </si>
  <si>
    <t>1000056366 - Helichem  BV</t>
  </si>
  <si>
    <t>1000056373</t>
  </si>
  <si>
    <t>1000056373 - Mc Technics Sprl</t>
  </si>
  <si>
    <t>1000056512</t>
  </si>
  <si>
    <t>1000056512 - Omya Netherlands BV</t>
  </si>
  <si>
    <t>1000056543</t>
  </si>
  <si>
    <t>1000056543 - Gouda Refractories BV</t>
  </si>
  <si>
    <t>1000056579</t>
  </si>
  <si>
    <t>1000056579 - Stichting Make Eindhoven</t>
  </si>
  <si>
    <t>1000056703</t>
  </si>
  <si>
    <t>1000056703 - Boncreations BV</t>
  </si>
  <si>
    <t>1000056923</t>
  </si>
  <si>
    <t>1000056923 - Ton De Rooij Tennis BV</t>
  </si>
  <si>
    <t>1000057091</t>
  </si>
  <si>
    <t>1000057091 - Nvwa Ministerie Van Landbouw, Natuur En Voedselkwaliteit</t>
  </si>
  <si>
    <t>1000057213</t>
  </si>
  <si>
    <t>1000057213 - Vtc BVBA</t>
  </si>
  <si>
    <t>1000057455</t>
  </si>
  <si>
    <t>1000057455 - Morpha Minera Sprl</t>
  </si>
  <si>
    <t>1000057931</t>
  </si>
  <si>
    <t>1000057931 - Hzpc Research BV</t>
  </si>
  <si>
    <t>1000135076</t>
  </si>
  <si>
    <t>1000135076 - SOD.DEL Benelux</t>
  </si>
  <si>
    <t>600004945 - Silica S80 DS 500:B4S:H2:NB:1000</t>
  </si>
  <si>
    <t>1000057687</t>
  </si>
  <si>
    <t>1000057687 - Bronsgieterij Welten</t>
  </si>
  <si>
    <t>1000057915</t>
  </si>
  <si>
    <t>1000057915 - Omnicol NV</t>
  </si>
  <si>
    <t>600004946 - Silica S90 DS 25:PA:H4:H:1400</t>
  </si>
  <si>
    <t>1000005153</t>
  </si>
  <si>
    <t>1000005153 - Akzo Nobel Decorative Coatings BV</t>
  </si>
  <si>
    <t>1000010043</t>
  </si>
  <si>
    <t>1000010043 - Deltares</t>
  </si>
  <si>
    <t>1000056024</t>
  </si>
  <si>
    <t>1000056024 - VWR International BVBA</t>
  </si>
  <si>
    <t>1000076688</t>
  </si>
  <si>
    <t>1000076688 - GBM Works B.V.</t>
  </si>
  <si>
    <t>S-BE10</t>
  </si>
  <si>
    <t>S-BE10 - SCR-Sibelco NV</t>
  </si>
  <si>
    <t>600004954 - Silica S50 DS 1350:B4S:H2:H:1350</t>
  </si>
  <si>
    <t>1000095686</t>
  </si>
  <si>
    <t>1000095686 - Eczacibasi Yapi Gerecleri San Ve Tic As</t>
  </si>
  <si>
    <t>1000150170</t>
  </si>
  <si>
    <t>1000150170 - Recydel SA</t>
  </si>
  <si>
    <t>600008598 - Silica SIG2 DS 1200:B4S:S4:NB:1200</t>
  </si>
  <si>
    <t>1000010965</t>
  </si>
  <si>
    <t>1000010965 - Fenzi AGT Netherlands B.V.</t>
  </si>
  <si>
    <t>600008609 - Silica SIG3 DS 25:PAB:H4:H:1400</t>
  </si>
  <si>
    <t>600008772 - Silica S90 DS 1000:B4S:H2:NB:1000</t>
  </si>
  <si>
    <t>SPC0113</t>
  </si>
  <si>
    <t>600004551 - Silica M10 PO 25:PL:EU:H:1000</t>
  </si>
  <si>
    <t>1000151632</t>
  </si>
  <si>
    <t>1000151632 - KUVAG CR, spol. s r.o.</t>
  </si>
  <si>
    <t>Czechia</t>
  </si>
  <si>
    <t>600004552 - Silica M10 PO 25:PL:H4:H:1400</t>
  </si>
  <si>
    <t>1000056341</t>
  </si>
  <si>
    <t>1000056341 - Magotteaux Liège SA</t>
  </si>
  <si>
    <t>S-DE10</t>
  </si>
  <si>
    <t>S-DE10 - Sibelco Deutschland GmbH</t>
  </si>
  <si>
    <t>S-SK10</t>
  </si>
  <si>
    <t>S-SK10 - Sibelco Korea Co. Ltd (South Korea)</t>
  </si>
  <si>
    <t>South Korea</t>
  </si>
  <si>
    <t>600004555 - Silica M4 PO 25:PL:EU:H:1000</t>
  </si>
  <si>
    <t>1000056350</t>
  </si>
  <si>
    <t>1000056350 - Speform Metall-Chemie GmbH</t>
  </si>
  <si>
    <t>600004560 - Silica M6 PO 1000:B4S:H4:H:1000</t>
  </si>
  <si>
    <t>1000035810</t>
  </si>
  <si>
    <t>1000035810 - Qioptiq Ltd</t>
  </si>
  <si>
    <t>United Kingdom</t>
  </si>
  <si>
    <t>1000056252</t>
  </si>
  <si>
    <t>1000056252 - Conica AG</t>
  </si>
  <si>
    <t>600004561 - Silica M6 PO 25:PL:EU:H:1000</t>
  </si>
  <si>
    <t>1000057732</t>
  </si>
  <si>
    <t>1000057732 - Euroquartz SA</t>
  </si>
  <si>
    <t>600004562 - Silica M6 PO 450:B4S:H4:H:900</t>
  </si>
  <si>
    <t>600004565 - Silica M8 PO 1000:B4S:H4:H:1000</t>
  </si>
  <si>
    <t>1000057309</t>
  </si>
  <si>
    <t>1000057309 - Halliburton BV</t>
  </si>
  <si>
    <t>600004566 - Silica M8 PO 25:PL:EU:H:1000</t>
  </si>
  <si>
    <t>1000047780</t>
  </si>
  <si>
    <t>1000047780 - Intocast Ag Chemische Fabrik</t>
  </si>
  <si>
    <t>1000056539</t>
  </si>
  <si>
    <t>1000056539 - Bergheimer Emaillierwerk GmbH &amp; Co. Kg</t>
  </si>
  <si>
    <t>1000056737</t>
  </si>
  <si>
    <t>1000056737 - Alsical Hüttenwerkstechnik GmbH</t>
  </si>
  <si>
    <t>1000057804</t>
  </si>
  <si>
    <t>1000057804 - Grout Techniek BV</t>
  </si>
  <si>
    <t>1000105797</t>
  </si>
  <si>
    <t>1000105797 - Safic-Alcan Adriatic</t>
  </si>
  <si>
    <t>Serbia</t>
  </si>
  <si>
    <t>600004567 - Silica M8 PO 25:PL:H4:H:1050</t>
  </si>
  <si>
    <t>1000056033</t>
  </si>
  <si>
    <t>1000056033 - Pemco Belgium BV</t>
  </si>
  <si>
    <t>600004571 - Silica M6 PO 500:B4S:H4:H:1000</t>
  </si>
  <si>
    <t>1000056115</t>
  </si>
  <si>
    <t>1000056115 - Emuref SA</t>
  </si>
  <si>
    <t>600004584 - Silica M6 PO 1000:BA:H2:NB:1000</t>
  </si>
  <si>
    <t>1000006753</t>
  </si>
  <si>
    <t>1000006753 - Quarzwerke GmbH</t>
  </si>
  <si>
    <t>600004908 - Silica M300 PO 25:PL:EU:H:1000</t>
  </si>
  <si>
    <t>600004910 - Silica M300 PO 25:PL:H4:H:1400</t>
  </si>
  <si>
    <t>1000110608</t>
  </si>
  <si>
    <t>1000110608 - L’Alchimie des Matières SRL</t>
  </si>
  <si>
    <t>600004955 - Silica M4 PO 25:PL:H4:H:1400</t>
  </si>
  <si>
    <t>1000009173</t>
  </si>
  <si>
    <t>1000009173 - Vesuvius Poland Spolka Z.O.O.</t>
  </si>
  <si>
    <t>Poland</t>
  </si>
  <si>
    <t>1000009999</t>
  </si>
  <si>
    <t>1000009999 - All Chemie Belgium</t>
  </si>
  <si>
    <t>1000056191</t>
  </si>
  <si>
    <t>1000056191 - Korachem NV</t>
  </si>
  <si>
    <t>1000056214</t>
  </si>
  <si>
    <t>1000056214 - Stoopen &amp; Meeus NV</t>
  </si>
  <si>
    <t>1000056299</t>
  </si>
  <si>
    <t>1000056299 - Neirynck &amp; Vogt NV</t>
  </si>
  <si>
    <t>1000056451</t>
  </si>
  <si>
    <t>1000056451 - Steuler – Cti NV</t>
  </si>
  <si>
    <t>1000056453</t>
  </si>
  <si>
    <t>1000056453 - Heraeus Electro-Nite International</t>
  </si>
  <si>
    <t>1000056521</t>
  </si>
  <si>
    <t>1000056521 - VLAQ Synthetics BV</t>
  </si>
  <si>
    <t>1000057177</t>
  </si>
  <si>
    <t>1000057177 - ERP Hychem Sdn Bhd (257140-D)</t>
  </si>
  <si>
    <t>Malaysia</t>
  </si>
  <si>
    <t>1000057178</t>
  </si>
  <si>
    <t>1000057178 - Impag Ag</t>
  </si>
  <si>
    <t>1000057385</t>
  </si>
  <si>
    <t>1000057385 - Ems Floor Belgium Sprl</t>
  </si>
  <si>
    <t>1000057435</t>
  </si>
  <si>
    <t>1000057435 - EMS Floor Lux S.A.R.L.</t>
  </si>
  <si>
    <t>Luxembourg</t>
  </si>
  <si>
    <t>1000057923</t>
  </si>
  <si>
    <t>1000057923 - Reynchemie NV</t>
  </si>
  <si>
    <t>1000149217</t>
  </si>
  <si>
    <t>1000149217 - Polychem Systems Sp. z o.o.</t>
  </si>
  <si>
    <t>S-UK14</t>
  </si>
  <si>
    <t>S-UK14 - Sibelco UK Ltd</t>
  </si>
  <si>
    <t>600004956 - Silica M4 PO 1300:B4S:H2:NB:1300</t>
  </si>
  <si>
    <t>1000010046</t>
  </si>
  <si>
    <t>1000010046 - ITW Welding AB</t>
  </si>
  <si>
    <t>Sweden</t>
  </si>
  <si>
    <t>1000056415</t>
  </si>
  <si>
    <t>1000056415 - Cemart NV</t>
  </si>
  <si>
    <t>1000057453</t>
  </si>
  <si>
    <t>1000057453 - Polski Serwis Płynów Wiertniczych Sp. Z O.O.</t>
  </si>
  <si>
    <t>1000057459</t>
  </si>
  <si>
    <t>1000057459 - Ipratec SA</t>
  </si>
  <si>
    <t>S-SE10</t>
  </si>
  <si>
    <t>S-SE10 - Sibelco Nordic AB</t>
  </si>
  <si>
    <t>600004959 - Silica M6 PO 25:PL:H4:H:1400</t>
  </si>
  <si>
    <t>1000010023</t>
  </si>
  <si>
    <t>1000010023 - Foseco Nederland BV</t>
  </si>
  <si>
    <t>1000035569</t>
  </si>
  <si>
    <t>1000035569 - Koninklijke Porceleyne Fles</t>
  </si>
  <si>
    <t>1000056371</t>
  </si>
  <si>
    <t>1000056371 - Prokol Production &amp; Development</t>
  </si>
  <si>
    <t>1000056505</t>
  </si>
  <si>
    <t>1000056505 - Gevro Bouwchemie BV</t>
  </si>
  <si>
    <t>1000056757</t>
  </si>
  <si>
    <t>1000056757 - Coaton BV</t>
  </si>
  <si>
    <t>1000056810</t>
  </si>
  <si>
    <t>1000056810 - Vloerconsulting.Nl</t>
  </si>
  <si>
    <t>1000057230</t>
  </si>
  <si>
    <t>1000057230 - Hovenk Betonreparatie &amp; Kunststoffe</t>
  </si>
  <si>
    <t>1000057257</t>
  </si>
  <si>
    <t>1000057257 - Aannemersbedrijf Damsteegt BV</t>
  </si>
  <si>
    <t>1000057580</t>
  </si>
  <si>
    <t>1000057580 - Enssieg Groep BV</t>
  </si>
  <si>
    <t>600004960 - Silica M8 PO 1250:B4S:H2:NB:1250</t>
  </si>
  <si>
    <t>1000056372</t>
  </si>
  <si>
    <t>1000056372 - Voestalpine Böhler Welding Belgium</t>
  </si>
  <si>
    <t>600004961 - Silica M8 PO 25:PL:H4:H:1400</t>
  </si>
  <si>
    <t>1000010003</t>
  </si>
  <si>
    <t>1000010003 - Handelshuset Vilhelm Hansens Eftf</t>
  </si>
  <si>
    <t>Denmark</t>
  </si>
  <si>
    <t>1000010045</t>
  </si>
  <si>
    <t>1000010045 - Cerama High Temp Products A/S</t>
  </si>
  <si>
    <t>1000016732</t>
  </si>
  <si>
    <t>1000016732 - Globachem Nv</t>
  </si>
  <si>
    <t>1000056466</t>
  </si>
  <si>
    <t>1000056466 - Allied Mineral Products Europe BV</t>
  </si>
  <si>
    <t>1000140574</t>
  </si>
  <si>
    <t>1000140574 - Opalkem d.o.o.</t>
  </si>
  <si>
    <t>Croatia</t>
  </si>
  <si>
    <t>1000150354</t>
  </si>
  <si>
    <t>1000150354 - Brenntag Nordic A/S</t>
  </si>
  <si>
    <t>600004964 - Silica M300 PO 1200:B4S:H2:NB:1200</t>
  </si>
  <si>
    <t>1000052759</t>
  </si>
  <si>
    <t>1000052759 - Cebo Holland BV</t>
  </si>
  <si>
    <t>600004965 - Silica M6 PO 1300:B4S:H2:NB:1300</t>
  </si>
  <si>
    <t>600004966 - Silica M10 PO 1300:B4S:H2:H:1300</t>
  </si>
  <si>
    <t>1000056359</t>
  </si>
  <si>
    <t>1000056359 - Kp Electric Industry Co, Ltd</t>
  </si>
  <si>
    <t>1000057351</t>
  </si>
  <si>
    <t>1000057351 - Hyundai Electric &amp; Energy Sys Co Lt</t>
  </si>
  <si>
    <t>1000058025</t>
  </si>
  <si>
    <t>1000058025 - Hitachi Energy India Limited</t>
  </si>
  <si>
    <t>1000142575</t>
  </si>
  <si>
    <t>1000142575 - NV SGC</t>
  </si>
  <si>
    <t>S-CN11</t>
  </si>
  <si>
    <t>S-CN11 - Sibelco Shanghai Minerals Trading Co Ltd</t>
  </si>
  <si>
    <t>China</t>
  </si>
  <si>
    <t>600004967 - Silica M10 PO 1300:B4S:H2:NB:1300</t>
  </si>
  <si>
    <t>1000056323</t>
  </si>
  <si>
    <t>1000056323 - Hyosung Heavy Industries Co Power &amp; Industrial Systems Pg</t>
  </si>
  <si>
    <t>1000056355</t>
  </si>
  <si>
    <t>1000056355 - Hitachi Energy Korea</t>
  </si>
  <si>
    <t>600008743 - Silica M10.2 PO 25:PL:H4:H:1050</t>
  </si>
  <si>
    <t>1000057483</t>
  </si>
  <si>
    <t>1000057483 - Heinen Delftware Factory BV</t>
  </si>
  <si>
    <t>600010165 - Silica M300 PO 1000:BA:H2:NB:1000</t>
  </si>
  <si>
    <t>600010607 - Silica M8 PO</t>
  </si>
  <si>
    <t>1000057768</t>
  </si>
  <si>
    <t>1000057768 - EOC Belgium NV</t>
  </si>
  <si>
    <t>600013218 - Silica M4 PO</t>
  </si>
  <si>
    <t>1000056591</t>
  </si>
  <si>
    <t>1000056591 - Cantillana NV</t>
  </si>
  <si>
    <t>SPC0114</t>
  </si>
  <si>
    <t>600004912 - Silica M700 PO 500:B4S:H4:H:1000</t>
  </si>
  <si>
    <t>1000056040</t>
  </si>
  <si>
    <t>1000056040 - Le Creuset SAS</t>
  </si>
  <si>
    <t>S-FR11</t>
  </si>
  <si>
    <t>S-FR11 - Sibelco France SAS</t>
  </si>
  <si>
    <t>600004962 - Silica M800 PO</t>
  </si>
  <si>
    <t>SPC0115</t>
  </si>
  <si>
    <t>600004480 - Silica M4.2 PO 25:PL:H4:H:1400</t>
  </si>
  <si>
    <t>1000010818</t>
  </si>
  <si>
    <t>1000010818 - Mondré &amp; Manz Gmbh</t>
  </si>
  <si>
    <t>1000056534</t>
  </si>
  <si>
    <t>1000056534 - New Sokao SA Société De Kaolins Industriels</t>
  </si>
  <si>
    <t>600004553 - Silica M4.1T PO</t>
  </si>
  <si>
    <t>1000067428</t>
  </si>
  <si>
    <t>1000067428 - Schott AG</t>
  </si>
  <si>
    <t>600004573 - Silica M4.2 PO 1000:B4S:H2:NB:1000</t>
  </si>
  <si>
    <t>600004958 - Silica M6.1 PO 25:PL:H4:H:1400</t>
  </si>
  <si>
    <t>600013219 - Silica M4.2 PO</t>
  </si>
  <si>
    <t>SPC0126</t>
  </si>
  <si>
    <t>600004879 - Silica MAM1S DS</t>
  </si>
  <si>
    <t>1000008125</t>
  </si>
  <si>
    <t>1000008125 - QSIL Netherlands B.V.</t>
  </si>
  <si>
    <t>600004881 - Silica MAM1ST300 DS 1350:B4S:H4:NB:1350</t>
  </si>
  <si>
    <t>1000056384</t>
  </si>
  <si>
    <t>1000056384 - Cristalleries De Saint-Louis</t>
  </si>
  <si>
    <t>600004888 - Silica MAM1S DS 800:B4S:H2:NB:800</t>
  </si>
  <si>
    <t>600004969 - Silica MAM1ST300 DS 25:PA:H4:H:875</t>
  </si>
  <si>
    <t>600005134 - Silica MAM1ST300 DS</t>
  </si>
  <si>
    <t>1000010022</t>
  </si>
  <si>
    <t>1000010022 - Glasma</t>
  </si>
  <si>
    <t>1000056383</t>
  </si>
  <si>
    <t>1000056383 - Daum Sa</t>
  </si>
  <si>
    <t>1000056385</t>
  </si>
  <si>
    <t>1000056385 - Lalique SA</t>
  </si>
  <si>
    <t>1000056669</t>
  </si>
  <si>
    <t>1000056669 - Carlo Bernasconi Ag</t>
  </si>
  <si>
    <t>1000057735</t>
  </si>
  <si>
    <t>1000057735 - Glashütte Limburg Gantenbrink GmbH Co. Kg</t>
  </si>
  <si>
    <t>S-IT10</t>
  </si>
  <si>
    <t>S-IT10 - Sibelco Italia S.p.A</t>
  </si>
  <si>
    <t>600005135 - Silica MAM1ST300 DS 25:PAB:H4:H:1400</t>
  </si>
  <si>
    <t>1000010006</t>
  </si>
  <si>
    <t>1000010006 - Mathys Martin Nv</t>
  </si>
  <si>
    <t>1000010014</t>
  </si>
  <si>
    <t>1000010014 - PPG Coatings Nederland BV</t>
  </si>
  <si>
    <t>1000010038</t>
  </si>
  <si>
    <t>1000010038 - Safic-Alcan Necarbo B.V.</t>
  </si>
  <si>
    <t>1000036050</t>
  </si>
  <si>
    <t>1000036050 - PPG Deco Polska Sp Z.O.O.</t>
  </si>
  <si>
    <t>1000039245</t>
  </si>
  <si>
    <t>1000039245 - O. Bitossi S.r.l.</t>
  </si>
  <si>
    <t>1000056178</t>
  </si>
  <si>
    <t>1000056178 - Gerresheimer Momignies SA</t>
  </si>
  <si>
    <t>1000056382</t>
  </si>
  <si>
    <t>1000056382 - Baccarat SA</t>
  </si>
  <si>
    <t>1000056386</t>
  </si>
  <si>
    <t>1000056386 - NKC BV</t>
  </si>
  <si>
    <t>1000056411</t>
  </si>
  <si>
    <t>1000056411 - Acros Organics BVBA</t>
  </si>
  <si>
    <t>1000056650</t>
  </si>
  <si>
    <t>1000056650 - Universiteit Utrecht</t>
  </si>
  <si>
    <t>1000056659</t>
  </si>
  <si>
    <t>1000056659 - Avantor Performance Materials Polan Spolka Akcyjna</t>
  </si>
  <si>
    <t>1000111731</t>
  </si>
  <si>
    <t>1000111731 - Lotus Crystal Co, Ltd</t>
  </si>
  <si>
    <t>Thailand</t>
  </si>
  <si>
    <t>600005138 - Silica SIG1 DS 25:PAB:H4:H:1400</t>
  </si>
  <si>
    <t>1000049415</t>
  </si>
  <si>
    <t>1000049415 - Eaton Manufacturing Hungary KFT</t>
  </si>
  <si>
    <t>Hungary</t>
  </si>
  <si>
    <t>1000056603</t>
  </si>
  <si>
    <t>1000056603 - AnalytiChem Belgium NV</t>
  </si>
  <si>
    <t>600005144 - Silica MAM1 ST300 DS 1250:B4:H2:NB:1250</t>
  </si>
  <si>
    <t>600005148 - Silica MAM1 DS 1350:B4:H2:NB:1350</t>
  </si>
  <si>
    <t>600011118 - Silica MAM1U DS</t>
  </si>
  <si>
    <t>1000056563</t>
  </si>
  <si>
    <t>1000056563 - Schott Technical Glass Solutions GmbH</t>
  </si>
  <si>
    <t>SPC0128</t>
  </si>
  <si>
    <t>600004957 - Silica M450.1 PO 20:PL:H4:H:980</t>
  </si>
  <si>
    <t>1000056083</t>
  </si>
  <si>
    <t>1000056083 - Dagalti Kaucuk Ve Kimyevi Maddeler Sanayi Ticaret AS</t>
  </si>
  <si>
    <t>1000056560</t>
  </si>
  <si>
    <t>1000056560 - Basoglu Kablo Ve Profil San Ve Tic</t>
  </si>
  <si>
    <t>SPC0130</t>
  </si>
  <si>
    <t>600004018 - Silica 1.7-2.5 GR 1500:B4S:H2:NB:1500</t>
  </si>
  <si>
    <t>600004149 - Silica 0.5-1.0 DS 1500:B4:H2:NB:1500</t>
  </si>
  <si>
    <t>SPC0886</t>
  </si>
  <si>
    <t>S004 - Zeolite</t>
  </si>
  <si>
    <t>700001916 - Zeolite 0.7-1.6 DS 1000:B4:F4:NB:1000</t>
  </si>
  <si>
    <t>SPC0903</t>
  </si>
  <si>
    <t>600013126 - Feldspar FFA 45 MP PO</t>
  </si>
  <si>
    <t>1000076575</t>
  </si>
  <si>
    <t>1000076575 - Envalior nv</t>
  </si>
  <si>
    <t>SPC0904</t>
  </si>
  <si>
    <t>700001929 - Feldspar LYSIT 0.2 DW</t>
  </si>
  <si>
    <t>1000058019</t>
  </si>
  <si>
    <t>1000058019 - NV Vandersanden Steenfabrieken</t>
  </si>
  <si>
    <t>1000058026</t>
  </si>
  <si>
    <t>1000058026 - Koninklijke Mosa BV</t>
  </si>
  <si>
    <t>1000065948</t>
  </si>
  <si>
    <t>1000065948 - Vandersanden Kessel</t>
  </si>
  <si>
    <t>600004599 - Nepheline 350 DS 1200:B4S:S4:NB:1200</t>
  </si>
  <si>
    <t>600005364 - Nepheline 350/N500 DS</t>
  </si>
  <si>
    <t>SPC0906</t>
  </si>
  <si>
    <t>600004606 - Nepheline N45 PO 1000:B4S:H2:NB:1000</t>
  </si>
  <si>
    <t>600004607 - Nepheline N75 PO 25:PAB:H4:H:1400</t>
  </si>
  <si>
    <t>1000057562</t>
  </si>
  <si>
    <t>1000057562 - Morgan Molten Metal Systems GmbH</t>
  </si>
  <si>
    <t>600005305</t>
  </si>
  <si>
    <t>600005305 - Nepheline S4 PO 25:PA:S4:H:1000</t>
  </si>
  <si>
    <t>1000010013</t>
  </si>
  <si>
    <t>1000010013 - SPS</t>
  </si>
  <si>
    <t>600005306</t>
  </si>
  <si>
    <t>600005306 - Nepheline S4 PO 1000:B4:NO:NB:1000</t>
  </si>
  <si>
    <t>600015182 - Nepheline S4 PO 25:PA:H4:H:1000</t>
  </si>
  <si>
    <t>1000010061</t>
  </si>
  <si>
    <t>1000010061 - Branch Factory Of Sigma Paints Saudi Co. Ltd.</t>
  </si>
  <si>
    <t>Saudi Arabia</t>
  </si>
  <si>
    <t>1000010069</t>
  </si>
  <si>
    <t>1000010069 - PPG AC France</t>
  </si>
  <si>
    <t>1000010809</t>
  </si>
  <si>
    <t>1000010809 - IMCD France SAS</t>
  </si>
  <si>
    <t>1000039041</t>
  </si>
  <si>
    <t>1000039041 - Inver S.p.A.</t>
  </si>
  <si>
    <t>1000112157</t>
  </si>
  <si>
    <t>1000112157 - PPG Protective and Marine Coatings Ltd</t>
  </si>
  <si>
    <t>South Africa</t>
  </si>
  <si>
    <t>1000150961</t>
  </si>
  <si>
    <t>1000150961 - Koninklijke Van Wijhe Verf B.V.</t>
  </si>
  <si>
    <t>1000152643</t>
  </si>
  <si>
    <t>1000152643 - IMI Fabi SpA</t>
  </si>
  <si>
    <t>SPC0907</t>
  </si>
  <si>
    <t>600004588 - Nepheline S10 PO 500:B4S:H2:NB:1000</t>
  </si>
  <si>
    <t>1000010805</t>
  </si>
  <si>
    <t>1000010805 - Jotun AS</t>
  </si>
  <si>
    <t>600004589 - Nepheline S10 PO 25:PA:H4:H:1000</t>
  </si>
  <si>
    <t>1000009487</t>
  </si>
  <si>
    <t>1000009487 - Jotun Paints (M) Sdn Bhd</t>
  </si>
  <si>
    <t>1000010044</t>
  </si>
  <si>
    <t>1000010044 - Mirka OY</t>
  </si>
  <si>
    <t>Finland</t>
  </si>
  <si>
    <t>1000010806</t>
  </si>
  <si>
    <t>1000010806 - Jotun Abu Dhabi (L.L.C.)</t>
  </si>
  <si>
    <t>1000010807</t>
  </si>
  <si>
    <t>1000010807 - Jotun Boya San. Ve Tic A.S.</t>
  </si>
  <si>
    <t>1000010813</t>
  </si>
  <si>
    <t>1000010813 - Jotun India Pvt. Ltd</t>
  </si>
  <si>
    <t>1000017109</t>
  </si>
  <si>
    <t>1000017109 - Jotun Saudia Co. Ltd. Jeddah Factory</t>
  </si>
  <si>
    <t>1000017133</t>
  </si>
  <si>
    <t>1000017133 - PPG Coatings Belgium BV/SRL</t>
  </si>
  <si>
    <t>1000035820</t>
  </si>
  <si>
    <t>1000035820 - Jotun Paints (Europe) Ltd</t>
  </si>
  <si>
    <t>1000036174</t>
  </si>
  <si>
    <t>1000036174 - IMCD Polska Sp. Z O.O.</t>
  </si>
  <si>
    <t>1000056288</t>
  </si>
  <si>
    <t>1000056288 - Zandleven Coatings BV</t>
  </si>
  <si>
    <t>1000056449</t>
  </si>
  <si>
    <t>1000056449 - Chemco Trade Srl</t>
  </si>
  <si>
    <t>Romania</t>
  </si>
  <si>
    <t>1000056641</t>
  </si>
  <si>
    <t>1000056641 - Oqema UAB</t>
  </si>
  <si>
    <t>Lithuania</t>
  </si>
  <si>
    <t>1000057303</t>
  </si>
  <si>
    <t>1000057303 - Sitolor Tvornica Boja D.O.O.</t>
  </si>
  <si>
    <t>1000057727</t>
  </si>
  <si>
    <t>1000057727 - Plastika Kritis SA</t>
  </si>
  <si>
    <t>Greece</t>
  </si>
  <si>
    <t>1000064223</t>
  </si>
  <si>
    <t>1000064223 - Jotun Brasil Imp.,Exp. E Industria De Tintas Ltda.</t>
  </si>
  <si>
    <t>Brazil</t>
  </si>
  <si>
    <t>1000064430</t>
  </si>
  <si>
    <t>1000064430 - Vibrantz Color Solutions Europe B.V</t>
  </si>
  <si>
    <t>1000097791</t>
  </si>
  <si>
    <t>1000097791 - Senkroma Boyar Madde San. Ve Tic. A.Ş.</t>
  </si>
  <si>
    <t>1000137982</t>
  </si>
  <si>
    <t>1000137982 - Azelis Italia S.r.l.</t>
  </si>
  <si>
    <t>S-ES15</t>
  </si>
  <si>
    <t>S-ES15 - Sibelco Minerales Ceramicos</t>
  </si>
  <si>
    <t>600005307</t>
  </si>
  <si>
    <t>600005307 - Nepheline S6 PO 25:PA:S4:S:1000</t>
  </si>
  <si>
    <t>600005309</t>
  </si>
  <si>
    <t>600005309 - Nepheline S7 PO 25:PA:S4:H:1000</t>
  </si>
  <si>
    <t>600010893 - Nepheline S7 PO</t>
  </si>
  <si>
    <t>600015161 - Nepheline S6 PO 25:PA:H4:H:1000</t>
  </si>
  <si>
    <t>1000009483</t>
  </si>
  <si>
    <t>1000009483 - Al-Jazeera Factory For Paints</t>
  </si>
  <si>
    <t>1000011147</t>
  </si>
  <si>
    <t>1000011147 - JM Polymers</t>
  </si>
  <si>
    <t>1000065496</t>
  </si>
  <si>
    <t>1000065496 - PPG Trilak KFT</t>
  </si>
  <si>
    <t>600015184 - Nepheline S7 PO 25:PA:H4:H:1000</t>
  </si>
  <si>
    <t>1000005399</t>
  </si>
  <si>
    <t>1000005399 - Soudal NV</t>
  </si>
  <si>
    <t>1000010053</t>
  </si>
  <si>
    <t>1000010053 - Spherex-AMC</t>
  </si>
  <si>
    <t>1000010826</t>
  </si>
  <si>
    <t>1000010826 - Cromology Research &amp; Industry Savoie</t>
  </si>
  <si>
    <t>1000039092</t>
  </si>
  <si>
    <t>1000039092 - Cromology Research &amp; Industry Nord</t>
  </si>
  <si>
    <t>1000065426</t>
  </si>
  <si>
    <t>1000065426 - Cromology Research &amp; Industry Ouest</t>
  </si>
  <si>
    <t>1000140991</t>
  </si>
  <si>
    <t>1000140991 - Azelis South Africa (Pty) Ltd</t>
  </si>
  <si>
    <t>600015392 - Nepheline S10 PO 1000:B4S:H2:NB:1000</t>
  </si>
  <si>
    <t>700001849 - MINBLOC HC1400 PO 25:PA:H4:H:1200</t>
  </si>
  <si>
    <t>SPC0920</t>
  </si>
  <si>
    <t>600014460 - Na-Feldspar 1040 WS</t>
  </si>
  <si>
    <t>SPC0954</t>
  </si>
  <si>
    <t>R002 - Borates</t>
  </si>
  <si>
    <t>600004719 - Borates C75 PO 1000:B4S:H2:NB:1000</t>
  </si>
  <si>
    <t>1000024183</t>
  </si>
  <si>
    <t>1000024183 - Bakelite GmbH</t>
  </si>
  <si>
    <t>1000056572</t>
  </si>
  <si>
    <t>1000056572 - Steenfabriek Beek BV</t>
  </si>
  <si>
    <t>1000056740</t>
  </si>
  <si>
    <t>1000056740 - Mogat-Werke Adolf Boving GmbH</t>
  </si>
  <si>
    <t>1000057942</t>
  </si>
  <si>
    <t>1000057942 - Mogat-Werke Adolf-Boving GmbH</t>
  </si>
  <si>
    <t>1000057943</t>
  </si>
  <si>
    <t>1000057943 - Mogat-Werke Adolf-Boving GmbH</t>
  </si>
  <si>
    <t>1000138074</t>
  </si>
  <si>
    <t>1000138074 - Paul Bauder GmbH &amp; Co. KG</t>
  </si>
  <si>
    <t>SPC0204</t>
  </si>
  <si>
    <t>1000065811</t>
  </si>
  <si>
    <t>1000065811 - Velda BV</t>
  </si>
  <si>
    <t>1000066387</t>
  </si>
  <si>
    <t>1000066387 - Ad-Terram Treatment Technologies B.</t>
  </si>
  <si>
    <t>1000035941</t>
  </si>
  <si>
    <t>1000035941 - Wienerberger NV - Kortrijk</t>
  </si>
  <si>
    <t>1000057558</t>
  </si>
  <si>
    <t>1000057558 - ICL Europe Cooperatief U.A.</t>
  </si>
  <si>
    <t>1000057944</t>
  </si>
  <si>
    <t>1000057944 - Vandersanden BV Spijk</t>
  </si>
  <si>
    <t>1000066377</t>
  </si>
  <si>
    <t>1000066377 - Comfortmix BV</t>
  </si>
  <si>
    <t>1000096312</t>
  </si>
  <si>
    <t>1000096312 - Terramon BV</t>
  </si>
  <si>
    <t>1000056452</t>
  </si>
  <si>
    <t>1000056452 - Vande Moortel Steenbakkerij NV</t>
  </si>
  <si>
    <t>1000056496</t>
  </si>
  <si>
    <t>1000056496 - Vandersanden B.V. Hedikhuizen</t>
  </si>
  <si>
    <t>1000056742</t>
  </si>
  <si>
    <t>1000056742 - Engels Panningen Steenfabriek Helden BV</t>
  </si>
  <si>
    <t>1000064800</t>
  </si>
  <si>
    <t>1000064800 - Sa Kreco NV</t>
  </si>
  <si>
    <t>1000065549</t>
  </si>
  <si>
    <t>1000065549 - Agri-Feed S.A.R.L.</t>
  </si>
  <si>
    <t>1000066380</t>
  </si>
  <si>
    <t>1000066380 - Kcb International BV</t>
  </si>
  <si>
    <t>1000057769</t>
  </si>
  <si>
    <t>1000057769 - Eurovite Nederland BV</t>
  </si>
  <si>
    <t>1000056054</t>
  </si>
  <si>
    <t>1000056054 - Willemen Infra NV Aannemersbedrijf</t>
  </si>
  <si>
    <t>1000056248</t>
  </si>
  <si>
    <t>1000056248 - Viabuild NV</t>
  </si>
  <si>
    <t>1000056550</t>
  </si>
  <si>
    <t>1000056550 - Cantillana BV</t>
  </si>
  <si>
    <t>1000056607</t>
  </si>
  <si>
    <t>1000056607 - Bruil Beton &amp; Mix BV</t>
  </si>
  <si>
    <t>1000057089</t>
  </si>
  <si>
    <t>1000057089 - Stadsbader NV</t>
  </si>
  <si>
    <t>1000057738</t>
  </si>
  <si>
    <t>1000057738 - Steenfabriek Linssen BV</t>
  </si>
  <si>
    <t>1000058049</t>
  </si>
  <si>
    <t>1000058049 - SGCPB - Division Weber</t>
  </si>
  <si>
    <t>1000058056</t>
  </si>
  <si>
    <t>1000058056 - Wienerberger Baksteen BV</t>
  </si>
  <si>
    <t>1000058131</t>
  </si>
  <si>
    <t>1000058131 - BV Asphalt NV</t>
  </si>
  <si>
    <t>1000064579</t>
  </si>
  <si>
    <t>1000064579 - Gravaubel S.A.</t>
  </si>
  <si>
    <t>1000064602</t>
  </si>
  <si>
    <t>1000064602 - Dumont-Wautier S.A.</t>
  </si>
  <si>
    <t>1000065273</t>
  </si>
  <si>
    <t>1000065273 - Colas Noord NV (Vbg) Agentschap Noord-Oost</t>
  </si>
  <si>
    <t>1000065450</t>
  </si>
  <si>
    <t>1000065450 - De Vriese Raf NV</t>
  </si>
  <si>
    <t>1000066210</t>
  </si>
  <si>
    <t>1000066210 - Asfalt Productie Amsterdam BV</t>
  </si>
  <si>
    <t>1000073851</t>
  </si>
  <si>
    <t>1000073851 - Saint-Gobain Weber Beamix BV</t>
  </si>
  <si>
    <t>1000073867</t>
  </si>
  <si>
    <t>1000073867 - Ascovil SA</t>
  </si>
  <si>
    <t>1000095363</t>
  </si>
  <si>
    <t>1000095363 - De Rijswaard Steenfabriek</t>
  </si>
  <si>
    <t>1000095547</t>
  </si>
  <si>
    <t>1000095547 - Colas Belgium SA</t>
  </si>
  <si>
    <t>1000095567</t>
  </si>
  <si>
    <t>1000095567 - Viabuild Beton en Asfalt BVBA</t>
  </si>
  <si>
    <t>1000056174</t>
  </si>
  <si>
    <t>1000056174 - Nelissen Steenfabrieken NV</t>
  </si>
  <si>
    <t>1000056598</t>
  </si>
  <si>
    <t>1000056598 - Rijk Zwaan Breeding BV</t>
  </si>
  <si>
    <t>1000056663</t>
  </si>
  <si>
    <t>1000056663 - Engels Oeffelt Steenfabriek</t>
  </si>
  <si>
    <t>1000056712</t>
  </si>
  <si>
    <t>1000056712 - Paloma NV</t>
  </si>
  <si>
    <t>1000065118</t>
  </si>
  <si>
    <t>1000065118 - Klinkerwerk Kusters</t>
  </si>
  <si>
    <t>1000065400</t>
  </si>
  <si>
    <t>1000065400 - Sensas S.A.</t>
  </si>
  <si>
    <t>1000066103</t>
  </si>
  <si>
    <t>1000066103 - De Bruijn Agri BV</t>
  </si>
  <si>
    <t>1000010024</t>
  </si>
  <si>
    <t>1000010024 - J.T. Mineralen BVBA</t>
  </si>
  <si>
    <t>1000065846</t>
  </si>
  <si>
    <t>1000065846 - Dlf BV</t>
  </si>
  <si>
    <t>1000066107</t>
  </si>
  <si>
    <t>1000066107 - Vogelensangh BV</t>
  </si>
  <si>
    <t>1000056368</t>
  </si>
  <si>
    <t>1000056368 - Klinkers Steenfabriek BV</t>
  </si>
  <si>
    <t>1000065196</t>
  </si>
  <si>
    <t>1000065196 - Klinkerwerk H.W. Muhr GmbH &amp; Co. Kg</t>
  </si>
  <si>
    <t>1000052534</t>
  </si>
  <si>
    <t>1000052534 - Agrea B.V</t>
  </si>
  <si>
    <t>1000064003</t>
  </si>
  <si>
    <t>1000064003 - DE Samenwerking BV</t>
  </si>
  <si>
    <t>1000066285</t>
  </si>
  <si>
    <t>1000066285 - Jardan BV</t>
  </si>
  <si>
    <t>1000058122</t>
  </si>
  <si>
    <t>1000058122 - Pomagro NV</t>
  </si>
  <si>
    <t>1000064019</t>
  </si>
  <si>
    <t>1000064019 - Agrowin BV</t>
  </si>
  <si>
    <t>1000064950</t>
  </si>
  <si>
    <t>1000064950 - Steven Van Ormelingen</t>
  </si>
  <si>
    <t>1000066560</t>
  </si>
  <si>
    <t>1000066560 - Maas Markelo BV</t>
  </si>
  <si>
    <t>1000125267</t>
  </si>
  <si>
    <t>1000125267 - WHP Willems</t>
  </si>
  <si>
    <t>700001910 - LIMKAL Limestone WS</t>
  </si>
  <si>
    <t>1000065838</t>
  </si>
  <si>
    <t>1000065838 - Loonbedrijf Vink BV</t>
  </si>
  <si>
    <t>1000065949</t>
  </si>
  <si>
    <t>1000065949 - Fa. Grefelman</t>
  </si>
  <si>
    <t>1000066265</t>
  </si>
  <si>
    <t>1000066265 - Hulter BV</t>
  </si>
  <si>
    <t>1000066434</t>
  </si>
  <si>
    <t>1000066434 - Jl-Agro BV</t>
  </si>
  <si>
    <t>1000095507</t>
  </si>
  <si>
    <t>1000095507 - Weidse Blik BV</t>
  </si>
  <si>
    <t>700002591</t>
  </si>
  <si>
    <t>700002591 - LIMKAL Limestone CPT WS</t>
  </si>
  <si>
    <t>1000065583</t>
  </si>
  <si>
    <t>1000065583 - Loon- En Grondverzetbedrijf Wolken</t>
  </si>
  <si>
    <t>1000066217</t>
  </si>
  <si>
    <t>1000066217 - Timmermans Agri Service</t>
  </si>
  <si>
    <t>1000066420</t>
  </si>
  <si>
    <t>1000066420 - Agrizo Nederland BV</t>
  </si>
  <si>
    <t>1000073875</t>
  </si>
  <si>
    <t>1000073875 - De Bron BV</t>
  </si>
  <si>
    <t>1000095666</t>
  </si>
  <si>
    <t>1000095666 - Legro BV</t>
  </si>
  <si>
    <t>700002592</t>
  </si>
  <si>
    <t>700002592 - LIMKAL Limestone FCA WS</t>
  </si>
  <si>
    <t>1000064660</t>
  </si>
  <si>
    <t>1000064660 - Aegten NV</t>
  </si>
  <si>
    <t>1000065064</t>
  </si>
  <si>
    <t>1000065064 - Lv Jackers-Coenegrachts</t>
  </si>
  <si>
    <t>1000065674</t>
  </si>
  <si>
    <t>1000065674 - Vitasol</t>
  </si>
  <si>
    <t>1000113253</t>
  </si>
  <si>
    <t>1000113253 - Legro Mushroom Casing Solutions B.V</t>
  </si>
  <si>
    <t>1000125752</t>
  </si>
  <si>
    <t>1000125752 - Transport Handelsbedrijf Hofmans BV</t>
  </si>
  <si>
    <t>1000065553</t>
  </si>
  <si>
    <t>1000065553 - SIA Legro Latvia</t>
  </si>
  <si>
    <t>Latvia</t>
  </si>
  <si>
    <t>1000065576</t>
  </si>
  <si>
    <t>1000065576 - Primasta</t>
  </si>
  <si>
    <t>1000065590</t>
  </si>
  <si>
    <t>1000065590 - Kekkilä BVB Grubbenvorst B.V.</t>
  </si>
  <si>
    <t>1000065653</t>
  </si>
  <si>
    <t>1000065653 - Jongkind BV</t>
  </si>
  <si>
    <t>1000065780</t>
  </si>
  <si>
    <t>1000065780 - Kekkilä-BVB De Lier B.V.</t>
  </si>
  <si>
    <t>1000065956</t>
  </si>
  <si>
    <t>1000065956 - Jiffy Products International B.V.</t>
  </si>
  <si>
    <t>1000065992</t>
  </si>
  <si>
    <t>1000065992 - J.C. Bol &amp; Zn B.V.</t>
  </si>
  <si>
    <t>1000066426</t>
  </si>
  <si>
    <t>1000066426 - Meegaa Substrates New BV</t>
  </si>
  <si>
    <t>1000066449</t>
  </si>
  <si>
    <t>1000066449 - Lensli BV</t>
  </si>
  <si>
    <t>1000076344</t>
  </si>
  <si>
    <t>1000076344 - Agricon NV</t>
  </si>
  <si>
    <t>1000095863</t>
  </si>
  <si>
    <t>1000095863 - Kekkilä-BVB Gardening B.V.</t>
  </si>
  <si>
    <t>1000006529</t>
  </si>
  <si>
    <t>1000006529 - Ejiturbas Respuestas Naturales</t>
  </si>
  <si>
    <t>1000065325</t>
  </si>
  <si>
    <t>1000065325 - Projar SA</t>
  </si>
  <si>
    <t>1000065338</t>
  </si>
  <si>
    <t>1000065338 - Abonos Emupa</t>
  </si>
  <si>
    <t>1000066196</t>
  </si>
  <si>
    <t>1000066196 - Quick Plug B.V.</t>
  </si>
  <si>
    <t>1000065304</t>
  </si>
  <si>
    <t>1000065304 - Nurme Turvas As</t>
  </si>
  <si>
    <t>Estonia</t>
  </si>
  <si>
    <t>1000065307</t>
  </si>
  <si>
    <t>1000065307 - Treffex</t>
  </si>
  <si>
    <t>1000065842</t>
  </si>
  <si>
    <t>1000065842 - Coöperatie De Eendracht</t>
  </si>
  <si>
    <t>1000065631</t>
  </si>
  <si>
    <t>1000065631 - Tromp BV</t>
  </si>
  <si>
    <t>1000066029</t>
  </si>
  <si>
    <t>1000066029 - Oko Ned BV</t>
  </si>
  <si>
    <t>1000150107</t>
  </si>
  <si>
    <t>1000150107 - Leal &amp; Soares, SA</t>
  </si>
  <si>
    <t>Portugal</t>
  </si>
  <si>
    <t>1000066392</t>
  </si>
  <si>
    <t>1000066392 - Van Iperen BV</t>
  </si>
  <si>
    <t>1000066005</t>
  </si>
  <si>
    <t>1000066005 - Copressco BV</t>
  </si>
  <si>
    <t>1000096131</t>
  </si>
  <si>
    <t>1000096131 - Agrikal</t>
  </si>
  <si>
    <t>1000066038</t>
  </si>
  <si>
    <t>1000066038 - Maatschap Kamps</t>
  </si>
  <si>
    <t>1000152025</t>
  </si>
  <si>
    <t>1000152025 - Kamps Agri B.V.</t>
  </si>
  <si>
    <t>SPC0501</t>
  </si>
  <si>
    <t>1000064846</t>
  </si>
  <si>
    <t>1000064846 - Eurochem Isp NV</t>
  </si>
  <si>
    <t>1000064873</t>
  </si>
  <si>
    <t>1000064873 - Vv&amp;T Schaefer BVBA</t>
  </si>
  <si>
    <t>1000065296</t>
  </si>
  <si>
    <t>1000065296 - Maribohilleshög Aps</t>
  </si>
  <si>
    <t>1000066267</t>
  </si>
  <si>
    <t>1000066267 - Kreikamp BV</t>
  </si>
  <si>
    <t>1000065610</t>
  </si>
  <si>
    <t>1000065610 - Germains Seed Technology BV</t>
  </si>
  <si>
    <t>1000065822</t>
  </si>
  <si>
    <t>1000065822 - Agathos BV</t>
  </si>
  <si>
    <t>1000006166</t>
  </si>
  <si>
    <t>1000006166 - Semillero Saliplant S.L.</t>
  </si>
  <si>
    <t>1000065342</t>
  </si>
  <si>
    <t>1000065342 - Techno Priming &amp; Coating Sl</t>
  </si>
  <si>
    <t>1000065343</t>
  </si>
  <si>
    <t>1000065343 - Nebus Biotech S.L.</t>
  </si>
  <si>
    <t>1000065532</t>
  </si>
  <si>
    <t>1000065532 - Isi Sementi S.P.A.</t>
  </si>
  <si>
    <t>1000065559</t>
  </si>
  <si>
    <t>1000065559 - Incotec Europe BV</t>
  </si>
  <si>
    <t>1000118848</t>
  </si>
  <si>
    <t>1000118848 - Coating Supply do Brasil Ltda</t>
  </si>
  <si>
    <t>1000058050</t>
  </si>
  <si>
    <t>1000058050 - Nunhems Netherlands BV</t>
  </si>
  <si>
    <t>SPC0512</t>
  </si>
  <si>
    <t>1000112753</t>
  </si>
  <si>
    <t>1000112753 - Barenbrug Holland B.V.</t>
  </si>
  <si>
    <t>SPC0543</t>
  </si>
  <si>
    <t>1000053238</t>
  </si>
  <si>
    <t>1000053238 - Cementbouw Mineralen B.V.</t>
  </si>
  <si>
    <t>1000067429</t>
  </si>
  <si>
    <t>1000067429 - Grizaco NV</t>
  </si>
  <si>
    <t>1000064578</t>
  </si>
  <si>
    <t>1000064578 - Melin SA</t>
  </si>
  <si>
    <t>1000064827</t>
  </si>
  <si>
    <t>1000064827 - Scredema S.A.</t>
  </si>
  <si>
    <t>1000064840</t>
  </si>
  <si>
    <t>1000064840 - Famenne Enrobes S.A.</t>
  </si>
  <si>
    <t>1000064888</t>
  </si>
  <si>
    <t>1000064888 - Eurasphalte S.A.</t>
  </si>
  <si>
    <t>1000065043</t>
  </si>
  <si>
    <t>1000065043 - Les Enrobes Du Centre</t>
  </si>
  <si>
    <t>1000067407</t>
  </si>
  <si>
    <t>1000067407 - Magnee Enrobes S.A.</t>
  </si>
  <si>
    <t>1000141995</t>
  </si>
  <si>
    <t>1000141995 - TRBA s.a.</t>
  </si>
  <si>
    <t>SPC0916</t>
  </si>
  <si>
    <t>1000056734</t>
  </si>
  <si>
    <t>1000056734 - Verheyden BVBA</t>
  </si>
  <si>
    <t>1000056816</t>
  </si>
  <si>
    <t>1000056816 - Bekro BV Bronboorbedrijf</t>
  </si>
  <si>
    <t>1000057731</t>
  </si>
  <si>
    <t>1000057731 - Eternit NV</t>
  </si>
  <si>
    <t>1000057797</t>
  </si>
  <si>
    <t>1000057797 - Van Der Lienden Grondboringen BV</t>
  </si>
  <si>
    <t>1000065002</t>
  </si>
  <si>
    <t>1000065002 - Botania Tuincreaties BVBA</t>
  </si>
  <si>
    <t>1000065516</t>
  </si>
  <si>
    <t>1000065516 - National Chemical Co Ltd</t>
  </si>
  <si>
    <t>1000065860</t>
  </si>
  <si>
    <t>1000065860 - Bas Agro</t>
  </si>
  <si>
    <t>1000065991</t>
  </si>
  <si>
    <t>1000065991 - Busker BV Hei- En Waterwerken</t>
  </si>
  <si>
    <t>1000066428</t>
  </si>
  <si>
    <t>1000066428 - De Bentonietfabriek BV</t>
  </si>
  <si>
    <t>1000095491</t>
  </si>
  <si>
    <t>1000095491 - Wienerberger GmbH</t>
  </si>
  <si>
    <t>1000124421</t>
  </si>
  <si>
    <t>1000124421 - Naturalis Cosmetics BV</t>
  </si>
  <si>
    <t>1000005996</t>
  </si>
  <si>
    <t>1000005996 - Quimialmel - Químicos E Minerais, L</t>
  </si>
  <si>
    <t>1000006238</t>
  </si>
  <si>
    <t>1000006238 - Ecolab Europe GmbH</t>
  </si>
  <si>
    <t>1000006397</t>
  </si>
  <si>
    <t>1000006397 - Ask Chemicals GmbH</t>
  </si>
  <si>
    <t>1000006744</t>
  </si>
  <si>
    <t>1000006744 - Lincoln Electric Iberica S.L.</t>
  </si>
  <si>
    <t>1000009170</t>
  </si>
  <si>
    <t>1000009170 - SAS Ceradel-Socor</t>
  </si>
  <si>
    <t>1000009564</t>
  </si>
  <si>
    <t>1000009564 - Refracol Dupont Et Cie</t>
  </si>
  <si>
    <t>1000009725</t>
  </si>
  <si>
    <t>1000009725 - ESAB Aktiebolag ESAB Perstorp AB</t>
  </si>
  <si>
    <t>1000010021</t>
  </si>
  <si>
    <t>1000010021 - PT Lautan Luas TBK</t>
  </si>
  <si>
    <t>Indonesia</t>
  </si>
  <si>
    <t>1000032473</t>
  </si>
  <si>
    <t>1000032473 - Esmar S.r.l.</t>
  </si>
  <si>
    <t>1000035508</t>
  </si>
  <si>
    <t>1000035508 - James Durrans &amp; Sons Ltd</t>
  </si>
  <si>
    <t>1000036338</t>
  </si>
  <si>
    <t>1000036338 - HPF Minerals Italia S.r.l.</t>
  </si>
  <si>
    <t>1000038839</t>
  </si>
  <si>
    <t>1000038839 - Morocolor Italia S.p.A.</t>
  </si>
  <si>
    <t>1000039071</t>
  </si>
  <si>
    <t>1000039071 - Crosfield Italia S.r.l.</t>
  </si>
  <si>
    <t>1000039098</t>
  </si>
  <si>
    <t>1000039098 - Def di R. Doni S.p.A.</t>
  </si>
  <si>
    <t>1000039240</t>
  </si>
  <si>
    <t>1000039240 - S.C.Ductil S.A.</t>
  </si>
  <si>
    <t>1000056043</t>
  </si>
  <si>
    <t>1000056043 - Vibrantz France SARL</t>
  </si>
  <si>
    <t>1000056165</t>
  </si>
  <si>
    <t>1000056165 - Marichal, Ketin &amp; Cie Fonderie SA</t>
  </si>
  <si>
    <t>1000056635</t>
  </si>
  <si>
    <t>1000056635 - Caldic Benelux NV</t>
  </si>
  <si>
    <t>1000064227</t>
  </si>
  <si>
    <t>1000064227 - Falcon Chemicals Llc</t>
  </si>
  <si>
    <t>1000064324</t>
  </si>
  <si>
    <t>1000064324 - Termit D.D.</t>
  </si>
  <si>
    <t>Slovenia</t>
  </si>
  <si>
    <t>1000064532</t>
  </si>
  <si>
    <t>1000064532 - Kiltas Refrakter Malzeme Sanayi Tic</t>
  </si>
  <si>
    <t>1000065112</t>
  </si>
  <si>
    <t>1000065112 - Andenex Chemie Engelhard &amp; Partner GmbH</t>
  </si>
  <si>
    <t>1000065114</t>
  </si>
  <si>
    <t>1000065114 - James Durrans GmbH</t>
  </si>
  <si>
    <t>1000065145</t>
  </si>
  <si>
    <t>1000065145 - Gontermann-Peipers GmbH</t>
  </si>
  <si>
    <t>1000065234</t>
  </si>
  <si>
    <t>1000065234 - Vitreus GmbH</t>
  </si>
  <si>
    <t>1000065537</t>
  </si>
  <si>
    <t>1000065537 - Corefon International S.R.L.</t>
  </si>
  <si>
    <t>1000066481</t>
  </si>
  <si>
    <t>1000066481 - Cerrad Sp. Z O.O.</t>
  </si>
  <si>
    <t>1000066522</t>
  </si>
  <si>
    <t>1000066522 - ETI Elektroelement, D.O.O.</t>
  </si>
  <si>
    <t>1000066527</t>
  </si>
  <si>
    <t>1000066527 - Kerametal, S.r.o.</t>
  </si>
  <si>
    <t>Slovakia</t>
  </si>
  <si>
    <t>1000077043</t>
  </si>
  <si>
    <t>1000077043 - Fosroc A/S</t>
  </si>
  <si>
    <t>1000098537</t>
  </si>
  <si>
    <t>1000098537 - UG Grundbesitz GmbH &amp; Co. Kg</t>
  </si>
  <si>
    <t>1000110410</t>
  </si>
  <si>
    <t>1000110410 - Zenmet Dış Ticaret A.Ş.</t>
  </si>
  <si>
    <t>1000111359</t>
  </si>
  <si>
    <t>1000111359 - Haasser Produits Réfractaires</t>
  </si>
  <si>
    <t>1000125735</t>
  </si>
  <si>
    <t>1000125735 - Robert EM Tilge GmbH &amp; Co KG</t>
  </si>
  <si>
    <t>1000141755</t>
  </si>
  <si>
    <t>1000141755 - Royal Talens B.V.</t>
  </si>
  <si>
    <t>1000143441</t>
  </si>
  <si>
    <t>1000143441 - Veolia WTS France</t>
  </si>
  <si>
    <t>1000153704</t>
  </si>
  <si>
    <t>1000153704 - Weda Fish BV</t>
  </si>
  <si>
    <t>600011018 - Bentonite D90 PO 1000:B4S:NO:NB:1000</t>
  </si>
  <si>
    <t>1000065827</t>
  </si>
  <si>
    <t>1000065827 - Welvreugd Drilling BV</t>
  </si>
  <si>
    <t>1000005407</t>
  </si>
  <si>
    <t>1000005407 - STO SE &amp; Co.KGaA Rechnungseingang</t>
  </si>
  <si>
    <t>1000039090</t>
  </si>
  <si>
    <t>1000039090 - 3A Composites GmbH</t>
  </si>
  <si>
    <t>1000056311</t>
  </si>
  <si>
    <t>1000056311 - Etex Building Performance NV</t>
  </si>
  <si>
    <t>1000056503</t>
  </si>
  <si>
    <t>1000056503 - Isomatex SA</t>
  </si>
  <si>
    <t>1000065170</t>
  </si>
  <si>
    <t>1000065170 - Halbmond Teppichwerke GmbH</t>
  </si>
  <si>
    <t>1000065178</t>
  </si>
  <si>
    <t>1000065178 - Odenwald-Chemie GmbH</t>
  </si>
  <si>
    <t>1000065301</t>
  </si>
  <si>
    <t>1000065301 - Ege Carpets A/S</t>
  </si>
  <si>
    <t>1000072801</t>
  </si>
  <si>
    <t>1000072801 - ITC Co BV</t>
  </si>
  <si>
    <t>1000076973</t>
  </si>
  <si>
    <t>1000076973 - Imperbel NV/SA - Derbigum</t>
  </si>
  <si>
    <t>1000009152</t>
  </si>
  <si>
    <t>1000009152 - Sherwin-Williams UK Ltd</t>
  </si>
  <si>
    <t>1000009176</t>
  </si>
  <si>
    <t>1000009176 - Vibrantz Minerals Ltd</t>
  </si>
  <si>
    <t>1000039088</t>
  </si>
  <si>
    <t>1000039088 - Sötebier GmbH &amp; Co. Kg</t>
  </si>
  <si>
    <t>1000039360</t>
  </si>
  <si>
    <t>1000039360 - Tarkett Vinisin Llc</t>
  </si>
  <si>
    <t>Ukraine</t>
  </si>
  <si>
    <t>1000056279</t>
  </si>
  <si>
    <t>1000056279 - Shiraishi Kogyo Kaisha, Ltd</t>
  </si>
  <si>
    <t>Japan</t>
  </si>
  <si>
    <t>1000056322</t>
  </si>
  <si>
    <t>1000056322 - Eputan Kunststoftechniek BV</t>
  </si>
  <si>
    <t>1000064254</t>
  </si>
  <si>
    <t>1000064254 - Polyflor</t>
  </si>
  <si>
    <t>1000064265</t>
  </si>
  <si>
    <t>1000064265 - Newmor a trading division of Interi Products Group Limited</t>
  </si>
  <si>
    <t>1000065267</t>
  </si>
  <si>
    <t>1000065267 - Wevo Chemie GmbH</t>
  </si>
  <si>
    <t>1000066115</t>
  </si>
  <si>
    <t>1000066115 - KLF Productions &amp; Brandpreventie BV</t>
  </si>
  <si>
    <t>1000066233</t>
  </si>
  <si>
    <t>1000066233 - Ecoforte BV</t>
  </si>
  <si>
    <t>1000111160</t>
  </si>
  <si>
    <t>1000111160 - Polarttech BV</t>
  </si>
  <si>
    <t>1000064710</t>
  </si>
  <si>
    <t>1000064710 - Matco NV</t>
  </si>
  <si>
    <t>1000064776</t>
  </si>
  <si>
    <t>1000064776 - Novaya Belgium NV</t>
  </si>
  <si>
    <t>1000143205</t>
  </si>
  <si>
    <t>1000143205 - Novaya Iberia S.A.U.</t>
  </si>
  <si>
    <t>1000065138</t>
  </si>
  <si>
    <t>1000065138 - Kemper System GmbH &amp; Co Kg</t>
  </si>
  <si>
    <t>600004755 - ATH SG200E PO 1000:B4S:H2:NB:1000</t>
  </si>
  <si>
    <t>1000142331</t>
  </si>
  <si>
    <t>1000142331 - Parker Hannifin EMEA Sarl</t>
  </si>
  <si>
    <t>1000065102</t>
  </si>
  <si>
    <t>1000065102 - Condor Compounds GmbH</t>
  </si>
  <si>
    <t>1000065169</t>
  </si>
  <si>
    <t>1000065169 - Paul Bauder GmbH</t>
  </si>
  <si>
    <t>1000009495</t>
  </si>
  <si>
    <t>1000009495 - Mapei AS</t>
  </si>
  <si>
    <t>1000036106</t>
  </si>
  <si>
    <t>1000036106 - IDI Composites International Uk</t>
  </si>
  <si>
    <t>1000039048</t>
  </si>
  <si>
    <t>1000039048 - Composites Production</t>
  </si>
  <si>
    <t>1000064379</t>
  </si>
  <si>
    <t>1000064379 - Kemper System (India) Pvt. Ltd.</t>
  </si>
  <si>
    <t>1000065989</t>
  </si>
  <si>
    <t>1000065989 - Vebe Floorcoverings BV</t>
  </si>
  <si>
    <t>1000153478</t>
  </si>
  <si>
    <t>1000153478 - Art Supplies and Systems Bvba</t>
  </si>
  <si>
    <t>1000010000</t>
  </si>
  <si>
    <t>1000010000 - Ampacet Belgium Sprl</t>
  </si>
  <si>
    <t>1000011312</t>
  </si>
  <si>
    <t>1000011312 - Per Aarsleff A/S</t>
  </si>
  <si>
    <t>1000039054</t>
  </si>
  <si>
    <t>1000039054 - Stockmeier Urethanes Gmbh &amp; Co. Kg</t>
  </si>
  <si>
    <t>1000039057</t>
  </si>
  <si>
    <t>1000039057 - Polynt Composites Germany GmbH</t>
  </si>
  <si>
    <t>1000039110</t>
  </si>
  <si>
    <t>1000039110 - Polynt Composites Poland Sp. Z O.O.</t>
  </si>
  <si>
    <t>1000065121</t>
  </si>
  <si>
    <t>1000065121 - Hamelner Teppichwerke GmbH &amp; Co. KG</t>
  </si>
  <si>
    <t>1000065132</t>
  </si>
  <si>
    <t>1000065132 - Tremco CPG Germany GmbH</t>
  </si>
  <si>
    <t>1000065148</t>
  </si>
  <si>
    <t>1000065148 - Soprema GmbH</t>
  </si>
  <si>
    <t>1000065199</t>
  </si>
  <si>
    <t>1000065199 - Follmann Chemie GmbH</t>
  </si>
  <si>
    <t>1000065850</t>
  </si>
  <si>
    <t>1000065850 - Insituform Rioolrenovatie Technieke</t>
  </si>
  <si>
    <t>1000136249</t>
  </si>
  <si>
    <t>1000136249 - Aarsleff Rohrsanierung GmbH</t>
  </si>
  <si>
    <t>1000065213</t>
  </si>
  <si>
    <t>1000065213 - Melos GmbH</t>
  </si>
  <si>
    <t>1000010815</t>
  </si>
  <si>
    <t>1000010815 - Protan AS</t>
  </si>
  <si>
    <t>1000039303</t>
  </si>
  <si>
    <t>1000039303 - Rochling Industrial Nancy</t>
  </si>
  <si>
    <t>1000009185</t>
  </si>
  <si>
    <t>1000009185 - Pittsburgh Corning Europe Nv</t>
  </si>
  <si>
    <t>1000065090</t>
  </si>
  <si>
    <t>1000065090 - Pittsburgh Corning Cr S.R.O.</t>
  </si>
  <si>
    <t>1000065104</t>
  </si>
  <si>
    <t>1000065104 - Weserland</t>
  </si>
  <si>
    <t>1000111071</t>
  </si>
  <si>
    <t>1000111071 - Protega AB</t>
  </si>
  <si>
    <t>1000035928</t>
  </si>
  <si>
    <t>1000035928 - Nord Composites</t>
  </si>
  <si>
    <t>1000064489</t>
  </si>
  <si>
    <t>1000064489 - Ineos Composites Poland Sp. Z O.O.</t>
  </si>
  <si>
    <t>1000065246</t>
  </si>
  <si>
    <t>1000065246 - Metzeler Schaum GmbH</t>
  </si>
  <si>
    <t>1000065365</t>
  </si>
  <si>
    <t>1000065365 - Ebo Systems SAS</t>
  </si>
  <si>
    <t>1000113625</t>
  </si>
  <si>
    <t>1000113625 - VP Villy Poulsen Aps</t>
  </si>
  <si>
    <t>1000149056</t>
  </si>
  <si>
    <t>1000149056 - Sioen Fabrics S.A.</t>
  </si>
  <si>
    <t>1000149076</t>
  </si>
  <si>
    <t>1000149076 - F.H.U. INSTBUD Stanisław Boguta Spółka Jawna</t>
  </si>
  <si>
    <t>1000065608</t>
  </si>
  <si>
    <t>1000065608 - Stramit BV</t>
  </si>
  <si>
    <t>1000006370</t>
  </si>
  <si>
    <t>1000006370 - Abeki Composites S.L.</t>
  </si>
  <si>
    <t>1000010066</t>
  </si>
  <si>
    <t>1000010066 - Tawazon Chemical Co LLC</t>
  </si>
  <si>
    <t>1000036333</t>
  </si>
  <si>
    <t>1000036333 - Exel Composites</t>
  </si>
  <si>
    <t>1000039405</t>
  </si>
  <si>
    <t>1000039405 - Nora Systems Gmbh</t>
  </si>
  <si>
    <t>1000095350</t>
  </si>
  <si>
    <t>1000095350 - VDL Wientjes Emmen BV</t>
  </si>
  <si>
    <t>1000119584</t>
  </si>
  <si>
    <t>1000119584 - Orchem Pty Ltd.</t>
  </si>
  <si>
    <t>1000150037</t>
  </si>
  <si>
    <t>1000150037 - Exel Composites Oyj</t>
  </si>
  <si>
    <t>S-MY10</t>
  </si>
  <si>
    <t>S-MY10 - Sibelco Malaysia SDN BHD</t>
  </si>
  <si>
    <t>1000039056</t>
  </si>
  <si>
    <t>1000039056 - Lorenz Kunststofft GmbH</t>
  </si>
  <si>
    <t>1000117910</t>
  </si>
  <si>
    <t>1000117910 - Sioen Industries N.V.</t>
  </si>
  <si>
    <t>1000119742</t>
  </si>
  <si>
    <t>1000119742 - Saint Frères Sas</t>
  </si>
  <si>
    <t>600011230</t>
  </si>
  <si>
    <t>600011230 - ATH SG200E PO 25:PA:S4:H:1250</t>
  </si>
  <si>
    <t>1000118683</t>
  </si>
  <si>
    <t>1000118683 - Saertex MultiCom GmbH</t>
  </si>
  <si>
    <t>1000153698</t>
  </si>
  <si>
    <t>1000153698 - REDA Chem United for Trading</t>
  </si>
  <si>
    <t>600015390 - ATH SG200 X PO 1000:B4S:H4:NB:1000</t>
  </si>
  <si>
    <t>1000009294</t>
  </si>
  <si>
    <t>1000009294 - Steni AS</t>
  </si>
  <si>
    <t>1000110886</t>
  </si>
  <si>
    <t>1000110886 - Lohmann GmbH &amp; Co.KG</t>
  </si>
  <si>
    <t>1000011146</t>
  </si>
  <si>
    <t>1000011146 - PPG Industries Europe SARL</t>
  </si>
  <si>
    <t>1000148866</t>
  </si>
  <si>
    <t>1000148866 - LORD Corporation</t>
  </si>
  <si>
    <t>United States</t>
  </si>
  <si>
    <t>BUD25_Geertruidenberg2</t>
  </si>
  <si>
    <t>BUD25_Geertruidenberg1</t>
  </si>
  <si>
    <t>SPC0931</t>
  </si>
  <si>
    <t>1000006159</t>
  </si>
  <si>
    <t>1000006159 - Vidres S.A.</t>
  </si>
  <si>
    <t>1000006720</t>
  </si>
  <si>
    <t>1000006720 - Kontari S. &amp; Son Chemical Net Priva</t>
  </si>
  <si>
    <t>1000010067</t>
  </si>
  <si>
    <t>1000010067 - IMCD Switzerland AG</t>
  </si>
  <si>
    <t>1000011565</t>
  </si>
  <si>
    <t>1000011565 - Ur Products</t>
  </si>
  <si>
    <t>1000036210</t>
  </si>
  <si>
    <t>1000036210 - IMCD UK Limited</t>
  </si>
  <si>
    <t>1000064285</t>
  </si>
  <si>
    <t>1000064285 - Tarkett Gdl SA</t>
  </si>
  <si>
    <t>1000065172</t>
  </si>
  <si>
    <t>1000065172 - Emil Frei GmbH &amp; Co. Kg</t>
  </si>
  <si>
    <t>1000065086</t>
  </si>
  <si>
    <t>1000065086 - Pfisterer Czech S.R.O.</t>
  </si>
  <si>
    <t>1000067422</t>
  </si>
  <si>
    <t>1000067422 - Pfisterer Insulators Wunsiedel GmbH</t>
  </si>
  <si>
    <t>1000064533</t>
  </si>
  <si>
    <t>1000064533 - Balta Floorcovering Yer Dosemeleri Sanayi Ve Ticaret As</t>
  </si>
  <si>
    <t>1000035945</t>
  </si>
  <si>
    <t>1000035945 - Polycomp BV</t>
  </si>
  <si>
    <t>1000010886</t>
  </si>
  <si>
    <t>1000010886 - KANSAI HELIOS Slovenia Ltd.</t>
  </si>
  <si>
    <t>1000036195</t>
  </si>
  <si>
    <t>1000036195 - Vita Liquid Polymers Ltd</t>
  </si>
  <si>
    <t>1000066496</t>
  </si>
  <si>
    <t>1000066496 - CIN Industrial Coatings SA</t>
  </si>
  <si>
    <t>1000009491</t>
  </si>
  <si>
    <t>1000009491 - Akzo Nobel Coatings S.p.A.</t>
  </si>
  <si>
    <t>1000035816</t>
  </si>
  <si>
    <t>1000035816 - Akzo Nobel Powder Coatings Ltd</t>
  </si>
  <si>
    <t>1000039043</t>
  </si>
  <si>
    <t>1000039043 - Tiger Coatings Gmbh &amp; Co. Kg</t>
  </si>
  <si>
    <t>Austria</t>
  </si>
  <si>
    <t>1000065451</t>
  </si>
  <si>
    <t>1000065451 - Axalta Coating Systems France Sas</t>
  </si>
  <si>
    <t>1000065533</t>
  </si>
  <si>
    <t>1000065533 - Union Foam Spa</t>
  </si>
  <si>
    <t>1000157110</t>
  </si>
  <si>
    <t>1000157110 - Redachem FZE</t>
  </si>
  <si>
    <t>SPC0933</t>
  </si>
  <si>
    <t>1000066177</t>
  </si>
  <si>
    <t>1000066177 - European Owens Corning Fiberglas Sprl</t>
  </si>
  <si>
    <t>SPC0953</t>
  </si>
  <si>
    <t>1000016722</t>
  </si>
  <si>
    <t>1000016722 - Soprema Nv</t>
  </si>
  <si>
    <t>SPC0975</t>
  </si>
  <si>
    <t>1000064765</t>
  </si>
  <si>
    <t>1000064765 - Jean Dreessen BVBA</t>
  </si>
  <si>
    <t>SPC0997</t>
  </si>
  <si>
    <t>SPC1023</t>
  </si>
  <si>
    <t>1000064820</t>
  </si>
  <si>
    <t>1000064820 - Sumitomo Bakelite Europe (Ghent) NV</t>
  </si>
  <si>
    <t>1000065386</t>
  </si>
  <si>
    <t>1000065386 - Mapei France</t>
  </si>
  <si>
    <t>1000065535</t>
  </si>
  <si>
    <t>1000065535 - Az Tech S.r.l.</t>
  </si>
  <si>
    <t>1000138108</t>
  </si>
  <si>
    <t>1000138108 - Envalior Deutschland GmbH</t>
  </si>
  <si>
    <t>1000039051</t>
  </si>
  <si>
    <t>1000039051 - Stone Italiana S.p.A.</t>
  </si>
  <si>
    <t>1000065454</t>
  </si>
  <si>
    <t>1000065454 - Ascend Performance Materials</t>
  </si>
  <si>
    <t>1000073813</t>
  </si>
  <si>
    <t>1000073813 - Otto Bollmann GmbH &amp; Co. Kg</t>
  </si>
  <si>
    <t>1000118887</t>
  </si>
  <si>
    <t>1000118887 - Ascend Performance Materials India Private Limited</t>
  </si>
  <si>
    <t>1000141972</t>
  </si>
  <si>
    <t>1000141972 - Alisea S.r.l. Società Benefit</t>
  </si>
  <si>
    <t>1000152051</t>
  </si>
  <si>
    <t>1000152051 - Waldemar Leibhahn Organic Polymer</t>
  </si>
  <si>
    <t>1000056321</t>
  </si>
  <si>
    <t>1000056321 - 3B-Fibreglass Sprl</t>
  </si>
  <si>
    <t>SPC9009</t>
  </si>
  <si>
    <t>609999999 - Prototype bulk</t>
  </si>
  <si>
    <t>Geertruidenberg</t>
  </si>
  <si>
    <t>150000274 - Barytes White</t>
  </si>
  <si>
    <t>600004620 - Ca-Carb C2CA450 PO</t>
  </si>
  <si>
    <t>1000065562</t>
  </si>
  <si>
    <t>1000065562 - Tarkett BV</t>
  </si>
  <si>
    <t>SPC0872</t>
  </si>
  <si>
    <t>R006 - Iron Based Minerals</t>
  </si>
  <si>
    <t>600011129 - Haematite W63 PO 25:PA:H4:H:1250</t>
  </si>
  <si>
    <t>1000095504</t>
  </si>
  <si>
    <t>1000095504 - Vesuvius GmbH</t>
  </si>
  <si>
    <t>SPC0883</t>
  </si>
  <si>
    <t>P000 - Wollastonite</t>
  </si>
  <si>
    <t>600003782 - Wollastonite F75 PO 25:PA:H4:H:600</t>
  </si>
  <si>
    <t>600003783 - Wollastonite F75 PO 25:PA:H4:H:1000</t>
  </si>
  <si>
    <t>1000005392</t>
  </si>
  <si>
    <t>1000005392 - Hempel (Portugal), LDA</t>
  </si>
  <si>
    <t>1000007539</t>
  </si>
  <si>
    <t>1000007539 - Minerals i Derivats S.A.</t>
  </si>
  <si>
    <t>1000056132</t>
  </si>
  <si>
    <t>1000056132 - Hempel A/s</t>
  </si>
  <si>
    <t>1000065332</t>
  </si>
  <si>
    <t>1000065332 - Polynt Composites Spain</t>
  </si>
  <si>
    <t>1000066489</t>
  </si>
  <si>
    <t>1000066489 - 3M Poland Manufacturing Sp Z.O.O.</t>
  </si>
  <si>
    <t>1000143852</t>
  </si>
  <si>
    <t>1000143852 - Solventum Poland Manufacturing Sp.zo.o.​</t>
  </si>
  <si>
    <t>600003785 - Wollastonite F125 PO 25:PA:H4:H:1000</t>
  </si>
  <si>
    <t>1000035931</t>
  </si>
  <si>
    <t>1000035931 - Dryvit Systems Usa (Europe)Sp.Z O.O</t>
  </si>
  <si>
    <t>1000098031</t>
  </si>
  <si>
    <t>1000098031 - Nordpeis sp. z o.o.</t>
  </si>
  <si>
    <t>600003788 - Wollastonite F250 PO 25:PA:H4:H:1000</t>
  </si>
  <si>
    <t>1000066487</t>
  </si>
  <si>
    <t>1000066487 - Rawlplug S.A.</t>
  </si>
  <si>
    <t>600003789 - Wollastonite F75 PO</t>
  </si>
  <si>
    <t>1000065546</t>
  </si>
  <si>
    <t>1000065546 - Etex Luxembourg SA</t>
  </si>
  <si>
    <t>SPC0884</t>
  </si>
  <si>
    <t>600003762 - Wollastonite FG20 PO 20:PA:H4:H:560</t>
  </si>
  <si>
    <t>600003763 - Wollastonite FG20 PO 20:PA:H4:H:1000</t>
  </si>
  <si>
    <t>1000036320</t>
  </si>
  <si>
    <t>1000036320 - Safic-Alcan Cesko, S.R.O.</t>
  </si>
  <si>
    <t>1000064015</t>
  </si>
  <si>
    <t>1000064015 - Gustav Grolman GmbH &amp; Co. KG</t>
  </si>
  <si>
    <t>1000066467</t>
  </si>
  <si>
    <t>1000066467 - Gambit Lubawka Sp.Z.O.O.</t>
  </si>
  <si>
    <t>1000066499</t>
  </si>
  <si>
    <t>1000066499 - Fermit SA</t>
  </si>
  <si>
    <t>1000066561</t>
  </si>
  <si>
    <t>1000066561 - Donit Tesnit, D.O.O.</t>
  </si>
  <si>
    <t>600003765</t>
  </si>
  <si>
    <t>600003765 - Wollastonite FG20S PS 20:PA:H4:H:1000</t>
  </si>
  <si>
    <t>1000035429</t>
  </si>
  <si>
    <t>1000035429 - Flexitallic Limited</t>
  </si>
  <si>
    <t>1000065155</t>
  </si>
  <si>
    <t>1000065155 - Frenzelit  GmbH</t>
  </si>
  <si>
    <t>600016275 - Feldspar FFA 45 MP PO</t>
  </si>
  <si>
    <t>SPC0911</t>
  </si>
  <si>
    <t>H000 - Olivine</t>
  </si>
  <si>
    <t>600004990 - Olivine M63 PO 1000:B4S:H2:NB:1000</t>
  </si>
  <si>
    <t>1000009501</t>
  </si>
  <si>
    <t>1000009501 - Essix Resources Inc</t>
  </si>
  <si>
    <t>1000047753</t>
  </si>
  <si>
    <t>1000047753 - Purmetall Gmbh &amp; Co. KG</t>
  </si>
  <si>
    <t>1000050961</t>
  </si>
  <si>
    <t>1000050961 - Bernhard Jacob GmbH</t>
  </si>
  <si>
    <t>1000057180</t>
  </si>
  <si>
    <t>1000057180 - Calderys Metalcasting Germany GmbH</t>
  </si>
  <si>
    <t>1000083169</t>
  </si>
  <si>
    <t>1000083169 - Calderys Metalcasting France</t>
  </si>
  <si>
    <t>1000096334</t>
  </si>
  <si>
    <t>1000096334 - Prec-Odlew Sp. z o.o.</t>
  </si>
  <si>
    <t>600007761 - Olivine M63 PO</t>
  </si>
  <si>
    <t>1000011144</t>
  </si>
  <si>
    <t>1000011144 - Daussan</t>
  </si>
  <si>
    <t>600010739 - Olivine M 90 PO 25:PA:H2:H:1200</t>
  </si>
  <si>
    <t>1000005394</t>
  </si>
  <si>
    <t>1000005394 - Ha Ilarduya S.L.</t>
  </si>
  <si>
    <t>1000010823</t>
  </si>
  <si>
    <t>1000010823 - Hüttenes-Albertus Chemische Werke GmbH</t>
  </si>
  <si>
    <t>1000057269</t>
  </si>
  <si>
    <t>1000057269 - Albert Hoffmann GmbH</t>
  </si>
  <si>
    <t>600010742 - Olivine M90 PO 1000:B4S:H2:NB:1000</t>
  </si>
  <si>
    <t>1000009554</t>
  </si>
  <si>
    <t>1000009554 - Ha Italia S.p.A.</t>
  </si>
  <si>
    <t>1000064218</t>
  </si>
  <si>
    <t>1000064218 - Metko Ha Kimya Sanayi Ve Tic. A.S.</t>
  </si>
  <si>
    <t>1000065611</t>
  </si>
  <si>
    <t>1000065611 - Dusseldorp Infra, Sloop &amp; Milieutechniek Bv</t>
  </si>
  <si>
    <t>600011121 - Olivine M63 PO 25:PA:H2:H:1200</t>
  </si>
  <si>
    <t>600004701 - ATH A40 PO 25:PA:H4:H:1000</t>
  </si>
  <si>
    <t>1000010799</t>
  </si>
  <si>
    <t>1000010799 - Akzo Nobel Uae Paints Llc</t>
  </si>
  <si>
    <t>1000010802</t>
  </si>
  <si>
    <t>1000010802 - Akzo Nobel Industrial Coatings AB</t>
  </si>
  <si>
    <t>1000010810</t>
  </si>
  <si>
    <t>1000010810 - Akzo Nobel Powder Coatings S.A.E.</t>
  </si>
  <si>
    <t>Egypt</t>
  </si>
  <si>
    <t>1000010811</t>
  </si>
  <si>
    <t>1000010811 - Akzo Nobel Boya Sanayi Ve Ticaret AS</t>
  </si>
  <si>
    <t>1000010824</t>
  </si>
  <si>
    <t>1000010824 - Inver France SAS</t>
  </si>
  <si>
    <t>1000026804</t>
  </si>
  <si>
    <t>1000026804 - Sherif Baghdadi for Representation</t>
  </si>
  <si>
    <t>1000036140</t>
  </si>
  <si>
    <t>1000036140 - Axalta Powder Coating Systems UK Lt</t>
  </si>
  <si>
    <t>1000036331</t>
  </si>
  <si>
    <t>1000036331 - Inver Polska Sp. Z O.O.</t>
  </si>
  <si>
    <t>1000064031</t>
  </si>
  <si>
    <t>1000064031 - Akzo Nobel South Africa (Pty) Ltd</t>
  </si>
  <si>
    <t>1000064093</t>
  </si>
  <si>
    <t>1000064093 - Akzo Nobel Performance Coatings (Changzhou) Co.,Ltd</t>
  </si>
  <si>
    <t>1000064102</t>
  </si>
  <si>
    <t>1000064102 - Dar-Tech Inc.</t>
  </si>
  <si>
    <t>1000064133</t>
  </si>
  <si>
    <t>1000064133 - Akzo Nobel Vietnam Ltd</t>
  </si>
  <si>
    <t>Vietnam</t>
  </si>
  <si>
    <t>1000064333</t>
  </si>
  <si>
    <t>1000064333 - Akzo Nobel Paints Taiwan Limited</t>
  </si>
  <si>
    <t>Taiwan</t>
  </si>
  <si>
    <t>1000064515</t>
  </si>
  <si>
    <t>1000064515 - Akzo Nobel Powder Coatings GmbH</t>
  </si>
  <si>
    <t>1000065093</t>
  </si>
  <si>
    <t>1000065093 - Akzo Nobel Coatings Cz, A.S.</t>
  </si>
  <si>
    <t>1000065142</t>
  </si>
  <si>
    <t>1000065142 - Brillux GmbH &amp; Co. KG Industrielack</t>
  </si>
  <si>
    <t>1000065208</t>
  </si>
  <si>
    <t>1000065208 - PPG Wörwag Coatings GmbH &amp; Co. KG</t>
  </si>
  <si>
    <t>1000065776</t>
  </si>
  <si>
    <t>1000065776 - Akzo Nobel Powder Coatings GmbH</t>
  </si>
  <si>
    <t>1000066466</t>
  </si>
  <si>
    <t>1000066466 - PPG Cieszyn S.A.</t>
  </si>
  <si>
    <t>1000066508</t>
  </si>
  <si>
    <t>1000066508 - Axalta Powder Coating Systems Nordic AB</t>
  </si>
  <si>
    <t>1000112520</t>
  </si>
  <si>
    <t>1000112520 - Akzo Nobel SAS</t>
  </si>
  <si>
    <t>1000121849</t>
  </si>
  <si>
    <t>1000121849 - Akzo Nobel Paints (Thailand) Ltd.</t>
  </si>
  <si>
    <t>1000138566</t>
  </si>
  <si>
    <t>1000138566 - Lacover LLC</t>
  </si>
  <si>
    <t>S-BR10</t>
  </si>
  <si>
    <t>S-BR10 - Tansan Industria Quimica LTDA</t>
  </si>
  <si>
    <t>S-BR12</t>
  </si>
  <si>
    <t>S-BR12 - Unimin do Brasil Ltda</t>
  </si>
  <si>
    <t>S-BR12 - U</t>
  </si>
  <si>
    <t>S-TW11</t>
  </si>
  <si>
    <t>S-TW11 - Sibelco Asia Pte Ltd - Bao Lin Bran (Singapore)</t>
  </si>
  <si>
    <t>600004704 - ATH A40 PO 1000:B4S:H4:NB:1000</t>
  </si>
  <si>
    <t>1000036097</t>
  </si>
  <si>
    <t>1000036097 - Axalta Coating Systems Germany Gmbh</t>
  </si>
  <si>
    <t>600004731 - ATH SG50 PO 25:PA:H4:H:1000</t>
  </si>
  <si>
    <t>1000036046</t>
  </si>
  <si>
    <t>1000036046 - Oxyplast Belgium NV</t>
  </si>
  <si>
    <t>1000065089</t>
  </si>
  <si>
    <t>1000065089 - Protech Oxyplast Cz Sro</t>
  </si>
  <si>
    <t>1000065120</t>
  </si>
  <si>
    <t>1000065120 - Hko Isolier-&amp; Textiltechnik</t>
  </si>
  <si>
    <t>1000065398</t>
  </si>
  <si>
    <t>1000065398 - Tarkett France</t>
  </si>
  <si>
    <t>600004738 - ATH SG40 PO 1000:B4S:H4:NB:1000</t>
  </si>
  <si>
    <t>1000064883</t>
  </si>
  <si>
    <t>1000064883 - CTF 2000 NV</t>
  </si>
  <si>
    <t>1000066358</t>
  </si>
  <si>
    <t>1000066358 - Prysmian Netherlands BV</t>
  </si>
  <si>
    <t>600004739 - ATH SG40 PO 25:PA:H4:H:1000</t>
  </si>
  <si>
    <t>1000057795</t>
  </si>
  <si>
    <t>1000057795 - Soprema SAS</t>
  </si>
  <si>
    <t>1000064050</t>
  </si>
  <si>
    <t>1000064050 - Literatür Kimya Elektrik Inş.Taah .Turz.ve Oto.Ith.Ihr.San.Sic.Ltd.St</t>
  </si>
  <si>
    <t>1000064137</t>
  </si>
  <si>
    <t>1000064137 - Polynt Composites France</t>
  </si>
  <si>
    <t>1000066525</t>
  </si>
  <si>
    <t>1000066525 - Tkk Proizvodnja Kemicnih</t>
  </si>
  <si>
    <t>1000076203</t>
  </si>
  <si>
    <t>1000076203 - Pulver Kimya Sanayi Ve Ticaret A.S.</t>
  </si>
  <si>
    <t>1000081996</t>
  </si>
  <si>
    <t>1000081996 - Polyprocess</t>
  </si>
  <si>
    <t>1000095616</t>
  </si>
  <si>
    <t>1000095616 - Univar Solutions Kimya Sanayi Sanayi Ltd Sti</t>
  </si>
  <si>
    <t>600004741 - ATH SG30 PO 800:B4S:H4:NB:800</t>
  </si>
  <si>
    <t>1000064544</t>
  </si>
  <si>
    <t>1000064544 - Fundermax GmbH</t>
  </si>
  <si>
    <t>600012195 - ATH SG 40 PO 420:B4S:H2:NB:840</t>
  </si>
  <si>
    <t>600004724 - ATH SG20 PO 25:PA:H4:H:1000</t>
  </si>
  <si>
    <t>1000006153</t>
  </si>
  <si>
    <t>1000006153 - Jotun Ibérica S.A.</t>
  </si>
  <si>
    <t>600004725 - ATH SG20 PO 800:B4S:H4:NB:800</t>
  </si>
  <si>
    <t>1000064094</t>
  </si>
  <si>
    <t>1000064094 - Brenntag</t>
  </si>
  <si>
    <t>1000065264</t>
  </si>
  <si>
    <t>1000065264 - Alteco Technik GmbH</t>
  </si>
  <si>
    <t>600004726 - ATH SG25 PO 25:PA:H4:H:1000</t>
  </si>
  <si>
    <t>1000005144</t>
  </si>
  <si>
    <t>1000005144 - Colorobbia España S.A.</t>
  </si>
  <si>
    <t>1000035427</t>
  </si>
  <si>
    <t>1000035427 - Filon Products Limited</t>
  </si>
  <si>
    <t>1000064391</t>
  </si>
  <si>
    <t>1000064391 - Saudi Modern Co. For Metals Cables Plastic Ind. Ltd</t>
  </si>
  <si>
    <t>1000065286</t>
  </si>
  <si>
    <t>1000065286 - Cws Powder Coatings GmbH</t>
  </si>
  <si>
    <t>1000141958</t>
  </si>
  <si>
    <t>1000141958 - Ecore Mena FZCO</t>
  </si>
  <si>
    <t>BUD25_Geertruidenberg3</t>
  </si>
  <si>
    <t>600004728 - ATH SG25 PO 800:B4S:H2:NB:800</t>
  </si>
  <si>
    <t>1000064154</t>
  </si>
  <si>
    <t>1000064154 - Erez Thermoplastic Products</t>
  </si>
  <si>
    <t>Israel</t>
  </si>
  <si>
    <t>1000065227</t>
  </si>
  <si>
    <t>1000065227 - Westlake Compounds Germany GmbH</t>
  </si>
  <si>
    <t>1000066246</t>
  </si>
  <si>
    <t>1000066246 - Carlisle Construction Materials BV</t>
  </si>
  <si>
    <t>600004735 - ATH SG25 PO 800:B4S:H4:NB:800</t>
  </si>
  <si>
    <t>600015186 - ATH SG20 PO</t>
  </si>
  <si>
    <t>1000112470</t>
  </si>
  <si>
    <t>1000112470 - BMI Group Operations S.à r.l.</t>
  </si>
  <si>
    <t>SPC0943</t>
  </si>
  <si>
    <t>G000 - Barytes</t>
  </si>
  <si>
    <t>600004797 - Barytes B15 PO 500:BA:H4:NB:1000</t>
  </si>
  <si>
    <t>1000064472</t>
  </si>
  <si>
    <t>1000064472 - Hempel D.O.O.</t>
  </si>
  <si>
    <t>1000065101</t>
  </si>
  <si>
    <t>1000065101 - Heubach GmbH</t>
  </si>
  <si>
    <t>1000065441</t>
  </si>
  <si>
    <t>1000065441 - The Valspar (France) Corp.Sa</t>
  </si>
  <si>
    <t>1000065649</t>
  </si>
  <si>
    <t>1000065649 - Valspar BV</t>
  </si>
  <si>
    <t>1000066528</t>
  </si>
  <si>
    <t>1000066528 - Nor Maali S.R.O.</t>
  </si>
  <si>
    <t>1000095483</t>
  </si>
  <si>
    <t>1000095483 - Sika Deutschland GmbH</t>
  </si>
  <si>
    <t>1000117492</t>
  </si>
  <si>
    <t>1000117492 - Sherwin-Williams Coatings Deutschland GmbH</t>
  </si>
  <si>
    <t>600004800 - Barytes B8 PO 25:PA:H4:H:1200</t>
  </si>
  <si>
    <t>1000036404</t>
  </si>
  <si>
    <t>1000036404 - Inver GmbH</t>
  </si>
  <si>
    <t>1000039234</t>
  </si>
  <si>
    <t>1000039234 - PPG Industries Europe SARL</t>
  </si>
  <si>
    <t>1000064224</t>
  </si>
  <si>
    <t>1000064224 - PT Akzo Nobel Car Refin. Indonesia</t>
  </si>
  <si>
    <t>1000065243</t>
  </si>
  <si>
    <t>1000065243 - BASF Coatings GmbH</t>
  </si>
  <si>
    <t>600004804 - Barytes B10 PO</t>
  </si>
  <si>
    <t>600004805 - Barytes B10 PO 25:PA:H4:H:1050</t>
  </si>
  <si>
    <t>1000057782</t>
  </si>
  <si>
    <t>1000057782 - Baril Coatings BV</t>
  </si>
  <si>
    <t>600004806 - Barytes B10 PO 25:PA:H4:H:1200</t>
  </si>
  <si>
    <t>1000005402</t>
  </si>
  <si>
    <t>1000005402 - CIN - Corporaçao Industrial do Nort</t>
  </si>
  <si>
    <t>1000010488</t>
  </si>
  <si>
    <t>1000010488 - Tikkurila Oyj</t>
  </si>
  <si>
    <t>1000010835</t>
  </si>
  <si>
    <t>1000010835 - PPG Ind Kimya San Ve Tic AS</t>
  </si>
  <si>
    <t>1000036120</t>
  </si>
  <si>
    <t>1000036120 - Chromaflo Technologies Finland Oy</t>
  </si>
  <si>
    <t>1000054005</t>
  </si>
  <si>
    <t>1000054005 - IMCD Benelux B.V.</t>
  </si>
  <si>
    <t>1000056205</t>
  </si>
  <si>
    <t>1000056205 - Sigma Coatings (Malta) Ltd</t>
  </si>
  <si>
    <t>Malta</t>
  </si>
  <si>
    <t>1000058126</t>
  </si>
  <si>
    <t>1000058126 - Shpp BV</t>
  </si>
  <si>
    <t>1000064085</t>
  </si>
  <si>
    <t>1000064085 - Tecmos SA</t>
  </si>
  <si>
    <t>Argentina</t>
  </si>
  <si>
    <t>1000064397</t>
  </si>
  <si>
    <t>1000064397 - Gtc Paint Company Ltd</t>
  </si>
  <si>
    <t>Kuwait</t>
  </si>
  <si>
    <t>1000065140</t>
  </si>
  <si>
    <t>1000065140 - Winkelmann GmbH &amp; Co Kg</t>
  </si>
  <si>
    <t>1000065256</t>
  </si>
  <si>
    <t>1000065256 - Grönenbacher Lackfabrik, Gropper Un Viandt GmbH</t>
  </si>
  <si>
    <t>1000065345</t>
  </si>
  <si>
    <t>1000065345 - CIN Govesan S.L.U.</t>
  </si>
  <si>
    <t>1000065352</t>
  </si>
  <si>
    <t>1000065352 - The Valspar (Finland) Corporation O</t>
  </si>
  <si>
    <t>1000065395</t>
  </si>
  <si>
    <t>1000065395 - MPC SAS</t>
  </si>
  <si>
    <t>1000066060</t>
  </si>
  <si>
    <t>1000066060 - Vibrantz Color Solutions B.V.</t>
  </si>
  <si>
    <t>1000066533</t>
  </si>
  <si>
    <t>1000066533 - Oü Primatek Coatings</t>
  </si>
  <si>
    <t>1000138029</t>
  </si>
  <si>
    <t>1000138029 - UAB Akrileksas</t>
  </si>
  <si>
    <t>1000149352</t>
  </si>
  <si>
    <t>1000149352 - PPG Industries Colombia Ltda</t>
  </si>
  <si>
    <t>Colombia</t>
  </si>
  <si>
    <t>600004808 - Barytes B10 PO 25:PA:H4:H:1350</t>
  </si>
  <si>
    <t>1000064260</t>
  </si>
  <si>
    <t>1000064260 - Facop Peintures</t>
  </si>
  <si>
    <t>Morocco</t>
  </si>
  <si>
    <t>600004809 - Baryte B10 PO 1000:B4S:H2:NB:1000</t>
  </si>
  <si>
    <t>1000056177</t>
  </si>
  <si>
    <t>1000056177 - Nirlat Colors Ltd.</t>
  </si>
  <si>
    <t>600004810 - Barytes B10 PO 500:BA:H4:NB:1000</t>
  </si>
  <si>
    <t>600004811 - Barytes B15 PO</t>
  </si>
  <si>
    <t>1000057092</t>
  </si>
  <si>
    <t>1000057092 - Quartzline BV</t>
  </si>
  <si>
    <t>1000059511</t>
  </si>
  <si>
    <t>1000059511 - Mipa SE</t>
  </si>
  <si>
    <t>1000065232</t>
  </si>
  <si>
    <t>1000065232 - Ostendorf Kunststoffe GmbH</t>
  </si>
  <si>
    <t>1000065254</t>
  </si>
  <si>
    <t>1000065254 - Meraxis Ag</t>
  </si>
  <si>
    <t>1000095349</t>
  </si>
  <si>
    <t>1000095349 - Wavin Trading Company</t>
  </si>
  <si>
    <t>600004812 - Barytes B15 PO 25:PA:H4:H:1050</t>
  </si>
  <si>
    <t>1000064032</t>
  </si>
  <si>
    <t>1000064032 - ICI Dulux (Pty) Limited</t>
  </si>
  <si>
    <t>1000120947</t>
  </si>
  <si>
    <t>1000120947 - PT Sika Indonesia</t>
  </si>
  <si>
    <t>600004813 - Barytes B15 PO 25:PA:H4:H:1200</t>
  </si>
  <si>
    <t>1000005179</t>
  </si>
  <si>
    <t>1000005179 - SPD - Soc. Portuense De Drogas, S.A</t>
  </si>
  <si>
    <t>1000005400</t>
  </si>
  <si>
    <t>1000005400 - Tambour Paints, LTD</t>
  </si>
  <si>
    <t>1000005420</t>
  </si>
  <si>
    <t>1000005420 - Ricardo Molina S.A.U.</t>
  </si>
  <si>
    <t>1000005641</t>
  </si>
  <si>
    <t>1000005641 - Cromology S.L.</t>
  </si>
  <si>
    <t>1000006155</t>
  </si>
  <si>
    <t>1000006155 - Sameca - Produtos Químicos S.A.</t>
  </si>
  <si>
    <t>1000009171</t>
  </si>
  <si>
    <t>1000009171 - Akzo Nobel Saudi Arabia Ltd</t>
  </si>
  <si>
    <t>1000009454</t>
  </si>
  <si>
    <t>1000009454 - Ab Röa</t>
  </si>
  <si>
    <t>1000010016</t>
  </si>
  <si>
    <t>1000010016 - Carboline Norge A/S</t>
  </si>
  <si>
    <t>1000010025</t>
  </si>
  <si>
    <t>1000010025 - Teknos OY</t>
  </si>
  <si>
    <t>1000026920</t>
  </si>
  <si>
    <t>1000026920 - International Färg AB</t>
  </si>
  <si>
    <t>1000035900</t>
  </si>
  <si>
    <t>1000035900 - Paints And Coatings Manufacturer Nigeria</t>
  </si>
  <si>
    <t>Nigeria</t>
  </si>
  <si>
    <t>1000036149</t>
  </si>
  <si>
    <t>1000036149 - Jotun Czech A.S.</t>
  </si>
  <si>
    <t>1000036152</t>
  </si>
  <si>
    <t>1000036152 - Neokem SA</t>
  </si>
  <si>
    <t>1000038983</t>
  </si>
  <si>
    <t>1000038983 - Cominder S.r.l.</t>
  </si>
  <si>
    <t>1000039305</t>
  </si>
  <si>
    <t>1000039305 - Safic Alcan Bulgaria EAD</t>
  </si>
  <si>
    <t>Bulgaria</t>
  </si>
  <si>
    <t>1000056585</t>
  </si>
  <si>
    <t>1000056585 - Société d'Applications Routières</t>
  </si>
  <si>
    <t>1000057394</t>
  </si>
  <si>
    <t>1000057394 - IMCD Canada Ltd</t>
  </si>
  <si>
    <t>Canada</t>
  </si>
  <si>
    <t>1000064310</t>
  </si>
  <si>
    <t>1000064310 - Vibrantz Performance Pigments Belgium NV</t>
  </si>
  <si>
    <t>1000064328</t>
  </si>
  <si>
    <t>1000064328 - Bhimrajka Mader Coatings Pvt Ltd</t>
  </si>
  <si>
    <t>1000064537</t>
  </si>
  <si>
    <t>1000064537 - Murexin GmbH</t>
  </si>
  <si>
    <t>1000064540</t>
  </si>
  <si>
    <t>1000064540 - Gabriel Chemie GmbH</t>
  </si>
  <si>
    <t>1000064543</t>
  </si>
  <si>
    <t>1000064543 - Avenarius Agro GmbH</t>
  </si>
  <si>
    <t>1000065136</t>
  </si>
  <si>
    <t>1000065136 - Nemitz Kunststoff-Add.Gmbh</t>
  </si>
  <si>
    <t>1000065156</t>
  </si>
  <si>
    <t>1000065156 - Chemische Industrie Erlangen GmbH</t>
  </si>
  <si>
    <t>1000065181</t>
  </si>
  <si>
    <t>1000065181 - P.A. Jansen GmbH U. Co.,Kg</t>
  </si>
  <si>
    <t>1000065219</t>
  </si>
  <si>
    <t>1000065219 - Sun Chemical Color Solutions GmbH</t>
  </si>
  <si>
    <t>1000065245</t>
  </si>
  <si>
    <t>1000065245 - Akzo Nobel Hilden GmbH</t>
  </si>
  <si>
    <t>1000065252</t>
  </si>
  <si>
    <t>1000065252 - Farbenwerke Wunsiedel GmbH</t>
  </si>
  <si>
    <t>1000065263</t>
  </si>
  <si>
    <t>1000065263 - Sun Chemical Pigment GmbH</t>
  </si>
  <si>
    <t>1000065351</t>
  </si>
  <si>
    <t>1000065351 - Ravelast Oy</t>
  </si>
  <si>
    <t>1000065500</t>
  </si>
  <si>
    <t>1000065500 - Györlakk Festekgyarto Zrt</t>
  </si>
  <si>
    <t>1000066012</t>
  </si>
  <si>
    <t>1000066012 - Paramelt BV</t>
  </si>
  <si>
    <t>1000066559</t>
  </si>
  <si>
    <t>1000066559 - Polykemi Ab</t>
  </si>
  <si>
    <t>1000070499</t>
  </si>
  <si>
    <t>1000070499 - Brillux GmbH &amp; Co. KG Produktion Lacke</t>
  </si>
  <si>
    <t>1000111712</t>
  </si>
  <si>
    <t>1000111712 - Tikkurila Polska SA</t>
  </si>
  <si>
    <t>1000118787</t>
  </si>
  <si>
    <t>1000118787 - Profimex</t>
  </si>
  <si>
    <t>1000119441</t>
  </si>
  <si>
    <t>1000119441 - RB Biobased Institute B.V.</t>
  </si>
  <si>
    <t>1000138828</t>
  </si>
  <si>
    <t>1000138828 - Grolman Chemikalien Handelsgesellschaft GmbH</t>
  </si>
  <si>
    <t>1000139583</t>
  </si>
  <si>
    <t>1000139583 - MBCC Investments GmbH</t>
  </si>
  <si>
    <t>1000142257</t>
  </si>
  <si>
    <t>1000142257 - Technover P Spa</t>
  </si>
  <si>
    <t>Algeria</t>
  </si>
  <si>
    <t>1000151933</t>
  </si>
  <si>
    <t>1000151933 - Teknos sp. z o.o.</t>
  </si>
  <si>
    <t>BUD25_Geertruidenberg4</t>
  </si>
  <si>
    <t>600004821 - Barytes B25 PO</t>
  </si>
  <si>
    <t>1000095347</t>
  </si>
  <si>
    <t>1000095347 - KLB Kötztal Lacke + Beschichtungen GmbH</t>
  </si>
  <si>
    <t>600004822 - Barytes B25 PO 25:PA:H4:H:1050</t>
  </si>
  <si>
    <t>1000056289</t>
  </si>
  <si>
    <t>1000056289 - WWRC Malaysia Sdn Bhd (220766-D)</t>
  </si>
  <si>
    <t>1000057426</t>
  </si>
  <si>
    <t>1000057426 - Multi Bouw Concepts</t>
  </si>
  <si>
    <t>1000067446</t>
  </si>
  <si>
    <t>1000067446 - Hexachem Colorants Sdn. Bhd.</t>
  </si>
  <si>
    <t>600004823 - Barytes B25 PO 25:PA:H4:H:1200</t>
  </si>
  <si>
    <t>1000010827</t>
  </si>
  <si>
    <t>1000010827 - Transmare Compounding B.V.</t>
  </si>
  <si>
    <t>1000011003</t>
  </si>
  <si>
    <t>1000011003 - Gjøco AS</t>
  </si>
  <si>
    <t>1000035971</t>
  </si>
  <si>
    <t>1000035971 - Polyplast Müller GmbH &amp; Co. KG</t>
  </si>
  <si>
    <t>1000036067</t>
  </si>
  <si>
    <t>1000036067 - Tremco CPG Poland Sp. z o.o.</t>
  </si>
  <si>
    <t>1000036143</t>
  </si>
  <si>
    <t>1000036143 - IGP Pulvertechnik AG</t>
  </si>
  <si>
    <t>1000064076</t>
  </si>
  <si>
    <t>1000064076 - Ferro South Africa (Pty) Ltd</t>
  </si>
  <si>
    <t>1000066464</t>
  </si>
  <si>
    <t>1000066464 - IGP Operations  Pl Sp Z.O.O.</t>
  </si>
  <si>
    <t>1000066879</t>
  </si>
  <si>
    <t>1000066879 - Viacor Polymer GmbH</t>
  </si>
  <si>
    <t>1000095293</t>
  </si>
  <si>
    <t>1000095293 - STO Sp. Z o.o.</t>
  </si>
  <si>
    <t>S-PL10</t>
  </si>
  <si>
    <t>S-PL10 - Sibelco Poland sp. Zoo</t>
  </si>
  <si>
    <t>600004827 - Barytes B25 PO 1000:B4S:H2:NB:1000</t>
  </si>
  <si>
    <t>1000056463</t>
  </si>
  <si>
    <t>1000056463 - Kafrit Industries (1993) Ltd</t>
  </si>
  <si>
    <t>600004849 - Barytes B8 PO 1000:B4S:H4:NB:1000</t>
  </si>
  <si>
    <t>1000065176</t>
  </si>
  <si>
    <t>1000065176 - Bruchsaler Farbenfabrik GmbH &amp; Co. Kg</t>
  </si>
  <si>
    <t>600004850 - Barytes B8 PO 25:PA:H4:H:1050</t>
  </si>
  <si>
    <t>600004860 - Barytes B15 PO 500:BA:H2:NB:1000</t>
  </si>
  <si>
    <t>1000066471</t>
  </si>
  <si>
    <t>1000066471 - Hempel Paints (Poland) Sp. Z O.O.</t>
  </si>
  <si>
    <t>600004862 - Barytes B15 PO 1000:B4S:H4:NB:1000</t>
  </si>
  <si>
    <t>1000065298</t>
  </si>
  <si>
    <t>1000065298 - Oqema APS</t>
  </si>
  <si>
    <t>600004863 - Barytes B15 PO 1000:B4S:H2:NB:1000</t>
  </si>
  <si>
    <t>1000152546</t>
  </si>
  <si>
    <t>1000152546 - Epolac (Eng. Y. Zemler) Ltd.</t>
  </si>
  <si>
    <t>600004868 - Barytes B25 PO 1000:B4S:H4:NB:1000</t>
  </si>
  <si>
    <t>1000065615</t>
  </si>
  <si>
    <t>1000065615 - Sekisui Alveo BV</t>
  </si>
  <si>
    <t>600010065 - Barytes B15 (USA) PO 25:PA:H4:H:1200</t>
  </si>
  <si>
    <t>600010304 - Barytes B3 PO 25:PA:H4:H:1050</t>
  </si>
  <si>
    <t>1000095867</t>
  </si>
  <si>
    <t>1000095867 - Beckers Industrial Coatings Italia S.p.A.</t>
  </si>
  <si>
    <t>600010305 - Barytes B5 PO 25:PA:H4:H:1050</t>
  </si>
  <si>
    <t>1000010814</t>
  </si>
  <si>
    <t>1000010814 - Jotun UAE Ltd.LLC</t>
  </si>
  <si>
    <t>1000135446</t>
  </si>
  <si>
    <t>1000135446 - Cuore BV</t>
  </si>
  <si>
    <t>1000142700</t>
  </si>
  <si>
    <t>1000142700 - Isva Vernici S.r.l</t>
  </si>
  <si>
    <t>600010308 - Barytes B4 PO 25:PA:H4:H:1050</t>
  </si>
  <si>
    <t>1000112193</t>
  </si>
  <si>
    <t>1000112193 - Akzo Nobel Coatings, S.L.U</t>
  </si>
  <si>
    <t>600015377 - Barytes B10 PO 1200:B4S:H2:H:1200</t>
  </si>
  <si>
    <t>SPC0946</t>
  </si>
  <si>
    <t>600004795 - Barytes D40 PO 750:B4S:H4:NB:750</t>
  </si>
  <si>
    <t>1000065186</t>
  </si>
  <si>
    <t>1000065186 - Caldic Deutschland GmbH</t>
  </si>
  <si>
    <t>600004801 - Barytes D80 PO 1000:B4S:H2:NB:1000</t>
  </si>
  <si>
    <t>600004828 - Barytes D80 PO 25:PA:H2:H:1200</t>
  </si>
  <si>
    <t>1000064341</t>
  </si>
  <si>
    <t>1000064341 - Mat Friction Noyon S.A.S</t>
  </si>
  <si>
    <t>1000064343</t>
  </si>
  <si>
    <t>1000064343 - Roulunds Braking Denmark Aps</t>
  </si>
  <si>
    <t>1000064435</t>
  </si>
  <si>
    <t>1000064435 - Danblock Brakes India Pvt  Ltd</t>
  </si>
  <si>
    <t>1000064536</t>
  </si>
  <si>
    <t>1000064536 - Roulunds Braking (India) Pvt Ltd.</t>
  </si>
  <si>
    <t>1000065235</t>
  </si>
  <si>
    <t>1000065235 - Mat Commercial Vehicle Prod.</t>
  </si>
  <si>
    <t>1000065521</t>
  </si>
  <si>
    <t>1000065521 - Mat Brakes India Pvt</t>
  </si>
  <si>
    <t>600004839 - Barytes D40 PO 25:PA:H4:H:1200</t>
  </si>
  <si>
    <t>1000065195</t>
  </si>
  <si>
    <t>1000065195 - Rampf Machine Systems GmbH &amp; Co. Kg</t>
  </si>
  <si>
    <t>SPC0947</t>
  </si>
  <si>
    <t>600004836 - Barytes D20 PO 25:PA:H4:H:1200</t>
  </si>
  <si>
    <t>1000065147</t>
  </si>
  <si>
    <t>1000065147 - Dorken GmbH &amp; Co Kg</t>
  </si>
  <si>
    <t>600004857 - Barytes D20 PO 940:B4S:H2:NB:940</t>
  </si>
  <si>
    <t>600010365 - Bauxite A800 PO 1200:B4S:H4:NB:1200</t>
  </si>
  <si>
    <t>1000065150</t>
  </si>
  <si>
    <t>1000065150 - Bavaria Schweisstechnik GmbH</t>
  </si>
  <si>
    <t>1000150017</t>
  </si>
  <si>
    <t>1000150017 - Optum Computational Engineering</t>
  </si>
  <si>
    <t>SPC0956</t>
  </si>
  <si>
    <t>R004 - Chromite</t>
  </si>
  <si>
    <t>600004624 - Chromite A25 PO</t>
  </si>
  <si>
    <t>1000064516</t>
  </si>
  <si>
    <t>1000064516 - Verallia Deutschland AG</t>
  </si>
  <si>
    <t>600004625 - Chromite A25 PO 25:PA:H2:H:1200</t>
  </si>
  <si>
    <t>1000065167</t>
  </si>
  <si>
    <t>1000065167 - Zahna Fliesen GmbH</t>
  </si>
  <si>
    <t>600004627 - Chromite A25 PO 1000:B4S:HEU:NB:1000</t>
  </si>
  <si>
    <t>1000010819</t>
  </si>
  <si>
    <t>1000010819 - Ströher Produktions Gmbh &amp; Co Kg</t>
  </si>
  <si>
    <t>600004628 - Chromite A25 PO 1000:B4S:H2:NB:1000</t>
  </si>
  <si>
    <t>600004629 - Chromite A38 PO</t>
  </si>
  <si>
    <t>1000056440</t>
  </si>
  <si>
    <t>1000056440 - Ardagh Glass Moerdijk BV</t>
  </si>
  <si>
    <t>1000056495</t>
  </si>
  <si>
    <t>1000056495 - De Zandberg Steenfabriek BV Rodruza</t>
  </si>
  <si>
    <t>1000064335</t>
  </si>
  <si>
    <t>1000064335 - Ardagh Glass GmbH</t>
  </si>
  <si>
    <t>1000065775</t>
  </si>
  <si>
    <t>1000065775 - Vetropack Austria GmbH</t>
  </si>
  <si>
    <t>1000098054</t>
  </si>
  <si>
    <t>1000098054 - Ardagh Glass Poland sp. z o.o.</t>
  </si>
  <si>
    <t>600004630 - Chromite A38 PO 25:PA:H2:H:1200</t>
  </si>
  <si>
    <t>1000036163</t>
  </si>
  <si>
    <t>1000036163 - Federal Mogul Friction Products Ltd</t>
  </si>
  <si>
    <t>1000036172</t>
  </si>
  <si>
    <t>1000036172 - Driv De Mexico S. De R.L. De C.V.</t>
  </si>
  <si>
    <t>Mexico</t>
  </si>
  <si>
    <t>1000036191</t>
  </si>
  <si>
    <t>1000036191 - Shine Team Global Corp</t>
  </si>
  <si>
    <t>1000036288</t>
  </si>
  <si>
    <t>1000036288 - Federal-Mogul (Chongqing) Friction Materials Co., Ltd</t>
  </si>
  <si>
    <t>1000036350</t>
  </si>
  <si>
    <t>1000036350 - O-I Glass Ltd</t>
  </si>
  <si>
    <t>1000064381</t>
  </si>
  <si>
    <t>1000064381 - Misr Glass Manufacturing Co. (Mgm)</t>
  </si>
  <si>
    <t>1000064718</t>
  </si>
  <si>
    <t>1000064718 - Federal Mogul Corporation</t>
  </si>
  <si>
    <t>1000065070</t>
  </si>
  <si>
    <t>1000065070 - Rubin Trading Jsc Rubin Glass Factory</t>
  </si>
  <si>
    <t>1000065113</t>
  </si>
  <si>
    <t>1000065113 - Glass Technology Int. GmbH</t>
  </si>
  <si>
    <t>1000065266</t>
  </si>
  <si>
    <t>1000065266 - MACRISTAL Maren Jürgs CRISTALTEC Gm</t>
  </si>
  <si>
    <t>1000065268</t>
  </si>
  <si>
    <t>1000065268 - Broll Buntpigmente GmbH &amp; Co. Kg</t>
  </si>
  <si>
    <t>1000095255</t>
  </si>
  <si>
    <t>1000095255 - AGC Glass Europe SA</t>
  </si>
  <si>
    <t>1000139859</t>
  </si>
  <si>
    <t>1000139859 - FRIMA Friction Material Reibbelag G</t>
  </si>
  <si>
    <t>600004631 - Chromite A38 PO 1000:B4S:NO:NB:1000</t>
  </si>
  <si>
    <t>1000064484</t>
  </si>
  <si>
    <t>1000064484 - Glass Alliance Ltd</t>
  </si>
  <si>
    <t>600004632 - Chromite A38 PO 1000:B4S:H4:NB:1000</t>
  </si>
  <si>
    <t>600004633 - Chromite A38 PO 1000:B4S:HEU:NB:1000</t>
  </si>
  <si>
    <t>1000009161</t>
  </si>
  <si>
    <t>1000009161 - Wienerberger OY AB</t>
  </si>
  <si>
    <t>600004634 - Chromite A38 PO 1000:B4S:H2:NB:1000</t>
  </si>
  <si>
    <t>1000010028</t>
  </si>
  <si>
    <t>1000010028 - MD Verre</t>
  </si>
  <si>
    <t>1000064477</t>
  </si>
  <si>
    <t>1000064477 - O-I France SAS</t>
  </si>
  <si>
    <t>1000064503</t>
  </si>
  <si>
    <t>1000064503 - Ylivieskan Tiili Oy</t>
  </si>
  <si>
    <t>1000065096</t>
  </si>
  <si>
    <t>1000065096 - AGC Flat Glass Czech A.S. Clen AGC Group</t>
  </si>
  <si>
    <t>1000065293</t>
  </si>
  <si>
    <t>1000065293 - Tonality GmbH</t>
  </si>
  <si>
    <t>1000070351</t>
  </si>
  <si>
    <t>1000070351 - UAB Kauno Stiklas</t>
  </si>
  <si>
    <t>600004637 - Chromite A38 PO 1200:B4S:H2:NB:1200</t>
  </si>
  <si>
    <t>600010894 - Chromite A38 PO 25:PA:H4:H:1350</t>
  </si>
  <si>
    <t>1000035379</t>
  </si>
  <si>
    <t>1000035379 - Federal-Mogul Friction Products A.S Manufacturing Division</t>
  </si>
  <si>
    <t>1000065249</t>
  </si>
  <si>
    <t>1000065249 - Federal-Mogul Bremsbelag GmbH</t>
  </si>
  <si>
    <t>1000065331</t>
  </si>
  <si>
    <t>1000065331 - Federal-Mogul Friction Products Barcelona S.L.U.</t>
  </si>
  <si>
    <t>SPC0959</t>
  </si>
  <si>
    <t>600004833 - Barytes B45 PO 25:PA:H4:H:1200</t>
  </si>
  <si>
    <t>1000010051</t>
  </si>
  <si>
    <t>1000010051 - PPG Europe Bv - LSPE</t>
  </si>
  <si>
    <t>1000036179</t>
  </si>
  <si>
    <t>1000036179 - Lavollee Chimie</t>
  </si>
  <si>
    <t>1000081209</t>
  </si>
  <si>
    <t>1000081209 - Gaches Chimies Specialites</t>
  </si>
  <si>
    <t>1000148850</t>
  </si>
  <si>
    <t>1000148850 - Stenteknik Haninge AB</t>
  </si>
  <si>
    <t>600004834 - Barytes B45 PO 1000:B4S:H2:NB:1000</t>
  </si>
  <si>
    <t>600004853 - Barytes B4010S PO 25:PA:H4:H:1200</t>
  </si>
  <si>
    <t>600004855 - Barytes B4010 PO 25:PA:H4:H:1000</t>
  </si>
  <si>
    <t>1000049072</t>
  </si>
  <si>
    <t>1000049072 - Jotun Thailand Ltd.</t>
  </si>
  <si>
    <t>600004856 - Barytes B4010 PO 25:PA:H4:H:1200</t>
  </si>
  <si>
    <t>1000064230</t>
  </si>
  <si>
    <t>1000064230 - Jotun Coatings (Zhangjiagang) Co Lt</t>
  </si>
  <si>
    <t>1000150162</t>
  </si>
  <si>
    <t>1000150162 - Primatek Est OÜ</t>
  </si>
  <si>
    <t>600004858 - Barytes B4010 PO 1200:B4S:H2:H:1200</t>
  </si>
  <si>
    <t>600011123 - Barytes B4010 (USA) PO 25:PA:H4:H:1200</t>
  </si>
  <si>
    <t>SPC0965</t>
  </si>
  <si>
    <t>600004689</t>
  </si>
  <si>
    <t>600004689 - Haematite M63 PO 25:PA:H4:H:1250</t>
  </si>
  <si>
    <t>SPC0966</t>
  </si>
  <si>
    <t>600004656 - Haematite B150 PO</t>
  </si>
  <si>
    <t>1000065277</t>
  </si>
  <si>
    <t>1000065277 - Lanxess Deutschland GmbH</t>
  </si>
  <si>
    <t>600004657 - Haematite G63 PO</t>
  </si>
  <si>
    <t>1000035476</t>
  </si>
  <si>
    <t>1000035476 - Saint Gobain Glass UK Limited UK Finance Shared Service Centre</t>
  </si>
  <si>
    <t>1000064108</t>
  </si>
  <si>
    <t>1000064108 - Saint-Gobain Innovative Materials Polska Sp. Z O.O.</t>
  </si>
  <si>
    <t>1000130275</t>
  </si>
  <si>
    <t>1000130275 - AGC Glass Seingbouse</t>
  </si>
  <si>
    <t>600004658 - Haematite G63 PO 25:PA:H2:H:1200</t>
  </si>
  <si>
    <t>1000056465</t>
  </si>
  <si>
    <t>1000056465 - Keraglass</t>
  </si>
  <si>
    <t>1000065088</t>
  </si>
  <si>
    <t>1000065088 - Metop Glass S.R.O.</t>
  </si>
  <si>
    <t>1000065275</t>
  </si>
  <si>
    <t>1000065275 - Euroglas GmbH</t>
  </si>
  <si>
    <t>1000139722</t>
  </si>
  <si>
    <t>1000139722 - Chemex Foundry Solutions GmbH</t>
  </si>
  <si>
    <t>600004661 - Haematite G63 PO 1000:B4S:H2:NB:1000</t>
  </si>
  <si>
    <t>1000064382</t>
  </si>
  <si>
    <t>1000064382 - Qingdao Stollberg &amp; Samil Co. Ltd</t>
  </si>
  <si>
    <t>1000065210</t>
  </si>
  <si>
    <t>1000065210 - Euroglas AG</t>
  </si>
  <si>
    <t>1000136041</t>
  </si>
  <si>
    <t>1000136041 - Merin Services Korlátolt Felelősség Társaság</t>
  </si>
  <si>
    <t>600004664 - Haematite H38 PO 25:PA:H2:H:1200</t>
  </si>
  <si>
    <t>1000048396</t>
  </si>
  <si>
    <t>1000048396 - Vibrantz Specialty Materials Spain</t>
  </si>
  <si>
    <t>1000056739</t>
  </si>
  <si>
    <t>1000056739 - Vesuvius Mülheim GmbH</t>
  </si>
  <si>
    <t>1000095348</t>
  </si>
  <si>
    <t>1000095348 - Gerresheimer Essen GmbH</t>
  </si>
  <si>
    <t>1000142260</t>
  </si>
  <si>
    <t>1000142260 - Pohjolan Proto Oy</t>
  </si>
  <si>
    <t>1000143602</t>
  </si>
  <si>
    <t>1000143602 - Vesuvius Mülheim GmbH</t>
  </si>
  <si>
    <t>600004665</t>
  </si>
  <si>
    <t>600004665 - Haematite H38 PO 1000:B4S:NO:NB:1000</t>
  </si>
  <si>
    <t>600004667 - Haematite H38 PO 1000:B4S:H2:NB:1000</t>
  </si>
  <si>
    <t>600004668 - Haematite H63 PO</t>
  </si>
  <si>
    <t>1000065281</t>
  </si>
  <si>
    <t>1000065281 - Tokai Erftcarbon GmbH</t>
  </si>
  <si>
    <t>600004669 - Haematite H63 PO 25:PA:H2:H:1200</t>
  </si>
  <si>
    <t>600004670</t>
  </si>
  <si>
    <t>600004670 - Haematite H63 PO 1000:B4S:NO:NB:1000</t>
  </si>
  <si>
    <t>600004671 - Haematite H63 PO 1000:B4S:HEU:NB:1000</t>
  </si>
  <si>
    <t>1000010817</t>
  </si>
  <si>
    <t>1000010817 - Deutsche Steinzeug Cremer&amp;Breuer Ag</t>
  </si>
  <si>
    <t>1000150662</t>
  </si>
  <si>
    <t>1000150662 - Deutsche Steinzeug Cremer&amp;Breuer Ag</t>
  </si>
  <si>
    <t>600004672 - Haematite H63 PO 1000:B4S:H2:NB:1000</t>
  </si>
  <si>
    <t>600004674 - Haematite W38 PO</t>
  </si>
  <si>
    <t>600004675 - Haematite W38 PO 25:PA:H2:H:1200</t>
  </si>
  <si>
    <t>600004677 - Haematite W38 PO 1000:B4S:H2:NB:1000</t>
  </si>
  <si>
    <t>1000064053</t>
  </si>
  <si>
    <t>1000064053 - Resonac Graphite Malaysia Sdn. Bhd</t>
  </si>
  <si>
    <t>1000064147</t>
  </si>
  <si>
    <t>1000064147 - O-I Germany GmbH &amp; Co. Kg</t>
  </si>
  <si>
    <t>1000064552</t>
  </si>
  <si>
    <t>1000064552 - Resonac Graphite Austria GmbH</t>
  </si>
  <si>
    <t>1000065078</t>
  </si>
  <si>
    <t>1000065078 - Vetropack S.A.</t>
  </si>
  <si>
    <t>1000065092</t>
  </si>
  <si>
    <t>1000065092 - Vetropack Moravia Glass</t>
  </si>
  <si>
    <t>600004685 - Haematite G63 PO 1000:B4S:HEU:NB:1000</t>
  </si>
  <si>
    <t>1000066555</t>
  </si>
  <si>
    <t>1000066555 - Euroglas Polska Sp. Z O.O.</t>
  </si>
  <si>
    <t>600004688 - Haematite W38 PO 1000:B4:H2:NB:1000</t>
  </si>
  <si>
    <t>1000095711</t>
  </si>
  <si>
    <t>1000095711 - Vetropack Nemsova S.R.O</t>
  </si>
  <si>
    <t>600010181 - Haematite H38 PO 1000:B4S:H4:NB:1000</t>
  </si>
  <si>
    <t>600011137 - Haematite H150 PO 1000:B4S:H2:NB:1000</t>
  </si>
  <si>
    <t>600015567 - Haematite Z63 PO 1000:B4S:HEU:NB:1000</t>
  </si>
  <si>
    <t>SPC0972</t>
  </si>
  <si>
    <t>S005 - Manganese</t>
  </si>
  <si>
    <t>600003826 - Manganese E45 PO</t>
  </si>
  <si>
    <t>1000065184</t>
  </si>
  <si>
    <t>1000065184 - Spang GmbH &amp; Co. Kg</t>
  </si>
  <si>
    <t>1000065260</t>
  </si>
  <si>
    <t>1000065260 - Ziegelwerk Oberlausitz GmbH</t>
  </si>
  <si>
    <t>600003830 - Manganese E45 PO 1000:B4S:HEU:NB:1000</t>
  </si>
  <si>
    <t>1000065152</t>
  </si>
  <si>
    <t>1000065152 - Scheurich GmbH</t>
  </si>
  <si>
    <t>600004500 - Manganese A45 PO</t>
  </si>
  <si>
    <t>1000117758</t>
  </si>
  <si>
    <t>1000117758 - Schermbecker Building Products GmbH</t>
  </si>
  <si>
    <t>600004501 - Manganese A45 PO 25:PA:H2:H:1050</t>
  </si>
  <si>
    <t>1000005226</t>
  </si>
  <si>
    <t>1000005226 - Aquitex-Acab. Químicos Texteis, S.A</t>
  </si>
  <si>
    <t>1000098312</t>
  </si>
  <si>
    <t>1000098312 - Schäfer Metallurgie GmbH</t>
  </si>
  <si>
    <t>600004502 - Manganese A45 PO 1000:B4S:NO:NB:1000</t>
  </si>
  <si>
    <t>600004504 - Manganese A45 PO 1000:B4S:H2:NB:1000</t>
  </si>
  <si>
    <t>1000064461</t>
  </si>
  <si>
    <t>1000064461 - Vandersanden – Locatie Tolkamer De Bijlandt BV</t>
  </si>
  <si>
    <t>1000142753</t>
  </si>
  <si>
    <t>1000142753 - Papadopoulou Vasiliki Grigorios</t>
  </si>
  <si>
    <t>600004505 - Manganese C45 PO</t>
  </si>
  <si>
    <t>1000065111</t>
  </si>
  <si>
    <t>1000065111 - Feldhaus Ton-Vertriebs GmbH</t>
  </si>
  <si>
    <t>1000098108</t>
  </si>
  <si>
    <t>1000098108 - Olfry-Ziegelwerke GmbH &amp; Co. Kg</t>
  </si>
  <si>
    <t>600004506 - Manganese C45 PO 25:PA:H2:H:1050</t>
  </si>
  <si>
    <t>1000035698</t>
  </si>
  <si>
    <t>1000035698 - Wienerberger Limited</t>
  </si>
  <si>
    <t>1000035782</t>
  </si>
  <si>
    <t>1000035782 - PJ Colours Ltd (T/A Procter Johnson</t>
  </si>
  <si>
    <t>1000064504</t>
  </si>
  <si>
    <t>1000064504 - Cegielnia Dąbrowka Zbigniew Zawadzk</t>
  </si>
  <si>
    <t>1000064570</t>
  </si>
  <si>
    <t>1000064570 - Steenbakkerij Van Membruggen</t>
  </si>
  <si>
    <t>1000065129</t>
  </si>
  <si>
    <t>1000065129 - Reimbold &amp; Strick Handels- und Entwicklungsgesellscha</t>
  </si>
  <si>
    <t>1000066520</t>
  </si>
  <si>
    <t>1000066520 - Wienerberger D.O.O.</t>
  </si>
  <si>
    <t>600004507 - Manganese C45 PO 1000:B4S:NO:NB:1000</t>
  </si>
  <si>
    <t>1000065865</t>
  </si>
  <si>
    <t>1000065865 - Mathyi C.V.</t>
  </si>
  <si>
    <t>600004508 - Manganese C45 PO 1000:B4S:HEU:NB:1000</t>
  </si>
  <si>
    <t>600004509 - Manganese C45 PO 1000:B4S:H2:NB:1000</t>
  </si>
  <si>
    <t>1000065127</t>
  </si>
  <si>
    <t>1000065127 - Josef Coenen GmbH &amp; Co.Kg Ziegel- Und Klinkerwerk</t>
  </si>
  <si>
    <t>600004512 - Manganese K45 PO</t>
  </si>
  <si>
    <t>1000065280</t>
  </si>
  <si>
    <t>1000065280 - Girnghuber GmbH</t>
  </si>
  <si>
    <t>600004513 - Manganese K45 PO 25:PA:H2:H:1050</t>
  </si>
  <si>
    <t>1000056522</t>
  </si>
  <si>
    <t>1000056522 - Damianos M Stroumboulis S.A.</t>
  </si>
  <si>
    <t>1000064047</t>
  </si>
  <si>
    <t>1000064047 - Cover Asia Co., Ltd.</t>
  </si>
  <si>
    <t>1000064349</t>
  </si>
  <si>
    <t>1000064349 - Kinsei Matec Co., Ltd.</t>
  </si>
  <si>
    <t>1000064551</t>
  </si>
  <si>
    <t>1000064551 - Bts Brandschutz Technologie Systeme</t>
  </si>
  <si>
    <t>1000065218</t>
  </si>
  <si>
    <t>1000065218 - Kurt Hacke GmbH</t>
  </si>
  <si>
    <t>1000123115</t>
  </si>
  <si>
    <t>1000123115 - Akcoat Ileri Kim.Kap.Mlz.San.Tic. A</t>
  </si>
  <si>
    <t>1000125814</t>
  </si>
  <si>
    <t>1000125814 - TK Greenolution Co., Ltd.</t>
  </si>
  <si>
    <t>1000150482</t>
  </si>
  <si>
    <t>1000150482 - Bluestone Germany GmbH</t>
  </si>
  <si>
    <t>600004515 - Manganese K45 PO 1000:B4S:H2:NB:1000</t>
  </si>
  <si>
    <t>1000064545</t>
  </si>
  <si>
    <t>1000064545 - Isomag GmbH</t>
  </si>
  <si>
    <t>600004516 - Manganese K75 PO</t>
  </si>
  <si>
    <t>600004517 - Manganese K75 PO 25:PA:H2:H:1050</t>
  </si>
  <si>
    <t>1000058094</t>
  </si>
  <si>
    <t>1000058094 - Erlus A.G.</t>
  </si>
  <si>
    <t>1000064294</t>
  </si>
  <si>
    <t>1000064294 - PPH Standard Sp. Z O.O.</t>
  </si>
  <si>
    <t>1000064334</t>
  </si>
  <si>
    <t>1000064334 - Stanchem Sp. Z.O.O. Przedsiębiorstwo  Chemiczne</t>
  </si>
  <si>
    <t>1000105410</t>
  </si>
  <si>
    <t>1000105410 - Krátoška Chemin, spol. s r.o.</t>
  </si>
  <si>
    <t>600004519 - Manganese K75 PO 1000:B4S:NO:NB:1000</t>
  </si>
  <si>
    <t>600004520 - Manganese K75 PO 1000:B4S:H2:NB:1000</t>
  </si>
  <si>
    <t>1000056736</t>
  </si>
  <si>
    <t>1000056736 - Lincoln Electric Deutschland GmbH</t>
  </si>
  <si>
    <t>1000064026</t>
  </si>
  <si>
    <t>1000064026 - Jharkhand Grind Chem Pvt. Ltd</t>
  </si>
  <si>
    <t>1000064214</t>
  </si>
  <si>
    <t>1000064214 - Chemirex Co Ltd</t>
  </si>
  <si>
    <t>1000064222</t>
  </si>
  <si>
    <t>1000064222 - Oerlikon Kaynak Elektrodlari Ve</t>
  </si>
  <si>
    <t>1000064229</t>
  </si>
  <si>
    <t>1000064229 - Eastern Pearl Co., Ltd</t>
  </si>
  <si>
    <t>1000064429</t>
  </si>
  <si>
    <t>1000064429 - Panasonic Procurement Asia Pacific</t>
  </si>
  <si>
    <t>Singapore</t>
  </si>
  <si>
    <t>600010008 - Manganese K75 PO 25:PA:H4:H:1200</t>
  </si>
  <si>
    <t>1000066478</t>
  </si>
  <si>
    <t>1000066478 - Advanced Power Solutions Poland S.A.</t>
  </si>
  <si>
    <t>1000138314</t>
  </si>
  <si>
    <t>1000138314 - Advanced Power Solutions NV</t>
  </si>
  <si>
    <t>SPC0978</t>
  </si>
  <si>
    <t>M000 - Mineral Sands</t>
  </si>
  <si>
    <t>600011176 - Rutile 75 PO 1200:B4S:H2:NB:1200</t>
  </si>
  <si>
    <t>1000064488</t>
  </si>
  <si>
    <t>1000064488 - Minco Limited</t>
  </si>
  <si>
    <t>Hong Kong</t>
  </si>
  <si>
    <t>600011177 - Rutile 45 PO 1200:B4S:H2:NB:1200</t>
  </si>
  <si>
    <t>600015154 - Rutile SLPG PO 1000:B4S:H2:NB:1000</t>
  </si>
  <si>
    <t>1000067415</t>
  </si>
  <si>
    <t>1000067415 - Pakistan Oxygen Limited</t>
  </si>
  <si>
    <t>Pakistan</t>
  </si>
  <si>
    <t>600015496 - Rutile KFR90 PO 1000:B4S:H2:NB:1000</t>
  </si>
  <si>
    <t>1000064209</t>
  </si>
  <si>
    <t>1000064209 - Mico Group Ltd</t>
  </si>
  <si>
    <t>1000135178</t>
  </si>
  <si>
    <t>1000135178 - Minelco Trading Company, LLC</t>
  </si>
  <si>
    <t>700002080 - Rutile KFR 90 PO 1000:B4:S2:NB:1000</t>
  </si>
  <si>
    <t>1000005822</t>
  </si>
  <si>
    <t>1000005822 - Itaca S.A.</t>
  </si>
  <si>
    <t>1000031530</t>
  </si>
  <si>
    <t>1000031530 - Colorobbia Italia S.p.A.</t>
  </si>
  <si>
    <t>BUD25_Geertruidenberg5</t>
  </si>
  <si>
    <t>SPC0980</t>
  </si>
  <si>
    <t>600003745 - Wollastonite A90 PO 1250:B4:H4:NB:1250</t>
  </si>
  <si>
    <t>600003748 - Wollastonite A90 PO</t>
  </si>
  <si>
    <t>1000065536</t>
  </si>
  <si>
    <t>1000065536 - Industrie Bitossi S.p.A.</t>
  </si>
  <si>
    <t>600003749 - Wollastonite A90 PO 25:PA:H2:H:1200</t>
  </si>
  <si>
    <t>1000118597</t>
  </si>
  <si>
    <t>1000118597 - Miba Fibertec s.r.o.</t>
  </si>
  <si>
    <t>600003752 - Wollastonite A90 PO 1250:B4S:H4:NB:1250</t>
  </si>
  <si>
    <t>600003766 - Wollastonite G20 PO</t>
  </si>
  <si>
    <t>1000011135</t>
  </si>
  <si>
    <t>1000011135 - Geberit Production OY</t>
  </si>
  <si>
    <t>1000118870</t>
  </si>
  <si>
    <t>1000118870 - Ceramica Dolomite SpA</t>
  </si>
  <si>
    <t>600003767 - Wollastonite G20 PO 25:PA:H2:H:1200</t>
  </si>
  <si>
    <t>1000009997</t>
  </si>
  <si>
    <t>1000009997 - Geberit Production AB</t>
  </si>
  <si>
    <t>1000010056</t>
  </si>
  <si>
    <t>1000010056 - 3M Precision Grinding Gmbh</t>
  </si>
  <si>
    <t>1000010816</t>
  </si>
  <si>
    <t>1000010816 - Laufen Austria AG</t>
  </si>
  <si>
    <t>1000035899</t>
  </si>
  <si>
    <t>1000035899 - Denby Potteries Ltd</t>
  </si>
  <si>
    <t>1000056050</t>
  </si>
  <si>
    <t>1000056050 - Polyvision NV</t>
  </si>
  <si>
    <t>1000056738</t>
  </si>
  <si>
    <t>1000056738 - Imerys Tableware Deutschland GmbH</t>
  </si>
  <si>
    <t>1000058120</t>
  </si>
  <si>
    <t>1000058120 - Aluminium Casthouse Technologies Lt</t>
  </si>
  <si>
    <t>1000064525</t>
  </si>
  <si>
    <t>1000064525 - Das Metalurji Makine Sanayi ve Ticaret Limited Sirketi</t>
  </si>
  <si>
    <t>1000065074</t>
  </si>
  <si>
    <t>1000065074 - Speira Recycling Services Germany G</t>
  </si>
  <si>
    <t>1000066506</t>
  </si>
  <si>
    <t>1000066506 - Vibrantz Performance Pigments Roman S.R.L</t>
  </si>
  <si>
    <t>1000067427</t>
  </si>
  <si>
    <t>1000067427 - Laufen CZ S.R.O.</t>
  </si>
  <si>
    <t>1000096307</t>
  </si>
  <si>
    <t>1000096307 - AKM Metalurji San. Temsilcilik ve Dış Tic. Ltd. Şti</t>
  </si>
  <si>
    <t>1000098222</t>
  </si>
  <si>
    <t>1000098222 - Hans Wolbring GmbH Keramischerbedar</t>
  </si>
  <si>
    <t>1000136378</t>
  </si>
  <si>
    <t>1000136378 - Kingspan Insulation Limited</t>
  </si>
  <si>
    <t>600003768 - Wollastonite G20 PO 1000:B4S:H2:NB:1000</t>
  </si>
  <si>
    <t>1000006158</t>
  </si>
  <si>
    <t>1000006158 - Quimidroga / Henkel</t>
  </si>
  <si>
    <t>1000076111</t>
  </si>
  <si>
    <t>1000076111 - Colores Ceramicos de Tortosa</t>
  </si>
  <si>
    <t>1000119004</t>
  </si>
  <si>
    <t>1000119004 - Fysol SAS</t>
  </si>
  <si>
    <t>600003770 - Wollastonite G20 PO 1000:B4:H2:NB:1000</t>
  </si>
  <si>
    <t>600003771 - Wollastonite G38 PO</t>
  </si>
  <si>
    <t>1000065175</t>
  </si>
  <si>
    <t>1000065175 - Duravit A.G.</t>
  </si>
  <si>
    <t>600003772 - Wollastonite G38 PO 25:PA:H2:H:1200</t>
  </si>
  <si>
    <t>1000009165</t>
  </si>
  <si>
    <t>1000009165 - Keramik Laufen AG</t>
  </si>
  <si>
    <t>1000009996</t>
  </si>
  <si>
    <t>1000009996 - Geberit Produkcja sp. z o.o.</t>
  </si>
  <si>
    <t>1000035443</t>
  </si>
  <si>
    <t>1000035443 - SIG Trading Ltd</t>
  </si>
  <si>
    <t>1000035663</t>
  </si>
  <si>
    <t>1000035663 - Roca Bulgaria AD</t>
  </si>
  <si>
    <t>1000036337</t>
  </si>
  <si>
    <t>1000036337 - Sphinx For Sanitaryware Production</t>
  </si>
  <si>
    <t>1000064039</t>
  </si>
  <si>
    <t>1000064039 - Jars Céramistes</t>
  </si>
  <si>
    <t>1000064547</t>
  </si>
  <si>
    <t>1000064547 - Rich. Klinger Dichtungstechnik GmbH &amp; Co. Kg</t>
  </si>
  <si>
    <t>1000065265</t>
  </si>
  <si>
    <t>1000065265 - Systemceram GmbH &amp; Co. Kg</t>
  </si>
  <si>
    <t>1000066501</t>
  </si>
  <si>
    <t>1000066501 - SC Apulum Sa Porcelain Factory</t>
  </si>
  <si>
    <t>1000134527</t>
  </si>
  <si>
    <t>1000134527 - Koninklijke Tichelaar Makkum</t>
  </si>
  <si>
    <t>1000149873</t>
  </si>
  <si>
    <t>1000149873 - LAUFEN Schweiz AG</t>
  </si>
  <si>
    <t>1000150024</t>
  </si>
  <si>
    <t>1000150024 - Concept Chemicals and Coatings Ltd</t>
  </si>
  <si>
    <t>600003773 - Wollastonite G38 PO 1000:B4S:NO:NB:1000</t>
  </si>
  <si>
    <t>1000064180</t>
  </si>
  <si>
    <t>1000064180 - Roca Polska Sp. Z O.O.</t>
  </si>
  <si>
    <t>600003774 - Wollastonite G38 PO 1000:B4S:H2:NB:1000</t>
  </si>
  <si>
    <t>1000005155</t>
  </si>
  <si>
    <t>1000005155 - Torrecid S.A.</t>
  </si>
  <si>
    <t>1000035489</t>
  </si>
  <si>
    <t>1000035489 - Ideal Standard International NV</t>
  </si>
  <si>
    <t>1000035551</t>
  </si>
  <si>
    <t>1000035551 - Ideal Standard Vidima AD</t>
  </si>
  <si>
    <t>1000058078</t>
  </si>
  <si>
    <t>1000058078 - Colorobbia Polska Sp Z O O</t>
  </si>
  <si>
    <t>1000065384</t>
  </si>
  <si>
    <t>1000065384 - Ascometal Fos Sur Mer</t>
  </si>
  <si>
    <t>1000098024</t>
  </si>
  <si>
    <t>1000098024 - Zakłady Ceramiczne Bolesławiec W Bolesławcu Sp.Z O.O</t>
  </si>
  <si>
    <t>600003775 - Wollastonite M75 PO</t>
  </si>
  <si>
    <t>600003776 - Wollastonite M75 PO 25:PA:H2:H:1200</t>
  </si>
  <si>
    <t>1000009159</t>
  </si>
  <si>
    <t>1000009159 - AB Indesko</t>
  </si>
  <si>
    <t>600003778 - Wollastonite M75 PO 1000:B4S:H2:NB:1000</t>
  </si>
  <si>
    <t>1000066437</t>
  </si>
  <si>
    <t>1000066437 - Martens Keramiek</t>
  </si>
  <si>
    <t>600003781 - Wollastonite G20 PO 25:PA:H4:H:1200</t>
  </si>
  <si>
    <t>1000010804</t>
  </si>
  <si>
    <t>1000010804 - El Mohandes Jotun SAE</t>
  </si>
  <si>
    <t>1000036155</t>
  </si>
  <si>
    <t>1000036155 - Thermaset Limited</t>
  </si>
  <si>
    <t>1000064330</t>
  </si>
  <si>
    <t>1000064330 - Jotun Paints Co. Llc</t>
  </si>
  <si>
    <t>Oman</t>
  </si>
  <si>
    <t>1000066460</t>
  </si>
  <si>
    <t>1000066460 - Speira Recycling Services Norway</t>
  </si>
  <si>
    <t>1000142161</t>
  </si>
  <si>
    <t>1000142161 - Jotun MEIA FZ</t>
  </si>
  <si>
    <t>600003790 - Wollastonite G38 PO 25:PA:H4:H:1200</t>
  </si>
  <si>
    <t>1000064329</t>
  </si>
  <si>
    <t>1000064329 - Botz GmbH</t>
  </si>
  <si>
    <t>600003791 - Wollastonite G38 PO 1000:B4S:H4:NB:1000</t>
  </si>
  <si>
    <t>600003793 - Wollastonite M75 PO 1000:B4S:HEU:NB:1000</t>
  </si>
  <si>
    <t>600004982 - TREMIN 939-300FST PS 25:PA:H4:H:1000</t>
  </si>
  <si>
    <t>600004986 - TREMIN 939-302 PO 25:PA:H4:H:1000</t>
  </si>
  <si>
    <t>600015367 - TREMIN 939-302 PS 800:B4S:H4:NB:800</t>
  </si>
  <si>
    <t>600016272 - Wollastonite G38X PO 1000:B4S:H2:NB:1000</t>
  </si>
  <si>
    <t>600016273 - Wollastonite G38 X PO 25:PA:H2:H:1200</t>
  </si>
  <si>
    <t>1000036182</t>
  </si>
  <si>
    <t>1000036182 - Univar Solutions B.V.</t>
  </si>
  <si>
    <t>SPC0981</t>
  </si>
  <si>
    <t>600003754 - Wollastonite A5000 GR</t>
  </si>
  <si>
    <t>600003756 - Wollastonite A5000 GR1200:B4S:H4:NB:1200</t>
  </si>
  <si>
    <t>600003786 - Wollastonite A7020GS 1000:B4S:H2:NB:1000</t>
  </si>
  <si>
    <t>SPC0992</t>
  </si>
  <si>
    <t>600003921 - Fer C180 F PO</t>
  </si>
  <si>
    <t>1000095403</t>
  </si>
  <si>
    <t>1000095403 - Tropag O.H. Ritter GmbH</t>
  </si>
  <si>
    <t>600003922 - Fer C180 F PO 25:PA:H2:H:1200</t>
  </si>
  <si>
    <t>1000056588</t>
  </si>
  <si>
    <t>1000056588 - Nuscience Belgium NV</t>
  </si>
  <si>
    <t>1000056682</t>
  </si>
  <si>
    <t>1000056682 - Transmare Chemie NV</t>
  </si>
  <si>
    <t>1000064252</t>
  </si>
  <si>
    <t>1000064252 - Trouw Nutrition GB</t>
  </si>
  <si>
    <t>1000064312</t>
  </si>
  <si>
    <t>1000064312 - Industrial Welding Corporation</t>
  </si>
  <si>
    <t>Philippines</t>
  </si>
  <si>
    <t>1000064650</t>
  </si>
  <si>
    <t>1000064650 - Life Supplies NV</t>
  </si>
  <si>
    <t>1000065497</t>
  </si>
  <si>
    <t>1000065497 - Agrifirm Magyarorszag Zrt</t>
  </si>
  <si>
    <t>1000065501</t>
  </si>
  <si>
    <t>1000065501 - Icc-Chemol Kereskedelmi Es Forgalma</t>
  </si>
  <si>
    <t>1000111652</t>
  </si>
  <si>
    <t>1000111652 - Trychem FZCO</t>
  </si>
  <si>
    <t>1000113656</t>
  </si>
  <si>
    <t>1000113656 - De Heus Premix B.V.</t>
  </si>
  <si>
    <t>1000156771</t>
  </si>
  <si>
    <t>1000156771 - Feed-Trade BV</t>
  </si>
  <si>
    <t>600003924 - Fer C180 F PO 1000:B4S:H4:NB:1000</t>
  </si>
  <si>
    <t>1000065565</t>
  </si>
  <si>
    <t>1000065565 - Trouw Nutrition Nederland</t>
  </si>
  <si>
    <t>600011120 - Fer DRILL C180 PO 1000:B4S:H2:NB:1000</t>
  </si>
  <si>
    <t>1000124987</t>
  </si>
  <si>
    <t>1000124987 - N.C.R. Biochemical Spa</t>
  </si>
  <si>
    <t>600011126 - Fer C180 F PO 1000:B4S:H2:NB:1000</t>
  </si>
  <si>
    <t>1000064455</t>
  </si>
  <si>
    <t>1000064455 - Phibro Animal Health Ltd</t>
  </si>
  <si>
    <t>600016864 - Fer C 45 PO 1000:B4S:H2:NB:1000</t>
  </si>
  <si>
    <t>1000157013</t>
  </si>
  <si>
    <t>1000157013 - Merichem Technologies, LLC</t>
  </si>
  <si>
    <t>SPC1033</t>
  </si>
  <si>
    <t>600004764 - Bauxite A90 PO 1000:B4S:H2:NB:1000</t>
  </si>
  <si>
    <t>1000035939</t>
  </si>
  <si>
    <t>1000035939 - Ceramica Catalano S.p.A.</t>
  </si>
  <si>
    <t>600004765 - Bauxite A180 PO</t>
  </si>
  <si>
    <t>600004766 - Bauxite A180 PO 25:PA:H2:H:1200</t>
  </si>
  <si>
    <t>1000017157</t>
  </si>
  <si>
    <t>1000017157 - ESAB India Limited</t>
  </si>
  <si>
    <t>1000064037</t>
  </si>
  <si>
    <t>1000064037 - Thermal Ceramic De France</t>
  </si>
  <si>
    <t>1000064311</t>
  </si>
  <si>
    <t>1000064311 - Theleico Schleiftechnik GmbH &amp; Co.</t>
  </si>
  <si>
    <t>1000066090</t>
  </si>
  <si>
    <t>1000066090 - Moors Ovenbouw BV</t>
  </si>
  <si>
    <t>600004768 - Bauxite A180 PO 1000:B4S:H4:NB:1000</t>
  </si>
  <si>
    <t>600004770 - Bauxite A180 PO 1000:B4S:H2:NB:1000</t>
  </si>
  <si>
    <t>1000064118</t>
  </si>
  <si>
    <t>1000064118 - ESAB Welding &amp; Cutting</t>
  </si>
  <si>
    <t>1000141479</t>
  </si>
  <si>
    <t>1000141479 - LMG Endüstriyel Ürünler ve Ham madd ve San. A.Ş.</t>
  </si>
  <si>
    <t>600004773 - Bauxite A25 PO 500:BA:H2:NB:1000</t>
  </si>
  <si>
    <t>1000064089</t>
  </si>
  <si>
    <t>1000064089 - Hempel (Korea) Co Ltd</t>
  </si>
  <si>
    <t>1000064241</t>
  </si>
  <si>
    <t>1000064241 - Hempel Manufacturing (Malaysia) Sdn Bhd</t>
  </si>
  <si>
    <t>1000064373</t>
  </si>
  <si>
    <t>1000064373 - Pinturas Hempel, S.A</t>
  </si>
  <si>
    <t>1000073788</t>
  </si>
  <si>
    <t>1000073788 - Ogm-Bi</t>
  </si>
  <si>
    <t>600009114 - Bauxite A180 PO 1250:B4S:H4:NB:1250</t>
  </si>
  <si>
    <t>600010214 - Bauxite A25 PO 25:PA:H2:H:1200</t>
  </si>
  <si>
    <t>1000024115</t>
  </si>
  <si>
    <t>1000024115 - John Winter and Company Ltd</t>
  </si>
  <si>
    <t>1000035471</t>
  </si>
  <si>
    <t>1000035471 - International Paint Limited</t>
  </si>
  <si>
    <t>1000064063</t>
  </si>
  <si>
    <t>1000064063 - P.T. Hempel Indonesia</t>
  </si>
  <si>
    <t>1000073805</t>
  </si>
  <si>
    <t>1000073805 - Charlotte Chemical Inc</t>
  </si>
  <si>
    <t>1000111552</t>
  </si>
  <si>
    <t>1000111552 - Bromölla SpecialKeramik AB</t>
  </si>
  <si>
    <t>600013411 - Bauxite A180 PO 1250:B4SB:H4:NB:1250</t>
  </si>
  <si>
    <t>1000064529</t>
  </si>
  <si>
    <t>1000064529 - Minco UA LLC</t>
  </si>
  <si>
    <t>NLG2</t>
  </si>
  <si>
    <t>Trading Ecomineraal</t>
  </si>
  <si>
    <t>SPC1003</t>
  </si>
  <si>
    <t>K001 - Fly Ash</t>
  </si>
  <si>
    <t>700000025 - Fly Ash AVI PO</t>
  </si>
  <si>
    <t>1000058137</t>
  </si>
  <si>
    <t>1000058137 - Attero BV</t>
  </si>
  <si>
    <t>1000064511</t>
  </si>
  <si>
    <t>1000064511 - N.V. HVC (Energie uit afval) AFLEVERLOCATIE ALKMAAR</t>
  </si>
  <si>
    <t>1000066364</t>
  </si>
  <si>
    <t>1000066364 - AEB Exploitatie BV Financiele Administratie</t>
  </si>
  <si>
    <t>1000095330</t>
  </si>
  <si>
    <t>1000095330 - N.V. HVC D (Energie uit afval) Afleverlocatie Dordrecht</t>
  </si>
  <si>
    <t>1000105603</t>
  </si>
  <si>
    <t>1000105603 - PreZero Energy Roosendaal BV</t>
  </si>
  <si>
    <t>700000026 - Fly Ash SVI PO</t>
  </si>
  <si>
    <t>1000058028</t>
  </si>
  <si>
    <t>1000058028 - DRSH Zuiveringsslib N.V.</t>
  </si>
  <si>
    <t>700000027 - Fly Ash BEC PO</t>
  </si>
  <si>
    <t>700002715 - FLY ASH PAPER SLUDGE VAS BULK PO</t>
  </si>
  <si>
    <t>1000139895</t>
  </si>
  <si>
    <t>1000139895 - Eska B.V.</t>
  </si>
  <si>
    <t>SPC1046</t>
  </si>
  <si>
    <t>700000028</t>
  </si>
  <si>
    <t>700000028 - RGR Salt SVI 19.01.07* GS</t>
  </si>
  <si>
    <t>700000029</t>
  </si>
  <si>
    <t>700000029 - RGR Salt AVI 19.01.07* GS</t>
  </si>
  <si>
    <t>Winterswijk</t>
  </si>
  <si>
    <t>600005114 - Ca-Carb 170 PO</t>
  </si>
  <si>
    <t>1000058133</t>
  </si>
  <si>
    <t>1000058133 - Besix Infra Nederland BV</t>
  </si>
  <si>
    <t>1000065655</t>
  </si>
  <si>
    <t>1000065655 - Asfalt Productie Rotterdam Rijnmond (APRR) B.V.</t>
  </si>
  <si>
    <t>1000065782</t>
  </si>
  <si>
    <t>1000065782 - Asfaltcentrale Nijkerk Vof</t>
  </si>
  <si>
    <t>1000066046</t>
  </si>
  <si>
    <t>1000066046 - Asfaltproductie De Eem BV</t>
  </si>
  <si>
    <t>1000066066</t>
  </si>
  <si>
    <t>1000066066 - Asfalt Produktie Nijmegen BV</t>
  </si>
  <si>
    <t>1000066083</t>
  </si>
  <si>
    <t>1000066083 - KWS Infra BV</t>
  </si>
  <si>
    <t>1000066085</t>
  </si>
  <si>
    <t>1000066085 - Asfalt Productie Kootstertille BV</t>
  </si>
  <si>
    <t>1000066172</t>
  </si>
  <si>
    <t>1000066172 - Asfaltcentrale Rotterdam BV</t>
  </si>
  <si>
    <t>1000066204</t>
  </si>
  <si>
    <t>1000066204 - Asfalt Productie Regio Amsterdam BV</t>
  </si>
  <si>
    <t>1000066221</t>
  </si>
  <si>
    <t>1000066221 - Asfalt Centrale Twente BV</t>
  </si>
  <si>
    <t>1000066402</t>
  </si>
  <si>
    <t>1000066402 - Asfalt Productie Tiel (Apt) BV</t>
  </si>
  <si>
    <t>1000073764</t>
  </si>
  <si>
    <t>1000073764 - Asfalt Produktie Maatschappij BV</t>
  </si>
  <si>
    <t>1000073785</t>
  </si>
  <si>
    <t>1000073785 - Asfaltnu Deventer</t>
  </si>
  <si>
    <t>1000095362</t>
  </si>
  <si>
    <t>1000095362 - Asfaltnu C.V.</t>
  </si>
  <si>
    <t>600005115 - Ca-Carb 30 PO</t>
  </si>
  <si>
    <t>600005126 - Ca-Carb W700 PO</t>
  </si>
  <si>
    <t>600005131 - Ca-Carb WKAL PO</t>
  </si>
  <si>
    <t>1000151110</t>
  </si>
  <si>
    <t>1000151110 - Baltussen Wanroij BV ChampFood International</t>
  </si>
  <si>
    <t>600011115 - Ca-Carb WKAL PO 1000:B4S:S4:NB:1000</t>
  </si>
  <si>
    <t>600005133 - Composite WSK60 PO</t>
  </si>
  <si>
    <t>600007770 - Composite W50K PO</t>
  </si>
  <si>
    <t>1000065761</t>
  </si>
  <si>
    <t>1000065761 - Gebroeders Van Der Lee Vof</t>
  </si>
  <si>
    <t>1000065854</t>
  </si>
  <si>
    <t>1000065854 - Asfalt Centrale Bovenveld B.V.</t>
  </si>
  <si>
    <t>1000066024</t>
  </si>
  <si>
    <t>1000066024 - Asfalt Centrale Over Betuwe BV</t>
  </si>
  <si>
    <t>600007771 - Composite W60K PO</t>
  </si>
  <si>
    <t>1000065740</t>
  </si>
  <si>
    <t>1000065740 - Aph BV</t>
  </si>
  <si>
    <t>1000066073</t>
  </si>
  <si>
    <t>1000066073 - Asfalt Productie Westerbroek</t>
  </si>
  <si>
    <t>1000066082</t>
  </si>
  <si>
    <t>1000066082 - KWS Infra BV</t>
  </si>
  <si>
    <t>600009095 - Composite W40K PO</t>
  </si>
  <si>
    <t>1000066081</t>
  </si>
  <si>
    <t>1000066081 - KWS Infra B.V. Vestiging Zwolle - L</t>
  </si>
  <si>
    <t>600010804 - Composite W50K+ PO</t>
  </si>
  <si>
    <t>600013446 - Composite 40K+ PO</t>
  </si>
  <si>
    <t>600017020 - Composite WINF-R90 PO</t>
  </si>
  <si>
    <t>1000150606</t>
  </si>
  <si>
    <t>1000150606 - Soprema NL B.V.</t>
  </si>
  <si>
    <t>SPC0600</t>
  </si>
  <si>
    <t>600004481 - Manganese B5005 GS</t>
  </si>
  <si>
    <t>1000010039</t>
  </si>
  <si>
    <t>1000010039 - Knauf Insulation Sprl</t>
  </si>
  <si>
    <t>1000010776</t>
  </si>
  <si>
    <t>1000010776 - Saint Gobain Sweden AB</t>
  </si>
  <si>
    <t>1000035592</t>
  </si>
  <si>
    <t>1000035592 - Knauf Insulation Limited</t>
  </si>
  <si>
    <t>1000082021</t>
  </si>
  <si>
    <t>1000082021 - Ursa France Sas</t>
  </si>
  <si>
    <t>600004484 - Manganese B5005 GS 1000:B4S:S4:NB:1000</t>
  </si>
  <si>
    <t>1000005139</t>
  </si>
  <si>
    <t>1000005139 - Ardagh Glass Limited Acc. Payable Dept, Netdocs</t>
  </si>
  <si>
    <t>1000010026</t>
  </si>
  <si>
    <t>1000010026 - Ursa Benelux BV</t>
  </si>
  <si>
    <t>1000064179</t>
  </si>
  <si>
    <t>1000064179 - Saint-Gobain Construction Products Polska Sp.Z O.O.</t>
  </si>
  <si>
    <t>1000065488</t>
  </si>
  <si>
    <t>1000065488 - Superglass Insulation Ltd</t>
  </si>
  <si>
    <t>1000153288</t>
  </si>
  <si>
    <t>1000153288 - URSA Deutschland GmbH</t>
  </si>
  <si>
    <t>SPC0601</t>
  </si>
  <si>
    <t>600004498 - Manganese AS4570 SL</t>
  </si>
  <si>
    <t>600004499 - Manganese AS4570 SL 1800:CP:NO:NB:1800</t>
  </si>
  <si>
    <t>1000056068</t>
  </si>
  <si>
    <t>1000056068 - Breukers Bouwmaterialen B.V.</t>
  </si>
  <si>
    <t>1000065141</t>
  </si>
  <si>
    <t>1000065141 - Hollager Ziegelwerk Berentelg &amp; Hebrok GmbH &amp; Co. Kg</t>
  </si>
  <si>
    <t>1000065231</t>
  </si>
  <si>
    <t>1000065231 - Hagemeister GmbH &amp; Co. Kg</t>
  </si>
  <si>
    <t>1000066572</t>
  </si>
  <si>
    <t>1000066572 - Recker Ziegelwerk Berentelg &amp; Hebr</t>
  </si>
  <si>
    <t>1000098488</t>
  </si>
  <si>
    <t>1000098488 - Strating B.V.</t>
  </si>
  <si>
    <t>1000118403</t>
  </si>
  <si>
    <t>1000118403 - Steenfabriek Rossum B.V.</t>
  </si>
  <si>
    <t>600004531 - Manganese MHS3270 SL 1800:CP:NO:NB:1800</t>
  </si>
  <si>
    <t>600004623 - Chromite AS2575 SL 1800:CP:NO:NB:1800</t>
  </si>
  <si>
    <t>600004488 - Manganese A45 PO</t>
  </si>
  <si>
    <t>1000064052</t>
  </si>
  <si>
    <t>1000064052 - Röben Tonbaustoffe GmbH</t>
  </si>
  <si>
    <t>600004490 - Manganese A45 PO 1400:B4S:S4:NB:1400</t>
  </si>
  <si>
    <t>600004491 - Manganese K45 PO</t>
  </si>
  <si>
    <t>600004492 - Manganese K75 PO</t>
  </si>
  <si>
    <t>600004494 - Manganese K75 PO 1000:B4S:S4:NB:1000</t>
  </si>
  <si>
    <t>1000010822</t>
  </si>
  <si>
    <t>1000010822 - Voestalpine Böhler Welding Germany</t>
  </si>
  <si>
    <t>600004495 - Manganese K75 PO 1200:B4S:S4:NB:1200</t>
  </si>
  <si>
    <t>600004528 - Manganese K75 PO 1000:B1:H4:NB:1000</t>
  </si>
  <si>
    <t>1000064546</t>
  </si>
  <si>
    <t>1000064546 - D. Swarovski Kg</t>
  </si>
  <si>
    <t>600004532 - Manganese K75 PO 1400:B4S:H4:NB:1400</t>
  </si>
  <si>
    <t>1000064456</t>
  </si>
  <si>
    <t>1000064456 - Wetec Tianjin New Materials Co.,Ltd</t>
  </si>
  <si>
    <t>700000772 - Manganese H25 PO 1000:B4:S2:NB:1000</t>
  </si>
  <si>
    <t>1000038869</t>
  </si>
  <si>
    <t>1000038869 - F.B.M. Fornaci Briziarelli</t>
  </si>
  <si>
    <t>1000151766</t>
  </si>
  <si>
    <t>1000151766 - CloeX-ecomining LLC CLOEKS Ceramic Tiles Factory</t>
  </si>
  <si>
    <t>Armenia</t>
  </si>
  <si>
    <t>1000056599</t>
  </si>
  <si>
    <t>1000056599 - Royal Leerdam</t>
  </si>
  <si>
    <t>Spodumene 5K</t>
  </si>
  <si>
    <t>Plant Code</t>
  </si>
  <si>
    <t>Product Code</t>
  </si>
  <si>
    <t>Product Name</t>
  </si>
  <si>
    <t>Budget Quantity</t>
  </si>
  <si>
    <t>Cost Per Unit</t>
  </si>
  <si>
    <t>NLX3</t>
  </si>
  <si>
    <t>LIMKAL Limestone CPT WS</t>
  </si>
  <si>
    <t>LIMKAL Limestone FCA WS</t>
  </si>
  <si>
    <t>CHROME ORE REGENERATED</t>
  </si>
  <si>
    <t>NLI2</t>
  </si>
  <si>
    <t>600004920</t>
  </si>
  <si>
    <t>Silica S60 WS</t>
  </si>
  <si>
    <t>600004927</t>
  </si>
  <si>
    <t>Silica S80 WS</t>
  </si>
  <si>
    <t>600007755</t>
  </si>
  <si>
    <t>Silica SIG3 WS</t>
  </si>
  <si>
    <t>Feldspar LYSIT 0.2 DW</t>
  </si>
  <si>
    <t>150002354</t>
  </si>
  <si>
    <t>FLY ASH SVA LOW</t>
  </si>
  <si>
    <t>PB VALVE 350X470X100 AP - 0063</t>
  </si>
  <si>
    <t>Cost Center</t>
  </si>
  <si>
    <t>Activity Type</t>
  </si>
  <si>
    <t>Cost ctr short text</t>
  </si>
  <si>
    <t>Act. type short text</t>
  </si>
  <si>
    <t>Fxd Prices in OCrcy</t>
  </si>
  <si>
    <t>Vbl. price in OCrcy</t>
  </si>
  <si>
    <t>Object Currency</t>
  </si>
  <si>
    <t>Price indicator</t>
  </si>
  <si>
    <t>Activity Unit</t>
  </si>
  <si>
    <t>Allocation price</t>
  </si>
  <si>
    <t>Value Type</t>
  </si>
  <si>
    <t>Total Price</t>
  </si>
  <si>
    <t>PBA07-NLX1</t>
  </si>
  <si>
    <t>AMB Bagging Machine</t>
  </si>
  <si>
    <t>Personnel cost</t>
  </si>
  <si>
    <t>EUR</t>
  </si>
  <si>
    <t>H</t>
  </si>
  <si>
    <t>B</t>
  </si>
  <si>
    <t>Depreciation</t>
  </si>
  <si>
    <t>Other fixed</t>
  </si>
  <si>
    <t>50</t>
  </si>
  <si>
    <t>Machine Variable</t>
  </si>
  <si>
    <t>PBA11-NLX1</t>
  </si>
  <si>
    <t>AMB Bigbag Machine H</t>
  </si>
  <si>
    <t>PBA19-NLX1</t>
  </si>
  <si>
    <t>AMB Bigbag Machine T</t>
  </si>
  <si>
    <t>PBA20-NLX1</t>
  </si>
  <si>
    <t>PBA24-NLX1</t>
  </si>
  <si>
    <t>PBA25-NLX1</t>
  </si>
  <si>
    <t>PBA26-NLX1</t>
  </si>
  <si>
    <t>MaasBagMacTBMA-C</t>
  </si>
  <si>
    <t>PML01-NLX1</t>
  </si>
  <si>
    <t>PML02-NLX1</t>
  </si>
  <si>
    <t>AMB Pendle Mill 2</t>
  </si>
  <si>
    <t>PML03-NLX1</t>
  </si>
  <si>
    <t>AMB Pendle Mill 3</t>
  </si>
  <si>
    <t>PML05-NLX1</t>
  </si>
  <si>
    <t>AMB Ball Mill 2</t>
  </si>
  <si>
    <t>PML06-NLX1</t>
  </si>
  <si>
    <t>AMB Ball Mill 3</t>
  </si>
  <si>
    <t>PML11-NLX1</t>
  </si>
  <si>
    <t>Maas Production Unit</t>
  </si>
  <si>
    <t>PML12-NLX1</t>
  </si>
  <si>
    <t>AMB Production Unit</t>
  </si>
  <si>
    <t>PML13-NLX1</t>
  </si>
  <si>
    <t>PML15-NLX1</t>
  </si>
  <si>
    <t>PML16-NLX1</t>
  </si>
  <si>
    <t>PML21-NLX1</t>
  </si>
  <si>
    <t>PML24-NLX1</t>
  </si>
  <si>
    <t>AMB Roller Mill PE24</t>
  </si>
  <si>
    <t>PPM08-NLX1</t>
  </si>
  <si>
    <t>AMB Mixing Installat</t>
  </si>
  <si>
    <t>PPM09-NLX1</t>
  </si>
  <si>
    <t>PPM14-NLX1</t>
  </si>
  <si>
    <t>AMB Filler Preparati</t>
  </si>
  <si>
    <t>PSS13-NLX1</t>
  </si>
  <si>
    <t>AMB Marl Crusher</t>
  </si>
  <si>
    <t>PSS21-NLX1</t>
  </si>
  <si>
    <t>AMB Crusher Unit 21</t>
  </si>
  <si>
    <t>PWP01-NLX1</t>
  </si>
  <si>
    <t>AMB Mogensen Sieve</t>
  </si>
  <si>
    <t>PBA01-NLI1</t>
  </si>
  <si>
    <t>JdP Bigbag 330 Chrom</t>
  </si>
  <si>
    <t>PBA02-NLI1</t>
  </si>
  <si>
    <t>PBA03-NLI1</t>
  </si>
  <si>
    <t>JdP Bigbag Line 7</t>
  </si>
  <si>
    <t>PBA04-NLI1</t>
  </si>
  <si>
    <t>JdP Bigbag 350 Manga</t>
  </si>
  <si>
    <t>PBA05-NLI1</t>
  </si>
  <si>
    <t>PBA06-NLI1</t>
  </si>
  <si>
    <t>PBA07-NLI1</t>
  </si>
  <si>
    <t>JdP Bigbag Mobile</t>
  </si>
  <si>
    <t>PBA08-NLI1</t>
  </si>
  <si>
    <t>PBA09-NLI1</t>
  </si>
  <si>
    <t>PBA10-NLI1</t>
  </si>
  <si>
    <t>JdP Afzak 25 kg L07</t>
  </si>
  <si>
    <t>PBA11-NLI1</t>
  </si>
  <si>
    <t>JdP A300M 25 kg Mn</t>
  </si>
  <si>
    <t>PBA12-NLI1</t>
  </si>
  <si>
    <t>PBA13-NLI1</t>
  </si>
  <si>
    <t>JdP A700 25 kg Woll+</t>
  </si>
  <si>
    <t>PBA14-NLI1</t>
  </si>
  <si>
    <t>JdP A800 25 kg Baryt</t>
  </si>
  <si>
    <t>PBA15-NLI1</t>
  </si>
  <si>
    <t>JdP A900 25 kg Woll</t>
  </si>
  <si>
    <t>PBA16-NLI1</t>
  </si>
  <si>
    <t>PBA17-NLI1</t>
  </si>
  <si>
    <t>PBA18-NLI1</t>
  </si>
  <si>
    <t>PBA19-NLI1</t>
  </si>
  <si>
    <t>PBA20-NLI1</t>
  </si>
  <si>
    <t>PBA21-NLI1</t>
  </si>
  <si>
    <t>JdP Virtual Workcent</t>
  </si>
  <si>
    <t>PDP00-NLI1</t>
  </si>
  <si>
    <t>Dry Processing</t>
  </si>
  <si>
    <t>PDP16-NLI1</t>
  </si>
  <si>
    <t>JdP Dryer 16</t>
  </si>
  <si>
    <t>PDS00-NLI1</t>
  </si>
  <si>
    <t>Dry Screening</t>
  </si>
  <si>
    <t>PDS01-NLI1</t>
  </si>
  <si>
    <t>JdP Powerscreen</t>
  </si>
  <si>
    <t>PML00-NLI1</t>
  </si>
  <si>
    <t>Milling</t>
  </si>
  <si>
    <t>PML01-NLI1</t>
  </si>
  <si>
    <t>PML02-NLI1</t>
  </si>
  <si>
    <t>PML03-NLI1</t>
  </si>
  <si>
    <t>JdP Mill 03</t>
  </si>
  <si>
    <t>PML04-NLI1</t>
  </si>
  <si>
    <t>PML05-NLI1</t>
  </si>
  <si>
    <t>PML06-NLI1</t>
  </si>
  <si>
    <t>PML08-NLI1</t>
  </si>
  <si>
    <t>PML09-NLI1</t>
  </si>
  <si>
    <t>PML10-NLI1</t>
  </si>
  <si>
    <t>PML11-NLI1</t>
  </si>
  <si>
    <t>PML12-NLI1</t>
  </si>
  <si>
    <t>PML13-NLI1</t>
  </si>
  <si>
    <t>PML14-NLI1</t>
  </si>
  <si>
    <t>PML15-NLI1</t>
  </si>
  <si>
    <t>PML18-NLI1</t>
  </si>
  <si>
    <t>JdP Mill 18</t>
  </si>
  <si>
    <t>PML19-NLI1</t>
  </si>
  <si>
    <t>PML20-NLI1</t>
  </si>
  <si>
    <t>PML25-NLI1</t>
  </si>
  <si>
    <t>PML26-NLI1</t>
  </si>
  <si>
    <t>JdP Line 07B</t>
  </si>
  <si>
    <t>PML27-NLI1</t>
  </si>
  <si>
    <t>JdP Line 07C</t>
  </si>
  <si>
    <t>PSS00-NLI1</t>
  </si>
  <si>
    <t>Sand or Stone prepar</t>
  </si>
  <si>
    <t>PSS01-NLI1</t>
  </si>
  <si>
    <t>PSS02-NLI1</t>
  </si>
  <si>
    <t>PSS05-NLI1</t>
  </si>
  <si>
    <t>PSS24-NLI1</t>
  </si>
  <si>
    <t>PBA01-NLU1</t>
  </si>
  <si>
    <t>Maastricht Bagging B</t>
  </si>
  <si>
    <t>PBA02-NLU1</t>
  </si>
  <si>
    <t>PBA03-NLU1</t>
  </si>
  <si>
    <t>Maastricht Bagging H</t>
  </si>
  <si>
    <t>PBA04-NLU1</t>
  </si>
  <si>
    <t>PBA05-NLU1</t>
  </si>
  <si>
    <t>PBA06-NLU1</t>
  </si>
  <si>
    <t>PBA07-NLU1</t>
  </si>
  <si>
    <t>PBA08-NLU1</t>
  </si>
  <si>
    <t>PBA09-NLU1</t>
  </si>
  <si>
    <t>Maastricht Bagging R</t>
  </si>
  <si>
    <t>PDP01-NLU1</t>
  </si>
  <si>
    <t>Maastricht Dryer</t>
  </si>
  <si>
    <t>PDS01-NLU1</t>
  </si>
  <si>
    <t>Maastricht Rotax Sie</t>
  </si>
  <si>
    <t>PML01-NLU1</t>
  </si>
  <si>
    <t>PML02-NLU1</t>
  </si>
  <si>
    <t>Maastricht Mill 2</t>
  </si>
  <si>
    <t>PML03-NLU1</t>
  </si>
  <si>
    <t>Maastricht Mill 3</t>
  </si>
  <si>
    <t>PBA01-NLK1</t>
  </si>
  <si>
    <t>WSK Bigbag Machine M</t>
  </si>
  <si>
    <t>PBA02-NLK1</t>
  </si>
  <si>
    <t>WSK Bigbag Machine L</t>
  </si>
  <si>
    <t>PBA03-NLK1</t>
  </si>
  <si>
    <t>WSK PI-09 IBC Fillin</t>
  </si>
  <si>
    <t>PDP01-NLK1</t>
  </si>
  <si>
    <t>PDP02-NLK1</t>
  </si>
  <si>
    <t>PDP03-NLK1</t>
  </si>
  <si>
    <t>PDS01-NLK1</t>
  </si>
  <si>
    <t>PML01-NLK1</t>
  </si>
  <si>
    <t>PML02-NLK1</t>
  </si>
  <si>
    <t>PML03-NLK1</t>
  </si>
  <si>
    <t>PPM02-NLK1</t>
  </si>
  <si>
    <t>WSK PI-09 Slurry Ins</t>
  </si>
  <si>
    <t>PPM04-NLK1</t>
  </si>
  <si>
    <t>PPM05-NLK1</t>
  </si>
  <si>
    <t>PPM06-NLK1</t>
  </si>
  <si>
    <t>WSK PI-06 Mixing Ins</t>
  </si>
  <si>
    <t>PPM10-NLK1</t>
  </si>
  <si>
    <t>WSK PI-10 Mixing Ins</t>
  </si>
  <si>
    <t>PSS01-NLK1</t>
  </si>
  <si>
    <t>PSS02-NLK1</t>
  </si>
  <si>
    <t>W'WIJK FIN Quarry Ex</t>
  </si>
  <si>
    <t>PBA99-NLX1</t>
  </si>
  <si>
    <t>Mixing machine</t>
  </si>
  <si>
    <t>Cost number</t>
  </si>
  <si>
    <t>Cost name</t>
  </si>
  <si>
    <t>Value</t>
  </si>
  <si>
    <t>Review</t>
  </si>
  <si>
    <t>Direct operational FTE cost per month</t>
  </si>
  <si>
    <t>Yearly</t>
  </si>
  <si>
    <t>Indirect FTE cost per month</t>
  </si>
  <si>
    <t>Overhead cost (R&amp;M + other operating costs)</t>
  </si>
  <si>
    <t>SG&amp;A cost</t>
  </si>
  <si>
    <t>Depreciation &amp; Amortization</t>
  </si>
  <si>
    <t>Net Book Value</t>
  </si>
  <si>
    <t>Monthly</t>
  </si>
  <si>
    <t>Days sales outstanding (DSO)</t>
  </si>
  <si>
    <t>Days payable outstanding (DPO)</t>
  </si>
  <si>
    <t>SJP#SJP_T</t>
  </si>
  <si>
    <t>SKR#SKR_T</t>
  </si>
  <si>
    <t>SST#X3617</t>
  </si>
  <si>
    <t>SST#X3619</t>
  </si>
  <si>
    <t>SST#X9125</t>
  </si>
  <si>
    <t>Inventory value previous cycle</t>
  </si>
  <si>
    <t>Inventory value current cycle</t>
  </si>
  <si>
    <t>Starting stock previous cycle</t>
  </si>
  <si>
    <t>Projection current month</t>
  </si>
  <si>
    <t>Starting stock current cycle</t>
  </si>
  <si>
    <t>Stock current - previous month</t>
  </si>
  <si>
    <t>Current stock - projection current stock</t>
  </si>
  <si>
    <t>Count of Line type</t>
  </si>
  <si>
    <t>(blank)</t>
  </si>
  <si>
    <t>700001291</t>
  </si>
  <si>
    <t>Test prod - req</t>
  </si>
  <si>
    <t>Test prod -cap</t>
  </si>
  <si>
    <t>Test req - prod</t>
  </si>
  <si>
    <t>Routing shortages</t>
  </si>
  <si>
    <t>sum 1 &amp; 2</t>
  </si>
  <si>
    <t>No demand (only total)</t>
  </si>
  <si>
    <t>Z_MACH1</t>
  </si>
  <si>
    <t>Z_MACH2</t>
  </si>
  <si>
    <t>Z_MACH3</t>
  </si>
  <si>
    <t>Z_MACH4</t>
  </si>
  <si>
    <t>Z_MACH5</t>
  </si>
  <si>
    <t>Z_MACH6</t>
  </si>
  <si>
    <t>Z_MACH7</t>
  </si>
  <si>
    <t>Z_MACH8</t>
  </si>
  <si>
    <t>Z_MACH9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</si>
</sst>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164" formatCode="_-* #,##0.00\ &quot;€&quot;_-;\-* #,##0.00\ &quot;€&quot;_-;_-* &quot;-&quot;??\ &quot;€&quot;_-;_-@_-"/>
    <numFmt numFmtId="165" formatCode="_-* #,##0.00_-;\-* #,##0.00_-;_-* &quot;-&quot;??_-;_-@_-"/>
    <numFmt numFmtId="166" formatCode="mm/yyyy"/>
    <numFmt numFmtId="167" formatCode="0.0%"/>
    <numFmt numFmtId="168" formatCode="_-* #,##0.0_-;\-* #,##0.0_-;_-* &quot;-&quot;??_-;_-@_-"/>
    <numFmt numFmtId="169" formatCode="_-* #,##0_-;\-* #,##0_-;_-* &quot;-&quot;??_-;_-@_-"/>
    <numFmt numFmtId="170" formatCode="#,##0.000"/>
    <numFmt numFmtId="171" formatCode="#,##0.000\ &quot;TO&quot;"/>
    <numFmt numFmtId="172" formatCode="#,##0\ &quot;PC&quot;"/>
    <numFmt numFmtId="173" formatCode="#,##0\ &quot;KG&quot;"/>
    <numFmt numFmtId="174" formatCode="_-* #,##0\ &quot;€&quot;_-;\-* #,##0\ &quot;€&quot;_-;_-* &quot;-&quot;??\ &quot;€&quot;_-;_-@_-"/>
    <numFmt numFmtId="175" formatCode="#,##0.00\ &quot;EUR&quot;"/>
    <numFmt numFmtId="176" formatCode="0\ &quot;PC&quot;"/>
    <numFmt numFmtId="177" formatCode="* #,##0.00_0_0_0\ &quot;EUR&quot;;* \-\ #,##0.00_0_0_0\ &quot;EUR&quot;"/>
    <numFmt numFmtId="178" formatCode="dd\.mm\.yyyy"/>
    <numFmt numFmtId="179" formatCode="0.000\ &quot;L&quot;"/>
    <numFmt numFmtId="180" formatCode="0.00\ &quot;M&quot;"/>
    <numFmt numFmtId="181" formatCode="0.000\ &quot;KG&quot;"/>
    <numFmt numFmtId="182" formatCode="0\ &quot;EA&quot;"/>
    <numFmt numFmtId="183" formatCode="0\ &quot;CAR&quot;"/>
    <numFmt numFmtId="184" formatCode="0\ &quot;PAC&quot;"/>
    <numFmt numFmtId="185" formatCode="0.000\ &quot;TO&quot;"/>
    <numFmt numFmtId="186" formatCode="0\ &quot;PAA&quot;"/>
    <numFmt numFmtId="187" formatCode="0.000\ &quot;ROL&quot;"/>
    <numFmt numFmtId="188" formatCode="_(* #,##0_);_(* \(#,##0\);_(* &quot;-&quot;??_);_(@_)"/>
    <numFmt numFmtId="189" formatCode="#,##0.0"/>
    <numFmt numFmtId="190" formatCode="0.000\ &quot;AU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name val="Arial"/>
      <family val="2"/>
    </font>
    <font>
      <sz val="11"/>
      <color theme="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Aptos Narrow"/>
      <family val="2"/>
    </font>
    <font>
      <b/>
      <sz val="11"/>
      <color rgb="FF000000"/>
      <name val="Aptos Narrow"/>
      <family val="2"/>
    </font>
    <font>
      <sz val="11"/>
      <color theme="1"/>
      <name val="Aptos Narrow"/>
      <family val="2"/>
    </font>
  </fonts>
  <fills count="8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9" tint="0.79998168889431442"/>
        <bgColor theme="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CECECE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A0D078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8ED973"/>
        <bgColor rgb="FF000000"/>
      </patternFill>
    </fill>
    <fill>
      <patternFill patternType="solid">
        <fgColor rgb="FFCAEDFB"/>
        <bgColor rgb="FF000000"/>
      </patternFill>
    </fill>
    <fill>
      <patternFill patternType="solid">
        <fgColor rgb="FFF2CEEF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F1A983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rgb="FFF4F2CC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0D078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</fills>
  <borders count="4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/>
      <top style="thin">
        <color theme="4" tint="0.39997558519241921"/>
      </top>
      <bottom/>
      <diagonal/>
    </border>
    <border>
      <left style="medium">
        <color rgb="FFCCCCCC"/>
      </left>
      <right style="medium">
        <color rgb="FFCCCCCC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</borders>
  <cellStyleXfs count="60">
    <xf numFmtId="0" fontId="0" fillId="0" borderId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9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10" applyNumberFormat="0" applyFill="0" applyAlignment="0" applyProtection="0"/>
    <xf numFmtId="0" fontId="19" fillId="0" borderId="11" applyNumberFormat="0" applyFill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  <xf numFmtId="0" fontId="22" fillId="8" borderId="0" applyNumberFormat="0" applyBorder="0" applyAlignment="0" applyProtection="0"/>
    <xf numFmtId="0" fontId="23" fillId="9" borderId="12" applyNumberFormat="0" applyAlignment="0" applyProtection="0"/>
    <xf numFmtId="0" fontId="24" fillId="10" borderId="13" applyNumberFormat="0" applyAlignment="0" applyProtection="0"/>
    <xf numFmtId="0" fontId="25" fillId="10" borderId="12" applyNumberFormat="0" applyAlignment="0" applyProtection="0"/>
    <xf numFmtId="0" fontId="26" fillId="0" borderId="14" applyNumberFormat="0" applyFill="0" applyAlignment="0" applyProtection="0"/>
    <xf numFmtId="0" fontId="27" fillId="11" borderId="15" applyNumberFormat="0" applyAlignment="0" applyProtection="0"/>
    <xf numFmtId="0" fontId="28" fillId="0" borderId="0" applyNumberFormat="0" applyFill="0" applyBorder="0" applyAlignment="0" applyProtection="0"/>
    <xf numFmtId="0" fontId="1" fillId="12" borderId="16" applyNumberFormat="0" applyFont="0" applyAlignment="0" applyProtection="0"/>
    <xf numFmtId="0" fontId="29" fillId="0" borderId="0" applyNumberFormat="0" applyFill="0" applyBorder="0" applyAlignment="0" applyProtection="0"/>
    <xf numFmtId="0" fontId="2" fillId="0" borderId="17" applyNumberFormat="0" applyFill="0" applyAlignment="0" applyProtection="0"/>
    <xf numFmtId="0" fontId="3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3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3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0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4" fillId="0" borderId="0"/>
    <xf numFmtId="164" fontId="1" fillId="0" borderId="0" applyFont="0" applyFill="0" applyBorder="0" applyAlignment="0" applyProtection="0"/>
  </cellStyleXfs>
  <cellXfs count="30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49" fontId="6" fillId="0" borderId="0" xfId="0" applyNumberFormat="1" applyFont="1"/>
    <xf numFmtId="49" fontId="6" fillId="2" borderId="0" xfId="0" applyNumberFormat="1" applyFont="1" applyFill="1"/>
    <xf numFmtId="0" fontId="7" fillId="0" borderId="0" xfId="0" applyFont="1"/>
    <xf numFmtId="0" fontId="8" fillId="3" borderId="0" xfId="0" applyFont="1" applyFill="1"/>
    <xf numFmtId="0" fontId="0" fillId="4" borderId="2" xfId="0" applyFill="1" applyBorder="1" applyAlignment="1">
      <alignment horizontal="left" vertical="top"/>
    </xf>
    <xf numFmtId="0" fontId="9" fillId="0" borderId="0" xfId="4"/>
    <xf numFmtId="0" fontId="9" fillId="0" borderId="1" xfId="4" applyBorder="1"/>
    <xf numFmtId="49" fontId="4" fillId="0" borderId="0" xfId="0" applyNumberFormat="1" applyFont="1"/>
    <xf numFmtId="0" fontId="0" fillId="5" borderId="0" xfId="0" applyFill="1"/>
    <xf numFmtId="0" fontId="5" fillId="5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3" xfId="0" applyBorder="1"/>
    <xf numFmtId="0" fontId="11" fillId="0" borderId="0" xfId="4" applyFont="1"/>
    <xf numFmtId="0" fontId="12" fillId="0" borderId="0" xfId="4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0" fontId="13" fillId="0" borderId="0" xfId="5" applyFont="1" applyAlignment="1">
      <alignment horizontal="center" vertical="center"/>
    </xf>
    <xf numFmtId="0" fontId="14" fillId="0" borderId="0" xfId="5" applyFont="1" applyAlignment="1">
      <alignment horizontal="center" vertical="center"/>
    </xf>
    <xf numFmtId="3" fontId="12" fillId="0" borderId="0" xfId="5" applyNumberFormat="1" applyFont="1" applyAlignment="1">
      <alignment horizontal="center" vertical="center"/>
    </xf>
    <xf numFmtId="0" fontId="15" fillId="0" borderId="0" xfId="4" applyFont="1"/>
    <xf numFmtId="9" fontId="11" fillId="0" borderId="0" xfId="4" applyNumberFormat="1" applyFont="1"/>
    <xf numFmtId="16" fontId="11" fillId="0" borderId="0" xfId="4" quotePrefix="1" applyNumberFormat="1" applyFont="1" applyAlignment="1">
      <alignment horizontal="left"/>
    </xf>
    <xf numFmtId="166" fontId="0" fillId="0" borderId="0" xfId="0" applyNumberFormat="1"/>
    <xf numFmtId="168" fontId="0" fillId="0" borderId="0" xfId="1" applyNumberFormat="1" applyFont="1"/>
    <xf numFmtId="169" fontId="0" fillId="0" borderId="0" xfId="1" applyNumberFormat="1" applyFont="1"/>
    <xf numFmtId="168" fontId="0" fillId="0" borderId="0" xfId="0" applyNumberFormat="1"/>
    <xf numFmtId="169" fontId="0" fillId="0" borderId="0" xfId="0" applyNumberFormat="1"/>
    <xf numFmtId="3" fontId="0" fillId="0" borderId="0" xfId="0" applyNumberFormat="1"/>
    <xf numFmtId="9" fontId="0" fillId="0" borderId="0" xfId="0" applyNumberFormat="1"/>
    <xf numFmtId="168" fontId="0" fillId="0" borderId="0" xfId="0" pivotButton="1" applyNumberFormat="1"/>
    <xf numFmtId="168" fontId="0" fillId="0" borderId="0" xfId="0" applyNumberFormat="1" applyAlignment="1">
      <alignment horizontal="left"/>
    </xf>
    <xf numFmtId="168" fontId="0" fillId="0" borderId="0" xfId="0" applyNumberFormat="1" applyAlignment="1">
      <alignment horizontal="left" indent="1"/>
    </xf>
    <xf numFmtId="169" fontId="0" fillId="0" borderId="0" xfId="0" pivotButton="1" applyNumberFormat="1"/>
    <xf numFmtId="169" fontId="0" fillId="0" borderId="0" xfId="0" applyNumberFormat="1" applyAlignment="1">
      <alignment horizontal="left"/>
    </xf>
    <xf numFmtId="9" fontId="0" fillId="0" borderId="0" xfId="56" applyFont="1"/>
    <xf numFmtId="17" fontId="0" fillId="0" borderId="0" xfId="0" applyNumberFormat="1"/>
    <xf numFmtId="0" fontId="2" fillId="37" borderId="18" xfId="0" applyFont="1" applyFill="1" applyBorder="1"/>
    <xf numFmtId="0" fontId="0" fillId="38" borderId="19" xfId="0" applyFill="1" applyBorder="1" applyAlignment="1">
      <alignment vertical="top"/>
    </xf>
    <xf numFmtId="0" fontId="0" fillId="38" borderId="19" xfId="0" applyFill="1" applyBorder="1" applyAlignment="1">
      <alignment vertical="top" wrapText="1"/>
    </xf>
    <xf numFmtId="0" fontId="0" fillId="0" borderId="0" xfId="0" applyAlignment="1">
      <alignment vertical="top"/>
    </xf>
    <xf numFmtId="4" fontId="0" fillId="0" borderId="0" xfId="0" applyNumberFormat="1" applyAlignment="1">
      <alignment horizontal="right" vertical="top"/>
    </xf>
    <xf numFmtId="0" fontId="30" fillId="13" borderId="0" xfId="24" applyNumberFormat="1"/>
    <xf numFmtId="4" fontId="0" fillId="0" borderId="0" xfId="0" applyNumberFormat="1"/>
    <xf numFmtId="165" fontId="0" fillId="0" borderId="0" xfId="1" applyFont="1"/>
    <xf numFmtId="0" fontId="30" fillId="13" borderId="0" xfId="24"/>
    <xf numFmtId="165" fontId="30" fillId="13" borderId="0" xfId="24" applyNumberFormat="1"/>
    <xf numFmtId="164" fontId="30" fillId="13" borderId="0" xfId="24" applyNumberFormat="1"/>
    <xf numFmtId="165" fontId="32" fillId="13" borderId="0" xfId="1" applyFont="1" applyFill="1"/>
    <xf numFmtId="164" fontId="32" fillId="13" borderId="0" xfId="57" applyFont="1" applyFill="1"/>
    <xf numFmtId="164" fontId="32" fillId="39" borderId="0" xfId="57" applyFont="1" applyFill="1"/>
    <xf numFmtId="164" fontId="0" fillId="0" borderId="0" xfId="57" applyFont="1"/>
    <xf numFmtId="164" fontId="0" fillId="0" borderId="0" xfId="0" applyNumberFormat="1"/>
    <xf numFmtId="1" fontId="0" fillId="0" borderId="0" xfId="0" applyNumberFormat="1"/>
    <xf numFmtId="169" fontId="2" fillId="0" borderId="0" xfId="1" applyNumberFormat="1" applyFont="1" applyFill="1"/>
    <xf numFmtId="0" fontId="0" fillId="41" borderId="0" xfId="0" applyFill="1"/>
    <xf numFmtId="0" fontId="0" fillId="41" borderId="0" xfId="0" applyFill="1" applyAlignment="1">
      <alignment horizontal="left"/>
    </xf>
    <xf numFmtId="165" fontId="0" fillId="41" borderId="0" xfId="1" applyFont="1" applyFill="1"/>
    <xf numFmtId="174" fontId="0" fillId="0" borderId="0" xfId="0" applyNumberFormat="1"/>
    <xf numFmtId="174" fontId="0" fillId="0" borderId="0" xfId="57" applyNumberFormat="1" applyFont="1"/>
    <xf numFmtId="1" fontId="0" fillId="0" borderId="0" xfId="57" applyNumberFormat="1" applyFont="1"/>
    <xf numFmtId="175" fontId="2" fillId="0" borderId="18" xfId="0" applyNumberFormat="1" applyFont="1" applyBorder="1"/>
    <xf numFmtId="1" fontId="0" fillId="0" borderId="3" xfId="0" applyNumberFormat="1" applyBorder="1"/>
    <xf numFmtId="169" fontId="0" fillId="0" borderId="20" xfId="1" applyNumberFormat="1" applyFont="1" applyBorder="1"/>
    <xf numFmtId="169" fontId="2" fillId="0" borderId="20" xfId="1" applyNumberFormat="1" applyFont="1" applyBorder="1"/>
    <xf numFmtId="166" fontId="2" fillId="0" borderId="3" xfId="0" applyNumberFormat="1" applyFont="1" applyBorder="1"/>
    <xf numFmtId="166" fontId="2" fillId="0" borderId="0" xfId="0" applyNumberFormat="1" applyFont="1"/>
    <xf numFmtId="0" fontId="0" fillId="42" borderId="0" xfId="0" applyFill="1"/>
    <xf numFmtId="0" fontId="0" fillId="0" borderId="21" xfId="0" applyBorder="1"/>
    <xf numFmtId="3" fontId="0" fillId="0" borderId="21" xfId="0" applyNumberFormat="1" applyBorder="1"/>
    <xf numFmtId="0" fontId="2" fillId="5" borderId="0" xfId="0" applyFont="1" applyFill="1"/>
    <xf numFmtId="0" fontId="0" fillId="0" borderId="24" xfId="0" applyBorder="1"/>
    <xf numFmtId="0" fontId="33" fillId="43" borderId="0" xfId="0" applyFont="1" applyFill="1"/>
    <xf numFmtId="188" fontId="0" fillId="45" borderId="0" xfId="0" applyNumberFormat="1" applyFill="1" applyAlignment="1">
      <alignment horizontal="center"/>
    </xf>
    <xf numFmtId="188" fontId="0" fillId="0" borderId="0" xfId="0" applyNumberFormat="1"/>
    <xf numFmtId="0" fontId="2" fillId="37" borderId="18" xfId="0" applyFont="1" applyFill="1" applyBorder="1" applyAlignment="1">
      <alignment horizontal="center"/>
    </xf>
    <xf numFmtId="0" fontId="0" fillId="0" borderId="8" xfId="0" applyBorder="1"/>
    <xf numFmtId="49" fontId="0" fillId="41" borderId="0" xfId="0" applyNumberFormat="1" applyFill="1"/>
    <xf numFmtId="0" fontId="2" fillId="0" borderId="0" xfId="0" applyFont="1" applyAlignment="1">
      <alignment horizontal="center"/>
    </xf>
    <xf numFmtId="169" fontId="2" fillId="0" borderId="20" xfId="1" applyNumberFormat="1" applyFont="1" applyBorder="1" applyAlignment="1">
      <alignment horizontal="center"/>
    </xf>
    <xf numFmtId="166" fontId="2" fillId="0" borderId="3" xfId="0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9" fontId="0" fillId="0" borderId="20" xfId="1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169" fontId="0" fillId="0" borderId="3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4" fontId="0" fillId="0" borderId="0" xfId="0" applyNumberFormat="1"/>
    <xf numFmtId="188" fontId="0" fillId="48" borderId="0" xfId="0" applyNumberFormat="1" applyFill="1" applyAlignment="1">
      <alignment horizontal="center"/>
    </xf>
    <xf numFmtId="0" fontId="0" fillId="37" borderId="24" xfId="0" applyFill="1" applyBorder="1"/>
    <xf numFmtId="0" fontId="2" fillId="37" borderId="0" xfId="0" applyFont="1" applyFill="1"/>
    <xf numFmtId="2" fontId="0" fillId="4" borderId="2" xfId="0" applyNumberFormat="1" applyFill="1" applyBorder="1" applyAlignment="1">
      <alignment horizontal="left" vertical="top"/>
    </xf>
    <xf numFmtId="49" fontId="4" fillId="0" borderId="2" xfId="0" applyNumberFormat="1" applyFont="1" applyBorder="1"/>
    <xf numFmtId="0" fontId="0" fillId="0" borderId="2" xfId="0" applyBorder="1"/>
    <xf numFmtId="0" fontId="0" fillId="4" borderId="0" xfId="0" applyFill="1" applyAlignment="1">
      <alignment horizontal="left" vertical="top"/>
    </xf>
    <xf numFmtId="0" fontId="0" fillId="46" borderId="0" xfId="0" applyFill="1"/>
    <xf numFmtId="1" fontId="0" fillId="4" borderId="2" xfId="0" applyNumberFormat="1" applyFill="1" applyBorder="1" applyAlignment="1">
      <alignment horizontal="left" vertical="top"/>
    </xf>
    <xf numFmtId="0" fontId="12" fillId="0" borderId="7" xfId="5" applyFont="1" applyBorder="1" applyAlignment="1">
      <alignment horizontal="left" vertical="center"/>
    </xf>
    <xf numFmtId="0" fontId="12" fillId="0" borderId="8" xfId="5" applyFont="1" applyBorder="1" applyAlignment="1">
      <alignment horizontal="center" vertical="center"/>
    </xf>
    <xf numFmtId="3" fontId="12" fillId="51" borderId="8" xfId="5" applyNumberFormat="1" applyFont="1" applyFill="1" applyBorder="1" applyAlignment="1">
      <alignment horizontal="center" vertical="center"/>
    </xf>
    <xf numFmtId="3" fontId="35" fillId="51" borderId="8" xfId="5" applyNumberFormat="1" applyFont="1" applyFill="1" applyBorder="1" applyAlignment="1">
      <alignment horizontal="center" vertical="center"/>
    </xf>
    <xf numFmtId="167" fontId="12" fillId="52" borderId="0" xfId="5" applyNumberFormat="1" applyFont="1" applyFill="1" applyAlignment="1">
      <alignment horizontal="center" vertical="center"/>
    </xf>
    <xf numFmtId="0" fontId="12" fillId="52" borderId="0" xfId="4" applyFont="1" applyFill="1" applyAlignment="1">
      <alignment horizontal="center" vertical="center"/>
    </xf>
    <xf numFmtId="9" fontId="12" fillId="0" borderId="0" xfId="5" applyNumberFormat="1" applyFont="1" applyAlignment="1">
      <alignment horizontal="center" vertical="center"/>
    </xf>
    <xf numFmtId="0" fontId="12" fillId="0" borderId="7" xfId="5" applyFont="1" applyBorder="1" applyAlignment="1">
      <alignment horizontal="center" vertical="center"/>
    </xf>
    <xf numFmtId="3" fontId="12" fillId="0" borderId="8" xfId="5" applyNumberFormat="1" applyFont="1" applyBorder="1" applyAlignment="1">
      <alignment horizontal="center" vertical="center"/>
    </xf>
    <xf numFmtId="3" fontId="35" fillId="53" borderId="30" xfId="5" applyNumberFormat="1" applyFont="1" applyFill="1" applyBorder="1" applyAlignment="1">
      <alignment horizontal="center" vertical="center"/>
    </xf>
    <xf numFmtId="9" fontId="12" fillId="53" borderId="0" xfId="6" applyFont="1" applyFill="1" applyBorder="1" applyAlignment="1">
      <alignment horizontal="center" vertical="center"/>
    </xf>
    <xf numFmtId="9" fontId="0" fillId="46" borderId="0" xfId="56" applyFont="1" applyFill="1"/>
    <xf numFmtId="9" fontId="0" fillId="46" borderId="0" xfId="0" applyNumberFormat="1" applyFill="1"/>
    <xf numFmtId="0" fontId="0" fillId="46" borderId="0" xfId="0" applyFill="1" applyAlignment="1">
      <alignment horizontal="left"/>
    </xf>
    <xf numFmtId="174" fontId="0" fillId="0" borderId="0" xfId="59" applyNumberFormat="1" applyFont="1"/>
    <xf numFmtId="0" fontId="0" fillId="42" borderId="0" xfId="0" quotePrefix="1" applyFill="1"/>
    <xf numFmtId="165" fontId="0" fillId="46" borderId="0" xfId="1" applyFont="1" applyFill="1"/>
    <xf numFmtId="0" fontId="2" fillId="54" borderId="2" xfId="0" applyFont="1" applyFill="1" applyBorder="1" applyAlignment="1">
      <alignment horizontal="left" vertical="top"/>
    </xf>
    <xf numFmtId="0" fontId="2" fillId="47" borderId="2" xfId="0" applyFont="1" applyFill="1" applyBorder="1" applyAlignment="1">
      <alignment horizontal="left" vertical="top"/>
    </xf>
    <xf numFmtId="0" fontId="2" fillId="47" borderId="22" xfId="0" applyFont="1" applyFill="1" applyBorder="1" applyAlignment="1">
      <alignment horizontal="left" vertical="top"/>
    </xf>
    <xf numFmtId="0" fontId="2" fillId="4" borderId="25" xfId="0" applyFont="1" applyFill="1" applyBorder="1" applyAlignment="1">
      <alignment horizontal="left" vertical="top"/>
    </xf>
    <xf numFmtId="0" fontId="2" fillId="4" borderId="26" xfId="0" applyFont="1" applyFill="1" applyBorder="1" applyAlignment="1">
      <alignment horizontal="left" vertical="top"/>
    </xf>
    <xf numFmtId="0" fontId="2" fillId="4" borderId="27" xfId="0" applyFont="1" applyFill="1" applyBorder="1" applyAlignment="1">
      <alignment horizontal="left" vertical="top"/>
    </xf>
    <xf numFmtId="0" fontId="2" fillId="5" borderId="25" xfId="0" applyFont="1" applyFill="1" applyBorder="1" applyAlignment="1">
      <alignment horizontal="left" vertical="top"/>
    </xf>
    <xf numFmtId="0" fontId="0" fillId="5" borderId="23" xfId="0" applyFill="1" applyBorder="1"/>
    <xf numFmtId="169" fontId="0" fillId="0" borderId="0" xfId="0" applyNumberFormat="1" applyAlignment="1">
      <alignment horizontal="left" indent="1"/>
    </xf>
    <xf numFmtId="170" fontId="0" fillId="0" borderId="2" xfId="0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 vertical="top"/>
    </xf>
    <xf numFmtId="172" fontId="0" fillId="0" borderId="2" xfId="0" applyNumberFormat="1" applyBorder="1" applyAlignment="1">
      <alignment horizontal="right" vertical="top"/>
    </xf>
    <xf numFmtId="173" fontId="0" fillId="0" borderId="2" xfId="0" applyNumberFormat="1" applyBorder="1" applyAlignment="1">
      <alignment horizontal="right" vertical="top"/>
    </xf>
    <xf numFmtId="0" fontId="0" fillId="4" borderId="22" xfId="0" applyFill="1" applyBorder="1" applyAlignment="1">
      <alignment horizontal="left" vertical="top"/>
    </xf>
    <xf numFmtId="188" fontId="0" fillId="55" borderId="0" xfId="0" applyNumberFormat="1" applyFill="1" applyAlignment="1">
      <alignment horizontal="center"/>
    </xf>
    <xf numFmtId="0" fontId="0" fillId="0" borderId="2" xfId="0" applyBorder="1" applyAlignment="1">
      <alignment horizontal="left" vertical="top"/>
    </xf>
    <xf numFmtId="0" fontId="0" fillId="0" borderId="2" xfId="0" quotePrefix="1" applyBorder="1" applyAlignment="1">
      <alignment horizontal="left" vertical="top"/>
    </xf>
    <xf numFmtId="0" fontId="0" fillId="0" borderId="2" xfId="0" quotePrefix="1" applyBorder="1" applyAlignment="1">
      <alignment vertical="top"/>
    </xf>
    <xf numFmtId="0" fontId="0" fillId="57" borderId="0" xfId="0" applyFill="1"/>
    <xf numFmtId="49" fontId="0" fillId="0" borderId="31" xfId="0" applyNumberFormat="1" applyBorder="1"/>
    <xf numFmtId="0" fontId="0" fillId="0" borderId="31" xfId="0" applyBorder="1"/>
    <xf numFmtId="0" fontId="2" fillId="0" borderId="31" xfId="0" applyFont="1" applyBorder="1"/>
    <xf numFmtId="3" fontId="0" fillId="0" borderId="31" xfId="0" applyNumberFormat="1" applyBorder="1"/>
    <xf numFmtId="3" fontId="2" fillId="0" borderId="0" xfId="0" applyNumberFormat="1" applyFont="1"/>
    <xf numFmtId="3" fontId="0" fillId="57" borderId="0" xfId="0" applyNumberFormat="1" applyFill="1"/>
    <xf numFmtId="3" fontId="2" fillId="0" borderId="31" xfId="0" applyNumberFormat="1" applyFont="1" applyBorder="1"/>
    <xf numFmtId="9" fontId="0" fillId="0" borderId="31" xfId="0" applyNumberFormat="1" applyBorder="1"/>
    <xf numFmtId="0" fontId="0" fillId="37" borderId="33" xfId="0" applyFill="1" applyBorder="1"/>
    <xf numFmtId="0" fontId="0" fillId="37" borderId="34" xfId="0" applyFill="1" applyBorder="1"/>
    <xf numFmtId="49" fontId="4" fillId="46" borderId="35" xfId="0" applyNumberFormat="1" applyFont="1" applyFill="1" applyBorder="1"/>
    <xf numFmtId="0" fontId="0" fillId="37" borderId="23" xfId="0" applyFill="1" applyBorder="1" applyAlignment="1">
      <alignment horizontal="left"/>
    </xf>
    <xf numFmtId="0" fontId="4" fillId="37" borderId="23" xfId="0" applyFont="1" applyFill="1" applyBorder="1"/>
    <xf numFmtId="0" fontId="0" fillId="46" borderId="23" xfId="0" applyFill="1" applyBorder="1"/>
    <xf numFmtId="0" fontId="0" fillId="37" borderId="23" xfId="0" applyFill="1" applyBorder="1"/>
    <xf numFmtId="0" fontId="0" fillId="0" borderId="23" xfId="0" applyBorder="1" applyAlignment="1">
      <alignment horizontal="left"/>
    </xf>
    <xf numFmtId="0" fontId="4" fillId="0" borderId="23" xfId="0" applyFont="1" applyBorder="1"/>
    <xf numFmtId="0" fontId="0" fillId="0" borderId="23" xfId="0" applyBorder="1"/>
    <xf numFmtId="0" fontId="0" fillId="41" borderId="23" xfId="0" applyFill="1" applyBorder="1"/>
    <xf numFmtId="0" fontId="4" fillId="40" borderId="23" xfId="0" applyFont="1" applyFill="1" applyBorder="1"/>
    <xf numFmtId="0" fontId="4" fillId="49" borderId="23" xfId="0" applyFont="1" applyFill="1" applyBorder="1"/>
    <xf numFmtId="0" fontId="0" fillId="49" borderId="23" xfId="0" applyFill="1" applyBorder="1"/>
    <xf numFmtId="0" fontId="4" fillId="50" borderId="23" xfId="0" applyFont="1" applyFill="1" applyBorder="1"/>
    <xf numFmtId="49" fontId="4" fillId="46" borderId="32" xfId="0" applyNumberFormat="1" applyFont="1" applyFill="1" applyBorder="1"/>
    <xf numFmtId="0" fontId="0" fillId="37" borderId="33" xfId="0" applyFill="1" applyBorder="1" applyAlignment="1">
      <alignment horizontal="left"/>
    </xf>
    <xf numFmtId="0" fontId="4" fillId="37" borderId="33" xfId="0" applyFont="1" applyFill="1" applyBorder="1"/>
    <xf numFmtId="0" fontId="0" fillId="46" borderId="33" xfId="0" applyFill="1" applyBorder="1"/>
    <xf numFmtId="0" fontId="38" fillId="47" borderId="35" xfId="0" applyFont="1" applyFill="1" applyBorder="1"/>
    <xf numFmtId="0" fontId="38" fillId="47" borderId="23" xfId="0" applyFont="1" applyFill="1" applyBorder="1"/>
    <xf numFmtId="0" fontId="27" fillId="47" borderId="23" xfId="0" applyFont="1" applyFill="1" applyBorder="1"/>
    <xf numFmtId="17" fontId="27" fillId="47" borderId="36" xfId="0" applyNumberFormat="1" applyFont="1" applyFill="1" applyBorder="1"/>
    <xf numFmtId="0" fontId="0" fillId="37" borderId="0" xfId="0" applyFill="1"/>
    <xf numFmtId="0" fontId="0" fillId="37" borderId="37" xfId="0" applyFill="1" applyBorder="1"/>
    <xf numFmtId="17" fontId="27" fillId="47" borderId="0" xfId="0" applyNumberFormat="1" applyFont="1" applyFill="1"/>
    <xf numFmtId="0" fontId="39" fillId="0" borderId="0" xfId="0" applyFont="1"/>
    <xf numFmtId="166" fontId="39" fillId="0" borderId="0" xfId="0" applyNumberFormat="1" applyFont="1"/>
    <xf numFmtId="3" fontId="15" fillId="0" borderId="0" xfId="0" applyNumberFormat="1" applyFont="1"/>
    <xf numFmtId="0" fontId="39" fillId="58" borderId="0" xfId="0" applyFont="1" applyFill="1"/>
    <xf numFmtId="3" fontId="39" fillId="58" borderId="0" xfId="0" applyNumberFormat="1" applyFont="1" applyFill="1"/>
    <xf numFmtId="3" fontId="39" fillId="0" borderId="0" xfId="0" applyNumberFormat="1" applyFont="1"/>
    <xf numFmtId="0" fontId="39" fillId="0" borderId="31" xfId="0" applyFont="1" applyBorder="1"/>
    <xf numFmtId="3" fontId="15" fillId="0" borderId="31" xfId="0" applyNumberFormat="1" applyFont="1" applyBorder="1"/>
    <xf numFmtId="3" fontId="15" fillId="59" borderId="31" xfId="0" applyNumberFormat="1" applyFont="1" applyFill="1" applyBorder="1"/>
    <xf numFmtId="3" fontId="39" fillId="59" borderId="0" xfId="0" applyNumberFormat="1" applyFont="1" applyFill="1"/>
    <xf numFmtId="0" fontId="39" fillId="58" borderId="31" xfId="0" applyFont="1" applyFill="1" applyBorder="1"/>
    <xf numFmtId="3" fontId="39" fillId="58" borderId="31" xfId="0" applyNumberFormat="1" applyFont="1" applyFill="1" applyBorder="1"/>
    <xf numFmtId="3" fontId="39" fillId="0" borderId="31" xfId="0" applyNumberFormat="1" applyFont="1" applyBorder="1"/>
    <xf numFmtId="0" fontId="39" fillId="60" borderId="31" xfId="0" applyFont="1" applyFill="1" applyBorder="1"/>
    <xf numFmtId="3" fontId="39" fillId="60" borderId="31" xfId="0" applyNumberFormat="1" applyFont="1" applyFill="1" applyBorder="1"/>
    <xf numFmtId="0" fontId="39" fillId="61" borderId="0" xfId="0" applyFont="1" applyFill="1"/>
    <xf numFmtId="3" fontId="39" fillId="61" borderId="0" xfId="0" applyNumberFormat="1" applyFont="1" applyFill="1"/>
    <xf numFmtId="0" fontId="39" fillId="62" borderId="0" xfId="0" applyFont="1" applyFill="1"/>
    <xf numFmtId="3" fontId="39" fillId="62" borderId="0" xfId="0" applyNumberFormat="1" applyFont="1" applyFill="1"/>
    <xf numFmtId="0" fontId="39" fillId="63" borderId="0" xfId="0" applyFont="1" applyFill="1"/>
    <xf numFmtId="3" fontId="39" fillId="63" borderId="0" xfId="0" applyNumberFormat="1" applyFont="1" applyFill="1"/>
    <xf numFmtId="0" fontId="39" fillId="64" borderId="0" xfId="0" applyFont="1" applyFill="1"/>
    <xf numFmtId="3" fontId="39" fillId="64" borderId="0" xfId="0" applyNumberFormat="1" applyFont="1" applyFill="1"/>
    <xf numFmtId="0" fontId="39" fillId="65" borderId="0" xfId="0" applyFont="1" applyFill="1"/>
    <xf numFmtId="3" fontId="39" fillId="65" borderId="0" xfId="0" applyNumberFormat="1" applyFont="1" applyFill="1"/>
    <xf numFmtId="0" fontId="39" fillId="66" borderId="0" xfId="0" applyFont="1" applyFill="1"/>
    <xf numFmtId="3" fontId="39" fillId="66" borderId="0" xfId="0" applyNumberFormat="1" applyFont="1" applyFill="1"/>
    <xf numFmtId="0" fontId="39" fillId="67" borderId="0" xfId="0" applyFont="1" applyFill="1"/>
    <xf numFmtId="3" fontId="39" fillId="67" borderId="0" xfId="0" applyNumberFormat="1" applyFont="1" applyFill="1"/>
    <xf numFmtId="0" fontId="39" fillId="68" borderId="0" xfId="0" applyFont="1" applyFill="1"/>
    <xf numFmtId="10" fontId="39" fillId="68" borderId="0" xfId="0" applyNumberFormat="1" applyFont="1" applyFill="1"/>
    <xf numFmtId="0" fontId="2" fillId="0" borderId="0" xfId="0" applyFont="1" applyAlignment="1">
      <alignment vertical="top" wrapText="1"/>
    </xf>
    <xf numFmtId="0" fontId="40" fillId="47" borderId="35" xfId="0" applyFont="1" applyFill="1" applyBorder="1"/>
    <xf numFmtId="169" fontId="27" fillId="40" borderId="23" xfId="1" applyNumberFormat="1" applyFont="1" applyFill="1" applyBorder="1"/>
    <xf numFmtId="0" fontId="27" fillId="47" borderId="24" xfId="0" applyFont="1" applyFill="1" applyBorder="1"/>
    <xf numFmtId="0" fontId="0" fillId="46" borderId="35" xfId="0" applyFill="1" applyBorder="1"/>
    <xf numFmtId="169" fontId="2" fillId="46" borderId="23" xfId="1" applyNumberFormat="1" applyFont="1" applyFill="1" applyBorder="1"/>
    <xf numFmtId="169" fontId="0" fillId="37" borderId="23" xfId="1" applyNumberFormat="1" applyFont="1" applyFill="1" applyBorder="1"/>
    <xf numFmtId="169" fontId="0" fillId="46" borderId="23" xfId="1" applyNumberFormat="1" applyFont="1" applyFill="1" applyBorder="1"/>
    <xf numFmtId="169" fontId="0" fillId="46" borderId="23" xfId="0" applyNumberFormat="1" applyFill="1" applyBorder="1"/>
    <xf numFmtId="0" fontId="0" fillId="46" borderId="35" xfId="0" applyFill="1" applyBorder="1" applyAlignment="1">
      <alignment horizontal="left"/>
    </xf>
    <xf numFmtId="0" fontId="0" fillId="46" borderId="32" xfId="0" applyFill="1" applyBorder="1"/>
    <xf numFmtId="0" fontId="0" fillId="69" borderId="0" xfId="0" applyFill="1"/>
    <xf numFmtId="0" fontId="42" fillId="0" borderId="0" xfId="0" applyFont="1"/>
    <xf numFmtId="169" fontId="43" fillId="70" borderId="0" xfId="1" applyNumberFormat="1" applyFont="1" applyFill="1" applyBorder="1"/>
    <xf numFmtId="169" fontId="43" fillId="71" borderId="0" xfId="1" applyNumberFormat="1" applyFont="1" applyFill="1" applyBorder="1"/>
    <xf numFmtId="169" fontId="43" fillId="72" borderId="0" xfId="1" applyNumberFormat="1" applyFont="1" applyFill="1" applyBorder="1"/>
    <xf numFmtId="0" fontId="43" fillId="0" borderId="3" xfId="0" applyFont="1" applyBorder="1"/>
    <xf numFmtId="0" fontId="44" fillId="0" borderId="3" xfId="0" applyFont="1" applyBorder="1"/>
    <xf numFmtId="0" fontId="41" fillId="0" borderId="0" xfId="0" applyFont="1" applyAlignment="1">
      <alignment vertical="center" textRotation="90" wrapText="1"/>
    </xf>
    <xf numFmtId="0" fontId="0" fillId="0" borderId="0" xfId="0" applyAlignment="1">
      <alignment wrapText="1"/>
    </xf>
    <xf numFmtId="0" fontId="44" fillId="73" borderId="3" xfId="0" applyFont="1" applyFill="1" applyBorder="1"/>
    <xf numFmtId="169" fontId="43" fillId="74" borderId="0" xfId="1" applyNumberFormat="1" applyFont="1" applyFill="1" applyBorder="1"/>
    <xf numFmtId="0" fontId="44" fillId="74" borderId="3" xfId="0" applyFont="1" applyFill="1" applyBorder="1"/>
    <xf numFmtId="169" fontId="43" fillId="75" borderId="0" xfId="1" applyNumberFormat="1" applyFont="1" applyFill="1" applyBorder="1"/>
    <xf numFmtId="0" fontId="44" fillId="75" borderId="3" xfId="0" applyFont="1" applyFill="1" applyBorder="1"/>
    <xf numFmtId="0" fontId="44" fillId="0" borderId="0" xfId="0" applyFont="1"/>
    <xf numFmtId="169" fontId="43" fillId="0" borderId="0" xfId="1" applyNumberFormat="1" applyFont="1" applyFill="1" applyBorder="1"/>
    <xf numFmtId="0" fontId="44" fillId="74" borderId="0" xfId="0" applyFont="1" applyFill="1"/>
    <xf numFmtId="0" fontId="44" fillId="0" borderId="0" xfId="0" applyFont="1" applyAlignment="1">
      <alignment horizontal="left"/>
    </xf>
    <xf numFmtId="176" fontId="0" fillId="0" borderId="0" xfId="0" applyNumberFormat="1" applyAlignment="1">
      <alignment horizontal="right"/>
    </xf>
    <xf numFmtId="177" fontId="0" fillId="0" borderId="0" xfId="0" applyNumberFormat="1"/>
    <xf numFmtId="178" fontId="0" fillId="0" borderId="0" xfId="0" applyNumberFormat="1" applyAlignment="1">
      <alignment horizontal="right"/>
    </xf>
    <xf numFmtId="176" fontId="0" fillId="0" borderId="0" xfId="0" applyNumberFormat="1"/>
    <xf numFmtId="180" fontId="0" fillId="0" borderId="0" xfId="0" applyNumberFormat="1" applyAlignment="1">
      <alignment horizontal="right"/>
    </xf>
    <xf numFmtId="179" fontId="0" fillId="0" borderId="0" xfId="0" applyNumberFormat="1" applyAlignment="1">
      <alignment horizontal="right"/>
    </xf>
    <xf numFmtId="181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3" fontId="0" fillId="0" borderId="0" xfId="0" applyNumberFormat="1" applyAlignment="1">
      <alignment horizontal="right"/>
    </xf>
    <xf numFmtId="184" fontId="0" fillId="0" borderId="0" xfId="0" applyNumberFormat="1" applyAlignment="1">
      <alignment horizontal="right"/>
    </xf>
    <xf numFmtId="185" fontId="0" fillId="0" borderId="0" xfId="0" applyNumberFormat="1" applyAlignment="1">
      <alignment horizontal="right"/>
    </xf>
    <xf numFmtId="186" fontId="0" fillId="0" borderId="0" xfId="0" applyNumberFormat="1" applyAlignment="1">
      <alignment horizontal="right"/>
    </xf>
    <xf numFmtId="187" fontId="0" fillId="0" borderId="0" xfId="0" applyNumberFormat="1" applyAlignment="1">
      <alignment horizontal="right"/>
    </xf>
    <xf numFmtId="188" fontId="9" fillId="0" borderId="0" xfId="4" applyNumberFormat="1"/>
    <xf numFmtId="0" fontId="2" fillId="76" borderId="18" xfId="0" applyFont="1" applyFill="1" applyBorder="1" applyAlignment="1">
      <alignment horizontal="center"/>
    </xf>
    <xf numFmtId="188" fontId="9" fillId="48" borderId="0" xfId="4" applyNumberFormat="1" applyFill="1"/>
    <xf numFmtId="0" fontId="9" fillId="48" borderId="0" xfId="4" applyFill="1"/>
    <xf numFmtId="188" fontId="0" fillId="0" borderId="0" xfId="0" applyNumberFormat="1" applyAlignment="1">
      <alignment horizontal="center"/>
    </xf>
    <xf numFmtId="169" fontId="43" fillId="59" borderId="0" xfId="1" applyNumberFormat="1" applyFont="1" applyFill="1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190" fontId="0" fillId="0" borderId="0" xfId="0" applyNumberFormat="1" applyAlignment="1">
      <alignment horizontal="right"/>
    </xf>
    <xf numFmtId="49" fontId="0" fillId="0" borderId="0" xfId="0" applyNumberFormat="1"/>
    <xf numFmtId="189" fontId="0" fillId="0" borderId="0" xfId="0" applyNumberFormat="1"/>
    <xf numFmtId="3" fontId="0" fillId="56" borderId="0" xfId="0" applyNumberFormat="1" applyFill="1"/>
    <xf numFmtId="0" fontId="0" fillId="2" borderId="0" xfId="0" applyFill="1"/>
    <xf numFmtId="9" fontId="2" fillId="0" borderId="0" xfId="0" applyNumberFormat="1" applyFont="1"/>
    <xf numFmtId="188" fontId="28" fillId="45" borderId="0" xfId="0" applyNumberFormat="1" applyFont="1" applyFill="1" applyAlignment="1">
      <alignment horizontal="center"/>
    </xf>
    <xf numFmtId="188" fontId="28" fillId="0" borderId="0" xfId="0" applyNumberFormat="1" applyFont="1"/>
    <xf numFmtId="0" fontId="2" fillId="37" borderId="44" xfId="0" applyFont="1" applyFill="1" applyBorder="1" applyAlignment="1">
      <alignment horizontal="center"/>
    </xf>
    <xf numFmtId="188" fontId="0" fillId="45" borderId="1" xfId="0" applyNumberFormat="1" applyFill="1" applyBorder="1" applyAlignment="1">
      <alignment horizontal="center"/>
    </xf>
    <xf numFmtId="188" fontId="0" fillId="0" borderId="1" xfId="0" applyNumberFormat="1" applyBorder="1" applyAlignment="1">
      <alignment horizontal="center"/>
    </xf>
    <xf numFmtId="188" fontId="9" fillId="0" borderId="1" xfId="4" applyNumberFormat="1" applyBorder="1"/>
    <xf numFmtId="188" fontId="28" fillId="45" borderId="1" xfId="0" applyNumberFormat="1" applyFont="1" applyFill="1" applyBorder="1" applyAlignment="1">
      <alignment horizontal="center"/>
    </xf>
    <xf numFmtId="188" fontId="0" fillId="48" borderId="1" xfId="0" applyNumberFormat="1" applyFill="1" applyBorder="1" applyAlignment="1">
      <alignment horizontal="center"/>
    </xf>
    <xf numFmtId="49" fontId="0" fillId="57" borderId="0" xfId="0" applyNumberFormat="1" applyFill="1"/>
    <xf numFmtId="3" fontId="0" fillId="77" borderId="0" xfId="0" applyNumberFormat="1" applyFill="1"/>
    <xf numFmtId="3" fontId="0" fillId="2" borderId="0" xfId="0" applyNumberFormat="1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10" fontId="0" fillId="86" borderId="0" xfId="0" applyNumberFormat="1" applyFill="1"/>
    <xf numFmtId="0" fontId="0" fillId="57" borderId="31" xfId="0" applyFill="1" applyBorder="1"/>
    <xf numFmtId="3" fontId="0" fillId="57" borderId="31" xfId="0" applyNumberFormat="1" applyFill="1" applyBorder="1"/>
    <xf numFmtId="0" fontId="0" fillId="78" borderId="31" xfId="0" applyFill="1" applyBorder="1"/>
    <xf numFmtId="3" fontId="0" fillId="78" borderId="31" xfId="0" applyNumberFormat="1" applyFill="1" applyBorder="1"/>
    <xf numFmtId="3" fontId="0" fillId="79" borderId="0" xfId="0" applyNumberFormat="1" applyFill="1"/>
    <xf numFmtId="3" fontId="0" fillId="80" borderId="0" xfId="0" applyNumberFormat="1" applyFill="1"/>
    <xf numFmtId="3" fontId="0" fillId="81" borderId="0" xfId="0" applyNumberFormat="1" applyFill="1"/>
    <xf numFmtId="3" fontId="0" fillId="82" borderId="0" xfId="0" applyNumberFormat="1" applyFill="1"/>
    <xf numFmtId="3" fontId="0" fillId="83" borderId="0" xfId="0" applyNumberFormat="1" applyFill="1"/>
    <xf numFmtId="3" fontId="0" fillId="84" borderId="0" xfId="0" applyNumberFormat="1" applyFill="1"/>
    <xf numFmtId="3" fontId="0" fillId="85" borderId="0" xfId="0" applyNumberFormat="1" applyFill="1"/>
    <xf numFmtId="3" fontId="2" fillId="2" borderId="0" xfId="0" applyNumberFormat="1" applyFont="1" applyFill="1"/>
    <xf numFmtId="0" fontId="31" fillId="0" borderId="3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1" xfId="0" applyFont="1" applyBorder="1" applyAlignment="1">
      <alignment horizontal="center"/>
    </xf>
    <xf numFmtId="0" fontId="0" fillId="44" borderId="7" xfId="0" applyFill="1" applyBorder="1" applyAlignment="1">
      <alignment horizontal="center"/>
    </xf>
    <xf numFmtId="0" fontId="0" fillId="44" borderId="0" xfId="0" applyFill="1" applyAlignment="1">
      <alignment horizontal="center"/>
    </xf>
    <xf numFmtId="0" fontId="35" fillId="0" borderId="4" xfId="4" applyFont="1" applyBorder="1" applyAlignment="1">
      <alignment horizontal="center" vertical="center"/>
    </xf>
    <xf numFmtId="0" fontId="35" fillId="0" borderId="5" xfId="4" applyFont="1" applyBorder="1" applyAlignment="1">
      <alignment horizontal="center" vertical="center"/>
    </xf>
    <xf numFmtId="0" fontId="35" fillId="0" borderId="6" xfId="4" applyFont="1" applyBorder="1" applyAlignment="1">
      <alignment horizontal="center" vertical="center"/>
    </xf>
    <xf numFmtId="0" fontId="35" fillId="0" borderId="7" xfId="5" applyFont="1" applyBorder="1" applyAlignment="1">
      <alignment horizontal="left" vertical="center"/>
    </xf>
    <xf numFmtId="0" fontId="35" fillId="0" borderId="0" xfId="5" applyFont="1" applyAlignment="1">
      <alignment horizontal="left" vertical="center"/>
    </xf>
    <xf numFmtId="0" fontId="35" fillId="0" borderId="28" xfId="5" applyFont="1" applyBorder="1" applyAlignment="1">
      <alignment horizontal="center" vertical="center"/>
    </xf>
    <xf numFmtId="0" fontId="35" fillId="0" borderId="29" xfId="5" applyFont="1" applyBorder="1" applyAlignment="1">
      <alignment horizontal="center" vertical="center"/>
    </xf>
    <xf numFmtId="0" fontId="41" fillId="0" borderId="0" xfId="0" applyFont="1" applyAlignment="1">
      <alignment horizontal="center" vertical="center" textRotation="90" wrapText="1"/>
    </xf>
  </cellXfs>
  <cellStyles count="60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erekening" xfId="17" builtinId="22" customBuiltin="1"/>
    <cellStyle name="Comma 2" xfId="48" xr:uid="{1123F3C3-8D80-4184-9ACB-953B1C0A909B}"/>
    <cellStyle name="Comma 2 2" xfId="53" xr:uid="{4F84FDC3-222F-4E03-99DD-A232AC94EE6D}"/>
    <cellStyle name="Comma 3" xfId="51" xr:uid="{8270307B-696E-4B5E-ABD6-3846EA0DBA09}"/>
    <cellStyle name="Controlecel" xfId="19" builtinId="23" customBuiltin="1"/>
    <cellStyle name="Currency 2" xfId="59" xr:uid="{EB78D06A-42CE-460A-ADD3-BF8588498135}"/>
    <cellStyle name="Gekoppelde cel" xfId="18" builtinId="24" customBuiltin="1"/>
    <cellStyle name="Goed" xfId="12" builtinId="26" customBuiltin="1"/>
    <cellStyle name="Invoer" xfId="15" builtinId="20" customBuiltin="1"/>
    <cellStyle name="Komma" xfId="1" builtinId="3"/>
    <cellStyle name="Kop 1" xfId="8" builtinId="16" customBuiltin="1"/>
    <cellStyle name="Kop 2" xfId="9" builtinId="17" customBuiltin="1"/>
    <cellStyle name="Kop 3" xfId="10" builtinId="18" customBuiltin="1"/>
    <cellStyle name="Kop 4" xfId="11" builtinId="19" customBuiltin="1"/>
    <cellStyle name="Millares 6" xfId="2" xr:uid="{4CDF4395-3447-453C-87A6-993EC2D3A92E}"/>
    <cellStyle name="Millares 6 2" xfId="49" xr:uid="{2804B4E3-C422-4BEB-B084-A08EB4BA09CD}"/>
    <cellStyle name="Millares 6 2 2" xfId="54" xr:uid="{46CB2D2B-175B-4CD6-9E2A-39196AA5E929}"/>
    <cellStyle name="Millares 8" xfId="3" xr:uid="{444ABA3D-0849-49A6-A3C3-170577184010}"/>
    <cellStyle name="Millares 8 2" xfId="50" xr:uid="{311D5E43-2CB3-4F9F-9A1E-1DC4B8624E44}"/>
    <cellStyle name="Millares 8 2 2" xfId="55" xr:uid="{F9FF98C1-08B4-4362-A420-59EBFA9B99AF}"/>
    <cellStyle name="Millares 8 3" xfId="52" xr:uid="{E186491B-18E1-44DD-A506-438E94060A3C}"/>
    <cellStyle name="Neutraal" xfId="14" builtinId="28" customBuiltin="1"/>
    <cellStyle name="Normal 2" xfId="4" xr:uid="{D847C113-9239-4435-AE8E-569180B4320E}"/>
    <cellStyle name="Normal 3" xfId="58" xr:uid="{2D6E12B4-7C03-4485-9BD8-5C6927C1C066}"/>
    <cellStyle name="Notitie" xfId="21" builtinId="10" customBuiltin="1"/>
    <cellStyle name="Ongeldig" xfId="13" builtinId="27" customBuiltin="1"/>
    <cellStyle name="Percent 2" xfId="6" xr:uid="{98DFDB31-5E39-4DB3-AF34-546714DFB2D6}"/>
    <cellStyle name="Procent" xfId="56" builtinId="5"/>
    <cellStyle name="Standaard" xfId="0" builtinId="0"/>
    <cellStyle name="Standaard 2" xfId="5" xr:uid="{56E81B59-1709-43AF-9FD9-F63BF27DC7E7}"/>
    <cellStyle name="Titel" xfId="7" builtinId="15" customBuiltin="1"/>
    <cellStyle name="Totaal" xfId="23" builtinId="25" customBuiltin="1"/>
    <cellStyle name="Uitvoer" xfId="16" builtinId="21" customBuiltin="1"/>
    <cellStyle name="Valuta" xfId="57" builtinId="4"/>
    <cellStyle name="Verklarende tekst" xfId="22" builtinId="53" customBuiltin="1"/>
    <cellStyle name="Waarschuwingstekst" xfId="20" builtinId="11" customBuiltin="1"/>
  </cellStyles>
  <dxfs count="525"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8" formatCode="_-* #,##0.0_-;\-* #,##0.0_-;_-* &quot;-&quot;??_-;_-@_-"/>
    </dxf>
    <dxf>
      <numFmt numFmtId="168" formatCode="_-* #,##0.0_-;\-* #,##0.0_-;_-* &quot;-&quot;??_-;_-@_-"/>
    </dxf>
    <dxf>
      <numFmt numFmtId="168" formatCode="_-* #,##0.0_-;\-* #,##0.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896"/>
        </patternFill>
      </fill>
    </dxf>
    <dxf>
      <fill>
        <patternFill>
          <bgColor rgb="FFFFC7CE"/>
        </patternFill>
      </fill>
    </dxf>
    <dxf>
      <fill>
        <patternFill>
          <bgColor rgb="FFC8A2C8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66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2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3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sheetMetadata" Target="metadata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4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[03_2025_December_SOP consolidation_MS_RECONC.xlsm]Pivot Volumes!PivotTable1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demand Ca</a:t>
            </a:r>
            <a:r>
              <a:rPr lang="en-US" baseline="0"/>
              <a:t> Carb LMK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Volumes'!$B$4:$B$7</c:f>
              <c:strCache>
                <c:ptCount val="1"/>
                <c:pt idx="0">
                  <c:v>Bulk Product - C002 - Limestone - Ca-Carb LMK A WS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Volumes'!$A$8:$A$18</c:f>
              <c:strCache>
                <c:ptCount val="11"/>
                <c:pt idx="0">
                  <c:v>Sum of Starting stock</c:v>
                </c:pt>
                <c:pt idx="1">
                  <c:v>Sum of 06/2025</c:v>
                </c:pt>
                <c:pt idx="2">
                  <c:v>Sum of 07/2025</c:v>
                </c:pt>
                <c:pt idx="3">
                  <c:v>Sum of 08/2025</c:v>
                </c:pt>
                <c:pt idx="4">
                  <c:v>Sum of 09/2025</c:v>
                </c:pt>
                <c:pt idx="5">
                  <c:v>Sum of 10/2025</c:v>
                </c:pt>
                <c:pt idx="6">
                  <c:v>Sum of 11/2025</c:v>
                </c:pt>
                <c:pt idx="7">
                  <c:v>Sum of 12/2025</c:v>
                </c:pt>
                <c:pt idx="8">
                  <c:v>Sum of 01/2026</c:v>
                </c:pt>
                <c:pt idx="9">
                  <c:v>Sum of 02/2026</c:v>
                </c:pt>
                <c:pt idx="10">
                  <c:v>Sum of 03/2026</c:v>
                </c:pt>
              </c:strCache>
            </c:strRef>
          </c:cat>
          <c:val>
            <c:numRef>
              <c:f>'Pivot Volumes'!$B$8:$B$18</c:f>
              <c:numCache>
                <c:formatCode>_-* #,##0_-;\-* #,##0_-;_-* "-"??_-;_-@_-</c:formatCode>
                <c:ptCount val="11"/>
                <c:pt idx="1">
                  <c:v>1156.2049999999999</c:v>
                </c:pt>
                <c:pt idx="2">
                  <c:v>868.83889676012939</c:v>
                </c:pt>
                <c:pt idx="3">
                  <c:v>938.65499999999997</c:v>
                </c:pt>
                <c:pt idx="4">
                  <c:v>934.9</c:v>
                </c:pt>
                <c:pt idx="5">
                  <c:v>501</c:v>
                </c:pt>
                <c:pt idx="6">
                  <c:v>488.63499999999999</c:v>
                </c:pt>
                <c:pt idx="7">
                  <c:v>488.88</c:v>
                </c:pt>
                <c:pt idx="8">
                  <c:v>1428.44</c:v>
                </c:pt>
                <c:pt idx="9">
                  <c:v>1435.51</c:v>
                </c:pt>
                <c:pt idx="10">
                  <c:v>1455.9549999999999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F7-4102-AEE8-AB8D108A49B7}"/>
            </c:ext>
          </c:extLst>
        </c:ser>
        <c:ser>
          <c:idx val="1"/>
          <c:order val="1"/>
          <c:tx>
            <c:strRef>
              <c:f>'Pivot Volumes'!$C$4:$C$7</c:f>
              <c:strCache>
                <c:ptCount val="1"/>
                <c:pt idx="0">
                  <c:v>Bulk Product - C002 - Limestone - Ca-Carb LMK B WS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Volumes'!$A$8:$A$18</c:f>
              <c:strCache>
                <c:ptCount val="11"/>
                <c:pt idx="0">
                  <c:v>Sum of Starting stock</c:v>
                </c:pt>
                <c:pt idx="1">
                  <c:v>Sum of 06/2025</c:v>
                </c:pt>
                <c:pt idx="2">
                  <c:v>Sum of 07/2025</c:v>
                </c:pt>
                <c:pt idx="3">
                  <c:v>Sum of 08/2025</c:v>
                </c:pt>
                <c:pt idx="4">
                  <c:v>Sum of 09/2025</c:v>
                </c:pt>
                <c:pt idx="5">
                  <c:v>Sum of 10/2025</c:v>
                </c:pt>
                <c:pt idx="6">
                  <c:v>Sum of 11/2025</c:v>
                </c:pt>
                <c:pt idx="7">
                  <c:v>Sum of 12/2025</c:v>
                </c:pt>
                <c:pt idx="8">
                  <c:v>Sum of 01/2026</c:v>
                </c:pt>
                <c:pt idx="9">
                  <c:v>Sum of 02/2026</c:v>
                </c:pt>
                <c:pt idx="10">
                  <c:v>Sum of 03/2026</c:v>
                </c:pt>
              </c:strCache>
            </c:strRef>
          </c:cat>
          <c:val>
            <c:numRef>
              <c:f>'Pivot Volumes'!$C$8:$C$18</c:f>
              <c:numCache>
                <c:formatCode>_-* #,##0_-;\-* #,##0_-;_-* "-"??_-;_-@_-</c:formatCode>
                <c:ptCount val="11"/>
                <c:pt idx="1">
                  <c:v>3.2540416099960976</c:v>
                </c:pt>
                <c:pt idx="2">
                  <c:v>5.7033158818723706</c:v>
                </c:pt>
                <c:pt idx="3">
                  <c:v>6.9641235226996052</c:v>
                </c:pt>
                <c:pt idx="4">
                  <c:v>6.7394743768060694</c:v>
                </c:pt>
                <c:pt idx="5">
                  <c:v>5.7768065373973894</c:v>
                </c:pt>
                <c:pt idx="6">
                  <c:v>5.7768065373973894</c:v>
                </c:pt>
                <c:pt idx="7">
                  <c:v>5.7768065373973894</c:v>
                </c:pt>
                <c:pt idx="8">
                  <c:v>5.7768065373973894</c:v>
                </c:pt>
                <c:pt idx="9">
                  <c:v>5.7768065373973894</c:v>
                </c:pt>
                <c:pt idx="10">
                  <c:v>5.7768065373973894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9F-4722-AB61-505A2B3E9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66288783"/>
        <c:axId val="1066292143"/>
      </c:barChart>
      <c:catAx>
        <c:axId val="106628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1066292143"/>
        <c:crosses val="autoZero"/>
        <c:auto val="1"/>
        <c:lblAlgn val="ctr"/>
        <c:lblOffset val="100"/>
        <c:noMultiLvlLbl val="0"/>
      </c:catAx>
      <c:valAx>
        <c:axId val="106629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1066288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Projected</a:t>
            </a:r>
            <a:r>
              <a:rPr lang="en-US" baseline="0"/>
              <a:t> financial result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Turnover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'Values_Planning sheet'!$L$1:$W$1</c:f>
              <c:numCache>
                <c:formatCode>mm/yyyy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'Values_Planning sheet'!$L$533:$W$533</c:f>
              <c:numCache>
                <c:formatCode>#,##0</c:formatCode>
                <c:ptCount val="12"/>
                <c:pt idx="0">
                  <c:v>409.91999999999996</c:v>
                </c:pt>
                <c:pt idx="1">
                  <c:v>979.25333333333333</c:v>
                </c:pt>
                <c:pt idx="2">
                  <c:v>1070.3466666666666</c:v>
                </c:pt>
                <c:pt idx="3">
                  <c:v>1104.5066666666667</c:v>
                </c:pt>
                <c:pt idx="4">
                  <c:v>1070.3466666666666</c:v>
                </c:pt>
                <c:pt idx="5">
                  <c:v>1093.1199999999999</c:v>
                </c:pt>
                <c:pt idx="6">
                  <c:v>1081.7333333333333</c:v>
                </c:pt>
                <c:pt idx="7">
                  <c:v>1081.7333333333333</c:v>
                </c:pt>
                <c:pt idx="8">
                  <c:v>1070.3466666666666</c:v>
                </c:pt>
                <c:pt idx="9">
                  <c:v>1115.8933333333332</c:v>
                </c:pt>
                <c:pt idx="10">
                  <c:v>1070.3466666666666</c:v>
                </c:pt>
                <c:pt idx="11">
                  <c:v>1093.1199999999999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D-4AAA-AC06-CAAE52D536A9}"/>
            </c:ext>
          </c:extLst>
        </c:ser>
        <c:ser>
          <c:idx val="1"/>
          <c:order val="1"/>
          <c:tx>
            <c:v>Gross margin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'Values_Planning sheet'!$L$1:$W$1</c:f>
              <c:numCache>
                <c:formatCode>mm/yyyy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'Values_Planning sheet'!$L$540:$W$540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1D-4AAA-AC06-CAAE52D536A9}"/>
            </c:ext>
          </c:extLst>
        </c:ser>
        <c:ser>
          <c:idx val="2"/>
          <c:order val="2"/>
          <c:tx>
            <c:v>EBIT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'Values_Planning sheet'!$L$1:$W$1</c:f>
              <c:numCache>
                <c:formatCode>mm/yyyy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'Values_Planning sheet'!$L$544:$W$544</c:f>
              <c:numCache>
                <c:formatCode>#,##0</c:formatCode>
                <c:ptCount val="12"/>
                <c:pt idx="0">
                  <c:v>382.07648974921784</c:v>
                </c:pt>
                <c:pt idx="1">
                  <c:v>203.21415145005372</c:v>
                </c:pt>
                <c:pt idx="2">
                  <c:v>153.37406015037593</c:v>
                </c:pt>
                <c:pt idx="3">
                  <c:v>191.13345864661659</c:v>
                </c:pt>
                <c:pt idx="4">
                  <c:v>167.32330827067668</c:v>
                </c:pt>
                <c:pt idx="5">
                  <c:v>188.9746240601504</c:v>
                </c:pt>
                <c:pt idx="6">
                  <c:v>145.85311493018261</c:v>
                </c:pt>
                <c:pt idx="7">
                  <c:v>124.88882921589689</c:v>
                </c:pt>
                <c:pt idx="8">
                  <c:v>134.76664876476909</c:v>
                </c:pt>
                <c:pt idx="9">
                  <c:v>149.05518259935553</c:v>
                </c:pt>
                <c:pt idx="10">
                  <c:v>117.60311493018261</c:v>
                </c:pt>
                <c:pt idx="11">
                  <c:v>152.46025778732547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1D-4AAA-AC06-CAAE52D536A9}"/>
            </c:ext>
          </c:extLst>
        </c:ser>
        <c:ser>
          <c:idx val="3"/>
          <c:order val="3"/>
          <c:tx>
            <c:v>Operational cashflow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'Values_Planning sheet'!$L$1:$W$1</c:f>
              <c:numCache>
                <c:formatCode>mm/yyyy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'Values_Planning sheet'!$L$551:$W$551</c:f>
              <c:numCache>
                <c:formatCode>#,##0</c:formatCode>
                <c:ptCount val="12"/>
                <c:pt idx="0">
                  <c:v>1587.3669104474116</c:v>
                </c:pt>
                <c:pt idx="1">
                  <c:v>697.25462421521831</c:v>
                </c:pt>
                <c:pt idx="2">
                  <c:v>721.97996549944583</c:v>
                </c:pt>
                <c:pt idx="3">
                  <c:v>726.92503375629133</c:v>
                </c:pt>
                <c:pt idx="4">
                  <c:v>754.12290916894165</c:v>
                </c:pt>
                <c:pt idx="5">
                  <c:v>694.78209008679551</c:v>
                </c:pt>
                <c:pt idx="6">
                  <c:v>689.83702182995</c:v>
                </c:pt>
                <c:pt idx="7">
                  <c:v>694.78209008679551</c:v>
                </c:pt>
                <c:pt idx="8">
                  <c:v>694.78209008679551</c:v>
                </c:pt>
                <c:pt idx="9">
                  <c:v>709.61729485733201</c:v>
                </c:pt>
                <c:pt idx="10">
                  <c:v>714.56236311417751</c:v>
                </c:pt>
                <c:pt idx="11">
                  <c:v>704.67222660048651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1D-4AAA-AC06-CAAE52D53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64880"/>
        <c:axId val="338555760"/>
      </c:lineChart>
      <c:dateAx>
        <c:axId val="338564880"/>
        <c:scaling>
          <c:orientation val="minMax"/>
        </c:scaling>
        <c:delete val="0"/>
        <c:axPos val="b"/>
        <c:numFmt formatCode="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338555760"/>
        <c:crosses val="autoZero"/>
        <c:auto val="1"/>
        <c:lblOffset val="100"/>
        <c:baseTimeUnit val="months"/>
      </c:dateAx>
      <c:valAx>
        <c:axId val="33855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33856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Projected financial result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ROCE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'Values_Planning sheet'!$L$1:$W$1</c:f>
              <c:numCache>
                <c:formatCode>mm/yyyy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'Values_Planning sheet'!$L$552:$W$552</c:f>
              <c:numCache>
                <c:formatCode>#,##0</c:formatCode>
                <c:ptCount val="12"/>
                <c:pt idx="0">
                  <c:v>2562.4444603654056</c:v>
                </c:pt>
                <c:pt idx="1">
                  <c:v>468.65760525104128</c:v>
                </c:pt>
                <c:pt idx="2">
                  <c:v>1011.4912343547654</c:v>
                </c:pt>
                <c:pt idx="3">
                  <c:v>7313.0816243849531</c:v>
                </c:pt>
                <c:pt idx="4">
                  <c:v>7501.8933214645076</c:v>
                </c:pt>
                <c:pt idx="5">
                  <c:v>7552.4678831822484</c:v>
                </c:pt>
                <c:pt idx="6">
                  <c:v>7660.3602815134227</c:v>
                </c:pt>
                <c:pt idx="7">
                  <c:v>7508.6365963602066</c:v>
                </c:pt>
                <c:pt idx="8">
                  <c:v>7535.6096959430015</c:v>
                </c:pt>
                <c:pt idx="9">
                  <c:v>7754.7661300532</c:v>
                </c:pt>
                <c:pt idx="10">
                  <c:v>7754.7661300532</c:v>
                </c:pt>
                <c:pt idx="11">
                  <c:v>7451.3187597467722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CF-47B3-BEAF-5C27DA0F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38614320"/>
        <c:axId val="338630160"/>
      </c:barChart>
      <c:lineChart>
        <c:grouping val="standard"/>
        <c:varyColors val="0"/>
        <c:ser>
          <c:idx val="0"/>
          <c:order val="0"/>
          <c:tx>
            <c:v>EBIT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'Values_Planning sheet'!$L$1:$W$1</c:f>
              <c:numCache>
                <c:formatCode>mm/yyyy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'Values_Planning sheet'!$L$544:$W$544</c:f>
              <c:numCache>
                <c:formatCode>#,##0</c:formatCode>
                <c:ptCount val="12"/>
                <c:pt idx="0">
                  <c:v>382.07648974921784</c:v>
                </c:pt>
                <c:pt idx="1">
                  <c:v>203.21415145005372</c:v>
                </c:pt>
                <c:pt idx="2">
                  <c:v>153.37406015037593</c:v>
                </c:pt>
                <c:pt idx="3">
                  <c:v>191.13345864661659</c:v>
                </c:pt>
                <c:pt idx="4">
                  <c:v>167.32330827067668</c:v>
                </c:pt>
                <c:pt idx="5">
                  <c:v>188.9746240601504</c:v>
                </c:pt>
                <c:pt idx="6">
                  <c:v>145.85311493018261</c:v>
                </c:pt>
                <c:pt idx="7">
                  <c:v>124.88882921589689</c:v>
                </c:pt>
                <c:pt idx="8">
                  <c:v>134.76664876476909</c:v>
                </c:pt>
                <c:pt idx="9">
                  <c:v>149.05518259935553</c:v>
                </c:pt>
                <c:pt idx="10">
                  <c:v>117.60311493018261</c:v>
                </c:pt>
                <c:pt idx="11">
                  <c:v>152.46025778732547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CF-47B3-BEAF-5C27DA0F1A0E}"/>
            </c:ext>
          </c:extLst>
        </c:ser>
        <c:ser>
          <c:idx val="1"/>
          <c:order val="1"/>
          <c:tx>
            <c:v>Capital employed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'Values_Planning sheet'!$L$1:$W$1</c:f>
              <c:numCache>
                <c:formatCode>mm/yyyy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'Values_Planning sheet'!$L$550:$W$550</c:f>
              <c:numCache>
                <c:formatCode>#,##0</c:formatCode>
                <c:ptCount val="12"/>
                <c:pt idx="0">
                  <c:v>16886.333082288998</c:v>
                </c:pt>
                <c:pt idx="1">
                  <c:v>17144.336643515726</c:v>
                </c:pt>
                <c:pt idx="2">
                  <c:v>17224.962756399076</c:v>
                </c:pt>
                <c:pt idx="3">
                  <c:v>17237.862934460412</c:v>
                </c:pt>
                <c:pt idx="4">
                  <c:v>17131.43646545439</c:v>
                </c:pt>
                <c:pt idx="5">
                  <c:v>17170.136999638398</c:v>
                </c:pt>
                <c:pt idx="6">
                  <c:v>17205.612489307074</c:v>
                </c:pt>
                <c:pt idx="7">
                  <c:v>17170.136999638398</c:v>
                </c:pt>
                <c:pt idx="8">
                  <c:v>17170.136999638398</c:v>
                </c:pt>
                <c:pt idx="9">
                  <c:v>17163.686910607732</c:v>
                </c:pt>
                <c:pt idx="10">
                  <c:v>17163.686910607732</c:v>
                </c:pt>
                <c:pt idx="11">
                  <c:v>17163.686910607732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F-47B3-BEAF-5C27DA0F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607120"/>
        <c:axId val="338629680"/>
      </c:lineChart>
      <c:dateAx>
        <c:axId val="338607120"/>
        <c:scaling>
          <c:orientation val="minMax"/>
        </c:scaling>
        <c:delete val="0"/>
        <c:axPos val="b"/>
        <c:numFmt formatCode="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338629680"/>
        <c:crosses val="autoZero"/>
        <c:auto val="1"/>
        <c:lblOffset val="100"/>
        <c:baseTimeUnit val="months"/>
      </c:dateAx>
      <c:valAx>
        <c:axId val="33862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338607120"/>
        <c:crosses val="autoZero"/>
        <c:crossBetween val="between"/>
      </c:valAx>
      <c:valAx>
        <c:axId val="33863016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338614320"/>
        <c:crosses val="max"/>
        <c:crossBetween val="between"/>
      </c:valAx>
      <c:dateAx>
        <c:axId val="338614320"/>
        <c:scaling>
          <c:orientation val="minMax"/>
        </c:scaling>
        <c:delete val="1"/>
        <c:axPos val="b"/>
        <c:numFmt formatCode="mm/yyyy" sourceLinked="1"/>
        <c:majorTickMark val="out"/>
        <c:minorTickMark val="none"/>
        <c:tickLblPos val="nextTo"/>
        <c:crossAx val="33863016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[03_2025_December_SOP consolidation_MS_RECONC.xlsm]Pivot Values!PivotTable1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Values'!$B$5:$B$6</c:f>
              <c:strCache>
                <c:ptCount val="1"/>
                <c:pt idx="0">
                  <c:v>DYNASYLAN 6598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 Values'!$A$7:$A$44</c:f>
              <c:multiLvlStrCache>
                <c:ptCount val="24"/>
                <c:lvl>
                  <c:pt idx="0">
                    <c:v>Sum of Starting stock</c:v>
                  </c:pt>
                  <c:pt idx="1">
                    <c:v>Sum of 04/2025</c:v>
                  </c:pt>
                  <c:pt idx="2">
                    <c:v>Sum of 05/2025</c:v>
                  </c:pt>
                  <c:pt idx="3">
                    <c:v>Sum of 06/2025</c:v>
                  </c:pt>
                  <c:pt idx="4">
                    <c:v>Sum of 07/2025</c:v>
                  </c:pt>
                  <c:pt idx="5">
                    <c:v>Sum of 08/2025</c:v>
                  </c:pt>
                  <c:pt idx="6">
                    <c:v>Sum of 09/2025</c:v>
                  </c:pt>
                  <c:pt idx="7">
                    <c:v>Sum of 10/2025</c:v>
                  </c:pt>
                  <c:pt idx="8">
                    <c:v>Sum of 11/2025</c:v>
                  </c:pt>
                  <c:pt idx="9">
                    <c:v>Sum of 12/2025</c:v>
                  </c:pt>
                  <c:pt idx="10">
                    <c:v>Sum of 01/2026</c:v>
                  </c:pt>
                  <c:pt idx="11">
                    <c:v>Sum of 02/2026</c:v>
                  </c:pt>
                  <c:pt idx="12">
                    <c:v>Sum of Starting stock</c:v>
                  </c:pt>
                  <c:pt idx="13">
                    <c:v>Sum of 04/2025</c:v>
                  </c:pt>
                  <c:pt idx="14">
                    <c:v>Sum of 05/2025</c:v>
                  </c:pt>
                  <c:pt idx="15">
                    <c:v>Sum of 06/2025</c:v>
                  </c:pt>
                  <c:pt idx="16">
                    <c:v>Sum of 07/2025</c:v>
                  </c:pt>
                  <c:pt idx="17">
                    <c:v>Sum of 08/2025</c:v>
                  </c:pt>
                  <c:pt idx="18">
                    <c:v>Sum of 09/2025</c:v>
                  </c:pt>
                  <c:pt idx="19">
                    <c:v>Sum of 10/2025</c:v>
                  </c:pt>
                  <c:pt idx="20">
                    <c:v>Sum of 11/2025</c:v>
                  </c:pt>
                  <c:pt idx="21">
                    <c:v>Sum of 12/2025</c:v>
                  </c:pt>
                  <c:pt idx="22">
                    <c:v>Sum of 01/2026</c:v>
                  </c:pt>
                  <c:pt idx="23">
                    <c:v>Sum of 02/2026</c:v>
                  </c:pt>
                </c:lvl>
                <c:lvl>
                  <c:pt idx="0">
                    <c:v>03. Total demand</c:v>
                  </c:pt>
                  <c:pt idx="12">
                    <c:v>04. Inventory</c:v>
                  </c:pt>
                </c:lvl>
              </c:multiLvlStrCache>
            </c:multiLvlStrRef>
          </c:cat>
          <c:val>
            <c:numRef>
              <c:f>'Pivot Values'!$B$7:$B$44</c:f>
              <c:numCache>
                <c:formatCode>_-* #,##0_-;\-* #,##0_-;_-* "-"??_-;_-@_-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942.97562896781392</c:v>
                </c:pt>
                <c:pt idx="5">
                  <c:v>3233.059299318219</c:v>
                </c:pt>
                <c:pt idx="6">
                  <c:v>3098.3484951799601</c:v>
                </c:pt>
                <c:pt idx="7">
                  <c:v>10507.442722784212</c:v>
                </c:pt>
                <c:pt idx="8">
                  <c:v>10372.731918645954</c:v>
                </c:pt>
                <c:pt idx="9">
                  <c:v>10642.153526922471</c:v>
                </c:pt>
                <c:pt idx="10">
                  <c:v>11450.418351752027</c:v>
                </c:pt>
                <c:pt idx="11">
                  <c:v>11585.129155890285</c:v>
                </c:pt>
                <c:pt idx="12">
                  <c:v>93725.2</c:v>
                </c:pt>
                <c:pt idx="13">
                  <c:v>93725.2</c:v>
                </c:pt>
                <c:pt idx="14">
                  <c:v>93725.2</c:v>
                </c:pt>
                <c:pt idx="15">
                  <c:v>93725.2</c:v>
                </c:pt>
                <c:pt idx="16">
                  <c:v>92782.224094143428</c:v>
                </c:pt>
                <c:pt idx="17">
                  <c:v>89549.163845492352</c:v>
                </c:pt>
                <c:pt idx="18">
                  <c:v>86450.814440535076</c:v>
                </c:pt>
                <c:pt idx="19">
                  <c:v>75943.368632419093</c:v>
                </c:pt>
                <c:pt idx="20">
                  <c:v>65570.633667996895</c:v>
                </c:pt>
                <c:pt idx="21">
                  <c:v>54928.477016187113</c:v>
                </c:pt>
                <c:pt idx="22">
                  <c:v>43478.055302214561</c:v>
                </c:pt>
                <c:pt idx="23">
                  <c:v>31892.922744548217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98-4162-8F53-01A618913C2E}"/>
            </c:ext>
          </c:extLst>
        </c:ser>
        <c:ser>
          <c:idx val="1"/>
          <c:order val="1"/>
          <c:tx>
            <c:strRef>
              <c:f>'Pivot Values'!$C$5:$C$6</c:f>
              <c:strCache>
                <c:ptCount val="1"/>
                <c:pt idx="0">
                  <c:v>DYNASYLAN OCTEO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 Values'!$A$7:$A$44</c:f>
              <c:multiLvlStrCache>
                <c:ptCount val="24"/>
                <c:lvl>
                  <c:pt idx="0">
                    <c:v>Sum of Starting stock</c:v>
                  </c:pt>
                  <c:pt idx="1">
                    <c:v>Sum of 04/2025</c:v>
                  </c:pt>
                  <c:pt idx="2">
                    <c:v>Sum of 05/2025</c:v>
                  </c:pt>
                  <c:pt idx="3">
                    <c:v>Sum of 06/2025</c:v>
                  </c:pt>
                  <c:pt idx="4">
                    <c:v>Sum of 07/2025</c:v>
                  </c:pt>
                  <c:pt idx="5">
                    <c:v>Sum of 08/2025</c:v>
                  </c:pt>
                  <c:pt idx="6">
                    <c:v>Sum of 09/2025</c:v>
                  </c:pt>
                  <c:pt idx="7">
                    <c:v>Sum of 10/2025</c:v>
                  </c:pt>
                  <c:pt idx="8">
                    <c:v>Sum of 11/2025</c:v>
                  </c:pt>
                  <c:pt idx="9">
                    <c:v>Sum of 12/2025</c:v>
                  </c:pt>
                  <c:pt idx="10">
                    <c:v>Sum of 01/2026</c:v>
                  </c:pt>
                  <c:pt idx="11">
                    <c:v>Sum of 02/2026</c:v>
                  </c:pt>
                  <c:pt idx="12">
                    <c:v>Sum of Starting stock</c:v>
                  </c:pt>
                  <c:pt idx="13">
                    <c:v>Sum of 04/2025</c:v>
                  </c:pt>
                  <c:pt idx="14">
                    <c:v>Sum of 05/2025</c:v>
                  </c:pt>
                  <c:pt idx="15">
                    <c:v>Sum of 06/2025</c:v>
                  </c:pt>
                  <c:pt idx="16">
                    <c:v>Sum of 07/2025</c:v>
                  </c:pt>
                  <c:pt idx="17">
                    <c:v>Sum of 08/2025</c:v>
                  </c:pt>
                  <c:pt idx="18">
                    <c:v>Sum of 09/2025</c:v>
                  </c:pt>
                  <c:pt idx="19">
                    <c:v>Sum of 10/2025</c:v>
                  </c:pt>
                  <c:pt idx="20">
                    <c:v>Sum of 11/2025</c:v>
                  </c:pt>
                  <c:pt idx="21">
                    <c:v>Sum of 12/2025</c:v>
                  </c:pt>
                  <c:pt idx="22">
                    <c:v>Sum of 01/2026</c:v>
                  </c:pt>
                  <c:pt idx="23">
                    <c:v>Sum of 02/2026</c:v>
                  </c:pt>
                </c:lvl>
                <c:lvl>
                  <c:pt idx="0">
                    <c:v>03. Total demand</c:v>
                  </c:pt>
                  <c:pt idx="12">
                    <c:v>04. Inventory</c:v>
                  </c:pt>
                </c:lvl>
              </c:multiLvlStrCache>
            </c:multiLvlStrRef>
          </c:cat>
          <c:val>
            <c:numRef>
              <c:f>'Pivot Values'!$C$7:$C$44</c:f>
              <c:numCache>
                <c:formatCode>_-* #,##0_-;\-* #,##0_-;_-* "-"??_-;_-@_-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237.09000000000003</c:v>
                </c:pt>
                <c:pt idx="5">
                  <c:v>812.88000000000011</c:v>
                </c:pt>
                <c:pt idx="6">
                  <c:v>779.0100000000001</c:v>
                </c:pt>
                <c:pt idx="7">
                  <c:v>2641.86</c:v>
                </c:pt>
                <c:pt idx="8">
                  <c:v>2607.9900000000007</c:v>
                </c:pt>
                <c:pt idx="9">
                  <c:v>2675.7300000000005</c:v>
                </c:pt>
                <c:pt idx="10">
                  <c:v>2878.9500000000003</c:v>
                </c:pt>
                <c:pt idx="11">
                  <c:v>2912.82</c:v>
                </c:pt>
                <c:pt idx="12">
                  <c:v>28539.47</c:v>
                </c:pt>
                <c:pt idx="13">
                  <c:v>28539.47</c:v>
                </c:pt>
                <c:pt idx="14">
                  <c:v>28539.47</c:v>
                </c:pt>
                <c:pt idx="15">
                  <c:v>28539.47</c:v>
                </c:pt>
                <c:pt idx="16">
                  <c:v>28302.379958462781</c:v>
                </c:pt>
                <c:pt idx="17">
                  <c:v>27489.499816049462</c:v>
                </c:pt>
                <c:pt idx="18">
                  <c:v>26710.48967957003</c:v>
                </c:pt>
                <c:pt idx="19">
                  <c:v>24068.629216726735</c:v>
                </c:pt>
                <c:pt idx="20">
                  <c:v>21460.638759817328</c:v>
                </c:pt>
                <c:pt idx="21">
                  <c:v>18784.908291040145</c:v>
                </c:pt>
                <c:pt idx="22">
                  <c:v>15905.95778665963</c:v>
                </c:pt>
                <c:pt idx="23">
                  <c:v>12993.137276345229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5A-48ED-AEEC-E97B4A557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7583936"/>
        <c:axId val="307593056"/>
      </c:barChart>
      <c:catAx>
        <c:axId val="30758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307593056"/>
        <c:crosses val="autoZero"/>
        <c:auto val="1"/>
        <c:lblAlgn val="ctr"/>
        <c:lblOffset val="100"/>
        <c:noMultiLvlLbl val="0"/>
      </c:catAx>
      <c:valAx>
        <c:axId val="30759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30758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Projected Financial Metrics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Turnover</c:v>
          </c:tx>
          <c:spPr>
            <a:ln w="38100">
              <a:solidFill>
                <a:srgbClr val="0066CC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sheet'!$K$563:$W$563</c:f>
              <c:numCache>
                <c:formatCode>#,##0</c:formatCode>
                <c:ptCount val="13"/>
                <c:pt idx="1">
                  <c:v>2868127.5460800477</c:v>
                </c:pt>
                <c:pt idx="2">
                  <c:v>3233805.1341776652</c:v>
                </c:pt>
                <c:pt idx="3">
                  <c:v>3301364.2447844329</c:v>
                </c:pt>
                <c:pt idx="4">
                  <c:v>3382156.4455840029</c:v>
                </c:pt>
                <c:pt idx="5">
                  <c:v>3312965.1928961608</c:v>
                </c:pt>
                <c:pt idx="6">
                  <c:v>3406457.0998970051</c:v>
                </c:pt>
                <c:pt idx="7">
                  <c:v>3328594.6999582159</c:v>
                </c:pt>
                <c:pt idx="8">
                  <c:v>3288432.956973156</c:v>
                </c:pt>
                <c:pt idx="9">
                  <c:v>3155009.6137662195</c:v>
                </c:pt>
                <c:pt idx="10">
                  <c:v>3396144.4562895987</c:v>
                </c:pt>
                <c:pt idx="11">
                  <c:v>3368375.0675301412</c:v>
                </c:pt>
                <c:pt idx="12">
                  <c:v>3274412.08373293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A-4952-B752-4F4C857CC1E2}"/>
            </c:ext>
          </c:extLst>
        </c:ser>
        <c:ser>
          <c:idx val="1"/>
          <c:order val="1"/>
          <c:tx>
            <c:v>Cost of Goods</c:v>
          </c:tx>
          <c:spPr>
            <a:ln w="38100">
              <a:solidFill>
                <a:srgbClr val="CC0000"/>
              </a:solidFill>
            </a:ln>
          </c:spPr>
          <c:marker>
            <c:symbol val="none"/>
          </c:marker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sheet'!$K$569:$W$569</c:f>
              <c:numCache>
                <c:formatCode>#,##0</c:formatCode>
                <c:ptCount val="13"/>
                <c:pt idx="1">
                  <c:v>2179331.1416086839</c:v>
                </c:pt>
                <c:pt idx="2">
                  <c:v>2650837.2696524234</c:v>
                </c:pt>
                <c:pt idx="3">
                  <c:v>2753082.9428584683</c:v>
                </c:pt>
                <c:pt idx="4">
                  <c:v>2896196.9912494957</c:v>
                </c:pt>
                <c:pt idx="5">
                  <c:v>2861571.1070015989</c:v>
                </c:pt>
                <c:pt idx="6">
                  <c:v>2926881.6149499058</c:v>
                </c:pt>
                <c:pt idx="7">
                  <c:v>2879484.6097991555</c:v>
                </c:pt>
                <c:pt idx="8">
                  <c:v>2844096.1444870634</c:v>
                </c:pt>
                <c:pt idx="9">
                  <c:v>2758548.8871231698</c:v>
                </c:pt>
                <c:pt idx="10">
                  <c:v>2917185.2302625664</c:v>
                </c:pt>
                <c:pt idx="11">
                  <c:v>2906252.5734674903</c:v>
                </c:pt>
                <c:pt idx="12">
                  <c:v>2832347.448848872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A-4952-B752-4F4C857CC1E2}"/>
            </c:ext>
          </c:extLst>
        </c:ser>
        <c:ser>
          <c:idx val="2"/>
          <c:order val="2"/>
          <c:tx>
            <c:v>Gross Margin</c:v>
          </c:tx>
          <c:spPr>
            <a:ln w="38100">
              <a:solidFill>
                <a:srgbClr val="009966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sheet'!$K$570:$W$570</c:f>
              <c:numCache>
                <c:formatCode>#,##0</c:formatCode>
                <c:ptCount val="13"/>
                <c:pt idx="1">
                  <c:v>688796.40447136387</c:v>
                </c:pt>
                <c:pt idx="2">
                  <c:v>582967.86452524178</c:v>
                </c:pt>
                <c:pt idx="3">
                  <c:v>548281.30192596465</c:v>
                </c:pt>
                <c:pt idx="4">
                  <c:v>485959.45433450723</c:v>
                </c:pt>
                <c:pt idx="5">
                  <c:v>451394.08589456184</c:v>
                </c:pt>
                <c:pt idx="6">
                  <c:v>479575.48494709935</c:v>
                </c:pt>
                <c:pt idx="7">
                  <c:v>449110.09015906043</c:v>
                </c:pt>
                <c:pt idx="8">
                  <c:v>444336.81248609256</c:v>
                </c:pt>
                <c:pt idx="9">
                  <c:v>396460.72664304962</c:v>
                </c:pt>
                <c:pt idx="10">
                  <c:v>478959.22602703236</c:v>
                </c:pt>
                <c:pt idx="11">
                  <c:v>462122.49406265095</c:v>
                </c:pt>
                <c:pt idx="12">
                  <c:v>442064.63488405803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7A-4952-B752-4F4C857CC1E2}"/>
            </c:ext>
          </c:extLst>
        </c:ser>
        <c:ser>
          <c:idx val="3"/>
          <c:order val="3"/>
          <c:tx>
            <c:v>Inventory Value</c:v>
          </c:tx>
          <c:spPr>
            <a:ln w="38100">
              <a:solidFill>
                <a:srgbClr val="FF9933"/>
              </a:solidFill>
            </a:ln>
          </c:spPr>
          <c:marker>
            <c:symbol val="none"/>
          </c:marker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sheet'!$K$576:$W$576</c:f>
              <c:numCache>
                <c:formatCode>#,##0</c:formatCode>
                <c:ptCount val="13"/>
                <c:pt idx="0">
                  <c:v>6139160.8800000027</c:v>
                </c:pt>
                <c:pt idx="1">
                  <c:v>5109492.867135617</c:v>
                </c:pt>
                <c:pt idx="2">
                  <c:v>5528017.5790808639</c:v>
                </c:pt>
                <c:pt idx="3">
                  <c:v>5464968.6206993135</c:v>
                </c:pt>
                <c:pt idx="4">
                  <c:v>6444156.6785655022</c:v>
                </c:pt>
                <c:pt idx="5">
                  <c:v>6811104.8787065903</c:v>
                </c:pt>
                <c:pt idx="6">
                  <c:v>6638390.3456029678</c:v>
                </c:pt>
                <c:pt idx="7">
                  <c:v>6201890.3315827074</c:v>
                </c:pt>
                <c:pt idx="8">
                  <c:v>6606522.8729203986</c:v>
                </c:pt>
                <c:pt idx="9">
                  <c:v>6290178.1486355122</c:v>
                </c:pt>
                <c:pt idx="10">
                  <c:v>6139147.1520375032</c:v>
                </c:pt>
                <c:pt idx="11">
                  <c:v>5683212.9300141102</c:v>
                </c:pt>
                <c:pt idx="12">
                  <c:v>5622035.454511499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7A-4952-B752-4F4C857CC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428256"/>
        <c:axId val="308422976"/>
      </c:lineChart>
      <c:catAx>
        <c:axId val="3084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8422976"/>
        <c:crosses val="autoZero"/>
        <c:auto val="1"/>
        <c:lblAlgn val="ctr"/>
        <c:lblOffset val="100"/>
        <c:noMultiLvlLbl val="0"/>
      </c:catAx>
      <c:valAx>
        <c:axId val="308422976"/>
        <c:scaling>
          <c:orientation val="minMax"/>
        </c:scaling>
        <c:delete val="0"/>
        <c:axPos val="l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 (€)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84282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ptos Narrow"/>
                <a:ea typeface="Aptos Narrow"/>
                <a:cs typeface="Aptos Narrow"/>
              </a:defRPr>
            </a:pPr>
            <a:r>
              <a:rPr lang="en-US"/>
              <a:t>Inventory quality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Understock</c:v>
          </c:tx>
          <c:spPr>
            <a:solidFill>
              <a:srgbClr val="C00000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quality'!$AF$219:$AR$219</c:f>
              <c:numCache>
                <c:formatCode>#,##0</c:formatCode>
                <c:ptCount val="13"/>
                <c:pt idx="0">
                  <c:v>-1189942.4487021249</c:v>
                </c:pt>
                <c:pt idx="1">
                  <c:v>-665987.34739277489</c:v>
                </c:pt>
                <c:pt idx="2">
                  <c:v>-56489.591553099272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7-4BF0-BCAB-7E41673058D4}"/>
            </c:ext>
          </c:extLst>
        </c:ser>
        <c:ser>
          <c:idx val="1"/>
          <c:order val="1"/>
          <c:tx>
            <c:v>Safety stock</c:v>
          </c:tx>
          <c:spPr>
            <a:solidFill>
              <a:srgbClr val="196B24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quality'!$AS$219:$BE$219</c:f>
              <c:numCache>
                <c:formatCode>#,##0</c:formatCode>
                <c:ptCount val="13"/>
                <c:pt idx="0">
                  <c:v>2610229.2454244173</c:v>
                </c:pt>
                <c:pt idx="1">
                  <c:v>2610229.2454244173</c:v>
                </c:pt>
                <c:pt idx="2">
                  <c:v>2610229.2454244173</c:v>
                </c:pt>
                <c:pt idx="3">
                  <c:v>2610229.2454244173</c:v>
                </c:pt>
                <c:pt idx="4">
                  <c:v>2610229.2454244173</c:v>
                </c:pt>
                <c:pt idx="5">
                  <c:v>2610229.2454244173</c:v>
                </c:pt>
                <c:pt idx="6">
                  <c:v>2610229.2454244173</c:v>
                </c:pt>
                <c:pt idx="7">
                  <c:v>2610229.2454244173</c:v>
                </c:pt>
                <c:pt idx="8">
                  <c:v>2610229.2454244173</c:v>
                </c:pt>
                <c:pt idx="9">
                  <c:v>2610229.2454244173</c:v>
                </c:pt>
                <c:pt idx="10">
                  <c:v>2610229.2454244173</c:v>
                </c:pt>
                <c:pt idx="11">
                  <c:v>2610229.2454244173</c:v>
                </c:pt>
                <c:pt idx="12">
                  <c:v>2610229.2454244173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7-4BF0-BCAB-7E41673058D4}"/>
            </c:ext>
          </c:extLst>
        </c:ser>
        <c:ser>
          <c:idx val="2"/>
          <c:order val="2"/>
          <c:tx>
            <c:v>Strategic stock</c:v>
          </c:tx>
          <c:spPr>
            <a:solidFill>
              <a:srgbClr val="BE8C00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quality'!$BF$219:$BR$219</c:f>
              <c:numCache>
                <c:formatCode>#,##0</c:formatCode>
                <c:ptCount val="13"/>
                <c:pt idx="0">
                  <c:v>1240730.6576733144</c:v>
                </c:pt>
                <c:pt idx="1">
                  <c:v>1240730.6576733144</c:v>
                </c:pt>
                <c:pt idx="2">
                  <c:v>1240730.6576733144</c:v>
                </c:pt>
                <c:pt idx="3">
                  <c:v>1240730.6576733144</c:v>
                </c:pt>
                <c:pt idx="4">
                  <c:v>1240730.6576733144</c:v>
                </c:pt>
                <c:pt idx="5">
                  <c:v>1240730.6576733144</c:v>
                </c:pt>
                <c:pt idx="6">
                  <c:v>1240730.6576733144</c:v>
                </c:pt>
                <c:pt idx="7">
                  <c:v>1240730.6576733144</c:v>
                </c:pt>
                <c:pt idx="8">
                  <c:v>1240730.6576733144</c:v>
                </c:pt>
                <c:pt idx="9">
                  <c:v>1240730.6576733144</c:v>
                </c:pt>
                <c:pt idx="10">
                  <c:v>1240730.6576733144</c:v>
                </c:pt>
                <c:pt idx="11">
                  <c:v>1240730.6576733144</c:v>
                </c:pt>
                <c:pt idx="12">
                  <c:v>1240730.6576733144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7-4BF0-BCAB-7E41673058D4}"/>
            </c:ext>
          </c:extLst>
        </c:ser>
        <c:ser>
          <c:idx val="3"/>
          <c:order val="3"/>
          <c:tx>
            <c:v>Normal variation</c:v>
          </c:tx>
          <c:spPr>
            <a:solidFill>
              <a:srgbClr val="FFC000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quality'!$BS$219:$CE$219</c:f>
              <c:numCache>
                <c:formatCode>#,##0</c:formatCode>
                <c:ptCount val="13"/>
                <c:pt idx="0">
                  <c:v>2246242.8231242178</c:v>
                </c:pt>
                <c:pt idx="1">
                  <c:v>1273571.0662540342</c:v>
                </c:pt>
                <c:pt idx="2">
                  <c:v>1223084.8019564017</c:v>
                </c:pt>
                <c:pt idx="3">
                  <c:v>1203501.1717056951</c:v>
                </c:pt>
                <c:pt idx="4">
                  <c:v>2168612.9636983122</c:v>
                </c:pt>
                <c:pt idx="5">
                  <c:v>2660229.6114016543</c:v>
                </c:pt>
                <c:pt idx="6">
                  <c:v>2524466.9585199999</c:v>
                </c:pt>
                <c:pt idx="7">
                  <c:v>2121052.7922593025</c:v>
                </c:pt>
                <c:pt idx="8">
                  <c:v>2537987.5042318869</c:v>
                </c:pt>
                <c:pt idx="9">
                  <c:v>2228314.6243073</c:v>
                </c:pt>
                <c:pt idx="10">
                  <c:v>2085807.9046203329</c:v>
                </c:pt>
                <c:pt idx="11">
                  <c:v>1636724.9324445932</c:v>
                </c:pt>
                <c:pt idx="12">
                  <c:v>1582719.0903558128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C7-4BF0-BCAB-7E41673058D4}"/>
            </c:ext>
          </c:extLst>
        </c:ser>
        <c:ser>
          <c:idx val="4"/>
          <c:order val="4"/>
          <c:tx>
            <c:v>Overstock</c:v>
          </c:tx>
          <c:spPr>
            <a:solidFill>
              <a:srgbClr val="FF0000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quality'!$CF$219:$CR$219</c:f>
              <c:numCache>
                <c:formatCode>#,##0</c:formatCode>
                <c:ptCount val="13"/>
                <c:pt idx="0">
                  <c:v>1231900.6024801731</c:v>
                </c:pt>
                <c:pt idx="1">
                  <c:v>650949.2451766273</c:v>
                </c:pt>
                <c:pt idx="2">
                  <c:v>510462.46557982749</c:v>
                </c:pt>
                <c:pt idx="3">
                  <c:v>410507.54589588667</c:v>
                </c:pt>
                <c:pt idx="4">
                  <c:v>424583.81176946062</c:v>
                </c:pt>
                <c:pt idx="5">
                  <c:v>299915.36420720257</c:v>
                </c:pt>
                <c:pt idx="6">
                  <c:v>262963.48398523673</c:v>
                </c:pt>
                <c:pt idx="7">
                  <c:v>229877.63622566813</c:v>
                </c:pt>
                <c:pt idx="8">
                  <c:v>217575.46559077819</c:v>
                </c:pt>
                <c:pt idx="9">
                  <c:v>210903.62123047793</c:v>
                </c:pt>
                <c:pt idx="10">
                  <c:v>202379.34431943882</c:v>
                </c:pt>
                <c:pt idx="11">
                  <c:v>195528.09447178489</c:v>
                </c:pt>
                <c:pt idx="12">
                  <c:v>188356.46105795589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C7-4BF0-BCAB-7E4167305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727728"/>
        <c:axId val="286719088"/>
      </c:barChart>
      <c:lineChart>
        <c:grouping val="standard"/>
        <c:varyColors val="0"/>
        <c:ser>
          <c:idx val="5"/>
          <c:order val="5"/>
          <c:tx>
            <c:v>Actual stock</c:v>
          </c:tx>
          <c:spPr>
            <a:ln w="19050">
              <a:solidFill>
                <a:srgbClr val="80008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quality'!$K$219:$W$219</c:f>
              <c:numCache>
                <c:formatCode>#,##0</c:formatCode>
                <c:ptCount val="13"/>
                <c:pt idx="0">
                  <c:v>6139160.8800000027</c:v>
                </c:pt>
                <c:pt idx="1">
                  <c:v>5109492.8671356179</c:v>
                </c:pt>
                <c:pt idx="2">
                  <c:v>5528017.5790808639</c:v>
                </c:pt>
                <c:pt idx="3">
                  <c:v>5464968.6206993125</c:v>
                </c:pt>
                <c:pt idx="4">
                  <c:v>6444156.678565504</c:v>
                </c:pt>
                <c:pt idx="5">
                  <c:v>6811104.8787065865</c:v>
                </c:pt>
                <c:pt idx="6">
                  <c:v>6638390.3456029668</c:v>
                </c:pt>
                <c:pt idx="7">
                  <c:v>6201890.3315827046</c:v>
                </c:pt>
                <c:pt idx="8">
                  <c:v>6606522.8729203967</c:v>
                </c:pt>
                <c:pt idx="9">
                  <c:v>6290178.1486355122</c:v>
                </c:pt>
                <c:pt idx="10">
                  <c:v>6139147.1520375051</c:v>
                </c:pt>
                <c:pt idx="11">
                  <c:v>5683212.930014113</c:v>
                </c:pt>
                <c:pt idx="12">
                  <c:v>5622035.4545115018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C7-4BF0-BCAB-7E41673058D4}"/>
            </c:ext>
          </c:extLst>
        </c:ser>
        <c:ser>
          <c:idx val="6"/>
          <c:order val="6"/>
          <c:tx>
            <c:v>Cost of Goods</c:v>
          </c:tx>
          <c:spPr>
            <a:ln w="38100">
              <a:solidFill>
                <a:srgbClr val="ADD8E6"/>
              </a:solidFill>
            </a:ln>
          </c:spPr>
          <c:marker>
            <c:symbol val="none"/>
          </c:marker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sheet'!$K$569:$W$569</c:f>
              <c:numCache>
                <c:formatCode>#,##0</c:formatCode>
                <c:ptCount val="13"/>
                <c:pt idx="1">
                  <c:v>2179331.1416086839</c:v>
                </c:pt>
                <c:pt idx="2">
                  <c:v>2650837.2696524234</c:v>
                </c:pt>
                <c:pt idx="3">
                  <c:v>2753082.9428584683</c:v>
                </c:pt>
                <c:pt idx="4">
                  <c:v>2896196.9912494957</c:v>
                </c:pt>
                <c:pt idx="5">
                  <c:v>2861571.1070015989</c:v>
                </c:pt>
                <c:pt idx="6">
                  <c:v>2926881.6149499058</c:v>
                </c:pt>
                <c:pt idx="7">
                  <c:v>2879484.6097991555</c:v>
                </c:pt>
                <c:pt idx="8">
                  <c:v>2844096.1444870634</c:v>
                </c:pt>
                <c:pt idx="9">
                  <c:v>2758548.8871231698</c:v>
                </c:pt>
                <c:pt idx="10">
                  <c:v>2917185.2302625664</c:v>
                </c:pt>
                <c:pt idx="11">
                  <c:v>2906252.5734674903</c:v>
                </c:pt>
                <c:pt idx="12">
                  <c:v>2832347.448848872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C7-4BF0-BCAB-7E4167305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727728"/>
        <c:axId val="286719088"/>
      </c:lineChart>
      <c:catAx>
        <c:axId val="286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ptos Narrow"/>
                <a:ea typeface="Aptos Narrow"/>
                <a:cs typeface="Aptos Narrow"/>
              </a:defRPr>
            </a:pPr>
            <a:endParaRPr lang="en-US"/>
          </a:p>
        </c:txPr>
        <c:crossAx val="286719088"/>
        <c:crosses val="autoZero"/>
        <c:auto val="1"/>
        <c:lblAlgn val="ctr"/>
        <c:lblOffset val="100"/>
        <c:noMultiLvlLbl val="0"/>
      </c:catAx>
      <c:valAx>
        <c:axId val="286719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 (€)</a:t>
                </a:r>
              </a:p>
            </c:rich>
          </c:tx>
          <c:overlay val="0"/>
        </c:title>
        <c:numFmt formatCode="\€#,##0" sourceLinked="0"/>
        <c:majorTickMark val="out"/>
        <c:minorTickMark val="none"/>
        <c:tickLblPos val="nextTo"/>
        <c:txPr>
          <a:bodyPr/>
          <a:lstStyle/>
          <a:p>
            <a:pPr>
              <a:defRPr sz="1100">
                <a:latin typeface="Aptos Narrow"/>
                <a:ea typeface="Aptos Narrow"/>
                <a:cs typeface="Aptos Narrow"/>
              </a:defRPr>
            </a:pPr>
            <a:endParaRPr lang="en-US"/>
          </a:p>
        </c:txPr>
        <c:crossAx val="28672772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00" b="1">
              <a:latin typeface="Aptos Narrow"/>
              <a:ea typeface="Aptos Narrow"/>
              <a:cs typeface="Aptos Narrow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sz="1100">
          <a:latin typeface="Aptos Narrow"/>
          <a:ea typeface="Aptos Narrow"/>
          <a:cs typeface="Aptos Narrow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10 Overstocks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Silica SILEX CS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quality'!$CF$2:$CR$2</c:f>
              <c:numCache>
                <c:formatCode>#,##0</c:formatCode>
                <c:ptCount val="13"/>
                <c:pt idx="0">
                  <c:v>155716.29999999999</c:v>
                </c:pt>
                <c:pt idx="1">
                  <c:v>131971.71132319642</c:v>
                </c:pt>
                <c:pt idx="2">
                  <c:v>108466.24066729237</c:v>
                </c:pt>
                <c:pt idx="3">
                  <c:v>85440.817553345682</c:v>
                </c:pt>
                <c:pt idx="4">
                  <c:v>63813.872561629527</c:v>
                </c:pt>
                <c:pt idx="5">
                  <c:v>42005.7775540804</c:v>
                </c:pt>
                <c:pt idx="6">
                  <c:v>20239.347050172866</c:v>
                </c:pt>
                <c:pt idx="7">
                  <c:v>23.560681795563848</c:v>
                </c:pt>
                <c:pt idx="8">
                  <c:v>24.116080377861323</c:v>
                </c:pt>
                <c:pt idx="9">
                  <c:v>35.540479910135431</c:v>
                </c:pt>
                <c:pt idx="10">
                  <c:v>19.792377067463843</c:v>
                </c:pt>
                <c:pt idx="11">
                  <c:v>4.0442742247922521</c:v>
                </c:pt>
                <c:pt idx="12">
                  <c:v>15.468673757066361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1-46BA-8154-908DC316108D}"/>
            </c:ext>
          </c:extLst>
        </c:ser>
        <c:ser>
          <c:idx val="1"/>
          <c:order val="1"/>
          <c:tx>
            <c:v>ATH DADCO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quality'!$CF$3:$CR$3</c:f>
              <c:numCache>
                <c:formatCode>#,##0</c:formatCode>
                <c:ptCount val="13"/>
                <c:pt idx="0">
                  <c:v>131968.27585278742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1-46BA-8154-908DC316108D}"/>
            </c:ext>
          </c:extLst>
        </c:ser>
        <c:ser>
          <c:idx val="2"/>
          <c:order val="2"/>
          <c:tx>
            <c:v>H-Magnesite 32-35% CS:BL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quality'!$CF$4:$CR$4</c:f>
              <c:numCache>
                <c:formatCode>#,##0</c:formatCode>
                <c:ptCount val="13"/>
                <c:pt idx="0">
                  <c:v>122475.9</c:v>
                </c:pt>
                <c:pt idx="1">
                  <c:v>122475.9</c:v>
                </c:pt>
                <c:pt idx="2">
                  <c:v>122475.9</c:v>
                </c:pt>
                <c:pt idx="3">
                  <c:v>122475.9</c:v>
                </c:pt>
                <c:pt idx="4">
                  <c:v>122475.9</c:v>
                </c:pt>
                <c:pt idx="5">
                  <c:v>122475.9</c:v>
                </c:pt>
                <c:pt idx="6">
                  <c:v>122475.9</c:v>
                </c:pt>
                <c:pt idx="7">
                  <c:v>122475.9</c:v>
                </c:pt>
                <c:pt idx="8">
                  <c:v>122475.9</c:v>
                </c:pt>
                <c:pt idx="9">
                  <c:v>122475.9</c:v>
                </c:pt>
                <c:pt idx="10">
                  <c:v>122475.9</c:v>
                </c:pt>
                <c:pt idx="11">
                  <c:v>122475.9</c:v>
                </c:pt>
                <c:pt idx="12">
                  <c:v>122475.9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1-46BA-8154-908DC316108D}"/>
            </c:ext>
          </c:extLst>
        </c:ser>
        <c:ser>
          <c:idx val="3"/>
          <c:order val="3"/>
          <c:tx>
            <c:v>ATH SG7HB PO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quality'!$CF$5:$CR$5</c:f>
              <c:numCache>
                <c:formatCode>#,##0</c:formatCode>
                <c:ptCount val="13"/>
                <c:pt idx="0">
                  <c:v>111043.68596047031</c:v>
                </c:pt>
                <c:pt idx="1">
                  <c:v>63796.833090678643</c:v>
                </c:pt>
                <c:pt idx="2">
                  <c:v>39490.008080261978</c:v>
                </c:pt>
                <c:pt idx="3">
                  <c:v>14259.671481303638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1-46BA-8154-908DC316108D}"/>
            </c:ext>
          </c:extLst>
        </c:ser>
        <c:ser>
          <c:idx val="4"/>
          <c:order val="4"/>
          <c:tx>
            <c:v>DYNASYLAN 6598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quality'!$CF$6:$CR$6</c:f>
              <c:numCache>
                <c:formatCode>#,##0</c:formatCode>
                <c:ptCount val="13"/>
                <c:pt idx="0">
                  <c:v>38782.868999244602</c:v>
                </c:pt>
                <c:pt idx="1">
                  <c:v>36088.647778095481</c:v>
                </c:pt>
                <c:pt idx="2">
                  <c:v>25446.473954556495</c:v>
                </c:pt>
                <c:pt idx="3">
                  <c:v>13726.611642557857</c:v>
                </c:pt>
                <c:pt idx="4">
                  <c:v>1602.6161473868542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91-46BA-8154-908DC316108D}"/>
            </c:ext>
          </c:extLst>
        </c:ser>
        <c:ser>
          <c:idx val="5"/>
          <c:order val="5"/>
          <c:tx>
            <c:v>WATER SOFTENING PELLETS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quality'!$CF$7:$CR$7</c:f>
              <c:numCache>
                <c:formatCode>#,##0</c:formatCode>
                <c:ptCount val="13"/>
                <c:pt idx="0">
                  <c:v>38304.219585212457</c:v>
                </c:pt>
                <c:pt idx="1">
                  <c:v>35884.291473352299</c:v>
                </c:pt>
                <c:pt idx="2">
                  <c:v>31185.972094651323</c:v>
                </c:pt>
                <c:pt idx="3">
                  <c:v>26376.083126482514</c:v>
                </c:pt>
                <c:pt idx="4">
                  <c:v>20710.827305726987</c:v>
                </c:pt>
                <c:pt idx="5">
                  <c:v>15247.016577066155</c:v>
                </c:pt>
                <c:pt idx="6">
                  <c:v>9777.0075378793335</c:v>
                </c:pt>
                <c:pt idx="7">
                  <c:v>4241.9162381696096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91-46BA-8154-908DC316108D}"/>
            </c:ext>
          </c:extLst>
        </c:ser>
        <c:ser>
          <c:idx val="6"/>
          <c:order val="6"/>
          <c:tx>
            <c:v>ATH SG40 PO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quality'!$CF$8:$CR$8</c:f>
              <c:numCache>
                <c:formatCode>#,##0</c:formatCode>
                <c:ptCount val="13"/>
                <c:pt idx="0">
                  <c:v>37309.072973201459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91-46BA-8154-908DC316108D}"/>
            </c:ext>
          </c:extLst>
        </c:ser>
        <c:ser>
          <c:idx val="7"/>
          <c:order val="7"/>
          <c:tx>
            <c:v>DOLOMITE SAND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quality'!$CF$9:$CR$9</c:f>
              <c:numCache>
                <c:formatCode>#,##0</c:formatCode>
                <c:ptCount val="13"/>
                <c:pt idx="0">
                  <c:v>33306.912905433659</c:v>
                </c:pt>
                <c:pt idx="1">
                  <c:v>31214.912664431493</c:v>
                </c:pt>
                <c:pt idx="2">
                  <c:v>28226.612521119972</c:v>
                </c:pt>
                <c:pt idx="3">
                  <c:v>26004.126618812399</c:v>
                </c:pt>
                <c:pt idx="4">
                  <c:v>23759.832744165324</c:v>
                </c:pt>
                <c:pt idx="5">
                  <c:v>21663.292409277532</c:v>
                </c:pt>
                <c:pt idx="6">
                  <c:v>19506.230423988469</c:v>
                </c:pt>
                <c:pt idx="7">
                  <c:v>17305.552494020401</c:v>
                </c:pt>
                <c:pt idx="8">
                  <c:v>15148.49050873134</c:v>
                </c:pt>
                <c:pt idx="9">
                  <c:v>12991.428523442277</c:v>
                </c:pt>
                <c:pt idx="10">
                  <c:v>10841.635862266385</c:v>
                </c:pt>
                <c:pt idx="11">
                  <c:v>8691.8432010904926</c:v>
                </c:pt>
                <c:pt idx="12">
                  <c:v>6544.4175974105256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91-46BA-8154-908DC316108D}"/>
            </c:ext>
          </c:extLst>
        </c:ser>
        <c:ser>
          <c:idx val="8"/>
          <c:order val="8"/>
          <c:tx>
            <c:v>Bentonite A90 PO 25:PA:H4:H:1200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quality'!$CF$10:$CR$10</c:f>
              <c:numCache>
                <c:formatCode>#,##0</c:formatCode>
                <c:ptCount val="13"/>
                <c:pt idx="0">
                  <c:v>31907.516666666663</c:v>
                </c:pt>
                <c:pt idx="1">
                  <c:v>1939.1601832742526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91-46BA-8154-908DC316108D}"/>
            </c:ext>
          </c:extLst>
        </c:ser>
        <c:ser>
          <c:idx val="9"/>
          <c:order val="9"/>
          <c:tx>
            <c:v>ATH SG10S8 PS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quality'!$CF$11:$CR$11</c:f>
              <c:numCache>
                <c:formatCode>#,##0</c:formatCode>
                <c:ptCount val="13"/>
                <c:pt idx="0">
                  <c:v>30287.613452881502</c:v>
                </c:pt>
                <c:pt idx="1">
                  <c:v>450.74724545409208</c:v>
                </c:pt>
                <c:pt idx="2">
                  <c:v>384.88945747727576</c:v>
                </c:pt>
                <c:pt idx="3">
                  <c:v>319.03166950045443</c:v>
                </c:pt>
                <c:pt idx="4">
                  <c:v>253.1738815236331</c:v>
                </c:pt>
                <c:pt idx="5">
                  <c:v>187.31609354681177</c:v>
                </c:pt>
                <c:pt idx="6">
                  <c:v>121.45830556999044</c:v>
                </c:pt>
                <c:pt idx="7">
                  <c:v>55.600517593169116</c:v>
                </c:pt>
                <c:pt idx="8">
                  <c:v>73.26410021123138</c:v>
                </c:pt>
                <c:pt idx="9">
                  <c:v>7.406312234410052</c:v>
                </c:pt>
                <c:pt idx="10">
                  <c:v>609.71948901665564</c:v>
                </c:pt>
                <c:pt idx="11">
                  <c:v>543.86170103983432</c:v>
                </c:pt>
                <c:pt idx="12">
                  <c:v>478.00391306301299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91-46BA-8154-908DC3161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414816"/>
        <c:axId val="308427296"/>
      </c:barChart>
      <c:catAx>
        <c:axId val="30841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8427296"/>
        <c:crosses val="autoZero"/>
        <c:auto val="1"/>
        <c:lblAlgn val="ctr"/>
        <c:lblOffset val="100"/>
        <c:noMultiLvlLbl val="0"/>
      </c:catAx>
      <c:valAx>
        <c:axId val="308427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 (€)</a:t>
                </a:r>
              </a:p>
            </c:rich>
          </c:tx>
          <c:overlay val="0"/>
        </c:title>
        <c:numFmt formatCode="\€#,##0" sourceLinked="0"/>
        <c:majorTickMark val="out"/>
        <c:minorTickMark val="none"/>
        <c:tickLblPos val="nextTo"/>
        <c:txPr>
          <a:bodyPr/>
          <a:lstStyle/>
          <a:p>
            <a:pPr>
              <a:defRPr sz="1100">
                <a:latin typeface="Aptos Narrow"/>
                <a:ea typeface="Aptos Narrow"/>
                <a:cs typeface="Aptos Narrow"/>
              </a:defRPr>
            </a:pPr>
            <a:endParaRPr lang="en-US"/>
          </a:p>
        </c:txPr>
        <c:crossAx val="308414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ROCE components and Operational Cashflow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EBIT</c:v>
          </c:tx>
          <c:spPr>
            <a:ln w="38100">
              <a:solidFill>
                <a:srgbClr val="DC3912"/>
              </a:solidFill>
            </a:ln>
          </c:spPr>
          <c:marker>
            <c:symbol val="none"/>
          </c:marker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sheet'!$K$574:$W$574</c:f>
              <c:numCache>
                <c:formatCode>#,##0</c:formatCode>
                <c:ptCount val="13"/>
                <c:pt idx="1">
                  <c:v>299018.82113803056</c:v>
                </c:pt>
                <c:pt idx="2">
                  <c:v>193190.28119190846</c:v>
                </c:pt>
                <c:pt idx="3">
                  <c:v>158503.71859263134</c:v>
                </c:pt>
                <c:pt idx="4">
                  <c:v>96181.871001173917</c:v>
                </c:pt>
                <c:pt idx="5">
                  <c:v>61616.502561228524</c:v>
                </c:pt>
                <c:pt idx="6">
                  <c:v>89797.901613766036</c:v>
                </c:pt>
                <c:pt idx="7">
                  <c:v>59332.50682572712</c:v>
                </c:pt>
                <c:pt idx="8">
                  <c:v>54559.229152759246</c:v>
                </c:pt>
                <c:pt idx="9">
                  <c:v>6683.1433097163099</c:v>
                </c:pt>
                <c:pt idx="10">
                  <c:v>89181.642693699047</c:v>
                </c:pt>
                <c:pt idx="11">
                  <c:v>72344.910729317635</c:v>
                </c:pt>
                <c:pt idx="12">
                  <c:v>52287.051550724718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61-44FF-90B9-DF92B1FD1C7A}"/>
            </c:ext>
          </c:extLst>
        </c:ser>
        <c:ser>
          <c:idx val="1"/>
          <c:order val="1"/>
          <c:tx>
            <c:v>Capital Investment</c:v>
          </c:tx>
          <c:spPr>
            <a:ln w="38100">
              <a:solidFill>
                <a:srgbClr val="FF9900"/>
              </a:solidFill>
            </a:ln>
          </c:spPr>
          <c:marker>
            <c:symbol val="none"/>
          </c:marker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sheet'!$K$580:$W$580</c:f>
              <c:numCache>
                <c:formatCode>#,##0</c:formatCode>
                <c:ptCount val="13"/>
                <c:pt idx="1">
                  <c:v>18374006.986848682</c:v>
                </c:pt>
                <c:pt idx="2">
                  <c:v>17242174.736407127</c:v>
                </c:pt>
                <c:pt idx="3">
                  <c:v>17930884.220234536</c:v>
                </c:pt>
                <c:pt idx="4">
                  <c:v>17701661.007815916</c:v>
                </c:pt>
                <c:pt idx="5">
                  <c:v>18696243.716748748</c:v>
                </c:pt>
                <c:pt idx="6">
                  <c:v>19340654.018265273</c:v>
                </c:pt>
                <c:pt idx="7">
                  <c:v>19117360.021056361</c:v>
                </c:pt>
                <c:pt idx="8">
                  <c:v>18538616.868738215</c:v>
                </c:pt>
                <c:pt idx="9">
                  <c:v>18869466.13774655</c:v>
                </c:pt>
                <c:pt idx="10">
                  <c:v>18829002.374886286</c:v>
                </c:pt>
                <c:pt idx="11">
                  <c:v>18666237.106837384</c:v>
                </c:pt>
                <c:pt idx="12">
                  <c:v>18059096.664673984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61-44FF-90B9-DF92B1FD1C7A}"/>
            </c:ext>
          </c:extLst>
        </c:ser>
        <c:ser>
          <c:idx val="2"/>
          <c:order val="2"/>
          <c:tx>
            <c:v>Operational Cashflow</c:v>
          </c:tx>
          <c:spPr>
            <a:ln w="38100">
              <a:solidFill>
                <a:srgbClr val="009944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sheet'!$K$581:$W$581</c:f>
              <c:numCache>
                <c:formatCode>#,##0</c:formatCode>
                <c:ptCount val="13"/>
                <c:pt idx="1">
                  <c:v>1515001.8340024166</c:v>
                </c:pt>
                <c:pt idx="2">
                  <c:v>-39019.430753338151</c:v>
                </c:pt>
                <c:pt idx="3">
                  <c:v>407867.67697418202</c:v>
                </c:pt>
                <c:pt idx="4">
                  <c:v>-696691.18686501496</c:v>
                </c:pt>
                <c:pt idx="5">
                  <c:v>-119016.69757985976</c:v>
                </c:pt>
                <c:pt idx="6">
                  <c:v>448827.43471738882</c:v>
                </c:pt>
                <c:pt idx="7">
                  <c:v>682147.52084598783</c:v>
                </c:pt>
                <c:pt idx="8">
                  <c:v>-163758.31218493171</c:v>
                </c:pt>
                <c:pt idx="9">
                  <c:v>509342.86759460252</c:v>
                </c:pt>
                <c:pt idx="10">
                  <c:v>426527.63929170836</c:v>
                </c:pt>
                <c:pt idx="11">
                  <c:v>714594.13275271095</c:v>
                </c:pt>
                <c:pt idx="12">
                  <c:v>299779.52705333568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61-44FF-90B9-DF92B1FD1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397536"/>
        <c:axId val="308398016"/>
      </c:lineChart>
      <c:catAx>
        <c:axId val="308397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8398016"/>
        <c:crossesAt val="0"/>
        <c:auto val="1"/>
        <c:lblAlgn val="ctr"/>
        <c:lblOffset val="100"/>
        <c:noMultiLvlLbl val="0"/>
      </c:catAx>
      <c:valAx>
        <c:axId val="308398016"/>
        <c:scaling>
          <c:orientation val="minMax"/>
        </c:scaling>
        <c:delete val="0"/>
        <c:axPos val="l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 (€)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8397536"/>
        <c:crossesAt val="0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ROCE</c:v>
          </c:tx>
          <c:spPr>
            <a:solidFill>
              <a:srgbClr val="6699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sheet'!$K$582:$W$582</c:f>
              <c:numCache>
                <c:formatCode>0.00%</c:formatCode>
                <c:ptCount val="13"/>
                <c:pt idx="1">
                  <c:v>0.19528815114877571</c:v>
                </c:pt>
                <c:pt idx="2">
                  <c:v>0.13445423270231735</c:v>
                </c:pt>
                <c:pt idx="3">
                  <c:v>0.10607645444306468</c:v>
                </c:pt>
                <c:pt idx="4">
                  <c:v>6.5201929440659501E-2</c:v>
                </c:pt>
                <c:pt idx="5">
                  <c:v>3.9547945669555204E-2</c:v>
                </c:pt>
                <c:pt idx="6">
                  <c:v>5.5715531561007864E-2</c:v>
                </c:pt>
                <c:pt idx="7">
                  <c:v>3.7243117309320999E-2</c:v>
                </c:pt>
                <c:pt idx="8">
                  <c:v>3.5316051594828188E-2</c:v>
                </c:pt>
                <c:pt idx="9">
                  <c:v>4.2501318866763225E-3</c:v>
                </c:pt>
                <c:pt idx="10">
                  <c:v>5.6836771859552743E-2</c:v>
                </c:pt>
                <c:pt idx="11">
                  <c:v>4.6508512871821124E-2</c:v>
                </c:pt>
                <c:pt idx="12">
                  <c:v>3.4743964787345233E-2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67-42B5-9F6F-40F0122AC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88896"/>
        <c:axId val="308379296"/>
      </c:barChart>
      <c:lineChart>
        <c:grouping val="standard"/>
        <c:varyColors val="0"/>
        <c:ser>
          <c:idx val="1"/>
          <c:order val="1"/>
          <c:tx>
            <c:v>ROCE average</c:v>
          </c:tx>
          <c:spPr>
            <a:ln w="25400">
              <a:solidFill>
                <a:srgbClr val="A0D078"/>
              </a:solidFill>
            </a:ln>
          </c:spPr>
          <c:marker>
            <c:symbol val="none"/>
          </c:marker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Lit>
              <c:formatCode>General</c:formatCode>
              <c:ptCount val="13"/>
              <c:pt idx="0">
                <c:v>6.6823318849164676E-2</c:v>
              </c:pt>
              <c:pt idx="1">
                <c:v>6.6823318849164676E-2</c:v>
              </c:pt>
              <c:pt idx="2">
                <c:v>6.6823318849164676E-2</c:v>
              </c:pt>
              <c:pt idx="3">
                <c:v>6.6823318849164676E-2</c:v>
              </c:pt>
              <c:pt idx="4">
                <c:v>6.6823318849164676E-2</c:v>
              </c:pt>
              <c:pt idx="5">
                <c:v>6.6823318849164676E-2</c:v>
              </c:pt>
              <c:pt idx="6">
                <c:v>6.6823318849164676E-2</c:v>
              </c:pt>
              <c:pt idx="7">
                <c:v>6.6823318849164676E-2</c:v>
              </c:pt>
              <c:pt idx="8">
                <c:v>6.6823318849164676E-2</c:v>
              </c:pt>
              <c:pt idx="9">
                <c:v>6.6823318849164676E-2</c:v>
              </c:pt>
              <c:pt idx="10">
                <c:v>6.6823318849164676E-2</c:v>
              </c:pt>
              <c:pt idx="11">
                <c:v>6.6823318849164676E-2</c:v>
              </c:pt>
              <c:pt idx="12">
                <c:v>6.6823318849164676E-2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E67-42B5-9F6F-40F0122AC5BB}"/>
            </c:ext>
          </c:extLst>
        </c:ser>
        <c:ser>
          <c:idx val="2"/>
          <c:order val="2"/>
          <c:tx>
            <c:v>ROCE target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strRef>
              <c:f>'Values_Planning sheet'!$K$1:$W$1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Lit>
              <c:formatCode>General</c:formatCode>
              <c:ptCount val="13"/>
              <c:pt idx="0">
                <c:v>0.15</c:v>
              </c:pt>
              <c:pt idx="1">
                <c:v>0.15</c:v>
              </c:pt>
              <c:pt idx="2">
                <c:v>0.15</c:v>
              </c:pt>
              <c:pt idx="3">
                <c:v>0.15</c:v>
              </c:pt>
              <c:pt idx="4">
                <c:v>0.15</c:v>
              </c:pt>
              <c:pt idx="5">
                <c:v>0.15</c:v>
              </c:pt>
              <c:pt idx="6">
                <c:v>0.15</c:v>
              </c:pt>
              <c:pt idx="7">
                <c:v>0.15</c:v>
              </c:pt>
              <c:pt idx="8">
                <c:v>0.15</c:v>
              </c:pt>
              <c:pt idx="9">
                <c:v>0.15</c:v>
              </c:pt>
              <c:pt idx="10">
                <c:v>0.15</c:v>
              </c:pt>
              <c:pt idx="11">
                <c:v>0.15</c:v>
              </c:pt>
              <c:pt idx="12">
                <c:v>0.15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E67-42B5-9F6F-40F0122AC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388896"/>
        <c:axId val="308379296"/>
      </c:lineChart>
      <c:catAx>
        <c:axId val="30838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8379296"/>
        <c:crosses val="autoZero"/>
        <c:auto val="1"/>
        <c:lblAlgn val="ctr"/>
        <c:lblOffset val="100"/>
        <c:noMultiLvlLbl val="0"/>
      </c:catAx>
      <c:valAx>
        <c:axId val="308379296"/>
        <c:scaling>
          <c:orientation val="minMax"/>
        </c:scaling>
        <c:delete val="0"/>
        <c:axPos val="l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EBIT / CAPITAL EMPLOYED (%)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3083888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DIO per mineral famile (based on volumes)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'DIO mineral family'!$A$2</c:f>
              <c:strCache>
                <c:ptCount val="1"/>
                <c:pt idx="0">
                  <c:v>J000 - ATH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family'!$P$2:$AB$2</c:f>
              <c:numCache>
                <c:formatCode>0</c:formatCode>
                <c:ptCount val="13"/>
                <c:pt idx="0">
                  <c:v>67.65698962447739</c:v>
                </c:pt>
                <c:pt idx="1">
                  <c:v>44.02916972144201</c:v>
                </c:pt>
                <c:pt idx="2">
                  <c:v>45.796979631581515</c:v>
                </c:pt>
                <c:pt idx="3">
                  <c:v>37.815853241845389</c:v>
                </c:pt>
                <c:pt idx="4">
                  <c:v>58.333581874336261</c:v>
                </c:pt>
                <c:pt idx="5">
                  <c:v>72.492992985784099</c:v>
                </c:pt>
                <c:pt idx="6">
                  <c:v>71.338883456385361</c:v>
                </c:pt>
                <c:pt idx="7">
                  <c:v>63.960912896903999</c:v>
                </c:pt>
                <c:pt idx="8">
                  <c:v>63.977944029716163</c:v>
                </c:pt>
                <c:pt idx="9">
                  <c:v>58.973793772470039</c:v>
                </c:pt>
                <c:pt idx="10">
                  <c:v>58.04003850400143</c:v>
                </c:pt>
                <c:pt idx="11">
                  <c:v>50.001572677372728</c:v>
                </c:pt>
                <c:pt idx="12">
                  <c:v>51.035369395807741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A-4214-A113-5646AAADEC88}"/>
            </c:ext>
          </c:extLst>
        </c:ser>
        <c:ser>
          <c:idx val="1"/>
          <c:order val="1"/>
          <c:tx>
            <c:strRef>
              <c:f>'DIO mineral family'!$A$3</c:f>
              <c:strCache>
                <c:ptCount val="1"/>
                <c:pt idx="0">
                  <c:v>C002 - Limestone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family'!$P$3:$AB$3</c:f>
              <c:numCache>
                <c:formatCode>0</c:formatCode>
                <c:ptCount val="13"/>
                <c:pt idx="0">
                  <c:v>32.206027667579363</c:v>
                </c:pt>
                <c:pt idx="1">
                  <c:v>29.69522075884424</c:v>
                </c:pt>
                <c:pt idx="2">
                  <c:v>29.52464090458523</c:v>
                </c:pt>
                <c:pt idx="3">
                  <c:v>29.489884998315148</c:v>
                </c:pt>
                <c:pt idx="4">
                  <c:v>29.414378576302067</c:v>
                </c:pt>
                <c:pt idx="5">
                  <c:v>29.46361504064037</c:v>
                </c:pt>
                <c:pt idx="6">
                  <c:v>29.468889950731072</c:v>
                </c:pt>
                <c:pt idx="7">
                  <c:v>29.516975312179529</c:v>
                </c:pt>
                <c:pt idx="8">
                  <c:v>29.408386915779353</c:v>
                </c:pt>
                <c:pt idx="9">
                  <c:v>29.468239441919749</c:v>
                </c:pt>
                <c:pt idx="10">
                  <c:v>29.477924774040495</c:v>
                </c:pt>
                <c:pt idx="11">
                  <c:v>29.488255742083034</c:v>
                </c:pt>
                <c:pt idx="12">
                  <c:v>29.401970697340555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8A-4214-A113-5646AAADEC88}"/>
            </c:ext>
          </c:extLst>
        </c:ser>
        <c:ser>
          <c:idx val="2"/>
          <c:order val="2"/>
          <c:tx>
            <c:strRef>
              <c:f>'DIO mineral family'!$A$4</c:f>
              <c:strCache>
                <c:ptCount val="1"/>
                <c:pt idx="0">
                  <c:v>W001 - Slag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family'!$P$4:$AB$4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8A-4214-A113-5646AAADEC88}"/>
            </c:ext>
          </c:extLst>
        </c:ser>
        <c:ser>
          <c:idx val="3"/>
          <c:order val="3"/>
          <c:tx>
            <c:strRef>
              <c:f>'DIO mineral family'!$A$5</c:f>
              <c:strCache>
                <c:ptCount val="1"/>
                <c:pt idx="0">
                  <c:v>C000 - Calcium Carbonate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family'!$P$5:$AB$5</c:f>
              <c:numCache>
                <c:formatCode>0</c:formatCode>
                <c:ptCount val="13"/>
                <c:pt idx="0">
                  <c:v>1542.7669864821487</c:v>
                </c:pt>
                <c:pt idx="1">
                  <c:v>1656.3097873576758</c:v>
                </c:pt>
                <c:pt idx="2">
                  <c:v>2525.2577427881547</c:v>
                </c:pt>
                <c:pt idx="3">
                  <c:v>2510.0970878972335</c:v>
                </c:pt>
                <c:pt idx="4">
                  <c:v>2497.7143385573572</c:v>
                </c:pt>
                <c:pt idx="5">
                  <c:v>2486.917158530242</c:v>
                </c:pt>
                <c:pt idx="6">
                  <c:v>2478.585260832403</c:v>
                </c:pt>
                <c:pt idx="7">
                  <c:v>2465.4458297816391</c:v>
                </c:pt>
                <c:pt idx="8">
                  <c:v>2455.4600592238348</c:v>
                </c:pt>
                <c:pt idx="9">
                  <c:v>2458.6706459991242</c:v>
                </c:pt>
                <c:pt idx="10">
                  <c:v>2456.6557080961147</c:v>
                </c:pt>
                <c:pt idx="11">
                  <c:v>2456.1282474667969</c:v>
                </c:pt>
                <c:pt idx="12">
                  <c:v>2457.4001159903228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8A-4214-A113-5646AAADEC88}"/>
            </c:ext>
          </c:extLst>
        </c:ser>
        <c:ser>
          <c:idx val="4"/>
          <c:order val="4"/>
          <c:tx>
            <c:strRef>
              <c:f>'DIO mineral family'!$A$6</c:f>
              <c:strCache>
                <c:ptCount val="1"/>
                <c:pt idx="0">
                  <c:v>I001 - Bentonite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family'!$P$6:$AB$6</c:f>
              <c:numCache>
                <c:formatCode>0</c:formatCode>
                <c:ptCount val="13"/>
                <c:pt idx="0">
                  <c:v>142.54825731466394</c:v>
                </c:pt>
                <c:pt idx="1">
                  <c:v>131.38543773692217</c:v>
                </c:pt>
                <c:pt idx="2">
                  <c:v>116.1923186948077</c:v>
                </c:pt>
                <c:pt idx="3">
                  <c:v>232.57304450432258</c:v>
                </c:pt>
                <c:pt idx="4">
                  <c:v>192.37705018282711</c:v>
                </c:pt>
                <c:pt idx="5">
                  <c:v>174.31033845583991</c:v>
                </c:pt>
                <c:pt idx="6">
                  <c:v>158.96856349887952</c:v>
                </c:pt>
                <c:pt idx="7">
                  <c:v>143.40013022742181</c:v>
                </c:pt>
                <c:pt idx="8">
                  <c:v>256.02942872242613</c:v>
                </c:pt>
                <c:pt idx="9">
                  <c:v>242.12947488516716</c:v>
                </c:pt>
                <c:pt idx="10">
                  <c:v>206.37619611572825</c:v>
                </c:pt>
                <c:pt idx="11">
                  <c:v>188.03070970998033</c:v>
                </c:pt>
                <c:pt idx="12">
                  <c:v>170.36519483654976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8A-4214-A113-5646AAADEC88}"/>
            </c:ext>
          </c:extLst>
        </c:ser>
        <c:ser>
          <c:idx val="5"/>
          <c:order val="5"/>
          <c:tx>
            <c:strRef>
              <c:f>'DIO mineral family'!$A$7</c:f>
              <c:strCache>
                <c:ptCount val="1"/>
                <c:pt idx="0">
                  <c:v>C003 - Dolomite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family'!$P$7:$AB$7</c:f>
              <c:numCache>
                <c:formatCode>0</c:formatCode>
                <c:ptCount val="13"/>
                <c:pt idx="0">
                  <c:v>100.27733755263574</c:v>
                </c:pt>
                <c:pt idx="1">
                  <c:v>94.946881892192224</c:v>
                </c:pt>
                <c:pt idx="2">
                  <c:v>105.08090645240782</c:v>
                </c:pt>
                <c:pt idx="3">
                  <c:v>100.30658404714207</c:v>
                </c:pt>
                <c:pt idx="4">
                  <c:v>95.435810256124114</c:v>
                </c:pt>
                <c:pt idx="5">
                  <c:v>90.851578485394896</c:v>
                </c:pt>
                <c:pt idx="6">
                  <c:v>86.304488955579259</c:v>
                </c:pt>
                <c:pt idx="7">
                  <c:v>81.636314705227591</c:v>
                </c:pt>
                <c:pt idx="8">
                  <c:v>76.645872148309635</c:v>
                </c:pt>
                <c:pt idx="9">
                  <c:v>72.073521158732035</c:v>
                </c:pt>
                <c:pt idx="10">
                  <c:v>67.472792394558311</c:v>
                </c:pt>
                <c:pt idx="11">
                  <c:v>62.92499562402292</c:v>
                </c:pt>
                <c:pt idx="12">
                  <c:v>58.333562161098747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8A-4214-A113-5646AAADEC88}"/>
            </c:ext>
          </c:extLst>
        </c:ser>
        <c:ser>
          <c:idx val="6"/>
          <c:order val="6"/>
          <c:tx>
            <c:strRef>
              <c:f>'DIO mineral family'!$A$8</c:f>
              <c:strCache>
                <c:ptCount val="1"/>
                <c:pt idx="0">
                  <c:v>W000 - Other Materials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family'!$P$8:$AB$8</c:f>
              <c:numCache>
                <c:formatCode>0</c:formatCode>
                <c:ptCount val="13"/>
                <c:pt idx="0">
                  <c:v>13.583489681050656</c:v>
                </c:pt>
                <c:pt idx="1">
                  <c:v>42.868735948804151</c:v>
                </c:pt>
                <c:pt idx="2">
                  <c:v>42.062913826991156</c:v>
                </c:pt>
                <c:pt idx="3">
                  <c:v>41.924692596188855</c:v>
                </c:pt>
                <c:pt idx="4">
                  <c:v>42.228176991145375</c:v>
                </c:pt>
                <c:pt idx="5">
                  <c:v>42.096564148977869</c:v>
                </c:pt>
                <c:pt idx="6">
                  <c:v>41.784034140279068</c:v>
                </c:pt>
                <c:pt idx="7">
                  <c:v>42.753971707301041</c:v>
                </c:pt>
                <c:pt idx="8">
                  <c:v>41.587687413987247</c:v>
                </c:pt>
                <c:pt idx="9">
                  <c:v>41.998404388474221</c:v>
                </c:pt>
                <c:pt idx="10">
                  <c:v>42.093858541286266</c:v>
                </c:pt>
                <c:pt idx="11">
                  <c:v>42.272273571646721</c:v>
                </c:pt>
                <c:pt idx="12">
                  <c:v>41.328515078631177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8A-4214-A113-5646AAADEC88}"/>
            </c:ext>
          </c:extLst>
        </c:ser>
        <c:ser>
          <c:idx val="7"/>
          <c:order val="7"/>
          <c:tx>
            <c:strRef>
              <c:f>'DIO mineral family'!$A$9</c:f>
              <c:strCache>
                <c:ptCount val="1"/>
                <c:pt idx="0">
                  <c:v>T002 - Huntite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family'!$P$9:$AB$9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8A-4214-A113-5646AAADEC88}"/>
            </c:ext>
          </c:extLst>
        </c:ser>
        <c:ser>
          <c:idx val="8"/>
          <c:order val="8"/>
          <c:tx>
            <c:strRef>
              <c:f>'DIO mineral family'!$A$10</c:f>
              <c:strCache>
                <c:ptCount val="1"/>
                <c:pt idx="0">
                  <c:v>T003 - Hydromagnesite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family'!$P$10:$AB$10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8A-4214-A113-5646AAADEC88}"/>
            </c:ext>
          </c:extLst>
        </c:ser>
        <c:ser>
          <c:idx val="9"/>
          <c:order val="9"/>
          <c:tx>
            <c:strRef>
              <c:f>'DIO mineral family'!$A$11</c:f>
              <c:strCache>
                <c:ptCount val="1"/>
                <c:pt idx="0">
                  <c:v>I002 - Clay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family'!$P$11:$AB$11</c:f>
              <c:numCache>
                <c:formatCode>0</c:formatCode>
                <c:ptCount val="13"/>
                <c:pt idx="0">
                  <c:v>209.60440777159732</c:v>
                </c:pt>
                <c:pt idx="1">
                  <c:v>171.0030958584006</c:v>
                </c:pt>
                <c:pt idx="2">
                  <c:v>117.93565418727717</c:v>
                </c:pt>
                <c:pt idx="3">
                  <c:v>88.697795887016184</c:v>
                </c:pt>
                <c:pt idx="4">
                  <c:v>116.18559559429082</c:v>
                </c:pt>
                <c:pt idx="5">
                  <c:v>110.54730023342775</c:v>
                </c:pt>
                <c:pt idx="6">
                  <c:v>79.83426100191366</c:v>
                </c:pt>
                <c:pt idx="7">
                  <c:v>106.25045368974541</c:v>
                </c:pt>
                <c:pt idx="8">
                  <c:v>104.16582749771811</c:v>
                </c:pt>
                <c:pt idx="9">
                  <c:v>102.04779503674294</c:v>
                </c:pt>
                <c:pt idx="10">
                  <c:v>95.301242884989108</c:v>
                </c:pt>
                <c:pt idx="11">
                  <c:v>121.68665249888967</c:v>
                </c:pt>
                <c:pt idx="12">
                  <c:v>91.055822660843319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8A-4214-A113-5646AAADEC88}"/>
            </c:ext>
          </c:extLst>
        </c:ser>
        <c:ser>
          <c:idx val="10"/>
          <c:order val="10"/>
          <c:tx>
            <c:strRef>
              <c:f>'DIO mineral family'!$A$12</c:f>
              <c:strCache>
                <c:ptCount val="1"/>
                <c:pt idx="0">
                  <c:v>W003 - Mineral Composite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family'!$P$1:$AB$1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family'!$P$12:$AB$12</c:f>
              <c:numCache>
                <c:formatCode>0</c:formatCode>
                <c:ptCount val="13"/>
                <c:pt idx="0">
                  <c:v>30.766795787028293</c:v>
                </c:pt>
                <c:pt idx="1">
                  <c:v>24.69347086198372</c:v>
                </c:pt>
                <c:pt idx="2">
                  <c:v>24.072620680358575</c:v>
                </c:pt>
                <c:pt idx="3">
                  <c:v>23.920423583956591</c:v>
                </c:pt>
                <c:pt idx="4">
                  <c:v>23.821936841105433</c:v>
                </c:pt>
                <c:pt idx="5">
                  <c:v>23.728407816151492</c:v>
                </c:pt>
                <c:pt idx="6">
                  <c:v>23.577792439083424</c:v>
                </c:pt>
                <c:pt idx="7">
                  <c:v>23.70420893115168</c:v>
                </c:pt>
                <c:pt idx="8">
                  <c:v>23.620279208181131</c:v>
                </c:pt>
                <c:pt idx="9">
                  <c:v>23.481268480446669</c:v>
                </c:pt>
                <c:pt idx="10">
                  <c:v>23.508313232967971</c:v>
                </c:pt>
                <c:pt idx="11">
                  <c:v>23.537592563466699</c:v>
                </c:pt>
                <c:pt idx="12">
                  <c:v>23.504107201611575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8A-4214-A113-5646AAADE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7214464"/>
        <c:axId val="2117227424"/>
      </c:lineChart>
      <c:catAx>
        <c:axId val="211721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2117227424"/>
        <c:crosses val="autoZero"/>
        <c:auto val="1"/>
        <c:lblAlgn val="ctr"/>
        <c:lblOffset val="100"/>
        <c:noMultiLvlLbl val="0"/>
      </c:catAx>
      <c:valAx>
        <c:axId val="21172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211721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DIO (based</a:t>
            </a:r>
            <a:r>
              <a:rPr lang="en-US" baseline="0"/>
              <a:t> on values)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'DIO mineral family'!$P$22:$AB$22</c:f>
              <c:strCache>
                <c:ptCount val="13"/>
                <c:pt idx="0">
                  <c:v>DIO Starting stock</c:v>
                </c:pt>
                <c:pt idx="1">
                  <c:v>DIO 12/2025</c:v>
                </c:pt>
                <c:pt idx="2">
                  <c:v>DIO 01/2026</c:v>
                </c:pt>
                <c:pt idx="3">
                  <c:v>DIO 02/2026</c:v>
                </c:pt>
                <c:pt idx="4">
                  <c:v>DIO 03/2026</c:v>
                </c:pt>
                <c:pt idx="5">
                  <c:v>DIO 04/2026</c:v>
                </c:pt>
                <c:pt idx="6">
                  <c:v>DIO 05/2026</c:v>
                </c:pt>
                <c:pt idx="7">
                  <c:v>DIO 06/2026</c:v>
                </c:pt>
                <c:pt idx="8">
                  <c:v>DIO 07/2026</c:v>
                </c:pt>
                <c:pt idx="9">
                  <c:v>DIO 08/2026</c:v>
                </c:pt>
                <c:pt idx="10">
                  <c:v>DIO 09/2026</c:v>
                </c:pt>
                <c:pt idx="11">
                  <c:v>DIO 10/2026</c:v>
                </c:pt>
                <c:pt idx="12">
                  <c:v>DIO 11/2026</c:v>
                </c:pt>
              </c:strCache>
            </c:strRef>
          </c:cat>
          <c:val>
            <c:numRef>
              <c:f>'DIO mineral family'!$P$23:$AB$23</c:f>
              <c:numCache>
                <c:formatCode>_-* #,##0_-;\-* #,##0_-;_-* "-"??_-;_-@_-</c:formatCode>
                <c:ptCount val="13"/>
                <c:pt idx="0">
                  <c:v>118.18859713931106</c:v>
                </c:pt>
                <c:pt idx="1">
                  <c:v>134.98486472738003</c:v>
                </c:pt>
                <c:pt idx="2">
                  <c:v>131.17426014685728</c:v>
                </c:pt>
                <c:pt idx="3">
                  <c:v>133.9317690646516</c:v>
                </c:pt>
                <c:pt idx="4">
                  <c:v>125.07376205546736</c:v>
                </c:pt>
                <c:pt idx="5">
                  <c:v>119.82778879747295</c:v>
                </c:pt>
                <c:pt idx="6">
                  <c:v>132.35307638796985</c:v>
                </c:pt>
                <c:pt idx="7">
                  <c:v>118.88568045755306</c:v>
                </c:pt>
                <c:pt idx="8">
                  <c:v>103.1926160265072</c:v>
                </c:pt>
                <c:pt idx="9">
                  <c:v>109.1568684983599</c:v>
                </c:pt>
                <c:pt idx="10">
                  <c:v>95.965377695984841</c:v>
                </c:pt>
                <c:pt idx="11">
                  <c:v>91.484374397369493</c:v>
                </c:pt>
                <c:pt idx="12">
                  <c:v>98.233432557739505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6-49B3-93DE-FAA398BC9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8546624"/>
        <c:axId val="1878545664"/>
      </c:lineChart>
      <c:catAx>
        <c:axId val="187854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1878545664"/>
        <c:crosses val="autoZero"/>
        <c:auto val="1"/>
        <c:lblAlgn val="ctr"/>
        <c:lblOffset val="100"/>
        <c:noMultiLvlLbl val="0"/>
      </c:catAx>
      <c:valAx>
        <c:axId val="1878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187854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[03_2025_December_SOP consolidation_MS_RECONC.xlsm]Evolution total stock 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'Evolution total stock '!$B$3:$B$4</c:f>
              <c:strCache>
                <c:ptCount val="1"/>
                <c:pt idx="0">
                  <c:v>Bulk Product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total stock '!$A$5:$A$15</c:f>
              <c:strCache>
                <c:ptCount val="11"/>
                <c:pt idx="0">
                  <c:v>Sum of Starting stock</c:v>
                </c:pt>
                <c:pt idx="1">
                  <c:v>Sum of 04/2025</c:v>
                </c:pt>
                <c:pt idx="2">
                  <c:v>Sum of 05/2025</c:v>
                </c:pt>
                <c:pt idx="3">
                  <c:v>Sum of 06/2025</c:v>
                </c:pt>
                <c:pt idx="4">
                  <c:v>Sum of 07/2025</c:v>
                </c:pt>
                <c:pt idx="5">
                  <c:v>Sum of 08/2025</c:v>
                </c:pt>
                <c:pt idx="6">
                  <c:v>Sum of 09/2025</c:v>
                </c:pt>
                <c:pt idx="7">
                  <c:v>Sum of 10/2025</c:v>
                </c:pt>
                <c:pt idx="8">
                  <c:v>Sum of 11/2025</c:v>
                </c:pt>
                <c:pt idx="9">
                  <c:v>Sum of 12/2025</c:v>
                </c:pt>
                <c:pt idx="10">
                  <c:v>Sum of 01/2026</c:v>
                </c:pt>
              </c:strCache>
            </c:strRef>
          </c:cat>
          <c:val>
            <c:numRef>
              <c:f>'Evolution total stock '!$B$5:$B$15</c:f>
              <c:numCache>
                <c:formatCode>_-* #,##0_-;\-* #,##0_-;_-* "-"??_-;_-@_-</c:formatCode>
                <c:ptCount val="11"/>
                <c:pt idx="0">
                  <c:v>1580196.5899999999</c:v>
                </c:pt>
                <c:pt idx="1">
                  <c:v>1140757.9324130404</c:v>
                </c:pt>
                <c:pt idx="2">
                  <c:v>997387.51831229881</c:v>
                </c:pt>
                <c:pt idx="3">
                  <c:v>972837.5957693645</c:v>
                </c:pt>
                <c:pt idx="4">
                  <c:v>883184.68102671811</c:v>
                </c:pt>
                <c:pt idx="5">
                  <c:v>934587.84410304762</c:v>
                </c:pt>
                <c:pt idx="6">
                  <c:v>914940.91639850056</c:v>
                </c:pt>
                <c:pt idx="7">
                  <c:v>921349.91216181195</c:v>
                </c:pt>
                <c:pt idx="8">
                  <c:v>894701.60128660244</c:v>
                </c:pt>
                <c:pt idx="9">
                  <c:v>904320.91941863415</c:v>
                </c:pt>
                <c:pt idx="10">
                  <c:v>877020.09465109534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E-4B44-BADB-3F93C47E5133}"/>
            </c:ext>
          </c:extLst>
        </c:ser>
        <c:ser>
          <c:idx val="1"/>
          <c:order val="1"/>
          <c:tx>
            <c:strRef>
              <c:f>'Evolution total stock '!$C$3:$C$4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'Evolution total stock '!$A$5:$A$15</c:f>
              <c:strCache>
                <c:ptCount val="11"/>
                <c:pt idx="0">
                  <c:v>Sum of Starting stock</c:v>
                </c:pt>
                <c:pt idx="1">
                  <c:v>Sum of 04/2025</c:v>
                </c:pt>
                <c:pt idx="2">
                  <c:v>Sum of 05/2025</c:v>
                </c:pt>
                <c:pt idx="3">
                  <c:v>Sum of 06/2025</c:v>
                </c:pt>
                <c:pt idx="4">
                  <c:v>Sum of 07/2025</c:v>
                </c:pt>
                <c:pt idx="5">
                  <c:v>Sum of 08/2025</c:v>
                </c:pt>
                <c:pt idx="6">
                  <c:v>Sum of 09/2025</c:v>
                </c:pt>
                <c:pt idx="7">
                  <c:v>Sum of 10/2025</c:v>
                </c:pt>
                <c:pt idx="8">
                  <c:v>Sum of 11/2025</c:v>
                </c:pt>
                <c:pt idx="9">
                  <c:v>Sum of 12/2025</c:v>
                </c:pt>
                <c:pt idx="10">
                  <c:v>Sum of 01/2026</c:v>
                </c:pt>
              </c:strCache>
            </c:strRef>
          </c:cat>
          <c:val>
            <c:numRef>
              <c:f>'Evolution total stock '!$C$5:$C$15</c:f>
              <c:numCache>
                <c:formatCode>_-* #,##0_-;\-* #,##0_-;_-* "-"??_-;_-@_-</c:formatCode>
                <c:ptCount val="11"/>
                <c:pt idx="0">
                  <c:v>907.5</c:v>
                </c:pt>
                <c:pt idx="1">
                  <c:v>907.5</c:v>
                </c:pt>
                <c:pt idx="2">
                  <c:v>907.5</c:v>
                </c:pt>
                <c:pt idx="3">
                  <c:v>907.5</c:v>
                </c:pt>
                <c:pt idx="4">
                  <c:v>907.5</c:v>
                </c:pt>
                <c:pt idx="5">
                  <c:v>907.5</c:v>
                </c:pt>
                <c:pt idx="6">
                  <c:v>907.5</c:v>
                </c:pt>
                <c:pt idx="7">
                  <c:v>907.5</c:v>
                </c:pt>
                <c:pt idx="8">
                  <c:v>907.5</c:v>
                </c:pt>
                <c:pt idx="9">
                  <c:v>907.5</c:v>
                </c:pt>
                <c:pt idx="10">
                  <c:v>907.5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E-4B44-BADB-3F93C47E5133}"/>
            </c:ext>
          </c:extLst>
        </c:ser>
        <c:ser>
          <c:idx val="2"/>
          <c:order val="2"/>
          <c:tx>
            <c:strRef>
              <c:f>'Evolution total stock '!$D$3:$D$4</c:f>
              <c:strCache>
                <c:ptCount val="1"/>
                <c:pt idx="0">
                  <c:v>Packaged Product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'Evolution total stock '!$A$5:$A$15</c:f>
              <c:strCache>
                <c:ptCount val="11"/>
                <c:pt idx="0">
                  <c:v>Sum of Starting stock</c:v>
                </c:pt>
                <c:pt idx="1">
                  <c:v>Sum of 04/2025</c:v>
                </c:pt>
                <c:pt idx="2">
                  <c:v>Sum of 05/2025</c:v>
                </c:pt>
                <c:pt idx="3">
                  <c:v>Sum of 06/2025</c:v>
                </c:pt>
                <c:pt idx="4">
                  <c:v>Sum of 07/2025</c:v>
                </c:pt>
                <c:pt idx="5">
                  <c:v>Sum of 08/2025</c:v>
                </c:pt>
                <c:pt idx="6">
                  <c:v>Sum of 09/2025</c:v>
                </c:pt>
                <c:pt idx="7">
                  <c:v>Sum of 10/2025</c:v>
                </c:pt>
                <c:pt idx="8">
                  <c:v>Sum of 11/2025</c:v>
                </c:pt>
                <c:pt idx="9">
                  <c:v>Sum of 12/2025</c:v>
                </c:pt>
                <c:pt idx="10">
                  <c:v>Sum of 01/2026</c:v>
                </c:pt>
              </c:strCache>
            </c:strRef>
          </c:cat>
          <c:val>
            <c:numRef>
              <c:f>'Evolution total stock '!$D$5:$D$15</c:f>
              <c:numCache>
                <c:formatCode>_-* #,##0_-;\-* #,##0_-;_-* "-"??_-;_-@_-</c:formatCode>
                <c:ptCount val="11"/>
                <c:pt idx="0">
                  <c:v>408697.78000000009</c:v>
                </c:pt>
                <c:pt idx="1">
                  <c:v>499448.13712997647</c:v>
                </c:pt>
                <c:pt idx="2">
                  <c:v>479122.11929663783</c:v>
                </c:pt>
                <c:pt idx="3">
                  <c:v>475689.93309322721</c:v>
                </c:pt>
                <c:pt idx="4">
                  <c:v>468268.19816669764</c:v>
                </c:pt>
                <c:pt idx="5">
                  <c:v>463740.37815552234</c:v>
                </c:pt>
                <c:pt idx="6">
                  <c:v>461189.6567439803</c:v>
                </c:pt>
                <c:pt idx="7">
                  <c:v>462622.90986084827</c:v>
                </c:pt>
                <c:pt idx="8">
                  <c:v>458213.06378009188</c:v>
                </c:pt>
                <c:pt idx="9">
                  <c:v>457665.58329192578</c:v>
                </c:pt>
                <c:pt idx="10">
                  <c:v>456278.28874835541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DE-4B44-BADB-3F93C47E5133}"/>
            </c:ext>
          </c:extLst>
        </c:ser>
        <c:ser>
          <c:idx val="3"/>
          <c:order val="3"/>
          <c:tx>
            <c:strRef>
              <c:f>'Evolution total stock '!$E$3:$E$4</c:f>
              <c:strCache>
                <c:ptCount val="1"/>
                <c:pt idx="0">
                  <c:v>Packaging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'Evolution total stock '!$A$5:$A$15</c:f>
              <c:strCache>
                <c:ptCount val="11"/>
                <c:pt idx="0">
                  <c:v>Sum of Starting stock</c:v>
                </c:pt>
                <c:pt idx="1">
                  <c:v>Sum of 04/2025</c:v>
                </c:pt>
                <c:pt idx="2">
                  <c:v>Sum of 05/2025</c:v>
                </c:pt>
                <c:pt idx="3">
                  <c:v>Sum of 06/2025</c:v>
                </c:pt>
                <c:pt idx="4">
                  <c:v>Sum of 07/2025</c:v>
                </c:pt>
                <c:pt idx="5">
                  <c:v>Sum of 08/2025</c:v>
                </c:pt>
                <c:pt idx="6">
                  <c:v>Sum of 09/2025</c:v>
                </c:pt>
                <c:pt idx="7">
                  <c:v>Sum of 10/2025</c:v>
                </c:pt>
                <c:pt idx="8">
                  <c:v>Sum of 11/2025</c:v>
                </c:pt>
                <c:pt idx="9">
                  <c:v>Sum of 12/2025</c:v>
                </c:pt>
                <c:pt idx="10">
                  <c:v>Sum of 01/2026</c:v>
                </c:pt>
              </c:strCache>
            </c:strRef>
          </c:cat>
          <c:val>
            <c:numRef>
              <c:f>'Evolution total stock '!$E$5:$E$15</c:f>
              <c:numCache>
                <c:formatCode>_-* #,##0_-;\-* #,##0_-;_-* "-"??_-;_-@_-</c:formatCode>
                <c:ptCount val="11"/>
                <c:pt idx="0">
                  <c:v>304720.20000000007</c:v>
                </c:pt>
                <c:pt idx="1">
                  <c:v>253312.61909144782</c:v>
                </c:pt>
                <c:pt idx="2">
                  <c:v>237428.38650643299</c:v>
                </c:pt>
                <c:pt idx="3">
                  <c:v>220788.50667607901</c:v>
                </c:pt>
                <c:pt idx="4">
                  <c:v>211751.22613551334</c:v>
                </c:pt>
                <c:pt idx="5">
                  <c:v>200311.41451872513</c:v>
                </c:pt>
                <c:pt idx="6">
                  <c:v>186825.95574907144</c:v>
                </c:pt>
                <c:pt idx="7">
                  <c:v>174654.68135048752</c:v>
                </c:pt>
                <c:pt idx="8">
                  <c:v>164597.34395321266</c:v>
                </c:pt>
                <c:pt idx="9">
                  <c:v>156479.92222471337</c:v>
                </c:pt>
                <c:pt idx="10">
                  <c:v>148229.76315747906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DE-4B44-BADB-3F93C47E5133}"/>
            </c:ext>
          </c:extLst>
        </c:ser>
        <c:ser>
          <c:idx val="4"/>
          <c:order val="4"/>
          <c:tx>
            <c:strRef>
              <c:f>'Evolution total stock '!$F$3:$F$4</c:f>
              <c:strCache>
                <c:ptCount val="1"/>
                <c:pt idx="0">
                  <c:v>Raw Material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'Evolution total stock '!$A$5:$A$15</c:f>
              <c:strCache>
                <c:ptCount val="11"/>
                <c:pt idx="0">
                  <c:v>Sum of Starting stock</c:v>
                </c:pt>
                <c:pt idx="1">
                  <c:v>Sum of 04/2025</c:v>
                </c:pt>
                <c:pt idx="2">
                  <c:v>Sum of 05/2025</c:v>
                </c:pt>
                <c:pt idx="3">
                  <c:v>Sum of 06/2025</c:v>
                </c:pt>
                <c:pt idx="4">
                  <c:v>Sum of 07/2025</c:v>
                </c:pt>
                <c:pt idx="5">
                  <c:v>Sum of 08/2025</c:v>
                </c:pt>
                <c:pt idx="6">
                  <c:v>Sum of 09/2025</c:v>
                </c:pt>
                <c:pt idx="7">
                  <c:v>Sum of 10/2025</c:v>
                </c:pt>
                <c:pt idx="8">
                  <c:v>Sum of 11/2025</c:v>
                </c:pt>
                <c:pt idx="9">
                  <c:v>Sum of 12/2025</c:v>
                </c:pt>
                <c:pt idx="10">
                  <c:v>Sum of 01/2026</c:v>
                </c:pt>
              </c:strCache>
            </c:strRef>
          </c:cat>
          <c:val>
            <c:numRef>
              <c:f>'Evolution total stock '!$F$5:$F$15</c:f>
              <c:numCache>
                <c:formatCode>_-* #,##0_-;\-* #,##0_-;_-* "-"??_-;_-@_-</c:formatCode>
                <c:ptCount val="11"/>
                <c:pt idx="0">
                  <c:v>3245977.2300000004</c:v>
                </c:pt>
                <c:pt idx="1">
                  <c:v>2809866.7033831938</c:v>
                </c:pt>
                <c:pt idx="2">
                  <c:v>2309323.0850300249</c:v>
                </c:pt>
                <c:pt idx="3">
                  <c:v>3665446.5469962107</c:v>
                </c:pt>
                <c:pt idx="4">
                  <c:v>3655854.4035416082</c:v>
                </c:pt>
                <c:pt idx="5">
                  <c:v>3152184.8933373862</c:v>
                </c:pt>
                <c:pt idx="6">
                  <c:v>3364237.7706584171</c:v>
                </c:pt>
                <c:pt idx="7">
                  <c:v>2750553.8026868175</c:v>
                </c:pt>
                <c:pt idx="8">
                  <c:v>2582110.9422129677</c:v>
                </c:pt>
                <c:pt idx="9">
                  <c:v>3017230.4119269149</c:v>
                </c:pt>
                <c:pt idx="10">
                  <c:v>2465711.4874882689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DE-4B44-BADB-3F93C47E5133}"/>
            </c:ext>
          </c:extLst>
        </c:ser>
        <c:ser>
          <c:idx val="5"/>
          <c:order val="5"/>
          <c:tx>
            <c:strRef>
              <c:f>'Evolution total stock '!$G$3:$G$4</c:f>
              <c:strCache>
                <c:ptCount val="1"/>
                <c:pt idx="0">
                  <c:v>Traded goods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'Evolution total stock '!$A$5:$A$15</c:f>
              <c:strCache>
                <c:ptCount val="11"/>
                <c:pt idx="0">
                  <c:v>Sum of Starting stock</c:v>
                </c:pt>
                <c:pt idx="1">
                  <c:v>Sum of 04/2025</c:v>
                </c:pt>
                <c:pt idx="2">
                  <c:v>Sum of 05/2025</c:v>
                </c:pt>
                <c:pt idx="3">
                  <c:v>Sum of 06/2025</c:v>
                </c:pt>
                <c:pt idx="4">
                  <c:v>Sum of 07/2025</c:v>
                </c:pt>
                <c:pt idx="5">
                  <c:v>Sum of 08/2025</c:v>
                </c:pt>
                <c:pt idx="6">
                  <c:v>Sum of 09/2025</c:v>
                </c:pt>
                <c:pt idx="7">
                  <c:v>Sum of 10/2025</c:v>
                </c:pt>
                <c:pt idx="8">
                  <c:v>Sum of 11/2025</c:v>
                </c:pt>
                <c:pt idx="9">
                  <c:v>Sum of 12/2025</c:v>
                </c:pt>
                <c:pt idx="10">
                  <c:v>Sum of 01/2026</c:v>
                </c:pt>
              </c:strCache>
            </c:strRef>
          </c:cat>
          <c:val>
            <c:numRef>
              <c:f>'Evolution total stock '!$G$5:$G$15</c:f>
              <c:numCache>
                <c:formatCode>_-* #,##0_-;\-* #,##0_-;_-* "-"??_-;_-@_-</c:formatCode>
                <c:ptCount val="11"/>
                <c:pt idx="0">
                  <c:v>12518.2</c:v>
                </c:pt>
                <c:pt idx="1">
                  <c:v>4760.5849501881876</c:v>
                </c:pt>
                <c:pt idx="2">
                  <c:v>2851.0206601764885</c:v>
                </c:pt>
                <c:pt idx="3">
                  <c:v>460.90165221687295</c:v>
                </c:pt>
                <c:pt idx="4">
                  <c:v>463.97158599293721</c:v>
                </c:pt>
                <c:pt idx="5">
                  <c:v>469.5216633122256</c:v>
                </c:pt>
                <c:pt idx="6">
                  <c:v>462.67157317841566</c:v>
                </c:pt>
                <c:pt idx="7">
                  <c:v>466.31562409781344</c:v>
                </c:pt>
                <c:pt idx="8">
                  <c:v>448.89522851535736</c:v>
                </c:pt>
                <c:pt idx="9">
                  <c:v>450.98162830699835</c:v>
                </c:pt>
                <c:pt idx="10">
                  <c:v>441.01678618069815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DE-4B44-BADB-3F93C47E5133}"/>
            </c:ext>
          </c:extLst>
        </c:ser>
        <c:ser>
          <c:idx val="6"/>
          <c:order val="6"/>
          <c:tx>
            <c:strRef>
              <c:f>'Evolution total stock '!$H$3:$H$4</c:f>
              <c:strCache>
                <c:ptCount val="1"/>
                <c:pt idx="0">
                  <c:v>Semi-finished product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'Evolution total stock '!$A$5:$A$15</c:f>
              <c:strCache>
                <c:ptCount val="11"/>
                <c:pt idx="0">
                  <c:v>Sum of Starting stock</c:v>
                </c:pt>
                <c:pt idx="1">
                  <c:v>Sum of 04/2025</c:v>
                </c:pt>
                <c:pt idx="2">
                  <c:v>Sum of 05/2025</c:v>
                </c:pt>
                <c:pt idx="3">
                  <c:v>Sum of 06/2025</c:v>
                </c:pt>
                <c:pt idx="4">
                  <c:v>Sum of 07/2025</c:v>
                </c:pt>
                <c:pt idx="5">
                  <c:v>Sum of 08/2025</c:v>
                </c:pt>
                <c:pt idx="6">
                  <c:v>Sum of 09/2025</c:v>
                </c:pt>
                <c:pt idx="7">
                  <c:v>Sum of 10/2025</c:v>
                </c:pt>
                <c:pt idx="8">
                  <c:v>Sum of 11/2025</c:v>
                </c:pt>
                <c:pt idx="9">
                  <c:v>Sum of 12/2025</c:v>
                </c:pt>
                <c:pt idx="10">
                  <c:v>Sum of 01/2026</c:v>
                </c:pt>
              </c:strCache>
            </c:strRef>
          </c:cat>
          <c:val>
            <c:numRef>
              <c:f>'Evolution total stock '!$H$5:$H$15</c:f>
              <c:numCache>
                <c:formatCode>_-* #,##0_-;\-* #,##0_-;_-* "-"??_-;_-@_-</c:formatCode>
                <c:ptCount val="11"/>
                <c:pt idx="0">
                  <c:v>327110.99000000005</c:v>
                </c:pt>
                <c:pt idx="1">
                  <c:v>541414.38937616628</c:v>
                </c:pt>
                <c:pt idx="2">
                  <c:v>520585.92938205722</c:v>
                </c:pt>
                <c:pt idx="3">
                  <c:v>483588.63067536632</c:v>
                </c:pt>
                <c:pt idx="4">
                  <c:v>463370.4075940086</c:v>
                </c:pt>
                <c:pt idx="5">
                  <c:v>447117.04365794663</c:v>
                </c:pt>
                <c:pt idx="6">
                  <c:v>425923.73088421475</c:v>
                </c:pt>
                <c:pt idx="7">
                  <c:v>406252.49620423856</c:v>
                </c:pt>
                <c:pt idx="8">
                  <c:v>388078.49291691039</c:v>
                </c:pt>
                <c:pt idx="9">
                  <c:v>372639.79857568897</c:v>
                </c:pt>
                <c:pt idx="10">
                  <c:v>347852.72226058919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DE-4B44-BADB-3F93C47E5133}"/>
            </c:ext>
          </c:extLst>
        </c:ser>
        <c:ser>
          <c:idx val="7"/>
          <c:order val="7"/>
          <c:tx>
            <c:strRef>
              <c:f>'Evolution total stock '!$I$3:$I$4</c:f>
              <c:strCache>
                <c:ptCount val="1"/>
                <c:pt idx="0">
                  <c:v>Toll production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'Evolution total stock '!$A$5:$A$15</c:f>
              <c:strCache>
                <c:ptCount val="11"/>
                <c:pt idx="0">
                  <c:v>Sum of Starting stock</c:v>
                </c:pt>
                <c:pt idx="1">
                  <c:v>Sum of 04/2025</c:v>
                </c:pt>
                <c:pt idx="2">
                  <c:v>Sum of 05/2025</c:v>
                </c:pt>
                <c:pt idx="3">
                  <c:v>Sum of 06/2025</c:v>
                </c:pt>
                <c:pt idx="4">
                  <c:v>Sum of 07/2025</c:v>
                </c:pt>
                <c:pt idx="5">
                  <c:v>Sum of 08/2025</c:v>
                </c:pt>
                <c:pt idx="6">
                  <c:v>Sum of 09/2025</c:v>
                </c:pt>
                <c:pt idx="7">
                  <c:v>Sum of 10/2025</c:v>
                </c:pt>
                <c:pt idx="8">
                  <c:v>Sum of 11/2025</c:v>
                </c:pt>
                <c:pt idx="9">
                  <c:v>Sum of 12/2025</c:v>
                </c:pt>
                <c:pt idx="10">
                  <c:v>Sum of 01/2026</c:v>
                </c:pt>
              </c:strCache>
            </c:strRef>
          </c:cat>
          <c:val>
            <c:numRef>
              <c:f>'Evolution total stock '!$I$5:$I$15</c:f>
              <c:numCache>
                <c:formatCode>_-* #,##0_-;\-* #,##0_-;_-* "-"??_-;_-@_-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A-4B7D-A2DB-20186F28D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0594879"/>
        <c:axId val="1530595359"/>
      </c:barChart>
      <c:catAx>
        <c:axId val="1530594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1530595359"/>
        <c:crosses val="autoZero"/>
        <c:auto val="1"/>
        <c:lblAlgn val="ctr"/>
        <c:lblOffset val="100"/>
        <c:noMultiLvlLbl val="0"/>
      </c:catAx>
      <c:valAx>
        <c:axId val="1530595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1530594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ptos Narrow"/>
                <a:ea typeface="Aptos Narrow"/>
                <a:cs typeface="Aptos Narrow"/>
              </a:defRPr>
            </a:pPr>
            <a:r>
              <a:rPr lang="en-US"/>
              <a:t>Inventory quality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Understock</c:v>
          </c:tx>
          <c:spPr>
            <a:solidFill>
              <a:srgbClr val="C00000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quality'!$AF$219:$AR$219</c:f>
              <c:numCache>
                <c:formatCode>#,##0</c:formatCode>
                <c:ptCount val="13"/>
                <c:pt idx="0">
                  <c:v>-1189942.4487021249</c:v>
                </c:pt>
                <c:pt idx="1">
                  <c:v>-665987.34739277489</c:v>
                </c:pt>
                <c:pt idx="2">
                  <c:v>-56489.591553099272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8-4447-BBC8-9ED14258FC65}"/>
            </c:ext>
          </c:extLst>
        </c:ser>
        <c:ser>
          <c:idx val="1"/>
          <c:order val="1"/>
          <c:tx>
            <c:v>Safety stock</c:v>
          </c:tx>
          <c:spPr>
            <a:solidFill>
              <a:srgbClr val="196B24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quality'!$AS$219:$BE$219</c:f>
              <c:numCache>
                <c:formatCode>#,##0</c:formatCode>
                <c:ptCount val="13"/>
                <c:pt idx="0">
                  <c:v>2610229.2454244173</c:v>
                </c:pt>
                <c:pt idx="1">
                  <c:v>2610229.2454244173</c:v>
                </c:pt>
                <c:pt idx="2">
                  <c:v>2610229.2454244173</c:v>
                </c:pt>
                <c:pt idx="3">
                  <c:v>2610229.2454244173</c:v>
                </c:pt>
                <c:pt idx="4">
                  <c:v>2610229.2454244173</c:v>
                </c:pt>
                <c:pt idx="5">
                  <c:v>2610229.2454244173</c:v>
                </c:pt>
                <c:pt idx="6">
                  <c:v>2610229.2454244173</c:v>
                </c:pt>
                <c:pt idx="7">
                  <c:v>2610229.2454244173</c:v>
                </c:pt>
                <c:pt idx="8">
                  <c:v>2610229.2454244173</c:v>
                </c:pt>
                <c:pt idx="9">
                  <c:v>2610229.2454244173</c:v>
                </c:pt>
                <c:pt idx="10">
                  <c:v>2610229.2454244173</c:v>
                </c:pt>
                <c:pt idx="11">
                  <c:v>2610229.2454244173</c:v>
                </c:pt>
                <c:pt idx="12">
                  <c:v>2610229.2454244173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8-4447-BBC8-9ED14258FC65}"/>
            </c:ext>
          </c:extLst>
        </c:ser>
        <c:ser>
          <c:idx val="2"/>
          <c:order val="2"/>
          <c:tx>
            <c:v>Strategic stock</c:v>
          </c:tx>
          <c:spPr>
            <a:solidFill>
              <a:srgbClr val="BE8C00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quality'!$BF$219:$BR$219</c:f>
              <c:numCache>
                <c:formatCode>#,##0</c:formatCode>
                <c:ptCount val="13"/>
                <c:pt idx="0">
                  <c:v>1240730.6576733144</c:v>
                </c:pt>
                <c:pt idx="1">
                  <c:v>1240730.6576733144</c:v>
                </c:pt>
                <c:pt idx="2">
                  <c:v>1240730.6576733144</c:v>
                </c:pt>
                <c:pt idx="3">
                  <c:v>1240730.6576733144</c:v>
                </c:pt>
                <c:pt idx="4">
                  <c:v>1240730.6576733144</c:v>
                </c:pt>
                <c:pt idx="5">
                  <c:v>1240730.6576733144</c:v>
                </c:pt>
                <c:pt idx="6">
                  <c:v>1240730.6576733144</c:v>
                </c:pt>
                <c:pt idx="7">
                  <c:v>1240730.6576733144</c:v>
                </c:pt>
                <c:pt idx="8">
                  <c:v>1240730.6576733144</c:v>
                </c:pt>
                <c:pt idx="9">
                  <c:v>1240730.6576733144</c:v>
                </c:pt>
                <c:pt idx="10">
                  <c:v>1240730.6576733144</c:v>
                </c:pt>
                <c:pt idx="11">
                  <c:v>1240730.6576733144</c:v>
                </c:pt>
                <c:pt idx="12">
                  <c:v>1240730.6576733144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68-4447-BBC8-9ED14258FC65}"/>
            </c:ext>
          </c:extLst>
        </c:ser>
        <c:ser>
          <c:idx val="3"/>
          <c:order val="3"/>
          <c:tx>
            <c:v>Normal variation</c:v>
          </c:tx>
          <c:spPr>
            <a:solidFill>
              <a:srgbClr val="FFC000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quality'!$BS$219:$CE$219</c:f>
              <c:numCache>
                <c:formatCode>#,##0</c:formatCode>
                <c:ptCount val="13"/>
                <c:pt idx="0">
                  <c:v>2246242.8231242178</c:v>
                </c:pt>
                <c:pt idx="1">
                  <c:v>1273571.0662540342</c:v>
                </c:pt>
                <c:pt idx="2">
                  <c:v>1223084.8019564017</c:v>
                </c:pt>
                <c:pt idx="3">
                  <c:v>1203501.1717056951</c:v>
                </c:pt>
                <c:pt idx="4">
                  <c:v>2168612.9636983122</c:v>
                </c:pt>
                <c:pt idx="5">
                  <c:v>2660229.6114016543</c:v>
                </c:pt>
                <c:pt idx="6">
                  <c:v>2524466.9585199999</c:v>
                </c:pt>
                <c:pt idx="7">
                  <c:v>2121052.7922593025</c:v>
                </c:pt>
                <c:pt idx="8">
                  <c:v>2537987.5042318869</c:v>
                </c:pt>
                <c:pt idx="9">
                  <c:v>2228314.6243073</c:v>
                </c:pt>
                <c:pt idx="10">
                  <c:v>2085807.9046203329</c:v>
                </c:pt>
                <c:pt idx="11">
                  <c:v>1636724.9324445932</c:v>
                </c:pt>
                <c:pt idx="12">
                  <c:v>1582719.0903558128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68-4447-BBC8-9ED14258FC65}"/>
            </c:ext>
          </c:extLst>
        </c:ser>
        <c:ser>
          <c:idx val="4"/>
          <c:order val="4"/>
          <c:tx>
            <c:v>Overstock</c:v>
          </c:tx>
          <c:spPr>
            <a:solidFill>
              <a:srgbClr val="FF0000"/>
            </a:solidFill>
          </c:spPr>
          <c:invertIfNegative val="0"/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quality'!$CF$219:$CR$219</c:f>
              <c:numCache>
                <c:formatCode>#,##0</c:formatCode>
                <c:ptCount val="13"/>
                <c:pt idx="0">
                  <c:v>1231900.6024801731</c:v>
                </c:pt>
                <c:pt idx="1">
                  <c:v>650949.2451766273</c:v>
                </c:pt>
                <c:pt idx="2">
                  <c:v>510462.46557982749</c:v>
                </c:pt>
                <c:pt idx="3">
                  <c:v>410507.54589588667</c:v>
                </c:pt>
                <c:pt idx="4">
                  <c:v>424583.81176946062</c:v>
                </c:pt>
                <c:pt idx="5">
                  <c:v>299915.36420720257</c:v>
                </c:pt>
                <c:pt idx="6">
                  <c:v>262963.48398523673</c:v>
                </c:pt>
                <c:pt idx="7">
                  <c:v>229877.63622566813</c:v>
                </c:pt>
                <c:pt idx="8">
                  <c:v>217575.46559077819</c:v>
                </c:pt>
                <c:pt idx="9">
                  <c:v>210903.62123047793</c:v>
                </c:pt>
                <c:pt idx="10">
                  <c:v>202379.34431943882</c:v>
                </c:pt>
                <c:pt idx="11">
                  <c:v>195528.09447178489</c:v>
                </c:pt>
                <c:pt idx="12">
                  <c:v>188356.46105795589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68-4447-BBC8-9ED14258F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727728"/>
        <c:axId val="286719088"/>
      </c:barChart>
      <c:lineChart>
        <c:grouping val="standard"/>
        <c:varyColors val="0"/>
        <c:ser>
          <c:idx val="5"/>
          <c:order val="5"/>
          <c:tx>
            <c:v>Actual stock</c:v>
          </c:tx>
          <c:spPr>
            <a:ln w="19050">
              <a:solidFill>
                <a:srgbClr val="80008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'Inventory quality'!$K$219:$W$219</c:f>
              <c:numCache>
                <c:formatCode>#,##0</c:formatCode>
                <c:ptCount val="13"/>
                <c:pt idx="0">
                  <c:v>6139160.8800000027</c:v>
                </c:pt>
                <c:pt idx="1">
                  <c:v>5109492.8671356179</c:v>
                </c:pt>
                <c:pt idx="2">
                  <c:v>5528017.5790808639</c:v>
                </c:pt>
                <c:pt idx="3">
                  <c:v>5464968.6206993125</c:v>
                </c:pt>
                <c:pt idx="4">
                  <c:v>6444156.678565504</c:v>
                </c:pt>
                <c:pt idx="5">
                  <c:v>6811104.8787065865</c:v>
                </c:pt>
                <c:pt idx="6">
                  <c:v>6638390.3456029668</c:v>
                </c:pt>
                <c:pt idx="7">
                  <c:v>6201890.3315827046</c:v>
                </c:pt>
                <c:pt idx="8">
                  <c:v>6606522.8729203967</c:v>
                </c:pt>
                <c:pt idx="9">
                  <c:v>6290178.1486355122</c:v>
                </c:pt>
                <c:pt idx="10">
                  <c:v>6139147.1520375051</c:v>
                </c:pt>
                <c:pt idx="11">
                  <c:v>5683212.930014113</c:v>
                </c:pt>
                <c:pt idx="12">
                  <c:v>5622035.4545115018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68-4447-BBC8-9ED14258FC65}"/>
            </c:ext>
          </c:extLst>
        </c:ser>
        <c:ser>
          <c:idx val="6"/>
          <c:order val="6"/>
          <c:tx>
            <c:v>Cost of Goods</c:v>
          </c:tx>
          <c:spPr>
            <a:ln w="38100">
              <a:solidFill>
                <a:srgbClr val="ADD8E6"/>
              </a:solidFill>
            </a:ln>
          </c:spPr>
          <c:marker>
            <c:symbol val="none"/>
          </c:marker>
          <c:cat>
            <c:strRef>
              <c:f>'Inventory quality'!$K$1:$W$1</c:f>
              <c:strCache>
                <c:ptCount val="13"/>
                <c:pt idx="0">
                  <c:v>Starting stock</c:v>
                </c:pt>
                <c:pt idx="1">
                  <c:v>12-2025</c:v>
                </c:pt>
                <c:pt idx="2">
                  <c:v>01-2026</c:v>
                </c:pt>
                <c:pt idx="3">
                  <c:v>02-2026</c:v>
                </c:pt>
                <c:pt idx="4">
                  <c:v>03-2026</c:v>
                </c:pt>
                <c:pt idx="5">
                  <c:v>04-2026</c:v>
                </c:pt>
                <c:pt idx="6">
                  <c:v>05-2026</c:v>
                </c:pt>
                <c:pt idx="7">
                  <c:v>06-2026</c:v>
                </c:pt>
                <c:pt idx="8">
                  <c:v>07-2026</c:v>
                </c:pt>
                <c:pt idx="9">
                  <c:v>08-2026</c:v>
                </c:pt>
                <c:pt idx="10">
                  <c:v>09-2026</c:v>
                </c:pt>
                <c:pt idx="11">
                  <c:v>10-2026</c:v>
                </c:pt>
                <c:pt idx="12">
                  <c:v>11-2026</c:v>
                </c:pt>
              </c:strCache>
            </c:strRef>
          </c:cat>
          <c:val>
            <c:numRef>
              <c:f>'Values_Planning sheet'!$K$569:$W$569</c:f>
              <c:numCache>
                <c:formatCode>#,##0</c:formatCode>
                <c:ptCount val="13"/>
                <c:pt idx="1">
                  <c:v>2179331.1416086839</c:v>
                </c:pt>
                <c:pt idx="2">
                  <c:v>2650837.2696524234</c:v>
                </c:pt>
                <c:pt idx="3">
                  <c:v>2753082.9428584683</c:v>
                </c:pt>
                <c:pt idx="4">
                  <c:v>2896196.9912494957</c:v>
                </c:pt>
                <c:pt idx="5">
                  <c:v>2861571.1070015989</c:v>
                </c:pt>
                <c:pt idx="6">
                  <c:v>2926881.6149499058</c:v>
                </c:pt>
                <c:pt idx="7">
                  <c:v>2879484.6097991555</c:v>
                </c:pt>
                <c:pt idx="8">
                  <c:v>2844096.1444870634</c:v>
                </c:pt>
                <c:pt idx="9">
                  <c:v>2758548.8871231698</c:v>
                </c:pt>
                <c:pt idx="10">
                  <c:v>2917185.2302625664</c:v>
                </c:pt>
                <c:pt idx="11">
                  <c:v>2906252.5734674903</c:v>
                </c:pt>
                <c:pt idx="12">
                  <c:v>2832347.448848872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68-4447-BBC8-9ED14258F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727728"/>
        <c:axId val="286719088"/>
      </c:lineChart>
      <c:catAx>
        <c:axId val="286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ptos Narrow"/>
                <a:ea typeface="Aptos Narrow"/>
                <a:cs typeface="Aptos Narrow"/>
              </a:defRPr>
            </a:pPr>
            <a:endParaRPr lang="en-US"/>
          </a:p>
        </c:txPr>
        <c:crossAx val="286719088"/>
        <c:crosses val="autoZero"/>
        <c:auto val="1"/>
        <c:lblAlgn val="ctr"/>
        <c:lblOffset val="100"/>
        <c:noMultiLvlLbl val="0"/>
      </c:catAx>
      <c:valAx>
        <c:axId val="286719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 (€)</a:t>
                </a:r>
              </a:p>
            </c:rich>
          </c:tx>
          <c:overlay val="0"/>
        </c:title>
        <c:numFmt formatCode="\€#,##0" sourceLinked="0"/>
        <c:majorTickMark val="out"/>
        <c:minorTickMark val="none"/>
        <c:tickLblPos val="nextTo"/>
        <c:txPr>
          <a:bodyPr/>
          <a:lstStyle/>
          <a:p>
            <a:pPr>
              <a:defRPr sz="1100">
                <a:latin typeface="Aptos Narrow"/>
                <a:ea typeface="Aptos Narrow"/>
                <a:cs typeface="Aptos Narrow"/>
              </a:defRPr>
            </a:pPr>
            <a:endParaRPr lang="en-US"/>
          </a:p>
        </c:txPr>
        <c:crossAx val="2867277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5.3999999999999999E-2"/>
          <c:y val="0.94799999999999995"/>
          <c:w val="0.9"/>
          <c:h val="4.5838110236220475E-2"/>
        </c:manualLayout>
      </c:layout>
      <c:overlay val="0"/>
      <c:txPr>
        <a:bodyPr/>
        <a:lstStyle/>
        <a:p>
          <a:pPr>
            <a:defRPr sz="1400" b="1">
              <a:latin typeface="Aptos Narrow"/>
              <a:ea typeface="Aptos Narrow"/>
              <a:cs typeface="Aptos Narrow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sz="1100">
          <a:latin typeface="Aptos Narrow"/>
          <a:ea typeface="Aptos Narrow"/>
          <a:cs typeface="Aptos Narrow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10 Overstocks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Silica SILEX CS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quality'!$CF$2:$CR$2</c:f>
              <c:numCache>
                <c:formatCode>#,##0</c:formatCode>
                <c:ptCount val="13"/>
                <c:pt idx="0">
                  <c:v>155716.29999999999</c:v>
                </c:pt>
                <c:pt idx="1">
                  <c:v>131971.71132319642</c:v>
                </c:pt>
                <c:pt idx="2">
                  <c:v>108466.24066729237</c:v>
                </c:pt>
                <c:pt idx="3">
                  <c:v>85440.817553345682</c:v>
                </c:pt>
                <c:pt idx="4">
                  <c:v>63813.872561629527</c:v>
                </c:pt>
                <c:pt idx="5">
                  <c:v>42005.7775540804</c:v>
                </c:pt>
                <c:pt idx="6">
                  <c:v>20239.347050172866</c:v>
                </c:pt>
                <c:pt idx="7">
                  <c:v>23.560681795563848</c:v>
                </c:pt>
                <c:pt idx="8">
                  <c:v>24.116080377861323</c:v>
                </c:pt>
                <c:pt idx="9">
                  <c:v>35.540479910135431</c:v>
                </c:pt>
                <c:pt idx="10">
                  <c:v>19.792377067463843</c:v>
                </c:pt>
                <c:pt idx="11">
                  <c:v>4.0442742247922521</c:v>
                </c:pt>
                <c:pt idx="12">
                  <c:v>15.468673757066361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51-45EB-AA45-3AB8E3021714}"/>
            </c:ext>
          </c:extLst>
        </c:ser>
        <c:ser>
          <c:idx val="1"/>
          <c:order val="1"/>
          <c:tx>
            <c:v>ATH DADCO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quality'!$CF$3:$CR$3</c:f>
              <c:numCache>
                <c:formatCode>#,##0</c:formatCode>
                <c:ptCount val="13"/>
                <c:pt idx="0">
                  <c:v>131968.27585278742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51-45EB-AA45-3AB8E3021714}"/>
            </c:ext>
          </c:extLst>
        </c:ser>
        <c:ser>
          <c:idx val="2"/>
          <c:order val="2"/>
          <c:tx>
            <c:v>H-Magnesite 32-35% CS:BL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quality'!$CF$4:$CR$4</c:f>
              <c:numCache>
                <c:formatCode>#,##0</c:formatCode>
                <c:ptCount val="13"/>
                <c:pt idx="0">
                  <c:v>122475.9</c:v>
                </c:pt>
                <c:pt idx="1">
                  <c:v>122475.9</c:v>
                </c:pt>
                <c:pt idx="2">
                  <c:v>122475.9</c:v>
                </c:pt>
                <c:pt idx="3">
                  <c:v>122475.9</c:v>
                </c:pt>
                <c:pt idx="4">
                  <c:v>122475.9</c:v>
                </c:pt>
                <c:pt idx="5">
                  <c:v>122475.9</c:v>
                </c:pt>
                <c:pt idx="6">
                  <c:v>122475.9</c:v>
                </c:pt>
                <c:pt idx="7">
                  <c:v>122475.9</c:v>
                </c:pt>
                <c:pt idx="8">
                  <c:v>122475.9</c:v>
                </c:pt>
                <c:pt idx="9">
                  <c:v>122475.9</c:v>
                </c:pt>
                <c:pt idx="10">
                  <c:v>122475.9</c:v>
                </c:pt>
                <c:pt idx="11">
                  <c:v>122475.9</c:v>
                </c:pt>
                <c:pt idx="12">
                  <c:v>122475.9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51-45EB-AA45-3AB8E3021714}"/>
            </c:ext>
          </c:extLst>
        </c:ser>
        <c:ser>
          <c:idx val="3"/>
          <c:order val="3"/>
          <c:tx>
            <c:v>ATH SG7HB PO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quality'!$CF$5:$CR$5</c:f>
              <c:numCache>
                <c:formatCode>#,##0</c:formatCode>
                <c:ptCount val="13"/>
                <c:pt idx="0">
                  <c:v>111043.68596047031</c:v>
                </c:pt>
                <c:pt idx="1">
                  <c:v>63796.833090678643</c:v>
                </c:pt>
                <c:pt idx="2">
                  <c:v>39490.008080261978</c:v>
                </c:pt>
                <c:pt idx="3">
                  <c:v>14259.671481303638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51-45EB-AA45-3AB8E3021714}"/>
            </c:ext>
          </c:extLst>
        </c:ser>
        <c:ser>
          <c:idx val="4"/>
          <c:order val="4"/>
          <c:tx>
            <c:v>DYNASYLAN 6598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quality'!$CF$6:$CR$6</c:f>
              <c:numCache>
                <c:formatCode>#,##0</c:formatCode>
                <c:ptCount val="13"/>
                <c:pt idx="0">
                  <c:v>38782.868999244602</c:v>
                </c:pt>
                <c:pt idx="1">
                  <c:v>36088.647778095481</c:v>
                </c:pt>
                <c:pt idx="2">
                  <c:v>25446.473954556495</c:v>
                </c:pt>
                <c:pt idx="3">
                  <c:v>13726.611642557857</c:v>
                </c:pt>
                <c:pt idx="4">
                  <c:v>1602.6161473868542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51-45EB-AA45-3AB8E3021714}"/>
            </c:ext>
          </c:extLst>
        </c:ser>
        <c:ser>
          <c:idx val="5"/>
          <c:order val="5"/>
          <c:tx>
            <c:v>WATER SOFTENING PELLETS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quality'!$CF$7:$CR$7</c:f>
              <c:numCache>
                <c:formatCode>#,##0</c:formatCode>
                <c:ptCount val="13"/>
                <c:pt idx="0">
                  <c:v>38304.219585212457</c:v>
                </c:pt>
                <c:pt idx="1">
                  <c:v>35884.291473352299</c:v>
                </c:pt>
                <c:pt idx="2">
                  <c:v>31185.972094651323</c:v>
                </c:pt>
                <c:pt idx="3">
                  <c:v>26376.083126482514</c:v>
                </c:pt>
                <c:pt idx="4">
                  <c:v>20710.827305726987</c:v>
                </c:pt>
                <c:pt idx="5">
                  <c:v>15247.016577066155</c:v>
                </c:pt>
                <c:pt idx="6">
                  <c:v>9777.0075378793335</c:v>
                </c:pt>
                <c:pt idx="7">
                  <c:v>4241.9162381696096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51-45EB-AA45-3AB8E3021714}"/>
            </c:ext>
          </c:extLst>
        </c:ser>
        <c:ser>
          <c:idx val="6"/>
          <c:order val="6"/>
          <c:tx>
            <c:v>ATH SG40 PO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quality'!$CF$8:$CR$8</c:f>
              <c:numCache>
                <c:formatCode>#,##0</c:formatCode>
                <c:ptCount val="13"/>
                <c:pt idx="0">
                  <c:v>37309.072973201459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51-45EB-AA45-3AB8E3021714}"/>
            </c:ext>
          </c:extLst>
        </c:ser>
        <c:ser>
          <c:idx val="7"/>
          <c:order val="7"/>
          <c:tx>
            <c:v>DOLOMITE SAND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quality'!$CF$9:$CR$9</c:f>
              <c:numCache>
                <c:formatCode>#,##0</c:formatCode>
                <c:ptCount val="13"/>
                <c:pt idx="0">
                  <c:v>33306.912905433659</c:v>
                </c:pt>
                <c:pt idx="1">
                  <c:v>31214.912664431493</c:v>
                </c:pt>
                <c:pt idx="2">
                  <c:v>28226.612521119972</c:v>
                </c:pt>
                <c:pt idx="3">
                  <c:v>26004.126618812399</c:v>
                </c:pt>
                <c:pt idx="4">
                  <c:v>23759.832744165324</c:v>
                </c:pt>
                <c:pt idx="5">
                  <c:v>21663.292409277532</c:v>
                </c:pt>
                <c:pt idx="6">
                  <c:v>19506.230423988469</c:v>
                </c:pt>
                <c:pt idx="7">
                  <c:v>17305.552494020401</c:v>
                </c:pt>
                <c:pt idx="8">
                  <c:v>15148.49050873134</c:v>
                </c:pt>
                <c:pt idx="9">
                  <c:v>12991.428523442277</c:v>
                </c:pt>
                <c:pt idx="10">
                  <c:v>10841.635862266385</c:v>
                </c:pt>
                <c:pt idx="11">
                  <c:v>8691.8432010904926</c:v>
                </c:pt>
                <c:pt idx="12">
                  <c:v>6544.4175974105256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51-45EB-AA45-3AB8E3021714}"/>
            </c:ext>
          </c:extLst>
        </c:ser>
        <c:ser>
          <c:idx val="8"/>
          <c:order val="8"/>
          <c:tx>
            <c:v>Bentonite A90 PO 25:PA:H4:H:1200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quality'!$CF$10:$CR$10</c:f>
              <c:numCache>
                <c:formatCode>#,##0</c:formatCode>
                <c:ptCount val="13"/>
                <c:pt idx="0">
                  <c:v>31907.516666666663</c:v>
                </c:pt>
                <c:pt idx="1">
                  <c:v>1939.1601832742526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51-45EB-AA45-3AB8E3021714}"/>
            </c:ext>
          </c:extLst>
        </c:ser>
        <c:ser>
          <c:idx val="9"/>
          <c:order val="9"/>
          <c:tx>
            <c:v>ATH SG10S8 PS</c:v>
          </c:tx>
          <c:invertIfNegative val="0"/>
          <c:cat>
            <c:strRef>
              <c:f>'Inventory quality'!$CF$1:$CR$1</c:f>
              <c:strCache>
                <c:ptCount val="13"/>
                <c:pt idx="0">
                  <c:v>Overstock Starting stock</c:v>
                </c:pt>
                <c:pt idx="1">
                  <c:v>Overstock 01-Dec-25</c:v>
                </c:pt>
                <c:pt idx="2">
                  <c:v>Overstock 01-Jan-26</c:v>
                </c:pt>
                <c:pt idx="3">
                  <c:v>Overstock 01-Feb-26</c:v>
                </c:pt>
                <c:pt idx="4">
                  <c:v>Overstock 01-Mar-26</c:v>
                </c:pt>
                <c:pt idx="5">
                  <c:v>Overstock 01-Apr-26</c:v>
                </c:pt>
                <c:pt idx="6">
                  <c:v>Overstock 01-May-26</c:v>
                </c:pt>
                <c:pt idx="7">
                  <c:v>Overstock 01-Jun-26</c:v>
                </c:pt>
                <c:pt idx="8">
                  <c:v>Overstock 01-Jul-26</c:v>
                </c:pt>
                <c:pt idx="9">
                  <c:v>Overstock 01-Aug-26</c:v>
                </c:pt>
                <c:pt idx="10">
                  <c:v>Overstock 01-Sep-26</c:v>
                </c:pt>
                <c:pt idx="11">
                  <c:v>Overstock 01-Oct-26</c:v>
                </c:pt>
                <c:pt idx="12">
                  <c:v>Overstock 01-Nov-26</c:v>
                </c:pt>
              </c:strCache>
            </c:strRef>
          </c:cat>
          <c:val>
            <c:numRef>
              <c:f>'Inventory quality'!$CF$11:$CR$11</c:f>
              <c:numCache>
                <c:formatCode>#,##0</c:formatCode>
                <c:ptCount val="13"/>
                <c:pt idx="0">
                  <c:v>30287.613452881502</c:v>
                </c:pt>
                <c:pt idx="1">
                  <c:v>450.74724545409208</c:v>
                </c:pt>
                <c:pt idx="2">
                  <c:v>384.88945747727576</c:v>
                </c:pt>
                <c:pt idx="3">
                  <c:v>319.03166950045443</c:v>
                </c:pt>
                <c:pt idx="4">
                  <c:v>253.1738815236331</c:v>
                </c:pt>
                <c:pt idx="5">
                  <c:v>187.31609354681177</c:v>
                </c:pt>
                <c:pt idx="6">
                  <c:v>121.45830556999044</c:v>
                </c:pt>
                <c:pt idx="7">
                  <c:v>55.600517593169116</c:v>
                </c:pt>
                <c:pt idx="8">
                  <c:v>73.26410021123138</c:v>
                </c:pt>
                <c:pt idx="9">
                  <c:v>7.406312234410052</c:v>
                </c:pt>
                <c:pt idx="10">
                  <c:v>609.71948901665564</c:v>
                </c:pt>
                <c:pt idx="11">
                  <c:v>543.86170103983432</c:v>
                </c:pt>
                <c:pt idx="12">
                  <c:v>478.00391306301299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51-45EB-AA45-3AB8E3021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414816"/>
        <c:axId val="308427296"/>
      </c:barChart>
      <c:catAx>
        <c:axId val="30841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8427296"/>
        <c:crosses val="autoZero"/>
        <c:auto val="1"/>
        <c:lblAlgn val="ctr"/>
        <c:lblOffset val="100"/>
        <c:noMultiLvlLbl val="0"/>
      </c:catAx>
      <c:valAx>
        <c:axId val="308427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 (€)</a:t>
                </a:r>
              </a:p>
            </c:rich>
          </c:tx>
          <c:overlay val="0"/>
        </c:title>
        <c:numFmt formatCode="\€#,##0" sourceLinked="0"/>
        <c:majorTickMark val="out"/>
        <c:minorTickMark val="none"/>
        <c:tickLblPos val="nextTo"/>
        <c:txPr>
          <a:bodyPr/>
          <a:lstStyle/>
          <a:p>
            <a:pPr>
              <a:defRPr sz="1100">
                <a:latin typeface="Aptos Narrow"/>
                <a:ea typeface="Aptos Narrow"/>
                <a:cs typeface="Aptos Narrow"/>
              </a:defRPr>
            </a:pPr>
            <a:endParaRPr lang="en-US"/>
          </a:p>
        </c:txPr>
        <c:crossAx val="3084148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MoM Inventory value comparison</c:v>
          </c:tx>
          <c:spPr>
            <a:ln w="19050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ATH DADCO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B20-471A-8BE6-C0B3AFDE55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ATH AoG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B20-471A-8BE6-C0B3AFDE55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ATH BIRAC LOW SODA (70%) + FPH (30%)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B20-471A-8BE6-C0B3AFDE55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ATH HYDRO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B20-471A-8BE6-C0B3AFDE55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ATH  BIRAC WHITE BULK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B20-471A-8BE6-C0B3AFDE55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CLAY MIXED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B20-471A-8BE6-C0B3AFDE55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CLAY RED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B20-471A-8BE6-C0B3AFDE55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BENTONITE OCMA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B20-471A-8BE6-C0B3AFDE55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BENTONITE WYOMING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B20-471A-8BE6-C0B3AFDE55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CHALK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B20-471A-8BE6-C0B3AFDE55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DOLOMITE FLOUR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B20-471A-8BE6-C0B3AFDE55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DOLOMITE SAND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B20-471A-8BE6-C0B3AFDE55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FLY ASH SVA HIGH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B20-471A-8BE6-C0B3AFDE55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DOLOMITE SPLIT 0-16 BARGE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B20-471A-8BE6-C0B3AFDE55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WATER SOFTENING PELLETS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B20-471A-8BE6-C0B3AFDE55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ATH ALCOA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B20-471A-8BE6-C0B3AFDE55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LIMESTONE 0-4 MM MOHA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B20-471A-8BE6-C0B3AFDE55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FLY ASH FBC WSK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B20-471A-8BE6-C0B3AFDE55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DYNASYLAN 6598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B20-471A-8BE6-C0B3AFDE55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DYNASYLAN OCTEO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B20-471A-8BE6-C0B3AFDE55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LIMESTONE 0-4 MM MOHA S2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B20-471A-8BE6-C0B3AFDE55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Silanil 276 Vinyltrimethoxysilane VTMO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B20-471A-8BE6-C0B3AFDE55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MOHA 0-20 MM CONTENU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2B20-471A-8BE6-C0B3AFDE55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CBR MERGEL M70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2B20-471A-8BE6-C0B3AFDE55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CA-FELDSPAR GREENLAND 2MM BULK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2B20-471A-8BE6-C0B3AFDE55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ATH BIRAC LOW SODA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2B20-471A-8BE6-C0B3AFDE55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BAUXITE CRUDE GIBBSITE BULK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2B20-471A-8BE6-C0B3AFDE55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PALLET 2W HT 110X110 DOUBLEBOARD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B20-471A-8BE6-C0B3AFDE55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PB VALVE 400X480X140 25 KG SIG010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2B20-471A-8BE6-C0B3AFDE55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BB 1000 KG - H=120 + LS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2B20-471A-8BE6-C0B3AFDE55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BB L6 (+DISCHARGE SPOUT) 120*87*87 (INT)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2B20-471A-8BE6-C0B3AFDE55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BB 88X88X150 VALVE IN OUT BBL7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2B20-471A-8BE6-C0B3AFDE55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BB L8 (+DISCHARGE SPOUT)180*87*87 (INT)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B20-471A-8BE6-C0B3AFDE55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PALLET CP1 120X100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B20-471A-8BE6-C0B3AFDE55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PALLET HT CP1 120X100 RECON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2B20-471A-8BE6-C0B3AFDE55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BASE SHEET 1150X120MU TRANSP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2B20-471A-8BE6-C0B3AFDE55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STRETCH HOOD 1100X600X150MM ZVM07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2B20-471A-8BE6-C0B3AFDE55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PB VALVE 540X400X120 A5PA02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2B20-471A-8BE6-C0B3AFDE55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PB VALVE 490X400X120 A5PA04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2B20-471A-8BE6-C0B3AFDE55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PB VALVE 600X500X150 A5PA06 SIB LOGO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2B20-471A-8BE6-C0B3AFDE55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PB VALVE 500X450X140 A5PA09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2B20-471A-8BE6-C0B3AFDE55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PB VALVE 620X400X120 A5PA03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2B20-471A-8BE6-C0B3AFDE55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PB VALVE 440X400X120 A5DS19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2B20-471A-8BE6-C0B3AFDE55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PB VALVE 400X480X120 A5DL05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2B20-471A-8BE6-C0B3AFDE55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PB VALVE 400X470X120 A5DEPG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2B20-471A-8BE6-C0B3AFDE55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BB 87X87X97 COATED VALVE IN OUT - 82W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2B20-471A-8BE6-C0B3AFDE55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BB 87X87X127 VALVE OUT LINER 085W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2B20-471A-8BE6-C0B3AFDE55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BB 92X92X147 COATED VALVE IN OUT 100W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2B20-471A-8BE6-C0B3AFDE55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PB VALVE 580X500X150 A5PA06 WATER SOLUBL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2B20-471A-8BE6-C0B3AFDE55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BB 180X88X88 160 VALVE IN GR BBL8MOSA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2B20-471A-8BE6-C0B3AFDE55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BB Q 160X107X107 VALVE IN OUT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2B20-471A-8BE6-C0B3AFDE55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BB 110X110X170 VALVE IN SG7HB/0C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2B20-471A-8BE6-C0B3AFDE55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PB VALVE 600X500X150 A5PA06 BLANCO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2B20-471A-8BE6-C0B3AFDE55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PALLET 4W HT 110X110 OPEN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2B20-471A-8BE6-C0B3AFDE55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BB 110X110X170 VALVE IN OUT COA SG7HB/UF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2B20-471A-8BE6-C0B3AFDE55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STRETCH HOOD 1050X2X375X120µ PE20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2B20-471A-8BE6-C0B3AFDE55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GF:NMT-LANXESSGLAS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2B20-471A-8BE6-C0B3AFDE55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GF:NMT-FIBREGLASS 3B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2B20-471A-8BE6-C0B3AFDE55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Ca-Carb M030 WS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2B20-471A-8BE6-C0B3AFDE55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ATH PGSG10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2B20-471A-8BE6-C0B3AFDE55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Composite MAMB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2B20-471A-8BE6-C0B3AFDE55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Composite VULK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2B20-471A-8BE6-C0B3AFDE55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Ca-Carb MARL CS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2B20-471A-8BE6-C0B3AFDE55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ATH PGSG7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2B20-471A-8BE6-C0B3AFDE55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Dolomite DL05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2B20-471A-8BE6-C0B3AFDE55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Huntite SPX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2B20-471A-8BE6-C0B3AFDE55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ATH SG10S11 PS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2B20-471A-8BE6-C0B3AFDE55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Glass GL3B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2B20-471A-8BE6-C0B3AFDE55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Feldspar FFA DS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2B20-471A-8BE6-C0B3AFDE55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DO NOT USE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2B20-471A-8BE6-C0B3AFDE55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Composite SVA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2B20-471A-8BE6-C0B3AFDE55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ATH SG220E PRE-SIEVED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2B20-471A-8BE6-C0B3AFDE55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ATH SG200E PRE-SIEVED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2B20-471A-8BE6-C0B3AFDE55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ATH SG200E RESIDU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2B20-471A-8BE6-C0B3AFDE55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ATH SG220E RESIDU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2B20-471A-8BE6-C0B3AFDE55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ATH SG100 X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2B20-471A-8BE6-C0B3AFDE55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ATH SG200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2B20-471A-8BE6-C0B3AFDE55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Ca-Carb A125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2B20-471A-8BE6-C0B3AFDE55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Phosphorus Slag M75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2B20-471A-8BE6-C0B3AFDE55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Phosphorus Slag M75PO 1000:B4S:H4:H:1000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2B20-471A-8BE6-C0B3AFDE55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PhosphorusSlag M75 PO1000:B4S:H4:NB:1000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2B20-471A-8BE6-C0B3AFDE55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Chalk M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2B20-471A-8BE6-C0B3AFDE55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Bentonite D90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2B20-471A-8BE6-C0B3AFDE55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Bentonite D90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2B20-471A-8BE6-C0B3AFDE55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Bentonite D90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2B20-471A-8BE6-C0B3AFDE55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Bentonite D90 PO 1000:B4S:NO:NB:1000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2B20-471A-8BE6-C0B3AFDE55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Ca-Carb CMPL WS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2B20-471A-8BE6-C0B3AFDE55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Dolomite DEPG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2B20-471A-8BE6-C0B3AFDE55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Dolomite DEPG PO 25:PA:S4:H:1600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2B20-471A-8BE6-C0B3AFDE55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Dolomite DEPG PO 1000:B4S:CP1:NB:1000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2B20-471A-8BE6-C0B3AFDE55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Dolomite DL05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2B20-471A-8BE6-C0B3AFDE55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Dolomite DL05 PO 25:PA:H4:H:1600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2B20-471A-8BE6-C0B3AFDE55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Dolomite DL05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2B20-471A-8BE6-C0B3AFDE55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Dolomite DL05 PO 1000:B4S:NO:NB:1000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2B20-471A-8BE6-C0B3AFDE55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Dolomite DS19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2B20-471A-8BE6-C0B3AFDE55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Dolomite DS19 PO 25:PA:H4:H:1600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2B20-471A-8BE6-C0B3AFDE55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Dolomite DS19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2B20-471A-8BE6-C0B3AFDE55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Dolomite DS19 PO 1000:B4S:NO:NB:1000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2B20-471A-8BE6-C0B3AFDE55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Ca-Carb I150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2B20-471A-8BE6-C0B3AFDE55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Ca-Carb I150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2B20-471A-8BE6-C0B3AFDE55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r>
                      <a:rPr lang="en-US"/>
                      <a:t>Ca-Carb I150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2B20-471A-8BE6-C0B3AFDE55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r>
                      <a:rPr lang="en-US"/>
                      <a:t>Ca-Carb I150 PO 1000:B4S:NO:NB:1000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2B20-471A-8BE6-C0B3AFDE55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r>
                      <a:rPr lang="en-US"/>
                      <a:t>Dolomite Clay PO 25:PA:S4:S:1200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2B20-471A-8BE6-C0B3AFDE55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r>
                      <a:rPr lang="en-US"/>
                      <a:t>Ca-Carb M0-1 WS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2B20-471A-8BE6-C0B3AFDE55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r>
                      <a:rPr lang="en-US"/>
                      <a:t>Ca-Carb M0-2 WS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2B20-471A-8BE6-C0B3AFDE55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r>
                      <a:rPr lang="en-US"/>
                      <a:t>Chalk PB38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2B20-471A-8BE6-C0B3AFDE55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r>
                      <a:rPr lang="en-US"/>
                      <a:t>Chalk B38 PO 800:B4S:H4:NB:800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2B20-471A-8BE6-C0B3AFDE55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r>
                      <a:rPr lang="en-US"/>
                      <a:t>Chalk B38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2B20-471A-8BE6-C0B3AFDE55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r>
                      <a:rPr lang="en-US"/>
                      <a:t>Bentonite A90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2B20-471A-8BE6-C0B3AFDE55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r>
                      <a:rPr lang="en-US"/>
                      <a:t>Bentonite A90 PO 25:PA:S4:H:1200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2B20-471A-8BE6-C0B3AFDE55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r>
                      <a:rPr lang="en-US"/>
                      <a:t>Bentonite A90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2B20-471A-8BE6-C0B3AFDE55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r>
                      <a:rPr lang="en-US"/>
                      <a:t>Bentonite A90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2B20-471A-8BE6-C0B3AFDE55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r>
                      <a:rPr lang="en-US"/>
                      <a:t>Glass Fibre G25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2B20-471A-8BE6-C0B3AFDE55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r>
                      <a:rPr lang="en-US"/>
                      <a:t>Glass Fibre G25 PO 25:PA:H4:H:1400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2B20-471A-8BE6-C0B3AFDE55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r>
                      <a:rPr lang="en-US"/>
                      <a:t>Huntite H5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2B20-471A-8BE6-C0B3AFDE55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r>
                      <a:rPr lang="en-US"/>
                      <a:t>Glass Fibre G25 PO 25:PA:NO:NB:25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2B20-471A-8BE6-C0B3AFDE55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r>
                      <a:rPr lang="en-US"/>
                      <a:t>Glass Fibre G75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2B20-471A-8BE6-C0B3AFDE55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r>
                      <a:rPr lang="en-US"/>
                      <a:t>Glass Fibre G75 PO 25:PA:H4:H:1400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2B20-471A-8BE6-C0B3AFDE55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r>
                      <a:rPr lang="en-US"/>
                      <a:t>Glass Fibre G25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2B20-471A-8BE6-C0B3AFDE55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r>
                      <a:rPr lang="en-US"/>
                      <a:t>ATH SG10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2B20-471A-8BE6-C0B3AFDE55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r>
                      <a:rPr lang="en-US"/>
                      <a:t>ATH SG10 PO 20:PL:H4:H:1120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2B20-471A-8BE6-C0B3AFDE55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r>
                      <a:rPr lang="en-US"/>
                      <a:t>ATH SG10 PO 25:PA:H4:H:1250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2B20-471A-8BE6-C0B3AFDE55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r>
                      <a:rPr lang="en-US"/>
                      <a:t>ATH SG10 PO 25:PAS:CP1:H:1250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2B20-471A-8BE6-C0B3AFDE55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r>
                      <a:rPr lang="en-US"/>
                      <a:t>ATH SG63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2B20-471A-8BE6-C0B3AFDE55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r>
                      <a:rPr lang="en-US"/>
                      <a:t>ATH SG63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2B20-471A-8BE6-C0B3AFDE55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r>
                      <a:rPr lang="en-US"/>
                      <a:t>ATH SG63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2B20-471A-8BE6-C0B3AFDE55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r>
                      <a:rPr lang="en-US"/>
                      <a:t>ATH SG7HB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2B20-471A-8BE6-C0B3AFDE55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r>
                      <a:rPr lang="en-US"/>
                      <a:t>ATH SG7HB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2B20-471A-8BE6-C0B3AFDE55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2B20-471A-8BE6-C0B3AFDE55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r>
                      <a:rPr lang="en-US"/>
                      <a:t>ATH SG55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2B20-471A-8BE6-C0B3AFDE55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r>
                      <a:rPr lang="en-US"/>
                      <a:t>ATH SG10S8 PS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2B20-471A-8BE6-C0B3AFDE55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r>
                      <a:rPr lang="en-US"/>
                      <a:t>ATH SG10S8 PS 1000:B4S:H4:H:1000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2B20-471A-8BE6-C0B3AFDE55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r>
                      <a:rPr lang="en-US"/>
                      <a:t>ATH SG10 PO 1000:B4S:H4:H:1000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2B20-471A-8BE6-C0B3AFDE55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r>
                      <a:rPr lang="en-US"/>
                      <a:t>ATH SG10 S8 PS 20:PL:H4:H:1120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2B20-471A-8BE6-C0B3AFDE55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r>
                      <a:rPr lang="en-US"/>
                      <a:t>ATH SG10S8 PS 25:PA:H4:H:1125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2B20-471A-8BE6-C0B3AFDE55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r>
                      <a:rPr lang="en-US"/>
                      <a:t>ATH SG200E PO 1000:B4S:H2:NB:1000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2B20-471A-8BE6-C0B3AFDE55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r>
                      <a:rPr lang="en-US"/>
                      <a:t>H-Magnesite SC10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2B20-471A-8BE6-C0B3AFDE55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r>
                      <a:rPr lang="en-US"/>
                      <a:t>H-Magnesite C10 PO 20:PA:S4:H:1100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2B20-471A-8BE6-C0B3AFDE55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r>
                      <a:rPr lang="en-US"/>
                      <a:t>H-Magnesite C10 PO 15:PA:H4:H:825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2B20-471A-8BE6-C0B3AFDE55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r>
                      <a:rPr lang="en-US"/>
                      <a:t>H-Magnesite SC10 PO 800:B4S:H4:NB:800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2B20-471A-8BE6-C0B3AFDE55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r>
                      <a:rPr lang="en-US"/>
                      <a:t>Ca-Carb 170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2B20-471A-8BE6-C0B3AFDE55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r>
                      <a:rPr lang="en-US"/>
                      <a:t>Ball Clay W100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2B20-471A-8BE6-C0B3AFDE55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r>
                      <a:rPr lang="en-US"/>
                      <a:t>Ball Clay W100 PO 25:PA:S4:H:1400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2B20-471A-8BE6-C0B3AFDE55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r>
                      <a:rPr lang="en-US"/>
                      <a:t>Ball Clay W130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2B20-471A-8BE6-C0B3AFDE55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r>
                      <a:rPr lang="en-US"/>
                      <a:t>Ball Clay W130 PO 25:PA:H4:H:1050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2B20-471A-8BE6-C0B3AFDE55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r>
                      <a:rPr lang="en-US"/>
                      <a:t>Ball Clay W130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2B20-471A-8BE6-C0B3AFDE55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r>
                      <a:rPr lang="en-US"/>
                      <a:t>Composite WSK60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2B20-471A-8BE6-C0B3AFDE55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r>
                      <a:rPr lang="en-US"/>
                      <a:t>Ca-Carb BKAL WS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2B20-471A-8BE6-C0B3AFDE55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r>
                      <a:rPr lang="en-US"/>
                      <a:t>Ca-Carb LMK A WS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2B20-471A-8BE6-C0B3AFDE55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r>
                      <a:rPr lang="en-US"/>
                      <a:t>Glass SGFL71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2B20-471A-8BE6-C0B3AFDE55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r>
                      <a:rPr lang="en-US"/>
                      <a:t>Glass Fibre GL3B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2B20-471A-8BE6-C0B3AFDE55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r>
                      <a:rPr lang="en-US"/>
                      <a:t>ATH SG55LV PO 1000:B4S:S4:H:1000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2B20-471A-8BE6-C0B3AFDE55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r>
                      <a:rPr lang="en-US"/>
                      <a:t>ATH SG55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2B20-471A-8BE6-C0B3AFDE55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r>
                      <a:rPr lang="en-US"/>
                      <a:t>Huntite SPX PO 15:PA:H4:H:600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2B20-471A-8BE6-C0B3AFDE55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r>
                      <a:rPr lang="en-US"/>
                      <a:t>ATH A10 PO 25:PA:H4:H:1250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2B20-471A-8BE6-C0B3AFDE55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r>
                      <a:rPr lang="en-US"/>
                      <a:t>Ca-Carb Wigro AM PO 25:PA:H4:S:1050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2B20-471A-8BE6-C0B3AFDE55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r>
                      <a:rPr lang="en-US"/>
                      <a:t>ATH SG55LV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2B20-471A-8BE6-C0B3AFDE55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r>
                      <a:rPr lang="en-US"/>
                      <a:t>Huntite SPX PO 15:PA:H4:H:600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2B20-471A-8BE6-C0B3AFDE55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r>
                      <a:rPr lang="en-US"/>
                      <a:t>ATH SG10S11 PS 1000:B4S:H4:H:1000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2B20-471A-8BE6-C0B3AFDE55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r>
                      <a:rPr lang="en-US"/>
                      <a:t>ATH SG10S11 PS 20:PL:H4:H:1120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2B20-471A-8BE6-C0B3AFDE55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r>
                      <a:rPr lang="en-US"/>
                      <a:t>ATH SG7HB PO 900:B4S:H4:NB:900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2B20-471A-8BE6-C0B3AFDE55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r>
                      <a:rPr lang="en-US"/>
                      <a:t>ATH A7 PO 25:PA:H4:H:1250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2B20-471A-8BE6-C0B3AFDE55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r>
                      <a:rPr lang="en-US"/>
                      <a:t>ATH SG30LV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2B20-471A-8BE6-C0B3AFDE55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r>
                      <a:rPr lang="en-US"/>
                      <a:t>ATH SG40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2B20-471A-8BE6-C0B3AFDE55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r>
                      <a:rPr lang="en-US"/>
                      <a:t>ATH SG50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2B20-471A-8BE6-C0B3AFDE55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r>
                      <a:rPr lang="en-US"/>
                      <a:t>ATH SG40 PO 1000:B4S:H4C:H:1000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2B20-471A-8BE6-C0B3AFDE55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r>
                      <a:rPr lang="en-US"/>
                      <a:t>ATH SG50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2B20-471A-8BE6-C0B3AFDE55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r>
                      <a:rPr lang="en-US"/>
                      <a:t>ATH SG40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2B20-471A-8BE6-C0B3AFDE55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r>
                      <a:rPr lang="en-US"/>
                      <a:t>ATH SG50 PO 850:B4S:H4:NB:850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2B20-471A-8BE6-C0B3AFDE55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r>
                      <a:rPr lang="en-US"/>
                      <a:t>ATH SG50 PO 1000:B4S:H4:H:1000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2B20-471A-8BE6-C0B3AFDE55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r>
                      <a:rPr lang="en-US"/>
                      <a:t>ATH SG7HB PO 1000:B4S:H4:H:1000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2B20-471A-8BE6-C0B3AFDE55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r>
                      <a:rPr lang="en-US"/>
                      <a:t>ATH SG30 LV PO 20:PA:H4:H:960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2B20-471A-8BE6-C0B3AFDE55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r>
                      <a:rPr lang="en-US"/>
                      <a:t>Composite DF2A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D-2B20-471A-8BE6-C0B3AFDE55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r>
                      <a:rPr lang="en-US"/>
                      <a:t>Composite DF2W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E-2B20-471A-8BE6-C0B3AFDE55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r>
                      <a:rPr lang="en-US"/>
                      <a:t>ATH SG55LV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2B20-471A-8BE6-C0B3AFDE55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r>
                      <a:rPr lang="en-US"/>
                      <a:t>ATH SG40 PO 1000:B4S:H4:H:1000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2B20-471A-8BE6-C0B3AFDE55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r>
                      <a:rPr lang="en-US"/>
                      <a:t>Toll Prototype Bagged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2B20-471A-8BE6-C0B3AFDE55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r>
                      <a:rPr lang="en-US"/>
                      <a:t>ATH SG55 PO 25:PA:CP1:H:1200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2B20-471A-8BE6-C0B3AFDE55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r>
                      <a:rPr lang="en-US"/>
                      <a:t>Bentonite D90 PO 1000:B4S:H2:NB:1000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3-2B20-471A-8BE6-C0B3AFDE55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r>
                      <a:rPr lang="en-US"/>
                      <a:t>Dolomite 0%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2B20-471A-8BE6-C0B3AFDE55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r>
                      <a:rPr lang="en-US"/>
                      <a:t>H-Magnesite 32-35% CS:BL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2B20-471A-8BE6-C0B3AFDE55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r>
                      <a:rPr lang="en-US"/>
                      <a:t>Silica SILEX CS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2B20-471A-8BE6-C0B3AFDE55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r>
                      <a:rPr lang="en-US"/>
                      <a:t>Limestone PB38 PO 1050:B4:H4:NB:1050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2B20-471A-8BE6-C0B3AFDE55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r>
                      <a:rPr lang="en-US"/>
                      <a:t>TOL Glass SGFL71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2B20-471A-8BE6-C0B3AFDE55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r>
                      <a:rPr lang="en-US"/>
                      <a:t>Composite COMP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2B20-471A-8BE6-C0B3AFDE55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2B20-471A-8BE6-C0B3AFDE55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r>
                      <a:rPr lang="en-US"/>
                      <a:t>Huntite 10-15% CS:BL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2B20-471A-8BE6-C0B3AFDE55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r>
                      <a:rPr lang="en-US"/>
                      <a:t>ATH HM SG63C10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C-2B20-471A-8BE6-C0B3AFDE55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r>
                      <a:rPr lang="en-US"/>
                      <a:t>ATH SG200 LVS PO 1000:B4:CP1:NB:1000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D-2B20-471A-8BE6-C0B3AFDE55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r>
                      <a:rPr lang="en-US"/>
                      <a:t>ATH SG200 LVS PO 25:PA:CP1:H:1000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2B20-471A-8BE6-C0B3AFDE55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r>
                      <a:rPr lang="en-US"/>
                      <a:t>ATH SG50 PO 950:B4S:H4:NB:950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2B20-471A-8BE6-C0B3AFDE55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r>
                      <a:rPr lang="en-US"/>
                      <a:t>Feldspar FFA 500 WS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2B20-471A-8BE6-C0B3AFDE55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r>
                      <a:rPr lang="en-US"/>
                      <a:t>ATH SG30LV PO 1000:B4S:H4:H:1000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2B20-471A-8BE6-C0B3AFDE55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r>
                      <a:rPr lang="en-US"/>
                      <a:t>Chalk B38 PO 750:B4S:H4:NB:750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2-2B20-471A-8BE6-C0B3AFDE55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r>
                      <a:rPr lang="en-US"/>
                      <a:t>Ball Clay W100/I150 MIX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2B20-471A-8BE6-C0B3AFDE55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r>
                      <a:rPr lang="en-US"/>
                      <a:t>TOL Glass Fibre GL3B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2B20-471A-8BE6-C0B3AFDE55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r>
                      <a:rPr lang="en-US"/>
                      <a:t>Bauxite G63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2B20-471A-8BE6-C0B3AFDE55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r>
                      <a:rPr lang="en-US"/>
                      <a:t>Ca-Carb LMK B WS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2B20-471A-8BE6-C0B3AFDE55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r>
                      <a:rPr lang="en-US"/>
                      <a:t>Feldspar FFA 45 MP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2B20-471A-8BE6-C0B3AFDE55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r>
                      <a:rPr lang="en-US"/>
                      <a:t>ATH SG200 X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2B20-471A-8BE6-C0B3AFDE55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r>
                      <a:rPr lang="en-US"/>
                      <a:t>ATH SG200 X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2B20-471A-8BE6-C0B3AFDE55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r>
                      <a:rPr lang="en-US"/>
                      <a:t>ATH SG200 X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2B20-471A-8BE6-C0B3AFDE55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r>
                      <a:rPr lang="en-US"/>
                      <a:t>ATH SG40 PO 500:B4S:H2:H:1000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2B20-471A-8BE6-C0B3AFDE55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r>
                      <a:rPr lang="en-US"/>
                      <a:t>ATH SG220E PO 1000:B4S:H2:H:1000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2B20-471A-8BE6-C0B3AFDE55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r>
                      <a:rPr lang="en-US"/>
                      <a:t>ATH SG 200E PO 25:PA:CP1:H:1050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2B20-471A-8BE6-C0B3AFDE55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r>
                      <a:rPr lang="en-US"/>
                      <a:t>ATH SG 220E PO 25:PA:CP1:H:1050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2B20-471A-8BE6-C0B3AFDE55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r>
                      <a:rPr lang="en-US"/>
                      <a:t>ATH SG100 X PO 1000:B4S:H4:NB:1000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2B20-471A-8BE6-C0B3AFDE55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r>
                      <a:rPr lang="en-US"/>
                      <a:t>ATH SG100 X PO 25:PA:H4:H:1200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2B20-471A-8BE6-C0B3AFDE55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r>
                      <a:rPr lang="en-US"/>
                      <a:t>Glass Fibre G75 PO 700:B4S:H4:NB:700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2B20-471A-8BE6-C0B3AFDE55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r>
                      <a:rPr lang="en-US"/>
                      <a:t>Sample/Prototype Bagged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2B20-471A-8BE6-C0B3AFDE55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r>
                      <a:rPr lang="en-US"/>
                      <a:t>Prototype bulk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2B20-471A-8BE6-C0B3AFDE55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r>
                      <a:rPr lang="en-US"/>
                      <a:t>Fly Ash SVI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2B20-471A-8BE6-C0B3AFDE55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r>
                      <a:rPr lang="en-US"/>
                      <a:t>ANKAL Limestone White PO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2B20-471A-8BE6-C0B3AFDE55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2B20-471A-8BE6-C0B3AFDE55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r>
                      <a:rPr lang="en-US"/>
                      <a:t>ROLLER BEARING 22313 EK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2B20-471A-8BE6-C0B3AFDE55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r>
                      <a:rPr lang="en-US"/>
                      <a:t>PM-M Mech. Bearings and Seals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2B20-471A-8BE6-C0B3AFDE55D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'Month-over-month comparison'!$M$2:$M$217</c:f>
              <c:numCache>
                <c:formatCode>#,##0</c:formatCode>
                <c:ptCount val="216"/>
                <c:pt idx="0">
                  <c:v>-522349.78</c:v>
                </c:pt>
                <c:pt idx="1">
                  <c:v>-422173.16</c:v>
                </c:pt>
                <c:pt idx="2">
                  <c:v>42688.5</c:v>
                </c:pt>
                <c:pt idx="3">
                  <c:v>-105489.17</c:v>
                </c:pt>
                <c:pt idx="4">
                  <c:v>1102939.23</c:v>
                </c:pt>
                <c:pt idx="5">
                  <c:v>-46.760000000000218</c:v>
                </c:pt>
                <c:pt idx="6">
                  <c:v>540.44999999999982</c:v>
                </c:pt>
                <c:pt idx="7">
                  <c:v>11643.98</c:v>
                </c:pt>
                <c:pt idx="8">
                  <c:v>-9264.3399999999965</c:v>
                </c:pt>
                <c:pt idx="9">
                  <c:v>-20161.489999999998</c:v>
                </c:pt>
                <c:pt idx="10">
                  <c:v>17598.75</c:v>
                </c:pt>
                <c:pt idx="11">
                  <c:v>-1862.7199999999939</c:v>
                </c:pt>
                <c:pt idx="12">
                  <c:v>0</c:v>
                </c:pt>
                <c:pt idx="13">
                  <c:v>0</c:v>
                </c:pt>
                <c:pt idx="14">
                  <c:v>-1375.67</c:v>
                </c:pt>
                <c:pt idx="15">
                  <c:v>250197.01</c:v>
                </c:pt>
                <c:pt idx="16">
                  <c:v>-27372.280000000002</c:v>
                </c:pt>
                <c:pt idx="17">
                  <c:v>-1896.9799999999996</c:v>
                </c:pt>
                <c:pt idx="18">
                  <c:v>-6258.4199999999983</c:v>
                </c:pt>
                <c:pt idx="19">
                  <c:v>-1573.5300000000025</c:v>
                </c:pt>
                <c:pt idx="20">
                  <c:v>-1958.2300000000032</c:v>
                </c:pt>
                <c:pt idx="21">
                  <c:v>0</c:v>
                </c:pt>
                <c:pt idx="22">
                  <c:v>-340.96</c:v>
                </c:pt>
                <c:pt idx="23">
                  <c:v>-231349.52000000002</c:v>
                </c:pt>
                <c:pt idx="24">
                  <c:v>0</c:v>
                </c:pt>
                <c:pt idx="25">
                  <c:v>30392.35</c:v>
                </c:pt>
                <c:pt idx="26">
                  <c:v>-45638.509999999995</c:v>
                </c:pt>
                <c:pt idx="27">
                  <c:v>2967.29</c:v>
                </c:pt>
                <c:pt idx="28">
                  <c:v>0</c:v>
                </c:pt>
                <c:pt idx="29">
                  <c:v>-405.11999999999989</c:v>
                </c:pt>
                <c:pt idx="30">
                  <c:v>-3218.0300000000007</c:v>
                </c:pt>
                <c:pt idx="31">
                  <c:v>3237.6999999999989</c:v>
                </c:pt>
                <c:pt idx="32">
                  <c:v>-7356.33</c:v>
                </c:pt>
                <c:pt idx="33">
                  <c:v>0</c:v>
                </c:pt>
                <c:pt idx="34">
                  <c:v>-339.96999999999935</c:v>
                </c:pt>
                <c:pt idx="35">
                  <c:v>-389.80999999999949</c:v>
                </c:pt>
                <c:pt idx="36">
                  <c:v>10983.07</c:v>
                </c:pt>
                <c:pt idx="37">
                  <c:v>-2024.6400000000003</c:v>
                </c:pt>
                <c:pt idx="38">
                  <c:v>-1287.7200000000003</c:v>
                </c:pt>
                <c:pt idx="39">
                  <c:v>-1485.4400000000005</c:v>
                </c:pt>
                <c:pt idx="40">
                  <c:v>-2108.3599999999988</c:v>
                </c:pt>
                <c:pt idx="41">
                  <c:v>-8085.35</c:v>
                </c:pt>
                <c:pt idx="42">
                  <c:v>-691.20000000000073</c:v>
                </c:pt>
                <c:pt idx="43">
                  <c:v>1367.380000000001</c:v>
                </c:pt>
                <c:pt idx="44">
                  <c:v>-3791.2099999999991</c:v>
                </c:pt>
                <c:pt idx="45">
                  <c:v>262.69999999999982</c:v>
                </c:pt>
                <c:pt idx="46">
                  <c:v>-1957.9499999999971</c:v>
                </c:pt>
                <c:pt idx="47">
                  <c:v>-5602.34</c:v>
                </c:pt>
                <c:pt idx="48">
                  <c:v>0</c:v>
                </c:pt>
                <c:pt idx="49">
                  <c:v>0</c:v>
                </c:pt>
                <c:pt idx="50">
                  <c:v>190.2599999999984</c:v>
                </c:pt>
                <c:pt idx="51">
                  <c:v>0</c:v>
                </c:pt>
                <c:pt idx="52">
                  <c:v>2.2400000000000002</c:v>
                </c:pt>
                <c:pt idx="53">
                  <c:v>-75</c:v>
                </c:pt>
                <c:pt idx="54">
                  <c:v>-4576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29974.059999999998</c:v>
                </c:pt>
                <c:pt idx="59">
                  <c:v>-604.52</c:v>
                </c:pt>
                <c:pt idx="60">
                  <c:v>0</c:v>
                </c:pt>
                <c:pt idx="61">
                  <c:v>2497.4800000000014</c:v>
                </c:pt>
                <c:pt idx="62">
                  <c:v>40212.630000000005</c:v>
                </c:pt>
                <c:pt idx="63">
                  <c:v>-1898.9300000000003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21440.74</c:v>
                </c:pt>
                <c:pt idx="71">
                  <c:v>11460.029999999999</c:v>
                </c:pt>
                <c:pt idx="72">
                  <c:v>25691.38</c:v>
                </c:pt>
                <c:pt idx="73">
                  <c:v>0</c:v>
                </c:pt>
                <c:pt idx="74">
                  <c:v>0</c:v>
                </c:pt>
                <c:pt idx="75">
                  <c:v>-26001.88</c:v>
                </c:pt>
                <c:pt idx="76">
                  <c:v>0</c:v>
                </c:pt>
                <c:pt idx="77">
                  <c:v>23797.190000000002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-6022.73</c:v>
                </c:pt>
                <c:pt idx="83">
                  <c:v>3780.8600000000006</c:v>
                </c:pt>
                <c:pt idx="84">
                  <c:v>0</c:v>
                </c:pt>
                <c:pt idx="85">
                  <c:v>0</c:v>
                </c:pt>
                <c:pt idx="86">
                  <c:v>1021.6100000000001</c:v>
                </c:pt>
                <c:pt idx="87">
                  <c:v>-6188.5200000000041</c:v>
                </c:pt>
                <c:pt idx="88">
                  <c:v>5820.4</c:v>
                </c:pt>
                <c:pt idx="89">
                  <c:v>-2863.2</c:v>
                </c:pt>
                <c:pt idx="90">
                  <c:v>-7209.6799999999985</c:v>
                </c:pt>
                <c:pt idx="91">
                  <c:v>-5309.27</c:v>
                </c:pt>
                <c:pt idx="92">
                  <c:v>0</c:v>
                </c:pt>
                <c:pt idx="93">
                  <c:v>0</c:v>
                </c:pt>
                <c:pt idx="94">
                  <c:v>-1857.9500000000044</c:v>
                </c:pt>
                <c:pt idx="95">
                  <c:v>1762.9800000000002</c:v>
                </c:pt>
                <c:pt idx="96">
                  <c:v>2546.16</c:v>
                </c:pt>
                <c:pt idx="97">
                  <c:v>0</c:v>
                </c:pt>
                <c:pt idx="98">
                  <c:v>-7682.429999999993</c:v>
                </c:pt>
                <c:pt idx="99">
                  <c:v>-8174.6299999999992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56558.44</c:v>
                </c:pt>
                <c:pt idx="104">
                  <c:v>2730.7499999999995</c:v>
                </c:pt>
                <c:pt idx="105">
                  <c:v>7437.1900000000023</c:v>
                </c:pt>
                <c:pt idx="106">
                  <c:v>5781.4999999999991</c:v>
                </c:pt>
                <c:pt idx="107">
                  <c:v>1714.3499999999995</c:v>
                </c:pt>
                <c:pt idx="108">
                  <c:v>24810.760000000002</c:v>
                </c:pt>
                <c:pt idx="109">
                  <c:v>0</c:v>
                </c:pt>
                <c:pt idx="110">
                  <c:v>-7893.6000000000022</c:v>
                </c:pt>
                <c:pt idx="111">
                  <c:v>-12113.279999999999</c:v>
                </c:pt>
                <c:pt idx="112">
                  <c:v>7990.2800000000007</c:v>
                </c:pt>
                <c:pt idx="113">
                  <c:v>-5319.5499999999993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1299.0299999999988</c:v>
                </c:pt>
                <c:pt idx="118">
                  <c:v>0</c:v>
                </c:pt>
                <c:pt idx="119">
                  <c:v>-825.2100000000064</c:v>
                </c:pt>
                <c:pt idx="120">
                  <c:v>0</c:v>
                </c:pt>
                <c:pt idx="121">
                  <c:v>1003.7699999999995</c:v>
                </c:pt>
                <c:pt idx="122">
                  <c:v>0</c:v>
                </c:pt>
                <c:pt idx="123">
                  <c:v>122.40000000000873</c:v>
                </c:pt>
                <c:pt idx="124">
                  <c:v>33873.339999999997</c:v>
                </c:pt>
                <c:pt idx="125">
                  <c:v>1958.45</c:v>
                </c:pt>
                <c:pt idx="126">
                  <c:v>-17975.899999999994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-64132.919999999991</c:v>
                </c:pt>
                <c:pt idx="131">
                  <c:v>-1470.6799999999998</c:v>
                </c:pt>
                <c:pt idx="132">
                  <c:v>-3297.05</c:v>
                </c:pt>
                <c:pt idx="133">
                  <c:v>0</c:v>
                </c:pt>
                <c:pt idx="134">
                  <c:v>-2614.3499999999995</c:v>
                </c:pt>
                <c:pt idx="135">
                  <c:v>1491.82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6.569999999999709</c:v>
                </c:pt>
                <c:pt idx="141">
                  <c:v>64.659999999999854</c:v>
                </c:pt>
                <c:pt idx="142">
                  <c:v>-152.86000000000013</c:v>
                </c:pt>
                <c:pt idx="143">
                  <c:v>2477.91</c:v>
                </c:pt>
                <c:pt idx="144">
                  <c:v>-16.960000000000036</c:v>
                </c:pt>
                <c:pt idx="145">
                  <c:v>-771.40000000000009</c:v>
                </c:pt>
                <c:pt idx="146">
                  <c:v>-740.97999999999956</c:v>
                </c:pt>
                <c:pt idx="147">
                  <c:v>-1812.13</c:v>
                </c:pt>
                <c:pt idx="148">
                  <c:v>-49754.600000000006</c:v>
                </c:pt>
                <c:pt idx="149">
                  <c:v>-45524.62000000001</c:v>
                </c:pt>
                <c:pt idx="150">
                  <c:v>0</c:v>
                </c:pt>
                <c:pt idx="151">
                  <c:v>-9078.9599999999991</c:v>
                </c:pt>
                <c:pt idx="152">
                  <c:v>-13830.949999999999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7851.7800000000007</c:v>
                </c:pt>
                <c:pt idx="161">
                  <c:v>1229.4199999999996</c:v>
                </c:pt>
                <c:pt idx="162">
                  <c:v>3389.3</c:v>
                </c:pt>
                <c:pt idx="163">
                  <c:v>-24289.959999999992</c:v>
                </c:pt>
                <c:pt idx="164">
                  <c:v>2803.4199999999983</c:v>
                </c:pt>
                <c:pt idx="165">
                  <c:v>19383.91</c:v>
                </c:pt>
                <c:pt idx="166">
                  <c:v>-14894.869999999999</c:v>
                </c:pt>
                <c:pt idx="167">
                  <c:v>-2109.4000000000015</c:v>
                </c:pt>
                <c:pt idx="168">
                  <c:v>8430.33</c:v>
                </c:pt>
                <c:pt idx="169">
                  <c:v>0</c:v>
                </c:pt>
                <c:pt idx="170">
                  <c:v>-19888</c:v>
                </c:pt>
                <c:pt idx="171">
                  <c:v>864.81999999999971</c:v>
                </c:pt>
                <c:pt idx="172">
                  <c:v>6358.5099999999984</c:v>
                </c:pt>
                <c:pt idx="173">
                  <c:v>-2703.9399999999987</c:v>
                </c:pt>
                <c:pt idx="174">
                  <c:v>9056.0299999999988</c:v>
                </c:pt>
                <c:pt idx="175">
                  <c:v>-8992.5399999999991</c:v>
                </c:pt>
                <c:pt idx="176">
                  <c:v>0</c:v>
                </c:pt>
                <c:pt idx="177">
                  <c:v>0</c:v>
                </c:pt>
                <c:pt idx="178">
                  <c:v>12387.36</c:v>
                </c:pt>
                <c:pt idx="179">
                  <c:v>0</c:v>
                </c:pt>
                <c:pt idx="180">
                  <c:v>0</c:v>
                </c:pt>
                <c:pt idx="181">
                  <c:v>64052.840000000004</c:v>
                </c:pt>
                <c:pt idx="182">
                  <c:v>0</c:v>
                </c:pt>
                <c:pt idx="183">
                  <c:v>11987.64</c:v>
                </c:pt>
                <c:pt idx="184">
                  <c:v>-4927.17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-7955.6</c:v>
                </c:pt>
                <c:pt idx="193">
                  <c:v>0</c:v>
                </c:pt>
                <c:pt idx="194">
                  <c:v>2681.7400000000007</c:v>
                </c:pt>
                <c:pt idx="195">
                  <c:v>0</c:v>
                </c:pt>
                <c:pt idx="196">
                  <c:v>10165.310000000005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-1849.0100000000002</c:v>
                </c:pt>
                <c:pt idx="202">
                  <c:v>0</c:v>
                </c:pt>
                <c:pt idx="203">
                  <c:v>0</c:v>
                </c:pt>
                <c:pt idx="204">
                  <c:v>-8736.2099999999991</c:v>
                </c:pt>
                <c:pt idx="205">
                  <c:v>452.70000000000073</c:v>
                </c:pt>
                <c:pt idx="206">
                  <c:v>0</c:v>
                </c:pt>
                <c:pt idx="207">
                  <c:v>4543.9799999999977</c:v>
                </c:pt>
                <c:pt idx="208">
                  <c:v>0</c:v>
                </c:pt>
                <c:pt idx="209">
                  <c:v>-1</c:v>
                </c:pt>
                <c:pt idx="210">
                  <c:v>-29.900000000000006</c:v>
                </c:pt>
                <c:pt idx="211">
                  <c:v>-1482.7399999999998</c:v>
                </c:pt>
                <c:pt idx="212">
                  <c:v>-116.43000000000029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</c:numCache>
            </c:numRef>
          </c:xVal>
          <c:yVal>
            <c:numRef>
              <c:f>'Month-over-month comparison'!$N$2:$N$217</c:f>
              <c:numCache>
                <c:formatCode>#,##0</c:formatCode>
                <c:ptCount val="216"/>
                <c:pt idx="0">
                  <c:v>-528428.90196352336</c:v>
                </c:pt>
                <c:pt idx="1">
                  <c:v>-147199.08256674855</c:v>
                </c:pt>
                <c:pt idx="2">
                  <c:v>71686.678217821784</c:v>
                </c:pt>
                <c:pt idx="3">
                  <c:v>30.45</c:v>
                </c:pt>
                <c:pt idx="4">
                  <c:v>1010614.1317923991</c:v>
                </c:pt>
                <c:pt idx="5">
                  <c:v>2508.9573440946624</c:v>
                </c:pt>
                <c:pt idx="6">
                  <c:v>2490.3906471113551</c:v>
                </c:pt>
                <c:pt idx="7">
                  <c:v>18098.8235189929</c:v>
                </c:pt>
                <c:pt idx="8">
                  <c:v>-11354.795769895005</c:v>
                </c:pt>
                <c:pt idx="9">
                  <c:v>150.46808847116336</c:v>
                </c:pt>
                <c:pt idx="10">
                  <c:v>11796.209765672029</c:v>
                </c:pt>
                <c:pt idx="11">
                  <c:v>8846.5136917679411</c:v>
                </c:pt>
                <c:pt idx="12">
                  <c:v>0</c:v>
                </c:pt>
                <c:pt idx="13">
                  <c:v>0</c:v>
                </c:pt>
                <c:pt idx="14">
                  <c:v>3046.4147511276456</c:v>
                </c:pt>
                <c:pt idx="15">
                  <c:v>250197.01</c:v>
                </c:pt>
                <c:pt idx="16">
                  <c:v>-14917.463493530744</c:v>
                </c:pt>
                <c:pt idx="17">
                  <c:v>-1252.3373825755261</c:v>
                </c:pt>
                <c:pt idx="18">
                  <c:v>-6258.4199999999983</c:v>
                </c:pt>
                <c:pt idx="19">
                  <c:v>-1573.5300000000025</c:v>
                </c:pt>
                <c:pt idx="20">
                  <c:v>12603.699788991085</c:v>
                </c:pt>
                <c:pt idx="21">
                  <c:v>3594.5189928572236</c:v>
                </c:pt>
                <c:pt idx="22">
                  <c:v>-3655.7459120473736</c:v>
                </c:pt>
                <c:pt idx="23">
                  <c:v>-186670.67011494422</c:v>
                </c:pt>
                <c:pt idx="24">
                  <c:v>0</c:v>
                </c:pt>
                <c:pt idx="25">
                  <c:v>31218.315500761149</c:v>
                </c:pt>
                <c:pt idx="26">
                  <c:v>-43042.304104940835</c:v>
                </c:pt>
                <c:pt idx="27">
                  <c:v>7999.1462172647916</c:v>
                </c:pt>
                <c:pt idx="28">
                  <c:v>0</c:v>
                </c:pt>
                <c:pt idx="29">
                  <c:v>0</c:v>
                </c:pt>
                <c:pt idx="30">
                  <c:v>541.8478389339507</c:v>
                </c:pt>
                <c:pt idx="31">
                  <c:v>6724.6823071479112</c:v>
                </c:pt>
                <c:pt idx="32">
                  <c:v>-6231.6709859154926</c:v>
                </c:pt>
                <c:pt idx="33">
                  <c:v>0</c:v>
                </c:pt>
                <c:pt idx="34">
                  <c:v>14028.03</c:v>
                </c:pt>
                <c:pt idx="35">
                  <c:v>-212.6359112075861</c:v>
                </c:pt>
                <c:pt idx="36">
                  <c:v>14519.524287468179</c:v>
                </c:pt>
                <c:pt idx="37">
                  <c:v>-1527.3600000000006</c:v>
                </c:pt>
                <c:pt idx="38">
                  <c:v>-493.92000000000007</c:v>
                </c:pt>
                <c:pt idx="39">
                  <c:v>-765.44000000000051</c:v>
                </c:pt>
                <c:pt idx="40">
                  <c:v>-1621.8120317998164</c:v>
                </c:pt>
                <c:pt idx="41">
                  <c:v>-2606.7973477537435</c:v>
                </c:pt>
                <c:pt idx="42">
                  <c:v>172.79999999999927</c:v>
                </c:pt>
                <c:pt idx="43">
                  <c:v>1990.7619178082205</c:v>
                </c:pt>
                <c:pt idx="44">
                  <c:v>-2414.6418088097471</c:v>
                </c:pt>
                <c:pt idx="45">
                  <c:v>1047.3109090909084</c:v>
                </c:pt>
                <c:pt idx="46">
                  <c:v>86.504166666672972</c:v>
                </c:pt>
                <c:pt idx="47">
                  <c:v>-2146.5279649805452</c:v>
                </c:pt>
                <c:pt idx="48">
                  <c:v>0</c:v>
                </c:pt>
                <c:pt idx="49">
                  <c:v>0</c:v>
                </c:pt>
                <c:pt idx="50">
                  <c:v>1490.9093146384839</c:v>
                </c:pt>
                <c:pt idx="51">
                  <c:v>0</c:v>
                </c:pt>
                <c:pt idx="52">
                  <c:v>2.2400000000000002</c:v>
                </c:pt>
                <c:pt idx="53">
                  <c:v>60</c:v>
                </c:pt>
                <c:pt idx="54">
                  <c:v>-3619.2000000000007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-122750.55841396363</c:v>
                </c:pt>
                <c:pt idx="59">
                  <c:v>-22181.886881217088</c:v>
                </c:pt>
                <c:pt idx="60">
                  <c:v>0</c:v>
                </c:pt>
                <c:pt idx="61">
                  <c:v>-35749.446783155399</c:v>
                </c:pt>
                <c:pt idx="62">
                  <c:v>87452.313640492939</c:v>
                </c:pt>
                <c:pt idx="63">
                  <c:v>-30883.123607641443</c:v>
                </c:pt>
                <c:pt idx="64">
                  <c:v>-8340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26062.22989254698</c:v>
                </c:pt>
                <c:pt idx="71">
                  <c:v>10915.754470588236</c:v>
                </c:pt>
                <c:pt idx="72">
                  <c:v>25691.38</c:v>
                </c:pt>
                <c:pt idx="73">
                  <c:v>0</c:v>
                </c:pt>
                <c:pt idx="74">
                  <c:v>0</c:v>
                </c:pt>
                <c:pt idx="75">
                  <c:v>-26001.88</c:v>
                </c:pt>
                <c:pt idx="76">
                  <c:v>0</c:v>
                </c:pt>
                <c:pt idx="77">
                  <c:v>29025.388538469204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16637.115402823929</c:v>
                </c:pt>
                <c:pt idx="83">
                  <c:v>4365.4499662269782</c:v>
                </c:pt>
                <c:pt idx="84">
                  <c:v>0</c:v>
                </c:pt>
                <c:pt idx="85">
                  <c:v>0</c:v>
                </c:pt>
                <c:pt idx="86">
                  <c:v>-12652.746987246668</c:v>
                </c:pt>
                <c:pt idx="87">
                  <c:v>2826.6684771932578</c:v>
                </c:pt>
                <c:pt idx="88">
                  <c:v>5206.9407601540179</c:v>
                </c:pt>
                <c:pt idx="89">
                  <c:v>54.105720788633334</c:v>
                </c:pt>
                <c:pt idx="90">
                  <c:v>5296.8529379728097</c:v>
                </c:pt>
                <c:pt idx="91">
                  <c:v>574.41354119985499</c:v>
                </c:pt>
                <c:pt idx="92">
                  <c:v>-2372.3343963167158</c:v>
                </c:pt>
                <c:pt idx="93">
                  <c:v>0</c:v>
                </c:pt>
                <c:pt idx="94">
                  <c:v>-27397.423894004809</c:v>
                </c:pt>
                <c:pt idx="95">
                  <c:v>-317.24601102313682</c:v>
                </c:pt>
                <c:pt idx="96">
                  <c:v>721.05333916355085</c:v>
                </c:pt>
                <c:pt idx="97">
                  <c:v>0</c:v>
                </c:pt>
                <c:pt idx="98">
                  <c:v>45818.71458051497</c:v>
                </c:pt>
                <c:pt idx="99">
                  <c:v>-9197.0686261650571</c:v>
                </c:pt>
                <c:pt idx="100">
                  <c:v>-13444.424611712466</c:v>
                </c:pt>
                <c:pt idx="101">
                  <c:v>0</c:v>
                </c:pt>
                <c:pt idx="102">
                  <c:v>0</c:v>
                </c:pt>
                <c:pt idx="103">
                  <c:v>174418.3257508956</c:v>
                </c:pt>
                <c:pt idx="104">
                  <c:v>-277.09176718818617</c:v>
                </c:pt>
                <c:pt idx="105">
                  <c:v>-12460.078687881742</c:v>
                </c:pt>
                <c:pt idx="106">
                  <c:v>5781.4999999999991</c:v>
                </c:pt>
                <c:pt idx="107">
                  <c:v>-2975.9126916246514</c:v>
                </c:pt>
                <c:pt idx="108">
                  <c:v>22663.143690030571</c:v>
                </c:pt>
                <c:pt idx="109">
                  <c:v>0</c:v>
                </c:pt>
                <c:pt idx="110">
                  <c:v>-615.98761772366925</c:v>
                </c:pt>
                <c:pt idx="111">
                  <c:v>231.33319013719301</c:v>
                </c:pt>
                <c:pt idx="112">
                  <c:v>6147.0941592920362</c:v>
                </c:pt>
                <c:pt idx="113">
                  <c:v>-3975.6571139258995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1422.7417293233084</c:v>
                </c:pt>
                <c:pt idx="118">
                  <c:v>-6050.9655505899836</c:v>
                </c:pt>
                <c:pt idx="119">
                  <c:v>30422.104080461817</c:v>
                </c:pt>
                <c:pt idx="120">
                  <c:v>0</c:v>
                </c:pt>
                <c:pt idx="121">
                  <c:v>-12084.837587847736</c:v>
                </c:pt>
                <c:pt idx="122">
                  <c:v>0</c:v>
                </c:pt>
                <c:pt idx="123">
                  <c:v>46911.994952260189</c:v>
                </c:pt>
                <c:pt idx="124">
                  <c:v>17241.523454315542</c:v>
                </c:pt>
                <c:pt idx="125">
                  <c:v>-7850.8933000557927</c:v>
                </c:pt>
                <c:pt idx="126">
                  <c:v>27608.6770709743</c:v>
                </c:pt>
                <c:pt idx="127">
                  <c:v>0</c:v>
                </c:pt>
                <c:pt idx="128">
                  <c:v>0</c:v>
                </c:pt>
                <c:pt idx="129">
                  <c:v>-8218.5597480846354</c:v>
                </c:pt>
                <c:pt idx="130">
                  <c:v>-32362.566211442674</c:v>
                </c:pt>
                <c:pt idx="131">
                  <c:v>530.74118652395282</c:v>
                </c:pt>
                <c:pt idx="132">
                  <c:v>-15393.654143875874</c:v>
                </c:pt>
                <c:pt idx="133">
                  <c:v>0</c:v>
                </c:pt>
                <c:pt idx="134">
                  <c:v>-16619.49299259259</c:v>
                </c:pt>
                <c:pt idx="135">
                  <c:v>1606.5694192073227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15288.269507297226</c:v>
                </c:pt>
                <c:pt idx="141">
                  <c:v>3494.6702599368882</c:v>
                </c:pt>
                <c:pt idx="142">
                  <c:v>88.634852070447778</c:v>
                </c:pt>
                <c:pt idx="143">
                  <c:v>-1798.0408045661725</c:v>
                </c:pt>
                <c:pt idx="144">
                  <c:v>191.47456821744345</c:v>
                </c:pt>
                <c:pt idx="145">
                  <c:v>-287.86462294727653</c:v>
                </c:pt>
                <c:pt idx="146">
                  <c:v>18237.045456284508</c:v>
                </c:pt>
                <c:pt idx="147">
                  <c:v>-44797.037874451657</c:v>
                </c:pt>
                <c:pt idx="148">
                  <c:v>-83863.428684492261</c:v>
                </c:pt>
                <c:pt idx="149">
                  <c:v>4205.0590010685628</c:v>
                </c:pt>
                <c:pt idx="150">
                  <c:v>0</c:v>
                </c:pt>
                <c:pt idx="151">
                  <c:v>-1079.7511617177877</c:v>
                </c:pt>
                <c:pt idx="152">
                  <c:v>-2267.5977911913978</c:v>
                </c:pt>
                <c:pt idx="153">
                  <c:v>0</c:v>
                </c:pt>
                <c:pt idx="154">
                  <c:v>701.72999339053786</c:v>
                </c:pt>
                <c:pt idx="155">
                  <c:v>0</c:v>
                </c:pt>
                <c:pt idx="156">
                  <c:v>-2388.6541730921526</c:v>
                </c:pt>
                <c:pt idx="157">
                  <c:v>0</c:v>
                </c:pt>
                <c:pt idx="158">
                  <c:v>-9541.3847114372256</c:v>
                </c:pt>
                <c:pt idx="159">
                  <c:v>0</c:v>
                </c:pt>
                <c:pt idx="160">
                  <c:v>-9933.2022136887736</c:v>
                </c:pt>
                <c:pt idx="161">
                  <c:v>-19654.71307429939</c:v>
                </c:pt>
                <c:pt idx="162">
                  <c:v>1680.6485753401203</c:v>
                </c:pt>
                <c:pt idx="163">
                  <c:v>46613.660920886359</c:v>
                </c:pt>
                <c:pt idx="164">
                  <c:v>13766.488395758875</c:v>
                </c:pt>
                <c:pt idx="165">
                  <c:v>2726.0476613836436</c:v>
                </c:pt>
                <c:pt idx="166">
                  <c:v>-2713.9429006093596</c:v>
                </c:pt>
                <c:pt idx="167">
                  <c:v>10740.720831781138</c:v>
                </c:pt>
                <c:pt idx="168">
                  <c:v>7491.2904839049734</c:v>
                </c:pt>
                <c:pt idx="169">
                  <c:v>0</c:v>
                </c:pt>
                <c:pt idx="170">
                  <c:v>-904</c:v>
                </c:pt>
                <c:pt idx="171">
                  <c:v>243.23102926763386</c:v>
                </c:pt>
                <c:pt idx="172">
                  <c:v>12907.847256272014</c:v>
                </c:pt>
                <c:pt idx="173">
                  <c:v>-6207.8214309125215</c:v>
                </c:pt>
                <c:pt idx="174">
                  <c:v>7019.2099999999991</c:v>
                </c:pt>
                <c:pt idx="175">
                  <c:v>-8428.7167309396918</c:v>
                </c:pt>
                <c:pt idx="176">
                  <c:v>0</c:v>
                </c:pt>
                <c:pt idx="177">
                  <c:v>0</c:v>
                </c:pt>
                <c:pt idx="178">
                  <c:v>-551.64635184639701</c:v>
                </c:pt>
                <c:pt idx="179">
                  <c:v>38.015014828226555</c:v>
                </c:pt>
                <c:pt idx="180">
                  <c:v>6529.4639999999927</c:v>
                </c:pt>
                <c:pt idx="181">
                  <c:v>61191.75686356907</c:v>
                </c:pt>
                <c:pt idx="182">
                  <c:v>0</c:v>
                </c:pt>
                <c:pt idx="183">
                  <c:v>11987.64</c:v>
                </c:pt>
                <c:pt idx="184">
                  <c:v>2414.0090957134471</c:v>
                </c:pt>
                <c:pt idx="185">
                  <c:v>0</c:v>
                </c:pt>
                <c:pt idx="186">
                  <c:v>0</c:v>
                </c:pt>
                <c:pt idx="187">
                  <c:v>9872.2392910096605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-7589.9317622621929</c:v>
                </c:pt>
                <c:pt idx="193">
                  <c:v>0</c:v>
                </c:pt>
                <c:pt idx="194">
                  <c:v>5923.687014292037</c:v>
                </c:pt>
                <c:pt idx="195">
                  <c:v>0</c:v>
                </c:pt>
                <c:pt idx="196">
                  <c:v>28172.913636000405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-5475.9096797614675</c:v>
                </c:pt>
                <c:pt idx="202">
                  <c:v>0</c:v>
                </c:pt>
                <c:pt idx="203">
                  <c:v>0</c:v>
                </c:pt>
                <c:pt idx="204">
                  <c:v>-6868.3832230738217</c:v>
                </c:pt>
                <c:pt idx="205">
                  <c:v>452.70416666666824</c:v>
                </c:pt>
                <c:pt idx="206">
                  <c:v>0</c:v>
                </c:pt>
                <c:pt idx="207">
                  <c:v>4543.9817647058808</c:v>
                </c:pt>
                <c:pt idx="208">
                  <c:v>-19.22199999999993</c:v>
                </c:pt>
                <c:pt idx="209">
                  <c:v>-1</c:v>
                </c:pt>
                <c:pt idx="210">
                  <c:v>-29.900000000000006</c:v>
                </c:pt>
                <c:pt idx="211">
                  <c:v>16.506771879084226</c:v>
                </c:pt>
                <c:pt idx="212">
                  <c:v>6141.9382779327279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0-471A-8BE6-C0B3AFDE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871152"/>
        <c:axId val="1087870192"/>
      </c:scatterChart>
      <c:valAx>
        <c:axId val="1087871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current - previous month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087870192"/>
        <c:crosses val="autoZero"/>
        <c:crossBetween val="midCat"/>
      </c:valAx>
      <c:valAx>
        <c:axId val="108787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Current stock - projection current stock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087871152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11206</xdr:colOff>
      <xdr:row>0</xdr:row>
      <xdr:rowOff>123264</xdr:rowOff>
    </xdr:from>
    <xdr:to>
      <xdr:col>27</xdr:col>
      <xdr:colOff>567911</xdr:colOff>
      <xdr:row>13</xdr:row>
      <xdr:rowOff>102635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850975DB-10AD-21AA-8BC4-C6B0842EF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62412" y="123264"/>
          <a:ext cx="2372056" cy="2476846"/>
        </a:xfrm>
        <a:prstGeom prst="rect">
          <a:avLst/>
        </a:prstGeom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</xdr:pic>
    <xdr:clientData/>
  </xdr:twoCellAnchor>
  <xdr:twoCellAnchor editAs="oneCell">
    <xdr:from>
      <xdr:col>23</xdr:col>
      <xdr:colOff>425822</xdr:colOff>
      <xdr:row>100</xdr:row>
      <xdr:rowOff>190501</xdr:rowOff>
    </xdr:from>
    <xdr:to>
      <xdr:col>27</xdr:col>
      <xdr:colOff>329777</xdr:colOff>
      <xdr:row>108</xdr:row>
      <xdr:rowOff>59149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CF824ECE-50A5-E3DD-6215-5E07DF6C9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57293" y="19397383"/>
          <a:ext cx="2324424" cy="1400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792843</xdr:colOff>
      <xdr:row>23</xdr:row>
      <xdr:rowOff>13153</xdr:rowOff>
    </xdr:from>
    <xdr:to>
      <xdr:col>4</xdr:col>
      <xdr:colOff>1078140</xdr:colOff>
      <xdr:row>46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6E2E79-DBFE-DC14-D48E-238EAD85D4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</xdr:colOff>
      <xdr:row>532</xdr:row>
      <xdr:rowOff>0</xdr:rowOff>
    </xdr:from>
    <xdr:to>
      <xdr:col>36</xdr:col>
      <xdr:colOff>1</xdr:colOff>
      <xdr:row>552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9F039D-B234-8A35-790F-F7F8FE724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</xdr:colOff>
      <xdr:row>532</xdr:row>
      <xdr:rowOff>2</xdr:rowOff>
    </xdr:from>
    <xdr:to>
      <xdr:col>48</xdr:col>
      <xdr:colOff>1</xdr:colOff>
      <xdr:row>552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EF2F74-CAF7-EDD1-11D1-FD5F5101E0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369543</xdr:colOff>
      <xdr:row>19</xdr:row>
      <xdr:rowOff>144048</xdr:rowOff>
    </xdr:from>
    <xdr:to>
      <xdr:col>11</xdr:col>
      <xdr:colOff>44824</xdr:colOff>
      <xdr:row>43</xdr:row>
      <xdr:rowOff>28023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57D972-5221-FFC5-7423-99FFC44CEB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0</xdr:rowOff>
    </xdr:from>
    <xdr:to>
      <xdr:col>12</xdr:col>
      <xdr:colOff>431800</xdr:colOff>
      <xdr:row>2</xdr:row>
      <xdr:rowOff>0</xdr:rowOff>
    </xdr:to>
    <xdr:sp macro="" textlink="">
      <xdr:nvSpPr>
        <xdr:cNvPr id="2" name="OverviewTitle">
          <a:extLst>
            <a:ext uri="{FF2B5EF4-FFF2-40B4-BE49-F238E27FC236}">
              <a16:creationId xmlns:a16="http://schemas.microsoft.com/office/drawing/2014/main" id="{2C14A824-4561-B12B-963F-7BFF6A32F137}"/>
            </a:ext>
          </a:extLst>
        </xdr:cNvPr>
        <xdr:cNvSpPr txBox="1"/>
      </xdr:nvSpPr>
      <xdr:spPr>
        <a:xfrm>
          <a:off x="127000" y="0"/>
          <a:ext cx="762000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latin typeface="Arial" panose="020B0604020202020204" pitchFamily="34" charset="0"/>
            </a:rPr>
            <a:t>General projected overview of next 12 months</a:t>
          </a:r>
        </a:p>
      </xdr:txBody>
    </xdr:sp>
    <xdr:clientData/>
  </xdr:twoCellAnchor>
  <xdr:twoCellAnchor>
    <xdr:from>
      <xdr:col>0</xdr:col>
      <xdr:colOff>127000</xdr:colOff>
      <xdr:row>2</xdr:row>
      <xdr:rowOff>0</xdr:rowOff>
    </xdr:from>
    <xdr:to>
      <xdr:col>6</xdr:col>
      <xdr:colOff>279400</xdr:colOff>
      <xdr:row>3</xdr:row>
      <xdr:rowOff>63500</xdr:rowOff>
    </xdr:to>
    <xdr:sp macro="" textlink="">
      <xdr:nvSpPr>
        <xdr:cNvPr id="3" name="TermBox0">
          <a:extLst>
            <a:ext uri="{FF2B5EF4-FFF2-40B4-BE49-F238E27FC236}">
              <a16:creationId xmlns:a16="http://schemas.microsoft.com/office/drawing/2014/main" id="{636BA051-F239-0A06-C737-88656CE2072F}"/>
            </a:ext>
          </a:extLst>
        </xdr:cNvPr>
        <xdr:cNvSpPr txBox="1"/>
      </xdr:nvSpPr>
      <xdr:spPr>
        <a:xfrm>
          <a:off x="127000" y="381000"/>
          <a:ext cx="3810000" cy="254000"/>
        </a:xfrm>
        <a:prstGeom prst="rect">
          <a:avLst/>
        </a:prstGeom>
        <a:solidFill>
          <a:srgbClr val="A9D08E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TURNOVER</a:t>
          </a:r>
        </a:p>
      </xdr:txBody>
    </xdr:sp>
    <xdr:clientData/>
  </xdr:twoCellAnchor>
  <xdr:twoCellAnchor>
    <xdr:from>
      <xdr:col>6</xdr:col>
      <xdr:colOff>279400</xdr:colOff>
      <xdr:row>2</xdr:row>
      <xdr:rowOff>0</xdr:rowOff>
    </xdr:from>
    <xdr:to>
      <xdr:col>12</xdr:col>
      <xdr:colOff>431800</xdr:colOff>
      <xdr:row>3</xdr:row>
      <xdr:rowOff>63500</xdr:rowOff>
    </xdr:to>
    <xdr:sp macro="" textlink="">
      <xdr:nvSpPr>
        <xdr:cNvPr id="4" name="ValBox0">
          <a:extLst>
            <a:ext uri="{FF2B5EF4-FFF2-40B4-BE49-F238E27FC236}">
              <a16:creationId xmlns:a16="http://schemas.microsoft.com/office/drawing/2014/main" id="{D603102C-2791-E6AF-8E78-B1FA45DD5419}"/>
            </a:ext>
          </a:extLst>
        </xdr:cNvPr>
        <xdr:cNvSpPr txBox="1"/>
      </xdr:nvSpPr>
      <xdr:spPr>
        <a:xfrm>
          <a:off x="3937000" y="381000"/>
          <a:ext cx="3810000" cy="254000"/>
        </a:xfrm>
        <a:prstGeom prst="rect">
          <a:avLst/>
        </a:prstGeom>
        <a:solidFill>
          <a:srgbClr val="A9D08E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€ 39.315.845</a:t>
          </a:r>
        </a:p>
      </xdr:txBody>
    </xdr:sp>
    <xdr:clientData/>
  </xdr:twoCellAnchor>
  <xdr:twoCellAnchor>
    <xdr:from>
      <xdr:col>0</xdr:col>
      <xdr:colOff>127000</xdr:colOff>
      <xdr:row>3</xdr:row>
      <xdr:rowOff>127000</xdr:rowOff>
    </xdr:from>
    <xdr:to>
      <xdr:col>6</xdr:col>
      <xdr:colOff>279400</xdr:colOff>
      <xdr:row>5</xdr:row>
      <xdr:rowOff>0</xdr:rowOff>
    </xdr:to>
    <xdr:sp macro="" textlink="">
      <xdr:nvSpPr>
        <xdr:cNvPr id="5" name="TermBox1">
          <a:extLst>
            <a:ext uri="{FF2B5EF4-FFF2-40B4-BE49-F238E27FC236}">
              <a16:creationId xmlns:a16="http://schemas.microsoft.com/office/drawing/2014/main" id="{29D549FA-DF5E-7148-E00B-7F881A1ED4B4}"/>
            </a:ext>
          </a:extLst>
        </xdr:cNvPr>
        <xdr:cNvSpPr txBox="1"/>
      </xdr:nvSpPr>
      <xdr:spPr>
        <a:xfrm>
          <a:off x="127000" y="698500"/>
          <a:ext cx="3810000" cy="254000"/>
        </a:xfrm>
        <a:prstGeom prst="rect">
          <a:avLst/>
        </a:prstGeom>
        <a:solidFill>
          <a:srgbClr val="FCE4D6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RAW MATERIAL COST</a:t>
          </a:r>
        </a:p>
      </xdr:txBody>
    </xdr:sp>
    <xdr:clientData/>
  </xdr:twoCellAnchor>
  <xdr:twoCellAnchor>
    <xdr:from>
      <xdr:col>6</xdr:col>
      <xdr:colOff>279400</xdr:colOff>
      <xdr:row>3</xdr:row>
      <xdr:rowOff>127000</xdr:rowOff>
    </xdr:from>
    <xdr:to>
      <xdr:col>12</xdr:col>
      <xdr:colOff>431800</xdr:colOff>
      <xdr:row>5</xdr:row>
      <xdr:rowOff>0</xdr:rowOff>
    </xdr:to>
    <xdr:sp macro="" textlink="">
      <xdr:nvSpPr>
        <xdr:cNvPr id="6" name="ValBox1">
          <a:extLst>
            <a:ext uri="{FF2B5EF4-FFF2-40B4-BE49-F238E27FC236}">
              <a16:creationId xmlns:a16="http://schemas.microsoft.com/office/drawing/2014/main" id="{138D2D1A-F522-23CC-95BE-AD791A494B80}"/>
            </a:ext>
          </a:extLst>
        </xdr:cNvPr>
        <xdr:cNvSpPr txBox="1"/>
      </xdr:nvSpPr>
      <xdr:spPr>
        <a:xfrm>
          <a:off x="3937000" y="698500"/>
          <a:ext cx="3810000" cy="254000"/>
        </a:xfrm>
        <a:prstGeom prst="rect">
          <a:avLst/>
        </a:prstGeom>
        <a:solidFill>
          <a:srgbClr val="FCE4D6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€ 19.025.274</a:t>
          </a:r>
        </a:p>
      </xdr:txBody>
    </xdr:sp>
    <xdr:clientData/>
  </xdr:twoCellAnchor>
  <xdr:twoCellAnchor>
    <xdr:from>
      <xdr:col>0</xdr:col>
      <xdr:colOff>127000</xdr:colOff>
      <xdr:row>5</xdr:row>
      <xdr:rowOff>63500</xdr:rowOff>
    </xdr:from>
    <xdr:to>
      <xdr:col>6</xdr:col>
      <xdr:colOff>279400</xdr:colOff>
      <xdr:row>6</xdr:row>
      <xdr:rowOff>127000</xdr:rowOff>
    </xdr:to>
    <xdr:sp macro="" textlink="">
      <xdr:nvSpPr>
        <xdr:cNvPr id="7" name="TermBox2">
          <a:extLst>
            <a:ext uri="{FF2B5EF4-FFF2-40B4-BE49-F238E27FC236}">
              <a16:creationId xmlns:a16="http://schemas.microsoft.com/office/drawing/2014/main" id="{23C95CF1-969F-E71D-1161-C05009CC4811}"/>
            </a:ext>
          </a:extLst>
        </xdr:cNvPr>
        <xdr:cNvSpPr txBox="1"/>
      </xdr:nvSpPr>
      <xdr:spPr>
        <a:xfrm>
          <a:off x="127000" y="1016000"/>
          <a:ext cx="3810000" cy="254000"/>
        </a:xfrm>
        <a:prstGeom prst="rect">
          <a:avLst/>
        </a:prstGeom>
        <a:solidFill>
          <a:srgbClr val="FCE4D6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MACHINE COST</a:t>
          </a:r>
        </a:p>
      </xdr:txBody>
    </xdr:sp>
    <xdr:clientData/>
  </xdr:twoCellAnchor>
  <xdr:twoCellAnchor>
    <xdr:from>
      <xdr:col>6</xdr:col>
      <xdr:colOff>279400</xdr:colOff>
      <xdr:row>5</xdr:row>
      <xdr:rowOff>63500</xdr:rowOff>
    </xdr:from>
    <xdr:to>
      <xdr:col>12</xdr:col>
      <xdr:colOff>431800</xdr:colOff>
      <xdr:row>6</xdr:row>
      <xdr:rowOff>127000</xdr:rowOff>
    </xdr:to>
    <xdr:sp macro="" textlink="">
      <xdr:nvSpPr>
        <xdr:cNvPr id="8" name="ValBox2">
          <a:extLst>
            <a:ext uri="{FF2B5EF4-FFF2-40B4-BE49-F238E27FC236}">
              <a16:creationId xmlns:a16="http://schemas.microsoft.com/office/drawing/2014/main" id="{A5741CAE-D044-D319-186F-EABB15E2A9A0}"/>
            </a:ext>
          </a:extLst>
        </xdr:cNvPr>
        <xdr:cNvSpPr txBox="1"/>
      </xdr:nvSpPr>
      <xdr:spPr>
        <a:xfrm>
          <a:off x="3937000" y="1016000"/>
          <a:ext cx="3810000" cy="254000"/>
        </a:xfrm>
        <a:prstGeom prst="rect">
          <a:avLst/>
        </a:prstGeom>
        <a:solidFill>
          <a:srgbClr val="FCE4D6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€ 6.873.333</a:t>
          </a:r>
        </a:p>
      </xdr:txBody>
    </xdr:sp>
    <xdr:clientData/>
  </xdr:twoCellAnchor>
  <xdr:twoCellAnchor>
    <xdr:from>
      <xdr:col>0</xdr:col>
      <xdr:colOff>127000</xdr:colOff>
      <xdr:row>7</xdr:row>
      <xdr:rowOff>0</xdr:rowOff>
    </xdr:from>
    <xdr:to>
      <xdr:col>6</xdr:col>
      <xdr:colOff>279400</xdr:colOff>
      <xdr:row>8</xdr:row>
      <xdr:rowOff>63500</xdr:rowOff>
    </xdr:to>
    <xdr:sp macro="" textlink="">
      <xdr:nvSpPr>
        <xdr:cNvPr id="9" name="TermBox3">
          <a:extLst>
            <a:ext uri="{FF2B5EF4-FFF2-40B4-BE49-F238E27FC236}">
              <a16:creationId xmlns:a16="http://schemas.microsoft.com/office/drawing/2014/main" id="{6C4E9B31-0E03-0960-1942-5CEC319A9803}"/>
            </a:ext>
          </a:extLst>
        </xdr:cNvPr>
        <xdr:cNvSpPr txBox="1"/>
      </xdr:nvSpPr>
      <xdr:spPr>
        <a:xfrm>
          <a:off x="127000" y="1333500"/>
          <a:ext cx="3810000" cy="254000"/>
        </a:xfrm>
        <a:prstGeom prst="rect">
          <a:avLst/>
        </a:prstGeom>
        <a:solidFill>
          <a:srgbClr val="F8CBAD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COST OF GOODS</a:t>
          </a:r>
        </a:p>
      </xdr:txBody>
    </xdr:sp>
    <xdr:clientData/>
  </xdr:twoCellAnchor>
  <xdr:twoCellAnchor>
    <xdr:from>
      <xdr:col>6</xdr:col>
      <xdr:colOff>279400</xdr:colOff>
      <xdr:row>7</xdr:row>
      <xdr:rowOff>0</xdr:rowOff>
    </xdr:from>
    <xdr:to>
      <xdr:col>12</xdr:col>
      <xdr:colOff>431800</xdr:colOff>
      <xdr:row>8</xdr:row>
      <xdr:rowOff>63500</xdr:rowOff>
    </xdr:to>
    <xdr:sp macro="" textlink="">
      <xdr:nvSpPr>
        <xdr:cNvPr id="10" name="ValBox3">
          <a:extLst>
            <a:ext uri="{FF2B5EF4-FFF2-40B4-BE49-F238E27FC236}">
              <a16:creationId xmlns:a16="http://schemas.microsoft.com/office/drawing/2014/main" id="{0F6F75B9-3917-21F8-0BB6-A7E82499F923}"/>
            </a:ext>
          </a:extLst>
        </xdr:cNvPr>
        <xdr:cNvSpPr txBox="1"/>
      </xdr:nvSpPr>
      <xdr:spPr>
        <a:xfrm>
          <a:off x="3937000" y="1333500"/>
          <a:ext cx="3810000" cy="254000"/>
        </a:xfrm>
        <a:prstGeom prst="rect">
          <a:avLst/>
        </a:prstGeom>
        <a:solidFill>
          <a:srgbClr val="F8CBAD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€ 33.405.816</a:t>
          </a:r>
        </a:p>
      </xdr:txBody>
    </xdr:sp>
    <xdr:clientData/>
  </xdr:twoCellAnchor>
  <xdr:twoCellAnchor>
    <xdr:from>
      <xdr:col>0</xdr:col>
      <xdr:colOff>127000</xdr:colOff>
      <xdr:row>8</xdr:row>
      <xdr:rowOff>127000</xdr:rowOff>
    </xdr:from>
    <xdr:to>
      <xdr:col>6</xdr:col>
      <xdr:colOff>279400</xdr:colOff>
      <xdr:row>10</xdr:row>
      <xdr:rowOff>0</xdr:rowOff>
    </xdr:to>
    <xdr:sp macro="" textlink="">
      <xdr:nvSpPr>
        <xdr:cNvPr id="11" name="TermBox4">
          <a:extLst>
            <a:ext uri="{FF2B5EF4-FFF2-40B4-BE49-F238E27FC236}">
              <a16:creationId xmlns:a16="http://schemas.microsoft.com/office/drawing/2014/main" id="{33B196C0-B2B1-EBE2-2958-F69F806A597E}"/>
            </a:ext>
          </a:extLst>
        </xdr:cNvPr>
        <xdr:cNvSpPr txBox="1"/>
      </xdr:nvSpPr>
      <xdr:spPr>
        <a:xfrm>
          <a:off x="127000" y="1651000"/>
          <a:ext cx="3810000" cy="254000"/>
        </a:xfrm>
        <a:prstGeom prst="rect">
          <a:avLst/>
        </a:prstGeom>
        <a:solidFill>
          <a:srgbClr val="A0D078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GROSS MARGIN</a:t>
          </a:r>
        </a:p>
      </xdr:txBody>
    </xdr:sp>
    <xdr:clientData/>
  </xdr:twoCellAnchor>
  <xdr:twoCellAnchor>
    <xdr:from>
      <xdr:col>6</xdr:col>
      <xdr:colOff>279400</xdr:colOff>
      <xdr:row>8</xdr:row>
      <xdr:rowOff>127000</xdr:rowOff>
    </xdr:from>
    <xdr:to>
      <xdr:col>12</xdr:col>
      <xdr:colOff>431800</xdr:colOff>
      <xdr:row>10</xdr:row>
      <xdr:rowOff>0</xdr:rowOff>
    </xdr:to>
    <xdr:sp macro="" textlink="">
      <xdr:nvSpPr>
        <xdr:cNvPr id="12" name="ValBox4">
          <a:extLst>
            <a:ext uri="{FF2B5EF4-FFF2-40B4-BE49-F238E27FC236}">
              <a16:creationId xmlns:a16="http://schemas.microsoft.com/office/drawing/2014/main" id="{761196A9-809D-A363-20EE-2CDC03503A27}"/>
            </a:ext>
          </a:extLst>
        </xdr:cNvPr>
        <xdr:cNvSpPr txBox="1"/>
      </xdr:nvSpPr>
      <xdr:spPr>
        <a:xfrm>
          <a:off x="3937000" y="1651000"/>
          <a:ext cx="3810000" cy="254000"/>
        </a:xfrm>
        <a:prstGeom prst="rect">
          <a:avLst/>
        </a:prstGeom>
        <a:solidFill>
          <a:srgbClr val="A0D078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€ 5.910.029</a:t>
          </a:r>
        </a:p>
      </xdr:txBody>
    </xdr:sp>
    <xdr:clientData/>
  </xdr:twoCellAnchor>
  <xdr:twoCellAnchor>
    <xdr:from>
      <xdr:col>0</xdr:col>
      <xdr:colOff>127000</xdr:colOff>
      <xdr:row>10</xdr:row>
      <xdr:rowOff>63500</xdr:rowOff>
    </xdr:from>
    <xdr:to>
      <xdr:col>6</xdr:col>
      <xdr:colOff>279400</xdr:colOff>
      <xdr:row>11</xdr:row>
      <xdr:rowOff>127000</xdr:rowOff>
    </xdr:to>
    <xdr:sp macro="" textlink="">
      <xdr:nvSpPr>
        <xdr:cNvPr id="13" name="TermBox5">
          <a:extLst>
            <a:ext uri="{FF2B5EF4-FFF2-40B4-BE49-F238E27FC236}">
              <a16:creationId xmlns:a16="http://schemas.microsoft.com/office/drawing/2014/main" id="{00A75529-D8F2-3E20-296B-652F16757760}"/>
            </a:ext>
          </a:extLst>
        </xdr:cNvPr>
        <xdr:cNvSpPr txBox="1"/>
      </xdr:nvSpPr>
      <xdr:spPr>
        <a:xfrm>
          <a:off x="127000" y="1968500"/>
          <a:ext cx="3810000" cy="254000"/>
        </a:xfrm>
        <a:prstGeom prst="rect">
          <a:avLst/>
        </a:prstGeom>
        <a:solidFill>
          <a:srgbClr val="FFE69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EBITDA</a:t>
          </a:r>
        </a:p>
      </xdr:txBody>
    </xdr:sp>
    <xdr:clientData/>
  </xdr:twoCellAnchor>
  <xdr:twoCellAnchor>
    <xdr:from>
      <xdr:col>6</xdr:col>
      <xdr:colOff>279400</xdr:colOff>
      <xdr:row>10</xdr:row>
      <xdr:rowOff>63500</xdr:rowOff>
    </xdr:from>
    <xdr:to>
      <xdr:col>12</xdr:col>
      <xdr:colOff>431800</xdr:colOff>
      <xdr:row>11</xdr:row>
      <xdr:rowOff>127000</xdr:rowOff>
    </xdr:to>
    <xdr:sp macro="" textlink="">
      <xdr:nvSpPr>
        <xdr:cNvPr id="14" name="ValBox5">
          <a:extLst>
            <a:ext uri="{FF2B5EF4-FFF2-40B4-BE49-F238E27FC236}">
              <a16:creationId xmlns:a16="http://schemas.microsoft.com/office/drawing/2014/main" id="{F2AEBF3C-59AE-2ADF-0025-B6D391B0C7F3}"/>
            </a:ext>
          </a:extLst>
        </xdr:cNvPr>
        <xdr:cNvSpPr txBox="1"/>
      </xdr:nvSpPr>
      <xdr:spPr>
        <a:xfrm>
          <a:off x="3937000" y="1968500"/>
          <a:ext cx="3810000" cy="254000"/>
        </a:xfrm>
        <a:prstGeom prst="rect">
          <a:avLst/>
        </a:prstGeom>
        <a:solidFill>
          <a:srgbClr val="FFE69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€ 3.468.478</a:t>
          </a:r>
        </a:p>
      </xdr:txBody>
    </xdr:sp>
    <xdr:clientData/>
  </xdr:twoCellAnchor>
  <xdr:twoCellAnchor>
    <xdr:from>
      <xdr:col>0</xdr:col>
      <xdr:colOff>127000</xdr:colOff>
      <xdr:row>12</xdr:row>
      <xdr:rowOff>0</xdr:rowOff>
    </xdr:from>
    <xdr:to>
      <xdr:col>6</xdr:col>
      <xdr:colOff>279400</xdr:colOff>
      <xdr:row>13</xdr:row>
      <xdr:rowOff>63500</xdr:rowOff>
    </xdr:to>
    <xdr:sp macro="" textlink="">
      <xdr:nvSpPr>
        <xdr:cNvPr id="15" name="TermBox6">
          <a:extLst>
            <a:ext uri="{FF2B5EF4-FFF2-40B4-BE49-F238E27FC236}">
              <a16:creationId xmlns:a16="http://schemas.microsoft.com/office/drawing/2014/main" id="{0C1131D1-9516-2CA8-5722-18711BE2363B}"/>
            </a:ext>
          </a:extLst>
        </xdr:cNvPr>
        <xdr:cNvSpPr txBox="1"/>
      </xdr:nvSpPr>
      <xdr:spPr>
        <a:xfrm>
          <a:off x="127000" y="2286000"/>
          <a:ext cx="3810000" cy="254000"/>
        </a:xfrm>
        <a:prstGeom prst="rect">
          <a:avLst/>
        </a:prstGeom>
        <a:solidFill>
          <a:srgbClr val="FFE69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EBIT</a:t>
          </a:r>
        </a:p>
      </xdr:txBody>
    </xdr:sp>
    <xdr:clientData/>
  </xdr:twoCellAnchor>
  <xdr:twoCellAnchor>
    <xdr:from>
      <xdr:col>6</xdr:col>
      <xdr:colOff>279400</xdr:colOff>
      <xdr:row>12</xdr:row>
      <xdr:rowOff>0</xdr:rowOff>
    </xdr:from>
    <xdr:to>
      <xdr:col>12</xdr:col>
      <xdr:colOff>431800</xdr:colOff>
      <xdr:row>13</xdr:row>
      <xdr:rowOff>63500</xdr:rowOff>
    </xdr:to>
    <xdr:sp macro="" textlink="">
      <xdr:nvSpPr>
        <xdr:cNvPr id="16" name="ValBox6">
          <a:extLst>
            <a:ext uri="{FF2B5EF4-FFF2-40B4-BE49-F238E27FC236}">
              <a16:creationId xmlns:a16="http://schemas.microsoft.com/office/drawing/2014/main" id="{6B630292-8217-94E6-CB31-A22626D7F846}"/>
            </a:ext>
          </a:extLst>
        </xdr:cNvPr>
        <xdr:cNvSpPr txBox="1"/>
      </xdr:nvSpPr>
      <xdr:spPr>
        <a:xfrm>
          <a:off x="3937000" y="2286000"/>
          <a:ext cx="3810000" cy="254000"/>
        </a:xfrm>
        <a:prstGeom prst="rect">
          <a:avLst/>
        </a:prstGeom>
        <a:solidFill>
          <a:srgbClr val="FFE69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€ 1.232.698</a:t>
          </a:r>
        </a:p>
      </xdr:txBody>
    </xdr:sp>
    <xdr:clientData/>
  </xdr:twoCellAnchor>
  <xdr:twoCellAnchor>
    <xdr:from>
      <xdr:col>0</xdr:col>
      <xdr:colOff>127000</xdr:colOff>
      <xdr:row>13</xdr:row>
      <xdr:rowOff>127000</xdr:rowOff>
    </xdr:from>
    <xdr:to>
      <xdr:col>6</xdr:col>
      <xdr:colOff>279400</xdr:colOff>
      <xdr:row>15</xdr:row>
      <xdr:rowOff>0</xdr:rowOff>
    </xdr:to>
    <xdr:sp macro="" textlink="">
      <xdr:nvSpPr>
        <xdr:cNvPr id="17" name="TermBox7">
          <a:extLst>
            <a:ext uri="{FF2B5EF4-FFF2-40B4-BE49-F238E27FC236}">
              <a16:creationId xmlns:a16="http://schemas.microsoft.com/office/drawing/2014/main" id="{E2D91E34-3722-DEAA-A8C2-88489B366670}"/>
            </a:ext>
          </a:extLst>
        </xdr:cNvPr>
        <xdr:cNvSpPr txBox="1"/>
      </xdr:nvSpPr>
      <xdr:spPr>
        <a:xfrm>
          <a:off x="127000" y="2603500"/>
          <a:ext cx="3810000" cy="254000"/>
        </a:xfrm>
        <a:prstGeom prst="rect">
          <a:avLst/>
        </a:prstGeom>
        <a:solidFill>
          <a:srgbClr val="B4C6E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FIXED ASSETS NET BOOK VALUE</a:t>
          </a:r>
        </a:p>
      </xdr:txBody>
    </xdr:sp>
    <xdr:clientData/>
  </xdr:twoCellAnchor>
  <xdr:twoCellAnchor>
    <xdr:from>
      <xdr:col>6</xdr:col>
      <xdr:colOff>279400</xdr:colOff>
      <xdr:row>13</xdr:row>
      <xdr:rowOff>127000</xdr:rowOff>
    </xdr:from>
    <xdr:to>
      <xdr:col>12</xdr:col>
      <xdr:colOff>431800</xdr:colOff>
      <xdr:row>15</xdr:row>
      <xdr:rowOff>0</xdr:rowOff>
    </xdr:to>
    <xdr:sp macro="" textlink="">
      <xdr:nvSpPr>
        <xdr:cNvPr id="18" name="ValBox7">
          <a:extLst>
            <a:ext uri="{FF2B5EF4-FFF2-40B4-BE49-F238E27FC236}">
              <a16:creationId xmlns:a16="http://schemas.microsoft.com/office/drawing/2014/main" id="{AE39F68A-C854-67D1-307C-3031C5233A53}"/>
            </a:ext>
          </a:extLst>
        </xdr:cNvPr>
        <xdr:cNvSpPr txBox="1"/>
      </xdr:nvSpPr>
      <xdr:spPr>
        <a:xfrm>
          <a:off x="3937000" y="2603500"/>
          <a:ext cx="3810000" cy="254000"/>
        </a:xfrm>
        <a:prstGeom prst="rect">
          <a:avLst/>
        </a:prstGeom>
        <a:solidFill>
          <a:srgbClr val="B4C6E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€ 8.561.230</a:t>
          </a:r>
        </a:p>
      </xdr:txBody>
    </xdr:sp>
    <xdr:clientData/>
  </xdr:twoCellAnchor>
  <xdr:twoCellAnchor>
    <xdr:from>
      <xdr:col>0</xdr:col>
      <xdr:colOff>127000</xdr:colOff>
      <xdr:row>15</xdr:row>
      <xdr:rowOff>63500</xdr:rowOff>
    </xdr:from>
    <xdr:to>
      <xdr:col>6</xdr:col>
      <xdr:colOff>279400</xdr:colOff>
      <xdr:row>16</xdr:row>
      <xdr:rowOff>127000</xdr:rowOff>
    </xdr:to>
    <xdr:sp macro="" textlink="">
      <xdr:nvSpPr>
        <xdr:cNvPr id="19" name="TermBox8">
          <a:extLst>
            <a:ext uri="{FF2B5EF4-FFF2-40B4-BE49-F238E27FC236}">
              <a16:creationId xmlns:a16="http://schemas.microsoft.com/office/drawing/2014/main" id="{19BFCA13-1618-EFB5-41AD-292304FB4DCF}"/>
            </a:ext>
          </a:extLst>
        </xdr:cNvPr>
        <xdr:cNvSpPr txBox="1"/>
      </xdr:nvSpPr>
      <xdr:spPr>
        <a:xfrm>
          <a:off x="127000" y="2921000"/>
          <a:ext cx="3810000" cy="254000"/>
        </a:xfrm>
        <a:prstGeom prst="rect">
          <a:avLst/>
        </a:prstGeom>
        <a:solidFill>
          <a:srgbClr val="D9E1F2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INVENTORY VALUE</a:t>
          </a:r>
        </a:p>
      </xdr:txBody>
    </xdr:sp>
    <xdr:clientData/>
  </xdr:twoCellAnchor>
  <xdr:twoCellAnchor>
    <xdr:from>
      <xdr:col>6</xdr:col>
      <xdr:colOff>279400</xdr:colOff>
      <xdr:row>15</xdr:row>
      <xdr:rowOff>63500</xdr:rowOff>
    </xdr:from>
    <xdr:to>
      <xdr:col>12</xdr:col>
      <xdr:colOff>431800</xdr:colOff>
      <xdr:row>16</xdr:row>
      <xdr:rowOff>127000</xdr:rowOff>
    </xdr:to>
    <xdr:sp macro="" textlink="">
      <xdr:nvSpPr>
        <xdr:cNvPr id="20" name="ValBox8">
          <a:extLst>
            <a:ext uri="{FF2B5EF4-FFF2-40B4-BE49-F238E27FC236}">
              <a16:creationId xmlns:a16="http://schemas.microsoft.com/office/drawing/2014/main" id="{31C91AE4-83B9-F7F0-631F-B31FB4F55F22}"/>
            </a:ext>
          </a:extLst>
        </xdr:cNvPr>
        <xdr:cNvSpPr txBox="1"/>
      </xdr:nvSpPr>
      <xdr:spPr>
        <a:xfrm>
          <a:off x="3937000" y="2921000"/>
          <a:ext cx="3810000" cy="254000"/>
        </a:xfrm>
        <a:prstGeom prst="rect">
          <a:avLst/>
        </a:prstGeom>
        <a:solidFill>
          <a:srgbClr val="D9E1F2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€ 6.052.175</a:t>
          </a:r>
        </a:p>
      </xdr:txBody>
    </xdr:sp>
    <xdr:clientData/>
  </xdr:twoCellAnchor>
  <xdr:twoCellAnchor>
    <xdr:from>
      <xdr:col>0</xdr:col>
      <xdr:colOff>127000</xdr:colOff>
      <xdr:row>17</xdr:row>
      <xdr:rowOff>0</xdr:rowOff>
    </xdr:from>
    <xdr:to>
      <xdr:col>6</xdr:col>
      <xdr:colOff>279400</xdr:colOff>
      <xdr:row>18</xdr:row>
      <xdr:rowOff>63500</xdr:rowOff>
    </xdr:to>
    <xdr:sp macro="" textlink="">
      <xdr:nvSpPr>
        <xdr:cNvPr id="21" name="TermBox9">
          <a:extLst>
            <a:ext uri="{FF2B5EF4-FFF2-40B4-BE49-F238E27FC236}">
              <a16:creationId xmlns:a16="http://schemas.microsoft.com/office/drawing/2014/main" id="{F61A1844-52FC-5664-5693-250F28F13BF0}"/>
            </a:ext>
          </a:extLst>
        </xdr:cNvPr>
        <xdr:cNvSpPr txBox="1"/>
      </xdr:nvSpPr>
      <xdr:spPr>
        <a:xfrm>
          <a:off x="127000" y="3238500"/>
          <a:ext cx="3810000" cy="254000"/>
        </a:xfrm>
        <a:prstGeom prst="rect">
          <a:avLst/>
        </a:prstGeom>
        <a:solidFill>
          <a:srgbClr val="B4C6E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WORKING CAPITAL REQUIREMENTS</a:t>
          </a:r>
        </a:p>
      </xdr:txBody>
    </xdr:sp>
    <xdr:clientData/>
  </xdr:twoCellAnchor>
  <xdr:twoCellAnchor>
    <xdr:from>
      <xdr:col>6</xdr:col>
      <xdr:colOff>279400</xdr:colOff>
      <xdr:row>17</xdr:row>
      <xdr:rowOff>0</xdr:rowOff>
    </xdr:from>
    <xdr:to>
      <xdr:col>12</xdr:col>
      <xdr:colOff>431800</xdr:colOff>
      <xdr:row>18</xdr:row>
      <xdr:rowOff>63500</xdr:rowOff>
    </xdr:to>
    <xdr:sp macro="" textlink="">
      <xdr:nvSpPr>
        <xdr:cNvPr id="22" name="ValBox9">
          <a:extLst>
            <a:ext uri="{FF2B5EF4-FFF2-40B4-BE49-F238E27FC236}">
              <a16:creationId xmlns:a16="http://schemas.microsoft.com/office/drawing/2014/main" id="{BDF88AB1-30FF-F0CE-D201-B2BD29518DC8}"/>
            </a:ext>
          </a:extLst>
        </xdr:cNvPr>
        <xdr:cNvSpPr txBox="1"/>
      </xdr:nvSpPr>
      <xdr:spPr>
        <a:xfrm>
          <a:off x="3937000" y="3238500"/>
          <a:ext cx="3810000" cy="254000"/>
        </a:xfrm>
        <a:prstGeom prst="rect">
          <a:avLst/>
        </a:prstGeom>
        <a:solidFill>
          <a:srgbClr val="B4C6E7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€ 9.885.887</a:t>
          </a:r>
        </a:p>
      </xdr:txBody>
    </xdr:sp>
    <xdr:clientData/>
  </xdr:twoCellAnchor>
  <xdr:twoCellAnchor>
    <xdr:from>
      <xdr:col>0</xdr:col>
      <xdr:colOff>127000</xdr:colOff>
      <xdr:row>18</xdr:row>
      <xdr:rowOff>127000</xdr:rowOff>
    </xdr:from>
    <xdr:to>
      <xdr:col>6</xdr:col>
      <xdr:colOff>279400</xdr:colOff>
      <xdr:row>20</xdr:row>
      <xdr:rowOff>0</xdr:rowOff>
    </xdr:to>
    <xdr:sp macro="" textlink="">
      <xdr:nvSpPr>
        <xdr:cNvPr id="23" name="TermBox10">
          <a:extLst>
            <a:ext uri="{FF2B5EF4-FFF2-40B4-BE49-F238E27FC236}">
              <a16:creationId xmlns:a16="http://schemas.microsoft.com/office/drawing/2014/main" id="{A49F61CB-D484-A1DE-C3E4-9AFE963A2F7D}"/>
            </a:ext>
          </a:extLst>
        </xdr:cNvPr>
        <xdr:cNvSpPr txBox="1"/>
      </xdr:nvSpPr>
      <xdr:spPr>
        <a:xfrm>
          <a:off x="127000" y="3556000"/>
          <a:ext cx="3810000" cy="254000"/>
        </a:xfrm>
        <a:prstGeom prst="rect">
          <a:avLst/>
        </a:prstGeom>
        <a:solidFill>
          <a:srgbClr val="8EA9DB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CAPITAL INVESTMENT</a:t>
          </a:r>
        </a:p>
      </xdr:txBody>
    </xdr:sp>
    <xdr:clientData/>
  </xdr:twoCellAnchor>
  <xdr:twoCellAnchor>
    <xdr:from>
      <xdr:col>6</xdr:col>
      <xdr:colOff>279400</xdr:colOff>
      <xdr:row>18</xdr:row>
      <xdr:rowOff>127000</xdr:rowOff>
    </xdr:from>
    <xdr:to>
      <xdr:col>12</xdr:col>
      <xdr:colOff>431800</xdr:colOff>
      <xdr:row>20</xdr:row>
      <xdr:rowOff>0</xdr:rowOff>
    </xdr:to>
    <xdr:sp macro="" textlink="">
      <xdr:nvSpPr>
        <xdr:cNvPr id="24" name="ValBox10">
          <a:extLst>
            <a:ext uri="{FF2B5EF4-FFF2-40B4-BE49-F238E27FC236}">
              <a16:creationId xmlns:a16="http://schemas.microsoft.com/office/drawing/2014/main" id="{7579995E-2069-16E4-C7B2-680182A99E0C}"/>
            </a:ext>
          </a:extLst>
        </xdr:cNvPr>
        <xdr:cNvSpPr txBox="1"/>
      </xdr:nvSpPr>
      <xdr:spPr>
        <a:xfrm>
          <a:off x="3937000" y="3556000"/>
          <a:ext cx="3810000" cy="254000"/>
        </a:xfrm>
        <a:prstGeom prst="rect">
          <a:avLst/>
        </a:prstGeom>
        <a:solidFill>
          <a:srgbClr val="8EA9DB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€ 18.447.117</a:t>
          </a:r>
        </a:p>
      </xdr:txBody>
    </xdr:sp>
    <xdr:clientData/>
  </xdr:twoCellAnchor>
  <xdr:twoCellAnchor>
    <xdr:from>
      <xdr:col>0</xdr:col>
      <xdr:colOff>127000</xdr:colOff>
      <xdr:row>20</xdr:row>
      <xdr:rowOff>63500</xdr:rowOff>
    </xdr:from>
    <xdr:to>
      <xdr:col>6</xdr:col>
      <xdr:colOff>279400</xdr:colOff>
      <xdr:row>21</xdr:row>
      <xdr:rowOff>127000</xdr:rowOff>
    </xdr:to>
    <xdr:sp macro="" textlink="">
      <xdr:nvSpPr>
        <xdr:cNvPr id="25" name="TermBox11">
          <a:extLst>
            <a:ext uri="{FF2B5EF4-FFF2-40B4-BE49-F238E27FC236}">
              <a16:creationId xmlns:a16="http://schemas.microsoft.com/office/drawing/2014/main" id="{4D3B8F36-9BA5-78E9-E7DC-3B2AD110E2D9}"/>
            </a:ext>
          </a:extLst>
        </xdr:cNvPr>
        <xdr:cNvSpPr txBox="1"/>
      </xdr:nvSpPr>
      <xdr:spPr>
        <a:xfrm>
          <a:off x="127000" y="3873500"/>
          <a:ext cx="3810000" cy="254000"/>
        </a:xfrm>
        <a:prstGeom prst="rect">
          <a:avLst/>
        </a:prstGeom>
        <a:solidFill>
          <a:srgbClr val="FFE69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OPERATIONAL CASHFLOW</a:t>
          </a:r>
        </a:p>
      </xdr:txBody>
    </xdr:sp>
    <xdr:clientData/>
  </xdr:twoCellAnchor>
  <xdr:twoCellAnchor>
    <xdr:from>
      <xdr:col>6</xdr:col>
      <xdr:colOff>279400</xdr:colOff>
      <xdr:row>20</xdr:row>
      <xdr:rowOff>63500</xdr:rowOff>
    </xdr:from>
    <xdr:to>
      <xdr:col>12</xdr:col>
      <xdr:colOff>431800</xdr:colOff>
      <xdr:row>21</xdr:row>
      <xdr:rowOff>127000</xdr:rowOff>
    </xdr:to>
    <xdr:sp macro="" textlink="">
      <xdr:nvSpPr>
        <xdr:cNvPr id="26" name="ValBox11">
          <a:extLst>
            <a:ext uri="{FF2B5EF4-FFF2-40B4-BE49-F238E27FC236}">
              <a16:creationId xmlns:a16="http://schemas.microsoft.com/office/drawing/2014/main" id="{8D5428C1-0C70-20AD-A750-956AD00C1C36}"/>
            </a:ext>
          </a:extLst>
        </xdr:cNvPr>
        <xdr:cNvSpPr txBox="1"/>
      </xdr:nvSpPr>
      <xdr:spPr>
        <a:xfrm>
          <a:off x="3937000" y="3873500"/>
          <a:ext cx="3810000" cy="254000"/>
        </a:xfrm>
        <a:prstGeom prst="rect">
          <a:avLst/>
        </a:prstGeom>
        <a:solidFill>
          <a:srgbClr val="FFE69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€ 3.985.603</a:t>
          </a:r>
        </a:p>
      </xdr:txBody>
    </xdr:sp>
    <xdr:clientData/>
  </xdr:twoCellAnchor>
  <xdr:twoCellAnchor>
    <xdr:from>
      <xdr:col>0</xdr:col>
      <xdr:colOff>127000</xdr:colOff>
      <xdr:row>22</xdr:row>
      <xdr:rowOff>0</xdr:rowOff>
    </xdr:from>
    <xdr:to>
      <xdr:col>6</xdr:col>
      <xdr:colOff>279400</xdr:colOff>
      <xdr:row>23</xdr:row>
      <xdr:rowOff>63500</xdr:rowOff>
    </xdr:to>
    <xdr:sp macro="" textlink="">
      <xdr:nvSpPr>
        <xdr:cNvPr id="27" name="TermBox12">
          <a:extLst>
            <a:ext uri="{FF2B5EF4-FFF2-40B4-BE49-F238E27FC236}">
              <a16:creationId xmlns:a16="http://schemas.microsoft.com/office/drawing/2014/main" id="{DC1456D8-DDFA-4C21-D695-C448B54F8F0A}"/>
            </a:ext>
          </a:extLst>
        </xdr:cNvPr>
        <xdr:cNvSpPr txBox="1"/>
      </xdr:nvSpPr>
      <xdr:spPr>
        <a:xfrm>
          <a:off x="127000" y="4191000"/>
          <a:ext cx="3810000" cy="254000"/>
        </a:xfrm>
        <a:prstGeom prst="rect">
          <a:avLst/>
        </a:prstGeom>
        <a:solidFill>
          <a:srgbClr val="FFD966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ROCE</a:t>
          </a:r>
        </a:p>
      </xdr:txBody>
    </xdr:sp>
    <xdr:clientData/>
  </xdr:twoCellAnchor>
  <xdr:twoCellAnchor>
    <xdr:from>
      <xdr:col>6</xdr:col>
      <xdr:colOff>279400</xdr:colOff>
      <xdr:row>22</xdr:row>
      <xdr:rowOff>0</xdr:rowOff>
    </xdr:from>
    <xdr:to>
      <xdr:col>12</xdr:col>
      <xdr:colOff>431800</xdr:colOff>
      <xdr:row>23</xdr:row>
      <xdr:rowOff>63500</xdr:rowOff>
    </xdr:to>
    <xdr:sp macro="" textlink="">
      <xdr:nvSpPr>
        <xdr:cNvPr id="28" name="ValBox12">
          <a:extLst>
            <a:ext uri="{FF2B5EF4-FFF2-40B4-BE49-F238E27FC236}">
              <a16:creationId xmlns:a16="http://schemas.microsoft.com/office/drawing/2014/main" id="{6CF066D9-A8B8-02E1-2465-9B3BC8C21E8E}"/>
            </a:ext>
          </a:extLst>
        </xdr:cNvPr>
        <xdr:cNvSpPr txBox="1"/>
      </xdr:nvSpPr>
      <xdr:spPr>
        <a:xfrm>
          <a:off x="3937000" y="4191000"/>
          <a:ext cx="3810000" cy="254000"/>
        </a:xfrm>
        <a:prstGeom prst="rect">
          <a:avLst/>
        </a:prstGeom>
        <a:solidFill>
          <a:srgbClr val="FFD966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0">
              <a:latin typeface="Arial" panose="020B0604020202020204" pitchFamily="34" charset="0"/>
            </a:rPr>
            <a:t>6,68%</a:t>
          </a:r>
        </a:p>
      </xdr:txBody>
    </xdr:sp>
    <xdr:clientData/>
  </xdr:twoCellAnchor>
  <xdr:twoCellAnchor>
    <xdr:from>
      <xdr:col>14</xdr:col>
      <xdr:colOff>101600</xdr:colOff>
      <xdr:row>0</xdr:row>
      <xdr:rowOff>127000</xdr:rowOff>
    </xdr:from>
    <xdr:to>
      <xdr:col>27</xdr:col>
      <xdr:colOff>431800</xdr:colOff>
      <xdr:row>24</xdr:row>
      <xdr:rowOff>0</xdr:rowOff>
    </xdr:to>
    <xdr:graphicFrame macro="">
      <xdr:nvGraphicFramePr>
        <xdr:cNvPr id="29" name="Grafiek 28">
          <a:extLst>
            <a:ext uri="{FF2B5EF4-FFF2-40B4-BE49-F238E27FC236}">
              <a16:creationId xmlns:a16="http://schemas.microsoft.com/office/drawing/2014/main" id="{ED5FEE1F-8BF5-9BCB-180C-7910468B8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25</xdr:row>
      <xdr:rowOff>63500</xdr:rowOff>
    </xdr:from>
    <xdr:to>
      <xdr:col>13</xdr:col>
      <xdr:colOff>457200</xdr:colOff>
      <xdr:row>48</xdr:row>
      <xdr:rowOff>127000</xdr:rowOff>
    </xdr:to>
    <xdr:graphicFrame macro="">
      <xdr:nvGraphicFramePr>
        <xdr:cNvPr id="30" name="Grafiek 29">
          <a:extLst>
            <a:ext uri="{FF2B5EF4-FFF2-40B4-BE49-F238E27FC236}">
              <a16:creationId xmlns:a16="http://schemas.microsoft.com/office/drawing/2014/main" id="{B00ED7C5-0E5B-4ABF-A85D-3FE31E9DF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101600</xdr:colOff>
      <xdr:row>25</xdr:row>
      <xdr:rowOff>63500</xdr:rowOff>
    </xdr:from>
    <xdr:to>
      <xdr:col>27</xdr:col>
      <xdr:colOff>431800</xdr:colOff>
      <xdr:row>48</xdr:row>
      <xdr:rowOff>127000</xdr:rowOff>
    </xdr:to>
    <xdr:graphicFrame macro="">
      <xdr:nvGraphicFramePr>
        <xdr:cNvPr id="31" name="Grafiek 30">
          <a:extLst>
            <a:ext uri="{FF2B5EF4-FFF2-40B4-BE49-F238E27FC236}">
              <a16:creationId xmlns:a16="http://schemas.microsoft.com/office/drawing/2014/main" id="{D6DB022B-61BE-4776-86E9-A5F6D8ABB3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50</xdr:row>
      <xdr:rowOff>0</xdr:rowOff>
    </xdr:from>
    <xdr:to>
      <xdr:col>13</xdr:col>
      <xdr:colOff>457200</xdr:colOff>
      <xdr:row>73</xdr:row>
      <xdr:rowOff>63500</xdr:rowOff>
    </xdr:to>
    <xdr:graphicFrame macro="">
      <xdr:nvGraphicFramePr>
        <xdr:cNvPr id="32" name="Grafiek 31">
          <a:extLst>
            <a:ext uri="{FF2B5EF4-FFF2-40B4-BE49-F238E27FC236}">
              <a16:creationId xmlns:a16="http://schemas.microsoft.com/office/drawing/2014/main" id="{8D0AE76E-FFC7-E8F0-6314-CD4ADB57A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101600</xdr:colOff>
      <xdr:row>50</xdr:row>
      <xdr:rowOff>0</xdr:rowOff>
    </xdr:from>
    <xdr:to>
      <xdr:col>27</xdr:col>
      <xdr:colOff>431800</xdr:colOff>
      <xdr:row>73</xdr:row>
      <xdr:rowOff>63500</xdr:rowOff>
    </xdr:to>
    <xdr:graphicFrame macro="">
      <xdr:nvGraphicFramePr>
        <xdr:cNvPr id="33" name="Grafiek 32">
          <a:extLst>
            <a:ext uri="{FF2B5EF4-FFF2-40B4-BE49-F238E27FC236}">
              <a16:creationId xmlns:a16="http://schemas.microsoft.com/office/drawing/2014/main" id="{B7B20D53-7CB5-47F5-B2A9-60849C2B4E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304016</xdr:colOff>
      <xdr:row>25</xdr:row>
      <xdr:rowOff>128914</xdr:rowOff>
    </xdr:from>
    <xdr:to>
      <xdr:col>27</xdr:col>
      <xdr:colOff>270831</xdr:colOff>
      <xdr:row>45</xdr:row>
      <xdr:rowOff>88161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4DD5F8-CA53-57A2-C68E-C15F0DD3FE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317239</xdr:colOff>
      <xdr:row>46</xdr:row>
      <xdr:rowOff>83420</xdr:rowOff>
    </xdr:from>
    <xdr:to>
      <xdr:col>27</xdr:col>
      <xdr:colOff>326198</xdr:colOff>
      <xdr:row>61</xdr:row>
      <xdr:rowOff>52191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DEE736-30AA-E46F-9005-63A5FA88A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11</xdr:col>
      <xdr:colOff>0</xdr:colOff>
      <xdr:row>39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2A49D0-53E4-2725-01A1-12D1533788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63500</xdr:rowOff>
    </xdr:from>
    <xdr:to>
      <xdr:col>21</xdr:col>
      <xdr:colOff>533400</xdr:colOff>
      <xdr:row>34</xdr:row>
      <xdr:rowOff>127000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B6F8A20-1A9D-C514-9E0D-B73A84AAB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63500</xdr:rowOff>
    </xdr:from>
    <xdr:to>
      <xdr:col>22</xdr:col>
      <xdr:colOff>558800</xdr:colOff>
      <xdr:row>36</xdr:row>
      <xdr:rowOff>127000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3665994-B5AA-2B3F-64CD-1913E488DF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169506</xdr:colOff>
      <xdr:row>24</xdr:row>
      <xdr:rowOff>116292</xdr:rowOff>
    </xdr:from>
    <xdr:to>
      <xdr:col>18</xdr:col>
      <xdr:colOff>605681</xdr:colOff>
      <xdr:row>43</xdr:row>
      <xdr:rowOff>18874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4381457-C975-2CEA-DDC9-A6B33FB2DA3A}"/>
            </a:ext>
          </a:extLst>
        </xdr:cNvPr>
        <xdr:cNvSpPr/>
      </xdr:nvSpPr>
      <xdr:spPr>
        <a:xfrm>
          <a:off x="6265506" y="4459692"/>
          <a:ext cx="5312975" cy="3341107"/>
        </a:xfrm>
        <a:prstGeom prst="rect">
          <a:avLst/>
        </a:prstGeom>
        <a:solidFill>
          <a:srgbClr val="008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BE" sz="1100"/>
        </a:p>
      </xdr:txBody>
    </xdr:sp>
    <xdr:clientData/>
  </xdr:twoCellAnchor>
  <xdr:twoCellAnchor>
    <xdr:from>
      <xdr:col>1</xdr:col>
      <xdr:colOff>342932</xdr:colOff>
      <xdr:row>24</xdr:row>
      <xdr:rowOff>116292</xdr:rowOff>
    </xdr:from>
    <xdr:to>
      <xdr:col>10</xdr:col>
      <xdr:colOff>169507</xdr:colOff>
      <xdr:row>43</xdr:row>
      <xdr:rowOff>18874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57EEE0E1-9ABB-1D4A-5A97-3131764EA11D}"/>
            </a:ext>
          </a:extLst>
        </xdr:cNvPr>
        <xdr:cNvSpPr/>
      </xdr:nvSpPr>
      <xdr:spPr>
        <a:xfrm>
          <a:off x="952532" y="4459692"/>
          <a:ext cx="5312975" cy="3341107"/>
        </a:xfrm>
        <a:prstGeom prst="rect">
          <a:avLst/>
        </a:prstGeom>
        <a:solidFill>
          <a:srgbClr val="FF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BE" sz="1100"/>
        </a:p>
      </xdr:txBody>
    </xdr:sp>
    <xdr:clientData/>
  </xdr:twoCellAnchor>
  <xdr:twoCellAnchor>
    <xdr:from>
      <xdr:col>1</xdr:col>
      <xdr:colOff>342932</xdr:colOff>
      <xdr:row>6</xdr:row>
      <xdr:rowOff>32735</xdr:rowOff>
    </xdr:from>
    <xdr:to>
      <xdr:col>10</xdr:col>
      <xdr:colOff>169507</xdr:colOff>
      <xdr:row>24</xdr:row>
      <xdr:rowOff>116292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BB3F5F2-385F-1E15-87DA-A454F7BD2F82}"/>
            </a:ext>
          </a:extLst>
        </xdr:cNvPr>
        <xdr:cNvSpPr/>
      </xdr:nvSpPr>
      <xdr:spPr>
        <a:xfrm>
          <a:off x="952532" y="1118585"/>
          <a:ext cx="5312975" cy="3341107"/>
        </a:xfrm>
        <a:prstGeom prst="rect">
          <a:avLst/>
        </a:prstGeom>
        <a:solidFill>
          <a:srgbClr val="FF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BE" sz="1100"/>
        </a:p>
      </xdr:txBody>
    </xdr:sp>
    <xdr:clientData/>
  </xdr:twoCellAnchor>
  <xdr:twoCellAnchor>
    <xdr:from>
      <xdr:col>10</xdr:col>
      <xdr:colOff>169506</xdr:colOff>
      <xdr:row>6</xdr:row>
      <xdr:rowOff>32735</xdr:rowOff>
    </xdr:from>
    <xdr:to>
      <xdr:col>18</xdr:col>
      <xdr:colOff>605681</xdr:colOff>
      <xdr:row>24</xdr:row>
      <xdr:rowOff>116292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F49BCE5C-4321-343E-A26A-D76403C1EE04}"/>
            </a:ext>
          </a:extLst>
        </xdr:cNvPr>
        <xdr:cNvSpPr/>
      </xdr:nvSpPr>
      <xdr:spPr>
        <a:xfrm>
          <a:off x="6265506" y="1118585"/>
          <a:ext cx="5312975" cy="33411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BE" sz="1100"/>
        </a:p>
      </xdr:txBody>
    </xdr:sp>
    <xdr:clientData/>
  </xdr:twoCellAnchor>
  <xdr:twoCellAnchor>
    <xdr:from>
      <xdr:col>1</xdr:col>
      <xdr:colOff>28575</xdr:colOff>
      <xdr:row>3</xdr:row>
      <xdr:rowOff>92075</xdr:rowOff>
    </xdr:from>
    <xdr:to>
      <xdr:col>21</xdr:col>
      <xdr:colOff>533400</xdr:colOff>
      <xdr:row>45</xdr:row>
      <xdr:rowOff>111125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703BFA1-F255-7356-FF53-ACFFD2DBB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De Munster" refreshedDate="45769.643365393516" createdVersion="8" refreshedVersion="8" minRefreshableVersion="3" recordCount="552" xr:uid="{9A2C3CA7-D201-4693-8FC9-C8CBEF8B57E8}">
  <cacheSource type="worksheet">
    <worksheetSource ref="A1:W1048576" sheet="Values_Planning sheet"/>
  </cacheSource>
  <cacheFields count="23">
    <cacheField name="Material number" numFmtId="0">
      <sharedItems containsBlank="1" containsMixedTypes="1" containsNumber="1" containsInteger="1" minValue="150000276" maxValue="900000099"/>
    </cacheField>
    <cacheField name="Material name" numFmtId="0">
      <sharedItems containsBlank="1" containsMixedTypes="1" containsNumber="1" containsInteger="1" minValue="0" maxValue="1" count="249">
        <s v="ATH DADCO"/>
        <s v="ATH AoG"/>
        <s v="ATH BIRAC LOW SODA (70%) + FPH (30%)"/>
        <s v="ATH HYDRO"/>
        <s v="ATH  BIRAC WHITE BULK"/>
        <s v="CLAY MIXED"/>
        <s v="CLAY RED"/>
        <s v="BENTONITE OCMA"/>
        <s v="BENTONITE WYOMING"/>
        <s v="CHALK"/>
        <s v="DOLOMITE FLOUR"/>
        <s v="DOLOMITE SAND"/>
        <s v="FLY ASH SVA HIGH"/>
        <s v="DOLOMITE SPLIT 0-16 BARGE"/>
        <s v="WATER SOFTENING PELLETS"/>
        <s v="ATH ALCOA"/>
        <s v="LIMESTONE 0-4 MM MOHA"/>
        <s v="FLY ASH FBC WSK"/>
        <s v="DYNASYLAN 6598"/>
        <s v="DYNASYLAN OCTEO"/>
        <s v="LIMESTONE 0-4 MM MOHA S2"/>
        <s v="Silanil 276 Vinyltrimethoxysilane VTMO"/>
        <s v="MOHA 0-20 MM CONTENU"/>
        <s v="CBR MERGEL M70"/>
        <s v="CA-FELDSPAR GREENLAND 2MM BULK"/>
        <s v="ATH BIRAC LOW SODA"/>
        <s v="BAUXITE CRUDE GIBBSITE BULK"/>
        <s v="PALLET 2W HT 110X110 DOUBLEBOARD"/>
        <s v="PB VALVE 400X480X140 25 KG SIG010"/>
        <s v="BB 1000 KG - H=120 + LS"/>
        <s v="BB L6 (+DISCHARGE SPOUT) 120*87*87 (INT)"/>
        <s v="BB 88X88X150 VALVE IN OUT BBL7"/>
        <s v="BB L8 (+DISCHARGE SPOUT)180*87*87 (INT)"/>
        <s v="PALLET CP1 120X100"/>
        <s v="PALLET HT CP1 120X100 RECON"/>
        <s v="BASE SHEET 1150X120MU TRANSP"/>
        <s v="STRETCH HOOD 1100X600X150MM ZVM07"/>
        <s v="PB VALVE 540X400X120 A5PA02"/>
        <s v="PB VALVE 490X400X120 A5PA04"/>
        <s v="PB VALVE 600X500X150 A5PA06 SIB LOGO"/>
        <s v="PB VALVE 500X450X140 A5PA09"/>
        <s v="PB VALVE 620X400X120 A5PA03"/>
        <s v="PB VALVE 440X400X120 A5DS19"/>
        <s v="PB VALVE 400X480X120 A5DL05"/>
        <s v="PB VALVE 400X470X120 A5DEPG"/>
        <s v="BB 87X87X97 COATED VALVE IN OUT - 82W"/>
        <s v="BB 87X87X127 VALVE OUT LINER 085W"/>
        <s v="BB 92X92X147 COATED VALVE IN OUT 100W"/>
        <s v="PE BAG 450X490X150"/>
        <s v="PB VALVE 580X500X150 A5PA06 WATER SOLUBL"/>
        <s v="BB 180X88X88 160 VALVE IN GR BBL8MOSA"/>
        <s v="BB Q 160X107X107 VALVE IN OUT"/>
        <s v="BB 110X110X170 VALVE IN SG7HB/0C"/>
        <s v="PB VALVE 600X500X150 A5PA06 BLANCO"/>
        <s v="PALLET 4W HT 110X110 OPEN"/>
        <s v="BB 110X110X170 VALVE IN OUT COA SG7HB/UF"/>
        <s v="STRETCH HOOD 1050X2X375X120µ PE20"/>
        <s v="GF:NMT-LANXESSGLAS"/>
        <s v="GF:NMT-FIBREGLASS 3B"/>
        <s v="Ca-Carb M030 WS"/>
        <s v="ATH PGSG10 PO"/>
        <s v="Composite MAMB PO"/>
        <s v="Composite VULK PO"/>
        <s v="Ca-Carb MARL CS"/>
        <s v="ATH PGSG7 PO"/>
        <s v="Dolomite DL05 PO"/>
        <s v="Huntite SPX PO"/>
        <s v="ATH SG10S11 PS"/>
        <s v="Glass GL3B PO"/>
        <s v="Feldspar FFA DS"/>
        <s v="DO NOT USE"/>
        <s v="Composite SVA PO"/>
        <s v="ATH SG220E PRE-SIEVED PO"/>
        <s v="ATH SG200E PRE-SIEVED PO"/>
        <s v="ATH SG200E RESIDU PO"/>
        <s v="ATH SG220E RESIDU PO"/>
        <s v="ATH SG100 X PO"/>
        <s v="ATH SG200 PO"/>
        <s v="Ca-Carb A125 PO"/>
        <s v="Phosphorus Slag M75 PO"/>
        <s v="Phosphorus Slag M75PO 1000:B4S:H4:H:1000"/>
        <s v="PhosphorusSlag M75 PO1000:B4S:H4:NB:1000"/>
        <s v="Chalk M PO 1000:B4S:H4:NB:1000"/>
        <s v="Bentonite D90 PO"/>
        <s v="Bentonite D90 PO 25:PA:H4:H:1200"/>
        <s v="Bentonite D90 PO 1000:B4S:H4:NB:1000"/>
        <s v="Bentonite D90 PO 1000:B4S:NO:NB:1000"/>
        <s v="Ca-Carb CMPL WS"/>
        <s v="Dolomite DEPG PO"/>
        <s v="Dolomite DEPG PO 25:PA:S4:H:1600"/>
        <s v="Dolomite DEPG PO 1000:B4S:CP1:NB:1000"/>
        <s v="Dolomite DL05 PO 25:PA:H4:H:1600"/>
        <s v="Dolomite DL05 PO 1000:B4S:H4:NB:1000"/>
        <s v="Dolomite DL05 PO 1000:B4S:NO:NB:1000"/>
        <s v="Dolomite DS19 PO"/>
        <s v="Dolomite DS19 PO 25:PA:H4:H:1600"/>
        <s v="Dolomite DS19 PO 1000:B4S:H4:NB:1000"/>
        <s v="Dolomite DS19 PO 1000:B4S:NO:NB:1000"/>
        <s v="Ca-Carb I150 PO"/>
        <s v="Ca-Carb I150 PO 25:PA:H4:H:1200"/>
        <s v="Ca-Carb I150 PO 1000:B4S:H4:NB:1000"/>
        <s v="Ca-Carb I150 PO 1000:B4S:NO:NB:1000"/>
        <s v="Dolomite Clay PO 25:PA:S4:S:1200"/>
        <s v="Ca-Carb M0-1 WS"/>
        <s v="Ca-Carb M0-2 WS"/>
        <s v="Chalk PB38 PO"/>
        <s v="Chalk B38 PO 800:B4S:H4:NB:800"/>
        <s v="Chalk B38 PO 1000:B4S:H4:NB:1000"/>
        <s v="Bentonite A90 PO"/>
        <s v="Bentonite A90 PO 25:PA:S4:H:1200"/>
        <s v="Bentonite A90 PO 25:PA:H4:H:1200"/>
        <s v="Bentonite A90 PO 1000:B4S:H4:NB:1000"/>
        <s v="Glass Fibre G25 PO"/>
        <s v="Glass Fibre G25 PO 25:PA:H4:H:1400"/>
        <s v="Huntite H5 PO"/>
        <s v="Glass Fibre G25 PO 25:PA:NO:NB:25"/>
        <s v="Glass Fibre G75 PO"/>
        <s v="Glass Fibre G75 PO 25:PA:H4:H:1400"/>
        <s v="Glass Fibre G25 PO 1000:B4S:H4:NB:1000"/>
        <s v="ATH SG10 PO"/>
        <s v="ATH SG10 PO 20:PL:H4:H:1120"/>
        <s v="ATH SG10 PO 25:PA:H4:H:1250"/>
        <s v="ATH SG10 PO 25:PAS:CP1:H:1250"/>
        <s v="ATH SG63 PO"/>
        <s v="ATH SG63 PO 25:PA:H4:H:1200"/>
        <s v="ATH SG63 PO 1000:B4S:H4:NB:1000"/>
        <s v="ATH SG7HB PO"/>
        <s v="ATH SG7HB PO 1000:B4S:H4:NB:1000"/>
        <n v="0"/>
        <s v="ATH SG55 PO 1000:B4S:H4:NB:1000"/>
        <s v="ATH SG10S8 PS"/>
        <s v="ATH SG10S8 PS 1000:B4S:H4:H:1000"/>
        <s v="ATH SG10 PO 1000:B4S:H4:H:1000"/>
        <s v="ATH SG10 S8 PS 20:PL:H4:H:1120"/>
        <s v="ATH SG10S8 PS 25:PA:H4:H:1125"/>
        <s v="ATH SG200E PO 1000:B4S:H2:NB:1000"/>
        <s v="H-Magnesite SC10 PO"/>
        <s v="H-Magnesite C10 PO 20:PA:S4:H:1100"/>
        <s v="H-Magnesite C10 PO 15:PA:H4:H:825"/>
        <s v="H-Magnesite SC10 PO 800:B4S:H4:NB:800"/>
        <s v="Ca-Carb 170 PO"/>
        <s v="Ball Clay W100 PO"/>
        <s v="Ball Clay W100 PO 25:PA:S4:H:1400"/>
        <s v="Ball Clay W130 PO"/>
        <s v="Ball Clay W130 PO 25:PA:H4:H:1050"/>
        <s v="Ball Clay W130 PO 1000:B4S:H4:NB:1000"/>
        <s v="Composite WSK60 PO"/>
        <s v="Ca-Carb BKAL WS"/>
        <s v="Ca-Carb LMK A WS"/>
        <s v="Glass SGFL71 PO"/>
        <s v="Glass Fibre GL3B PO 1000:B4S:H4:NB:1000"/>
        <s v="ATH SG55LV PO 1000:B4S:S4:H:1000"/>
        <s v="ATH SG55 PO 25:PA:H4:H:1200"/>
        <s v="Huntite SPX PO 15:PA:H4:H:600"/>
        <s v="ATH A10 PO 25:PA:H4:H:1250"/>
        <s v="Ca-Carb Wigro AM PO 25:PA:H4:S:1050"/>
        <s v="ATH SG55LV PO 25:PA:H4:H:1200"/>
        <s v="ATH SG10S11 PS 1000:B4S:H4:H:1000"/>
        <s v="ATH SG10S11 PS 20:PL:H4:H:1120"/>
        <s v="ATH SG7HB PO 900:B4S:H4:NB:900"/>
        <s v="ATH A7 PO 25:PA:H4:H:1250"/>
        <s v="ATH SG30LV PO"/>
        <s v="ATH SG40 PO"/>
        <s v="ATH SG50 PO"/>
        <s v="ATH SG40 PO 1000:B4S:H4C:H:1000"/>
        <s v="ATH SG50 PO 25:PA:H4:H:1200"/>
        <s v="ATH SG40 PO 25:PA:H4:H:1200"/>
        <s v="ATH SG50 PO 850:B4S:H4:NB:850"/>
        <s v="ATH SG50 PO 1000:B4S:H4:H:1000"/>
        <s v="ATH SG7HB PO 1000:B4S:H4:H:1000"/>
        <s v="ATH SG30 LV PO 20:PA:H4:H:960"/>
        <s v="Composite DF2A PO"/>
        <s v="Composite DF2W PO"/>
        <s v="ATH SG55LV PO"/>
        <s v="ATH SG40 PO 1000:B4S:H4:H:1000"/>
        <s v="Toll Prototype Bagged"/>
        <s v="ATH SG55 PO 25:PA:CP1:H:1200"/>
        <s v="Bentonite D90 PO 1000:B4S:H2:NB:1000"/>
        <s v="Dolomite 0% PO"/>
        <s v="H-Magnesite 32-35% CS:BL"/>
        <s v="Silica SILEX CS"/>
        <s v="Limestone PB38 PO 1050:B4:H4:NB:1050"/>
        <n v="1"/>
        <s v="TOL Glass SGFL71 PO 1000:B4S:H4:NB:1000"/>
        <s v="Composite COMP PO"/>
        <s v="Huntite 10-15% CS:BL"/>
        <s v="ATH HM SG63C10 PO"/>
        <s v="ATH SG200 LVS PO 1000:B4:CP1:NB:1000"/>
        <s v="ATH SG200 LVS PO 25:PA:CP1:H:1000"/>
        <s v="ATH SG50 PO 950:B4S:H4:NB:950"/>
        <s v="Feldspar FFA 500 WS"/>
        <s v="ATH SG30LV PO 1000:B4S:H4:H:1000"/>
        <s v="Chalk B38 PO 750:B4S:H4:NB:750"/>
        <s v="Ball Clay W100/I150 MIX PO"/>
        <s v="TOL Glass Fibre GL3B PO"/>
        <s v="Bauxite G63 PO"/>
        <s v="Ca-Carb LMK B WS"/>
        <s v="Feldspar FFA 45 MP PO"/>
        <s v="ATH SG200 X PO"/>
        <s v="ATH SG200 X PO 1000:B4S:H4:NB:1000"/>
        <s v="ATH SG200 X PO 25:PA:H4:H:1200"/>
        <s v="ATH SG40 PO 500:B4S:H2:H:1000"/>
        <s v="ATH SG220E PO 1000:B4S:H2:H:1000"/>
        <s v="ATH SG 200E PO 25:PA:CP1:H:1050"/>
        <s v="ATH SG 220E PO 25:PA:CP1:H:1050"/>
        <s v="ATH SG100 X PO 1000:B4S:H4:NB:1000"/>
        <s v="ATH SG100 X PO 25:PA:H4:H:1200"/>
        <s v="Glass Fibre G75 PO 700:B4S:H4:NB:700"/>
        <s v="Sample/Prototype Bagged"/>
        <s v="Prototype bulk"/>
        <s v="Fly Ash SVI PO"/>
        <s v="ANKAL Limestone White PO"/>
        <s v="Sikron CR SF8000 PO 25:PE:S4:S:900"/>
        <s v="ROLLER BEARING 22313 EK"/>
        <s v="PM-M Mech. Bearings and Seals"/>
        <s v="PBA11"/>
        <s v="PBA20"/>
        <s v="PBA24"/>
        <s v="PBA25"/>
        <s v="PML05"/>
        <s v="PML06"/>
        <s v="PWP01"/>
        <s v="PSS13"/>
        <s v="PPM08"/>
        <s v="PML12"/>
        <s v="PML11"/>
        <s v="PPM14"/>
        <s v="PML15"/>
        <s v="PML16"/>
        <s v="PSS21"/>
        <s v="PML21"/>
        <s v="PML24"/>
        <s v="PBA99"/>
        <s v="PML01"/>
        <s v="PML02"/>
        <s v="PML03"/>
        <s v="PBA19"/>
        <s v="PBA07"/>
        <s v="PPM09"/>
        <s v="PWP01;PSS13"/>
        <s v="PML24;PML01;PML02;PML03"/>
        <s v="PML15;PML16;PSS21;PML21"/>
        <s v="PML05;PML06;PML12"/>
        <s v=""/>
        <s v="PBA11;PBA20;PBA24;PBA25;PBA19"/>
        <s v="Bulk Product"/>
        <s v="Packaged Product"/>
        <s v="Control room operators"/>
        <m/>
      </sharedItems>
    </cacheField>
    <cacheField name="Product type" numFmtId="0">
      <sharedItems containsBlank="1" containsMixedTypes="1" containsNumber="1" containsInteger="1" minValue="0" maxValue="1" count="36">
        <s v="Raw Material"/>
        <s v="Packaging"/>
        <s v="Toll production"/>
        <s v="Semi-finished product"/>
        <s v="Bulk Product"/>
        <s v="Packaged Product"/>
        <n v="1"/>
        <s v="Traded goods"/>
        <s v="Other"/>
        <s v="Maastricht Bigbag Machine H&amp;B"/>
        <s v="Maastricht Bagging Machine PE20"/>
        <s v="Maastricht BB Machine TBMA B"/>
        <s v="Maastricht Bagging Machine PE25"/>
        <s v="Maastricht Ball Mill 2"/>
        <s v="Maastricht Ball Mill 3"/>
        <s v="Maastricht Mogensen Sieve"/>
        <s v="Maastricht Marl Crusher"/>
        <s v="Maastricht Mixing Installation Borgakal"/>
        <s v="Maastricht Production Unit 12"/>
        <s v="Maastricht Production Unit 12-coating"/>
        <s v="Maastricht Filler Preparation"/>
        <s v="Maastricht Production unit 15"/>
        <s v="Maastricht Production Unit 16"/>
        <s v="Maastricht Crusher unit 21"/>
        <s v="Maastricht Production unit 21"/>
        <s v="Maastricht Roller Mill PE24"/>
        <s v="Maastricht Virtual Installation"/>
        <s v="Maastricht Pendle Mill 1"/>
        <s v="Maastricht Pendle Mill 2"/>
        <s v="Maastricht Pendle Mill 3"/>
        <s v="Maastricht Bigbag Machine TBMA"/>
        <s v="Maastricht Bagging Machine 7"/>
        <s v="Pneumex"/>
        <m/>
        <s v="01. Demand forecast"/>
        <n v="0"/>
      </sharedItems>
    </cacheField>
    <cacheField name="Product family" numFmtId="0">
      <sharedItems containsBlank="1" containsMixedTypes="1" containsNumber="1" containsInteger="1" minValue="0" maxValue="1" count="25">
        <s v="J000 - ATH"/>
        <s v="I002 - Clay"/>
        <s v="I001 - Bentonite"/>
        <s v="C000 - Calcium Carbonate"/>
        <s v="C003 - Dolomite"/>
        <s v="W003 - Mineral Composite"/>
        <s v="C002 - Limestone"/>
        <s v="Auxiliary"/>
        <s v="F002 - Feldspatic Minerals"/>
        <s v="R001 - Bauxite"/>
        <m/>
        <s v="T002 - Huntite"/>
        <s v="SV00 - Toll Processing"/>
        <s v="W001 - Slag"/>
        <s v="W000 - Other Materials"/>
        <s v="T003 - Hydromagnesite"/>
        <s v="Q000 - Aggregate"/>
        <n v="1"/>
        <s v="R000 - Aluminium Oxide"/>
        <s v="I000 - Ball Clay"/>
        <s v="SV01 - Testing/Analysis"/>
        <n v="0"/>
        <s v="Packaging machine"/>
        <s v="Mill machine"/>
        <s v="Other machine"/>
      </sharedItems>
    </cacheField>
    <cacheField name="SPC product" numFmtId="0">
      <sharedItems containsBlank="1" containsMixedTypes="1" containsNumber="1" containsInteger="1" minValue="0" maxValue="1"/>
    </cacheField>
    <cacheField name="Product cluster" numFmtId="0">
      <sharedItems containsBlank="1" containsMixedTypes="1" containsNumber="1" containsInteger="1" minValue="0" maxValue="1"/>
    </cacheField>
    <cacheField name="Product name" numFmtId="0">
      <sharedItems containsBlank="1" containsMixedTypes="1" containsNumber="1" containsInteger="1" minValue="0" maxValue="1"/>
    </cacheField>
    <cacheField name="Line type" numFmtId="0">
      <sharedItems containsBlank="1" count="8">
        <s v="03. Total demand"/>
        <s v="04. Inventory"/>
        <s v="06. Purchase receipt"/>
        <s v="01. Demand forecast"/>
        <s v="07. Capacity utilization"/>
        <s v="12. FTE requirements"/>
        <s v="13. Consolidation"/>
        <m/>
      </sharedItems>
    </cacheField>
    <cacheField name="Aux Column" numFmtId="0">
      <sharedItems containsBlank="1" containsMixedTypes="1" containsNumber="1" minValue="0" maxValue="6455.7866093118246"/>
    </cacheField>
    <cacheField name="Aux 2 Column" numFmtId="0">
      <sharedItems containsString="0" containsBlank="1" containsNumber="1" minValue="9.6372102807446208E-2" maxValue="41771657.733496599"/>
    </cacheField>
    <cacheField name="Starting stock" numFmtId="0">
      <sharedItems containsString="0" containsBlank="1" containsNumber="1" minValue="0" maxValue="5880128.4900000058"/>
    </cacheField>
    <cacheField name="04/2025" numFmtId="0">
      <sharedItems containsString="0" containsBlank="1" containsNumber="1" minValue="-31840.796211489109" maxValue="18667728.439011842"/>
    </cacheField>
    <cacheField name="05/2025" numFmtId="0">
      <sharedItems containsString="0" containsBlank="1" containsNumber="1" minValue="-26326.823589471878" maxValue="18168909.558373675"/>
    </cacheField>
    <cacheField name="06/2025" numFmtId="0">
      <sharedItems containsString="0" containsBlank="1" containsNumber="1" minValue="-946586.72657987103" maxValue="16407180.200371701"/>
    </cacheField>
    <cacheField name="07/2025" numFmtId="0">
      <sharedItems containsString="0" containsBlank="1" containsNumber="1" minValue="-11760.515566528071" maxValue="18041659.281850826"/>
    </cacheField>
    <cacheField name="08/2025" numFmtId="0">
      <sharedItems containsString="0" containsBlank="1" containsNumber="1" minValue="-23920.749197338377" maxValue="18166523.941037595"/>
    </cacheField>
    <cacheField name="09/2025" numFmtId="0">
      <sharedItems containsString="0" containsBlank="1" containsNumber="1" minValue="-36354.109475298043" maxValue="17501143.968471825"/>
    </cacheField>
    <cacheField name="10/2025" numFmtId="0">
      <sharedItems containsString="0" containsBlank="1" containsNumber="1" minValue="-40264.11939454807" maxValue="18274476.674943559"/>
    </cacheField>
    <cacheField name="11/2025" numFmtId="0">
      <sharedItems containsString="0" containsBlank="1" containsNumber="1" minValue="-38893.449394548072" maxValue="17452267.417113505"/>
    </cacheField>
    <cacheField name="12/2025" numFmtId="0">
      <sharedItems containsString="0" containsBlank="1" containsNumber="1" minValue="-242086.92637434974" maxValue="16186918.543300737"/>
    </cacheField>
    <cacheField name="01/2026" numFmtId="0">
      <sharedItems containsString="0" containsBlank="1" containsNumber="1" minValue="-41738.525894548075" maxValue="18000343.521150209"/>
    </cacheField>
    <cacheField name="02/2026" numFmtId="0">
      <sharedItems containsString="0" containsBlank="1" containsNumber="1" minValue="-42426.856894548073" maxValue="17455931.047515973"/>
    </cacheField>
    <cacheField name="03/2026" numFmtId="0">
      <sharedItems containsString="0" containsBlank="1" containsNumber="1" minValue="-955666.67783664167" maxValue="15876606.8683237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De Munster" refreshedDate="45799.475141319446" createdVersion="8" refreshedVersion="8" minRefreshableVersion="3" recordCount="1994" xr:uid="{962A0F39-3634-4747-B914-5559C5F455D2}">
  <cacheSource type="worksheet">
    <worksheetSource ref="A1:W1048576" sheet="Planning sheet"/>
  </cacheSource>
  <cacheFields count="24">
    <cacheField name="Material number" numFmtId="0">
      <sharedItems containsBlank="1" count="706">
        <s v=""/>
        <s v="150000276"/>
        <s v="150000304"/>
        <s v="150000305"/>
        <s v="150000477"/>
        <s v="150000478"/>
        <s v="150000479"/>
        <s v="150000480"/>
        <s v="150000481"/>
        <s v="150000482"/>
        <s v="150000483"/>
        <s v="150000484"/>
        <s v="150000485"/>
        <s v="150000486"/>
        <s v="150000493"/>
        <s v="150000495"/>
        <s v="150000497"/>
        <s v="150000518"/>
        <s v="150000530"/>
        <s v="150000543"/>
        <s v="150000544"/>
        <s v="150000553"/>
        <s v="150000555"/>
        <s v="150000557"/>
        <s v="150000558"/>
        <s v="150001454"/>
        <s v="150001665"/>
        <s v="150001927"/>
        <s v="150002520"/>
        <s v="150002727"/>
        <s v="300020946"/>
        <s v="300020959"/>
        <s v="300020977"/>
        <s v="300020978"/>
        <s v="300020979"/>
        <s v="300020980"/>
        <s v="300020982"/>
        <s v="300020983"/>
        <s v="300020985"/>
        <s v="300020986"/>
        <s v="300020987"/>
        <s v="300020988"/>
        <s v="300020989"/>
        <s v="300020991"/>
        <s v="300020992"/>
        <s v="300020993"/>
        <s v="300020994"/>
        <s v="300020995"/>
        <s v="300021025"/>
        <s v="300021028"/>
        <s v="300021036"/>
        <s v="300021060"/>
        <s v="300021061"/>
        <s v="300021063"/>
        <s v="300021064"/>
        <s v="300021075"/>
        <s v="300021080"/>
        <s v="300021082"/>
        <s v="300215804"/>
        <s v="400000455"/>
        <s v="400000456"/>
        <s v="500000932"/>
        <s v="500000933"/>
        <s v="500000934"/>
        <s v="500000935"/>
        <s v="500000936"/>
        <s v="500000937"/>
        <s v="500000938"/>
        <s v="500000999"/>
        <s v="500001000"/>
        <s v="500001010"/>
        <s v="500002405"/>
        <s v="500003756"/>
        <s v="500004004"/>
        <s v="500004010"/>
        <s v="500004017"/>
        <s v="500004019"/>
        <s v="500004042"/>
        <s v="500004109"/>
        <s v="600001046"/>
        <s v="600003728"/>
        <s v="600003796"/>
        <s v="600003798"/>
        <s v="600003800"/>
        <s v="600003804"/>
        <s v="600003805"/>
        <s v="600003806"/>
        <s v="600003808"/>
        <s v="600003809"/>
        <s v="600003812"/>
        <s v="600003814"/>
        <s v="600003815"/>
        <s v="600003816"/>
        <s v="600003818"/>
        <s v="600003819"/>
        <s v="600003820"/>
        <s v="600003821"/>
        <s v="600003822"/>
        <s v="600003823"/>
        <s v="600003824"/>
        <s v="600003825"/>
        <s v="600004440"/>
        <s v="600004441"/>
        <s v="600004443"/>
        <s v="600004444"/>
        <s v="600004476"/>
        <s v="600004538"/>
        <s v="600004539"/>
        <s v="600004609"/>
        <s v="600004610"/>
        <s v="600004611"/>
        <s v="600004643"/>
        <s v="600004644"/>
        <s v="600004645"/>
        <s v="600004646"/>
        <s v="600004693"/>
        <s v="600004694"/>
        <s v="600004695"/>
        <s v="600004698"/>
        <s v="600004699"/>
        <s v="600004700"/>
        <s v="600004705"/>
        <s v="600004708"/>
        <s v="600004709"/>
        <s v="600004710"/>
        <s v="600004711"/>
        <s v="600004713"/>
        <s v="600004714"/>
        <s v="600004715"/>
        <s v="600004717"/>
        <s v="600004718"/>
        <s v="600004720"/>
        <s v="600004722"/>
        <s v="600004742"/>
        <s v="600004744"/>
        <s v="600004747"/>
        <s v="600004748"/>
        <s v="600004749"/>
        <s v="600004755"/>
        <s v="600004897"/>
        <s v="600004898"/>
        <s v="600004899"/>
        <s v="600004900"/>
        <s v="600005114"/>
        <s v="600005116"/>
        <s v="600005117"/>
        <s v="600005119"/>
        <s v="600005121"/>
        <s v="600005122"/>
        <s v="600005133"/>
        <s v="600007746"/>
        <s v="600007749"/>
        <s v="600007751"/>
        <s v="600007760"/>
        <s v="600008400"/>
        <s v="600008402"/>
        <s v="600008421"/>
        <s v="600008696"/>
        <s v="600008971"/>
        <s v="600009121"/>
        <s v="600010048"/>
        <s v="600010251"/>
        <s v="600010252"/>
        <s v="600010264"/>
        <s v="600010301"/>
        <s v="600010606"/>
        <s v="600010662"/>
        <s v="600010663"/>
        <s v="600010763"/>
        <s v="600010770"/>
        <s v="600010772"/>
        <s v="600010779"/>
        <s v="600010790"/>
        <s v="600010800"/>
        <s v="600010802"/>
        <s v="600010876"/>
        <s v="600010878"/>
        <s v="600010881"/>
        <s v="600010896"/>
        <s v="600010940"/>
        <s v="600010980"/>
        <s v="600011018"/>
        <s v="600011021"/>
        <s v="600011089"/>
        <s v="600011090"/>
        <s v="600011097"/>
        <s v="600011101"/>
        <s v="600011104"/>
        <s v="600011105"/>
        <s v="600011112"/>
        <s v="600011114"/>
        <s v="600011122"/>
        <s v="600011140"/>
        <s v="600011229"/>
        <s v="600011417"/>
        <s v="600011946"/>
        <s v="600012111"/>
        <s v="600012847"/>
        <s v="600013550"/>
        <s v="600014547"/>
        <s v="600014639"/>
        <s v="600014649"/>
        <s v="600015185"/>
        <s v="600015327"/>
        <s v="600015356"/>
        <s v="600015389"/>
        <s v="600015390"/>
        <s v="600015391"/>
        <s v="600016284"/>
        <s v="600016286"/>
        <s v="600016304"/>
        <s v="600016328"/>
        <s v="600016754"/>
        <s v="600016755"/>
        <s v="600017073"/>
        <s v="600017195"/>
        <s v="609999998"/>
        <s v="609999999"/>
        <s v="700000026"/>
        <s v="700001164"/>
        <s v="700001291"/>
        <s v="700001910"/>
        <s v="700001929"/>
        <s v="810007427"/>
        <s v="900000099"/>
        <s v="SKR#SKR_T"/>
        <s v="SST#X3617"/>
        <s v="SST#X3619"/>
        <s v="SST#X9125"/>
        <s v="Z_MACH01"/>
        <s v="Z_MACH02"/>
        <s v="Z_MACH03"/>
        <s v="Z_MACH04"/>
        <s v="Z_MACH05"/>
        <s v="Z_MACH06"/>
        <s v="Z_MACH07"/>
        <s v="Z_MACH08"/>
        <s v="Z_MACH09"/>
        <s v="Z_MACH10"/>
        <s v="Z_MACH11"/>
        <s v="Z_MACH12"/>
        <s v="Z_MACH13"/>
        <s v="Z_MACH14"/>
        <s v="Z_MACH15"/>
        <s v="Z_MACH16"/>
        <s v="Z_MACH17"/>
        <s v="Z_MACH18"/>
        <s v="Z_MACH19"/>
        <s v="Z_MACH20"/>
        <s v="Z_MACH21"/>
        <s v="Z_MACH22"/>
        <s v="Z_MACH23"/>
        <s v="Z_MACH24"/>
        <s v="ZZ_GROUP01"/>
        <s v="ZZ_GROUP02"/>
        <s v="ZZ_GROUP03"/>
        <s v="ZZ_GROUP04"/>
        <s v="ZZ_GROUP05"/>
        <s v="ZZ_GROUP06"/>
        <s v="ZZ_GROUP07"/>
        <s v="ZZ_GROUP08"/>
        <s v="ZZ_GROUP09"/>
        <s v="ZZZ_PACKGROUP01"/>
        <s v="ZZZ_PACKGROUP02"/>
        <s v="ZZZ_PACKGROUP03"/>
        <s v="ZZZ_PACKGROUP04"/>
        <s v="ZZZZ_TRUCK01"/>
        <s v="ZZZZ_TRUCK02"/>
        <s v="ZZZZZ_CONTROLROOM"/>
        <m/>
        <s v="300021059" u="1"/>
        <s v="500000940" u="1"/>
        <s v="SJP#SJP_T" u="1"/>
        <s v="150000274" u="1"/>
        <s v="150000275" u="1"/>
        <s v="150000303" u="1"/>
        <s v="150000421" u="1"/>
        <s v="150000498" u="1"/>
        <s v="150000499" u="1"/>
        <s v="150000502" u="1"/>
        <s v="150000503" u="1"/>
        <s v="150000504" u="1"/>
        <s v="150000505" u="1"/>
        <s v="150000507" u="1"/>
        <s v="150000508" u="1"/>
        <s v="150000509" u="1"/>
        <s v="150000511" u="1"/>
        <s v="150000512" u="1"/>
        <s v="150000513" u="1"/>
        <s v="150000514" u="1"/>
        <s v="150000515" u="1"/>
        <s v="150000516" u="1"/>
        <s v="150000517" u="1"/>
        <s v="150000519" u="1"/>
        <s v="150000520" u="1"/>
        <s v="150000521" u="1"/>
        <s v="150000523" u="1"/>
        <s v="150000651" u="1"/>
        <s v="150000693" u="1"/>
        <s v="150001928" u="1"/>
        <s v="150002318" u="1"/>
        <s v="200003723" u="1"/>
        <s v="200003724" u="1"/>
        <s v="200003725" u="1"/>
        <s v="300021009" u="1"/>
        <s v="300021010" u="1"/>
        <s v="300021011" u="1"/>
        <s v="300021012" u="1"/>
        <s v="300021013" u="1"/>
        <s v="300021014" u="1"/>
        <s v="300021015" u="1"/>
        <s v="300021016" u="1"/>
        <s v="300021017" u="1"/>
        <s v="300021018" u="1"/>
        <s v="300021019" u="1"/>
        <s v="300021020" u="1"/>
        <s v="300021021" u="1"/>
        <s v="300021022" u="1"/>
        <s v="300021023" u="1"/>
        <s v="300021024" u="1"/>
        <s v="300021026" u="1"/>
        <s v="300021027" u="1"/>
        <s v="300021030" u="1"/>
        <s v="300021031" u="1"/>
        <s v="300021032" u="1"/>
        <s v="300021033" u="1"/>
        <s v="300021034" u="1"/>
        <s v="300021035" u="1"/>
        <s v="300021037" u="1"/>
        <s v="300021038" u="1"/>
        <s v="300021039" u="1"/>
        <s v="300021041" u="1"/>
        <s v="300021042" u="1"/>
        <s v="300021044" u="1"/>
        <s v="300021048" u="1"/>
        <s v="300021049" u="1"/>
        <s v="300021050" u="1"/>
        <s v="300021055" u="1"/>
        <s v="300021057" u="1"/>
        <s v="300021067" u="1"/>
        <s v="300021068" u="1"/>
        <s v="300021071" u="1"/>
        <s v="300021089" u="1"/>
        <s v="300216733" u="1"/>
        <s v="400000457" u="1"/>
        <s v="500000944" u="1"/>
        <s v="500000952" u="1"/>
        <s v="500000953" u="1"/>
        <s v="500000954" u="1"/>
        <s v="500000955" u="1"/>
        <s v="500000956" u="1"/>
        <s v="500000957" u="1"/>
        <s v="500000958" u="1"/>
        <s v="500000960" u="1"/>
        <s v="500000961" u="1"/>
        <s v="500000962" u="1"/>
        <s v="500000963" u="1"/>
        <s v="500000964" u="1"/>
        <s v="500000965" u="1"/>
        <s v="500000967" u="1"/>
        <s v="500000968" u="1"/>
        <s v="500000969" u="1"/>
        <s v="500000971" u="1"/>
        <s v="500000972" u="1"/>
        <s v="500000973" u="1"/>
        <s v="500000974" u="1"/>
        <s v="500000975" u="1"/>
        <s v="500000976" u="1"/>
        <s v="500000977" u="1"/>
        <s v="500000978" u="1"/>
        <s v="500000979" u="1"/>
        <s v="500000980" u="1"/>
        <s v="500000981" u="1"/>
        <s v="500000982" u="1"/>
        <s v="500000983" u="1"/>
        <s v="500000984" u="1"/>
        <s v="500000985" u="1"/>
        <s v="500000986" u="1"/>
        <s v="500000987" u="1"/>
        <s v="500000988" u="1"/>
        <s v="500000989" u="1"/>
        <s v="500000990" u="1"/>
        <s v="500000991" u="1"/>
        <s v="500000992" u="1"/>
        <s v="500000993" u="1"/>
        <s v="500000994" u="1"/>
        <s v="500000995" u="1"/>
        <s v="500000996" u="1"/>
        <s v="500000997" u="1"/>
        <s v="500000998" u="1"/>
        <s v="500001006" u="1"/>
        <s v="500001153" u="1"/>
        <s v="500001154" u="1"/>
        <s v="500001161" u="1"/>
        <s v="500001162" u="1"/>
        <s v="500001171" u="1"/>
        <s v="500001172" u="1"/>
        <s v="500001173" u="1"/>
        <s v="500001174" u="1"/>
        <s v="500002415" u="1"/>
        <s v="500002444" u="1"/>
        <s v="500004022" u="1"/>
        <s v="500004189" u="1"/>
        <s v="600003733" u="1"/>
        <s v="600003734" u="1"/>
        <s v="600003745" u="1"/>
        <s v="600003746" u="1"/>
        <s v="600003747" u="1"/>
        <s v="600003748" u="1"/>
        <s v="600003749" u="1"/>
        <s v="600003752" u="1"/>
        <s v="600003754" u="1"/>
        <s v="600003756" u="1"/>
        <s v="600003760" u="1"/>
        <s v="600003761" u="1"/>
        <s v="600003762" u="1"/>
        <s v="600003763" u="1"/>
        <s v="600003765" u="1"/>
        <s v="600003766" u="1"/>
        <s v="600003767" u="1"/>
        <s v="600003768" u="1"/>
        <s v="600003770" u="1"/>
        <s v="600003771" u="1"/>
        <s v="600003772" u="1"/>
        <s v="600003773" u="1"/>
        <s v="600003774" u="1"/>
        <s v="600003775" u="1"/>
        <s v="600003776" u="1"/>
        <s v="600003778" u="1"/>
        <s v="600003781" u="1"/>
        <s v="600003782" u="1"/>
        <s v="600003783" u="1"/>
        <s v="600003785" u="1"/>
        <s v="600003786" u="1"/>
        <s v="600003787" u="1"/>
        <s v="600003788" u="1"/>
        <s v="600003789" u="1"/>
        <s v="600003790" u="1"/>
        <s v="600003791" u="1"/>
        <s v="600003792" u="1"/>
        <s v="600003793" u="1"/>
        <s v="600003826" u="1"/>
        <s v="600003830" u="1"/>
        <s v="600003921" u="1"/>
        <s v="600003922" u="1"/>
        <s v="600003924" u="1"/>
        <s v="600004500" u="1"/>
        <s v="600004501" u="1"/>
        <s v="600004502" u="1"/>
        <s v="600004504" u="1"/>
        <s v="600004505" u="1"/>
        <s v="600004506" u="1"/>
        <s v="600004507" u="1"/>
        <s v="600004508" u="1"/>
        <s v="600004509" u="1"/>
        <s v="600004512" u="1"/>
        <s v="600004513" u="1"/>
        <s v="600004515" u="1"/>
        <s v="600004516" u="1"/>
        <s v="600004517" u="1"/>
        <s v="600004519" u="1"/>
        <s v="600004520" u="1"/>
        <s v="600004620" u="1"/>
        <s v="600004624" u="1"/>
        <s v="600004625" u="1"/>
        <s v="600004626" u="1"/>
        <s v="600004627" u="1"/>
        <s v="600004628" u="1"/>
        <s v="600004629" u="1"/>
        <s v="600004630" u="1"/>
        <s v="600004631" u="1"/>
        <s v="600004632" u="1"/>
        <s v="600004633" u="1"/>
        <s v="600004634" u="1"/>
        <s v="600004635" u="1"/>
        <s v="600004637" u="1"/>
        <s v="600004639" u="1"/>
        <s v="600004650" u="1"/>
        <s v="600004651" u="1"/>
        <s v="600004653" u="1"/>
        <s v="600004655" u="1"/>
        <s v="600004656" u="1"/>
        <s v="600004657" u="1"/>
        <s v="600004658" u="1"/>
        <s v="600004661" u="1"/>
        <s v="600004662" u="1"/>
        <s v="600004663" u="1"/>
        <s v="600004664" u="1"/>
        <s v="600004665" u="1"/>
        <s v="600004667" u="1"/>
        <s v="600004668" u="1"/>
        <s v="600004669" u="1"/>
        <s v="600004670" u="1"/>
        <s v="600004671" u="1"/>
        <s v="600004672" u="1"/>
        <s v="600004674" u="1"/>
        <s v="600004675" u="1"/>
        <s v="600004676" u="1"/>
        <s v="600004677" u="1"/>
        <s v="600004679" u="1"/>
        <s v="600004680" u="1"/>
        <s v="600004683" u="1"/>
        <s v="600004685" u="1"/>
        <s v="600004688" u="1"/>
        <s v="600004689" u="1"/>
        <s v="600004691" u="1"/>
        <s v="600004701" u="1"/>
        <s v="600004704" u="1"/>
        <s v="600004724" u="1"/>
        <s v="600004725" u="1"/>
        <s v="600004726" u="1"/>
        <s v="600004728" u="1"/>
        <s v="600004730" u="1"/>
        <s v="600004731" u="1"/>
        <s v="600004734" u="1"/>
        <s v="600004735" u="1"/>
        <s v="600004736" u="1"/>
        <s v="600004738" u="1"/>
        <s v="600004739" u="1"/>
        <s v="600004740" u="1"/>
        <s v="600004741" u="1"/>
        <s v="600004750" u="1"/>
        <s v="600004751" u="1"/>
        <s v="600004752" u="1"/>
        <s v="600004753" u="1"/>
        <s v="600004764" u="1"/>
        <s v="600004765" u="1"/>
        <s v="600004766" u="1"/>
        <s v="600004768" u="1"/>
        <s v="600004770" u="1"/>
        <s v="600004772" u="1"/>
        <s v="600004773" u="1"/>
        <s v="600004788" u="1"/>
        <s v="600004794" u="1"/>
        <s v="600004795" u="1"/>
        <s v="600004796" u="1"/>
        <s v="600004797" u="1"/>
        <s v="600004800" u="1"/>
        <s v="600004801" u="1"/>
        <s v="600004804" u="1"/>
        <s v="600004805" u="1"/>
        <s v="600004806" u="1"/>
        <s v="600004808" u="1"/>
        <s v="600004809" u="1"/>
        <s v="600004810" u="1"/>
        <s v="600004811" u="1"/>
        <s v="600004812" u="1"/>
        <s v="600004813" u="1"/>
        <s v="600004821" u="1"/>
        <s v="600004822" u="1"/>
        <s v="600004823" u="1"/>
        <s v="600004826" u="1"/>
        <s v="600004827" u="1"/>
        <s v="600004828" u="1"/>
        <s v="600004829" u="1"/>
        <s v="600004830" u="1"/>
        <s v="600004831" u="1"/>
        <s v="600004833" u="1"/>
        <s v="600004834" u="1"/>
        <s v="600004836" u="1"/>
        <s v="600004839" u="1"/>
        <s v="600004849" u="1"/>
        <s v="600004850" u="1"/>
        <s v="600004851" u="1"/>
        <s v="600004853" u="1"/>
        <s v="600004854" u="1"/>
        <s v="600004855" u="1"/>
        <s v="600004856" u="1"/>
        <s v="600004857" u="1"/>
        <s v="600004858" u="1"/>
        <s v="600004859" u="1"/>
        <s v="600004860" u="1"/>
        <s v="600004862" u="1"/>
        <s v="600004863" u="1"/>
        <s v="600004866" u="1"/>
        <s v="600004867" u="1"/>
        <s v="600004868" u="1"/>
        <s v="600004982" u="1"/>
        <s v="600004984" u="1"/>
        <s v="600004986" u="1"/>
        <s v="600004990" u="1"/>
        <s v="600005335" u="1"/>
        <s v="600007761" u="1"/>
        <s v="600007762" u="1"/>
        <s v="600007763" u="1"/>
        <s v="600007764" u="1"/>
        <s v="600007766" u="1"/>
        <s v="600007767" u="1"/>
        <s v="600007769" u="1"/>
        <s v="600008588" u="1"/>
        <s v="600008600" u="1"/>
        <s v="600008646" u="1"/>
        <s v="600008766" u="1"/>
        <s v="600008789" u="1"/>
        <s v="600008891" u="1"/>
        <s v="600009114" u="1"/>
        <s v="600009122" u="1"/>
        <s v="600009212" u="1"/>
        <s v="600010008" u="1"/>
        <s v="600010016" u="1"/>
        <s v="600010065" u="1"/>
        <s v="600010176" u="1"/>
        <s v="600010181" u="1"/>
        <s v="600010210" u="1"/>
        <s v="600010214" u="1"/>
        <s v="600010304" u="1"/>
        <s v="600010305" u="1"/>
        <s v="600010308" u="1"/>
        <s v="600010354" u="1"/>
        <s v="600010365" u="1"/>
        <s v="600010413" u="1"/>
        <s v="600010525" u="1"/>
        <s v="600010526" u="1"/>
        <s v="600010680" u="1"/>
        <s v="600010739" u="1"/>
        <s v="600010740" u="1"/>
        <s v="600010741" u="1"/>
        <s v="600010742" u="1"/>
        <s v="600010894" u="1"/>
        <s v="600010949" u="1"/>
        <s v="600011107" u="1"/>
        <s v="600011109" u="1"/>
        <s v="600011110" u="1"/>
        <s v="600011120" u="1"/>
        <s v="600011121" u="1"/>
        <s v="600011123" u="1"/>
        <s v="600011124" u="1"/>
        <s v="600011125" u="1"/>
        <s v="600011126" u="1"/>
        <s v="600011127" u="1"/>
        <s v="600011129" u="1"/>
        <s v="600011130" u="1"/>
        <s v="600011131" u="1"/>
        <s v="600011137" u="1"/>
        <s v="600011151" u="1"/>
        <s v="600011176" u="1"/>
        <s v="600011177" u="1"/>
        <s v="600011257" u="1"/>
        <s v="600012195" u="1"/>
        <s v="600013394" u="1"/>
        <s v="600013411" u="1"/>
        <s v="600014637" u="1"/>
        <s v="600014644" u="1"/>
        <s v="600015154" u="1"/>
        <s v="600015186" u="1"/>
        <s v="600015225" u="1"/>
        <s v="600015367" u="1"/>
        <s v="600015377" u="1"/>
        <s v="600015425" u="1"/>
        <s v="600015496" u="1"/>
        <s v="600015546" u="1"/>
        <s v="600015566" u="1"/>
        <s v="600015567" u="1"/>
        <s v="600015571" u="1"/>
        <s v="600016262" u="1"/>
        <s v="600016263" u="1"/>
        <s v="600016272" u="1"/>
        <s v="600016273" u="1"/>
        <s v="600016274" u="1"/>
        <s v="600016275" u="1"/>
        <s v="600016276" u="1"/>
        <s v="600016322" u="1"/>
        <s v="600016330" u="1"/>
        <s v="600016864" u="1"/>
        <s v="600017139" u="1"/>
        <s v="700001800" u="1"/>
        <s v="700002054" u="1"/>
        <s v="700002080" u="1"/>
        <s v="SLM_6048-" u="1"/>
        <s v="SST#X3613" u="1"/>
        <s v="SST#X3625" u="1"/>
        <s v="SST#X9006" u="1"/>
        <s v="SST#X9025" u="1"/>
        <s v="SST#X9117" u="1"/>
        <s v="Z_MACH20AVERAGE" u="1"/>
        <s v="Z_MACH25" u="1"/>
        <s v="Z_MACH26" u="1"/>
        <s v="Z_MACH27" u="1"/>
        <s v="Z_MACH28" u="1"/>
        <s v="Z_MACH29" u="1"/>
        <s v="Z_MACH30" u="1"/>
        <s v="Z_MACH30AVERAGE" u="1"/>
        <s v="Z_MACH31" u="1"/>
        <s v="Z_MACH32" u="1"/>
        <s v="Z_MACH33" u="1"/>
        <s v="Z_MACH34" u="1"/>
        <s v="Z_MACH36" u="1"/>
        <s v="Z_MACH37" u="1"/>
        <s v="Z_MACH38" u="1"/>
        <s v="Z_MACH39" u="1"/>
        <s v="600004641" u="1"/>
        <s v="600004786" u="1"/>
        <s v="600010769" u="1"/>
        <s v="600011074" u="1"/>
        <s v="Z_MACH40" u="1"/>
        <s v="Z_MACH35" u="1"/>
        <s v="150000491" u="1"/>
        <s v="SJP_T0173" u="1"/>
        <s v="SKR_TSG06" u="1"/>
        <s v="SKR_TSG22" u="1"/>
        <s v="X36135002" u="1"/>
        <s v="X36193920" u="1"/>
        <s v="X36194680" u="1"/>
        <s v="X36256520" u="1"/>
        <s v="X91253941" u="1"/>
        <s v="600011116" u="1"/>
      </sharedItems>
    </cacheField>
    <cacheField name="Material name" numFmtId="0">
      <sharedItems containsBlank="1" containsMixedTypes="1" containsNumber="1" containsInteger="1" minValue="0" maxValue="1"/>
    </cacheField>
    <cacheField name="Product type" numFmtId="0">
      <sharedItems containsBlank="1" containsMixedTypes="1" containsNumber="1" containsInteger="1" minValue="0" maxValue="1"/>
    </cacheField>
    <cacheField name="Product family" numFmtId="0">
      <sharedItems containsBlank="1" containsMixedTypes="1" containsNumber="1" containsInteger="1" minValue="0" maxValue="1"/>
    </cacheField>
    <cacheField name="SPC product" numFmtId="0">
      <sharedItems containsBlank="1" containsMixedTypes="1" containsNumber="1" containsInteger="1" minValue="0" maxValue="1"/>
    </cacheField>
    <cacheField name="Product cluster" numFmtId="0">
      <sharedItems containsBlank="1" containsMixedTypes="1" containsNumber="1" containsInteger="1" minValue="0" maxValue="1"/>
    </cacheField>
    <cacheField name="Product name" numFmtId="0">
      <sharedItems containsBlank="1" containsMixedTypes="1" containsNumber="1" containsInteger="1" minValue="0" maxValue="1"/>
    </cacheField>
    <cacheField name="Line type" numFmtId="0">
      <sharedItems containsBlank="1" count="15">
        <s v="01. Demand forecast"/>
        <s v="02. Dependent demand"/>
        <s v="03. Total demand"/>
        <s v="04. Inventory"/>
        <s v="05. Minimum target stock"/>
        <s v="06. Purchase receipt"/>
        <s v="07. Purchase plan"/>
        <s v="06. Production plan"/>
        <s v="07. Capacity utilization"/>
        <s v="08. Dependent requirements"/>
        <s v="09. Available capacity"/>
        <s v="10. Utilization rate"/>
        <s v="11. Shift availability"/>
        <s v="12. FTE requirements"/>
        <m/>
      </sharedItems>
    </cacheField>
    <cacheField name="Aux Column" numFmtId="0">
      <sharedItems containsBlank="1" containsMixedTypes="1" containsNumber="1" minValue="0" maxValue="50000"/>
    </cacheField>
    <cacheField name="Aux 2 Column" numFmtId="0">
      <sharedItems containsString="0" containsBlank="1" containsNumber="1" minValue="-5.2631578947368425E-2" maxValue="6240"/>
    </cacheField>
    <cacheField name="Starting stock" numFmtId="0">
      <sharedItems containsString="0" containsBlank="1" containsNumber="1" minValue="0" maxValue="66322"/>
    </cacheField>
    <cacheField name="05/2025" numFmtId="0">
      <sharedItems containsString="0" containsBlank="1" containsNumber="1" minValue="-1213.23" maxValue="64246"/>
    </cacheField>
    <cacheField name="06/2025" numFmtId="0">
      <sharedItems containsString="0" containsBlank="1" containsNumber="1" minValue="-345" maxValue="63926"/>
    </cacheField>
    <cacheField name="07/2025" numFmtId="0">
      <sharedItems containsString="0" containsBlank="1" containsNumber="1" minValue="-313.85000000000002" maxValue="63606"/>
    </cacheField>
    <cacheField name="08/2025" numFmtId="0">
      <sharedItems containsString="0" containsBlank="1" containsNumber="1" minValue="-305.20000000000005" maxValue="62838"/>
    </cacheField>
    <cacheField name="09/2025" numFmtId="0">
      <sharedItems containsString="0" containsBlank="1" containsNumber="1" minValue="-386.3" maxValue="61750"/>
    </cacheField>
    <cacheField name="10/2025" numFmtId="0">
      <sharedItems containsString="0" containsBlank="1" containsNumber="1" minValue="-337.55" maxValue="60214"/>
    </cacheField>
    <cacheField name="11/2025" numFmtId="0">
      <sharedItems containsString="0" containsBlank="1" containsNumber="1" minValue="-512.4860000000001" maxValue="58742"/>
    </cacheField>
    <cacheField name="12/2025" numFmtId="0">
      <sharedItems containsString="0" containsBlank="1" containsNumber="1" minValue="-642.7360000000001" maxValue="57270"/>
    </cacheField>
    <cacheField name="01/2026" numFmtId="0">
      <sharedItems containsString="0" containsBlank="1" containsNumber="1" minValue="-818.83400000000006" maxValue="55798"/>
    </cacheField>
    <cacheField name="02/2026" numFmtId="0">
      <sharedItems containsString="0" containsBlank="1" containsNumber="1" minValue="-999.10000000000014" maxValue="54326"/>
    </cacheField>
    <cacheField name="03/2026" numFmtId="0">
      <sharedItems containsString="0" containsBlank="1" containsNumber="1" minValue="-1182.4920000000002" maxValue="52790"/>
    </cacheField>
    <cacheField name="04/2026" numFmtId="0">
      <sharedItems containsString="0" containsBlank="1" containsNumber="1" minValue="-1360.6740000000002" maxValue="51254"/>
    </cacheField>
    <cacheField name="DIO" numFmtId="0" formula="'Aux Column'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er De Munster" refreshedDate="45826.568758449073" backgroundQuery="1" createdVersion="8" refreshedVersion="8" minRefreshableVersion="3" recordCount="0" supportSubquery="1" supportAdvancedDrill="1" xr:uid="{AF40B144-730E-486E-9B8D-26D4FFDDC97A}">
  <cacheSource type="external" connectionId="1"/>
  <cacheFields count="16">
    <cacheField name="[Range].[Product type].[Product type]" caption="Product type" numFmtId="0" hierarchy="2" level="1">
      <sharedItems count="1">
        <s v="Bulk Product"/>
      </sharedItems>
    </cacheField>
    <cacheField name="[Measures].[Sum of Starting stock 2]" caption="Sum of Starting stock 2" numFmtId="0" hierarchy="25" level="32767"/>
    <cacheField name="[Measures].[Sum of 06/2025 2]" caption="Sum of 06/2025 2" numFmtId="0" hierarchy="26" level="32767"/>
    <cacheField name="[Measures].[Sum of 07/2025 2]" caption="Sum of 07/2025 2" numFmtId="0" hierarchy="27" level="32767"/>
    <cacheField name="[Measures].[Sum of 08/2025 2]" caption="Sum of 08/2025 2" numFmtId="0" hierarchy="28" level="32767"/>
    <cacheField name="[Measures].[Sum of 09/2025 2]" caption="Sum of 09/2025 2" numFmtId="0" hierarchy="29" level="32767"/>
    <cacheField name="[Measures].[Sum of 10/2025 2]" caption="Sum of 10/2025 2" numFmtId="0" hierarchy="30" level="32767"/>
    <cacheField name="[Measures].[Sum of 11/2025 2]" caption="Sum of 11/2025 2" numFmtId="0" hierarchy="31" level="32767"/>
    <cacheField name="[Measures].[Sum of 12/2025 2]" caption="Sum of 12/2025 2" numFmtId="0" hierarchy="32" level="32767"/>
    <cacheField name="[Measures].[Sum of 01/2026]" caption="Sum of 01/2026" numFmtId="0" hierarchy="33" level="32767"/>
    <cacheField name="[Range].[Line type].[Line type]" caption="Line type" numFmtId="0" hierarchy="7" level="1">
      <sharedItems count="1">
        <s v="05. Minimum target stock"/>
      </sharedItems>
    </cacheField>
    <cacheField name="[Range].[Product family].[Product family]" caption="Product family" numFmtId="0" hierarchy="3" level="1">
      <sharedItems count="1">
        <s v="C002 - Limestone"/>
      </sharedItems>
    </cacheField>
    <cacheField name="[Range].[Material name].[Material name]" caption="Material name" numFmtId="0" hierarchy="1" level="1">
      <sharedItems count="2">
        <s v="Ca-Carb LMK A WS"/>
        <s v="Ca-Carb LMK B WS"/>
      </sharedItems>
    </cacheField>
    <cacheField name="[Range].[Product cluster].[Product cluster]" caption="Product cluster" numFmtId="0" hierarchy="5" level="1">
      <sharedItems containsSemiMixedTypes="0" containsNonDate="0" containsString="0"/>
    </cacheField>
    <cacheField name="[Measures].[Sum of 02/2026]" caption="Sum of 02/2026" numFmtId="0" hierarchy="34" level="32767"/>
    <cacheField name="[Measures].[Sum of 03/2026]" caption="Sum of 03/2026" numFmtId="0" hierarchy="35" level="32767"/>
  </cacheFields>
  <cacheHierarchies count="38">
    <cacheHierarchy uniqueName="[Range].[Material number]" caption="Material number" attribute="1" defaultMemberUniqueName="[Range].[Material number].[All]" allUniqueName="[Range].[Material number].[All]" dimensionUniqueName="[Range]" displayFolder="" count="0" memberValueDatatype="130" unbalanced="0"/>
    <cacheHierarchy uniqueName="[Range].[Material name]" caption="Material name" attribute="1" defaultMemberUniqueName="[Range].[Material name].[All]" allUniqueName="[Range].[Material name].[All]" dimensionUniqueName="[Range]" displayFolder="" count="2" memberValueDatatype="130" unbalanced="0">
      <fieldsUsage count="2">
        <fieldUsage x="-1"/>
        <fieldUsage x="12"/>
      </fieldsUsage>
    </cacheHierarchy>
    <cacheHierarchy uniqueName="[Range].[Product type]" caption="Product type" attribute="1" defaultMemberUniqueName="[Range].[Product type].[All]" allUniqueName="[Range].[Product typ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Product family]" caption="Product family" attribute="1" defaultMemberUniqueName="[Range].[Product family].[All]" allUniqueName="[Range].[Product family].[All]" dimensionUniqueName="[Range]" displayFolder="" count="2" memberValueDatatype="130" unbalanced="0">
      <fieldsUsage count="2">
        <fieldUsage x="-1"/>
        <fieldUsage x="11"/>
      </fieldsUsage>
    </cacheHierarchy>
    <cacheHierarchy uniqueName="[Range].[SPC product]" caption="SPC product" attribute="1" defaultMemberUniqueName="[Range].[SPC product].[All]" allUniqueName="[Range].[SPC product].[All]" dimensionUniqueName="[Range]" displayFolder="" count="0" memberValueDatatype="130" unbalanced="0"/>
    <cacheHierarchy uniqueName="[Range].[Product cluster]" caption="Product cluster" attribute="1" defaultMemberUniqueName="[Range].[Product cluster].[All]" allUniqueName="[Range].[Product cluster].[All]" dimensionUniqueName="[Range]" displayFolder="" count="2" memberValueDatatype="130" unbalanced="0">
      <fieldsUsage count="2">
        <fieldUsage x="-1"/>
        <fieldUsage x="13"/>
      </fieldsUsage>
    </cacheHierarchy>
    <cacheHierarchy uniqueName="[Range].[Product name]" caption="Product name" attribute="1" defaultMemberUniqueName="[Range].[Product name].[All]" allUniqueName="[Range].[Product name].[All]" dimensionUniqueName="[Range]" displayFolder="" count="0" memberValueDatatype="130" unbalanced="0"/>
    <cacheHierarchy uniqueName="[Range].[Line type]" caption="Line type" attribute="1" defaultMemberUniqueName="[Range].[Line type].[All]" allUniqueName="[Range].[Line type].[All]" dimensionUniqueName="[Range]" displayFolder="" count="2" memberValueDatatype="130" unbalanced="0">
      <fieldsUsage count="2">
        <fieldUsage x="-1"/>
        <fieldUsage x="10"/>
      </fieldsUsage>
    </cacheHierarchy>
    <cacheHierarchy uniqueName="[Range].[Aux Column]" caption="Aux Column" attribute="1" defaultMemberUniqueName="[Range].[Aux Column].[All]" allUniqueName="[Range].[Aux Column].[All]" dimensionUniqueName="[Range]" displayFolder="" count="0" memberValueDatatype="130" unbalanced="0"/>
    <cacheHierarchy uniqueName="[Range].[Aux 2 Column]" caption="Aux 2 Column" attribute="1" defaultMemberUniqueName="[Range].[Aux 2 Column].[All]" allUniqueName="[Range].[Aux 2 Column].[All]" dimensionUniqueName="[Range]" displayFolder="" count="0" memberValueDatatype="5" unbalanced="0"/>
    <cacheHierarchy uniqueName="[Range].[Starting stock]" caption="Starting stock" attribute="1" defaultMemberUniqueName="[Range].[Starting stock].[All]" allUniqueName="[Range].[Starting stock].[All]" dimensionUniqueName="[Range]" displayFolder="" count="0" memberValueDatatype="5" unbalanced="0"/>
    <cacheHierarchy uniqueName="[Range].[06/2025]" caption="06/2025" attribute="1" defaultMemberUniqueName="[Range].[06/2025].[All]" allUniqueName="[Range].[06/2025].[All]" dimensionUniqueName="[Range]" displayFolder="" count="0" memberValueDatatype="5" unbalanced="0"/>
    <cacheHierarchy uniqueName="[Range].[07/2025]" caption="07/2025" attribute="1" defaultMemberUniqueName="[Range].[07/2025].[All]" allUniqueName="[Range].[07/2025].[All]" dimensionUniqueName="[Range]" displayFolder="" count="0" memberValueDatatype="5" unbalanced="0"/>
    <cacheHierarchy uniqueName="[Range].[08/2025]" caption="08/2025" attribute="1" defaultMemberUniqueName="[Range].[08/2025].[All]" allUniqueName="[Range].[08/2025].[All]" dimensionUniqueName="[Range]" displayFolder="" count="0" memberValueDatatype="5" unbalanced="0"/>
    <cacheHierarchy uniqueName="[Range].[09/2025]" caption="09/2025" attribute="1" defaultMemberUniqueName="[Range].[09/2025].[All]" allUniqueName="[Range].[09/2025].[All]" dimensionUniqueName="[Range]" displayFolder="" count="0" memberValueDatatype="5" unbalanced="0"/>
    <cacheHierarchy uniqueName="[Range].[10/2025]" caption="10/2025" attribute="1" defaultMemberUniqueName="[Range].[10/2025].[All]" allUniqueName="[Range].[10/2025].[All]" dimensionUniqueName="[Range]" displayFolder="" count="0" memberValueDatatype="5" unbalanced="0"/>
    <cacheHierarchy uniqueName="[Range].[11/2025]" caption="11/2025" attribute="1" defaultMemberUniqueName="[Range].[11/2025].[All]" allUniqueName="[Range].[11/2025].[All]" dimensionUniqueName="[Range]" displayFolder="" count="0" memberValueDatatype="5" unbalanced="0"/>
    <cacheHierarchy uniqueName="[Range].[12/2025]" caption="12/2025" attribute="1" defaultMemberUniqueName="[Range].[12/2025].[All]" allUniqueName="[Range].[12/2025].[All]" dimensionUniqueName="[Range]" displayFolder="" count="0" memberValueDatatype="5" unbalanced="0"/>
    <cacheHierarchy uniqueName="[Range].[01/2026]" caption="01/2026" attribute="1" defaultMemberUniqueName="[Range].[01/2026].[All]" allUniqueName="[Range].[01/2026].[All]" dimensionUniqueName="[Range]" displayFolder="" count="0" memberValueDatatype="5" unbalanced="0"/>
    <cacheHierarchy uniqueName="[Range].[02/2026]" caption="02/2026" attribute="1" defaultMemberUniqueName="[Range].[02/2026].[All]" allUniqueName="[Range].[02/2026].[All]" dimensionUniqueName="[Range]" displayFolder="" count="0" memberValueDatatype="5" unbalanced="0"/>
    <cacheHierarchy uniqueName="[Range].[03/2026]" caption="03/2026" attribute="1" defaultMemberUniqueName="[Range].[03/2026].[All]" allUniqueName="[Range].[03/2026].[All]" dimensionUniqueName="[Range]" displayFolder="" count="0" memberValueDatatype="5" unbalanced="0"/>
    <cacheHierarchy uniqueName="[Range].[04/2026]" caption="04/2026" attribute="1" defaultMemberUniqueName="[Range].[04/2026].[All]" allUniqueName="[Range].[04/2026].[All]" dimensionUniqueName="[Range]" displayFolder="" count="0" memberValueDatatype="5" unbalanced="0"/>
    <cacheHierarchy uniqueName="[Range].[05/2026]" caption="05/2026" attribute="1" defaultMemberUniqueName="[Range].[05/2026].[All]" allUniqueName="[Range].[05/2026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Starting stock 2]" caption="Sum of Starting stock 2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06/2025 2]" caption="Sum of 06/2025 2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07/2025 2]" caption="Sum of 07/2025 2" measure="1" displayFolder="" measureGroup="Rang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08/2025 2]" caption="Sum of 08/2025 2" measure="1" displayFolder="" measureGroup="Rang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09/2025 2]" caption="Sum of 09/2025 2" measure="1" displayFolder="" measureGroup="Range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10/2025 2]" caption="Sum of 10/2025 2" measure="1" displayFolder="" measureGroup="Range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11/2025 2]" caption="Sum of 11/2025 2" measure="1" displayFolder="" measureGroup="Range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12/2025 2]" caption="Sum of 12/2025 2" measure="1" displayFolder="" measureGroup="Range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01/2026]" caption="Sum of 01/2026" measure="1" displayFolder="" measureGroup="Range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02/2026]" caption="Sum of 02/2026" measure="1" displayFolder="" measureGroup="Range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03/2026]" caption="Sum of 03/2026" measure="1" displayFolder="" measureGroup="Range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04/2026]" caption="Sum of 04/2026" measure="1" displayFolder="" measureGroup="Rang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05/2026]" caption="Sum of 05/2026" measure="1" displayFolder="" measureGroup="Range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er De Munster" refreshedDate="45826.568828124997" backgroundQuery="1" createdVersion="8" refreshedVersion="8" minRefreshableVersion="3" recordCount="0" supportSubquery="1" supportAdvancedDrill="1" xr:uid="{D57F7B9F-C999-4C11-981F-59C966971A52}">
  <cacheSource type="external" connectionId="1"/>
  <cacheFields count="15">
    <cacheField name="[Range].[Line type].[Line type]" caption="Line type" numFmtId="0" hierarchy="7" level="1">
      <sharedItems containsSemiMixedTypes="0" containsNonDate="0" containsString="0"/>
    </cacheField>
    <cacheField name="[Range].[Material number].[Material number]" caption="Material number" numFmtId="0" level="1">
      <sharedItems count="16">
        <s v="ZZ_GROUP01"/>
        <s v="ZZ_GROUP02"/>
        <s v="ZZ_GROUP03"/>
        <s v="ZZ_GROUP04"/>
        <s v="ZZ_GROUP05"/>
        <s v="ZZ_GROUP06"/>
        <s v="ZZ_GROUP07"/>
        <s v="ZZ_GROUP08"/>
        <s v="ZZ_GROUP09"/>
        <s v="ZZZ_PACKGROUP01"/>
        <s v="ZZZ_PACKGROUP02"/>
        <s v="ZZZ_PACKGROUP03"/>
        <s v="ZZZ_PACKGROUP04"/>
        <s v="ZZZZ_TRUCK01"/>
        <s v="ZZZZ_TRUCK02"/>
        <s v="ZZZZZ_CONTROLROOM"/>
      </sharedItems>
    </cacheField>
    <cacheField name="[Range].[Material name].[Material name]" caption="Material name" numFmtId="0" hierarchy="1" level="1">
      <sharedItems count="14">
        <s v="PWP01;PSS13"/>
        <s v="PML24;PML01;PML02;PML03"/>
        <s v="PML15;PML16;PSS21;PML21"/>
        <s v="PML05;PML06;PML12"/>
        <s v="PPM08"/>
        <s v="PPM14"/>
        <s v="PML11"/>
        <s v="PPM09"/>
        <s v=""/>
        <s v="PBA11;PBA20;PBA24;PBA25;PBA19"/>
        <s v="PBA07"/>
        <s v="Bulk Product"/>
        <s v="Packaged Product"/>
        <s v="Control room operators"/>
      </sharedItems>
    </cacheField>
    <cacheField name="[Measures].[Sum of 06/2025 2]" caption="Sum of 06/2025 2" numFmtId="0" hierarchy="26" level="32767"/>
    <cacheField name="[Measures].[Sum of 07/2025 2]" caption="Sum of 07/2025 2" numFmtId="0" hierarchy="27" level="32767"/>
    <cacheField name="[Measures].[Sum of 08/2025 2]" caption="Sum of 08/2025 2" numFmtId="0" hierarchy="28" level="32767"/>
    <cacheField name="[Measures].[Sum of 09/2025 2]" caption="Sum of 09/2025 2" numFmtId="0" hierarchy="29" level="32767"/>
    <cacheField name="[Measures].[Sum of 10/2025 2]" caption="Sum of 10/2025 2" numFmtId="0" hierarchy="30" level="32767"/>
    <cacheField name="[Measures].[Sum of 11/2025 2]" caption="Sum of 11/2025 2" numFmtId="0" hierarchy="31" level="32767"/>
    <cacheField name="[Measures].[Sum of 12/2025 2]" caption="Sum of 12/2025 2" numFmtId="0" hierarchy="32" level="32767"/>
    <cacheField name="[Measures].[Sum of 01/2026]" caption="Sum of 01/2026" numFmtId="0" hierarchy="33" level="32767"/>
    <cacheField name="[Measures].[Sum of 02/2026]" caption="Sum of 02/2026" numFmtId="0" hierarchy="34" level="32767"/>
    <cacheField name="[Measures].[Sum of 03/2026]" caption="Sum of 03/2026" numFmtId="0" hierarchy="35" level="32767"/>
    <cacheField name="[Measures].[Sum of 04/2026]" caption="Sum of 04/2026" numFmtId="0" hierarchy="36" level="32767"/>
    <cacheField name="[Measures].[Sum of 05/2026]" caption="Sum of 05/2026" numFmtId="0" hierarchy="37" level="32767"/>
  </cacheFields>
  <cacheHierarchies count="38">
    <cacheHierarchy uniqueName="[Range].[Material number]" caption="Material number" attribute="1" defaultMemberUniqueName="[Range].[Material number].[All]" allUniqueName="[Range].[Material number].[All]" dimensionUniqueName="[Range]" displayFolder="" count="2" memberValueDatatype="130" unbalanced="0">
      <fieldsUsage count="2">
        <fieldUsage x="-1"/>
        <fieldUsage x="1"/>
      </fieldsUsage>
    </cacheHierarchy>
    <cacheHierarchy uniqueName="[Range].[Material name]" caption="Material name" attribute="1" defaultMemberUniqueName="[Range].[Material name].[All]" allUniqueName="[Range].[Material name].[All]" dimensionUniqueName="[Range]" displayFolder="" count="2" memberValueDatatype="130" unbalanced="0">
      <fieldsUsage count="2">
        <fieldUsage x="-1"/>
        <fieldUsage x="2"/>
      </fieldsUsage>
    </cacheHierarchy>
    <cacheHierarchy uniqueName="[Range].[Product type]" caption="Product type" attribute="1" defaultMemberUniqueName="[Range].[Product type].[All]" allUniqueName="[Range].[Product type].[All]" dimensionUniqueName="[Range]" displayFolder="" count="0" memberValueDatatype="130" unbalanced="0"/>
    <cacheHierarchy uniqueName="[Range].[Product family]" caption="Product family" attribute="1" defaultMemberUniqueName="[Range].[Product family].[All]" allUniqueName="[Range].[Product family].[All]" dimensionUniqueName="[Range]" displayFolder="" count="0" memberValueDatatype="130" unbalanced="0"/>
    <cacheHierarchy uniqueName="[Range].[SPC product]" caption="SPC product" attribute="1" defaultMemberUniqueName="[Range].[SPC product].[All]" allUniqueName="[Range].[SPC product].[All]" dimensionUniqueName="[Range]" displayFolder="" count="0" memberValueDatatype="130" unbalanced="0"/>
    <cacheHierarchy uniqueName="[Range].[Product cluster]" caption="Product cluster" attribute="1" defaultMemberUniqueName="[Range].[Product cluster].[All]" allUniqueName="[Range].[Product cluster].[All]" dimensionUniqueName="[Range]" displayFolder="" count="0" memberValueDatatype="130" unbalanced="0"/>
    <cacheHierarchy uniqueName="[Range].[Product name]" caption="Product name" attribute="1" defaultMemberUniqueName="[Range].[Product name].[All]" allUniqueName="[Range].[Product name].[All]" dimensionUniqueName="[Range]" displayFolder="" count="0" memberValueDatatype="130" unbalanced="0"/>
    <cacheHierarchy uniqueName="[Range].[Line type]" caption="Line type" attribute="1" defaultMemberUniqueName="[Range].[Line type].[All]" allUniqueName="[Range].[Line typ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Aux Column]" caption="Aux Column" attribute="1" defaultMemberUniqueName="[Range].[Aux Column].[All]" allUniqueName="[Range].[Aux Column].[All]" dimensionUniqueName="[Range]" displayFolder="" count="0" memberValueDatatype="130" unbalanced="0"/>
    <cacheHierarchy uniqueName="[Range].[Aux 2 Column]" caption="Aux 2 Column" attribute="1" defaultMemberUniqueName="[Range].[Aux 2 Column].[All]" allUniqueName="[Range].[Aux 2 Column].[All]" dimensionUniqueName="[Range]" displayFolder="" count="0" memberValueDatatype="5" unbalanced="0"/>
    <cacheHierarchy uniqueName="[Range].[Starting stock]" caption="Starting stock" attribute="1" defaultMemberUniqueName="[Range].[Starting stock].[All]" allUniqueName="[Range].[Starting stock].[All]" dimensionUniqueName="[Range]" displayFolder="" count="0" memberValueDatatype="5" unbalanced="0"/>
    <cacheHierarchy uniqueName="[Range].[06/2025]" caption="06/2025" attribute="1" defaultMemberUniqueName="[Range].[06/2025].[All]" allUniqueName="[Range].[06/2025].[All]" dimensionUniqueName="[Range]" displayFolder="" count="0" memberValueDatatype="5" unbalanced="0"/>
    <cacheHierarchy uniqueName="[Range].[07/2025]" caption="07/2025" attribute="1" defaultMemberUniqueName="[Range].[07/2025].[All]" allUniqueName="[Range].[07/2025].[All]" dimensionUniqueName="[Range]" displayFolder="" count="0" memberValueDatatype="5" unbalanced="0"/>
    <cacheHierarchy uniqueName="[Range].[08/2025]" caption="08/2025" attribute="1" defaultMemberUniqueName="[Range].[08/2025].[All]" allUniqueName="[Range].[08/2025].[All]" dimensionUniqueName="[Range]" displayFolder="" count="0" memberValueDatatype="5" unbalanced="0"/>
    <cacheHierarchy uniqueName="[Range].[09/2025]" caption="09/2025" attribute="1" defaultMemberUniqueName="[Range].[09/2025].[All]" allUniqueName="[Range].[09/2025].[All]" dimensionUniqueName="[Range]" displayFolder="" count="0" memberValueDatatype="5" unbalanced="0"/>
    <cacheHierarchy uniqueName="[Range].[10/2025]" caption="10/2025" attribute="1" defaultMemberUniqueName="[Range].[10/2025].[All]" allUniqueName="[Range].[10/2025].[All]" dimensionUniqueName="[Range]" displayFolder="" count="0" memberValueDatatype="5" unbalanced="0"/>
    <cacheHierarchy uniqueName="[Range].[11/2025]" caption="11/2025" attribute="1" defaultMemberUniqueName="[Range].[11/2025].[All]" allUniqueName="[Range].[11/2025].[All]" dimensionUniqueName="[Range]" displayFolder="" count="0" memberValueDatatype="5" unbalanced="0"/>
    <cacheHierarchy uniqueName="[Range].[12/2025]" caption="12/2025" attribute="1" defaultMemberUniqueName="[Range].[12/2025].[All]" allUniqueName="[Range].[12/2025].[All]" dimensionUniqueName="[Range]" displayFolder="" count="0" memberValueDatatype="5" unbalanced="0"/>
    <cacheHierarchy uniqueName="[Range].[01/2026]" caption="01/2026" attribute="1" defaultMemberUniqueName="[Range].[01/2026].[All]" allUniqueName="[Range].[01/2026].[All]" dimensionUniqueName="[Range]" displayFolder="" count="0" memberValueDatatype="5" unbalanced="0"/>
    <cacheHierarchy uniqueName="[Range].[02/2026]" caption="02/2026" attribute="1" defaultMemberUniqueName="[Range].[02/2026].[All]" allUniqueName="[Range].[02/2026].[All]" dimensionUniqueName="[Range]" displayFolder="" count="0" memberValueDatatype="5" unbalanced="0"/>
    <cacheHierarchy uniqueName="[Range].[03/2026]" caption="03/2026" attribute="1" defaultMemberUniqueName="[Range].[03/2026].[All]" allUniqueName="[Range].[03/2026].[All]" dimensionUniqueName="[Range]" displayFolder="" count="0" memberValueDatatype="5" unbalanced="0"/>
    <cacheHierarchy uniqueName="[Range].[04/2026]" caption="04/2026" attribute="1" defaultMemberUniqueName="[Range].[04/2026].[All]" allUniqueName="[Range].[04/2026].[All]" dimensionUniqueName="[Range]" displayFolder="" count="0" memberValueDatatype="5" unbalanced="0"/>
    <cacheHierarchy uniqueName="[Range].[05/2026]" caption="05/2026" attribute="1" defaultMemberUniqueName="[Range].[05/2026].[All]" allUniqueName="[Range].[05/2026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Starting stock 2]" caption="Sum of Starting stock 2" measure="1" displayFolder="" measureGroup="Rang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06/2025 2]" caption="Sum of 06/2025 2" measure="1" displayFolder="" measureGroup="Rang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07/2025 2]" caption="Sum of 07/2025 2" measure="1" displayFolder="" measureGroup="Rang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08/2025 2]" caption="Sum of 08/2025 2" measure="1" displayFolder="" measureGroup="Range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09/2025 2]" caption="Sum of 09/2025 2" measure="1" displayFolder="" measureGroup="Range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10/2025 2]" caption="Sum of 10/2025 2" measure="1" displayFolder="" measureGroup="Range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11/2025 2]" caption="Sum of 11/2025 2" measure="1" displayFolder="" measureGroup="Range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12/2025 2]" caption="Sum of 12/2025 2" measure="1" displayFolder="" measureGroup="Range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01/2026]" caption="Sum of 01/2026" measure="1" displayFolder="" measureGroup="Range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02/2026]" caption="Sum of 02/2026" measure="1" displayFolder="" measureGroup="Range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03/2026]" caption="Sum of 03/2026" measure="1" displayFolder="" measureGroup="Range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04/2026]" caption="Sum of 04/2026" measure="1" displayFolder="" measureGroup="Range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05/2026]" caption="Sum of 05/2026" measure="1" displayFolder="" measureGroup="Range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2">
  <r>
    <n v="150000276"/>
    <x v="0"/>
    <x v="0"/>
    <x v="0"/>
    <m/>
    <m/>
    <m/>
    <x v="0"/>
    <n v="276"/>
    <m/>
    <m/>
    <n v="794231.4"/>
    <n v="879751.93200000003"/>
    <n v="867607.10399999993"/>
    <n v="758294.82"/>
    <n v="757697.83199999994"/>
    <n v="886206.46799999988"/>
    <n v="841684.6320000001"/>
    <n v="823984.75200000009"/>
    <n v="717219.12000000011"/>
    <n v="764651.1"/>
    <n v="784549.59600000014"/>
    <n v="759273.7919999999"/>
  </r>
  <r>
    <n v="150000276"/>
    <x v="0"/>
    <x v="0"/>
    <x v="0"/>
    <m/>
    <m/>
    <m/>
    <x v="1"/>
    <n v="271.99650843505214"/>
    <m/>
    <n v="860806.39"/>
    <n v="866885.51196352334"/>
    <n v="761484.96096938162"/>
    <n v="668053.07233590749"/>
    <n v="682347.84883671172"/>
    <n v="697230.95378526091"/>
    <n v="585469.49244485714"/>
    <n v="517584.0598766199"/>
    <n v="467141.7633943226"/>
    <n v="521916.42026297329"/>
    <n v="529947.11717451818"/>
    <n v="518367.95381392952"/>
    <n v="531697.95869931462"/>
  </r>
  <r>
    <n v="150000276"/>
    <x v="0"/>
    <x v="0"/>
    <x v="0"/>
    <m/>
    <m/>
    <m/>
    <x v="2"/>
    <n v="276"/>
    <m/>
    <m/>
    <n v="800400"/>
    <n v="772800"/>
    <n v="772800"/>
    <n v="772800"/>
    <n v="772800"/>
    <n v="772800"/>
    <n v="772800"/>
    <n v="772800"/>
    <n v="772800"/>
    <n v="772800"/>
    <n v="772800"/>
    <n v="772800"/>
  </r>
  <r>
    <n v="150000304"/>
    <x v="1"/>
    <x v="0"/>
    <x v="0"/>
    <m/>
    <m/>
    <m/>
    <x v="0"/>
    <n v="277"/>
    <m/>
    <m/>
    <n v="274686.49599999998"/>
    <n v="304159.29599999997"/>
    <n v="284707.24800000002"/>
    <n v="261865.82800000001"/>
    <n v="282054.696"/>
    <n v="290896.53600000002"/>
    <n v="297970.00799999997"/>
    <n v="297822.64400000003"/>
    <n v="276012.772"/>
    <n v="280875.78400000004"/>
    <n v="284412.52"/>
    <n v="281317.87600000005"/>
  </r>
  <r>
    <n v="150000304"/>
    <x v="1"/>
    <x v="0"/>
    <x v="0"/>
    <m/>
    <m/>
    <m/>
    <x v="1"/>
    <n v="277.29000354284119"/>
    <m/>
    <n v="800678.49"/>
    <n v="525704.41256674856"/>
    <n v="221226.67875653887"/>
    <n v="768091.3687836451"/>
    <n v="505951.38187437062"/>
    <n v="223601.39034687966"/>
    <n v="764270.31253482471"/>
    <n v="465988.34656377631"/>
    <n v="167853.89887461267"/>
    <n v="723422.16753292177"/>
    <n v="442252.32226050907"/>
    <n v="157542.03822286145"/>
    <n v="707799.64873331808"/>
  </r>
  <r>
    <n v="150000304"/>
    <x v="1"/>
    <x v="0"/>
    <x v="0"/>
    <m/>
    <m/>
    <m/>
    <x v="2"/>
    <n v="397.82000127477852"/>
    <m/>
    <m/>
    <n v="0"/>
    <n v="0"/>
    <n v="1193460.0038243355"/>
    <n v="0"/>
    <n v="0"/>
    <n v="1193460.0038243355"/>
    <n v="0"/>
    <n v="0"/>
    <n v="1193460.0038243355"/>
    <n v="0"/>
    <n v="0"/>
    <n v="1193460.0038243355"/>
  </r>
  <r>
    <n v="150000305"/>
    <x v="2"/>
    <x v="0"/>
    <x v="0"/>
    <m/>
    <m/>
    <m/>
    <x v="0"/>
    <n v="579"/>
    <m/>
    <m/>
    <n v="27386.699999999997"/>
    <n v="0"/>
    <n v="0"/>
    <n v="11826.075000000001"/>
    <n v="0"/>
    <n v="14938.199999999999"/>
    <n v="14938.199999999999"/>
    <n v="0"/>
    <n v="0"/>
    <n v="9958.7999999999993"/>
    <n v="8713.9499999999989"/>
    <n v="8713.9499999999989"/>
  </r>
  <r>
    <n v="150000305"/>
    <x v="2"/>
    <x v="0"/>
    <x v="0"/>
    <m/>
    <m/>
    <m/>
    <x v="1"/>
    <n v="613.06930693069307"/>
    <m/>
    <n v="61.92"/>
    <n v="-28936.258217821782"/>
    <n v="29918.395247524753"/>
    <n v="29918.395247524753"/>
    <n v="32110.118019801983"/>
    <n v="32110.118019801983"/>
    <n v="31006.593267326738"/>
    <n v="29903.068514851493"/>
    <n v="29903.068514851493"/>
    <n v="29903.068514851493"/>
    <n v="34071.939801980203"/>
    <n v="24845.246732673273"/>
    <n v="30332.217029702977"/>
  </r>
  <r>
    <n v="150000305"/>
    <x v="2"/>
    <x v="0"/>
    <x v="0"/>
    <m/>
    <m/>
    <m/>
    <x v="2"/>
    <n v="579"/>
    <m/>
    <m/>
    <n v="0"/>
    <n v="55584"/>
    <n v="0"/>
    <n v="13896"/>
    <n v="0"/>
    <n v="13896"/>
    <n v="13896"/>
    <n v="0"/>
    <n v="0"/>
    <n v="13896"/>
    <n v="0"/>
    <n v="13896"/>
  </r>
  <r>
    <n v="150000477"/>
    <x v="3"/>
    <x v="0"/>
    <x v="0"/>
    <m/>
    <m/>
    <m/>
    <x v="0"/>
    <n v="315"/>
    <m/>
    <m/>
    <n v="109305"/>
    <n v="0"/>
    <n v="0"/>
    <n v="0"/>
    <n v="0"/>
    <n v="0"/>
    <n v="0"/>
    <n v="0"/>
    <n v="0"/>
    <n v="0"/>
    <n v="0"/>
    <n v="0"/>
  </r>
  <r>
    <n v="150000477"/>
    <x v="3"/>
    <x v="0"/>
    <x v="0"/>
    <m/>
    <m/>
    <m/>
    <x v="1"/>
    <n v="304.52904897821361"/>
    <m/>
    <n v="105519.62"/>
    <n v="0"/>
    <n v="0"/>
    <n v="0"/>
    <n v="0"/>
    <n v="0"/>
    <n v="0"/>
    <n v="0"/>
    <n v="0"/>
    <n v="0"/>
    <n v="0"/>
    <n v="0"/>
    <n v="0"/>
  </r>
  <r>
    <n v="150000477"/>
    <x v="3"/>
    <x v="0"/>
    <x v="0"/>
    <m/>
    <m/>
    <m/>
    <x v="2"/>
    <n v="315"/>
    <m/>
    <m/>
    <n v="0"/>
    <n v="0"/>
    <n v="0"/>
    <n v="0"/>
    <n v="0"/>
    <n v="0"/>
    <n v="0"/>
    <n v="0"/>
    <n v="0"/>
    <n v="0"/>
    <n v="0"/>
    <n v="0"/>
  </r>
  <r>
    <n v="150000478"/>
    <x v="4"/>
    <x v="0"/>
    <x v="0"/>
    <m/>
    <m/>
    <m/>
    <x v="0"/>
    <n v="392"/>
    <m/>
    <m/>
    <n v="144425.736"/>
    <n v="134182.77600000001"/>
    <n v="133158.48000000001"/>
    <n v="118476.90400000001"/>
    <n v="117111.17599999999"/>
    <n v="121208.36"/>
    <n v="119842.632"/>
    <n v="124622.68000000001"/>
    <n v="100039.576"/>
    <n v="123256.95199999999"/>
    <n v="121891.224"/>
    <n v="122232.65599999999"/>
  </r>
  <r>
    <n v="150000478"/>
    <x v="4"/>
    <x v="0"/>
    <x v="0"/>
    <m/>
    <m/>
    <m/>
    <x v="1"/>
    <n v="367.00003660098827"/>
    <m/>
    <n v="150405.79"/>
    <n v="242730.88820760086"/>
    <n v="117105.67467897276"/>
    <n v="1093439.5420489479"/>
    <n v="982518.5519867749"/>
    <n v="872876.19005211978"/>
    <n v="759397.94373491127"/>
    <n v="647198.32554522052"/>
    <n v="530523.50890921731"/>
    <n v="436863.99856853532"/>
    <n v="321467.81006004999"/>
    <n v="207350.24967908245"/>
    <n v="1193913.1420692003"/>
  </r>
  <r>
    <n v="150000478"/>
    <x v="4"/>
    <x v="0"/>
    <x v="0"/>
    <m/>
    <m/>
    <m/>
    <x v="2"/>
    <n v="392"/>
    <m/>
    <m/>
    <n v="243040"/>
    <n v="0"/>
    <n v="1176000"/>
    <n v="0"/>
    <n v="0"/>
    <n v="0"/>
    <n v="0"/>
    <n v="0"/>
    <n v="0"/>
    <n v="0"/>
    <n v="0"/>
    <n v="1176000"/>
  </r>
  <r>
    <n v="150000479"/>
    <x v="5"/>
    <x v="0"/>
    <x v="1"/>
    <m/>
    <m/>
    <m/>
    <x v="0"/>
    <n v="18.150000535448477"/>
    <m/>
    <m/>
    <n v="2562.7800756053248"/>
    <n v="1926.1143568228631"/>
    <n v="2673.1683788619221"/>
    <n v="2626.2324774772528"/>
    <n v="3134.2146924633844"/>
    <n v="4295.306526717095"/>
    <n v="4103.3521210541912"/>
    <n v="4064.9104199201115"/>
    <n v="4163.101922816888"/>
    <n v="4261.3297257147351"/>
    <n v="4274.1436260927621"/>
    <n v="4295.4880267224489"/>
  </r>
  <r>
    <n v="150000479"/>
    <x v="5"/>
    <x v="0"/>
    <x v="1"/>
    <m/>
    <m/>
    <m/>
    <x v="1"/>
    <n v="18.099981190472121"/>
    <m/>
    <n v="8468.0400000000009"/>
    <n v="5912.3226559053383"/>
    <n v="3991.5164520100557"/>
    <n v="4040.7122008857591"/>
    <n v="4136.7145011200237"/>
    <n v="3726.1345277953542"/>
    <n v="2157.662557753802"/>
    <n v="3495.6131673535015"/>
    <n v="2156.9023585438026"/>
    <n v="3435.2678300644679"/>
    <n v="1900.6790248114798"/>
    <n v="3068.3088114088364"/>
    <n v="4214.6530201261976"/>
  </r>
  <r>
    <n v="150000479"/>
    <x v="5"/>
    <x v="0"/>
    <x v="1"/>
    <m/>
    <m/>
    <m/>
    <x v="2"/>
    <n v="18.150000535448477"/>
    <m/>
    <m/>
    <n v="0"/>
    <n v="0"/>
    <n v="2722.5000803172716"/>
    <n v="2722.5000803172716"/>
    <n v="2722.5000803172716"/>
    <n v="2722.5000803172716"/>
    <n v="5445.0001606345431"/>
    <n v="2722.5000803172716"/>
    <n v="5445.0001606345431"/>
    <n v="2722.5000803172716"/>
    <n v="5445.0001606345431"/>
    <n v="5445.0001606345431"/>
  </r>
  <r>
    <n v="150000480"/>
    <x v="6"/>
    <x v="0"/>
    <x v="1"/>
    <m/>
    <m/>
    <m/>
    <x v="0"/>
    <n v="20.699997682664012"/>
    <m/>
    <m/>
    <n v="1949.9397817069498"/>
    <n v="1140.7147722985658"/>
    <n v="1140.7147722985658"/>
    <n v="1169.96386902417"/>
    <n v="1150.4644712071004"/>
    <n v="1091.966277755892"/>
    <n v="1286.9602559265868"/>
    <n v="1257.7111592009826"/>
    <n v="1267.4608581095174"/>
    <n v="1325.9590515607258"/>
    <n v="1335.7087504692608"/>
    <n v="1335.7087504692608"/>
  </r>
  <r>
    <n v="150000480"/>
    <x v="6"/>
    <x v="0"/>
    <x v="1"/>
    <m/>
    <m/>
    <m/>
    <x v="1"/>
    <n v="20.700006869547295"/>
    <m/>
    <n v="3314.63"/>
    <n v="1364.6893528886449"/>
    <n v="3328.9751047605964"/>
    <n v="2188.2598262004535"/>
    <n v="1018.2954379336406"/>
    <n v="2972.8314865700354"/>
    <n v="1880.8647241876768"/>
    <n v="3698.9049275262764"/>
    <n v="2441.1932101394523"/>
    <n v="1173.7317895170718"/>
    <n v="2952.7731799134444"/>
    <n v="1617.0638366421661"/>
    <n v="3386.3555238029817"/>
  </r>
  <r>
    <n v="150000480"/>
    <x v="6"/>
    <x v="0"/>
    <x v="1"/>
    <m/>
    <m/>
    <m/>
    <x v="2"/>
    <n v="20.699997682664012"/>
    <m/>
    <m/>
    <n v="0"/>
    <n v="3104.9996523996019"/>
    <n v="0"/>
    <n v="0"/>
    <n v="3104.9996523996019"/>
    <n v="0"/>
    <n v="3104.9996523996019"/>
    <n v="0"/>
    <n v="0"/>
    <n v="3104.9996523996019"/>
    <n v="0"/>
    <n v="3104.9996523996019"/>
  </r>
  <r>
    <n v="150000481"/>
    <x v="7"/>
    <x v="0"/>
    <x v="2"/>
    <m/>
    <m/>
    <m/>
    <x v="0"/>
    <n v="150"/>
    <m/>
    <m/>
    <n v="5804.9999999999991"/>
    <n v="15963.75"/>
    <n v="16286.249999999998"/>
    <n v="16608.75"/>
    <n v="16286.249999999998"/>
    <n v="23219.999999999996"/>
    <n v="29347.5"/>
    <n v="24510"/>
    <n v="21768.75"/>
    <n v="21446.25"/>
    <n v="21607.499999999996"/>
    <n v="23058.75"/>
  </r>
  <r>
    <n v="150000481"/>
    <x v="7"/>
    <x v="0"/>
    <x v="2"/>
    <m/>
    <m/>
    <m/>
    <x v="1"/>
    <n v="166.79182219619898"/>
    <m/>
    <n v="20509.89"/>
    <n v="14055.046481007099"/>
    <n v="38002.182352826363"/>
    <n v="61590.715806923807"/>
    <n v="84820.64684329943"/>
    <n v="66711.224748347129"/>
    <n v="82589.806221425271"/>
    <n v="49956.986208738941"/>
    <n v="64401.158010929772"/>
    <n v="81893.450363756143"/>
    <n v="58046.38958525459"/>
    <n v="75717.983146941871"/>
    <n v="50077.910279831187"/>
  </r>
  <r>
    <n v="150000481"/>
    <x v="7"/>
    <x v="0"/>
    <x v="2"/>
    <m/>
    <m/>
    <m/>
    <x v="2"/>
    <n v="150"/>
    <m/>
    <m/>
    <n v="0"/>
    <n v="37500"/>
    <n v="37500"/>
    <n v="37500"/>
    <n v="0"/>
    <n v="37500"/>
    <n v="0"/>
    <n v="37500"/>
    <n v="37500"/>
    <n v="0"/>
    <n v="37500"/>
    <n v="0"/>
  </r>
  <r>
    <n v="150000482"/>
    <x v="8"/>
    <x v="0"/>
    <x v="2"/>
    <m/>
    <m/>
    <m/>
    <x v="0"/>
    <n v="400"/>
    <m/>
    <m/>
    <n v="57935.199999999997"/>
    <n v="55017.600000000006"/>
    <n v="42096.800000000003"/>
    <n v="37095.199999999997"/>
    <n v="55434.400000000009"/>
    <n v="62103.200000000004"/>
    <n v="47515.200000000004"/>
    <n v="75024"/>
    <n v="55434.400000000009"/>
    <n v="71689.600000000006"/>
    <n v="68772"/>
    <n v="74190.399999999994"/>
  </r>
  <r>
    <n v="150000482"/>
    <x v="8"/>
    <x v="0"/>
    <x v="2"/>
    <m/>
    <m/>
    <m/>
    <x v="1"/>
    <n v="404.97012202537803"/>
    <m/>
    <n v="49946.99"/>
    <n v="52037.445769895006"/>
    <n v="57081.753609843108"/>
    <n v="14461.888027648274"/>
    <n v="381875.89087663678"/>
    <n v="325752.70154562773"/>
    <n v="262877.85034021159"/>
    <n v="214772.25948506096"/>
    <n v="543786.18542335916"/>
    <n v="487662.99609235005"/>
    <n v="415082.63094247377"/>
    <n v="345456.11786265048"/>
    <n v="270343.87950987148"/>
  </r>
  <r>
    <n v="150000482"/>
    <x v="8"/>
    <x v="0"/>
    <x v="2"/>
    <m/>
    <m/>
    <m/>
    <x v="2"/>
    <n v="400"/>
    <m/>
    <m/>
    <n v="60000"/>
    <n v="60000"/>
    <n v="0"/>
    <n v="400000"/>
    <n v="0"/>
    <n v="0"/>
    <n v="0"/>
    <n v="400000"/>
    <n v="0"/>
    <n v="0"/>
    <n v="0"/>
    <n v="0"/>
  </r>
  <r>
    <n v="150000483"/>
    <x v="9"/>
    <x v="0"/>
    <x v="3"/>
    <m/>
    <m/>
    <m/>
    <x v="0"/>
    <n v="17.709999993759872"/>
    <m/>
    <m/>
    <n v="24799.702611261811"/>
    <n v="23902.496301577939"/>
    <n v="13412.084065274246"/>
    <n v="26847.173420540385"/>
    <n v="21233.882662518226"/>
    <n v="19209.417143231552"/>
    <n v="28112.464370094556"/>
    <n v="15758.62364444744"/>
    <n v="17737.078583750332"/>
    <n v="28181.480240070239"/>
    <n v="28342.517270013497"/>
    <n v="28480.54900996486"/>
  </r>
  <r>
    <n v="150000483"/>
    <x v="9"/>
    <x v="0"/>
    <x v="3"/>
    <m/>
    <m/>
    <m/>
    <x v="1"/>
    <n v="18.460012694894012"/>
    <m/>
    <n v="28646.34"/>
    <n v="8334.381911528837"/>
    <n v="8340.639855832409"/>
    <n v="8205.5679429438696"/>
    <n v="7911.4445606761228"/>
    <n v="7930.3291536630022"/>
    <n v="10059.414717828604"/>
    <n v="8446.4157285741549"/>
    <n v="8634.4309578716529"/>
    <n v="9529.2062332058595"/>
    <n v="7844.2685744794135"/>
    <n v="8760.4759245523946"/>
    <n v="9532.8059356813737"/>
  </r>
  <r>
    <n v="150000483"/>
    <x v="9"/>
    <x v="0"/>
    <x v="3"/>
    <m/>
    <m/>
    <m/>
    <x v="2"/>
    <n v="17.709999993759872"/>
    <m/>
    <m/>
    <n v="5312.9999981279616"/>
    <n v="23908.499991575827"/>
    <n v="13282.499995319904"/>
    <n v="26564.999990639808"/>
    <n v="21251.999992511846"/>
    <n v="21251.999992511846"/>
    <n v="26564.999990639808"/>
    <n v="15938.999994383885"/>
    <n v="18595.499993447866"/>
    <n v="26564.999990639808"/>
    <n v="29221.499989703789"/>
    <n v="29221.499989703789"/>
  </r>
  <r>
    <n v="150000484"/>
    <x v="10"/>
    <x v="0"/>
    <x v="4"/>
    <m/>
    <m/>
    <m/>
    <x v="0"/>
    <n v="28.699999488583913"/>
    <m/>
    <m/>
    <n v="11725.241291063516"/>
    <n v="1768.2069684916548"/>
    <n v="1536.310972623897"/>
    <n v="884.10348424582742"/>
    <n v="1101.5059803718507"/>
    <n v="1768.2069684916548"/>
    <n v="2000.1029643594129"/>
    <n v="1782.7004682333898"/>
    <n v="1768.2069684916548"/>
    <n v="28798.583986827201"/>
    <n v="29015.98648295322"/>
    <n v="29856.609467973842"/>
  </r>
  <r>
    <n v="150000484"/>
    <x v="10"/>
    <x v="0"/>
    <x v="4"/>
    <m/>
    <m/>
    <m/>
    <x v="1"/>
    <n v="30.307593086249888"/>
    <m/>
    <n v="3524.47"/>
    <n v="9327.0102343279723"/>
    <n v="9278.2150094591088"/>
    <n v="9474.3051367271473"/>
    <n v="9449.9075242927156"/>
    <n v="9195.9298942299411"/>
    <n v="9147.1346693610794"/>
    <n v="9762.6818849428146"/>
    <n v="9698.5813255653957"/>
    <n v="9649.7861006965322"/>
    <n v="9242.6035875827638"/>
    <n v="9515.0688494281494"/>
    <n v="9809.0525023647751"/>
  </r>
  <r>
    <n v="150000484"/>
    <x v="10"/>
    <x v="0"/>
    <x v="4"/>
    <m/>
    <m/>
    <m/>
    <x v="2"/>
    <n v="28.699999488583913"/>
    <m/>
    <m/>
    <n v="17219.999693150348"/>
    <n v="1721.9999693150348"/>
    <n v="1721.9999693150348"/>
    <n v="860.99998465751742"/>
    <n v="860.99998465751742"/>
    <n v="1721.9999693150348"/>
    <n v="2582.9999539725522"/>
    <n v="1721.9999693150348"/>
    <n v="1721.9999693150348"/>
    <n v="28412.999493698073"/>
    <n v="29273.999478355592"/>
    <n v="30134.999463013108"/>
  </r>
  <r>
    <n v="150000485"/>
    <x v="11"/>
    <x v="0"/>
    <x v="4"/>
    <m/>
    <m/>
    <m/>
    <x v="0"/>
    <n v="12.160000319423901"/>
    <m/>
    <m/>
    <n v="18711.273451515444"/>
    <n v="1270.1485133647848"/>
    <n v="10190.396427685535"/>
    <n v="403.06753058794402"/>
    <n v="17139.435330225751"/>
    <n v="11520.773422632425"/>
    <n v="21122.054314842833"/>
    <n v="11176.268453582828"/>
    <n v="21135.491115195797"/>
    <n v="14125.238771047594"/>
    <n v="22544.628432211597"/>
    <n v="15883.988257247151"/>
  </r>
  <r>
    <n v="150000485"/>
    <x v="11"/>
    <x v="0"/>
    <x v="4"/>
    <m/>
    <m/>
    <m/>
    <x v="1"/>
    <n v="6.9596698188458257"/>
    <m/>
    <n v="45370.7"/>
    <n v="34661.466308232062"/>
    <n v="33934.507916644157"/>
    <n v="28102.123657036067"/>
    <n v="27871.431481550786"/>
    <n v="18061.825589576329"/>
    <n v="11468.011693767588"/>
    <n v="3137.2103642411262"/>
    <n v="3004.2737110313515"/>
    <n v="3017.3857289700554"/>
    <n v="3075.7425604010778"/>
    <n v="3117.5075389839699"/>
    <n v="3004.4198640975437"/>
  </r>
  <r>
    <n v="150000485"/>
    <x v="11"/>
    <x v="0"/>
    <x v="4"/>
    <m/>
    <m/>
    <m/>
    <x v="2"/>
    <n v="12.160000319423901"/>
    <m/>
    <m/>
    <n v="0"/>
    <n v="0"/>
    <n v="0"/>
    <n v="0"/>
    <n v="0"/>
    <n v="0"/>
    <n v="6566.4001724889067"/>
    <n v="10944.000287481511"/>
    <n v="21158.400555797587"/>
    <n v="14227.200373725964"/>
    <n v="22617.600594128457"/>
    <n v="15686.400412056832"/>
  </r>
  <r>
    <n v="150000486"/>
    <x v="12"/>
    <x v="0"/>
    <x v="5"/>
    <m/>
    <m/>
    <m/>
    <x v="0"/>
    <n v="0"/>
    <m/>
    <m/>
    <n v="0"/>
    <n v="0"/>
    <n v="0"/>
    <n v="0"/>
    <n v="0"/>
    <n v="0"/>
    <n v="0"/>
    <n v="0"/>
    <n v="0"/>
    <n v="0"/>
    <n v="0"/>
    <n v="0"/>
  </r>
  <r>
    <n v="150000486"/>
    <x v="12"/>
    <x v="0"/>
    <x v="5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150000486"/>
    <x v="12"/>
    <x v="0"/>
    <x v="5"/>
    <m/>
    <m/>
    <m/>
    <x v="2"/>
    <n v="0"/>
    <m/>
    <m/>
    <n v="0"/>
    <n v="0"/>
    <n v="0"/>
    <n v="0"/>
    <n v="0"/>
    <n v="0"/>
    <n v="0"/>
    <n v="0"/>
    <n v="0"/>
    <n v="0"/>
    <n v="0"/>
    <n v="0"/>
  </r>
  <r>
    <n v="150000493"/>
    <x v="13"/>
    <x v="0"/>
    <x v="4"/>
    <m/>
    <m/>
    <m/>
    <x v="0"/>
    <n v="16"/>
    <m/>
    <m/>
    <n v="0"/>
    <n v="0"/>
    <n v="0"/>
    <n v="0"/>
    <n v="0"/>
    <n v="0"/>
    <n v="0"/>
    <n v="0"/>
    <n v="0"/>
    <n v="0"/>
    <n v="0"/>
    <n v="0"/>
  </r>
  <r>
    <n v="150000493"/>
    <x v="13"/>
    <x v="0"/>
    <x v="4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150000493"/>
    <x v="13"/>
    <x v="0"/>
    <x v="4"/>
    <m/>
    <m/>
    <m/>
    <x v="2"/>
    <n v="16"/>
    <m/>
    <m/>
    <n v="0"/>
    <n v="9600"/>
    <n v="0"/>
    <n v="0"/>
    <n v="0"/>
    <n v="0"/>
    <n v="0"/>
    <n v="0"/>
    <n v="0"/>
    <n v="0"/>
    <n v="0"/>
    <n v="0"/>
  </r>
  <r>
    <n v="150000495"/>
    <x v="14"/>
    <x v="0"/>
    <x v="3"/>
    <m/>
    <m/>
    <m/>
    <x v="0"/>
    <n v="6.9999999999999991"/>
    <m/>
    <m/>
    <n v="2840.7609999999995"/>
    <n v="3291.7219999999993"/>
    <n v="3618.9999999999995"/>
    <n v="2714.2709999999997"/>
    <n v="2571.8419999999992"/>
    <n v="3686.1929999999988"/>
    <n v="3248.7559999999994"/>
    <n v="3001.5229999999997"/>
    <n v="2558.5699999999997"/>
    <n v="3085.5579999999995"/>
    <n v="3072.5589999999993"/>
    <n v="3106.0749999999994"/>
  </r>
  <r>
    <n v="150000495"/>
    <x v="14"/>
    <x v="0"/>
    <x v="3"/>
    <m/>
    <m/>
    <m/>
    <x v="1"/>
    <n v="10.896584843953264"/>
    <m/>
    <n v="7170.04"/>
    <n v="2747.9552488723543"/>
    <n v="239.0601748914915"/>
    <n v="162.78408098381865"/>
    <n v="187.2687071281818"/>
    <n v="106.56859977386448"/>
    <n v="252.59373326768352"/>
    <n v="98.864714289191454"/>
    <n v="3.0946300956863539"/>
    <n v="269.95199292410189"/>
    <n v="43.368407678937906"/>
    <n v="163.91732580759336"/>
    <n v="232.29339570340045"/>
  </r>
  <r>
    <n v="150000495"/>
    <x v="14"/>
    <x v="0"/>
    <x v="3"/>
    <m/>
    <m/>
    <m/>
    <x v="2"/>
    <n v="6.9999999999999991"/>
    <m/>
    <m/>
    <n v="0"/>
    <n v="1679.9999999999998"/>
    <n v="3569.9999999999995"/>
    <n v="2729.9999999999995"/>
    <n v="2519.9999999999995"/>
    <n v="3779.9999999999995"/>
    <n v="3149.9999999999995"/>
    <n v="2939.9999999999995"/>
    <n v="2729.9999999999995"/>
    <n v="2939.9999999999995"/>
    <n v="3149.9999999999995"/>
    <n v="3149.9999999999995"/>
  </r>
  <r>
    <n v="150000497"/>
    <x v="15"/>
    <x v="0"/>
    <x v="0"/>
    <m/>
    <m/>
    <m/>
    <x v="0"/>
    <n v="293"/>
    <m/>
    <m/>
    <n v="0"/>
    <n v="0"/>
    <n v="0"/>
    <n v="0"/>
    <n v="0"/>
    <n v="0"/>
    <n v="0"/>
    <n v="104.89399999999999"/>
    <n v="314.68199999999996"/>
    <n v="104.89399999999999"/>
    <n v="209.78799999999998"/>
    <n v="104.89399999999999"/>
  </r>
  <r>
    <n v="150000497"/>
    <x v="15"/>
    <x v="0"/>
    <x v="0"/>
    <m/>
    <m/>
    <m/>
    <x v="1"/>
    <n v="330"/>
    <m/>
    <n v="13200"/>
    <n v="13200"/>
    <n v="13200"/>
    <n v="13200"/>
    <n v="13200"/>
    <n v="13200"/>
    <n v="13200"/>
    <n v="13200"/>
    <n v="13081.86"/>
    <n v="12727.440000000002"/>
    <n v="12609.300000000003"/>
    <n v="12373.020000000002"/>
    <n v="12254.880000000003"/>
  </r>
  <r>
    <n v="150000497"/>
    <x v="15"/>
    <x v="0"/>
    <x v="0"/>
    <m/>
    <m/>
    <m/>
    <x v="2"/>
    <n v="293"/>
    <m/>
    <m/>
    <n v="0"/>
    <n v="0"/>
    <n v="0"/>
    <n v="0"/>
    <n v="0"/>
    <n v="0"/>
    <n v="0"/>
    <n v="0"/>
    <n v="0"/>
    <n v="0"/>
    <n v="0"/>
    <n v="0"/>
  </r>
  <r>
    <n v="150000518"/>
    <x v="16"/>
    <x v="0"/>
    <x v="6"/>
    <m/>
    <m/>
    <m/>
    <x v="0"/>
    <n v="15.249999868083972"/>
    <m/>
    <m/>
    <n v="30587.702485409292"/>
    <n v="32298.203470613073"/>
    <n v="31124.609230764931"/>
    <n v="31671.077726037845"/>
    <n v="32874.958465624004"/>
    <n v="33024.92696432674"/>
    <n v="33025.384464322786"/>
    <n v="32908.859215330755"/>
    <n v="32910.353715317826"/>
    <n v="28163.37950638025"/>
    <n v="28216.586755919994"/>
    <n v="28418.405254174217"/>
  </r>
  <r>
    <n v="150000518"/>
    <x v="16"/>
    <x v="0"/>
    <x v="6"/>
    <m/>
    <m/>
    <m/>
    <x v="1"/>
    <n v="18.16230163203447"/>
    <m/>
    <n v="53652.22"/>
    <n v="41197.403493530743"/>
    <n v="41416.894908753871"/>
    <n v="41399.49542379038"/>
    <n v="41276.137071105601"/>
    <n v="41353.599287566227"/>
    <n v="41252.45342977743"/>
    <n v="41150.762702939661"/>
    <n v="41187.850122872274"/>
    <n v="41223.157637244949"/>
    <n v="40918.412378161047"/>
    <n v="41095.167897644002"/>
    <n v="41031.563517328621"/>
  </r>
  <r>
    <n v="150000518"/>
    <x v="16"/>
    <x v="0"/>
    <x v="6"/>
    <m/>
    <m/>
    <m/>
    <x v="2"/>
    <n v="15.249999868083972"/>
    <m/>
    <m/>
    <n v="20129.999825870844"/>
    <n v="32482.499719018859"/>
    <n v="31109.999730891301"/>
    <n v="31567.49972693382"/>
    <n v="32939.999715061378"/>
    <n v="32939.999715061378"/>
    <n v="32939.999715061378"/>
    <n v="32939.999715061378"/>
    <n v="32939.999715061378"/>
    <n v="27907.499758593669"/>
    <n v="28364.999754636188"/>
    <n v="28364.999754636188"/>
  </r>
  <r>
    <n v="150000530"/>
    <x v="17"/>
    <x v="0"/>
    <x v="5"/>
    <m/>
    <m/>
    <m/>
    <x v="0"/>
    <n v="3.29"/>
    <m/>
    <m/>
    <n v="326.16401999999999"/>
    <n v="566.14649000000009"/>
    <n v="708.01458000000014"/>
    <n v="529.02212999999995"/>
    <n v="544.93257000000006"/>
    <n v="737.18371999999999"/>
    <n v="859.16376000000002"/>
    <n v="787.56677999999999"/>
    <n v="727.90263000000004"/>
    <n v="746.46481000000006"/>
    <n v="790.21852000000001"/>
    <n v="881.70355000000006"/>
  </r>
  <r>
    <n v="150000530"/>
    <x v="17"/>
    <x v="0"/>
    <x v="5"/>
    <m/>
    <m/>
    <m/>
    <x v="1"/>
    <n v="6.5024775305581493"/>
    <m/>
    <n v="8939.32"/>
    <n v="8294.6773825755263"/>
    <n v="7175.7245466395498"/>
    <n v="5776.3783771083754"/>
    <n v="4730.7994976272166"/>
    <n v="3653.774636808278"/>
    <n v="2196.7775014911749"/>
    <n v="498.69450925109749"/>
    <n v="112.56438853149346"/>
    <n v="39.431023745305865"/>
    <n v="124.68500664845369"/>
    <n v="123.46254087270866"/>
    <n v="136.50000832147771"/>
  </r>
  <r>
    <n v="150000530"/>
    <x v="17"/>
    <x v="0"/>
    <x v="5"/>
    <m/>
    <m/>
    <m/>
    <x v="2"/>
    <n v="3.29"/>
    <m/>
    <m/>
    <n v="0"/>
    <n v="0"/>
    <n v="0"/>
    <n v="0"/>
    <n v="0"/>
    <n v="0"/>
    <n v="0"/>
    <n v="592.20000000000005"/>
    <n v="690.9"/>
    <n v="789.6"/>
    <n v="789.6"/>
    <n v="888.3"/>
  </r>
  <r>
    <n v="150000543"/>
    <x v="18"/>
    <x v="0"/>
    <x v="7"/>
    <m/>
    <m/>
    <m/>
    <x v="0"/>
    <n v="17.400000534520682"/>
    <m/>
    <m/>
    <n v="0"/>
    <n v="0"/>
    <n v="0"/>
    <n v="942.97562896781392"/>
    <n v="3233.059299318219"/>
    <n v="3098.3484951799601"/>
    <n v="10507.442722784212"/>
    <n v="10372.731918645954"/>
    <n v="10642.153526922471"/>
    <n v="11450.418351752027"/>
    <n v="11585.129155890285"/>
    <n v="11585.129155890285"/>
  </r>
  <r>
    <n v="150000543"/>
    <x v="18"/>
    <x v="0"/>
    <x v="7"/>
    <m/>
    <m/>
    <m/>
    <x v="1"/>
    <n v="17.400005643734787"/>
    <m/>
    <n v="93725.2"/>
    <n v="93725.2"/>
    <n v="93725.2"/>
    <n v="93725.2"/>
    <n v="92782.224094143428"/>
    <n v="89549.163845492352"/>
    <n v="86450.814440535076"/>
    <n v="75943.368632419093"/>
    <n v="65570.633667996895"/>
    <n v="54928.477016187113"/>
    <n v="43478.055302214561"/>
    <n v="31892.922744548217"/>
    <n v="20307.790186881874"/>
  </r>
  <r>
    <n v="150000543"/>
    <x v="18"/>
    <x v="0"/>
    <x v="7"/>
    <m/>
    <m/>
    <m/>
    <x v="2"/>
    <n v="17.400000534520682"/>
    <m/>
    <m/>
    <n v="0"/>
    <n v="0"/>
    <n v="0"/>
    <n v="0"/>
    <n v="0"/>
    <n v="0"/>
    <n v="0"/>
    <n v="0"/>
    <n v="0"/>
    <n v="0"/>
    <n v="0"/>
    <n v="0"/>
  </r>
  <r>
    <n v="150000544"/>
    <x v="19"/>
    <x v="0"/>
    <x v="7"/>
    <m/>
    <m/>
    <m/>
    <x v="0"/>
    <n v="15.000000000000002"/>
    <m/>
    <m/>
    <n v="0"/>
    <n v="0"/>
    <n v="0"/>
    <n v="237.09000000000003"/>
    <n v="812.88000000000011"/>
    <n v="779.0100000000001"/>
    <n v="2641.86"/>
    <n v="2607.9900000000007"/>
    <n v="2675.7300000000005"/>
    <n v="2878.9500000000003"/>
    <n v="2912.82"/>
    <n v="2912.82"/>
  </r>
  <r>
    <n v="150000544"/>
    <x v="19"/>
    <x v="0"/>
    <x v="7"/>
    <m/>
    <m/>
    <m/>
    <x v="1"/>
    <n v="15.000002627939942"/>
    <m/>
    <n v="28539.47"/>
    <n v="28539.47"/>
    <n v="28539.47"/>
    <n v="28539.47"/>
    <n v="28302.379958462781"/>
    <n v="27489.499816049462"/>
    <n v="26710.48967957003"/>
    <n v="24068.629216726735"/>
    <n v="21460.638759817328"/>
    <n v="18784.908291040145"/>
    <n v="15905.95778665963"/>
    <n v="12993.137276345229"/>
    <n v="10080.316766030826"/>
  </r>
  <r>
    <n v="150000544"/>
    <x v="19"/>
    <x v="0"/>
    <x v="7"/>
    <m/>
    <m/>
    <m/>
    <x v="2"/>
    <n v="15.000000000000002"/>
    <m/>
    <m/>
    <n v="0"/>
    <n v="0"/>
    <n v="0"/>
    <n v="0"/>
    <n v="0"/>
    <n v="0"/>
    <n v="0"/>
    <n v="0"/>
    <n v="0"/>
    <n v="0"/>
    <n v="0"/>
    <n v="0"/>
  </r>
  <r>
    <n v="150000553"/>
    <x v="20"/>
    <x v="0"/>
    <x v="6"/>
    <m/>
    <m/>
    <m/>
    <x v="0"/>
    <n v="15.25000076582579"/>
    <m/>
    <m/>
    <n v="30587.704286055843"/>
    <n v="32298.205371953936"/>
    <n v="31124.611063018277"/>
    <n v="31671.079590460875"/>
    <n v="32874.960400917465"/>
    <n v="33024.928908448594"/>
    <n v="33025.386408471568"/>
    <n v="32908.861152619895"/>
    <n v="32910.35565269494"/>
    <n v="28163.381164310988"/>
    <n v="28216.588416982955"/>
    <n v="28418.406927117892"/>
  </r>
  <r>
    <n v="150000553"/>
    <x v="20"/>
    <x v="0"/>
    <x v="6"/>
    <m/>
    <m/>
    <m/>
    <x v="1"/>
    <n v="15.729855856478782"/>
    <m/>
    <n v="26843.99"/>
    <n v="12282.060211008913"/>
    <n v="12472.155519034452"/>
    <n v="12457.08631712394"/>
    <n v="12350.249136146738"/>
    <n v="12417.336971374618"/>
    <n v="12329.737404109888"/>
    <n v="12241.665941169462"/>
    <n v="12273.78630682839"/>
    <n v="12304.365146613383"/>
    <n v="12512.32957089189"/>
    <n v="12665.412528087141"/>
    <n v="12610.326572877753"/>
  </r>
  <r>
    <n v="150000553"/>
    <x v="20"/>
    <x v="0"/>
    <x v="6"/>
    <m/>
    <m/>
    <m/>
    <x v="2"/>
    <n v="15.25000076582579"/>
    <m/>
    <m/>
    <n v="16470.000827091855"/>
    <n v="32482.501631208932"/>
    <n v="31110.001562284611"/>
    <n v="31567.501585259386"/>
    <n v="32940.00165418371"/>
    <n v="32940.00165418371"/>
    <n v="32940.00165418371"/>
    <n v="32940.00165418371"/>
    <n v="32940.00165418371"/>
    <n v="28365.00142443597"/>
    <n v="28365.00142443597"/>
    <n v="28365.00142443597"/>
  </r>
  <r>
    <n v="150000555"/>
    <x v="21"/>
    <x v="0"/>
    <x v="7"/>
    <m/>
    <m/>
    <m/>
    <x v="0"/>
    <n v="10.530000381441594"/>
    <m/>
    <m/>
    <n v="3769.9507365637191"/>
    <n v="554.40452008289992"/>
    <n v="443.5236160663199"/>
    <n v="443.5236160663199"/>
    <n v="443.5236160663199"/>
    <n v="443.5236160663199"/>
    <n v="997.92813614921988"/>
    <n v="997.92813614921988"/>
    <n v="887.04723213263981"/>
    <n v="997.92813614921988"/>
    <n v="997.92813614921988"/>
    <n v="887.04723213263981"/>
  </r>
  <r>
    <n v="150000555"/>
    <x v="21"/>
    <x v="0"/>
    <x v="7"/>
    <m/>
    <m/>
    <m/>
    <x v="1"/>
    <n v="10.039994952397143"/>
    <m/>
    <n v="9627.06"/>
    <n v="6032.5410071427759"/>
    <n v="5503.9352728990661"/>
    <n v="5081.0506855040985"/>
    <n v="4658.1660981091309"/>
    <n v="4235.2815107141632"/>
    <n v="3812.3969233191956"/>
    <n v="2860.9066016805182"/>
    <n v="2210.6161286137558"/>
    <n v="2268.4464995395633"/>
    <n v="2220.5557236166287"/>
    <n v="2172.6649476936946"/>
    <n v="2230.4953186195021"/>
  </r>
  <r>
    <n v="150000555"/>
    <x v="21"/>
    <x v="0"/>
    <x v="7"/>
    <m/>
    <m/>
    <m/>
    <x v="2"/>
    <n v="10.530000381441594"/>
    <m/>
    <m/>
    <n v="0"/>
    <n v="0"/>
    <n v="0"/>
    <n v="0"/>
    <n v="0"/>
    <n v="0"/>
    <n v="0"/>
    <n v="315.90001144324782"/>
    <n v="947.70003432974352"/>
    <n v="947.70003432974352"/>
    <n v="947.70003432974352"/>
    <n v="947.70003432974352"/>
  </r>
  <r>
    <n v="150000557"/>
    <x v="22"/>
    <x v="0"/>
    <x v="6"/>
    <m/>
    <m/>
    <m/>
    <x v="0"/>
    <n v="16.850000264390093"/>
    <m/>
    <m/>
    <n v="163.5966525669634"/>
    <n v="112.05250175819413"/>
    <n v="62.749400984588711"/>
    <n v="51.544150808769295"/>
    <n v="107.57040168786637"/>
    <n v="168.07875263729122"/>
    <n v="197.21240309442166"/>
    <n v="186.00715291860226"/>
    <n v="183.76610288343838"/>
    <n v="183.76610288343838"/>
    <n v="186.00715291860226"/>
    <n v="199.45345312958554"/>
  </r>
  <r>
    <n v="150000557"/>
    <x v="22"/>
    <x v="0"/>
    <x v="6"/>
    <m/>
    <m/>
    <m/>
    <x v="1"/>
    <n v="16.549849529171922"/>
    <m/>
    <n v="340.96"/>
    <n v="3655.7459120473736"/>
    <n v="4042.1848985535376"/>
    <n v="3980.5532589069016"/>
    <n v="3929.9272691971646"/>
    <n v="3824.2730298029314"/>
    <n v="3659.1882807494417"/>
    <n v="3961.9843277351711"/>
    <n v="3779.2905387826418"/>
    <n v="3598.7978798174927"/>
    <n v="3914.8007067275016"/>
    <n v="3732.1069177749728"/>
    <n v="4032.7018347733224"/>
  </r>
  <r>
    <n v="150000557"/>
    <x v="22"/>
    <x v="0"/>
    <x v="6"/>
    <m/>
    <m/>
    <m/>
    <x v="2"/>
    <n v="16.850000264390093"/>
    <m/>
    <m/>
    <n v="3538.5000555219194"/>
    <n v="505.50000793170278"/>
    <n v="0"/>
    <n v="0"/>
    <n v="0"/>
    <n v="0"/>
    <n v="505.50000793170278"/>
    <n v="0"/>
    <n v="0"/>
    <n v="505.50000793170278"/>
    <n v="0"/>
    <n v="505.50000793170278"/>
  </r>
  <r>
    <n v="150000558"/>
    <x v="23"/>
    <x v="0"/>
    <x v="3"/>
    <m/>
    <m/>
    <m/>
    <x v="0"/>
    <n v="16.689999935781589"/>
    <m/>
    <m/>
    <n v="61691.246762629497"/>
    <n v="32807.516183765933"/>
    <n v="40293.832344960712"/>
    <n v="32885.324963466548"/>
    <n v="31884.926367315806"/>
    <n v="41333.135330961763"/>
    <n v="37381.560876166302"/>
    <n v="35408.55253375788"/>
    <n v="30956.778780887056"/>
    <n v="60990.967745323971"/>
    <n v="61152.143074703818"/>
    <n v="62058.059581218098"/>
  </r>
  <r>
    <n v="150000558"/>
    <x v="23"/>
    <x v="0"/>
    <x v="3"/>
    <m/>
    <m/>
    <m/>
    <x v="1"/>
    <n v="14.919999921543036"/>
    <m/>
    <n v="791098.65"/>
    <n v="735949.85429000051"/>
    <n v="706621.62536422326"/>
    <n v="670601.01555363799"/>
    <n v="641203.22958822653"/>
    <n v="612699.7484181124"/>
    <n v="575750.05529241264"/>
    <n v="542332.8661081373"/>
    <n v="510679.44471458712"/>
    <n v="483005.67966010986"/>
    <n v="428482.89730681846"/>
    <n v="373816.03251428466"/>
    <n v="318339.32504600944"/>
  </r>
  <r>
    <n v="150000558"/>
    <x v="23"/>
    <x v="0"/>
    <x v="3"/>
    <m/>
    <m/>
    <m/>
    <x v="2"/>
    <n v="16.689999935781589"/>
    <m/>
    <m/>
    <n v="0"/>
    <n v="0"/>
    <n v="0"/>
    <n v="0"/>
    <n v="0"/>
    <n v="0"/>
    <n v="0"/>
    <n v="0"/>
    <n v="0"/>
    <n v="0"/>
    <n v="0"/>
    <n v="0"/>
  </r>
  <r>
    <n v="150001454"/>
    <x v="24"/>
    <x v="0"/>
    <x v="8"/>
    <m/>
    <m/>
    <m/>
    <x v="0"/>
    <n v="149.49"/>
    <m/>
    <m/>
    <n v="0"/>
    <n v="0"/>
    <n v="0"/>
    <n v="0"/>
    <n v="0"/>
    <n v="0"/>
    <n v="0"/>
    <n v="0"/>
    <n v="0"/>
    <n v="0"/>
    <n v="0"/>
    <n v="0"/>
  </r>
  <r>
    <n v="150001454"/>
    <x v="24"/>
    <x v="0"/>
    <x v="8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150001454"/>
    <x v="24"/>
    <x v="0"/>
    <x v="8"/>
    <m/>
    <m/>
    <m/>
    <x v="2"/>
    <n v="149.49"/>
    <m/>
    <m/>
    <n v="0"/>
    <n v="0"/>
    <n v="0"/>
    <n v="0"/>
    <n v="0"/>
    <n v="0"/>
    <n v="0"/>
    <n v="0"/>
    <n v="0"/>
    <n v="0"/>
    <n v="0"/>
    <n v="0"/>
  </r>
  <r>
    <n v="150001665"/>
    <x v="25"/>
    <x v="0"/>
    <x v="0"/>
    <m/>
    <m/>
    <m/>
    <x v="0"/>
    <n v="383.53979968371112"/>
    <m/>
    <m/>
    <n v="824.61056931997894"/>
    <n v="0"/>
    <n v="0"/>
    <n v="0"/>
    <n v="0"/>
    <n v="0"/>
    <n v="0"/>
    <n v="0"/>
    <n v="0"/>
    <n v="0"/>
    <n v="824.61056931997894"/>
    <n v="0"/>
  </r>
  <r>
    <n v="150001665"/>
    <x v="25"/>
    <x v="0"/>
    <x v="0"/>
    <m/>
    <m/>
    <m/>
    <x v="1"/>
    <n v="384.17000035401986"/>
    <m/>
    <n v="43406.6"/>
    <n v="42580.634499238848"/>
    <n v="42580.634499238848"/>
    <n v="42580.634499238848"/>
    <n v="42580.634499238848"/>
    <n v="42580.634499238848"/>
    <n v="42580.634499238848"/>
    <n v="42580.634499238848"/>
    <n v="42580.634499238848"/>
    <n v="42580.634499238848"/>
    <n v="42580.634499238848"/>
    <n v="41754.668998477704"/>
    <n v="41754.668998477704"/>
  </r>
  <r>
    <n v="150001665"/>
    <x v="25"/>
    <x v="0"/>
    <x v="0"/>
    <m/>
    <m/>
    <m/>
    <x v="2"/>
    <n v="383.53979968371112"/>
    <m/>
    <m/>
    <n v="0"/>
    <n v="0"/>
    <n v="0"/>
    <n v="0"/>
    <n v="0"/>
    <n v="0"/>
    <n v="0"/>
    <n v="0"/>
    <n v="0"/>
    <n v="0"/>
    <n v="0"/>
    <n v="0"/>
  </r>
  <r>
    <n v="150001927"/>
    <x v="26"/>
    <x v="0"/>
    <x v="9"/>
    <m/>
    <m/>
    <m/>
    <x v="0"/>
    <n v="245"/>
    <m/>
    <m/>
    <n v="2226.56"/>
    <n v="16699.2"/>
    <n v="8349.6"/>
    <n v="8349.6"/>
    <n v="8349.6"/>
    <n v="16699.2"/>
    <n v="16699.2"/>
    <n v="16699.2"/>
    <n v="8349.6"/>
    <n v="12246.079999999998"/>
    <n v="11967.76"/>
    <n v="11967.76"/>
  </r>
  <r>
    <n v="150001927"/>
    <x v="26"/>
    <x v="0"/>
    <x v="9"/>
    <m/>
    <m/>
    <m/>
    <x v="1"/>
    <n v="285.6740641570363"/>
    <m/>
    <n v="92180.45"/>
    <n v="89584.244104940837"/>
    <n v="70112.699891997239"/>
    <n v="60376.927785525448"/>
    <n v="50641.155679053656"/>
    <n v="40905.383572581857"/>
    <n v="35717.542567490083"/>
    <n v="37671.553166324215"/>
    <n v="39625.563765158338"/>
    <n v="37031.643262612444"/>
    <n v="37036.214047638969"/>
    <n v="37365.310569547866"/>
    <n v="37694.407091456771"/>
  </r>
  <r>
    <n v="150001927"/>
    <x v="26"/>
    <x v="0"/>
    <x v="9"/>
    <m/>
    <m/>
    <m/>
    <x v="2"/>
    <n v="245"/>
    <m/>
    <m/>
    <n v="0"/>
    <n v="0"/>
    <n v="0"/>
    <n v="0"/>
    <n v="0"/>
    <n v="12250"/>
    <n v="18375"/>
    <n v="18375"/>
    <n v="6125"/>
    <n v="12250"/>
    <n v="12250"/>
    <n v="12250"/>
  </r>
  <r>
    <n v="300020946"/>
    <x v="27"/>
    <x v="1"/>
    <x v="10"/>
    <m/>
    <m/>
    <m/>
    <x v="0"/>
    <n v="8.02"/>
    <m/>
    <m/>
    <n v="5140.82"/>
    <n v="3584.9399999999996"/>
    <n v="3609"/>
    <n v="2815.02"/>
    <n v="3368.3999999999996"/>
    <n v="4322.78"/>
    <n v="3865.64"/>
    <n v="3448.6"/>
    <n v="3119.7799999999997"/>
    <n v="3103.74"/>
    <n v="3111.7599999999998"/>
    <n v="3119.7799999999997"/>
  </r>
  <r>
    <n v="300020946"/>
    <x v="27"/>
    <x v="1"/>
    <x v="10"/>
    <m/>
    <m/>
    <m/>
    <x v="1"/>
    <n v="7.8500096993210473"/>
    <m/>
    <n v="8093.36"/>
    <n v="3061.5037827352085"/>
    <n v="3226.3539864209506"/>
    <n v="3226.3539864209506"/>
    <n v="3226.3539864209506"/>
    <n v="3226.3539864209506"/>
    <n v="3226.3539864209506"/>
    <n v="3226.3539864209506"/>
    <n v="3226.3539864209506"/>
    <n v="3226.3539864209506"/>
    <n v="3226.3539864209506"/>
    <n v="3226.3539864209506"/>
    <n v="3226.3539864209506"/>
  </r>
  <r>
    <n v="300020946"/>
    <x v="27"/>
    <x v="1"/>
    <x v="10"/>
    <m/>
    <m/>
    <m/>
    <x v="2"/>
    <n v="8.02"/>
    <m/>
    <m/>
    <n v="0"/>
    <n v="3753.3599999999997"/>
    <n v="3609"/>
    <n v="2815.02"/>
    <n v="3368.3999999999996"/>
    <n v="4322.78"/>
    <n v="3865.64"/>
    <n v="3448.6"/>
    <n v="3119.7799999999997"/>
    <n v="3103.74"/>
    <n v="3111.7599999999998"/>
    <n v="3119.7799999999997"/>
  </r>
  <r>
    <n v="300020959"/>
    <x v="28"/>
    <x v="1"/>
    <x v="10"/>
    <m/>
    <m/>
    <m/>
    <x v="0"/>
    <n v="0.23300000000000001"/>
    <m/>
    <m/>
    <n v="0"/>
    <n v="0"/>
    <n v="0"/>
    <n v="0"/>
    <n v="0"/>
    <n v="0"/>
    <n v="9.7860000000000014"/>
    <n v="9.7860000000000014"/>
    <n v="19.572000000000003"/>
    <n v="9.7860000000000014"/>
    <n v="19.572000000000003"/>
    <n v="9.7860000000000014"/>
  </r>
  <r>
    <n v="300020959"/>
    <x v="28"/>
    <x v="1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300020959"/>
    <x v="28"/>
    <x v="1"/>
    <x v="10"/>
    <m/>
    <m/>
    <m/>
    <x v="2"/>
    <n v="0.23300000000000001"/>
    <m/>
    <m/>
    <n v="0"/>
    <n v="0"/>
    <n v="0"/>
    <n v="0"/>
    <n v="0"/>
    <n v="0"/>
    <n v="0"/>
    <n v="0"/>
    <n v="0"/>
    <n v="0"/>
    <n v="0"/>
    <n v="0"/>
  </r>
  <r>
    <n v="300020977"/>
    <x v="29"/>
    <x v="1"/>
    <x v="10"/>
    <m/>
    <m/>
    <m/>
    <x v="0"/>
    <n v="9.4500000000000011"/>
    <m/>
    <m/>
    <n v="453.6"/>
    <n v="226.8"/>
    <n v="292.95000000000005"/>
    <n v="226.8"/>
    <n v="302.40000000000003"/>
    <n v="453.6"/>
    <n v="226.8"/>
    <n v="226.8"/>
    <n v="226.8"/>
    <n v="226.8"/>
    <n v="226.8"/>
    <n v="226.8"/>
  </r>
  <r>
    <n v="300020977"/>
    <x v="29"/>
    <x v="1"/>
    <x v="10"/>
    <m/>
    <m/>
    <m/>
    <x v="1"/>
    <n v="8.44"/>
    <m/>
    <n v="5908"/>
    <n v="5502.88"/>
    <n v="5300.32"/>
    <n v="5038.6799999999994"/>
    <n v="4836.12"/>
    <n v="4566.04"/>
    <n v="4160.92"/>
    <n v="3958.3599999999997"/>
    <n v="3755.7999999999997"/>
    <n v="3553.24"/>
    <n v="3350.68"/>
    <n v="3148.12"/>
    <n v="2945.56"/>
  </r>
  <r>
    <n v="300020977"/>
    <x v="29"/>
    <x v="1"/>
    <x v="10"/>
    <m/>
    <m/>
    <m/>
    <x v="2"/>
    <n v="9.4500000000000011"/>
    <m/>
    <m/>
    <n v="0"/>
    <n v="0"/>
    <n v="0"/>
    <n v="0"/>
    <n v="0"/>
    <n v="0"/>
    <n v="0"/>
    <n v="0"/>
    <n v="0"/>
    <n v="0"/>
    <n v="0"/>
    <n v="0"/>
  </r>
  <r>
    <n v="300020978"/>
    <x v="30"/>
    <x v="1"/>
    <x v="10"/>
    <m/>
    <m/>
    <m/>
    <x v="0"/>
    <n v="7.56"/>
    <m/>
    <m/>
    <n v="4437.7199999999993"/>
    <n v="2577.96"/>
    <n v="1338.12"/>
    <n v="1474.1999999999998"/>
    <n v="1958.04"/>
    <n v="2819.8799999999997"/>
    <n v="2139.48"/>
    <n v="2388.96"/>
    <n v="2222.64"/>
    <n v="2502.3599999999997"/>
    <n v="2676.24"/>
    <n v="2600.64"/>
  </r>
  <r>
    <n v="300020978"/>
    <x v="30"/>
    <x v="1"/>
    <x v="10"/>
    <m/>
    <m/>
    <m/>
    <x v="1"/>
    <n v="6.4052433371958291"/>
    <m/>
    <n v="11055.45"/>
    <n v="7295.5721610660494"/>
    <n v="5220.2733198146007"/>
    <n v="5220.2733198146007"/>
    <n v="5220.2733198146007"/>
    <n v="5220.2733198146007"/>
    <n v="5220.2733198146007"/>
    <n v="5220.2733198146007"/>
    <n v="5220.2733198146007"/>
    <n v="5220.2733198146007"/>
    <n v="5220.2733198146007"/>
    <n v="5220.2733198146007"/>
    <n v="5220.2733198146007"/>
  </r>
  <r>
    <n v="300020978"/>
    <x v="30"/>
    <x v="1"/>
    <x v="10"/>
    <m/>
    <m/>
    <m/>
    <x v="2"/>
    <n v="7.56"/>
    <m/>
    <m/>
    <n v="0"/>
    <n v="128.51999999999998"/>
    <n v="1338.12"/>
    <n v="1474.1999999999998"/>
    <n v="1958.04"/>
    <n v="2819.8799999999997"/>
    <n v="2139.48"/>
    <n v="2388.96"/>
    <n v="2222.64"/>
    <n v="2502.3599999999997"/>
    <n v="2676.24"/>
    <n v="2600.64"/>
  </r>
  <r>
    <n v="300020979"/>
    <x v="31"/>
    <x v="1"/>
    <x v="10"/>
    <m/>
    <m/>
    <m/>
    <x v="0"/>
    <n v="7.84"/>
    <m/>
    <m/>
    <n v="3606.4"/>
    <n v="2430.4"/>
    <n v="2704.7999999999997"/>
    <n v="2524.48"/>
    <n v="2712.64"/>
    <n v="2955.68"/>
    <n v="2704.7999999999997"/>
    <n v="2030.56"/>
    <n v="2132.48"/>
    <n v="2218.7199999999998"/>
    <n v="2210.88"/>
    <n v="2077.6"/>
  </r>
  <r>
    <n v="300020979"/>
    <x v="31"/>
    <x v="1"/>
    <x v="10"/>
    <m/>
    <m/>
    <m/>
    <x v="1"/>
    <n v="7.5803963198867663"/>
    <m/>
    <n v="10711.1"/>
    <n v="7224.1176928520881"/>
    <n v="8869.0636942675173"/>
    <n v="8869.0636942675173"/>
    <n v="8869.0636942675173"/>
    <n v="8869.0636942675173"/>
    <n v="8869.0636942675173"/>
    <n v="8869.0636942675173"/>
    <n v="8869.0636942675173"/>
    <n v="8869.0636942675173"/>
    <n v="8869.0636942675173"/>
    <n v="8869.0636942675173"/>
    <n v="8869.0636942675173"/>
  </r>
  <r>
    <n v="300020979"/>
    <x v="31"/>
    <x v="1"/>
    <x v="10"/>
    <m/>
    <m/>
    <m/>
    <x v="2"/>
    <n v="7.84"/>
    <m/>
    <m/>
    <n v="0"/>
    <n v="4131.68"/>
    <n v="2704.7999999999997"/>
    <n v="2524.48"/>
    <n v="2712.64"/>
    <n v="2955.68"/>
    <n v="2704.7999999999997"/>
    <n v="2030.56"/>
    <n v="2132.48"/>
    <n v="2218.7199999999998"/>
    <n v="2210.88"/>
    <n v="2077.6"/>
  </r>
  <r>
    <n v="300020980"/>
    <x v="32"/>
    <x v="1"/>
    <x v="10"/>
    <m/>
    <m/>
    <m/>
    <x v="0"/>
    <n v="11.54"/>
    <m/>
    <m/>
    <n v="1142.4599999999998"/>
    <n v="888.57999999999993"/>
    <n v="1038.5999999999999"/>
    <n v="750.09999999999991"/>
    <n v="2227.2199999999998"/>
    <n v="2331.08"/>
    <n v="1834.86"/>
    <n v="1823.32"/>
    <n v="1984.8799999999999"/>
    <n v="2238.7599999999998"/>
    <n v="2319.54"/>
    <n v="2388.7799999999997"/>
  </r>
  <r>
    <n v="300020980"/>
    <x v="32"/>
    <x v="1"/>
    <x v="10"/>
    <m/>
    <m/>
    <m/>
    <x v="1"/>
    <n v="11.360192061459667"/>
    <m/>
    <n v="8872.31"/>
    <n v="7747.650985915493"/>
    <n v="6872.916197183099"/>
    <n v="5850.498911651729"/>
    <n v="5112.08642765685"/>
    <n v="3714.7828040973113"/>
    <n v="3714.7828040973113"/>
    <n v="3714.7828040973113"/>
    <n v="3714.7828040973113"/>
    <n v="3714.7828040973113"/>
    <n v="3714.7828040973113"/>
    <n v="3714.7828040973113"/>
    <n v="3714.7828040973113"/>
  </r>
  <r>
    <n v="300020980"/>
    <x v="32"/>
    <x v="1"/>
    <x v="10"/>
    <m/>
    <m/>
    <m/>
    <x v="2"/>
    <n v="11.54"/>
    <m/>
    <m/>
    <n v="0"/>
    <n v="0"/>
    <n v="0"/>
    <n v="0"/>
    <n v="807.8"/>
    <n v="2331.08"/>
    <n v="1834.86"/>
    <n v="1823.32"/>
    <n v="1984.8799999999999"/>
    <n v="2238.7599999999998"/>
    <n v="2319.54"/>
    <n v="2388.7799999999997"/>
  </r>
  <r>
    <n v="300020982"/>
    <x v="33"/>
    <x v="1"/>
    <x v="10"/>
    <m/>
    <m/>
    <m/>
    <x v="0"/>
    <n v="5.8"/>
    <m/>
    <m/>
    <n v="0"/>
    <n v="0"/>
    <n v="0"/>
    <n v="0"/>
    <n v="0"/>
    <n v="0"/>
    <n v="0"/>
    <n v="0"/>
    <n v="0"/>
    <n v="0"/>
    <n v="0"/>
    <n v="0"/>
  </r>
  <r>
    <n v="300020982"/>
    <x v="33"/>
    <x v="1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300020982"/>
    <x v="33"/>
    <x v="1"/>
    <x v="10"/>
    <m/>
    <m/>
    <m/>
    <x v="2"/>
    <n v="5.8"/>
    <m/>
    <m/>
    <n v="0"/>
    <n v="5.8"/>
    <n v="0"/>
    <n v="0"/>
    <n v="0"/>
    <n v="0"/>
    <n v="0"/>
    <n v="0"/>
    <n v="0"/>
    <n v="0"/>
    <n v="0"/>
    <n v="0"/>
  </r>
  <r>
    <n v="300020983"/>
    <x v="34"/>
    <x v="1"/>
    <x v="10"/>
    <m/>
    <m/>
    <m/>
    <x v="0"/>
    <n v="8.17"/>
    <m/>
    <m/>
    <n v="14673.32"/>
    <n v="11683.1"/>
    <n v="10580.15"/>
    <n v="10081.780000000001"/>
    <n v="11241.92"/>
    <n v="13227.23"/>
    <n v="11707.61"/>
    <n v="11217.41"/>
    <n v="10498.45"/>
    <n v="12263.17"/>
    <n v="12638.99"/>
    <n v="12475.59"/>
  </r>
  <r>
    <n v="300020983"/>
    <x v="34"/>
    <x v="1"/>
    <x v="10"/>
    <m/>
    <m/>
    <m/>
    <x v="1"/>
    <n v="8"/>
    <m/>
    <n v="11946.24"/>
    <n v="-2421.7600000000002"/>
    <n v="2538.2399999999998"/>
    <n v="2538.2399999999998"/>
    <n v="2538.2399999999998"/>
    <n v="2538.2399999999998"/>
    <n v="2538.2399999999998"/>
    <n v="2538.2399999999998"/>
    <n v="2538.2399999999998"/>
    <n v="2538.2399999999998"/>
    <n v="2538.2399999999998"/>
    <n v="2538.2399999999998"/>
    <n v="2538.2399999999998"/>
  </r>
  <r>
    <n v="300020983"/>
    <x v="34"/>
    <x v="1"/>
    <x v="10"/>
    <m/>
    <m/>
    <m/>
    <x v="2"/>
    <n v="8.17"/>
    <m/>
    <m/>
    <n v="0"/>
    <n v="16748.5"/>
    <n v="10580.15"/>
    <n v="10081.780000000001"/>
    <n v="11241.92"/>
    <n v="13227.23"/>
    <n v="11707.61"/>
    <n v="11217.41"/>
    <n v="10498.45"/>
    <n v="12263.17"/>
    <n v="12638.99"/>
    <n v="12475.59"/>
  </r>
  <r>
    <n v="300020985"/>
    <x v="35"/>
    <x v="1"/>
    <x v="10"/>
    <m/>
    <m/>
    <m/>
    <x v="0"/>
    <n v="3.0100005201831044"/>
    <m/>
    <m/>
    <n v="190.46079291510611"/>
    <n v="180.19067114024136"/>
    <n v="185.29563202247186"/>
    <n v="173.42418997086975"/>
    <n v="195.67411381606323"/>
    <n v="217.6471176133999"/>
    <n v="221.27115823970038"/>
    <n v="208.03919595297543"/>
    <n v="183.97123179359136"/>
    <n v="236.98336095505618"/>
    <n v="243.66556210986266"/>
    <n v="242.4013618913857"/>
  </r>
  <r>
    <n v="300020985"/>
    <x v="35"/>
    <x v="1"/>
    <x v="10"/>
    <m/>
    <m/>
    <m/>
    <x v="1"/>
    <n v="2.8000203677921029"/>
    <m/>
    <n v="12042.63"/>
    <n v="11865.455911207586"/>
    <n v="11697.83549191008"/>
    <n v="11525.466238068799"/>
    <n v="11364.140264558087"/>
    <n v="11182.11654048866"/>
    <n v="10979.652667734348"/>
    <n v="10773.817570457215"/>
    <n v="10580.291362716896"/>
    <n v="10409.154117837443"/>
    <n v="10188.702914240435"/>
    <n v="9962.035665426929"/>
    <n v="9736.5444251678946"/>
  </r>
  <r>
    <n v="300020985"/>
    <x v="35"/>
    <x v="1"/>
    <x v="10"/>
    <m/>
    <m/>
    <m/>
    <x v="2"/>
    <n v="3.0100005201831044"/>
    <m/>
    <m/>
    <n v="0"/>
    <n v="0"/>
    <n v="0"/>
    <n v="0"/>
    <n v="0"/>
    <n v="0"/>
    <n v="0"/>
    <n v="0"/>
    <n v="0"/>
    <n v="0"/>
    <n v="0"/>
    <n v="0"/>
  </r>
  <r>
    <n v="300020986"/>
    <x v="36"/>
    <x v="1"/>
    <x v="10"/>
    <m/>
    <m/>
    <m/>
    <x v="0"/>
    <n v="3.0100006821343093"/>
    <m/>
    <m/>
    <n v="3608.3827977412457"/>
    <n v="3454.6440029005535"/>
    <n v="3385.2875671828147"/>
    <n v="2959.486850686731"/>
    <n v="3191.004063153774"/>
    <n v="3829.1242077662473"/>
    <n v="3516.2105568529287"/>
    <n v="3344.7669379999229"/>
    <n v="2968.6432727617839"/>
    <n v="3552.9626651817889"/>
    <n v="3613.7947789677232"/>
    <n v="3549.9526644996545"/>
  </r>
  <r>
    <n v="300020986"/>
    <x v="36"/>
    <x v="1"/>
    <x v="10"/>
    <m/>
    <m/>
    <m/>
    <x v="1"/>
    <n v="2.9500001563801246"/>
    <m/>
    <n v="10375.36"/>
    <n v="6838.9057125318213"/>
    <n v="3453.1256330509118"/>
    <n v="2209.1695671085413"/>
    <n v="2208.5264670744505"/>
    <n v="2211.0811672098757"/>
    <n v="2210.6858671889208"/>
    <n v="2210.166667161398"/>
    <n v="2209.5235671273067"/>
    <n v="2208.7565670866479"/>
    <n v="2210.5678671826654"/>
    <n v="2208.8096670894629"/>
    <n v="2210.6209671854804"/>
  </r>
  <r>
    <n v="300020986"/>
    <x v="36"/>
    <x v="1"/>
    <x v="10"/>
    <m/>
    <m/>
    <m/>
    <x v="2"/>
    <n v="3.0100006821343093"/>
    <m/>
    <m/>
    <n v="0"/>
    <n v="0"/>
    <n v="2116.0304795404195"/>
    <n v="2958.830670538026"/>
    <n v="3193.6107237445021"/>
    <n v="3828.7208676748414"/>
    <n v="3515.6807967328732"/>
    <n v="3344.1107578512174"/>
    <n v="2967.8606725844288"/>
    <n v="3554.8108056006195"/>
    <n v="3612.0008185611709"/>
    <n v="3551.800804918485"/>
  </r>
  <r>
    <n v="300020987"/>
    <x v="37"/>
    <x v="1"/>
    <x v="10"/>
    <m/>
    <m/>
    <m/>
    <x v="0"/>
    <n v="0.28999999999999998"/>
    <m/>
    <m/>
    <n v="389.76"/>
    <n v="640.31999999999994"/>
    <n v="1614.7199999999998"/>
    <n v="1252.8"/>
    <n v="1642.56"/>
    <n v="1224.9599999999998"/>
    <n v="1712.1599999999999"/>
    <n v="361.91999999999996"/>
    <n v="348"/>
    <n v="403.67999999999995"/>
    <n v="389.76"/>
    <n v="445.43999999999994"/>
  </r>
  <r>
    <n v="300020987"/>
    <x v="37"/>
    <x v="1"/>
    <x v="10"/>
    <m/>
    <m/>
    <m/>
    <x v="1"/>
    <n v="0.37000000000000005"/>
    <m/>
    <n v="6251.52"/>
    <n v="5754.2400000000007"/>
    <n v="4947.6400000000003"/>
    <n v="4947.6400000000003"/>
    <n v="4947.6400000000003"/>
    <n v="4947.6400000000003"/>
    <n v="4947.6400000000003"/>
    <n v="4947.6400000000003"/>
    <n v="4947.6400000000003"/>
    <n v="4947.6400000000003"/>
    <n v="4947.6400000000003"/>
    <n v="4947.6400000000003"/>
    <n v="4947.6400000000003"/>
  </r>
  <r>
    <n v="300020987"/>
    <x v="37"/>
    <x v="1"/>
    <x v="10"/>
    <m/>
    <m/>
    <m/>
    <x v="2"/>
    <n v="0.28999999999999998"/>
    <m/>
    <m/>
    <n v="0"/>
    <n v="8.1199999999999992"/>
    <n v="1614.7199999999998"/>
    <n v="1252.8"/>
    <n v="1642.56"/>
    <n v="1224.9599999999998"/>
    <n v="1712.1599999999999"/>
    <n v="361.91999999999996"/>
    <n v="348"/>
    <n v="403.67999999999995"/>
    <n v="389.76"/>
    <n v="445.43999999999994"/>
  </r>
  <r>
    <n v="300020988"/>
    <x v="38"/>
    <x v="1"/>
    <x v="10"/>
    <m/>
    <m/>
    <m/>
    <x v="0"/>
    <n v="0.32"/>
    <m/>
    <m/>
    <n v="604.80000000000007"/>
    <n v="524.16"/>
    <n v="488.32"/>
    <n v="448"/>
    <n v="416.64"/>
    <n v="474.88"/>
    <n v="748.16"/>
    <n v="721.28"/>
    <n v="788.48"/>
    <n v="873.6"/>
    <n v="887.04"/>
    <n v="887.04"/>
  </r>
  <r>
    <n v="300020988"/>
    <x v="38"/>
    <x v="1"/>
    <x v="10"/>
    <m/>
    <m/>
    <m/>
    <x v="1"/>
    <n v="0.42"/>
    <m/>
    <n v="7312.2"/>
    <n v="6518.4"/>
    <n v="5830.44"/>
    <n v="5189.5199999999995"/>
    <n v="4601.5199999999995"/>
    <n v="4054.68"/>
    <n v="3431.4"/>
    <n v="2449.44"/>
    <n v="1881.6"/>
    <n v="1881.6"/>
    <n v="1881.6"/>
    <n v="1881.6"/>
    <n v="1881.6"/>
  </r>
  <r>
    <n v="300020988"/>
    <x v="38"/>
    <x v="1"/>
    <x v="10"/>
    <m/>
    <m/>
    <m/>
    <x v="2"/>
    <n v="0.32"/>
    <m/>
    <m/>
    <n v="0"/>
    <n v="0"/>
    <n v="0"/>
    <n v="0"/>
    <n v="0"/>
    <n v="0"/>
    <n v="0"/>
    <n v="288.64"/>
    <n v="788.48"/>
    <n v="873.6"/>
    <n v="887.04"/>
    <n v="887.04"/>
  </r>
  <r>
    <n v="300020989"/>
    <x v="39"/>
    <x v="1"/>
    <x v="10"/>
    <m/>
    <m/>
    <m/>
    <x v="0"/>
    <n v="0.35"/>
    <m/>
    <m/>
    <n v="787.5"/>
    <n v="385"/>
    <n v="280"/>
    <n v="280"/>
    <n v="385"/>
    <n v="454.99999999999994"/>
    <n v="350"/>
    <n v="332.5"/>
    <n v="280"/>
    <n v="350"/>
    <n v="367.5"/>
    <n v="315"/>
  </r>
  <r>
    <n v="300020989"/>
    <x v="39"/>
    <x v="1"/>
    <x v="10"/>
    <m/>
    <m/>
    <m/>
    <x v="1"/>
    <n v="0.32"/>
    <m/>
    <n v="12032"/>
    <n v="11312"/>
    <n v="10960"/>
    <n v="10704"/>
    <n v="10448"/>
    <n v="10096"/>
    <n v="9680"/>
    <n v="9360"/>
    <n v="9056"/>
    <n v="8800"/>
    <n v="8480"/>
    <n v="8144"/>
    <n v="7856"/>
  </r>
  <r>
    <n v="300020989"/>
    <x v="39"/>
    <x v="1"/>
    <x v="10"/>
    <m/>
    <m/>
    <m/>
    <x v="2"/>
    <n v="0.35"/>
    <m/>
    <m/>
    <n v="0"/>
    <n v="0"/>
    <n v="0"/>
    <n v="0"/>
    <n v="0"/>
    <n v="0"/>
    <n v="0"/>
    <n v="0"/>
    <n v="0"/>
    <n v="0"/>
    <n v="0"/>
    <n v="0"/>
  </r>
  <r>
    <n v="300020991"/>
    <x v="40"/>
    <x v="1"/>
    <x v="10"/>
    <m/>
    <m/>
    <m/>
    <x v="0"/>
    <n v="0.37"/>
    <m/>
    <m/>
    <n v="497.27999999999992"/>
    <n v="497.27999999999992"/>
    <n v="497.27999999999992"/>
    <n v="538.72"/>
    <n v="559.43999999999994"/>
    <n v="559.43999999999994"/>
    <n v="517.99999999999989"/>
    <n v="538.71999999999991"/>
    <n v="538.71999999999991"/>
    <n v="725.2"/>
    <n v="704.48"/>
    <n v="725.2"/>
  </r>
  <r>
    <n v="300020991"/>
    <x v="40"/>
    <x v="1"/>
    <x v="10"/>
    <m/>
    <m/>
    <m/>
    <x v="1"/>
    <n v="0.36201485729180238"/>
    <m/>
    <n v="11110.96"/>
    <n v="10624.412031799817"/>
    <n v="10137.864063599634"/>
    <n v="9651.316095399452"/>
    <n v="9124.2224631825866"/>
    <n v="8576.8559989573823"/>
    <n v="8029.4895347321772"/>
    <n v="7522.6687345236533"/>
    <n v="6995.5751023067896"/>
    <n v="6468.4814700899251"/>
    <n v="5758.9323497979922"/>
    <n v="5069.6560615144008"/>
    <n v="4360.1069412224679"/>
  </r>
  <r>
    <n v="300020991"/>
    <x v="40"/>
    <x v="1"/>
    <x v="10"/>
    <m/>
    <m/>
    <m/>
    <x v="2"/>
    <n v="0.37"/>
    <m/>
    <m/>
    <n v="0"/>
    <n v="0"/>
    <n v="0"/>
    <n v="0"/>
    <n v="0"/>
    <n v="0"/>
    <n v="0"/>
    <n v="0"/>
    <n v="0"/>
    <n v="0"/>
    <n v="0"/>
    <n v="0"/>
  </r>
  <r>
    <n v="300020992"/>
    <x v="41"/>
    <x v="1"/>
    <x v="10"/>
    <m/>
    <m/>
    <m/>
    <x v="0"/>
    <n v="0.32"/>
    <m/>
    <m/>
    <n v="5514.24"/>
    <n v="5483.52"/>
    <n v="5529.6"/>
    <n v="5560.32"/>
    <n v="5406.72"/>
    <n v="6036.4800000000005"/>
    <n v="5591.04"/>
    <n v="6528"/>
    <n v="5237.76"/>
    <n v="7403.52"/>
    <n v="7680"/>
    <n v="7572.4800000000005"/>
  </r>
  <r>
    <n v="300020992"/>
    <x v="41"/>
    <x v="1"/>
    <x v="10"/>
    <m/>
    <m/>
    <m/>
    <x v="1"/>
    <n v="0.31792900721020523"/>
    <m/>
    <n v="22929.040000000001"/>
    <n v="17450.487347753744"/>
    <n v="12002.455880199668"/>
    <n v="7598.5032723239046"/>
    <n v="7598.5032723239046"/>
    <n v="7598.5032723239046"/>
    <n v="7598.5032723239046"/>
    <n v="7598.5032723239046"/>
    <n v="7598.5032723239046"/>
    <n v="7598.5032723239046"/>
    <n v="7598.5032723239046"/>
    <n v="7598.5032723239046"/>
    <n v="7598.5032723239046"/>
  </r>
  <r>
    <n v="300020992"/>
    <x v="41"/>
    <x v="1"/>
    <x v="10"/>
    <m/>
    <m/>
    <m/>
    <x v="2"/>
    <n v="0.32"/>
    <m/>
    <m/>
    <n v="0"/>
    <n v="0"/>
    <n v="1096.96"/>
    <n v="5560.32"/>
    <n v="5406.72"/>
    <n v="6036.4800000000005"/>
    <n v="5591.04"/>
    <n v="6528"/>
    <n v="5237.76"/>
    <n v="7403.52"/>
    <n v="7680"/>
    <n v="7572.4800000000005"/>
  </r>
  <r>
    <n v="300020993"/>
    <x v="42"/>
    <x v="1"/>
    <x v="10"/>
    <m/>
    <m/>
    <m/>
    <x v="0"/>
    <n v="0.39"/>
    <m/>
    <m/>
    <n v="748.80000000000007"/>
    <n v="324.48"/>
    <n v="124.80000000000001"/>
    <n v="99.84"/>
    <n v="199.68"/>
    <n v="324.48"/>
    <n v="624"/>
    <n v="574.08000000000015"/>
    <n v="574.08000000000015"/>
    <n v="549.12"/>
    <n v="574.08000000000015"/>
    <n v="624"/>
  </r>
  <r>
    <n v="300020993"/>
    <x v="42"/>
    <x v="1"/>
    <x v="10"/>
    <m/>
    <m/>
    <m/>
    <x v="1"/>
    <n v="0.45"/>
    <m/>
    <n v="29745.9"/>
    <n v="28881.9"/>
    <n v="28507.5"/>
    <n v="28363.5"/>
    <n v="28248.3"/>
    <n v="28017.9"/>
    <n v="27643.5"/>
    <n v="26923.5"/>
    <n v="26261.100000000002"/>
    <n v="25598.7"/>
    <n v="24965.100000000002"/>
    <n v="24302.7"/>
    <n v="23582.7"/>
  </r>
  <r>
    <n v="300020993"/>
    <x v="42"/>
    <x v="1"/>
    <x v="10"/>
    <m/>
    <m/>
    <m/>
    <x v="2"/>
    <n v="0.39"/>
    <m/>
    <m/>
    <n v="0"/>
    <n v="0"/>
    <n v="0"/>
    <n v="0"/>
    <n v="0"/>
    <n v="0"/>
    <n v="0"/>
    <n v="0"/>
    <n v="0"/>
    <n v="0"/>
    <n v="0"/>
    <n v="0"/>
  </r>
  <r>
    <n v="300020994"/>
    <x v="43"/>
    <x v="1"/>
    <x v="10"/>
    <m/>
    <m/>
    <m/>
    <x v="0"/>
    <n v="0.36"/>
    <m/>
    <m/>
    <n v="622.07999999999993"/>
    <n v="1198.08"/>
    <n v="783.36"/>
    <n v="552.96"/>
    <n v="1128.96"/>
    <n v="1704.96"/>
    <n v="1313.28"/>
    <n v="1336.3200000000002"/>
    <n v="1405.44"/>
    <n v="1405.44"/>
    <n v="1405.44"/>
    <n v="1428.48"/>
  </r>
  <r>
    <n v="300020994"/>
    <x v="43"/>
    <x v="1"/>
    <x v="10"/>
    <m/>
    <m/>
    <m/>
    <x v="1"/>
    <n v="0.36075342465753424"/>
    <m/>
    <n v="10428.66"/>
    <n v="9805.2780821917804"/>
    <n v="8604.6906849315073"/>
    <n v="7819.6912328767121"/>
    <n v="7265.5739726027396"/>
    <n v="6134.2512328767125"/>
    <n v="4425.72301369863"/>
    <n v="3636.3945205479449"/>
    <n v="3636.3945205479449"/>
    <n v="3636.3945205479449"/>
    <n v="3636.3945205479449"/>
    <n v="3636.3945205479449"/>
    <n v="3636.3945205479449"/>
  </r>
  <r>
    <n v="300020994"/>
    <x v="43"/>
    <x v="1"/>
    <x v="10"/>
    <m/>
    <m/>
    <m/>
    <x v="2"/>
    <n v="0.36"/>
    <m/>
    <m/>
    <n v="0"/>
    <n v="0"/>
    <n v="0"/>
    <n v="0"/>
    <n v="0"/>
    <n v="0"/>
    <n v="525.6"/>
    <n v="1336.32"/>
    <n v="1405.44"/>
    <n v="1405.44"/>
    <n v="1405.44"/>
    <n v="1428.48"/>
  </r>
  <r>
    <n v="300020995"/>
    <x v="44"/>
    <x v="1"/>
    <x v="10"/>
    <m/>
    <m/>
    <m/>
    <x v="0"/>
    <n v="0.36"/>
    <m/>
    <m/>
    <n v="1405.44"/>
    <n v="1128.96"/>
    <n v="622.07999999999993"/>
    <n v="529.92000000000007"/>
    <n v="1036.8"/>
    <n v="1612.8"/>
    <n v="1336.3200000000002"/>
    <n v="1221.1200000000001"/>
    <n v="1198.08"/>
    <n v="1244.1599999999999"/>
    <n v="1267.2"/>
    <n v="1267.2"/>
  </r>
  <r>
    <n v="300020995"/>
    <x v="44"/>
    <x v="1"/>
    <x v="10"/>
    <m/>
    <m/>
    <m/>
    <x v="1"/>
    <n v="0.35260455716963451"/>
    <m/>
    <n v="12039.33"/>
    <n v="10662.761808809748"/>
    <n v="9556.9939175257732"/>
    <n v="8947.6932427366446"/>
    <n v="8428.6593345829442"/>
    <n v="7413.1582099343959"/>
    <n v="5833.4897938144331"/>
    <n v="4524.6216776007504"/>
    <n v="3853.9678098641052"/>
    <n v="3853.9678098641052"/>
    <n v="3853.9678098641052"/>
    <n v="3853.9678098641052"/>
    <n v="3853.9678098641052"/>
  </r>
  <r>
    <n v="300020995"/>
    <x v="44"/>
    <x v="1"/>
    <x v="10"/>
    <m/>
    <m/>
    <m/>
    <x v="2"/>
    <n v="0.36"/>
    <m/>
    <m/>
    <n v="0"/>
    <n v="0"/>
    <n v="0"/>
    <n v="0"/>
    <n v="0"/>
    <n v="0"/>
    <n v="0"/>
    <n v="536.4"/>
    <n v="1198.08"/>
    <n v="1244.1599999999999"/>
    <n v="1267.2"/>
    <n v="1267.2"/>
  </r>
  <r>
    <n v="300021025"/>
    <x v="45"/>
    <x v="1"/>
    <x v="10"/>
    <m/>
    <m/>
    <m/>
    <x v="0"/>
    <n v="9.91"/>
    <m/>
    <m/>
    <n v="763.07"/>
    <n v="267.57"/>
    <n v="257.66000000000003"/>
    <n v="247.75"/>
    <n v="237.84"/>
    <n v="247.75"/>
    <n v="247.75"/>
    <n v="257.66000000000003"/>
    <n v="247.75"/>
    <n v="168.47"/>
    <n v="148.65"/>
    <n v="158.56"/>
  </r>
  <r>
    <n v="300021025"/>
    <x v="45"/>
    <x v="1"/>
    <x v="10"/>
    <m/>
    <m/>
    <m/>
    <x v="1"/>
    <n v="10.189752066115703"/>
    <m/>
    <n v="7397.76"/>
    <n v="6613.1490909090917"/>
    <n v="6338.0257851239676"/>
    <n v="6073.0922314049594"/>
    <n v="5818.3484297520663"/>
    <n v="5573.79438016529"/>
    <n v="5319.0505785123969"/>
    <n v="5064.3067768595047"/>
    <n v="4799.3732231404965"/>
    <n v="4544.6294214876034"/>
    <n v="4371.4036363636369"/>
    <n v="4218.5573553719014"/>
    <n v="4055.5213223140499"/>
  </r>
  <r>
    <n v="300021025"/>
    <x v="45"/>
    <x v="1"/>
    <x v="10"/>
    <m/>
    <m/>
    <m/>
    <x v="2"/>
    <n v="9.91"/>
    <m/>
    <m/>
    <n v="0"/>
    <n v="0"/>
    <n v="0"/>
    <n v="0"/>
    <n v="0"/>
    <n v="0"/>
    <n v="0"/>
    <n v="0"/>
    <n v="0"/>
    <n v="0"/>
    <n v="0"/>
    <n v="0"/>
  </r>
  <r>
    <n v="300021028"/>
    <x v="46"/>
    <x v="1"/>
    <x v="10"/>
    <m/>
    <m/>
    <m/>
    <x v="0"/>
    <n v="13.09"/>
    <m/>
    <m/>
    <n v="2068.2199999999998"/>
    <n v="1570.8"/>
    <n v="1479.17"/>
    <n v="1505.35"/>
    <n v="1898.05"/>
    <n v="2120.58"/>
    <n v="2421.65"/>
    <n v="2238.39"/>
    <n v="2238.39"/>
    <n v="1976.59"/>
    <n v="1989.68"/>
    <n v="2002.77"/>
  </r>
  <r>
    <n v="300021028"/>
    <x v="46"/>
    <x v="1"/>
    <x v="10"/>
    <m/>
    <m/>
    <m/>
    <x v="1"/>
    <n v="12.939583333333333"/>
    <m/>
    <n v="46582.5"/>
    <n v="44538.04583333333"/>
    <n v="42985.29583333333"/>
    <n v="41523.122916666667"/>
    <n v="40035.070833333331"/>
    <n v="38158.831250000003"/>
    <n v="36062.618750000001"/>
    <n v="33668.79583333333"/>
    <n v="31456.127083333333"/>
    <n v="29243.458333333332"/>
    <n v="27289.581249999999"/>
    <n v="25322.764583333334"/>
    <n v="23343.008333333331"/>
  </r>
  <r>
    <n v="300021028"/>
    <x v="46"/>
    <x v="1"/>
    <x v="10"/>
    <m/>
    <m/>
    <m/>
    <x v="2"/>
    <n v="13.09"/>
    <m/>
    <m/>
    <n v="0"/>
    <n v="0"/>
    <n v="0"/>
    <n v="0"/>
    <n v="0"/>
    <n v="0"/>
    <n v="0"/>
    <n v="0"/>
    <n v="0"/>
    <n v="0"/>
    <n v="0"/>
    <n v="0"/>
  </r>
  <r>
    <n v="300021036"/>
    <x v="47"/>
    <x v="1"/>
    <x v="10"/>
    <m/>
    <m/>
    <m/>
    <x v="0"/>
    <n v="12.6"/>
    <m/>
    <m/>
    <n v="3414.6"/>
    <n v="3036.6"/>
    <n v="3087"/>
    <n v="2255.4"/>
    <n v="2280.6"/>
    <n v="3452.4"/>
    <n v="2242.7999999999997"/>
    <n v="2242.7999999999997"/>
    <n v="1638"/>
    <n v="1638"/>
    <n v="1650.6"/>
    <n v="1650.6"/>
  </r>
  <r>
    <n v="300021036"/>
    <x v="47"/>
    <x v="1"/>
    <x v="10"/>
    <m/>
    <m/>
    <m/>
    <x v="1"/>
    <n v="12.752073929961091"/>
    <m/>
    <n v="32772.83"/>
    <n v="29317.017964980547"/>
    <n v="26243.768147859926"/>
    <n v="23119.510035019459"/>
    <n v="20836.888801556423"/>
    <n v="18528.763420233463"/>
    <n v="15034.695163424125"/>
    <n v="12764.826003891052"/>
    <n v="10494.956844357977"/>
    <n v="8837.1872334630352"/>
    <n v="7179.417622568094"/>
    <n v="6274.0203735408568"/>
    <n v="6274.0203735408568"/>
  </r>
  <r>
    <n v="300021036"/>
    <x v="47"/>
    <x v="1"/>
    <x v="10"/>
    <m/>
    <m/>
    <m/>
    <x v="2"/>
    <n v="12.6"/>
    <m/>
    <m/>
    <n v="0"/>
    <n v="0"/>
    <n v="0"/>
    <n v="0"/>
    <n v="0"/>
    <n v="0"/>
    <n v="0"/>
    <n v="0"/>
    <n v="0"/>
    <n v="0"/>
    <n v="756"/>
    <n v="1650.6"/>
  </r>
  <r>
    <n v="300021059"/>
    <x v="48"/>
    <x v="1"/>
    <x v="10"/>
    <m/>
    <m/>
    <m/>
    <x v="0"/>
    <n v="1.4"/>
    <m/>
    <m/>
    <n v="0"/>
    <n v="0"/>
    <n v="0"/>
    <n v="0"/>
    <n v="0"/>
    <n v="0"/>
    <n v="0"/>
    <n v="0"/>
    <n v="0"/>
    <n v="0"/>
    <n v="0"/>
    <n v="0"/>
  </r>
  <r>
    <n v="300021059"/>
    <x v="48"/>
    <x v="1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300021059"/>
    <x v="48"/>
    <x v="1"/>
    <x v="10"/>
    <m/>
    <m/>
    <m/>
    <x v="2"/>
    <n v="1.4"/>
    <m/>
    <m/>
    <n v="0"/>
    <n v="0"/>
    <n v="0"/>
    <n v="0"/>
    <n v="0"/>
    <n v="0"/>
    <n v="0"/>
    <n v="0"/>
    <n v="0"/>
    <n v="0"/>
    <n v="0"/>
    <n v="0"/>
  </r>
  <r>
    <n v="300021060"/>
    <x v="49"/>
    <x v="1"/>
    <x v="10"/>
    <m/>
    <m/>
    <m/>
    <x v="0"/>
    <n v="0.45"/>
    <m/>
    <m/>
    <n v="0"/>
    <n v="0"/>
    <n v="0"/>
    <n v="0"/>
    <n v="0"/>
    <n v="0"/>
    <n v="0"/>
    <n v="0"/>
    <n v="0"/>
    <n v="0"/>
    <n v="0"/>
    <n v="0"/>
  </r>
  <r>
    <n v="300021060"/>
    <x v="49"/>
    <x v="1"/>
    <x v="10"/>
    <m/>
    <m/>
    <m/>
    <x v="1"/>
    <s v="Not Found"/>
    <m/>
    <n v="0"/>
    <n v="0"/>
    <n v="0"/>
    <n v="0"/>
    <n v="0"/>
    <n v="0"/>
    <n v="0"/>
    <n v="0"/>
    <n v="0"/>
    <n v="0"/>
    <n v="0"/>
    <n v="0"/>
    <n v="0"/>
  </r>
  <r>
    <n v="300021060"/>
    <x v="49"/>
    <x v="1"/>
    <x v="10"/>
    <m/>
    <m/>
    <m/>
    <x v="2"/>
    <n v="0.45"/>
    <m/>
    <m/>
    <n v="0"/>
    <n v="0"/>
    <n v="0"/>
    <n v="0"/>
    <n v="0"/>
    <n v="0"/>
    <n v="0"/>
    <n v="0"/>
    <n v="0"/>
    <n v="0"/>
    <n v="0"/>
    <n v="0"/>
  </r>
  <r>
    <n v="300021061"/>
    <x v="50"/>
    <x v="1"/>
    <x v="10"/>
    <m/>
    <m/>
    <m/>
    <x v="0"/>
    <n v="10.09"/>
    <m/>
    <m/>
    <n v="0"/>
    <n v="0"/>
    <n v="0"/>
    <n v="0"/>
    <n v="0"/>
    <n v="0"/>
    <n v="0"/>
    <n v="0"/>
    <n v="0"/>
    <n v="0"/>
    <n v="0"/>
    <n v="0"/>
  </r>
  <r>
    <n v="300021061"/>
    <x v="50"/>
    <x v="1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300021061"/>
    <x v="50"/>
    <x v="1"/>
    <x v="10"/>
    <m/>
    <m/>
    <m/>
    <x v="2"/>
    <n v="10.09"/>
    <m/>
    <m/>
    <n v="0"/>
    <n v="0"/>
    <n v="0"/>
    <n v="0"/>
    <n v="0"/>
    <n v="0"/>
    <n v="0"/>
    <n v="0"/>
    <n v="0"/>
    <n v="0"/>
    <n v="0"/>
    <n v="0"/>
  </r>
  <r>
    <n v="300021063"/>
    <x v="51"/>
    <x v="1"/>
    <x v="10"/>
    <m/>
    <m/>
    <m/>
    <x v="0"/>
    <n v="12.389999999999999"/>
    <m/>
    <m/>
    <n v="1350.5099999999998"/>
    <n v="1077.9299999999998"/>
    <n v="879.68999999999994"/>
    <n v="904.46999999999991"/>
    <n v="916.8599999999999"/>
    <n v="879.68999999999994"/>
    <n v="854.91"/>
    <n v="817.7399999999999"/>
    <n v="830.12999999999988"/>
    <n v="1003.5899999999999"/>
    <n v="978.81"/>
    <n v="991.19999999999993"/>
  </r>
  <r>
    <n v="300021063"/>
    <x v="51"/>
    <x v="1"/>
    <x v="10"/>
    <m/>
    <m/>
    <m/>
    <x v="1"/>
    <n v="11.932562519619127"/>
    <m/>
    <n v="11403.95"/>
    <n v="10103.300685361515"/>
    <n v="9065.1677461546515"/>
    <n v="8217.9558072616928"/>
    <n v="7346.8787433294974"/>
    <n v="6463.8691168776813"/>
    <n v="5616.6571779847236"/>
    <n v="4793.3103641310036"/>
    <n v="4005.7612378361414"/>
    <n v="3206.2795490216599"/>
    <n v="2239.7419849325106"/>
    <n v="2096.5512346970813"/>
    <n v="2096.5512346970813"/>
  </r>
  <r>
    <n v="300021063"/>
    <x v="51"/>
    <x v="1"/>
    <x v="10"/>
    <m/>
    <m/>
    <m/>
    <x v="2"/>
    <n v="12.389999999999999"/>
    <m/>
    <m/>
    <n v="0"/>
    <n v="0"/>
    <n v="0"/>
    <n v="0"/>
    <n v="0"/>
    <n v="0"/>
    <n v="0"/>
    <n v="0"/>
    <n v="0"/>
    <n v="0"/>
    <n v="830.12999999999988"/>
    <n v="991.19999999999993"/>
  </r>
  <r>
    <n v="300021064"/>
    <x v="52"/>
    <x v="1"/>
    <x v="10"/>
    <m/>
    <m/>
    <m/>
    <x v="0"/>
    <n v="18.899999999999999"/>
    <m/>
    <m/>
    <n v="0"/>
    <n v="0"/>
    <n v="0"/>
    <n v="0"/>
    <n v="0"/>
    <n v="0"/>
    <n v="0"/>
    <n v="0"/>
    <n v="0"/>
    <n v="0"/>
    <n v="0"/>
    <n v="0"/>
  </r>
  <r>
    <n v="300021064"/>
    <x v="52"/>
    <x v="1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300021064"/>
    <x v="52"/>
    <x v="1"/>
    <x v="10"/>
    <m/>
    <m/>
    <m/>
    <x v="2"/>
    <n v="18.899999999999999"/>
    <m/>
    <m/>
    <n v="0"/>
    <n v="2116.7999999999997"/>
    <n v="0"/>
    <n v="0"/>
    <n v="0"/>
    <n v="0"/>
    <n v="0"/>
    <n v="0"/>
    <n v="0"/>
    <n v="0"/>
    <n v="0"/>
    <n v="0"/>
  </r>
  <r>
    <n v="300021075"/>
    <x v="53"/>
    <x v="1"/>
    <x v="10"/>
    <m/>
    <m/>
    <m/>
    <x v="0"/>
    <n v="0.27"/>
    <m/>
    <m/>
    <n v="194.4"/>
    <n v="0"/>
    <n v="0"/>
    <n v="0"/>
    <n v="0"/>
    <n v="0"/>
    <n v="133.65"/>
    <n v="133.65"/>
    <n v="145.80000000000001"/>
    <n v="291.60000000000002"/>
    <n v="303.75"/>
    <n v="291.60000000000002"/>
  </r>
  <r>
    <n v="300021075"/>
    <x v="53"/>
    <x v="1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300021075"/>
    <x v="53"/>
    <x v="1"/>
    <x v="10"/>
    <m/>
    <m/>
    <m/>
    <x v="2"/>
    <n v="0.27"/>
    <m/>
    <m/>
    <n v="0"/>
    <n v="880.47"/>
    <n v="0"/>
    <n v="0"/>
    <n v="0"/>
    <n v="0"/>
    <n v="133.65"/>
    <n v="133.65"/>
    <n v="145.80000000000001"/>
    <n v="291.60000000000002"/>
    <n v="303.75"/>
    <n v="291.60000000000002"/>
  </r>
  <r>
    <n v="300021080"/>
    <x v="54"/>
    <x v="1"/>
    <x v="10"/>
    <m/>
    <m/>
    <m/>
    <x v="0"/>
    <n v="7.66"/>
    <m/>
    <m/>
    <n v="137.88"/>
    <n v="38.299999999999997"/>
    <n v="30.64"/>
    <n v="30.64"/>
    <n v="30.64"/>
    <n v="30.64"/>
    <n v="68.94"/>
    <n v="68.94"/>
    <n v="61.28"/>
    <n v="68.94"/>
    <n v="68.94"/>
    <n v="61.28"/>
  </r>
  <r>
    <n v="300021080"/>
    <x v="54"/>
    <x v="1"/>
    <x v="10"/>
    <m/>
    <m/>
    <m/>
    <x v="1"/>
    <n v="7.5"/>
    <m/>
    <n v="75"/>
    <n v="-60"/>
    <n v="322.5"/>
    <n v="322.5"/>
    <n v="322.5"/>
    <n v="322.5"/>
    <n v="322.5"/>
    <n v="322.5"/>
    <n v="322.5"/>
    <n v="322.5"/>
    <n v="322.5"/>
    <n v="322.5"/>
    <n v="322.5"/>
  </r>
  <r>
    <n v="300021080"/>
    <x v="54"/>
    <x v="1"/>
    <x v="10"/>
    <m/>
    <m/>
    <m/>
    <x v="2"/>
    <n v="7.66"/>
    <m/>
    <m/>
    <n v="0"/>
    <n v="428.96000000000004"/>
    <n v="30.64"/>
    <n v="30.64"/>
    <n v="30.64"/>
    <n v="30.64"/>
    <n v="68.94"/>
    <n v="68.94"/>
    <n v="61.28"/>
    <n v="68.94"/>
    <n v="68.94"/>
    <n v="61.28"/>
  </r>
  <r>
    <n v="300021082"/>
    <x v="55"/>
    <x v="1"/>
    <x v="10"/>
    <m/>
    <m/>
    <m/>
    <x v="0"/>
    <n v="21.23"/>
    <m/>
    <m/>
    <n v="976.58"/>
    <n v="1401.18"/>
    <n v="934.12"/>
    <n v="488.29"/>
    <n v="467.06"/>
    <n v="955.35"/>
    <n v="1422.41"/>
    <n v="1422.41"/>
    <n v="1401.18"/>
    <n v="1443.64"/>
    <n v="1401.18"/>
    <n v="1443.64"/>
  </r>
  <r>
    <n v="300021082"/>
    <x v="55"/>
    <x v="1"/>
    <x v="10"/>
    <m/>
    <m/>
    <m/>
    <x v="1"/>
    <n v="20.8"/>
    <m/>
    <n v="15142.4"/>
    <n v="14185.6"/>
    <n v="12812.800000000001"/>
    <n v="11897.6"/>
    <n v="11419.2"/>
    <n v="10961.6"/>
    <n v="10025.6"/>
    <n v="8632"/>
    <n v="7238.4000000000005"/>
    <n v="5865.6"/>
    <n v="4451.2"/>
    <n v="3078.4"/>
    <n v="1934.4"/>
  </r>
  <r>
    <n v="300021082"/>
    <x v="55"/>
    <x v="1"/>
    <x v="10"/>
    <m/>
    <m/>
    <m/>
    <x v="2"/>
    <n v="21.23"/>
    <m/>
    <m/>
    <n v="0"/>
    <n v="0"/>
    <n v="0"/>
    <n v="0"/>
    <n v="0"/>
    <n v="0"/>
    <n v="0"/>
    <n v="0"/>
    <n v="0"/>
    <n v="0"/>
    <n v="0"/>
    <n v="275.99"/>
  </r>
  <r>
    <n v="300215804"/>
    <x v="56"/>
    <x v="1"/>
    <x v="10"/>
    <m/>
    <m/>
    <m/>
    <x v="0"/>
    <n v="2.97"/>
    <m/>
    <m/>
    <n v="0"/>
    <n v="0"/>
    <n v="0"/>
    <n v="0"/>
    <n v="0"/>
    <n v="0"/>
    <n v="0"/>
    <n v="0"/>
    <n v="0"/>
    <n v="0"/>
    <n v="0"/>
    <n v="0"/>
  </r>
  <r>
    <n v="300215804"/>
    <x v="56"/>
    <x v="1"/>
    <x v="10"/>
    <m/>
    <m/>
    <m/>
    <x v="1"/>
    <n v="2.9699920268670419"/>
    <m/>
    <n v="491.7"/>
    <n v="491.70000000000005"/>
    <n v="1935.1161250573825"/>
    <n v="1935.1161250573825"/>
    <n v="1935.1161250573825"/>
    <n v="1935.1161250573825"/>
    <n v="1935.1161250573825"/>
    <n v="1935.1161250573825"/>
    <n v="1935.1161250573825"/>
    <n v="1935.1161250573825"/>
    <n v="1935.1161250573825"/>
    <n v="1935.1161250573825"/>
    <n v="1935.1161250573825"/>
  </r>
  <r>
    <n v="300215804"/>
    <x v="56"/>
    <x v="1"/>
    <x v="10"/>
    <m/>
    <m/>
    <m/>
    <x v="2"/>
    <n v="2.97"/>
    <m/>
    <m/>
    <n v="0"/>
    <n v="1443.42"/>
    <n v="0"/>
    <n v="0"/>
    <n v="0"/>
    <n v="0"/>
    <n v="0"/>
    <n v="0"/>
    <n v="0"/>
    <n v="0"/>
    <n v="0"/>
    <n v="0"/>
  </r>
  <r>
    <n v="400000455"/>
    <x v="57"/>
    <x v="2"/>
    <x v="10"/>
    <m/>
    <m/>
    <m/>
    <x v="0"/>
    <n v="0"/>
    <m/>
    <m/>
    <n v="0"/>
    <n v="0"/>
    <n v="0"/>
    <n v="0"/>
    <n v="0"/>
    <n v="0"/>
    <n v="0"/>
    <n v="0"/>
    <n v="0"/>
    <n v="0"/>
    <n v="0"/>
    <n v="0"/>
  </r>
  <r>
    <n v="400000455"/>
    <x v="57"/>
    <x v="2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400000455"/>
    <x v="57"/>
    <x v="2"/>
    <x v="10"/>
    <m/>
    <m/>
    <m/>
    <x v="2"/>
    <n v="0"/>
    <m/>
    <m/>
    <n v="0"/>
    <n v="0"/>
    <n v="0"/>
    <n v="0"/>
    <n v="0"/>
    <n v="0"/>
    <n v="0"/>
    <n v="0"/>
    <n v="0"/>
    <n v="0"/>
    <n v="0"/>
    <n v="0"/>
  </r>
  <r>
    <n v="400000456"/>
    <x v="58"/>
    <x v="2"/>
    <x v="10"/>
    <m/>
    <m/>
    <m/>
    <x v="0"/>
    <n v="0"/>
    <m/>
    <m/>
    <n v="0"/>
    <n v="0"/>
    <n v="0"/>
    <n v="0"/>
    <n v="0"/>
    <n v="0"/>
    <n v="0"/>
    <n v="0"/>
    <n v="0"/>
    <n v="0"/>
    <n v="0"/>
    <n v="0"/>
  </r>
  <r>
    <n v="400000456"/>
    <x v="58"/>
    <x v="2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400000456"/>
    <x v="58"/>
    <x v="2"/>
    <x v="10"/>
    <m/>
    <m/>
    <m/>
    <x v="2"/>
    <n v="0"/>
    <m/>
    <m/>
    <n v="0"/>
    <n v="0"/>
    <n v="0"/>
    <n v="0"/>
    <n v="0"/>
    <n v="0"/>
    <n v="0"/>
    <n v="0"/>
    <n v="0"/>
    <n v="0"/>
    <n v="0"/>
    <n v="0"/>
  </r>
  <r>
    <n v="500000932"/>
    <x v="59"/>
    <x v="3"/>
    <x v="3"/>
    <m/>
    <m/>
    <m/>
    <x v="1"/>
    <n v="36.230005758376429"/>
    <m/>
    <n v="41588.17"/>
    <n v="194312.78841396363"/>
    <n v="194335.93938764322"/>
    <n v="194331.9540870098"/>
    <n v="194329.92520668733"/>
    <n v="194308.69442331293"/>
    <n v="194309.45525343384"/>
    <n v="194320.50540519008"/>
    <n v="194333.36705723431"/>
    <n v="194313.54924408445"/>
    <n v="194335.25101753365"/>
    <n v="194335.46839756824"/>
    <n v="194312.06381384825"/>
  </r>
  <r>
    <n v="500000933"/>
    <x v="60"/>
    <x v="3"/>
    <x v="0"/>
    <m/>
    <m/>
    <m/>
    <x v="1"/>
    <n v="353.72732592159156"/>
    <m/>
    <n v="604.52"/>
    <n v="22181.886881217088"/>
    <n v="22181.886881217088"/>
    <n v="22181.886881217088"/>
    <n v="22181.886881217088"/>
    <n v="22181.886881217088"/>
    <n v="22181.886881217088"/>
    <n v="22181.886881217088"/>
    <n v="22181.886881217088"/>
    <n v="22181.886881217088"/>
    <n v="22181.886881217088"/>
    <n v="22181.886881217088"/>
    <n v="22181.886881217088"/>
  </r>
  <r>
    <n v="500000934"/>
    <x v="61"/>
    <x v="3"/>
    <x v="5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500000935"/>
    <x v="62"/>
    <x v="3"/>
    <x v="5"/>
    <m/>
    <m/>
    <m/>
    <x v="1"/>
    <n v="92.629999474825382"/>
    <m/>
    <n v="12346.56"/>
    <n v="50593.4867831554"/>
    <n v="50612.012783050355"/>
    <n v="50621.275782997844"/>
    <n v="50565.697783312942"/>
    <n v="50621.275782997844"/>
    <n v="50547.171783417973"/>
    <n v="50593.486783155386"/>
    <n v="50602.74978310286"/>
    <n v="50574.960783260416"/>
    <n v="50593.486783155386"/>
    <n v="50584.223783207904"/>
    <n v="50556.434783365446"/>
  </r>
  <r>
    <n v="500000936"/>
    <x v="63"/>
    <x v="3"/>
    <x v="3"/>
    <m/>
    <m/>
    <m/>
    <x v="0"/>
    <n v="8.5200000214061369"/>
    <m/>
    <m/>
    <n v="31492.476079123509"/>
    <n v="16747.755522078023"/>
    <n v="20569.41005167977"/>
    <n v="16787.475762177819"/>
    <n v="16276.786960894735"/>
    <n v="21099.958973012748"/>
    <n v="19082.738207944567"/>
    <n v="18075.546405414039"/>
    <n v="15802.981239704321"/>
    <n v="31134.993918225351"/>
    <n v="31217.271558432069"/>
    <n v="31679.72863959397"/>
  </r>
  <r>
    <n v="500000936"/>
    <x v="63"/>
    <x v="3"/>
    <x v="3"/>
    <m/>
    <m/>
    <m/>
    <x v="1"/>
    <n v="8.5200043142266697"/>
    <m/>
    <n v="225292.31"/>
    <n v="193799.81805332398"/>
    <n v="177052.05409285292"/>
    <n v="156482.63367723118"/>
    <n v="139695.1494566472"/>
    <n v="123418.35429465797"/>
    <n v="102318.38469038502"/>
    <n v="83235.636867561319"/>
    <n v="65160.081354743932"/>
    <n v="49357.092152673162"/>
    <n v="24049.765497944481"/>
    <n v="24049.774017948788"/>
    <n v="24055.92546106366"/>
  </r>
  <r>
    <n v="500000936"/>
    <x v="63"/>
    <x v="3"/>
    <x v="3"/>
    <m/>
    <m/>
    <m/>
    <x v="2"/>
    <n v="8.5200000214061369"/>
    <m/>
    <m/>
    <n v="0"/>
    <n v="0"/>
    <n v="0"/>
    <n v="0"/>
    <n v="0"/>
    <n v="0"/>
    <n v="0"/>
    <n v="0"/>
    <n v="0"/>
    <n v="5827.6800146417972"/>
    <n v="31217.280078432086"/>
    <n v="31685.880079609422"/>
  </r>
  <r>
    <n v="500000937"/>
    <x v="64"/>
    <x v="3"/>
    <x v="0"/>
    <m/>
    <m/>
    <m/>
    <x v="1"/>
    <n v="483.06989346069065"/>
    <m/>
    <n v="10519.33"/>
    <n v="39503.523607641444"/>
    <n v="39503.523607641444"/>
    <n v="39503.523607641444"/>
    <n v="39503.523607641444"/>
    <n v="39503.523607641444"/>
    <n v="39503.523607641444"/>
    <n v="39503.523607641444"/>
    <n v="39503.523607641444"/>
    <n v="39503.523607641444"/>
    <n v="39503.523607641444"/>
    <n v="39503.523607641444"/>
    <n v="39503.523607641444"/>
  </r>
  <r>
    <n v="500000938"/>
    <x v="65"/>
    <x v="3"/>
    <x v="4"/>
    <m/>
    <m/>
    <m/>
    <x v="1"/>
    <n v="50"/>
    <m/>
    <n v="0"/>
    <n v="8340"/>
    <n v="8330.0000000000018"/>
    <n v="8310"/>
    <n v="8340"/>
    <n v="8320"/>
    <n v="8300"/>
    <n v="8340"/>
    <n v="8300"/>
    <n v="8319.9999999999982"/>
    <n v="8339.9999999999982"/>
    <n v="8309.9999999999964"/>
    <n v="8299.9999999999964"/>
  </r>
  <r>
    <n v="500000999"/>
    <x v="66"/>
    <x v="3"/>
    <x v="11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500001000"/>
    <x v="67"/>
    <x v="3"/>
    <x v="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500001010"/>
    <x v="68"/>
    <x v="3"/>
    <x v="12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500002405"/>
    <x v="69"/>
    <x v="3"/>
    <x v="8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500003756"/>
    <x v="70"/>
    <x v="3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500004004"/>
    <x v="71"/>
    <x v="3"/>
    <x v="5"/>
    <m/>
    <m/>
    <m/>
    <x v="1"/>
    <n v="45.420048083999802"/>
    <m/>
    <n v="4628.53"/>
    <n v="7.0401074530200214"/>
    <n v="0.22710024041979246"/>
    <n v="9.3111098572218189"/>
    <n v="27.479129090820706"/>
    <n v="36.563138707620148"/>
    <n v="36.563138707622734"/>
    <n v="20.666121878221769"/>
    <n v="27.479129090820706"/>
    <n v="11.582112261419743"/>
    <n v="11.582112261419743"/>
    <n v="13.853114665617667"/>
    <n v="16.124117069815593"/>
  </r>
  <r>
    <n v="500004010"/>
    <x v="72"/>
    <x v="3"/>
    <x v="0"/>
    <m/>
    <m/>
    <m/>
    <x v="1"/>
    <n v="604.75058823529412"/>
    <m/>
    <n v="2570.19"/>
    <n v="3114.4655294117647"/>
    <n v="3114.4655294117647"/>
    <n v="3114.4655294117647"/>
    <n v="3114.4655294117647"/>
    <n v="3114.4655294117647"/>
    <n v="3114.4655294117647"/>
    <n v="3114.4655294117647"/>
    <n v="3114.4655294117647"/>
    <n v="3114.4655294117647"/>
    <n v="3114.4655294117647"/>
    <n v="3658.7410588235298"/>
    <n v="3658.7410588235298"/>
  </r>
  <r>
    <n v="500004017"/>
    <x v="73"/>
    <x v="3"/>
    <x v="0"/>
    <m/>
    <m/>
    <m/>
    <x v="1"/>
    <n v="582.56955810147292"/>
    <m/>
    <n v="3559.5"/>
    <n v="3559.4999999999995"/>
    <n v="3559.4999999999995"/>
    <n v="3559.4999999999995"/>
    <n v="3559.4999999999995"/>
    <n v="3559.4999999999995"/>
    <n v="3559.4999999999995"/>
    <n v="2889.545008183306"/>
    <n v="2802.1595744680849"/>
    <n v="3209.9582651391161"/>
    <n v="3122.5728314238954"/>
    <n v="2947.8019639934537"/>
    <n v="2860.416530278233"/>
  </r>
  <r>
    <n v="500004019"/>
    <x v="74"/>
    <x v="3"/>
    <x v="0"/>
    <m/>
    <m/>
    <m/>
    <x v="0"/>
    <n v="693.8"/>
    <m/>
    <m/>
    <n v="0"/>
    <n v="0"/>
    <n v="0"/>
    <n v="0"/>
    <n v="0"/>
    <n v="0"/>
    <n v="0"/>
    <n v="0"/>
    <n v="0"/>
    <n v="0"/>
    <n v="0"/>
    <n v="0"/>
  </r>
  <r>
    <n v="500004019"/>
    <x v="74"/>
    <x v="3"/>
    <x v="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500004019"/>
    <x v="74"/>
    <x v="3"/>
    <x v="0"/>
    <m/>
    <m/>
    <m/>
    <x v="2"/>
    <n v="693.8"/>
    <m/>
    <m/>
    <n v="0"/>
    <n v="693.8"/>
    <n v="0"/>
    <n v="0"/>
    <n v="0"/>
    <n v="0"/>
    <n v="0"/>
    <n v="0"/>
    <n v="0"/>
    <n v="0"/>
    <n v="0"/>
    <n v="0"/>
  </r>
  <r>
    <n v="500004042"/>
    <x v="75"/>
    <x v="3"/>
    <x v="0"/>
    <m/>
    <m/>
    <m/>
    <x v="0"/>
    <n v="683.64"/>
    <m/>
    <m/>
    <n v="-68.364000000000004"/>
    <n v="0"/>
    <n v="0"/>
    <n v="0"/>
    <n v="0"/>
    <n v="0"/>
    <n v="0"/>
    <n v="0"/>
    <n v="0"/>
    <n v="0"/>
    <n v="-68.364000000000004"/>
    <n v="0"/>
  </r>
  <r>
    <n v="500004042"/>
    <x v="75"/>
    <x v="3"/>
    <x v="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500004042"/>
    <x v="75"/>
    <x v="3"/>
    <x v="0"/>
    <m/>
    <m/>
    <m/>
    <x v="2"/>
    <n v="683.64"/>
    <m/>
    <m/>
    <n v="0"/>
    <n v="683.64"/>
    <n v="0"/>
    <n v="0"/>
    <n v="0"/>
    <n v="0"/>
    <n v="0"/>
    <n v="0"/>
    <n v="0"/>
    <n v="0"/>
    <n v="0"/>
    <n v="0"/>
  </r>
  <r>
    <n v="500004109"/>
    <x v="76"/>
    <x v="3"/>
    <x v="0"/>
    <m/>
    <m/>
    <m/>
    <x v="1"/>
    <n v="684.26"/>
    <m/>
    <n v="26001.88"/>
    <n v="26001.88"/>
    <n v="21896.32"/>
    <n v="5474.08"/>
    <n v="2052.7799999999997"/>
    <n v="2052.7799999999997"/>
    <n v="2052.7799999999997"/>
    <n v="2052.7799999999997"/>
    <n v="2052.7799999999997"/>
    <n v="2052.7799999999997"/>
    <n v="2600.1879999999996"/>
    <n v="2463.3359999999998"/>
    <n v="2326.4839999999995"/>
  </r>
  <r>
    <n v="600001046"/>
    <x v="77"/>
    <x v="4"/>
    <x v="0"/>
    <s v="SPC0922 - ATH Flour"/>
    <s v="AC01 - ATH Flour Coarse"/>
    <s v="ATH SG200 PO"/>
    <x v="0"/>
    <n v="415"/>
    <m/>
    <m/>
    <n v="0"/>
    <n v="0"/>
    <n v="0"/>
    <n v="0"/>
    <n v="0"/>
    <n v="0"/>
    <n v="0"/>
    <n v="0"/>
    <n v="0"/>
    <n v="0"/>
    <n v="0"/>
    <n v="0"/>
  </r>
  <r>
    <n v="600001046"/>
    <x v="77"/>
    <x v="4"/>
    <x v="0"/>
    <s v="SPC0922 - ATH Flour"/>
    <s v="AC01 - ATH Flour Coarse"/>
    <s v="ATH SG200 PO"/>
    <x v="1"/>
    <n v="0"/>
    <m/>
    <n v="0"/>
    <n v="0"/>
    <n v="0"/>
    <n v="0"/>
    <n v="0"/>
    <n v="0"/>
    <n v="0"/>
    <n v="0"/>
    <n v="0"/>
    <n v="0"/>
    <n v="0"/>
    <n v="0"/>
    <n v="0"/>
  </r>
  <r>
    <n v="600001046"/>
    <x v="77"/>
    <x v="4"/>
    <x v="0"/>
    <s v="SPC0922 - ATH Flour"/>
    <s v="AC01 - ATH Flour Coarse"/>
    <s v="ATH SG200 PO"/>
    <x v="2"/>
    <n v="415"/>
    <m/>
    <m/>
    <n v="0"/>
    <n v="0"/>
    <n v="0"/>
    <n v="0"/>
    <n v="0"/>
    <n v="0"/>
    <n v="0"/>
    <n v="0"/>
    <n v="0"/>
    <n v="0"/>
    <n v="0"/>
    <n v="0"/>
  </r>
  <r>
    <n v="600003728"/>
    <x v="78"/>
    <x v="4"/>
    <x v="6"/>
    <s v="SPC0205 - Limestone"/>
    <s v="BK29 - Limestone Flour Coarse"/>
    <s v="Limestone 125 PO"/>
    <x v="3"/>
    <n v="42.982644979705469"/>
    <m/>
    <m/>
    <n v="150529.23906188027"/>
    <n v="159147.49094944078"/>
    <n v="159156.92004615322"/>
    <n v="163431.09812211239"/>
    <n v="163385.10876526829"/>
    <n v="157008.32131506279"/>
    <n v="154838.57294338587"/>
    <n v="154833.70945072474"/>
    <n v="154810.6137240261"/>
    <n v="126959.9280793362"/>
    <n v="126959.9280793362"/>
    <n v="126959.9280793362"/>
  </r>
  <r>
    <n v="600003728"/>
    <x v="78"/>
    <x v="4"/>
    <x v="6"/>
    <s v="SPC0205 - Limestone"/>
    <s v="BK29 - Limestone Flour Coarse"/>
    <s v="Limestone 125 PO"/>
    <x v="1"/>
    <n v="59.810007207151948"/>
    <m/>
    <n v="39003.899999999994"/>
    <n v="33775.701461530793"/>
    <n v="33765.005725219191"/>
    <n v="33805.186183849633"/>
    <n v="33804.718297405139"/>
    <n v="33793.48172470498"/>
    <n v="33796.435693049345"/>
    <n v="33776.640225269752"/>
    <n v="33799.498273009958"/>
    <n v="33785.712331708404"/>
    <n v="33752.301562452849"/>
    <n v="33765.542598818851"/>
    <n v="33775.195034752433"/>
  </r>
  <r>
    <n v="600003796"/>
    <x v="79"/>
    <x v="4"/>
    <x v="13"/>
    <s v="SPC0923 - Slag Phosphorous"/>
    <s v="BN13 - Slag Phosphorous Flour"/>
    <s v="Slag Phosphorous M75 PO"/>
    <x v="3"/>
    <s v="Not Found"/>
    <m/>
    <m/>
    <n v="0"/>
    <n v="0"/>
    <n v="0"/>
    <n v="0"/>
    <n v="0"/>
    <n v="0"/>
    <n v="0"/>
    <n v="0"/>
    <n v="0"/>
    <n v="0"/>
    <n v="0"/>
    <n v="0"/>
  </r>
  <r>
    <n v="600003796"/>
    <x v="79"/>
    <x v="4"/>
    <x v="13"/>
    <s v="SPC0923 - Slag Phosphorous"/>
    <s v="BN13 - Slag Phosphorous Flour"/>
    <s v="Slag Phosphorous M75 PO"/>
    <x v="1"/>
    <n v="0"/>
    <m/>
    <n v="0"/>
    <n v="0"/>
    <n v="0"/>
    <n v="0"/>
    <n v="0"/>
    <n v="0"/>
    <n v="0"/>
    <n v="0"/>
    <n v="0"/>
    <n v="0"/>
    <n v="0"/>
    <n v="0"/>
    <n v="0"/>
  </r>
  <r>
    <n v="600003798"/>
    <x v="80"/>
    <x v="5"/>
    <x v="13"/>
    <s v="SPC0923 - Slag Phosphorous"/>
    <s v="BN13 - Slag Phosphorous Flour"/>
    <s v="Slag Phosphorous M75 PO"/>
    <x v="1"/>
    <n v="0"/>
    <m/>
    <n v="0"/>
    <n v="0"/>
    <n v="0"/>
    <n v="0"/>
    <n v="0"/>
    <n v="0"/>
    <n v="0"/>
    <n v="0"/>
    <n v="0"/>
    <n v="0"/>
    <n v="0"/>
    <n v="0"/>
    <n v="0"/>
  </r>
  <r>
    <n v="600003800"/>
    <x v="81"/>
    <x v="5"/>
    <x v="13"/>
    <s v="SPC0923 - Slag Phosphorous"/>
    <s v="BN13 - Slag Phosphorous Flour"/>
    <s v="Slag Phosphorous M75 PO"/>
    <x v="3"/>
    <s v="Not Found"/>
    <m/>
    <m/>
    <n v="0"/>
    <n v="0"/>
    <n v="0"/>
    <n v="0"/>
    <n v="0"/>
    <n v="0"/>
    <n v="0"/>
    <n v="0"/>
    <n v="0"/>
    <n v="0"/>
    <n v="0"/>
    <n v="0"/>
  </r>
  <r>
    <n v="600003800"/>
    <x v="81"/>
    <x v="5"/>
    <x v="13"/>
    <s v="SPC0923 - Slag Phosphorous"/>
    <s v="BN13 - Slag Phosphorous Flour"/>
    <s v="Slag Phosphorous M75 PO"/>
    <x v="1"/>
    <n v="0"/>
    <m/>
    <n v="0"/>
    <n v="0"/>
    <n v="0"/>
    <n v="0"/>
    <n v="0"/>
    <n v="0"/>
    <n v="0"/>
    <n v="0"/>
    <n v="0"/>
    <n v="0"/>
    <n v="0"/>
    <n v="0"/>
    <n v="0"/>
  </r>
  <r>
    <n v="600003804"/>
    <x v="82"/>
    <x v="5"/>
    <x v="3"/>
    <s v="SPC0204 - Chalk"/>
    <s v="AF25 - Chalk"/>
    <s v="Chalk M PO"/>
    <x v="3"/>
    <n v="243.99951220547186"/>
    <m/>
    <m/>
    <n v="110.88516232294195"/>
    <n v="618.10061676540647"/>
    <n v="506.29222213031522"/>
    <n v="523.16862953465909"/>
    <n v="523.16862953465909"/>
    <n v="506.29222213031522"/>
    <n v="767.4804999222772"/>
    <n v="753.95773757905295"/>
    <n v="766.93958942854817"/>
    <n v="718.52212542299787"/>
    <n v="718.52212542299787"/>
    <n v="718.52212542299787"/>
  </r>
  <r>
    <n v="600003804"/>
    <x v="82"/>
    <x v="5"/>
    <x v="3"/>
    <s v="SPC0204 - Chalk"/>
    <s v="AF25 - Chalk"/>
    <s v="Chalk M PO"/>
    <x v="1"/>
    <n v="0"/>
    <m/>
    <n v="0"/>
    <n v="0"/>
    <n v="0"/>
    <n v="0"/>
    <n v="0"/>
    <n v="0"/>
    <n v="0"/>
    <n v="0"/>
    <n v="0"/>
    <n v="0"/>
    <n v="0"/>
    <n v="0"/>
    <n v="0"/>
  </r>
  <r>
    <n v="600003805"/>
    <x v="83"/>
    <x v="4"/>
    <x v="2"/>
    <s v="SPC0916 - Bentonite Sodium Flour"/>
    <s v="AE24 - Bentonite Sodium Flour Coarse"/>
    <s v="Bentonite D90 PO"/>
    <x v="3"/>
    <n v="245.41915019990222"/>
    <m/>
    <m/>
    <n v="7875.1522280815516"/>
    <n v="7432.313308966076"/>
    <n v="7691.6414530364427"/>
    <n v="7948.0295014709909"/>
    <n v="0"/>
    <n v="5399.2213043978491"/>
    <n v="11534.700059395404"/>
    <n v="6135.4787549975554"/>
    <n v="3926.7064031984355"/>
    <n v="6443.3248861771481"/>
    <n v="6443.3248861771481"/>
    <n v="6443.3248861771481"/>
  </r>
  <r>
    <n v="600003805"/>
    <x v="83"/>
    <x v="4"/>
    <x v="2"/>
    <s v="SPC0916 - Bentonite Sodium Flour"/>
    <s v="AE24 - Bentonite Sodium Flour Coarse"/>
    <s v="Bentonite D90 PO"/>
    <x v="1"/>
    <n v="203.97997023738088"/>
    <m/>
    <n v="33993.67"/>
    <n v="11333.82459717607"/>
    <n v="11479.841205783267"/>
    <n v="11410.317392764435"/>
    <n v="11331.676786970396"/>
    <n v="11331.676786970396"/>
    <n v="11494.860763160303"/>
    <n v="11413.268775065349"/>
    <n v="11372.472781017876"/>
    <n v="11413.268775065349"/>
    <n v="11320.58663557293"/>
    <n v="11472.680460365367"/>
    <n v="11502.386303015375"/>
  </r>
  <r>
    <n v="600003806"/>
    <x v="84"/>
    <x v="5"/>
    <x v="2"/>
    <s v="SPC0916 - Bentonite Sodium Flour"/>
    <s v="AE24 - Bentonite Sodium Flour Coarse"/>
    <s v="Bentonite D90 PO"/>
    <x v="3"/>
    <n v="456.01972452177239"/>
    <m/>
    <m/>
    <n v="1015.3281358813924"/>
    <n v="900.58929151083714"/>
    <n v="810.52857337115108"/>
    <n v="3932.0099989686"/>
    <n v="971.54878122212051"/>
    <n v="724.06733106829063"/>
    <n v="9552.5196020221392"/>
    <n v="11139.512569392778"/>
    <n v="8001.0855808404449"/>
    <n v="11251.438678431896"/>
    <n v="11251.438678431896"/>
    <n v="15014.238614714657"/>
  </r>
  <r>
    <n v="600003806"/>
    <x v="84"/>
    <x v="5"/>
    <x v="2"/>
    <s v="SPC0916 - Bentonite Sodium Flour"/>
    <s v="AE24 - Bentonite Sodium Flour Coarse"/>
    <s v="Bentonite D90 PO"/>
    <x v="1"/>
    <n v="262.56"/>
    <m/>
    <n v="4726.08"/>
    <n v="4141.4900337730223"/>
    <n v="3622.9626287861893"/>
    <n v="3156.2889943342898"/>
    <n v="892.37695322277682"/>
    <n v="332.9935882483943"/>
    <n v="231.17327367875635"/>
    <n v="87.394945189158378"/>
    <n v="290.17029533921186"/>
    <n v="94.436706894681038"/>
    <n v="232.76896914951405"/>
    <n v="56.029231404347215"/>
    <n v="233.37861130672243"/>
  </r>
  <r>
    <n v="600003808"/>
    <x v="85"/>
    <x v="5"/>
    <x v="2"/>
    <s v="SPC0916 - Bentonite Sodium Flour"/>
    <s v="AE24 - Bentonite Sodium Flour Coarse"/>
    <s v="Bentonite D90 PO"/>
    <x v="3"/>
    <s v="Not Found"/>
    <m/>
    <m/>
    <n v="0"/>
    <n v="0"/>
    <n v="0"/>
    <n v="0"/>
    <n v="0"/>
    <n v="0"/>
    <n v="0"/>
    <n v="0"/>
    <n v="0"/>
    <n v="0"/>
    <n v="0"/>
    <n v="0"/>
  </r>
  <r>
    <n v="600003808"/>
    <x v="85"/>
    <x v="5"/>
    <x v="2"/>
    <s v="SPC0916 - Bentonite Sodium Flour"/>
    <s v="AE24 - Bentonite Sodium Flour Coarse"/>
    <s v="Bentonite D90 PO"/>
    <x v="1"/>
    <n v="0"/>
    <m/>
    <n v="0"/>
    <n v="0"/>
    <n v="0"/>
    <n v="0"/>
    <n v="0"/>
    <n v="0"/>
    <n v="0"/>
    <n v="0"/>
    <n v="0"/>
    <n v="0"/>
    <n v="0"/>
    <n v="0"/>
    <n v="0"/>
  </r>
  <r>
    <n v="600003809"/>
    <x v="86"/>
    <x v="5"/>
    <x v="2"/>
    <s v="SPC0916 - Bentonite Sodium Flour"/>
    <s v="AE24 - Bentonite Sodium Flour Coarse"/>
    <s v="Bentonite D90 PO"/>
    <x v="3"/>
    <n v="537.38183972125432"/>
    <m/>
    <m/>
    <n v="2139.3477424621051"/>
    <n v="2473.4575902179895"/>
    <n v="3892.2021896731994"/>
    <n v="4021.9422626623054"/>
    <n v="4021.9422626623054"/>
    <n v="3892.2021896731994"/>
    <n v="4027.3480990368512"/>
    <n v="3892.2021896731994"/>
    <n v="4021.9422626623054"/>
    <n v="4021.9422626623054"/>
    <n v="3632.722043694986"/>
    <n v="4016.5364262877592"/>
  </r>
  <r>
    <n v="600003809"/>
    <x v="86"/>
    <x v="5"/>
    <x v="2"/>
    <s v="SPC0916 - Bentonite Sodium Flour"/>
    <s v="AE24 - Bentonite Sodium Flour Coarse"/>
    <s v="Bentonite D90 PO"/>
    <x v="1"/>
    <n v="0"/>
    <m/>
    <n v="0"/>
    <n v="0"/>
    <n v="0"/>
    <n v="0"/>
    <n v="0"/>
    <n v="0"/>
    <n v="0"/>
    <n v="0"/>
    <n v="0"/>
    <n v="0"/>
    <n v="0"/>
    <n v="0"/>
    <n v="0"/>
  </r>
  <r>
    <n v="600003812"/>
    <x v="87"/>
    <x v="4"/>
    <x v="6"/>
    <s v="SPC0205 - Limestone"/>
    <s v="BK62 - Limestone Flour Coarse, Medium Grade"/>
    <s v="Limestone WKAL PO"/>
    <x v="3"/>
    <n v="37.289247476755314"/>
    <m/>
    <m/>
    <n v="31700.705365141333"/>
    <n v="32400.513735015356"/>
    <n v="29881.291973958698"/>
    <n v="30877.335039757323"/>
    <n v="30877.335039757323"/>
    <n v="29881.291973958698"/>
    <n v="21122.487572099057"/>
    <n v="21122.487572099057"/>
    <n v="21122.487572099057"/>
    <n v="21122.487572099057"/>
    <n v="21122.487572099057"/>
    <n v="21122.487572099057"/>
  </r>
  <r>
    <n v="600003812"/>
    <x v="87"/>
    <x v="4"/>
    <x v="6"/>
    <s v="SPC0205 - Limestone"/>
    <s v="BK62 - Limestone Flour Coarse, Medium Grade"/>
    <s v="Limestone WKAL PO"/>
    <x v="1"/>
    <n v="60.8100358422939"/>
    <m/>
    <n v="2205.58"/>
    <n v="15879.936987246669"/>
    <n v="15886.2029156759"/>
    <n v="15865.647526339195"/>
    <n v="15862.64996811062"/>
    <n v="15859.652409882046"/>
    <n v="15839.09702054534"/>
    <n v="15872.55340296847"/>
    <n v="15845.199749549305"/>
    <n v="15878.656131972433"/>
    <n v="15851.302478553269"/>
    <n v="15884.758860976399"/>
    <n v="15857.405207557233"/>
  </r>
  <r>
    <n v="600003814"/>
    <x v="88"/>
    <x v="4"/>
    <x v="4"/>
    <s v="SPC0213 - Dolomite Flour"/>
    <s v="AF43 - Dolomite Flour"/>
    <s v="Dolomite Extra PO"/>
    <x v="3"/>
    <n v="68.794790910287617"/>
    <m/>
    <m/>
    <n v="47202.120186200278"/>
    <n v="38520.132000280792"/>
    <n v="19701.239053351914"/>
    <n v="16812.630370706076"/>
    <n v="34290.4048436995"/>
    <n v="53669.062248036615"/>
    <n v="66664.569556409522"/>
    <n v="63276.546462509614"/>
    <n v="63212.626386382966"/>
    <n v="68722.882562947052"/>
    <n v="70111.098610568399"/>
    <n v="75697.433582751954"/>
  </r>
  <r>
    <n v="600003814"/>
    <x v="88"/>
    <x v="4"/>
    <x v="4"/>
    <s v="SPC0213 - Dolomite Flour"/>
    <s v="AF43 - Dolomite Flour"/>
    <s v="Dolomite Extra PO"/>
    <x v="1"/>
    <n v="62.29001229092075"/>
    <m/>
    <n v="23312.660000000003"/>
    <n v="14297.471522806742"/>
    <n v="14277.038302245075"/>
    <n v="14303.393119236758"/>
    <n v="14291.674439102911"/>
    <n v="14326.258716473982"/>
    <n v="14317.996209830357"/>
    <n v="14265.97558666648"/>
    <n v="14291.708500728613"/>
    <n v="14288.111615751746"/>
    <n v="14266.014770044152"/>
    <n v="14319.968631213376"/>
    <n v="14298.99524422823"/>
  </r>
  <r>
    <n v="600003815"/>
    <x v="89"/>
    <x v="5"/>
    <x v="4"/>
    <s v="SPC0213 - Dolomite Flour"/>
    <s v="AF43 - Dolomite Flour"/>
    <s v="Dolomite Extra PO"/>
    <x v="3"/>
    <n v="131.94856861607161"/>
    <m/>
    <m/>
    <n v="12166.139147668348"/>
    <n v="10360.694496814329"/>
    <n v="5617.4032817076068"/>
    <n v="4834.8779942190677"/>
    <n v="9646.0604636514963"/>
    <n v="14787.345736881198"/>
    <n v="12101.459139187167"/>
    <n v="11181.473016235999"/>
    <n v="11094.008637860688"/>
    <n v="11321.882521316171"/>
    <n v="11545.886033502478"/>
    <n v="11798.4245915257"/>
  </r>
  <r>
    <n v="600003815"/>
    <x v="89"/>
    <x v="5"/>
    <x v="4"/>
    <s v="SPC0213 - Dolomite Flour"/>
    <s v="AF43 - Dolomite Flour"/>
    <s v="Dolomite Extra PO"/>
    <x v="1"/>
    <n v="113.68032407407406"/>
    <m/>
    <n v="4910.99"/>
    <n v="5524.4492398459815"/>
    <n v="5510.7275723454004"/>
    <n v="5582.0422941892821"/>
    <n v="5599.9878096759494"/>
    <n v="5474.4052077570595"/>
    <n v="5466.55988635839"/>
    <n v="5590.0786490060418"/>
    <n v="5596.7691058067712"/>
    <n v="5496.9260023346724"/>
    <n v="5564.5351315388161"/>
    <n v="5621.0424942879099"/>
    <n v="5459.9751958005309"/>
  </r>
  <r>
    <n v="600003816"/>
    <x v="90"/>
    <x v="5"/>
    <x v="4"/>
    <s v="SPC0213 - Dolomite Flour"/>
    <s v="AF43 - Dolomite Flour"/>
    <s v="Dolomite Extra PO"/>
    <x v="3"/>
    <n v="118.08077572261331"/>
    <m/>
    <m/>
    <n v="26503.646532039336"/>
    <n v="20857.736635805497"/>
    <n v="10621.519444109472"/>
    <n v="9064.1852477140346"/>
    <n v="18486.969312306934"/>
    <n v="29074.409121740748"/>
    <n v="20259.036536760144"/>
    <n v="20259.036536760144"/>
    <n v="20259.036536760144"/>
    <n v="20320.278551128711"/>
    <n v="20320.278551128711"/>
    <n v="20320.278551128711"/>
  </r>
  <r>
    <n v="600003816"/>
    <x v="90"/>
    <x v="5"/>
    <x v="4"/>
    <s v="SPC0213 - Dolomite Flour"/>
    <s v="AF43 - Dolomite Flour"/>
    <s v="Dolomite Extra PO"/>
    <x v="1"/>
    <n v="119.3"/>
    <m/>
    <n v="8708.9"/>
    <n v="5791.5942792113665"/>
    <n v="5834.5943997102922"/>
    <n v="5840.4041451768244"/>
    <n v="5749.4280937005915"/>
    <n v="5801.674518795181"/>
    <n v="5774.8622078818662"/>
    <n v="5826.2442101182287"/>
    <n v="5758.326212354591"/>
    <n v="5809.7082145909535"/>
    <n v="5799.2158577755663"/>
    <n v="5788.72350096018"/>
    <n v="5778.2311441447928"/>
  </r>
  <r>
    <n v="600003818"/>
    <x v="65"/>
    <x v="4"/>
    <x v="4"/>
    <s v="SPC0213 - Dolomite Flour"/>
    <s v="AF43 - Dolomite Flour"/>
    <s v="Dolomite DL05 PO"/>
    <x v="3"/>
    <n v="66.795192790855523"/>
    <m/>
    <m/>
    <n v="15092.6100248078"/>
    <n v="11742.294954061115"/>
    <n v="6811.7734006677647"/>
    <n v="5813.0266854941738"/>
    <n v="11856.029307593262"/>
    <n v="18645.946819354576"/>
    <n v="28292.620449370366"/>
    <n v="28098.174185372583"/>
    <n v="28080.923710339226"/>
    <n v="41035.403993553809"/>
    <n v="41080.614633499281"/>
    <n v="41262.547250886142"/>
  </r>
  <r>
    <n v="600003818"/>
    <x v="65"/>
    <x v="4"/>
    <x v="4"/>
    <s v="SPC0213 - Dolomite Flour"/>
    <s v="AF43 - Dolomite Flour"/>
    <s v="Dolomite DL05 PO"/>
    <x v="1"/>
    <n v="55.350001689887456"/>
    <m/>
    <n v="20730.96"/>
    <n v="8224.4270620271909"/>
    <n v="7626.8955886152471"/>
    <n v="7628.0028870829974"/>
    <n v="7626.4740956201922"/>
    <n v="7598.8963891687335"/>
    <n v="7645.8869192666052"/>
    <n v="7614.1877313926479"/>
    <n v="7632.9169176640553"/>
    <n v="7610.590751042193"/>
    <n v="7646.7527909815881"/>
    <n v="7645.4509223247696"/>
    <n v="7604.0901437328303"/>
  </r>
  <r>
    <n v="600003819"/>
    <x v="91"/>
    <x v="5"/>
    <x v="4"/>
    <s v="SPC0213 - Dolomite Flour"/>
    <s v="AF43 - Dolomite Flour"/>
    <s v="Dolomite DL05 PO"/>
    <x v="3"/>
    <n v="140.918209699481"/>
    <m/>
    <m/>
    <n v="13083.84914873086"/>
    <n v="11761.041807950385"/>
    <n v="7647.5881798374494"/>
    <n v="5395.389202928538"/>
    <n v="11081.025838474008"/>
    <n v="16662.186135968845"/>
    <n v="13035.314527964312"/>
    <n v="12893.153866290069"/>
    <n v="13800.227975863338"/>
    <n v="13790.149461845293"/>
    <n v="13831.569503753277"/>
    <n v="13998.248335233695"/>
  </r>
  <r>
    <n v="600003819"/>
    <x v="91"/>
    <x v="5"/>
    <x v="4"/>
    <s v="SPC0213 - Dolomite Flour"/>
    <s v="AF43 - Dolomite Flour"/>
    <s v="Dolomite DL05 PO"/>
    <x v="1"/>
    <n v="118.5100806451613"/>
    <m/>
    <n v="11756.2"/>
    <n v="5872.5164588001453"/>
    <n v="5841.697087724875"/>
    <n v="5857.1396114821428"/>
    <n v="5870.486082841916"/>
    <n v="5842.7014585423831"/>
    <n v="5861.6487569563751"/>
    <n v="5707.2659679023018"/>
    <n v="5862.0542718238448"/>
    <n v="5822.8553711474306"/>
    <n v="5792.1323481564423"/>
    <n v="5726.5756970821176"/>
    <n v="5710.4608015313979"/>
  </r>
  <r>
    <n v="600003820"/>
    <x v="92"/>
    <x v="5"/>
    <x v="4"/>
    <s v="SPC0213 - Dolomite Flour"/>
    <s v="AF43 - Dolomite Flour"/>
    <s v="Dolomite DL05 PO"/>
    <x v="3"/>
    <n v="117.84841437089662"/>
    <m/>
    <m/>
    <n v="4093.8229956077603"/>
    <n v="3279.154200132491"/>
    <n v="1522.6080928560975"/>
    <n v="1299.3622886008243"/>
    <n v="2650.1301659727724"/>
    <n v="4167.8529005868795"/>
    <n v="5758.8641508640285"/>
    <n v="6356.0233097758028"/>
    <n v="6335.8182099851529"/>
    <n v="6360.2780949068756"/>
    <n v="6360.2780949068756"/>
    <n v="6360.2780949068756"/>
  </r>
  <r>
    <n v="600003820"/>
    <x v="92"/>
    <x v="5"/>
    <x v="4"/>
    <s v="SPC0213 - Dolomite Flour"/>
    <s v="AF43 - Dolomite Flour"/>
    <s v="Dolomite DL05 PO"/>
    <x v="1"/>
    <n v="97.78"/>
    <m/>
    <n v="0"/>
    <n v="2372.3343963167158"/>
    <n v="2389.4275844008662"/>
    <n v="2397.2445255864559"/>
    <n v="2394.7307280786908"/>
    <n v="2347.0514054444834"/>
    <n v="2409.0224542558476"/>
    <n v="2422.0556650872522"/>
    <n v="2428.5199901462474"/>
    <n v="2353.9686872002017"/>
    <n v="2356.902774772871"/>
    <n v="2359.8368623455399"/>
    <n v="2362.7709499182088"/>
  </r>
  <r>
    <n v="600003821"/>
    <x v="93"/>
    <x v="5"/>
    <x v="4"/>
    <s v="SPC0213 - Dolomite Flour"/>
    <s v="AF43 - Dolomite Flour"/>
    <s v="Dolomite DL05 PO"/>
    <x v="3"/>
    <s v="Not Found"/>
    <m/>
    <m/>
    <n v="0"/>
    <n v="0"/>
    <n v="0"/>
    <n v="0"/>
    <n v="0"/>
    <n v="0"/>
    <n v="0"/>
    <n v="0"/>
    <n v="0"/>
    <n v="0"/>
    <n v="0"/>
    <n v="0"/>
  </r>
  <r>
    <n v="600003821"/>
    <x v="93"/>
    <x v="5"/>
    <x v="4"/>
    <s v="SPC0213 - Dolomite Flour"/>
    <s v="AF43 - Dolomite Flour"/>
    <s v="Dolomite DL05 PO"/>
    <x v="1"/>
    <n v="0"/>
    <m/>
    <n v="0"/>
    <n v="0"/>
    <n v="0"/>
    <n v="0"/>
    <n v="0"/>
    <n v="0"/>
    <n v="0"/>
    <n v="0"/>
    <n v="0"/>
    <n v="0"/>
    <n v="0"/>
    <n v="0"/>
    <n v="0"/>
  </r>
  <r>
    <n v="600003822"/>
    <x v="94"/>
    <x v="4"/>
    <x v="4"/>
    <s v="SPC0213 - Dolomite Flour"/>
    <s v="AF43 - Dolomite Flour"/>
    <s v="Dolomite DS19 PO"/>
    <x v="3"/>
    <n v="73.765707996827814"/>
    <m/>
    <m/>
    <n v="925.13466842707669"/>
    <n v="720.39174716481148"/>
    <n v="378.81763782145293"/>
    <n v="323.27514555550272"/>
    <n v="659.3397566343167"/>
    <n v="1036.9419406053498"/>
    <n v="2885.9634576723602"/>
    <n v="2885.9634576723602"/>
    <n v="2885.9634576723602"/>
    <n v="2885.9634576723602"/>
    <n v="2885.9634576723602"/>
    <n v="2885.9634576723602"/>
  </r>
  <r>
    <n v="600003822"/>
    <x v="94"/>
    <x v="4"/>
    <x v="4"/>
    <s v="SPC0213 - Dolomite Flour"/>
    <s v="AF43 - Dolomite Flour"/>
    <s v="Dolomite DS19 PO"/>
    <x v="0"/>
    <n v="37.450000000000003"/>
    <m/>
    <m/>
    <n v="-31840.796211489109"/>
    <n v="-26326.823589471878"/>
    <n v="-13992.271849874709"/>
    <n v="-11760.515566528071"/>
    <n v="-23920.749197338377"/>
    <n v="-36354.109475298043"/>
    <n v="-40264.11939454807"/>
    <n v="-38893.449394548072"/>
    <n v="-38925.281894548069"/>
    <n v="-41738.525894548075"/>
    <n v="-42426.856894548073"/>
    <n v="-44828.899894548078"/>
  </r>
  <r>
    <n v="600003822"/>
    <x v="94"/>
    <x v="4"/>
    <x v="4"/>
    <s v="SPC0213 - Dolomite Flour"/>
    <s v="AF43 - Dolomite Flour"/>
    <s v="Dolomite DS19 PO"/>
    <x v="1"/>
    <n v="49.230018700707376"/>
    <m/>
    <n v="25430.160000000003"/>
    <n v="50969.633894004808"/>
    <n v="18183.133433997085"/>
    <n v="34792.090486282454"/>
    <n v="19332.266687346888"/>
    <n v="46667.81074309699"/>
    <n v="35702.452466433431"/>
    <n v="51793.610226584424"/>
    <n v="33896.36307576704"/>
    <n v="51845.954041869743"/>
    <n v="37593.205175465722"/>
    <n v="52761.300084978451"/>
    <n v="40747.532469082609"/>
  </r>
  <r>
    <n v="600003822"/>
    <x v="94"/>
    <x v="4"/>
    <x v="4"/>
    <s v="SPC0213 - Dolomite Flour"/>
    <s v="AF43 - Dolomite Flour"/>
    <s v="Dolomite DS19 PO"/>
    <x v="2"/>
    <n v="37.450000000000003"/>
    <m/>
    <m/>
    <n v="0"/>
    <n v="0"/>
    <n v="0"/>
    <n v="0"/>
    <n v="0"/>
    <n v="0"/>
    <n v="0"/>
    <n v="0"/>
    <n v="0"/>
    <n v="0"/>
    <n v="0"/>
    <n v="0"/>
  </r>
  <r>
    <n v="600003823"/>
    <x v="95"/>
    <x v="5"/>
    <x v="4"/>
    <s v="SPC0213 - Dolomite Flour"/>
    <s v="AF43 - Dolomite Flour"/>
    <s v="Dolomite DS19 PO"/>
    <x v="3"/>
    <n v="129.69623816352774"/>
    <m/>
    <m/>
    <n v="3532.0217427572502"/>
    <n v="2750.3447708306926"/>
    <n v="1006.4668035099362"/>
    <n v="858.89797600926352"/>
    <n v="1751.7758177868543"/>
    <n v="2755.0133261702986"/>
    <n v="4995.9409295076448"/>
    <n v="4777.3317058607681"/>
    <n v="4757.9375921501296"/>
    <n v="4745.5697053009026"/>
    <n v="4796.398467427035"/>
    <n v="5030.997180086958"/>
  </r>
  <r>
    <n v="600003823"/>
    <x v="95"/>
    <x v="5"/>
    <x v="4"/>
    <s v="SPC0213 - Dolomite Flour"/>
    <s v="AF43 - Dolomite Flour"/>
    <s v="Dolomite DS19 PO"/>
    <x v="1"/>
    <n v="100.17010869565219"/>
    <m/>
    <n v="480.82"/>
    <n v="2561.046011023137"/>
    <n v="2520.372046883821"/>
    <n v="2544.3943402982063"/>
    <n v="2522.1183552659254"/>
    <n v="2451.32224045458"/>
    <n v="2407.0425457062515"/>
    <n v="2555.2619952189993"/>
    <n v="2551.7786146293242"/>
    <n v="2563.2741609997433"/>
    <n v="2424.0497964029455"/>
    <n v="2405.8403173110228"/>
    <n v="2526.9842827487096"/>
  </r>
  <r>
    <n v="600003824"/>
    <x v="96"/>
    <x v="5"/>
    <x v="4"/>
    <s v="SPC0213 - Dolomite Flour"/>
    <s v="AF43 - Dolomite Flour"/>
    <s v="Dolomite DS19 PO"/>
    <x v="3"/>
    <n v="151.9583348440857"/>
    <m/>
    <m/>
    <n v="1421.7795892147622"/>
    <n v="1427.8985943496609"/>
    <n v="2049.4965493235036"/>
    <n v="1929.2700101911239"/>
    <n v="3537.3197233339783"/>
    <n v="1607.3387239033032"/>
    <n v="739.43829394633076"/>
    <n v="1873.6503187020335"/>
    <n v="1822.7654027499714"/>
    <n v="3914.7465868893132"/>
    <n v="3914.7465868893132"/>
    <n v="3914.7465868893132"/>
  </r>
  <r>
    <n v="600003824"/>
    <x v="96"/>
    <x v="5"/>
    <x v="4"/>
    <s v="SPC0213 - Dolomite Flour"/>
    <s v="AF43 - Dolomite Flour"/>
    <s v="Dolomite DS19 PO"/>
    <x v="1"/>
    <n v="74.06"/>
    <m/>
    <n v="0"/>
    <n v="1825.106660836449"/>
    <n v="1795.7310994686632"/>
    <n v="1833.7070713873086"/>
    <n v="1782.1579041754144"/>
    <n v="1835.6128461731116"/>
    <n v="1792.8434705188106"/>
    <n v="1802.7631063495551"/>
    <n v="1778.3213324629987"/>
    <n v="1778.6793622810328"/>
    <n v="1796.3076089981582"/>
    <n v="1813.9358557152839"/>
    <n v="1831.5641024324095"/>
  </r>
  <r>
    <n v="600003825"/>
    <x v="97"/>
    <x v="5"/>
    <x v="4"/>
    <s v="SPC0213 - Dolomite Flour"/>
    <s v="AF43 - Dolomite Flour"/>
    <s v="Dolomite DS19 PO"/>
    <x v="1"/>
    <n v="0"/>
    <m/>
    <n v="0"/>
    <n v="0"/>
    <n v="0"/>
    <n v="0"/>
    <n v="0"/>
    <n v="0"/>
    <n v="0"/>
    <n v="0"/>
    <n v="0"/>
    <n v="0"/>
    <n v="0"/>
    <n v="0"/>
    <n v="0"/>
  </r>
  <r>
    <n v="600004440"/>
    <x v="98"/>
    <x v="4"/>
    <x v="6"/>
    <s v="SPC0205 - Limestone"/>
    <s v="BK29 - Limestone Flour Coarse"/>
    <s v="Limestone 150 PO"/>
    <x v="3"/>
    <n v="58.760186879043829"/>
    <m/>
    <m/>
    <n v="220116.49643886636"/>
    <n v="219360.99393005521"/>
    <n v="240309.4121915916"/>
    <n v="179014.15940059157"/>
    <n v="161656.59081858417"/>
    <n v="238362.06992640271"/>
    <n v="204333.26087386935"/>
    <n v="197238.11545741046"/>
    <n v="165378.89363555479"/>
    <n v="202528.87629321837"/>
    <n v="201565.1004309571"/>
    <n v="202863.31809287687"/>
  </r>
  <r>
    <n v="600004440"/>
    <x v="98"/>
    <x v="4"/>
    <x v="6"/>
    <s v="SPC0205 - Limestone"/>
    <s v="BK29 - Limestone Flour Coarse"/>
    <s v="Limestone 150 PO"/>
    <x v="1"/>
    <n v="81.529997083281742"/>
    <m/>
    <n v="116562.54"/>
    <n v="63061.39541948503"/>
    <n v="63081.219750085977"/>
    <n v="63108.625929398717"/>
    <n v="63082.4324481164"/>
    <n v="63072.280477368135"/>
    <n v="63078.530027483401"/>
    <n v="63061.409534494502"/>
    <n v="63056.314370977503"/>
    <n v="63083.065992314863"/>
    <n v="63107.330494982583"/>
    <n v="63099.133955712197"/>
    <n v="63099.621092196467"/>
  </r>
  <r>
    <n v="600004441"/>
    <x v="99"/>
    <x v="5"/>
    <x v="6"/>
    <s v="SPC0205 - Limestone"/>
    <s v="BK29 - Limestone Flour Coarse"/>
    <s v="Limestone 150 PO"/>
    <x v="3"/>
    <n v="145.96686797196946"/>
    <m/>
    <m/>
    <n v="3874.8054616465138"/>
    <n v="8154.0868189021658"/>
    <n v="20243.926048635196"/>
    <n v="15771.11816954666"/>
    <n v="20740.14553799207"/>
    <n v="15444.801063861891"/>
    <n v="21466.408628313617"/>
    <n v="4528.8863112597091"/>
    <n v="4379.679595280737"/>
    <n v="5142.3074288955941"/>
    <n v="4916.1404128709291"/>
    <n v="5489.4867034724221"/>
  </r>
  <r>
    <n v="600004441"/>
    <x v="99"/>
    <x v="5"/>
    <x v="6"/>
    <s v="SPC0205 - Limestone"/>
    <s v="BK29 - Limestone Flour Coarse"/>
    <s v="Limestone 150 PO"/>
    <x v="1"/>
    <n v="144.94015151515151"/>
    <m/>
    <n v="9566.0499999999993"/>
    <n v="10588.488626165057"/>
    <n v="10492.45320799505"/>
    <n v="10566.590016152379"/>
    <n v="10559.940689592147"/>
    <n v="10489.204730649351"/>
    <n v="10458.720864014926"/>
    <n v="10536.471186310906"/>
    <n v="10561.573338981374"/>
    <n v="10560.904520586606"/>
    <n v="10498.684844312929"/>
    <n v="10487.113165910281"/>
    <n v="10601.940785061581"/>
  </r>
  <r>
    <n v="600004443"/>
    <x v="100"/>
    <x v="5"/>
    <x v="6"/>
    <s v="SPC0205 - Limestone"/>
    <s v="BK29 - Limestone Flour Coarse"/>
    <s v="Limestone 150 PO"/>
    <x v="3"/>
    <n v="142.04013718919683"/>
    <m/>
    <m/>
    <n v="2563.4474182269278"/>
    <n v="4993.8709743284171"/>
    <n v="9086.9455510384614"/>
    <n v="7898.4753923774497"/>
    <n v="9895.1958563333683"/>
    <n v="7717.334291664497"/>
    <n v="9551.2286368022324"/>
    <n v="2461.4184030278288"/>
    <n v="3707.1580289964782"/>
    <n v="3864.9169432456702"/>
    <n v="3809.1454760183519"/>
    <n v="3864.1423395341799"/>
  </r>
  <r>
    <n v="600004443"/>
    <x v="100"/>
    <x v="5"/>
    <x v="6"/>
    <s v="SPC0205 - Limestone"/>
    <s v="BK29 - Limestone Flour Coarse"/>
    <s v="Limestone 150 PO"/>
    <x v="1"/>
    <n v="138.66999999999999"/>
    <m/>
    <n v="3328.08"/>
    <n v="16772.504611712466"/>
    <n v="16750.571486112451"/>
    <n v="16754.108748080078"/>
    <n v="16669.887748464873"/>
    <n v="16716.371780476697"/>
    <n v="16670.324009352651"/>
    <n v="16775.274069690462"/>
    <n v="16729.646889460444"/>
    <n v="16715.867316341188"/>
    <n v="16686.741920146542"/>
    <n v="16712.064720873241"/>
    <n v="16683.695549635839"/>
  </r>
  <r>
    <n v="600004444"/>
    <x v="101"/>
    <x v="5"/>
    <x v="6"/>
    <s v="SPC0205 - Limestone"/>
    <s v="BK29 - Limestone Flour Coarse"/>
    <s v="Limestone 150 PO"/>
    <x v="3"/>
    <s v="Not Found"/>
    <m/>
    <m/>
    <n v="0"/>
    <n v="0"/>
    <n v="0"/>
    <n v="0"/>
    <n v="0"/>
    <n v="0"/>
    <n v="0"/>
    <n v="0"/>
    <n v="0"/>
    <n v="0"/>
    <n v="0"/>
    <n v="0"/>
  </r>
  <r>
    <n v="600004444"/>
    <x v="101"/>
    <x v="5"/>
    <x v="6"/>
    <s v="SPC0205 - Limestone"/>
    <s v="BK29 - Limestone Flour Coarse"/>
    <s v="Limestone 150 PO"/>
    <x v="1"/>
    <n v="0"/>
    <m/>
    <n v="0"/>
    <n v="0"/>
    <n v="0"/>
    <n v="0"/>
    <n v="0"/>
    <n v="0"/>
    <n v="0"/>
    <n v="0"/>
    <n v="0"/>
    <n v="0"/>
    <n v="0"/>
    <n v="0"/>
    <n v="0"/>
  </r>
  <r>
    <n v="600004476"/>
    <x v="102"/>
    <x v="5"/>
    <x v="4"/>
    <s v="SPC0213 - Dolomite Flour"/>
    <m/>
    <s v="Dolomite Clay PO"/>
    <x v="1"/>
    <n v="0"/>
    <m/>
    <n v="0"/>
    <n v="0"/>
    <n v="0"/>
    <n v="0"/>
    <n v="0"/>
    <n v="0"/>
    <n v="0"/>
    <n v="0"/>
    <n v="0"/>
    <n v="0"/>
    <n v="0"/>
    <n v="0"/>
    <n v="0"/>
  </r>
  <r>
    <n v="600004538"/>
    <x v="103"/>
    <x v="4"/>
    <x v="6"/>
    <s v="SPC0205 - Limestone"/>
    <s v="BK50 - Limestone Sand Medium"/>
    <s v="Limestone 0-1mm WS"/>
    <x v="3"/>
    <n v="42.684969597653428"/>
    <m/>
    <m/>
    <n v="56488.27376728841"/>
    <n v="37057.611027642946"/>
    <n v="37959.55092736776"/>
    <n v="35480.30209597326"/>
    <n v="35460.65367472887"/>
    <n v="35484.553333493626"/>
    <n v="31914.693919215482"/>
    <n v="32053.022980702004"/>
    <n v="29071.029355464412"/>
    <n v="39755.02948611795"/>
    <n v="39752.17039312065"/>
    <n v="39754.989776492992"/>
  </r>
  <r>
    <n v="600004538"/>
    <x v="103"/>
    <x v="4"/>
    <x v="6"/>
    <s v="SPC0205 - Limestone"/>
    <s v="BK50 - Limestone Sand Medium"/>
    <s v="Limestone 0-1mm WS"/>
    <x v="1"/>
    <n v="89.059999616649279"/>
    <m/>
    <n v="255551.88"/>
    <n v="137691.99424910441"/>
    <n v="60373.189643530721"/>
    <n v="48412.833411138716"/>
    <n v="48482.922667317172"/>
    <n v="48415.887347358279"/>
    <n v="48477.106614510085"/>
    <n v="48416.554472610747"/>
    <n v="48423.625837727159"/>
    <n v="48418.273972728923"/>
    <n v="48475.363755499602"/>
    <n v="48449.358889540454"/>
    <n v="48417.47152479014"/>
  </r>
  <r>
    <n v="600004539"/>
    <x v="104"/>
    <x v="4"/>
    <x v="6"/>
    <s v="SPC0205 - Limestone"/>
    <s v="BK50 - Limestone Sand Medium"/>
    <s v="Limestone 0-2 CS"/>
    <x v="3"/>
    <n v="32.105087126098439"/>
    <m/>
    <m/>
    <n v="6302.833600753569"/>
    <n v="4206.0983799095802"/>
    <n v="4330.0451373464648"/>
    <n v="4025.7606173497525"/>
    <n v="4008.257147186931"/>
    <n v="3998.0516042357822"/>
    <n v="3279.3159649772356"/>
    <n v="3291.4968913613338"/>
    <n v="3000.0770920635914"/>
    <n v="4093.0023617399715"/>
    <n v="4093.0023617399715"/>
    <n v="4093.0023617399715"/>
  </r>
  <r>
    <n v="600004539"/>
    <x v="104"/>
    <x v="4"/>
    <x v="6"/>
    <s v="SPC0205 - Limestone"/>
    <s v="BK50 - Limestone Sand Medium"/>
    <s v="Limestone 0-2 CS"/>
    <x v="1"/>
    <n v="58.199971081550032"/>
    <m/>
    <n v="4025.11"/>
    <n v="7032.9517671881858"/>
    <n v="7032.3499798682506"/>
    <n v="7039.8579002010965"/>
    <n v="7016.9718473018775"/>
    <n v="7025.8160137695104"/>
    <n v="7053.1607469010951"/>
    <n v="7044.8271824316034"/>
    <n v="7072.6120553441415"/>
    <n v="7046.6818417782461"/>
    <n v="7018.3001708895299"/>
    <n v="7048.1184710823636"/>
    <n v="7019.7368001936466"/>
  </r>
  <r>
    <n v="600004609"/>
    <x v="105"/>
    <x v="4"/>
    <x v="3"/>
    <s v="SPC0204 - Chalk"/>
    <s v="AF25 - Chalk"/>
    <s v="Chalk B38 PO"/>
    <x v="3"/>
    <n v="85.004862001191611"/>
    <m/>
    <m/>
    <n v="62330.409513044971"/>
    <n v="80545.704212119366"/>
    <n v="40671.332049923134"/>
    <n v="92515.427824693455"/>
    <n v="62829.402267268721"/>
    <n v="54923.394189139639"/>
    <n v="91511.16850605511"/>
    <n v="46010.722558439149"/>
    <n v="52267.349032391656"/>
    <n v="88986.024112469531"/>
    <n v="88986.024112469531"/>
    <n v="88986.024112469531"/>
  </r>
  <r>
    <n v="600004609"/>
    <x v="105"/>
    <x v="4"/>
    <x v="3"/>
    <s v="SPC0204 - Chalk"/>
    <s v="AF25 - Chalk"/>
    <s v="Chalk B38 PO"/>
    <x v="1"/>
    <n v="99.489822169341082"/>
    <m/>
    <n v="18563.009999999998"/>
    <n v="38460.278687881742"/>
    <n v="38480.940663656074"/>
    <n v="38435.285624398799"/>
    <n v="38449.757011754577"/>
    <n v="38491.825252889379"/>
    <n v="38430.079821033723"/>
    <n v="38485.753897916416"/>
    <n v="38428.879786127021"/>
    <n v="38481.13007297767"/>
    <n v="38467.746465928962"/>
    <n v="38474.260823314122"/>
    <n v="38460.877216265413"/>
  </r>
  <r>
    <n v="600004610"/>
    <x v="106"/>
    <x v="5"/>
    <x v="3"/>
    <s v="SPC0204 - Chalk"/>
    <s v="AF25 - Chalk"/>
    <s v="Chalk B38 PO"/>
    <x v="3"/>
    <n v="134.18648251748252"/>
    <m/>
    <m/>
    <n v="0"/>
    <n v="0"/>
    <n v="0"/>
    <n v="0"/>
    <n v="14201.117340653354"/>
    <n v="14017.903385424714"/>
    <n v="14780.432161854249"/>
    <n v="14543.961515413894"/>
    <n v="15290.684515453726"/>
    <n v="17333.707730064994"/>
    <n v="17333.707730064994"/>
    <n v="17333.707730064994"/>
  </r>
  <r>
    <n v="600004610"/>
    <x v="106"/>
    <x v="5"/>
    <x v="3"/>
    <s v="SPC0204 - Chalk"/>
    <s v="AF25 - Chalk"/>
    <s v="Chalk B38 PO"/>
    <x v="1"/>
    <n v="150.55994318181817"/>
    <m/>
    <n v="5299.71"/>
    <n v="5299.71"/>
    <n v="5299.71"/>
    <n v="5299.71"/>
    <n v="5299.71"/>
    <n v="3699.0761535886895"/>
    <n v="3628.9395648148234"/>
    <n v="3666.8139265435234"/>
    <n v="3729.1172198379677"/>
    <n v="3676.2699548393307"/>
    <n v="3619.6205220611014"/>
    <n v="3683.4190438283244"/>
    <n v="3626.7696110500956"/>
  </r>
  <r>
    <n v="600004611"/>
    <x v="107"/>
    <x v="5"/>
    <x v="3"/>
    <s v="SPC0204 - Chalk"/>
    <s v="AF25 - Chalk"/>
    <s v="Chalk B38 PO"/>
    <x v="3"/>
    <n v="142.28785758999666"/>
    <m/>
    <m/>
    <n v="9662.0962810634155"/>
    <n v="10632.396294313152"/>
    <n v="12316.454227578897"/>
    <n v="8988.5303257083378"/>
    <n v="10278.333061197109"/>
    <n v="9880.9445207606004"/>
    <n v="2666.584686050011"/>
    <n v="2662.1831228160927"/>
    <n v="3908.0049366478625"/>
    <n v="4178.1512973378058"/>
    <n v="5140.7751270106946"/>
    <n v="6180.0189939849652"/>
  </r>
  <r>
    <n v="600004611"/>
    <x v="107"/>
    <x v="5"/>
    <x v="3"/>
    <s v="SPC0204 - Chalk"/>
    <s v="AF25 - Chalk"/>
    <s v="Chalk B38 PO"/>
    <x v="1"/>
    <n v="155.85000000000002"/>
    <m/>
    <n v="2805.3"/>
    <n v="7495.5626916246511"/>
    <n v="7538.4913929195263"/>
    <n v="7607.046471806314"/>
    <n v="7580.3259407239066"/>
    <n v="7543.5153506467732"/>
    <n v="7630.2703206534125"/>
    <n v="7514.8205788278556"/>
    <n v="7560.0419344706643"/>
    <n v="7487.4961866775748"/>
    <n v="7586.6051247892683"/>
    <n v="7566.4379102511866"/>
    <n v="7498.9214802266606"/>
  </r>
  <r>
    <n v="600004643"/>
    <x v="108"/>
    <x v="4"/>
    <x v="2"/>
    <s v="SPC0916 - Bentonite Sodium Flour"/>
    <s v="AE24 - Bentonite Sodium Flour Coarse"/>
    <s v="Bentonite A90 PO"/>
    <x v="1"/>
    <n v="447.42006457696374"/>
    <m/>
    <n v="15658.36"/>
    <n v="17805.976309969432"/>
    <n v="17984.944335800217"/>
    <n v="17805.976309969432"/>
    <n v="17805.976309969432"/>
    <n v="17984.944335800217"/>
    <n v="17984.944335800217"/>
    <n v="17805.976309969432"/>
    <n v="17805.976309969436"/>
    <n v="17805.976309969436"/>
    <n v="17984.944335800225"/>
    <n v="17716.49229705405"/>
    <n v="17895.460322884839"/>
  </r>
  <r>
    <n v="600004644"/>
    <x v="109"/>
    <x v="5"/>
    <x v="2"/>
    <s v="SPC0916 - Bentonite Sodium Flour"/>
    <s v="AE24 - Bentonite Sodium Flour Coarse"/>
    <s v="Bentonite A90 PO"/>
    <x v="3"/>
    <s v="Not Found"/>
    <m/>
    <m/>
    <n v="0"/>
    <n v="0"/>
    <n v="0"/>
    <n v="0"/>
    <n v="0"/>
    <n v="0"/>
    <n v="0"/>
    <n v="0"/>
    <n v="0"/>
    <n v="0"/>
    <n v="0"/>
    <n v="0"/>
  </r>
  <r>
    <n v="600004644"/>
    <x v="109"/>
    <x v="5"/>
    <x v="2"/>
    <s v="SPC0916 - Bentonite Sodium Flour"/>
    <s v="AE24 - Bentonite Sodium Flour Coarse"/>
    <s v="Bentonite A90 PO"/>
    <x v="1"/>
    <n v="0"/>
    <m/>
    <n v="0"/>
    <n v="0"/>
    <n v="0"/>
    <n v="0"/>
    <n v="0"/>
    <n v="0"/>
    <n v="0"/>
    <n v="0"/>
    <n v="0"/>
    <n v="0"/>
    <n v="0"/>
    <n v="0"/>
    <n v="0"/>
  </r>
  <r>
    <n v="600004645"/>
    <x v="110"/>
    <x v="5"/>
    <x v="2"/>
    <s v="SPC0916 - Bentonite Sodium Flour"/>
    <s v="AE24 - Bentonite Sodium Flour Coarse"/>
    <s v="Bentonite A90 PO"/>
    <x v="3"/>
    <n v="631.27217882546813"/>
    <m/>
    <m/>
    <n v="55288.479666322266"/>
    <n v="51191.973607689288"/>
    <n v="39211.858804895506"/>
    <n v="30214.65151792203"/>
    <n v="48079.431152252087"/>
    <n v="49287.111004674232"/>
    <n v="31586.40234749193"/>
    <n v="79276.025245051016"/>
    <n v="49382.981050355113"/>
    <n v="78251.92190328156"/>
    <n v="73872.501037004855"/>
    <n v="82392.538794724576"/>
  </r>
  <r>
    <n v="600004645"/>
    <x v="110"/>
    <x v="5"/>
    <x v="2"/>
    <s v="SPC0916 - Bentonite Sodium Flour"/>
    <s v="AE24 - Bentonite Sodium Flour Coarse"/>
    <s v="Bentonite A90 PO"/>
    <x v="1"/>
    <n v="506.00000000000006"/>
    <m/>
    <n v="19430.400000000001"/>
    <n v="12152.787617723669"/>
    <n v="12409.154229099409"/>
    <n v="12553.053692558658"/>
    <n v="12622.318603497355"/>
    <n v="12337.56228260882"/>
    <n v="12299.182934850041"/>
    <n v="12483.312743427965"/>
    <n v="12695.139374928704"/>
    <n v="12579.914817224535"/>
    <n v="12398.21762277034"/>
    <n v="12690.87148237184"/>
    <n v="12226.237991741309"/>
  </r>
  <r>
    <n v="600004646"/>
    <x v="111"/>
    <x v="5"/>
    <x v="2"/>
    <s v="SPC0916 - Bentonite Sodium Flour"/>
    <s v="AE24 - Bentonite Sodium Flour Coarse"/>
    <s v="Bentonite A90 PO"/>
    <x v="3"/>
    <n v="577.12179810443274"/>
    <m/>
    <m/>
    <n v="49319.87064410188"/>
    <n v="29091.912707769865"/>
    <n v="22030.500088571069"/>
    <n v="24172.956801816472"/>
    <n v="32883.306547619155"/>
    <n v="40584.034066690831"/>
    <n v="36885.929468346018"/>
    <n v="31513.587349790036"/>
    <n v="31326.536134669976"/>
    <n v="27786.352855858073"/>
    <n v="27786.352855858073"/>
    <n v="27786.352855858073"/>
  </r>
  <r>
    <n v="600004646"/>
    <x v="111"/>
    <x v="5"/>
    <x v="2"/>
    <s v="SPC0916 - Bentonite Sodium Flour"/>
    <s v="AE24 - Bentonite Sodium Flour Coarse"/>
    <s v="Bentonite A90 PO"/>
    <x v="1"/>
    <n v="504.71999999999997"/>
    <m/>
    <n v="24731.279999999999"/>
    <n v="12386.666809862807"/>
    <n v="12180.428741411608"/>
    <n v="12597.806216528785"/>
    <n v="12150.945109653558"/>
    <n v="12161.995833859359"/>
    <n v="12504.480238706179"/>
    <n v="12548.090046778405"/>
    <n v="12242.864260741451"/>
    <n v="12605.943509276894"/>
    <n v="12532.038582337986"/>
    <n v="12458.133655399077"/>
    <n v="12384.228728460166"/>
  </r>
  <r>
    <n v="600004693"/>
    <x v="112"/>
    <x v="4"/>
    <x v="14"/>
    <s v="SPC1023 - Glass Fibre Flour"/>
    <s v="HA12 - Glass Fibre Flour"/>
    <s v="Glass Fibre G25 PO"/>
    <x v="1"/>
    <n v="230.39823008849561"/>
    <m/>
    <n v="937.26"/>
    <n v="2780.4458407079646"/>
    <n v="2780.4458407079646"/>
    <n v="2780.4458407079646"/>
    <n v="2688.2865486725664"/>
    <n v="2642.2069026548675"/>
    <n v="2688.2865486725673"/>
    <n v="2734.3661946902662"/>
    <n v="2780.4458407079655"/>
    <n v="2826.5254867256645"/>
    <n v="2780.4458407079655"/>
    <n v="2826.5254867256645"/>
    <n v="2780.4458407079655"/>
  </r>
  <r>
    <n v="600004694"/>
    <x v="113"/>
    <x v="5"/>
    <x v="14"/>
    <s v="SPC1023 - Glass Fibre Flour"/>
    <s v="HA12 - Glass Fibre Flour"/>
    <s v="Glass Fibre G25 PO"/>
    <x v="3"/>
    <n v="363.60855721198772"/>
    <m/>
    <m/>
    <n v="1028.8254870996666"/>
    <n v="926.15366519980455"/>
    <n v="942.69080908091439"/>
    <n v="2394.2370554808049"/>
    <n v="1528.442552928663"/>
    <n v="1263.9613836038345"/>
    <n v="915.28170961906767"/>
    <n v="1046.5040172791826"/>
    <n v="1080.7707568649855"/>
    <n v="1323.0657961615277"/>
    <n v="1179.2745128198922"/>
    <n v="1299.8100910478697"/>
  </r>
  <r>
    <n v="600004694"/>
    <x v="113"/>
    <x v="5"/>
    <x v="14"/>
    <s v="SPC1023 - Glass Fibre Flour"/>
    <s v="HA12 - Glass Fibre Flour"/>
    <s v="Glass Fibre G25 PO"/>
    <x v="1"/>
    <n v="474.96"/>
    <m/>
    <n v="6649.44"/>
    <n v="5305.5471139258998"/>
    <n v="4095.7682566949879"/>
    <n v="2864.3879225406586"/>
    <n v="401.88398624750249"/>
    <n v="400.20336150264058"/>
    <n v="79.054588992147103"/>
    <n v="213.36511377000957"/>
    <n v="176.26782646518819"/>
    <n v="94.409957180487226"/>
    <n v="361.00064360074839"/>
    <n v="150.4732394539563"/>
    <n v="447.44145545018739"/>
  </r>
  <r>
    <n v="600004695"/>
    <x v="114"/>
    <x v="4"/>
    <x v="11"/>
    <s v="SPC0940 - Huntite Micronised"/>
    <s v="AE46 - Huntite Ultrafine Fine"/>
    <s v="Huntite H5 PO"/>
    <x v="1"/>
    <n v="0"/>
    <m/>
    <n v="0"/>
    <n v="0"/>
    <n v="0"/>
    <n v="0"/>
    <n v="0"/>
    <n v="0"/>
    <n v="0"/>
    <n v="0"/>
    <n v="0"/>
    <n v="0"/>
    <n v="0"/>
    <n v="0"/>
    <n v="0"/>
  </r>
  <r>
    <n v="600004698"/>
    <x v="115"/>
    <x v="5"/>
    <x v="14"/>
    <s v="SPC1023 - Glass Fibre Flour"/>
    <s v="HA12 - Glass Fibre Flour"/>
    <s v="Glass Fibre G25 PO"/>
    <x v="1"/>
    <n v="0"/>
    <m/>
    <n v="0"/>
    <n v="0"/>
    <n v="0"/>
    <n v="0"/>
    <n v="0"/>
    <n v="0"/>
    <n v="0"/>
    <n v="0"/>
    <n v="0"/>
    <n v="0"/>
    <n v="0"/>
    <n v="0"/>
    <n v="0"/>
  </r>
  <r>
    <n v="600004699"/>
    <x v="116"/>
    <x v="4"/>
    <x v="14"/>
    <s v="SPC1023 - Glass Fibre Flour"/>
    <s v="HA12 - Glass Fibre Flour"/>
    <s v="Glass Fibre G75 PO"/>
    <x v="1"/>
    <n v="0"/>
    <m/>
    <n v="0"/>
    <n v="0"/>
    <n v="0"/>
    <n v="0"/>
    <n v="0"/>
    <n v="0"/>
    <n v="0"/>
    <n v="0"/>
    <n v="0"/>
    <n v="0"/>
    <n v="0"/>
    <n v="0"/>
    <n v="0"/>
  </r>
  <r>
    <n v="600004700"/>
    <x v="117"/>
    <x v="5"/>
    <x v="14"/>
    <s v="SPC1023 - Glass Fibre Flour"/>
    <s v="HA12 - Glass Fibre Flour"/>
    <s v="Glass Fibre G75 PO"/>
    <x v="3"/>
    <n v="392.42418786987997"/>
    <m/>
    <m/>
    <n v="13342.42238757592"/>
    <n v="13342.42238757592"/>
    <n v="13342.42238757592"/>
    <n v="13342.42238757592"/>
    <n v="13342.42238757592"/>
    <n v="13473.145685693427"/>
    <n v="12953.885521880464"/>
    <n v="12953.885521880464"/>
    <n v="13138.399601244964"/>
    <n v="17989.148270583792"/>
    <n v="17407.308229065457"/>
    <n v="17407.308229065457"/>
  </r>
  <r>
    <n v="600004700"/>
    <x v="117"/>
    <x v="5"/>
    <x v="14"/>
    <s v="SPC1023 - Glass Fibre Flour"/>
    <s v="HA12 - Glass Fibre Flour"/>
    <s v="Glass Fibre G75 PO"/>
    <x v="1"/>
    <n v="309.2898496240602"/>
    <m/>
    <n v="7794.1"/>
    <n v="7670.3882706766908"/>
    <n v="7546.6723308270648"/>
    <n v="7422.9563909774388"/>
    <n v="7732.2462406014993"/>
    <n v="7608.5303007518733"/>
    <n v="7814.7903411366224"/>
    <n v="7564.2946612743544"/>
    <n v="7746.8047708857703"/>
    <n v="7783.8897675092703"/>
    <n v="7461.8945426727596"/>
    <n v="7598.477622918027"/>
    <n v="7735.0607031632935"/>
  </r>
  <r>
    <n v="600004705"/>
    <x v="118"/>
    <x v="5"/>
    <x v="14"/>
    <s v="SPC1023 - Glass Fibre Flour"/>
    <s v="HA12 - Glass Fibre Flour"/>
    <s v="Glass Fibre G25 PO"/>
    <x v="3"/>
    <n v="297.91002419081889"/>
    <m/>
    <m/>
    <n v="1500.5486086929091"/>
    <n v="9400.4896813535561"/>
    <n v="4212.4553904083214"/>
    <n v="14690.756505433563"/>
    <n v="3047.2900914704246"/>
    <n v="11039.083999537113"/>
    <n v="1483.6049539109476"/>
    <n v="8037.6254861089637"/>
    <n v="1483.6049539109476"/>
    <n v="1483.6049539109476"/>
    <n v="8633.4455344906019"/>
    <n v="5654.3452925824122"/>
  </r>
  <r>
    <n v="600004705"/>
    <x v="118"/>
    <x v="5"/>
    <x v="14"/>
    <s v="SPC1023 - Glass Fibre Flour"/>
    <s v="HA12 - Glass Fibre Flour"/>
    <s v="Glass Fibre G25 PO"/>
    <x v="1"/>
    <n v="379.06"/>
    <m/>
    <n v="3411.54"/>
    <n v="9462.5055505899836"/>
    <n v="9252.2050347845015"/>
    <n v="9199.1269030421299"/>
    <n v="9459.6435733010421"/>
    <n v="9372.8789723270747"/>
    <n v="9351.9949775710047"/>
    <n v="9359.5595938523693"/>
    <n v="9367.124210133732"/>
    <n v="9374.6888264150948"/>
    <n v="9382.2534426964576"/>
    <n v="9389.8180589778203"/>
    <n v="9397.3826752591831"/>
  </r>
  <r>
    <n v="600004708"/>
    <x v="119"/>
    <x v="4"/>
    <x v="0"/>
    <s v="SPC0931 - ATH Micronised"/>
    <s v="AC08 - ATH Micronised Fine"/>
    <s v="ATH SG10 PO"/>
    <x v="3"/>
    <n v="908.04397259768973"/>
    <m/>
    <m/>
    <n v="6251.1902355944194"/>
    <n v="7890.7218492692928"/>
    <n v="7175.5408334293106"/>
    <n v="7414.7255278769562"/>
    <n v="7414.7255278769562"/>
    <n v="7175.5408334293106"/>
    <n v="9822.3186622447865"/>
    <n v="9822.3186622447865"/>
    <n v="9822.3186622447865"/>
    <n v="9822.3186622447865"/>
    <n v="9822.3186622447865"/>
    <n v="9822.3186622447865"/>
  </r>
  <r>
    <n v="600004708"/>
    <x v="119"/>
    <x v="4"/>
    <x v="0"/>
    <s v="SPC0931 - ATH Micronised"/>
    <s v="AC08 - ATH Micronised Fine"/>
    <s v="ATH SG10 PO"/>
    <x v="1"/>
    <n v="502.90009841489211"/>
    <m/>
    <n v="72051"/>
    <n v="40803.685919538177"/>
    <n v="41211.134839254664"/>
    <n v="40883.145747082664"/>
    <n v="40799.864568532495"/>
    <n v="40968.033439189778"/>
    <n v="41142.944445432666"/>
    <n v="40857.796206934676"/>
    <n v="40824.09801764413"/>
    <n v="40916.124852957313"/>
    <n v="40756.701639063038"/>
    <n v="40974.453498979943"/>
    <n v="40940.755309689397"/>
  </r>
  <r>
    <n v="600004709"/>
    <x v="120"/>
    <x v="5"/>
    <x v="0"/>
    <s v="SPC0931 - ATH Micronised"/>
    <s v="AC08 - ATH Micronised Fine"/>
    <s v="ATH SG10 PO"/>
    <x v="1"/>
    <n v="0"/>
    <m/>
    <n v="0"/>
    <n v="0"/>
    <n v="0"/>
    <n v="0"/>
    <n v="0"/>
    <n v="0"/>
    <n v="0"/>
    <n v="0"/>
    <n v="0"/>
    <n v="0"/>
    <n v="0"/>
    <n v="0"/>
    <n v="0"/>
  </r>
  <r>
    <n v="600004710"/>
    <x v="121"/>
    <x v="5"/>
    <x v="0"/>
    <s v="SPC0931 - ATH Micronised"/>
    <s v="AC08 - ATH Micronised Fine"/>
    <s v="ATH SG10 PO"/>
    <x v="3"/>
    <n v="922.29085842696622"/>
    <m/>
    <m/>
    <n v="11383.510448209841"/>
    <n v="16323.076512930658"/>
    <n v="12934.919634074777"/>
    <n v="13363.31721947054"/>
    <n v="16250.29616231661"/>
    <n v="13161.578135433878"/>
    <n v="16871.877078152342"/>
    <n v="14917.905917052787"/>
    <n v="14547.281539400103"/>
    <n v="15574.909736853231"/>
    <n v="15462.898292306225"/>
    <n v="13815.073902073207"/>
  </r>
  <r>
    <n v="600004710"/>
    <x v="121"/>
    <x v="5"/>
    <x v="0"/>
    <s v="SPC0931 - ATH Micronised"/>
    <s v="AC08 - ATH Micronised Fine"/>
    <s v="ATH SG10 PO"/>
    <x v="1"/>
    <n v="692.2496000000001"/>
    <m/>
    <n v="4326.5600000000004"/>
    <n v="17415.167587847736"/>
    <n v="17277.822276801802"/>
    <n v="17087.610999135108"/>
    <n v="17441.166674782184"/>
    <n v="17358.448565274779"/>
    <n v="16998.112803050091"/>
    <n v="17314.16283004955"/>
    <n v="17366.193174248598"/>
    <n v="16831.093368388028"/>
    <n v="17255.304259206914"/>
    <n v="16898.276278339501"/>
    <n v="16912.754124068142"/>
  </r>
  <r>
    <n v="600004711"/>
    <x v="122"/>
    <x v="5"/>
    <x v="0"/>
    <s v="SPC0931 - ATH Micronised"/>
    <s v="AC08 - ATH Micronised Fine"/>
    <s v="ATH SG10 PO"/>
    <x v="1"/>
    <n v="0"/>
    <m/>
    <n v="0"/>
    <n v="0"/>
    <n v="0"/>
    <n v="0"/>
    <n v="0"/>
    <n v="0"/>
    <n v="0"/>
    <n v="0"/>
    <n v="0"/>
    <n v="0"/>
    <n v="0"/>
    <n v="0"/>
    <n v="0"/>
  </r>
  <r>
    <n v="600004713"/>
    <x v="123"/>
    <x v="4"/>
    <x v="0"/>
    <s v="SPC0922 - ATH Flour"/>
    <s v="AC02 - ATH Flour Medium"/>
    <s v="ATH SG63 PO"/>
    <x v="3"/>
    <n v="463.83301090961174"/>
    <m/>
    <m/>
    <n v="380709.1113766919"/>
    <n v="439580.69575284526"/>
    <n v="397056.72902016091"/>
    <n v="298229.401118326"/>
    <n v="395985.36249754351"/>
    <n v="433333.53712939325"/>
    <n v="466246.58212223666"/>
    <n v="454611.88874756993"/>
    <n v="428396.72644557158"/>
    <n v="377008.61489050474"/>
    <n v="388471.4307568245"/>
    <n v="377024.26136658498"/>
  </r>
  <r>
    <n v="600004713"/>
    <x v="123"/>
    <x v="4"/>
    <x v="0"/>
    <s v="SPC0922 - ATH Flour"/>
    <s v="AC02 - ATH Flour Medium"/>
    <s v="ATH SG63 PO"/>
    <x v="1"/>
    <n v="359.94997584271755"/>
    <m/>
    <n v="94886.41"/>
    <n v="48096.815047739823"/>
    <n v="48128.036419463344"/>
    <n v="48043.88467371514"/>
    <n v="48271.669689669361"/>
    <n v="48155.054362667259"/>
    <n v="48210.950712159938"/>
    <n v="47993.708376280563"/>
    <n v="48022.598976840512"/>
    <n v="48310.126264914492"/>
    <n v="48162.154650451761"/>
    <n v="48117.402797200164"/>
    <n v="48245.248973109003"/>
  </r>
  <r>
    <n v="600004714"/>
    <x v="124"/>
    <x v="5"/>
    <x v="0"/>
    <s v="SPC0922 - ATH Flour"/>
    <s v="AC02 - ATH Flour Medium"/>
    <s v="ATH SG63 PO"/>
    <x v="3"/>
    <n v="508.13310458716057"/>
    <m/>
    <m/>
    <n v="117746.40870983736"/>
    <n v="92354.047717820678"/>
    <n v="92096.355258079901"/>
    <n v="83778.434499534575"/>
    <n v="80615.715941304952"/>
    <n v="87596.716072611409"/>
    <n v="89557.243967943097"/>
    <n v="90869.483257190164"/>
    <n v="89925.182658626305"/>
    <n v="108803.92862641237"/>
    <n v="108495.91009898324"/>
    <n v="108800.38690688375"/>
  </r>
  <r>
    <n v="600004714"/>
    <x v="124"/>
    <x v="5"/>
    <x v="0"/>
    <s v="SPC0922 - ATH Flour"/>
    <s v="AC02 - ATH Flour Medium"/>
    <s v="ATH SG63 PO"/>
    <x v="1"/>
    <n v="421.30997807017553"/>
    <m/>
    <n v="4044.58"/>
    <n v="20676.396545684456"/>
    <n v="20443.966353717158"/>
    <n v="20425.197510680176"/>
    <n v="20225.08449045461"/>
    <n v="20624.998229626879"/>
    <n v="20292.453400237973"/>
    <n v="20356.657886950605"/>
    <n v="20343.985286415758"/>
    <n v="20608.691598256039"/>
    <n v="20387.563883461811"/>
    <n v="20421.824526294491"/>
    <n v="20709.205342089459"/>
  </r>
  <r>
    <n v="600004715"/>
    <x v="125"/>
    <x v="5"/>
    <x v="0"/>
    <s v="SPC0922 - ATH Flour"/>
    <s v="AC02 - ATH Flour Medium"/>
    <s v="ATH SG63 PO"/>
    <x v="3"/>
    <n v="591.76241612658112"/>
    <m/>
    <m/>
    <n v="23164.063625244213"/>
    <n v="18398.857225595682"/>
    <n v="24523.616411991425"/>
    <n v="25267.729804832041"/>
    <n v="19468.610773601406"/>
    <n v="24868.791127395343"/>
    <n v="35478.203775024776"/>
    <n v="27467.386224085254"/>
    <n v="27478.424058482735"/>
    <n v="33396.048219748547"/>
    <n v="33362.934716556098"/>
    <n v="33395.588309981984"/>
  </r>
  <r>
    <n v="600004715"/>
    <x v="125"/>
    <x v="5"/>
    <x v="0"/>
    <s v="SPC0922 - ATH Flour"/>
    <s v="AC02 - ATH Flour Medium"/>
    <s v="ATH SG63 PO"/>
    <x v="1"/>
    <n v="394.65"/>
    <m/>
    <n v="0"/>
    <n v="9809.3433000557925"/>
    <n v="9773.1820971081797"/>
    <n v="9598.8812701496336"/>
    <n v="9717.6266384855644"/>
    <n v="9757.34020572384"/>
    <n v="9747.4902351194123"/>
    <n v="9765.8576260715618"/>
    <n v="9601.5885806475781"/>
    <n v="9824.6083354815091"/>
    <n v="9652.9780903154387"/>
    <n v="9503.431444375623"/>
    <n v="9726.7579158654735"/>
  </r>
  <r>
    <n v="600004717"/>
    <x v="126"/>
    <x v="4"/>
    <x v="0"/>
    <s v="SPC0931 - ATH Micronised"/>
    <s v="AC08 - ATH Micronised Fine"/>
    <s v="ATH SG7HB PO"/>
    <x v="1"/>
    <n v="738.81000115031304"/>
    <m/>
    <n v="89917.61"/>
    <n v="44333.032929025707"/>
    <n v="44037.508928565599"/>
    <n v="44369.973429083228"/>
    <n v="44665.497429543379"/>
    <n v="43993.180328496615"/>
    <n v="44177.882828784197"/>
    <n v="44362.585329071779"/>
    <n v="44436.46632918682"/>
    <n v="44214.823328841761"/>
    <n v="44517.735429313412"/>
    <n v="44517.735429313449"/>
    <n v="44037.508928565767"/>
  </r>
  <r>
    <n v="600004718"/>
    <x v="127"/>
    <x v="5"/>
    <x v="0"/>
    <s v="SPC0931 - ATH Micronised"/>
    <s v="AC08 - ATH Micronised Fine"/>
    <s v="ATH SG7HB PO"/>
    <x v="3"/>
    <n v="769.09"/>
    <m/>
    <m/>
    <n v="0"/>
    <n v="0"/>
    <n v="0"/>
    <n v="0"/>
    <n v="0"/>
    <n v="0"/>
    <n v="1307.7097057426183"/>
    <n v="1307.7097057426183"/>
    <n v="1307.7097057426183"/>
    <n v="1307.7097057426183"/>
    <n v="1307.7097057426183"/>
    <n v="1307.7097057426183"/>
  </r>
  <r>
    <n v="600004718"/>
    <x v="127"/>
    <x v="5"/>
    <x v="0"/>
    <s v="SPC0931 - ATH Micronised"/>
    <s v="AC08 - ATH Micronised Fine"/>
    <s v="ATH SG7HB PO"/>
    <x v="1"/>
    <n v="0"/>
    <m/>
    <n v="0"/>
    <n v="0"/>
    <n v="0"/>
    <n v="0"/>
    <n v="0"/>
    <n v="0"/>
    <n v="0"/>
    <n v="0"/>
    <n v="0"/>
    <n v="0"/>
    <n v="0"/>
    <n v="0"/>
    <n v="0"/>
  </r>
  <r>
    <n v="600004720"/>
    <x v="128"/>
    <x v="4"/>
    <x v="0"/>
    <s v="SPC0933 - ATH Slurry"/>
    <s v="AC13 - ATH Slurry"/>
    <s v="ATH ST SG7HB SL"/>
    <x v="3"/>
    <n v="749.87771310055211"/>
    <m/>
    <m/>
    <n v="337444.97089524847"/>
    <n v="322447.41663323739"/>
    <n v="337444.97089524847"/>
    <n v="314948.6395022319"/>
    <n v="306624.96645962371"/>
    <n v="284953.5309782098"/>
    <n v="284953.5309782098"/>
    <n v="299951.08524022083"/>
    <n v="224963.31393016563"/>
    <n v="292619.86894306389"/>
    <n v="292619.86894306389"/>
    <n v="292619.86894306389"/>
  </r>
  <r>
    <n v="600004720"/>
    <x v="128"/>
    <x v="4"/>
    <x v="0"/>
    <s v="SPC0933 - ATH Slurry"/>
    <s v="AC13 - ATH Slurry"/>
    <s v="ATH ST SG7HB SL"/>
    <x v="1"/>
    <n v="0"/>
    <m/>
    <n v="0"/>
    <n v="0"/>
    <n v="0"/>
    <n v="0"/>
    <n v="0"/>
    <n v="0"/>
    <n v="0"/>
    <n v="0"/>
    <n v="0"/>
    <n v="0"/>
    <n v="0"/>
    <n v="0"/>
    <n v="0"/>
  </r>
  <r>
    <n v="600004722"/>
    <x v="129"/>
    <x v="5"/>
    <x v="0"/>
    <s v="SPC0922 - ATH Flour"/>
    <s v="AC02 - ATH Flour Medium"/>
    <s v="ATH SG55 PO"/>
    <x v="3"/>
    <n v="467.43666019024016"/>
    <m/>
    <m/>
    <n v="13157.5970799078"/>
    <n v="11218.479844565763"/>
    <n v="14549.782235756518"/>
    <n v="11218.479844565763"/>
    <n v="15034.774976948405"/>
    <n v="22436.959689131527"/>
    <n v="11218.479844565763"/>
    <n v="11218.479844565763"/>
    <n v="11218.479844565763"/>
    <n v="11218.479844565763"/>
    <n v="11218.479844565763"/>
    <n v="11218.479844565763"/>
  </r>
  <r>
    <n v="600004722"/>
    <x v="129"/>
    <x v="5"/>
    <x v="0"/>
    <s v="SPC0922 - ATH Flour"/>
    <s v="AC02 - ATH Flour Medium"/>
    <s v="ATH SG55 PO"/>
    <x v="1"/>
    <n v="414"/>
    <m/>
    <n v="2070"/>
    <n v="10288.559748084635"/>
    <n v="10288.559748084635"/>
    <n v="10236.086866065338"/>
    <n v="10236.086866065338"/>
    <n v="10168.06488797873"/>
    <n v="10168.06488797873"/>
    <n v="10168.06488797873"/>
    <n v="10168.06488797873"/>
    <n v="10168.06488797873"/>
    <n v="10168.06488797873"/>
    <n v="10168.06488797873"/>
    <n v="10168.06488797873"/>
  </r>
  <r>
    <n v="600004742"/>
    <x v="130"/>
    <x v="4"/>
    <x v="0"/>
    <s v="SPC0931 - ATH Micronised"/>
    <s v="AC20 - ATH Micronised Fine Surface Treated"/>
    <s v="ATH SG10S8 PS"/>
    <x v="3"/>
    <n v="1259.9012371989661"/>
    <m/>
    <m/>
    <n v="27148.739685013421"/>
    <n v="26537.499508943481"/>
    <n v="20026.320611108407"/>
    <n v="20693.864631478689"/>
    <n v="20693.864631478689"/>
    <n v="20026.320611108407"/>
    <n v="56595.55782557209"/>
    <n v="55900.199471019703"/>
    <n v="56567.743491389985"/>
    <n v="38167.333752888539"/>
    <n v="38167.333752888539"/>
    <n v="38167.333752888539"/>
  </r>
  <r>
    <n v="600004742"/>
    <x v="130"/>
    <x v="4"/>
    <x v="0"/>
    <s v="SPC0931 - ATH Micronised"/>
    <s v="AC20 - ATH Micronised Fine Surface Treated"/>
    <s v="ATH SG10S8 PS"/>
    <x v="1"/>
    <n v="668.17001999755132"/>
    <m/>
    <n v="98233.01999999999"/>
    <n v="66462.666211442673"/>
    <n v="30339.284485946242"/>
    <n v="15041.430877967658"/>
    <n v="3398.5752743745193"/>
    <n v="3114.6100107397538"/>
    <n v="3184.666862704848"/>
    <n v="2987.135487729056"/>
    <n v="3158.3771498364545"/>
    <n v="3560.2454638418512"/>
    <n v="3363.8641095020139"/>
    <n v="3083.9615026624829"/>
    <n v="3555.7501683201972"/>
  </r>
  <r>
    <n v="600004744"/>
    <x v="131"/>
    <x v="5"/>
    <x v="0"/>
    <s v="SPC0931 - ATH Micronised"/>
    <s v="AC20 - ATH Micronised Fine Surface Treated"/>
    <s v="ATH SG10S8 PS"/>
    <x v="3"/>
    <n v="1297.9102721276608"/>
    <m/>
    <m/>
    <n v="13915.886301430906"/>
    <n v="42316.909182760828"/>
    <n v="9719.5494168287914"/>
    <n v="10043.534397389752"/>
    <n v="10043.534397389752"/>
    <n v="9719.5494168287914"/>
    <n v="26425.587392415382"/>
    <n v="26425.587392415382"/>
    <n v="26425.587392415382"/>
    <n v="36130.811912582605"/>
    <n v="36130.811912582605"/>
    <n v="36130.811912582605"/>
  </r>
  <r>
    <n v="600004744"/>
    <x v="131"/>
    <x v="5"/>
    <x v="0"/>
    <s v="SPC0931 - ATH Micronised"/>
    <s v="AC20 - ATH Micronised Fine Surface Treated"/>
    <s v="ATH SG10S8 PS"/>
    <x v="1"/>
    <n v="735.34"/>
    <m/>
    <n v="2206.02"/>
    <n v="204.59881347604718"/>
    <n v="495.88258969471337"/>
    <n v="136.58495437979994"/>
    <n v="329.07139788772196"/>
    <n v="521.557841395644"/>
    <n v="162.26020608073054"/>
    <n v="632.80174474469277"/>
    <n v="368.00328340865372"/>
    <n v="103.20482207261466"/>
    <n v="222.5645942435107"/>
    <n v="341.92436641440673"/>
    <n v="461.2841385853028"/>
  </r>
  <r>
    <n v="600004747"/>
    <x v="132"/>
    <x v="5"/>
    <x v="0"/>
    <s v="SPC0931 - ATH Micronised"/>
    <s v="AC08 - ATH Micronised Fine"/>
    <s v="ATH SG10 PO"/>
    <x v="3"/>
    <n v="1144.9034228512069"/>
    <m/>
    <m/>
    <n v="19068.839300255408"/>
    <n v="29429.970537806159"/>
    <n v="32014.055280528803"/>
    <n v="33081.190456546436"/>
    <n v="33081.190456546436"/>
    <n v="32014.055280528803"/>
    <n v="25176.692968668805"/>
    <n v="24751.535409419248"/>
    <n v="25159.686666298825"/>
    <n v="30701.102625826832"/>
    <n v="29476.648855188101"/>
    <n v="30684.096323456848"/>
  </r>
  <r>
    <n v="600004747"/>
    <x v="132"/>
    <x v="5"/>
    <x v="0"/>
    <s v="SPC0931 - ATH Micronised"/>
    <s v="AC08 - ATH Micronised Fine"/>
    <s v="ATH SG10 PO"/>
    <x v="1"/>
    <n v="659.41"/>
    <m/>
    <n v="3956.46"/>
    <n v="16053.064143875874"/>
    <n v="16247.4587459386"/>
    <n v="16272.363254600383"/>
    <n v="16342.058580217557"/>
    <n v="16411.753905834732"/>
    <n v="16436.658414496513"/>
    <n v="16443.098907863765"/>
    <n v="16034.999964589608"/>
    <n v="16051.235280491203"/>
    <n v="16172.928166026511"/>
    <n v="16340.438274034557"/>
    <n v="16471.925982104211"/>
  </r>
  <r>
    <n v="600004748"/>
    <x v="133"/>
    <x v="5"/>
    <x v="0"/>
    <s v="SPC0931 - ATH Micronised"/>
    <s v="AC20 - ATH Micronised Fine Surface Treated"/>
    <s v="ATH SG10S8 PS"/>
    <x v="1"/>
    <n v="0"/>
    <m/>
    <n v="0"/>
    <n v="0"/>
    <n v="0"/>
    <n v="0"/>
    <n v="0"/>
    <n v="0"/>
    <n v="0"/>
    <n v="0"/>
    <n v="0"/>
    <n v="0"/>
    <n v="0"/>
    <n v="0"/>
    <n v="0"/>
  </r>
  <r>
    <n v="600004749"/>
    <x v="134"/>
    <x v="5"/>
    <x v="0"/>
    <s v="SPC0931 - ATH Micronised"/>
    <s v="AC20 - ATH Micronised Fine Surface Treated"/>
    <s v="ATH SG10S8 PS"/>
    <x v="3"/>
    <n v="1480.5892114755632"/>
    <m/>
    <m/>
    <n v="0"/>
    <n v="0"/>
    <n v="0"/>
    <n v="0"/>
    <n v="0"/>
    <n v="0"/>
    <n v="19010.252440148019"/>
    <n v="19010.252440148019"/>
    <n v="19010.252440148019"/>
    <n v="40974.5728401491"/>
    <n v="40974.5728401491"/>
    <n v="40974.5728401491"/>
  </r>
  <r>
    <n v="600004749"/>
    <x v="134"/>
    <x v="5"/>
    <x v="0"/>
    <s v="SPC0931 - ATH Micronised"/>
    <s v="AC20 - ATH Micronised Fine Surface Treated"/>
    <s v="ATH SG10S8 PS"/>
    <x v="1"/>
    <n v="774.62074074074064"/>
    <m/>
    <n v="5228.6899999999996"/>
    <n v="19233.83299259259"/>
    <n v="19233.83299259259"/>
    <n v="19233.83299259259"/>
    <n v="19233.83299259259"/>
    <n v="19233.83299259259"/>
    <n v="19233.83299259259"/>
    <n v="18916.506900749639"/>
    <n v="18599.180808906687"/>
    <n v="19157.176154100776"/>
    <n v="18727.645444276019"/>
    <n v="19173.436171488302"/>
    <n v="18743.905461663544"/>
  </r>
  <r>
    <n v="600004755"/>
    <x v="135"/>
    <x v="5"/>
    <x v="0"/>
    <s v="SPC0922 - ATH Flour"/>
    <s v="AC01 - ATH Flour Coarse"/>
    <s v="ATH SG200E PO"/>
    <x v="3"/>
    <n v="476.06885844369395"/>
    <m/>
    <m/>
    <n v="73.237555481367835"/>
    <n v="75.767026495143213"/>
    <n v="0"/>
    <n v="0"/>
    <n v="0"/>
    <n v="0"/>
    <n v="0"/>
    <n v="0"/>
    <n v="0"/>
    <n v="119.86619855838924"/>
    <n v="119.86619855838924"/>
    <n v="119.86619855838924"/>
  </r>
  <r>
    <n v="600004755"/>
    <x v="135"/>
    <x v="5"/>
    <x v="0"/>
    <s v="SPC0922 - ATH Flour"/>
    <s v="AC01 - ATH Flour Coarse"/>
    <s v="ATH SG200E PO"/>
    <x v="1"/>
    <n v="745.91"/>
    <m/>
    <n v="1491.82"/>
    <n v="1377.0705807926772"/>
    <n v="1258.3579581738707"/>
    <n v="1258.3579581738707"/>
    <n v="1258.3579581738707"/>
    <n v="1258.3579581738707"/>
    <n v="1258.3579581738707"/>
    <n v="1258.3579581738707"/>
    <n v="1258.3579581738707"/>
    <n v="1258.3579581738707"/>
    <n v="1070.5502606509233"/>
    <n v="882.74256312797593"/>
    <n v="694.93486560502856"/>
  </r>
  <r>
    <n v="600004897"/>
    <x v="136"/>
    <x v="4"/>
    <x v="15"/>
    <s v="SPC0941 - Hydromagnesite Micronised"/>
    <s v="BL03 - Hydromagnesite Micronised Fine"/>
    <s v="H-Magnesite C10 PO"/>
    <x v="3"/>
    <s v="Not Found"/>
    <m/>
    <m/>
    <n v="0"/>
    <n v="0"/>
    <n v="0"/>
    <n v="0"/>
    <n v="0"/>
    <n v="0"/>
    <n v="0"/>
    <n v="0"/>
    <n v="0"/>
    <n v="0"/>
    <n v="0"/>
    <n v="0"/>
  </r>
  <r>
    <n v="600004897"/>
    <x v="136"/>
    <x v="4"/>
    <x v="15"/>
    <s v="SPC0941 - Hydromagnesite Micronised"/>
    <s v="BL03 - Hydromagnesite Micronised Fine"/>
    <s v="H-Magnesite C10 PO"/>
    <x v="1"/>
    <n v="0"/>
    <m/>
    <n v="0"/>
    <n v="0"/>
    <n v="0"/>
    <n v="0"/>
    <n v="0"/>
    <n v="0"/>
    <n v="0"/>
    <n v="0"/>
    <n v="0"/>
    <n v="0"/>
    <n v="0"/>
    <n v="0"/>
    <n v="0"/>
  </r>
  <r>
    <n v="600004898"/>
    <x v="137"/>
    <x v="5"/>
    <x v="15"/>
    <s v="SPC0941 - Hydromagnesite Micronised"/>
    <s v="BL03 - Hydromagnesite Micronised Fine"/>
    <s v="H-Magnesite C10 PO"/>
    <x v="1"/>
    <n v="0"/>
    <m/>
    <n v="0"/>
    <n v="0"/>
    <n v="0"/>
    <n v="0"/>
    <n v="0"/>
    <n v="0"/>
    <n v="0"/>
    <n v="0"/>
    <n v="0"/>
    <n v="0"/>
    <n v="0"/>
    <n v="0"/>
    <n v="0"/>
  </r>
  <r>
    <n v="600004899"/>
    <x v="138"/>
    <x v="5"/>
    <x v="15"/>
    <s v="SPC0941 - Hydromagnesite Micronised"/>
    <s v="BL03 - Hydromagnesite Micronised Fine"/>
    <s v="H-Magnesite C10 PO"/>
    <x v="3"/>
    <n v="614.32954102427789"/>
    <m/>
    <m/>
    <n v="0"/>
    <n v="4914.6363281942231"/>
    <n v="4914.6363281942231"/>
    <n v="0"/>
    <n v="0"/>
    <n v="0"/>
    <n v="4914.6363281942231"/>
    <n v="7476.9009060796388"/>
    <n v="7476.9009060796388"/>
    <n v="8400.6181748717863"/>
    <n v="8400.6181748717863"/>
    <n v="8400.6181748717863"/>
  </r>
  <r>
    <n v="600004899"/>
    <x v="138"/>
    <x v="5"/>
    <x v="15"/>
    <s v="SPC0941 - Hydromagnesite Micronised"/>
    <s v="BL03 - Hydromagnesite Micronised Fine"/>
    <s v="H-Magnesite C10 PO"/>
    <x v="1"/>
    <n v="0"/>
    <m/>
    <n v="0"/>
    <n v="0"/>
    <n v="0"/>
    <n v="0"/>
    <n v="0"/>
    <n v="0"/>
    <n v="0"/>
    <n v="0"/>
    <n v="0"/>
    <n v="0"/>
    <n v="0"/>
    <n v="0"/>
    <n v="0"/>
  </r>
  <r>
    <n v="600004900"/>
    <x v="139"/>
    <x v="5"/>
    <x v="15"/>
    <s v="SPC0941 - Hydromagnesite Micronised"/>
    <s v="BL03 - Hydromagnesite Micronised Fine"/>
    <s v="H-Magnesite C10 PO"/>
    <x v="3"/>
    <n v="487.92489671610167"/>
    <m/>
    <m/>
    <n v="0"/>
    <n v="0"/>
    <n v="0"/>
    <n v="0"/>
    <n v="0"/>
    <n v="0"/>
    <n v="6489.4590221995086"/>
    <n v="7981.5321484100286"/>
    <n v="7981.5321484100286"/>
    <n v="61276.604211821053"/>
    <n v="61276.604211821053"/>
    <n v="61276.604211821053"/>
  </r>
  <r>
    <n v="600004900"/>
    <x v="139"/>
    <x v="5"/>
    <x v="15"/>
    <s v="SPC0941 - Hydromagnesite Micronised"/>
    <s v="BL03 - Hydromagnesite Micronised Fine"/>
    <s v="H-Magnesite C10 PO"/>
    <x v="1"/>
    <n v="0"/>
    <m/>
    <n v="0"/>
    <n v="0"/>
    <n v="0"/>
    <n v="0"/>
    <n v="0"/>
    <n v="0"/>
    <n v="0"/>
    <n v="0"/>
    <n v="0"/>
    <n v="0"/>
    <n v="0"/>
    <n v="0"/>
    <n v="0"/>
  </r>
  <r>
    <n v="600005114"/>
    <x v="140"/>
    <x v="4"/>
    <x v="6"/>
    <s v="SPC0205 - Limestone"/>
    <s v="BK53 - Limestone Flour Medium"/>
    <s v="Ca-Carb 170 PO"/>
    <x v="0"/>
    <n v="45.71"/>
    <m/>
    <m/>
    <n v="12705.094499999999"/>
    <n v="16503.595499999999"/>
    <n v="20555.787"/>
    <n v="15358.56"/>
    <n v="15824.802"/>
    <n v="21419.706000000002"/>
    <n v="25622.7405"/>
    <n v="24128.023499999996"/>
    <n v="22907.566500000001"/>
    <n v="24162.306"/>
    <n v="25074.220499999999"/>
    <n v="26966.614500000003"/>
  </r>
  <r>
    <n v="600005114"/>
    <x v="140"/>
    <x v="4"/>
    <x v="6"/>
    <s v="SPC0205 - Limestone"/>
    <s v="BK53 - Limestone Flour Medium"/>
    <s v="Ca-Carb 170 PO"/>
    <x v="1"/>
    <n v="54.980030607293493"/>
    <m/>
    <n v="14729.7"/>
    <n v="-551.99950729722468"/>
    <n v="105.01185845993507"/>
    <n v="121.50586764212375"/>
    <n v="121.50586764212375"/>
    <n v="110.50986152066567"/>
    <n v="77.521843156288327"/>
    <n v="102.26285692957289"/>
    <n v="110.50986152067192"/>
    <n v="102.26285692957914"/>
    <n v="124.25486917249529"/>
    <n v="94.015852338486368"/>
    <n v="96.764853868848547"/>
  </r>
  <r>
    <n v="600005114"/>
    <x v="140"/>
    <x v="4"/>
    <x v="6"/>
    <s v="SPC0205 - Limestone"/>
    <s v="BK53 - Limestone Flour Medium"/>
    <s v="Ca-Carb 170 PO"/>
    <x v="2"/>
    <n v="45.71"/>
    <m/>
    <m/>
    <n v="0"/>
    <n v="17049.830000000002"/>
    <n v="20569.5"/>
    <n v="15358.56"/>
    <n v="15815.66"/>
    <n v="21392.28"/>
    <n v="25643.31"/>
    <n v="24134.880000000001"/>
    <n v="22900.71"/>
    <n v="24180.59"/>
    <n v="25049.08"/>
    <n v="26968.9"/>
  </r>
  <r>
    <n v="600005116"/>
    <x v="141"/>
    <x v="4"/>
    <x v="1"/>
    <s v="SPC0501 - Basic Clay"/>
    <s v="AD45 - Basic Clay"/>
    <s v="Ball Clay 100 PO"/>
    <x v="3"/>
    <n v="148.73029438762131"/>
    <m/>
    <m/>
    <n v="0"/>
    <n v="0"/>
    <n v="0"/>
    <n v="0"/>
    <n v="0"/>
    <n v="0"/>
    <n v="4050.2753853017357"/>
    <n v="4050.2753853017357"/>
    <n v="4050.2753853017357"/>
    <n v="4050.2753853017357"/>
    <n v="4050.2753853017357"/>
    <n v="4050.2753853017357"/>
  </r>
  <r>
    <n v="600005116"/>
    <x v="141"/>
    <x v="4"/>
    <x v="1"/>
    <s v="SPC0501 - Basic Clay"/>
    <s v="AD45 - Basic Clay"/>
    <s v="Ball Clay 100 PO"/>
    <x v="1"/>
    <n v="51.969852423286177"/>
    <m/>
    <n v="9370.84"/>
    <n v="5940.8297400631118"/>
    <n v="2115.84860170925"/>
    <n v="2095.0606607399359"/>
    <n v="2084.6666902552788"/>
    <n v="2074.2727197706222"/>
    <n v="2105.4546312245948"/>
    <n v="2114.1673934289743"/>
    <n v="2122.8801556333538"/>
    <n v="2121.1989473530771"/>
    <n v="2098.7297981034853"/>
    <n v="2076.2606488538936"/>
    <n v="2105.7613520275881"/>
  </r>
  <r>
    <n v="600005117"/>
    <x v="142"/>
    <x v="5"/>
    <x v="1"/>
    <s v="SPC0501 - Basic Clay"/>
    <s v="AD45 - Basic Clay"/>
    <s v="Ball Clay 100 PO"/>
    <x v="3"/>
    <n v="263.79399228440701"/>
    <m/>
    <m/>
    <n v="3907.2791987448081"/>
    <n v="5481.5640295957337"/>
    <n v="4687.9990252815933"/>
    <n v="3656.7195092800216"/>
    <n v="3604.0080446010957"/>
    <n v="4534.4641967583857"/>
    <n v="6293.9616954752901"/>
    <n v="6293.9616954752901"/>
    <n v="7426.3906533096133"/>
    <n v="7793.7040578303304"/>
    <n v="7793.7040578303304"/>
    <n v="7793.7040578303304"/>
  </r>
  <r>
    <n v="600005117"/>
    <x v="142"/>
    <x v="5"/>
    <x v="1"/>
    <s v="SPC0501 - Basic Clay"/>
    <s v="AD45 - Basic Clay"/>
    <s v="Ball Clay 100 PO"/>
    <x v="1"/>
    <n v="109.17991071428573"/>
    <m/>
    <n v="2904.19"/>
    <n v="2662.6951479295521"/>
    <n v="2686.7458233648158"/>
    <n v="2733.5359994090168"/>
    <n v="2748.5998519982286"/>
    <n v="2632.6282210731861"/>
    <n v="2742.9638885235154"/>
    <n v="2736.4805404707622"/>
    <n v="2729.9971924180086"/>
    <n v="2713.3761096873623"/>
    <n v="2697.5820420937384"/>
    <n v="2681.7879745001151"/>
    <n v="2665.9939069064912"/>
  </r>
  <r>
    <n v="600005119"/>
    <x v="143"/>
    <x v="4"/>
    <x v="1"/>
    <s v="SPC0501 - Basic Clay"/>
    <s v="AD45 - Basic Clay"/>
    <s v="Ball Clay 130 PO"/>
    <x v="3"/>
    <n v="178.94882842310665"/>
    <m/>
    <m/>
    <n v="8907.6454440990383"/>
    <n v="9026.9068670632914"/>
    <n v="9244.2982065768392"/>
    <n v="9410.5969441943525"/>
    <n v="9274.9435676713147"/>
    <n v="8849.1750956953074"/>
    <n v="8028.620023385979"/>
    <n v="8028.620023385979"/>
    <n v="8028.620023385979"/>
    <n v="8028.620023385979"/>
    <n v="8028.620023385979"/>
    <n v="8028.620023385979"/>
  </r>
  <r>
    <n v="600005119"/>
    <x v="143"/>
    <x v="4"/>
    <x v="1"/>
    <s v="SPC0501 - Basic Clay"/>
    <s v="AD45 - Basic Clay"/>
    <s v="Ball Clay 130 PO"/>
    <x v="1"/>
    <n v="64.230095496411835"/>
    <m/>
    <n v="0"/>
    <n v="4275.9508045661723"/>
    <n v="4314.8698756635049"/>
    <n v="4275.7606823676579"/>
    <n v="4302.2105763568125"/>
    <n v="4316.331940382328"/>
    <n v="4293.7955825202107"/>
    <n v="4324.9181643080829"/>
    <n v="4298.2336601491834"/>
    <n v="4268.3376512154637"/>
    <n v="4286.6142139040521"/>
    <n v="4301.6792718178203"/>
    <n v="4316.7443297315895"/>
  </r>
  <r>
    <n v="600005121"/>
    <x v="144"/>
    <x v="5"/>
    <x v="1"/>
    <s v="SPC0501 - Basic Clay"/>
    <s v="AD45 - Basic Clay"/>
    <s v="Ball Clay 130 PO"/>
    <x v="3"/>
    <n v="271.40372337752734"/>
    <m/>
    <m/>
    <n v="9904.1828210678104"/>
    <n v="5351.374379604601"/>
    <n v="5479.1228653451817"/>
    <n v="5577.6886185691437"/>
    <n v="5497.2864614275804"/>
    <n v="5244.9322298768157"/>
    <n v="9396.8578010508209"/>
    <n v="8883.6669106450554"/>
    <n v="8885.59947168494"/>
    <n v="10732.623200169137"/>
    <n v="10730.433116577711"/>
    <n v="10732.062916115065"/>
  </r>
  <r>
    <n v="600005121"/>
    <x v="144"/>
    <x v="5"/>
    <x v="1"/>
    <s v="SPC0501 - Basic Clay"/>
    <s v="AD45 - Basic Clay"/>
    <s v="Ball Clay 130 PO"/>
    <x v="1"/>
    <n v="113.12992424242425"/>
    <m/>
    <n v="2986.63"/>
    <n v="2778.1954317825566"/>
    <n v="2804.5100339427377"/>
    <n v="2777.5749004911013"/>
    <n v="2828.3407666443723"/>
    <n v="2793.8344539060263"/>
    <n v="2745.7311954274564"/>
    <n v="2748.7662429049046"/>
    <n v="2728.1431512724998"/>
    <n v="2825.5009256191333"/>
    <n v="2746.8910680822355"/>
    <n v="2787.98052927445"/>
    <n v="2828.390636860544"/>
  </r>
  <r>
    <n v="600005122"/>
    <x v="145"/>
    <x v="5"/>
    <x v="1"/>
    <s v="SPC0501 - Basic Clay"/>
    <s v="AD45 - Basic Clay"/>
    <s v="Ball Clay 130 PO"/>
    <x v="3"/>
    <n v="196.36523855107887"/>
    <m/>
    <m/>
    <n v="10483.507756723771"/>
    <n v="9124.8495770175068"/>
    <n v="8942.6718234608652"/>
    <n v="9103.5445043217223"/>
    <n v="8972.3172763719758"/>
    <n v="8560.4409356726937"/>
    <n v="10227.586715665999"/>
    <n v="10227.586715665999"/>
    <n v="10227.586715665999"/>
    <n v="10227.586715665999"/>
    <n v="10227.586715665999"/>
    <n v="10227.586715665999"/>
  </r>
  <r>
    <n v="600005122"/>
    <x v="145"/>
    <x v="5"/>
    <x v="1"/>
    <s v="SPC0501 - Basic Clay"/>
    <s v="AD45 - Basic Clay"/>
    <s v="Ball Clay 130 PO"/>
    <x v="1"/>
    <n v="110.19999999999999"/>
    <m/>
    <n v="3195.8"/>
    <n v="2712.2646229472766"/>
    <n v="2660.6070271373051"/>
    <n v="2711.1874271664992"/>
    <n v="2671.4862195054652"/>
    <n v="2705.4296173090615"/>
    <n v="2750.1176570053435"/>
    <n v="2740.8049441912831"/>
    <n v="2731.4922313772222"/>
    <n v="2722.1795185631618"/>
    <n v="2712.8668057491009"/>
    <n v="2703.5540929350404"/>
    <n v="2694.24138012098"/>
  </r>
  <r>
    <n v="600005133"/>
    <x v="146"/>
    <x v="4"/>
    <x v="5"/>
    <s v="SPC0543 - Calcium Mineral Mixture"/>
    <s v="BQ50 - Calcium Mineral Mixture"/>
    <s v="Composite WSK60 PO"/>
    <x v="0"/>
    <n v="26.1"/>
    <m/>
    <m/>
    <n v="11316.568500000001"/>
    <n v="12992.110200000001"/>
    <n v="16305.165900000002"/>
    <n v="12166.201800000001"/>
    <n v="12542.4594"/>
    <n v="16974.135000000002"/>
    <n v="19140.513300000002"/>
    <n v="16864.5933"/>
    <n v="15006.273300000001"/>
    <n v="14685.425999999999"/>
    <n v="16053.092100000002"/>
    <n v="18934.532100000004"/>
  </r>
  <r>
    <n v="600005133"/>
    <x v="146"/>
    <x v="4"/>
    <x v="5"/>
    <s v="SPC0543 - Calcium Mineral Mixture"/>
    <s v="BQ50 - Calcium Mineral Mixture"/>
    <s v="Composite WSK60 PO"/>
    <x v="1"/>
    <n v="43.770023078022781"/>
    <m/>
    <n v="19288.53"/>
    <n v="310.50454371549085"/>
    <n v="12269.262709046718"/>
    <n v="12281.562085531639"/>
    <n v="12275.521822346871"/>
    <n v="12295.043252639671"/>
    <n v="12279.723744562361"/>
    <n v="12264.272926415817"/>
    <n v="12257.576112884877"/>
    <n v="12259.633303969546"/>
    <n v="12274.515111816076"/>
    <n v="12271.845140408315"/>
    <n v="12295.437182847363"/>
  </r>
  <r>
    <n v="600005133"/>
    <x v="146"/>
    <x v="4"/>
    <x v="5"/>
    <s v="SPC0543 - Calcium Mineral Mixture"/>
    <s v="BQ50 - Calcium Mineral Mixture"/>
    <s v="Composite WSK60 PO"/>
    <x v="2"/>
    <n v="26.1"/>
    <m/>
    <m/>
    <n v="0"/>
    <n v="20123.100000000002"/>
    <n v="16312.5"/>
    <n v="12162.6"/>
    <n v="12554.1"/>
    <n v="16965"/>
    <n v="19131.3"/>
    <n v="16860.600000000002"/>
    <n v="15007.5"/>
    <n v="14694.300000000001"/>
    <n v="16051.5"/>
    <n v="18948.600000000002"/>
  </r>
  <r>
    <n v="600007746"/>
    <x v="147"/>
    <x v="4"/>
    <x v="4"/>
    <s v="SPC0213 - Dolomite Flour"/>
    <s v="AF43 - Dolomite Flour"/>
    <s v="Ca-Carb BKAL WS"/>
    <x v="3"/>
    <n v="26.344390540968668"/>
    <m/>
    <m/>
    <n v="4002.7427381264833"/>
    <n v="3203.0234282081774"/>
    <n v="2808.5168356008867"/>
    <n v="1611.1974415592226"/>
    <n v="1999.340814177219"/>
    <n v="3211.3551263342183"/>
    <n v="3625.6724898214557"/>
    <n v="3239.1026705702316"/>
    <n v="3235.7695917272417"/>
    <n v="52345.055426113744"/>
    <n v="52727.42871321577"/>
    <n v="54266.141127487899"/>
  </r>
  <r>
    <n v="600007746"/>
    <x v="147"/>
    <x v="4"/>
    <x v="4"/>
    <s v="SPC0213 - Dolomite Flour"/>
    <s v="AF43 - Dolomite Flour"/>
    <s v="Ca-Carb BKAL WS"/>
    <x v="1"/>
    <n v="65.419974391805383"/>
    <m/>
    <n v="2554.65"/>
    <n v="45539.557874451653"/>
    <n v="45566.854410509775"/>
    <n v="45527.093844434086"/>
    <n v="45516.689931749563"/>
    <n v="45523.724677235376"/>
    <n v="45530.331439612914"/>
    <n v="45554.800006869897"/>
    <n v="45557.922373635585"/>
    <n v="45503.901667774007"/>
    <n v="45507.002213691208"/>
    <n v="45541.870041024253"/>
    <n v="45550.073209989678"/>
  </r>
  <r>
    <n v="600007749"/>
    <x v="148"/>
    <x v="4"/>
    <x v="6"/>
    <s v="SPC0205 - Limestone"/>
    <s v="BK47 - Limestone Sand Coarse"/>
    <s v="Ca-Carb LMK A WS"/>
    <x v="3"/>
    <n v="40.630263747703921"/>
    <m/>
    <m/>
    <n v="0"/>
    <n v="0"/>
    <n v="0"/>
    <n v="0"/>
    <n v="0"/>
    <n v="0"/>
    <n v="0"/>
    <n v="0"/>
    <n v="0"/>
    <n v="98711.618913676386"/>
    <n v="98682.176624786618"/>
    <n v="98711.209992997363"/>
  </r>
  <r>
    <n v="600007749"/>
    <x v="148"/>
    <x v="4"/>
    <x v="6"/>
    <s v="SPC0205 - Limestone"/>
    <s v="BK47 - Limestone Sand Coarse"/>
    <s v="Ca-Carb LMK A WS"/>
    <x v="1"/>
    <n v="73.319995882443777"/>
    <m/>
    <n v="71226.710000000006"/>
    <n v="105335.53868449226"/>
    <n v="105309.14348597459"/>
    <n v="105288.6138871275"/>
    <n v="105302.91128632458"/>
    <n v="105348.36968377169"/>
    <n v="105321.974485254"/>
    <n v="105326.37368500694"/>
    <n v="105354.60188342168"/>
    <n v="105291.54668696279"/>
    <n v="105332.26303999948"/>
    <n v="105328.96095441376"/>
    <n v="105306.99343539993"/>
  </r>
  <r>
    <n v="600007751"/>
    <x v="149"/>
    <x v="4"/>
    <x v="12"/>
    <s v="SPC9009 - Milling/Grinding"/>
    <s v="SA12 - Milling/Grinding"/>
    <s v="Glass Fiber L71 PO"/>
    <x v="3"/>
    <n v="194.29838008090078"/>
    <m/>
    <m/>
    <n v="213728.21808899086"/>
    <n v="213728.21808899086"/>
    <n v="180641.45135218045"/>
    <n v="186662.83306391982"/>
    <n v="186662.83306391982"/>
    <n v="180641.45135218045"/>
    <n v="161439.39866644357"/>
    <n v="161439.39866644357"/>
    <n v="161439.39866644357"/>
    <n v="161439.39866644357"/>
    <n v="161439.39866644357"/>
    <n v="161439.39866644357"/>
  </r>
  <r>
    <n v="600007751"/>
    <x v="149"/>
    <x v="4"/>
    <x v="12"/>
    <s v="SPC9009 - Milling/Grinding"/>
    <s v="SA12 - Milling/Grinding"/>
    <s v="Glass Fiber L71 PO"/>
    <x v="1"/>
    <n v="120.11999758712211"/>
    <m/>
    <n v="83635.23000000001"/>
    <n v="33905.550998931438"/>
    <n v="48163.794712522838"/>
    <n v="54084.321201657345"/>
    <n v="30.322287452390931"/>
    <n v="33939.963101298512"/>
    <n v="33890.525710353038"/>
    <n v="33916.481873003591"/>
    <n v="33930.426035895442"/>
    <n v="33908.334199511148"/>
    <n v="33934.290362161708"/>
    <n v="33924.210525536146"/>
    <n v="33914.130688910576"/>
  </r>
  <r>
    <n v="600007760"/>
    <x v="150"/>
    <x v="5"/>
    <x v="14"/>
    <s v="SPC1023 - Glass Fibre Flour"/>
    <s v="HA12 - Glass Fibre Flour"/>
    <s v="Fiber Glass unwashed"/>
    <x v="3"/>
    <n v="322.23963652587747"/>
    <m/>
    <m/>
    <n v="0"/>
    <n v="0"/>
    <n v="64447.927305175494"/>
    <n v="0"/>
    <n v="0"/>
    <n v="0"/>
    <n v="0"/>
    <n v="32223.963652587747"/>
    <n v="0"/>
    <n v="5800.3134574657943"/>
    <n v="2577.9170922070198"/>
    <n v="5800.3134574657943"/>
  </r>
  <r>
    <n v="600007760"/>
    <x v="150"/>
    <x v="5"/>
    <x v="14"/>
    <s v="SPC1023 - Glass Fibre Flour"/>
    <s v="HA12 - Glass Fibre Flour"/>
    <s v="Fiber Glass unwashed"/>
    <x v="1"/>
    <n v="0"/>
    <m/>
    <n v="0"/>
    <n v="0"/>
    <n v="0"/>
    <n v="0"/>
    <n v="0"/>
    <n v="0"/>
    <n v="0"/>
    <n v="0"/>
    <n v="0"/>
    <n v="0"/>
    <n v="0"/>
    <n v="0"/>
    <n v="0"/>
  </r>
  <r>
    <n v="600008400"/>
    <x v="151"/>
    <x v="5"/>
    <x v="0"/>
    <s v="SPC0922 - ATH Flour"/>
    <s v="AC02 - ATH Flour Medium"/>
    <s v="ATH  SG55 LV PO"/>
    <x v="3"/>
    <n v="530.00354445690891"/>
    <m/>
    <m/>
    <n v="11207.298731503886"/>
    <n v="11324.270631653688"/>
    <n v="12123.652491583929"/>
    <n v="12176.019552547124"/>
    <n v="12177.531553068166"/>
    <n v="12128.056557039876"/>
    <n v="11690.125586792146"/>
    <n v="6372.01495803942"/>
    <n v="6392.0345077605334"/>
    <n v="3428.3870585664263"/>
    <n v="3160.1625346840506"/>
    <n v="3455.2312596476108"/>
  </r>
  <r>
    <n v="600008400"/>
    <x v="151"/>
    <x v="5"/>
    <x v="0"/>
    <s v="SPC0922 - ATH Flour"/>
    <s v="AC02 - ATH Flour Medium"/>
    <s v="ATH  SG55 LV PO"/>
    <x v="1"/>
    <n v="378.28999999999996"/>
    <m/>
    <n v="9078.9599999999991"/>
    <n v="1079.7511617177877"/>
    <n v="184.56363629290678"/>
    <n v="231.97735337353365"/>
    <n v="242.01408364161634"/>
    <n v="250.97162362298036"/>
    <n v="295.24193923251408"/>
    <n v="273.79546018687188"/>
    <n v="265.25014283409018"/>
    <n v="242.41587299560393"/>
    <n v="65.144803071452245"/>
    <n v="79.318971958743077"/>
    <n v="261.17785502508144"/>
  </r>
  <r>
    <n v="600008402"/>
    <x v="152"/>
    <x v="5"/>
    <x v="0"/>
    <s v="SPC0922 - ATH Flour"/>
    <s v="AC02 - ATH Flour Medium"/>
    <s v="ATH SG55 PO"/>
    <x v="3"/>
    <n v="557.5730524892723"/>
    <m/>
    <m/>
    <n v="15882.307038299949"/>
    <n v="17167.375227781056"/>
    <n v="11050.837941541971"/>
    <n v="44958.646337603277"/>
    <n v="30242.05814223527"/>
    <n v="31360.422642034249"/>
    <n v="29532.788265214887"/>
    <n v="42914.541524957422"/>
    <n v="29725.57296007657"/>
    <n v="40020.291436246625"/>
    <n v="40020.291436246625"/>
    <n v="40020.291436246625"/>
  </r>
  <r>
    <n v="600008402"/>
    <x v="152"/>
    <x v="5"/>
    <x v="0"/>
    <s v="SPC0922 - ATH Flour"/>
    <s v="AC02 - ATH Flour Medium"/>
    <s v="ATH SG55 PO"/>
    <x v="1"/>
    <n v="443.3"/>
    <m/>
    <n v="22342.32"/>
    <n v="10778.967791191399"/>
    <n v="10960.958558371878"/>
    <n v="10686.319239332315"/>
    <n v="11115.102921797336"/>
    <n v="11009.270817661829"/>
    <n v="11078.199919808567"/>
    <n v="11004.314796255097"/>
    <n v="10930.429672701628"/>
    <n v="10703.270543436003"/>
    <n v="10802.626970716952"/>
    <n v="10901.983397997901"/>
    <n v="11001.33982527885"/>
  </r>
  <r>
    <n v="600008421"/>
    <x v="153"/>
    <x v="5"/>
    <x v="11"/>
    <s v="SPC0940 - Huntite Micronised"/>
    <s v="AE46 - Huntite Ultrafine Fine"/>
    <s v="Huntite SPX PO"/>
    <x v="1"/>
    <n v="0"/>
    <m/>
    <n v="0"/>
    <n v="0"/>
    <n v="0"/>
    <n v="0"/>
    <n v="0"/>
    <n v="0"/>
    <n v="0"/>
    <n v="0"/>
    <n v="0"/>
    <n v="0"/>
    <n v="0"/>
    <n v="0"/>
    <n v="0"/>
  </r>
  <r>
    <n v="600008696"/>
    <x v="154"/>
    <x v="5"/>
    <x v="0"/>
    <s v="SPC0931 - ATH Micronised"/>
    <s v="AC08 - ATH Micronised Fine"/>
    <s v="ATH A10 PO"/>
    <x v="3"/>
    <n v="865.82132014572551"/>
    <m/>
    <m/>
    <n v="812.64313717641789"/>
    <n v="1979.3948605901637"/>
    <n v="958.84654755796112"/>
    <n v="990.80809914322674"/>
    <n v="990.80809914322674"/>
    <n v="958.84654755796112"/>
    <n v="1063.5385931358178"/>
    <n v="1162.2365537951052"/>
    <n v="1162.2365537951052"/>
    <n v="1657.6406033667188"/>
    <n v="1609.6982759888206"/>
    <n v="1656.9747377086924"/>
  </r>
  <r>
    <n v="600008696"/>
    <x v="154"/>
    <x v="5"/>
    <x v="0"/>
    <s v="SPC0931 - ATH Micronised"/>
    <s v="AC08 - ATH Micronised Fine"/>
    <s v="ATH A10 PO"/>
    <x v="1"/>
    <n v="747.65018181818186"/>
    <m/>
    <n v="10280.19"/>
    <n v="9578.4600066094627"/>
    <n v="7869.2217458085725"/>
    <n v="7041.2428326804138"/>
    <n v="6185.6646224479828"/>
    <n v="5330.0864122155517"/>
    <n v="4502.1074990873931"/>
    <n v="3583.7253756316941"/>
    <n v="2580.1160274414738"/>
    <n v="1576.5066792512534"/>
    <n v="145.10822594481763"/>
    <n v="624.23417284024436"/>
    <n v="127.97343216287493"/>
  </r>
  <r>
    <n v="600008971"/>
    <x v="155"/>
    <x v="5"/>
    <x v="5"/>
    <s v="SPC0543 - Calcium Mineral Mixture"/>
    <s v="BQ50 - Calcium Mineral Mixture"/>
    <s v="Mineral Composite AM PO"/>
    <x v="3"/>
    <n v="214.60242954324585"/>
    <m/>
    <m/>
    <n v="0"/>
    <n v="0"/>
    <n v="0"/>
    <n v="0"/>
    <n v="0"/>
    <n v="0"/>
    <n v="0"/>
    <n v="0"/>
    <n v="0"/>
    <n v="0"/>
    <n v="0"/>
    <n v="0"/>
  </r>
  <r>
    <n v="600008971"/>
    <x v="155"/>
    <x v="5"/>
    <x v="5"/>
    <s v="SPC0543 - Calcium Mineral Mixture"/>
    <s v="BQ50 - Calcium Mineral Mixture"/>
    <s v="Mineral Composite AM PO"/>
    <x v="1"/>
    <n v="0"/>
    <m/>
    <n v="0"/>
    <n v="0"/>
    <n v="0"/>
    <n v="0"/>
    <n v="0"/>
    <n v="0"/>
    <n v="0"/>
    <n v="0"/>
    <n v="0"/>
    <n v="0"/>
    <n v="0"/>
    <n v="0"/>
    <n v="0"/>
  </r>
  <r>
    <n v="600009121"/>
    <x v="156"/>
    <x v="5"/>
    <x v="0"/>
    <s v="SPC0922 - ATH Flour"/>
    <s v="AC02 - ATH Flour Medium"/>
    <s v="ATH  SG55 LV PO"/>
    <x v="3"/>
    <n v="673.97089346853761"/>
    <m/>
    <m/>
    <n v="59.760317635084071"/>
    <n v="3106.9558713135602"/>
    <n v="3016.6605824362659"/>
    <n v="3117.8207691230023"/>
    <n v="3118.3992035723891"/>
    <n v="3018.3454119992361"/>
    <n v="3024.0443546205956"/>
    <n v="3019.3783104411295"/>
    <n v="3024.8781492593835"/>
    <n v="15008.994397948234"/>
    <n v="14994.385458624945"/>
    <n v="15009.763555513624"/>
  </r>
  <r>
    <n v="600009121"/>
    <x v="156"/>
    <x v="5"/>
    <x v="0"/>
    <s v="SPC0922 - ATH Flour"/>
    <s v="AC02 - ATH Flour Medium"/>
    <s v="ATH  SG55 LV PO"/>
    <x v="1"/>
    <n v="404.0799019607843"/>
    <m/>
    <n v="7758.33"/>
    <n v="10146.984173092153"/>
    <n v="9738.893418229567"/>
    <n v="9869.8351736227742"/>
    <n v="9940.1262411081661"/>
    <n v="10010.07050765918"/>
    <n v="10140.002121856049"/>
    <n v="9781.621047131568"/>
    <n v="9910.9333860671741"/>
    <n v="10036.948291312368"/>
    <n v="9766.4170452532744"/>
    <n v="9989.5404852680458"/>
    <n v="9718.5480900456459"/>
  </r>
  <r>
    <n v="600010048"/>
    <x v="153"/>
    <x v="5"/>
    <x v="11"/>
    <s v="SPC0940 - Huntite Micronised"/>
    <s v="AE46 - Huntite Ultrafine Fine"/>
    <s v="Huntite SPX PO"/>
    <x v="3"/>
    <s v="Not Found"/>
    <m/>
    <m/>
    <n v="0"/>
    <n v="0"/>
    <n v="0"/>
    <n v="0"/>
    <n v="0"/>
    <n v="0"/>
    <n v="0"/>
    <n v="0"/>
    <n v="0"/>
    <n v="0"/>
    <n v="0"/>
    <n v="0"/>
  </r>
  <r>
    <n v="600010048"/>
    <x v="153"/>
    <x v="5"/>
    <x v="11"/>
    <s v="SPC0940 - Huntite Micronised"/>
    <s v="AE46 - Huntite Ultrafine Fine"/>
    <s v="Huntite SPX PO"/>
    <x v="1"/>
    <n v="0"/>
    <m/>
    <n v="0"/>
    <n v="0"/>
    <n v="0"/>
    <n v="0"/>
    <n v="0"/>
    <n v="0"/>
    <n v="0"/>
    <n v="0"/>
    <n v="0"/>
    <n v="0"/>
    <n v="0"/>
    <n v="0"/>
    <n v="0"/>
  </r>
  <r>
    <n v="600010251"/>
    <x v="157"/>
    <x v="5"/>
    <x v="0"/>
    <s v="SPC0931 - ATH Micronised"/>
    <s v="AC20 - ATH Micronised Fine Surface Treated"/>
    <s v="ATH SG10 S11 PS"/>
    <x v="3"/>
    <n v="1258.7194055597631"/>
    <m/>
    <m/>
    <n v="5520.9648064574994"/>
    <n v="6240.2998429836243"/>
    <n v="5141.4895272189469"/>
    <n v="5312.8725114595791"/>
    <n v="5312.8725114595791"/>
    <n v="5141.4895272189469"/>
    <n v="10875.205465924339"/>
    <n v="10875.205465924339"/>
    <n v="10875.205465924339"/>
    <n v="10875.205465924339"/>
    <n v="10875.205465924339"/>
    <n v="10875.205465924339"/>
  </r>
  <r>
    <n v="600010251"/>
    <x v="157"/>
    <x v="5"/>
    <x v="0"/>
    <s v="SPC0931 - ATH Micronised"/>
    <s v="AC20 - ATH Micronised Fine Surface Treated"/>
    <s v="ATH SG10 S11 PS"/>
    <x v="1"/>
    <n v="700.86"/>
    <m/>
    <n v="7709.46"/>
    <n v="17250.844711437225"/>
    <n v="17280.520797135581"/>
    <n v="17221.158861986118"/>
    <n v="17066.370195665007"/>
    <n v="16911.581529343897"/>
    <n v="16852.219594194434"/>
    <n v="17104.601689024006"/>
    <n v="17356.983783853579"/>
    <n v="16908.505878683154"/>
    <n v="17160.887973512727"/>
    <n v="17413.270068342299"/>
    <n v="16964.792163171871"/>
  </r>
  <r>
    <n v="600010252"/>
    <x v="158"/>
    <x v="5"/>
    <x v="0"/>
    <s v="SPC0931 - ATH Micronised"/>
    <s v="AC20 - ATH Micronised Fine Surface Treated"/>
    <s v="ATH SG10 S11 PS"/>
    <x v="1"/>
    <n v="0"/>
    <m/>
    <n v="0"/>
    <n v="0"/>
    <n v="0"/>
    <n v="0"/>
    <n v="0"/>
    <n v="0"/>
    <n v="0"/>
    <n v="0"/>
    <n v="0"/>
    <n v="0"/>
    <n v="0"/>
    <n v="0"/>
    <n v="0"/>
  </r>
  <r>
    <n v="600010264"/>
    <x v="159"/>
    <x v="5"/>
    <x v="0"/>
    <s v="SPC0931 - ATH Micronised"/>
    <s v="AC08 - ATH Micronised Fine"/>
    <s v="ATH SG7HB PO"/>
    <x v="3"/>
    <n v="909.94931942104017"/>
    <m/>
    <m/>
    <n v="20759.763074561019"/>
    <n v="19129.877716456485"/>
    <n v="25983.759081798929"/>
    <n v="26849.884384525561"/>
    <n v="26849.884384525561"/>
    <n v="25983.759081798929"/>
    <n v="13671.776439107029"/>
    <n v="13671.776439107029"/>
    <n v="13671.776439107029"/>
    <n v="13671.776439107029"/>
    <n v="13671.776439107029"/>
    <n v="13671.776439107029"/>
  </r>
  <r>
    <n v="600010264"/>
    <x v="159"/>
    <x v="5"/>
    <x v="0"/>
    <s v="SPC0931 - ATH Micronised"/>
    <s v="AC08 - ATH Micronised Fine"/>
    <s v="ATH SG7HB PO"/>
    <x v="1"/>
    <n v="872.42"/>
    <m/>
    <n v="3925.89"/>
    <n v="21710.872213688774"/>
    <n v="21429.067922771199"/>
    <n v="21642.661001955643"/>
    <n v="21025.850650446235"/>
    <n v="21194.218298936823"/>
    <n v="21407.811378121271"/>
    <n v="21647.930216220531"/>
    <n v="21102.871054319796"/>
    <n v="21342.989892419057"/>
    <n v="21583.108730518321"/>
    <n v="21038.049568617585"/>
    <n v="21278.168406716846"/>
  </r>
  <r>
    <n v="600010301"/>
    <x v="160"/>
    <x v="5"/>
    <x v="0"/>
    <s v="SPC0931 - ATH Micronised"/>
    <s v="AC08 - ATH Micronised Fine"/>
    <s v="ATH A7 PO"/>
    <x v="3"/>
    <n v="911.28254043485163"/>
    <m/>
    <m/>
    <n v="3432.2454628308883"/>
    <n v="9832.7427504796233"/>
    <n v="4883.2167791448774"/>
    <n v="5264.6077134144916"/>
    <n v="8972.33549082836"/>
    <n v="17151.509325139279"/>
    <n v="5010.3309264203772"/>
    <n v="7779.7669162816201"/>
    <n v="4386.244803106666"/>
    <n v="6458.9593342506023"/>
    <n v="6838.5910549160253"/>
    <n v="6027.745160018866"/>
  </r>
  <r>
    <n v="600010301"/>
    <x v="160"/>
    <x v="5"/>
    <x v="0"/>
    <s v="SPC0931 - ATH Micronised"/>
    <s v="AC08 - ATH Micronised Fine"/>
    <s v="ATH A7 PO"/>
    <x v="1"/>
    <n v="983.54133333333334"/>
    <m/>
    <n v="3688.28"/>
    <n v="24572.413074299391"/>
    <n v="23795.41095356776"/>
    <n v="24672.12010032115"/>
    <n v="23907.769819580717"/>
    <n v="24059.399671720279"/>
    <n v="23989.286939042635"/>
    <n v="24728.802611380048"/>
    <n v="23708.710655104354"/>
    <n v="23892.371764489384"/>
    <n v="24297.818861872795"/>
    <n v="24293.531906257973"/>
    <n v="23934.958997431233"/>
  </r>
  <r>
    <n v="600010606"/>
    <x v="161"/>
    <x v="4"/>
    <x v="0"/>
    <s v="SPC0922 - ATH Flour"/>
    <s v="AC06 - ATH Flour Fine Low Viscosity"/>
    <s v="ATH SG30 LV PO"/>
    <x v="3"/>
    <s v="Not Found"/>
    <m/>
    <m/>
    <n v="0"/>
    <n v="0"/>
    <n v="0"/>
    <n v="0"/>
    <n v="0"/>
    <n v="0"/>
    <n v="0"/>
    <n v="0"/>
    <n v="0"/>
    <n v="0"/>
    <n v="0"/>
    <n v="0"/>
  </r>
  <r>
    <n v="600010606"/>
    <x v="161"/>
    <x v="4"/>
    <x v="0"/>
    <s v="SPC0922 - ATH Flour"/>
    <s v="AC06 - ATH Flour Fine Low Viscosity"/>
    <s v="ATH SG30 LV PO"/>
    <x v="1"/>
    <n v="358.96038333190728"/>
    <m/>
    <n v="4195.17"/>
    <n v="5903.82142465988"/>
    <n v="5774.5956866603938"/>
    <n v="5631.011533327629"/>
    <n v="5688.4451946607323"/>
    <n v="5717.1620253272849"/>
    <n v="5745.8788559938366"/>
    <n v="5788.9541019936669"/>
    <n v="5846.3877633267712"/>
    <n v="5918.1798399931531"/>
    <n v="5674.0867793274538"/>
    <n v="5860.7461786600497"/>
    <n v="5616.6531179943504"/>
  </r>
  <r>
    <n v="600010662"/>
    <x v="162"/>
    <x v="4"/>
    <x v="0"/>
    <s v="SPC0922 - ATH Flour"/>
    <s v="AC03 - ATH Flour Fine"/>
    <s v="ATH SG40 PO"/>
    <x v="3"/>
    <n v="467.11649347298942"/>
    <m/>
    <m/>
    <n v="431917.19417791627"/>
    <n v="442451.77244223567"/>
    <n v="449824.98443862953"/>
    <n v="382024.95158309431"/>
    <n v="336770.68815146177"/>
    <n v="439018.95621266105"/>
    <n v="417453.94369797298"/>
    <n v="394098.11902432347"/>
    <n v="296940.63348026044"/>
    <n v="394708.96509426244"/>
    <n v="406386.8774310872"/>
    <n v="394708.96509426244"/>
  </r>
  <r>
    <n v="600010662"/>
    <x v="162"/>
    <x v="4"/>
    <x v="0"/>
    <s v="SPC0922 - ATH Flour"/>
    <s v="AC03 - ATH Flour Fine"/>
    <s v="ATH SG40 PO"/>
    <x v="1"/>
    <n v="353.73005537675414"/>
    <m/>
    <n v="114084.31"/>
    <n v="43180.689079113647"/>
    <n v="43181.42375707013"/>
    <n v="43258.378398068118"/>
    <n v="43245.441906307286"/>
    <n v="43190.071093300743"/>
    <n v="43031.256189378255"/>
    <n v="43072.737671484436"/>
    <n v="43114.219153590609"/>
    <n v="43295.113896352545"/>
    <n v="43369.246304752225"/>
    <n v="43089.648657775149"/>
    <n v="43163.78106617483"/>
  </r>
  <r>
    <n v="600010663"/>
    <x v="163"/>
    <x v="4"/>
    <x v="0"/>
    <s v="SPC0922 - ATH Flour"/>
    <s v="AC02 - ATH Flour Medium"/>
    <s v="ATH SG50 PO"/>
    <x v="3"/>
    <n v="475.30319819436539"/>
    <m/>
    <m/>
    <n v="346971.33468188671"/>
    <n v="358853.91463674587"/>
    <n v="335088.75472702761"/>
    <n v="346971.33468188671"/>
    <n v="323206.17477216845"/>
    <n v="301342.22765522765"/>
    <n v="277809.02885913453"/>
    <n v="289691.60881399363"/>
    <n v="256439.91920437207"/>
    <n v="292859.35561371746"/>
    <n v="292859.35561371746"/>
    <n v="292859.35561371746"/>
  </r>
  <r>
    <n v="600010663"/>
    <x v="163"/>
    <x v="4"/>
    <x v="0"/>
    <s v="SPC0922 - ATH Flour"/>
    <s v="AC02 - ATH Flour Medium"/>
    <s v="ATH SG50 PO"/>
    <x v="1"/>
    <n v="378.68975460306967"/>
    <m/>
    <n v="63038.59"/>
    <n v="52075.521604241119"/>
    <n v="51905.11121466972"/>
    <n v="51791.504288288779"/>
    <n v="52018.71814105058"/>
    <n v="51961.914677860128"/>
    <n v="51772.569800558595"/>
    <n v="52098.989889671648"/>
    <n v="51989.916760991175"/>
    <n v="51922.083502277819"/>
    <n v="51864.252216629618"/>
    <n v="51882.158881902003"/>
    <n v="51956.869010364848"/>
  </r>
  <r>
    <n v="600010763"/>
    <x v="164"/>
    <x v="5"/>
    <x v="0"/>
    <s v="SPC0922 - ATH Flour"/>
    <s v="AC03 - ATH Flour Fine"/>
    <s v="ATH SG40 PO"/>
    <x v="3"/>
    <n v="474.47780484866558"/>
    <m/>
    <m/>
    <n v="108603.74357376251"/>
    <n v="114000.31278385311"/>
    <n v="116322.63226743527"/>
    <n v="84928.526306398766"/>
    <n v="86169.340154883583"/>
    <n v="129614.24177639169"/>
    <n v="84461.53809641258"/>
    <n v="84461.53809641258"/>
    <n v="61686.603463676634"/>
    <n v="61994.524238125727"/>
    <n v="61994.524238125727"/>
    <n v="61994.524238125727"/>
  </r>
  <r>
    <n v="600010763"/>
    <x v="164"/>
    <x v="5"/>
    <x v="0"/>
    <s v="SPC0922 - ATH Flour"/>
    <s v="AC03 - ATH Flour Fine"/>
    <s v="ATH SG40 PO"/>
    <x v="1"/>
    <n v="395.59"/>
    <m/>
    <n v="2373.54"/>
    <n v="19031.402338616357"/>
    <n v="19322.241859591883"/>
    <n v="19259.236240680442"/>
    <n v="19261.738088468785"/>
    <n v="19020.906740263348"/>
    <n v="19348.296124535325"/>
    <n v="19344.553615261291"/>
    <n v="19340.811105987257"/>
    <n v="19337.068596713227"/>
    <n v="19076.600951048109"/>
    <n v="19211.723305382995"/>
    <n v="19346.845659717877"/>
  </r>
  <r>
    <n v="600010770"/>
    <x v="165"/>
    <x v="5"/>
    <x v="0"/>
    <s v="SPC0922 - ATH Flour"/>
    <s v="AC02 - ATH Flour Medium"/>
    <s v="ATH SG50 PO"/>
    <x v="3"/>
    <n v="608.95606971017867"/>
    <m/>
    <m/>
    <n v="18925.040163321024"/>
    <n v="13481.014261658731"/>
    <n v="20451.202002331211"/>
    <n v="13604.504798085069"/>
    <n v="20933.640287567214"/>
    <n v="13206.826856754107"/>
    <n v="16134.268524958588"/>
    <n v="8823.0314108497405"/>
    <n v="8826.645117332977"/>
    <n v="11905.351391788065"/>
    <n v="11894.51027233835"/>
    <n v="11905.200820684595"/>
  </r>
  <r>
    <n v="600010770"/>
    <x v="165"/>
    <x v="5"/>
    <x v="0"/>
    <s v="SPC0922 - ATH Flour"/>
    <s v="AC02 - ATH Flour Medium"/>
    <s v="ATH SG50 PO"/>
    <x v="1"/>
    <n v="443.29999999999995"/>
    <m/>
    <n v="22874.28"/>
    <n v="10693.352900609359"/>
    <n v="10986.857691372436"/>
    <n v="10993.934944044162"/>
    <n v="10665.58268390199"/>
    <n v="10853.420724540398"/>
    <n v="10814.564932470081"/>
    <n v="10772.467842314207"/>
    <n v="10733.111022495043"/>
    <n v="10691.123543152637"/>
    <n v="11067.739105028808"/>
    <n v="10920.286645474705"/>
    <n v="10765.051818164346"/>
  </r>
  <r>
    <n v="600010772"/>
    <x v="166"/>
    <x v="5"/>
    <x v="0"/>
    <s v="SPC0922 - ATH Flour"/>
    <s v="AC03 - ATH Flour Fine"/>
    <s v="ATH SG40 PO"/>
    <x v="3"/>
    <n v="655.76271112499387"/>
    <m/>
    <m/>
    <n v="49864.659780600923"/>
    <n v="34708.894265344803"/>
    <n v="38654.905680237251"/>
    <n v="36449.233949947913"/>
    <n v="39441.220364735935"/>
    <n v="53954.153998404749"/>
    <n v="32068.646415204988"/>
    <n v="32203.91370808264"/>
    <n v="19070.894004591599"/>
    <n v="30755.859737974239"/>
    <n v="46438.835697637311"/>
    <n v="30756.100464458617"/>
  </r>
  <r>
    <n v="600010772"/>
    <x v="166"/>
    <x v="5"/>
    <x v="0"/>
    <s v="SPC0922 - ATH Flour"/>
    <s v="AC03 - ATH Flour Fine"/>
    <s v="ATH SG40 PO"/>
    <x v="1"/>
    <n v="439.46"/>
    <m/>
    <n v="23730.84"/>
    <n v="10880.71916821886"/>
    <n v="10824.008905830859"/>
    <n v="10759.635368118656"/>
    <n v="10591.338822948923"/>
    <n v="11054.719757019451"/>
    <n v="10757.228514073495"/>
    <n v="10887.826841251614"/>
    <n v="10927.775664394911"/>
    <n v="10803.846041397746"/>
    <n v="10759.505599792039"/>
    <n v="10752.244011707158"/>
    <n v="10707.742247020666"/>
  </r>
  <r>
    <n v="600010779"/>
    <x v="167"/>
    <x v="5"/>
    <x v="0"/>
    <s v="SPC0922 - ATH Flour"/>
    <s v="AC02 - ATH Flour Medium"/>
    <s v="ATH SG50 PO"/>
    <x v="3"/>
    <n v="572.12074747454153"/>
    <m/>
    <m/>
    <n v="21664.514883489715"/>
    <n v="27714.835904840518"/>
    <n v="24283.104299668968"/>
    <n v="25096.905278503775"/>
    <n v="25101.078962288997"/>
    <n v="24295.261158298821"/>
    <n v="37144.952743440037"/>
    <n v="37144.952743440037"/>
    <n v="37144.952743440037"/>
    <n v="37144.952743440037"/>
    <n v="37144.952743440037"/>
    <n v="37144.952743440037"/>
  </r>
  <r>
    <n v="600010779"/>
    <x v="167"/>
    <x v="5"/>
    <x v="0"/>
    <s v="SPC0922 - ATH Flour"/>
    <s v="AC02 - ATH Flour Medium"/>
    <s v="ATH SG50 PO"/>
    <x v="1"/>
    <n v="450.82016806722692"/>
    <m/>
    <n v="9963.1299999999992"/>
    <n v="10902.169516095026"/>
    <n v="10905.647907886601"/>
    <n v="10930.884937953824"/>
    <n v="11081.256702021721"/>
    <n v="10845.142540516905"/>
    <n v="10860.800199315263"/>
    <n v="11097.470375443698"/>
    <n v="10950.943408714986"/>
    <n v="11187.613584843419"/>
    <n v="11041.086618114707"/>
    <n v="10894.559651385995"/>
    <n v="11131.229827514428"/>
  </r>
  <r>
    <n v="600010790"/>
    <x v="168"/>
    <x v="5"/>
    <x v="0"/>
    <s v="SPC0922 - ATH Flour"/>
    <s v="AC02 - ATH Flour Medium"/>
    <s v="ATH SG50 PO"/>
    <x v="3"/>
    <n v="665.49043739837407"/>
    <m/>
    <m/>
    <n v="12164.894896402571"/>
    <n v="15517.877595301692"/>
    <n v="15476.546302397081"/>
    <n v="15992.431179143654"/>
    <n v="15992.431179143654"/>
    <n v="15476.546302397081"/>
    <n v="18171.489180296929"/>
    <n v="18169.426873973403"/>
    <n v="18171.406688043986"/>
    <n v="18171.406688043986"/>
    <n v="18165.467245832231"/>
    <n v="18171.324195791047"/>
  </r>
  <r>
    <n v="600010790"/>
    <x v="168"/>
    <x v="5"/>
    <x v="0"/>
    <s v="SPC0922 - ATH Flour"/>
    <s v="AC02 - ATH Flour Medium"/>
    <s v="ATH SG50 PO"/>
    <x v="1"/>
    <n v="0"/>
    <m/>
    <n v="0"/>
    <n v="0"/>
    <n v="0"/>
    <n v="0"/>
    <n v="0"/>
    <n v="0"/>
    <n v="0"/>
    <n v="0"/>
    <n v="0"/>
    <n v="0"/>
    <n v="0"/>
    <n v="0"/>
    <n v="0"/>
  </r>
  <r>
    <n v="600010800"/>
    <x v="169"/>
    <x v="5"/>
    <x v="0"/>
    <s v="SPC0931 - ATH Micronised"/>
    <s v="AC08 - ATH Micronised Fine"/>
    <s v="ATH SG7HB PO"/>
    <x v="3"/>
    <n v="975.24199519428907"/>
    <m/>
    <m/>
    <n v="65341.213678017368"/>
    <n v="64365.971682823081"/>
    <n v="42910.647788548718"/>
    <n v="22430.565889468649"/>
    <n v="21455.323894274359"/>
    <n v="43885.889783743005"/>
    <n v="64441.346087672449"/>
    <n v="65416.588082866743"/>
    <n v="64441.346087672449"/>
    <n v="66189.957355997481"/>
    <n v="65214.715360803195"/>
    <n v="66189.957355997481"/>
  </r>
  <r>
    <n v="600010800"/>
    <x v="169"/>
    <x v="5"/>
    <x v="0"/>
    <s v="SPC0931 - ATH Micronised"/>
    <s v="AC08 - ATH Micronised Fine"/>
    <s v="ATH SG7HB PO"/>
    <x v="1"/>
    <n v="904"/>
    <m/>
    <n v="40680"/>
    <n v="21696"/>
    <n v="21696"/>
    <n v="21696"/>
    <n v="21696"/>
    <n v="21696"/>
    <n v="21696"/>
    <n v="22530.131739281533"/>
    <n v="22460.263478563065"/>
    <n v="22390.395217844598"/>
    <n v="22507.652759383131"/>
    <n v="21720.91030092166"/>
    <n v="21838.167842460189"/>
  </r>
  <r>
    <n v="600010802"/>
    <x v="170"/>
    <x v="5"/>
    <x v="0"/>
    <s v="SPC0922 - ATH Flour"/>
    <s v="AC06 - ATH Flour Fine Low Viscosity"/>
    <s v="ATH SG30 LV PO"/>
    <x v="3"/>
    <n v="687.08143281568266"/>
    <m/>
    <m/>
    <n v="11584.199969451842"/>
    <n v="27215.834282517189"/>
    <n v="26405.444170680654"/>
    <n v="18886.628387000117"/>
    <n v="17913.505152606773"/>
    <n v="17623.899823047144"/>
    <n v="18251.755424422357"/>
    <n v="19568.666809106391"/>
    <n v="19628.811650279207"/>
    <n v="21984.760358988176"/>
    <n v="24681.395029957403"/>
    <n v="21994.071259274057"/>
  </r>
  <r>
    <n v="600010802"/>
    <x v="170"/>
    <x v="5"/>
    <x v="0"/>
    <s v="SPC0922 - ATH Flour"/>
    <s v="AC06 - ATH Flour Fine Low Viscosity"/>
    <s v="ATH SG30 LV PO"/>
    <x v="1"/>
    <n v="450.43012152777777"/>
    <m/>
    <n v="10377.91"/>
    <n v="10999.498970732366"/>
    <n v="10886.538265869469"/>
    <n v="10872.43226288631"/>
    <n v="11030.895844322773"/>
    <n v="10962.484198852615"/>
    <n v="11083.92918108095"/>
    <n v="11226.183649403845"/>
    <n v="10937.523156919429"/>
    <n v="11041.846414739664"/>
    <n v="10898.918624853972"/>
    <n v="11150.222051617508"/>
    <n v="11001.190312844543"/>
  </r>
  <r>
    <n v="600010876"/>
    <x v="171"/>
    <x v="4"/>
    <x v="5"/>
    <s v="SPC0543 - Calcium Mineral Mixture"/>
    <s v="BQ50 - Calcium Mineral Mixture"/>
    <s v="Calcium Mixture 2 PO"/>
    <x v="3"/>
    <n v="22.487670503816837"/>
    <m/>
    <m/>
    <n v="10863.52454195831"/>
    <n v="13095.078738405569"/>
    <n v="16179.48501833764"/>
    <n v="12088.612261977562"/>
    <n v="12463.688110188099"/>
    <n v="16856.302009086128"/>
    <n v="21429.7855365699"/>
    <n v="21429.7855365699"/>
    <n v="21429.785536569889"/>
    <n v="23850.163042064498"/>
    <n v="23850.163042064498"/>
    <n v="23850.163042064498"/>
  </r>
  <r>
    <n v="600010876"/>
    <x v="171"/>
    <x v="4"/>
    <x v="5"/>
    <s v="SPC0543 - Calcium Mineral Mixture"/>
    <s v="BQ50 - Calcium Mineral Mixture"/>
    <s v="Calcium Mixture 2 PO"/>
    <x v="1"/>
    <n v="66.769991836734704"/>
    <m/>
    <n v="20448.310000000001"/>
    <n v="13898.972743727985"/>
    <n v="13877.432795788762"/>
    <n v="13845.217387947467"/>
    <n v="13874.180184269959"/>
    <n v="13857.794303523902"/>
    <n v="13885.855655229936"/>
    <n v="13888.719293632194"/>
    <n v="13891.582932034451"/>
    <n v="13894.446570436732"/>
    <n v="13855.157436498357"/>
    <n v="13882.638294396718"/>
    <n v="13910.119152295079"/>
  </r>
  <r>
    <n v="600010878"/>
    <x v="172"/>
    <x v="4"/>
    <x v="5"/>
    <s v="SPC0543 - Calcium Mineral Mixture"/>
    <s v="BQ50 - Calcium Mineral Mixture"/>
    <s v="Calcium Mixture 2W PO"/>
    <x v="3"/>
    <n v="28.728023841770987"/>
    <m/>
    <m/>
    <n v="29629.326116703873"/>
    <n v="35707.683134987485"/>
    <n v="44795.981814047598"/>
    <n v="33450.852625861728"/>
    <n v="34478.323675931868"/>
    <n v="46637.09498796871"/>
    <n v="52620.233766275815"/>
    <n v="46335.613580761477"/>
    <n v="41210.407421092394"/>
    <n v="40340.041950032683"/>
    <n v="44098.970637126018"/>
    <n v="52040.087176616515"/>
  </r>
  <r>
    <n v="600010878"/>
    <x v="172"/>
    <x v="4"/>
    <x v="5"/>
    <s v="SPC0543 - Calcium Mineral Mixture"/>
    <s v="BQ50 - Calcium Mineral Mixture"/>
    <s v="Calcium Mixture 2W PO"/>
    <x v="1"/>
    <n v="67.869988874822567"/>
    <m/>
    <n v="17691.669999999998"/>
    <n v="21195.551430912521"/>
    <n v="21198.505739368062"/>
    <n v="21245.130594887625"/>
    <n v="21218.120417014055"/>
    <n v="21207.028318726287"/>
    <n v="21247.700502878248"/>
    <n v="21202.288241515962"/>
    <n v="21208.640714148176"/>
    <n v="21242.440526100865"/>
    <n v="21228.510094430269"/>
    <n v="21225.074923265001"/>
    <n v="21192.859859778146"/>
  </r>
  <r>
    <n v="600010881"/>
    <x v="173"/>
    <x v="4"/>
    <x v="0"/>
    <s v="SPC0922 - ATH Flour"/>
    <s v="AC02 - ATH Flour Medium"/>
    <s v="ATH  SG55 LV PO"/>
    <x v="3"/>
    <n v="511.8246742532578"/>
    <m/>
    <m/>
    <n v="140751.78541964589"/>
    <n v="140751.78541964589"/>
    <n v="140751.78541964589"/>
    <n v="115160.55170698301"/>
    <n v="115160.55170698301"/>
    <n v="140751.78541964589"/>
    <n v="140751.78541964589"/>
    <n v="140751.78541964589"/>
    <n v="140751.78541964589"/>
    <n v="52423.823245281259"/>
    <n v="52423.823245281259"/>
    <n v="52423.823245281259"/>
  </r>
  <r>
    <n v="600010881"/>
    <x v="173"/>
    <x v="4"/>
    <x v="0"/>
    <s v="SPC0922 - ATH Flour"/>
    <s v="AC02 - ATH Flour Medium"/>
    <s v="ATH  SG55 LV PO"/>
    <x v="1"/>
    <n v="339.47"/>
    <m/>
    <n v="22744.49"/>
    <n v="24781.31"/>
    <n v="24577.627999999993"/>
    <n v="24645.52199999999"/>
    <n v="24713.415999999987"/>
    <n v="24781.309999999983"/>
    <n v="24849.20399999998"/>
    <n v="24645.521999999972"/>
    <n v="24713.415999999968"/>
    <n v="24781.309999999965"/>
    <n v="24772.703210962871"/>
    <n v="24696.202421925773"/>
    <n v="24687.595632888682"/>
  </r>
  <r>
    <n v="600010896"/>
    <x v="174"/>
    <x v="5"/>
    <x v="0"/>
    <s v="SPC0922 - ATH Flour"/>
    <s v="AC03 - ATH Flour Fine"/>
    <s v="ATH SG40 PO"/>
    <x v="3"/>
    <n v="657.01257015159115"/>
    <m/>
    <m/>
    <n v="42339.254641726788"/>
    <n v="46579.519476091205"/>
    <n v="47454.196829325767"/>
    <n v="34620.592282114383"/>
    <n v="37658.77891486539"/>
    <n v="52959.257715753447"/>
    <n v="15338.893714310143"/>
    <n v="15368.414270874322"/>
    <n v="15393.876839564602"/>
    <n v="22148.588566952545"/>
    <n v="22148.588566952545"/>
    <n v="22148.588566952545"/>
  </r>
  <r>
    <n v="600010896"/>
    <x v="174"/>
    <x v="5"/>
    <x v="0"/>
    <s v="SPC0922 - ATH Flour"/>
    <s v="AC03 - ATH Flour Fine"/>
    <s v="ATH SG40 PO"/>
    <x v="1"/>
    <n v="390.97999999999996"/>
    <m/>
    <n v="10165.48"/>
    <n v="9601.6567309396924"/>
    <n v="9642.344654704073"/>
    <n v="9553.5029762111535"/>
    <n v="9673.1595718952231"/>
    <n v="9548.749131046774"/>
    <n v="9702.7342628362203"/>
    <n v="9567.2895988026885"/>
    <n v="9414.2776191197754"/>
    <n v="9637.0931818450263"/>
    <n v="9750.0638988639075"/>
    <n v="9472.054615882791"/>
    <n v="9585.0253329016723"/>
  </r>
  <r>
    <n v="600010940"/>
    <x v="175"/>
    <x v="4"/>
    <x v="12"/>
    <s v="SPC9009 - Milling/Grinding"/>
    <m/>
    <s v="Tol Processing prototype"/>
    <x v="1"/>
    <n v="0"/>
    <m/>
    <n v="0"/>
    <n v="0"/>
    <n v="0"/>
    <n v="0"/>
    <n v="0"/>
    <n v="0"/>
    <n v="0"/>
    <n v="0"/>
    <n v="0"/>
    <n v="0"/>
    <n v="0"/>
    <n v="0"/>
    <n v="0"/>
  </r>
  <r>
    <n v="600010980"/>
    <x v="176"/>
    <x v="5"/>
    <x v="0"/>
    <s v="SPC0922 - ATH Flour"/>
    <s v="AC02 - ATH Flour Medium"/>
    <s v="ATH SG55 PO"/>
    <x v="1"/>
    <n v="0"/>
    <m/>
    <n v="0"/>
    <n v="0"/>
    <n v="0"/>
    <n v="0"/>
    <n v="0"/>
    <n v="0"/>
    <n v="0"/>
    <n v="0"/>
    <n v="0"/>
    <n v="0"/>
    <n v="0"/>
    <n v="0"/>
    <n v="0"/>
  </r>
  <r>
    <n v="600011018"/>
    <x v="177"/>
    <x v="5"/>
    <x v="2"/>
    <s v="SPC0916 - Bentonite Sodium Flour"/>
    <s v="AE24 - Bentonite Sodium Flour Coarse"/>
    <s v="Bentonite D90 PO"/>
    <x v="3"/>
    <n v="283.96614083026327"/>
    <m/>
    <m/>
    <n v="17782.198259894929"/>
    <n v="17787.407063058257"/>
    <n v="17906.134330835903"/>
    <n v="17919.845917919414"/>
    <n v="26667.239277084733"/>
    <n v="31901.963705500413"/>
    <n v="30503.345023517755"/>
    <n v="26950.507472329242"/>
    <n v="26808.163169831627"/>
    <n v="21463.533872338918"/>
    <n v="21422.399111088394"/>
    <n v="21462.962556210441"/>
  </r>
  <r>
    <n v="600011018"/>
    <x v="177"/>
    <x v="5"/>
    <x v="2"/>
    <s v="SPC0916 - Bentonite Sodium Flour"/>
    <s v="AE24 - Bentonite Sodium Flour Coarse"/>
    <s v="Bentonite D90 PO"/>
    <x v="1"/>
    <n v="267.45"/>
    <m/>
    <n v="0"/>
    <n v="12939.006351846398"/>
    <n v="13035.506856812744"/>
    <n v="13020.185552058083"/>
    <n v="12991.950158480144"/>
    <n v="13016.040444873988"/>
    <n v="12923.97022807418"/>
    <n v="13079.371730369399"/>
    <n v="13104.119368186775"/>
    <n v="12995.482227976314"/>
    <n v="12839.068133506686"/>
    <n v="12988.846305506879"/>
    <n v="13100.420298071553"/>
  </r>
  <r>
    <n v="600011021"/>
    <x v="178"/>
    <x v="4"/>
    <x v="4"/>
    <s v="SPC0213 - Dolomite Flour"/>
    <s v="AF43 - Dolomite Flour"/>
    <s v="Dolomite 0 percent PO"/>
    <x v="3"/>
    <n v="73.894611421981352"/>
    <m/>
    <m/>
    <n v="5448.1209010255707"/>
    <n v="3690.4983138343146"/>
    <n v="2030.6375235478026"/>
    <n v="1732.9041086117179"/>
    <n v="3534.365660184943"/>
    <n v="5558.48778964762"/>
    <n v="6525.4659523268911"/>
    <n v="6109.2516510476516"/>
    <n v="6072.3268253136621"/>
    <n v="6048.7793679036913"/>
    <n v="6145.5532247441961"/>
    <n v="6534.9819320318747"/>
  </r>
  <r>
    <n v="600011021"/>
    <x v="178"/>
    <x v="4"/>
    <x v="4"/>
    <s v="SPC0213 - Dolomite Flour"/>
    <s v="AF43 - Dolomite Flour"/>
    <s v="Dolomite 0 percent PO"/>
    <x v="1"/>
    <n v="52.2"/>
    <m/>
    <n v="52.2"/>
    <n v="14.184985171773452"/>
    <n v="17.174700185748069"/>
    <n v="44.309091809007789"/>
    <n v="20.765778395178071"/>
    <n v="29.649388507338092"/>
    <n v="18.069939260864121"/>
    <n v="2.0060387868292624"/>
    <n v="18.960688633141572"/>
    <n v="9.7994583661834422"/>
    <n v="17.272421758910742"/>
    <n v="8.5832240973390039"/>
    <n v="37.997126550455626"/>
  </r>
  <r>
    <n v="600011090"/>
    <x v="179"/>
    <x v="4"/>
    <x v="15"/>
    <s v="SPC0921 - Hydromagnesite Crushed"/>
    <m/>
    <s v="H-Magnesite 32-35% CS"/>
    <x v="0"/>
    <n v="228"/>
    <m/>
    <m/>
    <n v="6529.4639999999999"/>
    <n v="9110.880000000001"/>
    <n v="9110.880000000001"/>
    <n v="9110.880000000001"/>
    <n v="9110.880000000001"/>
    <n v="9110.880000000001"/>
    <n v="9110.880000000001"/>
    <n v="9110.880000000001"/>
    <n v="9110.880000000001"/>
    <n v="12907.080000000002"/>
    <n v="12907.080000000002"/>
    <n v="12907.080000000002"/>
  </r>
  <r>
    <n v="600011090"/>
    <x v="179"/>
    <x v="4"/>
    <x v="15"/>
    <s v="SPC0921 - Hydromagnesite Crushed"/>
    <m/>
    <s v="H-Magnesite 32-35% CS"/>
    <x v="1"/>
    <n v="228"/>
    <m/>
    <n v="122475.9"/>
    <n v="115946.436"/>
    <n v="106835.556"/>
    <n v="97724.676000000007"/>
    <n v="88613.796000000002"/>
    <n v="79502.916000000012"/>
    <n v="70392.036000000022"/>
    <n v="61281.156000000025"/>
    <n v="52170.27600000002"/>
    <n v="43059.396000000022"/>
    <n v="30152.316000000017"/>
    <n v="17245.236000000012"/>
    <n v="6390.1560000000118"/>
  </r>
  <r>
    <n v="600011090"/>
    <x v="179"/>
    <x v="4"/>
    <x v="15"/>
    <s v="SPC0921 - Hydromagnesite Crushed"/>
    <m/>
    <s v="H-Magnesite 32-35% CS"/>
    <x v="2"/>
    <n v="228"/>
    <m/>
    <m/>
    <n v="0"/>
    <n v="0"/>
    <n v="0"/>
    <n v="0"/>
    <n v="0"/>
    <n v="0"/>
    <n v="0"/>
    <n v="0"/>
    <n v="0"/>
    <n v="0"/>
    <n v="0"/>
    <n v="2052"/>
  </r>
  <r>
    <n v="600011097"/>
    <x v="180"/>
    <x v="4"/>
    <x v="16"/>
    <s v="SPC0975 - Silex Stone"/>
    <s v="AA18 - Silex Stone"/>
    <s v="Silica SILEX CS"/>
    <x v="3"/>
    <n v="0"/>
    <m/>
    <m/>
    <n v="0"/>
    <n v="0"/>
    <n v="0"/>
    <n v="0"/>
    <n v="0"/>
    <n v="0"/>
    <n v="0"/>
    <n v="0"/>
    <n v="0"/>
    <n v="0"/>
    <n v="0"/>
    <n v="0"/>
  </r>
  <r>
    <n v="600011097"/>
    <x v="180"/>
    <x v="4"/>
    <x v="16"/>
    <s v="SPC0975 - Silex Stone"/>
    <s v="AA18 - Silex Stone"/>
    <s v="Silica SILEX CS"/>
    <x v="0"/>
    <n v="25.81"/>
    <m/>
    <m/>
    <n v="-2038.2157000000007"/>
    <n v="846.09768444444614"/>
    <n v="14235.770135587472"/>
    <n v="16742.403140107053"/>
    <n v="16974.693140107054"/>
    <n v="13994.446635587472"/>
    <n v="20946.468902878223"/>
    <n v="21191.291987947661"/>
    <n v="22429.754726281"/>
    <n v="15455.892726280998"/>
    <n v="14804.15151128099"/>
    <n v="15199.584549683774"/>
  </r>
  <r>
    <n v="600011097"/>
    <x v="180"/>
    <x v="4"/>
    <x v="16"/>
    <s v="SPC0975 - Silex Stone"/>
    <s v="AA18 - Silex Stone"/>
    <s v="Silica SILEX CS"/>
    <x v="1"/>
    <n v="36.230000461326192"/>
    <m/>
    <n v="8638.7900000000009"/>
    <n v="11499.873136430931"/>
    <n v="10312.189312418946"/>
    <n v="2.5712070123427728"/>
    <n v="14.20363389123888"/>
    <n v="25.836060770134988"/>
    <n v="18.218586541634423"/>
    <n v="34.011971040372153"/>
    <n v="32.212419551210239"/>
    <n v="30.998586402835528"/>
    <n v="0.80075288540151079"/>
    <n v="15.944764945328293"/>
    <n v="19.461714426641798"/>
  </r>
  <r>
    <n v="600011097"/>
    <x v="180"/>
    <x v="4"/>
    <x v="16"/>
    <s v="SPC0975 - Silex Stone"/>
    <s v="AA18 - Silex Stone"/>
    <s v="Silica SILEX CS"/>
    <x v="2"/>
    <n v="25.81"/>
    <m/>
    <m/>
    <n v="0"/>
    <n v="0"/>
    <n v="6891.2699999999995"/>
    <n v="16750.689999999999"/>
    <n v="16982.98"/>
    <n v="13989.019999999999"/>
    <n v="20957.719999999998"/>
    <n v="21190.01"/>
    <n v="22428.89"/>
    <n v="15434.38"/>
    <n v="14814.939999999999"/>
    <n v="15202.09"/>
  </r>
  <r>
    <n v="600011101"/>
    <x v="181"/>
    <x v="5"/>
    <x v="3"/>
    <s v="SPC0204 - Chalk"/>
    <s v="AF25 - Chalk"/>
    <s v="Chalk B38 PO"/>
    <x v="1"/>
    <n v="0"/>
    <m/>
    <n v="0"/>
    <n v="0"/>
    <n v="0"/>
    <n v="0"/>
    <n v="0"/>
    <n v="0"/>
    <n v="0"/>
    <n v="0"/>
    <n v="0"/>
    <n v="0"/>
    <n v="0"/>
    <n v="0"/>
    <n v="0"/>
  </r>
  <r>
    <n v="600011104"/>
    <x v="182"/>
    <x v="6"/>
    <x v="17"/>
    <n v="1"/>
    <n v="1"/>
    <n v="1"/>
    <x v="3"/>
    <n v="493.60075400565506"/>
    <m/>
    <m/>
    <n v="0"/>
    <n v="0"/>
    <n v="0"/>
    <n v="0"/>
    <n v="0"/>
    <n v="0"/>
    <n v="0"/>
    <n v="0"/>
    <n v="0"/>
    <n v="15.678710047166799"/>
    <n v="15.678710047166799"/>
    <n v="15.678710047166799"/>
  </r>
  <r>
    <n v="600011105"/>
    <x v="183"/>
    <x v="5"/>
    <x v="12"/>
    <s v="SPC9009 - Milling/Grinding"/>
    <s v="SA12 - Milling/Grinding"/>
    <s v="TOL Glass SGFL71 PO"/>
    <x v="3"/>
    <n v="233.26050038106416"/>
    <m/>
    <m/>
    <n v="46652.100076212831"/>
    <n v="11663.025019053208"/>
    <n v="0"/>
    <n v="0"/>
    <n v="0"/>
    <n v="0"/>
    <n v="0"/>
    <n v="0"/>
    <n v="0"/>
    <n v="4955.0929288083807"/>
    <n v="4955.0929288083807"/>
    <n v="4955.0929288083807"/>
  </r>
  <r>
    <n v="600011105"/>
    <x v="183"/>
    <x v="5"/>
    <x v="12"/>
    <s v="SPC9009 - Milling/Grinding"/>
    <s v="SA12 - Milling/Grinding"/>
    <s v="TOL Glass SGFL71 PO"/>
    <x v="1"/>
    <n v="0"/>
    <m/>
    <n v="0"/>
    <n v="0"/>
    <n v="0"/>
    <n v="0"/>
    <n v="0"/>
    <n v="0"/>
    <n v="0"/>
    <n v="0"/>
    <n v="0"/>
    <n v="0"/>
    <n v="0"/>
    <n v="0"/>
    <n v="0"/>
  </r>
  <r>
    <n v="600011112"/>
    <x v="184"/>
    <x v="4"/>
    <x v="5"/>
    <s v="SPC0543 - Calcium Mineral Mixture"/>
    <m/>
    <s v="Composite COMP PO"/>
    <x v="0"/>
    <n v="46.1"/>
    <m/>
    <m/>
    <n v="7099.4000000000005"/>
    <n v="10732.080000000002"/>
    <n v="13258.36"/>
    <n v="9920.7200000000012"/>
    <n v="10215.760000000002"/>
    <n v="13830"/>
    <n v="17573.320000000003"/>
    <n v="17573.320000000003"/>
    <n v="17573.320000000003"/>
    <n v="19546.400000000001"/>
    <n v="19564.840000000004"/>
    <n v="19564.840000000004"/>
  </r>
  <r>
    <n v="600011112"/>
    <x v="184"/>
    <x v="4"/>
    <x v="5"/>
    <s v="SPC0543 - Calcium Mineral Mixture"/>
    <m/>
    <s v="Composite COMP PO"/>
    <x v="1"/>
    <n v="47.6699941280094"/>
    <m/>
    <n v="21107.32"/>
    <n v="13766.140904286553"/>
    <n v="4480.0260481503219"/>
    <n v="4499.0940458015239"/>
    <n v="4489.5600469759211"/>
    <n v="4508.6280446271239"/>
    <n v="4508.6280446271239"/>
    <n v="4499.0940458015211"/>
    <n v="4489.5600469759174"/>
    <n v="4480.0260481503137"/>
    <n v="4480.0260481503137"/>
    <n v="4508.6280446271176"/>
    <n v="4489.560046975912"/>
  </r>
  <r>
    <n v="600011112"/>
    <x v="184"/>
    <x v="4"/>
    <x v="5"/>
    <s v="SPC0543 - Calcium Mineral Mixture"/>
    <m/>
    <s v="Composite COMP PO"/>
    <x v="2"/>
    <n v="46.1"/>
    <m/>
    <m/>
    <n v="0"/>
    <n v="1751.8"/>
    <n v="13276.800000000001"/>
    <n v="9911.5"/>
    <n v="10234.200000000001"/>
    <n v="13830"/>
    <n v="17564.100000000002"/>
    <n v="17564.100000000002"/>
    <n v="17564.100000000002"/>
    <n v="19546.400000000001"/>
    <n v="19592.5"/>
    <n v="19546.400000000001"/>
  </r>
  <r>
    <n v="600011114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n v="600011122"/>
    <x v="128"/>
    <x v="4"/>
    <x v="18"/>
    <s v="SPC0961 - Aluminium Oxide Spherical Flour"/>
    <s v="AB04 - Aluminium Oxide Spherical Flour"/>
    <s v="Al-Oxide 0380 PO"/>
    <x v="3"/>
    <n v="1047.7928695652174"/>
    <m/>
    <m/>
    <n v="0"/>
    <n v="0"/>
    <n v="0"/>
    <n v="0"/>
    <n v="0"/>
    <n v="0"/>
    <n v="510.34320933939483"/>
    <n v="510.34320933939483"/>
    <n v="510.34320933939483"/>
    <n v="510.34320933939483"/>
    <n v="510.34320933939483"/>
    <n v="510.34320933939483"/>
  </r>
  <r>
    <n v="600011122"/>
    <x v="128"/>
    <x v="4"/>
    <x v="18"/>
    <s v="SPC0961 - Aluminium Oxide Spherical Flour"/>
    <s v="AB04 - Aluminium Oxide Spherical Flour"/>
    <s v="Al-Oxide 0380 PO"/>
    <x v="0"/>
    <n v="5000"/>
    <m/>
    <m/>
    <n v="0"/>
    <n v="0"/>
    <n v="0"/>
    <n v="0"/>
    <n v="0"/>
    <n v="0"/>
    <n v="2435.3248822506407"/>
    <n v="2435.3248822506407"/>
    <n v="2435.3248822506407"/>
    <n v="2435.3248822506407"/>
    <n v="2435.3248822506407"/>
    <n v="2435.3248822506407"/>
  </r>
  <r>
    <n v="600011122"/>
    <x v="128"/>
    <x v="4"/>
    <x v="18"/>
    <s v="SPC0961 - Aluminium Oxide Spherical Flour"/>
    <s v="AB04 - Aluminium Oxide Spherical Flour"/>
    <s v="Al-Oxide 0380 PO"/>
    <x v="1"/>
    <n v="0"/>
    <m/>
    <n v="0"/>
    <n v="0"/>
    <n v="0"/>
    <n v="0"/>
    <n v="0"/>
    <n v="0"/>
    <n v="0"/>
    <n v="0"/>
    <n v="0"/>
    <n v="0"/>
    <n v="0"/>
    <n v="0"/>
    <n v="0"/>
  </r>
  <r>
    <n v="600011122"/>
    <x v="128"/>
    <x v="4"/>
    <x v="18"/>
    <s v="SPC0961 - Aluminium Oxide Spherical Flour"/>
    <s v="AB04 - Aluminium Oxide Spherical Flour"/>
    <s v="Al-Oxide 0380 PO"/>
    <x v="2"/>
    <n v="5000"/>
    <m/>
    <m/>
    <n v="0"/>
    <n v="5000"/>
    <n v="0"/>
    <n v="0"/>
    <n v="0"/>
    <n v="0"/>
    <n v="0"/>
    <n v="5000"/>
    <n v="0"/>
    <n v="5000"/>
    <n v="0"/>
    <n v="5000"/>
  </r>
  <r>
    <n v="600011140"/>
    <x v="185"/>
    <x v="5"/>
    <x v="11"/>
    <s v="SPC0925 - Huntite Crushed"/>
    <m/>
    <s v="Huntite 10-15% CS"/>
    <x v="0"/>
    <n v="119.38"/>
    <m/>
    <m/>
    <n v="0"/>
    <n v="0"/>
    <n v="0"/>
    <n v="0"/>
    <n v="0"/>
    <n v="0"/>
    <n v="0"/>
    <n v="0"/>
    <n v="0"/>
    <n v="0"/>
    <n v="0"/>
    <n v="0"/>
  </r>
  <r>
    <n v="600011140"/>
    <x v="185"/>
    <x v="5"/>
    <x v="11"/>
    <s v="SPC0925 - Huntite Crushed"/>
    <m/>
    <s v="Huntite 10-15% CS"/>
    <x v="1"/>
    <n v="0"/>
    <m/>
    <n v="0"/>
    <n v="0"/>
    <n v="0"/>
    <n v="0"/>
    <n v="0"/>
    <n v="0"/>
    <n v="0"/>
    <n v="0"/>
    <n v="0"/>
    <n v="0"/>
    <n v="0"/>
    <n v="0"/>
    <n v="0"/>
  </r>
  <r>
    <n v="600011140"/>
    <x v="185"/>
    <x v="5"/>
    <x v="11"/>
    <s v="SPC0925 - Huntite Crushed"/>
    <m/>
    <s v="Huntite 10-15% CS"/>
    <x v="2"/>
    <n v="119.38"/>
    <m/>
    <m/>
    <n v="0"/>
    <n v="0"/>
    <n v="0"/>
    <n v="0"/>
    <n v="0"/>
    <n v="0"/>
    <n v="0"/>
    <n v="0"/>
    <n v="0"/>
    <n v="0"/>
    <n v="0"/>
    <n v="0"/>
  </r>
  <r>
    <n v="600011229"/>
    <x v="186"/>
    <x v="4"/>
    <x v="0"/>
    <s v="SPC0997 - ATH Mix"/>
    <s v="AC22 - ATH Blend Hydromagnesite"/>
    <s v="ATH HM SG63C10 PO"/>
    <x v="3"/>
    <n v="518.99776151406627"/>
    <m/>
    <m/>
    <n v="62279.731381687954"/>
    <n v="62279.731381687954"/>
    <n v="62279.731381687954"/>
    <n v="62279.731381687954"/>
    <n v="62279.731381687954"/>
    <n v="62279.731381687954"/>
    <n v="62279.731381687954"/>
    <n v="62279.731381687954"/>
    <n v="62279.731381687954"/>
    <n v="88217.983926860456"/>
    <n v="88217.983926860456"/>
    <n v="88217.983926860456"/>
  </r>
  <r>
    <n v="600011229"/>
    <x v="186"/>
    <x v="4"/>
    <x v="0"/>
    <s v="SPC0997 - ATH Mix"/>
    <s v="AC22 - ATH Blend Hydromagnesite"/>
    <s v="ATH HM SG63C10 PO"/>
    <x v="1"/>
    <n v="290.35997914734298"/>
    <m/>
    <n v="42887.040000000001"/>
    <n v="33014.80070899034"/>
    <n v="33014.80070899034"/>
    <n v="33014.80070899034"/>
    <n v="33014.80070899034"/>
    <n v="33014.80070899034"/>
    <n v="33014.80070899034"/>
    <n v="33014.80070899034"/>
    <n v="33014.80070899034"/>
    <n v="33014.80070899034"/>
    <n v="33021.310356339178"/>
    <n v="33027.820003688015"/>
    <n v="33034.329651036853"/>
  </r>
  <r>
    <n v="600011417"/>
    <x v="187"/>
    <x v="5"/>
    <x v="0"/>
    <s v="SPC0922 - ATH Flour"/>
    <s v="AC01 - ATH Flour Coarse"/>
    <s v="ATH SG200 LVS PO"/>
    <x v="0"/>
    <n v="0"/>
    <m/>
    <m/>
    <n v="0"/>
    <n v="0"/>
    <n v="0"/>
    <n v="0"/>
    <n v="0"/>
    <n v="0"/>
    <n v="0"/>
    <n v="0"/>
    <n v="0"/>
    <n v="0"/>
    <n v="0"/>
    <n v="0"/>
  </r>
  <r>
    <n v="600011417"/>
    <x v="187"/>
    <x v="5"/>
    <x v="0"/>
    <s v="SPC0922 - ATH Flour"/>
    <s v="AC01 - ATH Flour Coarse"/>
    <s v="ATH SG200 LVS PO"/>
    <x v="1"/>
    <n v="0"/>
    <m/>
    <n v="0"/>
    <n v="0"/>
    <n v="0"/>
    <n v="0"/>
    <n v="0"/>
    <n v="0"/>
    <n v="0"/>
    <n v="0"/>
    <n v="0"/>
    <n v="0"/>
    <n v="0"/>
    <n v="0"/>
    <n v="0"/>
  </r>
  <r>
    <n v="600011417"/>
    <x v="187"/>
    <x v="5"/>
    <x v="0"/>
    <s v="SPC0922 - ATH Flour"/>
    <s v="AC01 - ATH Flour Coarse"/>
    <s v="ATH SG200 LVS PO"/>
    <x v="2"/>
    <n v="0"/>
    <m/>
    <m/>
    <n v="0"/>
    <n v="0"/>
    <n v="0"/>
    <n v="0"/>
    <n v="0"/>
    <n v="0"/>
    <n v="0"/>
    <n v="0"/>
    <n v="0"/>
    <n v="0"/>
    <n v="0"/>
    <n v="0"/>
  </r>
  <r>
    <n v="600011946"/>
    <x v="188"/>
    <x v="5"/>
    <x v="0"/>
    <s v="SPC0922 - ATH Flour"/>
    <s v="AC01 - ATH Flour Coarse"/>
    <s v="ATH SG200 LVS PO"/>
    <x v="3"/>
    <s v="Not Found"/>
    <m/>
    <m/>
    <n v="0"/>
    <n v="0"/>
    <n v="0"/>
    <n v="0"/>
    <n v="0"/>
    <n v="0"/>
    <n v="0"/>
    <n v="0"/>
    <n v="0"/>
    <n v="0"/>
    <n v="0"/>
    <n v="0"/>
  </r>
  <r>
    <n v="600011946"/>
    <x v="188"/>
    <x v="5"/>
    <x v="0"/>
    <s v="SPC0922 - ATH Flour"/>
    <s v="AC01 - ATH Flour Coarse"/>
    <s v="ATH SG200 LVS PO"/>
    <x v="0"/>
    <n v="0"/>
    <m/>
    <m/>
    <n v="0"/>
    <n v="0"/>
    <n v="0"/>
    <n v="0"/>
    <n v="0"/>
    <n v="0"/>
    <n v="0"/>
    <n v="0"/>
    <n v="0"/>
    <n v="0"/>
    <n v="0"/>
    <n v="0"/>
  </r>
  <r>
    <n v="600011946"/>
    <x v="188"/>
    <x v="5"/>
    <x v="0"/>
    <s v="SPC0922 - ATH Flour"/>
    <s v="AC01 - ATH Flour Coarse"/>
    <s v="ATH SG200 LVS PO"/>
    <x v="1"/>
    <n v="0"/>
    <m/>
    <n v="0"/>
    <n v="0"/>
    <n v="0"/>
    <n v="0"/>
    <n v="0"/>
    <n v="0"/>
    <n v="0"/>
    <n v="0"/>
    <n v="0"/>
    <n v="0"/>
    <n v="0"/>
    <n v="0"/>
    <n v="0"/>
  </r>
  <r>
    <n v="600011946"/>
    <x v="188"/>
    <x v="5"/>
    <x v="0"/>
    <s v="SPC0922 - ATH Flour"/>
    <s v="AC01 - ATH Flour Coarse"/>
    <s v="ATH SG200 LVS PO"/>
    <x v="2"/>
    <n v="0"/>
    <m/>
    <m/>
    <n v="0"/>
    <n v="0"/>
    <n v="0"/>
    <n v="0"/>
    <n v="0"/>
    <n v="0"/>
    <n v="0"/>
    <n v="0"/>
    <n v="0"/>
    <n v="0"/>
    <n v="0"/>
    <n v="0"/>
  </r>
  <r>
    <n v="600012111"/>
    <x v="189"/>
    <x v="5"/>
    <x v="0"/>
    <s v="SPC0922 - ATH Flour"/>
    <s v="AC02 - ATH Flour Medium"/>
    <s v="ATH SG50 PO"/>
    <x v="1"/>
    <n v="0"/>
    <m/>
    <n v="0"/>
    <n v="0"/>
    <n v="0"/>
    <n v="0"/>
    <n v="0"/>
    <n v="0"/>
    <n v="0"/>
    <n v="0"/>
    <n v="0"/>
    <n v="0"/>
    <n v="0"/>
    <n v="0"/>
    <n v="0"/>
  </r>
  <r>
    <n v="600012847"/>
    <x v="190"/>
    <x v="4"/>
    <x v="8"/>
    <s v="SPC0903 - Anorthosite"/>
    <m/>
    <s v="Feldspar FFA 500 WS"/>
    <x v="0"/>
    <n v="144.29"/>
    <m/>
    <m/>
    <n v="0"/>
    <n v="0"/>
    <n v="0"/>
    <n v="0"/>
    <n v="0"/>
    <n v="0"/>
    <n v="0"/>
    <n v="0"/>
    <n v="0"/>
    <n v="0"/>
    <n v="0"/>
    <n v="0"/>
  </r>
  <r>
    <n v="600012847"/>
    <x v="190"/>
    <x v="4"/>
    <x v="8"/>
    <s v="SPC0903 - Anorthosite"/>
    <m/>
    <s v="Feldspar FFA 500 WS"/>
    <x v="1"/>
    <n v="0"/>
    <m/>
    <n v="0"/>
    <n v="0"/>
    <n v="0"/>
    <n v="0"/>
    <n v="0"/>
    <n v="0"/>
    <n v="0"/>
    <n v="0"/>
    <n v="0"/>
    <n v="0"/>
    <n v="0"/>
    <n v="0"/>
    <n v="0"/>
  </r>
  <r>
    <n v="600012847"/>
    <x v="190"/>
    <x v="4"/>
    <x v="8"/>
    <s v="SPC0903 - Anorthosite"/>
    <m/>
    <s v="Feldspar FFA 500 WS"/>
    <x v="2"/>
    <n v="144.29"/>
    <m/>
    <m/>
    <n v="0"/>
    <n v="0"/>
    <n v="0"/>
    <n v="0"/>
    <n v="0"/>
    <n v="0"/>
    <n v="0"/>
    <n v="0"/>
    <n v="0"/>
    <n v="0"/>
    <n v="0"/>
    <n v="0"/>
  </r>
  <r>
    <n v="600013550"/>
    <x v="191"/>
    <x v="5"/>
    <x v="0"/>
    <s v="SPC0922 - ATH Flour"/>
    <s v="AC06 - ATH Flour Fine Low Viscosity"/>
    <s v="ATH SG30 LV PO"/>
    <x v="3"/>
    <n v="508.49765488022535"/>
    <m/>
    <m/>
    <n v="25383.833028579629"/>
    <n v="28589.110484841953"/>
    <n v="28826.228431652016"/>
    <n v="28718.664668518421"/>
    <n v="28456.93741867119"/>
    <n v="28341.944950813704"/>
    <n v="28485.942945540501"/>
    <n v="28366.159124855621"/>
    <n v="28481.151592713108"/>
    <n v="28481.151592713108"/>
    <n v="28136.174189140649"/>
    <n v="18306.407142281205"/>
  </r>
  <r>
    <n v="600013550"/>
    <x v="191"/>
    <x v="5"/>
    <x v="0"/>
    <s v="SPC0922 - ATH Flour"/>
    <s v="AC06 - ATH Flour Fine Low Viscosity"/>
    <s v="ATH SG30 LV PO"/>
    <x v="1"/>
    <n v="397.78"/>
    <m/>
    <n v="9944.5"/>
    <n v="9578.8317622621926"/>
    <n v="9888.0266382881146"/>
    <n v="9613.9524054127869"/>
    <n v="9821.8015570519055"/>
    <n v="9836.6108180013707"/>
    <n v="9941.3746803641388"/>
    <n v="9933.4939281594779"/>
    <n v="9621.5358857603405"/>
    <n v="9617.403241947899"/>
    <n v="9613.2705981354575"/>
    <n v="9879.0017585629303"/>
    <n v="9878.6172231427099"/>
  </r>
  <r>
    <n v="600014547"/>
    <x v="192"/>
    <x v="5"/>
    <x v="3"/>
    <s v="SPC0204 - Chalk"/>
    <s v="AF25 - Chalk"/>
    <s v="Chalk B38 PO"/>
    <x v="3"/>
    <n v="141.31010974365154"/>
    <m/>
    <m/>
    <n v="2992.7504959276671"/>
    <n v="2016.16148040949"/>
    <n v="2095.0860569412962"/>
    <n v="1965.9909602512746"/>
    <n v="1975.5158228854555"/>
    <n v="1988.5543002739357"/>
    <n v="1863.808066221424"/>
    <n v="1870.7311285585693"/>
    <n v="1705.1019002717694"/>
    <n v="2326.2689226493167"/>
    <n v="2326.2689226493167"/>
    <n v="2326.2689226493167"/>
  </r>
  <r>
    <n v="600014547"/>
    <x v="192"/>
    <x v="5"/>
    <x v="3"/>
    <s v="SPC0204 - Chalk"/>
    <s v="AF25 - Chalk"/>
    <s v="Chalk B38 PO"/>
    <x v="1"/>
    <n v="0"/>
    <m/>
    <n v="0"/>
    <n v="0"/>
    <n v="0"/>
    <n v="0"/>
    <n v="0"/>
    <n v="0"/>
    <n v="0"/>
    <n v="0"/>
    <n v="0"/>
    <n v="0"/>
    <n v="0"/>
    <n v="0"/>
    <n v="0"/>
  </r>
  <r>
    <n v="600014639"/>
    <x v="193"/>
    <x v="4"/>
    <x v="19"/>
    <s v="SPC0512 - Ball Clay Shredded/Blended"/>
    <s v="AD25 - Ball Clay Shredded/Blended, Very Low Alumina, Primary Grade"/>
    <s v="Ball Clay W100/I150 MIX PO"/>
    <x v="3"/>
    <n v="109.8506515104573"/>
    <m/>
    <m/>
    <n v="15359.553991168035"/>
    <n v="13314.905862227555"/>
    <n v="6751.762554807955"/>
    <n v="6823.4397010573812"/>
    <n v="11621.932850730287"/>
    <n v="21106.503964954187"/>
    <n v="11314.758848353242"/>
    <n v="11314.758848353242"/>
    <n v="11314.758848353242"/>
    <n v="11314.758848353242"/>
    <n v="11314.758848353242"/>
    <n v="11314.758848353242"/>
  </r>
  <r>
    <n v="600014639"/>
    <x v="193"/>
    <x v="4"/>
    <x v="19"/>
    <s v="SPC0512 - Ball Clay Shredded/Blended"/>
    <s v="AD25 - Ball Clay Shredded/Blended, Very Low Alumina, Primary Grade"/>
    <s v="Ball Clay W100/I150 MIX PO"/>
    <x v="1"/>
    <n v="63.790043868769992"/>
    <m/>
    <n v="6441.71"/>
    <n v="3199.7629857079637"/>
    <n v="3186.4202726951994"/>
    <n v="3220.6685805129828"/>
    <n v="3213.2941192277181"/>
    <n v="3226.2066395651573"/>
    <n v="3217.3922985904346"/>
    <n v="3217.3099888564116"/>
    <n v="3217.2276791223885"/>
    <n v="3217.145369388365"/>
    <n v="3217.0630596543419"/>
    <n v="3216.9807499203184"/>
    <n v="3216.8984401862954"/>
  </r>
  <r>
    <n v="600014649"/>
    <x v="194"/>
    <x v="4"/>
    <x v="12"/>
    <s v="SPC9009 - Milling/Grinding"/>
    <s v="SA12 - Milling/Grinding"/>
    <s v="TOL Glass Fibre PO"/>
    <x v="3"/>
    <n v="285.30006367398914"/>
    <m/>
    <m/>
    <n v="0"/>
    <n v="0"/>
    <n v="0"/>
    <n v="0"/>
    <n v="0"/>
    <n v="0"/>
    <n v="0"/>
    <n v="0"/>
    <n v="0"/>
    <n v="1410.0893656112548"/>
    <n v="1410.0893656112548"/>
    <n v="1410.0893656112548"/>
  </r>
  <r>
    <n v="600014649"/>
    <x v="194"/>
    <x v="4"/>
    <x v="12"/>
    <s v="SPC9009 - Milling/Grinding"/>
    <s v="SA12 - Milling/Grinding"/>
    <s v="TOL Glass Fibre PO"/>
    <x v="1"/>
    <n v="0"/>
    <m/>
    <n v="0"/>
    <n v="0"/>
    <n v="0"/>
    <n v="0"/>
    <n v="0"/>
    <n v="0"/>
    <n v="0"/>
    <n v="0"/>
    <n v="0"/>
    <n v="0"/>
    <n v="0"/>
    <n v="0"/>
    <n v="0"/>
  </r>
  <r>
    <n v="600015185"/>
    <x v="195"/>
    <x v="4"/>
    <x v="9"/>
    <s v="SPC0953 - Bauxite Flour"/>
    <s v="AE03 - Bauxite Flour Fine"/>
    <s v="Bauxite G63 PO"/>
    <x v="3"/>
    <n v="462.26298668987357"/>
    <m/>
    <m/>
    <n v="27735.779201392415"/>
    <n v="27735.779201392415"/>
    <n v="13867.889600696208"/>
    <n v="13867.889600696208"/>
    <n v="13867.889600696208"/>
    <n v="27735.779201392415"/>
    <n v="27735.779201392415"/>
    <n v="27735.779201392415"/>
    <n v="13867.889600696208"/>
    <n v="20032.24108675191"/>
    <n v="20032.24108675191"/>
    <n v="20032.24108675191"/>
  </r>
  <r>
    <n v="600015185"/>
    <x v="195"/>
    <x v="4"/>
    <x v="9"/>
    <s v="SPC0953 - Bauxite Flour"/>
    <s v="AE03 - Bauxite Flour Fine"/>
    <s v="Bauxite G63 PO"/>
    <x v="1"/>
    <n v="346.30006992308461"/>
    <m/>
    <n v="24267.67"/>
    <n v="6260.0663639996001"/>
    <n v="6260.0663639996001"/>
    <n v="6260.0663639996001"/>
    <n v="6260.0663639996001"/>
    <n v="6260.0663639996001"/>
    <n v="6260.0663639996001"/>
    <n v="6260.0663639996001"/>
    <n v="6260.0663639996001"/>
    <n v="6260.0663639996001"/>
    <n v="6490.3000556484631"/>
    <n v="6374.2336773742418"/>
    <n v="6258.1672991000205"/>
  </r>
  <r>
    <n v="600015327"/>
    <x v="196"/>
    <x v="4"/>
    <x v="6"/>
    <s v="SPC0205 - Limestone"/>
    <s v="BK47 - Limestone Sand Coarse"/>
    <s v="Ca-Carb LMK B WS"/>
    <x v="3"/>
    <n v="32.30335870390774"/>
    <m/>
    <m/>
    <n v="105.98063374900696"/>
    <n v="104.25430129064125"/>
    <n v="105.1164733651454"/>
    <n v="108.62035581065027"/>
    <n v="108.62035581065027"/>
    <n v="105.1164733651454"/>
    <n v="186.61025374062709"/>
    <n v="1698.313657138885"/>
    <n v="186.61025374062709"/>
    <n v="20528.07353856472"/>
    <n v="20428.324188663159"/>
    <n v="20526.688130927199"/>
  </r>
  <r>
    <n v="600015327"/>
    <x v="196"/>
    <x v="4"/>
    <x v="6"/>
    <s v="SPC0205 - Limestone"/>
    <s v="BK47 - Limestone Sand Coarse"/>
    <s v="Ca-Carb LMK B WS"/>
    <x v="1"/>
    <n v="0"/>
    <m/>
    <n v="0"/>
    <n v="0"/>
    <n v="0"/>
    <n v="0"/>
    <n v="0"/>
    <n v="0"/>
    <n v="0"/>
    <n v="0"/>
    <n v="0"/>
    <n v="0"/>
    <n v="0"/>
    <n v="0"/>
    <n v="0"/>
  </r>
  <r>
    <n v="600015356"/>
    <x v="197"/>
    <x v="4"/>
    <x v="8"/>
    <s v="SPC0903 - Anorthosite"/>
    <m/>
    <s v="Anorthosite FFA45 PO"/>
    <x v="1"/>
    <n v="0"/>
    <m/>
    <n v="0"/>
    <n v="0"/>
    <n v="0"/>
    <n v="0"/>
    <n v="0"/>
    <n v="0"/>
    <n v="0"/>
    <n v="0"/>
    <n v="0"/>
    <n v="0"/>
    <n v="0"/>
    <n v="0"/>
    <n v="0"/>
  </r>
  <r>
    <n v="600015389"/>
    <x v="198"/>
    <x v="4"/>
    <x v="0"/>
    <s v="SPC0922 - ATH Flour"/>
    <s v="AC01 - ATH Flour Coarse"/>
    <s v="ATH SG200 X PO"/>
    <x v="1"/>
    <n v="0"/>
    <m/>
    <n v="0"/>
    <n v="0"/>
    <n v="0"/>
    <n v="0"/>
    <n v="0"/>
    <n v="0"/>
    <n v="0"/>
    <n v="0"/>
    <n v="0"/>
    <n v="0"/>
    <n v="0"/>
    <n v="0"/>
    <n v="0"/>
  </r>
  <r>
    <n v="600015390"/>
    <x v="199"/>
    <x v="5"/>
    <x v="0"/>
    <s v="SPC0922 - ATH Flour"/>
    <s v="AC01 - ATH Flour Coarse"/>
    <s v="ATH SG200 X PO"/>
    <x v="3"/>
    <n v="883.09824373012725"/>
    <m/>
    <m/>
    <n v="0"/>
    <n v="0"/>
    <n v="0"/>
    <n v="0"/>
    <n v="0"/>
    <n v="0"/>
    <n v="0"/>
    <n v="0"/>
    <n v="0"/>
    <n v="0"/>
    <n v="0"/>
    <n v="0"/>
  </r>
  <r>
    <n v="600015390"/>
    <x v="199"/>
    <x v="5"/>
    <x v="0"/>
    <s v="SPC0922 - ATH Flour"/>
    <s v="AC01 - ATH Flour Coarse"/>
    <s v="ATH SG200 X PO"/>
    <x v="1"/>
    <n v="715.93000000000006"/>
    <m/>
    <n v="19330.11"/>
    <n v="19330.11"/>
    <n v="19330.11"/>
    <n v="19330.11"/>
    <n v="19330.11"/>
    <n v="19330.11"/>
    <n v="19330.11"/>
    <n v="19330.11"/>
    <n v="19330.11"/>
    <n v="19330.11"/>
    <n v="19330.11"/>
    <n v="19330.11"/>
    <n v="19330.11"/>
  </r>
  <r>
    <n v="600015391"/>
    <x v="200"/>
    <x v="5"/>
    <x v="0"/>
    <s v="SPC0922 - ATH Flour"/>
    <s v="AC01 - ATH Flour Coarse"/>
    <s v="ATH SG200 X PO"/>
    <x v="3"/>
    <n v="1063.788044602009"/>
    <m/>
    <m/>
    <n v="98.190714920921451"/>
    <n v="101.58201553959843"/>
    <n v="102.28302249081537"/>
    <n v="105.69245657384256"/>
    <n v="105.69245657384256"/>
    <n v="102.28302249081537"/>
    <n v="105.83451632730204"/>
    <n v="86.620407332133865"/>
    <n v="86.620407332133865"/>
    <n v="14434.464416398576"/>
    <n v="14434.464416398576"/>
    <n v="14434.464416398576"/>
  </r>
  <r>
    <n v="600015391"/>
    <x v="200"/>
    <x v="5"/>
    <x v="0"/>
    <s v="SPC0922 - ATH Flour"/>
    <s v="AC01 - ATH Flour Coarse"/>
    <s v="ATH SG200 X PO"/>
    <x v="1"/>
    <n v="770.41990740740732"/>
    <m/>
    <n v="15716.57"/>
    <n v="19343.469679761467"/>
    <n v="19269.901634507158"/>
    <n v="19195.825903804427"/>
    <n v="19119.280982078271"/>
    <n v="19042.736060352116"/>
    <n v="18968.660329649385"/>
    <n v="18892.01252496392"/>
    <n v="18829.280022436706"/>
    <n v="18766.547519909494"/>
    <n v="19406.821185848541"/>
    <n v="19122.590962898703"/>
    <n v="18838.360739948865"/>
  </r>
  <r>
    <n v="600016284"/>
    <x v="201"/>
    <x v="5"/>
    <x v="0"/>
    <s v="SPC0922 - ATH Flour"/>
    <s v="AC03 - ATH Flour Fine"/>
    <s v="ATH SG40 PO"/>
    <x v="3"/>
    <n v="586.40855009001359"/>
    <m/>
    <m/>
    <n v="4294.4155247695508"/>
    <n v="4716.5020601529104"/>
    <n v="3944.6388368337311"/>
    <n v="4076.126798061523"/>
    <n v="4076.126798061523"/>
    <n v="3944.6388368337311"/>
    <n v="4081.6054631126808"/>
    <n v="3944.6388368337311"/>
    <n v="4076.126798061523"/>
    <n v="4076.126798061523"/>
    <n v="3681.6629143781497"/>
    <n v="4070.6481330103647"/>
  </r>
  <r>
    <n v="600016284"/>
    <x v="201"/>
    <x v="5"/>
    <x v="0"/>
    <s v="SPC0922 - ATH Flour"/>
    <s v="AC03 - ATH Flour Fine"/>
    <s v="ATH SG40 PO"/>
    <x v="1"/>
    <n v="0"/>
    <m/>
    <n v="0"/>
    <n v="0"/>
    <n v="0"/>
    <n v="0"/>
    <n v="0"/>
    <n v="0"/>
    <n v="0"/>
    <n v="0"/>
    <n v="0"/>
    <n v="0"/>
    <n v="0"/>
    <n v="0"/>
    <n v="0"/>
  </r>
  <r>
    <n v="600016286"/>
    <x v="202"/>
    <x v="5"/>
    <x v="0"/>
    <s v="SPC0922 - ATH Flour"/>
    <s v="AC01 - ATH Flour Coarse"/>
    <s v="ATH SG220E PO"/>
    <x v="3"/>
    <n v="804.89466666666669"/>
    <m/>
    <m/>
    <n v="62.005317725243579"/>
    <n v="75.885528245597826"/>
    <n v="76.45613958924865"/>
    <n v="79.004677575556954"/>
    <n v="79.004677575556954"/>
    <n v="76.45613958924865"/>
    <n v="79.110866658319793"/>
    <n v="76.45613958924865"/>
    <n v="79.004677575556954"/>
    <n v="79.004677575556954"/>
    <n v="71.359063616632085"/>
    <n v="78.898488492794073"/>
  </r>
  <r>
    <n v="600016286"/>
    <x v="202"/>
    <x v="5"/>
    <x v="0"/>
    <s v="SPC0922 - ATH Flour"/>
    <s v="AC01 - ATH Flour Coarse"/>
    <s v="ATH SG220E PO"/>
    <x v="1"/>
    <n v="0"/>
    <m/>
    <n v="0"/>
    <n v="0"/>
    <n v="0"/>
    <n v="0"/>
    <n v="0"/>
    <n v="0"/>
    <n v="0"/>
    <n v="0"/>
    <n v="0"/>
    <n v="0"/>
    <n v="0"/>
    <n v="0"/>
    <n v="0"/>
  </r>
  <r>
    <n v="600016304"/>
    <x v="203"/>
    <x v="5"/>
    <x v="0"/>
    <s v="SPC0922 - ATH Flour"/>
    <s v="AC01 - ATH Flour Coarse"/>
    <s v="ATH SG200E PO"/>
    <x v="3"/>
    <n v="631.13524189571672"/>
    <m/>
    <m/>
    <n v="1416.8546757842369"/>
    <n v="1083.9635901623442"/>
    <n v="980.00413829883269"/>
    <n v="1012.6709429087938"/>
    <n v="1012.6709429087938"/>
    <n v="980.00413829883269"/>
    <n v="1014.0320597675425"/>
    <n v="980.00413829883269"/>
    <n v="1012.6709429087938"/>
    <n v="1012.6709429087938"/>
    <n v="914.67052907891059"/>
    <n v="1011.3098260500457"/>
  </r>
  <r>
    <n v="600016304"/>
    <x v="203"/>
    <x v="5"/>
    <x v="0"/>
    <s v="SPC0922 - ATH Flour"/>
    <s v="AC01 - ATH Flour Coarse"/>
    <s v="ATH SG200E PO"/>
    <x v="1"/>
    <n v="832.01991341991334"/>
    <m/>
    <n v="9609.83"/>
    <n v="7742.0032230738216"/>
    <n v="6313.0237705427426"/>
    <n v="5021.0931284676508"/>
    <n v="3686.0981316567222"/>
    <n v="2351.1031348457941"/>
    <n v="1059.1724927707025"/>
    <n v="596.00405693668995"/>
    <n v="177.69432395250737"/>
    <n v="589.94114532339745"/>
    <n v="128.56705760337854"/>
    <n v="670.00694318177761"/>
    <n v="210.42720357575158"/>
  </r>
  <r>
    <n v="600016328"/>
    <x v="204"/>
    <x v="5"/>
    <x v="0"/>
    <s v="SPC0922 - ATH Flour"/>
    <s v="AC01 - ATH Flour Coarse"/>
    <s v="ATH SG 220E PO"/>
    <x v="3"/>
    <n v="1763.6865342163358"/>
    <m/>
    <m/>
    <n v="0"/>
    <n v="0"/>
    <n v="0"/>
    <n v="0"/>
    <n v="0"/>
    <n v="0"/>
    <n v="0"/>
    <n v="0"/>
    <n v="0"/>
    <n v="0"/>
    <n v="0"/>
    <n v="0"/>
  </r>
  <r>
    <n v="600016328"/>
    <x v="204"/>
    <x v="5"/>
    <x v="0"/>
    <s v="SPC0922 - ATH Flour"/>
    <s v="AC01 - ATH Flour Coarse"/>
    <s v="ATH SG 220E PO"/>
    <x v="1"/>
    <n v="823.08015873015859"/>
    <m/>
    <n v="9506.58"/>
    <n v="9506.5758333333324"/>
    <n v="9506.5758333333324"/>
    <n v="9506.5758333333324"/>
    <n v="9506.5758333333324"/>
    <n v="9506.5758333333324"/>
    <n v="9506.5758333333324"/>
    <n v="9506.5758333333324"/>
    <n v="9506.5758333333324"/>
    <n v="9506.5758333333324"/>
    <n v="9506.5758333333324"/>
    <n v="9506.5758333333324"/>
    <n v="9506.5758333333324"/>
  </r>
  <r>
    <n v="600016754"/>
    <x v="205"/>
    <x v="5"/>
    <x v="0"/>
    <s v="SPC0922 - ATH Flour"/>
    <s v="AC01 - ATH Flour Coarse"/>
    <s v="ATH SG100 X PO"/>
    <x v="1"/>
    <n v="0"/>
    <m/>
    <n v="0"/>
    <n v="0"/>
    <n v="0"/>
    <n v="0"/>
    <n v="0"/>
    <n v="0"/>
    <n v="0"/>
    <n v="0"/>
    <n v="0"/>
    <n v="0"/>
    <n v="0"/>
    <n v="0"/>
    <n v="0"/>
  </r>
  <r>
    <n v="600016755"/>
    <x v="206"/>
    <x v="5"/>
    <x v="0"/>
    <s v="SPC0922 - ATH Flour"/>
    <s v="AC01 - ATH Flour Coarse"/>
    <s v="ATH SG100 X PO"/>
    <x v="3"/>
    <n v="1200"/>
    <m/>
    <m/>
    <n v="0"/>
    <n v="28800"/>
    <n v="28800"/>
    <n v="28800"/>
    <n v="0"/>
    <n v="28800"/>
    <n v="28800"/>
    <n v="0"/>
    <n v="0"/>
    <n v="1129.3474764255232"/>
    <n v="1020.0557851585369"/>
    <n v="1127.8295362690374"/>
  </r>
  <r>
    <n v="600016755"/>
    <x v="206"/>
    <x v="5"/>
    <x v="0"/>
    <s v="SPC0922 - ATH Flour"/>
    <s v="AC01 - ATH Flour Coarse"/>
    <s v="ATH SG100 X PO"/>
    <x v="1"/>
    <n v="757.32990196078435"/>
    <m/>
    <n v="13631.94"/>
    <n v="13631.938235294117"/>
    <n v="0"/>
    <n v="0"/>
    <n v="0"/>
    <n v="0"/>
    <n v="0"/>
    <n v="0"/>
    <n v="0"/>
    <n v="0"/>
    <n v="196.05537101877388"/>
    <n v="461.08563023117705"/>
    <n v="658.09898580819583"/>
  </r>
  <r>
    <n v="600017073"/>
    <x v="207"/>
    <x v="5"/>
    <x v="14"/>
    <s v="SPC1023 - Glass Fibre Flour"/>
    <s v="HA12 - Glass Fibre Flour"/>
    <s v="Glass Fibre G75 PO"/>
    <x v="3"/>
    <n v="582.5"/>
    <m/>
    <m/>
    <n v="4660"/>
    <n v="4660"/>
    <n v="4660"/>
    <n v="4660"/>
    <n v="4660"/>
    <n v="4660"/>
    <n v="4660"/>
    <n v="4660"/>
    <n v="4660"/>
    <n v="951.41666666666686"/>
    <n v="859.3440860215054"/>
    <n v="950.13788082437316"/>
  </r>
  <r>
    <n v="600017073"/>
    <x v="207"/>
    <x v="5"/>
    <x v="14"/>
    <s v="SPC1023 - Glass Fibre Flour"/>
    <s v="HA12 - Glass Fibre Flour"/>
    <s v="Glass Fibre G75 PO"/>
    <x v="1"/>
    <n v="48.055"/>
    <m/>
    <n v="0"/>
    <n v="19.22199999999993"/>
    <n v="4.8054999999998973"/>
    <n v="24.027499999999829"/>
    <n v="9.6109999999997946"/>
    <n v="28.832999999999728"/>
    <n v="14.416499999999692"/>
    <n v="-3.4145131166951614E-13"/>
    <n v="19.221999999999589"/>
    <n v="4.8054999999995562"/>
    <n v="27.231166666666187"/>
    <n v="23.614123655913492"/>
    <n v="12.506787410393738"/>
  </r>
  <r>
    <n v="609999998"/>
    <x v="208"/>
    <x v="4"/>
    <x v="20"/>
    <s v="SPC9011 - Chemical &amp; Physical Tests"/>
    <m/>
    <s v="Prototype / Sample"/>
    <x v="1"/>
    <n v="1.0000323362974939"/>
    <m/>
    <n v="154.63"/>
    <n v="154.63"/>
    <n v="154.63"/>
    <n v="154.63"/>
    <n v="154.63"/>
    <n v="154.63"/>
    <n v="154.63"/>
    <n v="154.63"/>
    <n v="154.63"/>
    <n v="154.63"/>
    <n v="154.63"/>
    <n v="154.63"/>
    <n v="154.63"/>
  </r>
  <r>
    <n v="609999999"/>
    <x v="209"/>
    <x v="4"/>
    <x v="10"/>
    <m/>
    <m/>
    <m/>
    <x v="1"/>
    <n v="1"/>
    <m/>
    <n v="100"/>
    <n v="100"/>
    <n v="100"/>
    <n v="100"/>
    <n v="100"/>
    <n v="100"/>
    <n v="100"/>
    <n v="100"/>
    <n v="100"/>
    <n v="100"/>
    <n v="100"/>
    <n v="100"/>
    <n v="100"/>
  </r>
  <r>
    <n v="700000026"/>
    <x v="210"/>
    <x v="7"/>
    <x v="10"/>
    <m/>
    <m/>
    <m/>
    <x v="0"/>
    <n v="14.6"/>
    <m/>
    <m/>
    <n v="1447.4148"/>
    <n v="2512.3826000000004"/>
    <n v="3141.9492000000005"/>
    <n v="2347.6361999999999"/>
    <n v="2418.2418000000002"/>
    <n v="3271.3928000000001"/>
    <n v="3812.7024000000001"/>
    <n v="3494.9771999999998"/>
    <n v="3230.2062000000001"/>
    <n v="3312.5794000000001"/>
    <n v="3506.7447999999999"/>
    <n v="3912.7269999999999"/>
  </r>
  <r>
    <n v="700000026"/>
    <x v="210"/>
    <x v="7"/>
    <x v="10"/>
    <m/>
    <m/>
    <m/>
    <x v="1"/>
    <n v="15.122826483074943"/>
    <m/>
    <n v="6515.08"/>
    <n v="5015.8332281209159"/>
    <n v="2413.482124086896"/>
    <n v="5.8979023283985921"/>
    <n v="8.9678361044628492"/>
    <n v="14.517913423751207"/>
    <n v="13.489561222901928"/>
    <n v="11.311874209339054"/>
    <n v="5.5349544928043493"/>
    <n v="1.7996163514846253"/>
    <n v="3.4782500911057928"/>
    <n v="0.63515871228745246"/>
    <n v="0.71077284470318824"/>
  </r>
  <r>
    <n v="700000026"/>
    <x v="210"/>
    <x v="7"/>
    <x v="10"/>
    <m/>
    <m/>
    <m/>
    <x v="2"/>
    <n v="14.6"/>
    <m/>
    <m/>
    <n v="0"/>
    <n v="0"/>
    <n v="817.6"/>
    <n v="2350.6"/>
    <n v="2423.6"/>
    <n v="3270.4"/>
    <n v="3810.6"/>
    <n v="3489.4"/>
    <n v="3226.6"/>
    <n v="3314.2"/>
    <n v="3504"/>
    <n v="3912.7999999999997"/>
  </r>
  <r>
    <n v="700001164"/>
    <x v="211"/>
    <x v="7"/>
    <x v="10"/>
    <m/>
    <m/>
    <m/>
    <x v="0"/>
    <n v="23.290001731545949"/>
    <m/>
    <m/>
    <n v="6259.1879653529741"/>
    <n v="5059.7528761783578"/>
    <n v="4663.8228467420768"/>
    <n v="4821.0303584300118"/>
    <n v="4821.0303584300118"/>
    <n v="4663.8228467420768"/>
    <n v="3301.3577454466381"/>
    <n v="3295.535245013752"/>
    <n v="3301.3577454466381"/>
    <n v="3295.535245013752"/>
    <n v="3301.3577454466381"/>
    <n v="3295.535245013752"/>
  </r>
  <r>
    <n v="700001164"/>
    <x v="211"/>
    <x v="7"/>
    <x v="10"/>
    <m/>
    <m/>
    <m/>
    <x v="1"/>
    <n v="23.286951731842709"/>
    <m/>
    <n v="6003.12"/>
    <n v="-255.24827793272823"/>
    <n v="437.53853608959236"/>
    <n v="455.00374988847437"/>
    <n v="455.00374988847437"/>
    <n v="455.00374988847437"/>
    <n v="449.1820119555137"/>
    <n v="455.00374988847437"/>
    <n v="443.36027402255303"/>
    <n v="449.1820119555137"/>
    <n v="437.53853608959236"/>
    <n v="443.36027402255303"/>
    <n v="455.00374988847437"/>
  </r>
  <r>
    <n v="700001164"/>
    <x v="211"/>
    <x v="7"/>
    <x v="10"/>
    <m/>
    <m/>
    <m/>
    <x v="2"/>
    <n v="23.290001731545949"/>
    <m/>
    <m/>
    <n v="0"/>
    <n v="5752.630427691849"/>
    <n v="4681.2903480407358"/>
    <n v="4821.0303584300118"/>
    <n v="4821.0303584300118"/>
    <n v="4658.0003463091898"/>
    <n v="3307.1802458795246"/>
    <n v="3283.890244147979"/>
    <n v="3307.1802458795246"/>
    <n v="3283.890244147979"/>
    <n v="3307.1802458795246"/>
    <n v="3307.1802458795246"/>
  </r>
  <r>
    <n v="700001291"/>
    <x v="212"/>
    <x v="7"/>
    <x v="21"/>
    <n v="0"/>
    <n v="0"/>
    <n v="0"/>
    <x v="3"/>
    <n v="0"/>
    <m/>
    <m/>
    <n v="0"/>
    <n v="0"/>
    <n v="0"/>
    <n v="0"/>
    <n v="0"/>
    <n v="0"/>
    <n v="0"/>
    <n v="0"/>
    <n v="0"/>
    <n v="0"/>
    <n v="0"/>
    <n v="0"/>
  </r>
  <r>
    <n v="700001910"/>
    <x v="128"/>
    <x v="7"/>
    <x v="6"/>
    <s v="SPC0205 - Limestone"/>
    <s v="BK52 - Limestone Sand Fine"/>
    <s v="LIMKAL Limestone WS"/>
    <x v="3"/>
    <n v="52.958742372547377"/>
    <m/>
    <m/>
    <n v="0"/>
    <n v="0"/>
    <n v="0"/>
    <n v="0"/>
    <n v="0"/>
    <n v="0"/>
    <n v="237.51983396085325"/>
    <n v="237.51983396085325"/>
    <n v="237.51983396085325"/>
    <n v="371.54259953098659"/>
    <n v="371.54259953098659"/>
    <n v="371.54259953098659"/>
  </r>
  <r>
    <n v="700001929"/>
    <x v="128"/>
    <x v="7"/>
    <x v="10"/>
    <m/>
    <m/>
    <m/>
    <x v="0"/>
    <n v="28.86"/>
    <m/>
    <m/>
    <n v="0"/>
    <n v="0"/>
    <n v="0"/>
    <n v="0"/>
    <n v="0"/>
    <n v="0"/>
    <n v="0"/>
    <n v="0"/>
    <n v="0"/>
    <n v="0"/>
    <n v="0"/>
    <n v="0"/>
  </r>
  <r>
    <n v="700001929"/>
    <x v="128"/>
    <x v="7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700001929"/>
    <x v="128"/>
    <x v="7"/>
    <x v="10"/>
    <m/>
    <m/>
    <m/>
    <x v="2"/>
    <n v="28.86"/>
    <m/>
    <m/>
    <n v="0"/>
    <n v="0"/>
    <n v="0"/>
    <n v="0"/>
    <n v="0"/>
    <n v="0"/>
    <n v="0"/>
    <n v="0"/>
    <n v="0"/>
    <n v="0"/>
    <n v="0"/>
    <n v="0"/>
  </r>
  <r>
    <n v="810007427"/>
    <x v="213"/>
    <x v="8"/>
    <x v="10"/>
    <m/>
    <m/>
    <m/>
    <x v="0"/>
    <n v="151.25"/>
    <m/>
    <m/>
    <n v="0"/>
    <n v="0"/>
    <n v="0"/>
    <n v="0"/>
    <n v="0"/>
    <n v="0"/>
    <n v="0"/>
    <n v="0"/>
    <n v="0"/>
    <n v="0"/>
    <n v="0"/>
    <n v="0"/>
  </r>
  <r>
    <n v="810007427"/>
    <x v="213"/>
    <x v="8"/>
    <x v="10"/>
    <m/>
    <m/>
    <m/>
    <x v="1"/>
    <n v="151.25"/>
    <m/>
    <n v="907.5"/>
    <n v="907.5"/>
    <n v="907.5"/>
    <n v="907.5"/>
    <n v="907.5"/>
    <n v="907.5"/>
    <n v="907.5"/>
    <n v="907.5"/>
    <n v="907.5"/>
    <n v="907.5"/>
    <n v="907.5"/>
    <n v="907.5"/>
    <n v="907.5"/>
  </r>
  <r>
    <n v="810007427"/>
    <x v="213"/>
    <x v="8"/>
    <x v="10"/>
    <m/>
    <m/>
    <m/>
    <x v="2"/>
    <n v="151.25"/>
    <m/>
    <m/>
    <n v="0"/>
    <n v="0"/>
    <n v="0"/>
    <n v="0"/>
    <n v="0"/>
    <n v="0"/>
    <n v="0"/>
    <n v="0"/>
    <n v="0"/>
    <n v="0"/>
    <n v="0"/>
    <n v="0"/>
  </r>
  <r>
    <n v="900000099"/>
    <x v="214"/>
    <x v="8"/>
    <x v="10"/>
    <m/>
    <m/>
    <m/>
    <x v="0"/>
    <n v="0"/>
    <m/>
    <m/>
    <n v="0"/>
    <n v="0"/>
    <n v="0"/>
    <n v="0"/>
    <n v="0"/>
    <n v="0"/>
    <n v="0"/>
    <n v="0"/>
    <n v="0"/>
    <n v="0"/>
    <n v="0"/>
    <n v="0"/>
  </r>
  <r>
    <n v="900000099"/>
    <x v="214"/>
    <x v="8"/>
    <x v="10"/>
    <m/>
    <m/>
    <m/>
    <x v="1"/>
    <n v="0"/>
    <m/>
    <n v="0"/>
    <n v="0"/>
    <n v="0"/>
    <n v="0"/>
    <n v="0"/>
    <n v="0"/>
    <n v="0"/>
    <n v="0"/>
    <n v="0"/>
    <n v="0"/>
    <n v="0"/>
    <n v="0"/>
    <n v="0"/>
  </r>
  <r>
    <n v="900000099"/>
    <x v="214"/>
    <x v="8"/>
    <x v="10"/>
    <m/>
    <m/>
    <m/>
    <x v="2"/>
    <n v="0"/>
    <m/>
    <m/>
    <n v="0"/>
    <n v="0"/>
    <n v="0"/>
    <n v="0"/>
    <n v="0"/>
    <n v="0"/>
    <n v="0"/>
    <n v="0"/>
    <n v="0"/>
    <n v="0"/>
    <n v="0"/>
    <n v="0"/>
  </r>
  <r>
    <s v="SJP#SJP_T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SKR#SKR_T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SKR#SKR_T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SKR#SKR_T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SST#X3617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SST#X3619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SST#X3619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SST#X9125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SST#X9125"/>
    <x v="182"/>
    <x v="6"/>
    <x v="17"/>
    <n v="1"/>
    <n v="1"/>
    <n v="1"/>
    <x v="3"/>
    <s v="Not Found"/>
    <m/>
    <m/>
    <n v="0"/>
    <n v="0"/>
    <n v="0"/>
    <n v="0"/>
    <n v="0"/>
    <n v="0"/>
    <n v="0"/>
    <n v="0"/>
    <n v="0"/>
    <n v="0"/>
    <n v="0"/>
    <n v="0"/>
  </r>
  <r>
    <s v="Z_MACH01"/>
    <x v="215"/>
    <x v="9"/>
    <x v="22"/>
    <n v="0"/>
    <n v="0"/>
    <n v="0"/>
    <x v="4"/>
    <n v="4.8499999999999996"/>
    <m/>
    <m/>
    <n v="717.8"/>
    <n v="478.07142857142861"/>
    <n v="368.6"/>
    <n v="333.95714285714286"/>
    <n v="521.02857142857147"/>
    <n v="638.81428571428569"/>
    <n v="568.14285714285722"/>
    <n v="498.85714285714283"/>
    <n v="512.71428571428567"/>
    <n v="525.18571428571431"/>
    <n v="525.18571428571431"/>
    <n v="525.18571428571431"/>
  </r>
  <r>
    <s v="Z_MACH02"/>
    <x v="216"/>
    <x v="10"/>
    <x v="22"/>
    <n v="0"/>
    <n v="0"/>
    <n v="0"/>
    <x v="4"/>
    <n v="3.62"/>
    <m/>
    <m/>
    <n v="487.93577777777779"/>
    <n v="392.16666666666669"/>
    <n v="538.53533333333337"/>
    <n v="287.99111111111114"/>
    <n v="315.26177777777781"/>
    <n v="374.26777777777772"/>
    <n v="407.04888888888894"/>
    <n v="521.52133333333336"/>
    <n v="416.62177777777777"/>
    <n v="703.92911111111107"/>
    <n v="692.34511111111112"/>
    <n v="699.50466666666659"/>
  </r>
  <r>
    <s v="Z_MACH03"/>
    <x v="217"/>
    <x v="11"/>
    <x v="22"/>
    <n v="0"/>
    <n v="0"/>
    <n v="0"/>
    <x v="4"/>
    <n v="2.15"/>
    <m/>
    <m/>
    <n v="304.55639097744358"/>
    <n v="286.69360902255636"/>
    <n v="291.57354323308266"/>
    <n v="232.22626879699249"/>
    <n v="234.74201127819546"/>
    <n v="318.44854323308266"/>
    <n v="208.76621240601503"/>
    <n v="200.31978383458645"/>
    <n v="167.84750939849621"/>
    <n v="170.31273496240598"/>
    <n v="169.35291353383457"/>
    <n v="156.43068609022555"/>
  </r>
  <r>
    <s v="Z_MACH04"/>
    <x v="218"/>
    <x v="12"/>
    <x v="22"/>
    <n v="0"/>
    <n v="0"/>
    <n v="0"/>
    <x v="4"/>
    <n v="1.42"/>
    <m/>
    <m/>
    <n v="73.555999999999997"/>
    <n v="44.966666666666669"/>
    <n v="13.016666666666667"/>
    <n v="14.2"/>
    <n v="14.2"/>
    <n v="13.016666666666667"/>
    <n v="64.917666666666662"/>
    <n v="63.734333333333332"/>
    <n v="65.225333333333325"/>
    <n v="107.96733333333333"/>
    <n v="110.64166666666667"/>
    <n v="106.78399999999999"/>
  </r>
  <r>
    <s v="Z_MACH05"/>
    <x v="219"/>
    <x v="13"/>
    <x v="23"/>
    <n v="0"/>
    <n v="0"/>
    <n v="0"/>
    <x v="4"/>
    <n v="448.05"/>
    <m/>
    <m/>
    <n v="19434.896103896106"/>
    <n v="8931.9058441558445"/>
    <n v="11172.155844155845"/>
    <n v="8320.9285714285725"/>
    <n v="8611.8701298701308"/>
    <n v="11608.568181818182"/>
    <n v="13441.500000000002"/>
    <n v="12161.357142857145"/>
    <n v="11113.967532467534"/>
    <n v="11259.438311688313"/>
    <n v="12015.886363636364"/>
    <n v="13616.064935064936"/>
  </r>
  <r>
    <s v="Z_MACH06"/>
    <x v="220"/>
    <x v="14"/>
    <x v="23"/>
    <n v="0"/>
    <n v="0"/>
    <n v="0"/>
    <x v="4"/>
    <n v="679.91"/>
    <m/>
    <m/>
    <n v="309889.33898326213"/>
    <n v="308459.69814814813"/>
    <n v="340937.6283742878"/>
    <n v="278379.92422542733"/>
    <n v="314879.25437143876"/>
    <n v="355651.45705128205"/>
    <n v="361965.97935541312"/>
    <n v="327262.0841150285"/>
    <n v="328786.07041844731"/>
    <n v="317478.19097578351"/>
    <n v="336786.35858796292"/>
    <n v="326083.22408475779"/>
  </r>
  <r>
    <s v="Z_MACH07"/>
    <x v="221"/>
    <x v="15"/>
    <x v="23"/>
    <n v="0"/>
    <n v="0"/>
    <n v="0"/>
    <x v="4"/>
    <n v="49.39"/>
    <m/>
    <m/>
    <n v="13904.290678733032"/>
    <n v="6026.0269683257911"/>
    <n v="13791.079987071753"/>
    <n v="14574.615462184876"/>
    <n v="14606.094802844216"/>
    <n v="14643.00161603103"/>
    <n v="12371.380879120878"/>
    <n v="12715.610342598578"/>
    <n v="11538.742740788624"/>
    <n v="44831.944718810599"/>
    <n v="44848.354841628956"/>
    <n v="45094.634389140272"/>
  </r>
  <r>
    <s v="Z_MACH08"/>
    <x v="222"/>
    <x v="16"/>
    <x v="23"/>
    <n v="0"/>
    <n v="0"/>
    <n v="0"/>
    <x v="4"/>
    <n v="49.48"/>
    <m/>
    <m/>
    <n v="18634.521428571428"/>
    <n v="9909.8720714285719"/>
    <n v="12171.196428571428"/>
    <n v="9933.3750714285707"/>
    <n v="9631.1936428571425"/>
    <n v="12485.129357142858"/>
    <n v="11291.512714285715"/>
    <n v="10695.543785714286"/>
    <n v="9350.8364285714288"/>
    <n v="18422.994428571426"/>
    <n v="18471.679214285716"/>
    <n v="18745.321285714286"/>
  </r>
  <r>
    <s v="Z_MACH09"/>
    <x v="223"/>
    <x v="17"/>
    <x v="23"/>
    <n v="0"/>
    <n v="0"/>
    <n v="0"/>
    <x v="4"/>
    <n v="10.66"/>
    <m/>
    <m/>
    <n v="410.66380952380956"/>
    <n v="61.929523809523808"/>
    <n v="53.807619047619049"/>
    <n v="30.964761904761904"/>
    <n v="38.579047619047621"/>
    <n v="61.929523809523808"/>
    <n v="70.051428571428573"/>
    <n v="62.437142857142852"/>
    <n v="61.929523809523808"/>
    <n v="1008.6390476190477"/>
    <n v="1016.2533333333334"/>
    <n v="1045.6952380952382"/>
  </r>
  <r>
    <s v="Z_MACH10"/>
    <x v="224"/>
    <x v="18"/>
    <x v="23"/>
    <n v="0"/>
    <n v="0"/>
    <n v="0"/>
    <x v="4"/>
    <n v="98.93"/>
    <m/>
    <m/>
    <n v="64720.172268907569"/>
    <n v="70969.112044817943"/>
    <n v="69985.354341736704"/>
    <n v="63805.693277310937"/>
    <n v="65080.421568627469"/>
    <n v="66493.707282913179"/>
    <n v="71745.033613445383"/>
    <n v="73684.837535014012"/>
    <n v="61810.466386554646"/>
    <n v="74474.614845938384"/>
    <n v="74003.519607843147"/>
    <n v="73878.81792717088"/>
  </r>
  <r>
    <s v="Z_MACH11"/>
    <x v="225"/>
    <x v="19"/>
    <x v="23"/>
    <n v="0"/>
    <n v="0"/>
    <n v="0"/>
    <x v="4"/>
    <n v="8.5399999999999991"/>
    <m/>
    <m/>
    <n v="483.93333333333328"/>
    <n v="71.166666666666671"/>
    <n v="56.93333333333333"/>
    <n v="156.56666666666663"/>
    <n v="398.53333333333325"/>
    <n v="384.29999999999995"/>
    <n v="1238.3"/>
    <n v="1224.0666666666666"/>
    <n v="1238.3"/>
    <n v="1337.9333333333332"/>
    <n v="1352.1666666666665"/>
    <n v="1337.9333333333332"/>
  </r>
  <r>
    <s v="Z_MACH12"/>
    <x v="226"/>
    <x v="20"/>
    <x v="23"/>
    <n v="0"/>
    <n v="0"/>
    <n v="0"/>
    <x v="4"/>
    <n v="14.38"/>
    <m/>
    <m/>
    <n v="1370.7688311688312"/>
    <n v="1704.1233766233768"/>
    <n v="2128.0532467532471"/>
    <n v="1589.2701298701299"/>
    <n v="1637.8259740259743"/>
    <n v="2216.761038961039"/>
    <n v="2599.6051948051954"/>
    <n v="2396.0441558441562"/>
    <n v="2229.8337662337667"/>
    <n v="2300.8000000000002"/>
    <n v="2424.0571428571434"/>
    <n v="2681.7766233766233"/>
  </r>
  <r>
    <s v="Z_MACH13"/>
    <x v="227"/>
    <x v="21"/>
    <x v="23"/>
    <n v="0"/>
    <n v="0"/>
    <n v="0"/>
    <x v="4"/>
    <n v="40.1"/>
    <m/>
    <m/>
    <n v="68.547008547008545"/>
    <n v="0"/>
    <n v="0"/>
    <n v="0"/>
    <n v="0"/>
    <n v="0"/>
    <n v="0"/>
    <n v="34.273504273504273"/>
    <n v="102.82051282051282"/>
    <n v="34.273504273504273"/>
    <n v="137.09401709401709"/>
    <n v="34.273504273504273"/>
  </r>
  <r>
    <s v="Z_MACH14"/>
    <x v="228"/>
    <x v="22"/>
    <x v="23"/>
    <n v="0"/>
    <n v="0"/>
    <n v="0"/>
    <x v="4"/>
    <n v="207.28"/>
    <m/>
    <m/>
    <n v="52899.583333333336"/>
    <n v="50985.77651515152"/>
    <n v="28608.958333333336"/>
    <n v="57266.988636363632"/>
    <n v="45293.428030303032"/>
    <n v="40975.094696969696"/>
    <n v="59965.946969696975"/>
    <n v="33614.299242424247"/>
    <n v="37834.48863636364"/>
    <n v="60113.16287878788"/>
    <n v="60456.666666666672"/>
    <n v="60751.098484848495"/>
  </r>
  <r>
    <s v="Z_MACH15"/>
    <x v="229"/>
    <x v="23"/>
    <x v="23"/>
    <n v="0"/>
    <n v="0"/>
    <n v="0"/>
    <x v="4"/>
    <n v="36.07"/>
    <m/>
    <m/>
    <n v="14007.432220688861"/>
    <n v="18480.45651486401"/>
    <n v="18081.562676096833"/>
    <n v="2955.0706831119542"/>
    <n v="17837.653067678682"/>
    <n v="14012.772928526252"/>
    <n v="12064.399746995572"/>
    <n v="14409.644557529757"/>
    <n v="12078.088551549654"/>
    <n v="12922.698162842849"/>
    <n v="13109.104421827382"/>
    <n v="13142.859769420966"/>
  </r>
  <r>
    <s v="Z_MACH16"/>
    <x v="230"/>
    <x v="24"/>
    <x v="23"/>
    <n v="0"/>
    <n v="0"/>
    <n v="0"/>
    <x v="4"/>
    <n v="76.45"/>
    <m/>
    <m/>
    <n v="29434.879369138955"/>
    <n v="38678.453431372553"/>
    <n v="37357.279465046886"/>
    <n v="7273.9926470588243"/>
    <n v="36956.454656862741"/>
    <n v="29718.063725490199"/>
    <n v="24960.550245098042"/>
    <n v="30246.386668797961"/>
    <n v="24988.656862745102"/>
    <n v="26735.014705882353"/>
    <n v="27666.850916453539"/>
    <n v="27518.252450980392"/>
  </r>
  <r>
    <s v="Z_MACH17"/>
    <x v="231"/>
    <x v="25"/>
    <x v="23"/>
    <n v="0"/>
    <n v="0"/>
    <n v="0"/>
    <x v="4"/>
    <n v="217.42"/>
    <m/>
    <m/>
    <n v="96982.055776515132"/>
    <n v="102681.38929924241"/>
    <n v="103543.48077651515"/>
    <n v="88471.439299242411"/>
    <n v="85074.840056818168"/>
    <n v="103448.77130681818"/>
    <n v="95391.84848484848"/>
    <n v="93580.015151515137"/>
    <n v="76608.784090909088"/>
    <n v="86973.588446969676"/>
    <n v="89264.704640151511"/>
    <n v="85825.162594696973"/>
  </r>
  <r>
    <s v="Z_MACH18"/>
    <x v="232"/>
    <x v="26"/>
    <x v="24"/>
    <n v="0"/>
    <n v="0"/>
    <n v="0"/>
    <x v="4"/>
    <n v="0"/>
    <m/>
    <m/>
    <n v="0"/>
    <n v="0"/>
    <n v="0"/>
    <n v="0"/>
    <n v="0"/>
    <n v="0"/>
    <n v="0"/>
    <n v="0"/>
    <n v="0"/>
    <n v="0"/>
    <n v="0"/>
    <n v="0"/>
  </r>
  <r>
    <s v="Z_MACH19"/>
    <x v="233"/>
    <x v="27"/>
    <x v="23"/>
    <n v="0"/>
    <n v="0"/>
    <n v="0"/>
    <x v="4"/>
    <n v="49.33"/>
    <m/>
    <m/>
    <n v="28673.304313725483"/>
    <n v="30700.670588235287"/>
    <n v="28782.604117647053"/>
    <n v="27555.190621657748"/>
    <n v="28641.868529411764"/>
    <n v="29474.411203208554"/>
    <n v="29805.212379679138"/>
    <n v="29659.662499999999"/>
    <n v="27300.527794117643"/>
    <n v="28577.480129233514"/>
    <n v="28834.956789215685"/>
    <n v="28581.777818627448"/>
  </r>
  <r>
    <s v="Z_MACH20"/>
    <x v="234"/>
    <x v="28"/>
    <x v="23"/>
    <n v="0"/>
    <n v="0"/>
    <n v="0"/>
    <x v="4"/>
    <n v="15.44"/>
    <m/>
    <m/>
    <n v="1874.998586803858"/>
    <n v="2522.0981390693019"/>
    <n v="2316.6570365714547"/>
    <n v="2281.6277859254601"/>
    <n v="2501.9370365714549"/>
    <n v="3169.8599995344184"/>
    <n v="3228.2686817049607"/>
    <n v="3300.8007747282168"/>
    <n v="2846.5642200339871"/>
    <n v="3379.7640145571927"/>
    <n v="3356.3402534317265"/>
    <n v="3447.4641810803046"/>
  </r>
  <r>
    <s v="Z_MACH21"/>
    <x v="235"/>
    <x v="29"/>
    <x v="23"/>
    <n v="0"/>
    <n v="0"/>
    <n v="0"/>
    <x v="4"/>
    <n v="46.2"/>
    <m/>
    <m/>
    <n v="0"/>
    <n v="0"/>
    <n v="0"/>
    <n v="0"/>
    <n v="0"/>
    <n v="0"/>
    <n v="0"/>
    <n v="0"/>
    <n v="0"/>
    <n v="0"/>
    <n v="0"/>
    <n v="0"/>
  </r>
  <r>
    <s v="Z_MACH22"/>
    <x v="236"/>
    <x v="30"/>
    <x v="22"/>
    <n v="0"/>
    <n v="0"/>
    <n v="0"/>
    <x v="4"/>
    <n v="2.25"/>
    <m/>
    <m/>
    <n v="384.57857142857148"/>
    <n v="193.74081632653065"/>
    <n v="163.16785714285714"/>
    <n v="171.86836734693878"/>
    <n v="236.26224489795925"/>
    <n v="290.0010204081633"/>
    <n v="206.25612244897965"/>
    <n v="218.12448979591841"/>
    <n v="205.5418367346939"/>
    <n v="219.44183673469394"/>
    <n v="245.88979591836735"/>
    <n v="241.13469387755106"/>
  </r>
  <r>
    <s v="Z_MACH23"/>
    <x v="237"/>
    <x v="31"/>
    <x v="22"/>
    <n v="0"/>
    <n v="0"/>
    <n v="0"/>
    <x v="4"/>
    <n v="51.93"/>
    <m/>
    <m/>
    <n v="8485.0349252647811"/>
    <n v="8816.8117327830532"/>
    <n v="9340.4054780965635"/>
    <n v="8672.3078768832947"/>
    <n v="9641.1365812739277"/>
    <n v="10895.862115061409"/>
    <n v="10752.293348615187"/>
    <n v="9849.367506439261"/>
    <n v="8559.9061767192088"/>
    <n v="11057.454765153398"/>
    <n v="11551.783756750039"/>
    <n v="11330.153325642685"/>
  </r>
  <r>
    <s v="Z_MACH24"/>
    <x v="238"/>
    <x v="32"/>
    <x v="23"/>
    <n v="0"/>
    <n v="0"/>
    <n v="0"/>
    <x v="4"/>
    <n v="19.420000000000002"/>
    <m/>
    <m/>
    <n v="896.55666666666662"/>
    <n v="749.2883333333333"/>
    <n v="394.06416666666672"/>
    <n v="329.33083333333332"/>
    <n v="669.9899999999999"/>
    <n v="1045.4433333333334"/>
    <n v="1111.7950000000001"/>
    <n v="1069.7183333333335"/>
    <n v="1072.1458333333333"/>
    <n v="1140.1158333333335"/>
    <n v="1157.9175"/>
    <n v="1224.2691666666669"/>
  </r>
  <r>
    <s v="ZZ_GROUP01"/>
    <x v="239"/>
    <x v="33"/>
    <x v="10"/>
    <m/>
    <m/>
    <m/>
    <x v="5"/>
    <n v="6455.7866093118246"/>
    <m/>
    <m/>
    <n v="19554.6542881635"/>
    <n v="10399.200384056679"/>
    <n v="14498.425483958359"/>
    <n v="15322.148550651817"/>
    <n v="15355.242468986093"/>
    <n v="15394.042235309031"/>
    <n v="13005.909905369625"/>
    <n v="13367.794923097963"/>
    <n v="12130.565696284573"/>
    <n v="47131.378428371238"/>
    <n v="47148.630227584035"/>
    <n v="47407.541471022771"/>
  </r>
  <r>
    <s v="ZZ_GROUP02"/>
    <x v="240"/>
    <x v="33"/>
    <x v="10"/>
    <m/>
    <m/>
    <m/>
    <x v="5"/>
    <n v="6455.7866093118246"/>
    <m/>
    <m/>
    <n v="30180.624230632347"/>
    <n v="32314.56662664521"/>
    <n v="30295.669789196018"/>
    <n v="29003.732693535661"/>
    <n v="30147.535906266694"/>
    <n v="31023.844312124162"/>
    <n v="31372.035294679692"/>
    <n v="31218.834038997866"/>
    <n v="28735.682558141289"/>
    <n v="30079.762688038016"/>
    <n v="30350.774575543444"/>
    <n v="30084.286301613876"/>
  </r>
  <r>
    <s v="ZZ_GROUP03"/>
    <x v="241"/>
    <x v="33"/>
    <x v="10"/>
    <m/>
    <m/>
    <m/>
    <x v="5"/>
    <n v="6455.7866093118246"/>
    <m/>
    <m/>
    <n v="20163.874093752649"/>
    <n v="26602.848579942165"/>
    <n v="26028.635903774772"/>
    <n v="14345.263703895966"/>
    <n v="25677.524968029109"/>
    <n v="20183.877863051086"/>
    <n v="17366.854515692001"/>
    <n v="20742.863789453993"/>
    <n v="17386.559721269568"/>
    <n v="18602.385833591234"/>
    <n v="18870.719977725093"/>
    <n v="18919.311223297038"/>
  </r>
  <r>
    <s v="ZZ_GROUP04"/>
    <x v="242"/>
    <x v="33"/>
    <x v="10"/>
    <m/>
    <m/>
    <m/>
    <x v="5"/>
    <n v="6455.7866093118246"/>
    <m/>
    <m/>
    <n v="33968.255629007974"/>
    <n v="37247.999428768751"/>
    <n v="36731.676125480466"/>
    <n v="33488.29312172591"/>
    <n v="34157.331768240299"/>
    <n v="34899.092006767132"/>
    <n v="37655.240344038379"/>
    <n v="38673.342632212451"/>
    <n v="32441.102196746859"/>
    <n v="39087.855706683331"/>
    <n v="38840.602293841061"/>
    <n v="38775.15286102987"/>
  </r>
  <r>
    <s v="ZZ_GROUP05"/>
    <x v="223"/>
    <x v="33"/>
    <x v="10"/>
    <m/>
    <m/>
    <m/>
    <x v="5"/>
    <n v="6455.7866093118246"/>
    <m/>
    <m/>
    <n v="2000.2801098940122"/>
    <n v="301.64916366757666"/>
    <n v="262.08861761281253"/>
    <n v="150.82458183378833"/>
    <n v="187.91259376012971"/>
    <n v="301.64916366757666"/>
    <n v="341.20970972234079"/>
    <n v="304.12169779599941"/>
    <n v="301.64916366757666"/>
    <n v="4912.9253131760233"/>
    <n v="4950.0133251023644"/>
    <n v="5093.4203045508848"/>
  </r>
  <r>
    <s v="ZZ_GROUP06"/>
    <x v="226"/>
    <x v="33"/>
    <x v="10"/>
    <m/>
    <m/>
    <m/>
    <x v="5"/>
    <n v="6455.7866093118246"/>
    <m/>
    <m/>
    <n v="4949.5637734426509"/>
    <n v="6153.238342324822"/>
    <n v="7683.9617436483668"/>
    <n v="5738.5269362393683"/>
    <n v="5913.8520835275285"/>
    <n v="8004.2673011940424"/>
    <n v="9386.6386548122246"/>
    <n v="8651.6216911810916"/>
    <n v="8051.4702254639324"/>
    <n v="8307.714671500471"/>
    <n v="8752.7708146165696"/>
    <n v="9683.3427502229533"/>
  </r>
  <r>
    <s v="ZZ_GROUP07"/>
    <x v="225"/>
    <x v="33"/>
    <x v="10"/>
    <m/>
    <m/>
    <m/>
    <x v="5"/>
    <n v="6455.7866093118246"/>
    <m/>
    <m/>
    <n v="2942.3156128230839"/>
    <n v="432.69347247398292"/>
    <n v="346.15477797918629"/>
    <n v="951.9256394427623"/>
    <n v="2423.083445854304"/>
    <n v="2336.5447513595077"/>
    <n v="7528.8664210473025"/>
    <n v="7442.3277265525066"/>
    <n v="7528.8664210473025"/>
    <n v="8134.6372825108774"/>
    <n v="8221.175977005676"/>
    <n v="8134.6372825108774"/>
  </r>
  <r>
    <s v="ZZ_GROUP08"/>
    <x v="238"/>
    <x v="33"/>
    <x v="10"/>
    <m/>
    <m/>
    <m/>
    <x v="5"/>
    <n v="6455.7866093118246"/>
    <m/>
    <m/>
    <n v="2397.1218375058647"/>
    <n v="2003.3707775545406"/>
    <n v="1053.6086054741486"/>
    <n v="880.53121648455522"/>
    <n v="1791.3509760422889"/>
    <n v="2795.1998321819292"/>
    <n v="2972.6041558962625"/>
    <n v="2860.1038530530268"/>
    <n v="2866.5942551401367"/>
    <n v="3048.3255135792097"/>
    <n v="3095.9217955513473"/>
    <n v="3273.3261192656805"/>
  </r>
  <r>
    <s v="ZZ_GROUP09"/>
    <x v="243"/>
    <x v="33"/>
    <x v="10"/>
    <m/>
    <m/>
    <m/>
    <x v="5"/>
    <n v="6455.7866093118246"/>
    <m/>
    <m/>
    <n v="0"/>
    <n v="0"/>
    <n v="0"/>
    <n v="0"/>
    <n v="0"/>
    <n v="0"/>
    <n v="0"/>
    <n v="0"/>
    <n v="0"/>
    <n v="0"/>
    <n v="0"/>
    <n v="0"/>
  </r>
  <r>
    <s v="ZZZ_PACKGROUP01"/>
    <x v="244"/>
    <x v="33"/>
    <x v="10"/>
    <m/>
    <m/>
    <m/>
    <x v="5"/>
    <n v="6455.7866093118246"/>
    <m/>
    <m/>
    <n v="33602.983747887862"/>
    <n v="23782.096160592089"/>
    <n v="22953.591647821817"/>
    <n v="17799.842440061522"/>
    <n v="21740.522561863832"/>
    <n v="27066.26362937575"/>
    <n v="24096.21070731576"/>
    <n v="25023.010690424926"/>
    <n v="22646.676730079987"/>
    <n v="28844.361140838682"/>
    <n v="29363.154727348967"/>
    <n v="28902.979719688577"/>
  </r>
  <r>
    <s v="ZZZ_PACKGROUP02"/>
    <x v="237"/>
    <x v="33"/>
    <x v="10"/>
    <m/>
    <m/>
    <m/>
    <x v="5"/>
    <n v="6455.7866093118246"/>
    <m/>
    <m/>
    <n v="8483.92657625844"/>
    <n v="8815.6600457706609"/>
    <n v="9339.1853971868622"/>
    <n v="8671.1750655392425"/>
    <n v="9639.8772176715429"/>
    <n v="10894.438854219843"/>
    <n v="10750.888841296857"/>
    <n v="9848.0809428853099"/>
    <n v="8558.7880477322451"/>
    <n v="11056.010396437234"/>
    <n v="11550.274816815081"/>
    <n v="11328.673335956046"/>
  </r>
  <r>
    <s v="ZZZ_PACKGROUP03"/>
    <x v="243"/>
    <x v="33"/>
    <x v="10"/>
    <m/>
    <m/>
    <m/>
    <x v="5"/>
    <n v="6455.7866093118246"/>
    <m/>
    <m/>
    <n v="0"/>
    <n v="0"/>
    <n v="0"/>
    <n v="0"/>
    <n v="0"/>
    <n v="0"/>
    <n v="0"/>
    <n v="0"/>
    <n v="0"/>
    <n v="0"/>
    <n v="0"/>
    <n v="0"/>
  </r>
  <r>
    <s v="ZZZ_PACKGROUP04"/>
    <x v="243"/>
    <x v="33"/>
    <x v="10"/>
    <m/>
    <m/>
    <m/>
    <x v="5"/>
    <n v="6455.7866093118246"/>
    <m/>
    <m/>
    <n v="0"/>
    <n v="0"/>
    <n v="0"/>
    <n v="0"/>
    <n v="0"/>
    <n v="0"/>
    <n v="0"/>
    <n v="0"/>
    <n v="0"/>
    <n v="0"/>
    <n v="0"/>
    <n v="0"/>
  </r>
  <r>
    <s v="ZZZZ_TRUCK01"/>
    <x v="245"/>
    <x v="34"/>
    <x v="21"/>
    <n v="0"/>
    <n v="0"/>
    <n v="0"/>
    <x v="5"/>
    <n v="6455.7866093118246"/>
    <m/>
    <m/>
    <n v="18926.853046441145"/>
    <n v="18891.146393287778"/>
    <n v="19021.67947259617"/>
    <n v="17560.679775475634"/>
    <n v="17412.444697945812"/>
    <n v="19973.411269986747"/>
    <n v="20349.838802679646"/>
    <n v="19355.15550830081"/>
    <n v="18067.37109169241"/>
    <n v="24434.883698095153"/>
    <n v="24614.699722969166"/>
    <n v="25054.737404768439"/>
  </r>
  <r>
    <s v="ZZZZ_TRUCK02"/>
    <x v="246"/>
    <x v="34"/>
    <x v="21"/>
    <n v="0"/>
    <n v="0"/>
    <n v="0"/>
    <x v="5"/>
    <n v="6455.7866093118246"/>
    <m/>
    <m/>
    <n v="4635.747265767197"/>
    <n v="4286.7500912653168"/>
    <n v="4333.4230646456181"/>
    <n v="3575.1303888606099"/>
    <n v="4288.6359685478556"/>
    <n v="5103.2137430075973"/>
    <n v="4638.7180313362751"/>
    <n v="4618.0481255295226"/>
    <n v="4112.3338038658185"/>
    <n v="4941.1788655397922"/>
    <n v="5012.9221494383946"/>
    <n v="5000.6146302626948"/>
  </r>
  <r>
    <s v="ZZZZZ_CONTROLROOM"/>
    <x v="247"/>
    <x v="35"/>
    <x v="21"/>
    <n v="0"/>
    <n v="0"/>
    <n v="0"/>
    <x v="5"/>
    <n v="6455.7866093118246"/>
    <m/>
    <m/>
    <n v="27000.072682376533"/>
    <n v="27000.072682376533"/>
    <n v="27000.072682376533"/>
    <n v="27000.072682376533"/>
    <n v="27000.072682376533"/>
    <n v="27000.072682376533"/>
    <n v="27000.072682376533"/>
    <n v="27000.072682376533"/>
    <n v="27000.072682376533"/>
    <n v="27000.072682376533"/>
    <n v="27000.072682376533"/>
    <n v="27000.072682376533"/>
  </r>
  <r>
    <s v="ZZZZZZ_TURNOVER"/>
    <x v="248"/>
    <x v="33"/>
    <x v="10"/>
    <m/>
    <m/>
    <m/>
    <x v="6"/>
    <s v="01. Demand forecast"/>
    <n v="41771657.733496599"/>
    <m/>
    <n v="3562774.6055627596"/>
    <n v="3640544.1007047151"/>
    <n v="3484845.9480548874"/>
    <n v="3132162.1255224445"/>
    <n v="3165766.8801512904"/>
    <n v="3590568.6166523262"/>
    <n v="3556364.3828038718"/>
    <n v="3507274.1566505893"/>
    <n v="3103642.0681053372"/>
    <n v="3653940.4658740498"/>
    <n v="3695756.0497958581"/>
    <n v="3678018.3336184779"/>
  </r>
  <r>
    <s v="ZZZZZZ_RAW MATERIAL COST"/>
    <x v="248"/>
    <x v="33"/>
    <x v="10"/>
    <m/>
    <m/>
    <m/>
    <x v="6"/>
    <s v="03. Total demand"/>
    <n v="19269370.510093831"/>
    <m/>
    <n v="1702173.3192473422"/>
    <n v="1628489.1109179999"/>
    <n v="1616126.0133358792"/>
    <n v="1456787.7693225283"/>
    <n v="1492110.1628967784"/>
    <n v="1687699.6272318729"/>
    <n v="1673080.4550563307"/>
    <n v="1636758.2192948381"/>
    <n v="1452825.5862928922"/>
    <n v="1628678.7098953803"/>
    <n v="1658839.1278875652"/>
    <n v="1635802.4087144258"/>
  </r>
  <r>
    <s v="ZZZZZZ_MACHINE COST"/>
    <x v="248"/>
    <x v="33"/>
    <x v="10"/>
    <m/>
    <m/>
    <m/>
    <x v="6"/>
    <s v="07. Capacity utilization"/>
    <n v="8056617.1937637525"/>
    <m/>
    <n v="664139.40437826398"/>
    <n v="661144.41838528123"/>
    <n v="680096.11462530761"/>
    <n v="572637.52943991066"/>
    <n v="642822.57543491852"/>
    <n v="697919.68165469996"/>
    <n v="713458.80978983338"/>
    <n v="657468.7062087761"/>
    <n v="618890.08021842374"/>
    <n v="703774.94483320566"/>
    <n v="728197.10992132046"/>
    <n v="716067.81887381093"/>
  </r>
  <r>
    <s v="ZZZZZZ_DIRECT FTE COST"/>
    <x v="248"/>
    <x v="33"/>
    <x v="10"/>
    <m/>
    <m/>
    <m/>
    <x v="6"/>
    <s v="12. FTE requirements"/>
    <n v="2559194.7104891418"/>
    <m/>
    <n v="208806.27289395325"/>
    <n v="198231.29214872612"/>
    <n v="199548.17331175116"/>
    <n v="174488.14679612339"/>
    <n v="195735.38733911206"/>
    <n v="204975.91764462093"/>
    <n v="206465.08806626292"/>
    <n v="209105.37830186202"/>
    <n v="189827.73259350823"/>
    <n v="255581.4922207378"/>
    <n v="257771.73308591777"/>
    <n v="258658.09608656628"/>
  </r>
  <r>
    <s v="ZZZZZZ_INDIRECT FTE COST"/>
    <x v="248"/>
    <x v="33"/>
    <x v="10"/>
    <m/>
    <m/>
    <m/>
    <x v="6"/>
    <m/>
    <n v="2686084.8188949954"/>
    <m/>
    <n v="223840.401574583"/>
    <n v="223840.401574583"/>
    <n v="223840.401574583"/>
    <n v="223840.401574583"/>
    <n v="223840.401574583"/>
    <n v="223840.401574583"/>
    <n v="223840.401574583"/>
    <n v="223840.401574583"/>
    <n v="223840.401574583"/>
    <n v="223840.401574583"/>
    <n v="223840.401574583"/>
    <n v="223840.401574583"/>
  </r>
  <r>
    <s v="ZZZZZZ_OVERHEAD COST"/>
    <x v="248"/>
    <x v="33"/>
    <x v="10"/>
    <m/>
    <m/>
    <m/>
    <x v="6"/>
    <m/>
    <n v="2834943.9933487554"/>
    <m/>
    <n v="236245.332779063"/>
    <n v="236245.332779063"/>
    <n v="236245.332779063"/>
    <n v="236245.332779063"/>
    <n v="236245.332779063"/>
    <n v="236245.332779063"/>
    <n v="236245.332779063"/>
    <n v="236245.332779063"/>
    <n v="236245.332779063"/>
    <n v="236245.332779063"/>
    <n v="236245.332779063"/>
    <n v="236245.332779063"/>
  </r>
  <r>
    <s v="ZZZZZZ_COST OF GOODS"/>
    <x v="248"/>
    <x v="33"/>
    <x v="10"/>
    <m/>
    <m/>
    <m/>
    <x v="6"/>
    <m/>
    <n v="35406211.226590469"/>
    <m/>
    <n v="3035204.7308732048"/>
    <n v="2947950.5558056529"/>
    <n v="2955856.0356265837"/>
    <n v="2663999.1799122081"/>
    <n v="2790753.8600244545"/>
    <n v="3050680.9608848393"/>
    <n v="3053090.0872660726"/>
    <n v="2963418.0381591222"/>
    <n v="2721629.13345847"/>
    <n v="3048120.8813029695"/>
    <n v="3104893.705248449"/>
    <n v="3070614.0580284488"/>
  </r>
  <r>
    <s v="ZZZZZZ_GROSS MARGIN"/>
    <x v="248"/>
    <x v="33"/>
    <x v="10"/>
    <m/>
    <m/>
    <m/>
    <x v="6"/>
    <m/>
    <n v="6365446.5069061313"/>
    <m/>
    <n v="527569.8746895548"/>
    <n v="692593.54489906225"/>
    <n v="528989.91242830362"/>
    <n v="468162.94561023638"/>
    <n v="375013.02012683591"/>
    <n v="539887.6557674869"/>
    <n v="503274.29553779913"/>
    <n v="543856.11849146709"/>
    <n v="382012.93464686722"/>
    <n v="605819.58457108028"/>
    <n v="590862.3445474091"/>
    <n v="607404.27559002908"/>
  </r>
  <r>
    <s v="ZZZZZZ_SG&amp;A COST"/>
    <x v="248"/>
    <x v="33"/>
    <x v="10"/>
    <m/>
    <m/>
    <m/>
    <x v="6"/>
    <m/>
    <n v="2441550.9999999995"/>
    <m/>
    <n v="203462.58333333331"/>
    <n v="203462.58333333331"/>
    <n v="203462.58333333331"/>
    <n v="203462.58333333331"/>
    <n v="203462.58333333331"/>
    <n v="203462.58333333331"/>
    <n v="203462.58333333331"/>
    <n v="203462.58333333331"/>
    <n v="203462.58333333331"/>
    <n v="203462.58333333331"/>
    <n v="203462.58333333331"/>
    <n v="203462.58333333331"/>
  </r>
  <r>
    <s v="ZZZZZZ_EBITDA"/>
    <x v="248"/>
    <x v="33"/>
    <x v="10"/>
    <m/>
    <m/>
    <m/>
    <x v="6"/>
    <m/>
    <n v="3923895.5069061313"/>
    <m/>
    <n v="324107.29135622148"/>
    <n v="489130.96156572894"/>
    <n v="325527.32909497031"/>
    <n v="264700.36227690306"/>
    <n v="171550.43679350259"/>
    <n v="336425.07243415358"/>
    <n v="299811.71220446582"/>
    <n v="340393.53515813377"/>
    <n v="178550.3513135339"/>
    <n v="402357.00123774697"/>
    <n v="387399.76121407578"/>
    <n v="403941.69225669577"/>
  </r>
  <r>
    <s v="ZZZZZZ_D&amp;A COST"/>
    <x v="248"/>
    <x v="33"/>
    <x v="10"/>
    <m/>
    <m/>
    <m/>
    <x v="6"/>
    <m/>
    <n v="2235780"/>
    <m/>
    <n v="186315"/>
    <n v="186315"/>
    <n v="186315"/>
    <n v="186315"/>
    <n v="186315"/>
    <n v="186315"/>
    <n v="186315"/>
    <n v="186315"/>
    <n v="186315"/>
    <n v="186315"/>
    <n v="186315"/>
    <n v="186315"/>
  </r>
  <r>
    <s v="ZZZZZZ_EBIT"/>
    <x v="248"/>
    <x v="33"/>
    <x v="10"/>
    <m/>
    <m/>
    <m/>
    <x v="6"/>
    <m/>
    <n v="1688115.5069061324"/>
    <m/>
    <n v="137792.29135622148"/>
    <n v="302815.96156572894"/>
    <n v="139212.32909497031"/>
    <n v="78385.362276903063"/>
    <n v="-14764.563206497405"/>
    <n v="150110.07243415358"/>
    <n v="113496.71220446582"/>
    <n v="154078.53515813377"/>
    <n v="-7764.6486864660983"/>
    <n v="216042.00123774697"/>
    <n v="201084.76121407578"/>
    <n v="217626.69225669577"/>
  </r>
  <r>
    <s v="ZZZZZZ_FIXED ASSETS NET BOOK VALUE"/>
    <x v="248"/>
    <x v="33"/>
    <x v="10"/>
    <m/>
    <m/>
    <m/>
    <x v="6"/>
    <m/>
    <n v="8561229.6199999899"/>
    <m/>
    <n v="8561229.6199999899"/>
    <n v="8561229.6199999899"/>
    <n v="8561229.6199999899"/>
    <n v="8561229.6199999899"/>
    <n v="8561229.6199999899"/>
    <n v="8561229.6199999899"/>
    <n v="8561229.6199999899"/>
    <n v="8561229.6199999899"/>
    <n v="8561229.6199999899"/>
    <n v="8561229.6199999899"/>
    <n v="8561229.6199999899"/>
    <n v="8561229.6199999899"/>
  </r>
  <r>
    <s v="ZZZZZZ_INVENTORY VALUE"/>
    <x v="248"/>
    <x v="33"/>
    <x v="10"/>
    <m/>
    <m/>
    <m/>
    <x v="6"/>
    <s v="04. Inventory"/>
    <n v="5000905.5058093145"/>
    <n v="5880128.4900000058"/>
    <n v="5250467.8663440142"/>
    <n v="4547605.5591876265"/>
    <n v="5819719.6148624681"/>
    <n v="5683800.3880505404"/>
    <n v="5199318.5954359397"/>
    <n v="5354488.2020073636"/>
    <n v="4716807.6178883053"/>
    <n v="4489057.8393783011"/>
    <n v="4909695.117066185"/>
    <n v="4296440.8730919706"/>
    <n v="3752316.5210575191"/>
    <n v="5111924.8911508564"/>
  </r>
  <r>
    <s v="ZZZZZZ_RECEIVABLES"/>
    <x v="248"/>
    <x v="33"/>
    <x v="10"/>
    <m/>
    <m/>
    <m/>
    <x v="6"/>
    <s v="01. Demand forecast"/>
    <n v="6149716.2774314461"/>
    <m/>
    <n v="6294235.1364942091"/>
    <n v="6431627.9112449968"/>
    <n v="6156561.1748969676"/>
    <n v="5533486.4217563188"/>
    <n v="5592854.8216006132"/>
    <n v="6343337.8894191096"/>
    <n v="6282910.4096201733"/>
    <n v="6196184.3434160408"/>
    <n v="5483100.986986096"/>
    <n v="6455294.8230441548"/>
    <n v="6529169.0213060165"/>
    <n v="6497832.3893926442"/>
  </r>
  <r>
    <s v="ZZZZZZ_PAYABLES"/>
    <x v="248"/>
    <x v="33"/>
    <x v="10"/>
    <m/>
    <m/>
    <m/>
    <x v="6"/>
    <s v="06. Purchase receipt"/>
    <n v="2121942.03276943"/>
    <m/>
    <n v="1438204.1838263744"/>
    <n v="1371553.5320589417"/>
    <n v="4130330.2093877229"/>
    <n v="1736857.1479560239"/>
    <n v="1186879.095998944"/>
    <n v="2757911.7429546402"/>
    <n v="1286470.972564907"/>
    <n v="1794204.3856808282"/>
    <n v="2767107.1807515351"/>
    <n v="1312621.7949859034"/>
    <n v="1386784.114847553"/>
    <n v="4294380.0322197899"/>
  </r>
  <r>
    <s v="ZZZZZZ_WORKING CAPITAL REQUIREMENTS"/>
    <x v="248"/>
    <x v="33"/>
    <x v="10"/>
    <m/>
    <m/>
    <m/>
    <x v="6"/>
    <m/>
    <n v="8955411.1684554387"/>
    <m/>
    <n v="10106498.81901185"/>
    <n v="9607679.938373683"/>
    <n v="7845950.5803717114"/>
    <n v="9480429.6618508361"/>
    <n v="9605294.3210376073"/>
    <n v="8939914.3484718334"/>
    <n v="9713247.0549435709"/>
    <n v="8891037.7971135136"/>
    <n v="7625688.9233007459"/>
    <n v="9439113.901150221"/>
    <n v="8894701.4275159836"/>
    <n v="7315377.2483237106"/>
  </r>
  <r>
    <s v="ZZZZZZ_CAPITAL INVESTMENT"/>
    <x v="248"/>
    <x v="33"/>
    <x v="10"/>
    <m/>
    <m/>
    <m/>
    <x v="6"/>
    <m/>
    <n v="17516640.78845543"/>
    <m/>
    <n v="18667728.439011842"/>
    <n v="18168909.558373675"/>
    <n v="16407180.200371701"/>
    <n v="18041659.281850826"/>
    <n v="18166523.941037595"/>
    <n v="17501143.968471825"/>
    <n v="18274476.674943559"/>
    <n v="17452267.417113505"/>
    <n v="16186918.543300737"/>
    <n v="18000343.521150209"/>
    <n v="17455931.047515973"/>
    <n v="15876606.868323701"/>
  </r>
  <r>
    <s v="ZZZZZZ_OPERATIONAL CASHFLOW"/>
    <x v="248"/>
    <x v="33"/>
    <x v="10"/>
    <m/>
    <m/>
    <m/>
    <x v="6"/>
    <m/>
    <n v="4692099.1057552807"/>
    <m/>
    <n v="953767.9150122134"/>
    <n v="1191993.2687221165"/>
    <n v="-946586.72657987103"/>
    <n v="400619.5890888311"/>
    <n v="656032.22940810304"/>
    <n v="181255.46586272959"/>
    <n v="937492.29632352386"/>
    <n v="568143.31366813788"/>
    <n v="-242086.92637434974"/>
    <n v="1015611.2452119612"/>
    <n v="931524.11324852705"/>
    <n v="-955666.67783664167"/>
  </r>
  <r>
    <s v="ZZZZZZ_ROCE"/>
    <x v="248"/>
    <x v="33"/>
    <x v="10"/>
    <m/>
    <m/>
    <m/>
    <x v="6"/>
    <m/>
    <n v="9.6372102807446208E-2"/>
    <m/>
    <n v="8.8575720483438994E-2"/>
    <n v="0.20000052986746295"/>
    <n v="0.10181810211981446"/>
    <n v="5.2136243824816408E-2"/>
    <n v="-9.752815621360383E-3"/>
    <n v="0.1029258928704837"/>
    <n v="7.4528019088010156E-2"/>
    <n v="0.10594281978996908"/>
    <n v="-5.7562397678312741E-3"/>
    <n v="0.14402525217403764"/>
    <n v="0.13823479985115364"/>
    <n v="0.16448856665278638"/>
  </r>
  <r>
    <m/>
    <x v="248"/>
    <x v="33"/>
    <x v="10"/>
    <m/>
    <m/>
    <m/>
    <x v="7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4">
  <r>
    <x v="0"/>
    <n v="1"/>
    <n v="1"/>
    <n v="1"/>
    <n v="1"/>
    <n v="1"/>
    <n v="1"/>
    <x v="0"/>
    <n v="0"/>
    <n v="0"/>
    <m/>
    <m/>
    <m/>
    <m/>
    <m/>
    <m/>
    <m/>
    <m/>
    <m/>
    <m/>
    <m/>
    <m/>
    <m/>
  </r>
  <r>
    <x v="0"/>
    <n v="1"/>
    <n v="1"/>
    <n v="1"/>
    <n v="1"/>
    <n v="1"/>
    <n v="1"/>
    <x v="0"/>
    <n v="0"/>
    <n v="0"/>
    <m/>
    <m/>
    <m/>
    <m/>
    <m/>
    <m/>
    <m/>
    <m/>
    <m/>
    <m/>
    <m/>
    <m/>
    <m/>
  </r>
  <r>
    <x v="1"/>
    <s v="ATH DADCO"/>
    <s v="Raw Material"/>
    <s v="J000 - ATH"/>
    <s v=""/>
    <s v=""/>
    <s v=""/>
    <x v="1"/>
    <s v="500000933"/>
    <m/>
    <m/>
    <n v="164.47499999999999"/>
    <n v="58.05"/>
    <n v="115.02499999999999"/>
    <n v="87.075000000000003"/>
    <n v="115.02499999999999"/>
    <n v="148.35"/>
    <n v="168.77500000000001"/>
    <n v="144.04999999999998"/>
    <n v="163.4"/>
    <n v="159.1"/>
    <n v="159.1"/>
    <n v="149.42499999999998"/>
  </r>
  <r>
    <x v="1"/>
    <s v="ATH DADCO"/>
    <s v="Raw Material"/>
    <s v="J000 - ATH"/>
    <s v=""/>
    <s v=""/>
    <s v=""/>
    <x v="1"/>
    <s v="500000937"/>
    <m/>
    <m/>
    <n v="87.635999999999996"/>
    <n v="84.584000000000003"/>
    <n v="76.518000000000001"/>
    <n v="76.081999999999994"/>
    <n v="76.953999999999994"/>
    <n v="76.081999999999994"/>
    <n v="79.569999999999993"/>
    <n v="63.655999999999999"/>
    <n v="78.043999999999997"/>
    <n v="77.825999999999993"/>
    <n v="78.262"/>
    <n v="78.043999999999997"/>
  </r>
  <r>
    <x v="1"/>
    <s v="ATH DADCO"/>
    <s v="Raw Material"/>
    <s v="J000 - ATH"/>
    <s v=""/>
    <s v=""/>
    <s v=""/>
    <x v="1"/>
    <s v="600010606"/>
    <m/>
    <m/>
    <n v="65.575000000000003"/>
    <n v="101.05"/>
    <n v="91.375"/>
    <n v="88.149999999999991"/>
    <n v="90.3"/>
    <n v="88.149999999999991"/>
    <n v="90.3"/>
    <n v="90.3"/>
    <n v="93.524999999999991"/>
    <n v="99.974999999999994"/>
    <n v="66.649999999999991"/>
    <n v="84.924999999999997"/>
  </r>
  <r>
    <x v="1"/>
    <s v="ATH DADCO"/>
    <s v="Raw Material"/>
    <s v="J000 - ATH"/>
    <s v=""/>
    <s v=""/>
    <s v=""/>
    <x v="1"/>
    <s v="600010662"/>
    <m/>
    <m/>
    <n v="1202.925"/>
    <n v="1446.95"/>
    <n v="1200.7749999999999"/>
    <n v="1108.325"/>
    <n v="1492.1"/>
    <n v="1238.3999999999999"/>
    <n v="1184.6499999999999"/>
    <n v="887.94999999999993"/>
    <n v="1143.8"/>
    <n v="1196.4749999999999"/>
    <n v="1144.875"/>
    <n v="1109.3999999999999"/>
  </r>
  <r>
    <x v="1"/>
    <s v="ATH DADCO"/>
    <s v="Raw Material"/>
    <s v="J000 - ATH"/>
    <s v=""/>
    <s v=""/>
    <s v=""/>
    <x v="1"/>
    <s v="600010881"/>
    <m/>
    <m/>
    <n v="338.625"/>
    <n v="324.64999999999998"/>
    <n v="271.97499999999997"/>
    <n v="271.97499999999997"/>
    <n v="324.64999999999998"/>
    <n v="323.57499999999999"/>
    <n v="313.89999999999998"/>
    <n v="313.89999999999998"/>
    <n v="140.82499999999999"/>
    <n v="139.75"/>
    <n v="140.82499999999999"/>
    <n v="141.9"/>
  </r>
  <r>
    <x v="1"/>
    <s v="ATH DADCO"/>
    <s v="Raw Material"/>
    <s v="J000 - ATH"/>
    <s v=""/>
    <s v=""/>
    <s v=""/>
    <x v="1"/>
    <s v="600011229"/>
    <m/>
    <m/>
    <n v="68.456000000000003"/>
    <n v="95.52000000000001"/>
    <n v="95.52000000000001"/>
    <n v="95.52000000000001"/>
    <n v="95.52000000000001"/>
    <n v="95.52000000000001"/>
    <n v="95.52000000000001"/>
    <n v="95.52000000000001"/>
    <n v="135.32"/>
    <n v="135.32"/>
    <n v="135.32"/>
    <n v="135.32"/>
  </r>
  <r>
    <x v="1"/>
    <s v="ATH DADCO"/>
    <s v="Raw Material"/>
    <s v="J000 - ATH"/>
    <s v=""/>
    <s v=""/>
    <s v=""/>
    <x v="2"/>
    <m/>
    <m/>
    <m/>
    <n v="1927.6919999999998"/>
    <n v="2110.8040000000001"/>
    <n v="1851.1879999999996"/>
    <n v="1727.127"/>
    <n v="2194.549"/>
    <n v="1970.077"/>
    <n v="1932.7149999999997"/>
    <n v="1595.3759999999997"/>
    <n v="1754.914"/>
    <n v="1808.4459999999997"/>
    <n v="1725.0319999999999"/>
    <n v="1699.0139999999999"/>
  </r>
  <r>
    <x v="1"/>
    <s v="ATH DADCO"/>
    <s v="Raw Material"/>
    <s v="J000 - ATH"/>
    <s v=""/>
    <s v=""/>
    <s v=""/>
    <x v="3"/>
    <m/>
    <m/>
    <n v="2838.7689999999998"/>
    <n v="3811.0770000000002"/>
    <n v="1700.2730000000001"/>
    <n v="2649.0850000000005"/>
    <n v="921.95800000000054"/>
    <n v="1527.4090000000006"/>
    <n v="2357.3320000000003"/>
    <n v="3224.6170000000006"/>
    <n v="1629.2410000000009"/>
    <n v="2674.3270000000011"/>
    <n v="865.88100000000145"/>
    <n v="1940.8490000000015"/>
    <n v="3041.8350000000019"/>
  </r>
  <r>
    <x v="1"/>
    <s v="ATH DADCO"/>
    <s v="Raw Material"/>
    <s v="J000 - ATH"/>
    <s v=""/>
    <s v=""/>
    <s v=""/>
    <x v="4"/>
    <n v="822.50905973941258"/>
    <n v="0.44266663375659415"/>
    <m/>
    <n v="822.50905973941258"/>
    <n v="822.50905973941258"/>
    <n v="822.50905973941258"/>
    <n v="822.50905973941258"/>
    <n v="822.50905973941258"/>
    <n v="822.50905973941258"/>
    <n v="822.50905973941258"/>
    <n v="822.50905973941258"/>
    <n v="822.50905973941258"/>
    <n v="822.50905973941258"/>
    <n v="822.50905973941258"/>
    <n v="822.50905973941258"/>
  </r>
  <r>
    <x v="1"/>
    <s v="ATH DADCO"/>
    <s v="Raw Material"/>
    <s v="J000 - ATH"/>
    <s v=""/>
    <s v=""/>
    <s v=""/>
    <x v="5"/>
    <n v="2800"/>
    <m/>
    <m/>
    <n v="2900"/>
    <n v="0"/>
    <n v="2800"/>
    <n v="0"/>
    <n v="2800"/>
    <n v="2800"/>
    <n v="2800"/>
    <n v="0"/>
    <n v="2800"/>
    <n v="0"/>
    <n v="2800"/>
    <n v="2800"/>
  </r>
  <r>
    <x v="1"/>
    <s v="ATH DADCO"/>
    <s v="Raw Material"/>
    <s v="J000 - ATH"/>
    <s v=""/>
    <s v=""/>
    <s v=""/>
    <x v="6"/>
    <n v="1"/>
    <m/>
    <m/>
    <n v="0"/>
    <n v="2800"/>
    <n v="0"/>
    <n v="2800"/>
    <n v="2800"/>
    <n v="2800"/>
    <n v="0"/>
    <n v="2800"/>
    <n v="0"/>
    <n v="2800"/>
    <n v="2800"/>
    <m/>
  </r>
  <r>
    <x v="2"/>
    <s v="ATH AoG"/>
    <s v="Raw Material"/>
    <s v="J000 - ATH"/>
    <s v=""/>
    <s v=""/>
    <s v=""/>
    <x v="1"/>
    <s v="500004017"/>
    <m/>
    <m/>
    <n v="0"/>
    <n v="0"/>
    <n v="0"/>
    <n v="0"/>
    <n v="0"/>
    <n v="0"/>
    <n v="0"/>
    <n v="0"/>
    <n v="0"/>
    <n v="0"/>
    <n v="0"/>
    <n v="0"/>
  </r>
  <r>
    <x v="2"/>
    <s v="ATH AoG"/>
    <s v="Raw Material"/>
    <s v="J000 - ATH"/>
    <s v=""/>
    <s v=""/>
    <s v=""/>
    <x v="2"/>
    <m/>
    <m/>
    <m/>
    <n v="2173.3919999999998"/>
    <n v="2088.0989999999997"/>
    <n v="2028.078"/>
    <n v="2087.0459999999998"/>
    <n v="2073.357"/>
    <n v="2218.6709999999998"/>
    <n v="2204.982"/>
    <n v="2008.0709999999999"/>
    <n v="2035.4489999999998"/>
    <n v="2059.6679999999997"/>
    <n v="2037.5549999999998"/>
    <n v="2033.3429999999998"/>
  </r>
  <r>
    <x v="2"/>
    <s v="ATH AoG"/>
    <s v="Raw Material"/>
    <s v="J000 - ATH"/>
    <s v=""/>
    <s v=""/>
    <s v=""/>
    <x v="3"/>
    <m/>
    <m/>
    <n v="2275.5709999999999"/>
    <n v="102.17900000000009"/>
    <n v="1014.0800000000004"/>
    <n v="1986.0020000000004"/>
    <n v="2898.9560000000006"/>
    <n v="825.59900000000061"/>
    <n v="1606.9280000000008"/>
    <n v="2401.9460000000008"/>
    <n v="393.87500000000091"/>
    <n v="1358.4260000000011"/>
    <n v="2298.7580000000016"/>
    <n v="261.20300000000179"/>
    <n v="1227.8600000000019"/>
  </r>
  <r>
    <x v="2"/>
    <s v="ATH AoG"/>
    <s v="Raw Material"/>
    <s v="J000 - ATH"/>
    <s v=""/>
    <s v=""/>
    <s v=""/>
    <x v="4"/>
    <n v="2.310550780379427"/>
    <n v="1.106951823444191E-3"/>
    <m/>
    <n v="2.310550780379427"/>
    <n v="2.310550780379427"/>
    <n v="2.310550780379427"/>
    <n v="2.310550780379427"/>
    <n v="2.310550780379427"/>
    <n v="2.310550780379427"/>
    <n v="2.310550780379427"/>
    <n v="2.310550780379427"/>
    <n v="2.310550780379427"/>
    <n v="2.310550780379427"/>
    <n v="2.310550780379427"/>
    <n v="2.310550780379427"/>
  </r>
  <r>
    <x v="2"/>
    <s v="ATH AoG"/>
    <s v="Raw Material"/>
    <s v="J000 - ATH"/>
    <s v=""/>
    <s v=""/>
    <s v=""/>
    <x v="5"/>
    <n v="3000"/>
    <m/>
    <m/>
    <m/>
    <n v="3000"/>
    <n v="3000"/>
    <n v="3000"/>
    <n v="0"/>
    <n v="3000"/>
    <n v="3000"/>
    <n v="0"/>
    <n v="3000"/>
    <n v="3000"/>
    <n v="0"/>
    <n v="3000"/>
  </r>
  <r>
    <x v="2"/>
    <s v="ATH AoG"/>
    <s v="Raw Material"/>
    <s v="J000 - ATH"/>
    <s v=""/>
    <s v=""/>
    <s v=""/>
    <x v="6"/>
    <n v="1"/>
    <m/>
    <m/>
    <n v="3000"/>
    <n v="3000"/>
    <n v="3000"/>
    <n v="0"/>
    <n v="3000"/>
    <n v="3000"/>
    <n v="0"/>
    <n v="3000"/>
    <n v="3000"/>
    <n v="0"/>
    <n v="3000"/>
    <m/>
  </r>
  <r>
    <x v="3"/>
    <s v="ATH BIRAC LOW SODA (70%) + FPH (30%)"/>
    <s v="Raw Material"/>
    <s v="J000 - ATH"/>
    <s v=""/>
    <s v=""/>
    <s v=""/>
    <x v="1"/>
    <s v="500004109"/>
    <m/>
    <m/>
    <n v="3.2249999999999996"/>
    <n v="25.799999999999997"/>
    <n v="25.799999999999997"/>
    <n v="0"/>
    <n v="25.799999999999997"/>
    <n v="25.799999999999997"/>
    <n v="0"/>
    <n v="0"/>
    <n v="2.15"/>
    <n v="1.075"/>
    <n v="1.075"/>
    <n v="1.075"/>
  </r>
  <r>
    <x v="3"/>
    <s v="ATH BIRAC LOW SODA (70%) + FPH (30%)"/>
    <s v="Raw Material"/>
    <s v="J000 - ATH"/>
    <s v=""/>
    <s v=""/>
    <s v=""/>
    <x v="1"/>
    <s v="600015389"/>
    <m/>
    <m/>
    <n v="49.449999999999996"/>
    <n v="0"/>
    <n v="0"/>
    <n v="2.15"/>
    <n v="3.2249999999999996"/>
    <n v="3.2249999999999996"/>
    <n v="3.2249999999999996"/>
    <n v="3.2249999999999996"/>
    <n v="17.2"/>
    <n v="19.349999999999998"/>
    <n v="17.2"/>
    <n v="17.2"/>
  </r>
  <r>
    <x v="3"/>
    <s v="ATH BIRAC LOW SODA (70%) + FPH (30%)"/>
    <s v="Raw Material"/>
    <s v="J000 - ATH"/>
    <s v=""/>
    <s v=""/>
    <s v=""/>
    <x v="2"/>
    <m/>
    <m/>
    <m/>
    <n v="52.674999999999997"/>
    <n v="25.799999999999997"/>
    <n v="25.799999999999997"/>
    <n v="2.15"/>
    <n v="29.024999999999999"/>
    <n v="29.024999999999999"/>
    <n v="3.2249999999999996"/>
    <n v="3.2249999999999996"/>
    <n v="19.349999999999998"/>
    <n v="20.424999999999997"/>
    <n v="18.274999999999999"/>
    <n v="18.274999999999999"/>
  </r>
  <r>
    <x v="3"/>
    <s v="ATH BIRAC LOW SODA (70%) + FPH (30%)"/>
    <s v="Raw Material"/>
    <s v="J000 - ATH"/>
    <s v=""/>
    <s v=""/>
    <s v=""/>
    <x v="3"/>
    <m/>
    <m/>
    <n v="120.101"/>
    <n v="67.426000000000002"/>
    <n v="41.626000000000005"/>
    <n v="39.826000000000008"/>
    <n v="61.676000000000009"/>
    <n v="56.65100000000001"/>
    <n v="51.626000000000012"/>
    <n v="48.40100000000001"/>
    <n v="45.176000000000009"/>
    <n v="49.826000000000008"/>
    <n v="53.40100000000001"/>
    <n v="59.126000000000012"/>
    <n v="40.851000000000013"/>
  </r>
  <r>
    <x v="3"/>
    <s v="ATH BIRAC LOW SODA (70%) + FPH (30%)"/>
    <s v="Raw Material"/>
    <s v="J000 - ATH"/>
    <s v=""/>
    <s v=""/>
    <s v=""/>
    <x v="4"/>
    <n v="38.885103937963756"/>
    <n v="1.8872446805078464"/>
    <m/>
    <n v="38.885103937963756"/>
    <n v="38.885103937963756"/>
    <n v="38.885103937963756"/>
    <n v="38.885103937963756"/>
    <n v="38.885103937963756"/>
    <n v="38.885103937963756"/>
    <n v="38.885103937963756"/>
    <n v="38.885103937963756"/>
    <n v="38.885103937963756"/>
    <n v="38.885103937963756"/>
    <n v="38.885103937963756"/>
    <n v="38.885103937963756"/>
  </r>
  <r>
    <x v="3"/>
    <s v="ATH BIRAC LOW SODA (70%) + FPH (30%)"/>
    <s v="Raw Material"/>
    <s v="J000 - ATH"/>
    <s v=""/>
    <s v=""/>
    <s v=""/>
    <x v="5"/>
    <n v="24"/>
    <m/>
    <m/>
    <m/>
    <n v="0"/>
    <n v="24"/>
    <n v="24"/>
    <n v="24"/>
    <n v="24"/>
    <n v="0"/>
    <n v="0"/>
    <n v="24"/>
    <n v="24"/>
    <n v="24"/>
    <n v="0"/>
  </r>
  <r>
    <x v="3"/>
    <s v="ATH BIRAC LOW SODA (70%) + FPH (30%)"/>
    <s v="Raw Material"/>
    <s v="J000 - ATH"/>
    <s v=""/>
    <s v=""/>
    <s v=""/>
    <x v="6"/>
    <n v="1"/>
    <m/>
    <m/>
    <n v="0"/>
    <n v="24"/>
    <n v="24"/>
    <n v="24"/>
    <n v="24"/>
    <n v="0"/>
    <n v="0"/>
    <n v="24"/>
    <n v="24"/>
    <n v="24"/>
    <n v="0"/>
    <m/>
  </r>
  <r>
    <x v="4"/>
    <s v="ATH HYDRO"/>
    <s v="Raw Material"/>
    <s v="J000 - ATH"/>
    <s v=""/>
    <s v=""/>
    <s v=""/>
    <x v="1"/>
    <s v="600004713"/>
    <m/>
    <m/>
    <n v="1179.3599999999999"/>
    <n v="1185.6779999999999"/>
    <n v="1049.8409999999999"/>
    <n v="1162.5119999999999"/>
    <n v="1198.3139999999999"/>
    <n v="1397.3309999999999"/>
    <n v="1345.7339999999999"/>
    <n v="1244.646"/>
    <n v="1168.83"/>
    <n v="1191.9959999999999"/>
    <n v="1169.883"/>
    <n v="1166.7239999999999"/>
  </r>
  <r>
    <x v="4"/>
    <s v="ATH HYDRO"/>
    <s v="Raw Material"/>
    <s v="J000 - ATH"/>
    <s v=""/>
    <s v=""/>
    <s v=""/>
    <x v="1"/>
    <s v="600010663"/>
    <m/>
    <m/>
    <n v="994.03199999999993"/>
    <n v="902.42099999999994"/>
    <n v="978.23699999999997"/>
    <n v="924.53399999999999"/>
    <n v="875.04299999999989"/>
    <n v="821.33999999999992"/>
    <n v="859.24799999999993"/>
    <n v="763.42499999999995"/>
    <n v="866.61899999999991"/>
    <n v="867.67199999999991"/>
    <n v="867.67199999999991"/>
    <n v="866.61899999999991"/>
  </r>
  <r>
    <x v="4"/>
    <s v="ATH HYDRO"/>
    <s v="Raw Material"/>
    <s v="J000 - ATH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4"/>
    <s v="ATH HYDRO"/>
    <s v="Raw Material"/>
    <s v="J000 - ATH"/>
    <s v=""/>
    <s v=""/>
    <s v=""/>
    <x v="3"/>
    <m/>
    <m/>
    <n v="0.1"/>
    <n v="0.1"/>
    <n v="2000.1"/>
    <n v="2000.1"/>
    <n v="2000.1"/>
    <n v="2000.1"/>
    <n v="2000.1"/>
    <n v="2000.1"/>
    <n v="2000.1"/>
    <n v="2000.1"/>
    <n v="2000.1"/>
    <n v="2000.1"/>
    <n v="2000.1"/>
  </r>
  <r>
    <x v="4"/>
    <s v="ATH HYDRO"/>
    <s v="Raw Material"/>
    <s v="J000 - ATH"/>
    <s v=""/>
    <s v=""/>
    <s v=""/>
    <x v="4"/>
    <n v="365.46235749212593"/>
    <n v="0"/>
    <m/>
    <n v="365.46235749212593"/>
    <n v="365.46235749212593"/>
    <n v="365.46235749212593"/>
    <n v="365.46235749212593"/>
    <n v="365.46235749212593"/>
    <n v="365.46235749212593"/>
    <n v="365.46235749212593"/>
    <n v="365.46235749212593"/>
    <n v="365.46235749212593"/>
    <n v="365.46235749212593"/>
    <n v="365.46235749212593"/>
    <n v="365.46235749212593"/>
  </r>
  <r>
    <x v="4"/>
    <s v="ATH HYDRO"/>
    <s v="Raw Material"/>
    <s v="J000 - ATH"/>
    <s v=""/>
    <s v=""/>
    <s v=""/>
    <x v="5"/>
    <n v="2000"/>
    <m/>
    <m/>
    <m/>
    <n v="2000"/>
    <n v="0"/>
    <n v="0"/>
    <n v="0"/>
    <n v="0"/>
    <n v="0"/>
    <n v="0"/>
    <n v="0"/>
    <n v="0"/>
    <n v="0"/>
    <n v="0"/>
  </r>
  <r>
    <x v="4"/>
    <s v="ATH HYDRO"/>
    <s v="Raw Material"/>
    <s v="J000 - ATH"/>
    <s v=""/>
    <s v=""/>
    <s v=""/>
    <x v="6"/>
    <n v="1"/>
    <m/>
    <m/>
    <n v="2000"/>
    <n v="0"/>
    <n v="0"/>
    <n v="0"/>
    <n v="0"/>
    <n v="0"/>
    <n v="0"/>
    <n v="0"/>
    <n v="0"/>
    <n v="0"/>
    <n v="0"/>
    <m/>
  </r>
  <r>
    <x v="5"/>
    <s v="ATH  BIRAC WHITE BULK"/>
    <s v="Raw Material"/>
    <s v="J000 - ATH"/>
    <s v=""/>
    <s v=""/>
    <s v=""/>
    <x v="1"/>
    <s v="500000937"/>
    <m/>
    <m/>
    <n v="350.142"/>
    <n v="337.94799999999998"/>
    <n v="305.721"/>
    <n v="303.97899999999998"/>
    <n v="307.46300000000002"/>
    <n v="303.97899999999998"/>
    <n v="317.91500000000002"/>
    <n v="254.33199999999999"/>
    <n v="311.81799999999998"/>
    <n v="310.947"/>
    <n v="312.68900000000002"/>
    <n v="311.81799999999998"/>
  </r>
  <r>
    <x v="5"/>
    <s v="ATH  BIRAC WHITE BULK"/>
    <s v="Raw Material"/>
    <s v="J000 - ATH"/>
    <s v=""/>
    <s v=""/>
    <s v=""/>
    <x v="2"/>
    <m/>
    <m/>
    <m/>
    <n v="350.142"/>
    <n v="337.94799999999998"/>
    <n v="305.721"/>
    <n v="303.97899999999998"/>
    <n v="307.46300000000002"/>
    <n v="303.97899999999998"/>
    <n v="317.91500000000002"/>
    <n v="254.33199999999999"/>
    <n v="311.81799999999998"/>
    <n v="310.947"/>
    <n v="312.68900000000002"/>
    <n v="311.81799999999998"/>
  </r>
  <r>
    <x v="5"/>
    <s v="ATH  BIRAC WHITE BULK"/>
    <s v="Raw Material"/>
    <s v="J000 - ATH"/>
    <s v=""/>
    <s v=""/>
    <s v=""/>
    <x v="3"/>
    <m/>
    <m/>
    <n v="622.37400000000002"/>
    <n v="392.23200000000003"/>
    <n v="3054.2840000000001"/>
    <n v="2748.5630000000001"/>
    <n v="2444.5840000000003"/>
    <n v="2137.1210000000001"/>
    <n v="1833.1420000000001"/>
    <n v="1515.2270000000001"/>
    <n v="1260.895"/>
    <n v="949.077"/>
    <n v="638.13"/>
    <n v="3325.4409999999998"/>
    <n v="3013.6229999999996"/>
  </r>
  <r>
    <x v="5"/>
    <s v="ATH  BIRAC WHITE BULK"/>
    <s v="Raw Material"/>
    <s v="J000 - ATH"/>
    <s v=""/>
    <s v=""/>
    <s v=""/>
    <x v="4"/>
    <n v="402.51101182927857"/>
    <n v="1.2953753527525287"/>
    <m/>
    <n v="402.51101182927857"/>
    <n v="402.51101182927857"/>
    <n v="402.51101182927857"/>
    <n v="402.51101182927857"/>
    <n v="402.51101182927857"/>
    <n v="402.51101182927857"/>
    <n v="402.51101182927857"/>
    <n v="402.51101182927857"/>
    <n v="402.51101182927857"/>
    <n v="402.51101182927857"/>
    <n v="402.51101182927857"/>
    <n v="402.51101182927857"/>
  </r>
  <r>
    <x v="5"/>
    <s v="ATH  BIRAC WHITE BULK"/>
    <s v="Raw Material"/>
    <s v="J000 - ATH"/>
    <s v=""/>
    <s v=""/>
    <s v=""/>
    <x v="5"/>
    <n v="3000"/>
    <m/>
    <m/>
    <n v="120"/>
    <n v="3000"/>
    <m/>
    <n v="0"/>
    <n v="0"/>
    <n v="0"/>
    <n v="0"/>
    <n v="0"/>
    <n v="0"/>
    <n v="0"/>
    <n v="3000"/>
    <n v="0"/>
  </r>
  <r>
    <x v="5"/>
    <s v="ATH  BIRAC WHITE BULK"/>
    <s v="Raw Material"/>
    <s v="J000 - ATH"/>
    <s v=""/>
    <s v=""/>
    <s v=""/>
    <x v="6"/>
    <n v="2"/>
    <m/>
    <m/>
    <n v="0"/>
    <n v="0"/>
    <n v="0"/>
    <n v="0"/>
    <n v="0"/>
    <n v="0"/>
    <n v="0"/>
    <n v="0"/>
    <n v="3000"/>
    <n v="0"/>
    <m/>
    <m/>
  </r>
  <r>
    <x v="6"/>
    <s v="CLAY MIXED"/>
    <s v="Raw Material"/>
    <s v="I002 - Clay"/>
    <s v=""/>
    <s v=""/>
    <s v=""/>
    <x v="1"/>
    <s v="600005116"/>
    <m/>
    <m/>
    <n v="0"/>
    <n v="0"/>
    <n v="24.695999999999998"/>
    <n v="131.71199999999999"/>
    <n v="128.184"/>
    <n v="137.59199999999998"/>
    <n v="132.88800000000001"/>
    <n v="132.88800000000001"/>
    <n v="141.12"/>
    <n v="138.768"/>
    <n v="138.768"/>
    <n v="139.94399999999999"/>
  </r>
  <r>
    <x v="6"/>
    <s v="CLAY MIXED"/>
    <s v="Raw Material"/>
    <s v="I002 - Clay"/>
    <s v=""/>
    <s v=""/>
    <s v=""/>
    <x v="1"/>
    <s v="600005119"/>
    <m/>
    <m/>
    <n v="130.60999999999999"/>
    <n v="68.481999999999999"/>
    <n v="77.66"/>
    <n v="78.366"/>
    <n v="74.835999999999999"/>
    <n v="93.897999999999996"/>
    <n v="91.073999999999998"/>
    <n v="91.073999999999998"/>
    <n v="96.721999999999994"/>
    <n v="96.721999999999994"/>
    <n v="96.721999999999994"/>
    <n v="96.015999999999991"/>
  </r>
  <r>
    <x v="6"/>
    <s v="CLAY MIXED"/>
    <s v="Raw Material"/>
    <s v="I002 - Clay"/>
    <s v=""/>
    <s v=""/>
    <s v=""/>
    <x v="2"/>
    <m/>
    <m/>
    <m/>
    <n v="130.60999999999999"/>
    <n v="68.481999999999999"/>
    <n v="102.35599999999999"/>
    <n v="210.07799999999997"/>
    <n v="203.01999999999998"/>
    <n v="231.48999999999998"/>
    <n v="223.96199999999999"/>
    <n v="223.96199999999999"/>
    <n v="237.84199999999998"/>
    <n v="235.49"/>
    <n v="235.49"/>
    <n v="235.95999999999998"/>
  </r>
  <r>
    <x v="6"/>
    <s v="CLAY MIXED"/>
    <s v="Raw Material"/>
    <s v="I002 - Clay"/>
    <s v=""/>
    <s v=""/>
    <s v=""/>
    <x v="3"/>
    <m/>
    <m/>
    <n v="492.9"/>
    <n v="362.28999999999996"/>
    <n v="293.80799999999999"/>
    <n v="191.452"/>
    <n v="131.37400000000002"/>
    <n v="228.35400000000004"/>
    <n v="146.86400000000006"/>
    <n v="222.90200000000007"/>
    <n v="148.94000000000008"/>
    <n v="211.0980000000001"/>
    <n v="125.60800000000009"/>
    <n v="190.11800000000008"/>
    <n v="104.1580000000001"/>
  </r>
  <r>
    <x v="6"/>
    <s v="CLAY MIXED"/>
    <s v="Raw Material"/>
    <s v="I002 - Clay"/>
    <s v=""/>
    <s v=""/>
    <s v=""/>
    <x v="4"/>
    <n v="91.336187694433335"/>
    <n v="0.46864265161920382"/>
    <m/>
    <n v="91.336187694433335"/>
    <n v="91.336187694433335"/>
    <n v="91.336187694433335"/>
    <n v="91.336187694433335"/>
    <n v="91.336187694433335"/>
    <n v="91.336187694433335"/>
    <n v="91.336187694433335"/>
    <n v="91.336187694433335"/>
    <n v="91.336187694433335"/>
    <n v="91.336187694433335"/>
    <n v="91.336187694433335"/>
    <n v="91.336187694433335"/>
  </r>
  <r>
    <x v="6"/>
    <s v="CLAY MIXED"/>
    <s v="Raw Material"/>
    <s v="I002 - Clay"/>
    <s v=""/>
    <s v=""/>
    <s v=""/>
    <x v="5"/>
    <n v="150"/>
    <m/>
    <m/>
    <n v="0"/>
    <n v="0"/>
    <n v="0"/>
    <n v="150"/>
    <n v="300"/>
    <n v="150"/>
    <n v="300"/>
    <n v="150"/>
    <n v="300"/>
    <n v="150"/>
    <n v="300"/>
    <n v="150"/>
  </r>
  <r>
    <x v="6"/>
    <s v="CLAY MIXED"/>
    <s v="Raw Material"/>
    <s v="I002 - Clay"/>
    <s v=""/>
    <s v=""/>
    <s v=""/>
    <x v="6"/>
    <n v="0"/>
    <m/>
    <m/>
    <n v="0"/>
    <n v="0"/>
    <n v="0"/>
    <n v="150"/>
    <n v="300"/>
    <n v="150"/>
    <n v="300"/>
    <n v="150"/>
    <n v="300"/>
    <n v="150"/>
    <n v="300"/>
    <n v="150"/>
  </r>
  <r>
    <x v="7"/>
    <s v="CLAY RED"/>
    <s v="Raw Material"/>
    <s v="I002 - Clay"/>
    <s v=""/>
    <s v=""/>
    <s v=""/>
    <x v="1"/>
    <s v="600005119"/>
    <m/>
    <m/>
    <n v="87.134999999999991"/>
    <n v="45.686999999999998"/>
    <n v="51.809999999999995"/>
    <n v="52.280999999999999"/>
    <n v="49.925999999999995"/>
    <n v="62.642999999999994"/>
    <n v="60.758999999999993"/>
    <n v="60.758999999999993"/>
    <n v="64.527000000000001"/>
    <n v="64.527000000000001"/>
    <n v="64.527000000000001"/>
    <n v="64.055999999999997"/>
  </r>
  <r>
    <x v="7"/>
    <s v="CLAY RED"/>
    <s v="Raw Material"/>
    <s v="I002 - Clay"/>
    <s v=""/>
    <s v=""/>
    <s v=""/>
    <x v="2"/>
    <m/>
    <m/>
    <m/>
    <n v="87.134999999999991"/>
    <n v="45.686999999999998"/>
    <n v="51.809999999999995"/>
    <n v="52.280999999999999"/>
    <n v="49.925999999999995"/>
    <n v="62.642999999999994"/>
    <n v="60.758999999999993"/>
    <n v="60.758999999999993"/>
    <n v="64.527000000000001"/>
    <n v="64.527000000000001"/>
    <n v="64.527000000000001"/>
    <n v="64.055999999999997"/>
  </r>
  <r>
    <x v="7"/>
    <s v="CLAY RED"/>
    <s v="Raw Material"/>
    <s v="I002 - Clay"/>
    <s v=""/>
    <s v=""/>
    <s v=""/>
    <x v="3"/>
    <m/>
    <m/>
    <n v="191.321"/>
    <n v="104.18600000000001"/>
    <n v="58.499000000000009"/>
    <n v="156.68900000000002"/>
    <n v="104.40800000000002"/>
    <n v="54.482000000000021"/>
    <n v="141.83900000000003"/>
    <n v="81.080000000000041"/>
    <n v="170.32100000000005"/>
    <n v="105.79400000000005"/>
    <n v="41.267000000000053"/>
    <n v="126.74000000000005"/>
    <n v="62.684000000000054"/>
  </r>
  <r>
    <x v="7"/>
    <s v="CLAY RED"/>
    <s v="Raw Material"/>
    <s v="I002 - Clay"/>
    <s v=""/>
    <s v=""/>
    <s v=""/>
    <x v="4"/>
    <n v="29.688452756556632"/>
    <n v="0.48894227589139655"/>
    <m/>
    <n v="29.688452756556632"/>
    <n v="29.688452756556632"/>
    <n v="29.688452756556632"/>
    <n v="29.688452756556632"/>
    <n v="29.688452756556632"/>
    <n v="29.688452756556632"/>
    <n v="29.688452756556632"/>
    <n v="29.688452756556632"/>
    <n v="29.688452756556632"/>
    <n v="29.688452756556632"/>
    <n v="29.688452756556632"/>
    <n v="29.688452756556632"/>
  </r>
  <r>
    <x v="7"/>
    <s v="CLAY RED"/>
    <s v="Raw Material"/>
    <s v="I002 - Clay"/>
    <s v=""/>
    <s v=""/>
    <s v=""/>
    <x v="5"/>
    <n v="150"/>
    <m/>
    <m/>
    <n v="0"/>
    <n v="0"/>
    <n v="150"/>
    <n v="0"/>
    <n v="0"/>
    <n v="150"/>
    <n v="0"/>
    <n v="150"/>
    <n v="0"/>
    <n v="0"/>
    <n v="150"/>
    <n v="0"/>
  </r>
  <r>
    <x v="7"/>
    <s v="CLAY RED"/>
    <s v="Raw Material"/>
    <s v="I002 - Clay"/>
    <s v=""/>
    <s v=""/>
    <s v=""/>
    <x v="6"/>
    <n v="0"/>
    <m/>
    <m/>
    <n v="0"/>
    <n v="0"/>
    <n v="150"/>
    <n v="0"/>
    <n v="0"/>
    <n v="150"/>
    <n v="0"/>
    <n v="150"/>
    <n v="0"/>
    <n v="0"/>
    <n v="150"/>
    <n v="0"/>
  </r>
  <r>
    <x v="8"/>
    <s v="BENTONITE OCMA"/>
    <s v="Raw Material"/>
    <s v="I001 - Bentonite"/>
    <s v=""/>
    <s v=""/>
    <s v=""/>
    <x v="1"/>
    <s v="600003805"/>
    <m/>
    <m/>
    <n v="81.7"/>
    <n v="106.425"/>
    <n v="106.425"/>
    <n v="109.64999999999999"/>
    <n v="150.5"/>
    <n v="174.15"/>
    <n v="150.5"/>
    <n v="145.125"/>
    <n v="141.9"/>
    <n v="144.04999999999998"/>
    <n v="142.97499999999999"/>
    <n v="144.04999999999998"/>
  </r>
  <r>
    <x v="8"/>
    <s v="BENTONITE OCMA"/>
    <s v="Raw Material"/>
    <s v="I001 - Bentonite"/>
    <s v=""/>
    <s v=""/>
    <s v=""/>
    <x v="2"/>
    <m/>
    <m/>
    <m/>
    <n v="81.7"/>
    <n v="106.425"/>
    <n v="106.425"/>
    <n v="109.64999999999999"/>
    <n v="150.5"/>
    <n v="174.15"/>
    <n v="150.5"/>
    <n v="145.125"/>
    <n v="141.9"/>
    <n v="144.04999999999998"/>
    <n v="142.97499999999999"/>
    <n v="144.04999999999998"/>
  </r>
  <r>
    <x v="8"/>
    <s v="BENTONITE OCMA"/>
    <s v="Raw Material"/>
    <s v="I001 - Bentonite"/>
    <s v=""/>
    <s v=""/>
    <s v=""/>
    <x v="3"/>
    <m/>
    <m/>
    <n v="53.597999999999999"/>
    <n v="221.898"/>
    <n v="115.473"/>
    <n v="259.048"/>
    <n v="149.39800000000002"/>
    <n v="498.89800000000002"/>
    <n v="324.74800000000005"/>
    <n v="424.24800000000005"/>
    <n v="279.12300000000005"/>
    <n v="387.22300000000007"/>
    <n v="493.17300000000012"/>
    <n v="350.19800000000009"/>
    <n v="456.14800000000014"/>
  </r>
  <r>
    <x v="8"/>
    <s v="BENTONITE OCMA"/>
    <s v="Raw Material"/>
    <s v="I001 - Bentonite"/>
    <s v=""/>
    <s v=""/>
    <s v=""/>
    <x v="4"/>
    <n v="261.15029488276889"/>
    <n v="1.9617537566704606"/>
    <m/>
    <n v="261.15029488276889"/>
    <n v="261.15029488276889"/>
    <n v="261.15029488276889"/>
    <n v="261.15029488276889"/>
    <n v="261.15029488276889"/>
    <n v="261.15029488276889"/>
    <n v="261.15029488276889"/>
    <n v="261.15029488276889"/>
    <n v="261.15029488276889"/>
    <n v="261.15029488276889"/>
    <n v="261.15029488276889"/>
    <n v="261.15029488276889"/>
  </r>
  <r>
    <x v="8"/>
    <s v="BENTONITE OCMA"/>
    <s v="Raw Material"/>
    <s v="I001 - Bentonite"/>
    <s v=""/>
    <s v=""/>
    <s v=""/>
    <x v="5"/>
    <n v="250"/>
    <m/>
    <m/>
    <n v="250"/>
    <m/>
    <n v="250"/>
    <m/>
    <n v="500"/>
    <n v="0"/>
    <n v="250"/>
    <n v="0"/>
    <n v="250"/>
    <n v="250"/>
    <n v="0"/>
    <n v="250"/>
  </r>
  <r>
    <x v="8"/>
    <s v="BENTONITE OCMA"/>
    <s v="Raw Material"/>
    <s v="I001 - Bentonite"/>
    <s v=""/>
    <s v=""/>
    <s v=""/>
    <x v="6"/>
    <n v="2"/>
    <m/>
    <m/>
    <n v="250"/>
    <n v="0"/>
    <n v="500"/>
    <n v="0"/>
    <n v="250"/>
    <n v="0"/>
    <n v="250"/>
    <n v="250"/>
    <n v="0"/>
    <n v="250"/>
    <m/>
    <m/>
  </r>
  <r>
    <x v="9"/>
    <s v="BENTONITE WYOMING"/>
    <s v="Raw Material"/>
    <s v="I001 - Bentonite"/>
    <s v=""/>
    <s v=""/>
    <s v=""/>
    <x v="1"/>
    <s v="600004643"/>
    <m/>
    <m/>
    <n v="70.856000000000009"/>
    <n v="104.2"/>
    <n v="83.36"/>
    <n v="161.51000000000002"/>
    <n v="153.17400000000001"/>
    <n v="119.83"/>
    <n v="189.64400000000001"/>
    <n v="130.25"/>
    <n v="176.09800000000001"/>
    <n v="180.26600000000002"/>
    <n v="183.392"/>
    <n v="178.18200000000002"/>
  </r>
  <r>
    <x v="9"/>
    <s v="BENTONITE WYOMING"/>
    <s v="Raw Material"/>
    <s v="I001 - Bentonite"/>
    <s v=""/>
    <s v=""/>
    <s v=""/>
    <x v="2"/>
    <m/>
    <m/>
    <m/>
    <n v="70.856000000000009"/>
    <n v="104.2"/>
    <n v="83.36"/>
    <n v="161.51000000000002"/>
    <n v="153.17400000000001"/>
    <n v="119.83"/>
    <n v="189.64400000000001"/>
    <n v="130.25"/>
    <n v="176.09800000000001"/>
    <n v="180.26600000000002"/>
    <n v="183.392"/>
    <n v="178.18200000000002"/>
  </r>
  <r>
    <x v="9"/>
    <s v="BENTONITE WYOMING"/>
    <s v="Raw Material"/>
    <s v="I001 - Bentonite"/>
    <s v=""/>
    <s v=""/>
    <s v=""/>
    <x v="3"/>
    <m/>
    <m/>
    <n v="70.087999999999994"/>
    <n v="149.23199999999997"/>
    <n v="195.03199999999998"/>
    <n v="111.67199999999998"/>
    <n v="-49.838000000000036"/>
    <n v="-203.01200000000006"/>
    <n v="-322.84200000000004"/>
    <n v="-512.4860000000001"/>
    <n v="-642.7360000000001"/>
    <n v="-818.83400000000006"/>
    <n v="-999.10000000000014"/>
    <n v="-1182.4920000000002"/>
    <n v="-1360.6740000000002"/>
  </r>
  <r>
    <x v="9"/>
    <s v="BENTONITE WYOMING"/>
    <s v="Raw Material"/>
    <s v="I001 - Bentonite"/>
    <s v=""/>
    <s v=""/>
    <s v=""/>
    <x v="4"/>
    <n v="375.11310562556616"/>
    <n v="2.60079506454775"/>
    <m/>
    <n v="375.11310562556616"/>
    <n v="375.11310562556616"/>
    <n v="375.11310562556616"/>
    <n v="375.11310562556616"/>
    <n v="375.11310562556616"/>
    <n v="375.11310562556616"/>
    <n v="375.11310562556616"/>
    <n v="375.11310562556616"/>
    <n v="375.11310562556616"/>
    <n v="375.11310562556616"/>
    <n v="375.11310562556616"/>
    <n v="375.11310562556616"/>
  </r>
  <r>
    <x v="9"/>
    <s v="BENTONITE WYOMING"/>
    <s v="Raw Material"/>
    <s v="I001 - Bentonite"/>
    <s v=""/>
    <s v=""/>
    <s v=""/>
    <x v="5"/>
    <n v="1000"/>
    <m/>
    <m/>
    <n v="150"/>
    <n v="150"/>
    <m/>
    <m/>
    <m/>
    <m/>
    <m/>
    <m/>
    <m/>
    <m/>
    <m/>
    <m/>
  </r>
  <r>
    <x v="9"/>
    <s v="BENTONITE WYOMING"/>
    <s v="Raw Material"/>
    <s v="I001 - Bentonite"/>
    <s v=""/>
    <s v=""/>
    <s v=""/>
    <x v="6"/>
    <n v="1"/>
    <m/>
    <m/>
    <n v="150"/>
    <n v="0"/>
    <n v="0"/>
    <n v="0"/>
    <n v="0"/>
    <n v="0"/>
    <n v="0"/>
    <n v="0"/>
    <n v="0"/>
    <n v="0"/>
    <n v="0"/>
    <m/>
  </r>
  <r>
    <x v="10"/>
    <s v="CHALK"/>
    <s v="Raw Material"/>
    <s v="C000 - Calcium Carbonate"/>
    <s v=""/>
    <s v=""/>
    <s v=""/>
    <x v="1"/>
    <s v="600004609"/>
    <m/>
    <m/>
    <n v="1751.0519999999999"/>
    <n v="922.29"/>
    <n v="1667.9159999999999"/>
    <n v="1221.06"/>
    <n v="1100.2529999999999"/>
    <n v="1644.5339999999999"/>
    <n v="957.36299999999994"/>
    <n v="1054.788"/>
    <n v="1584.78"/>
    <n v="1593.8729999999998"/>
    <n v="1610.76"/>
    <n v="1608.1619999999998"/>
  </r>
  <r>
    <x v="10"/>
    <s v="CHALK"/>
    <s v="Raw Material"/>
    <s v="C000 - Calcium Carbonate"/>
    <s v=""/>
    <s v=""/>
    <s v=""/>
    <x v="2"/>
    <m/>
    <m/>
    <m/>
    <n v="1751.0519999999999"/>
    <n v="922.29"/>
    <n v="1667.9159999999999"/>
    <n v="1221.06"/>
    <n v="1100.2529999999999"/>
    <n v="1644.5339999999999"/>
    <n v="957.36299999999994"/>
    <n v="1054.788"/>
    <n v="1584.78"/>
    <n v="1593.8729999999998"/>
    <n v="1610.76"/>
    <n v="1608.1619999999998"/>
  </r>
  <r>
    <x v="10"/>
    <s v="CHALK"/>
    <s v="Raw Material"/>
    <s v="C000 - Calcium Carbonate"/>
    <s v=""/>
    <s v=""/>
    <s v=""/>
    <x v="3"/>
    <m/>
    <m/>
    <n v="830.73900000000003"/>
    <n v="429.68700000000013"/>
    <n v="557.39700000000016"/>
    <n v="539.48100000000022"/>
    <n v="518.42100000000028"/>
    <n v="468.16800000000035"/>
    <n v="473.63400000000047"/>
    <n v="416.27100000000053"/>
    <n v="411.48300000000052"/>
    <n v="476.70300000000043"/>
    <n v="532.83000000000061"/>
    <n v="422.07000000000062"/>
    <n v="463.90800000000081"/>
  </r>
  <r>
    <x v="10"/>
    <s v="CHALK"/>
    <s v="Raw Material"/>
    <s v="C000 - Calcium Carbonate"/>
    <s v=""/>
    <s v=""/>
    <s v=""/>
    <x v="4"/>
    <n v="409.18950472300617"/>
    <n v="0.29373235014914456"/>
    <m/>
    <n v="409.18950472300617"/>
    <n v="409.18950472300617"/>
    <n v="409.18950472300617"/>
    <n v="409.18950472300617"/>
    <n v="409.18950472300617"/>
    <n v="409.18950472300617"/>
    <n v="409.18950472300617"/>
    <n v="409.18950472300617"/>
    <n v="409.18950472300617"/>
    <n v="409.18950472300617"/>
    <n v="409.18950472300617"/>
    <n v="409.18950472300617"/>
  </r>
  <r>
    <x v="10"/>
    <s v="CHALK"/>
    <s v="Raw Material"/>
    <s v="C000 - Calcium Carbonate"/>
    <s v=""/>
    <s v=""/>
    <s v=""/>
    <x v="5"/>
    <n v="150"/>
    <m/>
    <m/>
    <n v="1350"/>
    <n v="1050"/>
    <n v="1650"/>
    <n v="1200"/>
    <n v="1050"/>
    <n v="1650"/>
    <n v="900"/>
    <n v="1050"/>
    <n v="1650"/>
    <n v="1650"/>
    <n v="1500"/>
    <n v="1650"/>
  </r>
  <r>
    <x v="10"/>
    <s v="CHALK"/>
    <s v="Raw Material"/>
    <s v="C000 - Calcium Carbonate"/>
    <s v=""/>
    <s v=""/>
    <s v=""/>
    <x v="6"/>
    <n v="0"/>
    <m/>
    <m/>
    <n v="1350"/>
    <n v="1050"/>
    <n v="1650"/>
    <n v="1200"/>
    <n v="1050"/>
    <n v="1650"/>
    <n v="900"/>
    <n v="1050"/>
    <n v="1650"/>
    <n v="1650"/>
    <n v="1500"/>
    <n v="1650"/>
  </r>
  <r>
    <x v="11"/>
    <s v="DOLOMITE FLOUR"/>
    <s v="Raw Material"/>
    <s v="C003 - Dolomite"/>
    <s v=""/>
    <s v=""/>
    <s v=""/>
    <x v="1"/>
    <s v="600007746"/>
    <m/>
    <m/>
    <n v="407.53500000000003"/>
    <n v="53.53"/>
    <n v="32.32"/>
    <n v="40.4"/>
    <n v="64.135000000000005"/>
    <n v="72.215000000000003"/>
    <n v="63.63"/>
    <n v="63.125"/>
    <n v="1003.4350000000001"/>
    <n v="1010.505"/>
    <n v="1028.18"/>
    <n v="1017.07"/>
  </r>
  <r>
    <x v="11"/>
    <s v="DOLOMITE FLOUR"/>
    <s v="Raw Material"/>
    <s v="C003 - Dolomite"/>
    <s v=""/>
    <s v=""/>
    <s v=""/>
    <x v="2"/>
    <m/>
    <m/>
    <m/>
    <n v="407.53500000000003"/>
    <n v="53.53"/>
    <n v="32.32"/>
    <n v="40.4"/>
    <n v="64.135000000000005"/>
    <n v="72.215000000000003"/>
    <n v="63.63"/>
    <n v="63.125"/>
    <n v="1003.4350000000001"/>
    <n v="1010.505"/>
    <n v="1028.18"/>
    <n v="1017.07"/>
  </r>
  <r>
    <x v="11"/>
    <s v="DOLOMITE FLOUR"/>
    <s v="Raw Material"/>
    <s v="C003 - Dolomite"/>
    <s v=""/>
    <s v=""/>
    <s v=""/>
    <x v="3"/>
    <m/>
    <m/>
    <n v="257.06"/>
    <n v="299.52499999999998"/>
    <n v="305.995"/>
    <n v="303.67500000000001"/>
    <n v="323.27500000000003"/>
    <n v="319.14000000000004"/>
    <n v="306.92500000000007"/>
    <n v="303.29500000000007"/>
    <n v="300.17000000000007"/>
    <n v="316.73500000000001"/>
    <n v="296.23"/>
    <n v="318.04999999999995"/>
    <n v="320.9799999999999"/>
  </r>
  <r>
    <x v="11"/>
    <s v="DOLOMITE FLOUR"/>
    <s v="Raw Material"/>
    <s v="C003 - Dolomite"/>
    <s v=""/>
    <s v=""/>
    <s v=""/>
    <x v="4"/>
    <n v="294.03432891748298"/>
    <n v="0.72659675026148574"/>
    <m/>
    <n v="294.03432891748298"/>
    <n v="294.03432891748298"/>
    <n v="294.03432891748298"/>
    <n v="294.03432891748298"/>
    <n v="294.03432891748298"/>
    <n v="294.03432891748298"/>
    <n v="294.03432891748298"/>
    <n v="294.03432891748298"/>
    <n v="294.03432891748298"/>
    <n v="294.03432891748298"/>
    <n v="294.03432891748298"/>
    <n v="294.03432891748298"/>
  </r>
  <r>
    <x v="11"/>
    <s v="DOLOMITE FLOUR"/>
    <s v="Raw Material"/>
    <s v="C003 - Dolomite"/>
    <s v=""/>
    <s v=""/>
    <s v=""/>
    <x v="5"/>
    <n v="30"/>
    <m/>
    <m/>
    <n v="450"/>
    <n v="60"/>
    <n v="30"/>
    <n v="60"/>
    <n v="60"/>
    <n v="60"/>
    <n v="60"/>
    <n v="60"/>
    <n v="1020"/>
    <n v="990"/>
    <n v="1050"/>
    <n v="1020"/>
  </r>
  <r>
    <x v="11"/>
    <s v="DOLOMITE FLOUR"/>
    <s v="Raw Material"/>
    <s v="C003 - Dolomite"/>
    <s v=""/>
    <s v=""/>
    <s v=""/>
    <x v="6"/>
    <n v="0"/>
    <m/>
    <m/>
    <n v="450"/>
    <n v="60"/>
    <n v="30"/>
    <n v="60"/>
    <n v="60"/>
    <n v="60"/>
    <n v="60"/>
    <n v="60"/>
    <n v="1020"/>
    <n v="990"/>
    <n v="1050"/>
    <n v="1020"/>
  </r>
  <r>
    <x v="12"/>
    <s v="DOLOMITE SAND"/>
    <s v="Raw Material"/>
    <s v="C003 - Dolomite"/>
    <s v=""/>
    <s v=""/>
    <s v=""/>
    <x v="1"/>
    <s v="600003818"/>
    <m/>
    <m/>
    <n v="18.972000000000001"/>
    <n v="18.972000000000001"/>
    <n v="22.134"/>
    <n v="42.78"/>
    <n v="66.03"/>
    <n v="78.864000000000004"/>
    <n v="78.12"/>
    <n v="78.305999999999997"/>
    <n v="114.20399999999999"/>
    <n v="114.57599999999999"/>
    <n v="114.57599999999999"/>
    <n v="114.57599999999999"/>
  </r>
  <r>
    <x v="12"/>
    <s v="DOLOMITE SAND"/>
    <s v="Raw Material"/>
    <s v="C003 - Dolomite"/>
    <s v=""/>
    <s v=""/>
    <s v=""/>
    <x v="1"/>
    <s v="600003822"/>
    <m/>
    <m/>
    <n v="85.424000000000007"/>
    <n v="152.864"/>
    <n v="78.680000000000007"/>
    <n v="151.74"/>
    <n v="224.8"/>
    <n v="243.90800000000002"/>
    <n v="234.91600000000003"/>
    <n v="234.91600000000003"/>
    <n v="252.90000000000003"/>
    <n v="257.39600000000002"/>
    <n v="267.512"/>
    <n v="249.52800000000002"/>
  </r>
  <r>
    <x v="12"/>
    <s v="DOLOMITE SAND"/>
    <s v="Raw Material"/>
    <s v="C003 - Dolomite"/>
    <s v=""/>
    <s v=""/>
    <s v=""/>
    <x v="2"/>
    <m/>
    <m/>
    <m/>
    <n v="104.39600000000002"/>
    <n v="171.83600000000001"/>
    <n v="100.81400000000001"/>
    <n v="194.52"/>
    <n v="290.83000000000004"/>
    <n v="322.77200000000005"/>
    <n v="313.03600000000006"/>
    <n v="313.22200000000004"/>
    <n v="367.10400000000004"/>
    <n v="371.97199999999998"/>
    <n v="382.08799999999997"/>
    <n v="364.10400000000004"/>
  </r>
  <r>
    <x v="12"/>
    <s v="DOLOMITE SAND"/>
    <s v="Raw Material"/>
    <s v="C003 - Dolomite"/>
    <s v=""/>
    <s v=""/>
    <s v=""/>
    <x v="3"/>
    <m/>
    <m/>
    <n v="6770.915"/>
    <n v="6666.5190000000002"/>
    <n v="6494.683"/>
    <n v="6393.8689999999997"/>
    <n v="6199.3489999999993"/>
    <n v="5908.5189999999993"/>
    <n v="5585.7469999999994"/>
    <n v="5272.7109999999993"/>
    <n v="4959.4889999999996"/>
    <n v="4592.3849999999993"/>
    <n v="4220.4129999999996"/>
    <n v="3838.3249999999998"/>
    <n v="3474.2209999999995"/>
  </r>
  <r>
    <x v="12"/>
    <s v="DOLOMITE SAND"/>
    <s v="Raw Material"/>
    <s v="C003 - Dolomite"/>
    <s v=""/>
    <s v=""/>
    <s v=""/>
    <x v="4"/>
    <n v="424.37225906062253"/>
    <n v="1.5447193790893148"/>
    <m/>
    <n v="424.37225906062253"/>
    <n v="424.37225906062253"/>
    <n v="424.37225906062253"/>
    <n v="424.37225906062253"/>
    <n v="424.37225906062253"/>
    <n v="424.37225906062253"/>
    <n v="424.37225906062253"/>
    <n v="424.37225906062253"/>
    <n v="424.37225906062253"/>
    <n v="424.37225906062253"/>
    <n v="424.37225906062253"/>
    <n v="424.37225906062253"/>
  </r>
  <r>
    <x v="12"/>
    <s v="DOLOMITE SAND"/>
    <s v="Raw Material"/>
    <s v="C003 - Dolomite"/>
    <s v=""/>
    <s v=""/>
    <s v=""/>
    <x v="5"/>
    <n v="30"/>
    <m/>
    <m/>
    <n v="0"/>
    <n v="0"/>
    <n v="0"/>
    <n v="0"/>
    <n v="0"/>
    <n v="0"/>
    <n v="0"/>
    <n v="0"/>
    <n v="0"/>
    <n v="0"/>
    <n v="0"/>
    <n v="0"/>
  </r>
  <r>
    <x v="12"/>
    <s v="DOLOMITE SAND"/>
    <s v="Raw Material"/>
    <s v="C003 - Dolomite"/>
    <s v=""/>
    <s v=""/>
    <s v=""/>
    <x v="6"/>
    <n v="0"/>
    <m/>
    <m/>
    <n v="0"/>
    <n v="0"/>
    <n v="0"/>
    <n v="0"/>
    <n v="0"/>
    <n v="0"/>
    <n v="0"/>
    <n v="0"/>
    <n v="0"/>
    <n v="0"/>
    <n v="0"/>
    <n v="0"/>
  </r>
  <r>
    <x v="13"/>
    <s v="FLY ASH SVA HIGH"/>
    <s v="Raw Material"/>
    <s v="W003 - Mineral Composite"/>
    <s v=""/>
    <s v=""/>
    <s v=""/>
    <x v="1"/>
    <s v="600010876"/>
    <m/>
    <m/>
    <n v="45.449999999999996"/>
    <n v="108"/>
    <n v="80.25"/>
    <n v="82.8"/>
    <n v="111.89999999999999"/>
    <n v="142.94999999999999"/>
    <n v="142.94999999999999"/>
    <n v="142.79999999999998"/>
    <n v="159.15"/>
    <n v="159.15"/>
    <n v="159"/>
    <n v="159.15"/>
  </r>
  <r>
    <x v="13"/>
    <s v="FLY ASH SVA HIGH"/>
    <s v="Raw Material"/>
    <s v="W003 - Mineral Composite"/>
    <s v=""/>
    <s v=""/>
    <s v=""/>
    <x v="1"/>
    <s v="600010878"/>
    <m/>
    <m/>
    <n v="195.29999999999998"/>
    <n v="233.85"/>
    <n v="183"/>
    <n v="188.54999999999998"/>
    <n v="254.7"/>
    <n v="274.8"/>
    <n v="241.95"/>
    <n v="215.1"/>
    <n v="212.1"/>
    <n v="231.29999999999998"/>
    <n v="270.3"/>
    <n v="212.54999999999998"/>
  </r>
  <r>
    <x v="13"/>
    <s v="FLY ASH SVA HIGH"/>
    <s v="Raw Material"/>
    <s v="W003 - Mineral Composite"/>
    <s v=""/>
    <s v=""/>
    <s v=""/>
    <x v="2"/>
    <m/>
    <m/>
    <m/>
    <n v="240.74999999999997"/>
    <n v="341.85"/>
    <n v="263.25"/>
    <n v="271.34999999999997"/>
    <n v="366.59999999999997"/>
    <n v="417.75"/>
    <n v="384.9"/>
    <n v="357.9"/>
    <n v="371.25"/>
    <n v="390.45"/>
    <n v="429.3"/>
    <n v="371.7"/>
  </r>
  <r>
    <x v="13"/>
    <s v="FLY ASH SVA HIGH"/>
    <s v="Raw Material"/>
    <s v="W003 - Mineral Composite"/>
    <s v=""/>
    <s v=""/>
    <s v=""/>
    <x v="3"/>
    <m/>
    <m/>
    <n v="0"/>
    <n v="29.250000000000028"/>
    <n v="17.399999999999977"/>
    <n v="24.149999999999977"/>
    <n v="22.800000000000011"/>
    <n v="16.200000000000045"/>
    <n v="18.450000000000045"/>
    <n v="23.550000000000068"/>
    <n v="25.650000000000091"/>
    <n v="14.400000000000091"/>
    <n v="13.950000000000102"/>
    <n v="4.6500000000000909"/>
    <n v="22.950000000000102"/>
  </r>
  <r>
    <x v="13"/>
    <s v="FLY ASH SVA HIGH"/>
    <s v="Raw Material"/>
    <s v="W003 - Mineral Composite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13"/>
    <s v="FLY ASH SVA HIGH"/>
    <s v="Raw Material"/>
    <s v="W003 - Mineral Composite"/>
    <s v=""/>
    <s v=""/>
    <s v=""/>
    <x v="5"/>
    <n v="30"/>
    <m/>
    <m/>
    <n v="270"/>
    <n v="330"/>
    <n v="270"/>
    <n v="270"/>
    <n v="360"/>
    <n v="420"/>
    <n v="390"/>
    <n v="360"/>
    <n v="360"/>
    <n v="390"/>
    <n v="420"/>
    <n v="390"/>
  </r>
  <r>
    <x v="13"/>
    <s v="FLY ASH SVA HIGH"/>
    <s v="Raw Material"/>
    <s v="W003 - Mineral Composite"/>
    <s v=""/>
    <s v=""/>
    <s v=""/>
    <x v="6"/>
    <n v="0"/>
    <m/>
    <m/>
    <n v="270"/>
    <n v="330"/>
    <n v="270"/>
    <n v="270"/>
    <n v="360"/>
    <n v="420"/>
    <n v="390"/>
    <n v="360"/>
    <n v="360"/>
    <n v="390"/>
    <n v="420"/>
    <n v="390"/>
  </r>
  <r>
    <x v="14"/>
    <s v="DOLOMITE SPLIT 0-16 BARGE"/>
    <s v="Raw Material"/>
    <s v="C003 - Dolomite"/>
    <s v=""/>
    <s v=""/>
    <s v=""/>
    <x v="1"/>
    <s v="600003818"/>
    <m/>
    <m/>
    <n v="18.972000000000001"/>
    <n v="18.972000000000001"/>
    <n v="22.134"/>
    <n v="42.78"/>
    <n v="66.03"/>
    <n v="78.864000000000004"/>
    <n v="78.12"/>
    <n v="78.305999999999997"/>
    <n v="114.20399999999999"/>
    <n v="114.57599999999999"/>
    <n v="114.57599999999999"/>
    <n v="114.57599999999999"/>
  </r>
  <r>
    <x v="14"/>
    <s v="DOLOMITE SPLIT 0-16 BARGE"/>
    <s v="Raw Material"/>
    <s v="C003 - Dolomite"/>
    <s v=""/>
    <s v=""/>
    <s v=""/>
    <x v="2"/>
    <m/>
    <m/>
    <m/>
    <n v="18.972000000000001"/>
    <n v="18.972000000000001"/>
    <n v="22.134"/>
    <n v="42.78"/>
    <n v="66.03"/>
    <n v="78.864000000000004"/>
    <n v="78.12"/>
    <n v="78.305999999999997"/>
    <n v="114.20399999999999"/>
    <n v="114.57599999999999"/>
    <n v="114.57599999999999"/>
    <n v="114.57599999999999"/>
  </r>
  <r>
    <x v="14"/>
    <s v="DOLOMITE SPLIT 0-16 BARGE"/>
    <s v="Raw Material"/>
    <s v="C003 - Dolomite"/>
    <s v=""/>
    <s v=""/>
    <s v=""/>
    <x v="3"/>
    <m/>
    <m/>
    <n v="0"/>
    <n v="-18.972000000000001"/>
    <n v="562.05600000000004"/>
    <n v="539.92200000000003"/>
    <n v="497.14200000000005"/>
    <n v="431.11200000000008"/>
    <n v="352.24800000000005"/>
    <n v="274.12800000000004"/>
    <n v="195.82200000000006"/>
    <n v="681.61800000000005"/>
    <n v="567.04200000000003"/>
    <n v="452.46600000000001"/>
    <n v="337.89"/>
  </r>
  <r>
    <x v="14"/>
    <s v="DOLOMITE SPLIT 0-16 BARGE"/>
    <s v="Raw Material"/>
    <s v="C003 - Dolomite"/>
    <s v=""/>
    <s v=""/>
    <s v=""/>
    <x v="4"/>
    <n v="168.20841537245553"/>
    <n v="2.3413496937391591"/>
    <m/>
    <n v="168.20841537245553"/>
    <n v="168.20841537245553"/>
    <n v="168.20841537245553"/>
    <n v="168.20841537245553"/>
    <n v="168.20841537245553"/>
    <n v="168.20841537245553"/>
    <n v="168.20841537245553"/>
    <n v="168.20841537245553"/>
    <n v="168.20841537245553"/>
    <n v="168.20841537245553"/>
    <n v="168.20841537245553"/>
    <n v="168.20841537245553"/>
  </r>
  <r>
    <x v="14"/>
    <s v="DOLOMITE SPLIT 0-16 BARGE"/>
    <s v="Raw Material"/>
    <s v="C003 - Dolomite"/>
    <s v=""/>
    <s v=""/>
    <s v=""/>
    <x v="5"/>
    <n v="600"/>
    <m/>
    <m/>
    <m/>
    <n v="600"/>
    <n v="0"/>
    <n v="0"/>
    <n v="0"/>
    <n v="0"/>
    <n v="0"/>
    <n v="0"/>
    <n v="600"/>
    <n v="0"/>
    <n v="0"/>
    <n v="0"/>
  </r>
  <r>
    <x v="14"/>
    <s v="DOLOMITE SPLIT 0-16 BARGE"/>
    <s v="Raw Material"/>
    <s v="C003 - Dolomite"/>
    <s v=""/>
    <s v=""/>
    <s v=""/>
    <x v="6"/>
    <n v="1"/>
    <m/>
    <m/>
    <n v="600"/>
    <n v="0"/>
    <n v="0"/>
    <n v="0"/>
    <n v="0"/>
    <n v="0"/>
    <n v="0"/>
    <n v="600"/>
    <n v="0"/>
    <n v="0"/>
    <n v="0"/>
    <m/>
  </r>
  <r>
    <x v="15"/>
    <s v="WATER SOFTENING PELLETS"/>
    <s v="Raw Material"/>
    <s v="C000 - Calcium Carbonate"/>
    <s v=""/>
    <s v=""/>
    <s v=""/>
    <x v="1"/>
    <s v="600003818"/>
    <m/>
    <m/>
    <n v="37.944000000000003"/>
    <n v="37.944000000000003"/>
    <n v="44.268000000000001"/>
    <n v="85.56"/>
    <n v="132.06"/>
    <n v="157.72800000000001"/>
    <n v="156.24"/>
    <n v="156.61199999999999"/>
    <n v="228.40799999999999"/>
    <n v="229.15199999999999"/>
    <n v="229.15199999999999"/>
    <n v="229.15199999999999"/>
  </r>
  <r>
    <x v="15"/>
    <s v="WATER SOFTENING PELLETS"/>
    <s v="Raw Material"/>
    <s v="C000 - Calcium Carbonate"/>
    <s v=""/>
    <s v=""/>
    <s v=""/>
    <x v="1"/>
    <s v="600004440"/>
    <m/>
    <m/>
    <n v="424.09199999999998"/>
    <n v="506.45599999999996"/>
    <n v="387.512"/>
    <n v="364.62"/>
    <n v="509.16999999999996"/>
    <n v="446.15799999999996"/>
    <n v="409.69599999999997"/>
    <n v="345.38599999999997"/>
    <n v="425.97999999999996"/>
    <n v="423.26599999999996"/>
    <n v="428.34"/>
    <n v="409.22399999999999"/>
  </r>
  <r>
    <x v="15"/>
    <s v="WATER SOFTENING PELLETS"/>
    <s v="Raw Material"/>
    <s v="C000 - Calcium Carbonate"/>
    <s v=""/>
    <s v=""/>
    <s v=""/>
    <x v="1"/>
    <s v="600011021"/>
    <m/>
    <m/>
    <n v="13.083"/>
    <n v="7.4760000000000009"/>
    <n v="10.146000000000001"/>
    <n v="19.224"/>
    <n v="30.171000000000003"/>
    <n v="31.506"/>
    <n v="25.632000000000001"/>
    <n v="25.098000000000003"/>
    <n v="24.564"/>
    <n v="26.166"/>
    <n v="29.637"/>
    <n v="27.768000000000001"/>
  </r>
  <r>
    <x v="15"/>
    <s v="WATER SOFTENING PELLETS"/>
    <s v="Raw Material"/>
    <s v="C000 - Calcium Carbonate"/>
    <s v=""/>
    <s v=""/>
    <s v=""/>
    <x v="2"/>
    <m/>
    <m/>
    <m/>
    <n v="475.11900000000003"/>
    <n v="551.87599999999998"/>
    <n v="441.92599999999999"/>
    <n v="469.404"/>
    <n v="671.40100000000007"/>
    <n v="635.39199999999994"/>
    <n v="591.56799999999987"/>
    <n v="527.09599999999989"/>
    <n v="678.95199999999988"/>
    <n v="678.58399999999995"/>
    <n v="687.12899999999991"/>
    <n v="666.14400000000001"/>
  </r>
  <r>
    <x v="15"/>
    <s v="WATER SOFTENING PELLETS"/>
    <s v="Raw Material"/>
    <s v="C000 - Calcium Carbonate"/>
    <s v=""/>
    <s v=""/>
    <s v=""/>
    <x v="3"/>
    <m/>
    <m/>
    <n v="184.233"/>
    <n v="9.1139999999999759"/>
    <n v="27.238000000000056"/>
    <n v="5.3120000000000687"/>
    <n v="15.908000000000072"/>
    <n v="4.5070000000000618"/>
    <n v="29.115000000000123"/>
    <n v="7.5470000000002528"/>
    <n v="20.451000000000363"/>
    <n v="1.4990000000004784"/>
    <n v="12.915000000000532"/>
    <n v="15.786000000000627"/>
    <n v="9.6420000000006212"/>
  </r>
  <r>
    <x v="15"/>
    <s v="WATER SOFTENING PELLETS"/>
    <s v="Raw Material"/>
    <s v="C000 - Calcium Carbonate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15"/>
    <s v="WATER SOFTENING PELLETS"/>
    <s v="Raw Material"/>
    <s v="C000 - Calcium Carbonate"/>
    <s v=""/>
    <s v=""/>
    <s v=""/>
    <x v="5"/>
    <n v="30"/>
    <m/>
    <m/>
    <n v="300"/>
    <n v="570"/>
    <n v="420"/>
    <n v="480"/>
    <n v="660"/>
    <n v="660"/>
    <n v="570"/>
    <n v="540"/>
    <n v="660"/>
    <n v="690"/>
    <n v="690"/>
    <n v="660"/>
  </r>
  <r>
    <x v="15"/>
    <s v="WATER SOFTENING PELLETS"/>
    <s v="Raw Material"/>
    <s v="C000 - Calcium Carbonate"/>
    <s v=""/>
    <s v=""/>
    <s v=""/>
    <x v="6"/>
    <n v="0"/>
    <m/>
    <m/>
    <n v="300"/>
    <n v="570"/>
    <n v="420"/>
    <n v="480"/>
    <n v="660"/>
    <n v="660"/>
    <n v="570"/>
    <n v="540"/>
    <n v="660"/>
    <n v="690"/>
    <n v="690"/>
    <n v="660"/>
  </r>
  <r>
    <x v="16"/>
    <s v="ATH ALCOA"/>
    <s v="Raw Material"/>
    <s v="J000 - ATH"/>
    <s v=""/>
    <s v=""/>
    <s v=""/>
    <x v="1"/>
    <s v="500004017"/>
    <m/>
    <m/>
    <n v="0"/>
    <n v="0"/>
    <n v="0"/>
    <n v="0"/>
    <n v="0"/>
    <n v="0"/>
    <n v="0"/>
    <n v="0"/>
    <n v="0"/>
    <n v="0"/>
    <n v="0"/>
    <n v="0"/>
  </r>
  <r>
    <x v="16"/>
    <s v="ATH ALCOA"/>
    <s v="Raw Material"/>
    <s v="J000 - ATH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16"/>
    <s v="ATH ALCOA"/>
    <s v="Raw Material"/>
    <s v="J000 - ATH"/>
    <s v=""/>
    <s v=""/>
    <s v=""/>
    <x v="3"/>
    <m/>
    <m/>
    <n v="13.721"/>
    <n v="1013.721"/>
    <n v="2013.721"/>
    <n v="2013.721"/>
    <n v="2013.721"/>
    <n v="2013.721"/>
    <n v="2013.721"/>
    <n v="2013.721"/>
    <n v="2013.721"/>
    <n v="2013.721"/>
    <n v="2013.721"/>
    <n v="2013.721"/>
    <n v="2013.721"/>
  </r>
  <r>
    <x v="16"/>
    <s v="ATH ALCOA"/>
    <s v="Raw Material"/>
    <s v="J000 - ATH"/>
    <s v=""/>
    <s v=""/>
    <s v=""/>
    <x v="4"/>
    <n v="2.6976595755296771"/>
    <n v="0"/>
    <m/>
    <n v="2.6976595755296771"/>
    <n v="2.6976595755296771"/>
    <n v="2.6976595755296771"/>
    <n v="2.6976595755296771"/>
    <n v="2.6976595755296771"/>
    <n v="2.6976595755296771"/>
    <n v="2.6976595755296771"/>
    <n v="2.6976595755296771"/>
    <n v="2.6976595755296771"/>
    <n v="2.6976595755296771"/>
    <n v="2.6976595755296771"/>
    <n v="2.6976595755296771"/>
  </r>
  <r>
    <x v="16"/>
    <s v="ATH ALCOA"/>
    <s v="Raw Material"/>
    <s v="J000 - ATH"/>
    <s v=""/>
    <s v=""/>
    <s v=""/>
    <x v="5"/>
    <n v="1000"/>
    <m/>
    <m/>
    <n v="1000"/>
    <n v="1000"/>
    <n v="0"/>
    <n v="0"/>
    <n v="0"/>
    <n v="0"/>
    <n v="0"/>
    <n v="0"/>
    <n v="0"/>
    <n v="0"/>
    <n v="0"/>
    <n v="0"/>
  </r>
  <r>
    <x v="16"/>
    <s v="ATH ALCOA"/>
    <s v="Raw Material"/>
    <s v="J000 - ATH"/>
    <s v=""/>
    <s v=""/>
    <s v=""/>
    <x v="6"/>
    <n v="1"/>
    <m/>
    <m/>
    <n v="1000"/>
    <n v="0"/>
    <n v="0"/>
    <n v="0"/>
    <n v="0"/>
    <n v="0"/>
    <n v="0"/>
    <n v="0"/>
    <n v="0"/>
    <n v="0"/>
    <n v="0"/>
    <m/>
  </r>
  <r>
    <x v="17"/>
    <s v="LIMESTONE 0-4 MM MOHA"/>
    <s v="Raw Material"/>
    <s v="C002 - Limestone"/>
    <s v=""/>
    <s v=""/>
    <s v=""/>
    <x v="1"/>
    <s v="500000934"/>
    <m/>
    <m/>
    <n v="7.2540000000000004"/>
    <n v="16.848000000000003"/>
    <n v="12.402000000000001"/>
    <n v="12.870000000000001"/>
    <n v="17.55"/>
    <n v="22.23"/>
    <n v="22.464000000000002"/>
    <n v="22.23"/>
    <n v="24.804000000000002"/>
    <n v="24.804000000000002"/>
    <n v="24.804000000000002"/>
    <n v="24.804000000000002"/>
  </r>
  <r>
    <x v="17"/>
    <s v="LIMESTONE 0-4 MM MOHA"/>
    <s v="Raw Material"/>
    <s v="C002 - Limestone"/>
    <s v=""/>
    <s v=""/>
    <s v=""/>
    <x v="1"/>
    <s v="600003728"/>
    <m/>
    <m/>
    <n v="2112.942"/>
    <n v="2179.2180000000003"/>
    <n v="2171.328"/>
    <n v="2497.4480000000003"/>
    <n v="2565.3020000000001"/>
    <n v="2308.0880000000002"/>
    <n v="2301.25"/>
    <n v="2301.7760000000003"/>
    <n v="1762.626"/>
    <n v="1765.7820000000002"/>
    <n v="1773.1460000000002"/>
    <n v="1759.9960000000001"/>
  </r>
  <r>
    <x v="17"/>
    <s v="LIMESTONE 0-4 MM MOHA"/>
    <s v="Raw Material"/>
    <s v="C002 - Limestone"/>
    <s v=""/>
    <s v=""/>
    <s v=""/>
    <x v="1"/>
    <s v="600003818"/>
    <m/>
    <m/>
    <n v="9.4860000000000007"/>
    <n v="9.4860000000000007"/>
    <n v="11.067"/>
    <n v="21.39"/>
    <n v="33.015000000000001"/>
    <n v="39.432000000000002"/>
    <n v="39.06"/>
    <n v="39.152999999999999"/>
    <n v="57.101999999999997"/>
    <n v="57.287999999999997"/>
    <n v="57.287999999999997"/>
    <n v="57.287999999999997"/>
  </r>
  <r>
    <x v="17"/>
    <s v="LIMESTONE 0-4 MM MOHA"/>
    <s v="Raw Material"/>
    <s v="C002 - Limestone"/>
    <s v=""/>
    <s v=""/>
    <s v=""/>
    <x v="1"/>
    <s v="600011021"/>
    <m/>
    <m/>
    <n v="16.317"/>
    <n v="9.3239999999999998"/>
    <n v="12.654"/>
    <n v="23.976000000000003"/>
    <n v="37.629000000000005"/>
    <n v="39.294000000000004"/>
    <n v="31.968000000000004"/>
    <n v="31.302000000000003"/>
    <n v="30.636000000000003"/>
    <n v="32.634"/>
    <n v="36.963000000000001"/>
    <n v="34.632000000000005"/>
  </r>
  <r>
    <x v="17"/>
    <s v="LIMESTONE 0-4 MM MOHA"/>
    <s v="Raw Material"/>
    <s v="C002 - Limestone"/>
    <s v=""/>
    <s v=""/>
    <s v=""/>
    <x v="2"/>
    <m/>
    <m/>
    <m/>
    <n v="2145.9989999999998"/>
    <n v="2214.8760000000002"/>
    <n v="2207.451"/>
    <n v="2555.6840000000002"/>
    <n v="2653.4960000000001"/>
    <n v="2409.0439999999999"/>
    <n v="2394.7419999999997"/>
    <n v="2394.4610000000002"/>
    <n v="1875.1680000000001"/>
    <n v="1880.5080000000003"/>
    <n v="1892.2010000000002"/>
    <n v="1876.7200000000003"/>
  </r>
  <r>
    <x v="17"/>
    <s v="LIMESTONE 0-4 MM MOHA"/>
    <s v="Raw Material"/>
    <s v="C002 - Limestone"/>
    <s v=""/>
    <s v=""/>
    <s v=""/>
    <x v="3"/>
    <m/>
    <m/>
    <n v="3640.8339999999998"/>
    <n v="2274.835"/>
    <n v="2279.9589999999998"/>
    <n v="2262.5079999999998"/>
    <n v="2256.8239999999996"/>
    <n v="2273.3279999999995"/>
    <n v="2264.2839999999997"/>
    <n v="2269.5419999999999"/>
    <n v="2275.0809999999997"/>
    <n v="2259.9129999999996"/>
    <n v="2269.4049999999993"/>
    <n v="2267.2039999999988"/>
    <n v="2280.4839999999986"/>
  </r>
  <r>
    <x v="17"/>
    <s v="LIMESTONE 0-4 MM MOHA"/>
    <s v="Raw Material"/>
    <s v="C002 - Limestone"/>
    <s v=""/>
    <s v=""/>
    <s v=""/>
    <x v="4"/>
    <n v="2252.2225367376377"/>
    <n v="1.0198608863977889"/>
    <m/>
    <n v="2252.2225367376377"/>
    <n v="2252.2225367376377"/>
    <n v="2252.2225367376377"/>
    <n v="2252.2225367376377"/>
    <n v="2252.2225367376377"/>
    <n v="2252.2225367376377"/>
    <n v="2252.2225367376377"/>
    <n v="2252.2225367376377"/>
    <n v="2252.2225367376377"/>
    <n v="2252.2225367376377"/>
    <n v="2252.2225367376377"/>
    <n v="2252.2225367376377"/>
  </r>
  <r>
    <x v="17"/>
    <s v="LIMESTONE 0-4 MM MOHA"/>
    <s v="Raw Material"/>
    <s v="C002 - Limestone"/>
    <s v=""/>
    <s v=""/>
    <s v=""/>
    <x v="5"/>
    <n v="30"/>
    <m/>
    <m/>
    <n v="780"/>
    <n v="2220"/>
    <n v="2190"/>
    <n v="2550"/>
    <n v="2670"/>
    <n v="2400"/>
    <n v="2400"/>
    <n v="2400"/>
    <n v="1860"/>
    <n v="1890"/>
    <n v="1890"/>
    <n v="1890"/>
  </r>
  <r>
    <x v="17"/>
    <s v="LIMESTONE 0-4 MM MOHA"/>
    <s v="Raw Material"/>
    <s v="C002 - Limestone"/>
    <s v=""/>
    <s v=""/>
    <s v=""/>
    <x v="6"/>
    <n v="0"/>
    <m/>
    <m/>
    <n v="780"/>
    <n v="2220"/>
    <n v="2190"/>
    <n v="2550"/>
    <n v="2670"/>
    <n v="2400"/>
    <n v="2400"/>
    <n v="2400"/>
    <n v="1860"/>
    <n v="1890"/>
    <n v="1890"/>
    <n v="1890"/>
  </r>
  <r>
    <x v="18"/>
    <s v="FLY ASH FBC WSK"/>
    <s v="Raw Material"/>
    <s v="W003 - Mineral Composite"/>
    <s v=""/>
    <s v=""/>
    <s v=""/>
    <x v="1"/>
    <s v="500000934"/>
    <m/>
    <m/>
    <n v="21.762"/>
    <n v="50.543999999999997"/>
    <n v="37.205999999999996"/>
    <n v="38.61"/>
    <n v="52.65"/>
    <n v="66.69"/>
    <n v="67.391999999999996"/>
    <n v="66.69"/>
    <n v="74.411999999999992"/>
    <n v="74.411999999999992"/>
    <n v="74.411999999999992"/>
    <n v="74.411999999999992"/>
  </r>
  <r>
    <x v="18"/>
    <s v="FLY ASH FBC WSK"/>
    <s v="Raw Material"/>
    <s v="W003 - Mineral Composite"/>
    <s v=""/>
    <s v=""/>
    <s v=""/>
    <x v="1"/>
    <s v="500004004"/>
    <m/>
    <m/>
    <n v="0"/>
    <n v="0"/>
    <n v="0"/>
    <n v="0"/>
    <n v="0"/>
    <n v="0"/>
    <n v="0"/>
    <n v="0"/>
    <n v="0"/>
    <n v="0"/>
    <n v="0"/>
    <n v="0"/>
  </r>
  <r>
    <x v="18"/>
    <s v="FLY ASH FBC WSK"/>
    <s v="Raw Material"/>
    <s v="W003 - Mineral Composite"/>
    <s v=""/>
    <s v=""/>
    <s v=""/>
    <x v="1"/>
    <s v="609999999"/>
    <m/>
    <m/>
    <n v="0"/>
    <n v="0"/>
    <n v="0"/>
    <n v="0"/>
    <n v="0"/>
    <n v="0"/>
    <n v="0"/>
    <n v="0"/>
    <n v="0"/>
    <n v="0"/>
    <n v="0"/>
    <n v="0"/>
  </r>
  <r>
    <x v="18"/>
    <s v="FLY ASH FBC WSK"/>
    <s v="Raw Material"/>
    <s v="W003 - Mineral Composite"/>
    <s v=""/>
    <s v=""/>
    <s v=""/>
    <x v="2"/>
    <m/>
    <m/>
    <m/>
    <n v="21.762"/>
    <n v="50.543999999999997"/>
    <n v="37.205999999999996"/>
    <n v="38.61"/>
    <n v="52.65"/>
    <n v="66.69"/>
    <n v="67.391999999999996"/>
    <n v="66.69"/>
    <n v="74.411999999999992"/>
    <n v="74.411999999999992"/>
    <n v="74.411999999999992"/>
    <n v="74.411999999999992"/>
  </r>
  <r>
    <x v="18"/>
    <s v="FLY ASH FBC WSK"/>
    <s v="Raw Material"/>
    <s v="W003 - Mineral Composite"/>
    <s v=""/>
    <s v=""/>
    <s v=""/>
    <x v="3"/>
    <m/>
    <m/>
    <n v="1121.5640000000001"/>
    <n v="1099.8020000000001"/>
    <n v="1049.258"/>
    <n v="1012.052"/>
    <n v="973.44200000000001"/>
    <n v="920.79200000000003"/>
    <n v="854.10200000000009"/>
    <n v="786.71"/>
    <n v="720.02"/>
    <n v="645.60799999999995"/>
    <n v="571.19599999999991"/>
    <n v="496.78399999999993"/>
    <n v="422.37199999999996"/>
  </r>
  <r>
    <x v="18"/>
    <s v="FLY ASH FBC WSK"/>
    <s v="Raw Material"/>
    <s v="W003 - Mineral Composite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18"/>
    <s v="FLY ASH FBC WSK"/>
    <s v="Raw Material"/>
    <s v="W003 - Mineral Composite"/>
    <s v=""/>
    <s v=""/>
    <s v=""/>
    <x v="5"/>
    <n v="30"/>
    <m/>
    <m/>
    <n v="0"/>
    <n v="0"/>
    <n v="0"/>
    <n v="0"/>
    <n v="0"/>
    <n v="0"/>
    <n v="0"/>
    <n v="0"/>
    <n v="0"/>
    <n v="0"/>
    <n v="0"/>
    <n v="0"/>
  </r>
  <r>
    <x v="18"/>
    <s v="FLY ASH FBC WSK"/>
    <s v="Raw Material"/>
    <s v="W003 - Mineral Composite"/>
    <s v=""/>
    <s v=""/>
    <s v=""/>
    <x v="6"/>
    <n v="0"/>
    <m/>
    <m/>
    <n v="0"/>
    <n v="0"/>
    <n v="0"/>
    <n v="0"/>
    <n v="0"/>
    <n v="0"/>
    <n v="0"/>
    <n v="0"/>
    <n v="0"/>
    <n v="0"/>
    <n v="0"/>
    <n v="0"/>
  </r>
  <r>
    <x v="19"/>
    <s v="DYNASYLAN 6598"/>
    <s v="Raw Material"/>
    <s v="Auxiliary"/>
    <s v=""/>
    <s v=""/>
    <s v=""/>
    <x v="1"/>
    <s v="600004742"/>
    <m/>
    <m/>
    <n v="0"/>
    <n v="0"/>
    <n v="340.64800000000002"/>
    <n v="201.292"/>
    <n v="387.1"/>
    <n v="611.61800000000005"/>
    <n v="774.2"/>
    <n v="603.87599999999998"/>
    <n v="673.55399999999997"/>
    <n v="650.32799999999997"/>
    <n v="673.55399999999997"/>
    <n v="658.07"/>
  </r>
  <r>
    <x v="19"/>
    <s v="DYNASYLAN 6598"/>
    <s v="Raw Material"/>
    <s v="Auxiliary"/>
    <s v=""/>
    <s v=""/>
    <s v=""/>
    <x v="2"/>
    <m/>
    <m/>
    <m/>
    <n v="0"/>
    <n v="0"/>
    <n v="340.64800000000002"/>
    <n v="201.292"/>
    <n v="387.1"/>
    <n v="611.61800000000005"/>
    <n v="774.2"/>
    <n v="603.87599999999998"/>
    <n v="673.55399999999997"/>
    <n v="650.32799999999997"/>
    <n v="673.55399999999997"/>
    <n v="658.07"/>
  </r>
  <r>
    <x v="19"/>
    <s v="DYNASYLAN 6598"/>
    <s v="Raw Material"/>
    <s v="Auxiliary"/>
    <s v=""/>
    <s v=""/>
    <s v=""/>
    <x v="3"/>
    <m/>
    <m/>
    <n v="5386.5039999999999"/>
    <n v="5386.5039999999999"/>
    <n v="5386.5039999999999"/>
    <n v="5045.8559999999998"/>
    <n v="4844.5639999999994"/>
    <n v="4457.463999999999"/>
    <n v="3845.8459999999991"/>
    <n v="3071.6459999999988"/>
    <n v="2467.7699999999986"/>
    <n v="1794.2159999999985"/>
    <n v="1143.8879999999986"/>
    <n v="1070.3339999999985"/>
    <n v="1072.2639999999983"/>
  </r>
  <r>
    <x v="19"/>
    <s v="DYNASYLAN 6598"/>
    <s v="Raw Material"/>
    <s v="Auxiliary"/>
    <s v=""/>
    <s v=""/>
    <s v=""/>
    <x v="4"/>
    <n v="1046.2083943465643"/>
    <n v="2.2522354136454066"/>
    <m/>
    <n v="1046.2083943465643"/>
    <n v="1046.2083943465643"/>
    <n v="1046.2083943465643"/>
    <n v="1046.2083943465643"/>
    <n v="1046.2083943465643"/>
    <n v="1046.2083943465643"/>
    <n v="1046.2083943465643"/>
    <n v="1046.2083943465643"/>
    <n v="1046.2083943465643"/>
    <n v="1046.2083943465643"/>
    <n v="1046.2083943465643"/>
    <n v="1046.2083943465643"/>
  </r>
  <r>
    <x v="19"/>
    <s v="DYNASYLAN 6598"/>
    <s v="Raw Material"/>
    <s v="Auxiliary"/>
    <s v=""/>
    <s v=""/>
    <s v=""/>
    <x v="5"/>
    <n v="30"/>
    <m/>
    <m/>
    <m/>
    <n v="0"/>
    <n v="0"/>
    <n v="0"/>
    <n v="0"/>
    <n v="0"/>
    <n v="0"/>
    <n v="0"/>
    <n v="0"/>
    <n v="0"/>
    <n v="600"/>
    <n v="660"/>
  </r>
  <r>
    <x v="19"/>
    <s v="DYNASYLAN 6598"/>
    <s v="Raw Material"/>
    <s v="Auxiliary"/>
    <s v=""/>
    <s v=""/>
    <s v=""/>
    <x v="6"/>
    <n v="1"/>
    <m/>
    <m/>
    <n v="0"/>
    <n v="0"/>
    <n v="0"/>
    <n v="0"/>
    <n v="0"/>
    <n v="0"/>
    <n v="0"/>
    <n v="0"/>
    <n v="0"/>
    <n v="600"/>
    <n v="660"/>
    <m/>
  </r>
  <r>
    <x v="20"/>
    <s v="DYNASYLAN OCTEO"/>
    <s v="Raw Material"/>
    <s v="Auxiliary"/>
    <s v=""/>
    <s v=""/>
    <s v=""/>
    <x v="1"/>
    <s v="600004742"/>
    <m/>
    <m/>
    <n v="0"/>
    <n v="0"/>
    <n v="99.352000000000004"/>
    <n v="58.707999999999998"/>
    <n v="112.9"/>
    <n v="178.38200000000001"/>
    <n v="225.8"/>
    <n v="176.124"/>
    <n v="196.446"/>
    <n v="189.672"/>
    <n v="196.446"/>
    <n v="191.93"/>
  </r>
  <r>
    <x v="20"/>
    <s v="DYNASYLAN OCTEO"/>
    <s v="Raw Material"/>
    <s v="Auxiliary"/>
    <s v=""/>
    <s v=""/>
    <s v=""/>
    <x v="2"/>
    <m/>
    <m/>
    <m/>
    <n v="0"/>
    <n v="0"/>
    <n v="99.352000000000004"/>
    <n v="58.707999999999998"/>
    <n v="112.9"/>
    <n v="178.38200000000001"/>
    <n v="225.8"/>
    <n v="176.124"/>
    <n v="196.446"/>
    <n v="189.672"/>
    <n v="196.446"/>
    <n v="191.93"/>
  </r>
  <r>
    <x v="20"/>
    <s v="DYNASYLAN OCTEO"/>
    <s v="Raw Material"/>
    <s v="Auxiliary"/>
    <s v=""/>
    <s v=""/>
    <s v=""/>
    <x v="3"/>
    <m/>
    <m/>
    <n v="1902.6310000000001"/>
    <n v="1902.6310000000001"/>
    <n v="1902.6310000000001"/>
    <n v="1803.279"/>
    <n v="1744.5709999999999"/>
    <n v="1631.6709999999998"/>
    <n v="1453.2889999999998"/>
    <n v="1227.4889999999998"/>
    <n v="1051.3649999999998"/>
    <n v="854.91899999999976"/>
    <n v="665.24699999999973"/>
    <n v="468.8009999999997"/>
    <n v="306.8709999999997"/>
  </r>
  <r>
    <x v="20"/>
    <s v="DYNASYLAN OCTEO"/>
    <s v="Raw Material"/>
    <s v="Auxiliary"/>
    <s v=""/>
    <s v=""/>
    <s v=""/>
    <x v="4"/>
    <n v="305.13285384067973"/>
    <n v="2.252235413645407"/>
    <m/>
    <n v="305.13285384067973"/>
    <n v="305.13285384067973"/>
    <n v="305.13285384067973"/>
    <n v="305.13285384067973"/>
    <n v="305.13285384067973"/>
    <n v="305.13285384067973"/>
    <n v="305.13285384067973"/>
    <n v="305.13285384067973"/>
    <n v="305.13285384067973"/>
    <n v="305.13285384067973"/>
    <n v="305.13285384067973"/>
    <n v="305.13285384067973"/>
  </r>
  <r>
    <x v="20"/>
    <s v="DYNASYLAN OCTEO"/>
    <s v="Raw Material"/>
    <s v="Auxiliary"/>
    <s v=""/>
    <s v=""/>
    <s v=""/>
    <x v="5"/>
    <n v="30"/>
    <m/>
    <m/>
    <m/>
    <n v="0"/>
    <n v="0"/>
    <n v="0"/>
    <n v="0"/>
    <n v="0"/>
    <n v="0"/>
    <n v="0"/>
    <n v="0"/>
    <n v="0"/>
    <n v="0"/>
    <n v="30"/>
  </r>
  <r>
    <x v="20"/>
    <s v="DYNASYLAN OCTEO"/>
    <s v="Raw Material"/>
    <s v="Auxiliary"/>
    <s v=""/>
    <s v=""/>
    <s v=""/>
    <x v="6"/>
    <n v="1"/>
    <m/>
    <m/>
    <n v="0"/>
    <n v="0"/>
    <n v="0"/>
    <n v="0"/>
    <n v="0"/>
    <n v="0"/>
    <n v="0"/>
    <n v="0"/>
    <n v="0"/>
    <n v="0"/>
    <n v="30"/>
    <m/>
  </r>
  <r>
    <x v="21"/>
    <s v="LIMESTONE 0-4 MM MOHA S2"/>
    <s v="Raw Material"/>
    <s v="C002 - Limestone"/>
    <s v=""/>
    <s v=""/>
    <s v=""/>
    <x v="1"/>
    <s v="500000934"/>
    <m/>
    <m/>
    <n v="3.6270000000000002"/>
    <n v="8.4240000000000013"/>
    <n v="6.2010000000000005"/>
    <n v="6.4350000000000005"/>
    <n v="8.7750000000000004"/>
    <n v="11.115"/>
    <n v="11.232000000000001"/>
    <n v="11.115"/>
    <n v="12.402000000000001"/>
    <n v="12.402000000000001"/>
    <n v="12.402000000000001"/>
    <n v="12.402000000000001"/>
  </r>
  <r>
    <x v="21"/>
    <s v="LIMESTONE 0-4 MM MOHA S2"/>
    <s v="Raw Material"/>
    <s v="C002 - Limestone"/>
    <s v=""/>
    <s v=""/>
    <s v=""/>
    <x v="1"/>
    <s v="600003728"/>
    <m/>
    <m/>
    <n v="2112.942"/>
    <n v="2179.2180000000003"/>
    <n v="2171.328"/>
    <n v="2497.4480000000003"/>
    <n v="2565.3020000000001"/>
    <n v="2308.0880000000002"/>
    <n v="2301.25"/>
    <n v="2301.7760000000003"/>
    <n v="1762.626"/>
    <n v="1765.7820000000002"/>
    <n v="1773.1460000000002"/>
    <n v="1759.9960000000001"/>
  </r>
  <r>
    <x v="21"/>
    <s v="LIMESTONE 0-4 MM MOHA S2"/>
    <s v="Raw Material"/>
    <s v="C002 - Limestone"/>
    <s v=""/>
    <s v=""/>
    <s v=""/>
    <x v="1"/>
    <s v="600003818"/>
    <m/>
    <m/>
    <n v="9.4860000000000007"/>
    <n v="9.4860000000000007"/>
    <n v="11.067"/>
    <n v="21.39"/>
    <n v="33.015000000000001"/>
    <n v="39.432000000000002"/>
    <n v="39.06"/>
    <n v="39.152999999999999"/>
    <n v="57.101999999999997"/>
    <n v="57.287999999999997"/>
    <n v="57.287999999999997"/>
    <n v="57.287999999999997"/>
  </r>
  <r>
    <x v="21"/>
    <s v="LIMESTONE 0-4 MM MOHA S2"/>
    <s v="Raw Material"/>
    <s v="C002 - Limestone"/>
    <s v=""/>
    <s v=""/>
    <s v=""/>
    <x v="1"/>
    <s v="600011021"/>
    <m/>
    <m/>
    <n v="16.317"/>
    <n v="9.3239999999999998"/>
    <n v="12.654"/>
    <n v="23.976000000000003"/>
    <n v="37.629000000000005"/>
    <n v="39.294000000000004"/>
    <n v="31.968000000000004"/>
    <n v="31.302000000000003"/>
    <n v="30.636000000000003"/>
    <n v="32.634"/>
    <n v="36.963000000000001"/>
    <n v="34.632000000000005"/>
  </r>
  <r>
    <x v="21"/>
    <s v="LIMESTONE 0-4 MM MOHA S2"/>
    <s v="Raw Material"/>
    <s v="C002 - Limestone"/>
    <s v=""/>
    <s v=""/>
    <s v=""/>
    <x v="2"/>
    <m/>
    <m/>
    <m/>
    <n v="2142.3719999999998"/>
    <n v="2206.4520000000002"/>
    <n v="2201.25"/>
    <n v="2549.2490000000003"/>
    <n v="2644.721"/>
    <n v="2397.9289999999996"/>
    <n v="2383.5099999999998"/>
    <n v="2383.346"/>
    <n v="1862.7660000000001"/>
    <n v="1868.1060000000002"/>
    <n v="1879.7990000000002"/>
    <n v="1864.3180000000002"/>
  </r>
  <r>
    <x v="21"/>
    <s v="LIMESTONE 0-4 MM MOHA S2"/>
    <s v="Raw Material"/>
    <s v="C002 - Limestone"/>
    <s v=""/>
    <s v=""/>
    <s v=""/>
    <x v="3"/>
    <m/>
    <m/>
    <n v="271.39400000000001"/>
    <n v="799.02200000000016"/>
    <n v="782.56999999999994"/>
    <n v="801.31999999999994"/>
    <n v="802.07099999999969"/>
    <n v="797.34999999999968"/>
    <n v="799.42100000000005"/>
    <n v="785.91100000000029"/>
    <n v="802.56500000000028"/>
    <n v="799.79900000000021"/>
    <n v="791.69299999999998"/>
    <n v="801.89399999999978"/>
    <n v="797.57599999999957"/>
  </r>
  <r>
    <x v="21"/>
    <s v="LIMESTONE 0-4 MM MOHA S2"/>
    <s v="Raw Material"/>
    <s v="C002 - Limestone"/>
    <s v=""/>
    <s v=""/>
    <s v=""/>
    <x v="4"/>
    <n v="777.75146404364955"/>
    <n v="0.35374021942251854"/>
    <m/>
    <n v="777.75146404364955"/>
    <n v="777.75146404364955"/>
    <n v="777.75146404364955"/>
    <n v="777.75146404364955"/>
    <n v="777.75146404364955"/>
    <n v="777.75146404364955"/>
    <n v="777.75146404364955"/>
    <n v="777.75146404364955"/>
    <n v="777.75146404364955"/>
    <n v="777.75146404364955"/>
    <n v="777.75146404364955"/>
    <n v="777.75146404364955"/>
  </r>
  <r>
    <x v="21"/>
    <s v="LIMESTONE 0-4 MM MOHA S2"/>
    <s v="Raw Material"/>
    <s v="C002 - Limestone"/>
    <s v=""/>
    <s v=""/>
    <s v=""/>
    <x v="5"/>
    <n v="30"/>
    <m/>
    <m/>
    <n v="2670"/>
    <n v="2190"/>
    <n v="2220"/>
    <n v="2550"/>
    <n v="2640"/>
    <n v="2400"/>
    <n v="2370"/>
    <n v="2400"/>
    <n v="1860"/>
    <n v="1860"/>
    <n v="1890"/>
    <n v="1860"/>
  </r>
  <r>
    <x v="21"/>
    <s v="LIMESTONE 0-4 MM MOHA S2"/>
    <s v="Raw Material"/>
    <s v="C002 - Limestone"/>
    <s v=""/>
    <s v=""/>
    <s v=""/>
    <x v="6"/>
    <n v="0"/>
    <m/>
    <m/>
    <n v="2670"/>
    <n v="2190"/>
    <n v="2220"/>
    <n v="2550"/>
    <n v="2640"/>
    <n v="2400"/>
    <n v="2370"/>
    <n v="2400"/>
    <n v="1860"/>
    <n v="1860"/>
    <n v="1890"/>
    <n v="1860"/>
  </r>
  <r>
    <x v="22"/>
    <s v="Silanil 276 Vinyltrimethoxysilane VTMO"/>
    <s v="Raw Material"/>
    <s v="Auxiliary"/>
    <s v=""/>
    <s v=""/>
    <s v=""/>
    <x v="1"/>
    <s v="500001000"/>
    <m/>
    <m/>
    <n v="358.02"/>
    <n v="52.65"/>
    <n v="31.589999999999996"/>
    <n v="42.12"/>
    <n v="42.12"/>
    <n v="84.24"/>
    <n v="94.77"/>
    <n v="84.24"/>
    <n v="94.77"/>
    <n v="94.77"/>
    <n v="84.24"/>
    <n v="94.77"/>
  </r>
  <r>
    <x v="22"/>
    <s v="Silanil 276 Vinyltrimethoxysilane VTMO"/>
    <s v="Raw Material"/>
    <s v="Auxiliary"/>
    <s v=""/>
    <s v=""/>
    <s v=""/>
    <x v="2"/>
    <m/>
    <m/>
    <m/>
    <n v="358.02"/>
    <n v="52.65"/>
    <n v="31.589999999999996"/>
    <n v="42.12"/>
    <n v="42.12"/>
    <n v="84.24"/>
    <n v="94.77"/>
    <n v="84.24"/>
    <n v="94.77"/>
    <n v="94.77"/>
    <n v="84.24"/>
    <n v="94.77"/>
  </r>
  <r>
    <x v="22"/>
    <s v="Silanil 276 Vinyltrimethoxysilane VTMO"/>
    <s v="Raw Material"/>
    <s v="Auxiliary"/>
    <s v=""/>
    <s v=""/>
    <s v=""/>
    <x v="3"/>
    <m/>
    <m/>
    <n v="958.87099999999998"/>
    <n v="600.851"/>
    <n v="548.20100000000002"/>
    <n v="516.61099999999999"/>
    <n v="474.49099999999999"/>
    <n v="432.37099999999998"/>
    <n v="348.13099999999997"/>
    <n v="253.36099999999999"/>
    <n v="229.12099999999998"/>
    <n v="224.351"/>
    <n v="219.58100000000002"/>
    <n v="225.34100000000001"/>
    <n v="220.57100000000003"/>
  </r>
  <r>
    <x v="22"/>
    <s v="Silanil 276 Vinyltrimethoxysilane VTMO"/>
    <s v="Raw Material"/>
    <s v="Auxiliary"/>
    <s v=""/>
    <s v=""/>
    <s v=""/>
    <x v="4"/>
    <n v="207.26871799927258"/>
    <n v="2.1473060657785301"/>
    <m/>
    <n v="207.26871799927258"/>
    <n v="207.26871799927258"/>
    <n v="207.26871799927258"/>
    <n v="207.26871799927258"/>
    <n v="207.26871799927258"/>
    <n v="207.26871799927258"/>
    <n v="207.26871799927258"/>
    <n v="207.26871799927258"/>
    <n v="207.26871799927258"/>
    <n v="207.26871799927258"/>
    <n v="207.26871799927258"/>
    <n v="207.26871799927258"/>
  </r>
  <r>
    <x v="22"/>
    <s v="Silanil 276 Vinyltrimethoxysilane VTMO"/>
    <s v="Raw Material"/>
    <s v="Auxiliary"/>
    <s v=""/>
    <s v=""/>
    <s v=""/>
    <x v="5"/>
    <n v="30"/>
    <m/>
    <m/>
    <m/>
    <n v="0"/>
    <n v="0"/>
    <n v="0"/>
    <n v="0"/>
    <n v="0"/>
    <n v="0"/>
    <n v="60"/>
    <n v="90"/>
    <n v="90"/>
    <n v="90"/>
    <n v="90"/>
  </r>
  <r>
    <x v="22"/>
    <s v="Silanil 276 Vinyltrimethoxysilane VTMO"/>
    <s v="Raw Material"/>
    <s v="Auxiliary"/>
    <s v=""/>
    <s v=""/>
    <s v=""/>
    <x v="6"/>
    <n v="1"/>
    <m/>
    <m/>
    <n v="0"/>
    <n v="0"/>
    <n v="0"/>
    <n v="0"/>
    <n v="0"/>
    <n v="0"/>
    <n v="60"/>
    <n v="90"/>
    <n v="90"/>
    <n v="90"/>
    <n v="90"/>
    <m/>
  </r>
  <r>
    <x v="23"/>
    <s v="MOHA 0-20 MM CONTENU"/>
    <s v="Raw Material"/>
    <s v="C002 - Limestone"/>
    <s v=""/>
    <s v=""/>
    <s v=""/>
    <x v="1"/>
    <s v="500004004"/>
    <m/>
    <m/>
    <n v="0"/>
    <n v="0"/>
    <n v="0"/>
    <n v="0"/>
    <n v="0"/>
    <n v="0"/>
    <n v="0"/>
    <n v="0"/>
    <n v="0"/>
    <n v="0"/>
    <n v="0"/>
    <n v="0"/>
  </r>
  <r>
    <x v="23"/>
    <s v="MOHA 0-20 MM CONTENU"/>
    <s v="Raw Material"/>
    <s v="C002 - Limestone"/>
    <s v=""/>
    <s v=""/>
    <s v=""/>
    <x v="1"/>
    <s v="600011021"/>
    <m/>
    <m/>
    <n v="6.5170000000000003"/>
    <n v="3.7240000000000002"/>
    <n v="5.0540000000000003"/>
    <n v="9.5760000000000005"/>
    <n v="15.029"/>
    <n v="15.694000000000001"/>
    <n v="12.768000000000001"/>
    <n v="12.502000000000001"/>
    <n v="12.236000000000001"/>
    <n v="13.034000000000001"/>
    <n v="14.763000000000002"/>
    <n v="13.832000000000001"/>
  </r>
  <r>
    <x v="23"/>
    <s v="MOHA 0-20 MM CONTENU"/>
    <s v="Raw Material"/>
    <s v="C002 - Limestone"/>
    <s v=""/>
    <s v=""/>
    <s v=""/>
    <x v="2"/>
    <m/>
    <m/>
    <m/>
    <n v="6.5170000000000003"/>
    <n v="3.7240000000000002"/>
    <n v="5.0540000000000003"/>
    <n v="9.5760000000000005"/>
    <n v="15.029"/>
    <n v="15.694000000000001"/>
    <n v="12.768000000000001"/>
    <n v="12.502000000000001"/>
    <n v="12.236000000000001"/>
    <n v="13.034000000000001"/>
    <n v="14.763000000000002"/>
    <n v="13.832000000000001"/>
  </r>
  <r>
    <x v="23"/>
    <s v="MOHA 0-20 MM CONTENU"/>
    <s v="Raw Material"/>
    <s v="C002 - Limestone"/>
    <s v=""/>
    <s v=""/>
    <s v=""/>
    <x v="3"/>
    <m/>
    <m/>
    <n v="20.602"/>
    <n v="224.08500000000001"/>
    <n v="220.36100000000002"/>
    <n v="245.30700000000002"/>
    <n v="235.73100000000002"/>
    <n v="220.70200000000003"/>
    <n v="235.00800000000004"/>
    <n v="222.24000000000004"/>
    <n v="239.73800000000003"/>
    <n v="227.50200000000004"/>
    <n v="244.46800000000005"/>
    <n v="229.70500000000004"/>
    <n v="245.87300000000005"/>
  </r>
  <r>
    <x v="23"/>
    <s v="MOHA 0-20 MM CONTENU"/>
    <s v="Raw Material"/>
    <s v="C002 - Limestone"/>
    <s v=""/>
    <s v=""/>
    <s v=""/>
    <x v="4"/>
    <n v="216.8515702554879"/>
    <n v="19.314467138224543"/>
    <m/>
    <n v="216.8515702554879"/>
    <n v="216.8515702554879"/>
    <n v="216.8515702554879"/>
    <n v="216.8515702554879"/>
    <n v="216.8515702554879"/>
    <n v="216.8515702554879"/>
    <n v="216.8515702554879"/>
    <n v="216.8515702554879"/>
    <n v="216.8515702554879"/>
    <n v="216.8515702554879"/>
    <n v="216.8515702554879"/>
    <n v="216.8515702554879"/>
  </r>
  <r>
    <x v="23"/>
    <s v="MOHA 0-20 MM CONTENU"/>
    <s v="Raw Material"/>
    <s v="C002 - Limestone"/>
    <s v=""/>
    <s v=""/>
    <s v=""/>
    <x v="5"/>
    <n v="30"/>
    <m/>
    <m/>
    <n v="210"/>
    <n v="0"/>
    <n v="30"/>
    <n v="0"/>
    <n v="0"/>
    <n v="30"/>
    <n v="0"/>
    <n v="30"/>
    <n v="0"/>
    <n v="30"/>
    <n v="0"/>
    <n v="30"/>
  </r>
  <r>
    <x v="23"/>
    <s v="MOHA 0-20 MM CONTENU"/>
    <s v="Raw Material"/>
    <s v="C002 - Limestone"/>
    <s v=""/>
    <s v=""/>
    <s v=""/>
    <x v="6"/>
    <n v="0"/>
    <m/>
    <m/>
    <n v="210"/>
    <n v="0"/>
    <n v="30"/>
    <n v="0"/>
    <n v="0"/>
    <n v="30"/>
    <n v="0"/>
    <n v="30"/>
    <n v="0"/>
    <n v="30"/>
    <n v="0"/>
    <n v="30"/>
  </r>
  <r>
    <x v="24"/>
    <s v="CBR MERGEL M70"/>
    <s v="Raw Material"/>
    <s v="C000 - Calcium Carbonate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24"/>
    <s v="CBR MERGEL M70"/>
    <s v="Raw Material"/>
    <s v="C000 - Calcium Carbonate"/>
    <s v=""/>
    <s v=""/>
    <s v=""/>
    <x v="3"/>
    <m/>
    <m/>
    <n v="42258.697999999997"/>
    <n v="50028.697999999997"/>
    <n v="50028.697999999997"/>
    <n v="50028.697999999997"/>
    <n v="50028.697999999997"/>
    <n v="50028.697999999997"/>
    <n v="50028.697999999997"/>
    <n v="50028.697999999997"/>
    <n v="50028.697999999997"/>
    <n v="50028.697999999997"/>
    <n v="50028.697999999997"/>
    <n v="50028.697999999997"/>
    <n v="50028.697999999997"/>
  </r>
  <r>
    <x v="24"/>
    <s v="CBR MERGEL M70"/>
    <s v="Raw Material"/>
    <s v="C000 - Calcium Carbonate"/>
    <s v=""/>
    <s v=""/>
    <s v=""/>
    <x v="4"/>
    <n v="50000"/>
    <n v="0"/>
    <m/>
    <n v="50000"/>
    <n v="50000"/>
    <n v="50000"/>
    <n v="50000"/>
    <n v="50000"/>
    <n v="50000"/>
    <n v="50000"/>
    <n v="50000"/>
    <n v="50000"/>
    <n v="50000"/>
    <n v="50000"/>
    <n v="50000"/>
  </r>
  <r>
    <x v="24"/>
    <s v="CBR MERGEL M70"/>
    <s v="Raw Material"/>
    <s v="C000 - Calcium Carbonate"/>
    <s v=""/>
    <s v=""/>
    <s v=""/>
    <x v="5"/>
    <n v="30"/>
    <m/>
    <m/>
    <n v="7770"/>
    <n v="0"/>
    <n v="0"/>
    <n v="0"/>
    <n v="0"/>
    <n v="0"/>
    <n v="0"/>
    <n v="0"/>
    <n v="0"/>
    <n v="0"/>
    <n v="0"/>
    <n v="0"/>
  </r>
  <r>
    <x v="24"/>
    <s v="CBR MERGEL M70"/>
    <s v="Raw Material"/>
    <s v="C000 - Calcium Carbonate"/>
    <s v=""/>
    <s v=""/>
    <s v=""/>
    <x v="6"/>
    <n v="0"/>
    <m/>
    <m/>
    <n v="7770"/>
    <n v="0"/>
    <n v="0"/>
    <n v="0"/>
    <n v="0"/>
    <n v="0"/>
    <n v="0"/>
    <n v="0"/>
    <n v="0"/>
    <n v="0"/>
    <n v="0"/>
    <n v="0"/>
  </r>
  <r>
    <x v="25"/>
    <s v="CA-FELDSPAR GREENLAND 2MM BULK"/>
    <s v="Raw Material"/>
    <s v="F002 - Feldspatic Minerals"/>
    <s v=""/>
    <s v=""/>
    <s v=""/>
    <x v="1"/>
    <s v="500002405"/>
    <m/>
    <m/>
    <n v="0"/>
    <n v="0"/>
    <n v="0"/>
    <n v="0"/>
    <n v="0"/>
    <n v="0"/>
    <n v="0"/>
    <n v="0"/>
    <n v="0"/>
    <n v="0"/>
    <n v="0"/>
    <n v="0"/>
  </r>
  <r>
    <x v="25"/>
    <s v="CA-FELDSPAR GREENLAND 2MM BULK"/>
    <s v="Raw Material"/>
    <s v="F002 - Feldspatic Minerals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25"/>
    <s v="CA-FELDSPAR GREENLAND 2MM BULK"/>
    <s v="Raw Material"/>
    <s v="F002 - Feldspatic Minerals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25"/>
    <s v="CA-FELDSPAR GREENLAND 2MM BULK"/>
    <s v="Raw Material"/>
    <s v="F002 - Feldspatic Minerals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25"/>
    <s v="CA-FELDSPAR GREENLAND 2MM BULK"/>
    <s v="Raw Material"/>
    <s v="F002 - Feldspatic Minerals"/>
    <s v=""/>
    <s v=""/>
    <s v=""/>
    <x v="5"/>
    <n v="1500"/>
    <m/>
    <m/>
    <m/>
    <m/>
    <n v="0"/>
    <n v="0"/>
    <n v="0"/>
    <n v="0"/>
    <n v="0"/>
    <n v="0"/>
    <n v="0"/>
    <n v="0"/>
    <n v="0"/>
    <n v="0"/>
  </r>
  <r>
    <x v="25"/>
    <s v="CA-FELDSPAR GREENLAND 2MM BULK"/>
    <s v="Raw Material"/>
    <s v="F002 - Feldspatic Minerals"/>
    <s v=""/>
    <s v=""/>
    <s v=""/>
    <x v="6"/>
    <n v="2"/>
    <m/>
    <m/>
    <n v="0"/>
    <n v="0"/>
    <n v="0"/>
    <n v="0"/>
    <n v="0"/>
    <n v="0"/>
    <n v="0"/>
    <n v="0"/>
    <n v="0"/>
    <n v="0"/>
    <m/>
    <m/>
  </r>
  <r>
    <x v="26"/>
    <s v="ATH BIRAC LOW SODA"/>
    <s v="Raw Material"/>
    <s v="J000 - ATH"/>
    <s v=""/>
    <s v=""/>
    <s v=""/>
    <x v="1"/>
    <s v="500004010"/>
    <m/>
    <m/>
    <n v="0"/>
    <n v="0"/>
    <n v="0"/>
    <n v="0"/>
    <n v="0"/>
    <n v="0"/>
    <n v="0"/>
    <n v="0"/>
    <n v="0"/>
    <n v="0"/>
    <n v="0"/>
    <n v="0"/>
  </r>
  <r>
    <x v="26"/>
    <s v="ATH BIRAC LOW SODA"/>
    <s v="Raw Material"/>
    <s v="J000 - ATH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26"/>
    <s v="ATH BIRAC LOW SODA"/>
    <s v="Raw Material"/>
    <s v="J000 - ATH"/>
    <s v=""/>
    <s v=""/>
    <s v=""/>
    <x v="3"/>
    <m/>
    <m/>
    <n v="107.18600000000001"/>
    <n v="107.18600000000001"/>
    <n v="107.18600000000001"/>
    <n v="107.18600000000001"/>
    <n v="107.18600000000001"/>
    <n v="107.18600000000001"/>
    <n v="107.18600000000001"/>
    <n v="107.18600000000001"/>
    <n v="107.18600000000001"/>
    <n v="107.18600000000001"/>
    <n v="107.18600000000001"/>
    <n v="107.18600000000001"/>
    <n v="107.18600000000001"/>
  </r>
  <r>
    <x v="26"/>
    <s v="ATH BIRAC LOW SODA"/>
    <s v="Raw Material"/>
    <s v="J000 - ATH"/>
    <s v=""/>
    <s v=""/>
    <s v=""/>
    <x v="4"/>
    <n v="7.1303906921807076"/>
    <n v="0"/>
    <m/>
    <n v="7.1303906921807076"/>
    <n v="7.1303906921807076"/>
    <n v="7.1303906921807076"/>
    <n v="7.1303906921807076"/>
    <n v="7.1303906921807076"/>
    <n v="7.1303906921807076"/>
    <n v="7.1303906921807076"/>
    <n v="7.1303906921807076"/>
    <n v="7.1303906921807076"/>
    <n v="7.1303906921807076"/>
    <n v="7.1303906921807076"/>
    <n v="7.1303906921807076"/>
  </r>
  <r>
    <x v="26"/>
    <s v="ATH BIRAC LOW SODA"/>
    <s v="Raw Material"/>
    <s v="J000 - ATH"/>
    <s v=""/>
    <s v=""/>
    <s v=""/>
    <x v="5"/>
    <n v="24"/>
    <m/>
    <m/>
    <m/>
    <n v="0"/>
    <n v="0"/>
    <n v="0"/>
    <n v="0"/>
    <n v="0"/>
    <n v="0"/>
    <n v="0"/>
    <n v="0"/>
    <n v="0"/>
    <n v="0"/>
    <n v="0"/>
  </r>
  <r>
    <x v="26"/>
    <s v="ATH BIRAC LOW SODA"/>
    <s v="Raw Material"/>
    <s v="J000 - ATH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27"/>
    <s v="BAUXITE CRUDE GIBBSITE BULK"/>
    <s v="Raw Material"/>
    <s v="R001 - Bauxite"/>
    <s v=""/>
    <s v=""/>
    <s v=""/>
    <x v="1"/>
    <s v="600015185"/>
    <m/>
    <m/>
    <n v="24.991999999999997"/>
    <n v="34.08"/>
    <n v="34.08"/>
    <n v="34.08"/>
    <n v="68.16"/>
    <n v="68.16"/>
    <n v="68.16"/>
    <n v="34.08"/>
    <n v="49.983999999999995"/>
    <n v="48.847999999999999"/>
    <n v="48.847999999999999"/>
    <n v="49.983999999999995"/>
  </r>
  <r>
    <x v="27"/>
    <s v="BAUXITE CRUDE GIBBSITE BULK"/>
    <s v="Raw Material"/>
    <s v="R001 - Bauxite"/>
    <s v=""/>
    <s v=""/>
    <s v=""/>
    <x v="2"/>
    <m/>
    <m/>
    <m/>
    <n v="24.991999999999997"/>
    <n v="34.08"/>
    <n v="34.08"/>
    <n v="34.08"/>
    <n v="68.16"/>
    <n v="68.16"/>
    <n v="68.16"/>
    <n v="34.08"/>
    <n v="49.983999999999995"/>
    <n v="48.847999999999999"/>
    <n v="48.847999999999999"/>
    <n v="49.983999999999995"/>
  </r>
  <r>
    <x v="27"/>
    <s v="BAUXITE CRUDE GIBBSITE BULK"/>
    <s v="Raw Material"/>
    <s v="R001 - Bauxite"/>
    <s v=""/>
    <s v=""/>
    <s v=""/>
    <x v="3"/>
    <m/>
    <m/>
    <n v="275.21899999999999"/>
    <n v="250.227"/>
    <n v="216.14699999999999"/>
    <n v="182.06700000000001"/>
    <n v="147.98700000000002"/>
    <n v="79.827000000000027"/>
    <n v="11.66700000000003"/>
    <n v="943.50700000000006"/>
    <n v="909.42700000000002"/>
    <n v="859.44299999999998"/>
    <n v="810.59500000000003"/>
    <n v="761.74700000000007"/>
    <n v="711.76300000000003"/>
  </r>
  <r>
    <x v="27"/>
    <s v="BAUXITE CRUDE GIBBSITE BULK"/>
    <s v="Raw Material"/>
    <s v="R001 - Bauxite"/>
    <s v=""/>
    <s v=""/>
    <s v=""/>
    <x v="4"/>
    <n v="119.77750270695871"/>
    <n v="2.5509179642838209"/>
    <m/>
    <n v="119.77750270695871"/>
    <n v="119.77750270695871"/>
    <n v="119.77750270695871"/>
    <n v="119.77750270695871"/>
    <n v="119.77750270695871"/>
    <n v="119.77750270695871"/>
    <n v="119.77750270695871"/>
    <n v="119.77750270695871"/>
    <n v="119.77750270695871"/>
    <n v="119.77750270695871"/>
    <n v="119.77750270695871"/>
    <n v="119.77750270695871"/>
  </r>
  <r>
    <x v="27"/>
    <s v="BAUXITE CRUDE GIBBSITE BULK"/>
    <s v="Raw Material"/>
    <s v="R001 - Bauxite"/>
    <s v=""/>
    <s v=""/>
    <s v=""/>
    <x v="5"/>
    <n v="1000"/>
    <m/>
    <m/>
    <m/>
    <m/>
    <n v="0"/>
    <n v="0"/>
    <n v="0"/>
    <n v="0"/>
    <n v="1000"/>
    <n v="0"/>
    <n v="0"/>
    <n v="0"/>
    <n v="0"/>
    <n v="0"/>
  </r>
  <r>
    <x v="27"/>
    <s v="BAUXITE CRUDE GIBBSITE BULK"/>
    <s v="Raw Material"/>
    <s v="R001 - Bauxite"/>
    <s v=""/>
    <s v=""/>
    <s v=""/>
    <x v="6"/>
    <n v="2"/>
    <m/>
    <m/>
    <n v="0"/>
    <n v="0"/>
    <n v="0"/>
    <n v="0"/>
    <n v="1000"/>
    <n v="0"/>
    <n v="0"/>
    <n v="0"/>
    <n v="0"/>
    <n v="0"/>
    <m/>
    <m/>
  </r>
  <r>
    <x v="28"/>
    <s v="CA CARB M030 B WS"/>
    <s v="Raw Material"/>
    <s v="C000 - Calcium Carbonate"/>
    <s v=""/>
    <s v=""/>
    <s v=""/>
    <x v="1"/>
    <s v="500000932"/>
    <m/>
    <m/>
    <n v="9870.9999999999982"/>
    <n v="6900"/>
    <n v="6276.9999999999991"/>
    <n v="6104"/>
    <n v="7725.9999999999991"/>
    <n v="6750.9999999999991"/>
    <n v="6316.9999999999991"/>
    <n v="5554"/>
    <n v="10933.999999999998"/>
    <n v="10958.999999999998"/>
    <n v="11130"/>
    <n v="10765.999999999998"/>
  </r>
  <r>
    <x v="29"/>
    <n v="1"/>
    <n v="1"/>
    <n v="1"/>
    <n v="1"/>
    <n v="1"/>
    <n v="1"/>
    <x v="1"/>
    <s v="600017195"/>
    <m/>
    <m/>
    <n v="0"/>
    <n v="0"/>
    <n v="0"/>
    <n v="0"/>
    <n v="0"/>
    <n v="0"/>
    <n v="0"/>
    <n v="0"/>
    <n v="0"/>
    <n v="0"/>
    <n v="0"/>
    <n v="0"/>
  </r>
  <r>
    <x v="30"/>
    <s v="PALLET 2W HT 110X110 DOUBLEBOARD"/>
    <s v="Packaging"/>
    <s v=""/>
    <s v=""/>
    <s v=""/>
    <s v=""/>
    <x v="1"/>
    <s v="600003809"/>
    <m/>
    <m/>
    <n v="0"/>
    <n v="4"/>
    <n v="8"/>
    <n v="8"/>
    <n v="7"/>
    <n v="8"/>
    <n v="7"/>
    <n v="8"/>
    <n v="7"/>
    <n v="7"/>
    <n v="8"/>
    <n v="7"/>
  </r>
  <r>
    <x v="30"/>
    <s v="PALLET 2W HT 110X110 DOUBLEBOARD"/>
    <s v="Packaging"/>
    <s v=""/>
    <s v=""/>
    <s v=""/>
    <s v=""/>
    <x v="1"/>
    <s v="600003820"/>
    <m/>
    <m/>
    <n v="52"/>
    <n v="13"/>
    <n v="14"/>
    <n v="27"/>
    <n v="42"/>
    <n v="49"/>
    <n v="54"/>
    <n v="54"/>
    <n v="53"/>
    <n v="54"/>
    <n v="54"/>
    <n v="54"/>
  </r>
  <r>
    <x v="30"/>
    <s v="PALLET 2W HT 110X110 DOUBLEBOARD"/>
    <s v="Packaging"/>
    <s v=""/>
    <s v=""/>
    <s v=""/>
    <s v=""/>
    <x v="1"/>
    <s v="600003824"/>
    <m/>
    <m/>
    <n v="10"/>
    <n v="15"/>
    <n v="13"/>
    <n v="23"/>
    <n v="13"/>
    <n v="5"/>
    <n v="12"/>
    <n v="12"/>
    <n v="26"/>
    <n v="26"/>
    <n v="26"/>
    <n v="25"/>
  </r>
  <r>
    <x v="30"/>
    <s v="PALLET 2W HT 110X110 DOUBLEBOARD"/>
    <s v="Packaging"/>
    <s v=""/>
    <s v=""/>
    <s v=""/>
    <s v=""/>
    <x v="1"/>
    <s v="600004443"/>
    <m/>
    <m/>
    <n v="132"/>
    <n v="64"/>
    <n v="64"/>
    <n v="79"/>
    <n v="62"/>
    <n v="77"/>
    <n v="24"/>
    <n v="26"/>
    <n v="28"/>
    <n v="27"/>
    <n v="28"/>
    <n v="26"/>
  </r>
  <r>
    <x v="30"/>
    <s v="PALLET 2W HT 110X110 DOUBLEBOARD"/>
    <s v="Packaging"/>
    <s v=""/>
    <s v=""/>
    <s v=""/>
    <s v=""/>
    <x v="1"/>
    <s v="600004755"/>
    <m/>
    <m/>
    <n v="0"/>
    <n v="0"/>
    <n v="0"/>
    <n v="0"/>
    <n v="0"/>
    <n v="0"/>
    <n v="0"/>
    <n v="0"/>
    <n v="0"/>
    <n v="0"/>
    <n v="0"/>
    <n v="0"/>
  </r>
  <r>
    <x v="30"/>
    <s v="PALLET 2W HT 110X110 DOUBLEBOARD"/>
    <s v="Packaging"/>
    <s v=""/>
    <s v=""/>
    <s v=""/>
    <s v=""/>
    <x v="1"/>
    <s v="600010763"/>
    <m/>
    <m/>
    <n v="263"/>
    <n v="245"/>
    <n v="182"/>
    <n v="186"/>
    <n v="280"/>
    <n v="178"/>
    <n v="178"/>
    <n v="130"/>
    <n v="131"/>
    <n v="130"/>
    <n v="131"/>
    <n v="131"/>
  </r>
  <r>
    <x v="30"/>
    <s v="PALLET 2W HT 110X110 DOUBLEBOARD"/>
    <s v="Packaging"/>
    <s v=""/>
    <s v=""/>
    <s v=""/>
    <s v=""/>
    <x v="1"/>
    <s v="600010800"/>
    <m/>
    <m/>
    <n v="89"/>
    <n v="44"/>
    <n v="22"/>
    <n v="22"/>
    <n v="44"/>
    <n v="67"/>
    <n v="66"/>
    <n v="66"/>
    <n v="67"/>
    <n v="66"/>
    <n v="67"/>
    <n v="67"/>
  </r>
  <r>
    <x v="30"/>
    <s v="PALLET 2W HT 110X110 DOUBLEBOARD"/>
    <s v="Packaging"/>
    <s v=""/>
    <s v=""/>
    <s v=""/>
    <s v=""/>
    <x v="1"/>
    <s v="600011018"/>
    <m/>
    <m/>
    <n v="63"/>
    <n v="63"/>
    <n v="62"/>
    <n v="94"/>
    <n v="111"/>
    <n v="107"/>
    <n v="94"/>
    <n v="93"/>
    <n v="75"/>
    <n v="75"/>
    <n v="74"/>
    <n v="75"/>
  </r>
  <r>
    <x v="30"/>
    <s v="PALLET 2W HT 110X110 DOUBLEBOARD"/>
    <s v="Packaging"/>
    <s v=""/>
    <s v=""/>
    <s v=""/>
    <s v=""/>
    <x v="1"/>
    <s v="600015390"/>
    <m/>
    <m/>
    <n v="0"/>
    <n v="0"/>
    <n v="0"/>
    <n v="2"/>
    <n v="3"/>
    <n v="3"/>
    <n v="3"/>
    <n v="3"/>
    <n v="3"/>
    <n v="3"/>
    <n v="3"/>
    <n v="3"/>
  </r>
  <r>
    <x v="30"/>
    <s v="PALLET 2W HT 110X110 DOUBLEBOARD"/>
    <s v="Packaging"/>
    <s v=""/>
    <s v=""/>
    <s v=""/>
    <s v=""/>
    <x v="1"/>
    <s v="600016286"/>
    <m/>
    <m/>
    <n v="1"/>
    <n v="0"/>
    <n v="0"/>
    <n v="0"/>
    <n v="0"/>
    <n v="0"/>
    <n v="0"/>
    <n v="0"/>
    <n v="0"/>
    <n v="1"/>
    <n v="0"/>
    <n v="0"/>
  </r>
  <r>
    <x v="30"/>
    <s v="PALLET 2W HT 110X110 DOUBLEBOARD"/>
    <s v="Packaging"/>
    <s v=""/>
    <s v=""/>
    <s v=""/>
    <s v=""/>
    <x v="1"/>
    <s v="600016754"/>
    <m/>
    <m/>
    <n v="0"/>
    <n v="0"/>
    <n v="0"/>
    <n v="0"/>
    <n v="0"/>
    <n v="0"/>
    <n v="0"/>
    <n v="0"/>
    <n v="0"/>
    <n v="0"/>
    <n v="0"/>
    <n v="0"/>
  </r>
  <r>
    <x v="30"/>
    <s v="PALLET 2W HT 110X110 DOUBLEBOARD"/>
    <s v="Packaging"/>
    <s v=""/>
    <s v=""/>
    <s v=""/>
    <s v=""/>
    <x v="2"/>
    <m/>
    <m/>
    <m/>
    <n v="610"/>
    <n v="448"/>
    <n v="365"/>
    <n v="441"/>
    <n v="562"/>
    <n v="494"/>
    <n v="438"/>
    <n v="392"/>
    <n v="390"/>
    <n v="389"/>
    <n v="391"/>
    <n v="388"/>
  </r>
  <r>
    <x v="30"/>
    <s v="PALLET 2W HT 110X110 DOUBLEBOARD"/>
    <s v="Packaging"/>
    <s v=""/>
    <s v=""/>
    <s v=""/>
    <s v=""/>
    <x v="3"/>
    <m/>
    <m/>
    <n v="1310"/>
    <n v="700"/>
    <n v="411"/>
    <n v="411"/>
    <n v="411"/>
    <n v="411"/>
    <n v="411"/>
    <n v="411"/>
    <n v="411"/>
    <n v="411"/>
    <n v="411"/>
    <n v="411"/>
    <n v="411"/>
  </r>
  <r>
    <x v="30"/>
    <s v="PALLET 2W HT 110X110 DOUBLEBOARD"/>
    <s v="Packaging"/>
    <s v=""/>
    <s v=""/>
    <s v=""/>
    <s v=""/>
    <x v="4"/>
    <n v="410.90218218142252"/>
    <n v="0.9289423862428543"/>
    <m/>
    <n v="410.90218218142252"/>
    <n v="410.90218218142252"/>
    <n v="410.90218218142252"/>
    <n v="410.90218218142252"/>
    <n v="410.90218218142252"/>
    <n v="410.90218218142252"/>
    <n v="410.90218218142252"/>
    <n v="410.90218218142252"/>
    <n v="410.90218218142252"/>
    <n v="410.90218218142252"/>
    <n v="410.90218218142252"/>
    <n v="410.90218218142252"/>
  </r>
  <r>
    <x v="30"/>
    <s v="PALLET 2W HT 110X110 DOUBLEBOARD"/>
    <s v="Packaging"/>
    <s v=""/>
    <s v=""/>
    <s v=""/>
    <s v=""/>
    <x v="5"/>
    <n v="1"/>
    <m/>
    <m/>
    <m/>
    <n v="159"/>
    <n v="365"/>
    <n v="441"/>
    <n v="562"/>
    <n v="494"/>
    <n v="438"/>
    <n v="392"/>
    <n v="390"/>
    <n v="389"/>
    <n v="391"/>
    <n v="388"/>
  </r>
  <r>
    <x v="30"/>
    <s v="PALLET 2W HT 110X110 DOUBLEBOARD"/>
    <s v="Packaging"/>
    <s v=""/>
    <s v=""/>
    <s v=""/>
    <s v=""/>
    <x v="6"/>
    <n v="1"/>
    <m/>
    <m/>
    <n v="159"/>
    <n v="365"/>
    <n v="441"/>
    <n v="562"/>
    <n v="494"/>
    <n v="438"/>
    <n v="392"/>
    <n v="390"/>
    <n v="389"/>
    <n v="391"/>
    <n v="388"/>
    <m/>
  </r>
  <r>
    <x v="31"/>
    <s v="PB VALVE 400X480X140 25 KG SIG010"/>
    <s v="Packaging"/>
    <s v=""/>
    <s v=""/>
    <s v=""/>
    <s v=""/>
    <x v="1"/>
    <s v="600016304"/>
    <m/>
    <m/>
    <n v="0"/>
    <n v="0"/>
    <n v="0"/>
    <n v="0"/>
    <n v="84"/>
    <n v="126.00000000000001"/>
    <n v="126.00000000000001"/>
    <n v="126.00000000000001"/>
    <n v="168"/>
    <n v="84"/>
    <n v="168"/>
    <n v="126.00000000000001"/>
  </r>
  <r>
    <x v="31"/>
    <s v="PB VALVE 400X480X140 25 KG SIG010"/>
    <s v="Packaging"/>
    <s v=""/>
    <s v=""/>
    <s v=""/>
    <s v=""/>
    <x v="1"/>
    <s v="600016328"/>
    <m/>
    <m/>
    <n v="0"/>
    <n v="0"/>
    <n v="0"/>
    <n v="0"/>
    <n v="0"/>
    <n v="0"/>
    <n v="0"/>
    <n v="0"/>
    <n v="0"/>
    <n v="0"/>
    <n v="0"/>
    <n v="0"/>
  </r>
  <r>
    <x v="31"/>
    <s v="PB VALVE 400X480X140 25 KG SIG010"/>
    <s v="Packaging"/>
    <s v=""/>
    <s v=""/>
    <s v=""/>
    <s v=""/>
    <x v="2"/>
    <m/>
    <m/>
    <m/>
    <n v="0"/>
    <n v="0"/>
    <n v="0"/>
    <n v="0"/>
    <n v="84"/>
    <n v="126.00000000000001"/>
    <n v="126.00000000000001"/>
    <n v="126.00000000000001"/>
    <n v="168"/>
    <n v="84"/>
    <n v="168"/>
    <n v="126.00000000000001"/>
  </r>
  <r>
    <x v="31"/>
    <s v="PB VALVE 400X480X140 25 KG SIG010"/>
    <s v="Packaging"/>
    <s v=""/>
    <s v=""/>
    <s v=""/>
    <s v=""/>
    <x v="3"/>
    <m/>
    <m/>
    <n v="2109.4290000000001"/>
    <n v="2109.4290000000001"/>
    <n v="2109.4290000000001"/>
    <n v="2109.4290000000001"/>
    <n v="2109.4290000000001"/>
    <n v="2025.4290000000001"/>
    <n v="1899.4290000000001"/>
    <n v="1773.4290000000001"/>
    <n v="1647.4290000000001"/>
    <n v="1479.4290000000001"/>
    <n v="1395.4290000000001"/>
    <n v="1227.4290000000001"/>
    <n v="1101.4290000000001"/>
  </r>
  <r>
    <x v="31"/>
    <s v="PB VALVE 400X480X140 25 KG SIG010"/>
    <s v="Packaging"/>
    <s v=""/>
    <s v=""/>
    <s v=""/>
    <s v=""/>
    <x v="4"/>
    <n v="617.88380210039122"/>
    <n v="7.3557595488141816"/>
    <m/>
    <n v="617.88380210039122"/>
    <n v="617.88380210039122"/>
    <n v="617.88380210039122"/>
    <n v="617.88380210039122"/>
    <n v="617.88380210039122"/>
    <n v="617.88380210039122"/>
    <n v="617.88380210039122"/>
    <n v="617.88380210039122"/>
    <n v="617.88380210039122"/>
    <n v="617.88380210039122"/>
    <n v="617.88380210039122"/>
    <n v="617.88380210039122"/>
  </r>
  <r>
    <x v="31"/>
    <s v="PB VALVE 400X480X140 25 KG SIG010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31"/>
    <s v="PB VALVE 400X480X140 25 KG SIG010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32"/>
    <s v="BB 1000 KG - H=120 + LS"/>
    <s v="Packaging"/>
    <s v=""/>
    <s v=""/>
    <s v=""/>
    <s v=""/>
    <x v="1"/>
    <s v="600004722"/>
    <m/>
    <m/>
    <n v="43"/>
    <n v="32"/>
    <n v="24"/>
    <n v="32"/>
    <n v="48"/>
    <n v="24"/>
    <n v="24"/>
    <n v="24"/>
    <n v="24"/>
    <n v="24"/>
    <n v="24"/>
    <n v="24"/>
  </r>
  <r>
    <x v="32"/>
    <s v="BB 1000 KG - H=120 + LS"/>
    <s v="Packaging"/>
    <s v=""/>
    <s v=""/>
    <s v=""/>
    <s v=""/>
    <x v="2"/>
    <m/>
    <m/>
    <m/>
    <n v="43"/>
    <n v="32"/>
    <n v="24"/>
    <n v="32"/>
    <n v="48"/>
    <n v="24"/>
    <n v="24"/>
    <n v="24"/>
    <n v="24"/>
    <n v="24"/>
    <n v="24"/>
    <n v="24"/>
  </r>
  <r>
    <x v="32"/>
    <s v="BB 1000 KG - H=120 + LS"/>
    <s v="Packaging"/>
    <s v=""/>
    <s v=""/>
    <s v=""/>
    <s v=""/>
    <x v="3"/>
    <m/>
    <m/>
    <n v="676"/>
    <n v="633"/>
    <n v="601"/>
    <n v="577"/>
    <n v="545"/>
    <n v="497"/>
    <n v="473"/>
    <n v="449"/>
    <n v="425"/>
    <n v="401"/>
    <n v="377"/>
    <n v="353"/>
    <n v="329"/>
  </r>
  <r>
    <x v="32"/>
    <s v="BB 1000 KG - H=120 + LS"/>
    <s v="Packaging"/>
    <s v=""/>
    <s v=""/>
    <s v=""/>
    <s v=""/>
    <x v="4"/>
    <n v="139.08699593670994"/>
    <n v="4.8099249315288741"/>
    <m/>
    <n v="139.08699593670994"/>
    <n v="139.08699593670994"/>
    <n v="139.08699593670994"/>
    <n v="139.08699593670994"/>
    <n v="139.08699593670994"/>
    <n v="139.08699593670994"/>
    <n v="139.08699593670994"/>
    <n v="139.08699593670994"/>
    <n v="139.08699593670994"/>
    <n v="139.08699593670994"/>
    <n v="139.08699593670994"/>
    <n v="139.08699593670994"/>
  </r>
  <r>
    <x v="32"/>
    <s v="BB 1000 KG - H=120 + LS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32"/>
    <s v="BB 1000 KG - H=120 + LS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33"/>
    <s v="BB L6 (+DISCHARGE SPOUT) 120*87*87 (INT)"/>
    <s v="Packaging"/>
    <s v=""/>
    <s v=""/>
    <s v=""/>
    <s v=""/>
    <x v="1"/>
    <s v="600003816"/>
    <m/>
    <m/>
    <n v="128"/>
    <n v="90"/>
    <n v="84"/>
    <n v="163"/>
    <n v="251"/>
    <n v="171"/>
    <n v="172"/>
    <n v="171"/>
    <n v="172"/>
    <n v="172"/>
    <n v="172"/>
    <n v="173"/>
  </r>
  <r>
    <x v="33"/>
    <s v="BB L6 (+DISCHARGE SPOUT) 120*87*87 (INT)"/>
    <s v="Packaging"/>
    <s v=""/>
    <s v=""/>
    <s v=""/>
    <s v=""/>
    <x v="1"/>
    <s v="600003820"/>
    <m/>
    <m/>
    <n v="52"/>
    <n v="13"/>
    <n v="14"/>
    <n v="27"/>
    <n v="42"/>
    <n v="49"/>
    <n v="54"/>
    <n v="54"/>
    <n v="53"/>
    <n v="54"/>
    <n v="54"/>
    <n v="54"/>
  </r>
  <r>
    <x v="33"/>
    <s v="BB L6 (+DISCHARGE SPOUT) 120*87*87 (INT)"/>
    <s v="Packaging"/>
    <s v=""/>
    <s v=""/>
    <s v=""/>
    <s v=""/>
    <x v="1"/>
    <s v="600003824"/>
    <m/>
    <m/>
    <n v="10"/>
    <n v="15"/>
    <n v="13"/>
    <n v="23"/>
    <n v="13"/>
    <n v="5"/>
    <n v="12"/>
    <n v="12"/>
    <n v="26"/>
    <n v="26"/>
    <n v="26"/>
    <n v="25"/>
  </r>
  <r>
    <x v="33"/>
    <s v="BB L6 (+DISCHARGE SPOUT) 120*87*87 (INT)"/>
    <s v="Packaging"/>
    <s v=""/>
    <s v=""/>
    <s v=""/>
    <s v=""/>
    <x v="1"/>
    <s v="600004705"/>
    <m/>
    <m/>
    <n v="56"/>
    <n v="14"/>
    <n v="24"/>
    <n v="17"/>
    <n v="24"/>
    <n v="5"/>
    <n v="30"/>
    <n v="6"/>
    <n v="6"/>
    <n v="29"/>
    <n v="21"/>
    <n v="15"/>
  </r>
  <r>
    <x v="33"/>
    <s v="BB L6 (+DISCHARGE SPOUT) 120*87*87 (INT)"/>
    <s v="Packaging"/>
    <s v=""/>
    <s v=""/>
    <s v=""/>
    <s v=""/>
    <x v="1"/>
    <s v="600005122"/>
    <m/>
    <m/>
    <n v="69"/>
    <n v="46"/>
    <n v="46"/>
    <n v="46"/>
    <n v="43"/>
    <n v="52"/>
    <n v="52"/>
    <n v="52"/>
    <n v="52"/>
    <n v="52"/>
    <n v="53"/>
    <n v="52"/>
  </r>
  <r>
    <x v="33"/>
    <s v="BB L6 (+DISCHARGE SPOUT) 120*87*87 (INT)"/>
    <s v="Packaging"/>
    <s v=""/>
    <s v=""/>
    <s v=""/>
    <s v=""/>
    <x v="1"/>
    <s v="600010940"/>
    <m/>
    <m/>
    <n v="0"/>
    <n v="0"/>
    <n v="0"/>
    <n v="0"/>
    <n v="0"/>
    <n v="0"/>
    <n v="0"/>
    <n v="0"/>
    <n v="0"/>
    <n v="0"/>
    <n v="0"/>
    <n v="0"/>
  </r>
  <r>
    <x v="33"/>
    <s v="BB L6 (+DISCHARGE SPOUT) 120*87*87 (INT)"/>
    <s v="Packaging"/>
    <s v=""/>
    <s v=""/>
    <s v=""/>
    <s v=""/>
    <x v="1"/>
    <s v="600011105"/>
    <m/>
    <m/>
    <n v="26"/>
    <n v="0"/>
    <n v="0"/>
    <n v="0"/>
    <n v="0"/>
    <n v="0"/>
    <n v="0"/>
    <n v="0"/>
    <n v="22"/>
    <n v="21"/>
    <n v="21"/>
    <n v="21"/>
  </r>
  <r>
    <x v="33"/>
    <s v="BB L6 (+DISCHARGE SPOUT) 120*87*87 (INT)"/>
    <s v="Packaging"/>
    <s v=""/>
    <s v=""/>
    <s v=""/>
    <s v=""/>
    <x v="2"/>
    <m/>
    <m/>
    <m/>
    <n v="341"/>
    <n v="178"/>
    <n v="181"/>
    <n v="276"/>
    <n v="373"/>
    <n v="282"/>
    <n v="320"/>
    <n v="295"/>
    <n v="331"/>
    <n v="354"/>
    <n v="347"/>
    <n v="340"/>
  </r>
  <r>
    <x v="33"/>
    <s v="BB L6 (+DISCHARGE SPOUT) 120*87*87 (INT)"/>
    <s v="Packaging"/>
    <s v=""/>
    <s v=""/>
    <s v=""/>
    <s v=""/>
    <x v="3"/>
    <m/>
    <m/>
    <n v="1665"/>
    <n v="1324"/>
    <n v="1146"/>
    <n v="965"/>
    <n v="815"/>
    <n v="815"/>
    <n v="815"/>
    <n v="815"/>
    <n v="815"/>
    <n v="815"/>
    <n v="815"/>
    <n v="815"/>
    <n v="815"/>
  </r>
  <r>
    <x v="33"/>
    <s v="BB L6 (+DISCHARGE SPOUT) 120*87*87 (INT)"/>
    <s v="Packaging"/>
    <s v=""/>
    <s v=""/>
    <s v=""/>
    <s v=""/>
    <x v="4"/>
    <n v="814.31628093420341"/>
    <n v="2.7008831871781207"/>
    <m/>
    <n v="814.31628093420341"/>
    <n v="814.31628093420341"/>
    <n v="814.31628093420341"/>
    <n v="814.31628093420341"/>
    <n v="814.31628093420341"/>
    <n v="814.31628093420341"/>
    <n v="814.31628093420341"/>
    <n v="814.31628093420341"/>
    <n v="814.31628093420341"/>
    <n v="814.31628093420341"/>
    <n v="814.31628093420341"/>
    <n v="814.31628093420341"/>
  </r>
  <r>
    <x v="33"/>
    <s v="BB L6 (+DISCHARGE SPOUT) 120*87*87 (INT)"/>
    <s v="Packaging"/>
    <s v=""/>
    <s v=""/>
    <s v=""/>
    <s v=""/>
    <x v="5"/>
    <n v="1"/>
    <m/>
    <m/>
    <m/>
    <n v="0"/>
    <n v="0"/>
    <n v="126"/>
    <n v="373"/>
    <n v="282"/>
    <n v="320"/>
    <n v="295"/>
    <n v="331"/>
    <n v="354"/>
    <n v="347"/>
    <n v="340"/>
  </r>
  <r>
    <x v="33"/>
    <s v="BB L6 (+DISCHARGE SPOUT) 120*87*87 (INT)"/>
    <s v="Packaging"/>
    <s v=""/>
    <s v=""/>
    <s v=""/>
    <s v=""/>
    <x v="6"/>
    <n v="1"/>
    <m/>
    <m/>
    <n v="0"/>
    <n v="0"/>
    <n v="126"/>
    <n v="373"/>
    <n v="282"/>
    <n v="320"/>
    <n v="295"/>
    <n v="331"/>
    <n v="354"/>
    <n v="347"/>
    <n v="340"/>
    <m/>
  </r>
  <r>
    <x v="34"/>
    <s v="BB 88X88X150 VALVE IN OUT BBL7"/>
    <s v="Packaging"/>
    <s v=""/>
    <s v=""/>
    <s v=""/>
    <s v=""/>
    <x v="1"/>
    <s v="600003809"/>
    <m/>
    <m/>
    <n v="0"/>
    <n v="4"/>
    <n v="8"/>
    <n v="8"/>
    <n v="7"/>
    <n v="8"/>
    <n v="7"/>
    <n v="8"/>
    <n v="7"/>
    <n v="7"/>
    <n v="8"/>
    <n v="7"/>
  </r>
  <r>
    <x v="34"/>
    <s v="BB 88X88X150 VALVE IN OUT BBL7"/>
    <s v="Packaging"/>
    <s v=""/>
    <s v=""/>
    <s v=""/>
    <s v=""/>
    <x v="1"/>
    <s v="600004443"/>
    <m/>
    <m/>
    <n v="132"/>
    <n v="64"/>
    <n v="64"/>
    <n v="79"/>
    <n v="62"/>
    <n v="77"/>
    <n v="24"/>
    <n v="26"/>
    <n v="28"/>
    <n v="27"/>
    <n v="28"/>
    <n v="26"/>
  </r>
  <r>
    <x v="34"/>
    <s v="BB 88X88X150 VALVE IN OUT BBL7"/>
    <s v="Packaging"/>
    <s v=""/>
    <s v=""/>
    <s v=""/>
    <s v=""/>
    <x v="1"/>
    <s v="600004646"/>
    <m/>
    <m/>
    <n v="25"/>
    <n v="38"/>
    <n v="42"/>
    <n v="57"/>
    <n v="71"/>
    <n v="64"/>
    <n v="54"/>
    <n v="55"/>
    <n v="48"/>
    <n v="51"/>
    <n v="48"/>
    <n v="48"/>
  </r>
  <r>
    <x v="34"/>
    <s v="BB 88X88X150 VALVE IN OUT BBL7"/>
    <s v="Packaging"/>
    <s v=""/>
    <s v=""/>
    <s v=""/>
    <s v=""/>
    <x v="1"/>
    <s v="600004715"/>
    <m/>
    <m/>
    <n v="79"/>
    <n v="89"/>
    <n v="69"/>
    <n v="84"/>
    <n v="92"/>
    <n v="110"/>
    <n v="94"/>
    <n v="70"/>
    <n v="59"/>
    <n v="58"/>
    <n v="59"/>
    <n v="58"/>
  </r>
  <r>
    <x v="34"/>
    <s v="BB 88X88X150 VALVE IN OUT BBL7"/>
    <s v="Packaging"/>
    <s v=""/>
    <s v=""/>
    <s v=""/>
    <s v=""/>
    <x v="1"/>
    <s v="600008400"/>
    <m/>
    <m/>
    <n v="22"/>
    <n v="23"/>
    <n v="23"/>
    <n v="23"/>
    <n v="23"/>
    <n v="22"/>
    <n v="12"/>
    <n v="12"/>
    <n v="7"/>
    <n v="5"/>
    <n v="7"/>
    <n v="6"/>
  </r>
  <r>
    <x v="34"/>
    <s v="BB 88X88X150 VALVE IN OUT BBL7"/>
    <s v="Packaging"/>
    <s v=""/>
    <s v=""/>
    <s v=""/>
    <s v=""/>
    <x v="1"/>
    <s v="600010790"/>
    <m/>
    <m/>
    <n v="48"/>
    <n v="23"/>
    <n v="26"/>
    <n v="25"/>
    <n v="25"/>
    <n v="27"/>
    <n v="27"/>
    <n v="28"/>
    <n v="27"/>
    <n v="27"/>
    <n v="28"/>
    <n v="27"/>
  </r>
  <r>
    <x v="34"/>
    <s v="BB 88X88X150 VALVE IN OUT BBL7"/>
    <s v="Packaging"/>
    <s v=""/>
    <s v=""/>
    <s v=""/>
    <s v=""/>
    <x v="1"/>
    <s v="600010896"/>
    <m/>
    <m/>
    <n v="47"/>
    <n v="73"/>
    <n v="50"/>
    <n v="54"/>
    <n v="75"/>
    <n v="24"/>
    <n v="23"/>
    <n v="24"/>
    <n v="33"/>
    <n v="34"/>
    <n v="34"/>
    <n v="34"/>
  </r>
  <r>
    <x v="34"/>
    <s v="BB 88X88X150 VALVE IN OUT BBL7"/>
    <s v="Packaging"/>
    <s v=""/>
    <s v=""/>
    <s v=""/>
    <s v=""/>
    <x v="1"/>
    <s v="600013550"/>
    <m/>
    <m/>
    <n v="38"/>
    <n v="56"/>
    <n v="59"/>
    <n v="58"/>
    <n v="59"/>
    <n v="55"/>
    <n v="55"/>
    <n v="55"/>
    <n v="55"/>
    <n v="55"/>
    <n v="31"/>
    <n v="55"/>
  </r>
  <r>
    <x v="34"/>
    <s v="BB 88X88X150 VALVE IN OUT BBL7"/>
    <s v="Packaging"/>
    <s v=""/>
    <s v=""/>
    <s v=""/>
    <s v=""/>
    <x v="1"/>
    <s v="600014547"/>
    <m/>
    <m/>
    <n v="52"/>
    <n v="19"/>
    <n v="19"/>
    <n v="18"/>
    <n v="19"/>
    <n v="18"/>
    <n v="17"/>
    <n v="17"/>
    <n v="22"/>
    <n v="21"/>
    <n v="22"/>
    <n v="22"/>
  </r>
  <r>
    <x v="34"/>
    <s v="BB 88X88X150 VALVE IN OUT BBL7"/>
    <s v="Packaging"/>
    <s v=""/>
    <s v=""/>
    <s v=""/>
    <s v=""/>
    <x v="1"/>
    <s v="600015390"/>
    <m/>
    <m/>
    <n v="0"/>
    <n v="0"/>
    <n v="0"/>
    <n v="2"/>
    <n v="3"/>
    <n v="3"/>
    <n v="3"/>
    <n v="3"/>
    <n v="3"/>
    <n v="3"/>
    <n v="3"/>
    <n v="3"/>
  </r>
  <r>
    <x v="34"/>
    <s v="BB 88X88X150 VALVE IN OUT BBL7"/>
    <s v="Packaging"/>
    <s v=""/>
    <s v=""/>
    <s v=""/>
    <s v=""/>
    <x v="1"/>
    <s v="600016754"/>
    <m/>
    <m/>
    <n v="0"/>
    <n v="0"/>
    <n v="0"/>
    <n v="0"/>
    <n v="0"/>
    <n v="0"/>
    <n v="0"/>
    <n v="0"/>
    <n v="0"/>
    <n v="0"/>
    <n v="0"/>
    <n v="0"/>
  </r>
  <r>
    <x v="34"/>
    <s v="BB 88X88X150 VALVE IN OUT BBL7"/>
    <s v="Packaging"/>
    <s v=""/>
    <s v=""/>
    <s v=""/>
    <s v=""/>
    <x v="2"/>
    <m/>
    <m/>
    <m/>
    <n v="443"/>
    <n v="389"/>
    <n v="360"/>
    <n v="408"/>
    <n v="436"/>
    <n v="408"/>
    <n v="316"/>
    <n v="298"/>
    <n v="289"/>
    <n v="288"/>
    <n v="268"/>
    <n v="286"/>
  </r>
  <r>
    <x v="34"/>
    <s v="BB 88X88X150 VALVE IN OUT BBL7"/>
    <s v="Packaging"/>
    <s v=""/>
    <s v=""/>
    <s v=""/>
    <s v=""/>
    <x v="3"/>
    <m/>
    <m/>
    <n v="1018"/>
    <n v="575"/>
    <n v="1170"/>
    <n v="1170"/>
    <n v="1170"/>
    <n v="1170"/>
    <n v="1170"/>
    <n v="1170"/>
    <n v="1170"/>
    <n v="1170"/>
    <n v="1170"/>
    <n v="1170"/>
    <n v="1170"/>
  </r>
  <r>
    <x v="34"/>
    <s v="BB 88X88X150 VALVE IN OUT BBL7"/>
    <s v="Packaging"/>
    <s v=""/>
    <s v=""/>
    <s v=""/>
    <s v=""/>
    <x v="4"/>
    <n v="1169.292954585173"/>
    <n v="3.3496098006736874"/>
    <m/>
    <n v="1169.292954585173"/>
    <n v="1169.292954585173"/>
    <n v="1169.292954585173"/>
    <n v="1169.292954585173"/>
    <n v="1169.292954585173"/>
    <n v="1169.292954585173"/>
    <n v="1169.292954585173"/>
    <n v="1169.292954585173"/>
    <n v="1169.292954585173"/>
    <n v="1169.292954585173"/>
    <n v="1169.292954585173"/>
    <n v="1169.292954585173"/>
  </r>
  <r>
    <x v="34"/>
    <s v="BB 88X88X150 VALVE IN OUT BBL7"/>
    <s v="Packaging"/>
    <s v=""/>
    <s v=""/>
    <s v=""/>
    <s v=""/>
    <x v="5"/>
    <n v="1"/>
    <m/>
    <m/>
    <m/>
    <n v="984"/>
    <n v="360"/>
    <n v="408"/>
    <n v="436"/>
    <n v="408"/>
    <n v="316"/>
    <n v="298"/>
    <n v="289"/>
    <n v="288"/>
    <n v="268"/>
    <n v="286"/>
  </r>
  <r>
    <x v="34"/>
    <s v="BB 88X88X150 VALVE IN OUT BBL7"/>
    <s v="Packaging"/>
    <s v=""/>
    <s v=""/>
    <s v=""/>
    <s v=""/>
    <x v="6"/>
    <n v="1"/>
    <m/>
    <m/>
    <n v="984"/>
    <n v="360"/>
    <n v="408"/>
    <n v="436"/>
    <n v="408"/>
    <n v="316"/>
    <n v="298"/>
    <n v="289"/>
    <n v="288"/>
    <n v="268"/>
    <n v="286"/>
    <m/>
  </r>
  <r>
    <x v="35"/>
    <s v="BB L8 (+DISCHARGE SPOUT)180*87*87 (INT)"/>
    <s v="Packaging"/>
    <s v=""/>
    <s v=""/>
    <s v=""/>
    <s v=""/>
    <x v="1"/>
    <s v="600003804"/>
    <m/>
    <m/>
    <n v="3"/>
    <n v="2"/>
    <n v="3"/>
    <n v="2"/>
    <n v="2"/>
    <n v="3"/>
    <n v="3"/>
    <n v="4"/>
    <n v="2"/>
    <n v="3"/>
    <n v="3"/>
    <n v="3"/>
  </r>
  <r>
    <x v="35"/>
    <s v="BB L8 (+DISCHARGE SPOUT)180*87*87 (INT)"/>
    <s v="Packaging"/>
    <s v=""/>
    <s v=""/>
    <s v=""/>
    <s v=""/>
    <x v="1"/>
    <s v="600004610"/>
    <m/>
    <m/>
    <n v="8"/>
    <n v="87.000000000000014"/>
    <n v="44"/>
    <n v="0"/>
    <n v="0"/>
    <n v="0"/>
    <n v="0"/>
    <n v="0"/>
    <n v="162"/>
    <n v="161"/>
    <n v="162"/>
    <n v="161"/>
  </r>
  <r>
    <x v="35"/>
    <s v="BB L8 (+DISCHARGE SPOUT)180*87*87 (INT)"/>
    <s v="Packaging"/>
    <s v=""/>
    <s v=""/>
    <s v=""/>
    <s v=""/>
    <x v="1"/>
    <s v="600004611"/>
    <m/>
    <m/>
    <n v="115"/>
    <n v="85"/>
    <n v="51"/>
    <n v="58"/>
    <n v="57"/>
    <n v="15"/>
    <n v="16"/>
    <n v="21"/>
    <n v="25"/>
    <n v="33"/>
    <n v="44"/>
    <n v="43"/>
  </r>
  <r>
    <x v="35"/>
    <s v="BB L8 (+DISCHARGE SPOUT)180*87*87 (INT)"/>
    <s v="Packaging"/>
    <s v=""/>
    <s v=""/>
    <s v=""/>
    <s v=""/>
    <x v="2"/>
    <m/>
    <m/>
    <m/>
    <n v="126"/>
    <n v="174"/>
    <n v="98"/>
    <n v="60"/>
    <n v="59"/>
    <n v="18"/>
    <n v="19"/>
    <n v="25"/>
    <n v="189"/>
    <n v="197"/>
    <n v="209"/>
    <n v="207"/>
  </r>
  <r>
    <x v="35"/>
    <s v="BB L8 (+DISCHARGE SPOUT)180*87*87 (INT)"/>
    <s v="Packaging"/>
    <s v=""/>
    <s v=""/>
    <s v=""/>
    <s v=""/>
    <x v="3"/>
    <m/>
    <m/>
    <n v="513"/>
    <n v="387"/>
    <n v="327"/>
    <n v="327"/>
    <n v="327"/>
    <n v="327"/>
    <n v="327"/>
    <n v="327"/>
    <n v="327"/>
    <n v="327"/>
    <n v="327"/>
    <n v="327"/>
    <n v="327"/>
  </r>
  <r>
    <x v="35"/>
    <s v="BB L8 (+DISCHARGE SPOUT)180*87*87 (INT)"/>
    <s v="Packaging"/>
    <s v=""/>
    <s v=""/>
    <s v=""/>
    <s v=""/>
    <x v="4"/>
    <n v="326.95641547839955"/>
    <n v="2.8410405400005754"/>
    <m/>
    <n v="326.95641547839955"/>
    <n v="326.95641547839955"/>
    <n v="326.95641547839955"/>
    <n v="326.95641547839955"/>
    <n v="326.95641547839955"/>
    <n v="326.95641547839955"/>
    <n v="326.95641547839955"/>
    <n v="326.95641547839955"/>
    <n v="326.95641547839955"/>
    <n v="326.95641547839955"/>
    <n v="326.95641547839955"/>
    <n v="326.95641547839955"/>
  </r>
  <r>
    <x v="35"/>
    <s v="BB L8 (+DISCHARGE SPOUT)180*87*87 (INT)"/>
    <s v="Packaging"/>
    <s v=""/>
    <s v=""/>
    <s v=""/>
    <s v=""/>
    <x v="5"/>
    <n v="1"/>
    <m/>
    <m/>
    <m/>
    <n v="114"/>
    <n v="98"/>
    <n v="60"/>
    <n v="59"/>
    <n v="18"/>
    <n v="19"/>
    <n v="25"/>
    <n v="189"/>
    <n v="197"/>
    <n v="209"/>
    <n v="207"/>
  </r>
  <r>
    <x v="35"/>
    <s v="BB L8 (+DISCHARGE SPOUT)180*87*87 (INT)"/>
    <s v="Packaging"/>
    <s v=""/>
    <s v=""/>
    <s v=""/>
    <s v=""/>
    <x v="6"/>
    <n v="1"/>
    <m/>
    <m/>
    <n v="114"/>
    <n v="98"/>
    <n v="60"/>
    <n v="59"/>
    <n v="18"/>
    <n v="19"/>
    <n v="25"/>
    <n v="189"/>
    <n v="197"/>
    <n v="209"/>
    <n v="207"/>
    <m/>
  </r>
  <r>
    <x v="36"/>
    <s v="PALLET CP1 120X100"/>
    <s v="Packaging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36"/>
    <s v="PALLET CP1 120X100"/>
    <s v="Packaging"/>
    <s v=""/>
    <s v=""/>
    <s v=""/>
    <s v=""/>
    <x v="3"/>
    <m/>
    <m/>
    <n v="0"/>
    <n v="0"/>
    <n v="1"/>
    <n v="1"/>
    <n v="1"/>
    <n v="1"/>
    <n v="1"/>
    <n v="1"/>
    <n v="1"/>
    <n v="1"/>
    <n v="1"/>
    <n v="1"/>
    <n v="1"/>
  </r>
  <r>
    <x v="36"/>
    <s v="PALLET CP1 120X100"/>
    <s v="Packaging"/>
    <s v=""/>
    <s v=""/>
    <s v=""/>
    <s v=""/>
    <x v="4"/>
    <n v="0.24444387653481828"/>
    <n v="0"/>
    <m/>
    <n v="0.24444387653481828"/>
    <n v="0.24444387653481828"/>
    <n v="0.24444387653481828"/>
    <n v="0.24444387653481828"/>
    <n v="0.24444387653481828"/>
    <n v="0.24444387653481828"/>
    <n v="0.24444387653481828"/>
    <n v="0.24444387653481828"/>
    <n v="0.24444387653481828"/>
    <n v="0.24444387653481828"/>
    <n v="0.24444387653481828"/>
    <n v="0.24444387653481828"/>
  </r>
  <r>
    <x v="36"/>
    <s v="PALLET CP1 120X100"/>
    <s v="Packaging"/>
    <s v=""/>
    <s v=""/>
    <s v=""/>
    <s v=""/>
    <x v="5"/>
    <n v="1"/>
    <m/>
    <m/>
    <m/>
    <n v="1"/>
    <n v="0"/>
    <n v="0"/>
    <n v="0"/>
    <n v="0"/>
    <n v="0"/>
    <n v="0"/>
    <n v="0"/>
    <n v="0"/>
    <n v="0"/>
    <n v="0"/>
  </r>
  <r>
    <x v="36"/>
    <s v="PALLET CP1 120X100"/>
    <s v="Packaging"/>
    <s v=""/>
    <s v=""/>
    <s v=""/>
    <s v=""/>
    <x v="6"/>
    <n v="1"/>
    <m/>
    <m/>
    <n v="1"/>
    <n v="0"/>
    <n v="0"/>
    <n v="0"/>
    <n v="0"/>
    <n v="0"/>
    <n v="0"/>
    <n v="0"/>
    <n v="0"/>
    <n v="0"/>
    <n v="0"/>
    <m/>
  </r>
  <r>
    <x v="37"/>
    <s v="PALLET HT CP1 120X100 RECON"/>
    <s v="Packaging"/>
    <s v=""/>
    <s v=""/>
    <s v=""/>
    <s v=""/>
    <x v="1"/>
    <s v="600003804"/>
    <m/>
    <m/>
    <n v="3"/>
    <n v="2"/>
    <n v="3"/>
    <n v="2"/>
    <n v="2"/>
    <n v="3"/>
    <n v="3"/>
    <n v="4"/>
    <n v="2"/>
    <n v="3"/>
    <n v="3"/>
    <n v="3"/>
  </r>
  <r>
    <x v="37"/>
    <s v="PALLET HT CP1 120X100 RECON"/>
    <s v="Packaging"/>
    <s v=""/>
    <s v=""/>
    <s v=""/>
    <s v=""/>
    <x v="1"/>
    <s v="600003806"/>
    <m/>
    <m/>
    <n v="0"/>
    <n v="0"/>
    <n v="0"/>
    <n v="0"/>
    <n v="0"/>
    <n v="0"/>
    <n v="12"/>
    <n v="15"/>
    <n v="20"/>
    <n v="21"/>
    <n v="21"/>
    <n v="21"/>
  </r>
  <r>
    <x v="37"/>
    <s v="PALLET HT CP1 120X100 RECON"/>
    <s v="Packaging"/>
    <s v=""/>
    <s v=""/>
    <s v=""/>
    <s v=""/>
    <x v="1"/>
    <s v="600003808"/>
    <m/>
    <m/>
    <n v="0"/>
    <n v="0"/>
    <n v="0"/>
    <n v="0"/>
    <n v="0"/>
    <n v="0"/>
    <n v="0"/>
    <n v="0"/>
    <n v="0"/>
    <n v="0"/>
    <n v="0"/>
    <n v="0"/>
  </r>
  <r>
    <x v="37"/>
    <s v="PALLET HT CP1 120X100 RECON"/>
    <s v="Packaging"/>
    <s v=""/>
    <s v=""/>
    <s v=""/>
    <s v=""/>
    <x v="1"/>
    <s v="600003815"/>
    <m/>
    <m/>
    <n v="18"/>
    <n v="26"/>
    <n v="27"/>
    <n v="51.000000000000007"/>
    <n v="76"/>
    <n v="57"/>
    <n v="53.000000000000007"/>
    <n v="52"/>
    <n v="54"/>
    <n v="54"/>
    <n v="55"/>
    <n v="54"/>
  </r>
  <r>
    <x v="37"/>
    <s v="PALLET HT CP1 120X100 RECON"/>
    <s v="Packaging"/>
    <s v=""/>
    <s v=""/>
    <s v=""/>
    <s v=""/>
    <x v="1"/>
    <s v="600003816"/>
    <m/>
    <m/>
    <n v="128"/>
    <n v="90"/>
    <n v="84"/>
    <n v="163"/>
    <n v="251"/>
    <n v="171"/>
    <n v="172"/>
    <n v="171"/>
    <n v="172"/>
    <n v="172"/>
    <n v="172"/>
    <n v="173"/>
  </r>
  <r>
    <x v="37"/>
    <s v="PALLET HT CP1 120X100 RECON"/>
    <s v="Packaging"/>
    <s v=""/>
    <s v=""/>
    <s v=""/>
    <s v=""/>
    <x v="1"/>
    <s v="600003819"/>
    <m/>
    <m/>
    <n v="54"/>
    <n v="34"/>
    <n v="25"/>
    <n v="50"/>
    <n v="75"/>
    <n v="58.000000000000007"/>
    <n v="58.000000000000007"/>
    <n v="61.000000000000007"/>
    <n v="61.000000000000007"/>
    <n v="62"/>
    <n v="62"/>
    <n v="62"/>
  </r>
  <r>
    <x v="37"/>
    <s v="PALLET HT CP1 120X100 RECON"/>
    <s v="Packaging"/>
    <s v=""/>
    <s v=""/>
    <s v=""/>
    <s v=""/>
    <x v="1"/>
    <s v="600003823"/>
    <m/>
    <m/>
    <n v="5"/>
    <n v="5"/>
    <n v="5"/>
    <n v="12.000000000000002"/>
    <n v="17"/>
    <n v="24.000000000000004"/>
    <n v="23.000000000000004"/>
    <n v="23.000000000000004"/>
    <n v="23.000000000000004"/>
    <n v="23.000000000000004"/>
    <n v="24.000000000000004"/>
    <n v="24.000000000000004"/>
  </r>
  <r>
    <x v="37"/>
    <s v="PALLET HT CP1 120X100 RECON"/>
    <s v="Packaging"/>
    <s v=""/>
    <s v=""/>
    <s v=""/>
    <s v=""/>
    <x v="1"/>
    <s v="600004441"/>
    <m/>
    <m/>
    <n v="99"/>
    <n v="116"/>
    <n v="100"/>
    <n v="129"/>
    <n v="98"/>
    <n v="134"/>
    <n v="27"/>
    <n v="27"/>
    <n v="32"/>
    <n v="30"/>
    <n v="34"/>
    <n v="23"/>
  </r>
  <r>
    <x v="37"/>
    <s v="PALLET HT CP1 120X100 RECON"/>
    <s v="Packaging"/>
    <s v=""/>
    <s v=""/>
    <s v=""/>
    <s v=""/>
    <x v="1"/>
    <s v="600004611"/>
    <m/>
    <m/>
    <n v="115"/>
    <n v="85"/>
    <n v="51"/>
    <n v="58"/>
    <n v="57"/>
    <n v="15"/>
    <n v="16"/>
    <n v="21"/>
    <n v="25"/>
    <n v="33"/>
    <n v="44"/>
    <n v="43"/>
  </r>
  <r>
    <x v="37"/>
    <s v="PALLET HT CP1 120X100 RECON"/>
    <s v="Packaging"/>
    <s v=""/>
    <s v=""/>
    <s v=""/>
    <s v=""/>
    <x v="1"/>
    <s v="600004645"/>
    <m/>
    <m/>
    <n v="48"/>
    <n v="52"/>
    <n v="32"/>
    <n v="81"/>
    <n v="64"/>
    <n v="42"/>
    <n v="107.00000000000001"/>
    <n v="58"/>
    <n v="101"/>
    <n v="102"/>
    <n v="106"/>
    <n v="103"/>
  </r>
  <r>
    <x v="37"/>
    <s v="PALLET HT CP1 120X100 RECON"/>
    <s v="Packaging"/>
    <s v=""/>
    <s v=""/>
    <s v=""/>
    <s v=""/>
    <x v="1"/>
    <s v="600004646"/>
    <m/>
    <m/>
    <n v="25"/>
    <n v="38"/>
    <n v="42"/>
    <n v="57"/>
    <n v="71"/>
    <n v="64"/>
    <n v="54"/>
    <n v="55"/>
    <n v="48"/>
    <n v="51"/>
    <n v="48"/>
    <n v="48"/>
  </r>
  <r>
    <x v="37"/>
    <s v="PALLET HT CP1 120X100 RECON"/>
    <s v="Packaging"/>
    <s v=""/>
    <s v=""/>
    <s v=""/>
    <s v=""/>
    <x v="1"/>
    <s v="600004694"/>
    <m/>
    <m/>
    <n v="0"/>
    <n v="0"/>
    <n v="0"/>
    <n v="2"/>
    <n v="2.9999999999999996"/>
    <n v="2"/>
    <n v="2.9999999999999996"/>
    <n v="2"/>
    <n v="2"/>
    <n v="2.9999999999999996"/>
    <n v="2"/>
    <n v="2.9999999999999996"/>
  </r>
  <r>
    <x v="37"/>
    <s v="PALLET HT CP1 120X100 RECON"/>
    <s v="Packaging"/>
    <s v=""/>
    <s v=""/>
    <s v=""/>
    <s v=""/>
    <x v="1"/>
    <s v="600004700"/>
    <m/>
    <m/>
    <n v="23.999999999999996"/>
    <n v="23.999999999999996"/>
    <n v="23.999999999999996"/>
    <n v="25"/>
    <n v="27.999999999999996"/>
    <n v="23.999999999999996"/>
    <n v="22.999999999999996"/>
    <n v="23.999999999999996"/>
    <n v="32"/>
    <n v="32"/>
    <n v="32"/>
    <n v="32"/>
  </r>
  <r>
    <x v="37"/>
    <s v="PALLET HT CP1 120X100 RECON"/>
    <s v="Packaging"/>
    <s v=""/>
    <s v=""/>
    <s v=""/>
    <s v=""/>
    <x v="1"/>
    <s v="600004705"/>
    <m/>
    <m/>
    <n v="56"/>
    <n v="14"/>
    <n v="24"/>
    <n v="17"/>
    <n v="24"/>
    <n v="5"/>
    <n v="30"/>
    <n v="6"/>
    <n v="6"/>
    <n v="29"/>
    <n v="21"/>
    <n v="15"/>
  </r>
  <r>
    <x v="37"/>
    <s v="PALLET HT CP1 120X100 RECON"/>
    <s v="Packaging"/>
    <s v=""/>
    <s v=""/>
    <s v=""/>
    <s v=""/>
    <x v="1"/>
    <s v="600004710"/>
    <m/>
    <m/>
    <n v="18"/>
    <n v="11"/>
    <n v="17"/>
    <n v="10"/>
    <n v="13"/>
    <n v="16"/>
    <n v="14"/>
    <n v="14"/>
    <n v="15"/>
    <n v="15"/>
    <n v="12"/>
    <n v="12"/>
  </r>
  <r>
    <x v="37"/>
    <s v="PALLET HT CP1 120X100 RECON"/>
    <s v="Packaging"/>
    <s v=""/>
    <s v=""/>
    <s v=""/>
    <s v=""/>
    <x v="1"/>
    <s v="600004714"/>
    <m/>
    <m/>
    <n v="139"/>
    <n v="151"/>
    <n v="138"/>
    <n v="142"/>
    <n v="133"/>
    <n v="146"/>
    <n v="150"/>
    <n v="144"/>
    <n v="178"/>
    <n v="178"/>
    <n v="178"/>
    <n v="178"/>
  </r>
  <r>
    <x v="37"/>
    <s v="PALLET HT CP1 120X100 RECON"/>
    <s v="Packaging"/>
    <s v=""/>
    <s v=""/>
    <s v=""/>
    <s v=""/>
    <x v="1"/>
    <s v="600004715"/>
    <m/>
    <m/>
    <n v="79"/>
    <n v="89"/>
    <n v="69"/>
    <n v="84"/>
    <n v="92"/>
    <n v="110"/>
    <n v="94"/>
    <n v="70"/>
    <n v="59"/>
    <n v="58"/>
    <n v="59"/>
    <n v="58"/>
  </r>
  <r>
    <x v="37"/>
    <s v="PALLET HT CP1 120X100 RECON"/>
    <s v="Packaging"/>
    <s v=""/>
    <s v=""/>
    <s v=""/>
    <s v=""/>
    <x v="1"/>
    <s v="600004722"/>
    <m/>
    <m/>
    <n v="43"/>
    <n v="32"/>
    <n v="24"/>
    <n v="32"/>
    <n v="48"/>
    <n v="24"/>
    <n v="24"/>
    <n v="24"/>
    <n v="24"/>
    <n v="24"/>
    <n v="24"/>
    <n v="24"/>
  </r>
  <r>
    <x v="37"/>
    <s v="PALLET HT CP1 120X100 RECON"/>
    <s v="Packaging"/>
    <s v=""/>
    <s v=""/>
    <s v=""/>
    <s v=""/>
    <x v="1"/>
    <s v="600004744"/>
    <m/>
    <m/>
    <n v="30"/>
    <n v="8"/>
    <n v="22"/>
    <n v="10"/>
    <n v="22"/>
    <n v="21"/>
    <n v="32"/>
    <n v="21"/>
    <n v="28"/>
    <n v="27"/>
    <n v="28"/>
    <n v="28"/>
  </r>
  <r>
    <x v="37"/>
    <s v="PALLET HT CP1 120X100 RECON"/>
    <s v="Packaging"/>
    <s v=""/>
    <s v=""/>
    <s v=""/>
    <s v=""/>
    <x v="1"/>
    <s v="600004747"/>
    <m/>
    <m/>
    <n v="44"/>
    <n v="28"/>
    <n v="27"/>
    <n v="28"/>
    <n v="26"/>
    <n v="20"/>
    <n v="20"/>
    <n v="20"/>
    <n v="25"/>
    <n v="24"/>
    <n v="25"/>
    <n v="18"/>
  </r>
  <r>
    <x v="37"/>
    <s v="PALLET HT CP1 120X100 RECON"/>
    <s v="Packaging"/>
    <s v=""/>
    <s v=""/>
    <s v=""/>
    <s v=""/>
    <x v="1"/>
    <s v="600004749"/>
    <m/>
    <m/>
    <n v="0"/>
    <n v="0"/>
    <n v="8.9999999999999982"/>
    <n v="0"/>
    <n v="10"/>
    <n v="12"/>
    <n v="21"/>
    <n v="11"/>
    <n v="24.999999999999996"/>
    <n v="24"/>
    <n v="24.999999999999996"/>
    <n v="24"/>
  </r>
  <r>
    <x v="37"/>
    <s v="PALLET HT CP1 120X100 RECON"/>
    <s v="Packaging"/>
    <s v=""/>
    <s v=""/>
    <s v=""/>
    <s v=""/>
    <x v="1"/>
    <s v="600005117"/>
    <m/>
    <m/>
    <n v="13.999999999999998"/>
    <n v="13"/>
    <n v="13"/>
    <n v="9"/>
    <n v="9"/>
    <n v="20"/>
    <n v="17"/>
    <n v="17"/>
    <n v="22"/>
    <n v="21"/>
    <n v="21"/>
    <n v="21"/>
  </r>
  <r>
    <x v="37"/>
    <s v="PALLET HT CP1 120X100 RECON"/>
    <s v="Packaging"/>
    <s v=""/>
    <s v=""/>
    <s v=""/>
    <s v=""/>
    <x v="1"/>
    <s v="600005121"/>
    <m/>
    <m/>
    <n v="0"/>
    <n v="0"/>
    <n v="16"/>
    <n v="18"/>
    <n v="18"/>
    <n v="34"/>
    <n v="31.000000000000004"/>
    <n v="31.000000000000004"/>
    <n v="38"/>
    <n v="38"/>
    <n v="37"/>
    <n v="38"/>
  </r>
  <r>
    <x v="37"/>
    <s v="PALLET HT CP1 120X100 RECON"/>
    <s v="Packaging"/>
    <s v=""/>
    <s v=""/>
    <s v=""/>
    <s v=""/>
    <x v="1"/>
    <s v="600005122"/>
    <m/>
    <m/>
    <n v="69"/>
    <n v="46"/>
    <n v="46"/>
    <n v="46"/>
    <n v="43"/>
    <n v="52"/>
    <n v="52"/>
    <n v="52"/>
    <n v="52"/>
    <n v="52"/>
    <n v="53"/>
    <n v="52"/>
  </r>
  <r>
    <x v="37"/>
    <s v="PALLET HT CP1 120X100 RECON"/>
    <s v="Packaging"/>
    <s v=""/>
    <s v=""/>
    <s v=""/>
    <s v=""/>
    <x v="1"/>
    <s v="600008400"/>
    <m/>
    <m/>
    <n v="22"/>
    <n v="23"/>
    <n v="23"/>
    <n v="23"/>
    <n v="23"/>
    <n v="22"/>
    <n v="12"/>
    <n v="12"/>
    <n v="7"/>
    <n v="5"/>
    <n v="7"/>
    <n v="6"/>
  </r>
  <r>
    <x v="37"/>
    <s v="PALLET HT CP1 120X100 RECON"/>
    <s v="Packaging"/>
    <s v=""/>
    <s v=""/>
    <s v=""/>
    <s v=""/>
    <x v="1"/>
    <s v="600008402"/>
    <m/>
    <m/>
    <n v="32"/>
    <n v="17"/>
    <n v="65"/>
    <n v="47"/>
    <n v="45"/>
    <n v="44"/>
    <n v="64"/>
    <n v="45"/>
    <n v="59"/>
    <n v="60"/>
    <n v="60"/>
    <n v="60"/>
  </r>
  <r>
    <x v="37"/>
    <s v="PALLET HT CP1 120X100 RECON"/>
    <s v="Packaging"/>
    <s v=""/>
    <s v=""/>
    <s v=""/>
    <s v=""/>
    <x v="1"/>
    <s v="600008696"/>
    <m/>
    <m/>
    <n v="0"/>
    <n v="0"/>
    <n v="0"/>
    <n v="0"/>
    <n v="0"/>
    <n v="0"/>
    <n v="0"/>
    <n v="0"/>
    <n v="1"/>
    <n v="1"/>
    <n v="2"/>
    <n v="1"/>
  </r>
  <r>
    <x v="37"/>
    <s v="PALLET HT CP1 120X100 RECON"/>
    <s v="Packaging"/>
    <s v=""/>
    <s v=""/>
    <s v=""/>
    <s v=""/>
    <x v="1"/>
    <s v="600008971"/>
    <m/>
    <m/>
    <n v="0"/>
    <n v="0"/>
    <n v="0"/>
    <n v="0"/>
    <n v="0"/>
    <n v="0"/>
    <n v="0"/>
    <n v="0"/>
    <n v="0"/>
    <n v="0"/>
    <n v="0"/>
    <n v="0"/>
  </r>
  <r>
    <x v="37"/>
    <s v="PALLET HT CP1 120X100 RECON"/>
    <s v="Packaging"/>
    <s v=""/>
    <s v=""/>
    <s v=""/>
    <s v=""/>
    <x v="1"/>
    <s v="600009121"/>
    <m/>
    <m/>
    <n v="8"/>
    <n v="4"/>
    <n v="4"/>
    <n v="4"/>
    <n v="3"/>
    <n v="4"/>
    <n v="4"/>
    <n v="4"/>
    <n v="18"/>
    <n v="19"/>
    <n v="18"/>
    <n v="19"/>
  </r>
  <r>
    <x v="37"/>
    <s v="PALLET HT CP1 120X100 RECON"/>
    <s v="Packaging"/>
    <s v=""/>
    <s v=""/>
    <s v=""/>
    <s v=""/>
    <x v="1"/>
    <s v="600010264"/>
    <m/>
    <m/>
    <n v="46"/>
    <n v="31.000000000000004"/>
    <n v="33"/>
    <n v="32"/>
    <n v="32"/>
    <n v="16"/>
    <n v="17"/>
    <n v="17"/>
    <n v="16"/>
    <n v="17"/>
    <n v="17"/>
    <n v="16"/>
  </r>
  <r>
    <x v="37"/>
    <s v="PALLET HT CP1 120X100 RECON"/>
    <s v="Packaging"/>
    <s v=""/>
    <s v=""/>
    <s v=""/>
    <s v=""/>
    <x v="1"/>
    <s v="600010301"/>
    <m/>
    <m/>
    <n v="26"/>
    <n v="5"/>
    <n v="7"/>
    <n v="2"/>
    <n v="15"/>
    <n v="4"/>
    <n v="6"/>
    <n v="3"/>
    <n v="6"/>
    <n v="5"/>
    <n v="6"/>
    <n v="6"/>
  </r>
  <r>
    <x v="37"/>
    <s v="PALLET HT CP1 120X100 RECON"/>
    <s v="Packaging"/>
    <s v=""/>
    <s v=""/>
    <s v=""/>
    <s v=""/>
    <x v="1"/>
    <s v="600010770"/>
    <m/>
    <m/>
    <n v="19"/>
    <n v="28.000000000000004"/>
    <n v="17"/>
    <n v="28.000000000000004"/>
    <n v="17"/>
    <n v="22"/>
    <n v="12"/>
    <n v="12"/>
    <n v="17"/>
    <n v="16"/>
    <n v="16"/>
    <n v="16"/>
  </r>
  <r>
    <x v="37"/>
    <s v="PALLET HT CP1 120X100 RECON"/>
    <s v="Packaging"/>
    <s v=""/>
    <s v=""/>
    <s v=""/>
    <s v=""/>
    <x v="1"/>
    <s v="600010772"/>
    <m/>
    <m/>
    <n v="54"/>
    <n v="49"/>
    <n v="47"/>
    <n v="50"/>
    <n v="70"/>
    <n v="40"/>
    <n v="41"/>
    <n v="24"/>
    <n v="39"/>
    <n v="59"/>
    <n v="39"/>
    <n v="39"/>
  </r>
  <r>
    <x v="37"/>
    <s v="PALLET HT CP1 120X100 RECON"/>
    <s v="Packaging"/>
    <s v=""/>
    <s v=""/>
    <s v=""/>
    <s v=""/>
    <x v="1"/>
    <s v="600010779"/>
    <m/>
    <m/>
    <n v="34"/>
    <n v="50"/>
    <n v="60"/>
    <n v="60"/>
    <n v="59"/>
    <n v="76"/>
    <n v="76"/>
    <n v="77"/>
    <n v="76"/>
    <n v="77"/>
    <n v="76"/>
    <n v="76"/>
  </r>
  <r>
    <x v="37"/>
    <s v="PALLET HT CP1 120X100 RECON"/>
    <s v="Packaging"/>
    <s v=""/>
    <s v=""/>
    <s v=""/>
    <s v=""/>
    <x v="1"/>
    <s v="600010790"/>
    <m/>
    <m/>
    <n v="48"/>
    <n v="23"/>
    <n v="26"/>
    <n v="25"/>
    <n v="25"/>
    <n v="27"/>
    <n v="27"/>
    <n v="28"/>
    <n v="27"/>
    <n v="27"/>
    <n v="28"/>
    <n v="27"/>
  </r>
  <r>
    <x v="37"/>
    <s v="PALLET HT CP1 120X100 RECON"/>
    <s v="Packaging"/>
    <s v=""/>
    <s v=""/>
    <s v=""/>
    <s v=""/>
    <x v="1"/>
    <s v="600010802"/>
    <m/>
    <m/>
    <n v="7"/>
    <n v="40"/>
    <n v="27"/>
    <n v="25"/>
    <n v="26.000000000000004"/>
    <n v="28"/>
    <n v="30"/>
    <n v="30"/>
    <n v="34"/>
    <n v="39"/>
    <n v="33"/>
    <n v="25"/>
  </r>
  <r>
    <x v="37"/>
    <s v="PALLET HT CP1 120X100 RECON"/>
    <s v="Packaging"/>
    <s v=""/>
    <s v=""/>
    <s v=""/>
    <s v=""/>
    <x v="1"/>
    <s v="600010896"/>
    <m/>
    <m/>
    <n v="47"/>
    <n v="73"/>
    <n v="50"/>
    <n v="54"/>
    <n v="75"/>
    <n v="24"/>
    <n v="23"/>
    <n v="24"/>
    <n v="33"/>
    <n v="34"/>
    <n v="34"/>
    <n v="34"/>
  </r>
  <r>
    <x v="37"/>
    <s v="PALLET HT CP1 120X100 RECON"/>
    <s v="Packaging"/>
    <s v=""/>
    <s v=""/>
    <s v=""/>
    <s v=""/>
    <x v="1"/>
    <s v="600010940"/>
    <m/>
    <m/>
    <n v="0"/>
    <n v="0"/>
    <n v="0"/>
    <n v="0"/>
    <n v="0"/>
    <n v="0"/>
    <n v="0"/>
    <n v="0"/>
    <n v="0"/>
    <n v="0"/>
    <n v="0"/>
    <n v="0"/>
  </r>
  <r>
    <x v="37"/>
    <s v="PALLET HT CP1 120X100 RECON"/>
    <s v="Packaging"/>
    <s v=""/>
    <s v=""/>
    <s v=""/>
    <s v=""/>
    <x v="1"/>
    <s v="600011105"/>
    <m/>
    <m/>
    <n v="26"/>
    <n v="0"/>
    <n v="0"/>
    <n v="0"/>
    <n v="0"/>
    <n v="0"/>
    <n v="0"/>
    <n v="0"/>
    <n v="22"/>
    <n v="21"/>
    <n v="21"/>
    <n v="21"/>
  </r>
  <r>
    <x v="37"/>
    <s v="PALLET HT CP1 120X100 RECON"/>
    <s v="Packaging"/>
    <s v=""/>
    <s v=""/>
    <s v=""/>
    <s v=""/>
    <x v="1"/>
    <s v="600013550"/>
    <m/>
    <m/>
    <n v="38"/>
    <n v="56"/>
    <n v="59"/>
    <n v="58"/>
    <n v="59"/>
    <n v="55"/>
    <n v="55"/>
    <n v="55"/>
    <n v="55"/>
    <n v="55"/>
    <n v="31"/>
    <n v="55"/>
  </r>
  <r>
    <x v="37"/>
    <s v="PALLET HT CP1 120X100 RECON"/>
    <s v="Packaging"/>
    <s v=""/>
    <s v=""/>
    <s v=""/>
    <s v=""/>
    <x v="1"/>
    <s v="600014547"/>
    <m/>
    <m/>
    <n v="52"/>
    <n v="19"/>
    <n v="19"/>
    <n v="18"/>
    <n v="19"/>
    <n v="18"/>
    <n v="17"/>
    <n v="17"/>
    <n v="22"/>
    <n v="21"/>
    <n v="22"/>
    <n v="22"/>
  </r>
  <r>
    <x v="37"/>
    <s v="PALLET HT CP1 120X100 RECON"/>
    <s v="Packaging"/>
    <s v=""/>
    <s v=""/>
    <s v=""/>
    <s v=""/>
    <x v="1"/>
    <s v="600015391"/>
    <m/>
    <m/>
    <n v="6"/>
    <n v="0"/>
    <n v="0"/>
    <n v="0"/>
    <n v="0"/>
    <n v="0"/>
    <n v="0"/>
    <n v="0"/>
    <n v="11"/>
    <n v="12"/>
    <n v="11"/>
    <n v="11"/>
  </r>
  <r>
    <x v="37"/>
    <s v="PALLET HT CP1 120X100 RECON"/>
    <s v="Packaging"/>
    <s v=""/>
    <s v=""/>
    <s v=""/>
    <s v=""/>
    <x v="1"/>
    <s v="600016284"/>
    <m/>
    <m/>
    <n v="33"/>
    <n v="6"/>
    <n v="9"/>
    <n v="8"/>
    <n v="8"/>
    <n v="8"/>
    <n v="8"/>
    <n v="8"/>
    <n v="8"/>
    <n v="8"/>
    <n v="8"/>
    <n v="1"/>
  </r>
  <r>
    <x v="37"/>
    <s v="PALLET HT CP1 120X100 RECON"/>
    <s v="Packaging"/>
    <s v=""/>
    <s v=""/>
    <s v=""/>
    <s v=""/>
    <x v="1"/>
    <s v="600016304"/>
    <m/>
    <m/>
    <n v="0"/>
    <n v="0"/>
    <n v="0"/>
    <n v="0"/>
    <n v="2"/>
    <n v="3"/>
    <n v="3"/>
    <n v="3"/>
    <n v="4"/>
    <n v="2"/>
    <n v="4"/>
    <n v="3"/>
  </r>
  <r>
    <x v="37"/>
    <s v="PALLET HT CP1 120X100 RECON"/>
    <s v="Packaging"/>
    <s v=""/>
    <s v=""/>
    <s v=""/>
    <s v=""/>
    <x v="1"/>
    <s v="600016328"/>
    <m/>
    <m/>
    <n v="0"/>
    <n v="0"/>
    <n v="0"/>
    <n v="0"/>
    <n v="0"/>
    <n v="0"/>
    <n v="0"/>
    <n v="0"/>
    <n v="0"/>
    <n v="0"/>
    <n v="0"/>
    <n v="0"/>
  </r>
  <r>
    <x v="37"/>
    <s v="PALLET HT CP1 120X100 RECON"/>
    <s v="Packaging"/>
    <s v=""/>
    <s v=""/>
    <s v=""/>
    <s v=""/>
    <x v="1"/>
    <s v="600016755"/>
    <m/>
    <m/>
    <n v="0"/>
    <n v="20"/>
    <n v="20"/>
    <n v="0"/>
    <n v="20"/>
    <n v="20"/>
    <n v="0"/>
    <n v="0"/>
    <n v="1"/>
    <n v="1"/>
    <n v="1"/>
    <n v="1"/>
  </r>
  <r>
    <x v="37"/>
    <s v="PALLET HT CP1 120X100 RECON"/>
    <s v="Packaging"/>
    <s v=""/>
    <s v=""/>
    <s v=""/>
    <s v=""/>
    <x v="1"/>
    <s v="600017073"/>
    <m/>
    <m/>
    <n v="11.999999999999998"/>
    <n v="11"/>
    <n v="11.999999999999998"/>
    <n v="11"/>
    <n v="11.999999999999998"/>
    <n v="11"/>
    <n v="11"/>
    <n v="11.999999999999998"/>
    <n v="4"/>
    <n v="4"/>
    <n v="4"/>
    <n v="4"/>
  </r>
  <r>
    <x v="37"/>
    <s v="PALLET HT CP1 120X100 RECON"/>
    <s v="Packaging"/>
    <s v=""/>
    <s v=""/>
    <s v=""/>
    <s v=""/>
    <x v="1"/>
    <s v="609999998"/>
    <m/>
    <m/>
    <n v="0"/>
    <n v="0"/>
    <n v="0"/>
    <n v="0"/>
    <n v="0"/>
    <n v="0"/>
    <n v="0"/>
    <n v="0"/>
    <n v="0"/>
    <n v="0"/>
    <n v="0"/>
    <n v="0"/>
  </r>
  <r>
    <x v="37"/>
    <s v="PALLET HT CP1 120X100 RECON"/>
    <s v="Packaging"/>
    <s v=""/>
    <s v=""/>
    <s v=""/>
    <s v=""/>
    <x v="2"/>
    <m/>
    <m/>
    <m/>
    <n v="1521"/>
    <n v="1319"/>
    <n v="1276"/>
    <n v="1471"/>
    <n v="1690"/>
    <n v="1476"/>
    <n v="1442"/>
    <n v="1294"/>
    <n v="1504"/>
    <n v="1559"/>
    <n v="1524"/>
    <n v="1500"/>
  </r>
  <r>
    <x v="37"/>
    <s v="PALLET HT CP1 120X100 RECON"/>
    <s v="Packaging"/>
    <s v=""/>
    <s v=""/>
    <s v=""/>
    <s v=""/>
    <x v="3"/>
    <m/>
    <m/>
    <n v="904.78"/>
    <n v="-616.22"/>
    <n v="316.77999999999997"/>
    <n v="316.77999999999997"/>
    <n v="316.77999999999997"/>
    <n v="316.77999999999997"/>
    <n v="316.77999999999997"/>
    <n v="316.77999999999997"/>
    <n v="316.77999999999997"/>
    <n v="316.77999999999997"/>
    <n v="316.77999999999997"/>
    <n v="316.77999999999997"/>
    <n v="316.77999999999997"/>
  </r>
  <r>
    <x v="37"/>
    <s v="PALLET HT CP1 120X100 RECON"/>
    <s v="Packaging"/>
    <s v=""/>
    <s v=""/>
    <s v=""/>
    <s v=""/>
    <x v="4"/>
    <n v="316.67357516076231"/>
    <n v="0.21620863119760739"/>
    <m/>
    <n v="316.67357516076231"/>
    <n v="316.67357516076231"/>
    <n v="316.67357516076231"/>
    <n v="316.67357516076231"/>
    <n v="316.67357516076231"/>
    <n v="316.67357516076231"/>
    <n v="316.67357516076231"/>
    <n v="316.67357516076231"/>
    <n v="316.67357516076231"/>
    <n v="316.67357516076231"/>
    <n v="316.67357516076231"/>
    <n v="316.67357516076231"/>
  </r>
  <r>
    <x v="37"/>
    <s v="PALLET HT CP1 120X100 RECON"/>
    <s v="Packaging"/>
    <s v=""/>
    <s v=""/>
    <s v=""/>
    <s v=""/>
    <x v="5"/>
    <n v="1"/>
    <m/>
    <m/>
    <m/>
    <n v="2252"/>
    <n v="1276"/>
    <n v="1471"/>
    <n v="1690"/>
    <n v="1476"/>
    <n v="1442"/>
    <n v="1294"/>
    <n v="1504"/>
    <n v="1559"/>
    <n v="1524"/>
    <n v="1500"/>
  </r>
  <r>
    <x v="37"/>
    <s v="PALLET HT CP1 120X100 RECON"/>
    <s v="Packaging"/>
    <s v=""/>
    <s v=""/>
    <s v=""/>
    <s v=""/>
    <x v="6"/>
    <n v="1"/>
    <m/>
    <m/>
    <n v="2252"/>
    <n v="1276"/>
    <n v="1471"/>
    <n v="1690"/>
    <n v="1476"/>
    <n v="1442"/>
    <n v="1294"/>
    <n v="1504"/>
    <n v="1559"/>
    <n v="1524"/>
    <n v="1500"/>
    <m/>
  </r>
  <r>
    <x v="38"/>
    <s v="BASE SHEET 1150X120MU TRANSP"/>
    <s v="Packaging"/>
    <s v=""/>
    <s v=""/>
    <s v=""/>
    <s v=""/>
    <x v="1"/>
    <s v="600003806"/>
    <m/>
    <m/>
    <n v="0"/>
    <n v="0"/>
    <n v="0"/>
    <n v="0"/>
    <n v="0"/>
    <n v="0"/>
    <n v="1.2"/>
    <n v="1.5000000000000002"/>
    <n v="2"/>
    <n v="2.1"/>
    <n v="2.1"/>
    <n v="2.1"/>
  </r>
  <r>
    <x v="38"/>
    <s v="BASE SHEET 1150X120MU TRANSP"/>
    <s v="Packaging"/>
    <s v=""/>
    <s v=""/>
    <s v=""/>
    <s v=""/>
    <x v="1"/>
    <s v="600003815"/>
    <m/>
    <m/>
    <n v="1.8"/>
    <n v="2.6"/>
    <n v="2.7"/>
    <n v="5.1000000000000005"/>
    <n v="7.6000000000000005"/>
    <n v="5.7"/>
    <n v="5.3000000000000007"/>
    <n v="5.2"/>
    <n v="5.4"/>
    <n v="5.4"/>
    <n v="5.5"/>
    <n v="5.4"/>
  </r>
  <r>
    <x v="38"/>
    <s v="BASE SHEET 1150X120MU TRANSP"/>
    <s v="Packaging"/>
    <s v=""/>
    <s v=""/>
    <s v=""/>
    <s v=""/>
    <x v="1"/>
    <s v="600003819"/>
    <m/>
    <m/>
    <n v="5.4"/>
    <n v="3.4000000000000004"/>
    <n v="2.5"/>
    <n v="5"/>
    <n v="7.5"/>
    <n v="5.8000000000000007"/>
    <n v="5.8000000000000007"/>
    <n v="6.1000000000000005"/>
    <n v="6.1000000000000005"/>
    <n v="6.2"/>
    <n v="6.2"/>
    <n v="6.2"/>
  </r>
  <r>
    <x v="38"/>
    <s v="BASE SHEET 1150X120MU TRANSP"/>
    <s v="Packaging"/>
    <s v=""/>
    <s v=""/>
    <s v=""/>
    <s v=""/>
    <x v="1"/>
    <s v="600003823"/>
    <m/>
    <m/>
    <n v="0.5"/>
    <n v="0.5"/>
    <n v="0.5"/>
    <n v="1.2000000000000002"/>
    <n v="1.7000000000000002"/>
    <n v="2.4000000000000004"/>
    <n v="2.3000000000000003"/>
    <n v="2.3000000000000003"/>
    <n v="2.3000000000000003"/>
    <n v="2.3000000000000003"/>
    <n v="2.4000000000000004"/>
    <n v="2.4000000000000004"/>
  </r>
  <r>
    <x v="38"/>
    <s v="BASE SHEET 1150X120MU TRANSP"/>
    <s v="Packaging"/>
    <s v=""/>
    <s v=""/>
    <s v=""/>
    <s v=""/>
    <x v="1"/>
    <s v="600004441"/>
    <m/>
    <m/>
    <n v="9.9"/>
    <n v="11.6"/>
    <n v="10.000000000000002"/>
    <n v="12.9"/>
    <n v="9.8000000000000007"/>
    <n v="13.4"/>
    <n v="2.7"/>
    <n v="2.7"/>
    <n v="3.2"/>
    <n v="3.0000000000000004"/>
    <n v="3.4000000000000004"/>
    <n v="2.3000000000000003"/>
  </r>
  <r>
    <x v="38"/>
    <s v="BASE SHEET 1150X120MU TRANSP"/>
    <s v="Packaging"/>
    <s v=""/>
    <s v=""/>
    <s v=""/>
    <s v=""/>
    <x v="1"/>
    <s v="600004645"/>
    <m/>
    <m/>
    <n v="4.8"/>
    <n v="5.2"/>
    <n v="3.2"/>
    <n v="8.1000000000000014"/>
    <n v="6.4"/>
    <n v="4.2"/>
    <n v="10.700000000000001"/>
    <n v="5.8"/>
    <n v="10.1"/>
    <n v="10.200000000000001"/>
    <n v="10.6"/>
    <n v="10.3"/>
  </r>
  <r>
    <x v="38"/>
    <s v="BASE SHEET 1150X120MU TRANSP"/>
    <s v="Packaging"/>
    <s v=""/>
    <s v=""/>
    <s v=""/>
    <s v=""/>
    <x v="1"/>
    <s v="600004694"/>
    <m/>
    <m/>
    <n v="0"/>
    <n v="0"/>
    <n v="0"/>
    <n v="0.2"/>
    <n v="0.3"/>
    <n v="0.2"/>
    <n v="0.3"/>
    <n v="0.2"/>
    <n v="0.2"/>
    <n v="0.3"/>
    <n v="0.2"/>
    <n v="0.3"/>
  </r>
  <r>
    <x v="38"/>
    <s v="BASE SHEET 1150X120MU TRANSP"/>
    <s v="Packaging"/>
    <s v=""/>
    <s v=""/>
    <s v=""/>
    <s v=""/>
    <x v="1"/>
    <s v="600004700"/>
    <m/>
    <m/>
    <n v="2.4"/>
    <n v="2.4"/>
    <n v="2.4"/>
    <n v="2.5000000000000004"/>
    <n v="2.8000000000000003"/>
    <n v="2.4"/>
    <n v="2.2999999999999998"/>
    <n v="2.4"/>
    <n v="3.2"/>
    <n v="3.2"/>
    <n v="3.2"/>
    <n v="3.2"/>
  </r>
  <r>
    <x v="38"/>
    <s v="BASE SHEET 1150X120MU TRANSP"/>
    <s v="Packaging"/>
    <s v=""/>
    <s v=""/>
    <s v=""/>
    <s v=""/>
    <x v="1"/>
    <s v="600004710"/>
    <m/>
    <m/>
    <n v="1.8"/>
    <n v="1.1000000000000001"/>
    <n v="1.7"/>
    <n v="1"/>
    <n v="1.3"/>
    <n v="1.6"/>
    <n v="1.4000000000000001"/>
    <n v="1.4000000000000001"/>
    <n v="1.5"/>
    <n v="1.5"/>
    <n v="1.2"/>
    <n v="1.2"/>
  </r>
  <r>
    <x v="38"/>
    <s v="BASE SHEET 1150X120MU TRANSP"/>
    <s v="Packaging"/>
    <s v=""/>
    <s v=""/>
    <s v=""/>
    <s v=""/>
    <x v="1"/>
    <s v="600004714"/>
    <m/>
    <m/>
    <n v="13.9"/>
    <n v="15.100000000000001"/>
    <n v="13.8"/>
    <n v="14.200000000000003"/>
    <n v="13.3"/>
    <n v="14.600000000000001"/>
    <n v="15.000000000000002"/>
    <n v="14.4"/>
    <n v="17.8"/>
    <n v="17.8"/>
    <n v="17.8"/>
    <n v="17.8"/>
  </r>
  <r>
    <x v="38"/>
    <s v="BASE SHEET 1150X120MU TRANSP"/>
    <s v="Packaging"/>
    <s v=""/>
    <s v=""/>
    <s v=""/>
    <s v=""/>
    <x v="1"/>
    <s v="600004749"/>
    <m/>
    <m/>
    <n v="0"/>
    <n v="0"/>
    <n v="0.89999999999999991"/>
    <n v="0"/>
    <n v="1"/>
    <n v="1.2"/>
    <n v="2.1"/>
    <n v="1.1000000000000001"/>
    <n v="2.5"/>
    <n v="2.4"/>
    <n v="2.5"/>
    <n v="2.4"/>
  </r>
  <r>
    <x v="38"/>
    <s v="BASE SHEET 1150X120MU TRANSP"/>
    <s v="Packaging"/>
    <s v=""/>
    <s v=""/>
    <s v=""/>
    <s v=""/>
    <x v="1"/>
    <s v="600005117"/>
    <m/>
    <m/>
    <n v="1.4000000000000001"/>
    <n v="1.3"/>
    <n v="1.3"/>
    <n v="0.90000000000000013"/>
    <n v="0.90000000000000013"/>
    <n v="2.0000000000000004"/>
    <n v="1.7"/>
    <n v="1.7"/>
    <n v="2.2000000000000002"/>
    <n v="2.1"/>
    <n v="2.1"/>
    <n v="2.1"/>
  </r>
  <r>
    <x v="38"/>
    <s v="BASE SHEET 1150X120MU TRANSP"/>
    <s v="Packaging"/>
    <s v=""/>
    <s v=""/>
    <s v=""/>
    <s v=""/>
    <x v="1"/>
    <s v="600005121"/>
    <m/>
    <m/>
    <n v="0"/>
    <n v="0"/>
    <n v="1.6"/>
    <n v="1.8"/>
    <n v="1.8"/>
    <n v="3.4"/>
    <n v="3.1"/>
    <n v="3.1"/>
    <n v="3.8"/>
    <n v="3.8"/>
    <n v="3.6999999999999997"/>
    <n v="3.8"/>
  </r>
  <r>
    <x v="38"/>
    <s v="BASE SHEET 1150X120MU TRANSP"/>
    <s v="Packaging"/>
    <s v=""/>
    <s v=""/>
    <s v=""/>
    <s v=""/>
    <x v="1"/>
    <s v="600008402"/>
    <m/>
    <m/>
    <n v="3.2"/>
    <n v="1.7000000000000002"/>
    <n v="6.5000000000000009"/>
    <n v="4.7"/>
    <n v="4.5000000000000009"/>
    <n v="4.4000000000000004"/>
    <n v="6.4"/>
    <n v="4.5000000000000009"/>
    <n v="5.9"/>
    <n v="6.0000000000000009"/>
    <n v="6.0000000000000009"/>
    <n v="6.0000000000000009"/>
  </r>
  <r>
    <x v="38"/>
    <s v="BASE SHEET 1150X120MU TRANSP"/>
    <s v="Packaging"/>
    <s v=""/>
    <s v=""/>
    <s v=""/>
    <s v=""/>
    <x v="1"/>
    <s v="600008696"/>
    <m/>
    <m/>
    <n v="0"/>
    <n v="0"/>
    <n v="0"/>
    <n v="0"/>
    <n v="0"/>
    <n v="0"/>
    <n v="0"/>
    <n v="0"/>
    <n v="0.1"/>
    <n v="0.1"/>
    <n v="0.2"/>
    <n v="0.1"/>
  </r>
  <r>
    <x v="38"/>
    <s v="BASE SHEET 1150X120MU TRANSP"/>
    <s v="Packaging"/>
    <s v=""/>
    <s v=""/>
    <s v=""/>
    <s v=""/>
    <x v="1"/>
    <s v="600008971"/>
    <m/>
    <m/>
    <n v="0"/>
    <n v="0"/>
    <n v="0"/>
    <n v="0"/>
    <n v="0"/>
    <n v="0"/>
    <n v="0"/>
    <n v="0"/>
    <n v="0"/>
    <n v="0"/>
    <n v="0"/>
    <n v="0"/>
  </r>
  <r>
    <x v="38"/>
    <s v="BASE SHEET 1150X120MU TRANSP"/>
    <s v="Packaging"/>
    <s v=""/>
    <s v=""/>
    <s v=""/>
    <s v=""/>
    <x v="1"/>
    <s v="600009121"/>
    <m/>
    <m/>
    <n v="0.8"/>
    <n v="0.4"/>
    <n v="0.4"/>
    <n v="0.4"/>
    <n v="0.3"/>
    <n v="0.4"/>
    <n v="0.4"/>
    <n v="0.4"/>
    <n v="1.8"/>
    <n v="1.9000000000000004"/>
    <n v="1.8"/>
    <n v="1.9000000000000004"/>
  </r>
  <r>
    <x v="38"/>
    <s v="BASE SHEET 1150X120MU TRANSP"/>
    <s v="Packaging"/>
    <s v=""/>
    <s v=""/>
    <s v=""/>
    <s v=""/>
    <x v="1"/>
    <s v="600010301"/>
    <m/>
    <m/>
    <n v="2.6"/>
    <n v="0.5"/>
    <n v="0.70000000000000007"/>
    <n v="0.2"/>
    <n v="1.5"/>
    <n v="0.4"/>
    <n v="0.6"/>
    <n v="0.3"/>
    <n v="0.6"/>
    <n v="0.5"/>
    <n v="0.6"/>
    <n v="0.6"/>
  </r>
  <r>
    <x v="38"/>
    <s v="BASE SHEET 1150X120MU TRANSP"/>
    <s v="Packaging"/>
    <s v=""/>
    <s v=""/>
    <s v=""/>
    <s v=""/>
    <x v="1"/>
    <s v="600010770"/>
    <m/>
    <m/>
    <n v="1.9000000000000004"/>
    <n v="2.8000000000000003"/>
    <n v="1.7000000000000002"/>
    <n v="2.8000000000000003"/>
    <n v="1.7000000000000002"/>
    <n v="2.2000000000000002"/>
    <n v="1.2"/>
    <n v="1.2"/>
    <n v="1.7000000000000002"/>
    <n v="1.6"/>
    <n v="1.6"/>
    <n v="1.6"/>
  </r>
  <r>
    <x v="38"/>
    <s v="BASE SHEET 1150X120MU TRANSP"/>
    <s v="Packaging"/>
    <s v=""/>
    <s v=""/>
    <s v=""/>
    <s v=""/>
    <x v="1"/>
    <s v="600010772"/>
    <m/>
    <m/>
    <n v="5.4"/>
    <n v="4.9000000000000004"/>
    <n v="4.7"/>
    <n v="5.0000000000000009"/>
    <n v="7.0000000000000009"/>
    <n v="4"/>
    <n v="4.1000000000000005"/>
    <n v="2.4"/>
    <n v="3.9000000000000004"/>
    <n v="5.9"/>
    <n v="3.9000000000000004"/>
    <n v="3.9000000000000004"/>
  </r>
  <r>
    <x v="38"/>
    <s v="BASE SHEET 1150X120MU TRANSP"/>
    <s v="Packaging"/>
    <s v=""/>
    <s v=""/>
    <s v=""/>
    <s v=""/>
    <x v="1"/>
    <s v="600010802"/>
    <m/>
    <m/>
    <n v="0.72799999999999998"/>
    <n v="4.16"/>
    <n v="2.8079999999999998"/>
    <n v="2.6"/>
    <n v="2.7040000000000002"/>
    <n v="2.9119999999999999"/>
    <n v="3.1199999999999997"/>
    <n v="3.1199999999999997"/>
    <n v="3.536"/>
    <n v="4.056"/>
    <n v="3.4319999999999999"/>
    <n v="2.6"/>
  </r>
  <r>
    <x v="38"/>
    <s v="BASE SHEET 1150X120MU TRANSP"/>
    <s v="Packaging"/>
    <s v=""/>
    <s v=""/>
    <s v=""/>
    <s v=""/>
    <x v="1"/>
    <s v="600015391"/>
    <m/>
    <m/>
    <n v="0.6"/>
    <n v="0"/>
    <n v="0"/>
    <n v="0"/>
    <n v="0"/>
    <n v="0"/>
    <n v="0"/>
    <n v="0"/>
    <n v="1.1000000000000001"/>
    <n v="1.2"/>
    <n v="1.1000000000000001"/>
    <n v="1.1000000000000001"/>
  </r>
  <r>
    <x v="38"/>
    <s v="BASE SHEET 1150X120MU TRANSP"/>
    <s v="Packaging"/>
    <s v=""/>
    <s v=""/>
    <s v=""/>
    <s v=""/>
    <x v="1"/>
    <s v="600016304"/>
    <m/>
    <m/>
    <n v="0"/>
    <n v="0"/>
    <n v="0"/>
    <n v="0"/>
    <n v="0.2"/>
    <n v="0.30000000000000004"/>
    <n v="0.30000000000000004"/>
    <n v="0.30000000000000004"/>
    <n v="0.4"/>
    <n v="0.2"/>
    <n v="0.4"/>
    <n v="0.30000000000000004"/>
  </r>
  <r>
    <x v="38"/>
    <s v="BASE SHEET 1150X120MU TRANSP"/>
    <s v="Packaging"/>
    <s v=""/>
    <s v=""/>
    <s v=""/>
    <s v=""/>
    <x v="1"/>
    <s v="600016328"/>
    <m/>
    <m/>
    <n v="0"/>
    <n v="0"/>
    <n v="0"/>
    <n v="0"/>
    <n v="0"/>
    <n v="0"/>
    <n v="0"/>
    <n v="0"/>
    <n v="0"/>
    <n v="0"/>
    <n v="0"/>
    <n v="0"/>
  </r>
  <r>
    <x v="38"/>
    <s v="BASE SHEET 1150X120MU TRANSP"/>
    <s v="Packaging"/>
    <s v=""/>
    <s v=""/>
    <s v=""/>
    <s v=""/>
    <x v="1"/>
    <s v="600016755"/>
    <m/>
    <m/>
    <n v="0"/>
    <n v="2"/>
    <n v="2"/>
    <n v="0"/>
    <n v="2"/>
    <n v="2"/>
    <n v="0"/>
    <n v="0"/>
    <n v="0.1"/>
    <n v="0.1"/>
    <n v="0.1"/>
    <n v="0.1"/>
  </r>
  <r>
    <x v="38"/>
    <s v="BASE SHEET 1150X120MU TRANSP"/>
    <s v="Packaging"/>
    <s v=""/>
    <s v=""/>
    <s v=""/>
    <s v=""/>
    <x v="1"/>
    <s v="609999998"/>
    <m/>
    <m/>
    <n v="0"/>
    <n v="0"/>
    <n v="0"/>
    <n v="0"/>
    <n v="0"/>
    <n v="0"/>
    <n v="0"/>
    <n v="0"/>
    <n v="0"/>
    <n v="0"/>
    <n v="0"/>
    <n v="0"/>
  </r>
  <r>
    <x v="38"/>
    <s v="BASE SHEET 1150X120MU TRANSP"/>
    <s v="Packaging"/>
    <s v=""/>
    <s v=""/>
    <s v=""/>
    <s v=""/>
    <x v="2"/>
    <m/>
    <m/>
    <m/>
    <n v="57.128"/>
    <n v="59.66"/>
    <n v="59.408000000000001"/>
    <n v="68.600000000000009"/>
    <n v="74.303999999999988"/>
    <n v="73.512"/>
    <n v="70.02000000000001"/>
    <n v="60.12"/>
    <n v="79.435999999999993"/>
    <n v="81.855999999999995"/>
    <n v="80.032000000000011"/>
    <n v="77.699999999999974"/>
  </r>
  <r>
    <x v="38"/>
    <s v="BASE SHEET 1150X120MU TRANSP"/>
    <s v="Packaging"/>
    <s v=""/>
    <s v=""/>
    <s v=""/>
    <s v=""/>
    <x v="3"/>
    <m/>
    <m/>
    <n v="4231.491"/>
    <n v="4174.3630000000003"/>
    <n v="4114.7030000000004"/>
    <n v="4055.2950000000005"/>
    <n v="3986.6950000000006"/>
    <n v="3912.3910000000005"/>
    <n v="3838.8790000000004"/>
    <n v="3768.8590000000004"/>
    <n v="3708.7390000000005"/>
    <n v="3629.3030000000003"/>
    <n v="3547.4470000000001"/>
    <n v="3467.415"/>
    <n v="3389.7150000000001"/>
  </r>
  <r>
    <x v="38"/>
    <s v="BASE SHEET 1150X120MU TRANSP"/>
    <s v="Packaging"/>
    <s v=""/>
    <s v=""/>
    <s v=""/>
    <s v=""/>
    <x v="4"/>
    <n v="40.929804251316241"/>
    <n v="0.58347785042077105"/>
    <m/>
    <n v="40.929804251316241"/>
    <n v="40.929804251316241"/>
    <n v="40.929804251316241"/>
    <n v="40.929804251316241"/>
    <n v="40.929804251316241"/>
    <n v="40.929804251316241"/>
    <n v="40.929804251316241"/>
    <n v="40.929804251316241"/>
    <n v="40.929804251316241"/>
    <n v="40.929804251316241"/>
    <n v="40.929804251316241"/>
    <n v="40.929804251316241"/>
  </r>
  <r>
    <x v="38"/>
    <s v="BASE SHEET 1150X120MU TRANSP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38"/>
    <s v="BASE SHEET 1150X120MU TRANSP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39"/>
    <s v="STRETCH HOOD 1100X600X150MM ZVM07"/>
    <s v="Packaging"/>
    <s v=""/>
    <s v=""/>
    <s v=""/>
    <s v=""/>
    <x v="1"/>
    <s v="600003806"/>
    <m/>
    <m/>
    <n v="0"/>
    <n v="0"/>
    <n v="0"/>
    <n v="0"/>
    <n v="0"/>
    <n v="0"/>
    <n v="12"/>
    <n v="15"/>
    <n v="20"/>
    <n v="21"/>
    <n v="21"/>
    <n v="21"/>
  </r>
  <r>
    <x v="39"/>
    <s v="STRETCH HOOD 1100X600X150MM ZVM07"/>
    <s v="Packaging"/>
    <s v=""/>
    <s v=""/>
    <s v=""/>
    <s v=""/>
    <x v="1"/>
    <s v="600003815"/>
    <m/>
    <m/>
    <n v="18"/>
    <n v="26"/>
    <n v="27"/>
    <n v="51.000000000000007"/>
    <n v="76"/>
    <n v="57"/>
    <n v="53.000000000000007"/>
    <n v="52"/>
    <n v="54"/>
    <n v="54"/>
    <n v="55"/>
    <n v="54"/>
  </r>
  <r>
    <x v="39"/>
    <s v="STRETCH HOOD 1100X600X150MM ZVM07"/>
    <s v="Packaging"/>
    <s v=""/>
    <s v=""/>
    <s v=""/>
    <s v=""/>
    <x v="1"/>
    <s v="600003819"/>
    <m/>
    <m/>
    <n v="54"/>
    <n v="34"/>
    <n v="25"/>
    <n v="50"/>
    <n v="75"/>
    <n v="58.000000000000007"/>
    <n v="58.000000000000007"/>
    <n v="61.000000000000007"/>
    <n v="61.000000000000007"/>
    <n v="62"/>
    <n v="62"/>
    <n v="62"/>
  </r>
  <r>
    <x v="39"/>
    <s v="STRETCH HOOD 1100X600X150MM ZVM07"/>
    <s v="Packaging"/>
    <s v=""/>
    <s v=""/>
    <s v=""/>
    <s v=""/>
    <x v="1"/>
    <s v="600003823"/>
    <m/>
    <m/>
    <n v="5"/>
    <n v="5"/>
    <n v="5"/>
    <n v="12.000000000000002"/>
    <n v="17"/>
    <n v="24.000000000000004"/>
    <n v="23.000000000000004"/>
    <n v="23.000000000000004"/>
    <n v="23.000000000000004"/>
    <n v="23.000000000000004"/>
    <n v="24.000000000000004"/>
    <n v="24.000000000000004"/>
  </r>
  <r>
    <x v="39"/>
    <s v="STRETCH HOOD 1100X600X150MM ZVM07"/>
    <s v="Packaging"/>
    <s v=""/>
    <s v=""/>
    <s v=""/>
    <s v=""/>
    <x v="1"/>
    <s v="600004441"/>
    <m/>
    <m/>
    <n v="99"/>
    <n v="116"/>
    <n v="100"/>
    <n v="129"/>
    <n v="98"/>
    <n v="134"/>
    <n v="27"/>
    <n v="27"/>
    <n v="32"/>
    <n v="30"/>
    <n v="34"/>
    <n v="23"/>
  </r>
  <r>
    <x v="39"/>
    <s v="STRETCH HOOD 1100X600X150MM ZVM07"/>
    <s v="Packaging"/>
    <s v=""/>
    <s v=""/>
    <s v=""/>
    <s v=""/>
    <x v="1"/>
    <s v="600004645"/>
    <m/>
    <m/>
    <n v="48"/>
    <n v="52"/>
    <n v="32"/>
    <n v="81"/>
    <n v="64"/>
    <n v="42"/>
    <n v="107.00000000000001"/>
    <n v="58"/>
    <n v="101"/>
    <n v="102"/>
    <n v="106"/>
    <n v="103"/>
  </r>
  <r>
    <x v="39"/>
    <s v="STRETCH HOOD 1100X600X150MM ZVM07"/>
    <s v="Packaging"/>
    <s v=""/>
    <s v=""/>
    <s v=""/>
    <s v=""/>
    <x v="1"/>
    <s v="600004694"/>
    <m/>
    <m/>
    <n v="0"/>
    <n v="0"/>
    <n v="0"/>
    <n v="2"/>
    <n v="2.9999999999999996"/>
    <n v="2"/>
    <n v="2.9999999999999996"/>
    <n v="2"/>
    <n v="2"/>
    <n v="2.9999999999999996"/>
    <n v="2"/>
    <n v="2.9999999999999996"/>
  </r>
  <r>
    <x v="39"/>
    <s v="STRETCH HOOD 1100X600X150MM ZVM07"/>
    <s v="Packaging"/>
    <s v=""/>
    <s v=""/>
    <s v=""/>
    <s v=""/>
    <x v="1"/>
    <s v="600004700"/>
    <m/>
    <m/>
    <n v="23.999999999999996"/>
    <n v="23.999999999999996"/>
    <n v="23.999999999999996"/>
    <n v="25"/>
    <n v="27.999999999999996"/>
    <n v="23.999999999999996"/>
    <n v="22.999999999999996"/>
    <n v="23.999999999999996"/>
    <n v="32"/>
    <n v="32"/>
    <n v="32"/>
    <n v="32"/>
  </r>
  <r>
    <x v="39"/>
    <s v="STRETCH HOOD 1100X600X150MM ZVM07"/>
    <s v="Packaging"/>
    <s v=""/>
    <s v=""/>
    <s v=""/>
    <s v=""/>
    <x v="1"/>
    <s v="600004710"/>
    <m/>
    <m/>
    <n v="18"/>
    <n v="11"/>
    <n v="17"/>
    <n v="10"/>
    <n v="13"/>
    <n v="16"/>
    <n v="14"/>
    <n v="14"/>
    <n v="15"/>
    <n v="15"/>
    <n v="12"/>
    <n v="12"/>
  </r>
  <r>
    <x v="39"/>
    <s v="STRETCH HOOD 1100X600X150MM ZVM07"/>
    <s v="Packaging"/>
    <s v=""/>
    <s v=""/>
    <s v=""/>
    <s v=""/>
    <x v="1"/>
    <s v="600004714"/>
    <m/>
    <m/>
    <n v="139"/>
    <n v="151"/>
    <n v="138"/>
    <n v="142"/>
    <n v="133"/>
    <n v="146"/>
    <n v="150"/>
    <n v="144"/>
    <n v="178"/>
    <n v="178"/>
    <n v="178"/>
    <n v="178"/>
  </r>
  <r>
    <x v="39"/>
    <s v="STRETCH HOOD 1100X600X150MM ZVM07"/>
    <s v="Packaging"/>
    <s v=""/>
    <s v=""/>
    <s v=""/>
    <s v=""/>
    <x v="1"/>
    <s v="600004744"/>
    <m/>
    <m/>
    <n v="30"/>
    <n v="8"/>
    <n v="22"/>
    <n v="10"/>
    <n v="22"/>
    <n v="21"/>
    <n v="32"/>
    <n v="21"/>
    <n v="28"/>
    <n v="27"/>
    <n v="28"/>
    <n v="28"/>
  </r>
  <r>
    <x v="39"/>
    <s v="STRETCH HOOD 1100X600X150MM ZVM07"/>
    <s v="Packaging"/>
    <s v=""/>
    <s v=""/>
    <s v=""/>
    <s v=""/>
    <x v="1"/>
    <s v="600004747"/>
    <m/>
    <m/>
    <n v="44"/>
    <n v="28"/>
    <n v="27"/>
    <n v="28"/>
    <n v="26"/>
    <n v="20"/>
    <n v="20"/>
    <n v="20"/>
    <n v="25"/>
    <n v="24"/>
    <n v="25"/>
    <n v="18"/>
  </r>
  <r>
    <x v="39"/>
    <s v="STRETCH HOOD 1100X600X150MM ZVM07"/>
    <s v="Packaging"/>
    <s v=""/>
    <s v=""/>
    <s v=""/>
    <s v=""/>
    <x v="1"/>
    <s v="600004749"/>
    <m/>
    <m/>
    <n v="0"/>
    <n v="0"/>
    <n v="8.9999999999999982"/>
    <n v="0"/>
    <n v="10"/>
    <n v="12"/>
    <n v="21"/>
    <n v="11"/>
    <n v="24.999999999999996"/>
    <n v="24"/>
    <n v="24.999999999999996"/>
    <n v="24"/>
  </r>
  <r>
    <x v="39"/>
    <s v="STRETCH HOOD 1100X600X150MM ZVM07"/>
    <s v="Packaging"/>
    <s v=""/>
    <s v=""/>
    <s v=""/>
    <s v=""/>
    <x v="1"/>
    <s v="600004755"/>
    <m/>
    <m/>
    <n v="0"/>
    <n v="0"/>
    <n v="0"/>
    <n v="0"/>
    <n v="0"/>
    <n v="0"/>
    <n v="0"/>
    <n v="0"/>
    <n v="0"/>
    <n v="0"/>
    <n v="0"/>
    <n v="0"/>
  </r>
  <r>
    <x v="39"/>
    <s v="STRETCH HOOD 1100X600X150MM ZVM07"/>
    <s v="Packaging"/>
    <s v=""/>
    <s v=""/>
    <s v=""/>
    <s v=""/>
    <x v="1"/>
    <s v="600005117"/>
    <m/>
    <m/>
    <n v="13.999999999999998"/>
    <n v="13"/>
    <n v="13"/>
    <n v="9"/>
    <n v="9"/>
    <n v="20"/>
    <n v="17"/>
    <n v="17"/>
    <n v="22"/>
    <n v="21"/>
    <n v="21"/>
    <n v="21"/>
  </r>
  <r>
    <x v="39"/>
    <s v="STRETCH HOOD 1100X600X150MM ZVM07"/>
    <s v="Packaging"/>
    <s v=""/>
    <s v=""/>
    <s v=""/>
    <s v=""/>
    <x v="1"/>
    <s v="600005121"/>
    <m/>
    <m/>
    <n v="0"/>
    <n v="0"/>
    <n v="16"/>
    <n v="18"/>
    <n v="18"/>
    <n v="34"/>
    <n v="31.000000000000004"/>
    <n v="31.000000000000004"/>
    <n v="38"/>
    <n v="38"/>
    <n v="37"/>
    <n v="38"/>
  </r>
  <r>
    <x v="39"/>
    <s v="STRETCH HOOD 1100X600X150MM ZVM07"/>
    <s v="Packaging"/>
    <s v=""/>
    <s v=""/>
    <s v=""/>
    <s v=""/>
    <x v="1"/>
    <s v="600008400"/>
    <m/>
    <m/>
    <n v="22"/>
    <n v="23"/>
    <n v="23"/>
    <n v="23"/>
    <n v="23"/>
    <n v="22"/>
    <n v="12"/>
    <n v="12"/>
    <n v="7"/>
    <n v="5"/>
    <n v="7"/>
    <n v="6"/>
  </r>
  <r>
    <x v="39"/>
    <s v="STRETCH HOOD 1100X600X150MM ZVM07"/>
    <s v="Packaging"/>
    <s v=""/>
    <s v=""/>
    <s v=""/>
    <s v=""/>
    <x v="1"/>
    <s v="600008402"/>
    <m/>
    <m/>
    <n v="32"/>
    <n v="17"/>
    <n v="65"/>
    <n v="47"/>
    <n v="45"/>
    <n v="44"/>
    <n v="64"/>
    <n v="45"/>
    <n v="59"/>
    <n v="60"/>
    <n v="60"/>
    <n v="60"/>
  </r>
  <r>
    <x v="39"/>
    <s v="STRETCH HOOD 1100X600X150MM ZVM07"/>
    <s v="Packaging"/>
    <s v=""/>
    <s v=""/>
    <s v=""/>
    <s v=""/>
    <x v="1"/>
    <s v="600008696"/>
    <m/>
    <m/>
    <n v="0"/>
    <n v="0"/>
    <n v="0"/>
    <n v="0"/>
    <n v="0"/>
    <n v="0"/>
    <n v="0"/>
    <n v="0"/>
    <n v="1"/>
    <n v="1"/>
    <n v="2"/>
    <n v="1"/>
  </r>
  <r>
    <x v="39"/>
    <s v="STRETCH HOOD 1100X600X150MM ZVM07"/>
    <s v="Packaging"/>
    <s v=""/>
    <s v=""/>
    <s v=""/>
    <s v=""/>
    <x v="1"/>
    <s v="600008971"/>
    <m/>
    <m/>
    <n v="0"/>
    <n v="0"/>
    <n v="0"/>
    <n v="0"/>
    <n v="0"/>
    <n v="0"/>
    <n v="0"/>
    <n v="0"/>
    <n v="0"/>
    <n v="0"/>
    <n v="0"/>
    <n v="0"/>
  </r>
  <r>
    <x v="39"/>
    <s v="STRETCH HOOD 1100X600X150MM ZVM07"/>
    <s v="Packaging"/>
    <s v=""/>
    <s v=""/>
    <s v=""/>
    <s v=""/>
    <x v="1"/>
    <s v="600009121"/>
    <m/>
    <m/>
    <n v="8"/>
    <n v="4"/>
    <n v="4"/>
    <n v="4"/>
    <n v="3"/>
    <n v="4"/>
    <n v="4"/>
    <n v="4"/>
    <n v="18"/>
    <n v="19"/>
    <n v="18"/>
    <n v="19"/>
  </r>
  <r>
    <x v="39"/>
    <s v="STRETCH HOOD 1100X600X150MM ZVM07"/>
    <s v="Packaging"/>
    <s v=""/>
    <s v=""/>
    <s v=""/>
    <s v=""/>
    <x v="1"/>
    <s v="600010251"/>
    <m/>
    <m/>
    <n v="18"/>
    <n v="5"/>
    <n v="3"/>
    <n v="4"/>
    <n v="4"/>
    <n v="8"/>
    <n v="9"/>
    <n v="8"/>
    <n v="9"/>
    <n v="9"/>
    <n v="8"/>
    <n v="9"/>
  </r>
  <r>
    <x v="39"/>
    <s v="STRETCH HOOD 1100X600X150MM ZVM07"/>
    <s v="Packaging"/>
    <s v=""/>
    <s v=""/>
    <s v=""/>
    <s v=""/>
    <x v="1"/>
    <s v="600010301"/>
    <m/>
    <m/>
    <n v="26"/>
    <n v="5"/>
    <n v="7"/>
    <n v="2"/>
    <n v="15"/>
    <n v="4"/>
    <n v="6"/>
    <n v="3"/>
    <n v="6"/>
    <n v="5"/>
    <n v="6"/>
    <n v="6"/>
  </r>
  <r>
    <x v="39"/>
    <s v="STRETCH HOOD 1100X600X150MM ZVM07"/>
    <s v="Packaging"/>
    <s v=""/>
    <s v=""/>
    <s v=""/>
    <s v=""/>
    <x v="1"/>
    <s v="600010763"/>
    <m/>
    <m/>
    <n v="263"/>
    <n v="245"/>
    <n v="182"/>
    <n v="186"/>
    <n v="280"/>
    <n v="178"/>
    <n v="178"/>
    <n v="130"/>
    <n v="131"/>
    <n v="130"/>
    <n v="131"/>
    <n v="131"/>
  </r>
  <r>
    <x v="39"/>
    <s v="STRETCH HOOD 1100X600X150MM ZVM07"/>
    <s v="Packaging"/>
    <s v=""/>
    <s v=""/>
    <s v=""/>
    <s v=""/>
    <x v="1"/>
    <s v="600010770"/>
    <m/>
    <m/>
    <n v="19"/>
    <n v="28.000000000000004"/>
    <n v="17"/>
    <n v="28.000000000000004"/>
    <n v="17"/>
    <n v="22"/>
    <n v="12"/>
    <n v="12"/>
    <n v="17"/>
    <n v="16"/>
    <n v="16"/>
    <n v="16"/>
  </r>
  <r>
    <x v="39"/>
    <s v="STRETCH HOOD 1100X600X150MM ZVM07"/>
    <s v="Packaging"/>
    <s v=""/>
    <s v=""/>
    <s v=""/>
    <s v=""/>
    <x v="1"/>
    <s v="600010772"/>
    <m/>
    <m/>
    <n v="54"/>
    <n v="49"/>
    <n v="47"/>
    <n v="50"/>
    <n v="70"/>
    <n v="40"/>
    <n v="41"/>
    <n v="24"/>
    <n v="39"/>
    <n v="59"/>
    <n v="39"/>
    <n v="39"/>
  </r>
  <r>
    <x v="39"/>
    <s v="STRETCH HOOD 1100X600X150MM ZVM07"/>
    <s v="Packaging"/>
    <s v=""/>
    <s v=""/>
    <s v=""/>
    <s v=""/>
    <x v="1"/>
    <s v="600010790"/>
    <m/>
    <m/>
    <n v="48"/>
    <n v="23"/>
    <n v="26"/>
    <n v="25"/>
    <n v="25"/>
    <n v="27"/>
    <n v="27"/>
    <n v="28"/>
    <n v="27"/>
    <n v="27"/>
    <n v="28"/>
    <n v="27"/>
  </r>
  <r>
    <x v="39"/>
    <s v="STRETCH HOOD 1100X600X150MM ZVM07"/>
    <s v="Packaging"/>
    <s v=""/>
    <s v=""/>
    <s v=""/>
    <s v=""/>
    <x v="1"/>
    <s v="600010800"/>
    <m/>
    <m/>
    <n v="89"/>
    <n v="44"/>
    <n v="22"/>
    <n v="22"/>
    <n v="44"/>
    <n v="67"/>
    <n v="66"/>
    <n v="66"/>
    <n v="67"/>
    <n v="66"/>
    <n v="67"/>
    <n v="67"/>
  </r>
  <r>
    <x v="39"/>
    <s v="STRETCH HOOD 1100X600X150MM ZVM07"/>
    <s v="Packaging"/>
    <s v=""/>
    <s v=""/>
    <s v=""/>
    <s v=""/>
    <x v="1"/>
    <s v="600010802"/>
    <m/>
    <m/>
    <n v="7.2939999999999996"/>
    <n v="41.68"/>
    <n v="28.134"/>
    <n v="26.05"/>
    <n v="27.092000000000002"/>
    <n v="29.175999999999998"/>
    <n v="31.259999999999998"/>
    <n v="31.259999999999998"/>
    <n v="35.428000000000004"/>
    <n v="40.637999999999998"/>
    <n v="34.386000000000003"/>
    <n v="26.05"/>
  </r>
  <r>
    <x v="39"/>
    <s v="STRETCH HOOD 1100X600X150MM ZVM07"/>
    <s v="Packaging"/>
    <s v=""/>
    <s v=""/>
    <s v=""/>
    <s v=""/>
    <x v="1"/>
    <s v="600010896"/>
    <m/>
    <m/>
    <n v="47"/>
    <n v="73"/>
    <n v="50"/>
    <n v="54"/>
    <n v="75"/>
    <n v="24"/>
    <n v="23"/>
    <n v="24"/>
    <n v="33"/>
    <n v="34"/>
    <n v="34"/>
    <n v="34"/>
  </r>
  <r>
    <x v="39"/>
    <s v="STRETCH HOOD 1100X600X150MM ZVM07"/>
    <s v="Packaging"/>
    <s v=""/>
    <s v=""/>
    <s v=""/>
    <s v=""/>
    <x v="1"/>
    <s v="600013550"/>
    <m/>
    <m/>
    <n v="38"/>
    <n v="56"/>
    <n v="59"/>
    <n v="58"/>
    <n v="59"/>
    <n v="55"/>
    <n v="55"/>
    <n v="55"/>
    <n v="55"/>
    <n v="55"/>
    <n v="31"/>
    <n v="55"/>
  </r>
  <r>
    <x v="39"/>
    <s v="STRETCH HOOD 1100X600X150MM ZVM07"/>
    <s v="Packaging"/>
    <s v=""/>
    <s v=""/>
    <s v=""/>
    <s v=""/>
    <x v="1"/>
    <s v="600015391"/>
    <m/>
    <m/>
    <n v="6"/>
    <n v="0"/>
    <n v="0"/>
    <n v="0"/>
    <n v="0"/>
    <n v="0"/>
    <n v="0"/>
    <n v="0"/>
    <n v="11"/>
    <n v="12"/>
    <n v="11"/>
    <n v="11"/>
  </r>
  <r>
    <x v="39"/>
    <s v="STRETCH HOOD 1100X600X150MM ZVM07"/>
    <s v="Packaging"/>
    <s v=""/>
    <s v=""/>
    <s v=""/>
    <s v=""/>
    <x v="1"/>
    <s v="600016284"/>
    <m/>
    <m/>
    <n v="33"/>
    <n v="6"/>
    <n v="9"/>
    <n v="8"/>
    <n v="8"/>
    <n v="8"/>
    <n v="8"/>
    <n v="8"/>
    <n v="8"/>
    <n v="8"/>
    <n v="8"/>
    <n v="1"/>
  </r>
  <r>
    <x v="39"/>
    <s v="STRETCH HOOD 1100X600X150MM ZVM07"/>
    <s v="Packaging"/>
    <s v=""/>
    <s v=""/>
    <s v=""/>
    <s v=""/>
    <x v="1"/>
    <s v="600016286"/>
    <m/>
    <m/>
    <n v="2"/>
    <n v="0"/>
    <n v="0"/>
    <n v="0"/>
    <n v="0"/>
    <n v="0"/>
    <n v="0"/>
    <n v="0"/>
    <n v="0"/>
    <n v="2"/>
    <n v="0"/>
    <n v="0"/>
  </r>
  <r>
    <x v="39"/>
    <s v="STRETCH HOOD 1100X600X150MM ZVM07"/>
    <s v="Packaging"/>
    <s v=""/>
    <s v=""/>
    <s v=""/>
    <s v=""/>
    <x v="1"/>
    <s v="600016304"/>
    <m/>
    <m/>
    <n v="0"/>
    <n v="0"/>
    <n v="0"/>
    <n v="0"/>
    <n v="4"/>
    <n v="6"/>
    <n v="6"/>
    <n v="6"/>
    <n v="8"/>
    <n v="4"/>
    <n v="8"/>
    <n v="6"/>
  </r>
  <r>
    <x v="39"/>
    <s v="STRETCH HOOD 1100X600X150MM ZVM07"/>
    <s v="Packaging"/>
    <s v=""/>
    <s v=""/>
    <s v=""/>
    <s v=""/>
    <x v="1"/>
    <s v="600016328"/>
    <m/>
    <m/>
    <n v="0"/>
    <n v="0"/>
    <n v="0"/>
    <n v="0"/>
    <n v="0"/>
    <n v="0"/>
    <n v="0"/>
    <n v="0"/>
    <n v="0"/>
    <n v="0"/>
    <n v="0"/>
    <n v="0"/>
  </r>
  <r>
    <x v="39"/>
    <s v="STRETCH HOOD 1100X600X150MM ZVM07"/>
    <s v="Packaging"/>
    <s v=""/>
    <s v=""/>
    <s v=""/>
    <s v=""/>
    <x v="1"/>
    <s v="600016755"/>
    <m/>
    <m/>
    <n v="0"/>
    <n v="20"/>
    <n v="20"/>
    <n v="0"/>
    <n v="20"/>
    <n v="20"/>
    <n v="0"/>
    <n v="0"/>
    <n v="1"/>
    <n v="1"/>
    <n v="1"/>
    <n v="1"/>
  </r>
  <r>
    <x v="39"/>
    <s v="STRETCH HOOD 1100X600X150MM ZVM07"/>
    <s v="Packaging"/>
    <s v=""/>
    <s v=""/>
    <s v=""/>
    <s v=""/>
    <x v="1"/>
    <s v="609999998"/>
    <m/>
    <m/>
    <n v="0"/>
    <n v="0"/>
    <n v="0"/>
    <n v="0"/>
    <n v="0"/>
    <n v="0"/>
    <n v="0"/>
    <n v="0"/>
    <n v="0"/>
    <n v="0"/>
    <n v="0"/>
    <n v="0"/>
  </r>
  <r>
    <x v="39"/>
    <s v="STRETCH HOOD 1100X600X150MM ZVM07"/>
    <s v="Packaging"/>
    <s v=""/>
    <s v=""/>
    <s v=""/>
    <s v=""/>
    <x v="2"/>
    <m/>
    <m/>
    <m/>
    <n v="1205.2940000000001"/>
    <n v="1107.6799999999998"/>
    <n v="1017.134"/>
    <n v="1104.05"/>
    <n v="1311.0920000000001"/>
    <n v="1168.1759999999999"/>
    <n v="1133.26"/>
    <n v="976.26"/>
    <n v="1188.4280000000001"/>
    <n v="1207.6379999999999"/>
    <n v="1171.386"/>
    <n v="1156.05"/>
  </r>
  <r>
    <x v="39"/>
    <s v="STRETCH HOOD 1100X600X150MM ZVM07"/>
    <s v="Packaging"/>
    <s v=""/>
    <s v=""/>
    <s v=""/>
    <s v=""/>
    <x v="3"/>
    <m/>
    <m/>
    <n v="2211.788"/>
    <n v="1006.4939999999999"/>
    <n v="748.81400000000008"/>
    <n v="748.68000000000006"/>
    <n v="748.63000000000011"/>
    <n v="749.53800000000001"/>
    <n v="749.36200000000008"/>
    <n v="749.10200000000009"/>
    <n v="748.8420000000001"/>
    <n v="749.41399999999999"/>
    <n v="748.77600000000007"/>
    <n v="749.3900000000001"/>
    <n v="749.34000000000015"/>
  </r>
  <r>
    <x v="39"/>
    <s v="STRETCH HOOD 1100X600X150MM ZVM07"/>
    <s v="Packaging"/>
    <s v=""/>
    <s v=""/>
    <s v=""/>
    <s v=""/>
    <x v="4"/>
    <n v="748.60001570678162"/>
    <n v="0.65349246499760383"/>
    <m/>
    <n v="748.60001570678162"/>
    <n v="748.60001570678162"/>
    <n v="748.60001570678162"/>
    <n v="748.60001570678162"/>
    <n v="748.60001570678162"/>
    <n v="748.60001570678162"/>
    <n v="748.60001570678162"/>
    <n v="748.60001570678162"/>
    <n v="748.60001570678162"/>
    <n v="748.60001570678162"/>
    <n v="748.60001570678162"/>
    <n v="748.60001570678162"/>
  </r>
  <r>
    <x v="39"/>
    <s v="STRETCH HOOD 1100X600X150MM ZVM07"/>
    <s v="Packaging"/>
    <s v=""/>
    <s v=""/>
    <s v=""/>
    <s v=""/>
    <x v="5"/>
    <n v="1"/>
    <m/>
    <m/>
    <m/>
    <n v="850"/>
    <n v="1017"/>
    <n v="1104"/>
    <n v="1312"/>
    <n v="1168"/>
    <n v="1133"/>
    <n v="976"/>
    <n v="1189"/>
    <n v="1207"/>
    <n v="1172"/>
    <n v="1156"/>
  </r>
  <r>
    <x v="39"/>
    <s v="STRETCH HOOD 1100X600X150MM ZVM07"/>
    <s v="Packaging"/>
    <s v=""/>
    <s v=""/>
    <s v=""/>
    <s v=""/>
    <x v="6"/>
    <n v="1"/>
    <m/>
    <m/>
    <n v="850"/>
    <n v="1017"/>
    <n v="1104"/>
    <n v="1312"/>
    <n v="1168"/>
    <n v="1133"/>
    <n v="976"/>
    <n v="1189"/>
    <n v="1207"/>
    <n v="1172"/>
    <n v="1156"/>
    <m/>
  </r>
  <r>
    <x v="40"/>
    <s v="PB VALVE 540X400X120 A5PA02"/>
    <s v="Packaging"/>
    <s v=""/>
    <s v=""/>
    <s v=""/>
    <s v=""/>
    <x v="1"/>
    <s v="600004441"/>
    <m/>
    <m/>
    <n v="4752"/>
    <n v="5568"/>
    <n v="4800"/>
    <n v="6191.9999999999991"/>
    <n v="4704"/>
    <n v="6431.9999999999991"/>
    <n v="1296"/>
    <n v="1296"/>
    <n v="1536"/>
    <n v="1440"/>
    <n v="1632"/>
    <n v="1104"/>
  </r>
  <r>
    <x v="40"/>
    <s v="PB VALVE 540X400X120 A5PA02"/>
    <s v="Packaging"/>
    <s v=""/>
    <s v=""/>
    <s v=""/>
    <s v=""/>
    <x v="1"/>
    <s v="600008971"/>
    <m/>
    <m/>
    <n v="0"/>
    <n v="0"/>
    <n v="0"/>
    <n v="0"/>
    <n v="0"/>
    <n v="0"/>
    <n v="0"/>
    <n v="0"/>
    <n v="0"/>
    <n v="0"/>
    <n v="0"/>
    <n v="0"/>
  </r>
  <r>
    <x v="40"/>
    <s v="PB VALVE 540X400X120 A5PA02"/>
    <s v="Packaging"/>
    <s v=""/>
    <s v=""/>
    <s v=""/>
    <s v=""/>
    <x v="2"/>
    <m/>
    <m/>
    <m/>
    <n v="4752"/>
    <n v="5568"/>
    <n v="4800"/>
    <n v="6191.9999999999991"/>
    <n v="4704"/>
    <n v="6431.9999999999991"/>
    <n v="1296"/>
    <n v="1296"/>
    <n v="1536"/>
    <n v="1440"/>
    <n v="1632"/>
    <n v="1104"/>
  </r>
  <r>
    <x v="40"/>
    <s v="PB VALVE 540X400X120 A5PA02"/>
    <s v="Packaging"/>
    <s v=""/>
    <s v=""/>
    <s v=""/>
    <s v=""/>
    <x v="3"/>
    <m/>
    <m/>
    <n v="16896"/>
    <n v="12144"/>
    <n v="13372"/>
    <n v="13372"/>
    <n v="13372"/>
    <n v="13372"/>
    <n v="13372"/>
    <n v="13372"/>
    <n v="13372"/>
    <n v="13372"/>
    <n v="13372"/>
    <n v="13372"/>
    <n v="13372"/>
  </r>
  <r>
    <x v="40"/>
    <s v="PB VALVE 540X400X120 A5PA02"/>
    <s v="Packaging"/>
    <s v=""/>
    <s v=""/>
    <s v=""/>
    <s v=""/>
    <x v="4"/>
    <n v="13371.529711683688"/>
    <n v="3.9374351330046196"/>
    <m/>
    <n v="13371.529711683688"/>
    <n v="13371.529711683688"/>
    <n v="13371.529711683688"/>
    <n v="13371.529711683688"/>
    <n v="13371.529711683688"/>
    <n v="13371.529711683688"/>
    <n v="13371.529711683688"/>
    <n v="13371.529711683688"/>
    <n v="13371.529711683688"/>
    <n v="13371.529711683688"/>
    <n v="13371.529711683688"/>
    <n v="13371.529711683688"/>
  </r>
  <r>
    <x v="40"/>
    <s v="PB VALVE 540X400X120 A5PA02"/>
    <s v="Packaging"/>
    <s v=""/>
    <s v=""/>
    <s v=""/>
    <s v=""/>
    <x v="5"/>
    <n v="1"/>
    <m/>
    <m/>
    <m/>
    <n v="6796"/>
    <n v="4800"/>
    <n v="6192"/>
    <n v="4704"/>
    <n v="6432"/>
    <n v="1296"/>
    <n v="1296"/>
    <n v="1536"/>
    <n v="1440"/>
    <n v="1632"/>
    <n v="1104"/>
  </r>
  <r>
    <x v="40"/>
    <s v="PB VALVE 540X400X120 A5PA02"/>
    <s v="Packaging"/>
    <s v=""/>
    <s v=""/>
    <s v=""/>
    <s v=""/>
    <x v="6"/>
    <n v="1"/>
    <m/>
    <m/>
    <n v="6796"/>
    <n v="4800"/>
    <n v="6192"/>
    <n v="4704"/>
    <n v="6432"/>
    <n v="1296"/>
    <n v="1296"/>
    <n v="1536"/>
    <n v="1440"/>
    <n v="1632"/>
    <n v="1104"/>
    <m/>
  </r>
  <r>
    <x v="41"/>
    <s v="PB VALVE 490X400X120 A5PA04"/>
    <s v="Packaging"/>
    <s v=""/>
    <s v=""/>
    <s v=""/>
    <s v=""/>
    <x v="1"/>
    <s v="600005117"/>
    <m/>
    <m/>
    <n v="783.99999999999989"/>
    <n v="728"/>
    <n v="728"/>
    <n v="504"/>
    <n v="504"/>
    <n v="1120"/>
    <n v="951.99999999999989"/>
    <n v="951.99999999999989"/>
    <n v="1232"/>
    <n v="1176"/>
    <n v="1176"/>
    <n v="1176"/>
  </r>
  <r>
    <x v="41"/>
    <s v="PB VALVE 490X400X120 A5PA04"/>
    <s v="Packaging"/>
    <s v=""/>
    <s v=""/>
    <s v=""/>
    <s v=""/>
    <x v="1"/>
    <s v="600005121"/>
    <m/>
    <m/>
    <n v="0"/>
    <n v="0"/>
    <n v="672"/>
    <n v="756.00000000000011"/>
    <n v="756.00000000000011"/>
    <n v="1428"/>
    <n v="1302.0000000000002"/>
    <n v="1302.0000000000002"/>
    <n v="1596"/>
    <n v="1596"/>
    <n v="1554"/>
    <n v="1596"/>
  </r>
  <r>
    <x v="41"/>
    <s v="PB VALVE 490X400X120 A5PA04"/>
    <s v="Packaging"/>
    <s v=""/>
    <s v=""/>
    <s v=""/>
    <s v=""/>
    <x v="2"/>
    <m/>
    <m/>
    <m/>
    <n v="783.99999999999989"/>
    <n v="728"/>
    <n v="1400"/>
    <n v="1260"/>
    <n v="1260"/>
    <n v="2548"/>
    <n v="2254"/>
    <n v="2254"/>
    <n v="2828"/>
    <n v="2772"/>
    <n v="2730"/>
    <n v="2772"/>
  </r>
  <r>
    <x v="41"/>
    <s v="PB VALVE 490X400X120 A5PA04"/>
    <s v="Packaging"/>
    <s v=""/>
    <s v=""/>
    <s v=""/>
    <s v=""/>
    <x v="3"/>
    <m/>
    <m/>
    <n v="14806"/>
    <n v="14022"/>
    <n v="13294"/>
    <n v="11894"/>
    <n v="10634"/>
    <n v="9374"/>
    <n v="6826"/>
    <n v="4572"/>
    <n v="4480"/>
    <n v="4480"/>
    <n v="4480"/>
    <n v="4480"/>
    <n v="4480"/>
  </r>
  <r>
    <x v="41"/>
    <s v="PB VALVE 490X400X120 A5PA04"/>
    <s v="Packaging"/>
    <s v=""/>
    <s v=""/>
    <s v=""/>
    <s v=""/>
    <x v="4"/>
    <n v="4479.0589570244892"/>
    <n v="2.2784530514749415"/>
    <m/>
    <n v="4479.0589570244892"/>
    <n v="4479.0589570244892"/>
    <n v="4479.0589570244892"/>
    <n v="4479.0589570244892"/>
    <n v="4479.0589570244892"/>
    <n v="4479.0589570244892"/>
    <n v="4479.0589570244892"/>
    <n v="4479.0589570244892"/>
    <n v="4479.0589570244892"/>
    <n v="4479.0589570244892"/>
    <n v="4479.0589570244892"/>
    <n v="4479.0589570244892"/>
  </r>
  <r>
    <x v="41"/>
    <s v="PB VALVE 490X400X120 A5PA04"/>
    <s v="Packaging"/>
    <s v=""/>
    <s v=""/>
    <s v=""/>
    <s v=""/>
    <x v="5"/>
    <n v="1"/>
    <m/>
    <m/>
    <m/>
    <n v="0"/>
    <n v="0"/>
    <n v="0"/>
    <n v="0"/>
    <n v="0"/>
    <n v="0"/>
    <n v="2162"/>
    <n v="2828"/>
    <n v="2772"/>
    <n v="2730"/>
    <n v="2772"/>
  </r>
  <r>
    <x v="41"/>
    <s v="PB VALVE 490X400X120 A5PA04"/>
    <s v="Packaging"/>
    <s v=""/>
    <s v=""/>
    <s v=""/>
    <s v=""/>
    <x v="6"/>
    <n v="1"/>
    <m/>
    <m/>
    <n v="0"/>
    <n v="0"/>
    <n v="0"/>
    <n v="0"/>
    <n v="0"/>
    <n v="0"/>
    <n v="2162"/>
    <n v="2828"/>
    <n v="2772"/>
    <n v="2730"/>
    <n v="2772"/>
    <m/>
  </r>
  <r>
    <x v="42"/>
    <s v="PB VALVE 600X500X150 A5PA06 SIB LOGO"/>
    <s v="Packaging"/>
    <s v=""/>
    <s v=""/>
    <s v=""/>
    <s v=""/>
    <x v="1"/>
    <s v="600004710"/>
    <m/>
    <m/>
    <n v="900"/>
    <n v="550"/>
    <n v="850"/>
    <n v="500"/>
    <n v="650"/>
    <n v="800"/>
    <n v="700"/>
    <n v="700"/>
    <n v="750"/>
    <n v="750"/>
    <n v="600"/>
    <n v="600"/>
  </r>
  <r>
    <x v="42"/>
    <s v="PB VALVE 600X500X150 A5PA06 SIB LOGO"/>
    <s v="Packaging"/>
    <s v=""/>
    <s v=""/>
    <s v=""/>
    <s v=""/>
    <x v="1"/>
    <s v="600004749"/>
    <m/>
    <m/>
    <n v="0"/>
    <n v="0"/>
    <n v="404.99999999999994"/>
    <n v="0"/>
    <n v="450"/>
    <n v="540"/>
    <n v="944.99999999999989"/>
    <n v="495"/>
    <n v="1125"/>
    <n v="1080"/>
    <n v="1125"/>
    <n v="1080"/>
  </r>
  <r>
    <x v="42"/>
    <s v="PB VALVE 600X500X150 A5PA06 SIB LOGO"/>
    <s v="Packaging"/>
    <s v=""/>
    <s v=""/>
    <s v=""/>
    <s v=""/>
    <x v="1"/>
    <s v="600008696"/>
    <m/>
    <m/>
    <n v="0"/>
    <n v="0"/>
    <n v="0"/>
    <n v="0"/>
    <n v="0"/>
    <n v="0"/>
    <n v="0"/>
    <n v="0"/>
    <n v="50"/>
    <n v="50"/>
    <n v="100"/>
    <n v="50"/>
  </r>
  <r>
    <x v="42"/>
    <s v="PB VALVE 600X500X150 A5PA06 SIB LOGO"/>
    <s v="Packaging"/>
    <s v=""/>
    <s v=""/>
    <s v=""/>
    <s v=""/>
    <x v="1"/>
    <s v="600010301"/>
    <m/>
    <m/>
    <n v="1300"/>
    <n v="250"/>
    <n v="350"/>
    <n v="100"/>
    <n v="750"/>
    <n v="200"/>
    <n v="300"/>
    <n v="150"/>
    <n v="300"/>
    <n v="250"/>
    <n v="300"/>
    <n v="300"/>
  </r>
  <r>
    <x v="42"/>
    <s v="PB VALVE 600X500X150 A5PA06 SIB LOGO"/>
    <s v="Packaging"/>
    <s v=""/>
    <s v=""/>
    <s v=""/>
    <s v=""/>
    <x v="2"/>
    <m/>
    <m/>
    <m/>
    <n v="2200"/>
    <n v="800"/>
    <n v="1605"/>
    <n v="600"/>
    <n v="1850"/>
    <n v="1540"/>
    <n v="1945"/>
    <n v="1345"/>
    <n v="2225"/>
    <n v="2130"/>
    <n v="2125"/>
    <n v="2030"/>
  </r>
  <r>
    <x v="42"/>
    <s v="PB VALVE 600X500X150 A5PA06 SIB LOGO"/>
    <s v="Packaging"/>
    <s v=""/>
    <s v=""/>
    <s v=""/>
    <s v=""/>
    <x v="3"/>
    <m/>
    <m/>
    <n v="34605"/>
    <n v="32405"/>
    <n v="31605"/>
    <n v="30000"/>
    <n v="29400"/>
    <n v="27550"/>
    <n v="26010"/>
    <n v="24065"/>
    <n v="22720"/>
    <n v="20495"/>
    <n v="18365"/>
    <n v="16240"/>
    <n v="14210"/>
  </r>
  <r>
    <x v="42"/>
    <s v="PB VALVE 600X500X150 A5PA06 SIB LOGO"/>
    <s v="Packaging"/>
    <s v=""/>
    <s v=""/>
    <s v=""/>
    <s v=""/>
    <x v="4"/>
    <n v="3342.0527490461263"/>
    <n v="1.9663953414343476"/>
    <m/>
    <n v="3342.0527490461263"/>
    <n v="3342.0527490461263"/>
    <n v="3342.0527490461263"/>
    <n v="3342.0527490461263"/>
    <n v="3342.0527490461263"/>
    <n v="3342.0527490461263"/>
    <n v="3342.0527490461263"/>
    <n v="3342.0527490461263"/>
    <n v="3342.0527490461263"/>
    <n v="3342.0527490461263"/>
    <n v="3342.0527490461263"/>
    <n v="3342.0527490461263"/>
  </r>
  <r>
    <x v="42"/>
    <s v="PB VALVE 600X500X150 A5PA06 SIB LOGO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42"/>
    <s v="PB VALVE 600X500X150 A5PA06 SIB LOGO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43"/>
    <s v="PB VALVE 500X450X140 A5PA09"/>
    <s v="Packaging"/>
    <s v=""/>
    <s v=""/>
    <s v=""/>
    <s v=""/>
    <x v="1"/>
    <s v="600004694"/>
    <m/>
    <m/>
    <n v="0"/>
    <n v="0"/>
    <n v="0"/>
    <n v="112"/>
    <n v="167.99999999999997"/>
    <n v="112"/>
    <n v="167.99999999999997"/>
    <n v="112"/>
    <n v="112"/>
    <n v="167.99999999999997"/>
    <n v="112"/>
    <n v="167.99999999999997"/>
  </r>
  <r>
    <x v="43"/>
    <s v="PB VALVE 500X450X140 A5PA09"/>
    <s v="Packaging"/>
    <s v=""/>
    <s v=""/>
    <s v=""/>
    <s v=""/>
    <x v="1"/>
    <s v="600004700"/>
    <m/>
    <m/>
    <n v="1343.9999999999998"/>
    <n v="1343.9999999999998"/>
    <n v="1343.9999999999998"/>
    <n v="1400"/>
    <n v="1567.9999999999998"/>
    <n v="1343.9999999999998"/>
    <n v="1287.9999999999998"/>
    <n v="1343.9999999999998"/>
    <n v="1792"/>
    <n v="1792"/>
    <n v="1792"/>
    <n v="1792"/>
  </r>
  <r>
    <x v="43"/>
    <s v="PB VALVE 500X450X140 A5PA09"/>
    <s v="Packaging"/>
    <s v=""/>
    <s v=""/>
    <s v=""/>
    <s v=""/>
    <x v="2"/>
    <m/>
    <m/>
    <m/>
    <n v="1343.9999999999998"/>
    <n v="1343.9999999999998"/>
    <n v="1343.9999999999998"/>
    <n v="1512"/>
    <n v="1735.9999999999998"/>
    <n v="1455.9999999999998"/>
    <n v="1455.9999999999998"/>
    <n v="1455.9999999999998"/>
    <n v="1904"/>
    <n v="1960"/>
    <n v="1904"/>
    <n v="1960"/>
  </r>
  <r>
    <x v="43"/>
    <s v="PB VALVE 500X450X140 A5PA09"/>
    <s v="Packaging"/>
    <s v=""/>
    <s v=""/>
    <s v=""/>
    <s v=""/>
    <x v="3"/>
    <m/>
    <m/>
    <n v="27948"/>
    <n v="26604"/>
    <n v="25260"/>
    <n v="23916"/>
    <n v="22404"/>
    <n v="20668"/>
    <n v="19212"/>
    <n v="17756"/>
    <n v="16300"/>
    <n v="14396"/>
    <n v="12436"/>
    <n v="10532"/>
    <n v="8572"/>
  </r>
  <r>
    <x v="43"/>
    <s v="PB VALVE 500X450X140 A5PA09"/>
    <s v="Packaging"/>
    <s v=""/>
    <s v=""/>
    <s v=""/>
    <s v=""/>
    <x v="4"/>
    <n v="3586.7113767384976"/>
    <n v="2.2213323968240073"/>
    <m/>
    <n v="3586.7113767384976"/>
    <n v="3586.7113767384976"/>
    <n v="3586.7113767384976"/>
    <n v="3586.7113767384976"/>
    <n v="3586.7113767384976"/>
    <n v="3586.7113767384976"/>
    <n v="3586.7113767384976"/>
    <n v="3586.7113767384976"/>
    <n v="3586.7113767384976"/>
    <n v="3586.7113767384976"/>
    <n v="3586.7113767384976"/>
    <n v="3586.7113767384976"/>
  </r>
  <r>
    <x v="43"/>
    <s v="PB VALVE 500X450X140 A5PA09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43"/>
    <s v="PB VALVE 500X450X140 A5PA09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44"/>
    <s v="PB VALVE 620X400X120 A5PA03"/>
    <s v="Packaging"/>
    <s v=""/>
    <s v=""/>
    <s v=""/>
    <s v=""/>
    <x v="1"/>
    <s v="600003806"/>
    <m/>
    <m/>
    <n v="0"/>
    <n v="0"/>
    <n v="0"/>
    <n v="0"/>
    <n v="0"/>
    <n v="0"/>
    <n v="576"/>
    <n v="720"/>
    <n v="960"/>
    <n v="1008"/>
    <n v="1008"/>
    <n v="1008"/>
  </r>
  <r>
    <x v="44"/>
    <s v="PB VALVE 620X400X120 A5PA03"/>
    <s v="Packaging"/>
    <s v=""/>
    <s v=""/>
    <s v=""/>
    <s v=""/>
    <x v="1"/>
    <s v="600004645"/>
    <m/>
    <m/>
    <n v="2304"/>
    <n v="2496"/>
    <n v="1536"/>
    <n v="3888"/>
    <n v="3072"/>
    <n v="2016"/>
    <n v="5136"/>
    <n v="2784"/>
    <n v="4848"/>
    <n v="4896"/>
    <n v="5088"/>
    <n v="4944"/>
  </r>
  <r>
    <x v="44"/>
    <s v="PB VALVE 620X400X120 A5PA03"/>
    <s v="Packaging"/>
    <s v=""/>
    <s v=""/>
    <s v=""/>
    <s v=""/>
    <x v="1"/>
    <s v="600004714"/>
    <m/>
    <m/>
    <n v="6671.9999999999991"/>
    <n v="7248"/>
    <n v="6624"/>
    <n v="6816"/>
    <n v="6384"/>
    <n v="7008"/>
    <n v="7200"/>
    <n v="6911.9999999999991"/>
    <n v="8544"/>
    <n v="8544"/>
    <n v="8544"/>
    <n v="8544"/>
  </r>
  <r>
    <x v="44"/>
    <s v="PB VALVE 620X400X120 A5PA03"/>
    <s v="Packaging"/>
    <s v=""/>
    <s v=""/>
    <s v=""/>
    <s v=""/>
    <x v="1"/>
    <s v="600008402"/>
    <m/>
    <m/>
    <n v="1536"/>
    <n v="816"/>
    <n v="3120"/>
    <n v="2256"/>
    <n v="2160"/>
    <n v="2112"/>
    <n v="3072"/>
    <n v="2160"/>
    <n v="2832"/>
    <n v="2880"/>
    <n v="2880"/>
    <n v="2880"/>
  </r>
  <r>
    <x v="44"/>
    <s v="PB VALVE 620X400X120 A5PA03"/>
    <s v="Packaging"/>
    <s v=""/>
    <s v=""/>
    <s v=""/>
    <s v=""/>
    <x v="1"/>
    <s v="600009121"/>
    <m/>
    <m/>
    <n v="384"/>
    <n v="192"/>
    <n v="192"/>
    <n v="192"/>
    <n v="144"/>
    <n v="192"/>
    <n v="192"/>
    <n v="192"/>
    <n v="863.99999999999989"/>
    <n v="912"/>
    <n v="863.99999999999989"/>
    <n v="912"/>
  </r>
  <r>
    <x v="44"/>
    <s v="PB VALVE 620X400X120 A5PA03"/>
    <s v="Packaging"/>
    <s v=""/>
    <s v=""/>
    <s v=""/>
    <s v=""/>
    <x v="1"/>
    <s v="600010770"/>
    <m/>
    <m/>
    <n v="912"/>
    <n v="1344"/>
    <n v="816"/>
    <n v="1344"/>
    <n v="816"/>
    <n v="1056"/>
    <n v="576"/>
    <n v="576"/>
    <n v="816"/>
    <n v="768"/>
    <n v="768"/>
    <n v="768"/>
  </r>
  <r>
    <x v="44"/>
    <s v="PB VALVE 620X400X120 A5PA03"/>
    <s v="Packaging"/>
    <s v=""/>
    <s v=""/>
    <s v=""/>
    <s v=""/>
    <x v="1"/>
    <s v="600010772"/>
    <m/>
    <m/>
    <n v="2592"/>
    <n v="2352"/>
    <n v="2256"/>
    <n v="2400"/>
    <n v="3360"/>
    <n v="1920"/>
    <n v="1967.9999999999998"/>
    <n v="1152"/>
    <n v="1872"/>
    <n v="2832"/>
    <n v="1872"/>
    <n v="1872"/>
  </r>
  <r>
    <x v="44"/>
    <s v="PB VALVE 620X400X120 A5PA03"/>
    <s v="Packaging"/>
    <s v=""/>
    <s v=""/>
    <s v=""/>
    <s v=""/>
    <x v="1"/>
    <s v="600010802"/>
    <m/>
    <m/>
    <n v="336"/>
    <n v="1920"/>
    <n v="1296"/>
    <n v="1200"/>
    <n v="1248"/>
    <n v="1344"/>
    <n v="1439.9999999999998"/>
    <n v="1439.9999999999998"/>
    <n v="1632"/>
    <n v="1872"/>
    <n v="1584"/>
    <n v="1200"/>
  </r>
  <r>
    <x v="44"/>
    <s v="PB VALVE 620X400X120 A5PA03"/>
    <s v="Packaging"/>
    <s v=""/>
    <s v=""/>
    <s v=""/>
    <s v=""/>
    <x v="1"/>
    <s v="600015391"/>
    <m/>
    <m/>
    <n v="288"/>
    <n v="0"/>
    <n v="0"/>
    <n v="0"/>
    <n v="0"/>
    <n v="0"/>
    <n v="0"/>
    <n v="0"/>
    <n v="528"/>
    <n v="576"/>
    <n v="528"/>
    <n v="528"/>
  </r>
  <r>
    <x v="44"/>
    <s v="PB VALVE 620X400X120 A5PA03"/>
    <s v="Packaging"/>
    <s v=""/>
    <s v=""/>
    <s v=""/>
    <s v=""/>
    <x v="1"/>
    <s v="600016755"/>
    <m/>
    <m/>
    <n v="0"/>
    <n v="960"/>
    <n v="960"/>
    <n v="0"/>
    <n v="960"/>
    <n v="960"/>
    <n v="0"/>
    <n v="0"/>
    <n v="48"/>
    <n v="48"/>
    <n v="48"/>
    <n v="48"/>
  </r>
  <r>
    <x v="44"/>
    <s v="PB VALVE 620X400X120 A5PA03"/>
    <s v="Packaging"/>
    <s v=""/>
    <s v=""/>
    <s v=""/>
    <s v=""/>
    <x v="1"/>
    <s v="609999998"/>
    <m/>
    <m/>
    <n v="0"/>
    <n v="0"/>
    <n v="0"/>
    <n v="0"/>
    <n v="0"/>
    <n v="0"/>
    <n v="0"/>
    <n v="0"/>
    <n v="0"/>
    <n v="0"/>
    <n v="0"/>
    <n v="0"/>
  </r>
  <r>
    <x v="44"/>
    <s v="PB VALVE 620X400X120 A5PA03"/>
    <s v="Packaging"/>
    <s v=""/>
    <s v=""/>
    <s v=""/>
    <s v=""/>
    <x v="2"/>
    <m/>
    <m/>
    <m/>
    <n v="15024"/>
    <n v="17328"/>
    <n v="16800"/>
    <n v="18096"/>
    <n v="18144"/>
    <n v="16608"/>
    <n v="20160"/>
    <n v="15936"/>
    <n v="22944"/>
    <n v="24336"/>
    <n v="23184"/>
    <n v="22704"/>
  </r>
  <r>
    <x v="44"/>
    <s v="PB VALVE 620X400X120 A5PA03"/>
    <s v="Packaging"/>
    <s v=""/>
    <s v=""/>
    <s v=""/>
    <s v=""/>
    <x v="3"/>
    <m/>
    <m/>
    <n v="66322"/>
    <n v="51298"/>
    <n v="33970"/>
    <n v="23900"/>
    <n v="23900"/>
    <n v="23900"/>
    <n v="23900"/>
    <n v="23900"/>
    <n v="23900"/>
    <n v="23900"/>
    <n v="23900"/>
    <n v="23900"/>
    <n v="23900"/>
  </r>
  <r>
    <x v="44"/>
    <s v="PB VALVE 620X400X120 A5PA03"/>
    <s v="Packaging"/>
    <s v=""/>
    <s v=""/>
    <s v=""/>
    <s v=""/>
    <x v="4"/>
    <n v="23899.256741975547"/>
    <n v="1.2401025706712094"/>
    <m/>
    <n v="23899.256741975547"/>
    <n v="23899.256741975547"/>
    <n v="23899.256741975547"/>
    <n v="23899.256741975547"/>
    <n v="23899.256741975547"/>
    <n v="23899.256741975547"/>
    <n v="23899.256741975547"/>
    <n v="23899.256741975547"/>
    <n v="23899.256741975547"/>
    <n v="23899.256741975547"/>
    <n v="23899.256741975547"/>
    <n v="23899.256741975547"/>
  </r>
  <r>
    <x v="44"/>
    <s v="PB VALVE 620X400X120 A5PA03"/>
    <s v="Packaging"/>
    <s v=""/>
    <s v=""/>
    <s v=""/>
    <s v=""/>
    <x v="5"/>
    <n v="1"/>
    <m/>
    <m/>
    <m/>
    <n v="0"/>
    <n v="6730"/>
    <n v="18096"/>
    <n v="18144"/>
    <n v="16608"/>
    <n v="20160"/>
    <n v="15936"/>
    <n v="22944"/>
    <n v="24336"/>
    <n v="23184"/>
    <n v="22704"/>
  </r>
  <r>
    <x v="44"/>
    <s v="PB VALVE 620X400X120 A5PA03"/>
    <s v="Packaging"/>
    <s v=""/>
    <s v=""/>
    <s v=""/>
    <s v=""/>
    <x v="6"/>
    <n v="1"/>
    <m/>
    <m/>
    <n v="0"/>
    <n v="6730"/>
    <n v="18096"/>
    <n v="18144"/>
    <n v="16608"/>
    <n v="20160"/>
    <n v="15936"/>
    <n v="22944"/>
    <n v="24336"/>
    <n v="23184"/>
    <n v="22704"/>
    <m/>
  </r>
  <r>
    <x v="45"/>
    <s v="PB VALVE 440X400X120 A5DS19"/>
    <s v="Packaging"/>
    <s v=""/>
    <s v=""/>
    <s v=""/>
    <s v=""/>
    <x v="1"/>
    <s v="600003823"/>
    <m/>
    <m/>
    <n v="320"/>
    <n v="320"/>
    <n v="320"/>
    <n v="768.00000000000011"/>
    <n v="1088"/>
    <n v="1536.0000000000002"/>
    <n v="1472.0000000000002"/>
    <n v="1472.0000000000002"/>
    <n v="1472.0000000000002"/>
    <n v="1472.0000000000002"/>
    <n v="1536.0000000000002"/>
    <n v="1536.0000000000002"/>
  </r>
  <r>
    <x v="45"/>
    <s v="PB VALVE 440X400X120 A5DS19"/>
    <s v="Packaging"/>
    <s v=""/>
    <s v=""/>
    <s v=""/>
    <s v=""/>
    <x v="2"/>
    <m/>
    <m/>
    <m/>
    <n v="320"/>
    <n v="320"/>
    <n v="320"/>
    <n v="768.00000000000011"/>
    <n v="1088"/>
    <n v="1536.0000000000002"/>
    <n v="1472.0000000000002"/>
    <n v="1472.0000000000002"/>
    <n v="1472.0000000000002"/>
    <n v="1472.0000000000002"/>
    <n v="1536.0000000000002"/>
    <n v="1536.0000000000002"/>
  </r>
  <r>
    <x v="45"/>
    <s v="PB VALVE 440X400X120 A5DS19"/>
    <s v="Packaging"/>
    <s v=""/>
    <s v=""/>
    <s v=""/>
    <s v=""/>
    <x v="3"/>
    <m/>
    <m/>
    <n v="64566"/>
    <n v="64246"/>
    <n v="63926"/>
    <n v="63606"/>
    <n v="62838"/>
    <n v="61750"/>
    <n v="60214"/>
    <n v="58742"/>
    <n v="57270"/>
    <n v="55798"/>
    <n v="54326"/>
    <n v="52790"/>
    <n v="51254"/>
  </r>
  <r>
    <x v="45"/>
    <s v="PB VALVE 440X400X120 A5DS19"/>
    <s v="Packaging"/>
    <s v=""/>
    <s v=""/>
    <s v=""/>
    <s v=""/>
    <x v="4"/>
    <n v="3875.4123551100488"/>
    <n v="3.4934606566496837"/>
    <m/>
    <n v="3875.4123551100488"/>
    <n v="3875.4123551100488"/>
    <n v="3875.4123551100488"/>
    <n v="3875.4123551100488"/>
    <n v="3875.4123551100488"/>
    <n v="3875.4123551100488"/>
    <n v="3875.4123551100488"/>
    <n v="3875.4123551100488"/>
    <n v="3875.4123551100488"/>
    <n v="3875.4123551100488"/>
    <n v="3875.4123551100488"/>
    <n v="3875.4123551100488"/>
  </r>
  <r>
    <x v="45"/>
    <s v="PB VALVE 440X400X120 A5DS19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45"/>
    <s v="PB VALVE 440X400X120 A5DS19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46"/>
    <s v="PB VALVE 400X480X120 A5DL05"/>
    <s v="Packaging"/>
    <s v=""/>
    <s v=""/>
    <s v=""/>
    <s v=""/>
    <x v="1"/>
    <s v="600003819"/>
    <m/>
    <m/>
    <n v="3456"/>
    <n v="2176"/>
    <n v="1600"/>
    <n v="3200"/>
    <n v="4800"/>
    <n v="3712.0000000000005"/>
    <n v="3712.0000000000005"/>
    <n v="3904.0000000000005"/>
    <n v="3904.0000000000005"/>
    <n v="3968"/>
    <n v="3968"/>
    <n v="3968"/>
  </r>
  <r>
    <x v="46"/>
    <s v="PB VALVE 400X480X120 A5DL05"/>
    <s v="Packaging"/>
    <s v=""/>
    <s v=""/>
    <s v=""/>
    <s v=""/>
    <x v="2"/>
    <m/>
    <m/>
    <m/>
    <n v="3456"/>
    <n v="2176"/>
    <n v="1600"/>
    <n v="3200"/>
    <n v="4800"/>
    <n v="3712.0000000000005"/>
    <n v="3712.0000000000005"/>
    <n v="3904.0000000000005"/>
    <n v="3904.0000000000005"/>
    <n v="3968"/>
    <n v="3968"/>
    <n v="3968"/>
  </r>
  <r>
    <x v="46"/>
    <s v="PB VALVE 400X480X120 A5DL05"/>
    <s v="Packaging"/>
    <s v=""/>
    <s v=""/>
    <s v=""/>
    <s v=""/>
    <x v="3"/>
    <m/>
    <m/>
    <n v="28396"/>
    <n v="24940"/>
    <n v="22764"/>
    <n v="21164"/>
    <n v="17964"/>
    <n v="13164"/>
    <n v="10080"/>
    <n v="10080"/>
    <n v="10080"/>
    <n v="10080"/>
    <n v="10080"/>
    <n v="10080"/>
    <n v="10080"/>
  </r>
  <r>
    <x v="46"/>
    <s v="PB VALVE 400X480X120 A5DL05"/>
    <s v="Packaging"/>
    <s v=""/>
    <s v=""/>
    <s v=""/>
    <s v=""/>
    <x v="4"/>
    <n v="10079.315852650363"/>
    <n v="2.8547911214077692"/>
    <m/>
    <n v="10079.315852650363"/>
    <n v="10079.315852650363"/>
    <n v="10079.315852650363"/>
    <n v="10079.315852650363"/>
    <n v="10079.315852650363"/>
    <n v="10079.315852650363"/>
    <n v="10079.315852650363"/>
    <n v="10079.315852650363"/>
    <n v="10079.315852650363"/>
    <n v="10079.315852650363"/>
    <n v="10079.315852650363"/>
    <n v="10079.315852650363"/>
  </r>
  <r>
    <x v="46"/>
    <s v="PB VALVE 400X480X120 A5DL05"/>
    <s v="Packaging"/>
    <s v=""/>
    <s v=""/>
    <s v=""/>
    <s v=""/>
    <x v="5"/>
    <n v="1"/>
    <m/>
    <m/>
    <m/>
    <n v="0"/>
    <n v="0"/>
    <n v="0"/>
    <n v="0"/>
    <n v="628"/>
    <n v="3712"/>
    <n v="3904"/>
    <n v="3904"/>
    <n v="3968"/>
    <n v="3968"/>
    <n v="3968"/>
  </r>
  <r>
    <x v="46"/>
    <s v="PB VALVE 400X480X120 A5DL05"/>
    <s v="Packaging"/>
    <s v=""/>
    <s v=""/>
    <s v=""/>
    <s v=""/>
    <x v="6"/>
    <n v="1"/>
    <m/>
    <m/>
    <n v="0"/>
    <n v="0"/>
    <n v="0"/>
    <n v="0"/>
    <n v="628"/>
    <n v="3712"/>
    <n v="3904"/>
    <n v="3904"/>
    <n v="3968"/>
    <n v="3968"/>
    <n v="3968"/>
    <m/>
  </r>
  <r>
    <x v="47"/>
    <s v="PB VALVE 400X470X120 A5DEPG"/>
    <s v="Packaging"/>
    <s v=""/>
    <s v=""/>
    <s v=""/>
    <s v=""/>
    <x v="1"/>
    <s v="600003815"/>
    <m/>
    <m/>
    <n v="1152"/>
    <n v="1664"/>
    <n v="1728"/>
    <n v="3264.0000000000005"/>
    <n v="4864"/>
    <n v="3648"/>
    <n v="3392.0000000000005"/>
    <n v="3328"/>
    <n v="3456"/>
    <n v="3456"/>
    <n v="3520"/>
    <n v="3456"/>
  </r>
  <r>
    <x v="47"/>
    <s v="PB VALVE 400X470X120 A5DEPG"/>
    <s v="Packaging"/>
    <s v=""/>
    <s v=""/>
    <s v=""/>
    <s v=""/>
    <x v="2"/>
    <m/>
    <m/>
    <m/>
    <n v="1152"/>
    <n v="1664"/>
    <n v="1728"/>
    <n v="3264.0000000000005"/>
    <n v="4864"/>
    <n v="3648"/>
    <n v="3392.0000000000005"/>
    <n v="3328"/>
    <n v="3456"/>
    <n v="3456"/>
    <n v="3520"/>
    <n v="3456"/>
  </r>
  <r>
    <x v="47"/>
    <s v="PB VALVE 400X470X120 A5DEPG"/>
    <s v="Packaging"/>
    <s v=""/>
    <s v=""/>
    <s v=""/>
    <s v=""/>
    <x v="3"/>
    <m/>
    <m/>
    <n v="26784"/>
    <n v="25632"/>
    <n v="23968"/>
    <n v="22240"/>
    <n v="18976"/>
    <n v="14112"/>
    <n v="10930"/>
    <n v="10930"/>
    <n v="10930"/>
    <n v="10930"/>
    <n v="10930"/>
    <n v="10930"/>
    <n v="10930"/>
  </r>
  <r>
    <x v="47"/>
    <s v="PB VALVE 400X470X120 A5DEPG"/>
    <s v="Packaging"/>
    <s v=""/>
    <s v=""/>
    <s v=""/>
    <s v=""/>
    <x v="4"/>
    <n v="10929.161362384768"/>
    <n v="3.5515039089205267"/>
    <m/>
    <n v="10929.161362384768"/>
    <n v="10929.161362384768"/>
    <n v="10929.161362384768"/>
    <n v="10929.161362384768"/>
    <n v="10929.161362384768"/>
    <n v="10929.161362384768"/>
    <n v="10929.161362384768"/>
    <n v="10929.161362384768"/>
    <n v="10929.161362384768"/>
    <n v="10929.161362384768"/>
    <n v="10929.161362384768"/>
    <n v="10929.161362384768"/>
  </r>
  <r>
    <x v="47"/>
    <s v="PB VALVE 400X470X120 A5DEPG"/>
    <s v="Packaging"/>
    <s v=""/>
    <s v=""/>
    <s v=""/>
    <s v=""/>
    <x v="5"/>
    <n v="1"/>
    <m/>
    <m/>
    <m/>
    <n v="0"/>
    <n v="0"/>
    <n v="0"/>
    <n v="0"/>
    <n v="466"/>
    <n v="3392"/>
    <n v="3328"/>
    <n v="3456"/>
    <n v="3456"/>
    <n v="3520"/>
    <n v="3456"/>
  </r>
  <r>
    <x v="47"/>
    <s v="PB VALVE 400X470X120 A5DEPG"/>
    <s v="Packaging"/>
    <s v=""/>
    <s v=""/>
    <s v=""/>
    <s v=""/>
    <x v="6"/>
    <n v="1"/>
    <m/>
    <m/>
    <n v="0"/>
    <n v="0"/>
    <n v="0"/>
    <n v="0"/>
    <n v="466"/>
    <n v="3392"/>
    <n v="3328"/>
    <n v="3456"/>
    <n v="3456"/>
    <n v="3520"/>
    <n v="3456"/>
    <m/>
  </r>
  <r>
    <x v="48"/>
    <s v="BB 87X87X97 COATED VALVE IN OUT - 82W"/>
    <s v="Packaging"/>
    <s v=""/>
    <s v=""/>
    <s v=""/>
    <s v=""/>
    <x v="1"/>
    <s v="600004755"/>
    <m/>
    <m/>
    <n v="0"/>
    <n v="0"/>
    <n v="0"/>
    <n v="0"/>
    <n v="0"/>
    <n v="0"/>
    <n v="0"/>
    <n v="0"/>
    <n v="0"/>
    <n v="0"/>
    <n v="0"/>
    <n v="0"/>
  </r>
  <r>
    <x v="48"/>
    <s v="BB 87X87X97 COATED VALVE IN OUT - 82W"/>
    <s v="Packaging"/>
    <s v=""/>
    <s v=""/>
    <s v=""/>
    <s v=""/>
    <x v="1"/>
    <s v="600016284"/>
    <m/>
    <m/>
    <n v="66"/>
    <n v="12"/>
    <n v="18"/>
    <n v="16"/>
    <n v="16"/>
    <n v="16"/>
    <n v="16"/>
    <n v="16"/>
    <n v="16"/>
    <n v="16"/>
    <n v="16"/>
    <n v="2"/>
  </r>
  <r>
    <x v="48"/>
    <s v="BB 87X87X97 COATED VALVE IN OUT - 82W"/>
    <s v="Packaging"/>
    <s v=""/>
    <s v=""/>
    <s v=""/>
    <s v=""/>
    <x v="1"/>
    <s v="600016286"/>
    <m/>
    <m/>
    <n v="1"/>
    <n v="0"/>
    <n v="0"/>
    <n v="0"/>
    <n v="0"/>
    <n v="0"/>
    <n v="0"/>
    <n v="0"/>
    <n v="0"/>
    <n v="1"/>
    <n v="0"/>
    <n v="0"/>
  </r>
  <r>
    <x v="48"/>
    <s v="BB 87X87X97 COATED VALVE IN OUT - 82W"/>
    <s v="Packaging"/>
    <s v=""/>
    <s v=""/>
    <s v=""/>
    <s v=""/>
    <x v="1"/>
    <s v="600017073"/>
    <m/>
    <m/>
    <n v="11.999999999999998"/>
    <n v="11"/>
    <n v="11.999999999999998"/>
    <n v="11"/>
    <n v="11.999999999999998"/>
    <n v="11"/>
    <n v="11"/>
    <n v="11.999999999999998"/>
    <n v="4"/>
    <n v="4"/>
    <n v="4"/>
    <n v="4"/>
  </r>
  <r>
    <x v="48"/>
    <s v="BB 87X87X97 COATED VALVE IN OUT - 82W"/>
    <s v="Packaging"/>
    <s v=""/>
    <s v=""/>
    <s v=""/>
    <s v=""/>
    <x v="2"/>
    <m/>
    <m/>
    <m/>
    <n v="79"/>
    <n v="23"/>
    <n v="30"/>
    <n v="27"/>
    <n v="28"/>
    <n v="27"/>
    <n v="27"/>
    <n v="28"/>
    <n v="20"/>
    <n v="21"/>
    <n v="20"/>
    <n v="6"/>
  </r>
  <r>
    <x v="48"/>
    <s v="BB 87X87X97 COATED VALVE IN OUT - 82W"/>
    <s v="Packaging"/>
    <s v=""/>
    <s v=""/>
    <s v=""/>
    <s v=""/>
    <x v="3"/>
    <m/>
    <m/>
    <n v="787"/>
    <n v="708"/>
    <n v="685"/>
    <n v="655"/>
    <n v="628"/>
    <n v="600"/>
    <n v="573"/>
    <n v="546"/>
    <n v="518"/>
    <n v="498"/>
    <n v="477"/>
    <n v="457"/>
    <n v="451"/>
  </r>
  <r>
    <x v="48"/>
    <s v="BB 87X87X97 COATED VALVE IN OUT - 82W"/>
    <s v="Packaging"/>
    <s v=""/>
    <s v=""/>
    <s v=""/>
    <s v=""/>
    <x v="4"/>
    <n v="91.260087207592136"/>
    <n v="3.2592888288425761"/>
    <m/>
    <n v="91.260087207592136"/>
    <n v="91.260087207592136"/>
    <n v="91.260087207592136"/>
    <n v="91.260087207592136"/>
    <n v="91.260087207592136"/>
    <n v="91.260087207592136"/>
    <n v="91.260087207592136"/>
    <n v="91.260087207592136"/>
    <n v="91.260087207592136"/>
    <n v="91.260087207592136"/>
    <n v="91.260087207592136"/>
    <n v="91.260087207592136"/>
  </r>
  <r>
    <x v="48"/>
    <s v="BB 87X87X97 COATED VALVE IN OUT - 82W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48"/>
    <s v="BB 87X87X97 COATED VALVE IN OUT - 82W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49"/>
    <s v="BB 87X87X127 VALVE OUT LINER 085W"/>
    <s v="Packaging"/>
    <s v=""/>
    <s v=""/>
    <s v=""/>
    <s v=""/>
    <x v="1"/>
    <s v="600010779"/>
    <m/>
    <m/>
    <n v="34"/>
    <n v="50"/>
    <n v="60"/>
    <n v="60"/>
    <n v="59"/>
    <n v="76"/>
    <n v="76"/>
    <n v="77"/>
    <n v="76"/>
    <n v="77"/>
    <n v="76"/>
    <n v="76"/>
  </r>
  <r>
    <x v="49"/>
    <s v="BB 87X87X127 VALVE OUT LINER 085W"/>
    <s v="Packaging"/>
    <s v=""/>
    <s v=""/>
    <s v=""/>
    <s v=""/>
    <x v="1"/>
    <s v="600011018"/>
    <m/>
    <m/>
    <n v="63"/>
    <n v="63"/>
    <n v="62"/>
    <n v="94"/>
    <n v="111"/>
    <n v="107"/>
    <n v="94"/>
    <n v="93"/>
    <n v="75"/>
    <n v="75"/>
    <n v="74"/>
    <n v="75"/>
  </r>
  <r>
    <x v="49"/>
    <s v="BB 87X87X127 VALVE OUT LINER 085W"/>
    <s v="Packaging"/>
    <s v=""/>
    <s v=""/>
    <s v=""/>
    <s v=""/>
    <x v="2"/>
    <m/>
    <m/>
    <m/>
    <n v="97"/>
    <n v="113"/>
    <n v="122"/>
    <n v="154"/>
    <n v="170"/>
    <n v="183"/>
    <n v="170"/>
    <n v="170"/>
    <n v="151"/>
    <n v="152"/>
    <n v="150"/>
    <n v="151"/>
  </r>
  <r>
    <x v="49"/>
    <s v="BB 87X87X127 VALVE OUT LINER 085W"/>
    <s v="Packaging"/>
    <s v=""/>
    <s v=""/>
    <s v=""/>
    <s v=""/>
    <x v="3"/>
    <m/>
    <m/>
    <n v="3517"/>
    <n v="3420"/>
    <n v="3307"/>
    <n v="3185"/>
    <n v="3031"/>
    <n v="2861"/>
    <n v="2678"/>
    <n v="2508"/>
    <n v="2338"/>
    <n v="2187"/>
    <n v="2035"/>
    <n v="1885"/>
    <n v="1734"/>
  </r>
  <r>
    <x v="49"/>
    <s v="BB 87X87X127 VALVE OUT LINER 085W"/>
    <s v="Packaging"/>
    <s v=""/>
    <s v=""/>
    <s v=""/>
    <s v=""/>
    <x v="4"/>
    <n v="356.27808886828018"/>
    <n v="2.3978334640602141"/>
    <m/>
    <n v="356.27808886828018"/>
    <n v="356.27808886828018"/>
    <n v="356.27808886828018"/>
    <n v="356.27808886828018"/>
    <n v="356.27808886828018"/>
    <n v="356.27808886828018"/>
    <n v="356.27808886828018"/>
    <n v="356.27808886828018"/>
    <n v="356.27808886828018"/>
    <n v="356.27808886828018"/>
    <n v="356.27808886828018"/>
    <n v="356.27808886828018"/>
  </r>
  <r>
    <x v="49"/>
    <s v="BB 87X87X127 VALVE OUT LINER 085W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49"/>
    <s v="BB 87X87X127 VALVE OUT LINER 085W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50"/>
    <s v="BB 92X92X147 COATED VALVE IN OUT 100W"/>
    <s v="Packaging"/>
    <s v=""/>
    <s v=""/>
    <s v=""/>
    <s v=""/>
    <x v="1"/>
    <s v="600010763"/>
    <m/>
    <m/>
    <n v="263"/>
    <n v="245"/>
    <n v="182"/>
    <n v="186"/>
    <n v="280"/>
    <n v="178"/>
    <n v="178"/>
    <n v="130"/>
    <n v="131"/>
    <n v="130"/>
    <n v="131"/>
    <n v="131"/>
  </r>
  <r>
    <x v="50"/>
    <s v="BB 92X92X147 COATED VALVE IN OUT 100W"/>
    <s v="Packaging"/>
    <s v=""/>
    <s v=""/>
    <s v=""/>
    <s v=""/>
    <x v="2"/>
    <m/>
    <m/>
    <m/>
    <n v="263"/>
    <n v="245"/>
    <n v="182"/>
    <n v="186"/>
    <n v="280"/>
    <n v="178"/>
    <n v="178"/>
    <n v="130"/>
    <n v="131"/>
    <n v="130"/>
    <n v="131"/>
    <n v="131"/>
  </r>
  <r>
    <x v="50"/>
    <s v="BB 92X92X147 COATED VALVE IN OUT 100W"/>
    <s v="Packaging"/>
    <s v=""/>
    <s v=""/>
    <s v=""/>
    <s v=""/>
    <x v="3"/>
    <m/>
    <m/>
    <n v="2386"/>
    <n v="2123"/>
    <n v="1878"/>
    <n v="1696"/>
    <n v="1510"/>
    <n v="1230"/>
    <n v="1052"/>
    <n v="874"/>
    <n v="744"/>
    <n v="613"/>
    <n v="492"/>
    <n v="492"/>
    <n v="492"/>
  </r>
  <r>
    <x v="50"/>
    <s v="BB 92X92X147 COATED VALVE IN OUT 100W"/>
    <s v="Packaging"/>
    <s v=""/>
    <s v=""/>
    <s v=""/>
    <s v=""/>
    <x v="4"/>
    <n v="491.1727713468951"/>
    <n v="2.7224356841398345"/>
    <m/>
    <n v="491.1727713468951"/>
    <n v="491.1727713468951"/>
    <n v="491.1727713468951"/>
    <n v="491.1727713468951"/>
    <n v="491.1727713468951"/>
    <n v="491.1727713468951"/>
    <n v="491.1727713468951"/>
    <n v="491.1727713468951"/>
    <n v="491.1727713468951"/>
    <n v="491.1727713468951"/>
    <n v="491.1727713468951"/>
    <n v="491.1727713468951"/>
  </r>
  <r>
    <x v="50"/>
    <s v="BB 92X92X147 COATED VALVE IN OUT 100W"/>
    <s v="Packaging"/>
    <s v=""/>
    <s v=""/>
    <s v=""/>
    <s v=""/>
    <x v="5"/>
    <n v="1"/>
    <m/>
    <m/>
    <m/>
    <n v="0"/>
    <n v="0"/>
    <n v="0"/>
    <n v="0"/>
    <n v="0"/>
    <n v="0"/>
    <n v="0"/>
    <n v="0"/>
    <n v="9"/>
    <n v="131"/>
    <n v="131"/>
  </r>
  <r>
    <x v="50"/>
    <s v="BB 92X92X147 COATED VALVE IN OUT 100W"/>
    <s v="Packaging"/>
    <s v=""/>
    <s v=""/>
    <s v=""/>
    <s v=""/>
    <x v="6"/>
    <n v="1"/>
    <m/>
    <m/>
    <n v="0"/>
    <n v="0"/>
    <n v="0"/>
    <n v="0"/>
    <n v="0"/>
    <n v="0"/>
    <n v="0"/>
    <n v="0"/>
    <n v="9"/>
    <n v="131"/>
    <n v="131"/>
    <m/>
  </r>
  <r>
    <x v="51"/>
    <s v="PB VALVE 580X500X150 A5PA06 WATER SOLUBL"/>
    <s v="Packaging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51"/>
    <s v="PB VALVE 580X500X150 A5PA06 WATER SOLUBL"/>
    <s v="Packaging"/>
    <s v="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51"/>
    <s v="PB VALVE 580X500X150 A5PA06 WATER SOLUBL"/>
    <s v="Packaging"/>
    <s v="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51"/>
    <s v="PB VALVE 580X500X150 A5PA06 WATER SOLUBL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51"/>
    <s v="PB VALVE 580X500X150 A5PA06 WATER SOLUBL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52"/>
    <s v="BB 180X88X88 160 VALVE IN GR BBL8MOSA"/>
    <s v="Packaging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52"/>
    <s v="BB 180X88X88 160 VALVE IN GR BBL8MOSA"/>
    <s v="Packaging"/>
    <s v="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52"/>
    <s v="BB 180X88X88 160 VALVE IN GR BBL8MOSA"/>
    <s v="Packaging"/>
    <s v="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52"/>
    <s v="BB 180X88X88 160 VALVE IN GR BBL8MOSA"/>
    <s v="Packaging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52"/>
    <s v="BB 180X88X88 160 VALVE IN GR BBL8MOSA"/>
    <s v="Packaging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53"/>
    <s v="BB Q 160X107X107 VALVE IN OUT"/>
    <s v="Packaging"/>
    <s v=""/>
    <s v=""/>
    <s v=""/>
    <s v=""/>
    <x v="1"/>
    <s v="600004744"/>
    <m/>
    <m/>
    <n v="30"/>
    <n v="8"/>
    <n v="22"/>
    <n v="10"/>
    <n v="22"/>
    <n v="21"/>
    <n v="32"/>
    <n v="21"/>
    <n v="28"/>
    <n v="27"/>
    <n v="28"/>
    <n v="28"/>
  </r>
  <r>
    <x v="53"/>
    <s v="BB Q 160X107X107 VALVE IN OUT"/>
    <s v="Packaging"/>
    <s v=""/>
    <s v=""/>
    <s v=""/>
    <s v=""/>
    <x v="1"/>
    <s v="600004747"/>
    <m/>
    <m/>
    <n v="44"/>
    <n v="28"/>
    <n v="27"/>
    <n v="28"/>
    <n v="26"/>
    <n v="20"/>
    <n v="20"/>
    <n v="20"/>
    <n v="25"/>
    <n v="24"/>
    <n v="25"/>
    <n v="18"/>
  </r>
  <r>
    <x v="53"/>
    <s v="BB Q 160X107X107 VALVE IN OUT"/>
    <s v="Packaging"/>
    <s v=""/>
    <s v=""/>
    <s v=""/>
    <s v=""/>
    <x v="1"/>
    <s v="600010251"/>
    <m/>
    <m/>
    <n v="18"/>
    <n v="5"/>
    <n v="3"/>
    <n v="4"/>
    <n v="4"/>
    <n v="8"/>
    <n v="9"/>
    <n v="8"/>
    <n v="9"/>
    <n v="9"/>
    <n v="8"/>
    <n v="9"/>
  </r>
  <r>
    <x v="53"/>
    <s v="BB Q 160X107X107 VALVE IN OUT"/>
    <s v="Packaging"/>
    <s v=""/>
    <s v=""/>
    <s v=""/>
    <s v=""/>
    <x v="1"/>
    <s v="600010264"/>
    <m/>
    <m/>
    <n v="46"/>
    <n v="31.000000000000004"/>
    <n v="33"/>
    <n v="32"/>
    <n v="32"/>
    <n v="16"/>
    <n v="17"/>
    <n v="17"/>
    <n v="16"/>
    <n v="17"/>
    <n v="17"/>
    <n v="16"/>
  </r>
  <r>
    <x v="53"/>
    <s v="BB Q 160X107X107 VALVE IN OUT"/>
    <s v="Packaging"/>
    <s v=""/>
    <s v=""/>
    <s v=""/>
    <s v=""/>
    <x v="2"/>
    <m/>
    <m/>
    <m/>
    <n v="138"/>
    <n v="72"/>
    <n v="85"/>
    <n v="74"/>
    <n v="84"/>
    <n v="65"/>
    <n v="78"/>
    <n v="66"/>
    <n v="78"/>
    <n v="77"/>
    <n v="78"/>
    <n v="71"/>
  </r>
  <r>
    <x v="53"/>
    <s v="BB Q 160X107X107 VALVE IN OUT"/>
    <s v="Packaging"/>
    <s v=""/>
    <s v=""/>
    <s v=""/>
    <s v=""/>
    <x v="3"/>
    <m/>
    <m/>
    <n v="889.7"/>
    <n v="751.7"/>
    <n v="679.7"/>
    <n v="594.70000000000005"/>
    <n v="520.70000000000005"/>
    <n v="436.70000000000005"/>
    <n v="371.70000000000005"/>
    <n v="293.70000000000005"/>
    <n v="227.70000000000005"/>
    <n v="175.70000000000005"/>
    <n v="175.70000000000005"/>
    <n v="175.70000000000005"/>
    <n v="175.70000000000005"/>
  </r>
  <r>
    <x v="53"/>
    <s v="BB Q 160X107X107 VALVE IN OUT"/>
    <s v="Packaging"/>
    <s v=""/>
    <s v=""/>
    <s v=""/>
    <s v=""/>
    <x v="4"/>
    <n v="174.89065933563541"/>
    <n v="2.1725547743557194"/>
    <m/>
    <n v="174.89065933563541"/>
    <n v="174.89065933563541"/>
    <n v="174.89065933563541"/>
    <n v="174.89065933563541"/>
    <n v="174.89065933563541"/>
    <n v="174.89065933563541"/>
    <n v="174.89065933563541"/>
    <n v="174.89065933563541"/>
    <n v="174.89065933563541"/>
    <n v="174.89065933563541"/>
    <n v="174.89065933563541"/>
    <n v="174.89065933563541"/>
  </r>
  <r>
    <x v="53"/>
    <s v="BB Q 160X107X107 VALVE IN OUT"/>
    <s v="Packaging"/>
    <s v=""/>
    <s v=""/>
    <s v=""/>
    <s v=""/>
    <x v="5"/>
    <n v="1"/>
    <m/>
    <m/>
    <m/>
    <n v="0"/>
    <n v="0"/>
    <n v="0"/>
    <n v="0"/>
    <n v="0"/>
    <n v="0"/>
    <n v="0"/>
    <n v="26"/>
    <n v="77"/>
    <n v="78"/>
    <n v="71"/>
  </r>
  <r>
    <x v="53"/>
    <s v="BB Q 160X107X107 VALVE IN OUT"/>
    <s v="Packaging"/>
    <s v=""/>
    <s v=""/>
    <s v=""/>
    <s v=""/>
    <x v="6"/>
    <n v="1"/>
    <m/>
    <m/>
    <n v="0"/>
    <n v="0"/>
    <n v="0"/>
    <n v="0"/>
    <n v="0"/>
    <n v="0"/>
    <n v="0"/>
    <n v="26"/>
    <n v="77"/>
    <n v="78"/>
    <n v="71"/>
    <m/>
  </r>
  <r>
    <x v="54"/>
    <s v="BB 110X110X170 VALVE IN SG7HB/0C"/>
    <s v="Packaging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54"/>
    <s v="BB 110X110X170 VALVE IN SG7HB/0C"/>
    <s v="Packaging"/>
    <s v=""/>
    <s v=""/>
    <s v=""/>
    <s v=""/>
    <x v="3"/>
    <m/>
    <m/>
    <n v="0"/>
    <n v="0"/>
    <n v="112"/>
    <n v="112"/>
    <n v="112"/>
    <n v="112"/>
    <n v="112"/>
    <n v="112"/>
    <n v="112"/>
    <n v="112"/>
    <n v="112"/>
    <n v="112"/>
    <n v="112"/>
  </r>
  <r>
    <x v="54"/>
    <s v="BB 110X110X170 VALVE IN SG7HB/0C"/>
    <s v="Packaging"/>
    <s v=""/>
    <s v=""/>
    <s v=""/>
    <s v=""/>
    <x v="4"/>
    <n v="111.55542295453729"/>
    <n v="0"/>
    <m/>
    <n v="111.55542295453729"/>
    <n v="111.55542295453729"/>
    <n v="111.55542295453729"/>
    <n v="111.55542295453729"/>
    <n v="111.55542295453729"/>
    <n v="111.55542295453729"/>
    <n v="111.55542295453729"/>
    <n v="111.55542295453729"/>
    <n v="111.55542295453729"/>
    <n v="111.55542295453729"/>
    <n v="111.55542295453729"/>
    <n v="111.55542295453729"/>
  </r>
  <r>
    <x v="54"/>
    <s v="BB 110X110X170 VALVE IN SG7HB/0C"/>
    <s v="Packaging"/>
    <s v=""/>
    <s v=""/>
    <s v=""/>
    <s v=""/>
    <x v="5"/>
    <n v="1"/>
    <m/>
    <m/>
    <m/>
    <n v="112"/>
    <n v="0"/>
    <n v="0"/>
    <n v="0"/>
    <n v="0"/>
    <n v="0"/>
    <n v="0"/>
    <n v="0"/>
    <n v="0"/>
    <n v="0"/>
    <n v="0"/>
  </r>
  <r>
    <x v="54"/>
    <s v="BB 110X110X170 VALVE IN SG7HB/0C"/>
    <s v="Packaging"/>
    <s v=""/>
    <s v=""/>
    <s v=""/>
    <s v=""/>
    <x v="6"/>
    <n v="1"/>
    <m/>
    <m/>
    <n v="112"/>
    <n v="0"/>
    <n v="0"/>
    <n v="0"/>
    <n v="0"/>
    <n v="0"/>
    <n v="0"/>
    <n v="0"/>
    <n v="0"/>
    <n v="0"/>
    <n v="0"/>
    <m/>
  </r>
  <r>
    <x v="55"/>
    <s v="PB VALVE 600X500X150 A5PA06 BLANCO"/>
    <s v="Packaging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55"/>
    <s v="PB VALVE 600X500X150 A5PA06 BLANCO"/>
    <s v="Packaging"/>
    <s v=""/>
    <s v=""/>
    <s v=""/>
    <s v=""/>
    <x v="3"/>
    <m/>
    <m/>
    <n v="7"/>
    <n v="7"/>
    <n v="2541"/>
    <n v="2541"/>
    <n v="2541"/>
    <n v="2541"/>
    <n v="2541"/>
    <n v="2541"/>
    <n v="2541"/>
    <n v="2541"/>
    <n v="2541"/>
    <n v="2541"/>
    <n v="2541"/>
  </r>
  <r>
    <x v="55"/>
    <s v="PB VALVE 600X500X150 A5PA06 BLANCO"/>
    <s v="Packaging"/>
    <s v=""/>
    <s v=""/>
    <s v=""/>
    <s v=""/>
    <x v="4"/>
    <n v="2540.5988879378915"/>
    <n v="0"/>
    <m/>
    <n v="2540.5988879378915"/>
    <n v="2540.5988879378915"/>
    <n v="2540.5988879378915"/>
    <n v="2540.5988879378915"/>
    <n v="2540.5988879378915"/>
    <n v="2540.5988879378915"/>
    <n v="2540.5988879378915"/>
    <n v="2540.5988879378915"/>
    <n v="2540.5988879378915"/>
    <n v="2540.5988879378915"/>
    <n v="2540.5988879378915"/>
    <n v="2540.5988879378915"/>
  </r>
  <r>
    <x v="55"/>
    <s v="PB VALVE 600X500X150 A5PA06 BLANCO"/>
    <s v="Packaging"/>
    <s v=""/>
    <s v=""/>
    <s v=""/>
    <s v=""/>
    <x v="5"/>
    <n v="1"/>
    <m/>
    <m/>
    <m/>
    <n v="2534"/>
    <n v="0"/>
    <n v="0"/>
    <n v="0"/>
    <n v="0"/>
    <n v="0"/>
    <n v="0"/>
    <n v="0"/>
    <n v="0"/>
    <n v="0"/>
    <n v="0"/>
  </r>
  <r>
    <x v="55"/>
    <s v="PB VALVE 600X500X150 A5PA06 BLANCO"/>
    <s v="Packaging"/>
    <s v=""/>
    <s v=""/>
    <s v=""/>
    <s v=""/>
    <x v="6"/>
    <n v="1"/>
    <m/>
    <m/>
    <n v="2534"/>
    <n v="0"/>
    <n v="0"/>
    <n v="0"/>
    <n v="0"/>
    <n v="0"/>
    <n v="0"/>
    <n v="0"/>
    <n v="0"/>
    <n v="0"/>
    <n v="0"/>
    <m/>
  </r>
  <r>
    <x v="56"/>
    <s v="PALLET 4W HT 110X110 OPEN"/>
    <s v="Packaging"/>
    <s v=""/>
    <s v=""/>
    <s v=""/>
    <s v=""/>
    <x v="1"/>
    <s v="600010251"/>
    <m/>
    <m/>
    <n v="18"/>
    <n v="5"/>
    <n v="3"/>
    <n v="4"/>
    <n v="4"/>
    <n v="8"/>
    <n v="9"/>
    <n v="8"/>
    <n v="9"/>
    <n v="9"/>
    <n v="8"/>
    <n v="9"/>
  </r>
  <r>
    <x v="56"/>
    <s v="PALLET 4W HT 110X110 OPEN"/>
    <s v="Packaging"/>
    <s v=""/>
    <s v=""/>
    <s v=""/>
    <s v=""/>
    <x v="2"/>
    <m/>
    <m/>
    <m/>
    <n v="18"/>
    <n v="5"/>
    <n v="3"/>
    <n v="4"/>
    <n v="4"/>
    <n v="8"/>
    <n v="9"/>
    <n v="8"/>
    <n v="9"/>
    <n v="9"/>
    <n v="8"/>
    <n v="9"/>
  </r>
  <r>
    <x v="56"/>
    <s v="PALLET 4W HT 110X110 OPEN"/>
    <s v="Packaging"/>
    <s v=""/>
    <s v=""/>
    <s v=""/>
    <s v=""/>
    <x v="3"/>
    <m/>
    <m/>
    <n v="0"/>
    <n v="-18"/>
    <n v="43"/>
    <n v="43"/>
    <n v="43"/>
    <n v="43"/>
    <n v="43"/>
    <n v="43"/>
    <n v="43"/>
    <n v="43"/>
    <n v="43"/>
    <n v="43"/>
    <n v="43"/>
  </r>
  <r>
    <x v="56"/>
    <s v="PALLET 4W HT 110X110 OPEN"/>
    <s v="Packaging"/>
    <s v=""/>
    <s v=""/>
    <s v=""/>
    <s v=""/>
    <x v="4"/>
    <n v="42.339722111475275"/>
    <n v="5.4050709078479073"/>
    <m/>
    <n v="42.339722111475275"/>
    <n v="42.339722111475275"/>
    <n v="42.339722111475275"/>
    <n v="42.339722111475275"/>
    <n v="42.339722111475275"/>
    <n v="42.339722111475275"/>
    <n v="42.339722111475275"/>
    <n v="42.339722111475275"/>
    <n v="42.339722111475275"/>
    <n v="42.339722111475275"/>
    <n v="42.339722111475275"/>
    <n v="42.339722111475275"/>
  </r>
  <r>
    <x v="56"/>
    <s v="PALLET 4W HT 110X110 OPEN"/>
    <s v="Packaging"/>
    <s v=""/>
    <s v=""/>
    <s v=""/>
    <s v=""/>
    <x v="5"/>
    <n v="1"/>
    <m/>
    <m/>
    <m/>
    <n v="66"/>
    <n v="3"/>
    <n v="4"/>
    <n v="4"/>
    <n v="8"/>
    <n v="9"/>
    <n v="8"/>
    <n v="9"/>
    <n v="9"/>
    <n v="8"/>
    <n v="9"/>
  </r>
  <r>
    <x v="56"/>
    <s v="PALLET 4W HT 110X110 OPEN"/>
    <s v="Packaging"/>
    <s v=""/>
    <s v=""/>
    <s v=""/>
    <s v=""/>
    <x v="6"/>
    <n v="1"/>
    <m/>
    <m/>
    <n v="66"/>
    <n v="3"/>
    <n v="4"/>
    <n v="4"/>
    <n v="8"/>
    <n v="9"/>
    <n v="8"/>
    <n v="9"/>
    <n v="9"/>
    <n v="8"/>
    <n v="9"/>
    <m/>
  </r>
  <r>
    <x v="57"/>
    <s v="BB 110X110X170 VALVE IN OUT COA SG7HB/UF"/>
    <s v="Packaging"/>
    <s v=""/>
    <s v=""/>
    <s v=""/>
    <s v=""/>
    <x v="1"/>
    <s v="600010800"/>
    <m/>
    <m/>
    <n v="89"/>
    <n v="44"/>
    <n v="22"/>
    <n v="22"/>
    <n v="44"/>
    <n v="67"/>
    <n v="66"/>
    <n v="66"/>
    <n v="67"/>
    <n v="66"/>
    <n v="67"/>
    <n v="67"/>
  </r>
  <r>
    <x v="57"/>
    <s v="BB 110X110X170 VALVE IN OUT COA SG7HB/UF"/>
    <s v="Packaging"/>
    <s v=""/>
    <s v=""/>
    <s v=""/>
    <s v=""/>
    <x v="2"/>
    <m/>
    <m/>
    <m/>
    <n v="89"/>
    <n v="44"/>
    <n v="22"/>
    <n v="22"/>
    <n v="44"/>
    <n v="67"/>
    <n v="66"/>
    <n v="66"/>
    <n v="67"/>
    <n v="66"/>
    <n v="67"/>
    <n v="67"/>
  </r>
  <r>
    <x v="57"/>
    <s v="BB 110X110X170 VALVE IN OUT COA SG7HB/UF"/>
    <s v="Packaging"/>
    <s v=""/>
    <s v=""/>
    <s v=""/>
    <s v=""/>
    <x v="3"/>
    <m/>
    <m/>
    <n v="596"/>
    <n v="507"/>
    <n v="463"/>
    <n v="441"/>
    <n v="419"/>
    <n v="375"/>
    <n v="308"/>
    <n v="242"/>
    <n v="176"/>
    <n v="109"/>
    <n v="93"/>
    <n v="93"/>
    <n v="93"/>
  </r>
  <r>
    <x v="57"/>
    <s v="BB 110X110X170 VALVE IN OUT COA SG7HB/UF"/>
    <s v="Packaging"/>
    <s v=""/>
    <s v=""/>
    <s v=""/>
    <s v=""/>
    <x v="4"/>
    <n v="92.012129211381207"/>
    <n v="1.6071987635175757"/>
    <m/>
    <n v="92.012129211381207"/>
    <n v="92.012129211381207"/>
    <n v="92.012129211381207"/>
    <n v="92.012129211381207"/>
    <n v="92.012129211381207"/>
    <n v="92.012129211381207"/>
    <n v="92.012129211381207"/>
    <n v="92.012129211381207"/>
    <n v="92.012129211381207"/>
    <n v="92.012129211381207"/>
    <n v="92.012129211381207"/>
    <n v="92.012129211381207"/>
  </r>
  <r>
    <x v="57"/>
    <s v="BB 110X110X170 VALVE IN OUT COA SG7HB/UF"/>
    <s v="Packaging"/>
    <s v=""/>
    <s v=""/>
    <s v=""/>
    <s v=""/>
    <x v="5"/>
    <n v="1"/>
    <m/>
    <m/>
    <m/>
    <n v="0"/>
    <n v="0"/>
    <n v="0"/>
    <n v="0"/>
    <n v="0"/>
    <n v="0"/>
    <n v="0"/>
    <n v="0"/>
    <n v="50"/>
    <n v="67"/>
    <n v="67"/>
  </r>
  <r>
    <x v="57"/>
    <s v="BB 110X110X170 VALVE IN OUT COA SG7HB/UF"/>
    <s v="Packaging"/>
    <s v=""/>
    <s v=""/>
    <s v=""/>
    <s v=""/>
    <x v="6"/>
    <n v="1"/>
    <m/>
    <m/>
    <n v="0"/>
    <n v="0"/>
    <n v="0"/>
    <n v="0"/>
    <n v="0"/>
    <n v="0"/>
    <n v="0"/>
    <n v="0"/>
    <n v="50"/>
    <n v="67"/>
    <n v="67"/>
    <m/>
  </r>
  <r>
    <x v="58"/>
    <s v="STRETCH HOOD 1050X2X375X120µ PE20"/>
    <s v="Packaging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58"/>
    <s v="STRETCH HOOD 1050X2X375X120µ PE20"/>
    <s v="Packaging"/>
    <s v=""/>
    <s v=""/>
    <s v=""/>
    <s v=""/>
    <x v="3"/>
    <m/>
    <m/>
    <n v="165.55600000000001"/>
    <n v="165.55600000000001"/>
    <n v="651.55600000000004"/>
    <n v="651.55600000000004"/>
    <n v="651.55600000000004"/>
    <n v="651.55600000000004"/>
    <n v="651.55600000000004"/>
    <n v="651.55600000000004"/>
    <n v="651.55600000000004"/>
    <n v="651.55600000000004"/>
    <n v="651.55600000000004"/>
    <n v="651.55600000000004"/>
    <n v="651.55600000000004"/>
  </r>
  <r>
    <x v="58"/>
    <s v="STRETCH HOOD 1050X2X375X120µ PE20"/>
    <s v="Packaging"/>
    <s v=""/>
    <s v=""/>
    <s v=""/>
    <s v=""/>
    <x v="4"/>
    <n v="651.43992809929784"/>
    <n v="0"/>
    <m/>
    <n v="651.43992809929784"/>
    <n v="651.43992809929784"/>
    <n v="651.43992809929784"/>
    <n v="651.43992809929784"/>
    <n v="651.43992809929784"/>
    <n v="651.43992809929784"/>
    <n v="651.43992809929784"/>
    <n v="651.43992809929784"/>
    <n v="651.43992809929784"/>
    <n v="651.43992809929784"/>
    <n v="651.43992809929784"/>
    <n v="651.43992809929784"/>
  </r>
  <r>
    <x v="58"/>
    <s v="STRETCH HOOD 1050X2X375X120µ PE20"/>
    <s v="Packaging"/>
    <s v=""/>
    <s v=""/>
    <s v=""/>
    <s v=""/>
    <x v="5"/>
    <n v="1"/>
    <m/>
    <m/>
    <m/>
    <n v="486"/>
    <n v="0"/>
    <n v="0"/>
    <n v="0"/>
    <n v="0"/>
    <n v="0"/>
    <n v="0"/>
    <n v="0"/>
    <n v="0"/>
    <n v="0"/>
    <n v="0"/>
  </r>
  <r>
    <x v="58"/>
    <s v="STRETCH HOOD 1050X2X375X120µ PE20"/>
    <s v="Packaging"/>
    <s v=""/>
    <s v=""/>
    <s v=""/>
    <s v=""/>
    <x v="6"/>
    <n v="1"/>
    <m/>
    <m/>
    <n v="486"/>
    <n v="0"/>
    <n v="0"/>
    <n v="0"/>
    <n v="0"/>
    <n v="0"/>
    <n v="0"/>
    <n v="0"/>
    <n v="0"/>
    <n v="0"/>
    <n v="0"/>
    <m/>
  </r>
  <r>
    <x v="59"/>
    <s v="GF:NMT-LANXESSGLAS"/>
    <s v="Toll production"/>
    <s v=""/>
    <s v=""/>
    <s v=""/>
    <s v=""/>
    <x v="1"/>
    <s v="600004693"/>
    <m/>
    <m/>
    <n v="75.48"/>
    <n v="15.540000000000001"/>
    <n v="26.64"/>
    <n v="22.200000000000003"/>
    <n v="31.080000000000002"/>
    <n v="8.8800000000000008"/>
    <n v="37.74"/>
    <n v="9.99"/>
    <n v="8.8800000000000008"/>
    <n v="37.74"/>
    <n v="25.53"/>
    <n v="22.200000000000003"/>
  </r>
  <r>
    <x v="59"/>
    <s v="GF:NMT-LANXESSGLAS"/>
    <s v="Toll production"/>
    <s v=""/>
    <s v=""/>
    <s v=""/>
    <s v=""/>
    <x v="1"/>
    <s v="600007751"/>
    <m/>
    <m/>
    <n v="1137.75"/>
    <n v="1077.8100000000002"/>
    <n v="1096.68"/>
    <n v="1098.9000000000001"/>
    <n v="1070.0400000000002"/>
    <n v="967.92000000000007"/>
    <n v="966.81000000000006"/>
    <n v="969.03000000000009"/>
    <n v="999.00000000000011"/>
    <n v="999.00000000000011"/>
    <n v="997.8900000000001"/>
    <n v="997.8900000000001"/>
  </r>
  <r>
    <x v="59"/>
    <s v="GF:NMT-LANXESSGLAS"/>
    <s v="Toll production"/>
    <s v=""/>
    <s v=""/>
    <s v=""/>
    <s v=""/>
    <x v="2"/>
    <m/>
    <m/>
    <m/>
    <n v="1213.23"/>
    <n v="1093.3500000000001"/>
    <n v="1123.3200000000002"/>
    <n v="1121.1000000000001"/>
    <n v="1101.1200000000001"/>
    <n v="976.80000000000007"/>
    <n v="1004.5500000000001"/>
    <n v="979.0200000000001"/>
    <n v="1007.8800000000001"/>
    <n v="1036.74"/>
    <n v="1023.4200000000001"/>
    <n v="1020.0900000000001"/>
  </r>
  <r>
    <x v="59"/>
    <s v="GF:NMT-LANXESSGLAS"/>
    <s v="Toll production"/>
    <s v=""/>
    <s v=""/>
    <s v=""/>
    <s v=""/>
    <x v="3"/>
    <m/>
    <m/>
    <n v="0"/>
    <n v="-1213.23"/>
    <n v="316.42000000000007"/>
    <n v="317.09999999999991"/>
    <n v="316.99999999999977"/>
    <n v="316.87999999999965"/>
    <n v="317.07999999999959"/>
    <n v="316.52999999999952"/>
    <n v="316.50999999999942"/>
    <n v="316.62999999999931"/>
    <n v="316.8899999999993"/>
    <n v="316.46999999999923"/>
    <n v="316.37999999999909"/>
  </r>
  <r>
    <x v="59"/>
    <s v="GF:NMT-LANXESSGLAS"/>
    <s v="Toll production"/>
    <s v=""/>
    <s v=""/>
    <s v=""/>
    <s v=""/>
    <x v="4"/>
    <n v="316.19529949568101"/>
    <n v="0.29875262734796981"/>
    <m/>
    <n v="316.19529949568101"/>
    <n v="316.19529949568101"/>
    <n v="316.19529949568101"/>
    <n v="316.19529949568101"/>
    <n v="316.19529949568101"/>
    <n v="316.19529949568101"/>
    <n v="316.19529949568101"/>
    <n v="316.19529949568101"/>
    <n v="316.19529949568101"/>
    <n v="316.19529949568101"/>
    <n v="316.19529949568101"/>
    <n v="316.19529949568101"/>
  </r>
  <r>
    <x v="59"/>
    <s v="GF:NMT-LANXESSGLAS"/>
    <s v="Toll production"/>
    <s v=""/>
    <s v=""/>
    <s v=""/>
    <s v=""/>
    <x v="5"/>
    <n v="1"/>
    <m/>
    <m/>
    <m/>
    <n v="2623"/>
    <n v="1124"/>
    <n v="1121"/>
    <n v="1101"/>
    <n v="977"/>
    <n v="1004"/>
    <n v="979"/>
    <n v="1008"/>
    <n v="1037"/>
    <n v="1023"/>
    <n v="1020"/>
  </r>
  <r>
    <x v="59"/>
    <s v="GF:NMT-LANXESSGLAS"/>
    <s v="Toll production"/>
    <s v=""/>
    <s v=""/>
    <s v=""/>
    <s v=""/>
    <x v="6"/>
    <n v="1"/>
    <m/>
    <m/>
    <n v="2623"/>
    <n v="1124"/>
    <n v="1121"/>
    <n v="1101"/>
    <n v="977"/>
    <n v="1004"/>
    <n v="979"/>
    <n v="1008"/>
    <n v="1037"/>
    <n v="1023"/>
    <n v="1020"/>
    <m/>
  </r>
  <r>
    <x v="60"/>
    <s v="GF:NMT-FIBREGLASS 3B"/>
    <s v="Toll production"/>
    <s v=""/>
    <s v=""/>
    <s v=""/>
    <s v=""/>
    <x v="1"/>
    <s v="500001010"/>
    <m/>
    <m/>
    <n v="0"/>
    <n v="0"/>
    <n v="0"/>
    <n v="0"/>
    <n v="0"/>
    <n v="0"/>
    <n v="0"/>
    <n v="0"/>
    <n v="0"/>
    <n v="0"/>
    <n v="0"/>
    <n v="0"/>
  </r>
  <r>
    <x v="60"/>
    <s v="GF:NMT-FIBREGLASS 3B"/>
    <s v="Toll production"/>
    <s v=""/>
    <s v=""/>
    <s v=""/>
    <s v=""/>
    <x v="1"/>
    <s v="600014649"/>
    <m/>
    <m/>
    <n v="26.64"/>
    <n v="222.00000000000003"/>
    <n v="0"/>
    <n v="0"/>
    <n v="0"/>
    <n v="0"/>
    <n v="111.00000000000001"/>
    <n v="3.33"/>
    <n v="25.53"/>
    <n v="17.760000000000002"/>
    <n v="25.53"/>
    <n v="25.53"/>
  </r>
  <r>
    <x v="60"/>
    <s v="GF:NMT-FIBREGLASS 3B"/>
    <s v="Toll production"/>
    <s v=""/>
    <s v=""/>
    <s v=""/>
    <s v=""/>
    <x v="2"/>
    <m/>
    <m/>
    <m/>
    <n v="26.64"/>
    <n v="222.00000000000003"/>
    <n v="0"/>
    <n v="0"/>
    <n v="0"/>
    <n v="0"/>
    <n v="111.00000000000001"/>
    <n v="3.33"/>
    <n v="25.53"/>
    <n v="17.760000000000002"/>
    <n v="25.53"/>
    <n v="25.53"/>
  </r>
  <r>
    <x v="60"/>
    <s v="GF:NMT-FIBREGLASS 3B"/>
    <s v="Toll production"/>
    <s v=""/>
    <s v=""/>
    <s v=""/>
    <s v=""/>
    <x v="3"/>
    <m/>
    <m/>
    <n v="0"/>
    <n v="-26.64"/>
    <n v="114.35999999999996"/>
    <n v="114.35999999999996"/>
    <n v="114.35999999999996"/>
    <n v="114.35999999999996"/>
    <n v="114.35999999999996"/>
    <n v="114.35999999999994"/>
    <n v="114.02999999999994"/>
    <n v="114.49999999999994"/>
    <n v="114.73999999999994"/>
    <n v="114.20999999999994"/>
    <n v="114.67999999999994"/>
  </r>
  <r>
    <x v="60"/>
    <s v="GF:NMT-FIBREGLASS 3B"/>
    <s v="Toll production"/>
    <s v=""/>
    <s v=""/>
    <s v=""/>
    <s v=""/>
    <x v="4"/>
    <n v="113.77483345155007"/>
    <n v="2.9854325230005272"/>
    <m/>
    <n v="113.77483345155007"/>
    <n v="113.77483345155007"/>
    <n v="113.77483345155007"/>
    <n v="113.77483345155007"/>
    <n v="113.77483345155007"/>
    <n v="113.77483345155007"/>
    <n v="113.77483345155007"/>
    <n v="113.77483345155007"/>
    <n v="113.77483345155007"/>
    <n v="113.77483345155007"/>
    <n v="113.77483345155007"/>
    <n v="113.77483345155007"/>
  </r>
  <r>
    <x v="60"/>
    <s v="GF:NMT-FIBREGLASS 3B"/>
    <s v="Toll production"/>
    <s v=""/>
    <s v=""/>
    <s v=""/>
    <s v=""/>
    <x v="5"/>
    <n v="1"/>
    <m/>
    <m/>
    <m/>
    <n v="363"/>
    <n v="0"/>
    <n v="0"/>
    <n v="0"/>
    <n v="0"/>
    <n v="111"/>
    <n v="3"/>
    <n v="26"/>
    <n v="18"/>
    <n v="25"/>
    <n v="26"/>
  </r>
  <r>
    <x v="60"/>
    <s v="GF:NMT-FIBREGLASS 3B"/>
    <s v="Toll production"/>
    <s v=""/>
    <s v=""/>
    <s v=""/>
    <s v=""/>
    <x v="6"/>
    <n v="1"/>
    <m/>
    <m/>
    <n v="363"/>
    <n v="0"/>
    <n v="0"/>
    <n v="0"/>
    <n v="0"/>
    <n v="111"/>
    <n v="3"/>
    <n v="26"/>
    <n v="18"/>
    <n v="25"/>
    <n v="26"/>
    <m/>
  </r>
  <r>
    <x v="61"/>
    <s v="Ca-Carb M030 WS"/>
    <s v="Semi-finished product"/>
    <s v="C000 - Calcium Carbonate"/>
    <s v=""/>
    <s v=""/>
    <s v=""/>
    <x v="1"/>
    <s v="500000935"/>
    <m/>
    <m/>
    <n v="1154.079"/>
    <n v="771.76800000000003"/>
    <n v="595.5"/>
    <n v="613.36500000000001"/>
    <n v="828.93600000000004"/>
    <n v="938.50800000000004"/>
    <n v="859.90200000000004"/>
    <n v="795.58800000000008"/>
    <n v="821.79000000000008"/>
    <n v="865.85700000000008"/>
    <n v="959.94600000000003"/>
    <n v="821.79000000000008"/>
  </r>
  <r>
    <x v="61"/>
    <s v="Ca-Carb M030 WS"/>
    <s v="Semi-finished product"/>
    <s v="C000 - Calcium Carbonate"/>
    <s v=""/>
    <s v=""/>
    <s v=""/>
    <x v="1"/>
    <s v="600003818"/>
    <m/>
    <m/>
    <n v="18.972000000000001"/>
    <n v="18.972000000000001"/>
    <n v="22.134"/>
    <n v="42.78"/>
    <n v="66.03"/>
    <n v="78.864000000000004"/>
    <n v="78.12"/>
    <n v="78.305999999999997"/>
    <n v="114.20399999999999"/>
    <n v="114.57599999999999"/>
    <n v="114.57599999999999"/>
    <n v="114.57599999999999"/>
  </r>
  <r>
    <x v="61"/>
    <s v="Ca-Carb M030 WS"/>
    <s v="Semi-finished product"/>
    <s v="C000 - Calcium Carbonate"/>
    <s v=""/>
    <s v=""/>
    <s v=""/>
    <x v="1"/>
    <s v="600004440"/>
    <m/>
    <m/>
    <n v="3824.0160000000001"/>
    <n v="4566.6880000000001"/>
    <n v="3494.1760000000004"/>
    <n v="3287.76"/>
    <n v="4591.16"/>
    <n v="4022.9840000000004"/>
    <n v="3694.2080000000001"/>
    <n v="3114.328"/>
    <n v="3841.0400000000004"/>
    <n v="3816.5680000000002"/>
    <n v="3862.32"/>
    <n v="3689.9520000000002"/>
  </r>
  <r>
    <x v="61"/>
    <s v="Ca-Carb M030 WS"/>
    <s v="Semi-finished product"/>
    <s v="C000 - Calcium Carbonate"/>
    <s v=""/>
    <s v=""/>
    <s v=""/>
    <x v="1"/>
    <s v="600004538"/>
    <m/>
    <m/>
    <n v="0"/>
    <n v="397.94"/>
    <n v="840.32"/>
    <n v="838.3"/>
    <n v="840.32"/>
    <n v="755.48"/>
    <n v="758.51"/>
    <n v="687.81000000000006"/>
    <n v="940.31000000000006"/>
    <n v="940.31000000000006"/>
    <n v="941.32"/>
    <n v="940.31000000000006"/>
  </r>
  <r>
    <x v="61"/>
    <s v="Ca-Carb M030 WS"/>
    <s v="Semi-finished product"/>
    <s v="C000 - Calcium Carbonate"/>
    <s v=""/>
    <s v=""/>
    <s v=""/>
    <x v="1"/>
    <s v="600004539"/>
    <m/>
    <m/>
    <n v="150.49"/>
    <n v="135.34"/>
    <n v="127.26"/>
    <n v="126.25"/>
    <n v="125.24"/>
    <n v="103.02"/>
    <n v="104.03"/>
    <n v="93.93"/>
    <n v="129.28"/>
    <n v="128.27000000000001"/>
    <n v="129.28"/>
    <n v="128.27000000000001"/>
  </r>
  <r>
    <x v="61"/>
    <s v="Ca-Carb M030 WS"/>
    <s v="Semi-finished product"/>
    <s v="C000 - Calcium Carbonate"/>
    <s v=""/>
    <s v=""/>
    <s v=""/>
    <x v="1"/>
    <s v="600007749"/>
    <m/>
    <m/>
    <n v="599.94000000000005"/>
    <n v="660.54"/>
    <n v="877.69"/>
    <n v="885.77"/>
    <n v="881.73"/>
    <n v="507.02"/>
    <n v="497.93"/>
    <n v="497.93"/>
    <n v="3900.62"/>
    <n v="3906.68"/>
    <n v="3925.87"/>
    <n v="3911.73"/>
  </r>
  <r>
    <x v="61"/>
    <s v="Ca-Carb M030 WS"/>
    <s v="Semi-finished product"/>
    <s v="C000 - Calcium Carbonate"/>
    <s v=""/>
    <s v=""/>
    <s v=""/>
    <x v="1"/>
    <s v="600015327"/>
    <m/>
    <m/>
    <n v="4.04"/>
    <n v="3.0300000000000002"/>
    <n v="6.0600000000000005"/>
    <n v="5.05"/>
    <n v="6.0600000000000005"/>
    <n v="8.08"/>
    <n v="8.08"/>
    <n v="8.08"/>
    <n v="640.34"/>
    <n v="638.32000000000005"/>
    <n v="640.34"/>
    <n v="621.15"/>
  </r>
  <r>
    <x v="61"/>
    <s v="Ca-Carb M030 WS"/>
    <s v="Semi-finished product"/>
    <s v="C000 - Calcium Carbonate"/>
    <s v=""/>
    <s v=""/>
    <s v=""/>
    <x v="2"/>
    <m/>
    <m/>
    <m/>
    <n v="5751.5369999999994"/>
    <n v="6554.2779999999993"/>
    <n v="5963.14"/>
    <n v="5799.2750000000005"/>
    <n v="7339.4759999999997"/>
    <n v="6413.9560000000019"/>
    <n v="6000.7800000000007"/>
    <n v="5275.9720000000007"/>
    <n v="10387.584000000001"/>
    <n v="10410.581"/>
    <n v="10573.652"/>
    <n v="10227.778"/>
  </r>
  <r>
    <x v="61"/>
    <s v="Ca-Carb M030 WS"/>
    <s v="Semi-finished product"/>
    <s v="C000 - Calcium Carbonate"/>
    <s v=""/>
    <s v=""/>
    <s v=""/>
    <x v="3"/>
    <m/>
    <m/>
    <n v="1737.2619999999999"/>
    <n v="5363.1749999999993"/>
    <n v="5363.8969999999999"/>
    <n v="5363.9069999999992"/>
    <n v="5363.4319999999989"/>
    <n v="5363.655999999999"/>
    <n v="5363.1499999999969"/>
    <n v="5363.5199999999959"/>
    <n v="5363.8479999999954"/>
    <n v="5363.5639999999939"/>
    <n v="5364.0329999999931"/>
    <n v="5363.880999999993"/>
    <n v="5363.8029999999917"/>
  </r>
  <r>
    <x v="61"/>
    <s v="Ca-Carb M030 WS"/>
    <s v="Semi-finished product"/>
    <s v="C000 - Calcium Carbonate"/>
    <s v=""/>
    <s v=""/>
    <s v=""/>
    <x v="4"/>
    <n v="5363.1085650573459"/>
    <n v="0.70957790022367684"/>
    <m/>
    <n v="5363.1085650573459"/>
    <n v="5363.1085650573459"/>
    <n v="5363.1085650573459"/>
    <n v="5363.1085650573459"/>
    <n v="5363.1085650573459"/>
    <n v="5363.1085650573459"/>
    <n v="5363.1085650573459"/>
    <n v="5363.1085650573459"/>
    <n v="5363.1085650573459"/>
    <n v="5363.1085650573459"/>
    <n v="5363.1085650573459"/>
    <n v="5363.1085650573459"/>
  </r>
  <r>
    <x v="61"/>
    <s v="Ca-Carb M030 WS"/>
    <s v="Semi-finished product"/>
    <s v="C000 - Calcium Carbonate"/>
    <s v=""/>
    <s v=""/>
    <s v=""/>
    <x v="7"/>
    <n v="0.95"/>
    <m/>
    <m/>
    <n v="9377.4499999999989"/>
    <n v="6555"/>
    <n v="5963.15"/>
    <n v="5798.8"/>
    <n v="7339.7"/>
    <n v="6413.45"/>
    <n v="6001.15"/>
    <n v="5276.3"/>
    <n v="10387.299999999999"/>
    <n v="10411.049999999999"/>
    <n v="10573.5"/>
    <n v="10227.699999999999"/>
  </r>
  <r>
    <x v="61"/>
    <s v="Ca-Carb M030 WS"/>
    <s v="Semi-finished product"/>
    <s v="C000 - Calcium Carbonate"/>
    <s v=""/>
    <s v=""/>
    <s v=""/>
    <x v="8"/>
    <s v="PSS13"/>
    <n v="40"/>
    <m/>
    <n v="234.43624999999997"/>
    <n v="163.875"/>
    <n v="149.07874999999999"/>
    <n v="144.97"/>
    <n v="183.49250000000001"/>
    <n v="160.33625000000001"/>
    <n v="150.02875"/>
    <n v="131.9075"/>
    <n v="259.6825"/>
    <n v="260.27625"/>
    <n v="264.33749999999998"/>
    <n v="255.69249999999997"/>
  </r>
  <r>
    <x v="61"/>
    <s v="Ca-Carb M030 WS"/>
    <s v="Semi-finished product"/>
    <s v="C000 - Calcium Carbonate"/>
    <s v=""/>
    <s v=""/>
    <s v=""/>
    <x v="9"/>
    <s v="150002520"/>
    <n v="1.0526315789473684"/>
    <m/>
    <n v="9870.9999999999982"/>
    <n v="6900"/>
    <n v="6276.9999999999991"/>
    <n v="6104"/>
    <n v="7725.9999999999991"/>
    <n v="6750.9999999999991"/>
    <n v="6316.9999999999991"/>
    <n v="5554"/>
    <n v="10933.999999999998"/>
    <n v="10958.999999999998"/>
    <n v="11130"/>
    <n v="10765.999999999998"/>
  </r>
  <r>
    <x v="61"/>
    <s v="Ca-Carb M030 WS"/>
    <s v="Semi-finished product"/>
    <s v="C000 - Calcium Carbonate"/>
    <s v=""/>
    <s v=""/>
    <s v=""/>
    <x v="9"/>
    <s v="600011097"/>
    <n v="-5.2631578947368425E-2"/>
    <m/>
    <n v="-493.54999999999995"/>
    <n v="-345"/>
    <n v="-313.85000000000002"/>
    <n v="-305.20000000000005"/>
    <n v="-386.3"/>
    <n v="-337.55"/>
    <n v="-315.85000000000002"/>
    <n v="-277.70000000000005"/>
    <n v="-546.70000000000005"/>
    <n v="-547.95000000000005"/>
    <n v="-556.5"/>
    <n v="-538.29999999999995"/>
  </r>
  <r>
    <x v="62"/>
    <s v="ATH PGSG10 PO"/>
    <s v="Semi-finished product"/>
    <s v="J000 - ATH"/>
    <s v=""/>
    <s v=""/>
    <s v=""/>
    <x v="1"/>
    <s v="600004708"/>
    <m/>
    <m/>
    <n v="91"/>
    <n v="54"/>
    <n v="107"/>
    <n v="81"/>
    <n v="107"/>
    <n v="138"/>
    <n v="157"/>
    <n v="134"/>
    <n v="152"/>
    <n v="148"/>
    <n v="148"/>
    <n v="139"/>
  </r>
  <r>
    <x v="62"/>
    <s v="ATH PGSG10 PO"/>
    <s v="Semi-finished product"/>
    <s v="J000 - ATH"/>
    <s v=""/>
    <s v=""/>
    <s v=""/>
    <x v="2"/>
    <m/>
    <m/>
    <m/>
    <n v="91"/>
    <n v="54"/>
    <n v="107"/>
    <n v="81"/>
    <n v="107"/>
    <n v="138"/>
    <n v="157"/>
    <n v="134"/>
    <n v="152"/>
    <n v="148"/>
    <n v="148"/>
    <n v="139"/>
  </r>
  <r>
    <x v="62"/>
    <s v="ATH PGSG10 PO"/>
    <s v="Semi-finished product"/>
    <s v="J000 - ATH"/>
    <s v=""/>
    <s v=""/>
    <s v=""/>
    <x v="3"/>
    <m/>
    <m/>
    <n v="0"/>
    <n v="62"/>
    <n v="62"/>
    <n v="62"/>
    <n v="62"/>
    <n v="62"/>
    <n v="62"/>
    <n v="62"/>
    <n v="62"/>
    <n v="62"/>
    <n v="62"/>
    <n v="62"/>
    <n v="62"/>
  </r>
  <r>
    <x v="62"/>
    <s v="ATH PGSG10 PO"/>
    <s v="Semi-finished product"/>
    <s v="J000 - ATH"/>
    <s v=""/>
    <s v=""/>
    <s v=""/>
    <x v="4"/>
    <n v="61.724053219679121"/>
    <n v="0.50871472433801479"/>
    <m/>
    <n v="61.724053219679121"/>
    <n v="61.724053219679121"/>
    <n v="61.724053219679121"/>
    <n v="61.724053219679121"/>
    <n v="61.724053219679121"/>
    <n v="61.724053219679121"/>
    <n v="61.724053219679121"/>
    <n v="61.724053219679121"/>
    <n v="61.724053219679121"/>
    <n v="61.724053219679121"/>
    <n v="61.724053219679121"/>
    <n v="61.724053219679121"/>
  </r>
  <r>
    <x v="62"/>
    <s v="ATH PGSG10 PO"/>
    <s v="Semi-finished product"/>
    <s v="J000 - ATH"/>
    <s v=""/>
    <s v=""/>
    <s v=""/>
    <x v="7"/>
    <n v="1"/>
    <m/>
    <m/>
    <n v="153"/>
    <n v="54"/>
    <n v="107"/>
    <n v="81"/>
    <n v="107"/>
    <n v="138"/>
    <n v="157"/>
    <n v="134"/>
    <n v="152"/>
    <n v="148"/>
    <n v="148"/>
    <n v="139"/>
  </r>
  <r>
    <x v="62"/>
    <s v="ATH PGSG10 PO"/>
    <s v="Semi-finished product"/>
    <s v="J000 - ATH"/>
    <s v=""/>
    <s v=""/>
    <s v=""/>
    <x v="8"/>
    <s v="PML24"/>
    <n v="6"/>
    <m/>
    <n v="25.5"/>
    <n v="9"/>
    <n v="17.833333333333332"/>
    <n v="13.5"/>
    <n v="17.833333333333332"/>
    <n v="23"/>
    <n v="26.166666666666668"/>
    <n v="22.333333333333332"/>
    <n v="25.333333333333332"/>
    <n v="24.666666666666668"/>
    <n v="24.666666666666668"/>
    <n v="23.166666666666668"/>
  </r>
  <r>
    <x v="62"/>
    <s v="ATH PGSG10 PO"/>
    <s v="Semi-finished product"/>
    <s v="J000 - ATH"/>
    <s v=""/>
    <s v=""/>
    <s v=""/>
    <x v="9"/>
    <s v="150000276"/>
    <n v="1.075"/>
    <m/>
    <n v="164.47499999999999"/>
    <n v="58.05"/>
    <n v="115.02499999999999"/>
    <n v="87.075000000000003"/>
    <n v="115.02499999999999"/>
    <n v="148.35"/>
    <n v="168.77500000000001"/>
    <n v="144.04999999999998"/>
    <n v="163.4"/>
    <n v="159.1"/>
    <n v="159.1"/>
    <n v="149.42499999999998"/>
  </r>
  <r>
    <x v="63"/>
    <s v="Composite MAMB PO"/>
    <s v="Semi-finished product"/>
    <s v="W003 - Mineral Composite"/>
    <s v=""/>
    <s v=""/>
    <s v=""/>
    <x v="1"/>
    <s v="600010876"/>
    <m/>
    <m/>
    <n v="30.3"/>
    <n v="72"/>
    <n v="53.5"/>
    <n v="55.2"/>
    <n v="74.600000000000009"/>
    <n v="95.300000000000011"/>
    <n v="95.300000000000011"/>
    <n v="95.2"/>
    <n v="106.10000000000001"/>
    <n v="106.10000000000001"/>
    <n v="106"/>
    <n v="106.10000000000001"/>
  </r>
  <r>
    <x v="63"/>
    <s v="Composite MAMB PO"/>
    <s v="Semi-finished product"/>
    <s v="W003 - Mineral Composite"/>
    <s v=""/>
    <s v=""/>
    <s v=""/>
    <x v="2"/>
    <m/>
    <m/>
    <m/>
    <n v="30.3"/>
    <n v="72"/>
    <n v="53.5"/>
    <n v="55.2"/>
    <n v="74.600000000000009"/>
    <n v="95.300000000000011"/>
    <n v="95.300000000000011"/>
    <n v="95.2"/>
    <n v="106.10000000000001"/>
    <n v="106.10000000000001"/>
    <n v="106"/>
    <n v="106.10000000000001"/>
  </r>
  <r>
    <x v="63"/>
    <s v="Composite MAMB PO"/>
    <s v="Semi-finished product"/>
    <s v="W003 - Mineral Composite"/>
    <s v=""/>
    <s v=""/>
    <s v=""/>
    <x v="3"/>
    <m/>
    <m/>
    <n v="0"/>
    <n v="0.69999999999999929"/>
    <n v="0.70000000000000284"/>
    <n v="0.20000000000000284"/>
    <n v="0"/>
    <n v="0.39999999999999147"/>
    <n v="9.9999999999980105E-2"/>
    <n v="0.79999999999996874"/>
    <n v="0.59999999999996589"/>
    <n v="0.49999999999995737"/>
    <n v="0.39999999999994884"/>
    <n v="0.39999999999994884"/>
    <n v="0.29999999999994031"/>
  </r>
  <r>
    <x v="63"/>
    <s v="Composite MAMB PO"/>
    <s v="Semi-finished product"/>
    <s v="W003 - Mineral Composite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63"/>
    <s v="Composite MAMB PO"/>
    <s v="Semi-finished product"/>
    <s v="W003 - Mineral Composite"/>
    <s v=""/>
    <s v=""/>
    <s v=""/>
    <x v="7"/>
    <n v="1"/>
    <m/>
    <m/>
    <n v="31"/>
    <n v="72"/>
    <n v="53"/>
    <n v="55"/>
    <n v="75"/>
    <n v="95"/>
    <n v="96"/>
    <n v="95"/>
    <n v="106"/>
    <n v="106"/>
    <n v="106"/>
    <n v="106"/>
  </r>
  <r>
    <x v="63"/>
    <s v="Composite MAMB PO"/>
    <s v="Semi-finished product"/>
    <s v="W003 - Mineral Composite"/>
    <s v=""/>
    <s v=""/>
    <s v=""/>
    <x v="8"/>
    <s v="PML06"/>
    <n v="30"/>
    <m/>
    <n v="1.0333333333333334"/>
    <n v="2.4"/>
    <n v="1.7666666666666666"/>
    <n v="1.8333333333333333"/>
    <n v="2.5"/>
    <n v="3.1666666666666665"/>
    <n v="3.2"/>
    <n v="3.1666666666666665"/>
    <n v="3.5333333333333332"/>
    <n v="3.5333333333333332"/>
    <n v="3.5333333333333332"/>
    <n v="3.5333333333333332"/>
  </r>
  <r>
    <x v="63"/>
    <s v="Composite MAMB PO"/>
    <s v="Semi-finished product"/>
    <s v="W003 - Mineral Composite"/>
    <s v=""/>
    <s v=""/>
    <s v=""/>
    <x v="9"/>
    <s v="150000518"/>
    <n v="0.23400000000000001"/>
    <m/>
    <n v="7.2540000000000004"/>
    <n v="16.848000000000003"/>
    <n v="12.402000000000001"/>
    <n v="12.870000000000001"/>
    <n v="17.55"/>
    <n v="22.23"/>
    <n v="22.464000000000002"/>
    <n v="22.23"/>
    <n v="24.804000000000002"/>
    <n v="24.804000000000002"/>
    <n v="24.804000000000002"/>
    <n v="24.804000000000002"/>
  </r>
  <r>
    <x v="63"/>
    <s v="Composite MAMB PO"/>
    <s v="Semi-finished product"/>
    <s v="W003 - Mineral Composite"/>
    <s v=""/>
    <s v=""/>
    <s v=""/>
    <x v="9"/>
    <s v="150000530"/>
    <n v="0.70199999999999996"/>
    <m/>
    <n v="21.762"/>
    <n v="50.543999999999997"/>
    <n v="37.205999999999996"/>
    <n v="38.61"/>
    <n v="52.65"/>
    <n v="66.69"/>
    <n v="67.391999999999996"/>
    <n v="66.69"/>
    <n v="74.411999999999992"/>
    <n v="74.411999999999992"/>
    <n v="74.411999999999992"/>
    <n v="74.411999999999992"/>
  </r>
  <r>
    <x v="63"/>
    <s v="Composite MAMB PO"/>
    <s v="Semi-finished product"/>
    <s v="W003 - Mineral Composite"/>
    <s v=""/>
    <s v=""/>
    <s v=""/>
    <x v="9"/>
    <s v="150000553"/>
    <n v="0.11700000000000001"/>
    <m/>
    <n v="3.6270000000000002"/>
    <n v="8.4240000000000013"/>
    <n v="6.2010000000000005"/>
    <n v="6.4350000000000005"/>
    <n v="8.7750000000000004"/>
    <n v="11.115"/>
    <n v="11.232000000000001"/>
    <n v="11.115"/>
    <n v="12.402000000000001"/>
    <n v="12.402000000000001"/>
    <n v="12.402000000000001"/>
    <n v="12.402000000000001"/>
  </r>
  <r>
    <x v="64"/>
    <s v="Composite VULK PO"/>
    <s v="Semi-finished product"/>
    <s v="W003 - Mineral Composite"/>
    <s v=""/>
    <s v=""/>
    <s v=""/>
    <x v="1"/>
    <s v="600010876"/>
    <m/>
    <m/>
    <n v="75.75"/>
    <n v="180"/>
    <n v="133.75"/>
    <n v="138"/>
    <n v="186.5"/>
    <n v="238.25"/>
    <n v="238.25"/>
    <n v="238"/>
    <n v="265.25"/>
    <n v="265.25"/>
    <n v="265"/>
    <n v="265.25"/>
  </r>
  <r>
    <x v="64"/>
    <s v="Composite VULK PO"/>
    <s v="Semi-finished product"/>
    <s v="W003 - Mineral Composite"/>
    <s v=""/>
    <s v=""/>
    <s v=""/>
    <x v="1"/>
    <s v="600010878"/>
    <m/>
    <m/>
    <n v="390.59999999999997"/>
    <n v="467.7"/>
    <n v="366"/>
    <n v="377.09999999999997"/>
    <n v="509.4"/>
    <n v="549.6"/>
    <n v="483.9"/>
    <n v="430.2"/>
    <n v="424.2"/>
    <n v="462.59999999999997"/>
    <n v="540.6"/>
    <n v="425.09999999999997"/>
  </r>
  <r>
    <x v="64"/>
    <s v="Composite VULK PO"/>
    <s v="Semi-finished product"/>
    <s v="W003 - Mineral Composite"/>
    <s v=""/>
    <s v=""/>
    <s v=""/>
    <x v="2"/>
    <m/>
    <m/>
    <m/>
    <n v="466.34999999999997"/>
    <n v="647.70000000000005"/>
    <n v="499.75"/>
    <n v="515.09999999999991"/>
    <n v="695.9"/>
    <n v="787.85"/>
    <n v="722.15"/>
    <n v="668.2"/>
    <n v="689.45"/>
    <n v="727.84999999999991"/>
    <n v="805.6"/>
    <n v="690.34999999999991"/>
  </r>
  <r>
    <x v="64"/>
    <s v="Composite VULK PO"/>
    <s v="Semi-finished product"/>
    <s v="W003 - Mineral Composite"/>
    <s v=""/>
    <s v=""/>
    <s v=""/>
    <x v="3"/>
    <m/>
    <m/>
    <n v="42.917000000000002"/>
    <n v="545.56700000000001"/>
    <n v="545.86699999999996"/>
    <n v="546.11699999999996"/>
    <n v="546.01700000000005"/>
    <n v="546.11700000000008"/>
    <n v="546.26700000000005"/>
    <n v="546.11700000000008"/>
    <n v="545.91700000000003"/>
    <n v="546.46699999999998"/>
    <n v="545.61700000000008"/>
    <n v="546.01700000000005"/>
    <n v="545.66700000000014"/>
  </r>
  <r>
    <x v="64"/>
    <s v="Composite VULK PO"/>
    <s v="Semi-finished product"/>
    <s v="W003 - Mineral Composite"/>
    <s v=""/>
    <s v=""/>
    <s v=""/>
    <x v="4"/>
    <n v="545.53611467061171"/>
    <n v="0.8269614244177913"/>
    <m/>
    <n v="545.53611467061171"/>
    <n v="545.53611467061171"/>
    <n v="545.53611467061171"/>
    <n v="545.53611467061171"/>
    <n v="545.53611467061171"/>
    <n v="545.53611467061171"/>
    <n v="545.53611467061171"/>
    <n v="545.53611467061171"/>
    <n v="545.53611467061171"/>
    <n v="545.53611467061171"/>
    <n v="545.53611467061171"/>
    <n v="545.53611467061171"/>
  </r>
  <r>
    <x v="64"/>
    <s v="Composite VULK PO"/>
    <s v="Semi-finished product"/>
    <s v="W003 - Mineral Composite"/>
    <s v=""/>
    <s v=""/>
    <s v=""/>
    <x v="7"/>
    <n v="1"/>
    <m/>
    <m/>
    <n v="969"/>
    <n v="648"/>
    <n v="500"/>
    <n v="515"/>
    <n v="696"/>
    <n v="788"/>
    <n v="722"/>
    <n v="668"/>
    <n v="690"/>
    <n v="727"/>
    <n v="806"/>
    <n v="690"/>
  </r>
  <r>
    <x v="64"/>
    <s v="Composite VULK PO"/>
    <s v="Semi-finished product"/>
    <s v="W003 - Mineral Composite"/>
    <s v=""/>
    <s v=""/>
    <s v=""/>
    <x v="8"/>
    <s v="PML06"/>
    <n v="23"/>
    <m/>
    <n v="42.130434782608695"/>
    <n v="28.173913043478262"/>
    <n v="21.739130434782609"/>
    <n v="22.391304347826086"/>
    <n v="30.260869565217391"/>
    <n v="34.260869565217391"/>
    <n v="31.391304347826086"/>
    <n v="29.043478260869566"/>
    <n v="30"/>
    <n v="31.608695652173914"/>
    <n v="35.043478260869563"/>
    <n v="30"/>
  </r>
  <r>
    <x v="64"/>
    <s v="Composite VULK PO"/>
    <s v="Semi-finished product"/>
    <s v="W003 - Mineral Composite"/>
    <s v=""/>
    <s v=""/>
    <s v=""/>
    <x v="9"/>
    <s v="500000932"/>
    <n v="1.1910000000000001"/>
    <m/>
    <n v="1154.079"/>
    <n v="771.76800000000003"/>
    <n v="595.5"/>
    <n v="613.36500000000001"/>
    <n v="828.93600000000004"/>
    <n v="938.50800000000004"/>
    <n v="859.90200000000004"/>
    <n v="795.58800000000008"/>
    <n v="821.79000000000008"/>
    <n v="865.85700000000008"/>
    <n v="959.94600000000003"/>
    <n v="821.79000000000008"/>
  </r>
  <r>
    <x v="65"/>
    <s v="Ca-Carb MARL CS"/>
    <s v="Semi-finished product"/>
    <s v="C000 - Calcium Carbonate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65"/>
    <s v="Ca-Carb MARL CS"/>
    <s v="Semi-finished product"/>
    <s v="C000 - Calcium Carbonate"/>
    <s v=""/>
    <s v=""/>
    <s v=""/>
    <x v="3"/>
    <m/>
    <m/>
    <n v="28265.626"/>
    <n v="28265.626"/>
    <n v="28265.626"/>
    <n v="28265.626"/>
    <n v="28265.626"/>
    <n v="28265.626"/>
    <n v="28265.626"/>
    <n v="28265.626"/>
    <n v="28265.626"/>
    <n v="28265.626"/>
    <n v="28265.626"/>
    <n v="28265.626"/>
    <n v="28265.626"/>
  </r>
  <r>
    <x v="65"/>
    <s v="Ca-Carb MARL CS"/>
    <s v="Semi-finished product"/>
    <s v="C000 - Calcium Carbonate"/>
    <s v=""/>
    <s v=""/>
    <s v=""/>
    <x v="4"/>
    <n v="2822.6887184512343"/>
    <n v="0"/>
    <m/>
    <n v="2822.6887184512343"/>
    <n v="2822.6887184512343"/>
    <n v="2822.6887184512343"/>
    <n v="2822.6887184512343"/>
    <n v="2822.6887184512343"/>
    <n v="2822.6887184512343"/>
    <n v="2822.6887184512343"/>
    <n v="2822.6887184512343"/>
    <n v="2822.6887184512343"/>
    <n v="2822.6887184512343"/>
    <n v="2822.6887184512343"/>
    <n v="2822.6887184512343"/>
  </r>
  <r>
    <x v="65"/>
    <s v="Ca-Carb MARL CS"/>
    <s v="Semi-finished product"/>
    <s v="C000 - Calcium Carbonate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65"/>
    <s v="Ca-Carb MARL CS"/>
    <s v="Semi-finished product"/>
    <s v="C000 - Calcium Carbonate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66"/>
    <s v="ATH PGSG7 PO"/>
    <s v="Semi-finished product"/>
    <s v="J000 - ATH"/>
    <s v=""/>
    <s v=""/>
    <s v=""/>
    <x v="1"/>
    <s v="600004717"/>
    <m/>
    <m/>
    <n v="356"/>
    <n v="388"/>
    <n v="351"/>
    <n v="349"/>
    <n v="353"/>
    <n v="349"/>
    <n v="365"/>
    <n v="292"/>
    <n v="358"/>
    <n v="357"/>
    <n v="359"/>
    <n v="358"/>
  </r>
  <r>
    <x v="66"/>
    <s v="ATH PGSG7 PO"/>
    <s v="Semi-finished product"/>
    <s v="J000 - ATH"/>
    <s v=""/>
    <s v=""/>
    <s v=""/>
    <x v="1"/>
    <s v="609999998"/>
    <m/>
    <m/>
    <n v="0"/>
    <n v="0"/>
    <n v="0"/>
    <n v="0"/>
    <n v="0"/>
    <n v="0"/>
    <n v="0"/>
    <n v="0"/>
    <n v="0"/>
    <n v="0"/>
    <n v="0"/>
    <n v="0"/>
  </r>
  <r>
    <x v="66"/>
    <s v="ATH PGSG7 PO"/>
    <s v="Semi-finished product"/>
    <s v="J000 - ATH"/>
    <s v=""/>
    <s v=""/>
    <s v=""/>
    <x v="2"/>
    <m/>
    <m/>
    <m/>
    <n v="356"/>
    <n v="388"/>
    <n v="351"/>
    <n v="349"/>
    <n v="353"/>
    <n v="349"/>
    <n v="365"/>
    <n v="292"/>
    <n v="358"/>
    <n v="357"/>
    <n v="359"/>
    <n v="358"/>
  </r>
  <r>
    <x v="66"/>
    <s v="ATH PGSG7 PO"/>
    <s v="Semi-finished product"/>
    <s v="J000 - ATH"/>
    <s v=""/>
    <s v=""/>
    <s v=""/>
    <x v="3"/>
    <m/>
    <m/>
    <n v="35.792000000000002"/>
    <n v="81.79200000000003"/>
    <n v="81.79200000000003"/>
    <n v="81.79200000000003"/>
    <n v="81.79200000000003"/>
    <n v="81.79200000000003"/>
    <n v="81.79200000000003"/>
    <n v="81.79200000000003"/>
    <n v="81.79200000000003"/>
    <n v="81.79200000000003"/>
    <n v="81.79200000000003"/>
    <n v="81.79200000000003"/>
    <n v="81.79200000000003"/>
  </r>
  <r>
    <x v="66"/>
    <s v="ATH PGSG7 PO"/>
    <s v="Semi-finished product"/>
    <s v="J000 - ATH"/>
    <s v=""/>
    <s v=""/>
    <s v=""/>
    <x v="4"/>
    <n v="81.454686278755872"/>
    <n v="0.23080430586660458"/>
    <m/>
    <n v="81.454686278755872"/>
    <n v="81.454686278755872"/>
    <n v="81.454686278755872"/>
    <n v="81.454686278755872"/>
    <n v="81.454686278755872"/>
    <n v="81.454686278755872"/>
    <n v="81.454686278755872"/>
    <n v="81.454686278755872"/>
    <n v="81.454686278755872"/>
    <n v="81.454686278755872"/>
    <n v="81.454686278755872"/>
    <n v="81.454686278755872"/>
  </r>
  <r>
    <x v="66"/>
    <s v="ATH PGSG7 PO"/>
    <s v="Semi-finished product"/>
    <s v="J000 - ATH"/>
    <s v=""/>
    <s v=""/>
    <s v=""/>
    <x v="7"/>
    <n v="1"/>
    <m/>
    <m/>
    <n v="402"/>
    <n v="388"/>
    <n v="351"/>
    <n v="349"/>
    <n v="353"/>
    <n v="349"/>
    <n v="365"/>
    <n v="292"/>
    <n v="358"/>
    <n v="357"/>
    <n v="359"/>
    <n v="358"/>
  </r>
  <r>
    <x v="66"/>
    <s v="ATH PGSG7 PO"/>
    <s v="Semi-finished product"/>
    <s v="J000 - ATH"/>
    <s v=""/>
    <s v=""/>
    <s v=""/>
    <x v="8"/>
    <s v="PML24"/>
    <n v="4.2"/>
    <m/>
    <n v="95.714285714285708"/>
    <n v="92.38095238095238"/>
    <n v="83.571428571428569"/>
    <n v="83.095238095238088"/>
    <n v="84.047619047619051"/>
    <n v="83.095238095238088"/>
    <n v="86.904761904761898"/>
    <n v="69.523809523809518"/>
    <n v="85.238095238095241"/>
    <n v="85"/>
    <n v="85.476190476190467"/>
    <n v="85.238095238095241"/>
  </r>
  <r>
    <x v="66"/>
    <s v="ATH PGSG7 PO"/>
    <s v="Semi-finished product"/>
    <s v="J000 - ATH"/>
    <s v=""/>
    <s v=""/>
    <s v=""/>
    <x v="9"/>
    <s v="150000276"/>
    <n v="0.218"/>
    <m/>
    <n v="87.635999999999996"/>
    <n v="84.584000000000003"/>
    <n v="76.518000000000001"/>
    <n v="76.081999999999994"/>
    <n v="76.953999999999994"/>
    <n v="76.081999999999994"/>
    <n v="79.569999999999993"/>
    <n v="63.655999999999999"/>
    <n v="78.043999999999997"/>
    <n v="77.825999999999993"/>
    <n v="78.262"/>
    <n v="78.043999999999997"/>
  </r>
  <r>
    <x v="66"/>
    <s v="ATH PGSG7 PO"/>
    <s v="Semi-finished product"/>
    <s v="J000 - ATH"/>
    <s v=""/>
    <s v=""/>
    <s v=""/>
    <x v="9"/>
    <s v="150000478"/>
    <n v="0.871"/>
    <m/>
    <n v="350.142"/>
    <n v="337.94799999999998"/>
    <n v="305.721"/>
    <n v="303.97899999999998"/>
    <n v="307.46300000000002"/>
    <n v="303.97899999999998"/>
    <n v="317.91500000000002"/>
    <n v="254.33199999999999"/>
    <n v="311.81799999999998"/>
    <n v="310.947"/>
    <n v="312.68900000000002"/>
    <n v="311.81799999999998"/>
  </r>
  <r>
    <x v="67"/>
    <s v="Dolomite DL05 PO"/>
    <s v="Semi-finished product"/>
    <s v="C003 - Dolomite"/>
    <s v=""/>
    <s v=""/>
    <s v=""/>
    <x v="1"/>
    <s v="600003819"/>
    <m/>
    <m/>
    <n v="86.4"/>
    <n v="54.400000000000006"/>
    <n v="40"/>
    <n v="80"/>
    <n v="120"/>
    <n v="92.800000000000011"/>
    <n v="92.800000000000011"/>
    <n v="97.600000000000009"/>
    <n v="97.600000000000009"/>
    <n v="99.2"/>
    <n v="99.2"/>
    <n v="99.2"/>
  </r>
  <r>
    <x v="67"/>
    <s v="Dolomite DL05 PO"/>
    <s v="Semi-finished product"/>
    <s v="C003 - Dolomite"/>
    <s v=""/>
    <s v=""/>
    <s v=""/>
    <x v="1"/>
    <s v="600003820"/>
    <m/>
    <m/>
    <n v="52"/>
    <n v="13"/>
    <n v="14"/>
    <n v="27"/>
    <n v="42"/>
    <n v="49"/>
    <n v="54"/>
    <n v="54"/>
    <n v="53"/>
    <n v="54"/>
    <n v="54"/>
    <n v="54"/>
  </r>
  <r>
    <x v="67"/>
    <s v="Dolomite DL05 PO"/>
    <s v="Semi-finished product"/>
    <s v="C003 - Dolomite"/>
    <s v=""/>
    <s v=""/>
    <s v=""/>
    <x v="2"/>
    <m/>
    <m/>
    <m/>
    <n v="138.4"/>
    <n v="67.400000000000006"/>
    <n v="54"/>
    <n v="107"/>
    <n v="162"/>
    <n v="141.80000000000001"/>
    <n v="146.80000000000001"/>
    <n v="151.60000000000002"/>
    <n v="150.60000000000002"/>
    <n v="153.19999999999999"/>
    <n v="153.19999999999999"/>
    <n v="153.19999999999999"/>
  </r>
  <r>
    <x v="67"/>
    <s v="Dolomite DL05 PO"/>
    <s v="Semi-finished product"/>
    <s v="C003 - Dolomite"/>
    <s v=""/>
    <s v=""/>
    <s v=""/>
    <x v="3"/>
    <m/>
    <m/>
    <n v="0"/>
    <n v="166.6"/>
    <n v="166.2"/>
    <n v="166.2"/>
    <n v="166.2"/>
    <n v="166.2"/>
    <n v="166.39999999999998"/>
    <n v="166.59999999999997"/>
    <n v="165.99999999999994"/>
    <n v="166.39999999999992"/>
    <n v="166.19999999999993"/>
    <n v="165.99999999999994"/>
    <n v="166.79999999999995"/>
  </r>
  <r>
    <x v="67"/>
    <s v="Dolomite DL05 PO"/>
    <s v="Semi-finished product"/>
    <s v="C003 - Dolomite"/>
    <s v=""/>
    <s v=""/>
    <s v=""/>
    <x v="4"/>
    <n v="165.9953414929374"/>
    <n v="1.261362777301956"/>
    <m/>
    <n v="165.9953414929374"/>
    <n v="165.9953414929374"/>
    <n v="165.9953414929374"/>
    <n v="165.9953414929374"/>
    <n v="165.9953414929374"/>
    <n v="165.9953414929374"/>
    <n v="165.9953414929374"/>
    <n v="165.9953414929374"/>
    <n v="165.9953414929374"/>
    <n v="165.9953414929374"/>
    <n v="165.9953414929374"/>
    <n v="165.9953414929374"/>
  </r>
  <r>
    <x v="67"/>
    <s v="Dolomite DL05 PO"/>
    <s v="Semi-finished product"/>
    <s v="C003 - Dolomite"/>
    <s v=""/>
    <s v=""/>
    <s v=""/>
    <x v="7"/>
    <n v="1"/>
    <m/>
    <m/>
    <n v="305"/>
    <n v="67"/>
    <n v="54"/>
    <n v="107"/>
    <n v="162"/>
    <n v="142"/>
    <n v="147"/>
    <n v="151"/>
    <n v="151"/>
    <n v="153"/>
    <n v="153"/>
    <n v="154"/>
  </r>
  <r>
    <x v="67"/>
    <s v="Dolomite DL05 PO"/>
    <s v="Semi-finished product"/>
    <s v="C003 - Dolomite"/>
    <s v=""/>
    <s v=""/>
    <s v=""/>
    <x v="8"/>
    <s v="PPM09"/>
    <n v="30"/>
    <m/>
    <n v="10.166666666666666"/>
    <n v="2.2333333333333334"/>
    <n v="1.8"/>
    <n v="3.5666666666666669"/>
    <n v="5.4"/>
    <n v="4.7333333333333334"/>
    <n v="4.9000000000000004"/>
    <n v="5.0333333333333332"/>
    <n v="5.0333333333333332"/>
    <n v="5.0999999999999996"/>
    <n v="5.0999999999999996"/>
    <n v="5.1333333333333337"/>
  </r>
  <r>
    <x v="67"/>
    <s v="Dolomite DL05 PO"/>
    <s v="Semi-finished product"/>
    <s v="C003 - Dolomite"/>
    <s v=""/>
    <s v=""/>
    <s v=""/>
    <x v="9"/>
    <s v="600003728"/>
    <n v="0.53"/>
    <m/>
    <n v="161.65"/>
    <n v="35.510000000000005"/>
    <n v="28.62"/>
    <n v="56.71"/>
    <n v="85.86"/>
    <n v="75.260000000000005"/>
    <n v="77.910000000000011"/>
    <n v="80.03"/>
    <n v="80.03"/>
    <n v="81.09"/>
    <n v="81.09"/>
    <n v="81.62"/>
  </r>
  <r>
    <x v="67"/>
    <s v="Dolomite DL05 PO"/>
    <s v="Semi-finished product"/>
    <s v="C003 - Dolomite"/>
    <s v=""/>
    <s v=""/>
    <s v=""/>
    <x v="9"/>
    <s v="600003822"/>
    <n v="0.47"/>
    <m/>
    <n v="143.35"/>
    <n v="31.49"/>
    <n v="25.38"/>
    <n v="50.29"/>
    <n v="76.14"/>
    <n v="66.739999999999995"/>
    <n v="69.089999999999989"/>
    <n v="70.97"/>
    <n v="70.97"/>
    <n v="71.91"/>
    <n v="71.91"/>
    <n v="72.38"/>
  </r>
  <r>
    <x v="68"/>
    <s v="Huntite SPX PO"/>
    <s v="Semi-finished product"/>
    <s v="T002 - Huntite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68"/>
    <s v="Huntite SPX PO"/>
    <s v="Semi-finished product"/>
    <s v="T002 - Huntite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68"/>
    <s v="Huntite SPX PO"/>
    <s v="Semi-finished product"/>
    <s v="T002 - Huntite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68"/>
    <s v="Huntite SPX PO"/>
    <s v="Semi-finished product"/>
    <s v="T002 - Huntite"/>
    <s v=""/>
    <s v=""/>
    <s v=""/>
    <x v="7"/>
    <n v="1"/>
    <m/>
    <m/>
    <n v="0"/>
    <n v="0"/>
    <n v="0"/>
    <n v="0"/>
    <n v="0"/>
    <n v="0"/>
    <n v="0"/>
    <n v="0"/>
    <n v="0"/>
    <n v="0"/>
    <n v="0"/>
    <n v="0"/>
  </r>
  <r>
    <x v="68"/>
    <s v="Huntite SPX PO"/>
    <s v="Semi-finished product"/>
    <s v="T002 - Huntite"/>
    <s v=""/>
    <s v=""/>
    <s v=""/>
    <x v="8"/>
    <s v="PML15"/>
    <n v="1"/>
    <m/>
    <n v="0"/>
    <n v="0"/>
    <n v="0"/>
    <n v="0"/>
    <n v="0"/>
    <n v="0"/>
    <n v="0"/>
    <n v="0"/>
    <n v="0"/>
    <n v="0"/>
    <n v="0"/>
    <n v="0"/>
  </r>
  <r>
    <x v="68"/>
    <s v="Huntite SPX PO"/>
    <s v="Semi-finished product"/>
    <s v="T002 - Huntite"/>
    <s v=""/>
    <s v=""/>
    <s v=""/>
    <x v="9"/>
    <s v="600011090"/>
    <n v="0.26"/>
    <m/>
    <n v="0"/>
    <n v="0"/>
    <n v="0"/>
    <n v="0"/>
    <n v="0"/>
    <n v="0"/>
    <n v="0"/>
    <n v="0"/>
    <n v="0"/>
    <n v="0"/>
    <n v="0"/>
    <n v="0"/>
  </r>
  <r>
    <x v="68"/>
    <s v="Huntite SPX PO"/>
    <s v="Semi-finished product"/>
    <s v="T002 - Huntite"/>
    <s v=""/>
    <s v=""/>
    <s v=""/>
    <x v="9"/>
    <s v="600011140"/>
    <n v="1.3"/>
    <m/>
    <n v="0"/>
    <n v="0"/>
    <n v="0"/>
    <n v="0"/>
    <n v="0"/>
    <n v="0"/>
    <n v="0"/>
    <n v="0"/>
    <n v="0"/>
    <n v="0"/>
    <n v="0"/>
    <n v="0"/>
  </r>
  <r>
    <x v="69"/>
    <s v="ATH SG10S11 PS"/>
    <s v="Semi-finished product"/>
    <s v="J000 - ATH"/>
    <s v=""/>
    <s v=""/>
    <s v=""/>
    <x v="1"/>
    <s v="600010251"/>
    <m/>
    <m/>
    <n v="18"/>
    <n v="5"/>
    <n v="3"/>
    <n v="4"/>
    <n v="4"/>
    <n v="8"/>
    <n v="9"/>
    <n v="8"/>
    <n v="9"/>
    <n v="9"/>
    <n v="8"/>
    <n v="9"/>
  </r>
  <r>
    <x v="69"/>
    <s v="ATH SG10S11 PS"/>
    <s v="Semi-finished product"/>
    <s v="J000 - ATH"/>
    <s v=""/>
    <s v=""/>
    <s v=""/>
    <x v="2"/>
    <m/>
    <m/>
    <m/>
    <n v="18"/>
    <n v="5"/>
    <n v="3"/>
    <n v="4"/>
    <n v="4"/>
    <n v="8"/>
    <n v="9"/>
    <n v="8"/>
    <n v="9"/>
    <n v="9"/>
    <n v="8"/>
    <n v="9"/>
  </r>
  <r>
    <x v="69"/>
    <s v="ATH SG10S11 PS"/>
    <s v="Semi-finished product"/>
    <s v="J000 - ATH"/>
    <s v=""/>
    <s v=""/>
    <s v=""/>
    <x v="3"/>
    <m/>
    <m/>
    <n v="0"/>
    <n v="16"/>
    <n v="16"/>
    <n v="16"/>
    <n v="16"/>
    <n v="16"/>
    <n v="16"/>
    <n v="16"/>
    <n v="16"/>
    <n v="16"/>
    <n v="16"/>
    <n v="16"/>
    <n v="16"/>
  </r>
  <r>
    <x v="69"/>
    <s v="ATH SG10S11 PS"/>
    <s v="Semi-finished product"/>
    <s v="J000 - ATH"/>
    <s v=""/>
    <s v=""/>
    <s v=""/>
    <x v="4"/>
    <n v="15.303763946732335"/>
    <n v="1.9536719931998727"/>
    <m/>
    <n v="15.303763946732335"/>
    <n v="15.303763946732335"/>
    <n v="15.303763946732335"/>
    <n v="15.303763946732335"/>
    <n v="15.303763946732335"/>
    <n v="15.303763946732335"/>
    <n v="15.303763946732335"/>
    <n v="15.303763946732335"/>
    <n v="15.303763946732335"/>
    <n v="15.303763946732335"/>
    <n v="15.303763946732335"/>
    <n v="15.303763946732335"/>
  </r>
  <r>
    <x v="69"/>
    <s v="ATH SG10S11 PS"/>
    <s v="Semi-finished product"/>
    <s v="J000 - ATH"/>
    <s v=""/>
    <s v=""/>
    <s v=""/>
    <x v="7"/>
    <n v="1"/>
    <m/>
    <m/>
    <n v="34"/>
    <n v="5"/>
    <n v="3"/>
    <n v="4"/>
    <n v="4"/>
    <n v="8"/>
    <n v="9"/>
    <n v="8"/>
    <n v="9"/>
    <n v="9"/>
    <n v="8"/>
    <n v="9"/>
  </r>
  <r>
    <x v="69"/>
    <s v="ATH SG10S11 PS"/>
    <s v="Semi-finished product"/>
    <s v="J000 - ATH"/>
    <s v=""/>
    <s v=""/>
    <s v=""/>
    <x v="8"/>
    <s v="PML11"/>
    <n v="0.8"/>
    <m/>
    <n v="42.5"/>
    <n v="6.25"/>
    <n v="3.75"/>
    <n v="5"/>
    <n v="5"/>
    <n v="10"/>
    <n v="11.25"/>
    <n v="10"/>
    <n v="11.25"/>
    <n v="11.25"/>
    <n v="10"/>
    <n v="11.25"/>
  </r>
  <r>
    <x v="69"/>
    <s v="ATH SG10S11 PS"/>
    <s v="Semi-finished product"/>
    <s v="J000 - ATH"/>
    <s v=""/>
    <s v=""/>
    <s v=""/>
    <x v="9"/>
    <s v="150000555"/>
    <n v="10.53"/>
    <m/>
    <n v="358.02"/>
    <n v="52.65"/>
    <n v="31.589999999999996"/>
    <n v="42.12"/>
    <n v="42.12"/>
    <n v="84.24"/>
    <n v="94.77"/>
    <n v="84.24"/>
    <n v="94.77"/>
    <n v="94.77"/>
    <n v="84.24"/>
    <n v="94.77"/>
  </r>
  <r>
    <x v="69"/>
    <s v="ATH SG10S11 PS"/>
    <s v="Semi-finished product"/>
    <s v="J000 - ATH"/>
    <s v=""/>
    <s v=""/>
    <s v=""/>
    <x v="9"/>
    <s v="600004708"/>
    <n v="1"/>
    <m/>
    <n v="34"/>
    <n v="5"/>
    <n v="3"/>
    <n v="4"/>
    <n v="4"/>
    <n v="8"/>
    <n v="9"/>
    <n v="8"/>
    <n v="9"/>
    <n v="9"/>
    <n v="8"/>
    <n v="9"/>
  </r>
  <r>
    <x v="70"/>
    <s v="Glass GL3B PO"/>
    <s v="Semi-finished product"/>
    <s v="SV00 - Toll Processing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70"/>
    <s v="Glass GL3B PO"/>
    <s v="Semi-finished product"/>
    <s v="SV00 - Toll Processing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70"/>
    <s v="Glass GL3B PO"/>
    <s v="Semi-finished product"/>
    <s v="SV00 - Toll Processing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70"/>
    <s v="Glass GL3B PO"/>
    <s v="Semi-finished product"/>
    <s v="SV00 - Toll Processing"/>
    <s v=""/>
    <s v=""/>
    <s v=""/>
    <x v="7"/>
    <n v="1"/>
    <m/>
    <m/>
    <n v="0"/>
    <n v="0"/>
    <n v="0"/>
    <n v="0"/>
    <n v="0"/>
    <n v="0"/>
    <n v="0"/>
    <n v="0"/>
    <n v="0"/>
    <n v="0"/>
    <n v="0"/>
    <n v="0"/>
  </r>
  <r>
    <x v="70"/>
    <s v="Glass GL3B PO"/>
    <s v="Semi-finished product"/>
    <s v="SV00 - Toll Processing"/>
    <s v=""/>
    <s v=""/>
    <s v=""/>
    <x v="8"/>
    <s v="PML21"/>
    <n v="2.2000000000000002"/>
    <m/>
    <n v="0"/>
    <n v="0"/>
    <n v="0"/>
    <n v="0"/>
    <n v="0"/>
    <n v="0"/>
    <n v="0"/>
    <n v="0"/>
    <n v="0"/>
    <n v="0"/>
    <n v="0"/>
    <n v="0"/>
  </r>
  <r>
    <x v="70"/>
    <s v="Glass GL3B PO"/>
    <s v="Semi-finished product"/>
    <s v="SV00 - Toll Processing"/>
    <s v=""/>
    <s v=""/>
    <s v=""/>
    <x v="8"/>
    <s v="PSS21"/>
    <n v="2.2000000000000002"/>
    <m/>
    <n v="0"/>
    <n v="0"/>
    <n v="0"/>
    <n v="0"/>
    <n v="0"/>
    <n v="0"/>
    <n v="0"/>
    <n v="0"/>
    <n v="0"/>
    <n v="0"/>
    <n v="0"/>
    <n v="0"/>
  </r>
  <r>
    <x v="70"/>
    <s v="Glass GL3B PO"/>
    <s v="Semi-finished product"/>
    <s v="SV00 - Toll Processing"/>
    <s v=""/>
    <s v=""/>
    <s v=""/>
    <x v="9"/>
    <s v="400000456"/>
    <n v="1.1100000000000001"/>
    <m/>
    <n v="0"/>
    <n v="0"/>
    <n v="0"/>
    <n v="0"/>
    <n v="0"/>
    <n v="0"/>
    <n v="0"/>
    <n v="0"/>
    <n v="0"/>
    <n v="0"/>
    <n v="0"/>
    <n v="0"/>
  </r>
  <r>
    <x v="71"/>
    <s v="Feldspar FFA DS"/>
    <s v="Semi-finished product"/>
    <s v="F002 - Feldspatic Minerals"/>
    <s v=""/>
    <s v=""/>
    <s v=""/>
    <x v="1"/>
    <s v="600015356"/>
    <m/>
    <m/>
    <n v="0"/>
    <n v="0"/>
    <n v="0"/>
    <n v="0"/>
    <n v="0"/>
    <n v="0"/>
    <n v="0"/>
    <n v="0"/>
    <n v="0"/>
    <n v="0"/>
    <n v="0"/>
    <n v="0"/>
  </r>
  <r>
    <x v="71"/>
    <s v="Feldspar FFA DS"/>
    <s v="Semi-finished product"/>
    <s v="F002 - Feldspatic Minerals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71"/>
    <s v="Feldspar FFA DS"/>
    <s v="Semi-finished product"/>
    <s v="F002 - Feldspatic Minerals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71"/>
    <s v="Feldspar FFA DS"/>
    <s v="Semi-finished product"/>
    <s v="F002 - Feldspatic Minerals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71"/>
    <s v="Feldspar FFA DS"/>
    <s v="Semi-finished product"/>
    <s v="F002 - Feldspatic Minerals"/>
    <s v=""/>
    <s v=""/>
    <s v=""/>
    <x v="7"/>
    <n v="1"/>
    <m/>
    <m/>
    <n v="0"/>
    <n v="0"/>
    <n v="0"/>
    <n v="0"/>
    <n v="0"/>
    <n v="0"/>
    <n v="0"/>
    <n v="0"/>
    <n v="0"/>
    <n v="0"/>
    <n v="0"/>
    <n v="0"/>
  </r>
  <r>
    <x v="71"/>
    <s v="Feldspar FFA DS"/>
    <s v="Semi-finished product"/>
    <s v="F002 - Feldspatic Minerals"/>
    <s v=""/>
    <s v=""/>
    <s v=""/>
    <x v="8"/>
    <s v="PML05"/>
    <n v="17"/>
    <m/>
    <n v="0"/>
    <n v="0"/>
    <n v="0"/>
    <n v="0"/>
    <n v="0"/>
    <n v="0"/>
    <n v="0"/>
    <n v="0"/>
    <n v="0"/>
    <n v="0"/>
    <n v="0"/>
    <n v="0"/>
  </r>
  <r>
    <x v="71"/>
    <s v="Feldspar FFA DS"/>
    <s v="Semi-finished product"/>
    <s v="F002 - Feldspatic Minerals"/>
    <s v=""/>
    <s v=""/>
    <s v=""/>
    <x v="9"/>
    <s v="150001454"/>
    <n v="0.77100000000000002"/>
    <m/>
    <n v="0"/>
    <n v="0"/>
    <n v="0"/>
    <n v="0"/>
    <n v="0"/>
    <n v="0"/>
    <n v="0"/>
    <n v="0"/>
    <n v="0"/>
    <n v="0"/>
    <n v="0"/>
    <n v="0"/>
  </r>
  <r>
    <x v="71"/>
    <s v="Feldspar FFA DS"/>
    <s v="Semi-finished product"/>
    <s v="F002 - Feldspatic Minerals"/>
    <s v=""/>
    <s v=""/>
    <s v=""/>
    <x v="9"/>
    <s v="600012847"/>
    <n v="0.25800000000000001"/>
    <m/>
    <n v="0"/>
    <n v="0"/>
    <n v="0"/>
    <n v="0"/>
    <n v="0"/>
    <n v="0"/>
    <n v="0"/>
    <n v="0"/>
    <n v="0"/>
    <n v="0"/>
    <n v="0"/>
    <n v="0"/>
  </r>
  <r>
    <x v="72"/>
    <s v="DO NOT USE"/>
    <s v="Semi-finished product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72"/>
    <s v="DO NOT USE"/>
    <s v="Semi-finished product"/>
    <s v="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72"/>
    <s v="DO NOT USE"/>
    <s v="Semi-finished product"/>
    <s v="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72"/>
    <s v="DO NOT USE"/>
    <s v="Semi-finished product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72"/>
    <s v="DO NOT USE"/>
    <s v="Semi-finished product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73"/>
    <s v="Composite SVA PO"/>
    <s v="Semi-finished product"/>
    <s v="W003 - Mineral Composite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73"/>
    <s v="Composite SVA PO"/>
    <s v="Semi-finished product"/>
    <s v="W003 - Mineral Composite"/>
    <s v=""/>
    <s v=""/>
    <s v=""/>
    <x v="3"/>
    <m/>
    <m/>
    <n v="350.67"/>
    <n v="350.67"/>
    <n v="350.67"/>
    <n v="350.67"/>
    <n v="350.67"/>
    <n v="350.67"/>
    <n v="350.67"/>
    <n v="350.67"/>
    <n v="350.67"/>
    <n v="350.67"/>
    <n v="350.67"/>
    <n v="350.67"/>
    <n v="350.67"/>
  </r>
  <r>
    <x v="73"/>
    <s v="Composite SVA PO"/>
    <s v="Semi-finished product"/>
    <s v="W003 - Mineral Composite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73"/>
    <s v="Composite SVA PO"/>
    <s v="Semi-finished product"/>
    <s v="W003 - Mineral Composite"/>
    <s v=""/>
    <s v=""/>
    <s v=""/>
    <x v="7"/>
    <n v="1"/>
    <m/>
    <m/>
    <n v="0"/>
    <n v="0"/>
    <n v="0"/>
    <n v="0"/>
    <n v="0"/>
    <n v="0"/>
    <n v="0"/>
    <n v="0"/>
    <n v="0"/>
    <n v="0"/>
    <n v="0"/>
    <n v="0"/>
  </r>
  <r>
    <x v="73"/>
    <s v="Composite SVA PO"/>
    <s v="Semi-finished product"/>
    <s v="W003 - Mineral Composite"/>
    <s v=""/>
    <s v=""/>
    <s v=""/>
    <x v="8"/>
    <s v="PML06"/>
    <n v="32"/>
    <m/>
    <n v="0"/>
    <n v="0"/>
    <n v="0"/>
    <n v="0"/>
    <n v="0"/>
    <n v="0"/>
    <n v="0"/>
    <n v="0"/>
    <n v="0"/>
    <n v="0"/>
    <n v="0"/>
    <n v="0"/>
  </r>
  <r>
    <x v="73"/>
    <s v="Composite SVA PO"/>
    <s v="Semi-finished product"/>
    <s v="W003 - Mineral Composite"/>
    <s v=""/>
    <s v=""/>
    <s v=""/>
    <x v="9"/>
    <s v="150000530"/>
    <n v="0.70199999999999996"/>
    <m/>
    <n v="0"/>
    <n v="0"/>
    <n v="0"/>
    <n v="0"/>
    <n v="0"/>
    <n v="0"/>
    <n v="0"/>
    <n v="0"/>
    <n v="0"/>
    <n v="0"/>
    <n v="0"/>
    <n v="0"/>
  </r>
  <r>
    <x v="73"/>
    <s v="Composite SVA PO"/>
    <s v="Semi-finished product"/>
    <s v="W003 - Mineral Composite"/>
    <s v=""/>
    <s v=""/>
    <s v=""/>
    <x v="9"/>
    <s v="150000557"/>
    <n v="0.35099999999999998"/>
    <m/>
    <n v="0"/>
    <n v="0"/>
    <n v="0"/>
    <n v="0"/>
    <n v="0"/>
    <n v="0"/>
    <n v="0"/>
    <n v="0"/>
    <n v="0"/>
    <n v="0"/>
    <n v="0"/>
    <n v="0"/>
  </r>
  <r>
    <x v="73"/>
    <s v="Composite SVA PO"/>
    <s v="Semi-finished product"/>
    <s v="W003 - Mineral Composite"/>
    <s v=""/>
    <s v=""/>
    <s v=""/>
    <x v="9"/>
    <s v="700000026"/>
    <n v="1E-3"/>
    <m/>
    <n v="0"/>
    <n v="0"/>
    <n v="0"/>
    <n v="0"/>
    <n v="0"/>
    <n v="0"/>
    <n v="0"/>
    <n v="0"/>
    <n v="0"/>
    <n v="0"/>
    <n v="0"/>
    <n v="0"/>
  </r>
  <r>
    <x v="74"/>
    <s v="ATH SG220E PRE-SIEVED PO"/>
    <s v="Semi-finished product"/>
    <s v="J000 - ATH"/>
    <s v=""/>
    <s v=""/>
    <s v=""/>
    <x v="1"/>
    <s v="600016286"/>
    <m/>
    <m/>
    <n v="1.1000000000000001"/>
    <n v="0"/>
    <n v="0"/>
    <n v="0"/>
    <n v="0"/>
    <n v="0"/>
    <n v="0"/>
    <n v="0"/>
    <n v="0"/>
    <n v="1.1000000000000001"/>
    <n v="0"/>
    <n v="0"/>
  </r>
  <r>
    <x v="74"/>
    <s v="ATH SG220E PRE-SIEVED PO"/>
    <s v="Semi-finished product"/>
    <s v="J000 - ATH"/>
    <s v=""/>
    <s v=""/>
    <s v=""/>
    <x v="1"/>
    <s v="600016328"/>
    <m/>
    <m/>
    <n v="0"/>
    <n v="0"/>
    <n v="0"/>
    <n v="0"/>
    <n v="0"/>
    <n v="0"/>
    <n v="0"/>
    <n v="0"/>
    <n v="0"/>
    <n v="0"/>
    <n v="0"/>
    <n v="0"/>
  </r>
  <r>
    <x v="74"/>
    <s v="ATH SG220E PRE-SIEVED PO"/>
    <s v="Semi-finished product"/>
    <s v="J000 - ATH"/>
    <s v=""/>
    <s v=""/>
    <s v=""/>
    <x v="2"/>
    <m/>
    <m/>
    <m/>
    <n v="1.1000000000000001"/>
    <n v="0"/>
    <n v="0"/>
    <n v="0"/>
    <n v="0"/>
    <n v="0"/>
    <n v="0"/>
    <n v="0"/>
    <n v="0"/>
    <n v="1.1000000000000001"/>
    <n v="0"/>
    <n v="0"/>
  </r>
  <r>
    <x v="74"/>
    <s v="ATH SG220E PRE-SIEVED PO"/>
    <s v="Semi-finished product"/>
    <s v="J000 - ATH"/>
    <s v=""/>
    <s v=""/>
    <s v=""/>
    <x v="3"/>
    <m/>
    <m/>
    <n v="25.4"/>
    <n v="24.299999999999997"/>
    <n v="24.299999999999997"/>
    <n v="24.299999999999997"/>
    <n v="24.299999999999997"/>
    <n v="24.299999999999997"/>
    <n v="24.299999999999997"/>
    <n v="24.299999999999997"/>
    <n v="24.299999999999997"/>
    <n v="24.299999999999997"/>
    <n v="23.199999999999996"/>
    <n v="23.199999999999996"/>
    <n v="23.199999999999996"/>
  </r>
  <r>
    <x v="74"/>
    <s v="ATH SG220E PRE-SIEVED PO"/>
    <s v="Semi-finished product"/>
    <s v="J000 - ATH"/>
    <s v=""/>
    <s v=""/>
    <s v=""/>
    <x v="4"/>
    <n v="5.0733763354738173"/>
    <n v="27.672961829857183"/>
    <m/>
    <n v="5.0733763354738173"/>
    <n v="5.0733763354738173"/>
    <n v="5.0733763354738173"/>
    <n v="5.0733763354738173"/>
    <n v="5.0733763354738173"/>
    <n v="5.0733763354738173"/>
    <n v="5.0733763354738173"/>
    <n v="5.0733763354738173"/>
    <n v="5.0733763354738173"/>
    <n v="5.0733763354738173"/>
    <n v="5.0733763354738173"/>
    <n v="5.0733763354738173"/>
  </r>
  <r>
    <x v="74"/>
    <s v="ATH SG220E PRE-SIEVED PO"/>
    <s v="Semi-finished product"/>
    <s v="J000 - ATH"/>
    <s v=""/>
    <s v=""/>
    <s v=""/>
    <x v="7"/>
    <n v="1"/>
    <m/>
    <m/>
    <n v="0"/>
    <n v="0"/>
    <n v="0"/>
    <n v="0"/>
    <n v="0"/>
    <n v="0"/>
    <n v="0"/>
    <n v="0"/>
    <n v="0"/>
    <n v="0"/>
    <n v="0"/>
    <n v="0"/>
  </r>
  <r>
    <x v="74"/>
    <s v="ATH SG220E PRE-SIEVED PO"/>
    <s v="Semi-finished product"/>
    <s v="J000 - ATH"/>
    <s v=""/>
    <s v=""/>
    <s v=""/>
    <x v="8"/>
    <s v="PML15"/>
    <n v="1.8"/>
    <m/>
    <n v="0"/>
    <n v="0"/>
    <n v="0"/>
    <n v="0"/>
    <n v="0"/>
    <n v="0"/>
    <n v="0"/>
    <n v="0"/>
    <n v="0"/>
    <n v="0"/>
    <n v="0"/>
    <n v="0"/>
  </r>
  <r>
    <x v="74"/>
    <s v="ATH SG220E PRE-SIEVED PO"/>
    <s v="Semi-finished product"/>
    <s v="J000 - ATH"/>
    <s v=""/>
    <s v=""/>
    <s v=""/>
    <x v="9"/>
    <s v="150001665"/>
    <n v="1.075"/>
    <m/>
    <n v="0"/>
    <n v="0"/>
    <n v="0"/>
    <n v="0"/>
    <n v="0"/>
    <n v="0"/>
    <n v="0"/>
    <n v="0"/>
    <n v="0"/>
    <n v="0"/>
    <n v="0"/>
    <n v="0"/>
  </r>
  <r>
    <x v="75"/>
    <s v="ATH SG200E PRE-SIEVED PO"/>
    <s v="Semi-finished product"/>
    <s v="J000 - ATH"/>
    <s v=""/>
    <s v=""/>
    <s v=""/>
    <x v="1"/>
    <s v="600004755"/>
    <m/>
    <m/>
    <n v="0"/>
    <n v="0"/>
    <n v="0"/>
    <n v="0"/>
    <n v="0"/>
    <n v="0"/>
    <n v="0"/>
    <n v="0"/>
    <n v="0"/>
    <n v="0"/>
    <n v="0"/>
    <n v="0"/>
  </r>
  <r>
    <x v="75"/>
    <s v="ATH SG200E PRE-SIEVED PO"/>
    <s v="Semi-finished product"/>
    <s v="J000 - ATH"/>
    <s v=""/>
    <s v=""/>
    <s v=""/>
    <x v="1"/>
    <s v="600016304"/>
    <m/>
    <m/>
    <n v="0"/>
    <n v="0"/>
    <n v="0"/>
    <n v="0"/>
    <n v="2.2999999999999998"/>
    <n v="3.45"/>
    <n v="3.45"/>
    <n v="3.45"/>
    <n v="4.5999999999999996"/>
    <n v="2.2999999999999998"/>
    <n v="4.5999999999999996"/>
    <n v="3.45"/>
  </r>
  <r>
    <x v="75"/>
    <s v="ATH SG200E PRE-SIEVED PO"/>
    <s v="Semi-finished product"/>
    <s v="J000 - ATH"/>
    <s v=""/>
    <s v=""/>
    <s v=""/>
    <x v="2"/>
    <m/>
    <m/>
    <m/>
    <n v="0"/>
    <n v="0"/>
    <n v="0"/>
    <n v="0"/>
    <n v="2.2999999999999998"/>
    <n v="3.45"/>
    <n v="3.45"/>
    <n v="3.45"/>
    <n v="4.5999999999999996"/>
    <n v="2.2999999999999998"/>
    <n v="4.5999999999999996"/>
    <n v="3.45"/>
  </r>
  <r>
    <x v="75"/>
    <s v="ATH SG200E PRE-SIEVED PO"/>
    <s v="Semi-finished product"/>
    <s v="J000 - ATH"/>
    <s v=""/>
    <s v=""/>
    <s v=""/>
    <x v="3"/>
    <m/>
    <m/>
    <n v="53.11"/>
    <n v="53.11"/>
    <n v="53.11"/>
    <n v="53.11"/>
    <n v="53.11"/>
    <n v="50.81"/>
    <n v="47.36"/>
    <n v="43.91"/>
    <n v="40.459999999999994"/>
    <n v="35.859999999999992"/>
    <n v="33.559999999999995"/>
    <n v="28.959999999999994"/>
    <n v="25.509999999999994"/>
  </r>
  <r>
    <x v="75"/>
    <s v="ATH SG200E PRE-SIEVED PO"/>
    <s v="Semi-finished product"/>
    <s v="J000 - ATH"/>
    <s v=""/>
    <s v=""/>
    <s v=""/>
    <x v="4"/>
    <n v="4.6725912770498326"/>
    <n v="2.0315614248042753"/>
    <m/>
    <n v="4.6725912770498326"/>
    <n v="4.6725912770498326"/>
    <n v="4.6725912770498326"/>
    <n v="4.6725912770498326"/>
    <n v="4.6725912770498326"/>
    <n v="4.6725912770498326"/>
    <n v="4.6725912770498326"/>
    <n v="4.6725912770498326"/>
    <n v="4.6725912770498326"/>
    <n v="4.6725912770498326"/>
    <n v="4.6725912770498326"/>
    <n v="4.6725912770498326"/>
  </r>
  <r>
    <x v="75"/>
    <s v="ATH SG200E PRE-SIEVED PO"/>
    <s v="Semi-finished product"/>
    <s v="J000 - ATH"/>
    <s v=""/>
    <s v=""/>
    <s v=""/>
    <x v="7"/>
    <n v="1"/>
    <m/>
    <m/>
    <n v="0"/>
    <n v="0"/>
    <n v="0"/>
    <n v="0"/>
    <n v="0"/>
    <n v="0"/>
    <n v="0"/>
    <n v="0"/>
    <n v="0"/>
    <n v="0"/>
    <n v="0"/>
    <n v="0"/>
  </r>
  <r>
    <x v="75"/>
    <s v="ATH SG200E PRE-SIEVED PO"/>
    <s v="Semi-finished product"/>
    <s v="J000 - ATH"/>
    <s v=""/>
    <s v=""/>
    <s v=""/>
    <x v="8"/>
    <s v="PML15"/>
    <n v="1.8"/>
    <m/>
    <n v="0"/>
    <n v="0"/>
    <n v="0"/>
    <n v="0"/>
    <n v="0"/>
    <n v="0"/>
    <n v="0"/>
    <n v="0"/>
    <n v="0"/>
    <n v="0"/>
    <n v="0"/>
    <n v="0"/>
  </r>
  <r>
    <x v="75"/>
    <s v="ATH SG200E PRE-SIEVED PO"/>
    <s v="Semi-finished product"/>
    <s v="J000 - ATH"/>
    <s v=""/>
    <s v=""/>
    <s v=""/>
    <x v="9"/>
    <s v="150000304"/>
    <n v="0.71699999999999997"/>
    <m/>
    <n v="0"/>
    <n v="0"/>
    <n v="0"/>
    <n v="0"/>
    <n v="0"/>
    <n v="0"/>
    <n v="0"/>
    <n v="0"/>
    <n v="0"/>
    <n v="0"/>
    <n v="0"/>
    <n v="0"/>
  </r>
  <r>
    <x v="75"/>
    <s v="ATH SG200E PRE-SIEVED PO"/>
    <s v="Semi-finished product"/>
    <s v="J000 - ATH"/>
    <s v=""/>
    <s v=""/>
    <s v=""/>
    <x v="9"/>
    <s v="150000497"/>
    <n v="0.35799999999999998"/>
    <m/>
    <n v="0"/>
    <n v="0"/>
    <n v="0"/>
    <n v="0"/>
    <n v="0"/>
    <n v="0"/>
    <n v="0"/>
    <n v="0"/>
    <n v="0"/>
    <n v="0"/>
    <n v="0"/>
    <n v="0"/>
  </r>
  <r>
    <x v="76"/>
    <s v="ATH SG200E RESIDU PO"/>
    <s v="Semi-finished product"/>
    <s v="J000 - ATH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76"/>
    <s v="ATH SG200E RESIDU PO"/>
    <s v="Semi-finished product"/>
    <s v="J000 - ATH"/>
    <s v=""/>
    <s v=""/>
    <s v=""/>
    <x v="3"/>
    <m/>
    <m/>
    <n v="0"/>
    <n v="0"/>
    <n v="1"/>
    <n v="1"/>
    <n v="1"/>
    <n v="1"/>
    <n v="1"/>
    <n v="1"/>
    <n v="1"/>
    <n v="1"/>
    <n v="1"/>
    <n v="1"/>
    <n v="1"/>
  </r>
  <r>
    <x v="76"/>
    <s v="ATH SG200E RESIDU PO"/>
    <s v="Semi-finished product"/>
    <s v="J000 - ATH"/>
    <s v=""/>
    <s v=""/>
    <s v=""/>
    <x v="4"/>
    <n v="0.42478102518634853"/>
    <n v="0"/>
    <m/>
    <n v="0.42478102518634853"/>
    <n v="0.42478102518634853"/>
    <n v="0.42478102518634853"/>
    <n v="0.42478102518634853"/>
    <n v="0.42478102518634853"/>
    <n v="0.42478102518634853"/>
    <n v="0.42478102518634853"/>
    <n v="0.42478102518634853"/>
    <n v="0.42478102518634853"/>
    <n v="0.42478102518634853"/>
    <n v="0.42478102518634853"/>
    <n v="0.42478102518634853"/>
  </r>
  <r>
    <x v="76"/>
    <s v="ATH SG200E RESIDU PO"/>
    <s v="Semi-finished product"/>
    <s v="J000 - ATH"/>
    <s v=""/>
    <s v=""/>
    <s v=""/>
    <x v="5"/>
    <n v="1"/>
    <m/>
    <m/>
    <m/>
    <n v="1"/>
    <n v="0"/>
    <n v="0"/>
    <n v="0"/>
    <n v="0"/>
    <n v="0"/>
    <n v="0"/>
    <n v="0"/>
    <n v="0"/>
    <n v="0"/>
    <n v="0"/>
  </r>
  <r>
    <x v="76"/>
    <s v="ATH SG200E RESIDU PO"/>
    <s v="Semi-finished product"/>
    <s v="J000 - ATH"/>
    <s v=""/>
    <s v=""/>
    <s v=""/>
    <x v="6"/>
    <n v="1"/>
    <m/>
    <m/>
    <n v="1"/>
    <n v="0"/>
    <n v="0"/>
    <n v="0"/>
    <n v="0"/>
    <n v="0"/>
    <n v="0"/>
    <n v="0"/>
    <n v="0"/>
    <n v="0"/>
    <n v="0"/>
    <m/>
  </r>
  <r>
    <x v="77"/>
    <s v="ATH SG220E RESIDU PO"/>
    <s v="Semi-finished product"/>
    <s v="J000 - ATH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77"/>
    <s v="ATH SG220E RESIDU PO"/>
    <s v="Semi-finished product"/>
    <s v="J000 - ATH"/>
    <s v=""/>
    <s v=""/>
    <s v=""/>
    <x v="3"/>
    <m/>
    <m/>
    <n v="0"/>
    <n v="0"/>
    <n v="1"/>
    <n v="1"/>
    <n v="1"/>
    <n v="1"/>
    <n v="1"/>
    <n v="1"/>
    <n v="1"/>
    <n v="1"/>
    <n v="1"/>
    <n v="1"/>
    <n v="1"/>
  </r>
  <r>
    <x v="77"/>
    <s v="ATH SG220E RESIDU PO"/>
    <s v="Semi-finished product"/>
    <s v="J000 - ATH"/>
    <s v=""/>
    <s v=""/>
    <s v=""/>
    <x v="4"/>
    <n v="0.46121603049761967"/>
    <n v="0"/>
    <m/>
    <n v="0.46121603049761967"/>
    <n v="0.46121603049761967"/>
    <n v="0.46121603049761967"/>
    <n v="0.46121603049761967"/>
    <n v="0.46121603049761967"/>
    <n v="0.46121603049761967"/>
    <n v="0.46121603049761967"/>
    <n v="0.46121603049761967"/>
    <n v="0.46121603049761967"/>
    <n v="0.46121603049761967"/>
    <n v="0.46121603049761967"/>
    <n v="0.46121603049761967"/>
  </r>
  <r>
    <x v="77"/>
    <s v="ATH SG220E RESIDU PO"/>
    <s v="Semi-finished product"/>
    <s v="J000 - ATH"/>
    <s v=""/>
    <s v=""/>
    <s v=""/>
    <x v="5"/>
    <n v="1"/>
    <m/>
    <m/>
    <m/>
    <n v="1"/>
    <n v="0"/>
    <n v="0"/>
    <n v="0"/>
    <n v="0"/>
    <n v="0"/>
    <n v="0"/>
    <n v="0"/>
    <n v="0"/>
    <n v="0"/>
    <n v="0"/>
  </r>
  <r>
    <x v="77"/>
    <s v="ATH SG220E RESIDU PO"/>
    <s v="Semi-finished product"/>
    <s v="J000 - ATH"/>
    <s v=""/>
    <s v=""/>
    <s v=""/>
    <x v="6"/>
    <n v="1"/>
    <m/>
    <m/>
    <n v="1"/>
    <n v="0"/>
    <n v="0"/>
    <n v="0"/>
    <n v="0"/>
    <n v="0"/>
    <n v="0"/>
    <n v="0"/>
    <n v="0"/>
    <n v="0"/>
    <n v="0"/>
    <m/>
  </r>
  <r>
    <x v="78"/>
    <s v="ATH SG100 X PO"/>
    <s v="Semi-finished product"/>
    <s v="J000 - ATH"/>
    <s v=""/>
    <s v=""/>
    <s v=""/>
    <x v="1"/>
    <s v="600016754"/>
    <m/>
    <m/>
    <n v="0"/>
    <n v="0"/>
    <n v="0"/>
    <n v="0"/>
    <n v="0"/>
    <n v="0"/>
    <n v="0"/>
    <n v="0"/>
    <n v="0"/>
    <n v="0"/>
    <n v="0"/>
    <n v="0"/>
  </r>
  <r>
    <x v="78"/>
    <s v="ATH SG100 X PO"/>
    <s v="Semi-finished product"/>
    <s v="J000 - ATH"/>
    <s v=""/>
    <s v=""/>
    <s v=""/>
    <x v="1"/>
    <s v="600016755"/>
    <m/>
    <m/>
    <n v="0"/>
    <n v="24"/>
    <n v="24"/>
    <n v="0"/>
    <n v="24"/>
    <n v="24"/>
    <n v="0"/>
    <n v="0"/>
    <n v="1.2"/>
    <n v="1.2"/>
    <n v="1.2"/>
    <n v="1.2"/>
  </r>
  <r>
    <x v="78"/>
    <s v="ATH SG100 X PO"/>
    <s v="Semi-finished product"/>
    <s v="J000 - ATH"/>
    <s v=""/>
    <s v=""/>
    <s v=""/>
    <x v="2"/>
    <m/>
    <m/>
    <m/>
    <n v="0"/>
    <n v="24"/>
    <n v="24"/>
    <n v="0"/>
    <n v="24"/>
    <n v="24"/>
    <n v="0"/>
    <n v="0"/>
    <n v="1.2"/>
    <n v="1.2"/>
    <n v="1.2"/>
    <n v="1.2"/>
  </r>
  <r>
    <x v="78"/>
    <s v="ATH SG100 X PO"/>
    <s v="Semi-finished product"/>
    <s v="J000 - ATH"/>
    <s v=""/>
    <s v=""/>
    <s v=""/>
    <x v="3"/>
    <m/>
    <m/>
    <n v="0"/>
    <n v="3"/>
    <n v="3"/>
    <n v="3"/>
    <n v="3"/>
    <n v="3"/>
    <n v="3"/>
    <n v="3"/>
    <n v="3"/>
    <n v="3.8"/>
    <n v="3.5999999999999996"/>
    <n v="3.3999999999999995"/>
    <n v="3.1999999999999993"/>
  </r>
  <r>
    <x v="78"/>
    <s v="ATH SG100 X PO"/>
    <s v="Semi-finished product"/>
    <s v="J000 - ATH"/>
    <s v=""/>
    <s v=""/>
    <s v=""/>
    <x v="4"/>
    <n v="2.934242821686964"/>
    <n v="0.34931462162940047"/>
    <m/>
    <n v="2.934242821686964"/>
    <n v="2.934242821686964"/>
    <n v="2.934242821686964"/>
    <n v="2.934242821686964"/>
    <n v="2.934242821686964"/>
    <n v="2.934242821686964"/>
    <n v="2.934242821686964"/>
    <n v="2.934242821686964"/>
    <n v="2.934242821686964"/>
    <n v="2.934242821686964"/>
    <n v="2.934242821686964"/>
    <n v="2.934242821686964"/>
  </r>
  <r>
    <x v="78"/>
    <s v="ATH SG100 X PO"/>
    <s v="Semi-finished product"/>
    <s v="J000 - ATH"/>
    <s v=""/>
    <s v=""/>
    <s v=""/>
    <x v="7"/>
    <n v="1"/>
    <m/>
    <m/>
    <n v="3"/>
    <n v="24"/>
    <n v="24"/>
    <n v="0"/>
    <n v="24"/>
    <n v="24"/>
    <n v="0"/>
    <n v="0"/>
    <n v="2"/>
    <n v="1"/>
    <n v="1"/>
    <n v="1"/>
  </r>
  <r>
    <x v="78"/>
    <s v="ATH SG100 X PO"/>
    <s v="Semi-finished product"/>
    <s v="J000 - ATH"/>
    <s v=""/>
    <s v=""/>
    <s v=""/>
    <x v="8"/>
    <s v="PML01"/>
    <n v="4.4000000000000004"/>
    <m/>
    <n v="0.68181818181818177"/>
    <n v="5.4545454545454541"/>
    <n v="5.4545454545454541"/>
    <n v="0"/>
    <n v="5.4545454545454541"/>
    <n v="5.4545454545454541"/>
    <n v="0"/>
    <n v="0"/>
    <n v="0.45454545454545453"/>
    <n v="0.22727272727272727"/>
    <n v="0.22727272727272727"/>
    <n v="0.22727272727272727"/>
  </r>
  <r>
    <x v="78"/>
    <s v="ATH SG100 X PO"/>
    <s v="Semi-finished product"/>
    <s v="J000 - ATH"/>
    <s v=""/>
    <s v=""/>
    <s v=""/>
    <x v="9"/>
    <s v="150000305"/>
    <n v="1.075"/>
    <m/>
    <n v="3.2249999999999996"/>
    <n v="25.799999999999997"/>
    <n v="25.799999999999997"/>
    <n v="0"/>
    <n v="25.799999999999997"/>
    <n v="25.799999999999997"/>
    <n v="0"/>
    <n v="0"/>
    <n v="2.15"/>
    <n v="1.075"/>
    <n v="1.075"/>
    <n v="1.075"/>
  </r>
  <r>
    <x v="79"/>
    <s v="ATH SG200 PO"/>
    <s v="Bulk Product"/>
    <s v="J000 - ATH"/>
    <s v="SPC0922 - ATH Flour"/>
    <s v="AC01 - ATH Flour Coarse"/>
    <s v="ATH SG200 PO"/>
    <x v="2"/>
    <m/>
    <m/>
    <m/>
    <n v="0"/>
    <n v="0"/>
    <n v="0"/>
    <n v="0"/>
    <n v="0"/>
    <n v="0"/>
    <n v="0"/>
    <n v="0"/>
    <n v="0"/>
    <n v="0"/>
    <n v="0"/>
    <n v="0"/>
  </r>
  <r>
    <x v="79"/>
    <s v="ATH SG200 PO"/>
    <s v="Bulk Product"/>
    <s v="J000 - ATH"/>
    <s v="SPC0922 - ATH Flour"/>
    <s v="AC01 - ATH Flour Coarse"/>
    <s v="ATH SG200 PO"/>
    <x v="3"/>
    <m/>
    <m/>
    <n v="0"/>
    <n v="0"/>
    <n v="0"/>
    <n v="0"/>
    <n v="0"/>
    <n v="0"/>
    <n v="0"/>
    <n v="0"/>
    <n v="0"/>
    <n v="0"/>
    <n v="0"/>
    <n v="0"/>
    <n v="0"/>
  </r>
  <r>
    <x v="79"/>
    <s v="ATH SG200 PO"/>
    <s v="Bulk Product"/>
    <s v="J000 - ATH"/>
    <s v="SPC0922 - ATH Flour"/>
    <s v="AC01 - ATH Flour Coarse"/>
    <s v="ATH SG200 PO"/>
    <x v="4"/>
    <n v="0"/>
    <n v="0"/>
    <m/>
    <n v="0"/>
    <n v="0"/>
    <n v="0"/>
    <n v="0"/>
    <n v="0"/>
    <n v="0"/>
    <n v="0"/>
    <n v="0"/>
    <n v="0"/>
    <n v="0"/>
    <n v="0"/>
    <n v="0"/>
  </r>
  <r>
    <x v="79"/>
    <s v="ATH SG200 PO"/>
    <s v="Bulk Product"/>
    <s v="J000 - ATH"/>
    <s v="SPC0922 - ATH Flour"/>
    <s v="AC01 - ATH Flour Coarse"/>
    <s v="ATH SG200 PO"/>
    <x v="5"/>
    <n v="1"/>
    <m/>
    <m/>
    <m/>
    <n v="0"/>
    <n v="0"/>
    <n v="0"/>
    <n v="0"/>
    <n v="0"/>
    <n v="0"/>
    <n v="0"/>
    <n v="0"/>
    <n v="0"/>
    <n v="0"/>
    <n v="0"/>
  </r>
  <r>
    <x v="79"/>
    <s v="ATH SG200 PO"/>
    <s v="Bulk Product"/>
    <s v="J000 - ATH"/>
    <s v="SPC0922 - ATH Flour"/>
    <s v="AC01 - ATH Flour Coarse"/>
    <s v="ATH SG200 PO"/>
    <x v="6"/>
    <n v="1"/>
    <m/>
    <m/>
    <n v="0"/>
    <n v="0"/>
    <n v="0"/>
    <n v="0"/>
    <n v="0"/>
    <n v="0"/>
    <n v="0"/>
    <n v="0"/>
    <n v="0"/>
    <n v="0"/>
    <n v="0"/>
    <m/>
  </r>
  <r>
    <x v="80"/>
    <s v="Ca-Carb A125 PO"/>
    <s v="Bulk Product"/>
    <s v="C002 - Limestone"/>
    <s v="SPC0205 - Limestone"/>
    <s v="BK29 - Limestone Flour Coarse"/>
    <s v="Limestone 125 PO"/>
    <x v="0"/>
    <n v="3230.7608333333333"/>
    <n v="3735.9318864339289"/>
    <m/>
    <n v="4002.5988285407584"/>
    <n v="4002.8181983984505"/>
    <n v="4001.4604528455511"/>
    <n v="4501.1878711142981"/>
    <n v="4501.8335357485303"/>
    <n v="4002.3509725028293"/>
    <n v="4002.2378223543587"/>
    <n v="4001.7004955632892"/>
    <n v="2953.748615034769"/>
    <n v="2953.748615034769"/>
    <n v="2953.748615034769"/>
    <n v="2953.748615034769"/>
  </r>
  <r>
    <x v="80"/>
    <s v="Ca-Carb A125 PO"/>
    <s v="Bulk Product"/>
    <s v="C002 - Limestone"/>
    <s v="SPC0205 - Limestone"/>
    <s v="BK29 - Limestone Flour Coarse"/>
    <s v="Limestone 125 PO"/>
    <x v="1"/>
    <s v="500000938"/>
    <m/>
    <m/>
    <n v="161.65"/>
    <n v="35.510000000000005"/>
    <n v="28.62"/>
    <n v="56.71"/>
    <n v="85.86"/>
    <n v="75.260000000000005"/>
    <n v="77.910000000000011"/>
    <n v="80.03"/>
    <n v="80.03"/>
    <n v="81.09"/>
    <n v="81.09"/>
    <n v="81.62"/>
  </r>
  <r>
    <x v="80"/>
    <s v="Ca-Carb A125 PO"/>
    <s v="Bulk Product"/>
    <s v="C002 - Limestone"/>
    <s v="SPC0205 - Limestone"/>
    <s v="BK29 - Limestone Flour Coarse"/>
    <s v="Limestone 125 PO"/>
    <x v="1"/>
    <s v="600003814"/>
    <m/>
    <m/>
    <n v="156.25"/>
    <n v="104.5"/>
    <n v="98.25"/>
    <n v="189.75"/>
    <n v="289"/>
    <n v="310.5"/>
    <n v="295.25"/>
    <n v="294.5"/>
    <n v="316.5"/>
    <n v="322.25"/>
    <n v="337"/>
    <n v="310.5"/>
  </r>
  <r>
    <x v="80"/>
    <s v="Ca-Carb A125 PO"/>
    <s v="Bulk Product"/>
    <s v="C002 - Limestone"/>
    <s v="SPC0205 - Limestone"/>
    <s v="BK29 - Limestone Flour Coarse"/>
    <s v="Limestone 125 PO"/>
    <x v="2"/>
    <m/>
    <m/>
    <m/>
    <n v="4320.498828540758"/>
    <n v="4142.8281983984507"/>
    <n v="4128.330452845551"/>
    <n v="4747.6478711142981"/>
    <n v="4876.6935357485299"/>
    <n v="4388.1109725028291"/>
    <n v="4375.3978223543581"/>
    <n v="4376.2304955632899"/>
    <n v="3350.2786150347692"/>
    <n v="3357.0886150347692"/>
    <n v="3371.8386150347692"/>
    <n v="3345.8686150347689"/>
  </r>
  <r>
    <x v="80"/>
    <s v="Ca-Carb A125 PO"/>
    <s v="Bulk Product"/>
    <s v="C002 - Limestone"/>
    <s v="SPC0205 - Limestone"/>
    <s v="BK29 - Limestone Flour Coarse"/>
    <s v="Limestone 125 PO"/>
    <x v="3"/>
    <m/>
    <m/>
    <n v="868.22199999999998"/>
    <n v="564.72317145924171"/>
    <n v="564.89497306079102"/>
    <n v="564.56452021524001"/>
    <n v="564.91664910094187"/>
    <n v="565.22311335241193"/>
    <n v="565.11214084958283"/>
    <n v="564.71431849522469"/>
    <n v="564.48382293193481"/>
    <n v="565.20520789716556"/>
    <n v="565.11659286239637"/>
    <n v="564.27797782762718"/>
    <n v="564.40936279285825"/>
  </r>
  <r>
    <x v="80"/>
    <s v="Ca-Carb A125 PO"/>
    <s v="Bulk Product"/>
    <s v="C002 - Limestone"/>
    <s v="SPC0205 - Limestone"/>
    <s v="BK29 - Limestone Flour Coarse"/>
    <s v="Limestone 125 PO"/>
    <x v="4"/>
    <n v="564.26754983523938"/>
    <n v="0.13880889292234114"/>
    <m/>
    <n v="564.26754983523938"/>
    <n v="564.26754983523938"/>
    <n v="564.26754983523938"/>
    <n v="564.26754983523938"/>
    <n v="564.26754983523938"/>
    <n v="564.26754983523938"/>
    <n v="564.26754983523938"/>
    <n v="564.26754983523938"/>
    <n v="564.26754983523938"/>
    <n v="564.26754983523938"/>
    <n v="564.26754983523938"/>
    <n v="564.26754983523938"/>
  </r>
  <r>
    <x v="80"/>
    <s v="Ca-Carb A125 PO"/>
    <s v="Bulk Product"/>
    <s v="C002 - Limestone"/>
    <s v="SPC0205 - Limestone"/>
    <s v="BK29 - Limestone Flour Coarse"/>
    <s v="Limestone 125 PO"/>
    <x v="7"/>
    <n v="1"/>
    <m/>
    <m/>
    <n v="4017"/>
    <n v="4143"/>
    <n v="4128"/>
    <n v="4748"/>
    <n v="4877"/>
    <n v="4388"/>
    <n v="4375"/>
    <n v="4376"/>
    <n v="3351"/>
    <n v="3357"/>
    <n v="3371"/>
    <n v="3346"/>
  </r>
  <r>
    <x v="80"/>
    <s v="Ca-Carb A125 PO"/>
    <s v="Bulk Product"/>
    <s v="C002 - Limestone"/>
    <s v="SPC0205 - Limestone"/>
    <s v="BK29 - Limestone Flour Coarse"/>
    <s v="Limestone 125 PO"/>
    <x v="8"/>
    <s v="PML06"/>
    <n v="26"/>
    <m/>
    <n v="154.5"/>
    <n v="159.34615384615384"/>
    <n v="158.76923076923077"/>
    <n v="182.61538461538461"/>
    <n v="187.57692307692307"/>
    <n v="168.76923076923077"/>
    <n v="168.26923076923077"/>
    <n v="168.30769230769232"/>
    <n v="128.88461538461539"/>
    <n v="129.11538461538461"/>
    <n v="129.65384615384616"/>
    <n v="128.69230769230768"/>
  </r>
  <r>
    <x v="80"/>
    <s v="Ca-Carb A125 PO"/>
    <s v="Bulk Product"/>
    <s v="C002 - Limestone"/>
    <s v="SPC0205 - Limestone"/>
    <s v="BK29 - Limestone Flour Coarse"/>
    <s v="Limestone 125 PO"/>
    <x v="9"/>
    <s v="150000518"/>
    <n v="0.52600000000000002"/>
    <m/>
    <n v="2112.942"/>
    <n v="2179.2180000000003"/>
    <n v="2171.328"/>
    <n v="2497.4480000000003"/>
    <n v="2565.3020000000001"/>
    <n v="2308.0880000000002"/>
    <n v="2301.25"/>
    <n v="2301.7760000000003"/>
    <n v="1762.626"/>
    <n v="1765.7820000000002"/>
    <n v="1773.1460000000002"/>
    <n v="1759.9960000000001"/>
  </r>
  <r>
    <x v="80"/>
    <s v="Ca-Carb A125 PO"/>
    <s v="Bulk Product"/>
    <s v="C002 - Limestone"/>
    <s v="SPC0205 - Limestone"/>
    <s v="BK29 - Limestone Flour Coarse"/>
    <s v="Limestone 125 PO"/>
    <x v="9"/>
    <s v="150000553"/>
    <n v="0.52600000000000002"/>
    <m/>
    <n v="2112.942"/>
    <n v="2179.2180000000003"/>
    <n v="2171.328"/>
    <n v="2497.4480000000003"/>
    <n v="2565.3020000000001"/>
    <n v="2308.0880000000002"/>
    <n v="2301.25"/>
    <n v="2301.7760000000003"/>
    <n v="1762.626"/>
    <n v="1765.7820000000002"/>
    <n v="1773.1460000000002"/>
    <n v="1759.9960000000001"/>
  </r>
  <r>
    <x v="81"/>
    <s v="Phosphorus Slag M75 PO"/>
    <s v="Bulk Product"/>
    <s v="W001 - Slag"/>
    <s v="SPC0923 - Slag Phosphorous"/>
    <s v="BN13 - Slag Phosphorous Flour"/>
    <s v="Slag Phosphorous M75 PO"/>
    <x v="0"/>
    <n v="0"/>
    <n v="0"/>
    <m/>
    <n v="0"/>
    <n v="0"/>
    <n v="0"/>
    <n v="0"/>
    <n v="0"/>
    <n v="0"/>
    <n v="0"/>
    <n v="0"/>
    <n v="0"/>
    <n v="0"/>
    <n v="0"/>
    <n v="0"/>
  </r>
  <r>
    <x v="81"/>
    <s v="Phosphorus Slag M75 PO"/>
    <s v="Bulk Product"/>
    <s v="W001 - Slag"/>
    <s v="SPC0923 - Slag Phosphorous"/>
    <s v="BN13 - Slag Phosphorous Flour"/>
    <s v="Slag Phosphorous M75 PO"/>
    <x v="2"/>
    <m/>
    <m/>
    <m/>
    <n v="0"/>
    <n v="0"/>
    <n v="0"/>
    <n v="0"/>
    <n v="0"/>
    <n v="0"/>
    <n v="0"/>
    <n v="0"/>
    <n v="0"/>
    <n v="0"/>
    <n v="0"/>
    <n v="0"/>
  </r>
  <r>
    <x v="81"/>
    <s v="Phosphorus Slag M75 PO"/>
    <s v="Bulk Product"/>
    <s v="W001 - Slag"/>
    <s v="SPC0923 - Slag Phosphorous"/>
    <s v="BN13 - Slag Phosphorous Flour"/>
    <s v="Slag Phosphorous M75 PO"/>
    <x v="3"/>
    <m/>
    <m/>
    <n v="0"/>
    <n v="0"/>
    <n v="0"/>
    <n v="0"/>
    <n v="0"/>
    <n v="0"/>
    <n v="0"/>
    <n v="0"/>
    <n v="0"/>
    <n v="0"/>
    <n v="0"/>
    <n v="0"/>
    <n v="0"/>
  </r>
  <r>
    <x v="81"/>
    <s v="Phosphorus Slag M75 PO"/>
    <s v="Bulk Product"/>
    <s v="W001 - Slag"/>
    <s v="SPC0923 - Slag Phosphorous"/>
    <s v="BN13 - Slag Phosphorous Flour"/>
    <s v="Slag Phosphorous M75 PO"/>
    <x v="4"/>
    <n v="0"/>
    <n v="0"/>
    <m/>
    <n v="0"/>
    <n v="0"/>
    <n v="0"/>
    <n v="0"/>
    <n v="0"/>
    <n v="0"/>
    <n v="0"/>
    <n v="0"/>
    <n v="0"/>
    <n v="0"/>
    <n v="0"/>
    <n v="0"/>
  </r>
  <r>
    <x v="81"/>
    <s v="Phosphorus Slag M75 PO"/>
    <s v="Bulk Product"/>
    <s v="W001 - Slag"/>
    <s v="SPC0923 - Slag Phosphorous"/>
    <s v="BN13 - Slag Phosphorous Flour"/>
    <s v="Slag Phosphorous M75 PO"/>
    <x v="5"/>
    <n v="1"/>
    <m/>
    <m/>
    <m/>
    <n v="0"/>
    <n v="0"/>
    <n v="0"/>
    <n v="0"/>
    <n v="0"/>
    <n v="0"/>
    <n v="0"/>
    <n v="0"/>
    <n v="0"/>
    <n v="0"/>
    <n v="0"/>
  </r>
  <r>
    <x v="81"/>
    <s v="Phosphorus Slag M75 PO"/>
    <s v="Bulk Product"/>
    <s v="W001 - Slag"/>
    <s v="SPC0923 - Slag Phosphorous"/>
    <s v="BN13 - Slag Phosphorous Flour"/>
    <s v="Slag Phosphorous M75 PO"/>
    <x v="6"/>
    <n v="1"/>
    <m/>
    <m/>
    <n v="0"/>
    <n v="0"/>
    <n v="0"/>
    <n v="0"/>
    <n v="0"/>
    <n v="0"/>
    <n v="0"/>
    <n v="0"/>
    <n v="0"/>
    <n v="0"/>
    <n v="0"/>
    <m/>
  </r>
  <r>
    <x v="82"/>
    <s v="Phosphorus Slag M75PO 1000:B4S:H4:H:1000"/>
    <s v="Packaged Product"/>
    <s v="W001 - Slag"/>
    <s v="SPC0923 - Slag Phosphorous"/>
    <s v="BN13 - Slag Phosphorous Flour"/>
    <s v="Slag Phosphorous M75 PO"/>
    <x v="2"/>
    <m/>
    <m/>
    <m/>
    <n v="0"/>
    <n v="0"/>
    <n v="0"/>
    <n v="0"/>
    <n v="0"/>
    <n v="0"/>
    <n v="0"/>
    <n v="0"/>
    <n v="0"/>
    <n v="0"/>
    <n v="0"/>
    <n v="0"/>
  </r>
  <r>
    <x v="82"/>
    <s v="Phosphorus Slag M75PO 1000:B4S:H4:H:1000"/>
    <s v="Packaged Product"/>
    <s v="W001 - Slag"/>
    <s v="SPC0923 - Slag Phosphorous"/>
    <s v="BN13 - Slag Phosphorous Flour"/>
    <s v="Slag Phosphorous M75 PO"/>
    <x v="3"/>
    <m/>
    <m/>
    <n v="0"/>
    <n v="0"/>
    <n v="0"/>
    <n v="0"/>
    <n v="0"/>
    <n v="0"/>
    <n v="0"/>
    <n v="0"/>
    <n v="0"/>
    <n v="0"/>
    <n v="0"/>
    <n v="0"/>
    <n v="0"/>
  </r>
  <r>
    <x v="82"/>
    <s v="Phosphorus Slag M75PO 1000:B4S:H4:H:1000"/>
    <s v="Packaged Product"/>
    <s v="W001 - Slag"/>
    <s v="SPC0923 - Slag Phosphorous"/>
    <s v="BN13 - Slag Phosphorous Flour"/>
    <s v="Slag Phosphorous M75 PO"/>
    <x v="4"/>
    <n v="0"/>
    <n v="0"/>
    <m/>
    <n v="0"/>
    <n v="0"/>
    <n v="0"/>
    <n v="0"/>
    <n v="0"/>
    <n v="0"/>
    <n v="0"/>
    <n v="0"/>
    <n v="0"/>
    <n v="0"/>
    <n v="0"/>
    <n v="0"/>
  </r>
  <r>
    <x v="82"/>
    <s v="Phosphorus Slag M75PO 1000:B4S:H4:H:1000"/>
    <s v="Packaged Product"/>
    <s v="W001 - Slag"/>
    <s v="SPC0923 - Slag Phosphorous"/>
    <s v="BN13 - Slag Phosphorous Flour"/>
    <s v="Slag Phosphorous M75 PO"/>
    <x v="5"/>
    <n v="1"/>
    <m/>
    <m/>
    <m/>
    <n v="0"/>
    <n v="0"/>
    <n v="0"/>
    <n v="0"/>
    <n v="0"/>
    <n v="0"/>
    <n v="0"/>
    <n v="0"/>
    <n v="0"/>
    <n v="0"/>
    <n v="0"/>
  </r>
  <r>
    <x v="82"/>
    <s v="Phosphorus Slag M75PO 1000:B4S:H4:H:1000"/>
    <s v="Packaged Product"/>
    <s v="W001 - Slag"/>
    <s v="SPC0923 - Slag Phosphorous"/>
    <s v="BN13 - Slag Phosphorous Flour"/>
    <s v="Slag Phosphorous M75 PO"/>
    <x v="6"/>
    <n v="1"/>
    <m/>
    <m/>
    <n v="0"/>
    <n v="0"/>
    <n v="0"/>
    <n v="0"/>
    <n v="0"/>
    <n v="0"/>
    <n v="0"/>
    <n v="0"/>
    <n v="0"/>
    <n v="0"/>
    <n v="0"/>
    <m/>
  </r>
  <r>
    <x v="83"/>
    <s v="PhosphorusSlag M75 PO1000:B4S:H4:NB:1000"/>
    <s v="Packaged Product"/>
    <s v="W001 - Slag"/>
    <s v="SPC0923 - Slag Phosphorous"/>
    <s v="BN13 - Slag Phosphorous Flour"/>
    <s v="Slag Phosphorous M75 PO"/>
    <x v="0"/>
    <n v="0"/>
    <n v="0"/>
    <m/>
    <n v="0"/>
    <n v="0"/>
    <n v="0"/>
    <n v="0"/>
    <n v="0"/>
    <n v="0"/>
    <n v="0"/>
    <n v="0"/>
    <n v="0"/>
    <n v="0"/>
    <n v="0"/>
    <n v="0"/>
  </r>
  <r>
    <x v="83"/>
    <s v="PhosphorusSlag M75 PO1000:B4S:H4:NB:1000"/>
    <s v="Packaged Product"/>
    <s v="W001 - Slag"/>
    <s v="SPC0923 - Slag Phosphorous"/>
    <s v="BN13 - Slag Phosphorous Flour"/>
    <s v="Slag Phosphorous M75 PO"/>
    <x v="2"/>
    <m/>
    <m/>
    <m/>
    <n v="0"/>
    <n v="0"/>
    <n v="0"/>
    <n v="0"/>
    <n v="0"/>
    <n v="0"/>
    <n v="0"/>
    <n v="0"/>
    <n v="0"/>
    <n v="0"/>
    <n v="0"/>
    <n v="0"/>
  </r>
  <r>
    <x v="83"/>
    <s v="PhosphorusSlag M75 PO1000:B4S:H4:NB:1000"/>
    <s v="Packaged Product"/>
    <s v="W001 - Slag"/>
    <s v="SPC0923 - Slag Phosphorous"/>
    <s v="BN13 - Slag Phosphorous Flour"/>
    <s v="Slag Phosphorous M75 PO"/>
    <x v="3"/>
    <m/>
    <m/>
    <n v="0"/>
    <n v="0"/>
    <n v="0"/>
    <n v="0"/>
    <n v="0"/>
    <n v="0"/>
    <n v="0"/>
    <n v="0"/>
    <n v="0"/>
    <n v="0"/>
    <n v="0"/>
    <n v="0"/>
    <n v="0"/>
  </r>
  <r>
    <x v="83"/>
    <s v="PhosphorusSlag M75 PO1000:B4S:H4:NB:1000"/>
    <s v="Packaged Product"/>
    <s v="W001 - Slag"/>
    <s v="SPC0923 - Slag Phosphorous"/>
    <s v="BN13 - Slag Phosphorous Flour"/>
    <s v="Slag Phosphorous M75 PO"/>
    <x v="4"/>
    <n v="0"/>
    <n v="0"/>
    <m/>
    <n v="0"/>
    <n v="0"/>
    <n v="0"/>
    <n v="0"/>
    <n v="0"/>
    <n v="0"/>
    <n v="0"/>
    <n v="0"/>
    <n v="0"/>
    <n v="0"/>
    <n v="0"/>
    <n v="0"/>
  </r>
  <r>
    <x v="83"/>
    <s v="PhosphorusSlag M75 PO1000:B4S:H4:NB:1000"/>
    <s v="Packaged Product"/>
    <s v="W001 - Slag"/>
    <s v="SPC0923 - Slag Phosphorous"/>
    <s v="BN13 - Slag Phosphorous Flour"/>
    <s v="Slag Phosphorous M75 PO"/>
    <x v="5"/>
    <n v="1"/>
    <m/>
    <m/>
    <m/>
    <n v="0"/>
    <n v="0"/>
    <n v="0"/>
    <n v="0"/>
    <n v="0"/>
    <n v="0"/>
    <n v="0"/>
    <n v="0"/>
    <n v="0"/>
    <n v="0"/>
    <n v="0"/>
  </r>
  <r>
    <x v="83"/>
    <s v="PhosphorusSlag M75 PO1000:B4S:H4:NB:1000"/>
    <s v="Packaged Product"/>
    <s v="W001 - Slag"/>
    <s v="SPC0923 - Slag Phosphorous"/>
    <s v="BN13 - Slag Phosphorous Flour"/>
    <s v="Slag Phosphorous M75 PO"/>
    <x v="6"/>
    <n v="1"/>
    <m/>
    <m/>
    <n v="0"/>
    <n v="0"/>
    <n v="0"/>
    <n v="0"/>
    <n v="0"/>
    <n v="0"/>
    <n v="0"/>
    <n v="0"/>
    <n v="0"/>
    <n v="0"/>
    <n v="0"/>
    <m/>
  </r>
  <r>
    <x v="84"/>
    <s v="Chalk M PO 1000:B4S:H4:NB:1000"/>
    <s v="Packaged Product"/>
    <s v="C000 - Calcium Carbonate"/>
    <s v="SPC0204 - Chalk"/>
    <s v="AF25 - Chalk"/>
    <s v="Chalk M PO"/>
    <x v="0"/>
    <n v="2.5833333333333335"/>
    <n v="2.7359186911716757"/>
    <m/>
    <n v="2.5332043133139721"/>
    <n v="2.0749722716821122"/>
    <n v="2.4496191660458533"/>
    <n v="2.4496191660458533"/>
    <n v="2.3705991929476"/>
    <n v="3.0763881387125886"/>
    <n v="3.0232833148798228"/>
    <n v="3.0742639457592773"/>
    <n v="2.9447686961682562"/>
    <n v="2.9447686961682562"/>
    <n v="2.9447686961682562"/>
    <n v="2.9447686961682562"/>
  </r>
  <r>
    <x v="84"/>
    <s v="Chalk M PO 1000:B4S:H4:NB:1000"/>
    <s v="Packaged Product"/>
    <s v="C000 - Calcium Carbonate"/>
    <s v="SPC0204 - Chalk"/>
    <s v="AF25 - Chalk"/>
    <s v="Chalk M PO"/>
    <x v="2"/>
    <m/>
    <m/>
    <m/>
    <n v="2.5332043133139721"/>
    <n v="2.0749722716821122"/>
    <n v="2.4496191660458533"/>
    <n v="2.4496191660458533"/>
    <n v="2.3705991929476"/>
    <n v="3.0763881387125886"/>
    <n v="3.0232833148798228"/>
    <n v="3.0742639457592773"/>
    <n v="2.9447686961682562"/>
    <n v="2.9447686961682562"/>
    <n v="2.9447686961682562"/>
    <n v="2.9447686961682562"/>
  </r>
  <r>
    <x v="84"/>
    <s v="Chalk M PO 1000:B4S:H4:NB:1000"/>
    <s v="Packaged Product"/>
    <s v="C000 - Calcium Carbonate"/>
    <s v="SPC0204 - Chalk"/>
    <s v="AF25 - Chalk"/>
    <s v="Chalk M PO"/>
    <x v="3"/>
    <m/>
    <m/>
    <n v="0"/>
    <n v="0.46679568668602789"/>
    <n v="0.39182341500391571"/>
    <n v="0.94220424895806243"/>
    <n v="0.49258508291220915"/>
    <n v="0.12198588996460913"/>
    <n v="4.559775125202048E-2"/>
    <n v="2.2314436372197655E-2"/>
    <n v="0.94805049061292035"/>
    <n v="3.2817944446641434E-3"/>
    <n v="5.8513098276407938E-2"/>
    <n v="0.11374440210815173"/>
    <n v="0.16897570593989553"/>
  </r>
  <r>
    <x v="84"/>
    <s v="Chalk M PO 1000:B4S:H4:NB:1000"/>
    <s v="Packaged Product"/>
    <s v="C000 - Calcium Carbonate"/>
    <s v="SPC0204 - Chalk"/>
    <s v="AF25 - Chalk"/>
    <s v="Chalk M PO"/>
    <x v="4"/>
    <n v="0"/>
    <n v="0"/>
    <m/>
    <n v="0"/>
    <n v="0"/>
    <n v="0"/>
    <n v="0"/>
    <n v="0"/>
    <n v="0"/>
    <n v="0"/>
    <n v="0"/>
    <n v="0"/>
    <n v="0"/>
    <n v="0"/>
    <n v="0"/>
  </r>
  <r>
    <x v="84"/>
    <s v="Chalk M PO 1000:B4S:H4:NB:1000"/>
    <s v="Packaged Product"/>
    <s v="C000 - Calcium Carbonate"/>
    <s v="SPC0204 - Chalk"/>
    <s v="AF25 - Chalk"/>
    <s v="Chalk M PO"/>
    <x v="7"/>
    <n v="1"/>
    <m/>
    <m/>
    <n v="3"/>
    <n v="2"/>
    <n v="3"/>
    <n v="2"/>
    <n v="2"/>
    <n v="3"/>
    <n v="3"/>
    <n v="4"/>
    <n v="2"/>
    <n v="3"/>
    <n v="3"/>
    <n v="3"/>
  </r>
  <r>
    <x v="84"/>
    <s v="Chalk M PO 1000:B4S:H4:NB:1000"/>
    <s v="Packaged Product"/>
    <s v="C000 - Calcium Carbonate"/>
    <s v="SPC0204 - Chalk"/>
    <s v="AF25 - Chalk"/>
    <s v="Chalk M PO"/>
    <x v="8"/>
    <s v="PBA19"/>
    <n v="4.5"/>
    <m/>
    <n v="0.66666666666666663"/>
    <n v="0.44444444444444442"/>
    <n v="0.66666666666666663"/>
    <n v="0.44444444444444442"/>
    <n v="0.44444444444444442"/>
    <n v="0.66666666666666663"/>
    <n v="0.66666666666666663"/>
    <n v="0.88888888888888884"/>
    <n v="0.44444444444444442"/>
    <n v="0.66666666666666663"/>
    <n v="0.66666666666666663"/>
    <n v="0.66666666666666663"/>
  </r>
  <r>
    <x v="84"/>
    <s v="Chalk M PO 1000:B4S:H4:NB:1000"/>
    <s v="Packaged Product"/>
    <s v="C000 - Calcium Carbonate"/>
    <s v="SPC0204 - Chalk"/>
    <s v="AF25 - Chalk"/>
    <s v="Chalk M PO"/>
    <x v="9"/>
    <s v="300020980"/>
    <n v="1"/>
    <m/>
    <n v="3"/>
    <n v="2"/>
    <n v="3"/>
    <n v="2"/>
    <n v="2"/>
    <n v="3"/>
    <n v="3"/>
    <n v="4"/>
    <n v="2"/>
    <n v="3"/>
    <n v="3"/>
    <n v="3"/>
  </r>
  <r>
    <x v="84"/>
    <s v="Chalk M PO 1000:B4S:H4:NB:1000"/>
    <s v="Packaged Product"/>
    <s v="C000 - Calcium Carbonate"/>
    <s v="SPC0204 - Chalk"/>
    <s v="AF25 - Chalk"/>
    <s v="Chalk M PO"/>
    <x v="9"/>
    <s v="300020983"/>
    <n v="1"/>
    <m/>
    <n v="3"/>
    <n v="2"/>
    <n v="3"/>
    <n v="2"/>
    <n v="2"/>
    <n v="3"/>
    <n v="3"/>
    <n v="4"/>
    <n v="2"/>
    <n v="3"/>
    <n v="3"/>
    <n v="3"/>
  </r>
  <r>
    <x v="84"/>
    <s v="Chalk M PO 1000:B4S:H4:NB:1000"/>
    <s v="Packaged Product"/>
    <s v="C000 - Calcium Carbonate"/>
    <s v="SPC0204 - Chalk"/>
    <s v="AF25 - Chalk"/>
    <s v="Chalk M PO"/>
    <x v="9"/>
    <s v="600004609"/>
    <n v="1"/>
    <m/>
    <n v="3"/>
    <n v="2"/>
    <n v="3"/>
    <n v="2"/>
    <n v="2"/>
    <n v="3"/>
    <n v="3"/>
    <n v="4"/>
    <n v="2"/>
    <n v="3"/>
    <n v="3"/>
    <n v="3"/>
  </r>
  <r>
    <x v="85"/>
    <s v="Bentonite D90 PO"/>
    <s v="Bulk Product"/>
    <s v="I001 - Bentonite"/>
    <s v="SPC0916 - Bentonite Sodium Flour"/>
    <s v="AE24 - Bentonite Sodium Flour Coarse"/>
    <s v="Bentonite D90 PO"/>
    <x v="0"/>
    <n v="24.085000000000004"/>
    <n v="25.475452725924754"/>
    <m/>
    <n v="30.284162026118192"/>
    <n v="31.340836470060871"/>
    <n v="29.062958913111373"/>
    <n v="0"/>
    <n v="22"/>
    <n v="47"/>
    <n v="25"/>
    <n v="16"/>
    <n v="26.254368825451646"/>
    <n v="26.254368825451646"/>
    <n v="26.254368825451646"/>
    <n v="26.254368825451646"/>
  </r>
  <r>
    <x v="85"/>
    <s v="Bentonite D90 PO"/>
    <s v="Bulk Product"/>
    <s v="I001 - Bentonite"/>
    <s v="SPC0916 - Bentonite Sodium Flour"/>
    <s v="AE24 - Bentonite Sodium Flour Coarse"/>
    <s v="Bentonite D90 PO"/>
    <x v="1"/>
    <s v="600003806"/>
    <m/>
    <m/>
    <n v="0"/>
    <n v="0"/>
    <n v="0"/>
    <n v="0"/>
    <n v="0"/>
    <n v="0"/>
    <n v="14.399999999999999"/>
    <n v="18"/>
    <n v="24"/>
    <n v="25.2"/>
    <n v="25.2"/>
    <n v="25.2"/>
  </r>
  <r>
    <x v="85"/>
    <s v="Bentonite D90 PO"/>
    <s v="Bulk Product"/>
    <s v="I001 - Bentonite"/>
    <s v="SPC0916 - Bentonite Sodium Flour"/>
    <s v="AE24 - Bentonite Sodium Flour Coarse"/>
    <s v="Bentonite D90 PO"/>
    <x v="1"/>
    <s v="600003809"/>
    <m/>
    <m/>
    <n v="0"/>
    <n v="4"/>
    <n v="8"/>
    <n v="8"/>
    <n v="7"/>
    <n v="8"/>
    <n v="7"/>
    <n v="8"/>
    <n v="7"/>
    <n v="7"/>
    <n v="8"/>
    <n v="7"/>
  </r>
  <r>
    <x v="85"/>
    <s v="Bentonite D90 PO"/>
    <s v="Bulk Product"/>
    <s v="I001 - Bentonite"/>
    <s v="SPC0916 - Bentonite Sodium Flour"/>
    <s v="AE24 - Bentonite Sodium Flour Coarse"/>
    <s v="Bentonite D90 PO"/>
    <x v="1"/>
    <s v="600011018"/>
    <m/>
    <m/>
    <n v="63"/>
    <n v="63"/>
    <n v="62"/>
    <n v="94"/>
    <n v="111"/>
    <n v="107"/>
    <n v="94"/>
    <n v="93"/>
    <n v="75"/>
    <n v="75"/>
    <n v="74"/>
    <n v="75"/>
  </r>
  <r>
    <x v="85"/>
    <s v="Bentonite D90 PO"/>
    <s v="Bulk Product"/>
    <s v="I001 - Bentonite"/>
    <s v="SPC0916 - Bentonite Sodium Flour"/>
    <s v="AE24 - Bentonite Sodium Flour Coarse"/>
    <s v="Bentonite D90 PO"/>
    <x v="2"/>
    <m/>
    <m/>
    <m/>
    <n v="93.284162026118196"/>
    <n v="98.340836470060879"/>
    <n v="99.062958913111373"/>
    <n v="102"/>
    <n v="140"/>
    <n v="162"/>
    <n v="140.4"/>
    <n v="135"/>
    <n v="132.25436882545165"/>
    <n v="133.45436882545164"/>
    <n v="133.45436882545164"/>
    <n v="133.45436882545164"/>
  </r>
  <r>
    <x v="85"/>
    <s v="Bentonite D90 PO"/>
    <s v="Bulk Product"/>
    <s v="I001 - Bentonite"/>
    <s v="SPC0916 - Bentonite Sodium Flour"/>
    <s v="AE24 - Bentonite Sodium Flour Coarse"/>
    <s v="Bentonite D90 PO"/>
    <x v="3"/>
    <m/>
    <m/>
    <n v="72.841999999999999"/>
    <n v="55.557837973881803"/>
    <n v="56.217001503820924"/>
    <n v="56.154042590709551"/>
    <n v="56.154042590709551"/>
    <n v="56.154042590709551"/>
    <n v="56.154042590709551"/>
    <n v="55.754042590709545"/>
    <n v="55.754042590709545"/>
    <n v="55.499673765257896"/>
    <n v="56.045304939806257"/>
    <n v="55.590936114354619"/>
    <n v="56.136567288902981"/>
  </r>
  <r>
    <x v="85"/>
    <s v="Bentonite D90 PO"/>
    <s v="Bulk Product"/>
    <s v="I001 - Bentonite"/>
    <s v="SPC0916 - Bentonite Sodium Flour"/>
    <s v="AE24 - Bentonite Sodium Flour Coarse"/>
    <s v="Bentonite D90 PO"/>
    <x v="4"/>
    <n v="55.445576538263417"/>
    <n v="0.44276602983911445"/>
    <m/>
    <n v="55.445576538263417"/>
    <n v="55.445576538263417"/>
    <n v="55.445576538263417"/>
    <n v="55.445576538263417"/>
    <n v="55.445576538263417"/>
    <n v="55.445576538263417"/>
    <n v="55.445576538263417"/>
    <n v="55.445576538263417"/>
    <n v="55.445576538263417"/>
    <n v="55.445576538263417"/>
    <n v="55.445576538263417"/>
    <n v="55.445576538263417"/>
  </r>
  <r>
    <x v="85"/>
    <s v="Bentonite D90 PO"/>
    <s v="Bulk Product"/>
    <s v="I001 - Bentonite"/>
    <s v="SPC0916 - Bentonite Sodium Flour"/>
    <s v="AE24 - Bentonite Sodium Flour Coarse"/>
    <s v="Bentonite D90 PO"/>
    <x v="7"/>
    <n v="1"/>
    <m/>
    <m/>
    <n v="76"/>
    <n v="99"/>
    <n v="99"/>
    <n v="102"/>
    <n v="140"/>
    <n v="162"/>
    <n v="140"/>
    <n v="135"/>
    <n v="132"/>
    <n v="134"/>
    <n v="133"/>
    <n v="134"/>
  </r>
  <r>
    <x v="85"/>
    <s v="Bentonite D90 PO"/>
    <s v="Bulk Product"/>
    <s v="I001 - Bentonite"/>
    <s v="SPC0916 - Bentonite Sodium Flour"/>
    <s v="AE24 - Bentonite Sodium Flour Coarse"/>
    <s v="Bentonite D90 PO"/>
    <x v="8"/>
    <s v="PML02"/>
    <n v="4.3"/>
    <m/>
    <n v="17.674418604651162"/>
    <n v="23.02325581395349"/>
    <n v="23.02325581395349"/>
    <n v="23.720930232558139"/>
    <n v="32.558139534883722"/>
    <n v="37.674418604651166"/>
    <n v="32.558139534883722"/>
    <n v="31.395348837209305"/>
    <n v="30.697674418604652"/>
    <n v="31.162790697674421"/>
    <n v="30.930232558139537"/>
    <n v="31.162790697674421"/>
  </r>
  <r>
    <x v="85"/>
    <s v="Bentonite D90 PO"/>
    <s v="Bulk Product"/>
    <s v="I001 - Bentonite"/>
    <s v="SPC0916 - Bentonite Sodium Flour"/>
    <s v="AE24 - Bentonite Sodium Flour Coarse"/>
    <s v="Bentonite D90 PO"/>
    <x v="9"/>
    <s v="150000481"/>
    <n v="1.075"/>
    <m/>
    <n v="81.7"/>
    <n v="106.425"/>
    <n v="106.425"/>
    <n v="109.64999999999999"/>
    <n v="150.5"/>
    <n v="174.15"/>
    <n v="150.5"/>
    <n v="145.125"/>
    <n v="141.9"/>
    <n v="144.04999999999998"/>
    <n v="142.97499999999999"/>
    <n v="144.04999999999998"/>
  </r>
  <r>
    <x v="86"/>
    <s v="Bentonite D90 PO 25:PA:H4:H:1200"/>
    <s v="Packaged Product"/>
    <s v="I001 - Bentonite"/>
    <s v="SPC0916 - Bentonite Sodium Flour"/>
    <s v="AE24 - Bentonite Sodium Flour Coarse"/>
    <s v="Bentonite D90 PO"/>
    <x v="0"/>
    <n v="2.1"/>
    <n v="13.910489427591997"/>
    <m/>
    <n v="2.1167477583204724"/>
    <n v="1.777398059307965"/>
    <n v="0.67390864306843157"/>
    <n v="2.1304972767153507"/>
    <n v="1.5587042169105478"/>
    <n v="25.108132460103675"/>
    <n v="16.722441833431034"/>
    <n v="17.545481369761315"/>
    <n v="24.673140378371293"/>
    <n v="24.673140378371293"/>
    <n v="24.973140378371294"/>
    <n v="24.973140378371294"/>
  </r>
  <r>
    <x v="86"/>
    <s v="Bentonite D90 PO 25:PA:H4:H:1200"/>
    <s v="Packaged Product"/>
    <s v="I001 - Bentonite"/>
    <s v="SPC0916 - Bentonite Sodium Flour"/>
    <s v="AE24 - Bentonite Sodium Flour Coarse"/>
    <s v="Bentonite D90 PO"/>
    <x v="2"/>
    <m/>
    <m/>
    <m/>
    <n v="2.1167477583204724"/>
    <n v="1.777398059307965"/>
    <n v="0.67390864306843157"/>
    <n v="2.1304972767153507"/>
    <n v="1.5587042169105478"/>
    <n v="25.108132460103675"/>
    <n v="16.722441833431034"/>
    <n v="17.545481369761315"/>
    <n v="24.673140378371293"/>
    <n v="24.673140378371293"/>
    <n v="24.973140378371294"/>
    <n v="24.973140378371294"/>
  </r>
  <r>
    <x v="86"/>
    <s v="Bentonite D90 PO 25:PA:H4:H:1200"/>
    <s v="Packaged Product"/>
    <s v="I001 - Bentonite"/>
    <s v="SPC0916 - Bentonite Sodium Flour"/>
    <s v="AE24 - Bentonite Sodium Flour Coarse"/>
    <s v="Bentonite D90 PO"/>
    <x v="3"/>
    <m/>
    <m/>
    <n v="36"/>
    <n v="33.883252241679529"/>
    <n v="32.105854182371566"/>
    <n v="31.431945539303133"/>
    <n v="29.301448262587783"/>
    <n v="27.742744045677235"/>
    <n v="2.634611585573559"/>
    <n v="0.31216975214252329"/>
    <n v="0.76668838238120784"/>
    <n v="9.3548004009914365E-2"/>
    <n v="0.62040762563862017"/>
    <n v="0.84726724726732527"/>
    <n v="1.0741268688960304"/>
  </r>
  <r>
    <x v="86"/>
    <s v="Bentonite D90 PO 25:PA:H4:H:1200"/>
    <s v="Packaged Product"/>
    <s v="I001 - Bentonite"/>
    <s v="SPC0916 - Bentonite Sodium Flour"/>
    <s v="AE24 - Bentonite Sodium Flour Coarse"/>
    <s v="Bentonite D90 PO"/>
    <x v="4"/>
    <n v="0"/>
    <n v="0"/>
    <m/>
    <n v="0"/>
    <n v="0"/>
    <n v="0"/>
    <n v="0"/>
    <n v="0"/>
    <n v="0"/>
    <n v="0"/>
    <n v="0"/>
    <n v="0"/>
    <n v="0"/>
    <n v="0"/>
    <n v="0"/>
  </r>
  <r>
    <x v="86"/>
    <s v="Bentonite D90 PO 25:PA:H4:H:1200"/>
    <s v="Packaged Product"/>
    <s v="I001 - Bentonite"/>
    <s v="SPC0916 - Bentonite Sodium Flour"/>
    <s v="AE24 - Bentonite Sodium Flour Coarse"/>
    <s v="Bentonite D90 PO"/>
    <x v="7"/>
    <n v="1.2"/>
    <m/>
    <m/>
    <n v="0"/>
    <n v="0"/>
    <n v="0"/>
    <n v="0"/>
    <n v="0"/>
    <n v="0"/>
    <n v="14.399999999999999"/>
    <n v="18"/>
    <n v="24"/>
    <n v="25.2"/>
    <n v="25.2"/>
    <n v="25.2"/>
  </r>
  <r>
    <x v="86"/>
    <s v="Bentonite D90 PO 25:PA:H4:H:1200"/>
    <s v="Packaged Product"/>
    <s v="I001 - Bentonite"/>
    <s v="SPC0916 - Bentonite Sodium Flour"/>
    <s v="AE24 - Bentonite Sodium Flour Coarse"/>
    <s v="Bentonite D90 PO"/>
    <x v="8"/>
    <s v="PBA07"/>
    <n v="7"/>
    <m/>
    <n v="0"/>
    <n v="0"/>
    <n v="0"/>
    <n v="0"/>
    <n v="0"/>
    <n v="0"/>
    <n v="2.0571428571428569"/>
    <n v="2.5714285714285716"/>
    <n v="3.4285714285714284"/>
    <n v="3.6"/>
    <n v="3.6"/>
    <n v="3.6"/>
  </r>
  <r>
    <x v="86"/>
    <s v="Bentonite D90 PO 25:PA:H4:H:1200"/>
    <s v="Packaged Product"/>
    <s v="I001 - Bentonite"/>
    <s v="SPC0916 - Bentonite Sodium Flour"/>
    <s v="AE24 - Bentonite Sodium Flour Coarse"/>
    <s v="Bentonite D90 PO"/>
    <x v="9"/>
    <s v="300020983"/>
    <n v="0.83333333333333337"/>
    <m/>
    <n v="0"/>
    <n v="0"/>
    <n v="0"/>
    <n v="0"/>
    <n v="0"/>
    <n v="0"/>
    <n v="12"/>
    <n v="15"/>
    <n v="20"/>
    <n v="21"/>
    <n v="21"/>
    <n v="21"/>
  </r>
  <r>
    <x v="86"/>
    <s v="Bentonite D90 PO 25:PA:H4:H:1200"/>
    <s v="Packaged Product"/>
    <s v="I001 - Bentonite"/>
    <s v="SPC0916 - Bentonite Sodium Flour"/>
    <s v="AE24 - Bentonite Sodium Flour Coarse"/>
    <s v="Bentonite D90 PO"/>
    <x v="9"/>
    <s v="300020985"/>
    <n v="8.3333333333333343E-2"/>
    <m/>
    <n v="0"/>
    <n v="0"/>
    <n v="0"/>
    <n v="0"/>
    <n v="0"/>
    <n v="0"/>
    <n v="1.2"/>
    <n v="1.5000000000000002"/>
    <n v="2"/>
    <n v="2.1"/>
    <n v="2.1"/>
    <n v="2.1"/>
  </r>
  <r>
    <x v="86"/>
    <s v="Bentonite D90 PO 25:PA:H4:H:1200"/>
    <s v="Packaged Product"/>
    <s v="I001 - Bentonite"/>
    <s v="SPC0916 - Bentonite Sodium Flour"/>
    <s v="AE24 - Bentonite Sodium Flour Coarse"/>
    <s v="Bentonite D90 PO"/>
    <x v="9"/>
    <s v="300020986"/>
    <n v="0.83333333333333337"/>
    <m/>
    <n v="0"/>
    <n v="0"/>
    <n v="0"/>
    <n v="0"/>
    <n v="0"/>
    <n v="0"/>
    <n v="12"/>
    <n v="15"/>
    <n v="20"/>
    <n v="21"/>
    <n v="21"/>
    <n v="21"/>
  </r>
  <r>
    <x v="86"/>
    <s v="Bentonite D90 PO 25:PA:H4:H:1200"/>
    <s v="Packaged Product"/>
    <s v="I001 - Bentonite"/>
    <s v="SPC0916 - Bentonite Sodium Flour"/>
    <s v="AE24 - Bentonite Sodium Flour Coarse"/>
    <s v="Bentonite D90 PO"/>
    <x v="9"/>
    <s v="300020992"/>
    <n v="40"/>
    <m/>
    <n v="0"/>
    <n v="0"/>
    <n v="0"/>
    <n v="0"/>
    <n v="0"/>
    <n v="0"/>
    <n v="576"/>
    <n v="720"/>
    <n v="960"/>
    <n v="1008"/>
    <n v="1008"/>
    <n v="1008"/>
  </r>
  <r>
    <x v="86"/>
    <s v="Bentonite D90 PO 25:PA:H4:H:1200"/>
    <s v="Packaged Product"/>
    <s v="I001 - Bentonite"/>
    <s v="SPC0916 - Bentonite Sodium Flour"/>
    <s v="AE24 - Bentonite Sodium Flour Coarse"/>
    <s v="Bentonite D90 PO"/>
    <x v="9"/>
    <s v="600003805"/>
    <n v="1"/>
    <m/>
    <n v="0"/>
    <n v="0"/>
    <n v="0"/>
    <n v="0"/>
    <n v="0"/>
    <n v="0"/>
    <n v="14.399999999999999"/>
    <n v="18"/>
    <n v="24"/>
    <n v="25.2"/>
    <n v="25.2"/>
    <n v="25.2"/>
  </r>
  <r>
    <x v="87"/>
    <s v="Bentonite D90 PO 1000:B4S:H4:NB:1000"/>
    <s v="Packaged Product"/>
    <s v="I001 - Bentonite"/>
    <s v="SPC0916 - Bentonite Sodium Flour"/>
    <s v="AE24 - Bentonite Sodium Flour Coarse"/>
    <s v="Bentonite D90 PO"/>
    <x v="0"/>
    <n v="0"/>
    <n v="0"/>
    <m/>
    <n v="0"/>
    <n v="0"/>
    <n v="0"/>
    <n v="0"/>
    <n v="0"/>
    <n v="0"/>
    <n v="0"/>
    <n v="0"/>
    <n v="0"/>
    <n v="0"/>
    <n v="0"/>
    <n v="0"/>
  </r>
  <r>
    <x v="87"/>
    <s v="Bentonite D90 PO 1000:B4S:H4:NB:1000"/>
    <s v="Packaged Product"/>
    <s v="I001 - Bentonite"/>
    <s v="SPC0916 - Bentonite Sodium Flour"/>
    <s v="AE24 - Bentonite Sodium Flour Coarse"/>
    <s v="Bentonite D90 PO"/>
    <x v="2"/>
    <m/>
    <m/>
    <m/>
    <n v="0"/>
    <n v="0"/>
    <n v="0"/>
    <n v="0"/>
    <n v="0"/>
    <n v="0"/>
    <n v="0"/>
    <n v="0"/>
    <n v="0"/>
    <n v="0"/>
    <n v="0"/>
    <n v="0"/>
  </r>
  <r>
    <x v="87"/>
    <s v="Bentonite D90 PO 1000:B4S:H4:NB:1000"/>
    <s v="Packaged Product"/>
    <s v="I001 - Bentonite"/>
    <s v="SPC0916 - Bentonite Sodium Flour"/>
    <s v="AE24 - Bentonite Sodium Flour Coarse"/>
    <s v="Bentonite D90 PO"/>
    <x v="3"/>
    <m/>
    <m/>
    <n v="0"/>
    <n v="0"/>
    <n v="0"/>
    <n v="0"/>
    <n v="0"/>
    <n v="0"/>
    <n v="0"/>
    <n v="0"/>
    <n v="0"/>
    <n v="0"/>
    <n v="0"/>
    <n v="0"/>
    <n v="0"/>
  </r>
  <r>
    <x v="87"/>
    <s v="Bentonite D90 PO 1000:B4S:H4:NB:1000"/>
    <s v="Packaged Product"/>
    <s v="I001 - Bentonite"/>
    <s v="SPC0916 - Bentonite Sodium Flour"/>
    <s v="AE24 - Bentonite Sodium Flour Coarse"/>
    <s v="Bentonite D90 PO"/>
    <x v="4"/>
    <n v="0"/>
    <n v="0"/>
    <m/>
    <n v="0"/>
    <n v="0"/>
    <n v="0"/>
    <n v="0"/>
    <n v="0"/>
    <n v="0"/>
    <n v="0"/>
    <n v="0"/>
    <n v="0"/>
    <n v="0"/>
    <n v="0"/>
    <n v="0"/>
  </r>
  <r>
    <x v="87"/>
    <s v="Bentonite D90 PO 1000:B4S:H4:NB:1000"/>
    <s v="Packaged Product"/>
    <s v="I001 - Bentonite"/>
    <s v="SPC0916 - Bentonite Sodium Flour"/>
    <s v="AE24 - Bentonite Sodium Flour Coarse"/>
    <s v="Bentonite D90 PO"/>
    <x v="7"/>
    <n v="1"/>
    <m/>
    <m/>
    <n v="0"/>
    <n v="0"/>
    <n v="0"/>
    <n v="0"/>
    <n v="0"/>
    <n v="0"/>
    <n v="0"/>
    <n v="0"/>
    <n v="0"/>
    <n v="0"/>
    <n v="0"/>
    <n v="0"/>
  </r>
  <r>
    <x v="87"/>
    <s v="Bentonite D90 PO 1000:B4S:H4:NB:1000"/>
    <s v="Packaged Product"/>
    <s v="I001 - Bentonite"/>
    <s v="SPC0916 - Bentonite Sodium Flour"/>
    <s v="AE24 - Bentonite Sodium Flour Coarse"/>
    <s v="Bentonite D90 PO"/>
    <x v="8"/>
    <s v="PBA99"/>
    <n v="1"/>
    <m/>
    <n v="0"/>
    <n v="0"/>
    <n v="0"/>
    <n v="0"/>
    <n v="0"/>
    <n v="0"/>
    <n v="0"/>
    <n v="0"/>
    <n v="0"/>
    <n v="0"/>
    <n v="0"/>
    <n v="0"/>
  </r>
  <r>
    <x v="87"/>
    <s v="Bentonite D90 PO 1000:B4S:H4:NB:1000"/>
    <s v="Packaged Product"/>
    <s v="I001 - Bentonite"/>
    <s v="SPC0916 - Bentonite Sodium Flour"/>
    <s v="AE24 - Bentonite Sodium Flour Coarse"/>
    <s v="Bentonite D90 PO"/>
    <x v="9"/>
    <s v="300020983"/>
    <n v="1"/>
    <m/>
    <n v="0"/>
    <n v="0"/>
    <n v="0"/>
    <n v="0"/>
    <n v="0"/>
    <n v="0"/>
    <n v="0"/>
    <n v="0"/>
    <n v="0"/>
    <n v="0"/>
    <n v="0"/>
    <n v="0"/>
  </r>
  <r>
    <x v="87"/>
    <s v="Bentonite D90 PO 1000:B4S:H4:NB:1000"/>
    <s v="Packaged Product"/>
    <s v="I001 - Bentonite"/>
    <s v="SPC0916 - Bentonite Sodium Flour"/>
    <s v="AE24 - Bentonite Sodium Flour Coarse"/>
    <s v="Bentonite D90 PO"/>
    <x v="9"/>
    <s v="600003809"/>
    <n v="1"/>
    <m/>
    <n v="0"/>
    <n v="0"/>
    <n v="0"/>
    <n v="0"/>
    <n v="0"/>
    <n v="0"/>
    <n v="0"/>
    <n v="0"/>
    <n v="0"/>
    <n v="0"/>
    <n v="0"/>
    <n v="0"/>
  </r>
  <r>
    <x v="88"/>
    <s v="Bentonite D90 PO 1000:B4S:NO:NB:1000"/>
    <s v="Packaged Product"/>
    <s v="I001 - Bentonite"/>
    <s v="SPC0916 - Bentonite Sodium Flour"/>
    <s v="AE24 - Bentonite Sodium Flour Coarse"/>
    <s v="Bentonite D90 PO"/>
    <x v="0"/>
    <n v="6.916666666666667"/>
    <n v="7.2051795345376455"/>
    <m/>
    <n v="4.6027934094330361"/>
    <n v="7.2428986280818979"/>
    <n v="7.6089155713323713"/>
    <n v="7.6089155713323713"/>
    <n v="7.363466681934554"/>
    <n v="7.6191426083906171"/>
    <n v="7.363466681934554"/>
    <n v="7.6089155713323713"/>
    <n v="7.6089155713323713"/>
    <n v="6.8725689031389168"/>
    <n v="7.5986885342741299"/>
    <n v="7.363466681934554"/>
  </r>
  <r>
    <x v="88"/>
    <s v="Bentonite D90 PO 1000:B4S:NO:NB:1000"/>
    <s v="Packaged Product"/>
    <s v="I001 - Bentonite"/>
    <s v="SPC0916 - Bentonite Sodium Flour"/>
    <s v="AE24 - Bentonite Sodium Flour Coarse"/>
    <s v="Bentonite D90 PO"/>
    <x v="1"/>
    <s v="600003808"/>
    <m/>
    <m/>
    <n v="0"/>
    <n v="0"/>
    <n v="0"/>
    <n v="0"/>
    <n v="0"/>
    <n v="0"/>
    <n v="0"/>
    <n v="0"/>
    <n v="0"/>
    <n v="0"/>
    <n v="0"/>
    <n v="0"/>
  </r>
  <r>
    <x v="88"/>
    <s v="Bentonite D90 PO 1000:B4S:NO:NB:1000"/>
    <s v="Packaged Product"/>
    <s v="I001 - Bentonite"/>
    <s v="SPC0916 - Bentonite Sodium Flour"/>
    <s v="AE24 - Bentonite Sodium Flour Coarse"/>
    <s v="Bentonite D90 PO"/>
    <x v="2"/>
    <m/>
    <m/>
    <m/>
    <n v="4.6027934094330361"/>
    <n v="7.2428986280818979"/>
    <n v="7.6089155713323713"/>
    <n v="7.6089155713323713"/>
    <n v="7.363466681934554"/>
    <n v="7.6191426083906171"/>
    <n v="7.363466681934554"/>
    <n v="7.6089155713323713"/>
    <n v="7.6089155713323713"/>
    <n v="6.8725689031389168"/>
    <n v="7.5986885342741299"/>
    <n v="7.363466681934554"/>
  </r>
  <r>
    <x v="88"/>
    <s v="Bentonite D90 PO 1000:B4S:NO:NB:1000"/>
    <s v="Packaged Product"/>
    <s v="I001 - Bentonite"/>
    <s v="SPC0916 - Bentonite Sodium Flour"/>
    <s v="AE24 - Bentonite Sodium Flour Coarse"/>
    <s v="Bentonite D90 PO"/>
    <x v="3"/>
    <m/>
    <m/>
    <n v="8"/>
    <n v="3.3972065905669639"/>
    <n v="0.15430796248506606"/>
    <n v="0.54539239115269478"/>
    <n v="0.93647681982032349"/>
    <n v="0.57301013788576949"/>
    <n v="0.95386752949515241"/>
    <n v="0.59040084756059841"/>
    <n v="0.98148527622822712"/>
    <n v="0.37256970489585584"/>
    <n v="0.50000080175693906"/>
    <n v="0.90131226748280913"/>
    <n v="0.53784558554825512"/>
  </r>
  <r>
    <x v="88"/>
    <s v="Bentonite D90 PO 1000:B4S:NO:NB:1000"/>
    <s v="Packaged Product"/>
    <s v="I001 - Bentonite"/>
    <s v="SPC0916 - Bentonite Sodium Flour"/>
    <s v="AE24 - Bentonite Sodium Flour Coarse"/>
    <s v="Bentonite D90 PO"/>
    <x v="4"/>
    <n v="0"/>
    <n v="0"/>
    <m/>
    <n v="0"/>
    <n v="0"/>
    <n v="0"/>
    <n v="0"/>
    <n v="0"/>
    <n v="0"/>
    <n v="0"/>
    <n v="0"/>
    <n v="0"/>
    <n v="0"/>
    <n v="0"/>
    <n v="0"/>
  </r>
  <r>
    <x v="88"/>
    <s v="Bentonite D90 PO 1000:B4S:NO:NB:1000"/>
    <s v="Packaged Product"/>
    <s v="I001 - Bentonite"/>
    <s v="SPC0916 - Bentonite Sodium Flour"/>
    <s v="AE24 - Bentonite Sodium Flour Coarse"/>
    <s v="Bentonite D90 PO"/>
    <x v="7"/>
    <n v="1"/>
    <m/>
    <m/>
    <n v="0"/>
    <n v="4"/>
    <n v="8"/>
    <n v="8"/>
    <n v="7"/>
    <n v="8"/>
    <n v="7"/>
    <n v="8"/>
    <n v="7"/>
    <n v="7"/>
    <n v="8"/>
    <n v="7"/>
  </r>
  <r>
    <x v="88"/>
    <s v="Bentonite D90 PO 1000:B4S:NO:NB:1000"/>
    <s v="Packaged Product"/>
    <s v="I001 - Bentonite"/>
    <s v="SPC0916 - Bentonite Sodium Flour"/>
    <s v="AE24 - Bentonite Sodium Flour Coarse"/>
    <s v="Bentonite D90 PO"/>
    <x v="8"/>
    <s v="PBA19"/>
    <n v="5"/>
    <m/>
    <n v="0"/>
    <n v="0.8"/>
    <n v="1.6"/>
    <n v="1.6"/>
    <n v="1.4"/>
    <n v="1.6"/>
    <n v="1.4"/>
    <n v="1.6"/>
    <n v="1.4"/>
    <n v="1.4"/>
    <n v="1.6"/>
    <n v="1.4"/>
  </r>
  <r>
    <x v="88"/>
    <s v="Bentonite D90 PO 1000:B4S:NO:NB:1000"/>
    <s v="Packaged Product"/>
    <s v="I001 - Bentonite"/>
    <s v="SPC0916 - Bentonite Sodium Flour"/>
    <s v="AE24 - Bentonite Sodium Flour Coarse"/>
    <s v="Bentonite D90 PO"/>
    <x v="9"/>
    <s v="300020946"/>
    <n v="1"/>
    <m/>
    <n v="0"/>
    <n v="4"/>
    <n v="8"/>
    <n v="8"/>
    <n v="7"/>
    <n v="8"/>
    <n v="7"/>
    <n v="8"/>
    <n v="7"/>
    <n v="7"/>
    <n v="8"/>
    <n v="7"/>
  </r>
  <r>
    <x v="88"/>
    <s v="Bentonite D90 PO 1000:B4S:NO:NB:1000"/>
    <s v="Packaged Product"/>
    <s v="I001 - Bentonite"/>
    <s v="SPC0916 - Bentonite Sodium Flour"/>
    <s v="AE24 - Bentonite Sodium Flour Coarse"/>
    <s v="Bentonite D90 PO"/>
    <x v="9"/>
    <s v="300020979"/>
    <n v="1"/>
    <m/>
    <n v="0"/>
    <n v="4"/>
    <n v="8"/>
    <n v="8"/>
    <n v="7"/>
    <n v="8"/>
    <n v="7"/>
    <n v="8"/>
    <n v="7"/>
    <n v="7"/>
    <n v="8"/>
    <n v="7"/>
  </r>
  <r>
    <x v="88"/>
    <s v="Bentonite D90 PO 1000:B4S:NO:NB:1000"/>
    <s v="Packaged Product"/>
    <s v="I001 - Bentonite"/>
    <s v="SPC0916 - Bentonite Sodium Flour"/>
    <s v="AE24 - Bentonite Sodium Flour Coarse"/>
    <s v="Bentonite D90 PO"/>
    <x v="9"/>
    <s v="600003805"/>
    <n v="1"/>
    <m/>
    <n v="0"/>
    <n v="4"/>
    <n v="8"/>
    <n v="8"/>
    <n v="7"/>
    <n v="8"/>
    <n v="7"/>
    <n v="8"/>
    <n v="7"/>
    <n v="7"/>
    <n v="8"/>
    <n v="7"/>
  </r>
  <r>
    <x v="89"/>
    <s v="Ca-Carb CMPL WS"/>
    <s v="Bulk Product"/>
    <s v="C002 - Limestone"/>
    <s v="SPC0205 - Limestone"/>
    <s v="BK62 - Limestone Flour Coarse, Medium Grade"/>
    <s v="Limestone WKAL PO"/>
    <x v="0"/>
    <n v="922.61666666666679"/>
    <n v="743.80273344530542"/>
    <m/>
    <n v="868.89695897490537"/>
    <n v="801.33802626576335"/>
    <n v="1108.6708811159085"/>
    <n v="1108.6708811159085"/>
    <n v="1072.9073043057176"/>
    <n v="566.44982136649458"/>
    <n v="566.44982136649458"/>
    <n v="566.44982136649458"/>
    <n v="566.44982136649458"/>
    <n v="566.44982136649458"/>
    <n v="566.44982136649458"/>
    <n v="566.44982136649458"/>
  </r>
  <r>
    <x v="89"/>
    <s v="Ca-Carb CMPL WS"/>
    <s v="Bulk Product"/>
    <s v="C002 - Limestone"/>
    <s v="SPC0205 - Limestone"/>
    <s v="BK62 - Limestone Flour Coarse, Medium Grade"/>
    <s v="Limestone WKAL PO"/>
    <x v="2"/>
    <m/>
    <m/>
    <m/>
    <n v="868.89695897490537"/>
    <n v="801.33802626576335"/>
    <n v="1108.6708811159085"/>
    <n v="1108.6708811159085"/>
    <n v="1072.9073043057176"/>
    <n v="566.44982136649458"/>
    <n v="566.44982136649458"/>
    <n v="566.44982136649458"/>
    <n v="566.44982136649458"/>
    <n v="566.44982136649458"/>
    <n v="566.44982136649458"/>
    <n v="566.44982136649458"/>
  </r>
  <r>
    <x v="89"/>
    <s v="Ca-Carb CMPL WS"/>
    <s v="Bulk Product"/>
    <s v="C002 - Limestone"/>
    <s v="SPC0205 - Limestone"/>
    <s v="BK62 - Limestone Flour Coarse, Medium Grade"/>
    <s v="Limestone WKAL PO"/>
    <x v="3"/>
    <m/>
    <m/>
    <n v="82.69"/>
    <n v="260.79304102509468"/>
    <n v="260.45501475933133"/>
    <n v="260.78413364342282"/>
    <n v="261.11325252751431"/>
    <n v="261.20594822179669"/>
    <n v="260.75612685530211"/>
    <n v="261.30630548880754"/>
    <n v="260.85648412231296"/>
    <n v="260.40666275581839"/>
    <n v="260.95684138932381"/>
    <n v="260.50702002282924"/>
    <n v="261.05719865633466"/>
  </r>
  <r>
    <x v="89"/>
    <s v="Ca-Carb CMPL WS"/>
    <s v="Bulk Product"/>
    <s v="C002 - Limestone"/>
    <s v="SPC0205 - Limestone"/>
    <s v="BK62 - Limestone Flour Coarse, Medium Grade"/>
    <s v="Limestone WKAL PO"/>
    <x v="4"/>
    <n v="260.3738529368124"/>
    <n v="0.35005767151561384"/>
    <m/>
    <n v="260.3738529368124"/>
    <n v="260.3738529368124"/>
    <n v="260.3738529368124"/>
    <n v="260.3738529368124"/>
    <n v="260.3738529368124"/>
    <n v="260.3738529368124"/>
    <n v="260.3738529368124"/>
    <n v="260.3738529368124"/>
    <n v="260.3738529368124"/>
    <n v="260.3738529368124"/>
    <n v="260.3738529368124"/>
    <n v="260.3738529368124"/>
  </r>
  <r>
    <x v="89"/>
    <s v="Ca-Carb CMPL WS"/>
    <s v="Bulk Product"/>
    <s v="C002 - Limestone"/>
    <s v="SPC0205 - Limestone"/>
    <s v="BK62 - Limestone Flour Coarse, Medium Grade"/>
    <s v="Limestone WKAL PO"/>
    <x v="7"/>
    <n v="1"/>
    <m/>
    <m/>
    <n v="1047"/>
    <n v="801"/>
    <n v="1109"/>
    <n v="1109"/>
    <n v="1073"/>
    <n v="566"/>
    <n v="567"/>
    <n v="566"/>
    <n v="566"/>
    <n v="567"/>
    <n v="566"/>
    <n v="567"/>
  </r>
  <r>
    <x v="89"/>
    <s v="Ca-Carb CMPL WS"/>
    <s v="Bulk Product"/>
    <s v="C002 - Limestone"/>
    <s v="SPC0205 - Limestone"/>
    <s v="BK62 - Limestone Flour Coarse, Medium Grade"/>
    <s v="Limestone WKAL PO"/>
    <x v="8"/>
    <s v="PBA99"/>
    <n v="1"/>
    <m/>
    <n v="1047"/>
    <n v="801"/>
    <n v="1109"/>
    <n v="1109"/>
    <n v="1073"/>
    <n v="566"/>
    <n v="567"/>
    <n v="566"/>
    <n v="566"/>
    <n v="567"/>
    <n v="566"/>
    <n v="567"/>
  </r>
  <r>
    <x v="89"/>
    <s v="Ca-Carb CMPL WS"/>
    <s v="Bulk Product"/>
    <s v="C002 - Limestone"/>
    <s v="SPC0205 - Limestone"/>
    <s v="BK62 - Limestone Flour Coarse, Medium Grade"/>
    <s v="Limestone WKAL PO"/>
    <x v="9"/>
    <s v="600007749"/>
    <n v="0.75"/>
    <m/>
    <n v="785.25"/>
    <n v="600.75"/>
    <n v="831.75"/>
    <n v="831.75"/>
    <n v="804.75"/>
    <n v="424.5"/>
    <n v="425.25"/>
    <n v="424.5"/>
    <n v="424.5"/>
    <n v="425.25"/>
    <n v="424.5"/>
    <n v="425.25"/>
  </r>
  <r>
    <x v="89"/>
    <s v="Ca-Carb CMPL WS"/>
    <s v="Bulk Product"/>
    <s v="C002 - Limestone"/>
    <s v="SPC0205 - Limestone"/>
    <s v="BK62 - Limestone Flour Coarse, Medium Grade"/>
    <s v="Limestone WKAL PO"/>
    <x v="9"/>
    <s v="700001164"/>
    <n v="0.25"/>
    <m/>
    <n v="261.75"/>
    <n v="200.25"/>
    <n v="277.25"/>
    <n v="277.25"/>
    <n v="268.25"/>
    <n v="141.5"/>
    <n v="141.75"/>
    <n v="141.5"/>
    <n v="141.5"/>
    <n v="141.75"/>
    <n v="141.5"/>
    <n v="141.75"/>
  </r>
  <r>
    <x v="90"/>
    <s v="Dolomite DEPG PO"/>
    <s v="Bulk Product"/>
    <s v="C003 - Dolomite"/>
    <s v="SPC0213 - Dolomite Flour"/>
    <s v="AF43 - Dolomite Flour"/>
    <s v="Dolomite Extra PO"/>
    <x v="0"/>
    <n v="651.58166666666671"/>
    <n v="778.91487983346099"/>
    <m/>
    <n v="559.92803365756674"/>
    <n v="286.37690140004156"/>
    <n v="265.91529785419937"/>
    <n v="514.05785330940694"/>
    <n v="784.12594449475603"/>
    <n v="979.44366897569785"/>
    <n v="924.42742154141217"/>
    <n v="922.99963040124658"/>
    <n v="1008.2912734669627"/>
    <n v="1030.2968083540459"/>
    <n v="1087.6778125095516"/>
    <n v="983.43791203664489"/>
  </r>
  <r>
    <x v="90"/>
    <s v="Dolomite DEPG PO"/>
    <s v="Bulk Product"/>
    <s v="C003 - Dolomite"/>
    <s v="SPC0213 - Dolomite Flour"/>
    <s v="AF43 - Dolomite Flour"/>
    <s v="Dolomite Extra PO"/>
    <x v="1"/>
    <s v="600003815"/>
    <m/>
    <m/>
    <n v="28.8"/>
    <n v="41.6"/>
    <n v="43.2"/>
    <n v="81.600000000000009"/>
    <n v="121.60000000000001"/>
    <n v="91.2"/>
    <n v="84.800000000000011"/>
    <n v="83.2"/>
    <n v="86.4"/>
    <n v="86.4"/>
    <n v="88"/>
    <n v="86.4"/>
  </r>
  <r>
    <x v="90"/>
    <s v="Dolomite DEPG PO"/>
    <s v="Bulk Product"/>
    <s v="C003 - Dolomite"/>
    <s v="SPC0213 - Dolomite Flour"/>
    <s v="AF43 - Dolomite Flour"/>
    <s v="Dolomite Extra PO"/>
    <x v="1"/>
    <s v="600003816"/>
    <m/>
    <m/>
    <n v="128"/>
    <n v="90"/>
    <n v="84"/>
    <n v="163"/>
    <n v="251"/>
    <n v="171"/>
    <n v="172"/>
    <n v="171"/>
    <n v="172"/>
    <n v="172"/>
    <n v="172"/>
    <n v="173"/>
  </r>
  <r>
    <x v="90"/>
    <s v="Dolomite DEPG PO"/>
    <s v="Bulk Product"/>
    <s v="C003 - Dolomite"/>
    <s v="SPC0213 - Dolomite Flour"/>
    <s v="AF43 - Dolomite Flour"/>
    <s v="Dolomite Extra PO"/>
    <x v="2"/>
    <m/>
    <m/>
    <m/>
    <n v="716.7280336575667"/>
    <n v="417.97690140004158"/>
    <n v="393.11529785419935"/>
    <n v="758.65785330940696"/>
    <n v="1156.725944494756"/>
    <n v="1241.6436689756979"/>
    <n v="1181.2274215414122"/>
    <n v="1177.1996304012466"/>
    <n v="1266.6912734669627"/>
    <n v="1288.696808354046"/>
    <n v="1347.6778125095516"/>
    <n v="1242.8379120366449"/>
  </r>
  <r>
    <x v="90"/>
    <s v="Dolomite DEPG PO"/>
    <s v="Bulk Product"/>
    <s v="C003 - Dolomite"/>
    <s v="SPC0213 - Dolomite Flour"/>
    <s v="AF43 - Dolomite Flour"/>
    <s v="Dolomite Extra PO"/>
    <x v="3"/>
    <m/>
    <m/>
    <n v="321.2"/>
    <n v="229.47196634243329"/>
    <n v="229.49506494239171"/>
    <n v="229.37976708819235"/>
    <n v="229.72191377878539"/>
    <n v="228.99596928402934"/>
    <n v="229.35230030833145"/>
    <n v="229.12487876691921"/>
    <n v="229.92524836567259"/>
    <n v="229.2339748987099"/>
    <n v="229.53716654466393"/>
    <n v="229.85935403511235"/>
    <n v="229.02144199846748"/>
  </r>
  <r>
    <x v="90"/>
    <s v="Dolomite DEPG PO"/>
    <s v="Bulk Product"/>
    <s v="C003 - Dolomite"/>
    <s v="SPC0213 - Dolomite Flour"/>
    <s v="AF43 - Dolomite Flour"/>
    <s v="Dolomite Extra PO"/>
    <x v="4"/>
    <n v="228.99413659703882"/>
    <n v="0.2254401005029662"/>
    <m/>
    <n v="228.99413659703882"/>
    <n v="228.99413659703882"/>
    <n v="228.99413659703882"/>
    <n v="228.99413659703882"/>
    <n v="228.99413659703882"/>
    <n v="228.99413659703882"/>
    <n v="228.99413659703882"/>
    <n v="228.99413659703882"/>
    <n v="228.99413659703882"/>
    <n v="228.99413659703882"/>
    <n v="228.99413659703882"/>
    <n v="228.99413659703882"/>
  </r>
  <r>
    <x v="90"/>
    <s v="Dolomite DEPG PO"/>
    <s v="Bulk Product"/>
    <s v="C003 - Dolomite"/>
    <s v="SPC0213 - Dolomite Flour"/>
    <s v="AF43 - Dolomite Flour"/>
    <s v="Dolomite Extra PO"/>
    <x v="7"/>
    <n v="1"/>
    <m/>
    <m/>
    <n v="625"/>
    <n v="418"/>
    <n v="393"/>
    <n v="759"/>
    <n v="1156"/>
    <n v="1242"/>
    <n v="1181"/>
    <n v="1178"/>
    <n v="1266"/>
    <n v="1289"/>
    <n v="1348"/>
    <n v="1242"/>
  </r>
  <r>
    <x v="90"/>
    <s v="Dolomite DEPG PO"/>
    <s v="Bulk Product"/>
    <s v="C003 - Dolomite"/>
    <s v="SPC0213 - Dolomite Flour"/>
    <s v="AF43 - Dolomite Flour"/>
    <s v="Dolomite Extra PO"/>
    <x v="8"/>
    <s v="PPM09"/>
    <n v="30"/>
    <m/>
    <n v="20.833333333333332"/>
    <n v="13.933333333333334"/>
    <n v="13.1"/>
    <n v="25.3"/>
    <n v="38.533333333333331"/>
    <n v="41.4"/>
    <n v="39.366666666666667"/>
    <n v="39.266666666666666"/>
    <n v="42.2"/>
    <n v="42.966666666666669"/>
    <n v="44.93333333333333"/>
    <n v="41.4"/>
  </r>
  <r>
    <x v="90"/>
    <s v="Dolomite DEPG PO"/>
    <s v="Bulk Product"/>
    <s v="C003 - Dolomite"/>
    <s v="SPC0213 - Dolomite Flour"/>
    <s v="AF43 - Dolomite Flour"/>
    <s v="Dolomite Extra PO"/>
    <x v="9"/>
    <s v="600003728"/>
    <n v="0.25"/>
    <m/>
    <n v="156.25"/>
    <n v="104.5"/>
    <n v="98.25"/>
    <n v="189.75"/>
    <n v="289"/>
    <n v="310.5"/>
    <n v="295.25"/>
    <n v="294.5"/>
    <n v="316.5"/>
    <n v="322.25"/>
    <n v="337"/>
    <n v="310.5"/>
  </r>
  <r>
    <x v="90"/>
    <s v="Dolomite DEPG PO"/>
    <s v="Bulk Product"/>
    <s v="C003 - Dolomite"/>
    <s v="SPC0213 - Dolomite Flour"/>
    <s v="AF43 - Dolomite Flour"/>
    <s v="Dolomite Extra PO"/>
    <x v="9"/>
    <s v="600003822"/>
    <n v="0.75"/>
    <m/>
    <n v="468.75"/>
    <n v="313.5"/>
    <n v="294.75"/>
    <n v="569.25"/>
    <n v="867"/>
    <n v="931.5"/>
    <n v="885.75"/>
    <n v="883.5"/>
    <n v="949.5"/>
    <n v="966.75"/>
    <n v="1011"/>
    <n v="931.5"/>
  </r>
  <r>
    <x v="91"/>
    <s v="Dolomite DEPG PO 25:PA:S4:H:1600"/>
    <s v="Packaged Product"/>
    <s v="C003 - Dolomite"/>
    <s v="SPC0213 - Dolomite Flour"/>
    <s v="AF43 - Dolomite Flour"/>
    <s v="Dolomite Extra PO"/>
    <x v="0"/>
    <n v="84.266666666666666"/>
    <n v="81.175968023067767"/>
    <m/>
    <n v="78.535453276118517"/>
    <n v="42.611449749650966"/>
    <n v="42.46875193547335"/>
    <n v="81.248079021571499"/>
    <n v="122.78279624903836"/>
    <n v="90.75925911666738"/>
    <n v="84.501975845494016"/>
    <n v="83.907842415780081"/>
    <n v="85.760014348202944"/>
    <n v="87.247273665912445"/>
    <n v="87.41131937358125"/>
    <n v="86.877401279322356"/>
  </r>
  <r>
    <x v="91"/>
    <s v="Dolomite DEPG PO 25:PA:S4:H:1600"/>
    <s v="Packaged Product"/>
    <s v="C003 - Dolomite"/>
    <s v="SPC0213 - Dolomite Flour"/>
    <s v="AF43 - Dolomite Flour"/>
    <s v="Dolomite Extra PO"/>
    <x v="2"/>
    <m/>
    <m/>
    <m/>
    <n v="78.535453276118517"/>
    <n v="42.611449749650966"/>
    <n v="42.46875193547335"/>
    <n v="81.248079021571499"/>
    <n v="122.78279624903836"/>
    <n v="90.75925911666738"/>
    <n v="84.501975845494016"/>
    <n v="83.907842415780081"/>
    <n v="85.760014348202944"/>
    <n v="87.247273665912445"/>
    <n v="87.41131937358125"/>
    <n v="86.877401279322356"/>
  </r>
  <r>
    <x v="91"/>
    <s v="Dolomite DEPG PO 25:PA:S4:H:1600"/>
    <s v="Packaged Product"/>
    <s v="C003 - Dolomite"/>
    <s v="SPC0213 - Dolomite Flour"/>
    <s v="AF43 - Dolomite Flour"/>
    <s v="Dolomite Extra PO"/>
    <x v="3"/>
    <m/>
    <m/>
    <n v="99.2"/>
    <n v="49.464546723881483"/>
    <n v="48.453096974230519"/>
    <n v="49.184345038757172"/>
    <n v="49.536266017185682"/>
    <n v="48.353469768147335"/>
    <n v="48.794210651479958"/>
    <n v="49.092234805985953"/>
    <n v="48.384392390205875"/>
    <n v="49.024378042002937"/>
    <n v="48.177104376090497"/>
    <n v="48.765785002509247"/>
    <n v="48.288383723186897"/>
  </r>
  <r>
    <x v="91"/>
    <s v="Dolomite DEPG PO 25:PA:S4:H:1600"/>
    <s v="Packaged Product"/>
    <s v="C003 - Dolomite"/>
    <s v="SPC0213 - Dolomite Flour"/>
    <s v="AF43 - Dolomite Flour"/>
    <s v="Dolomite Extra PO"/>
    <x v="4"/>
    <n v="48"/>
    <n v="0.59130800862590072"/>
    <m/>
    <n v="48"/>
    <n v="48"/>
    <n v="48"/>
    <n v="48"/>
    <n v="48"/>
    <n v="48"/>
    <n v="48"/>
    <n v="48"/>
    <n v="48"/>
    <n v="48"/>
    <n v="48"/>
    <n v="48"/>
  </r>
  <r>
    <x v="91"/>
    <s v="Dolomite DEPG PO 25:PA:S4:H:1600"/>
    <s v="Packaged Product"/>
    <s v="C003 - Dolomite"/>
    <s v="SPC0213 - Dolomite Flour"/>
    <s v="AF43 - Dolomite Flour"/>
    <s v="Dolomite Extra PO"/>
    <x v="7"/>
    <n v="1.6"/>
    <m/>
    <m/>
    <n v="28.8"/>
    <n v="41.6"/>
    <n v="43.2"/>
    <n v="81.600000000000009"/>
    <n v="121.60000000000001"/>
    <n v="91.2"/>
    <n v="84.800000000000011"/>
    <n v="83.2"/>
    <n v="86.4"/>
    <n v="86.4"/>
    <n v="88"/>
    <n v="86.4"/>
  </r>
  <r>
    <x v="91"/>
    <s v="Dolomite DEPG PO 25:PA:S4:H:1600"/>
    <s v="Packaged Product"/>
    <s v="C003 - Dolomite"/>
    <s v="SPC0213 - Dolomite Flour"/>
    <s v="AF43 - Dolomite Flour"/>
    <s v="Dolomite Extra PO"/>
    <x v="8"/>
    <s v="PBA07"/>
    <n v="8.5"/>
    <m/>
    <n v="3.388235294117647"/>
    <n v="4.8941176470588239"/>
    <n v="5.0823529411764712"/>
    <n v="9.6000000000000014"/>
    <n v="14.305882352941177"/>
    <n v="10.729411764705883"/>
    <n v="9.976470588235296"/>
    <n v="9.7882352941176478"/>
    <n v="10.164705882352942"/>
    <n v="10.164705882352942"/>
    <n v="10.352941176470589"/>
    <n v="10.164705882352942"/>
  </r>
  <r>
    <x v="91"/>
    <s v="Dolomite DEPG PO 25:PA:S4:H:1600"/>
    <s v="Packaged Product"/>
    <s v="C003 - Dolomite"/>
    <s v="SPC0213 - Dolomite Flour"/>
    <s v="AF43 - Dolomite Flour"/>
    <s v="Dolomite Extra PO"/>
    <x v="9"/>
    <s v="300020983"/>
    <n v="0.625"/>
    <m/>
    <n v="18"/>
    <n v="26"/>
    <n v="27"/>
    <n v="51.000000000000007"/>
    <n v="76"/>
    <n v="57"/>
    <n v="53.000000000000007"/>
    <n v="52"/>
    <n v="54"/>
    <n v="54"/>
    <n v="55"/>
    <n v="54"/>
  </r>
  <r>
    <x v="91"/>
    <s v="Dolomite DEPG PO 25:PA:S4:H:1600"/>
    <s v="Packaged Product"/>
    <s v="C003 - Dolomite"/>
    <s v="SPC0213 - Dolomite Flour"/>
    <s v="AF43 - Dolomite Flour"/>
    <s v="Dolomite Extra PO"/>
    <x v="9"/>
    <s v="300020985"/>
    <n v="6.25E-2"/>
    <m/>
    <n v="1.8"/>
    <n v="2.6"/>
    <n v="2.7"/>
    <n v="5.1000000000000005"/>
    <n v="7.6000000000000005"/>
    <n v="5.7"/>
    <n v="5.3000000000000007"/>
    <n v="5.2"/>
    <n v="5.4"/>
    <n v="5.4"/>
    <n v="5.5"/>
    <n v="5.4"/>
  </r>
  <r>
    <x v="91"/>
    <s v="Dolomite DEPG PO 25:PA:S4:H:1600"/>
    <s v="Packaged Product"/>
    <s v="C003 - Dolomite"/>
    <s v="SPC0213 - Dolomite Flour"/>
    <s v="AF43 - Dolomite Flour"/>
    <s v="Dolomite Extra PO"/>
    <x v="9"/>
    <s v="300020986"/>
    <n v="0.625"/>
    <m/>
    <n v="18"/>
    <n v="26"/>
    <n v="27"/>
    <n v="51.000000000000007"/>
    <n v="76"/>
    <n v="57"/>
    <n v="53.000000000000007"/>
    <n v="52"/>
    <n v="54"/>
    <n v="54"/>
    <n v="55"/>
    <n v="54"/>
  </r>
  <r>
    <x v="91"/>
    <s v="Dolomite DEPG PO 25:PA:S4:H:1600"/>
    <s v="Packaged Product"/>
    <s v="C003 - Dolomite"/>
    <s v="SPC0213 - Dolomite Flour"/>
    <s v="AF43 - Dolomite Flour"/>
    <s v="Dolomite Extra PO"/>
    <x v="9"/>
    <s v="300020995"/>
    <n v="40"/>
    <m/>
    <n v="1152"/>
    <n v="1664"/>
    <n v="1728"/>
    <n v="3264.0000000000005"/>
    <n v="4864"/>
    <n v="3648"/>
    <n v="3392.0000000000005"/>
    <n v="3328"/>
    <n v="3456"/>
    <n v="3456"/>
    <n v="3520"/>
    <n v="3456"/>
  </r>
  <r>
    <x v="91"/>
    <s v="Dolomite DEPG PO 25:PA:S4:H:1600"/>
    <s v="Packaged Product"/>
    <s v="C003 - Dolomite"/>
    <s v="SPC0213 - Dolomite Flour"/>
    <s v="AF43 - Dolomite Flour"/>
    <s v="Dolomite Extra PO"/>
    <x v="9"/>
    <s v="600003814"/>
    <n v="1"/>
    <m/>
    <n v="28.8"/>
    <n v="41.6"/>
    <n v="43.2"/>
    <n v="81.600000000000009"/>
    <n v="121.60000000000001"/>
    <n v="91.2"/>
    <n v="84.800000000000011"/>
    <n v="83.2"/>
    <n v="86.4"/>
    <n v="86.4"/>
    <n v="88"/>
    <n v="86.4"/>
  </r>
  <r>
    <x v="92"/>
    <s v="Dolomite DEPG PO 1000:B4S:CP1:NB:1000"/>
    <s v="Packaged Product"/>
    <s v="C003 - Dolomite"/>
    <s v="SPC0213 - Dolomite Flour"/>
    <s v="AF43 - Dolomite Flour"/>
    <s v="Dolomite Extra PO"/>
    <x v="0"/>
    <n v="181.91666666666666"/>
    <n v="163.92235313210674"/>
    <m/>
    <n v="176.63956311400733"/>
    <n v="89.951301379157314"/>
    <n v="84.14675258715603"/>
    <n v="162.66946409991249"/>
    <n v="250.60144625791889"/>
    <n v="171.56930425619143"/>
    <n v="171.56930425619143"/>
    <n v="171.56930425619143"/>
    <n v="172.08794934463862"/>
    <n v="172.08794934463862"/>
    <n v="172.08794934463862"/>
    <n v="172.08794934463862"/>
  </r>
  <r>
    <x v="92"/>
    <s v="Dolomite DEPG PO 1000:B4S:CP1:NB:1000"/>
    <s v="Packaged Product"/>
    <s v="C003 - Dolomite"/>
    <s v="SPC0213 - Dolomite Flour"/>
    <s v="AF43 - Dolomite Flour"/>
    <s v="Dolomite Extra PO"/>
    <x v="2"/>
    <m/>
    <m/>
    <m/>
    <n v="176.63956311400733"/>
    <n v="89.951301379157314"/>
    <n v="84.14675258715603"/>
    <n v="162.66946409991249"/>
    <n v="250.60144625791889"/>
    <n v="171.56930425619143"/>
    <n v="171.56930425619143"/>
    <n v="171.56930425619143"/>
    <n v="172.08794934463862"/>
    <n v="172.08794934463862"/>
    <n v="172.08794934463862"/>
    <n v="172.08794934463862"/>
  </r>
  <r>
    <x v="92"/>
    <s v="Dolomite DEPG PO 1000:B4S:CP1:NB:1000"/>
    <s v="Packaged Product"/>
    <s v="C003 - Dolomite"/>
    <s v="SPC0213 - Dolomite Flour"/>
    <s v="AF43 - Dolomite Flour"/>
    <s v="Dolomite Extra PO"/>
    <x v="3"/>
    <m/>
    <m/>
    <n v="97"/>
    <n v="48.360436885992669"/>
    <n v="48.409135506835355"/>
    <n v="48.262382919679325"/>
    <n v="48.592918819766837"/>
    <n v="48.991472561847957"/>
    <n v="48.422168305656527"/>
    <n v="48.852864049465097"/>
    <n v="48.283559793273668"/>
    <n v="48.195610448635051"/>
    <n v="48.107661103996435"/>
    <n v="48.019711759357818"/>
    <n v="48.931762414719202"/>
  </r>
  <r>
    <x v="92"/>
    <s v="Dolomite DEPG PO 1000:B4S:CP1:NB:1000"/>
    <s v="Packaged Product"/>
    <s v="C003 - Dolomite"/>
    <s v="SPC0213 - Dolomite Flour"/>
    <s v="AF43 - Dolomite Flour"/>
    <s v="Dolomite Extra PO"/>
    <x v="4"/>
    <n v="48"/>
    <n v="0.29282156510598834"/>
    <m/>
    <n v="48"/>
    <n v="48"/>
    <n v="48"/>
    <n v="48"/>
    <n v="48"/>
    <n v="48"/>
    <n v="48"/>
    <n v="48"/>
    <n v="48"/>
    <n v="48"/>
    <n v="48"/>
    <n v="48"/>
  </r>
  <r>
    <x v="92"/>
    <s v="Dolomite DEPG PO 1000:B4S:CP1:NB:1000"/>
    <s v="Packaged Product"/>
    <s v="C003 - Dolomite"/>
    <s v="SPC0213 - Dolomite Flour"/>
    <s v="AF43 - Dolomite Flour"/>
    <s v="Dolomite Extra PO"/>
    <x v="7"/>
    <n v="1"/>
    <m/>
    <m/>
    <n v="128"/>
    <n v="90"/>
    <n v="84"/>
    <n v="163"/>
    <n v="251"/>
    <n v="171"/>
    <n v="172"/>
    <n v="171"/>
    <n v="172"/>
    <n v="172"/>
    <n v="172"/>
    <n v="173"/>
  </r>
  <r>
    <x v="92"/>
    <s v="Dolomite DEPG PO 1000:B4S:CP1:NB:1000"/>
    <s v="Packaged Product"/>
    <s v="C003 - Dolomite"/>
    <s v="SPC0213 - Dolomite Flour"/>
    <s v="AF43 - Dolomite Flour"/>
    <s v="Dolomite Extra PO"/>
    <x v="8"/>
    <s v="PBA11"/>
    <n v="5"/>
    <m/>
    <n v="25.6"/>
    <n v="18"/>
    <n v="16.8"/>
    <n v="32.6"/>
    <n v="50.2"/>
    <n v="34.200000000000003"/>
    <n v="34.4"/>
    <n v="34.200000000000003"/>
    <n v="34.4"/>
    <n v="34.4"/>
    <n v="34.4"/>
    <n v="34.6"/>
  </r>
  <r>
    <x v="92"/>
    <s v="Dolomite DEPG PO 1000:B4S:CP1:NB:1000"/>
    <s v="Packaged Product"/>
    <s v="C003 - Dolomite"/>
    <s v="SPC0213 - Dolomite Flour"/>
    <s v="AF43 - Dolomite Flour"/>
    <s v="Dolomite Extra PO"/>
    <x v="9"/>
    <s v="300020978"/>
    <n v="1"/>
    <m/>
    <n v="128"/>
    <n v="90"/>
    <n v="84"/>
    <n v="163"/>
    <n v="251"/>
    <n v="171"/>
    <n v="172"/>
    <n v="171"/>
    <n v="172"/>
    <n v="172"/>
    <n v="172"/>
    <n v="173"/>
  </r>
  <r>
    <x v="92"/>
    <s v="Dolomite DEPG PO 1000:B4S:CP1:NB:1000"/>
    <s v="Packaged Product"/>
    <s v="C003 - Dolomite"/>
    <s v="SPC0213 - Dolomite Flour"/>
    <s v="AF43 - Dolomite Flour"/>
    <s v="Dolomite Extra PO"/>
    <x v="9"/>
    <s v="300020983"/>
    <n v="1"/>
    <m/>
    <n v="128"/>
    <n v="90"/>
    <n v="84"/>
    <n v="163"/>
    <n v="251"/>
    <n v="171"/>
    <n v="172"/>
    <n v="171"/>
    <n v="172"/>
    <n v="172"/>
    <n v="172"/>
    <n v="173"/>
  </r>
  <r>
    <x v="92"/>
    <s v="Dolomite DEPG PO 1000:B4S:CP1:NB:1000"/>
    <s v="Packaged Product"/>
    <s v="C003 - Dolomite"/>
    <s v="SPC0213 - Dolomite Flour"/>
    <s v="AF43 - Dolomite Flour"/>
    <s v="Dolomite Extra PO"/>
    <x v="9"/>
    <s v="600003814"/>
    <n v="1"/>
    <m/>
    <n v="128"/>
    <n v="90"/>
    <n v="84"/>
    <n v="163"/>
    <n v="251"/>
    <n v="171"/>
    <n v="172"/>
    <n v="171"/>
    <n v="172"/>
    <n v="172"/>
    <n v="172"/>
    <n v="173"/>
  </r>
  <r>
    <x v="93"/>
    <s v="Dolomite DL05 PO"/>
    <s v="Bulk Product"/>
    <s v="C003 - Dolomite"/>
    <s v="SPC0213 - Dolomite Flour"/>
    <s v="AF43 - Dolomite Flour"/>
    <s v="Dolomite DL05 PO"/>
    <x v="0"/>
    <n v="387.35249999999996"/>
    <n v="392.42559740008096"/>
    <m/>
    <n v="175.79550957847783"/>
    <n v="101.97999460823951"/>
    <n v="119.09559124570737"/>
    <n v="230.23129721536674"/>
    <n v="354.68424498263721"/>
    <n v="423.67671964844232"/>
    <n v="420.77124439027648"/>
    <n v="420.51581947013398"/>
    <n v="614.45724835751435"/>
    <n v="615.1171597196028"/>
    <n v="616.83792573617859"/>
    <n v="615.94441384839399"/>
  </r>
  <r>
    <x v="93"/>
    <s v="Dolomite DL05 PO"/>
    <s v="Bulk Product"/>
    <s v="C003 - Dolomite"/>
    <s v="SPC0213 - Dolomite Flour"/>
    <s v="AF43 - Dolomite Flour"/>
    <s v="Dolomite DL05 PO"/>
    <x v="2"/>
    <m/>
    <m/>
    <m/>
    <n v="175.79550957847783"/>
    <n v="101.97999460823951"/>
    <n v="119.09559124570737"/>
    <n v="230.23129721536674"/>
    <n v="354.68424498263721"/>
    <n v="423.67671964844232"/>
    <n v="420.77124439027648"/>
    <n v="420.51581947013398"/>
    <n v="614.45724835751435"/>
    <n v="615.1171597196028"/>
    <n v="616.83792573617859"/>
    <n v="615.94441384839399"/>
  </r>
  <r>
    <x v="93"/>
    <s v="Dolomite DL05 PO"/>
    <s v="Bulk Product"/>
    <s v="C003 - Dolomite"/>
    <s v="SPC0213 - Dolomite Flour"/>
    <s v="AF43 - Dolomite Flour"/>
    <s v="Dolomite DL05 PO"/>
    <x v="3"/>
    <m/>
    <m/>
    <n v="211.51499999999999"/>
    <n v="137.71949042152215"/>
    <n v="137.73949581328264"/>
    <n v="137.64390456757528"/>
    <n v="137.41260735220854"/>
    <n v="137.72836236957133"/>
    <n v="138.05164272112904"/>
    <n v="137.28039833085256"/>
    <n v="137.76457886071859"/>
    <n v="137.30733050320424"/>
    <n v="138.19017078360145"/>
    <n v="137.35224504742285"/>
    <n v="137.40783119902886"/>
  </r>
  <r>
    <x v="93"/>
    <s v="Dolomite DL05 PO"/>
    <s v="Bulk Product"/>
    <s v="C003 - Dolomite"/>
    <s v="SPC0213 - Dolomite Flour"/>
    <s v="AF43 - Dolomite Flour"/>
    <s v="Dolomite DL05 PO"/>
    <x v="4"/>
    <n v="137.27495869129544"/>
    <n v="0.34981142820645961"/>
    <m/>
    <n v="137.27495869129544"/>
    <n v="137.27495869129544"/>
    <n v="137.27495869129544"/>
    <n v="137.27495869129544"/>
    <n v="137.27495869129544"/>
    <n v="137.27495869129544"/>
    <n v="137.27495869129544"/>
    <n v="137.27495869129544"/>
    <n v="137.27495869129544"/>
    <n v="137.27495869129544"/>
    <n v="137.27495869129544"/>
    <n v="137.27495869129544"/>
  </r>
  <r>
    <x v="93"/>
    <s v="Dolomite DL05 PO"/>
    <s v="Bulk Product"/>
    <s v="C003 - Dolomite"/>
    <s v="SPC0213 - Dolomite Flour"/>
    <s v="AF43 - Dolomite Flour"/>
    <s v="Dolomite DL05 PO"/>
    <x v="7"/>
    <n v="1"/>
    <m/>
    <m/>
    <n v="102"/>
    <n v="102"/>
    <n v="119"/>
    <n v="230"/>
    <n v="355"/>
    <n v="424"/>
    <n v="420"/>
    <n v="421"/>
    <n v="614"/>
    <n v="616"/>
    <n v="616"/>
    <n v="616"/>
  </r>
  <r>
    <x v="93"/>
    <s v="Dolomite DL05 PO"/>
    <s v="Bulk Product"/>
    <s v="C003 - Dolomite"/>
    <s v="SPC0213 - Dolomite Flour"/>
    <s v="AF43 - Dolomite Flour"/>
    <s v="Dolomite DL05 PO"/>
    <x v="8"/>
    <s v="PML06"/>
    <n v="30"/>
    <m/>
    <n v="3.4"/>
    <n v="3.4"/>
    <n v="3.9666666666666668"/>
    <n v="7.666666666666667"/>
    <n v="11.833333333333334"/>
    <n v="14.133333333333333"/>
    <n v="14"/>
    <n v="14.033333333333333"/>
    <n v="20.466666666666665"/>
    <n v="20.533333333333335"/>
    <n v="20.533333333333335"/>
    <n v="20.533333333333335"/>
  </r>
  <r>
    <x v="93"/>
    <s v="Dolomite DL05 PO"/>
    <s v="Bulk Product"/>
    <s v="C003 - Dolomite"/>
    <s v="SPC0213 - Dolomite Flour"/>
    <s v="AF43 - Dolomite Flour"/>
    <s v="Dolomite DL05 PO"/>
    <x v="9"/>
    <s v="150000485"/>
    <n v="0.186"/>
    <m/>
    <n v="18.972000000000001"/>
    <n v="18.972000000000001"/>
    <n v="22.134"/>
    <n v="42.78"/>
    <n v="66.03"/>
    <n v="78.864000000000004"/>
    <n v="78.12"/>
    <n v="78.305999999999997"/>
    <n v="114.20399999999999"/>
    <n v="114.57599999999999"/>
    <n v="114.57599999999999"/>
    <n v="114.57599999999999"/>
  </r>
  <r>
    <x v="93"/>
    <s v="Dolomite DL05 PO"/>
    <s v="Bulk Product"/>
    <s v="C003 - Dolomite"/>
    <s v="SPC0213 - Dolomite Flour"/>
    <s v="AF43 - Dolomite Flour"/>
    <s v="Dolomite DL05 PO"/>
    <x v="9"/>
    <s v="150000493"/>
    <n v="0.186"/>
    <m/>
    <n v="18.972000000000001"/>
    <n v="18.972000000000001"/>
    <n v="22.134"/>
    <n v="42.78"/>
    <n v="66.03"/>
    <n v="78.864000000000004"/>
    <n v="78.12"/>
    <n v="78.305999999999997"/>
    <n v="114.20399999999999"/>
    <n v="114.57599999999999"/>
    <n v="114.57599999999999"/>
    <n v="114.57599999999999"/>
  </r>
  <r>
    <x v="93"/>
    <s v="Dolomite DL05 PO"/>
    <s v="Bulk Product"/>
    <s v="C003 - Dolomite"/>
    <s v="SPC0213 - Dolomite Flour"/>
    <s v="AF43 - Dolomite Flour"/>
    <s v="Dolomite DL05 PO"/>
    <x v="9"/>
    <s v="150000495"/>
    <n v="0.372"/>
    <m/>
    <n v="37.944000000000003"/>
    <n v="37.944000000000003"/>
    <n v="44.268000000000001"/>
    <n v="85.56"/>
    <n v="132.06"/>
    <n v="157.72800000000001"/>
    <n v="156.24"/>
    <n v="156.61199999999999"/>
    <n v="228.40799999999999"/>
    <n v="229.15199999999999"/>
    <n v="229.15199999999999"/>
    <n v="229.15199999999999"/>
  </r>
  <r>
    <x v="93"/>
    <s v="Dolomite DL05 PO"/>
    <s v="Bulk Product"/>
    <s v="C003 - Dolomite"/>
    <s v="SPC0213 - Dolomite Flour"/>
    <s v="AF43 - Dolomite Flour"/>
    <s v="Dolomite DL05 PO"/>
    <x v="9"/>
    <s v="150000518"/>
    <n v="9.2999999999999999E-2"/>
    <m/>
    <n v="9.4860000000000007"/>
    <n v="9.4860000000000007"/>
    <n v="11.067"/>
    <n v="21.39"/>
    <n v="33.015000000000001"/>
    <n v="39.432000000000002"/>
    <n v="39.06"/>
    <n v="39.152999999999999"/>
    <n v="57.101999999999997"/>
    <n v="57.287999999999997"/>
    <n v="57.287999999999997"/>
    <n v="57.287999999999997"/>
  </r>
  <r>
    <x v="93"/>
    <s v="Dolomite DL05 PO"/>
    <s v="Bulk Product"/>
    <s v="C003 - Dolomite"/>
    <s v="SPC0213 - Dolomite Flour"/>
    <s v="AF43 - Dolomite Flour"/>
    <s v="Dolomite DL05 PO"/>
    <x v="9"/>
    <s v="150000553"/>
    <n v="9.2999999999999999E-2"/>
    <m/>
    <n v="9.4860000000000007"/>
    <n v="9.4860000000000007"/>
    <n v="11.067"/>
    <n v="21.39"/>
    <n v="33.015000000000001"/>
    <n v="39.432000000000002"/>
    <n v="39.06"/>
    <n v="39.152999999999999"/>
    <n v="57.101999999999997"/>
    <n v="57.287999999999997"/>
    <n v="57.287999999999997"/>
    <n v="57.287999999999997"/>
  </r>
  <r>
    <x v="93"/>
    <s v="Dolomite DL05 PO"/>
    <s v="Bulk Product"/>
    <s v="C003 - Dolomite"/>
    <s v="SPC0213 - Dolomite Flour"/>
    <s v="AF43 - Dolomite Flour"/>
    <s v="Dolomite DL05 PO"/>
    <x v="9"/>
    <s v="500000932"/>
    <n v="0.186"/>
    <m/>
    <n v="18.972000000000001"/>
    <n v="18.972000000000001"/>
    <n v="22.134"/>
    <n v="42.78"/>
    <n v="66.03"/>
    <n v="78.864000000000004"/>
    <n v="78.12"/>
    <n v="78.305999999999997"/>
    <n v="114.20399999999999"/>
    <n v="114.57599999999999"/>
    <n v="114.57599999999999"/>
    <n v="114.57599999999999"/>
  </r>
  <r>
    <x v="94"/>
    <s v="Dolomite DL05 PO 25:PA:H4:H:1600"/>
    <s v="Packaged Product"/>
    <s v="C003 - Dolomite"/>
    <s v="SPC0213 - Dolomite Flour"/>
    <s v="AF43 - Dolomite Flour"/>
    <s v="Dolomite DL05 PO"/>
    <x v="0"/>
    <n v="91.600000000000009"/>
    <n v="88.120076675997211"/>
    <m/>
    <n v="83.460056958087378"/>
    <n v="54.269694428750718"/>
    <n v="41.136699418549831"/>
    <n v="79.523982132568804"/>
    <n v="119.44708777160317"/>
    <n v="93.520007853789878"/>
    <n v="91.952858640710716"/>
    <n v="98.341675123187102"/>
    <n v="98.237192754500157"/>
    <n v="98.651129870075209"/>
    <n v="99.730500468009311"/>
    <n v="99.170034692134436"/>
  </r>
  <r>
    <x v="94"/>
    <s v="Dolomite DL05 PO 25:PA:H4:H:1600"/>
    <s v="Packaged Product"/>
    <s v="C003 - Dolomite"/>
    <s v="SPC0213 - Dolomite Flour"/>
    <s v="AF43 - Dolomite Flour"/>
    <s v="Dolomite DL05 PO"/>
    <x v="2"/>
    <m/>
    <m/>
    <m/>
    <n v="83.460056958087378"/>
    <n v="54.269694428750718"/>
    <n v="41.136699418549831"/>
    <n v="79.523982132568804"/>
    <n v="119.44708777160317"/>
    <n v="93.520007853789878"/>
    <n v="91.952858640710716"/>
    <n v="98.341675123187102"/>
    <n v="98.237192754500157"/>
    <n v="98.651129870075209"/>
    <n v="99.730500468009311"/>
    <n v="99.170034692134436"/>
  </r>
  <r>
    <x v="94"/>
    <s v="Dolomite DL05 PO 25:PA:H4:H:1600"/>
    <s v="Packaged Product"/>
    <s v="C003 - Dolomite"/>
    <s v="SPC0213 - Dolomite Flour"/>
    <s v="AF43 - Dolomite Flour"/>
    <s v="Dolomite DL05 PO"/>
    <x v="3"/>
    <m/>
    <m/>
    <n v="46.4"/>
    <n v="49.339943041912626"/>
    <n v="49.470248613161914"/>
    <n v="48.333549194612083"/>
    <n v="48.809567062043278"/>
    <n v="49.36247929044012"/>
    <n v="48.642471436650254"/>
    <n v="49.48961279593955"/>
    <n v="48.747937672752457"/>
    <n v="48.110744918252308"/>
    <n v="48.659615048177102"/>
    <n v="48.129114580167794"/>
    <n v="48.159079888033361"/>
  </r>
  <r>
    <x v="94"/>
    <s v="Dolomite DL05 PO 25:PA:H4:H:1600"/>
    <s v="Packaged Product"/>
    <s v="C003 - Dolomite"/>
    <s v="SPC0213 - Dolomite Flour"/>
    <s v="AF43 - Dolomite Flour"/>
    <s v="Dolomite DL05 PO"/>
    <x v="4"/>
    <n v="48"/>
    <n v="0.54471128272491154"/>
    <m/>
    <n v="48"/>
    <n v="48"/>
    <n v="48"/>
    <n v="48"/>
    <n v="48"/>
    <n v="48"/>
    <n v="48"/>
    <n v="48"/>
    <n v="48"/>
    <n v="48"/>
    <n v="48"/>
    <n v="48"/>
  </r>
  <r>
    <x v="94"/>
    <s v="Dolomite DL05 PO 25:PA:H4:H:1600"/>
    <s v="Packaged Product"/>
    <s v="C003 - Dolomite"/>
    <s v="SPC0213 - Dolomite Flour"/>
    <s v="AF43 - Dolomite Flour"/>
    <s v="Dolomite DL05 PO"/>
    <x v="7"/>
    <n v="1.6"/>
    <m/>
    <m/>
    <n v="86.4"/>
    <n v="54.400000000000006"/>
    <n v="40"/>
    <n v="80"/>
    <n v="120"/>
    <n v="92.800000000000011"/>
    <n v="92.800000000000011"/>
    <n v="97.600000000000009"/>
    <n v="97.600000000000009"/>
    <n v="99.2"/>
    <n v="99.2"/>
    <n v="99.2"/>
  </r>
  <r>
    <x v="94"/>
    <s v="Dolomite DL05 PO 25:PA:H4:H:1600"/>
    <s v="Packaged Product"/>
    <s v="C003 - Dolomite"/>
    <s v="SPC0213 - Dolomite Flour"/>
    <s v="AF43 - Dolomite Flour"/>
    <s v="Dolomite DL05 PO"/>
    <x v="8"/>
    <s v="PBA07"/>
    <n v="8"/>
    <m/>
    <n v="10.8"/>
    <n v="6.8000000000000007"/>
    <n v="5"/>
    <n v="10"/>
    <n v="15"/>
    <n v="11.600000000000001"/>
    <n v="11.600000000000001"/>
    <n v="12.200000000000001"/>
    <n v="12.200000000000001"/>
    <n v="12.4"/>
    <n v="12.4"/>
    <n v="12.4"/>
  </r>
  <r>
    <x v="94"/>
    <s v="Dolomite DL05 PO 25:PA:H4:H:1600"/>
    <s v="Packaged Product"/>
    <s v="C003 - Dolomite"/>
    <s v="SPC0213 - Dolomite Flour"/>
    <s v="AF43 - Dolomite Flour"/>
    <s v="Dolomite DL05 PO"/>
    <x v="9"/>
    <s v="300020983"/>
    <n v="0.625"/>
    <m/>
    <n v="54"/>
    <n v="34"/>
    <n v="25"/>
    <n v="50"/>
    <n v="75"/>
    <n v="58.000000000000007"/>
    <n v="58.000000000000007"/>
    <n v="61.000000000000007"/>
    <n v="61.000000000000007"/>
    <n v="62"/>
    <n v="62"/>
    <n v="62"/>
  </r>
  <r>
    <x v="94"/>
    <s v="Dolomite DL05 PO 25:PA:H4:H:1600"/>
    <s v="Packaged Product"/>
    <s v="C003 - Dolomite"/>
    <s v="SPC0213 - Dolomite Flour"/>
    <s v="AF43 - Dolomite Flour"/>
    <s v="Dolomite DL05 PO"/>
    <x v="9"/>
    <s v="300020985"/>
    <n v="6.25E-2"/>
    <m/>
    <n v="5.4"/>
    <n v="3.4000000000000004"/>
    <n v="2.5"/>
    <n v="5"/>
    <n v="7.5"/>
    <n v="5.8000000000000007"/>
    <n v="5.8000000000000007"/>
    <n v="6.1000000000000005"/>
    <n v="6.1000000000000005"/>
    <n v="6.2"/>
    <n v="6.2"/>
    <n v="6.2"/>
  </r>
  <r>
    <x v="94"/>
    <s v="Dolomite DL05 PO 25:PA:H4:H:1600"/>
    <s v="Packaged Product"/>
    <s v="C003 - Dolomite"/>
    <s v="SPC0213 - Dolomite Flour"/>
    <s v="AF43 - Dolomite Flour"/>
    <s v="Dolomite DL05 PO"/>
    <x v="9"/>
    <s v="300020986"/>
    <n v="0.625"/>
    <m/>
    <n v="54"/>
    <n v="34"/>
    <n v="25"/>
    <n v="50"/>
    <n v="75"/>
    <n v="58.000000000000007"/>
    <n v="58.000000000000007"/>
    <n v="61.000000000000007"/>
    <n v="61.000000000000007"/>
    <n v="62"/>
    <n v="62"/>
    <n v="62"/>
  </r>
  <r>
    <x v="94"/>
    <s v="Dolomite DL05 PO 25:PA:H4:H:1600"/>
    <s v="Packaged Product"/>
    <s v="C003 - Dolomite"/>
    <s v="SPC0213 - Dolomite Flour"/>
    <s v="AF43 - Dolomite Flour"/>
    <s v="Dolomite DL05 PO"/>
    <x v="9"/>
    <s v="300020994"/>
    <n v="40"/>
    <m/>
    <n v="3456"/>
    <n v="2176"/>
    <n v="1600"/>
    <n v="3200"/>
    <n v="4800"/>
    <n v="3712.0000000000005"/>
    <n v="3712.0000000000005"/>
    <n v="3904.0000000000005"/>
    <n v="3904.0000000000005"/>
    <n v="3968"/>
    <n v="3968"/>
    <n v="3968"/>
  </r>
  <r>
    <x v="94"/>
    <s v="Dolomite DL05 PO 25:PA:H4:H:1600"/>
    <s v="Packaged Product"/>
    <s v="C003 - Dolomite"/>
    <s v="SPC0213 - Dolomite Flour"/>
    <s v="AF43 - Dolomite Flour"/>
    <s v="Dolomite DL05 PO"/>
    <x v="9"/>
    <s v="500000938"/>
    <n v="1"/>
    <m/>
    <n v="86.4"/>
    <n v="54.400000000000006"/>
    <n v="40"/>
    <n v="80"/>
    <n v="120"/>
    <n v="92.800000000000011"/>
    <n v="92.800000000000011"/>
    <n v="97.600000000000009"/>
    <n v="97.600000000000009"/>
    <n v="99.2"/>
    <n v="99.2"/>
    <n v="99.2"/>
  </r>
  <r>
    <x v="95"/>
    <s v="Dolomite DL05 PO 1000:B4S:H4:NB:1000"/>
    <s v="Packaged Product"/>
    <s v="C003 - Dolomite"/>
    <s v="SPC0213 - Dolomite Flour"/>
    <s v="AF43 - Dolomite Flour"/>
    <s v="Dolomite DL05 PO"/>
    <x v="0"/>
    <n v="30.25"/>
    <n v="41.325109274720475"/>
    <m/>
    <n v="27.825187276701264"/>
    <n v="12.920055827514934"/>
    <n v="13.992336518944853"/>
    <n v="27.049479784556976"/>
    <n v="41.671242922217047"/>
    <n v="48.866708827660005"/>
    <n v="53.933889087144657"/>
    <n v="53.762439179239578"/>
    <n v="53.969992968166608"/>
    <n v="53.969992968166608"/>
    <n v="53.969992968166608"/>
    <n v="53.969992968166608"/>
  </r>
  <r>
    <x v="95"/>
    <s v="Dolomite DL05 PO 1000:B4S:H4:NB:1000"/>
    <s v="Packaged Product"/>
    <s v="C003 - Dolomite"/>
    <s v="SPC0213 - Dolomite Flour"/>
    <s v="AF43 - Dolomite Flour"/>
    <s v="Dolomite DL05 PO"/>
    <x v="2"/>
    <m/>
    <m/>
    <m/>
    <n v="27.825187276701264"/>
    <n v="12.920055827514934"/>
    <n v="13.992336518944853"/>
    <n v="27.049479784556976"/>
    <n v="41.671242922217047"/>
    <n v="48.866708827660005"/>
    <n v="53.933889087144657"/>
    <n v="53.762439179239578"/>
    <n v="53.969992968166608"/>
    <n v="53.969992968166608"/>
    <n v="53.969992968166608"/>
    <n v="53.969992968166608"/>
  </r>
  <r>
    <x v="95"/>
    <s v="Dolomite DL05 PO 1000:B4S:H4:NB:1000"/>
    <s v="Packaged Product"/>
    <s v="C003 - Dolomite"/>
    <s v="SPC0213 - Dolomite Flour"/>
    <s v="AF43 - Dolomite Flour"/>
    <s v="Dolomite DL05 PO"/>
    <x v="3"/>
    <m/>
    <m/>
    <n v="0"/>
    <n v="24.174812723298736"/>
    <n v="24.2547568957838"/>
    <n v="24.262420376838946"/>
    <n v="24.212940592281971"/>
    <n v="24.541697670064924"/>
    <n v="24.674988842404918"/>
    <n v="24.741099755260262"/>
    <n v="24.978660576020683"/>
    <n v="24.008667607854075"/>
    <n v="24.038674639687468"/>
    <n v="24.06868167152086"/>
    <n v="24.098688703354252"/>
  </r>
  <r>
    <x v="95"/>
    <s v="Dolomite DL05 PO 1000:B4S:H4:NB:1000"/>
    <s v="Packaged Product"/>
    <s v="C003 - Dolomite"/>
    <s v="SPC0213 - Dolomite Flour"/>
    <s v="AF43 - Dolomite Flour"/>
    <s v="Dolomite DL05 PO"/>
    <x v="4"/>
    <n v="24"/>
    <n v="0.58076071476189306"/>
    <m/>
    <n v="24"/>
    <n v="24"/>
    <n v="24"/>
    <n v="24"/>
    <n v="24"/>
    <n v="24"/>
    <n v="24"/>
    <n v="24"/>
    <n v="24"/>
    <n v="24"/>
    <n v="24"/>
    <n v="24"/>
  </r>
  <r>
    <x v="95"/>
    <s v="Dolomite DL05 PO 1000:B4S:H4:NB:1000"/>
    <s v="Packaged Product"/>
    <s v="C003 - Dolomite"/>
    <s v="SPC0213 - Dolomite Flour"/>
    <s v="AF43 - Dolomite Flour"/>
    <s v="Dolomite DL05 PO"/>
    <x v="7"/>
    <n v="1"/>
    <m/>
    <m/>
    <n v="52"/>
    <n v="13"/>
    <n v="14"/>
    <n v="27"/>
    <n v="42"/>
    <n v="49"/>
    <n v="54"/>
    <n v="54"/>
    <n v="53"/>
    <n v="54"/>
    <n v="54"/>
    <n v="54"/>
  </r>
  <r>
    <x v="95"/>
    <s v="Dolomite DL05 PO 1000:B4S:H4:NB:1000"/>
    <s v="Packaged Product"/>
    <s v="C003 - Dolomite"/>
    <s v="SPC0213 - Dolomite Flour"/>
    <s v="AF43 - Dolomite Flour"/>
    <s v="Dolomite DL05 PO"/>
    <x v="8"/>
    <s v="PBA11"/>
    <n v="5"/>
    <m/>
    <n v="10.4"/>
    <n v="2.6"/>
    <n v="2.8"/>
    <n v="5.4"/>
    <n v="8.4"/>
    <n v="9.8000000000000007"/>
    <n v="10.8"/>
    <n v="10.8"/>
    <n v="10.6"/>
    <n v="10.8"/>
    <n v="10.8"/>
    <n v="10.8"/>
  </r>
  <r>
    <x v="95"/>
    <s v="Dolomite DL05 PO 1000:B4S:H4:NB:1000"/>
    <s v="Packaged Product"/>
    <s v="C003 - Dolomite"/>
    <s v="SPC0213 - Dolomite Flour"/>
    <s v="AF43 - Dolomite Flour"/>
    <s v="Dolomite DL05 PO"/>
    <x v="9"/>
    <s v="300020946"/>
    <n v="1"/>
    <m/>
    <n v="52"/>
    <n v="13"/>
    <n v="14"/>
    <n v="27"/>
    <n v="42"/>
    <n v="49"/>
    <n v="54"/>
    <n v="54"/>
    <n v="53"/>
    <n v="54"/>
    <n v="54"/>
    <n v="54"/>
  </r>
  <r>
    <x v="95"/>
    <s v="Dolomite DL05 PO 1000:B4S:H4:NB:1000"/>
    <s v="Packaged Product"/>
    <s v="C003 - Dolomite"/>
    <s v="SPC0213 - Dolomite Flour"/>
    <s v="AF43 - Dolomite Flour"/>
    <s v="Dolomite DL05 PO"/>
    <x v="9"/>
    <s v="300020978"/>
    <n v="1"/>
    <m/>
    <n v="52"/>
    <n v="13"/>
    <n v="14"/>
    <n v="27"/>
    <n v="42"/>
    <n v="49"/>
    <n v="54"/>
    <n v="54"/>
    <n v="53"/>
    <n v="54"/>
    <n v="54"/>
    <n v="54"/>
  </r>
  <r>
    <x v="95"/>
    <s v="Dolomite DL05 PO 1000:B4S:H4:NB:1000"/>
    <s v="Packaged Product"/>
    <s v="C003 - Dolomite"/>
    <s v="SPC0213 - Dolomite Flour"/>
    <s v="AF43 - Dolomite Flour"/>
    <s v="Dolomite DL05 PO"/>
    <x v="9"/>
    <s v="500000938"/>
    <n v="1"/>
    <m/>
    <n v="52"/>
    <n v="13"/>
    <n v="14"/>
    <n v="27"/>
    <n v="42"/>
    <n v="49"/>
    <n v="54"/>
    <n v="54"/>
    <n v="53"/>
    <n v="54"/>
    <n v="54"/>
    <n v="54"/>
  </r>
  <r>
    <x v="96"/>
    <s v="Dolomite DL05 PO 1000:B4S:NO:NB:1000"/>
    <s v="Packaged Product"/>
    <s v="C003 - Dolomite"/>
    <s v="SPC0213 - Dolomite Flour"/>
    <s v="AF43 - Dolomite Flour"/>
    <s v="Dolomite DL05 PO"/>
    <x v="0"/>
    <n v="0"/>
    <n v="0"/>
    <m/>
    <n v="0"/>
    <n v="0"/>
    <n v="0"/>
    <n v="0"/>
    <n v="0"/>
    <n v="0"/>
    <n v="0"/>
    <n v="0"/>
    <n v="0"/>
    <n v="0"/>
    <n v="0"/>
    <n v="0"/>
  </r>
  <r>
    <x v="96"/>
    <s v="Dolomite DL05 PO 1000:B4S:NO:NB:1000"/>
    <s v="Packaged Product"/>
    <s v="C003 - Dolomite"/>
    <s v="SPC0213 - Dolomite Flour"/>
    <s v="AF43 - Dolomite Flour"/>
    <s v="Dolomite DL05 PO"/>
    <x v="2"/>
    <m/>
    <m/>
    <m/>
    <n v="0"/>
    <n v="0"/>
    <n v="0"/>
    <n v="0"/>
    <n v="0"/>
    <n v="0"/>
    <n v="0"/>
    <n v="0"/>
    <n v="0"/>
    <n v="0"/>
    <n v="0"/>
    <n v="0"/>
  </r>
  <r>
    <x v="96"/>
    <s v="Dolomite DL05 PO 1000:B4S:NO:NB:1000"/>
    <s v="Packaged Product"/>
    <s v="C003 - Dolomite"/>
    <s v="SPC0213 - Dolomite Flour"/>
    <s v="AF43 - Dolomite Flour"/>
    <s v="Dolomite DL05 PO"/>
    <x v="3"/>
    <m/>
    <m/>
    <n v="0"/>
    <n v="0"/>
    <n v="0"/>
    <n v="0"/>
    <n v="0"/>
    <n v="0"/>
    <n v="0"/>
    <n v="0"/>
    <n v="0"/>
    <n v="0"/>
    <n v="0"/>
    <n v="0"/>
    <n v="0"/>
  </r>
  <r>
    <x v="96"/>
    <s v="Dolomite DL05 PO 1000:B4S:NO:NB:1000"/>
    <s v="Packaged Product"/>
    <s v="C003 - Dolomite"/>
    <s v="SPC0213 - Dolomite Flour"/>
    <s v="AF43 - Dolomite Flour"/>
    <s v="Dolomite DL05 PO"/>
    <x v="4"/>
    <n v="0"/>
    <n v="0"/>
    <m/>
    <n v="0"/>
    <n v="0"/>
    <n v="0"/>
    <n v="0"/>
    <n v="0"/>
    <n v="0"/>
    <n v="0"/>
    <n v="0"/>
    <n v="0"/>
    <n v="0"/>
    <n v="0"/>
    <n v="0"/>
  </r>
  <r>
    <x v="96"/>
    <s v="Dolomite DL05 PO 1000:B4S:NO:NB:1000"/>
    <s v="Packaged Product"/>
    <s v="C003 - Dolomite"/>
    <s v="SPC0213 - Dolomite Flour"/>
    <s v="AF43 - Dolomite Flour"/>
    <s v="Dolomite DL05 PO"/>
    <x v="5"/>
    <n v="1"/>
    <m/>
    <m/>
    <m/>
    <n v="0"/>
    <n v="0"/>
    <n v="0"/>
    <n v="0"/>
    <n v="0"/>
    <n v="0"/>
    <n v="0"/>
    <n v="0"/>
    <n v="0"/>
    <n v="0"/>
    <n v="0"/>
  </r>
  <r>
    <x v="96"/>
    <s v="Dolomite DL05 PO 1000:B4S:NO:NB:1000"/>
    <s v="Packaged Product"/>
    <s v="C003 - Dolomite"/>
    <s v="SPC0213 - Dolomite Flour"/>
    <s v="AF43 - Dolomite Flour"/>
    <s v="Dolomite DL05 PO"/>
    <x v="6"/>
    <n v="1"/>
    <m/>
    <m/>
    <n v="0"/>
    <n v="0"/>
    <n v="0"/>
    <n v="0"/>
    <n v="0"/>
    <n v="0"/>
    <n v="0"/>
    <n v="0"/>
    <n v="0"/>
    <n v="0"/>
    <n v="0"/>
    <m/>
  </r>
  <r>
    <x v="97"/>
    <s v="Dolomite DS19 PO"/>
    <s v="Bulk Product"/>
    <s v="C003 - Dolomite"/>
    <s v="SPC0213 - Dolomite Flour"/>
    <s v="AF43 - Dolomite Flour"/>
    <s v="Dolomite DS19 PO"/>
    <x v="0"/>
    <n v="10.459999999999999"/>
    <n v="26.447160800977731"/>
    <m/>
    <n v="9.7659436441088712"/>
    <n v="5.1354165520616091"/>
    <n v="4.83834161958411"/>
    <n v="9.3533073373788582"/>
    <n v="14.409295309427451"/>
    <n v="39.123375021310267"/>
    <n v="39.123375021310267"/>
    <n v="39.123375021310267"/>
    <n v="39.123375021310267"/>
    <n v="39.123375021310267"/>
    <n v="39.123375021310267"/>
    <n v="39.123375021310267"/>
  </r>
  <r>
    <x v="97"/>
    <s v="Dolomite DS19 PO"/>
    <s v="Bulk Product"/>
    <s v="C003 - Dolomite"/>
    <s v="SPC0213 - Dolomite Flour"/>
    <s v="AF43 - Dolomite Flour"/>
    <s v="Dolomite DS19 PO"/>
    <x v="1"/>
    <s v="500000938"/>
    <m/>
    <m/>
    <n v="143.35"/>
    <n v="31.49"/>
    <n v="25.38"/>
    <n v="50.29"/>
    <n v="76.14"/>
    <n v="66.739999999999995"/>
    <n v="69.089999999999989"/>
    <n v="70.97"/>
    <n v="70.97"/>
    <n v="71.91"/>
    <n v="71.91"/>
    <n v="72.38"/>
  </r>
  <r>
    <x v="97"/>
    <s v="Dolomite DS19 PO"/>
    <s v="Bulk Product"/>
    <s v="C003 - Dolomite"/>
    <s v="SPC0213 - Dolomite Flour"/>
    <s v="AF43 - Dolomite Flour"/>
    <s v="Dolomite DS19 PO"/>
    <x v="1"/>
    <s v="600003814"/>
    <m/>
    <m/>
    <n v="468.75"/>
    <n v="313.5"/>
    <n v="294.75"/>
    <n v="569.25"/>
    <n v="867"/>
    <n v="931.5"/>
    <n v="885.75"/>
    <n v="883.5"/>
    <n v="949.5"/>
    <n v="966.75"/>
    <n v="1011"/>
    <n v="931.5"/>
  </r>
  <r>
    <x v="97"/>
    <s v="Dolomite DS19 PO"/>
    <s v="Bulk Product"/>
    <s v="C003 - Dolomite"/>
    <s v="SPC0213 - Dolomite Flour"/>
    <s v="AF43 - Dolomite Flour"/>
    <s v="Dolomite DS19 PO"/>
    <x v="1"/>
    <s v="600003823"/>
    <m/>
    <m/>
    <n v="8"/>
    <n v="8"/>
    <n v="8"/>
    <n v="19.200000000000003"/>
    <n v="27.200000000000003"/>
    <n v="38.400000000000006"/>
    <n v="36.800000000000004"/>
    <n v="36.800000000000004"/>
    <n v="36.800000000000004"/>
    <n v="36.800000000000004"/>
    <n v="38.400000000000006"/>
    <n v="38.400000000000006"/>
  </r>
  <r>
    <x v="97"/>
    <s v="Dolomite DS19 PO"/>
    <s v="Bulk Product"/>
    <s v="C003 - Dolomite"/>
    <s v="SPC0213 - Dolomite Flour"/>
    <s v="AF43 - Dolomite Flour"/>
    <s v="Dolomite DS19 PO"/>
    <x v="1"/>
    <s v="600003824"/>
    <m/>
    <m/>
    <n v="10"/>
    <n v="15"/>
    <n v="13"/>
    <n v="23"/>
    <n v="13"/>
    <n v="5"/>
    <n v="12"/>
    <n v="12"/>
    <n v="26"/>
    <n v="26"/>
    <n v="26"/>
    <n v="25"/>
  </r>
  <r>
    <x v="97"/>
    <s v="Dolomite DS19 PO"/>
    <s v="Bulk Product"/>
    <s v="C003 - Dolomite"/>
    <s v="SPC0213 - Dolomite Flour"/>
    <s v="AF43 - Dolomite Flour"/>
    <s v="Dolomite DS19 PO"/>
    <x v="2"/>
    <m/>
    <m/>
    <m/>
    <n v="639.86594364410882"/>
    <n v="373.12541655206161"/>
    <n v="345.96834161958412"/>
    <n v="671.09330733737886"/>
    <n v="997.74929530942745"/>
    <n v="1080.7633750213104"/>
    <n v="1042.7633750213104"/>
    <n v="1042.3933750213102"/>
    <n v="1122.3933750213102"/>
    <n v="1140.5833750213103"/>
    <n v="1186.4333750213104"/>
    <n v="1106.4033750213102"/>
  </r>
  <r>
    <x v="97"/>
    <s v="Dolomite DS19 PO"/>
    <s v="Bulk Product"/>
    <s v="C003 - Dolomite"/>
    <s v="SPC0213 - Dolomite Flour"/>
    <s v="AF43 - Dolomite Flour"/>
    <s v="Dolomite DS19 PO"/>
    <x v="3"/>
    <m/>
    <m/>
    <n v="611.99699999999996"/>
    <n v="48.131056355891133"/>
    <n v="351.00563980382952"/>
    <n v="351.0372981842454"/>
    <n v="350.94399084686654"/>
    <n v="351.19469553743909"/>
    <n v="351.43132051612872"/>
    <n v="351.66794549481835"/>
    <n v="351.27457047350811"/>
    <n v="350.88119545219786"/>
    <n v="351.29782043088755"/>
    <n v="350.86444540957712"/>
    <n v="351.46107038826688"/>
  </r>
  <r>
    <x v="97"/>
    <s v="Dolomite DS19 PO"/>
    <s v="Bulk Product"/>
    <s v="C003 - Dolomite"/>
    <s v="SPC0213 - Dolomite Flour"/>
    <s v="AF43 - Dolomite Flour"/>
    <s v="Dolomite DS19 PO"/>
    <x v="4"/>
    <n v="350.83565145978616"/>
    <n v="0.39164740181202395"/>
    <m/>
    <n v="350.83565145978616"/>
    <n v="350.83565145978616"/>
    <n v="350.83565145978616"/>
    <n v="350.83565145978616"/>
    <n v="350.83565145978616"/>
    <n v="350.83565145978616"/>
    <n v="350.83565145978616"/>
    <n v="350.83565145978616"/>
    <n v="350.83565145978616"/>
    <n v="350.83565145978616"/>
    <n v="350.83565145978616"/>
    <n v="350.83565145978616"/>
  </r>
  <r>
    <x v="97"/>
    <s v="Dolomite DS19 PO"/>
    <s v="Bulk Product"/>
    <s v="C003 - Dolomite"/>
    <s v="SPC0213 - Dolomite Flour"/>
    <s v="AF43 - Dolomite Flour"/>
    <s v="Dolomite DS19 PO"/>
    <x v="7"/>
    <n v="1"/>
    <n v="0.2"/>
    <m/>
    <n v="76"/>
    <n v="136"/>
    <n v="70"/>
    <n v="135"/>
    <n v="200"/>
    <n v="217"/>
    <n v="209"/>
    <n v="209"/>
    <n v="225"/>
    <n v="229"/>
    <n v="238"/>
    <n v="222"/>
  </r>
  <r>
    <x v="97"/>
    <s v="Dolomite DS19 PO"/>
    <s v="Bulk Product"/>
    <s v="C003 - Dolomite"/>
    <s v="SPC0213 - Dolomite Flour"/>
    <s v="AF43 - Dolomite Flour"/>
    <s v="Dolomite DS19 PO"/>
    <x v="5"/>
    <n v="1"/>
    <m/>
    <m/>
    <m/>
    <n v="540"/>
    <n v="276"/>
    <n v="536"/>
    <n v="798"/>
    <n v="864"/>
    <n v="834"/>
    <n v="833"/>
    <n v="897"/>
    <n v="912"/>
    <n v="948"/>
    <n v="885"/>
  </r>
  <r>
    <x v="97"/>
    <s v="Dolomite DS19 PO"/>
    <s v="Bulk Product"/>
    <s v="C003 - Dolomite"/>
    <s v="SPC0213 - Dolomite Flour"/>
    <s v="AF43 - Dolomite Flour"/>
    <s v="Dolomite DS19 PO"/>
    <x v="8"/>
    <s v="PML06"/>
    <n v="32"/>
    <m/>
    <n v="2.375"/>
    <n v="4.25"/>
    <n v="2.1875"/>
    <n v="4.21875"/>
    <n v="6.25"/>
    <n v="6.78125"/>
    <n v="6.53125"/>
    <n v="6.53125"/>
    <n v="7.03125"/>
    <n v="7.15625"/>
    <n v="7.4375"/>
    <n v="6.9375"/>
  </r>
  <r>
    <x v="97"/>
    <s v="Dolomite DS19 PO"/>
    <s v="Bulk Product"/>
    <s v="C003 - Dolomite"/>
    <s v="SPC0213 - Dolomite Flour"/>
    <s v="AF43 - Dolomite Flour"/>
    <s v="Dolomite DS19 PO"/>
    <x v="6"/>
    <n v="1"/>
    <m/>
    <m/>
    <n v="540"/>
    <n v="276"/>
    <n v="536"/>
    <n v="798"/>
    <n v="864"/>
    <n v="834"/>
    <n v="833"/>
    <n v="897"/>
    <n v="912"/>
    <n v="948"/>
    <n v="885"/>
    <m/>
  </r>
  <r>
    <x v="97"/>
    <s v="Dolomite DS19 PO"/>
    <s v="Bulk Product"/>
    <s v="C003 - Dolomite"/>
    <s v="SPC0213 - Dolomite Flour"/>
    <s v="AF43 - Dolomite Flour"/>
    <s v="Dolomite DS19 PO"/>
    <x v="9"/>
    <s v="150000485"/>
    <n v="1.1240000000000001"/>
    <m/>
    <n v="85.424000000000007"/>
    <n v="152.864"/>
    <n v="78.680000000000007"/>
    <n v="151.74"/>
    <n v="224.8"/>
    <n v="243.90800000000002"/>
    <n v="234.91600000000003"/>
    <n v="234.91600000000003"/>
    <n v="252.90000000000003"/>
    <n v="257.39600000000002"/>
    <n v="267.512"/>
    <n v="249.52800000000002"/>
  </r>
  <r>
    <x v="98"/>
    <s v="Dolomite DS19 PO 25:PA:H4:H:1600"/>
    <s v="Packaged Product"/>
    <s v="C003 - Dolomite"/>
    <s v="SPC0213 - Dolomite Flour"/>
    <s v="AF43 - Dolomite Flour"/>
    <s v="Dolomite DS19 PO"/>
    <x v="0"/>
    <n v="20.266666666666666"/>
    <n v="28.859301345295979"/>
    <m/>
    <n v="21.206048916876952"/>
    <n v="7.7601850120042082"/>
    <n v="9.3744794565313239"/>
    <n v="18.122405232811719"/>
    <n v="27.918583159684342"/>
    <n v="38.580548540033618"/>
    <n v="36.898246822398391"/>
    <n v="36.750353020627109"/>
    <n v="36.65390774612932"/>
    <n v="37.036003589075605"/>
    <n v="38.264103865388378"/>
    <n v="37.746750781990805"/>
  </r>
  <r>
    <x v="98"/>
    <s v="Dolomite DS19 PO 25:PA:H4:H:1600"/>
    <s v="Packaged Product"/>
    <s v="C003 - Dolomite"/>
    <s v="SPC0213 - Dolomite Flour"/>
    <s v="AF43 - Dolomite Flour"/>
    <s v="Dolomite DS19 PO"/>
    <x v="2"/>
    <m/>
    <m/>
    <m/>
    <n v="21.206048916876952"/>
    <n v="7.7601850120042082"/>
    <n v="9.3744794565313239"/>
    <n v="18.122405232811719"/>
    <n v="27.918583159684342"/>
    <n v="38.580548540033618"/>
    <n v="36.898246822398391"/>
    <n v="36.750353020627109"/>
    <n v="36.65390774612932"/>
    <n v="37.036003589075605"/>
    <n v="38.264103865388378"/>
    <n v="37.746750781990805"/>
  </r>
  <r>
    <x v="98"/>
    <s v="Dolomite DS19 PO 25:PA:H4:H:1600"/>
    <s v="Packaged Product"/>
    <s v="C003 - Dolomite"/>
    <s v="SPC0213 - Dolomite Flour"/>
    <s v="AF43 - Dolomite Flour"/>
    <s v="Dolomite DS19 PO"/>
    <x v="3"/>
    <m/>
    <m/>
    <n v="38.4"/>
    <n v="25.193951083123046"/>
    <n v="25.433766071118839"/>
    <n v="24.059286614587513"/>
    <n v="25.136881381775797"/>
    <n v="24.418298222091458"/>
    <n v="24.237749682057846"/>
    <n v="24.139502859659459"/>
    <n v="24.189149839032353"/>
    <n v="24.335242092903037"/>
    <n v="24.099238503827436"/>
    <n v="24.235134638439064"/>
    <n v="24.888383856448264"/>
  </r>
  <r>
    <x v="98"/>
    <s v="Dolomite DS19 PO 25:PA:H4:H:1600"/>
    <s v="Packaged Product"/>
    <s v="C003 - Dolomite"/>
    <s v="SPC0213 - Dolomite Flour"/>
    <s v="AF43 - Dolomite Flour"/>
    <s v="Dolomite DS19 PO"/>
    <x v="4"/>
    <n v="24"/>
    <n v="0.83162096382184114"/>
    <m/>
    <n v="24"/>
    <n v="24"/>
    <n v="24"/>
    <n v="24"/>
    <n v="24"/>
    <n v="24"/>
    <n v="24"/>
    <n v="24"/>
    <n v="24"/>
    <n v="24"/>
    <n v="24"/>
    <n v="24"/>
  </r>
  <r>
    <x v="98"/>
    <s v="Dolomite DS19 PO 25:PA:H4:H:1600"/>
    <s v="Packaged Product"/>
    <s v="C003 - Dolomite"/>
    <s v="SPC0213 - Dolomite Flour"/>
    <s v="AF43 - Dolomite Flour"/>
    <s v="Dolomite DS19 PO"/>
    <x v="7"/>
    <n v="1.6"/>
    <m/>
    <m/>
    <n v="8"/>
    <n v="8"/>
    <n v="8"/>
    <n v="19.200000000000003"/>
    <n v="27.200000000000003"/>
    <n v="38.400000000000006"/>
    <n v="36.800000000000004"/>
    <n v="36.800000000000004"/>
    <n v="36.800000000000004"/>
    <n v="36.800000000000004"/>
    <n v="38.400000000000006"/>
    <n v="38.400000000000006"/>
  </r>
  <r>
    <x v="98"/>
    <s v="Dolomite DS19 PO 25:PA:H4:H:1600"/>
    <s v="Packaged Product"/>
    <s v="C003 - Dolomite"/>
    <s v="SPC0213 - Dolomite Flour"/>
    <s v="AF43 - Dolomite Flour"/>
    <s v="Dolomite DS19 PO"/>
    <x v="8"/>
    <s v="PBA07"/>
    <n v="9"/>
    <m/>
    <n v="0.88888888888888884"/>
    <n v="0.88888888888888884"/>
    <n v="0.88888888888888884"/>
    <n v="2.1333333333333337"/>
    <n v="3.0222222222222226"/>
    <n v="4.2666666666666675"/>
    <n v="4.0888888888888895"/>
    <n v="4.0888888888888895"/>
    <n v="4.0888888888888895"/>
    <n v="4.0888888888888895"/>
    <n v="4.2666666666666675"/>
    <n v="4.2666666666666675"/>
  </r>
  <r>
    <x v="98"/>
    <s v="Dolomite DS19 PO 25:PA:H4:H:1600"/>
    <s v="Packaged Product"/>
    <s v="C003 - Dolomite"/>
    <s v="SPC0213 - Dolomite Flour"/>
    <s v="AF43 - Dolomite Flour"/>
    <s v="Dolomite DS19 PO"/>
    <x v="9"/>
    <s v="300020983"/>
    <n v="0.625"/>
    <m/>
    <n v="5"/>
    <n v="5"/>
    <n v="5"/>
    <n v="12.000000000000002"/>
    <n v="17"/>
    <n v="24.000000000000004"/>
    <n v="23.000000000000004"/>
    <n v="23.000000000000004"/>
    <n v="23.000000000000004"/>
    <n v="23.000000000000004"/>
    <n v="24.000000000000004"/>
    <n v="24.000000000000004"/>
  </r>
  <r>
    <x v="98"/>
    <s v="Dolomite DS19 PO 25:PA:H4:H:1600"/>
    <s v="Packaged Product"/>
    <s v="C003 - Dolomite"/>
    <s v="SPC0213 - Dolomite Flour"/>
    <s v="AF43 - Dolomite Flour"/>
    <s v="Dolomite DS19 PO"/>
    <x v="9"/>
    <s v="300020985"/>
    <n v="6.25E-2"/>
    <m/>
    <n v="0.5"/>
    <n v="0.5"/>
    <n v="0.5"/>
    <n v="1.2000000000000002"/>
    <n v="1.7000000000000002"/>
    <n v="2.4000000000000004"/>
    <n v="2.3000000000000003"/>
    <n v="2.3000000000000003"/>
    <n v="2.3000000000000003"/>
    <n v="2.3000000000000003"/>
    <n v="2.4000000000000004"/>
    <n v="2.4000000000000004"/>
  </r>
  <r>
    <x v="98"/>
    <s v="Dolomite DS19 PO 25:PA:H4:H:1600"/>
    <s v="Packaged Product"/>
    <s v="C003 - Dolomite"/>
    <s v="SPC0213 - Dolomite Flour"/>
    <s v="AF43 - Dolomite Flour"/>
    <s v="Dolomite DS19 PO"/>
    <x v="9"/>
    <s v="300020986"/>
    <n v="0.625"/>
    <m/>
    <n v="5"/>
    <n v="5"/>
    <n v="5"/>
    <n v="12.000000000000002"/>
    <n v="17"/>
    <n v="24.000000000000004"/>
    <n v="23.000000000000004"/>
    <n v="23.000000000000004"/>
    <n v="23.000000000000004"/>
    <n v="23.000000000000004"/>
    <n v="24.000000000000004"/>
    <n v="24.000000000000004"/>
  </r>
  <r>
    <x v="98"/>
    <s v="Dolomite DS19 PO 25:PA:H4:H:1600"/>
    <s v="Packaged Product"/>
    <s v="C003 - Dolomite"/>
    <s v="SPC0213 - Dolomite Flour"/>
    <s v="AF43 - Dolomite Flour"/>
    <s v="Dolomite DS19 PO"/>
    <x v="9"/>
    <s v="300020993"/>
    <n v="40"/>
    <m/>
    <n v="320"/>
    <n v="320"/>
    <n v="320"/>
    <n v="768.00000000000011"/>
    <n v="1088"/>
    <n v="1536.0000000000002"/>
    <n v="1472.0000000000002"/>
    <n v="1472.0000000000002"/>
    <n v="1472.0000000000002"/>
    <n v="1472.0000000000002"/>
    <n v="1536.0000000000002"/>
    <n v="1536.0000000000002"/>
  </r>
  <r>
    <x v="98"/>
    <s v="Dolomite DS19 PO 25:PA:H4:H:1600"/>
    <s v="Packaged Product"/>
    <s v="C003 - Dolomite"/>
    <s v="SPC0213 - Dolomite Flour"/>
    <s v="AF43 - Dolomite Flour"/>
    <s v="Dolomite DS19 PO"/>
    <x v="9"/>
    <s v="600003822"/>
    <n v="1"/>
    <m/>
    <n v="8"/>
    <n v="8"/>
    <n v="8"/>
    <n v="19.200000000000003"/>
    <n v="27.200000000000003"/>
    <n v="38.400000000000006"/>
    <n v="36.800000000000004"/>
    <n v="36.800000000000004"/>
    <n v="36.800000000000004"/>
    <n v="36.800000000000004"/>
    <n v="38.400000000000006"/>
    <n v="38.400000000000006"/>
  </r>
  <r>
    <x v="99"/>
    <s v="Dolomite DS19 PO 1000:B4S:H4:NB:1000"/>
    <s v="Packaged Product"/>
    <s v="C003 - Dolomite"/>
    <s v="SPC0213 - Dolomite Flour"/>
    <s v="AF43 - Dolomite Flour"/>
    <s v="Dolomite DS19 PO"/>
    <x v="0"/>
    <n v="13.833333333333334"/>
    <n v="17.163813854792213"/>
    <m/>
    <n v="9.7285047015595492"/>
    <n v="14.359701111228237"/>
    <n v="13.049952274888453"/>
    <n v="23.614515810600469"/>
    <n v="12.973946783085152"/>
    <n v="4.8660594675837885"/>
    <n v="12.330026652532492"/>
    <n v="11.995165678935541"/>
    <n v="25.761973444273217"/>
    <n v="25.761973444273217"/>
    <n v="25.761973444273217"/>
    <n v="25.761973444273217"/>
  </r>
  <r>
    <x v="99"/>
    <s v="Dolomite DS19 PO 1000:B4S:H4:NB:1000"/>
    <s v="Packaged Product"/>
    <s v="C003 - Dolomite"/>
    <s v="SPC0213 - Dolomite Flour"/>
    <s v="AF43 - Dolomite Flour"/>
    <s v="Dolomite DS19 PO"/>
    <x v="2"/>
    <m/>
    <m/>
    <m/>
    <n v="9.7285047015595492"/>
    <n v="14.359701111228237"/>
    <n v="13.049952274888453"/>
    <n v="23.614515810600469"/>
    <n v="12.973946783085152"/>
    <n v="4.8660594675837885"/>
    <n v="12.330026652532492"/>
    <n v="11.995165678935541"/>
    <n v="25.761973444273217"/>
    <n v="25.761973444273217"/>
    <n v="25.761973444273217"/>
    <n v="25.761973444273217"/>
  </r>
  <r>
    <x v="99"/>
    <s v="Dolomite DS19 PO 1000:B4S:H4:NB:1000"/>
    <s v="Packaged Product"/>
    <s v="C003 - Dolomite"/>
    <s v="SPC0213 - Dolomite Flour"/>
    <s v="AF43 - Dolomite Flour"/>
    <s v="Dolomite DS19 PO"/>
    <x v="3"/>
    <m/>
    <m/>
    <n v="24"/>
    <n v="24.271495298440449"/>
    <n v="24.911794187212212"/>
    <n v="24.861841912323762"/>
    <n v="24.247326101723292"/>
    <n v="24.273379318638142"/>
    <n v="24.407319851054353"/>
    <n v="24.077293198521861"/>
    <n v="24.082127519586322"/>
    <n v="24.320154075313106"/>
    <n v="24.558180631039889"/>
    <n v="24.796207186766672"/>
    <n v="24.034233742493456"/>
  </r>
  <r>
    <x v="99"/>
    <s v="Dolomite DS19 PO 1000:B4S:H4:NB:1000"/>
    <s v="Packaged Product"/>
    <s v="C003 - Dolomite"/>
    <s v="SPC0213 - Dolomite Flour"/>
    <s v="AF43 - Dolomite Flour"/>
    <s v="Dolomite DS19 PO"/>
    <x v="4"/>
    <n v="24"/>
    <n v="1.398290624860109"/>
    <m/>
    <n v="24"/>
    <n v="24"/>
    <n v="24"/>
    <n v="24"/>
    <n v="24"/>
    <n v="24"/>
    <n v="24"/>
    <n v="24"/>
    <n v="24"/>
    <n v="24"/>
    <n v="24"/>
    <n v="24"/>
  </r>
  <r>
    <x v="99"/>
    <s v="Dolomite DS19 PO 1000:B4S:H4:NB:1000"/>
    <s v="Packaged Product"/>
    <s v="C003 - Dolomite"/>
    <s v="SPC0213 - Dolomite Flour"/>
    <s v="AF43 - Dolomite Flour"/>
    <s v="Dolomite DS19 PO"/>
    <x v="7"/>
    <n v="1"/>
    <m/>
    <m/>
    <n v="10"/>
    <n v="15"/>
    <n v="13"/>
    <n v="23"/>
    <n v="13"/>
    <n v="5"/>
    <n v="12"/>
    <n v="12"/>
    <n v="26"/>
    <n v="26"/>
    <n v="26"/>
    <n v="25"/>
  </r>
  <r>
    <x v="99"/>
    <s v="Dolomite DS19 PO 1000:B4S:H4:NB:1000"/>
    <s v="Packaged Product"/>
    <s v="C003 - Dolomite"/>
    <s v="SPC0213 - Dolomite Flour"/>
    <s v="AF43 - Dolomite Flour"/>
    <s v="Dolomite DS19 PO"/>
    <x v="8"/>
    <s v="PBA11"/>
    <n v="5"/>
    <m/>
    <n v="2"/>
    <n v="3"/>
    <n v="2.6"/>
    <n v="4.5999999999999996"/>
    <n v="2.6"/>
    <n v="1"/>
    <n v="2.4"/>
    <n v="2.4"/>
    <n v="5.2"/>
    <n v="5.2"/>
    <n v="5.2"/>
    <n v="5"/>
  </r>
  <r>
    <x v="99"/>
    <s v="Dolomite DS19 PO 1000:B4S:H4:NB:1000"/>
    <s v="Packaged Product"/>
    <s v="C003 - Dolomite"/>
    <s v="SPC0213 - Dolomite Flour"/>
    <s v="AF43 - Dolomite Flour"/>
    <s v="Dolomite DS19 PO"/>
    <x v="9"/>
    <s v="300020946"/>
    <n v="1"/>
    <m/>
    <n v="10"/>
    <n v="15"/>
    <n v="13"/>
    <n v="23"/>
    <n v="13"/>
    <n v="5"/>
    <n v="12"/>
    <n v="12"/>
    <n v="26"/>
    <n v="26"/>
    <n v="26"/>
    <n v="25"/>
  </r>
  <r>
    <x v="99"/>
    <s v="Dolomite DS19 PO 1000:B4S:H4:NB:1000"/>
    <s v="Packaged Product"/>
    <s v="C003 - Dolomite"/>
    <s v="SPC0213 - Dolomite Flour"/>
    <s v="AF43 - Dolomite Flour"/>
    <s v="Dolomite DS19 PO"/>
    <x v="9"/>
    <s v="300020978"/>
    <n v="1"/>
    <m/>
    <n v="10"/>
    <n v="15"/>
    <n v="13"/>
    <n v="23"/>
    <n v="13"/>
    <n v="5"/>
    <n v="12"/>
    <n v="12"/>
    <n v="26"/>
    <n v="26"/>
    <n v="26"/>
    <n v="25"/>
  </r>
  <r>
    <x v="99"/>
    <s v="Dolomite DS19 PO 1000:B4S:H4:NB:1000"/>
    <s v="Packaged Product"/>
    <s v="C003 - Dolomite"/>
    <s v="SPC0213 - Dolomite Flour"/>
    <s v="AF43 - Dolomite Flour"/>
    <s v="Dolomite DS19 PO"/>
    <x v="9"/>
    <s v="600003822"/>
    <n v="1"/>
    <m/>
    <n v="10"/>
    <n v="15"/>
    <n v="13"/>
    <n v="23"/>
    <n v="13"/>
    <n v="5"/>
    <n v="12"/>
    <n v="12"/>
    <n v="26"/>
    <n v="26"/>
    <n v="26"/>
    <n v="25"/>
  </r>
  <r>
    <x v="100"/>
    <s v="Dolomite DS19 PO 1000:B4S:NO:NB:1000"/>
    <s v="Packaged Product"/>
    <s v="C003 - Dolomite"/>
    <s v="SPC0213 - Dolomite Flour"/>
    <s v="AF43 - Dolomite Flour"/>
    <s v="Dolomite DS19 PO"/>
    <x v="2"/>
    <m/>
    <m/>
    <m/>
    <n v="0"/>
    <n v="0"/>
    <n v="0"/>
    <n v="0"/>
    <n v="0"/>
    <n v="0"/>
    <n v="0"/>
    <n v="0"/>
    <n v="0"/>
    <n v="0"/>
    <n v="0"/>
    <n v="0"/>
  </r>
  <r>
    <x v="100"/>
    <s v="Dolomite DS19 PO 1000:B4S:NO:NB:1000"/>
    <s v="Packaged Product"/>
    <s v="C003 - Dolomite"/>
    <s v="SPC0213 - Dolomite Flour"/>
    <s v="AF43 - Dolomite Flour"/>
    <s v="Dolomite DS19 PO"/>
    <x v="3"/>
    <m/>
    <m/>
    <n v="0"/>
    <n v="0"/>
    <n v="0"/>
    <n v="0"/>
    <n v="0"/>
    <n v="0"/>
    <n v="0"/>
    <n v="0"/>
    <n v="0"/>
    <n v="0"/>
    <n v="0"/>
    <n v="0"/>
    <n v="0"/>
  </r>
  <r>
    <x v="100"/>
    <s v="Dolomite DS19 PO 1000:B4S:NO:NB:1000"/>
    <s v="Packaged Product"/>
    <s v="C003 - Dolomite"/>
    <s v="SPC0213 - Dolomite Flour"/>
    <s v="AF43 - Dolomite Flour"/>
    <s v="Dolomite DS19 PO"/>
    <x v="4"/>
    <n v="0"/>
    <n v="0"/>
    <m/>
    <n v="0"/>
    <n v="0"/>
    <n v="0"/>
    <n v="0"/>
    <n v="0"/>
    <n v="0"/>
    <n v="0"/>
    <n v="0"/>
    <n v="0"/>
    <n v="0"/>
    <n v="0"/>
    <n v="0"/>
  </r>
  <r>
    <x v="100"/>
    <s v="Dolomite DS19 PO 1000:B4S:NO:NB:1000"/>
    <s v="Packaged Product"/>
    <s v="C003 - Dolomite"/>
    <s v="SPC0213 - Dolomite Flour"/>
    <s v="AF43 - Dolomite Flour"/>
    <s v="Dolomite DS19 PO"/>
    <x v="5"/>
    <n v="1"/>
    <m/>
    <m/>
    <m/>
    <n v="0"/>
    <n v="0"/>
    <n v="0"/>
    <n v="0"/>
    <n v="0"/>
    <n v="0"/>
    <n v="0"/>
    <n v="0"/>
    <n v="0"/>
    <n v="0"/>
    <n v="0"/>
  </r>
  <r>
    <x v="100"/>
    <s v="Dolomite DS19 PO 1000:B4S:NO:NB:1000"/>
    <s v="Packaged Product"/>
    <s v="C003 - Dolomite"/>
    <s v="SPC0213 - Dolomite Flour"/>
    <s v="AF43 - Dolomite Flour"/>
    <s v="Dolomite DS19 PO"/>
    <x v="6"/>
    <n v="1"/>
    <m/>
    <m/>
    <n v="0"/>
    <n v="0"/>
    <n v="0"/>
    <n v="0"/>
    <n v="0"/>
    <n v="0"/>
    <n v="0"/>
    <n v="0"/>
    <n v="0"/>
    <n v="0"/>
    <n v="0"/>
    <m/>
  </r>
  <r>
    <x v="101"/>
    <s v="Ca-Carb I150 PO"/>
    <s v="Bulk Product"/>
    <s v="C002 - Limestone"/>
    <s v="SPC0205 - Limestone"/>
    <s v="BK29 - Limestone Flour Coarse"/>
    <s v="Limestone 150 PO"/>
    <x v="0"/>
    <n v="3158.2825000000007"/>
    <n v="3443.5088866142942"/>
    <m/>
    <n v="3733.1568461755164"/>
    <n v="4089.6638515847762"/>
    <n v="3056.0402176459179"/>
    <n v="2790.3020710099418"/>
    <n v="4070.978566846341"/>
    <n v="3501.9620488030946"/>
    <n v="3374.5379362566341"/>
    <n v="2827.5695828011317"/>
    <n v="3501.8841086963339"/>
    <n v="3482.8579253082871"/>
    <n v="3520.5160943783812"/>
    <n v="3372.6373898651823"/>
  </r>
  <r>
    <x v="101"/>
    <s v="Ca-Carb I150 PO"/>
    <s v="Bulk Product"/>
    <s v="C002 - Limestone"/>
    <s v="SPC0205 - Limestone"/>
    <s v="BK29 - Limestone Flour Coarse"/>
    <s v="Limestone 150 PO"/>
    <x v="1"/>
    <s v="600004441"/>
    <m/>
    <m/>
    <n v="118.8"/>
    <n v="139.19999999999999"/>
    <n v="120"/>
    <n v="154.79999999999998"/>
    <n v="117.6"/>
    <n v="160.79999999999998"/>
    <n v="32.4"/>
    <n v="32.4"/>
    <n v="38.4"/>
    <n v="36"/>
    <n v="40.799999999999997"/>
    <n v="27.599999999999998"/>
  </r>
  <r>
    <x v="101"/>
    <s v="Ca-Carb I150 PO"/>
    <s v="Bulk Product"/>
    <s v="C002 - Limestone"/>
    <s v="SPC0205 - Limestone"/>
    <s v="BK29 - Limestone Flour Coarse"/>
    <s v="Limestone 150 PO"/>
    <x v="1"/>
    <s v="600004443"/>
    <m/>
    <m/>
    <n v="132"/>
    <n v="64"/>
    <n v="64"/>
    <n v="79"/>
    <n v="62"/>
    <n v="77"/>
    <n v="24"/>
    <n v="26"/>
    <n v="28"/>
    <n v="27"/>
    <n v="28"/>
    <n v="26"/>
  </r>
  <r>
    <x v="101"/>
    <s v="Ca-Carb I150 PO"/>
    <s v="Bulk Product"/>
    <s v="C002 - Limestone"/>
    <s v="SPC0205 - Limestone"/>
    <s v="BK29 - Limestone Flour Coarse"/>
    <s v="Limestone 150 PO"/>
    <x v="1"/>
    <s v="600014639"/>
    <m/>
    <m/>
    <n v="0"/>
    <n v="0"/>
    <n v="43.2"/>
    <n v="66.400000000000006"/>
    <n v="64.400000000000006"/>
    <n v="41.2"/>
    <n v="41.2"/>
    <n v="41.2"/>
    <n v="41.2"/>
    <n v="41.2"/>
    <n v="41.2"/>
    <n v="41.2"/>
  </r>
  <r>
    <x v="101"/>
    <s v="Ca-Carb I150 PO"/>
    <s v="Bulk Product"/>
    <s v="C002 - Limestone"/>
    <s v="SPC0205 - Limestone"/>
    <s v="BK29 - Limestone Flour Coarse"/>
    <s v="Limestone 150 PO"/>
    <x v="2"/>
    <m/>
    <m/>
    <m/>
    <n v="3983.9568461755166"/>
    <n v="4292.8638515847761"/>
    <n v="3283.2402176459177"/>
    <n v="3090.502071009942"/>
    <n v="4314.978566846341"/>
    <n v="3780.9620488030946"/>
    <n v="3472.137936256634"/>
    <n v="2927.1695828011316"/>
    <n v="3609.4841086963338"/>
    <n v="3587.0579253082869"/>
    <n v="3630.5160943783812"/>
    <n v="3467.437389865182"/>
  </r>
  <r>
    <x v="101"/>
    <s v="Ca-Carb I150 PO"/>
    <s v="Bulk Product"/>
    <s v="C002 - Limestone"/>
    <s v="SPC0205 - Limestone"/>
    <s v="BK29 - Limestone Flour Coarse"/>
    <s v="Limestone 150 PO"/>
    <x v="3"/>
    <m/>
    <m/>
    <n v="1164.2090000000001"/>
    <n v="774.25215382448368"/>
    <n v="773.38830223970763"/>
    <n v="774.14808459378992"/>
    <n v="773.64601358384789"/>
    <n v="773.66744673750691"/>
    <n v="773.7053979344123"/>
    <n v="773.56746167777828"/>
    <n v="773.3978788766467"/>
    <n v="773.91377018031289"/>
    <n v="773.85584487202595"/>
    <n v="773.33975049364471"/>
    <n v="773.9023606284627"/>
  </r>
  <r>
    <x v="101"/>
    <s v="Ca-Carb I150 PO"/>
    <s v="Bulk Product"/>
    <s v="C002 - Limestone"/>
    <s v="SPC0205 - Limestone"/>
    <s v="BK29 - Limestone Flour Coarse"/>
    <s v="Limestone 150 PO"/>
    <x v="4"/>
    <n v="773.27809364383654"/>
    <n v="0.21361122518679079"/>
    <m/>
    <n v="773.27809364383654"/>
    <n v="773.27809364383654"/>
    <n v="773.27809364383654"/>
    <n v="773.27809364383654"/>
    <n v="773.27809364383654"/>
    <n v="773.27809364383654"/>
    <n v="773.27809364383654"/>
    <n v="773.27809364383654"/>
    <n v="773.27809364383654"/>
    <n v="773.27809364383654"/>
    <n v="773.27809364383654"/>
    <n v="773.27809364383654"/>
  </r>
  <r>
    <x v="101"/>
    <s v="Ca-Carb I150 PO"/>
    <s v="Bulk Product"/>
    <s v="C002 - Limestone"/>
    <s v="SPC0205 - Limestone"/>
    <s v="BK29 - Limestone Flour Coarse"/>
    <s v="Limestone 150 PO"/>
    <x v="7"/>
    <n v="1"/>
    <m/>
    <m/>
    <n v="3594"/>
    <n v="4292"/>
    <n v="3284"/>
    <n v="3090"/>
    <n v="4315"/>
    <n v="3781"/>
    <n v="3472"/>
    <n v="2927"/>
    <n v="3610"/>
    <n v="3587"/>
    <n v="3630"/>
    <n v="3468"/>
  </r>
  <r>
    <x v="101"/>
    <s v="Ca-Carb I150 PO"/>
    <s v="Bulk Product"/>
    <s v="C002 - Limestone"/>
    <s v="SPC0205 - Limestone"/>
    <s v="BK29 - Limestone Flour Coarse"/>
    <s v="Limestone 150 PO"/>
    <x v="8"/>
    <s v="PML06"/>
    <n v="27"/>
    <m/>
    <n v="133.11111111111111"/>
    <n v="158.96296296296296"/>
    <n v="121.62962962962963"/>
    <n v="114.44444444444444"/>
    <n v="159.81481481481481"/>
    <n v="140.03703703703704"/>
    <n v="128.59259259259258"/>
    <n v="108.4074074074074"/>
    <n v="133.7037037037037"/>
    <n v="132.85185185185185"/>
    <n v="134.44444444444446"/>
    <n v="128.44444444444446"/>
  </r>
  <r>
    <x v="101"/>
    <s v="Ca-Carb I150 PO"/>
    <s v="Bulk Product"/>
    <s v="C002 - Limestone"/>
    <s v="SPC0205 - Limestone"/>
    <s v="BK29 - Limestone Flour Coarse"/>
    <s v="Limestone 150 PO"/>
    <x v="9"/>
    <s v="150000495"/>
    <n v="0.11799999999999999"/>
    <m/>
    <n v="424.09199999999998"/>
    <n v="506.45599999999996"/>
    <n v="387.512"/>
    <n v="364.62"/>
    <n v="509.16999999999996"/>
    <n v="446.15799999999996"/>
    <n v="409.69599999999997"/>
    <n v="345.38599999999997"/>
    <n v="425.97999999999996"/>
    <n v="423.26599999999996"/>
    <n v="428.34"/>
    <n v="409.22399999999999"/>
  </r>
  <r>
    <x v="101"/>
    <s v="Ca-Carb I150 PO"/>
    <s v="Bulk Product"/>
    <s v="C002 - Limestone"/>
    <s v="SPC0205 - Limestone"/>
    <s v="BK29 - Limestone Flour Coarse"/>
    <s v="Limestone 150 PO"/>
    <x v="9"/>
    <s v="500000932"/>
    <n v="1.0640000000000001"/>
    <m/>
    <n v="3824.0160000000001"/>
    <n v="4566.6880000000001"/>
    <n v="3494.1760000000004"/>
    <n v="3287.76"/>
    <n v="4591.16"/>
    <n v="4022.9840000000004"/>
    <n v="3694.2080000000001"/>
    <n v="3114.328"/>
    <n v="3841.0400000000004"/>
    <n v="3816.5680000000002"/>
    <n v="3862.32"/>
    <n v="3689.9520000000002"/>
  </r>
  <r>
    <x v="102"/>
    <s v="Ca-Carb I150 PO 25:PA:H4:H:1200"/>
    <s v="Packaged Product"/>
    <s v="C002 - Limestone"/>
    <s v="SPC0205 - Limestone"/>
    <s v="BK29 - Limestone Flour Coarse"/>
    <s v="Limestone 150 PO"/>
    <x v="0"/>
    <n v="55.300000000000004"/>
    <n v="79.677108859968442"/>
    <m/>
    <n v="55.95803850621688"/>
    <n v="138.74737720561023"/>
    <n v="120.38403841053518"/>
    <n v="154.97076051839511"/>
    <n v="117.89002329785276"/>
    <n v="159.74390494508847"/>
    <n v="33.384537728406379"/>
    <n v="32.440932868588725"/>
    <n v="38.142638040924382"/>
    <n v="36.311259243034812"/>
    <n v="40.517202224287033"/>
    <n v="27.634593330681497"/>
  </r>
  <r>
    <x v="102"/>
    <s v="Ca-Carb I150 PO 25:PA:H4:H:1200"/>
    <s v="Packaged Product"/>
    <s v="C002 - Limestone"/>
    <s v="SPC0205 - Limestone"/>
    <s v="BK29 - Limestone Flour Coarse"/>
    <s v="Limestone 150 PO"/>
    <x v="2"/>
    <m/>
    <m/>
    <m/>
    <n v="55.95803850621688"/>
    <n v="138.74737720561023"/>
    <n v="120.38403841053518"/>
    <n v="154.97076051839511"/>
    <n v="117.89002329785276"/>
    <n v="159.74390494508847"/>
    <n v="33.384537728406379"/>
    <n v="32.440932868588725"/>
    <n v="38.142638040924382"/>
    <n v="36.311259243034812"/>
    <n v="40.517202224287033"/>
    <n v="27.634593330681497"/>
  </r>
  <r>
    <x v="102"/>
    <s v="Ca-Carb I150 PO 25:PA:H4:H:1200"/>
    <s v="Packaged Product"/>
    <s v="C002 - Limestone"/>
    <s v="SPC0205 - Limestone"/>
    <s v="BK29 - Limestone Flour Coarse"/>
    <s v="Limestone 150 PO"/>
    <x v="3"/>
    <m/>
    <m/>
    <n v="9.6"/>
    <n v="72.441961493783111"/>
    <n v="72.894584288172865"/>
    <n v="72.510545877637682"/>
    <n v="72.339785359242555"/>
    <n v="72.049762061389785"/>
    <n v="73.105857116301294"/>
    <n v="72.121319387894914"/>
    <n v="72.080386519306188"/>
    <n v="72.337748478381798"/>
    <n v="72.026489235346986"/>
    <n v="72.309287011059951"/>
    <n v="72.274693680378448"/>
  </r>
  <r>
    <x v="102"/>
    <s v="Ca-Carb I150 PO 25:PA:H4:H:1200"/>
    <s v="Packaged Product"/>
    <s v="C002 - Limestone"/>
    <s v="SPC0205 - Limestone"/>
    <s v="BK29 - Limestone Flour Coarse"/>
    <s v="Limestone 150 PO"/>
    <x v="4"/>
    <n v="72"/>
    <n v="0.90364724611857006"/>
    <m/>
    <n v="72"/>
    <n v="72"/>
    <n v="72"/>
    <n v="72"/>
    <n v="72"/>
    <n v="72"/>
    <n v="72"/>
    <n v="72"/>
    <n v="72"/>
    <n v="72"/>
    <n v="72"/>
    <n v="72"/>
  </r>
  <r>
    <x v="102"/>
    <s v="Ca-Carb I150 PO 25:PA:H4:H:1200"/>
    <s v="Packaged Product"/>
    <s v="C002 - Limestone"/>
    <s v="SPC0205 - Limestone"/>
    <s v="BK29 - Limestone Flour Coarse"/>
    <s v="Limestone 150 PO"/>
    <x v="7"/>
    <n v="1.2"/>
    <m/>
    <m/>
    <n v="118.8"/>
    <n v="139.19999999999999"/>
    <n v="120"/>
    <n v="154.79999999999998"/>
    <n v="117.6"/>
    <n v="160.79999999999998"/>
    <n v="32.4"/>
    <n v="32.4"/>
    <n v="38.4"/>
    <n v="36"/>
    <n v="40.799999999999997"/>
    <n v="27.599999999999998"/>
  </r>
  <r>
    <x v="102"/>
    <s v="Ca-Carb I150 PO 25:PA:H4:H:1200"/>
    <s v="Packaged Product"/>
    <s v="C002 - Limestone"/>
    <s v="SPC0205 - Limestone"/>
    <s v="BK29 - Limestone Flour Coarse"/>
    <s v="Limestone 150 PO"/>
    <x v="8"/>
    <s v="PBA07"/>
    <n v="6"/>
    <m/>
    <n v="19.8"/>
    <n v="23.2"/>
    <n v="20"/>
    <n v="25.799999999999997"/>
    <n v="19.599999999999998"/>
    <n v="26.799999999999997"/>
    <n v="5.3999999999999995"/>
    <n v="5.3999999999999995"/>
    <n v="6.3999999999999995"/>
    <n v="6"/>
    <n v="6.8"/>
    <n v="4.5999999999999996"/>
  </r>
  <r>
    <x v="102"/>
    <s v="Ca-Carb I150 PO 25:PA:H4:H:1200"/>
    <s v="Packaged Product"/>
    <s v="C002 - Limestone"/>
    <s v="SPC0205 - Limestone"/>
    <s v="BK29 - Limestone Flour Coarse"/>
    <s v="Limestone 150 PO"/>
    <x v="9"/>
    <s v="300020983"/>
    <n v="0.83333333333333337"/>
    <m/>
    <n v="99"/>
    <n v="116"/>
    <n v="100"/>
    <n v="129"/>
    <n v="98"/>
    <n v="134"/>
    <n v="27"/>
    <n v="27"/>
    <n v="32"/>
    <n v="30"/>
    <n v="34"/>
    <n v="23"/>
  </r>
  <r>
    <x v="102"/>
    <s v="Ca-Carb I150 PO 25:PA:H4:H:1200"/>
    <s v="Packaged Product"/>
    <s v="C002 - Limestone"/>
    <s v="SPC0205 - Limestone"/>
    <s v="BK29 - Limestone Flour Coarse"/>
    <s v="Limestone 150 PO"/>
    <x v="9"/>
    <s v="300020985"/>
    <n v="8.3333333333333343E-2"/>
    <m/>
    <n v="9.9"/>
    <n v="11.6"/>
    <n v="10.000000000000002"/>
    <n v="12.9"/>
    <n v="9.8000000000000007"/>
    <n v="13.4"/>
    <n v="2.7"/>
    <n v="2.7"/>
    <n v="3.2"/>
    <n v="3.0000000000000004"/>
    <n v="3.4000000000000004"/>
    <n v="2.3000000000000003"/>
  </r>
  <r>
    <x v="102"/>
    <s v="Ca-Carb I150 PO 25:PA:H4:H:1200"/>
    <s v="Packaged Product"/>
    <s v="C002 - Limestone"/>
    <s v="SPC0205 - Limestone"/>
    <s v="BK29 - Limestone Flour Coarse"/>
    <s v="Limestone 150 PO"/>
    <x v="9"/>
    <s v="300020986"/>
    <n v="0.83333333333333337"/>
    <m/>
    <n v="99"/>
    <n v="116"/>
    <n v="100"/>
    <n v="129"/>
    <n v="98"/>
    <n v="134"/>
    <n v="27"/>
    <n v="27"/>
    <n v="32"/>
    <n v="30"/>
    <n v="34"/>
    <n v="23"/>
  </r>
  <r>
    <x v="102"/>
    <s v="Ca-Carb I150 PO 25:PA:H4:H:1200"/>
    <s v="Packaged Product"/>
    <s v="C002 - Limestone"/>
    <s v="SPC0205 - Limestone"/>
    <s v="BK29 - Limestone Flour Coarse"/>
    <s v="Limestone 150 PO"/>
    <x v="9"/>
    <s v="300020987"/>
    <n v="40"/>
    <m/>
    <n v="4752"/>
    <n v="5568"/>
    <n v="4800"/>
    <n v="6191.9999999999991"/>
    <n v="4704"/>
    <n v="6431.9999999999991"/>
    <n v="1296"/>
    <n v="1296"/>
    <n v="1536"/>
    <n v="1440"/>
    <n v="1632"/>
    <n v="1104"/>
  </r>
  <r>
    <x v="102"/>
    <s v="Ca-Carb I150 PO 25:PA:H4:H:1200"/>
    <s v="Packaged Product"/>
    <s v="C002 - Limestone"/>
    <s v="SPC0205 - Limestone"/>
    <s v="BK29 - Limestone Flour Coarse"/>
    <s v="Limestone 150 PO"/>
    <x v="9"/>
    <s v="600004440"/>
    <n v="1"/>
    <m/>
    <n v="118.8"/>
    <n v="139.19999999999999"/>
    <n v="120"/>
    <n v="154.79999999999998"/>
    <n v="117.6"/>
    <n v="160.79999999999998"/>
    <n v="32.4"/>
    <n v="32.4"/>
    <n v="38.4"/>
    <n v="36"/>
    <n v="40.799999999999997"/>
    <n v="27.599999999999998"/>
  </r>
  <r>
    <x v="103"/>
    <s v="Ca-Carb I150 PO 1000:B4S:H4:NB:1000"/>
    <s v="Packaged Product"/>
    <s v="C002 - Limestone"/>
    <s v="SPC0205 - Limestone"/>
    <s v="BK29 - Limestone Flour Coarse"/>
    <s v="Limestone 150 PO"/>
    <x v="0"/>
    <n v="22.25"/>
    <n v="45.063678718223855"/>
    <m/>
    <n v="35.158167776736256"/>
    <n v="63.974491512456723"/>
    <n v="64.353902206527806"/>
    <n v="79.411340501566173"/>
    <n v="61.893248414259311"/>
    <n v="76.997444487365485"/>
    <n v="23.329034255643041"/>
    <n v="26.099369532842399"/>
    <n v="27.948311941509406"/>
    <n v="27.484219848476958"/>
    <n v="27.941866217995063"/>
    <n v="26.17274792330765"/>
  </r>
  <r>
    <x v="103"/>
    <s v="Ca-Carb I150 PO 1000:B4S:H4:NB:1000"/>
    <s v="Packaged Product"/>
    <s v="C002 - Limestone"/>
    <s v="SPC0205 - Limestone"/>
    <s v="BK29 - Limestone Flour Coarse"/>
    <s v="Limestone 150 PO"/>
    <x v="2"/>
    <m/>
    <m/>
    <m/>
    <n v="35.158167776736256"/>
    <n v="63.974491512456723"/>
    <n v="64.353902206527806"/>
    <n v="79.411340501566173"/>
    <n v="61.893248414259311"/>
    <n v="76.997444487365485"/>
    <n v="23.329034255643041"/>
    <n v="26.099369532842399"/>
    <n v="27.948311941509406"/>
    <n v="27.484219848476958"/>
    <n v="27.941866217995063"/>
    <n v="26.17274792330765"/>
  </r>
  <r>
    <x v="103"/>
    <s v="Ca-Carb I150 PO 1000:B4S:H4:NB:1000"/>
    <s v="Packaged Product"/>
    <s v="C002 - Limestone"/>
    <s v="SPC0205 - Limestone"/>
    <s v="BK29 - Limestone Flour Coarse"/>
    <s v="Limestone 150 PO"/>
    <x v="3"/>
    <m/>
    <m/>
    <n v="24"/>
    <n v="120.84183222326374"/>
    <n v="120.86734071080701"/>
    <n v="120.51343850427921"/>
    <n v="120.10209800271303"/>
    <n v="120.20884958845372"/>
    <n v="120.21140510108823"/>
    <n v="120.88237084544519"/>
    <n v="120.78300131260279"/>
    <n v="120.83468937109339"/>
    <n v="120.35046952261644"/>
    <n v="120.40860330462138"/>
    <n v="120.23585538131373"/>
  </r>
  <r>
    <x v="103"/>
    <s v="Ca-Carb I150 PO 1000:B4S:H4:NB:1000"/>
    <s v="Packaged Product"/>
    <s v="C002 - Limestone"/>
    <s v="SPC0205 - Limestone"/>
    <s v="BK29 - Limestone Flour Coarse"/>
    <s v="Limestone 150 PO"/>
    <x v="4"/>
    <n v="120"/>
    <n v="2.6628984453386786"/>
    <m/>
    <n v="120"/>
    <n v="120"/>
    <n v="120"/>
    <n v="120"/>
    <n v="120"/>
    <n v="120"/>
    <n v="120"/>
    <n v="120"/>
    <n v="120"/>
    <n v="120"/>
    <n v="120"/>
    <n v="120"/>
  </r>
  <r>
    <x v="103"/>
    <s v="Ca-Carb I150 PO 1000:B4S:H4:NB:1000"/>
    <s v="Packaged Product"/>
    <s v="C002 - Limestone"/>
    <s v="SPC0205 - Limestone"/>
    <s v="BK29 - Limestone Flour Coarse"/>
    <s v="Limestone 150 PO"/>
    <x v="7"/>
    <n v="1"/>
    <m/>
    <m/>
    <n v="132"/>
    <n v="64"/>
    <n v="64"/>
    <n v="79"/>
    <n v="62"/>
    <n v="77"/>
    <n v="24"/>
    <n v="26"/>
    <n v="28"/>
    <n v="27"/>
    <n v="28"/>
    <n v="26"/>
  </r>
  <r>
    <x v="103"/>
    <s v="Ca-Carb I150 PO 1000:B4S:H4:NB:1000"/>
    <s v="Packaged Product"/>
    <s v="C002 - Limestone"/>
    <s v="SPC0205 - Limestone"/>
    <s v="BK29 - Limestone Flour Coarse"/>
    <s v="Limestone 150 PO"/>
    <x v="8"/>
    <s v="PBA11"/>
    <n v="5"/>
    <m/>
    <n v="26.4"/>
    <n v="12.8"/>
    <n v="12.8"/>
    <n v="15.8"/>
    <n v="12.4"/>
    <n v="15.4"/>
    <n v="4.8"/>
    <n v="5.2"/>
    <n v="5.6"/>
    <n v="5.4"/>
    <n v="5.6"/>
    <n v="5.2"/>
  </r>
  <r>
    <x v="103"/>
    <s v="Ca-Carb I150 PO 1000:B4S:H4:NB:1000"/>
    <s v="Packaged Product"/>
    <s v="C002 - Limestone"/>
    <s v="SPC0205 - Limestone"/>
    <s v="BK29 - Limestone Flour Coarse"/>
    <s v="Limestone 150 PO"/>
    <x v="9"/>
    <s v="300020946"/>
    <n v="1"/>
    <m/>
    <n v="132"/>
    <n v="64"/>
    <n v="64"/>
    <n v="79"/>
    <n v="62"/>
    <n v="77"/>
    <n v="24"/>
    <n v="26"/>
    <n v="28"/>
    <n v="27"/>
    <n v="28"/>
    <n v="26"/>
  </r>
  <r>
    <x v="103"/>
    <s v="Ca-Carb I150 PO 1000:B4S:H4:NB:1000"/>
    <s v="Packaged Product"/>
    <s v="C002 - Limestone"/>
    <s v="SPC0205 - Limestone"/>
    <s v="BK29 - Limestone Flour Coarse"/>
    <s v="Limestone 150 PO"/>
    <x v="9"/>
    <s v="300020979"/>
    <n v="1"/>
    <m/>
    <n v="132"/>
    <n v="64"/>
    <n v="64"/>
    <n v="79"/>
    <n v="62"/>
    <n v="77"/>
    <n v="24"/>
    <n v="26"/>
    <n v="28"/>
    <n v="27"/>
    <n v="28"/>
    <n v="26"/>
  </r>
  <r>
    <x v="103"/>
    <s v="Ca-Carb I150 PO 1000:B4S:H4:NB:1000"/>
    <s v="Packaged Product"/>
    <s v="C002 - Limestone"/>
    <s v="SPC0205 - Limestone"/>
    <s v="BK29 - Limestone Flour Coarse"/>
    <s v="Limestone 150 PO"/>
    <x v="9"/>
    <s v="600004440"/>
    <n v="1"/>
    <m/>
    <n v="132"/>
    <n v="64"/>
    <n v="64"/>
    <n v="79"/>
    <n v="62"/>
    <n v="77"/>
    <n v="24"/>
    <n v="26"/>
    <n v="28"/>
    <n v="27"/>
    <n v="28"/>
    <n v="26"/>
  </r>
  <r>
    <x v="104"/>
    <s v="Ca-Carb I150 PO 1000:B4S:NO:NB:1000"/>
    <s v="Packaged Product"/>
    <s v="C002 - Limestone"/>
    <s v="SPC0205 - Limestone"/>
    <s v="BK29 - Limestone Flour Coarse"/>
    <s v="Limestone 150 PO"/>
    <x v="0"/>
    <n v="0"/>
    <n v="0"/>
    <m/>
    <n v="0"/>
    <n v="0"/>
    <n v="0"/>
    <n v="0"/>
    <n v="0"/>
    <n v="0"/>
    <n v="0"/>
    <n v="0"/>
    <n v="0"/>
    <n v="0"/>
    <n v="0"/>
    <n v="0"/>
  </r>
  <r>
    <x v="104"/>
    <s v="Ca-Carb I150 PO 1000:B4S:NO:NB:1000"/>
    <s v="Packaged Product"/>
    <s v="C002 - Limestone"/>
    <s v="SPC0205 - Limestone"/>
    <s v="BK29 - Limestone Flour Coarse"/>
    <s v="Limestone 150 PO"/>
    <x v="2"/>
    <m/>
    <m/>
    <m/>
    <n v="0"/>
    <n v="0"/>
    <n v="0"/>
    <n v="0"/>
    <n v="0"/>
    <n v="0"/>
    <n v="0"/>
    <n v="0"/>
    <n v="0"/>
    <n v="0"/>
    <n v="0"/>
    <n v="0"/>
  </r>
  <r>
    <x v="104"/>
    <s v="Ca-Carb I150 PO 1000:B4S:NO:NB:1000"/>
    <s v="Packaged Product"/>
    <s v="C002 - Limestone"/>
    <s v="SPC0205 - Limestone"/>
    <s v="BK29 - Limestone Flour Coarse"/>
    <s v="Limestone 150 PO"/>
    <x v="3"/>
    <m/>
    <m/>
    <n v="0"/>
    <n v="0"/>
    <n v="0"/>
    <n v="0"/>
    <n v="0"/>
    <n v="0"/>
    <n v="0"/>
    <n v="0"/>
    <n v="0"/>
    <n v="0"/>
    <n v="0"/>
    <n v="0"/>
    <n v="0"/>
  </r>
  <r>
    <x v="104"/>
    <s v="Ca-Carb I150 PO 1000:B4S:NO:NB:1000"/>
    <s v="Packaged Product"/>
    <s v="C002 - Limestone"/>
    <s v="SPC0205 - Limestone"/>
    <s v="BK29 - Limestone Flour Coarse"/>
    <s v="Limestone 150 PO"/>
    <x v="4"/>
    <n v="0"/>
    <n v="0"/>
    <m/>
    <n v="0"/>
    <n v="0"/>
    <n v="0"/>
    <n v="0"/>
    <n v="0"/>
    <n v="0"/>
    <n v="0"/>
    <n v="0"/>
    <n v="0"/>
    <n v="0"/>
    <n v="0"/>
    <n v="0"/>
  </r>
  <r>
    <x v="104"/>
    <s v="Ca-Carb I150 PO 1000:B4S:NO:NB:1000"/>
    <s v="Packaged Product"/>
    <s v="C002 - Limestone"/>
    <s v="SPC0205 - Limestone"/>
    <s v="BK29 - Limestone Flour Coarse"/>
    <s v="Limestone 150 PO"/>
    <x v="5"/>
    <n v="1"/>
    <m/>
    <m/>
    <m/>
    <n v="0"/>
    <n v="0"/>
    <n v="0"/>
    <n v="0"/>
    <n v="0"/>
    <n v="0"/>
    <n v="0"/>
    <n v="0"/>
    <n v="0"/>
    <n v="0"/>
    <n v="0"/>
  </r>
  <r>
    <x v="104"/>
    <s v="Ca-Carb I150 PO 1000:B4S:NO:NB:1000"/>
    <s v="Packaged Product"/>
    <s v="C002 - Limestone"/>
    <s v="SPC0205 - Limestone"/>
    <s v="BK29 - Limestone Flour Coarse"/>
    <s v="Limestone 150 PO"/>
    <x v="6"/>
    <n v="1"/>
    <m/>
    <m/>
    <n v="0"/>
    <n v="0"/>
    <n v="0"/>
    <n v="0"/>
    <n v="0"/>
    <n v="0"/>
    <n v="0"/>
    <n v="0"/>
    <n v="0"/>
    <n v="0"/>
    <n v="0"/>
    <m/>
  </r>
  <r>
    <x v="105"/>
    <s v="Dolomite Clay PO 25:PA:S4:S:1200"/>
    <s v="Packaged Product"/>
    <s v="C003 - Dolomite"/>
    <s v="SPC0213 - Dolomite Flour"/>
    <s v=""/>
    <s v="Dolomite Clay PO"/>
    <x v="2"/>
    <m/>
    <m/>
    <m/>
    <n v="0"/>
    <n v="0"/>
    <n v="0"/>
    <n v="0"/>
    <n v="0"/>
    <n v="0"/>
    <n v="0"/>
    <n v="0"/>
    <n v="0"/>
    <n v="0"/>
    <n v="0"/>
    <n v="0"/>
  </r>
  <r>
    <x v="105"/>
    <s v="Dolomite Clay PO 25:PA:S4:S:1200"/>
    <s v="Packaged Product"/>
    <s v="C003 - Dolomite"/>
    <s v="SPC0213 - Dolomite Flour"/>
    <s v=""/>
    <s v="Dolomite Clay PO"/>
    <x v="3"/>
    <m/>
    <m/>
    <n v="0"/>
    <n v="0"/>
    <n v="0"/>
    <n v="0"/>
    <n v="0"/>
    <n v="0"/>
    <n v="0"/>
    <n v="0"/>
    <n v="0"/>
    <n v="0"/>
    <n v="0"/>
    <n v="0"/>
    <n v="0"/>
  </r>
  <r>
    <x v="105"/>
    <s v="Dolomite Clay PO 25:PA:S4:S:1200"/>
    <s v="Packaged Product"/>
    <s v="C003 - Dolomite"/>
    <s v="SPC0213 - Dolomite Flour"/>
    <s v=""/>
    <s v="Dolomite Clay PO"/>
    <x v="4"/>
    <n v="0"/>
    <n v="0"/>
    <m/>
    <n v="0"/>
    <n v="0"/>
    <n v="0"/>
    <n v="0"/>
    <n v="0"/>
    <n v="0"/>
    <n v="0"/>
    <n v="0"/>
    <n v="0"/>
    <n v="0"/>
    <n v="0"/>
    <n v="0"/>
  </r>
  <r>
    <x v="105"/>
    <s v="Dolomite Clay PO 25:PA:S4:S:1200"/>
    <s v="Packaged Product"/>
    <s v="C003 - Dolomite"/>
    <s v="SPC0213 - Dolomite Flour"/>
    <s v=""/>
    <s v="Dolomite Clay PO"/>
    <x v="5"/>
    <n v="1"/>
    <m/>
    <m/>
    <m/>
    <n v="0"/>
    <n v="0"/>
    <n v="0"/>
    <n v="0"/>
    <n v="0"/>
    <n v="0"/>
    <n v="0"/>
    <n v="0"/>
    <n v="0"/>
    <n v="0"/>
    <n v="0"/>
  </r>
  <r>
    <x v="105"/>
    <s v="Dolomite Clay PO 25:PA:S4:S:1200"/>
    <s v="Packaged Product"/>
    <s v="C003 - Dolomite"/>
    <s v="SPC0213 - Dolomite Flour"/>
    <s v=""/>
    <s v="Dolomite Clay PO"/>
    <x v="6"/>
    <n v="1"/>
    <m/>
    <m/>
    <n v="0"/>
    <n v="0"/>
    <n v="0"/>
    <n v="0"/>
    <n v="0"/>
    <n v="0"/>
    <n v="0"/>
    <n v="0"/>
    <n v="0"/>
    <n v="0"/>
    <n v="0"/>
    <m/>
  </r>
  <r>
    <x v="106"/>
    <s v="Ca-Carb M0-1 WS"/>
    <s v="Bulk Product"/>
    <s v="C002 - Limestone"/>
    <s v="SPC0205 - Limestone"/>
    <s v="BK50 - Limestone Sand Medium"/>
    <s v="Limestone 0-1mm WS"/>
    <x v="0"/>
    <n v="1022.8016666666666"/>
    <n v="846.70562767636022"/>
    <m/>
    <n v="870.83357523593429"/>
    <n v="890.92457023574775"/>
    <n v="831.22546397881285"/>
    <n v="830.76515156838821"/>
    <n v="831.62735495023196"/>
    <n v="747.69237268459483"/>
    <n v="750.93265143232338"/>
    <n v="681.07254596288453"/>
    <n v="931.37142707631699"/>
    <n v="931.30324067295464"/>
    <n v="931.37048004293706"/>
    <n v="931.34869827519628"/>
  </r>
  <r>
    <x v="106"/>
    <s v="Ca-Carb M0-1 WS"/>
    <s v="Bulk Product"/>
    <s v="C002 - Limestone"/>
    <s v="SPC0205 - Limestone"/>
    <s v="BK50 - Limestone Sand Medium"/>
    <s v="Limestone 0-1mm WS"/>
    <x v="2"/>
    <m/>
    <m/>
    <m/>
    <n v="870.83357523593429"/>
    <n v="890.92457023574775"/>
    <n v="831.22546397881285"/>
    <n v="830.76515156838821"/>
    <n v="831.62735495023196"/>
    <n v="747.69237268459483"/>
    <n v="750.93265143232338"/>
    <n v="681.07254596288453"/>
    <n v="931.37142707631699"/>
    <n v="931.30324067295464"/>
    <n v="931.37048004293706"/>
    <n v="931.34869827519628"/>
  </r>
  <r>
    <x v="106"/>
    <s v="Ca-Carb M0-1 WS"/>
    <s v="Bulk Product"/>
    <s v="C002 - Limestone"/>
    <s v="SPC0205 - Limestone"/>
    <s v="BK50 - Limestone Sand Medium"/>
    <s v="Limestone 0-1mm WS"/>
    <x v="3"/>
    <m/>
    <m/>
    <n v="1911.3050000000001"/>
    <n v="1040.4714247640659"/>
    <n v="543.54685452831814"/>
    <n v="544.32139054950528"/>
    <n v="543.55623898111708"/>
    <n v="543.92888403088511"/>
    <n v="544.23651134629029"/>
    <n v="544.3038599139669"/>
    <n v="544.23131395108237"/>
    <n v="543.85988687476538"/>
    <n v="543.55664620181074"/>
    <n v="544.18616615887368"/>
    <n v="543.83746788367739"/>
  </r>
  <r>
    <x v="106"/>
    <s v="Ca-Carb M0-1 WS"/>
    <s v="Bulk Product"/>
    <s v="C002 - Limestone"/>
    <s v="SPC0205 - Limestone"/>
    <s v="BK50 - Limestone Sand Medium"/>
    <s v="Limestone 0-1mm WS"/>
    <x v="4"/>
    <n v="543.53550644510949"/>
    <n v="0.64194153041919699"/>
    <m/>
    <n v="543.53550644510949"/>
    <n v="543.53550644510949"/>
    <n v="543.53550644510949"/>
    <n v="543.53550644510949"/>
    <n v="543.53550644510949"/>
    <n v="543.53550644510949"/>
    <n v="543.53550644510949"/>
    <n v="543.53550644510949"/>
    <n v="543.53550644510949"/>
    <n v="543.53550644510949"/>
    <n v="543.53550644510949"/>
    <n v="543.53550644510949"/>
  </r>
  <r>
    <x v="106"/>
    <s v="Ca-Carb M0-1 WS"/>
    <s v="Bulk Product"/>
    <s v="C002 - Limestone"/>
    <s v="SPC0205 - Limestone"/>
    <s v="BK50 - Limestone Sand Medium"/>
    <s v="Limestone 0-1mm WS"/>
    <x v="7"/>
    <n v="1"/>
    <m/>
    <m/>
    <n v="0"/>
    <n v="394"/>
    <n v="832"/>
    <n v="830"/>
    <n v="832"/>
    <n v="748"/>
    <n v="751"/>
    <n v="681"/>
    <n v="931"/>
    <n v="931"/>
    <n v="932"/>
    <n v="931"/>
  </r>
  <r>
    <x v="106"/>
    <s v="Ca-Carb M0-1 WS"/>
    <s v="Bulk Product"/>
    <s v="C002 - Limestone"/>
    <s v="SPC0205 - Limestone"/>
    <s v="BK50 - Limestone Sand Medium"/>
    <s v="Limestone 0-1mm WS"/>
    <x v="8"/>
    <s v="PWP01"/>
    <n v="7"/>
    <m/>
    <n v="0"/>
    <n v="56.285714285714285"/>
    <n v="118.85714285714286"/>
    <n v="118.57142857142857"/>
    <n v="118.85714285714286"/>
    <n v="106.85714285714286"/>
    <n v="107.28571428571429"/>
    <n v="97.285714285714292"/>
    <n v="133"/>
    <n v="133"/>
    <n v="133.14285714285714"/>
    <n v="133"/>
  </r>
  <r>
    <x v="106"/>
    <s v="Ca-Carb M0-1 WS"/>
    <s v="Bulk Product"/>
    <s v="C002 - Limestone"/>
    <s v="SPC0205 - Limestone"/>
    <s v="BK50 - Limestone Sand Medium"/>
    <s v="Limestone 0-1mm WS"/>
    <x v="9"/>
    <s v="500000932"/>
    <n v="1.01"/>
    <m/>
    <n v="0"/>
    <n v="397.94"/>
    <n v="840.32"/>
    <n v="838.3"/>
    <n v="840.32"/>
    <n v="755.48"/>
    <n v="758.51"/>
    <n v="687.81000000000006"/>
    <n v="940.31000000000006"/>
    <n v="940.31000000000006"/>
    <n v="941.32"/>
    <n v="940.31000000000006"/>
  </r>
  <r>
    <x v="107"/>
    <s v="Ca-Carb M0-2 WS"/>
    <s v="Bulk Product"/>
    <s v="C002 - Limestone"/>
    <s v="SPC0205 - Limestone"/>
    <s v="BK50 - Limestone Sand Medium"/>
    <s v="Limestone 0-2 CS"/>
    <x v="0"/>
    <n v="157.18666666666667"/>
    <n v="120.72622660159196"/>
    <m/>
    <n v="131.01033999345279"/>
    <n v="134.87099786832667"/>
    <n v="125.39323134486014"/>
    <n v="124.84803830133798"/>
    <n v="124.53015899108834"/>
    <n v="102.14318846409415"/>
    <n v="102.52259644813903"/>
    <n v="93.445536536943663"/>
    <n v="127.4876578177152"/>
    <n v="127.4876578177152"/>
    <n v="127.4876578177152"/>
    <n v="127.4876578177152"/>
  </r>
  <r>
    <x v="107"/>
    <s v="Ca-Carb M0-2 WS"/>
    <s v="Bulk Product"/>
    <s v="C002 - Limestone"/>
    <s v="SPC0205 - Limestone"/>
    <s v="BK50 - Limestone Sand Medium"/>
    <s v="Limestone 0-2 CS"/>
    <x v="2"/>
    <m/>
    <m/>
    <m/>
    <n v="131.01033999345279"/>
    <n v="134.87099786832667"/>
    <n v="125.39323134486014"/>
    <n v="124.84803830133798"/>
    <n v="124.53015899108834"/>
    <n v="102.14318846409415"/>
    <n v="102.52259644813903"/>
    <n v="93.445536536943663"/>
    <n v="127.4876578177152"/>
    <n v="127.4876578177152"/>
    <n v="127.4876578177152"/>
    <n v="127.4876578177152"/>
  </r>
  <r>
    <x v="107"/>
    <s v="Ca-Carb M0-2 WS"/>
    <s v="Bulk Product"/>
    <s v="C002 - Limestone"/>
    <s v="SPC0205 - Limestone"/>
    <s v="BK50 - Limestone Sand Medium"/>
    <s v="Limestone 0-2 CS"/>
    <x v="3"/>
    <m/>
    <m/>
    <n v="103.5"/>
    <n v="121.48966000654721"/>
    <n v="120.61866213822054"/>
    <n v="121.2254307933604"/>
    <n v="121.37739249202242"/>
    <n v="120.84723350093408"/>
    <n v="120.70404503683993"/>
    <n v="121.1814485887009"/>
    <n v="120.73591205175724"/>
    <n v="121.24825423404204"/>
    <n v="120.76059641632683"/>
    <n v="121.27293859861163"/>
    <n v="120.78528078089643"/>
  </r>
  <r>
    <x v="107"/>
    <s v="Ca-Carb M0-2 WS"/>
    <s v="Bulk Product"/>
    <s v="C002 - Limestone"/>
    <s v="SPC0205 - Limestone"/>
    <s v="BK50 - Limestone Sand Medium"/>
    <s v="Limestone 0-2 CS"/>
    <x v="4"/>
    <n v="120.52952396099634"/>
    <n v="0.99837067184047135"/>
    <m/>
    <n v="120.52952396099634"/>
    <n v="120.52952396099634"/>
    <n v="120.52952396099634"/>
    <n v="120.52952396099634"/>
    <n v="120.52952396099634"/>
    <n v="120.52952396099634"/>
    <n v="120.52952396099634"/>
    <n v="120.52952396099634"/>
    <n v="120.52952396099634"/>
    <n v="120.52952396099634"/>
    <n v="120.52952396099634"/>
    <n v="120.52952396099634"/>
  </r>
  <r>
    <x v="107"/>
    <s v="Ca-Carb M0-2 WS"/>
    <s v="Bulk Product"/>
    <s v="C002 - Limestone"/>
    <s v="SPC0205 - Limestone"/>
    <s v="BK50 - Limestone Sand Medium"/>
    <s v="Limestone 0-2 CS"/>
    <x v="7"/>
    <n v="1"/>
    <m/>
    <m/>
    <n v="149"/>
    <n v="134"/>
    <n v="126"/>
    <n v="125"/>
    <n v="124"/>
    <n v="102"/>
    <n v="103"/>
    <n v="93"/>
    <n v="128"/>
    <n v="127"/>
    <n v="128"/>
    <n v="127"/>
  </r>
  <r>
    <x v="107"/>
    <s v="Ca-Carb M0-2 WS"/>
    <s v="Bulk Product"/>
    <s v="C002 - Limestone"/>
    <s v="SPC0205 - Limestone"/>
    <s v="BK50 - Limestone Sand Medium"/>
    <s v="Limestone 0-2 CS"/>
    <x v="8"/>
    <s v="PWP01"/>
    <n v="17"/>
    <m/>
    <n v="8.764705882352942"/>
    <n v="7.882352941176471"/>
    <n v="7.4117647058823533"/>
    <n v="7.3529411764705879"/>
    <n v="7.2941176470588234"/>
    <n v="6"/>
    <n v="6.0588235294117645"/>
    <n v="5.4705882352941178"/>
    <n v="7.5294117647058822"/>
    <n v="7.4705882352941178"/>
    <n v="7.5294117647058822"/>
    <n v="7.4705882352941178"/>
  </r>
  <r>
    <x v="107"/>
    <s v="Ca-Carb M0-2 WS"/>
    <s v="Bulk Product"/>
    <s v="C002 - Limestone"/>
    <s v="SPC0205 - Limestone"/>
    <s v="BK50 - Limestone Sand Medium"/>
    <s v="Limestone 0-2 CS"/>
    <x v="9"/>
    <s v="500000932"/>
    <n v="1.01"/>
    <m/>
    <n v="150.49"/>
    <n v="135.34"/>
    <n v="127.26"/>
    <n v="126.25"/>
    <n v="125.24"/>
    <n v="103.02"/>
    <n v="104.03"/>
    <n v="93.93"/>
    <n v="129.28"/>
    <n v="128.27000000000001"/>
    <n v="129.28"/>
    <n v="128.27000000000001"/>
  </r>
  <r>
    <x v="108"/>
    <s v="Chalk PB38 PO"/>
    <s v="Bulk Product"/>
    <s v="C000 - Calcium Carbonate"/>
    <s v="SPC0204 - Chalk"/>
    <s v="AF25 - Chalk"/>
    <s v="Chalk B38 PO"/>
    <x v="0"/>
    <n v="878.98916666666662"/>
    <n v="858.78328650526862"/>
    <m/>
    <n v="947.54232070855278"/>
    <n v="478.45889155555597"/>
    <n v="1086.2636195748503"/>
    <n v="735.97404068558251"/>
    <n v="644.11687132343172"/>
    <n v="1069.5591293636335"/>
    <n v="541.27165758817614"/>
    <n v="614.87481776817617"/>
    <n v="1046.8345223738156"/>
    <n v="1046.8345223738156"/>
    <n v="1046.8345223738156"/>
    <n v="1046.8345223738156"/>
  </r>
  <r>
    <x v="108"/>
    <s v="Chalk PB38 PO"/>
    <s v="Bulk Product"/>
    <s v="C000 - Calcium Carbonate"/>
    <s v="SPC0204 - Chalk"/>
    <s v="AF25 - Chalk"/>
    <s v="Chalk B38 PO"/>
    <x v="1"/>
    <s v="600003804"/>
    <m/>
    <m/>
    <n v="3"/>
    <n v="2"/>
    <n v="3"/>
    <n v="2"/>
    <n v="2"/>
    <n v="3"/>
    <n v="3"/>
    <n v="4"/>
    <n v="2"/>
    <n v="3"/>
    <n v="3"/>
    <n v="3"/>
  </r>
  <r>
    <x v="108"/>
    <s v="Chalk PB38 PO"/>
    <s v="Bulk Product"/>
    <s v="C000 - Calcium Carbonate"/>
    <s v="SPC0204 - Chalk"/>
    <s v="AF25 - Chalk"/>
    <s v="Chalk B38 PO"/>
    <x v="1"/>
    <s v="600004610"/>
    <m/>
    <m/>
    <n v="130"/>
    <n v="130"/>
    <n v="130"/>
    <n v="130"/>
    <n v="130"/>
    <n v="130"/>
    <n v="130"/>
    <n v="130"/>
    <n v="129.6"/>
    <n v="128.80000000000001"/>
    <n v="129.6"/>
    <n v="128.80000000000001"/>
  </r>
  <r>
    <x v="108"/>
    <s v="Chalk PB38 PO"/>
    <s v="Bulk Product"/>
    <s v="C000 - Calcium Carbonate"/>
    <s v="SPC0204 - Chalk"/>
    <s v="AF25 - Chalk"/>
    <s v="Chalk B38 PO"/>
    <x v="1"/>
    <s v="600004611"/>
    <m/>
    <m/>
    <n v="115"/>
    <n v="85"/>
    <n v="51"/>
    <n v="58"/>
    <n v="57"/>
    <n v="50"/>
    <n v="50"/>
    <n v="50"/>
    <n v="25"/>
    <n v="33"/>
    <n v="44"/>
    <n v="43"/>
  </r>
  <r>
    <x v="108"/>
    <s v="Chalk PB38 PO"/>
    <s v="Bulk Product"/>
    <s v="C000 - Calcium Carbonate"/>
    <s v="SPC0204 - Chalk"/>
    <s v="AF25 - Chalk"/>
    <s v="Chalk B38 PO"/>
    <x v="1"/>
    <s v="600014547"/>
    <m/>
    <m/>
    <n v="39"/>
    <n v="14.25"/>
    <n v="14.25"/>
    <n v="13.5"/>
    <n v="14.25"/>
    <n v="13.5"/>
    <n v="12.75"/>
    <n v="12.75"/>
    <n v="16.5"/>
    <n v="15.75"/>
    <n v="16.5"/>
    <n v="16.5"/>
  </r>
  <r>
    <x v="108"/>
    <s v="Chalk PB38 PO"/>
    <s v="Bulk Product"/>
    <s v="C000 - Calcium Carbonate"/>
    <s v="SPC0204 - Chalk"/>
    <s v="AF25 - Chalk"/>
    <s v="Chalk B38 PO"/>
    <x v="2"/>
    <m/>
    <m/>
    <m/>
    <n v="1234.5423207085528"/>
    <n v="709.70889155555597"/>
    <n v="1284.5136195748503"/>
    <n v="939.47404068558251"/>
    <n v="847.36687132343172"/>
    <n v="1266.0591293636335"/>
    <n v="737.02165758817614"/>
    <n v="811.62481776817617"/>
    <n v="1219.9345223738155"/>
    <n v="1227.3845223738156"/>
    <n v="1239.9345223738155"/>
    <n v="1238.1345223738156"/>
  </r>
  <r>
    <x v="108"/>
    <s v="Chalk PB38 PO"/>
    <s v="Bulk Product"/>
    <s v="C000 - Calcium Carbonate"/>
    <s v="SPC0204 - Chalk"/>
    <s v="AF25 - Chalk"/>
    <s v="Chalk B38 PO"/>
    <x v="3"/>
    <m/>
    <m/>
    <n v="273.26799999999997"/>
    <n v="386.72567929144725"/>
    <n v="387.01678773589128"/>
    <n v="386.503168161041"/>
    <n v="387.02912747545849"/>
    <n v="386.66225615202677"/>
    <n v="386.6031267883933"/>
    <n v="386.58146920021716"/>
    <n v="386.95665143204099"/>
    <n v="387.02212905822546"/>
    <n v="386.63760668440989"/>
    <n v="386.70308431059436"/>
    <n v="386.56856193677879"/>
  </r>
  <r>
    <x v="108"/>
    <s v="Chalk PB38 PO"/>
    <s v="Bulk Product"/>
    <s v="C000 - Calcium Carbonate"/>
    <s v="SPC0204 - Chalk"/>
    <s v="AF25 - Chalk"/>
    <s v="Chalk B38 PO"/>
    <x v="4"/>
    <n v="386.07825557441413"/>
    <n v="0.3632054117760255"/>
    <m/>
    <n v="386.07825557441413"/>
    <n v="386.07825557441413"/>
    <n v="386.07825557441413"/>
    <n v="386.07825557441413"/>
    <n v="386.07825557441413"/>
    <n v="386.07825557441413"/>
    <n v="386.07825557441413"/>
    <n v="386.07825557441413"/>
    <n v="386.07825557441413"/>
    <n v="386.07825557441413"/>
    <n v="386.07825557441413"/>
    <n v="386.07825557441413"/>
  </r>
  <r>
    <x v="108"/>
    <s v="Chalk PB38 PO"/>
    <s v="Bulk Product"/>
    <s v="C000 - Calcium Carbonate"/>
    <s v="SPC0204 - Chalk"/>
    <s v="AF25 - Chalk"/>
    <s v="Chalk B38 PO"/>
    <x v="7"/>
    <n v="1"/>
    <m/>
    <m/>
    <n v="1348"/>
    <n v="710"/>
    <n v="1284"/>
    <n v="940"/>
    <n v="847"/>
    <n v="1266"/>
    <n v="737"/>
    <n v="812"/>
    <n v="1220"/>
    <n v="1227"/>
    <n v="1240"/>
    <n v="1238"/>
  </r>
  <r>
    <x v="108"/>
    <s v="Chalk PB38 PO"/>
    <s v="Bulk Product"/>
    <s v="C000 - Calcium Carbonate"/>
    <s v="SPC0204 - Chalk"/>
    <s v="AF25 - Chalk"/>
    <s v="Chalk B38 PO"/>
    <x v="8"/>
    <s v="PML16"/>
    <n v="4.8"/>
    <m/>
    <n v="280.83333333333337"/>
    <n v="147.91666666666669"/>
    <n v="267.5"/>
    <n v="195.83333333333334"/>
    <n v="176.45833333333334"/>
    <n v="263.75"/>
    <n v="153.54166666666669"/>
    <n v="169.16666666666669"/>
    <n v="254.16666666666669"/>
    <n v="255.625"/>
    <n v="258.33333333333337"/>
    <n v="257.91666666666669"/>
  </r>
  <r>
    <x v="108"/>
    <s v="Chalk PB38 PO"/>
    <s v="Bulk Product"/>
    <s v="C000 - Calcium Carbonate"/>
    <s v="SPC0204 - Chalk"/>
    <s v="AF25 - Chalk"/>
    <s v="Chalk B38 PO"/>
    <x v="9"/>
    <s v="150000483"/>
    <n v="1.2989999999999999"/>
    <m/>
    <n v="1751.0519999999999"/>
    <n v="922.29"/>
    <n v="1667.9159999999999"/>
    <n v="1221.06"/>
    <n v="1100.2529999999999"/>
    <n v="1644.5339999999999"/>
    <n v="957.36299999999994"/>
    <n v="1054.788"/>
    <n v="1584.78"/>
    <n v="1593.8729999999998"/>
    <n v="1610.76"/>
    <n v="1608.1619999999998"/>
  </r>
  <r>
    <x v="109"/>
    <s v="Chalk B38 PO 800:B4S:H4:NB:800"/>
    <s v="Packaged Product"/>
    <s v="C000 - Calcium Carbonate"/>
    <s v="SPC0204 - Chalk"/>
    <s v="AF25 - Chalk"/>
    <s v="Chalk B38 PO"/>
    <x v="0"/>
    <n v="54.20000000000001"/>
    <n v="57.642086109981733"/>
    <m/>
    <n v="70"/>
    <n v="70"/>
    <n v="35"/>
    <n v="0"/>
    <n v="0"/>
    <n v="0"/>
    <n v="0"/>
    <n v="0"/>
    <n v="129.17625832994517"/>
    <n v="129.17625832994517"/>
    <n v="129.17625832994517"/>
    <n v="129.17625832994517"/>
  </r>
  <r>
    <x v="109"/>
    <s v="Chalk B38 PO 800:B4S:H4:NB:800"/>
    <s v="Packaged Product"/>
    <s v="C000 - Calcium Carbonate"/>
    <s v="SPC0204 - Chalk"/>
    <s v="AF25 - Chalk"/>
    <s v="Chalk B38 PO"/>
    <x v="2"/>
    <m/>
    <m/>
    <m/>
    <n v="70"/>
    <n v="70"/>
    <n v="35"/>
    <n v="0"/>
    <n v="0"/>
    <n v="0"/>
    <n v="0"/>
    <n v="0"/>
    <n v="129.17625832994517"/>
    <n v="129.17625832994517"/>
    <n v="129.17625832994517"/>
    <n v="129.17625832994517"/>
  </r>
  <r>
    <x v="109"/>
    <s v="Chalk B38 PO 800:B4S:H4:NB:800"/>
    <s v="Packaged Product"/>
    <s v="C000 - Calcium Carbonate"/>
    <s v="SPC0204 - Chalk"/>
    <s v="AF25 - Chalk"/>
    <s v="Chalk B38 PO"/>
    <x v="3"/>
    <m/>
    <m/>
    <n v="88"/>
    <n v="24.4"/>
    <n v="24.000000000000007"/>
    <n v="24.20000000000001"/>
    <n v="24.20000000000001"/>
    <n v="24.20000000000001"/>
    <n v="24.20000000000001"/>
    <n v="24.20000000000001"/>
    <n v="24.20000000000001"/>
    <n v="24.623741670054841"/>
    <n v="24.247483340109682"/>
    <n v="24.671225010164505"/>
    <n v="24.294966680219346"/>
  </r>
  <r>
    <x v="109"/>
    <s v="Chalk B38 PO 800:B4S:H4:NB:800"/>
    <s v="Packaged Product"/>
    <s v="C000 - Calcium Carbonate"/>
    <s v="SPC0204 - Chalk"/>
    <s v="AF25 - Chalk"/>
    <s v="Chalk B38 PO"/>
    <x v="4"/>
    <n v="24"/>
    <n v="0.41636244660208405"/>
    <m/>
    <n v="24"/>
    <n v="24"/>
    <n v="24"/>
    <n v="24"/>
    <n v="24"/>
    <n v="24"/>
    <n v="24"/>
    <n v="24"/>
    <n v="24"/>
    <n v="24"/>
    <n v="24"/>
    <n v="24"/>
  </r>
  <r>
    <x v="109"/>
    <s v="Chalk B38 PO 800:B4S:H4:NB:800"/>
    <s v="Packaged Product"/>
    <s v="C000 - Calcium Carbonate"/>
    <s v="SPC0204 - Chalk"/>
    <s v="AF25 - Chalk"/>
    <s v="Chalk B38 PO"/>
    <x v="7"/>
    <n v="0.8"/>
    <m/>
    <m/>
    <n v="6.4"/>
    <n v="69.600000000000009"/>
    <n v="35.200000000000003"/>
    <n v="0"/>
    <n v="0"/>
    <n v="0"/>
    <n v="0"/>
    <n v="0"/>
    <n v="129.6"/>
    <n v="128.80000000000001"/>
    <n v="129.6"/>
    <n v="128.80000000000001"/>
  </r>
  <r>
    <x v="109"/>
    <s v="Chalk B38 PO 800:B4S:H4:NB:800"/>
    <s v="Packaged Product"/>
    <s v="C000 - Calcium Carbonate"/>
    <s v="SPC0204 - Chalk"/>
    <s v="AF25 - Chalk"/>
    <s v="Chalk B38 PO"/>
    <x v="8"/>
    <s v="PBA19"/>
    <n v="4.5"/>
    <m/>
    <n v="1.4222222222222223"/>
    <n v="15.466666666666669"/>
    <n v="7.8222222222222229"/>
    <n v="0"/>
    <n v="0"/>
    <n v="0"/>
    <n v="0"/>
    <n v="0"/>
    <n v="28.799999999999997"/>
    <n v="28.622222222222224"/>
    <n v="28.799999999999997"/>
    <n v="28.622222222222224"/>
  </r>
  <r>
    <x v="109"/>
    <s v="Chalk B38 PO 800:B4S:H4:NB:800"/>
    <s v="Packaged Product"/>
    <s v="C000 - Calcium Carbonate"/>
    <s v="SPC0204 - Chalk"/>
    <s v="AF25 - Chalk"/>
    <s v="Chalk B38 PO"/>
    <x v="9"/>
    <s v="300020980"/>
    <n v="1.25"/>
    <m/>
    <n v="8"/>
    <n v="87.000000000000014"/>
    <n v="44"/>
    <n v="0"/>
    <n v="0"/>
    <n v="0"/>
    <n v="0"/>
    <n v="0"/>
    <n v="162"/>
    <n v="161"/>
    <n v="162"/>
    <n v="161"/>
  </r>
  <r>
    <x v="109"/>
    <s v="Chalk B38 PO 800:B4S:H4:NB:800"/>
    <s v="Packaged Product"/>
    <s v="C000 - Calcium Carbonate"/>
    <s v="SPC0204 - Chalk"/>
    <s v="AF25 - Chalk"/>
    <s v="Chalk B38 PO"/>
    <x v="9"/>
    <s v="600004609"/>
    <n v="1"/>
    <m/>
    <n v="6.4"/>
    <n v="69.600000000000009"/>
    <n v="35.200000000000003"/>
    <n v="0"/>
    <n v="0"/>
    <n v="0"/>
    <n v="0"/>
    <n v="0"/>
    <n v="129.6"/>
    <n v="128.80000000000001"/>
    <n v="129.6"/>
    <n v="128.80000000000001"/>
  </r>
  <r>
    <x v="110"/>
    <s v="Chalk B38 PO 1000:B4S:H4:NB:1000"/>
    <s v="Packaged Product"/>
    <s v="C000 - Calcium Carbonate"/>
    <s v="SPC0204 - Chalk"/>
    <s v="AF25 - Chalk"/>
    <s v="Chalk B38 PO"/>
    <x v="0"/>
    <n v="54.666666666666664"/>
    <n v="43.364836338998749"/>
    <m/>
    <n v="72.380108877148317"/>
    <n v="84.635649318126724"/>
    <n v="51.609824842852902"/>
    <n v="57.631485332744674"/>
    <n v="57.140524364624135"/>
    <n v="15.55859692956667"/>
    <n v="15.562938769037334"/>
    <n v="21.208715863680077"/>
    <n v="25.19062926843548"/>
    <n v="32.975116728294665"/>
    <n v="43.265145872350566"/>
    <n v="43.21929990112352"/>
  </r>
  <r>
    <x v="110"/>
    <s v="Chalk B38 PO 1000:B4S:H4:NB:1000"/>
    <s v="Packaged Product"/>
    <s v="C000 - Calcium Carbonate"/>
    <s v="SPC0204 - Chalk"/>
    <s v="AF25 - Chalk"/>
    <s v="Chalk B38 PO"/>
    <x v="2"/>
    <m/>
    <m/>
    <m/>
    <n v="72.380108877148317"/>
    <n v="84.635649318126724"/>
    <n v="51.609824842852902"/>
    <n v="57.631485332744674"/>
    <n v="57.140524364624135"/>
    <n v="15.55859692956667"/>
    <n v="15.562938769037334"/>
    <n v="21.208715863680077"/>
    <n v="25.19062926843548"/>
    <n v="32.975116728294665"/>
    <n v="43.265145872350566"/>
    <n v="43.21929990112352"/>
  </r>
  <r>
    <x v="110"/>
    <s v="Chalk B38 PO 1000:B4S:H4:NB:1000"/>
    <s v="Packaged Product"/>
    <s v="C000 - Calcium Carbonate"/>
    <s v="SPC0204 - Chalk"/>
    <s v="AF25 - Chalk"/>
    <s v="Chalk B38 PO"/>
    <x v="3"/>
    <m/>
    <m/>
    <n v="6"/>
    <n v="48.619891122851683"/>
    <n v="48.984241804724959"/>
    <n v="48.374416961872058"/>
    <n v="48.742931629127384"/>
    <n v="48.602407264503249"/>
    <n v="48.04381033493658"/>
    <n v="48.48087156589925"/>
    <n v="48.272155702219173"/>
    <n v="48.081526433783694"/>
    <n v="48.106409705489028"/>
    <n v="48.841263833138463"/>
    <n v="48.621963932014943"/>
  </r>
  <r>
    <x v="110"/>
    <s v="Chalk B38 PO 1000:B4S:H4:NB:1000"/>
    <s v="Packaged Product"/>
    <s v="C000 - Calcium Carbonate"/>
    <s v="SPC0204 - Chalk"/>
    <s v="AF25 - Chalk"/>
    <s v="Chalk B38 PO"/>
    <x v="4"/>
    <n v="48"/>
    <n v="1.1068876087705366"/>
    <m/>
    <n v="48"/>
    <n v="48"/>
    <n v="48"/>
    <n v="48"/>
    <n v="48"/>
    <n v="48"/>
    <n v="48"/>
    <n v="48"/>
    <n v="48"/>
    <n v="48"/>
    <n v="48"/>
    <n v="48"/>
  </r>
  <r>
    <x v="110"/>
    <s v="Chalk B38 PO 1000:B4S:H4:NB:1000"/>
    <s v="Packaged Product"/>
    <s v="C000 - Calcium Carbonate"/>
    <s v="SPC0204 - Chalk"/>
    <s v="AF25 - Chalk"/>
    <s v="Chalk B38 PO"/>
    <x v="7"/>
    <n v="1"/>
    <m/>
    <m/>
    <n v="115"/>
    <n v="85"/>
    <n v="51"/>
    <n v="58"/>
    <n v="57"/>
    <n v="15"/>
    <n v="16"/>
    <n v="21"/>
    <n v="25"/>
    <n v="33"/>
    <n v="44"/>
    <n v="43"/>
  </r>
  <r>
    <x v="110"/>
    <s v="Chalk B38 PO 1000:B4S:H4:NB:1000"/>
    <s v="Packaged Product"/>
    <s v="C000 - Calcium Carbonate"/>
    <s v="SPC0204 - Chalk"/>
    <s v="AF25 - Chalk"/>
    <s v="Chalk B38 PO"/>
    <x v="8"/>
    <s v="PBA19"/>
    <n v="4.5"/>
    <m/>
    <n v="25.555555555555557"/>
    <n v="18.888888888888889"/>
    <n v="11.333333333333334"/>
    <n v="12.888888888888889"/>
    <n v="12.666666666666666"/>
    <n v="3.3333333333333335"/>
    <n v="3.5555555555555554"/>
    <n v="4.666666666666667"/>
    <n v="5.5555555555555554"/>
    <n v="7.333333333333333"/>
    <n v="9.7777777777777786"/>
    <n v="9.5555555555555554"/>
  </r>
  <r>
    <x v="110"/>
    <s v="Chalk B38 PO 1000:B4S:H4:NB:1000"/>
    <s v="Packaged Product"/>
    <s v="C000 - Calcium Carbonate"/>
    <s v="SPC0204 - Chalk"/>
    <s v="AF25 - Chalk"/>
    <s v="Chalk B38 PO"/>
    <x v="9"/>
    <s v="300020980"/>
    <n v="1"/>
    <m/>
    <n v="115"/>
    <n v="85"/>
    <n v="51"/>
    <n v="58"/>
    <n v="57"/>
    <n v="15"/>
    <n v="16"/>
    <n v="21"/>
    <n v="25"/>
    <n v="33"/>
    <n v="44"/>
    <n v="43"/>
  </r>
  <r>
    <x v="110"/>
    <s v="Chalk B38 PO 1000:B4S:H4:NB:1000"/>
    <s v="Packaged Product"/>
    <s v="C000 - Calcium Carbonate"/>
    <s v="SPC0204 - Chalk"/>
    <s v="AF25 - Chalk"/>
    <s v="Chalk B38 PO"/>
    <x v="9"/>
    <s v="300020983"/>
    <n v="1"/>
    <m/>
    <n v="115"/>
    <n v="85"/>
    <n v="51"/>
    <n v="58"/>
    <n v="57"/>
    <n v="15"/>
    <n v="16"/>
    <n v="21"/>
    <n v="25"/>
    <n v="33"/>
    <n v="44"/>
    <n v="43"/>
  </r>
  <r>
    <x v="110"/>
    <s v="Chalk B38 PO 1000:B4S:H4:NB:1000"/>
    <s v="Packaged Product"/>
    <s v="C000 - Calcium Carbonate"/>
    <s v="SPC0204 - Chalk"/>
    <s v="AF25 - Chalk"/>
    <s v="Chalk B38 PO"/>
    <x v="9"/>
    <s v="600004609"/>
    <n v="1"/>
    <m/>
    <n v="115"/>
    <n v="85"/>
    <n v="51"/>
    <n v="58"/>
    <n v="57"/>
    <n v="15"/>
    <n v="16"/>
    <n v="21"/>
    <n v="25"/>
    <n v="33"/>
    <n v="44"/>
    <n v="43"/>
  </r>
  <r>
    <x v="111"/>
    <s v="Bentonite A90 PO"/>
    <s v="Bulk Product"/>
    <s v="I001 - Bentonite"/>
    <s v="SPC0916 - Bentonite Sodium Flour"/>
    <s v="AE24 - Bentonite Sodium Flour Coarse"/>
    <s v="Bentonite A90 PO"/>
    <x v="1"/>
    <s v="600004645"/>
    <m/>
    <m/>
    <n v="57.599999999999994"/>
    <n v="62.4"/>
    <n v="38.4"/>
    <n v="97.2"/>
    <n v="76.8"/>
    <n v="50.4"/>
    <n v="128.4"/>
    <n v="69.599999999999994"/>
    <n v="121.19999999999999"/>
    <n v="122.39999999999999"/>
    <n v="127.19999999999999"/>
    <n v="123.6"/>
  </r>
  <r>
    <x v="111"/>
    <s v="Bentonite A90 PO"/>
    <s v="Bulk Product"/>
    <s v="I001 - Bentonite"/>
    <s v="SPC0916 - Bentonite Sodium Flour"/>
    <s v="AE24 - Bentonite Sodium Flour Coarse"/>
    <s v="Bentonite A90 PO"/>
    <x v="1"/>
    <s v="600004646"/>
    <m/>
    <m/>
    <n v="25"/>
    <n v="38"/>
    <n v="42"/>
    <n v="57"/>
    <n v="71"/>
    <n v="64"/>
    <n v="54"/>
    <n v="55"/>
    <n v="48"/>
    <n v="51"/>
    <n v="48"/>
    <n v="48"/>
  </r>
  <r>
    <x v="111"/>
    <s v="Bentonite A90 PO"/>
    <s v="Bulk Product"/>
    <s v="I001 - Bentonite"/>
    <s v="SPC0916 - Bentonite Sodium Flour"/>
    <s v="AE24 - Bentonite Sodium Flour Coarse"/>
    <s v="Bentonite A90 PO"/>
    <x v="2"/>
    <m/>
    <m/>
    <m/>
    <n v="82.6"/>
    <n v="100.4"/>
    <n v="80.400000000000006"/>
    <n v="154.19999999999999"/>
    <n v="147.80000000000001"/>
    <n v="114.4"/>
    <n v="182.4"/>
    <n v="124.6"/>
    <n v="169.2"/>
    <n v="173.39999999999998"/>
    <n v="175.2"/>
    <n v="171.6"/>
  </r>
  <r>
    <x v="111"/>
    <s v="Bentonite A90 PO"/>
    <s v="Bulk Product"/>
    <s v="I001 - Bentonite"/>
    <s v="SPC0916 - Bentonite Sodium Flour"/>
    <s v="AE24 - Bentonite Sodium Flour Coarse"/>
    <s v="Bentonite A90 PO"/>
    <x v="3"/>
    <m/>
    <m/>
    <n v="54.832000000000001"/>
    <n v="40.232000000000006"/>
    <n v="39.832000000000001"/>
    <n v="39.431999999999995"/>
    <n v="40.231999999999999"/>
    <n v="39.431999999999988"/>
    <n v="40.031999999999982"/>
    <n v="39.631999999999977"/>
    <n v="40.031999999999982"/>
    <n v="39.831999999999994"/>
    <n v="39.432000000000016"/>
    <n v="40.232000000000028"/>
    <n v="39.632000000000033"/>
  </r>
  <r>
    <x v="111"/>
    <s v="Bentonite A90 PO"/>
    <s v="Bulk Product"/>
    <s v="I001 - Bentonite"/>
    <s v="SPC0916 - Bentonite Sodium Flour"/>
    <s v="AE24 - Bentonite Sodium Flour Coarse"/>
    <s v="Bentonite A90 PO"/>
    <x v="4"/>
    <n v="39.384484124171607"/>
    <n v="0.28195550023270449"/>
    <m/>
    <n v="39.384484124171607"/>
    <n v="39.384484124171607"/>
    <n v="39.384484124171607"/>
    <n v="39.384484124171607"/>
    <n v="39.384484124171607"/>
    <n v="39.384484124171607"/>
    <n v="39.384484124171607"/>
    <n v="39.384484124171607"/>
    <n v="39.384484124171607"/>
    <n v="39.384484124171607"/>
    <n v="39.384484124171607"/>
    <n v="39.384484124171607"/>
  </r>
  <r>
    <x v="111"/>
    <s v="Bentonite A90 PO"/>
    <s v="Bulk Product"/>
    <s v="I001 - Bentonite"/>
    <s v="SPC0916 - Bentonite Sodium Flour"/>
    <s v="AE24 - Bentonite Sodium Flour Coarse"/>
    <s v="Bentonite A90 PO"/>
    <x v="7"/>
    <n v="1"/>
    <m/>
    <m/>
    <n v="68"/>
    <n v="100"/>
    <n v="80"/>
    <n v="155"/>
    <n v="147"/>
    <n v="115"/>
    <n v="182"/>
    <n v="125"/>
    <n v="169"/>
    <n v="173"/>
    <n v="176"/>
    <n v="171"/>
  </r>
  <r>
    <x v="111"/>
    <s v="Bentonite A90 PO"/>
    <s v="Bulk Product"/>
    <s v="I001 - Bentonite"/>
    <s v="SPC0916 - Bentonite Sodium Flour"/>
    <s v="AE24 - Bentonite Sodium Flour Coarse"/>
    <s v="Bentonite A90 PO"/>
    <x v="8"/>
    <s v="PML02"/>
    <n v="6"/>
    <m/>
    <n v="11.333333333333334"/>
    <n v="16.666666666666668"/>
    <n v="13.333333333333334"/>
    <n v="25.833333333333332"/>
    <n v="24.5"/>
    <n v="19.166666666666668"/>
    <n v="30.333333333333332"/>
    <n v="20.833333333333332"/>
    <n v="28.166666666666668"/>
    <n v="28.833333333333332"/>
    <n v="29.333333333333332"/>
    <n v="28.5"/>
  </r>
  <r>
    <x v="111"/>
    <s v="Bentonite A90 PO"/>
    <s v="Bulk Product"/>
    <s v="I001 - Bentonite"/>
    <s v="SPC0916 - Bentonite Sodium Flour"/>
    <s v="AE24 - Bentonite Sodium Flour Coarse"/>
    <s v="Bentonite A90 PO"/>
    <x v="9"/>
    <s v="150000482"/>
    <n v="1.042"/>
    <m/>
    <n v="70.856000000000009"/>
    <n v="104.2"/>
    <n v="83.36"/>
    <n v="161.51000000000002"/>
    <n v="153.17400000000001"/>
    <n v="119.83"/>
    <n v="189.64400000000001"/>
    <n v="130.25"/>
    <n v="176.09800000000001"/>
    <n v="180.26600000000002"/>
    <n v="183.392"/>
    <n v="178.18200000000002"/>
  </r>
  <r>
    <x v="112"/>
    <s v="Bentonite A90 PO 25:PA:S4:H:1200"/>
    <s v="Packaged Product"/>
    <s v="I001 - Bentonite"/>
    <s v="SPC0916 - Bentonite Sodium Flour"/>
    <s v="AE24 - Bentonite Sodium Flour Coarse"/>
    <s v="Bentonite A90 PO"/>
    <x v="0"/>
    <n v="0"/>
    <n v="0"/>
    <m/>
    <n v="0"/>
    <n v="0"/>
    <n v="0"/>
    <n v="0"/>
    <n v="0"/>
    <n v="0"/>
    <n v="0"/>
    <n v="0"/>
    <n v="0"/>
    <n v="0"/>
    <n v="0"/>
    <n v="0"/>
  </r>
  <r>
    <x v="112"/>
    <s v="Bentonite A90 PO 25:PA:S4:H:1200"/>
    <s v="Packaged Product"/>
    <s v="I001 - Bentonite"/>
    <s v="SPC0916 - Bentonite Sodium Flour"/>
    <s v="AE24 - Bentonite Sodium Flour Coarse"/>
    <s v="Bentonite A90 PO"/>
    <x v="2"/>
    <m/>
    <m/>
    <m/>
    <n v="0"/>
    <n v="0"/>
    <n v="0"/>
    <n v="0"/>
    <n v="0"/>
    <n v="0"/>
    <n v="0"/>
    <n v="0"/>
    <n v="0"/>
    <n v="0"/>
    <n v="0"/>
    <n v="0"/>
  </r>
  <r>
    <x v="112"/>
    <s v="Bentonite A90 PO 25:PA:S4:H:1200"/>
    <s v="Packaged Product"/>
    <s v="I001 - Bentonite"/>
    <s v="SPC0916 - Bentonite Sodium Flour"/>
    <s v="AE24 - Bentonite Sodium Flour Coarse"/>
    <s v="Bentonite A90 PO"/>
    <x v="3"/>
    <m/>
    <m/>
    <n v="0"/>
    <n v="0"/>
    <n v="0"/>
    <n v="0"/>
    <n v="0"/>
    <n v="0"/>
    <n v="0"/>
    <n v="0"/>
    <n v="0"/>
    <n v="0"/>
    <n v="0"/>
    <n v="0"/>
    <n v="0"/>
  </r>
  <r>
    <x v="112"/>
    <s v="Bentonite A90 PO 25:PA:S4:H:1200"/>
    <s v="Packaged Product"/>
    <s v="I001 - Bentonite"/>
    <s v="SPC0916 - Bentonite Sodium Flour"/>
    <s v="AE24 - Bentonite Sodium Flour Coarse"/>
    <s v="Bentonite A90 PO"/>
    <x v="4"/>
    <n v="0"/>
    <n v="0"/>
    <m/>
    <n v="0"/>
    <n v="0"/>
    <n v="0"/>
    <n v="0"/>
    <n v="0"/>
    <n v="0"/>
    <n v="0"/>
    <n v="0"/>
    <n v="0"/>
    <n v="0"/>
    <n v="0"/>
    <n v="0"/>
  </r>
  <r>
    <x v="112"/>
    <s v="Bentonite A90 PO 25:PA:S4:H:1200"/>
    <s v="Packaged Product"/>
    <s v="I001 - Bentonite"/>
    <s v="SPC0916 - Bentonite Sodium Flour"/>
    <s v="AE24 - Bentonite Sodium Flour Coarse"/>
    <s v="Bentonite A90 PO"/>
    <x v="5"/>
    <n v="1"/>
    <m/>
    <m/>
    <m/>
    <n v="0"/>
    <n v="0"/>
    <n v="0"/>
    <n v="0"/>
    <n v="0"/>
    <n v="0"/>
    <n v="0"/>
    <n v="0"/>
    <n v="0"/>
    <n v="0"/>
    <n v="0"/>
  </r>
  <r>
    <x v="112"/>
    <s v="Bentonite A90 PO 25:PA:S4:H:1200"/>
    <s v="Packaged Product"/>
    <s v="I001 - Bentonite"/>
    <s v="SPC0916 - Bentonite Sodium Flour"/>
    <s v="AE24 - Bentonite Sodium Flour Coarse"/>
    <s v="Bentonite A90 PO"/>
    <x v="6"/>
    <n v="1"/>
    <m/>
    <m/>
    <n v="0"/>
    <n v="0"/>
    <n v="0"/>
    <n v="0"/>
    <n v="0"/>
    <n v="0"/>
    <n v="0"/>
    <n v="0"/>
    <n v="0"/>
    <n v="0"/>
    <n v="0"/>
    <m/>
  </r>
  <r>
    <x v="113"/>
    <s v="Bentonite A90 PO 25:PA:H4:H:1200"/>
    <s v="Packaged Product"/>
    <s v="I001 - Bentonite"/>
    <s v="SPC0916 - Bentonite Sodium Flour"/>
    <s v="AE24 - Bentonite Sodium Flour Coarse"/>
    <s v="Bentonite A90 PO"/>
    <x v="0"/>
    <n v="74.199999999999989"/>
    <n v="92.223272651060412"/>
    <m/>
    <n v="89.852000761116244"/>
    <n v="62.310652479625617"/>
    <n v="38.422866819454903"/>
    <n v="96.685129975578946"/>
    <n v="77.263487533070787"/>
    <n v="50.012503160972905"/>
    <n v="128.59215709951354"/>
    <n v="69.177398739353492"/>
    <n v="121.49897818960147"/>
    <n v="122.86472939012525"/>
    <n v="126.51452345104589"/>
    <n v="123.48484421326563"/>
  </r>
  <r>
    <x v="113"/>
    <s v="Bentonite A90 PO 25:PA:H4:H:1200"/>
    <s v="Packaged Product"/>
    <s v="I001 - Bentonite"/>
    <s v="SPC0916 - Bentonite Sodium Flour"/>
    <s v="AE24 - Bentonite Sodium Flour Coarse"/>
    <s v="Bentonite A90 PO"/>
    <x v="2"/>
    <m/>
    <m/>
    <m/>
    <n v="89.852000761116244"/>
    <n v="62.310652479625617"/>
    <n v="38.422866819454903"/>
    <n v="96.685129975578946"/>
    <n v="77.263487533070787"/>
    <n v="50.012503160972905"/>
    <n v="128.59215709951354"/>
    <n v="69.177398739353492"/>
    <n v="121.49897818960147"/>
    <n v="122.86472939012525"/>
    <n v="126.51452345104589"/>
    <n v="123.48484421326563"/>
  </r>
  <r>
    <x v="113"/>
    <s v="Bentonite A90 PO 25:PA:H4:H:1200"/>
    <s v="Packaged Product"/>
    <s v="I001 - Bentonite"/>
    <s v="SPC0916 - Bentonite Sodium Flour"/>
    <s v="AE24 - Bentonite Sodium Flour Coarse"/>
    <s v="Bentonite A90 PO"/>
    <x v="3"/>
    <m/>
    <m/>
    <n v="56.4"/>
    <n v="24.147999238883749"/>
    <n v="24.237346759258131"/>
    <n v="24.214479939803226"/>
    <n v="24.729349964224284"/>
    <n v="24.265862431153494"/>
    <n v="24.653359270180587"/>
    <n v="24.46120217066705"/>
    <n v="24.883803431313552"/>
    <n v="24.584825241712068"/>
    <n v="24.120095851586811"/>
    <n v="24.80557240054091"/>
    <n v="24.920728187275273"/>
  </r>
  <r>
    <x v="113"/>
    <s v="Bentonite A90 PO 25:PA:H4:H:1200"/>
    <s v="Packaged Product"/>
    <s v="I001 - Bentonite"/>
    <s v="SPC0916 - Bentonite Sodium Flour"/>
    <s v="AE24 - Bentonite Sodium Flour Coarse"/>
    <s v="Bentonite A90 PO"/>
    <x v="4"/>
    <n v="24"/>
    <n v="0.26023799969458189"/>
    <m/>
    <n v="24"/>
    <n v="24"/>
    <n v="24"/>
    <n v="24"/>
    <n v="24"/>
    <n v="24"/>
    <n v="24"/>
    <n v="24"/>
    <n v="24"/>
    <n v="24"/>
    <n v="24"/>
    <n v="24"/>
  </r>
  <r>
    <x v="113"/>
    <s v="Bentonite A90 PO 25:PA:H4:H:1200"/>
    <s v="Packaged Product"/>
    <s v="I001 - Bentonite"/>
    <s v="SPC0916 - Bentonite Sodium Flour"/>
    <s v="AE24 - Bentonite Sodium Flour Coarse"/>
    <s v="Bentonite A90 PO"/>
    <x v="7"/>
    <n v="1.2"/>
    <m/>
    <m/>
    <n v="57.599999999999994"/>
    <n v="62.4"/>
    <n v="38.4"/>
    <n v="97.2"/>
    <n v="76.8"/>
    <n v="50.4"/>
    <n v="128.4"/>
    <n v="69.599999999999994"/>
    <n v="121.19999999999999"/>
    <n v="122.39999999999999"/>
    <n v="127.19999999999999"/>
    <n v="123.6"/>
  </r>
  <r>
    <x v="113"/>
    <s v="Bentonite A90 PO 25:PA:H4:H:1200"/>
    <s v="Packaged Product"/>
    <s v="I001 - Bentonite"/>
    <s v="SPC0916 - Bentonite Sodium Flour"/>
    <s v="AE24 - Bentonite Sodium Flour Coarse"/>
    <s v="Bentonite A90 PO"/>
    <x v="8"/>
    <s v="PBA07"/>
    <n v="7"/>
    <m/>
    <n v="8.2285714285714278"/>
    <n v="8.9142857142857146"/>
    <n v="5.4857142857142858"/>
    <n v="13.885714285714286"/>
    <n v="10.971428571428572"/>
    <n v="7.2"/>
    <n v="18.342857142857145"/>
    <n v="9.9428571428571413"/>
    <n v="17.314285714285713"/>
    <n v="17.485714285714284"/>
    <n v="18.171428571428571"/>
    <n v="17.657142857142855"/>
  </r>
  <r>
    <x v="113"/>
    <s v="Bentonite A90 PO 25:PA:H4:H:1200"/>
    <s v="Packaged Product"/>
    <s v="I001 - Bentonite"/>
    <s v="SPC0916 - Bentonite Sodium Flour"/>
    <s v="AE24 - Bentonite Sodium Flour Coarse"/>
    <s v="Bentonite A90 PO"/>
    <x v="9"/>
    <s v="300020983"/>
    <n v="0.83333333333333337"/>
    <m/>
    <n v="48"/>
    <n v="52"/>
    <n v="32"/>
    <n v="81"/>
    <n v="64"/>
    <n v="42"/>
    <n v="107.00000000000001"/>
    <n v="58"/>
    <n v="101"/>
    <n v="102"/>
    <n v="106"/>
    <n v="103"/>
  </r>
  <r>
    <x v="113"/>
    <s v="Bentonite A90 PO 25:PA:H4:H:1200"/>
    <s v="Packaged Product"/>
    <s v="I001 - Bentonite"/>
    <s v="SPC0916 - Bentonite Sodium Flour"/>
    <s v="AE24 - Bentonite Sodium Flour Coarse"/>
    <s v="Bentonite A90 PO"/>
    <x v="9"/>
    <s v="300020985"/>
    <n v="8.3333333333333343E-2"/>
    <m/>
    <n v="4.8"/>
    <n v="5.2"/>
    <n v="3.2"/>
    <n v="8.1000000000000014"/>
    <n v="6.4"/>
    <n v="4.2"/>
    <n v="10.700000000000001"/>
    <n v="5.8"/>
    <n v="10.1"/>
    <n v="10.200000000000001"/>
    <n v="10.6"/>
    <n v="10.3"/>
  </r>
  <r>
    <x v="113"/>
    <s v="Bentonite A90 PO 25:PA:H4:H:1200"/>
    <s v="Packaged Product"/>
    <s v="I001 - Bentonite"/>
    <s v="SPC0916 - Bentonite Sodium Flour"/>
    <s v="AE24 - Bentonite Sodium Flour Coarse"/>
    <s v="Bentonite A90 PO"/>
    <x v="9"/>
    <s v="300020986"/>
    <n v="0.83333333333333337"/>
    <m/>
    <n v="48"/>
    <n v="52"/>
    <n v="32"/>
    <n v="81"/>
    <n v="64"/>
    <n v="42"/>
    <n v="107.00000000000001"/>
    <n v="58"/>
    <n v="101"/>
    <n v="102"/>
    <n v="106"/>
    <n v="103"/>
  </r>
  <r>
    <x v="113"/>
    <s v="Bentonite A90 PO 25:PA:H4:H:1200"/>
    <s v="Packaged Product"/>
    <s v="I001 - Bentonite"/>
    <s v="SPC0916 - Bentonite Sodium Flour"/>
    <s v="AE24 - Bentonite Sodium Flour Coarse"/>
    <s v="Bentonite A90 PO"/>
    <x v="9"/>
    <s v="300020992"/>
    <n v="40"/>
    <m/>
    <n v="2304"/>
    <n v="2496"/>
    <n v="1536"/>
    <n v="3888"/>
    <n v="3072"/>
    <n v="2016"/>
    <n v="5136"/>
    <n v="2784"/>
    <n v="4848"/>
    <n v="4896"/>
    <n v="5088"/>
    <n v="4944"/>
  </r>
  <r>
    <x v="113"/>
    <s v="Bentonite A90 PO 25:PA:H4:H:1200"/>
    <s v="Packaged Product"/>
    <s v="I001 - Bentonite"/>
    <s v="SPC0916 - Bentonite Sodium Flour"/>
    <s v="AE24 - Bentonite Sodium Flour Coarse"/>
    <s v="Bentonite A90 PO"/>
    <x v="9"/>
    <s v="600004643"/>
    <n v="1"/>
    <m/>
    <n v="57.599999999999994"/>
    <n v="62.4"/>
    <n v="38.4"/>
    <n v="97.2"/>
    <n v="76.8"/>
    <n v="50.4"/>
    <n v="128.4"/>
    <n v="69.599999999999994"/>
    <n v="121.19999999999999"/>
    <n v="122.39999999999999"/>
    <n v="127.19999999999999"/>
    <n v="123.6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0"/>
    <n v="60.166666666666664"/>
    <n v="52.225092242170405"/>
    <m/>
    <n v="50.408618775660166"/>
    <n v="38.17305144413303"/>
    <n v="42.070639501801288"/>
    <n v="57.163380365882304"/>
    <n v="70.500735337380689"/>
    <n v="63.91359603726378"/>
    <n v="54.604742800041514"/>
    <n v="54.280632333698996"/>
    <n v="48.146427577545786"/>
    <n v="51.146427577545786"/>
    <n v="48.146427577545786"/>
    <n v="48.146427577545786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2"/>
    <m/>
    <m/>
    <m/>
    <n v="50.408618775660166"/>
    <n v="38.17305144413303"/>
    <n v="42.070639501801288"/>
    <n v="57.163380365882304"/>
    <n v="70.500735337380689"/>
    <n v="63.91359603726378"/>
    <n v="54.604742800041514"/>
    <n v="54.280632333698996"/>
    <n v="48.146427577545786"/>
    <n v="51.146427577545786"/>
    <n v="48.146427577545786"/>
    <n v="48.146427577545786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3"/>
    <m/>
    <m/>
    <n v="50"/>
    <n v="24.591381224339834"/>
    <n v="24.418329780206804"/>
    <n v="24.347690278405516"/>
    <n v="24.184309912523211"/>
    <n v="24.683574575142522"/>
    <n v="24.769978537878742"/>
    <n v="24.165235737837229"/>
    <n v="24.884603404138232"/>
    <n v="24.738175826592446"/>
    <n v="24.59174824904666"/>
    <n v="24.445320671500873"/>
    <n v="24.298893093955087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4"/>
    <n v="24"/>
    <n v="0.45954921225817624"/>
    <m/>
    <n v="24"/>
    <n v="24"/>
    <n v="24"/>
    <n v="24"/>
    <n v="24"/>
    <n v="24"/>
    <n v="24"/>
    <n v="24"/>
    <n v="24"/>
    <n v="24"/>
    <n v="24"/>
    <n v="24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7"/>
    <n v="1"/>
    <m/>
    <m/>
    <n v="25"/>
    <n v="38"/>
    <n v="42"/>
    <n v="57"/>
    <n v="71"/>
    <n v="64"/>
    <n v="54"/>
    <n v="55"/>
    <n v="48"/>
    <n v="51"/>
    <n v="48"/>
    <n v="48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8"/>
    <s v="PBA11"/>
    <n v="5"/>
    <m/>
    <n v="5"/>
    <n v="7.6"/>
    <n v="8.4"/>
    <n v="11.4"/>
    <n v="14.2"/>
    <n v="12.8"/>
    <n v="10.8"/>
    <n v="11"/>
    <n v="9.6"/>
    <n v="10.199999999999999"/>
    <n v="9.6"/>
    <n v="9.6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9"/>
    <s v="300020979"/>
    <n v="1"/>
    <m/>
    <n v="25"/>
    <n v="38"/>
    <n v="42"/>
    <n v="57"/>
    <n v="71"/>
    <n v="64"/>
    <n v="54"/>
    <n v="55"/>
    <n v="48"/>
    <n v="51"/>
    <n v="48"/>
    <n v="48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9"/>
    <s v="300020983"/>
    <n v="1"/>
    <m/>
    <n v="25"/>
    <n v="38"/>
    <n v="42"/>
    <n v="57"/>
    <n v="71"/>
    <n v="64"/>
    <n v="54"/>
    <n v="55"/>
    <n v="48"/>
    <n v="51"/>
    <n v="48"/>
    <n v="48"/>
  </r>
  <r>
    <x v="114"/>
    <s v="Bentonite A90 PO 1000:B4S:H4:NB:1000"/>
    <s v="Packaged Product"/>
    <s v="I001 - Bentonite"/>
    <s v="SPC0916 - Bentonite Sodium Flour"/>
    <s v="AE24 - Bentonite Sodium Flour Coarse"/>
    <s v="Bentonite A90 PO"/>
    <x v="9"/>
    <s v="600004643"/>
    <n v="1"/>
    <m/>
    <n v="25"/>
    <n v="38"/>
    <n v="42"/>
    <n v="57"/>
    <n v="71"/>
    <n v="64"/>
    <n v="54"/>
    <n v="55"/>
    <n v="48"/>
    <n v="51"/>
    <n v="48"/>
    <n v="48"/>
  </r>
  <r>
    <x v="115"/>
    <s v="Glass Fibre G25 PO"/>
    <s v="Bulk Product"/>
    <s v="W000 - Other Materials"/>
    <s v="SPC1023 - Glass Fibre Flour"/>
    <s v="HA12 - Glass Fibre Flour"/>
    <s v="Glass Fibre G25 PO"/>
    <x v="1"/>
    <s v="600004694"/>
    <m/>
    <m/>
    <n v="0"/>
    <n v="0"/>
    <n v="0"/>
    <n v="2.8"/>
    <n v="4.1999999999999993"/>
    <n v="2.8"/>
    <n v="4.1999999999999993"/>
    <n v="2.8"/>
    <n v="2.8"/>
    <n v="4.1999999999999993"/>
    <n v="2.8"/>
    <n v="4.1999999999999993"/>
  </r>
  <r>
    <x v="115"/>
    <s v="Glass Fibre G25 PO"/>
    <s v="Bulk Product"/>
    <s v="W000 - Other Materials"/>
    <s v="SPC1023 - Glass Fibre Flour"/>
    <s v="HA12 - Glass Fibre Flour"/>
    <s v="Glass Fibre G25 PO"/>
    <x v="1"/>
    <s v="600004705"/>
    <m/>
    <m/>
    <n v="56"/>
    <n v="14"/>
    <n v="24"/>
    <n v="17"/>
    <n v="24"/>
    <n v="5"/>
    <n v="30"/>
    <n v="6"/>
    <n v="6"/>
    <n v="29"/>
    <n v="21"/>
    <n v="15"/>
  </r>
  <r>
    <x v="115"/>
    <s v="Glass Fibre G25 PO"/>
    <s v="Bulk Product"/>
    <s v="W000 - Other Materials"/>
    <s v="SPC1023 - Glass Fibre Flour"/>
    <s v="HA12 - Glass Fibre Flour"/>
    <s v="Glass Fibre G25 PO"/>
    <x v="2"/>
    <m/>
    <m/>
    <m/>
    <n v="56"/>
    <n v="14"/>
    <n v="24"/>
    <n v="19.8"/>
    <n v="28.2"/>
    <n v="7.8"/>
    <n v="34.200000000000003"/>
    <n v="8.8000000000000007"/>
    <n v="8.8000000000000007"/>
    <n v="33.200000000000003"/>
    <n v="23.8"/>
    <n v="19.2"/>
  </r>
  <r>
    <x v="115"/>
    <s v="Glass Fibre G25 PO"/>
    <s v="Bulk Product"/>
    <s v="W000 - Other Materials"/>
    <s v="SPC1023 - Glass Fibre Flour"/>
    <s v="HA12 - Glass Fibre Flour"/>
    <s v="Glass Fibre G25 PO"/>
    <x v="3"/>
    <m/>
    <m/>
    <n v="0"/>
    <n v="12"/>
    <n v="12"/>
    <n v="12"/>
    <n v="12.2"/>
    <n v="12"/>
    <n v="12.2"/>
    <n v="11.999999999999996"/>
    <n v="12.199999999999996"/>
    <n v="11.399999999999995"/>
    <n v="12.199999999999992"/>
    <n v="11.399999999999991"/>
    <n v="12.199999999999992"/>
  </r>
  <r>
    <x v="115"/>
    <s v="Glass Fibre G25 PO"/>
    <s v="Bulk Product"/>
    <s v="W000 - Other Materials"/>
    <s v="SPC1023 - Glass Fibre Flour"/>
    <s v="HA12 - Glass Fibre Flour"/>
    <s v="Glass Fibre G25 PO"/>
    <x v="4"/>
    <n v="11.33449876230218"/>
    <n v="0.48961117763724316"/>
    <m/>
    <n v="11.33449876230218"/>
    <n v="11.33449876230218"/>
    <n v="11.33449876230218"/>
    <n v="11.33449876230218"/>
    <n v="11.33449876230218"/>
    <n v="11.33449876230218"/>
    <n v="11.33449876230218"/>
    <n v="11.33449876230218"/>
    <n v="11.33449876230218"/>
    <n v="11.33449876230218"/>
    <n v="11.33449876230218"/>
    <n v="11.33449876230218"/>
  </r>
  <r>
    <x v="115"/>
    <s v="Glass Fibre G25 PO"/>
    <s v="Bulk Product"/>
    <s v="W000 - Other Materials"/>
    <s v="SPC1023 - Glass Fibre Flour"/>
    <s v="HA12 - Glass Fibre Flour"/>
    <s v="Glass Fibre G25 PO"/>
    <x v="7"/>
    <n v="1"/>
    <m/>
    <m/>
    <n v="68"/>
    <n v="14"/>
    <n v="24"/>
    <n v="20"/>
    <n v="28"/>
    <n v="8"/>
    <n v="34"/>
    <n v="9"/>
    <n v="8"/>
    <n v="34"/>
    <n v="23"/>
    <n v="20"/>
  </r>
  <r>
    <x v="115"/>
    <s v="Glass Fibre G25 PO"/>
    <s v="Bulk Product"/>
    <s v="W000 - Other Materials"/>
    <s v="SPC1023 - Glass Fibre Flour"/>
    <s v="HA12 - Glass Fibre Flour"/>
    <s v="Glass Fibre G25 PO"/>
    <x v="8"/>
    <s v="PML21"/>
    <n v="1.5"/>
    <m/>
    <n v="45.333333333333336"/>
    <n v="9.3333333333333339"/>
    <n v="16"/>
    <n v="13.333333333333334"/>
    <n v="18.666666666666668"/>
    <n v="5.333333333333333"/>
    <n v="22.666666666666668"/>
    <n v="6"/>
    <n v="5.333333333333333"/>
    <n v="22.666666666666668"/>
    <n v="15.333333333333334"/>
    <n v="13.333333333333334"/>
  </r>
  <r>
    <x v="115"/>
    <s v="Glass Fibre G25 PO"/>
    <s v="Bulk Product"/>
    <s v="W000 - Other Materials"/>
    <s v="SPC1023 - Glass Fibre Flour"/>
    <s v="HA12 - Glass Fibre Flour"/>
    <s v="Glass Fibre G25 PO"/>
    <x v="8"/>
    <s v="PSS21"/>
    <n v="2.4"/>
    <m/>
    <n v="28.333333333333336"/>
    <n v="5.8333333333333339"/>
    <n v="10"/>
    <n v="8.3333333333333339"/>
    <n v="11.666666666666668"/>
    <n v="3.3333333333333335"/>
    <n v="14.166666666666668"/>
    <n v="3.75"/>
    <n v="3.3333333333333335"/>
    <n v="14.166666666666668"/>
    <n v="9.5833333333333339"/>
    <n v="8.3333333333333339"/>
  </r>
  <r>
    <x v="115"/>
    <s v="Glass Fibre G25 PO"/>
    <s v="Bulk Product"/>
    <s v="W000 - Other Materials"/>
    <s v="SPC1023 - Glass Fibre Flour"/>
    <s v="HA12 - Glass Fibre Flour"/>
    <s v="Glass Fibre G25 PO"/>
    <x v="9"/>
    <s v="400000455"/>
    <n v="1.1100000000000001"/>
    <m/>
    <n v="75.48"/>
    <n v="15.540000000000001"/>
    <n v="26.64"/>
    <n v="22.200000000000003"/>
    <n v="31.080000000000002"/>
    <n v="8.8800000000000008"/>
    <n v="37.74"/>
    <n v="9.99"/>
    <n v="8.8800000000000008"/>
    <n v="37.74"/>
    <n v="25.53"/>
    <n v="22.200000000000003"/>
  </r>
  <r>
    <x v="116"/>
    <s v="Glass Fibre G25 PO 25:PA:H4:H:1400"/>
    <s v="Packaged Product"/>
    <s v="W000 - Other Materials"/>
    <s v="SPC1023 - Glass Fibre Flour"/>
    <s v="HA12 - Glass Fibre Flour"/>
    <s v="Glass Fibre G25 PO"/>
    <x v="0"/>
    <n v="2.6833333333333331"/>
    <n v="3.6709768566719272"/>
    <m/>
    <n v="2.5471173514209871"/>
    <n v="2.5925979748912109"/>
    <n v="6.7788829504872625"/>
    <n v="4.4204143767834321"/>
    <n v="3.7408340186464719"/>
    <n v="3.0603927547515344"/>
    <n v="3.5249720644949236"/>
    <n v="2.9723468698094595"/>
    <n v="3.6387091830464429"/>
    <n v="3.2432529142386559"/>
    <n v="3.5747511032587345"/>
    <n v="3.957450718234012"/>
  </r>
  <r>
    <x v="116"/>
    <s v="Glass Fibre G25 PO 25:PA:H4:H:1400"/>
    <s v="Packaged Product"/>
    <s v="W000 - Other Materials"/>
    <s v="SPC1023 - Glass Fibre Flour"/>
    <s v="HA12 - Glass Fibre Flour"/>
    <s v="Glass Fibre G25 PO"/>
    <x v="2"/>
    <m/>
    <m/>
    <m/>
    <n v="2.5471173514209871"/>
    <n v="2.5925979748912109"/>
    <n v="6.7788829504872625"/>
    <n v="4.4204143767834321"/>
    <n v="3.7408340186464719"/>
    <n v="3.0603927547515344"/>
    <n v="3.5249720644949236"/>
    <n v="2.9723468698094595"/>
    <n v="3.6387091830464429"/>
    <n v="3.2432529142386559"/>
    <n v="3.5747511032587345"/>
    <n v="3.957450718234012"/>
  </r>
  <r>
    <x v="116"/>
    <s v="Glass Fibre G25 PO 25:PA:H4:H:1400"/>
    <s v="Packaged Product"/>
    <s v="W000 - Other Materials"/>
    <s v="SPC1023 - Glass Fibre Flour"/>
    <s v="HA12 - Glass Fibre Flour"/>
    <s v="Glass Fibre G25 PO"/>
    <x v="3"/>
    <m/>
    <m/>
    <n v="14"/>
    <n v="11.452882648579013"/>
    <n v="8.8602846736878025"/>
    <n v="2.08140172320054"/>
    <n v="0.4609873464171077"/>
    <n v="0.92015332777063508"/>
    <n v="0.65976057301910052"/>
    <n v="1.3347885085241762"/>
    <n v="1.1624416387147165"/>
    <n v="0.32373245566827347"/>
    <n v="1.2804795414296168"/>
    <n v="0.5057284381708822"/>
    <n v="0.74827771993686953"/>
  </r>
  <r>
    <x v="116"/>
    <s v="Glass Fibre G25 PO 25:PA:H4:H:1400"/>
    <s v="Packaged Product"/>
    <s v="W000 - Other Materials"/>
    <s v="SPC1023 - Glass Fibre Flour"/>
    <s v="HA12 - Glass Fibre Flour"/>
    <s v="Glass Fibre G25 PO"/>
    <x v="4"/>
    <n v="0"/>
    <n v="0"/>
    <m/>
    <n v="0"/>
    <n v="0"/>
    <n v="0"/>
    <n v="0"/>
    <n v="0"/>
    <n v="0"/>
    <n v="0"/>
    <n v="0"/>
    <n v="0"/>
    <n v="0"/>
    <n v="0"/>
    <n v="0"/>
  </r>
  <r>
    <x v="116"/>
    <s v="Glass Fibre G25 PO 25:PA:H4:H:1400"/>
    <s v="Packaged Product"/>
    <s v="W000 - Other Materials"/>
    <s v="SPC1023 - Glass Fibre Flour"/>
    <s v="HA12 - Glass Fibre Flour"/>
    <s v="Glass Fibre G25 PO"/>
    <x v="7"/>
    <n v="1.4"/>
    <m/>
    <m/>
    <n v="0"/>
    <n v="0"/>
    <n v="0"/>
    <n v="2.8"/>
    <n v="4.1999999999999993"/>
    <n v="2.8"/>
    <n v="4.1999999999999993"/>
    <n v="2.8"/>
    <n v="2.8"/>
    <n v="4.1999999999999993"/>
    <n v="2.8"/>
    <n v="4.1999999999999993"/>
  </r>
  <r>
    <x v="116"/>
    <s v="Glass Fibre G25 PO 25:PA:H4:H:1400"/>
    <s v="Packaged Product"/>
    <s v="W000 - Other Materials"/>
    <s v="SPC1023 - Glass Fibre Flour"/>
    <s v="HA12 - Glass Fibre Flour"/>
    <s v="Glass Fibre G25 PO"/>
    <x v="8"/>
    <s v="PBA20"/>
    <n v="1.5"/>
    <m/>
    <n v="0"/>
    <n v="0"/>
    <n v="0"/>
    <n v="1.8666666666666665"/>
    <n v="2.7999999999999994"/>
    <n v="1.8666666666666665"/>
    <n v="2.7999999999999994"/>
    <n v="1.8666666666666665"/>
    <n v="1.8666666666666665"/>
    <n v="2.7999999999999994"/>
    <n v="1.8666666666666665"/>
    <n v="2.7999999999999994"/>
  </r>
  <r>
    <x v="116"/>
    <s v="Glass Fibre G25 PO 25:PA:H4:H:1400"/>
    <s v="Packaged Product"/>
    <s v="W000 - Other Materials"/>
    <s v="SPC1023 - Glass Fibre Flour"/>
    <s v="HA12 - Glass Fibre Flour"/>
    <s v="Glass Fibre G25 PO"/>
    <x v="9"/>
    <s v="300020983"/>
    <n v="0.7142857142857143"/>
    <m/>
    <n v="0"/>
    <n v="0"/>
    <n v="0"/>
    <n v="2"/>
    <n v="2.9999999999999996"/>
    <n v="2"/>
    <n v="2.9999999999999996"/>
    <n v="2"/>
    <n v="2"/>
    <n v="2.9999999999999996"/>
    <n v="2"/>
    <n v="2.9999999999999996"/>
  </r>
  <r>
    <x v="116"/>
    <s v="Glass Fibre G25 PO 25:PA:H4:H:1400"/>
    <s v="Packaged Product"/>
    <s v="W000 - Other Materials"/>
    <s v="SPC1023 - Glass Fibre Flour"/>
    <s v="HA12 - Glass Fibre Flour"/>
    <s v="Glass Fibre G25 PO"/>
    <x v="9"/>
    <s v="300020985"/>
    <n v="7.1428571428571438E-2"/>
    <m/>
    <n v="0"/>
    <n v="0"/>
    <n v="0"/>
    <n v="0.2"/>
    <n v="0.3"/>
    <n v="0.2"/>
    <n v="0.3"/>
    <n v="0.2"/>
    <n v="0.2"/>
    <n v="0.3"/>
    <n v="0.2"/>
    <n v="0.3"/>
  </r>
  <r>
    <x v="116"/>
    <s v="Glass Fibre G25 PO 25:PA:H4:H:1400"/>
    <s v="Packaged Product"/>
    <s v="W000 - Other Materials"/>
    <s v="SPC1023 - Glass Fibre Flour"/>
    <s v="HA12 - Glass Fibre Flour"/>
    <s v="Glass Fibre G25 PO"/>
    <x v="9"/>
    <s v="300020986"/>
    <n v="0.7142857142857143"/>
    <m/>
    <n v="0"/>
    <n v="0"/>
    <n v="0"/>
    <n v="2"/>
    <n v="2.9999999999999996"/>
    <n v="2"/>
    <n v="2.9999999999999996"/>
    <n v="2"/>
    <n v="2"/>
    <n v="2.9999999999999996"/>
    <n v="2"/>
    <n v="2.9999999999999996"/>
  </r>
  <r>
    <x v="116"/>
    <s v="Glass Fibre G25 PO 25:PA:H4:H:1400"/>
    <s v="Packaged Product"/>
    <s v="W000 - Other Materials"/>
    <s v="SPC1023 - Glass Fibre Flour"/>
    <s v="HA12 - Glass Fibre Flour"/>
    <s v="Glass Fibre G25 PO"/>
    <x v="9"/>
    <s v="300020991"/>
    <n v="40"/>
    <m/>
    <n v="0"/>
    <n v="0"/>
    <n v="0"/>
    <n v="112"/>
    <n v="167.99999999999997"/>
    <n v="112"/>
    <n v="167.99999999999997"/>
    <n v="112"/>
    <n v="112"/>
    <n v="167.99999999999997"/>
    <n v="112"/>
    <n v="167.99999999999997"/>
  </r>
  <r>
    <x v="116"/>
    <s v="Glass Fibre G25 PO 25:PA:H4:H:1400"/>
    <s v="Packaged Product"/>
    <s v="W000 - Other Materials"/>
    <s v="SPC1023 - Glass Fibre Flour"/>
    <s v="HA12 - Glass Fibre Flour"/>
    <s v="Glass Fibre G25 PO"/>
    <x v="9"/>
    <s v="600004693"/>
    <n v="1"/>
    <m/>
    <n v="0"/>
    <n v="0"/>
    <n v="0"/>
    <n v="2.8"/>
    <n v="4.1999999999999993"/>
    <n v="2.8"/>
    <n v="4.1999999999999993"/>
    <n v="2.8"/>
    <n v="2.8"/>
    <n v="4.1999999999999993"/>
    <n v="2.8"/>
    <n v="4.1999999999999993"/>
  </r>
  <r>
    <x v="117"/>
    <s v="Huntite H5 PO"/>
    <s v="Bulk Product"/>
    <s v="T002 - Huntite"/>
    <s v="SPC0940 - Huntite Micronised"/>
    <s v="AE46 - Huntite Ultrafine Fine"/>
    <s v="Huntite H5 PO"/>
    <x v="2"/>
    <m/>
    <m/>
    <m/>
    <n v="0"/>
    <n v="0"/>
    <n v="0"/>
    <n v="0"/>
    <n v="0"/>
    <n v="0"/>
    <n v="0"/>
    <n v="0"/>
    <n v="0"/>
    <n v="0"/>
    <n v="0"/>
    <n v="0"/>
  </r>
  <r>
    <x v="117"/>
    <s v="Huntite H5 PO"/>
    <s v="Bulk Product"/>
    <s v="T002 - Huntite"/>
    <s v="SPC0940 - Huntite Micronised"/>
    <s v="AE46 - Huntite Ultrafine Fine"/>
    <s v="Huntite H5 PO"/>
    <x v="3"/>
    <m/>
    <m/>
    <n v="0"/>
    <n v="0"/>
    <n v="0"/>
    <n v="0"/>
    <n v="0"/>
    <n v="0"/>
    <n v="0"/>
    <n v="0"/>
    <n v="0"/>
    <n v="0"/>
    <n v="0"/>
    <n v="0"/>
    <n v="0"/>
  </r>
  <r>
    <x v="117"/>
    <s v="Huntite H5 PO"/>
    <s v="Bulk Product"/>
    <s v="T002 - Huntite"/>
    <s v="SPC0940 - Huntite Micronised"/>
    <s v="AE46 - Huntite Ultrafine Fine"/>
    <s v="Huntite H5 PO"/>
    <x v="4"/>
    <n v="0"/>
    <n v="0"/>
    <m/>
    <n v="0"/>
    <n v="0"/>
    <n v="0"/>
    <n v="0"/>
    <n v="0"/>
    <n v="0"/>
    <n v="0"/>
    <n v="0"/>
    <n v="0"/>
    <n v="0"/>
    <n v="0"/>
    <n v="0"/>
  </r>
  <r>
    <x v="117"/>
    <s v="Huntite H5 PO"/>
    <s v="Bulk Product"/>
    <s v="T002 - Huntite"/>
    <s v="SPC0940 - Huntite Micronised"/>
    <s v="AE46 - Huntite Ultrafine Fine"/>
    <s v="Huntite H5 PO"/>
    <x v="5"/>
    <n v="1"/>
    <m/>
    <m/>
    <m/>
    <n v="0"/>
    <n v="0"/>
    <n v="0"/>
    <n v="0"/>
    <n v="0"/>
    <n v="0"/>
    <n v="0"/>
    <n v="0"/>
    <n v="0"/>
    <n v="0"/>
    <n v="0"/>
  </r>
  <r>
    <x v="117"/>
    <s v="Huntite H5 PO"/>
    <s v="Bulk Product"/>
    <s v="T002 - Huntite"/>
    <s v="SPC0940 - Huntite Micronised"/>
    <s v="AE46 - Huntite Ultrafine Fine"/>
    <s v="Huntite H5 PO"/>
    <x v="6"/>
    <n v="1"/>
    <m/>
    <m/>
    <n v="0"/>
    <n v="0"/>
    <n v="0"/>
    <n v="0"/>
    <n v="0"/>
    <n v="0"/>
    <n v="0"/>
    <n v="0"/>
    <n v="0"/>
    <n v="0"/>
    <n v="0"/>
    <m/>
  </r>
  <r>
    <x v="118"/>
    <s v="Glass Fibre G25 PO 25:PA:NO:NB:25"/>
    <s v="Packaged Product"/>
    <s v="W000 - Other Materials"/>
    <s v="SPC1023 - Glass Fibre Flour"/>
    <s v="HA12 - Glass Fibre Flour"/>
    <s v="Glass Fibre G25 PO"/>
    <x v="2"/>
    <m/>
    <m/>
    <m/>
    <n v="0"/>
    <n v="0"/>
    <n v="0"/>
    <n v="0"/>
    <n v="0"/>
    <n v="0"/>
    <n v="0"/>
    <n v="0"/>
    <n v="0"/>
    <n v="0"/>
    <n v="0"/>
    <n v="0"/>
  </r>
  <r>
    <x v="118"/>
    <s v="Glass Fibre G25 PO 25:PA:NO:NB:25"/>
    <s v="Packaged Product"/>
    <s v="W000 - Other Materials"/>
    <s v="SPC1023 - Glass Fibre Flour"/>
    <s v="HA12 - Glass Fibre Flour"/>
    <s v="Glass Fibre G25 PO"/>
    <x v="3"/>
    <m/>
    <m/>
    <n v="0"/>
    <n v="0"/>
    <n v="0"/>
    <n v="0"/>
    <n v="0"/>
    <n v="0"/>
    <n v="0"/>
    <n v="0"/>
    <n v="0"/>
    <n v="0"/>
    <n v="0"/>
    <n v="0"/>
    <n v="0"/>
  </r>
  <r>
    <x v="118"/>
    <s v="Glass Fibre G25 PO 25:PA:NO:NB:25"/>
    <s v="Packaged Product"/>
    <s v="W000 - Other Materials"/>
    <s v="SPC1023 - Glass Fibre Flour"/>
    <s v="HA12 - Glass Fibre Flour"/>
    <s v="Glass Fibre G25 PO"/>
    <x v="4"/>
    <n v="0"/>
    <n v="0"/>
    <m/>
    <n v="0"/>
    <n v="0"/>
    <n v="0"/>
    <n v="0"/>
    <n v="0"/>
    <n v="0"/>
    <n v="0"/>
    <n v="0"/>
    <n v="0"/>
    <n v="0"/>
    <n v="0"/>
    <n v="0"/>
  </r>
  <r>
    <x v="118"/>
    <s v="Glass Fibre G25 PO 25:PA:NO:NB:25"/>
    <s v="Packaged Product"/>
    <s v="W000 - Other Materials"/>
    <s v="SPC1023 - Glass Fibre Flour"/>
    <s v="HA12 - Glass Fibre Flour"/>
    <s v="Glass Fibre G25 PO"/>
    <x v="5"/>
    <n v="1"/>
    <m/>
    <m/>
    <m/>
    <n v="0"/>
    <n v="0"/>
    <n v="0"/>
    <n v="0"/>
    <n v="0"/>
    <n v="0"/>
    <n v="0"/>
    <n v="0"/>
    <n v="0"/>
    <n v="0"/>
    <n v="0"/>
  </r>
  <r>
    <x v="118"/>
    <s v="Glass Fibre G25 PO 25:PA:NO:NB:25"/>
    <s v="Packaged Product"/>
    <s v="W000 - Other Materials"/>
    <s v="SPC1023 - Glass Fibre Flour"/>
    <s v="HA12 - Glass Fibre Flour"/>
    <s v="Glass Fibre G25 PO"/>
    <x v="6"/>
    <n v="1"/>
    <m/>
    <m/>
    <n v="0"/>
    <n v="0"/>
    <n v="0"/>
    <n v="0"/>
    <n v="0"/>
    <n v="0"/>
    <n v="0"/>
    <n v="0"/>
    <n v="0"/>
    <n v="0"/>
    <n v="0"/>
    <m/>
  </r>
  <r>
    <x v="119"/>
    <s v="Glass Fibre G75 PO"/>
    <s v="Bulk Product"/>
    <s v="W000 - Other Materials"/>
    <s v="SPC1023 - Glass Fibre Flour"/>
    <s v="HA12 - Glass Fibre Flour"/>
    <s v="Glass Fibre G75 PO"/>
    <x v="2"/>
    <m/>
    <m/>
    <m/>
    <n v="0"/>
    <n v="0"/>
    <n v="0"/>
    <n v="0"/>
    <n v="0"/>
    <n v="0"/>
    <n v="0"/>
    <n v="0"/>
    <n v="0"/>
    <n v="0"/>
    <n v="0"/>
    <n v="0"/>
  </r>
  <r>
    <x v="119"/>
    <s v="Glass Fibre G75 PO"/>
    <s v="Bulk Product"/>
    <s v="W000 - Other Materials"/>
    <s v="SPC1023 - Glass Fibre Flour"/>
    <s v="HA12 - Glass Fibre Flour"/>
    <s v="Glass Fibre G75 PO"/>
    <x v="3"/>
    <m/>
    <m/>
    <n v="0"/>
    <n v="0"/>
    <n v="0"/>
    <n v="0"/>
    <n v="0"/>
    <n v="0"/>
    <n v="0"/>
    <n v="0"/>
    <n v="0"/>
    <n v="0"/>
    <n v="0"/>
    <n v="0"/>
    <n v="0"/>
  </r>
  <r>
    <x v="119"/>
    <s v="Glass Fibre G75 PO"/>
    <s v="Bulk Product"/>
    <s v="W000 - Other Materials"/>
    <s v="SPC1023 - Glass Fibre Flour"/>
    <s v="HA12 - Glass Fibre Flour"/>
    <s v="Glass Fibre G75 PO"/>
    <x v="4"/>
    <n v="0"/>
    <n v="0"/>
    <m/>
    <n v="0"/>
    <n v="0"/>
    <n v="0"/>
    <n v="0"/>
    <n v="0"/>
    <n v="0"/>
    <n v="0"/>
    <n v="0"/>
    <n v="0"/>
    <n v="0"/>
    <n v="0"/>
    <n v="0"/>
  </r>
  <r>
    <x v="119"/>
    <s v="Glass Fibre G75 PO"/>
    <s v="Bulk Product"/>
    <s v="W000 - Other Materials"/>
    <s v="SPC1023 - Glass Fibre Flour"/>
    <s v="HA12 - Glass Fibre Flour"/>
    <s v="Glass Fibre G75 PO"/>
    <x v="5"/>
    <n v="1"/>
    <m/>
    <m/>
    <m/>
    <n v="0"/>
    <n v="0"/>
    <n v="0"/>
    <n v="0"/>
    <n v="0"/>
    <n v="0"/>
    <n v="0"/>
    <n v="0"/>
    <n v="0"/>
    <n v="0"/>
    <n v="0"/>
  </r>
  <r>
    <x v="119"/>
    <s v="Glass Fibre G75 PO"/>
    <s v="Bulk Product"/>
    <s v="W000 - Other Materials"/>
    <s v="SPC1023 - Glass Fibre Flour"/>
    <s v="HA12 - Glass Fibre Flour"/>
    <s v="Glass Fibre G75 PO"/>
    <x v="6"/>
    <n v="1"/>
    <m/>
    <m/>
    <n v="0"/>
    <n v="0"/>
    <n v="0"/>
    <n v="0"/>
    <n v="0"/>
    <n v="0"/>
    <n v="0"/>
    <n v="0"/>
    <n v="0"/>
    <n v="0"/>
    <n v="0"/>
    <m/>
  </r>
  <r>
    <x v="120"/>
    <s v="Glass Fibre G75 PO 25:PA:H4:H:1400"/>
    <s v="Packaged Product"/>
    <s v="W000 - Other Materials"/>
    <s v="SPC1023 - Glass Fibre Flour"/>
    <s v="HA12 - Glass Fibre Flour"/>
    <s v="Glass Fibre G75 PO"/>
    <x v="0"/>
    <n v="26.250000000000004"/>
    <n v="37.861238881684535"/>
    <m/>
    <n v="34"/>
    <n v="34"/>
    <n v="34"/>
    <n v="34"/>
    <n v="39.926669352077397"/>
    <n v="33.009905918887227"/>
    <n v="33.009905918887227"/>
    <n v="33.480096302324249"/>
    <n v="44.358397792842915"/>
    <n v="44.358397792842915"/>
    <n v="45.833095709509571"/>
    <n v="44.358397792842915"/>
  </r>
  <r>
    <x v="120"/>
    <s v="Glass Fibre G75 PO 25:PA:H4:H:1400"/>
    <s v="Packaged Product"/>
    <s v="W000 - Other Materials"/>
    <s v="SPC1023 - Glass Fibre Flour"/>
    <s v="HA12 - Glass Fibre Flour"/>
    <s v="Glass Fibre G75 PO"/>
    <x v="2"/>
    <m/>
    <m/>
    <m/>
    <n v="34"/>
    <n v="34"/>
    <n v="34"/>
    <n v="34"/>
    <n v="39.926669352077397"/>
    <n v="33.009905918887227"/>
    <n v="33.009905918887227"/>
    <n v="33.480096302324249"/>
    <n v="44.358397792842915"/>
    <n v="44.358397792842915"/>
    <n v="45.833095709509571"/>
    <n v="44.358397792842915"/>
  </r>
  <r>
    <x v="120"/>
    <s v="Glass Fibre G75 PO 25:PA:H4:H:1400"/>
    <s v="Packaged Product"/>
    <s v="W000 - Other Materials"/>
    <s v="SPC1023 - Glass Fibre Flour"/>
    <s v="HA12 - Glass Fibre Flour"/>
    <s v="Glass Fibre G75 PO"/>
    <x v="3"/>
    <m/>
    <m/>
    <n v="25.2"/>
    <n v="24.799999999999994"/>
    <n v="24.399999999999988"/>
    <n v="23.999999999999982"/>
    <n v="24.999999999999982"/>
    <n v="24.273330647922581"/>
    <n v="24.863424729035348"/>
    <n v="24.053518810148116"/>
    <n v="24.173422507823862"/>
    <n v="24.615024714980944"/>
    <n v="25.056626922138026"/>
    <n v="24.023531212628452"/>
    <n v="24.465133419785534"/>
  </r>
  <r>
    <x v="120"/>
    <s v="Glass Fibre G75 PO 25:PA:H4:H:1400"/>
    <s v="Packaged Product"/>
    <s v="W000 - Other Materials"/>
    <s v="SPC1023 - Glass Fibre Flour"/>
    <s v="HA12 - Glass Fibre Flour"/>
    <s v="Glass Fibre G75 PO"/>
    <x v="4"/>
    <n v="24"/>
    <n v="0.63389367883601022"/>
    <m/>
    <n v="24"/>
    <n v="24"/>
    <n v="24"/>
    <n v="24"/>
    <n v="24"/>
    <n v="24"/>
    <n v="24"/>
    <n v="24"/>
    <n v="24"/>
    <n v="24"/>
    <n v="24"/>
    <n v="24"/>
  </r>
  <r>
    <x v="120"/>
    <s v="Glass Fibre G75 PO 25:PA:H4:H:1400"/>
    <s v="Packaged Product"/>
    <s v="W000 - Other Materials"/>
    <s v="SPC1023 - Glass Fibre Flour"/>
    <s v="HA12 - Glass Fibre Flour"/>
    <s v="Glass Fibre G75 PO"/>
    <x v="7"/>
    <n v="1.4"/>
    <m/>
    <m/>
    <n v="33.599999999999994"/>
    <n v="33.599999999999994"/>
    <n v="33.599999999999994"/>
    <n v="35"/>
    <n v="39.199999999999996"/>
    <n v="33.599999999999994"/>
    <n v="32.199999999999996"/>
    <n v="33.599999999999994"/>
    <n v="44.8"/>
    <n v="44.8"/>
    <n v="44.8"/>
    <n v="44.8"/>
  </r>
  <r>
    <x v="120"/>
    <s v="Glass Fibre G75 PO 25:PA:H4:H:1400"/>
    <s v="Packaged Product"/>
    <s v="W000 - Other Materials"/>
    <s v="SPC1023 - Glass Fibre Flour"/>
    <s v="HA12 - Glass Fibre Flour"/>
    <s v="Glass Fibre G75 PO"/>
    <x v="8"/>
    <s v="PBA20"/>
    <n v="2"/>
    <m/>
    <n v="16.799999999999997"/>
    <n v="16.799999999999997"/>
    <n v="16.799999999999997"/>
    <n v="17.5"/>
    <n v="19.599999999999998"/>
    <n v="16.799999999999997"/>
    <n v="16.099999999999998"/>
    <n v="16.799999999999997"/>
    <n v="22.4"/>
    <n v="22.4"/>
    <n v="22.4"/>
    <n v="22.4"/>
  </r>
  <r>
    <x v="120"/>
    <s v="Glass Fibre G75 PO 25:PA:H4:H:1400"/>
    <s v="Packaged Product"/>
    <s v="W000 - Other Materials"/>
    <s v="SPC1023 - Glass Fibre Flour"/>
    <s v="HA12 - Glass Fibre Flour"/>
    <s v="Glass Fibre G75 PO"/>
    <x v="9"/>
    <s v="300020983"/>
    <n v="0.7142857142857143"/>
    <m/>
    <n v="23.999999999999996"/>
    <n v="23.999999999999996"/>
    <n v="23.999999999999996"/>
    <n v="25"/>
    <n v="27.999999999999996"/>
    <n v="23.999999999999996"/>
    <n v="22.999999999999996"/>
    <n v="23.999999999999996"/>
    <n v="32"/>
    <n v="32"/>
    <n v="32"/>
    <n v="32"/>
  </r>
  <r>
    <x v="120"/>
    <s v="Glass Fibre G75 PO 25:PA:H4:H:1400"/>
    <s v="Packaged Product"/>
    <s v="W000 - Other Materials"/>
    <s v="SPC1023 - Glass Fibre Flour"/>
    <s v="HA12 - Glass Fibre Flour"/>
    <s v="Glass Fibre G75 PO"/>
    <x v="9"/>
    <s v="300020985"/>
    <n v="7.1428571428571438E-2"/>
    <m/>
    <n v="2.4"/>
    <n v="2.4"/>
    <n v="2.4"/>
    <n v="2.5000000000000004"/>
    <n v="2.8000000000000003"/>
    <n v="2.4"/>
    <n v="2.2999999999999998"/>
    <n v="2.4"/>
    <n v="3.2"/>
    <n v="3.2"/>
    <n v="3.2"/>
    <n v="3.2"/>
  </r>
  <r>
    <x v="120"/>
    <s v="Glass Fibre G75 PO 25:PA:H4:H:1400"/>
    <s v="Packaged Product"/>
    <s v="W000 - Other Materials"/>
    <s v="SPC1023 - Glass Fibre Flour"/>
    <s v="HA12 - Glass Fibre Flour"/>
    <s v="Glass Fibre G75 PO"/>
    <x v="9"/>
    <s v="300020986"/>
    <n v="0.7142857142857143"/>
    <m/>
    <n v="23.999999999999996"/>
    <n v="23.999999999999996"/>
    <n v="23.999999999999996"/>
    <n v="25"/>
    <n v="27.999999999999996"/>
    <n v="23.999999999999996"/>
    <n v="22.999999999999996"/>
    <n v="23.999999999999996"/>
    <n v="32"/>
    <n v="32"/>
    <n v="32"/>
    <n v="32"/>
  </r>
  <r>
    <x v="120"/>
    <s v="Glass Fibre G75 PO 25:PA:H4:H:1400"/>
    <s v="Packaged Product"/>
    <s v="W000 - Other Materials"/>
    <s v="SPC1023 - Glass Fibre Flour"/>
    <s v="HA12 - Glass Fibre Flour"/>
    <s v="Glass Fibre G75 PO"/>
    <x v="9"/>
    <s v="300020991"/>
    <n v="40"/>
    <m/>
    <n v="1343.9999999999998"/>
    <n v="1343.9999999999998"/>
    <n v="1343.9999999999998"/>
    <n v="1400"/>
    <n v="1567.9999999999998"/>
    <n v="1343.9999999999998"/>
    <n v="1287.9999999999998"/>
    <n v="1343.9999999999998"/>
    <n v="1792"/>
    <n v="1792"/>
    <n v="1792"/>
    <n v="1792"/>
  </r>
  <r>
    <x v="120"/>
    <s v="Glass Fibre G75 PO 25:PA:H4:H:1400"/>
    <s v="Packaged Product"/>
    <s v="W000 - Other Materials"/>
    <s v="SPC1023 - Glass Fibre Flour"/>
    <s v="HA12 - Glass Fibre Flour"/>
    <s v="Glass Fibre G75 PO"/>
    <x v="9"/>
    <s v="600007751"/>
    <n v="1"/>
    <m/>
    <n v="33.599999999999994"/>
    <n v="33.599999999999994"/>
    <n v="33.599999999999994"/>
    <n v="35"/>
    <n v="39.199999999999996"/>
    <n v="33.599999999999994"/>
    <n v="32.199999999999996"/>
    <n v="33.599999999999994"/>
    <n v="44.8"/>
    <n v="44.8"/>
    <n v="44.8"/>
    <n v="44.8"/>
  </r>
  <r>
    <x v="121"/>
    <s v="Glass Fibre G25 PO 1000:B4S:H4:NB:1000"/>
    <s v="Packaged Product"/>
    <s v="W000 - Other Materials"/>
    <s v="SPC1023 - Glass Fibre Flour"/>
    <s v="HA12 - Glass Fibre Flour"/>
    <s v="Glass Fibre G25 PO"/>
    <x v="0"/>
    <n v="18.333333333333332"/>
    <n v="18.580206885588883"/>
    <m/>
    <n v="31.554794797144204"/>
    <n v="14.140025673356119"/>
    <n v="24"/>
    <n v="16.40735590945372"/>
    <n v="24"/>
    <n v="4.9800437495874972"/>
    <n v="29.980043749587498"/>
    <n v="5.9800437495874972"/>
    <n v="5.9800437495874972"/>
    <n v="28.980043749587498"/>
    <n v="21.980043749587498"/>
    <n v="14.980043749587498"/>
  </r>
  <r>
    <x v="121"/>
    <s v="Glass Fibre G25 PO 1000:B4S:H4:NB:1000"/>
    <s v="Packaged Product"/>
    <s v="W000 - Other Materials"/>
    <s v="SPC1023 - Glass Fibre Flour"/>
    <s v="HA12 - Glass Fibre Flour"/>
    <s v="Glass Fibre G25 PO"/>
    <x v="2"/>
    <m/>
    <m/>
    <m/>
    <n v="31.554794797144204"/>
    <n v="14.140025673356119"/>
    <n v="24"/>
    <n v="16.40735590945372"/>
    <n v="24"/>
    <n v="4.9800437495874972"/>
    <n v="29.980043749587498"/>
    <n v="5.9800437495874972"/>
    <n v="5.9800437495874972"/>
    <n v="28.980043749587498"/>
    <n v="21.980043749587498"/>
    <n v="14.980043749587498"/>
  </r>
  <r>
    <x v="121"/>
    <s v="Glass Fibre G25 PO 1000:B4S:H4:NB:1000"/>
    <s v="Packaged Product"/>
    <s v="W000 - Other Materials"/>
    <s v="SPC1023 - Glass Fibre Flour"/>
    <s v="HA12 - Glass Fibre Flour"/>
    <s v="Glass Fibre G25 PO"/>
    <x v="3"/>
    <m/>
    <m/>
    <n v="0"/>
    <n v="24.445205202855796"/>
    <n v="24.305179529499675"/>
    <n v="24.305179529499675"/>
    <n v="24.897823620045955"/>
    <n v="24.897823620045955"/>
    <n v="24.917779870458457"/>
    <n v="24.937736120870959"/>
    <n v="24.957692371283461"/>
    <n v="24.977648621695963"/>
    <n v="24.997604872108464"/>
    <n v="24.017561122520966"/>
    <n v="24.037517372933468"/>
  </r>
  <r>
    <x v="121"/>
    <s v="Glass Fibre G25 PO 1000:B4S:H4:NB:1000"/>
    <s v="Packaged Product"/>
    <s v="W000 - Other Materials"/>
    <s v="SPC1023 - Glass Fibre Flour"/>
    <s v="HA12 - Glass Fibre Flour"/>
    <s v="Glass Fibre G25 PO"/>
    <x v="4"/>
    <n v="24"/>
    <n v="1.2916971349019153"/>
    <m/>
    <n v="24"/>
    <n v="24"/>
    <n v="24"/>
    <n v="24"/>
    <n v="24"/>
    <n v="24"/>
    <n v="24"/>
    <n v="24"/>
    <n v="24"/>
    <n v="24"/>
    <n v="24"/>
    <n v="24"/>
  </r>
  <r>
    <x v="121"/>
    <s v="Glass Fibre G25 PO 1000:B4S:H4:NB:1000"/>
    <s v="Packaged Product"/>
    <s v="W000 - Other Materials"/>
    <s v="SPC1023 - Glass Fibre Flour"/>
    <s v="HA12 - Glass Fibre Flour"/>
    <s v="Glass Fibre G25 PO"/>
    <x v="7"/>
    <n v="1"/>
    <m/>
    <m/>
    <n v="56"/>
    <n v="14"/>
    <n v="24"/>
    <n v="17"/>
    <n v="24"/>
    <n v="5"/>
    <n v="30"/>
    <n v="6"/>
    <n v="6"/>
    <n v="29"/>
    <n v="21"/>
    <n v="15"/>
  </r>
  <r>
    <x v="121"/>
    <s v="Glass Fibre G25 PO 1000:B4S:H4:NB:1000"/>
    <s v="Packaged Product"/>
    <s v="W000 - Other Materials"/>
    <s v="SPC1023 - Glass Fibre Flour"/>
    <s v="HA12 - Glass Fibre Flour"/>
    <s v="Glass Fibre G25 PO"/>
    <x v="8"/>
    <s v="PBA20"/>
    <n v="2.5"/>
    <m/>
    <n v="22.4"/>
    <n v="5.6"/>
    <n v="9.6"/>
    <n v="6.8"/>
    <n v="9.6"/>
    <n v="2"/>
    <n v="12"/>
    <n v="2.4"/>
    <n v="2.4"/>
    <n v="11.6"/>
    <n v="8.4"/>
    <n v="6"/>
  </r>
  <r>
    <x v="121"/>
    <s v="Glass Fibre G25 PO 1000:B4S:H4:NB:1000"/>
    <s v="Packaged Product"/>
    <s v="W000 - Other Materials"/>
    <s v="SPC1023 - Glass Fibre Flour"/>
    <s v="HA12 - Glass Fibre Flour"/>
    <s v="Glass Fibre G25 PO"/>
    <x v="9"/>
    <s v="300020978"/>
    <n v="1"/>
    <m/>
    <n v="56"/>
    <n v="14"/>
    <n v="24"/>
    <n v="17"/>
    <n v="24"/>
    <n v="5"/>
    <n v="30"/>
    <n v="6"/>
    <n v="6"/>
    <n v="29"/>
    <n v="21"/>
    <n v="15"/>
  </r>
  <r>
    <x v="121"/>
    <s v="Glass Fibre G25 PO 1000:B4S:H4:NB:1000"/>
    <s v="Packaged Product"/>
    <s v="W000 - Other Materials"/>
    <s v="SPC1023 - Glass Fibre Flour"/>
    <s v="HA12 - Glass Fibre Flour"/>
    <s v="Glass Fibre G25 PO"/>
    <x v="9"/>
    <s v="300020983"/>
    <n v="1"/>
    <m/>
    <n v="56"/>
    <n v="14"/>
    <n v="24"/>
    <n v="17"/>
    <n v="24"/>
    <n v="5"/>
    <n v="30"/>
    <n v="6"/>
    <n v="6"/>
    <n v="29"/>
    <n v="21"/>
    <n v="15"/>
  </r>
  <r>
    <x v="121"/>
    <s v="Glass Fibre G25 PO 1000:B4S:H4:NB:1000"/>
    <s v="Packaged Product"/>
    <s v="W000 - Other Materials"/>
    <s v="SPC1023 - Glass Fibre Flour"/>
    <s v="HA12 - Glass Fibre Flour"/>
    <s v="Glass Fibre G25 PO"/>
    <x v="9"/>
    <s v="600004693"/>
    <n v="1"/>
    <m/>
    <n v="56"/>
    <n v="14"/>
    <n v="24"/>
    <n v="17"/>
    <n v="24"/>
    <n v="5"/>
    <n v="30"/>
    <n v="6"/>
    <n v="6"/>
    <n v="29"/>
    <n v="21"/>
    <n v="15"/>
  </r>
  <r>
    <x v="122"/>
    <s v="ATH SG10 PO"/>
    <s v="Bulk Product"/>
    <s v="J000 - ATH"/>
    <s v="SPC0931 - ATH Micronised"/>
    <s v="AC08 - ATH Micronised Fine"/>
    <s v="ATH SG10 PO"/>
    <x v="0"/>
    <n v="10.151666666666667"/>
    <n v="10.409891588777656"/>
    <m/>
    <n v="8.6898014715035057"/>
    <n v="7.9021953230985709"/>
    <n v="10.987359728475303"/>
    <n v="10.987359728475303"/>
    <n v="10.632928769492231"/>
    <n v="10.817007720612425"/>
    <n v="10.817007720612425"/>
    <n v="10.817007720612425"/>
    <n v="10.817007720612425"/>
    <n v="10.817007720612425"/>
    <n v="10.817007720612425"/>
    <n v="10.817007720612425"/>
  </r>
  <r>
    <x v="122"/>
    <s v="ATH SG10 PO"/>
    <s v="Bulk Product"/>
    <s v="J000 - ATH"/>
    <s v="SPC0931 - ATH Micronised"/>
    <s v="AC08 - ATH Micronised Fine"/>
    <s v="ATH SG10 PO"/>
    <x v="1"/>
    <s v="500001000"/>
    <m/>
    <m/>
    <n v="34"/>
    <n v="5"/>
    <n v="3"/>
    <n v="4"/>
    <n v="4"/>
    <n v="8"/>
    <n v="9"/>
    <n v="8"/>
    <n v="9"/>
    <n v="9"/>
    <n v="8"/>
    <n v="9"/>
  </r>
  <r>
    <x v="122"/>
    <s v="ATH SG10 PO"/>
    <s v="Bulk Product"/>
    <s v="J000 - ATH"/>
    <s v="SPC0931 - ATH Micronised"/>
    <s v="AC08 - ATH Micronised Fine"/>
    <s v="ATH SG10 PO"/>
    <x v="1"/>
    <s v="600004710"/>
    <m/>
    <m/>
    <n v="22.5"/>
    <n v="13.75"/>
    <n v="21.25"/>
    <n v="12.5"/>
    <n v="16.25"/>
    <n v="20"/>
    <n v="17.5"/>
    <n v="17.5"/>
    <n v="18.75"/>
    <n v="18.75"/>
    <n v="15"/>
    <n v="15"/>
  </r>
  <r>
    <x v="122"/>
    <s v="ATH SG10 PO"/>
    <s v="Bulk Product"/>
    <s v="J000 - ATH"/>
    <s v="SPC0931 - ATH Micronised"/>
    <s v="AC08 - ATH Micronised Fine"/>
    <s v="ATH SG10 PO"/>
    <x v="1"/>
    <s v="600004742"/>
    <m/>
    <m/>
    <n v="0"/>
    <n v="0"/>
    <n v="44"/>
    <n v="26"/>
    <n v="50"/>
    <n v="79"/>
    <n v="100"/>
    <n v="78"/>
    <n v="87"/>
    <n v="84"/>
    <n v="87"/>
    <n v="85"/>
  </r>
  <r>
    <x v="122"/>
    <s v="ATH SG10 PO"/>
    <s v="Bulk Product"/>
    <s v="J000 - ATH"/>
    <s v="SPC0931 - ATH Micronised"/>
    <s v="AC08 - ATH Micronised Fine"/>
    <s v="ATH SG10 PO"/>
    <x v="1"/>
    <s v="600004747"/>
    <m/>
    <m/>
    <n v="44"/>
    <n v="28"/>
    <n v="27"/>
    <n v="28"/>
    <n v="26"/>
    <n v="20"/>
    <n v="20"/>
    <n v="20"/>
    <n v="25"/>
    <n v="24"/>
    <n v="25"/>
    <n v="18"/>
  </r>
  <r>
    <x v="122"/>
    <s v="ATH SG10 PO"/>
    <s v="Bulk Product"/>
    <s v="J000 - ATH"/>
    <s v="SPC0931 - ATH Micronised"/>
    <s v="AC08 - ATH Micronised Fine"/>
    <s v="ATH SG10 PO"/>
    <x v="1"/>
    <s v="600008696"/>
    <m/>
    <m/>
    <n v="0"/>
    <n v="0"/>
    <n v="0"/>
    <n v="0"/>
    <n v="0"/>
    <n v="0"/>
    <n v="0"/>
    <n v="0"/>
    <n v="1.25"/>
    <n v="1.25"/>
    <n v="2.5"/>
    <n v="1.25"/>
  </r>
  <r>
    <x v="122"/>
    <s v="ATH SG10 PO"/>
    <s v="Bulk Product"/>
    <s v="J000 - ATH"/>
    <s v="SPC0931 - ATH Micronised"/>
    <s v="AC08 - ATH Micronised Fine"/>
    <s v="ATH SG10 PO"/>
    <x v="2"/>
    <m/>
    <m/>
    <m/>
    <n v="109.1898014715035"/>
    <n v="54.652195323098567"/>
    <n v="106.2373597284753"/>
    <n v="81.487359728475298"/>
    <n v="106.88292876949222"/>
    <n v="137.81700772061242"/>
    <n v="157.31700772061242"/>
    <n v="134.31700772061242"/>
    <n v="151.81700772061242"/>
    <n v="147.81700772061242"/>
    <n v="148.31700772061242"/>
    <n v="139.06700772061242"/>
  </r>
  <r>
    <x v="122"/>
    <s v="ATH SG10 PO"/>
    <s v="Bulk Product"/>
    <s v="J000 - ATH"/>
    <s v="SPC0931 - ATH Micronised"/>
    <s v="AC08 - ATH Micronised Fine"/>
    <s v="ATH SG10 PO"/>
    <x v="3"/>
    <m/>
    <m/>
    <n v="99.98"/>
    <n v="81.790198528496504"/>
    <n v="81.138003205397936"/>
    <n v="81.900643476922639"/>
    <n v="81.413283748447341"/>
    <n v="81.530354978955117"/>
    <n v="81.713347258342694"/>
    <n v="81.39633953773027"/>
    <n v="81.079331817117847"/>
    <n v="81.262324096505424"/>
    <n v="81.445316375893"/>
    <n v="81.128308655280577"/>
    <n v="81.061300934668154"/>
  </r>
  <r>
    <x v="122"/>
    <s v="ATH SG10 PO"/>
    <s v="Bulk Product"/>
    <s v="J000 - ATH"/>
    <s v="SPC0931 - ATH Micronised"/>
    <s v="AC08 - ATH Micronised Fine"/>
    <s v="ATH SG10 PO"/>
    <x v="4"/>
    <n v="81.039885943632356"/>
    <n v="0.65934388921901677"/>
    <m/>
    <n v="81.039885943632356"/>
    <n v="81.039885943632356"/>
    <n v="81.039885943632356"/>
    <n v="81.039885943632356"/>
    <n v="81.039885943632356"/>
    <n v="81.039885943632356"/>
    <n v="81.039885943632356"/>
    <n v="81.039885943632356"/>
    <n v="81.039885943632356"/>
    <n v="81.039885943632356"/>
    <n v="81.039885943632356"/>
    <n v="81.039885943632356"/>
  </r>
  <r>
    <x v="122"/>
    <s v="ATH SG10 PO"/>
    <s v="Bulk Product"/>
    <s v="J000 - ATH"/>
    <s v="SPC0931 - ATH Micronised"/>
    <s v="AC08 - ATH Micronised Fine"/>
    <s v="ATH SG10 PO"/>
    <x v="7"/>
    <n v="1"/>
    <m/>
    <m/>
    <n v="91"/>
    <n v="54"/>
    <n v="107"/>
    <n v="81"/>
    <n v="107"/>
    <n v="138"/>
    <n v="157"/>
    <n v="134"/>
    <n v="152"/>
    <n v="148"/>
    <n v="148"/>
    <n v="139"/>
  </r>
  <r>
    <x v="122"/>
    <s v="ATH SG10 PO"/>
    <s v="Bulk Product"/>
    <s v="J000 - ATH"/>
    <s v="SPC0931 - ATH Micronised"/>
    <s v="AC08 - ATH Micronised Fine"/>
    <s v="ATH SG10 PO"/>
    <x v="8"/>
    <s v="PML12"/>
    <n v="1.2"/>
    <m/>
    <n v="75.833333333333343"/>
    <n v="45"/>
    <n v="89.166666666666671"/>
    <n v="67.5"/>
    <n v="89.166666666666671"/>
    <n v="115"/>
    <n v="130.83333333333334"/>
    <n v="111.66666666666667"/>
    <n v="126.66666666666667"/>
    <n v="123.33333333333334"/>
    <n v="123.33333333333334"/>
    <n v="115.83333333333334"/>
  </r>
  <r>
    <x v="122"/>
    <s v="ATH SG10 PO"/>
    <s v="Bulk Product"/>
    <s v="J000 - ATH"/>
    <s v="SPC0931 - ATH Micronised"/>
    <s v="AC08 - ATH Micronised Fine"/>
    <s v="ATH SG10 PO"/>
    <x v="9"/>
    <s v="500000933"/>
    <n v="1"/>
    <m/>
    <n v="91"/>
    <n v="54"/>
    <n v="107"/>
    <n v="81"/>
    <n v="107"/>
    <n v="138"/>
    <n v="157"/>
    <n v="134"/>
    <n v="152"/>
    <n v="148"/>
    <n v="148"/>
    <n v="139"/>
  </r>
  <r>
    <x v="123"/>
    <s v="ATH SG10 PO 20:PL:H4:H:1120"/>
    <s v="Packaged Product"/>
    <s v="J000 - ATH"/>
    <s v="SPC0931 - ATH Micronised"/>
    <s v="AC08 - ATH Micronised Fine"/>
    <s v="ATH SG10 PO"/>
    <x v="2"/>
    <m/>
    <m/>
    <m/>
    <n v="0"/>
    <n v="0"/>
    <n v="0"/>
    <n v="0"/>
    <n v="0"/>
    <n v="0"/>
    <n v="0"/>
    <n v="0"/>
    <n v="0"/>
    <n v="0"/>
    <n v="0"/>
    <n v="0"/>
  </r>
  <r>
    <x v="123"/>
    <s v="ATH SG10 PO 20:PL:H4:H:1120"/>
    <s v="Packaged Product"/>
    <s v="J000 - ATH"/>
    <s v="SPC0931 - ATH Micronised"/>
    <s v="AC08 - ATH Micronised Fine"/>
    <s v="ATH SG10 PO"/>
    <x v="3"/>
    <m/>
    <m/>
    <n v="0"/>
    <n v="0"/>
    <n v="0"/>
    <n v="0"/>
    <n v="0"/>
    <n v="0"/>
    <n v="0"/>
    <n v="0"/>
    <n v="0"/>
    <n v="0"/>
    <n v="0"/>
    <n v="0"/>
    <n v="0"/>
  </r>
  <r>
    <x v="123"/>
    <s v="ATH SG10 PO 20:PL:H4:H:1120"/>
    <s v="Packaged Product"/>
    <s v="J000 - ATH"/>
    <s v="SPC0931 - ATH Micronised"/>
    <s v="AC08 - ATH Micronised Fine"/>
    <s v="ATH SG10 PO"/>
    <x v="4"/>
    <n v="0"/>
    <n v="0"/>
    <m/>
    <n v="0"/>
    <n v="0"/>
    <n v="0"/>
    <n v="0"/>
    <n v="0"/>
    <n v="0"/>
    <n v="0"/>
    <n v="0"/>
    <n v="0"/>
    <n v="0"/>
    <n v="0"/>
    <n v="0"/>
  </r>
  <r>
    <x v="123"/>
    <s v="ATH SG10 PO 20:PL:H4:H:1120"/>
    <s v="Packaged Product"/>
    <s v="J000 - ATH"/>
    <s v="SPC0931 - ATH Micronised"/>
    <s v="AC08 - ATH Micronised Fine"/>
    <s v="ATH SG10 PO"/>
    <x v="5"/>
    <n v="1"/>
    <m/>
    <m/>
    <m/>
    <n v="0"/>
    <n v="0"/>
    <n v="0"/>
    <n v="0"/>
    <n v="0"/>
    <n v="0"/>
    <n v="0"/>
    <n v="0"/>
    <n v="0"/>
    <n v="0"/>
    <n v="0"/>
  </r>
  <r>
    <x v="123"/>
    <s v="ATH SG10 PO 20:PL:H4:H:1120"/>
    <s v="Packaged Product"/>
    <s v="J000 - ATH"/>
    <s v="SPC0931 - ATH Micronised"/>
    <s v="AC08 - ATH Micronised Fine"/>
    <s v="ATH SG10 PO"/>
    <x v="6"/>
    <n v="1"/>
    <m/>
    <m/>
    <n v="0"/>
    <n v="0"/>
    <n v="0"/>
    <n v="0"/>
    <n v="0"/>
    <n v="0"/>
    <n v="0"/>
    <n v="0"/>
    <n v="0"/>
    <n v="0"/>
    <n v="0"/>
    <m/>
  </r>
  <r>
    <x v="124"/>
    <s v="ATH SG10 PO 25:PA:H4:H:1250"/>
    <s v="Packaged Product"/>
    <s v="J000 - ATH"/>
    <s v="SPC0931 - ATH Micronised"/>
    <s v="AC08 - ATH Micronised Fine"/>
    <s v="ATH SG10 PO"/>
    <x v="0"/>
    <n v="15.104166666666666"/>
    <n v="17.021852350158021"/>
    <m/>
    <n v="17.698404319837721"/>
    <n v="14.0247726797772"/>
    <n v="20.535266393623861"/>
    <n v="12.925551910892519"/>
    <n v="16.668488918717866"/>
    <n v="19.992602345229521"/>
    <n v="17.792720706147925"/>
    <n v="17.415987854920981"/>
    <n v="18.910934230398318"/>
    <n v="17.749566969925795"/>
    <n v="15.538753125972377"/>
    <n v="15.009178746452143"/>
  </r>
  <r>
    <x v="124"/>
    <s v="ATH SG10 PO 25:PA:H4:H:1250"/>
    <s v="Packaged Product"/>
    <s v="J000 - ATH"/>
    <s v="SPC0931 - ATH Micronised"/>
    <s v="AC08 - ATH Micronised Fine"/>
    <s v="ATH SG10 PO"/>
    <x v="2"/>
    <m/>
    <m/>
    <m/>
    <n v="17.698404319837721"/>
    <n v="14.0247726797772"/>
    <n v="20.535266393623861"/>
    <n v="12.925551910892519"/>
    <n v="16.668488918717866"/>
    <n v="19.992602345229521"/>
    <n v="17.792720706147925"/>
    <n v="17.415987854920981"/>
    <n v="18.910934230398318"/>
    <n v="17.749566969925795"/>
    <n v="15.538753125972377"/>
    <n v="15.009178746452143"/>
  </r>
  <r>
    <x v="124"/>
    <s v="ATH SG10 PO 25:PA:H4:H:1250"/>
    <s v="Packaged Product"/>
    <s v="J000 - ATH"/>
    <s v="SPC0931 - ATH Micronised"/>
    <s v="AC08 - ATH Micronised Fine"/>
    <s v="ATH SG10 PO"/>
    <x v="3"/>
    <m/>
    <m/>
    <n v="20"/>
    <n v="24.801595680162279"/>
    <n v="24.526823000385079"/>
    <n v="25.241556606761218"/>
    <n v="24.816004695868699"/>
    <n v="24.397515777150833"/>
    <n v="24.404913431921312"/>
    <n v="24.112192725773387"/>
    <n v="24.196204870852405"/>
    <n v="24.035270640454087"/>
    <n v="25.035703670528292"/>
    <n v="24.496950544555915"/>
    <n v="24.487771798103772"/>
  </r>
  <r>
    <x v="124"/>
    <s v="ATH SG10 PO 25:PA:H4:H:1250"/>
    <s v="Packaged Product"/>
    <s v="J000 - ATH"/>
    <s v="SPC0931 - ATH Micronised"/>
    <s v="AC08 - ATH Micronised Fine"/>
    <s v="ATH SG10 PO"/>
    <x v="4"/>
    <n v="24"/>
    <n v="1.4099523075570091"/>
    <m/>
    <n v="24"/>
    <n v="24"/>
    <n v="24"/>
    <n v="24"/>
    <n v="24"/>
    <n v="24"/>
    <n v="24"/>
    <n v="24"/>
    <n v="24"/>
    <n v="24"/>
    <n v="24"/>
    <n v="24"/>
  </r>
  <r>
    <x v="124"/>
    <s v="ATH SG10 PO 25:PA:H4:H:1250"/>
    <s v="Packaged Product"/>
    <s v="J000 - ATH"/>
    <s v="SPC0931 - ATH Micronised"/>
    <s v="AC08 - ATH Micronised Fine"/>
    <s v="ATH SG10 PO"/>
    <x v="7"/>
    <n v="1.25"/>
    <m/>
    <m/>
    <n v="22.5"/>
    <n v="13.75"/>
    <n v="21.25"/>
    <n v="12.5"/>
    <n v="16.25"/>
    <n v="20"/>
    <n v="17.5"/>
    <n v="17.5"/>
    <n v="18.75"/>
    <n v="18.75"/>
    <n v="15"/>
    <n v="15"/>
  </r>
  <r>
    <x v="124"/>
    <s v="ATH SG10 PO 25:PA:H4:H:1250"/>
    <s v="Packaged Product"/>
    <s v="J000 - ATH"/>
    <s v="SPC0931 - ATH Micronised"/>
    <s v="AC08 - ATH Micronised Fine"/>
    <s v="ATH SG10 PO"/>
    <x v="8"/>
    <s v="PBA20"/>
    <n v="2"/>
    <m/>
    <n v="11.25"/>
    <n v="6.875"/>
    <n v="10.625"/>
    <n v="6.25"/>
    <n v="8.125"/>
    <n v="10"/>
    <n v="8.75"/>
    <n v="8.75"/>
    <n v="9.375"/>
    <n v="9.375"/>
    <n v="7.5"/>
    <n v="7.5"/>
  </r>
  <r>
    <x v="124"/>
    <s v="ATH SG10 PO 25:PA:H4:H:1250"/>
    <s v="Packaged Product"/>
    <s v="J000 - ATH"/>
    <s v="SPC0931 - ATH Micronised"/>
    <s v="AC08 - ATH Micronised Fine"/>
    <s v="ATH SG10 PO"/>
    <x v="9"/>
    <s v="300020983"/>
    <n v="0.8"/>
    <m/>
    <n v="18"/>
    <n v="11"/>
    <n v="17"/>
    <n v="10"/>
    <n v="13"/>
    <n v="16"/>
    <n v="14"/>
    <n v="14"/>
    <n v="15"/>
    <n v="15"/>
    <n v="12"/>
    <n v="12"/>
  </r>
  <r>
    <x v="124"/>
    <s v="ATH SG10 PO 25:PA:H4:H:1250"/>
    <s v="Packaged Product"/>
    <s v="J000 - ATH"/>
    <s v="SPC0931 - ATH Micronised"/>
    <s v="AC08 - ATH Micronised Fine"/>
    <s v="ATH SG10 PO"/>
    <x v="9"/>
    <s v="300020985"/>
    <n v="0.08"/>
    <m/>
    <n v="1.8"/>
    <n v="1.1000000000000001"/>
    <n v="1.7"/>
    <n v="1"/>
    <n v="1.3"/>
    <n v="1.6"/>
    <n v="1.4000000000000001"/>
    <n v="1.4000000000000001"/>
    <n v="1.5"/>
    <n v="1.5"/>
    <n v="1.2"/>
    <n v="1.2"/>
  </r>
  <r>
    <x v="124"/>
    <s v="ATH SG10 PO 25:PA:H4:H:1250"/>
    <s v="Packaged Product"/>
    <s v="J000 - ATH"/>
    <s v="SPC0931 - ATH Micronised"/>
    <s v="AC08 - ATH Micronised Fine"/>
    <s v="ATH SG10 PO"/>
    <x v="9"/>
    <s v="300020986"/>
    <n v="0.8"/>
    <m/>
    <n v="18"/>
    <n v="11"/>
    <n v="17"/>
    <n v="10"/>
    <n v="13"/>
    <n v="16"/>
    <n v="14"/>
    <n v="14"/>
    <n v="15"/>
    <n v="15"/>
    <n v="12"/>
    <n v="12"/>
  </r>
  <r>
    <x v="124"/>
    <s v="ATH SG10 PO 25:PA:H4:H:1250"/>
    <s v="Packaged Product"/>
    <s v="J000 - ATH"/>
    <s v="SPC0931 - ATH Micronised"/>
    <s v="AC08 - ATH Micronised Fine"/>
    <s v="ATH SG10 PO"/>
    <x v="9"/>
    <s v="300020989"/>
    <n v="40"/>
    <m/>
    <n v="900"/>
    <n v="550"/>
    <n v="850"/>
    <n v="500"/>
    <n v="650"/>
    <n v="800"/>
    <n v="700"/>
    <n v="700"/>
    <n v="750"/>
    <n v="750"/>
    <n v="600"/>
    <n v="600"/>
  </r>
  <r>
    <x v="124"/>
    <s v="ATH SG10 PO 25:PA:H4:H:1250"/>
    <s v="Packaged Product"/>
    <s v="J000 - ATH"/>
    <s v="SPC0931 - ATH Micronised"/>
    <s v="AC08 - ATH Micronised Fine"/>
    <s v="ATH SG10 PO"/>
    <x v="9"/>
    <s v="600004708"/>
    <n v="1"/>
    <m/>
    <n v="22.5"/>
    <n v="13.75"/>
    <n v="21.25"/>
    <n v="12.5"/>
    <n v="16.25"/>
    <n v="20"/>
    <n v="17.5"/>
    <n v="17.5"/>
    <n v="18.75"/>
    <n v="18.75"/>
    <n v="15"/>
    <n v="15"/>
  </r>
  <r>
    <x v="125"/>
    <s v="ATH SG10 PO 25:PAS:CP1:H:1250"/>
    <s v="Packaged Product"/>
    <s v="J000 - ATH"/>
    <s v="SPC0931 - ATH Micronised"/>
    <s v="AC08 - ATH Micronised Fine"/>
    <s v="ATH SG10 PO"/>
    <x v="2"/>
    <m/>
    <m/>
    <m/>
    <n v="0"/>
    <n v="0"/>
    <n v="0"/>
    <n v="0"/>
    <n v="0"/>
    <n v="0"/>
    <n v="0"/>
    <n v="0"/>
    <n v="0"/>
    <n v="0"/>
    <n v="0"/>
    <n v="0"/>
  </r>
  <r>
    <x v="125"/>
    <s v="ATH SG10 PO 25:PAS:CP1:H:1250"/>
    <s v="Packaged Product"/>
    <s v="J000 - ATH"/>
    <s v="SPC0931 - ATH Micronised"/>
    <s v="AC08 - ATH Micronised Fine"/>
    <s v="ATH SG10 PO"/>
    <x v="3"/>
    <m/>
    <m/>
    <n v="0"/>
    <n v="0"/>
    <n v="0"/>
    <n v="0"/>
    <n v="0"/>
    <n v="0"/>
    <n v="0"/>
    <n v="0"/>
    <n v="0"/>
    <n v="0"/>
    <n v="0"/>
    <n v="0"/>
    <n v="0"/>
  </r>
  <r>
    <x v="125"/>
    <s v="ATH SG10 PO 25:PAS:CP1:H:1250"/>
    <s v="Packaged Product"/>
    <s v="J000 - ATH"/>
    <s v="SPC0931 - ATH Micronised"/>
    <s v="AC08 - ATH Micronised Fine"/>
    <s v="ATH SG10 PO"/>
    <x v="4"/>
    <n v="0"/>
    <n v="0"/>
    <m/>
    <n v="0"/>
    <n v="0"/>
    <n v="0"/>
    <n v="0"/>
    <n v="0"/>
    <n v="0"/>
    <n v="0"/>
    <n v="0"/>
    <n v="0"/>
    <n v="0"/>
    <n v="0"/>
    <n v="0"/>
  </r>
  <r>
    <x v="125"/>
    <s v="ATH SG10 PO 25:PAS:CP1:H:1250"/>
    <s v="Packaged Product"/>
    <s v="J000 - ATH"/>
    <s v="SPC0931 - ATH Micronised"/>
    <s v="AC08 - ATH Micronised Fine"/>
    <s v="ATH SG10 PO"/>
    <x v="5"/>
    <n v="1"/>
    <m/>
    <m/>
    <m/>
    <n v="0"/>
    <n v="0"/>
    <n v="0"/>
    <n v="0"/>
    <n v="0"/>
    <n v="0"/>
    <n v="0"/>
    <n v="0"/>
    <n v="0"/>
    <n v="0"/>
    <n v="0"/>
  </r>
  <r>
    <x v="125"/>
    <s v="ATH SG10 PO 25:PAS:CP1:H:1250"/>
    <s v="Packaged Product"/>
    <s v="J000 - ATH"/>
    <s v="SPC0931 - ATH Micronised"/>
    <s v="AC08 - ATH Micronised Fine"/>
    <s v="ATH SG10 PO"/>
    <x v="6"/>
    <n v="1"/>
    <m/>
    <m/>
    <n v="0"/>
    <n v="0"/>
    <n v="0"/>
    <n v="0"/>
    <n v="0"/>
    <n v="0"/>
    <n v="0"/>
    <n v="0"/>
    <n v="0"/>
    <n v="0"/>
    <n v="0"/>
    <m/>
  </r>
  <r>
    <x v="126"/>
    <s v="ATH SG63 PO"/>
    <s v="Bulk Product"/>
    <s v="J000 - ATH"/>
    <s v="SPC0922 - ATH Flour"/>
    <s v="AC02 - ATH Flour Medium"/>
    <s v="ATH SG63 PO"/>
    <x v="0"/>
    <n v="809.46833333333336"/>
    <n v="888.31658309577085"/>
    <m/>
    <n v="947.71326191465789"/>
    <n v="856.03378733545185"/>
    <n v="761.81915554622276"/>
    <n v="849.33802611497356"/>
    <n v="887.32936482705941"/>
    <n v="1041.0305167327242"/>
    <n v="1004.4797920717277"/>
    <n v="938.75156469210924"/>
    <n v="837.9760592026978"/>
    <n v="860.25082478617333"/>
    <n v="837.96902990944284"/>
    <n v="837.10761401600757"/>
  </r>
  <r>
    <x v="126"/>
    <s v="ATH SG63 PO"/>
    <s v="Bulk Product"/>
    <s v="J000 - ATH"/>
    <s v="SPC0922 - ATH Flour"/>
    <s v="AC02 - ATH Flour Medium"/>
    <s v="ATH SG63 PO"/>
    <x v="1"/>
    <s v="600004714"/>
    <m/>
    <m/>
    <n v="166.79999999999998"/>
    <n v="181.2"/>
    <n v="165.6"/>
    <n v="170.4"/>
    <n v="159.6"/>
    <n v="175.2"/>
    <n v="180"/>
    <n v="172.79999999999998"/>
    <n v="213.6"/>
    <n v="213.6"/>
    <n v="213.6"/>
    <n v="213.6"/>
  </r>
  <r>
    <x v="126"/>
    <s v="ATH SG63 PO"/>
    <s v="Bulk Product"/>
    <s v="J000 - ATH"/>
    <s v="SPC0922 - ATH Flour"/>
    <s v="AC02 - ATH Flour Medium"/>
    <s v="ATH SG63 PO"/>
    <x v="1"/>
    <s v="600004715"/>
    <m/>
    <m/>
    <n v="79"/>
    <n v="89"/>
    <n v="69"/>
    <n v="84"/>
    <n v="92"/>
    <n v="110"/>
    <n v="94"/>
    <n v="70"/>
    <n v="59"/>
    <n v="58"/>
    <n v="59"/>
    <n v="58"/>
  </r>
  <r>
    <x v="126"/>
    <s v="ATH SG63 PO"/>
    <s v="Bulk Product"/>
    <s v="J000 - ATH"/>
    <s v="SPC0922 - ATH Flour"/>
    <s v="AC02 - ATH Flour Medium"/>
    <s v="ATH SG63 PO"/>
    <x v="2"/>
    <m/>
    <m/>
    <m/>
    <n v="1193.513261914658"/>
    <n v="1126.2337873354518"/>
    <n v="996.41915554622278"/>
    <n v="1103.7380261149735"/>
    <n v="1138.9293648270593"/>
    <n v="1326.2305167327243"/>
    <n v="1278.4797920717278"/>
    <n v="1181.5515646921092"/>
    <n v="1110.5760592026977"/>
    <n v="1131.8508247861732"/>
    <n v="1110.5690299094429"/>
    <n v="1108.7076140160075"/>
  </r>
  <r>
    <x v="126"/>
    <s v="ATH SG63 PO"/>
    <s v="Bulk Product"/>
    <s v="J000 - ATH"/>
    <s v="SPC0922 - ATH Flour"/>
    <s v="AC02 - ATH Flour Medium"/>
    <s v="ATH SG63 PO"/>
    <x v="3"/>
    <m/>
    <m/>
    <n v="207.07999999999998"/>
    <n v="133.56673808534197"/>
    <n v="133.33295074989019"/>
    <n v="133.91379520366741"/>
    <n v="134.17576908869387"/>
    <n v="133.24640426163455"/>
    <n v="134.0158875289103"/>
    <n v="133.53609545718245"/>
    <n v="133.98453076507326"/>
    <n v="133.40847156237555"/>
    <n v="133.55764677620232"/>
    <n v="133.98861686675946"/>
    <n v="133.28100285075197"/>
  </r>
  <r>
    <x v="126"/>
    <s v="ATH SG63 PO"/>
    <s v="Bulk Product"/>
    <s v="J000 - ATH"/>
    <s v="SPC0922 - ATH Flour"/>
    <s v="AC02 - ATH Flour Medium"/>
    <s v="ATH SG63 PO"/>
    <x v="4"/>
    <n v="133.24569924992318"/>
    <n v="0.11580876866022458"/>
    <m/>
    <n v="133.24569924992318"/>
    <n v="133.24569924992318"/>
    <n v="133.24569924992318"/>
    <n v="133.24569924992318"/>
    <n v="133.24569924992318"/>
    <n v="133.24569924992318"/>
    <n v="133.24569924992318"/>
    <n v="133.24569924992318"/>
    <n v="133.24569924992318"/>
    <n v="133.24569924992318"/>
    <n v="133.24569924992318"/>
    <n v="133.24569924992318"/>
  </r>
  <r>
    <x v="126"/>
    <s v="ATH SG63 PO"/>
    <s v="Bulk Product"/>
    <s v="J000 - ATH"/>
    <s v="SPC0922 - ATH Flour"/>
    <s v="AC02 - ATH Flour Medium"/>
    <s v="ATH SG63 PO"/>
    <x v="7"/>
    <n v="1"/>
    <m/>
    <m/>
    <n v="1120"/>
    <n v="1126"/>
    <n v="997"/>
    <n v="1104"/>
    <n v="1138"/>
    <n v="1327"/>
    <n v="1278"/>
    <n v="1182"/>
    <n v="1110"/>
    <n v="1132"/>
    <n v="1111"/>
    <n v="1108"/>
  </r>
  <r>
    <x v="126"/>
    <s v="ATH SG63 PO"/>
    <s v="Bulk Product"/>
    <s v="J000 - ATH"/>
    <s v="SPC0922 - ATH Flour"/>
    <s v="AC02 - ATH Flour Medium"/>
    <s v="ATH SG63 PO"/>
    <x v="8"/>
    <s v="PML03"/>
    <n v="5"/>
    <m/>
    <n v="224"/>
    <n v="225.2"/>
    <n v="199.4"/>
    <n v="220.8"/>
    <n v="227.6"/>
    <n v="265.39999999999998"/>
    <n v="255.6"/>
    <n v="236.4"/>
    <n v="222"/>
    <n v="226.4"/>
    <n v="222.2"/>
    <n v="221.6"/>
  </r>
  <r>
    <x v="126"/>
    <s v="ATH SG63 PO"/>
    <s v="Bulk Product"/>
    <s v="J000 - ATH"/>
    <s v="SPC0922 - ATH Flour"/>
    <s v="AC02 - ATH Flour Medium"/>
    <s v="ATH SG63 PO"/>
    <x v="9"/>
    <s v="150000477"/>
    <n v="1.0529999999999999"/>
    <m/>
    <n v="1179.3599999999999"/>
    <n v="1185.6779999999999"/>
    <n v="1049.8409999999999"/>
    <n v="1162.5119999999999"/>
    <n v="1198.3139999999999"/>
    <n v="1397.3309999999999"/>
    <n v="1345.7339999999999"/>
    <n v="1244.646"/>
    <n v="1168.83"/>
    <n v="1191.9959999999999"/>
    <n v="1169.883"/>
    <n v="1166.7239999999999"/>
  </r>
  <r>
    <x v="127"/>
    <s v="ATH SG63 PO 25:PA:H4:H:1200"/>
    <s v="Packaged Product"/>
    <s v="J000 - ATH"/>
    <s v="SPC0922 - ATH Flour"/>
    <s v="AC02 - ATH Flour Medium"/>
    <s v="ATH SG63 PO"/>
    <x v="0"/>
    <n v="181.0291666666667"/>
    <n v="186.70865000884976"/>
    <m/>
    <n v="181.75168451749457"/>
    <n v="181.24454877409491"/>
    <n v="165.09595789519793"/>
    <n v="170.69946522433429"/>
    <n v="159.40143762989368"/>
    <n v="175.96809016997375"/>
    <n v="179.05012992655759"/>
    <n v="172.95025273095365"/>
    <n v="213.78779401353734"/>
    <n v="213.2650839286261"/>
    <n v="213.78048100065425"/>
    <n v="213.50887429487912"/>
  </r>
  <r>
    <x v="127"/>
    <s v="ATH SG63 PO 25:PA:H4:H:1200"/>
    <s v="Packaged Product"/>
    <s v="J000 - ATH"/>
    <s v="SPC0922 - ATH Flour"/>
    <s v="AC02 - ATH Flour Medium"/>
    <s v="ATH SG63 PO"/>
    <x v="2"/>
    <m/>
    <m/>
    <m/>
    <n v="181.75168451749457"/>
    <n v="181.24454877409491"/>
    <n v="165.09595789519793"/>
    <n v="170.69946522433429"/>
    <n v="159.40143762989368"/>
    <n v="175.96809016997375"/>
    <n v="179.05012992655759"/>
    <n v="172.95025273095365"/>
    <n v="213.78779401353734"/>
    <n v="213.2650839286261"/>
    <n v="213.78048100065425"/>
    <n v="213.50887429487912"/>
  </r>
  <r>
    <x v="127"/>
    <s v="ATH SG63 PO 25:PA:H4:H:1200"/>
    <s v="Packaged Product"/>
    <s v="J000 - ATH"/>
    <s v="SPC0922 - ATH Flour"/>
    <s v="AC02 - ATH Flour Medium"/>
    <s v="ATH SG63 PO"/>
    <x v="3"/>
    <m/>
    <m/>
    <n v="63.6"/>
    <n v="48.64831548250541"/>
    <n v="48.60376670841049"/>
    <n v="49.107808813212557"/>
    <n v="48.808343588878273"/>
    <n v="49.006905958984589"/>
    <n v="48.238815789010829"/>
    <n v="49.188685862453241"/>
    <n v="49.038433131499573"/>
    <n v="48.850639117962231"/>
    <n v="49.185555189336128"/>
    <n v="49.005074188681874"/>
    <n v="49.096199893802748"/>
  </r>
  <r>
    <x v="127"/>
    <s v="ATH SG63 PO 25:PA:H4:H:1200"/>
    <s v="Packaged Product"/>
    <s v="J000 - ATH"/>
    <s v="SPC0922 - ATH Flour"/>
    <s v="AC02 - ATH Flour Medium"/>
    <s v="ATH SG63 PO"/>
    <x v="4"/>
    <n v="48"/>
    <n v="0.25708503595160087"/>
    <m/>
    <n v="48"/>
    <n v="48"/>
    <n v="48"/>
    <n v="48"/>
    <n v="48"/>
    <n v="48"/>
    <n v="48"/>
    <n v="48"/>
    <n v="48"/>
    <n v="48"/>
    <n v="48"/>
    <n v="48"/>
  </r>
  <r>
    <x v="127"/>
    <s v="ATH SG63 PO 25:PA:H4:H:1200"/>
    <s v="Packaged Product"/>
    <s v="J000 - ATH"/>
    <s v="SPC0922 - ATH Flour"/>
    <s v="AC02 - ATH Flour Medium"/>
    <s v="ATH SG63 PO"/>
    <x v="7"/>
    <n v="1.2"/>
    <m/>
    <m/>
    <n v="166.79999999999998"/>
    <n v="181.2"/>
    <n v="165.6"/>
    <n v="170.4"/>
    <n v="159.6"/>
    <n v="175.2"/>
    <n v="180"/>
    <n v="172.79999999999998"/>
    <n v="213.6"/>
    <n v="213.6"/>
    <n v="213.6"/>
    <n v="213.6"/>
  </r>
  <r>
    <x v="127"/>
    <s v="ATH SG63 PO 25:PA:H4:H:1200"/>
    <s v="Packaged Product"/>
    <s v="J000 - ATH"/>
    <s v="SPC0922 - ATH Flour"/>
    <s v="AC02 - ATH Flour Medium"/>
    <s v="ATH SG63 PO"/>
    <x v="8"/>
    <s v="PBA07"/>
    <n v="6.5"/>
    <m/>
    <n v="25.661538461538459"/>
    <n v="27.876923076923074"/>
    <n v="25.476923076923075"/>
    <n v="26.215384615384615"/>
    <n v="24.553846153846152"/>
    <n v="26.95384615384615"/>
    <n v="27.692307692307693"/>
    <n v="26.584615384615383"/>
    <n v="32.861538461538458"/>
    <n v="32.861538461538458"/>
    <n v="32.861538461538458"/>
    <n v="32.861538461538458"/>
  </r>
  <r>
    <x v="127"/>
    <s v="ATH SG63 PO 25:PA:H4:H:1200"/>
    <s v="Packaged Product"/>
    <s v="J000 - ATH"/>
    <s v="SPC0922 - ATH Flour"/>
    <s v="AC02 - ATH Flour Medium"/>
    <s v="ATH SG63 PO"/>
    <x v="9"/>
    <s v="300020983"/>
    <n v="0.83333333333333337"/>
    <m/>
    <n v="139"/>
    <n v="151"/>
    <n v="138"/>
    <n v="142"/>
    <n v="133"/>
    <n v="146"/>
    <n v="150"/>
    <n v="144"/>
    <n v="178"/>
    <n v="178"/>
    <n v="178"/>
    <n v="178"/>
  </r>
  <r>
    <x v="127"/>
    <s v="ATH SG63 PO 25:PA:H4:H:1200"/>
    <s v="Packaged Product"/>
    <s v="J000 - ATH"/>
    <s v="SPC0922 - ATH Flour"/>
    <s v="AC02 - ATH Flour Medium"/>
    <s v="ATH SG63 PO"/>
    <x v="9"/>
    <s v="300020985"/>
    <n v="8.3333333333333343E-2"/>
    <m/>
    <n v="13.9"/>
    <n v="15.100000000000001"/>
    <n v="13.8"/>
    <n v="14.200000000000003"/>
    <n v="13.3"/>
    <n v="14.600000000000001"/>
    <n v="15.000000000000002"/>
    <n v="14.4"/>
    <n v="17.8"/>
    <n v="17.8"/>
    <n v="17.8"/>
    <n v="17.8"/>
  </r>
  <r>
    <x v="127"/>
    <s v="ATH SG63 PO 25:PA:H4:H:1200"/>
    <s v="Packaged Product"/>
    <s v="J000 - ATH"/>
    <s v="SPC0922 - ATH Flour"/>
    <s v="AC02 - ATH Flour Medium"/>
    <s v="ATH SG63 PO"/>
    <x v="9"/>
    <s v="300020986"/>
    <n v="0.83333333333333337"/>
    <m/>
    <n v="139"/>
    <n v="151"/>
    <n v="138"/>
    <n v="142"/>
    <n v="133"/>
    <n v="146"/>
    <n v="150"/>
    <n v="144"/>
    <n v="178"/>
    <n v="178"/>
    <n v="178"/>
    <n v="178"/>
  </r>
  <r>
    <x v="127"/>
    <s v="ATH SG63 PO 25:PA:H4:H:1200"/>
    <s v="Packaged Product"/>
    <s v="J000 - ATH"/>
    <s v="SPC0922 - ATH Flour"/>
    <s v="AC02 - ATH Flour Medium"/>
    <s v="ATH SG63 PO"/>
    <x v="9"/>
    <s v="300020992"/>
    <n v="40"/>
    <m/>
    <n v="6671.9999999999991"/>
    <n v="7248"/>
    <n v="6624"/>
    <n v="6816"/>
    <n v="6384"/>
    <n v="7008"/>
    <n v="7200"/>
    <n v="6911.9999999999991"/>
    <n v="8544"/>
    <n v="8544"/>
    <n v="8544"/>
    <n v="8544"/>
  </r>
  <r>
    <x v="127"/>
    <s v="ATH SG63 PO 25:PA:H4:H:1200"/>
    <s v="Packaged Product"/>
    <s v="J000 - ATH"/>
    <s v="SPC0922 - ATH Flour"/>
    <s v="AC02 - ATH Flour Medium"/>
    <s v="ATH SG63 PO"/>
    <x v="9"/>
    <s v="600004713"/>
    <n v="1"/>
    <m/>
    <n v="166.79999999999998"/>
    <n v="181.2"/>
    <n v="165.6"/>
    <n v="170.4"/>
    <n v="159.6"/>
    <n v="175.2"/>
    <n v="180"/>
    <n v="172.79999999999998"/>
    <n v="213.6"/>
    <n v="213.6"/>
    <n v="213.6"/>
    <n v="213.6"/>
  </r>
  <r>
    <x v="128"/>
    <s v="ATH SG63 PO 1000:B4S:H4:NB:1000"/>
    <s v="Packaged Product"/>
    <s v="J000 - ATH"/>
    <s v="SPC0922 - ATH Flour"/>
    <s v="AC02 - ATH Flour Medium"/>
    <s v="ATH SG63 PO"/>
    <x v="0"/>
    <n v="44.333333333333336"/>
    <n v="76.823700921293337"/>
    <m/>
    <n v="79.09162853907921"/>
    <n v="89.136495208770526"/>
    <n v="69.309530219038407"/>
    <n v="83.492559416152318"/>
    <n v="92.517032109367833"/>
    <n v="109.49544915390148"/>
    <n v="94.199184158683678"/>
    <n v="70.211123859668604"/>
    <n v="58.699805712198149"/>
    <n v="58.42511437631849"/>
    <n v="58.696972746381554"/>
    <n v="58.609515555959831"/>
  </r>
  <r>
    <x v="128"/>
    <s v="ATH SG63 PO 1000:B4S:H4:NB:1000"/>
    <s v="Packaged Product"/>
    <s v="J000 - ATH"/>
    <s v="SPC0922 - ATH Flour"/>
    <s v="AC02 - ATH Flour Medium"/>
    <s v="ATH SG63 PO"/>
    <x v="2"/>
    <m/>
    <m/>
    <m/>
    <n v="79.09162853907921"/>
    <n v="89.136495208770526"/>
    <n v="69.309530219038407"/>
    <n v="83.492559416152318"/>
    <n v="92.517032109367833"/>
    <n v="109.49544915390148"/>
    <n v="94.199184158683678"/>
    <n v="70.211123859668604"/>
    <n v="58.699805712198149"/>
    <n v="58.42511437631849"/>
    <n v="58.696972746381554"/>
    <n v="58.609515555959831"/>
  </r>
  <r>
    <x v="128"/>
    <s v="ATH SG63 PO 1000:B4S:H4:NB:1000"/>
    <s v="Packaged Product"/>
    <s v="J000 - ATH"/>
    <s v="SPC0922 - ATH Flour"/>
    <s v="AC02 - ATH Flour Medium"/>
    <s v="ATH SG63 PO"/>
    <x v="3"/>
    <m/>
    <m/>
    <n v="25"/>
    <n v="24.90837146092079"/>
    <n v="24.771876252150264"/>
    <n v="24.462346033111857"/>
    <n v="24.969786616959539"/>
    <n v="24.452754507591706"/>
    <n v="24.957305353690231"/>
    <n v="24.758121195006552"/>
    <n v="24.546997335337949"/>
    <n v="24.8471916231398"/>
    <n v="24.42207724682131"/>
    <n v="24.725104500439755"/>
    <n v="24.115588944479924"/>
  </r>
  <r>
    <x v="128"/>
    <s v="ATH SG63 PO 1000:B4S:H4:NB:1000"/>
    <s v="Packaged Product"/>
    <s v="J000 - ATH"/>
    <s v="SPC0922 - ATH Flour"/>
    <s v="AC02 - ATH Flour Medium"/>
    <s v="ATH SG63 PO"/>
    <x v="4"/>
    <n v="24"/>
    <n v="0.31240359045691179"/>
    <m/>
    <n v="24"/>
    <n v="24"/>
    <n v="24"/>
    <n v="24"/>
    <n v="24"/>
    <n v="24"/>
    <n v="24"/>
    <n v="24"/>
    <n v="24"/>
    <n v="24"/>
    <n v="24"/>
    <n v="24"/>
  </r>
  <r>
    <x v="128"/>
    <s v="ATH SG63 PO 1000:B4S:H4:NB:1000"/>
    <s v="Packaged Product"/>
    <s v="J000 - ATH"/>
    <s v="SPC0922 - ATH Flour"/>
    <s v="AC02 - ATH Flour Medium"/>
    <s v="ATH SG63 PO"/>
    <x v="7"/>
    <n v="1"/>
    <m/>
    <m/>
    <n v="79"/>
    <n v="89"/>
    <n v="69"/>
    <n v="84"/>
    <n v="92"/>
    <n v="110"/>
    <n v="94"/>
    <n v="70"/>
    <n v="59"/>
    <n v="58"/>
    <n v="59"/>
    <n v="58"/>
  </r>
  <r>
    <x v="128"/>
    <s v="ATH SG63 PO 1000:B4S:H4:NB:1000"/>
    <s v="Packaged Product"/>
    <s v="J000 - ATH"/>
    <s v="SPC0922 - ATH Flour"/>
    <s v="AC02 - ATH Flour Medium"/>
    <s v="ATH SG63 PO"/>
    <x v="8"/>
    <s v="PBA26"/>
    <n v="4.5"/>
    <m/>
    <n v="17.555555555555557"/>
    <n v="19.777777777777779"/>
    <n v="15.333333333333334"/>
    <n v="18.666666666666668"/>
    <n v="20.444444444444443"/>
    <n v="24.444444444444443"/>
    <n v="20.888888888888889"/>
    <n v="15.555555555555555"/>
    <n v="13.111111111111111"/>
    <n v="12.888888888888889"/>
    <n v="13.111111111111111"/>
    <n v="12.888888888888889"/>
  </r>
  <r>
    <x v="128"/>
    <s v="ATH SG63 PO 1000:B4S:H4:NB:1000"/>
    <s v="Packaged Product"/>
    <s v="J000 - ATH"/>
    <s v="SPC0922 - ATH Flour"/>
    <s v="AC02 - ATH Flour Medium"/>
    <s v="ATH SG63 PO"/>
    <x v="9"/>
    <s v="300020979"/>
    <n v="1"/>
    <m/>
    <n v="79"/>
    <n v="89"/>
    <n v="69"/>
    <n v="84"/>
    <n v="92"/>
    <n v="110"/>
    <n v="94"/>
    <n v="70"/>
    <n v="59"/>
    <n v="58"/>
    <n v="59"/>
    <n v="58"/>
  </r>
  <r>
    <x v="128"/>
    <s v="ATH SG63 PO 1000:B4S:H4:NB:1000"/>
    <s v="Packaged Product"/>
    <s v="J000 - ATH"/>
    <s v="SPC0922 - ATH Flour"/>
    <s v="AC02 - ATH Flour Medium"/>
    <s v="ATH SG63 PO"/>
    <x v="9"/>
    <s v="300020983"/>
    <n v="1"/>
    <m/>
    <n v="79"/>
    <n v="89"/>
    <n v="69"/>
    <n v="84"/>
    <n v="92"/>
    <n v="110"/>
    <n v="94"/>
    <n v="70"/>
    <n v="59"/>
    <n v="58"/>
    <n v="59"/>
    <n v="58"/>
  </r>
  <r>
    <x v="128"/>
    <s v="ATH SG63 PO 1000:B4S:H4:NB:1000"/>
    <s v="Packaged Product"/>
    <s v="J000 - ATH"/>
    <s v="SPC0922 - ATH Flour"/>
    <s v="AC02 - ATH Flour Medium"/>
    <s v="ATH SG63 PO"/>
    <x v="9"/>
    <s v="600004713"/>
    <n v="1"/>
    <m/>
    <n v="79"/>
    <n v="89"/>
    <n v="69"/>
    <n v="84"/>
    <n v="92"/>
    <n v="110"/>
    <n v="94"/>
    <n v="70"/>
    <n v="59"/>
    <n v="58"/>
    <n v="59"/>
    <n v="58"/>
  </r>
  <r>
    <x v="129"/>
    <s v="ATH SG7HB PO"/>
    <s v="Bulk Product"/>
    <s v="J000 - ATH"/>
    <s v="SPC0931 - ATH Micronised"/>
    <s v="AC08 - ATH Micronised Fine"/>
    <s v="ATH SG7HB PO"/>
    <x v="1"/>
    <s v="600010264"/>
    <m/>
    <m/>
    <n v="41.4"/>
    <n v="27.900000000000002"/>
    <n v="29.7"/>
    <n v="28.8"/>
    <n v="28.8"/>
    <n v="14.4"/>
    <n v="15.3"/>
    <n v="15.3"/>
    <n v="14.4"/>
    <n v="15.3"/>
    <n v="15.3"/>
    <n v="14.4"/>
  </r>
  <r>
    <x v="129"/>
    <s v="ATH SG7HB PO"/>
    <s v="Bulk Product"/>
    <s v="J000 - ATH"/>
    <s v="SPC0931 - ATH Micronised"/>
    <s v="AC08 - ATH Micronised Fine"/>
    <s v="ATH SG7HB PO"/>
    <x v="1"/>
    <s v="600010301"/>
    <m/>
    <m/>
    <n v="32.5"/>
    <n v="6.25"/>
    <n v="8.75"/>
    <n v="2.5"/>
    <n v="18.75"/>
    <n v="5"/>
    <n v="7.5"/>
    <n v="3.75"/>
    <n v="7.5"/>
    <n v="6.25"/>
    <n v="7.5"/>
    <n v="7.5"/>
  </r>
  <r>
    <x v="129"/>
    <s v="ATH SG7HB PO"/>
    <s v="Bulk Product"/>
    <s v="J000 - ATH"/>
    <s v="SPC0931 - ATH Micronised"/>
    <s v="AC08 - ATH Micronised Fine"/>
    <s v="ATH SG7HB PO"/>
    <x v="1"/>
    <s v="600010800"/>
    <m/>
    <m/>
    <n v="89"/>
    <n v="44"/>
    <n v="22"/>
    <n v="22"/>
    <n v="44"/>
    <n v="67"/>
    <n v="66"/>
    <n v="66"/>
    <n v="67"/>
    <n v="66"/>
    <n v="67"/>
    <n v="67"/>
  </r>
  <r>
    <x v="129"/>
    <s v="ATH SG7HB PO"/>
    <s v="Bulk Product"/>
    <s v="J000 - ATH"/>
    <s v="SPC0931 - ATH Micronised"/>
    <s v="AC08 - ATH Micronised Fine"/>
    <s v="ATH SG7HB PO"/>
    <x v="2"/>
    <m/>
    <m/>
    <m/>
    <n v="459.6"/>
    <n v="388.65"/>
    <n v="350.24999999999994"/>
    <n v="348.9472959342371"/>
    <n v="353.75"/>
    <n v="348.6"/>
    <n v="364.8"/>
    <n v="292.04999999999995"/>
    <n v="358.1541811062466"/>
    <n v="356.80418110624657"/>
    <n v="359.05418110624657"/>
    <n v="358.1541811062466"/>
  </r>
  <r>
    <x v="129"/>
    <s v="ATH SG7HB PO"/>
    <s v="Bulk Product"/>
    <s v="J000 - ATH"/>
    <s v="SPC0931 - ATH Micronised"/>
    <s v="AC08 - ATH Micronised Fine"/>
    <s v="ATH SG7HB PO"/>
    <x v="3"/>
    <m/>
    <m/>
    <n v="163.87700000000001"/>
    <n v="60.276999999999987"/>
    <n v="59.62700000000001"/>
    <n v="60.377000000000066"/>
    <n v="60.429704065762962"/>
    <n v="59.679704065762962"/>
    <n v="60.07970406576294"/>
    <n v="60.279704065762928"/>
    <n v="60.229704065762974"/>
    <n v="60.075522959516377"/>
    <n v="60.271341853269803"/>
    <n v="60.217160747023229"/>
    <n v="60.062979640776632"/>
  </r>
  <r>
    <x v="129"/>
    <s v="ATH SG7HB PO"/>
    <s v="Bulk Product"/>
    <s v="J000 - ATH"/>
    <s v="SPC0931 - ATH Micronised"/>
    <s v="AC08 - ATH Micronised Fine"/>
    <s v="ATH SG7HB PO"/>
    <x v="4"/>
    <n v="59.479084936658516"/>
    <n v="0.16450325270701707"/>
    <m/>
    <n v="59.479084936658516"/>
    <n v="59.479084936658516"/>
    <n v="59.479084936658516"/>
    <n v="59.479084936658516"/>
    <n v="59.479084936658516"/>
    <n v="59.479084936658516"/>
    <n v="59.479084936658516"/>
    <n v="59.479084936658516"/>
    <n v="59.479084936658516"/>
    <n v="59.479084936658516"/>
    <n v="59.479084936658516"/>
    <n v="59.479084936658516"/>
  </r>
  <r>
    <x v="129"/>
    <s v="ATH SG7HB PO"/>
    <s v="Bulk Product"/>
    <s v="J000 - ATH"/>
    <s v="SPC0931 - ATH Micronised"/>
    <s v="AC08 - ATH Micronised Fine"/>
    <s v="ATH SG7HB PO"/>
    <x v="7"/>
    <n v="1"/>
    <m/>
    <m/>
    <n v="356"/>
    <n v="388"/>
    <n v="351"/>
    <n v="349"/>
    <n v="353"/>
    <n v="349"/>
    <n v="365"/>
    <n v="292"/>
    <n v="358"/>
    <n v="357"/>
    <n v="359"/>
    <n v="358"/>
  </r>
  <r>
    <x v="129"/>
    <s v="ATH SG7HB PO"/>
    <s v="Bulk Product"/>
    <s v="J000 - ATH"/>
    <s v="SPC0931 - ATH Micronised"/>
    <s v="AC08 - ATH Micronised Fine"/>
    <s v="ATH SG7HB PO"/>
    <x v="8"/>
    <s v="PML12"/>
    <n v="0.7"/>
    <m/>
    <n v="508.57142857142861"/>
    <n v="554.28571428571433"/>
    <n v="501.42857142857144"/>
    <n v="498.57142857142861"/>
    <n v="504.28571428571433"/>
    <n v="498.57142857142861"/>
    <n v="521.42857142857144"/>
    <n v="417.14285714285717"/>
    <n v="511.42857142857144"/>
    <n v="510.00000000000006"/>
    <n v="512.85714285714289"/>
    <n v="511.42857142857144"/>
  </r>
  <r>
    <x v="129"/>
    <s v="ATH SG7HB PO"/>
    <s v="Bulk Product"/>
    <s v="J000 - ATH"/>
    <s v="SPC0931 - ATH Micronised"/>
    <s v="AC08 - ATH Micronised Fine"/>
    <s v="ATH SG7HB PO"/>
    <x v="9"/>
    <s v="500000937"/>
    <n v="1"/>
    <m/>
    <n v="356"/>
    <n v="388"/>
    <n v="351"/>
    <n v="349"/>
    <n v="353"/>
    <n v="349"/>
    <n v="365"/>
    <n v="292"/>
    <n v="358"/>
    <n v="357"/>
    <n v="359"/>
    <n v="358"/>
  </r>
  <r>
    <x v="130"/>
    <s v="ATH SG7HB PO 1000:B4S:H4:NB:1000"/>
    <s v="Packaged Product"/>
    <s v="J000 - ATH"/>
    <s v="SPC0931 - ATH Micronised"/>
    <s v="AC08 - ATH Micronised Fine"/>
    <s v="ATH SG7HB PO"/>
    <x v="0"/>
    <n v="0"/>
    <n v="0.99186137081901204"/>
    <m/>
    <n v="0"/>
    <n v="0"/>
    <n v="0"/>
    <n v="0"/>
    <n v="0"/>
    <n v="1.7003337785468779"/>
    <n v="1.7003337785468779"/>
    <n v="1.7003337785468779"/>
    <n v="1.7003337785468779"/>
    <n v="1.7003337785468779"/>
    <n v="1.7003337785468779"/>
    <n v="1.7003337785468779"/>
  </r>
  <r>
    <x v="130"/>
    <s v="ATH SG7HB PO 1000:B4S:H4:NB:1000"/>
    <s v="Packaged Product"/>
    <s v="J000 - ATH"/>
    <s v="SPC0931 - ATH Micronised"/>
    <s v="AC08 - ATH Micronised Fine"/>
    <s v="ATH SG7HB PO"/>
    <x v="2"/>
    <m/>
    <m/>
    <m/>
    <n v="0"/>
    <n v="0"/>
    <n v="0"/>
    <n v="0"/>
    <n v="0"/>
    <n v="1.7003337785468779"/>
    <n v="1.7003337785468779"/>
    <n v="1.7003337785468779"/>
    <n v="1.7003337785468779"/>
    <n v="1.7003337785468779"/>
    <n v="1.7003337785468779"/>
    <n v="1.7003337785468779"/>
  </r>
  <r>
    <x v="130"/>
    <s v="ATH SG7HB PO 1000:B4S:H4:NB:1000"/>
    <s v="Packaged Product"/>
    <s v="J000 - ATH"/>
    <s v="SPC0931 - ATH Micronised"/>
    <s v="AC08 - ATH Micronised Fine"/>
    <s v="ATH SG7HB PO"/>
    <x v="3"/>
    <m/>
    <m/>
    <n v="0"/>
    <n v="0"/>
    <n v="0"/>
    <n v="0"/>
    <n v="0"/>
    <n v="0"/>
    <n v="0.29966622145312205"/>
    <n v="0.5993324429062441"/>
    <n v="0.89899866435936615"/>
    <n v="0.1986648858124882"/>
    <n v="0.49833110726561025"/>
    <n v="0.7979973287187323"/>
    <n v="9.7663550171854352E-2"/>
  </r>
  <r>
    <x v="130"/>
    <s v="ATH SG7HB PO 1000:B4S:H4:NB:1000"/>
    <s v="Packaged Product"/>
    <s v="J000 - ATH"/>
    <s v="SPC0931 - ATH Micronised"/>
    <s v="AC08 - ATH Micronised Fine"/>
    <s v="ATH SG7HB PO"/>
    <x v="4"/>
    <n v="0"/>
    <n v="0"/>
    <m/>
    <n v="0"/>
    <n v="0"/>
    <n v="0"/>
    <n v="0"/>
    <n v="0"/>
    <n v="0"/>
    <n v="0"/>
    <n v="0"/>
    <n v="0"/>
    <n v="0"/>
    <n v="0"/>
    <n v="0"/>
  </r>
  <r>
    <x v="130"/>
    <s v="ATH SG7HB PO 1000:B4S:H4:NB:1000"/>
    <s v="Packaged Product"/>
    <s v="J000 - ATH"/>
    <s v="SPC0931 - ATH Micronised"/>
    <s v="AC08 - ATH Micronised Fine"/>
    <s v="ATH SG7HB PO"/>
    <x v="5"/>
    <n v="1"/>
    <m/>
    <m/>
    <m/>
    <n v="0"/>
    <n v="0"/>
    <n v="0"/>
    <n v="0"/>
    <n v="2"/>
    <n v="2"/>
    <n v="2"/>
    <n v="1"/>
    <n v="2"/>
    <n v="2"/>
    <n v="1"/>
  </r>
  <r>
    <x v="130"/>
    <s v="ATH SG7HB PO 1000:B4S:H4:NB:1000"/>
    <s v="Packaged Product"/>
    <s v="J000 - ATH"/>
    <s v="SPC0931 - ATH Micronised"/>
    <s v="AC08 - ATH Micronised Fine"/>
    <s v="ATH SG7HB PO"/>
    <x v="6"/>
    <n v="1"/>
    <m/>
    <m/>
    <n v="0"/>
    <n v="0"/>
    <n v="0"/>
    <n v="0"/>
    <n v="2"/>
    <n v="2"/>
    <n v="2"/>
    <n v="1"/>
    <n v="2"/>
    <n v="2"/>
    <n v="1"/>
    <m/>
  </r>
  <r>
    <x v="131"/>
    <n v="0"/>
    <s v="Bulk Product"/>
    <s v="J000 - ATH"/>
    <s v="SPC0933 - ATH Slurry"/>
    <s v="AC13 - ATH Slurry"/>
    <s v="ATH ST SG7HB SL"/>
    <x v="0"/>
    <n v="393.91666666666669"/>
    <n v="395.78067878734583"/>
    <m/>
    <n v="430"/>
    <n v="450"/>
    <n v="420"/>
    <n v="428.47434193367695"/>
    <n v="380"/>
    <n v="380"/>
    <n v="400"/>
    <n v="300"/>
    <n v="390.22345087861822"/>
    <n v="390.22345087861822"/>
    <n v="390.22345087861822"/>
    <n v="390.22345087861822"/>
  </r>
  <r>
    <x v="131"/>
    <n v="0"/>
    <s v="Bulk Product"/>
    <s v="J000 - ATH"/>
    <s v="SPC0933 - ATH Slurry"/>
    <s v="AC13 - ATH Slurry"/>
    <s v="ATH ST SG7HB SL"/>
    <x v="2"/>
    <m/>
    <m/>
    <m/>
    <n v="430"/>
    <n v="450"/>
    <n v="420"/>
    <n v="428.47434193367695"/>
    <n v="380"/>
    <n v="380"/>
    <n v="400"/>
    <n v="300"/>
    <n v="390.22345087861822"/>
    <n v="390.22345087861822"/>
    <n v="390.22345087861822"/>
    <n v="390.22345087861822"/>
  </r>
  <r>
    <x v="131"/>
    <n v="0"/>
    <s v="Bulk Product"/>
    <s v="J000 - ATH"/>
    <s v="SPC0933 - ATH Slurry"/>
    <s v="AC13 - ATH Slurry"/>
    <s v="ATH ST SG7HB SL"/>
    <x v="3"/>
    <m/>
    <m/>
    <n v="0"/>
    <n v="-430"/>
    <n v="0"/>
    <n v="0"/>
    <n v="0.52565806632304657"/>
    <n v="0.52565806632304657"/>
    <n v="0.52565806632304657"/>
    <n v="0.52565806632304657"/>
    <n v="0.52565806632304657"/>
    <n v="0.30220718770482335"/>
    <n v="7.875630908660014E-2"/>
    <n v="0.85530543046837693"/>
    <n v="0.63185455185015371"/>
  </r>
  <r>
    <x v="131"/>
    <n v="0"/>
    <s v="Bulk Product"/>
    <s v="J000 - ATH"/>
    <s v="SPC0933 - ATH Slurry"/>
    <s v="AC13 - ATH Slurry"/>
    <s v="ATH ST SG7HB SL"/>
    <x v="4"/>
    <n v="0"/>
    <n v="0"/>
    <m/>
    <n v="0"/>
    <n v="0"/>
    <n v="0"/>
    <n v="0"/>
    <n v="0"/>
    <n v="0"/>
    <n v="0"/>
    <n v="0"/>
    <n v="0"/>
    <n v="0"/>
    <n v="0"/>
    <n v="0"/>
  </r>
  <r>
    <x v="131"/>
    <n v="0"/>
    <s v="Bulk Product"/>
    <s v="J000 - ATH"/>
    <s v="SPC0933 - ATH Slurry"/>
    <s v="AC13 - ATH Slurry"/>
    <s v="ATH ST SG7HB SL"/>
    <x v="5"/>
    <n v="1"/>
    <m/>
    <m/>
    <m/>
    <n v="880"/>
    <n v="420"/>
    <n v="429"/>
    <n v="380"/>
    <n v="380"/>
    <n v="400"/>
    <n v="300"/>
    <n v="390"/>
    <n v="390"/>
    <n v="391"/>
    <n v="390"/>
  </r>
  <r>
    <x v="131"/>
    <n v="0"/>
    <s v="Bulk Product"/>
    <s v="J000 - ATH"/>
    <s v="SPC0933 - ATH Slurry"/>
    <s v="AC13 - ATH Slurry"/>
    <s v="ATH ST SG7HB SL"/>
    <x v="6"/>
    <n v="1"/>
    <m/>
    <m/>
    <n v="880"/>
    <n v="420"/>
    <n v="429"/>
    <n v="380"/>
    <n v="380"/>
    <n v="400"/>
    <n v="300"/>
    <n v="390"/>
    <n v="390"/>
    <n v="391"/>
    <n v="390"/>
    <m/>
  </r>
  <r>
    <x v="132"/>
    <s v="ATH SG55 PO 1000:B4S:H4:NB:1000"/>
    <s v="Packaged Product"/>
    <s v="J000 - ATH"/>
    <s v="SPC0922 - ATH Flour"/>
    <s v="AC02 - ATH Flour Medium"/>
    <s v="ATH SG55 PO"/>
    <x v="0"/>
    <n v="30"/>
    <n v="27.2597943735115"/>
    <m/>
    <n v="24"/>
    <n v="31.12674609183405"/>
    <n v="24"/>
    <n v="31.990786390303985"/>
    <n v="48"/>
    <n v="24"/>
    <n v="24"/>
    <n v="24"/>
    <n v="24"/>
    <n v="24"/>
    <n v="24"/>
    <n v="24"/>
  </r>
  <r>
    <x v="132"/>
    <s v="ATH SG55 PO 1000:B4S:H4:NB:1000"/>
    <s v="Packaged Product"/>
    <s v="J000 - ATH"/>
    <s v="SPC0922 - ATH Flour"/>
    <s v="AC02 - ATH Flour Medium"/>
    <s v="ATH SG55 PO"/>
    <x v="2"/>
    <m/>
    <m/>
    <m/>
    <n v="24"/>
    <n v="31.12674609183405"/>
    <n v="24"/>
    <n v="31.990786390303985"/>
    <n v="48"/>
    <n v="24"/>
    <n v="24"/>
    <n v="24"/>
    <n v="24"/>
    <n v="24"/>
    <n v="24"/>
    <n v="24"/>
  </r>
  <r>
    <x v="132"/>
    <s v="ATH SG55 PO 1000:B4S:H4:NB:1000"/>
    <s v="Packaged Product"/>
    <s v="J000 - ATH"/>
    <s v="SPC0922 - ATH Flour"/>
    <s v="AC02 - ATH Flour Medium"/>
    <s v="ATH SG55 PO"/>
    <x v="3"/>
    <m/>
    <m/>
    <n v="5"/>
    <n v="24"/>
    <n v="24.87325390816595"/>
    <n v="24.87325390816595"/>
    <n v="24.882467517861965"/>
    <n v="24.882467517861965"/>
    <n v="24.882467517861965"/>
    <n v="24.882467517861965"/>
    <n v="24.882467517861965"/>
    <n v="24.882467517861965"/>
    <n v="24.882467517861965"/>
    <n v="24.882467517861965"/>
    <n v="24.882467517861965"/>
  </r>
  <r>
    <x v="132"/>
    <s v="ATH SG55 PO 1000:B4S:H4:NB:1000"/>
    <s v="Packaged Product"/>
    <s v="J000 - ATH"/>
    <s v="SPC0922 - ATH Flour"/>
    <s v="AC02 - ATH Flour Medium"/>
    <s v="ATH SG55 PO"/>
    <x v="4"/>
    <n v="24"/>
    <n v="0.88041749952893766"/>
    <m/>
    <n v="24"/>
    <n v="24"/>
    <n v="24"/>
    <n v="24"/>
    <n v="24"/>
    <n v="24"/>
    <n v="24"/>
    <n v="24"/>
    <n v="24"/>
    <n v="24"/>
    <n v="24"/>
    <n v="24"/>
  </r>
  <r>
    <x v="132"/>
    <s v="ATH SG55 PO 1000:B4S:H4:NB:1000"/>
    <s v="Packaged Product"/>
    <s v="J000 - ATH"/>
    <s v="SPC0922 - ATH Flour"/>
    <s v="AC02 - ATH Flour Medium"/>
    <s v="ATH SG55 PO"/>
    <x v="7"/>
    <n v="1"/>
    <m/>
    <m/>
    <n v="43"/>
    <n v="32"/>
    <n v="24"/>
    <n v="32"/>
    <n v="48"/>
    <n v="24"/>
    <n v="24"/>
    <n v="24"/>
    <n v="24"/>
    <n v="24"/>
    <n v="24"/>
    <n v="24"/>
  </r>
  <r>
    <x v="132"/>
    <s v="ATH SG55 PO 1000:B4S:H4:NB:1000"/>
    <s v="Packaged Product"/>
    <s v="J000 - ATH"/>
    <s v="SPC0922 - ATH Flour"/>
    <s v="AC02 - ATH Flour Medium"/>
    <s v="ATH SG55 PO"/>
    <x v="8"/>
    <s v="PBA26"/>
    <n v="4"/>
    <m/>
    <n v="10.75"/>
    <n v="8"/>
    <n v="6"/>
    <n v="8"/>
    <n v="12"/>
    <n v="6"/>
    <n v="6"/>
    <n v="6"/>
    <n v="6"/>
    <n v="6"/>
    <n v="6"/>
    <n v="6"/>
  </r>
  <r>
    <x v="132"/>
    <s v="ATH SG55 PO 1000:B4S:H4:NB:1000"/>
    <s v="Packaged Product"/>
    <s v="J000 - ATH"/>
    <s v="SPC0922 - ATH Flour"/>
    <s v="AC02 - ATH Flour Medium"/>
    <s v="ATH SG55 PO"/>
    <x v="9"/>
    <s v="300020977"/>
    <n v="1"/>
    <m/>
    <n v="43"/>
    <n v="32"/>
    <n v="24"/>
    <n v="32"/>
    <n v="48"/>
    <n v="24"/>
    <n v="24"/>
    <n v="24"/>
    <n v="24"/>
    <n v="24"/>
    <n v="24"/>
    <n v="24"/>
  </r>
  <r>
    <x v="132"/>
    <s v="ATH SG55 PO 1000:B4S:H4:NB:1000"/>
    <s v="Packaged Product"/>
    <s v="J000 - ATH"/>
    <s v="SPC0922 - ATH Flour"/>
    <s v="AC02 - ATH Flour Medium"/>
    <s v="ATH SG55 PO"/>
    <x v="9"/>
    <s v="300020983"/>
    <n v="1"/>
    <m/>
    <n v="43"/>
    <n v="32"/>
    <n v="24"/>
    <n v="32"/>
    <n v="48"/>
    <n v="24"/>
    <n v="24"/>
    <n v="24"/>
    <n v="24"/>
    <n v="24"/>
    <n v="24"/>
    <n v="24"/>
  </r>
  <r>
    <x v="132"/>
    <s v="ATH SG55 PO 1000:B4S:H4:NB:1000"/>
    <s v="Packaged Product"/>
    <s v="J000 - ATH"/>
    <s v="SPC0922 - ATH Flour"/>
    <s v="AC02 - ATH Flour Medium"/>
    <s v="ATH SG55 PO"/>
    <x v="9"/>
    <s v="600010663"/>
    <n v="1"/>
    <m/>
    <n v="43"/>
    <n v="32"/>
    <n v="24"/>
    <n v="32"/>
    <n v="48"/>
    <n v="24"/>
    <n v="24"/>
    <n v="24"/>
    <n v="24"/>
    <n v="24"/>
    <n v="24"/>
    <n v="24"/>
  </r>
  <r>
    <x v="133"/>
    <s v="ATH SG10S8 PS"/>
    <s v="Bulk Product"/>
    <s v="J000 - ATH"/>
    <s v="SPC0931 - ATH Micronised"/>
    <s v="AC20 - ATH Micronised Fine Surface Treated"/>
    <s v="ATH SG10S8 PS"/>
    <x v="0"/>
    <n v="21.223333333333333"/>
    <n v="28.459049983775856"/>
    <m/>
    <n v="21.063158544031676"/>
    <n v="15.895151159333142"/>
    <n v="16.499376594987893"/>
    <n v="16.499376594987893"/>
    <n v="15.967138640310859"/>
    <n v="44.995117453317462"/>
    <n v="44.440702917195544"/>
    <n v="44.972940871872581"/>
    <n v="30.293909257318301"/>
    <n v="30.293909257318301"/>
    <n v="30.293909257318301"/>
    <n v="30.293909257318301"/>
  </r>
  <r>
    <x v="133"/>
    <s v="ATH SG10S8 PS"/>
    <s v="Bulk Product"/>
    <s v="J000 - ATH"/>
    <s v="SPC0931 - ATH Micronised"/>
    <s v="AC20 - ATH Micronised Fine Surface Treated"/>
    <s v="ATH SG10S8 PS"/>
    <x v="1"/>
    <s v="600004744"/>
    <m/>
    <m/>
    <n v="30"/>
    <n v="8"/>
    <n v="22"/>
    <n v="10"/>
    <n v="22"/>
    <n v="21"/>
    <n v="32"/>
    <n v="21"/>
    <n v="28"/>
    <n v="27"/>
    <n v="28"/>
    <n v="28"/>
  </r>
  <r>
    <x v="133"/>
    <s v="ATH SG10S8 PS"/>
    <s v="Bulk Product"/>
    <s v="J000 - ATH"/>
    <s v="SPC0931 - ATH Micronised"/>
    <s v="AC20 - ATH Micronised Fine Surface Treated"/>
    <s v="ATH SG10S8 PS"/>
    <x v="1"/>
    <s v="600004749"/>
    <m/>
    <m/>
    <n v="0"/>
    <n v="0"/>
    <n v="10.125"/>
    <n v="0"/>
    <n v="11.25"/>
    <n v="13.5"/>
    <n v="23.625"/>
    <n v="12.375000000000002"/>
    <n v="28.125"/>
    <n v="27"/>
    <n v="28.125"/>
    <n v="27"/>
  </r>
  <r>
    <x v="133"/>
    <s v="ATH SG10S8 PS"/>
    <s v="Bulk Product"/>
    <s v="J000 - ATH"/>
    <s v="SPC0931 - ATH Micronised"/>
    <s v="AC20 - ATH Micronised Fine Surface Treated"/>
    <s v="ATH SG10S8 PS"/>
    <x v="2"/>
    <m/>
    <m/>
    <m/>
    <n v="51.06315854403168"/>
    <n v="23.895151159333142"/>
    <n v="48.624376594987893"/>
    <n v="26.499376594987893"/>
    <n v="49.217138640310857"/>
    <n v="79.495117453317462"/>
    <n v="100.06570291719555"/>
    <n v="78.347940871872581"/>
    <n v="86.418909257318305"/>
    <n v="84.293909257318305"/>
    <n v="86.418909257318305"/>
    <n v="85.293909257318305"/>
  </r>
  <r>
    <x v="133"/>
    <s v="ATH SG10S8 PS"/>
    <s v="Bulk Product"/>
    <s v="J000 - ATH"/>
    <s v="SPC0931 - ATH Micronised"/>
    <s v="AC20 - ATH Micronised Fine Surface Treated"/>
    <s v="ATH SG10S8 PS"/>
    <x v="3"/>
    <m/>
    <m/>
    <n v="84.697999999999993"/>
    <n v="33.634841455968314"/>
    <n v="9.7396902966351711"/>
    <n v="5.1153137016472812"/>
    <n v="4.6159371066593877"/>
    <n v="5.3987984663485307"/>
    <n v="4.9036810130310755"/>
    <n v="4.8379780958355241"/>
    <n v="4.4900372239629434"/>
    <n v="5.0711279666446387"/>
    <n v="4.7772187093263341"/>
    <n v="5.3583094520080294"/>
    <n v="5.0644001946897248"/>
  </r>
  <r>
    <x v="133"/>
    <s v="ATH SG10S8 PS"/>
    <s v="Bulk Product"/>
    <s v="J000 - ATH"/>
    <s v="SPC0931 - ATH Micronised"/>
    <s v="AC20 - ATH Micronised Fine Surface Treated"/>
    <s v="ATH SG10S8 PS"/>
    <x v="4"/>
    <n v="4.4273976792110448"/>
    <n v="6.644139536341144E-2"/>
    <m/>
    <n v="4.4273976792110448"/>
    <n v="4.4273976792110448"/>
    <n v="4.4273976792110448"/>
    <n v="4.4273976792110448"/>
    <n v="4.4273976792110448"/>
    <n v="4.4273976792110448"/>
    <n v="4.4273976792110448"/>
    <n v="4.4273976792110448"/>
    <n v="4.4273976792110448"/>
    <n v="4.4273976792110448"/>
    <n v="4.4273976792110448"/>
    <n v="4.4273976792110448"/>
  </r>
  <r>
    <x v="133"/>
    <s v="ATH SG10S8 PS"/>
    <s v="Bulk Product"/>
    <s v="J000 - ATH"/>
    <s v="SPC0931 - ATH Micronised"/>
    <s v="AC20 - ATH Micronised Fine Surface Treated"/>
    <s v="ATH SG10S8 PS"/>
    <x v="7"/>
    <n v="1"/>
    <m/>
    <m/>
    <n v="0"/>
    <n v="0"/>
    <n v="44"/>
    <n v="26"/>
    <n v="50"/>
    <n v="79"/>
    <n v="100"/>
    <n v="78"/>
    <n v="87"/>
    <n v="84"/>
    <n v="87"/>
    <n v="85"/>
  </r>
  <r>
    <x v="133"/>
    <s v="ATH SG10S8 PS"/>
    <s v="Bulk Product"/>
    <s v="J000 - ATH"/>
    <s v="SPC0931 - ATH Micronised"/>
    <s v="AC20 - ATH Micronised Fine Surface Treated"/>
    <s v="ATH SG10S8 PS"/>
    <x v="8"/>
    <s v="PML11"/>
    <n v="0.8"/>
    <m/>
    <n v="0"/>
    <n v="0"/>
    <n v="55"/>
    <n v="32.5"/>
    <n v="62.5"/>
    <n v="98.75"/>
    <n v="125"/>
    <n v="97.5"/>
    <n v="108.75"/>
    <n v="105"/>
    <n v="108.75"/>
    <n v="106.25"/>
  </r>
  <r>
    <x v="133"/>
    <s v="ATH SG10S8 PS"/>
    <s v="Bulk Product"/>
    <s v="J000 - ATH"/>
    <s v="SPC0931 - ATH Micronised"/>
    <s v="AC20 - ATH Micronised Fine Surface Treated"/>
    <s v="ATH SG10S8 PS"/>
    <x v="9"/>
    <s v="150000543"/>
    <n v="7.742"/>
    <m/>
    <n v="0"/>
    <n v="0"/>
    <n v="340.64800000000002"/>
    <n v="201.292"/>
    <n v="387.1"/>
    <n v="611.61800000000005"/>
    <n v="774.2"/>
    <n v="603.87599999999998"/>
    <n v="673.55399999999997"/>
    <n v="650.32799999999997"/>
    <n v="673.55399999999997"/>
    <n v="658.07"/>
  </r>
  <r>
    <x v="133"/>
    <s v="ATH SG10S8 PS"/>
    <s v="Bulk Product"/>
    <s v="J000 - ATH"/>
    <s v="SPC0931 - ATH Micronised"/>
    <s v="AC20 - ATH Micronised Fine Surface Treated"/>
    <s v="ATH SG10S8 PS"/>
    <x v="9"/>
    <s v="150000544"/>
    <n v="2.258"/>
    <m/>
    <n v="0"/>
    <n v="0"/>
    <n v="99.352000000000004"/>
    <n v="58.707999999999998"/>
    <n v="112.9"/>
    <n v="178.38200000000001"/>
    <n v="225.8"/>
    <n v="176.124"/>
    <n v="196.446"/>
    <n v="189.672"/>
    <n v="196.446"/>
    <n v="191.93"/>
  </r>
  <r>
    <x v="133"/>
    <s v="ATH SG10S8 PS"/>
    <s v="Bulk Product"/>
    <s v="J000 - ATH"/>
    <s v="SPC0931 - ATH Micronised"/>
    <s v="AC20 - ATH Micronised Fine Surface Treated"/>
    <s v="ATH SG10S8 PS"/>
    <x v="9"/>
    <s v="600004708"/>
    <n v="1"/>
    <m/>
    <n v="0"/>
    <n v="0"/>
    <n v="44"/>
    <n v="26"/>
    <n v="50"/>
    <n v="79"/>
    <n v="100"/>
    <n v="78"/>
    <n v="87"/>
    <n v="84"/>
    <n v="87"/>
    <n v="85"/>
  </r>
  <r>
    <x v="134"/>
    <s v="ATH SG10S8 PS 1000:B4S:H4:H:1000"/>
    <s v="Packaged Product"/>
    <s v="J000 - ATH"/>
    <s v="SPC0931 - ATH Micronised"/>
    <s v="AC20 - ATH Micronised Fine Surface Treated"/>
    <s v="ATH SG10S8 PS"/>
    <x v="0"/>
    <n v="16.5"/>
    <n v="23.298936003110626"/>
    <m/>
    <n v="32.603878782306602"/>
    <n v="7.4886142944963057"/>
    <n v="22.736241926673689"/>
    <n v="9.9768488295986408"/>
    <n v="22.002814767748724"/>
    <n v="20.360103436962547"/>
    <n v="32.70790320832549"/>
    <n v="20.360103436962547"/>
    <n v="27.837680838563255"/>
    <n v="27.837680838563255"/>
    <n v="27.837680838563255"/>
    <n v="27.837680838563255"/>
  </r>
  <r>
    <x v="134"/>
    <s v="ATH SG10S8 PS 1000:B4S:H4:H:1000"/>
    <s v="Packaged Product"/>
    <s v="J000 - ATH"/>
    <s v="SPC0931 - ATH Micronised"/>
    <s v="AC20 - ATH Micronised Fine Surface Treated"/>
    <s v="ATH SG10S8 PS"/>
    <x v="2"/>
    <m/>
    <m/>
    <m/>
    <n v="32.603878782306602"/>
    <n v="7.4886142944963057"/>
    <n v="22.736241926673689"/>
    <n v="9.9768488295986408"/>
    <n v="22.002814767748724"/>
    <n v="20.360103436962547"/>
    <n v="32.70790320832549"/>
    <n v="20.360103436962547"/>
    <n v="27.837680838563255"/>
    <n v="27.837680838563255"/>
    <n v="27.837680838563255"/>
    <n v="27.837680838563255"/>
  </r>
  <r>
    <x v="134"/>
    <s v="ATH SG10S8 PS 1000:B4S:H4:H:1000"/>
    <s v="Packaged Product"/>
    <s v="J000 - ATH"/>
    <s v="SPC0931 - ATH Micronised"/>
    <s v="AC20 - ATH Micronised Fine Surface Treated"/>
    <s v="ATH SG10S8 PS"/>
    <x v="3"/>
    <m/>
    <m/>
    <n v="3"/>
    <n v="0.39612121769339836"/>
    <n v="0.9075069231970927"/>
    <n v="0.17126499652340499"/>
    <n v="0.19441616692476416"/>
    <n v="0.19160139917604013"/>
    <n v="0.83149796221349348"/>
    <n v="0.12359475388800334"/>
    <n v="0.76349131692545669"/>
    <n v="0.92581047836220165"/>
    <n v="8.8129639798946613E-2"/>
    <n v="0.25044880123569158"/>
    <n v="0.41276796267243654"/>
  </r>
  <r>
    <x v="134"/>
    <s v="ATH SG10S8 PS 1000:B4S:H4:H:1000"/>
    <s v="Packaged Product"/>
    <s v="J000 - ATH"/>
    <s v="SPC0931 - ATH Micronised"/>
    <s v="AC20 - ATH Micronised Fine Surface Treated"/>
    <s v="ATH SG10S8 PS"/>
    <x v="4"/>
    <n v="0"/>
    <n v="0"/>
    <m/>
    <n v="0"/>
    <n v="0"/>
    <n v="0"/>
    <n v="0"/>
    <n v="0"/>
    <n v="0"/>
    <n v="0"/>
    <n v="0"/>
    <n v="0"/>
    <n v="0"/>
    <n v="0"/>
    <n v="0"/>
  </r>
  <r>
    <x v="134"/>
    <s v="ATH SG10S8 PS 1000:B4S:H4:H:1000"/>
    <s v="Packaged Product"/>
    <s v="J000 - ATH"/>
    <s v="SPC0931 - ATH Micronised"/>
    <s v="AC20 - ATH Micronised Fine Surface Treated"/>
    <s v="ATH SG10S8 PS"/>
    <x v="7"/>
    <n v="1"/>
    <m/>
    <m/>
    <n v="30"/>
    <n v="8"/>
    <n v="22"/>
    <n v="10"/>
    <n v="22"/>
    <n v="21"/>
    <n v="32"/>
    <n v="21"/>
    <n v="28"/>
    <n v="27"/>
    <n v="28"/>
    <n v="28"/>
  </r>
  <r>
    <x v="134"/>
    <s v="ATH SG10S8 PS 1000:B4S:H4:H:1000"/>
    <s v="Packaged Product"/>
    <s v="J000 - ATH"/>
    <s v="SPC0931 - ATH Micronised"/>
    <s v="AC20 - ATH Micronised Fine Surface Treated"/>
    <s v="ATH SG10S8 PS"/>
    <x v="8"/>
    <s v="PBA25"/>
    <n v="2"/>
    <m/>
    <n v="15"/>
    <n v="4"/>
    <n v="11"/>
    <n v="5"/>
    <n v="11"/>
    <n v="10.5"/>
    <n v="16"/>
    <n v="10.5"/>
    <n v="14"/>
    <n v="13.5"/>
    <n v="14"/>
    <n v="14"/>
  </r>
  <r>
    <x v="134"/>
    <s v="ATH SG10S8 PS 1000:B4S:H4:H:1000"/>
    <s v="Packaged Product"/>
    <s v="J000 - ATH"/>
    <s v="SPC0931 - ATH Micronised"/>
    <s v="AC20 - ATH Micronised Fine Surface Treated"/>
    <s v="ATH SG10S8 PS"/>
    <x v="9"/>
    <s v="300020983"/>
    <n v="1"/>
    <m/>
    <n v="30"/>
    <n v="8"/>
    <n v="22"/>
    <n v="10"/>
    <n v="22"/>
    <n v="21"/>
    <n v="32"/>
    <n v="21"/>
    <n v="28"/>
    <n v="27"/>
    <n v="28"/>
    <n v="28"/>
  </r>
  <r>
    <x v="134"/>
    <s v="ATH SG10S8 PS 1000:B4S:H4:H:1000"/>
    <s v="Packaged Product"/>
    <s v="J000 - ATH"/>
    <s v="SPC0931 - ATH Micronised"/>
    <s v="AC20 - ATH Micronised Fine Surface Treated"/>
    <s v="ATH SG10S8 PS"/>
    <x v="9"/>
    <s v="300020986"/>
    <n v="1"/>
    <m/>
    <n v="30"/>
    <n v="8"/>
    <n v="22"/>
    <n v="10"/>
    <n v="22"/>
    <n v="21"/>
    <n v="32"/>
    <n v="21"/>
    <n v="28"/>
    <n v="27"/>
    <n v="28"/>
    <n v="28"/>
  </r>
  <r>
    <x v="134"/>
    <s v="ATH SG10S8 PS 1000:B4S:H4:H:1000"/>
    <s v="Packaged Product"/>
    <s v="J000 - ATH"/>
    <s v="SPC0931 - ATH Micronised"/>
    <s v="AC20 - ATH Micronised Fine Surface Treated"/>
    <s v="ATH SG10S8 PS"/>
    <x v="9"/>
    <s v="300021063"/>
    <n v="1"/>
    <m/>
    <n v="30"/>
    <n v="8"/>
    <n v="22"/>
    <n v="10"/>
    <n v="22"/>
    <n v="21"/>
    <n v="32"/>
    <n v="21"/>
    <n v="28"/>
    <n v="27"/>
    <n v="28"/>
    <n v="28"/>
  </r>
  <r>
    <x v="134"/>
    <s v="ATH SG10S8 PS 1000:B4S:H4:H:1000"/>
    <s v="Packaged Product"/>
    <s v="J000 - ATH"/>
    <s v="SPC0931 - ATH Micronised"/>
    <s v="AC20 - ATH Micronised Fine Surface Treated"/>
    <s v="ATH SG10S8 PS"/>
    <x v="9"/>
    <s v="600004742"/>
    <n v="1"/>
    <m/>
    <n v="30"/>
    <n v="8"/>
    <n v="22"/>
    <n v="10"/>
    <n v="22"/>
    <n v="21"/>
    <n v="32"/>
    <n v="21"/>
    <n v="28"/>
    <n v="27"/>
    <n v="28"/>
    <n v="28"/>
  </r>
  <r>
    <x v="135"/>
    <s v="ATH SG10 PO 1000:B4S:H4:H:1000"/>
    <s v="Packaged Product"/>
    <s v="J000 - ATH"/>
    <s v="SPC0931 - ATH Micronised"/>
    <s v="AC08 - ATH Micronised Fine"/>
    <s v="ATH SG10 PO"/>
    <x v="0"/>
    <n v="25"/>
    <n v="23.864727226558859"/>
    <m/>
    <n v="25.705199190090042"/>
    <n v="27.962232133783559"/>
    <n v="27.211679729115087"/>
    <n v="27.211679729115087"/>
    <n v="26.333883608821054"/>
    <n v="20.109392469014821"/>
    <n v="19.801159953582008"/>
    <n v="20.097063168397508"/>
    <n v="24.937136006792869"/>
    <n v="24.049426362346363"/>
    <n v="24.924806706175556"/>
    <n v="18.033067661472316"/>
  </r>
  <r>
    <x v="135"/>
    <s v="ATH SG10 PO 1000:B4S:H4:H:1000"/>
    <s v="Packaged Product"/>
    <s v="J000 - ATH"/>
    <s v="SPC0931 - ATH Micronised"/>
    <s v="AC08 - ATH Micronised Fine"/>
    <s v="ATH SG10 PO"/>
    <x v="2"/>
    <m/>
    <m/>
    <m/>
    <n v="25.705199190090042"/>
    <n v="27.962232133783559"/>
    <n v="27.211679729115087"/>
    <n v="27.211679729115087"/>
    <n v="26.333883608821054"/>
    <n v="20.109392469014821"/>
    <n v="19.801159953582008"/>
    <n v="20.097063168397508"/>
    <n v="24.937136006792869"/>
    <n v="24.049426362346363"/>
    <n v="24.924806706175556"/>
    <n v="18.033067661472316"/>
  </r>
  <r>
    <x v="135"/>
    <s v="ATH SG10 PO 1000:B4S:H4:H:1000"/>
    <s v="Packaged Product"/>
    <s v="J000 - ATH"/>
    <s v="SPC0931 - ATH Micronised"/>
    <s v="AC08 - ATH Micronised Fine"/>
    <s v="ATH SG10 PO"/>
    <x v="3"/>
    <m/>
    <m/>
    <n v="6"/>
    <n v="24.294800809909958"/>
    <n v="24.3325686761264"/>
    <n v="24.120888947011313"/>
    <n v="24.909209217896226"/>
    <n v="24.575325609075172"/>
    <n v="24.465933140060351"/>
    <n v="24.664773186478342"/>
    <n v="24.567710018080835"/>
    <n v="24.630574011287965"/>
    <n v="24.581147648941602"/>
    <n v="24.656340942766047"/>
    <n v="24.623273281293731"/>
  </r>
  <r>
    <x v="135"/>
    <s v="ATH SG10 PO 1000:B4S:H4:H:1000"/>
    <s v="Packaged Product"/>
    <s v="J000 - ATH"/>
    <s v="SPC0931 - ATH Micronised"/>
    <s v="AC08 - ATH Micronised Fine"/>
    <s v="ATH SG10 PO"/>
    <x v="4"/>
    <n v="24"/>
    <n v="1.005668314251277"/>
    <m/>
    <n v="24"/>
    <n v="24"/>
    <n v="24"/>
    <n v="24"/>
    <n v="24"/>
    <n v="24"/>
    <n v="24"/>
    <n v="24"/>
    <n v="24"/>
    <n v="24"/>
    <n v="24"/>
    <n v="24"/>
  </r>
  <r>
    <x v="135"/>
    <s v="ATH SG10 PO 1000:B4S:H4:H:1000"/>
    <s v="Packaged Product"/>
    <s v="J000 - ATH"/>
    <s v="SPC0931 - ATH Micronised"/>
    <s v="AC08 - ATH Micronised Fine"/>
    <s v="ATH SG10 PO"/>
    <x v="7"/>
    <n v="1"/>
    <m/>
    <m/>
    <n v="44"/>
    <n v="28"/>
    <n v="27"/>
    <n v="28"/>
    <n v="26"/>
    <n v="20"/>
    <n v="20"/>
    <n v="20"/>
    <n v="25"/>
    <n v="24"/>
    <n v="25"/>
    <n v="18"/>
  </r>
  <r>
    <x v="135"/>
    <s v="ATH SG10 PO 1000:B4S:H4:H:1000"/>
    <s v="Packaged Product"/>
    <s v="J000 - ATH"/>
    <s v="SPC0931 - ATH Micronised"/>
    <s v="AC08 - ATH Micronised Fine"/>
    <s v="ATH SG10 PO"/>
    <x v="8"/>
    <s v="PBA20"/>
    <n v="2.5"/>
    <m/>
    <n v="17.600000000000001"/>
    <n v="11.2"/>
    <n v="10.8"/>
    <n v="11.2"/>
    <n v="10.4"/>
    <n v="8"/>
    <n v="8"/>
    <n v="8"/>
    <n v="10"/>
    <n v="9.6"/>
    <n v="10"/>
    <n v="7.2"/>
  </r>
  <r>
    <x v="135"/>
    <s v="ATH SG10 PO 1000:B4S:H4:H:1000"/>
    <s v="Packaged Product"/>
    <s v="J000 - ATH"/>
    <s v="SPC0931 - ATH Micronised"/>
    <s v="AC08 - ATH Micronised Fine"/>
    <s v="ATH SG10 PO"/>
    <x v="9"/>
    <s v="300020983"/>
    <n v="1"/>
    <m/>
    <n v="44"/>
    <n v="28"/>
    <n v="27"/>
    <n v="28"/>
    <n v="26"/>
    <n v="20"/>
    <n v="20"/>
    <n v="20"/>
    <n v="25"/>
    <n v="24"/>
    <n v="25"/>
    <n v="18"/>
  </r>
  <r>
    <x v="135"/>
    <s v="ATH SG10 PO 1000:B4S:H4:H:1000"/>
    <s v="Packaged Product"/>
    <s v="J000 - ATH"/>
    <s v="SPC0931 - ATH Micronised"/>
    <s v="AC08 - ATH Micronised Fine"/>
    <s v="ATH SG10 PO"/>
    <x v="9"/>
    <s v="300020986"/>
    <n v="1"/>
    <m/>
    <n v="44"/>
    <n v="28"/>
    <n v="27"/>
    <n v="28"/>
    <n v="26"/>
    <n v="20"/>
    <n v="20"/>
    <n v="20"/>
    <n v="25"/>
    <n v="24"/>
    <n v="25"/>
    <n v="18"/>
  </r>
  <r>
    <x v="135"/>
    <s v="ATH SG10 PO 1000:B4S:H4:H:1000"/>
    <s v="Packaged Product"/>
    <s v="J000 - ATH"/>
    <s v="SPC0931 - ATH Micronised"/>
    <s v="AC08 - ATH Micronised Fine"/>
    <s v="ATH SG10 PO"/>
    <x v="9"/>
    <s v="300021063"/>
    <n v="1"/>
    <m/>
    <n v="44"/>
    <n v="28"/>
    <n v="27"/>
    <n v="28"/>
    <n v="26"/>
    <n v="20"/>
    <n v="20"/>
    <n v="20"/>
    <n v="25"/>
    <n v="24"/>
    <n v="25"/>
    <n v="18"/>
  </r>
  <r>
    <x v="135"/>
    <s v="ATH SG10 PO 1000:B4S:H4:H:1000"/>
    <s v="Packaged Product"/>
    <s v="J000 - ATH"/>
    <s v="SPC0931 - ATH Micronised"/>
    <s v="AC08 - ATH Micronised Fine"/>
    <s v="ATH SG10 PO"/>
    <x v="9"/>
    <s v="600004708"/>
    <n v="1"/>
    <m/>
    <n v="44"/>
    <n v="28"/>
    <n v="27"/>
    <n v="28"/>
    <n v="26"/>
    <n v="20"/>
    <n v="20"/>
    <n v="20"/>
    <n v="25"/>
    <n v="24"/>
    <n v="25"/>
    <n v="18"/>
  </r>
  <r>
    <x v="136"/>
    <s v="ATH SG10 S8 PS 20:PL:H4:H:1120"/>
    <s v="Packaged Product"/>
    <s v="J000 - ATH"/>
    <s v="SPC0931 - ATH Micronised"/>
    <s v="AC20 - ATH Micronised Fine Surface Treated"/>
    <s v="ATH SG10S8 PS"/>
    <x v="2"/>
    <m/>
    <m/>
    <m/>
    <n v="0"/>
    <n v="0"/>
    <n v="0"/>
    <n v="0"/>
    <n v="0"/>
    <n v="0"/>
    <n v="0"/>
    <n v="0"/>
    <n v="0"/>
    <n v="0"/>
    <n v="0"/>
    <n v="0"/>
  </r>
  <r>
    <x v="136"/>
    <s v="ATH SG10 S8 PS 20:PL:H4:H:1120"/>
    <s v="Packaged Product"/>
    <s v="J000 - ATH"/>
    <s v="SPC0931 - ATH Micronised"/>
    <s v="AC20 - ATH Micronised Fine Surface Treated"/>
    <s v="ATH SG10S8 PS"/>
    <x v="3"/>
    <m/>
    <m/>
    <n v="0"/>
    <n v="0"/>
    <n v="0"/>
    <n v="0"/>
    <n v="0"/>
    <n v="0"/>
    <n v="0"/>
    <n v="0"/>
    <n v="0"/>
    <n v="0"/>
    <n v="0"/>
    <n v="0"/>
    <n v="0"/>
  </r>
  <r>
    <x v="136"/>
    <s v="ATH SG10 S8 PS 20:PL:H4:H:1120"/>
    <s v="Packaged Product"/>
    <s v="J000 - ATH"/>
    <s v="SPC0931 - ATH Micronised"/>
    <s v="AC20 - ATH Micronised Fine Surface Treated"/>
    <s v="ATH SG10S8 PS"/>
    <x v="4"/>
    <n v="0"/>
    <n v="0"/>
    <m/>
    <n v="0"/>
    <n v="0"/>
    <n v="0"/>
    <n v="0"/>
    <n v="0"/>
    <n v="0"/>
    <n v="0"/>
    <n v="0"/>
    <n v="0"/>
    <n v="0"/>
    <n v="0"/>
    <n v="0"/>
  </r>
  <r>
    <x v="136"/>
    <s v="ATH SG10 S8 PS 20:PL:H4:H:1120"/>
    <s v="Packaged Product"/>
    <s v="J000 - ATH"/>
    <s v="SPC0931 - ATH Micronised"/>
    <s v="AC20 - ATH Micronised Fine Surface Treated"/>
    <s v="ATH SG10S8 PS"/>
    <x v="5"/>
    <n v="1"/>
    <m/>
    <m/>
    <m/>
    <n v="0"/>
    <n v="0"/>
    <n v="0"/>
    <n v="0"/>
    <n v="0"/>
    <n v="0"/>
    <n v="0"/>
    <n v="0"/>
    <n v="0"/>
    <n v="0"/>
    <n v="0"/>
  </r>
  <r>
    <x v="136"/>
    <s v="ATH SG10 S8 PS 20:PL:H4:H:1120"/>
    <s v="Packaged Product"/>
    <s v="J000 - ATH"/>
    <s v="SPC0931 - ATH Micronised"/>
    <s v="AC20 - ATH Micronised Fine Surface Treated"/>
    <s v="ATH SG10S8 PS"/>
    <x v="6"/>
    <n v="1"/>
    <m/>
    <m/>
    <n v="0"/>
    <n v="0"/>
    <n v="0"/>
    <n v="0"/>
    <n v="0"/>
    <n v="0"/>
    <n v="0"/>
    <n v="0"/>
    <n v="0"/>
    <n v="0"/>
    <n v="0"/>
    <m/>
  </r>
  <r>
    <x v="137"/>
    <s v="ATH SG10S8 PS 25:PA:H4:H:1125"/>
    <s v="Packaged Product"/>
    <s v="J000 - ATH"/>
    <s v="SPC0931 - ATH Micronised"/>
    <s v="AC20 - ATH Micronised Fine Surface Treated"/>
    <s v="ATH SG10S8 PS"/>
    <x v="0"/>
    <n v="3.375"/>
    <n v="15.30771693897514"/>
    <m/>
    <n v="0"/>
    <n v="0"/>
    <n v="11.744443568831317"/>
    <n v="0"/>
    <n v="11.365590550481915"/>
    <n v="12.839653492545917"/>
    <n v="24.205244043027832"/>
    <n v="12.839653492545917"/>
    <n v="27.674504530067203"/>
    <n v="27.674504530067203"/>
    <n v="27.674504530067203"/>
    <n v="27.674504530067203"/>
  </r>
  <r>
    <x v="137"/>
    <s v="ATH SG10S8 PS 25:PA:H4:H:1125"/>
    <s v="Packaged Product"/>
    <s v="J000 - ATH"/>
    <s v="SPC0931 - ATH Micronised"/>
    <s v="AC20 - ATH Micronised Fine Surface Treated"/>
    <s v="ATH SG10S8 PS"/>
    <x v="2"/>
    <m/>
    <m/>
    <m/>
    <n v="0"/>
    <n v="0"/>
    <n v="11.744443568831317"/>
    <n v="0"/>
    <n v="11.365590550481915"/>
    <n v="12.839653492545917"/>
    <n v="24.205244043027832"/>
    <n v="12.839653492545917"/>
    <n v="27.674504530067203"/>
    <n v="27.674504530067203"/>
    <n v="27.674504530067203"/>
    <n v="27.674504530067203"/>
  </r>
  <r>
    <x v="137"/>
    <s v="ATH SG10S8 PS 25:PA:H4:H:1125"/>
    <s v="Packaged Product"/>
    <s v="J000 - ATH"/>
    <s v="SPC0931 - ATH Micronised"/>
    <s v="AC20 - ATH Micronised Fine Surface Treated"/>
    <s v="ATH SG10S8 PS"/>
    <x v="3"/>
    <m/>
    <m/>
    <n v="25.875"/>
    <n v="25.875"/>
    <n v="25.875"/>
    <n v="24.30055643116868"/>
    <n v="24.30055643116868"/>
    <n v="24.234965880686765"/>
    <n v="24.955312388140847"/>
    <n v="24.480068345113011"/>
    <n v="24.070414852567094"/>
    <n v="24.645910322499887"/>
    <n v="24.091405792432681"/>
    <n v="24.666901262365474"/>
    <n v="24.112396732298269"/>
  </r>
  <r>
    <x v="137"/>
    <s v="ATH SG10S8 PS 25:PA:H4:H:1125"/>
    <s v="Packaged Product"/>
    <s v="J000 - ATH"/>
    <s v="SPC0931 - ATH Micronised"/>
    <s v="AC20 - ATH Micronised Fine Surface Treated"/>
    <s v="ATH SG10S8 PS"/>
    <x v="4"/>
    <n v="24"/>
    <n v="1.5678366732071813"/>
    <m/>
    <n v="24"/>
    <n v="24"/>
    <n v="24"/>
    <n v="24"/>
    <n v="24"/>
    <n v="24"/>
    <n v="24"/>
    <n v="24"/>
    <n v="24"/>
    <n v="24"/>
    <n v="24"/>
    <n v="24"/>
  </r>
  <r>
    <x v="137"/>
    <s v="ATH SG10S8 PS 25:PA:H4:H:1125"/>
    <s v="Packaged Product"/>
    <s v="J000 - ATH"/>
    <s v="SPC0931 - ATH Micronised"/>
    <s v="AC20 - ATH Micronised Fine Surface Treated"/>
    <s v="ATH SG10S8 PS"/>
    <x v="7"/>
    <n v="1.1299999999999999"/>
    <m/>
    <m/>
    <n v="0"/>
    <n v="0"/>
    <n v="10.169999999999998"/>
    <n v="0"/>
    <n v="11.299999999999999"/>
    <n v="13.559999999999999"/>
    <n v="23.729999999999997"/>
    <n v="12.43"/>
    <n v="28.249999999999996"/>
    <n v="27.119999999999997"/>
    <n v="28.249999999999996"/>
    <n v="27.119999999999997"/>
  </r>
  <r>
    <x v="137"/>
    <s v="ATH SG10S8 PS 25:PA:H4:H:1125"/>
    <s v="Packaged Product"/>
    <s v="J000 - ATH"/>
    <s v="SPC0931 - ATH Micronised"/>
    <s v="AC20 - ATH Micronised Fine Surface Treated"/>
    <s v="ATH SG10S8 PS"/>
    <x v="8"/>
    <s v="PBA25"/>
    <n v="1"/>
    <m/>
    <n v="0"/>
    <n v="0"/>
    <n v="10.169999999999998"/>
    <n v="0"/>
    <n v="11.299999999999999"/>
    <n v="13.559999999999999"/>
    <n v="23.729999999999997"/>
    <n v="12.43"/>
    <n v="28.249999999999996"/>
    <n v="27.119999999999997"/>
    <n v="28.249999999999996"/>
    <n v="27.119999999999997"/>
  </r>
  <r>
    <x v="137"/>
    <s v="ATH SG10S8 PS 25:PA:H4:H:1125"/>
    <s v="Packaged Product"/>
    <s v="J000 - ATH"/>
    <s v="SPC0931 - ATH Micronised"/>
    <s v="AC20 - ATH Micronised Fine Surface Treated"/>
    <s v="ATH SG10S8 PS"/>
    <x v="9"/>
    <s v="300020983"/>
    <n v="0.88495575221238942"/>
    <m/>
    <n v="0"/>
    <n v="0"/>
    <n v="8.9999999999999982"/>
    <n v="0"/>
    <n v="10"/>
    <n v="12"/>
    <n v="21"/>
    <n v="11"/>
    <n v="24.999999999999996"/>
    <n v="24"/>
    <n v="24.999999999999996"/>
    <n v="24"/>
  </r>
  <r>
    <x v="137"/>
    <s v="ATH SG10S8 PS 25:PA:H4:H:1125"/>
    <s v="Packaged Product"/>
    <s v="J000 - ATH"/>
    <s v="SPC0931 - ATH Micronised"/>
    <s v="AC20 - ATH Micronised Fine Surface Treated"/>
    <s v="ATH SG10S8 PS"/>
    <x v="9"/>
    <s v="300020985"/>
    <n v="8.8495575221238951E-2"/>
    <m/>
    <n v="0"/>
    <n v="0"/>
    <n v="0.89999999999999991"/>
    <n v="0"/>
    <n v="1"/>
    <n v="1.2"/>
    <n v="2.1"/>
    <n v="1.1000000000000001"/>
    <n v="2.5"/>
    <n v="2.4"/>
    <n v="2.5"/>
    <n v="2.4"/>
  </r>
  <r>
    <x v="137"/>
    <s v="ATH SG10S8 PS 25:PA:H4:H:1125"/>
    <s v="Packaged Product"/>
    <s v="J000 - ATH"/>
    <s v="SPC0931 - ATH Micronised"/>
    <s v="AC20 - ATH Micronised Fine Surface Treated"/>
    <s v="ATH SG10S8 PS"/>
    <x v="9"/>
    <s v="300020986"/>
    <n v="0.88495575221238942"/>
    <m/>
    <n v="0"/>
    <n v="0"/>
    <n v="8.9999999999999982"/>
    <n v="0"/>
    <n v="10"/>
    <n v="12"/>
    <n v="21"/>
    <n v="11"/>
    <n v="24.999999999999996"/>
    <n v="24"/>
    <n v="24.999999999999996"/>
    <n v="24"/>
  </r>
  <r>
    <x v="137"/>
    <s v="ATH SG10S8 PS 25:PA:H4:H:1125"/>
    <s v="Packaged Product"/>
    <s v="J000 - ATH"/>
    <s v="SPC0931 - ATH Micronised"/>
    <s v="AC20 - ATH Micronised Fine Surface Treated"/>
    <s v="ATH SG10S8 PS"/>
    <x v="9"/>
    <s v="300020989"/>
    <n v="39.823008849557525"/>
    <m/>
    <n v="0"/>
    <n v="0"/>
    <n v="404.99999999999994"/>
    <n v="0"/>
    <n v="450"/>
    <n v="540"/>
    <n v="944.99999999999989"/>
    <n v="495"/>
    <n v="1125"/>
    <n v="1080"/>
    <n v="1125"/>
    <n v="1080"/>
  </r>
  <r>
    <x v="137"/>
    <s v="ATH SG10S8 PS 25:PA:H4:H:1125"/>
    <s v="Packaged Product"/>
    <s v="J000 - ATH"/>
    <s v="SPC0931 - ATH Micronised"/>
    <s v="AC20 - ATH Micronised Fine Surface Treated"/>
    <s v="ATH SG10S8 PS"/>
    <x v="9"/>
    <s v="600004742"/>
    <n v="0.99557522123893816"/>
    <m/>
    <n v="0"/>
    <n v="0"/>
    <n v="10.125"/>
    <n v="0"/>
    <n v="11.25"/>
    <n v="13.5"/>
    <n v="23.625"/>
    <n v="12.375000000000002"/>
    <n v="28.125"/>
    <n v="27"/>
    <n v="28.125"/>
    <n v="27"/>
  </r>
  <r>
    <x v="138"/>
    <s v="ATH SG200E PO 1000:B4S:H2:NB:1000"/>
    <s v="Packaged Product"/>
    <s v="J000 - ATH"/>
    <s v="SPC0922 - ATH Flour"/>
    <s v="AC01 - ATH Flour Coarse"/>
    <s v="ATH SG200E PO"/>
    <x v="0"/>
    <n v="0"/>
    <n v="9.7190390787829165E-2"/>
    <m/>
    <n v="0.1591514024732294"/>
    <n v="0"/>
    <n v="0"/>
    <n v="0"/>
    <n v="0"/>
    <n v="0"/>
    <n v="0"/>
    <n v="0"/>
    <n v="0.2517833217451802"/>
    <n v="0.2517833217451802"/>
    <n v="0.2517833217451802"/>
    <n v="0.2517833217451802"/>
  </r>
  <r>
    <x v="138"/>
    <s v="ATH SG200E PO 1000:B4S:H2:NB:1000"/>
    <s v="Packaged Product"/>
    <s v="J000 - ATH"/>
    <s v="SPC0922 - ATH Flour"/>
    <s v="AC01 - ATH Flour Coarse"/>
    <s v="ATH SG200E PO"/>
    <x v="2"/>
    <m/>
    <m/>
    <m/>
    <n v="0.1591514024732294"/>
    <n v="0"/>
    <n v="0"/>
    <n v="0"/>
    <n v="0"/>
    <n v="0"/>
    <n v="0"/>
    <n v="0"/>
    <n v="0.2517833217451802"/>
    <n v="0.2517833217451802"/>
    <n v="0.2517833217451802"/>
    <n v="0.2517833217451802"/>
  </r>
  <r>
    <x v="138"/>
    <s v="ATH SG200E PO 1000:B4S:H2:NB:1000"/>
    <s v="Packaged Product"/>
    <s v="J000 - ATH"/>
    <s v="SPC0922 - ATH Flour"/>
    <s v="AC01 - ATH Flour Coarse"/>
    <s v="ATH SG200E PO"/>
    <x v="3"/>
    <m/>
    <m/>
    <n v="2"/>
    <n v="1.8408485975267705"/>
    <n v="1.8408485975267705"/>
    <n v="1.8408485975267705"/>
    <n v="1.8408485975267705"/>
    <n v="1.8408485975267705"/>
    <n v="1.8408485975267705"/>
    <n v="1.8408485975267705"/>
    <n v="1.8408485975267705"/>
    <n v="1.5890652757815904"/>
    <n v="1.3372819540364103"/>
    <n v="1.0854986322912301"/>
    <n v="0.83371531054604997"/>
  </r>
  <r>
    <x v="138"/>
    <s v="ATH SG200E PO 1000:B4S:H2:NB:1000"/>
    <s v="Packaged Product"/>
    <s v="J000 - ATH"/>
    <s v="SPC0922 - ATH Flour"/>
    <s v="AC01 - ATH Flour Coarse"/>
    <s v="ATH SG200E PO"/>
    <x v="4"/>
    <n v="0"/>
    <n v="0"/>
    <m/>
    <n v="0"/>
    <n v="0"/>
    <n v="0"/>
    <n v="0"/>
    <n v="0"/>
    <n v="0"/>
    <n v="0"/>
    <n v="0"/>
    <n v="0"/>
    <n v="0"/>
    <n v="0"/>
    <n v="0"/>
  </r>
  <r>
    <x v="138"/>
    <s v="ATH SG200E PO 1000:B4S:H2:NB:1000"/>
    <s v="Packaged Product"/>
    <s v="J000 - ATH"/>
    <s v="SPC0922 - ATH Flour"/>
    <s v="AC01 - ATH Flour Coarse"/>
    <s v="ATH SG200E PO"/>
    <x v="7"/>
    <n v="1"/>
    <m/>
    <m/>
    <n v="0"/>
    <n v="0"/>
    <n v="0"/>
    <n v="0"/>
    <n v="0"/>
    <n v="0"/>
    <n v="0"/>
    <n v="0"/>
    <n v="0"/>
    <n v="0"/>
    <n v="0"/>
    <n v="0"/>
  </r>
  <r>
    <x v="138"/>
    <s v="ATH SG200E PO 1000:B4S:H2:NB:1000"/>
    <s v="Packaged Product"/>
    <s v="J000 - ATH"/>
    <s v="SPC0922 - ATH Flour"/>
    <s v="AC01 - ATH Flour Coarse"/>
    <s v="ATH SG200E PO"/>
    <x v="8"/>
    <s v="PBA20"/>
    <n v="2"/>
    <m/>
    <n v="0"/>
    <n v="0"/>
    <n v="0"/>
    <n v="0"/>
    <n v="0"/>
    <n v="0"/>
    <n v="0"/>
    <n v="0"/>
    <n v="0"/>
    <n v="0"/>
    <n v="0"/>
    <n v="0"/>
  </r>
  <r>
    <x v="138"/>
    <s v="ATH SG200E PO 1000:B4S:H2:NB:1000"/>
    <s v="Packaged Product"/>
    <s v="J000 - ATH"/>
    <s v="SPC0922 - ATH Flour"/>
    <s v="AC01 - ATH Flour Coarse"/>
    <s v="ATH SG200E PO"/>
    <x v="9"/>
    <s v="300020946"/>
    <n v="1"/>
    <m/>
    <n v="0"/>
    <n v="0"/>
    <n v="0"/>
    <n v="0"/>
    <n v="0"/>
    <n v="0"/>
    <n v="0"/>
    <n v="0"/>
    <n v="0"/>
    <n v="0"/>
    <n v="0"/>
    <n v="0"/>
  </r>
  <r>
    <x v="138"/>
    <s v="ATH SG200E PO 1000:B4S:H2:NB:1000"/>
    <s v="Packaged Product"/>
    <s v="J000 - ATH"/>
    <s v="SPC0922 - ATH Flour"/>
    <s v="AC01 - ATH Flour Coarse"/>
    <s v="ATH SG200E PO"/>
    <x v="9"/>
    <s v="300020986"/>
    <n v="2"/>
    <m/>
    <n v="0"/>
    <n v="0"/>
    <n v="0"/>
    <n v="0"/>
    <n v="0"/>
    <n v="0"/>
    <n v="0"/>
    <n v="0"/>
    <n v="0"/>
    <n v="0"/>
    <n v="0"/>
    <n v="0"/>
  </r>
  <r>
    <x v="138"/>
    <s v="ATH SG200E PO 1000:B4S:H2:NB:1000"/>
    <s v="Packaged Product"/>
    <s v="J000 - ATH"/>
    <s v="SPC0922 - ATH Flour"/>
    <s v="AC01 - ATH Flour Coarse"/>
    <s v="ATH SG200E PO"/>
    <x v="9"/>
    <s v="300021025"/>
    <n v="1"/>
    <m/>
    <n v="0"/>
    <n v="0"/>
    <n v="0"/>
    <n v="0"/>
    <n v="0"/>
    <n v="0"/>
    <n v="0"/>
    <n v="0"/>
    <n v="0"/>
    <n v="0"/>
    <n v="0"/>
    <n v="0"/>
  </r>
  <r>
    <x v="138"/>
    <s v="ATH SG200E PO 1000:B4S:H2:NB:1000"/>
    <s v="Packaged Product"/>
    <s v="J000 - ATH"/>
    <s v="SPC0922 - ATH Flour"/>
    <s v="AC01 - ATH Flour Coarse"/>
    <s v="ATH SG200E PO"/>
    <x v="9"/>
    <s v="500004017"/>
    <n v="1.1000000000000001"/>
    <m/>
    <n v="0"/>
    <n v="0"/>
    <n v="0"/>
    <n v="0"/>
    <n v="0"/>
    <n v="0"/>
    <n v="0"/>
    <n v="0"/>
    <n v="0"/>
    <n v="0"/>
    <n v="0"/>
    <n v="0"/>
  </r>
  <r>
    <x v="139"/>
    <s v="H-Magnesite SC10 PO"/>
    <s v="Bulk Product"/>
    <s v="T003 - Hydromagnesite"/>
    <s v="SPC0941 - Hydromagnesite Micronised"/>
    <s v="BL03 - Hydromagnesite Micronised Fine"/>
    <s v="H-Magnesite C10 PO"/>
    <x v="0"/>
    <n v="0"/>
    <n v="0"/>
    <m/>
    <n v="0"/>
    <n v="0"/>
    <n v="0"/>
    <n v="0"/>
    <n v="0"/>
    <n v="0"/>
    <n v="0"/>
    <n v="0"/>
    <n v="0"/>
    <n v="0"/>
    <n v="0"/>
    <n v="0"/>
  </r>
  <r>
    <x v="139"/>
    <s v="H-Magnesite SC10 PO"/>
    <s v="Bulk Product"/>
    <s v="T003 - Hydromagnesite"/>
    <s v="SPC0941 - Hydromagnesite Micronised"/>
    <s v="BL03 - Hydromagnesite Micronised Fine"/>
    <s v="H-Magnesite C10 PO"/>
    <x v="2"/>
    <m/>
    <m/>
    <m/>
    <n v="0"/>
    <n v="0"/>
    <n v="0"/>
    <n v="0"/>
    <n v="0"/>
    <n v="0"/>
    <n v="0"/>
    <n v="0"/>
    <n v="0"/>
    <n v="0"/>
    <n v="0"/>
    <n v="0"/>
  </r>
  <r>
    <x v="139"/>
    <s v="H-Magnesite SC10 PO"/>
    <s v="Bulk Product"/>
    <s v="T003 - Hydromagnesite"/>
    <s v="SPC0941 - Hydromagnesite Micronised"/>
    <s v="BL03 - Hydromagnesite Micronised Fine"/>
    <s v="H-Magnesite C10 PO"/>
    <x v="3"/>
    <m/>
    <m/>
    <n v="0"/>
    <n v="0"/>
    <n v="0"/>
    <n v="0"/>
    <n v="0"/>
    <n v="0"/>
    <n v="0"/>
    <n v="0"/>
    <n v="0"/>
    <n v="0"/>
    <n v="0"/>
    <n v="0"/>
    <n v="0"/>
  </r>
  <r>
    <x v="139"/>
    <s v="H-Magnesite SC10 PO"/>
    <s v="Bulk Product"/>
    <s v="T003 - Hydromagnesite"/>
    <s v="SPC0941 - Hydromagnesite Micronised"/>
    <s v="BL03 - Hydromagnesite Micronised Fine"/>
    <s v="H-Magnesite C10 PO"/>
    <x v="4"/>
    <n v="0"/>
    <n v="0"/>
    <m/>
    <n v="0"/>
    <n v="0"/>
    <n v="0"/>
    <n v="0"/>
    <n v="0"/>
    <n v="0"/>
    <n v="0"/>
    <n v="0"/>
    <n v="0"/>
    <n v="0"/>
    <n v="0"/>
    <n v="0"/>
  </r>
  <r>
    <x v="139"/>
    <s v="H-Magnesite SC10 PO"/>
    <s v="Bulk Product"/>
    <s v="T003 - Hydromagnesite"/>
    <s v="SPC0941 - Hydromagnesite Micronised"/>
    <s v="BL03 - Hydromagnesite Micronised Fine"/>
    <s v="H-Magnesite C10 PO"/>
    <x v="7"/>
    <n v="1"/>
    <m/>
    <m/>
    <n v="0"/>
    <n v="0"/>
    <n v="0"/>
    <n v="0"/>
    <n v="0"/>
    <n v="0"/>
    <n v="0"/>
    <n v="0"/>
    <n v="0"/>
    <n v="0"/>
    <n v="0"/>
    <n v="0"/>
  </r>
  <r>
    <x v="139"/>
    <s v="H-Magnesite SC10 PO"/>
    <s v="Bulk Product"/>
    <s v="T003 - Hydromagnesite"/>
    <s v="SPC0941 - Hydromagnesite Micronised"/>
    <s v="BL03 - Hydromagnesite Micronised Fine"/>
    <s v="H-Magnesite C10 PO"/>
    <x v="8"/>
    <s v="PML15"/>
    <n v="1.5"/>
    <m/>
    <n v="0"/>
    <n v="0"/>
    <n v="0"/>
    <n v="0"/>
    <n v="0"/>
    <n v="0"/>
    <n v="0"/>
    <n v="0"/>
    <n v="0"/>
    <n v="0"/>
    <n v="0"/>
    <n v="0"/>
  </r>
  <r>
    <x v="139"/>
    <s v="H-Magnesite SC10 PO"/>
    <s v="Bulk Product"/>
    <s v="T003 - Hydromagnesite"/>
    <s v="SPC0941 - Hydromagnesite Micronised"/>
    <s v="BL03 - Hydromagnesite Micronised Fine"/>
    <s v="H-Magnesite C10 PO"/>
    <x v="9"/>
    <s v="600011089"/>
    <n v="0.80600000000000005"/>
    <m/>
    <n v="0"/>
    <n v="0"/>
    <n v="0"/>
    <n v="0"/>
    <n v="0"/>
    <n v="0"/>
    <n v="0"/>
    <n v="0"/>
    <n v="0"/>
    <n v="0"/>
    <n v="0"/>
    <n v="0"/>
  </r>
  <r>
    <x v="139"/>
    <s v="H-Magnesite SC10 PO"/>
    <s v="Bulk Product"/>
    <s v="T003 - Hydromagnesite"/>
    <s v="SPC0941 - Hydromagnesite Micronised"/>
    <s v="BL03 - Hydromagnesite Micronised Fine"/>
    <s v="H-Magnesite C10 PO"/>
    <x v="9"/>
    <s v="600011090"/>
    <n v="0.80600000000000005"/>
    <m/>
    <n v="0"/>
    <n v="0"/>
    <n v="0"/>
    <n v="0"/>
    <n v="0"/>
    <n v="0"/>
    <n v="0"/>
    <n v="0"/>
    <n v="0"/>
    <n v="0"/>
    <n v="0"/>
    <n v="0"/>
  </r>
  <r>
    <x v="140"/>
    <s v="H-Magnesite C10 PO 20:PA:S4:H:1100"/>
    <s v="Packaged Product"/>
    <s v="T003 - Hydromagnesite"/>
    <s v="SPC0941 - Hydromagnesite Micronised"/>
    <s v="BL03 - Hydromagnesite Micronised Fine"/>
    <s v="H-Magnesite C10 PO"/>
    <x v="2"/>
    <m/>
    <m/>
    <m/>
    <n v="0"/>
    <n v="0"/>
    <n v="0"/>
    <n v="0"/>
    <n v="0"/>
    <n v="0"/>
    <n v="0"/>
    <n v="0"/>
    <n v="0"/>
    <n v="0"/>
    <n v="0"/>
    <n v="0"/>
  </r>
  <r>
    <x v="140"/>
    <s v="H-Magnesite C10 PO 20:PA:S4:H:1100"/>
    <s v="Packaged Product"/>
    <s v="T003 - Hydromagnesite"/>
    <s v="SPC0941 - Hydromagnesite Micronised"/>
    <s v="BL03 - Hydromagnesite Micronised Fine"/>
    <s v="H-Magnesite C10 PO"/>
    <x v="3"/>
    <m/>
    <m/>
    <n v="0"/>
    <n v="0"/>
    <n v="0"/>
    <n v="0"/>
    <n v="0"/>
    <n v="0"/>
    <n v="0"/>
    <n v="0"/>
    <n v="0"/>
    <n v="0"/>
    <n v="0"/>
    <n v="0"/>
    <n v="0"/>
  </r>
  <r>
    <x v="140"/>
    <s v="H-Magnesite C10 PO 20:PA:S4:H:1100"/>
    <s v="Packaged Product"/>
    <s v="T003 - Hydromagnesite"/>
    <s v="SPC0941 - Hydromagnesite Micronised"/>
    <s v="BL03 - Hydromagnesite Micronised Fine"/>
    <s v="H-Magnesite C10 PO"/>
    <x v="4"/>
    <n v="0"/>
    <n v="0"/>
    <m/>
    <n v="0"/>
    <n v="0"/>
    <n v="0"/>
    <n v="0"/>
    <n v="0"/>
    <n v="0"/>
    <n v="0"/>
    <n v="0"/>
    <n v="0"/>
    <n v="0"/>
    <n v="0"/>
    <n v="0"/>
  </r>
  <r>
    <x v="140"/>
    <s v="H-Magnesite C10 PO 20:PA:S4:H:1100"/>
    <s v="Packaged Product"/>
    <s v="T003 - Hydromagnesite"/>
    <s v="SPC0941 - Hydromagnesite Micronised"/>
    <s v="BL03 - Hydromagnesite Micronised Fine"/>
    <s v="H-Magnesite C10 PO"/>
    <x v="5"/>
    <n v="1"/>
    <m/>
    <m/>
    <m/>
    <n v="0"/>
    <n v="0"/>
    <n v="0"/>
    <n v="0"/>
    <n v="0"/>
    <n v="0"/>
    <n v="0"/>
    <n v="0"/>
    <n v="0"/>
    <n v="0"/>
    <n v="0"/>
  </r>
  <r>
    <x v="140"/>
    <s v="H-Magnesite C10 PO 20:PA:S4:H:1100"/>
    <s v="Packaged Product"/>
    <s v="T003 - Hydromagnesite"/>
    <s v="SPC0941 - Hydromagnesite Micronised"/>
    <s v="BL03 - Hydromagnesite Micronised Fine"/>
    <s v="H-Magnesite C10 PO"/>
    <x v="6"/>
    <n v="1"/>
    <m/>
    <m/>
    <n v="0"/>
    <n v="0"/>
    <n v="0"/>
    <n v="0"/>
    <n v="0"/>
    <n v="0"/>
    <n v="0"/>
    <n v="0"/>
    <n v="0"/>
    <n v="0"/>
    <n v="0"/>
    <m/>
  </r>
  <r>
    <x v="141"/>
    <s v="H-Magnesite C10 PO 15:PA:H4:H:825"/>
    <s v="Packaged Product"/>
    <s v="T003 - Hydromagnesite"/>
    <s v="SPC0941 - Hydromagnesite Micronised"/>
    <s v="BL03 - Hydromagnesite Micronised Fine"/>
    <s v="H-Magnesite C10 PO"/>
    <x v="0"/>
    <n v="0"/>
    <n v="8.586621575380109"/>
    <m/>
    <n v="8"/>
    <n v="8"/>
    <n v="0"/>
    <n v="0"/>
    <n v="0"/>
    <n v="8"/>
    <n v="12.170830811120243"/>
    <n v="12.170830811120243"/>
    <n v="13.674449320580205"/>
    <n v="13.674449320580205"/>
    <n v="13.674449320580205"/>
    <n v="13.674449320580205"/>
  </r>
  <r>
    <x v="141"/>
    <s v="H-Magnesite C10 PO 15:PA:H4:H:825"/>
    <s v="Packaged Product"/>
    <s v="T003 - Hydromagnesite"/>
    <s v="SPC0941 - Hydromagnesite Micronised"/>
    <s v="BL03 - Hydromagnesite Micronised Fine"/>
    <s v="H-Magnesite C10 PO"/>
    <x v="2"/>
    <m/>
    <m/>
    <m/>
    <n v="8"/>
    <n v="8"/>
    <n v="0"/>
    <n v="0"/>
    <n v="0"/>
    <n v="8"/>
    <n v="12.170830811120243"/>
    <n v="12.170830811120243"/>
    <n v="13.674449320580205"/>
    <n v="13.674449320580205"/>
    <n v="13.674449320580205"/>
    <n v="13.674449320580205"/>
  </r>
  <r>
    <x v="141"/>
    <s v="H-Magnesite C10 PO 15:PA:H4:H:825"/>
    <s v="Packaged Product"/>
    <s v="T003 - Hydromagnesite"/>
    <s v="SPC0941 - Hydromagnesite Micronised"/>
    <s v="BL03 - Hydromagnesite Micronised Fine"/>
    <s v="H-Magnesite C10 PO"/>
    <x v="3"/>
    <m/>
    <m/>
    <n v="0"/>
    <n v="-8"/>
    <n v="0"/>
    <n v="0"/>
    <n v="0"/>
    <n v="0"/>
    <n v="0"/>
    <n v="0.82916918887975655"/>
    <n v="0.65833837775951309"/>
    <n v="0.98388905717930797"/>
    <n v="0.30943973659910284"/>
    <n v="0.63499041601889772"/>
    <n v="0.96054109543869259"/>
  </r>
  <r>
    <x v="141"/>
    <s v="H-Magnesite C10 PO 15:PA:H4:H:825"/>
    <s v="Packaged Product"/>
    <s v="T003 - Hydromagnesite"/>
    <s v="SPC0941 - Hydromagnesite Micronised"/>
    <s v="BL03 - Hydromagnesite Micronised Fine"/>
    <s v="H-Magnesite C10 PO"/>
    <x v="4"/>
    <n v="0"/>
    <n v="0"/>
    <m/>
    <n v="0"/>
    <n v="0"/>
    <n v="0"/>
    <n v="0"/>
    <n v="0"/>
    <n v="0"/>
    <n v="0"/>
    <n v="0"/>
    <n v="0"/>
    <n v="0"/>
    <n v="0"/>
    <n v="0"/>
  </r>
  <r>
    <x v="141"/>
    <s v="H-Magnesite C10 PO 15:PA:H4:H:825"/>
    <s v="Packaged Product"/>
    <s v="T003 - Hydromagnesite"/>
    <s v="SPC0941 - Hydromagnesite Micronised"/>
    <s v="BL03 - Hydromagnesite Micronised Fine"/>
    <s v="H-Magnesite C10 PO"/>
    <x v="5"/>
    <n v="1"/>
    <m/>
    <m/>
    <m/>
    <n v="16"/>
    <n v="0"/>
    <n v="0"/>
    <n v="0"/>
    <n v="8"/>
    <n v="13"/>
    <n v="12"/>
    <n v="14"/>
    <n v="13"/>
    <n v="14"/>
    <n v="14"/>
  </r>
  <r>
    <x v="141"/>
    <s v="H-Magnesite C10 PO 15:PA:H4:H:825"/>
    <s v="Packaged Product"/>
    <s v="T003 - Hydromagnesite"/>
    <s v="SPC0941 - Hydromagnesite Micronised"/>
    <s v="BL03 - Hydromagnesite Micronised Fine"/>
    <s v="H-Magnesite C10 PO"/>
    <x v="6"/>
    <n v="1"/>
    <m/>
    <m/>
    <n v="16"/>
    <n v="0"/>
    <n v="0"/>
    <n v="0"/>
    <n v="8"/>
    <n v="13"/>
    <n v="12"/>
    <n v="14"/>
    <n v="13"/>
    <n v="14"/>
    <n v="14"/>
    <m/>
  </r>
  <r>
    <x v="142"/>
    <s v="H-Magnesite SC10 PO 800:B4S:H4:NB:800"/>
    <s v="Packaged Product"/>
    <s v="T003 - Hydromagnesite"/>
    <s v="SPC0941 - Hydromagnesite Micronised"/>
    <s v="BL03 - Hydromagnesite Micronised Fine"/>
    <s v="H-Magnesite C10 PO"/>
    <x v="0"/>
    <n v="0"/>
    <n v="45.696742464374005"/>
    <m/>
    <n v="0"/>
    <n v="0"/>
    <n v="0"/>
    <n v="0"/>
    <n v="0"/>
    <n v="13.300118657350232"/>
    <n v="16.358116181667341"/>
    <n v="16.358116181667341"/>
    <n v="125.58613963795078"/>
    <n v="125.58613963795078"/>
    <n v="125.58613963795078"/>
    <n v="125.58613963795078"/>
  </r>
  <r>
    <x v="142"/>
    <s v="H-Magnesite SC10 PO 800:B4S:H4:NB:800"/>
    <s v="Packaged Product"/>
    <s v="T003 - Hydromagnesite"/>
    <s v="SPC0941 - Hydromagnesite Micronised"/>
    <s v="BL03 - Hydromagnesite Micronised Fine"/>
    <s v="H-Magnesite C10 PO"/>
    <x v="2"/>
    <m/>
    <m/>
    <m/>
    <n v="0"/>
    <n v="0"/>
    <n v="0"/>
    <n v="0"/>
    <n v="0"/>
    <n v="13.300118657350232"/>
    <n v="16.358116181667341"/>
    <n v="16.358116181667341"/>
    <n v="125.58613963795078"/>
    <n v="125.58613963795078"/>
    <n v="125.58613963795078"/>
    <n v="125.58613963795078"/>
  </r>
  <r>
    <x v="142"/>
    <s v="H-Magnesite SC10 PO 800:B4S:H4:NB:800"/>
    <s v="Packaged Product"/>
    <s v="T003 - Hydromagnesite"/>
    <s v="SPC0941 - Hydromagnesite Micronised"/>
    <s v="BL03 - Hydromagnesite Micronised Fine"/>
    <s v="H-Magnesite C10 PO"/>
    <x v="3"/>
    <m/>
    <m/>
    <n v="0"/>
    <n v="0"/>
    <n v="0"/>
    <n v="0"/>
    <n v="0"/>
    <n v="0"/>
    <n v="0.69988134264976765"/>
    <n v="0.34176516098242615"/>
    <n v="0.98364897931508466"/>
    <n v="0.39750934136429805"/>
    <n v="0.81136970341351855"/>
    <n v="0.22523006546273905"/>
    <n v="0.63909042751195955"/>
  </r>
  <r>
    <x v="142"/>
    <s v="H-Magnesite SC10 PO 800:B4S:H4:NB:800"/>
    <s v="Packaged Product"/>
    <s v="T003 - Hydromagnesite"/>
    <s v="SPC0941 - Hydromagnesite Micronised"/>
    <s v="BL03 - Hydromagnesite Micronised Fine"/>
    <s v="H-Magnesite C10 PO"/>
    <x v="4"/>
    <n v="0"/>
    <n v="0"/>
    <m/>
    <n v="0"/>
    <n v="0"/>
    <n v="0"/>
    <n v="0"/>
    <n v="0"/>
    <n v="0"/>
    <n v="0"/>
    <n v="0"/>
    <n v="0"/>
    <n v="0"/>
    <n v="0"/>
    <n v="0"/>
  </r>
  <r>
    <x v="142"/>
    <s v="H-Magnesite SC10 PO 800:B4S:H4:NB:800"/>
    <s v="Packaged Product"/>
    <s v="T003 - Hydromagnesite"/>
    <s v="SPC0941 - Hydromagnesite Micronised"/>
    <s v="BL03 - Hydromagnesite Micronised Fine"/>
    <s v="H-Magnesite C10 PO"/>
    <x v="5"/>
    <n v="1"/>
    <m/>
    <m/>
    <m/>
    <n v="0"/>
    <n v="0"/>
    <n v="0"/>
    <n v="0"/>
    <n v="14"/>
    <n v="16"/>
    <n v="17"/>
    <n v="125"/>
    <n v="126"/>
    <n v="125"/>
    <n v="126"/>
  </r>
  <r>
    <x v="142"/>
    <s v="H-Magnesite SC10 PO 800:B4S:H4:NB:800"/>
    <s v="Packaged Product"/>
    <s v="T003 - Hydromagnesite"/>
    <s v="SPC0941 - Hydromagnesite Micronised"/>
    <s v="BL03 - Hydromagnesite Micronised Fine"/>
    <s v="H-Magnesite C10 PO"/>
    <x v="6"/>
    <n v="1"/>
    <m/>
    <m/>
    <n v="0"/>
    <n v="0"/>
    <n v="0"/>
    <n v="0"/>
    <n v="14"/>
    <n v="16"/>
    <n v="17"/>
    <n v="125"/>
    <n v="126"/>
    <n v="125"/>
    <n v="126"/>
    <m/>
  </r>
  <r>
    <x v="143"/>
    <s v="Ca-Carb 170 PO"/>
    <s v="Bulk Product"/>
    <s v="C002 - Limestone"/>
    <s v="SPC0205 - Limestone"/>
    <s v="BK53 - Limestone Flour Medium"/>
    <s v="Ca-Carb 170 PO"/>
    <x v="1"/>
    <s v="600008971"/>
    <m/>
    <m/>
    <n v="0"/>
    <n v="0"/>
    <n v="0"/>
    <n v="0"/>
    <n v="0"/>
    <n v="0"/>
    <n v="0"/>
    <n v="0"/>
    <n v="0"/>
    <n v="0"/>
    <n v="0"/>
    <n v="0"/>
  </r>
  <r>
    <x v="143"/>
    <s v="Ca-Carb 170 PO"/>
    <s v="Bulk Product"/>
    <s v="C002 - Limestone"/>
    <s v="SPC0205 - Limestone"/>
    <s v="BK53 - Limestone Flour Medium"/>
    <s v="Ca-Carb 170 PO"/>
    <x v="1"/>
    <s v="600010876"/>
    <m/>
    <m/>
    <n v="30.3"/>
    <n v="72"/>
    <n v="53.5"/>
    <n v="55.2"/>
    <n v="74.600000000000009"/>
    <n v="95.300000000000011"/>
    <n v="95.300000000000011"/>
    <n v="95.2"/>
    <n v="106.10000000000001"/>
    <n v="106.10000000000001"/>
    <n v="106"/>
    <n v="106.10000000000001"/>
  </r>
  <r>
    <x v="143"/>
    <s v="Ca-Carb 170 PO"/>
    <s v="Bulk Product"/>
    <s v="C002 - Limestone"/>
    <s v="SPC0205 - Limestone"/>
    <s v="BK53 - Limestone Flour Medium"/>
    <s v="Ca-Carb 170 PO"/>
    <x v="1"/>
    <s v="600010878"/>
    <m/>
    <m/>
    <n v="195.29999999999998"/>
    <n v="233.85"/>
    <n v="183"/>
    <n v="188.54999999999998"/>
    <n v="254.7"/>
    <n v="274.8"/>
    <n v="241.95"/>
    <n v="215.1"/>
    <n v="212.1"/>
    <n v="231.29999999999998"/>
    <n v="270.3"/>
    <n v="212.54999999999998"/>
  </r>
  <r>
    <x v="143"/>
    <s v="Ca-Carb 170 PO"/>
    <s v="Bulk Product"/>
    <s v="C002 - Limestone"/>
    <s v="SPC0205 - Limestone"/>
    <s v="BK53 - Limestone Flour Medium"/>
    <s v="Ca-Carb 170 PO"/>
    <x v="2"/>
    <m/>
    <m/>
    <m/>
    <n v="225.6"/>
    <n v="305.85000000000002"/>
    <n v="236.5"/>
    <n v="243.75"/>
    <n v="329.3"/>
    <n v="370.1"/>
    <n v="337.25"/>
    <n v="310.3"/>
    <n v="318.2"/>
    <n v="337.4"/>
    <n v="376.3"/>
    <n v="318.64999999999998"/>
  </r>
  <r>
    <x v="143"/>
    <s v="Ca-Carb 170 PO"/>
    <s v="Bulk Product"/>
    <s v="C002 - Limestone"/>
    <s v="SPC0205 - Limestone"/>
    <s v="BK53 - Limestone Flour Medium"/>
    <s v="Ca-Carb 170 PO"/>
    <x v="3"/>
    <m/>
    <m/>
    <n v="267.91000000000003"/>
    <n v="42.310000000000031"/>
    <n v="1.4600000000000364"/>
    <n v="1.9600000000000364"/>
    <n v="2.2100000000000364"/>
    <n v="1.910000000000025"/>
    <n v="1.8100000000000023"/>
    <n v="1.5600000000000023"/>
    <n v="2.2599999999999909"/>
    <n v="2.0600000000000023"/>
    <n v="1.660000000000025"/>
    <n v="1.3600000000000136"/>
    <n v="1.7100000000000364"/>
  </r>
  <r>
    <x v="143"/>
    <s v="Ca-Carb 170 PO"/>
    <s v="Bulk Product"/>
    <s v="C002 - Limestone"/>
    <s v="SPC0205 - Limestone"/>
    <s v="BK53 - Limestone Flour Medium"/>
    <s v="Ca-Carb 170 PO"/>
    <x v="4"/>
    <n v="1.2813256204997017"/>
    <n v="4.1453433209307717E-3"/>
    <m/>
    <n v="1.2813256204997017"/>
    <n v="1.2813256204997017"/>
    <n v="1.2813256204997017"/>
    <n v="1.2813256204997017"/>
    <n v="1.2813256204997017"/>
    <n v="1.2813256204997017"/>
    <n v="1.2813256204997017"/>
    <n v="1.2813256204997017"/>
    <n v="1.2813256204997017"/>
    <n v="1.2813256204997017"/>
    <n v="1.2813256204997017"/>
    <n v="1.2813256204997017"/>
  </r>
  <r>
    <x v="143"/>
    <s v="Ca-Carb 170 PO"/>
    <s v="Bulk Product"/>
    <s v="C002 - Limestone"/>
    <s v="SPC0205 - Limestone"/>
    <s v="BK53 - Limestone Flour Medium"/>
    <s v="Ca-Carb 170 PO"/>
    <x v="5"/>
    <n v="1"/>
    <m/>
    <m/>
    <m/>
    <n v="265"/>
    <n v="237"/>
    <n v="244"/>
    <n v="329"/>
    <n v="370"/>
    <n v="337"/>
    <n v="311"/>
    <n v="318"/>
    <n v="337"/>
    <n v="376"/>
    <n v="319"/>
  </r>
  <r>
    <x v="143"/>
    <s v="Ca-Carb 170 PO"/>
    <s v="Bulk Product"/>
    <s v="C002 - Limestone"/>
    <s v="SPC0205 - Limestone"/>
    <s v="BK53 - Limestone Flour Medium"/>
    <s v="Ca-Carb 170 PO"/>
    <x v="6"/>
    <n v="1"/>
    <m/>
    <m/>
    <n v="265"/>
    <n v="237"/>
    <n v="244"/>
    <n v="329"/>
    <n v="370"/>
    <n v="337"/>
    <n v="311"/>
    <n v="318"/>
    <n v="337"/>
    <n v="376"/>
    <n v="319"/>
    <m/>
  </r>
  <r>
    <x v="144"/>
    <s v="Ball Clay W100 PO"/>
    <s v="Bulk Product"/>
    <s v="I002 - Clay"/>
    <s v="SPC0501 - Basic Clay"/>
    <s v="AD45 - Basic Clay"/>
    <s v="Ball Clay 100 PO"/>
    <x v="0"/>
    <n v="2.48"/>
    <n v="15.885537315406907"/>
    <m/>
    <n v="0"/>
    <n v="0"/>
    <n v="0"/>
    <n v="0"/>
    <n v="0"/>
    <n v="27.232349683554695"/>
    <n v="27.232349683554695"/>
    <n v="27.232349683554695"/>
    <n v="27.232349683554695"/>
    <n v="27.232349683554695"/>
    <n v="27.232349683554695"/>
    <n v="27.232349683554695"/>
  </r>
  <r>
    <x v="144"/>
    <s v="Ball Clay W100 PO"/>
    <s v="Bulk Product"/>
    <s v="I002 - Clay"/>
    <s v="SPC0501 - Basic Clay"/>
    <s v="AD45 - Basic Clay"/>
    <s v="Ball Clay 100 PO"/>
    <x v="1"/>
    <s v="600005117"/>
    <m/>
    <m/>
    <n v="19.599999999999998"/>
    <n v="18.2"/>
    <n v="18.2"/>
    <n v="12.6"/>
    <n v="12.6"/>
    <n v="28"/>
    <n v="23.799999999999997"/>
    <n v="23.799999999999997"/>
    <n v="30.799999999999997"/>
    <n v="29.4"/>
    <n v="29.4"/>
    <n v="29.4"/>
  </r>
  <r>
    <x v="144"/>
    <s v="Ball Clay W100 PO"/>
    <s v="Bulk Product"/>
    <s v="I002 - Clay"/>
    <s v="SPC0501 - Basic Clay"/>
    <s v="AD45 - Basic Clay"/>
    <s v="Ball Clay 100 PO"/>
    <x v="1"/>
    <s v="600014639"/>
    <m/>
    <m/>
    <n v="0"/>
    <n v="0"/>
    <n v="64.8"/>
    <n v="99.6"/>
    <n v="96.6"/>
    <n v="61.8"/>
    <n v="61.8"/>
    <n v="61.8"/>
    <n v="61.8"/>
    <n v="61.8"/>
    <n v="61.8"/>
    <n v="61.8"/>
  </r>
  <r>
    <x v="144"/>
    <s v="Ball Clay W100 PO"/>
    <s v="Bulk Product"/>
    <s v="I002 - Clay"/>
    <s v="SPC0501 - Basic Clay"/>
    <s v="AD45 - Basic Clay"/>
    <s v="Ball Clay 100 PO"/>
    <x v="2"/>
    <m/>
    <m/>
    <m/>
    <n v="19.599999999999998"/>
    <n v="18.2"/>
    <n v="83"/>
    <n v="112.19999999999999"/>
    <n v="109.19999999999999"/>
    <n v="117.03234968355468"/>
    <n v="112.8323496835547"/>
    <n v="112.8323496835547"/>
    <n v="119.8323496835547"/>
    <n v="118.43234968355469"/>
    <n v="118.43234968355469"/>
    <n v="118.43234968355469"/>
  </r>
  <r>
    <x v="144"/>
    <s v="Ball Clay W100 PO"/>
    <s v="Bulk Product"/>
    <s v="I002 - Clay"/>
    <s v="SPC0501 - Basic Clay"/>
    <s v="AD45 - Basic Clay"/>
    <s v="Ball Clay 100 PO"/>
    <x v="3"/>
    <m/>
    <m/>
    <n v="140.63300000000001"/>
    <n v="121.03300000000002"/>
    <n v="102.83300000000001"/>
    <n v="40.833000000000013"/>
    <n v="40.633000000000024"/>
    <n v="40.433000000000035"/>
    <n v="40.400650316445351"/>
    <n v="40.568300632890654"/>
    <n v="40.735950949335958"/>
    <n v="40.903601265781262"/>
    <n v="40.471251582226571"/>
    <n v="40.038901898671881"/>
    <n v="40.60655221511719"/>
  </r>
  <r>
    <x v="144"/>
    <s v="Ball Clay W100 PO"/>
    <s v="Bulk Product"/>
    <s v="I002 - Clay"/>
    <s v="SPC0501 - Basic Clay"/>
    <s v="AD45 - Basic Clay"/>
    <s v="Ball Clay 100 PO"/>
    <x v="4"/>
    <n v="39.905984163488043"/>
    <n v="0.41281111381234586"/>
    <m/>
    <n v="39.905984163488043"/>
    <n v="39.905984163488043"/>
    <n v="39.905984163488043"/>
    <n v="39.905984163488043"/>
    <n v="39.905984163488043"/>
    <n v="39.905984163488043"/>
    <n v="39.905984163488043"/>
    <n v="39.905984163488043"/>
    <n v="39.905984163488043"/>
    <n v="39.905984163488043"/>
    <n v="39.905984163488043"/>
    <n v="39.905984163488043"/>
  </r>
  <r>
    <x v="144"/>
    <s v="Ball Clay W100 PO"/>
    <s v="Bulk Product"/>
    <s v="I002 - Clay"/>
    <s v="SPC0501 - Basic Clay"/>
    <s v="AD45 - Basic Clay"/>
    <s v="Ball Clay 100 PO"/>
    <x v="7"/>
    <n v="1"/>
    <m/>
    <m/>
    <n v="0"/>
    <n v="0"/>
    <n v="21"/>
    <n v="112"/>
    <n v="109"/>
    <n v="117"/>
    <n v="113"/>
    <n v="113"/>
    <n v="120"/>
    <n v="118"/>
    <n v="118"/>
    <n v="119"/>
  </r>
  <r>
    <x v="144"/>
    <s v="Ball Clay W100 PO"/>
    <s v="Bulk Product"/>
    <s v="I002 - Clay"/>
    <s v="SPC0501 - Basic Clay"/>
    <s v="AD45 - Basic Clay"/>
    <s v="Ball Clay 100 PO"/>
    <x v="8"/>
    <s v="PML02"/>
    <n v="6"/>
    <m/>
    <n v="0"/>
    <n v="0"/>
    <n v="3.5"/>
    <n v="18.666666666666668"/>
    <n v="18.166666666666668"/>
    <n v="19.5"/>
    <n v="18.833333333333332"/>
    <n v="18.833333333333332"/>
    <n v="20"/>
    <n v="19.666666666666668"/>
    <n v="19.666666666666668"/>
    <n v="19.833333333333332"/>
  </r>
  <r>
    <x v="144"/>
    <s v="Ball Clay W100 PO"/>
    <s v="Bulk Product"/>
    <s v="I002 - Clay"/>
    <s v="SPC0501 - Basic Clay"/>
    <s v="AD45 - Basic Clay"/>
    <s v="Ball Clay 100 PO"/>
    <x v="9"/>
    <s v="150000479"/>
    <n v="1.1759999999999999"/>
    <m/>
    <n v="0"/>
    <n v="0"/>
    <n v="24.695999999999998"/>
    <n v="131.71199999999999"/>
    <n v="128.184"/>
    <n v="137.59199999999998"/>
    <n v="132.88800000000001"/>
    <n v="132.88800000000001"/>
    <n v="141.12"/>
    <n v="138.768"/>
    <n v="138.768"/>
    <n v="139.94399999999999"/>
  </r>
  <r>
    <x v="145"/>
    <s v="Ball Clay W100 PO 25:PA:S4:H:1400"/>
    <s v="Packaged Product"/>
    <s v="I002 - Clay"/>
    <s v="SPC0501 - Basic Clay"/>
    <s v="AD45 - Basic Clay"/>
    <s v="Ball Clay 100 PO"/>
    <x v="0"/>
    <n v="15.75"/>
    <n v="23.01390507620248"/>
    <m/>
    <n v="20.779715194142241"/>
    <n v="17.771439693089263"/>
    <n v="17.762371287846882"/>
    <n v="13.225288798091706"/>
    <n v="12.572632039629342"/>
    <n v="28.15800568814263"/>
    <n v="23.859382243586179"/>
    <n v="23.859382243586179"/>
    <n v="29.544660931578843"/>
    <n v="29.544660931578843"/>
    <n v="29.544660931578843"/>
    <n v="29.544660931578843"/>
  </r>
  <r>
    <x v="145"/>
    <s v="Ball Clay W100 PO 25:PA:S4:H:1400"/>
    <s v="Packaged Product"/>
    <s v="I002 - Clay"/>
    <s v="SPC0501 - Basic Clay"/>
    <s v="AD45 - Basic Clay"/>
    <s v="Ball Clay 100 PO"/>
    <x v="2"/>
    <m/>
    <m/>
    <m/>
    <n v="20.779715194142241"/>
    <n v="17.771439693089263"/>
    <n v="17.762371287846882"/>
    <n v="13.225288798091706"/>
    <n v="12.572632039629342"/>
    <n v="28.15800568814263"/>
    <n v="23.859382243586179"/>
    <n v="23.859382243586179"/>
    <n v="29.544660931578843"/>
    <n v="29.544660931578843"/>
    <n v="29.544660931578843"/>
    <n v="29.544660931578843"/>
  </r>
  <r>
    <x v="145"/>
    <s v="Ball Clay W100 PO 25:PA:S4:H:1400"/>
    <s v="Packaged Product"/>
    <s v="I002 - Clay"/>
    <s v="SPC0501 - Basic Clay"/>
    <s v="AD45 - Basic Clay"/>
    <s v="Ball Clay 100 PO"/>
    <x v="3"/>
    <m/>
    <m/>
    <n v="25.2"/>
    <n v="24.020284805857756"/>
    <n v="24.448845112768492"/>
    <n v="24.886473824921609"/>
    <n v="24.261185026829903"/>
    <n v="24.288552987200561"/>
    <n v="24.13054729905793"/>
    <n v="24.071165055471749"/>
    <n v="24.011782811885567"/>
    <n v="25.267121880306721"/>
    <n v="25.122460948727877"/>
    <n v="24.977800017149033"/>
    <n v="24.833139085570188"/>
  </r>
  <r>
    <x v="145"/>
    <s v="Ball Clay W100 PO 25:PA:S4:H:1400"/>
    <s v="Packaged Product"/>
    <s v="I002 - Clay"/>
    <s v="SPC0501 - Basic Clay"/>
    <s v="AD45 - Basic Clay"/>
    <s v="Ball Clay 100 PO"/>
    <x v="4"/>
    <n v="24"/>
    <n v="1.0428477879148459"/>
    <m/>
    <n v="24"/>
    <n v="24"/>
    <n v="24"/>
    <n v="24"/>
    <n v="24"/>
    <n v="24"/>
    <n v="24"/>
    <n v="24"/>
    <n v="24"/>
    <n v="24"/>
    <n v="24"/>
    <n v="24"/>
  </r>
  <r>
    <x v="145"/>
    <s v="Ball Clay W100 PO 25:PA:S4:H:1400"/>
    <s v="Packaged Product"/>
    <s v="I002 - Clay"/>
    <s v="SPC0501 - Basic Clay"/>
    <s v="AD45 - Basic Clay"/>
    <s v="Ball Clay 100 PO"/>
    <x v="7"/>
    <n v="1.4"/>
    <m/>
    <m/>
    <n v="19.599999999999998"/>
    <n v="18.2"/>
    <n v="18.2"/>
    <n v="12.6"/>
    <n v="12.6"/>
    <n v="28"/>
    <n v="23.799999999999997"/>
    <n v="23.799999999999997"/>
    <n v="30.799999999999997"/>
    <n v="29.4"/>
    <n v="29.4"/>
    <n v="29.4"/>
  </r>
  <r>
    <x v="145"/>
    <s v="Ball Clay W100 PO 25:PA:S4:H:1400"/>
    <s v="Packaged Product"/>
    <s v="I002 - Clay"/>
    <s v="SPC0501 - Basic Clay"/>
    <s v="AD45 - Basic Clay"/>
    <s v="Ball Clay 100 PO"/>
    <x v="8"/>
    <s v="PBA07"/>
    <n v="7"/>
    <m/>
    <n v="2.8"/>
    <n v="2.6"/>
    <n v="2.6"/>
    <n v="1.8"/>
    <n v="1.8"/>
    <n v="4"/>
    <n v="3.3999999999999995"/>
    <n v="3.3999999999999995"/>
    <n v="4.3999999999999995"/>
    <n v="4.2"/>
    <n v="4.2"/>
    <n v="4.2"/>
  </r>
  <r>
    <x v="145"/>
    <s v="Ball Clay W100 PO 25:PA:S4:H:1400"/>
    <s v="Packaged Product"/>
    <s v="I002 - Clay"/>
    <s v="SPC0501 - Basic Clay"/>
    <s v="AD45 - Basic Clay"/>
    <s v="Ball Clay 100 PO"/>
    <x v="9"/>
    <s v="300020983"/>
    <n v="0.7142857142857143"/>
    <m/>
    <n v="13.999999999999998"/>
    <n v="13"/>
    <n v="13"/>
    <n v="9"/>
    <n v="9"/>
    <n v="20"/>
    <n v="17"/>
    <n v="17"/>
    <n v="22"/>
    <n v="21"/>
    <n v="21"/>
    <n v="21"/>
  </r>
  <r>
    <x v="145"/>
    <s v="Ball Clay W100 PO 25:PA:S4:H:1400"/>
    <s v="Packaged Product"/>
    <s v="I002 - Clay"/>
    <s v="SPC0501 - Basic Clay"/>
    <s v="AD45 - Basic Clay"/>
    <s v="Ball Clay 100 PO"/>
    <x v="9"/>
    <s v="300020985"/>
    <n v="7.1428571428571438E-2"/>
    <m/>
    <n v="1.4000000000000001"/>
    <n v="1.3"/>
    <n v="1.3"/>
    <n v="0.90000000000000013"/>
    <n v="0.90000000000000013"/>
    <n v="2.0000000000000004"/>
    <n v="1.7"/>
    <n v="1.7"/>
    <n v="2.2000000000000002"/>
    <n v="2.1"/>
    <n v="2.1"/>
    <n v="2.1"/>
  </r>
  <r>
    <x v="145"/>
    <s v="Ball Clay W100 PO 25:PA:S4:H:1400"/>
    <s v="Packaged Product"/>
    <s v="I002 - Clay"/>
    <s v="SPC0501 - Basic Clay"/>
    <s v="AD45 - Basic Clay"/>
    <s v="Ball Clay 100 PO"/>
    <x v="9"/>
    <s v="300020986"/>
    <n v="0.7142857142857143"/>
    <m/>
    <n v="13.999999999999998"/>
    <n v="13"/>
    <n v="13"/>
    <n v="9"/>
    <n v="9"/>
    <n v="20"/>
    <n v="17"/>
    <n v="17"/>
    <n v="22"/>
    <n v="21"/>
    <n v="21"/>
    <n v="21"/>
  </r>
  <r>
    <x v="145"/>
    <s v="Ball Clay W100 PO 25:PA:S4:H:1400"/>
    <s v="Packaged Product"/>
    <s v="I002 - Clay"/>
    <s v="SPC0501 - Basic Clay"/>
    <s v="AD45 - Basic Clay"/>
    <s v="Ball Clay 100 PO"/>
    <x v="9"/>
    <s v="300020988"/>
    <n v="40"/>
    <m/>
    <n v="783.99999999999989"/>
    <n v="728"/>
    <n v="728"/>
    <n v="504"/>
    <n v="504"/>
    <n v="1120"/>
    <n v="951.99999999999989"/>
    <n v="951.99999999999989"/>
    <n v="1232"/>
    <n v="1176"/>
    <n v="1176"/>
    <n v="1176"/>
  </r>
  <r>
    <x v="145"/>
    <s v="Ball Clay W100 PO 25:PA:S4:H:1400"/>
    <s v="Packaged Product"/>
    <s v="I002 - Clay"/>
    <s v="SPC0501 - Basic Clay"/>
    <s v="AD45 - Basic Clay"/>
    <s v="Ball Clay 100 PO"/>
    <x v="9"/>
    <s v="600005116"/>
    <n v="1"/>
    <m/>
    <n v="19.599999999999998"/>
    <n v="18.2"/>
    <n v="18.2"/>
    <n v="12.6"/>
    <n v="12.6"/>
    <n v="28"/>
    <n v="23.799999999999997"/>
    <n v="23.799999999999997"/>
    <n v="30.799999999999997"/>
    <n v="29.4"/>
    <n v="29.4"/>
    <n v="29.4"/>
  </r>
  <r>
    <x v="146"/>
    <s v="Ball Clay W130 PO"/>
    <s v="Bulk Product"/>
    <s v="I002 - Clay"/>
    <s v="SPC0501 - Basic Clay"/>
    <s v="AD45 - Basic Clay"/>
    <s v="Ball Clay 130 PO"/>
    <x v="0"/>
    <n v="52.926666666666669"/>
    <n v="46.099294670568206"/>
    <m/>
    <n v="50.444067986408221"/>
    <n v="51.658892030964395"/>
    <n v="47.004176089551535"/>
    <n v="46.151897371398093"/>
    <n v="43.874340473007301"/>
    <n v="44.865451727926981"/>
    <n v="44.865451727926981"/>
    <n v="44.865451727926981"/>
    <n v="44.865451727926981"/>
    <n v="44.865451727926981"/>
    <n v="44.865451727926981"/>
    <n v="44.865451727926981"/>
  </r>
  <r>
    <x v="146"/>
    <s v="Ball Clay W130 PO"/>
    <s v="Bulk Product"/>
    <s v="I002 - Clay"/>
    <s v="SPC0501 - Basic Clay"/>
    <s v="AD45 - Basic Clay"/>
    <s v="Ball Clay 130 PO"/>
    <x v="1"/>
    <s v="600005121"/>
    <m/>
    <m/>
    <n v="0"/>
    <n v="0"/>
    <n v="16.8"/>
    <n v="18.900000000000002"/>
    <n v="18.900000000000002"/>
    <n v="35.700000000000003"/>
    <n v="32.550000000000004"/>
    <n v="32.550000000000004"/>
    <n v="39.9"/>
    <n v="39.9"/>
    <n v="38.85"/>
    <n v="39.9"/>
  </r>
  <r>
    <x v="146"/>
    <s v="Ball Clay W130 PO"/>
    <s v="Bulk Product"/>
    <s v="I002 - Clay"/>
    <s v="SPC0501 - Basic Clay"/>
    <s v="AD45 - Basic Clay"/>
    <s v="Ball Clay 130 PO"/>
    <x v="1"/>
    <s v="600005122"/>
    <m/>
    <m/>
    <n v="69"/>
    <n v="46"/>
    <n v="46"/>
    <n v="46"/>
    <n v="43"/>
    <n v="52"/>
    <n v="52"/>
    <n v="52"/>
    <n v="52"/>
    <n v="52"/>
    <n v="53"/>
    <n v="52"/>
  </r>
  <r>
    <x v="146"/>
    <s v="Ball Clay W130 PO"/>
    <s v="Bulk Product"/>
    <s v="I002 - Clay"/>
    <s v="SPC0501 - Basic Clay"/>
    <s v="AD45 - Basic Clay"/>
    <s v="Ball Clay 130 PO"/>
    <x v="2"/>
    <m/>
    <m/>
    <m/>
    <n v="119.44406798640821"/>
    <n v="97.658892030964395"/>
    <n v="109.80417608955153"/>
    <n v="111.0518973713981"/>
    <n v="105.7743404730073"/>
    <n v="132.56545172792698"/>
    <n v="129.41545172792698"/>
    <n v="129.41545172792698"/>
    <n v="136.76545172792697"/>
    <n v="136.76545172792697"/>
    <n v="136.71545172792699"/>
    <n v="136.76545172792697"/>
  </r>
  <r>
    <x v="146"/>
    <s v="Ball Clay W130 PO"/>
    <s v="Bulk Product"/>
    <s v="I002 - Clay"/>
    <s v="SPC0501 - Basic Clay"/>
    <s v="AD45 - Basic Clay"/>
    <s v="Ball Clay 130 PO"/>
    <x v="3"/>
    <m/>
    <m/>
    <n v="1.5880000000000001"/>
    <n v="67.14393201359178"/>
    <n v="66.485039982627384"/>
    <n v="66.680863893075852"/>
    <n v="66.628966521677754"/>
    <n v="66.854626048670454"/>
    <n v="67.28917432074347"/>
    <n v="66.873722592816492"/>
    <n v="66.458270864889514"/>
    <n v="66.692819136962541"/>
    <n v="66.927367409035568"/>
    <n v="67.211915681108579"/>
    <n v="66.446463953181606"/>
  </r>
  <r>
    <x v="146"/>
    <s v="Ball Clay W130 PO"/>
    <s v="Bulk Product"/>
    <s v="I002 - Clay"/>
    <s v="SPC0501 - Basic Clay"/>
    <s v="AD45 - Basic Clay"/>
    <s v="Ball Clay 130 PO"/>
    <x v="4"/>
    <n v="66.396059182462722"/>
    <n v="0.53756857277926284"/>
    <m/>
    <n v="66.396059182462722"/>
    <n v="66.396059182462722"/>
    <n v="66.396059182462722"/>
    <n v="66.396059182462722"/>
    <n v="66.396059182462722"/>
    <n v="66.396059182462722"/>
    <n v="66.396059182462722"/>
    <n v="66.396059182462722"/>
    <n v="66.396059182462722"/>
    <n v="66.396059182462722"/>
    <n v="66.396059182462722"/>
    <n v="66.396059182462722"/>
  </r>
  <r>
    <x v="146"/>
    <s v="Ball Clay W130 PO"/>
    <s v="Bulk Product"/>
    <s v="I002 - Clay"/>
    <s v="SPC0501 - Basic Clay"/>
    <s v="AD45 - Basic Clay"/>
    <s v="Ball Clay 130 PO"/>
    <x v="7"/>
    <n v="1"/>
    <m/>
    <m/>
    <n v="185"/>
    <n v="97"/>
    <n v="110"/>
    <n v="111"/>
    <n v="106"/>
    <n v="133"/>
    <n v="129"/>
    <n v="129"/>
    <n v="137"/>
    <n v="137"/>
    <n v="137"/>
    <n v="136"/>
  </r>
  <r>
    <x v="146"/>
    <s v="Ball Clay W130 PO"/>
    <s v="Bulk Product"/>
    <s v="I002 - Clay"/>
    <s v="SPC0501 - Basic Clay"/>
    <s v="AD45 - Basic Clay"/>
    <s v="Ball Clay 130 PO"/>
    <x v="8"/>
    <s v="PML02"/>
    <n v="6"/>
    <m/>
    <n v="30.833333333333332"/>
    <n v="16.166666666666668"/>
    <n v="18.333333333333332"/>
    <n v="18.5"/>
    <n v="17.666666666666668"/>
    <n v="22.166666666666668"/>
    <n v="21.5"/>
    <n v="21.5"/>
    <n v="22.833333333333332"/>
    <n v="22.833333333333332"/>
    <n v="22.833333333333332"/>
    <n v="22.666666666666668"/>
  </r>
  <r>
    <x v="146"/>
    <s v="Ball Clay W130 PO"/>
    <s v="Bulk Product"/>
    <s v="I002 - Clay"/>
    <s v="SPC0501 - Basic Clay"/>
    <s v="AD45 - Basic Clay"/>
    <s v="Ball Clay 130 PO"/>
    <x v="9"/>
    <s v="150000479"/>
    <n v="0.70599999999999996"/>
    <m/>
    <n v="130.60999999999999"/>
    <n v="68.481999999999999"/>
    <n v="77.66"/>
    <n v="78.366"/>
    <n v="74.835999999999999"/>
    <n v="93.897999999999996"/>
    <n v="91.073999999999998"/>
    <n v="91.073999999999998"/>
    <n v="96.721999999999994"/>
    <n v="96.721999999999994"/>
    <n v="96.721999999999994"/>
    <n v="96.015999999999991"/>
  </r>
  <r>
    <x v="146"/>
    <s v="Ball Clay W130 PO"/>
    <s v="Bulk Product"/>
    <s v="I002 - Clay"/>
    <s v="SPC0501 - Basic Clay"/>
    <s v="AD45 - Basic Clay"/>
    <s v="Ball Clay 130 PO"/>
    <x v="9"/>
    <s v="150000480"/>
    <n v="0.47099999999999997"/>
    <m/>
    <n v="87.134999999999991"/>
    <n v="45.686999999999998"/>
    <n v="51.809999999999995"/>
    <n v="52.280999999999999"/>
    <n v="49.925999999999995"/>
    <n v="62.642999999999994"/>
    <n v="60.758999999999993"/>
    <n v="60.758999999999993"/>
    <n v="64.527000000000001"/>
    <n v="64.527000000000001"/>
    <n v="64.527000000000001"/>
    <n v="64.055999999999997"/>
  </r>
  <r>
    <x v="147"/>
    <s v="Ball Clay W130 PO 25:PA:H4:H:1050"/>
    <s v="Packaged Product"/>
    <s v="I002 - Clay"/>
    <s v="SPC0501 - Basic Clay"/>
    <s v="AD45 - Basic Clay"/>
    <s v="Ball Clay 130 PO"/>
    <x v="0"/>
    <n v="25.637499999999999"/>
    <n v="29.7309061659892"/>
    <m/>
    <n v="19.717394857404905"/>
    <n v="20.188090263314574"/>
    <n v="19.660314164582463"/>
    <n v="19.303833767547921"/>
    <n v="18.351205982630141"/>
    <n v="35.969439463760217"/>
    <n v="32.714032035981248"/>
    <n v="32.719575262913288"/>
    <n v="39.540708623509282"/>
    <n v="39.532877926064018"/>
    <n v="39.538293695569621"/>
    <n v="39.53510794859281"/>
  </r>
  <r>
    <x v="147"/>
    <s v="Ball Clay W130 PO 25:PA:H4:H:1050"/>
    <s v="Packaged Product"/>
    <s v="I002 - Clay"/>
    <s v="SPC0501 - Basic Clay"/>
    <s v="AD45 - Basic Clay"/>
    <s v="Ball Clay 130 PO"/>
    <x v="2"/>
    <m/>
    <m/>
    <m/>
    <n v="19.717394857404905"/>
    <n v="20.188090263314574"/>
    <n v="19.660314164582463"/>
    <n v="19.303833767547921"/>
    <n v="18.351205982630141"/>
    <n v="35.969439463760217"/>
    <n v="32.714032035981248"/>
    <n v="32.719575262913288"/>
    <n v="39.540708623509282"/>
    <n v="39.532877926064018"/>
    <n v="39.538293695569621"/>
    <n v="39.53510794859281"/>
  </r>
  <r>
    <x v="147"/>
    <s v="Ball Clay W130 PO 25:PA:H4:H:1050"/>
    <s v="Packaged Product"/>
    <s v="I002 - Clay"/>
    <s v="SPC0501 - Basic Clay"/>
    <s v="AD45 - Basic Clay"/>
    <s v="Ball Clay 130 PO"/>
    <x v="3"/>
    <m/>
    <m/>
    <n v="67.349999999999994"/>
    <n v="47.632605142595089"/>
    <n v="27.444514879280515"/>
    <n v="24.584200714698053"/>
    <n v="24.180366947150134"/>
    <n v="24.729160964519995"/>
    <n v="24.45972150075978"/>
    <n v="24.295689464778537"/>
    <n v="24.126114201865253"/>
    <n v="24.485405578355969"/>
    <n v="24.85252765229195"/>
    <n v="24.164233956722331"/>
    <n v="24.52912600812952"/>
  </r>
  <r>
    <x v="147"/>
    <s v="Ball Clay W130 PO 25:PA:H4:H:1050"/>
    <s v="Packaged Product"/>
    <s v="I002 - Clay"/>
    <s v="SPC0501 - Basic Clay"/>
    <s v="AD45 - Basic Clay"/>
    <s v="Ball Clay 130 PO"/>
    <x v="4"/>
    <n v="24"/>
    <n v="0.80724078391713816"/>
    <m/>
    <n v="24"/>
    <n v="24"/>
    <n v="24"/>
    <n v="24"/>
    <n v="24"/>
    <n v="24"/>
    <n v="24"/>
    <n v="24"/>
    <n v="24"/>
    <n v="24"/>
    <n v="24"/>
    <n v="24"/>
  </r>
  <r>
    <x v="147"/>
    <s v="Ball Clay W130 PO 25:PA:H4:H:1050"/>
    <s v="Packaged Product"/>
    <s v="I002 - Clay"/>
    <s v="SPC0501 - Basic Clay"/>
    <s v="AD45 - Basic Clay"/>
    <s v="Ball Clay 130 PO"/>
    <x v="7"/>
    <n v="1.05"/>
    <m/>
    <m/>
    <n v="0"/>
    <n v="0"/>
    <n v="16.8"/>
    <n v="18.900000000000002"/>
    <n v="18.900000000000002"/>
    <n v="35.700000000000003"/>
    <n v="32.550000000000004"/>
    <n v="32.550000000000004"/>
    <n v="39.9"/>
    <n v="39.9"/>
    <n v="38.85"/>
    <n v="39.9"/>
  </r>
  <r>
    <x v="147"/>
    <s v="Ball Clay W130 PO 25:PA:H4:H:1050"/>
    <s v="Packaged Product"/>
    <s v="I002 - Clay"/>
    <s v="SPC0501 - Basic Clay"/>
    <s v="AD45 - Basic Clay"/>
    <s v="Ball Clay 130 PO"/>
    <x v="8"/>
    <s v="PBA07"/>
    <n v="7"/>
    <m/>
    <n v="0"/>
    <n v="0"/>
    <n v="2.4"/>
    <n v="2.7"/>
    <n v="2.7"/>
    <n v="5.1000000000000005"/>
    <n v="4.6500000000000004"/>
    <n v="4.6500000000000004"/>
    <n v="5.7"/>
    <n v="5.7"/>
    <n v="5.55"/>
    <n v="5.7"/>
  </r>
  <r>
    <x v="147"/>
    <s v="Ball Clay W130 PO 25:PA:H4:H:1050"/>
    <s v="Packaged Product"/>
    <s v="I002 - Clay"/>
    <s v="SPC0501 - Basic Clay"/>
    <s v="AD45 - Basic Clay"/>
    <s v="Ball Clay 130 PO"/>
    <x v="9"/>
    <s v="300020983"/>
    <n v="0.95238095238095233"/>
    <m/>
    <n v="0"/>
    <n v="0"/>
    <n v="16"/>
    <n v="18"/>
    <n v="18"/>
    <n v="34"/>
    <n v="31.000000000000004"/>
    <n v="31.000000000000004"/>
    <n v="38"/>
    <n v="38"/>
    <n v="37"/>
    <n v="38"/>
  </r>
  <r>
    <x v="147"/>
    <s v="Ball Clay W130 PO 25:PA:H4:H:1050"/>
    <s v="Packaged Product"/>
    <s v="I002 - Clay"/>
    <s v="SPC0501 - Basic Clay"/>
    <s v="AD45 - Basic Clay"/>
    <s v="Ball Clay 130 PO"/>
    <x v="9"/>
    <s v="300020985"/>
    <n v="9.5238095238095233E-2"/>
    <m/>
    <n v="0"/>
    <n v="0"/>
    <n v="1.6"/>
    <n v="1.8"/>
    <n v="1.8"/>
    <n v="3.4"/>
    <n v="3.1"/>
    <n v="3.1"/>
    <n v="3.8"/>
    <n v="3.8"/>
    <n v="3.6999999999999997"/>
    <n v="3.8"/>
  </r>
  <r>
    <x v="147"/>
    <s v="Ball Clay W130 PO 25:PA:H4:H:1050"/>
    <s v="Packaged Product"/>
    <s v="I002 - Clay"/>
    <s v="SPC0501 - Basic Clay"/>
    <s v="AD45 - Basic Clay"/>
    <s v="Ball Clay 130 PO"/>
    <x v="9"/>
    <s v="300020986"/>
    <n v="0.95238095238095233"/>
    <m/>
    <n v="0"/>
    <n v="0"/>
    <n v="16"/>
    <n v="18"/>
    <n v="18"/>
    <n v="34"/>
    <n v="31.000000000000004"/>
    <n v="31.000000000000004"/>
    <n v="38"/>
    <n v="38"/>
    <n v="37"/>
    <n v="38"/>
  </r>
  <r>
    <x v="147"/>
    <s v="Ball Clay W130 PO 25:PA:H4:H:1050"/>
    <s v="Packaged Product"/>
    <s v="I002 - Clay"/>
    <s v="SPC0501 - Basic Clay"/>
    <s v="AD45 - Basic Clay"/>
    <s v="Ball Clay 130 PO"/>
    <x v="9"/>
    <s v="300020988"/>
    <n v="40"/>
    <m/>
    <n v="0"/>
    <n v="0"/>
    <n v="672"/>
    <n v="756.00000000000011"/>
    <n v="756.00000000000011"/>
    <n v="1428"/>
    <n v="1302.0000000000002"/>
    <n v="1302.0000000000002"/>
    <n v="1596"/>
    <n v="1596"/>
    <n v="1554"/>
    <n v="1596"/>
  </r>
  <r>
    <x v="147"/>
    <s v="Ball Clay W130 PO 25:PA:H4:H:1050"/>
    <s v="Packaged Product"/>
    <s v="I002 - Clay"/>
    <s v="SPC0501 - Basic Clay"/>
    <s v="AD45 - Basic Clay"/>
    <s v="Ball Clay 130 PO"/>
    <x v="9"/>
    <s v="600005119"/>
    <n v="1"/>
    <m/>
    <n v="0"/>
    <n v="0"/>
    <n v="16.8"/>
    <n v="18.900000000000002"/>
    <n v="18.900000000000002"/>
    <n v="35.700000000000003"/>
    <n v="32.550000000000004"/>
    <n v="32.550000000000004"/>
    <n v="39.9"/>
    <n v="39.9"/>
    <n v="38.85"/>
    <n v="39.9"/>
  </r>
  <r>
    <x v="148"/>
    <s v="Ball Clay W130 PO 1000:B4S:H4:NB:1000"/>
    <s v="Packaged Product"/>
    <s v="I002 - Clay"/>
    <s v="SPC0501 - Basic Clay"/>
    <s v="AD45 - Basic Clay"/>
    <s v="Ball Clay 130 PO"/>
    <x v="0"/>
    <n v="52.333333333333336"/>
    <n v="49.34129682559405"/>
    <m/>
    <n v="46.468762212431685"/>
    <n v="45.54101270390931"/>
    <n v="46.477236075899235"/>
    <n v="45.63451182283255"/>
    <n v="43.38248746139859"/>
    <n v="52.084507375808172"/>
    <n v="52.084507375808172"/>
    <n v="52.084507375808172"/>
    <n v="52.084507375808172"/>
    <n v="52.084507375808172"/>
    <n v="52.084507375808172"/>
    <n v="52.084507375808172"/>
  </r>
  <r>
    <x v="148"/>
    <s v="Ball Clay W130 PO 1000:B4S:H4:NB:1000"/>
    <s v="Packaged Product"/>
    <s v="I002 - Clay"/>
    <s v="SPC0501 - Basic Clay"/>
    <s v="AD45 - Basic Clay"/>
    <s v="Ball Clay 130 PO"/>
    <x v="2"/>
    <m/>
    <m/>
    <m/>
    <n v="46.468762212431685"/>
    <n v="45.54101270390931"/>
    <n v="46.477236075899235"/>
    <n v="45.63451182283255"/>
    <n v="43.38248746139859"/>
    <n v="52.084507375808172"/>
    <n v="52.084507375808172"/>
    <n v="52.084507375808172"/>
    <n v="52.084507375808172"/>
    <n v="52.084507375808172"/>
    <n v="52.084507375808172"/>
    <n v="52.084507375808172"/>
  </r>
  <r>
    <x v="148"/>
    <s v="Ball Clay W130 PO 1000:B4S:H4:NB:1000"/>
    <s v="Packaged Product"/>
    <s v="I002 - Clay"/>
    <s v="SPC0501 - Basic Clay"/>
    <s v="AD45 - Basic Clay"/>
    <s v="Ball Clay 130 PO"/>
    <x v="3"/>
    <m/>
    <m/>
    <n v="2"/>
    <n v="24.531237787568315"/>
    <n v="24.990225083659006"/>
    <n v="24.512989007759771"/>
    <n v="24.87847718492722"/>
    <n v="24.495989723528631"/>
    <n v="24.411482347720458"/>
    <n v="24.326974971912286"/>
    <n v="24.242467596104113"/>
    <n v="24.157960220295941"/>
    <n v="24.073452844487768"/>
    <n v="24.988945468679596"/>
    <n v="24.904438092871423"/>
  </r>
  <r>
    <x v="148"/>
    <s v="Ball Clay W130 PO 1000:B4S:H4:NB:1000"/>
    <s v="Packaged Product"/>
    <s v="I002 - Clay"/>
    <s v="SPC0501 - Basic Clay"/>
    <s v="AD45 - Basic Clay"/>
    <s v="Ball Clay 130 PO"/>
    <x v="4"/>
    <n v="24"/>
    <n v="0.48640796947093717"/>
    <m/>
    <n v="24"/>
    <n v="24"/>
    <n v="24"/>
    <n v="24"/>
    <n v="24"/>
    <n v="24"/>
    <n v="24"/>
    <n v="24"/>
    <n v="24"/>
    <n v="24"/>
    <n v="24"/>
    <n v="24"/>
  </r>
  <r>
    <x v="148"/>
    <s v="Ball Clay W130 PO 1000:B4S:H4:NB:1000"/>
    <s v="Packaged Product"/>
    <s v="I002 - Clay"/>
    <s v="SPC0501 - Basic Clay"/>
    <s v="AD45 - Basic Clay"/>
    <s v="Ball Clay 130 PO"/>
    <x v="7"/>
    <n v="1"/>
    <m/>
    <m/>
    <n v="69"/>
    <n v="46"/>
    <n v="46"/>
    <n v="46"/>
    <n v="43"/>
    <n v="52"/>
    <n v="52"/>
    <n v="52"/>
    <n v="52"/>
    <n v="52"/>
    <n v="53"/>
    <n v="52"/>
  </r>
  <r>
    <x v="148"/>
    <s v="Ball Clay W130 PO 1000:B4S:H4:NB:1000"/>
    <s v="Packaged Product"/>
    <s v="I002 - Clay"/>
    <s v="SPC0501 - Basic Clay"/>
    <s v="AD45 - Basic Clay"/>
    <s v="Ball Clay 130 PO"/>
    <x v="8"/>
    <s v="PBA11"/>
    <n v="5"/>
    <m/>
    <n v="13.8"/>
    <n v="9.1999999999999993"/>
    <n v="9.1999999999999993"/>
    <n v="9.1999999999999993"/>
    <n v="8.6"/>
    <n v="10.4"/>
    <n v="10.4"/>
    <n v="10.4"/>
    <n v="10.4"/>
    <n v="10.4"/>
    <n v="10.6"/>
    <n v="10.4"/>
  </r>
  <r>
    <x v="148"/>
    <s v="Ball Clay W130 PO 1000:B4S:H4:NB:1000"/>
    <s v="Packaged Product"/>
    <s v="I002 - Clay"/>
    <s v="SPC0501 - Basic Clay"/>
    <s v="AD45 - Basic Clay"/>
    <s v="Ball Clay 130 PO"/>
    <x v="9"/>
    <s v="300020978"/>
    <n v="1"/>
    <m/>
    <n v="69"/>
    <n v="46"/>
    <n v="46"/>
    <n v="46"/>
    <n v="43"/>
    <n v="52"/>
    <n v="52"/>
    <n v="52"/>
    <n v="52"/>
    <n v="52"/>
    <n v="53"/>
    <n v="52"/>
  </r>
  <r>
    <x v="148"/>
    <s v="Ball Clay W130 PO 1000:B4S:H4:NB:1000"/>
    <s v="Packaged Product"/>
    <s v="I002 - Clay"/>
    <s v="SPC0501 - Basic Clay"/>
    <s v="AD45 - Basic Clay"/>
    <s v="Ball Clay 130 PO"/>
    <x v="9"/>
    <s v="300020983"/>
    <n v="1"/>
    <m/>
    <n v="69"/>
    <n v="46"/>
    <n v="46"/>
    <n v="46"/>
    <n v="43"/>
    <n v="52"/>
    <n v="52"/>
    <n v="52"/>
    <n v="52"/>
    <n v="52"/>
    <n v="53"/>
    <n v="52"/>
  </r>
  <r>
    <x v="148"/>
    <s v="Ball Clay W130 PO 1000:B4S:H4:NB:1000"/>
    <s v="Packaged Product"/>
    <s v="I002 - Clay"/>
    <s v="SPC0501 - Basic Clay"/>
    <s v="AD45 - Basic Clay"/>
    <s v="Ball Clay 130 PO"/>
    <x v="9"/>
    <s v="600005119"/>
    <n v="1"/>
    <m/>
    <n v="69"/>
    <n v="46"/>
    <n v="46"/>
    <n v="46"/>
    <n v="43"/>
    <n v="52"/>
    <n v="52"/>
    <n v="52"/>
    <n v="52"/>
    <n v="52"/>
    <n v="53"/>
    <n v="52"/>
  </r>
  <r>
    <x v="149"/>
    <s v="Composite WSK60 PO"/>
    <s v="Bulk Product"/>
    <s v="W003 - Mineral Composite"/>
    <s v="SPC0543 - Calcium Mineral Mixture"/>
    <s v="BQ50 - Calcium Mineral Mixture"/>
    <s v="Composite WSK60 PO"/>
    <x v="1"/>
    <s v="600010878"/>
    <m/>
    <m/>
    <n v="520.80000000000007"/>
    <n v="623.6"/>
    <n v="488"/>
    <n v="502.8"/>
    <n v="679.2"/>
    <n v="732.80000000000007"/>
    <n v="645.20000000000005"/>
    <n v="573.6"/>
    <n v="565.6"/>
    <n v="616.80000000000007"/>
    <n v="720.80000000000007"/>
    <n v="566.80000000000007"/>
  </r>
  <r>
    <x v="149"/>
    <s v="Composite WSK60 PO"/>
    <s v="Bulk Product"/>
    <s v="W003 - Mineral Composite"/>
    <s v="SPC0543 - Calcium Mineral Mixture"/>
    <s v="BQ50 - Calcium Mineral Mixture"/>
    <s v="Composite WSK60 PO"/>
    <x v="2"/>
    <m/>
    <m/>
    <m/>
    <n v="520.80000000000007"/>
    <n v="623.6"/>
    <n v="488"/>
    <n v="502.8"/>
    <n v="679.2"/>
    <n v="732.80000000000007"/>
    <n v="645.20000000000005"/>
    <n v="573.6"/>
    <n v="565.6"/>
    <n v="616.80000000000007"/>
    <n v="720.80000000000007"/>
    <n v="566.80000000000007"/>
  </r>
  <r>
    <x v="149"/>
    <s v="Composite WSK60 PO"/>
    <s v="Bulk Product"/>
    <s v="W003 - Mineral Composite"/>
    <s v="SPC0543 - Calcium Mineral Mixture"/>
    <s v="BQ50 - Calcium Mineral Mixture"/>
    <s v="Composite WSK60 PO"/>
    <x v="3"/>
    <m/>
    <m/>
    <n v="344.24400000000003"/>
    <n v="-176.55600000000004"/>
    <n v="280.84399999999994"/>
    <n v="280.84399999999994"/>
    <n v="280.04399999999993"/>
    <n v="280.84399999999988"/>
    <n v="280.04399999999981"/>
    <n v="280.84399999999977"/>
    <n v="280.24399999999974"/>
    <n v="280.64399999999972"/>
    <n v="280.84399999999965"/>
    <n v="280.04399999999958"/>
    <n v="280.24399999999952"/>
  </r>
  <r>
    <x v="149"/>
    <s v="Composite WSK60 PO"/>
    <s v="Bulk Product"/>
    <s v="W003 - Mineral Composite"/>
    <s v="SPC0543 - Calcium Mineral Mixture"/>
    <s v="BQ50 - Calcium Mineral Mixture"/>
    <s v="Composite WSK60 PO"/>
    <x v="4"/>
    <n v="280.00463750188783"/>
    <n v="0.46435263267311405"/>
    <m/>
    <n v="280.00463750188783"/>
    <n v="280.00463750188783"/>
    <n v="280.00463750188783"/>
    <n v="280.00463750188783"/>
    <n v="280.00463750188783"/>
    <n v="280.00463750188783"/>
    <n v="280.00463750188783"/>
    <n v="280.00463750188783"/>
    <n v="280.00463750188783"/>
    <n v="280.00463750188783"/>
    <n v="280.00463750188783"/>
    <n v="280.00463750188783"/>
  </r>
  <r>
    <x v="149"/>
    <s v="Composite WSK60 PO"/>
    <s v="Bulk Product"/>
    <s v="W003 - Mineral Composite"/>
    <s v="SPC0543 - Calcium Mineral Mixture"/>
    <s v="BQ50 - Calcium Mineral Mixture"/>
    <s v="Composite WSK60 PO"/>
    <x v="5"/>
    <n v="1"/>
    <m/>
    <m/>
    <m/>
    <n v="1081"/>
    <n v="488"/>
    <n v="502"/>
    <n v="680"/>
    <n v="732"/>
    <n v="646"/>
    <n v="573"/>
    <n v="566"/>
    <n v="617"/>
    <n v="720"/>
    <n v="567"/>
  </r>
  <r>
    <x v="149"/>
    <s v="Composite WSK60 PO"/>
    <s v="Bulk Product"/>
    <s v="W003 - Mineral Composite"/>
    <s v="SPC0543 - Calcium Mineral Mixture"/>
    <s v="BQ50 - Calcium Mineral Mixture"/>
    <s v="Composite WSK60 PO"/>
    <x v="6"/>
    <n v="1"/>
    <m/>
    <m/>
    <n v="1081"/>
    <n v="488"/>
    <n v="502"/>
    <n v="680"/>
    <n v="732"/>
    <n v="646"/>
    <n v="573"/>
    <n v="566"/>
    <n v="617"/>
    <n v="720"/>
    <n v="567"/>
    <m/>
  </r>
  <r>
    <x v="150"/>
    <s v="Ca-Carb BKAL WS"/>
    <s v="Bulk Product"/>
    <s v="C003 - Dolomite"/>
    <s v="SPC0213 - Dolomite Flour"/>
    <s v="AF43 - Dolomite Flour"/>
    <s v="Ca-Carb BKAL WS"/>
    <x v="0"/>
    <n v="1396.5258333333334"/>
    <n v="744.23804245259544"/>
    <m/>
    <n v="121.58274920906194"/>
    <n v="106.60777410027035"/>
    <n v="63.927436421984609"/>
    <n v="79.736292016483674"/>
    <n v="126.89155625567759"/>
    <n v="143.76789013604292"/>
    <n v="125.29671252413827"/>
    <n v="124.93095142775971"/>
    <n v="1987.4732358967296"/>
    <n v="2000.9098747856049"/>
    <n v="2035.9468705175818"/>
    <n v="2013.7851661398081"/>
  </r>
  <r>
    <x v="150"/>
    <s v="Ca-Carb BKAL WS"/>
    <s v="Bulk Product"/>
    <s v="C003 - Dolomite"/>
    <s v="SPC0213 - Dolomite Flour"/>
    <s v="AF43 - Dolomite Flour"/>
    <s v="Ca-Carb BKAL WS"/>
    <x v="2"/>
    <m/>
    <m/>
    <m/>
    <n v="121.58274920906194"/>
    <n v="106.60777410027035"/>
    <n v="63.927436421984609"/>
    <n v="79.736292016483674"/>
    <n v="126.89155625567759"/>
    <n v="143.76789013604292"/>
    <n v="125.29671252413827"/>
    <n v="124.93095142775971"/>
    <n v="1987.4732358967296"/>
    <n v="2000.9098747856049"/>
    <n v="2035.9468705175818"/>
    <n v="2013.7851661398081"/>
  </r>
  <r>
    <x v="150"/>
    <s v="Ca-Carb BKAL WS"/>
    <s v="Bulk Product"/>
    <s v="C003 - Dolomite"/>
    <s v="SPC0213 - Dolomite Flour"/>
    <s v="AF43 - Dolomite Flour"/>
    <s v="Ca-Carb BKAL WS"/>
    <x v="3"/>
    <m/>
    <m/>
    <n v="11.13"/>
    <n v="696.54725079093805"/>
    <n v="695.93947669066768"/>
    <n v="696.01204026868311"/>
    <n v="696.27574825219949"/>
    <n v="696.38419199652185"/>
    <n v="695.61630186047887"/>
    <n v="696.31958933634064"/>
    <n v="696.3886379085809"/>
    <n v="695.91540201185126"/>
    <n v="696.00552722624639"/>
    <n v="696.05865670866456"/>
    <n v="696.27349056885646"/>
  </r>
  <r>
    <x v="150"/>
    <s v="Ca-Carb BKAL WS"/>
    <s v="Bulk Product"/>
    <s v="C003 - Dolomite"/>
    <s v="SPC0213 - Dolomite Flour"/>
    <s v="AF43 - Dolomite Flour"/>
    <s v="Ca-Carb BKAL WS"/>
    <x v="4"/>
    <n v="695.55862135886673"/>
    <n v="0.93459159796063584"/>
    <m/>
    <n v="695.55862135886673"/>
    <n v="695.55862135886673"/>
    <n v="695.55862135886673"/>
    <n v="695.55862135886673"/>
    <n v="695.55862135886673"/>
    <n v="695.55862135886673"/>
    <n v="695.55862135886673"/>
    <n v="695.55862135886673"/>
    <n v="695.55862135886673"/>
    <n v="695.55862135886673"/>
    <n v="695.55862135886673"/>
    <n v="695.55862135886673"/>
  </r>
  <r>
    <x v="150"/>
    <s v="Ca-Carb BKAL WS"/>
    <s v="Bulk Product"/>
    <s v="C003 - Dolomite"/>
    <s v="SPC0213 - Dolomite Flour"/>
    <s v="AF43 - Dolomite Flour"/>
    <s v="Ca-Carb BKAL WS"/>
    <x v="7"/>
    <n v="1"/>
    <m/>
    <m/>
    <n v="807"/>
    <n v="106"/>
    <n v="64"/>
    <n v="80"/>
    <n v="127"/>
    <n v="143"/>
    <n v="126"/>
    <n v="125"/>
    <n v="1987"/>
    <n v="2001"/>
    <n v="2036"/>
    <n v="2014"/>
  </r>
  <r>
    <x v="150"/>
    <s v="Ca-Carb BKAL WS"/>
    <s v="Bulk Product"/>
    <s v="C003 - Dolomite"/>
    <s v="SPC0213 - Dolomite Flour"/>
    <s v="AF43 - Dolomite Flour"/>
    <s v="Ca-Carb BKAL WS"/>
    <x v="8"/>
    <s v="PPM08"/>
    <n v="30"/>
    <m/>
    <n v="26.9"/>
    <n v="3.5333333333333332"/>
    <n v="2.1333333333333333"/>
    <n v="2.6666666666666665"/>
    <n v="4.2333333333333334"/>
    <n v="4.7666666666666666"/>
    <n v="4.2"/>
    <n v="4.166666666666667"/>
    <n v="66.233333333333334"/>
    <n v="66.7"/>
    <n v="67.86666666666666"/>
    <n v="67.13333333333334"/>
  </r>
  <r>
    <x v="150"/>
    <s v="Ca-Carb BKAL WS"/>
    <s v="Bulk Product"/>
    <s v="C003 - Dolomite"/>
    <s v="SPC0213 - Dolomite Flour"/>
    <s v="AF43 - Dolomite Flour"/>
    <s v="Ca-Carb BKAL WS"/>
    <x v="9"/>
    <s v="150000484"/>
    <n v="0.505"/>
    <m/>
    <n v="407.53500000000003"/>
    <n v="53.53"/>
    <n v="32.32"/>
    <n v="40.4"/>
    <n v="64.135000000000005"/>
    <n v="72.215000000000003"/>
    <n v="63.63"/>
    <n v="63.125"/>
    <n v="1003.4350000000001"/>
    <n v="1010.505"/>
    <n v="1028.18"/>
    <n v="1017.07"/>
  </r>
  <r>
    <x v="150"/>
    <s v="Ca-Carb BKAL WS"/>
    <s v="Bulk Product"/>
    <s v="C003 - Dolomite"/>
    <s v="SPC0213 - Dolomite Flour"/>
    <s v="AF43 - Dolomite Flour"/>
    <s v="Ca-Carb BKAL WS"/>
    <x v="9"/>
    <s v="600007749"/>
    <n v="0.505"/>
    <m/>
    <n v="407.53500000000003"/>
    <n v="53.53"/>
    <n v="32.32"/>
    <n v="40.4"/>
    <n v="64.135000000000005"/>
    <n v="72.215000000000003"/>
    <n v="63.63"/>
    <n v="63.125"/>
    <n v="1003.4350000000001"/>
    <n v="1010.505"/>
    <n v="1028.18"/>
    <n v="1017.07"/>
  </r>
  <r>
    <x v="151"/>
    <s v="Ca-Carb LMK A WS"/>
    <s v="Bulk Product"/>
    <s v="C002 - Limestone"/>
    <s v="SPC0205 - Limestone"/>
    <s v="BK47 - Limestone Sand Coarse"/>
    <s v="Ca-Carb LMK A WS"/>
    <x v="0"/>
    <n v="1106.5235833333334"/>
    <n v="813.37955356265036"/>
    <m/>
    <n v="0"/>
    <n v="0"/>
    <n v="4.7688967601293104"/>
    <n v="4.7688967601293104"/>
    <n v="4.6150613807702996"/>
    <n v="4.7753065676026027"/>
    <n v="4.6150613807702996"/>
    <n v="4.7688967601293104"/>
    <n v="2434.1500639142673"/>
    <n v="2432.97635474253"/>
    <n v="2434.133762397993"/>
    <n v="2430.9823420874814"/>
  </r>
  <r>
    <x v="151"/>
    <s v="Ca-Carb LMK A WS"/>
    <s v="Bulk Product"/>
    <s v="C002 - Limestone"/>
    <s v="SPC0205 - Limestone"/>
    <s v="BK47 - Limestone Sand Coarse"/>
    <s v="Ca-Carb LMK A WS"/>
    <x v="1"/>
    <s v="600003812"/>
    <m/>
    <m/>
    <n v="785.25"/>
    <n v="600.75"/>
    <n v="831.75"/>
    <n v="831.75"/>
    <n v="804.75"/>
    <n v="424.5"/>
    <n v="425.25"/>
    <n v="424.5"/>
    <n v="424.5"/>
    <n v="425.25"/>
    <n v="424.5"/>
    <n v="425.25"/>
  </r>
  <r>
    <x v="151"/>
    <s v="Ca-Carb LMK A WS"/>
    <s v="Bulk Product"/>
    <s v="C002 - Limestone"/>
    <s v="SPC0205 - Limestone"/>
    <s v="BK47 - Limestone Sand Coarse"/>
    <s v="Ca-Carb LMK A WS"/>
    <x v="1"/>
    <s v="600007746"/>
    <m/>
    <m/>
    <n v="407.53500000000003"/>
    <n v="53.53"/>
    <n v="32.32"/>
    <n v="40.4"/>
    <n v="64.135000000000005"/>
    <n v="72.215000000000003"/>
    <n v="63.63"/>
    <n v="63.125"/>
    <n v="1003.4350000000001"/>
    <n v="1010.505"/>
    <n v="1028.18"/>
    <n v="1017.07"/>
  </r>
  <r>
    <x v="151"/>
    <s v="Ca-Carb LMK A WS"/>
    <s v="Bulk Product"/>
    <s v="C002 - Limestone"/>
    <s v="SPC0205 - Limestone"/>
    <s v="BK47 - Limestone Sand Coarse"/>
    <s v="Ca-Carb LMK A WS"/>
    <x v="1"/>
    <s v="600017195"/>
    <m/>
    <m/>
    <n v="0"/>
    <n v="0"/>
    <n v="0"/>
    <n v="0"/>
    <n v="0"/>
    <n v="0"/>
    <n v="0"/>
    <n v="0"/>
    <n v="0"/>
    <n v="0"/>
    <n v="0"/>
    <n v="0"/>
  </r>
  <r>
    <x v="151"/>
    <s v="Ca-Carb LMK A WS"/>
    <s v="Bulk Product"/>
    <s v="C002 - Limestone"/>
    <s v="SPC0205 - Limestone"/>
    <s v="BK47 - Limestone Sand Coarse"/>
    <s v="Ca-Carb LMK A WS"/>
    <x v="2"/>
    <m/>
    <m/>
    <m/>
    <n v="1192.7850000000001"/>
    <n v="654.28"/>
    <n v="868.83889676012939"/>
    <n v="876.91889676012931"/>
    <n v="873.50006138077026"/>
    <n v="501.4903065676026"/>
    <n v="493.49506138077027"/>
    <n v="492.39389676012934"/>
    <n v="3862.0850639142673"/>
    <n v="3868.7313547425301"/>
    <n v="3886.8137623979928"/>
    <n v="3873.3023420874815"/>
  </r>
  <r>
    <x v="151"/>
    <s v="Ca-Carb LMK A WS"/>
    <s v="Bulk Product"/>
    <s v="C002 - Limestone"/>
    <s v="SPC0205 - Limestone"/>
    <s v="BK47 - Limestone Sand Coarse"/>
    <s v="Ca-Carb LMK A WS"/>
    <x v="3"/>
    <m/>
    <m/>
    <n v="2035.655"/>
    <n v="1436.87"/>
    <n v="1436.59"/>
    <n v="1436.7511032398706"/>
    <n v="1436.8322064797412"/>
    <n v="1436.3321450989711"/>
    <n v="1436.8418385313685"/>
    <n v="1436.3467771505982"/>
    <n v="1436.9528803904689"/>
    <n v="1436.8678164762014"/>
    <n v="1436.1364617336712"/>
    <n v="1436.3226993356784"/>
    <n v="1436.0203572481969"/>
  </r>
  <r>
    <x v="151"/>
    <s v="Ca-Carb LMK A WS"/>
    <s v="Bulk Product"/>
    <s v="C002 - Limestone"/>
    <s v="SPC0205 - Limestone"/>
    <s v="BK47 - Limestone Sand Coarse"/>
    <s v="Ca-Carb LMK A WS"/>
    <x v="4"/>
    <n v="1436"/>
    <n v="0.80355763980452533"/>
    <m/>
    <n v="1436"/>
    <n v="1436"/>
    <n v="1436"/>
    <n v="1436"/>
    <n v="1436"/>
    <n v="1436"/>
    <n v="1436"/>
    <n v="1436"/>
    <n v="1436"/>
    <n v="1436"/>
    <n v="1436"/>
    <n v="1436"/>
  </r>
  <r>
    <x v="151"/>
    <s v="Ca-Carb LMK A WS"/>
    <s v="Bulk Product"/>
    <s v="C002 - Limestone"/>
    <s v="SPC0205 - Limestone"/>
    <s v="BK47 - Limestone Sand Coarse"/>
    <s v="Ca-Carb LMK A WS"/>
    <x v="7"/>
    <n v="1"/>
    <m/>
    <m/>
    <n v="594"/>
    <n v="654"/>
    <n v="869"/>
    <n v="877"/>
    <n v="873"/>
    <n v="502"/>
    <n v="493"/>
    <n v="493"/>
    <n v="3862"/>
    <n v="3868"/>
    <n v="3887"/>
    <n v="3873"/>
  </r>
  <r>
    <x v="151"/>
    <s v="Ca-Carb LMK A WS"/>
    <s v="Bulk Product"/>
    <s v="C002 - Limestone"/>
    <s v="SPC0205 - Limestone"/>
    <s v="BK47 - Limestone Sand Coarse"/>
    <s v="Ca-Carb LMK A WS"/>
    <x v="8"/>
    <s v="PWP01"/>
    <n v="10"/>
    <m/>
    <n v="59.4"/>
    <n v="65.400000000000006"/>
    <n v="86.9"/>
    <n v="87.7"/>
    <n v="87.3"/>
    <n v="50.2"/>
    <n v="49.3"/>
    <n v="49.3"/>
    <n v="386.2"/>
    <n v="386.8"/>
    <n v="388.7"/>
    <n v="387.3"/>
  </r>
  <r>
    <x v="151"/>
    <s v="Ca-Carb LMK A WS"/>
    <s v="Bulk Product"/>
    <s v="C002 - Limestone"/>
    <s v="SPC0205 - Limestone"/>
    <s v="BK47 - Limestone Sand Coarse"/>
    <s v="Ca-Carb LMK A WS"/>
    <x v="9"/>
    <s v="500000932"/>
    <n v="1.01"/>
    <m/>
    <n v="599.94000000000005"/>
    <n v="660.54"/>
    <n v="877.69"/>
    <n v="885.77"/>
    <n v="881.73"/>
    <n v="507.02"/>
    <n v="497.93"/>
    <n v="497.93"/>
    <n v="3900.62"/>
    <n v="3906.68"/>
    <n v="3925.87"/>
    <n v="3911.73"/>
  </r>
  <r>
    <x v="152"/>
    <s v="Glass SGFL71 PO"/>
    <s v="Bulk Product"/>
    <s v="SV00 - Toll Processing"/>
    <s v="SPC9009 - Milling/Grinding"/>
    <s v="SA12 - Milling/Grinding"/>
    <s v="Glass Fiber L71 PO"/>
    <x v="0"/>
    <n v="922.66083333333336"/>
    <n v="887.96464911830697"/>
    <m/>
    <n v="1100"/>
    <n v="929.71156669945492"/>
    <n v="946.73892835751963"/>
    <n v="946.73892835751963"/>
    <n v="916.19896292663168"/>
    <n v="830.88391472550825"/>
    <n v="830.88391472550825"/>
    <n v="830.88391472550825"/>
    <n v="830.88391472550825"/>
    <n v="830.88391472550825"/>
    <n v="830.88391472550825"/>
    <n v="830.88391472550825"/>
  </r>
  <r>
    <x v="152"/>
    <s v="Glass SGFL71 PO"/>
    <s v="Bulk Product"/>
    <s v="SV00 - Toll Processing"/>
    <s v="SPC9009 - Milling/Grinding"/>
    <s v="SA12 - Milling/Grinding"/>
    <s v="Glass Fiber L71 PO"/>
    <x v="1"/>
    <s v="600004700"/>
    <m/>
    <m/>
    <n v="33.599999999999994"/>
    <n v="33.599999999999994"/>
    <n v="33.599999999999994"/>
    <n v="35"/>
    <n v="39.199999999999996"/>
    <n v="33.599999999999994"/>
    <n v="32.199999999999996"/>
    <n v="33.599999999999994"/>
    <n v="44.8"/>
    <n v="44.8"/>
    <n v="44.8"/>
    <n v="44.8"/>
  </r>
  <r>
    <x v="152"/>
    <s v="Glass SGFL71 PO"/>
    <s v="Bulk Product"/>
    <s v="SV00 - Toll Processing"/>
    <s v="SPC9009 - Milling/Grinding"/>
    <s v="SA12 - Milling/Grinding"/>
    <s v="Glass Fiber L71 PO"/>
    <x v="1"/>
    <s v="600010940"/>
    <m/>
    <m/>
    <n v="0"/>
    <n v="0"/>
    <n v="0"/>
    <n v="0"/>
    <n v="0"/>
    <n v="0"/>
    <n v="0"/>
    <n v="0"/>
    <n v="0"/>
    <n v="0"/>
    <n v="0"/>
    <n v="0"/>
  </r>
  <r>
    <x v="152"/>
    <s v="Glass SGFL71 PO"/>
    <s v="Bulk Product"/>
    <s v="SV00 - Toll Processing"/>
    <s v="SPC9009 - Milling/Grinding"/>
    <s v="SA12 - Milling/Grinding"/>
    <s v="Glass Fiber L71 PO"/>
    <x v="1"/>
    <s v="600011105"/>
    <m/>
    <m/>
    <n v="26"/>
    <n v="0"/>
    <n v="0"/>
    <n v="0"/>
    <n v="0"/>
    <n v="0"/>
    <n v="0"/>
    <n v="0"/>
    <n v="22"/>
    <n v="21"/>
    <n v="21"/>
    <n v="21"/>
  </r>
  <r>
    <x v="152"/>
    <s v="Glass SGFL71 PO"/>
    <s v="Bulk Product"/>
    <s v="SV00 - Toll Processing"/>
    <s v="SPC9009 - Milling/Grinding"/>
    <s v="SA12 - Milling/Grinding"/>
    <s v="Glass Fiber L71 PO"/>
    <x v="1"/>
    <s v="600017073"/>
    <m/>
    <m/>
    <n v="8.3999999999999986"/>
    <n v="7.6999999999999993"/>
    <n v="8.3999999999999986"/>
    <n v="7.6999999999999993"/>
    <n v="8.3999999999999986"/>
    <n v="7.6999999999999993"/>
    <n v="7.6999999999999993"/>
    <n v="8.3999999999999986"/>
    <n v="2.8"/>
    <n v="2.8"/>
    <n v="2.8"/>
    <n v="2.8"/>
  </r>
  <r>
    <x v="152"/>
    <s v="Glass SGFL71 PO"/>
    <s v="Bulk Product"/>
    <s v="SV00 - Toll Processing"/>
    <s v="SPC9009 - Milling/Grinding"/>
    <s v="SA12 - Milling/Grinding"/>
    <s v="Glass Fiber L71 PO"/>
    <x v="2"/>
    <m/>
    <m/>
    <m/>
    <n v="1168"/>
    <n v="971.01156669945499"/>
    <n v="988.73892835751963"/>
    <n v="989.43892835751967"/>
    <n v="963.7989629266317"/>
    <n v="872.18391472550832"/>
    <n v="870.78391472550834"/>
    <n v="872.88391472550825"/>
    <n v="900.48391472550816"/>
    <n v="899.48391472550816"/>
    <n v="899.48391472550816"/>
    <n v="899.48391472550816"/>
  </r>
  <r>
    <x v="152"/>
    <s v="Glass SGFL71 PO"/>
    <s v="Bulk Product"/>
    <s v="SV00 - Toll Processing"/>
    <s v="SPC9009 - Milling/Grinding"/>
    <s v="SA12 - Milling/Grinding"/>
    <s v="Glass Fiber L71 PO"/>
    <x v="3"/>
    <m/>
    <m/>
    <n v="425.69200000000001"/>
    <n v="282.69200000000001"/>
    <n v="282.68043330054502"/>
    <n v="281.94150494302539"/>
    <n v="282.50257658550572"/>
    <n v="282.70361365887402"/>
    <n v="282.5196989333657"/>
    <n v="282.73578420785736"/>
    <n v="282.85186948234912"/>
    <n v="282.36795475684096"/>
    <n v="282.8840400313328"/>
    <n v="282.40012530582464"/>
    <n v="281.91621058031649"/>
  </r>
  <r>
    <x v="152"/>
    <s v="Glass SGFL71 PO"/>
    <s v="Bulk Product"/>
    <s v="SV00 - Toll Processing"/>
    <s v="SPC9009 - Milling/Grinding"/>
    <s v="SA12 - Milling/Grinding"/>
    <s v="Glass Fiber L71 PO"/>
    <x v="4"/>
    <n v="281.88938553422213"/>
    <n v="0.29946350648877823"/>
    <m/>
    <n v="281.88938553422213"/>
    <n v="281.88938553422213"/>
    <n v="281.88938553422213"/>
    <n v="281.88938553422213"/>
    <n v="281.88938553422213"/>
    <n v="281.88938553422213"/>
    <n v="281.88938553422213"/>
    <n v="281.88938553422213"/>
    <n v="281.88938553422213"/>
    <n v="281.88938553422213"/>
    <n v="281.88938553422213"/>
    <n v="281.88938553422213"/>
  </r>
  <r>
    <x v="152"/>
    <s v="Glass SGFL71 PO"/>
    <s v="Bulk Product"/>
    <s v="SV00 - Toll Processing"/>
    <s v="SPC9009 - Milling/Grinding"/>
    <s v="SA12 - Milling/Grinding"/>
    <s v="Glass Fiber L71 PO"/>
    <x v="7"/>
    <n v="1"/>
    <m/>
    <m/>
    <n v="1025"/>
    <n v="971"/>
    <n v="988"/>
    <n v="990"/>
    <n v="964"/>
    <n v="872"/>
    <n v="871"/>
    <n v="873"/>
    <n v="900"/>
    <n v="900"/>
    <n v="899"/>
    <n v="899"/>
  </r>
  <r>
    <x v="152"/>
    <s v="Glass SGFL71 PO"/>
    <s v="Bulk Product"/>
    <s v="SV00 - Toll Processing"/>
    <s v="SPC9009 - Milling/Grinding"/>
    <s v="SA12 - Milling/Grinding"/>
    <s v="Glass Fiber L71 PO"/>
    <x v="8"/>
    <s v="PML21"/>
    <n v="3.2"/>
    <m/>
    <n v="320.3125"/>
    <n v="303.4375"/>
    <n v="308.75"/>
    <n v="309.375"/>
    <n v="301.25"/>
    <n v="272.5"/>
    <n v="272.1875"/>
    <n v="272.8125"/>
    <n v="281.25"/>
    <n v="281.25"/>
    <n v="280.9375"/>
    <n v="280.9375"/>
  </r>
  <r>
    <x v="152"/>
    <s v="Glass SGFL71 PO"/>
    <s v="Bulk Product"/>
    <s v="SV00 - Toll Processing"/>
    <s v="SPC9009 - Milling/Grinding"/>
    <s v="SA12 - Milling/Grinding"/>
    <s v="Glass Fiber L71 PO"/>
    <x v="8"/>
    <s v="PSS21"/>
    <n v="3.1"/>
    <m/>
    <n v="330.64516129032256"/>
    <n v="313.22580645161287"/>
    <n v="318.70967741935482"/>
    <n v="319.35483870967744"/>
    <n v="310.96774193548384"/>
    <n v="281.29032258064518"/>
    <n v="280.96774193548384"/>
    <n v="281.61290322580646"/>
    <n v="290.32258064516128"/>
    <n v="290.32258064516128"/>
    <n v="290"/>
    <n v="290"/>
  </r>
  <r>
    <x v="152"/>
    <s v="Glass SGFL71 PO"/>
    <s v="Bulk Product"/>
    <s v="SV00 - Toll Processing"/>
    <s v="SPC9009 - Milling/Grinding"/>
    <s v="SA12 - Milling/Grinding"/>
    <s v="Glass Fiber L71 PO"/>
    <x v="9"/>
    <s v="400000455"/>
    <n v="1.1100000000000001"/>
    <m/>
    <n v="1137.75"/>
    <n v="1077.8100000000002"/>
    <n v="1096.68"/>
    <n v="1098.9000000000001"/>
    <n v="1070.0400000000002"/>
    <n v="967.92000000000007"/>
    <n v="966.81000000000006"/>
    <n v="969.03000000000009"/>
    <n v="999.00000000000011"/>
    <n v="999.00000000000011"/>
    <n v="997.8900000000001"/>
    <n v="997.8900000000001"/>
  </r>
  <r>
    <x v="153"/>
    <s v="Glass Fibre GL3B PO 1000:B4S:H4:NB:1000"/>
    <s v="Packaged Product"/>
    <s v="W000 - Other Materials"/>
    <s v="SPC1023 - Glass Fibre Flour"/>
    <s v="HA12 - Glass Fibre Flour"/>
    <s v="Fiber Glass unwashed"/>
    <x v="0"/>
    <n v="34.333333333333336"/>
    <n v="30.666666666666668"/>
    <m/>
    <n v="0"/>
    <n v="200"/>
    <n v="0"/>
    <n v="0"/>
    <n v="0"/>
    <n v="0"/>
    <n v="100"/>
    <n v="3"/>
    <n v="18"/>
    <n v="11"/>
    <n v="18"/>
    <n v="18"/>
  </r>
  <r>
    <x v="153"/>
    <s v="Glass Fibre GL3B PO 1000:B4S:H4:NB:1000"/>
    <s v="Packaged Product"/>
    <s v="W000 - Other Materials"/>
    <s v="SPC1023 - Glass Fibre Flour"/>
    <s v="HA12 - Glass Fibre Flour"/>
    <s v="Fiber Glass unwashed"/>
    <x v="2"/>
    <m/>
    <m/>
    <m/>
    <n v="0"/>
    <n v="200"/>
    <n v="0"/>
    <n v="0"/>
    <n v="0"/>
    <n v="0"/>
    <n v="100"/>
    <n v="3"/>
    <n v="18"/>
    <n v="11"/>
    <n v="18"/>
    <n v="18"/>
  </r>
  <r>
    <x v="153"/>
    <s v="Glass Fibre GL3B PO 1000:B4S:H4:NB:1000"/>
    <s v="Packaged Product"/>
    <s v="W000 - Other Materials"/>
    <s v="SPC1023 - Glass Fibre Flour"/>
    <s v="HA12 - Glass Fibre Flour"/>
    <s v="Fiber Glass unwashed"/>
    <x v="3"/>
    <m/>
    <m/>
    <n v="0"/>
    <n v="24"/>
    <n v="24"/>
    <n v="24"/>
    <n v="24"/>
    <n v="24"/>
    <n v="24"/>
    <n v="24"/>
    <n v="24"/>
    <n v="24"/>
    <n v="24"/>
    <n v="24"/>
    <n v="24"/>
  </r>
  <r>
    <x v="153"/>
    <s v="Glass Fibre GL3B PO 1000:B4S:H4:NB:1000"/>
    <s v="Packaged Product"/>
    <s v="W000 - Other Materials"/>
    <s v="SPC1023 - Glass Fibre Flour"/>
    <s v="HA12 - Glass Fibre Flour"/>
    <s v="Fiber Glass unwashed"/>
    <x v="4"/>
    <n v="24"/>
    <n v="0.78260869565217384"/>
    <m/>
    <n v="24"/>
    <n v="24"/>
    <n v="24"/>
    <n v="24"/>
    <n v="24"/>
    <n v="24"/>
    <n v="24"/>
    <n v="24"/>
    <n v="24"/>
    <n v="24"/>
    <n v="24"/>
    <n v="24"/>
  </r>
  <r>
    <x v="153"/>
    <s v="Glass Fibre GL3B PO 1000:B4S:H4:NB:1000"/>
    <s v="Packaged Product"/>
    <s v="W000 - Other Materials"/>
    <s v="SPC1023 - Glass Fibre Flour"/>
    <s v="HA12 - Glass Fibre Flour"/>
    <s v="Fiber Glass unwashed"/>
    <x v="7"/>
    <n v="1"/>
    <m/>
    <m/>
    <n v="24"/>
    <n v="200"/>
    <n v="0"/>
    <n v="0"/>
    <n v="0"/>
    <n v="0"/>
    <n v="100"/>
    <n v="3"/>
    <n v="18"/>
    <n v="11"/>
    <n v="18"/>
    <n v="18"/>
  </r>
  <r>
    <x v="153"/>
    <s v="Glass Fibre GL3B PO 1000:B4S:H4:NB:1000"/>
    <s v="Packaged Product"/>
    <s v="W000 - Other Materials"/>
    <s v="SPC1023 - Glass Fibre Flour"/>
    <s v="HA12 - Glass Fibre Flour"/>
    <s v="Fiber Glass unwashed"/>
    <x v="8"/>
    <s v="PBA26"/>
    <n v="3"/>
    <m/>
    <n v="8"/>
    <n v="66.666666666666671"/>
    <n v="0"/>
    <n v="0"/>
    <n v="0"/>
    <n v="0"/>
    <n v="33.333333333333336"/>
    <n v="1"/>
    <n v="6"/>
    <n v="3.6666666666666665"/>
    <n v="6"/>
    <n v="6"/>
  </r>
  <r>
    <x v="153"/>
    <s v="Glass Fibre GL3B PO 1000:B4S:H4:NB:1000"/>
    <s v="Packaged Product"/>
    <s v="W000 - Other Materials"/>
    <s v="SPC1023 - Glass Fibre Flour"/>
    <s v="HA12 - Glass Fibre Flour"/>
    <s v="Fiber Glass unwashed"/>
    <x v="9"/>
    <s v="600014649"/>
    <n v="1"/>
    <m/>
    <n v="24"/>
    <n v="200"/>
    <n v="0"/>
    <n v="0"/>
    <n v="0"/>
    <n v="0"/>
    <n v="100"/>
    <n v="3"/>
    <n v="18"/>
    <n v="11"/>
    <n v="18"/>
    <n v="18"/>
  </r>
  <r>
    <x v="154"/>
    <s v="ATH SG55LV PO 1000:B4S:S4:H:1000"/>
    <s v="Packaged Product"/>
    <s v="J000 - ATH"/>
    <s v="SPC0922 - ATH Flour"/>
    <s v="AC02 - ATH Flour Medium"/>
    <s v="ATH  SG55 LV PO"/>
    <x v="0"/>
    <n v="6.666666666666667"/>
    <n v="15.347162768666225"/>
    <m/>
    <n v="21.366405470472074"/>
    <n v="22.874663044012195"/>
    <n v="23.190669947243808"/>
    <n v="23.193071977591469"/>
    <n v="23.092292740631315"/>
    <n v="22.031803176767855"/>
    <n v="11.998099832436729"/>
    <n v="12.034610682082274"/>
    <n v="6.2334197407626837"/>
    <n v="5.7452835558434856"/>
    <n v="6.2737879833772805"/>
    <n v="6.1318450727735252"/>
  </r>
  <r>
    <x v="154"/>
    <s v="ATH SG55LV PO 1000:B4S:S4:H:1000"/>
    <s v="Packaged Product"/>
    <s v="J000 - ATH"/>
    <s v="SPC0922 - ATH Flour"/>
    <s v="AC02 - ATH Flour Medium"/>
    <s v="ATH  SG55 LV PO"/>
    <x v="2"/>
    <m/>
    <m/>
    <m/>
    <n v="21.366405470472074"/>
    <n v="22.874663044012195"/>
    <n v="23.190669947243808"/>
    <n v="23.193071977591469"/>
    <n v="23.092292740631315"/>
    <n v="22.031803176767855"/>
    <n v="11.998099832436729"/>
    <n v="12.034610682082274"/>
    <n v="6.2334197407626837"/>
    <n v="5.7452835558434856"/>
    <n v="6.2737879833772805"/>
    <n v="6.1318450727735252"/>
  </r>
  <r>
    <x v="154"/>
    <s v="ATH SG55LV PO 1000:B4S:S4:H:1000"/>
    <s v="Packaged Product"/>
    <s v="J000 - ATH"/>
    <s v="SPC0922 - ATH Flour"/>
    <s v="AC02 - ATH Flour Medium"/>
    <s v="ATH  SG55 LV PO"/>
    <x v="3"/>
    <m/>
    <m/>
    <n v="0"/>
    <n v="0.63359452952792594"/>
    <n v="0.7589314855157312"/>
    <n v="0.56826153827192272"/>
    <n v="0.37518956068045384"/>
    <n v="0.28289682004913885"/>
    <n v="0.25109364328128336"/>
    <n v="0.25299381084455419"/>
    <n v="0.21838312876228017"/>
    <n v="0.98496338799959648"/>
    <n v="0.23967983215611088"/>
    <n v="0.96589184877883039"/>
    <n v="0.83404677600530519"/>
  </r>
  <r>
    <x v="154"/>
    <s v="ATH SG55LV PO 1000:B4S:S4:H:1000"/>
    <s v="Packaged Product"/>
    <s v="J000 - ATH"/>
    <s v="SPC0922 - ATH Flour"/>
    <s v="AC02 - ATH Flour Medium"/>
    <s v="ATH  SG55 LV PO"/>
    <x v="4"/>
    <n v="0"/>
    <n v="0"/>
    <m/>
    <n v="0"/>
    <n v="0"/>
    <n v="0"/>
    <n v="0"/>
    <n v="0"/>
    <n v="0"/>
    <n v="0"/>
    <n v="0"/>
    <n v="0"/>
    <n v="0"/>
    <n v="0"/>
    <n v="0"/>
  </r>
  <r>
    <x v="154"/>
    <s v="ATH SG55LV PO 1000:B4S:S4:H:1000"/>
    <s v="Packaged Product"/>
    <s v="J000 - ATH"/>
    <s v="SPC0922 - ATH Flour"/>
    <s v="AC02 - ATH Flour Medium"/>
    <s v="ATH  SG55 LV PO"/>
    <x v="7"/>
    <n v="1"/>
    <m/>
    <m/>
    <n v="22"/>
    <n v="23"/>
    <n v="23"/>
    <n v="23"/>
    <n v="23"/>
    <n v="22"/>
    <n v="12"/>
    <n v="12"/>
    <n v="7"/>
    <n v="5"/>
    <n v="7"/>
    <n v="6"/>
  </r>
  <r>
    <x v="154"/>
    <s v="ATH SG55LV PO 1000:B4S:S4:H:1000"/>
    <s v="Packaged Product"/>
    <s v="J000 - ATH"/>
    <s v="SPC0922 - ATH Flour"/>
    <s v="AC02 - ATH Flour Medium"/>
    <s v="ATH  SG55 LV PO"/>
    <x v="8"/>
    <s v="PBA24"/>
    <n v="3.5"/>
    <m/>
    <n v="6.2857142857142856"/>
    <n v="6.5714285714285712"/>
    <n v="6.5714285714285712"/>
    <n v="6.5714285714285712"/>
    <n v="6.5714285714285712"/>
    <n v="6.2857142857142856"/>
    <n v="3.4285714285714284"/>
    <n v="3.4285714285714284"/>
    <n v="2"/>
    <n v="1.4285714285714286"/>
    <n v="2"/>
    <n v="1.7142857142857142"/>
  </r>
  <r>
    <x v="154"/>
    <s v="ATH SG55LV PO 1000:B4S:S4:H:1000"/>
    <s v="Packaged Product"/>
    <s v="J000 - ATH"/>
    <s v="SPC0922 - ATH Flour"/>
    <s v="AC02 - ATH Flour Medium"/>
    <s v="ATH  SG55 LV PO"/>
    <x v="9"/>
    <s v="300020979"/>
    <n v="1"/>
    <m/>
    <n v="22"/>
    <n v="23"/>
    <n v="23"/>
    <n v="23"/>
    <n v="23"/>
    <n v="22"/>
    <n v="12"/>
    <n v="12"/>
    <n v="7"/>
    <n v="5"/>
    <n v="7"/>
    <n v="6"/>
  </r>
  <r>
    <x v="154"/>
    <s v="ATH SG55LV PO 1000:B4S:S4:H:1000"/>
    <s v="Packaged Product"/>
    <s v="J000 - ATH"/>
    <s v="SPC0922 - ATH Flour"/>
    <s v="AC02 - ATH Flour Medium"/>
    <s v="ATH  SG55 LV PO"/>
    <x v="9"/>
    <s v="300020983"/>
    <n v="1"/>
    <m/>
    <n v="22"/>
    <n v="23"/>
    <n v="23"/>
    <n v="23"/>
    <n v="23"/>
    <n v="22"/>
    <n v="12"/>
    <n v="12"/>
    <n v="7"/>
    <n v="5"/>
    <n v="7"/>
    <n v="6"/>
  </r>
  <r>
    <x v="154"/>
    <s v="ATH SG55LV PO 1000:B4S:S4:H:1000"/>
    <s v="Packaged Product"/>
    <s v="J000 - ATH"/>
    <s v="SPC0922 - ATH Flour"/>
    <s v="AC02 - ATH Flour Medium"/>
    <s v="ATH  SG55 LV PO"/>
    <x v="9"/>
    <s v="300020986"/>
    <n v="1"/>
    <m/>
    <n v="22"/>
    <n v="23"/>
    <n v="23"/>
    <n v="23"/>
    <n v="23"/>
    <n v="22"/>
    <n v="12"/>
    <n v="12"/>
    <n v="7"/>
    <n v="5"/>
    <n v="7"/>
    <n v="6"/>
  </r>
  <r>
    <x v="154"/>
    <s v="ATH SG55LV PO 1000:B4S:S4:H:1000"/>
    <s v="Packaged Product"/>
    <s v="J000 - ATH"/>
    <s v="SPC0922 - ATH Flour"/>
    <s v="AC02 - ATH Flour Medium"/>
    <s v="ATH  SG55 LV PO"/>
    <x v="9"/>
    <s v="600010881"/>
    <n v="1"/>
    <m/>
    <n v="22"/>
    <n v="23"/>
    <n v="23"/>
    <n v="23"/>
    <n v="23"/>
    <n v="22"/>
    <n v="12"/>
    <n v="12"/>
    <n v="7"/>
    <n v="5"/>
    <n v="7"/>
    <n v="6"/>
  </r>
  <r>
    <x v="155"/>
    <s v="ATH SG55 PO 25:PA:H4:H:1200"/>
    <s v="Packaged Product"/>
    <s v="J000 - ATH"/>
    <s v="SPC0922 - ATH Flour"/>
    <s v="AC02 - ATH Flour Medium"/>
    <s v="ATH SG55 PO"/>
    <x v="0"/>
    <n v="39.299999999999997"/>
    <n v="59.140146703023056"/>
    <m/>
    <n v="30.789463642723938"/>
    <n v="19.819533767289784"/>
    <n v="78.732707334555741"/>
    <n v="55.644240112426942"/>
    <n v="54.34656300258554"/>
    <n v="52.966670705060835"/>
    <n v="76.966670705060835"/>
    <n v="53.312427541767704"/>
    <n v="71.775870906201334"/>
    <n v="71.775870906201334"/>
    <n v="71.775870906201334"/>
    <n v="71.775870906201334"/>
  </r>
  <r>
    <x v="155"/>
    <s v="ATH SG55 PO 25:PA:H4:H:1200"/>
    <s v="Packaged Product"/>
    <s v="J000 - ATH"/>
    <s v="SPC0922 - ATH Flour"/>
    <s v="AC02 - ATH Flour Medium"/>
    <s v="ATH SG55 PO"/>
    <x v="2"/>
    <m/>
    <m/>
    <m/>
    <n v="30.789463642723938"/>
    <n v="19.819533767289784"/>
    <n v="78.732707334555741"/>
    <n v="55.644240112426942"/>
    <n v="54.34656300258554"/>
    <n v="52.966670705060835"/>
    <n v="76.966670705060835"/>
    <n v="53.312427541767704"/>
    <n v="71.775870906201334"/>
    <n v="71.775870906201334"/>
    <n v="71.775870906201334"/>
    <n v="71.775870906201334"/>
  </r>
  <r>
    <x v="155"/>
    <s v="ATH SG55 PO 25:PA:H4:H:1200"/>
    <s v="Packaged Product"/>
    <s v="J000 - ATH"/>
    <s v="SPC0922 - ATH Flour"/>
    <s v="AC02 - ATH Flour Medium"/>
    <s v="ATH SG55 PO"/>
    <x v="3"/>
    <m/>
    <m/>
    <n v="16.8"/>
    <n v="24.410536357276062"/>
    <n v="24.991002589986277"/>
    <n v="24.258295255430539"/>
    <n v="25.014055143003596"/>
    <n v="24.667492140418055"/>
    <n v="24.500821435357217"/>
    <n v="24.334150730296379"/>
    <n v="25.021723188528675"/>
    <n v="24.045852282327338"/>
    <n v="24.269981376126005"/>
    <n v="24.494110469924671"/>
    <n v="24.718239563723337"/>
  </r>
  <r>
    <x v="155"/>
    <s v="ATH SG55 PO 25:PA:H4:H:1200"/>
    <s v="Packaged Product"/>
    <s v="J000 - ATH"/>
    <s v="SPC0922 - ATH Flour"/>
    <s v="AC02 - ATH Flour Medium"/>
    <s v="ATH SG55 PO"/>
    <x v="4"/>
    <n v="24"/>
    <n v="0.40581569945231799"/>
    <m/>
    <n v="24"/>
    <n v="24"/>
    <n v="24"/>
    <n v="24"/>
    <n v="24"/>
    <n v="24"/>
    <n v="24"/>
    <n v="24"/>
    <n v="24"/>
    <n v="24"/>
    <n v="24"/>
    <n v="24"/>
  </r>
  <r>
    <x v="155"/>
    <s v="ATH SG55 PO 25:PA:H4:H:1200"/>
    <s v="Packaged Product"/>
    <s v="J000 - ATH"/>
    <s v="SPC0922 - ATH Flour"/>
    <s v="AC02 - ATH Flour Medium"/>
    <s v="ATH SG55 PO"/>
    <x v="7"/>
    <n v="1.2"/>
    <m/>
    <m/>
    <n v="38.4"/>
    <n v="20.399999999999999"/>
    <n v="78"/>
    <n v="56.4"/>
    <n v="54"/>
    <n v="52.8"/>
    <n v="76.8"/>
    <n v="54"/>
    <n v="70.8"/>
    <n v="72"/>
    <n v="72"/>
    <n v="72"/>
  </r>
  <r>
    <x v="155"/>
    <s v="ATH SG55 PO 25:PA:H4:H:1200"/>
    <s v="Packaged Product"/>
    <s v="J000 - ATH"/>
    <s v="SPC0922 - ATH Flour"/>
    <s v="AC02 - ATH Flour Medium"/>
    <s v="ATH SG55 PO"/>
    <x v="8"/>
    <s v="PBA07"/>
    <n v="6"/>
    <m/>
    <n v="6.3999999999999995"/>
    <n v="3.4"/>
    <n v="13"/>
    <n v="9.4"/>
    <n v="9"/>
    <n v="8.7999999999999989"/>
    <n v="12.799999999999999"/>
    <n v="9"/>
    <n v="11.799999999999999"/>
    <n v="12"/>
    <n v="12"/>
    <n v="12"/>
  </r>
  <r>
    <x v="155"/>
    <s v="ATH SG55 PO 25:PA:H4:H:1200"/>
    <s v="Packaged Product"/>
    <s v="J000 - ATH"/>
    <s v="SPC0922 - ATH Flour"/>
    <s v="AC02 - ATH Flour Medium"/>
    <s v="ATH SG55 PO"/>
    <x v="9"/>
    <s v="300020983"/>
    <n v="0.83333333333333337"/>
    <m/>
    <n v="32"/>
    <n v="17"/>
    <n v="65"/>
    <n v="47"/>
    <n v="45"/>
    <n v="44"/>
    <n v="64"/>
    <n v="45"/>
    <n v="59"/>
    <n v="60"/>
    <n v="60"/>
    <n v="60"/>
  </r>
  <r>
    <x v="155"/>
    <s v="ATH SG55 PO 25:PA:H4:H:1200"/>
    <s v="Packaged Product"/>
    <s v="J000 - ATH"/>
    <s v="SPC0922 - ATH Flour"/>
    <s v="AC02 - ATH Flour Medium"/>
    <s v="ATH SG55 PO"/>
    <x v="9"/>
    <s v="300020985"/>
    <n v="8.3333333333333343E-2"/>
    <m/>
    <n v="3.2"/>
    <n v="1.7000000000000002"/>
    <n v="6.5000000000000009"/>
    <n v="4.7"/>
    <n v="4.5000000000000009"/>
    <n v="4.4000000000000004"/>
    <n v="6.4"/>
    <n v="4.5000000000000009"/>
    <n v="5.9"/>
    <n v="6.0000000000000009"/>
    <n v="6.0000000000000009"/>
    <n v="6.0000000000000009"/>
  </r>
  <r>
    <x v="155"/>
    <s v="ATH SG55 PO 25:PA:H4:H:1200"/>
    <s v="Packaged Product"/>
    <s v="J000 - ATH"/>
    <s v="SPC0922 - ATH Flour"/>
    <s v="AC02 - ATH Flour Medium"/>
    <s v="ATH SG55 PO"/>
    <x v="9"/>
    <s v="300020986"/>
    <n v="0.83333333333333337"/>
    <m/>
    <n v="32"/>
    <n v="17"/>
    <n v="65"/>
    <n v="47"/>
    <n v="45"/>
    <n v="44"/>
    <n v="64"/>
    <n v="45"/>
    <n v="59"/>
    <n v="60"/>
    <n v="60"/>
    <n v="60"/>
  </r>
  <r>
    <x v="155"/>
    <s v="ATH SG55 PO 25:PA:H4:H:1200"/>
    <s v="Packaged Product"/>
    <s v="J000 - ATH"/>
    <s v="SPC0922 - ATH Flour"/>
    <s v="AC02 - ATH Flour Medium"/>
    <s v="ATH SG55 PO"/>
    <x v="9"/>
    <s v="300020992"/>
    <n v="40"/>
    <m/>
    <n v="1536"/>
    <n v="816"/>
    <n v="3120"/>
    <n v="2256"/>
    <n v="2160"/>
    <n v="2112"/>
    <n v="3072"/>
    <n v="2160"/>
    <n v="2832"/>
    <n v="2880"/>
    <n v="2880"/>
    <n v="2880"/>
  </r>
  <r>
    <x v="155"/>
    <s v="ATH SG55 PO 25:PA:H4:H:1200"/>
    <s v="Packaged Product"/>
    <s v="J000 - ATH"/>
    <s v="SPC0922 - ATH Flour"/>
    <s v="AC02 - ATH Flour Medium"/>
    <s v="ATH SG55 PO"/>
    <x v="9"/>
    <s v="600010663"/>
    <n v="1"/>
    <m/>
    <n v="38.4"/>
    <n v="20.399999999999999"/>
    <n v="78"/>
    <n v="56.4"/>
    <n v="54"/>
    <n v="52.8"/>
    <n v="76.8"/>
    <n v="54"/>
    <n v="70.8"/>
    <n v="72"/>
    <n v="72"/>
    <n v="72"/>
  </r>
  <r>
    <x v="156"/>
    <s v="Huntite SPX PO 15:PA:H4:H:600"/>
    <s v="Packaged Product"/>
    <s v="T002 - Huntite"/>
    <s v="SPC0940 - Huntite Micronised"/>
    <s v="AE46 - Huntite Ultrafine Fine"/>
    <s v="Huntite SPX PO"/>
    <x v="2"/>
    <m/>
    <m/>
    <m/>
    <n v="0"/>
    <n v="0"/>
    <n v="0"/>
    <n v="0"/>
    <n v="0"/>
    <n v="0"/>
    <n v="0"/>
    <n v="0"/>
    <n v="0"/>
    <n v="0"/>
    <n v="0"/>
    <n v="0"/>
  </r>
  <r>
    <x v="156"/>
    <s v="Huntite SPX PO 15:PA:H4:H:600"/>
    <s v="Packaged Product"/>
    <s v="T002 - Huntite"/>
    <s v="SPC0940 - Huntite Micronised"/>
    <s v="AE46 - Huntite Ultrafine Fine"/>
    <s v="Huntite SPX PO"/>
    <x v="3"/>
    <m/>
    <m/>
    <n v="0"/>
    <n v="0"/>
    <n v="0"/>
    <n v="0"/>
    <n v="0"/>
    <n v="0"/>
    <n v="0"/>
    <n v="0"/>
    <n v="0"/>
    <n v="0"/>
    <n v="0"/>
    <n v="0"/>
    <n v="0"/>
  </r>
  <r>
    <x v="156"/>
    <s v="Huntite SPX PO 15:PA:H4:H:600"/>
    <s v="Packaged Product"/>
    <s v="T002 - Huntite"/>
    <s v="SPC0940 - Huntite Micronised"/>
    <s v="AE46 - Huntite Ultrafine Fine"/>
    <s v="Huntite SPX PO"/>
    <x v="4"/>
    <n v="0"/>
    <n v="0"/>
    <m/>
    <n v="0"/>
    <n v="0"/>
    <n v="0"/>
    <n v="0"/>
    <n v="0"/>
    <n v="0"/>
    <n v="0"/>
    <n v="0"/>
    <n v="0"/>
    <n v="0"/>
    <n v="0"/>
    <n v="0"/>
  </r>
  <r>
    <x v="156"/>
    <s v="Huntite SPX PO 15:PA:H4:H:600"/>
    <s v="Packaged Product"/>
    <s v="T002 - Huntite"/>
    <s v="SPC0940 - Huntite Micronised"/>
    <s v="AE46 - Huntite Ultrafine Fine"/>
    <s v="Huntite SPX PO"/>
    <x v="5"/>
    <n v="1"/>
    <m/>
    <m/>
    <m/>
    <n v="0"/>
    <n v="0"/>
    <n v="0"/>
    <n v="0"/>
    <n v="0"/>
    <n v="0"/>
    <n v="0"/>
    <n v="0"/>
    <n v="0"/>
    <n v="0"/>
    <n v="0"/>
  </r>
  <r>
    <x v="156"/>
    <s v="Huntite SPX PO 15:PA:H4:H:600"/>
    <s v="Packaged Product"/>
    <s v="T002 - Huntite"/>
    <s v="SPC0940 - Huntite Micronised"/>
    <s v="AE46 - Huntite Ultrafine Fine"/>
    <s v="Huntite SPX PO"/>
    <x v="6"/>
    <n v="1"/>
    <m/>
    <m/>
    <n v="0"/>
    <n v="0"/>
    <n v="0"/>
    <n v="0"/>
    <n v="0"/>
    <n v="0"/>
    <n v="0"/>
    <n v="0"/>
    <n v="0"/>
    <n v="0"/>
    <n v="0"/>
    <m/>
  </r>
  <r>
    <x v="157"/>
    <s v="ATH A10 PO 25:PA:H4:H:1250"/>
    <s v="Packaged Product"/>
    <s v="J000 - ATH"/>
    <s v="SPC0931 - ATH Micronised"/>
    <s v="AC08 - ATH Micronised Fine"/>
    <s v="ATH A10 PO"/>
    <x v="0"/>
    <n v="2.2916666666666665"/>
    <n v="1.6582204421476667"/>
    <m/>
    <n v="2.2861470542871523"/>
    <n v="1.1074415993782396"/>
    <n v="2.3251719295832185"/>
    <n v="0.25573585997839232"/>
    <n v="0.8339938490007105"/>
    <n v="1.2283580553974054"/>
    <n v="1.3423515068900018"/>
    <n v="1.3423515068900018"/>
    <n v="3.3931945306517894"/>
    <n v="2.1135834285285253"/>
    <n v="1.7406819386493972"/>
    <n v="1.9296340465371655"/>
  </r>
  <r>
    <x v="157"/>
    <s v="ATH A10 PO 25:PA:H4:H:1250"/>
    <s v="Packaged Product"/>
    <s v="J000 - ATH"/>
    <s v="SPC0931 - ATH Micronised"/>
    <s v="AC08 - ATH Micronised Fine"/>
    <s v="ATH A10 PO"/>
    <x v="2"/>
    <m/>
    <m/>
    <m/>
    <n v="2.2861470542871523"/>
    <n v="1.1074415993782396"/>
    <n v="2.3251719295832185"/>
    <n v="0.25573585997839232"/>
    <n v="0.8339938490007105"/>
    <n v="1.2283580553974054"/>
    <n v="1.3423515068900018"/>
    <n v="1.3423515068900018"/>
    <n v="3.3931945306517894"/>
    <n v="2.1135834285285253"/>
    <n v="1.7406819386493972"/>
    <n v="1.9296340465371655"/>
  </r>
  <r>
    <x v="157"/>
    <s v="ATH A10 PO 25:PA:H4:H:1250"/>
    <s v="Packaged Product"/>
    <s v="J000 - ATH"/>
    <s v="SPC0931 - ATH Micronised"/>
    <s v="AC08 - ATH Micronised Fine"/>
    <s v="ATH A10 PO"/>
    <x v="3"/>
    <m/>
    <m/>
    <n v="13.75"/>
    <n v="11.463852945712848"/>
    <n v="10.356411346334609"/>
    <n v="8.0312394167513901"/>
    <n v="7.775503556772998"/>
    <n v="6.9415097077722878"/>
    <n v="5.7131516523748829"/>
    <n v="4.370800145484881"/>
    <n v="3.0284486385948792"/>
    <n v="0.88525410794308979"/>
    <n v="2.1670679414564464E-2"/>
    <n v="0.78098874076516722"/>
    <n v="0.1013546942280017"/>
  </r>
  <r>
    <x v="157"/>
    <s v="ATH A10 PO 25:PA:H4:H:1250"/>
    <s v="Packaged Product"/>
    <s v="J000 - ATH"/>
    <s v="SPC0931 - ATH Micronised"/>
    <s v="AC08 - ATH Micronised Fine"/>
    <s v="ATH A10 PO"/>
    <x v="4"/>
    <n v="0"/>
    <n v="0"/>
    <m/>
    <n v="0"/>
    <n v="0"/>
    <n v="0"/>
    <n v="0"/>
    <n v="0"/>
    <n v="0"/>
    <n v="0"/>
    <n v="0"/>
    <n v="0"/>
    <n v="0"/>
    <n v="0"/>
    <n v="0"/>
  </r>
  <r>
    <x v="157"/>
    <s v="ATH A10 PO 25:PA:H4:H:1250"/>
    <s v="Packaged Product"/>
    <s v="J000 - ATH"/>
    <s v="SPC0931 - ATH Micronised"/>
    <s v="AC08 - ATH Micronised Fine"/>
    <s v="ATH A10 PO"/>
    <x v="7"/>
    <n v="1.25"/>
    <m/>
    <m/>
    <n v="0"/>
    <n v="0"/>
    <n v="0"/>
    <n v="0"/>
    <n v="0"/>
    <n v="0"/>
    <n v="0"/>
    <n v="0"/>
    <n v="1.25"/>
    <n v="1.25"/>
    <n v="2.5"/>
    <n v="1.25"/>
  </r>
  <r>
    <x v="157"/>
    <s v="ATH A10 PO 25:PA:H4:H:1250"/>
    <s v="Packaged Product"/>
    <s v="J000 - ATH"/>
    <s v="SPC0931 - ATH Micronised"/>
    <s v="AC08 - ATH Micronised Fine"/>
    <s v="ATH A10 PO"/>
    <x v="8"/>
    <s v="PBA20"/>
    <n v="1.5"/>
    <m/>
    <n v="0"/>
    <n v="0"/>
    <n v="0"/>
    <n v="0"/>
    <n v="0"/>
    <n v="0"/>
    <n v="0"/>
    <n v="0"/>
    <n v="0.83333333333333337"/>
    <n v="0.83333333333333337"/>
    <n v="1.6666666666666667"/>
    <n v="0.83333333333333337"/>
  </r>
  <r>
    <x v="157"/>
    <s v="ATH A10 PO 25:PA:H4:H:1250"/>
    <s v="Packaged Product"/>
    <s v="J000 - ATH"/>
    <s v="SPC0931 - ATH Micronised"/>
    <s v="AC08 - ATH Micronised Fine"/>
    <s v="ATH A10 PO"/>
    <x v="9"/>
    <s v="300020983"/>
    <n v="0.8"/>
    <m/>
    <n v="0"/>
    <n v="0"/>
    <n v="0"/>
    <n v="0"/>
    <n v="0"/>
    <n v="0"/>
    <n v="0"/>
    <n v="0"/>
    <n v="1"/>
    <n v="1"/>
    <n v="2"/>
    <n v="1"/>
  </r>
  <r>
    <x v="157"/>
    <s v="ATH A10 PO 25:PA:H4:H:1250"/>
    <s v="Packaged Product"/>
    <s v="J000 - ATH"/>
    <s v="SPC0931 - ATH Micronised"/>
    <s v="AC08 - ATH Micronised Fine"/>
    <s v="ATH A10 PO"/>
    <x v="9"/>
    <s v="300020985"/>
    <n v="0.08"/>
    <m/>
    <n v="0"/>
    <n v="0"/>
    <n v="0"/>
    <n v="0"/>
    <n v="0"/>
    <n v="0"/>
    <n v="0"/>
    <n v="0"/>
    <n v="0.1"/>
    <n v="0.1"/>
    <n v="0.2"/>
    <n v="0.1"/>
  </r>
  <r>
    <x v="157"/>
    <s v="ATH A10 PO 25:PA:H4:H:1250"/>
    <s v="Packaged Product"/>
    <s v="J000 - ATH"/>
    <s v="SPC0931 - ATH Micronised"/>
    <s v="AC08 - ATH Micronised Fine"/>
    <s v="ATH A10 PO"/>
    <x v="9"/>
    <s v="300020986"/>
    <n v="0.8"/>
    <m/>
    <n v="0"/>
    <n v="0"/>
    <n v="0"/>
    <n v="0"/>
    <n v="0"/>
    <n v="0"/>
    <n v="0"/>
    <n v="0"/>
    <n v="1"/>
    <n v="1"/>
    <n v="2"/>
    <n v="1"/>
  </r>
  <r>
    <x v="157"/>
    <s v="ATH A10 PO 25:PA:H4:H:1250"/>
    <s v="Packaged Product"/>
    <s v="J000 - ATH"/>
    <s v="SPC0931 - ATH Micronised"/>
    <s v="AC08 - ATH Micronised Fine"/>
    <s v="ATH A10 PO"/>
    <x v="9"/>
    <s v="300020989"/>
    <n v="40"/>
    <m/>
    <n v="0"/>
    <n v="0"/>
    <n v="0"/>
    <n v="0"/>
    <n v="0"/>
    <n v="0"/>
    <n v="0"/>
    <n v="0"/>
    <n v="50"/>
    <n v="50"/>
    <n v="100"/>
    <n v="50"/>
  </r>
  <r>
    <x v="157"/>
    <s v="ATH A10 PO 25:PA:H4:H:1250"/>
    <s v="Packaged Product"/>
    <s v="J000 - ATH"/>
    <s v="SPC0931 - ATH Micronised"/>
    <s v="AC08 - ATH Micronised Fine"/>
    <s v="ATH A10 PO"/>
    <x v="9"/>
    <s v="600004708"/>
    <n v="1"/>
    <m/>
    <n v="0"/>
    <n v="0"/>
    <n v="0"/>
    <n v="0"/>
    <n v="0"/>
    <n v="0"/>
    <n v="0"/>
    <n v="0"/>
    <n v="1.25"/>
    <n v="1.25"/>
    <n v="2.5"/>
    <n v="1.25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0"/>
    <n v="0"/>
    <n v="0"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2"/>
    <m/>
    <m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3"/>
    <m/>
    <m/>
    <n v="0"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4"/>
    <n v="0"/>
    <n v="0"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7"/>
    <n v="1.05"/>
    <m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8"/>
    <s v="PBA07"/>
    <n v="6"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9"/>
    <s v="300020983"/>
    <n v="0.95238095238095233"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9"/>
    <s v="300020985"/>
    <n v="9.5238095238095233E-2"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9"/>
    <s v="300020986"/>
    <n v="0.95238095238095233"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9"/>
    <s v="300020987"/>
    <n v="40"/>
    <m/>
    <n v="0"/>
    <n v="0"/>
    <n v="0"/>
    <n v="0"/>
    <n v="0"/>
    <n v="0"/>
    <n v="0"/>
    <n v="0"/>
    <n v="0"/>
    <n v="0"/>
    <n v="0"/>
    <n v="0"/>
  </r>
  <r>
    <x v="158"/>
    <s v="Ca-Carb Wigro AM PO 25:PA:H4:S:1050"/>
    <s v="Packaged Product"/>
    <s v="W003 - Mineral Composite"/>
    <s v="SPC0543 - Calcium Mineral Mixture"/>
    <s v="BQ50 - Calcium Mineral Mixture"/>
    <s v="Mineral Composite AM PO"/>
    <x v="9"/>
    <s v="600005114"/>
    <n v="1"/>
    <m/>
    <n v="0"/>
    <n v="0"/>
    <n v="0"/>
    <n v="0"/>
    <n v="0"/>
    <n v="0"/>
    <n v="0"/>
    <n v="0"/>
    <n v="0"/>
    <n v="0"/>
    <n v="0"/>
    <n v="0"/>
  </r>
  <r>
    <x v="159"/>
    <s v="ATH SG55LV PO 25:PA:H4:H:1200"/>
    <s v="Packaged Product"/>
    <s v="J000 - ATH"/>
    <s v="SPC0922 - ATH Flour"/>
    <s v="AC02 - ATH Flour Medium"/>
    <s v="ATH  SG55 LV PO"/>
    <x v="0"/>
    <n v="7.25"/>
    <n v="10.434025621973218"/>
    <m/>
    <n v="4.6099258906031668"/>
    <n v="4.475950833590546"/>
    <n v="4.6148181744740313"/>
    <n v="4.6155382893902912"/>
    <n v="4.467316425571541"/>
    <n v="4.4752470330380092"/>
    <n v="4.4685821233856551"/>
    <n v="4.4762262734068639"/>
    <n v="22.257447215973372"/>
    <n v="22.236817047434084"/>
    <n v="22.258339316246833"/>
    <n v="22.252098840564212"/>
  </r>
  <r>
    <x v="159"/>
    <s v="ATH SG55LV PO 25:PA:H4:H:1200"/>
    <s v="Packaged Product"/>
    <s v="J000 - ATH"/>
    <s v="SPC0922 - ATH Flour"/>
    <s v="AC02 - ATH Flour Medium"/>
    <s v="ATH  SG55 LV PO"/>
    <x v="2"/>
    <m/>
    <m/>
    <m/>
    <n v="4.6099258906031668"/>
    <n v="4.475950833590546"/>
    <n v="4.6148181744740313"/>
    <n v="4.6155382893902912"/>
    <n v="4.467316425571541"/>
    <n v="4.4752470330380092"/>
    <n v="4.4685821233856551"/>
    <n v="4.4762262734068639"/>
    <n v="22.257447215973372"/>
    <n v="22.236817047434084"/>
    <n v="22.258339316246833"/>
    <n v="22.252098840564212"/>
  </r>
  <r>
    <x v="159"/>
    <s v="ATH SG55LV PO 25:PA:H4:H:1200"/>
    <s v="Packaged Product"/>
    <s v="J000 - ATH"/>
    <s v="SPC0922 - ATH Flour"/>
    <s v="AC02 - ATH Flour Medium"/>
    <s v="ATH  SG55 LV PO"/>
    <x v="3"/>
    <m/>
    <m/>
    <n v="19.2"/>
    <n v="24.190074109396832"/>
    <n v="24.514123275806288"/>
    <n v="24.699305101332257"/>
    <n v="24.883766811941967"/>
    <n v="24.01645038637043"/>
    <n v="24.341203353332421"/>
    <n v="24.672621229946767"/>
    <n v="24.996394956539906"/>
    <n v="24.338947740566532"/>
    <n v="24.902130693132449"/>
    <n v="24.243791376885614"/>
    <n v="24.791692536321403"/>
  </r>
  <r>
    <x v="159"/>
    <s v="ATH SG55LV PO 25:PA:H4:H:1200"/>
    <s v="Packaged Product"/>
    <s v="J000 - ATH"/>
    <s v="SPC0922 - ATH Flour"/>
    <s v="AC02 - ATH Flour Medium"/>
    <s v="ATH  SG55 LV PO"/>
    <x v="4"/>
    <n v="24"/>
    <n v="2.3001668645951887"/>
    <m/>
    <n v="24"/>
    <n v="24"/>
    <n v="24"/>
    <n v="24"/>
    <n v="24"/>
    <n v="24"/>
    <n v="24"/>
    <n v="24"/>
    <n v="24"/>
    <n v="24"/>
    <n v="24"/>
    <n v="24"/>
  </r>
  <r>
    <x v="159"/>
    <s v="ATH SG55LV PO 25:PA:H4:H:1200"/>
    <s v="Packaged Product"/>
    <s v="J000 - ATH"/>
    <s v="SPC0922 - ATH Flour"/>
    <s v="AC02 - ATH Flour Medium"/>
    <s v="ATH  SG55 LV PO"/>
    <x v="7"/>
    <n v="1.2"/>
    <m/>
    <m/>
    <n v="9.6"/>
    <n v="4.8"/>
    <n v="4.8"/>
    <n v="4.8"/>
    <n v="3.5999999999999996"/>
    <n v="4.8"/>
    <n v="4.8"/>
    <n v="4.8"/>
    <n v="21.599999999999998"/>
    <n v="22.8"/>
    <n v="21.599999999999998"/>
    <n v="22.8"/>
  </r>
  <r>
    <x v="159"/>
    <s v="ATH SG55LV PO 25:PA:H4:H:1200"/>
    <s v="Packaged Product"/>
    <s v="J000 - ATH"/>
    <s v="SPC0922 - ATH Flour"/>
    <s v="AC02 - ATH Flour Medium"/>
    <s v="ATH  SG55 LV PO"/>
    <x v="8"/>
    <s v="PBA07"/>
    <n v="6"/>
    <m/>
    <n v="1.5999999999999999"/>
    <n v="0.79999999999999993"/>
    <n v="0.79999999999999993"/>
    <n v="0.79999999999999993"/>
    <n v="0.6"/>
    <n v="0.79999999999999993"/>
    <n v="0.79999999999999993"/>
    <n v="0.79999999999999993"/>
    <n v="3.5999999999999996"/>
    <n v="3.8000000000000003"/>
    <n v="3.5999999999999996"/>
    <n v="3.8000000000000003"/>
  </r>
  <r>
    <x v="159"/>
    <s v="ATH SG55LV PO 25:PA:H4:H:1200"/>
    <s v="Packaged Product"/>
    <s v="J000 - ATH"/>
    <s v="SPC0922 - ATH Flour"/>
    <s v="AC02 - ATH Flour Medium"/>
    <s v="ATH  SG55 LV PO"/>
    <x v="9"/>
    <s v="300020983"/>
    <n v="0.83333333333333337"/>
    <m/>
    <n v="8"/>
    <n v="4"/>
    <n v="4"/>
    <n v="4"/>
    <n v="3"/>
    <n v="4"/>
    <n v="4"/>
    <n v="4"/>
    <n v="18"/>
    <n v="19"/>
    <n v="18"/>
    <n v="19"/>
  </r>
  <r>
    <x v="159"/>
    <s v="ATH SG55LV PO 25:PA:H4:H:1200"/>
    <s v="Packaged Product"/>
    <s v="J000 - ATH"/>
    <s v="SPC0922 - ATH Flour"/>
    <s v="AC02 - ATH Flour Medium"/>
    <s v="ATH  SG55 LV PO"/>
    <x v="9"/>
    <s v="300020985"/>
    <n v="8.3333333333333343E-2"/>
    <m/>
    <n v="0.8"/>
    <n v="0.4"/>
    <n v="0.4"/>
    <n v="0.4"/>
    <n v="0.3"/>
    <n v="0.4"/>
    <n v="0.4"/>
    <n v="0.4"/>
    <n v="1.8"/>
    <n v="1.9000000000000004"/>
    <n v="1.8"/>
    <n v="1.9000000000000004"/>
  </r>
  <r>
    <x v="159"/>
    <s v="ATH SG55LV PO 25:PA:H4:H:1200"/>
    <s v="Packaged Product"/>
    <s v="J000 - ATH"/>
    <s v="SPC0922 - ATH Flour"/>
    <s v="AC02 - ATH Flour Medium"/>
    <s v="ATH  SG55 LV PO"/>
    <x v="9"/>
    <s v="300020986"/>
    <n v="0.83333333333333337"/>
    <m/>
    <n v="8"/>
    <n v="4"/>
    <n v="4"/>
    <n v="4"/>
    <n v="3"/>
    <n v="4"/>
    <n v="4"/>
    <n v="4"/>
    <n v="18"/>
    <n v="19"/>
    <n v="18"/>
    <n v="19"/>
  </r>
  <r>
    <x v="159"/>
    <s v="ATH SG55LV PO 25:PA:H4:H:1200"/>
    <s v="Packaged Product"/>
    <s v="J000 - ATH"/>
    <s v="SPC0922 - ATH Flour"/>
    <s v="AC02 - ATH Flour Medium"/>
    <s v="ATH  SG55 LV PO"/>
    <x v="9"/>
    <s v="300020992"/>
    <n v="40"/>
    <m/>
    <n v="384"/>
    <n v="192"/>
    <n v="192"/>
    <n v="192"/>
    <n v="144"/>
    <n v="192"/>
    <n v="192"/>
    <n v="192"/>
    <n v="863.99999999999989"/>
    <n v="912"/>
    <n v="863.99999999999989"/>
    <n v="912"/>
  </r>
  <r>
    <x v="159"/>
    <s v="ATH SG55LV PO 25:PA:H4:H:1200"/>
    <s v="Packaged Product"/>
    <s v="J000 - ATH"/>
    <s v="SPC0922 - ATH Flour"/>
    <s v="AC02 - ATH Flour Medium"/>
    <s v="ATH  SG55 LV PO"/>
    <x v="9"/>
    <s v="600010881"/>
    <n v="1"/>
    <m/>
    <n v="9.6"/>
    <n v="4.8"/>
    <n v="4.8"/>
    <n v="4.8"/>
    <n v="3.5999999999999996"/>
    <n v="4.8"/>
    <n v="4.8"/>
    <n v="4.8"/>
    <n v="21.599999999999998"/>
    <n v="22.8"/>
    <n v="21.599999999999998"/>
    <n v="22.8"/>
  </r>
  <r>
    <x v="160"/>
    <s v="Huntite SPX PO 15:PA:H4:H:600"/>
    <s v="Packaged Product"/>
    <s v="T002 - Huntite"/>
    <s v="SPC0940 - Huntite Micronised"/>
    <s v="AE46 - Huntite Ultrafine Fine"/>
    <s v="Huntite SPX PO"/>
    <x v="0"/>
    <n v="0"/>
    <n v="0"/>
    <m/>
    <n v="0"/>
    <n v="0"/>
    <n v="0"/>
    <n v="0"/>
    <n v="0"/>
    <n v="0"/>
    <n v="0"/>
    <n v="0"/>
    <n v="0"/>
    <n v="0"/>
    <n v="0"/>
    <n v="0"/>
  </r>
  <r>
    <x v="160"/>
    <s v="Huntite SPX PO 15:PA:H4:H:600"/>
    <s v="Packaged Product"/>
    <s v="T002 - Huntite"/>
    <s v="SPC0940 - Huntite Micronised"/>
    <s v="AE46 - Huntite Ultrafine Fine"/>
    <s v="Huntite SPX PO"/>
    <x v="2"/>
    <m/>
    <m/>
    <m/>
    <n v="0"/>
    <n v="0"/>
    <n v="0"/>
    <n v="0"/>
    <n v="0"/>
    <n v="0"/>
    <n v="0"/>
    <n v="0"/>
    <n v="0"/>
    <n v="0"/>
    <n v="0"/>
    <n v="0"/>
  </r>
  <r>
    <x v="160"/>
    <s v="Huntite SPX PO 15:PA:H4:H:600"/>
    <s v="Packaged Product"/>
    <s v="T002 - Huntite"/>
    <s v="SPC0940 - Huntite Micronised"/>
    <s v="AE46 - Huntite Ultrafine Fine"/>
    <s v="Huntite SPX PO"/>
    <x v="3"/>
    <m/>
    <m/>
    <n v="0"/>
    <n v="0"/>
    <n v="0"/>
    <n v="0"/>
    <n v="0"/>
    <n v="0"/>
    <n v="0"/>
    <n v="0"/>
    <n v="0"/>
    <n v="0"/>
    <n v="0"/>
    <n v="0"/>
    <n v="0"/>
  </r>
  <r>
    <x v="160"/>
    <s v="Huntite SPX PO 15:PA:H4:H:600"/>
    <s v="Packaged Product"/>
    <s v="T002 - Huntite"/>
    <s v="SPC0940 - Huntite Micronised"/>
    <s v="AE46 - Huntite Ultrafine Fine"/>
    <s v="Huntite SPX PO"/>
    <x v="4"/>
    <n v="0"/>
    <n v="0"/>
    <m/>
    <n v="0"/>
    <n v="0"/>
    <n v="0"/>
    <n v="0"/>
    <n v="0"/>
    <n v="0"/>
    <n v="0"/>
    <n v="0"/>
    <n v="0"/>
    <n v="0"/>
    <n v="0"/>
    <n v="0"/>
  </r>
  <r>
    <x v="160"/>
    <s v="Huntite SPX PO 15:PA:H4:H:600"/>
    <s v="Packaged Product"/>
    <s v="T002 - Huntite"/>
    <s v="SPC0940 - Huntite Micronised"/>
    <s v="AE46 - Huntite Ultrafine Fine"/>
    <s v="Huntite SPX PO"/>
    <x v="5"/>
    <n v="1"/>
    <m/>
    <m/>
    <m/>
    <n v="0"/>
    <n v="0"/>
    <n v="0"/>
    <n v="0"/>
    <n v="0"/>
    <n v="0"/>
    <n v="0"/>
    <n v="0"/>
    <n v="0"/>
    <n v="0"/>
    <n v="0"/>
  </r>
  <r>
    <x v="160"/>
    <s v="Huntite SPX PO 15:PA:H4:H:600"/>
    <s v="Packaged Product"/>
    <s v="T002 - Huntite"/>
    <s v="SPC0940 - Huntite Micronised"/>
    <s v="AE46 - Huntite Ultrafine Fine"/>
    <s v="Huntite SPX PO"/>
    <x v="6"/>
    <n v="1"/>
    <m/>
    <m/>
    <n v="0"/>
    <n v="0"/>
    <n v="0"/>
    <n v="0"/>
    <n v="0"/>
    <n v="0"/>
    <n v="0"/>
    <n v="0"/>
    <n v="0"/>
    <n v="0"/>
    <n v="0"/>
    <m/>
  </r>
  <r>
    <x v="161"/>
    <s v="ATH SG10S11 PS 1000:B4S:H4:H:1000"/>
    <s v="Packaged Product"/>
    <s v="J000 - ATH"/>
    <s v="SPC0931 - ATH Micronised"/>
    <s v="AC20 - ATH Micronised Fine Surface Treated"/>
    <s v="ATH SG10 S11 PS"/>
    <x v="0"/>
    <n v="4.75"/>
    <n v="6.7067251512574551"/>
    <m/>
    <n v="4.9576576125069831"/>
    <n v="4.0846987060888944"/>
    <n v="3.6927299588279805"/>
    <n v="3.6927299588279805"/>
    <n v="3.5736096375754633"/>
    <n v="8.6398965630374498"/>
    <n v="8.6398965630374498"/>
    <n v="8.6398965630374498"/>
    <n v="8.6398965630374498"/>
    <n v="8.6398965630374498"/>
    <n v="8.6398965630374498"/>
    <n v="8.6398965630374498"/>
  </r>
  <r>
    <x v="161"/>
    <s v="ATH SG10S11 PS 1000:B4S:H4:H:1000"/>
    <s v="Packaged Product"/>
    <s v="J000 - ATH"/>
    <s v="SPC0931 - ATH Micronised"/>
    <s v="AC20 - ATH Micronised Fine Surface Treated"/>
    <s v="ATH SG10 S11 PS"/>
    <x v="2"/>
    <m/>
    <m/>
    <m/>
    <n v="4.9576576125069831"/>
    <n v="4.0846987060888944"/>
    <n v="3.6927299588279805"/>
    <n v="3.6927299588279805"/>
    <n v="3.5736096375754633"/>
    <n v="8.6398965630374498"/>
    <n v="8.6398965630374498"/>
    <n v="8.6398965630374498"/>
    <n v="8.6398965630374498"/>
    <n v="8.6398965630374498"/>
    <n v="8.6398965630374498"/>
    <n v="8.6398965630374498"/>
  </r>
  <r>
    <x v="161"/>
    <s v="ATH SG10S11 PS 1000:B4S:H4:H:1000"/>
    <s v="Packaged Product"/>
    <s v="J000 - ATH"/>
    <s v="SPC0931 - ATH Micronised"/>
    <s v="AC20 - ATH Micronised Fine Surface Treated"/>
    <s v="ATH SG10 S11 PS"/>
    <x v="3"/>
    <m/>
    <m/>
    <n v="11"/>
    <n v="24.042342387493015"/>
    <n v="24.957643681404122"/>
    <n v="24.264913722576139"/>
    <n v="24.572183763748157"/>
    <n v="24.998574126172695"/>
    <n v="24.358677563135245"/>
    <n v="24.718781000097795"/>
    <n v="24.078884437060346"/>
    <n v="24.438987874022896"/>
    <n v="24.799091310985446"/>
    <n v="24.159194747947996"/>
    <n v="24.519298184910546"/>
  </r>
  <r>
    <x v="161"/>
    <s v="ATH SG10S11 PS 1000:B4S:H4:H:1000"/>
    <s v="Packaged Product"/>
    <s v="J000 - ATH"/>
    <s v="SPC0931 - ATH Micronised"/>
    <s v="AC20 - ATH Micronised Fine Surface Treated"/>
    <s v="ATH SG10 S11 PS"/>
    <x v="4"/>
    <n v="24"/>
    <n v="3.5784976212272839"/>
    <m/>
    <n v="24"/>
    <n v="24"/>
    <n v="24"/>
    <n v="24"/>
    <n v="24"/>
    <n v="24"/>
    <n v="24"/>
    <n v="24"/>
    <n v="24"/>
    <n v="24"/>
    <n v="24"/>
    <n v="24"/>
  </r>
  <r>
    <x v="161"/>
    <s v="ATH SG10S11 PS 1000:B4S:H4:H:1000"/>
    <s v="Packaged Product"/>
    <s v="J000 - ATH"/>
    <s v="SPC0931 - ATH Micronised"/>
    <s v="AC20 - ATH Micronised Fine Surface Treated"/>
    <s v="ATH SG10 S11 PS"/>
    <x v="7"/>
    <n v="1"/>
    <m/>
    <m/>
    <n v="18"/>
    <n v="5"/>
    <n v="3"/>
    <n v="4"/>
    <n v="4"/>
    <n v="8"/>
    <n v="9"/>
    <n v="8"/>
    <n v="9"/>
    <n v="9"/>
    <n v="8"/>
    <n v="9"/>
  </r>
  <r>
    <x v="161"/>
    <s v="ATH SG10S11 PS 1000:B4S:H4:H:1000"/>
    <s v="Packaged Product"/>
    <s v="J000 - ATH"/>
    <s v="SPC0931 - ATH Micronised"/>
    <s v="AC20 - ATH Micronised Fine Surface Treated"/>
    <s v="ATH SG10 S11 PS"/>
    <x v="8"/>
    <s v="PBA25"/>
    <n v="2"/>
    <m/>
    <n v="9"/>
    <n v="2.5"/>
    <n v="1.5"/>
    <n v="2"/>
    <n v="2"/>
    <n v="4"/>
    <n v="4.5"/>
    <n v="4"/>
    <n v="4.5"/>
    <n v="4.5"/>
    <n v="4"/>
    <n v="4.5"/>
  </r>
  <r>
    <x v="161"/>
    <s v="ATH SG10S11 PS 1000:B4S:H4:H:1000"/>
    <s v="Packaged Product"/>
    <s v="J000 - ATH"/>
    <s v="SPC0931 - ATH Micronised"/>
    <s v="AC20 - ATH Micronised Fine Surface Treated"/>
    <s v="ATH SG10 S11 PS"/>
    <x v="9"/>
    <s v="300020986"/>
    <n v="1"/>
    <m/>
    <n v="18"/>
    <n v="5"/>
    <n v="3"/>
    <n v="4"/>
    <n v="4"/>
    <n v="8"/>
    <n v="9"/>
    <n v="8"/>
    <n v="9"/>
    <n v="9"/>
    <n v="8"/>
    <n v="9"/>
  </r>
  <r>
    <x v="161"/>
    <s v="ATH SG10S11 PS 1000:B4S:H4:H:1000"/>
    <s v="Packaged Product"/>
    <s v="J000 - ATH"/>
    <s v="SPC0931 - ATH Micronised"/>
    <s v="AC20 - ATH Micronised Fine Surface Treated"/>
    <s v="ATH SG10 S11 PS"/>
    <x v="9"/>
    <s v="300021063"/>
    <n v="1"/>
    <m/>
    <n v="18"/>
    <n v="5"/>
    <n v="3"/>
    <n v="4"/>
    <n v="4"/>
    <n v="8"/>
    <n v="9"/>
    <n v="8"/>
    <n v="9"/>
    <n v="9"/>
    <n v="8"/>
    <n v="9"/>
  </r>
  <r>
    <x v="161"/>
    <s v="ATH SG10S11 PS 1000:B4S:H4:H:1000"/>
    <s v="Packaged Product"/>
    <s v="J000 - ATH"/>
    <s v="SPC0931 - ATH Micronised"/>
    <s v="AC20 - ATH Micronised Fine Surface Treated"/>
    <s v="ATH SG10 S11 PS"/>
    <x v="9"/>
    <s v="300021080"/>
    <n v="1"/>
    <m/>
    <n v="18"/>
    <n v="5"/>
    <n v="3"/>
    <n v="4"/>
    <n v="4"/>
    <n v="8"/>
    <n v="9"/>
    <n v="8"/>
    <n v="9"/>
    <n v="9"/>
    <n v="8"/>
    <n v="9"/>
  </r>
  <r>
    <x v="161"/>
    <s v="ATH SG10S11 PS 1000:B4S:H4:H:1000"/>
    <s v="Packaged Product"/>
    <s v="J000 - ATH"/>
    <s v="SPC0931 - ATH Micronised"/>
    <s v="AC20 - ATH Micronised Fine Surface Treated"/>
    <s v="ATH SG10 S11 PS"/>
    <x v="9"/>
    <s v="500001000"/>
    <n v="1"/>
    <m/>
    <n v="18"/>
    <n v="5"/>
    <n v="3"/>
    <n v="4"/>
    <n v="4"/>
    <n v="8"/>
    <n v="9"/>
    <n v="8"/>
    <n v="9"/>
    <n v="9"/>
    <n v="8"/>
    <n v="9"/>
  </r>
  <r>
    <x v="162"/>
    <s v="ATH SG10S11 PS 20:PL:H4:H:1120"/>
    <s v="Packaged Product"/>
    <s v="J000 - ATH"/>
    <s v="SPC0931 - ATH Micronised"/>
    <s v="AC20 - ATH Micronised Fine Surface Treated"/>
    <s v="ATH SG10 S11 PS"/>
    <x v="2"/>
    <m/>
    <m/>
    <m/>
    <n v="0"/>
    <n v="0"/>
    <n v="0"/>
    <n v="0"/>
    <n v="0"/>
    <n v="0"/>
    <n v="0"/>
    <n v="0"/>
    <n v="0"/>
    <n v="0"/>
    <n v="0"/>
    <n v="0"/>
  </r>
  <r>
    <x v="162"/>
    <s v="ATH SG10S11 PS 20:PL:H4:H:1120"/>
    <s v="Packaged Product"/>
    <s v="J000 - ATH"/>
    <s v="SPC0931 - ATH Micronised"/>
    <s v="AC20 - ATH Micronised Fine Surface Treated"/>
    <s v="ATH SG10 S11 PS"/>
    <x v="3"/>
    <m/>
    <m/>
    <n v="0"/>
    <n v="0"/>
    <n v="0"/>
    <n v="0"/>
    <n v="0"/>
    <n v="0"/>
    <n v="0"/>
    <n v="0"/>
    <n v="0"/>
    <n v="0"/>
    <n v="0"/>
    <n v="0"/>
    <n v="0"/>
  </r>
  <r>
    <x v="162"/>
    <s v="ATH SG10S11 PS 20:PL:H4:H:1120"/>
    <s v="Packaged Product"/>
    <s v="J000 - ATH"/>
    <s v="SPC0931 - ATH Micronised"/>
    <s v="AC20 - ATH Micronised Fine Surface Treated"/>
    <s v="ATH SG10 S11 PS"/>
    <x v="4"/>
    <n v="0"/>
    <n v="0"/>
    <m/>
    <n v="0"/>
    <n v="0"/>
    <n v="0"/>
    <n v="0"/>
    <n v="0"/>
    <n v="0"/>
    <n v="0"/>
    <n v="0"/>
    <n v="0"/>
    <n v="0"/>
    <n v="0"/>
    <n v="0"/>
  </r>
  <r>
    <x v="162"/>
    <s v="ATH SG10S11 PS 20:PL:H4:H:1120"/>
    <s v="Packaged Product"/>
    <s v="J000 - ATH"/>
    <s v="SPC0931 - ATH Micronised"/>
    <s v="AC20 - ATH Micronised Fine Surface Treated"/>
    <s v="ATH SG10 S11 PS"/>
    <x v="5"/>
    <n v="1"/>
    <m/>
    <m/>
    <m/>
    <n v="0"/>
    <n v="0"/>
    <n v="0"/>
    <n v="0"/>
    <n v="0"/>
    <n v="0"/>
    <n v="0"/>
    <n v="0"/>
    <n v="0"/>
    <n v="0"/>
    <n v="0"/>
  </r>
  <r>
    <x v="162"/>
    <s v="ATH SG10S11 PS 20:PL:H4:H:1120"/>
    <s v="Packaged Product"/>
    <s v="J000 - ATH"/>
    <s v="SPC0931 - ATH Micronised"/>
    <s v="AC20 - ATH Micronised Fine Surface Treated"/>
    <s v="ATH SG10 S11 PS"/>
    <x v="6"/>
    <n v="1"/>
    <m/>
    <m/>
    <n v="0"/>
    <n v="0"/>
    <n v="0"/>
    <n v="0"/>
    <n v="0"/>
    <n v="0"/>
    <n v="0"/>
    <n v="0"/>
    <n v="0"/>
    <n v="0"/>
    <n v="0"/>
    <m/>
  </r>
  <r>
    <x v="163"/>
    <s v="ATH SG7HB PO 900:B4S:H4:NB:900"/>
    <s v="Packaged Product"/>
    <s v="J000 - ATH"/>
    <s v="SPC0931 - ATH Micronised"/>
    <s v="AC08 - ATH Micronised Fine"/>
    <s v="ATH SG7HB PO"/>
    <x v="0"/>
    <n v="26.549999999999997"/>
    <n v="20.123694465017078"/>
    <m/>
    <n v="21.02301447802386"/>
    <n v="28.555171730147812"/>
    <n v="29.225175494690003"/>
    <n v="29.225175494690003"/>
    <n v="28.2824278980871"/>
    <n v="15.024766926366587"/>
    <n v="15.024766926366587"/>
    <n v="15.024766926366587"/>
    <n v="15.024766926366587"/>
    <n v="15.024766926366587"/>
    <n v="15.024766926366587"/>
    <n v="15.024766926366587"/>
  </r>
  <r>
    <x v="163"/>
    <s v="ATH SG7HB PO 900:B4S:H4:NB:900"/>
    <s v="Packaged Product"/>
    <s v="J000 - ATH"/>
    <s v="SPC0931 - ATH Micronised"/>
    <s v="AC08 - ATH Micronised Fine"/>
    <s v="ATH SG7HB PO"/>
    <x v="2"/>
    <m/>
    <m/>
    <m/>
    <n v="21.02301447802386"/>
    <n v="28.555171730147812"/>
    <n v="29.225175494690003"/>
    <n v="29.225175494690003"/>
    <n v="28.2824278980871"/>
    <n v="15.024766926366587"/>
    <n v="15.024766926366587"/>
    <n v="15.024766926366587"/>
    <n v="15.024766926366587"/>
    <n v="15.024766926366587"/>
    <n v="15.024766926366587"/>
    <n v="15.024766926366587"/>
  </r>
  <r>
    <x v="163"/>
    <s v="ATH SG7HB PO 900:B4S:H4:NB:900"/>
    <s v="Packaged Product"/>
    <s v="J000 - ATH"/>
    <s v="SPC0931 - ATH Micronised"/>
    <s v="AC08 - ATH Micronised Fine"/>
    <s v="ATH SG7HB PO"/>
    <x v="3"/>
    <m/>
    <m/>
    <n v="4.5"/>
    <n v="24.876985521976138"/>
    <n v="24.221813791828328"/>
    <n v="24.696638297138325"/>
    <n v="24.271462802448323"/>
    <n v="24.789034904361223"/>
    <n v="24.164267977994637"/>
    <n v="24.439501051628049"/>
    <n v="24.714734125261465"/>
    <n v="24.089967198894879"/>
    <n v="24.365200272528291"/>
    <n v="24.640433346161707"/>
    <n v="24.015666419795121"/>
  </r>
  <r>
    <x v="163"/>
    <s v="ATH SG7HB PO 900:B4S:H4:NB:900"/>
    <s v="Packaged Product"/>
    <s v="J000 - ATH"/>
    <s v="SPC0931 - ATH Micronised"/>
    <s v="AC08 - ATH Micronised Fine"/>
    <s v="ATH SG7HB PO"/>
    <x v="4"/>
    <n v="24"/>
    <n v="1.1926239509212124"/>
    <m/>
    <n v="24"/>
    <n v="24"/>
    <n v="24"/>
    <n v="24"/>
    <n v="24"/>
    <n v="24"/>
    <n v="24"/>
    <n v="24"/>
    <n v="24"/>
    <n v="24"/>
    <n v="24"/>
    <n v="24"/>
  </r>
  <r>
    <x v="163"/>
    <s v="ATH SG7HB PO 900:B4S:H4:NB:900"/>
    <s v="Packaged Product"/>
    <s v="J000 - ATH"/>
    <s v="SPC0931 - ATH Micronised"/>
    <s v="AC08 - ATH Micronised Fine"/>
    <s v="ATH SG7HB PO"/>
    <x v="7"/>
    <n v="0.9"/>
    <m/>
    <m/>
    <n v="41.4"/>
    <n v="27.900000000000002"/>
    <n v="29.7"/>
    <n v="28.8"/>
    <n v="28.8"/>
    <n v="14.4"/>
    <n v="15.3"/>
    <n v="15.3"/>
    <n v="14.4"/>
    <n v="15.3"/>
    <n v="15.3"/>
    <n v="14.4"/>
  </r>
  <r>
    <x v="163"/>
    <s v="ATH SG7HB PO 900:B4S:H4:NB:900"/>
    <s v="Packaged Product"/>
    <s v="J000 - ATH"/>
    <s v="SPC0931 - ATH Micronised"/>
    <s v="AC08 - ATH Micronised Fine"/>
    <s v="ATH SG7HB PO"/>
    <x v="8"/>
    <s v="PBA20"/>
    <n v="3"/>
    <m/>
    <n v="13.799999999999999"/>
    <n v="9.3000000000000007"/>
    <n v="9.9"/>
    <n v="9.6"/>
    <n v="9.6"/>
    <n v="4.8"/>
    <n v="5.1000000000000005"/>
    <n v="5.1000000000000005"/>
    <n v="4.8"/>
    <n v="5.1000000000000005"/>
    <n v="5.1000000000000005"/>
    <n v="4.8"/>
  </r>
  <r>
    <x v="163"/>
    <s v="ATH SG7HB PO 900:B4S:H4:NB:900"/>
    <s v="Packaged Product"/>
    <s v="J000 - ATH"/>
    <s v="SPC0931 - ATH Micronised"/>
    <s v="AC08 - ATH Micronised Fine"/>
    <s v="ATH SG7HB PO"/>
    <x v="9"/>
    <s v="300020983"/>
    <n v="1.1111111111111112"/>
    <m/>
    <n v="46"/>
    <n v="31.000000000000004"/>
    <n v="33"/>
    <n v="32"/>
    <n v="32"/>
    <n v="16"/>
    <n v="17"/>
    <n v="17"/>
    <n v="16"/>
    <n v="17"/>
    <n v="17"/>
    <n v="16"/>
  </r>
  <r>
    <x v="163"/>
    <s v="ATH SG7HB PO 900:B4S:H4:NB:900"/>
    <s v="Packaged Product"/>
    <s v="J000 - ATH"/>
    <s v="SPC0931 - ATH Micronised"/>
    <s v="AC08 - ATH Micronised Fine"/>
    <s v="ATH SG7HB PO"/>
    <x v="9"/>
    <s v="300021063"/>
    <n v="1.1111111111111112"/>
    <m/>
    <n v="46"/>
    <n v="31.000000000000004"/>
    <n v="33"/>
    <n v="32"/>
    <n v="32"/>
    <n v="16"/>
    <n v="17"/>
    <n v="17"/>
    <n v="16"/>
    <n v="17"/>
    <n v="17"/>
    <n v="16"/>
  </r>
  <r>
    <x v="163"/>
    <s v="ATH SG7HB PO 900:B4S:H4:NB:900"/>
    <s v="Packaged Product"/>
    <s v="J000 - ATH"/>
    <s v="SPC0931 - ATH Micronised"/>
    <s v="AC08 - ATH Micronised Fine"/>
    <s v="ATH SG7HB PO"/>
    <x v="9"/>
    <s v="600004717"/>
    <n v="1"/>
    <m/>
    <n v="41.4"/>
    <n v="27.900000000000002"/>
    <n v="29.7"/>
    <n v="28.8"/>
    <n v="28.8"/>
    <n v="14.4"/>
    <n v="15.3"/>
    <n v="15.3"/>
    <n v="14.4"/>
    <n v="15.3"/>
    <n v="15.3"/>
    <n v="14.4"/>
  </r>
  <r>
    <x v="164"/>
    <s v="ATH A7 PO 25:PA:H4:H:1250"/>
    <s v="Packaged Product"/>
    <s v="J000 - ATH"/>
    <s v="SPC0931 - ATH Micronised"/>
    <s v="AC08 - ATH Micronised Fine"/>
    <s v="ATH A7 PO"/>
    <x v="0"/>
    <n v="7.8125"/>
    <n v="7.5895886260130814"/>
    <m/>
    <n v="10.790004542156128"/>
    <n v="5.3586199257309071"/>
    <n v="9.0676851348366636"/>
    <n v="2.1013692445172545"/>
    <n v="19.909405605154593"/>
    <n v="4.5339756505321755"/>
    <n v="7.3558999523819697"/>
    <n v="3.6086015009952845"/>
    <n v="7.5724578042518225"/>
    <n v="6.6965856079417287"/>
    <n v="7.387859192991276"/>
    <n v="6.6925993506671864"/>
  </r>
  <r>
    <x v="164"/>
    <s v="ATH A7 PO 25:PA:H4:H:1250"/>
    <s v="Packaged Product"/>
    <s v="J000 - ATH"/>
    <s v="SPC0931 - ATH Micronised"/>
    <s v="AC08 - ATH Micronised Fine"/>
    <s v="ATH A7 PO"/>
    <x v="2"/>
    <m/>
    <m/>
    <m/>
    <n v="10.790004542156128"/>
    <n v="5.3586199257309071"/>
    <n v="9.0676851348366636"/>
    <n v="2.1013692445172545"/>
    <n v="19.909405605154593"/>
    <n v="4.5339756505321755"/>
    <n v="7.3558999523819697"/>
    <n v="3.6086015009952845"/>
    <n v="7.5724578042518225"/>
    <n v="6.6965856079417287"/>
    <n v="7.387859192991276"/>
    <n v="6.6925993506671864"/>
  </r>
  <r>
    <x v="164"/>
    <s v="ATH A7 PO 25:PA:H4:H:1250"/>
    <s v="Packaged Product"/>
    <s v="J000 - ATH"/>
    <s v="SPC0931 - ATH Micronised"/>
    <s v="AC08 - ATH Micronised Fine"/>
    <s v="ATH A7 PO"/>
    <x v="3"/>
    <m/>
    <m/>
    <n v="2.5"/>
    <n v="24.209995457843874"/>
    <n v="25.101375532112968"/>
    <n v="24.783690397276303"/>
    <n v="25.182321152759048"/>
    <n v="24.022915547604455"/>
    <n v="24.488939897072278"/>
    <n v="24.63303994469031"/>
    <n v="24.774438443695026"/>
    <n v="24.701980639443203"/>
    <n v="24.255395031501475"/>
    <n v="24.3675358385102"/>
    <n v="25.174936487843013"/>
  </r>
  <r>
    <x v="164"/>
    <s v="ATH A7 PO 25:PA:H4:H:1250"/>
    <s v="Packaged Product"/>
    <s v="J000 - ATH"/>
    <s v="SPC0931 - ATH Micronised"/>
    <s v="AC08 - ATH Micronised Fine"/>
    <s v="ATH A7 PO"/>
    <x v="4"/>
    <n v="24"/>
    <n v="3.1622267269850091"/>
    <m/>
    <n v="24"/>
    <n v="24"/>
    <n v="24"/>
    <n v="24"/>
    <n v="24"/>
    <n v="24"/>
    <n v="24"/>
    <n v="24"/>
    <n v="24"/>
    <n v="24"/>
    <n v="24"/>
    <n v="24"/>
  </r>
  <r>
    <x v="164"/>
    <s v="ATH A7 PO 25:PA:H4:H:1250"/>
    <s v="Packaged Product"/>
    <s v="J000 - ATH"/>
    <s v="SPC0931 - ATH Micronised"/>
    <s v="AC08 - ATH Micronised Fine"/>
    <s v="ATH A7 PO"/>
    <x v="7"/>
    <n v="1.25"/>
    <m/>
    <m/>
    <n v="32.5"/>
    <n v="6.25"/>
    <n v="8.75"/>
    <n v="2.5"/>
    <n v="18.75"/>
    <n v="5"/>
    <n v="7.5"/>
    <n v="3.75"/>
    <n v="7.5"/>
    <n v="6.25"/>
    <n v="7.5"/>
    <n v="7.5"/>
  </r>
  <r>
    <x v="164"/>
    <s v="ATH A7 PO 25:PA:H4:H:1250"/>
    <s v="Packaged Product"/>
    <s v="J000 - ATH"/>
    <s v="SPC0931 - ATH Micronised"/>
    <s v="AC08 - ATH Micronised Fine"/>
    <s v="ATH A7 PO"/>
    <x v="8"/>
    <s v="PBA20"/>
    <n v="1.5"/>
    <m/>
    <n v="21.666666666666668"/>
    <n v="4.166666666666667"/>
    <n v="5.833333333333333"/>
    <n v="1.6666666666666667"/>
    <n v="12.5"/>
    <n v="3.3333333333333335"/>
    <n v="5"/>
    <n v="2.5"/>
    <n v="5"/>
    <n v="4.166666666666667"/>
    <n v="5"/>
    <n v="5"/>
  </r>
  <r>
    <x v="164"/>
    <s v="ATH A7 PO 25:PA:H4:H:1250"/>
    <s v="Packaged Product"/>
    <s v="J000 - ATH"/>
    <s v="SPC0931 - ATH Micronised"/>
    <s v="AC08 - ATH Micronised Fine"/>
    <s v="ATH A7 PO"/>
    <x v="9"/>
    <s v="300020983"/>
    <n v="0.8"/>
    <m/>
    <n v="26"/>
    <n v="5"/>
    <n v="7"/>
    <n v="2"/>
    <n v="15"/>
    <n v="4"/>
    <n v="6"/>
    <n v="3"/>
    <n v="6"/>
    <n v="5"/>
    <n v="6"/>
    <n v="6"/>
  </r>
  <r>
    <x v="164"/>
    <s v="ATH A7 PO 25:PA:H4:H:1250"/>
    <s v="Packaged Product"/>
    <s v="J000 - ATH"/>
    <s v="SPC0931 - ATH Micronised"/>
    <s v="AC08 - ATH Micronised Fine"/>
    <s v="ATH A7 PO"/>
    <x v="9"/>
    <s v="300020985"/>
    <n v="0.08"/>
    <m/>
    <n v="2.6"/>
    <n v="0.5"/>
    <n v="0.70000000000000007"/>
    <n v="0.2"/>
    <n v="1.5"/>
    <n v="0.4"/>
    <n v="0.6"/>
    <n v="0.3"/>
    <n v="0.6"/>
    <n v="0.5"/>
    <n v="0.6"/>
    <n v="0.6"/>
  </r>
  <r>
    <x v="164"/>
    <s v="ATH A7 PO 25:PA:H4:H:1250"/>
    <s v="Packaged Product"/>
    <s v="J000 - ATH"/>
    <s v="SPC0931 - ATH Micronised"/>
    <s v="AC08 - ATH Micronised Fine"/>
    <s v="ATH A7 PO"/>
    <x v="9"/>
    <s v="300020986"/>
    <n v="0.8"/>
    <m/>
    <n v="26"/>
    <n v="5"/>
    <n v="7"/>
    <n v="2"/>
    <n v="15"/>
    <n v="4"/>
    <n v="6"/>
    <n v="3"/>
    <n v="6"/>
    <n v="5"/>
    <n v="6"/>
    <n v="6"/>
  </r>
  <r>
    <x v="164"/>
    <s v="ATH A7 PO 25:PA:H4:H:1250"/>
    <s v="Packaged Product"/>
    <s v="J000 - ATH"/>
    <s v="SPC0931 - ATH Micronised"/>
    <s v="AC08 - ATH Micronised Fine"/>
    <s v="ATH A7 PO"/>
    <x v="9"/>
    <s v="300020989"/>
    <n v="40"/>
    <m/>
    <n v="1300"/>
    <n v="250"/>
    <n v="350"/>
    <n v="100"/>
    <n v="750"/>
    <n v="200"/>
    <n v="300"/>
    <n v="150"/>
    <n v="300"/>
    <n v="250"/>
    <n v="300"/>
    <n v="300"/>
  </r>
  <r>
    <x v="164"/>
    <s v="ATH A7 PO 25:PA:H4:H:1250"/>
    <s v="Packaged Product"/>
    <s v="J000 - ATH"/>
    <s v="SPC0931 - ATH Micronised"/>
    <s v="AC08 - ATH Micronised Fine"/>
    <s v="ATH A7 PO"/>
    <x v="9"/>
    <s v="600004717"/>
    <n v="1"/>
    <m/>
    <n v="32.5"/>
    <n v="6.25"/>
    <n v="8.75"/>
    <n v="2.5"/>
    <n v="18.75"/>
    <n v="5"/>
    <n v="7.5"/>
    <n v="3.75"/>
    <n v="7.5"/>
    <n v="6.25"/>
    <n v="7.5"/>
    <n v="7.5"/>
  </r>
  <r>
    <x v="165"/>
    <s v="ATH SG30LV PO"/>
    <s v="Bulk Product"/>
    <s v="J000 - ATH"/>
    <s v="SPC0922 - ATH Flour"/>
    <s v="AC06 - ATH Flour Fine Low Viscosity"/>
    <s v="ATH SG30 LV PO"/>
    <x v="0"/>
    <n v="0"/>
    <n v="0"/>
    <m/>
    <n v="0"/>
    <n v="0"/>
    <n v="0"/>
    <n v="0"/>
    <n v="0"/>
    <n v="0"/>
    <n v="0"/>
    <n v="0"/>
    <n v="0"/>
    <n v="0"/>
    <n v="0"/>
    <n v="0"/>
  </r>
  <r>
    <x v="165"/>
    <s v="ATH SG30LV PO"/>
    <s v="Bulk Product"/>
    <s v="J000 - ATH"/>
    <s v="SPC0922 - ATH Flour"/>
    <s v="AC06 - ATH Flour Fine Low Viscosity"/>
    <s v="ATH SG30 LV PO"/>
    <x v="1"/>
    <s v="600010802"/>
    <m/>
    <m/>
    <n v="6.72"/>
    <n v="38.4"/>
    <n v="25.919999999999998"/>
    <n v="24"/>
    <n v="24.96"/>
    <n v="26.88"/>
    <n v="28.799999999999997"/>
    <n v="28.799999999999997"/>
    <n v="32.64"/>
    <n v="37.44"/>
    <n v="31.68"/>
    <n v="24"/>
  </r>
  <r>
    <x v="165"/>
    <s v="ATH SG30LV PO"/>
    <s v="Bulk Product"/>
    <s v="J000 - ATH"/>
    <s v="SPC0922 - ATH Flour"/>
    <s v="AC06 - ATH Flour Fine Low Viscosity"/>
    <s v="ATH SG30 LV PO"/>
    <x v="1"/>
    <s v="600013550"/>
    <m/>
    <m/>
    <n v="38"/>
    <n v="56"/>
    <n v="59"/>
    <n v="58"/>
    <n v="59"/>
    <n v="55"/>
    <n v="55"/>
    <n v="55"/>
    <n v="55"/>
    <n v="55"/>
    <n v="31"/>
    <n v="55"/>
  </r>
  <r>
    <x v="165"/>
    <s v="ATH SG30LV PO"/>
    <s v="Bulk Product"/>
    <s v="J000 - ATH"/>
    <s v="SPC0922 - ATH Flour"/>
    <s v="AC06 - ATH Flour Fine Low Viscosity"/>
    <s v="ATH SG30 LV PO"/>
    <x v="2"/>
    <m/>
    <m/>
    <m/>
    <n v="44.72"/>
    <n v="94.4"/>
    <n v="84.92"/>
    <n v="82"/>
    <n v="83.960000000000008"/>
    <n v="81.88"/>
    <n v="83.8"/>
    <n v="83.8"/>
    <n v="87.64"/>
    <n v="92.44"/>
    <n v="62.68"/>
    <n v="79"/>
  </r>
  <r>
    <x v="165"/>
    <s v="ATH SG30LV PO"/>
    <s v="Bulk Product"/>
    <s v="J000 - ATH"/>
    <s v="SPC0922 - ATH Flour"/>
    <s v="AC06 - ATH Flour Fine Low Viscosity"/>
    <s v="ATH SG30 LV PO"/>
    <x v="3"/>
    <m/>
    <m/>
    <n v="0"/>
    <n v="16.28"/>
    <n v="15.879999999999995"/>
    <n v="15.959999999999994"/>
    <n v="15.959999999999994"/>
    <n v="15.999999999999986"/>
    <n v="16.11999999999999"/>
    <n v="16.319999999999993"/>
    <n v="16.519999999999996"/>
    <n v="15.879999999999995"/>
    <n v="16.439999999999998"/>
    <n v="15.759999999999998"/>
    <n v="15.759999999999998"/>
  </r>
  <r>
    <x v="165"/>
    <s v="ATH SG30LV PO"/>
    <s v="Bulk Product"/>
    <s v="J000 - ATH"/>
    <s v="SPC0922 - ATH Flour"/>
    <s v="AC06 - ATH Flour Fine Low Viscosity"/>
    <s v="ATH SG30 LV PO"/>
    <x v="4"/>
    <n v="15.537966222753035"/>
    <n v="0.19397402799824856"/>
    <m/>
    <n v="15.537966222753035"/>
    <n v="15.537966222753035"/>
    <n v="15.537966222753035"/>
    <n v="15.537966222753035"/>
    <n v="15.537966222753035"/>
    <n v="15.537966222753035"/>
    <n v="15.537966222753035"/>
    <n v="15.537966222753035"/>
    <n v="15.537966222753035"/>
    <n v="15.537966222753035"/>
    <n v="15.537966222753035"/>
    <n v="15.537966222753035"/>
  </r>
  <r>
    <x v="165"/>
    <s v="ATH SG30LV PO"/>
    <s v="Bulk Product"/>
    <s v="J000 - ATH"/>
    <s v="SPC0922 - ATH Flour"/>
    <s v="AC06 - ATH Flour Fine Low Viscosity"/>
    <s v="ATH SG30 LV PO"/>
    <x v="7"/>
    <n v="1"/>
    <m/>
    <m/>
    <n v="61"/>
    <n v="94"/>
    <n v="85"/>
    <n v="82"/>
    <n v="84"/>
    <n v="82"/>
    <n v="84"/>
    <n v="84"/>
    <n v="87"/>
    <n v="93"/>
    <n v="62"/>
    <n v="79"/>
  </r>
  <r>
    <x v="165"/>
    <s v="ATH SG30LV PO"/>
    <s v="Bulk Product"/>
    <s v="J000 - ATH"/>
    <s v="SPC0922 - ATH Flour"/>
    <s v="AC06 - ATH Flour Fine Low Viscosity"/>
    <s v="ATH SG30 LV PO"/>
    <x v="8"/>
    <s v="PML24"/>
    <n v="5.5"/>
    <m/>
    <n v="11.090909090909092"/>
    <n v="17.09090909090909"/>
    <n v="15.454545454545455"/>
    <n v="14.909090909090908"/>
    <n v="15.272727272727273"/>
    <n v="14.909090909090908"/>
    <n v="15.272727272727273"/>
    <n v="15.272727272727273"/>
    <n v="15.818181818181818"/>
    <n v="16.90909090909091"/>
    <n v="11.272727272727273"/>
    <n v="14.363636363636363"/>
  </r>
  <r>
    <x v="165"/>
    <s v="ATH SG30LV PO"/>
    <s v="Bulk Product"/>
    <s v="J000 - ATH"/>
    <s v="SPC0922 - ATH Flour"/>
    <s v="AC06 - ATH Flour Fine Low Viscosity"/>
    <s v="ATH SG30 LV PO"/>
    <x v="9"/>
    <s v="150000276"/>
    <n v="1.075"/>
    <m/>
    <n v="65.575000000000003"/>
    <n v="101.05"/>
    <n v="91.375"/>
    <n v="88.149999999999991"/>
    <n v="90.3"/>
    <n v="88.149999999999991"/>
    <n v="90.3"/>
    <n v="90.3"/>
    <n v="93.524999999999991"/>
    <n v="99.974999999999994"/>
    <n v="66.649999999999991"/>
    <n v="84.924999999999997"/>
  </r>
  <r>
    <x v="166"/>
    <s v="ATH SG40 PO"/>
    <s v="Bulk Product"/>
    <s v="J000 - ATH"/>
    <s v="SPC0922 - ATH Flour"/>
    <s v="AC03 - ATH Flour Fine"/>
    <s v="ATH SG40 PO"/>
    <x v="0"/>
    <n v="839.70966666666675"/>
    <n v="845.57288969894034"/>
    <m/>
    <n v="947.19792305475517"/>
    <n v="962.98244811310701"/>
    <n v="819.54060147892892"/>
    <n v="722.4371736648194"/>
    <n v="941.70075322000162"/>
    <n v="893.68273124809252"/>
    <n v="843.68273124809252"/>
    <n v="635.68860793700651"/>
    <n v="844.99042660561963"/>
    <n v="869.99042660561963"/>
    <n v="844.99042660561963"/>
    <n v="819.99042660561963"/>
  </r>
  <r>
    <x v="166"/>
    <s v="ATH SG40 PO"/>
    <s v="Bulk Product"/>
    <s v="J000 - ATH"/>
    <s v="SPC0922 - ATH Flour"/>
    <s v="AC03 - ATH Flour Fine"/>
    <s v="ATH SG40 PO"/>
    <x v="1"/>
    <s v="600010763"/>
    <m/>
    <m/>
    <n v="263"/>
    <n v="245"/>
    <n v="182"/>
    <n v="186"/>
    <n v="280"/>
    <n v="178"/>
    <n v="178"/>
    <n v="130"/>
    <n v="131"/>
    <n v="130"/>
    <n v="131"/>
    <n v="131"/>
  </r>
  <r>
    <x v="166"/>
    <s v="ATH SG40 PO"/>
    <s v="Bulk Product"/>
    <s v="J000 - ATH"/>
    <s v="SPC0922 - ATH Flour"/>
    <s v="AC03 - ATH Flour Fine"/>
    <s v="ATH SG40 PO"/>
    <x v="1"/>
    <s v="600010772"/>
    <m/>
    <m/>
    <n v="64.8"/>
    <n v="58.8"/>
    <n v="56.4"/>
    <n v="60"/>
    <n v="84"/>
    <n v="48"/>
    <n v="49.199999999999996"/>
    <n v="28.799999999999997"/>
    <n v="46.8"/>
    <n v="70.8"/>
    <n v="46.8"/>
    <n v="46.8"/>
  </r>
  <r>
    <x v="166"/>
    <s v="ATH SG40 PO"/>
    <s v="Bulk Product"/>
    <s v="J000 - ATH"/>
    <s v="SPC0922 - ATH Flour"/>
    <s v="AC03 - ATH Flour Fine"/>
    <s v="ATH SG40 PO"/>
    <x v="1"/>
    <s v="600010896"/>
    <m/>
    <m/>
    <n v="47"/>
    <n v="73"/>
    <n v="50"/>
    <n v="54"/>
    <n v="75"/>
    <n v="24"/>
    <n v="23"/>
    <n v="24"/>
    <n v="33"/>
    <n v="34"/>
    <n v="34"/>
    <n v="34"/>
  </r>
  <r>
    <x v="166"/>
    <s v="ATH SG40 PO"/>
    <s v="Bulk Product"/>
    <s v="J000 - ATH"/>
    <s v="SPC0922 - ATH Flour"/>
    <s v="AC03 - ATH Flour Fine"/>
    <s v="ATH SG40 PO"/>
    <x v="1"/>
    <s v="600016284"/>
    <m/>
    <m/>
    <n v="33"/>
    <n v="6"/>
    <n v="9"/>
    <n v="8"/>
    <n v="8"/>
    <n v="8"/>
    <n v="8"/>
    <n v="8"/>
    <n v="8"/>
    <n v="8"/>
    <n v="8"/>
    <n v="1"/>
  </r>
  <r>
    <x v="166"/>
    <s v="ATH SG40 PO"/>
    <s v="Bulk Product"/>
    <s v="J000 - ATH"/>
    <s v="SPC0922 - ATH Flour"/>
    <s v="AC03 - ATH Flour Fine"/>
    <s v="ATH SG40 PO"/>
    <x v="2"/>
    <m/>
    <m/>
    <m/>
    <n v="1354.9979230547551"/>
    <n v="1345.782448113107"/>
    <n v="1116.940601478929"/>
    <n v="1030.4371736648195"/>
    <n v="1388.7007532200016"/>
    <n v="1151.6827312480925"/>
    <n v="1101.8827312480926"/>
    <n v="826.48860793700646"/>
    <n v="1063.7904266056196"/>
    <n v="1112.7904266056196"/>
    <n v="1064.7904266056196"/>
    <n v="1032.7904266056196"/>
  </r>
  <r>
    <x v="166"/>
    <s v="ATH SG40 PO"/>
    <s v="Bulk Product"/>
    <s v="J000 - ATH"/>
    <s v="SPC0922 - ATH Flour"/>
    <s v="AC03 - ATH Flour Fine"/>
    <s v="ATH SG40 PO"/>
    <x v="3"/>
    <m/>
    <m/>
    <n v="357.72800000000001"/>
    <n v="121.73007694524495"/>
    <n v="121.94762883213798"/>
    <n v="122.00702735320897"/>
    <n v="122.56985368838946"/>
    <n v="121.86910046838784"/>
    <n v="122.18636922029532"/>
    <n v="122.30363797220275"/>
    <n v="121.81503003519629"/>
    <n v="122.0246034295767"/>
    <n v="122.23417682395711"/>
    <n v="122.44375021833753"/>
    <n v="121.65332361271794"/>
  </r>
  <r>
    <x v="166"/>
    <s v="ATH SG40 PO"/>
    <s v="Bulk Product"/>
    <s v="J000 - ATH"/>
    <s v="SPC0922 - ATH Flour"/>
    <s v="AC03 - ATH Flour Fine"/>
    <s v="ATH SG40 PO"/>
    <x v="4"/>
    <n v="121.64339763896938"/>
    <n v="0.10740289538719899"/>
    <m/>
    <n v="121.64339763896938"/>
    <n v="121.64339763896938"/>
    <n v="121.64339763896938"/>
    <n v="121.64339763896938"/>
    <n v="121.64339763896938"/>
    <n v="121.64339763896938"/>
    <n v="121.64339763896938"/>
    <n v="121.64339763896938"/>
    <n v="121.64339763896938"/>
    <n v="121.64339763896938"/>
    <n v="121.64339763896938"/>
    <n v="121.64339763896938"/>
  </r>
  <r>
    <x v="166"/>
    <s v="ATH SG40 PO"/>
    <s v="Bulk Product"/>
    <s v="J000 - ATH"/>
    <s v="SPC0922 - ATH Flour"/>
    <s v="AC03 - ATH Flour Fine"/>
    <s v="ATH SG40 PO"/>
    <x v="7"/>
    <n v="1"/>
    <m/>
    <m/>
    <n v="1119"/>
    <n v="1346"/>
    <n v="1117"/>
    <n v="1031"/>
    <n v="1388"/>
    <n v="1152"/>
    <n v="1102"/>
    <n v="826"/>
    <n v="1064"/>
    <n v="1113"/>
    <n v="1065"/>
    <n v="1032"/>
  </r>
  <r>
    <x v="166"/>
    <s v="ATH SG40 PO"/>
    <s v="Bulk Product"/>
    <s v="J000 - ATH"/>
    <s v="SPC0922 - ATH Flour"/>
    <s v="AC03 - ATH Flour Fine"/>
    <s v="ATH SG40 PO"/>
    <x v="8"/>
    <s v="PML24"/>
    <n v="6"/>
    <m/>
    <n v="186.5"/>
    <n v="224.33333333333334"/>
    <n v="186.16666666666666"/>
    <n v="171.83333333333334"/>
    <n v="231.33333333333334"/>
    <n v="192"/>
    <n v="183.66666666666666"/>
    <n v="137.66666666666666"/>
    <n v="177.33333333333334"/>
    <n v="185.5"/>
    <n v="177.5"/>
    <n v="172"/>
  </r>
  <r>
    <x v="166"/>
    <s v="ATH SG40 PO"/>
    <s v="Bulk Product"/>
    <s v="J000 - ATH"/>
    <s v="SPC0922 - ATH Flour"/>
    <s v="AC03 - ATH Flour Fine"/>
    <s v="ATH SG40 PO"/>
    <x v="9"/>
    <s v="150000276"/>
    <n v="1.075"/>
    <m/>
    <n v="1202.925"/>
    <n v="1446.95"/>
    <n v="1200.7749999999999"/>
    <n v="1108.325"/>
    <n v="1492.1"/>
    <n v="1238.3999999999999"/>
    <n v="1184.6499999999999"/>
    <n v="887.94999999999993"/>
    <n v="1143.8"/>
    <n v="1196.4749999999999"/>
    <n v="1144.875"/>
    <n v="1109.3999999999999"/>
  </r>
  <r>
    <x v="167"/>
    <s v="ATH SG50 PO"/>
    <s v="Bulk Product"/>
    <s v="J000 - ATH"/>
    <s v="SPC0922 - ATH Flour"/>
    <s v="AC02 - ATH Flour Medium"/>
    <s v="ATH SG50 PO"/>
    <x v="0"/>
    <n v="794.07833333333338"/>
    <n v="641.82342456859169"/>
    <m/>
    <n v="755"/>
    <n v="705"/>
    <n v="730"/>
    <n v="680"/>
    <n v="634"/>
    <n v="584.48802767266523"/>
    <n v="609.48802767266523"/>
    <n v="539.29418286023088"/>
    <n v="616.15271415438428"/>
    <n v="616.15271415438428"/>
    <n v="616.15271415438428"/>
    <n v="616.15271415438428"/>
  </r>
  <r>
    <x v="167"/>
    <s v="ATH SG50 PO"/>
    <s v="Bulk Product"/>
    <s v="J000 - ATH"/>
    <s v="SPC0922 - ATH Flour"/>
    <s v="AC02 - ATH Flour Medium"/>
    <s v="ATH SG50 PO"/>
    <x v="1"/>
    <s v="600004722"/>
    <m/>
    <m/>
    <n v="43"/>
    <n v="32"/>
    <n v="24"/>
    <n v="32"/>
    <n v="48"/>
    <n v="24"/>
    <n v="24"/>
    <n v="24"/>
    <n v="24"/>
    <n v="24"/>
    <n v="24"/>
    <n v="24"/>
  </r>
  <r>
    <x v="167"/>
    <s v="ATH SG50 PO"/>
    <s v="Bulk Product"/>
    <s v="J000 - ATH"/>
    <s v="SPC0922 - ATH Flour"/>
    <s v="AC02 - ATH Flour Medium"/>
    <s v="ATH SG50 PO"/>
    <x v="1"/>
    <s v="600008402"/>
    <m/>
    <m/>
    <n v="38.4"/>
    <n v="20.399999999999999"/>
    <n v="78"/>
    <n v="56.4"/>
    <n v="54"/>
    <n v="52.8"/>
    <n v="76.8"/>
    <n v="54"/>
    <n v="70.8"/>
    <n v="72"/>
    <n v="72"/>
    <n v="72"/>
  </r>
  <r>
    <x v="167"/>
    <s v="ATH SG50 PO"/>
    <s v="Bulk Product"/>
    <s v="J000 - ATH"/>
    <s v="SPC0922 - ATH Flour"/>
    <s v="AC02 - ATH Flour Medium"/>
    <s v="ATH SG50 PO"/>
    <x v="1"/>
    <s v="600010770"/>
    <m/>
    <m/>
    <n v="22.8"/>
    <n v="33.6"/>
    <n v="20.399999999999999"/>
    <n v="33.6"/>
    <n v="20.399999999999999"/>
    <n v="26.4"/>
    <n v="14.399999999999999"/>
    <n v="14.399999999999999"/>
    <n v="20.399999999999999"/>
    <n v="19.2"/>
    <n v="19.2"/>
    <n v="19.2"/>
  </r>
  <r>
    <x v="167"/>
    <s v="ATH SG50 PO"/>
    <s v="Bulk Product"/>
    <s v="J000 - ATH"/>
    <s v="SPC0922 - ATH Flour"/>
    <s v="AC02 - ATH Flour Medium"/>
    <s v="ATH SG50 PO"/>
    <x v="1"/>
    <s v="600010779"/>
    <m/>
    <m/>
    <n v="28.9"/>
    <n v="42.5"/>
    <n v="51"/>
    <n v="51"/>
    <n v="50.15"/>
    <n v="64.599999999999994"/>
    <n v="64.599999999999994"/>
    <n v="65.45"/>
    <n v="64.599999999999994"/>
    <n v="65.45"/>
    <n v="64.599999999999994"/>
    <n v="64.599999999999994"/>
  </r>
  <r>
    <x v="167"/>
    <s v="ATH SG50 PO"/>
    <s v="Bulk Product"/>
    <s v="J000 - ATH"/>
    <s v="SPC0922 - ATH Flour"/>
    <s v="AC02 - ATH Flour Medium"/>
    <s v="ATH SG50 PO"/>
    <x v="1"/>
    <s v="600010790"/>
    <m/>
    <m/>
    <n v="48"/>
    <n v="23"/>
    <n v="26"/>
    <n v="25"/>
    <n v="25"/>
    <n v="27"/>
    <n v="27"/>
    <n v="28"/>
    <n v="27"/>
    <n v="27"/>
    <n v="28"/>
    <n v="27"/>
  </r>
  <r>
    <x v="167"/>
    <s v="ATH SG50 PO"/>
    <s v="Bulk Product"/>
    <s v="J000 - ATH"/>
    <s v="SPC0922 - ATH Flour"/>
    <s v="AC02 - ATH Flour Medium"/>
    <s v="ATH SG50 PO"/>
    <x v="2"/>
    <m/>
    <m/>
    <m/>
    <n v="936.09999999999991"/>
    <n v="856.5"/>
    <n v="929.4"/>
    <n v="878"/>
    <n v="831.55"/>
    <n v="779.28802767266518"/>
    <n v="816.28802767266518"/>
    <n v="725.1441828602309"/>
    <n v="822.95271415438424"/>
    <n v="823.80271415438438"/>
    <n v="823.95271415438435"/>
    <n v="822.95271415438435"/>
  </r>
  <r>
    <x v="167"/>
    <s v="ATH SG50 PO"/>
    <s v="Bulk Product"/>
    <s v="J000 - ATH"/>
    <s v="SPC0922 - ATH Flour"/>
    <s v="AC02 - ATH Flour Medium"/>
    <s v="ATH SG50 PO"/>
    <x v="3"/>
    <m/>
    <m/>
    <n v="129.22800000000001"/>
    <n v="137.12800000000016"/>
    <n v="137.62800000000016"/>
    <n v="137.22800000000018"/>
    <n v="137.22800000000018"/>
    <n v="136.67800000000022"/>
    <n v="137.38997232733504"/>
    <n v="137.10194465466986"/>
    <n v="136.95776179443897"/>
    <n v="137.00504764005473"/>
    <n v="137.20233348567035"/>
    <n v="137.249619331286"/>
    <n v="137.29690517690165"/>
  </r>
  <r>
    <x v="167"/>
    <s v="ATH SG50 PO"/>
    <s v="Bulk Product"/>
    <s v="J000 - ATH"/>
    <s v="SPC0922 - ATH Flour"/>
    <s v="AC02 - ATH Flour Medium"/>
    <s v="ATH SG50 PO"/>
    <x v="4"/>
    <n v="136.6653674070524"/>
    <n v="0.16324862209434729"/>
    <m/>
    <n v="136.6653674070524"/>
    <n v="136.6653674070524"/>
    <n v="136.6653674070524"/>
    <n v="136.6653674070524"/>
    <n v="136.6653674070524"/>
    <n v="136.6653674070524"/>
    <n v="136.6653674070524"/>
    <n v="136.6653674070524"/>
    <n v="136.6653674070524"/>
    <n v="136.6653674070524"/>
    <n v="136.6653674070524"/>
    <n v="136.6653674070524"/>
  </r>
  <r>
    <x v="167"/>
    <s v="ATH SG50 PO"/>
    <s v="Bulk Product"/>
    <s v="J000 - ATH"/>
    <s v="SPC0922 - ATH Flour"/>
    <s v="AC02 - ATH Flour Medium"/>
    <s v="ATH SG50 PO"/>
    <x v="7"/>
    <n v="1"/>
    <m/>
    <m/>
    <n v="944"/>
    <n v="857"/>
    <n v="929"/>
    <n v="878"/>
    <n v="831"/>
    <n v="780"/>
    <n v="816"/>
    <n v="725"/>
    <n v="823"/>
    <n v="824"/>
    <n v="824"/>
    <n v="823"/>
  </r>
  <r>
    <x v="167"/>
    <s v="ATH SG50 PO"/>
    <s v="Bulk Product"/>
    <s v="J000 - ATH"/>
    <s v="SPC0922 - ATH Flour"/>
    <s v="AC02 - ATH Flour Medium"/>
    <s v="ATH SG50 PO"/>
    <x v="8"/>
    <s v="PML03"/>
    <n v="3.4"/>
    <m/>
    <n v="277.64705882352939"/>
    <n v="252.05882352941177"/>
    <n v="273.23529411764707"/>
    <n v="258.23529411764707"/>
    <n v="244.41176470588235"/>
    <n v="229.41176470588235"/>
    <n v="240"/>
    <n v="213.23529411764707"/>
    <n v="242.05882352941177"/>
    <n v="242.35294117647061"/>
    <n v="242.35294117647061"/>
    <n v="242.05882352941177"/>
  </r>
  <r>
    <x v="167"/>
    <s v="ATH SG50 PO"/>
    <s v="Bulk Product"/>
    <s v="J000 - ATH"/>
    <s v="SPC0922 - ATH Flour"/>
    <s v="AC02 - ATH Flour Medium"/>
    <s v="ATH SG50 PO"/>
    <x v="9"/>
    <s v="150000477"/>
    <n v="1.0529999999999999"/>
    <m/>
    <n v="994.03199999999993"/>
    <n v="902.42099999999994"/>
    <n v="978.23699999999997"/>
    <n v="924.53399999999999"/>
    <n v="875.04299999999989"/>
    <n v="821.33999999999992"/>
    <n v="859.24799999999993"/>
    <n v="763.42499999999995"/>
    <n v="866.61899999999991"/>
    <n v="867.67199999999991"/>
    <n v="867.67199999999991"/>
    <n v="866.61899999999991"/>
  </r>
  <r>
    <x v="168"/>
    <s v="ATH SG40 PO 1000:B4S:H4C:H:1000"/>
    <s v="Packaged Product"/>
    <s v="J000 - ATH"/>
    <s v="SPC0922 - ATH Flour"/>
    <s v="AC03 - ATH Flour Fine"/>
    <s v="ATH SG40 PO"/>
    <x v="0"/>
    <n v="226.16666666666666"/>
    <n v="178.50275582980194"/>
    <m/>
    <n v="240.26479556870618"/>
    <n v="245.15926999901777"/>
    <n v="181.92899806718427"/>
    <n v="186.36363084584718"/>
    <n v="279.65428060469617"/>
    <n v="178.00946057603588"/>
    <n v="178.00946057603588"/>
    <n v="130.00946057603588"/>
    <n v="130.65842828601612"/>
    <n v="130.65842828601612"/>
    <n v="130.65842828601612"/>
    <n v="130.65842828601612"/>
  </r>
  <r>
    <x v="168"/>
    <s v="ATH SG40 PO 1000:B4S:H4C:H:1000"/>
    <s v="Packaged Product"/>
    <s v="J000 - ATH"/>
    <s v="SPC0922 - ATH Flour"/>
    <s v="AC03 - ATH Flour Fine"/>
    <s v="ATH SG40 PO"/>
    <x v="2"/>
    <m/>
    <m/>
    <m/>
    <n v="240.26479556870618"/>
    <n v="245.15926999901777"/>
    <n v="181.92899806718427"/>
    <n v="186.36363084584718"/>
    <n v="279.65428060469617"/>
    <n v="178.00946057603588"/>
    <n v="178.00946057603588"/>
    <n v="130.00946057603588"/>
    <n v="130.65842828601612"/>
    <n v="130.65842828601612"/>
    <n v="130.65842828601612"/>
    <n v="130.65842828601612"/>
  </r>
  <r>
    <x v="168"/>
    <s v="ATH SG40 PO 1000:B4S:H4C:H:1000"/>
    <s v="Packaged Product"/>
    <s v="J000 - ATH"/>
    <s v="SPC0922 - ATH Flour"/>
    <s v="AC03 - ATH Flour Fine"/>
    <s v="ATH SG40 PO"/>
    <x v="3"/>
    <m/>
    <m/>
    <n v="26"/>
    <n v="48.735204431293823"/>
    <n v="48.575934432276057"/>
    <n v="48.64693636509179"/>
    <n v="48.283305519244607"/>
    <n v="48.629024914548438"/>
    <n v="48.619564338512561"/>
    <n v="48.610103762476683"/>
    <n v="48.600643186440806"/>
    <n v="48.942214900424688"/>
    <n v="48.283786614408569"/>
    <n v="48.625358328392451"/>
    <n v="48.966930042376333"/>
  </r>
  <r>
    <x v="168"/>
    <s v="ATH SG40 PO 1000:B4S:H4C:H:1000"/>
    <s v="Packaged Product"/>
    <s v="J000 - ATH"/>
    <s v="SPC0922 - ATH Flour"/>
    <s v="AC03 - ATH Flour Fine"/>
    <s v="ATH SG40 PO"/>
    <x v="4"/>
    <n v="48"/>
    <n v="0.26890341147319224"/>
    <m/>
    <n v="48"/>
    <n v="48"/>
    <n v="48"/>
    <n v="48"/>
    <n v="48"/>
    <n v="48"/>
    <n v="48"/>
    <n v="48"/>
    <n v="48"/>
    <n v="48"/>
    <n v="48"/>
    <n v="48"/>
  </r>
  <r>
    <x v="168"/>
    <s v="ATH SG40 PO 1000:B4S:H4C:H:1000"/>
    <s v="Packaged Product"/>
    <s v="J000 - ATH"/>
    <s v="SPC0922 - ATH Flour"/>
    <s v="AC03 - ATH Flour Fine"/>
    <s v="ATH SG40 PO"/>
    <x v="7"/>
    <n v="1"/>
    <m/>
    <m/>
    <n v="263"/>
    <n v="245"/>
    <n v="182"/>
    <n v="186"/>
    <n v="280"/>
    <n v="178"/>
    <n v="178"/>
    <n v="130"/>
    <n v="131"/>
    <n v="130"/>
    <n v="131"/>
    <n v="131"/>
  </r>
  <r>
    <x v="168"/>
    <s v="ATH SG40 PO 1000:B4S:H4C:H:1000"/>
    <s v="Packaged Product"/>
    <s v="J000 - ATH"/>
    <s v="SPC0922 - ATH Flour"/>
    <s v="AC03 - ATH Flour Fine"/>
    <s v="ATH SG40 PO"/>
    <x v="8"/>
    <s v="PBA24"/>
    <n v="3.8"/>
    <m/>
    <n v="69.21052631578948"/>
    <n v="64.473684210526315"/>
    <n v="47.894736842105267"/>
    <n v="48.947368421052637"/>
    <n v="73.684210526315795"/>
    <n v="46.842105263157897"/>
    <n v="46.842105263157897"/>
    <n v="34.210526315789473"/>
    <n v="34.473684210526315"/>
    <n v="34.210526315789473"/>
    <n v="34.473684210526315"/>
    <n v="34.473684210526315"/>
  </r>
  <r>
    <x v="168"/>
    <s v="ATH SG40 PO 1000:B4S:H4C:H:1000"/>
    <s v="Packaged Product"/>
    <s v="J000 - ATH"/>
    <s v="SPC0922 - ATH Flour"/>
    <s v="AC03 - ATH Flour Fine"/>
    <s v="ATH SG40 PO"/>
    <x v="9"/>
    <s v="300020946"/>
    <n v="1"/>
    <m/>
    <n v="263"/>
    <n v="245"/>
    <n v="182"/>
    <n v="186"/>
    <n v="280"/>
    <n v="178"/>
    <n v="178"/>
    <n v="130"/>
    <n v="131"/>
    <n v="130"/>
    <n v="131"/>
    <n v="131"/>
  </r>
  <r>
    <x v="168"/>
    <s v="ATH SG40 PO 1000:B4S:H4C:H:1000"/>
    <s v="Packaged Product"/>
    <s v="J000 - ATH"/>
    <s v="SPC0922 - ATH Flour"/>
    <s v="AC03 - ATH Flour Fine"/>
    <s v="ATH SG40 PO"/>
    <x v="9"/>
    <s v="300020986"/>
    <n v="1"/>
    <m/>
    <n v="263"/>
    <n v="245"/>
    <n v="182"/>
    <n v="186"/>
    <n v="280"/>
    <n v="178"/>
    <n v="178"/>
    <n v="130"/>
    <n v="131"/>
    <n v="130"/>
    <n v="131"/>
    <n v="131"/>
  </r>
  <r>
    <x v="168"/>
    <s v="ATH SG40 PO 1000:B4S:H4C:H:1000"/>
    <s v="Packaged Product"/>
    <s v="J000 - ATH"/>
    <s v="SPC0922 - ATH Flour"/>
    <s v="AC03 - ATH Flour Fine"/>
    <s v="ATH SG40 PO"/>
    <x v="9"/>
    <s v="300021036"/>
    <n v="1"/>
    <m/>
    <n v="263"/>
    <n v="245"/>
    <n v="182"/>
    <n v="186"/>
    <n v="280"/>
    <n v="178"/>
    <n v="178"/>
    <n v="130"/>
    <n v="131"/>
    <n v="130"/>
    <n v="131"/>
    <n v="131"/>
  </r>
  <r>
    <x v="168"/>
    <s v="ATH SG40 PO 1000:B4S:H4C:H:1000"/>
    <s v="Packaged Product"/>
    <s v="J000 - ATH"/>
    <s v="SPC0922 - ATH Flour"/>
    <s v="AC03 - ATH Flour Fine"/>
    <s v="ATH SG40 PO"/>
    <x v="9"/>
    <s v="600010662"/>
    <n v="1"/>
    <m/>
    <n v="263"/>
    <n v="245"/>
    <n v="182"/>
    <n v="186"/>
    <n v="280"/>
    <n v="178"/>
    <n v="178"/>
    <n v="130"/>
    <n v="131"/>
    <n v="130"/>
    <n v="131"/>
    <n v="131"/>
  </r>
  <r>
    <x v="169"/>
    <s v="ATH SG50 PO 25:PA:H4:H:1200"/>
    <s v="Packaged Product"/>
    <s v="J000 - ATH"/>
    <s v="SPC0922 - ATH Flour"/>
    <s v="AC02 - ATH Flour Medium"/>
    <s v="ATH SG50 PO"/>
    <x v="0"/>
    <n v="28.074999999999999"/>
    <n v="21.982739631907247"/>
    <m/>
    <n v="22.137909337326697"/>
    <n v="33.584035071798496"/>
    <n v="21.062061697274288"/>
    <n v="33.089020165767472"/>
    <n v="20.433679320485247"/>
    <n v="26.470068855021829"/>
    <n v="14.464722702741929"/>
    <n v="14.469855008930635"/>
    <n v="19.525566623596596"/>
    <n v="19.510169705030478"/>
    <n v="19.5253527775054"/>
    <n v="19.52043431740789"/>
  </r>
  <r>
    <x v="169"/>
    <s v="ATH SG50 PO 25:PA:H4:H:1200"/>
    <s v="Packaged Product"/>
    <s v="J000 - ATH"/>
    <s v="SPC0922 - ATH Flour"/>
    <s v="AC02 - ATH Flour Medium"/>
    <s v="ATH SG50 PO"/>
    <x v="2"/>
    <m/>
    <m/>
    <m/>
    <n v="22.137909337326697"/>
    <n v="33.584035071798496"/>
    <n v="21.062061697274288"/>
    <n v="33.089020165767472"/>
    <n v="20.433679320485247"/>
    <n v="26.470068855021829"/>
    <n v="14.464722702741929"/>
    <n v="14.469855008930635"/>
    <n v="19.525566623596596"/>
    <n v="19.510169705030478"/>
    <n v="19.5253527775054"/>
    <n v="19.52043431740789"/>
  </r>
  <r>
    <x v="169"/>
    <s v="ATH SG50 PO 25:PA:H4:H:1200"/>
    <s v="Packaged Product"/>
    <s v="J000 - ATH"/>
    <s v="SPC0922 - ATH Flour"/>
    <s v="AC02 - ATH Flour Medium"/>
    <s v="ATH SG50 PO"/>
    <x v="3"/>
    <m/>
    <m/>
    <n v="24"/>
    <n v="24.662090662673304"/>
    <n v="24.678055590874809"/>
    <n v="24.01599389360052"/>
    <n v="24.526973727833049"/>
    <n v="24.493294407347801"/>
    <n v="24.42322555232597"/>
    <n v="24.358502849584042"/>
    <n v="24.288647840653404"/>
    <n v="25.163081217056806"/>
    <n v="24.852911512026328"/>
    <n v="24.527558734520927"/>
    <n v="24.207124417113036"/>
  </r>
  <r>
    <x v="169"/>
    <s v="ATH SG50 PO 25:PA:H4:H:1200"/>
    <s v="Packaged Product"/>
    <s v="J000 - ATH"/>
    <s v="SPC0922 - ATH Flour"/>
    <s v="AC02 - ATH Flour Medium"/>
    <s v="ATH SG50 PO"/>
    <x v="4"/>
    <n v="24"/>
    <n v="1.0917656489532708"/>
    <m/>
    <n v="24"/>
    <n v="24"/>
    <n v="24"/>
    <n v="24"/>
    <n v="24"/>
    <n v="24"/>
    <n v="24"/>
    <n v="24"/>
    <n v="24"/>
    <n v="24"/>
    <n v="24"/>
    <n v="24"/>
  </r>
  <r>
    <x v="169"/>
    <s v="ATH SG50 PO 25:PA:H4:H:1200"/>
    <s v="Packaged Product"/>
    <s v="J000 - ATH"/>
    <s v="SPC0922 - ATH Flour"/>
    <s v="AC02 - ATH Flour Medium"/>
    <s v="ATH SG50 PO"/>
    <x v="7"/>
    <n v="1.2"/>
    <m/>
    <m/>
    <n v="22.8"/>
    <n v="33.6"/>
    <n v="20.399999999999999"/>
    <n v="33.6"/>
    <n v="20.399999999999999"/>
    <n v="26.4"/>
    <n v="14.399999999999999"/>
    <n v="14.399999999999999"/>
    <n v="20.399999999999999"/>
    <n v="19.2"/>
    <n v="19.2"/>
    <n v="19.2"/>
  </r>
  <r>
    <x v="169"/>
    <s v="ATH SG50 PO 25:PA:H4:H:1200"/>
    <s v="Packaged Product"/>
    <s v="J000 - ATH"/>
    <s v="SPC0922 - ATH Flour"/>
    <s v="AC02 - ATH Flour Medium"/>
    <s v="ATH SG50 PO"/>
    <x v="8"/>
    <s v="PBA07"/>
    <n v="6"/>
    <m/>
    <n v="3.8000000000000003"/>
    <n v="5.6000000000000005"/>
    <n v="3.4"/>
    <n v="5.6000000000000005"/>
    <n v="3.4"/>
    <n v="4.3999999999999995"/>
    <n v="2.4"/>
    <n v="2.4"/>
    <n v="3.4"/>
    <n v="3.1999999999999997"/>
    <n v="3.1999999999999997"/>
    <n v="3.1999999999999997"/>
  </r>
  <r>
    <x v="169"/>
    <s v="ATH SG50 PO 25:PA:H4:H:1200"/>
    <s v="Packaged Product"/>
    <s v="J000 - ATH"/>
    <s v="SPC0922 - ATH Flour"/>
    <s v="AC02 - ATH Flour Medium"/>
    <s v="ATH SG50 PO"/>
    <x v="9"/>
    <s v="300020983"/>
    <n v="0.83333333333333337"/>
    <m/>
    <n v="19"/>
    <n v="28.000000000000004"/>
    <n v="17"/>
    <n v="28.000000000000004"/>
    <n v="17"/>
    <n v="22"/>
    <n v="12"/>
    <n v="12"/>
    <n v="17"/>
    <n v="16"/>
    <n v="16"/>
    <n v="16"/>
  </r>
  <r>
    <x v="169"/>
    <s v="ATH SG50 PO 25:PA:H4:H:1200"/>
    <s v="Packaged Product"/>
    <s v="J000 - ATH"/>
    <s v="SPC0922 - ATH Flour"/>
    <s v="AC02 - ATH Flour Medium"/>
    <s v="ATH SG50 PO"/>
    <x v="9"/>
    <s v="300020985"/>
    <n v="8.3333333333333343E-2"/>
    <m/>
    <n v="1.9000000000000004"/>
    <n v="2.8000000000000003"/>
    <n v="1.7000000000000002"/>
    <n v="2.8000000000000003"/>
    <n v="1.7000000000000002"/>
    <n v="2.2000000000000002"/>
    <n v="1.2"/>
    <n v="1.2"/>
    <n v="1.7000000000000002"/>
    <n v="1.6"/>
    <n v="1.6"/>
    <n v="1.6"/>
  </r>
  <r>
    <x v="169"/>
    <s v="ATH SG50 PO 25:PA:H4:H:1200"/>
    <s v="Packaged Product"/>
    <s v="J000 - ATH"/>
    <s v="SPC0922 - ATH Flour"/>
    <s v="AC02 - ATH Flour Medium"/>
    <s v="ATH SG50 PO"/>
    <x v="9"/>
    <s v="300020986"/>
    <n v="0.83333333333333337"/>
    <m/>
    <n v="19"/>
    <n v="28.000000000000004"/>
    <n v="17"/>
    <n v="28.000000000000004"/>
    <n v="17"/>
    <n v="22"/>
    <n v="12"/>
    <n v="12"/>
    <n v="17"/>
    <n v="16"/>
    <n v="16"/>
    <n v="16"/>
  </r>
  <r>
    <x v="169"/>
    <s v="ATH SG50 PO 25:PA:H4:H:1200"/>
    <s v="Packaged Product"/>
    <s v="J000 - ATH"/>
    <s v="SPC0922 - ATH Flour"/>
    <s v="AC02 - ATH Flour Medium"/>
    <s v="ATH SG50 PO"/>
    <x v="9"/>
    <s v="300020992"/>
    <n v="40"/>
    <m/>
    <n v="912"/>
    <n v="1344"/>
    <n v="816"/>
    <n v="1344"/>
    <n v="816"/>
    <n v="1056"/>
    <n v="576"/>
    <n v="576"/>
    <n v="816"/>
    <n v="768"/>
    <n v="768"/>
    <n v="768"/>
  </r>
  <r>
    <x v="169"/>
    <s v="ATH SG50 PO 25:PA:H4:H:1200"/>
    <s v="Packaged Product"/>
    <s v="J000 - ATH"/>
    <s v="SPC0922 - ATH Flour"/>
    <s v="AC02 - ATH Flour Medium"/>
    <s v="ATH SG50 PO"/>
    <x v="9"/>
    <s v="600010663"/>
    <n v="1"/>
    <m/>
    <n v="22.8"/>
    <n v="33.6"/>
    <n v="20.399999999999999"/>
    <n v="33.6"/>
    <n v="20.399999999999999"/>
    <n v="26.4"/>
    <n v="14.399999999999999"/>
    <n v="14.399999999999999"/>
    <n v="20.399999999999999"/>
    <n v="19.2"/>
    <n v="19.2"/>
    <n v="19.2"/>
  </r>
  <r>
    <x v="170"/>
    <s v="ATH SG40 PO 25:PA:H4:H:1200"/>
    <s v="Packaged Product"/>
    <s v="J000 - ATH"/>
    <s v="SPC0922 - ATH Flour"/>
    <s v="AC03 - ATH Flour Fine"/>
    <s v="ATH SG40 PO"/>
    <x v="0"/>
    <n v="65.229166666666671"/>
    <n v="54.191364954420486"/>
    <m/>
    <n v="52.929045333791471"/>
    <n v="58.946483269722393"/>
    <n v="57.058377000312042"/>
    <n v="59.837828132767093"/>
    <n v="83.244332562259686"/>
    <n v="48.720880691460941"/>
    <n v="48.980363179461278"/>
    <n v="28.949240615372627"/>
    <n v="46.768211310772742"/>
    <n v="70.696847737735339"/>
    <n v="46.769687251420457"/>
    <n v="47.395082367969763"/>
  </r>
  <r>
    <x v="170"/>
    <s v="ATH SG40 PO 25:PA:H4:H:1200"/>
    <s v="Packaged Product"/>
    <s v="J000 - ATH"/>
    <s v="SPC0922 - ATH Flour"/>
    <s v="AC03 - ATH Flour Fine"/>
    <s v="ATH SG40 PO"/>
    <x v="2"/>
    <m/>
    <m/>
    <m/>
    <n v="52.929045333791471"/>
    <n v="58.946483269722393"/>
    <n v="57.058377000312042"/>
    <n v="59.837828132767093"/>
    <n v="83.244332562259686"/>
    <n v="48.720880691460941"/>
    <n v="48.980363179461278"/>
    <n v="28.949240615372627"/>
    <n v="46.768211310772742"/>
    <n v="70.696847737735339"/>
    <n v="46.769687251420457"/>
    <n v="47.395082367969763"/>
  </r>
  <r>
    <x v="170"/>
    <s v="ATH SG40 PO 25:PA:H4:H:1200"/>
    <s v="Packaged Product"/>
    <s v="J000 - ATH"/>
    <s v="SPC0922 - ATH Flour"/>
    <s v="AC03 - ATH Flour Fine"/>
    <s v="ATH SG40 PO"/>
    <x v="3"/>
    <m/>
    <m/>
    <n v="13.2"/>
    <n v="25.070954666208522"/>
    <n v="24.924471396486126"/>
    <n v="24.266094396174083"/>
    <n v="24.428266263406989"/>
    <n v="25.183933701147303"/>
    <n v="24.463053009686362"/>
    <n v="24.68268983022508"/>
    <n v="24.53344921485245"/>
    <n v="24.565237904079705"/>
    <n v="24.668390166344366"/>
    <n v="24.698702914923906"/>
    <n v="24.10362054695414"/>
  </r>
  <r>
    <x v="170"/>
    <s v="ATH SG40 PO 25:PA:H4:H:1200"/>
    <s v="Packaged Product"/>
    <s v="J000 - ATH"/>
    <s v="SPC0922 - ATH Flour"/>
    <s v="AC03 - ATH Flour Fine"/>
    <s v="ATH SG40 PO"/>
    <x v="4"/>
    <n v="24"/>
    <n v="0.44287498608285703"/>
    <m/>
    <n v="24"/>
    <n v="24"/>
    <n v="24"/>
    <n v="24"/>
    <n v="24"/>
    <n v="24"/>
    <n v="24"/>
    <n v="24"/>
    <n v="24"/>
    <n v="24"/>
    <n v="24"/>
    <n v="24"/>
  </r>
  <r>
    <x v="170"/>
    <s v="ATH SG40 PO 25:PA:H4:H:1200"/>
    <s v="Packaged Product"/>
    <s v="J000 - ATH"/>
    <s v="SPC0922 - ATH Flour"/>
    <s v="AC03 - ATH Flour Fine"/>
    <s v="ATH SG40 PO"/>
    <x v="7"/>
    <n v="1.2"/>
    <m/>
    <m/>
    <n v="64.8"/>
    <n v="58.8"/>
    <n v="56.4"/>
    <n v="60"/>
    <n v="84"/>
    <n v="48"/>
    <n v="49.199999999999996"/>
    <n v="28.799999999999997"/>
    <n v="46.8"/>
    <n v="70.8"/>
    <n v="46.8"/>
    <n v="46.8"/>
  </r>
  <r>
    <x v="170"/>
    <s v="ATH SG40 PO 25:PA:H4:H:1200"/>
    <s v="Packaged Product"/>
    <s v="J000 - ATH"/>
    <s v="SPC0922 - ATH Flour"/>
    <s v="AC03 - ATH Flour Fine"/>
    <s v="ATH SG40 PO"/>
    <x v="8"/>
    <s v="PBA07"/>
    <n v="4"/>
    <m/>
    <n v="16.2"/>
    <n v="14.7"/>
    <n v="14.1"/>
    <n v="15"/>
    <n v="21"/>
    <n v="12"/>
    <n v="12.299999999999999"/>
    <n v="7.1999999999999993"/>
    <n v="11.7"/>
    <n v="17.7"/>
    <n v="11.7"/>
    <n v="11.7"/>
  </r>
  <r>
    <x v="170"/>
    <s v="ATH SG40 PO 25:PA:H4:H:1200"/>
    <s v="Packaged Product"/>
    <s v="J000 - ATH"/>
    <s v="SPC0922 - ATH Flour"/>
    <s v="AC03 - ATH Flour Fine"/>
    <s v="ATH SG40 PO"/>
    <x v="9"/>
    <s v="300020983"/>
    <n v="0.83333333333333337"/>
    <m/>
    <n v="54"/>
    <n v="49"/>
    <n v="47"/>
    <n v="50"/>
    <n v="70"/>
    <n v="40"/>
    <n v="41"/>
    <n v="24"/>
    <n v="39"/>
    <n v="59"/>
    <n v="39"/>
    <n v="39"/>
  </r>
  <r>
    <x v="170"/>
    <s v="ATH SG40 PO 25:PA:H4:H:1200"/>
    <s v="Packaged Product"/>
    <s v="J000 - ATH"/>
    <s v="SPC0922 - ATH Flour"/>
    <s v="AC03 - ATH Flour Fine"/>
    <s v="ATH SG40 PO"/>
    <x v="9"/>
    <s v="300020985"/>
    <n v="8.3333333333333343E-2"/>
    <m/>
    <n v="5.4"/>
    <n v="4.9000000000000004"/>
    <n v="4.7"/>
    <n v="5.0000000000000009"/>
    <n v="7.0000000000000009"/>
    <n v="4"/>
    <n v="4.1000000000000005"/>
    <n v="2.4"/>
    <n v="3.9000000000000004"/>
    <n v="5.9"/>
    <n v="3.9000000000000004"/>
    <n v="3.9000000000000004"/>
  </r>
  <r>
    <x v="170"/>
    <s v="ATH SG40 PO 25:PA:H4:H:1200"/>
    <s v="Packaged Product"/>
    <s v="J000 - ATH"/>
    <s v="SPC0922 - ATH Flour"/>
    <s v="AC03 - ATH Flour Fine"/>
    <s v="ATH SG40 PO"/>
    <x v="9"/>
    <s v="300020986"/>
    <n v="0.83333333333333337"/>
    <m/>
    <n v="54"/>
    <n v="49"/>
    <n v="47"/>
    <n v="50"/>
    <n v="70"/>
    <n v="40"/>
    <n v="41"/>
    <n v="24"/>
    <n v="39"/>
    <n v="59"/>
    <n v="39"/>
    <n v="39"/>
  </r>
  <r>
    <x v="170"/>
    <s v="ATH SG40 PO 25:PA:H4:H:1200"/>
    <s v="Packaged Product"/>
    <s v="J000 - ATH"/>
    <s v="SPC0922 - ATH Flour"/>
    <s v="AC03 - ATH Flour Fine"/>
    <s v="ATH SG40 PO"/>
    <x v="9"/>
    <s v="300020992"/>
    <n v="40"/>
    <m/>
    <n v="2592"/>
    <n v="2352"/>
    <n v="2256"/>
    <n v="2400"/>
    <n v="3360"/>
    <n v="1920"/>
    <n v="1967.9999999999998"/>
    <n v="1152"/>
    <n v="1872"/>
    <n v="2832"/>
    <n v="1872"/>
    <n v="1872"/>
  </r>
  <r>
    <x v="170"/>
    <s v="ATH SG40 PO 25:PA:H4:H:1200"/>
    <s v="Packaged Product"/>
    <s v="J000 - ATH"/>
    <s v="SPC0922 - ATH Flour"/>
    <s v="AC03 - ATH Flour Fine"/>
    <s v="ATH SG40 PO"/>
    <x v="9"/>
    <s v="600010662"/>
    <n v="1"/>
    <m/>
    <n v="64.8"/>
    <n v="58.8"/>
    <n v="56.4"/>
    <n v="60"/>
    <n v="84"/>
    <n v="48"/>
    <n v="49.199999999999996"/>
    <n v="28.799999999999997"/>
    <n v="46.8"/>
    <n v="70.8"/>
    <n v="46.8"/>
    <n v="46.8"/>
  </r>
  <r>
    <x v="171"/>
    <s v="ATH SG50 PO 850:B4S:H4:NB:850"/>
    <s v="Packaged Product"/>
    <s v="J000 - ATH"/>
    <s v="SPC0922 - ATH Flour"/>
    <s v="AC02 - ATH Flour Medium"/>
    <s v="ATH SG50 PO"/>
    <x v="0"/>
    <n v="48.025000000000006"/>
    <n v="58.121703257289504"/>
    <m/>
    <n v="48.442284303059267"/>
    <n v="42.44401974034254"/>
    <n v="51.244773702432447"/>
    <n v="51.250894679220657"/>
    <n v="49.603304990974067"/>
    <n v="64.925023095920722"/>
    <n v="64.925023095920722"/>
    <n v="64.925023095920722"/>
    <n v="64.925023095920722"/>
    <n v="64.925023095920722"/>
    <n v="64.925023095920722"/>
    <n v="64.925023095920722"/>
  </r>
  <r>
    <x v="171"/>
    <s v="ATH SG50 PO 850:B4S:H4:NB:850"/>
    <s v="Packaged Product"/>
    <s v="J000 - ATH"/>
    <s v="SPC0922 - ATH Flour"/>
    <s v="AC02 - ATH Flour Medium"/>
    <s v="ATH SG50 PO"/>
    <x v="2"/>
    <m/>
    <m/>
    <m/>
    <n v="48.442284303059267"/>
    <n v="42.44401974034254"/>
    <n v="51.244773702432447"/>
    <n v="51.250894679220657"/>
    <n v="49.603304990974067"/>
    <n v="64.925023095920722"/>
    <n v="64.925023095920722"/>
    <n v="64.925023095920722"/>
    <n v="64.925023095920722"/>
    <n v="64.925023095920722"/>
    <n v="64.925023095920722"/>
    <n v="64.925023095920722"/>
  </r>
  <r>
    <x v="171"/>
    <s v="ATH SG50 PO 850:B4S:H4:NB:850"/>
    <s v="Packaged Product"/>
    <s v="J000 - ATH"/>
    <s v="SPC0922 - ATH Flour"/>
    <s v="AC02 - ATH Flour Medium"/>
    <s v="ATH SG50 PO"/>
    <x v="3"/>
    <m/>
    <m/>
    <n v="44.2"/>
    <n v="24.657715696940734"/>
    <n v="24.713695956598194"/>
    <n v="24.468922254165747"/>
    <n v="24.21802757494509"/>
    <n v="24.764722583971022"/>
    <n v="24.439699488050294"/>
    <n v="24.114676392129567"/>
    <n v="24.639653296208849"/>
    <n v="24.314630200288121"/>
    <n v="24.839607104367403"/>
    <n v="24.514584008446676"/>
    <n v="24.189560912525948"/>
  </r>
  <r>
    <x v="171"/>
    <s v="ATH SG50 PO 850:B4S:H4:NB:850"/>
    <s v="Packaged Product"/>
    <s v="J000 - ATH"/>
    <s v="SPC0922 - ATH Flour"/>
    <s v="AC02 - ATH Flour Medium"/>
    <s v="ATH SG50 PO"/>
    <x v="4"/>
    <n v="24"/>
    <n v="0.41292664624362962"/>
    <m/>
    <n v="24"/>
    <n v="24"/>
    <n v="24"/>
    <n v="24"/>
    <n v="24"/>
    <n v="24"/>
    <n v="24"/>
    <n v="24"/>
    <n v="24"/>
    <n v="24"/>
    <n v="24"/>
    <n v="24"/>
  </r>
  <r>
    <x v="171"/>
    <s v="ATH SG50 PO 850:B4S:H4:NB:850"/>
    <s v="Packaged Product"/>
    <s v="J000 - ATH"/>
    <s v="SPC0922 - ATH Flour"/>
    <s v="AC02 - ATH Flour Medium"/>
    <s v="ATH SG50 PO"/>
    <x v="7"/>
    <n v="0.85"/>
    <m/>
    <m/>
    <n v="28.9"/>
    <n v="42.5"/>
    <n v="51"/>
    <n v="51"/>
    <n v="50.15"/>
    <n v="64.599999999999994"/>
    <n v="64.599999999999994"/>
    <n v="65.45"/>
    <n v="64.599999999999994"/>
    <n v="65.45"/>
    <n v="64.599999999999994"/>
    <n v="64.599999999999994"/>
  </r>
  <r>
    <x v="171"/>
    <s v="ATH SG50 PO 850:B4S:H4:NB:850"/>
    <s v="Packaged Product"/>
    <s v="J000 - ATH"/>
    <s v="SPC0922 - ATH Flour"/>
    <s v="AC02 - ATH Flour Medium"/>
    <s v="ATH SG50 PO"/>
    <x v="8"/>
    <s v="PBA19"/>
    <n v="3.5"/>
    <m/>
    <n v="8.2571428571428562"/>
    <n v="12.142857142857142"/>
    <n v="14.571428571428571"/>
    <n v="14.571428571428571"/>
    <n v="14.328571428571427"/>
    <n v="18.457142857142856"/>
    <n v="18.457142857142856"/>
    <n v="18.7"/>
    <n v="18.457142857142856"/>
    <n v="18.7"/>
    <n v="18.457142857142856"/>
    <n v="18.457142857142856"/>
  </r>
  <r>
    <x v="171"/>
    <s v="ATH SG50 PO 850:B4S:H4:NB:850"/>
    <s v="Packaged Product"/>
    <s v="J000 - ATH"/>
    <s v="SPC0922 - ATH Flour"/>
    <s v="AC02 - ATH Flour Medium"/>
    <s v="ATH SG50 PO"/>
    <x v="9"/>
    <s v="300020983"/>
    <n v="1.1764705882352942"/>
    <m/>
    <n v="34"/>
    <n v="50"/>
    <n v="60"/>
    <n v="60"/>
    <n v="59"/>
    <n v="76"/>
    <n v="76"/>
    <n v="77"/>
    <n v="76"/>
    <n v="77"/>
    <n v="76"/>
    <n v="76"/>
  </r>
  <r>
    <x v="171"/>
    <s v="ATH SG50 PO 850:B4S:H4:NB:850"/>
    <s v="Packaged Product"/>
    <s v="J000 - ATH"/>
    <s v="SPC0922 - ATH Flour"/>
    <s v="AC02 - ATH Flour Medium"/>
    <s v="ATH SG50 PO"/>
    <x v="9"/>
    <s v="300021028"/>
    <n v="1.1764705882352942"/>
    <m/>
    <n v="34"/>
    <n v="50"/>
    <n v="60"/>
    <n v="60"/>
    <n v="59"/>
    <n v="76"/>
    <n v="76"/>
    <n v="77"/>
    <n v="76"/>
    <n v="77"/>
    <n v="76"/>
    <n v="76"/>
  </r>
  <r>
    <x v="171"/>
    <s v="ATH SG50 PO 850:B4S:H4:NB:850"/>
    <s v="Packaged Product"/>
    <s v="J000 - ATH"/>
    <s v="SPC0922 - ATH Flour"/>
    <s v="AC02 - ATH Flour Medium"/>
    <s v="ATH SG50 PO"/>
    <x v="9"/>
    <s v="600010663"/>
    <n v="1"/>
    <m/>
    <n v="28.9"/>
    <n v="42.5"/>
    <n v="51"/>
    <n v="51"/>
    <n v="50.15"/>
    <n v="64.599999999999994"/>
    <n v="64.599999999999994"/>
    <n v="65.45"/>
    <n v="64.599999999999994"/>
    <n v="65.45"/>
    <n v="64.599999999999994"/>
    <n v="64.599999999999994"/>
  </r>
  <r>
    <x v="172"/>
    <s v="ATH SG50 PO 1000:B4S:H4:H:1000"/>
    <s v="Packaged Product"/>
    <s v="J000 - ATH"/>
    <s v="SPC0922 - ATH Flour"/>
    <s v="AC02 - ATH Flour Medium"/>
    <s v="ATH SG50 PO"/>
    <x v="0"/>
    <n v="24"/>
    <n v="26.111419332738368"/>
    <m/>
    <n v="23.317957288712208"/>
    <n v="23.255850772101407"/>
    <n v="25.499958864463203"/>
    <n v="25.499958864463203"/>
    <n v="24.677379546254709"/>
    <n v="27.300109375179453"/>
    <n v="27.297188318212832"/>
    <n v="27.299992532900788"/>
    <n v="27.299992532900788"/>
    <n v="27.291579888836921"/>
    <n v="27.299875690622123"/>
    <n v="27.297188318212832"/>
  </r>
  <r>
    <x v="172"/>
    <s v="ATH SG50 PO 1000:B4S:H4:H:1000"/>
    <s v="Packaged Product"/>
    <s v="J000 - ATH"/>
    <s v="SPC0922 - ATH Flour"/>
    <s v="AC02 - ATH Flour Medium"/>
    <s v="ATH SG50 PO"/>
    <x v="2"/>
    <m/>
    <m/>
    <m/>
    <n v="23.317957288712208"/>
    <n v="23.255850772101407"/>
    <n v="25.499958864463203"/>
    <n v="25.499958864463203"/>
    <n v="24.677379546254709"/>
    <n v="27.300109375179453"/>
    <n v="27.297188318212832"/>
    <n v="27.299992532900788"/>
    <n v="27.299992532900788"/>
    <n v="27.291579888836921"/>
    <n v="27.299875690622123"/>
    <n v="27.297188318212832"/>
  </r>
  <r>
    <x v="172"/>
    <s v="ATH SG50 PO 1000:B4S:H4:H:1000"/>
    <s v="Packaged Product"/>
    <s v="J000 - ATH"/>
    <s v="SPC0922 - ATH Flour"/>
    <s v="AC02 - ATH Flour Medium"/>
    <s v="ATH SG50 PO"/>
    <x v="3"/>
    <m/>
    <m/>
    <n v="0"/>
    <n v="24.682042711287792"/>
    <n v="24.426191939186385"/>
    <n v="24.926233074723182"/>
    <n v="24.426274210259979"/>
    <n v="24.74889466400527"/>
    <n v="24.448785288825817"/>
    <n v="24.151596970612985"/>
    <n v="24.851604437712197"/>
    <n v="24.551611904811409"/>
    <n v="24.260032015974488"/>
    <n v="24.960156325352365"/>
    <n v="24.662968007139533"/>
  </r>
  <r>
    <x v="172"/>
    <s v="ATH SG50 PO 1000:B4S:H4:H:1000"/>
    <s v="Packaged Product"/>
    <s v="J000 - ATH"/>
    <s v="SPC0922 - ATH Flour"/>
    <s v="AC02 - ATH Flour Medium"/>
    <s v="ATH SG50 PO"/>
    <x v="4"/>
    <n v="24"/>
    <n v="0.91913808645051009"/>
    <m/>
    <n v="24"/>
    <n v="24"/>
    <n v="24"/>
    <n v="24"/>
    <n v="24"/>
    <n v="24"/>
    <n v="24"/>
    <n v="24"/>
    <n v="24"/>
    <n v="24"/>
    <n v="24"/>
    <n v="24"/>
  </r>
  <r>
    <x v="172"/>
    <s v="ATH SG50 PO 1000:B4S:H4:H:1000"/>
    <s v="Packaged Product"/>
    <s v="J000 - ATH"/>
    <s v="SPC0922 - ATH Flour"/>
    <s v="AC02 - ATH Flour Medium"/>
    <s v="ATH SG50 PO"/>
    <x v="7"/>
    <n v="1"/>
    <m/>
    <m/>
    <n v="48"/>
    <n v="23"/>
    <n v="26"/>
    <n v="25"/>
    <n v="25"/>
    <n v="27"/>
    <n v="27"/>
    <n v="28"/>
    <n v="27"/>
    <n v="27"/>
    <n v="28"/>
    <n v="27"/>
  </r>
  <r>
    <x v="172"/>
    <s v="ATH SG50 PO 1000:B4S:H4:H:1000"/>
    <s v="Packaged Product"/>
    <s v="J000 - ATH"/>
    <s v="SPC0922 - ATH Flour"/>
    <s v="AC02 - ATH Flour Medium"/>
    <s v="ATH SG50 PO"/>
    <x v="8"/>
    <s v="PBA26"/>
    <n v="4"/>
    <m/>
    <n v="12"/>
    <n v="5.75"/>
    <n v="6.5"/>
    <n v="6.25"/>
    <n v="6.25"/>
    <n v="6.75"/>
    <n v="6.75"/>
    <n v="7"/>
    <n v="6.75"/>
    <n v="6.75"/>
    <n v="7"/>
    <n v="6.75"/>
  </r>
  <r>
    <x v="172"/>
    <s v="ATH SG50 PO 1000:B4S:H4:H:1000"/>
    <s v="Packaged Product"/>
    <s v="J000 - ATH"/>
    <s v="SPC0922 - ATH Flour"/>
    <s v="AC02 - ATH Flour Medium"/>
    <s v="ATH SG50 PO"/>
    <x v="9"/>
    <s v="300020979"/>
    <n v="1"/>
    <m/>
    <n v="48"/>
    <n v="23"/>
    <n v="26"/>
    <n v="25"/>
    <n v="25"/>
    <n v="27"/>
    <n v="27"/>
    <n v="28"/>
    <n v="27"/>
    <n v="27"/>
    <n v="28"/>
    <n v="27"/>
  </r>
  <r>
    <x v="172"/>
    <s v="ATH SG50 PO 1000:B4S:H4:H:1000"/>
    <s v="Packaged Product"/>
    <s v="J000 - ATH"/>
    <s v="SPC0922 - ATH Flour"/>
    <s v="AC02 - ATH Flour Medium"/>
    <s v="ATH SG50 PO"/>
    <x v="9"/>
    <s v="300020983"/>
    <n v="1"/>
    <m/>
    <n v="48"/>
    <n v="23"/>
    <n v="26"/>
    <n v="25"/>
    <n v="25"/>
    <n v="27"/>
    <n v="27"/>
    <n v="28"/>
    <n v="27"/>
    <n v="27"/>
    <n v="28"/>
    <n v="27"/>
  </r>
  <r>
    <x v="172"/>
    <s v="ATH SG50 PO 1000:B4S:H4:H:1000"/>
    <s v="Packaged Product"/>
    <s v="J000 - ATH"/>
    <s v="SPC0922 - ATH Flour"/>
    <s v="AC02 - ATH Flour Medium"/>
    <s v="ATH SG50 PO"/>
    <x v="9"/>
    <s v="300020986"/>
    <n v="1"/>
    <m/>
    <n v="48"/>
    <n v="23"/>
    <n v="26"/>
    <n v="25"/>
    <n v="25"/>
    <n v="27"/>
    <n v="27"/>
    <n v="28"/>
    <n v="27"/>
    <n v="27"/>
    <n v="28"/>
    <n v="27"/>
  </r>
  <r>
    <x v="172"/>
    <s v="ATH SG50 PO 1000:B4S:H4:H:1000"/>
    <s v="Packaged Product"/>
    <s v="J000 - ATH"/>
    <s v="SPC0922 - ATH Flour"/>
    <s v="AC02 - ATH Flour Medium"/>
    <s v="ATH SG50 PO"/>
    <x v="9"/>
    <s v="600010663"/>
    <n v="1"/>
    <m/>
    <n v="48"/>
    <n v="23"/>
    <n v="26"/>
    <n v="25"/>
    <n v="25"/>
    <n v="27"/>
    <n v="27"/>
    <n v="28"/>
    <n v="27"/>
    <n v="27"/>
    <n v="28"/>
    <n v="27"/>
  </r>
  <r>
    <x v="173"/>
    <s v="ATH SG7HB PO 1000:B4S:H4:H:1000"/>
    <s v="Packaged Product"/>
    <s v="J000 - ATH"/>
    <s v="SPC0931 - ATH Micronised"/>
    <s v="AC08 - ATH Micronised Fine"/>
    <s v="ATH SG7HB PO"/>
    <x v="0"/>
    <n v="51.416666666666664"/>
    <n v="55.30941875147505"/>
    <m/>
    <n v="66"/>
    <n v="44"/>
    <n v="22"/>
    <n v="22"/>
    <n v="44"/>
    <n v="66.077287899024853"/>
    <n v="66.077287899024853"/>
    <n v="66.077287899024853"/>
    <n v="66.870290330156493"/>
    <n v="66.870290330156493"/>
    <n v="66.870290330156493"/>
    <n v="66.870290330156493"/>
  </r>
  <r>
    <x v="173"/>
    <s v="ATH SG7HB PO 1000:B4S:H4:H:1000"/>
    <s v="Packaged Product"/>
    <s v="J000 - ATH"/>
    <s v="SPC0931 - ATH Micronised"/>
    <s v="AC08 - ATH Micronised Fine"/>
    <s v="ATH SG7HB PO"/>
    <x v="2"/>
    <m/>
    <m/>
    <m/>
    <n v="66"/>
    <n v="44"/>
    <n v="22"/>
    <n v="22"/>
    <n v="44"/>
    <n v="66.077287899024853"/>
    <n v="66.077287899024853"/>
    <n v="66.077287899024853"/>
    <n v="66.870290330156493"/>
    <n v="66.870290330156493"/>
    <n v="66.870290330156493"/>
    <n v="66.870290330156493"/>
  </r>
  <r>
    <x v="173"/>
    <s v="ATH SG7HB PO 1000:B4S:H4:H:1000"/>
    <s v="Packaged Product"/>
    <s v="J000 - ATH"/>
    <s v="SPC0931 - ATH Micronised"/>
    <s v="AC08 - ATH Micronised Fine"/>
    <s v="ATH SG7HB PO"/>
    <x v="3"/>
    <m/>
    <m/>
    <n v="1"/>
    <n v="24"/>
    <n v="24"/>
    <n v="24"/>
    <n v="24"/>
    <n v="24"/>
    <n v="24.922712100975147"/>
    <n v="24.845424201950294"/>
    <n v="24.768136302925441"/>
    <n v="24.897845972768948"/>
    <n v="24.027555642612455"/>
    <n v="24.157265312455962"/>
    <n v="24.286974982299469"/>
  </r>
  <r>
    <x v="173"/>
    <s v="ATH SG7HB PO 1000:B4S:H4:H:1000"/>
    <s v="Packaged Product"/>
    <s v="J000 - ATH"/>
    <s v="SPC0931 - ATH Micronised"/>
    <s v="AC08 - ATH Micronised Fine"/>
    <s v="ATH SG7HB PO"/>
    <x v="4"/>
    <n v="24"/>
    <n v="0.4339224772518504"/>
    <m/>
    <n v="24"/>
    <n v="24"/>
    <n v="24"/>
    <n v="24"/>
    <n v="24"/>
    <n v="24"/>
    <n v="24"/>
    <n v="24"/>
    <n v="24"/>
    <n v="24"/>
    <n v="24"/>
    <n v="24"/>
  </r>
  <r>
    <x v="173"/>
    <s v="ATH SG7HB PO 1000:B4S:H4:H:1000"/>
    <s v="Packaged Product"/>
    <s v="J000 - ATH"/>
    <s v="SPC0931 - ATH Micronised"/>
    <s v="AC08 - ATH Micronised Fine"/>
    <s v="ATH SG7HB PO"/>
    <x v="7"/>
    <n v="1"/>
    <m/>
    <m/>
    <n v="89"/>
    <n v="44"/>
    <n v="22"/>
    <n v="22"/>
    <n v="44"/>
    <n v="67"/>
    <n v="66"/>
    <n v="66"/>
    <n v="67"/>
    <n v="66"/>
    <n v="67"/>
    <n v="67"/>
  </r>
  <r>
    <x v="173"/>
    <s v="ATH SG7HB PO 1000:B4S:H4:H:1000"/>
    <s v="Packaged Product"/>
    <s v="J000 - ATH"/>
    <s v="SPC0931 - ATH Micronised"/>
    <s v="AC08 - ATH Micronised Fine"/>
    <s v="ATH SG7HB PO"/>
    <x v="8"/>
    <s v="PBA20"/>
    <n v="2.5"/>
    <m/>
    <n v="35.6"/>
    <n v="17.600000000000001"/>
    <n v="8.8000000000000007"/>
    <n v="8.8000000000000007"/>
    <n v="17.600000000000001"/>
    <n v="26.8"/>
    <n v="26.4"/>
    <n v="26.4"/>
    <n v="26.8"/>
    <n v="26.4"/>
    <n v="26.8"/>
    <n v="26.8"/>
  </r>
  <r>
    <x v="173"/>
    <s v="ATH SG7HB PO 1000:B4S:H4:H:1000"/>
    <s v="Packaged Product"/>
    <s v="J000 - ATH"/>
    <s v="SPC0931 - ATH Micronised"/>
    <s v="AC08 - ATH Micronised Fine"/>
    <s v="ATH SG7HB PO"/>
    <x v="9"/>
    <s v="300020946"/>
    <n v="1"/>
    <m/>
    <n v="89"/>
    <n v="44"/>
    <n v="22"/>
    <n v="22"/>
    <n v="44"/>
    <n v="67"/>
    <n v="66"/>
    <n v="66"/>
    <n v="67"/>
    <n v="66"/>
    <n v="67"/>
    <n v="67"/>
  </r>
  <r>
    <x v="173"/>
    <s v="ATH SG7HB PO 1000:B4S:H4:H:1000"/>
    <s v="Packaged Product"/>
    <s v="J000 - ATH"/>
    <s v="SPC0931 - ATH Micronised"/>
    <s v="AC08 - ATH Micronised Fine"/>
    <s v="ATH SG7HB PO"/>
    <x v="9"/>
    <s v="300020986"/>
    <n v="1"/>
    <m/>
    <n v="89"/>
    <n v="44"/>
    <n v="22"/>
    <n v="22"/>
    <n v="44"/>
    <n v="67"/>
    <n v="66"/>
    <n v="66"/>
    <n v="67"/>
    <n v="66"/>
    <n v="67"/>
    <n v="67"/>
  </r>
  <r>
    <x v="173"/>
    <s v="ATH SG7HB PO 1000:B4S:H4:H:1000"/>
    <s v="Packaged Product"/>
    <s v="J000 - ATH"/>
    <s v="SPC0931 - ATH Micronised"/>
    <s v="AC08 - ATH Micronised Fine"/>
    <s v="ATH SG7HB PO"/>
    <x v="9"/>
    <s v="300021082"/>
    <n v="1"/>
    <m/>
    <n v="89"/>
    <n v="44"/>
    <n v="22"/>
    <n v="22"/>
    <n v="44"/>
    <n v="67"/>
    <n v="66"/>
    <n v="66"/>
    <n v="67"/>
    <n v="66"/>
    <n v="67"/>
    <n v="67"/>
  </r>
  <r>
    <x v="173"/>
    <s v="ATH SG7HB PO 1000:B4S:H4:H:1000"/>
    <s v="Packaged Product"/>
    <s v="J000 - ATH"/>
    <s v="SPC0931 - ATH Micronised"/>
    <s v="AC08 - ATH Micronised Fine"/>
    <s v="ATH SG7HB PO"/>
    <x v="9"/>
    <s v="600004717"/>
    <n v="1"/>
    <m/>
    <n v="89"/>
    <n v="44"/>
    <n v="22"/>
    <n v="22"/>
    <n v="44"/>
    <n v="67"/>
    <n v="66"/>
    <n v="66"/>
    <n v="67"/>
    <n v="66"/>
    <n v="67"/>
    <n v="67"/>
  </r>
  <r>
    <x v="174"/>
    <s v="ATH SG30 LV PO 20:PA:H4:H:960"/>
    <s v="Packaged Product"/>
    <s v="J000 - ATH"/>
    <s v="SPC0922 - ATH Flour"/>
    <s v="AC06 - ATH Flour Fine Low Viscosity"/>
    <s v="ATH SG30 LV PO"/>
    <x v="0"/>
    <n v="17.039999999999996"/>
    <n v="30.306555884123942"/>
    <m/>
    <n v="39.610784082733531"/>
    <n v="38.431316739953608"/>
    <n v="25.991473345799207"/>
    <n v="24.575159080974071"/>
    <n v="24.29888671670037"/>
    <n v="27.312171464875277"/>
    <n v="28.9129044092778"/>
    <n v="28.814485556002428"/>
    <n v="32.143229058403442"/>
    <n v="37.11619094145783"/>
    <n v="31.958962632301386"/>
    <n v="24.513106581008351"/>
  </r>
  <r>
    <x v="174"/>
    <s v="ATH SG30 LV PO 20:PA:H4:H:960"/>
    <s v="Packaged Product"/>
    <s v="J000 - ATH"/>
    <s v="SPC0922 - ATH Flour"/>
    <s v="AC06 - ATH Flour Fine Low Viscosity"/>
    <s v="ATH SG30 LV PO"/>
    <x v="2"/>
    <m/>
    <m/>
    <m/>
    <n v="39.610784082733531"/>
    <n v="38.431316739953608"/>
    <n v="25.991473345799207"/>
    <n v="24.575159080974071"/>
    <n v="24.29888671670037"/>
    <n v="27.312171464875277"/>
    <n v="28.9129044092778"/>
    <n v="28.814485556002428"/>
    <n v="32.143229058403442"/>
    <n v="37.11619094145783"/>
    <n v="31.958962632301386"/>
    <n v="24.513106581008351"/>
  </r>
  <r>
    <x v="174"/>
    <s v="ATH SG30 LV PO 20:PA:H4:H:960"/>
    <s v="Packaged Product"/>
    <s v="J000 - ATH"/>
    <s v="SPC0922 - ATH Flour"/>
    <s v="AC06 - ATH Flour Fine Low Viscosity"/>
    <s v="ATH SG30 LV PO"/>
    <x v="3"/>
    <m/>
    <m/>
    <n v="57.6"/>
    <n v="24.709215917266469"/>
    <n v="24.67789917731286"/>
    <n v="24.606425831513651"/>
    <n v="24.031266750539579"/>
    <n v="24.692380033839211"/>
    <n v="24.260208568963932"/>
    <n v="24.147304159686129"/>
    <n v="24.132818603683699"/>
    <n v="24.629589545280258"/>
    <n v="24.953398603822425"/>
    <n v="24.674435971521039"/>
    <n v="24.161329390512687"/>
  </r>
  <r>
    <x v="174"/>
    <s v="ATH SG30 LV PO 20:PA:H4:H:960"/>
    <s v="Packaged Product"/>
    <s v="J000 - ATH"/>
    <s v="SPC0922 - ATH Flour"/>
    <s v="AC06 - ATH Flour Fine Low Viscosity"/>
    <s v="ATH SG30 LV PO"/>
    <x v="4"/>
    <n v="24"/>
    <n v="0.79190786613177566"/>
    <m/>
    <n v="24"/>
    <n v="24"/>
    <n v="24"/>
    <n v="24"/>
    <n v="24"/>
    <n v="24"/>
    <n v="24"/>
    <n v="24"/>
    <n v="24"/>
    <n v="24"/>
    <n v="24"/>
    <n v="24"/>
  </r>
  <r>
    <x v="174"/>
    <s v="ATH SG30 LV PO 20:PA:H4:H:960"/>
    <s v="Packaged Product"/>
    <s v="J000 - ATH"/>
    <s v="SPC0922 - ATH Flour"/>
    <s v="AC06 - ATH Flour Fine Low Viscosity"/>
    <s v="ATH SG30 LV PO"/>
    <x v="7"/>
    <n v="0.96"/>
    <m/>
    <m/>
    <n v="6.72"/>
    <n v="38.4"/>
    <n v="25.919999999999998"/>
    <n v="24"/>
    <n v="24.96"/>
    <n v="26.88"/>
    <n v="28.799999999999997"/>
    <n v="28.799999999999997"/>
    <n v="32.64"/>
    <n v="37.44"/>
    <n v="31.68"/>
    <n v="24"/>
  </r>
  <r>
    <x v="174"/>
    <s v="ATH SG30 LV PO 20:PA:H4:H:960"/>
    <s v="Packaged Product"/>
    <s v="J000 - ATH"/>
    <s v="SPC0922 - ATH Flour"/>
    <s v="AC06 - ATH Flour Fine Low Viscosity"/>
    <s v="ATH SG30 LV PO"/>
    <x v="8"/>
    <s v="PBA07"/>
    <n v="4"/>
    <m/>
    <n v="1.68"/>
    <n v="9.6"/>
    <n v="6.4799999999999995"/>
    <n v="6"/>
    <n v="6.24"/>
    <n v="6.72"/>
    <n v="7.1999999999999993"/>
    <n v="7.1999999999999993"/>
    <n v="8.16"/>
    <n v="9.36"/>
    <n v="7.92"/>
    <n v="6"/>
  </r>
  <r>
    <x v="174"/>
    <s v="ATH SG30 LV PO 20:PA:H4:H:960"/>
    <s v="Packaged Product"/>
    <s v="J000 - ATH"/>
    <s v="SPC0922 - ATH Flour"/>
    <s v="AC06 - ATH Flour Fine Low Viscosity"/>
    <s v="ATH SG30 LV PO"/>
    <x v="9"/>
    <s v="300020983"/>
    <n v="1.0416666666666667"/>
    <m/>
    <n v="7"/>
    <n v="40"/>
    <n v="27"/>
    <n v="25"/>
    <n v="26.000000000000004"/>
    <n v="28"/>
    <n v="30"/>
    <n v="30"/>
    <n v="34"/>
    <n v="39"/>
    <n v="33"/>
    <n v="25"/>
  </r>
  <r>
    <x v="174"/>
    <s v="ATH SG30 LV PO 20:PA:H4:H:960"/>
    <s v="Packaged Product"/>
    <s v="J000 - ATH"/>
    <s v="SPC0922 - ATH Flour"/>
    <s v="AC06 - ATH Flour Fine Low Viscosity"/>
    <s v="ATH SG30 LV PO"/>
    <x v="9"/>
    <s v="300020985"/>
    <n v="0.10833333333333334"/>
    <m/>
    <n v="0.72799999999999998"/>
    <n v="4.16"/>
    <n v="2.8079999999999998"/>
    <n v="2.6"/>
    <n v="2.7040000000000002"/>
    <n v="2.9119999999999999"/>
    <n v="3.1199999999999997"/>
    <n v="3.1199999999999997"/>
    <n v="3.536"/>
    <n v="4.056"/>
    <n v="3.4319999999999999"/>
    <n v="2.6"/>
  </r>
  <r>
    <x v="174"/>
    <s v="ATH SG30 LV PO 20:PA:H4:H:960"/>
    <s v="Packaged Product"/>
    <s v="J000 - ATH"/>
    <s v="SPC0922 - ATH Flour"/>
    <s v="AC06 - ATH Flour Fine Low Viscosity"/>
    <s v="ATH SG30 LV PO"/>
    <x v="9"/>
    <s v="300020986"/>
    <n v="1.0854166666666667"/>
    <m/>
    <n v="7.2939999999999996"/>
    <n v="41.68"/>
    <n v="28.134"/>
    <n v="26.05"/>
    <n v="27.092000000000002"/>
    <n v="29.175999999999998"/>
    <n v="31.259999999999998"/>
    <n v="31.259999999999998"/>
    <n v="35.428000000000004"/>
    <n v="40.637999999999998"/>
    <n v="34.386000000000003"/>
    <n v="26.05"/>
  </r>
  <r>
    <x v="174"/>
    <s v="ATH SG30 LV PO 20:PA:H4:H:960"/>
    <s v="Packaged Product"/>
    <s v="J000 - ATH"/>
    <s v="SPC0922 - ATH Flour"/>
    <s v="AC06 - ATH Flour Fine Low Viscosity"/>
    <s v="ATH SG30 LV PO"/>
    <x v="9"/>
    <s v="300020992"/>
    <n v="50"/>
    <m/>
    <n v="336"/>
    <n v="1920"/>
    <n v="1296"/>
    <n v="1200"/>
    <n v="1248"/>
    <n v="1344"/>
    <n v="1439.9999999999998"/>
    <n v="1439.9999999999998"/>
    <n v="1632"/>
    <n v="1872"/>
    <n v="1584"/>
    <n v="1200"/>
  </r>
  <r>
    <x v="174"/>
    <s v="ATH SG30 LV PO 20:PA:H4:H:960"/>
    <s v="Packaged Product"/>
    <s v="J000 - ATH"/>
    <s v="SPC0922 - ATH Flour"/>
    <s v="AC06 - ATH Flour Fine Low Viscosity"/>
    <s v="ATH SG30 LV PO"/>
    <x v="9"/>
    <s v="600010606"/>
    <n v="1"/>
    <m/>
    <n v="6.72"/>
    <n v="38.4"/>
    <n v="25.919999999999998"/>
    <n v="24"/>
    <n v="24.96"/>
    <n v="26.88"/>
    <n v="28.799999999999997"/>
    <n v="28.799999999999997"/>
    <n v="32.64"/>
    <n v="37.44"/>
    <n v="31.68"/>
    <n v="24"/>
  </r>
  <r>
    <x v="175"/>
    <s v="Composite DF2A PO"/>
    <s v="Bulk Product"/>
    <s v="W003 - Mineral Composite"/>
    <s v="SPC0543 - Calcium Mineral Mixture"/>
    <s v="BQ50 - Calcium Mineral Mixture"/>
    <s v="Calcium Mixture 2 PO"/>
    <x v="0"/>
    <n v="586.47333333333336"/>
    <n v="852.98455120240931"/>
    <m/>
    <n v="582.32259922978415"/>
    <n v="719.48248332754133"/>
    <n v="535.13338787340149"/>
    <n v="551.7262379109028"/>
    <n v="745.92487031208032"/>
    <n v="952.95711189527685"/>
    <n v="952.95711189527685"/>
    <n v="952.95711189527651"/>
    <n v="1060.588425022343"/>
    <n v="1060.588425022343"/>
    <n v="1060.588425022343"/>
    <n v="1060.588425022343"/>
  </r>
  <r>
    <x v="175"/>
    <s v="Composite DF2A PO"/>
    <s v="Bulk Product"/>
    <s v="W003 - Mineral Composite"/>
    <s v="SPC0543 - Calcium Mineral Mixture"/>
    <s v="BQ50 - Calcium Mineral Mixture"/>
    <s v="Calcium Mixture 2 PO"/>
    <x v="2"/>
    <m/>
    <m/>
    <m/>
    <n v="582.32259922978415"/>
    <n v="719.48248332754133"/>
    <n v="535.13338787340149"/>
    <n v="551.7262379109028"/>
    <n v="745.92487031208032"/>
    <n v="952.95711189527685"/>
    <n v="952.95711189527685"/>
    <n v="952.95711189527651"/>
    <n v="1060.588425022343"/>
    <n v="1060.588425022343"/>
    <n v="1060.588425022343"/>
    <n v="1060.588425022343"/>
  </r>
  <r>
    <x v="175"/>
    <s v="Composite DF2A PO"/>
    <s v="Bulk Product"/>
    <s v="W003 - Mineral Composite"/>
    <s v="SPC0543 - Calcium Mineral Mixture"/>
    <s v="BQ50 - Calcium Mineral Mixture"/>
    <s v="Calcium Mixture 2 PO"/>
    <x v="3"/>
    <m/>
    <m/>
    <n v="486.81"/>
    <n v="207.48740077021586"/>
    <n v="208.00491744267453"/>
    <n v="207.87152956927304"/>
    <n v="208.14529165837024"/>
    <n v="208.22042134628987"/>
    <n v="208.26330945101301"/>
    <n v="208.30619755573616"/>
    <n v="207.34908566045965"/>
    <n v="207.76066063811663"/>
    <n v="208.17223561577362"/>
    <n v="207.5838105934306"/>
    <n v="207.99538557108758"/>
  </r>
  <r>
    <x v="175"/>
    <s v="Composite DF2A PO"/>
    <s v="Bulk Product"/>
    <s v="W003 - Mineral Composite"/>
    <s v="SPC0543 - Calcium Mineral Mixture"/>
    <s v="BQ50 - Calcium Mineral Mixture"/>
    <s v="Calcium Mixture 2 PO"/>
    <x v="4"/>
    <n v="207.33642974884188"/>
    <n v="0.24307172909118949"/>
    <m/>
    <n v="207.33642974884188"/>
    <n v="207.33642974884188"/>
    <n v="207.33642974884188"/>
    <n v="207.33642974884188"/>
    <n v="207.33642974884188"/>
    <n v="207.33642974884188"/>
    <n v="207.33642974884188"/>
    <n v="207.33642974884188"/>
    <n v="207.33642974884188"/>
    <n v="207.33642974884188"/>
    <n v="207.33642974884188"/>
    <n v="207.33642974884188"/>
  </r>
  <r>
    <x v="175"/>
    <s v="Composite DF2A PO"/>
    <s v="Bulk Product"/>
    <s v="W003 - Mineral Composite"/>
    <s v="SPC0543 - Calcium Mineral Mixture"/>
    <s v="BQ50 - Calcium Mineral Mixture"/>
    <s v="Calcium Mixture 2 PO"/>
    <x v="7"/>
    <n v="1"/>
    <m/>
    <m/>
    <n v="303"/>
    <n v="720"/>
    <n v="535"/>
    <n v="552"/>
    <n v="746"/>
    <n v="953"/>
    <n v="953"/>
    <n v="952"/>
    <n v="1061"/>
    <n v="1061"/>
    <n v="1060"/>
    <n v="1061"/>
  </r>
  <r>
    <x v="175"/>
    <s v="Composite DF2A PO"/>
    <s v="Bulk Product"/>
    <s v="W003 - Mineral Composite"/>
    <s v="SPC0543 - Calcium Mineral Mixture"/>
    <s v="BQ50 - Calcium Mineral Mixture"/>
    <s v="Calcium Mixture 2 PO"/>
    <x v="8"/>
    <s v="PPM14"/>
    <n v="22"/>
    <m/>
    <n v="13.772727272727273"/>
    <n v="32.727272727272727"/>
    <n v="24.318181818181817"/>
    <n v="25.09090909090909"/>
    <n v="33.909090909090907"/>
    <n v="43.31818181818182"/>
    <n v="43.31818181818182"/>
    <n v="43.272727272727273"/>
    <n v="48.227272727272727"/>
    <n v="48.227272727272727"/>
    <n v="48.18181818181818"/>
    <n v="48.227272727272727"/>
  </r>
  <r>
    <x v="175"/>
    <s v="Composite DF2A PO"/>
    <s v="Bulk Product"/>
    <s v="W003 - Mineral Composite"/>
    <s v="SPC0543 - Calcium Mineral Mixture"/>
    <s v="BQ50 - Calcium Mineral Mixture"/>
    <s v="Calcium Mixture 2 PO"/>
    <x v="9"/>
    <s v="150000486"/>
    <n v="0.15"/>
    <m/>
    <n v="45.449999999999996"/>
    <n v="108"/>
    <n v="80.25"/>
    <n v="82.8"/>
    <n v="111.89999999999999"/>
    <n v="142.94999999999999"/>
    <n v="142.94999999999999"/>
    <n v="142.79999999999998"/>
    <n v="159.15"/>
    <n v="159.15"/>
    <n v="159"/>
    <n v="159.15"/>
  </r>
  <r>
    <x v="175"/>
    <s v="Composite DF2A PO"/>
    <s v="Bulk Product"/>
    <s v="W003 - Mineral Composite"/>
    <s v="SPC0543 - Calcium Mineral Mixture"/>
    <s v="BQ50 - Calcium Mineral Mixture"/>
    <s v="Calcium Mixture 2 PO"/>
    <x v="9"/>
    <s v="500000934"/>
    <n v="0.1"/>
    <m/>
    <n v="30.3"/>
    <n v="72"/>
    <n v="53.5"/>
    <n v="55.2"/>
    <n v="74.600000000000009"/>
    <n v="95.300000000000011"/>
    <n v="95.300000000000011"/>
    <n v="95.2"/>
    <n v="106.10000000000001"/>
    <n v="106.10000000000001"/>
    <n v="106"/>
    <n v="106.10000000000001"/>
  </r>
  <r>
    <x v="175"/>
    <s v="Composite DF2A PO"/>
    <s v="Bulk Product"/>
    <s v="W003 - Mineral Composite"/>
    <s v="SPC0543 - Calcium Mineral Mixture"/>
    <s v="BQ50 - Calcium Mineral Mixture"/>
    <s v="Calcium Mixture 2 PO"/>
    <x v="9"/>
    <s v="500000935"/>
    <n v="0.25"/>
    <m/>
    <n v="75.75"/>
    <n v="180"/>
    <n v="133.75"/>
    <n v="138"/>
    <n v="186.5"/>
    <n v="238.25"/>
    <n v="238.25"/>
    <n v="238"/>
    <n v="265.25"/>
    <n v="265.25"/>
    <n v="265"/>
    <n v="265.25"/>
  </r>
  <r>
    <x v="175"/>
    <s v="Composite DF2A PO"/>
    <s v="Bulk Product"/>
    <s v="W003 - Mineral Composite"/>
    <s v="SPC0543 - Calcium Mineral Mixture"/>
    <s v="BQ50 - Calcium Mineral Mixture"/>
    <s v="Calcium Mixture 2 PO"/>
    <x v="9"/>
    <s v="600005114"/>
    <n v="0.1"/>
    <m/>
    <n v="30.3"/>
    <n v="72"/>
    <n v="53.5"/>
    <n v="55.2"/>
    <n v="74.600000000000009"/>
    <n v="95.300000000000011"/>
    <n v="95.300000000000011"/>
    <n v="95.2"/>
    <n v="106.10000000000001"/>
    <n v="106.10000000000001"/>
    <n v="106"/>
    <n v="106.10000000000001"/>
  </r>
  <r>
    <x v="175"/>
    <s v="Composite DF2A PO"/>
    <s v="Bulk Product"/>
    <s v="W003 - Mineral Composite"/>
    <s v="SPC0543 - Calcium Mineral Mixture"/>
    <s v="BQ50 - Calcium Mineral Mixture"/>
    <s v="Calcium Mixture 2 PO"/>
    <x v="9"/>
    <s v="600011112"/>
    <n v="0.4"/>
    <m/>
    <n v="121.2"/>
    <n v="288"/>
    <n v="214"/>
    <n v="220.8"/>
    <n v="298.40000000000003"/>
    <n v="381.20000000000005"/>
    <n v="381.20000000000005"/>
    <n v="380.8"/>
    <n v="424.40000000000003"/>
    <n v="424.40000000000003"/>
    <n v="424"/>
    <n v="424.40000000000003"/>
  </r>
  <r>
    <x v="176"/>
    <s v="Composite DF2W PO"/>
    <s v="Bulk Product"/>
    <s v="W003 - Mineral Composite"/>
    <s v="SPC0543 - Calcium Mineral Mixture"/>
    <s v="BQ50 - Calcium Mineral Mixture"/>
    <s v="Calcium Mixture 2W PO"/>
    <x v="0"/>
    <n v="1235.1549999999997"/>
    <n v="1502.6220923742521"/>
    <m/>
    <n v="1242.9564710632119"/>
    <n v="1559.3130269167193"/>
    <n v="1219.9877190619404"/>
    <n v="1257.2228419649953"/>
    <n v="1697.7991220886543"/>
    <n v="1831.6691066569356"/>
    <n v="1612.9064023327905"/>
    <n v="1434.5019917858683"/>
    <n v="1414.1593691094322"/>
    <n v="1541.8815067398962"/>
    <n v="1801.7914615500267"/>
    <n v="1417.276089220559"/>
  </r>
  <r>
    <x v="176"/>
    <s v="Composite DF2W PO"/>
    <s v="Bulk Product"/>
    <s v="W003 - Mineral Composite"/>
    <s v="SPC0543 - Calcium Mineral Mixture"/>
    <s v="BQ50 - Calcium Mineral Mixture"/>
    <s v="Calcium Mixture 2W PO"/>
    <x v="2"/>
    <m/>
    <m/>
    <m/>
    <n v="1242.9564710632119"/>
    <n v="1559.3130269167193"/>
    <n v="1219.9877190619404"/>
    <n v="1257.2228419649953"/>
    <n v="1697.7991220886543"/>
    <n v="1831.6691066569356"/>
    <n v="1612.9064023327905"/>
    <n v="1434.5019917858683"/>
    <n v="1414.1593691094322"/>
    <n v="1541.8815067398962"/>
    <n v="1801.7914615500267"/>
    <n v="1417.276089220559"/>
  </r>
  <r>
    <x v="176"/>
    <s v="Composite DF2W PO"/>
    <s v="Bulk Product"/>
    <s v="W003 - Mineral Composite"/>
    <s v="SPC0543 - Calcium Mineral Mixture"/>
    <s v="BQ50 - Calcium Mineral Mixture"/>
    <s v="Calcium Mixture 2W PO"/>
    <x v="3"/>
    <m/>
    <m/>
    <n v="253.77"/>
    <n v="312.81352893678809"/>
    <n v="312.50050202006878"/>
    <n v="312.51278295812835"/>
    <n v="312.28994099313309"/>
    <n v="312.49081890447883"/>
    <n v="312.82171224754325"/>
    <n v="312.9153099147527"/>
    <n v="312.41331812888438"/>
    <n v="312.25394901945219"/>
    <n v="312.37244227955603"/>
    <n v="312.5809807295293"/>
    <n v="312.30489150897029"/>
  </r>
  <r>
    <x v="176"/>
    <s v="Composite DF2W PO"/>
    <s v="Bulk Product"/>
    <s v="W003 - Mineral Composite"/>
    <s v="SPC0543 - Calcium Mineral Mixture"/>
    <s v="BQ50 - Calcium Mineral Mixture"/>
    <s v="Calcium Mixture 2W PO"/>
    <x v="4"/>
    <n v="312.17964792521695"/>
    <n v="0.20775659396299068"/>
    <m/>
    <n v="312.17964792521695"/>
    <n v="312.17964792521695"/>
    <n v="312.17964792521695"/>
    <n v="312.17964792521695"/>
    <n v="312.17964792521695"/>
    <n v="312.17964792521695"/>
    <n v="312.17964792521695"/>
    <n v="312.17964792521695"/>
    <n v="312.17964792521695"/>
    <n v="312.17964792521695"/>
    <n v="312.17964792521695"/>
    <n v="312.17964792521695"/>
  </r>
  <r>
    <x v="176"/>
    <s v="Composite DF2W PO"/>
    <s v="Bulk Product"/>
    <s v="W003 - Mineral Composite"/>
    <s v="SPC0543 - Calcium Mineral Mixture"/>
    <s v="BQ50 - Calcium Mineral Mixture"/>
    <s v="Calcium Mixture 2W PO"/>
    <x v="7"/>
    <n v="1"/>
    <m/>
    <m/>
    <n v="1302"/>
    <n v="1559"/>
    <n v="1220"/>
    <n v="1257"/>
    <n v="1698"/>
    <n v="1832"/>
    <n v="1613"/>
    <n v="1434"/>
    <n v="1414"/>
    <n v="1542"/>
    <n v="1802"/>
    <n v="1417"/>
  </r>
  <r>
    <x v="176"/>
    <s v="Composite DF2W PO"/>
    <s v="Bulk Product"/>
    <s v="W003 - Mineral Composite"/>
    <s v="SPC0543 - Calcium Mineral Mixture"/>
    <s v="BQ50 - Calcium Mineral Mixture"/>
    <s v="Calcium Mixture 2W PO"/>
    <x v="8"/>
    <s v="PPM14"/>
    <n v="22"/>
    <m/>
    <n v="59.18181818181818"/>
    <n v="70.86363636363636"/>
    <n v="55.454545454545453"/>
    <n v="57.136363636363633"/>
    <n v="77.181818181818187"/>
    <n v="83.272727272727266"/>
    <n v="73.318181818181813"/>
    <n v="65.181818181818187"/>
    <n v="64.272727272727266"/>
    <n v="70.090909090909093"/>
    <n v="81.909090909090907"/>
    <n v="64.409090909090907"/>
  </r>
  <r>
    <x v="176"/>
    <s v="Composite DF2W PO"/>
    <s v="Bulk Product"/>
    <s v="W003 - Mineral Composite"/>
    <s v="SPC0543 - Calcium Mineral Mixture"/>
    <s v="BQ50 - Calcium Mineral Mixture"/>
    <s v="Calcium Mixture 2W PO"/>
    <x v="9"/>
    <s v="150000486"/>
    <n v="0.15"/>
    <m/>
    <n v="195.29999999999998"/>
    <n v="233.85"/>
    <n v="183"/>
    <n v="188.54999999999998"/>
    <n v="254.7"/>
    <n v="274.8"/>
    <n v="241.95"/>
    <n v="215.1"/>
    <n v="212.1"/>
    <n v="231.29999999999998"/>
    <n v="270.3"/>
    <n v="212.54999999999998"/>
  </r>
  <r>
    <x v="176"/>
    <s v="Composite DF2W PO"/>
    <s v="Bulk Product"/>
    <s v="W003 - Mineral Composite"/>
    <s v="SPC0543 - Calcium Mineral Mixture"/>
    <s v="BQ50 - Calcium Mineral Mixture"/>
    <s v="Calcium Mixture 2W PO"/>
    <x v="9"/>
    <s v="500000935"/>
    <n v="0.3"/>
    <m/>
    <n v="390.59999999999997"/>
    <n v="467.7"/>
    <n v="366"/>
    <n v="377.09999999999997"/>
    <n v="509.4"/>
    <n v="549.6"/>
    <n v="483.9"/>
    <n v="430.2"/>
    <n v="424.2"/>
    <n v="462.59999999999997"/>
    <n v="540.6"/>
    <n v="425.09999999999997"/>
  </r>
  <r>
    <x v="176"/>
    <s v="Composite DF2W PO"/>
    <s v="Bulk Product"/>
    <s v="W003 - Mineral Composite"/>
    <s v="SPC0543 - Calcium Mineral Mixture"/>
    <s v="BQ50 - Calcium Mineral Mixture"/>
    <s v="Calcium Mixture 2W PO"/>
    <x v="9"/>
    <s v="600005114"/>
    <n v="0.15"/>
    <m/>
    <n v="195.29999999999998"/>
    <n v="233.85"/>
    <n v="183"/>
    <n v="188.54999999999998"/>
    <n v="254.7"/>
    <n v="274.8"/>
    <n v="241.95"/>
    <n v="215.1"/>
    <n v="212.1"/>
    <n v="231.29999999999998"/>
    <n v="270.3"/>
    <n v="212.54999999999998"/>
  </r>
  <r>
    <x v="176"/>
    <s v="Composite DF2W PO"/>
    <s v="Bulk Product"/>
    <s v="W003 - Mineral Composite"/>
    <s v="SPC0543 - Calcium Mineral Mixture"/>
    <s v="BQ50 - Calcium Mineral Mixture"/>
    <s v="Calcium Mixture 2W PO"/>
    <x v="9"/>
    <s v="600005133"/>
    <n v="0.4"/>
    <m/>
    <n v="520.80000000000007"/>
    <n v="623.6"/>
    <n v="488"/>
    <n v="502.8"/>
    <n v="679.2"/>
    <n v="732.80000000000007"/>
    <n v="645.20000000000005"/>
    <n v="573.6"/>
    <n v="565.6"/>
    <n v="616.80000000000007"/>
    <n v="720.80000000000007"/>
    <n v="566.80000000000007"/>
  </r>
  <r>
    <x v="177"/>
    <s v="ATH SG55LV PO"/>
    <s v="Bulk Product"/>
    <s v="J000 - ATH"/>
    <s v="SPC0922 - ATH Flour"/>
    <s v="AC02 - ATH Flour Medium"/>
    <s v="ATH  SG55 LV PO"/>
    <x v="0"/>
    <n v="299.29666666666668"/>
    <n v="209.14178453573427"/>
    <m/>
    <n v="275"/>
    <n v="275"/>
    <n v="225"/>
    <n v="225"/>
    <n v="275"/>
    <n v="275"/>
    <n v="275"/>
    <n v="275"/>
    <n v="102.42535360720268"/>
    <n v="102.42535360720268"/>
    <n v="102.42535360720268"/>
    <n v="102.42535360720268"/>
  </r>
  <r>
    <x v="177"/>
    <s v="ATH SG55LV PO"/>
    <s v="Bulk Product"/>
    <s v="J000 - ATH"/>
    <s v="SPC0922 - ATH Flour"/>
    <s v="AC02 - ATH Flour Medium"/>
    <s v="ATH  SG55 LV PO"/>
    <x v="1"/>
    <s v="600008400"/>
    <m/>
    <m/>
    <n v="22"/>
    <n v="23"/>
    <n v="23"/>
    <n v="23"/>
    <n v="23"/>
    <n v="22"/>
    <n v="12"/>
    <n v="12"/>
    <n v="7"/>
    <n v="5"/>
    <n v="7"/>
    <n v="6"/>
  </r>
  <r>
    <x v="177"/>
    <s v="ATH SG55LV PO"/>
    <s v="Bulk Product"/>
    <s v="J000 - ATH"/>
    <s v="SPC0922 - ATH Flour"/>
    <s v="AC02 - ATH Flour Medium"/>
    <s v="ATH  SG55 LV PO"/>
    <x v="1"/>
    <s v="600009121"/>
    <m/>
    <m/>
    <n v="9.6"/>
    <n v="4.8"/>
    <n v="4.8"/>
    <n v="4.8"/>
    <n v="3.5999999999999996"/>
    <n v="4.8"/>
    <n v="4.8"/>
    <n v="4.8"/>
    <n v="21.599999999999998"/>
    <n v="22.8"/>
    <n v="21.599999999999998"/>
    <n v="22.8"/>
  </r>
  <r>
    <x v="177"/>
    <s v="ATH SG55LV PO"/>
    <s v="Bulk Product"/>
    <s v="J000 - ATH"/>
    <s v="SPC0922 - ATH Flour"/>
    <s v="AC02 - ATH Flour Medium"/>
    <s v="ATH  SG55 LV PO"/>
    <x v="2"/>
    <m/>
    <m/>
    <m/>
    <n v="306.60000000000002"/>
    <n v="302.8"/>
    <n v="252.8"/>
    <n v="252.8"/>
    <n v="301.60000000000002"/>
    <n v="301.8"/>
    <n v="291.8"/>
    <n v="291.8"/>
    <n v="131.02535360720267"/>
    <n v="130.22535360720269"/>
    <n v="131.02535360720267"/>
    <n v="131.22535360720269"/>
  </r>
  <r>
    <x v="177"/>
    <s v="ATH SG55LV PO"/>
    <s v="Bulk Product"/>
    <s v="J000 - ATH"/>
    <s v="SPC0922 - ATH Flour"/>
    <s v="AC02 - ATH Flour Medium"/>
    <s v="ATH  SG55 LV PO"/>
    <x v="3"/>
    <m/>
    <m/>
    <n v="64.688999999999993"/>
    <n v="73.08899999999997"/>
    <n v="72.288999999999959"/>
    <n v="72.488999999999947"/>
    <n v="72.688999999999936"/>
    <n v="73.088999999999913"/>
    <n v="72.288999999999902"/>
    <n v="72.488999999999891"/>
    <n v="72.688999999999879"/>
    <n v="72.663646392797204"/>
    <n v="72.438292785594513"/>
    <n v="72.412939178391838"/>
    <n v="73.187585571189146"/>
  </r>
  <r>
    <x v="177"/>
    <s v="ATH SG55LV PO"/>
    <s v="Bulk Product"/>
    <s v="J000 - ATH"/>
    <s v="SPC0922 - ATH Flour"/>
    <s v="AC02 - ATH Flour Medium"/>
    <s v="ATH  SG55 LV PO"/>
    <x v="4"/>
    <n v="72.281047950712903"/>
    <n v="0.30698005351517355"/>
    <m/>
    <n v="72.281047950712903"/>
    <n v="72.281047950712903"/>
    <n v="72.281047950712903"/>
    <n v="72.281047950712903"/>
    <n v="72.281047950712903"/>
    <n v="72.281047950712903"/>
    <n v="72.281047950712903"/>
    <n v="72.281047950712903"/>
    <n v="72.281047950712903"/>
    <n v="72.281047950712903"/>
    <n v="72.281047950712903"/>
    <n v="72.281047950712903"/>
  </r>
  <r>
    <x v="177"/>
    <s v="ATH SG55LV PO"/>
    <s v="Bulk Product"/>
    <s v="J000 - ATH"/>
    <s v="SPC0922 - ATH Flour"/>
    <s v="AC02 - ATH Flour Medium"/>
    <s v="ATH  SG55 LV PO"/>
    <x v="7"/>
    <n v="1"/>
    <m/>
    <m/>
    <n v="315"/>
    <n v="302"/>
    <n v="253"/>
    <n v="253"/>
    <n v="302"/>
    <n v="301"/>
    <n v="292"/>
    <n v="292"/>
    <n v="131"/>
    <n v="130"/>
    <n v="131"/>
    <n v="132"/>
  </r>
  <r>
    <x v="177"/>
    <s v="ATH SG55LV PO"/>
    <s v="Bulk Product"/>
    <s v="J000 - ATH"/>
    <s v="SPC0922 - ATH Flour"/>
    <s v="AC02 - ATH Flour Medium"/>
    <s v="ATH  SG55 LV PO"/>
    <x v="8"/>
    <s v="PML24"/>
    <n v="8"/>
    <m/>
    <n v="39.375"/>
    <n v="37.75"/>
    <n v="31.625"/>
    <n v="31.625"/>
    <n v="37.75"/>
    <n v="37.625"/>
    <n v="36.5"/>
    <n v="36.5"/>
    <n v="16.375"/>
    <n v="16.25"/>
    <n v="16.375"/>
    <n v="16.5"/>
  </r>
  <r>
    <x v="177"/>
    <s v="ATH SG55LV PO"/>
    <s v="Bulk Product"/>
    <s v="J000 - ATH"/>
    <s v="SPC0922 - ATH Flour"/>
    <s v="AC02 - ATH Flour Medium"/>
    <s v="ATH  SG55 LV PO"/>
    <x v="9"/>
    <s v="150000276"/>
    <n v="1.075"/>
    <m/>
    <n v="338.625"/>
    <n v="324.64999999999998"/>
    <n v="271.97499999999997"/>
    <n v="271.97499999999997"/>
    <n v="324.64999999999998"/>
    <n v="323.57499999999999"/>
    <n v="313.89999999999998"/>
    <n v="313.89999999999998"/>
    <n v="140.82499999999999"/>
    <n v="139.75"/>
    <n v="140.82499999999999"/>
    <n v="141.9"/>
  </r>
  <r>
    <x v="178"/>
    <s v="ATH SG40 PO 1000:B4S:H4:H:1000"/>
    <s v="Packaged Product"/>
    <s v="J000 - ATH"/>
    <s v="SPC0922 - ATH Flour"/>
    <s v="AC03 - ATH Flour Fine"/>
    <s v="ATH SG40 PO"/>
    <x v="0"/>
    <n v="59.166666666666664"/>
    <n v="44.004288738714848"/>
    <m/>
    <n v="70.89593349080674"/>
    <n v="72.227228191961018"/>
    <n v="49.970165457273851"/>
    <n v="54.03872387168294"/>
    <n v="75.790287389993267"/>
    <n v="23.385885121951908"/>
    <n v="23.429492401114157"/>
    <n v="23.46951871849269"/>
    <n v="33.711057555325382"/>
    <n v="33.711057555325382"/>
    <n v="33.711057555325382"/>
    <n v="33.711057555325382"/>
  </r>
  <r>
    <x v="178"/>
    <s v="ATH SG40 PO 1000:B4S:H4:H:1000"/>
    <s v="Packaged Product"/>
    <s v="J000 - ATH"/>
    <s v="SPC0922 - ATH Flour"/>
    <s v="AC03 - ATH Flour Fine"/>
    <s v="ATH SG40 PO"/>
    <x v="2"/>
    <m/>
    <m/>
    <m/>
    <n v="70.89593349080674"/>
    <n v="72.227228191961018"/>
    <n v="49.970165457273851"/>
    <n v="54.03872387168294"/>
    <n v="75.790287389993267"/>
    <n v="23.385885121951908"/>
    <n v="23.429492401114157"/>
    <n v="23.46951871849269"/>
    <n v="33.711057555325382"/>
    <n v="33.711057555325382"/>
    <n v="33.711057555325382"/>
    <n v="33.711057555325382"/>
  </r>
  <r>
    <x v="178"/>
    <s v="ATH SG40 PO 1000:B4S:H4:H:1000"/>
    <s v="Packaged Product"/>
    <s v="J000 - ATH"/>
    <s v="SPC0922 - ATH Flour"/>
    <s v="AC03 - ATH Flour Fine"/>
    <s v="ATH SG40 PO"/>
    <x v="3"/>
    <m/>
    <m/>
    <n v="48"/>
    <n v="24.10406650919326"/>
    <n v="24.876838317232242"/>
    <n v="24.906672859958391"/>
    <n v="24.867948988275451"/>
    <n v="24.077661598282184"/>
    <n v="24.691776476330276"/>
    <n v="24.262284075216119"/>
    <n v="24.792765356723429"/>
    <n v="24.081707801398046"/>
    <n v="24.370650246072664"/>
    <n v="24.659592690747282"/>
    <n v="24.948535135421899"/>
  </r>
  <r>
    <x v="178"/>
    <s v="ATH SG40 PO 1000:B4S:H4:H:1000"/>
    <s v="Packaged Product"/>
    <s v="J000 - ATH"/>
    <s v="SPC0922 - ATH Flour"/>
    <s v="AC03 - ATH Flour Fine"/>
    <s v="ATH SG40 PO"/>
    <x v="4"/>
    <n v="24"/>
    <n v="0.54540138445380371"/>
    <m/>
    <n v="24"/>
    <n v="24"/>
    <n v="24"/>
    <n v="24"/>
    <n v="24"/>
    <n v="24"/>
    <n v="24"/>
    <n v="24"/>
    <n v="24"/>
    <n v="24"/>
    <n v="24"/>
    <n v="24"/>
  </r>
  <r>
    <x v="178"/>
    <s v="ATH SG40 PO 1000:B4S:H4:H:1000"/>
    <s v="Packaged Product"/>
    <s v="J000 - ATH"/>
    <s v="SPC0922 - ATH Flour"/>
    <s v="AC03 - ATH Flour Fine"/>
    <s v="ATH SG40 PO"/>
    <x v="7"/>
    <n v="1"/>
    <m/>
    <m/>
    <n v="47"/>
    <n v="73"/>
    <n v="50"/>
    <n v="54"/>
    <n v="75"/>
    <n v="24"/>
    <n v="23"/>
    <n v="24"/>
    <n v="33"/>
    <n v="34"/>
    <n v="34"/>
    <n v="34"/>
  </r>
  <r>
    <x v="178"/>
    <s v="ATH SG40 PO 1000:B4S:H4:H:1000"/>
    <s v="Packaged Product"/>
    <s v="J000 - ATH"/>
    <s v="SPC0922 - ATH Flour"/>
    <s v="AC03 - ATH Flour Fine"/>
    <s v="ATH SG40 PO"/>
    <x v="8"/>
    <s v="PBA24"/>
    <n v="3.8"/>
    <m/>
    <n v="12.368421052631579"/>
    <n v="19.210526315789476"/>
    <n v="13.157894736842106"/>
    <n v="14.210526315789474"/>
    <n v="19.736842105263158"/>
    <n v="6.3157894736842106"/>
    <n v="6.052631578947369"/>
    <n v="6.3157894736842106"/>
    <n v="8.6842105263157894"/>
    <n v="8.9473684210526319"/>
    <n v="8.9473684210526319"/>
    <n v="8.9473684210526319"/>
  </r>
  <r>
    <x v="178"/>
    <s v="ATH SG40 PO 1000:B4S:H4:H:1000"/>
    <s v="Packaged Product"/>
    <s v="J000 - ATH"/>
    <s v="SPC0922 - ATH Flour"/>
    <s v="AC03 - ATH Flour Fine"/>
    <s v="ATH SG40 PO"/>
    <x v="9"/>
    <s v="300020979"/>
    <n v="1"/>
    <m/>
    <n v="47"/>
    <n v="73"/>
    <n v="50"/>
    <n v="54"/>
    <n v="75"/>
    <n v="24"/>
    <n v="23"/>
    <n v="24"/>
    <n v="33"/>
    <n v="34"/>
    <n v="34"/>
    <n v="34"/>
  </r>
  <r>
    <x v="178"/>
    <s v="ATH SG40 PO 1000:B4S:H4:H:1000"/>
    <s v="Packaged Product"/>
    <s v="J000 - ATH"/>
    <s v="SPC0922 - ATH Flour"/>
    <s v="AC03 - ATH Flour Fine"/>
    <s v="ATH SG40 PO"/>
    <x v="9"/>
    <s v="300020983"/>
    <n v="1"/>
    <m/>
    <n v="47"/>
    <n v="73"/>
    <n v="50"/>
    <n v="54"/>
    <n v="75"/>
    <n v="24"/>
    <n v="23"/>
    <n v="24"/>
    <n v="33"/>
    <n v="34"/>
    <n v="34"/>
    <n v="34"/>
  </r>
  <r>
    <x v="178"/>
    <s v="ATH SG40 PO 1000:B4S:H4:H:1000"/>
    <s v="Packaged Product"/>
    <s v="J000 - ATH"/>
    <s v="SPC0922 - ATH Flour"/>
    <s v="AC03 - ATH Flour Fine"/>
    <s v="ATH SG40 PO"/>
    <x v="9"/>
    <s v="300020986"/>
    <n v="1"/>
    <m/>
    <n v="47"/>
    <n v="73"/>
    <n v="50"/>
    <n v="54"/>
    <n v="75"/>
    <n v="24"/>
    <n v="23"/>
    <n v="24"/>
    <n v="33"/>
    <n v="34"/>
    <n v="34"/>
    <n v="34"/>
  </r>
  <r>
    <x v="178"/>
    <s v="ATH SG40 PO 1000:B4S:H4:H:1000"/>
    <s v="Packaged Product"/>
    <s v="J000 - ATH"/>
    <s v="SPC0922 - ATH Flour"/>
    <s v="AC03 - ATH Flour Fine"/>
    <s v="ATH SG40 PO"/>
    <x v="9"/>
    <s v="600010662"/>
    <n v="1"/>
    <m/>
    <n v="47"/>
    <n v="73"/>
    <n v="50"/>
    <n v="54"/>
    <n v="75"/>
    <n v="24"/>
    <n v="23"/>
    <n v="24"/>
    <n v="33"/>
    <n v="34"/>
    <n v="34"/>
    <n v="34"/>
  </r>
  <r>
    <x v="179"/>
    <s v="Toll Prototype Bagged"/>
    <s v="Bulk Product"/>
    <s v="SV00 - Toll Processing"/>
    <s v="SPC9009 - Milling/Grinding"/>
    <s v=""/>
    <s v="Tol Processing prototype"/>
    <x v="2"/>
    <m/>
    <m/>
    <m/>
    <n v="0"/>
    <n v="0"/>
    <n v="0"/>
    <n v="0"/>
    <n v="0"/>
    <n v="0"/>
    <n v="0"/>
    <n v="0"/>
    <n v="0"/>
    <n v="0"/>
    <n v="0"/>
    <n v="0"/>
  </r>
  <r>
    <x v="179"/>
    <s v="Toll Prototype Bagged"/>
    <s v="Bulk Product"/>
    <s v="SV00 - Toll Processing"/>
    <s v="SPC9009 - Milling/Grinding"/>
    <s v=""/>
    <s v="Tol Processing prototype"/>
    <x v="3"/>
    <m/>
    <m/>
    <n v="0"/>
    <n v="0"/>
    <n v="0"/>
    <n v="0"/>
    <n v="0"/>
    <n v="0"/>
    <n v="0"/>
    <n v="0"/>
    <n v="0"/>
    <n v="0"/>
    <n v="0"/>
    <n v="0"/>
    <n v="0"/>
  </r>
  <r>
    <x v="179"/>
    <s v="Toll Prototype Bagged"/>
    <s v="Bulk Product"/>
    <s v="SV00 - Toll Processing"/>
    <s v="SPC9009 - Milling/Grinding"/>
    <s v=""/>
    <s v="Tol Processing prototype"/>
    <x v="4"/>
    <n v="0"/>
    <n v="0"/>
    <m/>
    <n v="0"/>
    <n v="0"/>
    <n v="0"/>
    <n v="0"/>
    <n v="0"/>
    <n v="0"/>
    <n v="0"/>
    <n v="0"/>
    <n v="0"/>
    <n v="0"/>
    <n v="0"/>
    <n v="0"/>
  </r>
  <r>
    <x v="179"/>
    <s v="Toll Prototype Bagged"/>
    <s v="Bulk Product"/>
    <s v="SV00 - Toll Processing"/>
    <s v="SPC9009 - Milling/Grinding"/>
    <s v=""/>
    <s v="Tol Processing prototype"/>
    <x v="7"/>
    <n v="1"/>
    <m/>
    <m/>
    <n v="0"/>
    <n v="0"/>
    <n v="0"/>
    <n v="0"/>
    <n v="0"/>
    <n v="0"/>
    <n v="0"/>
    <n v="0"/>
    <n v="0"/>
    <n v="0"/>
    <n v="0"/>
    <n v="0"/>
  </r>
  <r>
    <x v="179"/>
    <s v="Toll Prototype Bagged"/>
    <s v="Bulk Product"/>
    <s v="SV00 - Toll Processing"/>
    <s v="SPC9009 - Milling/Grinding"/>
    <s v=""/>
    <s v="Tol Processing prototype"/>
    <x v="8"/>
    <s v="PBA19"/>
    <n v="5"/>
    <m/>
    <n v="0"/>
    <n v="0"/>
    <n v="0"/>
    <n v="0"/>
    <n v="0"/>
    <n v="0"/>
    <n v="0"/>
    <n v="0"/>
    <n v="0"/>
    <n v="0"/>
    <n v="0"/>
    <n v="0"/>
  </r>
  <r>
    <x v="179"/>
    <s v="Toll Prototype Bagged"/>
    <s v="Bulk Product"/>
    <s v="SV00 - Toll Processing"/>
    <s v="SPC9009 - Milling/Grinding"/>
    <s v=""/>
    <s v="Tol Processing prototype"/>
    <x v="9"/>
    <s v="300020978"/>
    <n v="1"/>
    <m/>
    <n v="0"/>
    <n v="0"/>
    <n v="0"/>
    <n v="0"/>
    <n v="0"/>
    <n v="0"/>
    <n v="0"/>
    <n v="0"/>
    <n v="0"/>
    <n v="0"/>
    <n v="0"/>
    <n v="0"/>
  </r>
  <r>
    <x v="179"/>
    <s v="Toll Prototype Bagged"/>
    <s v="Bulk Product"/>
    <s v="SV00 - Toll Processing"/>
    <s v="SPC9009 - Milling/Grinding"/>
    <s v=""/>
    <s v="Tol Processing prototype"/>
    <x v="9"/>
    <s v="300020983"/>
    <n v="1"/>
    <m/>
    <n v="0"/>
    <n v="0"/>
    <n v="0"/>
    <n v="0"/>
    <n v="0"/>
    <n v="0"/>
    <n v="0"/>
    <n v="0"/>
    <n v="0"/>
    <n v="0"/>
    <n v="0"/>
    <n v="0"/>
  </r>
  <r>
    <x v="179"/>
    <s v="Toll Prototype Bagged"/>
    <s v="Bulk Product"/>
    <s v="SV00 - Toll Processing"/>
    <s v="SPC9009 - Milling/Grinding"/>
    <s v=""/>
    <s v="Tol Processing prototype"/>
    <x v="9"/>
    <s v="600007751"/>
    <n v="1"/>
    <m/>
    <n v="0"/>
    <n v="0"/>
    <n v="0"/>
    <n v="0"/>
    <n v="0"/>
    <n v="0"/>
    <n v="0"/>
    <n v="0"/>
    <n v="0"/>
    <n v="0"/>
    <n v="0"/>
    <n v="0"/>
  </r>
  <r>
    <x v="180"/>
    <s v="ATH SG55 PO 25:PA:CP1:H:1200"/>
    <s v="Packaged Product"/>
    <s v="J000 - ATH"/>
    <s v="SPC0922 - ATH Flour"/>
    <s v="AC02 - ATH Flour Medium"/>
    <s v="ATH SG55 PO"/>
    <x v="2"/>
    <m/>
    <m/>
    <m/>
    <n v="0"/>
    <n v="0"/>
    <n v="0"/>
    <n v="0"/>
    <n v="0"/>
    <n v="0"/>
    <n v="0"/>
    <n v="0"/>
    <n v="0"/>
    <n v="0"/>
    <n v="0"/>
    <n v="0"/>
  </r>
  <r>
    <x v="180"/>
    <s v="ATH SG55 PO 25:PA:CP1:H:1200"/>
    <s v="Packaged Product"/>
    <s v="J000 - ATH"/>
    <s v="SPC0922 - ATH Flour"/>
    <s v="AC02 - ATH Flour Medium"/>
    <s v="ATH SG55 PO"/>
    <x v="3"/>
    <m/>
    <m/>
    <n v="0"/>
    <n v="0"/>
    <n v="0"/>
    <n v="0"/>
    <n v="0"/>
    <n v="0"/>
    <n v="0"/>
    <n v="0"/>
    <n v="0"/>
    <n v="0"/>
    <n v="0"/>
    <n v="0"/>
    <n v="0"/>
  </r>
  <r>
    <x v="180"/>
    <s v="ATH SG55 PO 25:PA:CP1:H:1200"/>
    <s v="Packaged Product"/>
    <s v="J000 - ATH"/>
    <s v="SPC0922 - ATH Flour"/>
    <s v="AC02 - ATH Flour Medium"/>
    <s v="ATH SG55 PO"/>
    <x v="4"/>
    <n v="0"/>
    <n v="0"/>
    <m/>
    <n v="0"/>
    <n v="0"/>
    <n v="0"/>
    <n v="0"/>
    <n v="0"/>
    <n v="0"/>
    <n v="0"/>
    <n v="0"/>
    <n v="0"/>
    <n v="0"/>
    <n v="0"/>
    <n v="0"/>
  </r>
  <r>
    <x v="180"/>
    <s v="ATH SG55 PO 25:PA:CP1:H:1200"/>
    <s v="Packaged Product"/>
    <s v="J000 - ATH"/>
    <s v="SPC0922 - ATH Flour"/>
    <s v="AC02 - ATH Flour Medium"/>
    <s v="ATH SG55 PO"/>
    <x v="5"/>
    <n v="1"/>
    <m/>
    <m/>
    <m/>
    <n v="0"/>
    <n v="0"/>
    <n v="0"/>
    <n v="0"/>
    <n v="0"/>
    <n v="0"/>
    <n v="0"/>
    <n v="0"/>
    <n v="0"/>
    <n v="0"/>
    <n v="0"/>
  </r>
  <r>
    <x v="180"/>
    <s v="ATH SG55 PO 25:PA:CP1:H:1200"/>
    <s v="Packaged Product"/>
    <s v="J000 - ATH"/>
    <s v="SPC0922 - ATH Flour"/>
    <s v="AC02 - ATH Flour Medium"/>
    <s v="ATH SG55 PO"/>
    <x v="6"/>
    <n v="1"/>
    <m/>
    <m/>
    <n v="0"/>
    <n v="0"/>
    <n v="0"/>
    <n v="0"/>
    <n v="0"/>
    <n v="0"/>
    <n v="0"/>
    <n v="0"/>
    <n v="0"/>
    <n v="0"/>
    <n v="0"/>
    <m/>
  </r>
  <r>
    <x v="181"/>
    <s v="Bentonite D90 PO 1000:B4S:H2:NB:1000"/>
    <s v="Packaged Product"/>
    <s v="I001 - Bentonite"/>
    <s v="SPC0916 - Bentonite Sodium Flour"/>
    <s v="AE24 - Bentonite Sodium Flour Coarse"/>
    <s v="Bentonite D90 PO"/>
    <x v="0"/>
    <n v="60.25"/>
    <n v="82.113337609407054"/>
    <m/>
    <n v="62.639183006295205"/>
    <n v="63.057286613403114"/>
    <n v="62.250422618116623"/>
    <n v="93.054776030074805"/>
    <n v="111.51668756775938"/>
    <n v="106.5626518138361"/>
    <n v="94.079903665657355"/>
    <n v="93.551046086550059"/>
    <n v="74.729684913467864"/>
    <n v="74.667583384996874"/>
    <n v="74.72882239223911"/>
    <n v="74.522003220488301"/>
  </r>
  <r>
    <x v="181"/>
    <s v="Bentonite D90 PO 1000:B4S:H2:NB:1000"/>
    <s v="Packaged Product"/>
    <s v="I001 - Bentonite"/>
    <s v="SPC0916 - Bentonite Sodium Flour"/>
    <s v="AE24 - Bentonite Sodium Flour Coarse"/>
    <s v="Bentonite D90 PO"/>
    <x v="2"/>
    <m/>
    <m/>
    <m/>
    <n v="62.639183006295205"/>
    <n v="63.057286613403114"/>
    <n v="62.250422618116623"/>
    <n v="93.054776030074805"/>
    <n v="111.51668756775938"/>
    <n v="106.5626518138361"/>
    <n v="94.079903665657355"/>
    <n v="93.551046086550059"/>
    <n v="74.729684913467864"/>
    <n v="74.667583384996874"/>
    <n v="74.72882239223911"/>
    <n v="74.522003220488301"/>
  </r>
  <r>
    <x v="181"/>
    <s v="Bentonite D90 PO 1000:B4S:H2:NB:1000"/>
    <s v="Packaged Product"/>
    <s v="I001 - Bentonite"/>
    <s v="SPC0916 - Bentonite Sodium Flour"/>
    <s v="AE24 - Bentonite Sodium Flour Coarse"/>
    <s v="Bentonite D90 PO"/>
    <x v="3"/>
    <m/>
    <m/>
    <n v="48"/>
    <n v="48.360816993704795"/>
    <n v="48.30353038030168"/>
    <n v="48.053107762185057"/>
    <n v="48.998331732110252"/>
    <n v="48.481644164350875"/>
    <n v="48.918992350514777"/>
    <n v="48.839088684857423"/>
    <n v="48.288042598307364"/>
    <n v="48.5583576848395"/>
    <n v="48.890774299842626"/>
    <n v="48.161951907603516"/>
    <n v="48.639948687115215"/>
  </r>
  <r>
    <x v="181"/>
    <s v="Bentonite D90 PO 1000:B4S:H2:NB:1000"/>
    <s v="Packaged Product"/>
    <s v="I001 - Bentonite"/>
    <s v="SPC0916 - Bentonite Sodium Flour"/>
    <s v="AE24 - Bentonite Sodium Flour Coarse"/>
    <s v="Bentonite D90 PO"/>
    <x v="4"/>
    <n v="48"/>
    <n v="0.58455789762589105"/>
    <m/>
    <n v="48"/>
    <n v="48"/>
    <n v="48"/>
    <n v="48"/>
    <n v="48"/>
    <n v="48"/>
    <n v="48"/>
    <n v="48"/>
    <n v="48"/>
    <n v="48"/>
    <n v="48"/>
    <n v="48"/>
  </r>
  <r>
    <x v="181"/>
    <s v="Bentonite D90 PO 1000:B4S:H2:NB:1000"/>
    <s v="Packaged Product"/>
    <s v="I001 - Bentonite"/>
    <s v="SPC0916 - Bentonite Sodium Flour"/>
    <s v="AE24 - Bentonite Sodium Flour Coarse"/>
    <s v="Bentonite D90 PO"/>
    <x v="7"/>
    <n v="1"/>
    <m/>
    <m/>
    <n v="63"/>
    <n v="63"/>
    <n v="62"/>
    <n v="94"/>
    <n v="111"/>
    <n v="107"/>
    <n v="94"/>
    <n v="93"/>
    <n v="75"/>
    <n v="75"/>
    <n v="74"/>
    <n v="75"/>
  </r>
  <r>
    <x v="181"/>
    <s v="Bentonite D90 PO 1000:B4S:H2:NB:1000"/>
    <s v="Packaged Product"/>
    <s v="I001 - Bentonite"/>
    <s v="SPC0916 - Bentonite Sodium Flour"/>
    <s v="AE24 - Bentonite Sodium Flour Coarse"/>
    <s v="Bentonite D90 PO"/>
    <x v="8"/>
    <s v="PBA19"/>
    <n v="5"/>
    <m/>
    <n v="12.6"/>
    <n v="12.6"/>
    <n v="12.4"/>
    <n v="18.8"/>
    <n v="22.2"/>
    <n v="21.4"/>
    <n v="18.8"/>
    <n v="18.600000000000001"/>
    <n v="15"/>
    <n v="15"/>
    <n v="14.8"/>
    <n v="15"/>
  </r>
  <r>
    <x v="181"/>
    <s v="Bentonite D90 PO 1000:B4S:H2:NB:1000"/>
    <s v="Packaged Product"/>
    <s v="I001 - Bentonite"/>
    <s v="SPC0916 - Bentonite Sodium Flour"/>
    <s v="AE24 - Bentonite Sodium Flour Coarse"/>
    <s v="Bentonite D90 PO"/>
    <x v="9"/>
    <s v="300020946"/>
    <n v="1"/>
    <m/>
    <n v="63"/>
    <n v="63"/>
    <n v="62"/>
    <n v="94"/>
    <n v="111"/>
    <n v="107"/>
    <n v="94"/>
    <n v="93"/>
    <n v="75"/>
    <n v="75"/>
    <n v="74"/>
    <n v="75"/>
  </r>
  <r>
    <x v="181"/>
    <s v="Bentonite D90 PO 1000:B4S:H2:NB:1000"/>
    <s v="Packaged Product"/>
    <s v="I001 - Bentonite"/>
    <s v="SPC0916 - Bentonite Sodium Flour"/>
    <s v="AE24 - Bentonite Sodium Flour Coarse"/>
    <s v="Bentonite D90 PO"/>
    <x v="9"/>
    <s v="300021028"/>
    <n v="1"/>
    <m/>
    <n v="63"/>
    <n v="63"/>
    <n v="62"/>
    <n v="94"/>
    <n v="111"/>
    <n v="107"/>
    <n v="94"/>
    <n v="93"/>
    <n v="75"/>
    <n v="75"/>
    <n v="74"/>
    <n v="75"/>
  </r>
  <r>
    <x v="181"/>
    <s v="Bentonite D90 PO 1000:B4S:H2:NB:1000"/>
    <s v="Packaged Product"/>
    <s v="I001 - Bentonite"/>
    <s v="SPC0916 - Bentonite Sodium Flour"/>
    <s v="AE24 - Bentonite Sodium Flour Coarse"/>
    <s v="Bentonite D90 PO"/>
    <x v="9"/>
    <s v="600003805"/>
    <n v="1"/>
    <m/>
    <n v="63"/>
    <n v="63"/>
    <n v="62"/>
    <n v="94"/>
    <n v="111"/>
    <n v="107"/>
    <n v="94"/>
    <n v="93"/>
    <n v="75"/>
    <n v="75"/>
    <n v="74"/>
    <n v="75"/>
  </r>
  <r>
    <x v="182"/>
    <s v="Dolomite 0% PO"/>
    <s v="Bulk Product"/>
    <s v="C003 - Dolomite"/>
    <s v="SPC0213 - Dolomite Flour"/>
    <s v="AF43 - Dolomite Flour"/>
    <s v="Dolomite 0 percent PO"/>
    <x v="0"/>
    <n v="81.434999999999988"/>
    <n v="84.487658328588253"/>
    <m/>
    <n v="49.942725766015812"/>
    <n v="27.480184068519929"/>
    <n v="37.668291555678756"/>
    <n v="72.818981274112858"/>
    <n v="112.1817307464211"/>
    <n v="118.84586292845444"/>
    <n v="95.724735239042133"/>
    <n v="93.692120376095346"/>
    <n v="92.366601009784233"/>
    <n v="97.618029265337086"/>
    <n v="111.31150357079905"/>
    <n v="104.20113414279838"/>
  </r>
  <r>
    <x v="182"/>
    <s v="Dolomite 0% PO"/>
    <s v="Bulk Product"/>
    <s v="C003 - Dolomite"/>
    <s v="SPC0213 - Dolomite Flour"/>
    <s v="AF43 - Dolomite Flour"/>
    <s v="Dolomite 0 percent PO"/>
    <x v="2"/>
    <m/>
    <m/>
    <m/>
    <n v="49.942725766015812"/>
    <n v="27.480184068519929"/>
    <n v="37.668291555678756"/>
    <n v="72.818981274112858"/>
    <n v="112.1817307464211"/>
    <n v="118.84586292845444"/>
    <n v="95.724735239042133"/>
    <n v="93.692120376095346"/>
    <n v="92.366601009784233"/>
    <n v="97.618029265337086"/>
    <n v="111.31150357079905"/>
    <n v="104.20113414279838"/>
  </r>
  <r>
    <x v="182"/>
    <s v="Dolomite 0% PO"/>
    <s v="Bulk Product"/>
    <s v="C003 - Dolomite"/>
    <s v="SPC0213 - Dolomite Flour"/>
    <s v="AF43 - Dolomite Flour"/>
    <s v="Dolomite 0 percent PO"/>
    <x v="3"/>
    <m/>
    <m/>
    <n v="1"/>
    <n v="5.7274233984188072E-2"/>
    <n v="0.57709016546425929"/>
    <n v="0.90879860978550653"/>
    <n v="8.9817335672648824E-2"/>
    <n v="0.90808658925155328"/>
    <n v="6.2223660797116054E-2"/>
    <n v="0.33748842175498339"/>
    <n v="0.64536804565963735"/>
    <n v="0.27876703587540419"/>
    <n v="0.66073777053831861"/>
    <n v="0.34923419973927139"/>
    <n v="0.14810005694089057"/>
  </r>
  <r>
    <x v="182"/>
    <s v="Dolomite 0% PO"/>
    <s v="Bulk Product"/>
    <s v="C003 - Dolomite"/>
    <s v="SPC0213 - Dolomite Flour"/>
    <s v="AF43 - Dolomite Flour"/>
    <s v="Dolomite 0 percent PO"/>
    <x v="4"/>
    <n v="0"/>
    <n v="0"/>
    <m/>
    <n v="0"/>
    <n v="0"/>
    <n v="0"/>
    <n v="0"/>
    <n v="0"/>
    <n v="0"/>
    <n v="0"/>
    <n v="0"/>
    <n v="0"/>
    <n v="0"/>
    <n v="0"/>
    <n v="0"/>
  </r>
  <r>
    <x v="182"/>
    <s v="Dolomite 0% PO"/>
    <s v="Bulk Product"/>
    <s v="C003 - Dolomite"/>
    <s v="SPC0213 - Dolomite Flour"/>
    <s v="AF43 - Dolomite Flour"/>
    <s v="Dolomite 0 percent PO"/>
    <x v="7"/>
    <n v="1"/>
    <m/>
    <m/>
    <n v="49"/>
    <n v="28"/>
    <n v="38"/>
    <n v="72"/>
    <n v="113"/>
    <n v="118"/>
    <n v="96"/>
    <n v="94"/>
    <n v="92"/>
    <n v="98"/>
    <n v="111"/>
    <n v="104"/>
  </r>
  <r>
    <x v="182"/>
    <s v="Dolomite 0% PO"/>
    <s v="Bulk Product"/>
    <s v="C003 - Dolomite"/>
    <s v="SPC0213 - Dolomite Flour"/>
    <s v="AF43 - Dolomite Flour"/>
    <s v="Dolomite 0 percent PO"/>
    <x v="8"/>
    <s v="PML06"/>
    <n v="30"/>
    <m/>
    <n v="1.6333333333333333"/>
    <n v="0.93333333333333335"/>
    <n v="1.2666666666666666"/>
    <n v="2.4"/>
    <n v="3.7666666666666666"/>
    <n v="3.9333333333333331"/>
    <n v="3.2"/>
    <n v="3.1333333333333333"/>
    <n v="3.0666666666666669"/>
    <n v="3.2666666666666666"/>
    <n v="3.7"/>
    <n v="3.4666666666666668"/>
  </r>
  <r>
    <x v="182"/>
    <s v="Dolomite 0% PO"/>
    <s v="Bulk Product"/>
    <s v="C003 - Dolomite"/>
    <s v="SPC0213 - Dolomite Flour"/>
    <s v="AF43 - Dolomite Flour"/>
    <s v="Dolomite 0 percent PO"/>
    <x v="9"/>
    <s v="150000495"/>
    <n v="0.26700000000000002"/>
    <m/>
    <n v="13.083"/>
    <n v="7.4760000000000009"/>
    <n v="10.146000000000001"/>
    <n v="19.224"/>
    <n v="30.171000000000003"/>
    <n v="31.506"/>
    <n v="25.632000000000001"/>
    <n v="25.098000000000003"/>
    <n v="24.564"/>
    <n v="26.166"/>
    <n v="29.637"/>
    <n v="27.768000000000001"/>
  </r>
  <r>
    <x v="182"/>
    <s v="Dolomite 0% PO"/>
    <s v="Bulk Product"/>
    <s v="C003 - Dolomite"/>
    <s v="SPC0213 - Dolomite Flour"/>
    <s v="AF43 - Dolomite Flour"/>
    <s v="Dolomite 0 percent PO"/>
    <x v="9"/>
    <s v="150000518"/>
    <n v="0.33300000000000002"/>
    <m/>
    <n v="16.317"/>
    <n v="9.3239999999999998"/>
    <n v="12.654"/>
    <n v="23.976000000000003"/>
    <n v="37.629000000000005"/>
    <n v="39.294000000000004"/>
    <n v="31.968000000000004"/>
    <n v="31.302000000000003"/>
    <n v="30.636000000000003"/>
    <n v="32.634"/>
    <n v="36.963000000000001"/>
    <n v="34.632000000000005"/>
  </r>
  <r>
    <x v="182"/>
    <s v="Dolomite 0% PO"/>
    <s v="Bulk Product"/>
    <s v="C003 - Dolomite"/>
    <s v="SPC0213 - Dolomite Flour"/>
    <s v="AF43 - Dolomite Flour"/>
    <s v="Dolomite 0 percent PO"/>
    <x v="9"/>
    <s v="150000553"/>
    <n v="0.33300000000000002"/>
    <m/>
    <n v="16.317"/>
    <n v="9.3239999999999998"/>
    <n v="12.654"/>
    <n v="23.976000000000003"/>
    <n v="37.629000000000005"/>
    <n v="39.294000000000004"/>
    <n v="31.968000000000004"/>
    <n v="31.302000000000003"/>
    <n v="30.636000000000003"/>
    <n v="32.634"/>
    <n v="36.963000000000001"/>
    <n v="34.632000000000005"/>
  </r>
  <r>
    <x v="182"/>
    <s v="Dolomite 0% PO"/>
    <s v="Bulk Product"/>
    <s v="C003 - Dolomite"/>
    <s v="SPC0213 - Dolomite Flour"/>
    <s v="AF43 - Dolomite Flour"/>
    <s v="Dolomite 0 percent PO"/>
    <x v="9"/>
    <s v="150000557"/>
    <n v="0.13300000000000001"/>
    <m/>
    <n v="6.5170000000000003"/>
    <n v="3.7240000000000002"/>
    <n v="5.0540000000000003"/>
    <n v="9.5760000000000005"/>
    <n v="15.029"/>
    <n v="15.694000000000001"/>
    <n v="12.768000000000001"/>
    <n v="12.502000000000001"/>
    <n v="12.236000000000001"/>
    <n v="13.034000000000001"/>
    <n v="14.763000000000002"/>
    <n v="13.832000000000001"/>
  </r>
  <r>
    <x v="183"/>
    <s v="H-Magnesite 20-25% CS:BL"/>
    <s v="Bulk Product"/>
    <s v="T003 - Hydromagnesite"/>
    <s v="SPC0921 - Hydromagnesite Crushed"/>
    <s v=""/>
    <s v="H-Magnesite 20-25% CS"/>
    <x v="1"/>
    <s v="600004897"/>
    <m/>
    <m/>
    <n v="0"/>
    <n v="0"/>
    <n v="0"/>
    <n v="0"/>
    <n v="0"/>
    <n v="0"/>
    <n v="0"/>
    <n v="0"/>
    <n v="0"/>
    <n v="0"/>
    <n v="0"/>
    <n v="0"/>
  </r>
  <r>
    <x v="183"/>
    <s v="H-Magnesite 20-25% CS:BL"/>
    <s v="Bulk Product"/>
    <s v="T003 - Hydromagnesite"/>
    <s v="SPC0921 - Hydromagnesite Crushed"/>
    <s v=""/>
    <s v="H-Magnesite 20-25% CS"/>
    <x v="1"/>
    <s v="600011229"/>
    <m/>
    <m/>
    <n v="19.608000000000001"/>
    <n v="27.36"/>
    <n v="27.36"/>
    <n v="27.36"/>
    <n v="27.36"/>
    <n v="27.36"/>
    <n v="27.36"/>
    <n v="27.36"/>
    <n v="38.76"/>
    <n v="38.76"/>
    <n v="38.76"/>
    <n v="38.76"/>
  </r>
  <r>
    <x v="184"/>
    <s v="H-Magnesite 32-35% CS:BL"/>
    <s v="Bulk Product"/>
    <s v="T003 - Hydromagnesite"/>
    <s v="SPC0921 - Hydromagnesite Crushed"/>
    <s v=""/>
    <s v="H-Magnesite 32-35% CS"/>
    <x v="1"/>
    <s v="500000999"/>
    <m/>
    <m/>
    <n v="0"/>
    <n v="0"/>
    <n v="0"/>
    <n v="0"/>
    <n v="0"/>
    <n v="0"/>
    <n v="0"/>
    <n v="0"/>
    <n v="0"/>
    <n v="0"/>
    <n v="0"/>
    <n v="0"/>
  </r>
  <r>
    <x v="184"/>
    <s v="H-Magnesite 32-35% CS:BL"/>
    <s v="Bulk Product"/>
    <s v="T003 - Hydromagnesite"/>
    <s v="SPC0921 - Hydromagnesite Crushed"/>
    <s v=""/>
    <s v="H-Magnesite 32-35% CS"/>
    <x v="1"/>
    <s v="600004897"/>
    <m/>
    <m/>
    <n v="0"/>
    <n v="0"/>
    <n v="0"/>
    <n v="0"/>
    <n v="0"/>
    <n v="0"/>
    <n v="0"/>
    <n v="0"/>
    <n v="0"/>
    <n v="0"/>
    <n v="0"/>
    <n v="0"/>
  </r>
  <r>
    <x v="184"/>
    <s v="H-Magnesite 32-35% CS:BL"/>
    <s v="Bulk Product"/>
    <s v="T003 - Hydromagnesite"/>
    <s v="SPC0921 - Hydromagnesite Crushed"/>
    <s v=""/>
    <s v="H-Magnesite 32-35% CS"/>
    <x v="2"/>
    <m/>
    <m/>
    <m/>
    <n v="0"/>
    <n v="0"/>
    <n v="0"/>
    <n v="0"/>
    <n v="0"/>
    <n v="0"/>
    <n v="0"/>
    <n v="0"/>
    <n v="0"/>
    <n v="0"/>
    <n v="0"/>
    <n v="0"/>
  </r>
  <r>
    <x v="184"/>
    <s v="H-Magnesite 32-35% CS:BL"/>
    <s v="Bulk Product"/>
    <s v="T003 - Hydromagnesite"/>
    <s v="SPC0921 - Hydromagnesite Crushed"/>
    <s v=""/>
    <s v="H-Magnesite 32-35% CS"/>
    <x v="3"/>
    <m/>
    <m/>
    <n v="537.17499999999995"/>
    <n v="537.17499999999995"/>
    <n v="537.17499999999995"/>
    <n v="537.17499999999995"/>
    <n v="537.17499999999995"/>
    <n v="537.17499999999995"/>
    <n v="537.17499999999995"/>
    <n v="537.17499999999995"/>
    <n v="537.17499999999995"/>
    <n v="537.17499999999995"/>
    <n v="537.17499999999995"/>
    <n v="537.17499999999995"/>
    <n v="537.17499999999995"/>
  </r>
  <r>
    <x v="184"/>
    <s v="H-Magnesite 32-35% CS:BL"/>
    <s v="Bulk Product"/>
    <s v="T003 - Hydromagnesite"/>
    <s v="SPC0921 - Hydromagnesite Crushed"/>
    <s v=""/>
    <s v="H-Magnesite 32-35% CS"/>
    <x v="4"/>
    <n v="27.664941882035979"/>
    <n v="0"/>
    <m/>
    <n v="27.664941882035979"/>
    <n v="27.664941882035979"/>
    <n v="27.664941882035979"/>
    <n v="27.664941882035979"/>
    <n v="27.664941882035979"/>
    <n v="27.664941882035979"/>
    <n v="27.664941882035979"/>
    <n v="27.664941882035979"/>
    <n v="27.664941882035979"/>
    <n v="27.664941882035979"/>
    <n v="27.664941882035979"/>
    <n v="27.664941882035979"/>
  </r>
  <r>
    <x v="184"/>
    <s v="H-Magnesite 32-35% CS:BL"/>
    <s v="Bulk Product"/>
    <s v="T003 - Hydromagnesite"/>
    <s v="SPC0921 - Hydromagnesite Crushed"/>
    <s v=""/>
    <s v="H-Magnesite 32-35% CS"/>
    <x v="5"/>
    <n v="1"/>
    <m/>
    <m/>
    <m/>
    <n v="0"/>
    <n v="0"/>
    <n v="0"/>
    <n v="0"/>
    <n v="0"/>
    <n v="0"/>
    <n v="0"/>
    <n v="0"/>
    <n v="0"/>
    <n v="0"/>
    <n v="0"/>
  </r>
  <r>
    <x v="184"/>
    <s v="H-Magnesite 32-35% CS:BL"/>
    <s v="Bulk Product"/>
    <s v="T003 - Hydromagnesite"/>
    <s v="SPC0921 - Hydromagnesite Crushed"/>
    <s v=""/>
    <s v="H-Magnesite 32-35% CS"/>
    <x v="6"/>
    <n v="1"/>
    <m/>
    <m/>
    <n v="0"/>
    <n v="0"/>
    <n v="0"/>
    <n v="0"/>
    <n v="0"/>
    <n v="0"/>
    <n v="0"/>
    <n v="0"/>
    <n v="0"/>
    <n v="0"/>
    <n v="0"/>
    <m/>
  </r>
  <r>
    <x v="185"/>
    <s v="Silica SILEX CS"/>
    <s v="Bulk Product"/>
    <s v="Q000 - Aggregate"/>
    <s v="SPC0975 - Silex Stone"/>
    <s v="AA18 - Silex Stone"/>
    <s v="Silica SILEX CS"/>
    <x v="0"/>
    <n v="298.1275"/>
    <n v="694.72487945135208"/>
    <m/>
    <n v="327.93177777777782"/>
    <n v="914.06025321919697"/>
    <n v="0"/>
    <n v="783.61383099601881"/>
    <n v="0"/>
    <n v="901.58467020331898"/>
    <n v="901.58467020331898"/>
    <n v="901.58467020331898"/>
    <n v="901.58467020331898"/>
    <n v="901.58467020331898"/>
    <n v="901.58467020331898"/>
    <n v="901.58467020331898"/>
  </r>
  <r>
    <x v="185"/>
    <s v="Silica SILEX CS"/>
    <s v="Bulk Product"/>
    <s v="Q000 - Aggregate"/>
    <s v="SPC0975 - Silex Stone"/>
    <s v="AA18 - Silex Stone"/>
    <s v="Silica SILEX CS"/>
    <x v="1"/>
    <s v="500000932"/>
    <m/>
    <m/>
    <n v="-493.54999999999995"/>
    <n v="-345"/>
    <n v="-313.85000000000002"/>
    <n v="-305.20000000000005"/>
    <n v="-386.3"/>
    <n v="-337.55"/>
    <n v="-315.85000000000002"/>
    <n v="-277.70000000000005"/>
    <n v="-546.70000000000005"/>
    <n v="-547.95000000000005"/>
    <n v="-556.5"/>
    <n v="-538.29999999999995"/>
  </r>
  <r>
    <x v="185"/>
    <s v="Silica SILEX CS"/>
    <s v="Bulk Product"/>
    <s v="Q000 - Aggregate"/>
    <s v="SPC0975 - Silex Stone"/>
    <s v="AA18 - Silex Stone"/>
    <s v="Silica SILEX CS"/>
    <x v="2"/>
    <m/>
    <m/>
    <m/>
    <n v="-165.61822222222213"/>
    <n v="569.06025321919697"/>
    <n v="-313.85000000000002"/>
    <n v="478.41383099601876"/>
    <n v="-386.3"/>
    <n v="564.03467020331891"/>
    <n v="585.73467020331896"/>
    <n v="623.88467020331893"/>
    <n v="354.88467020331893"/>
    <n v="353.63467020331893"/>
    <n v="345.08467020331898"/>
    <n v="363.28467020331902"/>
  </r>
  <r>
    <x v="185"/>
    <s v="Silica SILEX CS"/>
    <s v="Bulk Product"/>
    <s v="Q000 - Aggregate"/>
    <s v="SPC0975 - Silex Stone"/>
    <s v="AA18 - Silex Stone"/>
    <s v="Silica SILEX CS"/>
    <x v="3"/>
    <m/>
    <m/>
    <n v="1434.7929999999999"/>
    <n v="1600.411222222222"/>
    <n v="1031.3509690030251"/>
    <n v="1345.200969003025"/>
    <n v="866.78713800700621"/>
    <n v="1253.0871380070062"/>
    <n v="689.05246780368725"/>
    <n v="103.31779760036829"/>
    <n v="0.43312739704936121"/>
    <n v="0.54845719373042812"/>
    <n v="0.91378699041149503"/>
    <n v="0.82911678709251646"/>
    <n v="0.54444658377349242"/>
  </r>
  <r>
    <x v="185"/>
    <s v="Silica SILEX CS"/>
    <s v="Bulk Product"/>
    <s v="Q000 - Aggregate"/>
    <s v="SPC0975 - Silex Stone"/>
    <s v="AA18 - Silex Stone"/>
    <s v="Silica SILEX CS"/>
    <x v="4"/>
    <n v="0"/>
    <n v="0"/>
    <m/>
    <n v="0"/>
    <n v="0"/>
    <n v="0"/>
    <n v="0"/>
    <n v="0"/>
    <n v="0"/>
    <n v="0"/>
    <n v="0"/>
    <n v="0"/>
    <n v="0"/>
    <n v="0"/>
    <n v="0"/>
  </r>
  <r>
    <x v="185"/>
    <s v="Silica SILEX CS"/>
    <s v="Bulk Product"/>
    <s v="Q000 - Aggregate"/>
    <s v="SPC0975 - Silex Stone"/>
    <s v="AA18 - Silex Stone"/>
    <s v="Silica SILEX CS"/>
    <x v="5"/>
    <n v="1"/>
    <m/>
    <m/>
    <m/>
    <n v="0"/>
    <n v="0"/>
    <n v="0"/>
    <n v="0"/>
    <n v="0"/>
    <n v="0"/>
    <n v="521"/>
    <n v="355"/>
    <n v="354"/>
    <n v="345"/>
    <n v="363"/>
  </r>
  <r>
    <x v="185"/>
    <s v="Silica SILEX CS"/>
    <s v="Bulk Product"/>
    <s v="Q000 - Aggregate"/>
    <s v="SPC0975 - Silex Stone"/>
    <s v="AA18 - Silex Stone"/>
    <s v="Silica SILEX CS"/>
    <x v="6"/>
    <n v="1"/>
    <m/>
    <m/>
    <n v="0"/>
    <n v="0"/>
    <n v="0"/>
    <n v="0"/>
    <n v="0"/>
    <n v="0"/>
    <n v="521"/>
    <n v="355"/>
    <n v="354"/>
    <n v="345"/>
    <n v="363"/>
    <m/>
  </r>
  <r>
    <x v="186"/>
    <s v="Limestone PB38 PO 1050:B4:H4:NB:1050"/>
    <s v="Packaged Product"/>
    <s v="C000 - Calcium Carbonate"/>
    <s v="SPC0204 - Chalk"/>
    <s v="AF25 - Chalk"/>
    <s v="Chalk B38 PO"/>
    <x v="2"/>
    <m/>
    <m/>
    <m/>
    <n v="0"/>
    <n v="0"/>
    <n v="0"/>
    <n v="0"/>
    <n v="0"/>
    <n v="0"/>
    <n v="0"/>
    <n v="0"/>
    <n v="0"/>
    <n v="0"/>
    <n v="0"/>
    <n v="0"/>
  </r>
  <r>
    <x v="186"/>
    <s v="Limestone PB38 PO 1050:B4:H4:NB:1050"/>
    <s v="Packaged Product"/>
    <s v="C000 - Calcium Carbonate"/>
    <s v="SPC0204 - Chalk"/>
    <s v="AF25 - Chalk"/>
    <s v="Chalk B38 PO"/>
    <x v="3"/>
    <m/>
    <m/>
    <n v="0"/>
    <n v="0"/>
    <n v="0"/>
    <n v="0"/>
    <n v="0"/>
    <n v="0"/>
    <n v="0"/>
    <n v="0"/>
    <n v="0"/>
    <n v="0"/>
    <n v="0"/>
    <n v="0"/>
    <n v="0"/>
  </r>
  <r>
    <x v="186"/>
    <s v="Limestone PB38 PO 1050:B4:H4:NB:1050"/>
    <s v="Packaged Product"/>
    <s v="C000 - Calcium Carbonate"/>
    <s v="SPC0204 - Chalk"/>
    <s v="AF25 - Chalk"/>
    <s v="Chalk B38 PO"/>
    <x v="4"/>
    <n v="0"/>
    <n v="0"/>
    <m/>
    <n v="0"/>
    <n v="0"/>
    <n v="0"/>
    <n v="0"/>
    <n v="0"/>
    <n v="0"/>
    <n v="0"/>
    <n v="0"/>
    <n v="0"/>
    <n v="0"/>
    <n v="0"/>
    <n v="0"/>
  </r>
  <r>
    <x v="186"/>
    <s v="Limestone PB38 PO 1050:B4:H4:NB:1050"/>
    <s v="Packaged Product"/>
    <s v="C000 - Calcium Carbonate"/>
    <s v="SPC0204 - Chalk"/>
    <s v="AF25 - Chalk"/>
    <s v="Chalk B38 PO"/>
    <x v="5"/>
    <n v="1"/>
    <m/>
    <m/>
    <m/>
    <n v="0"/>
    <n v="0"/>
    <n v="0"/>
    <n v="0"/>
    <n v="0"/>
    <n v="0"/>
    <n v="0"/>
    <n v="0"/>
    <n v="0"/>
    <n v="0"/>
    <n v="0"/>
  </r>
  <r>
    <x v="186"/>
    <s v="Limestone PB38 PO 1050:B4:H4:NB:1050"/>
    <s v="Packaged Product"/>
    <s v="C000 - Calcium Carbonate"/>
    <s v="SPC0204 - Chalk"/>
    <s v="AF25 - Chalk"/>
    <s v="Chalk B38 PO"/>
    <x v="6"/>
    <n v="1"/>
    <m/>
    <m/>
    <n v="0"/>
    <n v="0"/>
    <n v="0"/>
    <n v="0"/>
    <n v="0"/>
    <n v="0"/>
    <n v="0"/>
    <n v="0"/>
    <n v="0"/>
    <n v="0"/>
    <n v="0"/>
    <m/>
  </r>
  <r>
    <x v="187"/>
    <n v="1"/>
    <n v="1"/>
    <n v="1"/>
    <n v="1"/>
    <n v="1"/>
    <n v="1"/>
    <x v="0"/>
    <n v="0"/>
    <n v="1.0587983587904035E-2"/>
    <m/>
    <n v="0"/>
    <n v="0"/>
    <n v="0"/>
    <n v="0"/>
    <n v="0"/>
    <n v="0"/>
    <n v="0"/>
    <n v="0"/>
    <n v="3.1763950763712107E-2"/>
    <n v="3.1763950763712107E-2"/>
    <n v="3.1763950763712107E-2"/>
    <n v="3.1763950763712107E-2"/>
  </r>
  <r>
    <x v="188"/>
    <s v="TOL Glass SGFL71 PO 1000:B4S:H4:NB:1000"/>
    <s v="Packaged Product"/>
    <s v="SV00 - Toll Processing"/>
    <s v="SPC9009 - Milling/Grinding"/>
    <s v="SA12 - Milling/Grinding"/>
    <s v="TOL Glass SGFL71 PO"/>
    <x v="0"/>
    <n v="37.833333333333336"/>
    <n v="11.247581095975718"/>
    <m/>
    <n v="50"/>
    <n v="0"/>
    <n v="0"/>
    <n v="0"/>
    <n v="0"/>
    <n v="0"/>
    <n v="0"/>
    <n v="0"/>
    <n v="21.242743287927155"/>
    <n v="21.242743287927155"/>
    <n v="21.242743287927155"/>
    <n v="21.242743287927155"/>
  </r>
  <r>
    <x v="188"/>
    <s v="TOL Glass SGFL71 PO 1000:B4S:H4:NB:1000"/>
    <s v="Packaged Product"/>
    <s v="SV00 - Toll Processing"/>
    <s v="SPC9009 - Milling/Grinding"/>
    <s v="SA12 - Milling/Grinding"/>
    <s v="TOL Glass SGFL71 PO"/>
    <x v="2"/>
    <m/>
    <m/>
    <m/>
    <n v="50"/>
    <n v="0"/>
    <n v="0"/>
    <n v="0"/>
    <n v="0"/>
    <n v="0"/>
    <n v="0"/>
    <n v="0"/>
    <n v="21.242743287927155"/>
    <n v="21.242743287927155"/>
    <n v="21.242743287927155"/>
    <n v="21.242743287927155"/>
  </r>
  <r>
    <x v="188"/>
    <s v="TOL Glass SGFL71 PO 1000:B4S:H4:NB:1000"/>
    <s v="Packaged Product"/>
    <s v="SV00 - Toll Processing"/>
    <s v="SPC9009 - Milling/Grinding"/>
    <s v="SA12 - Milling/Grinding"/>
    <s v="TOL Glass SGFL71 PO"/>
    <x v="3"/>
    <m/>
    <m/>
    <n v="48"/>
    <n v="24"/>
    <n v="24"/>
    <n v="24"/>
    <n v="24"/>
    <n v="24"/>
    <n v="24"/>
    <n v="24"/>
    <n v="24"/>
    <n v="24.757256712072845"/>
    <n v="24.51451342414569"/>
    <n v="24.271770136218535"/>
    <n v="24.02902684829138"/>
  </r>
  <r>
    <x v="188"/>
    <s v="TOL Glass SGFL71 PO 1000:B4S:H4:NB:1000"/>
    <s v="Packaged Product"/>
    <s v="SV00 - Toll Processing"/>
    <s v="SPC9009 - Milling/Grinding"/>
    <s v="SA12 - Milling/Grinding"/>
    <s v="TOL Glass SGFL71 PO"/>
    <x v="4"/>
    <n v="24"/>
    <n v="2.133792127854671"/>
    <m/>
    <n v="24"/>
    <n v="24"/>
    <n v="24"/>
    <n v="24"/>
    <n v="24"/>
    <n v="24"/>
    <n v="24"/>
    <n v="24"/>
    <n v="24"/>
    <n v="24"/>
    <n v="24"/>
    <n v="24"/>
  </r>
  <r>
    <x v="188"/>
    <s v="TOL Glass SGFL71 PO 1000:B4S:H4:NB:1000"/>
    <s v="Packaged Product"/>
    <s v="SV00 - Toll Processing"/>
    <s v="SPC9009 - Milling/Grinding"/>
    <s v="SA12 - Milling/Grinding"/>
    <s v="TOL Glass SGFL71 PO"/>
    <x v="7"/>
    <n v="1"/>
    <m/>
    <m/>
    <n v="26"/>
    <n v="0"/>
    <n v="0"/>
    <n v="0"/>
    <n v="0"/>
    <n v="0"/>
    <n v="0"/>
    <n v="0"/>
    <n v="22"/>
    <n v="21"/>
    <n v="21"/>
    <n v="21"/>
  </r>
  <r>
    <x v="188"/>
    <s v="TOL Glass SGFL71 PO 1000:B4S:H4:NB:1000"/>
    <s v="Packaged Product"/>
    <s v="SV00 - Toll Processing"/>
    <s v="SPC9009 - Milling/Grinding"/>
    <s v="SA12 - Milling/Grinding"/>
    <s v="TOL Glass SGFL71 PO"/>
    <x v="8"/>
    <s v="PBA19"/>
    <n v="5"/>
    <m/>
    <n v="5.2"/>
    <n v="0"/>
    <n v="0"/>
    <n v="0"/>
    <n v="0"/>
    <n v="0"/>
    <n v="0"/>
    <n v="0"/>
    <n v="4.4000000000000004"/>
    <n v="4.2"/>
    <n v="4.2"/>
    <n v="4.2"/>
  </r>
  <r>
    <x v="188"/>
    <s v="TOL Glass SGFL71 PO 1000:B4S:H4:NB:1000"/>
    <s v="Packaged Product"/>
    <s v="SV00 - Toll Processing"/>
    <s v="SPC9009 - Milling/Grinding"/>
    <s v="SA12 - Milling/Grinding"/>
    <s v="TOL Glass SGFL71 PO"/>
    <x v="9"/>
    <s v="300020978"/>
    <n v="1"/>
    <m/>
    <n v="26"/>
    <n v="0"/>
    <n v="0"/>
    <n v="0"/>
    <n v="0"/>
    <n v="0"/>
    <n v="0"/>
    <n v="0"/>
    <n v="22"/>
    <n v="21"/>
    <n v="21"/>
    <n v="21"/>
  </r>
  <r>
    <x v="188"/>
    <s v="TOL Glass SGFL71 PO 1000:B4S:H4:NB:1000"/>
    <s v="Packaged Product"/>
    <s v="SV00 - Toll Processing"/>
    <s v="SPC9009 - Milling/Grinding"/>
    <s v="SA12 - Milling/Grinding"/>
    <s v="TOL Glass SGFL71 PO"/>
    <x v="9"/>
    <s v="300020983"/>
    <n v="1"/>
    <m/>
    <n v="26"/>
    <n v="0"/>
    <n v="0"/>
    <n v="0"/>
    <n v="0"/>
    <n v="0"/>
    <n v="0"/>
    <n v="0"/>
    <n v="22"/>
    <n v="21"/>
    <n v="21"/>
    <n v="21"/>
  </r>
  <r>
    <x v="188"/>
    <s v="TOL Glass SGFL71 PO 1000:B4S:H4:NB:1000"/>
    <s v="Packaged Product"/>
    <s v="SV00 - Toll Processing"/>
    <s v="SPC9009 - Milling/Grinding"/>
    <s v="SA12 - Milling/Grinding"/>
    <s v="TOL Glass SGFL71 PO"/>
    <x v="9"/>
    <s v="600007751"/>
    <n v="1"/>
    <m/>
    <n v="26"/>
    <n v="0"/>
    <n v="0"/>
    <n v="0"/>
    <n v="0"/>
    <n v="0"/>
    <n v="0"/>
    <n v="0"/>
    <n v="22"/>
    <n v="21"/>
    <n v="21"/>
    <n v="21"/>
  </r>
  <r>
    <x v="189"/>
    <s v="Composite COMP PO"/>
    <s v="Bulk Product"/>
    <s v="W003 - Mineral Composite"/>
    <s v="SPC0543 - Calcium Mineral Mixture"/>
    <s v=""/>
    <s v="Composite COMP PO"/>
    <x v="1"/>
    <s v="600010876"/>
    <m/>
    <m/>
    <n v="121.2"/>
    <n v="288"/>
    <n v="214"/>
    <n v="220.8"/>
    <n v="298.40000000000003"/>
    <n v="381.20000000000005"/>
    <n v="381.20000000000005"/>
    <n v="380.8"/>
    <n v="424.40000000000003"/>
    <n v="424.40000000000003"/>
    <n v="424"/>
    <n v="424.40000000000003"/>
  </r>
  <r>
    <x v="189"/>
    <s v="Composite COMP PO"/>
    <s v="Bulk Product"/>
    <s v="W003 - Mineral Composite"/>
    <s v="SPC0543 - Calcium Mineral Mixture"/>
    <s v=""/>
    <s v="Composite COMP PO"/>
    <x v="2"/>
    <m/>
    <m/>
    <m/>
    <n v="121.2"/>
    <n v="288"/>
    <n v="214"/>
    <n v="220.8"/>
    <n v="298.40000000000003"/>
    <n v="381.20000000000005"/>
    <n v="381.20000000000005"/>
    <n v="380.8"/>
    <n v="424.40000000000003"/>
    <n v="424.40000000000003"/>
    <n v="424"/>
    <n v="424.40000000000003"/>
  </r>
  <r>
    <x v="189"/>
    <s v="Composite COMP PO"/>
    <s v="Bulk Product"/>
    <s v="W003 - Mineral Composite"/>
    <s v="SPC0543 - Calcium Mineral Mixture"/>
    <s v=""/>
    <s v="Composite COMP PO"/>
    <x v="3"/>
    <m/>
    <m/>
    <n v="421.54"/>
    <n v="300.34000000000003"/>
    <n v="94.340000000000032"/>
    <n v="94.340000000000032"/>
    <n v="94.54000000000002"/>
    <n v="94.139999999999986"/>
    <n v="93.939999999999941"/>
    <n v="94.739999999999895"/>
    <n v="93.939999999999884"/>
    <n v="94.53999999999985"/>
    <n v="94.139999999999816"/>
    <n v="94.139999999999816"/>
    <n v="94.739999999999782"/>
  </r>
  <r>
    <x v="189"/>
    <s v="Composite COMP PO"/>
    <s v="Bulk Product"/>
    <s v="W003 - Mineral Composite"/>
    <s v="SPC0543 - Calcium Mineral Mixture"/>
    <s v=""/>
    <s v="Composite COMP PO"/>
    <x v="4"/>
    <n v="93.820924132517092"/>
    <n v="0.28267828904042508"/>
    <m/>
    <n v="93.820924132517092"/>
    <n v="93.820924132517092"/>
    <n v="93.820924132517092"/>
    <n v="93.820924132517092"/>
    <n v="93.820924132517092"/>
    <n v="93.820924132517092"/>
    <n v="93.820924132517092"/>
    <n v="93.820924132517092"/>
    <n v="93.820924132517092"/>
    <n v="93.820924132517092"/>
    <n v="93.820924132517092"/>
    <n v="93.820924132517092"/>
  </r>
  <r>
    <x v="189"/>
    <s v="Composite COMP PO"/>
    <s v="Bulk Product"/>
    <s v="W003 - Mineral Composite"/>
    <s v="SPC0543 - Calcium Mineral Mixture"/>
    <s v=""/>
    <s v="Composite COMP PO"/>
    <x v="5"/>
    <n v="1"/>
    <m/>
    <m/>
    <m/>
    <n v="82"/>
    <n v="214"/>
    <n v="221"/>
    <n v="298"/>
    <n v="381"/>
    <n v="382"/>
    <n v="380"/>
    <n v="425"/>
    <n v="424"/>
    <n v="424"/>
    <n v="425"/>
  </r>
  <r>
    <x v="189"/>
    <s v="Composite COMP PO"/>
    <s v="Bulk Product"/>
    <s v="W003 - Mineral Composite"/>
    <s v="SPC0543 - Calcium Mineral Mixture"/>
    <s v=""/>
    <s v="Composite COMP PO"/>
    <x v="6"/>
    <n v="1"/>
    <m/>
    <m/>
    <n v="82"/>
    <n v="214"/>
    <n v="221"/>
    <n v="298"/>
    <n v="381"/>
    <n v="382"/>
    <n v="380"/>
    <n v="425"/>
    <n v="424"/>
    <n v="424"/>
    <n v="425"/>
    <m/>
  </r>
  <r>
    <x v="190"/>
    <n v="1"/>
    <n v="1"/>
    <n v="1"/>
    <n v="1"/>
    <n v="1"/>
    <n v="1"/>
    <x v="0"/>
    <n v="0"/>
    <n v="0"/>
    <m/>
    <n v="0"/>
    <n v="0"/>
    <n v="0"/>
    <n v="0"/>
    <n v="0"/>
    <n v="0"/>
    <n v="0"/>
    <n v="0"/>
    <n v="0"/>
    <n v="0"/>
    <n v="0"/>
    <n v="0"/>
  </r>
  <r>
    <x v="191"/>
    <n v="0"/>
    <s v="Bulk Product"/>
    <s v="R000 - Aluminium Oxide"/>
    <s v="SPC0961 - Aluminium Oxide Spherical Flour"/>
    <s v="AB04 - Aluminium Oxide Spherical Flour"/>
    <s v="Al-Oxide 0380 PO"/>
    <x v="0"/>
    <n v="0"/>
    <n v="0.28412123626257474"/>
    <m/>
    <n v="0"/>
    <n v="0"/>
    <n v="0"/>
    <n v="0"/>
    <n v="0"/>
    <n v="0.48706497645012814"/>
    <n v="0.48706497645012814"/>
    <n v="0.48706497645012814"/>
    <n v="0.48706497645012814"/>
    <n v="0.48706497645012814"/>
    <n v="0.48706497645012814"/>
    <n v="0.48706497645012814"/>
  </r>
  <r>
    <x v="191"/>
    <n v="0"/>
    <s v="Bulk Product"/>
    <s v="R000 - Aluminium Oxide"/>
    <s v="SPC0961 - Aluminium Oxide Spherical Flour"/>
    <s v="AB04 - Aluminium Oxide Spherical Flour"/>
    <s v="Al-Oxide 0380 PO"/>
    <x v="2"/>
    <m/>
    <m/>
    <m/>
    <n v="0"/>
    <n v="0"/>
    <n v="0"/>
    <n v="0"/>
    <n v="0"/>
    <n v="0.48706497645012814"/>
    <n v="0.48706497645012814"/>
    <n v="0.48706497645012814"/>
    <n v="0.48706497645012814"/>
    <n v="0.48706497645012814"/>
    <n v="0.48706497645012814"/>
    <n v="0.48706497645012814"/>
  </r>
  <r>
    <x v="191"/>
    <n v="0"/>
    <s v="Bulk Product"/>
    <s v="R000 - Aluminium Oxide"/>
    <s v="SPC0961 - Aluminium Oxide Spherical Flour"/>
    <s v="AB04 - Aluminium Oxide Spherical Flour"/>
    <s v="Al-Oxide 0380 PO"/>
    <x v="3"/>
    <m/>
    <m/>
    <n v="0"/>
    <n v="0"/>
    <n v="1"/>
    <n v="1"/>
    <n v="1"/>
    <n v="1"/>
    <n v="0.51293502354987186"/>
    <n v="1.0258700470997437"/>
    <n v="0.53880507064961558"/>
    <n v="1.0517400941994874"/>
    <n v="0.5646751177493593"/>
    <n v="1.0776101412992312"/>
    <n v="0.59054516484910302"/>
  </r>
  <r>
    <x v="191"/>
    <n v="0"/>
    <s v="Bulk Product"/>
    <s v="R000 - Aluminium Oxide"/>
    <s v="SPC0961 - Aluminium Oxide Spherical Flour"/>
    <s v="AB04 - Aluminium Oxide Spherical Flour"/>
    <s v="Al-Oxide 0380 PO"/>
    <x v="4"/>
    <n v="0.15523847223439871"/>
    <n v="0.54638109518477818"/>
    <m/>
    <n v="0.15523847223439871"/>
    <n v="0.15523847223439871"/>
    <n v="0.15523847223439871"/>
    <n v="0.15523847223439871"/>
    <n v="0.15523847223439871"/>
    <n v="0.15523847223439871"/>
    <n v="0.15523847223439871"/>
    <n v="0.15523847223439871"/>
    <n v="0.15523847223439871"/>
    <n v="0.15523847223439871"/>
    <n v="0.15523847223439871"/>
    <n v="0.15523847223439871"/>
  </r>
  <r>
    <x v="191"/>
    <n v="0"/>
    <s v="Bulk Product"/>
    <s v="R000 - Aluminium Oxide"/>
    <s v="SPC0961 - Aluminium Oxide Spherical Flour"/>
    <s v="AB04 - Aluminium Oxide Spherical Flour"/>
    <s v="Al-Oxide 0380 PO"/>
    <x v="5"/>
    <n v="1"/>
    <m/>
    <m/>
    <m/>
    <n v="1"/>
    <n v="0"/>
    <n v="0"/>
    <n v="0"/>
    <n v="0"/>
    <n v="1"/>
    <n v="0"/>
    <n v="1"/>
    <n v="0"/>
    <n v="1"/>
    <n v="0"/>
  </r>
  <r>
    <x v="191"/>
    <n v="0"/>
    <s v="Bulk Product"/>
    <s v="R000 - Aluminium Oxide"/>
    <s v="SPC0961 - Aluminium Oxide Spherical Flour"/>
    <s v="AB04 - Aluminium Oxide Spherical Flour"/>
    <s v="Al-Oxide 0380 PO"/>
    <x v="6"/>
    <n v="1"/>
    <m/>
    <m/>
    <n v="1"/>
    <n v="0"/>
    <n v="0"/>
    <n v="0"/>
    <n v="0"/>
    <n v="1"/>
    <n v="0"/>
    <n v="1"/>
    <n v="0"/>
    <n v="1"/>
    <n v="0"/>
    <m/>
  </r>
  <r>
    <x v="192"/>
    <s v="Huntite 10-15% CS:BL"/>
    <s v="Packaged Product"/>
    <s v="T002 - Huntite"/>
    <s v="SPC0925 - Huntite Crushed"/>
    <s v=""/>
    <s v="Huntite 10-15% CS"/>
    <x v="1"/>
    <s v="500000999"/>
    <m/>
    <m/>
    <n v="0"/>
    <n v="0"/>
    <n v="0"/>
    <n v="0"/>
    <n v="0"/>
    <n v="0"/>
    <n v="0"/>
    <n v="0"/>
    <n v="0"/>
    <n v="0"/>
    <n v="0"/>
    <n v="0"/>
  </r>
  <r>
    <x v="192"/>
    <s v="Huntite 10-15% CS:BL"/>
    <s v="Packaged Product"/>
    <s v="T002 - Huntite"/>
    <s v="SPC0925 - Huntite Crushed"/>
    <s v=""/>
    <s v="Huntite 10-15% CS"/>
    <x v="2"/>
    <m/>
    <m/>
    <m/>
    <n v="0"/>
    <n v="0"/>
    <n v="0"/>
    <n v="0"/>
    <n v="0"/>
    <n v="0"/>
    <n v="0"/>
    <n v="0"/>
    <n v="0"/>
    <n v="0"/>
    <n v="0"/>
    <n v="0"/>
  </r>
  <r>
    <x v="192"/>
    <s v="Huntite 10-15% CS:BL"/>
    <s v="Packaged Product"/>
    <s v="T002 - Huntite"/>
    <s v="SPC0925 - Huntite Crushed"/>
    <s v=""/>
    <s v="Huntite 10-15% CS"/>
    <x v="3"/>
    <m/>
    <m/>
    <n v="0"/>
    <n v="0"/>
    <n v="0"/>
    <n v="0"/>
    <n v="0"/>
    <n v="0"/>
    <n v="0"/>
    <n v="0"/>
    <n v="0"/>
    <n v="0"/>
    <n v="0"/>
    <n v="0"/>
    <n v="0"/>
  </r>
  <r>
    <x v="192"/>
    <s v="Huntite 10-15% CS:BL"/>
    <s v="Packaged Product"/>
    <s v="T002 - Huntite"/>
    <s v="SPC0925 - Huntite Crushed"/>
    <s v=""/>
    <s v="Huntite 10-15% CS"/>
    <x v="4"/>
    <n v="0"/>
    <n v="0"/>
    <m/>
    <n v="0"/>
    <n v="0"/>
    <n v="0"/>
    <n v="0"/>
    <n v="0"/>
    <n v="0"/>
    <n v="0"/>
    <n v="0"/>
    <n v="0"/>
    <n v="0"/>
    <n v="0"/>
    <n v="0"/>
  </r>
  <r>
    <x v="192"/>
    <s v="Huntite 10-15% CS:BL"/>
    <s v="Packaged Product"/>
    <s v="T002 - Huntite"/>
    <s v="SPC0925 - Huntite Crushed"/>
    <s v=""/>
    <s v="Huntite 10-15% CS"/>
    <x v="5"/>
    <n v="1"/>
    <m/>
    <m/>
    <m/>
    <n v="0"/>
    <n v="0"/>
    <n v="0"/>
    <n v="0"/>
    <n v="0"/>
    <n v="0"/>
    <n v="0"/>
    <n v="0"/>
    <n v="0"/>
    <n v="0"/>
    <n v="0"/>
  </r>
  <r>
    <x v="192"/>
    <s v="Huntite 10-15% CS:BL"/>
    <s v="Packaged Product"/>
    <s v="T002 - Huntite"/>
    <s v="SPC0925 - Huntite Crushed"/>
    <s v=""/>
    <s v="Huntite 10-15% CS"/>
    <x v="6"/>
    <n v="1"/>
    <m/>
    <m/>
    <n v="0"/>
    <n v="0"/>
    <n v="0"/>
    <n v="0"/>
    <n v="0"/>
    <n v="0"/>
    <n v="0"/>
    <n v="0"/>
    <n v="0"/>
    <n v="0"/>
    <n v="0"/>
    <m/>
  </r>
  <r>
    <x v="193"/>
    <s v="ATH HM SG63C10 PO"/>
    <s v="Bulk Product"/>
    <s v="J000 - ATH"/>
    <s v="SPC0997 - ATH Mix"/>
    <s v="AC22 - ATH Blend Hydromagnesite"/>
    <s v="ATH HM SG63C10 PO"/>
    <x v="0"/>
    <n v="134.03166666666667"/>
    <n v="136.6591935897778"/>
    <m/>
    <n v="120"/>
    <n v="120"/>
    <n v="120"/>
    <n v="120"/>
    <n v="120"/>
    <n v="120"/>
    <n v="120"/>
    <n v="120"/>
    <n v="169.97758076933346"/>
    <n v="169.97758076933346"/>
    <n v="169.97758076933346"/>
    <n v="169.97758076933346"/>
  </r>
  <r>
    <x v="193"/>
    <s v="ATH HM SG63C10 PO"/>
    <s v="Bulk Product"/>
    <s v="J000 - ATH"/>
    <s v="SPC0997 - ATH Mix"/>
    <s v="AC22 - ATH Blend Hydromagnesite"/>
    <s v="ATH HM SG63C10 PO"/>
    <x v="2"/>
    <m/>
    <m/>
    <m/>
    <n v="120"/>
    <n v="120"/>
    <n v="120"/>
    <n v="120"/>
    <n v="120"/>
    <n v="120"/>
    <n v="120"/>
    <n v="120"/>
    <n v="169.97758076933346"/>
    <n v="169.97758076933346"/>
    <n v="169.97758076933346"/>
    <n v="169.97758076933346"/>
  </r>
  <r>
    <x v="193"/>
    <s v="ATH HM SG63C10 PO"/>
    <s v="Bulk Product"/>
    <s v="J000 - ATH"/>
    <s v="SPC0997 - ATH Mix"/>
    <s v="AC22 - ATH Blend Hydromagnesite"/>
    <s v="ATH HM SG63C10 PO"/>
    <x v="3"/>
    <m/>
    <m/>
    <n v="147.703"/>
    <n v="113.703"/>
    <n v="113.703"/>
    <n v="113.703"/>
    <n v="113.703"/>
    <n v="113.703"/>
    <n v="113.703"/>
    <n v="113.703"/>
    <n v="113.703"/>
    <n v="113.72541923066655"/>
    <n v="113.74783846133309"/>
    <n v="113.77025769199963"/>
    <n v="113.79267692266617"/>
  </r>
  <r>
    <x v="193"/>
    <s v="ATH HM SG63C10 PO"/>
    <s v="Bulk Product"/>
    <s v="J000 - ATH"/>
    <s v="SPC0997 - ATH Mix"/>
    <s v="AC22 - ATH Blend Hydromagnesite"/>
    <s v="ATH HM SG63C10 PO"/>
    <x v="4"/>
    <n v="113.49586793285887"/>
    <n v="0.83050298301590764"/>
    <m/>
    <n v="113.49586793285887"/>
    <n v="113.49586793285887"/>
    <n v="113.49586793285887"/>
    <n v="113.49586793285887"/>
    <n v="113.49586793285887"/>
    <n v="113.49586793285887"/>
    <n v="113.49586793285887"/>
    <n v="113.49586793285887"/>
    <n v="113.49586793285887"/>
    <n v="113.49586793285887"/>
    <n v="113.49586793285887"/>
    <n v="113.49586793285887"/>
  </r>
  <r>
    <x v="193"/>
    <s v="ATH HM SG63C10 PO"/>
    <s v="Bulk Product"/>
    <s v="J000 - ATH"/>
    <s v="SPC0997 - ATH Mix"/>
    <s v="AC22 - ATH Blend Hydromagnesite"/>
    <s v="ATH HM SG63C10 PO"/>
    <x v="7"/>
    <n v="1"/>
    <m/>
    <m/>
    <n v="86"/>
    <n v="120"/>
    <n v="120"/>
    <n v="120"/>
    <n v="120"/>
    <n v="120"/>
    <n v="120"/>
    <n v="120"/>
    <n v="170"/>
    <n v="170"/>
    <n v="170"/>
    <n v="170"/>
  </r>
  <r>
    <x v="193"/>
    <s v="ATH HM SG63C10 PO"/>
    <s v="Bulk Product"/>
    <s v="J000 - ATH"/>
    <s v="SPC0997 - ATH Mix"/>
    <s v="AC22 - ATH Blend Hydromagnesite"/>
    <s v="ATH HM SG63C10 PO"/>
    <x v="8"/>
    <s v="PML02"/>
    <n v="3.7"/>
    <m/>
    <n v="23.243243243243242"/>
    <n v="32.432432432432428"/>
    <n v="32.432432432432428"/>
    <n v="32.432432432432428"/>
    <n v="32.432432432432428"/>
    <n v="32.432432432432428"/>
    <n v="32.432432432432428"/>
    <n v="32.432432432432428"/>
    <n v="45.945945945945944"/>
    <n v="45.945945945945944"/>
    <n v="45.945945945945944"/>
    <n v="45.945945945945944"/>
  </r>
  <r>
    <x v="193"/>
    <s v="ATH HM SG63C10 PO"/>
    <s v="Bulk Product"/>
    <s v="J000 - ATH"/>
    <s v="SPC0997 - ATH Mix"/>
    <s v="AC22 - ATH Blend Hydromagnesite"/>
    <s v="ATH HM SG63C10 PO"/>
    <x v="9"/>
    <s v="150000276"/>
    <n v="0.79600000000000004"/>
    <m/>
    <n v="68.456000000000003"/>
    <n v="95.52000000000001"/>
    <n v="95.52000000000001"/>
    <n v="95.52000000000001"/>
    <n v="95.52000000000001"/>
    <n v="95.52000000000001"/>
    <n v="95.52000000000001"/>
    <n v="95.52000000000001"/>
    <n v="135.32"/>
    <n v="135.32"/>
    <n v="135.32"/>
    <n v="135.32"/>
  </r>
  <r>
    <x v="193"/>
    <s v="ATH HM SG63C10 PO"/>
    <s v="Bulk Product"/>
    <s v="J000 - ATH"/>
    <s v="SPC0997 - ATH Mix"/>
    <s v="AC22 - ATH Blend Hydromagnesite"/>
    <s v="ATH HM SG63C10 PO"/>
    <x v="9"/>
    <s v="600011089"/>
    <n v="0.22800000000000001"/>
    <m/>
    <n v="19.608000000000001"/>
    <n v="27.36"/>
    <n v="27.36"/>
    <n v="27.36"/>
    <n v="27.36"/>
    <n v="27.36"/>
    <n v="27.36"/>
    <n v="27.36"/>
    <n v="38.76"/>
    <n v="38.76"/>
    <n v="38.76"/>
    <n v="38.76"/>
  </r>
  <r>
    <x v="194"/>
    <s v="ATH SG200 LVS PO 1000:B4:CP1:NB:1000"/>
    <s v="Packaged Product"/>
    <s v="J000 - ATH"/>
    <s v="SPC0922 - ATH Flour"/>
    <s v="AC01 - ATH Flour Coarse"/>
    <s v="ATH SG200 LVS PO"/>
    <x v="2"/>
    <m/>
    <m/>
    <m/>
    <n v="0"/>
    <n v="0"/>
    <n v="0"/>
    <n v="0"/>
    <n v="0"/>
    <n v="0"/>
    <n v="0"/>
    <n v="0"/>
    <n v="0"/>
    <n v="0"/>
    <n v="0"/>
    <n v="0"/>
  </r>
  <r>
    <x v="194"/>
    <s v="ATH SG200 LVS PO 1000:B4:CP1:NB:1000"/>
    <s v="Packaged Product"/>
    <s v="J000 - ATH"/>
    <s v="SPC0922 - ATH Flour"/>
    <s v="AC01 - ATH Flour Coarse"/>
    <s v="ATH SG200 LVS PO"/>
    <x v="3"/>
    <m/>
    <m/>
    <n v="0"/>
    <n v="0"/>
    <n v="0"/>
    <n v="0"/>
    <n v="0"/>
    <n v="0"/>
    <n v="0"/>
    <n v="0"/>
    <n v="0"/>
    <n v="0"/>
    <n v="0"/>
    <n v="0"/>
    <n v="0"/>
  </r>
  <r>
    <x v="194"/>
    <s v="ATH SG200 LVS PO 1000:B4:CP1:NB:1000"/>
    <s v="Packaged Product"/>
    <s v="J000 - ATH"/>
    <s v="SPC0922 - ATH Flour"/>
    <s v="AC01 - ATH Flour Coarse"/>
    <s v="ATH SG200 LVS PO"/>
    <x v="4"/>
    <n v="0"/>
    <n v="0"/>
    <m/>
    <n v="0"/>
    <n v="0"/>
    <n v="0"/>
    <n v="0"/>
    <n v="0"/>
    <n v="0"/>
    <n v="0"/>
    <n v="0"/>
    <n v="0"/>
    <n v="0"/>
    <n v="0"/>
    <n v="0"/>
  </r>
  <r>
    <x v="194"/>
    <s v="ATH SG200 LVS PO 1000:B4:CP1:NB:1000"/>
    <s v="Packaged Product"/>
    <s v="J000 - ATH"/>
    <s v="SPC0922 - ATH Flour"/>
    <s v="AC01 - ATH Flour Coarse"/>
    <s v="ATH SG200 LVS PO"/>
    <x v="5"/>
    <n v="1"/>
    <m/>
    <m/>
    <m/>
    <n v="0"/>
    <n v="0"/>
    <n v="0"/>
    <n v="0"/>
    <n v="0"/>
    <n v="0"/>
    <n v="0"/>
    <n v="0"/>
    <n v="0"/>
    <n v="0"/>
    <n v="0"/>
  </r>
  <r>
    <x v="194"/>
    <s v="ATH SG200 LVS PO 1000:B4:CP1:NB:1000"/>
    <s v="Packaged Product"/>
    <s v="J000 - ATH"/>
    <s v="SPC0922 - ATH Flour"/>
    <s v="AC01 - ATH Flour Coarse"/>
    <s v="ATH SG200 LVS PO"/>
    <x v="6"/>
    <n v="1"/>
    <m/>
    <m/>
    <n v="0"/>
    <n v="0"/>
    <n v="0"/>
    <n v="0"/>
    <n v="0"/>
    <n v="0"/>
    <n v="0"/>
    <n v="0"/>
    <n v="0"/>
    <n v="0"/>
    <n v="0"/>
    <m/>
  </r>
  <r>
    <x v="195"/>
    <s v="ATH SG200 LVS PO 25:PA:CP1:H:1000"/>
    <s v="Packaged Product"/>
    <s v="J000 - ATH"/>
    <s v="SPC0922 - ATH Flour"/>
    <s v="AC01 - ATH Flour Coarse"/>
    <s v="ATH SG200 LVS PO"/>
    <x v="0"/>
    <n v="0"/>
    <n v="0"/>
    <m/>
    <n v="0"/>
    <n v="0"/>
    <n v="0"/>
    <n v="0"/>
    <n v="0"/>
    <n v="0"/>
    <n v="0"/>
    <n v="0"/>
    <n v="0"/>
    <n v="0"/>
    <n v="0"/>
    <n v="0"/>
  </r>
  <r>
    <x v="195"/>
    <s v="ATH SG200 LVS PO 25:PA:CP1:H:1000"/>
    <s v="Packaged Product"/>
    <s v="J000 - ATH"/>
    <s v="SPC0922 - ATH Flour"/>
    <s v="AC01 - ATH Flour Coarse"/>
    <s v="ATH SG200 LVS PO"/>
    <x v="2"/>
    <m/>
    <m/>
    <m/>
    <n v="0"/>
    <n v="0"/>
    <n v="0"/>
    <n v="0"/>
    <n v="0"/>
    <n v="0"/>
    <n v="0"/>
    <n v="0"/>
    <n v="0"/>
    <n v="0"/>
    <n v="0"/>
    <n v="0"/>
  </r>
  <r>
    <x v="195"/>
    <s v="ATH SG200 LVS PO 25:PA:CP1:H:1000"/>
    <s v="Packaged Product"/>
    <s v="J000 - ATH"/>
    <s v="SPC0922 - ATH Flour"/>
    <s v="AC01 - ATH Flour Coarse"/>
    <s v="ATH SG200 LVS PO"/>
    <x v="3"/>
    <m/>
    <m/>
    <n v="0"/>
    <n v="0"/>
    <n v="0"/>
    <n v="0"/>
    <n v="0"/>
    <n v="0"/>
    <n v="0"/>
    <n v="0"/>
    <n v="0"/>
    <n v="0"/>
    <n v="0"/>
    <n v="0"/>
    <n v="0"/>
  </r>
  <r>
    <x v="195"/>
    <s v="ATH SG200 LVS PO 25:PA:CP1:H:1000"/>
    <s v="Packaged Product"/>
    <s v="J000 - ATH"/>
    <s v="SPC0922 - ATH Flour"/>
    <s v="AC01 - ATH Flour Coarse"/>
    <s v="ATH SG200 LVS PO"/>
    <x v="4"/>
    <n v="0"/>
    <n v="0"/>
    <m/>
    <n v="0"/>
    <n v="0"/>
    <n v="0"/>
    <n v="0"/>
    <n v="0"/>
    <n v="0"/>
    <n v="0"/>
    <n v="0"/>
    <n v="0"/>
    <n v="0"/>
    <n v="0"/>
    <n v="0"/>
  </r>
  <r>
    <x v="195"/>
    <s v="ATH SG200 LVS PO 25:PA:CP1:H:1000"/>
    <s v="Packaged Product"/>
    <s v="J000 - ATH"/>
    <s v="SPC0922 - ATH Flour"/>
    <s v="AC01 - ATH Flour Coarse"/>
    <s v="ATH SG200 LVS PO"/>
    <x v="5"/>
    <n v="1"/>
    <m/>
    <m/>
    <m/>
    <n v="0"/>
    <n v="0"/>
    <n v="0"/>
    <n v="0"/>
    <n v="0"/>
    <n v="0"/>
    <n v="0"/>
    <n v="0"/>
    <n v="0"/>
    <n v="0"/>
    <n v="0"/>
  </r>
  <r>
    <x v="195"/>
    <s v="ATH SG200 LVS PO 25:PA:CP1:H:1000"/>
    <s v="Packaged Product"/>
    <s v="J000 - ATH"/>
    <s v="SPC0922 - ATH Flour"/>
    <s v="AC01 - ATH Flour Coarse"/>
    <s v="ATH SG200 LVS PO"/>
    <x v="6"/>
    <n v="1"/>
    <m/>
    <m/>
    <n v="0"/>
    <n v="0"/>
    <n v="0"/>
    <n v="0"/>
    <n v="0"/>
    <n v="0"/>
    <n v="0"/>
    <n v="0"/>
    <n v="0"/>
    <n v="0"/>
    <n v="0"/>
    <m/>
  </r>
  <r>
    <x v="196"/>
    <s v="ATH SG50 PO 950:B4S:H4:NB:950"/>
    <s v="Packaged Product"/>
    <s v="J000 - ATH"/>
    <s v="SPC0922 - ATH Flour"/>
    <s v="AC02 - ATH Flour Medium"/>
    <s v="ATH SG50 PO"/>
    <x v="2"/>
    <m/>
    <m/>
    <m/>
    <n v="0"/>
    <n v="0"/>
    <n v="0"/>
    <n v="0"/>
    <n v="0"/>
    <n v="0"/>
    <n v="0"/>
    <n v="0"/>
    <n v="0"/>
    <n v="0"/>
    <n v="0"/>
    <n v="0"/>
  </r>
  <r>
    <x v="196"/>
    <s v="ATH SG50 PO 950:B4S:H4:NB:950"/>
    <s v="Packaged Product"/>
    <s v="J000 - ATH"/>
    <s v="SPC0922 - ATH Flour"/>
    <s v="AC02 - ATH Flour Medium"/>
    <s v="ATH SG50 PO"/>
    <x v="3"/>
    <m/>
    <m/>
    <n v="0"/>
    <n v="0"/>
    <n v="0"/>
    <n v="0"/>
    <n v="0"/>
    <n v="0"/>
    <n v="0"/>
    <n v="0"/>
    <n v="0"/>
    <n v="0"/>
    <n v="0"/>
    <n v="0"/>
    <n v="0"/>
  </r>
  <r>
    <x v="196"/>
    <s v="ATH SG50 PO 950:B4S:H4:NB:950"/>
    <s v="Packaged Product"/>
    <s v="J000 - ATH"/>
    <s v="SPC0922 - ATH Flour"/>
    <s v="AC02 - ATH Flour Medium"/>
    <s v="ATH SG50 PO"/>
    <x v="4"/>
    <n v="0"/>
    <n v="0"/>
    <m/>
    <n v="0"/>
    <n v="0"/>
    <n v="0"/>
    <n v="0"/>
    <n v="0"/>
    <n v="0"/>
    <n v="0"/>
    <n v="0"/>
    <n v="0"/>
    <n v="0"/>
    <n v="0"/>
    <n v="0"/>
  </r>
  <r>
    <x v="196"/>
    <s v="ATH SG50 PO 950:B4S:H4:NB:950"/>
    <s v="Packaged Product"/>
    <s v="J000 - ATH"/>
    <s v="SPC0922 - ATH Flour"/>
    <s v="AC02 - ATH Flour Medium"/>
    <s v="ATH SG50 PO"/>
    <x v="5"/>
    <n v="1"/>
    <m/>
    <m/>
    <m/>
    <n v="0"/>
    <n v="0"/>
    <n v="0"/>
    <n v="0"/>
    <n v="0"/>
    <n v="0"/>
    <n v="0"/>
    <n v="0"/>
    <n v="0"/>
    <n v="0"/>
    <n v="0"/>
  </r>
  <r>
    <x v="196"/>
    <s v="ATH SG50 PO 950:B4S:H4:NB:950"/>
    <s v="Packaged Product"/>
    <s v="J000 - ATH"/>
    <s v="SPC0922 - ATH Flour"/>
    <s v="AC02 - ATH Flour Medium"/>
    <s v="ATH SG50 PO"/>
    <x v="6"/>
    <n v="1"/>
    <m/>
    <m/>
    <n v="0"/>
    <n v="0"/>
    <n v="0"/>
    <n v="0"/>
    <n v="0"/>
    <n v="0"/>
    <n v="0"/>
    <n v="0"/>
    <n v="0"/>
    <n v="0"/>
    <n v="0"/>
    <m/>
  </r>
  <r>
    <x v="197"/>
    <s v="Feldspar FFA 500 WS"/>
    <s v="Bulk Product"/>
    <s v="F002 - Feldspatic Minerals"/>
    <s v="SPC0903 - Anorthosite"/>
    <s v=""/>
    <s v="Feldspar FFA 500 WS"/>
    <x v="1"/>
    <s v="500002405"/>
    <m/>
    <m/>
    <n v="0"/>
    <n v="0"/>
    <n v="0"/>
    <n v="0"/>
    <n v="0"/>
    <n v="0"/>
    <n v="0"/>
    <n v="0"/>
    <n v="0"/>
    <n v="0"/>
    <n v="0"/>
    <n v="0"/>
  </r>
  <r>
    <x v="197"/>
    <s v="Feldspar FFA 500 WS"/>
    <s v="Bulk Product"/>
    <s v="F002 - Feldspatic Minerals"/>
    <s v="SPC0903 - Anorthosite"/>
    <s v=""/>
    <s v="Feldspar FFA 500 WS"/>
    <x v="2"/>
    <m/>
    <m/>
    <m/>
    <n v="0"/>
    <n v="0"/>
    <n v="0"/>
    <n v="0"/>
    <n v="0"/>
    <n v="0"/>
    <n v="0"/>
    <n v="0"/>
    <n v="0"/>
    <n v="0"/>
    <n v="0"/>
    <n v="0"/>
  </r>
  <r>
    <x v="197"/>
    <s v="Feldspar FFA 500 WS"/>
    <s v="Bulk Product"/>
    <s v="F002 - Feldspatic Minerals"/>
    <s v="SPC0903 - Anorthosite"/>
    <s v=""/>
    <s v="Feldspar FFA 500 WS"/>
    <x v="3"/>
    <m/>
    <m/>
    <n v="0"/>
    <n v="0"/>
    <n v="0"/>
    <n v="0"/>
    <n v="0"/>
    <n v="0"/>
    <n v="0"/>
    <n v="0"/>
    <n v="0"/>
    <n v="0"/>
    <n v="0"/>
    <n v="0"/>
    <n v="0"/>
  </r>
  <r>
    <x v="197"/>
    <s v="Feldspar FFA 500 WS"/>
    <s v="Bulk Product"/>
    <s v="F002 - Feldspatic Minerals"/>
    <s v="SPC0903 - Anorthosite"/>
    <s v=""/>
    <s v="Feldspar FFA 500 WS"/>
    <x v="4"/>
    <n v="0"/>
    <n v="0"/>
    <m/>
    <n v="0"/>
    <n v="0"/>
    <n v="0"/>
    <n v="0"/>
    <n v="0"/>
    <n v="0"/>
    <n v="0"/>
    <n v="0"/>
    <n v="0"/>
    <n v="0"/>
    <n v="0"/>
    <n v="0"/>
  </r>
  <r>
    <x v="197"/>
    <s v="Feldspar FFA 500 WS"/>
    <s v="Bulk Product"/>
    <s v="F002 - Feldspatic Minerals"/>
    <s v="SPC0903 - Anorthosite"/>
    <s v=""/>
    <s v="Feldspar FFA 500 WS"/>
    <x v="5"/>
    <n v="1"/>
    <m/>
    <m/>
    <m/>
    <n v="0"/>
    <n v="0"/>
    <n v="0"/>
    <n v="0"/>
    <n v="0"/>
    <n v="0"/>
    <n v="0"/>
    <n v="0"/>
    <n v="0"/>
    <n v="0"/>
    <n v="0"/>
  </r>
  <r>
    <x v="197"/>
    <s v="Feldspar FFA 500 WS"/>
    <s v="Bulk Product"/>
    <s v="F002 - Feldspatic Minerals"/>
    <s v="SPC0903 - Anorthosite"/>
    <s v=""/>
    <s v="Feldspar FFA 500 WS"/>
    <x v="6"/>
    <n v="1"/>
    <m/>
    <m/>
    <n v="0"/>
    <n v="0"/>
    <n v="0"/>
    <n v="0"/>
    <n v="0"/>
    <n v="0"/>
    <n v="0"/>
    <n v="0"/>
    <n v="0"/>
    <n v="0"/>
    <n v="0"/>
    <m/>
  </r>
  <r>
    <x v="198"/>
    <s v="ATH SG30LV PO 1000:B4S:H4:H:1000"/>
    <s v="Packaged Product"/>
    <s v="J000 - ATH"/>
    <s v="SPC0922 - ATH Flour"/>
    <s v="AC06 - ATH Flour Fine Low Viscosity"/>
    <s v="ATH SG30 LV PO"/>
    <x v="0"/>
    <n v="47.083333333333336"/>
    <n v="54.151738392569193"/>
    <m/>
    <n v="56.222698788209762"/>
    <n v="56.689009585387218"/>
    <n v="58.588386293762817"/>
    <n v="58.073679397211095"/>
    <n v="58.882474942711781"/>
    <n v="55.178190982535973"/>
    <n v="55.0044261844643"/>
    <n v="55.171240390613107"/>
    <n v="55.171240390613107"/>
    <n v="54.670797772166679"/>
    <n v="31.164289798690241"/>
    <n v="55.0044261844643"/>
  </r>
  <r>
    <x v="198"/>
    <s v="ATH SG30LV PO 1000:B4S:H4:H:1000"/>
    <s v="Packaged Product"/>
    <s v="J000 - ATH"/>
    <s v="SPC0922 - ATH Flour"/>
    <s v="AC06 - ATH Flour Fine Low Viscosity"/>
    <s v="ATH SG30 LV PO"/>
    <x v="2"/>
    <m/>
    <m/>
    <m/>
    <n v="56.222698788209762"/>
    <n v="56.689009585387218"/>
    <n v="58.588386293762817"/>
    <n v="58.073679397211095"/>
    <n v="58.882474942711781"/>
    <n v="55.178190982535973"/>
    <n v="55.0044261844643"/>
    <n v="55.171240390613107"/>
    <n v="55.171240390613107"/>
    <n v="54.670797772166679"/>
    <n v="31.164289798690241"/>
    <n v="55.0044261844643"/>
  </r>
  <r>
    <x v="198"/>
    <s v="ATH SG30LV PO 1000:B4S:H4:H:1000"/>
    <s v="Packaged Product"/>
    <s v="J000 - ATH"/>
    <s v="SPC0922 - ATH Flour"/>
    <s v="AC06 - ATH Flour Fine Low Viscosity"/>
    <s v="ATH SG30 LV PO"/>
    <x v="3"/>
    <m/>
    <m/>
    <n v="43"/>
    <n v="24.777301211790238"/>
    <n v="24.08829162640302"/>
    <n v="24.499905332640203"/>
    <n v="24.426225935429109"/>
    <n v="24.543750992717328"/>
    <n v="24.365560010181355"/>
    <n v="24.361133825717054"/>
    <n v="24.189893435103947"/>
    <n v="24.01865304449084"/>
    <n v="24.347855272324161"/>
    <n v="24.183565473633919"/>
    <n v="24.179139289169619"/>
  </r>
  <r>
    <x v="198"/>
    <s v="ATH SG30LV PO 1000:B4S:H4:H:1000"/>
    <s v="Packaged Product"/>
    <s v="J000 - ATH"/>
    <s v="SPC0922 - ATH Flour"/>
    <s v="AC06 - ATH Flour Fine Low Viscosity"/>
    <s v="ATH SG30 LV PO"/>
    <x v="4"/>
    <n v="24"/>
    <n v="0.44319906825545841"/>
    <m/>
    <n v="24"/>
    <n v="24"/>
    <n v="24"/>
    <n v="24"/>
    <n v="24"/>
    <n v="24"/>
    <n v="24"/>
    <n v="24"/>
    <n v="24"/>
    <n v="24"/>
    <n v="24"/>
    <n v="24"/>
  </r>
  <r>
    <x v="198"/>
    <s v="ATH SG30LV PO 1000:B4S:H4:H:1000"/>
    <s v="Packaged Product"/>
    <s v="J000 - ATH"/>
    <s v="SPC0922 - ATH Flour"/>
    <s v="AC06 - ATH Flour Fine Low Viscosity"/>
    <s v="ATH SG30 LV PO"/>
    <x v="7"/>
    <n v="1"/>
    <m/>
    <m/>
    <n v="38"/>
    <n v="56"/>
    <n v="59"/>
    <n v="58"/>
    <n v="59"/>
    <n v="55"/>
    <n v="55"/>
    <n v="55"/>
    <n v="55"/>
    <n v="55"/>
    <n v="31"/>
    <n v="55"/>
  </r>
  <r>
    <x v="198"/>
    <s v="ATH SG30LV PO 1000:B4S:H4:H:1000"/>
    <s v="Packaged Product"/>
    <s v="J000 - ATH"/>
    <s v="SPC0922 - ATH Flour"/>
    <s v="AC06 - ATH Flour Fine Low Viscosity"/>
    <s v="ATH SG30 LV PO"/>
    <x v="8"/>
    <s v="PBA24"/>
    <n v="3.5"/>
    <m/>
    <n v="10.857142857142858"/>
    <n v="16"/>
    <n v="16.857142857142858"/>
    <n v="16.571428571428573"/>
    <n v="16.857142857142858"/>
    <n v="15.714285714285714"/>
    <n v="15.714285714285714"/>
    <n v="15.714285714285714"/>
    <n v="15.714285714285714"/>
    <n v="15.714285714285714"/>
    <n v="8.8571428571428577"/>
    <n v="15.714285714285714"/>
  </r>
  <r>
    <x v="198"/>
    <s v="ATH SG30LV PO 1000:B4S:H4:H:1000"/>
    <s v="Packaged Product"/>
    <s v="J000 - ATH"/>
    <s v="SPC0922 - ATH Flour"/>
    <s v="AC06 - ATH Flour Fine Low Viscosity"/>
    <s v="ATH SG30 LV PO"/>
    <x v="9"/>
    <s v="300020979"/>
    <n v="1"/>
    <m/>
    <n v="38"/>
    <n v="56"/>
    <n v="59"/>
    <n v="58"/>
    <n v="59"/>
    <n v="55"/>
    <n v="55"/>
    <n v="55"/>
    <n v="55"/>
    <n v="55"/>
    <n v="31"/>
    <n v="55"/>
  </r>
  <r>
    <x v="198"/>
    <s v="ATH SG30LV PO 1000:B4S:H4:H:1000"/>
    <s v="Packaged Product"/>
    <s v="J000 - ATH"/>
    <s v="SPC0922 - ATH Flour"/>
    <s v="AC06 - ATH Flour Fine Low Viscosity"/>
    <s v="ATH SG30 LV PO"/>
    <x v="9"/>
    <s v="300020983"/>
    <n v="1"/>
    <m/>
    <n v="38"/>
    <n v="56"/>
    <n v="59"/>
    <n v="58"/>
    <n v="59"/>
    <n v="55"/>
    <n v="55"/>
    <n v="55"/>
    <n v="55"/>
    <n v="55"/>
    <n v="31"/>
    <n v="55"/>
  </r>
  <r>
    <x v="198"/>
    <s v="ATH SG30LV PO 1000:B4S:H4:H:1000"/>
    <s v="Packaged Product"/>
    <s v="J000 - ATH"/>
    <s v="SPC0922 - ATH Flour"/>
    <s v="AC06 - ATH Flour Fine Low Viscosity"/>
    <s v="ATH SG30 LV PO"/>
    <x v="9"/>
    <s v="300020986"/>
    <n v="1"/>
    <m/>
    <n v="38"/>
    <n v="56"/>
    <n v="59"/>
    <n v="58"/>
    <n v="59"/>
    <n v="55"/>
    <n v="55"/>
    <n v="55"/>
    <n v="55"/>
    <n v="55"/>
    <n v="31"/>
    <n v="55"/>
  </r>
  <r>
    <x v="198"/>
    <s v="ATH SG30LV PO 1000:B4S:H4:H:1000"/>
    <s v="Packaged Product"/>
    <s v="J000 - ATH"/>
    <s v="SPC0922 - ATH Flour"/>
    <s v="AC06 - ATH Flour Fine Low Viscosity"/>
    <s v="ATH SG30 LV PO"/>
    <x v="9"/>
    <s v="600010606"/>
    <n v="1"/>
    <m/>
    <n v="38"/>
    <n v="56"/>
    <n v="59"/>
    <n v="58"/>
    <n v="59"/>
    <n v="55"/>
    <n v="55"/>
    <n v="55"/>
    <n v="55"/>
    <n v="55"/>
    <n v="31"/>
    <n v="55"/>
  </r>
  <r>
    <x v="199"/>
    <s v="Chalk B38 PO 750:B4S:H4:NB:750"/>
    <s v="Packaged Product"/>
    <s v="C000 - Calcium Carbonate"/>
    <s v="SPC0204 - Chalk"/>
    <s v="AF25 - Chalk"/>
    <s v="Chalk B38 PO"/>
    <x v="0"/>
    <n v="15"/>
    <n v="14.616803574407156"/>
    <m/>
    <n v="14.267637921072859"/>
    <n v="14.826158303478492"/>
    <n v="13.912599486461005"/>
    <n v="13.980003458133377"/>
    <n v="14.072271997250169"/>
    <n v="13.189488491676421"/>
    <n v="13.238480473564371"/>
    <n v="12.066382959895567"/>
    <n v="16.462154950338405"/>
    <n v="16.462154950338405"/>
    <n v="16.462154950338405"/>
    <n v="16.462154950338405"/>
  </r>
  <r>
    <x v="199"/>
    <s v="Chalk B38 PO 750:B4S:H4:NB:750"/>
    <s v="Packaged Product"/>
    <s v="C000 - Calcium Carbonate"/>
    <s v="SPC0204 - Chalk"/>
    <s v="AF25 - Chalk"/>
    <s v="Chalk B38 PO"/>
    <x v="2"/>
    <m/>
    <m/>
    <m/>
    <n v="14.267637921072859"/>
    <n v="14.826158303478492"/>
    <n v="13.912599486461005"/>
    <n v="13.980003458133377"/>
    <n v="14.072271997250169"/>
    <n v="13.189488491676421"/>
    <n v="13.238480473564371"/>
    <n v="12.066382959895567"/>
    <n v="16.462154950338405"/>
    <n v="16.462154950338405"/>
    <n v="16.462154950338405"/>
    <n v="16.462154950338405"/>
  </r>
  <r>
    <x v="199"/>
    <s v="Chalk B38 PO 750:B4S:H4:NB:750"/>
    <s v="Packaged Product"/>
    <s v="C000 - Calcium Carbonate"/>
    <s v="SPC0204 - Chalk"/>
    <s v="AF25 - Chalk"/>
    <s v="Chalk B38 PO"/>
    <x v="3"/>
    <m/>
    <m/>
    <n v="0"/>
    <n v="24.732362078927139"/>
    <n v="24.156203775448645"/>
    <n v="24.49360428898764"/>
    <n v="24.013600830854266"/>
    <n v="24.191328833604096"/>
    <n v="24.501840341927675"/>
    <n v="24.013359868363302"/>
    <n v="24.696976908467736"/>
    <n v="24.734821958129331"/>
    <n v="24.022667007790925"/>
    <n v="24.06051205745252"/>
    <n v="24.098357107114115"/>
  </r>
  <r>
    <x v="199"/>
    <s v="Chalk B38 PO 750:B4S:H4:NB:750"/>
    <s v="Packaged Product"/>
    <s v="C000 - Calcium Carbonate"/>
    <s v="SPC0204 - Chalk"/>
    <s v="AF25 - Chalk"/>
    <s v="Chalk B38 PO"/>
    <x v="4"/>
    <n v="24"/>
    <n v="1.641945852102854"/>
    <m/>
    <n v="24"/>
    <n v="24"/>
    <n v="24"/>
    <n v="24"/>
    <n v="24"/>
    <n v="24"/>
    <n v="24"/>
    <n v="24"/>
    <n v="24"/>
    <n v="24"/>
    <n v="24"/>
    <n v="24"/>
  </r>
  <r>
    <x v="199"/>
    <s v="Chalk B38 PO 750:B4S:H4:NB:750"/>
    <s v="Packaged Product"/>
    <s v="C000 - Calcium Carbonate"/>
    <s v="SPC0204 - Chalk"/>
    <s v="AF25 - Chalk"/>
    <s v="Chalk B38 PO"/>
    <x v="7"/>
    <n v="0.75"/>
    <m/>
    <m/>
    <n v="39"/>
    <n v="14.25"/>
    <n v="14.25"/>
    <n v="13.5"/>
    <n v="14.25"/>
    <n v="13.5"/>
    <n v="12.75"/>
    <n v="12.75"/>
    <n v="16.5"/>
    <n v="15.75"/>
    <n v="16.5"/>
    <n v="16.5"/>
  </r>
  <r>
    <x v="199"/>
    <s v="Chalk B38 PO 750:B4S:H4:NB:750"/>
    <s v="Packaged Product"/>
    <s v="C000 - Calcium Carbonate"/>
    <s v="SPC0204 - Chalk"/>
    <s v="AF25 - Chalk"/>
    <s v="Chalk B38 PO"/>
    <x v="8"/>
    <s v="PBA19"/>
    <n v="4.5"/>
    <m/>
    <n v="8.6666666666666661"/>
    <n v="3.1666666666666665"/>
    <n v="3.1666666666666665"/>
    <n v="3"/>
    <n v="3.1666666666666665"/>
    <n v="3"/>
    <n v="2.8333333333333335"/>
    <n v="2.8333333333333335"/>
    <n v="3.6666666666666665"/>
    <n v="3.5"/>
    <n v="3.6666666666666665"/>
    <n v="3.6666666666666665"/>
  </r>
  <r>
    <x v="199"/>
    <s v="Chalk B38 PO 750:B4S:H4:NB:750"/>
    <s v="Packaged Product"/>
    <s v="C000 - Calcium Carbonate"/>
    <s v="SPC0204 - Chalk"/>
    <s v="AF25 - Chalk"/>
    <s v="Chalk B38 PO"/>
    <x v="9"/>
    <s v="300020979"/>
    <n v="1.3333333333333333"/>
    <m/>
    <n v="52"/>
    <n v="19"/>
    <n v="19"/>
    <n v="18"/>
    <n v="19"/>
    <n v="18"/>
    <n v="17"/>
    <n v="17"/>
    <n v="22"/>
    <n v="21"/>
    <n v="22"/>
    <n v="22"/>
  </r>
  <r>
    <x v="199"/>
    <s v="Chalk B38 PO 750:B4S:H4:NB:750"/>
    <s v="Packaged Product"/>
    <s v="C000 - Calcium Carbonate"/>
    <s v="SPC0204 - Chalk"/>
    <s v="AF25 - Chalk"/>
    <s v="Chalk B38 PO"/>
    <x v="9"/>
    <s v="300020983"/>
    <n v="1.3333333333333333"/>
    <m/>
    <n v="52"/>
    <n v="19"/>
    <n v="19"/>
    <n v="18"/>
    <n v="19"/>
    <n v="18"/>
    <n v="17"/>
    <n v="17"/>
    <n v="22"/>
    <n v="21"/>
    <n v="22"/>
    <n v="22"/>
  </r>
  <r>
    <x v="199"/>
    <s v="Chalk B38 PO 750:B4S:H4:NB:750"/>
    <s v="Packaged Product"/>
    <s v="C000 - Calcium Carbonate"/>
    <s v="SPC0204 - Chalk"/>
    <s v="AF25 - Chalk"/>
    <s v="Chalk B38 PO"/>
    <x v="9"/>
    <s v="600004609"/>
    <n v="1"/>
    <m/>
    <n v="39"/>
    <n v="14.25"/>
    <n v="14.25"/>
    <n v="13.5"/>
    <n v="14.25"/>
    <n v="13.5"/>
    <n v="12.75"/>
    <n v="12.75"/>
    <n v="16.5"/>
    <n v="15.75"/>
    <n v="16.5"/>
    <n v="16.5"/>
  </r>
  <r>
    <x v="200"/>
    <s v="Ball Clay W100/I150 MIX PO"/>
    <s v="Bulk Product"/>
    <s v="I000 - Ball Clay"/>
    <s v="SPC0512 - Ball Clay Shredded/Blended"/>
    <s v="AD25 - Ball Clay Shredded/Blended, Very Low Alumina, Primary Grade"/>
    <s v="Ball Clay W100/I150 MIX PO"/>
    <x v="0"/>
    <n v="144.78166666666667"/>
    <n v="116.42102159823861"/>
    <m/>
    <n v="121.20916607363075"/>
    <n v="61.46310888438579"/>
    <n v="166.24455990050276"/>
    <n v="166.24455990050276"/>
    <n v="160.88183216177686"/>
    <n v="103.00129032258063"/>
    <n v="103.00129032258063"/>
    <n v="103.00129032258063"/>
    <n v="103.00129032258063"/>
    <n v="103.00129032258063"/>
    <n v="103.00129032258063"/>
    <n v="103.00129032258063"/>
  </r>
  <r>
    <x v="200"/>
    <s v="Ball Clay W100/I150 MIX PO"/>
    <s v="Bulk Product"/>
    <s v="I000 - Ball Clay"/>
    <s v="SPC0512 - Ball Clay Shredded/Blended"/>
    <s v="AD25 - Ball Clay Shredded/Blended, Very Low Alumina, Primary Grade"/>
    <s v="Ball Clay W100/I150 MIX PO"/>
    <x v="2"/>
    <m/>
    <m/>
    <m/>
    <n v="121.20916607363075"/>
    <n v="61.46310888438579"/>
    <n v="166.24455990050276"/>
    <n v="166.24455990050276"/>
    <n v="160.88183216177686"/>
    <n v="103.00129032258063"/>
    <n v="103.00129032258063"/>
    <n v="103.00129032258063"/>
    <n v="103.00129032258063"/>
    <n v="103.00129032258063"/>
    <n v="103.00129032258063"/>
    <n v="103.00129032258063"/>
  </r>
  <r>
    <x v="200"/>
    <s v="Ball Clay W100/I150 MIX PO"/>
    <s v="Bulk Product"/>
    <s v="I000 - Ball Clay"/>
    <s v="SPC0512 - Ball Clay Shredded/Blended"/>
    <s v="AD25 - Ball Clay Shredded/Blended, Very Low Alumina, Primary Grade"/>
    <s v="Ball Clay W100/I150 MIX PO"/>
    <x v="3"/>
    <m/>
    <m/>
    <n v="291.54300000000001"/>
    <n v="170.33383392636927"/>
    <n v="108.87072504198348"/>
    <n v="50.626165141480712"/>
    <n v="50.381605240977947"/>
    <n v="50.499773079201091"/>
    <n v="50.498482756620461"/>
    <n v="50.497192434039832"/>
    <n v="50.495902111459202"/>
    <n v="50.494611788878572"/>
    <n v="50.493321466297942"/>
    <n v="50.492031143717313"/>
    <n v="50.490740821136683"/>
  </r>
  <r>
    <x v="200"/>
    <s v="Ball Clay W100/I150 MIX PO"/>
    <s v="Bulk Product"/>
    <s v="I000 - Ball Clay"/>
    <s v="SPC0512 - Ball Clay Shredded/Blended"/>
    <s v="AD25 - Ball Clay Shredded/Blended, Very Low Alumina, Primary Grade"/>
    <s v="Ball Clay W100/I150 MIX PO"/>
    <x v="4"/>
    <n v="49.662942492368778"/>
    <n v="0.42658054198967921"/>
    <m/>
    <n v="49.662942492368778"/>
    <n v="49.662942492368778"/>
    <n v="49.662942492368778"/>
    <n v="49.662942492368778"/>
    <n v="49.662942492368778"/>
    <n v="49.662942492368778"/>
    <n v="49.662942492368778"/>
    <n v="49.662942492368778"/>
    <n v="49.662942492368778"/>
    <n v="49.662942492368778"/>
    <n v="49.662942492368778"/>
    <n v="49.662942492368778"/>
  </r>
  <r>
    <x v="200"/>
    <s v="Ball Clay W100/I150 MIX PO"/>
    <s v="Bulk Product"/>
    <s v="I000 - Ball Clay"/>
    <s v="SPC0512 - Ball Clay Shredded/Blended"/>
    <s v="AD25 - Ball Clay Shredded/Blended, Very Low Alumina, Primary Grade"/>
    <s v="Ball Clay W100/I150 MIX PO"/>
    <x v="7"/>
    <n v="1"/>
    <m/>
    <m/>
    <n v="0"/>
    <n v="0"/>
    <n v="108"/>
    <n v="166"/>
    <n v="161"/>
    <n v="103"/>
    <n v="103"/>
    <n v="103"/>
    <n v="103"/>
    <n v="103"/>
    <n v="103"/>
    <n v="103"/>
  </r>
  <r>
    <x v="200"/>
    <s v="Ball Clay W100/I150 MIX PO"/>
    <s v="Bulk Product"/>
    <s v="I000 - Ball Clay"/>
    <s v="SPC0512 - Ball Clay Shredded/Blended"/>
    <s v="AD25 - Ball Clay Shredded/Blended, Very Low Alumina, Primary Grade"/>
    <s v="Ball Clay W100/I150 MIX PO"/>
    <x v="8"/>
    <s v="PBA99"/>
    <n v="1"/>
    <m/>
    <n v="0"/>
    <n v="0"/>
    <n v="108"/>
    <n v="166"/>
    <n v="161"/>
    <n v="103"/>
    <n v="103"/>
    <n v="103"/>
    <n v="103"/>
    <n v="103"/>
    <n v="103"/>
    <n v="103"/>
  </r>
  <r>
    <x v="200"/>
    <s v="Ball Clay W100/I150 MIX PO"/>
    <s v="Bulk Product"/>
    <s v="I000 - Ball Clay"/>
    <s v="SPC0512 - Ball Clay Shredded/Blended"/>
    <s v="AD25 - Ball Clay Shredded/Blended, Very Low Alumina, Primary Grade"/>
    <s v="Ball Clay W100/I150 MIX PO"/>
    <x v="9"/>
    <s v="600004440"/>
    <n v="0.4"/>
    <m/>
    <n v="0"/>
    <n v="0"/>
    <n v="43.2"/>
    <n v="66.400000000000006"/>
    <n v="64.400000000000006"/>
    <n v="41.2"/>
    <n v="41.2"/>
    <n v="41.2"/>
    <n v="41.2"/>
    <n v="41.2"/>
    <n v="41.2"/>
    <n v="41.2"/>
  </r>
  <r>
    <x v="200"/>
    <s v="Ball Clay W100/I150 MIX PO"/>
    <s v="Bulk Product"/>
    <s v="I000 - Ball Clay"/>
    <s v="SPC0512 - Ball Clay Shredded/Blended"/>
    <s v="AD25 - Ball Clay Shredded/Blended, Very Low Alumina, Primary Grade"/>
    <s v="Ball Clay W100/I150 MIX PO"/>
    <x v="9"/>
    <s v="600005116"/>
    <n v="0.6"/>
    <m/>
    <n v="0"/>
    <n v="0"/>
    <n v="64.8"/>
    <n v="99.6"/>
    <n v="96.6"/>
    <n v="61.8"/>
    <n v="61.8"/>
    <n v="61.8"/>
    <n v="61.8"/>
    <n v="61.8"/>
    <n v="61.8"/>
    <n v="61.8"/>
  </r>
  <r>
    <x v="201"/>
    <s v="TOL Glass Fibre GL3B PO"/>
    <s v="Bulk Product"/>
    <s v="SV00 - Toll Processing"/>
    <s v="SPC9009 - Milling/Grinding"/>
    <s v="SA12 - Milling/Grinding"/>
    <s v="TOL Glass Fibre PO"/>
    <x v="0"/>
    <n v="0"/>
    <n v="1.6474927572192393"/>
    <m/>
    <n v="0"/>
    <n v="0"/>
    <n v="0"/>
    <n v="0"/>
    <n v="0"/>
    <n v="0"/>
    <n v="0"/>
    <n v="0"/>
    <n v="4.942478271657718"/>
    <n v="4.942478271657718"/>
    <n v="4.942478271657718"/>
    <n v="4.942478271657718"/>
  </r>
  <r>
    <x v="201"/>
    <s v="TOL Glass Fibre GL3B PO"/>
    <s v="Bulk Product"/>
    <s v="SV00 - Toll Processing"/>
    <s v="SPC9009 - Milling/Grinding"/>
    <s v="SA12 - Milling/Grinding"/>
    <s v="TOL Glass Fibre PO"/>
    <x v="1"/>
    <s v="600007760"/>
    <m/>
    <m/>
    <n v="24"/>
    <n v="200"/>
    <n v="0"/>
    <n v="0"/>
    <n v="0"/>
    <n v="0"/>
    <n v="100"/>
    <n v="3"/>
    <n v="18"/>
    <n v="11"/>
    <n v="18"/>
    <n v="18"/>
  </r>
  <r>
    <x v="201"/>
    <s v="TOL Glass Fibre GL3B PO"/>
    <s v="Bulk Product"/>
    <s v="SV00 - Toll Processing"/>
    <s v="SPC9009 - Milling/Grinding"/>
    <s v="SA12 - Milling/Grinding"/>
    <s v="TOL Glass Fibre PO"/>
    <x v="2"/>
    <m/>
    <m/>
    <m/>
    <n v="24"/>
    <n v="200"/>
    <n v="0"/>
    <n v="0"/>
    <n v="0"/>
    <n v="0"/>
    <n v="100"/>
    <n v="3"/>
    <n v="22.94247827165772"/>
    <n v="15.942478271657718"/>
    <n v="22.94247827165772"/>
    <n v="22.94247827165772"/>
  </r>
  <r>
    <x v="201"/>
    <s v="TOL Glass Fibre GL3B PO"/>
    <s v="Bulk Product"/>
    <s v="SV00 - Toll Processing"/>
    <s v="SPC9009 - Milling/Grinding"/>
    <s v="SA12 - Milling/Grinding"/>
    <s v="TOL Glass Fibre PO"/>
    <x v="3"/>
    <m/>
    <m/>
    <n v="0"/>
    <n v="0"/>
    <n v="0"/>
    <n v="0"/>
    <n v="0"/>
    <n v="0"/>
    <n v="0"/>
    <n v="0"/>
    <n v="0"/>
    <n v="5.7521728342280198E-2"/>
    <n v="0.11504345668456217"/>
    <n v="0.1725651850268406"/>
    <n v="0.23008691336912079"/>
  </r>
  <r>
    <x v="201"/>
    <s v="TOL Glass Fibre GL3B PO"/>
    <s v="Bulk Product"/>
    <s v="SV00 - Toll Processing"/>
    <s v="SPC9009 - Milling/Grinding"/>
    <s v="SA12 - Milling/Grinding"/>
    <s v="TOL Glass Fibre PO"/>
    <x v="4"/>
    <n v="0"/>
    <n v="0"/>
    <m/>
    <n v="0"/>
    <n v="0"/>
    <n v="0"/>
    <n v="0"/>
    <n v="0"/>
    <n v="0"/>
    <n v="0"/>
    <n v="0"/>
    <n v="0"/>
    <n v="0"/>
    <n v="0"/>
    <n v="0"/>
  </r>
  <r>
    <x v="201"/>
    <s v="TOL Glass Fibre GL3B PO"/>
    <s v="Bulk Product"/>
    <s v="SV00 - Toll Processing"/>
    <s v="SPC9009 - Milling/Grinding"/>
    <s v="SA12 - Milling/Grinding"/>
    <s v="TOL Glass Fibre PO"/>
    <x v="7"/>
    <n v="1"/>
    <m/>
    <m/>
    <n v="24"/>
    <n v="200"/>
    <n v="0"/>
    <n v="0"/>
    <n v="0"/>
    <n v="0"/>
    <n v="100"/>
    <n v="3"/>
    <n v="23"/>
    <n v="16"/>
    <n v="23"/>
    <n v="23"/>
  </r>
  <r>
    <x v="201"/>
    <s v="TOL Glass Fibre GL3B PO"/>
    <s v="Bulk Product"/>
    <s v="SV00 - Toll Processing"/>
    <s v="SPC9009 - Milling/Grinding"/>
    <s v="SA12 - Milling/Grinding"/>
    <s v="TOL Glass Fibre PO"/>
    <x v="8"/>
    <s v="PML21"/>
    <n v="2.2999999999999998"/>
    <m/>
    <n v="10.434782608695652"/>
    <n v="86.956521739130437"/>
    <n v="0"/>
    <n v="0"/>
    <n v="0"/>
    <n v="0"/>
    <n v="43.478260869565219"/>
    <n v="1.3043478260869565"/>
    <n v="10"/>
    <n v="6.9565217391304355"/>
    <n v="10"/>
    <n v="10"/>
  </r>
  <r>
    <x v="201"/>
    <s v="TOL Glass Fibre GL3B PO"/>
    <s v="Bulk Product"/>
    <s v="SV00 - Toll Processing"/>
    <s v="SPC9009 - Milling/Grinding"/>
    <s v="SA12 - Milling/Grinding"/>
    <s v="TOL Glass Fibre PO"/>
    <x v="8"/>
    <s v="PSS21"/>
    <n v="2.2000000000000002"/>
    <m/>
    <n v="10.909090909090908"/>
    <n v="90.909090909090907"/>
    <n v="0"/>
    <n v="0"/>
    <n v="0"/>
    <n v="0"/>
    <n v="45.454545454545453"/>
    <n v="1.3636363636363635"/>
    <n v="10.454545454545453"/>
    <n v="7.2727272727272725"/>
    <n v="10.454545454545453"/>
    <n v="10.454545454545453"/>
  </r>
  <r>
    <x v="201"/>
    <s v="TOL Glass Fibre GL3B PO"/>
    <s v="Bulk Product"/>
    <s v="SV00 - Toll Processing"/>
    <s v="SPC9009 - Milling/Grinding"/>
    <s v="SA12 - Milling/Grinding"/>
    <s v="TOL Glass Fibre PO"/>
    <x v="9"/>
    <s v="400000456"/>
    <n v="1.1100000000000001"/>
    <m/>
    <n v="26.64"/>
    <n v="222.00000000000003"/>
    <n v="0"/>
    <n v="0"/>
    <n v="0"/>
    <n v="0"/>
    <n v="111.00000000000001"/>
    <n v="3.33"/>
    <n v="25.53"/>
    <n v="17.760000000000002"/>
    <n v="25.53"/>
    <n v="25.53"/>
  </r>
  <r>
    <x v="202"/>
    <s v="Bauxite G63 PO"/>
    <s v="Bulk Product"/>
    <s v="R001 - Bauxite"/>
    <s v="SPC0953 - Bauxite Flour"/>
    <s v="AE03 - Bauxite Flour Fine"/>
    <s v="Bauxite G63 PO"/>
    <x v="0"/>
    <n v="49.85499999999999"/>
    <n v="44.445053763440853"/>
    <m/>
    <n v="60"/>
    <n v="30"/>
    <n v="30"/>
    <n v="30"/>
    <n v="60"/>
    <n v="60"/>
    <n v="60"/>
    <n v="30"/>
    <n v="43.335161290322581"/>
    <n v="43.335161290322581"/>
    <n v="43.335161290322581"/>
    <n v="43.335161290322581"/>
  </r>
  <r>
    <x v="202"/>
    <s v="Bauxite G63 PO"/>
    <s v="Bulk Product"/>
    <s v="R001 - Bauxite"/>
    <s v="SPC0953 - Bauxite Flour"/>
    <s v="AE03 - Bauxite Flour Fine"/>
    <s v="Bauxite G63 PO"/>
    <x v="2"/>
    <m/>
    <m/>
    <m/>
    <n v="60"/>
    <n v="30"/>
    <n v="30"/>
    <n v="30"/>
    <n v="60"/>
    <n v="60"/>
    <n v="60"/>
    <n v="30"/>
    <n v="43.335161290322581"/>
    <n v="43.335161290322581"/>
    <n v="43.335161290322581"/>
    <n v="43.335161290322581"/>
  </r>
  <r>
    <x v="202"/>
    <s v="Bauxite G63 PO"/>
    <s v="Bulk Product"/>
    <s v="R001 - Bauxite"/>
    <s v="SPC0953 - Bauxite Flour"/>
    <s v="AE03 - Bauxite Flour Fine"/>
    <s v="Bauxite G63 PO"/>
    <x v="3"/>
    <m/>
    <m/>
    <n v="56.033999999999999"/>
    <n v="18.033999999999999"/>
    <n v="18.033999999999999"/>
    <n v="18.033999999999999"/>
    <n v="18.033999999999999"/>
    <n v="18.033999999999999"/>
    <n v="18.033999999999999"/>
    <n v="18.033999999999999"/>
    <n v="18.033999999999999"/>
    <n v="18.698838709677418"/>
    <n v="18.363677419354836"/>
    <n v="18.028516129032255"/>
    <n v="18.693354838709674"/>
  </r>
  <r>
    <x v="202"/>
    <s v="Bauxite G63 PO"/>
    <s v="Bulk Product"/>
    <s v="R001 - Bauxite"/>
    <s v="SPC0953 - Bauxite Flour"/>
    <s v="AE03 - Bauxite Flour Fine"/>
    <s v="Bauxite G63 PO"/>
    <x v="4"/>
    <n v="17.91679946156648"/>
    <n v="0.40312246120634221"/>
    <m/>
    <n v="17.91679946156648"/>
    <n v="17.91679946156648"/>
    <n v="17.91679946156648"/>
    <n v="17.91679946156648"/>
    <n v="17.91679946156648"/>
    <n v="17.91679946156648"/>
    <n v="17.91679946156648"/>
    <n v="17.91679946156648"/>
    <n v="17.91679946156648"/>
    <n v="17.91679946156648"/>
    <n v="17.91679946156648"/>
    <n v="17.91679946156648"/>
  </r>
  <r>
    <x v="202"/>
    <s v="Bauxite G63 PO"/>
    <s v="Bulk Product"/>
    <s v="R001 - Bauxite"/>
    <s v="SPC0953 - Bauxite Flour"/>
    <s v="AE03 - Bauxite Flour Fine"/>
    <s v="Bauxite G63 PO"/>
    <x v="7"/>
    <n v="1"/>
    <m/>
    <m/>
    <n v="22"/>
    <n v="30"/>
    <n v="30"/>
    <n v="30"/>
    <n v="60"/>
    <n v="60"/>
    <n v="60"/>
    <n v="30"/>
    <n v="44"/>
    <n v="43"/>
    <n v="43"/>
    <n v="44"/>
  </r>
  <r>
    <x v="202"/>
    <s v="Bauxite G63 PO"/>
    <s v="Bulk Product"/>
    <s v="R001 - Bauxite"/>
    <s v="SPC0953 - Bauxite Flour"/>
    <s v="AE03 - Bauxite Flour Fine"/>
    <s v="Bauxite G63 PO"/>
    <x v="8"/>
    <s v="PML02"/>
    <n v="2.7"/>
    <m/>
    <n v="8.148148148148147"/>
    <n v="11.111111111111111"/>
    <n v="11.111111111111111"/>
    <n v="11.111111111111111"/>
    <n v="22.222222222222221"/>
    <n v="22.222222222222221"/>
    <n v="22.222222222222221"/>
    <n v="11.111111111111111"/>
    <n v="16.296296296296294"/>
    <n v="15.925925925925926"/>
    <n v="15.925925925925926"/>
    <n v="16.296296296296294"/>
  </r>
  <r>
    <x v="202"/>
    <s v="Bauxite G63 PO"/>
    <s v="Bulk Product"/>
    <s v="R001 - Bauxite"/>
    <s v="SPC0953 - Bauxite Flour"/>
    <s v="AE03 - Bauxite Flour Fine"/>
    <s v="Bauxite G63 PO"/>
    <x v="9"/>
    <s v="150001927"/>
    <n v="1.1359999999999999"/>
    <m/>
    <n v="24.991999999999997"/>
    <n v="34.08"/>
    <n v="34.08"/>
    <n v="34.08"/>
    <n v="68.16"/>
    <n v="68.16"/>
    <n v="68.16"/>
    <n v="34.08"/>
    <n v="49.983999999999995"/>
    <n v="48.847999999999999"/>
    <n v="48.847999999999999"/>
    <n v="49.983999999999995"/>
  </r>
  <r>
    <x v="203"/>
    <s v="Ca-Carb LMK B WS"/>
    <s v="Bulk Product"/>
    <s v="C002 - Limestone"/>
    <s v="SPC0205 - Limestone"/>
    <s v="BK47 - Limestone Sand Coarse"/>
    <s v="Ca-Carb LMK B WS"/>
    <x v="0"/>
    <n v="618.95166666666671"/>
    <n v="213.52881976794484"/>
    <m/>
    <n v="3.2273517514458829"/>
    <n v="3.2540416099960976"/>
    <n v="5.7033158818723706"/>
    <n v="5.7033158818723706"/>
    <n v="5.519337950199068"/>
    <n v="8.1785449825060184"/>
    <n v="8.0979497326701591"/>
    <n v="8.1753211725125841"/>
    <n v="634.05963435044316"/>
    <n v="631.10900073805624"/>
    <n v="634.01865332804891"/>
    <n v="615.29936983571542"/>
  </r>
  <r>
    <x v="203"/>
    <s v="Ca-Carb LMK B WS"/>
    <s v="Bulk Product"/>
    <s v="C002 - Limestone"/>
    <s v="SPC0205 - Limestone"/>
    <s v="BK47 - Limestone Sand Coarse"/>
    <s v="Ca-Carb LMK B WS"/>
    <x v="2"/>
    <m/>
    <m/>
    <m/>
    <n v="3.2273517514458829"/>
    <n v="3.2540416099960976"/>
    <n v="5.7033158818723706"/>
    <n v="5.7033158818723706"/>
    <n v="5.519337950199068"/>
    <n v="8.1785449825060184"/>
    <n v="8.0979497326701591"/>
    <n v="8.1753211725125841"/>
    <n v="634.05963435044316"/>
    <n v="631.10900073805624"/>
    <n v="634.01865332804891"/>
    <n v="615.29936983571542"/>
  </r>
  <r>
    <x v="203"/>
    <s v="Ca-Carb LMK B WS"/>
    <s v="Bulk Product"/>
    <s v="C002 - Limestone"/>
    <s v="SPC0205 - Limestone"/>
    <s v="BK47 - Limestone Sand Coarse"/>
    <s v="Ca-Carb LMK B WS"/>
    <x v="3"/>
    <m/>
    <m/>
    <n v="0"/>
    <n v="0.77264824855411707"/>
    <n v="0.51860663855801947"/>
    <n v="0.81529075668564843"/>
    <n v="0.11197487481327784"/>
    <n v="0.5926369246142098"/>
    <n v="0.41409194210819145"/>
    <n v="0.3161422094380324"/>
    <n v="0.14082103692544834"/>
    <n v="8.1186686482283221E-2"/>
    <n v="0.97218594842604489"/>
    <n v="0.95353262037713193"/>
    <n v="0.65416278466170752"/>
  </r>
  <r>
    <x v="203"/>
    <s v="Ca-Carb LMK B WS"/>
    <s v="Bulk Product"/>
    <s v="C002 - Limestone"/>
    <s v="SPC0205 - Limestone"/>
    <s v="BK47 - Limestone Sand Coarse"/>
    <s v="Ca-Carb LMK B WS"/>
    <x v="4"/>
    <n v="0"/>
    <n v="0"/>
    <m/>
    <n v="0"/>
    <n v="0"/>
    <n v="0"/>
    <n v="0"/>
    <n v="0"/>
    <n v="0"/>
    <n v="0"/>
    <n v="0"/>
    <n v="0"/>
    <n v="0"/>
    <n v="0"/>
    <n v="0"/>
  </r>
  <r>
    <x v="203"/>
    <s v="Ca-Carb LMK B WS"/>
    <s v="Bulk Product"/>
    <s v="C002 - Limestone"/>
    <s v="SPC0205 - Limestone"/>
    <s v="BK47 - Limestone Sand Coarse"/>
    <s v="Ca-Carb LMK B WS"/>
    <x v="7"/>
    <n v="1"/>
    <m/>
    <m/>
    <n v="4"/>
    <n v="3"/>
    <n v="6"/>
    <n v="5"/>
    <n v="6"/>
    <n v="8"/>
    <n v="8"/>
    <n v="8"/>
    <n v="634"/>
    <n v="632"/>
    <n v="634"/>
    <n v="615"/>
  </r>
  <r>
    <x v="203"/>
    <s v="Ca-Carb LMK B WS"/>
    <s v="Bulk Product"/>
    <s v="C002 - Limestone"/>
    <s v="SPC0205 - Limestone"/>
    <s v="BK47 - Limestone Sand Coarse"/>
    <s v="Ca-Carb LMK B WS"/>
    <x v="8"/>
    <s v="PWP01"/>
    <n v="10"/>
    <m/>
    <n v="0.4"/>
    <n v="0.3"/>
    <n v="0.6"/>
    <n v="0.5"/>
    <n v="0.6"/>
    <n v="0.8"/>
    <n v="0.8"/>
    <n v="0.8"/>
    <n v="63.4"/>
    <n v="63.2"/>
    <n v="63.4"/>
    <n v="61.5"/>
  </r>
  <r>
    <x v="203"/>
    <s v="Ca-Carb LMK B WS"/>
    <s v="Bulk Product"/>
    <s v="C002 - Limestone"/>
    <s v="SPC0205 - Limestone"/>
    <s v="BK47 - Limestone Sand Coarse"/>
    <s v="Ca-Carb LMK B WS"/>
    <x v="9"/>
    <s v="500000932"/>
    <n v="1.01"/>
    <m/>
    <n v="4.04"/>
    <n v="3.0300000000000002"/>
    <n v="6.0600000000000005"/>
    <n v="5.05"/>
    <n v="6.0600000000000005"/>
    <n v="8.08"/>
    <n v="8.08"/>
    <n v="8.08"/>
    <n v="640.34"/>
    <n v="638.32000000000005"/>
    <n v="640.34"/>
    <n v="621.15"/>
  </r>
  <r>
    <x v="204"/>
    <s v="Feldspar FFA 45 MP PO"/>
    <s v="Bulk Product"/>
    <s v="F002 - Feldspatic Minerals"/>
    <s v="SPC0903 - Anorthosite"/>
    <s v=""/>
    <s v="Anorthosite FFA45 PO"/>
    <x v="2"/>
    <m/>
    <m/>
    <m/>
    <n v="0"/>
    <n v="0"/>
    <n v="0"/>
    <n v="0"/>
    <n v="0"/>
    <n v="0"/>
    <n v="0"/>
    <n v="0"/>
    <n v="0"/>
    <n v="0"/>
    <n v="0"/>
    <n v="0"/>
  </r>
  <r>
    <x v="204"/>
    <s v="Feldspar FFA 45 MP PO"/>
    <s v="Bulk Product"/>
    <s v="F002 - Feldspatic Minerals"/>
    <s v="SPC0903 - Anorthosite"/>
    <s v=""/>
    <s v="Anorthosite FFA45 PO"/>
    <x v="3"/>
    <m/>
    <m/>
    <n v="0"/>
    <n v="0"/>
    <n v="0"/>
    <n v="0"/>
    <n v="0"/>
    <n v="0"/>
    <n v="0"/>
    <n v="0"/>
    <n v="0"/>
    <n v="0"/>
    <n v="0"/>
    <n v="0"/>
    <n v="0"/>
  </r>
  <r>
    <x v="204"/>
    <s v="Feldspar FFA 45 MP PO"/>
    <s v="Bulk Product"/>
    <s v="F002 - Feldspatic Minerals"/>
    <s v="SPC0903 - Anorthosite"/>
    <s v=""/>
    <s v="Anorthosite FFA45 PO"/>
    <x v="4"/>
    <n v="0"/>
    <n v="0"/>
    <m/>
    <n v="0"/>
    <n v="0"/>
    <n v="0"/>
    <n v="0"/>
    <n v="0"/>
    <n v="0"/>
    <n v="0"/>
    <n v="0"/>
    <n v="0"/>
    <n v="0"/>
    <n v="0"/>
    <n v="0"/>
  </r>
  <r>
    <x v="204"/>
    <s v="Feldspar FFA 45 MP PO"/>
    <s v="Bulk Product"/>
    <s v="F002 - Feldspatic Minerals"/>
    <s v="SPC0903 - Anorthosite"/>
    <s v=""/>
    <s v="Anorthosite FFA45 PO"/>
    <x v="7"/>
    <n v="1"/>
    <m/>
    <m/>
    <n v="0"/>
    <n v="0"/>
    <n v="0"/>
    <n v="0"/>
    <n v="0"/>
    <n v="0"/>
    <n v="0"/>
    <n v="0"/>
    <n v="0"/>
    <n v="0"/>
    <n v="0"/>
    <n v="0"/>
  </r>
  <r>
    <x v="204"/>
    <s v="Feldspar FFA 45 MP PO"/>
    <s v="Bulk Product"/>
    <s v="F002 - Feldspatic Minerals"/>
    <s v="SPC0903 - Anorthosite"/>
    <s v=""/>
    <s v="Anorthosite FFA45 PO"/>
    <x v="8"/>
    <s v="PML01"/>
    <n v="2.6"/>
    <m/>
    <n v="0"/>
    <n v="0"/>
    <n v="0"/>
    <n v="0"/>
    <n v="0"/>
    <n v="0"/>
    <n v="0"/>
    <n v="0"/>
    <n v="0"/>
    <n v="0"/>
    <n v="0"/>
    <n v="0"/>
  </r>
  <r>
    <x v="204"/>
    <s v="Feldspar FFA 45 MP PO"/>
    <s v="Bulk Product"/>
    <s v="F002 - Feldspatic Minerals"/>
    <s v="SPC0903 - Anorthosite"/>
    <s v=""/>
    <s v="Anorthosite FFA45 PO"/>
    <x v="9"/>
    <s v="500002405"/>
    <n v="1.01"/>
    <m/>
    <n v="0"/>
    <n v="0"/>
    <n v="0"/>
    <n v="0"/>
    <n v="0"/>
    <n v="0"/>
    <n v="0"/>
    <n v="0"/>
    <n v="0"/>
    <n v="0"/>
    <n v="0"/>
    <n v="0"/>
  </r>
  <r>
    <x v="205"/>
    <s v="ATH SG200 X PO"/>
    <s v="Bulk Product"/>
    <s v="J000 - ATH"/>
    <s v="SPC0922 - ATH Flour"/>
    <s v="AC01 - ATH Flour Coarse"/>
    <s v="ATH SG200 X PO"/>
    <x v="1"/>
    <s v="600015390"/>
    <m/>
    <m/>
    <n v="0"/>
    <n v="0"/>
    <n v="0"/>
    <n v="2"/>
    <n v="3"/>
    <n v="3"/>
    <n v="3"/>
    <n v="3"/>
    <n v="3"/>
    <n v="3"/>
    <n v="3"/>
    <n v="3"/>
  </r>
  <r>
    <x v="205"/>
    <s v="ATH SG200 X PO"/>
    <s v="Bulk Product"/>
    <s v="J000 - ATH"/>
    <s v="SPC0922 - ATH Flour"/>
    <s v="AC01 - ATH Flour Coarse"/>
    <s v="ATH SG200 X PO"/>
    <x v="1"/>
    <s v="600015391"/>
    <m/>
    <m/>
    <n v="7.1999999999999993"/>
    <n v="0"/>
    <n v="0"/>
    <n v="0"/>
    <n v="0"/>
    <n v="0"/>
    <n v="0"/>
    <n v="0"/>
    <n v="13.2"/>
    <n v="14.399999999999999"/>
    <n v="13.2"/>
    <n v="13.2"/>
  </r>
  <r>
    <x v="205"/>
    <s v="ATH SG200 X PO"/>
    <s v="Bulk Product"/>
    <s v="J000 - ATH"/>
    <s v="SPC0922 - ATH Flour"/>
    <s v="AC01 - ATH Flour Coarse"/>
    <s v="ATH SG200 X PO"/>
    <x v="2"/>
    <m/>
    <m/>
    <m/>
    <n v="7.1999999999999993"/>
    <n v="0"/>
    <n v="0"/>
    <n v="2"/>
    <n v="3"/>
    <n v="3"/>
    <n v="3"/>
    <n v="3"/>
    <n v="16.2"/>
    <n v="17.399999999999999"/>
    <n v="16.2"/>
    <n v="16.2"/>
  </r>
  <r>
    <x v="205"/>
    <s v="ATH SG200 X PO"/>
    <s v="Bulk Product"/>
    <s v="J000 - ATH"/>
    <s v="SPC0922 - ATH Flour"/>
    <s v="AC01 - ATH Flour Coarse"/>
    <s v="ATH SG200 X PO"/>
    <x v="3"/>
    <m/>
    <m/>
    <n v="0"/>
    <n v="38.799999999999997"/>
    <n v="38.799999999999997"/>
    <n v="38.799999999999997"/>
    <n v="38.799999999999997"/>
    <n v="38.799999999999997"/>
    <n v="38.799999999999997"/>
    <n v="38.799999999999997"/>
    <n v="38.799999999999997"/>
    <n v="38.599999999999994"/>
    <n v="39.199999999999996"/>
    <n v="39"/>
    <n v="38.799999999999997"/>
  </r>
  <r>
    <x v="205"/>
    <s v="ATH SG200 X PO"/>
    <s v="Bulk Product"/>
    <s v="J000 - ATH"/>
    <s v="SPC0922 - ATH Flour"/>
    <s v="AC01 - ATH Flour Coarse"/>
    <s v="ATH SG200 X PO"/>
    <x v="4"/>
    <n v="38.306950162603002"/>
    <n v="5.271598646229771"/>
    <m/>
    <n v="38.306950162603002"/>
    <n v="38.306950162603002"/>
    <n v="38.306950162603002"/>
    <n v="38.306950162603002"/>
    <n v="38.306950162603002"/>
    <n v="38.306950162603002"/>
    <n v="38.306950162603002"/>
    <n v="38.306950162603002"/>
    <n v="38.306950162603002"/>
    <n v="38.306950162603002"/>
    <n v="38.306950162603002"/>
    <n v="38.306950162603002"/>
  </r>
  <r>
    <x v="205"/>
    <s v="ATH SG200 X PO"/>
    <s v="Bulk Product"/>
    <s v="J000 - ATH"/>
    <s v="SPC0922 - ATH Flour"/>
    <s v="AC01 - ATH Flour Coarse"/>
    <s v="ATH SG200 X PO"/>
    <x v="7"/>
    <n v="1"/>
    <m/>
    <m/>
    <n v="46"/>
    <n v="0"/>
    <n v="0"/>
    <n v="2"/>
    <n v="3"/>
    <n v="3"/>
    <n v="3"/>
    <n v="3"/>
    <n v="16"/>
    <n v="18"/>
    <n v="16"/>
    <n v="16"/>
  </r>
  <r>
    <x v="205"/>
    <s v="ATH SG200 X PO"/>
    <s v="Bulk Product"/>
    <s v="J000 - ATH"/>
    <s v="SPC0922 - ATH Flour"/>
    <s v="AC01 - ATH Flour Coarse"/>
    <s v="ATH SG200 X PO"/>
    <x v="8"/>
    <s v="PML24"/>
    <n v="5.5"/>
    <m/>
    <n v="8.3636363636363633"/>
    <n v="0"/>
    <n v="0"/>
    <n v="0.36363636363636365"/>
    <n v="0.54545454545454541"/>
    <n v="0.54545454545454541"/>
    <n v="0.54545454545454541"/>
    <n v="0.54545454545454541"/>
    <n v="2.9090909090909092"/>
    <n v="3.2727272727272729"/>
    <n v="2.9090909090909092"/>
    <n v="2.9090909090909092"/>
  </r>
  <r>
    <x v="205"/>
    <s v="ATH SG200 X PO"/>
    <s v="Bulk Product"/>
    <s v="J000 - ATH"/>
    <s v="SPC0922 - ATH Flour"/>
    <s v="AC01 - ATH Flour Coarse"/>
    <s v="ATH SG200 X PO"/>
    <x v="9"/>
    <s v="150000305"/>
    <n v="1.075"/>
    <m/>
    <n v="49.449999999999996"/>
    <n v="0"/>
    <n v="0"/>
    <n v="2.15"/>
    <n v="3.2249999999999996"/>
    <n v="3.2249999999999996"/>
    <n v="3.2249999999999996"/>
    <n v="3.2249999999999996"/>
    <n v="17.2"/>
    <n v="19.349999999999998"/>
    <n v="17.2"/>
    <n v="17.2"/>
  </r>
  <r>
    <x v="206"/>
    <s v="ATH SG200 X PO 1000:B4S:H4:NB:1000"/>
    <s v="Packaged Product"/>
    <s v="J000 - ATH"/>
    <s v="SPC0922 - ATH Flour"/>
    <s v="AC01 - ATH Flour Coarse"/>
    <s v="ATH SG200 X PO"/>
    <x v="0"/>
    <n v="3.1666666666666665"/>
    <n v="2.5"/>
    <m/>
    <n v="0"/>
    <n v="0"/>
    <n v="3"/>
    <n v="3"/>
    <n v="3"/>
    <n v="3"/>
    <n v="3"/>
    <n v="3"/>
    <n v="3"/>
    <n v="3"/>
    <n v="3"/>
    <n v="3"/>
  </r>
  <r>
    <x v="206"/>
    <s v="ATH SG200 X PO 1000:B4S:H4:NB:1000"/>
    <s v="Packaged Product"/>
    <s v="J000 - ATH"/>
    <s v="SPC0922 - ATH Flour"/>
    <s v="AC01 - ATH Flour Coarse"/>
    <s v="ATH SG200 X PO"/>
    <x v="2"/>
    <m/>
    <m/>
    <m/>
    <n v="0"/>
    <n v="0"/>
    <n v="3"/>
    <n v="3"/>
    <n v="3"/>
    <n v="3"/>
    <n v="3"/>
    <n v="3"/>
    <n v="3"/>
    <n v="3"/>
    <n v="3"/>
    <n v="3"/>
  </r>
  <r>
    <x v="206"/>
    <s v="ATH SG200 X PO 1000:B4S:H4:NB:1000"/>
    <s v="Packaged Product"/>
    <s v="J000 - ATH"/>
    <s v="SPC0922 - ATH Flour"/>
    <s v="AC01 - ATH Flour Coarse"/>
    <s v="ATH SG200 X PO"/>
    <x v="3"/>
    <m/>
    <m/>
    <n v="4"/>
    <n v="4"/>
    <n v="4"/>
    <n v="1"/>
    <n v="0"/>
    <n v="0"/>
    <n v="0"/>
    <n v="0"/>
    <n v="0"/>
    <n v="0"/>
    <n v="0"/>
    <n v="0"/>
    <n v="0"/>
  </r>
  <r>
    <x v="206"/>
    <s v="ATH SG200 X PO 1000:B4S:H4:NB:1000"/>
    <s v="Packaged Product"/>
    <s v="J000 - ATH"/>
    <s v="SPC0922 - ATH Flour"/>
    <s v="AC01 - ATH Flour Coarse"/>
    <s v="ATH SG200 X PO"/>
    <x v="4"/>
    <n v="0"/>
    <n v="0"/>
    <m/>
    <n v="0"/>
    <n v="0"/>
    <n v="0"/>
    <n v="0"/>
    <n v="0"/>
    <n v="0"/>
    <n v="0"/>
    <n v="0"/>
    <n v="0"/>
    <n v="0"/>
    <n v="0"/>
    <n v="0"/>
  </r>
  <r>
    <x v="206"/>
    <s v="ATH SG200 X PO 1000:B4S:H4:NB:1000"/>
    <s v="Packaged Product"/>
    <s v="J000 - ATH"/>
    <s v="SPC0922 - ATH Flour"/>
    <s v="AC01 - ATH Flour Coarse"/>
    <s v="ATH SG200 X PO"/>
    <x v="7"/>
    <n v="1"/>
    <m/>
    <m/>
    <n v="0"/>
    <n v="0"/>
    <n v="0"/>
    <n v="2"/>
    <n v="3"/>
    <n v="3"/>
    <n v="3"/>
    <n v="3"/>
    <n v="3"/>
    <n v="3"/>
    <n v="3"/>
    <n v="3"/>
  </r>
  <r>
    <x v="206"/>
    <s v="ATH SG200 X PO 1000:B4S:H4:NB:1000"/>
    <s v="Packaged Product"/>
    <s v="J000 - ATH"/>
    <s v="SPC0922 - ATH Flour"/>
    <s v="AC01 - ATH Flour Coarse"/>
    <s v="ATH SG200 X PO"/>
    <x v="8"/>
    <s v="PBA24"/>
    <n v="4.5"/>
    <m/>
    <n v="0"/>
    <n v="0"/>
    <n v="0"/>
    <n v="0.44444444444444442"/>
    <n v="0.66666666666666663"/>
    <n v="0.66666666666666663"/>
    <n v="0.66666666666666663"/>
    <n v="0.66666666666666663"/>
    <n v="0.66666666666666663"/>
    <n v="0.66666666666666663"/>
    <n v="0.66666666666666663"/>
    <n v="0.66666666666666663"/>
  </r>
  <r>
    <x v="206"/>
    <s v="ATH SG200 X PO 1000:B4S:H4:NB:1000"/>
    <s v="Packaged Product"/>
    <s v="J000 - ATH"/>
    <s v="SPC0922 - ATH Flour"/>
    <s v="AC01 - ATH Flour Coarse"/>
    <s v="ATH SG200 X PO"/>
    <x v="9"/>
    <s v="300020946"/>
    <n v="1"/>
    <m/>
    <n v="0"/>
    <n v="0"/>
    <n v="0"/>
    <n v="2"/>
    <n v="3"/>
    <n v="3"/>
    <n v="3"/>
    <n v="3"/>
    <n v="3"/>
    <n v="3"/>
    <n v="3"/>
    <n v="3"/>
  </r>
  <r>
    <x v="206"/>
    <s v="ATH SG200 X PO 1000:B4S:H4:NB:1000"/>
    <s v="Packaged Product"/>
    <s v="J000 - ATH"/>
    <s v="SPC0922 - ATH Flour"/>
    <s v="AC01 - ATH Flour Coarse"/>
    <s v="ATH SG200 X PO"/>
    <x v="9"/>
    <s v="300020979"/>
    <n v="1"/>
    <m/>
    <n v="0"/>
    <n v="0"/>
    <n v="0"/>
    <n v="2"/>
    <n v="3"/>
    <n v="3"/>
    <n v="3"/>
    <n v="3"/>
    <n v="3"/>
    <n v="3"/>
    <n v="3"/>
    <n v="3"/>
  </r>
  <r>
    <x v="206"/>
    <s v="ATH SG200 X PO 1000:B4S:H4:NB:1000"/>
    <s v="Packaged Product"/>
    <s v="J000 - ATH"/>
    <s v="SPC0922 - ATH Flour"/>
    <s v="AC01 - ATH Flour Coarse"/>
    <s v="ATH SG200 X PO"/>
    <x v="9"/>
    <s v="600015389"/>
    <n v="1"/>
    <m/>
    <n v="0"/>
    <n v="0"/>
    <n v="0"/>
    <n v="2"/>
    <n v="3"/>
    <n v="3"/>
    <n v="3"/>
    <n v="3"/>
    <n v="3"/>
    <n v="3"/>
    <n v="3"/>
    <n v="3"/>
  </r>
  <r>
    <x v="207"/>
    <s v="ATH SG200 X PO 25:PA:H4:H:1200"/>
    <s v="Packaged Product"/>
    <s v="J000 - ATH"/>
    <s v="SPC0922 - ATH Flour"/>
    <s v="AC01 - ATH Flour Coarse"/>
    <s v="ATH SG200 X PO"/>
    <x v="0"/>
    <n v="2.1"/>
    <n v="4.5868037745285131"/>
    <m/>
    <n v="9.5490841483937647E-2"/>
    <n v="9.6149813874889078E-2"/>
    <n v="0.10366013755317"/>
    <n v="0.10366013755317"/>
    <n v="0.10031626214822902"/>
    <n v="0.10379946569504254"/>
    <n v="8.1426377906456765E-2"/>
    <n v="8.1426377906456765E-2"/>
    <n v="13.568928970055202"/>
    <n v="13.568928970055202"/>
    <n v="13.568928970055202"/>
    <n v="13.568928970055202"/>
  </r>
  <r>
    <x v="207"/>
    <s v="ATH SG200 X PO 25:PA:H4:H:1200"/>
    <s v="Packaged Product"/>
    <s v="J000 - ATH"/>
    <s v="SPC0922 - ATH Flour"/>
    <s v="AC01 - ATH Flour Coarse"/>
    <s v="ATH SG200 X PO"/>
    <x v="2"/>
    <m/>
    <m/>
    <m/>
    <n v="9.5490841483937647E-2"/>
    <n v="9.6149813874889078E-2"/>
    <n v="0.10366013755317"/>
    <n v="0.10366013755317"/>
    <n v="0.10031626214822902"/>
    <n v="0.10379946569504254"/>
    <n v="8.1426377906456765E-2"/>
    <n v="8.1426377906456765E-2"/>
    <n v="13.568928970055202"/>
    <n v="13.568928970055202"/>
    <n v="13.568928970055202"/>
    <n v="13.568928970055202"/>
  </r>
  <r>
    <x v="207"/>
    <s v="ATH SG200 X PO 25:PA:H4:H:1200"/>
    <s v="Packaged Product"/>
    <s v="J000 - ATH"/>
    <s v="SPC0922 - ATH Flour"/>
    <s v="AC01 - ATH Flour Coarse"/>
    <s v="ATH SG200 X PO"/>
    <x v="3"/>
    <m/>
    <m/>
    <n v="18"/>
    <n v="25.104509158516063"/>
    <n v="25.008359344641175"/>
    <n v="24.904699207088004"/>
    <n v="24.801039069534834"/>
    <n v="24.700722807386605"/>
    <n v="24.596923341691561"/>
    <n v="24.515496963785104"/>
    <n v="24.434070585878647"/>
    <n v="24.065141615823443"/>
    <n v="24.896212645768237"/>
    <n v="24.527283675713036"/>
    <n v="24.158354705657835"/>
  </r>
  <r>
    <x v="207"/>
    <s v="ATH SG200 X PO 25:PA:H4:H:1200"/>
    <s v="Packaged Product"/>
    <s v="J000 - ATH"/>
    <s v="SPC0922 - ATH Flour"/>
    <s v="AC01 - ATH Flour Coarse"/>
    <s v="ATH SG200 X PO"/>
    <x v="4"/>
    <n v="24"/>
    <n v="5.232401728906968"/>
    <m/>
    <n v="24"/>
    <n v="24"/>
    <n v="24"/>
    <n v="24"/>
    <n v="24"/>
    <n v="24"/>
    <n v="24"/>
    <n v="24"/>
    <n v="24"/>
    <n v="24"/>
    <n v="24"/>
    <n v="24"/>
  </r>
  <r>
    <x v="207"/>
    <s v="ATH SG200 X PO 25:PA:H4:H:1200"/>
    <s v="Packaged Product"/>
    <s v="J000 - ATH"/>
    <s v="SPC0922 - ATH Flour"/>
    <s v="AC01 - ATH Flour Coarse"/>
    <s v="ATH SG200 X PO"/>
    <x v="7"/>
    <n v="1.2"/>
    <m/>
    <m/>
    <n v="7.1999999999999993"/>
    <n v="0"/>
    <n v="0"/>
    <n v="0"/>
    <n v="0"/>
    <n v="0"/>
    <n v="0"/>
    <n v="0"/>
    <n v="13.2"/>
    <n v="14.399999999999999"/>
    <n v="13.2"/>
    <n v="13.2"/>
  </r>
  <r>
    <x v="207"/>
    <s v="ATH SG200 X PO 25:PA:H4:H:1200"/>
    <s v="Packaged Product"/>
    <s v="J000 - ATH"/>
    <s v="SPC0922 - ATH Flour"/>
    <s v="AC01 - ATH Flour Coarse"/>
    <s v="ATH SG200 X PO"/>
    <x v="8"/>
    <s v="PBA07"/>
    <n v="4"/>
    <m/>
    <n v="1.7999999999999998"/>
    <n v="0"/>
    <n v="0"/>
    <n v="0"/>
    <n v="0"/>
    <n v="0"/>
    <n v="0"/>
    <n v="0"/>
    <n v="3.3"/>
    <n v="3.5999999999999996"/>
    <n v="3.3"/>
    <n v="3.3"/>
  </r>
  <r>
    <x v="207"/>
    <s v="ATH SG200 X PO 25:PA:H4:H:1200"/>
    <s v="Packaged Product"/>
    <s v="J000 - ATH"/>
    <s v="SPC0922 - ATH Flour"/>
    <s v="AC01 - ATH Flour Coarse"/>
    <s v="ATH SG200 X PO"/>
    <x v="9"/>
    <s v="300020983"/>
    <n v="0.83333333333333337"/>
    <m/>
    <n v="6"/>
    <n v="0"/>
    <n v="0"/>
    <n v="0"/>
    <n v="0"/>
    <n v="0"/>
    <n v="0"/>
    <n v="0"/>
    <n v="11"/>
    <n v="12"/>
    <n v="11"/>
    <n v="11"/>
  </r>
  <r>
    <x v="207"/>
    <s v="ATH SG200 X PO 25:PA:H4:H:1200"/>
    <s v="Packaged Product"/>
    <s v="J000 - ATH"/>
    <s v="SPC0922 - ATH Flour"/>
    <s v="AC01 - ATH Flour Coarse"/>
    <s v="ATH SG200 X PO"/>
    <x v="9"/>
    <s v="300020985"/>
    <n v="8.3333333333333343E-2"/>
    <m/>
    <n v="0.6"/>
    <n v="0"/>
    <n v="0"/>
    <n v="0"/>
    <n v="0"/>
    <n v="0"/>
    <n v="0"/>
    <n v="0"/>
    <n v="1.1000000000000001"/>
    <n v="1.2"/>
    <n v="1.1000000000000001"/>
    <n v="1.1000000000000001"/>
  </r>
  <r>
    <x v="207"/>
    <s v="ATH SG200 X PO 25:PA:H4:H:1200"/>
    <s v="Packaged Product"/>
    <s v="J000 - ATH"/>
    <s v="SPC0922 - ATH Flour"/>
    <s v="AC01 - ATH Flour Coarse"/>
    <s v="ATH SG200 X PO"/>
    <x v="9"/>
    <s v="300020986"/>
    <n v="0.83333333333333337"/>
    <m/>
    <n v="6"/>
    <n v="0"/>
    <n v="0"/>
    <n v="0"/>
    <n v="0"/>
    <n v="0"/>
    <n v="0"/>
    <n v="0"/>
    <n v="11"/>
    <n v="12"/>
    <n v="11"/>
    <n v="11"/>
  </r>
  <r>
    <x v="207"/>
    <s v="ATH SG200 X PO 25:PA:H4:H:1200"/>
    <s v="Packaged Product"/>
    <s v="J000 - ATH"/>
    <s v="SPC0922 - ATH Flour"/>
    <s v="AC01 - ATH Flour Coarse"/>
    <s v="ATH SG200 X PO"/>
    <x v="9"/>
    <s v="300020992"/>
    <n v="40"/>
    <m/>
    <n v="288"/>
    <n v="0"/>
    <n v="0"/>
    <n v="0"/>
    <n v="0"/>
    <n v="0"/>
    <n v="0"/>
    <n v="0"/>
    <n v="528"/>
    <n v="576"/>
    <n v="528"/>
    <n v="528"/>
  </r>
  <r>
    <x v="207"/>
    <s v="ATH SG200 X PO 25:PA:H4:H:1200"/>
    <s v="Packaged Product"/>
    <s v="J000 - ATH"/>
    <s v="SPC0922 - ATH Flour"/>
    <s v="AC01 - ATH Flour Coarse"/>
    <s v="ATH SG200 X PO"/>
    <x v="9"/>
    <s v="600015389"/>
    <n v="1"/>
    <m/>
    <n v="7.1999999999999993"/>
    <n v="0"/>
    <n v="0"/>
    <n v="0"/>
    <n v="0"/>
    <n v="0"/>
    <n v="0"/>
    <n v="0"/>
    <n v="13.2"/>
    <n v="14.399999999999999"/>
    <n v="13.2"/>
    <n v="13.2"/>
  </r>
  <r>
    <x v="208"/>
    <s v="ATH SG40 PO 500:B4S:H2:H:1000"/>
    <s v="Packaged Product"/>
    <s v="J000 - ATH"/>
    <s v="SPC0922 - ATH Flour"/>
    <s v="AC03 - ATH Flour Fine"/>
    <s v="ATH SG40 PO"/>
    <x v="0"/>
    <n v="7.75"/>
    <n v="7.4086857680235942"/>
    <m/>
    <n v="8.0430308518334677"/>
    <n v="6.7267757883615955"/>
    <n v="8.2425619596873325"/>
    <n v="8.2425619596873325"/>
    <n v="7.9766728642135458"/>
    <n v="8.2536406719987383"/>
    <n v="7.9766728642135458"/>
    <n v="8.2425619596873325"/>
    <n v="8.2425619596873325"/>
    <n v="7.4448946732659769"/>
    <n v="8.2314832473759232"/>
    <n v="1.2808104162709888"/>
  </r>
  <r>
    <x v="208"/>
    <s v="ATH SG40 PO 500:B4S:H2:H:1000"/>
    <s v="Packaged Product"/>
    <s v="J000 - ATH"/>
    <s v="SPC0922 - ATH Flour"/>
    <s v="AC03 - ATH Flour Fine"/>
    <s v="ATH SG40 PO"/>
    <x v="2"/>
    <m/>
    <m/>
    <m/>
    <n v="8.0430308518334677"/>
    <n v="6.7267757883615955"/>
    <n v="8.2425619596873325"/>
    <n v="8.2425619596873325"/>
    <n v="7.9766728642135458"/>
    <n v="8.2536406719987383"/>
    <n v="7.9766728642135458"/>
    <n v="8.2425619596873325"/>
    <n v="8.2425619596873325"/>
    <n v="7.4448946732659769"/>
    <n v="8.2314832473759232"/>
    <n v="1.2808104162709888"/>
  </r>
  <r>
    <x v="208"/>
    <s v="ATH SG40 PO 500:B4S:H2:H:1000"/>
    <s v="Packaged Product"/>
    <s v="J000 - ATH"/>
    <s v="SPC0922 - ATH Flour"/>
    <s v="AC03 - ATH Flour Fine"/>
    <s v="ATH SG40 PO"/>
    <x v="3"/>
    <m/>
    <m/>
    <n v="0"/>
    <n v="24.956969148166532"/>
    <n v="24.230193359804936"/>
    <n v="24.987631400117603"/>
    <n v="24.745069440430271"/>
    <n v="24.768396576216723"/>
    <n v="24.514755904217985"/>
    <n v="24.538083040004437"/>
    <n v="24.295521080317105"/>
    <n v="24.052959120629772"/>
    <n v="24.608064447363795"/>
    <n v="24.376581199987871"/>
    <n v="24.095770783716883"/>
  </r>
  <r>
    <x v="208"/>
    <s v="ATH SG40 PO 500:B4S:H2:H:1000"/>
    <s v="Packaged Product"/>
    <s v="J000 - ATH"/>
    <s v="SPC0922 - ATH Flour"/>
    <s v="AC03 - ATH Flour Fine"/>
    <s v="ATH SG40 PO"/>
    <x v="4"/>
    <n v="24"/>
    <n v="3.2394409415480512"/>
    <m/>
    <n v="24"/>
    <n v="24"/>
    <n v="24"/>
    <n v="24"/>
    <n v="24"/>
    <n v="24"/>
    <n v="24"/>
    <n v="24"/>
    <n v="24"/>
    <n v="24"/>
    <n v="24"/>
    <n v="24"/>
  </r>
  <r>
    <x v="208"/>
    <s v="ATH SG40 PO 500:B4S:H2:H:1000"/>
    <s v="Packaged Product"/>
    <s v="J000 - ATH"/>
    <s v="SPC0922 - ATH Flour"/>
    <s v="AC03 - ATH Flour Fine"/>
    <s v="ATH SG40 PO"/>
    <x v="7"/>
    <n v="1"/>
    <m/>
    <m/>
    <n v="33"/>
    <n v="6"/>
    <n v="9"/>
    <n v="8"/>
    <n v="8"/>
    <n v="8"/>
    <n v="8"/>
    <n v="8"/>
    <n v="8"/>
    <n v="8"/>
    <n v="8"/>
    <n v="1"/>
  </r>
  <r>
    <x v="208"/>
    <s v="ATH SG40 PO 500:B4S:H2:H:1000"/>
    <s v="Packaged Product"/>
    <s v="J000 - ATH"/>
    <s v="SPC0922 - ATH Flour"/>
    <s v="AC03 - ATH Flour Fine"/>
    <s v="ATH SG40 PO"/>
    <x v="8"/>
    <s v="PBA24"/>
    <n v="2.8"/>
    <m/>
    <n v="11.785714285714286"/>
    <n v="2.1428571428571428"/>
    <n v="3.2142857142857144"/>
    <n v="2.8571428571428572"/>
    <n v="2.8571428571428572"/>
    <n v="2.8571428571428572"/>
    <n v="2.8571428571428572"/>
    <n v="2.8571428571428572"/>
    <n v="2.8571428571428572"/>
    <n v="2.8571428571428572"/>
    <n v="2.8571428571428572"/>
    <n v="0.35714285714285715"/>
  </r>
  <r>
    <x v="208"/>
    <s v="ATH SG40 PO 500:B4S:H2:H:1000"/>
    <s v="Packaged Product"/>
    <s v="J000 - ATH"/>
    <s v="SPC0922 - ATH Flour"/>
    <s v="AC03 - ATH Flour Fine"/>
    <s v="ATH SG40 PO"/>
    <x v="9"/>
    <s v="300020983"/>
    <n v="1"/>
    <m/>
    <n v="33"/>
    <n v="6"/>
    <n v="9"/>
    <n v="8"/>
    <n v="8"/>
    <n v="8"/>
    <n v="8"/>
    <n v="8"/>
    <n v="8"/>
    <n v="8"/>
    <n v="8"/>
    <n v="1"/>
  </r>
  <r>
    <x v="208"/>
    <s v="ATH SG40 PO 500:B4S:H2:H:1000"/>
    <s v="Packaged Product"/>
    <s v="J000 - ATH"/>
    <s v="SPC0922 - ATH Flour"/>
    <s v="AC03 - ATH Flour Fine"/>
    <s v="ATH SG40 PO"/>
    <x v="9"/>
    <s v="300020986"/>
    <n v="1"/>
    <m/>
    <n v="33"/>
    <n v="6"/>
    <n v="9"/>
    <n v="8"/>
    <n v="8"/>
    <n v="8"/>
    <n v="8"/>
    <n v="8"/>
    <n v="8"/>
    <n v="8"/>
    <n v="8"/>
    <n v="1"/>
  </r>
  <r>
    <x v="208"/>
    <s v="ATH SG40 PO 500:B4S:H2:H:1000"/>
    <s v="Packaged Product"/>
    <s v="J000 - ATH"/>
    <s v="SPC0922 - ATH Flour"/>
    <s v="AC03 - ATH Flour Fine"/>
    <s v="ATH SG40 PO"/>
    <x v="9"/>
    <s v="300021025"/>
    <n v="2"/>
    <m/>
    <n v="66"/>
    <n v="12"/>
    <n v="18"/>
    <n v="16"/>
    <n v="16"/>
    <n v="16"/>
    <n v="16"/>
    <n v="16"/>
    <n v="16"/>
    <n v="16"/>
    <n v="16"/>
    <n v="2"/>
  </r>
  <r>
    <x v="208"/>
    <s v="ATH SG40 PO 500:B4S:H2:H:1000"/>
    <s v="Packaged Product"/>
    <s v="J000 - ATH"/>
    <s v="SPC0922 - ATH Flour"/>
    <s v="AC03 - ATH Flour Fine"/>
    <s v="ATH SG40 PO"/>
    <x v="9"/>
    <s v="600010662"/>
    <n v="1"/>
    <m/>
    <n v="33"/>
    <n v="6"/>
    <n v="9"/>
    <n v="8"/>
    <n v="8"/>
    <n v="8"/>
    <n v="8"/>
    <n v="8"/>
    <n v="8"/>
    <n v="8"/>
    <n v="8"/>
    <n v="1"/>
  </r>
  <r>
    <x v="209"/>
    <s v="ATH SG220E PO 1000:B4S:H2:H:1000"/>
    <s v="Packaged Product"/>
    <s v="J000 - ATH"/>
    <s v="SPC0922 - ATH Flour"/>
    <s v="AC01 - ATH Flour Coarse"/>
    <s v="ATH SG220E PO"/>
    <x v="0"/>
    <n v="8.3333333333333329E-2"/>
    <n v="0.1062087538470582"/>
    <m/>
    <n v="9.4280073391298194E-2"/>
    <n v="9.4989000120821579E-2"/>
    <n v="0.11066551036917743"/>
    <n v="0.11066551036917743"/>
    <n v="0.10709565519597815"/>
    <n v="0.1108142543347274"/>
    <n v="0.10709565519597815"/>
    <n v="0.11066551036917743"/>
    <n v="0.11066551036917743"/>
    <n v="9.9955944849579606E-2"/>
    <n v="0.11051676640362745"/>
    <n v="0.10709565519597815"/>
  </r>
  <r>
    <x v="209"/>
    <s v="ATH SG220E PO 1000:B4S:H2:H:1000"/>
    <s v="Packaged Product"/>
    <s v="J000 - ATH"/>
    <s v="SPC0922 - ATH Flour"/>
    <s v="AC01 - ATH Flour Coarse"/>
    <s v="ATH SG220E PO"/>
    <x v="2"/>
    <m/>
    <m/>
    <m/>
    <n v="9.4280073391298194E-2"/>
    <n v="9.4989000120821579E-2"/>
    <n v="0.11066551036917743"/>
    <n v="0.11066551036917743"/>
    <n v="0.10709565519597815"/>
    <n v="0.1108142543347274"/>
    <n v="0.10709565519597815"/>
    <n v="0.11066551036917743"/>
    <n v="0.11066551036917743"/>
    <n v="9.9955944849579606E-2"/>
    <n v="0.11051676640362745"/>
    <n v="0.10709565519597815"/>
  </r>
  <r>
    <x v="209"/>
    <s v="ATH SG220E PO 1000:B4S:H2:H:1000"/>
    <s v="Packaged Product"/>
    <s v="J000 - ATH"/>
    <s v="SPC0922 - ATH Flour"/>
    <s v="AC01 - ATH Flour Coarse"/>
    <s v="ATH SG220E PO"/>
    <x v="3"/>
    <m/>
    <m/>
    <n v="0"/>
    <n v="0.90571992660870182"/>
    <n v="0.81073092648788025"/>
    <n v="0.70006541611870277"/>
    <n v="0.58939990574952539"/>
    <n v="0.48230425055354725"/>
    <n v="0.37148999621881984"/>
    <n v="0.26439434102284171"/>
    <n v="0.15372883065366427"/>
    <n v="4.3063320284486839E-2"/>
    <n v="0.94310737543490719"/>
    <n v="0.83259060903127979"/>
    <n v="0.7254949538353016"/>
  </r>
  <r>
    <x v="209"/>
    <s v="ATH SG220E PO 1000:B4S:H2:H:1000"/>
    <s v="Packaged Product"/>
    <s v="J000 - ATH"/>
    <s v="SPC0922 - ATH Flour"/>
    <s v="AC01 - ATH Flour Coarse"/>
    <s v="ATH SG220E PO"/>
    <x v="4"/>
    <n v="0"/>
    <n v="0"/>
    <m/>
    <n v="0"/>
    <n v="0"/>
    <n v="0"/>
    <n v="0"/>
    <n v="0"/>
    <n v="0"/>
    <n v="0"/>
    <n v="0"/>
    <n v="0"/>
    <n v="0"/>
    <n v="0"/>
    <n v="0"/>
  </r>
  <r>
    <x v="209"/>
    <s v="ATH SG220E PO 1000:B4S:H2:H:1000"/>
    <s v="Packaged Product"/>
    <s v="J000 - ATH"/>
    <s v="SPC0922 - ATH Flour"/>
    <s v="AC01 - ATH Flour Coarse"/>
    <s v="ATH SG220E PO"/>
    <x v="7"/>
    <n v="1"/>
    <m/>
    <m/>
    <n v="1"/>
    <n v="0"/>
    <n v="0"/>
    <n v="0"/>
    <n v="0"/>
    <n v="0"/>
    <n v="0"/>
    <n v="0"/>
    <n v="0"/>
    <n v="1"/>
    <n v="0"/>
    <n v="0"/>
  </r>
  <r>
    <x v="209"/>
    <s v="ATH SG220E PO 1000:B4S:H2:H:1000"/>
    <s v="Packaged Product"/>
    <s v="J000 - ATH"/>
    <s v="SPC0922 - ATH Flour"/>
    <s v="AC01 - ATH Flour Coarse"/>
    <s v="ATH SG220E PO"/>
    <x v="8"/>
    <s v="PBA20"/>
    <n v="2.5"/>
    <m/>
    <n v="0.4"/>
    <n v="0"/>
    <n v="0"/>
    <n v="0"/>
    <n v="0"/>
    <n v="0"/>
    <n v="0"/>
    <n v="0"/>
    <n v="0"/>
    <n v="0.4"/>
    <n v="0"/>
    <n v="0"/>
  </r>
  <r>
    <x v="209"/>
    <s v="ATH SG220E PO 1000:B4S:H2:H:1000"/>
    <s v="Packaged Product"/>
    <s v="J000 - ATH"/>
    <s v="SPC0922 - ATH Flour"/>
    <s v="AC01 - ATH Flour Coarse"/>
    <s v="ATH SG220E PO"/>
    <x v="9"/>
    <s v="300020946"/>
    <n v="1"/>
    <m/>
    <n v="1"/>
    <n v="0"/>
    <n v="0"/>
    <n v="0"/>
    <n v="0"/>
    <n v="0"/>
    <n v="0"/>
    <n v="0"/>
    <n v="0"/>
    <n v="1"/>
    <n v="0"/>
    <n v="0"/>
  </r>
  <r>
    <x v="209"/>
    <s v="ATH SG220E PO 1000:B4S:H2:H:1000"/>
    <s v="Packaged Product"/>
    <s v="J000 - ATH"/>
    <s v="SPC0922 - ATH Flour"/>
    <s v="AC01 - ATH Flour Coarse"/>
    <s v="ATH SG220E PO"/>
    <x v="9"/>
    <s v="300020986"/>
    <n v="2"/>
    <m/>
    <n v="2"/>
    <n v="0"/>
    <n v="0"/>
    <n v="0"/>
    <n v="0"/>
    <n v="0"/>
    <n v="0"/>
    <n v="0"/>
    <n v="0"/>
    <n v="2"/>
    <n v="0"/>
    <n v="0"/>
  </r>
  <r>
    <x v="209"/>
    <s v="ATH SG220E PO 1000:B4S:H2:H:1000"/>
    <s v="Packaged Product"/>
    <s v="J000 - ATH"/>
    <s v="SPC0922 - ATH Flour"/>
    <s v="AC01 - ATH Flour Coarse"/>
    <s v="ATH SG220E PO"/>
    <x v="9"/>
    <s v="300021025"/>
    <n v="1"/>
    <m/>
    <n v="1"/>
    <n v="0"/>
    <n v="0"/>
    <n v="0"/>
    <n v="0"/>
    <n v="0"/>
    <n v="0"/>
    <n v="0"/>
    <n v="0"/>
    <n v="1"/>
    <n v="0"/>
    <n v="0"/>
  </r>
  <r>
    <x v="209"/>
    <s v="ATH SG220E PO 1000:B4S:H2:H:1000"/>
    <s v="Packaged Product"/>
    <s v="J000 - ATH"/>
    <s v="SPC0922 - ATH Flour"/>
    <s v="AC01 - ATH Flour Coarse"/>
    <s v="ATH SG220E PO"/>
    <x v="9"/>
    <s v="500004010"/>
    <n v="1.1000000000000001"/>
    <m/>
    <n v="1.1000000000000001"/>
    <n v="0"/>
    <n v="0"/>
    <n v="0"/>
    <n v="0"/>
    <n v="0"/>
    <n v="0"/>
    <n v="0"/>
    <n v="0"/>
    <n v="1.1000000000000001"/>
    <n v="0"/>
    <n v="0"/>
  </r>
  <r>
    <x v="210"/>
    <s v="ATH SG 200E PO 25:PA:CP1:H:1050"/>
    <s v="Packaged Product"/>
    <s v="J000 - ATH"/>
    <s v="SPC0922 - ATH Flour"/>
    <s v="AC01 - ATH Flour Coarse"/>
    <s v="ATH SG200E PO"/>
    <x v="0"/>
    <n v="2.4499999999999997"/>
    <n v="3.0392538823190947"/>
    <m/>
    <n v="1.7174822735401123"/>
    <n v="1.552764088018967"/>
    <n v="3.3189780205456523"/>
    <n v="3.3189780205456523"/>
    <n v="3.2119142134312759"/>
    <n v="3.323439012508751"/>
    <n v="3.2119142134312759"/>
    <n v="3.3189780205456523"/>
    <n v="3.3189780205456523"/>
    <n v="2.9977865992025245"/>
    <n v="3.3145170285825527"/>
    <n v="3.865317076931071"/>
  </r>
  <r>
    <x v="210"/>
    <s v="ATH SG 200E PO 25:PA:CP1:H:1050"/>
    <s v="Packaged Product"/>
    <s v="J000 - ATH"/>
    <s v="SPC0922 - ATH Flour"/>
    <s v="AC01 - ATH Flour Coarse"/>
    <s v="ATH SG200E PO"/>
    <x v="2"/>
    <m/>
    <m/>
    <m/>
    <n v="1.7174822735401123"/>
    <n v="1.552764088018967"/>
    <n v="3.3189780205456523"/>
    <n v="3.3189780205456523"/>
    <n v="3.2119142134312759"/>
    <n v="3.323439012508751"/>
    <n v="3.2119142134312759"/>
    <n v="3.3189780205456523"/>
    <n v="3.3189780205456523"/>
    <n v="2.9977865992025245"/>
    <n v="3.3145170285825527"/>
    <n v="3.865317076931071"/>
  </r>
  <r>
    <x v="210"/>
    <s v="ATH SG 200E PO 25:PA:CP1:H:1050"/>
    <s v="Packaged Product"/>
    <s v="J000 - ATH"/>
    <s v="SPC0922 - ATH Flour"/>
    <s v="AC01 - ATH Flour Coarse"/>
    <s v="ATH SG200E PO"/>
    <x v="3"/>
    <m/>
    <m/>
    <n v="11.55"/>
    <n v="9.8325177264598889"/>
    <n v="8.2797536384409227"/>
    <n v="4.9607756178952709"/>
    <n v="1.6417975973496186"/>
    <n v="0.52988338391834278"/>
    <n v="0.35644437140959218"/>
    <n v="0.29453015797831661"/>
    <n v="0.12555213743266469"/>
    <n v="1.0065741168870126"/>
    <n v="0.10878751768448813"/>
    <n v="0.99427048910193561"/>
    <n v="0.278953412170865"/>
  </r>
  <r>
    <x v="210"/>
    <s v="ATH SG 200E PO 25:PA:CP1:H:1050"/>
    <s v="Packaged Product"/>
    <s v="J000 - ATH"/>
    <s v="SPC0922 - ATH Flour"/>
    <s v="AC01 - ATH Flour Coarse"/>
    <s v="ATH SG200E PO"/>
    <x v="4"/>
    <n v="0"/>
    <n v="0"/>
    <m/>
    <n v="0"/>
    <n v="0"/>
    <n v="0"/>
    <n v="0"/>
    <n v="0"/>
    <n v="0"/>
    <n v="0"/>
    <n v="0"/>
    <n v="0"/>
    <n v="0"/>
    <n v="0"/>
    <n v="0"/>
  </r>
  <r>
    <x v="210"/>
    <s v="ATH SG 200E PO 25:PA:CP1:H:1050"/>
    <s v="Packaged Product"/>
    <s v="J000 - ATH"/>
    <s v="SPC0922 - ATH Flour"/>
    <s v="AC01 - ATH Flour Coarse"/>
    <s v="ATH SG200E PO"/>
    <x v="7"/>
    <n v="1.05"/>
    <m/>
    <m/>
    <n v="0"/>
    <n v="0"/>
    <n v="0"/>
    <n v="0"/>
    <n v="2.1"/>
    <n v="3.1500000000000004"/>
    <n v="3.1500000000000004"/>
    <n v="3.1500000000000004"/>
    <n v="4.2"/>
    <n v="2.1"/>
    <n v="4.2"/>
    <n v="3.1500000000000004"/>
  </r>
  <r>
    <x v="210"/>
    <s v="ATH SG 200E PO 25:PA:CP1:H:1050"/>
    <s v="Packaged Product"/>
    <s v="J000 - ATH"/>
    <s v="SPC0922 - ATH Flour"/>
    <s v="AC01 - ATH Flour Coarse"/>
    <s v="ATH SG200E PO"/>
    <x v="8"/>
    <s v="PBA20"/>
    <n v="2"/>
    <m/>
    <n v="0"/>
    <n v="0"/>
    <n v="0"/>
    <n v="0"/>
    <n v="1.05"/>
    <n v="1.5750000000000002"/>
    <n v="1.5750000000000002"/>
    <n v="1.5750000000000002"/>
    <n v="2.1"/>
    <n v="1.05"/>
    <n v="2.1"/>
    <n v="1.5750000000000002"/>
  </r>
  <r>
    <x v="210"/>
    <s v="ATH SG 200E PO 25:PA:CP1:H:1050"/>
    <s v="Packaged Product"/>
    <s v="J000 - ATH"/>
    <s v="SPC0922 - ATH Flour"/>
    <s v="AC01 - ATH Flour Coarse"/>
    <s v="ATH SG200E PO"/>
    <x v="9"/>
    <s v="300020959"/>
    <n v="40"/>
    <m/>
    <n v="0"/>
    <n v="0"/>
    <n v="0"/>
    <n v="0"/>
    <n v="84"/>
    <n v="126.00000000000001"/>
    <n v="126.00000000000001"/>
    <n v="126.00000000000001"/>
    <n v="168"/>
    <n v="84"/>
    <n v="168"/>
    <n v="126.00000000000001"/>
  </r>
  <r>
    <x v="210"/>
    <s v="ATH SG 200E PO 25:PA:CP1:H:1050"/>
    <s v="Packaged Product"/>
    <s v="J000 - ATH"/>
    <s v="SPC0922 - ATH Flour"/>
    <s v="AC01 - ATH Flour Coarse"/>
    <s v="ATH SG200E PO"/>
    <x v="9"/>
    <s v="300020983"/>
    <n v="0.95238095238095233"/>
    <m/>
    <n v="0"/>
    <n v="0"/>
    <n v="0"/>
    <n v="0"/>
    <n v="2"/>
    <n v="3"/>
    <n v="3"/>
    <n v="3"/>
    <n v="4"/>
    <n v="2"/>
    <n v="4"/>
    <n v="3"/>
  </r>
  <r>
    <x v="210"/>
    <s v="ATH SG 200E PO 25:PA:CP1:H:1050"/>
    <s v="Packaged Product"/>
    <s v="J000 - ATH"/>
    <s v="SPC0922 - ATH Flour"/>
    <s v="AC01 - ATH Flour Coarse"/>
    <s v="ATH SG200E PO"/>
    <x v="9"/>
    <s v="300020985"/>
    <n v="9.5238095238095233E-2"/>
    <m/>
    <n v="0"/>
    <n v="0"/>
    <n v="0"/>
    <n v="0"/>
    <n v="0.2"/>
    <n v="0.30000000000000004"/>
    <n v="0.30000000000000004"/>
    <n v="0.30000000000000004"/>
    <n v="0.4"/>
    <n v="0.2"/>
    <n v="0.4"/>
    <n v="0.30000000000000004"/>
  </r>
  <r>
    <x v="210"/>
    <s v="ATH SG 200E PO 25:PA:CP1:H:1050"/>
    <s v="Packaged Product"/>
    <s v="J000 - ATH"/>
    <s v="SPC0922 - ATH Flour"/>
    <s v="AC01 - ATH Flour Coarse"/>
    <s v="ATH SG200E PO"/>
    <x v="9"/>
    <s v="300020986"/>
    <n v="1.9047619047619047"/>
    <m/>
    <n v="0"/>
    <n v="0"/>
    <n v="0"/>
    <n v="0"/>
    <n v="4"/>
    <n v="6"/>
    <n v="6"/>
    <n v="6"/>
    <n v="8"/>
    <n v="4"/>
    <n v="8"/>
    <n v="6"/>
  </r>
  <r>
    <x v="210"/>
    <s v="ATH SG 200E PO 25:PA:CP1:H:1050"/>
    <s v="Packaged Product"/>
    <s v="J000 - ATH"/>
    <s v="SPC0922 - ATH Flour"/>
    <s v="AC01 - ATH Flour Coarse"/>
    <s v="ATH SG200E PO"/>
    <x v="9"/>
    <s v="500004017"/>
    <n v="1.0952380952380951"/>
    <m/>
    <n v="0"/>
    <n v="0"/>
    <n v="0"/>
    <n v="0"/>
    <n v="2.2999999999999998"/>
    <n v="3.45"/>
    <n v="3.45"/>
    <n v="3.45"/>
    <n v="4.5999999999999996"/>
    <n v="2.2999999999999998"/>
    <n v="4.5999999999999996"/>
    <n v="3.45"/>
  </r>
  <r>
    <x v="211"/>
    <s v="ATH SG 220E PO 25:PA:CP1:H:1050"/>
    <s v="Packaged Product"/>
    <s v="J000 - ATH"/>
    <s v="SPC0922 - ATH Flour"/>
    <s v="AC01 - ATH Flour Coarse"/>
    <s v="ATH SG 220E PO"/>
    <x v="0"/>
    <n v="5.25"/>
    <n v="0"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2"/>
    <m/>
    <m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3"/>
    <m/>
    <m/>
    <n v="15.25"/>
    <n v="15.25"/>
    <n v="15.25"/>
    <n v="15.25"/>
    <n v="15.25"/>
    <n v="15.25"/>
    <n v="15.25"/>
    <n v="15.25"/>
    <n v="15.25"/>
    <n v="15.25"/>
    <n v="15.25"/>
    <n v="15.25"/>
    <n v="15.25"/>
  </r>
  <r>
    <x v="211"/>
    <s v="ATH SG 220E PO 25:PA:CP1:H:1050"/>
    <s v="Packaged Product"/>
    <s v="J000 - ATH"/>
    <s v="SPC0922 - ATH Flour"/>
    <s v="AC01 - ATH Flour Coarse"/>
    <s v="ATH SG 220E PO"/>
    <x v="4"/>
    <n v="0"/>
    <n v="0"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7"/>
    <n v="1.05"/>
    <m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8"/>
    <s v="PBA20"/>
    <n v="2.5"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9"/>
    <s v="300020959"/>
    <n v="40"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9"/>
    <s v="300020983"/>
    <n v="0.95238095238095233"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9"/>
    <s v="300020985"/>
    <n v="9.5238095238095233E-2"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9"/>
    <s v="300020986"/>
    <n v="1.9047619047619047"/>
    <m/>
    <n v="0"/>
    <n v="0"/>
    <n v="0"/>
    <n v="0"/>
    <n v="0"/>
    <n v="0"/>
    <n v="0"/>
    <n v="0"/>
    <n v="0"/>
    <n v="0"/>
    <n v="0"/>
    <n v="0"/>
  </r>
  <r>
    <x v="211"/>
    <s v="ATH SG 220E PO 25:PA:CP1:H:1050"/>
    <s v="Packaged Product"/>
    <s v="J000 - ATH"/>
    <s v="SPC0922 - ATH Flour"/>
    <s v="AC01 - ATH Flour Coarse"/>
    <s v="ATH SG 220E PO"/>
    <x v="9"/>
    <s v="500004010"/>
    <n v="1.0952380952380951"/>
    <m/>
    <n v="0"/>
    <n v="0"/>
    <n v="0"/>
    <n v="0"/>
    <n v="0"/>
    <n v="0"/>
    <n v="0"/>
    <n v="0"/>
    <n v="0"/>
    <n v="0"/>
    <n v="0"/>
    <n v="0"/>
  </r>
  <r>
    <x v="212"/>
    <s v="ATH SG100 X PO 1000:B4S:H4:NB:1000"/>
    <s v="Packaged Product"/>
    <s v="J000 - ATH"/>
    <s v="SPC0922 - ATH Flour"/>
    <s v="AC01 - ATH Flour Coarse"/>
    <s v="ATH SG100 X PO"/>
    <x v="2"/>
    <m/>
    <m/>
    <m/>
    <n v="0"/>
    <n v="0"/>
    <n v="0"/>
    <n v="0"/>
    <n v="0"/>
    <n v="0"/>
    <n v="0"/>
    <n v="0"/>
    <n v="0"/>
    <n v="0"/>
    <n v="0"/>
    <n v="0"/>
  </r>
  <r>
    <x v="212"/>
    <s v="ATH SG100 X PO 1000:B4S:H4:NB:1000"/>
    <s v="Packaged Product"/>
    <s v="J000 - ATH"/>
    <s v="SPC0922 - ATH Flour"/>
    <s v="AC01 - ATH Flour Coarse"/>
    <s v="ATH SG100 X PO"/>
    <x v="3"/>
    <m/>
    <m/>
    <n v="0"/>
    <n v="0"/>
    <n v="0"/>
    <n v="0"/>
    <n v="0"/>
    <n v="0"/>
    <n v="0"/>
    <n v="0"/>
    <n v="0"/>
    <n v="0"/>
    <n v="0"/>
    <n v="0"/>
    <n v="0"/>
  </r>
  <r>
    <x v="212"/>
    <s v="ATH SG100 X PO 1000:B4S:H4:NB:1000"/>
    <s v="Packaged Product"/>
    <s v="J000 - ATH"/>
    <s v="SPC0922 - ATH Flour"/>
    <s v="AC01 - ATH Flour Coarse"/>
    <s v="ATH SG100 X PO"/>
    <x v="4"/>
    <n v="0"/>
    <n v="0"/>
    <m/>
    <n v="0"/>
    <n v="0"/>
    <n v="0"/>
    <n v="0"/>
    <n v="0"/>
    <n v="0"/>
    <n v="0"/>
    <n v="0"/>
    <n v="0"/>
    <n v="0"/>
    <n v="0"/>
    <n v="0"/>
  </r>
  <r>
    <x v="212"/>
    <s v="ATH SG100 X PO 1000:B4S:H4:NB:1000"/>
    <s v="Packaged Product"/>
    <s v="J000 - ATH"/>
    <s v="SPC0922 - ATH Flour"/>
    <s v="AC01 - ATH Flour Coarse"/>
    <s v="ATH SG100 X PO"/>
    <x v="7"/>
    <n v="1"/>
    <m/>
    <m/>
    <n v="0"/>
    <n v="0"/>
    <n v="0"/>
    <n v="0"/>
    <n v="0"/>
    <n v="0"/>
    <n v="0"/>
    <n v="0"/>
    <n v="0"/>
    <n v="0"/>
    <n v="0"/>
    <n v="0"/>
  </r>
  <r>
    <x v="212"/>
    <s v="ATH SG100 X PO 1000:B4S:H4:NB:1000"/>
    <s v="Packaged Product"/>
    <s v="J000 - ATH"/>
    <s v="SPC0922 - ATH Flour"/>
    <s v="AC01 - ATH Flour Coarse"/>
    <s v="ATH SG100 X PO"/>
    <x v="8"/>
    <s v="PBA24"/>
    <n v="4.5"/>
    <m/>
    <n v="0"/>
    <n v="0"/>
    <n v="0"/>
    <n v="0"/>
    <n v="0"/>
    <n v="0"/>
    <n v="0"/>
    <n v="0"/>
    <n v="0"/>
    <n v="0"/>
    <n v="0"/>
    <n v="0"/>
  </r>
  <r>
    <x v="212"/>
    <s v="ATH SG100 X PO 1000:B4S:H4:NB:1000"/>
    <s v="Packaged Product"/>
    <s v="J000 - ATH"/>
    <s v="SPC0922 - ATH Flour"/>
    <s v="AC01 - ATH Flour Coarse"/>
    <s v="ATH SG100 X PO"/>
    <x v="9"/>
    <s v="300020946"/>
    <n v="1"/>
    <m/>
    <n v="0"/>
    <n v="0"/>
    <n v="0"/>
    <n v="0"/>
    <n v="0"/>
    <n v="0"/>
    <n v="0"/>
    <n v="0"/>
    <n v="0"/>
    <n v="0"/>
    <n v="0"/>
    <n v="0"/>
  </r>
  <r>
    <x v="212"/>
    <s v="ATH SG100 X PO 1000:B4S:H4:NB:1000"/>
    <s v="Packaged Product"/>
    <s v="J000 - ATH"/>
    <s v="SPC0922 - ATH Flour"/>
    <s v="AC01 - ATH Flour Coarse"/>
    <s v="ATH SG100 X PO"/>
    <x v="9"/>
    <s v="300020979"/>
    <n v="1"/>
    <m/>
    <n v="0"/>
    <n v="0"/>
    <n v="0"/>
    <n v="0"/>
    <n v="0"/>
    <n v="0"/>
    <n v="0"/>
    <n v="0"/>
    <n v="0"/>
    <n v="0"/>
    <n v="0"/>
    <n v="0"/>
  </r>
  <r>
    <x v="212"/>
    <s v="ATH SG100 X PO 1000:B4S:H4:NB:1000"/>
    <s v="Packaged Product"/>
    <s v="J000 - ATH"/>
    <s v="SPC0922 - ATH Flour"/>
    <s v="AC01 - ATH Flour Coarse"/>
    <s v="ATH SG100 X PO"/>
    <x v="9"/>
    <s v="500004109"/>
    <n v="1"/>
    <m/>
    <n v="0"/>
    <n v="0"/>
    <n v="0"/>
    <n v="0"/>
    <n v="0"/>
    <n v="0"/>
    <n v="0"/>
    <n v="0"/>
    <n v="0"/>
    <n v="0"/>
    <n v="0"/>
    <n v="0"/>
  </r>
  <r>
    <x v="213"/>
    <s v="ATH SG100 X PO 25:PA:H4:H:1200"/>
    <s v="Packaged Product"/>
    <s v="J000 - ATH"/>
    <s v="SPC0922 - ATH Flour"/>
    <s v="AC01 - ATH Flour Coarse"/>
    <s v="ATH SG100 X PO"/>
    <x v="0"/>
    <n v="1"/>
    <n v="10.304425657753486"/>
    <m/>
    <n v="24"/>
    <n v="24"/>
    <n v="24"/>
    <n v="0"/>
    <n v="24"/>
    <n v="24"/>
    <n v="0"/>
    <n v="0"/>
    <n v="0.94404733324873724"/>
    <n v="0.85268791390208509"/>
    <n v="0.94277845242447822"/>
    <n v="0.91359419346651982"/>
  </r>
  <r>
    <x v="213"/>
    <s v="ATH SG100 X PO 25:PA:H4:H:1200"/>
    <s v="Packaged Product"/>
    <s v="J000 - ATH"/>
    <s v="SPC0922 - ATH Flour"/>
    <s v="AC01 - ATH Flour Coarse"/>
    <s v="ATH SG100 X PO"/>
    <x v="2"/>
    <m/>
    <m/>
    <m/>
    <n v="24"/>
    <n v="24"/>
    <n v="24"/>
    <n v="0"/>
    <n v="24"/>
    <n v="24"/>
    <n v="0"/>
    <n v="0"/>
    <n v="0.94404733324873724"/>
    <n v="0.85268791390208509"/>
    <n v="0.94277845242447822"/>
    <n v="0.91359419346651982"/>
  </r>
  <r>
    <x v="213"/>
    <s v="ATH SG100 X PO 25:PA:H4:H:1200"/>
    <s v="Packaged Product"/>
    <s v="J000 - ATH"/>
    <s v="SPC0922 - ATH Flour"/>
    <s v="AC01 - ATH Flour Coarse"/>
    <s v="ATH SG100 X PO"/>
    <x v="3"/>
    <m/>
    <m/>
    <n v="24"/>
    <n v="0"/>
    <n v="0"/>
    <n v="0"/>
    <n v="0"/>
    <n v="0"/>
    <n v="0"/>
    <n v="0"/>
    <n v="0"/>
    <n v="0.25595266675126271"/>
    <n v="0.60326475284917758"/>
    <n v="0.86048630042469931"/>
    <n v="1.1468921069581794"/>
  </r>
  <r>
    <x v="213"/>
    <s v="ATH SG100 X PO 25:PA:H4:H:1200"/>
    <s v="Packaged Product"/>
    <s v="J000 - ATH"/>
    <s v="SPC0922 - ATH Flour"/>
    <s v="AC01 - ATH Flour Coarse"/>
    <s v="ATH SG100 X PO"/>
    <x v="4"/>
    <n v="0"/>
    <n v="0"/>
    <m/>
    <n v="0"/>
    <n v="0"/>
    <n v="0"/>
    <n v="0"/>
    <n v="0"/>
    <n v="0"/>
    <n v="0"/>
    <n v="0"/>
    <n v="0"/>
    <n v="0"/>
    <n v="0"/>
    <n v="0"/>
  </r>
  <r>
    <x v="213"/>
    <s v="ATH SG100 X PO 25:PA:H4:H:1200"/>
    <s v="Packaged Product"/>
    <s v="J000 - ATH"/>
    <s v="SPC0922 - ATH Flour"/>
    <s v="AC01 - ATH Flour Coarse"/>
    <s v="ATH SG100 X PO"/>
    <x v="7"/>
    <n v="1.2"/>
    <m/>
    <m/>
    <n v="0"/>
    <n v="24"/>
    <n v="24"/>
    <n v="0"/>
    <n v="24"/>
    <n v="24"/>
    <n v="0"/>
    <n v="0"/>
    <n v="1.2"/>
    <n v="1.2"/>
    <n v="1.2"/>
    <n v="1.2"/>
  </r>
  <r>
    <x v="213"/>
    <s v="ATH SG100 X PO 25:PA:H4:H:1200"/>
    <s v="Packaged Product"/>
    <s v="J000 - ATH"/>
    <s v="SPC0922 - ATH Flour"/>
    <s v="AC01 - ATH Flour Coarse"/>
    <s v="ATH SG100 X PO"/>
    <x v="8"/>
    <s v="PBA07"/>
    <n v="5"/>
    <m/>
    <n v="0"/>
    <n v="4.8"/>
    <n v="4.8"/>
    <n v="0"/>
    <n v="4.8"/>
    <n v="4.8"/>
    <n v="0"/>
    <n v="0"/>
    <n v="0.24"/>
    <n v="0.24"/>
    <n v="0.24"/>
    <n v="0.24"/>
  </r>
  <r>
    <x v="213"/>
    <s v="ATH SG100 X PO 25:PA:H4:H:1200"/>
    <s v="Packaged Product"/>
    <s v="J000 - ATH"/>
    <s v="SPC0922 - ATH Flour"/>
    <s v="AC01 - ATH Flour Coarse"/>
    <s v="ATH SG100 X PO"/>
    <x v="9"/>
    <s v="300020983"/>
    <n v="0.83333333333333337"/>
    <m/>
    <n v="0"/>
    <n v="20"/>
    <n v="20"/>
    <n v="0"/>
    <n v="20"/>
    <n v="20"/>
    <n v="0"/>
    <n v="0"/>
    <n v="1"/>
    <n v="1"/>
    <n v="1"/>
    <n v="1"/>
  </r>
  <r>
    <x v="213"/>
    <s v="ATH SG100 X PO 25:PA:H4:H:1200"/>
    <s v="Packaged Product"/>
    <s v="J000 - ATH"/>
    <s v="SPC0922 - ATH Flour"/>
    <s v="AC01 - ATH Flour Coarse"/>
    <s v="ATH SG100 X PO"/>
    <x v="9"/>
    <s v="300020985"/>
    <n v="8.3333333333333343E-2"/>
    <m/>
    <n v="0"/>
    <n v="2"/>
    <n v="2"/>
    <n v="0"/>
    <n v="2"/>
    <n v="2"/>
    <n v="0"/>
    <n v="0"/>
    <n v="0.1"/>
    <n v="0.1"/>
    <n v="0.1"/>
    <n v="0.1"/>
  </r>
  <r>
    <x v="213"/>
    <s v="ATH SG100 X PO 25:PA:H4:H:1200"/>
    <s v="Packaged Product"/>
    <s v="J000 - ATH"/>
    <s v="SPC0922 - ATH Flour"/>
    <s v="AC01 - ATH Flour Coarse"/>
    <s v="ATH SG100 X PO"/>
    <x v="9"/>
    <s v="300020986"/>
    <n v="0.83333333333333337"/>
    <m/>
    <n v="0"/>
    <n v="20"/>
    <n v="20"/>
    <n v="0"/>
    <n v="20"/>
    <n v="20"/>
    <n v="0"/>
    <n v="0"/>
    <n v="1"/>
    <n v="1"/>
    <n v="1"/>
    <n v="1"/>
  </r>
  <r>
    <x v="213"/>
    <s v="ATH SG100 X PO 25:PA:H4:H:1200"/>
    <s v="Packaged Product"/>
    <s v="J000 - ATH"/>
    <s v="SPC0922 - ATH Flour"/>
    <s v="AC01 - ATH Flour Coarse"/>
    <s v="ATH SG100 X PO"/>
    <x v="9"/>
    <s v="300020992"/>
    <n v="40"/>
    <m/>
    <n v="0"/>
    <n v="960"/>
    <n v="960"/>
    <n v="0"/>
    <n v="960"/>
    <n v="960"/>
    <n v="0"/>
    <n v="0"/>
    <n v="48"/>
    <n v="48"/>
    <n v="48"/>
    <n v="48"/>
  </r>
  <r>
    <x v="213"/>
    <s v="ATH SG100 X PO 25:PA:H4:H:1200"/>
    <s v="Packaged Product"/>
    <s v="J000 - ATH"/>
    <s v="SPC0922 - ATH Flour"/>
    <s v="AC01 - ATH Flour Coarse"/>
    <s v="ATH SG100 X PO"/>
    <x v="9"/>
    <s v="500004109"/>
    <n v="1"/>
    <m/>
    <n v="0"/>
    <n v="24"/>
    <n v="24"/>
    <n v="0"/>
    <n v="24"/>
    <n v="24"/>
    <n v="0"/>
    <n v="0"/>
    <n v="1.2"/>
    <n v="1.2"/>
    <n v="1.2"/>
    <n v="1.2"/>
  </r>
  <r>
    <x v="214"/>
    <s v="Glass Fibre G75 PO 700:B4S:H4:NB:700"/>
    <s v="Packaged Product"/>
    <s v="W000 - Other Materials"/>
    <s v="SPC1023 - Glass Fibre Flour"/>
    <s v="HA12 - Glass Fibre Flour"/>
    <s v="Glass Fibre G75 PO"/>
    <x v="0"/>
    <n v="0.9916666666666667"/>
    <n v="6.293437046996579"/>
    <m/>
    <n v="8"/>
    <n v="8"/>
    <n v="8"/>
    <n v="8"/>
    <n v="8"/>
    <n v="8"/>
    <n v="8"/>
    <n v="8"/>
    <n v="2.9773553162853297"/>
    <n v="2.6892241566448138"/>
    <n v="2.9733534946236557"/>
    <n v="2.8813115964051574"/>
  </r>
  <r>
    <x v="214"/>
    <s v="Glass Fibre G75 PO 700:B4S:H4:NB:700"/>
    <s v="Packaged Product"/>
    <s v="W000 - Other Materials"/>
    <s v="SPC1023 - Glass Fibre Flour"/>
    <s v="HA12 - Glass Fibre Flour"/>
    <s v="Glass Fibre G75 PO"/>
    <x v="2"/>
    <m/>
    <m/>
    <m/>
    <n v="8"/>
    <n v="8"/>
    <n v="8"/>
    <n v="8"/>
    <n v="8"/>
    <n v="8"/>
    <n v="8"/>
    <n v="8"/>
    <n v="2.9773553162853297"/>
    <n v="2.6892241566448138"/>
    <n v="2.9733534946236557"/>
    <n v="2.8813115964051574"/>
  </r>
  <r>
    <x v="214"/>
    <s v="Glass Fibre G75 PO 700:B4S:H4:NB:700"/>
    <s v="Packaged Product"/>
    <s v="W000 - Other Materials"/>
    <s v="SPC1023 - Glass Fibre Flour"/>
    <s v="HA12 - Glass Fibre Flour"/>
    <s v="Glass Fibre G75 PO"/>
    <x v="3"/>
    <m/>
    <m/>
    <n v="0"/>
    <n v="0.39999999999999858"/>
    <n v="9.9999999999997868E-2"/>
    <n v="0.49999999999999645"/>
    <n v="0.19999999999999574"/>
    <n v="0.59999999999999432"/>
    <n v="0.29999999999999361"/>
    <n v="-7.1054273576010019E-15"/>
    <n v="0.39999999999999147"/>
    <n v="0.22264468371466162"/>
    <n v="0.33342052706984759"/>
    <n v="0.16006703244619169"/>
    <n v="7.8755436041034077E-2"/>
  </r>
  <r>
    <x v="214"/>
    <s v="Glass Fibre G75 PO 700:B4S:H4:NB:700"/>
    <s v="Packaged Product"/>
    <s v="W000 - Other Materials"/>
    <s v="SPC1023 - Glass Fibre Flour"/>
    <s v="HA12 - Glass Fibre Flour"/>
    <s v="Glass Fibre G75 PO"/>
    <x v="4"/>
    <n v="0"/>
    <n v="0"/>
    <m/>
    <n v="0"/>
    <n v="0"/>
    <n v="0"/>
    <n v="0"/>
    <n v="0"/>
    <n v="0"/>
    <n v="0"/>
    <n v="0"/>
    <n v="0"/>
    <n v="0"/>
    <n v="0"/>
    <n v="0"/>
  </r>
  <r>
    <x v="214"/>
    <s v="Glass Fibre G75 PO 700:B4S:H4:NB:700"/>
    <s v="Packaged Product"/>
    <s v="W000 - Other Materials"/>
    <s v="SPC1023 - Glass Fibre Flour"/>
    <s v="HA12 - Glass Fibre Flour"/>
    <s v="Glass Fibre G75 PO"/>
    <x v="7"/>
    <n v="0.7"/>
    <m/>
    <m/>
    <n v="8.3999999999999986"/>
    <n v="7.6999999999999993"/>
    <n v="8.3999999999999986"/>
    <n v="7.6999999999999993"/>
    <n v="8.3999999999999986"/>
    <n v="7.6999999999999993"/>
    <n v="7.6999999999999993"/>
    <n v="8.3999999999999986"/>
    <n v="2.8"/>
    <n v="2.8"/>
    <n v="2.8"/>
    <n v="2.8"/>
  </r>
  <r>
    <x v="214"/>
    <s v="Glass Fibre G75 PO 700:B4S:H4:NB:700"/>
    <s v="Packaged Product"/>
    <s v="W000 - Other Materials"/>
    <s v="SPC1023 - Glass Fibre Flour"/>
    <s v="HA12 - Glass Fibre Flour"/>
    <s v="Glass Fibre G75 PO"/>
    <x v="8"/>
    <s v="PBA19"/>
    <n v="5"/>
    <m/>
    <n v="1.6799999999999997"/>
    <n v="1.5399999999999998"/>
    <n v="1.6799999999999997"/>
    <n v="1.5399999999999998"/>
    <n v="1.6799999999999997"/>
    <n v="1.5399999999999998"/>
    <n v="1.5399999999999998"/>
    <n v="1.6799999999999997"/>
    <n v="0.55999999999999994"/>
    <n v="0.55999999999999994"/>
    <n v="0.55999999999999994"/>
    <n v="0.55999999999999994"/>
  </r>
  <r>
    <x v="214"/>
    <s v="Glass Fibre G75 PO 700:B4S:H4:NB:700"/>
    <s v="Packaged Product"/>
    <s v="W000 - Other Materials"/>
    <s v="SPC1023 - Glass Fibre Flour"/>
    <s v="HA12 - Glass Fibre Flour"/>
    <s v="Glass Fibre G75 PO"/>
    <x v="9"/>
    <s v="300020983"/>
    <n v="1.4285714285714286"/>
    <m/>
    <n v="11.999999999999998"/>
    <n v="11"/>
    <n v="11.999999999999998"/>
    <n v="11"/>
    <n v="11.999999999999998"/>
    <n v="11"/>
    <n v="11"/>
    <n v="11.999999999999998"/>
    <n v="4"/>
    <n v="4"/>
    <n v="4"/>
    <n v="4"/>
  </r>
  <r>
    <x v="214"/>
    <s v="Glass Fibre G75 PO 700:B4S:H4:NB:700"/>
    <s v="Packaged Product"/>
    <s v="W000 - Other Materials"/>
    <s v="SPC1023 - Glass Fibre Flour"/>
    <s v="HA12 - Glass Fibre Flour"/>
    <s v="Glass Fibre G75 PO"/>
    <x v="9"/>
    <s v="300021025"/>
    <n v="1.4285714285714286"/>
    <m/>
    <n v="11.999999999999998"/>
    <n v="11"/>
    <n v="11.999999999999998"/>
    <n v="11"/>
    <n v="11.999999999999998"/>
    <n v="11"/>
    <n v="11"/>
    <n v="11.999999999999998"/>
    <n v="4"/>
    <n v="4"/>
    <n v="4"/>
    <n v="4"/>
  </r>
  <r>
    <x v="214"/>
    <s v="Glass Fibre G75 PO 700:B4S:H4:NB:700"/>
    <s v="Packaged Product"/>
    <s v="W000 - Other Materials"/>
    <s v="SPC1023 - Glass Fibre Flour"/>
    <s v="HA12 - Glass Fibre Flour"/>
    <s v="Glass Fibre G75 PO"/>
    <x v="9"/>
    <s v="600007751"/>
    <n v="1"/>
    <m/>
    <n v="8.3999999999999986"/>
    <n v="7.6999999999999993"/>
    <n v="8.3999999999999986"/>
    <n v="7.6999999999999993"/>
    <n v="8.3999999999999986"/>
    <n v="7.6999999999999993"/>
    <n v="7.6999999999999993"/>
    <n v="8.3999999999999986"/>
    <n v="2.8"/>
    <n v="2.8"/>
    <n v="2.8"/>
    <n v="2.8"/>
  </r>
  <r>
    <x v="215"/>
    <n v="1"/>
    <n v="1"/>
    <n v="1"/>
    <n v="1"/>
    <n v="1"/>
    <n v="1"/>
    <x v="7"/>
    <n v="1"/>
    <m/>
    <m/>
    <n v="0"/>
    <n v="0"/>
    <n v="0"/>
    <n v="0"/>
    <n v="0"/>
    <n v="0"/>
    <n v="0"/>
    <n v="0"/>
    <n v="0"/>
    <n v="0"/>
    <n v="0"/>
    <n v="0"/>
  </r>
  <r>
    <x v="215"/>
    <n v="1"/>
    <n v="1"/>
    <n v="1"/>
    <n v="1"/>
    <n v="1"/>
    <n v="1"/>
    <x v="8"/>
    <s v="PBA99"/>
    <n v="1"/>
    <m/>
    <n v="0"/>
    <n v="0"/>
    <n v="0"/>
    <n v="0"/>
    <n v="0"/>
    <n v="0"/>
    <n v="0"/>
    <n v="0"/>
    <n v="0"/>
    <n v="0"/>
    <n v="0"/>
    <n v="0"/>
  </r>
  <r>
    <x v="215"/>
    <n v="1"/>
    <n v="1"/>
    <n v="1"/>
    <n v="1"/>
    <n v="1"/>
    <n v="1"/>
    <x v="9"/>
    <s v="150002727"/>
    <n v="0.5"/>
    <m/>
    <n v="0"/>
    <n v="0"/>
    <n v="0"/>
    <n v="0"/>
    <n v="0"/>
    <n v="0"/>
    <n v="0"/>
    <n v="0"/>
    <n v="0"/>
    <n v="0"/>
    <n v="0"/>
    <n v="0"/>
  </r>
  <r>
    <x v="215"/>
    <n v="1"/>
    <n v="1"/>
    <n v="1"/>
    <n v="1"/>
    <n v="1"/>
    <n v="1"/>
    <x v="9"/>
    <s v="600007749"/>
    <n v="0.5"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2"/>
    <m/>
    <m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3"/>
    <m/>
    <m/>
    <n v="153.625"/>
    <n v="153.625"/>
    <n v="153.625"/>
    <n v="153.625"/>
    <n v="153.625"/>
    <n v="153.625"/>
    <n v="153.625"/>
    <n v="153.625"/>
    <n v="153.625"/>
    <n v="153.625"/>
    <n v="153.625"/>
    <n v="153.625"/>
    <n v="153.625"/>
  </r>
  <r>
    <x v="216"/>
    <s v="Sample/Prototype Bagged"/>
    <s v="Bulk Product"/>
    <s v="SV01 - Testing/Analysis"/>
    <s v="SPC9011 - Chemical &amp; Physical Tests"/>
    <s v=""/>
    <s v="Prototype / Sample"/>
    <x v="4"/>
    <n v="0"/>
    <n v="0"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7"/>
    <n v="1"/>
    <m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8"/>
    <s v="PBA20"/>
    <n v="2.5"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9"/>
    <s v="300020983"/>
    <n v="1"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9"/>
    <s v="300020985"/>
    <n v="0.104"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9"/>
    <s v="300020986"/>
    <n v="1.042"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9"/>
    <s v="300020992"/>
    <n v="48"/>
    <m/>
    <n v="0"/>
    <n v="0"/>
    <n v="0"/>
    <n v="0"/>
    <n v="0"/>
    <n v="0"/>
    <n v="0"/>
    <n v="0"/>
    <n v="0"/>
    <n v="0"/>
    <n v="0"/>
    <n v="0"/>
  </r>
  <r>
    <x v="216"/>
    <s v="Sample/Prototype Bagged"/>
    <s v="Bulk Product"/>
    <s v="SV01 - Testing/Analysis"/>
    <s v="SPC9011 - Chemical &amp; Physical Tests"/>
    <s v=""/>
    <s v="Prototype / Sample"/>
    <x v="9"/>
    <s v="500000937"/>
    <n v="0.96"/>
    <m/>
    <n v="0"/>
    <n v="0"/>
    <n v="0"/>
    <n v="0"/>
    <n v="0"/>
    <n v="0"/>
    <n v="0"/>
    <n v="0"/>
    <n v="0"/>
    <n v="0"/>
    <n v="0"/>
    <n v="0"/>
  </r>
  <r>
    <x v="217"/>
    <s v="Prototype bulk"/>
    <s v="Bulk Product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217"/>
    <s v="Prototype bulk"/>
    <s v="Bulk Product"/>
    <s v=""/>
    <s v=""/>
    <s v=""/>
    <s v=""/>
    <x v="3"/>
    <m/>
    <m/>
    <n v="70.099999999999994"/>
    <n v="70.099999999999994"/>
    <n v="70.099999999999994"/>
    <n v="70.099999999999994"/>
    <n v="70.099999999999994"/>
    <n v="70.099999999999994"/>
    <n v="70.099999999999994"/>
    <n v="70.099999999999994"/>
    <n v="70.099999999999994"/>
    <n v="70.099999999999994"/>
    <n v="70.099999999999994"/>
    <n v="70.099999999999994"/>
    <n v="70.099999999999994"/>
  </r>
  <r>
    <x v="217"/>
    <s v="Prototype bulk"/>
    <s v="Bulk Product"/>
    <s v="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217"/>
    <s v="Prototype bulk"/>
    <s v="Bulk Product"/>
    <s v=""/>
    <s v=""/>
    <s v=""/>
    <s v=""/>
    <x v="7"/>
    <n v="1"/>
    <m/>
    <m/>
    <n v="0"/>
    <n v="0"/>
    <n v="0"/>
    <n v="0"/>
    <n v="0"/>
    <n v="0"/>
    <n v="0"/>
    <n v="0"/>
    <n v="0"/>
    <n v="0"/>
    <n v="0"/>
    <n v="0"/>
  </r>
  <r>
    <x v="217"/>
    <s v="Prototype bulk"/>
    <s v="Bulk Product"/>
    <s v=""/>
    <s v=""/>
    <s v=""/>
    <s v=""/>
    <x v="8"/>
    <s v="PML06"/>
    <n v="32"/>
    <m/>
    <n v="0"/>
    <n v="0"/>
    <n v="0"/>
    <n v="0"/>
    <n v="0"/>
    <n v="0"/>
    <n v="0"/>
    <n v="0"/>
    <n v="0"/>
    <n v="0"/>
    <n v="0"/>
    <n v="0"/>
  </r>
  <r>
    <x v="217"/>
    <s v="Prototype bulk"/>
    <s v="Bulk Product"/>
    <s v=""/>
    <s v=""/>
    <s v=""/>
    <s v=""/>
    <x v="9"/>
    <s v="150000530"/>
    <n v="1.111"/>
    <m/>
    <n v="0"/>
    <n v="0"/>
    <n v="0"/>
    <n v="0"/>
    <n v="0"/>
    <n v="0"/>
    <n v="0"/>
    <n v="0"/>
    <n v="0"/>
    <n v="0"/>
    <n v="0"/>
    <n v="0"/>
  </r>
  <r>
    <x v="218"/>
    <s v="Fly Ash SVI PO"/>
    <s v="Traded goods"/>
    <s v=""/>
    <s v=""/>
    <s v=""/>
    <s v=""/>
    <x v="1"/>
    <s v="500004004"/>
    <m/>
    <m/>
    <n v="0"/>
    <n v="0"/>
    <n v="0"/>
    <n v="0"/>
    <n v="0"/>
    <n v="0"/>
    <n v="0"/>
    <n v="0"/>
    <n v="0"/>
    <n v="0"/>
    <n v="0"/>
    <n v="0"/>
  </r>
  <r>
    <x v="218"/>
    <s v="Fly Ash SVI PO"/>
    <s v="Traded goods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218"/>
    <s v="Fly Ash SVI PO"/>
    <s v="Traded goods"/>
    <s v=""/>
    <s v=""/>
    <s v=""/>
    <s v=""/>
    <x v="3"/>
    <m/>
    <m/>
    <n v="185.43899999999999"/>
    <n v="185.43899999999999"/>
    <n v="185.43899999999999"/>
    <n v="185.43899999999999"/>
    <n v="185.43899999999999"/>
    <n v="185.43899999999999"/>
    <n v="185.43899999999999"/>
    <n v="185.43899999999999"/>
    <n v="185.43899999999999"/>
    <n v="185.43899999999999"/>
    <n v="185.43899999999999"/>
    <n v="185.43899999999999"/>
    <n v="185.43899999999999"/>
  </r>
  <r>
    <x v="218"/>
    <s v="Fly Ash SVI PO"/>
    <s v="Traded goods"/>
    <s v="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218"/>
    <s v="Fly Ash SVI PO"/>
    <s v="Traded goods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218"/>
    <s v="Fly Ash SVI PO"/>
    <s v="Traded goods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219"/>
    <s v="ANKAL Limestone White PO"/>
    <s v="Traded goods"/>
    <s v=""/>
    <s v=""/>
    <s v=""/>
    <s v=""/>
    <x v="1"/>
    <s v="600003812"/>
    <m/>
    <m/>
    <n v="261.75"/>
    <n v="200.25"/>
    <n v="277.25"/>
    <n v="277.25"/>
    <n v="268.25"/>
    <n v="141.5"/>
    <n v="141.75"/>
    <n v="141.5"/>
    <n v="141.5"/>
    <n v="141.75"/>
    <n v="141.5"/>
    <n v="141.75"/>
  </r>
  <r>
    <x v="219"/>
    <s v="ANKAL Limestone White PO"/>
    <s v="Traded goods"/>
    <s v=""/>
    <s v=""/>
    <s v=""/>
    <s v=""/>
    <x v="2"/>
    <m/>
    <m/>
    <m/>
    <n v="261.75"/>
    <n v="200.25"/>
    <n v="277.25"/>
    <n v="277.25"/>
    <n v="268.25"/>
    <n v="141.5"/>
    <n v="141.75"/>
    <n v="141.5"/>
    <n v="141.5"/>
    <n v="141.75"/>
    <n v="141.5"/>
    <n v="141.75"/>
  </r>
  <r>
    <x v="219"/>
    <s v="ANKAL Limestone White PO"/>
    <s v="Traded goods"/>
    <s v=""/>
    <s v=""/>
    <s v=""/>
    <s v=""/>
    <x v="3"/>
    <m/>
    <m/>
    <n v="175.28899999999999"/>
    <n v="-86.461000000000013"/>
    <n v="19.288999999999987"/>
    <n v="19.038999999999987"/>
    <n v="18.788999999999987"/>
    <n v="19.538999999999987"/>
    <n v="19.038999999999987"/>
    <n v="19.288999999999987"/>
    <n v="18.788999999999987"/>
    <n v="19.288999999999987"/>
    <n v="19.538999999999987"/>
    <n v="19.038999999999987"/>
    <n v="19.288999999999987"/>
  </r>
  <r>
    <x v="219"/>
    <s v="ANKAL Limestone White PO"/>
    <s v="Traded goods"/>
    <s v=""/>
    <s v=""/>
    <s v=""/>
    <s v=""/>
    <x v="4"/>
    <n v="18.547438033072584"/>
    <n v="9.7789655710400269E-2"/>
    <m/>
    <n v="18.547438033072584"/>
    <n v="18.547438033072584"/>
    <n v="18.547438033072584"/>
    <n v="18.547438033072584"/>
    <n v="18.547438033072584"/>
    <n v="18.547438033072584"/>
    <n v="18.547438033072584"/>
    <n v="18.547438033072584"/>
    <n v="18.547438033072584"/>
    <n v="18.547438033072584"/>
    <n v="18.547438033072584"/>
    <n v="18.547438033072584"/>
  </r>
  <r>
    <x v="219"/>
    <s v="ANKAL Limestone White PO"/>
    <s v="Traded goods"/>
    <s v=""/>
    <s v=""/>
    <s v=""/>
    <s v=""/>
    <x v="5"/>
    <n v="1"/>
    <m/>
    <m/>
    <m/>
    <n v="306"/>
    <n v="277"/>
    <n v="277"/>
    <n v="269"/>
    <n v="141"/>
    <n v="142"/>
    <n v="141"/>
    <n v="142"/>
    <n v="142"/>
    <n v="141"/>
    <n v="142"/>
  </r>
  <r>
    <x v="219"/>
    <s v="ANKAL Limestone White PO"/>
    <s v="Traded goods"/>
    <s v=""/>
    <s v=""/>
    <s v=""/>
    <s v=""/>
    <x v="6"/>
    <n v="1"/>
    <m/>
    <m/>
    <n v="306"/>
    <n v="277"/>
    <n v="277"/>
    <n v="269"/>
    <n v="141"/>
    <n v="142"/>
    <n v="141"/>
    <n v="142"/>
    <n v="142"/>
    <n v="141"/>
    <n v="142"/>
    <m/>
  </r>
  <r>
    <x v="220"/>
    <s v="Sikron CR SF8000 PO 25:PE:S4:S:900"/>
    <s v="Traded goods"/>
    <n v="0"/>
    <n v="0"/>
    <n v="0"/>
    <n v="0"/>
    <x v="0"/>
    <n v="0.3"/>
    <n v="0.23103530841755146"/>
    <m/>
    <n v="0.95613413793103452"/>
    <n v="0"/>
    <n v="0"/>
    <n v="0"/>
    <n v="0"/>
    <n v="0"/>
    <n v="1.1080113739411983"/>
    <n v="0"/>
    <n v="0"/>
    <n v="0"/>
    <n v="0"/>
    <n v="0.70827818913838425"/>
  </r>
  <r>
    <x v="221"/>
    <n v="0"/>
    <s v="Traded goods"/>
    <s v="C002 - Limestone"/>
    <s v="SPC0205 - Limestone"/>
    <s v="BK52 - Limestone Sand Fine"/>
    <s v="LIMKAL Limestone WS"/>
    <x v="0"/>
    <n v="142.32583333333332"/>
    <n v="3.4598157633401403"/>
    <m/>
    <n v="0"/>
    <n v="0"/>
    <n v="0"/>
    <n v="0"/>
    <n v="0"/>
    <n v="4.4849976287197144"/>
    <n v="4.4849976287197144"/>
    <n v="4.4849976287197144"/>
    <n v="7.0156990684806351"/>
    <n v="7.0156990684806351"/>
    <n v="7.0156990684806351"/>
    <n v="7.0156990684806351"/>
  </r>
  <r>
    <x v="222"/>
    <n v="0"/>
    <s v="Traded goods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222"/>
    <n v="0"/>
    <s v="Traded goods"/>
    <s v="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222"/>
    <n v="0"/>
    <s v="Traded goods"/>
    <s v="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222"/>
    <n v="0"/>
    <s v="Traded goods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222"/>
    <n v="0"/>
    <s v="Traded goods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223"/>
    <s v="ROLLER BEARING 22313 EK"/>
    <s v="Other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223"/>
    <s v="ROLLER BEARING 22313 EK"/>
    <s v="Other"/>
    <s v=""/>
    <s v=""/>
    <s v=""/>
    <s v=""/>
    <x v="3"/>
    <m/>
    <m/>
    <n v="6"/>
    <n v="6"/>
    <n v="6"/>
    <n v="6"/>
    <n v="6"/>
    <n v="6"/>
    <n v="6"/>
    <n v="6"/>
    <n v="6"/>
    <n v="6"/>
    <n v="6"/>
    <n v="6"/>
    <n v="6"/>
  </r>
  <r>
    <x v="223"/>
    <s v="ROLLER BEARING 22313 EK"/>
    <s v="Other"/>
    <s v="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223"/>
    <s v="ROLLER BEARING 22313 EK"/>
    <s v="Other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223"/>
    <s v="ROLLER BEARING 22313 EK"/>
    <s v="Other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224"/>
    <s v="PM-M Mech. Bearings and Seals"/>
    <s v="Other"/>
    <s v=""/>
    <s v=""/>
    <s v=""/>
    <s v=""/>
    <x v="2"/>
    <m/>
    <m/>
    <m/>
    <n v="0"/>
    <n v="0"/>
    <n v="0"/>
    <n v="0"/>
    <n v="0"/>
    <n v="0"/>
    <n v="0"/>
    <n v="0"/>
    <n v="0"/>
    <n v="0"/>
    <n v="0"/>
    <n v="0"/>
  </r>
  <r>
    <x v="224"/>
    <s v="PM-M Mech. Bearings and Seals"/>
    <s v="Other"/>
    <s v=""/>
    <s v=""/>
    <s v=""/>
    <s v=""/>
    <x v="3"/>
    <m/>
    <m/>
    <n v="0"/>
    <n v="0"/>
    <n v="0"/>
    <n v="0"/>
    <n v="0"/>
    <n v="0"/>
    <n v="0"/>
    <n v="0"/>
    <n v="0"/>
    <n v="0"/>
    <n v="0"/>
    <n v="0"/>
    <n v="0"/>
  </r>
  <r>
    <x v="224"/>
    <s v="PM-M Mech. Bearings and Seals"/>
    <s v="Other"/>
    <s v=""/>
    <s v=""/>
    <s v=""/>
    <s v=""/>
    <x v="4"/>
    <n v="0"/>
    <n v="0"/>
    <m/>
    <n v="0"/>
    <n v="0"/>
    <n v="0"/>
    <n v="0"/>
    <n v="0"/>
    <n v="0"/>
    <n v="0"/>
    <n v="0"/>
    <n v="0"/>
    <n v="0"/>
    <n v="0"/>
    <n v="0"/>
  </r>
  <r>
    <x v="224"/>
    <s v="PM-M Mech. Bearings and Seals"/>
    <s v="Other"/>
    <s v=""/>
    <s v=""/>
    <s v=""/>
    <s v=""/>
    <x v="5"/>
    <n v="1"/>
    <m/>
    <m/>
    <m/>
    <n v="0"/>
    <n v="0"/>
    <n v="0"/>
    <n v="0"/>
    <n v="0"/>
    <n v="0"/>
    <n v="0"/>
    <n v="0"/>
    <n v="0"/>
    <n v="0"/>
    <n v="0"/>
  </r>
  <r>
    <x v="224"/>
    <s v="PM-M Mech. Bearings and Seals"/>
    <s v="Other"/>
    <s v=""/>
    <s v=""/>
    <s v=""/>
    <s v=""/>
    <x v="6"/>
    <n v="1"/>
    <m/>
    <m/>
    <n v="0"/>
    <n v="0"/>
    <n v="0"/>
    <n v="0"/>
    <n v="0"/>
    <n v="0"/>
    <n v="0"/>
    <n v="0"/>
    <n v="0"/>
    <n v="0"/>
    <n v="0"/>
    <m/>
  </r>
  <r>
    <x v="225"/>
    <n v="1"/>
    <n v="1"/>
    <n v="1"/>
    <n v="1"/>
    <n v="1"/>
    <n v="1"/>
    <x v="0"/>
    <n v="0"/>
    <n v="0"/>
    <m/>
    <n v="0"/>
    <n v="0"/>
    <n v="0"/>
    <n v="0"/>
    <n v="0"/>
    <n v="0"/>
    <n v="0"/>
    <n v="0"/>
    <n v="0"/>
    <n v="0"/>
    <n v="0"/>
    <n v="0"/>
  </r>
  <r>
    <x v="225"/>
    <n v="1"/>
    <n v="1"/>
    <n v="1"/>
    <n v="1"/>
    <n v="1"/>
    <n v="1"/>
    <x v="0"/>
    <n v="0"/>
    <n v="0"/>
    <m/>
    <n v="0"/>
    <n v="0"/>
    <n v="0"/>
    <n v="0"/>
    <n v="0"/>
    <n v="0"/>
    <n v="0"/>
    <n v="0"/>
    <n v="0"/>
    <n v="0"/>
    <n v="0"/>
    <n v="0"/>
  </r>
  <r>
    <x v="225"/>
    <n v="1"/>
    <n v="1"/>
    <n v="1"/>
    <n v="1"/>
    <n v="1"/>
    <n v="1"/>
    <x v="0"/>
    <n v="0"/>
    <n v="0"/>
    <m/>
    <n v="0"/>
    <n v="0"/>
    <n v="0"/>
    <n v="0"/>
    <n v="0"/>
    <n v="0"/>
    <n v="0"/>
    <n v="0"/>
    <n v="0"/>
    <n v="0"/>
    <n v="0"/>
    <n v="0"/>
  </r>
  <r>
    <x v="226"/>
    <n v="1"/>
    <n v="1"/>
    <n v="1"/>
    <n v="1"/>
    <n v="1"/>
    <n v="1"/>
    <x v="0"/>
    <n v="0"/>
    <n v="0"/>
    <m/>
    <n v="0"/>
    <n v="0"/>
    <n v="0"/>
    <n v="0"/>
    <n v="0"/>
    <n v="0"/>
    <n v="0"/>
    <n v="0"/>
    <n v="0"/>
    <n v="0"/>
    <n v="0"/>
    <n v="0"/>
  </r>
  <r>
    <x v="227"/>
    <n v="1"/>
    <n v="1"/>
    <n v="1"/>
    <n v="1"/>
    <n v="1"/>
    <n v="1"/>
    <x v="0"/>
    <n v="0.48"/>
    <n v="0.42003968253968238"/>
    <m/>
    <n v="0"/>
    <n v="0.34285714285714275"/>
    <n v="0.3542857142857142"/>
    <n v="0.3542857142857142"/>
    <n v="0.34285714285714275"/>
    <n v="0.35476190476190472"/>
    <n v="0.34285714285714275"/>
    <n v="0.3542857142857142"/>
    <n v="0.3542857142857142"/>
    <n v="0.31999999999999995"/>
    <n v="0.95999999999999985"/>
    <n v="0.95999999999999985"/>
  </r>
  <r>
    <x v="228"/>
    <n v="1"/>
    <n v="1"/>
    <n v="1"/>
    <n v="1"/>
    <n v="1"/>
    <n v="1"/>
    <x v="0"/>
    <n v="1.6666666666666668E-3"/>
    <n v="1.6780260811956676E-3"/>
    <m/>
    <n v="1.5915140247322939E-3"/>
    <n v="1.6024968979148184E-3"/>
    <n v="1.7276689592195E-3"/>
    <n v="1.7276689592195E-3"/>
    <n v="1.6719377024704836E-3"/>
    <n v="1.7299910949173753E-3"/>
    <n v="1.6719377024704836E-3"/>
    <n v="1.7276689592195E-3"/>
    <n v="1.7276689592195E-3"/>
    <n v="1.5604751889724514E-3"/>
    <n v="1.7253468235216239E-3"/>
    <n v="1.6719377024704836E-3"/>
  </r>
  <r>
    <x v="228"/>
    <n v="1"/>
    <n v="1"/>
    <n v="1"/>
    <n v="1"/>
    <n v="1"/>
    <n v="1"/>
    <x v="0"/>
    <n v="1.6666666666666668E-3"/>
    <n v="1.6780260811956676E-3"/>
    <m/>
    <n v="1.5915140247322939E-3"/>
    <n v="1.6024968979148184E-3"/>
    <n v="1.7276689592195E-3"/>
    <n v="1.7276689592195E-3"/>
    <n v="1.6719377024704836E-3"/>
    <n v="1.7299910949173753E-3"/>
    <n v="1.6719377024704836E-3"/>
    <n v="1.7276689592195E-3"/>
    <n v="1.7276689592195E-3"/>
    <n v="1.5604751889724514E-3"/>
    <n v="1.7253468235216239E-3"/>
    <n v="1.6719377024704836E-3"/>
  </r>
  <r>
    <x v="229"/>
    <s v="PBA11"/>
    <s v="Maastricht Bigbag Machine H&amp;B"/>
    <s v="Packaging machine"/>
    <n v="0"/>
    <n v="0"/>
    <n v="0"/>
    <x v="8"/>
    <s v="ZZZ_PACKGROUP01"/>
    <n v="0.7"/>
    <m/>
    <n v="118.85714285714288"/>
    <n v="76.000000000000014"/>
    <n v="75.142857142857139"/>
    <n v="112.85714285714289"/>
    <n v="137.71428571428572"/>
    <n v="119.42857142857144"/>
    <n v="105.14285714285717"/>
    <n v="105.71428571428572"/>
    <n v="108.28571428571431"/>
    <n v="109.14285714285715"/>
    <n v="108.85714285714286"/>
    <n v="108.00000000000001"/>
  </r>
  <r>
    <x v="229"/>
    <s v="PBA11"/>
    <s v="Maastricht Bigbag Machine H&amp;B"/>
    <s v="Packaging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29"/>
    <s v="PBA11"/>
    <s v="Maastricht Bigbag Machine H&amp;B"/>
    <s v="Packaging machine"/>
    <n v="0"/>
    <n v="0"/>
    <n v="0"/>
    <x v="11"/>
    <n v="0.205952380952381"/>
    <m/>
    <m/>
    <n v="0.22857142857142862"/>
    <n v="0.14615384615384619"/>
    <n v="0.14450549450549449"/>
    <n v="0.21703296703296709"/>
    <n v="0.26483516483516484"/>
    <n v="0.22967032967032971"/>
    <n v="0.20219780219780226"/>
    <n v="0.20329670329670332"/>
    <n v="0.20824175824175828"/>
    <n v="0.20989010989010992"/>
    <n v="0.20934065934065935"/>
    <n v="0.20769230769230773"/>
  </r>
  <r>
    <x v="230"/>
    <s v="PBA20"/>
    <s v="Maastricht Bagging Machine PE20"/>
    <s v="Packaging machine"/>
    <n v="0"/>
    <n v="0"/>
    <n v="0"/>
    <x v="8"/>
    <s v="ZZZ_PACKGROUP01"/>
    <n v="0.75"/>
    <m/>
    <n v="186.02222222222224"/>
    <n v="95.388888888888872"/>
    <n v="96.477777777777774"/>
    <n v="84.911111111111111"/>
    <n v="121.69999999999999"/>
    <n v="100.23333333333333"/>
    <n v="114.30000000000001"/>
    <n v="97.855555555555554"/>
    <n v="114.09999999999998"/>
    <n v="124.96666666666668"/>
    <n v="121.1111111111111"/>
    <n v="113.21111111111112"/>
  </r>
  <r>
    <x v="230"/>
    <s v="PBA20"/>
    <s v="Maastricht Bagging Machine PE20"/>
    <s v="Packaging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30"/>
    <s v="PBA20"/>
    <s v="Maastricht Bagging Machine PE20"/>
    <s v="Packaging machine"/>
    <n v="0"/>
    <n v="0"/>
    <n v="0"/>
    <x v="11"/>
    <n v="0.21959579772079776"/>
    <m/>
    <m/>
    <n v="0.35773504273504275"/>
    <n v="0.1834401709401709"/>
    <n v="0.18553418803418803"/>
    <n v="0.1632905982905983"/>
    <n v="0.23403846153846153"/>
    <n v="0.19275641025641027"/>
    <n v="0.21980769230769234"/>
    <n v="0.18818376068376069"/>
    <n v="0.21942307692307689"/>
    <n v="0.24032051282051284"/>
    <n v="0.23290598290598288"/>
    <n v="0.21771367521367524"/>
  </r>
  <r>
    <x v="231"/>
    <s v="PBA24"/>
    <s v="Maastricht BB Machine TBMA B"/>
    <s v="Packaging machine"/>
    <n v="0"/>
    <n v="0"/>
    <n v="0"/>
    <x v="8"/>
    <s v="ZZZ_PACKGROUP01"/>
    <n v="0.8"/>
    <m/>
    <n v="138.13439849624061"/>
    <n v="135.49812030075188"/>
    <n v="109.61936090225564"/>
    <n v="112.00292397660819"/>
    <n v="150.46679197994987"/>
    <n v="98.352130325814542"/>
    <n v="94.451754385964932"/>
    <n v="78.991228070175438"/>
    <n v="80.494987468671667"/>
    <n v="79.780701754385959"/>
    <n v="72.252506265664152"/>
    <n v="77.341791979949861"/>
  </r>
  <r>
    <x v="231"/>
    <s v="PBA24"/>
    <s v="Maastricht BB Machine TBMA B"/>
    <s v="Packaging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31"/>
    <s v="PBA24"/>
    <s v="Maastricht BB Machine TBMA B"/>
    <s v="Packaging machine"/>
    <n v="0"/>
    <n v="0"/>
    <n v="0"/>
    <x v="11"/>
    <n v="0.19669658588244113"/>
    <m/>
    <m/>
    <n v="0.26564307403123194"/>
    <n v="0.26057330827067671"/>
    <n v="0.21080646327356853"/>
    <n v="0.21539023841655422"/>
    <n v="0.28935921534605746"/>
    <n v="0.18913871216502798"/>
    <n v="0.18163798920377872"/>
    <n v="0.15190620782726047"/>
    <n v="0.15479805282436859"/>
    <n v="0.15342442645074222"/>
    <n v="0.13894712743396953"/>
    <n v="0.14873421534605744"/>
  </r>
  <r>
    <x v="232"/>
    <s v="PBA25"/>
    <s v="Maastricht Bagging Machine PE25"/>
    <s v="Packaging machine"/>
    <n v="0"/>
    <n v="0"/>
    <n v="0"/>
    <x v="8"/>
    <s v="ZZZ_PACKGROUP01"/>
    <n v="0.6"/>
    <m/>
    <n v="40"/>
    <n v="10.833333333333334"/>
    <n v="37.783333333333331"/>
    <n v="11.666666666666668"/>
    <n v="40.5"/>
    <n v="46.766666666666666"/>
    <n v="73.716666666666669"/>
    <n v="44.883333333333333"/>
    <n v="77.916666666666671"/>
    <n v="75.2"/>
    <n v="77.083333333333343"/>
    <n v="76.033333333333331"/>
  </r>
  <r>
    <x v="232"/>
    <s v="PBA25"/>
    <s v="Maastricht Bagging Machine PE25"/>
    <s v="Packaging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32"/>
    <s v="PBA25"/>
    <s v="Maastricht Bagging Machine PE25"/>
    <s v="Packaging machine"/>
    <n v="0"/>
    <n v="0"/>
    <n v="0"/>
    <x v="11"/>
    <n v="9.8138354700854691E-2"/>
    <m/>
    <m/>
    <n v="7.6923076923076927E-2"/>
    <n v="2.0833333333333336E-2"/>
    <n v="7.2660256410256405E-2"/>
    <n v="2.2435897435897439E-2"/>
    <n v="7.7884615384615385E-2"/>
    <n v="8.993589743589743E-2"/>
    <n v="0.14176282051282052"/>
    <n v="8.631410256410256E-2"/>
    <n v="0.14983974358974361"/>
    <n v="0.14461538461538462"/>
    <n v="0.14823717948717952"/>
    <n v="0.14621794871794871"/>
  </r>
  <r>
    <x v="233"/>
    <s v="PML05"/>
    <s v="Maastricht Ball Mill 2"/>
    <s v="Mill machine"/>
    <n v="0"/>
    <n v="0"/>
    <n v="0"/>
    <x v="8"/>
    <s v="ZZ_GROUP04"/>
    <n v="0.7"/>
    <m/>
    <n v="0"/>
    <n v="0"/>
    <n v="0"/>
    <n v="0"/>
    <n v="0"/>
    <n v="0"/>
    <n v="507"/>
    <n v="0"/>
    <n v="230"/>
    <n v="0"/>
    <n v="0"/>
    <n v="0"/>
  </r>
  <r>
    <x v="233"/>
    <s v="PML05"/>
    <s v="Maastricht Ball Mill 2"/>
    <s v="Mill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33"/>
    <s v="PML05"/>
    <s v="Maastricht Ball Mill 2"/>
    <s v="Mill machine"/>
    <n v="0"/>
    <n v="0"/>
    <n v="0"/>
    <x v="11"/>
    <n v="0.11810897435897434"/>
    <m/>
    <m/>
    <n v="0"/>
    <n v="0"/>
    <n v="0"/>
    <n v="0"/>
    <n v="0"/>
    <n v="0"/>
    <n v="0.97499999999999998"/>
    <n v="0"/>
    <n v="0.44230769230769229"/>
    <n v="0"/>
    <n v="0"/>
    <n v="0"/>
  </r>
  <r>
    <x v="234"/>
    <s v="PML06"/>
    <s v="Maastricht Ball Mill 3"/>
    <s v="Mill machine"/>
    <n v="0"/>
    <n v="0"/>
    <n v="0"/>
    <x v="8"/>
    <s v="ZZ_GROUP04"/>
    <n v="0.7"/>
    <m/>
    <n v="483.11887508626637"/>
    <n v="510.66623312275487"/>
    <n v="444.75070119091862"/>
    <n v="479.38554772522156"/>
    <n v="574.28943922422184"/>
    <n v="530.1167438640266"/>
    <n v="0"/>
    <n v="475.17594472757526"/>
    <n v="230"/>
    <n v="468.66502207534813"/>
    <n v="477.63705075118128"/>
    <n v="459.43940781440779"/>
  </r>
  <r>
    <x v="234"/>
    <s v="PML06"/>
    <s v="Maastricht Ball Mill 3"/>
    <s v="Mill machine"/>
    <n v="0"/>
    <n v="0"/>
    <n v="0"/>
    <x v="10"/>
    <n v="520"/>
    <n v="0.87083333333333324"/>
    <m/>
    <n v="1"/>
    <n v="1"/>
    <n v="1"/>
    <n v="1"/>
    <n v="1"/>
    <n v="1"/>
    <n v="0"/>
    <n v="0.95"/>
    <n v="0.5"/>
    <n v="1"/>
    <n v="1"/>
    <n v="1"/>
  </r>
  <r>
    <x v="234"/>
    <s v="PML06"/>
    <s v="Maastricht Ball Mill 3"/>
    <s v="Mill machine"/>
    <n v="0"/>
    <n v="0"/>
    <n v="0"/>
    <x v="11"/>
    <n v="0.86350227978056748"/>
    <m/>
    <m/>
    <n v="0.92907475978128151"/>
    <n v="0.98205044831299015"/>
    <n v="0.85528980998253579"/>
    <n v="0.92189528408696453"/>
    <n v="1.1044027677388881"/>
    <n v="1.0194552766615896"/>
    <n v="0"/>
    <n v="0.96189462495460576"/>
    <n v="0.88461538461538458"/>
    <n v="0.90127888860643868"/>
    <n v="0.91853278990611786"/>
    <n v="0.88353732272001495"/>
  </r>
  <r>
    <x v="235"/>
    <s v="PWP01"/>
    <s v="Maastricht Mogensen Sieve"/>
    <s v="Mill machine"/>
    <n v="0"/>
    <n v="0"/>
    <n v="0"/>
    <x v="8"/>
    <s v="ZZ_GROUP01"/>
    <n v="0.65"/>
    <m/>
    <n v="105.4841628959276"/>
    <n v="199.79702650290889"/>
    <n v="328.87524240465416"/>
    <n v="329.42210730446021"/>
    <n v="329.30963154492565"/>
    <n v="252.08791208791212"/>
    <n v="251.45313510019395"/>
    <n v="235.16354234001295"/>
    <n v="907.89140271493204"/>
    <n v="908.41628959276022"/>
    <n v="911.95733678086606"/>
    <n v="906.5701357466063"/>
  </r>
  <r>
    <x v="235"/>
    <s v="PWP01"/>
    <s v="Maastricht Mogensen Sieve"/>
    <s v="Mill machine"/>
    <n v="0"/>
    <n v="0"/>
    <n v="0"/>
    <x v="10"/>
    <n v="520"/>
    <n v="0.95833333333333337"/>
    <m/>
    <n v="1"/>
    <n v="1"/>
    <n v="1"/>
    <n v="0.5"/>
    <n v="1"/>
    <n v="1"/>
    <n v="1"/>
    <n v="1"/>
    <n v="1"/>
    <n v="1"/>
    <n v="1"/>
    <n v="1"/>
  </r>
  <r>
    <x v="235"/>
    <s v="PWP01"/>
    <s v="Maastricht Mogensen Sieve"/>
    <s v="Mill machine"/>
    <n v="0"/>
    <n v="0"/>
    <n v="0"/>
    <x v="11"/>
    <n v="0.96087340261548404"/>
    <m/>
    <m/>
    <n v="0.20285415941524537"/>
    <n v="0.3842250509671325"/>
    <n v="0.63245238923971958"/>
    <n v="1.2670081050171547"/>
    <n v="0.63328775297101092"/>
    <n v="0.4847844463229079"/>
    <n v="0.48356372134652681"/>
    <n v="0.45223758142310183"/>
    <n v="1.7459450052210232"/>
    <n v="1.7469544030630004"/>
    <n v="1.7537641091939733"/>
    <n v="1.7434041072050122"/>
  </r>
  <r>
    <x v="236"/>
    <s v="PSS13"/>
    <s v="Maastricht Marl Crusher"/>
    <s v="Mill machine"/>
    <n v="0"/>
    <n v="0"/>
    <n v="0"/>
    <x v="8"/>
    <s v="ZZ_GROUP01"/>
    <n v="0.7"/>
    <m/>
    <n v="334.90892857142853"/>
    <n v="234.10714285714286"/>
    <n v="212.96964285714284"/>
    <n v="207.10000000000002"/>
    <n v="262.13214285714287"/>
    <n v="229.05178571428573"/>
    <n v="214.32678571428573"/>
    <n v="188.43928571428572"/>
    <n v="370.97500000000002"/>
    <n v="371.8232142857143"/>
    <n v="377.625"/>
    <n v="365.27499999999998"/>
  </r>
  <r>
    <x v="236"/>
    <s v="PSS13"/>
    <s v="Maastricht Marl Crusher"/>
    <s v="Mill machine"/>
    <n v="0"/>
    <n v="0"/>
    <n v="0"/>
    <x v="10"/>
    <n v="520"/>
    <n v="0.95833333333333337"/>
    <m/>
    <n v="1"/>
    <n v="1"/>
    <n v="1"/>
    <n v="0.5"/>
    <n v="1"/>
    <n v="1"/>
    <n v="1"/>
    <n v="1"/>
    <n v="1"/>
    <n v="1"/>
    <n v="1"/>
    <n v="1"/>
  </r>
  <r>
    <x v="236"/>
    <s v="PSS13"/>
    <s v="Maastricht Marl Crusher"/>
    <s v="Mill machine"/>
    <n v="0"/>
    <n v="0"/>
    <n v="0"/>
    <x v="11"/>
    <n v="0.57305030906593413"/>
    <m/>
    <m/>
    <n v="0.64405563186813175"/>
    <n v="0.45020604395604397"/>
    <n v="0.40955700549450547"/>
    <n v="0.79653846153846164"/>
    <n v="0.50410027472527474"/>
    <n v="0.44048420329670335"/>
    <n v="0.41216689560439562"/>
    <n v="0.36238324175824177"/>
    <n v="0.71341346153846164"/>
    <n v="0.71504464285714286"/>
    <n v="0.72620192307692311"/>
    <n v="0.70245192307692306"/>
  </r>
  <r>
    <x v="237"/>
    <s v="PPM08"/>
    <s v="Maastricht Mixing Installation Borgakal"/>
    <s v="Mill machine"/>
    <n v="0"/>
    <n v="0"/>
    <n v="0"/>
    <x v="8"/>
    <s v="ZZ_GROUP05"/>
    <n v="0.7"/>
    <m/>
    <n v="95"/>
    <n v="95"/>
    <n v="95"/>
    <n v="95"/>
    <n v="95"/>
    <n v="95"/>
    <n v="95"/>
    <n v="95"/>
    <n v="94.61904761904762"/>
    <n v="95.285714285714292"/>
    <n v="96.952380952380949"/>
    <n v="95.904761904761926"/>
  </r>
  <r>
    <x v="237"/>
    <s v="PPM08"/>
    <s v="Maastricht Mixing Installation Borgakal"/>
    <s v="Mill machine"/>
    <n v="0"/>
    <n v="0"/>
    <n v="0"/>
    <x v="10"/>
    <n v="520"/>
    <n v="0.97916666666666663"/>
    <m/>
    <n v="1"/>
    <n v="0.75"/>
    <n v="1"/>
    <n v="1"/>
    <n v="1"/>
    <n v="1"/>
    <n v="1"/>
    <n v="1"/>
    <n v="1"/>
    <n v="1"/>
    <n v="1"/>
    <n v="1"/>
  </r>
  <r>
    <x v="237"/>
    <s v="PPM08"/>
    <s v="Maastricht Mixing Installation Borgakal"/>
    <s v="Mill machine"/>
    <n v="0"/>
    <n v="0"/>
    <n v="0"/>
    <x v="11"/>
    <n v="0.18820970695970698"/>
    <m/>
    <m/>
    <n v="0.18269230769230768"/>
    <n v="0.24358974358974358"/>
    <n v="0.18269230769230768"/>
    <n v="0.18269230769230768"/>
    <n v="0.18269230769230768"/>
    <n v="0.18269230769230768"/>
    <n v="0.18269230769230768"/>
    <n v="0.18269230769230768"/>
    <n v="0.18195970695970695"/>
    <n v="0.18324175824175826"/>
    <n v="0.18644688644688645"/>
    <n v="0.18443223443223447"/>
  </r>
  <r>
    <x v="238"/>
    <s v="PML12"/>
    <s v="Maastricht Production Unit 12"/>
    <s v="Mill machine"/>
    <n v="0"/>
    <n v="0"/>
    <n v="0"/>
    <x v="8"/>
    <s v="ZZ_GROUP04"/>
    <n v="0.85"/>
    <m/>
    <n v="687.53501400560231"/>
    <n v="705.04201680672281"/>
    <n v="694.8179271708683"/>
    <n v="665.96638655462198"/>
    <n v="698.17927170868347"/>
    <n v="721.84873949579844"/>
    <n v="767.36694677871162"/>
    <n v="622.12885154061632"/>
    <n v="750.70028011204477"/>
    <n v="745.0980392156863"/>
    <n v="748.45938375350147"/>
    <n v="737.95518207282919"/>
  </r>
  <r>
    <x v="238"/>
    <s v="PML12"/>
    <s v="Maastricht Production Unit 12"/>
    <s v="Mill machine"/>
    <n v="0"/>
    <n v="0"/>
    <n v="0"/>
    <x v="10"/>
    <n v="520"/>
    <n v="1.4000000000000001"/>
    <m/>
    <n v="1.4"/>
    <n v="1.4"/>
    <n v="1.4"/>
    <n v="1.4"/>
    <n v="1.4"/>
    <n v="1.4"/>
    <n v="1.4"/>
    <n v="1.4"/>
    <n v="1.4"/>
    <n v="1.4"/>
    <n v="1.4"/>
    <n v="1.4"/>
  </r>
  <r>
    <x v="238"/>
    <s v="PML12"/>
    <s v="Maastricht Production Unit 12"/>
    <s v="Mill machine"/>
    <n v="0"/>
    <n v="0"/>
    <n v="0"/>
    <x v="11"/>
    <n v="0.97814766932413988"/>
    <m/>
    <m/>
    <n v="0.94441622802967351"/>
    <n v="0.96846430880044343"/>
    <n v="0.95442022963031359"/>
    <n v="0.91478899252008516"/>
    <n v="0.95903746113830146"/>
    <n v="0.99155046634038246"/>
    <n v="1.054075476344384"/>
    <n v="0.85457259827007737"/>
    <n v="1.031181703450611"/>
    <n v="1.0234863176039648"/>
    <n v="1.0281035491119526"/>
    <n v="1.0136747006494906"/>
  </r>
  <r>
    <x v="239"/>
    <s v="PML11"/>
    <s v="Maastricht Production Unit 12-coating"/>
    <s v="Mill machine"/>
    <n v="0"/>
    <n v="0"/>
    <n v="0"/>
    <x v="8"/>
    <s v="ZZ_GROUP07"/>
    <n v="0.75"/>
    <m/>
    <n v="56.666666666666664"/>
    <n v="8.3333333333333339"/>
    <n v="78.333333333333329"/>
    <n v="50"/>
    <n v="90"/>
    <n v="145"/>
    <n v="181.66666666666666"/>
    <n v="143.33333333333334"/>
    <n v="160"/>
    <n v="155"/>
    <n v="158.33333333333334"/>
    <n v="156.66666666666666"/>
  </r>
  <r>
    <x v="239"/>
    <s v="PML11"/>
    <s v="Maastricht Production Unit 12-coating"/>
    <s v="Mill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39"/>
    <s v="PML11"/>
    <s v="Maastricht Production Unit 12-coating"/>
    <s v="Mill machine"/>
    <n v="0"/>
    <n v="0"/>
    <n v="0"/>
    <x v="11"/>
    <n v="0.22168803418803421"/>
    <m/>
    <m/>
    <n v="0.10897435897435898"/>
    <n v="1.6025641025641028E-2"/>
    <n v="0.15064102564102563"/>
    <n v="9.6153846153846159E-2"/>
    <n v="0.17307692307692307"/>
    <n v="0.27884615384615385"/>
    <n v="0.34935897435897434"/>
    <n v="0.27564102564102566"/>
    <n v="0.30769230769230771"/>
    <n v="0.29807692307692307"/>
    <n v="0.30448717948717952"/>
    <n v="0.30128205128205127"/>
  </r>
  <r>
    <x v="240"/>
    <s v="PPM14"/>
    <s v="Maastricht Filler Preparation"/>
    <s v="Mill machine"/>
    <n v="0"/>
    <n v="0"/>
    <n v="0"/>
    <x v="8"/>
    <s v="ZZ_GROUP06"/>
    <n v="0.7"/>
    <m/>
    <n v="104.22077922077922"/>
    <n v="147.987012987013"/>
    <n v="113.96103896103897"/>
    <n v="117.46753246753246"/>
    <n v="158.70129870129873"/>
    <n v="180.84415584415586"/>
    <n v="166.62337662337663"/>
    <n v="154.93506493506496"/>
    <n v="160.71428571428572"/>
    <n v="169.02597402597402"/>
    <n v="185.84415584415586"/>
    <n v="160.90909090909091"/>
  </r>
  <r>
    <x v="240"/>
    <s v="PPM14"/>
    <s v="Maastricht Filler Preparation"/>
    <s v="Mill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40"/>
    <s v="PPM14"/>
    <s v="Maastricht Filler Preparation"/>
    <s v="Mill machine"/>
    <n v="0"/>
    <n v="0"/>
    <n v="0"/>
    <x v="11"/>
    <n v="0.29186438561438566"/>
    <m/>
    <m/>
    <n v="0.20042457542457542"/>
    <n v="0.2845904095904096"/>
    <n v="0.21915584415584416"/>
    <n v="0.2258991008991009"/>
    <n v="0.30519480519480524"/>
    <n v="0.34777722277722284"/>
    <n v="0.32042957042957043"/>
    <n v="0.29795204795204799"/>
    <n v="0.30906593406593408"/>
    <n v="0.32504995004995002"/>
    <n v="0.35739260739260742"/>
    <n v="0.30944055944055943"/>
  </r>
  <r>
    <x v="241"/>
    <s v="PML15"/>
    <s v="Maastricht Production unit 15"/>
    <s v="Mill machine"/>
    <n v="0"/>
    <n v="0"/>
    <n v="0"/>
    <x v="8"/>
    <s v="ZZ_GROUP03"/>
    <n v="0.65"/>
    <m/>
    <n v="0"/>
    <n v="0"/>
    <n v="0"/>
    <n v="0"/>
    <n v="0"/>
    <n v="0"/>
    <n v="0"/>
    <n v="0"/>
    <n v="0"/>
    <n v="0"/>
    <n v="0"/>
    <n v="0"/>
  </r>
  <r>
    <x v="241"/>
    <s v="PML15"/>
    <s v="Maastricht Production unit 15"/>
    <s v="Mill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41"/>
    <s v="PML15"/>
    <s v="Maastricht Production unit 15"/>
    <s v="Mill machine"/>
    <n v="0"/>
    <n v="0"/>
    <n v="0"/>
    <x v="11"/>
    <n v="0"/>
    <m/>
    <m/>
    <n v="0"/>
    <n v="0"/>
    <n v="0"/>
    <n v="0"/>
    <n v="0"/>
    <n v="0"/>
    <n v="0"/>
    <n v="0"/>
    <n v="0"/>
    <n v="0"/>
    <n v="0"/>
    <n v="0"/>
  </r>
  <r>
    <x v="242"/>
    <s v="PML16"/>
    <s v="Maastricht Production Unit 16"/>
    <s v="Mill machine"/>
    <n v="0"/>
    <n v="0"/>
    <n v="0"/>
    <x v="8"/>
    <s v="ZZ_GROUP03"/>
    <n v="0.88"/>
    <m/>
    <n v="319.12878787878793"/>
    <n v="168.08712121212125"/>
    <n v="303.97727272727275"/>
    <n v="222.53787878787881"/>
    <n v="200.52083333333334"/>
    <n v="299.71590909090907"/>
    <n v="174.47916666666669"/>
    <n v="192.2348484848485"/>
    <n v="288.82575757575762"/>
    <n v="290.48295454545456"/>
    <n v="293.56060606060612"/>
    <n v="293.08712121212125"/>
  </r>
  <r>
    <x v="242"/>
    <s v="PML16"/>
    <s v="Maastricht Production Unit 16"/>
    <s v="Mill machine"/>
    <n v="0"/>
    <n v="0"/>
    <n v="0"/>
    <x v="10"/>
    <n v="520"/>
    <n v="0.9375"/>
    <m/>
    <n v="1"/>
    <n v="0.75"/>
    <n v="1"/>
    <n v="1"/>
    <n v="1"/>
    <n v="1"/>
    <n v="1"/>
    <n v="0.5"/>
    <n v="1"/>
    <n v="1"/>
    <n v="1"/>
    <n v="1"/>
  </r>
  <r>
    <x v="242"/>
    <s v="PML16"/>
    <s v="Maastricht Production Unit 16"/>
    <s v="Mill machine"/>
    <n v="0"/>
    <n v="0"/>
    <n v="0"/>
    <x v="11"/>
    <n v="0.52802919013856531"/>
    <m/>
    <m/>
    <n v="0.61370920745920754"/>
    <n v="0.43099261849261861"/>
    <n v="0.58457167832167833"/>
    <n v="0.42795745920745926"/>
    <n v="0.38561698717948723"/>
    <n v="0.57637674825174823"/>
    <n v="0.33553685897435903"/>
    <n v="0.73936480186480191"/>
    <n v="0.55543414918414924"/>
    <n v="0.55862106643356646"/>
    <n v="0.56453962703962712"/>
    <n v="0.56362907925407935"/>
  </r>
  <r>
    <x v="243"/>
    <s v="PSS21"/>
    <s v="Maastricht Crusher unit 21"/>
    <s v="Mill machine"/>
    <n v="0"/>
    <n v="0"/>
    <n v="0"/>
    <x v="8"/>
    <s v="ZZ_GROUP03"/>
    <n v="0.85"/>
    <m/>
    <n v="435.16186533264334"/>
    <n v="482.31556552239658"/>
    <n v="386.71726755218214"/>
    <n v="385.51549652118911"/>
    <n v="379.56989247311827"/>
    <n v="334.85135989879825"/>
    <n v="400.69288712552469"/>
    <n v="337.32534069346218"/>
    <n v="357.77701109769419"/>
    <n v="366.77879362888848"/>
    <n v="364.75044563279852"/>
    <n v="363.27985739750443"/>
  </r>
  <r>
    <x v="243"/>
    <s v="PSS21"/>
    <s v="Maastricht Crusher unit 21"/>
    <s v="Mill machine"/>
    <n v="0"/>
    <n v="0"/>
    <n v="0"/>
    <x v="10"/>
    <n v="520"/>
    <n v="0.9375"/>
    <m/>
    <n v="1"/>
    <n v="1"/>
    <n v="1"/>
    <n v="1"/>
    <n v="1"/>
    <n v="0.25"/>
    <n v="1"/>
    <n v="1"/>
    <n v="1"/>
    <n v="1"/>
    <n v="1"/>
    <n v="1"/>
  </r>
  <r>
    <x v="243"/>
    <s v="PSS21"/>
    <s v="Maastricht Crusher unit 21"/>
    <s v="Mill machine"/>
    <n v="0"/>
    <n v="0"/>
    <n v="0"/>
    <x v="11"/>
    <n v="0.89732209336099267"/>
    <m/>
    <m/>
    <n v="0.83684974102431409"/>
    <n v="0.9275299336969165"/>
    <n v="0.74368705298496562"/>
    <n v="0.74137595484844054"/>
    <n v="0.72994210090984279"/>
    <n v="2.5757796915292173"/>
    <n v="0.77056324447216284"/>
    <n v="0.648702578256658"/>
    <n v="0.68803271364941188"/>
    <n v="0.70534383390170863"/>
    <n v="0.70144316467845869"/>
    <n v="0.69861511037981616"/>
  </r>
  <r>
    <x v="244"/>
    <s v="PML21"/>
    <s v="Maastricht Production unit 21"/>
    <s v="Mill machine"/>
    <n v="0"/>
    <n v="0"/>
    <n v="0"/>
    <x v="8"/>
    <s v="ZZ_GROUP03"/>
    <n v="0.85"/>
    <m/>
    <n v="442.44778346121052"/>
    <n v="470.26747655583972"/>
    <n v="382.05882352941177"/>
    <n v="379.65686274509801"/>
    <n v="376.3725490196079"/>
    <n v="326.86274509803923"/>
    <n v="398.03815004262577"/>
    <n v="329.54923273657289"/>
    <n v="348.92156862745099"/>
    <n v="365.73316283034956"/>
    <n v="360.31862745098039"/>
    <n v="357.96568627450978"/>
  </r>
  <r>
    <x v="244"/>
    <s v="PML21"/>
    <s v="Maastricht Production unit 21"/>
    <s v="Mill machine"/>
    <n v="0"/>
    <n v="0"/>
    <n v="0"/>
    <x v="10"/>
    <n v="520"/>
    <n v="0.9375"/>
    <m/>
    <n v="1"/>
    <n v="1"/>
    <n v="1"/>
    <n v="1"/>
    <n v="1"/>
    <n v="0.25"/>
    <n v="1"/>
    <n v="1"/>
    <n v="1"/>
    <n v="1"/>
    <n v="1"/>
    <n v="1"/>
  </r>
  <r>
    <x v="244"/>
    <s v="PML21"/>
    <s v="Maastricht Production unit 21"/>
    <s v="Mill machine"/>
    <n v="0"/>
    <n v="0"/>
    <n v="0"/>
    <x v="11"/>
    <n v="0.88442001661311131"/>
    <m/>
    <m/>
    <n v="0.85086112204078945"/>
    <n v="0.90436053183815335"/>
    <n v="0.73472850678733037"/>
    <n v="0.7301093514328808"/>
    <n v="0.72379336349924595"/>
    <n v="2.5143288084464555"/>
    <n v="0.76545798085120342"/>
    <n v="0.63374852449340935"/>
    <n v="0.67100301659125194"/>
    <n v="0.70333300544297994"/>
    <n v="0.6929204374057315"/>
    <n v="0.68839555052790347"/>
  </r>
  <r>
    <x v="245"/>
    <s v="PML24"/>
    <s v="Maastricht Roller Mill PE24"/>
    <s v="Mill machine"/>
    <n v="0"/>
    <n v="0"/>
    <n v="0"/>
    <x v="8"/>
    <s v="ZZ_GROUP02"/>
    <n v="0.8"/>
    <m/>
    <n v="458.17978896103892"/>
    <n v="475.69399350649348"/>
    <n v="418.31371753246748"/>
    <n v="394.15787337662334"/>
    <n v="483.47808441558448"/>
    <n v="438.96847943722946"/>
    <n v="436.32034632034629"/>
    <n v="352.30248917748912"/>
    <n v="403.75879329004334"/>
    <n v="414.49810606060601"/>
    <n v="397.74959415584419"/>
    <n v="392.72186147186153"/>
  </r>
  <r>
    <x v="245"/>
    <s v="PML24"/>
    <s v="Maastricht Roller Mill PE24"/>
    <s v="Mill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45"/>
    <s v="PML24"/>
    <s v="Maastricht Roller Mill PE24"/>
    <s v="Mill machine"/>
    <n v="0"/>
    <n v="0"/>
    <n v="0"/>
    <x v="11"/>
    <n v="0.81188191149128641"/>
    <m/>
    <m/>
    <n v="0.88111497877122869"/>
    <n v="0.91479614135864129"/>
    <n v="0.80444945679320667"/>
    <n v="0.75799591033966029"/>
    <n v="0.92976554695304703"/>
    <n v="0.84417015276390284"/>
    <n v="0.839077589077589"/>
    <n v="0.67750478687978677"/>
    <n v="0.77645921786546801"/>
    <n v="0.79711174242424232"/>
    <n v="0.76490306568431576"/>
    <n v="0.75523434898434905"/>
  </r>
  <r>
    <x v="246"/>
    <s v="PBA99"/>
    <s v="Maastricht Virtual Installation"/>
    <s v="Other machine"/>
    <n v="0"/>
    <n v="0"/>
    <n v="0"/>
    <x v="8"/>
    <m/>
    <n v="0.6"/>
    <m/>
    <n v="1745"/>
    <n v="1335"/>
    <n v="2028.3333333333335"/>
    <n v="2125"/>
    <n v="2056.666666666667"/>
    <n v="1115"/>
    <n v="1116.6666666666667"/>
    <n v="1115"/>
    <n v="1115"/>
    <n v="1116.6666666666667"/>
    <n v="1115"/>
    <n v="1116.6666666666667"/>
  </r>
  <r>
    <x v="246"/>
    <s v="PBA99"/>
    <s v="Maastricht Virtual Installation"/>
    <s v="Other machine"/>
    <n v="0"/>
    <n v="0"/>
    <n v="0"/>
    <x v="10"/>
    <s v="Unlimited"/>
    <n v="1"/>
    <m/>
    <n v="1"/>
    <n v="1"/>
    <n v="1"/>
    <n v="1"/>
    <n v="1"/>
    <n v="1"/>
    <n v="1"/>
    <n v="1"/>
    <n v="1"/>
    <n v="1"/>
    <n v="1"/>
    <n v="1"/>
  </r>
  <r>
    <x v="246"/>
    <s v="PBA99"/>
    <s v="Maastricht Virtual Installation"/>
    <s v="Other machine"/>
    <n v="0"/>
    <n v="0"/>
    <n v="0"/>
    <x v="11"/>
    <n v="1"/>
    <m/>
    <m/>
    <n v="1"/>
    <n v="1"/>
    <n v="1"/>
    <n v="1"/>
    <n v="1"/>
    <n v="1"/>
    <n v="1"/>
    <n v="1"/>
    <n v="1"/>
    <n v="1"/>
    <n v="1"/>
    <n v="1"/>
  </r>
  <r>
    <x v="247"/>
    <s v="PML01"/>
    <s v="Maastricht Pendle Mill 1"/>
    <s v="Mill machine"/>
    <n v="0"/>
    <n v="0"/>
    <n v="0"/>
    <x v="8"/>
    <s v="ZZ_GROUP02"/>
    <n v="0.8"/>
    <m/>
    <n v="0.85227272727272718"/>
    <n v="6.8181818181818175"/>
    <n v="200"/>
    <n v="0"/>
    <n v="6.8181818181818175"/>
    <n v="6.8181818181818175"/>
    <n v="0"/>
    <n v="0"/>
    <n v="0.56818181818181812"/>
    <n v="0.28409090909090906"/>
    <n v="0.28409090909090906"/>
    <n v="0.28409090909090906"/>
  </r>
  <r>
    <x v="247"/>
    <s v="PML01"/>
    <s v="Maastricht Pendle Mill 1"/>
    <s v="Mill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47"/>
    <s v="PML01"/>
    <s v="Maastricht Pendle Mill 1"/>
    <s v="Mill machine"/>
    <n v="0"/>
    <n v="0"/>
    <n v="0"/>
    <x v="11"/>
    <n v="3.5693473193473192E-2"/>
    <m/>
    <m/>
    <n v="1.6389860139860138E-3"/>
    <n v="1.311188811188811E-2"/>
    <n v="0.38461538461538464"/>
    <n v="0"/>
    <n v="1.311188811188811E-2"/>
    <n v="1.311188811188811E-2"/>
    <n v="0"/>
    <n v="0"/>
    <n v="1.0926573426573425E-3"/>
    <n v="5.4632867132867126E-4"/>
    <n v="5.4632867132867126E-4"/>
    <n v="5.4632867132867126E-4"/>
  </r>
  <r>
    <x v="248"/>
    <s v="PML02"/>
    <s v="Maastricht Pendle Mill 2"/>
    <s v="Mill machine"/>
    <n v="0"/>
    <n v="0"/>
    <n v="0"/>
    <x v="8"/>
    <s v="ZZ_GROUP02"/>
    <n v="0.75"/>
    <m/>
    <n v="121.64330221694563"/>
    <n v="132.53351025444047"/>
    <n v="135.64462136555161"/>
    <n v="173.68596503480225"/>
    <n v="196.72817003049565"/>
    <n v="204.21654212351891"/>
    <n v="210.50594780827339"/>
    <n v="181.47407872989268"/>
    <n v="218.58655554779588"/>
    <n v="219.15732787050615"/>
    <n v="219.51391701779298"/>
    <n v="219.20671058655557"/>
  </r>
  <r>
    <x v="248"/>
    <s v="PML02"/>
    <s v="Maastricht Pendle Mill 2"/>
    <s v="Mill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48"/>
    <s v="PML02"/>
    <s v="Maastricht Pendle Mill 2"/>
    <s v="Mill machine"/>
    <n v="0"/>
    <n v="0"/>
    <n v="0"/>
    <x v="11"/>
    <n v="0.35783600137605309"/>
    <m/>
    <m/>
    <n v="0.23392942734028005"/>
    <n v="0.2548721351046932"/>
    <n v="0.26085504108759927"/>
    <n v="0.33401147122077357"/>
    <n v="0.37832340390479935"/>
    <n v="0.3927241194683056"/>
    <n v="0.40481913040052575"/>
    <n v="0.34898861294210132"/>
    <n v="0.42035876066883826"/>
    <n v="0.42145639975097338"/>
    <n v="0.42214214811114031"/>
    <n v="0.42155136651260688"/>
  </r>
  <r>
    <x v="249"/>
    <s v="PML03"/>
    <s v="Maastricht Pendle Mill 3"/>
    <s v="Mill machine"/>
    <n v="0"/>
    <n v="0"/>
    <n v="0"/>
    <x v="8"/>
    <s v="ZZ_GROUP02"/>
    <n v="0.8"/>
    <m/>
    <n v="627.05882352941171"/>
    <n v="596.57352941176464"/>
    <n v="391"/>
    <n v="598.79411764705878"/>
    <n v="590.01470588235293"/>
    <n v="618.51470588235281"/>
    <n v="619.5"/>
    <n v="562.04411764705878"/>
    <n v="580.07352941176464"/>
    <n v="585.94117647058818"/>
    <n v="580.69117647058818"/>
    <n v="579.57352941176464"/>
  </r>
  <r>
    <x v="249"/>
    <s v="PML03"/>
    <s v="Maastricht Pendle Mill 3"/>
    <s v="Mill machine"/>
    <n v="0"/>
    <n v="0"/>
    <n v="0"/>
    <x v="10"/>
    <n v="520"/>
    <n v="0.97916666666666663"/>
    <m/>
    <n v="1"/>
    <n v="1"/>
    <n v="0.75"/>
    <n v="1"/>
    <n v="1"/>
    <n v="1"/>
    <n v="1"/>
    <n v="1"/>
    <n v="1"/>
    <n v="1"/>
    <n v="1"/>
    <n v="1"/>
  </r>
  <r>
    <x v="249"/>
    <s v="PML03"/>
    <s v="Maastricht Pendle Mill 3"/>
    <s v="Mill machine"/>
    <n v="0"/>
    <n v="0"/>
    <n v="0"/>
    <x v="11"/>
    <n v="1.1314283245349419"/>
    <m/>
    <m/>
    <n v="1.2058823529411764"/>
    <n v="1.1472567873303166"/>
    <n v="1.0025641025641026"/>
    <n v="1.1515271493212669"/>
    <n v="1.1346436651583711"/>
    <n v="1.189451357466063"/>
    <n v="1.1913461538461538"/>
    <n v="1.0808540723981899"/>
    <n v="1.1155260180995474"/>
    <n v="1.1268099547511312"/>
    <n v="1.1167138009049773"/>
    <n v="1.114564479638009"/>
  </r>
  <r>
    <x v="250"/>
    <s v="PBA19"/>
    <s v="Maastricht Bigbag Machine TBMA"/>
    <s v="Packaging machine"/>
    <n v="0"/>
    <n v="0"/>
    <n v="0"/>
    <x v="8"/>
    <s v="ZZZ_PACKGROUP01"/>
    <n v="0.7"/>
    <m/>
    <n v="91.497505668934238"/>
    <n v="92.927891156462607"/>
    <n v="76.057596371882084"/>
    <n v="75.492517006802728"/>
    <n v="79.837641723356001"/>
    <n v="71.424489795918362"/>
    <n v="67.503854875283437"/>
    <n v="69.955555555555563"/>
    <n v="111.83401360544218"/>
    <n v="114.26031746031748"/>
    <n v="117.89750566893426"/>
    <n v="117.32607709750569"/>
  </r>
  <r>
    <x v="250"/>
    <s v="PBA19"/>
    <s v="Maastricht Bigbag Machine TBMA"/>
    <s v="Packaging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50"/>
    <s v="PBA19"/>
    <s v="Maastricht Bigbag Machine TBMA"/>
    <s v="Packaging machine"/>
    <n v="0"/>
    <n v="0"/>
    <n v="0"/>
    <x v="11"/>
    <n v="0.1740408599337171"/>
    <m/>
    <m/>
    <n v="0.17595674167102737"/>
    <n v="0.17870748299319733"/>
    <n v="0.14626460840746555"/>
    <n v="0.14517791732077448"/>
    <n v="0.15353392639106922"/>
    <n v="0.13735478806907378"/>
    <n v="0.12981510552939124"/>
    <n v="0.13452991452991456"/>
    <n v="0.21506541077969651"/>
    <n v="0.21973137973137977"/>
    <n v="0.22672597244025819"/>
    <n v="0.22562707134135709"/>
  </r>
  <r>
    <x v="251"/>
    <s v="PBA07"/>
    <s v="Maastricht Bagging Machine 7"/>
    <s v="Packaging machine"/>
    <n v="0"/>
    <n v="0"/>
    <n v="0"/>
    <x v="8"/>
    <s v="ZZZ_PACKGROUP02"/>
    <n v="0.65"/>
    <m/>
    <n v="158.53420626633297"/>
    <n v="175.49879281100999"/>
    <n v="168.48289106569649"/>
    <n v="198.36066497604958"/>
    <n v="210.75904507759714"/>
    <n v="206.4152685926442"/>
    <n v="188.78102641451059"/>
    <n v="161.88619274139637"/>
    <n v="213.47383134713456"/>
    <n v="225.23207310537629"/>
    <n v="215.63473057862197"/>
    <n v="208.75392902723223"/>
  </r>
  <r>
    <x v="251"/>
    <s v="PBA07"/>
    <s v="Maastricht Bagging Machine 7"/>
    <s v="Packaging machine"/>
    <n v="0"/>
    <n v="0"/>
    <n v="0"/>
    <x v="10"/>
    <n v="520"/>
    <n v="0.97916666666666663"/>
    <m/>
    <n v="1"/>
    <n v="1"/>
    <n v="0.75"/>
    <n v="1"/>
    <n v="1"/>
    <n v="1"/>
    <n v="1"/>
    <n v="1"/>
    <n v="1"/>
    <n v="1"/>
    <n v="1"/>
    <n v="1"/>
  </r>
  <r>
    <x v="251"/>
    <s v="PBA07"/>
    <s v="Maastricht Bagging Machine 7"/>
    <s v="Packaging machine"/>
    <n v="0"/>
    <n v="0"/>
    <n v="0"/>
    <x v="11"/>
    <n v="0.38268807943784738"/>
    <m/>
    <m/>
    <n v="0.30487347358910188"/>
    <n v="0.33749767848271151"/>
    <n v="0.43200741298896539"/>
    <n v="0.38146281726163378"/>
    <n v="0.40530585591845603"/>
    <n v="0.39695243960123883"/>
    <n v="0.36304043541252035"/>
    <n v="0.31131960142576226"/>
    <n v="0.41052659874448955"/>
    <n v="0.43313860212572364"/>
    <n v="0.41468217418965764"/>
    <n v="0.40144986351390816"/>
  </r>
  <r>
    <x v="252"/>
    <s v="PPM09"/>
    <s v="Pneumex"/>
    <s v="Mill machine"/>
    <n v="0"/>
    <n v="0"/>
    <n v="0"/>
    <x v="8"/>
    <s v="ZZ_GROUP08"/>
    <n v="0.8"/>
    <m/>
    <n v="38.75"/>
    <n v="20.208333333333332"/>
    <n v="18.625"/>
    <n v="36.083333333333329"/>
    <n v="54.916666666666657"/>
    <n v="57.666666666666664"/>
    <n v="55.333333333333329"/>
    <n v="55.374999999999993"/>
    <n v="59.041666666666664"/>
    <n v="60.083333333333336"/>
    <n v="62.541666666666664"/>
    <n v="58.166666666666664"/>
  </r>
  <r>
    <x v="252"/>
    <s v="PPM09"/>
    <s v="Pneumex"/>
    <s v="Mill machine"/>
    <n v="0"/>
    <n v="0"/>
    <n v="0"/>
    <x v="10"/>
    <n v="520"/>
    <n v="1"/>
    <m/>
    <n v="1"/>
    <n v="1"/>
    <n v="1"/>
    <n v="1"/>
    <n v="1"/>
    <n v="1"/>
    <n v="1"/>
    <n v="1"/>
    <n v="1"/>
    <n v="1"/>
    <n v="1"/>
    <n v="1"/>
  </r>
  <r>
    <x v="252"/>
    <s v="PPM09"/>
    <s v="Pneumex"/>
    <s v="Mill machine"/>
    <n v="0"/>
    <n v="0"/>
    <n v="0"/>
    <x v="11"/>
    <n v="9.2434561965811957E-2"/>
    <m/>
    <m/>
    <n v="7.4519230769230768E-2"/>
    <n v="3.8862179487179488E-2"/>
    <n v="3.581730769230769E-2"/>
    <n v="6.939102564102563E-2"/>
    <n v="0.10560897435897434"/>
    <n v="0.11089743589743589"/>
    <n v="0.10641025641025641"/>
    <n v="0.1064903846153846"/>
    <n v="0.11354166666666667"/>
    <n v="0.1155448717948718"/>
    <n v="0.12027243589743589"/>
    <n v="0.11185897435897435"/>
  </r>
  <r>
    <x v="253"/>
    <s v="PWP01;PSS13"/>
    <m/>
    <m/>
    <m/>
    <m/>
    <m/>
    <x v="8"/>
    <m/>
    <m/>
    <m/>
    <n v="334.90892857142853"/>
    <n v="234.10714285714286"/>
    <n v="328.87524240465416"/>
    <n v="329.42210730446021"/>
    <n v="329.30963154492565"/>
    <n v="252.08791208791212"/>
    <n v="251.45313510019395"/>
    <n v="235.16354234001295"/>
    <n v="907.89140271493204"/>
    <n v="908.41628959276022"/>
    <n v="911.95733678086606"/>
    <n v="906.5701357466063"/>
  </r>
  <r>
    <x v="253"/>
    <s v="PWP01;PSS13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53"/>
    <s v="PWP01;PSS13"/>
    <m/>
    <m/>
    <m/>
    <m/>
    <m/>
    <x v="13"/>
    <n v="1"/>
    <n v="124.33333333333333"/>
    <m/>
    <n v="2.6936374952125619"/>
    <n v="1.88289927230946"/>
    <n v="2.6451091882411863"/>
    <n v="2.6495075654514229"/>
    <n v="2.6486029346776863"/>
    <n v="2.0275167192057277"/>
    <n v="2.0224112742642943"/>
    <n v="1.8913957828955466"/>
    <n v="7.3020756250530727"/>
    <n v="7.3062972353305113"/>
    <n v="7.334777507620907"/>
    <n v="7.2914488129753856"/>
  </r>
  <r>
    <x v="254"/>
    <s v="PML24;PML01;PML02;PML03"/>
    <m/>
    <m/>
    <m/>
    <m/>
    <m/>
    <x v="8"/>
    <m/>
    <m/>
    <m/>
    <n v="627.05882352941171"/>
    <n v="596.57352941176464"/>
    <n v="418.31371753246748"/>
    <n v="598.79411764705878"/>
    <n v="590.01470588235293"/>
    <n v="618.51470588235281"/>
    <n v="619.5"/>
    <n v="562.04411764705878"/>
    <n v="580.07352941176464"/>
    <n v="585.94117647058818"/>
    <n v="580.69117647058818"/>
    <n v="579.57352941176464"/>
  </r>
  <r>
    <x v="254"/>
    <s v="PML24;PML01;PML02;PML03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54"/>
    <s v="PML24;PML01;PML02;PML03"/>
    <m/>
    <m/>
    <m/>
    <m/>
    <m/>
    <x v="13"/>
    <n v="1"/>
    <n v="124.33333333333333"/>
    <m/>
    <n v="5.0433685538558581"/>
    <n v="4.7981785207380536"/>
    <n v="3.3644534922182374"/>
    <n v="4.8160384797350577"/>
    <n v="4.7454265888661098"/>
    <n v="4.9746491089733471"/>
    <n v="4.9825737265415553"/>
    <n v="4.5204620722283551"/>
    <n v="4.6654707459391256"/>
    <n v="4.7126636177259105"/>
    <n v="4.670438416653524"/>
    <n v="4.6614492982179465"/>
  </r>
  <r>
    <x v="255"/>
    <s v="PML15;PML16;PSS21;PML21"/>
    <m/>
    <m/>
    <m/>
    <m/>
    <m/>
    <x v="8"/>
    <m/>
    <m/>
    <m/>
    <n v="442.44778346121052"/>
    <n v="482.31556552239658"/>
    <n v="386.71726755218214"/>
    <n v="385.51549652118911"/>
    <n v="379.56989247311827"/>
    <n v="334.85135989879825"/>
    <n v="400.69288712552469"/>
    <n v="337.32534069346218"/>
    <n v="357.77701109769419"/>
    <n v="366.77879362888848"/>
    <n v="364.75044563279852"/>
    <n v="363.27985739750443"/>
  </r>
  <r>
    <x v="255"/>
    <s v="PML15;PML16;PSS21;PML21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55"/>
    <s v="PML15;PML16;PSS21;PML21"/>
    <m/>
    <m/>
    <m/>
    <m/>
    <m/>
    <x v="13"/>
    <n v="1"/>
    <n v="124.33333333333333"/>
    <m/>
    <n v="3.5585612610821222"/>
    <n v="3.8792136637190073"/>
    <n v="3.1103265486770684"/>
    <n v="3.1006608299291352"/>
    <n v="3.0528409582288334"/>
    <n v="2.6931744763978411"/>
    <n v="3.2227309956476518"/>
    <n v="2.7130724452557282"/>
    <n v="2.8775630919385593"/>
    <n v="2.9499634876318108"/>
    <n v="2.9336496967785406"/>
    <n v="2.9218219093633064"/>
  </r>
  <r>
    <x v="256"/>
    <s v="PML05;PML06;PML12"/>
    <m/>
    <m/>
    <m/>
    <m/>
    <m/>
    <x v="8"/>
    <m/>
    <m/>
    <m/>
    <n v="687.53501400560231"/>
    <n v="705.04201680672281"/>
    <n v="694.8179271708683"/>
    <n v="665.96638655462198"/>
    <n v="698.17927170868347"/>
    <n v="721.84873949579844"/>
    <n v="767.36694677871162"/>
    <n v="622.12885154061632"/>
    <n v="750.70028011204477"/>
    <n v="745.0980392156863"/>
    <n v="748.45938375350147"/>
    <n v="737.95518207282919"/>
  </r>
  <r>
    <x v="256"/>
    <s v="PML05;PML06;PML12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56"/>
    <s v="PML05;PML06;PML12"/>
    <m/>
    <m/>
    <m/>
    <m/>
    <m/>
    <x v="13"/>
    <n v="1"/>
    <n v="124.33333333333333"/>
    <m/>
    <n v="5.5297722306080619"/>
    <n v="5.6705792236465644"/>
    <n v="5.5883479397120777"/>
    <n v="5.3562980151846276"/>
    <n v="5.6153828823754708"/>
    <n v="5.8057539369635265"/>
    <n v="6.1718521188636322"/>
    <n v="5.0037173046162176"/>
    <n v="6.0378038614909766"/>
    <n v="5.9927456237186565"/>
    <n v="6.0197805663820496"/>
    <n v="5.9352963705589481"/>
  </r>
  <r>
    <x v="257"/>
    <s v="PPM08"/>
    <m/>
    <m/>
    <m/>
    <m/>
    <m/>
    <x v="8"/>
    <m/>
    <m/>
    <m/>
    <n v="95"/>
    <n v="95"/>
    <n v="95"/>
    <n v="95"/>
    <n v="95"/>
    <n v="95"/>
    <n v="95"/>
    <n v="95"/>
    <n v="94.61904761904762"/>
    <n v="95.285714285714292"/>
    <n v="96.952380952380949"/>
    <n v="95.904761904761926"/>
  </r>
  <r>
    <x v="257"/>
    <s v="PPM08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57"/>
    <s v="PPM08"/>
    <m/>
    <m/>
    <m/>
    <m/>
    <m/>
    <x v="13"/>
    <n v="1"/>
    <n v="124.33333333333333"/>
    <m/>
    <n v="0.76407506702412875"/>
    <n v="0.76407506702412875"/>
    <n v="0.76407506702412875"/>
    <n v="0.76407506702412875"/>
    <n v="0.76407506702412875"/>
    <n v="0.76407506702412875"/>
    <n v="0.76407506702412875"/>
    <n v="0.76407506702412875"/>
    <n v="0.76101110685561091"/>
    <n v="0.76637303715051708"/>
    <n v="0.7797778628877825"/>
    <n v="0.77135197242435871"/>
  </r>
  <r>
    <x v="258"/>
    <s v="PPM14"/>
    <m/>
    <m/>
    <m/>
    <m/>
    <m/>
    <x v="8"/>
    <m/>
    <m/>
    <m/>
    <n v="104.22077922077922"/>
    <n v="147.987012987013"/>
    <n v="113.96103896103897"/>
    <n v="117.46753246753246"/>
    <n v="158.70129870129873"/>
    <n v="180.84415584415586"/>
    <n v="166.62337662337663"/>
    <n v="154.93506493506496"/>
    <n v="160.71428571428572"/>
    <n v="169.02597402597402"/>
    <n v="185.84415584415586"/>
    <n v="160.90909090909091"/>
  </r>
  <r>
    <x v="258"/>
    <s v="PPM14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58"/>
    <s v="PPM14"/>
    <m/>
    <m/>
    <m/>
    <m/>
    <m/>
    <x v="13"/>
    <n v="1"/>
    <n v="124.33333333333333"/>
    <m/>
    <n v="0.8382368301939348"/>
    <n v="1.1902440722816059"/>
    <n v="0.91657672086626518"/>
    <n v="0.94477908150830403"/>
    <n v="1.2764179520211694"/>
    <n v="1.454510636816267"/>
    <n v="1.3401343964346646"/>
    <n v="1.2461265276278684"/>
    <n v="1.2926081960934508"/>
    <n v="1.3594582361338394"/>
    <n v="1.4947251140280633"/>
    <n v="1.2941749939068974"/>
  </r>
  <r>
    <x v="259"/>
    <s v="PML11"/>
    <m/>
    <m/>
    <m/>
    <m/>
    <m/>
    <x v="8"/>
    <m/>
    <m/>
    <m/>
    <n v="56.666666666666664"/>
    <n v="8.3333333333333339"/>
    <n v="78.333333333333329"/>
    <n v="50"/>
    <n v="90"/>
    <n v="145"/>
    <n v="181.66666666666666"/>
    <n v="143.33333333333334"/>
    <n v="160"/>
    <n v="155"/>
    <n v="158.33333333333334"/>
    <n v="156.66666666666666"/>
  </r>
  <r>
    <x v="259"/>
    <s v="PML11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59"/>
    <s v="PML11"/>
    <m/>
    <m/>
    <m/>
    <m/>
    <m/>
    <x v="13"/>
    <n v="1"/>
    <n v="124.33333333333333"/>
    <m/>
    <n v="0.45576407506702415"/>
    <n v="6.7024128686327081E-2"/>
    <n v="0.63002680965147451"/>
    <n v="0.40214477211796246"/>
    <n v="0.72386058981233248"/>
    <n v="1.1662198391420913"/>
    <n v="1.4611260053619304"/>
    <n v="1.1528150134048258"/>
    <n v="1.2868632707774799"/>
    <n v="1.2466487935656836"/>
    <n v="1.2734584450402147"/>
    <n v="1.260053619302949"/>
  </r>
  <r>
    <x v="260"/>
    <s v="PPM09"/>
    <m/>
    <m/>
    <m/>
    <m/>
    <m/>
    <x v="8"/>
    <m/>
    <m/>
    <m/>
    <n v="38.75"/>
    <n v="20.208333333333332"/>
    <n v="18.625"/>
    <n v="36.083333333333329"/>
    <n v="54.916666666666657"/>
    <n v="57.666666666666664"/>
    <n v="55.333333333333329"/>
    <n v="55.374999999999993"/>
    <n v="59.041666666666664"/>
    <n v="60.083333333333336"/>
    <n v="62.541666666666664"/>
    <n v="58.166666666666664"/>
  </r>
  <r>
    <x v="260"/>
    <s v="PPM09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60"/>
    <s v="PPM09"/>
    <m/>
    <m/>
    <m/>
    <m/>
    <m/>
    <x v="13"/>
    <n v="1"/>
    <n v="124.33333333333333"/>
    <m/>
    <n v="0.3116621983914209"/>
    <n v="0.16253351206434316"/>
    <n v="0.14979892761394104"/>
    <n v="0.29021447721179622"/>
    <n v="0.4416890080428954"/>
    <n v="0.46380697050938335"/>
    <n v="0.44504021447721176"/>
    <n v="0.44537533512064337"/>
    <n v="0.47486595174262736"/>
    <n v="0.48324396782841827"/>
    <n v="0.50301608579088475"/>
    <n v="0.46782841823056298"/>
  </r>
  <r>
    <x v="261"/>
    <s v=""/>
    <m/>
    <m/>
    <m/>
    <m/>
    <m/>
    <x v="8"/>
    <m/>
    <m/>
    <m/>
    <n v="0"/>
    <n v="0"/>
    <n v="0"/>
    <n v="0"/>
    <n v="0"/>
    <n v="0"/>
    <n v="0"/>
    <n v="0"/>
    <n v="0"/>
    <n v="0"/>
    <n v="0"/>
    <n v="0"/>
  </r>
  <r>
    <x v="261"/>
    <s v="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61"/>
    <s v=""/>
    <m/>
    <m/>
    <m/>
    <m/>
    <m/>
    <x v="13"/>
    <n v="1"/>
    <n v="124.33333333333333"/>
    <m/>
    <n v="0"/>
    <n v="0"/>
    <n v="0"/>
    <n v="0"/>
    <n v="0"/>
    <n v="0"/>
    <n v="0"/>
    <n v="0"/>
    <n v="0"/>
    <n v="0"/>
    <n v="0"/>
    <n v="0"/>
  </r>
  <r>
    <x v="262"/>
    <s v="PBA11;PBA20;PBA24;PBA25;PBA19"/>
    <m/>
    <m/>
    <m/>
    <m/>
    <m/>
    <x v="8"/>
    <m/>
    <m/>
    <m/>
    <n v="574.5112692445399"/>
    <n v="410.64823367943666"/>
    <n v="395.08092552810598"/>
    <n v="396.93036161833163"/>
    <n v="530.21871941759161"/>
    <n v="436.20519155030433"/>
    <n v="455.11513307077223"/>
    <n v="397.39995822890563"/>
    <n v="492.63138202649486"/>
    <n v="503.35054302422725"/>
    <n v="497.20159923618576"/>
    <n v="491.91231352189999"/>
  </r>
  <r>
    <x v="262"/>
    <s v="PBA11;PBA20;PBA24;PBA25;PBA19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62"/>
    <s v="PBA11;PBA20;PBA24;PBA25;PBA19"/>
    <m/>
    <m/>
    <m/>
    <m/>
    <m/>
    <x v="13"/>
    <n v="1"/>
    <n v="124.33333333333333"/>
    <m/>
    <n v="4.620734068990938"/>
    <n v="3.3028008070732171"/>
    <n v="3.1775945752930777"/>
    <n v="3.1924693963940882"/>
    <n v="4.2644937218573054"/>
    <n v="3.5083527470533862"/>
    <n v="3.6604434295236374"/>
    <n v="3.1962463128330212"/>
    <n v="3.9621826972640339"/>
    <n v="4.0483957883986106"/>
    <n v="3.9989404764304486"/>
    <n v="3.9563993044656836"/>
  </r>
  <r>
    <x v="263"/>
    <s v="PBA07"/>
    <m/>
    <m/>
    <m/>
    <m/>
    <m/>
    <x v="8"/>
    <m/>
    <m/>
    <m/>
    <n v="158.53420626633297"/>
    <n v="175.49879281100999"/>
    <n v="168.48289106569649"/>
    <n v="198.36066497604958"/>
    <n v="210.75904507759714"/>
    <n v="206.4152685926442"/>
    <n v="188.78102641451059"/>
    <n v="161.88619274139637"/>
    <n v="213.47383134713456"/>
    <n v="225.23207310537629"/>
    <n v="215.63473057862197"/>
    <n v="208.75392902723223"/>
  </r>
  <r>
    <x v="263"/>
    <s v="PBA07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63"/>
    <s v="PBA07"/>
    <m/>
    <m/>
    <m/>
    <m/>
    <m/>
    <x v="13"/>
    <n v="1"/>
    <n v="124.33333333333333"/>
    <m/>
    <n v="1.2750740450375306"/>
    <n v="1.4115184408392225"/>
    <n v="1.3550902766678004"/>
    <n v="1.5953940882792192"/>
    <n v="1.6951129630905937"/>
    <n v="1.6601764229971383"/>
    <n v="1.5183460569531684"/>
    <n v="1.3020337217806679"/>
    <n v="1.7169477052048356"/>
    <n v="1.8115180142523564"/>
    <n v="1.7343275917851633"/>
    <n v="1.6789860243477124"/>
  </r>
  <r>
    <x v="264"/>
    <s v=""/>
    <m/>
    <m/>
    <m/>
    <m/>
    <m/>
    <x v="8"/>
    <m/>
    <m/>
    <m/>
    <n v="0"/>
    <n v="0"/>
    <n v="0"/>
    <n v="0"/>
    <n v="0"/>
    <n v="0"/>
    <n v="0"/>
    <n v="0"/>
    <n v="0"/>
    <n v="0"/>
    <n v="0"/>
    <n v="0"/>
  </r>
  <r>
    <x v="264"/>
    <s v="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64"/>
    <s v=""/>
    <m/>
    <m/>
    <m/>
    <m/>
    <m/>
    <x v="13"/>
    <n v="1"/>
    <n v="124.33333333333333"/>
    <m/>
    <n v="0"/>
    <n v="0"/>
    <n v="0"/>
    <n v="0"/>
    <n v="0"/>
    <n v="0"/>
    <n v="0"/>
    <n v="0"/>
    <n v="0"/>
    <n v="0"/>
    <n v="0"/>
    <n v="0"/>
  </r>
  <r>
    <x v="265"/>
    <s v=""/>
    <m/>
    <m/>
    <m/>
    <m/>
    <m/>
    <x v="8"/>
    <m/>
    <m/>
    <m/>
    <n v="0"/>
    <n v="0"/>
    <n v="0"/>
    <n v="0"/>
    <n v="0"/>
    <n v="0"/>
    <n v="0"/>
    <n v="0"/>
    <n v="0"/>
    <n v="0"/>
    <n v="0"/>
    <n v="0"/>
  </r>
  <r>
    <x v="265"/>
    <s v=""/>
    <m/>
    <m/>
    <m/>
    <m/>
    <m/>
    <x v="12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65"/>
    <s v=""/>
    <m/>
    <m/>
    <m/>
    <m/>
    <m/>
    <x v="13"/>
    <n v="1"/>
    <n v="124.33333333333333"/>
    <m/>
    <n v="0"/>
    <n v="0"/>
    <n v="0"/>
    <n v="0"/>
    <n v="0"/>
    <n v="0"/>
    <n v="0"/>
    <n v="0"/>
    <n v="0"/>
    <n v="0"/>
    <n v="0"/>
    <n v="0"/>
  </r>
  <r>
    <x v="266"/>
    <s v="Bulk Product"/>
    <s v="01. Demand forecast"/>
    <n v="0"/>
    <n v="0"/>
    <n v="0"/>
    <n v="0"/>
    <x v="8"/>
    <n v="0.5"/>
    <n v="25"/>
    <m/>
    <n v="369.88187144755358"/>
    <n v="372.37505195454122"/>
    <n v="335.77978522779404"/>
    <n v="356.85705144256957"/>
    <n v="391.19460553408481"/>
    <n v="397.15326524927519"/>
    <n v="376.45671005546887"/>
    <n v="352.1071412806084"/>
    <n v="467.9577726147358"/>
    <n v="471.82040669537588"/>
    <n v="479.06546407194503"/>
    <n v="464.77439478248192"/>
  </r>
  <r>
    <x v="266"/>
    <s v="Bulk Product"/>
    <s v="01. Demand forecast"/>
    <n v="0"/>
    <n v="0"/>
    <n v="0"/>
    <n v="0"/>
    <x v="13"/>
    <n v="1"/>
    <n v="124.33333333333333"/>
    <m/>
    <n v="2.9749212180768385"/>
    <n v="2.9949736082134684"/>
    <n v="2.7006417042449922"/>
    <n v="2.8701639526212031"/>
    <n v="3.1463373099256153"/>
    <n v="3.1942621869914896"/>
    <n v="3.0278019575506883"/>
    <n v="2.8319609218279496"/>
    <n v="3.7637354365796445"/>
    <n v="3.7948021986223264"/>
    <n v="3.8530734375759654"/>
    <n v="3.7381318615213024"/>
  </r>
  <r>
    <x v="267"/>
    <s v="Packaged Product"/>
    <s v="01. Demand forecast"/>
    <n v="0"/>
    <n v="0"/>
    <n v="0"/>
    <n v="0"/>
    <x v="8"/>
    <n v="1"/>
    <n v="25"/>
    <m/>
    <n v="87.559334297474322"/>
    <n v="88.135714820097149"/>
    <n v="72.927466067996207"/>
    <n v="83.313390082284343"/>
    <n v="98.26856649658481"/>
    <n v="88.241730606644396"/>
    <n v="87.740799982765822"/>
    <n v="75.038318132823377"/>
    <n v="95.383036031174925"/>
    <n v="97.314791398448577"/>
    <n v="96.12338348611155"/>
    <n v="95.090442154217556"/>
  </r>
  <r>
    <x v="267"/>
    <s v="Packaged Product"/>
    <s v="01. Demand forecast"/>
    <n v="0"/>
    <n v="0"/>
    <n v="0"/>
    <n v="0"/>
    <x v="13"/>
    <n v="1"/>
    <n v="124.33333333333333"/>
    <m/>
    <n v="0.70423057075716611"/>
    <n v="0.7088663390356339"/>
    <n v="0.58654798446109557"/>
    <n v="0.67008088538030308"/>
    <n v="0.79036380560255881"/>
    <n v="0.70971901292207296"/>
    <n v="0.70569008029034175"/>
    <n v="0.60352534691278859"/>
    <n v="0.76715578577352495"/>
    <n v="0.7826926922127232"/>
    <n v="0.77311032294459692"/>
    <n v="0.76480248381408222"/>
  </r>
  <r>
    <x v="268"/>
    <s v="Control room operators"/>
    <n v="0"/>
    <n v="0"/>
    <n v="0"/>
    <n v="0"/>
    <n v="0"/>
    <x v="8"/>
    <s v="3-shift system"/>
    <n v="6240"/>
    <m/>
    <n v="520"/>
    <n v="520"/>
    <n v="520"/>
    <n v="520"/>
    <n v="520"/>
    <n v="520"/>
    <n v="520"/>
    <n v="520"/>
    <n v="520"/>
    <n v="520"/>
    <n v="520"/>
    <n v="520"/>
  </r>
  <r>
    <x v="268"/>
    <s v="Control room operators"/>
    <n v="0"/>
    <n v="0"/>
    <n v="0"/>
    <n v="0"/>
    <n v="0"/>
    <x v="13"/>
    <n v="1"/>
    <n v="124.33333333333333"/>
    <m/>
    <n v="4.1823056300268098"/>
    <n v="4.1823056300268098"/>
    <n v="4.1823056300268098"/>
    <n v="4.1823056300268098"/>
    <n v="4.1823056300268098"/>
    <n v="4.1823056300268098"/>
    <n v="4.1823056300268098"/>
    <n v="4.1823056300268098"/>
    <n v="4.1823056300268098"/>
    <n v="4.1823056300268098"/>
    <n v="4.1823056300268098"/>
    <n v="4.1823056300268098"/>
  </r>
  <r>
    <x v="269"/>
    <m/>
    <m/>
    <m/>
    <m/>
    <m/>
    <m/>
    <x v="1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35CC75-E4F5-4624-A4C9-F14B5CD5880E}" name="PivotTable1" cacheId="2" dataOnRows="1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3">
  <location ref="A4:D18" firstHeaderRow="1" firstDataRow="4" firstDataCol="1" rowPageCount="2" colPageCount="1"/>
  <pivotFields count="16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  <pivotField axis="axisCol" allDrilled="1" subtotalTop="0" showAll="0" dataSourceSort="1" defaultSubtotal="0" defaultAttributeDrillState="1">
      <items count="1">
        <item x="0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</pivotFields>
  <rowFields count="1">
    <field x="-2"/>
  </rowFields>
  <row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rowItems>
  <colFields count="3">
    <field x="0"/>
    <field x="11"/>
    <field x="12"/>
  </colFields>
  <colItems count="3">
    <i>
      <x/>
      <x/>
      <x/>
    </i>
    <i r="2">
      <x v="1"/>
    </i>
    <i t="grand">
      <x/>
    </i>
  </colItems>
  <pageFields count="2">
    <pageField fld="10" hier="7" name="[Range].[Line type].&amp;[03. Total demand]" cap="03. Total demand"/>
    <pageField fld="13" hier="5" name="[Range].[Product cluster].&amp;[BK47 - Limestone Sand Coarse]" cap="BK47 - Limestone Sand Coarse"/>
  </pageFields>
  <dataFields count="11">
    <dataField name="Sum of Starting stock" fld="1" baseField="0" baseItem="0"/>
    <dataField name="Sum of 06/2025" fld="2" baseField="0" baseItem="0"/>
    <dataField name="Sum of 07/2025" fld="3" baseField="0" baseItem="0"/>
    <dataField name="Sum of 08/2025" fld="4" baseField="0" baseItem="0"/>
    <dataField name="Sum of 09/2025" fld="5" baseField="0" baseItem="0"/>
    <dataField name="Sum of 10/2025" fld="6" baseField="0" baseItem="0"/>
    <dataField name="Sum of 11/2025" fld="7" baseField="0" baseItem="0"/>
    <dataField name="Sum of 12/2025" fld="8" baseField="0" baseItem="0"/>
    <dataField name="Sum of 01/2026" fld="9" baseField="0" baseItem="0"/>
    <dataField name="Sum of 02/2026" fld="14" baseField="0" baseItem="0"/>
    <dataField name="Sum of 03/2026" fld="15" baseField="0" baseItem="0"/>
  </dataFields>
  <formats count="3">
    <format dxfId="13">
      <pivotArea type="all" dataOnly="0" outline="0" fieldPosition="0"/>
    </format>
    <format dxfId="12">
      <pivotArea outline="0" collapsedLevelsAreSubtotals="1" fieldPosition="0"/>
    </format>
    <format dxfId="11">
      <pivotArea dataOnly="0" labelOnly="1" grandRow="1" outline="0" fieldPosition="0"/>
    </format>
  </format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0"/>
          </reference>
          <reference field="12" count="1" selected="0">
            <x v="1"/>
          </reference>
        </references>
      </pivotArea>
    </chartFormat>
    <chartFormat chart="10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</references>
      </pivotArea>
    </chartFormat>
    <chartFormat chart="10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0"/>
          </reference>
          <reference field="12" count="1" selected="0">
            <x v="1"/>
          </reference>
        </references>
      </pivotArea>
    </chartFormat>
    <chartFormat chart="11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</references>
      </pivotArea>
    </chartFormat>
    <chartFormat chart="11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0"/>
          </reference>
          <reference field="12" count="1" selected="0">
            <x v="1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e].[Product cluster].&amp;[BK47 - Limestone Sand Coarse]"/>
      </members>
    </pivotHierarchy>
    <pivotHierarchy dragToData="1"/>
    <pivotHierarchy multipleItemSelectionAllowed="1" dragToData="1">
      <members count="1" level="1">
        <member name="[Range].[Line type].&amp;[03. Total demand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3">
    <colHierarchyUsage hierarchyUsage="2"/>
    <colHierarchyUsage hierarchyUsage="3"/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ning sheet!$A:$W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332307-7CDE-4706-B604-AE4DF7B716D1}" name="PivotTable1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A5:D44" firstHeaderRow="1" firstDataRow="2" firstDataCol="1" rowPageCount="2" colPageCount="1"/>
  <pivotFields count="23">
    <pivotField showAll="0"/>
    <pivotField axis="axisCol" showAll="0">
      <items count="250">
        <item h="1" x="128"/>
        <item h="1" x="182"/>
        <item h="1" x="243"/>
        <item h="1" x="211"/>
        <item h="1" x="4"/>
        <item h="1" x="154"/>
        <item h="1" x="160"/>
        <item h="1" x="15"/>
        <item h="1" x="1"/>
        <item h="1" x="25"/>
        <item h="1" x="2"/>
        <item h="1" x="0"/>
        <item h="1" x="186"/>
        <item h="1" x="3"/>
        <item h="1" x="60"/>
        <item h="1" x="64"/>
        <item h="1" x="203"/>
        <item h="1" x="204"/>
        <item h="1" x="119"/>
        <item h="1" x="132"/>
        <item h="1" x="120"/>
        <item h="1" x="121"/>
        <item h="1" x="122"/>
        <item h="1" x="133"/>
        <item h="1" x="76"/>
        <item h="1" x="205"/>
        <item h="1" x="206"/>
        <item h="1" x="67"/>
        <item h="1" x="157"/>
        <item h="1" x="158"/>
        <item h="1" x="130"/>
        <item h="1" x="131"/>
        <item h="1" x="134"/>
        <item h="1" x="187"/>
        <item h="1" x="188"/>
        <item h="1" x="77"/>
        <item h="1" x="198"/>
        <item h="1" x="199"/>
        <item h="1" x="200"/>
        <item h="1" x="135"/>
        <item h="1" x="73"/>
        <item h="1" x="74"/>
        <item h="1" x="202"/>
        <item h="1" x="72"/>
        <item h="1" x="75"/>
        <item h="1" x="170"/>
        <item h="1" x="161"/>
        <item h="1" x="191"/>
        <item h="1" x="162"/>
        <item h="1" x="174"/>
        <item h="1" x="164"/>
        <item h="1" x="166"/>
        <item h="1" x="201"/>
        <item h="1" x="163"/>
        <item h="1" x="168"/>
        <item h="1" x="165"/>
        <item h="1" x="167"/>
        <item h="1" x="189"/>
        <item h="1" x="129"/>
        <item h="1" x="176"/>
        <item h="1" x="152"/>
        <item h="1" x="173"/>
        <item h="1" x="151"/>
        <item h="1" x="156"/>
        <item h="1" x="123"/>
        <item h="1" x="125"/>
        <item h="1" x="124"/>
        <item h="1" x="126"/>
        <item h="1" x="169"/>
        <item h="1" x="127"/>
        <item h="1" x="159"/>
        <item h="1" x="141"/>
        <item h="1" x="142"/>
        <item h="1" x="193"/>
        <item h="1" x="143"/>
        <item h="1" x="145"/>
        <item h="1" x="144"/>
        <item h="1" x="35"/>
        <item h="1" x="26"/>
        <item h="1" x="195"/>
        <item h="1" x="29"/>
        <item h="1" x="55"/>
        <item h="1" x="52"/>
        <item h="1" x="50"/>
        <item h="1" x="46"/>
        <item h="1" x="45"/>
        <item h="1" x="31"/>
        <item h="1" x="47"/>
        <item h="1" x="30"/>
        <item h="1" x="32"/>
        <item h="1" x="51"/>
        <item h="1" x="108"/>
        <item h="1" x="111"/>
        <item h="1" x="110"/>
        <item h="1" x="109"/>
        <item h="1" x="83"/>
        <item h="1" x="177"/>
        <item h="1" x="85"/>
        <item h="1" x="86"/>
        <item h="1" x="84"/>
        <item h="1" x="7"/>
        <item h="1" x="8"/>
        <item h="1" x="245"/>
        <item h="1" x="140"/>
        <item h="1" x="78"/>
        <item h="1" x="147"/>
        <item h="1" x="87"/>
        <item h="1" x="98"/>
        <item h="1" x="100"/>
        <item h="1" x="101"/>
        <item h="1" x="99"/>
        <item h="1" x="148"/>
        <item h="1" x="196"/>
        <item h="1" x="103"/>
        <item h="1" x="104"/>
        <item h="1" x="59"/>
        <item h="1" x="63"/>
        <item h="1" x="155"/>
        <item h="1" x="24"/>
        <item h="1" x="23"/>
        <item h="1" x="9"/>
        <item h="1" x="107"/>
        <item h="1" x="192"/>
        <item h="1" x="106"/>
        <item h="1" x="82"/>
        <item h="1" x="105"/>
        <item h="1" x="5"/>
        <item h="1" x="6"/>
        <item h="1" x="184"/>
        <item h="1" x="171"/>
        <item h="1" x="172"/>
        <item h="1" x="61"/>
        <item h="1" x="71"/>
        <item h="1" x="62"/>
        <item h="1" x="146"/>
        <item h="1" x="247"/>
        <item h="1" x="70"/>
        <item h="1" x="178"/>
        <item h="1" x="102"/>
        <item h="1" x="88"/>
        <item h="1" x="90"/>
        <item h="1" x="89"/>
        <item h="1" x="65"/>
        <item h="1" x="92"/>
        <item h="1" x="93"/>
        <item h="1" x="91"/>
        <item h="1" x="94"/>
        <item h="1" x="96"/>
        <item h="1" x="97"/>
        <item h="1" x="95"/>
        <item h="1" x="10"/>
        <item h="1" x="11"/>
        <item h="1" x="13"/>
        <item x="18"/>
        <item x="19"/>
        <item h="1" x="197"/>
        <item h="1" x="190"/>
        <item h="1" x="69"/>
        <item h="1" x="17"/>
        <item h="1" x="12"/>
        <item h="1" x="210"/>
        <item h="1" x="58"/>
        <item h="1" x="57"/>
        <item h="1" x="112"/>
        <item h="1" x="118"/>
        <item h="1" x="113"/>
        <item h="1" x="115"/>
        <item h="1" x="116"/>
        <item h="1" x="117"/>
        <item h="1" x="207"/>
        <item h="1" x="150"/>
        <item h="1" x="68"/>
        <item h="1" x="149"/>
        <item h="1" x="179"/>
        <item h="1" x="138"/>
        <item h="1" x="137"/>
        <item h="1" x="136"/>
        <item h="1" x="139"/>
        <item h="1" x="185"/>
        <item h="1" x="114"/>
        <item h="1" x="66"/>
        <item h="1" x="153"/>
        <item h="1" x="16"/>
        <item h="1" x="20"/>
        <item h="1" x="181"/>
        <item h="1" x="22"/>
        <item h="1" x="246"/>
        <item h="1" x="27"/>
        <item h="1" x="54"/>
        <item h="1" x="33"/>
        <item h="1" x="34"/>
        <item h="1" x="44"/>
        <item h="1" x="43"/>
        <item h="1" x="28"/>
        <item h="1" x="42"/>
        <item h="1" x="38"/>
        <item h="1" x="40"/>
        <item h="1" x="37"/>
        <item h="1" x="49"/>
        <item h="1" x="53"/>
        <item h="1" x="39"/>
        <item h="1" x="41"/>
        <item h="1" x="237"/>
        <item h="1" x="215"/>
        <item h="1" x="244"/>
        <item h="1" x="236"/>
        <item h="1" x="216"/>
        <item h="1" x="217"/>
        <item h="1" x="218"/>
        <item h="1" x="232"/>
        <item h="1" x="48"/>
        <item h="1" x="79"/>
        <item h="1" x="80"/>
        <item h="1" x="81"/>
        <item h="1" x="233"/>
        <item h="1" x="234"/>
        <item h="1" x="235"/>
        <item h="1" x="219"/>
        <item h="1" x="242"/>
        <item h="1" x="220"/>
        <item h="1" x="225"/>
        <item h="1" x="224"/>
        <item h="1" x="227"/>
        <item h="1" x="241"/>
        <item h="1" x="228"/>
        <item h="1" x="230"/>
        <item h="1" x="231"/>
        <item h="1" x="240"/>
        <item h="1" x="214"/>
        <item h="1" x="223"/>
        <item h="1" x="238"/>
        <item h="1" x="226"/>
        <item h="1" x="209"/>
        <item h="1" x="222"/>
        <item h="1" x="229"/>
        <item h="1" x="221"/>
        <item h="1" x="239"/>
        <item h="1" x="213"/>
        <item h="1" x="208"/>
        <item h="1" x="212"/>
        <item h="1" x="21"/>
        <item h="1" x="180"/>
        <item h="1" x="56"/>
        <item h="1" x="36"/>
        <item h="1" x="194"/>
        <item h="1" x="183"/>
        <item h="1" x="175"/>
        <item h="1" x="14"/>
        <item h="1" x="248"/>
        <item t="default"/>
      </items>
    </pivotField>
    <pivotField axis="axisPage" multipleItemSelectionAllowed="1" showAll="0" sortType="descending">
      <items count="37">
        <item h="1" x="33"/>
        <item h="1" x="7"/>
        <item h="1" x="3"/>
        <item x="0"/>
        <item h="1" x="1"/>
        <item h="1" x="5"/>
        <item h="1" x="8"/>
        <item h="1" x="4"/>
        <item h="1" x="34"/>
        <item h="1" x="35"/>
        <item h="1" x="6"/>
        <item h="1" x="2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26">
        <item h="1" x="21"/>
        <item h="1" x="10"/>
        <item h="1" x="17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1"/>
        <item h="1" x="12"/>
        <item h="1" x="13"/>
        <item h="1" x="14"/>
        <item h="1" x="15"/>
        <item h="1" x="16"/>
        <item h="1" x="18"/>
        <item h="1" x="19"/>
        <item h="1" x="20"/>
        <item h="1" x="22"/>
        <item h="1" x="23"/>
        <item h="1" x="24"/>
        <item t="default"/>
      </items>
    </pivotField>
    <pivotField showAll="0"/>
    <pivotField showAll="0"/>
    <pivotField showAll="0"/>
    <pivotField axis="axisRow" multipleItemSelectionAllowed="1" showAll="0">
      <items count="9">
        <item h="1" x="3"/>
        <item x="0"/>
        <item x="1"/>
        <item h="1" x="2"/>
        <item h="1" x="4"/>
        <item h="1" x="5"/>
        <item h="1" x="6"/>
        <item h="1" x="7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7"/>
    <field x="-2"/>
  </rowFields>
  <rowItems count="38">
    <i>
      <x v="1"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>
      <x v="2"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  <i t="grand" i="7">
      <x/>
    </i>
    <i t="grand" i="8">
      <x/>
    </i>
    <i t="grand" i="9">
      <x/>
    </i>
    <i t="grand" i="10">
      <x/>
    </i>
    <i t="grand" i="11">
      <x/>
    </i>
  </rowItems>
  <colFields count="1">
    <field x="1"/>
  </colFields>
  <colItems count="3">
    <i>
      <x v="153"/>
    </i>
    <i>
      <x v="154"/>
    </i>
    <i t="grand">
      <x/>
    </i>
  </colItems>
  <pageFields count="2">
    <pageField fld="3" hier="-1"/>
    <pageField fld="2" hier="-1"/>
  </pageFields>
  <dataFields count="12">
    <dataField name="Sum of Starting stock" fld="10" baseField="0" baseItem="0"/>
    <dataField name="Sum of 04/2025" fld="11" baseField="0" baseItem="0"/>
    <dataField name="Sum of 05/2025" fld="12" baseField="0" baseItem="0"/>
    <dataField name="Sum of 06/2025" fld="13" baseField="0" baseItem="0"/>
    <dataField name="Sum of 07/2025" fld="14" baseField="0" baseItem="0"/>
    <dataField name="Sum of 08/2025" fld="15" baseField="0" baseItem="0"/>
    <dataField name="Sum of 09/2025" fld="16" baseField="0" baseItem="0"/>
    <dataField name="Sum of 10/2025" fld="17" baseField="0" baseItem="0"/>
    <dataField name="Sum of 11/2025" fld="18" baseField="0" baseItem="0"/>
    <dataField name="Sum of 12/2025" fld="19" baseField="0" baseItem="0"/>
    <dataField name="Sum of 01/2026" fld="20" baseField="0" baseItem="0"/>
    <dataField name="Sum of 02/2026" fld="21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2" type="button" dataOnly="0" labelOnly="1" outline="0" axis="axisPage" fieldPosition="1"/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8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4"/>
          </reference>
          <reference field="7" count="1" selected="0">
            <x v="1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4"/>
          </reference>
          <reference field="7" count="1" selected="0">
            <x v="2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195CFB-1680-4B51-A616-7CE37BE150EC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A3:M36" firstHeaderRow="0" firstDataRow="1" firstDataCol="1" rowPageCount="1" colPageCount="1"/>
  <pivotFields count="15"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2"/>
  </rowFields>
  <rowItems count="3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8"/>
    </i>
    <i>
      <x v="12"/>
    </i>
    <i r="1">
      <x v="8"/>
    </i>
    <i>
      <x v="13"/>
    </i>
    <i r="1">
      <x v="11"/>
    </i>
    <i>
      <x v="14"/>
    </i>
    <i r="1">
      <x v="12"/>
    </i>
    <i>
      <x v="15"/>
    </i>
    <i r="1">
      <x v="13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7" name="[Range].[Line type].&amp;[12. FTE requirements]" cap="12. FTE requirements"/>
  </pageFields>
  <dataFields count="12">
    <dataField name="Sum of 06/2025" fld="3" baseField="0" baseItem="0"/>
    <dataField name="Sum of 07/2025" fld="4" baseField="0" baseItem="0"/>
    <dataField name="Sum of 08/2025" fld="5" baseField="0" baseItem="0"/>
    <dataField name="Sum of 09/2025" fld="6" baseField="0" baseItem="0"/>
    <dataField name="Sum of 10/2025" fld="7" baseField="0" baseItem="0"/>
    <dataField name="Sum of 11/2025" fld="8" baseField="0" baseItem="0"/>
    <dataField name="Sum of 12/2025" fld="9" baseField="0" baseItem="0"/>
    <dataField name="Sum of 01/2026" fld="10" baseField="0" baseItem="0"/>
    <dataField name="Sum of 02/2026" fld="11" baseField="0" baseItem="0"/>
    <dataField name="Sum of 03/2026" fld="12" baseField="0" baseItem="0"/>
    <dataField name="Sum of 04/2026" fld="13" baseField="0" baseItem="0"/>
    <dataField name="Sum of 05/2026" fld="14" baseField="0" baseItem="0"/>
  </dataFields>
  <formats count="3"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grandRow="1" outline="0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e].[Line type].&amp;[12. FTE requirement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ning sheet!$A:$W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C78C55-B6CB-4E57-94E5-751F860D660E}" name="PivotTable1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J15" firstHeaderRow="1" firstDataRow="2" firstDataCol="1" rowPageCount="1" colPageCount="1"/>
  <pivotFields count="23">
    <pivotField showAll="0"/>
    <pivotField showAll="0"/>
    <pivotField axis="axisCol" showAll="0">
      <items count="37">
        <item x="35"/>
        <item x="34"/>
        <item x="4"/>
        <item x="8"/>
        <item x="5"/>
        <item x="1"/>
        <item x="0"/>
        <item x="7"/>
        <item x="33"/>
        <item x="3"/>
        <item x="6"/>
        <item x="2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9">
        <item h="1" x="3"/>
        <item h="1" x="0"/>
        <item x="1"/>
        <item h="1" x="2"/>
        <item h="1" x="4"/>
        <item h="1" x="5"/>
        <item h="1" x="6"/>
        <item h="1" x="7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-2"/>
  </rowFields>
  <row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rowItems>
  <colFields count="1">
    <field x="2"/>
  </colFields>
  <colItems count="9">
    <i>
      <x v="2"/>
    </i>
    <i>
      <x v="3"/>
    </i>
    <i>
      <x v="4"/>
    </i>
    <i>
      <x v="5"/>
    </i>
    <i>
      <x v="6"/>
    </i>
    <i>
      <x v="7"/>
    </i>
    <i>
      <x v="9"/>
    </i>
    <i>
      <x v="11"/>
    </i>
    <i t="grand">
      <x/>
    </i>
  </colItems>
  <pageFields count="1">
    <pageField fld="7" hier="-1"/>
  </pageFields>
  <dataFields count="11">
    <dataField name="Sum of Starting stock" fld="10" baseField="0" baseItem="0"/>
    <dataField name="Sum of 04/2025" fld="11" baseField="0" baseItem="0"/>
    <dataField name="Sum of 05/2025" fld="12" baseField="0" baseItem="0"/>
    <dataField name="Sum of 06/2025" fld="13" baseField="0" baseItem="0"/>
    <dataField name="Sum of 07/2025" fld="14" baseField="0" baseItem="0"/>
    <dataField name="Sum of 08/2025" fld="15" baseField="0" baseItem="0"/>
    <dataField name="Sum of 09/2025" fld="16" baseField="0" baseItem="0"/>
    <dataField name="Sum of 10/2025" fld="17" baseField="0" baseItem="0"/>
    <dataField name="Sum of 11/2025" fld="18" baseField="0" baseItem="0"/>
    <dataField name="Sum of 12/2025" fld="19" baseField="0" baseItem="0"/>
    <dataField name="Sum of 01/2026" fld="20" baseField="0" baseItem="0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452922-19A4-4A7D-A27A-4C4DD780530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Q275" firstHeaderRow="1" firstDataRow="2" firstDataCol="1"/>
  <pivotFields count="24">
    <pivotField axis="axisRow" showAll="0" sortType="ascending">
      <items count="707">
        <item x="0"/>
        <item m="1" x="273"/>
        <item m="1" x="274"/>
        <item x="1"/>
        <item m="1" x="275"/>
        <item x="2"/>
        <item x="3"/>
        <item m="1" x="276"/>
        <item x="4"/>
        <item x="5"/>
        <item x="6"/>
        <item x="7"/>
        <item x="8"/>
        <item x="9"/>
        <item x="10"/>
        <item x="11"/>
        <item x="12"/>
        <item x="13"/>
        <item m="1" x="696"/>
        <item x="14"/>
        <item x="15"/>
        <item x="1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x="17"/>
        <item m="1" x="293"/>
        <item m="1" x="294"/>
        <item m="1" x="295"/>
        <item m="1" x="296"/>
        <item x="18"/>
        <item x="19"/>
        <item x="20"/>
        <item x="21"/>
        <item x="22"/>
        <item x="23"/>
        <item x="24"/>
        <item m="1" x="297"/>
        <item m="1" x="298"/>
        <item x="25"/>
        <item x="26"/>
        <item x="27"/>
        <item m="1" x="299"/>
        <item m="1" x="300"/>
        <item x="28"/>
        <item x="29"/>
        <item m="1" x="301"/>
        <item m="1" x="302"/>
        <item m="1" x="303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x="48"/>
        <item m="1" x="320"/>
        <item m="1" x="321"/>
        <item x="49"/>
        <item m="1" x="322"/>
        <item m="1" x="323"/>
        <item m="1" x="324"/>
        <item m="1" x="325"/>
        <item m="1" x="326"/>
        <item m="1" x="327"/>
        <item x="50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270"/>
        <item x="51"/>
        <item x="52"/>
        <item x="53"/>
        <item x="54"/>
        <item m="1" x="339"/>
        <item m="1" x="340"/>
        <item m="1" x="341"/>
        <item x="55"/>
        <item x="56"/>
        <item x="57"/>
        <item m="1" x="342"/>
        <item x="58"/>
        <item m="1" x="343"/>
        <item x="59"/>
        <item x="60"/>
        <item m="1" x="344"/>
        <item x="61"/>
        <item x="62"/>
        <item x="63"/>
        <item x="64"/>
        <item x="65"/>
        <item x="66"/>
        <item x="67"/>
        <item m="1" x="271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x="68"/>
        <item x="69"/>
        <item m="1" x="390"/>
        <item x="70"/>
        <item m="1" x="391"/>
        <item m="1" x="392"/>
        <item m="1" x="393"/>
        <item m="1" x="394"/>
        <item m="1" x="395"/>
        <item m="1" x="396"/>
        <item m="1" x="397"/>
        <item m="1" x="398"/>
        <item x="71"/>
        <item m="1" x="399"/>
        <item m="1" x="400"/>
        <item x="72"/>
        <item x="73"/>
        <item x="74"/>
        <item x="75"/>
        <item x="76"/>
        <item m="1" x="401"/>
        <item x="77"/>
        <item x="78"/>
        <item m="1" x="402"/>
        <item x="79"/>
        <item x="80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m="1" x="441"/>
        <item m="1" x="442"/>
        <item m="1" x="443"/>
        <item m="1" x="444"/>
        <item m="1" x="445"/>
        <item x="101"/>
        <item x="102"/>
        <item x="103"/>
        <item x="104"/>
        <item x="10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x="106"/>
        <item x="107"/>
        <item x="108"/>
        <item x="109"/>
        <item x="110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690"/>
        <item x="111"/>
        <item x="112"/>
        <item x="113"/>
        <item x="114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x="115"/>
        <item x="116"/>
        <item x="117"/>
        <item x="118"/>
        <item x="119"/>
        <item x="120"/>
        <item m="1" x="506"/>
        <item m="1" x="507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x="133"/>
        <item x="134"/>
        <item x="135"/>
        <item x="136"/>
        <item x="137"/>
        <item m="1" x="521"/>
        <item m="1" x="522"/>
        <item m="1" x="523"/>
        <item m="1" x="524"/>
        <item x="138"/>
        <item m="1" x="525"/>
        <item m="1" x="526"/>
        <item m="1" x="527"/>
        <item m="1" x="528"/>
        <item m="1" x="529"/>
        <item m="1" x="530"/>
        <item m="1" x="531"/>
        <item m="1" x="69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x="139"/>
        <item x="140"/>
        <item x="141"/>
        <item x="142"/>
        <item m="1" x="577"/>
        <item m="1" x="578"/>
        <item m="1" x="579"/>
        <item m="1" x="580"/>
        <item x="143"/>
        <item x="144"/>
        <item x="145"/>
        <item x="146"/>
        <item x="147"/>
        <item x="148"/>
        <item x="149"/>
        <item m="1" x="581"/>
        <item x="150"/>
        <item x="151"/>
        <item x="152"/>
        <item x="153"/>
        <item m="1" x="582"/>
        <item m="1" x="583"/>
        <item m="1" x="584"/>
        <item m="1" x="585"/>
        <item m="1" x="586"/>
        <item m="1" x="587"/>
        <item m="1" x="588"/>
        <item x="154"/>
        <item x="155"/>
        <item x="156"/>
        <item m="1" x="589"/>
        <item m="1" x="590"/>
        <item m="1" x="591"/>
        <item x="157"/>
        <item m="1" x="592"/>
        <item m="1" x="593"/>
        <item m="1" x="594"/>
        <item x="158"/>
        <item m="1" x="595"/>
        <item x="159"/>
        <item m="1" x="596"/>
        <item m="1" x="597"/>
        <item m="1" x="598"/>
        <item m="1" x="599"/>
        <item x="160"/>
        <item m="1" x="600"/>
        <item m="1" x="601"/>
        <item m="1" x="602"/>
        <item m="1" x="603"/>
        <item m="1" x="604"/>
        <item x="161"/>
        <item x="162"/>
        <item x="163"/>
        <item x="164"/>
        <item m="1" x="605"/>
        <item m="1" x="606"/>
        <item m="1" x="607"/>
        <item m="1" x="608"/>
        <item m="1" x="609"/>
        <item m="1" x="610"/>
        <item m="1" x="611"/>
        <item m="1" x="612"/>
        <item x="165"/>
        <item x="166"/>
        <item x="167"/>
        <item m="1" x="613"/>
        <item m="1" x="614"/>
        <item m="1" x="615"/>
        <item m="1" x="616"/>
        <item m="1" x="617"/>
        <item x="168"/>
        <item m="1" x="692"/>
        <item x="169"/>
        <item x="170"/>
        <item x="171"/>
        <item x="172"/>
        <item x="173"/>
        <item x="174"/>
        <item x="175"/>
        <item x="176"/>
        <item x="177"/>
        <item m="1" x="618"/>
        <item x="178"/>
        <item x="179"/>
        <item m="1" x="619"/>
        <item x="180"/>
        <item x="181"/>
        <item x="182"/>
        <item m="1" x="693"/>
        <item x="183"/>
        <item x="184"/>
        <item x="185"/>
        <item x="186"/>
        <item x="187"/>
        <item x="188"/>
        <item m="1" x="620"/>
        <item m="1" x="621"/>
        <item m="1" x="622"/>
        <item x="189"/>
        <item x="190"/>
        <item m="1" x="705"/>
        <item m="1" x="623"/>
        <item m="1" x="624"/>
        <item x="191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x="192"/>
        <item m="1" x="634"/>
        <item m="1" x="635"/>
        <item m="1" x="636"/>
        <item x="193"/>
        <item m="1" x="637"/>
        <item x="194"/>
        <item x="195"/>
        <item x="196"/>
        <item m="1" x="638"/>
        <item x="197"/>
        <item m="1" x="639"/>
        <item m="1" x="640"/>
        <item x="198"/>
        <item x="199"/>
        <item m="1" x="641"/>
        <item x="200"/>
        <item m="1" x="642"/>
        <item x="201"/>
        <item m="1" x="643"/>
        <item x="202"/>
        <item m="1" x="644"/>
        <item m="1" x="645"/>
        <item x="203"/>
        <item x="204"/>
        <item m="1" x="646"/>
        <item m="1" x="647"/>
        <item x="205"/>
        <item x="206"/>
        <item x="20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x="208"/>
        <item x="209"/>
        <item x="210"/>
        <item m="1" x="661"/>
        <item x="211"/>
        <item m="1" x="662"/>
        <item x="212"/>
        <item x="213"/>
        <item m="1" x="663"/>
        <item x="214"/>
        <item m="1" x="664"/>
        <item x="215"/>
        <item x="216"/>
        <item x="217"/>
        <item x="218"/>
        <item x="219"/>
        <item x="220"/>
        <item m="1" x="665"/>
        <item x="221"/>
        <item x="222"/>
        <item m="1" x="666"/>
        <item m="1" x="667"/>
        <item x="223"/>
        <item x="224"/>
        <item m="1" x="272"/>
        <item m="1" x="697"/>
        <item x="225"/>
        <item m="1" x="698"/>
        <item m="1" x="699"/>
        <item m="1" x="668"/>
        <item m="1" x="669"/>
        <item x="226"/>
        <item x="227"/>
        <item m="1" x="670"/>
        <item m="1" x="671"/>
        <item m="1" x="672"/>
        <item m="1" x="673"/>
        <item x="228"/>
        <item m="1" x="700"/>
        <item m="1" x="701"/>
        <item m="1" x="702"/>
        <item m="1" x="703"/>
        <item m="1" x="704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m="1" x="674"/>
        <item x="249"/>
        <item x="250"/>
        <item x="251"/>
        <item x="252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95"/>
        <item m="1" x="686"/>
        <item m="1" x="687"/>
        <item m="1" x="688"/>
        <item m="1" x="689"/>
        <item m="1" x="694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t="default"/>
      </items>
    </pivotField>
    <pivotField showAll="0"/>
    <pivotField showAll="0"/>
    <pivotField showAll="0"/>
    <pivotField showAll="0"/>
    <pivotField showAll="0"/>
    <pivotField showAll="0"/>
    <pivotField axis="axisCol" dataField="1" showAll="0">
      <items count="16">
        <item x="0"/>
        <item x="1"/>
        <item x="2"/>
        <item x="3"/>
        <item x="4"/>
        <item x="7"/>
        <item x="5"/>
        <item x="8"/>
        <item x="6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271">
    <i>
      <x/>
    </i>
    <i>
      <x v="3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>
      <x v="38"/>
    </i>
    <i>
      <x v="43"/>
    </i>
    <i>
      <x v="44"/>
    </i>
    <i>
      <x v="45"/>
    </i>
    <i>
      <x v="46"/>
    </i>
    <i>
      <x v="47"/>
    </i>
    <i>
      <x v="48"/>
    </i>
    <i>
      <x v="49"/>
    </i>
    <i>
      <x v="52"/>
    </i>
    <i>
      <x v="53"/>
    </i>
    <i>
      <x v="54"/>
    </i>
    <i>
      <x v="57"/>
    </i>
    <i>
      <x v="58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96"/>
    </i>
    <i>
      <x v="99"/>
    </i>
    <i>
      <x v="106"/>
    </i>
    <i>
      <x v="119"/>
    </i>
    <i>
      <x v="120"/>
    </i>
    <i>
      <x v="121"/>
    </i>
    <i>
      <x v="122"/>
    </i>
    <i>
      <x v="126"/>
    </i>
    <i>
      <x v="127"/>
    </i>
    <i>
      <x v="128"/>
    </i>
    <i>
      <x v="130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88"/>
    </i>
    <i>
      <x v="189"/>
    </i>
    <i>
      <x v="191"/>
    </i>
    <i>
      <x v="200"/>
    </i>
    <i>
      <x v="203"/>
    </i>
    <i>
      <x v="204"/>
    </i>
    <i>
      <x v="205"/>
    </i>
    <i>
      <x v="206"/>
    </i>
    <i>
      <x v="207"/>
    </i>
    <i>
      <x v="209"/>
    </i>
    <i>
      <x v="210"/>
    </i>
    <i>
      <x v="212"/>
    </i>
    <i>
      <x v="213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7"/>
    </i>
    <i>
      <x v="278"/>
    </i>
    <i>
      <x v="279"/>
    </i>
    <i>
      <x v="280"/>
    </i>
    <i>
      <x v="281"/>
    </i>
    <i>
      <x v="298"/>
    </i>
    <i>
      <x v="299"/>
    </i>
    <i>
      <x v="300"/>
    </i>
    <i>
      <x v="301"/>
    </i>
    <i>
      <x v="302"/>
    </i>
    <i>
      <x v="319"/>
    </i>
    <i>
      <x v="320"/>
    </i>
    <i>
      <x v="321"/>
    </i>
    <i>
      <x v="322"/>
    </i>
    <i>
      <x v="352"/>
    </i>
    <i>
      <x v="353"/>
    </i>
    <i>
      <x v="354"/>
    </i>
    <i>
      <x v="355"/>
    </i>
    <i>
      <x v="356"/>
    </i>
    <i>
      <x v="357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85"/>
    </i>
    <i>
      <x v="386"/>
    </i>
    <i>
      <x v="387"/>
    </i>
    <i>
      <x v="388"/>
    </i>
    <i>
      <x v="389"/>
    </i>
    <i>
      <x v="394"/>
    </i>
    <i>
      <x v="448"/>
    </i>
    <i>
      <x v="449"/>
    </i>
    <i>
      <x v="450"/>
    </i>
    <i>
      <x v="451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4"/>
    </i>
    <i>
      <x v="465"/>
    </i>
    <i>
      <x v="466"/>
    </i>
    <i>
      <x v="467"/>
    </i>
    <i>
      <x v="475"/>
    </i>
    <i>
      <x v="476"/>
    </i>
    <i>
      <x v="477"/>
    </i>
    <i>
      <x v="481"/>
    </i>
    <i>
      <x v="485"/>
    </i>
    <i>
      <x v="487"/>
    </i>
    <i>
      <x v="492"/>
    </i>
    <i>
      <x v="498"/>
    </i>
    <i>
      <x v="499"/>
    </i>
    <i>
      <x v="500"/>
    </i>
    <i>
      <x v="501"/>
    </i>
    <i>
      <x v="510"/>
    </i>
    <i>
      <x v="511"/>
    </i>
    <i>
      <x v="512"/>
    </i>
    <i>
      <x v="518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30"/>
    </i>
    <i>
      <x v="531"/>
    </i>
    <i>
      <x v="533"/>
    </i>
    <i>
      <x v="534"/>
    </i>
    <i>
      <x v="535"/>
    </i>
    <i>
      <x v="537"/>
    </i>
    <i>
      <x v="538"/>
    </i>
    <i>
      <x v="539"/>
    </i>
    <i>
      <x v="540"/>
    </i>
    <i>
      <x v="541"/>
    </i>
    <i>
      <x v="542"/>
    </i>
    <i>
      <x v="546"/>
    </i>
    <i>
      <x v="547"/>
    </i>
    <i>
      <x v="551"/>
    </i>
    <i>
      <x v="561"/>
    </i>
    <i>
      <x v="565"/>
    </i>
    <i>
      <x v="567"/>
    </i>
    <i>
      <x v="568"/>
    </i>
    <i>
      <x v="569"/>
    </i>
    <i>
      <x v="571"/>
    </i>
    <i>
      <x v="574"/>
    </i>
    <i>
      <x v="575"/>
    </i>
    <i>
      <x v="577"/>
    </i>
    <i>
      <x v="579"/>
    </i>
    <i>
      <x v="581"/>
    </i>
    <i>
      <x v="584"/>
    </i>
    <i>
      <x v="585"/>
    </i>
    <i>
      <x v="588"/>
    </i>
    <i>
      <x v="589"/>
    </i>
    <i>
      <x v="590"/>
    </i>
    <i>
      <x v="604"/>
    </i>
    <i>
      <x v="605"/>
    </i>
    <i>
      <x v="606"/>
    </i>
    <i>
      <x v="608"/>
    </i>
    <i>
      <x v="610"/>
    </i>
    <i>
      <x v="611"/>
    </i>
    <i>
      <x v="613"/>
    </i>
    <i>
      <x v="615"/>
    </i>
    <i>
      <x v="616"/>
    </i>
    <i>
      <x v="617"/>
    </i>
    <i>
      <x v="618"/>
    </i>
    <i>
      <x v="619"/>
    </i>
    <i>
      <x v="620"/>
    </i>
    <i>
      <x v="622"/>
    </i>
    <i>
      <x v="623"/>
    </i>
    <i>
      <x v="626"/>
    </i>
    <i>
      <x v="627"/>
    </i>
    <i>
      <x v="630"/>
    </i>
    <i>
      <x v="635"/>
    </i>
    <i>
      <x v="636"/>
    </i>
    <i>
      <x v="641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8"/>
    </i>
    <i>
      <x v="669"/>
    </i>
    <i>
      <x v="670"/>
    </i>
    <i>
      <x v="671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 t="grand">
      <x/>
    </i>
  </rowItems>
  <colFields count="1">
    <field x="7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Count of Line type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99AB7C-835E-4960-953B-F65A9D6A942B}" name="Material_master" displayName="Material_master" ref="A1:S275" totalsRowShown="0">
  <autoFilter ref="A1:S275" xr:uid="{2099AB7C-835E-4960-953B-F65A9D6A942B}"/>
  <sortState xmlns:xlrd2="http://schemas.microsoft.com/office/spreadsheetml/2017/richdata2" ref="A2:R275">
    <sortCondition ref="A1:A275"/>
  </sortState>
  <tableColumns count="19">
    <tableColumn id="1" xr3:uid="{ECF3CBA0-5179-41A7-8E8B-9C335943DEFE}" name="Material number (SKU)"/>
    <tableColumn id="2" xr3:uid="{D7DDCD6E-4B99-479A-A518-98DA0EC6D88D}" name="Material name (SKU)"/>
    <tableColumn id="3" xr3:uid="{99BF4E2C-1EF6-40FD-90A4-870CB6310D21}" name="Product type (packaged material/bulk material/raw material/packaging goods/other)"/>
    <tableColumn id="4" xr3:uid="{2A2871FD-E3B2-45A1-9496-34EE40898200}" name="Product family" dataDxfId="524"/>
    <tableColumn id="5" xr3:uid="{20BF2D50-1E58-4BE3-B1C1-7862A201ECF1}" name="SPC product" dataDxfId="523"/>
    <tableColumn id="6" xr3:uid="{6781A4C7-3DEA-4FFF-8E79-5CB2F47051B8}" name="Product cluster" dataDxfId="522"/>
    <tableColumn id="7" xr3:uid="{784FA4B8-9D83-42F2-9209-856B28256CE7}" name="Product name" dataDxfId="521"/>
    <tableColumn id="8" xr3:uid="{96AB1AA6-E774-4E59-B919-302C75E6DC2A}" name="Active"/>
    <tableColumn id="9" xr3:uid="{D2915E02-E978-48F5-94CF-BE1665ED16D5}" name="Item"/>
    <tableColumn id="10" xr3:uid="{735389E1-4BDD-42C0-B46B-48E9403D6A59}" name="Production line"/>
    <tableColumn id="18" xr3:uid="{E4F4E0F2-19B9-4976-BB32-8CD5DD344B25}" name="Grouped production line"/>
    <tableColumn id="11" xr3:uid="{2BFAB3B5-3D6B-4155-BB65-19FCE3A7B947}" name="Mill machine group"/>
    <tableColumn id="12" xr3:uid="{63217441-2825-4011-801E-DA47EAE6B3DC}" name="Packaging machine group"/>
    <tableColumn id="13" xr3:uid="{0A514FD4-0D75-4E39-914C-9769CF904B8E}" name="Truck operation"/>
    <tableColumn id="14" xr3:uid="{6CA9780B-AD22-4EBF-87BD-C83C26A2678C}" name="FTE requirements"/>
    <tableColumn id="15" xr3:uid="{4F813E7A-E72C-4168-942C-7FA140D82E35}" name="Ton per truck"/>
    <tableColumn id="16" xr3:uid="{BE7DF3A0-7ECF-492A-9B5C-E14B438BBBA8}" name="Time per truck"/>
    <tableColumn id="17" xr3:uid="{790DEAA5-C563-4CBE-8E7C-2488790ACF80}" name="Control Room"/>
    <tableColumn id="20" xr3:uid="{4A4977C7-5F96-4ABE-9296-41A0A09E9CE7}" name="Default inventory value" dataDxfId="5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EA9BE-0D76-4A9C-A43E-F98FFBD4F1DB}">
  <sheetPr codeName="Sheet20">
    <tabColor theme="4"/>
  </sheetPr>
  <dimension ref="A1:S275"/>
  <sheetViews>
    <sheetView topLeftCell="A188" zoomScale="70" zoomScaleNormal="70" workbookViewId="0">
      <selection activeCell="G222" sqref="G222"/>
    </sheetView>
  </sheetViews>
  <sheetFormatPr defaultColWidth="11.42578125" defaultRowHeight="15" x14ac:dyDescent="0.25"/>
  <cols>
    <col min="1" max="1" width="23.28515625" customWidth="1"/>
    <col min="2" max="2" width="41.140625" bestFit="1" customWidth="1"/>
    <col min="3" max="3" width="40.28515625" customWidth="1"/>
    <col min="4" max="4" width="26.85546875" customWidth="1"/>
    <col min="5" max="5" width="43.140625" bestFit="1" customWidth="1"/>
    <col min="6" max="6" width="68.85546875" bestFit="1" customWidth="1"/>
    <col min="7" max="7" width="27.28515625" bestFit="1" customWidth="1"/>
    <col min="11" max="11" width="11.42578125" customWidth="1"/>
    <col min="14" max="14" width="22.140625" customWidth="1"/>
    <col min="19" max="19" width="32.85546875" bestFit="1" customWidth="1"/>
  </cols>
  <sheetData>
    <row r="1" spans="1:19" ht="15.75" thickBot="1" x14ac:dyDescent="0.3">
      <c r="A1" s="5" t="s">
        <v>0</v>
      </c>
      <c r="B1" s="6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t="15.75" thickBot="1" x14ac:dyDescent="0.3">
      <c r="A2" s="100">
        <v>150000276</v>
      </c>
      <c r="B2" s="9" t="s">
        <v>19</v>
      </c>
      <c r="C2" t="s">
        <v>20</v>
      </c>
      <c r="D2" t="s">
        <v>21</v>
      </c>
      <c r="E2" t="s">
        <v>22</v>
      </c>
      <c r="F2" t="s">
        <v>22</v>
      </c>
      <c r="G2" t="s">
        <v>22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R2">
        <v>0</v>
      </c>
      <c r="S2" s="48">
        <v>273.38931186855586</v>
      </c>
    </row>
    <row r="3" spans="1:19" ht="15.75" thickBot="1" x14ac:dyDescent="0.3">
      <c r="A3" s="95" t="s">
        <v>23</v>
      </c>
      <c r="B3" s="9" t="s">
        <v>24</v>
      </c>
      <c r="C3" t="s">
        <v>20</v>
      </c>
      <c r="D3" t="s">
        <v>21</v>
      </c>
      <c r="E3" t="s">
        <v>22</v>
      </c>
      <c r="F3" t="s">
        <v>22</v>
      </c>
      <c r="G3" t="s">
        <v>22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R3">
        <v>0</v>
      </c>
      <c r="S3" s="48">
        <v>277.29000354284119</v>
      </c>
    </row>
    <row r="4" spans="1:19" ht="15.75" thickBot="1" x14ac:dyDescent="0.3">
      <c r="A4" s="9" t="s">
        <v>25</v>
      </c>
      <c r="B4" s="9" t="s">
        <v>26</v>
      </c>
      <c r="C4" t="s">
        <v>20</v>
      </c>
      <c r="D4" t="s">
        <v>21</v>
      </c>
      <c r="E4" t="s">
        <v>22</v>
      </c>
      <c r="F4" t="s">
        <v>22</v>
      </c>
      <c r="G4" t="s">
        <v>22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R4">
        <v>0</v>
      </c>
      <c r="S4" s="48">
        <v>538.72993448844204</v>
      </c>
    </row>
    <row r="5" spans="1:19" ht="15.75" thickBot="1" x14ac:dyDescent="0.3">
      <c r="A5" s="9" t="s">
        <v>27</v>
      </c>
      <c r="B5" s="9" t="s">
        <v>28</v>
      </c>
      <c r="C5" t="s">
        <v>20</v>
      </c>
      <c r="D5" t="s">
        <v>21</v>
      </c>
      <c r="E5" t="s">
        <v>22</v>
      </c>
      <c r="F5" t="s">
        <v>22</v>
      </c>
      <c r="G5" t="s">
        <v>22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R5">
        <v>0</v>
      </c>
      <c r="S5" s="48">
        <v>307.83016353368231</v>
      </c>
    </row>
    <row r="6" spans="1:19" ht="15.75" thickBot="1" x14ac:dyDescent="0.3">
      <c r="A6" s="9" t="s">
        <v>29</v>
      </c>
      <c r="B6" s="9" t="s">
        <v>30</v>
      </c>
      <c r="C6" t="s">
        <v>20</v>
      </c>
      <c r="D6" t="s">
        <v>21</v>
      </c>
      <c r="E6" t="s">
        <v>22</v>
      </c>
      <c r="F6" t="s">
        <v>22</v>
      </c>
      <c r="G6" t="s">
        <v>22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R6">
        <v>0</v>
      </c>
      <c r="S6" s="48">
        <v>367.00001460024532</v>
      </c>
    </row>
    <row r="7" spans="1:19" ht="15.75" thickBot="1" x14ac:dyDescent="0.3">
      <c r="A7" s="9" t="s">
        <v>31</v>
      </c>
      <c r="B7" s="9" t="s">
        <v>32</v>
      </c>
      <c r="C7" t="s">
        <v>20</v>
      </c>
      <c r="D7" t="s">
        <v>33</v>
      </c>
      <c r="E7" t="s">
        <v>22</v>
      </c>
      <c r="F7" t="s">
        <v>22</v>
      </c>
      <c r="G7" t="s">
        <v>22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R7">
        <v>0</v>
      </c>
      <c r="S7" s="48">
        <v>18.100051659632733</v>
      </c>
    </row>
    <row r="8" spans="1:19" ht="15.75" thickBot="1" x14ac:dyDescent="0.3">
      <c r="A8" s="9" t="s">
        <v>34</v>
      </c>
      <c r="B8" s="9" t="s">
        <v>35</v>
      </c>
      <c r="C8" t="s">
        <v>20</v>
      </c>
      <c r="D8" t="s">
        <v>33</v>
      </c>
      <c r="E8" t="s">
        <v>22</v>
      </c>
      <c r="F8" t="s">
        <v>22</v>
      </c>
      <c r="G8" t="s">
        <v>22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R8">
        <v>0</v>
      </c>
      <c r="S8" s="48">
        <v>20.700050003571686</v>
      </c>
    </row>
    <row r="9" spans="1:19" ht="15.75" thickBot="1" x14ac:dyDescent="0.3">
      <c r="A9" s="9" t="s">
        <v>36</v>
      </c>
      <c r="B9" s="9" t="s">
        <v>37</v>
      </c>
      <c r="C9" t="s">
        <v>20</v>
      </c>
      <c r="D9" t="s">
        <v>38</v>
      </c>
      <c r="E9" t="s">
        <v>22</v>
      </c>
      <c r="F9" t="s">
        <v>22</v>
      </c>
      <c r="G9" t="s">
        <v>22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R9">
        <v>0</v>
      </c>
      <c r="S9" s="48">
        <v>166.79161417208246</v>
      </c>
    </row>
    <row r="10" spans="1:19" ht="15.75" thickBot="1" x14ac:dyDescent="0.3">
      <c r="A10" s="9" t="s">
        <v>39</v>
      </c>
      <c r="B10" s="9" t="s">
        <v>40</v>
      </c>
      <c r="C10" t="s">
        <v>20</v>
      </c>
      <c r="D10" t="s">
        <v>38</v>
      </c>
      <c r="E10" t="s">
        <v>22</v>
      </c>
      <c r="F10" t="s">
        <v>22</v>
      </c>
      <c r="G10" t="s">
        <v>22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R10">
        <v>0</v>
      </c>
      <c r="S10" s="48">
        <v>404.97003092571907</v>
      </c>
    </row>
    <row r="11" spans="1:19" ht="15.75" thickBot="1" x14ac:dyDescent="0.3">
      <c r="A11" s="9" t="s">
        <v>41</v>
      </c>
      <c r="B11" s="9" t="s">
        <v>42</v>
      </c>
      <c r="C11" t="s">
        <v>20</v>
      </c>
      <c r="D11" t="s">
        <v>43</v>
      </c>
      <c r="E11" t="s">
        <v>22</v>
      </c>
      <c r="F11" t="s">
        <v>22</v>
      </c>
      <c r="G11" t="s">
        <v>22</v>
      </c>
      <c r="H11">
        <v>1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R11">
        <v>0</v>
      </c>
      <c r="S11" s="48">
        <v>18.459949074299193</v>
      </c>
    </row>
    <row r="12" spans="1:19" ht="15.75" thickBot="1" x14ac:dyDescent="0.3">
      <c r="A12" s="9" t="s">
        <v>44</v>
      </c>
      <c r="B12" s="9" t="s">
        <v>45</v>
      </c>
      <c r="C12" t="s">
        <v>20</v>
      </c>
      <c r="D12" t="s">
        <v>46</v>
      </c>
      <c r="E12" t="s">
        <v>22</v>
      </c>
      <c r="F12" t="s">
        <v>22</v>
      </c>
      <c r="G12" t="s">
        <v>22</v>
      </c>
      <c r="H12">
        <v>1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R12">
        <v>0</v>
      </c>
      <c r="S12" s="48">
        <v>30.300101729399799</v>
      </c>
    </row>
    <row r="13" spans="1:19" ht="15.75" thickBot="1" x14ac:dyDescent="0.3">
      <c r="A13" s="9" t="s">
        <v>47</v>
      </c>
      <c r="B13" s="9" t="s">
        <v>48</v>
      </c>
      <c r="C13" t="s">
        <v>20</v>
      </c>
      <c r="D13" t="s">
        <v>46</v>
      </c>
      <c r="E13" t="s">
        <v>22</v>
      </c>
      <c r="F13" t="s">
        <v>22</v>
      </c>
      <c r="G13" t="s">
        <v>22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R13">
        <v>0</v>
      </c>
      <c r="S13" s="48">
        <v>6.8230052343755325</v>
      </c>
    </row>
    <row r="14" spans="1:19" ht="15.75" thickBot="1" x14ac:dyDescent="0.3">
      <c r="A14" s="9" t="s">
        <v>49</v>
      </c>
      <c r="B14" s="9" t="s">
        <v>50</v>
      </c>
      <c r="C14" t="s">
        <v>20</v>
      </c>
      <c r="D14" t="s">
        <v>51</v>
      </c>
      <c r="E14" t="s">
        <v>22</v>
      </c>
      <c r="F14" t="s">
        <v>22</v>
      </c>
      <c r="G14" t="s">
        <v>22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R14">
        <v>0</v>
      </c>
      <c r="S14" s="48">
        <v>0</v>
      </c>
    </row>
    <row r="15" spans="1:19" ht="15.75" thickBot="1" x14ac:dyDescent="0.3">
      <c r="A15" s="9" t="s">
        <v>52</v>
      </c>
      <c r="B15" s="9" t="s">
        <v>53</v>
      </c>
      <c r="C15" t="s">
        <v>20</v>
      </c>
      <c r="D15" t="s">
        <v>22</v>
      </c>
      <c r="E15" t="s">
        <v>22</v>
      </c>
      <c r="F15" t="s">
        <v>22</v>
      </c>
      <c r="G15" t="s">
        <v>22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R15">
        <v>0</v>
      </c>
      <c r="S15" s="48">
        <v>0</v>
      </c>
    </row>
    <row r="16" spans="1:19" ht="15.75" thickBot="1" x14ac:dyDescent="0.3">
      <c r="A16" s="9" t="s">
        <v>54</v>
      </c>
      <c r="B16" s="9" t="s">
        <v>55</v>
      </c>
      <c r="C16" t="s">
        <v>20</v>
      </c>
      <c r="D16" t="s">
        <v>46</v>
      </c>
      <c r="E16" t="s">
        <v>22</v>
      </c>
      <c r="F16" t="s">
        <v>22</v>
      </c>
      <c r="G16" t="s">
        <v>22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R16">
        <v>0</v>
      </c>
      <c r="S16" s="48">
        <v>0</v>
      </c>
    </row>
    <row r="17" spans="1:19" ht="15.75" thickBot="1" x14ac:dyDescent="0.3">
      <c r="A17" s="9" t="s">
        <v>56</v>
      </c>
      <c r="B17" s="9" t="s">
        <v>57</v>
      </c>
      <c r="C17" t="s">
        <v>20</v>
      </c>
      <c r="D17" t="s">
        <v>43</v>
      </c>
      <c r="E17" t="s">
        <v>22</v>
      </c>
      <c r="F17" t="s">
        <v>22</v>
      </c>
      <c r="G17" t="s">
        <v>22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R17">
        <v>0</v>
      </c>
      <c r="S17" s="48">
        <v>8.4305515301088771</v>
      </c>
    </row>
    <row r="18" spans="1:19" ht="15.75" thickBot="1" x14ac:dyDescent="0.3">
      <c r="A18" s="9" t="s">
        <v>58</v>
      </c>
      <c r="B18" s="9" t="s">
        <v>59</v>
      </c>
      <c r="C18" t="s">
        <v>20</v>
      </c>
      <c r="D18" t="s">
        <v>21</v>
      </c>
      <c r="E18" t="s">
        <v>22</v>
      </c>
      <c r="F18" t="s">
        <v>22</v>
      </c>
      <c r="G18" t="s">
        <v>22</v>
      </c>
      <c r="H18">
        <v>1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R18">
        <v>0</v>
      </c>
      <c r="S18" s="48">
        <v>330</v>
      </c>
    </row>
    <row r="19" spans="1:19" ht="15.75" thickBot="1" x14ac:dyDescent="0.3">
      <c r="A19" s="9" t="s">
        <v>60</v>
      </c>
      <c r="B19" s="9" t="s">
        <v>61</v>
      </c>
      <c r="C19" t="s">
        <v>20</v>
      </c>
      <c r="D19" t="s">
        <v>62</v>
      </c>
      <c r="E19" t="s">
        <v>22</v>
      </c>
      <c r="F19" t="s">
        <v>22</v>
      </c>
      <c r="G19" t="s">
        <v>22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R19">
        <v>0</v>
      </c>
      <c r="S19" s="48">
        <v>15.854884007930925</v>
      </c>
    </row>
    <row r="20" spans="1:19" ht="15.75" thickBot="1" x14ac:dyDescent="0.3">
      <c r="A20" s="9" t="s">
        <v>63</v>
      </c>
      <c r="B20" s="9" t="s">
        <v>64</v>
      </c>
      <c r="C20" t="s">
        <v>20</v>
      </c>
      <c r="D20" t="s">
        <v>51</v>
      </c>
      <c r="E20" t="s">
        <v>22</v>
      </c>
      <c r="F20" t="s">
        <v>22</v>
      </c>
      <c r="G20" t="s">
        <v>22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R20">
        <v>0</v>
      </c>
      <c r="S20" s="48">
        <v>3.9736719981190367</v>
      </c>
    </row>
    <row r="21" spans="1:19" ht="15.75" thickBot="1" x14ac:dyDescent="0.3">
      <c r="A21" s="9" t="s">
        <v>65</v>
      </c>
      <c r="B21" s="9" t="s">
        <v>66</v>
      </c>
      <c r="C21" t="s">
        <v>20</v>
      </c>
      <c r="D21" t="s">
        <v>67</v>
      </c>
      <c r="E21" t="s">
        <v>22</v>
      </c>
      <c r="F21" t="s">
        <v>22</v>
      </c>
      <c r="G21" t="s">
        <v>22</v>
      </c>
      <c r="H21">
        <v>1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R21">
        <v>0</v>
      </c>
      <c r="S21" s="48">
        <v>17.399999665936182</v>
      </c>
    </row>
    <row r="22" spans="1:19" ht="15.75" thickBot="1" x14ac:dyDescent="0.3">
      <c r="A22" s="9" t="s">
        <v>68</v>
      </c>
      <c r="B22" s="9" t="s">
        <v>69</v>
      </c>
      <c r="C22" t="s">
        <v>20</v>
      </c>
      <c r="D22" t="s">
        <v>67</v>
      </c>
      <c r="E22" t="s">
        <v>22</v>
      </c>
      <c r="F22" t="s">
        <v>22</v>
      </c>
      <c r="G22" t="s">
        <v>22</v>
      </c>
      <c r="H22">
        <v>1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R22">
        <v>0</v>
      </c>
      <c r="S22" s="48">
        <v>14.999997593526395</v>
      </c>
    </row>
    <row r="23" spans="1:19" ht="15.75" thickBot="1" x14ac:dyDescent="0.3">
      <c r="A23" s="9" t="s">
        <v>70</v>
      </c>
      <c r="B23" s="9" t="s">
        <v>71</v>
      </c>
      <c r="C23" t="s">
        <v>20</v>
      </c>
      <c r="D23" t="s">
        <v>46</v>
      </c>
      <c r="E23" t="s">
        <v>22</v>
      </c>
      <c r="F23" t="s">
        <v>22</v>
      </c>
      <c r="G23" t="s">
        <v>22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R23">
        <v>0</v>
      </c>
      <c r="S23" s="48">
        <v>0</v>
      </c>
    </row>
    <row r="24" spans="1:19" ht="15.75" thickBot="1" x14ac:dyDescent="0.3">
      <c r="A24" s="9" t="s">
        <v>72</v>
      </c>
      <c r="B24" s="9" t="s">
        <v>73</v>
      </c>
      <c r="C24" t="s">
        <v>20</v>
      </c>
      <c r="D24" t="s">
        <v>62</v>
      </c>
      <c r="E24" t="s">
        <v>22</v>
      </c>
      <c r="F24" t="s">
        <v>22</v>
      </c>
      <c r="G24" t="s">
        <v>22</v>
      </c>
      <c r="H24">
        <v>1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R24">
        <v>0</v>
      </c>
      <c r="S24" s="48">
        <v>15.88078023416212</v>
      </c>
    </row>
    <row r="25" spans="1:19" ht="15.75" thickBot="1" x14ac:dyDescent="0.3">
      <c r="A25" s="9" t="s">
        <v>74</v>
      </c>
      <c r="B25" s="9" t="s">
        <v>75</v>
      </c>
      <c r="C25" t="s">
        <v>20</v>
      </c>
      <c r="D25" t="s">
        <v>67</v>
      </c>
      <c r="E25" t="s">
        <v>22</v>
      </c>
      <c r="F25" t="s">
        <v>22</v>
      </c>
      <c r="G25" t="s">
        <v>22</v>
      </c>
      <c r="H25">
        <v>1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R25">
        <v>0</v>
      </c>
      <c r="S25" s="48">
        <v>10.039994952397143</v>
      </c>
    </row>
    <row r="26" spans="1:19" ht="15.75" thickBot="1" x14ac:dyDescent="0.3">
      <c r="A26" s="9" t="s">
        <v>76</v>
      </c>
      <c r="B26" s="9" t="s">
        <v>77</v>
      </c>
      <c r="C26" t="s">
        <v>20</v>
      </c>
      <c r="D26" t="s">
        <v>62</v>
      </c>
      <c r="E26" t="s">
        <v>22</v>
      </c>
      <c r="F26" t="s">
        <v>22</v>
      </c>
      <c r="G26" t="s">
        <v>22</v>
      </c>
      <c r="H26">
        <v>1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R26">
        <v>0</v>
      </c>
      <c r="S26" s="48">
        <v>16.549849529171922</v>
      </c>
    </row>
    <row r="27" spans="1:19" ht="15.75" thickBot="1" x14ac:dyDescent="0.3">
      <c r="A27" s="9" t="s">
        <v>78</v>
      </c>
      <c r="B27" s="9" t="s">
        <v>79</v>
      </c>
      <c r="C27" t="s">
        <v>20</v>
      </c>
      <c r="D27" t="s">
        <v>43</v>
      </c>
      <c r="E27" t="s">
        <v>22</v>
      </c>
      <c r="F27" t="s">
        <v>22</v>
      </c>
      <c r="G27" t="s">
        <v>22</v>
      </c>
      <c r="H27">
        <v>1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R27">
        <v>0</v>
      </c>
      <c r="S27" s="48">
        <v>14.919999923492421</v>
      </c>
    </row>
    <row r="28" spans="1:19" ht="15.75" thickBot="1" x14ac:dyDescent="0.3">
      <c r="A28" s="9" t="s">
        <v>80</v>
      </c>
      <c r="B28" s="9" t="s">
        <v>81</v>
      </c>
      <c r="C28" t="s">
        <v>20</v>
      </c>
      <c r="D28" t="s">
        <v>82</v>
      </c>
      <c r="E28" t="s">
        <v>22</v>
      </c>
      <c r="F28" t="s">
        <v>22</v>
      </c>
      <c r="G28" t="s">
        <v>22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R28">
        <v>0</v>
      </c>
      <c r="S28" s="48">
        <v>0</v>
      </c>
    </row>
    <row r="29" spans="1:19" ht="15.75" thickBot="1" x14ac:dyDescent="0.3">
      <c r="A29" s="9" t="s">
        <v>83</v>
      </c>
      <c r="B29" s="9" t="s">
        <v>84</v>
      </c>
      <c r="C29" t="s">
        <v>20</v>
      </c>
      <c r="D29" t="s">
        <v>82</v>
      </c>
      <c r="E29" t="s">
        <v>22</v>
      </c>
      <c r="F29" t="s">
        <v>22</v>
      </c>
      <c r="G29" t="s">
        <v>22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R29">
        <v>0</v>
      </c>
      <c r="S29" s="48">
        <v>0</v>
      </c>
    </row>
    <row r="30" spans="1:19" ht="15.75" thickBot="1" x14ac:dyDescent="0.3">
      <c r="A30" s="9" t="s">
        <v>85</v>
      </c>
      <c r="B30" s="9" t="s">
        <v>86</v>
      </c>
      <c r="C30" t="s">
        <v>20</v>
      </c>
      <c r="D30" t="s">
        <v>21</v>
      </c>
      <c r="E30" t="s">
        <v>22</v>
      </c>
      <c r="F30" t="s">
        <v>22</v>
      </c>
      <c r="G30" t="s">
        <v>22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R30">
        <v>0</v>
      </c>
      <c r="S30" s="48">
        <v>0</v>
      </c>
    </row>
    <row r="31" spans="1:19" ht="15.75" thickBot="1" x14ac:dyDescent="0.3">
      <c r="A31" s="9" t="s">
        <v>87</v>
      </c>
      <c r="B31" s="9" t="s">
        <v>88</v>
      </c>
      <c r="C31" t="s">
        <v>20</v>
      </c>
      <c r="D31" t="s">
        <v>21</v>
      </c>
      <c r="E31" t="s">
        <v>22</v>
      </c>
      <c r="F31" t="s">
        <v>22</v>
      </c>
      <c r="G31" t="s">
        <v>22</v>
      </c>
      <c r="H31">
        <v>0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R31">
        <v>0</v>
      </c>
      <c r="S31" s="48">
        <v>0</v>
      </c>
    </row>
    <row r="32" spans="1:19" ht="15.75" thickBot="1" x14ac:dyDescent="0.3">
      <c r="A32" s="9" t="s">
        <v>89</v>
      </c>
      <c r="B32" s="9" t="s">
        <v>90</v>
      </c>
      <c r="C32" t="s">
        <v>20</v>
      </c>
      <c r="D32" t="s">
        <v>21</v>
      </c>
      <c r="E32" t="s">
        <v>22</v>
      </c>
      <c r="F32" t="s">
        <v>22</v>
      </c>
      <c r="G32" t="s">
        <v>22</v>
      </c>
      <c r="H32">
        <v>1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R32">
        <v>0</v>
      </c>
      <c r="S32" s="48">
        <v>384.16996063023186</v>
      </c>
    </row>
    <row r="33" spans="1:19" ht="15.75" thickBot="1" x14ac:dyDescent="0.3">
      <c r="A33" s="9" t="s">
        <v>91</v>
      </c>
      <c r="B33" s="9" t="s">
        <v>92</v>
      </c>
      <c r="C33" t="s">
        <v>20</v>
      </c>
      <c r="D33" t="s">
        <v>93</v>
      </c>
      <c r="E33" t="s">
        <v>22</v>
      </c>
      <c r="F33" t="s">
        <v>22</v>
      </c>
      <c r="G33" t="s">
        <v>22</v>
      </c>
      <c r="H33">
        <v>1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R33">
        <v>0</v>
      </c>
      <c r="S33" s="48">
        <v>240.83338659796348</v>
      </c>
    </row>
    <row r="34" spans="1:19" ht="15.75" thickBot="1" x14ac:dyDescent="0.3">
      <c r="A34" s="9" t="s">
        <v>94</v>
      </c>
      <c r="B34" s="9" t="s">
        <v>95</v>
      </c>
      <c r="C34" t="s">
        <v>20</v>
      </c>
      <c r="D34" t="s">
        <v>21</v>
      </c>
      <c r="E34" t="s">
        <v>22</v>
      </c>
      <c r="F34" t="s">
        <v>22</v>
      </c>
      <c r="G34" t="s">
        <v>22</v>
      </c>
      <c r="H34">
        <v>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R34">
        <v>0</v>
      </c>
      <c r="S34" s="48">
        <v>0</v>
      </c>
    </row>
    <row r="35" spans="1:19" ht="15.75" thickBot="1" x14ac:dyDescent="0.3">
      <c r="A35" s="9" t="s">
        <v>96</v>
      </c>
      <c r="B35" s="9" t="s">
        <v>97</v>
      </c>
      <c r="C35" t="s">
        <v>20</v>
      </c>
      <c r="D35" t="s">
        <v>43</v>
      </c>
      <c r="E35" t="s">
        <v>22</v>
      </c>
      <c r="F35" t="s">
        <v>22</v>
      </c>
      <c r="G35" t="s">
        <v>22</v>
      </c>
      <c r="H35">
        <v>0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R35">
        <v>0</v>
      </c>
      <c r="S35" s="48">
        <v>0</v>
      </c>
    </row>
    <row r="36" spans="1:19" ht="15.75" thickBot="1" x14ac:dyDescent="0.3">
      <c r="A36" s="9" t="s">
        <v>98</v>
      </c>
      <c r="B36" s="9" t="s">
        <v>99</v>
      </c>
      <c r="C36" t="s">
        <v>20</v>
      </c>
      <c r="D36" t="s">
        <v>46</v>
      </c>
      <c r="E36" t="s">
        <v>22</v>
      </c>
      <c r="F36" t="s">
        <v>22</v>
      </c>
      <c r="G36" t="s">
        <v>22</v>
      </c>
      <c r="H36">
        <v>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R36">
        <v>0</v>
      </c>
      <c r="S36" s="48">
        <v>0</v>
      </c>
    </row>
    <row r="37" spans="1:19" ht="15.75" thickBot="1" x14ac:dyDescent="0.3">
      <c r="A37" s="9" t="s">
        <v>100</v>
      </c>
      <c r="B37" s="9" t="s">
        <v>101</v>
      </c>
      <c r="C37" t="s">
        <v>102</v>
      </c>
      <c r="D37" t="s">
        <v>22</v>
      </c>
      <c r="E37" t="s">
        <v>22</v>
      </c>
      <c r="F37" t="s">
        <v>22</v>
      </c>
      <c r="G37" t="s">
        <v>22</v>
      </c>
      <c r="H37">
        <v>1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R37">
        <v>0</v>
      </c>
      <c r="S37" s="48">
        <v>7.849360051712992</v>
      </c>
    </row>
    <row r="38" spans="1:19" ht="15.75" thickBot="1" x14ac:dyDescent="0.3">
      <c r="A38" s="9" t="s">
        <v>103</v>
      </c>
      <c r="B38" s="9" t="s">
        <v>104</v>
      </c>
      <c r="C38" t="s">
        <v>102</v>
      </c>
      <c r="D38" t="s">
        <v>22</v>
      </c>
      <c r="E38" t="s">
        <v>22</v>
      </c>
      <c r="F38" t="s">
        <v>22</v>
      </c>
      <c r="G38" t="s">
        <v>22</v>
      </c>
      <c r="H38">
        <v>1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R38">
        <v>0</v>
      </c>
      <c r="S38" s="48">
        <v>0</v>
      </c>
    </row>
    <row r="39" spans="1:19" ht="15.75" thickBot="1" x14ac:dyDescent="0.3">
      <c r="A39" s="9" t="s">
        <v>105</v>
      </c>
      <c r="B39" s="9" t="s">
        <v>106</v>
      </c>
      <c r="C39" t="s">
        <v>102</v>
      </c>
      <c r="D39" t="s">
        <v>22</v>
      </c>
      <c r="E39" t="s">
        <v>22</v>
      </c>
      <c r="F39" t="s">
        <v>22</v>
      </c>
      <c r="G39" t="s">
        <v>22</v>
      </c>
      <c r="H39">
        <v>1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R39">
        <v>0</v>
      </c>
      <c r="S39" s="48">
        <v>8.44</v>
      </c>
    </row>
    <row r="40" spans="1:19" ht="15.75" thickBot="1" x14ac:dyDescent="0.3">
      <c r="A40" s="9" t="s">
        <v>107</v>
      </c>
      <c r="B40" s="9" t="s">
        <v>108</v>
      </c>
      <c r="C40" t="s">
        <v>102</v>
      </c>
      <c r="D40" t="s">
        <v>22</v>
      </c>
      <c r="E40" t="s">
        <v>22</v>
      </c>
      <c r="F40" t="s">
        <v>22</v>
      </c>
      <c r="G40" t="s">
        <v>22</v>
      </c>
      <c r="H40">
        <v>1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R40">
        <v>0</v>
      </c>
      <c r="S40" s="48">
        <v>7.34</v>
      </c>
    </row>
    <row r="41" spans="1:19" ht="15.75" thickBot="1" x14ac:dyDescent="0.3">
      <c r="A41" s="9" t="s">
        <v>109</v>
      </c>
      <c r="B41" s="9" t="s">
        <v>110</v>
      </c>
      <c r="C41" t="s">
        <v>102</v>
      </c>
      <c r="D41" t="s">
        <v>22</v>
      </c>
      <c r="E41" t="s">
        <v>22</v>
      </c>
      <c r="F41" t="s">
        <v>22</v>
      </c>
      <c r="G41" t="s">
        <v>22</v>
      </c>
      <c r="H41">
        <v>1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R41">
        <v>0</v>
      </c>
      <c r="S41" s="48">
        <v>7.6199999999999992</v>
      </c>
    </row>
    <row r="42" spans="1:19" ht="15.75" thickBot="1" x14ac:dyDescent="0.3">
      <c r="A42" s="9" t="s">
        <v>111</v>
      </c>
      <c r="B42" s="9" t="s">
        <v>112</v>
      </c>
      <c r="C42" t="s">
        <v>102</v>
      </c>
      <c r="D42" t="s">
        <v>22</v>
      </c>
      <c r="E42" t="s">
        <v>22</v>
      </c>
      <c r="F42" t="s">
        <v>22</v>
      </c>
      <c r="G42" t="s">
        <v>22</v>
      </c>
      <c r="H42">
        <v>1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R42">
        <v>0</v>
      </c>
      <c r="S42" s="48">
        <v>11.351521197007481</v>
      </c>
    </row>
    <row r="43" spans="1:19" ht="15.75" thickBot="1" x14ac:dyDescent="0.3">
      <c r="A43" s="9" t="s">
        <v>113</v>
      </c>
      <c r="B43" s="9" t="s">
        <v>114</v>
      </c>
      <c r="C43" t="s">
        <v>102</v>
      </c>
      <c r="D43" t="s">
        <v>22</v>
      </c>
      <c r="E43" t="s">
        <v>22</v>
      </c>
      <c r="F43" t="s">
        <v>22</v>
      </c>
      <c r="G43" t="s">
        <v>22</v>
      </c>
      <c r="H43">
        <v>1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R43">
        <v>0</v>
      </c>
      <c r="S43" s="48">
        <v>0</v>
      </c>
    </row>
    <row r="44" spans="1:19" ht="15.75" thickBot="1" x14ac:dyDescent="0.3">
      <c r="A44" s="9" t="s">
        <v>115</v>
      </c>
      <c r="B44" s="9" t="s">
        <v>116</v>
      </c>
      <c r="C44" t="s">
        <v>102</v>
      </c>
      <c r="D44" t="s">
        <v>22</v>
      </c>
      <c r="E44" t="s">
        <v>22</v>
      </c>
      <c r="F44" t="s">
        <v>22</v>
      </c>
      <c r="G44" t="s">
        <v>22</v>
      </c>
      <c r="H44">
        <v>1</v>
      </c>
      <c r="I44">
        <v>1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R44">
        <v>0</v>
      </c>
      <c r="S44" s="48">
        <v>8.000011293788134</v>
      </c>
    </row>
    <row r="45" spans="1:19" ht="15.75" thickBot="1" x14ac:dyDescent="0.3">
      <c r="A45" s="9" t="s">
        <v>117</v>
      </c>
      <c r="B45" s="9" t="s">
        <v>118</v>
      </c>
      <c r="C45" t="s">
        <v>102</v>
      </c>
      <c r="D45" t="s">
        <v>22</v>
      </c>
      <c r="E45" t="s">
        <v>22</v>
      </c>
      <c r="F45" t="s">
        <v>22</v>
      </c>
      <c r="G45" t="s">
        <v>22</v>
      </c>
      <c r="H45">
        <v>1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R45">
        <v>0</v>
      </c>
      <c r="S45" s="48">
        <v>2.8000222219631183</v>
      </c>
    </row>
    <row r="46" spans="1:19" ht="15.75" thickBot="1" x14ac:dyDescent="0.3">
      <c r="A46" s="9" t="s">
        <v>119</v>
      </c>
      <c r="B46" s="9" t="s">
        <v>120</v>
      </c>
      <c r="C46" t="s">
        <v>102</v>
      </c>
      <c r="D46" t="s">
        <v>22</v>
      </c>
      <c r="E46" t="s">
        <v>22</v>
      </c>
      <c r="F46" t="s">
        <v>22</v>
      </c>
      <c r="G46" t="s">
        <v>22</v>
      </c>
      <c r="H46">
        <v>1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R46">
        <v>0</v>
      </c>
      <c r="S46" s="48">
        <v>2.9500016557329287</v>
      </c>
    </row>
    <row r="47" spans="1:19" ht="15.75" thickBot="1" x14ac:dyDescent="0.3">
      <c r="A47" s="9" t="s">
        <v>121</v>
      </c>
      <c r="B47" s="9" t="s">
        <v>122</v>
      </c>
      <c r="C47" t="s">
        <v>102</v>
      </c>
      <c r="D47" t="s">
        <v>22</v>
      </c>
      <c r="E47" t="s">
        <v>22</v>
      </c>
      <c r="F47" t="s">
        <v>22</v>
      </c>
      <c r="G47" t="s">
        <v>22</v>
      </c>
      <c r="H47">
        <v>1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R47">
        <v>0</v>
      </c>
      <c r="S47" s="48">
        <v>0.37</v>
      </c>
    </row>
    <row r="48" spans="1:19" ht="15.75" thickBot="1" x14ac:dyDescent="0.3">
      <c r="A48" s="9" t="s">
        <v>123</v>
      </c>
      <c r="B48" s="9" t="s">
        <v>124</v>
      </c>
      <c r="C48" t="s">
        <v>102</v>
      </c>
      <c r="D48" t="s">
        <v>22</v>
      </c>
      <c r="E48" t="s">
        <v>22</v>
      </c>
      <c r="F48" t="s">
        <v>22</v>
      </c>
      <c r="G48" t="s">
        <v>22</v>
      </c>
      <c r="H48">
        <v>1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R48">
        <v>0</v>
      </c>
      <c r="S48" s="48">
        <v>0.42</v>
      </c>
    </row>
    <row r="49" spans="1:19" ht="15.75" thickBot="1" x14ac:dyDescent="0.3">
      <c r="A49" s="9" t="s">
        <v>125</v>
      </c>
      <c r="B49" s="9" t="s">
        <v>126</v>
      </c>
      <c r="C49" t="s">
        <v>102</v>
      </c>
      <c r="D49" t="s">
        <v>22</v>
      </c>
      <c r="E49" t="s">
        <v>22</v>
      </c>
      <c r="F49" t="s">
        <v>22</v>
      </c>
      <c r="G49" t="s">
        <v>22</v>
      </c>
      <c r="H49">
        <v>1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R49">
        <v>0</v>
      </c>
      <c r="S49" s="48">
        <v>0.32</v>
      </c>
    </row>
    <row r="50" spans="1:19" ht="15.75" thickBot="1" x14ac:dyDescent="0.3">
      <c r="A50" s="9" t="s">
        <v>127</v>
      </c>
      <c r="B50" s="9" t="s">
        <v>128</v>
      </c>
      <c r="C50" t="s">
        <v>102</v>
      </c>
      <c r="D50" t="s">
        <v>22</v>
      </c>
      <c r="E50" t="s">
        <v>22</v>
      </c>
      <c r="F50" t="s">
        <v>22</v>
      </c>
      <c r="G50" t="s">
        <v>22</v>
      </c>
      <c r="H50">
        <v>1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R50">
        <v>0</v>
      </c>
      <c r="S50" s="48">
        <v>0.362014987510408</v>
      </c>
    </row>
    <row r="51" spans="1:19" ht="15.75" thickBot="1" x14ac:dyDescent="0.3">
      <c r="A51" s="9" t="s">
        <v>129</v>
      </c>
      <c r="B51" s="9" t="s">
        <v>130</v>
      </c>
      <c r="C51" t="s">
        <v>102</v>
      </c>
      <c r="D51" t="s">
        <v>22</v>
      </c>
      <c r="E51" t="s">
        <v>22</v>
      </c>
      <c r="F51" t="s">
        <v>22</v>
      </c>
      <c r="G51" t="s">
        <v>22</v>
      </c>
      <c r="H51">
        <v>1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R51">
        <v>0</v>
      </c>
      <c r="S51" s="48">
        <v>0.31899024238954099</v>
      </c>
    </row>
    <row r="52" spans="1:19" ht="15.75" thickBot="1" x14ac:dyDescent="0.3">
      <c r="A52" s="9" t="s">
        <v>131</v>
      </c>
      <c r="B52" s="9" t="s">
        <v>132</v>
      </c>
      <c r="C52" t="s">
        <v>102</v>
      </c>
      <c r="D52" t="s">
        <v>22</v>
      </c>
      <c r="E52" t="s">
        <v>22</v>
      </c>
      <c r="F52" t="s">
        <v>22</v>
      </c>
      <c r="G52" t="s">
        <v>22</v>
      </c>
      <c r="H52">
        <v>1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R52">
        <v>0</v>
      </c>
      <c r="S52" s="48">
        <v>0.45</v>
      </c>
    </row>
    <row r="53" spans="1:19" ht="15.75" thickBot="1" x14ac:dyDescent="0.3">
      <c r="A53" s="9" t="s">
        <v>133</v>
      </c>
      <c r="B53" s="9" t="s">
        <v>134</v>
      </c>
      <c r="C53" t="s">
        <v>102</v>
      </c>
      <c r="D53" t="s">
        <v>22</v>
      </c>
      <c r="E53" t="s">
        <v>22</v>
      </c>
      <c r="F53" t="s">
        <v>22</v>
      </c>
      <c r="G53" t="s">
        <v>22</v>
      </c>
      <c r="H53">
        <v>1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R53">
        <v>0</v>
      </c>
      <c r="S53" s="48">
        <v>0.36094114883908202</v>
      </c>
    </row>
    <row r="54" spans="1:19" ht="15.75" thickBot="1" x14ac:dyDescent="0.3">
      <c r="A54" s="9" t="s">
        <v>135</v>
      </c>
      <c r="B54" s="9" t="s">
        <v>136</v>
      </c>
      <c r="C54" t="s">
        <v>102</v>
      </c>
      <c r="D54" t="s">
        <v>22</v>
      </c>
      <c r="E54" t="s">
        <v>22</v>
      </c>
      <c r="F54" t="s">
        <v>22</v>
      </c>
      <c r="G54" t="s">
        <v>22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R54">
        <v>0</v>
      </c>
      <c r="S54" s="48">
        <v>0.3526046614111541</v>
      </c>
    </row>
    <row r="55" spans="1:19" ht="15.75" thickBot="1" x14ac:dyDescent="0.3">
      <c r="A55" s="9" t="s">
        <v>137</v>
      </c>
      <c r="B55" s="9" t="s">
        <v>138</v>
      </c>
      <c r="C55" t="s">
        <v>102</v>
      </c>
      <c r="D55" t="s">
        <v>22</v>
      </c>
      <c r="E55" t="s">
        <v>22</v>
      </c>
      <c r="F55" t="s">
        <v>22</v>
      </c>
      <c r="G55" t="s">
        <v>22</v>
      </c>
      <c r="H55">
        <v>1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R55">
        <v>0</v>
      </c>
      <c r="S55" s="48">
        <v>10.180800627943485</v>
      </c>
    </row>
    <row r="56" spans="1:19" ht="15.75" thickBot="1" x14ac:dyDescent="0.3">
      <c r="A56" s="9" t="s">
        <v>139</v>
      </c>
      <c r="B56" s="9" t="s">
        <v>140</v>
      </c>
      <c r="C56" t="s">
        <v>102</v>
      </c>
      <c r="D56" t="s">
        <v>22</v>
      </c>
      <c r="E56" t="s">
        <v>22</v>
      </c>
      <c r="F56" t="s">
        <v>22</v>
      </c>
      <c r="G56" t="s">
        <v>22</v>
      </c>
      <c r="H56">
        <v>1</v>
      </c>
      <c r="I56">
        <v>1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R56">
        <v>0</v>
      </c>
      <c r="S56" s="48">
        <v>12.839962962962963</v>
      </c>
    </row>
    <row r="57" spans="1:19" ht="15.75" thickBot="1" x14ac:dyDescent="0.3">
      <c r="A57" s="9" t="s">
        <v>141</v>
      </c>
      <c r="B57" s="9" t="s">
        <v>142</v>
      </c>
      <c r="C57" t="s">
        <v>102</v>
      </c>
      <c r="D57" t="s">
        <v>22</v>
      </c>
      <c r="E57" t="s">
        <v>22</v>
      </c>
      <c r="F57" t="s">
        <v>22</v>
      </c>
      <c r="G57" t="s">
        <v>22</v>
      </c>
      <c r="H57">
        <v>1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R57">
        <v>0</v>
      </c>
      <c r="S57" s="48">
        <v>12.612364082777972</v>
      </c>
    </row>
    <row r="58" spans="1:19" ht="15.75" thickBot="1" x14ac:dyDescent="0.3">
      <c r="A58" s="9" t="s">
        <v>143</v>
      </c>
      <c r="B58" s="9" t="s">
        <v>144</v>
      </c>
      <c r="C58" t="s">
        <v>102</v>
      </c>
      <c r="D58" t="s">
        <v>22</v>
      </c>
      <c r="E58" t="s">
        <v>22</v>
      </c>
      <c r="F58" t="s">
        <v>22</v>
      </c>
      <c r="G58" t="s">
        <v>22</v>
      </c>
      <c r="H58" t="s">
        <v>145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R58">
        <v>0</v>
      </c>
      <c r="S58" s="48">
        <v>0</v>
      </c>
    </row>
    <row r="59" spans="1:19" ht="15.75" thickBot="1" x14ac:dyDescent="0.3">
      <c r="A59" s="9" t="s">
        <v>146</v>
      </c>
      <c r="B59" s="9" t="s">
        <v>147</v>
      </c>
      <c r="C59" t="s">
        <v>102</v>
      </c>
      <c r="D59" t="s">
        <v>22</v>
      </c>
      <c r="E59" t="s">
        <v>22</v>
      </c>
      <c r="F59" t="s">
        <v>22</v>
      </c>
      <c r="G59" t="s">
        <v>22</v>
      </c>
      <c r="H59">
        <v>1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R59">
        <v>0</v>
      </c>
      <c r="S59" s="48" t="s">
        <v>148</v>
      </c>
    </row>
    <row r="60" spans="1:19" ht="15.75" thickBot="1" x14ac:dyDescent="0.3">
      <c r="A60" s="9" t="s">
        <v>149</v>
      </c>
      <c r="B60" s="9" t="s">
        <v>150</v>
      </c>
      <c r="C60" t="s">
        <v>102</v>
      </c>
      <c r="D60" t="s">
        <v>22</v>
      </c>
      <c r="E60" t="s">
        <v>22</v>
      </c>
      <c r="F60" t="s">
        <v>22</v>
      </c>
      <c r="G60" t="s">
        <v>22</v>
      </c>
      <c r="H60">
        <v>1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R60">
        <v>0</v>
      </c>
      <c r="S60" s="48">
        <v>0</v>
      </c>
    </row>
    <row r="61" spans="1:19" ht="15.75" thickBot="1" x14ac:dyDescent="0.3">
      <c r="A61" s="9" t="s">
        <v>151</v>
      </c>
      <c r="B61" s="9" t="s">
        <v>152</v>
      </c>
      <c r="C61" t="s">
        <v>102</v>
      </c>
      <c r="D61" t="s">
        <v>22</v>
      </c>
      <c r="E61" t="s">
        <v>22</v>
      </c>
      <c r="F61" t="s">
        <v>22</v>
      </c>
      <c r="G61" t="s">
        <v>22</v>
      </c>
      <c r="H61">
        <v>1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R61">
        <v>0</v>
      </c>
      <c r="S61" s="48">
        <v>11.889992513102071</v>
      </c>
    </row>
    <row r="62" spans="1:19" ht="15.75" thickBot="1" x14ac:dyDescent="0.3">
      <c r="A62" s="9" t="s">
        <v>153</v>
      </c>
      <c r="B62" s="9" t="s">
        <v>154</v>
      </c>
      <c r="C62" t="s">
        <v>102</v>
      </c>
      <c r="D62" t="s">
        <v>22</v>
      </c>
      <c r="E62" t="s">
        <v>22</v>
      </c>
      <c r="F62" t="s">
        <v>22</v>
      </c>
      <c r="G62" t="s">
        <v>22</v>
      </c>
      <c r="H62">
        <v>1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R62">
        <v>0</v>
      </c>
      <c r="S62" s="48">
        <v>0</v>
      </c>
    </row>
    <row r="63" spans="1:19" ht="15.75" thickBot="1" x14ac:dyDescent="0.3">
      <c r="A63" s="9" t="s">
        <v>155</v>
      </c>
      <c r="B63" s="9" t="s">
        <v>156</v>
      </c>
      <c r="C63" t="s">
        <v>102</v>
      </c>
      <c r="D63" t="s">
        <v>22</v>
      </c>
      <c r="E63" t="s">
        <v>22</v>
      </c>
      <c r="F63" t="s">
        <v>22</v>
      </c>
      <c r="G63" t="s">
        <v>22</v>
      </c>
      <c r="H63">
        <v>1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R63">
        <v>0</v>
      </c>
      <c r="S63" s="48">
        <v>0</v>
      </c>
    </row>
    <row r="64" spans="1:19" ht="15.75" thickBot="1" x14ac:dyDescent="0.3">
      <c r="A64" s="9" t="s">
        <v>157</v>
      </c>
      <c r="B64" s="9" t="s">
        <v>158</v>
      </c>
      <c r="C64" t="s">
        <v>102</v>
      </c>
      <c r="D64" t="s">
        <v>22</v>
      </c>
      <c r="E64" t="s">
        <v>22</v>
      </c>
      <c r="F64" t="s">
        <v>22</v>
      </c>
      <c r="G64" t="s">
        <v>22</v>
      </c>
      <c r="H64">
        <v>1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R64">
        <v>0</v>
      </c>
      <c r="S64" s="48">
        <v>7.5</v>
      </c>
    </row>
    <row r="65" spans="1:19" ht="15.75" thickBot="1" x14ac:dyDescent="0.3">
      <c r="A65" s="9" t="s">
        <v>159</v>
      </c>
      <c r="B65" s="9" t="s">
        <v>160</v>
      </c>
      <c r="C65" t="s">
        <v>102</v>
      </c>
      <c r="D65" t="s">
        <v>22</v>
      </c>
      <c r="E65" t="s">
        <v>22</v>
      </c>
      <c r="F65" t="s">
        <v>22</v>
      </c>
      <c r="G65" t="s">
        <v>22</v>
      </c>
      <c r="H65">
        <v>1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R65">
        <v>0</v>
      </c>
      <c r="S65" s="48">
        <v>20.8</v>
      </c>
    </row>
    <row r="66" spans="1:19" ht="15.75" thickBot="1" x14ac:dyDescent="0.3">
      <c r="A66" s="9" t="s">
        <v>161</v>
      </c>
      <c r="B66" s="9" t="s">
        <v>162</v>
      </c>
      <c r="C66" t="s">
        <v>102</v>
      </c>
      <c r="D66" t="s">
        <v>22</v>
      </c>
      <c r="E66" t="s">
        <v>22</v>
      </c>
      <c r="F66" t="s">
        <v>22</v>
      </c>
      <c r="G66" t="s">
        <v>22</v>
      </c>
      <c r="H66">
        <v>1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R66">
        <v>0</v>
      </c>
      <c r="S66" s="48">
        <v>2.9698712218222232</v>
      </c>
    </row>
    <row r="67" spans="1:19" ht="15.75" thickBot="1" x14ac:dyDescent="0.3">
      <c r="A67" s="9" t="s">
        <v>163</v>
      </c>
      <c r="B67" s="9" t="s">
        <v>164</v>
      </c>
      <c r="C67" t="s">
        <v>165</v>
      </c>
      <c r="D67" t="s">
        <v>22</v>
      </c>
      <c r="E67" t="s">
        <v>22</v>
      </c>
      <c r="F67" t="s">
        <v>22</v>
      </c>
      <c r="G67" t="s">
        <v>22</v>
      </c>
      <c r="H67">
        <v>1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R67">
        <v>0</v>
      </c>
      <c r="S67" s="48">
        <v>0</v>
      </c>
    </row>
    <row r="68" spans="1:19" ht="15.75" thickBot="1" x14ac:dyDescent="0.3">
      <c r="A68" s="9" t="s">
        <v>166</v>
      </c>
      <c r="B68" s="9" t="s">
        <v>167</v>
      </c>
      <c r="C68" t="s">
        <v>165</v>
      </c>
      <c r="D68" t="s">
        <v>22</v>
      </c>
      <c r="E68" t="s">
        <v>22</v>
      </c>
      <c r="F68" t="s">
        <v>22</v>
      </c>
      <c r="G68" t="s">
        <v>22</v>
      </c>
      <c r="H68">
        <v>1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R68">
        <v>0</v>
      </c>
      <c r="S68" s="48">
        <v>0</v>
      </c>
    </row>
    <row r="69" spans="1:19" ht="15.75" thickBot="1" x14ac:dyDescent="0.3">
      <c r="A69" s="9" t="s">
        <v>168</v>
      </c>
      <c r="B69" s="9" t="s">
        <v>169</v>
      </c>
      <c r="C69" t="s">
        <v>170</v>
      </c>
      <c r="D69" t="s">
        <v>43</v>
      </c>
      <c r="E69" t="s">
        <v>22</v>
      </c>
      <c r="F69" t="s">
        <v>22</v>
      </c>
      <c r="G69" t="s">
        <v>22</v>
      </c>
      <c r="H69">
        <v>1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R69">
        <v>0</v>
      </c>
      <c r="S69" s="48">
        <v>25.810005453609755</v>
      </c>
    </row>
    <row r="70" spans="1:19" ht="15.75" thickBot="1" x14ac:dyDescent="0.3">
      <c r="A70" s="9" t="s">
        <v>171</v>
      </c>
      <c r="B70" s="9" t="s">
        <v>172</v>
      </c>
      <c r="C70" t="s">
        <v>170</v>
      </c>
      <c r="D70" t="s">
        <v>21</v>
      </c>
      <c r="E70" t="s">
        <v>22</v>
      </c>
      <c r="F70" t="s">
        <v>22</v>
      </c>
      <c r="G70" t="s">
        <v>22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R70">
        <v>0</v>
      </c>
      <c r="S70" s="48">
        <v>352.61973665171467</v>
      </c>
    </row>
    <row r="71" spans="1:19" ht="15.75" thickBot="1" x14ac:dyDescent="0.3">
      <c r="A71" s="9" t="s">
        <v>173</v>
      </c>
      <c r="B71" s="9" t="s">
        <v>174</v>
      </c>
      <c r="C71" t="s">
        <v>170</v>
      </c>
      <c r="D71" t="s">
        <v>51</v>
      </c>
      <c r="E71" t="s">
        <v>22</v>
      </c>
      <c r="F71" t="s">
        <v>22</v>
      </c>
      <c r="G71" t="s">
        <v>22</v>
      </c>
      <c r="H71">
        <v>1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R71">
        <v>0</v>
      </c>
      <c r="S71" s="48">
        <v>0</v>
      </c>
    </row>
    <row r="72" spans="1:19" ht="15.75" thickBot="1" x14ac:dyDescent="0.3">
      <c r="A72" s="9" t="s">
        <v>175</v>
      </c>
      <c r="B72" s="9" t="s">
        <v>176</v>
      </c>
      <c r="C72" t="s">
        <v>170</v>
      </c>
      <c r="D72" t="s">
        <v>51</v>
      </c>
      <c r="E72" t="s">
        <v>22</v>
      </c>
      <c r="F72" t="s">
        <v>22</v>
      </c>
      <c r="G72" t="s">
        <v>22</v>
      </c>
      <c r="H72">
        <v>1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R72">
        <v>0</v>
      </c>
      <c r="S72" s="48">
        <v>71.470045406636217</v>
      </c>
    </row>
    <row r="73" spans="1:19" ht="15.75" thickBot="1" x14ac:dyDescent="0.3">
      <c r="A73" s="9" t="s">
        <v>177</v>
      </c>
      <c r="B73" s="9" t="s">
        <v>178</v>
      </c>
      <c r="C73" t="s">
        <v>170</v>
      </c>
      <c r="D73" t="s">
        <v>43</v>
      </c>
      <c r="E73" t="s">
        <v>22</v>
      </c>
      <c r="F73" t="s">
        <v>22</v>
      </c>
      <c r="G73" t="s">
        <v>22</v>
      </c>
      <c r="H73">
        <v>1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R73">
        <v>0</v>
      </c>
      <c r="S73" s="48">
        <v>17.039995740121253</v>
      </c>
    </row>
    <row r="74" spans="1:19" ht="15.75" thickBot="1" x14ac:dyDescent="0.3">
      <c r="A74" s="9" t="s">
        <v>179</v>
      </c>
      <c r="B74" s="9" t="s">
        <v>180</v>
      </c>
      <c r="C74" t="s">
        <v>170</v>
      </c>
      <c r="D74" t="s">
        <v>21</v>
      </c>
      <c r="E74" t="s">
        <v>22</v>
      </c>
      <c r="F74" t="s">
        <v>22</v>
      </c>
      <c r="G74" t="s">
        <v>22</v>
      </c>
      <c r="H74">
        <v>1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R74">
        <v>0</v>
      </c>
      <c r="S74" s="48">
        <v>552.97917380070351</v>
      </c>
    </row>
    <row r="75" spans="1:19" ht="15.75" thickBot="1" x14ac:dyDescent="0.3">
      <c r="A75" s="9" t="s">
        <v>181</v>
      </c>
      <c r="B75" s="9" t="s">
        <v>182</v>
      </c>
      <c r="C75" t="s">
        <v>170</v>
      </c>
      <c r="D75" t="s">
        <v>46</v>
      </c>
      <c r="E75" t="s">
        <v>22</v>
      </c>
      <c r="F75" t="s">
        <v>22</v>
      </c>
      <c r="G75" t="s">
        <v>22</v>
      </c>
      <c r="H75">
        <v>1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R75">
        <v>0</v>
      </c>
      <c r="S75" s="48">
        <v>50</v>
      </c>
    </row>
    <row r="76" spans="1:19" ht="15.75" thickBot="1" x14ac:dyDescent="0.3">
      <c r="A76" s="9" t="s">
        <v>183</v>
      </c>
      <c r="B76" s="9" t="s">
        <v>184</v>
      </c>
      <c r="C76" t="s">
        <v>170</v>
      </c>
      <c r="D76" t="s">
        <v>43</v>
      </c>
      <c r="E76" t="s">
        <v>22</v>
      </c>
      <c r="F76" t="s">
        <v>22</v>
      </c>
      <c r="G76" t="s">
        <v>22</v>
      </c>
      <c r="H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R76">
        <v>0</v>
      </c>
      <c r="S76" s="48">
        <v>0</v>
      </c>
    </row>
    <row r="77" spans="1:19" ht="15.75" thickBot="1" x14ac:dyDescent="0.3">
      <c r="A77" s="9" t="s">
        <v>185</v>
      </c>
      <c r="B77" s="9" t="s">
        <v>186</v>
      </c>
      <c r="C77" t="s">
        <v>170</v>
      </c>
      <c r="D77" t="s">
        <v>187</v>
      </c>
      <c r="E77" t="s">
        <v>22</v>
      </c>
      <c r="F77" t="s">
        <v>22</v>
      </c>
      <c r="G77" t="s">
        <v>22</v>
      </c>
      <c r="H77">
        <v>1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R77">
        <v>0</v>
      </c>
      <c r="S77" s="48">
        <v>0</v>
      </c>
    </row>
    <row r="78" spans="1:19" ht="15.75" thickBot="1" x14ac:dyDescent="0.3">
      <c r="A78" s="9" t="s">
        <v>188</v>
      </c>
      <c r="B78" s="9" t="s">
        <v>189</v>
      </c>
      <c r="C78" t="s">
        <v>170</v>
      </c>
      <c r="D78" t="s">
        <v>21</v>
      </c>
      <c r="E78" t="s">
        <v>22</v>
      </c>
      <c r="F78" t="s">
        <v>22</v>
      </c>
      <c r="G78" t="s">
        <v>22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R78">
        <v>0</v>
      </c>
      <c r="S78" s="48">
        <v>0</v>
      </c>
    </row>
    <row r="79" spans="1:19" ht="15.75" thickBot="1" x14ac:dyDescent="0.3">
      <c r="A79" s="9" t="s">
        <v>190</v>
      </c>
      <c r="B79" s="9" t="s">
        <v>191</v>
      </c>
      <c r="C79" t="s">
        <v>170</v>
      </c>
      <c r="D79" t="s">
        <v>192</v>
      </c>
      <c r="E79" t="s">
        <v>22</v>
      </c>
      <c r="F79" t="s">
        <v>22</v>
      </c>
      <c r="G79" t="s">
        <v>22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R79">
        <v>0</v>
      </c>
      <c r="S79" s="48">
        <v>0</v>
      </c>
    </row>
    <row r="80" spans="1:19" ht="15.75" thickBot="1" x14ac:dyDescent="0.3">
      <c r="A80" s="9" t="s">
        <v>193</v>
      </c>
      <c r="B80" s="9" t="s">
        <v>194</v>
      </c>
      <c r="C80" t="s">
        <v>170</v>
      </c>
      <c r="D80" t="s">
        <v>82</v>
      </c>
      <c r="E80" t="s">
        <v>22</v>
      </c>
      <c r="F80" t="s">
        <v>22</v>
      </c>
      <c r="G80" t="s">
        <v>22</v>
      </c>
      <c r="H80">
        <v>1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R80">
        <v>0</v>
      </c>
      <c r="S80" s="48">
        <v>0</v>
      </c>
    </row>
    <row r="81" spans="1:19" ht="15.75" thickBot="1" x14ac:dyDescent="0.3">
      <c r="A81" s="9" t="s">
        <v>195</v>
      </c>
      <c r="B81" s="9" t="s">
        <v>196</v>
      </c>
      <c r="C81" t="s">
        <v>170</v>
      </c>
      <c r="D81" t="s">
        <v>22</v>
      </c>
      <c r="E81" t="s">
        <v>22</v>
      </c>
      <c r="F81" t="s">
        <v>22</v>
      </c>
      <c r="G81" t="s">
        <v>22</v>
      </c>
      <c r="H81">
        <v>1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R81">
        <v>0</v>
      </c>
      <c r="S81" s="48">
        <v>0</v>
      </c>
    </row>
    <row r="82" spans="1:19" ht="15.75" thickBot="1" x14ac:dyDescent="0.3">
      <c r="A82" s="9" t="s">
        <v>197</v>
      </c>
      <c r="B82" s="9" t="s">
        <v>198</v>
      </c>
      <c r="C82" t="s">
        <v>170</v>
      </c>
      <c r="D82" t="s">
        <v>51</v>
      </c>
      <c r="E82" t="s">
        <v>22</v>
      </c>
      <c r="F82" t="s">
        <v>22</v>
      </c>
      <c r="G82" t="s">
        <v>22</v>
      </c>
      <c r="H82">
        <v>1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R82">
        <v>0</v>
      </c>
      <c r="S82" s="48">
        <v>35.169991675785894</v>
      </c>
    </row>
    <row r="83" spans="1:19" ht="15.75" thickBot="1" x14ac:dyDescent="0.3">
      <c r="A83" s="9" t="s">
        <v>199</v>
      </c>
      <c r="B83" s="9" t="s">
        <v>200</v>
      </c>
      <c r="C83" t="s">
        <v>170</v>
      </c>
      <c r="D83" t="s">
        <v>21</v>
      </c>
      <c r="E83" t="s">
        <v>22</v>
      </c>
      <c r="F83" t="s">
        <v>22</v>
      </c>
      <c r="G83" t="s">
        <v>22</v>
      </c>
      <c r="H83">
        <v>1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R83">
        <v>0</v>
      </c>
      <c r="S83" s="48">
        <v>534.26932084309124</v>
      </c>
    </row>
    <row r="84" spans="1:19" ht="15.75" thickBot="1" x14ac:dyDescent="0.3">
      <c r="A84" s="9" t="s">
        <v>201</v>
      </c>
      <c r="B84" s="9" t="s">
        <v>202</v>
      </c>
      <c r="C84" t="s">
        <v>170</v>
      </c>
      <c r="D84" t="s">
        <v>21</v>
      </c>
      <c r="E84" t="s">
        <v>22</v>
      </c>
      <c r="F84" t="s">
        <v>22</v>
      </c>
      <c r="G84" t="s">
        <v>22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R84">
        <v>0</v>
      </c>
      <c r="S84" s="48">
        <v>526.59968017057565</v>
      </c>
    </row>
    <row r="85" spans="1:19" ht="15.75" thickBot="1" x14ac:dyDescent="0.3">
      <c r="A85" s="9" t="s">
        <v>203</v>
      </c>
      <c r="B85" s="9" t="s">
        <v>204</v>
      </c>
      <c r="C85" t="s">
        <v>170</v>
      </c>
      <c r="D85" t="s">
        <v>21</v>
      </c>
      <c r="E85" t="s">
        <v>22</v>
      </c>
      <c r="F85" t="s">
        <v>22</v>
      </c>
      <c r="G85" t="s">
        <v>22</v>
      </c>
      <c r="H85">
        <v>1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R85">
        <v>0</v>
      </c>
      <c r="S85" s="48">
        <v>0</v>
      </c>
    </row>
    <row r="86" spans="1:19" ht="15.75" thickBot="1" x14ac:dyDescent="0.3">
      <c r="A86" s="9" t="s">
        <v>205</v>
      </c>
      <c r="B86" s="9" t="s">
        <v>206</v>
      </c>
      <c r="C86" t="s">
        <v>170</v>
      </c>
      <c r="D86" t="s">
        <v>21</v>
      </c>
      <c r="E86" t="s">
        <v>22</v>
      </c>
      <c r="F86" t="s">
        <v>22</v>
      </c>
      <c r="G86" t="s">
        <v>22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R86">
        <v>0</v>
      </c>
      <c r="S86" s="48">
        <v>0</v>
      </c>
    </row>
    <row r="87" spans="1:19" ht="15.75" thickBot="1" x14ac:dyDescent="0.3">
      <c r="A87" s="9" t="s">
        <v>207</v>
      </c>
      <c r="B87" s="9" t="s">
        <v>208</v>
      </c>
      <c r="C87" t="s">
        <v>170</v>
      </c>
      <c r="D87" t="s">
        <v>21</v>
      </c>
      <c r="E87" t="s">
        <v>22</v>
      </c>
      <c r="F87" t="s">
        <v>22</v>
      </c>
      <c r="G87" t="s">
        <v>22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R87">
        <v>0</v>
      </c>
      <c r="S87" s="48">
        <v>0</v>
      </c>
    </row>
    <row r="88" spans="1:19" ht="15.75" thickBot="1" x14ac:dyDescent="0.3">
      <c r="A88" s="9" t="s">
        <v>209</v>
      </c>
      <c r="B88" s="9" t="s">
        <v>210</v>
      </c>
      <c r="C88" t="s">
        <v>211</v>
      </c>
      <c r="D88" t="s">
        <v>21</v>
      </c>
      <c r="E88" t="s">
        <v>212</v>
      </c>
      <c r="F88" t="s">
        <v>213</v>
      </c>
      <c r="G88" t="s">
        <v>210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R88">
        <v>0</v>
      </c>
      <c r="S88" s="48">
        <v>0</v>
      </c>
    </row>
    <row r="89" spans="1:19" ht="15.75" thickBot="1" x14ac:dyDescent="0.3">
      <c r="A89" s="9" t="s">
        <v>214</v>
      </c>
      <c r="B89" s="9" t="s">
        <v>215</v>
      </c>
      <c r="C89" t="s">
        <v>211</v>
      </c>
      <c r="D89" t="s">
        <v>62</v>
      </c>
      <c r="E89" t="s">
        <v>216</v>
      </c>
      <c r="F89" t="s">
        <v>217</v>
      </c>
      <c r="G89" t="s">
        <v>218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R89">
        <v>0</v>
      </c>
      <c r="S89" s="48">
        <v>51.770017762257467</v>
      </c>
    </row>
    <row r="90" spans="1:19" ht="15.75" thickBot="1" x14ac:dyDescent="0.3">
      <c r="A90" s="9" t="s">
        <v>219</v>
      </c>
      <c r="B90" s="9" t="s">
        <v>220</v>
      </c>
      <c r="C90" t="s">
        <v>211</v>
      </c>
      <c r="D90" t="s">
        <v>221</v>
      </c>
      <c r="E90" t="s">
        <v>222</v>
      </c>
      <c r="F90" t="s">
        <v>223</v>
      </c>
      <c r="G90" t="s">
        <v>224</v>
      </c>
      <c r="H90">
        <v>1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R90">
        <v>0</v>
      </c>
      <c r="S90" s="48">
        <v>0</v>
      </c>
    </row>
    <row r="91" spans="1:19" ht="15.75" thickBot="1" x14ac:dyDescent="0.3">
      <c r="A91" s="9" t="s">
        <v>225</v>
      </c>
      <c r="B91" s="9" t="s">
        <v>226</v>
      </c>
      <c r="C91" t="s">
        <v>227</v>
      </c>
      <c r="D91" t="s">
        <v>221</v>
      </c>
      <c r="E91" t="s">
        <v>222</v>
      </c>
      <c r="F91" t="s">
        <v>223</v>
      </c>
      <c r="G91" t="s">
        <v>224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R91">
        <v>0</v>
      </c>
      <c r="S91" s="48">
        <v>0</v>
      </c>
    </row>
    <row r="92" spans="1:19" ht="15.75" thickBot="1" x14ac:dyDescent="0.3">
      <c r="A92" s="9" t="s">
        <v>228</v>
      </c>
      <c r="B92" s="9" t="s">
        <v>229</v>
      </c>
      <c r="C92" t="s">
        <v>227</v>
      </c>
      <c r="D92" t="s">
        <v>221</v>
      </c>
      <c r="E92" t="s">
        <v>222</v>
      </c>
      <c r="F92" t="s">
        <v>223</v>
      </c>
      <c r="G92" t="s">
        <v>224</v>
      </c>
      <c r="H92">
        <v>1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R92">
        <v>0</v>
      </c>
      <c r="S92" s="48">
        <v>0</v>
      </c>
    </row>
    <row r="93" spans="1:19" ht="15.75" thickBot="1" x14ac:dyDescent="0.3">
      <c r="A93" s="9" t="s">
        <v>230</v>
      </c>
      <c r="B93" s="9" t="s">
        <v>231</v>
      </c>
      <c r="C93" t="s">
        <v>227</v>
      </c>
      <c r="D93" t="s">
        <v>43</v>
      </c>
      <c r="E93" t="s">
        <v>232</v>
      </c>
      <c r="F93" t="s">
        <v>233</v>
      </c>
      <c r="G93" t="s">
        <v>234</v>
      </c>
      <c r="H93">
        <v>1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R93">
        <v>0</v>
      </c>
      <c r="S93" s="48">
        <v>0</v>
      </c>
    </row>
    <row r="94" spans="1:19" ht="15.75" thickBot="1" x14ac:dyDescent="0.3">
      <c r="A94" s="9" t="s">
        <v>235</v>
      </c>
      <c r="B94" s="9" t="s">
        <v>236</v>
      </c>
      <c r="C94" t="s">
        <v>211</v>
      </c>
      <c r="D94" t="s">
        <v>38</v>
      </c>
      <c r="E94" t="s">
        <v>237</v>
      </c>
      <c r="F94" t="s">
        <v>238</v>
      </c>
      <c r="G94" t="s">
        <v>236</v>
      </c>
      <c r="H94">
        <v>1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R94">
        <v>0</v>
      </c>
      <c r="S94" s="48">
        <v>219.43977299351781</v>
      </c>
    </row>
    <row r="95" spans="1:19" ht="15.75" thickBot="1" x14ac:dyDescent="0.3">
      <c r="A95" s="9" t="s">
        <v>239</v>
      </c>
      <c r="B95" s="9" t="s">
        <v>240</v>
      </c>
      <c r="C95" t="s">
        <v>227</v>
      </c>
      <c r="D95" t="s">
        <v>38</v>
      </c>
      <c r="E95" t="s">
        <v>237</v>
      </c>
      <c r="F95" t="s">
        <v>238</v>
      </c>
      <c r="G95" t="s">
        <v>236</v>
      </c>
      <c r="H95">
        <v>1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R95">
        <v>0</v>
      </c>
      <c r="S95" s="48">
        <v>273.74</v>
      </c>
    </row>
    <row r="96" spans="1:19" ht="15.75" thickBot="1" x14ac:dyDescent="0.3">
      <c r="A96" s="9" t="s">
        <v>241</v>
      </c>
      <c r="B96" s="9" t="s">
        <v>242</v>
      </c>
      <c r="C96" t="s">
        <v>227</v>
      </c>
      <c r="D96" t="s">
        <v>38</v>
      </c>
      <c r="E96" t="s">
        <v>237</v>
      </c>
      <c r="F96" t="s">
        <v>238</v>
      </c>
      <c r="G96" t="s">
        <v>236</v>
      </c>
      <c r="H96">
        <v>1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R96">
        <v>0</v>
      </c>
      <c r="S96" s="48">
        <v>0</v>
      </c>
    </row>
    <row r="97" spans="1:19" ht="15.75" thickBot="1" x14ac:dyDescent="0.3">
      <c r="A97" s="9" t="s">
        <v>243</v>
      </c>
      <c r="B97" s="9" t="s">
        <v>244</v>
      </c>
      <c r="C97" t="s">
        <v>227</v>
      </c>
      <c r="D97" t="s">
        <v>38</v>
      </c>
      <c r="E97" t="s">
        <v>237</v>
      </c>
      <c r="F97" t="s">
        <v>238</v>
      </c>
      <c r="G97" t="s">
        <v>236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R97">
        <v>0</v>
      </c>
      <c r="S97" s="48">
        <v>0</v>
      </c>
    </row>
    <row r="98" spans="1:19" ht="15.75" thickBot="1" x14ac:dyDescent="0.3">
      <c r="A98" s="9" t="s">
        <v>245</v>
      </c>
      <c r="B98" s="9" t="s">
        <v>246</v>
      </c>
      <c r="C98" t="s">
        <v>211</v>
      </c>
      <c r="D98" t="s">
        <v>62</v>
      </c>
      <c r="E98" t="s">
        <v>216</v>
      </c>
      <c r="F98" t="s">
        <v>247</v>
      </c>
      <c r="G98" t="s">
        <v>248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R98">
        <v>0</v>
      </c>
      <c r="S98" s="48">
        <v>39.85000917936479</v>
      </c>
    </row>
    <row r="99" spans="1:19" ht="15.75" thickBot="1" x14ac:dyDescent="0.3">
      <c r="A99" s="9" t="s">
        <v>249</v>
      </c>
      <c r="B99" s="9" t="s">
        <v>250</v>
      </c>
      <c r="C99" t="s">
        <v>211</v>
      </c>
      <c r="D99" t="s">
        <v>46</v>
      </c>
      <c r="E99" t="s">
        <v>251</v>
      </c>
      <c r="F99" t="s">
        <v>252</v>
      </c>
      <c r="G99" t="s">
        <v>253</v>
      </c>
      <c r="H99">
        <v>1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R99">
        <v>0</v>
      </c>
      <c r="S99" s="48">
        <v>57.680008805077598</v>
      </c>
    </row>
    <row r="100" spans="1:19" ht="15.75" thickBot="1" x14ac:dyDescent="0.3">
      <c r="A100" s="9" t="s">
        <v>254</v>
      </c>
      <c r="B100" s="9" t="s">
        <v>255</v>
      </c>
      <c r="C100" t="s">
        <v>227</v>
      </c>
      <c r="D100" t="s">
        <v>46</v>
      </c>
      <c r="E100" t="s">
        <v>251</v>
      </c>
      <c r="F100" t="s">
        <v>252</v>
      </c>
      <c r="G100" t="s">
        <v>253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R100">
        <v>0</v>
      </c>
      <c r="S100" s="48">
        <v>105.17003205128205</v>
      </c>
    </row>
    <row r="101" spans="1:19" ht="15.75" thickBot="1" x14ac:dyDescent="0.3">
      <c r="A101" s="9" t="s">
        <v>256</v>
      </c>
      <c r="B101" s="9" t="s">
        <v>257</v>
      </c>
      <c r="C101" t="s">
        <v>227</v>
      </c>
      <c r="D101" t="s">
        <v>46</v>
      </c>
      <c r="E101" t="s">
        <v>251</v>
      </c>
      <c r="F101" t="s">
        <v>252</v>
      </c>
      <c r="G101" t="s">
        <v>253</v>
      </c>
      <c r="H101">
        <v>1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R101">
        <v>0</v>
      </c>
      <c r="S101" s="48">
        <v>94.440000000000012</v>
      </c>
    </row>
    <row r="102" spans="1:19" ht="15.75" thickBot="1" x14ac:dyDescent="0.3">
      <c r="A102" s="9" t="s">
        <v>258</v>
      </c>
      <c r="B102" s="9" t="s">
        <v>182</v>
      </c>
      <c r="C102" t="s">
        <v>211</v>
      </c>
      <c r="D102" t="s">
        <v>46</v>
      </c>
      <c r="E102" t="s">
        <v>251</v>
      </c>
      <c r="F102" t="s">
        <v>252</v>
      </c>
      <c r="G102" t="s">
        <v>182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R102">
        <v>0</v>
      </c>
      <c r="S102" s="48">
        <v>45.570041239856323</v>
      </c>
    </row>
    <row r="103" spans="1:19" ht="15.75" thickBot="1" x14ac:dyDescent="0.3">
      <c r="A103" s="9" t="s">
        <v>259</v>
      </c>
      <c r="B103" s="9" t="s">
        <v>260</v>
      </c>
      <c r="C103" t="s">
        <v>227</v>
      </c>
      <c r="D103" t="s">
        <v>46</v>
      </c>
      <c r="E103" t="s">
        <v>251</v>
      </c>
      <c r="F103" t="s">
        <v>252</v>
      </c>
      <c r="G103" t="s">
        <v>182</v>
      </c>
      <c r="H103">
        <v>1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R103">
        <v>0</v>
      </c>
      <c r="S103" s="48">
        <v>110.75</v>
      </c>
    </row>
    <row r="104" spans="1:19" ht="15.75" thickBot="1" x14ac:dyDescent="0.3">
      <c r="A104" s="9" t="s">
        <v>261</v>
      </c>
      <c r="B104" s="9" t="s">
        <v>262</v>
      </c>
      <c r="C104" t="s">
        <v>227</v>
      </c>
      <c r="D104" t="s">
        <v>46</v>
      </c>
      <c r="E104" t="s">
        <v>251</v>
      </c>
      <c r="F104" t="s">
        <v>252</v>
      </c>
      <c r="G104" t="s">
        <v>182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R104">
        <v>0</v>
      </c>
      <c r="S104" s="48">
        <v>97.78</v>
      </c>
    </row>
    <row r="105" spans="1:19" ht="15.75" thickBot="1" x14ac:dyDescent="0.3">
      <c r="A105" s="9" t="s">
        <v>263</v>
      </c>
      <c r="B105" s="9" t="s">
        <v>264</v>
      </c>
      <c r="C105" t="s">
        <v>227</v>
      </c>
      <c r="D105" t="s">
        <v>46</v>
      </c>
      <c r="E105" t="s">
        <v>251</v>
      </c>
      <c r="F105" t="s">
        <v>252</v>
      </c>
      <c r="G105" t="s">
        <v>182</v>
      </c>
      <c r="H105">
        <v>1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R105">
        <v>0</v>
      </c>
      <c r="S105" s="48">
        <v>0</v>
      </c>
    </row>
    <row r="106" spans="1:19" ht="15.75" thickBot="1" x14ac:dyDescent="0.3">
      <c r="A106" s="9" t="s">
        <v>265</v>
      </c>
      <c r="B106" s="9" t="s">
        <v>266</v>
      </c>
      <c r="C106" t="s">
        <v>211</v>
      </c>
      <c r="D106" t="s">
        <v>46</v>
      </c>
      <c r="E106" t="s">
        <v>251</v>
      </c>
      <c r="F106" t="s">
        <v>252</v>
      </c>
      <c r="G106" t="s">
        <v>266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R106">
        <v>0</v>
      </c>
      <c r="S106" s="48">
        <v>37.449992791753765</v>
      </c>
    </row>
    <row r="107" spans="1:19" ht="15.75" thickBot="1" x14ac:dyDescent="0.3">
      <c r="A107" s="9" t="s">
        <v>267</v>
      </c>
      <c r="B107" s="9" t="s">
        <v>268</v>
      </c>
      <c r="C107" t="s">
        <v>227</v>
      </c>
      <c r="D107" t="s">
        <v>46</v>
      </c>
      <c r="E107" t="s">
        <v>251</v>
      </c>
      <c r="F107" t="s">
        <v>252</v>
      </c>
      <c r="G107" t="s">
        <v>266</v>
      </c>
      <c r="H107">
        <v>1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R107">
        <v>0</v>
      </c>
      <c r="S107" s="48">
        <v>87.47</v>
      </c>
    </row>
    <row r="108" spans="1:19" ht="15.75" thickBot="1" x14ac:dyDescent="0.3">
      <c r="A108" s="9" t="s">
        <v>269</v>
      </c>
      <c r="B108" s="9" t="s">
        <v>270</v>
      </c>
      <c r="C108" t="s">
        <v>227</v>
      </c>
      <c r="D108" t="s">
        <v>46</v>
      </c>
      <c r="E108" t="s">
        <v>251</v>
      </c>
      <c r="F108" t="s">
        <v>252</v>
      </c>
      <c r="G108" t="s">
        <v>266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R108">
        <v>0</v>
      </c>
      <c r="S108" s="48">
        <v>74.06</v>
      </c>
    </row>
    <row r="109" spans="1:19" ht="15.75" thickBot="1" x14ac:dyDescent="0.3">
      <c r="A109" s="9" t="s">
        <v>271</v>
      </c>
      <c r="B109" s="9" t="s">
        <v>272</v>
      </c>
      <c r="C109" t="s">
        <v>227</v>
      </c>
      <c r="D109" t="s">
        <v>46</v>
      </c>
      <c r="E109" t="s">
        <v>251</v>
      </c>
      <c r="F109" t="s">
        <v>252</v>
      </c>
      <c r="G109" t="s">
        <v>266</v>
      </c>
      <c r="H109">
        <v>1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R109">
        <v>0</v>
      </c>
      <c r="S109" s="48">
        <v>0</v>
      </c>
    </row>
    <row r="110" spans="1:19" ht="15.75" thickBot="1" x14ac:dyDescent="0.3">
      <c r="A110" s="9" t="s">
        <v>273</v>
      </c>
      <c r="B110" s="9" t="s">
        <v>274</v>
      </c>
      <c r="C110" t="s">
        <v>211</v>
      </c>
      <c r="D110" t="s">
        <v>62</v>
      </c>
      <c r="E110" t="s">
        <v>216</v>
      </c>
      <c r="F110" t="s">
        <v>217</v>
      </c>
      <c r="G110" t="s">
        <v>275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R110">
        <v>0</v>
      </c>
      <c r="S110" s="48">
        <v>62.98001462569232</v>
      </c>
    </row>
    <row r="111" spans="1:19" ht="15.75" thickBot="1" x14ac:dyDescent="0.3">
      <c r="A111" s="9" t="s">
        <v>276</v>
      </c>
      <c r="B111" s="9" t="s">
        <v>277</v>
      </c>
      <c r="C111" t="s">
        <v>227</v>
      </c>
      <c r="D111" t="s">
        <v>62</v>
      </c>
      <c r="E111" t="s">
        <v>216</v>
      </c>
      <c r="F111" t="s">
        <v>217</v>
      </c>
      <c r="G111" t="s">
        <v>275</v>
      </c>
      <c r="H111">
        <v>1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R111">
        <v>0</v>
      </c>
      <c r="S111" s="48">
        <v>124.63854166666667</v>
      </c>
    </row>
    <row r="112" spans="1:19" ht="15.75" thickBot="1" x14ac:dyDescent="0.3">
      <c r="A112" s="9" t="s">
        <v>278</v>
      </c>
      <c r="B112" s="9" t="s">
        <v>279</v>
      </c>
      <c r="C112" t="s">
        <v>227</v>
      </c>
      <c r="D112" t="s">
        <v>62</v>
      </c>
      <c r="E112" t="s">
        <v>216</v>
      </c>
      <c r="F112" t="s">
        <v>217</v>
      </c>
      <c r="G112" t="s">
        <v>275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R112">
        <v>0</v>
      </c>
      <c r="S112" s="48">
        <v>100.75</v>
      </c>
    </row>
    <row r="113" spans="1:19" ht="15.75" thickBot="1" x14ac:dyDescent="0.3">
      <c r="A113" s="9" t="s">
        <v>280</v>
      </c>
      <c r="B113" s="9" t="s">
        <v>281</v>
      </c>
      <c r="C113" t="s">
        <v>227</v>
      </c>
      <c r="D113" t="s">
        <v>62</v>
      </c>
      <c r="E113" t="s">
        <v>216</v>
      </c>
      <c r="F113" t="s">
        <v>217</v>
      </c>
      <c r="G113" t="s">
        <v>275</v>
      </c>
      <c r="H113">
        <v>1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R113">
        <v>0</v>
      </c>
      <c r="S113" s="48">
        <v>0</v>
      </c>
    </row>
    <row r="114" spans="1:19" ht="15.75" thickBot="1" x14ac:dyDescent="0.3">
      <c r="A114" s="9" t="s">
        <v>282</v>
      </c>
      <c r="B114" s="9" t="s">
        <v>283</v>
      </c>
      <c r="C114" t="s">
        <v>227</v>
      </c>
      <c r="D114" t="s">
        <v>46</v>
      </c>
      <c r="E114" t="s">
        <v>251</v>
      </c>
      <c r="F114" t="s">
        <v>22</v>
      </c>
      <c r="G114" t="s">
        <v>284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R114">
        <v>0</v>
      </c>
      <c r="S114" s="48">
        <v>0</v>
      </c>
    </row>
    <row r="115" spans="1:19" ht="15.75" thickBot="1" x14ac:dyDescent="0.3">
      <c r="A115" s="9" t="s">
        <v>285</v>
      </c>
      <c r="B115" s="9" t="s">
        <v>286</v>
      </c>
      <c r="C115" t="s">
        <v>211</v>
      </c>
      <c r="D115" t="s">
        <v>62</v>
      </c>
      <c r="E115" t="s">
        <v>216</v>
      </c>
      <c r="F115" t="s">
        <v>287</v>
      </c>
      <c r="G115" t="s">
        <v>288</v>
      </c>
      <c r="H115">
        <v>1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R115">
        <v>0</v>
      </c>
      <c r="S115" s="48">
        <v>53.650000488553196</v>
      </c>
    </row>
    <row r="116" spans="1:19" ht="15.75" thickBot="1" x14ac:dyDescent="0.3">
      <c r="A116" s="9" t="s">
        <v>289</v>
      </c>
      <c r="B116" s="9" t="s">
        <v>290</v>
      </c>
      <c r="C116" t="s">
        <v>211</v>
      </c>
      <c r="D116" t="s">
        <v>62</v>
      </c>
      <c r="E116" t="s">
        <v>216</v>
      </c>
      <c r="F116" t="s">
        <v>287</v>
      </c>
      <c r="G116" t="s">
        <v>291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R116">
        <v>0</v>
      </c>
      <c r="S116" s="48">
        <v>37.419923736892279</v>
      </c>
    </row>
    <row r="117" spans="1:19" ht="15.75" thickBot="1" x14ac:dyDescent="0.3">
      <c r="A117" s="9" t="s">
        <v>292</v>
      </c>
      <c r="B117" s="9" t="s">
        <v>293</v>
      </c>
      <c r="C117" t="s">
        <v>211</v>
      </c>
      <c r="D117" t="s">
        <v>43</v>
      </c>
      <c r="E117" t="s">
        <v>232</v>
      </c>
      <c r="F117" t="s">
        <v>233</v>
      </c>
      <c r="G117" t="s">
        <v>294</v>
      </c>
      <c r="H117">
        <v>1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R117">
        <v>0</v>
      </c>
      <c r="S117" s="48">
        <v>85.639766572969279</v>
      </c>
    </row>
    <row r="118" spans="1:19" ht="15.75" thickBot="1" x14ac:dyDescent="0.3">
      <c r="A118" s="9" t="s">
        <v>295</v>
      </c>
      <c r="B118" s="9" t="s">
        <v>296</v>
      </c>
      <c r="C118" t="s">
        <v>227</v>
      </c>
      <c r="D118" t="s">
        <v>43</v>
      </c>
      <c r="E118" t="s">
        <v>232</v>
      </c>
      <c r="F118" t="s">
        <v>233</v>
      </c>
      <c r="G118" t="s">
        <v>294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R118">
        <v>0</v>
      </c>
      <c r="S118" s="48">
        <v>379.95580110497241</v>
      </c>
    </row>
    <row r="119" spans="1:19" ht="15.75" thickBot="1" x14ac:dyDescent="0.3">
      <c r="A119" s="9" t="s">
        <v>297</v>
      </c>
      <c r="B119" s="9" t="s">
        <v>298</v>
      </c>
      <c r="C119" t="s">
        <v>227</v>
      </c>
      <c r="D119" t="s">
        <v>43</v>
      </c>
      <c r="E119" t="s">
        <v>232</v>
      </c>
      <c r="F119" t="s">
        <v>233</v>
      </c>
      <c r="G119" t="s">
        <v>294</v>
      </c>
      <c r="H119">
        <v>1</v>
      </c>
      <c r="I119">
        <v>1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R119">
        <v>0</v>
      </c>
      <c r="S119" s="48">
        <v>135.42999999999998</v>
      </c>
    </row>
    <row r="120" spans="1:19" ht="15.75" thickBot="1" x14ac:dyDescent="0.3">
      <c r="A120" s="9" t="s">
        <v>299</v>
      </c>
      <c r="B120" s="9" t="s">
        <v>300</v>
      </c>
      <c r="C120" t="s">
        <v>211</v>
      </c>
      <c r="D120" t="s">
        <v>38</v>
      </c>
      <c r="E120" t="s">
        <v>237</v>
      </c>
      <c r="F120" t="s">
        <v>238</v>
      </c>
      <c r="G120" t="s">
        <v>300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R120">
        <v>0</v>
      </c>
      <c r="S120" s="48">
        <v>446.00007340886293</v>
      </c>
    </row>
    <row r="121" spans="1:19" ht="15.75" thickBot="1" x14ac:dyDescent="0.3">
      <c r="A121" s="9" t="s">
        <v>301</v>
      </c>
      <c r="B121" s="9" t="s">
        <v>302</v>
      </c>
      <c r="C121" t="s">
        <v>227</v>
      </c>
      <c r="D121" t="s">
        <v>38</v>
      </c>
      <c r="E121" t="s">
        <v>237</v>
      </c>
      <c r="F121" t="s">
        <v>238</v>
      </c>
      <c r="G121" t="s">
        <v>300</v>
      </c>
      <c r="H121">
        <v>1</v>
      </c>
      <c r="I121">
        <v>1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R121">
        <v>0</v>
      </c>
      <c r="S121" s="48">
        <v>0</v>
      </c>
    </row>
    <row r="122" spans="1:19" ht="15.75" thickBot="1" x14ac:dyDescent="0.3">
      <c r="A122" s="9" t="s">
        <v>303</v>
      </c>
      <c r="B122" s="9" t="s">
        <v>304</v>
      </c>
      <c r="C122" t="s">
        <v>227</v>
      </c>
      <c r="D122" t="s">
        <v>38</v>
      </c>
      <c r="E122" t="s">
        <v>237</v>
      </c>
      <c r="F122" t="s">
        <v>238</v>
      </c>
      <c r="G122" t="s">
        <v>300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R122">
        <v>0</v>
      </c>
      <c r="S122" s="48">
        <v>500.30013888888891</v>
      </c>
    </row>
    <row r="123" spans="1:19" ht="15.75" thickBot="1" x14ac:dyDescent="0.3">
      <c r="A123" s="9" t="s">
        <v>305</v>
      </c>
      <c r="B123" s="9" t="s">
        <v>306</v>
      </c>
      <c r="C123" t="s">
        <v>227</v>
      </c>
      <c r="D123" t="s">
        <v>38</v>
      </c>
      <c r="E123" t="s">
        <v>237</v>
      </c>
      <c r="F123" t="s">
        <v>238</v>
      </c>
      <c r="G123" t="s">
        <v>300</v>
      </c>
      <c r="H123">
        <v>1</v>
      </c>
      <c r="I123">
        <v>1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R123">
        <v>0</v>
      </c>
      <c r="S123" s="48">
        <v>483.91</v>
      </c>
    </row>
    <row r="124" spans="1:19" ht="15.75" thickBot="1" x14ac:dyDescent="0.3">
      <c r="A124" s="9" t="s">
        <v>307</v>
      </c>
      <c r="B124" s="9" t="s">
        <v>308</v>
      </c>
      <c r="C124" t="s">
        <v>211</v>
      </c>
      <c r="D124" t="s">
        <v>309</v>
      </c>
      <c r="E124" t="s">
        <v>310</v>
      </c>
      <c r="F124" t="s">
        <v>311</v>
      </c>
      <c r="G124" t="s">
        <v>308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R124">
        <v>0</v>
      </c>
      <c r="S124" s="48">
        <v>0</v>
      </c>
    </row>
    <row r="125" spans="1:19" ht="15.75" thickBot="1" x14ac:dyDescent="0.3">
      <c r="A125" s="9" t="s">
        <v>312</v>
      </c>
      <c r="B125" s="9" t="s">
        <v>313</v>
      </c>
      <c r="C125" t="s">
        <v>227</v>
      </c>
      <c r="D125" t="s">
        <v>309</v>
      </c>
      <c r="E125" t="s">
        <v>310</v>
      </c>
      <c r="F125" t="s">
        <v>311</v>
      </c>
      <c r="G125" t="s">
        <v>308</v>
      </c>
      <c r="H125">
        <v>1</v>
      </c>
      <c r="I125">
        <v>1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R125">
        <v>0</v>
      </c>
      <c r="S125" s="48">
        <v>354.02</v>
      </c>
    </row>
    <row r="126" spans="1:19" ht="15.75" thickBot="1" x14ac:dyDescent="0.3">
      <c r="A126" s="9" t="s">
        <v>314</v>
      </c>
      <c r="B126" s="9" t="s">
        <v>315</v>
      </c>
      <c r="C126" t="s">
        <v>211</v>
      </c>
      <c r="D126" t="s">
        <v>187</v>
      </c>
      <c r="E126" t="s">
        <v>316</v>
      </c>
      <c r="F126" t="s">
        <v>317</v>
      </c>
      <c r="G126" t="s">
        <v>315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R126">
        <v>0</v>
      </c>
      <c r="S126" s="48">
        <v>0</v>
      </c>
    </row>
    <row r="127" spans="1:19" ht="15.75" thickBot="1" x14ac:dyDescent="0.3">
      <c r="A127" s="9" t="s">
        <v>318</v>
      </c>
      <c r="B127" s="9" t="s">
        <v>319</v>
      </c>
      <c r="C127" t="s">
        <v>227</v>
      </c>
      <c r="D127" t="s">
        <v>309</v>
      </c>
      <c r="E127" t="s">
        <v>310</v>
      </c>
      <c r="F127" t="s">
        <v>311</v>
      </c>
      <c r="G127" t="s">
        <v>308</v>
      </c>
      <c r="H127">
        <v>1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R127">
        <v>0</v>
      </c>
      <c r="S127" s="48">
        <v>0</v>
      </c>
    </row>
    <row r="128" spans="1:19" ht="15.75" thickBot="1" x14ac:dyDescent="0.3">
      <c r="A128" s="9" t="s">
        <v>320</v>
      </c>
      <c r="B128" s="9" t="s">
        <v>321</v>
      </c>
      <c r="C128" t="s">
        <v>211</v>
      </c>
      <c r="D128" t="s">
        <v>309</v>
      </c>
      <c r="E128" t="s">
        <v>310</v>
      </c>
      <c r="F128" t="s">
        <v>311</v>
      </c>
      <c r="G128" t="s">
        <v>321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R128">
        <v>0</v>
      </c>
      <c r="S128" s="48">
        <v>0</v>
      </c>
    </row>
    <row r="129" spans="1:19" ht="15.75" thickBot="1" x14ac:dyDescent="0.3">
      <c r="A129" s="9" t="s">
        <v>322</v>
      </c>
      <c r="B129" s="9" t="s">
        <v>323</v>
      </c>
      <c r="C129" t="s">
        <v>227</v>
      </c>
      <c r="D129" t="s">
        <v>309</v>
      </c>
      <c r="E129" t="s">
        <v>310</v>
      </c>
      <c r="F129" t="s">
        <v>311</v>
      </c>
      <c r="G129" t="s">
        <v>321</v>
      </c>
      <c r="H129">
        <v>1</v>
      </c>
      <c r="I129">
        <v>1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R129">
        <v>0</v>
      </c>
      <c r="S129" s="48" t="s">
        <v>148</v>
      </c>
    </row>
    <row r="130" spans="1:19" ht="15.75" thickBot="1" x14ac:dyDescent="0.3">
      <c r="A130" s="9" t="s">
        <v>324</v>
      </c>
      <c r="B130" s="9" t="s">
        <v>325</v>
      </c>
      <c r="C130" t="s">
        <v>227</v>
      </c>
      <c r="D130" t="s">
        <v>309</v>
      </c>
      <c r="E130" t="s">
        <v>310</v>
      </c>
      <c r="F130" t="s">
        <v>311</v>
      </c>
      <c r="G130" t="s">
        <v>308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R130">
        <v>0</v>
      </c>
      <c r="S130" s="48">
        <v>296.46999999999997</v>
      </c>
    </row>
    <row r="131" spans="1:19" ht="15.75" thickBot="1" x14ac:dyDescent="0.3">
      <c r="A131" s="9" t="s">
        <v>326</v>
      </c>
      <c r="B131" s="9" t="s">
        <v>327</v>
      </c>
      <c r="C131" t="s">
        <v>211</v>
      </c>
      <c r="D131" t="s">
        <v>21</v>
      </c>
      <c r="E131" t="s">
        <v>328</v>
      </c>
      <c r="F131" t="s">
        <v>329</v>
      </c>
      <c r="G131" t="s">
        <v>327</v>
      </c>
      <c r="H131">
        <v>1</v>
      </c>
      <c r="I131">
        <v>1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R131">
        <v>0</v>
      </c>
      <c r="S131" s="48">
        <v>537.08039834831186</v>
      </c>
    </row>
    <row r="132" spans="1:19" ht="15.75" thickBot="1" x14ac:dyDescent="0.3">
      <c r="A132" s="9" t="s">
        <v>330</v>
      </c>
      <c r="B132" s="9" t="s">
        <v>331</v>
      </c>
      <c r="C132" t="s">
        <v>227</v>
      </c>
      <c r="D132" t="s">
        <v>21</v>
      </c>
      <c r="E132" t="s">
        <v>328</v>
      </c>
      <c r="F132" t="s">
        <v>329</v>
      </c>
      <c r="G132" t="s">
        <v>327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R132">
        <v>0</v>
      </c>
      <c r="S132" s="48">
        <v>0</v>
      </c>
    </row>
    <row r="133" spans="1:19" ht="15.75" thickBot="1" x14ac:dyDescent="0.3">
      <c r="A133" s="9" t="s">
        <v>332</v>
      </c>
      <c r="B133" s="9" t="s">
        <v>333</v>
      </c>
      <c r="C133" t="s">
        <v>227</v>
      </c>
      <c r="D133" t="s">
        <v>21</v>
      </c>
      <c r="E133" t="s">
        <v>328</v>
      </c>
      <c r="F133" t="s">
        <v>329</v>
      </c>
      <c r="G133" t="s">
        <v>327</v>
      </c>
      <c r="H133">
        <v>1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R133">
        <v>0</v>
      </c>
      <c r="S133" s="48">
        <v>651.840380952381</v>
      </c>
    </row>
    <row r="134" spans="1:19" ht="15.75" thickBot="1" x14ac:dyDescent="0.3">
      <c r="A134" s="9" t="s">
        <v>334</v>
      </c>
      <c r="B134" s="9" t="s">
        <v>335</v>
      </c>
      <c r="C134" t="s">
        <v>227</v>
      </c>
      <c r="D134" t="s">
        <v>21</v>
      </c>
      <c r="E134" t="s">
        <v>328</v>
      </c>
      <c r="F134" t="s">
        <v>329</v>
      </c>
      <c r="G134" t="s">
        <v>327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R134">
        <v>0</v>
      </c>
      <c r="S134" s="48">
        <v>0</v>
      </c>
    </row>
    <row r="135" spans="1:19" ht="15.75" thickBot="1" x14ac:dyDescent="0.3">
      <c r="A135" s="9" t="s">
        <v>336</v>
      </c>
      <c r="B135" s="9" t="s">
        <v>337</v>
      </c>
      <c r="C135" t="s">
        <v>211</v>
      </c>
      <c r="D135" t="s">
        <v>21</v>
      </c>
      <c r="E135" t="s">
        <v>212</v>
      </c>
      <c r="F135" t="s">
        <v>338</v>
      </c>
      <c r="G135" t="s">
        <v>337</v>
      </c>
      <c r="H135">
        <v>1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R135">
        <v>0</v>
      </c>
      <c r="S135" s="48">
        <v>363.45962249189336</v>
      </c>
    </row>
    <row r="136" spans="1:19" ht="15.75" thickBot="1" x14ac:dyDescent="0.3">
      <c r="A136" s="9" t="s">
        <v>339</v>
      </c>
      <c r="B136" s="9" t="s">
        <v>340</v>
      </c>
      <c r="C136" t="s">
        <v>227</v>
      </c>
      <c r="D136" t="s">
        <v>21</v>
      </c>
      <c r="E136" t="s">
        <v>212</v>
      </c>
      <c r="F136" t="s">
        <v>338</v>
      </c>
      <c r="G136" t="s">
        <v>337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R136">
        <v>0</v>
      </c>
      <c r="S136" s="48">
        <v>420.23012820512821</v>
      </c>
    </row>
    <row r="137" spans="1:19" ht="15.75" thickBot="1" x14ac:dyDescent="0.3">
      <c r="A137" s="9" t="s">
        <v>341</v>
      </c>
      <c r="B137" s="9" t="s">
        <v>342</v>
      </c>
      <c r="C137" t="s">
        <v>227</v>
      </c>
      <c r="D137" t="s">
        <v>21</v>
      </c>
      <c r="E137" t="s">
        <v>212</v>
      </c>
      <c r="F137" t="s">
        <v>338</v>
      </c>
      <c r="G137" t="s">
        <v>337</v>
      </c>
      <c r="H137">
        <v>1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R137">
        <v>0</v>
      </c>
      <c r="S137" s="48">
        <v>394.65</v>
      </c>
    </row>
    <row r="138" spans="1:19" ht="15.75" thickBot="1" x14ac:dyDescent="0.3">
      <c r="A138" s="9" t="s">
        <v>343</v>
      </c>
      <c r="B138" s="9" t="s">
        <v>344</v>
      </c>
      <c r="C138" t="s">
        <v>211</v>
      </c>
      <c r="D138" t="s">
        <v>21</v>
      </c>
      <c r="E138" t="s">
        <v>328</v>
      </c>
      <c r="F138" t="s">
        <v>329</v>
      </c>
      <c r="G138" t="s">
        <v>344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R138">
        <v>0</v>
      </c>
      <c r="S138" s="48">
        <v>869.22008829714639</v>
      </c>
    </row>
    <row r="139" spans="1:19" ht="15.75" thickBot="1" x14ac:dyDescent="0.3">
      <c r="A139" s="9" t="s">
        <v>345</v>
      </c>
      <c r="B139" s="9" t="s">
        <v>346</v>
      </c>
      <c r="C139" t="s">
        <v>227</v>
      </c>
      <c r="D139" t="s">
        <v>21</v>
      </c>
      <c r="E139" t="s">
        <v>328</v>
      </c>
      <c r="F139" t="s">
        <v>329</v>
      </c>
      <c r="G139" t="s">
        <v>344</v>
      </c>
      <c r="H139">
        <v>1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R139">
        <v>0</v>
      </c>
      <c r="S139" s="48">
        <v>0</v>
      </c>
    </row>
    <row r="140" spans="1:19" ht="15.75" thickBot="1" x14ac:dyDescent="0.3">
      <c r="A140" s="96" t="s">
        <v>347</v>
      </c>
      <c r="B140" s="97"/>
      <c r="C140" t="s">
        <v>211</v>
      </c>
      <c r="D140" t="s">
        <v>21</v>
      </c>
      <c r="E140" t="s">
        <v>348</v>
      </c>
      <c r="F140" t="s">
        <v>349</v>
      </c>
      <c r="G140" t="s">
        <v>350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R140">
        <v>0</v>
      </c>
      <c r="S140" s="48">
        <v>0</v>
      </c>
    </row>
    <row r="141" spans="1:19" ht="15.75" thickBot="1" x14ac:dyDescent="0.3">
      <c r="A141" s="9" t="s">
        <v>351</v>
      </c>
      <c r="B141" s="9" t="s">
        <v>352</v>
      </c>
      <c r="C141" t="s">
        <v>227</v>
      </c>
      <c r="D141" t="s">
        <v>21</v>
      </c>
      <c r="E141" t="s">
        <v>212</v>
      </c>
      <c r="F141" t="s">
        <v>338</v>
      </c>
      <c r="G141" t="s">
        <v>353</v>
      </c>
      <c r="H141">
        <v>1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R141">
        <v>0</v>
      </c>
      <c r="S141" s="48">
        <v>429.11</v>
      </c>
    </row>
    <row r="142" spans="1:19" ht="15.75" thickBot="1" x14ac:dyDescent="0.3">
      <c r="A142" s="9" t="s">
        <v>354</v>
      </c>
      <c r="B142" s="9" t="s">
        <v>355</v>
      </c>
      <c r="C142" t="s">
        <v>211</v>
      </c>
      <c r="D142" t="s">
        <v>21</v>
      </c>
      <c r="E142" t="s">
        <v>328</v>
      </c>
      <c r="F142" t="s">
        <v>356</v>
      </c>
      <c r="G142" t="s">
        <v>355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R142">
        <v>0</v>
      </c>
      <c r="S142" s="48">
        <v>713.18007773139493</v>
      </c>
    </row>
    <row r="143" spans="1:19" ht="15.75" thickBot="1" x14ac:dyDescent="0.3">
      <c r="A143" s="9" t="s">
        <v>357</v>
      </c>
      <c r="B143" s="9" t="s">
        <v>358</v>
      </c>
      <c r="C143" t="s">
        <v>227</v>
      </c>
      <c r="D143" t="s">
        <v>21</v>
      </c>
      <c r="E143" t="s">
        <v>328</v>
      </c>
      <c r="F143" t="s">
        <v>356</v>
      </c>
      <c r="G143" t="s">
        <v>355</v>
      </c>
      <c r="H143">
        <v>1</v>
      </c>
      <c r="I143">
        <v>1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R143">
        <v>0</v>
      </c>
      <c r="S143" s="48">
        <v>848.14</v>
      </c>
    </row>
    <row r="144" spans="1:19" ht="15.75" thickBot="1" x14ac:dyDescent="0.3">
      <c r="A144" s="9" t="s">
        <v>359</v>
      </c>
      <c r="B144" s="9" t="s">
        <v>360</v>
      </c>
      <c r="C144" t="s">
        <v>227</v>
      </c>
      <c r="D144" t="s">
        <v>21</v>
      </c>
      <c r="E144" t="s">
        <v>328</v>
      </c>
      <c r="F144" t="s">
        <v>329</v>
      </c>
      <c r="G144" t="s">
        <v>327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R144">
        <v>0</v>
      </c>
      <c r="S144" s="48">
        <v>634.31000000000006</v>
      </c>
    </row>
    <row r="145" spans="1:19" ht="15.75" thickBot="1" x14ac:dyDescent="0.3">
      <c r="A145" s="9" t="s">
        <v>361</v>
      </c>
      <c r="B145" s="9" t="s">
        <v>362</v>
      </c>
      <c r="C145" t="s">
        <v>227</v>
      </c>
      <c r="D145" t="s">
        <v>21</v>
      </c>
      <c r="E145" t="s">
        <v>328</v>
      </c>
      <c r="F145" t="s">
        <v>356</v>
      </c>
      <c r="G145" t="s">
        <v>355</v>
      </c>
      <c r="H145">
        <v>1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R145">
        <v>0</v>
      </c>
      <c r="S145" s="48">
        <v>0</v>
      </c>
    </row>
    <row r="146" spans="1:19" ht="15.75" thickBot="1" x14ac:dyDescent="0.3">
      <c r="A146" s="9" t="s">
        <v>363</v>
      </c>
      <c r="B146" s="9" t="s">
        <v>364</v>
      </c>
      <c r="C146" t="s">
        <v>227</v>
      </c>
      <c r="D146" t="s">
        <v>21</v>
      </c>
      <c r="E146" t="s">
        <v>328</v>
      </c>
      <c r="F146" t="s">
        <v>356</v>
      </c>
      <c r="G146" t="s">
        <v>355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R146">
        <v>0</v>
      </c>
      <c r="S146" s="48">
        <v>956.24</v>
      </c>
    </row>
    <row r="147" spans="1:19" ht="15.75" thickBot="1" x14ac:dyDescent="0.3">
      <c r="A147" s="9" t="s">
        <v>365</v>
      </c>
      <c r="B147" s="9" t="s">
        <v>366</v>
      </c>
      <c r="C147" t="s">
        <v>227</v>
      </c>
      <c r="D147" t="s">
        <v>21</v>
      </c>
      <c r="E147" t="s">
        <v>212</v>
      </c>
      <c r="F147" t="s">
        <v>213</v>
      </c>
      <c r="G147" t="s">
        <v>367</v>
      </c>
      <c r="H147">
        <v>1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R147">
        <v>0</v>
      </c>
      <c r="S147" s="48">
        <v>624.41999999999996</v>
      </c>
    </row>
    <row r="148" spans="1:19" ht="15.75" thickBot="1" x14ac:dyDescent="0.3">
      <c r="A148" s="9" t="s">
        <v>368</v>
      </c>
      <c r="B148" s="9" t="s">
        <v>369</v>
      </c>
      <c r="C148" t="s">
        <v>211</v>
      </c>
      <c r="D148" t="s">
        <v>370</v>
      </c>
      <c r="E148" t="s">
        <v>371</v>
      </c>
      <c r="F148" t="s">
        <v>372</v>
      </c>
      <c r="G148" t="s">
        <v>373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R148">
        <v>0</v>
      </c>
      <c r="S148" s="48">
        <v>0</v>
      </c>
    </row>
    <row r="149" spans="1:19" ht="15.75" thickBot="1" x14ac:dyDescent="0.3">
      <c r="A149" s="9" t="s">
        <v>374</v>
      </c>
      <c r="B149" s="9" t="s">
        <v>375</v>
      </c>
      <c r="C149" t="s">
        <v>227</v>
      </c>
      <c r="D149" t="s">
        <v>370</v>
      </c>
      <c r="E149" t="s">
        <v>371</v>
      </c>
      <c r="F149" t="s">
        <v>372</v>
      </c>
      <c r="G149" t="s">
        <v>373</v>
      </c>
      <c r="H149">
        <v>1</v>
      </c>
      <c r="I149">
        <v>1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R149">
        <v>0</v>
      </c>
      <c r="S149" s="48">
        <v>0</v>
      </c>
    </row>
    <row r="150" spans="1:19" ht="15.75" thickBot="1" x14ac:dyDescent="0.3">
      <c r="A150" s="9" t="s">
        <v>376</v>
      </c>
      <c r="B150" s="9" t="s">
        <v>377</v>
      </c>
      <c r="C150" t="s">
        <v>227</v>
      </c>
      <c r="D150" t="s">
        <v>370</v>
      </c>
      <c r="E150" t="s">
        <v>371</v>
      </c>
      <c r="F150" t="s">
        <v>372</v>
      </c>
      <c r="G150" t="s">
        <v>373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R150">
        <v>0</v>
      </c>
      <c r="S150" s="48">
        <v>0</v>
      </c>
    </row>
    <row r="151" spans="1:19" ht="15.75" thickBot="1" x14ac:dyDescent="0.3">
      <c r="A151" s="9" t="s">
        <v>378</v>
      </c>
      <c r="B151" s="9" t="s">
        <v>379</v>
      </c>
      <c r="C151" t="s">
        <v>227</v>
      </c>
      <c r="D151" t="s">
        <v>370</v>
      </c>
      <c r="E151" t="s">
        <v>371</v>
      </c>
      <c r="F151" t="s">
        <v>372</v>
      </c>
      <c r="G151" t="s">
        <v>373</v>
      </c>
      <c r="H151">
        <v>1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R151">
        <v>0</v>
      </c>
      <c r="S151" s="48">
        <v>0</v>
      </c>
    </row>
    <row r="152" spans="1:19" ht="15.75" thickBot="1" x14ac:dyDescent="0.3">
      <c r="A152" s="9" t="s">
        <v>380</v>
      </c>
      <c r="B152" s="9" t="s">
        <v>381</v>
      </c>
      <c r="C152" t="s">
        <v>211</v>
      </c>
      <c r="D152" t="s">
        <v>62</v>
      </c>
      <c r="E152" t="s">
        <v>216</v>
      </c>
      <c r="F152" t="s">
        <v>382</v>
      </c>
      <c r="G152" t="s">
        <v>381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R152">
        <v>0</v>
      </c>
      <c r="S152" s="48">
        <v>45.710014557127387</v>
      </c>
    </row>
    <row r="153" spans="1:19" ht="15.75" thickBot="1" x14ac:dyDescent="0.3">
      <c r="A153" s="9" t="s">
        <v>383</v>
      </c>
      <c r="B153" s="9" t="s">
        <v>384</v>
      </c>
      <c r="C153" t="s">
        <v>211</v>
      </c>
      <c r="D153" t="s">
        <v>33</v>
      </c>
      <c r="E153" t="s">
        <v>385</v>
      </c>
      <c r="F153" t="s">
        <v>386</v>
      </c>
      <c r="G153" t="s">
        <v>387</v>
      </c>
      <c r="H153">
        <v>1</v>
      </c>
      <c r="I153">
        <v>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R153">
        <v>0</v>
      </c>
      <c r="S153" s="48">
        <v>62.989981703779733</v>
      </c>
    </row>
    <row r="154" spans="1:19" ht="15.75" thickBot="1" x14ac:dyDescent="0.3">
      <c r="A154" s="9" t="s">
        <v>388</v>
      </c>
      <c r="B154" s="9" t="s">
        <v>389</v>
      </c>
      <c r="C154" t="s">
        <v>227</v>
      </c>
      <c r="D154" t="s">
        <v>33</v>
      </c>
      <c r="E154" t="s">
        <v>385</v>
      </c>
      <c r="F154" t="s">
        <v>386</v>
      </c>
      <c r="G154" t="s">
        <v>387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R154">
        <v>0</v>
      </c>
      <c r="S154" s="48">
        <v>119.94999999999999</v>
      </c>
    </row>
    <row r="155" spans="1:19" ht="15.75" thickBot="1" x14ac:dyDescent="0.3">
      <c r="A155" s="9" t="s">
        <v>390</v>
      </c>
      <c r="B155" s="9" t="s">
        <v>391</v>
      </c>
      <c r="C155" t="s">
        <v>211</v>
      </c>
      <c r="D155" t="s">
        <v>33</v>
      </c>
      <c r="E155" t="s">
        <v>385</v>
      </c>
      <c r="F155" t="s">
        <v>386</v>
      </c>
      <c r="G155" t="s">
        <v>392</v>
      </c>
      <c r="H155">
        <v>1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R155">
        <v>0</v>
      </c>
      <c r="S155" s="48">
        <v>64.230095496411835</v>
      </c>
    </row>
    <row r="156" spans="1:19" ht="15.75" thickBot="1" x14ac:dyDescent="0.3">
      <c r="A156" s="9" t="s">
        <v>393</v>
      </c>
      <c r="B156" s="9" t="s">
        <v>394</v>
      </c>
      <c r="C156" t="s">
        <v>227</v>
      </c>
      <c r="D156" t="s">
        <v>33</v>
      </c>
      <c r="E156" t="s">
        <v>385</v>
      </c>
      <c r="F156" t="s">
        <v>386</v>
      </c>
      <c r="G156" t="s">
        <v>392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R156">
        <v>0</v>
      </c>
      <c r="S156" s="48">
        <v>123.86954022988506</v>
      </c>
    </row>
    <row r="157" spans="1:19" ht="15.75" thickBot="1" x14ac:dyDescent="0.3">
      <c r="A157" s="9" t="s">
        <v>395</v>
      </c>
      <c r="B157" s="9" t="s">
        <v>396</v>
      </c>
      <c r="C157" t="s">
        <v>227</v>
      </c>
      <c r="D157" t="s">
        <v>33</v>
      </c>
      <c r="E157" t="s">
        <v>385</v>
      </c>
      <c r="F157" t="s">
        <v>386</v>
      </c>
      <c r="G157" t="s">
        <v>392</v>
      </c>
      <c r="H157">
        <v>1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R157">
        <v>0</v>
      </c>
      <c r="S157" s="48">
        <v>100.99</v>
      </c>
    </row>
    <row r="158" spans="1:19" ht="15.75" thickBot="1" x14ac:dyDescent="0.3">
      <c r="A158" s="9" t="s">
        <v>397</v>
      </c>
      <c r="B158" s="9" t="s">
        <v>398</v>
      </c>
      <c r="C158" t="s">
        <v>211</v>
      </c>
      <c r="D158" t="s">
        <v>51</v>
      </c>
      <c r="E158" t="s">
        <v>399</v>
      </c>
      <c r="F158" t="s">
        <v>400</v>
      </c>
      <c r="G158" t="s">
        <v>398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R158">
        <v>0</v>
      </c>
      <c r="S158" s="48">
        <v>26.100043500938192</v>
      </c>
    </row>
    <row r="159" spans="1:19" ht="15.75" thickBot="1" x14ac:dyDescent="0.3">
      <c r="A159" s="9" t="s">
        <v>401</v>
      </c>
      <c r="B159" s="9" t="s">
        <v>402</v>
      </c>
      <c r="C159" t="s">
        <v>211</v>
      </c>
      <c r="D159" t="s">
        <v>46</v>
      </c>
      <c r="E159" t="s">
        <v>251</v>
      </c>
      <c r="F159" t="s">
        <v>252</v>
      </c>
      <c r="G159" t="s">
        <v>402</v>
      </c>
      <c r="H159">
        <v>1</v>
      </c>
      <c r="I159">
        <v>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R159">
        <v>0</v>
      </c>
      <c r="S159" s="48">
        <v>48.450060655074807</v>
      </c>
    </row>
    <row r="160" spans="1:19" ht="15.75" thickBot="1" x14ac:dyDescent="0.3">
      <c r="A160" s="9" t="s">
        <v>403</v>
      </c>
      <c r="B160" s="9" t="s">
        <v>404</v>
      </c>
      <c r="C160" t="s">
        <v>211</v>
      </c>
      <c r="D160" t="s">
        <v>62</v>
      </c>
      <c r="E160" t="s">
        <v>216</v>
      </c>
      <c r="F160" t="s">
        <v>405</v>
      </c>
      <c r="G160" t="s">
        <v>404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R160">
        <v>0</v>
      </c>
      <c r="S160" s="48">
        <v>45.370013997267606</v>
      </c>
    </row>
    <row r="161" spans="1:19" ht="15.75" thickBot="1" x14ac:dyDescent="0.3">
      <c r="A161" s="9" t="s">
        <v>406</v>
      </c>
      <c r="B161" s="9" t="s">
        <v>407</v>
      </c>
      <c r="C161" t="s">
        <v>211</v>
      </c>
      <c r="D161" t="s">
        <v>192</v>
      </c>
      <c r="E161" t="s">
        <v>408</v>
      </c>
      <c r="F161" t="s">
        <v>409</v>
      </c>
      <c r="G161" t="s">
        <v>410</v>
      </c>
      <c r="H161">
        <v>1</v>
      </c>
      <c r="I161">
        <v>1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R161">
        <v>0</v>
      </c>
      <c r="S161" s="48">
        <v>102.56001818564887</v>
      </c>
    </row>
    <row r="162" spans="1:19" ht="15.75" thickBot="1" x14ac:dyDescent="0.3">
      <c r="A162" s="9" t="s">
        <v>411</v>
      </c>
      <c r="B162" s="9" t="s">
        <v>412</v>
      </c>
      <c r="C162" t="s">
        <v>227</v>
      </c>
      <c r="D162" t="s">
        <v>309</v>
      </c>
      <c r="E162" t="s">
        <v>310</v>
      </c>
      <c r="F162" t="s">
        <v>311</v>
      </c>
      <c r="G162" t="s">
        <v>413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R162">
        <v>0</v>
      </c>
      <c r="S162" s="48">
        <v>0</v>
      </c>
    </row>
    <row r="163" spans="1:19" ht="15.75" thickBot="1" x14ac:dyDescent="0.3">
      <c r="A163" s="9" t="s">
        <v>414</v>
      </c>
      <c r="B163" s="9" t="s">
        <v>415</v>
      </c>
      <c r="C163" t="s">
        <v>227</v>
      </c>
      <c r="D163" t="s">
        <v>21</v>
      </c>
      <c r="E163" t="s">
        <v>212</v>
      </c>
      <c r="F163" t="s">
        <v>338</v>
      </c>
      <c r="G163" t="s">
        <v>416</v>
      </c>
      <c r="H163">
        <v>1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R163">
        <v>0</v>
      </c>
      <c r="S163" s="48">
        <v>0</v>
      </c>
    </row>
    <row r="164" spans="1:19" ht="15.75" thickBot="1" x14ac:dyDescent="0.3">
      <c r="A164" s="9" t="s">
        <v>417</v>
      </c>
      <c r="B164" s="9" t="s">
        <v>418</v>
      </c>
      <c r="C164" t="s">
        <v>227</v>
      </c>
      <c r="D164" t="s">
        <v>21</v>
      </c>
      <c r="E164" t="s">
        <v>212</v>
      </c>
      <c r="F164" t="s">
        <v>338</v>
      </c>
      <c r="G164" t="s">
        <v>353</v>
      </c>
      <c r="H164">
        <v>1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R164">
        <v>0</v>
      </c>
      <c r="S164" s="48">
        <v>454.80967741935478</v>
      </c>
    </row>
    <row r="165" spans="1:19" ht="15.75" thickBot="1" x14ac:dyDescent="0.3">
      <c r="A165" s="9" t="s">
        <v>419</v>
      </c>
      <c r="B165" s="9" t="s">
        <v>420</v>
      </c>
      <c r="C165" t="s">
        <v>227</v>
      </c>
      <c r="D165" t="s">
        <v>187</v>
      </c>
      <c r="E165" t="s">
        <v>316</v>
      </c>
      <c r="F165" t="s">
        <v>317</v>
      </c>
      <c r="G165" t="s">
        <v>186</v>
      </c>
      <c r="H165">
        <v>1</v>
      </c>
      <c r="I165">
        <v>1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R165">
        <v>0</v>
      </c>
      <c r="S165" s="48">
        <v>0</v>
      </c>
    </row>
    <row r="166" spans="1:19" ht="15.75" thickBot="1" x14ac:dyDescent="0.3">
      <c r="A166" s="9" t="s">
        <v>421</v>
      </c>
      <c r="B166" s="9" t="s">
        <v>422</v>
      </c>
      <c r="C166" t="s">
        <v>227</v>
      </c>
      <c r="D166" t="s">
        <v>21</v>
      </c>
      <c r="E166" t="s">
        <v>328</v>
      </c>
      <c r="F166" t="s">
        <v>329</v>
      </c>
      <c r="G166" t="s">
        <v>423</v>
      </c>
      <c r="H166">
        <v>1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R166">
        <v>0</v>
      </c>
      <c r="S166" s="48">
        <v>682.83028571428576</v>
      </c>
    </row>
    <row r="167" spans="1:19" ht="15.75" thickBot="1" x14ac:dyDescent="0.3">
      <c r="A167" s="9" t="s">
        <v>424</v>
      </c>
      <c r="B167" s="9" t="s">
        <v>425</v>
      </c>
      <c r="C167" t="s">
        <v>227</v>
      </c>
      <c r="D167" t="s">
        <v>51</v>
      </c>
      <c r="E167" t="s">
        <v>399</v>
      </c>
      <c r="F167" t="s">
        <v>400</v>
      </c>
      <c r="G167" t="s">
        <v>426</v>
      </c>
      <c r="H167">
        <v>1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R167">
        <v>0</v>
      </c>
      <c r="S167" s="48">
        <v>0</v>
      </c>
    </row>
    <row r="168" spans="1:19" ht="15.75" thickBot="1" x14ac:dyDescent="0.3">
      <c r="A168" s="9" t="s">
        <v>427</v>
      </c>
      <c r="B168" s="9" t="s">
        <v>428</v>
      </c>
      <c r="C168" t="s">
        <v>227</v>
      </c>
      <c r="D168" t="s">
        <v>21</v>
      </c>
      <c r="E168" t="s">
        <v>212</v>
      </c>
      <c r="F168" t="s">
        <v>338</v>
      </c>
      <c r="G168" t="s">
        <v>416</v>
      </c>
      <c r="H168">
        <v>1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R168">
        <v>0</v>
      </c>
      <c r="S168" s="48">
        <v>388.88995098039214</v>
      </c>
    </row>
    <row r="169" spans="1:19" ht="15.75" thickBot="1" x14ac:dyDescent="0.3">
      <c r="A169" s="9" t="s">
        <v>429</v>
      </c>
      <c r="B169" s="9" t="s">
        <v>420</v>
      </c>
      <c r="C169" t="s">
        <v>227</v>
      </c>
      <c r="D169" t="s">
        <v>187</v>
      </c>
      <c r="E169" t="s">
        <v>316</v>
      </c>
      <c r="F169" t="s">
        <v>317</v>
      </c>
      <c r="G169" t="s">
        <v>186</v>
      </c>
      <c r="H169">
        <v>1</v>
      </c>
      <c r="I169">
        <v>1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R169">
        <v>0</v>
      </c>
      <c r="S169" s="48">
        <v>0</v>
      </c>
    </row>
    <row r="170" spans="1:19" ht="15.75" thickBot="1" x14ac:dyDescent="0.3">
      <c r="A170" s="9" t="s">
        <v>430</v>
      </c>
      <c r="B170" s="9" t="s">
        <v>431</v>
      </c>
      <c r="C170" t="s">
        <v>227</v>
      </c>
      <c r="D170" t="s">
        <v>21</v>
      </c>
      <c r="E170" t="s">
        <v>328</v>
      </c>
      <c r="F170" t="s">
        <v>356</v>
      </c>
      <c r="G170" t="s">
        <v>432</v>
      </c>
      <c r="H170">
        <v>1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R170">
        <v>0</v>
      </c>
      <c r="S170" s="48">
        <v>785.28</v>
      </c>
    </row>
    <row r="171" spans="1:19" ht="15.75" thickBot="1" x14ac:dyDescent="0.3">
      <c r="A171" s="9" t="s">
        <v>433</v>
      </c>
      <c r="B171" s="9" t="s">
        <v>434</v>
      </c>
      <c r="C171" t="s">
        <v>227</v>
      </c>
      <c r="D171" t="s">
        <v>21</v>
      </c>
      <c r="E171" t="s">
        <v>328</v>
      </c>
      <c r="F171" t="s">
        <v>356</v>
      </c>
      <c r="G171" t="s">
        <v>432</v>
      </c>
      <c r="H171">
        <v>1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R171">
        <v>0</v>
      </c>
      <c r="S171" s="48">
        <v>0</v>
      </c>
    </row>
    <row r="172" spans="1:19" ht="15.75" thickBot="1" x14ac:dyDescent="0.3">
      <c r="A172" s="9" t="s">
        <v>435</v>
      </c>
      <c r="B172" s="9" t="s">
        <v>436</v>
      </c>
      <c r="C172" t="s">
        <v>227</v>
      </c>
      <c r="D172" t="s">
        <v>21</v>
      </c>
      <c r="E172" t="s">
        <v>328</v>
      </c>
      <c r="F172" t="s">
        <v>329</v>
      </c>
      <c r="G172" t="s">
        <v>344</v>
      </c>
      <c r="H172">
        <v>1</v>
      </c>
      <c r="I172">
        <v>1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R172">
        <v>0</v>
      </c>
      <c r="S172" s="48">
        <v>953.28974358974358</v>
      </c>
    </row>
    <row r="173" spans="1:19" ht="15.75" thickBot="1" x14ac:dyDescent="0.3">
      <c r="A173" s="9" t="s">
        <v>437</v>
      </c>
      <c r="B173" s="9" t="s">
        <v>438</v>
      </c>
      <c r="C173" t="s">
        <v>227</v>
      </c>
      <c r="D173" t="s">
        <v>21</v>
      </c>
      <c r="E173" t="s">
        <v>328</v>
      </c>
      <c r="F173" t="s">
        <v>329</v>
      </c>
      <c r="G173" t="s">
        <v>439</v>
      </c>
      <c r="H173">
        <v>1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R173">
        <v>0</v>
      </c>
      <c r="S173" s="48">
        <v>1014.9696</v>
      </c>
    </row>
    <row r="174" spans="1:19" ht="15.75" thickBot="1" x14ac:dyDescent="0.3">
      <c r="A174" s="9" t="s">
        <v>440</v>
      </c>
      <c r="B174" s="9" t="s">
        <v>441</v>
      </c>
      <c r="C174" t="s">
        <v>211</v>
      </c>
      <c r="D174" t="s">
        <v>21</v>
      </c>
      <c r="E174" t="s">
        <v>212</v>
      </c>
      <c r="F174" t="s">
        <v>442</v>
      </c>
      <c r="G174" t="s">
        <v>443</v>
      </c>
      <c r="H174">
        <v>1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R174">
        <v>0</v>
      </c>
      <c r="S174" s="48">
        <v>361.22973521265897</v>
      </c>
    </row>
    <row r="175" spans="1:19" ht="15.75" thickBot="1" x14ac:dyDescent="0.3">
      <c r="A175" s="9" t="s">
        <v>444</v>
      </c>
      <c r="B175" s="9" t="s">
        <v>445</v>
      </c>
      <c r="C175" t="s">
        <v>211</v>
      </c>
      <c r="D175" t="s">
        <v>21</v>
      </c>
      <c r="E175" t="s">
        <v>212</v>
      </c>
      <c r="F175" t="s">
        <v>446</v>
      </c>
      <c r="G175" t="s">
        <v>445</v>
      </c>
      <c r="H175">
        <v>1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R175">
        <v>0</v>
      </c>
      <c r="S175" s="48">
        <v>352.6200231790117</v>
      </c>
    </row>
    <row r="176" spans="1:19" ht="15.75" thickBot="1" x14ac:dyDescent="0.3">
      <c r="A176" s="9" t="s">
        <v>447</v>
      </c>
      <c r="B176" s="9" t="s">
        <v>448</v>
      </c>
      <c r="C176" t="s">
        <v>211</v>
      </c>
      <c r="D176" t="s">
        <v>21</v>
      </c>
      <c r="E176" t="s">
        <v>212</v>
      </c>
      <c r="F176" t="s">
        <v>338</v>
      </c>
      <c r="G176" t="s">
        <v>448</v>
      </c>
      <c r="H176">
        <v>1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R176">
        <v>0</v>
      </c>
      <c r="S176" s="48">
        <v>395.15990533017765</v>
      </c>
    </row>
    <row r="177" spans="1:19" ht="15.75" thickBot="1" x14ac:dyDescent="0.3">
      <c r="A177" s="9" t="s">
        <v>449</v>
      </c>
      <c r="B177" s="9" t="s">
        <v>450</v>
      </c>
      <c r="C177" t="s">
        <v>227</v>
      </c>
      <c r="D177" t="s">
        <v>21</v>
      </c>
      <c r="E177" t="s">
        <v>212</v>
      </c>
      <c r="F177" t="s">
        <v>446</v>
      </c>
      <c r="G177" t="s">
        <v>445</v>
      </c>
      <c r="H177">
        <v>1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R177">
        <v>0</v>
      </c>
      <c r="S177" s="48">
        <v>434.27</v>
      </c>
    </row>
    <row r="178" spans="1:19" ht="15.75" thickBot="1" x14ac:dyDescent="0.3">
      <c r="A178" s="9" t="s">
        <v>451</v>
      </c>
      <c r="B178" s="9" t="s">
        <v>452</v>
      </c>
      <c r="C178" t="s">
        <v>227</v>
      </c>
      <c r="D178" t="s">
        <v>21</v>
      </c>
      <c r="E178" t="s">
        <v>212</v>
      </c>
      <c r="F178" t="s">
        <v>338</v>
      </c>
      <c r="G178" t="s">
        <v>448</v>
      </c>
      <c r="H178">
        <v>1</v>
      </c>
      <c r="I178">
        <v>1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R178">
        <v>0</v>
      </c>
      <c r="S178" s="48">
        <v>454.80984848484849</v>
      </c>
    </row>
    <row r="179" spans="1:19" ht="15.75" thickBot="1" x14ac:dyDescent="0.3">
      <c r="A179" s="9" t="s">
        <v>453</v>
      </c>
      <c r="B179" s="9" t="s">
        <v>454</v>
      </c>
      <c r="C179" t="s">
        <v>227</v>
      </c>
      <c r="D179" t="s">
        <v>21</v>
      </c>
      <c r="E179" t="s">
        <v>212</v>
      </c>
      <c r="F179" t="s">
        <v>446</v>
      </c>
      <c r="G179" t="s">
        <v>445</v>
      </c>
      <c r="H179">
        <v>1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R179">
        <v>0</v>
      </c>
      <c r="S179" s="48">
        <v>431.0199074074074</v>
      </c>
    </row>
    <row r="180" spans="1:19" ht="15.75" thickBot="1" x14ac:dyDescent="0.3">
      <c r="A180" s="9" t="s">
        <v>455</v>
      </c>
      <c r="B180" s="9" t="s">
        <v>456</v>
      </c>
      <c r="C180" t="s">
        <v>227</v>
      </c>
      <c r="D180" t="s">
        <v>21</v>
      </c>
      <c r="E180" t="s">
        <v>212</v>
      </c>
      <c r="F180" t="s">
        <v>338</v>
      </c>
      <c r="G180" t="s">
        <v>448</v>
      </c>
      <c r="H180">
        <v>1</v>
      </c>
      <c r="I180">
        <v>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R180">
        <v>0</v>
      </c>
      <c r="S180" s="48">
        <v>458.74008714596943</v>
      </c>
    </row>
    <row r="181" spans="1:19" ht="15.75" thickBot="1" x14ac:dyDescent="0.3">
      <c r="A181" s="9" t="s">
        <v>457</v>
      </c>
      <c r="B181" s="9" t="s">
        <v>458</v>
      </c>
      <c r="C181" t="s">
        <v>227</v>
      </c>
      <c r="D181" t="s">
        <v>21</v>
      </c>
      <c r="E181" t="s">
        <v>212</v>
      </c>
      <c r="F181" t="s">
        <v>338</v>
      </c>
      <c r="G181" t="s">
        <v>448</v>
      </c>
      <c r="H181">
        <v>1</v>
      </c>
      <c r="I181">
        <v>1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R181">
        <v>0</v>
      </c>
      <c r="S181" s="48">
        <v>0</v>
      </c>
    </row>
    <row r="182" spans="1:19" ht="15.75" thickBot="1" x14ac:dyDescent="0.3">
      <c r="A182" s="9" t="s">
        <v>459</v>
      </c>
      <c r="B182" s="9" t="s">
        <v>460</v>
      </c>
      <c r="C182" t="s">
        <v>227</v>
      </c>
      <c r="D182" t="s">
        <v>21</v>
      </c>
      <c r="E182" t="s">
        <v>328</v>
      </c>
      <c r="F182" t="s">
        <v>329</v>
      </c>
      <c r="G182" t="s">
        <v>344</v>
      </c>
      <c r="H182">
        <v>1</v>
      </c>
      <c r="I182">
        <v>1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R182">
        <v>0</v>
      </c>
      <c r="S182" s="48">
        <v>975.20999999999992</v>
      </c>
    </row>
    <row r="183" spans="1:19" ht="15.75" thickBot="1" x14ac:dyDescent="0.3">
      <c r="A183" s="9" t="s">
        <v>461</v>
      </c>
      <c r="B183" s="9" t="s">
        <v>462</v>
      </c>
      <c r="C183" t="s">
        <v>227</v>
      </c>
      <c r="D183" t="s">
        <v>21</v>
      </c>
      <c r="E183" t="s">
        <v>212</v>
      </c>
      <c r="F183" t="s">
        <v>442</v>
      </c>
      <c r="G183" t="s">
        <v>443</v>
      </c>
      <c r="H183">
        <v>1</v>
      </c>
      <c r="I183">
        <v>1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R183">
        <v>0</v>
      </c>
      <c r="S183" s="48">
        <v>445.31979166666662</v>
      </c>
    </row>
    <row r="184" spans="1:19" ht="15.75" thickBot="1" x14ac:dyDescent="0.3">
      <c r="A184" s="9" t="s">
        <v>463</v>
      </c>
      <c r="B184" s="9" t="s">
        <v>464</v>
      </c>
      <c r="C184" t="s">
        <v>211</v>
      </c>
      <c r="D184" t="s">
        <v>51</v>
      </c>
      <c r="E184" t="s">
        <v>399</v>
      </c>
      <c r="F184" t="s">
        <v>400</v>
      </c>
      <c r="G184" t="s">
        <v>465</v>
      </c>
      <c r="H184">
        <v>1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R184">
        <v>0</v>
      </c>
      <c r="S184" s="48">
        <v>52.280011996619145</v>
      </c>
    </row>
    <row r="185" spans="1:19" ht="15.75" thickBot="1" x14ac:dyDescent="0.3">
      <c r="A185" s="9" t="s">
        <v>466</v>
      </c>
      <c r="B185" s="9" t="s">
        <v>467</v>
      </c>
      <c r="C185" t="s">
        <v>211</v>
      </c>
      <c r="D185" t="s">
        <v>51</v>
      </c>
      <c r="E185" t="s">
        <v>399</v>
      </c>
      <c r="F185" t="s">
        <v>400</v>
      </c>
      <c r="G185" t="s">
        <v>468</v>
      </c>
      <c r="H185">
        <v>1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R185">
        <v>0</v>
      </c>
      <c r="S185" s="48">
        <v>46.419969430917433</v>
      </c>
    </row>
    <row r="186" spans="1:19" ht="15.75" thickBot="1" x14ac:dyDescent="0.3">
      <c r="A186" s="9" t="s">
        <v>469</v>
      </c>
      <c r="B186" s="9" t="s">
        <v>470</v>
      </c>
      <c r="C186" t="s">
        <v>211</v>
      </c>
      <c r="D186" t="s">
        <v>21</v>
      </c>
      <c r="E186" t="s">
        <v>212</v>
      </c>
      <c r="F186" t="s">
        <v>338</v>
      </c>
      <c r="G186" t="s">
        <v>416</v>
      </c>
      <c r="H186">
        <v>1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R186">
        <v>0</v>
      </c>
      <c r="S186" s="48">
        <v>329.22991618310766</v>
      </c>
    </row>
    <row r="187" spans="1:19" ht="15.75" thickBot="1" x14ac:dyDescent="0.3">
      <c r="A187" s="9" t="s">
        <v>471</v>
      </c>
      <c r="B187" s="9" t="s">
        <v>472</v>
      </c>
      <c r="C187" t="s">
        <v>227</v>
      </c>
      <c r="D187" t="s">
        <v>21</v>
      </c>
      <c r="E187" t="s">
        <v>212</v>
      </c>
      <c r="F187" t="s">
        <v>446</v>
      </c>
      <c r="G187" t="s">
        <v>445</v>
      </c>
      <c r="H187">
        <v>1</v>
      </c>
      <c r="I187">
        <v>1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R187">
        <v>0</v>
      </c>
      <c r="S187" s="48">
        <v>429.79</v>
      </c>
    </row>
    <row r="188" spans="1:19" ht="15.75" thickBot="1" x14ac:dyDescent="0.3">
      <c r="A188" s="9" t="s">
        <v>473</v>
      </c>
      <c r="B188" s="9" t="s">
        <v>474</v>
      </c>
      <c r="C188" t="s">
        <v>211</v>
      </c>
      <c r="D188" t="s">
        <v>192</v>
      </c>
      <c r="E188" t="s">
        <v>408</v>
      </c>
      <c r="F188" t="s">
        <v>22</v>
      </c>
      <c r="G188" t="s">
        <v>475</v>
      </c>
      <c r="H188">
        <v>1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R188">
        <v>0</v>
      </c>
      <c r="S188" s="48">
        <v>0</v>
      </c>
    </row>
    <row r="189" spans="1:19" ht="15.75" thickBot="1" x14ac:dyDescent="0.3">
      <c r="A189" s="9" t="s">
        <v>476</v>
      </c>
      <c r="B189" s="9" t="s">
        <v>477</v>
      </c>
      <c r="C189" t="s">
        <v>227</v>
      </c>
      <c r="D189" t="s">
        <v>21</v>
      </c>
      <c r="E189" t="s">
        <v>212</v>
      </c>
      <c r="F189" t="s">
        <v>338</v>
      </c>
      <c r="G189" t="s">
        <v>353</v>
      </c>
      <c r="H189">
        <v>1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R189">
        <v>0</v>
      </c>
      <c r="S189" s="48">
        <v>0</v>
      </c>
    </row>
    <row r="190" spans="1:19" ht="15.75" thickBot="1" x14ac:dyDescent="0.3">
      <c r="A190" s="9" t="s">
        <v>478</v>
      </c>
      <c r="B190" s="9" t="s">
        <v>479</v>
      </c>
      <c r="C190" t="s">
        <v>227</v>
      </c>
      <c r="D190" t="s">
        <v>38</v>
      </c>
      <c r="E190" t="s">
        <v>237</v>
      </c>
      <c r="F190" t="s">
        <v>238</v>
      </c>
      <c r="G190" t="s">
        <v>236</v>
      </c>
      <c r="H190">
        <v>1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R190">
        <v>0</v>
      </c>
      <c r="S190" s="48">
        <v>267.45</v>
      </c>
    </row>
    <row r="191" spans="1:19" ht="15.75" thickBot="1" x14ac:dyDescent="0.3">
      <c r="A191" s="9" t="s">
        <v>480</v>
      </c>
      <c r="B191" s="9" t="s">
        <v>481</v>
      </c>
      <c r="C191" t="s">
        <v>211</v>
      </c>
      <c r="D191" t="s">
        <v>46</v>
      </c>
      <c r="E191" t="s">
        <v>251</v>
      </c>
      <c r="F191" t="s">
        <v>252</v>
      </c>
      <c r="G191" t="s">
        <v>482</v>
      </c>
      <c r="H191">
        <v>1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R191">
        <v>0</v>
      </c>
      <c r="S191" s="48">
        <v>46.16</v>
      </c>
    </row>
    <row r="192" spans="1:19" ht="15.75" thickBot="1" x14ac:dyDescent="0.3">
      <c r="A192" s="9" t="s">
        <v>483</v>
      </c>
      <c r="B192" s="9" t="s">
        <v>484</v>
      </c>
      <c r="C192" t="s">
        <v>211</v>
      </c>
      <c r="D192" t="s">
        <v>370</v>
      </c>
      <c r="E192" t="s">
        <v>485</v>
      </c>
      <c r="F192" t="s">
        <v>22</v>
      </c>
      <c r="G192" t="s">
        <v>486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R192">
        <v>0</v>
      </c>
      <c r="S192" s="48">
        <v>0</v>
      </c>
    </row>
    <row r="193" spans="1:19" ht="15.75" thickBot="1" x14ac:dyDescent="0.3">
      <c r="A193" s="9" t="s">
        <v>487</v>
      </c>
      <c r="B193" s="9" t="s">
        <v>488</v>
      </c>
      <c r="C193" t="s">
        <v>211</v>
      </c>
      <c r="D193" t="s">
        <v>370</v>
      </c>
      <c r="E193" t="s">
        <v>485</v>
      </c>
      <c r="F193" t="s">
        <v>22</v>
      </c>
      <c r="G193" t="s">
        <v>489</v>
      </c>
      <c r="H193">
        <v>1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R193">
        <v>0</v>
      </c>
      <c r="S193" s="48">
        <v>228</v>
      </c>
    </row>
    <row r="194" spans="1:19" ht="15.75" thickBot="1" x14ac:dyDescent="0.3">
      <c r="A194" s="9" t="s">
        <v>490</v>
      </c>
      <c r="B194" s="9" t="s">
        <v>491</v>
      </c>
      <c r="C194" t="s">
        <v>211</v>
      </c>
      <c r="D194" t="s">
        <v>492</v>
      </c>
      <c r="E194" t="s">
        <v>493</v>
      </c>
      <c r="F194" t="s">
        <v>494</v>
      </c>
      <c r="G194" t="s">
        <v>491</v>
      </c>
      <c r="H194">
        <v>1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R194">
        <v>0</v>
      </c>
      <c r="S194" s="48">
        <v>25.810055364625864</v>
      </c>
    </row>
    <row r="195" spans="1:19" ht="15.75" thickBot="1" x14ac:dyDescent="0.3">
      <c r="A195" s="9" t="s">
        <v>495</v>
      </c>
      <c r="B195" s="9" t="s">
        <v>496</v>
      </c>
      <c r="C195" t="s">
        <v>227</v>
      </c>
      <c r="D195" t="s">
        <v>43</v>
      </c>
      <c r="E195" t="s">
        <v>232</v>
      </c>
      <c r="F195" t="s">
        <v>233</v>
      </c>
      <c r="G195" t="s">
        <v>294</v>
      </c>
      <c r="H195">
        <v>1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R195">
        <v>0</v>
      </c>
      <c r="S195" s="48">
        <v>0</v>
      </c>
    </row>
    <row r="196" spans="1:19" ht="15.75" thickBot="1" x14ac:dyDescent="0.3">
      <c r="A196" s="9" t="s">
        <v>497</v>
      </c>
      <c r="B196" s="9" t="s">
        <v>498</v>
      </c>
      <c r="C196" t="s">
        <v>227</v>
      </c>
      <c r="D196" t="s">
        <v>192</v>
      </c>
      <c r="E196" t="s">
        <v>408</v>
      </c>
      <c r="F196" t="s">
        <v>409</v>
      </c>
      <c r="G196" t="s">
        <v>499</v>
      </c>
      <c r="H196">
        <v>1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R196">
        <v>0</v>
      </c>
      <c r="S196" s="48">
        <v>0</v>
      </c>
    </row>
    <row r="197" spans="1:19" ht="15.75" thickBot="1" x14ac:dyDescent="0.3">
      <c r="A197" s="9" t="s">
        <v>500</v>
      </c>
      <c r="B197" s="9" t="s">
        <v>501</v>
      </c>
      <c r="C197" t="s">
        <v>211</v>
      </c>
      <c r="D197" t="s">
        <v>51</v>
      </c>
      <c r="E197" t="s">
        <v>399</v>
      </c>
      <c r="F197" t="s">
        <v>22</v>
      </c>
      <c r="G197" t="s">
        <v>501</v>
      </c>
      <c r="H197">
        <v>1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R197">
        <v>0</v>
      </c>
      <c r="S197" s="48">
        <v>46.099994302318962</v>
      </c>
    </row>
    <row r="198" spans="1:19" ht="15.75" thickBot="1" x14ac:dyDescent="0.3">
      <c r="A198" s="96" t="s">
        <v>502</v>
      </c>
      <c r="B198" s="97"/>
      <c r="C198" t="s">
        <v>211</v>
      </c>
      <c r="D198" t="s">
        <v>503</v>
      </c>
      <c r="E198" t="s">
        <v>504</v>
      </c>
      <c r="F198" t="s">
        <v>505</v>
      </c>
      <c r="G198" t="s">
        <v>506</v>
      </c>
      <c r="H198">
        <v>1</v>
      </c>
      <c r="I198">
        <v>1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R198">
        <v>0</v>
      </c>
      <c r="S198" s="48">
        <v>0</v>
      </c>
    </row>
    <row r="199" spans="1:19" ht="15.75" thickBot="1" x14ac:dyDescent="0.3">
      <c r="A199" s="9" t="s">
        <v>507</v>
      </c>
      <c r="B199" s="9" t="s">
        <v>508</v>
      </c>
      <c r="C199" t="s">
        <v>227</v>
      </c>
      <c r="D199" t="s">
        <v>187</v>
      </c>
      <c r="E199" t="s">
        <v>509</v>
      </c>
      <c r="F199" t="s">
        <v>22</v>
      </c>
      <c r="G199" t="s">
        <v>510</v>
      </c>
      <c r="H199">
        <v>1</v>
      </c>
      <c r="I199">
        <v>1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R199">
        <v>0</v>
      </c>
      <c r="S199" s="48">
        <v>0</v>
      </c>
    </row>
    <row r="200" spans="1:19" ht="15.75" thickBot="1" x14ac:dyDescent="0.3">
      <c r="A200" s="9" t="s">
        <v>511</v>
      </c>
      <c r="B200" s="9" t="s">
        <v>512</v>
      </c>
      <c r="C200" t="s">
        <v>211</v>
      </c>
      <c r="D200" t="s">
        <v>21</v>
      </c>
      <c r="E200" t="s">
        <v>513</v>
      </c>
      <c r="F200" t="s">
        <v>514</v>
      </c>
      <c r="G200" t="s">
        <v>512</v>
      </c>
      <c r="H200">
        <v>1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R200">
        <v>0</v>
      </c>
      <c r="S200" s="48">
        <v>282.4799767100194</v>
      </c>
    </row>
    <row r="201" spans="1:19" ht="15.75" thickBot="1" x14ac:dyDescent="0.3">
      <c r="A201" s="9" t="s">
        <v>515</v>
      </c>
      <c r="B201" s="9" t="s">
        <v>516</v>
      </c>
      <c r="C201" t="s">
        <v>227</v>
      </c>
      <c r="D201" t="s">
        <v>21</v>
      </c>
      <c r="E201" t="s">
        <v>212</v>
      </c>
      <c r="F201" t="s">
        <v>213</v>
      </c>
      <c r="G201" t="s">
        <v>517</v>
      </c>
      <c r="H201">
        <v>1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R201">
        <v>0</v>
      </c>
      <c r="S201" s="48">
        <v>0</v>
      </c>
    </row>
    <row r="202" spans="1:19" ht="15.75" thickBot="1" x14ac:dyDescent="0.3">
      <c r="A202" s="9" t="s">
        <v>518</v>
      </c>
      <c r="B202" s="9" t="s">
        <v>519</v>
      </c>
      <c r="C202" t="s">
        <v>227</v>
      </c>
      <c r="D202" t="s">
        <v>21</v>
      </c>
      <c r="E202" t="s">
        <v>212</v>
      </c>
      <c r="F202" t="s">
        <v>213</v>
      </c>
      <c r="G202" t="s">
        <v>517</v>
      </c>
      <c r="H202">
        <v>1</v>
      </c>
      <c r="I202">
        <v>1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R202">
        <v>0</v>
      </c>
      <c r="S202" s="48">
        <v>0</v>
      </c>
    </row>
    <row r="203" spans="1:19" ht="15.75" thickBot="1" x14ac:dyDescent="0.3">
      <c r="A203" s="9" t="s">
        <v>520</v>
      </c>
      <c r="B203" s="9" t="s">
        <v>521</v>
      </c>
      <c r="C203" t="s">
        <v>227</v>
      </c>
      <c r="D203" t="s">
        <v>21</v>
      </c>
      <c r="E203" t="s">
        <v>212</v>
      </c>
      <c r="F203" t="s">
        <v>338</v>
      </c>
      <c r="G203" t="s">
        <v>448</v>
      </c>
      <c r="H203">
        <v>1</v>
      </c>
      <c r="I203">
        <v>1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R203">
        <v>0</v>
      </c>
      <c r="S203" s="48">
        <v>0</v>
      </c>
    </row>
    <row r="204" spans="1:19" ht="15.75" thickBot="1" x14ac:dyDescent="0.3">
      <c r="A204" s="9" t="s">
        <v>522</v>
      </c>
      <c r="B204" s="9" t="s">
        <v>523</v>
      </c>
      <c r="C204" t="s">
        <v>211</v>
      </c>
      <c r="D204" t="s">
        <v>82</v>
      </c>
      <c r="E204" t="s">
        <v>524</v>
      </c>
      <c r="F204" t="s">
        <v>22</v>
      </c>
      <c r="G204" t="s">
        <v>523</v>
      </c>
      <c r="H204">
        <v>1</v>
      </c>
      <c r="I204">
        <v>1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R204">
        <v>0</v>
      </c>
      <c r="S204" s="48">
        <v>0</v>
      </c>
    </row>
    <row r="205" spans="1:19" ht="15.75" thickBot="1" x14ac:dyDescent="0.3">
      <c r="A205" s="9" t="s">
        <v>525</v>
      </c>
      <c r="B205" s="9" t="s">
        <v>526</v>
      </c>
      <c r="C205" t="s">
        <v>227</v>
      </c>
      <c r="D205" t="s">
        <v>21</v>
      </c>
      <c r="E205" t="s">
        <v>212</v>
      </c>
      <c r="F205" t="s">
        <v>442</v>
      </c>
      <c r="G205" t="s">
        <v>443</v>
      </c>
      <c r="H205">
        <v>1</v>
      </c>
      <c r="I205">
        <v>1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R205">
        <v>0</v>
      </c>
      <c r="S205" s="48">
        <v>443.46</v>
      </c>
    </row>
    <row r="206" spans="1:19" ht="15.75" thickBot="1" x14ac:dyDescent="0.3">
      <c r="A206" s="9" t="s">
        <v>527</v>
      </c>
      <c r="B206" s="9" t="s">
        <v>528</v>
      </c>
      <c r="C206" t="s">
        <v>227</v>
      </c>
      <c r="D206" t="s">
        <v>43</v>
      </c>
      <c r="E206" t="s">
        <v>232</v>
      </c>
      <c r="F206" t="s">
        <v>233</v>
      </c>
      <c r="G206" t="s">
        <v>294</v>
      </c>
      <c r="H206">
        <v>1</v>
      </c>
      <c r="I206">
        <v>1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R206">
        <v>0</v>
      </c>
      <c r="S206" s="48">
        <v>0</v>
      </c>
    </row>
    <row r="207" spans="1:19" ht="15.75" thickBot="1" x14ac:dyDescent="0.3">
      <c r="A207" s="9" t="s">
        <v>529</v>
      </c>
      <c r="B207" s="9" t="s">
        <v>530</v>
      </c>
      <c r="C207" t="s">
        <v>211</v>
      </c>
      <c r="D207" t="s">
        <v>531</v>
      </c>
      <c r="E207" t="s">
        <v>532</v>
      </c>
      <c r="F207" t="s">
        <v>533</v>
      </c>
      <c r="G207" t="s">
        <v>530</v>
      </c>
      <c r="H207">
        <v>1</v>
      </c>
      <c r="I207">
        <v>1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R207">
        <v>0</v>
      </c>
      <c r="S207" s="48">
        <v>62.99002643267842</v>
      </c>
    </row>
    <row r="208" spans="1:19" ht="15.75" thickBot="1" x14ac:dyDescent="0.3">
      <c r="A208" s="9" t="s">
        <v>534</v>
      </c>
      <c r="B208" s="9" t="s">
        <v>535</v>
      </c>
      <c r="C208" t="s">
        <v>211</v>
      </c>
      <c r="D208" t="s">
        <v>192</v>
      </c>
      <c r="E208" t="s">
        <v>408</v>
      </c>
      <c r="F208" t="s">
        <v>409</v>
      </c>
      <c r="G208" t="s">
        <v>536</v>
      </c>
      <c r="H208">
        <v>1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R208">
        <v>0</v>
      </c>
      <c r="S208" s="48">
        <v>0</v>
      </c>
    </row>
    <row r="209" spans="1:19" ht="15.75" thickBot="1" x14ac:dyDescent="0.3">
      <c r="A209" s="9" t="s">
        <v>537</v>
      </c>
      <c r="B209" s="9" t="s">
        <v>538</v>
      </c>
      <c r="C209" t="s">
        <v>211</v>
      </c>
      <c r="D209" t="s">
        <v>93</v>
      </c>
      <c r="E209" t="s">
        <v>539</v>
      </c>
      <c r="F209" t="s">
        <v>540</v>
      </c>
      <c r="G209" t="s">
        <v>538</v>
      </c>
      <c r="H209">
        <v>1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R209">
        <v>0</v>
      </c>
      <c r="S209" s="48">
        <v>387.16965402250941</v>
      </c>
    </row>
    <row r="210" spans="1:19" ht="15.75" thickBot="1" x14ac:dyDescent="0.3">
      <c r="A210" s="9" t="s">
        <v>541</v>
      </c>
      <c r="B210" s="9" t="s">
        <v>542</v>
      </c>
      <c r="C210" t="s">
        <v>211</v>
      </c>
      <c r="D210" t="s">
        <v>62</v>
      </c>
      <c r="E210" t="s">
        <v>216</v>
      </c>
      <c r="F210" t="s">
        <v>405</v>
      </c>
      <c r="G210" t="s">
        <v>542</v>
      </c>
      <c r="H210">
        <v>1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R210">
        <v>0</v>
      </c>
      <c r="S210" s="48">
        <v>0</v>
      </c>
    </row>
    <row r="211" spans="1:19" ht="15.75" thickBot="1" x14ac:dyDescent="0.3">
      <c r="A211" s="9" t="s">
        <v>543</v>
      </c>
      <c r="B211" s="9" t="s">
        <v>544</v>
      </c>
      <c r="C211" t="s">
        <v>211</v>
      </c>
      <c r="D211" t="s">
        <v>82</v>
      </c>
      <c r="E211" t="s">
        <v>524</v>
      </c>
      <c r="F211" t="s">
        <v>22</v>
      </c>
      <c r="G211" t="s">
        <v>545</v>
      </c>
      <c r="H211">
        <v>1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R211">
        <v>0</v>
      </c>
      <c r="S211" s="48">
        <v>0</v>
      </c>
    </row>
    <row r="212" spans="1:19" ht="15.75" thickBot="1" x14ac:dyDescent="0.3">
      <c r="A212" s="9" t="s">
        <v>546</v>
      </c>
      <c r="B212" s="9" t="s">
        <v>547</v>
      </c>
      <c r="C212" t="s">
        <v>211</v>
      </c>
      <c r="D212" t="s">
        <v>21</v>
      </c>
      <c r="E212" t="s">
        <v>212</v>
      </c>
      <c r="F212" t="s">
        <v>213</v>
      </c>
      <c r="G212" t="s">
        <v>547</v>
      </c>
      <c r="H212">
        <v>1</v>
      </c>
      <c r="I212">
        <v>1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R212">
        <v>0</v>
      </c>
      <c r="S212" s="48">
        <v>0</v>
      </c>
    </row>
    <row r="213" spans="1:19" ht="15.75" thickBot="1" x14ac:dyDescent="0.3">
      <c r="A213" s="9" t="s">
        <v>548</v>
      </c>
      <c r="B213" s="9" t="s">
        <v>549</v>
      </c>
      <c r="C213" t="s">
        <v>227</v>
      </c>
      <c r="D213" t="s">
        <v>21</v>
      </c>
      <c r="E213" t="s">
        <v>212</v>
      </c>
      <c r="F213" t="s">
        <v>213</v>
      </c>
      <c r="G213" t="s">
        <v>547</v>
      </c>
      <c r="H213">
        <v>1</v>
      </c>
      <c r="I213">
        <v>1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R213">
        <v>0</v>
      </c>
      <c r="S213" s="48">
        <v>762.6099999999999</v>
      </c>
    </row>
    <row r="214" spans="1:19" ht="15.75" thickBot="1" x14ac:dyDescent="0.3">
      <c r="A214" s="9" t="s">
        <v>550</v>
      </c>
      <c r="B214" s="9" t="s">
        <v>551</v>
      </c>
      <c r="C214" t="s">
        <v>227</v>
      </c>
      <c r="D214" t="s">
        <v>21</v>
      </c>
      <c r="E214" t="s">
        <v>212</v>
      </c>
      <c r="F214" t="s">
        <v>213</v>
      </c>
      <c r="G214" t="s">
        <v>547</v>
      </c>
      <c r="H214">
        <v>1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R214">
        <v>0</v>
      </c>
      <c r="S214" s="48">
        <v>776.09999999999991</v>
      </c>
    </row>
    <row r="215" spans="1:19" ht="15.75" thickBot="1" x14ac:dyDescent="0.3">
      <c r="A215" s="9" t="s">
        <v>552</v>
      </c>
      <c r="B215" s="9" t="s">
        <v>553</v>
      </c>
      <c r="C215" t="s">
        <v>227</v>
      </c>
      <c r="D215" t="s">
        <v>21</v>
      </c>
      <c r="E215" t="s">
        <v>212</v>
      </c>
      <c r="F215" t="s">
        <v>446</v>
      </c>
      <c r="G215" t="s">
        <v>445</v>
      </c>
      <c r="H215">
        <v>1</v>
      </c>
      <c r="I215">
        <v>1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R215">
        <v>0</v>
      </c>
      <c r="S215" s="48">
        <v>0</v>
      </c>
    </row>
    <row r="216" spans="1:19" ht="15.75" thickBot="1" x14ac:dyDescent="0.3">
      <c r="A216" s="9" t="s">
        <v>554</v>
      </c>
      <c r="B216" s="9" t="s">
        <v>555</v>
      </c>
      <c r="C216" t="s">
        <v>227</v>
      </c>
      <c r="D216" t="s">
        <v>21</v>
      </c>
      <c r="E216" t="s">
        <v>212</v>
      </c>
      <c r="F216" t="s">
        <v>213</v>
      </c>
      <c r="G216" t="s">
        <v>556</v>
      </c>
      <c r="H216">
        <v>1</v>
      </c>
      <c r="I216">
        <v>1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R216">
        <v>0</v>
      </c>
      <c r="S216" s="48">
        <v>0</v>
      </c>
    </row>
    <row r="217" spans="1:19" ht="15.75" thickBot="1" x14ac:dyDescent="0.3">
      <c r="A217" s="9" t="s">
        <v>557</v>
      </c>
      <c r="B217" s="9" t="s">
        <v>558</v>
      </c>
      <c r="C217" t="s">
        <v>227</v>
      </c>
      <c r="D217" t="s">
        <v>21</v>
      </c>
      <c r="E217" t="s">
        <v>212</v>
      </c>
      <c r="F217" t="s">
        <v>213</v>
      </c>
      <c r="G217" t="s">
        <v>367</v>
      </c>
      <c r="H217">
        <v>1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R217">
        <v>0</v>
      </c>
      <c r="S217" s="48">
        <v>627.25034013605443</v>
      </c>
    </row>
    <row r="218" spans="1:19" ht="15.75" thickBot="1" x14ac:dyDescent="0.3">
      <c r="A218" s="9" t="s">
        <v>559</v>
      </c>
      <c r="B218" s="9" t="s">
        <v>560</v>
      </c>
      <c r="C218" t="s">
        <v>227</v>
      </c>
      <c r="D218" t="s">
        <v>21</v>
      </c>
      <c r="E218" t="s">
        <v>212</v>
      </c>
      <c r="F218" t="s">
        <v>213</v>
      </c>
      <c r="G218" t="s">
        <v>561</v>
      </c>
      <c r="H218">
        <v>1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R218">
        <v>0</v>
      </c>
      <c r="S218" s="48">
        <v>618.1015873015873</v>
      </c>
    </row>
    <row r="219" spans="1:19" ht="15.75" thickBot="1" x14ac:dyDescent="0.3">
      <c r="A219" s="9" t="s">
        <v>562</v>
      </c>
      <c r="B219" s="9" t="s">
        <v>563</v>
      </c>
      <c r="C219" t="s">
        <v>227</v>
      </c>
      <c r="D219" t="s">
        <v>21</v>
      </c>
      <c r="E219" t="s">
        <v>212</v>
      </c>
      <c r="F219" t="s">
        <v>213</v>
      </c>
      <c r="G219" t="s">
        <v>208</v>
      </c>
      <c r="H219">
        <v>1</v>
      </c>
      <c r="I219">
        <v>1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R219">
        <v>0</v>
      </c>
      <c r="S219" s="48">
        <v>0</v>
      </c>
    </row>
    <row r="220" spans="1:19" ht="15.75" thickBot="1" x14ac:dyDescent="0.3">
      <c r="A220" s="9" t="s">
        <v>564</v>
      </c>
      <c r="B220" s="9" t="s">
        <v>565</v>
      </c>
      <c r="C220" t="s">
        <v>227</v>
      </c>
      <c r="D220" t="s">
        <v>21</v>
      </c>
      <c r="E220" t="s">
        <v>212</v>
      </c>
      <c r="F220" t="s">
        <v>213</v>
      </c>
      <c r="G220" t="s">
        <v>208</v>
      </c>
      <c r="H220">
        <v>1</v>
      </c>
      <c r="I220">
        <v>1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R220">
        <v>0</v>
      </c>
      <c r="S220" s="48">
        <v>712.75000000000011</v>
      </c>
    </row>
    <row r="221" spans="1:19" ht="15.75" thickBot="1" x14ac:dyDescent="0.3">
      <c r="A221" s="9" t="s">
        <v>566</v>
      </c>
      <c r="B221" s="9" t="s">
        <v>567</v>
      </c>
      <c r="C221" t="s">
        <v>227</v>
      </c>
      <c r="D221" t="s">
        <v>309</v>
      </c>
      <c r="E221" t="s">
        <v>310</v>
      </c>
      <c r="F221" t="s">
        <v>311</v>
      </c>
      <c r="G221" t="s">
        <v>321</v>
      </c>
      <c r="H221">
        <v>1</v>
      </c>
      <c r="I221">
        <v>1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R221">
        <v>0</v>
      </c>
      <c r="S221" s="48">
        <v>48.055</v>
      </c>
    </row>
    <row r="222" spans="1:19" ht="15.75" thickBot="1" x14ac:dyDescent="0.3">
      <c r="A222" s="9">
        <v>600017195</v>
      </c>
      <c r="B222" s="9" t="s">
        <v>568</v>
      </c>
      <c r="C222" t="s">
        <v>211</v>
      </c>
      <c r="D222" t="s">
        <v>62</v>
      </c>
      <c r="E222" t="s">
        <v>216</v>
      </c>
      <c r="F222" t="s">
        <v>405</v>
      </c>
      <c r="G222" t="s">
        <v>568</v>
      </c>
      <c r="H222">
        <v>1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R222">
        <v>0</v>
      </c>
      <c r="S222" s="48">
        <v>48.055</v>
      </c>
    </row>
    <row r="223" spans="1:19" ht="15.75" thickBot="1" x14ac:dyDescent="0.3">
      <c r="A223" s="9" t="s">
        <v>569</v>
      </c>
      <c r="B223" s="9" t="s">
        <v>570</v>
      </c>
      <c r="C223" t="s">
        <v>211</v>
      </c>
      <c r="D223" t="s">
        <v>571</v>
      </c>
      <c r="E223" t="s">
        <v>572</v>
      </c>
      <c r="F223" t="s">
        <v>22</v>
      </c>
      <c r="G223" t="s">
        <v>573</v>
      </c>
      <c r="H223">
        <v>1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R223">
        <v>0</v>
      </c>
      <c r="S223" s="48">
        <v>1.0000327600327601</v>
      </c>
    </row>
    <row r="224" spans="1:19" ht="15.75" thickBot="1" x14ac:dyDescent="0.3">
      <c r="A224" s="9" t="s">
        <v>574</v>
      </c>
      <c r="B224" s="9" t="s">
        <v>575</v>
      </c>
      <c r="C224" t="s">
        <v>211</v>
      </c>
      <c r="D224" t="s">
        <v>22</v>
      </c>
      <c r="E224" t="s">
        <v>22</v>
      </c>
      <c r="F224" t="s">
        <v>22</v>
      </c>
      <c r="G224" t="s">
        <v>22</v>
      </c>
      <c r="H224">
        <v>1</v>
      </c>
      <c r="I224">
        <v>1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R224">
        <v>0</v>
      </c>
      <c r="S224" s="48">
        <v>0</v>
      </c>
    </row>
    <row r="225" spans="1:19" ht="15.75" thickBot="1" x14ac:dyDescent="0.3">
      <c r="A225" s="9" t="s">
        <v>576</v>
      </c>
      <c r="B225" s="9" t="s">
        <v>577</v>
      </c>
      <c r="C225" t="s">
        <v>578</v>
      </c>
      <c r="D225" t="s">
        <v>22</v>
      </c>
      <c r="E225" t="s">
        <v>22</v>
      </c>
      <c r="F225" t="s">
        <v>22</v>
      </c>
      <c r="G225" t="s">
        <v>22</v>
      </c>
      <c r="H225">
        <v>1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R225">
        <v>0</v>
      </c>
      <c r="S225" s="48">
        <v>15.66988547791766</v>
      </c>
    </row>
    <row r="226" spans="1:19" ht="15.75" thickBot="1" x14ac:dyDescent="0.3">
      <c r="A226" s="16">
        <v>700001291</v>
      </c>
      <c r="B226" t="s">
        <v>579</v>
      </c>
      <c r="C226" t="s">
        <v>578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R226">
        <v>0</v>
      </c>
      <c r="S226" s="48">
        <v>0</v>
      </c>
    </row>
    <row r="227" spans="1:19" ht="15.75" thickBot="1" x14ac:dyDescent="0.3">
      <c r="A227" s="9" t="s">
        <v>580</v>
      </c>
      <c r="B227" s="9" t="s">
        <v>581</v>
      </c>
      <c r="C227" t="s">
        <v>578</v>
      </c>
      <c r="D227" t="s">
        <v>22</v>
      </c>
      <c r="E227" t="s">
        <v>22</v>
      </c>
      <c r="F227" t="s">
        <v>22</v>
      </c>
      <c r="G227" t="s">
        <v>22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R227">
        <v>0</v>
      </c>
      <c r="S227" s="48">
        <v>23.2872098585229</v>
      </c>
    </row>
    <row r="228" spans="1:19" x14ac:dyDescent="0.25">
      <c r="A228" s="12" t="s">
        <v>582</v>
      </c>
      <c r="C228" t="s">
        <v>578</v>
      </c>
      <c r="D228" t="s">
        <v>62</v>
      </c>
      <c r="E228" t="s">
        <v>216</v>
      </c>
      <c r="F228" t="s">
        <v>583</v>
      </c>
      <c r="G228" t="s">
        <v>584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R228">
        <v>0</v>
      </c>
      <c r="S228" s="48">
        <v>0</v>
      </c>
    </row>
    <row r="229" spans="1:19" x14ac:dyDescent="0.25">
      <c r="A229" s="12">
        <v>700001929</v>
      </c>
      <c r="C229" t="s">
        <v>578</v>
      </c>
      <c r="D229" t="s">
        <v>22</v>
      </c>
      <c r="E229" t="s">
        <v>22</v>
      </c>
      <c r="F229" t="s">
        <v>22</v>
      </c>
      <c r="G229" t="s">
        <v>22</v>
      </c>
      <c r="H229">
        <v>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R229">
        <v>0</v>
      </c>
      <c r="S229" s="48">
        <v>0</v>
      </c>
    </row>
    <row r="230" spans="1:19" x14ac:dyDescent="0.25">
      <c r="A230" s="98" t="s">
        <v>585</v>
      </c>
      <c r="B230" s="98" t="s">
        <v>586</v>
      </c>
      <c r="C230" t="s">
        <v>587</v>
      </c>
      <c r="D230" t="s">
        <v>22</v>
      </c>
      <c r="E230" t="s">
        <v>22</v>
      </c>
      <c r="F230" t="s">
        <v>22</v>
      </c>
      <c r="G230" t="s">
        <v>22</v>
      </c>
      <c r="H230">
        <v>1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R230">
        <v>0</v>
      </c>
      <c r="S230" s="48">
        <v>151.25</v>
      </c>
    </row>
    <row r="231" spans="1:19" x14ac:dyDescent="0.25">
      <c r="A231" s="98" t="s">
        <v>588</v>
      </c>
      <c r="B231" s="98" t="s">
        <v>589</v>
      </c>
      <c r="C231" t="s">
        <v>587</v>
      </c>
      <c r="D231" t="s">
        <v>22</v>
      </c>
      <c r="E231" t="s">
        <v>22</v>
      </c>
      <c r="F231" t="s">
        <v>22</v>
      </c>
      <c r="G231" t="s">
        <v>22</v>
      </c>
      <c r="H231">
        <v>1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R231">
        <v>0</v>
      </c>
      <c r="S231" s="48">
        <v>0</v>
      </c>
    </row>
    <row r="232" spans="1:19" x14ac:dyDescent="0.25">
      <c r="A232" s="12" t="s">
        <v>590</v>
      </c>
      <c r="C232" t="s">
        <v>587</v>
      </c>
      <c r="D232" t="s">
        <v>22</v>
      </c>
      <c r="E232" t="s">
        <v>22</v>
      </c>
      <c r="F232" t="s">
        <v>22</v>
      </c>
      <c r="G232" t="s">
        <v>22</v>
      </c>
      <c r="H232">
        <v>0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R232">
        <v>0</v>
      </c>
      <c r="S232" s="48"/>
    </row>
    <row r="233" spans="1:19" x14ac:dyDescent="0.25">
      <c r="A233" s="12" t="s">
        <v>591</v>
      </c>
      <c r="C233" t="s">
        <v>587</v>
      </c>
      <c r="D233" t="s">
        <v>22</v>
      </c>
      <c r="E233" t="s">
        <v>22</v>
      </c>
      <c r="F233" t="s">
        <v>22</v>
      </c>
      <c r="G233" t="s">
        <v>22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R233">
        <v>0</v>
      </c>
      <c r="S233" s="48"/>
    </row>
    <row r="234" spans="1:19" x14ac:dyDescent="0.25">
      <c r="A234" s="12" t="s">
        <v>592</v>
      </c>
      <c r="C234" t="s">
        <v>587</v>
      </c>
      <c r="D234" t="s">
        <v>22</v>
      </c>
      <c r="E234" t="s">
        <v>22</v>
      </c>
      <c r="F234" t="s">
        <v>22</v>
      </c>
      <c r="G234" t="s">
        <v>22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R234">
        <v>0</v>
      </c>
      <c r="S234" s="48"/>
    </row>
    <row r="235" spans="1:19" x14ac:dyDescent="0.25">
      <c r="A235" s="12" t="s">
        <v>593</v>
      </c>
      <c r="C235" t="s">
        <v>587</v>
      </c>
      <c r="D235" t="s">
        <v>22</v>
      </c>
      <c r="E235" t="s">
        <v>22</v>
      </c>
      <c r="F235" t="s">
        <v>22</v>
      </c>
      <c r="G235" t="s">
        <v>22</v>
      </c>
      <c r="H235">
        <v>0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R235">
        <v>0</v>
      </c>
      <c r="S235" s="48"/>
    </row>
    <row r="236" spans="1:19" x14ac:dyDescent="0.25">
      <c r="A236" t="s">
        <v>594</v>
      </c>
      <c r="B236" t="s">
        <v>595</v>
      </c>
      <c r="C236" t="s">
        <v>596</v>
      </c>
      <c r="D236" t="s">
        <v>597</v>
      </c>
      <c r="H236">
        <v>1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0</v>
      </c>
      <c r="R236">
        <v>0</v>
      </c>
      <c r="S236" s="48"/>
    </row>
    <row r="237" spans="1:19" x14ac:dyDescent="0.25">
      <c r="A237" t="s">
        <v>598</v>
      </c>
      <c r="B237" t="s">
        <v>599</v>
      </c>
      <c r="C237" t="s">
        <v>600</v>
      </c>
      <c r="D237" t="s">
        <v>597</v>
      </c>
      <c r="H237">
        <v>1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0</v>
      </c>
      <c r="O237">
        <v>0</v>
      </c>
      <c r="R237">
        <v>0</v>
      </c>
      <c r="S237" s="48"/>
    </row>
    <row r="238" spans="1:19" x14ac:dyDescent="0.25">
      <c r="A238" t="s">
        <v>601</v>
      </c>
      <c r="B238" t="s">
        <v>602</v>
      </c>
      <c r="C238" t="s">
        <v>603</v>
      </c>
      <c r="D238" t="s">
        <v>597</v>
      </c>
      <c r="H238">
        <v>1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0</v>
      </c>
      <c r="R238">
        <v>0</v>
      </c>
      <c r="S238" s="48"/>
    </row>
    <row r="239" spans="1:19" x14ac:dyDescent="0.25">
      <c r="A239" t="s">
        <v>604</v>
      </c>
      <c r="B239" t="s">
        <v>605</v>
      </c>
      <c r="C239" t="s">
        <v>606</v>
      </c>
      <c r="D239" t="s">
        <v>597</v>
      </c>
      <c r="H239">
        <v>1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0</v>
      </c>
      <c r="R239">
        <v>0</v>
      </c>
      <c r="S239" s="48"/>
    </row>
    <row r="240" spans="1:19" x14ac:dyDescent="0.25">
      <c r="A240" t="s">
        <v>607</v>
      </c>
      <c r="B240" t="s">
        <v>608</v>
      </c>
      <c r="C240" t="s">
        <v>609</v>
      </c>
      <c r="D240" t="s">
        <v>610</v>
      </c>
      <c r="H240">
        <v>1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0</v>
      </c>
      <c r="R240">
        <v>0</v>
      </c>
      <c r="S240" s="48"/>
    </row>
    <row r="241" spans="1:19" x14ac:dyDescent="0.25">
      <c r="A241" t="s">
        <v>611</v>
      </c>
      <c r="B241" t="s">
        <v>612</v>
      </c>
      <c r="C241" t="s">
        <v>613</v>
      </c>
      <c r="D241" t="s">
        <v>610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0</v>
      </c>
      <c r="O241">
        <v>0</v>
      </c>
      <c r="R241">
        <v>0</v>
      </c>
      <c r="S241" s="48"/>
    </row>
    <row r="242" spans="1:19" x14ac:dyDescent="0.25">
      <c r="A242" t="s">
        <v>614</v>
      </c>
      <c r="B242" t="s">
        <v>615</v>
      </c>
      <c r="C242" t="s">
        <v>616</v>
      </c>
      <c r="D242" t="s">
        <v>610</v>
      </c>
      <c r="H242">
        <v>1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0</v>
      </c>
      <c r="R242">
        <v>0</v>
      </c>
      <c r="S242" s="48"/>
    </row>
    <row r="243" spans="1:19" x14ac:dyDescent="0.25">
      <c r="A243" t="s">
        <v>617</v>
      </c>
      <c r="B243" t="s">
        <v>618</v>
      </c>
      <c r="C243" t="s">
        <v>619</v>
      </c>
      <c r="D243" t="s">
        <v>610</v>
      </c>
      <c r="H243">
        <v>1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0</v>
      </c>
      <c r="O243">
        <v>0</v>
      </c>
      <c r="R243">
        <v>0</v>
      </c>
      <c r="S243" s="48"/>
    </row>
    <row r="244" spans="1:19" x14ac:dyDescent="0.25">
      <c r="A244" t="s">
        <v>620</v>
      </c>
      <c r="B244" t="s">
        <v>621</v>
      </c>
      <c r="C244" t="s">
        <v>622</v>
      </c>
      <c r="D244" t="s">
        <v>610</v>
      </c>
      <c r="H244">
        <v>1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0</v>
      </c>
      <c r="R244">
        <v>0</v>
      </c>
      <c r="S244" s="48"/>
    </row>
    <row r="245" spans="1:19" x14ac:dyDescent="0.25">
      <c r="A245" t="s">
        <v>623</v>
      </c>
      <c r="B245" t="s">
        <v>624</v>
      </c>
      <c r="C245" t="s">
        <v>625</v>
      </c>
      <c r="D245" t="s">
        <v>610</v>
      </c>
      <c r="H245">
        <v>1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0</v>
      </c>
      <c r="O245">
        <v>0</v>
      </c>
      <c r="R245">
        <v>0</v>
      </c>
      <c r="S245" s="48"/>
    </row>
    <row r="246" spans="1:19" x14ac:dyDescent="0.25">
      <c r="A246" t="s">
        <v>626</v>
      </c>
      <c r="B246" t="s">
        <v>627</v>
      </c>
      <c r="C246" t="s">
        <v>628</v>
      </c>
      <c r="D246" t="s">
        <v>610</v>
      </c>
      <c r="H246">
        <v>1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0</v>
      </c>
      <c r="R246">
        <v>0</v>
      </c>
      <c r="S246" s="48"/>
    </row>
    <row r="247" spans="1:19" x14ac:dyDescent="0.25">
      <c r="A247" t="s">
        <v>629</v>
      </c>
      <c r="B247" t="s">
        <v>630</v>
      </c>
      <c r="C247" t="s">
        <v>631</v>
      </c>
      <c r="D247" t="s">
        <v>610</v>
      </c>
      <c r="H247">
        <v>1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0</v>
      </c>
      <c r="R247">
        <v>0</v>
      </c>
      <c r="S247" s="48"/>
    </row>
    <row r="248" spans="1:19" x14ac:dyDescent="0.25">
      <c r="A248" t="s">
        <v>632</v>
      </c>
      <c r="B248" t="s">
        <v>633</v>
      </c>
      <c r="C248" t="s">
        <v>634</v>
      </c>
      <c r="D248" t="s">
        <v>610</v>
      </c>
      <c r="H248">
        <v>1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</v>
      </c>
      <c r="O248">
        <v>0</v>
      </c>
      <c r="R248">
        <v>0</v>
      </c>
      <c r="S248" s="48"/>
    </row>
    <row r="249" spans="1:19" x14ac:dyDescent="0.25">
      <c r="A249" t="s">
        <v>635</v>
      </c>
      <c r="B249" t="s">
        <v>636</v>
      </c>
      <c r="C249" t="s">
        <v>637</v>
      </c>
      <c r="D249" t="s">
        <v>610</v>
      </c>
      <c r="H249">
        <v>1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0</v>
      </c>
      <c r="R249">
        <v>0</v>
      </c>
      <c r="S249" s="48"/>
    </row>
    <row r="250" spans="1:19" x14ac:dyDescent="0.25">
      <c r="A250" t="s">
        <v>638</v>
      </c>
      <c r="B250" t="s">
        <v>639</v>
      </c>
      <c r="C250" t="s">
        <v>640</v>
      </c>
      <c r="D250" t="s">
        <v>610</v>
      </c>
      <c r="H250">
        <v>1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0</v>
      </c>
      <c r="O250">
        <v>0</v>
      </c>
      <c r="R250">
        <v>0</v>
      </c>
      <c r="S250" s="48"/>
    </row>
    <row r="251" spans="1:19" x14ac:dyDescent="0.25">
      <c r="A251" t="s">
        <v>641</v>
      </c>
      <c r="B251" t="s">
        <v>642</v>
      </c>
      <c r="C251" t="s">
        <v>643</v>
      </c>
      <c r="D251" t="s">
        <v>610</v>
      </c>
      <c r="H251">
        <v>1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</v>
      </c>
      <c r="O251">
        <v>0</v>
      </c>
      <c r="R251">
        <v>0</v>
      </c>
      <c r="S251" s="48"/>
    </row>
    <row r="252" spans="1:19" x14ac:dyDescent="0.25">
      <c r="A252" t="s">
        <v>644</v>
      </c>
      <c r="B252" t="s">
        <v>645</v>
      </c>
      <c r="C252" t="s">
        <v>646</v>
      </c>
      <c r="D252" t="s">
        <v>610</v>
      </c>
      <c r="H252">
        <v>1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0</v>
      </c>
      <c r="R252">
        <v>0</v>
      </c>
      <c r="S252" s="48"/>
    </row>
    <row r="253" spans="1:19" x14ac:dyDescent="0.25">
      <c r="A253" t="s">
        <v>647</v>
      </c>
      <c r="B253" t="s">
        <v>648</v>
      </c>
      <c r="C253" t="s">
        <v>649</v>
      </c>
      <c r="D253" t="s">
        <v>650</v>
      </c>
      <c r="H253">
        <v>1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0</v>
      </c>
      <c r="O253">
        <v>0</v>
      </c>
      <c r="R253">
        <v>0</v>
      </c>
      <c r="S253" s="48"/>
    </row>
    <row r="254" spans="1:19" x14ac:dyDescent="0.25">
      <c r="A254" t="s">
        <v>651</v>
      </c>
      <c r="B254" t="s">
        <v>652</v>
      </c>
      <c r="C254" t="s">
        <v>653</v>
      </c>
      <c r="D254" t="s">
        <v>610</v>
      </c>
      <c r="H254">
        <v>1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R254">
        <v>0</v>
      </c>
      <c r="S254" s="48"/>
    </row>
    <row r="255" spans="1:19" x14ac:dyDescent="0.25">
      <c r="A255" t="s">
        <v>654</v>
      </c>
      <c r="B255" t="s">
        <v>655</v>
      </c>
      <c r="C255" t="s">
        <v>656</v>
      </c>
      <c r="D255" t="s">
        <v>610</v>
      </c>
      <c r="H255">
        <v>1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0</v>
      </c>
      <c r="O255">
        <v>0</v>
      </c>
      <c r="R255">
        <v>0</v>
      </c>
      <c r="S255" s="48"/>
    </row>
    <row r="256" spans="1:19" x14ac:dyDescent="0.25">
      <c r="A256" t="s">
        <v>657</v>
      </c>
      <c r="B256" t="s">
        <v>658</v>
      </c>
      <c r="C256" t="s">
        <v>659</v>
      </c>
      <c r="D256" t="s">
        <v>610</v>
      </c>
      <c r="H256">
        <v>1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0</v>
      </c>
      <c r="R256">
        <v>0</v>
      </c>
      <c r="S256" s="48"/>
    </row>
    <row r="257" spans="1:19" x14ac:dyDescent="0.25">
      <c r="A257" t="s">
        <v>660</v>
      </c>
      <c r="B257" t="s">
        <v>661</v>
      </c>
      <c r="C257" t="s">
        <v>662</v>
      </c>
      <c r="D257" t="s">
        <v>597</v>
      </c>
      <c r="H257">
        <v>1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0</v>
      </c>
      <c r="O257">
        <v>0</v>
      </c>
      <c r="R257">
        <v>0</v>
      </c>
      <c r="S257" s="48"/>
    </row>
    <row r="258" spans="1:19" x14ac:dyDescent="0.25">
      <c r="A258" t="s">
        <v>663</v>
      </c>
      <c r="B258" t="s">
        <v>664</v>
      </c>
      <c r="C258" t="s">
        <v>665</v>
      </c>
      <c r="D258" t="s">
        <v>597</v>
      </c>
      <c r="H258">
        <v>1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0</v>
      </c>
      <c r="R258">
        <v>0</v>
      </c>
      <c r="S258" s="48"/>
    </row>
    <row r="259" spans="1:19" x14ac:dyDescent="0.25">
      <c r="A259" t="s">
        <v>666</v>
      </c>
      <c r="B259" t="s">
        <v>667</v>
      </c>
      <c r="C259" t="s">
        <v>668</v>
      </c>
      <c r="D259" t="s">
        <v>610</v>
      </c>
      <c r="H259">
        <v>1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0</v>
      </c>
      <c r="O259">
        <v>0</v>
      </c>
      <c r="R259">
        <v>0</v>
      </c>
      <c r="S259" s="48"/>
    </row>
    <row r="260" spans="1:19" x14ac:dyDescent="0.25">
      <c r="A260" t="s">
        <v>669</v>
      </c>
      <c r="H260">
        <v>1</v>
      </c>
      <c r="I260">
        <v>0</v>
      </c>
      <c r="J260">
        <v>0</v>
      </c>
      <c r="K260">
        <v>0</v>
      </c>
      <c r="L260">
        <v>1</v>
      </c>
      <c r="M260">
        <v>0</v>
      </c>
      <c r="N260">
        <v>0</v>
      </c>
      <c r="O260">
        <v>1</v>
      </c>
      <c r="R260">
        <v>0</v>
      </c>
      <c r="S260" s="48"/>
    </row>
    <row r="261" spans="1:19" x14ac:dyDescent="0.25">
      <c r="A261" t="s">
        <v>670</v>
      </c>
      <c r="H261">
        <v>1</v>
      </c>
      <c r="I261">
        <v>0</v>
      </c>
      <c r="J261">
        <v>0</v>
      </c>
      <c r="K261">
        <v>0</v>
      </c>
      <c r="L261">
        <v>1</v>
      </c>
      <c r="M261">
        <v>0</v>
      </c>
      <c r="N261">
        <v>0</v>
      </c>
      <c r="O261">
        <v>1</v>
      </c>
      <c r="R261">
        <v>0</v>
      </c>
      <c r="S261" s="48"/>
    </row>
    <row r="262" spans="1:19" x14ac:dyDescent="0.25">
      <c r="A262" t="s">
        <v>671</v>
      </c>
      <c r="H262">
        <v>1</v>
      </c>
      <c r="I262">
        <v>0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1</v>
      </c>
      <c r="R262">
        <v>0</v>
      </c>
      <c r="S262" s="48"/>
    </row>
    <row r="263" spans="1:19" x14ac:dyDescent="0.25">
      <c r="A263" t="s">
        <v>672</v>
      </c>
      <c r="H263">
        <v>1</v>
      </c>
      <c r="I263">
        <v>0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1</v>
      </c>
      <c r="R263">
        <v>0</v>
      </c>
      <c r="S263" s="48"/>
    </row>
    <row r="264" spans="1:19" x14ac:dyDescent="0.25">
      <c r="A264" t="s">
        <v>673</v>
      </c>
      <c r="H264">
        <v>1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1</v>
      </c>
      <c r="R264">
        <v>0</v>
      </c>
      <c r="S264" s="48"/>
    </row>
    <row r="265" spans="1:19" x14ac:dyDescent="0.25">
      <c r="A265" t="s">
        <v>674</v>
      </c>
      <c r="H265">
        <v>1</v>
      </c>
      <c r="I265">
        <v>0</v>
      </c>
      <c r="J265">
        <v>0</v>
      </c>
      <c r="K265">
        <v>0</v>
      </c>
      <c r="L265">
        <v>1</v>
      </c>
      <c r="M265">
        <v>0</v>
      </c>
      <c r="N265">
        <v>0</v>
      </c>
      <c r="O265">
        <v>1</v>
      </c>
      <c r="R265">
        <v>0</v>
      </c>
      <c r="S265" s="48"/>
    </row>
    <row r="266" spans="1:19" x14ac:dyDescent="0.25">
      <c r="A266" t="s">
        <v>675</v>
      </c>
      <c r="H266">
        <v>1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1</v>
      </c>
      <c r="R266">
        <v>0</v>
      </c>
      <c r="S266" s="48"/>
    </row>
    <row r="267" spans="1:19" x14ac:dyDescent="0.25">
      <c r="A267" t="s">
        <v>676</v>
      </c>
      <c r="H267">
        <v>1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1</v>
      </c>
      <c r="R267">
        <v>0</v>
      </c>
      <c r="S267" s="48"/>
    </row>
    <row r="268" spans="1:19" x14ac:dyDescent="0.25">
      <c r="A268" t="s">
        <v>677</v>
      </c>
      <c r="H268">
        <v>1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1</v>
      </c>
      <c r="R268">
        <v>0</v>
      </c>
      <c r="S268" s="48"/>
    </row>
    <row r="269" spans="1:19" x14ac:dyDescent="0.25">
      <c r="A269" t="s">
        <v>678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1</v>
      </c>
      <c r="R269">
        <v>0</v>
      </c>
      <c r="S269" s="48"/>
    </row>
    <row r="270" spans="1:19" x14ac:dyDescent="0.25">
      <c r="A270" t="s">
        <v>679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1</v>
      </c>
      <c r="R270">
        <v>0</v>
      </c>
      <c r="S270" s="48"/>
    </row>
    <row r="271" spans="1:19" x14ac:dyDescent="0.25">
      <c r="A271" t="s">
        <v>680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1</v>
      </c>
      <c r="R271">
        <v>0</v>
      </c>
      <c r="S271" s="48"/>
    </row>
    <row r="272" spans="1:19" x14ac:dyDescent="0.25">
      <c r="A272" t="s">
        <v>681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1</v>
      </c>
      <c r="R272">
        <v>0</v>
      </c>
      <c r="S272" s="48"/>
    </row>
    <row r="273" spans="1:19" x14ac:dyDescent="0.25">
      <c r="A273" t="s">
        <v>682</v>
      </c>
      <c r="B273" t="s">
        <v>211</v>
      </c>
      <c r="C273" t="s">
        <v>683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</v>
      </c>
      <c r="O273">
        <v>1</v>
      </c>
      <c r="P273">
        <v>25</v>
      </c>
      <c r="Q273">
        <v>0.5</v>
      </c>
      <c r="R273">
        <v>0</v>
      </c>
      <c r="S273" s="48"/>
    </row>
    <row r="274" spans="1:19" x14ac:dyDescent="0.25">
      <c r="A274" t="s">
        <v>684</v>
      </c>
      <c r="B274" t="s">
        <v>227</v>
      </c>
      <c r="C274" t="s">
        <v>683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1</v>
      </c>
      <c r="O274">
        <v>1</v>
      </c>
      <c r="P274">
        <v>25</v>
      </c>
      <c r="Q274">
        <v>1</v>
      </c>
      <c r="R274">
        <v>0</v>
      </c>
      <c r="S274" s="48"/>
    </row>
    <row r="275" spans="1:19" x14ac:dyDescent="0.25">
      <c r="A275" t="s">
        <v>685</v>
      </c>
      <c r="B275" t="s">
        <v>686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>
        <v>0</v>
      </c>
      <c r="Q275">
        <v>0</v>
      </c>
      <c r="R275">
        <v>1</v>
      </c>
      <c r="S275" s="48"/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85CB-3594-44CC-9618-41689E9D724C}">
  <sheetPr codeName="Sheet17">
    <tabColor theme="7"/>
  </sheetPr>
  <dimension ref="A1:W1977"/>
  <sheetViews>
    <sheetView zoomScale="85" zoomScaleNormal="85" workbookViewId="0">
      <pane ySplit="1" topLeftCell="A100" activePane="bottomLeft" state="frozen"/>
      <selection pane="bottomLeft" sqref="A1:XFD1"/>
    </sheetView>
  </sheetViews>
  <sheetFormatPr defaultRowHeight="15" x14ac:dyDescent="0.25"/>
  <cols>
    <col min="1" max="1" width="21.5703125" bestFit="1" customWidth="1"/>
    <col min="2" max="2" width="43.140625" bestFit="1" customWidth="1"/>
    <col min="3" max="4" width="16.42578125" customWidth="1"/>
    <col min="5" max="5" width="41.140625" hidden="1" customWidth="1"/>
    <col min="6" max="6" width="66.140625" hidden="1" customWidth="1"/>
    <col min="7" max="7" width="26.42578125" hidden="1" customWidth="1"/>
    <col min="8" max="8" width="28" bestFit="1" customWidth="1"/>
    <col min="9" max="9" width="18.28515625" bestFit="1" customWidth="1"/>
    <col min="10" max="10" width="13.42578125" bestFit="1" customWidth="1"/>
    <col min="11" max="11" width="13.5703125" bestFit="1" customWidth="1"/>
    <col min="12" max="14" width="10.7109375" bestFit="1" customWidth="1"/>
    <col min="15" max="16" width="7.85546875" bestFit="1" customWidth="1"/>
    <col min="17" max="17" width="10.7109375" bestFit="1" customWidth="1"/>
    <col min="18" max="22" width="7.85546875" bestFit="1" customWidth="1"/>
    <col min="23" max="23" width="10.7109375" bestFit="1" customWidth="1"/>
  </cols>
  <sheetData>
    <row r="1" spans="1:23" x14ac:dyDescent="0.25">
      <c r="A1" t="s">
        <v>687</v>
      </c>
      <c r="B1" t="s">
        <v>688</v>
      </c>
      <c r="C1" t="s">
        <v>689</v>
      </c>
      <c r="D1" t="s">
        <v>3</v>
      </c>
      <c r="E1" t="s">
        <v>4</v>
      </c>
      <c r="F1" t="s">
        <v>5</v>
      </c>
      <c r="G1" t="s">
        <v>6</v>
      </c>
      <c r="H1" t="s">
        <v>690</v>
      </c>
      <c r="I1" t="s">
        <v>691</v>
      </c>
      <c r="J1" t="s">
        <v>692</v>
      </c>
      <c r="K1" t="s">
        <v>693</v>
      </c>
      <c r="L1" s="27">
        <v>45992</v>
      </c>
      <c r="M1" s="27">
        <f t="shared" ref="M1:W1" si="0">EDATE(L1,1)</f>
        <v>46023</v>
      </c>
      <c r="N1" s="27">
        <f t="shared" si="0"/>
        <v>46054</v>
      </c>
      <c r="O1" s="27">
        <f t="shared" si="0"/>
        <v>46082</v>
      </c>
      <c r="P1" s="27">
        <f t="shared" si="0"/>
        <v>46113</v>
      </c>
      <c r="Q1" s="27">
        <f t="shared" si="0"/>
        <v>46143</v>
      </c>
      <c r="R1" s="27">
        <f t="shared" si="0"/>
        <v>46174</v>
      </c>
      <c r="S1" s="27">
        <f t="shared" si="0"/>
        <v>46204</v>
      </c>
      <c r="T1" s="27">
        <f t="shared" si="0"/>
        <v>46235</v>
      </c>
      <c r="U1" s="27">
        <f t="shared" si="0"/>
        <v>46266</v>
      </c>
      <c r="V1" s="27">
        <f t="shared" si="0"/>
        <v>46296</v>
      </c>
      <c r="W1" s="27">
        <f t="shared" si="0"/>
        <v>46327</v>
      </c>
    </row>
    <row r="2" spans="1:23" x14ac:dyDescent="0.25">
      <c r="A2" s="257" t="s">
        <v>694</v>
      </c>
      <c r="B2" t="str">
        <f>IFERROR(_xlfn.XLOOKUP(TEXT(A2, "0"), TEXT('Material master'!$A$2:'Material master'!$A$275, "0"), 'Material master'!$B$2:'Material master'!$B$275, 1),"")</f>
        <v>ATH DADCO</v>
      </c>
      <c r="C2" t="str">
        <f>IFERROR(_xlfn.XLOOKUP(TEXT(A2, "0"), TEXT('Material master'!$A$2:'Material master'!$A$275, "0"), 'Material master'!$C$2:'Material master'!$C$275, 1),"")</f>
        <v>Raw Material</v>
      </c>
      <c r="D2" t="str">
        <f>IFERROR(_xlfn.XLOOKUP(TEXT(A2, "0"), TEXT('Material master'!$A$2:'Material master'!$A$275, "0"), 'Material master'!$D$2:'Material master'!$D$275, 1),"")</f>
        <v>J000 - ATH</v>
      </c>
      <c r="E2" t="str">
        <f>IFERROR(_xlfn.XLOOKUP(TEXT(A2, "0"), TEXT('Material master'!$A$2:'Material master'!$A$275, "0"), 'Material master'!$E$2:'Material master'!$E$275, 1),"")</f>
        <v/>
      </c>
      <c r="F2" t="str">
        <f>IFERROR(_xlfn.XLOOKUP(TEXT(A2, "0"), TEXT('Material master'!$A$2:'Material master'!$A$275, "0"), 'Material master'!$F$2:'Material master'!$F$275, 1),"")</f>
        <v/>
      </c>
      <c r="G2" t="str">
        <f>IFERROR(_xlfn.XLOOKUP(TEXT(A2, "0"), TEXT('Material master'!$A$2:'Material master'!$A$275, "0"), 'Material master'!$G$2:'Material master'!$G$275, 1),"")</f>
        <v/>
      </c>
      <c r="H2" t="s">
        <v>695</v>
      </c>
      <c r="I2" s="257" t="s">
        <v>171</v>
      </c>
      <c r="K2" s="32"/>
      <c r="L2" s="32">
        <f t="shared" ref="L2:W2" si="1">IFERROR(L549, 0)</f>
        <v>199.95</v>
      </c>
      <c r="M2" s="32">
        <f t="shared" si="1"/>
        <v>131.15</v>
      </c>
      <c r="N2" s="32">
        <f t="shared" si="1"/>
        <v>146.19999999999999</v>
      </c>
      <c r="O2" s="32">
        <f t="shared" si="1"/>
        <v>140.82499999999999</v>
      </c>
      <c r="P2" s="32">
        <f t="shared" si="1"/>
        <v>159.1</v>
      </c>
      <c r="Q2" s="32">
        <f t="shared" si="1"/>
        <v>160.17499999999998</v>
      </c>
      <c r="R2" s="32">
        <f t="shared" si="1"/>
        <v>161.25</v>
      </c>
      <c r="S2" s="32">
        <f t="shared" si="1"/>
        <v>138.67499999999998</v>
      </c>
      <c r="T2" s="32">
        <f t="shared" si="1"/>
        <v>138.67499999999998</v>
      </c>
      <c r="U2" s="32">
        <f t="shared" si="1"/>
        <v>170.92499999999998</v>
      </c>
      <c r="V2" s="32">
        <f t="shared" si="1"/>
        <v>161.25</v>
      </c>
      <c r="W2" s="32">
        <f t="shared" si="1"/>
        <v>162.32499999999999</v>
      </c>
    </row>
    <row r="3" spans="1:23" x14ac:dyDescent="0.25">
      <c r="A3" s="257" t="s">
        <v>694</v>
      </c>
      <c r="B3" t="str">
        <f>IFERROR(_xlfn.XLOOKUP(TEXT(A3, "0"), TEXT('Material master'!$A$2:'Material master'!$A$275, "0"), 'Material master'!$B$2:'Material master'!$B$275, 1),"")</f>
        <v>ATH DADCO</v>
      </c>
      <c r="C3" t="str">
        <f>IFERROR(_xlfn.XLOOKUP(TEXT(A3, "0"), TEXT('Material master'!$A$2:'Material master'!$A$275, "0"), 'Material master'!$C$2:'Material master'!$C$275, 1),"")</f>
        <v>Raw Material</v>
      </c>
      <c r="D3" t="str">
        <f>IFERROR(_xlfn.XLOOKUP(TEXT(A3, "0"), TEXT('Material master'!$A$2:'Material master'!$A$275, "0"), 'Material master'!$D$2:'Material master'!$D$275, 1),"")</f>
        <v>J000 - ATH</v>
      </c>
      <c r="E3" t="str">
        <f>IFERROR(_xlfn.XLOOKUP(TEXT(A3, "0"), TEXT('Material master'!$A$2:'Material master'!$A$275, "0"), 'Material master'!$E$2:'Material master'!$E$275, 1),"")</f>
        <v/>
      </c>
      <c r="F3" t="str">
        <f>IFERROR(_xlfn.XLOOKUP(TEXT(A3, "0"), TEXT('Material master'!$A$2:'Material master'!$A$275, "0"), 'Material master'!$F$2:'Material master'!$F$275, 1),"")</f>
        <v/>
      </c>
      <c r="G3" t="str">
        <f>IFERROR(_xlfn.XLOOKUP(TEXT(A3, "0"), TEXT('Material master'!$A$2:'Material master'!$A$275, "0"), 'Material master'!$G$2:'Material master'!$G$275, 1),"")</f>
        <v/>
      </c>
      <c r="H3" t="s">
        <v>695</v>
      </c>
      <c r="I3" s="257" t="s">
        <v>179</v>
      </c>
      <c r="K3" s="32"/>
      <c r="L3" s="32">
        <f t="shared" ref="L3:W3" si="2">IFERROR(L579, 0)</f>
        <v>18.094000000000001</v>
      </c>
      <c r="M3" s="32">
        <f t="shared" si="2"/>
        <v>58.642000000000003</v>
      </c>
      <c r="N3" s="32">
        <f t="shared" si="2"/>
        <v>58.642000000000003</v>
      </c>
      <c r="O3" s="32">
        <f t="shared" si="2"/>
        <v>58.642000000000003</v>
      </c>
      <c r="P3" s="32">
        <f t="shared" si="2"/>
        <v>64.31</v>
      </c>
      <c r="Q3" s="32">
        <f t="shared" si="2"/>
        <v>66.054000000000002</v>
      </c>
      <c r="R3" s="32">
        <f t="shared" si="2"/>
        <v>66.272000000000006</v>
      </c>
      <c r="S3" s="32">
        <f t="shared" si="2"/>
        <v>65.835999999999999</v>
      </c>
      <c r="T3" s="32">
        <f t="shared" si="2"/>
        <v>66.054000000000002</v>
      </c>
      <c r="U3" s="32">
        <f t="shared" si="2"/>
        <v>66.272000000000006</v>
      </c>
      <c r="V3" s="32">
        <f t="shared" si="2"/>
        <v>66.489999999999995</v>
      </c>
      <c r="W3" s="32">
        <f t="shared" si="2"/>
        <v>66.054000000000002</v>
      </c>
    </row>
    <row r="4" spans="1:23" x14ac:dyDescent="0.25">
      <c r="A4" s="257" t="s">
        <v>694</v>
      </c>
      <c r="B4" t="str">
        <f>IFERROR(_xlfn.XLOOKUP(TEXT(A4, "0"), TEXT('Material master'!$A$2:'Material master'!$A$275, "0"), 'Material master'!$B$2:'Material master'!$B$275, 1),"")</f>
        <v>ATH DADCO</v>
      </c>
      <c r="C4" t="str">
        <f>IFERROR(_xlfn.XLOOKUP(TEXT(A4, "0"), TEXT('Material master'!$A$2:'Material master'!$A$275, "0"), 'Material master'!$C$2:'Material master'!$C$275, 1),"")</f>
        <v>Raw Material</v>
      </c>
      <c r="D4" t="str">
        <f>IFERROR(_xlfn.XLOOKUP(TEXT(A4, "0"), TEXT('Material master'!$A$2:'Material master'!$A$275, "0"), 'Material master'!$D$2:'Material master'!$D$275, 1),"")</f>
        <v>J000 - ATH</v>
      </c>
      <c r="E4" t="str">
        <f>IFERROR(_xlfn.XLOOKUP(TEXT(A4, "0"), TEXT('Material master'!$A$2:'Material master'!$A$275, "0"), 'Material master'!$E$2:'Material master'!$E$275, 1),"")</f>
        <v/>
      </c>
      <c r="F4" t="str">
        <f>IFERROR(_xlfn.XLOOKUP(TEXT(A4, "0"), TEXT('Material master'!$A$2:'Material master'!$A$275, "0"), 'Material master'!$F$2:'Material master'!$F$275, 1),"")</f>
        <v/>
      </c>
      <c r="G4" t="str">
        <f>IFERROR(_xlfn.XLOOKUP(TEXT(A4, "0"), TEXT('Material master'!$A$2:'Material master'!$A$275, "0"), 'Material master'!$G$2:'Material master'!$G$275, 1),"")</f>
        <v/>
      </c>
      <c r="H4" t="s">
        <v>695</v>
      </c>
      <c r="I4" s="257" t="s">
        <v>336</v>
      </c>
      <c r="K4" s="32"/>
      <c r="L4" s="32">
        <f t="shared" ref="L4:W4" si="3">IFERROR(L1076, 0)</f>
        <v>646.38</v>
      </c>
      <c r="M4" s="32">
        <f t="shared" si="3"/>
        <v>963.98400000000004</v>
      </c>
      <c r="N4" s="32">
        <f t="shared" si="3"/>
        <v>971.96400000000006</v>
      </c>
      <c r="O4" s="32">
        <f t="shared" si="3"/>
        <v>995.10600000000011</v>
      </c>
      <c r="P4" s="32">
        <f t="shared" si="3"/>
        <v>955.20600000000002</v>
      </c>
      <c r="Q4" s="32">
        <f t="shared" si="3"/>
        <v>976.75200000000007</v>
      </c>
      <c r="R4" s="32">
        <f t="shared" si="3"/>
        <v>971.16600000000005</v>
      </c>
      <c r="S4" s="32">
        <f t="shared" si="3"/>
        <v>952.81200000000001</v>
      </c>
      <c r="T4" s="32">
        <f t="shared" si="3"/>
        <v>942.4380000000001</v>
      </c>
      <c r="U4" s="32">
        <f t="shared" si="3"/>
        <v>919.29600000000005</v>
      </c>
      <c r="V4" s="32">
        <f t="shared" si="3"/>
        <v>971.96400000000006</v>
      </c>
      <c r="W4" s="32">
        <f t="shared" si="3"/>
        <v>900.94200000000001</v>
      </c>
    </row>
    <row r="5" spans="1:23" x14ac:dyDescent="0.25">
      <c r="A5" s="257" t="s">
        <v>694</v>
      </c>
      <c r="B5" t="str">
        <f>IFERROR(_xlfn.XLOOKUP(TEXT(A5, "0"), TEXT('Material master'!$A$2:'Material master'!$A$275, "0"), 'Material master'!$B$2:'Material master'!$B$275, 1),"")</f>
        <v>ATH DADCO</v>
      </c>
      <c r="C5" t="str">
        <f>IFERROR(_xlfn.XLOOKUP(TEXT(A5, "0"), TEXT('Material master'!$A$2:'Material master'!$A$275, "0"), 'Material master'!$C$2:'Material master'!$C$275, 1),"")</f>
        <v>Raw Material</v>
      </c>
      <c r="D5" t="str">
        <f>IFERROR(_xlfn.XLOOKUP(TEXT(A5, "0"), TEXT('Material master'!$A$2:'Material master'!$A$275, "0"), 'Material master'!$D$2:'Material master'!$D$275, 1),"")</f>
        <v>J000 - ATH</v>
      </c>
      <c r="E5" t="str">
        <f>IFERROR(_xlfn.XLOOKUP(TEXT(A5, "0"), TEXT('Material master'!$A$2:'Material master'!$A$275, "0"), 'Material master'!$E$2:'Material master'!$E$275, 1),"")</f>
        <v/>
      </c>
      <c r="F5" t="str">
        <f>IFERROR(_xlfn.XLOOKUP(TEXT(A5, "0"), TEXT('Material master'!$A$2:'Material master'!$A$275, "0"), 'Material master'!$F$2:'Material master'!$F$275, 1),"")</f>
        <v/>
      </c>
      <c r="G5" t="str">
        <f>IFERROR(_xlfn.XLOOKUP(TEXT(A5, "0"), TEXT('Material master'!$A$2:'Material master'!$A$275, "0"), 'Material master'!$G$2:'Material master'!$G$275, 1),"")</f>
        <v/>
      </c>
      <c r="H5" t="s">
        <v>695</v>
      </c>
      <c r="I5" s="257" t="s">
        <v>440</v>
      </c>
      <c r="K5" s="32"/>
      <c r="L5" s="32">
        <f t="shared" ref="L5:W5" si="4">IFERROR(L1414, 0)</f>
        <v>0</v>
      </c>
      <c r="M5" s="32">
        <f t="shared" si="4"/>
        <v>113.94999999999999</v>
      </c>
      <c r="N5" s="32">
        <f t="shared" si="4"/>
        <v>130.07499999999999</v>
      </c>
      <c r="O5" s="32">
        <f t="shared" si="4"/>
        <v>145.125</v>
      </c>
      <c r="P5" s="32">
        <f t="shared" si="4"/>
        <v>107.5</v>
      </c>
      <c r="Q5" s="32">
        <f t="shared" si="4"/>
        <v>161.25</v>
      </c>
      <c r="R5" s="32">
        <f t="shared" si="4"/>
        <v>108.57499999999999</v>
      </c>
      <c r="S5" s="32">
        <f t="shared" si="4"/>
        <v>130.07499999999999</v>
      </c>
      <c r="T5" s="32">
        <f t="shared" si="4"/>
        <v>107.5</v>
      </c>
      <c r="U5" s="32">
        <f t="shared" si="4"/>
        <v>138.67499999999998</v>
      </c>
      <c r="V5" s="32">
        <f t="shared" si="4"/>
        <v>139.75</v>
      </c>
      <c r="W5" s="32">
        <f t="shared" si="4"/>
        <v>127.925</v>
      </c>
    </row>
    <row r="6" spans="1:23" x14ac:dyDescent="0.25">
      <c r="A6" s="257" t="s">
        <v>694</v>
      </c>
      <c r="B6" t="str">
        <f>IFERROR(_xlfn.XLOOKUP(TEXT(A6, "0"), TEXT('Material master'!$A$2:'Material master'!$A$275, "0"), 'Material master'!$B$2:'Material master'!$B$275, 1),"")</f>
        <v>ATH DADCO</v>
      </c>
      <c r="C6" t="str">
        <f>IFERROR(_xlfn.XLOOKUP(TEXT(A6, "0"), TEXT('Material master'!$A$2:'Material master'!$A$275, "0"), 'Material master'!$C$2:'Material master'!$C$275, 1),"")</f>
        <v>Raw Material</v>
      </c>
      <c r="D6" t="str">
        <f>IFERROR(_xlfn.XLOOKUP(TEXT(A6, "0"), TEXT('Material master'!$A$2:'Material master'!$A$275, "0"), 'Material master'!$D$2:'Material master'!$D$275, 1),"")</f>
        <v>J000 - ATH</v>
      </c>
      <c r="E6" t="str">
        <f>IFERROR(_xlfn.XLOOKUP(TEXT(A6, "0"), TEXT('Material master'!$A$2:'Material master'!$A$275, "0"), 'Material master'!$E$2:'Material master'!$E$275, 1),"")</f>
        <v/>
      </c>
      <c r="F6" t="str">
        <f>IFERROR(_xlfn.XLOOKUP(TEXT(A6, "0"), TEXT('Material master'!$A$2:'Material master'!$A$275, "0"), 'Material master'!$F$2:'Material master'!$F$275, 1),"")</f>
        <v/>
      </c>
      <c r="G6" t="str">
        <f>IFERROR(_xlfn.XLOOKUP(TEXT(A6, "0"), TEXT('Material master'!$A$2:'Material master'!$A$275, "0"), 'Material master'!$G$2:'Material master'!$G$275, 1),"")</f>
        <v/>
      </c>
      <c r="H6" t="s">
        <v>695</v>
      </c>
      <c r="I6" s="257" t="s">
        <v>444</v>
      </c>
      <c r="K6" s="32"/>
      <c r="L6" s="32">
        <f t="shared" ref="L6:W6" si="5">IFERROR(L1425, 0)</f>
        <v>511.7</v>
      </c>
      <c r="M6" s="32">
        <f t="shared" si="5"/>
        <v>1162.075</v>
      </c>
      <c r="N6" s="32">
        <f t="shared" si="5"/>
        <v>1241.625</v>
      </c>
      <c r="O6" s="32">
        <f t="shared" si="5"/>
        <v>1137.3499999999999</v>
      </c>
      <c r="P6" s="32">
        <f t="shared" si="5"/>
        <v>1163.1499999999999</v>
      </c>
      <c r="Q6" s="32">
        <f t="shared" si="5"/>
        <v>1190.0249999999999</v>
      </c>
      <c r="R6" s="32">
        <f t="shared" si="5"/>
        <v>1164.2249999999999</v>
      </c>
      <c r="S6" s="32">
        <f t="shared" si="5"/>
        <v>1136.2749999999999</v>
      </c>
      <c r="T6" s="32">
        <f t="shared" si="5"/>
        <v>934.17499999999995</v>
      </c>
      <c r="U6" s="32">
        <f t="shared" si="5"/>
        <v>1221.2</v>
      </c>
      <c r="V6" s="32">
        <f t="shared" si="5"/>
        <v>1194.325</v>
      </c>
      <c r="W6" s="32">
        <f t="shared" si="5"/>
        <v>1115.8499999999999</v>
      </c>
    </row>
    <row r="7" spans="1:23" x14ac:dyDescent="0.25">
      <c r="A7" s="257" t="s">
        <v>694</v>
      </c>
      <c r="B7" t="str">
        <f>IFERROR(_xlfn.XLOOKUP(TEXT(A7, "0"), TEXT('Material master'!$A$2:'Material master'!$A$275, "0"), 'Material master'!$B$2:'Material master'!$B$275, 1),"")</f>
        <v>ATH DADCO</v>
      </c>
      <c r="C7" t="str">
        <f>IFERROR(_xlfn.XLOOKUP(TEXT(A7, "0"), TEXT('Material master'!$A$2:'Material master'!$A$275, "0"), 'Material master'!$C$2:'Material master'!$C$275, 1),"")</f>
        <v>Raw Material</v>
      </c>
      <c r="D7" t="str">
        <f>IFERROR(_xlfn.XLOOKUP(TEXT(A7, "0"), TEXT('Material master'!$A$2:'Material master'!$A$275, "0"), 'Material master'!$D$2:'Material master'!$D$275, 1),"")</f>
        <v>J000 - ATH</v>
      </c>
      <c r="E7" t="str">
        <f>IFERROR(_xlfn.XLOOKUP(TEXT(A7, "0"), TEXT('Material master'!$A$2:'Material master'!$A$275, "0"), 'Material master'!$E$2:'Material master'!$E$275, 1),"")</f>
        <v/>
      </c>
      <c r="F7" t="str">
        <f>IFERROR(_xlfn.XLOOKUP(TEXT(A7, "0"), TEXT('Material master'!$A$2:'Material master'!$A$275, "0"), 'Material master'!$F$2:'Material master'!$F$275, 1),"")</f>
        <v/>
      </c>
      <c r="G7" t="str">
        <f>IFERROR(_xlfn.XLOOKUP(TEXT(A7, "0"), TEXT('Material master'!$A$2:'Material master'!$A$275, "0"), 'Material master'!$G$2:'Material master'!$G$275, 1),"")</f>
        <v/>
      </c>
      <c r="H7" t="s">
        <v>695</v>
      </c>
      <c r="I7" s="257" t="s">
        <v>447</v>
      </c>
      <c r="K7" s="32"/>
      <c r="L7" s="32">
        <f t="shared" ref="L7:W7" si="6">IFERROR(L1437, 0)</f>
        <v>323.988</v>
      </c>
      <c r="M7" s="32">
        <f t="shared" si="6"/>
        <v>420.54600000000005</v>
      </c>
      <c r="N7" s="32">
        <f t="shared" si="6"/>
        <v>409.37400000000002</v>
      </c>
      <c r="O7" s="32">
        <f t="shared" si="6"/>
        <v>410.97</v>
      </c>
      <c r="P7" s="32">
        <f t="shared" si="6"/>
        <v>410.17200000000003</v>
      </c>
      <c r="Q7" s="32">
        <f t="shared" si="6"/>
        <v>430.12200000000001</v>
      </c>
      <c r="R7" s="32">
        <f t="shared" si="6"/>
        <v>410.97</v>
      </c>
      <c r="S7" s="32">
        <f t="shared" si="6"/>
        <v>411.76800000000003</v>
      </c>
      <c r="T7" s="32">
        <f t="shared" si="6"/>
        <v>411.76800000000003</v>
      </c>
      <c r="U7" s="32">
        <f t="shared" si="6"/>
        <v>412.56600000000003</v>
      </c>
      <c r="V7" s="32">
        <f t="shared" si="6"/>
        <v>410.17200000000003</v>
      </c>
      <c r="W7" s="32">
        <f t="shared" si="6"/>
        <v>411.76800000000003</v>
      </c>
    </row>
    <row r="8" spans="1:23" x14ac:dyDescent="0.25">
      <c r="A8" s="257" t="s">
        <v>694</v>
      </c>
      <c r="B8" t="str">
        <f>IFERROR(_xlfn.XLOOKUP(TEXT(A8, "0"), TEXT('Material master'!$A$2:'Material master'!$A$275, "0"), 'Material master'!$B$2:'Material master'!$B$275, 1),"")</f>
        <v>ATH DADCO</v>
      </c>
      <c r="C8" t="str">
        <f>IFERROR(_xlfn.XLOOKUP(TEXT(A8, "0"), TEXT('Material master'!$A$2:'Material master'!$A$275, "0"), 'Material master'!$C$2:'Material master'!$C$275, 1),"")</f>
        <v>Raw Material</v>
      </c>
      <c r="D8" t="str">
        <f>IFERROR(_xlfn.XLOOKUP(TEXT(A8, "0"), TEXT('Material master'!$A$2:'Material master'!$A$275, "0"), 'Material master'!$D$2:'Material master'!$D$275, 1),"")</f>
        <v>J000 - ATH</v>
      </c>
      <c r="E8" t="str">
        <f>IFERROR(_xlfn.XLOOKUP(TEXT(A8, "0"), TEXT('Material master'!$A$2:'Material master'!$A$275, "0"), 'Material master'!$E$2:'Material master'!$E$275, 1),"")</f>
        <v/>
      </c>
      <c r="F8" t="str">
        <f>IFERROR(_xlfn.XLOOKUP(TEXT(A8, "0"), TEXT('Material master'!$A$2:'Material master'!$A$275, "0"), 'Material master'!$F$2:'Material master'!$F$275, 1),"")</f>
        <v/>
      </c>
      <c r="G8" t="str">
        <f>IFERROR(_xlfn.XLOOKUP(TEXT(A8, "0"), TEXT('Material master'!$A$2:'Material master'!$A$275, "0"), 'Material master'!$G$2:'Material master'!$G$275, 1),"")</f>
        <v/>
      </c>
      <c r="H8" t="s">
        <v>695</v>
      </c>
      <c r="I8" s="257" t="s">
        <v>469</v>
      </c>
      <c r="K8" s="32"/>
      <c r="L8" s="32">
        <f t="shared" ref="L8:W8" si="7">IFERROR(L1537, 0)</f>
        <v>506.32499999999999</v>
      </c>
      <c r="M8" s="32">
        <f t="shared" si="7"/>
        <v>465.47499999999997</v>
      </c>
      <c r="N8" s="32">
        <f t="shared" si="7"/>
        <v>438.59999999999997</v>
      </c>
      <c r="O8" s="32">
        <f t="shared" si="7"/>
        <v>464.4</v>
      </c>
      <c r="P8" s="32">
        <f t="shared" si="7"/>
        <v>411.72499999999997</v>
      </c>
      <c r="Q8" s="32">
        <f t="shared" si="7"/>
        <v>411.72499999999997</v>
      </c>
      <c r="R8" s="32">
        <f t="shared" si="7"/>
        <v>438.59999999999997</v>
      </c>
      <c r="S8" s="32">
        <f t="shared" si="7"/>
        <v>411.72499999999997</v>
      </c>
      <c r="T8" s="32">
        <f t="shared" si="7"/>
        <v>385.92500000000001</v>
      </c>
      <c r="U8" s="32">
        <f t="shared" si="7"/>
        <v>490.2</v>
      </c>
      <c r="V8" s="32">
        <f t="shared" si="7"/>
        <v>439.67499999999995</v>
      </c>
      <c r="W8" s="32">
        <f t="shared" si="7"/>
        <v>359.05</v>
      </c>
    </row>
    <row r="9" spans="1:23" x14ac:dyDescent="0.25">
      <c r="A9" s="257" t="s">
        <v>694</v>
      </c>
      <c r="B9" t="str">
        <f>IFERROR(_xlfn.XLOOKUP(TEXT(A9, "0"), TEXT('Material master'!$A$2:'Material master'!$A$275, "0"), 'Material master'!$B$2:'Material master'!$B$275, 1),"")</f>
        <v>ATH DADCO</v>
      </c>
      <c r="C9" t="str">
        <f>IFERROR(_xlfn.XLOOKUP(TEXT(A9, "0"), TEXT('Material master'!$A$2:'Material master'!$A$275, "0"), 'Material master'!$C$2:'Material master'!$C$275, 1),"")</f>
        <v>Raw Material</v>
      </c>
      <c r="D9" t="str">
        <f>IFERROR(_xlfn.XLOOKUP(TEXT(A9, "0"), TEXT('Material master'!$A$2:'Material master'!$A$275, "0"), 'Material master'!$D$2:'Material master'!$D$275, 1),"")</f>
        <v>J000 - ATH</v>
      </c>
      <c r="E9" t="str">
        <f>IFERROR(_xlfn.XLOOKUP(TEXT(A9, "0"), TEXT('Material master'!$A$2:'Material master'!$A$275, "0"), 'Material master'!$E$2:'Material master'!$E$275, 1),"")</f>
        <v/>
      </c>
      <c r="F9" t="str">
        <f>IFERROR(_xlfn.XLOOKUP(TEXT(A9, "0"), TEXT('Material master'!$A$2:'Material master'!$A$275, "0"), 'Material master'!$F$2:'Material master'!$F$275, 1),"")</f>
        <v/>
      </c>
      <c r="G9" t="str">
        <f>IFERROR(_xlfn.XLOOKUP(TEXT(A9, "0"), TEXT('Material master'!$A$2:'Material master'!$A$275, "0"), 'Material master'!$G$2:'Material master'!$G$275, 1),"")</f>
        <v/>
      </c>
      <c r="H9" t="s">
        <v>695</v>
      </c>
      <c r="I9" s="257" t="s">
        <v>511</v>
      </c>
      <c r="K9" s="32"/>
      <c r="L9" s="32">
        <f t="shared" ref="L9:W9" si="8">IFERROR(L1631, 0)</f>
        <v>0</v>
      </c>
      <c r="M9" s="32">
        <f t="shared" si="8"/>
        <v>0</v>
      </c>
      <c r="N9" s="32">
        <f t="shared" si="8"/>
        <v>0</v>
      </c>
      <c r="O9" s="32">
        <f t="shared" si="8"/>
        <v>0</v>
      </c>
      <c r="P9" s="32">
        <f t="shared" si="8"/>
        <v>0</v>
      </c>
      <c r="Q9" s="32">
        <f t="shared" si="8"/>
        <v>0</v>
      </c>
      <c r="R9" s="32">
        <f t="shared" si="8"/>
        <v>0</v>
      </c>
      <c r="S9" s="32">
        <f t="shared" si="8"/>
        <v>0</v>
      </c>
      <c r="T9" s="32">
        <f t="shared" si="8"/>
        <v>0</v>
      </c>
      <c r="U9" s="32">
        <f t="shared" si="8"/>
        <v>0</v>
      </c>
      <c r="V9" s="32">
        <f t="shared" si="8"/>
        <v>0</v>
      </c>
      <c r="W9" s="32">
        <f t="shared" si="8"/>
        <v>0</v>
      </c>
    </row>
    <row r="10" spans="1:23" x14ac:dyDescent="0.25">
      <c r="A10" s="257" t="s">
        <v>694</v>
      </c>
      <c r="B10" t="str">
        <f>IFERROR(_xlfn.XLOOKUP(TEXT(A10, "0"), TEXT('Material master'!$A$2:'Material master'!$A$275, "0"), 'Material master'!$B$2:'Material master'!$B$275, 1),"")</f>
        <v>ATH DADCO</v>
      </c>
      <c r="C10" t="str">
        <f>IFERROR(_xlfn.XLOOKUP(TEXT(A10, "0"), TEXT('Material master'!$A$2:'Material master'!$A$275, "0"), 'Material master'!$C$2:'Material master'!$C$275, 1),"")</f>
        <v>Raw Material</v>
      </c>
      <c r="D10" t="str">
        <f>IFERROR(_xlfn.XLOOKUP(TEXT(A10, "0"), TEXT('Material master'!$A$2:'Material master'!$A$275, "0"), 'Material master'!$D$2:'Material master'!$D$275, 1),"")</f>
        <v>J000 - ATH</v>
      </c>
      <c r="E10" t="str">
        <f>IFERROR(_xlfn.XLOOKUP(TEXT(A10, "0"), TEXT('Material master'!$A$2:'Material master'!$A$275, "0"), 'Material master'!$E$2:'Material master'!$E$275, 1),"")</f>
        <v/>
      </c>
      <c r="F10" t="str">
        <f>IFERROR(_xlfn.XLOOKUP(TEXT(A10, "0"), TEXT('Material master'!$A$2:'Material master'!$A$275, "0"), 'Material master'!$F$2:'Material master'!$F$275, 1),"")</f>
        <v/>
      </c>
      <c r="G10" t="str">
        <f>IFERROR(_xlfn.XLOOKUP(TEXT(A10, "0"), TEXT('Material master'!$A$2:'Material master'!$A$275, "0"), 'Material master'!$G$2:'Material master'!$G$275, 1),"")</f>
        <v/>
      </c>
      <c r="H10" s="1" t="s">
        <v>696</v>
      </c>
      <c r="I10" s="1"/>
      <c r="J10" s="1"/>
      <c r="K10" s="141"/>
      <c r="L10" s="141">
        <f t="shared" ref="L10:W10" si="9">SUM(L2:L9)</f>
        <v>2206.4369999999999</v>
      </c>
      <c r="M10" s="141">
        <f t="shared" si="9"/>
        <v>3315.8220000000006</v>
      </c>
      <c r="N10" s="141">
        <f t="shared" si="9"/>
        <v>3396.48</v>
      </c>
      <c r="O10" s="141">
        <f t="shared" si="9"/>
        <v>3352.4180000000001</v>
      </c>
      <c r="P10" s="141">
        <f t="shared" si="9"/>
        <v>3271.1629999999996</v>
      </c>
      <c r="Q10" s="141">
        <f t="shared" si="9"/>
        <v>3396.1029999999996</v>
      </c>
      <c r="R10" s="141">
        <f t="shared" si="9"/>
        <v>3321.0580000000004</v>
      </c>
      <c r="S10" s="141">
        <f t="shared" si="9"/>
        <v>3247.1659999999997</v>
      </c>
      <c r="T10" s="141">
        <f t="shared" si="9"/>
        <v>2986.5350000000003</v>
      </c>
      <c r="U10" s="141">
        <f t="shared" si="9"/>
        <v>3419.134</v>
      </c>
      <c r="V10" s="141">
        <f t="shared" si="9"/>
        <v>3383.6260000000002</v>
      </c>
      <c r="W10" s="141">
        <f t="shared" si="9"/>
        <v>3143.9139999999998</v>
      </c>
    </row>
    <row r="11" spans="1:23" s="136" customFormat="1" x14ac:dyDescent="0.25">
      <c r="A11" s="270" t="s">
        <v>694</v>
      </c>
      <c r="B11" s="136" t="str">
        <f>IFERROR(_xlfn.XLOOKUP(TEXT(A11, "0"), TEXT('Material master'!$A$2:'Material master'!$A$275, "0"), 'Material master'!$B$2:'Material master'!$B$275, 1),"")</f>
        <v>ATH DADCO</v>
      </c>
      <c r="C11" s="136" t="str">
        <f>IFERROR(_xlfn.XLOOKUP(TEXT(A11, "0"), TEXT('Material master'!$A$2:'Material master'!$A$275, "0"), 'Material master'!$C$2:'Material master'!$C$275, 1),"")</f>
        <v>Raw Material</v>
      </c>
      <c r="D11" s="136" t="str">
        <f>IFERROR(_xlfn.XLOOKUP(TEXT(A11, "0"), TEXT('Material master'!$A$2:'Material master'!$A$275, "0"), 'Material master'!$D$2:'Material master'!$D$275, 1),"")</f>
        <v>J000 - ATH</v>
      </c>
      <c r="E11" s="136" t="str">
        <f>IFERROR(_xlfn.XLOOKUP(TEXT(A11, "0"), TEXT('Material master'!$A$2:'Material master'!$A$275, "0"), 'Material master'!$E$2:'Material master'!$E$275, 1),"")</f>
        <v/>
      </c>
      <c r="F11" s="136" t="str">
        <f>IFERROR(_xlfn.XLOOKUP(TEXT(A11, "0"), TEXT('Material master'!$A$2:'Material master'!$A$275, "0"), 'Material master'!$F$2:'Material master'!$F$275, 1),"")</f>
        <v/>
      </c>
      <c r="G11" s="136" t="str">
        <f>IFERROR(_xlfn.XLOOKUP(TEXT(A11, "0"), TEXT('Material master'!$A$2:'Material master'!$A$275, "0"), 'Material master'!$G$2:'Material master'!$G$275, 1),"")</f>
        <v/>
      </c>
      <c r="H11" s="136" t="s">
        <v>697</v>
      </c>
      <c r="K11" s="142">
        <v>4268.875</v>
      </c>
      <c r="L11" s="142">
        <f t="shared" ref="L11:W11" si="10">K11 - L10 + L13</f>
        <v>2062.4380000000001</v>
      </c>
      <c r="M11" s="142">
        <f t="shared" si="10"/>
        <v>1746.6159999999995</v>
      </c>
      <c r="N11" s="142">
        <f t="shared" si="10"/>
        <v>1350.1359999999995</v>
      </c>
      <c r="O11" s="142">
        <f t="shared" si="10"/>
        <v>997.71799999999939</v>
      </c>
      <c r="P11" s="142">
        <f t="shared" si="10"/>
        <v>3726.5549999999998</v>
      </c>
      <c r="Q11" s="142">
        <f t="shared" si="10"/>
        <v>3330.4520000000002</v>
      </c>
      <c r="R11" s="142">
        <f t="shared" si="10"/>
        <v>3009.3939999999998</v>
      </c>
      <c r="S11" s="142">
        <f t="shared" si="10"/>
        <v>2762.2280000000001</v>
      </c>
      <c r="T11" s="142">
        <f t="shared" si="10"/>
        <v>2775.6929999999998</v>
      </c>
      <c r="U11" s="142">
        <f t="shared" si="10"/>
        <v>2356.5589999999997</v>
      </c>
      <c r="V11" s="142">
        <f t="shared" si="10"/>
        <v>1972.9329999999995</v>
      </c>
      <c r="W11" s="142">
        <f t="shared" si="10"/>
        <v>1829.0189999999998</v>
      </c>
    </row>
    <row r="12" spans="1:23" x14ac:dyDescent="0.25">
      <c r="A12" s="257" t="s">
        <v>694</v>
      </c>
      <c r="B12" t="str">
        <f>IFERROR(_xlfn.XLOOKUP(TEXT(A12, "0"), TEXT('Material master'!$A$2:'Material master'!$A$275, "0"), 'Material master'!$B$2:'Material master'!$B$275, 1),"")</f>
        <v>ATH DADCO</v>
      </c>
      <c r="C12" t="str">
        <f>IFERROR(_xlfn.XLOOKUP(TEXT(A12, "0"), TEXT('Material master'!$A$2:'Material master'!$A$275, "0"), 'Material master'!$C$2:'Material master'!$C$275, 1),"")</f>
        <v>Raw Material</v>
      </c>
      <c r="D12" t="str">
        <f>IFERROR(_xlfn.XLOOKUP(TEXT(A12, "0"), TEXT('Material master'!$A$2:'Material master'!$A$275, "0"), 'Material master'!$D$2:'Material master'!$D$275, 1),"")</f>
        <v>J000 - ATH</v>
      </c>
      <c r="E12" t="str">
        <f>IFERROR(_xlfn.XLOOKUP(TEXT(A12, "0"), TEXT('Material master'!$A$2:'Material master'!$A$275, "0"), 'Material master'!$E$2:'Material master'!$E$275, 1),"")</f>
        <v/>
      </c>
      <c r="F12" t="str">
        <f>IFERROR(_xlfn.XLOOKUP(TEXT(A12, "0"), TEXT('Material master'!$A$2:'Material master'!$A$275, "0"), 'Material master'!$F$2:'Material master'!$F$275, 1),"")</f>
        <v/>
      </c>
      <c r="G12" t="str">
        <f>IFERROR(_xlfn.XLOOKUP(TEXT(A12, "0"), TEXT('Material master'!$A$2:'Material master'!$A$275, "0"), 'Material master'!$G$2:'Material master'!$G$275, 1),"")</f>
        <v/>
      </c>
      <c r="H12" t="s">
        <v>698</v>
      </c>
      <c r="I12" s="32">
        <v>784.37442176174534</v>
      </c>
      <c r="J12" s="258">
        <f>IFERROR($I12/AVERAGE($L10:$W10),0)</f>
        <v>0.24486285955756301</v>
      </c>
      <c r="K12" s="32"/>
      <c r="L12" s="32">
        <f t="shared" ref="L12:W12" si="11">$I12</f>
        <v>784.37442176174534</v>
      </c>
      <c r="M12" s="32">
        <f t="shared" si="11"/>
        <v>784.37442176174534</v>
      </c>
      <c r="N12" s="32">
        <f t="shared" si="11"/>
        <v>784.37442176174534</v>
      </c>
      <c r="O12" s="32">
        <f t="shared" si="11"/>
        <v>784.37442176174534</v>
      </c>
      <c r="P12" s="32">
        <f t="shared" si="11"/>
        <v>784.37442176174534</v>
      </c>
      <c r="Q12" s="32">
        <f t="shared" si="11"/>
        <v>784.37442176174534</v>
      </c>
      <c r="R12" s="32">
        <f t="shared" si="11"/>
        <v>784.37442176174534</v>
      </c>
      <c r="S12" s="32">
        <f t="shared" si="11"/>
        <v>784.37442176174534</v>
      </c>
      <c r="T12" s="32">
        <f t="shared" si="11"/>
        <v>784.37442176174534</v>
      </c>
      <c r="U12" s="32">
        <f t="shared" si="11"/>
        <v>784.37442176174534</v>
      </c>
      <c r="V12" s="32">
        <f t="shared" si="11"/>
        <v>784.37442176174534</v>
      </c>
      <c r="W12" s="32">
        <f t="shared" si="11"/>
        <v>784.37442176174534</v>
      </c>
    </row>
    <row r="13" spans="1:23" x14ac:dyDescent="0.25">
      <c r="A13" s="257" t="s">
        <v>694</v>
      </c>
      <c r="B13" t="str">
        <f>IFERROR(_xlfn.XLOOKUP(TEXT(A13, "0"), TEXT('Material master'!$A$2:'Material master'!$A$275, "0"), 'Material master'!$B$2:'Material master'!$B$275, 1),"")</f>
        <v>ATH DADCO</v>
      </c>
      <c r="C13" t="str">
        <f>IFERROR(_xlfn.XLOOKUP(TEXT(A13, "0"), TEXT('Material master'!$A$2:'Material master'!$A$275, "0"), 'Material master'!$C$2:'Material master'!$C$275, 1),"")</f>
        <v>Raw Material</v>
      </c>
      <c r="D13" t="str">
        <f>IFERROR(_xlfn.XLOOKUP(TEXT(A13, "0"), TEXT('Material master'!$A$2:'Material master'!$A$275, "0"), 'Material master'!$D$2:'Material master'!$D$275, 1),"")</f>
        <v>J000 - ATH</v>
      </c>
      <c r="E13" t="str">
        <f>IFERROR(_xlfn.XLOOKUP(TEXT(A13, "0"), TEXT('Material master'!$A$2:'Material master'!$A$275, "0"), 'Material master'!$E$2:'Material master'!$E$275, 1),"")</f>
        <v/>
      </c>
      <c r="F13" t="str">
        <f>IFERROR(_xlfn.XLOOKUP(TEXT(A13, "0"), TEXT('Material master'!$A$2:'Material master'!$A$275, "0"), 'Material master'!$F$2:'Material master'!$F$275, 1),"")</f>
        <v/>
      </c>
      <c r="G13" t="str">
        <f>IFERROR(_xlfn.XLOOKUP(TEXT(A13, "0"), TEXT('Material master'!$A$2:'Material master'!$A$275, "0"), 'Material master'!$G$2:'Material master'!$G$275, 1),"")</f>
        <v/>
      </c>
      <c r="H13" t="s">
        <v>699</v>
      </c>
      <c r="I13">
        <f>IFERROR(_xlfn.XLOOKUP(TEXT(A13, "0"), TEXT('Purchase sheet'!$A$2:'Purchase sheet'!$A$31, "0"), 'Purchase sheet'!$H$2:'Purchase sheet'!$H$31, 1), 1)</f>
        <v>3000</v>
      </c>
      <c r="K13" s="32"/>
      <c r="L13" s="259"/>
      <c r="M13" s="271">
        <v>3000</v>
      </c>
      <c r="N13" s="32">
        <f t="shared" ref="N13:W13" si="12">IF( N12 - M11 + N10 &gt; 0, CEILING( N12 - M11 + N10, $I$13), 0)</f>
        <v>3000</v>
      </c>
      <c r="O13" s="32">
        <f t="shared" si="12"/>
        <v>3000</v>
      </c>
      <c r="P13" s="32">
        <f t="shared" si="12"/>
        <v>6000</v>
      </c>
      <c r="Q13" s="32">
        <f t="shared" si="12"/>
        <v>3000</v>
      </c>
      <c r="R13" s="32">
        <f t="shared" si="12"/>
        <v>3000</v>
      </c>
      <c r="S13" s="32">
        <f t="shared" si="12"/>
        <v>3000</v>
      </c>
      <c r="T13" s="32">
        <f t="shared" si="12"/>
        <v>3000</v>
      </c>
      <c r="U13" s="32">
        <f t="shared" si="12"/>
        <v>3000</v>
      </c>
      <c r="V13" s="32">
        <f t="shared" si="12"/>
        <v>3000</v>
      </c>
      <c r="W13" s="32">
        <f t="shared" si="12"/>
        <v>3000</v>
      </c>
    </row>
    <row r="14" spans="1:23" ht="15.75" thickBot="1" x14ac:dyDescent="0.3">
      <c r="A14" s="257" t="s">
        <v>694</v>
      </c>
      <c r="B14" t="str">
        <f>IFERROR(_xlfn.XLOOKUP(TEXT(A14, "0"), TEXT('Material master'!$A$2:'Material master'!$A$275, "0"), 'Material master'!$B$2:'Material master'!$B$275, 1),"")</f>
        <v>ATH DADCO</v>
      </c>
      <c r="C14" t="str">
        <f>IFERROR(_xlfn.XLOOKUP(TEXT(A14, "0"), TEXT('Material master'!$A$2:'Material master'!$A$275, "0"), 'Material master'!$C$2:'Material master'!$C$275, 1),"")</f>
        <v>Raw Material</v>
      </c>
      <c r="D14" t="str">
        <f>IFERROR(_xlfn.XLOOKUP(TEXT(A14, "0"), TEXT('Material master'!$A$2:'Material master'!$A$275, "0"), 'Material master'!$D$2:'Material master'!$D$275, 1),"")</f>
        <v>J000 - ATH</v>
      </c>
      <c r="E14" t="str">
        <f>IFERROR(_xlfn.XLOOKUP(TEXT(A14, "0"), TEXT('Material master'!$A$2:'Material master'!$A$275, "0"), 'Material master'!$E$2:'Material master'!$E$275, 1),"")</f>
        <v/>
      </c>
      <c r="F14" t="str">
        <f>IFERROR(_xlfn.XLOOKUP(TEXT(A14, "0"), TEXT('Material master'!$A$2:'Material master'!$A$275, "0"), 'Material master'!$F$2:'Material master'!$F$275, 1),"")</f>
        <v/>
      </c>
      <c r="G14" t="str">
        <f>IFERROR(_xlfn.XLOOKUP(TEXT(A14, "0"), TEXT('Material master'!$A$2:'Material master'!$A$275, "0"), 'Material master'!$G$2:'Material master'!$G$275, 1),"")</f>
        <v/>
      </c>
      <c r="H14" t="s">
        <v>700</v>
      </c>
      <c r="I14">
        <f>INT(IFERROR(_xlfn.XLOOKUP(TEXT(A14, "0"), TEXT('Purchase sheet'!$A$2:'Purchase sheet'!$A$31, "0"), 'Purchase sheet'!$H$2:'Purchase sheet'!$D$31, 1), 1))</f>
        <v>1</v>
      </c>
      <c r="K14" s="32"/>
      <c r="L14" s="32">
        <f t="shared" ref="L14:V14" si="13">M13</f>
        <v>3000</v>
      </c>
      <c r="M14" s="32">
        <f t="shared" si="13"/>
        <v>3000</v>
      </c>
      <c r="N14" s="32">
        <f t="shared" si="13"/>
        <v>3000</v>
      </c>
      <c r="O14" s="32">
        <f t="shared" si="13"/>
        <v>6000</v>
      </c>
      <c r="P14" s="32">
        <f t="shared" si="13"/>
        <v>3000</v>
      </c>
      <c r="Q14" s="32">
        <f t="shared" si="13"/>
        <v>3000</v>
      </c>
      <c r="R14" s="32">
        <f t="shared" si="13"/>
        <v>3000</v>
      </c>
      <c r="S14" s="32">
        <f t="shared" si="13"/>
        <v>3000</v>
      </c>
      <c r="T14" s="32">
        <f t="shared" si="13"/>
        <v>3000</v>
      </c>
      <c r="U14" s="32">
        <f t="shared" si="13"/>
        <v>3000</v>
      </c>
      <c r="V14" s="32">
        <f t="shared" si="13"/>
        <v>3000</v>
      </c>
      <c r="W14" s="32"/>
    </row>
    <row r="15" spans="1:23" s="138" customFormat="1" x14ac:dyDescent="0.25">
      <c r="A15" s="137" t="s">
        <v>23</v>
      </c>
      <c r="B15" s="138" t="str">
        <f>IFERROR(_xlfn.XLOOKUP(TEXT(A15, "0"), TEXT('Material master'!$A$2:'Material master'!$A$275, "0"), 'Material master'!$B$2:'Material master'!$B$275, 1),"")</f>
        <v>ATH AoG</v>
      </c>
      <c r="C15" s="138" t="str">
        <f>IFERROR(_xlfn.XLOOKUP(TEXT(A15, "0"), TEXT('Material master'!$A$2:'Material master'!$A$275, "0"), 'Material master'!$C$2:'Material master'!$C$275, 1),"")</f>
        <v>Raw Material</v>
      </c>
      <c r="D15" s="138" t="str">
        <f>IFERROR(_xlfn.XLOOKUP(TEXT(A15, "0"), TEXT('Material master'!$A$2:'Material master'!$A$275, "0"), 'Material master'!$D$2:'Material master'!$D$275, 1),"")</f>
        <v>J000 - ATH</v>
      </c>
      <c r="E15" s="138" t="str">
        <f>IFERROR(_xlfn.XLOOKUP(TEXT(A15, "0"), TEXT('Material master'!$A$2:'Material master'!$A$275, "0"), 'Material master'!$E$2:'Material master'!$E$275, 1),"")</f>
        <v/>
      </c>
      <c r="F15" s="138" t="str">
        <f>IFERROR(_xlfn.XLOOKUP(TEXT(A15, "0"), TEXT('Material master'!$A$2:'Material master'!$A$275, "0"), 'Material master'!$F$2:'Material master'!$F$275, 1),"")</f>
        <v/>
      </c>
      <c r="G15" s="138" t="str">
        <f>IFERROR(_xlfn.XLOOKUP(TEXT(A15, "0"), TEXT('Material master'!$A$2:'Material master'!$A$275, "0"), 'Material master'!$G$2:'Material master'!$G$275, 1),"")</f>
        <v/>
      </c>
      <c r="H15" s="138" t="s">
        <v>695</v>
      </c>
      <c r="I15" s="137" t="s">
        <v>201</v>
      </c>
      <c r="K15" s="140"/>
      <c r="L15" s="140">
        <f t="shared" ref="L15:W15" si="14">IFERROR(L653, 0)</f>
        <v>0</v>
      </c>
      <c r="M15" s="140">
        <f t="shared" si="14"/>
        <v>0</v>
      </c>
      <c r="N15" s="140">
        <f t="shared" si="14"/>
        <v>2.1509999999999998</v>
      </c>
      <c r="O15" s="140">
        <f t="shared" si="14"/>
        <v>7.8869999999999996</v>
      </c>
      <c r="P15" s="140">
        <f t="shared" si="14"/>
        <v>7.17</v>
      </c>
      <c r="Q15" s="140">
        <f t="shared" si="14"/>
        <v>9.3209999999999997</v>
      </c>
      <c r="R15" s="140">
        <f t="shared" si="14"/>
        <v>7.17</v>
      </c>
      <c r="S15" s="140">
        <f t="shared" si="14"/>
        <v>7.17</v>
      </c>
      <c r="T15" s="140">
        <f t="shared" si="14"/>
        <v>9.3209999999999997</v>
      </c>
      <c r="U15" s="140">
        <f t="shared" si="14"/>
        <v>7.17</v>
      </c>
      <c r="V15" s="140">
        <f t="shared" si="14"/>
        <v>8.6039999999999992</v>
      </c>
      <c r="W15" s="140">
        <f t="shared" si="14"/>
        <v>7.8869999999999996</v>
      </c>
    </row>
    <row r="16" spans="1:23" x14ac:dyDescent="0.25">
      <c r="A16" s="257" t="s">
        <v>23</v>
      </c>
      <c r="B16" t="str">
        <f>IFERROR(_xlfn.XLOOKUP(TEXT(A16, "0"), TEXT('Material master'!$A$2:'Material master'!$A$275, "0"), 'Material master'!$B$2:'Material master'!$B$275, 1),"")</f>
        <v>ATH AoG</v>
      </c>
      <c r="C16" t="str">
        <f>IFERROR(_xlfn.XLOOKUP(TEXT(A16, "0"), TEXT('Material master'!$A$2:'Material master'!$A$275, "0"), 'Material master'!$C$2:'Material master'!$C$275, 1),"")</f>
        <v>Raw Material</v>
      </c>
      <c r="D16" t="str">
        <f>IFERROR(_xlfn.XLOOKUP(TEXT(A16, "0"), TEXT('Material master'!$A$2:'Material master'!$A$275, "0"), 'Material master'!$D$2:'Material master'!$D$275, 1),"")</f>
        <v>J000 - ATH</v>
      </c>
      <c r="E16" t="str">
        <f>IFERROR(_xlfn.XLOOKUP(TEXT(A16, "0"), TEXT('Material master'!$A$2:'Material master'!$A$275, "0"), 'Material master'!$E$2:'Material master'!$E$275, 1),"")</f>
        <v/>
      </c>
      <c r="F16" t="str">
        <f>IFERROR(_xlfn.XLOOKUP(TEXT(A16, "0"), TEXT('Material master'!$A$2:'Material master'!$A$275, "0"), 'Material master'!$F$2:'Material master'!$F$275, 1),"")</f>
        <v/>
      </c>
      <c r="G16" t="str">
        <f>IFERROR(_xlfn.XLOOKUP(TEXT(A16, "0"), TEXT('Material master'!$A$2:'Material master'!$A$275, "0"), 'Material master'!$G$2:'Material master'!$G$275, 1),"")</f>
        <v/>
      </c>
      <c r="H16" s="1" t="s">
        <v>696</v>
      </c>
      <c r="I16" s="1"/>
      <c r="J16" s="1"/>
      <c r="K16" s="141"/>
      <c r="L16" s="141">
        <f t="shared" ref="L16:W16" si="15">SUM(L15)</f>
        <v>0</v>
      </c>
      <c r="M16" s="141">
        <f t="shared" si="15"/>
        <v>0</v>
      </c>
      <c r="N16" s="141">
        <f t="shared" si="15"/>
        <v>2.1509999999999998</v>
      </c>
      <c r="O16" s="141">
        <f t="shared" si="15"/>
        <v>7.8869999999999996</v>
      </c>
      <c r="P16" s="141">
        <f t="shared" si="15"/>
        <v>7.17</v>
      </c>
      <c r="Q16" s="141">
        <f t="shared" si="15"/>
        <v>9.3209999999999997</v>
      </c>
      <c r="R16" s="141">
        <f t="shared" si="15"/>
        <v>7.17</v>
      </c>
      <c r="S16" s="141">
        <f t="shared" si="15"/>
        <v>7.17</v>
      </c>
      <c r="T16" s="141">
        <f t="shared" si="15"/>
        <v>9.3209999999999997</v>
      </c>
      <c r="U16" s="141">
        <f t="shared" si="15"/>
        <v>7.17</v>
      </c>
      <c r="V16" s="141">
        <f t="shared" si="15"/>
        <v>8.6039999999999992</v>
      </c>
      <c r="W16" s="141">
        <f t="shared" si="15"/>
        <v>7.8869999999999996</v>
      </c>
    </row>
    <row r="17" spans="1:23" s="136" customFormat="1" x14ac:dyDescent="0.25">
      <c r="A17" s="270" t="s">
        <v>23</v>
      </c>
      <c r="B17" s="136" t="str">
        <f>IFERROR(_xlfn.XLOOKUP(TEXT(A17, "0"), TEXT('Material master'!$A$2:'Material master'!$A$275, "0"), 'Material master'!$B$2:'Material master'!$B$275, 1),"")</f>
        <v>ATH AoG</v>
      </c>
      <c r="C17" s="136" t="str">
        <f>IFERROR(_xlfn.XLOOKUP(TEXT(A17, "0"), TEXT('Material master'!$A$2:'Material master'!$A$275, "0"), 'Material master'!$C$2:'Material master'!$C$275, 1),"")</f>
        <v>Raw Material</v>
      </c>
      <c r="D17" s="136" t="str">
        <f>IFERROR(_xlfn.XLOOKUP(TEXT(A17, "0"), TEXT('Material master'!$A$2:'Material master'!$A$275, "0"), 'Material master'!$D$2:'Material master'!$D$275, 1),"")</f>
        <v>J000 - ATH</v>
      </c>
      <c r="E17" s="136" t="str">
        <f>IFERROR(_xlfn.XLOOKUP(TEXT(A17, "0"), TEXT('Material master'!$A$2:'Material master'!$A$275, "0"), 'Material master'!$E$2:'Material master'!$E$275, 1),"")</f>
        <v/>
      </c>
      <c r="F17" s="136" t="str">
        <f>IFERROR(_xlfn.XLOOKUP(TEXT(A17, "0"), TEXT('Material master'!$A$2:'Material master'!$A$275, "0"), 'Material master'!$F$2:'Material master'!$F$275, 1),"")</f>
        <v/>
      </c>
      <c r="G17" s="136" t="str">
        <f>IFERROR(_xlfn.XLOOKUP(TEXT(A17, "0"), TEXT('Material master'!$A$2:'Material master'!$A$275, "0"), 'Material master'!$G$2:'Material master'!$G$275, 1),"")</f>
        <v/>
      </c>
      <c r="H17" s="136" t="s">
        <v>697</v>
      </c>
      <c r="K17" s="142">
        <v>1228.077</v>
      </c>
      <c r="L17" s="142">
        <f t="shared" ref="L17:W17" si="16">K17 - L16 + L19</f>
        <v>1228.077</v>
      </c>
      <c r="M17" s="142">
        <f t="shared" si="16"/>
        <v>1228.077</v>
      </c>
      <c r="N17" s="142">
        <f t="shared" si="16"/>
        <v>1225.9259999999999</v>
      </c>
      <c r="O17" s="142">
        <f t="shared" si="16"/>
        <v>1218.039</v>
      </c>
      <c r="P17" s="142">
        <f t="shared" si="16"/>
        <v>1210.8689999999999</v>
      </c>
      <c r="Q17" s="142">
        <f t="shared" si="16"/>
        <v>1201.548</v>
      </c>
      <c r="R17" s="142">
        <f t="shared" si="16"/>
        <v>1194.3779999999999</v>
      </c>
      <c r="S17" s="142">
        <f t="shared" si="16"/>
        <v>1187.2079999999999</v>
      </c>
      <c r="T17" s="142">
        <f t="shared" si="16"/>
        <v>1177.8869999999999</v>
      </c>
      <c r="U17" s="142">
        <f t="shared" si="16"/>
        <v>1170.7169999999999</v>
      </c>
      <c r="V17" s="142">
        <f t="shared" si="16"/>
        <v>1162.1129999999998</v>
      </c>
      <c r="W17" s="142">
        <f t="shared" si="16"/>
        <v>1154.2259999999999</v>
      </c>
    </row>
    <row r="18" spans="1:23" x14ac:dyDescent="0.25">
      <c r="A18" s="257" t="s">
        <v>23</v>
      </c>
      <c r="B18" t="str">
        <f>IFERROR(_xlfn.XLOOKUP(TEXT(A18, "0"), TEXT('Material master'!$A$2:'Material master'!$A$275, "0"), 'Material master'!$B$2:'Material master'!$B$275, 1),"")</f>
        <v>ATH AoG</v>
      </c>
      <c r="C18" t="str">
        <f>IFERROR(_xlfn.XLOOKUP(TEXT(A18, "0"), TEXT('Material master'!$A$2:'Material master'!$A$275, "0"), 'Material master'!$C$2:'Material master'!$C$275, 1),"")</f>
        <v>Raw Material</v>
      </c>
      <c r="D18" t="str">
        <f>IFERROR(_xlfn.XLOOKUP(TEXT(A18, "0"), TEXT('Material master'!$A$2:'Material master'!$A$275, "0"), 'Material master'!$D$2:'Material master'!$D$275, 1),"")</f>
        <v>J000 - ATH</v>
      </c>
      <c r="E18" t="str">
        <f>IFERROR(_xlfn.XLOOKUP(TEXT(A18, "0"), TEXT('Material master'!$A$2:'Material master'!$A$275, "0"), 'Material master'!$E$2:'Material master'!$E$275, 1),"")</f>
        <v/>
      </c>
      <c r="F18" t="str">
        <f>IFERROR(_xlfn.XLOOKUP(TEXT(A18, "0"), TEXT('Material master'!$A$2:'Material master'!$A$275, "0"), 'Material master'!$F$2:'Material master'!$F$275, 1),"")</f>
        <v/>
      </c>
      <c r="G18" t="str">
        <f>IFERROR(_xlfn.XLOOKUP(TEXT(A18, "0"), TEXT('Material master'!$A$2:'Material master'!$A$275, "0"), 'Material master'!$G$2:'Material master'!$G$275, 1),"")</f>
        <v/>
      </c>
      <c r="H18" t="s">
        <v>698</v>
      </c>
      <c r="I18" s="32">
        <v>6.1939088783117189</v>
      </c>
      <c r="J18" s="258">
        <f>IFERROR($I18/AVERAGE($L16:$W16),0)</f>
        <v>1.0064441448286499</v>
      </c>
      <c r="K18" s="32"/>
      <c r="L18" s="32">
        <f t="shared" ref="L18:W18" si="17">$I18</f>
        <v>6.1939088783117189</v>
      </c>
      <c r="M18" s="32">
        <f t="shared" si="17"/>
        <v>6.1939088783117189</v>
      </c>
      <c r="N18" s="32">
        <f t="shared" si="17"/>
        <v>6.1939088783117189</v>
      </c>
      <c r="O18" s="32">
        <f t="shared" si="17"/>
        <v>6.1939088783117189</v>
      </c>
      <c r="P18" s="32">
        <f t="shared" si="17"/>
        <v>6.1939088783117189</v>
      </c>
      <c r="Q18" s="32">
        <f t="shared" si="17"/>
        <v>6.1939088783117189</v>
      </c>
      <c r="R18" s="32">
        <f t="shared" si="17"/>
        <v>6.1939088783117189</v>
      </c>
      <c r="S18" s="32">
        <f t="shared" si="17"/>
        <v>6.1939088783117189</v>
      </c>
      <c r="T18" s="32">
        <f t="shared" si="17"/>
        <v>6.1939088783117189</v>
      </c>
      <c r="U18" s="32">
        <f t="shared" si="17"/>
        <v>6.1939088783117189</v>
      </c>
      <c r="V18" s="32">
        <f t="shared" si="17"/>
        <v>6.1939088783117189</v>
      </c>
      <c r="W18" s="32">
        <f t="shared" si="17"/>
        <v>6.1939088783117189</v>
      </c>
    </row>
    <row r="19" spans="1:23" x14ac:dyDescent="0.25">
      <c r="A19" s="257" t="s">
        <v>23</v>
      </c>
      <c r="B19" t="str">
        <f>IFERROR(_xlfn.XLOOKUP(TEXT(A19, "0"), TEXT('Material master'!$A$2:'Material master'!$A$275, "0"), 'Material master'!$B$2:'Material master'!$B$275, 1),"")</f>
        <v>ATH AoG</v>
      </c>
      <c r="C19" t="str">
        <f>IFERROR(_xlfn.XLOOKUP(TEXT(A19, "0"), TEXT('Material master'!$A$2:'Material master'!$A$275, "0"), 'Material master'!$C$2:'Material master'!$C$275, 1),"")</f>
        <v>Raw Material</v>
      </c>
      <c r="D19" t="str">
        <f>IFERROR(_xlfn.XLOOKUP(TEXT(A19, "0"), TEXT('Material master'!$A$2:'Material master'!$A$275, "0"), 'Material master'!$D$2:'Material master'!$D$275, 1),"")</f>
        <v>J000 - ATH</v>
      </c>
      <c r="E19" t="str">
        <f>IFERROR(_xlfn.XLOOKUP(TEXT(A19, "0"), TEXT('Material master'!$A$2:'Material master'!$A$275, "0"), 'Material master'!$E$2:'Material master'!$E$275, 1),"")</f>
        <v/>
      </c>
      <c r="F19" t="str">
        <f>IFERROR(_xlfn.XLOOKUP(TEXT(A19, "0"), TEXT('Material master'!$A$2:'Material master'!$A$275, "0"), 'Material master'!$F$2:'Material master'!$F$275, 1),"")</f>
        <v/>
      </c>
      <c r="G19" t="str">
        <f>IFERROR(_xlfn.XLOOKUP(TEXT(A19, "0"), TEXT('Material master'!$A$2:'Material master'!$A$275, "0"), 'Material master'!$G$2:'Material master'!$G$275, 1),"")</f>
        <v/>
      </c>
      <c r="H19" t="s">
        <v>699</v>
      </c>
      <c r="I19" t="b" cm="1">
        <f t="array" ref="I19">A20=_xlfn.SINGLE(IFERROR(_xlfn.XLOOKUP(TEXT(A19, "0"), TEXT('Purchase sheet'!$A$2:'Purchase sheet'!$A$31, "0"), 'Purchase sheet'!$H$2:'Purchase sheet'!$H$31, 1), 1))</f>
        <v>0</v>
      </c>
      <c r="K19" s="32"/>
      <c r="L19" s="259"/>
      <c r="M19" s="32">
        <f t="shared" ref="M19:W19" si="18">IF( M18 - L17 + M16 &gt; 0, CEILING( M18 - L17 + M16, $I$19), 0)</f>
        <v>0</v>
      </c>
      <c r="N19" s="32">
        <f t="shared" si="18"/>
        <v>0</v>
      </c>
      <c r="O19" s="32">
        <f t="shared" si="18"/>
        <v>0</v>
      </c>
      <c r="P19" s="32">
        <f t="shared" si="18"/>
        <v>0</v>
      </c>
      <c r="Q19" s="32">
        <f t="shared" si="18"/>
        <v>0</v>
      </c>
      <c r="R19" s="32">
        <f t="shared" si="18"/>
        <v>0</v>
      </c>
      <c r="S19" s="32">
        <f t="shared" si="18"/>
        <v>0</v>
      </c>
      <c r="T19" s="32">
        <f t="shared" si="18"/>
        <v>0</v>
      </c>
      <c r="U19" s="32">
        <f t="shared" si="18"/>
        <v>0</v>
      </c>
      <c r="V19" s="32">
        <f t="shared" si="18"/>
        <v>0</v>
      </c>
      <c r="W19" s="32">
        <f t="shared" si="18"/>
        <v>0</v>
      </c>
    </row>
    <row r="20" spans="1:23" ht="15.75" thickBot="1" x14ac:dyDescent="0.3">
      <c r="A20" s="257" t="s">
        <v>23</v>
      </c>
      <c r="B20" t="str">
        <f>IFERROR(_xlfn.XLOOKUP(TEXT(A20, "0"), TEXT('Material master'!$A$2:'Material master'!$A$275, "0"), 'Material master'!$B$2:'Material master'!$B$275, 1),"")</f>
        <v>ATH AoG</v>
      </c>
      <c r="C20" t="str">
        <f>IFERROR(_xlfn.XLOOKUP(TEXT(A20, "0"), TEXT('Material master'!$A$2:'Material master'!$A$275, "0"), 'Material master'!$C$2:'Material master'!$C$275, 1),"")</f>
        <v>Raw Material</v>
      </c>
      <c r="D20" t="str">
        <f>IFERROR(_xlfn.XLOOKUP(TEXT(A20, "0"), TEXT('Material master'!$A$2:'Material master'!$A$275, "0"), 'Material master'!$D$2:'Material master'!$D$275, 1),"")</f>
        <v>J000 - ATH</v>
      </c>
      <c r="E20" t="str">
        <f>IFERROR(_xlfn.XLOOKUP(TEXT(A20, "0"), TEXT('Material master'!$A$2:'Material master'!$A$275, "0"), 'Material master'!$E$2:'Material master'!$E$275, 1),"")</f>
        <v/>
      </c>
      <c r="F20" t="str">
        <f>IFERROR(_xlfn.XLOOKUP(TEXT(A20, "0"), TEXT('Material master'!$A$2:'Material master'!$A$275, "0"), 'Material master'!$F$2:'Material master'!$F$275, 1),"")</f>
        <v/>
      </c>
      <c r="G20" t="str">
        <f>IFERROR(_xlfn.XLOOKUP(TEXT(A20, "0"), TEXT('Material master'!$A$2:'Material master'!$A$275, "0"), 'Material master'!$G$2:'Material master'!$G$275, 1),"")</f>
        <v/>
      </c>
      <c r="H20" t="s">
        <v>700</v>
      </c>
      <c r="I20">
        <f>INT(IFERROR(_xlfn.XLOOKUP(TEXT(A20, "0"), TEXT('Purchase sheet'!$A$2:'Purchase sheet'!$A$31, "0"), 'Purchase sheet'!$H$2:'Purchase sheet'!$D$31, 1), 1))</f>
        <v>1</v>
      </c>
      <c r="K20" s="32"/>
      <c r="L20" s="32">
        <f t="shared" ref="L20:V20" si="19">M19</f>
        <v>0</v>
      </c>
      <c r="M20" s="32">
        <f t="shared" si="19"/>
        <v>0</v>
      </c>
      <c r="N20" s="32">
        <f t="shared" si="19"/>
        <v>0</v>
      </c>
      <c r="O20" s="32">
        <f t="shared" si="19"/>
        <v>0</v>
      </c>
      <c r="P20" s="32">
        <f t="shared" si="19"/>
        <v>0</v>
      </c>
      <c r="Q20" s="32">
        <f t="shared" si="19"/>
        <v>0</v>
      </c>
      <c r="R20" s="32">
        <f t="shared" si="19"/>
        <v>0</v>
      </c>
      <c r="S20" s="32">
        <f t="shared" si="19"/>
        <v>0</v>
      </c>
      <c r="T20" s="32">
        <f t="shared" si="19"/>
        <v>0</v>
      </c>
      <c r="U20" s="32">
        <f t="shared" si="19"/>
        <v>0</v>
      </c>
      <c r="V20" s="32">
        <f t="shared" si="19"/>
        <v>0</v>
      </c>
      <c r="W20" s="32"/>
    </row>
    <row r="21" spans="1:23" s="138" customFormat="1" x14ac:dyDescent="0.25">
      <c r="A21" s="137" t="s">
        <v>25</v>
      </c>
      <c r="B21" s="138" t="str">
        <f>IFERROR(_xlfn.XLOOKUP(TEXT(A21, "0"), TEXT('Material master'!$A$2:'Material master'!$A$275, "0"), 'Material master'!$B$2:'Material master'!$B$275, 1),"")</f>
        <v>ATH BIRAC LOW SODA (70%) + FPH (30%)</v>
      </c>
      <c r="C21" s="138" t="str">
        <f>IFERROR(_xlfn.XLOOKUP(TEXT(A21, "0"), TEXT('Material master'!$A$2:'Material master'!$A$275, "0"), 'Material master'!$C$2:'Material master'!$C$275, 1),"")</f>
        <v>Raw Material</v>
      </c>
      <c r="D21" s="138" t="str">
        <f>IFERROR(_xlfn.XLOOKUP(TEXT(A21, "0"), TEXT('Material master'!$A$2:'Material master'!$A$275, "0"), 'Material master'!$D$2:'Material master'!$D$275, 1),"")</f>
        <v>J000 - ATH</v>
      </c>
      <c r="E21" s="138" t="str">
        <f>IFERROR(_xlfn.XLOOKUP(TEXT(A21, "0"), TEXT('Material master'!$A$2:'Material master'!$A$275, "0"), 'Material master'!$E$2:'Material master'!$E$275, 1),"")</f>
        <v/>
      </c>
      <c r="F21" s="138" t="str">
        <f>IFERROR(_xlfn.XLOOKUP(TEXT(A21, "0"), TEXT('Material master'!$A$2:'Material master'!$A$275, "0"), 'Material master'!$F$2:'Material master'!$F$275, 1),"")</f>
        <v/>
      </c>
      <c r="G21" s="138" t="str">
        <f>IFERROR(_xlfn.XLOOKUP(TEXT(A21, "0"), TEXT('Material master'!$A$2:'Material master'!$A$275, "0"), 'Material master'!$G$2:'Material master'!$G$275, 1),"")</f>
        <v/>
      </c>
      <c r="H21" s="138" t="s">
        <v>695</v>
      </c>
      <c r="I21" s="137" t="s">
        <v>207</v>
      </c>
      <c r="K21" s="140"/>
      <c r="L21" s="140">
        <f t="shared" ref="L21:W21" si="20">IFERROR(L672, 0)</f>
        <v>5.375</v>
      </c>
      <c r="M21" s="140">
        <f t="shared" si="20"/>
        <v>0</v>
      </c>
      <c r="N21" s="140">
        <f t="shared" si="20"/>
        <v>24.724999999999998</v>
      </c>
      <c r="O21" s="140">
        <f t="shared" si="20"/>
        <v>0</v>
      </c>
      <c r="P21" s="140">
        <f t="shared" si="20"/>
        <v>0</v>
      </c>
      <c r="Q21" s="140">
        <f t="shared" si="20"/>
        <v>25.799999999999997</v>
      </c>
      <c r="R21" s="140">
        <f t="shared" si="20"/>
        <v>0</v>
      </c>
      <c r="S21" s="140">
        <f t="shared" si="20"/>
        <v>0</v>
      </c>
      <c r="T21" s="140">
        <f t="shared" si="20"/>
        <v>25.799999999999997</v>
      </c>
      <c r="U21" s="140">
        <f t="shared" si="20"/>
        <v>0</v>
      </c>
      <c r="V21" s="140">
        <f t="shared" si="20"/>
        <v>0</v>
      </c>
      <c r="W21" s="140">
        <f t="shared" si="20"/>
        <v>25.799999999999997</v>
      </c>
    </row>
    <row r="22" spans="1:23" x14ac:dyDescent="0.25">
      <c r="A22" s="257" t="s">
        <v>25</v>
      </c>
      <c r="B22" t="str">
        <f>IFERROR(_xlfn.XLOOKUP(TEXT(A22, "0"), TEXT('Material master'!$A$2:'Material master'!$A$275, "0"), 'Material master'!$B$2:'Material master'!$B$275, 1),"")</f>
        <v>ATH BIRAC LOW SODA (70%) + FPH (30%)</v>
      </c>
      <c r="C22" t="str">
        <f>IFERROR(_xlfn.XLOOKUP(TEXT(A22, "0"), TEXT('Material master'!$A$2:'Material master'!$A$275, "0"), 'Material master'!$C$2:'Material master'!$C$275, 1),"")</f>
        <v>Raw Material</v>
      </c>
      <c r="D22" t="str">
        <f>IFERROR(_xlfn.XLOOKUP(TEXT(A22, "0"), TEXT('Material master'!$A$2:'Material master'!$A$275, "0"), 'Material master'!$D$2:'Material master'!$D$275, 1),"")</f>
        <v>J000 - ATH</v>
      </c>
      <c r="E22" t="str">
        <f>IFERROR(_xlfn.XLOOKUP(TEXT(A22, "0"), TEXT('Material master'!$A$2:'Material master'!$A$275, "0"), 'Material master'!$E$2:'Material master'!$E$275, 1),"")</f>
        <v/>
      </c>
      <c r="F22" t="str">
        <f>IFERROR(_xlfn.XLOOKUP(TEXT(A22, "0"), TEXT('Material master'!$A$2:'Material master'!$A$275, "0"), 'Material master'!$F$2:'Material master'!$F$275, 1),"")</f>
        <v/>
      </c>
      <c r="G22" t="str">
        <f>IFERROR(_xlfn.XLOOKUP(TEXT(A22, "0"), TEXT('Material master'!$A$2:'Material master'!$A$275, "0"), 'Material master'!$G$2:'Material master'!$G$275, 1),"")</f>
        <v/>
      </c>
      <c r="H22" t="s">
        <v>695</v>
      </c>
      <c r="I22" s="257" t="s">
        <v>546</v>
      </c>
      <c r="K22" s="32"/>
      <c r="L22" s="32">
        <f t="shared" ref="L22" si="21">IFERROR(L1717, 0)</f>
        <v>56.974999999999994</v>
      </c>
      <c r="M22" s="32">
        <f>IFERROR(M1717, 0)+70</f>
        <v>86.125</v>
      </c>
      <c r="N22" s="32">
        <f t="shared" ref="N22:W22" si="22">IFERROR(N1717, 0)+70</f>
        <v>86.125</v>
      </c>
      <c r="O22" s="32">
        <f t="shared" si="22"/>
        <v>87.2</v>
      </c>
      <c r="P22" s="32">
        <f t="shared" si="22"/>
        <v>87.2</v>
      </c>
      <c r="Q22" s="32">
        <f t="shared" si="22"/>
        <v>87.2</v>
      </c>
      <c r="R22" s="32">
        <f t="shared" si="22"/>
        <v>87.2</v>
      </c>
      <c r="S22" s="32">
        <f t="shared" si="22"/>
        <v>87.2</v>
      </c>
      <c r="T22" s="32">
        <f t="shared" si="22"/>
        <v>87.2</v>
      </c>
      <c r="U22" s="32">
        <f t="shared" si="22"/>
        <v>87.2</v>
      </c>
      <c r="V22" s="32">
        <f t="shared" si="22"/>
        <v>87.2</v>
      </c>
      <c r="W22" s="32">
        <f t="shared" si="22"/>
        <v>87.2</v>
      </c>
    </row>
    <row r="23" spans="1:23" x14ac:dyDescent="0.25">
      <c r="A23" s="257" t="s">
        <v>25</v>
      </c>
      <c r="B23" t="str">
        <f>IFERROR(_xlfn.XLOOKUP(TEXT(A23, "0"), TEXT('Material master'!$A$2:'Material master'!$A$275, "0"), 'Material master'!$B$2:'Material master'!$B$275, 1),"")</f>
        <v>ATH BIRAC LOW SODA (70%) + FPH (30%)</v>
      </c>
      <c r="C23" t="str">
        <f>IFERROR(_xlfn.XLOOKUP(TEXT(A23, "0"), TEXT('Material master'!$A$2:'Material master'!$A$275, "0"), 'Material master'!$C$2:'Material master'!$C$275, 1),"")</f>
        <v>Raw Material</v>
      </c>
      <c r="D23" t="str">
        <f>IFERROR(_xlfn.XLOOKUP(TEXT(A23, "0"), TEXT('Material master'!$A$2:'Material master'!$A$275, "0"), 'Material master'!$D$2:'Material master'!$D$275, 1),"")</f>
        <v>J000 - ATH</v>
      </c>
      <c r="E23" t="str">
        <f>IFERROR(_xlfn.XLOOKUP(TEXT(A23, "0"), TEXT('Material master'!$A$2:'Material master'!$A$275, "0"), 'Material master'!$E$2:'Material master'!$E$275, 1),"")</f>
        <v/>
      </c>
      <c r="F23" t="str">
        <f>IFERROR(_xlfn.XLOOKUP(TEXT(A23, "0"), TEXT('Material master'!$A$2:'Material master'!$A$275, "0"), 'Material master'!$F$2:'Material master'!$F$275, 1),"")</f>
        <v/>
      </c>
      <c r="G23" t="str">
        <f>IFERROR(_xlfn.XLOOKUP(TEXT(A23, "0"), TEXT('Material master'!$A$2:'Material master'!$A$275, "0"), 'Material master'!$G$2:'Material master'!$G$275, 1),"")</f>
        <v/>
      </c>
      <c r="H23" s="1" t="s">
        <v>696</v>
      </c>
      <c r="I23" s="1"/>
      <c r="J23" s="1"/>
      <c r="K23" s="141"/>
      <c r="L23" s="141">
        <f t="shared" ref="L23:W23" si="23">SUM(L21:L22)</f>
        <v>62.349999999999994</v>
      </c>
      <c r="M23" s="293">
        <f t="shared" si="23"/>
        <v>86.125</v>
      </c>
      <c r="N23" s="293">
        <f t="shared" si="23"/>
        <v>110.85</v>
      </c>
      <c r="O23" s="293">
        <f t="shared" si="23"/>
        <v>87.2</v>
      </c>
      <c r="P23" s="293">
        <f t="shared" si="23"/>
        <v>87.2</v>
      </c>
      <c r="Q23" s="293">
        <f t="shared" si="23"/>
        <v>113</v>
      </c>
      <c r="R23" s="293">
        <f t="shared" si="23"/>
        <v>87.2</v>
      </c>
      <c r="S23" s="293">
        <f t="shared" si="23"/>
        <v>87.2</v>
      </c>
      <c r="T23" s="293">
        <f t="shared" si="23"/>
        <v>113</v>
      </c>
      <c r="U23" s="293">
        <f t="shared" si="23"/>
        <v>87.2</v>
      </c>
      <c r="V23" s="293">
        <f t="shared" si="23"/>
        <v>87.2</v>
      </c>
      <c r="W23" s="293">
        <f t="shared" si="23"/>
        <v>113</v>
      </c>
    </row>
    <row r="24" spans="1:23" s="136" customFormat="1" x14ac:dyDescent="0.25">
      <c r="A24" s="270" t="s">
        <v>25</v>
      </c>
      <c r="B24" s="136" t="str">
        <f>IFERROR(_xlfn.XLOOKUP(TEXT(A24, "0"), TEXT('Material master'!$A$2:'Material master'!$A$275, "0"), 'Material master'!$B$2:'Material master'!$B$275, 1),"")</f>
        <v>ATH BIRAC LOW SODA (70%) + FPH (30%)</v>
      </c>
      <c r="C24" s="136" t="str">
        <f>IFERROR(_xlfn.XLOOKUP(TEXT(A24, "0"), TEXT('Material master'!$A$2:'Material master'!$A$275, "0"), 'Material master'!$C$2:'Material master'!$C$275, 1),"")</f>
        <v>Raw Material</v>
      </c>
      <c r="D24" s="136" t="str">
        <f>IFERROR(_xlfn.XLOOKUP(TEXT(A24, "0"), TEXT('Material master'!$A$2:'Material master'!$A$275, "0"), 'Material master'!$D$2:'Material master'!$D$275, 1),"")</f>
        <v>J000 - ATH</v>
      </c>
      <c r="E24" s="136" t="str">
        <f>IFERROR(_xlfn.XLOOKUP(TEXT(A24, "0"), TEXT('Material master'!$A$2:'Material master'!$A$275, "0"), 'Material master'!$E$2:'Material master'!$E$275, 1),"")</f>
        <v/>
      </c>
      <c r="F24" s="136" t="str">
        <f>IFERROR(_xlfn.XLOOKUP(TEXT(A24, "0"), TEXT('Material master'!$A$2:'Material master'!$A$275, "0"), 'Material master'!$F$2:'Material master'!$F$275, 1),"")</f>
        <v/>
      </c>
      <c r="G24" s="136" t="str">
        <f>IFERROR(_xlfn.XLOOKUP(TEXT(A24, "0"), TEXT('Material master'!$A$2:'Material master'!$A$275, "0"), 'Material master'!$G$2:'Material master'!$G$275, 1),"")</f>
        <v/>
      </c>
      <c r="H24" s="136" t="s">
        <v>697</v>
      </c>
      <c r="K24" s="142">
        <v>50.905999999999999</v>
      </c>
      <c r="L24" s="142">
        <f t="shared" ref="L24:W24" si="24">K24 - L23 + L26</f>
        <v>12.556000000000004</v>
      </c>
      <c r="M24" s="142">
        <f t="shared" si="24"/>
        <v>46.431000000000012</v>
      </c>
      <c r="N24" s="142">
        <f t="shared" si="24"/>
        <v>55.581000000000017</v>
      </c>
      <c r="O24" s="142">
        <f t="shared" si="24"/>
        <v>64.381000000000014</v>
      </c>
      <c r="P24" s="142">
        <f t="shared" si="24"/>
        <v>73.181000000000012</v>
      </c>
      <c r="Q24" s="142">
        <f t="shared" si="24"/>
        <v>56.181000000000012</v>
      </c>
      <c r="R24" s="142">
        <f t="shared" si="24"/>
        <v>64.981000000000009</v>
      </c>
      <c r="S24" s="142">
        <f t="shared" si="24"/>
        <v>49.781000000000006</v>
      </c>
      <c r="T24" s="142">
        <f t="shared" si="24"/>
        <v>56.781000000000006</v>
      </c>
      <c r="U24" s="142">
        <f t="shared" si="24"/>
        <v>65.581000000000003</v>
      </c>
      <c r="V24" s="142">
        <f t="shared" si="24"/>
        <v>50.381</v>
      </c>
      <c r="W24" s="142">
        <f t="shared" si="24"/>
        <v>57.381</v>
      </c>
    </row>
    <row r="25" spans="1:23" x14ac:dyDescent="0.25">
      <c r="A25" s="257" t="s">
        <v>25</v>
      </c>
      <c r="B25" t="str">
        <f>IFERROR(_xlfn.XLOOKUP(TEXT(A25, "0"), TEXT('Material master'!$A$2:'Material master'!$A$275, "0"), 'Material master'!$B$2:'Material master'!$B$275, 1),"")</f>
        <v>ATH BIRAC LOW SODA (70%) + FPH (30%)</v>
      </c>
      <c r="C25" t="str">
        <f>IFERROR(_xlfn.XLOOKUP(TEXT(A25, "0"), TEXT('Material master'!$A$2:'Material master'!$A$275, "0"), 'Material master'!$C$2:'Material master'!$C$275, 1),"")</f>
        <v>Raw Material</v>
      </c>
      <c r="D25" t="str">
        <f>IFERROR(_xlfn.XLOOKUP(TEXT(A25, "0"), TEXT('Material master'!$A$2:'Material master'!$A$275, "0"), 'Material master'!$D$2:'Material master'!$D$275, 1),"")</f>
        <v>J000 - ATH</v>
      </c>
      <c r="E25" t="str">
        <f>IFERROR(_xlfn.XLOOKUP(TEXT(A25, "0"), TEXT('Material master'!$A$2:'Material master'!$A$275, "0"), 'Material master'!$E$2:'Material master'!$E$275, 1),"")</f>
        <v/>
      </c>
      <c r="F25" t="str">
        <f>IFERROR(_xlfn.XLOOKUP(TEXT(A25, "0"), TEXT('Material master'!$A$2:'Material master'!$A$275, "0"), 'Material master'!$F$2:'Material master'!$F$275, 1),"")</f>
        <v/>
      </c>
      <c r="G25" t="str">
        <f>IFERROR(_xlfn.XLOOKUP(TEXT(A25, "0"), TEXT('Material master'!$A$2:'Material master'!$A$275, "0"), 'Material master'!$G$2:'Material master'!$G$275, 1),"")</f>
        <v/>
      </c>
      <c r="H25" t="s">
        <v>698</v>
      </c>
      <c r="I25" s="32">
        <v>49.506695178197468</v>
      </c>
      <c r="J25" s="258">
        <f>IFERROR($I25/AVERAGE($L23:$W23),0)</f>
        <v>0.5297076232258483</v>
      </c>
      <c r="K25" s="32"/>
      <c r="L25" s="32">
        <f t="shared" ref="L25:W25" si="25">$I25</f>
        <v>49.506695178197468</v>
      </c>
      <c r="M25" s="32">
        <f t="shared" si="25"/>
        <v>49.506695178197468</v>
      </c>
      <c r="N25" s="32">
        <f t="shared" si="25"/>
        <v>49.506695178197468</v>
      </c>
      <c r="O25" s="32">
        <f t="shared" si="25"/>
        <v>49.506695178197468</v>
      </c>
      <c r="P25" s="32">
        <f t="shared" si="25"/>
        <v>49.506695178197468</v>
      </c>
      <c r="Q25" s="32">
        <f t="shared" si="25"/>
        <v>49.506695178197468</v>
      </c>
      <c r="R25" s="32">
        <f t="shared" si="25"/>
        <v>49.506695178197468</v>
      </c>
      <c r="S25" s="32">
        <f t="shared" si="25"/>
        <v>49.506695178197468</v>
      </c>
      <c r="T25" s="32">
        <f t="shared" si="25"/>
        <v>49.506695178197468</v>
      </c>
      <c r="U25" s="32">
        <f t="shared" si="25"/>
        <v>49.506695178197468</v>
      </c>
      <c r="V25" s="32">
        <f t="shared" si="25"/>
        <v>49.506695178197468</v>
      </c>
      <c r="W25" s="32">
        <f t="shared" si="25"/>
        <v>49.506695178197468</v>
      </c>
    </row>
    <row r="26" spans="1:23" x14ac:dyDescent="0.25">
      <c r="A26" s="257" t="s">
        <v>25</v>
      </c>
      <c r="B26" t="str">
        <f>IFERROR(_xlfn.XLOOKUP(TEXT(A26, "0"), TEXT('Material master'!$A$2:'Material master'!$A$275, "0"), 'Material master'!$B$2:'Material master'!$B$275, 1),"")</f>
        <v>ATH BIRAC LOW SODA (70%) + FPH (30%)</v>
      </c>
      <c r="C26" t="str">
        <f>IFERROR(_xlfn.XLOOKUP(TEXT(A26, "0"), TEXT('Material master'!$A$2:'Material master'!$A$275, "0"), 'Material master'!$C$2:'Material master'!$C$275, 1),"")</f>
        <v>Raw Material</v>
      </c>
      <c r="D26" t="str">
        <f>IFERROR(_xlfn.XLOOKUP(TEXT(A26, "0"), TEXT('Material master'!$A$2:'Material master'!$A$275, "0"), 'Material master'!$D$2:'Material master'!$D$275, 1),"")</f>
        <v>J000 - ATH</v>
      </c>
      <c r="E26" t="str">
        <f>IFERROR(_xlfn.XLOOKUP(TEXT(A26, "0"), TEXT('Material master'!$A$2:'Material master'!$A$275, "0"), 'Material master'!$E$2:'Material master'!$E$275, 1),"")</f>
        <v/>
      </c>
      <c r="F26" t="str">
        <f>IFERROR(_xlfn.XLOOKUP(TEXT(A26, "0"), TEXT('Material master'!$A$2:'Material master'!$A$275, "0"), 'Material master'!$F$2:'Material master'!$F$275, 1),"")</f>
        <v/>
      </c>
      <c r="G26" t="str">
        <f>IFERROR(_xlfn.XLOOKUP(TEXT(A26, "0"), TEXT('Material master'!$A$2:'Material master'!$A$275, "0"), 'Material master'!$G$2:'Material master'!$G$275, 1),"")</f>
        <v/>
      </c>
      <c r="H26" t="s">
        <v>699</v>
      </c>
      <c r="I26">
        <f>IFERROR(_xlfn.XLOOKUP(TEXT(A26, "0"), TEXT('Purchase sheet'!$A$2:'Purchase sheet'!$A$31, "0"), 'Purchase sheet'!$H$2:'Purchase sheet'!$H$31, 1), 1)</f>
        <v>24</v>
      </c>
      <c r="K26" s="32"/>
      <c r="L26" s="272">
        <v>24</v>
      </c>
      <c r="M26" s="272">
        <v>120</v>
      </c>
      <c r="N26" s="272">
        <f t="shared" ref="N26:W26" si="26">IF( N25 - M24 + N23 &gt; 0, CEILING( N25 - M24 + N23, $I$26), 0)</f>
        <v>120</v>
      </c>
      <c r="O26" s="32">
        <f t="shared" si="26"/>
        <v>96</v>
      </c>
      <c r="P26" s="32">
        <f t="shared" si="26"/>
        <v>96</v>
      </c>
      <c r="Q26" s="32">
        <f t="shared" si="26"/>
        <v>96</v>
      </c>
      <c r="R26" s="32">
        <f t="shared" si="26"/>
        <v>96</v>
      </c>
      <c r="S26" s="32">
        <f t="shared" si="26"/>
        <v>72</v>
      </c>
      <c r="T26" s="32">
        <f t="shared" si="26"/>
        <v>120</v>
      </c>
      <c r="U26" s="32">
        <f t="shared" si="26"/>
        <v>96</v>
      </c>
      <c r="V26" s="32">
        <f t="shared" si="26"/>
        <v>72</v>
      </c>
      <c r="W26" s="32">
        <f t="shared" si="26"/>
        <v>120</v>
      </c>
    </row>
    <row r="27" spans="1:23" ht="15.75" thickBot="1" x14ac:dyDescent="0.3">
      <c r="A27" s="257" t="s">
        <v>25</v>
      </c>
      <c r="B27" t="str">
        <f>IFERROR(_xlfn.XLOOKUP(TEXT(A27, "0"), TEXT('Material master'!$A$2:'Material master'!$A$275, "0"), 'Material master'!$B$2:'Material master'!$B$275, 1),"")</f>
        <v>ATH BIRAC LOW SODA (70%) + FPH (30%)</v>
      </c>
      <c r="C27" t="str">
        <f>IFERROR(_xlfn.XLOOKUP(TEXT(A27, "0"), TEXT('Material master'!$A$2:'Material master'!$A$275, "0"), 'Material master'!$C$2:'Material master'!$C$275, 1),"")</f>
        <v>Raw Material</v>
      </c>
      <c r="D27" t="str">
        <f>IFERROR(_xlfn.XLOOKUP(TEXT(A27, "0"), TEXT('Material master'!$A$2:'Material master'!$A$275, "0"), 'Material master'!$D$2:'Material master'!$D$275, 1),"")</f>
        <v>J000 - ATH</v>
      </c>
      <c r="E27" t="str">
        <f>IFERROR(_xlfn.XLOOKUP(TEXT(A27, "0"), TEXT('Material master'!$A$2:'Material master'!$A$275, "0"), 'Material master'!$E$2:'Material master'!$E$275, 1),"")</f>
        <v/>
      </c>
      <c r="F27" t="str">
        <f>IFERROR(_xlfn.XLOOKUP(TEXT(A27, "0"), TEXT('Material master'!$A$2:'Material master'!$A$275, "0"), 'Material master'!$F$2:'Material master'!$F$275, 1),"")</f>
        <v/>
      </c>
      <c r="G27" t="str">
        <f>IFERROR(_xlfn.XLOOKUP(TEXT(A27, "0"), TEXT('Material master'!$A$2:'Material master'!$A$275, "0"), 'Material master'!$G$2:'Material master'!$G$275, 1),"")</f>
        <v/>
      </c>
      <c r="H27" t="s">
        <v>700</v>
      </c>
      <c r="I27">
        <f>INT(IFERROR(_xlfn.XLOOKUP(TEXT(A27, "0"), TEXT('Purchase sheet'!$A$2:'Purchase sheet'!$A$31, "0"), 'Purchase sheet'!$H$2:'Purchase sheet'!$D$31, 1), 1))</f>
        <v>1</v>
      </c>
      <c r="K27" s="32"/>
      <c r="L27" s="32">
        <f t="shared" ref="L27:V27" si="27">M26</f>
        <v>120</v>
      </c>
      <c r="M27" s="32">
        <f t="shared" si="27"/>
        <v>120</v>
      </c>
      <c r="N27" s="32">
        <f t="shared" si="27"/>
        <v>96</v>
      </c>
      <c r="O27" s="32">
        <f t="shared" si="27"/>
        <v>96</v>
      </c>
      <c r="P27" s="32">
        <f t="shared" si="27"/>
        <v>96</v>
      </c>
      <c r="Q27" s="32">
        <f t="shared" si="27"/>
        <v>96</v>
      </c>
      <c r="R27" s="32">
        <f t="shared" si="27"/>
        <v>72</v>
      </c>
      <c r="S27" s="32">
        <f t="shared" si="27"/>
        <v>120</v>
      </c>
      <c r="T27" s="32">
        <f t="shared" si="27"/>
        <v>96</v>
      </c>
      <c r="U27" s="32">
        <f t="shared" si="27"/>
        <v>72</v>
      </c>
      <c r="V27" s="32">
        <f t="shared" si="27"/>
        <v>120</v>
      </c>
      <c r="W27" s="32"/>
    </row>
    <row r="28" spans="1:23" s="138" customFormat="1" x14ac:dyDescent="0.25">
      <c r="A28" s="137" t="s">
        <v>27</v>
      </c>
      <c r="B28" s="138" t="str">
        <f>IFERROR(_xlfn.XLOOKUP(TEXT(A28, "0"), TEXT('Material master'!$A$2:'Material master'!$A$275, "0"), 'Material master'!$B$2:'Material master'!$B$275, 1),"")</f>
        <v>ATH HYDRO</v>
      </c>
      <c r="C28" s="138" t="str">
        <f>IFERROR(_xlfn.XLOOKUP(TEXT(A28, "0"), TEXT('Material master'!$A$2:'Material master'!$A$275, "0"), 'Material master'!$C$2:'Material master'!$C$275, 1),"")</f>
        <v>Raw Material</v>
      </c>
      <c r="D28" s="138" t="str">
        <f>IFERROR(_xlfn.XLOOKUP(TEXT(A28, "0"), TEXT('Material master'!$A$2:'Material master'!$A$275, "0"), 'Material master'!$D$2:'Material master'!$D$275, 1),"")</f>
        <v>J000 - ATH</v>
      </c>
      <c r="E28" s="138" t="str">
        <f>IFERROR(_xlfn.XLOOKUP(TEXT(A28, "0"), TEXT('Material master'!$A$2:'Material master'!$A$275, "0"), 'Material master'!$E$2:'Material master'!$E$275, 1),"")</f>
        <v/>
      </c>
      <c r="F28" s="138" t="str">
        <f>IFERROR(_xlfn.XLOOKUP(TEXT(A28, "0"), TEXT('Material master'!$A$2:'Material master'!$A$275, "0"), 'Material master'!$F$2:'Material master'!$F$275, 1),"")</f>
        <v/>
      </c>
      <c r="G28" s="138" t="str">
        <f>IFERROR(_xlfn.XLOOKUP(TEXT(A28, "0"), TEXT('Material master'!$A$2:'Material master'!$A$275, "0"), 'Material master'!$G$2:'Material master'!$G$275, 1),"")</f>
        <v/>
      </c>
      <c r="H28" s="139" t="s">
        <v>696</v>
      </c>
      <c r="I28" s="139"/>
      <c r="J28" s="139"/>
      <c r="K28" s="143"/>
      <c r="L28" s="143">
        <v>0</v>
      </c>
      <c r="M28" s="143">
        <v>0</v>
      </c>
      <c r="N28" s="143">
        <v>0</v>
      </c>
      <c r="O28" s="143">
        <v>0</v>
      </c>
      <c r="P28" s="143">
        <v>0</v>
      </c>
      <c r="Q28" s="143">
        <v>0</v>
      </c>
      <c r="R28" s="143">
        <v>0</v>
      </c>
      <c r="S28" s="143">
        <v>0</v>
      </c>
      <c r="T28" s="143">
        <v>0</v>
      </c>
      <c r="U28" s="143">
        <v>0</v>
      </c>
      <c r="V28" s="143">
        <v>0</v>
      </c>
      <c r="W28" s="143">
        <v>0</v>
      </c>
    </row>
    <row r="29" spans="1:23" s="136" customFormat="1" x14ac:dyDescent="0.25">
      <c r="A29" s="270" t="s">
        <v>27</v>
      </c>
      <c r="B29" s="136" t="str">
        <f>IFERROR(_xlfn.XLOOKUP(TEXT(A29, "0"), TEXT('Material master'!$A$2:'Material master'!$A$275, "0"), 'Material master'!$B$2:'Material master'!$B$275, 1),"")</f>
        <v>ATH HYDRO</v>
      </c>
      <c r="C29" s="136" t="str">
        <f>IFERROR(_xlfn.XLOOKUP(TEXT(A29, "0"), TEXT('Material master'!$A$2:'Material master'!$A$275, "0"), 'Material master'!$C$2:'Material master'!$C$275, 1),"")</f>
        <v>Raw Material</v>
      </c>
      <c r="D29" s="136" t="str">
        <f>IFERROR(_xlfn.XLOOKUP(TEXT(A29, "0"), TEXT('Material master'!$A$2:'Material master'!$A$275, "0"), 'Material master'!$D$2:'Material master'!$D$275, 1),"")</f>
        <v>J000 - ATH</v>
      </c>
      <c r="E29" s="136" t="str">
        <f>IFERROR(_xlfn.XLOOKUP(TEXT(A29, "0"), TEXT('Material master'!$A$2:'Material master'!$A$275, "0"), 'Material master'!$E$2:'Material master'!$E$275, 1),"")</f>
        <v/>
      </c>
      <c r="F29" s="136" t="str">
        <f>IFERROR(_xlfn.XLOOKUP(TEXT(A29, "0"), TEXT('Material master'!$A$2:'Material master'!$A$275, "0"), 'Material master'!$F$2:'Material master'!$F$275, 1),"")</f>
        <v/>
      </c>
      <c r="G29" s="136" t="str">
        <f>IFERROR(_xlfn.XLOOKUP(TEXT(A29, "0"), TEXT('Material master'!$A$2:'Material master'!$A$275, "0"), 'Material master'!$G$2:'Material master'!$G$275, 1),"")</f>
        <v/>
      </c>
      <c r="H29" s="136" t="s">
        <v>697</v>
      </c>
      <c r="K29" s="142">
        <v>0.1</v>
      </c>
      <c r="L29" s="142">
        <f t="shared" ref="L29:W29" si="28">K29 - L28 + L31</f>
        <v>0.1</v>
      </c>
      <c r="M29" s="142">
        <f t="shared" si="28"/>
        <v>0.1</v>
      </c>
      <c r="N29" s="142">
        <f t="shared" si="28"/>
        <v>0.1</v>
      </c>
      <c r="O29" s="142">
        <f t="shared" si="28"/>
        <v>0.1</v>
      </c>
      <c r="P29" s="142">
        <f t="shared" si="28"/>
        <v>0.1</v>
      </c>
      <c r="Q29" s="142">
        <f t="shared" si="28"/>
        <v>0.1</v>
      </c>
      <c r="R29" s="142">
        <f t="shared" si="28"/>
        <v>0.1</v>
      </c>
      <c r="S29" s="142">
        <f t="shared" si="28"/>
        <v>0.1</v>
      </c>
      <c r="T29" s="142">
        <f t="shared" si="28"/>
        <v>0.1</v>
      </c>
      <c r="U29" s="142">
        <f t="shared" si="28"/>
        <v>0.1</v>
      </c>
      <c r="V29" s="142">
        <f t="shared" si="28"/>
        <v>0.1</v>
      </c>
      <c r="W29" s="142">
        <f t="shared" si="28"/>
        <v>0.1</v>
      </c>
    </row>
    <row r="30" spans="1:23" x14ac:dyDescent="0.25">
      <c r="A30" s="257" t="s">
        <v>27</v>
      </c>
      <c r="B30" t="str">
        <f>IFERROR(_xlfn.XLOOKUP(TEXT(A30, "0"), TEXT('Material master'!$A$2:'Material master'!$A$275, "0"), 'Material master'!$B$2:'Material master'!$B$275, 1),"")</f>
        <v>ATH HYDRO</v>
      </c>
      <c r="C30" t="str">
        <f>IFERROR(_xlfn.XLOOKUP(TEXT(A30, "0"), TEXT('Material master'!$A$2:'Material master'!$A$275, "0"), 'Material master'!$C$2:'Material master'!$C$275, 1),"")</f>
        <v>Raw Material</v>
      </c>
      <c r="D30" t="str">
        <f>IFERROR(_xlfn.XLOOKUP(TEXT(A30, "0"), TEXT('Material master'!$A$2:'Material master'!$A$275, "0"), 'Material master'!$D$2:'Material master'!$D$275, 1),"")</f>
        <v>J000 - ATH</v>
      </c>
      <c r="E30" t="str">
        <f>IFERROR(_xlfn.XLOOKUP(TEXT(A30, "0"), TEXT('Material master'!$A$2:'Material master'!$A$275, "0"), 'Material master'!$E$2:'Material master'!$E$275, 1),"")</f>
        <v/>
      </c>
      <c r="F30" t="str">
        <f>IFERROR(_xlfn.XLOOKUP(TEXT(A30, "0"), TEXT('Material master'!$A$2:'Material master'!$A$275, "0"), 'Material master'!$F$2:'Material master'!$F$275, 1),"")</f>
        <v/>
      </c>
      <c r="G30" t="str">
        <f>IFERROR(_xlfn.XLOOKUP(TEXT(A30, "0"), TEXT('Material master'!$A$2:'Material master'!$A$275, "0"), 'Material master'!$G$2:'Material master'!$G$275, 1),"")</f>
        <v/>
      </c>
      <c r="H30" t="s">
        <v>698</v>
      </c>
      <c r="I30" s="32">
        <v>0</v>
      </c>
      <c r="J30" s="258">
        <f>IFERROR($I30/AVERAGE($L28:$W28),0)</f>
        <v>0</v>
      </c>
      <c r="K30" s="32"/>
      <c r="L30" s="32">
        <f t="shared" ref="L30:W30" si="29">$I30</f>
        <v>0</v>
      </c>
      <c r="M30" s="32">
        <f t="shared" si="29"/>
        <v>0</v>
      </c>
      <c r="N30" s="32">
        <f t="shared" si="29"/>
        <v>0</v>
      </c>
      <c r="O30" s="32">
        <f t="shared" si="29"/>
        <v>0</v>
      </c>
      <c r="P30" s="32">
        <f t="shared" si="29"/>
        <v>0</v>
      </c>
      <c r="Q30" s="32">
        <f t="shared" si="29"/>
        <v>0</v>
      </c>
      <c r="R30" s="32">
        <f t="shared" si="29"/>
        <v>0</v>
      </c>
      <c r="S30" s="32">
        <f t="shared" si="29"/>
        <v>0</v>
      </c>
      <c r="T30" s="32">
        <f t="shared" si="29"/>
        <v>0</v>
      </c>
      <c r="U30" s="32">
        <f t="shared" si="29"/>
        <v>0</v>
      </c>
      <c r="V30" s="32">
        <f t="shared" si="29"/>
        <v>0</v>
      </c>
      <c r="W30" s="32">
        <f t="shared" si="29"/>
        <v>0</v>
      </c>
    </row>
    <row r="31" spans="1:23" x14ac:dyDescent="0.25">
      <c r="A31" s="257" t="s">
        <v>27</v>
      </c>
      <c r="B31" t="str">
        <f>IFERROR(_xlfn.XLOOKUP(TEXT(A31, "0"), TEXT('Material master'!$A$2:'Material master'!$A$275, "0"), 'Material master'!$B$2:'Material master'!$B$275, 1),"")</f>
        <v>ATH HYDRO</v>
      </c>
      <c r="C31" t="str">
        <f>IFERROR(_xlfn.XLOOKUP(TEXT(A31, "0"), TEXT('Material master'!$A$2:'Material master'!$A$275, "0"), 'Material master'!$C$2:'Material master'!$C$275, 1),"")</f>
        <v>Raw Material</v>
      </c>
      <c r="D31" t="str">
        <f>IFERROR(_xlfn.XLOOKUP(TEXT(A31, "0"), TEXT('Material master'!$A$2:'Material master'!$A$275, "0"), 'Material master'!$D$2:'Material master'!$D$275, 1),"")</f>
        <v>J000 - ATH</v>
      </c>
      <c r="E31" t="str">
        <f>IFERROR(_xlfn.XLOOKUP(TEXT(A31, "0"), TEXT('Material master'!$A$2:'Material master'!$A$275, "0"), 'Material master'!$E$2:'Material master'!$E$275, 1),"")</f>
        <v/>
      </c>
      <c r="F31" t="str">
        <f>IFERROR(_xlfn.XLOOKUP(TEXT(A31, "0"), TEXT('Material master'!$A$2:'Material master'!$A$275, "0"), 'Material master'!$F$2:'Material master'!$F$275, 1),"")</f>
        <v/>
      </c>
      <c r="G31" t="str">
        <f>IFERROR(_xlfn.XLOOKUP(TEXT(A31, "0"), TEXT('Material master'!$A$2:'Material master'!$A$275, "0"), 'Material master'!$G$2:'Material master'!$G$275, 1),"")</f>
        <v/>
      </c>
      <c r="H31" t="s">
        <v>699</v>
      </c>
      <c r="I31">
        <f>IFERROR(_xlfn.XLOOKUP(TEXT(A31, "0"), TEXT('Purchase sheet'!$A$2:'Purchase sheet'!$A$31, "0"), 'Purchase sheet'!$H$2:'Purchase sheet'!$H$31, 1), 1)</f>
        <v>2000</v>
      </c>
      <c r="K31" s="32"/>
      <c r="L31" s="259"/>
      <c r="M31" s="32">
        <f t="shared" ref="M31:W31" si="30">IF( M30 - L29 + M28 &gt; 0, CEILING( M30 - L29 + M28, $I$31), 0)</f>
        <v>0</v>
      </c>
      <c r="N31" s="32">
        <f t="shared" si="30"/>
        <v>0</v>
      </c>
      <c r="O31" s="32">
        <f t="shared" si="30"/>
        <v>0</v>
      </c>
      <c r="P31" s="32">
        <f t="shared" si="30"/>
        <v>0</v>
      </c>
      <c r="Q31" s="32">
        <f t="shared" si="30"/>
        <v>0</v>
      </c>
      <c r="R31" s="32">
        <f t="shared" si="30"/>
        <v>0</v>
      </c>
      <c r="S31" s="32">
        <f t="shared" si="30"/>
        <v>0</v>
      </c>
      <c r="T31" s="32">
        <f t="shared" si="30"/>
        <v>0</v>
      </c>
      <c r="U31" s="32">
        <f t="shared" si="30"/>
        <v>0</v>
      </c>
      <c r="V31" s="32">
        <f t="shared" si="30"/>
        <v>0</v>
      </c>
      <c r="W31" s="32">
        <f t="shared" si="30"/>
        <v>0</v>
      </c>
    </row>
    <row r="32" spans="1:23" ht="15.75" thickBot="1" x14ac:dyDescent="0.3">
      <c r="A32" s="257" t="s">
        <v>27</v>
      </c>
      <c r="B32" t="str">
        <f>IFERROR(_xlfn.XLOOKUP(TEXT(A32, "0"), TEXT('Material master'!$A$2:'Material master'!$A$275, "0"), 'Material master'!$B$2:'Material master'!$B$275, 1),"")</f>
        <v>ATH HYDRO</v>
      </c>
      <c r="C32" t="str">
        <f>IFERROR(_xlfn.XLOOKUP(TEXT(A32, "0"), TEXT('Material master'!$A$2:'Material master'!$A$275, "0"), 'Material master'!$C$2:'Material master'!$C$275, 1),"")</f>
        <v>Raw Material</v>
      </c>
      <c r="D32" t="str">
        <f>IFERROR(_xlfn.XLOOKUP(TEXT(A32, "0"), TEXT('Material master'!$A$2:'Material master'!$A$275, "0"), 'Material master'!$D$2:'Material master'!$D$275, 1),"")</f>
        <v>J000 - ATH</v>
      </c>
      <c r="E32" t="str">
        <f>IFERROR(_xlfn.XLOOKUP(TEXT(A32, "0"), TEXT('Material master'!$A$2:'Material master'!$A$275, "0"), 'Material master'!$E$2:'Material master'!$E$275, 1),"")</f>
        <v/>
      </c>
      <c r="F32" t="str">
        <f>IFERROR(_xlfn.XLOOKUP(TEXT(A32, "0"), TEXT('Material master'!$A$2:'Material master'!$A$275, "0"), 'Material master'!$F$2:'Material master'!$F$275, 1),"")</f>
        <v/>
      </c>
      <c r="G32" t="str">
        <f>IFERROR(_xlfn.XLOOKUP(TEXT(A32, "0"), TEXT('Material master'!$A$2:'Material master'!$A$275, "0"), 'Material master'!$G$2:'Material master'!$G$275, 1),"")</f>
        <v/>
      </c>
      <c r="H32" t="s">
        <v>700</v>
      </c>
      <c r="I32">
        <f>INT(IFERROR(_xlfn.XLOOKUP(TEXT(A32, "0"), TEXT('Purchase sheet'!$A$2:'Purchase sheet'!$A$31, "0"), 'Purchase sheet'!$H$2:'Purchase sheet'!$D$31, 1), 1))</f>
        <v>1</v>
      </c>
      <c r="K32" s="32"/>
      <c r="L32" s="32">
        <f t="shared" ref="L32:V32" si="31">M31</f>
        <v>0</v>
      </c>
      <c r="M32" s="32">
        <f t="shared" si="31"/>
        <v>0</v>
      </c>
      <c r="N32" s="32">
        <f t="shared" si="31"/>
        <v>0</v>
      </c>
      <c r="O32" s="32">
        <f t="shared" si="31"/>
        <v>0</v>
      </c>
      <c r="P32" s="32">
        <f t="shared" si="31"/>
        <v>0</v>
      </c>
      <c r="Q32" s="32">
        <f t="shared" si="31"/>
        <v>0</v>
      </c>
      <c r="R32" s="32">
        <f t="shared" si="31"/>
        <v>0</v>
      </c>
      <c r="S32" s="32">
        <f t="shared" si="31"/>
        <v>0</v>
      </c>
      <c r="T32" s="32">
        <f t="shared" si="31"/>
        <v>0</v>
      </c>
      <c r="U32" s="32">
        <f t="shared" si="31"/>
        <v>0</v>
      </c>
      <c r="V32" s="32">
        <f t="shared" si="31"/>
        <v>0</v>
      </c>
      <c r="W32" s="32"/>
    </row>
    <row r="33" spans="1:23" s="138" customFormat="1" x14ac:dyDescent="0.25">
      <c r="A33" s="137" t="s">
        <v>29</v>
      </c>
      <c r="B33" s="138" t="str">
        <f>IFERROR(_xlfn.XLOOKUP(TEXT(A33, "0"), TEXT('Material master'!$A$2:'Material master'!$A$275, "0"), 'Material master'!$B$2:'Material master'!$B$275, 1),"")</f>
        <v>ATH  BIRAC WHITE BULK</v>
      </c>
      <c r="C33" s="138" t="str">
        <f>IFERROR(_xlfn.XLOOKUP(TEXT(A33, "0"), TEXT('Material master'!$A$2:'Material master'!$A$275, "0"), 'Material master'!$C$2:'Material master'!$C$275, 1),"")</f>
        <v>Raw Material</v>
      </c>
      <c r="D33" s="138" t="str">
        <f>IFERROR(_xlfn.XLOOKUP(TEXT(A33, "0"), TEXT('Material master'!$A$2:'Material master'!$A$275, "0"), 'Material master'!$D$2:'Material master'!$D$275, 1),"")</f>
        <v>J000 - ATH</v>
      </c>
      <c r="E33" s="138" t="str">
        <f>IFERROR(_xlfn.XLOOKUP(TEXT(A33, "0"), TEXT('Material master'!$A$2:'Material master'!$A$275, "0"), 'Material master'!$E$2:'Material master'!$E$275, 1),"")</f>
        <v/>
      </c>
      <c r="F33" s="138" t="str">
        <f>IFERROR(_xlfn.XLOOKUP(TEXT(A33, "0"), TEXT('Material master'!$A$2:'Material master'!$A$275, "0"), 'Material master'!$F$2:'Material master'!$F$275, 1),"")</f>
        <v/>
      </c>
      <c r="G33" s="138" t="str">
        <f>IFERROR(_xlfn.XLOOKUP(TEXT(A33, "0"), TEXT('Material master'!$A$2:'Material master'!$A$275, "0"), 'Material master'!$G$2:'Material master'!$G$275, 1),"")</f>
        <v/>
      </c>
      <c r="H33" s="138" t="s">
        <v>695</v>
      </c>
      <c r="I33" s="137" t="s">
        <v>179</v>
      </c>
      <c r="K33" s="140"/>
      <c r="L33" s="140">
        <f t="shared" ref="L33:W33" si="32">IFERROR(L580, 0)</f>
        <v>72.293000000000006</v>
      </c>
      <c r="M33" s="140">
        <f t="shared" si="32"/>
        <v>234.29900000000001</v>
      </c>
      <c r="N33" s="140">
        <f t="shared" si="32"/>
        <v>234.29900000000001</v>
      </c>
      <c r="O33" s="140">
        <f t="shared" si="32"/>
        <v>234.29900000000001</v>
      </c>
      <c r="P33" s="140">
        <f t="shared" si="32"/>
        <v>256.94499999999999</v>
      </c>
      <c r="Q33" s="140">
        <f t="shared" si="32"/>
        <v>263.91300000000001</v>
      </c>
      <c r="R33" s="140">
        <f t="shared" si="32"/>
        <v>264.78399999999999</v>
      </c>
      <c r="S33" s="140">
        <f t="shared" si="32"/>
        <v>263.04199999999997</v>
      </c>
      <c r="T33" s="140">
        <f t="shared" si="32"/>
        <v>263.91300000000001</v>
      </c>
      <c r="U33" s="140">
        <f t="shared" si="32"/>
        <v>264.78399999999999</v>
      </c>
      <c r="V33" s="140">
        <f t="shared" si="32"/>
        <v>265.65499999999997</v>
      </c>
      <c r="W33" s="140">
        <f t="shared" si="32"/>
        <v>263.91300000000001</v>
      </c>
    </row>
    <row r="34" spans="1:23" x14ac:dyDescent="0.25">
      <c r="A34" s="257" t="s">
        <v>29</v>
      </c>
      <c r="B34" t="str">
        <f>IFERROR(_xlfn.XLOOKUP(TEXT(A34, "0"), TEXT('Material master'!$A$2:'Material master'!$A$275, "0"), 'Material master'!$B$2:'Material master'!$B$275, 1),"")</f>
        <v>ATH  BIRAC WHITE BULK</v>
      </c>
      <c r="C34" t="str">
        <f>IFERROR(_xlfn.XLOOKUP(TEXT(A34, "0"), TEXT('Material master'!$A$2:'Material master'!$A$275, "0"), 'Material master'!$C$2:'Material master'!$C$275, 1),"")</f>
        <v>Raw Material</v>
      </c>
      <c r="D34" t="str">
        <f>IFERROR(_xlfn.XLOOKUP(TEXT(A34, "0"), TEXT('Material master'!$A$2:'Material master'!$A$275, "0"), 'Material master'!$D$2:'Material master'!$D$275, 1),"")</f>
        <v>J000 - ATH</v>
      </c>
      <c r="E34" t="str">
        <f>IFERROR(_xlfn.XLOOKUP(TEXT(A34, "0"), TEXT('Material master'!$A$2:'Material master'!$A$275, "0"), 'Material master'!$E$2:'Material master'!$E$275, 1),"")</f>
        <v/>
      </c>
      <c r="F34" t="str">
        <f>IFERROR(_xlfn.XLOOKUP(TEXT(A34, "0"), TEXT('Material master'!$A$2:'Material master'!$A$275, "0"), 'Material master'!$F$2:'Material master'!$F$275, 1),"")</f>
        <v/>
      </c>
      <c r="G34" t="str">
        <f>IFERROR(_xlfn.XLOOKUP(TEXT(A34, "0"), TEXT('Material master'!$A$2:'Material master'!$A$275, "0"), 'Material master'!$G$2:'Material master'!$G$275, 1),"")</f>
        <v/>
      </c>
      <c r="H34" s="1" t="s">
        <v>696</v>
      </c>
      <c r="I34" s="1"/>
      <c r="J34" s="1"/>
      <c r="K34" s="141"/>
      <c r="L34" s="141">
        <f t="shared" ref="L34:W34" si="33">SUM(L33)</f>
        <v>72.293000000000006</v>
      </c>
      <c r="M34" s="141">
        <f t="shared" si="33"/>
        <v>234.29900000000001</v>
      </c>
      <c r="N34" s="141">
        <f t="shared" si="33"/>
        <v>234.29900000000001</v>
      </c>
      <c r="O34" s="141">
        <f t="shared" si="33"/>
        <v>234.29900000000001</v>
      </c>
      <c r="P34" s="141">
        <f t="shared" si="33"/>
        <v>256.94499999999999</v>
      </c>
      <c r="Q34" s="141">
        <f t="shared" si="33"/>
        <v>263.91300000000001</v>
      </c>
      <c r="R34" s="141">
        <f t="shared" si="33"/>
        <v>264.78399999999999</v>
      </c>
      <c r="S34" s="141">
        <f t="shared" si="33"/>
        <v>263.04199999999997</v>
      </c>
      <c r="T34" s="141">
        <f t="shared" si="33"/>
        <v>263.91300000000001</v>
      </c>
      <c r="U34" s="141">
        <f t="shared" si="33"/>
        <v>264.78399999999999</v>
      </c>
      <c r="V34" s="141">
        <f t="shared" si="33"/>
        <v>265.65499999999997</v>
      </c>
      <c r="W34" s="141">
        <f t="shared" si="33"/>
        <v>263.91300000000001</v>
      </c>
    </row>
    <row r="35" spans="1:23" s="136" customFormat="1" x14ac:dyDescent="0.25">
      <c r="A35" s="270" t="s">
        <v>29</v>
      </c>
      <c r="B35" s="136" t="str">
        <f>IFERROR(_xlfn.XLOOKUP(TEXT(A35, "0"), TEXT('Material master'!$A$2:'Material master'!$A$275, "0"), 'Material master'!$B$2:'Material master'!$B$275, 1),"")</f>
        <v>ATH  BIRAC WHITE BULK</v>
      </c>
      <c r="C35" s="136" t="str">
        <f>IFERROR(_xlfn.XLOOKUP(TEXT(A35, "0"), TEXT('Material master'!$A$2:'Material master'!$A$275, "0"), 'Material master'!$C$2:'Material master'!$C$275, 1),"")</f>
        <v>Raw Material</v>
      </c>
      <c r="D35" s="136" t="str">
        <f>IFERROR(_xlfn.XLOOKUP(TEXT(A35, "0"), TEXT('Material master'!$A$2:'Material master'!$A$275, "0"), 'Material master'!$D$2:'Material master'!$D$275, 1),"")</f>
        <v>J000 - ATH</v>
      </c>
      <c r="E35" s="136" t="str">
        <f>IFERROR(_xlfn.XLOOKUP(TEXT(A35, "0"), TEXT('Material master'!$A$2:'Material master'!$A$275, "0"), 'Material master'!$E$2:'Material master'!$E$275, 1),"")</f>
        <v/>
      </c>
      <c r="F35" s="136" t="str">
        <f>IFERROR(_xlfn.XLOOKUP(TEXT(A35, "0"), TEXT('Material master'!$A$2:'Material master'!$A$275, "0"), 'Material master'!$F$2:'Material master'!$F$275, 1),"")</f>
        <v/>
      </c>
      <c r="G35" s="136" t="str">
        <f>IFERROR(_xlfn.XLOOKUP(TEXT(A35, "0"), TEXT('Material master'!$A$2:'Material master'!$A$275, "0"), 'Material master'!$G$2:'Material master'!$G$275, 1),"")</f>
        <v/>
      </c>
      <c r="H35" s="136" t="s">
        <v>697</v>
      </c>
      <c r="K35" s="142">
        <v>1337.827</v>
      </c>
      <c r="L35" s="142">
        <f t="shared" ref="L35:W35" si="34">K35 - L34 + L37</f>
        <v>1265.5340000000001</v>
      </c>
      <c r="M35" s="142">
        <f t="shared" si="34"/>
        <v>1031.2350000000001</v>
      </c>
      <c r="N35" s="142">
        <f t="shared" si="34"/>
        <v>796.93600000000015</v>
      </c>
      <c r="O35" s="142">
        <f t="shared" si="34"/>
        <v>3562.6370000000002</v>
      </c>
      <c r="P35" s="142">
        <f t="shared" si="34"/>
        <v>3305.692</v>
      </c>
      <c r="Q35" s="142">
        <f t="shared" si="34"/>
        <v>3041.779</v>
      </c>
      <c r="R35" s="142">
        <f t="shared" si="34"/>
        <v>2776.9949999999999</v>
      </c>
      <c r="S35" s="142">
        <f t="shared" si="34"/>
        <v>2513.953</v>
      </c>
      <c r="T35" s="142">
        <f t="shared" si="34"/>
        <v>2250.04</v>
      </c>
      <c r="U35" s="142">
        <f t="shared" si="34"/>
        <v>1985.2559999999999</v>
      </c>
      <c r="V35" s="142">
        <f t="shared" si="34"/>
        <v>1719.6009999999999</v>
      </c>
      <c r="W35" s="142">
        <f t="shared" si="34"/>
        <v>1455.6879999999999</v>
      </c>
    </row>
    <row r="36" spans="1:23" x14ac:dyDescent="0.25">
      <c r="A36" s="257" t="s">
        <v>29</v>
      </c>
      <c r="B36" t="str">
        <f>IFERROR(_xlfn.XLOOKUP(TEXT(A36, "0"), TEXT('Material master'!$A$2:'Material master'!$A$275, "0"), 'Material master'!$B$2:'Material master'!$B$275, 1),"")</f>
        <v>ATH  BIRAC WHITE BULK</v>
      </c>
      <c r="C36" t="str">
        <f>IFERROR(_xlfn.XLOOKUP(TEXT(A36, "0"), TEXT('Material master'!$A$2:'Material master'!$A$275, "0"), 'Material master'!$C$2:'Material master'!$C$275, 1),"")</f>
        <v>Raw Material</v>
      </c>
      <c r="D36" t="str">
        <f>IFERROR(_xlfn.XLOOKUP(TEXT(A36, "0"), TEXT('Material master'!$A$2:'Material master'!$A$275, "0"), 'Material master'!$D$2:'Material master'!$D$275, 1),"")</f>
        <v>J000 - ATH</v>
      </c>
      <c r="E36" t="str">
        <f>IFERROR(_xlfn.XLOOKUP(TEXT(A36, "0"), TEXT('Material master'!$A$2:'Material master'!$A$275, "0"), 'Material master'!$E$2:'Material master'!$E$275, 1),"")</f>
        <v/>
      </c>
      <c r="F36" t="str">
        <f>IFERROR(_xlfn.XLOOKUP(TEXT(A36, "0"), TEXT('Material master'!$A$2:'Material master'!$A$275, "0"), 'Material master'!$F$2:'Material master'!$F$275, 1),"")</f>
        <v/>
      </c>
      <c r="G36" t="str">
        <f>IFERROR(_xlfn.XLOOKUP(TEXT(A36, "0"), TEXT('Material master'!$A$2:'Material master'!$A$275, "0"), 'Material master'!$G$2:'Material master'!$G$275, 1),"")</f>
        <v/>
      </c>
      <c r="H36" t="s">
        <v>698</v>
      </c>
      <c r="I36" s="32">
        <v>350</v>
      </c>
      <c r="J36" s="258">
        <f>IFERROR($I36/AVERAGE($L34:$W34),0)</f>
        <v>1.4572510208563849</v>
      </c>
      <c r="K36" s="32"/>
      <c r="L36" s="32">
        <f t="shared" ref="L36:W36" si="35">$I36</f>
        <v>350</v>
      </c>
      <c r="M36" s="32">
        <f t="shared" si="35"/>
        <v>350</v>
      </c>
      <c r="N36" s="32">
        <f t="shared" si="35"/>
        <v>350</v>
      </c>
      <c r="O36" s="32">
        <f t="shared" si="35"/>
        <v>350</v>
      </c>
      <c r="P36" s="32">
        <f t="shared" si="35"/>
        <v>350</v>
      </c>
      <c r="Q36" s="32">
        <f t="shared" si="35"/>
        <v>350</v>
      </c>
      <c r="R36" s="32">
        <f t="shared" si="35"/>
        <v>350</v>
      </c>
      <c r="S36" s="32">
        <f t="shared" si="35"/>
        <v>350</v>
      </c>
      <c r="T36" s="32">
        <f t="shared" si="35"/>
        <v>350</v>
      </c>
      <c r="U36" s="32">
        <f t="shared" si="35"/>
        <v>350</v>
      </c>
      <c r="V36" s="32">
        <f t="shared" si="35"/>
        <v>350</v>
      </c>
      <c r="W36" s="32">
        <f t="shared" si="35"/>
        <v>350</v>
      </c>
    </row>
    <row r="37" spans="1:23" x14ac:dyDescent="0.25">
      <c r="A37" s="257" t="s">
        <v>29</v>
      </c>
      <c r="B37" t="str">
        <f>IFERROR(_xlfn.XLOOKUP(TEXT(A37, "0"), TEXT('Material master'!$A$2:'Material master'!$A$275, "0"), 'Material master'!$B$2:'Material master'!$B$275, 1),"")</f>
        <v>ATH  BIRAC WHITE BULK</v>
      </c>
      <c r="C37" t="str">
        <f>IFERROR(_xlfn.XLOOKUP(TEXT(A37, "0"), TEXT('Material master'!$A$2:'Material master'!$A$275, "0"), 'Material master'!$C$2:'Material master'!$C$275, 1),"")</f>
        <v>Raw Material</v>
      </c>
      <c r="D37" t="str">
        <f>IFERROR(_xlfn.XLOOKUP(TEXT(A37, "0"), TEXT('Material master'!$A$2:'Material master'!$A$275, "0"), 'Material master'!$D$2:'Material master'!$D$275, 1),"")</f>
        <v>J000 - ATH</v>
      </c>
      <c r="E37" t="str">
        <f>IFERROR(_xlfn.XLOOKUP(TEXT(A37, "0"), TEXT('Material master'!$A$2:'Material master'!$A$275, "0"), 'Material master'!$E$2:'Material master'!$E$275, 1),"")</f>
        <v/>
      </c>
      <c r="F37" t="str">
        <f>IFERROR(_xlfn.XLOOKUP(TEXT(A37, "0"), TEXT('Material master'!$A$2:'Material master'!$A$275, "0"), 'Material master'!$F$2:'Material master'!$F$275, 1),"")</f>
        <v/>
      </c>
      <c r="G37" t="str">
        <f>IFERROR(_xlfn.XLOOKUP(TEXT(A37, "0"), TEXT('Material master'!$A$2:'Material master'!$A$275, "0"), 'Material master'!$G$2:'Material master'!$G$275, 1),"")</f>
        <v/>
      </c>
      <c r="H37" t="s">
        <v>699</v>
      </c>
      <c r="I37">
        <f>IFERROR(_xlfn.XLOOKUP(TEXT(A37, "0"), TEXT('Purchase sheet'!$A$2:'Purchase sheet'!$A$31, "0"), 'Purchase sheet'!$H$2:'Purchase sheet'!$H$31, 1), 1)</f>
        <v>3000</v>
      </c>
      <c r="K37" s="32"/>
      <c r="L37" s="259"/>
      <c r="M37" s="259"/>
      <c r="N37" s="32">
        <f t="shared" ref="N37:W37" si="36">IF( N36 - M35 + N34 &gt; 0, CEILING( N36 - M35 + N34, $I$37), 0)</f>
        <v>0</v>
      </c>
      <c r="O37" s="272">
        <v>3000</v>
      </c>
      <c r="P37" s="32">
        <f t="shared" si="36"/>
        <v>0</v>
      </c>
      <c r="Q37" s="32">
        <f t="shared" si="36"/>
        <v>0</v>
      </c>
      <c r="R37" s="32">
        <f t="shared" si="36"/>
        <v>0</v>
      </c>
      <c r="S37" s="32">
        <f t="shared" si="36"/>
        <v>0</v>
      </c>
      <c r="T37" s="32">
        <f t="shared" si="36"/>
        <v>0</v>
      </c>
      <c r="U37" s="32">
        <f t="shared" si="36"/>
        <v>0</v>
      </c>
      <c r="V37" s="32">
        <f t="shared" si="36"/>
        <v>0</v>
      </c>
      <c r="W37" s="32">
        <f t="shared" si="36"/>
        <v>0</v>
      </c>
    </row>
    <row r="38" spans="1:23" ht="15.75" thickBot="1" x14ac:dyDescent="0.3">
      <c r="A38" s="257" t="s">
        <v>29</v>
      </c>
      <c r="B38" t="str">
        <f>IFERROR(_xlfn.XLOOKUP(TEXT(A38, "0"), TEXT('Material master'!$A$2:'Material master'!$A$275, "0"), 'Material master'!$B$2:'Material master'!$B$275, 1),"")</f>
        <v>ATH  BIRAC WHITE BULK</v>
      </c>
      <c r="C38" t="str">
        <f>IFERROR(_xlfn.XLOOKUP(TEXT(A38, "0"), TEXT('Material master'!$A$2:'Material master'!$A$275, "0"), 'Material master'!$C$2:'Material master'!$C$275, 1),"")</f>
        <v>Raw Material</v>
      </c>
      <c r="D38" t="str">
        <f>IFERROR(_xlfn.XLOOKUP(TEXT(A38, "0"), TEXT('Material master'!$A$2:'Material master'!$A$275, "0"), 'Material master'!$D$2:'Material master'!$D$275, 1),"")</f>
        <v>J000 - ATH</v>
      </c>
      <c r="E38" t="str">
        <f>IFERROR(_xlfn.XLOOKUP(TEXT(A38, "0"), TEXT('Material master'!$A$2:'Material master'!$A$275, "0"), 'Material master'!$E$2:'Material master'!$E$275, 1),"")</f>
        <v/>
      </c>
      <c r="F38" t="str">
        <f>IFERROR(_xlfn.XLOOKUP(TEXT(A38, "0"), TEXT('Material master'!$A$2:'Material master'!$A$275, "0"), 'Material master'!$F$2:'Material master'!$F$275, 1),"")</f>
        <v/>
      </c>
      <c r="G38" t="str">
        <f>IFERROR(_xlfn.XLOOKUP(TEXT(A38, "0"), TEXT('Material master'!$A$2:'Material master'!$A$275, "0"), 'Material master'!$G$2:'Material master'!$G$275, 1),"")</f>
        <v/>
      </c>
      <c r="H38" t="s">
        <v>700</v>
      </c>
      <c r="I38">
        <f>INT(IFERROR(_xlfn.XLOOKUP(TEXT(A38, "0"), TEXT('Purchase sheet'!$A$2:'Purchase sheet'!$A$31, "0"), 'Purchase sheet'!$H$2:'Purchase sheet'!$D$31, 1), 1))</f>
        <v>2</v>
      </c>
      <c r="K38" s="32"/>
      <c r="L38" s="32">
        <f t="shared" ref="L38:U38" si="37">N37</f>
        <v>0</v>
      </c>
      <c r="M38" s="32">
        <f t="shared" si="37"/>
        <v>3000</v>
      </c>
      <c r="N38" s="32">
        <f t="shared" si="37"/>
        <v>0</v>
      </c>
      <c r="O38" s="32">
        <f t="shared" si="37"/>
        <v>0</v>
      </c>
      <c r="P38" s="32">
        <f t="shared" si="37"/>
        <v>0</v>
      </c>
      <c r="Q38" s="32">
        <f t="shared" si="37"/>
        <v>0</v>
      </c>
      <c r="R38" s="32">
        <f t="shared" si="37"/>
        <v>0</v>
      </c>
      <c r="S38" s="32">
        <f t="shared" si="37"/>
        <v>0</v>
      </c>
      <c r="T38" s="32">
        <f t="shared" si="37"/>
        <v>0</v>
      </c>
      <c r="U38" s="32">
        <f t="shared" si="37"/>
        <v>0</v>
      </c>
      <c r="V38" s="32"/>
      <c r="W38" s="32"/>
    </row>
    <row r="39" spans="1:23" s="138" customFormat="1" x14ac:dyDescent="0.25">
      <c r="A39" s="137" t="s">
        <v>31</v>
      </c>
      <c r="B39" s="138" t="str">
        <f>IFERROR(_xlfn.XLOOKUP(TEXT(A39, "0"), TEXT('Material master'!$A$2:'Material master'!$A$275, "0"), 'Material master'!$B$2:'Material master'!$B$275, 1),"")</f>
        <v>CLAY MIXED</v>
      </c>
      <c r="C39" s="138" t="str">
        <f>IFERROR(_xlfn.XLOOKUP(TEXT(A39, "0"), TEXT('Material master'!$A$2:'Material master'!$A$275, "0"), 'Material master'!$C$2:'Material master'!$C$275, 1),"")</f>
        <v>Raw Material</v>
      </c>
      <c r="D39" s="138" t="str">
        <f>IFERROR(_xlfn.XLOOKUP(TEXT(A39, "0"), TEXT('Material master'!$A$2:'Material master'!$A$275, "0"), 'Material master'!$D$2:'Material master'!$D$275, 1),"")</f>
        <v>I002 - Clay</v>
      </c>
      <c r="E39" s="138" t="str">
        <f>IFERROR(_xlfn.XLOOKUP(TEXT(A39, "0"), TEXT('Material master'!$A$2:'Material master'!$A$275, "0"), 'Material master'!$E$2:'Material master'!$E$275, 1),"")</f>
        <v/>
      </c>
      <c r="F39" s="138" t="str">
        <f>IFERROR(_xlfn.XLOOKUP(TEXT(A39, "0"), TEXT('Material master'!$A$2:'Material master'!$A$275, "0"), 'Material master'!$F$2:'Material master'!$F$275, 1),"")</f>
        <v/>
      </c>
      <c r="G39" s="138" t="str">
        <f>IFERROR(_xlfn.XLOOKUP(TEXT(A39, "0"), TEXT('Material master'!$A$2:'Material master'!$A$275, "0"), 'Material master'!$G$2:'Material master'!$G$275, 1),"")</f>
        <v/>
      </c>
      <c r="H39" s="138" t="s">
        <v>695</v>
      </c>
      <c r="I39" s="137" t="s">
        <v>383</v>
      </c>
      <c r="K39" s="140"/>
      <c r="L39" s="140">
        <f t="shared" ref="L39:W39" si="38">IFERROR(L1222, 0)</f>
        <v>0</v>
      </c>
      <c r="M39" s="140">
        <f t="shared" si="38"/>
        <v>67.031999999999996</v>
      </c>
      <c r="N39" s="140">
        <f t="shared" si="38"/>
        <v>147</v>
      </c>
      <c r="O39" s="140">
        <f t="shared" si="38"/>
        <v>147</v>
      </c>
      <c r="P39" s="140">
        <f t="shared" si="38"/>
        <v>147</v>
      </c>
      <c r="Q39" s="140">
        <f t="shared" si="38"/>
        <v>145.82399999999998</v>
      </c>
      <c r="R39" s="140">
        <f t="shared" si="38"/>
        <v>154.05599999999998</v>
      </c>
      <c r="S39" s="140">
        <f t="shared" si="38"/>
        <v>151.70399999999998</v>
      </c>
      <c r="T39" s="140">
        <f t="shared" si="38"/>
        <v>152.88</v>
      </c>
      <c r="U39" s="140">
        <f t="shared" si="38"/>
        <v>154.05599999999998</v>
      </c>
      <c r="V39" s="140">
        <f t="shared" si="38"/>
        <v>151.70399999999998</v>
      </c>
      <c r="W39" s="140">
        <f t="shared" si="38"/>
        <v>154.05599999999998</v>
      </c>
    </row>
    <row r="40" spans="1:23" x14ac:dyDescent="0.25">
      <c r="A40" s="257" t="s">
        <v>31</v>
      </c>
      <c r="B40" t="str">
        <f>IFERROR(_xlfn.XLOOKUP(TEXT(A40, "0"), TEXT('Material master'!$A$2:'Material master'!$A$275, "0"), 'Material master'!$B$2:'Material master'!$B$275, 1),"")</f>
        <v>CLAY MIXED</v>
      </c>
      <c r="C40" t="str">
        <f>IFERROR(_xlfn.XLOOKUP(TEXT(A40, "0"), TEXT('Material master'!$A$2:'Material master'!$A$275, "0"), 'Material master'!$C$2:'Material master'!$C$275, 1),"")</f>
        <v>Raw Material</v>
      </c>
      <c r="D40" t="str">
        <f>IFERROR(_xlfn.XLOOKUP(TEXT(A40, "0"), TEXT('Material master'!$A$2:'Material master'!$A$275, "0"), 'Material master'!$D$2:'Material master'!$D$275, 1),"")</f>
        <v>I002 - Clay</v>
      </c>
      <c r="E40" t="str">
        <f>IFERROR(_xlfn.XLOOKUP(TEXT(A40, "0"), TEXT('Material master'!$A$2:'Material master'!$A$275, "0"), 'Material master'!$E$2:'Material master'!$E$275, 1),"")</f>
        <v/>
      </c>
      <c r="F40" t="str">
        <f>IFERROR(_xlfn.XLOOKUP(TEXT(A40, "0"), TEXT('Material master'!$A$2:'Material master'!$A$275, "0"), 'Material master'!$F$2:'Material master'!$F$275, 1),"")</f>
        <v/>
      </c>
      <c r="G40" t="str">
        <f>IFERROR(_xlfn.XLOOKUP(TEXT(A40, "0"), TEXT('Material master'!$A$2:'Material master'!$A$275, "0"), 'Material master'!$G$2:'Material master'!$G$275, 1),"")</f>
        <v/>
      </c>
      <c r="H40" t="s">
        <v>695</v>
      </c>
      <c r="I40" s="257" t="s">
        <v>390</v>
      </c>
      <c r="K40" s="32"/>
      <c r="L40" s="32">
        <f t="shared" ref="L40:W40" si="39">IFERROR(L1242, 0)</f>
        <v>90.367999999999995</v>
      </c>
      <c r="M40" s="32">
        <f t="shared" si="39"/>
        <v>91.78</v>
      </c>
      <c r="N40" s="32">
        <f t="shared" si="39"/>
        <v>94.603999999999999</v>
      </c>
      <c r="O40" s="32">
        <f t="shared" si="39"/>
        <v>94.603999999999999</v>
      </c>
      <c r="P40" s="32">
        <f t="shared" si="39"/>
        <v>110.136</v>
      </c>
      <c r="Q40" s="32">
        <f t="shared" si="39"/>
        <v>98.839999999999989</v>
      </c>
      <c r="R40" s="32">
        <f t="shared" si="39"/>
        <v>93.897999999999996</v>
      </c>
      <c r="S40" s="32">
        <f t="shared" si="39"/>
        <v>95.309999999999988</v>
      </c>
      <c r="T40" s="32">
        <f t="shared" si="39"/>
        <v>95.309999999999988</v>
      </c>
      <c r="U40" s="32">
        <f t="shared" si="39"/>
        <v>108.72399999999999</v>
      </c>
      <c r="V40" s="32">
        <f t="shared" si="39"/>
        <v>95.309999999999988</v>
      </c>
      <c r="W40" s="32">
        <f t="shared" si="39"/>
        <v>96.015999999999991</v>
      </c>
    </row>
    <row r="41" spans="1:23" x14ac:dyDescent="0.25">
      <c r="A41" s="257" t="s">
        <v>31</v>
      </c>
      <c r="B41" t="str">
        <f>IFERROR(_xlfn.XLOOKUP(TEXT(A41, "0"), TEXT('Material master'!$A$2:'Material master'!$A$275, "0"), 'Material master'!$B$2:'Material master'!$B$275, 1),"")</f>
        <v>CLAY MIXED</v>
      </c>
      <c r="C41" t="str">
        <f>IFERROR(_xlfn.XLOOKUP(TEXT(A41, "0"), TEXT('Material master'!$A$2:'Material master'!$A$275, "0"), 'Material master'!$C$2:'Material master'!$C$275, 1),"")</f>
        <v>Raw Material</v>
      </c>
      <c r="D41" t="str">
        <f>IFERROR(_xlfn.XLOOKUP(TEXT(A41, "0"), TEXT('Material master'!$A$2:'Material master'!$A$275, "0"), 'Material master'!$D$2:'Material master'!$D$275, 1),"")</f>
        <v>I002 - Clay</v>
      </c>
      <c r="E41" t="str">
        <f>IFERROR(_xlfn.XLOOKUP(TEXT(A41, "0"), TEXT('Material master'!$A$2:'Material master'!$A$275, "0"), 'Material master'!$E$2:'Material master'!$E$275, 1),"")</f>
        <v/>
      </c>
      <c r="F41" t="str">
        <f>IFERROR(_xlfn.XLOOKUP(TEXT(A41, "0"), TEXT('Material master'!$A$2:'Material master'!$A$275, "0"), 'Material master'!$F$2:'Material master'!$F$275, 1),"")</f>
        <v/>
      </c>
      <c r="G41" t="str">
        <f>IFERROR(_xlfn.XLOOKUP(TEXT(A41, "0"), TEXT('Material master'!$A$2:'Material master'!$A$275, "0"), 'Material master'!$G$2:'Material master'!$G$275, 1),"")</f>
        <v/>
      </c>
      <c r="H41" s="1" t="s">
        <v>696</v>
      </c>
      <c r="I41" s="1"/>
      <c r="J41" s="1"/>
      <c r="K41" s="141"/>
      <c r="L41" s="141">
        <f t="shared" ref="L41:W41" si="40">SUM(L39:L40)</f>
        <v>90.367999999999995</v>
      </c>
      <c r="M41" s="141">
        <f t="shared" si="40"/>
        <v>158.81200000000001</v>
      </c>
      <c r="N41" s="141">
        <f t="shared" si="40"/>
        <v>241.60399999999998</v>
      </c>
      <c r="O41" s="141">
        <f t="shared" si="40"/>
        <v>241.60399999999998</v>
      </c>
      <c r="P41" s="141">
        <f t="shared" si="40"/>
        <v>257.13599999999997</v>
      </c>
      <c r="Q41" s="141">
        <f t="shared" si="40"/>
        <v>244.66399999999999</v>
      </c>
      <c r="R41" s="141">
        <f t="shared" si="40"/>
        <v>247.95399999999998</v>
      </c>
      <c r="S41" s="141">
        <f t="shared" si="40"/>
        <v>247.01399999999995</v>
      </c>
      <c r="T41" s="141">
        <f t="shared" si="40"/>
        <v>248.19</v>
      </c>
      <c r="U41" s="141">
        <f t="shared" si="40"/>
        <v>262.77999999999997</v>
      </c>
      <c r="V41" s="141">
        <f t="shared" si="40"/>
        <v>247.01399999999995</v>
      </c>
      <c r="W41" s="141">
        <f t="shared" si="40"/>
        <v>250.07199999999997</v>
      </c>
    </row>
    <row r="42" spans="1:23" s="136" customFormat="1" x14ac:dyDescent="0.25">
      <c r="A42" s="270" t="s">
        <v>31</v>
      </c>
      <c r="B42" s="136" t="str">
        <f>IFERROR(_xlfn.XLOOKUP(TEXT(A42, "0"), TEXT('Material master'!$A$2:'Material master'!$A$275, "0"), 'Material master'!$B$2:'Material master'!$B$275, 1),"")</f>
        <v>CLAY MIXED</v>
      </c>
      <c r="C42" s="136" t="str">
        <f>IFERROR(_xlfn.XLOOKUP(TEXT(A42, "0"), TEXT('Material master'!$A$2:'Material master'!$A$275, "0"), 'Material master'!$C$2:'Material master'!$C$275, 1),"")</f>
        <v>Raw Material</v>
      </c>
      <c r="D42" s="136" t="str">
        <f>IFERROR(_xlfn.XLOOKUP(TEXT(A42, "0"), TEXT('Material master'!$A$2:'Material master'!$A$275, "0"), 'Material master'!$D$2:'Material master'!$D$275, 1),"")</f>
        <v>I002 - Clay</v>
      </c>
      <c r="E42" s="136" t="str">
        <f>IFERROR(_xlfn.XLOOKUP(TEXT(A42, "0"), TEXT('Material master'!$A$2:'Material master'!$A$275, "0"), 'Material master'!$E$2:'Material master'!$E$275, 1),"")</f>
        <v/>
      </c>
      <c r="F42" s="136" t="str">
        <f>IFERROR(_xlfn.XLOOKUP(TEXT(A42, "0"), TEXT('Material master'!$A$2:'Material master'!$A$275, "0"), 'Material master'!$F$2:'Material master'!$F$275, 1),"")</f>
        <v/>
      </c>
      <c r="G42" s="136" t="str">
        <f>IFERROR(_xlfn.XLOOKUP(TEXT(A42, "0"), TEXT('Material master'!$A$2:'Material master'!$A$275, "0"), 'Material master'!$G$2:'Material master'!$G$275, 1),"")</f>
        <v/>
      </c>
      <c r="H42" s="136" t="s">
        <v>697</v>
      </c>
      <c r="K42" s="142">
        <v>486.02800000000002</v>
      </c>
      <c r="L42" s="142">
        <f t="shared" ref="L42:W42" si="41">K42 - L41 + L44</f>
        <v>395.66</v>
      </c>
      <c r="M42" s="142">
        <f t="shared" si="41"/>
        <v>236.84800000000001</v>
      </c>
      <c r="N42" s="142">
        <f t="shared" si="41"/>
        <v>145.24400000000003</v>
      </c>
      <c r="O42" s="142">
        <f t="shared" si="41"/>
        <v>203.64000000000004</v>
      </c>
      <c r="P42" s="142">
        <f t="shared" si="41"/>
        <v>246.50400000000008</v>
      </c>
      <c r="Q42" s="142">
        <f t="shared" si="41"/>
        <v>151.84000000000009</v>
      </c>
      <c r="R42" s="142">
        <f t="shared" si="41"/>
        <v>203.88600000000011</v>
      </c>
      <c r="S42" s="142">
        <f t="shared" si="41"/>
        <v>256.87200000000018</v>
      </c>
      <c r="T42" s="142">
        <f t="shared" si="41"/>
        <v>158.68200000000019</v>
      </c>
      <c r="U42" s="142">
        <f t="shared" si="41"/>
        <v>195.90200000000021</v>
      </c>
      <c r="V42" s="142">
        <f t="shared" si="41"/>
        <v>248.88800000000026</v>
      </c>
      <c r="W42" s="142">
        <f t="shared" si="41"/>
        <v>148.81600000000029</v>
      </c>
    </row>
    <row r="43" spans="1:23" x14ac:dyDescent="0.25">
      <c r="A43" s="257" t="s">
        <v>31</v>
      </c>
      <c r="B43" t="str">
        <f>IFERROR(_xlfn.XLOOKUP(TEXT(A43, "0"), TEXT('Material master'!$A$2:'Material master'!$A$275, "0"), 'Material master'!$B$2:'Material master'!$B$275, 1),"")</f>
        <v>CLAY MIXED</v>
      </c>
      <c r="C43" t="str">
        <f>IFERROR(_xlfn.XLOOKUP(TEXT(A43, "0"), TEXT('Material master'!$A$2:'Material master'!$A$275, "0"), 'Material master'!$C$2:'Material master'!$C$275, 1),"")</f>
        <v>Raw Material</v>
      </c>
      <c r="D43" t="str">
        <f>IFERROR(_xlfn.XLOOKUP(TEXT(A43, "0"), TEXT('Material master'!$A$2:'Material master'!$A$275, "0"), 'Material master'!$D$2:'Material master'!$D$275, 1),"")</f>
        <v>I002 - Clay</v>
      </c>
      <c r="E43" t="str">
        <f>IFERROR(_xlfn.XLOOKUP(TEXT(A43, "0"), TEXT('Material master'!$A$2:'Material master'!$A$275, "0"), 'Material master'!$E$2:'Material master'!$E$275, 1),"")</f>
        <v/>
      </c>
      <c r="F43" t="str">
        <f>IFERROR(_xlfn.XLOOKUP(TEXT(A43, "0"), TEXT('Material master'!$A$2:'Material master'!$A$275, "0"), 'Material master'!$F$2:'Material master'!$F$275, 1),"")</f>
        <v/>
      </c>
      <c r="G43" t="str">
        <f>IFERROR(_xlfn.XLOOKUP(TEXT(A43, "0"), TEXT('Material master'!$A$2:'Material master'!$A$275, "0"), 'Material master'!$G$2:'Material master'!$G$275, 1),"")</f>
        <v/>
      </c>
      <c r="H43" t="s">
        <v>698</v>
      </c>
      <c r="I43" s="32">
        <v>131.93712961388167</v>
      </c>
      <c r="J43" s="258">
        <f>IFERROR($I43/AVERAGE($L41:$W41),0)</f>
        <v>0.57841539324194835</v>
      </c>
      <c r="K43" s="32"/>
      <c r="L43" s="32">
        <f t="shared" ref="L43:W43" si="42">$I43</f>
        <v>131.93712961388167</v>
      </c>
      <c r="M43" s="32">
        <f t="shared" si="42"/>
        <v>131.93712961388167</v>
      </c>
      <c r="N43" s="32">
        <f t="shared" si="42"/>
        <v>131.93712961388167</v>
      </c>
      <c r="O43" s="32">
        <f t="shared" si="42"/>
        <v>131.93712961388167</v>
      </c>
      <c r="P43" s="32">
        <f t="shared" si="42"/>
        <v>131.93712961388167</v>
      </c>
      <c r="Q43" s="32">
        <f t="shared" si="42"/>
        <v>131.93712961388167</v>
      </c>
      <c r="R43" s="32">
        <f t="shared" si="42"/>
        <v>131.93712961388167</v>
      </c>
      <c r="S43" s="32">
        <f t="shared" si="42"/>
        <v>131.93712961388167</v>
      </c>
      <c r="T43" s="32">
        <f t="shared" si="42"/>
        <v>131.93712961388167</v>
      </c>
      <c r="U43" s="32">
        <f t="shared" si="42"/>
        <v>131.93712961388167</v>
      </c>
      <c r="V43" s="32">
        <f t="shared" si="42"/>
        <v>131.93712961388167</v>
      </c>
      <c r="W43" s="32">
        <f t="shared" si="42"/>
        <v>131.93712961388167</v>
      </c>
    </row>
    <row r="44" spans="1:23" x14ac:dyDescent="0.25">
      <c r="A44" s="257" t="s">
        <v>31</v>
      </c>
      <c r="B44" t="str">
        <f>IFERROR(_xlfn.XLOOKUP(TEXT(A44, "0"), TEXT('Material master'!$A$2:'Material master'!$A$275, "0"), 'Material master'!$B$2:'Material master'!$B$275, 1),"")</f>
        <v>CLAY MIXED</v>
      </c>
      <c r="C44" t="str">
        <f>IFERROR(_xlfn.XLOOKUP(TEXT(A44, "0"), TEXT('Material master'!$A$2:'Material master'!$A$275, "0"), 'Material master'!$C$2:'Material master'!$C$275, 1),"")</f>
        <v>Raw Material</v>
      </c>
      <c r="D44" t="str">
        <f>IFERROR(_xlfn.XLOOKUP(TEXT(A44, "0"), TEXT('Material master'!$A$2:'Material master'!$A$275, "0"), 'Material master'!$D$2:'Material master'!$D$275, 1),"")</f>
        <v>I002 - Clay</v>
      </c>
      <c r="E44" t="str">
        <f>IFERROR(_xlfn.XLOOKUP(TEXT(A44, "0"), TEXT('Material master'!$A$2:'Material master'!$A$275, "0"), 'Material master'!$E$2:'Material master'!$E$275, 1),"")</f>
        <v/>
      </c>
      <c r="F44" t="str">
        <f>IFERROR(_xlfn.XLOOKUP(TEXT(A44, "0"), TEXT('Material master'!$A$2:'Material master'!$A$275, "0"), 'Material master'!$F$2:'Material master'!$F$275, 1),"")</f>
        <v/>
      </c>
      <c r="G44" t="str">
        <f>IFERROR(_xlfn.XLOOKUP(TEXT(A44, "0"), TEXT('Material master'!$A$2:'Material master'!$A$275, "0"), 'Material master'!$G$2:'Material master'!$G$275, 1),"")</f>
        <v/>
      </c>
      <c r="H44" t="s">
        <v>699</v>
      </c>
      <c r="I44">
        <f>IFERROR(_xlfn.XLOOKUP(TEXT(A44, "0"), TEXT('Purchase sheet'!$A$2:'Purchase sheet'!$A$31, "0"), 'Purchase sheet'!$H$2:'Purchase sheet'!$H$31, 1), 1)</f>
        <v>150</v>
      </c>
      <c r="K44" s="32"/>
      <c r="L44" s="32">
        <f t="shared" ref="L44:W44" si="43">IF( L43 - K42 + L41 &gt; 0, CEILING( L43 - K42 + L41, $I$44), 0)</f>
        <v>0</v>
      </c>
      <c r="M44" s="32">
        <f t="shared" si="43"/>
        <v>0</v>
      </c>
      <c r="N44" s="32">
        <f t="shared" si="43"/>
        <v>150</v>
      </c>
      <c r="O44" s="32">
        <f t="shared" si="43"/>
        <v>300</v>
      </c>
      <c r="P44" s="32">
        <f t="shared" si="43"/>
        <v>300</v>
      </c>
      <c r="Q44" s="32">
        <f t="shared" si="43"/>
        <v>150</v>
      </c>
      <c r="R44" s="32">
        <f t="shared" si="43"/>
        <v>300</v>
      </c>
      <c r="S44" s="32">
        <f t="shared" si="43"/>
        <v>300</v>
      </c>
      <c r="T44" s="32">
        <f t="shared" si="43"/>
        <v>150</v>
      </c>
      <c r="U44" s="32">
        <f t="shared" si="43"/>
        <v>300</v>
      </c>
      <c r="V44" s="32">
        <f t="shared" si="43"/>
        <v>300</v>
      </c>
      <c r="W44" s="32">
        <f t="shared" si="43"/>
        <v>150</v>
      </c>
    </row>
    <row r="45" spans="1:23" ht="15.75" thickBot="1" x14ac:dyDescent="0.3">
      <c r="A45" s="257" t="s">
        <v>31</v>
      </c>
      <c r="B45" t="str">
        <f>IFERROR(_xlfn.XLOOKUP(TEXT(A45, "0"), TEXT('Material master'!$A$2:'Material master'!$A$275, "0"), 'Material master'!$B$2:'Material master'!$B$275, 1),"")</f>
        <v>CLAY MIXED</v>
      </c>
      <c r="C45" t="str">
        <f>IFERROR(_xlfn.XLOOKUP(TEXT(A45, "0"), TEXT('Material master'!$A$2:'Material master'!$A$275, "0"), 'Material master'!$C$2:'Material master'!$C$275, 1),"")</f>
        <v>Raw Material</v>
      </c>
      <c r="D45" t="str">
        <f>IFERROR(_xlfn.XLOOKUP(TEXT(A45, "0"), TEXT('Material master'!$A$2:'Material master'!$A$275, "0"), 'Material master'!$D$2:'Material master'!$D$275, 1),"")</f>
        <v>I002 - Clay</v>
      </c>
      <c r="E45" t="str">
        <f>IFERROR(_xlfn.XLOOKUP(TEXT(A45, "0"), TEXT('Material master'!$A$2:'Material master'!$A$275, "0"), 'Material master'!$E$2:'Material master'!$E$275, 1),"")</f>
        <v/>
      </c>
      <c r="F45" t="str">
        <f>IFERROR(_xlfn.XLOOKUP(TEXT(A45, "0"), TEXT('Material master'!$A$2:'Material master'!$A$275, "0"), 'Material master'!$F$2:'Material master'!$F$275, 1),"")</f>
        <v/>
      </c>
      <c r="G45" t="str">
        <f>IFERROR(_xlfn.XLOOKUP(TEXT(A45, "0"), TEXT('Material master'!$A$2:'Material master'!$A$275, "0"), 'Material master'!$G$2:'Material master'!$G$275, 1),"")</f>
        <v/>
      </c>
      <c r="H45" t="s">
        <v>700</v>
      </c>
      <c r="I45">
        <f>INT(IFERROR(_xlfn.XLOOKUP(TEXT(A45, "0"), TEXT('Purchase sheet'!$A$2:'Purchase sheet'!$A$31, "0"), 'Purchase sheet'!$H$2:'Purchase sheet'!$D$31, 1), 1))</f>
        <v>0</v>
      </c>
      <c r="K45" s="32"/>
      <c r="L45" s="32">
        <f t="shared" ref="L45:W45" si="44">L44</f>
        <v>0</v>
      </c>
      <c r="M45" s="32">
        <f t="shared" si="44"/>
        <v>0</v>
      </c>
      <c r="N45" s="32">
        <f t="shared" si="44"/>
        <v>150</v>
      </c>
      <c r="O45" s="32">
        <f t="shared" si="44"/>
        <v>300</v>
      </c>
      <c r="P45" s="32">
        <f t="shared" si="44"/>
        <v>300</v>
      </c>
      <c r="Q45" s="32">
        <f t="shared" si="44"/>
        <v>150</v>
      </c>
      <c r="R45" s="32">
        <f t="shared" si="44"/>
        <v>300</v>
      </c>
      <c r="S45" s="32">
        <f t="shared" si="44"/>
        <v>300</v>
      </c>
      <c r="T45" s="32">
        <f t="shared" si="44"/>
        <v>150</v>
      </c>
      <c r="U45" s="32">
        <f t="shared" si="44"/>
        <v>300</v>
      </c>
      <c r="V45" s="32">
        <f t="shared" si="44"/>
        <v>300</v>
      </c>
      <c r="W45" s="32">
        <f t="shared" si="44"/>
        <v>150</v>
      </c>
    </row>
    <row r="46" spans="1:23" s="138" customFormat="1" x14ac:dyDescent="0.25">
      <c r="A46" s="137" t="s">
        <v>34</v>
      </c>
      <c r="B46" s="138" t="str">
        <f>IFERROR(_xlfn.XLOOKUP(TEXT(A46, "0"), TEXT('Material master'!$A$2:'Material master'!$A$275, "0"), 'Material master'!$B$2:'Material master'!$B$275, 1),"")</f>
        <v>CLAY RED</v>
      </c>
      <c r="C46" s="138" t="str">
        <f>IFERROR(_xlfn.XLOOKUP(TEXT(A46, "0"), TEXT('Material master'!$A$2:'Material master'!$A$275, "0"), 'Material master'!$C$2:'Material master'!$C$275, 1),"")</f>
        <v>Raw Material</v>
      </c>
      <c r="D46" s="138" t="str">
        <f>IFERROR(_xlfn.XLOOKUP(TEXT(A46, "0"), TEXT('Material master'!$A$2:'Material master'!$A$275, "0"), 'Material master'!$D$2:'Material master'!$D$275, 1),"")</f>
        <v>I002 - Clay</v>
      </c>
      <c r="E46" s="138" t="str">
        <f>IFERROR(_xlfn.XLOOKUP(TEXT(A46, "0"), TEXT('Material master'!$A$2:'Material master'!$A$275, "0"), 'Material master'!$E$2:'Material master'!$E$275, 1),"")</f>
        <v/>
      </c>
      <c r="F46" s="138" t="str">
        <f>IFERROR(_xlfn.XLOOKUP(TEXT(A46, "0"), TEXT('Material master'!$A$2:'Material master'!$A$275, "0"), 'Material master'!$F$2:'Material master'!$F$275, 1),"")</f>
        <v/>
      </c>
      <c r="G46" s="138" t="str">
        <f>IFERROR(_xlfn.XLOOKUP(TEXT(A46, "0"), TEXT('Material master'!$A$2:'Material master'!$A$275, "0"), 'Material master'!$G$2:'Material master'!$G$275, 1),"")</f>
        <v/>
      </c>
      <c r="H46" s="138" t="s">
        <v>695</v>
      </c>
      <c r="I46" s="137" t="s">
        <v>390</v>
      </c>
      <c r="K46" s="140"/>
      <c r="L46" s="140">
        <f t="shared" ref="L46:W46" si="45">IFERROR(L1243, 0)</f>
        <v>60.287999999999997</v>
      </c>
      <c r="M46" s="140">
        <f t="shared" si="45"/>
        <v>61.23</v>
      </c>
      <c r="N46" s="140">
        <f t="shared" si="45"/>
        <v>63.113999999999997</v>
      </c>
      <c r="O46" s="140">
        <f t="shared" si="45"/>
        <v>63.113999999999997</v>
      </c>
      <c r="P46" s="140">
        <f t="shared" si="45"/>
        <v>73.475999999999999</v>
      </c>
      <c r="Q46" s="140">
        <f t="shared" si="45"/>
        <v>65.94</v>
      </c>
      <c r="R46" s="140">
        <f t="shared" si="45"/>
        <v>62.642999999999994</v>
      </c>
      <c r="S46" s="140">
        <f t="shared" si="45"/>
        <v>63.584999999999994</v>
      </c>
      <c r="T46" s="140">
        <f t="shared" si="45"/>
        <v>63.584999999999994</v>
      </c>
      <c r="U46" s="140">
        <f t="shared" si="45"/>
        <v>72.533999999999992</v>
      </c>
      <c r="V46" s="140">
        <f t="shared" si="45"/>
        <v>63.584999999999994</v>
      </c>
      <c r="W46" s="140">
        <f t="shared" si="45"/>
        <v>64.055999999999997</v>
      </c>
    </row>
    <row r="47" spans="1:23" x14ac:dyDescent="0.25">
      <c r="A47" s="257" t="s">
        <v>34</v>
      </c>
      <c r="B47" t="str">
        <f>IFERROR(_xlfn.XLOOKUP(TEXT(A47, "0"), TEXT('Material master'!$A$2:'Material master'!$A$275, "0"), 'Material master'!$B$2:'Material master'!$B$275, 1),"")</f>
        <v>CLAY RED</v>
      </c>
      <c r="C47" t="str">
        <f>IFERROR(_xlfn.XLOOKUP(TEXT(A47, "0"), TEXT('Material master'!$A$2:'Material master'!$A$275, "0"), 'Material master'!$C$2:'Material master'!$C$275, 1),"")</f>
        <v>Raw Material</v>
      </c>
      <c r="D47" t="str">
        <f>IFERROR(_xlfn.XLOOKUP(TEXT(A47, "0"), TEXT('Material master'!$A$2:'Material master'!$A$275, "0"), 'Material master'!$D$2:'Material master'!$D$275, 1),"")</f>
        <v>I002 - Clay</v>
      </c>
      <c r="E47" t="str">
        <f>IFERROR(_xlfn.XLOOKUP(TEXT(A47, "0"), TEXT('Material master'!$A$2:'Material master'!$A$275, "0"), 'Material master'!$E$2:'Material master'!$E$275, 1),"")</f>
        <v/>
      </c>
      <c r="F47" t="str">
        <f>IFERROR(_xlfn.XLOOKUP(TEXT(A47, "0"), TEXT('Material master'!$A$2:'Material master'!$A$275, "0"), 'Material master'!$F$2:'Material master'!$F$275, 1),"")</f>
        <v/>
      </c>
      <c r="G47" t="str">
        <f>IFERROR(_xlfn.XLOOKUP(TEXT(A47, "0"), TEXT('Material master'!$A$2:'Material master'!$A$275, "0"), 'Material master'!$G$2:'Material master'!$G$275, 1),"")</f>
        <v/>
      </c>
      <c r="H47" s="1" t="s">
        <v>696</v>
      </c>
      <c r="I47" s="1"/>
      <c r="J47" s="1"/>
      <c r="K47" s="141"/>
      <c r="L47" s="141">
        <f t="shared" ref="L47:W47" si="46">SUM(L46)</f>
        <v>60.287999999999997</v>
      </c>
      <c r="M47" s="141">
        <f t="shared" si="46"/>
        <v>61.23</v>
      </c>
      <c r="N47" s="141">
        <f t="shared" si="46"/>
        <v>63.113999999999997</v>
      </c>
      <c r="O47" s="141">
        <f t="shared" si="46"/>
        <v>63.113999999999997</v>
      </c>
      <c r="P47" s="141">
        <f t="shared" si="46"/>
        <v>73.475999999999999</v>
      </c>
      <c r="Q47" s="141">
        <f t="shared" si="46"/>
        <v>65.94</v>
      </c>
      <c r="R47" s="141">
        <f t="shared" si="46"/>
        <v>62.642999999999994</v>
      </c>
      <c r="S47" s="141">
        <f t="shared" si="46"/>
        <v>63.584999999999994</v>
      </c>
      <c r="T47" s="141">
        <f t="shared" si="46"/>
        <v>63.584999999999994</v>
      </c>
      <c r="U47" s="141">
        <f t="shared" si="46"/>
        <v>72.533999999999992</v>
      </c>
      <c r="V47" s="141">
        <f t="shared" si="46"/>
        <v>63.584999999999994</v>
      </c>
      <c r="W47" s="141">
        <f t="shared" si="46"/>
        <v>64.055999999999997</v>
      </c>
    </row>
    <row r="48" spans="1:23" s="136" customFormat="1" x14ac:dyDescent="0.25">
      <c r="A48" s="270" t="s">
        <v>34</v>
      </c>
      <c r="B48" s="136" t="str">
        <f>IFERROR(_xlfn.XLOOKUP(TEXT(A48, "0"), TEXT('Material master'!$A$2:'Material master'!$A$275, "0"), 'Material master'!$B$2:'Material master'!$B$275, 1),"")</f>
        <v>CLAY RED</v>
      </c>
      <c r="C48" s="136" t="str">
        <f>IFERROR(_xlfn.XLOOKUP(TEXT(A48, "0"), TEXT('Material master'!$A$2:'Material master'!$A$275, "0"), 'Material master'!$C$2:'Material master'!$C$275, 1),"")</f>
        <v>Raw Material</v>
      </c>
      <c r="D48" s="136" t="str">
        <f>IFERROR(_xlfn.XLOOKUP(TEXT(A48, "0"), TEXT('Material master'!$A$2:'Material master'!$A$275, "0"), 'Material master'!$D$2:'Material master'!$D$275, 1),"")</f>
        <v>I002 - Clay</v>
      </c>
      <c r="E48" s="136" t="str">
        <f>IFERROR(_xlfn.XLOOKUP(TEXT(A48, "0"), TEXT('Material master'!$A$2:'Material master'!$A$275, "0"), 'Material master'!$E$2:'Material master'!$E$275, 1),"")</f>
        <v/>
      </c>
      <c r="F48" s="136" t="str">
        <f>IFERROR(_xlfn.XLOOKUP(TEXT(A48, "0"), TEXT('Material master'!$A$2:'Material master'!$A$275, "0"), 'Material master'!$F$2:'Material master'!$F$275, 1),"")</f>
        <v/>
      </c>
      <c r="G48" s="136" t="str">
        <f>IFERROR(_xlfn.XLOOKUP(TEXT(A48, "0"), TEXT('Material master'!$A$2:'Material master'!$A$275, "0"), 'Material master'!$G$2:'Material master'!$G$275, 1),"")</f>
        <v/>
      </c>
      <c r="H48" s="136" t="s">
        <v>697</v>
      </c>
      <c r="K48" s="142">
        <v>293.20699999999999</v>
      </c>
      <c r="L48" s="142">
        <f t="shared" ref="L48:W48" si="47">K48 - L47 + L50</f>
        <v>232.91899999999998</v>
      </c>
      <c r="M48" s="142">
        <f t="shared" si="47"/>
        <v>171.68899999999999</v>
      </c>
      <c r="N48" s="142">
        <f t="shared" si="47"/>
        <v>108.57499999999999</v>
      </c>
      <c r="O48" s="142">
        <f t="shared" si="47"/>
        <v>195.46099999999998</v>
      </c>
      <c r="P48" s="142">
        <f t="shared" si="47"/>
        <v>121.98499999999999</v>
      </c>
      <c r="Q48" s="142">
        <f t="shared" si="47"/>
        <v>56.044999999999987</v>
      </c>
      <c r="R48" s="142">
        <f t="shared" si="47"/>
        <v>143.40199999999999</v>
      </c>
      <c r="S48" s="142">
        <f t="shared" si="47"/>
        <v>79.816999999999993</v>
      </c>
      <c r="T48" s="142">
        <f t="shared" si="47"/>
        <v>166.232</v>
      </c>
      <c r="U48" s="142">
        <f t="shared" si="47"/>
        <v>93.698000000000008</v>
      </c>
      <c r="V48" s="142">
        <f t="shared" si="47"/>
        <v>180.113</v>
      </c>
      <c r="W48" s="142">
        <f t="shared" si="47"/>
        <v>116.057</v>
      </c>
    </row>
    <row r="49" spans="1:23" x14ac:dyDescent="0.25">
      <c r="A49" s="257" t="s">
        <v>34</v>
      </c>
      <c r="B49" t="str">
        <f>IFERROR(_xlfn.XLOOKUP(TEXT(A49, "0"), TEXT('Material master'!$A$2:'Material master'!$A$275, "0"), 'Material master'!$B$2:'Material master'!$B$275, 1),"")</f>
        <v>CLAY RED</v>
      </c>
      <c r="C49" t="str">
        <f>IFERROR(_xlfn.XLOOKUP(TEXT(A49, "0"), TEXT('Material master'!$A$2:'Material master'!$A$275, "0"), 'Material master'!$C$2:'Material master'!$C$275, 1),"")</f>
        <v>Raw Material</v>
      </c>
      <c r="D49" t="str">
        <f>IFERROR(_xlfn.XLOOKUP(TEXT(A49, "0"), TEXT('Material master'!$A$2:'Material master'!$A$275, "0"), 'Material master'!$D$2:'Material master'!$D$275, 1),"")</f>
        <v>I002 - Clay</v>
      </c>
      <c r="E49" t="str">
        <f>IFERROR(_xlfn.XLOOKUP(TEXT(A49, "0"), TEXT('Material master'!$A$2:'Material master'!$A$275, "0"), 'Material master'!$E$2:'Material master'!$E$275, 1),"")</f>
        <v/>
      </c>
      <c r="F49" t="str">
        <f>IFERROR(_xlfn.XLOOKUP(TEXT(A49, "0"), TEXT('Material master'!$A$2:'Material master'!$A$275, "0"), 'Material master'!$F$2:'Material master'!$F$275, 1),"")</f>
        <v/>
      </c>
      <c r="G49" t="str">
        <f>IFERROR(_xlfn.XLOOKUP(TEXT(A49, "0"), TEXT('Material master'!$A$2:'Material master'!$A$275, "0"), 'Material master'!$G$2:'Material master'!$G$275, 1),"")</f>
        <v/>
      </c>
      <c r="H49" t="s">
        <v>698</v>
      </c>
      <c r="I49" s="32">
        <v>50.471232479006119</v>
      </c>
      <c r="J49" s="258">
        <f>IFERROR($I49/AVERAGE($L47:$W47),0)</f>
        <v>0.77932804445483295</v>
      </c>
      <c r="K49" s="32"/>
      <c r="L49" s="32">
        <f t="shared" ref="L49:W49" si="48">$I49</f>
        <v>50.471232479006119</v>
      </c>
      <c r="M49" s="32">
        <f t="shared" si="48"/>
        <v>50.471232479006119</v>
      </c>
      <c r="N49" s="32">
        <f t="shared" si="48"/>
        <v>50.471232479006119</v>
      </c>
      <c r="O49" s="32">
        <f t="shared" si="48"/>
        <v>50.471232479006119</v>
      </c>
      <c r="P49" s="32">
        <f t="shared" si="48"/>
        <v>50.471232479006119</v>
      </c>
      <c r="Q49" s="32">
        <f t="shared" si="48"/>
        <v>50.471232479006119</v>
      </c>
      <c r="R49" s="32">
        <f t="shared" si="48"/>
        <v>50.471232479006119</v>
      </c>
      <c r="S49" s="32">
        <f t="shared" si="48"/>
        <v>50.471232479006119</v>
      </c>
      <c r="T49" s="32">
        <f t="shared" si="48"/>
        <v>50.471232479006119</v>
      </c>
      <c r="U49" s="32">
        <f t="shared" si="48"/>
        <v>50.471232479006119</v>
      </c>
      <c r="V49" s="32">
        <f t="shared" si="48"/>
        <v>50.471232479006119</v>
      </c>
      <c r="W49" s="32">
        <f t="shared" si="48"/>
        <v>50.471232479006119</v>
      </c>
    </row>
    <row r="50" spans="1:23" x14ac:dyDescent="0.25">
      <c r="A50" s="257" t="s">
        <v>34</v>
      </c>
      <c r="B50" t="str">
        <f>IFERROR(_xlfn.XLOOKUP(TEXT(A50, "0"), TEXT('Material master'!$A$2:'Material master'!$A$275, "0"), 'Material master'!$B$2:'Material master'!$B$275, 1),"")</f>
        <v>CLAY RED</v>
      </c>
      <c r="C50" t="str">
        <f>IFERROR(_xlfn.XLOOKUP(TEXT(A50, "0"), TEXT('Material master'!$A$2:'Material master'!$A$275, "0"), 'Material master'!$C$2:'Material master'!$C$275, 1),"")</f>
        <v>Raw Material</v>
      </c>
      <c r="D50" t="str">
        <f>IFERROR(_xlfn.XLOOKUP(TEXT(A50, "0"), TEXT('Material master'!$A$2:'Material master'!$A$275, "0"), 'Material master'!$D$2:'Material master'!$D$275, 1),"")</f>
        <v>I002 - Clay</v>
      </c>
      <c r="E50" t="str">
        <f>IFERROR(_xlfn.XLOOKUP(TEXT(A50, "0"), TEXT('Material master'!$A$2:'Material master'!$A$275, "0"), 'Material master'!$E$2:'Material master'!$E$275, 1),"")</f>
        <v/>
      </c>
      <c r="F50" t="str">
        <f>IFERROR(_xlfn.XLOOKUP(TEXT(A50, "0"), TEXT('Material master'!$A$2:'Material master'!$A$275, "0"), 'Material master'!$F$2:'Material master'!$F$275, 1),"")</f>
        <v/>
      </c>
      <c r="G50" t="str">
        <f>IFERROR(_xlfn.XLOOKUP(TEXT(A50, "0"), TEXT('Material master'!$A$2:'Material master'!$A$275, "0"), 'Material master'!$G$2:'Material master'!$G$275, 1),"")</f>
        <v/>
      </c>
      <c r="H50" t="s">
        <v>699</v>
      </c>
      <c r="I50">
        <f>IFERROR(_xlfn.XLOOKUP(TEXT(A50, "0"), TEXT('Purchase sheet'!$A$2:'Purchase sheet'!$A$31, "0"), 'Purchase sheet'!$H$2:'Purchase sheet'!$H$31, 1), 1)</f>
        <v>150</v>
      </c>
      <c r="K50" s="32"/>
      <c r="L50" s="32">
        <f t="shared" ref="L50:W50" si="49">IF( L49 - K48 + L47 &gt; 0, CEILING( L49 - K48 + L47, $I$50), 0)</f>
        <v>0</v>
      </c>
      <c r="M50" s="32">
        <f t="shared" si="49"/>
        <v>0</v>
      </c>
      <c r="N50" s="32">
        <f t="shared" si="49"/>
        <v>0</v>
      </c>
      <c r="O50" s="32">
        <f t="shared" si="49"/>
        <v>150</v>
      </c>
      <c r="P50" s="32">
        <f t="shared" si="49"/>
        <v>0</v>
      </c>
      <c r="Q50" s="32">
        <f t="shared" si="49"/>
        <v>0</v>
      </c>
      <c r="R50" s="32">
        <f t="shared" si="49"/>
        <v>150</v>
      </c>
      <c r="S50" s="32">
        <f t="shared" si="49"/>
        <v>0</v>
      </c>
      <c r="T50" s="32">
        <f t="shared" si="49"/>
        <v>150</v>
      </c>
      <c r="U50" s="32">
        <f t="shared" si="49"/>
        <v>0</v>
      </c>
      <c r="V50" s="32">
        <f t="shared" si="49"/>
        <v>150</v>
      </c>
      <c r="W50" s="32">
        <f t="shared" si="49"/>
        <v>0</v>
      </c>
    </row>
    <row r="51" spans="1:23" ht="15.75" thickBot="1" x14ac:dyDescent="0.3">
      <c r="A51" s="257" t="s">
        <v>34</v>
      </c>
      <c r="B51" t="str">
        <f>IFERROR(_xlfn.XLOOKUP(TEXT(A51, "0"), TEXT('Material master'!$A$2:'Material master'!$A$275, "0"), 'Material master'!$B$2:'Material master'!$B$275, 1),"")</f>
        <v>CLAY RED</v>
      </c>
      <c r="C51" t="str">
        <f>IFERROR(_xlfn.XLOOKUP(TEXT(A51, "0"), TEXT('Material master'!$A$2:'Material master'!$A$275, "0"), 'Material master'!$C$2:'Material master'!$C$275, 1),"")</f>
        <v>Raw Material</v>
      </c>
      <c r="D51" t="str">
        <f>IFERROR(_xlfn.XLOOKUP(TEXT(A51, "0"), TEXT('Material master'!$A$2:'Material master'!$A$275, "0"), 'Material master'!$D$2:'Material master'!$D$275, 1),"")</f>
        <v>I002 - Clay</v>
      </c>
      <c r="E51" t="str">
        <f>IFERROR(_xlfn.XLOOKUP(TEXT(A51, "0"), TEXT('Material master'!$A$2:'Material master'!$A$275, "0"), 'Material master'!$E$2:'Material master'!$E$275, 1),"")</f>
        <v/>
      </c>
      <c r="F51" t="str">
        <f>IFERROR(_xlfn.XLOOKUP(TEXT(A51, "0"), TEXT('Material master'!$A$2:'Material master'!$A$275, "0"), 'Material master'!$F$2:'Material master'!$F$275, 1),"")</f>
        <v/>
      </c>
      <c r="G51" t="str">
        <f>IFERROR(_xlfn.XLOOKUP(TEXT(A51, "0"), TEXT('Material master'!$A$2:'Material master'!$A$275, "0"), 'Material master'!$G$2:'Material master'!$G$275, 1),"")</f>
        <v/>
      </c>
      <c r="H51" t="s">
        <v>700</v>
      </c>
      <c r="I51">
        <f>INT(IFERROR(_xlfn.XLOOKUP(TEXT(A51, "0"), TEXT('Purchase sheet'!$A$2:'Purchase sheet'!$A$31, "0"), 'Purchase sheet'!$H$2:'Purchase sheet'!$D$31, 1), 1))</f>
        <v>0</v>
      </c>
      <c r="K51" s="32"/>
      <c r="L51" s="32">
        <f t="shared" ref="L51:W51" si="50">L50</f>
        <v>0</v>
      </c>
      <c r="M51" s="32">
        <f t="shared" si="50"/>
        <v>0</v>
      </c>
      <c r="N51" s="32">
        <f t="shared" si="50"/>
        <v>0</v>
      </c>
      <c r="O51" s="32">
        <f t="shared" si="50"/>
        <v>150</v>
      </c>
      <c r="P51" s="32">
        <f t="shared" si="50"/>
        <v>0</v>
      </c>
      <c r="Q51" s="32">
        <f t="shared" si="50"/>
        <v>0</v>
      </c>
      <c r="R51" s="32">
        <f t="shared" si="50"/>
        <v>150</v>
      </c>
      <c r="S51" s="32">
        <f t="shared" si="50"/>
        <v>0</v>
      </c>
      <c r="T51" s="32">
        <f t="shared" si="50"/>
        <v>150</v>
      </c>
      <c r="U51" s="32">
        <f t="shared" si="50"/>
        <v>0</v>
      </c>
      <c r="V51" s="32">
        <f t="shared" si="50"/>
        <v>150</v>
      </c>
      <c r="W51" s="32">
        <f t="shared" si="50"/>
        <v>0</v>
      </c>
    </row>
    <row r="52" spans="1:23" s="138" customFormat="1" x14ac:dyDescent="0.25">
      <c r="A52" s="137" t="s">
        <v>36</v>
      </c>
      <c r="B52" s="138" t="str">
        <f>IFERROR(_xlfn.XLOOKUP(TEXT(A52, "0"), TEXT('Material master'!$A$2:'Material master'!$A$275, "0"), 'Material master'!$B$2:'Material master'!$B$275, 1),"")</f>
        <v>BENTONITE OCMA</v>
      </c>
      <c r="C52" s="138" t="str">
        <f>IFERROR(_xlfn.XLOOKUP(TEXT(A52, "0"), TEXT('Material master'!$A$2:'Material master'!$A$275, "0"), 'Material master'!$C$2:'Material master'!$C$275, 1),"")</f>
        <v>Raw Material</v>
      </c>
      <c r="D52" s="138" t="str">
        <f>IFERROR(_xlfn.XLOOKUP(TEXT(A52, "0"), TEXT('Material master'!$A$2:'Material master'!$A$275, "0"), 'Material master'!$D$2:'Material master'!$D$275, 1),"")</f>
        <v>I001 - Bentonite</v>
      </c>
      <c r="E52" s="138" t="str">
        <f>IFERROR(_xlfn.XLOOKUP(TEXT(A52, "0"), TEXT('Material master'!$A$2:'Material master'!$A$275, "0"), 'Material master'!$E$2:'Material master'!$E$275, 1),"")</f>
        <v/>
      </c>
      <c r="F52" s="138" t="str">
        <f>IFERROR(_xlfn.XLOOKUP(TEXT(A52, "0"), TEXT('Material master'!$A$2:'Material master'!$A$275, "0"), 'Material master'!$F$2:'Material master'!$F$275, 1),"")</f>
        <v/>
      </c>
      <c r="G52" s="138" t="str">
        <f>IFERROR(_xlfn.XLOOKUP(TEXT(A52, "0"), TEXT('Material master'!$A$2:'Material master'!$A$275, "0"), 'Material master'!$G$2:'Material master'!$G$275, 1),"")</f>
        <v/>
      </c>
      <c r="H52" s="138" t="s">
        <v>695</v>
      </c>
      <c r="I52" s="137" t="s">
        <v>235</v>
      </c>
      <c r="K52" s="140"/>
      <c r="L52" s="140">
        <f t="shared" ref="L52:W52" si="51">IFERROR(L722, 0)</f>
        <v>52.674999999999997</v>
      </c>
      <c r="M52" s="140">
        <f t="shared" si="51"/>
        <v>119.32499999999999</v>
      </c>
      <c r="N52" s="140">
        <f t="shared" si="51"/>
        <v>113.94999999999999</v>
      </c>
      <c r="O52" s="140">
        <f t="shared" si="51"/>
        <v>132.22499999999999</v>
      </c>
      <c r="P52" s="140">
        <f t="shared" si="51"/>
        <v>126.85</v>
      </c>
      <c r="Q52" s="140">
        <f t="shared" si="51"/>
        <v>129</v>
      </c>
      <c r="R52" s="140">
        <f t="shared" si="51"/>
        <v>129</v>
      </c>
      <c r="S52" s="140">
        <f t="shared" si="51"/>
        <v>123.625</v>
      </c>
      <c r="T52" s="140">
        <f t="shared" si="51"/>
        <v>122.55</v>
      </c>
      <c r="U52" s="140">
        <f t="shared" si="51"/>
        <v>131.15</v>
      </c>
      <c r="V52" s="140">
        <f t="shared" si="51"/>
        <v>122.55</v>
      </c>
      <c r="W52" s="140">
        <f t="shared" si="51"/>
        <v>124.69999999999999</v>
      </c>
    </row>
    <row r="53" spans="1:23" x14ac:dyDescent="0.25">
      <c r="A53" s="257" t="s">
        <v>36</v>
      </c>
      <c r="B53" t="str">
        <f>IFERROR(_xlfn.XLOOKUP(TEXT(A53, "0"), TEXT('Material master'!$A$2:'Material master'!$A$275, "0"), 'Material master'!$B$2:'Material master'!$B$275, 1),"")</f>
        <v>BENTONITE OCMA</v>
      </c>
      <c r="C53" t="str">
        <f>IFERROR(_xlfn.XLOOKUP(TEXT(A53, "0"), TEXT('Material master'!$A$2:'Material master'!$A$275, "0"), 'Material master'!$C$2:'Material master'!$C$275, 1),"")</f>
        <v>Raw Material</v>
      </c>
      <c r="D53" t="str">
        <f>IFERROR(_xlfn.XLOOKUP(TEXT(A53, "0"), TEXT('Material master'!$A$2:'Material master'!$A$275, "0"), 'Material master'!$D$2:'Material master'!$D$275, 1),"")</f>
        <v>I001 - Bentonite</v>
      </c>
      <c r="E53" t="str">
        <f>IFERROR(_xlfn.XLOOKUP(TEXT(A53, "0"), TEXT('Material master'!$A$2:'Material master'!$A$275, "0"), 'Material master'!$E$2:'Material master'!$E$275, 1),"")</f>
        <v/>
      </c>
      <c r="F53" t="str">
        <f>IFERROR(_xlfn.XLOOKUP(TEXT(A53, "0"), TEXT('Material master'!$A$2:'Material master'!$A$275, "0"), 'Material master'!$F$2:'Material master'!$F$275, 1),"")</f>
        <v/>
      </c>
      <c r="G53" t="str">
        <f>IFERROR(_xlfn.XLOOKUP(TEXT(A53, "0"), TEXT('Material master'!$A$2:'Material master'!$A$275, "0"), 'Material master'!$G$2:'Material master'!$G$275, 1),"")</f>
        <v/>
      </c>
      <c r="H53" s="1" t="s">
        <v>696</v>
      </c>
      <c r="I53" s="1"/>
      <c r="J53" s="1"/>
      <c r="K53" s="141"/>
      <c r="L53" s="141">
        <f t="shared" ref="L53:W53" si="52">SUM(L52)</f>
        <v>52.674999999999997</v>
      </c>
      <c r="M53" s="141">
        <f t="shared" si="52"/>
        <v>119.32499999999999</v>
      </c>
      <c r="N53" s="141">
        <f t="shared" si="52"/>
        <v>113.94999999999999</v>
      </c>
      <c r="O53" s="141">
        <f t="shared" si="52"/>
        <v>132.22499999999999</v>
      </c>
      <c r="P53" s="141">
        <f t="shared" si="52"/>
        <v>126.85</v>
      </c>
      <c r="Q53" s="141">
        <f t="shared" si="52"/>
        <v>129</v>
      </c>
      <c r="R53" s="141">
        <f t="shared" si="52"/>
        <v>129</v>
      </c>
      <c r="S53" s="141">
        <f t="shared" si="52"/>
        <v>123.625</v>
      </c>
      <c r="T53" s="141">
        <f t="shared" si="52"/>
        <v>122.55</v>
      </c>
      <c r="U53" s="141">
        <f t="shared" si="52"/>
        <v>131.15</v>
      </c>
      <c r="V53" s="141">
        <f t="shared" si="52"/>
        <v>122.55</v>
      </c>
      <c r="W53" s="141">
        <f t="shared" si="52"/>
        <v>124.69999999999999</v>
      </c>
    </row>
    <row r="54" spans="1:23" s="136" customFormat="1" x14ac:dyDescent="0.25">
      <c r="A54" s="270" t="s">
        <v>36</v>
      </c>
      <c r="B54" s="136" t="str">
        <f>IFERROR(_xlfn.XLOOKUP(TEXT(A54, "0"), TEXT('Material master'!$A$2:'Material master'!$A$275, "0"), 'Material master'!$B$2:'Material master'!$B$275, 1),"")</f>
        <v>BENTONITE OCMA</v>
      </c>
      <c r="C54" s="136" t="str">
        <f>IFERROR(_xlfn.XLOOKUP(TEXT(A54, "0"), TEXT('Material master'!$A$2:'Material master'!$A$275, "0"), 'Material master'!$C$2:'Material master'!$C$275, 1),"")</f>
        <v>Raw Material</v>
      </c>
      <c r="D54" s="136" t="str">
        <f>IFERROR(_xlfn.XLOOKUP(TEXT(A54, "0"), TEXT('Material master'!$A$2:'Material master'!$A$275, "0"), 'Material master'!$D$2:'Material master'!$D$275, 1),"")</f>
        <v>I001 - Bentonite</v>
      </c>
      <c r="E54" s="136" t="str">
        <f>IFERROR(_xlfn.XLOOKUP(TEXT(A54, "0"), TEXT('Material master'!$A$2:'Material master'!$A$275, "0"), 'Material master'!$E$2:'Material master'!$E$275, 1),"")</f>
        <v/>
      </c>
      <c r="F54" s="136" t="str">
        <f>IFERROR(_xlfn.XLOOKUP(TEXT(A54, "0"), TEXT('Material master'!$A$2:'Material master'!$A$275, "0"), 'Material master'!$F$2:'Material master'!$F$275, 1),"")</f>
        <v/>
      </c>
      <c r="G54" s="136" t="str">
        <f>IFERROR(_xlfn.XLOOKUP(TEXT(A54, "0"), TEXT('Material master'!$A$2:'Material master'!$A$275, "0"), 'Material master'!$G$2:'Material master'!$G$275, 1),"")</f>
        <v/>
      </c>
      <c r="H54" s="136" t="s">
        <v>697</v>
      </c>
      <c r="K54" s="142">
        <v>202.43299999999999</v>
      </c>
      <c r="L54" s="142">
        <f t="shared" ref="L54:W54" si="53">K54 - L53 + L56</f>
        <v>299.75799999999998</v>
      </c>
      <c r="M54" s="142">
        <f t="shared" si="53"/>
        <v>330.43299999999999</v>
      </c>
      <c r="N54" s="142">
        <f t="shared" si="53"/>
        <v>366.483</v>
      </c>
      <c r="O54" s="142">
        <f t="shared" si="53"/>
        <v>234.25800000000001</v>
      </c>
      <c r="P54" s="142">
        <f t="shared" si="53"/>
        <v>257.40800000000002</v>
      </c>
      <c r="Q54" s="142">
        <f t="shared" si="53"/>
        <v>278.40800000000002</v>
      </c>
      <c r="R54" s="142">
        <f t="shared" si="53"/>
        <v>299.40800000000002</v>
      </c>
      <c r="S54" s="142">
        <f t="shared" si="53"/>
        <v>325.78300000000002</v>
      </c>
      <c r="T54" s="142">
        <f t="shared" si="53"/>
        <v>353.233</v>
      </c>
      <c r="U54" s="142">
        <f t="shared" si="53"/>
        <v>222.083</v>
      </c>
      <c r="V54" s="142">
        <f t="shared" si="53"/>
        <v>249.53300000000002</v>
      </c>
      <c r="W54" s="142">
        <f t="shared" si="53"/>
        <v>274.83300000000003</v>
      </c>
    </row>
    <row r="55" spans="1:23" x14ac:dyDescent="0.25">
      <c r="A55" s="257" t="s">
        <v>36</v>
      </c>
      <c r="B55" t="str">
        <f>IFERROR(_xlfn.XLOOKUP(TEXT(A55, "0"), TEXT('Material master'!$A$2:'Material master'!$A$275, "0"), 'Material master'!$B$2:'Material master'!$B$275, 1),"")</f>
        <v>BENTONITE OCMA</v>
      </c>
      <c r="C55" t="str">
        <f>IFERROR(_xlfn.XLOOKUP(TEXT(A55, "0"), TEXT('Material master'!$A$2:'Material master'!$A$275, "0"), 'Material master'!$C$2:'Material master'!$C$275, 1),"")</f>
        <v>Raw Material</v>
      </c>
      <c r="D55" t="str">
        <f>IFERROR(_xlfn.XLOOKUP(TEXT(A55, "0"), TEXT('Material master'!$A$2:'Material master'!$A$275, "0"), 'Material master'!$D$2:'Material master'!$D$275, 1),"")</f>
        <v>I001 - Bentonite</v>
      </c>
      <c r="E55" t="str">
        <f>IFERROR(_xlfn.XLOOKUP(TEXT(A55, "0"), TEXT('Material master'!$A$2:'Material master'!$A$275, "0"), 'Material master'!$E$2:'Material master'!$E$275, 1),"")</f>
        <v/>
      </c>
      <c r="F55" t="str">
        <f>IFERROR(_xlfn.XLOOKUP(TEXT(A55, "0"), TEXT('Material master'!$A$2:'Material master'!$A$275, "0"), 'Material master'!$F$2:'Material master'!$F$275, 1),"")</f>
        <v/>
      </c>
      <c r="G55" t="str">
        <f>IFERROR(_xlfn.XLOOKUP(TEXT(A55, "0"), TEXT('Material master'!$A$2:'Material master'!$A$275, "0"), 'Material master'!$G$2:'Material master'!$G$275, 1),"")</f>
        <v/>
      </c>
      <c r="H55" t="s">
        <v>698</v>
      </c>
      <c r="I55" s="32">
        <v>218.15036206608491</v>
      </c>
      <c r="J55" s="258">
        <f>IFERROR($I55/AVERAGE($L53:$W53),0)</f>
        <v>1.833709964130722</v>
      </c>
      <c r="K55" s="32"/>
      <c r="L55" s="32">
        <f t="shared" ref="L55:W55" si="54">$I55</f>
        <v>218.15036206608491</v>
      </c>
      <c r="M55" s="32">
        <f t="shared" si="54"/>
        <v>218.15036206608491</v>
      </c>
      <c r="N55" s="32">
        <f t="shared" si="54"/>
        <v>218.15036206608491</v>
      </c>
      <c r="O55" s="32">
        <f t="shared" si="54"/>
        <v>218.15036206608491</v>
      </c>
      <c r="P55" s="32">
        <f t="shared" si="54"/>
        <v>218.15036206608491</v>
      </c>
      <c r="Q55" s="32">
        <f t="shared" si="54"/>
        <v>218.15036206608491</v>
      </c>
      <c r="R55" s="32">
        <f t="shared" si="54"/>
        <v>218.15036206608491</v>
      </c>
      <c r="S55" s="32">
        <f t="shared" si="54"/>
        <v>218.15036206608491</v>
      </c>
      <c r="T55" s="32">
        <f t="shared" si="54"/>
        <v>218.15036206608491</v>
      </c>
      <c r="U55" s="32">
        <f t="shared" si="54"/>
        <v>218.15036206608491</v>
      </c>
      <c r="V55" s="32">
        <f t="shared" si="54"/>
        <v>218.15036206608491</v>
      </c>
      <c r="W55" s="32">
        <f t="shared" si="54"/>
        <v>218.15036206608491</v>
      </c>
    </row>
    <row r="56" spans="1:23" x14ac:dyDescent="0.25">
      <c r="A56" s="257" t="s">
        <v>36</v>
      </c>
      <c r="B56" t="str">
        <f>IFERROR(_xlfn.XLOOKUP(TEXT(A56, "0"), TEXT('Material master'!$A$2:'Material master'!$A$275, "0"), 'Material master'!$B$2:'Material master'!$B$275, 1),"")</f>
        <v>BENTONITE OCMA</v>
      </c>
      <c r="C56" t="str">
        <f>IFERROR(_xlfn.XLOOKUP(TEXT(A56, "0"), TEXT('Material master'!$A$2:'Material master'!$A$275, "0"), 'Material master'!$C$2:'Material master'!$C$275, 1),"")</f>
        <v>Raw Material</v>
      </c>
      <c r="D56" t="str">
        <f>IFERROR(_xlfn.XLOOKUP(TEXT(A56, "0"), TEXT('Material master'!$A$2:'Material master'!$A$275, "0"), 'Material master'!$D$2:'Material master'!$D$275, 1),"")</f>
        <v>I001 - Bentonite</v>
      </c>
      <c r="E56" t="str">
        <f>IFERROR(_xlfn.XLOOKUP(TEXT(A56, "0"), TEXT('Material master'!$A$2:'Material master'!$A$275, "0"), 'Material master'!$E$2:'Material master'!$E$275, 1),"")</f>
        <v/>
      </c>
      <c r="F56" t="str">
        <f>IFERROR(_xlfn.XLOOKUP(TEXT(A56, "0"), TEXT('Material master'!$A$2:'Material master'!$A$275, "0"), 'Material master'!$F$2:'Material master'!$F$275, 1),"")</f>
        <v/>
      </c>
      <c r="G56" t="str">
        <f>IFERROR(_xlfn.XLOOKUP(TEXT(A56, "0"), TEXT('Material master'!$A$2:'Material master'!$A$275, "0"), 'Material master'!$G$2:'Material master'!$G$275, 1),"")</f>
        <v/>
      </c>
      <c r="H56" t="s">
        <v>699</v>
      </c>
      <c r="I56">
        <f>IFERROR(_xlfn.XLOOKUP(TEXT(A56, "0"), TEXT('Purchase sheet'!$A$2:'Purchase sheet'!$A$31, "0"), 'Purchase sheet'!$H$2:'Purchase sheet'!$H$31, 1), 1)</f>
        <v>150</v>
      </c>
      <c r="K56" s="32"/>
      <c r="L56" s="259">
        <v>150</v>
      </c>
      <c r="M56" s="259">
        <v>150</v>
      </c>
      <c r="N56" s="32">
        <f t="shared" ref="N56:W56" si="55">IF( N55 - M54 + N53 &gt; 0, CEILING( N55 - M54 + N53, $I$56), 0)</f>
        <v>150</v>
      </c>
      <c r="O56" s="32">
        <f t="shared" si="55"/>
        <v>0</v>
      </c>
      <c r="P56" s="32">
        <f t="shared" si="55"/>
        <v>150</v>
      </c>
      <c r="Q56" s="32">
        <f t="shared" si="55"/>
        <v>150</v>
      </c>
      <c r="R56" s="32">
        <f t="shared" si="55"/>
        <v>150</v>
      </c>
      <c r="S56" s="32">
        <f t="shared" si="55"/>
        <v>150</v>
      </c>
      <c r="T56" s="32">
        <f t="shared" si="55"/>
        <v>150</v>
      </c>
      <c r="U56" s="32">
        <f t="shared" si="55"/>
        <v>0</v>
      </c>
      <c r="V56" s="32">
        <f t="shared" si="55"/>
        <v>150</v>
      </c>
      <c r="W56" s="32">
        <f t="shared" si="55"/>
        <v>150</v>
      </c>
    </row>
    <row r="57" spans="1:23" ht="15.75" thickBot="1" x14ac:dyDescent="0.3">
      <c r="A57" s="257" t="s">
        <v>36</v>
      </c>
      <c r="B57" t="str">
        <f>IFERROR(_xlfn.XLOOKUP(TEXT(A57, "0"), TEXT('Material master'!$A$2:'Material master'!$A$275, "0"), 'Material master'!$B$2:'Material master'!$B$275, 1),"")</f>
        <v>BENTONITE OCMA</v>
      </c>
      <c r="C57" t="str">
        <f>IFERROR(_xlfn.XLOOKUP(TEXT(A57, "0"), TEXT('Material master'!$A$2:'Material master'!$A$275, "0"), 'Material master'!$C$2:'Material master'!$C$275, 1),"")</f>
        <v>Raw Material</v>
      </c>
      <c r="D57" t="str">
        <f>IFERROR(_xlfn.XLOOKUP(TEXT(A57, "0"), TEXT('Material master'!$A$2:'Material master'!$A$275, "0"), 'Material master'!$D$2:'Material master'!$D$275, 1),"")</f>
        <v>I001 - Bentonite</v>
      </c>
      <c r="E57" t="str">
        <f>IFERROR(_xlfn.XLOOKUP(TEXT(A57, "0"), TEXT('Material master'!$A$2:'Material master'!$A$275, "0"), 'Material master'!$E$2:'Material master'!$E$275, 1),"")</f>
        <v/>
      </c>
      <c r="F57" t="str">
        <f>IFERROR(_xlfn.XLOOKUP(TEXT(A57, "0"), TEXT('Material master'!$A$2:'Material master'!$A$275, "0"), 'Material master'!$F$2:'Material master'!$F$275, 1),"")</f>
        <v/>
      </c>
      <c r="G57" t="str">
        <f>IFERROR(_xlfn.XLOOKUP(TEXT(A57, "0"), TEXT('Material master'!$A$2:'Material master'!$A$275, "0"), 'Material master'!$G$2:'Material master'!$G$275, 1),"")</f>
        <v/>
      </c>
      <c r="H57" t="s">
        <v>700</v>
      </c>
      <c r="I57">
        <f>INT(IFERROR(_xlfn.XLOOKUP(TEXT(A57, "0"), TEXT('Purchase sheet'!$A$2:'Purchase sheet'!$A$31, "0"), 'Purchase sheet'!$H$2:'Purchase sheet'!$D$31, 1), 1))</f>
        <v>2</v>
      </c>
      <c r="K57" s="32"/>
      <c r="L57" s="32">
        <f t="shared" ref="L57:U57" si="56">N56</f>
        <v>150</v>
      </c>
      <c r="M57" s="32">
        <f t="shared" si="56"/>
        <v>0</v>
      </c>
      <c r="N57" s="32">
        <f t="shared" si="56"/>
        <v>150</v>
      </c>
      <c r="O57" s="32">
        <f t="shared" si="56"/>
        <v>150</v>
      </c>
      <c r="P57" s="32">
        <f t="shared" si="56"/>
        <v>150</v>
      </c>
      <c r="Q57" s="32">
        <f t="shared" si="56"/>
        <v>150</v>
      </c>
      <c r="R57" s="32">
        <f t="shared" si="56"/>
        <v>150</v>
      </c>
      <c r="S57" s="32">
        <f t="shared" si="56"/>
        <v>0</v>
      </c>
      <c r="T57" s="32">
        <f t="shared" si="56"/>
        <v>150</v>
      </c>
      <c r="U57" s="32">
        <f t="shared" si="56"/>
        <v>150</v>
      </c>
      <c r="V57" s="32"/>
      <c r="W57" s="32"/>
    </row>
    <row r="58" spans="1:23" s="138" customFormat="1" x14ac:dyDescent="0.25">
      <c r="A58" s="137" t="s">
        <v>39</v>
      </c>
      <c r="B58" s="138" t="str">
        <f>IFERROR(_xlfn.XLOOKUP(TEXT(A58, "0"), TEXT('Material master'!$A$2:'Material master'!$A$275, "0"), 'Material master'!$B$2:'Material master'!$B$275, 1),"")</f>
        <v>BENTONITE WYOMING</v>
      </c>
      <c r="C58" s="138" t="str">
        <f>IFERROR(_xlfn.XLOOKUP(TEXT(A58, "0"), TEXT('Material master'!$A$2:'Material master'!$A$275, "0"), 'Material master'!$C$2:'Material master'!$C$275, 1),"")</f>
        <v>Raw Material</v>
      </c>
      <c r="D58" s="138" t="str">
        <f>IFERROR(_xlfn.XLOOKUP(TEXT(A58, "0"), TEXT('Material master'!$A$2:'Material master'!$A$275, "0"), 'Material master'!$D$2:'Material master'!$D$275, 1),"")</f>
        <v>I001 - Bentonite</v>
      </c>
      <c r="E58" s="138" t="str">
        <f>IFERROR(_xlfn.XLOOKUP(TEXT(A58, "0"), TEXT('Material master'!$A$2:'Material master'!$A$275, "0"), 'Material master'!$E$2:'Material master'!$E$275, 1),"")</f>
        <v/>
      </c>
      <c r="F58" s="138" t="str">
        <f>IFERROR(_xlfn.XLOOKUP(TEXT(A58, "0"), TEXT('Material master'!$A$2:'Material master'!$A$275, "0"), 'Material master'!$F$2:'Material master'!$F$275, 1),"")</f>
        <v/>
      </c>
      <c r="G58" s="138" t="str">
        <f>IFERROR(_xlfn.XLOOKUP(TEXT(A58, "0"), TEXT('Material master'!$A$2:'Material master'!$A$275, "0"), 'Material master'!$G$2:'Material master'!$G$275, 1),"")</f>
        <v/>
      </c>
      <c r="H58" s="138" t="s">
        <v>695</v>
      </c>
      <c r="I58" s="137" t="s">
        <v>299</v>
      </c>
      <c r="K58" s="140"/>
      <c r="L58" s="140">
        <f t="shared" ref="L58:W58" si="57">IFERROR(L953, 0)</f>
        <v>0</v>
      </c>
      <c r="M58" s="140">
        <f t="shared" si="57"/>
        <v>82.317999999999998</v>
      </c>
      <c r="N58" s="140">
        <f t="shared" si="57"/>
        <v>127.12400000000001</v>
      </c>
      <c r="O58" s="140">
        <f t="shared" si="57"/>
        <v>178.18200000000002</v>
      </c>
      <c r="P58" s="140">
        <f t="shared" si="57"/>
        <v>162.55199999999999</v>
      </c>
      <c r="Q58" s="140">
        <f t="shared" si="57"/>
        <v>137.54400000000001</v>
      </c>
      <c r="R58" s="140">
        <f t="shared" si="57"/>
        <v>141.71200000000002</v>
      </c>
      <c r="S58" s="140">
        <f t="shared" si="57"/>
        <v>158.38400000000001</v>
      </c>
      <c r="T58" s="140">
        <f t="shared" si="57"/>
        <v>133.376</v>
      </c>
      <c r="U58" s="140">
        <f t="shared" si="57"/>
        <v>143.79599999999999</v>
      </c>
      <c r="V58" s="140">
        <f t="shared" si="57"/>
        <v>169.846</v>
      </c>
      <c r="W58" s="140">
        <f t="shared" si="57"/>
        <v>162.55199999999999</v>
      </c>
    </row>
    <row r="59" spans="1:23" x14ac:dyDescent="0.25">
      <c r="A59" s="257" t="s">
        <v>39</v>
      </c>
      <c r="B59" t="str">
        <f>IFERROR(_xlfn.XLOOKUP(TEXT(A59, "0"), TEXT('Material master'!$A$2:'Material master'!$A$275, "0"), 'Material master'!$B$2:'Material master'!$B$275, 1),"")</f>
        <v>BENTONITE WYOMING</v>
      </c>
      <c r="C59" t="str">
        <f>IFERROR(_xlfn.XLOOKUP(TEXT(A59, "0"), TEXT('Material master'!$A$2:'Material master'!$A$275, "0"), 'Material master'!$C$2:'Material master'!$C$275, 1),"")</f>
        <v>Raw Material</v>
      </c>
      <c r="D59" t="str">
        <f>IFERROR(_xlfn.XLOOKUP(TEXT(A59, "0"), TEXT('Material master'!$A$2:'Material master'!$A$275, "0"), 'Material master'!$D$2:'Material master'!$D$275, 1),"")</f>
        <v>I001 - Bentonite</v>
      </c>
      <c r="E59" t="str">
        <f>IFERROR(_xlfn.XLOOKUP(TEXT(A59, "0"), TEXT('Material master'!$A$2:'Material master'!$A$275, "0"), 'Material master'!$E$2:'Material master'!$E$275, 1),"")</f>
        <v/>
      </c>
      <c r="F59" t="str">
        <f>IFERROR(_xlfn.XLOOKUP(TEXT(A59, "0"), TEXT('Material master'!$A$2:'Material master'!$A$275, "0"), 'Material master'!$F$2:'Material master'!$F$275, 1),"")</f>
        <v/>
      </c>
      <c r="G59" t="str">
        <f>IFERROR(_xlfn.XLOOKUP(TEXT(A59, "0"), TEXT('Material master'!$A$2:'Material master'!$A$275, "0"), 'Material master'!$G$2:'Material master'!$G$275, 1),"")</f>
        <v/>
      </c>
      <c r="H59" s="1" t="s">
        <v>696</v>
      </c>
      <c r="I59" s="1"/>
      <c r="J59" s="1"/>
      <c r="K59" s="141"/>
      <c r="L59" s="141">
        <f t="shared" ref="L59:W59" si="58">SUM(L58)</f>
        <v>0</v>
      </c>
      <c r="M59" s="141">
        <f t="shared" si="58"/>
        <v>82.317999999999998</v>
      </c>
      <c r="N59" s="141">
        <f t="shared" si="58"/>
        <v>127.12400000000001</v>
      </c>
      <c r="O59" s="141">
        <f t="shared" si="58"/>
        <v>178.18200000000002</v>
      </c>
      <c r="P59" s="141">
        <f t="shared" si="58"/>
        <v>162.55199999999999</v>
      </c>
      <c r="Q59" s="141">
        <f t="shared" si="58"/>
        <v>137.54400000000001</v>
      </c>
      <c r="R59" s="141">
        <f t="shared" si="58"/>
        <v>141.71200000000002</v>
      </c>
      <c r="S59" s="141">
        <f t="shared" si="58"/>
        <v>158.38400000000001</v>
      </c>
      <c r="T59" s="141">
        <f t="shared" si="58"/>
        <v>133.376</v>
      </c>
      <c r="U59" s="141">
        <f t="shared" si="58"/>
        <v>143.79599999999999</v>
      </c>
      <c r="V59" s="141">
        <f t="shared" si="58"/>
        <v>169.846</v>
      </c>
      <c r="W59" s="141">
        <f t="shared" si="58"/>
        <v>162.55199999999999</v>
      </c>
    </row>
    <row r="60" spans="1:23" s="136" customFormat="1" x14ac:dyDescent="0.25">
      <c r="A60" s="270" t="s">
        <v>39</v>
      </c>
      <c r="B60" s="136" t="str">
        <f>IFERROR(_xlfn.XLOOKUP(TEXT(A60, "0"), TEXT('Material master'!$A$2:'Material master'!$A$275, "0"), 'Material master'!$B$2:'Material master'!$B$275, 1),"")</f>
        <v>BENTONITE WYOMING</v>
      </c>
      <c r="C60" s="136" t="str">
        <f>IFERROR(_xlfn.XLOOKUP(TEXT(A60, "0"), TEXT('Material master'!$A$2:'Material master'!$A$275, "0"), 'Material master'!$C$2:'Material master'!$C$275, 1),"")</f>
        <v>Raw Material</v>
      </c>
      <c r="D60" s="136" t="str">
        <f>IFERROR(_xlfn.XLOOKUP(TEXT(A60, "0"), TEXT('Material master'!$A$2:'Material master'!$A$275, "0"), 'Material master'!$D$2:'Material master'!$D$275, 1),"")</f>
        <v>I001 - Bentonite</v>
      </c>
      <c r="E60" s="136" t="str">
        <f>IFERROR(_xlfn.XLOOKUP(TEXT(A60, "0"), TEXT('Material master'!$A$2:'Material master'!$A$275, "0"), 'Material master'!$E$2:'Material master'!$E$275, 1),"")</f>
        <v/>
      </c>
      <c r="F60" s="136" t="str">
        <f>IFERROR(_xlfn.XLOOKUP(TEXT(A60, "0"), TEXT('Material master'!$A$2:'Material master'!$A$275, "0"), 'Material master'!$F$2:'Material master'!$F$275, 1),"")</f>
        <v/>
      </c>
      <c r="G60" s="136" t="str">
        <f>IFERROR(_xlfn.XLOOKUP(TEXT(A60, "0"), TEXT('Material master'!$A$2:'Material master'!$A$275, "0"), 'Material master'!$G$2:'Material master'!$G$275, 1),"")</f>
        <v/>
      </c>
      <c r="H60" s="136" t="s">
        <v>697</v>
      </c>
      <c r="K60" s="142">
        <v>381.05799999999999</v>
      </c>
      <c r="L60" s="142">
        <f t="shared" ref="L60:W60" si="59">K60 - L59 + L62</f>
        <v>381.05799999999999</v>
      </c>
      <c r="M60" s="142">
        <f t="shared" si="59"/>
        <v>298.74</v>
      </c>
      <c r="N60" s="142">
        <f t="shared" si="59"/>
        <v>1171.616</v>
      </c>
      <c r="O60" s="142">
        <f t="shared" si="59"/>
        <v>993.43399999999997</v>
      </c>
      <c r="P60" s="142">
        <f t="shared" si="59"/>
        <v>830.88199999999995</v>
      </c>
      <c r="Q60" s="142">
        <f t="shared" si="59"/>
        <v>693.33799999999997</v>
      </c>
      <c r="R60" s="142">
        <f t="shared" si="59"/>
        <v>551.62599999999998</v>
      </c>
      <c r="S60" s="142">
        <f t="shared" si="59"/>
        <v>1393.242</v>
      </c>
      <c r="T60" s="142">
        <f t="shared" si="59"/>
        <v>1259.866</v>
      </c>
      <c r="U60" s="142">
        <f t="shared" si="59"/>
        <v>1116.07</v>
      </c>
      <c r="V60" s="142">
        <f t="shared" si="59"/>
        <v>946.22399999999993</v>
      </c>
      <c r="W60" s="142">
        <f t="shared" si="59"/>
        <v>783.67199999999991</v>
      </c>
    </row>
    <row r="61" spans="1:23" x14ac:dyDescent="0.25">
      <c r="A61" s="257" t="s">
        <v>39</v>
      </c>
      <c r="B61" t="str">
        <f>IFERROR(_xlfn.XLOOKUP(TEXT(A61, "0"), TEXT('Material master'!$A$2:'Material master'!$A$275, "0"), 'Material master'!$B$2:'Material master'!$B$275, 1),"")</f>
        <v>BENTONITE WYOMING</v>
      </c>
      <c r="C61" t="str">
        <f>IFERROR(_xlfn.XLOOKUP(TEXT(A61, "0"), TEXT('Material master'!$A$2:'Material master'!$A$275, "0"), 'Material master'!$C$2:'Material master'!$C$275, 1),"")</f>
        <v>Raw Material</v>
      </c>
      <c r="D61" t="str">
        <f>IFERROR(_xlfn.XLOOKUP(TEXT(A61, "0"), TEXT('Material master'!$A$2:'Material master'!$A$275, "0"), 'Material master'!$D$2:'Material master'!$D$275, 1),"")</f>
        <v>I001 - Bentonite</v>
      </c>
      <c r="E61" t="str">
        <f>IFERROR(_xlfn.XLOOKUP(TEXT(A61, "0"), TEXT('Material master'!$A$2:'Material master'!$A$275, "0"), 'Material master'!$E$2:'Material master'!$E$275, 1),"")</f>
        <v/>
      </c>
      <c r="F61" t="str">
        <f>IFERROR(_xlfn.XLOOKUP(TEXT(A61, "0"), TEXT('Material master'!$A$2:'Material master'!$A$275, "0"), 'Material master'!$F$2:'Material master'!$F$275, 1),"")</f>
        <v/>
      </c>
      <c r="G61" t="str">
        <f>IFERROR(_xlfn.XLOOKUP(TEXT(A61, "0"), TEXT('Material master'!$A$2:'Material master'!$A$275, "0"), 'Material master'!$G$2:'Material master'!$G$275, 1),"")</f>
        <v/>
      </c>
      <c r="H61" t="s">
        <v>698</v>
      </c>
      <c r="I61" s="32">
        <v>421.1743769067923</v>
      </c>
      <c r="J61" s="258">
        <f>IFERROR($I61/AVERAGE($L59:$W59),0)</f>
        <v>3.1639769741825132</v>
      </c>
      <c r="K61" s="32"/>
      <c r="L61" s="32">
        <f t="shared" ref="L61:W61" si="60">$I61</f>
        <v>421.1743769067923</v>
      </c>
      <c r="M61" s="32">
        <f t="shared" si="60"/>
        <v>421.1743769067923</v>
      </c>
      <c r="N61" s="32">
        <f t="shared" si="60"/>
        <v>421.1743769067923</v>
      </c>
      <c r="O61" s="32">
        <f t="shared" si="60"/>
        <v>421.1743769067923</v>
      </c>
      <c r="P61" s="32">
        <f t="shared" si="60"/>
        <v>421.1743769067923</v>
      </c>
      <c r="Q61" s="32">
        <f t="shared" si="60"/>
        <v>421.1743769067923</v>
      </c>
      <c r="R61" s="32">
        <f t="shared" si="60"/>
        <v>421.1743769067923</v>
      </c>
      <c r="S61" s="32">
        <f t="shared" si="60"/>
        <v>421.1743769067923</v>
      </c>
      <c r="T61" s="32">
        <f t="shared" si="60"/>
        <v>421.1743769067923</v>
      </c>
      <c r="U61" s="32">
        <f t="shared" si="60"/>
        <v>421.1743769067923</v>
      </c>
      <c r="V61" s="32">
        <f t="shared" si="60"/>
        <v>421.1743769067923</v>
      </c>
      <c r="W61" s="32">
        <f t="shared" si="60"/>
        <v>421.1743769067923</v>
      </c>
    </row>
    <row r="62" spans="1:23" x14ac:dyDescent="0.25">
      <c r="A62" s="257" t="s">
        <v>39</v>
      </c>
      <c r="B62" t="str">
        <f>IFERROR(_xlfn.XLOOKUP(TEXT(A62, "0"), TEXT('Material master'!$A$2:'Material master'!$A$275, "0"), 'Material master'!$B$2:'Material master'!$B$275, 1),"")</f>
        <v>BENTONITE WYOMING</v>
      </c>
      <c r="C62" t="str">
        <f>IFERROR(_xlfn.XLOOKUP(TEXT(A62, "0"), TEXT('Material master'!$A$2:'Material master'!$A$275, "0"), 'Material master'!$C$2:'Material master'!$C$275, 1),"")</f>
        <v>Raw Material</v>
      </c>
      <c r="D62" t="str">
        <f>IFERROR(_xlfn.XLOOKUP(TEXT(A62, "0"), TEXT('Material master'!$A$2:'Material master'!$A$275, "0"), 'Material master'!$D$2:'Material master'!$D$275, 1),"")</f>
        <v>I001 - Bentonite</v>
      </c>
      <c r="E62" t="str">
        <f>IFERROR(_xlfn.XLOOKUP(TEXT(A62, "0"), TEXT('Material master'!$A$2:'Material master'!$A$275, "0"), 'Material master'!$E$2:'Material master'!$E$275, 1),"")</f>
        <v/>
      </c>
      <c r="F62" t="str">
        <f>IFERROR(_xlfn.XLOOKUP(TEXT(A62, "0"), TEXT('Material master'!$A$2:'Material master'!$A$275, "0"), 'Material master'!$F$2:'Material master'!$F$275, 1),"")</f>
        <v/>
      </c>
      <c r="G62" t="str">
        <f>IFERROR(_xlfn.XLOOKUP(TEXT(A62, "0"), TEXT('Material master'!$A$2:'Material master'!$A$275, "0"), 'Material master'!$G$2:'Material master'!$G$275, 1),"")</f>
        <v/>
      </c>
      <c r="H62" t="s">
        <v>699</v>
      </c>
      <c r="I62">
        <f>IFERROR(_xlfn.XLOOKUP(TEXT(A62, "0"), TEXT('Purchase sheet'!$A$2:'Purchase sheet'!$A$31, "0"), 'Purchase sheet'!$H$2:'Purchase sheet'!$H$31, 1), 1)</f>
        <v>1000</v>
      </c>
      <c r="K62" s="32"/>
      <c r="L62" s="259"/>
      <c r="M62" s="32"/>
      <c r="N62" s="272">
        <f t="shared" ref="N62:W62" si="61">IF( N61 - M60 + N59 &gt; 0, CEILING( N61 - M60 + N59, $I$62), 0)</f>
        <v>1000</v>
      </c>
      <c r="O62" s="32">
        <f t="shared" si="61"/>
        <v>0</v>
      </c>
      <c r="P62" s="32">
        <f t="shared" si="61"/>
        <v>0</v>
      </c>
      <c r="Q62" s="32">
        <f t="shared" si="61"/>
        <v>0</v>
      </c>
      <c r="R62" s="32">
        <f t="shared" si="61"/>
        <v>0</v>
      </c>
      <c r="S62" s="32">
        <f t="shared" si="61"/>
        <v>1000</v>
      </c>
      <c r="T62" s="32">
        <f t="shared" si="61"/>
        <v>0</v>
      </c>
      <c r="U62" s="32">
        <f t="shared" si="61"/>
        <v>0</v>
      </c>
      <c r="V62" s="32">
        <f t="shared" si="61"/>
        <v>0</v>
      </c>
      <c r="W62" s="32">
        <f t="shared" si="61"/>
        <v>0</v>
      </c>
    </row>
    <row r="63" spans="1:23" ht="15.75" thickBot="1" x14ac:dyDescent="0.3">
      <c r="A63" s="257" t="s">
        <v>39</v>
      </c>
      <c r="B63" t="str">
        <f>IFERROR(_xlfn.XLOOKUP(TEXT(A63, "0"), TEXT('Material master'!$A$2:'Material master'!$A$275, "0"), 'Material master'!$B$2:'Material master'!$B$275, 1),"")</f>
        <v>BENTONITE WYOMING</v>
      </c>
      <c r="C63" t="str">
        <f>IFERROR(_xlfn.XLOOKUP(TEXT(A63, "0"), TEXT('Material master'!$A$2:'Material master'!$A$275, "0"), 'Material master'!$C$2:'Material master'!$C$275, 1),"")</f>
        <v>Raw Material</v>
      </c>
      <c r="D63" t="str">
        <f>IFERROR(_xlfn.XLOOKUP(TEXT(A63, "0"), TEXT('Material master'!$A$2:'Material master'!$A$275, "0"), 'Material master'!$D$2:'Material master'!$D$275, 1),"")</f>
        <v>I001 - Bentonite</v>
      </c>
      <c r="E63" t="str">
        <f>IFERROR(_xlfn.XLOOKUP(TEXT(A63, "0"), TEXT('Material master'!$A$2:'Material master'!$A$275, "0"), 'Material master'!$E$2:'Material master'!$E$275, 1),"")</f>
        <v/>
      </c>
      <c r="F63" t="str">
        <f>IFERROR(_xlfn.XLOOKUP(TEXT(A63, "0"), TEXT('Material master'!$A$2:'Material master'!$A$275, "0"), 'Material master'!$F$2:'Material master'!$F$275, 1),"")</f>
        <v/>
      </c>
      <c r="G63" t="str">
        <f>IFERROR(_xlfn.XLOOKUP(TEXT(A63, "0"), TEXT('Material master'!$A$2:'Material master'!$A$275, "0"), 'Material master'!$G$2:'Material master'!$G$275, 1),"")</f>
        <v/>
      </c>
      <c r="H63" t="s">
        <v>700</v>
      </c>
      <c r="I63">
        <f>INT(IFERROR(_xlfn.XLOOKUP(TEXT(A63, "0"), TEXT('Purchase sheet'!$A$2:'Purchase sheet'!$A$31, "0"), 'Purchase sheet'!$H$2:'Purchase sheet'!$D$31, 1), 1))</f>
        <v>1</v>
      </c>
      <c r="K63" s="32"/>
      <c r="L63" s="32">
        <f t="shared" ref="L63:V63" si="62">M62</f>
        <v>0</v>
      </c>
      <c r="M63" s="32">
        <f t="shared" si="62"/>
        <v>1000</v>
      </c>
      <c r="N63" s="32">
        <f t="shared" si="62"/>
        <v>0</v>
      </c>
      <c r="O63" s="32">
        <f t="shared" si="62"/>
        <v>0</v>
      </c>
      <c r="P63" s="32">
        <f t="shared" si="62"/>
        <v>0</v>
      </c>
      <c r="Q63" s="32">
        <f t="shared" si="62"/>
        <v>0</v>
      </c>
      <c r="R63" s="32">
        <f t="shared" si="62"/>
        <v>1000</v>
      </c>
      <c r="S63" s="32">
        <f t="shared" si="62"/>
        <v>0</v>
      </c>
      <c r="T63" s="32">
        <f t="shared" si="62"/>
        <v>0</v>
      </c>
      <c r="U63" s="32">
        <f t="shared" si="62"/>
        <v>0</v>
      </c>
      <c r="V63" s="32">
        <f t="shared" si="62"/>
        <v>0</v>
      </c>
      <c r="W63" s="32"/>
    </row>
    <row r="64" spans="1:23" s="138" customFormat="1" x14ac:dyDescent="0.25">
      <c r="A64" s="137" t="s">
        <v>41</v>
      </c>
      <c r="B64" s="138" t="str">
        <f>IFERROR(_xlfn.XLOOKUP(TEXT(A64, "0"), TEXT('Material master'!$A$2:'Material master'!$A$275, "0"), 'Material master'!$B$2:'Material master'!$B$275, 1),"")</f>
        <v>CHALK</v>
      </c>
      <c r="C64" s="138" t="str">
        <f>IFERROR(_xlfn.XLOOKUP(TEXT(A64, "0"), TEXT('Material master'!$A$2:'Material master'!$A$275, "0"), 'Material master'!$C$2:'Material master'!$C$275, 1),"")</f>
        <v>Raw Material</v>
      </c>
      <c r="D64" s="138" t="str">
        <f>IFERROR(_xlfn.XLOOKUP(TEXT(A64, "0"), TEXT('Material master'!$A$2:'Material master'!$A$275, "0"), 'Material master'!$D$2:'Material master'!$D$275, 1),"")</f>
        <v>C000 - Calcium Carbonate</v>
      </c>
      <c r="E64" s="138" t="str">
        <f>IFERROR(_xlfn.XLOOKUP(TEXT(A64, "0"), TEXT('Material master'!$A$2:'Material master'!$A$275, "0"), 'Material master'!$E$2:'Material master'!$E$275, 1),"")</f>
        <v/>
      </c>
      <c r="F64" s="138" t="str">
        <f>IFERROR(_xlfn.XLOOKUP(TEXT(A64, "0"), TEXT('Material master'!$A$2:'Material master'!$A$275, "0"), 'Material master'!$F$2:'Material master'!$F$275, 1),"")</f>
        <v/>
      </c>
      <c r="G64" s="138" t="str">
        <f>IFERROR(_xlfn.XLOOKUP(TEXT(A64, "0"), TEXT('Material master'!$A$2:'Material master'!$A$275, "0"), 'Material master'!$G$2:'Material master'!$G$275, 1),"")</f>
        <v/>
      </c>
      <c r="H64" s="138" t="s">
        <v>695</v>
      </c>
      <c r="I64" s="137" t="s">
        <v>292</v>
      </c>
      <c r="K64" s="140"/>
      <c r="L64" s="140">
        <f t="shared" ref="L64:W64" si="63">IFERROR(L928, 0)</f>
        <v>1308.0929999999998</v>
      </c>
      <c r="M64" s="140">
        <f t="shared" si="63"/>
        <v>887.21699999999998</v>
      </c>
      <c r="N64" s="140">
        <f t="shared" si="63"/>
        <v>1018.4159999999999</v>
      </c>
      <c r="O64" s="140">
        <f t="shared" si="63"/>
        <v>1075.5719999999999</v>
      </c>
      <c r="P64" s="140">
        <f t="shared" si="63"/>
        <v>1044.396</v>
      </c>
      <c r="Q64" s="140">
        <f t="shared" si="63"/>
        <v>1083.366</v>
      </c>
      <c r="R64" s="140">
        <f t="shared" si="63"/>
        <v>963.85799999999995</v>
      </c>
      <c r="S64" s="140">
        <f t="shared" si="63"/>
        <v>935.28</v>
      </c>
      <c r="T64" s="140">
        <f t="shared" si="63"/>
        <v>950.86799999999994</v>
      </c>
      <c r="U64" s="140">
        <f t="shared" si="63"/>
        <v>971.65199999999993</v>
      </c>
      <c r="V64" s="140">
        <f t="shared" si="63"/>
        <v>922.29</v>
      </c>
      <c r="W64" s="140">
        <f t="shared" si="63"/>
        <v>984.64199999999994</v>
      </c>
    </row>
    <row r="65" spans="1:23" x14ac:dyDescent="0.25">
      <c r="A65" s="257" t="s">
        <v>41</v>
      </c>
      <c r="B65" t="str">
        <f>IFERROR(_xlfn.XLOOKUP(TEXT(A65, "0"), TEXT('Material master'!$A$2:'Material master'!$A$275, "0"), 'Material master'!$B$2:'Material master'!$B$275, 1),"")</f>
        <v>CHALK</v>
      </c>
      <c r="C65" t="str">
        <f>IFERROR(_xlfn.XLOOKUP(TEXT(A65, "0"), TEXT('Material master'!$A$2:'Material master'!$A$275, "0"), 'Material master'!$C$2:'Material master'!$C$275, 1),"")</f>
        <v>Raw Material</v>
      </c>
      <c r="D65" t="str">
        <f>IFERROR(_xlfn.XLOOKUP(TEXT(A65, "0"), TEXT('Material master'!$A$2:'Material master'!$A$275, "0"), 'Material master'!$D$2:'Material master'!$D$275, 1),"")</f>
        <v>C000 - Calcium Carbonate</v>
      </c>
      <c r="E65" t="str">
        <f>IFERROR(_xlfn.XLOOKUP(TEXT(A65, "0"), TEXT('Material master'!$A$2:'Material master'!$A$275, "0"), 'Material master'!$E$2:'Material master'!$E$275, 1),"")</f>
        <v/>
      </c>
      <c r="F65" t="str">
        <f>IFERROR(_xlfn.XLOOKUP(TEXT(A65, "0"), TEXT('Material master'!$A$2:'Material master'!$A$275, "0"), 'Material master'!$F$2:'Material master'!$F$275, 1),"")</f>
        <v/>
      </c>
      <c r="G65" t="str">
        <f>IFERROR(_xlfn.XLOOKUP(TEXT(A65, "0"), TEXT('Material master'!$A$2:'Material master'!$A$275, "0"), 'Material master'!$G$2:'Material master'!$G$275, 1),"")</f>
        <v/>
      </c>
      <c r="H65" s="1" t="s">
        <v>696</v>
      </c>
      <c r="I65" s="1"/>
      <c r="J65" s="1"/>
      <c r="K65" s="141"/>
      <c r="L65" s="141">
        <f t="shared" ref="L65:W65" si="64">SUM(L64)</f>
        <v>1308.0929999999998</v>
      </c>
      <c r="M65" s="141">
        <f t="shared" si="64"/>
        <v>887.21699999999998</v>
      </c>
      <c r="N65" s="141">
        <f t="shared" si="64"/>
        <v>1018.4159999999999</v>
      </c>
      <c r="O65" s="141">
        <f t="shared" si="64"/>
        <v>1075.5719999999999</v>
      </c>
      <c r="P65" s="141">
        <f t="shared" si="64"/>
        <v>1044.396</v>
      </c>
      <c r="Q65" s="141">
        <f t="shared" si="64"/>
        <v>1083.366</v>
      </c>
      <c r="R65" s="141">
        <f t="shared" si="64"/>
        <v>963.85799999999995</v>
      </c>
      <c r="S65" s="141">
        <f t="shared" si="64"/>
        <v>935.28</v>
      </c>
      <c r="T65" s="141">
        <f t="shared" si="64"/>
        <v>950.86799999999994</v>
      </c>
      <c r="U65" s="141">
        <f t="shared" si="64"/>
        <v>971.65199999999993</v>
      </c>
      <c r="V65" s="141">
        <f t="shared" si="64"/>
        <v>922.29</v>
      </c>
      <c r="W65" s="141">
        <f t="shared" si="64"/>
        <v>984.64199999999994</v>
      </c>
    </row>
    <row r="66" spans="1:23" s="136" customFormat="1" x14ac:dyDescent="0.25">
      <c r="A66" s="270" t="s">
        <v>41</v>
      </c>
      <c r="B66" s="136" t="str">
        <f>IFERROR(_xlfn.XLOOKUP(TEXT(A66, "0"), TEXT('Material master'!$A$2:'Material master'!$A$275, "0"), 'Material master'!$B$2:'Material master'!$B$275, 1),"")</f>
        <v>CHALK</v>
      </c>
      <c r="C66" s="136" t="str">
        <f>IFERROR(_xlfn.XLOOKUP(TEXT(A66, "0"), TEXT('Material master'!$A$2:'Material master'!$A$275, "0"), 'Material master'!$C$2:'Material master'!$C$275, 1),"")</f>
        <v>Raw Material</v>
      </c>
      <c r="D66" s="136" t="str">
        <f>IFERROR(_xlfn.XLOOKUP(TEXT(A66, "0"), TEXT('Material master'!$A$2:'Material master'!$A$275, "0"), 'Material master'!$D$2:'Material master'!$D$275, 1),"")</f>
        <v>C000 - Calcium Carbonate</v>
      </c>
      <c r="E66" s="136" t="str">
        <f>IFERROR(_xlfn.XLOOKUP(TEXT(A66, "0"), TEXT('Material master'!$A$2:'Material master'!$A$275, "0"), 'Material master'!$E$2:'Material master'!$E$275, 1),"")</f>
        <v/>
      </c>
      <c r="F66" s="136" t="str">
        <f>IFERROR(_xlfn.XLOOKUP(TEXT(A66, "0"), TEXT('Material master'!$A$2:'Material master'!$A$275, "0"), 'Material master'!$F$2:'Material master'!$F$275, 1),"")</f>
        <v/>
      </c>
      <c r="G66" s="136" t="str">
        <f>IFERROR(_xlfn.XLOOKUP(TEXT(A66, "0"), TEXT('Material master'!$A$2:'Material master'!$A$275, "0"), 'Material master'!$G$2:'Material master'!$G$275, 1),"")</f>
        <v/>
      </c>
      <c r="H66" s="136" t="s">
        <v>697</v>
      </c>
      <c r="K66" s="142">
        <v>576.18700000000001</v>
      </c>
      <c r="L66" s="142">
        <f t="shared" ref="L66:W66" si="65">K66 - L65 + L68</f>
        <v>768.09400000000016</v>
      </c>
      <c r="M66" s="142">
        <f t="shared" si="65"/>
        <v>630.87700000000018</v>
      </c>
      <c r="N66" s="142">
        <f t="shared" si="65"/>
        <v>662.46100000000024</v>
      </c>
      <c r="O66" s="142">
        <f t="shared" si="65"/>
        <v>636.88900000000035</v>
      </c>
      <c r="P66" s="142">
        <f t="shared" si="65"/>
        <v>642.49300000000039</v>
      </c>
      <c r="Q66" s="142">
        <f t="shared" si="65"/>
        <v>759.12700000000041</v>
      </c>
      <c r="R66" s="142">
        <f t="shared" si="65"/>
        <v>695.26900000000046</v>
      </c>
      <c r="S66" s="142">
        <f t="shared" si="65"/>
        <v>659.98900000000049</v>
      </c>
      <c r="T66" s="142">
        <f t="shared" si="65"/>
        <v>759.12100000000055</v>
      </c>
      <c r="U66" s="142">
        <f t="shared" si="65"/>
        <v>687.46900000000062</v>
      </c>
      <c r="V66" s="142">
        <f t="shared" si="65"/>
        <v>665.17900000000066</v>
      </c>
      <c r="W66" s="142">
        <f t="shared" si="65"/>
        <v>730.53700000000072</v>
      </c>
    </row>
    <row r="67" spans="1:23" x14ac:dyDescent="0.25">
      <c r="A67" s="257" t="s">
        <v>41</v>
      </c>
      <c r="B67" t="str">
        <f>IFERROR(_xlfn.XLOOKUP(TEXT(A67, "0"), TEXT('Material master'!$A$2:'Material master'!$A$275, "0"), 'Material master'!$B$2:'Material master'!$B$275, 1),"")</f>
        <v>CHALK</v>
      </c>
      <c r="C67" t="str">
        <f>IFERROR(_xlfn.XLOOKUP(TEXT(A67, "0"), TEXT('Material master'!$A$2:'Material master'!$A$275, "0"), 'Material master'!$C$2:'Material master'!$C$275, 1),"")</f>
        <v>Raw Material</v>
      </c>
      <c r="D67" t="str">
        <f>IFERROR(_xlfn.XLOOKUP(TEXT(A67, "0"), TEXT('Material master'!$A$2:'Material master'!$A$275, "0"), 'Material master'!$D$2:'Material master'!$D$275, 1),"")</f>
        <v>C000 - Calcium Carbonate</v>
      </c>
      <c r="E67" t="str">
        <f>IFERROR(_xlfn.XLOOKUP(TEXT(A67, "0"), TEXT('Material master'!$A$2:'Material master'!$A$275, "0"), 'Material master'!$E$2:'Material master'!$E$275, 1),"")</f>
        <v/>
      </c>
      <c r="F67" t="str">
        <f>IFERROR(_xlfn.XLOOKUP(TEXT(A67, "0"), TEXT('Material master'!$A$2:'Material master'!$A$275, "0"), 'Material master'!$F$2:'Material master'!$F$275, 1),"")</f>
        <v/>
      </c>
      <c r="G67" t="str">
        <f>IFERROR(_xlfn.XLOOKUP(TEXT(A67, "0"), TEXT('Material master'!$A$2:'Material master'!$A$275, "0"), 'Material master'!$G$2:'Material master'!$G$275, 1),"")</f>
        <v/>
      </c>
      <c r="H67" t="s">
        <v>698</v>
      </c>
      <c r="I67" s="32">
        <v>622.68799065495591</v>
      </c>
      <c r="J67" s="258">
        <f>IFERROR($I67/AVERAGE($L65:$W65),0)</f>
        <v>0.61522074881619915</v>
      </c>
      <c r="K67" s="32"/>
      <c r="L67" s="32">
        <f t="shared" ref="L67:W67" si="66">$I67</f>
        <v>622.68799065495591</v>
      </c>
      <c r="M67" s="32">
        <f t="shared" si="66"/>
        <v>622.68799065495591</v>
      </c>
      <c r="N67" s="32">
        <f t="shared" si="66"/>
        <v>622.68799065495591</v>
      </c>
      <c r="O67" s="32">
        <f t="shared" si="66"/>
        <v>622.68799065495591</v>
      </c>
      <c r="P67" s="32">
        <f t="shared" si="66"/>
        <v>622.68799065495591</v>
      </c>
      <c r="Q67" s="32">
        <f t="shared" si="66"/>
        <v>622.68799065495591</v>
      </c>
      <c r="R67" s="32">
        <f t="shared" si="66"/>
        <v>622.68799065495591</v>
      </c>
      <c r="S67" s="32">
        <f t="shared" si="66"/>
        <v>622.68799065495591</v>
      </c>
      <c r="T67" s="32">
        <f t="shared" si="66"/>
        <v>622.68799065495591</v>
      </c>
      <c r="U67" s="32">
        <f t="shared" si="66"/>
        <v>622.68799065495591</v>
      </c>
      <c r="V67" s="32">
        <f t="shared" si="66"/>
        <v>622.68799065495591</v>
      </c>
      <c r="W67" s="32">
        <f t="shared" si="66"/>
        <v>622.68799065495591</v>
      </c>
    </row>
    <row r="68" spans="1:23" x14ac:dyDescent="0.25">
      <c r="A68" s="257" t="s">
        <v>41</v>
      </c>
      <c r="B68" t="str">
        <f>IFERROR(_xlfn.XLOOKUP(TEXT(A68, "0"), TEXT('Material master'!$A$2:'Material master'!$A$275, "0"), 'Material master'!$B$2:'Material master'!$B$275, 1),"")</f>
        <v>CHALK</v>
      </c>
      <c r="C68" t="str">
        <f>IFERROR(_xlfn.XLOOKUP(TEXT(A68, "0"), TEXT('Material master'!$A$2:'Material master'!$A$275, "0"), 'Material master'!$C$2:'Material master'!$C$275, 1),"")</f>
        <v>Raw Material</v>
      </c>
      <c r="D68" t="str">
        <f>IFERROR(_xlfn.XLOOKUP(TEXT(A68, "0"), TEXT('Material master'!$A$2:'Material master'!$A$275, "0"), 'Material master'!$D$2:'Material master'!$D$275, 1),"")</f>
        <v>C000 - Calcium Carbonate</v>
      </c>
      <c r="E68" t="str">
        <f>IFERROR(_xlfn.XLOOKUP(TEXT(A68, "0"), TEXT('Material master'!$A$2:'Material master'!$A$275, "0"), 'Material master'!$E$2:'Material master'!$E$275, 1),"")</f>
        <v/>
      </c>
      <c r="F68" t="str">
        <f>IFERROR(_xlfn.XLOOKUP(TEXT(A68, "0"), TEXT('Material master'!$A$2:'Material master'!$A$275, "0"), 'Material master'!$F$2:'Material master'!$F$275, 1),"")</f>
        <v/>
      </c>
      <c r="G68" t="str">
        <f>IFERROR(_xlfn.XLOOKUP(TEXT(A68, "0"), TEXT('Material master'!$A$2:'Material master'!$A$275, "0"), 'Material master'!$G$2:'Material master'!$G$275, 1),"")</f>
        <v/>
      </c>
      <c r="H68" t="s">
        <v>699</v>
      </c>
      <c r="I68">
        <f>IFERROR(_xlfn.XLOOKUP(TEXT(A68, "0"), TEXT('Purchase sheet'!$A$2:'Purchase sheet'!$A$31, "0"), 'Purchase sheet'!$H$2:'Purchase sheet'!$H$31, 1), 1)</f>
        <v>150</v>
      </c>
      <c r="K68" s="32"/>
      <c r="L68" s="32">
        <f t="shared" ref="L68:W68" si="67">IF( L67 - K66 + L65 &gt; 0, CEILING( L67 - K66 + L65, $I$68), 0)</f>
        <v>1500</v>
      </c>
      <c r="M68" s="32">
        <f t="shared" si="67"/>
        <v>750</v>
      </c>
      <c r="N68" s="32">
        <f t="shared" si="67"/>
        <v>1050</v>
      </c>
      <c r="O68" s="32">
        <f t="shared" si="67"/>
        <v>1050</v>
      </c>
      <c r="P68" s="32">
        <f t="shared" si="67"/>
        <v>1050</v>
      </c>
      <c r="Q68" s="32">
        <f t="shared" si="67"/>
        <v>1200</v>
      </c>
      <c r="R68" s="32">
        <f t="shared" si="67"/>
        <v>900</v>
      </c>
      <c r="S68" s="32">
        <f t="shared" si="67"/>
        <v>900</v>
      </c>
      <c r="T68" s="32">
        <f t="shared" si="67"/>
        <v>1050</v>
      </c>
      <c r="U68" s="32">
        <f t="shared" si="67"/>
        <v>900</v>
      </c>
      <c r="V68" s="32">
        <f t="shared" si="67"/>
        <v>900</v>
      </c>
      <c r="W68" s="32">
        <f t="shared" si="67"/>
        <v>1050</v>
      </c>
    </row>
    <row r="69" spans="1:23" ht="15.75" thickBot="1" x14ac:dyDescent="0.3">
      <c r="A69" s="257" t="s">
        <v>41</v>
      </c>
      <c r="B69" t="str">
        <f>IFERROR(_xlfn.XLOOKUP(TEXT(A69, "0"), TEXT('Material master'!$A$2:'Material master'!$A$275, "0"), 'Material master'!$B$2:'Material master'!$B$275, 1),"")</f>
        <v>CHALK</v>
      </c>
      <c r="C69" t="str">
        <f>IFERROR(_xlfn.XLOOKUP(TEXT(A69, "0"), TEXT('Material master'!$A$2:'Material master'!$A$275, "0"), 'Material master'!$C$2:'Material master'!$C$275, 1),"")</f>
        <v>Raw Material</v>
      </c>
      <c r="D69" t="str">
        <f>IFERROR(_xlfn.XLOOKUP(TEXT(A69, "0"), TEXT('Material master'!$A$2:'Material master'!$A$275, "0"), 'Material master'!$D$2:'Material master'!$D$275, 1),"")</f>
        <v>C000 - Calcium Carbonate</v>
      </c>
      <c r="E69" t="str">
        <f>IFERROR(_xlfn.XLOOKUP(TEXT(A69, "0"), TEXT('Material master'!$A$2:'Material master'!$A$275, "0"), 'Material master'!$E$2:'Material master'!$E$275, 1),"")</f>
        <v/>
      </c>
      <c r="F69" t="str">
        <f>IFERROR(_xlfn.XLOOKUP(TEXT(A69, "0"), TEXT('Material master'!$A$2:'Material master'!$A$275, "0"), 'Material master'!$F$2:'Material master'!$F$275, 1),"")</f>
        <v/>
      </c>
      <c r="G69" t="str">
        <f>IFERROR(_xlfn.XLOOKUP(TEXT(A69, "0"), TEXT('Material master'!$A$2:'Material master'!$A$275, "0"), 'Material master'!$G$2:'Material master'!$G$275, 1),"")</f>
        <v/>
      </c>
      <c r="H69" t="s">
        <v>700</v>
      </c>
      <c r="I69">
        <f>INT(IFERROR(_xlfn.XLOOKUP(TEXT(A69, "0"), TEXT('Purchase sheet'!$A$2:'Purchase sheet'!$A$31, "0"), 'Purchase sheet'!$H$2:'Purchase sheet'!$D$31, 1), 1))</f>
        <v>0</v>
      </c>
      <c r="K69" s="32"/>
      <c r="L69" s="32">
        <f t="shared" ref="L69:W69" si="68">L68</f>
        <v>1500</v>
      </c>
      <c r="M69" s="32">
        <f t="shared" si="68"/>
        <v>750</v>
      </c>
      <c r="N69" s="32">
        <f t="shared" si="68"/>
        <v>1050</v>
      </c>
      <c r="O69" s="32">
        <f t="shared" si="68"/>
        <v>1050</v>
      </c>
      <c r="P69" s="32">
        <f t="shared" si="68"/>
        <v>1050</v>
      </c>
      <c r="Q69" s="32">
        <f t="shared" si="68"/>
        <v>1200</v>
      </c>
      <c r="R69" s="32">
        <f t="shared" si="68"/>
        <v>900</v>
      </c>
      <c r="S69" s="32">
        <f t="shared" si="68"/>
        <v>900</v>
      </c>
      <c r="T69" s="32">
        <f t="shared" si="68"/>
        <v>1050</v>
      </c>
      <c r="U69" s="32">
        <f t="shared" si="68"/>
        <v>900</v>
      </c>
      <c r="V69" s="32">
        <f t="shared" si="68"/>
        <v>900</v>
      </c>
      <c r="W69" s="32">
        <f t="shared" si="68"/>
        <v>1050</v>
      </c>
    </row>
    <row r="70" spans="1:23" s="138" customFormat="1" x14ac:dyDescent="0.25">
      <c r="A70" s="137" t="s">
        <v>44</v>
      </c>
      <c r="B70" s="138" t="str">
        <f>IFERROR(_xlfn.XLOOKUP(TEXT(A70, "0"), TEXT('Material master'!$A$2:'Material master'!$A$275, "0"), 'Material master'!$B$2:'Material master'!$B$275, 1),"")</f>
        <v>DOLOMITE FLOUR</v>
      </c>
      <c r="C70" s="138" t="str">
        <f>IFERROR(_xlfn.XLOOKUP(TEXT(A70, "0"), TEXT('Material master'!$A$2:'Material master'!$A$275, "0"), 'Material master'!$C$2:'Material master'!$C$275, 1),"")</f>
        <v>Raw Material</v>
      </c>
      <c r="D70" s="138" t="str">
        <f>IFERROR(_xlfn.XLOOKUP(TEXT(A70, "0"), TEXT('Material master'!$A$2:'Material master'!$A$275, "0"), 'Material master'!$D$2:'Material master'!$D$275, 1),"")</f>
        <v>C003 - Dolomite</v>
      </c>
      <c r="E70" s="138" t="str">
        <f>IFERROR(_xlfn.XLOOKUP(TEXT(A70, "0"), TEXT('Material master'!$A$2:'Material master'!$A$275, "0"), 'Material master'!$E$2:'Material master'!$E$275, 1),"")</f>
        <v/>
      </c>
      <c r="F70" s="138" t="str">
        <f>IFERROR(_xlfn.XLOOKUP(TEXT(A70, "0"), TEXT('Material master'!$A$2:'Material master'!$A$275, "0"), 'Material master'!$F$2:'Material master'!$F$275, 1),"")</f>
        <v/>
      </c>
      <c r="G70" s="138" t="str">
        <f>IFERROR(_xlfn.XLOOKUP(TEXT(A70, "0"), TEXT('Material master'!$A$2:'Material master'!$A$275, "0"), 'Material master'!$G$2:'Material master'!$G$275, 1),"")</f>
        <v/>
      </c>
      <c r="H70" s="138" t="s">
        <v>695</v>
      </c>
      <c r="I70" s="137" t="s">
        <v>401</v>
      </c>
      <c r="K70" s="140"/>
      <c r="L70" s="140">
        <f t="shared" ref="L70:W70" si="69">IFERROR(L1275, 0)</f>
        <v>324.20999999999998</v>
      </c>
      <c r="M70" s="140">
        <f t="shared" si="69"/>
        <v>142.41</v>
      </c>
      <c r="N70" s="140">
        <f t="shared" si="69"/>
        <v>147.46</v>
      </c>
      <c r="O70" s="140">
        <f t="shared" si="69"/>
        <v>148.47</v>
      </c>
      <c r="P70" s="140">
        <f t="shared" si="69"/>
        <v>154.02500000000001</v>
      </c>
      <c r="Q70" s="140">
        <f t="shared" si="69"/>
        <v>141.905</v>
      </c>
      <c r="R70" s="140">
        <f t="shared" si="69"/>
        <v>140.89500000000001</v>
      </c>
      <c r="S70" s="140">
        <f t="shared" si="69"/>
        <v>141.905</v>
      </c>
      <c r="T70" s="140">
        <f t="shared" si="69"/>
        <v>141.905</v>
      </c>
      <c r="U70" s="140">
        <f t="shared" si="69"/>
        <v>144.935</v>
      </c>
      <c r="V70" s="140">
        <f t="shared" si="69"/>
        <v>145.94499999999999</v>
      </c>
      <c r="W70" s="140">
        <f t="shared" si="69"/>
        <v>143.92500000000001</v>
      </c>
    </row>
    <row r="71" spans="1:23" x14ac:dyDescent="0.25">
      <c r="A71" s="257" t="s">
        <v>44</v>
      </c>
      <c r="B71" t="str">
        <f>IFERROR(_xlfn.XLOOKUP(TEXT(A71, "0"), TEXT('Material master'!$A$2:'Material master'!$A$275, "0"), 'Material master'!$B$2:'Material master'!$B$275, 1),"")</f>
        <v>DOLOMITE FLOUR</v>
      </c>
      <c r="C71" t="str">
        <f>IFERROR(_xlfn.XLOOKUP(TEXT(A71, "0"), TEXT('Material master'!$A$2:'Material master'!$A$275, "0"), 'Material master'!$C$2:'Material master'!$C$275, 1),"")</f>
        <v>Raw Material</v>
      </c>
      <c r="D71" t="str">
        <f>IFERROR(_xlfn.XLOOKUP(TEXT(A71, "0"), TEXT('Material master'!$A$2:'Material master'!$A$275, "0"), 'Material master'!$D$2:'Material master'!$D$275, 1),"")</f>
        <v>C003 - Dolomite</v>
      </c>
      <c r="E71" t="str">
        <f>IFERROR(_xlfn.XLOOKUP(TEXT(A71, "0"), TEXT('Material master'!$A$2:'Material master'!$A$275, "0"), 'Material master'!$E$2:'Material master'!$E$275, 1),"")</f>
        <v/>
      </c>
      <c r="F71" t="str">
        <f>IFERROR(_xlfn.XLOOKUP(TEXT(A71, "0"), TEXT('Material master'!$A$2:'Material master'!$A$275, "0"), 'Material master'!$F$2:'Material master'!$F$275, 1),"")</f>
        <v/>
      </c>
      <c r="G71" t="str">
        <f>IFERROR(_xlfn.XLOOKUP(TEXT(A71, "0"), TEXT('Material master'!$A$2:'Material master'!$A$275, "0"), 'Material master'!$G$2:'Material master'!$G$275, 1),"")</f>
        <v/>
      </c>
      <c r="H71" s="1" t="s">
        <v>696</v>
      </c>
      <c r="I71" s="1"/>
      <c r="J71" s="1"/>
      <c r="K71" s="141"/>
      <c r="L71" s="141">
        <f t="shared" ref="L71:W71" si="70">SUM(L70)</f>
        <v>324.20999999999998</v>
      </c>
      <c r="M71" s="141">
        <f t="shared" si="70"/>
        <v>142.41</v>
      </c>
      <c r="N71" s="141">
        <f t="shared" si="70"/>
        <v>147.46</v>
      </c>
      <c r="O71" s="141">
        <f t="shared" si="70"/>
        <v>148.47</v>
      </c>
      <c r="P71" s="141">
        <f t="shared" si="70"/>
        <v>154.02500000000001</v>
      </c>
      <c r="Q71" s="141">
        <f t="shared" si="70"/>
        <v>141.905</v>
      </c>
      <c r="R71" s="141">
        <f t="shared" si="70"/>
        <v>140.89500000000001</v>
      </c>
      <c r="S71" s="141">
        <f t="shared" si="70"/>
        <v>141.905</v>
      </c>
      <c r="T71" s="141">
        <f t="shared" si="70"/>
        <v>141.905</v>
      </c>
      <c r="U71" s="141">
        <f t="shared" si="70"/>
        <v>144.935</v>
      </c>
      <c r="V71" s="141">
        <f t="shared" si="70"/>
        <v>145.94499999999999</v>
      </c>
      <c r="W71" s="141">
        <f t="shared" si="70"/>
        <v>143.92500000000001</v>
      </c>
    </row>
    <row r="72" spans="1:23" s="136" customFormat="1" x14ac:dyDescent="0.25">
      <c r="A72" s="270" t="s">
        <v>44</v>
      </c>
      <c r="B72" s="136" t="str">
        <f>IFERROR(_xlfn.XLOOKUP(TEXT(A72, "0"), TEXT('Material master'!$A$2:'Material master'!$A$275, "0"), 'Material master'!$B$2:'Material master'!$B$275, 1),"")</f>
        <v>DOLOMITE FLOUR</v>
      </c>
      <c r="C72" s="136" t="str">
        <f>IFERROR(_xlfn.XLOOKUP(TEXT(A72, "0"), TEXT('Material master'!$A$2:'Material master'!$A$275, "0"), 'Material master'!$C$2:'Material master'!$C$275, 1),"")</f>
        <v>Raw Material</v>
      </c>
      <c r="D72" s="136" t="str">
        <f>IFERROR(_xlfn.XLOOKUP(TEXT(A72, "0"), TEXT('Material master'!$A$2:'Material master'!$A$275, "0"), 'Material master'!$D$2:'Material master'!$D$275, 1),"")</f>
        <v>C003 - Dolomite</v>
      </c>
      <c r="E72" s="136" t="str">
        <f>IFERROR(_xlfn.XLOOKUP(TEXT(A72, "0"), TEXT('Material master'!$A$2:'Material master'!$A$275, "0"), 'Material master'!$E$2:'Material master'!$E$275, 1),"")</f>
        <v/>
      </c>
      <c r="F72" s="136" t="str">
        <f>IFERROR(_xlfn.XLOOKUP(TEXT(A72, "0"), TEXT('Material master'!$A$2:'Material master'!$A$275, "0"), 'Material master'!$F$2:'Material master'!$F$275, 1),"")</f>
        <v/>
      </c>
      <c r="G72" s="136" t="str">
        <f>IFERROR(_xlfn.XLOOKUP(TEXT(A72, "0"), TEXT('Material master'!$A$2:'Material master'!$A$275, "0"), 'Material master'!$G$2:'Material master'!$G$275, 1),"")</f>
        <v/>
      </c>
      <c r="H72" s="136" t="s">
        <v>697</v>
      </c>
      <c r="K72" s="142">
        <v>159.25299999999999</v>
      </c>
      <c r="L72" s="142">
        <f t="shared" ref="L72:W72" si="71">K72 - L71 + L74</f>
        <v>315.04300000000001</v>
      </c>
      <c r="M72" s="142">
        <f t="shared" si="71"/>
        <v>292.63300000000004</v>
      </c>
      <c r="N72" s="142">
        <f t="shared" si="71"/>
        <v>295.173</v>
      </c>
      <c r="O72" s="142">
        <f t="shared" si="71"/>
        <v>296.70299999999997</v>
      </c>
      <c r="P72" s="142">
        <f t="shared" si="71"/>
        <v>292.678</v>
      </c>
      <c r="Q72" s="142">
        <f t="shared" si="71"/>
        <v>300.77300000000002</v>
      </c>
      <c r="R72" s="142">
        <f t="shared" si="71"/>
        <v>309.87800000000004</v>
      </c>
      <c r="S72" s="142">
        <f t="shared" si="71"/>
        <v>287.97300000000007</v>
      </c>
      <c r="T72" s="142">
        <f t="shared" si="71"/>
        <v>296.0680000000001</v>
      </c>
      <c r="U72" s="142">
        <f t="shared" si="71"/>
        <v>301.1330000000001</v>
      </c>
      <c r="V72" s="142">
        <f t="shared" si="71"/>
        <v>305.1880000000001</v>
      </c>
      <c r="W72" s="142">
        <f t="shared" si="71"/>
        <v>311.26300000000009</v>
      </c>
    </row>
    <row r="73" spans="1:23" x14ac:dyDescent="0.25">
      <c r="A73" s="257" t="s">
        <v>44</v>
      </c>
      <c r="B73" t="str">
        <f>IFERROR(_xlfn.XLOOKUP(TEXT(A73, "0"), TEXT('Material master'!$A$2:'Material master'!$A$275, "0"), 'Material master'!$B$2:'Material master'!$B$275, 1),"")</f>
        <v>DOLOMITE FLOUR</v>
      </c>
      <c r="C73" t="str">
        <f>IFERROR(_xlfn.XLOOKUP(TEXT(A73, "0"), TEXT('Material master'!$A$2:'Material master'!$A$275, "0"), 'Material master'!$C$2:'Material master'!$C$275, 1),"")</f>
        <v>Raw Material</v>
      </c>
      <c r="D73" t="str">
        <f>IFERROR(_xlfn.XLOOKUP(TEXT(A73, "0"), TEXT('Material master'!$A$2:'Material master'!$A$275, "0"), 'Material master'!$D$2:'Material master'!$D$275, 1),"")</f>
        <v>C003 - Dolomite</v>
      </c>
      <c r="E73" t="str">
        <f>IFERROR(_xlfn.XLOOKUP(TEXT(A73, "0"), TEXT('Material master'!$A$2:'Material master'!$A$275, "0"), 'Material master'!$E$2:'Material master'!$E$275, 1),"")</f>
        <v/>
      </c>
      <c r="F73" t="str">
        <f>IFERROR(_xlfn.XLOOKUP(TEXT(A73, "0"), TEXT('Material master'!$A$2:'Material master'!$A$275, "0"), 'Material master'!$F$2:'Material master'!$F$275, 1),"")</f>
        <v/>
      </c>
      <c r="G73" t="str">
        <f>IFERROR(_xlfn.XLOOKUP(TEXT(A73, "0"), TEXT('Material master'!$A$2:'Material master'!$A$275, "0"), 'Material master'!$G$2:'Material master'!$G$275, 1),"")</f>
        <v/>
      </c>
      <c r="H73" t="s">
        <v>698</v>
      </c>
      <c r="I73" s="32">
        <v>286.14262095326109</v>
      </c>
      <c r="J73" s="258">
        <f>IFERROR($I73/AVERAGE($L71:$W71),0)</f>
        <v>1.7902655652214732</v>
      </c>
      <c r="K73" s="32"/>
      <c r="L73" s="32">
        <f t="shared" ref="L73:W73" si="72">$I73</f>
        <v>286.14262095326109</v>
      </c>
      <c r="M73" s="32">
        <f t="shared" si="72"/>
        <v>286.14262095326109</v>
      </c>
      <c r="N73" s="32">
        <f t="shared" si="72"/>
        <v>286.14262095326109</v>
      </c>
      <c r="O73" s="32">
        <f t="shared" si="72"/>
        <v>286.14262095326109</v>
      </c>
      <c r="P73" s="32">
        <f t="shared" si="72"/>
        <v>286.14262095326109</v>
      </c>
      <c r="Q73" s="32">
        <f t="shared" si="72"/>
        <v>286.14262095326109</v>
      </c>
      <c r="R73" s="32">
        <f t="shared" si="72"/>
        <v>286.14262095326109</v>
      </c>
      <c r="S73" s="32">
        <f t="shared" si="72"/>
        <v>286.14262095326109</v>
      </c>
      <c r="T73" s="32">
        <f t="shared" si="72"/>
        <v>286.14262095326109</v>
      </c>
      <c r="U73" s="32">
        <f t="shared" si="72"/>
        <v>286.14262095326109</v>
      </c>
      <c r="V73" s="32">
        <f t="shared" si="72"/>
        <v>286.14262095326109</v>
      </c>
      <c r="W73" s="32">
        <f t="shared" si="72"/>
        <v>286.14262095326109</v>
      </c>
    </row>
    <row r="74" spans="1:23" x14ac:dyDescent="0.25">
      <c r="A74" s="257" t="s">
        <v>44</v>
      </c>
      <c r="B74" t="str">
        <f>IFERROR(_xlfn.XLOOKUP(TEXT(A74, "0"), TEXT('Material master'!$A$2:'Material master'!$A$275, "0"), 'Material master'!$B$2:'Material master'!$B$275, 1),"")</f>
        <v>DOLOMITE FLOUR</v>
      </c>
      <c r="C74" t="str">
        <f>IFERROR(_xlfn.XLOOKUP(TEXT(A74, "0"), TEXT('Material master'!$A$2:'Material master'!$A$275, "0"), 'Material master'!$C$2:'Material master'!$C$275, 1),"")</f>
        <v>Raw Material</v>
      </c>
      <c r="D74" t="str">
        <f>IFERROR(_xlfn.XLOOKUP(TEXT(A74, "0"), TEXT('Material master'!$A$2:'Material master'!$A$275, "0"), 'Material master'!$D$2:'Material master'!$D$275, 1),"")</f>
        <v>C003 - Dolomite</v>
      </c>
      <c r="E74" t="str">
        <f>IFERROR(_xlfn.XLOOKUP(TEXT(A74, "0"), TEXT('Material master'!$A$2:'Material master'!$A$275, "0"), 'Material master'!$E$2:'Material master'!$E$275, 1),"")</f>
        <v/>
      </c>
      <c r="F74" t="str">
        <f>IFERROR(_xlfn.XLOOKUP(TEXT(A74, "0"), TEXT('Material master'!$A$2:'Material master'!$A$275, "0"), 'Material master'!$F$2:'Material master'!$F$275, 1),"")</f>
        <v/>
      </c>
      <c r="G74" t="str">
        <f>IFERROR(_xlfn.XLOOKUP(TEXT(A74, "0"), TEXT('Material master'!$A$2:'Material master'!$A$275, "0"), 'Material master'!$G$2:'Material master'!$G$275, 1),"")</f>
        <v/>
      </c>
      <c r="H74" t="s">
        <v>699</v>
      </c>
      <c r="I74">
        <f>IFERROR(_xlfn.XLOOKUP(TEXT(A74, "0"), TEXT('Purchase sheet'!$A$2:'Purchase sheet'!$A$31, "0"), 'Purchase sheet'!$H$2:'Purchase sheet'!$H$31, 1), 1)</f>
        <v>30</v>
      </c>
      <c r="K74" s="32"/>
      <c r="L74" s="32">
        <f t="shared" ref="L74:W74" si="73">IF( L73 - K72 + L71 &gt; 0, CEILING( L73 - K72 + L71, $I$74), 0)</f>
        <v>480</v>
      </c>
      <c r="M74" s="32">
        <f t="shared" si="73"/>
        <v>120</v>
      </c>
      <c r="N74" s="32">
        <f t="shared" si="73"/>
        <v>150</v>
      </c>
      <c r="O74" s="32">
        <f t="shared" si="73"/>
        <v>150</v>
      </c>
      <c r="P74" s="32">
        <f t="shared" si="73"/>
        <v>150</v>
      </c>
      <c r="Q74" s="32">
        <f t="shared" si="73"/>
        <v>150</v>
      </c>
      <c r="R74" s="32">
        <f t="shared" si="73"/>
        <v>150</v>
      </c>
      <c r="S74" s="32">
        <f t="shared" si="73"/>
        <v>120</v>
      </c>
      <c r="T74" s="32">
        <f t="shared" si="73"/>
        <v>150</v>
      </c>
      <c r="U74" s="32">
        <f t="shared" si="73"/>
        <v>150</v>
      </c>
      <c r="V74" s="32">
        <f t="shared" si="73"/>
        <v>150</v>
      </c>
      <c r="W74" s="32">
        <f t="shared" si="73"/>
        <v>150</v>
      </c>
    </row>
    <row r="75" spans="1:23" ht="15.75" thickBot="1" x14ac:dyDescent="0.3">
      <c r="A75" s="257" t="s">
        <v>44</v>
      </c>
      <c r="B75" t="str">
        <f>IFERROR(_xlfn.XLOOKUP(TEXT(A75, "0"), TEXT('Material master'!$A$2:'Material master'!$A$275, "0"), 'Material master'!$B$2:'Material master'!$B$275, 1),"")</f>
        <v>DOLOMITE FLOUR</v>
      </c>
      <c r="C75" t="str">
        <f>IFERROR(_xlfn.XLOOKUP(TEXT(A75, "0"), TEXT('Material master'!$A$2:'Material master'!$A$275, "0"), 'Material master'!$C$2:'Material master'!$C$275, 1),"")</f>
        <v>Raw Material</v>
      </c>
      <c r="D75" t="str">
        <f>IFERROR(_xlfn.XLOOKUP(TEXT(A75, "0"), TEXT('Material master'!$A$2:'Material master'!$A$275, "0"), 'Material master'!$D$2:'Material master'!$D$275, 1),"")</f>
        <v>C003 - Dolomite</v>
      </c>
      <c r="E75" t="str">
        <f>IFERROR(_xlfn.XLOOKUP(TEXT(A75, "0"), TEXT('Material master'!$A$2:'Material master'!$A$275, "0"), 'Material master'!$E$2:'Material master'!$E$275, 1),"")</f>
        <v/>
      </c>
      <c r="F75" t="str">
        <f>IFERROR(_xlfn.XLOOKUP(TEXT(A75, "0"), TEXT('Material master'!$A$2:'Material master'!$A$275, "0"), 'Material master'!$F$2:'Material master'!$F$275, 1),"")</f>
        <v/>
      </c>
      <c r="G75" t="str">
        <f>IFERROR(_xlfn.XLOOKUP(TEXT(A75, "0"), TEXT('Material master'!$A$2:'Material master'!$A$275, "0"), 'Material master'!$G$2:'Material master'!$G$275, 1),"")</f>
        <v/>
      </c>
      <c r="H75" t="s">
        <v>700</v>
      </c>
      <c r="I75">
        <f>INT(IFERROR(_xlfn.XLOOKUP(TEXT(A75, "0"), TEXT('Purchase sheet'!$A$2:'Purchase sheet'!$A$31, "0"), 'Purchase sheet'!$H$2:'Purchase sheet'!$D$31, 1), 1))</f>
        <v>0</v>
      </c>
      <c r="K75" s="32"/>
      <c r="L75" s="32">
        <f t="shared" ref="L75:W75" si="74">L74</f>
        <v>480</v>
      </c>
      <c r="M75" s="32">
        <f t="shared" si="74"/>
        <v>120</v>
      </c>
      <c r="N75" s="32">
        <f t="shared" si="74"/>
        <v>150</v>
      </c>
      <c r="O75" s="32">
        <f t="shared" si="74"/>
        <v>150</v>
      </c>
      <c r="P75" s="32">
        <f t="shared" si="74"/>
        <v>150</v>
      </c>
      <c r="Q75" s="32">
        <f t="shared" si="74"/>
        <v>150</v>
      </c>
      <c r="R75" s="32">
        <f t="shared" si="74"/>
        <v>150</v>
      </c>
      <c r="S75" s="32">
        <f t="shared" si="74"/>
        <v>120</v>
      </c>
      <c r="T75" s="32">
        <f t="shared" si="74"/>
        <v>150</v>
      </c>
      <c r="U75" s="32">
        <f t="shared" si="74"/>
        <v>150</v>
      </c>
      <c r="V75" s="32">
        <f t="shared" si="74"/>
        <v>150</v>
      </c>
      <c r="W75" s="32">
        <f t="shared" si="74"/>
        <v>150</v>
      </c>
    </row>
    <row r="76" spans="1:23" s="138" customFormat="1" x14ac:dyDescent="0.25">
      <c r="A76" s="137" t="s">
        <v>47</v>
      </c>
      <c r="B76" s="138" t="str">
        <f>IFERROR(_xlfn.XLOOKUP(TEXT(A76, "0"), TEXT('Material master'!$A$2:'Material master'!$A$275, "0"), 'Material master'!$B$2:'Material master'!$B$275, 1),"")</f>
        <v>DOLOMITE SAND</v>
      </c>
      <c r="C76" s="138" t="str">
        <f>IFERROR(_xlfn.XLOOKUP(TEXT(A76, "0"), TEXT('Material master'!$A$2:'Material master'!$A$275, "0"), 'Material master'!$C$2:'Material master'!$C$275, 1),"")</f>
        <v>Raw Material</v>
      </c>
      <c r="D76" s="138" t="str">
        <f>IFERROR(_xlfn.XLOOKUP(TEXT(A76, "0"), TEXT('Material master'!$A$2:'Material master'!$A$275, "0"), 'Material master'!$D$2:'Material master'!$D$275, 1),"")</f>
        <v>C003 - Dolomite</v>
      </c>
      <c r="E76" s="138" t="str">
        <f>IFERROR(_xlfn.XLOOKUP(TEXT(A76, "0"), TEXT('Material master'!$A$2:'Material master'!$A$275, "0"), 'Material master'!$E$2:'Material master'!$E$275, 1),"")</f>
        <v/>
      </c>
      <c r="F76" s="138" t="str">
        <f>IFERROR(_xlfn.XLOOKUP(TEXT(A76, "0"), TEXT('Material master'!$A$2:'Material master'!$A$275, "0"), 'Material master'!$F$2:'Material master'!$F$275, 1),"")</f>
        <v/>
      </c>
      <c r="G76" s="138" t="str">
        <f>IFERROR(_xlfn.XLOOKUP(TEXT(A76, "0"), TEXT('Material master'!$A$2:'Material master'!$A$275, "0"), 'Material master'!$G$2:'Material master'!$G$275, 1),"")</f>
        <v/>
      </c>
      <c r="H76" s="138" t="s">
        <v>695</v>
      </c>
      <c r="I76" s="137" t="s">
        <v>258</v>
      </c>
      <c r="K76" s="140"/>
      <c r="L76" s="140">
        <f t="shared" ref="L76:W76" si="75">IFERROR(L796, 0)</f>
        <v>152.62199999999999</v>
      </c>
      <c r="M76" s="140">
        <f t="shared" si="75"/>
        <v>122.61</v>
      </c>
      <c r="N76" s="140">
        <f t="shared" si="75"/>
        <v>123.342</v>
      </c>
      <c r="O76" s="140">
        <f t="shared" si="75"/>
        <v>123.342</v>
      </c>
      <c r="P76" s="140">
        <f t="shared" si="75"/>
        <v>122.976</v>
      </c>
      <c r="Q76" s="140">
        <f t="shared" si="75"/>
        <v>123.342</v>
      </c>
      <c r="R76" s="140">
        <f t="shared" si="75"/>
        <v>123.342</v>
      </c>
      <c r="S76" s="140">
        <f t="shared" si="75"/>
        <v>123.342</v>
      </c>
      <c r="T76" s="140">
        <f t="shared" si="75"/>
        <v>123.342</v>
      </c>
      <c r="U76" s="140">
        <f t="shared" si="75"/>
        <v>123.342</v>
      </c>
      <c r="V76" s="140">
        <f t="shared" si="75"/>
        <v>123.342</v>
      </c>
      <c r="W76" s="140">
        <f t="shared" si="75"/>
        <v>122.976</v>
      </c>
    </row>
    <row r="77" spans="1:23" x14ac:dyDescent="0.25">
      <c r="A77" s="257" t="s">
        <v>47</v>
      </c>
      <c r="B77" t="str">
        <f>IFERROR(_xlfn.XLOOKUP(TEXT(A77, "0"), TEXT('Material master'!$A$2:'Material master'!$A$275, "0"), 'Material master'!$B$2:'Material master'!$B$275, 1),"")</f>
        <v>DOLOMITE SAND</v>
      </c>
      <c r="C77" t="str">
        <f>IFERROR(_xlfn.XLOOKUP(TEXT(A77, "0"), TEXT('Material master'!$A$2:'Material master'!$A$275, "0"), 'Material master'!$C$2:'Material master'!$C$275, 1),"")</f>
        <v>Raw Material</v>
      </c>
      <c r="D77" t="str">
        <f>IFERROR(_xlfn.XLOOKUP(TEXT(A77, "0"), TEXT('Material master'!$A$2:'Material master'!$A$275, "0"), 'Material master'!$D$2:'Material master'!$D$275, 1),"")</f>
        <v>C003 - Dolomite</v>
      </c>
      <c r="E77" t="str">
        <f>IFERROR(_xlfn.XLOOKUP(TEXT(A77, "0"), TEXT('Material master'!$A$2:'Material master'!$A$275, "0"), 'Material master'!$E$2:'Material master'!$E$275, 1),"")</f>
        <v/>
      </c>
      <c r="F77" t="str">
        <f>IFERROR(_xlfn.XLOOKUP(TEXT(A77, "0"), TEXT('Material master'!$A$2:'Material master'!$A$275, "0"), 'Material master'!$F$2:'Material master'!$F$275, 1),"")</f>
        <v/>
      </c>
      <c r="G77" t="str">
        <f>IFERROR(_xlfn.XLOOKUP(TEXT(A77, "0"), TEXT('Material master'!$A$2:'Material master'!$A$275, "0"), 'Material master'!$G$2:'Material master'!$G$275, 1),"")</f>
        <v/>
      </c>
      <c r="H77" t="s">
        <v>695</v>
      </c>
      <c r="I77" s="257" t="s">
        <v>265</v>
      </c>
      <c r="K77" s="32"/>
      <c r="L77" s="32">
        <f t="shared" ref="L77:W77" si="76">IFERROR(L837, 0)</f>
        <v>170.84800000000001</v>
      </c>
      <c r="M77" s="32">
        <f t="shared" si="76"/>
        <v>339.44800000000004</v>
      </c>
      <c r="N77" s="32">
        <f t="shared" si="76"/>
        <v>220.30400000000003</v>
      </c>
      <c r="O77" s="32">
        <f t="shared" si="76"/>
        <v>223.67600000000002</v>
      </c>
      <c r="P77" s="32">
        <f t="shared" si="76"/>
        <v>201.19600000000003</v>
      </c>
      <c r="Q77" s="32">
        <f t="shared" si="76"/>
        <v>210.18800000000002</v>
      </c>
      <c r="R77" s="32">
        <f t="shared" si="76"/>
        <v>216.93200000000002</v>
      </c>
      <c r="S77" s="32">
        <f t="shared" si="76"/>
        <v>210.18800000000002</v>
      </c>
      <c r="T77" s="32">
        <f t="shared" si="76"/>
        <v>210.18800000000002</v>
      </c>
      <c r="U77" s="32">
        <f t="shared" si="76"/>
        <v>209.06400000000002</v>
      </c>
      <c r="V77" s="32">
        <f t="shared" si="76"/>
        <v>209.06400000000002</v>
      </c>
      <c r="W77" s="32">
        <f t="shared" si="76"/>
        <v>209.06400000000002</v>
      </c>
    </row>
    <row r="78" spans="1:23" x14ac:dyDescent="0.25">
      <c r="A78" s="257" t="s">
        <v>47</v>
      </c>
      <c r="B78" t="str">
        <f>IFERROR(_xlfn.XLOOKUP(TEXT(A78, "0"), TEXT('Material master'!$A$2:'Material master'!$A$275, "0"), 'Material master'!$B$2:'Material master'!$B$275, 1),"")</f>
        <v>DOLOMITE SAND</v>
      </c>
      <c r="C78" t="str">
        <f>IFERROR(_xlfn.XLOOKUP(TEXT(A78, "0"), TEXT('Material master'!$A$2:'Material master'!$A$275, "0"), 'Material master'!$C$2:'Material master'!$C$275, 1),"")</f>
        <v>Raw Material</v>
      </c>
      <c r="D78" t="str">
        <f>IFERROR(_xlfn.XLOOKUP(TEXT(A78, "0"), TEXT('Material master'!$A$2:'Material master'!$A$275, "0"), 'Material master'!$D$2:'Material master'!$D$275, 1),"")</f>
        <v>C003 - Dolomite</v>
      </c>
      <c r="E78" t="str">
        <f>IFERROR(_xlfn.XLOOKUP(TEXT(A78, "0"), TEXT('Material master'!$A$2:'Material master'!$A$275, "0"), 'Material master'!$E$2:'Material master'!$E$275, 1),"")</f>
        <v/>
      </c>
      <c r="F78" t="str">
        <f>IFERROR(_xlfn.XLOOKUP(TEXT(A78, "0"), TEXT('Material master'!$A$2:'Material master'!$A$275, "0"), 'Material master'!$F$2:'Material master'!$F$275, 1),"")</f>
        <v/>
      </c>
      <c r="G78" t="str">
        <f>IFERROR(_xlfn.XLOOKUP(TEXT(A78, "0"), TEXT('Material master'!$A$2:'Material master'!$A$275, "0"), 'Material master'!$G$2:'Material master'!$G$275, 1),"")</f>
        <v/>
      </c>
      <c r="H78" s="1" t="s">
        <v>696</v>
      </c>
      <c r="I78" s="1"/>
      <c r="J78" s="1"/>
      <c r="K78" s="141"/>
      <c r="L78" s="141">
        <f t="shared" ref="L78:W78" si="77">SUM(L76:L77)</f>
        <v>323.47000000000003</v>
      </c>
      <c r="M78" s="141">
        <f t="shared" si="77"/>
        <v>462.05800000000005</v>
      </c>
      <c r="N78" s="141">
        <f t="shared" si="77"/>
        <v>343.64600000000002</v>
      </c>
      <c r="O78" s="141">
        <f t="shared" si="77"/>
        <v>347.01800000000003</v>
      </c>
      <c r="P78" s="141">
        <f t="shared" si="77"/>
        <v>324.17200000000003</v>
      </c>
      <c r="Q78" s="141">
        <f t="shared" si="77"/>
        <v>333.53000000000003</v>
      </c>
      <c r="R78" s="141">
        <f t="shared" si="77"/>
        <v>340.274</v>
      </c>
      <c r="S78" s="141">
        <f t="shared" si="77"/>
        <v>333.53000000000003</v>
      </c>
      <c r="T78" s="141">
        <f t="shared" si="77"/>
        <v>333.53000000000003</v>
      </c>
      <c r="U78" s="141">
        <f t="shared" si="77"/>
        <v>332.40600000000001</v>
      </c>
      <c r="V78" s="141">
        <f t="shared" si="77"/>
        <v>332.40600000000001</v>
      </c>
      <c r="W78" s="141">
        <f t="shared" si="77"/>
        <v>332.04</v>
      </c>
    </row>
    <row r="79" spans="1:23" s="136" customFormat="1" x14ac:dyDescent="0.25">
      <c r="A79" s="270" t="s">
        <v>47</v>
      </c>
      <c r="B79" s="136" t="str">
        <f>IFERROR(_xlfn.XLOOKUP(TEXT(A79, "0"), TEXT('Material master'!$A$2:'Material master'!$A$275, "0"), 'Material master'!$B$2:'Material master'!$B$275, 1),"")</f>
        <v>DOLOMITE SAND</v>
      </c>
      <c r="C79" s="136" t="str">
        <f>IFERROR(_xlfn.XLOOKUP(TEXT(A79, "0"), TEXT('Material master'!$A$2:'Material master'!$A$275, "0"), 'Material master'!$C$2:'Material master'!$C$275, 1),"")</f>
        <v>Raw Material</v>
      </c>
      <c r="D79" s="136" t="str">
        <f>IFERROR(_xlfn.XLOOKUP(TEXT(A79, "0"), TEXT('Material master'!$A$2:'Material master'!$A$275, "0"), 'Material master'!$D$2:'Material master'!$D$275, 1),"")</f>
        <v>C003 - Dolomite</v>
      </c>
      <c r="E79" s="136" t="str">
        <f>IFERROR(_xlfn.XLOOKUP(TEXT(A79, "0"), TEXT('Material master'!$A$2:'Material master'!$A$275, "0"), 'Material master'!$E$2:'Material master'!$E$275, 1),"")</f>
        <v/>
      </c>
      <c r="F79" s="136" t="str">
        <f>IFERROR(_xlfn.XLOOKUP(TEXT(A79, "0"), TEXT('Material master'!$A$2:'Material master'!$A$275, "0"), 'Material master'!$F$2:'Material master'!$F$275, 1),"")</f>
        <v/>
      </c>
      <c r="G79" s="136" t="str">
        <f>IFERROR(_xlfn.XLOOKUP(TEXT(A79, "0"), TEXT('Material master'!$A$2:'Material master'!$A$275, "0"), 'Material master'!$G$2:'Material master'!$G$275, 1),"")</f>
        <v/>
      </c>
      <c r="H79" s="136" t="s">
        <v>697</v>
      </c>
      <c r="K79" s="142">
        <v>5597.875</v>
      </c>
      <c r="L79" s="142">
        <f t="shared" ref="L79:W79" si="78">K79 - L78 + L81</f>
        <v>5274.4049999999997</v>
      </c>
      <c r="M79" s="142">
        <f t="shared" si="78"/>
        <v>4812.3469999999998</v>
      </c>
      <c r="N79" s="142">
        <f t="shared" si="78"/>
        <v>4468.701</v>
      </c>
      <c r="O79" s="142">
        <f t="shared" si="78"/>
        <v>4121.683</v>
      </c>
      <c r="P79" s="142">
        <f t="shared" si="78"/>
        <v>3797.511</v>
      </c>
      <c r="Q79" s="142">
        <f t="shared" si="78"/>
        <v>3463.9809999999998</v>
      </c>
      <c r="R79" s="142">
        <f t="shared" si="78"/>
        <v>3123.7069999999999</v>
      </c>
      <c r="S79" s="142">
        <f t="shared" si="78"/>
        <v>2790.1769999999997</v>
      </c>
      <c r="T79" s="142">
        <f t="shared" si="78"/>
        <v>2456.6469999999995</v>
      </c>
      <c r="U79" s="142">
        <f t="shared" si="78"/>
        <v>2124.2409999999995</v>
      </c>
      <c r="V79" s="142">
        <f t="shared" si="78"/>
        <v>1791.8349999999996</v>
      </c>
      <c r="W79" s="142">
        <f t="shared" si="78"/>
        <v>1459.7949999999996</v>
      </c>
    </row>
    <row r="80" spans="1:23" x14ac:dyDescent="0.25">
      <c r="A80" s="257" t="s">
        <v>47</v>
      </c>
      <c r="B80" t="str">
        <f>IFERROR(_xlfn.XLOOKUP(TEXT(A80, "0"), TEXT('Material master'!$A$2:'Material master'!$A$275, "0"), 'Material master'!$B$2:'Material master'!$B$275, 1),"")</f>
        <v>DOLOMITE SAND</v>
      </c>
      <c r="C80" t="str">
        <f>IFERROR(_xlfn.XLOOKUP(TEXT(A80, "0"), TEXT('Material master'!$A$2:'Material master'!$A$275, "0"), 'Material master'!$C$2:'Material master'!$C$275, 1),"")</f>
        <v>Raw Material</v>
      </c>
      <c r="D80" t="str">
        <f>IFERROR(_xlfn.XLOOKUP(TEXT(A80, "0"), TEXT('Material master'!$A$2:'Material master'!$A$275, "0"), 'Material master'!$D$2:'Material master'!$D$275, 1),"")</f>
        <v>C003 - Dolomite</v>
      </c>
      <c r="E80" t="str">
        <f>IFERROR(_xlfn.XLOOKUP(TEXT(A80, "0"), TEXT('Material master'!$A$2:'Material master'!$A$275, "0"), 'Material master'!$E$2:'Material master'!$E$275, 1),"")</f>
        <v/>
      </c>
      <c r="F80" t="str">
        <f>IFERROR(_xlfn.XLOOKUP(TEXT(A80, "0"), TEXT('Material master'!$A$2:'Material master'!$A$275, "0"), 'Material master'!$F$2:'Material master'!$F$275, 1),"")</f>
        <v/>
      </c>
      <c r="G80" t="str">
        <f>IFERROR(_xlfn.XLOOKUP(TEXT(A80, "0"), TEXT('Material master'!$A$2:'Material master'!$A$275, "0"), 'Material master'!$G$2:'Material master'!$G$275, 1),"")</f>
        <v/>
      </c>
      <c r="H80" t="s">
        <v>698</v>
      </c>
      <c r="I80" s="32">
        <v>417.88175126142494</v>
      </c>
      <c r="J80" s="258">
        <f>IFERROR($I80/AVERAGE($L78:$W78),0)</f>
        <v>1.2118134533738105</v>
      </c>
      <c r="K80" s="32"/>
      <c r="L80" s="32">
        <f t="shared" ref="L80:W80" si="79">$I80</f>
        <v>417.88175126142494</v>
      </c>
      <c r="M80" s="32">
        <f t="shared" si="79"/>
        <v>417.88175126142494</v>
      </c>
      <c r="N80" s="32">
        <f t="shared" si="79"/>
        <v>417.88175126142494</v>
      </c>
      <c r="O80" s="32">
        <f t="shared" si="79"/>
        <v>417.88175126142494</v>
      </c>
      <c r="P80" s="32">
        <f t="shared" si="79"/>
        <v>417.88175126142494</v>
      </c>
      <c r="Q80" s="32">
        <f t="shared" si="79"/>
        <v>417.88175126142494</v>
      </c>
      <c r="R80" s="32">
        <f t="shared" si="79"/>
        <v>417.88175126142494</v>
      </c>
      <c r="S80" s="32">
        <f t="shared" si="79"/>
        <v>417.88175126142494</v>
      </c>
      <c r="T80" s="32">
        <f t="shared" si="79"/>
        <v>417.88175126142494</v>
      </c>
      <c r="U80" s="32">
        <f t="shared" si="79"/>
        <v>417.88175126142494</v>
      </c>
      <c r="V80" s="32">
        <f t="shared" si="79"/>
        <v>417.88175126142494</v>
      </c>
      <c r="W80" s="32">
        <f t="shared" si="79"/>
        <v>417.88175126142494</v>
      </c>
    </row>
    <row r="81" spans="1:23" x14ac:dyDescent="0.25">
      <c r="A81" s="257" t="s">
        <v>47</v>
      </c>
      <c r="B81" t="str">
        <f>IFERROR(_xlfn.XLOOKUP(TEXT(A81, "0"), TEXT('Material master'!$A$2:'Material master'!$A$275, "0"), 'Material master'!$B$2:'Material master'!$B$275, 1),"")</f>
        <v>DOLOMITE SAND</v>
      </c>
      <c r="C81" t="str">
        <f>IFERROR(_xlfn.XLOOKUP(TEXT(A81, "0"), TEXT('Material master'!$A$2:'Material master'!$A$275, "0"), 'Material master'!$C$2:'Material master'!$C$275, 1),"")</f>
        <v>Raw Material</v>
      </c>
      <c r="D81" t="str">
        <f>IFERROR(_xlfn.XLOOKUP(TEXT(A81, "0"), TEXT('Material master'!$A$2:'Material master'!$A$275, "0"), 'Material master'!$D$2:'Material master'!$D$275, 1),"")</f>
        <v>C003 - Dolomite</v>
      </c>
      <c r="E81" t="str">
        <f>IFERROR(_xlfn.XLOOKUP(TEXT(A81, "0"), TEXT('Material master'!$A$2:'Material master'!$A$275, "0"), 'Material master'!$E$2:'Material master'!$E$275, 1),"")</f>
        <v/>
      </c>
      <c r="F81" t="str">
        <f>IFERROR(_xlfn.XLOOKUP(TEXT(A81, "0"), TEXT('Material master'!$A$2:'Material master'!$A$275, "0"), 'Material master'!$F$2:'Material master'!$F$275, 1),"")</f>
        <v/>
      </c>
      <c r="G81" t="str">
        <f>IFERROR(_xlfn.XLOOKUP(TEXT(A81, "0"), TEXT('Material master'!$A$2:'Material master'!$A$275, "0"), 'Material master'!$G$2:'Material master'!$G$275, 1),"")</f>
        <v/>
      </c>
      <c r="H81" t="s">
        <v>699</v>
      </c>
      <c r="I81">
        <f>IFERROR(_xlfn.XLOOKUP(TEXT(A81, "0"), TEXT('Purchase sheet'!$A$2:'Purchase sheet'!$A$31, "0"), 'Purchase sheet'!$H$2:'Purchase sheet'!$H$31, 1), 1)</f>
        <v>30</v>
      </c>
      <c r="K81" s="32"/>
      <c r="L81" s="32">
        <f t="shared" ref="L81:W81" si="80">IF( L80 - K79 + L78 &gt; 0, CEILING( L80 - K79 + L78, $I$81), 0)</f>
        <v>0</v>
      </c>
      <c r="M81" s="32">
        <f t="shared" si="80"/>
        <v>0</v>
      </c>
      <c r="N81" s="32">
        <f t="shared" si="80"/>
        <v>0</v>
      </c>
      <c r="O81" s="32">
        <f t="shared" si="80"/>
        <v>0</v>
      </c>
      <c r="P81" s="32">
        <f t="shared" si="80"/>
        <v>0</v>
      </c>
      <c r="Q81" s="32">
        <f t="shared" si="80"/>
        <v>0</v>
      </c>
      <c r="R81" s="32">
        <f t="shared" si="80"/>
        <v>0</v>
      </c>
      <c r="S81" s="32">
        <f t="shared" si="80"/>
        <v>0</v>
      </c>
      <c r="T81" s="32">
        <f t="shared" si="80"/>
        <v>0</v>
      </c>
      <c r="U81" s="32">
        <f t="shared" si="80"/>
        <v>0</v>
      </c>
      <c r="V81" s="32">
        <f t="shared" si="80"/>
        <v>0</v>
      </c>
      <c r="W81" s="32">
        <f t="shared" si="80"/>
        <v>0</v>
      </c>
    </row>
    <row r="82" spans="1:23" ht="15.75" thickBot="1" x14ac:dyDescent="0.3">
      <c r="A82" s="257" t="s">
        <v>47</v>
      </c>
      <c r="B82" t="str">
        <f>IFERROR(_xlfn.XLOOKUP(TEXT(A82, "0"), TEXT('Material master'!$A$2:'Material master'!$A$275, "0"), 'Material master'!$B$2:'Material master'!$B$275, 1),"")</f>
        <v>DOLOMITE SAND</v>
      </c>
      <c r="C82" t="str">
        <f>IFERROR(_xlfn.XLOOKUP(TEXT(A82, "0"), TEXT('Material master'!$A$2:'Material master'!$A$275, "0"), 'Material master'!$C$2:'Material master'!$C$275, 1),"")</f>
        <v>Raw Material</v>
      </c>
      <c r="D82" t="str">
        <f>IFERROR(_xlfn.XLOOKUP(TEXT(A82, "0"), TEXT('Material master'!$A$2:'Material master'!$A$275, "0"), 'Material master'!$D$2:'Material master'!$D$275, 1),"")</f>
        <v>C003 - Dolomite</v>
      </c>
      <c r="E82" t="str">
        <f>IFERROR(_xlfn.XLOOKUP(TEXT(A82, "0"), TEXT('Material master'!$A$2:'Material master'!$A$275, "0"), 'Material master'!$E$2:'Material master'!$E$275, 1),"")</f>
        <v/>
      </c>
      <c r="F82" t="str">
        <f>IFERROR(_xlfn.XLOOKUP(TEXT(A82, "0"), TEXT('Material master'!$A$2:'Material master'!$A$275, "0"), 'Material master'!$F$2:'Material master'!$F$275, 1),"")</f>
        <v/>
      </c>
      <c r="G82" t="str">
        <f>IFERROR(_xlfn.XLOOKUP(TEXT(A82, "0"), TEXT('Material master'!$A$2:'Material master'!$A$275, "0"), 'Material master'!$G$2:'Material master'!$G$275, 1),"")</f>
        <v/>
      </c>
      <c r="H82" t="s">
        <v>700</v>
      </c>
      <c r="I82">
        <f>INT(IFERROR(_xlfn.XLOOKUP(TEXT(A82, "0"), TEXT('Purchase sheet'!$A$2:'Purchase sheet'!$A$31, "0"), 'Purchase sheet'!$H$2:'Purchase sheet'!$D$31, 1), 1))</f>
        <v>0</v>
      </c>
      <c r="K82" s="32"/>
      <c r="L82" s="32">
        <f t="shared" ref="L82:W82" si="81">L81</f>
        <v>0</v>
      </c>
      <c r="M82" s="32">
        <f t="shared" si="81"/>
        <v>0</v>
      </c>
      <c r="N82" s="32">
        <f t="shared" si="81"/>
        <v>0</v>
      </c>
      <c r="O82" s="32">
        <f t="shared" si="81"/>
        <v>0</v>
      </c>
      <c r="P82" s="32">
        <f t="shared" si="81"/>
        <v>0</v>
      </c>
      <c r="Q82" s="32">
        <f t="shared" si="81"/>
        <v>0</v>
      </c>
      <c r="R82" s="32">
        <f t="shared" si="81"/>
        <v>0</v>
      </c>
      <c r="S82" s="32">
        <f t="shared" si="81"/>
        <v>0</v>
      </c>
      <c r="T82" s="32">
        <f t="shared" si="81"/>
        <v>0</v>
      </c>
      <c r="U82" s="32">
        <f t="shared" si="81"/>
        <v>0</v>
      </c>
      <c r="V82" s="32">
        <f t="shared" si="81"/>
        <v>0</v>
      </c>
      <c r="W82" s="32">
        <f t="shared" si="81"/>
        <v>0</v>
      </c>
    </row>
    <row r="83" spans="1:23" s="138" customFormat="1" x14ac:dyDescent="0.25">
      <c r="A83" s="137" t="s">
        <v>49</v>
      </c>
      <c r="B83" s="138" t="str">
        <f>IFERROR(_xlfn.XLOOKUP(TEXT(A83, "0"), TEXT('Material master'!$A$2:'Material master'!$A$275, "0"), 'Material master'!$B$2:'Material master'!$B$275, 1),"")</f>
        <v>FLY ASH SVA HIGH</v>
      </c>
      <c r="C83" s="138" t="str">
        <f>IFERROR(_xlfn.XLOOKUP(TEXT(A83, "0"), TEXT('Material master'!$A$2:'Material master'!$A$275, "0"), 'Material master'!$C$2:'Material master'!$C$275, 1),"")</f>
        <v>Raw Material</v>
      </c>
      <c r="D83" s="138" t="str">
        <f>IFERROR(_xlfn.XLOOKUP(TEXT(A83, "0"), TEXT('Material master'!$A$2:'Material master'!$A$275, "0"), 'Material master'!$D$2:'Material master'!$D$275, 1),"")</f>
        <v>W003 - Mineral Composite</v>
      </c>
      <c r="E83" s="138" t="str">
        <f>IFERROR(_xlfn.XLOOKUP(TEXT(A83, "0"), TEXT('Material master'!$A$2:'Material master'!$A$275, "0"), 'Material master'!$E$2:'Material master'!$E$275, 1),"")</f>
        <v/>
      </c>
      <c r="F83" s="138" t="str">
        <f>IFERROR(_xlfn.XLOOKUP(TEXT(A83, "0"), TEXT('Material master'!$A$2:'Material master'!$A$275, "0"), 'Material master'!$F$2:'Material master'!$F$275, 1),"")</f>
        <v/>
      </c>
      <c r="G83" s="138" t="str">
        <f>IFERROR(_xlfn.XLOOKUP(TEXT(A83, "0"), TEXT('Material master'!$A$2:'Material master'!$A$275, "0"), 'Material master'!$G$2:'Material master'!$G$275, 1),"")</f>
        <v/>
      </c>
      <c r="H83" s="139" t="s">
        <v>696</v>
      </c>
      <c r="I83" s="139"/>
      <c r="J83" s="139"/>
      <c r="K83" s="143"/>
      <c r="L83" s="143">
        <v>0</v>
      </c>
      <c r="M83" s="143">
        <v>0</v>
      </c>
      <c r="N83" s="143">
        <v>0</v>
      </c>
      <c r="O83" s="143">
        <v>0</v>
      </c>
      <c r="P83" s="143">
        <v>0</v>
      </c>
      <c r="Q83" s="143">
        <v>0</v>
      </c>
      <c r="R83" s="143">
        <v>0</v>
      </c>
      <c r="S83" s="143">
        <v>0</v>
      </c>
      <c r="T83" s="143">
        <v>0</v>
      </c>
      <c r="U83" s="143">
        <v>0</v>
      </c>
      <c r="V83" s="143">
        <v>0</v>
      </c>
      <c r="W83" s="143">
        <v>0</v>
      </c>
    </row>
    <row r="84" spans="1:23" s="136" customFormat="1" x14ac:dyDescent="0.25">
      <c r="A84" s="270" t="s">
        <v>49</v>
      </c>
      <c r="B84" s="136" t="str">
        <f>IFERROR(_xlfn.XLOOKUP(TEXT(A84, "0"), TEXT('Material master'!$A$2:'Material master'!$A$275, "0"), 'Material master'!$B$2:'Material master'!$B$275, 1),"")</f>
        <v>FLY ASH SVA HIGH</v>
      </c>
      <c r="C84" s="136" t="str">
        <f>IFERROR(_xlfn.XLOOKUP(TEXT(A84, "0"), TEXT('Material master'!$A$2:'Material master'!$A$275, "0"), 'Material master'!$C$2:'Material master'!$C$275, 1),"")</f>
        <v>Raw Material</v>
      </c>
      <c r="D84" s="136" t="str">
        <f>IFERROR(_xlfn.XLOOKUP(TEXT(A84, "0"), TEXT('Material master'!$A$2:'Material master'!$A$275, "0"), 'Material master'!$D$2:'Material master'!$D$275, 1),"")</f>
        <v>W003 - Mineral Composite</v>
      </c>
      <c r="E84" s="136" t="str">
        <f>IFERROR(_xlfn.XLOOKUP(TEXT(A84, "0"), TEXT('Material master'!$A$2:'Material master'!$A$275, "0"), 'Material master'!$E$2:'Material master'!$E$275, 1),"")</f>
        <v/>
      </c>
      <c r="F84" s="136" t="str">
        <f>IFERROR(_xlfn.XLOOKUP(TEXT(A84, "0"), TEXT('Material master'!$A$2:'Material master'!$A$275, "0"), 'Material master'!$F$2:'Material master'!$F$275, 1),"")</f>
        <v/>
      </c>
      <c r="G84" s="136" t="str">
        <f>IFERROR(_xlfn.XLOOKUP(TEXT(A84, "0"), TEXT('Material master'!$A$2:'Material master'!$A$275, "0"), 'Material master'!$G$2:'Material master'!$G$275, 1),"")</f>
        <v/>
      </c>
      <c r="H84" s="136" t="s">
        <v>697</v>
      </c>
      <c r="K84" s="142">
        <v>470.8</v>
      </c>
      <c r="L84" s="142">
        <f t="shared" ref="L84:W84" si="82">K84 - L83 + L86</f>
        <v>470.8</v>
      </c>
      <c r="M84" s="142">
        <f t="shared" si="82"/>
        <v>470.8</v>
      </c>
      <c r="N84" s="142">
        <f t="shared" si="82"/>
        <v>470.8</v>
      </c>
      <c r="O84" s="142">
        <f t="shared" si="82"/>
        <v>470.8</v>
      </c>
      <c r="P84" s="142">
        <f t="shared" si="82"/>
        <v>470.8</v>
      </c>
      <c r="Q84" s="142">
        <f t="shared" si="82"/>
        <v>470.8</v>
      </c>
      <c r="R84" s="142">
        <f t="shared" si="82"/>
        <v>470.8</v>
      </c>
      <c r="S84" s="142">
        <f t="shared" si="82"/>
        <v>470.8</v>
      </c>
      <c r="T84" s="142">
        <f t="shared" si="82"/>
        <v>470.8</v>
      </c>
      <c r="U84" s="142">
        <f t="shared" si="82"/>
        <v>470.8</v>
      </c>
      <c r="V84" s="142">
        <f t="shared" si="82"/>
        <v>470.8</v>
      </c>
      <c r="W84" s="142">
        <f t="shared" si="82"/>
        <v>470.8</v>
      </c>
    </row>
    <row r="85" spans="1:23" x14ac:dyDescent="0.25">
      <c r="A85" s="257" t="s">
        <v>49</v>
      </c>
      <c r="B85" t="str">
        <f>IFERROR(_xlfn.XLOOKUP(TEXT(A85, "0"), TEXT('Material master'!$A$2:'Material master'!$A$275, "0"), 'Material master'!$B$2:'Material master'!$B$275, 1),"")</f>
        <v>FLY ASH SVA HIGH</v>
      </c>
      <c r="C85" t="str">
        <f>IFERROR(_xlfn.XLOOKUP(TEXT(A85, "0"), TEXT('Material master'!$A$2:'Material master'!$A$275, "0"), 'Material master'!$C$2:'Material master'!$C$275, 1),"")</f>
        <v>Raw Material</v>
      </c>
      <c r="D85" t="str">
        <f>IFERROR(_xlfn.XLOOKUP(TEXT(A85, "0"), TEXT('Material master'!$A$2:'Material master'!$A$275, "0"), 'Material master'!$D$2:'Material master'!$D$275, 1),"")</f>
        <v>W003 - Mineral Composite</v>
      </c>
      <c r="E85" t="str">
        <f>IFERROR(_xlfn.XLOOKUP(TEXT(A85, "0"), TEXT('Material master'!$A$2:'Material master'!$A$275, "0"), 'Material master'!$E$2:'Material master'!$E$275, 1),"")</f>
        <v/>
      </c>
      <c r="F85" t="str">
        <f>IFERROR(_xlfn.XLOOKUP(TEXT(A85, "0"), TEXT('Material master'!$A$2:'Material master'!$A$275, "0"), 'Material master'!$F$2:'Material master'!$F$275, 1),"")</f>
        <v/>
      </c>
      <c r="G85" t="str">
        <f>IFERROR(_xlfn.XLOOKUP(TEXT(A85, "0"), TEXT('Material master'!$A$2:'Material master'!$A$275, "0"), 'Material master'!$G$2:'Material master'!$G$275, 1),"")</f>
        <v/>
      </c>
      <c r="H85" t="s">
        <v>698</v>
      </c>
      <c r="I85" s="32">
        <v>0</v>
      </c>
      <c r="J85" s="258">
        <f>IFERROR($I85/AVERAGE($L83:$W83),0)</f>
        <v>0</v>
      </c>
      <c r="K85" s="32"/>
      <c r="L85" s="32">
        <f t="shared" ref="L85:W85" si="83">$I85</f>
        <v>0</v>
      </c>
      <c r="M85" s="32">
        <f t="shared" si="83"/>
        <v>0</v>
      </c>
      <c r="N85" s="32">
        <f t="shared" si="83"/>
        <v>0</v>
      </c>
      <c r="O85" s="32">
        <f t="shared" si="83"/>
        <v>0</v>
      </c>
      <c r="P85" s="32">
        <f t="shared" si="83"/>
        <v>0</v>
      </c>
      <c r="Q85" s="32">
        <f t="shared" si="83"/>
        <v>0</v>
      </c>
      <c r="R85" s="32">
        <f t="shared" si="83"/>
        <v>0</v>
      </c>
      <c r="S85" s="32">
        <f t="shared" si="83"/>
        <v>0</v>
      </c>
      <c r="T85" s="32">
        <f t="shared" si="83"/>
        <v>0</v>
      </c>
      <c r="U85" s="32">
        <f t="shared" si="83"/>
        <v>0</v>
      </c>
      <c r="V85" s="32">
        <f t="shared" si="83"/>
        <v>0</v>
      </c>
      <c r="W85" s="32">
        <f t="shared" si="83"/>
        <v>0</v>
      </c>
    </row>
    <row r="86" spans="1:23" x14ac:dyDescent="0.25">
      <c r="A86" s="257" t="s">
        <v>49</v>
      </c>
      <c r="B86" t="str">
        <f>IFERROR(_xlfn.XLOOKUP(TEXT(A86, "0"), TEXT('Material master'!$A$2:'Material master'!$A$275, "0"), 'Material master'!$B$2:'Material master'!$B$275, 1),"")</f>
        <v>FLY ASH SVA HIGH</v>
      </c>
      <c r="C86" t="str">
        <f>IFERROR(_xlfn.XLOOKUP(TEXT(A86, "0"), TEXT('Material master'!$A$2:'Material master'!$A$275, "0"), 'Material master'!$C$2:'Material master'!$C$275, 1),"")</f>
        <v>Raw Material</v>
      </c>
      <c r="D86" t="str">
        <f>IFERROR(_xlfn.XLOOKUP(TEXT(A86, "0"), TEXT('Material master'!$A$2:'Material master'!$A$275, "0"), 'Material master'!$D$2:'Material master'!$D$275, 1),"")</f>
        <v>W003 - Mineral Composite</v>
      </c>
      <c r="E86" t="str">
        <f>IFERROR(_xlfn.XLOOKUP(TEXT(A86, "0"), TEXT('Material master'!$A$2:'Material master'!$A$275, "0"), 'Material master'!$E$2:'Material master'!$E$275, 1),"")</f>
        <v/>
      </c>
      <c r="F86" t="str">
        <f>IFERROR(_xlfn.XLOOKUP(TEXT(A86, "0"), TEXT('Material master'!$A$2:'Material master'!$A$275, "0"), 'Material master'!$F$2:'Material master'!$F$275, 1),"")</f>
        <v/>
      </c>
      <c r="G86" t="str">
        <f>IFERROR(_xlfn.XLOOKUP(TEXT(A86, "0"), TEXT('Material master'!$A$2:'Material master'!$A$275, "0"), 'Material master'!$G$2:'Material master'!$G$275, 1),"")</f>
        <v/>
      </c>
      <c r="H86" t="s">
        <v>699</v>
      </c>
      <c r="I86">
        <f>IFERROR(_xlfn.XLOOKUP(TEXT(A86, "0"), TEXT('Purchase sheet'!$A$2:'Purchase sheet'!$A$31, "0"), 'Purchase sheet'!$H$2:'Purchase sheet'!$H$31, 1), 1)</f>
        <v>30</v>
      </c>
      <c r="K86" s="32"/>
      <c r="L86" s="32">
        <f t="shared" ref="L86:W86" si="84">IF( L85 - K84 + L83 &gt; 0, CEILING( L85 - K84 + L83, $I$86), 0)</f>
        <v>0</v>
      </c>
      <c r="M86" s="32">
        <f t="shared" si="84"/>
        <v>0</v>
      </c>
      <c r="N86" s="32">
        <f t="shared" si="84"/>
        <v>0</v>
      </c>
      <c r="O86" s="32">
        <f t="shared" si="84"/>
        <v>0</v>
      </c>
      <c r="P86" s="32">
        <f t="shared" si="84"/>
        <v>0</v>
      </c>
      <c r="Q86" s="32">
        <f t="shared" si="84"/>
        <v>0</v>
      </c>
      <c r="R86" s="32">
        <f t="shared" si="84"/>
        <v>0</v>
      </c>
      <c r="S86" s="32">
        <f t="shared" si="84"/>
        <v>0</v>
      </c>
      <c r="T86" s="32">
        <f t="shared" si="84"/>
        <v>0</v>
      </c>
      <c r="U86" s="32">
        <f t="shared" si="84"/>
        <v>0</v>
      </c>
      <c r="V86" s="32">
        <f t="shared" si="84"/>
        <v>0</v>
      </c>
      <c r="W86" s="32">
        <f t="shared" si="84"/>
        <v>0</v>
      </c>
    </row>
    <row r="87" spans="1:23" ht="15.75" thickBot="1" x14ac:dyDescent="0.3">
      <c r="A87" s="257" t="s">
        <v>49</v>
      </c>
      <c r="B87" t="str">
        <f>IFERROR(_xlfn.XLOOKUP(TEXT(A87, "0"), TEXT('Material master'!$A$2:'Material master'!$A$275, "0"), 'Material master'!$B$2:'Material master'!$B$275, 1),"")</f>
        <v>FLY ASH SVA HIGH</v>
      </c>
      <c r="C87" t="str">
        <f>IFERROR(_xlfn.XLOOKUP(TEXT(A87, "0"), TEXT('Material master'!$A$2:'Material master'!$A$275, "0"), 'Material master'!$C$2:'Material master'!$C$275, 1),"")</f>
        <v>Raw Material</v>
      </c>
      <c r="D87" t="str">
        <f>IFERROR(_xlfn.XLOOKUP(TEXT(A87, "0"), TEXT('Material master'!$A$2:'Material master'!$A$275, "0"), 'Material master'!$D$2:'Material master'!$D$275, 1),"")</f>
        <v>W003 - Mineral Composite</v>
      </c>
      <c r="E87" t="str">
        <f>IFERROR(_xlfn.XLOOKUP(TEXT(A87, "0"), TEXT('Material master'!$A$2:'Material master'!$A$275, "0"), 'Material master'!$E$2:'Material master'!$E$275, 1),"")</f>
        <v/>
      </c>
      <c r="F87" t="str">
        <f>IFERROR(_xlfn.XLOOKUP(TEXT(A87, "0"), TEXT('Material master'!$A$2:'Material master'!$A$275, "0"), 'Material master'!$F$2:'Material master'!$F$275, 1),"")</f>
        <v/>
      </c>
      <c r="G87" t="str">
        <f>IFERROR(_xlfn.XLOOKUP(TEXT(A87, "0"), TEXT('Material master'!$A$2:'Material master'!$A$275, "0"), 'Material master'!$G$2:'Material master'!$G$275, 1),"")</f>
        <v/>
      </c>
      <c r="H87" t="s">
        <v>700</v>
      </c>
      <c r="I87">
        <f>INT(IFERROR(_xlfn.XLOOKUP(TEXT(A87, "0"), TEXT('Purchase sheet'!$A$2:'Purchase sheet'!$A$31, "0"), 'Purchase sheet'!$H$2:'Purchase sheet'!$D$31, 1), 1))</f>
        <v>0</v>
      </c>
      <c r="K87" s="32"/>
      <c r="L87" s="32">
        <f t="shared" ref="L87:W87" si="85">L86</f>
        <v>0</v>
      </c>
      <c r="M87" s="32">
        <f t="shared" si="85"/>
        <v>0</v>
      </c>
      <c r="N87" s="32">
        <f t="shared" si="85"/>
        <v>0</v>
      </c>
      <c r="O87" s="32">
        <f t="shared" si="85"/>
        <v>0</v>
      </c>
      <c r="P87" s="32">
        <f t="shared" si="85"/>
        <v>0</v>
      </c>
      <c r="Q87" s="32">
        <f t="shared" si="85"/>
        <v>0</v>
      </c>
      <c r="R87" s="32">
        <f t="shared" si="85"/>
        <v>0</v>
      </c>
      <c r="S87" s="32">
        <f t="shared" si="85"/>
        <v>0</v>
      </c>
      <c r="T87" s="32">
        <f t="shared" si="85"/>
        <v>0</v>
      </c>
      <c r="U87" s="32">
        <f t="shared" si="85"/>
        <v>0</v>
      </c>
      <c r="V87" s="32">
        <f t="shared" si="85"/>
        <v>0</v>
      </c>
      <c r="W87" s="32">
        <f t="shared" si="85"/>
        <v>0</v>
      </c>
    </row>
    <row r="88" spans="1:23" s="138" customFormat="1" x14ac:dyDescent="0.25">
      <c r="A88" s="137" t="s">
        <v>54</v>
      </c>
      <c r="B88" s="138" t="str">
        <f>IFERROR(_xlfn.XLOOKUP(TEXT(A88, "0"), TEXT('Material master'!$A$2:'Material master'!$A$275, "0"), 'Material master'!$B$2:'Material master'!$B$275, 1),"")</f>
        <v>DOLOMITE SPLIT 0-16 BARGE</v>
      </c>
      <c r="C88" s="138" t="str">
        <f>IFERROR(_xlfn.XLOOKUP(TEXT(A88, "0"), TEXT('Material master'!$A$2:'Material master'!$A$275, "0"), 'Material master'!$C$2:'Material master'!$C$275, 1),"")</f>
        <v>Raw Material</v>
      </c>
      <c r="D88" s="138" t="str">
        <f>IFERROR(_xlfn.XLOOKUP(TEXT(A88, "0"), TEXT('Material master'!$A$2:'Material master'!$A$275, "0"), 'Material master'!$D$2:'Material master'!$D$275, 1),"")</f>
        <v>C003 - Dolomite</v>
      </c>
      <c r="E88" s="138" t="str">
        <f>IFERROR(_xlfn.XLOOKUP(TEXT(A88, "0"), TEXT('Material master'!$A$2:'Material master'!$A$275, "0"), 'Material master'!$E$2:'Material master'!$E$275, 1),"")</f>
        <v/>
      </c>
      <c r="F88" s="138" t="str">
        <f>IFERROR(_xlfn.XLOOKUP(TEXT(A88, "0"), TEXT('Material master'!$A$2:'Material master'!$A$275, "0"), 'Material master'!$F$2:'Material master'!$F$275, 1),"")</f>
        <v/>
      </c>
      <c r="G88" s="138" t="str">
        <f>IFERROR(_xlfn.XLOOKUP(TEXT(A88, "0"), TEXT('Material master'!$A$2:'Material master'!$A$275, "0"), 'Material master'!$G$2:'Material master'!$G$275, 1),"")</f>
        <v/>
      </c>
      <c r="H88" s="139" t="s">
        <v>696</v>
      </c>
      <c r="I88" s="139"/>
      <c r="J88" s="139"/>
      <c r="K88" s="143"/>
      <c r="L88" s="143">
        <v>0</v>
      </c>
      <c r="M88" s="143">
        <v>0</v>
      </c>
      <c r="N88" s="143">
        <v>0</v>
      </c>
      <c r="O88" s="143">
        <v>0</v>
      </c>
      <c r="P88" s="143">
        <v>0</v>
      </c>
      <c r="Q88" s="143">
        <v>0</v>
      </c>
      <c r="R88" s="143">
        <v>0</v>
      </c>
      <c r="S88" s="143">
        <v>0</v>
      </c>
      <c r="T88" s="143">
        <v>0</v>
      </c>
      <c r="U88" s="143">
        <v>0</v>
      </c>
      <c r="V88" s="143">
        <v>0</v>
      </c>
      <c r="W88" s="143">
        <v>0</v>
      </c>
    </row>
    <row r="89" spans="1:23" s="136" customFormat="1" x14ac:dyDescent="0.25">
      <c r="A89" s="270" t="s">
        <v>54</v>
      </c>
      <c r="B89" s="136" t="str">
        <f>IFERROR(_xlfn.XLOOKUP(TEXT(A89, "0"), TEXT('Material master'!$A$2:'Material master'!$A$275, "0"), 'Material master'!$B$2:'Material master'!$B$275, 1),"")</f>
        <v>DOLOMITE SPLIT 0-16 BARGE</v>
      </c>
      <c r="C89" s="136" t="str">
        <f>IFERROR(_xlfn.XLOOKUP(TEXT(A89, "0"), TEXT('Material master'!$A$2:'Material master'!$A$275, "0"), 'Material master'!$C$2:'Material master'!$C$275, 1),"")</f>
        <v>Raw Material</v>
      </c>
      <c r="D89" s="136" t="str">
        <f>IFERROR(_xlfn.XLOOKUP(TEXT(A89, "0"), TEXT('Material master'!$A$2:'Material master'!$A$275, "0"), 'Material master'!$D$2:'Material master'!$D$275, 1),"")</f>
        <v>C003 - Dolomite</v>
      </c>
      <c r="E89" s="136" t="str">
        <f>IFERROR(_xlfn.XLOOKUP(TEXT(A89, "0"), TEXT('Material master'!$A$2:'Material master'!$A$275, "0"), 'Material master'!$E$2:'Material master'!$E$275, 1),"")</f>
        <v/>
      </c>
      <c r="F89" s="136" t="str">
        <f>IFERROR(_xlfn.XLOOKUP(TEXT(A89, "0"), TEXT('Material master'!$A$2:'Material master'!$A$275, "0"), 'Material master'!$F$2:'Material master'!$F$275, 1),"")</f>
        <v/>
      </c>
      <c r="G89" s="136" t="str">
        <f>IFERROR(_xlfn.XLOOKUP(TEXT(A89, "0"), TEXT('Material master'!$A$2:'Material master'!$A$275, "0"), 'Material master'!$G$2:'Material master'!$G$275, 1),"")</f>
        <v/>
      </c>
      <c r="H89" s="136" t="s">
        <v>697</v>
      </c>
      <c r="K89" s="142">
        <v>0</v>
      </c>
      <c r="L89" s="142">
        <f t="shared" ref="L89:W89" si="86">K89 - L88 + L91</f>
        <v>0</v>
      </c>
      <c r="M89" s="142">
        <f t="shared" si="86"/>
        <v>600</v>
      </c>
      <c r="N89" s="142">
        <f t="shared" si="86"/>
        <v>600</v>
      </c>
      <c r="O89" s="142">
        <f t="shared" si="86"/>
        <v>600</v>
      </c>
      <c r="P89" s="142">
        <f t="shared" si="86"/>
        <v>600</v>
      </c>
      <c r="Q89" s="142">
        <f t="shared" si="86"/>
        <v>600</v>
      </c>
      <c r="R89" s="142">
        <f t="shared" si="86"/>
        <v>600</v>
      </c>
      <c r="S89" s="142">
        <f t="shared" si="86"/>
        <v>600</v>
      </c>
      <c r="T89" s="142">
        <f t="shared" si="86"/>
        <v>600</v>
      </c>
      <c r="U89" s="142">
        <f t="shared" si="86"/>
        <v>600</v>
      </c>
      <c r="V89" s="142">
        <f t="shared" si="86"/>
        <v>600</v>
      </c>
      <c r="W89" s="142">
        <f t="shared" si="86"/>
        <v>600</v>
      </c>
    </row>
    <row r="90" spans="1:23" x14ac:dyDescent="0.25">
      <c r="A90" s="257" t="s">
        <v>54</v>
      </c>
      <c r="B90" t="str">
        <f>IFERROR(_xlfn.XLOOKUP(TEXT(A90, "0"), TEXT('Material master'!$A$2:'Material master'!$A$275, "0"), 'Material master'!$B$2:'Material master'!$B$275, 1),"")</f>
        <v>DOLOMITE SPLIT 0-16 BARGE</v>
      </c>
      <c r="C90" t="str">
        <f>IFERROR(_xlfn.XLOOKUP(TEXT(A90, "0"), TEXT('Material master'!$A$2:'Material master'!$A$275, "0"), 'Material master'!$C$2:'Material master'!$C$275, 1),"")</f>
        <v>Raw Material</v>
      </c>
      <c r="D90" t="str">
        <f>IFERROR(_xlfn.XLOOKUP(TEXT(A90, "0"), TEXT('Material master'!$A$2:'Material master'!$A$275, "0"), 'Material master'!$D$2:'Material master'!$D$275, 1),"")</f>
        <v>C003 - Dolomite</v>
      </c>
      <c r="E90" t="str">
        <f>IFERROR(_xlfn.XLOOKUP(TEXT(A90, "0"), TEXT('Material master'!$A$2:'Material master'!$A$275, "0"), 'Material master'!$E$2:'Material master'!$E$275, 1),"")</f>
        <v/>
      </c>
      <c r="F90" t="str">
        <f>IFERROR(_xlfn.XLOOKUP(TEXT(A90, "0"), TEXT('Material master'!$A$2:'Material master'!$A$275, "0"), 'Material master'!$F$2:'Material master'!$F$275, 1),"")</f>
        <v/>
      </c>
      <c r="G90" t="str">
        <f>IFERROR(_xlfn.XLOOKUP(TEXT(A90, "0"), TEXT('Material master'!$A$2:'Material master'!$A$275, "0"), 'Material master'!$G$2:'Material master'!$G$275, 1),"")</f>
        <v/>
      </c>
      <c r="H90" t="s">
        <v>698</v>
      </c>
      <c r="I90" s="32">
        <v>238.67307272467826</v>
      </c>
      <c r="J90" s="258">
        <f>IFERROR($I90/AVERAGE($L88:$W88),0)</f>
        <v>0</v>
      </c>
      <c r="K90" s="32"/>
      <c r="L90" s="32">
        <f t="shared" ref="L90:W90" si="87">$I90</f>
        <v>238.67307272467826</v>
      </c>
      <c r="M90" s="32">
        <f t="shared" si="87"/>
        <v>238.67307272467826</v>
      </c>
      <c r="N90" s="32">
        <f t="shared" si="87"/>
        <v>238.67307272467826</v>
      </c>
      <c r="O90" s="32">
        <f t="shared" si="87"/>
        <v>238.67307272467826</v>
      </c>
      <c r="P90" s="32">
        <f t="shared" si="87"/>
        <v>238.67307272467826</v>
      </c>
      <c r="Q90" s="32">
        <f t="shared" si="87"/>
        <v>238.67307272467826</v>
      </c>
      <c r="R90" s="32">
        <f t="shared" si="87"/>
        <v>238.67307272467826</v>
      </c>
      <c r="S90" s="32">
        <f t="shared" si="87"/>
        <v>238.67307272467826</v>
      </c>
      <c r="T90" s="32">
        <f t="shared" si="87"/>
        <v>238.67307272467826</v>
      </c>
      <c r="U90" s="32">
        <f t="shared" si="87"/>
        <v>238.67307272467826</v>
      </c>
      <c r="V90" s="32">
        <f t="shared" si="87"/>
        <v>238.67307272467826</v>
      </c>
      <c r="W90" s="32">
        <f t="shared" si="87"/>
        <v>238.67307272467826</v>
      </c>
    </row>
    <row r="91" spans="1:23" x14ac:dyDescent="0.25">
      <c r="A91" s="257" t="s">
        <v>54</v>
      </c>
      <c r="B91" t="str">
        <f>IFERROR(_xlfn.XLOOKUP(TEXT(A91, "0"), TEXT('Material master'!$A$2:'Material master'!$A$275, "0"), 'Material master'!$B$2:'Material master'!$B$275, 1),"")</f>
        <v>DOLOMITE SPLIT 0-16 BARGE</v>
      </c>
      <c r="C91" t="str">
        <f>IFERROR(_xlfn.XLOOKUP(TEXT(A91, "0"), TEXT('Material master'!$A$2:'Material master'!$A$275, "0"), 'Material master'!$C$2:'Material master'!$C$275, 1),"")</f>
        <v>Raw Material</v>
      </c>
      <c r="D91" t="str">
        <f>IFERROR(_xlfn.XLOOKUP(TEXT(A91, "0"), TEXT('Material master'!$A$2:'Material master'!$A$275, "0"), 'Material master'!$D$2:'Material master'!$D$275, 1),"")</f>
        <v>C003 - Dolomite</v>
      </c>
      <c r="E91" t="str">
        <f>IFERROR(_xlfn.XLOOKUP(TEXT(A91, "0"), TEXT('Material master'!$A$2:'Material master'!$A$275, "0"), 'Material master'!$E$2:'Material master'!$E$275, 1),"")</f>
        <v/>
      </c>
      <c r="F91" t="str">
        <f>IFERROR(_xlfn.XLOOKUP(TEXT(A91, "0"), TEXT('Material master'!$A$2:'Material master'!$A$275, "0"), 'Material master'!$F$2:'Material master'!$F$275, 1),"")</f>
        <v/>
      </c>
      <c r="G91" t="str">
        <f>IFERROR(_xlfn.XLOOKUP(TEXT(A91, "0"), TEXT('Material master'!$A$2:'Material master'!$A$275, "0"), 'Material master'!$G$2:'Material master'!$G$275, 1),"")</f>
        <v/>
      </c>
      <c r="H91" t="s">
        <v>699</v>
      </c>
      <c r="I91">
        <f>IFERROR(_xlfn.XLOOKUP(TEXT(A91, "0"), TEXT('Purchase sheet'!$A$2:'Purchase sheet'!$A$31, "0"), 'Purchase sheet'!$H$2:'Purchase sheet'!$H$31, 1), 1)</f>
        <v>600</v>
      </c>
      <c r="K91" s="32"/>
      <c r="L91" s="259"/>
      <c r="M91" s="32">
        <f t="shared" ref="M91:W91" si="88">IF( M90 - L89 + M88 &gt; 0, CEILING( M90 - L89 + M88, $I$91), 0)</f>
        <v>600</v>
      </c>
      <c r="N91" s="32">
        <f t="shared" si="88"/>
        <v>0</v>
      </c>
      <c r="O91" s="32">
        <f t="shared" si="88"/>
        <v>0</v>
      </c>
      <c r="P91" s="32">
        <f t="shared" si="88"/>
        <v>0</v>
      </c>
      <c r="Q91" s="32">
        <f t="shared" si="88"/>
        <v>0</v>
      </c>
      <c r="R91" s="32">
        <f t="shared" si="88"/>
        <v>0</v>
      </c>
      <c r="S91" s="32">
        <f t="shared" si="88"/>
        <v>0</v>
      </c>
      <c r="T91" s="32">
        <f t="shared" si="88"/>
        <v>0</v>
      </c>
      <c r="U91" s="32">
        <f t="shared" si="88"/>
        <v>0</v>
      </c>
      <c r="V91" s="32">
        <f t="shared" si="88"/>
        <v>0</v>
      </c>
      <c r="W91" s="32">
        <f t="shared" si="88"/>
        <v>0</v>
      </c>
    </row>
    <row r="92" spans="1:23" ht="15.75" thickBot="1" x14ac:dyDescent="0.3">
      <c r="A92" s="257" t="s">
        <v>54</v>
      </c>
      <c r="B92" t="str">
        <f>IFERROR(_xlfn.XLOOKUP(TEXT(A92, "0"), TEXT('Material master'!$A$2:'Material master'!$A$275, "0"), 'Material master'!$B$2:'Material master'!$B$275, 1),"")</f>
        <v>DOLOMITE SPLIT 0-16 BARGE</v>
      </c>
      <c r="C92" t="str">
        <f>IFERROR(_xlfn.XLOOKUP(TEXT(A92, "0"), TEXT('Material master'!$A$2:'Material master'!$A$275, "0"), 'Material master'!$C$2:'Material master'!$C$275, 1),"")</f>
        <v>Raw Material</v>
      </c>
      <c r="D92" t="str">
        <f>IFERROR(_xlfn.XLOOKUP(TEXT(A92, "0"), TEXT('Material master'!$A$2:'Material master'!$A$275, "0"), 'Material master'!$D$2:'Material master'!$D$275, 1),"")</f>
        <v>C003 - Dolomite</v>
      </c>
      <c r="E92" t="str">
        <f>IFERROR(_xlfn.XLOOKUP(TEXT(A92, "0"), TEXT('Material master'!$A$2:'Material master'!$A$275, "0"), 'Material master'!$E$2:'Material master'!$E$275, 1),"")</f>
        <v/>
      </c>
      <c r="F92" t="str">
        <f>IFERROR(_xlfn.XLOOKUP(TEXT(A92, "0"), TEXT('Material master'!$A$2:'Material master'!$A$275, "0"), 'Material master'!$F$2:'Material master'!$F$275, 1),"")</f>
        <v/>
      </c>
      <c r="G92" t="str">
        <f>IFERROR(_xlfn.XLOOKUP(TEXT(A92, "0"), TEXT('Material master'!$A$2:'Material master'!$A$275, "0"), 'Material master'!$G$2:'Material master'!$G$275, 1),"")</f>
        <v/>
      </c>
      <c r="H92" t="s">
        <v>700</v>
      </c>
      <c r="I92">
        <f>INT(IFERROR(_xlfn.XLOOKUP(TEXT(A92, "0"), TEXT('Purchase sheet'!$A$2:'Purchase sheet'!$A$31, "0"), 'Purchase sheet'!$H$2:'Purchase sheet'!$D$31, 1), 1))</f>
        <v>1</v>
      </c>
      <c r="K92" s="32"/>
      <c r="L92" s="32">
        <f t="shared" ref="L92:V92" si="89">M91</f>
        <v>600</v>
      </c>
      <c r="M92" s="32">
        <f t="shared" si="89"/>
        <v>0</v>
      </c>
      <c r="N92" s="32">
        <f t="shared" si="89"/>
        <v>0</v>
      </c>
      <c r="O92" s="32">
        <f t="shared" si="89"/>
        <v>0</v>
      </c>
      <c r="P92" s="32">
        <f t="shared" si="89"/>
        <v>0</v>
      </c>
      <c r="Q92" s="32">
        <f t="shared" si="89"/>
        <v>0</v>
      </c>
      <c r="R92" s="32">
        <f t="shared" si="89"/>
        <v>0</v>
      </c>
      <c r="S92" s="32">
        <f t="shared" si="89"/>
        <v>0</v>
      </c>
      <c r="T92" s="32">
        <f t="shared" si="89"/>
        <v>0</v>
      </c>
      <c r="U92" s="32">
        <f t="shared" si="89"/>
        <v>0</v>
      </c>
      <c r="V92" s="32">
        <f t="shared" si="89"/>
        <v>0</v>
      </c>
      <c r="W92" s="32"/>
    </row>
    <row r="93" spans="1:23" s="138" customFormat="1" x14ac:dyDescent="0.25">
      <c r="A93" s="137" t="s">
        <v>56</v>
      </c>
      <c r="B93" s="138" t="str">
        <f>IFERROR(_xlfn.XLOOKUP(TEXT(A93, "0"), TEXT('Material master'!$A$2:'Material master'!$A$275, "0"), 'Material master'!$B$2:'Material master'!$B$275, 1),"")</f>
        <v>WATER SOFTENING PELLETS</v>
      </c>
      <c r="C93" s="138" t="str">
        <f>IFERROR(_xlfn.XLOOKUP(TEXT(A93, "0"), TEXT('Material master'!$A$2:'Material master'!$A$275, "0"), 'Material master'!$C$2:'Material master'!$C$275, 1),"")</f>
        <v>Raw Material</v>
      </c>
      <c r="D93" s="138" t="str">
        <f>IFERROR(_xlfn.XLOOKUP(TEXT(A93, "0"), TEXT('Material master'!$A$2:'Material master'!$A$275, "0"), 'Material master'!$D$2:'Material master'!$D$275, 1),"")</f>
        <v>C000 - Calcium Carbonate</v>
      </c>
      <c r="E93" s="138" t="str">
        <f>IFERROR(_xlfn.XLOOKUP(TEXT(A93, "0"), TEXT('Material master'!$A$2:'Material master'!$A$275, "0"), 'Material master'!$E$2:'Material master'!$E$275, 1),"")</f>
        <v/>
      </c>
      <c r="F93" s="138" t="str">
        <f>IFERROR(_xlfn.XLOOKUP(TEXT(A93, "0"), TEXT('Material master'!$A$2:'Material master'!$A$275, "0"), 'Material master'!$F$2:'Material master'!$F$275, 1),"")</f>
        <v/>
      </c>
      <c r="G93" s="138" t="str">
        <f>IFERROR(_xlfn.XLOOKUP(TEXT(A93, "0"), TEXT('Material master'!$A$2:'Material master'!$A$275, "0"), 'Material master'!$G$2:'Material master'!$G$275, 1),"")</f>
        <v/>
      </c>
      <c r="H93" s="138" t="s">
        <v>695</v>
      </c>
      <c r="I93" s="137" t="s">
        <v>173</v>
      </c>
      <c r="K93" s="140"/>
      <c r="L93" s="140">
        <f t="shared" ref="L93:W93" si="90">IFERROR(L555, 0)</f>
        <v>2.6749999999999998</v>
      </c>
      <c r="M93" s="140">
        <f t="shared" si="90"/>
        <v>0</v>
      </c>
      <c r="N93" s="140">
        <f t="shared" si="90"/>
        <v>0</v>
      </c>
      <c r="O93" s="140">
        <f t="shared" si="90"/>
        <v>0</v>
      </c>
      <c r="P93" s="140">
        <f t="shared" si="90"/>
        <v>0</v>
      </c>
      <c r="Q93" s="140">
        <f t="shared" si="90"/>
        <v>0</v>
      </c>
      <c r="R93" s="140">
        <f t="shared" si="90"/>
        <v>0</v>
      </c>
      <c r="S93" s="140">
        <f t="shared" si="90"/>
        <v>0</v>
      </c>
      <c r="T93" s="140">
        <f t="shared" si="90"/>
        <v>0</v>
      </c>
      <c r="U93" s="140">
        <f t="shared" si="90"/>
        <v>0</v>
      </c>
      <c r="V93" s="140">
        <f t="shared" si="90"/>
        <v>0</v>
      </c>
      <c r="W93" s="140">
        <f t="shared" si="90"/>
        <v>0</v>
      </c>
    </row>
    <row r="94" spans="1:23" x14ac:dyDescent="0.25">
      <c r="A94" s="257" t="s">
        <v>56</v>
      </c>
      <c r="B94" t="str">
        <f>IFERROR(_xlfn.XLOOKUP(TEXT(A94, "0"), TEXT('Material master'!$A$2:'Material master'!$A$275, "0"), 'Material master'!$B$2:'Material master'!$B$275, 1),"")</f>
        <v>WATER SOFTENING PELLETS</v>
      </c>
      <c r="C94" t="str">
        <f>IFERROR(_xlfn.XLOOKUP(TEXT(A94, "0"), TEXT('Material master'!$A$2:'Material master'!$A$275, "0"), 'Material master'!$C$2:'Material master'!$C$275, 1),"")</f>
        <v>Raw Material</v>
      </c>
      <c r="D94" t="str">
        <f>IFERROR(_xlfn.XLOOKUP(TEXT(A94, "0"), TEXT('Material master'!$A$2:'Material master'!$A$275, "0"), 'Material master'!$D$2:'Material master'!$D$275, 1),"")</f>
        <v>C000 - Calcium Carbonate</v>
      </c>
      <c r="E94" t="str">
        <f>IFERROR(_xlfn.XLOOKUP(TEXT(A94, "0"), TEXT('Material master'!$A$2:'Material master'!$A$275, "0"), 'Material master'!$E$2:'Material master'!$E$275, 1),"")</f>
        <v/>
      </c>
      <c r="F94" t="str">
        <f>IFERROR(_xlfn.XLOOKUP(TEXT(A94, "0"), TEXT('Material master'!$A$2:'Material master'!$A$275, "0"), 'Material master'!$F$2:'Material master'!$F$275, 1),"")</f>
        <v/>
      </c>
      <c r="G94" t="str">
        <f>IFERROR(_xlfn.XLOOKUP(TEXT(A94, "0"), TEXT('Material master'!$A$2:'Material master'!$A$275, "0"), 'Material master'!$G$2:'Material master'!$G$275, 1),"")</f>
        <v/>
      </c>
      <c r="H94" t="s">
        <v>695</v>
      </c>
      <c r="I94" s="257" t="s">
        <v>273</v>
      </c>
      <c r="K94" s="32"/>
      <c r="L94" s="32">
        <f t="shared" ref="L94:W94" si="91">IFERROR(L872, 0)</f>
        <v>181.602</v>
      </c>
      <c r="M94" s="32">
        <f t="shared" si="91"/>
        <v>357.77599999999995</v>
      </c>
      <c r="N94" s="32">
        <f t="shared" si="91"/>
        <v>366.27199999999999</v>
      </c>
      <c r="O94" s="32">
        <f t="shared" si="91"/>
        <v>431.40799999999996</v>
      </c>
      <c r="P94" s="32">
        <f t="shared" si="91"/>
        <v>416.06799999999998</v>
      </c>
      <c r="Q94" s="32">
        <f t="shared" si="91"/>
        <v>416.53999999999996</v>
      </c>
      <c r="R94" s="32">
        <f t="shared" si="91"/>
        <v>421.49599999999998</v>
      </c>
      <c r="S94" s="32">
        <f t="shared" si="91"/>
        <v>397.54199999999997</v>
      </c>
      <c r="T94" s="32">
        <f t="shared" si="91"/>
        <v>414.17999999999995</v>
      </c>
      <c r="U94" s="32">
        <f t="shared" si="91"/>
        <v>420.31599999999997</v>
      </c>
      <c r="V94" s="32">
        <f t="shared" si="91"/>
        <v>413.70799999999997</v>
      </c>
      <c r="W94" s="32">
        <f t="shared" si="91"/>
        <v>402.262</v>
      </c>
    </row>
    <row r="95" spans="1:23" x14ac:dyDescent="0.25">
      <c r="A95" s="257" t="s">
        <v>56</v>
      </c>
      <c r="B95" t="str">
        <f>IFERROR(_xlfn.XLOOKUP(TEXT(A95, "0"), TEXT('Material master'!$A$2:'Material master'!$A$275, "0"), 'Material master'!$B$2:'Material master'!$B$275, 1),"")</f>
        <v>WATER SOFTENING PELLETS</v>
      </c>
      <c r="C95" t="str">
        <f>IFERROR(_xlfn.XLOOKUP(TEXT(A95, "0"), TEXT('Material master'!$A$2:'Material master'!$A$275, "0"), 'Material master'!$C$2:'Material master'!$C$275, 1),"")</f>
        <v>Raw Material</v>
      </c>
      <c r="D95" t="str">
        <f>IFERROR(_xlfn.XLOOKUP(TEXT(A95, "0"), TEXT('Material master'!$A$2:'Material master'!$A$275, "0"), 'Material master'!$D$2:'Material master'!$D$275, 1),"")</f>
        <v>C000 - Calcium Carbonate</v>
      </c>
      <c r="E95" t="str">
        <f>IFERROR(_xlfn.XLOOKUP(TEXT(A95, "0"), TEXT('Material master'!$A$2:'Material master'!$A$275, "0"), 'Material master'!$E$2:'Material master'!$E$275, 1),"")</f>
        <v/>
      </c>
      <c r="F95" t="str">
        <f>IFERROR(_xlfn.XLOOKUP(TEXT(A95, "0"), TEXT('Material master'!$A$2:'Material master'!$A$275, "0"), 'Material master'!$F$2:'Material master'!$F$275, 1),"")</f>
        <v/>
      </c>
      <c r="G95" t="str">
        <f>IFERROR(_xlfn.XLOOKUP(TEXT(A95, "0"), TEXT('Material master'!$A$2:'Material master'!$A$275, "0"), 'Material master'!$G$2:'Material master'!$G$275, 1),"")</f>
        <v/>
      </c>
      <c r="H95" s="1" t="s">
        <v>696</v>
      </c>
      <c r="I95" s="1"/>
      <c r="J95" s="1"/>
      <c r="K95" s="141"/>
      <c r="L95" s="141">
        <f t="shared" ref="L95:W95" si="92">SUM(L93:L94)</f>
        <v>184.27700000000002</v>
      </c>
      <c r="M95" s="141">
        <f t="shared" si="92"/>
        <v>357.77599999999995</v>
      </c>
      <c r="N95" s="141">
        <f t="shared" si="92"/>
        <v>366.27199999999999</v>
      </c>
      <c r="O95" s="141">
        <f t="shared" si="92"/>
        <v>431.40799999999996</v>
      </c>
      <c r="P95" s="141">
        <f t="shared" si="92"/>
        <v>416.06799999999998</v>
      </c>
      <c r="Q95" s="141">
        <f t="shared" si="92"/>
        <v>416.53999999999996</v>
      </c>
      <c r="R95" s="141">
        <f t="shared" si="92"/>
        <v>421.49599999999998</v>
      </c>
      <c r="S95" s="141">
        <f t="shared" si="92"/>
        <v>397.54199999999997</v>
      </c>
      <c r="T95" s="141">
        <f t="shared" si="92"/>
        <v>414.17999999999995</v>
      </c>
      <c r="U95" s="141">
        <f t="shared" si="92"/>
        <v>420.31599999999997</v>
      </c>
      <c r="V95" s="141">
        <f t="shared" si="92"/>
        <v>413.70799999999997</v>
      </c>
      <c r="W95" s="141">
        <f t="shared" si="92"/>
        <v>402.262</v>
      </c>
    </row>
    <row r="96" spans="1:23" s="136" customFormat="1" x14ac:dyDescent="0.25">
      <c r="A96" s="270" t="s">
        <v>56</v>
      </c>
      <c r="B96" s="136" t="str">
        <f>IFERROR(_xlfn.XLOOKUP(TEXT(A96, "0"), TEXT('Material master'!$A$2:'Material master'!$A$275, "0"), 'Material master'!$B$2:'Material master'!$B$275, 1),"")</f>
        <v>WATER SOFTENING PELLETS</v>
      </c>
      <c r="C96" s="136" t="str">
        <f>IFERROR(_xlfn.XLOOKUP(TEXT(A96, "0"), TEXT('Material master'!$A$2:'Material master'!$A$275, "0"), 'Material master'!$C$2:'Material master'!$C$275, 1),"")</f>
        <v>Raw Material</v>
      </c>
      <c r="D96" s="136" t="str">
        <f>IFERROR(_xlfn.XLOOKUP(TEXT(A96, "0"), TEXT('Material master'!$A$2:'Material master'!$A$275, "0"), 'Material master'!$D$2:'Material master'!$D$275, 1),"")</f>
        <v>C000 - Calcium Carbonate</v>
      </c>
      <c r="E96" s="136" t="str">
        <f>IFERROR(_xlfn.XLOOKUP(TEXT(A96, "0"), TEXT('Material master'!$A$2:'Material master'!$A$275, "0"), 'Material master'!$E$2:'Material master'!$E$275, 1),"")</f>
        <v/>
      </c>
      <c r="F96" s="136" t="str">
        <f>IFERROR(_xlfn.XLOOKUP(TEXT(A96, "0"), TEXT('Material master'!$A$2:'Material master'!$A$275, "0"), 'Material master'!$F$2:'Material master'!$F$275, 1),"")</f>
        <v/>
      </c>
      <c r="G96" s="136" t="str">
        <f>IFERROR(_xlfn.XLOOKUP(TEXT(A96, "0"), TEXT('Material master'!$A$2:'Material master'!$A$275, "0"), 'Material master'!$G$2:'Material master'!$G$275, 1),"")</f>
        <v/>
      </c>
      <c r="H96" s="136" t="s">
        <v>697</v>
      </c>
      <c r="K96" s="142">
        <v>2946.8580000000002</v>
      </c>
      <c r="L96" s="142">
        <f t="shared" ref="L96:W96" si="93">K96 - L95 + L98</f>
        <v>2762.5810000000001</v>
      </c>
      <c r="M96" s="142">
        <f t="shared" si="93"/>
        <v>2404.8050000000003</v>
      </c>
      <c r="N96" s="142">
        <f t="shared" si="93"/>
        <v>2038.5330000000004</v>
      </c>
      <c r="O96" s="142">
        <f t="shared" si="93"/>
        <v>1607.1250000000005</v>
      </c>
      <c r="P96" s="142">
        <f t="shared" si="93"/>
        <v>1191.0570000000005</v>
      </c>
      <c r="Q96" s="142">
        <f t="shared" si="93"/>
        <v>774.51700000000051</v>
      </c>
      <c r="R96" s="142">
        <f t="shared" si="93"/>
        <v>353.02100000000053</v>
      </c>
      <c r="S96" s="142">
        <f t="shared" si="93"/>
        <v>15.479000000000553</v>
      </c>
      <c r="T96" s="142">
        <f t="shared" si="93"/>
        <v>21.299000000000603</v>
      </c>
      <c r="U96" s="142">
        <f t="shared" si="93"/>
        <v>20.983000000000629</v>
      </c>
      <c r="V96" s="142">
        <f t="shared" si="93"/>
        <v>27.275000000000659</v>
      </c>
      <c r="W96" s="142">
        <f t="shared" si="93"/>
        <v>15.013000000000659</v>
      </c>
    </row>
    <row r="97" spans="1:23" x14ac:dyDescent="0.25">
      <c r="A97" s="257" t="s">
        <v>56</v>
      </c>
      <c r="B97" t="str">
        <f>IFERROR(_xlfn.XLOOKUP(TEXT(A97, "0"), TEXT('Material master'!$A$2:'Material master'!$A$275, "0"), 'Material master'!$B$2:'Material master'!$B$275, 1),"")</f>
        <v>WATER SOFTENING PELLETS</v>
      </c>
      <c r="C97" t="str">
        <f>IFERROR(_xlfn.XLOOKUP(TEXT(A97, "0"), TEXT('Material master'!$A$2:'Material master'!$A$275, "0"), 'Material master'!$C$2:'Material master'!$C$275, 1),"")</f>
        <v>Raw Material</v>
      </c>
      <c r="D97" t="str">
        <f>IFERROR(_xlfn.XLOOKUP(TEXT(A97, "0"), TEXT('Material master'!$A$2:'Material master'!$A$275, "0"), 'Material master'!$D$2:'Material master'!$D$275, 1),"")</f>
        <v>C000 - Calcium Carbonate</v>
      </c>
      <c r="E97" t="str">
        <f>IFERROR(_xlfn.XLOOKUP(TEXT(A97, "0"), TEXT('Material master'!$A$2:'Material master'!$A$275, "0"), 'Material master'!$E$2:'Material master'!$E$275, 1),"")</f>
        <v/>
      </c>
      <c r="F97" t="str">
        <f>IFERROR(_xlfn.XLOOKUP(TEXT(A97, "0"), TEXT('Material master'!$A$2:'Material master'!$A$275, "0"), 'Material master'!$F$2:'Material master'!$F$275, 1),"")</f>
        <v/>
      </c>
      <c r="G97" t="str">
        <f>IFERROR(_xlfn.XLOOKUP(TEXT(A97, "0"), TEXT('Material master'!$A$2:'Material master'!$A$275, "0"), 'Material master'!$G$2:'Material master'!$G$275, 1),"")</f>
        <v/>
      </c>
      <c r="H97" t="s">
        <v>698</v>
      </c>
      <c r="I97" s="32">
        <v>0</v>
      </c>
      <c r="J97" s="258">
        <f>IFERROR($I97/AVERAGE($L95:$W95),0)</f>
        <v>0</v>
      </c>
      <c r="K97" s="32"/>
      <c r="L97" s="32">
        <f t="shared" ref="L97:W97" si="94">$I97</f>
        <v>0</v>
      </c>
      <c r="M97" s="32">
        <f t="shared" si="94"/>
        <v>0</v>
      </c>
      <c r="N97" s="32">
        <f t="shared" si="94"/>
        <v>0</v>
      </c>
      <c r="O97" s="32">
        <f t="shared" si="94"/>
        <v>0</v>
      </c>
      <c r="P97" s="32">
        <f t="shared" si="94"/>
        <v>0</v>
      </c>
      <c r="Q97" s="32">
        <f t="shared" si="94"/>
        <v>0</v>
      </c>
      <c r="R97" s="32">
        <f t="shared" si="94"/>
        <v>0</v>
      </c>
      <c r="S97" s="32">
        <f t="shared" si="94"/>
        <v>0</v>
      </c>
      <c r="T97" s="32">
        <f t="shared" si="94"/>
        <v>0</v>
      </c>
      <c r="U97" s="32">
        <f t="shared" si="94"/>
        <v>0</v>
      </c>
      <c r="V97" s="32">
        <f t="shared" si="94"/>
        <v>0</v>
      </c>
      <c r="W97" s="32">
        <f t="shared" si="94"/>
        <v>0</v>
      </c>
    </row>
    <row r="98" spans="1:23" x14ac:dyDescent="0.25">
      <c r="A98" s="257" t="s">
        <v>56</v>
      </c>
      <c r="B98" t="str">
        <f>IFERROR(_xlfn.XLOOKUP(TEXT(A98, "0"), TEXT('Material master'!$A$2:'Material master'!$A$275, "0"), 'Material master'!$B$2:'Material master'!$B$275, 1),"")</f>
        <v>WATER SOFTENING PELLETS</v>
      </c>
      <c r="C98" t="str">
        <f>IFERROR(_xlfn.XLOOKUP(TEXT(A98, "0"), TEXT('Material master'!$A$2:'Material master'!$A$275, "0"), 'Material master'!$C$2:'Material master'!$C$275, 1),"")</f>
        <v>Raw Material</v>
      </c>
      <c r="D98" t="str">
        <f>IFERROR(_xlfn.XLOOKUP(TEXT(A98, "0"), TEXT('Material master'!$A$2:'Material master'!$A$275, "0"), 'Material master'!$D$2:'Material master'!$D$275, 1),"")</f>
        <v>C000 - Calcium Carbonate</v>
      </c>
      <c r="E98" t="str">
        <f>IFERROR(_xlfn.XLOOKUP(TEXT(A98, "0"), TEXT('Material master'!$A$2:'Material master'!$A$275, "0"), 'Material master'!$E$2:'Material master'!$E$275, 1),"")</f>
        <v/>
      </c>
      <c r="F98" t="str">
        <f>IFERROR(_xlfn.XLOOKUP(TEXT(A98, "0"), TEXT('Material master'!$A$2:'Material master'!$A$275, "0"), 'Material master'!$F$2:'Material master'!$F$275, 1),"")</f>
        <v/>
      </c>
      <c r="G98" t="str">
        <f>IFERROR(_xlfn.XLOOKUP(TEXT(A98, "0"), TEXT('Material master'!$A$2:'Material master'!$A$275, "0"), 'Material master'!$G$2:'Material master'!$G$275, 1),"")</f>
        <v/>
      </c>
      <c r="H98" t="s">
        <v>699</v>
      </c>
      <c r="I98">
        <f>IFERROR(_xlfn.XLOOKUP(TEXT(A98, "0"), TEXT('Purchase sheet'!$A$2:'Purchase sheet'!$A$31, "0"), 'Purchase sheet'!$H$2:'Purchase sheet'!$H$31, 1), 1)</f>
        <v>30</v>
      </c>
      <c r="K98" s="32"/>
      <c r="L98" s="32">
        <f t="shared" ref="L98:W98" si="95">IF( L97 - K96 + L95 &gt; 0, CEILING( L97 - K96 + L95, $I$98), 0)</f>
        <v>0</v>
      </c>
      <c r="M98" s="32">
        <f t="shared" si="95"/>
        <v>0</v>
      </c>
      <c r="N98" s="32">
        <f t="shared" si="95"/>
        <v>0</v>
      </c>
      <c r="O98" s="32">
        <f t="shared" si="95"/>
        <v>0</v>
      </c>
      <c r="P98" s="32">
        <f t="shared" si="95"/>
        <v>0</v>
      </c>
      <c r="Q98" s="32">
        <f t="shared" si="95"/>
        <v>0</v>
      </c>
      <c r="R98" s="32">
        <f t="shared" si="95"/>
        <v>0</v>
      </c>
      <c r="S98" s="32">
        <f t="shared" si="95"/>
        <v>60</v>
      </c>
      <c r="T98" s="32">
        <f t="shared" si="95"/>
        <v>420</v>
      </c>
      <c r="U98" s="32">
        <f t="shared" si="95"/>
        <v>420</v>
      </c>
      <c r="V98" s="32">
        <f t="shared" si="95"/>
        <v>420</v>
      </c>
      <c r="W98" s="32">
        <f t="shared" si="95"/>
        <v>390</v>
      </c>
    </row>
    <row r="99" spans="1:23" ht="15.75" thickBot="1" x14ac:dyDescent="0.3">
      <c r="A99" s="257" t="s">
        <v>56</v>
      </c>
      <c r="B99" t="str">
        <f>IFERROR(_xlfn.XLOOKUP(TEXT(A99, "0"), TEXT('Material master'!$A$2:'Material master'!$A$275, "0"), 'Material master'!$B$2:'Material master'!$B$275, 1),"")</f>
        <v>WATER SOFTENING PELLETS</v>
      </c>
      <c r="C99" t="str">
        <f>IFERROR(_xlfn.XLOOKUP(TEXT(A99, "0"), TEXT('Material master'!$A$2:'Material master'!$A$275, "0"), 'Material master'!$C$2:'Material master'!$C$275, 1),"")</f>
        <v>Raw Material</v>
      </c>
      <c r="D99" t="str">
        <f>IFERROR(_xlfn.XLOOKUP(TEXT(A99, "0"), TEXT('Material master'!$A$2:'Material master'!$A$275, "0"), 'Material master'!$D$2:'Material master'!$D$275, 1),"")</f>
        <v>C000 - Calcium Carbonate</v>
      </c>
      <c r="E99" t="str">
        <f>IFERROR(_xlfn.XLOOKUP(TEXT(A99, "0"), TEXT('Material master'!$A$2:'Material master'!$A$275, "0"), 'Material master'!$E$2:'Material master'!$E$275, 1),"")</f>
        <v/>
      </c>
      <c r="F99" t="str">
        <f>IFERROR(_xlfn.XLOOKUP(TEXT(A99, "0"), TEXT('Material master'!$A$2:'Material master'!$A$275, "0"), 'Material master'!$F$2:'Material master'!$F$275, 1),"")</f>
        <v/>
      </c>
      <c r="G99" t="str">
        <f>IFERROR(_xlfn.XLOOKUP(TEXT(A99, "0"), TEXT('Material master'!$A$2:'Material master'!$A$275, "0"), 'Material master'!$G$2:'Material master'!$G$275, 1),"")</f>
        <v/>
      </c>
      <c r="H99" t="s">
        <v>700</v>
      </c>
      <c r="I99">
        <f>INT(IFERROR(_xlfn.XLOOKUP(TEXT(A99, "0"), TEXT('Purchase sheet'!$A$2:'Purchase sheet'!$A$31, "0"), 'Purchase sheet'!$H$2:'Purchase sheet'!$D$31, 1), 1))</f>
        <v>0</v>
      </c>
      <c r="K99" s="32"/>
      <c r="L99" s="32">
        <f t="shared" ref="L99:W99" si="96">L98</f>
        <v>0</v>
      </c>
      <c r="M99" s="32">
        <f t="shared" si="96"/>
        <v>0</v>
      </c>
      <c r="N99" s="32">
        <f t="shared" si="96"/>
        <v>0</v>
      </c>
      <c r="O99" s="32">
        <f t="shared" si="96"/>
        <v>0</v>
      </c>
      <c r="P99" s="32">
        <f t="shared" si="96"/>
        <v>0</v>
      </c>
      <c r="Q99" s="32">
        <f t="shared" si="96"/>
        <v>0</v>
      </c>
      <c r="R99" s="32">
        <f t="shared" si="96"/>
        <v>0</v>
      </c>
      <c r="S99" s="32">
        <f t="shared" si="96"/>
        <v>60</v>
      </c>
      <c r="T99" s="32">
        <f t="shared" si="96"/>
        <v>420</v>
      </c>
      <c r="U99" s="32">
        <f t="shared" si="96"/>
        <v>420</v>
      </c>
      <c r="V99" s="32">
        <f t="shared" si="96"/>
        <v>420</v>
      </c>
      <c r="W99" s="32">
        <f t="shared" si="96"/>
        <v>390</v>
      </c>
    </row>
    <row r="100" spans="1:23" s="138" customFormat="1" x14ac:dyDescent="0.25">
      <c r="A100" s="137" t="s">
        <v>58</v>
      </c>
      <c r="B100" s="138" t="str">
        <f>IFERROR(_xlfn.XLOOKUP(TEXT(A100, "0"), TEXT('Material master'!$A$2:'Material master'!$A$275, "0"), 'Material master'!$B$2:'Material master'!$B$275, 1),"")</f>
        <v>ATH ALCOA</v>
      </c>
      <c r="C100" s="138" t="str">
        <f>IFERROR(_xlfn.XLOOKUP(TEXT(A100, "0"), TEXT('Material master'!$A$2:'Material master'!$A$275, "0"), 'Material master'!$C$2:'Material master'!$C$275, 1),"")</f>
        <v>Raw Material</v>
      </c>
      <c r="D100" s="138" t="str">
        <f>IFERROR(_xlfn.XLOOKUP(TEXT(A100, "0"), TEXT('Material master'!$A$2:'Material master'!$A$275, "0"), 'Material master'!$D$2:'Material master'!$D$275, 1),"")</f>
        <v>J000 - ATH</v>
      </c>
      <c r="E100" s="138" t="str">
        <f>IFERROR(_xlfn.XLOOKUP(TEXT(A100, "0"), TEXT('Material master'!$A$2:'Material master'!$A$275, "0"), 'Material master'!$E$2:'Material master'!$E$275, 1),"")</f>
        <v/>
      </c>
      <c r="F100" s="138" t="str">
        <f>IFERROR(_xlfn.XLOOKUP(TEXT(A100, "0"), TEXT('Material master'!$A$2:'Material master'!$A$275, "0"), 'Material master'!$F$2:'Material master'!$F$275, 1),"")</f>
        <v/>
      </c>
      <c r="G100" s="138" t="str">
        <f>IFERROR(_xlfn.XLOOKUP(TEXT(A100, "0"), TEXT('Material master'!$A$2:'Material master'!$A$275, "0"), 'Material master'!$G$2:'Material master'!$G$275, 1),"")</f>
        <v/>
      </c>
      <c r="H100" s="138" t="s">
        <v>695</v>
      </c>
      <c r="I100" s="137" t="s">
        <v>201</v>
      </c>
      <c r="K100" s="140"/>
      <c r="L100" s="140">
        <f t="shared" ref="L100:W100" si="97">IFERROR(L654, 0)</f>
        <v>0</v>
      </c>
      <c r="M100" s="140">
        <f t="shared" si="97"/>
        <v>0</v>
      </c>
      <c r="N100" s="140">
        <f t="shared" si="97"/>
        <v>1.0739999999999998</v>
      </c>
      <c r="O100" s="140">
        <f t="shared" si="97"/>
        <v>3.9379999999999997</v>
      </c>
      <c r="P100" s="140">
        <f t="shared" si="97"/>
        <v>3.58</v>
      </c>
      <c r="Q100" s="140">
        <f t="shared" si="97"/>
        <v>4.6539999999999999</v>
      </c>
      <c r="R100" s="140">
        <f t="shared" si="97"/>
        <v>3.58</v>
      </c>
      <c r="S100" s="140">
        <f t="shared" si="97"/>
        <v>3.58</v>
      </c>
      <c r="T100" s="140">
        <f t="shared" si="97"/>
        <v>4.6539999999999999</v>
      </c>
      <c r="U100" s="140">
        <f t="shared" si="97"/>
        <v>3.58</v>
      </c>
      <c r="V100" s="140">
        <f t="shared" si="97"/>
        <v>4.2959999999999994</v>
      </c>
      <c r="W100" s="140">
        <f t="shared" si="97"/>
        <v>3.9379999999999997</v>
      </c>
    </row>
    <row r="101" spans="1:23" x14ac:dyDescent="0.25">
      <c r="A101" s="257" t="s">
        <v>58</v>
      </c>
      <c r="B101" t="str">
        <f>IFERROR(_xlfn.XLOOKUP(TEXT(A101, "0"), TEXT('Material master'!$A$2:'Material master'!$A$275, "0"), 'Material master'!$B$2:'Material master'!$B$275, 1),"")</f>
        <v>ATH ALCOA</v>
      </c>
      <c r="C101" t="str">
        <f>IFERROR(_xlfn.XLOOKUP(TEXT(A101, "0"), TEXT('Material master'!$A$2:'Material master'!$A$275, "0"), 'Material master'!$C$2:'Material master'!$C$275, 1),"")</f>
        <v>Raw Material</v>
      </c>
      <c r="D101" t="str">
        <f>IFERROR(_xlfn.XLOOKUP(TEXT(A101, "0"), TEXT('Material master'!$A$2:'Material master'!$A$275, "0"), 'Material master'!$D$2:'Material master'!$D$275, 1),"")</f>
        <v>J000 - ATH</v>
      </c>
      <c r="E101" t="str">
        <f>IFERROR(_xlfn.XLOOKUP(TEXT(A101, "0"), TEXT('Material master'!$A$2:'Material master'!$A$275, "0"), 'Material master'!$E$2:'Material master'!$E$275, 1),"")</f>
        <v/>
      </c>
      <c r="F101" t="str">
        <f>IFERROR(_xlfn.XLOOKUP(TEXT(A101, "0"), TEXT('Material master'!$A$2:'Material master'!$A$275, "0"), 'Material master'!$F$2:'Material master'!$F$275, 1),"")</f>
        <v/>
      </c>
      <c r="G101" t="str">
        <f>IFERROR(_xlfn.XLOOKUP(TEXT(A101, "0"), TEXT('Material master'!$A$2:'Material master'!$A$275, "0"), 'Material master'!$G$2:'Material master'!$G$275, 1),"")</f>
        <v/>
      </c>
      <c r="H101" t="s">
        <v>695</v>
      </c>
      <c r="I101" s="257" t="s">
        <v>336</v>
      </c>
      <c r="K101" s="32"/>
      <c r="L101" s="32">
        <f t="shared" ref="L101:W101" si="98">IFERROR(L1077, 0)</f>
        <v>215.46</v>
      </c>
      <c r="M101" s="32">
        <f t="shared" si="98"/>
        <v>321.32800000000003</v>
      </c>
      <c r="N101" s="32">
        <f t="shared" si="98"/>
        <v>323.988</v>
      </c>
      <c r="O101" s="32">
        <f t="shared" si="98"/>
        <v>331.702</v>
      </c>
      <c r="P101" s="32">
        <f t="shared" si="98"/>
        <v>318.40200000000004</v>
      </c>
      <c r="Q101" s="32">
        <f t="shared" si="98"/>
        <v>325.584</v>
      </c>
      <c r="R101" s="32">
        <f t="shared" si="98"/>
        <v>323.72200000000004</v>
      </c>
      <c r="S101" s="32">
        <f t="shared" si="98"/>
        <v>317.60400000000004</v>
      </c>
      <c r="T101" s="32">
        <f t="shared" si="98"/>
        <v>314.14600000000002</v>
      </c>
      <c r="U101" s="32">
        <f t="shared" si="98"/>
        <v>306.43200000000002</v>
      </c>
      <c r="V101" s="32">
        <f t="shared" si="98"/>
        <v>323.988</v>
      </c>
      <c r="W101" s="32">
        <f t="shared" si="98"/>
        <v>300.31400000000002</v>
      </c>
    </row>
    <row r="102" spans="1:23" x14ac:dyDescent="0.25">
      <c r="A102" s="257" t="s">
        <v>58</v>
      </c>
      <c r="B102" t="str">
        <f>IFERROR(_xlfn.XLOOKUP(TEXT(A102, "0"), TEXT('Material master'!$A$2:'Material master'!$A$275, "0"), 'Material master'!$B$2:'Material master'!$B$275, 1),"")</f>
        <v>ATH ALCOA</v>
      </c>
      <c r="C102" t="str">
        <f>IFERROR(_xlfn.XLOOKUP(TEXT(A102, "0"), TEXT('Material master'!$A$2:'Material master'!$A$275, "0"), 'Material master'!$C$2:'Material master'!$C$275, 1),"")</f>
        <v>Raw Material</v>
      </c>
      <c r="D102" t="str">
        <f>IFERROR(_xlfn.XLOOKUP(TEXT(A102, "0"), TEXT('Material master'!$A$2:'Material master'!$A$275, "0"), 'Material master'!$D$2:'Material master'!$D$275, 1),"")</f>
        <v>J000 - ATH</v>
      </c>
      <c r="E102" t="str">
        <f>IFERROR(_xlfn.XLOOKUP(TEXT(A102, "0"), TEXT('Material master'!$A$2:'Material master'!$A$275, "0"), 'Material master'!$E$2:'Material master'!$E$275, 1),"")</f>
        <v/>
      </c>
      <c r="F102" t="str">
        <f>IFERROR(_xlfn.XLOOKUP(TEXT(A102, "0"), TEXT('Material master'!$A$2:'Material master'!$A$275, "0"), 'Material master'!$F$2:'Material master'!$F$275, 1),"")</f>
        <v/>
      </c>
      <c r="G102" t="str">
        <f>IFERROR(_xlfn.XLOOKUP(TEXT(A102, "0"), TEXT('Material master'!$A$2:'Material master'!$A$275, "0"), 'Material master'!$G$2:'Material master'!$G$275, 1),"")</f>
        <v/>
      </c>
      <c r="H102" t="s">
        <v>695</v>
      </c>
      <c r="I102" s="257" t="s">
        <v>447</v>
      </c>
      <c r="K102" s="32"/>
      <c r="L102" s="32">
        <f t="shared" ref="L102:W102" si="99">IFERROR(L1438, 0)</f>
        <v>107.99600000000001</v>
      </c>
      <c r="M102" s="32">
        <f t="shared" si="99"/>
        <v>140.18200000000002</v>
      </c>
      <c r="N102" s="32">
        <f t="shared" si="99"/>
        <v>136.458</v>
      </c>
      <c r="O102" s="32">
        <f t="shared" si="99"/>
        <v>136.99</v>
      </c>
      <c r="P102" s="32">
        <f t="shared" si="99"/>
        <v>136.72400000000002</v>
      </c>
      <c r="Q102" s="32">
        <f t="shared" si="99"/>
        <v>143.374</v>
      </c>
      <c r="R102" s="32">
        <f t="shared" si="99"/>
        <v>136.99</v>
      </c>
      <c r="S102" s="32">
        <f t="shared" si="99"/>
        <v>137.256</v>
      </c>
      <c r="T102" s="32">
        <f t="shared" si="99"/>
        <v>137.256</v>
      </c>
      <c r="U102" s="32">
        <f t="shared" si="99"/>
        <v>137.52200000000002</v>
      </c>
      <c r="V102" s="32">
        <f t="shared" si="99"/>
        <v>136.72400000000002</v>
      </c>
      <c r="W102" s="32">
        <f t="shared" si="99"/>
        <v>137.256</v>
      </c>
    </row>
    <row r="103" spans="1:23" x14ac:dyDescent="0.25">
      <c r="A103" s="257" t="s">
        <v>58</v>
      </c>
      <c r="B103" t="str">
        <f>IFERROR(_xlfn.XLOOKUP(TEXT(A103, "0"), TEXT('Material master'!$A$2:'Material master'!$A$275, "0"), 'Material master'!$B$2:'Material master'!$B$275, 1),"")</f>
        <v>ATH ALCOA</v>
      </c>
      <c r="C103" t="str">
        <f>IFERROR(_xlfn.XLOOKUP(TEXT(A103, "0"), TEXT('Material master'!$A$2:'Material master'!$A$275, "0"), 'Material master'!$C$2:'Material master'!$C$275, 1),"")</f>
        <v>Raw Material</v>
      </c>
      <c r="D103" t="str">
        <f>IFERROR(_xlfn.XLOOKUP(TEXT(A103, "0"), TEXT('Material master'!$A$2:'Material master'!$A$275, "0"), 'Material master'!$D$2:'Material master'!$D$275, 1),"")</f>
        <v>J000 - ATH</v>
      </c>
      <c r="E103" t="str">
        <f>IFERROR(_xlfn.XLOOKUP(TEXT(A103, "0"), TEXT('Material master'!$A$2:'Material master'!$A$275, "0"), 'Material master'!$E$2:'Material master'!$E$275, 1),"")</f>
        <v/>
      </c>
      <c r="F103" t="str">
        <f>IFERROR(_xlfn.XLOOKUP(TEXT(A103, "0"), TEXT('Material master'!$A$2:'Material master'!$A$275, "0"), 'Material master'!$F$2:'Material master'!$F$275, 1),"")</f>
        <v/>
      </c>
      <c r="G103" t="str">
        <f>IFERROR(_xlfn.XLOOKUP(TEXT(A103, "0"), TEXT('Material master'!$A$2:'Material master'!$A$275, "0"), 'Material master'!$G$2:'Material master'!$G$275, 1),"")</f>
        <v/>
      </c>
      <c r="H103" s="1" t="s">
        <v>696</v>
      </c>
      <c r="I103" s="1"/>
      <c r="J103" s="1"/>
      <c r="K103" s="141"/>
      <c r="L103" s="141">
        <f t="shared" ref="L103:W103" si="100">SUM(L100:L102)</f>
        <v>323.45600000000002</v>
      </c>
      <c r="M103" s="141">
        <f t="shared" si="100"/>
        <v>461.51000000000005</v>
      </c>
      <c r="N103" s="141">
        <f t="shared" si="100"/>
        <v>461.52</v>
      </c>
      <c r="O103" s="141">
        <f t="shared" si="100"/>
        <v>472.63</v>
      </c>
      <c r="P103" s="141">
        <f t="shared" si="100"/>
        <v>458.70600000000002</v>
      </c>
      <c r="Q103" s="141">
        <f t="shared" si="100"/>
        <v>473.61199999999997</v>
      </c>
      <c r="R103" s="141">
        <f t="shared" si="100"/>
        <v>464.29200000000003</v>
      </c>
      <c r="S103" s="141">
        <f t="shared" si="100"/>
        <v>458.44000000000005</v>
      </c>
      <c r="T103" s="141">
        <f t="shared" si="100"/>
        <v>456.05600000000004</v>
      </c>
      <c r="U103" s="141">
        <f t="shared" si="100"/>
        <v>447.53399999999999</v>
      </c>
      <c r="V103" s="141">
        <f t="shared" si="100"/>
        <v>465.00800000000004</v>
      </c>
      <c r="W103" s="141">
        <f t="shared" si="100"/>
        <v>441.50800000000004</v>
      </c>
    </row>
    <row r="104" spans="1:23" s="136" customFormat="1" x14ac:dyDescent="0.25">
      <c r="A104" s="270" t="s">
        <v>58</v>
      </c>
      <c r="B104" s="136" t="str">
        <f>IFERROR(_xlfn.XLOOKUP(TEXT(A104, "0"), TEXT('Material master'!$A$2:'Material master'!$A$275, "0"), 'Material master'!$B$2:'Material master'!$B$275, 1),"")</f>
        <v>ATH ALCOA</v>
      </c>
      <c r="C104" s="136" t="str">
        <f>IFERROR(_xlfn.XLOOKUP(TEXT(A104, "0"), TEXT('Material master'!$A$2:'Material master'!$A$275, "0"), 'Material master'!$C$2:'Material master'!$C$275, 1),"")</f>
        <v>Raw Material</v>
      </c>
      <c r="D104" s="136" t="str">
        <f>IFERROR(_xlfn.XLOOKUP(TEXT(A104, "0"), TEXT('Material master'!$A$2:'Material master'!$A$275, "0"), 'Material master'!$D$2:'Material master'!$D$275, 1),"")</f>
        <v>J000 - ATH</v>
      </c>
      <c r="E104" s="136" t="str">
        <f>IFERROR(_xlfn.XLOOKUP(TEXT(A104, "0"), TEXT('Material master'!$A$2:'Material master'!$A$275, "0"), 'Material master'!$E$2:'Material master'!$E$275, 1),"")</f>
        <v/>
      </c>
      <c r="F104" s="136" t="str">
        <f>IFERROR(_xlfn.XLOOKUP(TEXT(A104, "0"), TEXT('Material master'!$A$2:'Material master'!$A$275, "0"), 'Material master'!$F$2:'Material master'!$F$275, 1),"")</f>
        <v/>
      </c>
      <c r="G104" s="136" t="str">
        <f>IFERROR(_xlfn.XLOOKUP(TEXT(A104, "0"), TEXT('Material master'!$A$2:'Material master'!$A$275, "0"), 'Material master'!$G$2:'Material master'!$G$275, 1),"")</f>
        <v/>
      </c>
      <c r="H104" s="136" t="s">
        <v>697</v>
      </c>
      <c r="K104" s="142">
        <v>753.82399999999996</v>
      </c>
      <c r="L104" s="142">
        <f t="shared" ref="L104:W104" si="101">K104 - L103 + L106</f>
        <v>430.36799999999994</v>
      </c>
      <c r="M104" s="142">
        <f t="shared" si="101"/>
        <v>968.85799999999995</v>
      </c>
      <c r="N104" s="142">
        <f t="shared" si="101"/>
        <v>507.33799999999997</v>
      </c>
      <c r="O104" s="142">
        <f t="shared" si="101"/>
        <v>1034.7080000000001</v>
      </c>
      <c r="P104" s="142">
        <f t="shared" si="101"/>
        <v>576.00200000000007</v>
      </c>
      <c r="Q104" s="142">
        <f t="shared" si="101"/>
        <v>1102.3900000000001</v>
      </c>
      <c r="R104" s="142">
        <f t="shared" si="101"/>
        <v>638.09800000000007</v>
      </c>
      <c r="S104" s="142">
        <f t="shared" si="101"/>
        <v>1179.6579999999999</v>
      </c>
      <c r="T104" s="142">
        <f t="shared" si="101"/>
        <v>723.60199999999986</v>
      </c>
      <c r="U104" s="142">
        <f t="shared" si="101"/>
        <v>1276.0679999999998</v>
      </c>
      <c r="V104" s="142">
        <f t="shared" si="101"/>
        <v>811.05999999999972</v>
      </c>
      <c r="W104" s="142">
        <f t="shared" si="101"/>
        <v>1369.5519999999997</v>
      </c>
    </row>
    <row r="105" spans="1:23" x14ac:dyDescent="0.25">
      <c r="A105" s="257" t="s">
        <v>58</v>
      </c>
      <c r="B105" t="str">
        <f>IFERROR(_xlfn.XLOOKUP(TEXT(A105, "0"), TEXT('Material master'!$A$2:'Material master'!$A$275, "0"), 'Material master'!$B$2:'Material master'!$B$275, 1),"")</f>
        <v>ATH ALCOA</v>
      </c>
      <c r="C105" t="str">
        <f>IFERROR(_xlfn.XLOOKUP(TEXT(A105, "0"), TEXT('Material master'!$A$2:'Material master'!$A$275, "0"), 'Material master'!$C$2:'Material master'!$C$275, 1),"")</f>
        <v>Raw Material</v>
      </c>
      <c r="D105" t="str">
        <f>IFERROR(_xlfn.XLOOKUP(TEXT(A105, "0"), TEXT('Material master'!$A$2:'Material master'!$A$275, "0"), 'Material master'!$D$2:'Material master'!$D$275, 1),"")</f>
        <v>J000 - ATH</v>
      </c>
      <c r="E105" t="str">
        <f>IFERROR(_xlfn.XLOOKUP(TEXT(A105, "0"), TEXT('Material master'!$A$2:'Material master'!$A$275, "0"), 'Material master'!$E$2:'Material master'!$E$275, 1),"")</f>
        <v/>
      </c>
      <c r="F105" t="str">
        <f>IFERROR(_xlfn.XLOOKUP(TEXT(A105, "0"), TEXT('Material master'!$A$2:'Material master'!$A$275, "0"), 'Material master'!$F$2:'Material master'!$F$275, 1),"")</f>
        <v/>
      </c>
      <c r="G105" t="str">
        <f>IFERROR(_xlfn.XLOOKUP(TEXT(A105, "0"), TEXT('Material master'!$A$2:'Material master'!$A$275, "0"), 'Material master'!$G$2:'Material master'!$G$275, 1),"")</f>
        <v/>
      </c>
      <c r="H105" t="s">
        <v>698</v>
      </c>
      <c r="I105" s="32">
        <v>385.77323737577643</v>
      </c>
      <c r="J105" s="258">
        <f>IFERROR($I105/AVERAGE($L103:$W103),0)</f>
        <v>0.85977804399727897</v>
      </c>
      <c r="K105" s="32"/>
      <c r="L105" s="32">
        <f t="shared" ref="L105:W105" si="102">$I105</f>
        <v>385.77323737577643</v>
      </c>
      <c r="M105" s="32">
        <f t="shared" si="102"/>
        <v>385.77323737577643</v>
      </c>
      <c r="N105" s="32">
        <f t="shared" si="102"/>
        <v>385.77323737577643</v>
      </c>
      <c r="O105" s="32">
        <f t="shared" si="102"/>
        <v>385.77323737577643</v>
      </c>
      <c r="P105" s="32">
        <f t="shared" si="102"/>
        <v>385.77323737577643</v>
      </c>
      <c r="Q105" s="32">
        <f t="shared" si="102"/>
        <v>385.77323737577643</v>
      </c>
      <c r="R105" s="32">
        <f t="shared" si="102"/>
        <v>385.77323737577643</v>
      </c>
      <c r="S105" s="32">
        <f t="shared" si="102"/>
        <v>385.77323737577643</v>
      </c>
      <c r="T105" s="32">
        <f t="shared" si="102"/>
        <v>385.77323737577643</v>
      </c>
      <c r="U105" s="32">
        <f t="shared" si="102"/>
        <v>385.77323737577643</v>
      </c>
      <c r="V105" s="32">
        <f t="shared" si="102"/>
        <v>385.77323737577643</v>
      </c>
      <c r="W105" s="32">
        <f t="shared" si="102"/>
        <v>385.77323737577643</v>
      </c>
    </row>
    <row r="106" spans="1:23" x14ac:dyDescent="0.25">
      <c r="A106" s="257" t="s">
        <v>58</v>
      </c>
      <c r="B106" t="str">
        <f>IFERROR(_xlfn.XLOOKUP(TEXT(A106, "0"), TEXT('Material master'!$A$2:'Material master'!$A$275, "0"), 'Material master'!$B$2:'Material master'!$B$275, 1),"")</f>
        <v>ATH ALCOA</v>
      </c>
      <c r="C106" t="str">
        <f>IFERROR(_xlfn.XLOOKUP(TEXT(A106, "0"), TEXT('Material master'!$A$2:'Material master'!$A$275, "0"), 'Material master'!$C$2:'Material master'!$C$275, 1),"")</f>
        <v>Raw Material</v>
      </c>
      <c r="D106" t="str">
        <f>IFERROR(_xlfn.XLOOKUP(TEXT(A106, "0"), TEXT('Material master'!$A$2:'Material master'!$A$275, "0"), 'Material master'!$D$2:'Material master'!$D$275, 1),"")</f>
        <v>J000 - ATH</v>
      </c>
      <c r="E106" t="str">
        <f>IFERROR(_xlfn.XLOOKUP(TEXT(A106, "0"), TEXT('Material master'!$A$2:'Material master'!$A$275, "0"), 'Material master'!$E$2:'Material master'!$E$275, 1),"")</f>
        <v/>
      </c>
      <c r="F106" t="str">
        <f>IFERROR(_xlfn.XLOOKUP(TEXT(A106, "0"), TEXT('Material master'!$A$2:'Material master'!$A$275, "0"), 'Material master'!$F$2:'Material master'!$F$275, 1),"")</f>
        <v/>
      </c>
      <c r="G106" t="str">
        <f>IFERROR(_xlfn.XLOOKUP(TEXT(A106, "0"), TEXT('Material master'!$A$2:'Material master'!$A$275, "0"), 'Material master'!$G$2:'Material master'!$G$275, 1),"")</f>
        <v/>
      </c>
      <c r="H106" t="s">
        <v>699</v>
      </c>
      <c r="I106">
        <f>IFERROR(_xlfn.XLOOKUP(TEXT(A106, "0"), TEXT('Purchase sheet'!$A$2:'Purchase sheet'!$A$31, "0"), 'Purchase sheet'!$H$2:'Purchase sheet'!$H$31, 1), 1)</f>
        <v>1000</v>
      </c>
      <c r="K106" s="32"/>
      <c r="L106" s="272"/>
      <c r="M106" s="32">
        <f t="shared" ref="M106:W106" si="103">IF( M105 - L104 + M103 &gt; 0, CEILING( M105 - L104 + M103, $I$106), 0)</f>
        <v>1000</v>
      </c>
      <c r="N106" s="32">
        <f t="shared" si="103"/>
        <v>0</v>
      </c>
      <c r="O106" s="32">
        <f t="shared" si="103"/>
        <v>1000</v>
      </c>
      <c r="P106" s="32">
        <f t="shared" si="103"/>
        <v>0</v>
      </c>
      <c r="Q106" s="32">
        <f t="shared" si="103"/>
        <v>1000</v>
      </c>
      <c r="R106" s="32">
        <f t="shared" si="103"/>
        <v>0</v>
      </c>
      <c r="S106" s="32">
        <f t="shared" si="103"/>
        <v>1000</v>
      </c>
      <c r="T106" s="32">
        <f t="shared" si="103"/>
        <v>0</v>
      </c>
      <c r="U106" s="32">
        <f t="shared" si="103"/>
        <v>1000</v>
      </c>
      <c r="V106" s="32">
        <f t="shared" si="103"/>
        <v>0</v>
      </c>
      <c r="W106" s="32">
        <f t="shared" si="103"/>
        <v>1000</v>
      </c>
    </row>
    <row r="107" spans="1:23" ht="15.75" thickBot="1" x14ac:dyDescent="0.3">
      <c r="A107" s="257" t="s">
        <v>58</v>
      </c>
      <c r="B107" t="str">
        <f>IFERROR(_xlfn.XLOOKUP(TEXT(A107, "0"), TEXT('Material master'!$A$2:'Material master'!$A$275, "0"), 'Material master'!$B$2:'Material master'!$B$275, 1),"")</f>
        <v>ATH ALCOA</v>
      </c>
      <c r="C107" t="str">
        <f>IFERROR(_xlfn.XLOOKUP(TEXT(A107, "0"), TEXT('Material master'!$A$2:'Material master'!$A$275, "0"), 'Material master'!$C$2:'Material master'!$C$275, 1),"")</f>
        <v>Raw Material</v>
      </c>
      <c r="D107" t="str">
        <f>IFERROR(_xlfn.XLOOKUP(TEXT(A107, "0"), TEXT('Material master'!$A$2:'Material master'!$A$275, "0"), 'Material master'!$D$2:'Material master'!$D$275, 1),"")</f>
        <v>J000 - ATH</v>
      </c>
      <c r="E107" t="str">
        <f>IFERROR(_xlfn.XLOOKUP(TEXT(A107, "0"), TEXT('Material master'!$A$2:'Material master'!$A$275, "0"), 'Material master'!$E$2:'Material master'!$E$275, 1),"")</f>
        <v/>
      </c>
      <c r="F107" t="str">
        <f>IFERROR(_xlfn.XLOOKUP(TEXT(A107, "0"), TEXT('Material master'!$A$2:'Material master'!$A$275, "0"), 'Material master'!$F$2:'Material master'!$F$275, 1),"")</f>
        <v/>
      </c>
      <c r="G107" t="str">
        <f>IFERROR(_xlfn.XLOOKUP(TEXT(A107, "0"), TEXT('Material master'!$A$2:'Material master'!$A$275, "0"), 'Material master'!$G$2:'Material master'!$G$275, 1),"")</f>
        <v/>
      </c>
      <c r="H107" t="s">
        <v>700</v>
      </c>
      <c r="I107">
        <f>INT(IFERROR(_xlfn.XLOOKUP(TEXT(A107, "0"), TEXT('Purchase sheet'!$A$2:'Purchase sheet'!$A$31, "0"), 'Purchase sheet'!$H$2:'Purchase sheet'!$D$31, 1), 1))</f>
        <v>1</v>
      </c>
      <c r="K107" s="32"/>
      <c r="L107" s="32">
        <f t="shared" ref="L107:V107" si="104">M106</f>
        <v>1000</v>
      </c>
      <c r="M107" s="32">
        <f t="shared" si="104"/>
        <v>0</v>
      </c>
      <c r="N107" s="32">
        <f t="shared" si="104"/>
        <v>1000</v>
      </c>
      <c r="O107" s="32">
        <f t="shared" si="104"/>
        <v>0</v>
      </c>
      <c r="P107" s="32">
        <f t="shared" si="104"/>
        <v>1000</v>
      </c>
      <c r="Q107" s="32">
        <f t="shared" si="104"/>
        <v>0</v>
      </c>
      <c r="R107" s="32">
        <f t="shared" si="104"/>
        <v>1000</v>
      </c>
      <c r="S107" s="32">
        <f t="shared" si="104"/>
        <v>0</v>
      </c>
      <c r="T107" s="32">
        <f t="shared" si="104"/>
        <v>1000</v>
      </c>
      <c r="U107" s="32">
        <f t="shared" si="104"/>
        <v>0</v>
      </c>
      <c r="V107" s="32">
        <f t="shared" si="104"/>
        <v>1000</v>
      </c>
      <c r="W107" s="32"/>
    </row>
    <row r="108" spans="1:23" s="138" customFormat="1" x14ac:dyDescent="0.25">
      <c r="A108" s="137" t="s">
        <v>60</v>
      </c>
      <c r="B108" s="138" t="str">
        <f>IFERROR(_xlfn.XLOOKUP(TEXT(A108, "0"), TEXT('Material master'!$A$2:'Material master'!$A$275, "0"), 'Material master'!$B$2:'Material master'!$B$275, 1),"")</f>
        <v>LIMESTONE 0-4 MM MOHA</v>
      </c>
      <c r="C108" s="138" t="str">
        <f>IFERROR(_xlfn.XLOOKUP(TEXT(A108, "0"), TEXT('Material master'!$A$2:'Material master'!$A$275, "0"), 'Material master'!$C$2:'Material master'!$C$275, 1),"")</f>
        <v>Raw Material</v>
      </c>
      <c r="D108" s="138" t="str">
        <f>IFERROR(_xlfn.XLOOKUP(TEXT(A108, "0"), TEXT('Material master'!$A$2:'Material master'!$A$275, "0"), 'Material master'!$D$2:'Material master'!$D$275, 1),"")</f>
        <v>C002 - Limestone</v>
      </c>
      <c r="E108" s="138" t="str">
        <f>IFERROR(_xlfn.XLOOKUP(TEXT(A108, "0"), TEXT('Material master'!$A$2:'Material master'!$A$275, "0"), 'Material master'!$E$2:'Material master'!$E$275, 1),"")</f>
        <v/>
      </c>
      <c r="F108" s="138" t="str">
        <f>IFERROR(_xlfn.XLOOKUP(TEXT(A108, "0"), TEXT('Material master'!$A$2:'Material master'!$A$275, "0"), 'Material master'!$F$2:'Material master'!$F$275, 1),"")</f>
        <v/>
      </c>
      <c r="G108" s="138" t="str">
        <f>IFERROR(_xlfn.XLOOKUP(TEXT(A108, "0"), TEXT('Material master'!$A$2:'Material master'!$A$275, "0"), 'Material master'!$G$2:'Material master'!$G$275, 1),"")</f>
        <v/>
      </c>
      <c r="H108" s="138" t="s">
        <v>695</v>
      </c>
      <c r="I108" s="137" t="s">
        <v>197</v>
      </c>
      <c r="K108" s="140"/>
      <c r="L108" s="140">
        <f t="shared" ref="L108:W108" si="105">IFERROR(L633, 0)</f>
        <v>130.416</v>
      </c>
      <c r="M108" s="140">
        <f t="shared" si="105"/>
        <v>24.023999999999997</v>
      </c>
      <c r="N108" s="140">
        <f t="shared" si="105"/>
        <v>51.48</v>
      </c>
      <c r="O108" s="140">
        <f t="shared" si="105"/>
        <v>372.08599999999996</v>
      </c>
      <c r="P108" s="140">
        <f t="shared" si="105"/>
        <v>381.80999999999995</v>
      </c>
      <c r="Q108" s="140">
        <f t="shared" si="105"/>
        <v>384.38399999999996</v>
      </c>
      <c r="R108" s="140">
        <f t="shared" si="105"/>
        <v>389.81799999999998</v>
      </c>
      <c r="S108" s="140">
        <f t="shared" si="105"/>
        <v>382.38199999999995</v>
      </c>
      <c r="T108" s="140">
        <f t="shared" si="105"/>
        <v>383.52599999999995</v>
      </c>
      <c r="U108" s="140">
        <f t="shared" si="105"/>
        <v>394.67999999999995</v>
      </c>
      <c r="V108" s="140">
        <f t="shared" si="105"/>
        <v>394.67999999999995</v>
      </c>
      <c r="W108" s="140">
        <f t="shared" si="105"/>
        <v>379.23599999999999</v>
      </c>
    </row>
    <row r="109" spans="1:23" x14ac:dyDescent="0.25">
      <c r="A109" s="257" t="s">
        <v>60</v>
      </c>
      <c r="B109" t="str">
        <f>IFERROR(_xlfn.XLOOKUP(TEXT(A109, "0"), TEXT('Material master'!$A$2:'Material master'!$A$275, "0"), 'Material master'!$B$2:'Material master'!$B$275, 1),"")</f>
        <v>LIMESTONE 0-4 MM MOHA</v>
      </c>
      <c r="C109" t="str">
        <f>IFERROR(_xlfn.XLOOKUP(TEXT(A109, "0"), TEXT('Material master'!$A$2:'Material master'!$A$275, "0"), 'Material master'!$C$2:'Material master'!$C$275, 1),"")</f>
        <v>Raw Material</v>
      </c>
      <c r="D109" t="str">
        <f>IFERROR(_xlfn.XLOOKUP(TEXT(A109, "0"), TEXT('Material master'!$A$2:'Material master'!$A$275, "0"), 'Material master'!$D$2:'Material master'!$D$275, 1),"")</f>
        <v>C002 - Limestone</v>
      </c>
      <c r="E109" t="str">
        <f>IFERROR(_xlfn.XLOOKUP(TEXT(A109, "0"), TEXT('Material master'!$A$2:'Material master'!$A$275, "0"), 'Material master'!$E$2:'Material master'!$E$275, 1),"")</f>
        <v/>
      </c>
      <c r="F109" t="str">
        <f>IFERROR(_xlfn.XLOOKUP(TEXT(A109, "0"), TEXT('Material master'!$A$2:'Material master'!$A$275, "0"), 'Material master'!$F$2:'Material master'!$F$275, 1),"")</f>
        <v/>
      </c>
      <c r="G109" t="str">
        <f>IFERROR(_xlfn.XLOOKUP(TEXT(A109, "0"), TEXT('Material master'!$A$2:'Material master'!$A$275, "0"), 'Material master'!$G$2:'Material master'!$G$275, 1),"")</f>
        <v/>
      </c>
      <c r="H109" t="s">
        <v>695</v>
      </c>
      <c r="I109" s="257" t="s">
        <v>214</v>
      </c>
      <c r="K109" s="32"/>
      <c r="L109" s="32">
        <f t="shared" ref="L109:W109" si="106">IFERROR(L686, 0)</f>
        <v>3303.9160000000002</v>
      </c>
      <c r="M109" s="32">
        <f t="shared" si="106"/>
        <v>3354.3960000000002</v>
      </c>
      <c r="N109" s="32">
        <f t="shared" si="106"/>
        <v>3370.1709999999998</v>
      </c>
      <c r="O109" s="32">
        <f t="shared" si="106"/>
        <v>3372.6950000000002</v>
      </c>
      <c r="P109" s="32">
        <f t="shared" si="106"/>
        <v>3351.8719999999998</v>
      </c>
      <c r="Q109" s="32">
        <f t="shared" si="106"/>
        <v>3359.444</v>
      </c>
      <c r="R109" s="32">
        <f t="shared" si="106"/>
        <v>3366.3850000000002</v>
      </c>
      <c r="S109" s="32">
        <f t="shared" si="106"/>
        <v>3359.444</v>
      </c>
      <c r="T109" s="32">
        <f t="shared" si="106"/>
        <v>3359.444</v>
      </c>
      <c r="U109" s="32">
        <f t="shared" si="106"/>
        <v>3358.1820000000002</v>
      </c>
      <c r="V109" s="32">
        <f t="shared" si="106"/>
        <v>3358.1820000000002</v>
      </c>
      <c r="W109" s="32">
        <f t="shared" si="106"/>
        <v>3358.1820000000002</v>
      </c>
    </row>
    <row r="110" spans="1:23" x14ac:dyDescent="0.25">
      <c r="A110" s="257" t="s">
        <v>60</v>
      </c>
      <c r="B110" t="str">
        <f>IFERROR(_xlfn.XLOOKUP(TEXT(A110, "0"), TEXT('Material master'!$A$2:'Material master'!$A$275, "0"), 'Material master'!$B$2:'Material master'!$B$275, 1),"")</f>
        <v>LIMESTONE 0-4 MM MOHA</v>
      </c>
      <c r="C110" t="str">
        <f>IFERROR(_xlfn.XLOOKUP(TEXT(A110, "0"), TEXT('Material master'!$A$2:'Material master'!$A$275, "0"), 'Material master'!$C$2:'Material master'!$C$275, 1),"")</f>
        <v>Raw Material</v>
      </c>
      <c r="D110" t="str">
        <f>IFERROR(_xlfn.XLOOKUP(TEXT(A110, "0"), TEXT('Material master'!$A$2:'Material master'!$A$275, "0"), 'Material master'!$D$2:'Material master'!$D$275, 1),"")</f>
        <v>C002 - Limestone</v>
      </c>
      <c r="E110" t="str">
        <f>IFERROR(_xlfn.XLOOKUP(TEXT(A110, "0"), TEXT('Material master'!$A$2:'Material master'!$A$275, "0"), 'Material master'!$E$2:'Material master'!$E$275, 1),"")</f>
        <v/>
      </c>
      <c r="F110" t="str">
        <f>IFERROR(_xlfn.XLOOKUP(TEXT(A110, "0"), TEXT('Material master'!$A$2:'Material master'!$A$275, "0"), 'Material master'!$F$2:'Material master'!$F$275, 1),"")</f>
        <v/>
      </c>
      <c r="G110" t="str">
        <f>IFERROR(_xlfn.XLOOKUP(TEXT(A110, "0"), TEXT('Material master'!$A$2:'Material master'!$A$275, "0"), 'Material master'!$G$2:'Material master'!$G$275, 1),"")</f>
        <v/>
      </c>
      <c r="H110" t="s">
        <v>695</v>
      </c>
      <c r="I110" s="257" t="s">
        <v>258</v>
      </c>
      <c r="K110" s="32"/>
      <c r="L110" s="32">
        <f t="shared" ref="L110:W110" si="107">IFERROR(L797, 0)</f>
        <v>177.642</v>
      </c>
      <c r="M110" s="32">
        <f t="shared" si="107"/>
        <v>142.71</v>
      </c>
      <c r="N110" s="32">
        <f t="shared" si="107"/>
        <v>143.56199999999998</v>
      </c>
      <c r="O110" s="32">
        <f t="shared" si="107"/>
        <v>143.56199999999998</v>
      </c>
      <c r="P110" s="32">
        <f t="shared" si="107"/>
        <v>143.136</v>
      </c>
      <c r="Q110" s="32">
        <f t="shared" si="107"/>
        <v>143.56199999999998</v>
      </c>
      <c r="R110" s="32">
        <f t="shared" si="107"/>
        <v>143.56199999999998</v>
      </c>
      <c r="S110" s="32">
        <f t="shared" si="107"/>
        <v>143.56199999999998</v>
      </c>
      <c r="T110" s="32">
        <f t="shared" si="107"/>
        <v>143.56199999999998</v>
      </c>
      <c r="U110" s="32">
        <f t="shared" si="107"/>
        <v>143.56199999999998</v>
      </c>
      <c r="V110" s="32">
        <f t="shared" si="107"/>
        <v>143.56199999999998</v>
      </c>
      <c r="W110" s="32">
        <f t="shared" si="107"/>
        <v>143.136</v>
      </c>
    </row>
    <row r="111" spans="1:23" x14ac:dyDescent="0.25">
      <c r="A111" s="257" t="s">
        <v>60</v>
      </c>
      <c r="B111" t="str">
        <f>IFERROR(_xlfn.XLOOKUP(TEXT(A111, "0"), TEXT('Material master'!$A$2:'Material master'!$A$275, "0"), 'Material master'!$B$2:'Material master'!$B$275, 1),"")</f>
        <v>LIMESTONE 0-4 MM MOHA</v>
      </c>
      <c r="C111" t="str">
        <f>IFERROR(_xlfn.XLOOKUP(TEXT(A111, "0"), TEXT('Material master'!$A$2:'Material master'!$A$275, "0"), 'Material master'!$C$2:'Material master'!$C$275, 1),"")</f>
        <v>Raw Material</v>
      </c>
      <c r="D111" t="str">
        <f>IFERROR(_xlfn.XLOOKUP(TEXT(A111, "0"), TEXT('Material master'!$A$2:'Material master'!$A$275, "0"), 'Material master'!$D$2:'Material master'!$D$275, 1),"")</f>
        <v>C002 - Limestone</v>
      </c>
      <c r="E111" t="str">
        <f>IFERROR(_xlfn.XLOOKUP(TEXT(A111, "0"), TEXT('Material master'!$A$2:'Material master'!$A$275, "0"), 'Material master'!$E$2:'Material master'!$E$275, 1),"")</f>
        <v/>
      </c>
      <c r="F111" t="str">
        <f>IFERROR(_xlfn.XLOOKUP(TEXT(A111, "0"), TEXT('Material master'!$A$2:'Material master'!$A$275, "0"), 'Material master'!$F$2:'Material master'!$F$275, 1),"")</f>
        <v/>
      </c>
      <c r="G111" t="str">
        <f>IFERROR(_xlfn.XLOOKUP(TEXT(A111, "0"), TEXT('Material master'!$A$2:'Material master'!$A$275, "0"), 'Material master'!$G$2:'Material master'!$G$275, 1),"")</f>
        <v/>
      </c>
      <c r="H111" t="s">
        <v>695</v>
      </c>
      <c r="I111" s="257" t="s">
        <v>480</v>
      </c>
      <c r="K111" s="32"/>
      <c r="L111" s="32">
        <f t="shared" ref="L111:W111" si="108">IFERROR(L1576, 0)</f>
        <v>56.158999999999999</v>
      </c>
      <c r="M111" s="32">
        <f t="shared" si="108"/>
        <v>54.265999999999998</v>
      </c>
      <c r="N111" s="32">
        <f t="shared" si="108"/>
        <v>64.992999999999995</v>
      </c>
      <c r="O111" s="32">
        <f t="shared" si="108"/>
        <v>66.885999999999996</v>
      </c>
      <c r="P111" s="32">
        <f t="shared" si="108"/>
        <v>66.254999999999995</v>
      </c>
      <c r="Q111" s="32">
        <f t="shared" si="108"/>
        <v>66.885999999999996</v>
      </c>
      <c r="R111" s="32">
        <f t="shared" si="108"/>
        <v>66.254999999999995</v>
      </c>
      <c r="S111" s="32">
        <f t="shared" si="108"/>
        <v>56.158999999999999</v>
      </c>
      <c r="T111" s="32">
        <f t="shared" si="108"/>
        <v>56.158999999999999</v>
      </c>
      <c r="U111" s="32">
        <f t="shared" si="108"/>
        <v>56.158999999999999</v>
      </c>
      <c r="V111" s="32">
        <f t="shared" si="108"/>
        <v>56.79</v>
      </c>
      <c r="W111" s="32">
        <f t="shared" si="108"/>
        <v>56.158999999999999</v>
      </c>
    </row>
    <row r="112" spans="1:23" x14ac:dyDescent="0.25">
      <c r="A112" s="257" t="s">
        <v>60</v>
      </c>
      <c r="B112" t="str">
        <f>IFERROR(_xlfn.XLOOKUP(TEXT(A112, "0"), TEXT('Material master'!$A$2:'Material master'!$A$275, "0"), 'Material master'!$B$2:'Material master'!$B$275, 1),"")</f>
        <v>LIMESTONE 0-4 MM MOHA</v>
      </c>
      <c r="C112" t="str">
        <f>IFERROR(_xlfn.XLOOKUP(TEXT(A112, "0"), TEXT('Material master'!$A$2:'Material master'!$A$275, "0"), 'Material master'!$C$2:'Material master'!$C$275, 1),"")</f>
        <v>Raw Material</v>
      </c>
      <c r="D112" t="str">
        <f>IFERROR(_xlfn.XLOOKUP(TEXT(A112, "0"), TEXT('Material master'!$A$2:'Material master'!$A$275, "0"), 'Material master'!$D$2:'Material master'!$D$275, 1),"")</f>
        <v>C002 - Limestone</v>
      </c>
      <c r="E112" t="str">
        <f>IFERROR(_xlfn.XLOOKUP(TEXT(A112, "0"), TEXT('Material master'!$A$2:'Material master'!$A$275, "0"), 'Material master'!$E$2:'Material master'!$E$275, 1),"")</f>
        <v/>
      </c>
      <c r="F112" t="str">
        <f>IFERROR(_xlfn.XLOOKUP(TEXT(A112, "0"), TEXT('Material master'!$A$2:'Material master'!$A$275, "0"), 'Material master'!$F$2:'Material master'!$F$275, 1),"")</f>
        <v/>
      </c>
      <c r="G112" t="str">
        <f>IFERROR(_xlfn.XLOOKUP(TEXT(A112, "0"), TEXT('Material master'!$A$2:'Material master'!$A$275, "0"), 'Material master'!$G$2:'Material master'!$G$275, 1),"")</f>
        <v/>
      </c>
      <c r="H112" s="1" t="s">
        <v>696</v>
      </c>
      <c r="I112" s="1"/>
      <c r="J112" s="1"/>
      <c r="K112" s="141"/>
      <c r="L112" s="141">
        <f t="shared" ref="L112:W112" si="109">SUM(L108:L111)</f>
        <v>3668.1330000000003</v>
      </c>
      <c r="M112" s="141">
        <f t="shared" si="109"/>
        <v>3575.3960000000002</v>
      </c>
      <c r="N112" s="141">
        <f t="shared" si="109"/>
        <v>3630.2059999999997</v>
      </c>
      <c r="O112" s="141">
        <f t="shared" si="109"/>
        <v>3955.2289999999998</v>
      </c>
      <c r="P112" s="141">
        <f t="shared" si="109"/>
        <v>3943.0729999999999</v>
      </c>
      <c r="Q112" s="141">
        <f t="shared" si="109"/>
        <v>3954.2759999999998</v>
      </c>
      <c r="R112" s="141">
        <f t="shared" si="109"/>
        <v>3966.0200000000004</v>
      </c>
      <c r="S112" s="141">
        <f t="shared" si="109"/>
        <v>3941.547</v>
      </c>
      <c r="T112" s="141">
        <f t="shared" si="109"/>
        <v>3942.6909999999998</v>
      </c>
      <c r="U112" s="141">
        <f t="shared" si="109"/>
        <v>3952.5830000000001</v>
      </c>
      <c r="V112" s="141">
        <f t="shared" si="109"/>
        <v>3953.2139999999999</v>
      </c>
      <c r="W112" s="141">
        <f t="shared" si="109"/>
        <v>3936.7130000000002</v>
      </c>
    </row>
    <row r="113" spans="1:23" s="136" customFormat="1" x14ac:dyDescent="0.25">
      <c r="A113" s="270" t="s">
        <v>60</v>
      </c>
      <c r="B113" s="136" t="str">
        <f>IFERROR(_xlfn.XLOOKUP(TEXT(A113, "0"), TEXT('Material master'!$A$2:'Material master'!$A$275, "0"), 'Material master'!$B$2:'Material master'!$B$275, 1),"")</f>
        <v>LIMESTONE 0-4 MM MOHA</v>
      </c>
      <c r="C113" s="136" t="str">
        <f>IFERROR(_xlfn.XLOOKUP(TEXT(A113, "0"), TEXT('Material master'!$A$2:'Material master'!$A$275, "0"), 'Material master'!$C$2:'Material master'!$C$275, 1),"")</f>
        <v>Raw Material</v>
      </c>
      <c r="D113" s="136" t="str">
        <f>IFERROR(_xlfn.XLOOKUP(TEXT(A113, "0"), TEXT('Material master'!$A$2:'Material master'!$A$275, "0"), 'Material master'!$D$2:'Material master'!$D$275, 1),"")</f>
        <v>C002 - Limestone</v>
      </c>
      <c r="E113" s="136" t="str">
        <f>IFERROR(_xlfn.XLOOKUP(TEXT(A113, "0"), TEXT('Material master'!$A$2:'Material master'!$A$275, "0"), 'Material master'!$E$2:'Material master'!$E$275, 1),"")</f>
        <v/>
      </c>
      <c r="F113" s="136" t="str">
        <f>IFERROR(_xlfn.XLOOKUP(TEXT(A113, "0"), TEXT('Material master'!$A$2:'Material master'!$A$275, "0"), 'Material master'!$F$2:'Material master'!$F$275, 1),"")</f>
        <v/>
      </c>
      <c r="G113" s="136" t="str">
        <f>IFERROR(_xlfn.XLOOKUP(TEXT(A113, "0"), TEXT('Material master'!$A$2:'Material master'!$A$275, "0"), 'Material master'!$G$2:'Material master'!$G$275, 1),"")</f>
        <v/>
      </c>
      <c r="H113" s="136" t="s">
        <v>697</v>
      </c>
      <c r="K113" s="142">
        <v>2827.1880000000001</v>
      </c>
      <c r="L113" s="142">
        <f t="shared" ref="L113:W113" si="110">K113 - L112 + L115</f>
        <v>2489.0549999999998</v>
      </c>
      <c r="M113" s="142">
        <f t="shared" si="110"/>
        <v>2513.6589999999997</v>
      </c>
      <c r="N113" s="142">
        <f t="shared" si="110"/>
        <v>2513.453</v>
      </c>
      <c r="O113" s="142">
        <f t="shared" si="110"/>
        <v>2488.2240000000002</v>
      </c>
      <c r="P113" s="142">
        <f t="shared" si="110"/>
        <v>2505.1510000000003</v>
      </c>
      <c r="Q113" s="142">
        <f t="shared" si="110"/>
        <v>2510.8750000000005</v>
      </c>
      <c r="R113" s="142">
        <f t="shared" si="110"/>
        <v>2504.855</v>
      </c>
      <c r="S113" s="142">
        <f t="shared" si="110"/>
        <v>2493.308</v>
      </c>
      <c r="T113" s="142">
        <f t="shared" si="110"/>
        <v>2510.6170000000002</v>
      </c>
      <c r="U113" s="142">
        <f t="shared" si="110"/>
        <v>2488.0340000000001</v>
      </c>
      <c r="V113" s="142">
        <f t="shared" si="110"/>
        <v>2494.8200000000002</v>
      </c>
      <c r="W113" s="142">
        <f t="shared" si="110"/>
        <v>2488.107</v>
      </c>
    </row>
    <row r="114" spans="1:23" x14ac:dyDescent="0.25">
      <c r="A114" s="257" t="s">
        <v>60</v>
      </c>
      <c r="B114" t="str">
        <f>IFERROR(_xlfn.XLOOKUP(TEXT(A114, "0"), TEXT('Material master'!$A$2:'Material master'!$A$275, "0"), 'Material master'!$B$2:'Material master'!$B$275, 1),"")</f>
        <v>LIMESTONE 0-4 MM MOHA</v>
      </c>
      <c r="C114" t="str">
        <f>IFERROR(_xlfn.XLOOKUP(TEXT(A114, "0"), TEXT('Material master'!$A$2:'Material master'!$A$275, "0"), 'Material master'!$C$2:'Material master'!$C$275, 1),"")</f>
        <v>Raw Material</v>
      </c>
      <c r="D114" t="str">
        <f>IFERROR(_xlfn.XLOOKUP(TEXT(A114, "0"), TEXT('Material master'!$A$2:'Material master'!$A$275, "0"), 'Material master'!$D$2:'Material master'!$D$275, 1),"")</f>
        <v>C002 - Limestone</v>
      </c>
      <c r="E114" t="str">
        <f>IFERROR(_xlfn.XLOOKUP(TEXT(A114, "0"), TEXT('Material master'!$A$2:'Material master'!$A$275, "0"), 'Material master'!$E$2:'Material master'!$E$275, 1),"")</f>
        <v/>
      </c>
      <c r="F114" t="str">
        <f>IFERROR(_xlfn.XLOOKUP(TEXT(A114, "0"), TEXT('Material master'!$A$2:'Material master'!$A$275, "0"), 'Material master'!$F$2:'Material master'!$F$275, 1),"")</f>
        <v/>
      </c>
      <c r="G114" t="str">
        <f>IFERROR(_xlfn.XLOOKUP(TEXT(A114, "0"), TEXT('Material master'!$A$2:'Material master'!$A$275, "0"), 'Material master'!$G$2:'Material master'!$G$275, 1),"")</f>
        <v/>
      </c>
      <c r="H114" t="s">
        <v>698</v>
      </c>
      <c r="I114" s="32">
        <v>2485.9487356468499</v>
      </c>
      <c r="J114" s="258">
        <f>IFERROR($I114/AVERAGE($L112:$W112),0)</f>
        <v>0.642653499059195</v>
      </c>
      <c r="K114" s="32"/>
      <c r="L114" s="32">
        <f t="shared" ref="L114:W114" si="111">$I114</f>
        <v>2485.9487356468499</v>
      </c>
      <c r="M114" s="32">
        <f t="shared" si="111"/>
        <v>2485.9487356468499</v>
      </c>
      <c r="N114" s="32">
        <f t="shared" si="111"/>
        <v>2485.9487356468499</v>
      </c>
      <c r="O114" s="32">
        <f t="shared" si="111"/>
        <v>2485.9487356468499</v>
      </c>
      <c r="P114" s="32">
        <f t="shared" si="111"/>
        <v>2485.9487356468499</v>
      </c>
      <c r="Q114" s="32">
        <f t="shared" si="111"/>
        <v>2485.9487356468499</v>
      </c>
      <c r="R114" s="32">
        <f t="shared" si="111"/>
        <v>2485.9487356468499</v>
      </c>
      <c r="S114" s="32">
        <f t="shared" si="111"/>
        <v>2485.9487356468499</v>
      </c>
      <c r="T114" s="32">
        <f t="shared" si="111"/>
        <v>2485.9487356468499</v>
      </c>
      <c r="U114" s="32">
        <f t="shared" si="111"/>
        <v>2485.9487356468499</v>
      </c>
      <c r="V114" s="32">
        <f t="shared" si="111"/>
        <v>2485.9487356468499</v>
      </c>
      <c r="W114" s="32">
        <f t="shared" si="111"/>
        <v>2485.9487356468499</v>
      </c>
    </row>
    <row r="115" spans="1:23" x14ac:dyDescent="0.25">
      <c r="A115" s="257" t="s">
        <v>60</v>
      </c>
      <c r="B115" t="str">
        <f>IFERROR(_xlfn.XLOOKUP(TEXT(A115, "0"), TEXT('Material master'!$A$2:'Material master'!$A$275, "0"), 'Material master'!$B$2:'Material master'!$B$275, 1),"")</f>
        <v>LIMESTONE 0-4 MM MOHA</v>
      </c>
      <c r="C115" t="str">
        <f>IFERROR(_xlfn.XLOOKUP(TEXT(A115, "0"), TEXT('Material master'!$A$2:'Material master'!$A$275, "0"), 'Material master'!$C$2:'Material master'!$C$275, 1),"")</f>
        <v>Raw Material</v>
      </c>
      <c r="D115" t="str">
        <f>IFERROR(_xlfn.XLOOKUP(TEXT(A115, "0"), TEXT('Material master'!$A$2:'Material master'!$A$275, "0"), 'Material master'!$D$2:'Material master'!$D$275, 1),"")</f>
        <v>C002 - Limestone</v>
      </c>
      <c r="E115" t="str">
        <f>IFERROR(_xlfn.XLOOKUP(TEXT(A115, "0"), TEXT('Material master'!$A$2:'Material master'!$A$275, "0"), 'Material master'!$E$2:'Material master'!$E$275, 1),"")</f>
        <v/>
      </c>
      <c r="F115" t="str">
        <f>IFERROR(_xlfn.XLOOKUP(TEXT(A115, "0"), TEXT('Material master'!$A$2:'Material master'!$A$275, "0"), 'Material master'!$F$2:'Material master'!$F$275, 1),"")</f>
        <v/>
      </c>
      <c r="G115" t="str">
        <f>IFERROR(_xlfn.XLOOKUP(TEXT(A115, "0"), TEXT('Material master'!$A$2:'Material master'!$A$275, "0"), 'Material master'!$G$2:'Material master'!$G$275, 1),"")</f>
        <v/>
      </c>
      <c r="H115" t="s">
        <v>699</v>
      </c>
      <c r="I115">
        <f>IFERROR(_xlfn.XLOOKUP(TEXT(A115, "0"), TEXT('Purchase sheet'!$A$2:'Purchase sheet'!$A$31, "0"), 'Purchase sheet'!$H$2:'Purchase sheet'!$H$31, 1), 1)</f>
        <v>30</v>
      </c>
      <c r="K115" s="32"/>
      <c r="L115" s="32">
        <f t="shared" ref="L115:W115" si="112">IF( L114 - K113 + L112 &gt; 0, CEILING( L114 - K113 + L112, $I$115), 0)</f>
        <v>3330</v>
      </c>
      <c r="M115" s="32">
        <f t="shared" si="112"/>
        <v>3600</v>
      </c>
      <c r="N115" s="32">
        <f t="shared" si="112"/>
        <v>3630</v>
      </c>
      <c r="O115" s="32">
        <f t="shared" si="112"/>
        <v>3930</v>
      </c>
      <c r="P115" s="32">
        <f t="shared" si="112"/>
        <v>3960</v>
      </c>
      <c r="Q115" s="32">
        <f t="shared" si="112"/>
        <v>3960</v>
      </c>
      <c r="R115" s="32">
        <f t="shared" si="112"/>
        <v>3960</v>
      </c>
      <c r="S115" s="32">
        <f t="shared" si="112"/>
        <v>3930</v>
      </c>
      <c r="T115" s="32">
        <f t="shared" si="112"/>
        <v>3960</v>
      </c>
      <c r="U115" s="32">
        <f t="shared" si="112"/>
        <v>3930</v>
      </c>
      <c r="V115" s="32">
        <f t="shared" si="112"/>
        <v>3960</v>
      </c>
      <c r="W115" s="32">
        <f t="shared" si="112"/>
        <v>3930</v>
      </c>
    </row>
    <row r="116" spans="1:23" ht="15.75" thickBot="1" x14ac:dyDescent="0.3">
      <c r="A116" s="257" t="s">
        <v>60</v>
      </c>
      <c r="B116" t="str">
        <f>IFERROR(_xlfn.XLOOKUP(TEXT(A116, "0"), TEXT('Material master'!$A$2:'Material master'!$A$275, "0"), 'Material master'!$B$2:'Material master'!$B$275, 1),"")</f>
        <v>LIMESTONE 0-4 MM MOHA</v>
      </c>
      <c r="C116" t="str">
        <f>IFERROR(_xlfn.XLOOKUP(TEXT(A116, "0"), TEXT('Material master'!$A$2:'Material master'!$A$275, "0"), 'Material master'!$C$2:'Material master'!$C$275, 1),"")</f>
        <v>Raw Material</v>
      </c>
      <c r="D116" t="str">
        <f>IFERROR(_xlfn.XLOOKUP(TEXT(A116, "0"), TEXT('Material master'!$A$2:'Material master'!$A$275, "0"), 'Material master'!$D$2:'Material master'!$D$275, 1),"")</f>
        <v>C002 - Limestone</v>
      </c>
      <c r="E116" t="str">
        <f>IFERROR(_xlfn.XLOOKUP(TEXT(A116, "0"), TEXT('Material master'!$A$2:'Material master'!$A$275, "0"), 'Material master'!$E$2:'Material master'!$E$275, 1),"")</f>
        <v/>
      </c>
      <c r="F116" t="str">
        <f>IFERROR(_xlfn.XLOOKUP(TEXT(A116, "0"), TEXT('Material master'!$A$2:'Material master'!$A$275, "0"), 'Material master'!$F$2:'Material master'!$F$275, 1),"")</f>
        <v/>
      </c>
      <c r="G116" t="str">
        <f>IFERROR(_xlfn.XLOOKUP(TEXT(A116, "0"), TEXT('Material master'!$A$2:'Material master'!$A$275, "0"), 'Material master'!$G$2:'Material master'!$G$275, 1),"")</f>
        <v/>
      </c>
      <c r="H116" t="s">
        <v>700</v>
      </c>
      <c r="I116">
        <f>INT(IFERROR(_xlfn.XLOOKUP(TEXT(A116, "0"), TEXT('Purchase sheet'!$A$2:'Purchase sheet'!$A$31, "0"), 'Purchase sheet'!$H$2:'Purchase sheet'!$D$31, 1), 1))</f>
        <v>0</v>
      </c>
      <c r="K116" s="32"/>
      <c r="L116" s="32">
        <f t="shared" ref="L116:W116" si="113">L115</f>
        <v>3330</v>
      </c>
      <c r="M116" s="32">
        <f t="shared" si="113"/>
        <v>3600</v>
      </c>
      <c r="N116" s="32">
        <f t="shared" si="113"/>
        <v>3630</v>
      </c>
      <c r="O116" s="32">
        <f t="shared" si="113"/>
        <v>3930</v>
      </c>
      <c r="P116" s="32">
        <f t="shared" si="113"/>
        <v>3960</v>
      </c>
      <c r="Q116" s="32">
        <f t="shared" si="113"/>
        <v>3960</v>
      </c>
      <c r="R116" s="32">
        <f t="shared" si="113"/>
        <v>3960</v>
      </c>
      <c r="S116" s="32">
        <f t="shared" si="113"/>
        <v>3930</v>
      </c>
      <c r="T116" s="32">
        <f t="shared" si="113"/>
        <v>3960</v>
      </c>
      <c r="U116" s="32">
        <f t="shared" si="113"/>
        <v>3930</v>
      </c>
      <c r="V116" s="32">
        <f t="shared" si="113"/>
        <v>3960</v>
      </c>
      <c r="W116" s="32">
        <f t="shared" si="113"/>
        <v>3930</v>
      </c>
    </row>
    <row r="117" spans="1:23" s="138" customFormat="1" x14ac:dyDescent="0.25">
      <c r="A117" s="137" t="s">
        <v>63</v>
      </c>
      <c r="B117" s="138" t="str">
        <f>IFERROR(_xlfn.XLOOKUP(TEXT(A117, "0"), TEXT('Material master'!$A$2:'Material master'!$A$275, "0"), 'Material master'!$B$2:'Material master'!$B$275, 1),"")</f>
        <v>FLY ASH FBC WSK</v>
      </c>
      <c r="C117" s="138" t="str">
        <f>IFERROR(_xlfn.XLOOKUP(TEXT(A117, "0"), TEXT('Material master'!$A$2:'Material master'!$A$275, "0"), 'Material master'!$C$2:'Material master'!$C$275, 1),"")</f>
        <v>Raw Material</v>
      </c>
      <c r="D117" s="138" t="str">
        <f>IFERROR(_xlfn.XLOOKUP(TEXT(A117, "0"), TEXT('Material master'!$A$2:'Material master'!$A$275, "0"), 'Material master'!$D$2:'Material master'!$D$275, 1),"")</f>
        <v>W003 - Mineral Composite</v>
      </c>
      <c r="E117" s="138" t="str">
        <f>IFERROR(_xlfn.XLOOKUP(TEXT(A117, "0"), TEXT('Material master'!$A$2:'Material master'!$A$275, "0"), 'Material master'!$E$2:'Material master'!$E$275, 1),"")</f>
        <v/>
      </c>
      <c r="F117" s="138" t="str">
        <f>IFERROR(_xlfn.XLOOKUP(TEXT(A117, "0"), TEXT('Material master'!$A$2:'Material master'!$A$275, "0"), 'Material master'!$F$2:'Material master'!$F$275, 1),"")</f>
        <v/>
      </c>
      <c r="G117" s="138" t="str">
        <f>IFERROR(_xlfn.XLOOKUP(TEXT(A117, "0"), TEXT('Material master'!$A$2:'Material master'!$A$275, "0"), 'Material master'!$G$2:'Material master'!$G$275, 1),"")</f>
        <v/>
      </c>
      <c r="H117" s="138" t="s">
        <v>695</v>
      </c>
      <c r="I117" s="137" t="s">
        <v>197</v>
      </c>
      <c r="K117" s="140"/>
      <c r="L117" s="140">
        <f t="shared" ref="L117:W117" si="114">IFERROR(L634, 0)</f>
        <v>217.512</v>
      </c>
      <c r="M117" s="140">
        <f t="shared" si="114"/>
        <v>40.067999999999998</v>
      </c>
      <c r="N117" s="140">
        <f t="shared" si="114"/>
        <v>85.86</v>
      </c>
      <c r="O117" s="140">
        <f t="shared" si="114"/>
        <v>620.577</v>
      </c>
      <c r="P117" s="140">
        <f t="shared" si="114"/>
        <v>636.79499999999996</v>
      </c>
      <c r="Q117" s="140">
        <f t="shared" si="114"/>
        <v>641.08799999999997</v>
      </c>
      <c r="R117" s="140">
        <f t="shared" si="114"/>
        <v>650.15099999999995</v>
      </c>
      <c r="S117" s="140">
        <f t="shared" si="114"/>
        <v>637.74900000000002</v>
      </c>
      <c r="T117" s="140">
        <f t="shared" si="114"/>
        <v>639.65699999999993</v>
      </c>
      <c r="U117" s="140">
        <f t="shared" si="114"/>
        <v>658.26</v>
      </c>
      <c r="V117" s="140">
        <f t="shared" si="114"/>
        <v>658.26</v>
      </c>
      <c r="W117" s="140">
        <f t="shared" si="114"/>
        <v>632.50199999999995</v>
      </c>
    </row>
    <row r="118" spans="1:23" x14ac:dyDescent="0.25">
      <c r="A118" s="257" t="s">
        <v>63</v>
      </c>
      <c r="B118" t="str">
        <f>IFERROR(_xlfn.XLOOKUP(TEXT(A118, "0"), TEXT('Material master'!$A$2:'Material master'!$A$275, "0"), 'Material master'!$B$2:'Material master'!$B$275, 1),"")</f>
        <v>FLY ASH FBC WSK</v>
      </c>
      <c r="C118" t="str">
        <f>IFERROR(_xlfn.XLOOKUP(TEXT(A118, "0"), TEXT('Material master'!$A$2:'Material master'!$A$275, "0"), 'Material master'!$C$2:'Material master'!$C$275, 1),"")</f>
        <v>Raw Material</v>
      </c>
      <c r="D118" t="str">
        <f>IFERROR(_xlfn.XLOOKUP(TEXT(A118, "0"), TEXT('Material master'!$A$2:'Material master'!$A$275, "0"), 'Material master'!$D$2:'Material master'!$D$275, 1),"")</f>
        <v>W003 - Mineral Composite</v>
      </c>
      <c r="E118" t="str">
        <f>IFERROR(_xlfn.XLOOKUP(TEXT(A118, "0"), TEXT('Material master'!$A$2:'Material master'!$A$275, "0"), 'Material master'!$E$2:'Material master'!$E$275, 1),"")</f>
        <v/>
      </c>
      <c r="F118" t="str">
        <f>IFERROR(_xlfn.XLOOKUP(TEXT(A118, "0"), TEXT('Material master'!$A$2:'Material master'!$A$275, "0"), 'Material master'!$F$2:'Material master'!$F$275, 1),"")</f>
        <v/>
      </c>
      <c r="G118" t="str">
        <f>IFERROR(_xlfn.XLOOKUP(TEXT(A118, "0"), TEXT('Material master'!$A$2:'Material master'!$A$275, "0"), 'Material master'!$G$2:'Material master'!$G$275, 1),"")</f>
        <v/>
      </c>
      <c r="H118" s="1" t="s">
        <v>696</v>
      </c>
      <c r="I118" s="1"/>
      <c r="J118" s="1"/>
      <c r="K118" s="141"/>
      <c r="L118" s="141">
        <f t="shared" ref="L118:W118" si="115">SUM(L117)</f>
        <v>217.512</v>
      </c>
      <c r="M118" s="141">
        <f t="shared" si="115"/>
        <v>40.067999999999998</v>
      </c>
      <c r="N118" s="141">
        <f t="shared" si="115"/>
        <v>85.86</v>
      </c>
      <c r="O118" s="141">
        <f t="shared" si="115"/>
        <v>620.577</v>
      </c>
      <c r="P118" s="141">
        <f t="shared" si="115"/>
        <v>636.79499999999996</v>
      </c>
      <c r="Q118" s="141">
        <f t="shared" si="115"/>
        <v>641.08799999999997</v>
      </c>
      <c r="R118" s="141">
        <f t="shared" si="115"/>
        <v>650.15099999999995</v>
      </c>
      <c r="S118" s="141">
        <f t="shared" si="115"/>
        <v>637.74900000000002</v>
      </c>
      <c r="T118" s="141">
        <f t="shared" si="115"/>
        <v>639.65699999999993</v>
      </c>
      <c r="U118" s="141">
        <f t="shared" si="115"/>
        <v>658.26</v>
      </c>
      <c r="V118" s="141">
        <f t="shared" si="115"/>
        <v>658.26</v>
      </c>
      <c r="W118" s="141">
        <f t="shared" si="115"/>
        <v>632.50199999999995</v>
      </c>
    </row>
    <row r="119" spans="1:23" s="136" customFormat="1" x14ac:dyDescent="0.25">
      <c r="A119" s="270" t="s">
        <v>63</v>
      </c>
      <c r="B119" s="136" t="str">
        <f>IFERROR(_xlfn.XLOOKUP(TEXT(A119, "0"), TEXT('Material master'!$A$2:'Material master'!$A$275, "0"), 'Material master'!$B$2:'Material master'!$B$275, 1),"")</f>
        <v>FLY ASH FBC WSK</v>
      </c>
      <c r="C119" s="136" t="str">
        <f>IFERROR(_xlfn.XLOOKUP(TEXT(A119, "0"), TEXT('Material master'!$A$2:'Material master'!$A$275, "0"), 'Material master'!$C$2:'Material master'!$C$275, 1),"")</f>
        <v>Raw Material</v>
      </c>
      <c r="D119" s="136" t="str">
        <f>IFERROR(_xlfn.XLOOKUP(TEXT(A119, "0"), TEXT('Material master'!$A$2:'Material master'!$A$275, "0"), 'Material master'!$D$2:'Material master'!$D$275, 1),"")</f>
        <v>W003 - Mineral Composite</v>
      </c>
      <c r="E119" s="136" t="str">
        <f>IFERROR(_xlfn.XLOOKUP(TEXT(A119, "0"), TEXT('Material master'!$A$2:'Material master'!$A$275, "0"), 'Material master'!$E$2:'Material master'!$E$275, 1),"")</f>
        <v/>
      </c>
      <c r="F119" s="136" t="str">
        <f>IFERROR(_xlfn.XLOOKUP(TEXT(A119, "0"), TEXT('Material master'!$A$2:'Material master'!$A$275, "0"), 'Material master'!$F$2:'Material master'!$F$275, 1),"")</f>
        <v/>
      </c>
      <c r="G119" s="136" t="str">
        <f>IFERROR(_xlfn.XLOOKUP(TEXT(A119, "0"), TEXT('Material master'!$A$2:'Material master'!$A$275, "0"), 'Material master'!$G$2:'Material master'!$G$275, 1),"")</f>
        <v/>
      </c>
      <c r="H119" s="136" t="s">
        <v>697</v>
      </c>
      <c r="K119" s="142">
        <v>282.06299999999999</v>
      </c>
      <c r="L119" s="142">
        <f t="shared" ref="L119:W119" si="116">K119 - L118 + L121</f>
        <v>64.550999999999988</v>
      </c>
      <c r="M119" s="142">
        <f t="shared" si="116"/>
        <v>24.48299999999999</v>
      </c>
      <c r="N119" s="142">
        <f t="shared" si="116"/>
        <v>28.62299999999999</v>
      </c>
      <c r="O119" s="142">
        <f t="shared" si="116"/>
        <v>38.046000000000049</v>
      </c>
      <c r="P119" s="142">
        <f t="shared" si="116"/>
        <v>31.25100000000009</v>
      </c>
      <c r="Q119" s="142">
        <f t="shared" si="116"/>
        <v>20.163000000000125</v>
      </c>
      <c r="R119" s="142">
        <f t="shared" si="116"/>
        <v>30.012000000000171</v>
      </c>
      <c r="S119" s="142">
        <f t="shared" si="116"/>
        <v>22.263000000000147</v>
      </c>
      <c r="T119" s="142">
        <f t="shared" si="116"/>
        <v>12.606000000000222</v>
      </c>
      <c r="U119" s="142">
        <f t="shared" si="116"/>
        <v>14.346000000000231</v>
      </c>
      <c r="V119" s="142">
        <f t="shared" si="116"/>
        <v>16.08600000000024</v>
      </c>
      <c r="W119" s="142">
        <f t="shared" si="116"/>
        <v>13.584000000000287</v>
      </c>
    </row>
    <row r="120" spans="1:23" x14ac:dyDescent="0.25">
      <c r="A120" s="257" t="s">
        <v>63</v>
      </c>
      <c r="B120" t="str">
        <f>IFERROR(_xlfn.XLOOKUP(TEXT(A120, "0"), TEXT('Material master'!$A$2:'Material master'!$A$275, "0"), 'Material master'!$B$2:'Material master'!$B$275, 1),"")</f>
        <v>FLY ASH FBC WSK</v>
      </c>
      <c r="C120" t="str">
        <f>IFERROR(_xlfn.XLOOKUP(TEXT(A120, "0"), TEXT('Material master'!$A$2:'Material master'!$A$275, "0"), 'Material master'!$C$2:'Material master'!$C$275, 1),"")</f>
        <v>Raw Material</v>
      </c>
      <c r="D120" t="str">
        <f>IFERROR(_xlfn.XLOOKUP(TEXT(A120, "0"), TEXT('Material master'!$A$2:'Material master'!$A$275, "0"), 'Material master'!$D$2:'Material master'!$D$275, 1),"")</f>
        <v>W003 - Mineral Composite</v>
      </c>
      <c r="E120" t="str">
        <f>IFERROR(_xlfn.XLOOKUP(TEXT(A120, "0"), TEXT('Material master'!$A$2:'Material master'!$A$275, "0"), 'Material master'!$E$2:'Material master'!$E$275, 1),"")</f>
        <v/>
      </c>
      <c r="F120" t="str">
        <f>IFERROR(_xlfn.XLOOKUP(TEXT(A120, "0"), TEXT('Material master'!$A$2:'Material master'!$A$275, "0"), 'Material master'!$F$2:'Material master'!$F$275, 1),"")</f>
        <v/>
      </c>
      <c r="G120" t="str">
        <f>IFERROR(_xlfn.XLOOKUP(TEXT(A120, "0"), TEXT('Material master'!$A$2:'Material master'!$A$275, "0"), 'Material master'!$G$2:'Material master'!$G$275, 1),"")</f>
        <v/>
      </c>
      <c r="H120" t="s">
        <v>698</v>
      </c>
      <c r="I120" s="32">
        <v>12.586206610124087</v>
      </c>
      <c r="J120" s="258">
        <f>IFERROR($I120/AVERAGE($L118:$W118),0)</f>
        <v>2.468497143186878E-2</v>
      </c>
      <c r="K120" s="32"/>
      <c r="L120" s="32">
        <f t="shared" ref="L120:W120" si="117">$I120</f>
        <v>12.586206610124087</v>
      </c>
      <c r="M120" s="32">
        <f t="shared" si="117"/>
        <v>12.586206610124087</v>
      </c>
      <c r="N120" s="32">
        <f t="shared" si="117"/>
        <v>12.586206610124087</v>
      </c>
      <c r="O120" s="32">
        <f t="shared" si="117"/>
        <v>12.586206610124087</v>
      </c>
      <c r="P120" s="32">
        <f t="shared" si="117"/>
        <v>12.586206610124087</v>
      </c>
      <c r="Q120" s="32">
        <f t="shared" si="117"/>
        <v>12.586206610124087</v>
      </c>
      <c r="R120" s="32">
        <f t="shared" si="117"/>
        <v>12.586206610124087</v>
      </c>
      <c r="S120" s="32">
        <f t="shared" si="117"/>
        <v>12.586206610124087</v>
      </c>
      <c r="T120" s="32">
        <f t="shared" si="117"/>
        <v>12.586206610124087</v>
      </c>
      <c r="U120" s="32">
        <f t="shared" si="117"/>
        <v>12.586206610124087</v>
      </c>
      <c r="V120" s="32">
        <f t="shared" si="117"/>
        <v>12.586206610124087</v>
      </c>
      <c r="W120" s="32">
        <f t="shared" si="117"/>
        <v>12.586206610124087</v>
      </c>
    </row>
    <row r="121" spans="1:23" x14ac:dyDescent="0.25">
      <c r="A121" s="257" t="s">
        <v>63</v>
      </c>
      <c r="B121" t="str">
        <f>IFERROR(_xlfn.XLOOKUP(TEXT(A121, "0"), TEXT('Material master'!$A$2:'Material master'!$A$275, "0"), 'Material master'!$B$2:'Material master'!$B$275, 1),"")</f>
        <v>FLY ASH FBC WSK</v>
      </c>
      <c r="C121" t="str">
        <f>IFERROR(_xlfn.XLOOKUP(TEXT(A121, "0"), TEXT('Material master'!$A$2:'Material master'!$A$275, "0"), 'Material master'!$C$2:'Material master'!$C$275, 1),"")</f>
        <v>Raw Material</v>
      </c>
      <c r="D121" t="str">
        <f>IFERROR(_xlfn.XLOOKUP(TEXT(A121, "0"), TEXT('Material master'!$A$2:'Material master'!$A$275, "0"), 'Material master'!$D$2:'Material master'!$D$275, 1),"")</f>
        <v>W003 - Mineral Composite</v>
      </c>
      <c r="E121" t="str">
        <f>IFERROR(_xlfn.XLOOKUP(TEXT(A121, "0"), TEXT('Material master'!$A$2:'Material master'!$A$275, "0"), 'Material master'!$E$2:'Material master'!$E$275, 1),"")</f>
        <v/>
      </c>
      <c r="F121" t="str">
        <f>IFERROR(_xlfn.XLOOKUP(TEXT(A121, "0"), TEXT('Material master'!$A$2:'Material master'!$A$275, "0"), 'Material master'!$F$2:'Material master'!$F$275, 1),"")</f>
        <v/>
      </c>
      <c r="G121" t="str">
        <f>IFERROR(_xlfn.XLOOKUP(TEXT(A121, "0"), TEXT('Material master'!$A$2:'Material master'!$A$275, "0"), 'Material master'!$G$2:'Material master'!$G$275, 1),"")</f>
        <v/>
      </c>
      <c r="H121" t="s">
        <v>699</v>
      </c>
      <c r="I121">
        <f>IFERROR(_xlfn.XLOOKUP(TEXT(A121, "0"), TEXT('Purchase sheet'!$A$2:'Purchase sheet'!$A$31, "0"), 'Purchase sheet'!$H$2:'Purchase sheet'!$H$31, 1), 1)</f>
        <v>30</v>
      </c>
      <c r="K121" s="32"/>
      <c r="L121" s="32">
        <f t="shared" ref="L121:W121" si="118">IF( L120 - K119 + L118 &gt; 0, CEILING( L120 - K119 + L118, $I$121), 0)</f>
        <v>0</v>
      </c>
      <c r="M121" s="32">
        <f t="shared" si="118"/>
        <v>0</v>
      </c>
      <c r="N121" s="32">
        <f t="shared" si="118"/>
        <v>90</v>
      </c>
      <c r="O121" s="32">
        <f t="shared" si="118"/>
        <v>630</v>
      </c>
      <c r="P121" s="32">
        <f t="shared" si="118"/>
        <v>630</v>
      </c>
      <c r="Q121" s="32">
        <f t="shared" si="118"/>
        <v>630</v>
      </c>
      <c r="R121" s="32">
        <f t="shared" si="118"/>
        <v>660</v>
      </c>
      <c r="S121" s="32">
        <f t="shared" si="118"/>
        <v>630</v>
      </c>
      <c r="T121" s="32">
        <f t="shared" si="118"/>
        <v>630</v>
      </c>
      <c r="U121" s="32">
        <f t="shared" si="118"/>
        <v>660</v>
      </c>
      <c r="V121" s="32">
        <f t="shared" si="118"/>
        <v>660</v>
      </c>
      <c r="W121" s="32">
        <f t="shared" si="118"/>
        <v>630</v>
      </c>
    </row>
    <row r="122" spans="1:23" ht="15.75" thickBot="1" x14ac:dyDescent="0.3">
      <c r="A122" s="257" t="s">
        <v>63</v>
      </c>
      <c r="B122" t="str">
        <f>IFERROR(_xlfn.XLOOKUP(TEXT(A122, "0"), TEXT('Material master'!$A$2:'Material master'!$A$275, "0"), 'Material master'!$B$2:'Material master'!$B$275, 1),"")</f>
        <v>FLY ASH FBC WSK</v>
      </c>
      <c r="C122" t="str">
        <f>IFERROR(_xlfn.XLOOKUP(TEXT(A122, "0"), TEXT('Material master'!$A$2:'Material master'!$A$275, "0"), 'Material master'!$C$2:'Material master'!$C$275, 1),"")</f>
        <v>Raw Material</v>
      </c>
      <c r="D122" t="str">
        <f>IFERROR(_xlfn.XLOOKUP(TEXT(A122, "0"), TEXT('Material master'!$A$2:'Material master'!$A$275, "0"), 'Material master'!$D$2:'Material master'!$D$275, 1),"")</f>
        <v>W003 - Mineral Composite</v>
      </c>
      <c r="E122" t="str">
        <f>IFERROR(_xlfn.XLOOKUP(TEXT(A122, "0"), TEXT('Material master'!$A$2:'Material master'!$A$275, "0"), 'Material master'!$E$2:'Material master'!$E$275, 1),"")</f>
        <v/>
      </c>
      <c r="F122" t="str">
        <f>IFERROR(_xlfn.XLOOKUP(TEXT(A122, "0"), TEXT('Material master'!$A$2:'Material master'!$A$275, "0"), 'Material master'!$F$2:'Material master'!$F$275, 1),"")</f>
        <v/>
      </c>
      <c r="G122" t="str">
        <f>IFERROR(_xlfn.XLOOKUP(TEXT(A122, "0"), TEXT('Material master'!$A$2:'Material master'!$A$275, "0"), 'Material master'!$G$2:'Material master'!$G$275, 1),"")</f>
        <v/>
      </c>
      <c r="H122" t="s">
        <v>700</v>
      </c>
      <c r="I122">
        <f>INT(IFERROR(_xlfn.XLOOKUP(TEXT(A122, "0"), TEXT('Purchase sheet'!$A$2:'Purchase sheet'!$A$31, "0"), 'Purchase sheet'!$H$2:'Purchase sheet'!$D$31, 1), 1))</f>
        <v>0</v>
      </c>
      <c r="K122" s="32"/>
      <c r="L122" s="32">
        <f t="shared" ref="L122:W122" si="119">L121</f>
        <v>0</v>
      </c>
      <c r="M122" s="32">
        <f t="shared" si="119"/>
        <v>0</v>
      </c>
      <c r="N122" s="32">
        <f t="shared" si="119"/>
        <v>90</v>
      </c>
      <c r="O122" s="32">
        <f t="shared" si="119"/>
        <v>630</v>
      </c>
      <c r="P122" s="32">
        <f t="shared" si="119"/>
        <v>630</v>
      </c>
      <c r="Q122" s="32">
        <f t="shared" si="119"/>
        <v>630</v>
      </c>
      <c r="R122" s="32">
        <f t="shared" si="119"/>
        <v>660</v>
      </c>
      <c r="S122" s="32">
        <f t="shared" si="119"/>
        <v>630</v>
      </c>
      <c r="T122" s="32">
        <f t="shared" si="119"/>
        <v>630</v>
      </c>
      <c r="U122" s="32">
        <f t="shared" si="119"/>
        <v>660</v>
      </c>
      <c r="V122" s="32">
        <f t="shared" si="119"/>
        <v>660</v>
      </c>
      <c r="W122" s="32">
        <f t="shared" si="119"/>
        <v>630</v>
      </c>
    </row>
    <row r="123" spans="1:23" s="138" customFormat="1" x14ac:dyDescent="0.25">
      <c r="A123" s="137" t="s">
        <v>65</v>
      </c>
      <c r="B123" s="138" t="str">
        <f>IFERROR(_xlfn.XLOOKUP(TEXT(A123, "0"), TEXT('Material master'!$A$2:'Material master'!$A$275, "0"), 'Material master'!$B$2:'Material master'!$B$275, 1),"")</f>
        <v>DYNASYLAN 6598</v>
      </c>
      <c r="C123" s="138" t="str">
        <f>IFERROR(_xlfn.XLOOKUP(TEXT(A123, "0"), TEXT('Material master'!$A$2:'Material master'!$A$275, "0"), 'Material master'!$C$2:'Material master'!$C$275, 1),"")</f>
        <v>Raw Material</v>
      </c>
      <c r="D123" s="138" t="str">
        <f>IFERROR(_xlfn.XLOOKUP(TEXT(A123, "0"), TEXT('Material master'!$A$2:'Material master'!$A$275, "0"), 'Material master'!$D$2:'Material master'!$D$275, 1),"")</f>
        <v>Auxiliary</v>
      </c>
      <c r="E123" s="138" t="str">
        <f>IFERROR(_xlfn.XLOOKUP(TEXT(A123, "0"), TEXT('Material master'!$A$2:'Material master'!$A$275, "0"), 'Material master'!$E$2:'Material master'!$E$275, 1),"")</f>
        <v/>
      </c>
      <c r="F123" s="138" t="str">
        <f>IFERROR(_xlfn.XLOOKUP(TEXT(A123, "0"), TEXT('Material master'!$A$2:'Material master'!$A$275, "0"), 'Material master'!$F$2:'Material master'!$F$275, 1),"")</f>
        <v/>
      </c>
      <c r="G123" s="138" t="str">
        <f>IFERROR(_xlfn.XLOOKUP(TEXT(A123, "0"), TEXT('Material master'!$A$2:'Material master'!$A$275, "0"), 'Material master'!$G$2:'Material master'!$G$275, 1),"")</f>
        <v/>
      </c>
      <c r="H123" s="138" t="s">
        <v>695</v>
      </c>
      <c r="I123" s="137" t="s">
        <v>354</v>
      </c>
      <c r="K123" s="140"/>
      <c r="L123" s="140">
        <f t="shared" ref="L123:W123" si="120">IFERROR(L1135, 0)</f>
        <v>154.84</v>
      </c>
      <c r="M123" s="140">
        <f t="shared" si="120"/>
        <v>611.61800000000005</v>
      </c>
      <c r="N123" s="140">
        <f t="shared" si="120"/>
        <v>673.55399999999997</v>
      </c>
      <c r="O123" s="140">
        <f t="shared" si="120"/>
        <v>696.78</v>
      </c>
      <c r="P123" s="140">
        <f t="shared" si="120"/>
        <v>673.55399999999997</v>
      </c>
      <c r="Q123" s="140">
        <f t="shared" si="120"/>
        <v>689.03800000000001</v>
      </c>
      <c r="R123" s="140">
        <f t="shared" si="120"/>
        <v>681.29600000000005</v>
      </c>
      <c r="S123" s="140">
        <f t="shared" si="120"/>
        <v>681.29600000000005</v>
      </c>
      <c r="T123" s="140">
        <f t="shared" si="120"/>
        <v>673.55399999999997</v>
      </c>
      <c r="U123" s="140">
        <f t="shared" si="120"/>
        <v>704.52200000000005</v>
      </c>
      <c r="V123" s="140">
        <f t="shared" si="120"/>
        <v>673.55399999999997</v>
      </c>
      <c r="W123" s="140">
        <f t="shared" si="120"/>
        <v>689.03800000000001</v>
      </c>
    </row>
    <row r="124" spans="1:23" x14ac:dyDescent="0.25">
      <c r="A124" s="257" t="s">
        <v>65</v>
      </c>
      <c r="B124" t="str">
        <f>IFERROR(_xlfn.XLOOKUP(TEXT(A124, "0"), TEXT('Material master'!$A$2:'Material master'!$A$275, "0"), 'Material master'!$B$2:'Material master'!$B$275, 1),"")</f>
        <v>DYNASYLAN 6598</v>
      </c>
      <c r="C124" t="str">
        <f>IFERROR(_xlfn.XLOOKUP(TEXT(A124, "0"), TEXT('Material master'!$A$2:'Material master'!$A$275, "0"), 'Material master'!$C$2:'Material master'!$C$275, 1),"")</f>
        <v>Raw Material</v>
      </c>
      <c r="D124" t="str">
        <f>IFERROR(_xlfn.XLOOKUP(TEXT(A124, "0"), TEXT('Material master'!$A$2:'Material master'!$A$275, "0"), 'Material master'!$D$2:'Material master'!$D$275, 1),"")</f>
        <v>Auxiliary</v>
      </c>
      <c r="E124" t="str">
        <f>IFERROR(_xlfn.XLOOKUP(TEXT(A124, "0"), TEXT('Material master'!$A$2:'Material master'!$A$275, "0"), 'Material master'!$E$2:'Material master'!$E$275, 1),"")</f>
        <v/>
      </c>
      <c r="F124" t="str">
        <f>IFERROR(_xlfn.XLOOKUP(TEXT(A124, "0"), TEXT('Material master'!$A$2:'Material master'!$A$275, "0"), 'Material master'!$F$2:'Material master'!$F$275, 1),"")</f>
        <v/>
      </c>
      <c r="G124" t="str">
        <f>IFERROR(_xlfn.XLOOKUP(TEXT(A124, "0"), TEXT('Material master'!$A$2:'Material master'!$A$275, "0"), 'Material master'!$G$2:'Material master'!$G$275, 1),"")</f>
        <v/>
      </c>
      <c r="H124" s="1" t="s">
        <v>696</v>
      </c>
      <c r="I124" s="1"/>
      <c r="J124" s="1"/>
      <c r="K124" s="141"/>
      <c r="L124" s="141">
        <f t="shared" ref="L124:W124" si="121">SUM(L123)</f>
        <v>154.84</v>
      </c>
      <c r="M124" s="141">
        <f t="shared" si="121"/>
        <v>611.61800000000005</v>
      </c>
      <c r="N124" s="141">
        <f t="shared" si="121"/>
        <v>673.55399999999997</v>
      </c>
      <c r="O124" s="141">
        <f t="shared" si="121"/>
        <v>696.78</v>
      </c>
      <c r="P124" s="141">
        <f t="shared" si="121"/>
        <v>673.55399999999997</v>
      </c>
      <c r="Q124" s="141">
        <f t="shared" si="121"/>
        <v>689.03800000000001</v>
      </c>
      <c r="R124" s="141">
        <f t="shared" si="121"/>
        <v>681.29600000000005</v>
      </c>
      <c r="S124" s="141">
        <f t="shared" si="121"/>
        <v>681.29600000000005</v>
      </c>
      <c r="T124" s="141">
        <f t="shared" si="121"/>
        <v>673.55399999999997</v>
      </c>
      <c r="U124" s="141">
        <f t="shared" si="121"/>
        <v>704.52200000000005</v>
      </c>
      <c r="V124" s="141">
        <f t="shared" si="121"/>
        <v>673.55399999999997</v>
      </c>
      <c r="W124" s="141">
        <f t="shared" si="121"/>
        <v>689.03800000000001</v>
      </c>
    </row>
    <row r="125" spans="1:23" s="136" customFormat="1" x14ac:dyDescent="0.25">
      <c r="A125" s="270" t="s">
        <v>65</v>
      </c>
      <c r="B125" s="136" t="str">
        <f>IFERROR(_xlfn.XLOOKUP(TEXT(A125, "0"), TEXT('Material master'!$A$2:'Material master'!$A$275, "0"), 'Material master'!$B$2:'Material master'!$B$275, 1),"")</f>
        <v>DYNASYLAN 6598</v>
      </c>
      <c r="C125" s="136" t="str">
        <f>IFERROR(_xlfn.XLOOKUP(TEXT(A125, "0"), TEXT('Material master'!$A$2:'Material master'!$A$275, "0"), 'Material master'!$C$2:'Material master'!$C$275, 1),"")</f>
        <v>Raw Material</v>
      </c>
      <c r="D125" s="136" t="str">
        <f>IFERROR(_xlfn.XLOOKUP(TEXT(A125, "0"), TEXT('Material master'!$A$2:'Material master'!$A$275, "0"), 'Material master'!$D$2:'Material master'!$D$275, 1),"")</f>
        <v>Auxiliary</v>
      </c>
      <c r="E125" s="136" t="str">
        <f>IFERROR(_xlfn.XLOOKUP(TEXT(A125, "0"), TEXT('Material master'!$A$2:'Material master'!$A$275, "0"), 'Material master'!$E$2:'Material master'!$E$275, 1),"")</f>
        <v/>
      </c>
      <c r="F125" s="136" t="str">
        <f>IFERROR(_xlfn.XLOOKUP(TEXT(A125, "0"), TEXT('Material master'!$A$2:'Material master'!$A$275, "0"), 'Material master'!$F$2:'Material master'!$F$275, 1),"")</f>
        <v/>
      </c>
      <c r="G125" s="136" t="str">
        <f>IFERROR(_xlfn.XLOOKUP(TEXT(A125, "0"), TEXT('Material master'!$A$2:'Material master'!$A$275, "0"), 'Material master'!$G$2:'Material master'!$G$275, 1),"")</f>
        <v/>
      </c>
      <c r="H125" s="136" t="s">
        <v>697</v>
      </c>
      <c r="K125" s="142">
        <v>3131.7060000000001</v>
      </c>
      <c r="L125" s="142">
        <f t="shared" ref="L125:W125" si="122">K125 - L124 + L127</f>
        <v>2976.866</v>
      </c>
      <c r="M125" s="142">
        <f t="shared" si="122"/>
        <v>2365.248</v>
      </c>
      <c r="N125" s="142">
        <f t="shared" si="122"/>
        <v>1691.694</v>
      </c>
      <c r="O125" s="142">
        <f t="shared" si="122"/>
        <v>994.91399999999999</v>
      </c>
      <c r="P125" s="142">
        <f t="shared" si="122"/>
        <v>891.36</v>
      </c>
      <c r="Q125" s="142">
        <f t="shared" si="122"/>
        <v>892.322</v>
      </c>
      <c r="R125" s="142">
        <f t="shared" si="122"/>
        <v>901.02599999999995</v>
      </c>
      <c r="S125" s="142">
        <f t="shared" si="122"/>
        <v>879.7299999999999</v>
      </c>
      <c r="T125" s="142">
        <f t="shared" si="122"/>
        <v>896.17599999999993</v>
      </c>
      <c r="U125" s="142">
        <f t="shared" si="122"/>
        <v>881.65399999999988</v>
      </c>
      <c r="V125" s="142">
        <f t="shared" si="122"/>
        <v>898.09999999999991</v>
      </c>
      <c r="W125" s="142">
        <f t="shared" si="122"/>
        <v>899.0619999999999</v>
      </c>
    </row>
    <row r="126" spans="1:23" x14ac:dyDescent="0.25">
      <c r="A126" s="257" t="s">
        <v>65</v>
      </c>
      <c r="B126" t="str">
        <f>IFERROR(_xlfn.XLOOKUP(TEXT(A126, "0"), TEXT('Material master'!$A$2:'Material master'!$A$275, "0"), 'Material master'!$B$2:'Material master'!$B$275, 1),"")</f>
        <v>DYNASYLAN 6598</v>
      </c>
      <c r="C126" t="str">
        <f>IFERROR(_xlfn.XLOOKUP(TEXT(A126, "0"), TEXT('Material master'!$A$2:'Material master'!$A$275, "0"), 'Material master'!$C$2:'Material master'!$C$275, 1),"")</f>
        <v>Raw Material</v>
      </c>
      <c r="D126" t="str">
        <f>IFERROR(_xlfn.XLOOKUP(TEXT(A126, "0"), TEXT('Material master'!$A$2:'Material master'!$A$275, "0"), 'Material master'!$D$2:'Material master'!$D$275, 1),"")</f>
        <v>Auxiliary</v>
      </c>
      <c r="E126" t="str">
        <f>IFERROR(_xlfn.XLOOKUP(TEXT(A126, "0"), TEXT('Material master'!$A$2:'Material master'!$A$275, "0"), 'Material master'!$E$2:'Material master'!$E$275, 1),"")</f>
        <v/>
      </c>
      <c r="F126" t="str">
        <f>IFERROR(_xlfn.XLOOKUP(TEXT(A126, "0"), TEXT('Material master'!$A$2:'Material master'!$A$275, "0"), 'Material master'!$F$2:'Material master'!$F$275, 1),"")</f>
        <v/>
      </c>
      <c r="G126" t="str">
        <f>IFERROR(_xlfn.XLOOKUP(TEXT(A126, "0"), TEXT('Material master'!$A$2:'Material master'!$A$275, "0"), 'Material master'!$G$2:'Material master'!$G$275, 1),"")</f>
        <v/>
      </c>
      <c r="H126" t="s">
        <v>698</v>
      </c>
      <c r="I126" s="32">
        <v>872.80980220307856</v>
      </c>
      <c r="J126" s="258">
        <f>IFERROR($I126/AVERAGE($L124:$W124),0)</f>
        <v>1.3776414661053369</v>
      </c>
      <c r="K126" s="32"/>
      <c r="L126" s="32">
        <f t="shared" ref="L126:W126" si="123">$I126</f>
        <v>872.80980220307856</v>
      </c>
      <c r="M126" s="32">
        <f t="shared" si="123"/>
        <v>872.80980220307856</v>
      </c>
      <c r="N126" s="32">
        <f t="shared" si="123"/>
        <v>872.80980220307856</v>
      </c>
      <c r="O126" s="32">
        <f t="shared" si="123"/>
        <v>872.80980220307856</v>
      </c>
      <c r="P126" s="32">
        <f t="shared" si="123"/>
        <v>872.80980220307856</v>
      </c>
      <c r="Q126" s="32">
        <f t="shared" si="123"/>
        <v>872.80980220307856</v>
      </c>
      <c r="R126" s="32">
        <f t="shared" si="123"/>
        <v>872.80980220307856</v>
      </c>
      <c r="S126" s="32">
        <f t="shared" si="123"/>
        <v>872.80980220307856</v>
      </c>
      <c r="T126" s="32">
        <f t="shared" si="123"/>
        <v>872.80980220307856</v>
      </c>
      <c r="U126" s="32">
        <f t="shared" si="123"/>
        <v>872.80980220307856</v>
      </c>
      <c r="V126" s="32">
        <f t="shared" si="123"/>
        <v>872.80980220307856</v>
      </c>
      <c r="W126" s="32">
        <f t="shared" si="123"/>
        <v>872.80980220307856</v>
      </c>
    </row>
    <row r="127" spans="1:23" x14ac:dyDescent="0.25">
      <c r="A127" s="257" t="s">
        <v>65</v>
      </c>
      <c r="B127" t="str">
        <f>IFERROR(_xlfn.XLOOKUP(TEXT(A127, "0"), TEXT('Material master'!$A$2:'Material master'!$A$275, "0"), 'Material master'!$B$2:'Material master'!$B$275, 1),"")</f>
        <v>DYNASYLAN 6598</v>
      </c>
      <c r="C127" t="str">
        <f>IFERROR(_xlfn.XLOOKUP(TEXT(A127, "0"), TEXT('Material master'!$A$2:'Material master'!$A$275, "0"), 'Material master'!$C$2:'Material master'!$C$275, 1),"")</f>
        <v>Raw Material</v>
      </c>
      <c r="D127" t="str">
        <f>IFERROR(_xlfn.XLOOKUP(TEXT(A127, "0"), TEXT('Material master'!$A$2:'Material master'!$A$275, "0"), 'Material master'!$D$2:'Material master'!$D$275, 1),"")</f>
        <v>Auxiliary</v>
      </c>
      <c r="E127" t="str">
        <f>IFERROR(_xlfn.XLOOKUP(TEXT(A127, "0"), TEXT('Material master'!$A$2:'Material master'!$A$275, "0"), 'Material master'!$E$2:'Material master'!$E$275, 1),"")</f>
        <v/>
      </c>
      <c r="F127" t="str">
        <f>IFERROR(_xlfn.XLOOKUP(TEXT(A127, "0"), TEXT('Material master'!$A$2:'Material master'!$A$275, "0"), 'Material master'!$F$2:'Material master'!$F$275, 1),"")</f>
        <v/>
      </c>
      <c r="G127" t="str">
        <f>IFERROR(_xlfn.XLOOKUP(TEXT(A127, "0"), TEXT('Material master'!$A$2:'Material master'!$A$275, "0"), 'Material master'!$G$2:'Material master'!$G$275, 1),"")</f>
        <v/>
      </c>
      <c r="H127" t="s">
        <v>699</v>
      </c>
      <c r="I127">
        <f>IFERROR(_xlfn.XLOOKUP(TEXT(A127, "0"), TEXT('Purchase sheet'!$A$2:'Purchase sheet'!$A$31, "0"), 'Purchase sheet'!$H$2:'Purchase sheet'!$H$31, 1), 1)</f>
        <v>30</v>
      </c>
      <c r="K127" s="32"/>
      <c r="L127" s="259"/>
      <c r="M127" s="32">
        <f t="shared" ref="M127:W127" si="124">IF( M126 - L125 + M124 &gt; 0, CEILING( M126 - L125 + M124, $I$127), 0)</f>
        <v>0</v>
      </c>
      <c r="N127" s="32">
        <f t="shared" si="124"/>
        <v>0</v>
      </c>
      <c r="O127" s="32">
        <f t="shared" si="124"/>
        <v>0</v>
      </c>
      <c r="P127" s="32">
        <f t="shared" si="124"/>
        <v>570</v>
      </c>
      <c r="Q127" s="32">
        <f t="shared" si="124"/>
        <v>690</v>
      </c>
      <c r="R127" s="32">
        <f t="shared" si="124"/>
        <v>690</v>
      </c>
      <c r="S127" s="32">
        <f t="shared" si="124"/>
        <v>660</v>
      </c>
      <c r="T127" s="32">
        <f t="shared" si="124"/>
        <v>690</v>
      </c>
      <c r="U127" s="32">
        <f t="shared" si="124"/>
        <v>690</v>
      </c>
      <c r="V127" s="32">
        <f t="shared" si="124"/>
        <v>690</v>
      </c>
      <c r="W127" s="32">
        <f t="shared" si="124"/>
        <v>690</v>
      </c>
    </row>
    <row r="128" spans="1:23" ht="15.75" thickBot="1" x14ac:dyDescent="0.3">
      <c r="A128" s="257" t="s">
        <v>65</v>
      </c>
      <c r="B128" t="str">
        <f>IFERROR(_xlfn.XLOOKUP(TEXT(A128, "0"), TEXT('Material master'!$A$2:'Material master'!$A$275, "0"), 'Material master'!$B$2:'Material master'!$B$275, 1),"")</f>
        <v>DYNASYLAN 6598</v>
      </c>
      <c r="C128" t="str">
        <f>IFERROR(_xlfn.XLOOKUP(TEXT(A128, "0"), TEXT('Material master'!$A$2:'Material master'!$A$275, "0"), 'Material master'!$C$2:'Material master'!$C$275, 1),"")</f>
        <v>Raw Material</v>
      </c>
      <c r="D128" t="str">
        <f>IFERROR(_xlfn.XLOOKUP(TEXT(A128, "0"), TEXT('Material master'!$A$2:'Material master'!$A$275, "0"), 'Material master'!$D$2:'Material master'!$D$275, 1),"")</f>
        <v>Auxiliary</v>
      </c>
      <c r="E128" t="str">
        <f>IFERROR(_xlfn.XLOOKUP(TEXT(A128, "0"), TEXT('Material master'!$A$2:'Material master'!$A$275, "0"), 'Material master'!$E$2:'Material master'!$E$275, 1),"")</f>
        <v/>
      </c>
      <c r="F128" t="str">
        <f>IFERROR(_xlfn.XLOOKUP(TEXT(A128, "0"), TEXT('Material master'!$A$2:'Material master'!$A$275, "0"), 'Material master'!$F$2:'Material master'!$F$275, 1),"")</f>
        <v/>
      </c>
      <c r="G128" t="str">
        <f>IFERROR(_xlfn.XLOOKUP(TEXT(A128, "0"), TEXT('Material master'!$A$2:'Material master'!$A$275, "0"), 'Material master'!$G$2:'Material master'!$G$275, 1),"")</f>
        <v/>
      </c>
      <c r="H128" t="s">
        <v>700</v>
      </c>
      <c r="I128">
        <f>INT(IFERROR(_xlfn.XLOOKUP(TEXT(A128, "0"), TEXT('Purchase sheet'!$A$2:'Purchase sheet'!$A$31, "0"), 'Purchase sheet'!$H$2:'Purchase sheet'!$D$31, 1), 1))</f>
        <v>1</v>
      </c>
      <c r="K128" s="32"/>
      <c r="L128" s="32">
        <f t="shared" ref="L128:V128" si="125">M127</f>
        <v>0</v>
      </c>
      <c r="M128" s="32">
        <f t="shared" si="125"/>
        <v>0</v>
      </c>
      <c r="N128" s="32">
        <f t="shared" si="125"/>
        <v>0</v>
      </c>
      <c r="O128" s="32">
        <f t="shared" si="125"/>
        <v>570</v>
      </c>
      <c r="P128" s="32">
        <f t="shared" si="125"/>
        <v>690</v>
      </c>
      <c r="Q128" s="32">
        <f t="shared" si="125"/>
        <v>690</v>
      </c>
      <c r="R128" s="32">
        <f t="shared" si="125"/>
        <v>660</v>
      </c>
      <c r="S128" s="32">
        <f t="shared" si="125"/>
        <v>690</v>
      </c>
      <c r="T128" s="32">
        <f t="shared" si="125"/>
        <v>690</v>
      </c>
      <c r="U128" s="32">
        <f t="shared" si="125"/>
        <v>690</v>
      </c>
      <c r="V128" s="32">
        <f t="shared" si="125"/>
        <v>690</v>
      </c>
      <c r="W128" s="32"/>
    </row>
    <row r="129" spans="1:23" s="138" customFormat="1" x14ac:dyDescent="0.25">
      <c r="A129" s="137" t="s">
        <v>68</v>
      </c>
      <c r="B129" s="138" t="str">
        <f>IFERROR(_xlfn.XLOOKUP(TEXT(A129, "0"), TEXT('Material master'!$A$2:'Material master'!$A$275, "0"), 'Material master'!$B$2:'Material master'!$B$275, 1),"")</f>
        <v>DYNASYLAN OCTEO</v>
      </c>
      <c r="C129" s="138" t="str">
        <f>IFERROR(_xlfn.XLOOKUP(TEXT(A129, "0"), TEXT('Material master'!$A$2:'Material master'!$A$275, "0"), 'Material master'!$C$2:'Material master'!$C$275, 1),"")</f>
        <v>Raw Material</v>
      </c>
      <c r="D129" s="138" t="str">
        <f>IFERROR(_xlfn.XLOOKUP(TEXT(A129, "0"), TEXT('Material master'!$A$2:'Material master'!$A$275, "0"), 'Material master'!$D$2:'Material master'!$D$275, 1),"")</f>
        <v>Auxiliary</v>
      </c>
      <c r="E129" s="138" t="str">
        <f>IFERROR(_xlfn.XLOOKUP(TEXT(A129, "0"), TEXT('Material master'!$A$2:'Material master'!$A$275, "0"), 'Material master'!$E$2:'Material master'!$E$275, 1),"")</f>
        <v/>
      </c>
      <c r="F129" s="138" t="str">
        <f>IFERROR(_xlfn.XLOOKUP(TEXT(A129, "0"), TEXT('Material master'!$A$2:'Material master'!$A$275, "0"), 'Material master'!$F$2:'Material master'!$F$275, 1),"")</f>
        <v/>
      </c>
      <c r="G129" s="138" t="str">
        <f>IFERROR(_xlfn.XLOOKUP(TEXT(A129, "0"), TEXT('Material master'!$A$2:'Material master'!$A$275, "0"), 'Material master'!$G$2:'Material master'!$G$275, 1),"")</f>
        <v/>
      </c>
      <c r="H129" s="138" t="s">
        <v>695</v>
      </c>
      <c r="I129" s="137" t="s">
        <v>354</v>
      </c>
      <c r="K129" s="140"/>
      <c r="L129" s="140">
        <f t="shared" ref="L129:W129" si="126">IFERROR(L1136, 0)</f>
        <v>45.16</v>
      </c>
      <c r="M129" s="140">
        <f t="shared" si="126"/>
        <v>178.38200000000001</v>
      </c>
      <c r="N129" s="140">
        <f t="shared" si="126"/>
        <v>196.446</v>
      </c>
      <c r="O129" s="140">
        <f t="shared" si="126"/>
        <v>203.22</v>
      </c>
      <c r="P129" s="140">
        <f t="shared" si="126"/>
        <v>196.446</v>
      </c>
      <c r="Q129" s="140">
        <f t="shared" si="126"/>
        <v>200.96199999999999</v>
      </c>
      <c r="R129" s="140">
        <f t="shared" si="126"/>
        <v>198.70400000000001</v>
      </c>
      <c r="S129" s="140">
        <f t="shared" si="126"/>
        <v>198.70400000000001</v>
      </c>
      <c r="T129" s="140">
        <f t="shared" si="126"/>
        <v>196.446</v>
      </c>
      <c r="U129" s="140">
        <f t="shared" si="126"/>
        <v>205.47800000000001</v>
      </c>
      <c r="V129" s="140">
        <f t="shared" si="126"/>
        <v>196.446</v>
      </c>
      <c r="W129" s="140">
        <f t="shared" si="126"/>
        <v>200.96199999999999</v>
      </c>
    </row>
    <row r="130" spans="1:23" x14ac:dyDescent="0.25">
      <c r="A130" s="257" t="s">
        <v>68</v>
      </c>
      <c r="B130" t="str">
        <f>IFERROR(_xlfn.XLOOKUP(TEXT(A130, "0"), TEXT('Material master'!$A$2:'Material master'!$A$275, "0"), 'Material master'!$B$2:'Material master'!$B$275, 1),"")</f>
        <v>DYNASYLAN OCTEO</v>
      </c>
      <c r="C130" t="str">
        <f>IFERROR(_xlfn.XLOOKUP(TEXT(A130, "0"), TEXT('Material master'!$A$2:'Material master'!$A$275, "0"), 'Material master'!$C$2:'Material master'!$C$275, 1),"")</f>
        <v>Raw Material</v>
      </c>
      <c r="D130" t="str">
        <f>IFERROR(_xlfn.XLOOKUP(TEXT(A130, "0"), TEXT('Material master'!$A$2:'Material master'!$A$275, "0"), 'Material master'!$D$2:'Material master'!$D$275, 1),"")</f>
        <v>Auxiliary</v>
      </c>
      <c r="E130" t="str">
        <f>IFERROR(_xlfn.XLOOKUP(TEXT(A130, "0"), TEXT('Material master'!$A$2:'Material master'!$A$275, "0"), 'Material master'!$E$2:'Material master'!$E$275, 1),"")</f>
        <v/>
      </c>
      <c r="F130" t="str">
        <f>IFERROR(_xlfn.XLOOKUP(TEXT(A130, "0"), TEXT('Material master'!$A$2:'Material master'!$A$275, "0"), 'Material master'!$F$2:'Material master'!$F$275, 1),"")</f>
        <v/>
      </c>
      <c r="G130" t="str">
        <f>IFERROR(_xlfn.XLOOKUP(TEXT(A130, "0"), TEXT('Material master'!$A$2:'Material master'!$A$275, "0"), 'Material master'!$G$2:'Material master'!$G$275, 1),"")</f>
        <v/>
      </c>
      <c r="H130" s="1" t="s">
        <v>696</v>
      </c>
      <c r="I130" s="1"/>
      <c r="J130" s="1"/>
      <c r="K130" s="141"/>
      <c r="L130" s="141">
        <f t="shared" ref="L130:W130" si="127">SUM(L129)</f>
        <v>45.16</v>
      </c>
      <c r="M130" s="141">
        <f t="shared" si="127"/>
        <v>178.38200000000001</v>
      </c>
      <c r="N130" s="141">
        <f t="shared" si="127"/>
        <v>196.446</v>
      </c>
      <c r="O130" s="141">
        <f t="shared" si="127"/>
        <v>203.22</v>
      </c>
      <c r="P130" s="141">
        <f t="shared" si="127"/>
        <v>196.446</v>
      </c>
      <c r="Q130" s="141">
        <f t="shared" si="127"/>
        <v>200.96199999999999</v>
      </c>
      <c r="R130" s="141">
        <f t="shared" si="127"/>
        <v>198.70400000000001</v>
      </c>
      <c r="S130" s="141">
        <f t="shared" si="127"/>
        <v>198.70400000000001</v>
      </c>
      <c r="T130" s="141">
        <f t="shared" si="127"/>
        <v>196.446</v>
      </c>
      <c r="U130" s="141">
        <f t="shared" si="127"/>
        <v>205.47800000000001</v>
      </c>
      <c r="V130" s="141">
        <f t="shared" si="127"/>
        <v>196.446</v>
      </c>
      <c r="W130" s="141">
        <f t="shared" si="127"/>
        <v>200.96199999999999</v>
      </c>
    </row>
    <row r="131" spans="1:23" s="136" customFormat="1" x14ac:dyDescent="0.25">
      <c r="A131" s="270" t="s">
        <v>68</v>
      </c>
      <c r="B131" s="136" t="str">
        <f>IFERROR(_xlfn.XLOOKUP(TEXT(A131, "0"), TEXT('Material master'!$A$2:'Material master'!$A$275, "0"), 'Material master'!$B$2:'Material master'!$B$275, 1),"")</f>
        <v>DYNASYLAN OCTEO</v>
      </c>
      <c r="C131" s="136" t="str">
        <f>IFERROR(_xlfn.XLOOKUP(TEXT(A131, "0"), TEXT('Material master'!$A$2:'Material master'!$A$275, "0"), 'Material master'!$C$2:'Material master'!$C$275, 1),"")</f>
        <v>Raw Material</v>
      </c>
      <c r="D131" s="136" t="str">
        <f>IFERROR(_xlfn.XLOOKUP(TEXT(A131, "0"), TEXT('Material master'!$A$2:'Material master'!$A$275, "0"), 'Material master'!$D$2:'Material master'!$D$275, 1),"")</f>
        <v>Auxiliary</v>
      </c>
      <c r="E131" s="136" t="str">
        <f>IFERROR(_xlfn.XLOOKUP(TEXT(A131, "0"), TEXT('Material master'!$A$2:'Material master'!$A$275, "0"), 'Material master'!$E$2:'Material master'!$E$275, 1),"")</f>
        <v/>
      </c>
      <c r="F131" s="136" t="str">
        <f>IFERROR(_xlfn.XLOOKUP(TEXT(A131, "0"), TEXT('Material master'!$A$2:'Material master'!$A$275, "0"), 'Material master'!$F$2:'Material master'!$F$275, 1),"")</f>
        <v/>
      </c>
      <c r="G131" s="136" t="str">
        <f>IFERROR(_xlfn.XLOOKUP(TEXT(A131, "0"), TEXT('Material master'!$A$2:'Material master'!$A$275, "0"), 'Material master'!$G$2:'Material master'!$G$275, 1),"")</f>
        <v/>
      </c>
      <c r="H131" s="136" t="s">
        <v>697</v>
      </c>
      <c r="K131" s="142">
        <v>1245.001</v>
      </c>
      <c r="L131" s="142">
        <f t="shared" ref="L131:W131" si="128">K131 - L130 + L133</f>
        <v>1199.8409999999999</v>
      </c>
      <c r="M131" s="142">
        <f t="shared" si="128"/>
        <v>1021.4589999999998</v>
      </c>
      <c r="N131" s="142">
        <f t="shared" si="128"/>
        <v>825.01299999999981</v>
      </c>
      <c r="O131" s="142">
        <f t="shared" si="128"/>
        <v>621.79299999999978</v>
      </c>
      <c r="P131" s="142">
        <f t="shared" si="128"/>
        <v>425.34699999999975</v>
      </c>
      <c r="Q131" s="142">
        <f t="shared" si="128"/>
        <v>284.38499999999976</v>
      </c>
      <c r="R131" s="142">
        <f t="shared" si="128"/>
        <v>265.68099999999976</v>
      </c>
      <c r="S131" s="142">
        <f t="shared" si="128"/>
        <v>276.97699999999975</v>
      </c>
      <c r="T131" s="142">
        <f t="shared" si="128"/>
        <v>260.53099999999972</v>
      </c>
      <c r="U131" s="142">
        <f t="shared" si="128"/>
        <v>265.05299999999971</v>
      </c>
      <c r="V131" s="142">
        <f t="shared" si="128"/>
        <v>278.60699999999974</v>
      </c>
      <c r="W131" s="142">
        <f t="shared" si="128"/>
        <v>257.64499999999975</v>
      </c>
    </row>
    <row r="132" spans="1:23" x14ac:dyDescent="0.25">
      <c r="A132" s="257" t="s">
        <v>68</v>
      </c>
      <c r="B132" t="str">
        <f>IFERROR(_xlfn.XLOOKUP(TEXT(A132, "0"), TEXT('Material master'!$A$2:'Material master'!$A$275, "0"), 'Material master'!$B$2:'Material master'!$B$275, 1),"")</f>
        <v>DYNASYLAN OCTEO</v>
      </c>
      <c r="C132" t="str">
        <f>IFERROR(_xlfn.XLOOKUP(TEXT(A132, "0"), TEXT('Material master'!$A$2:'Material master'!$A$275, "0"), 'Material master'!$C$2:'Material master'!$C$275, 1),"")</f>
        <v>Raw Material</v>
      </c>
      <c r="D132" t="str">
        <f>IFERROR(_xlfn.XLOOKUP(TEXT(A132, "0"), TEXT('Material master'!$A$2:'Material master'!$A$275, "0"), 'Material master'!$D$2:'Material master'!$D$275, 1),"")</f>
        <v>Auxiliary</v>
      </c>
      <c r="E132" t="str">
        <f>IFERROR(_xlfn.XLOOKUP(TEXT(A132, "0"), TEXT('Material master'!$A$2:'Material master'!$A$275, "0"), 'Material master'!$E$2:'Material master'!$E$275, 1),"")</f>
        <v/>
      </c>
      <c r="F132" t="str">
        <f>IFERROR(_xlfn.XLOOKUP(TEXT(A132, "0"), TEXT('Material master'!$A$2:'Material master'!$A$275, "0"), 'Material master'!$F$2:'Material master'!$F$275, 1),"")</f>
        <v/>
      </c>
      <c r="G132" t="str">
        <f>IFERROR(_xlfn.XLOOKUP(TEXT(A132, "0"), TEXT('Material master'!$A$2:'Material master'!$A$275, "0"), 'Material master'!$G$2:'Material master'!$G$275, 1),"")</f>
        <v/>
      </c>
      <c r="H132" t="s">
        <v>698</v>
      </c>
      <c r="I132" s="32">
        <v>254.56013089312208</v>
      </c>
      <c r="J132" s="258">
        <f>IFERROR($I132/AVERAGE($L130:$W130),0)</f>
        <v>1.3776414661053367</v>
      </c>
      <c r="K132" s="32"/>
      <c r="L132" s="32">
        <f t="shared" ref="L132:W132" si="129">$I132</f>
        <v>254.56013089312208</v>
      </c>
      <c r="M132" s="32">
        <f t="shared" si="129"/>
        <v>254.56013089312208</v>
      </c>
      <c r="N132" s="32">
        <f t="shared" si="129"/>
        <v>254.56013089312208</v>
      </c>
      <c r="O132" s="32">
        <f t="shared" si="129"/>
        <v>254.56013089312208</v>
      </c>
      <c r="P132" s="32">
        <f t="shared" si="129"/>
        <v>254.56013089312208</v>
      </c>
      <c r="Q132" s="32">
        <f t="shared" si="129"/>
        <v>254.56013089312208</v>
      </c>
      <c r="R132" s="32">
        <f t="shared" si="129"/>
        <v>254.56013089312208</v>
      </c>
      <c r="S132" s="32">
        <f t="shared" si="129"/>
        <v>254.56013089312208</v>
      </c>
      <c r="T132" s="32">
        <f t="shared" si="129"/>
        <v>254.56013089312208</v>
      </c>
      <c r="U132" s="32">
        <f t="shared" si="129"/>
        <v>254.56013089312208</v>
      </c>
      <c r="V132" s="32">
        <f t="shared" si="129"/>
        <v>254.56013089312208</v>
      </c>
      <c r="W132" s="32">
        <f t="shared" si="129"/>
        <v>254.56013089312208</v>
      </c>
    </row>
    <row r="133" spans="1:23" x14ac:dyDescent="0.25">
      <c r="A133" s="257" t="s">
        <v>68</v>
      </c>
      <c r="B133" t="str">
        <f>IFERROR(_xlfn.XLOOKUP(TEXT(A133, "0"), TEXT('Material master'!$A$2:'Material master'!$A$275, "0"), 'Material master'!$B$2:'Material master'!$B$275, 1),"")</f>
        <v>DYNASYLAN OCTEO</v>
      </c>
      <c r="C133" t="str">
        <f>IFERROR(_xlfn.XLOOKUP(TEXT(A133, "0"), TEXT('Material master'!$A$2:'Material master'!$A$275, "0"), 'Material master'!$C$2:'Material master'!$C$275, 1),"")</f>
        <v>Raw Material</v>
      </c>
      <c r="D133" t="str">
        <f>IFERROR(_xlfn.XLOOKUP(TEXT(A133, "0"), TEXT('Material master'!$A$2:'Material master'!$A$275, "0"), 'Material master'!$D$2:'Material master'!$D$275, 1),"")</f>
        <v>Auxiliary</v>
      </c>
      <c r="E133" t="str">
        <f>IFERROR(_xlfn.XLOOKUP(TEXT(A133, "0"), TEXT('Material master'!$A$2:'Material master'!$A$275, "0"), 'Material master'!$E$2:'Material master'!$E$275, 1),"")</f>
        <v/>
      </c>
      <c r="F133" t="str">
        <f>IFERROR(_xlfn.XLOOKUP(TEXT(A133, "0"), TEXT('Material master'!$A$2:'Material master'!$A$275, "0"), 'Material master'!$F$2:'Material master'!$F$275, 1),"")</f>
        <v/>
      </c>
      <c r="G133" t="str">
        <f>IFERROR(_xlfn.XLOOKUP(TEXT(A133, "0"), TEXT('Material master'!$A$2:'Material master'!$A$275, "0"), 'Material master'!$G$2:'Material master'!$G$275, 1),"")</f>
        <v/>
      </c>
      <c r="H133" t="s">
        <v>699</v>
      </c>
      <c r="I133">
        <f>IFERROR(_xlfn.XLOOKUP(TEXT(A133, "0"), TEXT('Purchase sheet'!$A$2:'Purchase sheet'!$A$31, "0"), 'Purchase sheet'!$H$2:'Purchase sheet'!$H$31, 1), 1)</f>
        <v>30</v>
      </c>
      <c r="K133" s="32"/>
      <c r="L133" s="259"/>
      <c r="M133" s="32">
        <f t="shared" ref="M133:W133" si="130">IF( M132 - L131 + M130 &gt; 0, CEILING( M132 - L131 + M130, $I$133), 0)</f>
        <v>0</v>
      </c>
      <c r="N133" s="32">
        <f t="shared" si="130"/>
        <v>0</v>
      </c>
      <c r="O133" s="32">
        <f t="shared" si="130"/>
        <v>0</v>
      </c>
      <c r="P133" s="32">
        <f t="shared" si="130"/>
        <v>0</v>
      </c>
      <c r="Q133" s="32">
        <f t="shared" si="130"/>
        <v>60</v>
      </c>
      <c r="R133" s="32">
        <f t="shared" si="130"/>
        <v>180</v>
      </c>
      <c r="S133" s="32">
        <f t="shared" si="130"/>
        <v>210</v>
      </c>
      <c r="T133" s="32">
        <f t="shared" si="130"/>
        <v>180</v>
      </c>
      <c r="U133" s="32">
        <f t="shared" si="130"/>
        <v>210</v>
      </c>
      <c r="V133" s="32">
        <f t="shared" si="130"/>
        <v>210</v>
      </c>
      <c r="W133" s="32">
        <f t="shared" si="130"/>
        <v>180</v>
      </c>
    </row>
    <row r="134" spans="1:23" ht="15.75" thickBot="1" x14ac:dyDescent="0.3">
      <c r="A134" s="257" t="s">
        <v>68</v>
      </c>
      <c r="B134" t="str">
        <f>IFERROR(_xlfn.XLOOKUP(TEXT(A134, "0"), TEXT('Material master'!$A$2:'Material master'!$A$275, "0"), 'Material master'!$B$2:'Material master'!$B$275, 1),"")</f>
        <v>DYNASYLAN OCTEO</v>
      </c>
      <c r="C134" t="str">
        <f>IFERROR(_xlfn.XLOOKUP(TEXT(A134, "0"), TEXT('Material master'!$A$2:'Material master'!$A$275, "0"), 'Material master'!$C$2:'Material master'!$C$275, 1),"")</f>
        <v>Raw Material</v>
      </c>
      <c r="D134" t="str">
        <f>IFERROR(_xlfn.XLOOKUP(TEXT(A134, "0"), TEXT('Material master'!$A$2:'Material master'!$A$275, "0"), 'Material master'!$D$2:'Material master'!$D$275, 1),"")</f>
        <v>Auxiliary</v>
      </c>
      <c r="E134" t="str">
        <f>IFERROR(_xlfn.XLOOKUP(TEXT(A134, "0"), TEXT('Material master'!$A$2:'Material master'!$A$275, "0"), 'Material master'!$E$2:'Material master'!$E$275, 1),"")</f>
        <v/>
      </c>
      <c r="F134" t="str">
        <f>IFERROR(_xlfn.XLOOKUP(TEXT(A134, "0"), TEXT('Material master'!$A$2:'Material master'!$A$275, "0"), 'Material master'!$F$2:'Material master'!$F$275, 1),"")</f>
        <v/>
      </c>
      <c r="G134" t="str">
        <f>IFERROR(_xlfn.XLOOKUP(TEXT(A134, "0"), TEXT('Material master'!$A$2:'Material master'!$A$275, "0"), 'Material master'!$G$2:'Material master'!$G$275, 1),"")</f>
        <v/>
      </c>
      <c r="H134" t="s">
        <v>700</v>
      </c>
      <c r="I134">
        <f>INT(IFERROR(_xlfn.XLOOKUP(TEXT(A134, "0"), TEXT('Purchase sheet'!$A$2:'Purchase sheet'!$A$31, "0"), 'Purchase sheet'!$H$2:'Purchase sheet'!$D$31, 1), 1))</f>
        <v>1</v>
      </c>
      <c r="K134" s="32"/>
      <c r="L134" s="32">
        <f t="shared" ref="L134:V134" si="131">M133</f>
        <v>0</v>
      </c>
      <c r="M134" s="32">
        <f t="shared" si="131"/>
        <v>0</v>
      </c>
      <c r="N134" s="32">
        <f t="shared" si="131"/>
        <v>0</v>
      </c>
      <c r="O134" s="32">
        <f t="shared" si="131"/>
        <v>0</v>
      </c>
      <c r="P134" s="32">
        <f t="shared" si="131"/>
        <v>60</v>
      </c>
      <c r="Q134" s="32">
        <f t="shared" si="131"/>
        <v>180</v>
      </c>
      <c r="R134" s="32">
        <f t="shared" si="131"/>
        <v>210</v>
      </c>
      <c r="S134" s="32">
        <f t="shared" si="131"/>
        <v>180</v>
      </c>
      <c r="T134" s="32">
        <f t="shared" si="131"/>
        <v>210</v>
      </c>
      <c r="U134" s="32">
        <f t="shared" si="131"/>
        <v>210</v>
      </c>
      <c r="V134" s="32">
        <f t="shared" si="131"/>
        <v>180</v>
      </c>
      <c r="W134" s="32"/>
    </row>
    <row r="135" spans="1:23" s="138" customFormat="1" x14ac:dyDescent="0.25">
      <c r="A135" s="137" t="s">
        <v>701</v>
      </c>
      <c r="B135" s="138">
        <f>IFERROR(_xlfn.XLOOKUP(TEXT(A135, "0"), TEXT('Material master'!$A$2:'Material master'!$A$275, "0"), 'Material master'!$B$2:'Material master'!$B$275, 1),"")</f>
        <v>1</v>
      </c>
      <c r="C135" s="138">
        <f>IFERROR(_xlfn.XLOOKUP(TEXT(A135, "0"), TEXT('Material master'!$A$2:'Material master'!$A$275, "0"), 'Material master'!$C$2:'Material master'!$C$275, 1),"")</f>
        <v>1</v>
      </c>
      <c r="D135" s="138">
        <f>IFERROR(_xlfn.XLOOKUP(TEXT(A135, "0"), TEXT('Material master'!$A$2:'Material master'!$A$275, "0"), 'Material master'!$D$2:'Material master'!$D$275, 1),"")</f>
        <v>1</v>
      </c>
      <c r="E135" s="138">
        <f>IFERROR(_xlfn.XLOOKUP(TEXT(A135, "0"), TEXT('Material master'!$A$2:'Material master'!$A$275, "0"), 'Material master'!$E$2:'Material master'!$E$275, 1),"")</f>
        <v>1</v>
      </c>
      <c r="F135" s="138">
        <f>IFERROR(_xlfn.XLOOKUP(TEXT(A135, "0"), TEXT('Material master'!$A$2:'Material master'!$A$275, "0"), 'Material master'!$F$2:'Material master'!$F$275, 1),"")</f>
        <v>1</v>
      </c>
      <c r="G135" s="138">
        <f>IFERROR(_xlfn.XLOOKUP(TEXT(A135, "0"), TEXT('Material master'!$A$2:'Material master'!$A$275, "0"), 'Material master'!$G$2:'Material master'!$G$275, 1),"")</f>
        <v>1</v>
      </c>
      <c r="H135" s="138" t="s">
        <v>695</v>
      </c>
      <c r="I135" s="137" t="s">
        <v>197</v>
      </c>
      <c r="K135" s="140"/>
      <c r="L135" s="140">
        <f t="shared" ref="L135:W135" si="132">IFERROR(L635, 0)</f>
        <v>43.776000000000003</v>
      </c>
      <c r="M135" s="140">
        <f t="shared" si="132"/>
        <v>8.0640000000000001</v>
      </c>
      <c r="N135" s="140">
        <f t="shared" si="132"/>
        <v>17.28</v>
      </c>
      <c r="O135" s="140">
        <f t="shared" si="132"/>
        <v>124.896</v>
      </c>
      <c r="P135" s="140">
        <f t="shared" si="132"/>
        <v>128.16</v>
      </c>
      <c r="Q135" s="140">
        <f t="shared" si="132"/>
        <v>129.024</v>
      </c>
      <c r="R135" s="140">
        <f t="shared" si="132"/>
        <v>130.84800000000001</v>
      </c>
      <c r="S135" s="140">
        <f t="shared" si="132"/>
        <v>128.352</v>
      </c>
      <c r="T135" s="140">
        <f t="shared" si="132"/>
        <v>128.73599999999999</v>
      </c>
      <c r="U135" s="140">
        <f t="shared" si="132"/>
        <v>132.47999999999999</v>
      </c>
      <c r="V135" s="140">
        <f t="shared" si="132"/>
        <v>132.47999999999999</v>
      </c>
      <c r="W135" s="140">
        <f t="shared" si="132"/>
        <v>127.29600000000001</v>
      </c>
    </row>
    <row r="136" spans="1:23" x14ac:dyDescent="0.25">
      <c r="A136" s="257" t="s">
        <v>701</v>
      </c>
      <c r="B136">
        <f>IFERROR(_xlfn.XLOOKUP(TEXT(A136, "0"), TEXT('Material master'!$A$2:'Material master'!$A$275, "0"), 'Material master'!$B$2:'Material master'!$B$275, 1),"")</f>
        <v>1</v>
      </c>
      <c r="C136">
        <f>IFERROR(_xlfn.XLOOKUP(TEXT(A136, "0"), TEXT('Material master'!$A$2:'Material master'!$A$275, "0"), 'Material master'!$C$2:'Material master'!$C$275, 1),"")</f>
        <v>1</v>
      </c>
      <c r="D136">
        <f>IFERROR(_xlfn.XLOOKUP(TEXT(A136, "0"), TEXT('Material master'!$A$2:'Material master'!$A$275, "0"), 'Material master'!$D$2:'Material master'!$D$275, 1),"")</f>
        <v>1</v>
      </c>
      <c r="E136">
        <f>IFERROR(_xlfn.XLOOKUP(TEXT(A136, "0"), TEXT('Material master'!$A$2:'Material master'!$A$275, "0"), 'Material master'!$E$2:'Material master'!$E$275, 1),"")</f>
        <v>1</v>
      </c>
      <c r="F136">
        <f>IFERROR(_xlfn.XLOOKUP(TEXT(A136, "0"), TEXT('Material master'!$A$2:'Material master'!$A$275, "0"), 'Material master'!$F$2:'Material master'!$F$275, 1),"")</f>
        <v>1</v>
      </c>
      <c r="G136">
        <f>IFERROR(_xlfn.XLOOKUP(TEXT(A136, "0"), TEXT('Material master'!$A$2:'Material master'!$A$275, "0"), 'Material master'!$G$2:'Material master'!$G$275, 1),"")</f>
        <v>1</v>
      </c>
      <c r="H136" t="s">
        <v>695</v>
      </c>
      <c r="I136" s="257" t="s">
        <v>214</v>
      </c>
      <c r="K136" s="32"/>
      <c r="L136" s="32">
        <f t="shared" ref="L136:W136" si="133">IFERROR(L687, 0)</f>
        <v>1104.796</v>
      </c>
      <c r="M136" s="32">
        <f t="shared" si="133"/>
        <v>1121.6759999999999</v>
      </c>
      <c r="N136" s="32">
        <f t="shared" si="133"/>
        <v>1126.951</v>
      </c>
      <c r="O136" s="32">
        <f t="shared" si="133"/>
        <v>1127.7950000000001</v>
      </c>
      <c r="P136" s="32">
        <f t="shared" si="133"/>
        <v>1120.8319999999999</v>
      </c>
      <c r="Q136" s="32">
        <f t="shared" si="133"/>
        <v>1123.364</v>
      </c>
      <c r="R136" s="32">
        <f t="shared" si="133"/>
        <v>1125.6849999999999</v>
      </c>
      <c r="S136" s="32">
        <f t="shared" si="133"/>
        <v>1123.364</v>
      </c>
      <c r="T136" s="32">
        <f t="shared" si="133"/>
        <v>1123.364</v>
      </c>
      <c r="U136" s="32">
        <f t="shared" si="133"/>
        <v>1122.942</v>
      </c>
      <c r="V136" s="32">
        <f t="shared" si="133"/>
        <v>1122.942</v>
      </c>
      <c r="W136" s="32">
        <f t="shared" si="133"/>
        <v>1122.942</v>
      </c>
    </row>
    <row r="137" spans="1:23" x14ac:dyDescent="0.25">
      <c r="A137" s="257" t="s">
        <v>701</v>
      </c>
      <c r="B137">
        <f>IFERROR(_xlfn.XLOOKUP(TEXT(A137, "0"), TEXT('Material master'!$A$2:'Material master'!$A$275, "0"), 'Material master'!$B$2:'Material master'!$B$275, 1),"")</f>
        <v>1</v>
      </c>
      <c r="C137">
        <f>IFERROR(_xlfn.XLOOKUP(TEXT(A137, "0"), TEXT('Material master'!$A$2:'Material master'!$A$275, "0"), 'Material master'!$C$2:'Material master'!$C$275, 1),"")</f>
        <v>1</v>
      </c>
      <c r="D137">
        <f>IFERROR(_xlfn.XLOOKUP(TEXT(A137, "0"), TEXT('Material master'!$A$2:'Material master'!$A$275, "0"), 'Material master'!$D$2:'Material master'!$D$275, 1),"")</f>
        <v>1</v>
      </c>
      <c r="E137">
        <f>IFERROR(_xlfn.XLOOKUP(TEXT(A137, "0"), TEXT('Material master'!$A$2:'Material master'!$A$275, "0"), 'Material master'!$E$2:'Material master'!$E$275, 1),"")</f>
        <v>1</v>
      </c>
      <c r="F137">
        <f>IFERROR(_xlfn.XLOOKUP(TEXT(A137, "0"), TEXT('Material master'!$A$2:'Material master'!$A$275, "0"), 'Material master'!$F$2:'Material master'!$F$275, 1),"")</f>
        <v>1</v>
      </c>
      <c r="G137">
        <f>IFERROR(_xlfn.XLOOKUP(TEXT(A137, "0"), TEXT('Material master'!$A$2:'Material master'!$A$275, "0"), 'Material master'!$G$2:'Material master'!$G$275, 1),"")</f>
        <v>1</v>
      </c>
      <c r="H137" t="s">
        <v>695</v>
      </c>
      <c r="I137" s="257" t="s">
        <v>258</v>
      </c>
      <c r="K137" s="32"/>
      <c r="L137" s="32">
        <f t="shared" ref="L137:W137" si="134">IFERROR(L798, 0)</f>
        <v>59.213999999999992</v>
      </c>
      <c r="M137" s="32">
        <f t="shared" si="134"/>
        <v>47.569999999999993</v>
      </c>
      <c r="N137" s="32">
        <f t="shared" si="134"/>
        <v>47.853999999999999</v>
      </c>
      <c r="O137" s="32">
        <f t="shared" si="134"/>
        <v>47.853999999999999</v>
      </c>
      <c r="P137" s="32">
        <f t="shared" si="134"/>
        <v>47.711999999999996</v>
      </c>
      <c r="Q137" s="32">
        <f t="shared" si="134"/>
        <v>47.853999999999999</v>
      </c>
      <c r="R137" s="32">
        <f t="shared" si="134"/>
        <v>47.853999999999999</v>
      </c>
      <c r="S137" s="32">
        <f t="shared" si="134"/>
        <v>47.853999999999999</v>
      </c>
      <c r="T137" s="32">
        <f t="shared" si="134"/>
        <v>47.853999999999999</v>
      </c>
      <c r="U137" s="32">
        <f t="shared" si="134"/>
        <v>47.853999999999999</v>
      </c>
      <c r="V137" s="32">
        <f t="shared" si="134"/>
        <v>47.853999999999999</v>
      </c>
      <c r="W137" s="32">
        <f t="shared" si="134"/>
        <v>47.711999999999996</v>
      </c>
    </row>
    <row r="138" spans="1:23" ht="15.75" thickBot="1" x14ac:dyDescent="0.3">
      <c r="A138" s="257" t="s">
        <v>701</v>
      </c>
      <c r="B138">
        <f>IFERROR(_xlfn.XLOOKUP(TEXT(A138, "0"), TEXT('Material master'!$A$2:'Material master'!$A$275, "0"), 'Material master'!$B$2:'Material master'!$B$275, 1),"")</f>
        <v>1</v>
      </c>
      <c r="C138">
        <f>IFERROR(_xlfn.XLOOKUP(TEXT(A138, "0"), TEXT('Material master'!$A$2:'Material master'!$A$275, "0"), 'Material master'!$C$2:'Material master'!$C$275, 1),"")</f>
        <v>1</v>
      </c>
      <c r="D138">
        <f>IFERROR(_xlfn.XLOOKUP(TEXT(A138, "0"), TEXT('Material master'!$A$2:'Material master'!$A$275, "0"), 'Material master'!$D$2:'Material master'!$D$275, 1),"")</f>
        <v>1</v>
      </c>
      <c r="E138">
        <f>IFERROR(_xlfn.XLOOKUP(TEXT(A138, "0"), TEXT('Material master'!$A$2:'Material master'!$A$275, "0"), 'Material master'!$E$2:'Material master'!$E$275, 1),"")</f>
        <v>1</v>
      </c>
      <c r="F138">
        <f>IFERROR(_xlfn.XLOOKUP(TEXT(A138, "0"), TEXT('Material master'!$A$2:'Material master'!$A$275, "0"), 'Material master'!$F$2:'Material master'!$F$275, 1),"")</f>
        <v>1</v>
      </c>
      <c r="G138">
        <f>IFERROR(_xlfn.XLOOKUP(TEXT(A138, "0"), TEXT('Material master'!$A$2:'Material master'!$A$275, "0"), 'Material master'!$G$2:'Material master'!$G$275, 1),"")</f>
        <v>1</v>
      </c>
      <c r="H138" t="s">
        <v>695</v>
      </c>
      <c r="I138" s="257" t="s">
        <v>480</v>
      </c>
      <c r="K138" s="32"/>
      <c r="L138" s="32">
        <f t="shared" ref="L138:W138" si="135">IFERROR(L1577, 0)</f>
        <v>18.779</v>
      </c>
      <c r="M138" s="32">
        <f t="shared" si="135"/>
        <v>18.146000000000001</v>
      </c>
      <c r="N138" s="32">
        <f t="shared" si="135"/>
        <v>21.733000000000001</v>
      </c>
      <c r="O138" s="32">
        <f t="shared" si="135"/>
        <v>22.366</v>
      </c>
      <c r="P138" s="32">
        <f t="shared" si="135"/>
        <v>22.154999999999998</v>
      </c>
      <c r="Q138" s="32">
        <f t="shared" si="135"/>
        <v>22.366</v>
      </c>
      <c r="R138" s="32">
        <f t="shared" si="135"/>
        <v>22.154999999999998</v>
      </c>
      <c r="S138" s="32">
        <f t="shared" si="135"/>
        <v>18.779</v>
      </c>
      <c r="T138" s="32">
        <f t="shared" si="135"/>
        <v>18.779</v>
      </c>
      <c r="U138" s="32">
        <f t="shared" si="135"/>
        <v>18.779</v>
      </c>
      <c r="V138" s="32">
        <f t="shared" si="135"/>
        <v>18.989999999999998</v>
      </c>
      <c r="W138" s="32">
        <f t="shared" si="135"/>
        <v>18.779</v>
      </c>
    </row>
    <row r="139" spans="1:23" s="138" customFormat="1" x14ac:dyDescent="0.25">
      <c r="A139" s="137" t="s">
        <v>72</v>
      </c>
      <c r="B139" s="138" t="str">
        <f>IFERROR(_xlfn.XLOOKUP(TEXT(A139, "0"), TEXT('Material master'!$A$2:'Material master'!$A$275, "0"), 'Material master'!$B$2:'Material master'!$B$275, 1),"")</f>
        <v>LIMESTONE 0-4 MM MOHA S2</v>
      </c>
      <c r="C139" s="138" t="str">
        <f>IFERROR(_xlfn.XLOOKUP(TEXT(A139, "0"), TEXT('Material master'!$A$2:'Material master'!$A$275, "0"), 'Material master'!$C$2:'Material master'!$C$275, 1),"")</f>
        <v>Raw Material</v>
      </c>
      <c r="D139" s="138" t="str">
        <f>IFERROR(_xlfn.XLOOKUP(TEXT(A139, "0"), TEXT('Material master'!$A$2:'Material master'!$A$275, "0"), 'Material master'!$D$2:'Material master'!$D$275, 1),"")</f>
        <v>C002 - Limestone</v>
      </c>
      <c r="E139" s="138" t="str">
        <f>IFERROR(_xlfn.XLOOKUP(TEXT(A139, "0"), TEXT('Material master'!$A$2:'Material master'!$A$275, "0"), 'Material master'!$E$2:'Material master'!$E$275, 1),"")</f>
        <v/>
      </c>
      <c r="F139" s="138" t="str">
        <f>IFERROR(_xlfn.XLOOKUP(TEXT(A139, "0"), TEXT('Material master'!$A$2:'Material master'!$A$275, "0"), 'Material master'!$F$2:'Material master'!$F$275, 1),"")</f>
        <v/>
      </c>
      <c r="G139" s="138" t="str">
        <f>IFERROR(_xlfn.XLOOKUP(TEXT(A139, "0"), TEXT('Material master'!$A$2:'Material master'!$A$275, "0"), 'Material master'!$G$2:'Material master'!$G$275, 1),"")</f>
        <v/>
      </c>
      <c r="H139" s="138" t="s">
        <v>695</v>
      </c>
      <c r="I139" s="137" t="s">
        <v>197</v>
      </c>
      <c r="K139" s="140"/>
      <c r="L139" s="140">
        <f t="shared" ref="L139:W139" si="136">IFERROR(L636, 0)</f>
        <v>43.776000000000003</v>
      </c>
      <c r="M139" s="140">
        <f t="shared" si="136"/>
        <v>8.0640000000000001</v>
      </c>
      <c r="N139" s="140">
        <f t="shared" si="136"/>
        <v>17.28</v>
      </c>
      <c r="O139" s="140">
        <f t="shared" si="136"/>
        <v>124.896</v>
      </c>
      <c r="P139" s="140">
        <f t="shared" si="136"/>
        <v>128.16</v>
      </c>
      <c r="Q139" s="140">
        <f t="shared" si="136"/>
        <v>129.024</v>
      </c>
      <c r="R139" s="140">
        <f t="shared" si="136"/>
        <v>130.84800000000001</v>
      </c>
      <c r="S139" s="140">
        <f t="shared" si="136"/>
        <v>128.352</v>
      </c>
      <c r="T139" s="140">
        <f t="shared" si="136"/>
        <v>128.73599999999999</v>
      </c>
      <c r="U139" s="140">
        <f t="shared" si="136"/>
        <v>132.47999999999999</v>
      </c>
      <c r="V139" s="140">
        <f t="shared" si="136"/>
        <v>132.47999999999999</v>
      </c>
      <c r="W139" s="140">
        <f t="shared" si="136"/>
        <v>127.29600000000001</v>
      </c>
    </row>
    <row r="140" spans="1:23" x14ac:dyDescent="0.25">
      <c r="A140" s="257" t="s">
        <v>72</v>
      </c>
      <c r="B140" t="str">
        <f>IFERROR(_xlfn.XLOOKUP(TEXT(A140, "0"), TEXT('Material master'!$A$2:'Material master'!$A$275, "0"), 'Material master'!$B$2:'Material master'!$B$275, 1),"")</f>
        <v>LIMESTONE 0-4 MM MOHA S2</v>
      </c>
      <c r="C140" t="str">
        <f>IFERROR(_xlfn.XLOOKUP(TEXT(A140, "0"), TEXT('Material master'!$A$2:'Material master'!$A$275, "0"), 'Material master'!$C$2:'Material master'!$C$275, 1),"")</f>
        <v>Raw Material</v>
      </c>
      <c r="D140" t="str">
        <f>IFERROR(_xlfn.XLOOKUP(TEXT(A140, "0"), TEXT('Material master'!$A$2:'Material master'!$A$275, "0"), 'Material master'!$D$2:'Material master'!$D$275, 1),"")</f>
        <v>C002 - Limestone</v>
      </c>
      <c r="E140" t="str">
        <f>IFERROR(_xlfn.XLOOKUP(TEXT(A140, "0"), TEXT('Material master'!$A$2:'Material master'!$A$275, "0"), 'Material master'!$E$2:'Material master'!$E$275, 1),"")</f>
        <v/>
      </c>
      <c r="F140" t="str">
        <f>IFERROR(_xlfn.XLOOKUP(TEXT(A140, "0"), TEXT('Material master'!$A$2:'Material master'!$A$275, "0"), 'Material master'!$F$2:'Material master'!$F$275, 1),"")</f>
        <v/>
      </c>
      <c r="G140" t="str">
        <f>IFERROR(_xlfn.XLOOKUP(TEXT(A140, "0"), TEXT('Material master'!$A$2:'Material master'!$A$275, "0"), 'Material master'!$G$2:'Material master'!$G$275, 1),"")</f>
        <v/>
      </c>
      <c r="H140" t="s">
        <v>695</v>
      </c>
      <c r="I140" s="257" t="s">
        <v>214</v>
      </c>
      <c r="K140" s="32"/>
      <c r="L140" s="32">
        <f t="shared" ref="L140:W140" si="137">IFERROR(L688, 0)</f>
        <v>1104.796</v>
      </c>
      <c r="M140" s="32">
        <f t="shared" si="137"/>
        <v>1121.6759999999999</v>
      </c>
      <c r="N140" s="32">
        <f t="shared" si="137"/>
        <v>1126.951</v>
      </c>
      <c r="O140" s="32">
        <f t="shared" si="137"/>
        <v>1127.7950000000001</v>
      </c>
      <c r="P140" s="32">
        <f t="shared" si="137"/>
        <v>1120.8319999999999</v>
      </c>
      <c r="Q140" s="32">
        <f t="shared" si="137"/>
        <v>1123.364</v>
      </c>
      <c r="R140" s="32">
        <f t="shared" si="137"/>
        <v>1125.6849999999999</v>
      </c>
      <c r="S140" s="32">
        <f t="shared" si="137"/>
        <v>1123.364</v>
      </c>
      <c r="T140" s="32">
        <f t="shared" si="137"/>
        <v>1123.364</v>
      </c>
      <c r="U140" s="32">
        <f t="shared" si="137"/>
        <v>1122.942</v>
      </c>
      <c r="V140" s="32">
        <f t="shared" si="137"/>
        <v>1122.942</v>
      </c>
      <c r="W140" s="32">
        <f t="shared" si="137"/>
        <v>1122.942</v>
      </c>
    </row>
    <row r="141" spans="1:23" x14ac:dyDescent="0.25">
      <c r="A141" s="257" t="s">
        <v>72</v>
      </c>
      <c r="B141" t="str">
        <f>IFERROR(_xlfn.XLOOKUP(TEXT(A141, "0"), TEXT('Material master'!$A$2:'Material master'!$A$275, "0"), 'Material master'!$B$2:'Material master'!$B$275, 1),"")</f>
        <v>LIMESTONE 0-4 MM MOHA S2</v>
      </c>
      <c r="C141" t="str">
        <f>IFERROR(_xlfn.XLOOKUP(TEXT(A141, "0"), TEXT('Material master'!$A$2:'Material master'!$A$275, "0"), 'Material master'!$C$2:'Material master'!$C$275, 1),"")</f>
        <v>Raw Material</v>
      </c>
      <c r="D141" t="str">
        <f>IFERROR(_xlfn.XLOOKUP(TEXT(A141, "0"), TEXT('Material master'!$A$2:'Material master'!$A$275, "0"), 'Material master'!$D$2:'Material master'!$D$275, 1),"")</f>
        <v>C002 - Limestone</v>
      </c>
      <c r="E141" t="str">
        <f>IFERROR(_xlfn.XLOOKUP(TEXT(A141, "0"), TEXT('Material master'!$A$2:'Material master'!$A$275, "0"), 'Material master'!$E$2:'Material master'!$E$275, 1),"")</f>
        <v/>
      </c>
      <c r="F141" t="str">
        <f>IFERROR(_xlfn.XLOOKUP(TEXT(A141, "0"), TEXT('Material master'!$A$2:'Material master'!$A$275, "0"), 'Material master'!$F$2:'Material master'!$F$275, 1),"")</f>
        <v/>
      </c>
      <c r="G141" t="str">
        <f>IFERROR(_xlfn.XLOOKUP(TEXT(A141, "0"), TEXT('Material master'!$A$2:'Material master'!$A$275, "0"), 'Material master'!$G$2:'Material master'!$G$275, 1),"")</f>
        <v/>
      </c>
      <c r="H141" t="s">
        <v>695</v>
      </c>
      <c r="I141" s="257" t="s">
        <v>258</v>
      </c>
      <c r="K141" s="32"/>
      <c r="L141" s="32">
        <f t="shared" ref="L141:W141" si="138">IFERROR(L799, 0)</f>
        <v>59.213999999999992</v>
      </c>
      <c r="M141" s="32">
        <f t="shared" si="138"/>
        <v>47.569999999999993</v>
      </c>
      <c r="N141" s="32">
        <f t="shared" si="138"/>
        <v>47.853999999999999</v>
      </c>
      <c r="O141" s="32">
        <f t="shared" si="138"/>
        <v>47.853999999999999</v>
      </c>
      <c r="P141" s="32">
        <f t="shared" si="138"/>
        <v>47.711999999999996</v>
      </c>
      <c r="Q141" s="32">
        <f t="shared" si="138"/>
        <v>47.853999999999999</v>
      </c>
      <c r="R141" s="32">
        <f t="shared" si="138"/>
        <v>47.853999999999999</v>
      </c>
      <c r="S141" s="32">
        <f t="shared" si="138"/>
        <v>47.853999999999999</v>
      </c>
      <c r="T141" s="32">
        <f t="shared" si="138"/>
        <v>47.853999999999999</v>
      </c>
      <c r="U141" s="32">
        <f t="shared" si="138"/>
        <v>47.853999999999999</v>
      </c>
      <c r="V141" s="32">
        <f t="shared" si="138"/>
        <v>47.853999999999999</v>
      </c>
      <c r="W141" s="32">
        <f t="shared" si="138"/>
        <v>47.711999999999996</v>
      </c>
    </row>
    <row r="142" spans="1:23" x14ac:dyDescent="0.25">
      <c r="A142" s="257" t="s">
        <v>72</v>
      </c>
      <c r="B142" t="str">
        <f>IFERROR(_xlfn.XLOOKUP(TEXT(A142, "0"), TEXT('Material master'!$A$2:'Material master'!$A$275, "0"), 'Material master'!$B$2:'Material master'!$B$275, 1),"")</f>
        <v>LIMESTONE 0-4 MM MOHA S2</v>
      </c>
      <c r="C142" t="str">
        <f>IFERROR(_xlfn.XLOOKUP(TEXT(A142, "0"), TEXT('Material master'!$A$2:'Material master'!$A$275, "0"), 'Material master'!$C$2:'Material master'!$C$275, 1),"")</f>
        <v>Raw Material</v>
      </c>
      <c r="D142" t="str">
        <f>IFERROR(_xlfn.XLOOKUP(TEXT(A142, "0"), TEXT('Material master'!$A$2:'Material master'!$A$275, "0"), 'Material master'!$D$2:'Material master'!$D$275, 1),"")</f>
        <v>C002 - Limestone</v>
      </c>
      <c r="E142" t="str">
        <f>IFERROR(_xlfn.XLOOKUP(TEXT(A142, "0"), TEXT('Material master'!$A$2:'Material master'!$A$275, "0"), 'Material master'!$E$2:'Material master'!$E$275, 1),"")</f>
        <v/>
      </c>
      <c r="F142" t="str">
        <f>IFERROR(_xlfn.XLOOKUP(TEXT(A142, "0"), TEXT('Material master'!$A$2:'Material master'!$A$275, "0"), 'Material master'!$F$2:'Material master'!$F$275, 1),"")</f>
        <v/>
      </c>
      <c r="G142" t="str">
        <f>IFERROR(_xlfn.XLOOKUP(TEXT(A142, "0"), TEXT('Material master'!$A$2:'Material master'!$A$275, "0"), 'Material master'!$G$2:'Material master'!$G$275, 1),"")</f>
        <v/>
      </c>
      <c r="H142" t="s">
        <v>695</v>
      </c>
      <c r="I142" s="257" t="s">
        <v>480</v>
      </c>
      <c r="K142" s="32"/>
      <c r="L142" s="32">
        <f t="shared" ref="L142:W142" si="139">IFERROR(L1578, 0)</f>
        <v>18.779</v>
      </c>
      <c r="M142" s="32">
        <f t="shared" si="139"/>
        <v>18.146000000000001</v>
      </c>
      <c r="N142" s="32">
        <f t="shared" si="139"/>
        <v>21.733000000000001</v>
      </c>
      <c r="O142" s="32">
        <f t="shared" si="139"/>
        <v>22.366</v>
      </c>
      <c r="P142" s="32">
        <f t="shared" si="139"/>
        <v>22.154999999999998</v>
      </c>
      <c r="Q142" s="32">
        <f t="shared" si="139"/>
        <v>22.366</v>
      </c>
      <c r="R142" s="32">
        <f t="shared" si="139"/>
        <v>22.154999999999998</v>
      </c>
      <c r="S142" s="32">
        <f t="shared" si="139"/>
        <v>18.779</v>
      </c>
      <c r="T142" s="32">
        <f t="shared" si="139"/>
        <v>18.779</v>
      </c>
      <c r="U142" s="32">
        <f t="shared" si="139"/>
        <v>18.779</v>
      </c>
      <c r="V142" s="32">
        <f t="shared" si="139"/>
        <v>18.989999999999998</v>
      </c>
      <c r="W142" s="32">
        <f t="shared" si="139"/>
        <v>18.779</v>
      </c>
    </row>
    <row r="143" spans="1:23" x14ac:dyDescent="0.25">
      <c r="A143" s="257" t="s">
        <v>72</v>
      </c>
      <c r="B143" t="str">
        <f>IFERROR(_xlfn.XLOOKUP(TEXT(A143, "0"), TEXT('Material master'!$A$2:'Material master'!$A$275, "0"), 'Material master'!$B$2:'Material master'!$B$275, 1),"")</f>
        <v>LIMESTONE 0-4 MM MOHA S2</v>
      </c>
      <c r="C143" t="str">
        <f>IFERROR(_xlfn.XLOOKUP(TEXT(A143, "0"), TEXT('Material master'!$A$2:'Material master'!$A$275, "0"), 'Material master'!$C$2:'Material master'!$C$275, 1),"")</f>
        <v>Raw Material</v>
      </c>
      <c r="D143" t="str">
        <f>IFERROR(_xlfn.XLOOKUP(TEXT(A143, "0"), TEXT('Material master'!$A$2:'Material master'!$A$275, "0"), 'Material master'!$D$2:'Material master'!$D$275, 1),"")</f>
        <v>C002 - Limestone</v>
      </c>
      <c r="E143" t="str">
        <f>IFERROR(_xlfn.XLOOKUP(TEXT(A143, "0"), TEXT('Material master'!$A$2:'Material master'!$A$275, "0"), 'Material master'!$E$2:'Material master'!$E$275, 1),"")</f>
        <v/>
      </c>
      <c r="F143" t="str">
        <f>IFERROR(_xlfn.XLOOKUP(TEXT(A143, "0"), TEXT('Material master'!$A$2:'Material master'!$A$275, "0"), 'Material master'!$F$2:'Material master'!$F$275, 1),"")</f>
        <v/>
      </c>
      <c r="G143" t="str">
        <f>IFERROR(_xlfn.XLOOKUP(TEXT(A143, "0"), TEXT('Material master'!$A$2:'Material master'!$A$275, "0"), 'Material master'!$G$2:'Material master'!$G$275, 1),"")</f>
        <v/>
      </c>
      <c r="H143" s="1" t="s">
        <v>696</v>
      </c>
      <c r="I143" s="1"/>
      <c r="J143" s="1"/>
      <c r="K143" s="141"/>
      <c r="L143" s="141">
        <f t="shared" ref="L143:W143" si="140">SUM(L139:L142)</f>
        <v>1226.5650000000001</v>
      </c>
      <c r="M143" s="141">
        <f t="shared" si="140"/>
        <v>1195.4559999999999</v>
      </c>
      <c r="N143" s="141">
        <f t="shared" si="140"/>
        <v>1213.818</v>
      </c>
      <c r="O143" s="141">
        <f t="shared" si="140"/>
        <v>1322.9110000000001</v>
      </c>
      <c r="P143" s="141">
        <f t="shared" si="140"/>
        <v>1318.8589999999999</v>
      </c>
      <c r="Q143" s="141">
        <f t="shared" si="140"/>
        <v>1322.6079999999999</v>
      </c>
      <c r="R143" s="141">
        <f t="shared" si="140"/>
        <v>1326.5419999999999</v>
      </c>
      <c r="S143" s="141">
        <f t="shared" si="140"/>
        <v>1318.3490000000002</v>
      </c>
      <c r="T143" s="141">
        <f t="shared" si="140"/>
        <v>1318.7329999999999</v>
      </c>
      <c r="U143" s="141">
        <f t="shared" si="140"/>
        <v>1322.0550000000001</v>
      </c>
      <c r="V143" s="141">
        <f t="shared" si="140"/>
        <v>1322.2660000000001</v>
      </c>
      <c r="W143" s="141">
        <f t="shared" si="140"/>
        <v>1316.729</v>
      </c>
    </row>
    <row r="144" spans="1:23" s="136" customFormat="1" x14ac:dyDescent="0.25">
      <c r="A144" s="270" t="s">
        <v>72</v>
      </c>
      <c r="B144" s="136" t="str">
        <f>IFERROR(_xlfn.XLOOKUP(TEXT(A144, "0"), TEXT('Material master'!$A$2:'Material master'!$A$275, "0"), 'Material master'!$B$2:'Material master'!$B$275, 1),"")</f>
        <v>LIMESTONE 0-4 MM MOHA S2</v>
      </c>
      <c r="C144" s="136" t="str">
        <f>IFERROR(_xlfn.XLOOKUP(TEXT(A144, "0"), TEXT('Material master'!$A$2:'Material master'!$A$275, "0"), 'Material master'!$C$2:'Material master'!$C$275, 1),"")</f>
        <v>Raw Material</v>
      </c>
      <c r="D144" s="136" t="str">
        <f>IFERROR(_xlfn.XLOOKUP(TEXT(A144, "0"), TEXT('Material master'!$A$2:'Material master'!$A$275, "0"), 'Material master'!$D$2:'Material master'!$D$275, 1),"")</f>
        <v>C002 - Limestone</v>
      </c>
      <c r="E144" s="136" t="str">
        <f>IFERROR(_xlfn.XLOOKUP(TEXT(A144, "0"), TEXT('Material master'!$A$2:'Material master'!$A$275, "0"), 'Material master'!$E$2:'Material master'!$E$275, 1),"")</f>
        <v/>
      </c>
      <c r="F144" s="136" t="str">
        <f>IFERROR(_xlfn.XLOOKUP(TEXT(A144, "0"), TEXT('Material master'!$A$2:'Material master'!$A$275, "0"), 'Material master'!$F$2:'Material master'!$F$275, 1),"")</f>
        <v/>
      </c>
      <c r="G144" s="136" t="str">
        <f>IFERROR(_xlfn.XLOOKUP(TEXT(A144, "0"), TEXT('Material master'!$A$2:'Material master'!$A$275, "0"), 'Material master'!$G$2:'Material master'!$G$275, 1),"")</f>
        <v/>
      </c>
      <c r="H144" s="136" t="s">
        <v>697</v>
      </c>
      <c r="K144" s="142">
        <v>2997.1039999999998</v>
      </c>
      <c r="L144" s="142">
        <f t="shared" ref="L144:W144" si="141">K144 - L143 + L146</f>
        <v>1770.5389999999998</v>
      </c>
      <c r="M144" s="142">
        <f t="shared" si="141"/>
        <v>1475.0829999999999</v>
      </c>
      <c r="N144" s="142">
        <f t="shared" si="141"/>
        <v>1461.2649999999999</v>
      </c>
      <c r="O144" s="142">
        <f t="shared" si="141"/>
        <v>1458.3539999999998</v>
      </c>
      <c r="P144" s="142">
        <f t="shared" si="141"/>
        <v>1459.4949999999999</v>
      </c>
      <c r="Q144" s="142">
        <f t="shared" si="141"/>
        <v>1456.8869999999999</v>
      </c>
      <c r="R144" s="142">
        <f t="shared" si="141"/>
        <v>1480.345</v>
      </c>
      <c r="S144" s="142">
        <f t="shared" si="141"/>
        <v>1451.9959999999999</v>
      </c>
      <c r="T144" s="142">
        <f t="shared" si="141"/>
        <v>1453.2629999999999</v>
      </c>
      <c r="U144" s="142">
        <f t="shared" si="141"/>
        <v>1481.2079999999999</v>
      </c>
      <c r="V144" s="142">
        <f t="shared" si="141"/>
        <v>1478.9419999999998</v>
      </c>
      <c r="W144" s="142">
        <f t="shared" si="141"/>
        <v>1452.2129999999997</v>
      </c>
    </row>
    <row r="145" spans="1:23" x14ac:dyDescent="0.25">
      <c r="A145" s="257" t="s">
        <v>72</v>
      </c>
      <c r="B145" t="str">
        <f>IFERROR(_xlfn.XLOOKUP(TEXT(A145, "0"), TEXT('Material master'!$A$2:'Material master'!$A$275, "0"), 'Material master'!$B$2:'Material master'!$B$275, 1),"")</f>
        <v>LIMESTONE 0-4 MM MOHA S2</v>
      </c>
      <c r="C145" t="str">
        <f>IFERROR(_xlfn.XLOOKUP(TEXT(A145, "0"), TEXT('Material master'!$A$2:'Material master'!$A$275, "0"), 'Material master'!$C$2:'Material master'!$C$275, 1),"")</f>
        <v>Raw Material</v>
      </c>
      <c r="D145" t="str">
        <f>IFERROR(_xlfn.XLOOKUP(TEXT(A145, "0"), TEXT('Material master'!$A$2:'Material master'!$A$275, "0"), 'Material master'!$D$2:'Material master'!$D$275, 1),"")</f>
        <v>C002 - Limestone</v>
      </c>
      <c r="E145" t="str">
        <f>IFERROR(_xlfn.XLOOKUP(TEXT(A145, "0"), TEXT('Material master'!$A$2:'Material master'!$A$275, "0"), 'Material master'!$E$2:'Material master'!$E$275, 1),"")</f>
        <v/>
      </c>
      <c r="F145" t="str">
        <f>IFERROR(_xlfn.XLOOKUP(TEXT(A145, "0"), TEXT('Material master'!$A$2:'Material master'!$A$275, "0"), 'Material master'!$F$2:'Material master'!$F$275, 1),"")</f>
        <v/>
      </c>
      <c r="G145" t="str">
        <f>IFERROR(_xlfn.XLOOKUP(TEXT(A145, "0"), TEXT('Material master'!$A$2:'Material master'!$A$275, "0"), 'Material master'!$G$2:'Material master'!$G$275, 1),"")</f>
        <v/>
      </c>
      <c r="H145" t="s">
        <v>698</v>
      </c>
      <c r="I145" s="32">
        <v>1451.6372228018404</v>
      </c>
      <c r="J145" s="258">
        <f>IFERROR($I145/AVERAGE($L143:$W143),0)</f>
        <v>1.1220463108966165</v>
      </c>
      <c r="K145" s="32"/>
      <c r="L145" s="32">
        <f t="shared" ref="L145:W145" si="142">$I145</f>
        <v>1451.6372228018404</v>
      </c>
      <c r="M145" s="32">
        <f t="shared" si="142"/>
        <v>1451.6372228018404</v>
      </c>
      <c r="N145" s="32">
        <f t="shared" si="142"/>
        <v>1451.6372228018404</v>
      </c>
      <c r="O145" s="32">
        <f t="shared" si="142"/>
        <v>1451.6372228018404</v>
      </c>
      <c r="P145" s="32">
        <f t="shared" si="142"/>
        <v>1451.6372228018404</v>
      </c>
      <c r="Q145" s="32">
        <f t="shared" si="142"/>
        <v>1451.6372228018404</v>
      </c>
      <c r="R145" s="32">
        <f t="shared" si="142"/>
        <v>1451.6372228018404</v>
      </c>
      <c r="S145" s="32">
        <f t="shared" si="142"/>
        <v>1451.6372228018404</v>
      </c>
      <c r="T145" s="32">
        <f t="shared" si="142"/>
        <v>1451.6372228018404</v>
      </c>
      <c r="U145" s="32">
        <f t="shared" si="142"/>
        <v>1451.6372228018404</v>
      </c>
      <c r="V145" s="32">
        <f t="shared" si="142"/>
        <v>1451.6372228018404</v>
      </c>
      <c r="W145" s="32">
        <f t="shared" si="142"/>
        <v>1451.6372228018404</v>
      </c>
    </row>
    <row r="146" spans="1:23" x14ac:dyDescent="0.25">
      <c r="A146" s="257" t="s">
        <v>72</v>
      </c>
      <c r="B146" t="str">
        <f>IFERROR(_xlfn.XLOOKUP(TEXT(A146, "0"), TEXT('Material master'!$A$2:'Material master'!$A$275, "0"), 'Material master'!$B$2:'Material master'!$B$275, 1),"")</f>
        <v>LIMESTONE 0-4 MM MOHA S2</v>
      </c>
      <c r="C146" t="str">
        <f>IFERROR(_xlfn.XLOOKUP(TEXT(A146, "0"), TEXT('Material master'!$A$2:'Material master'!$A$275, "0"), 'Material master'!$C$2:'Material master'!$C$275, 1),"")</f>
        <v>Raw Material</v>
      </c>
      <c r="D146" t="str">
        <f>IFERROR(_xlfn.XLOOKUP(TEXT(A146, "0"), TEXT('Material master'!$A$2:'Material master'!$A$275, "0"), 'Material master'!$D$2:'Material master'!$D$275, 1),"")</f>
        <v>C002 - Limestone</v>
      </c>
      <c r="E146" t="str">
        <f>IFERROR(_xlfn.XLOOKUP(TEXT(A146, "0"), TEXT('Material master'!$A$2:'Material master'!$A$275, "0"), 'Material master'!$E$2:'Material master'!$E$275, 1),"")</f>
        <v/>
      </c>
      <c r="F146" t="str">
        <f>IFERROR(_xlfn.XLOOKUP(TEXT(A146, "0"), TEXT('Material master'!$A$2:'Material master'!$A$275, "0"), 'Material master'!$F$2:'Material master'!$F$275, 1),"")</f>
        <v/>
      </c>
      <c r="G146" t="str">
        <f>IFERROR(_xlfn.XLOOKUP(TEXT(A146, "0"), TEXT('Material master'!$A$2:'Material master'!$A$275, "0"), 'Material master'!$G$2:'Material master'!$G$275, 1),"")</f>
        <v/>
      </c>
      <c r="H146" t="s">
        <v>699</v>
      </c>
      <c r="I146">
        <f>IFERROR(_xlfn.XLOOKUP(TEXT(A146, "0"), TEXT('Purchase sheet'!$A$2:'Purchase sheet'!$A$31, "0"), 'Purchase sheet'!$H$2:'Purchase sheet'!$H$31, 1), 1)</f>
        <v>30</v>
      </c>
      <c r="K146" s="32"/>
      <c r="L146" s="32">
        <f t="shared" ref="L146:W146" si="143">IF( L145 - K144 + L143 &gt; 0, CEILING( L145 - K144 + L143, $I$146), 0)</f>
        <v>0</v>
      </c>
      <c r="M146" s="32">
        <f t="shared" si="143"/>
        <v>900</v>
      </c>
      <c r="N146" s="32">
        <f t="shared" si="143"/>
        <v>1200</v>
      </c>
      <c r="O146" s="32">
        <f t="shared" si="143"/>
        <v>1320</v>
      </c>
      <c r="P146" s="32">
        <f t="shared" si="143"/>
        <v>1320</v>
      </c>
      <c r="Q146" s="32">
        <f t="shared" si="143"/>
        <v>1320</v>
      </c>
      <c r="R146" s="32">
        <f t="shared" si="143"/>
        <v>1350</v>
      </c>
      <c r="S146" s="32">
        <f t="shared" si="143"/>
        <v>1290</v>
      </c>
      <c r="T146" s="32">
        <f t="shared" si="143"/>
        <v>1320</v>
      </c>
      <c r="U146" s="32">
        <f t="shared" si="143"/>
        <v>1350</v>
      </c>
      <c r="V146" s="32">
        <f t="shared" si="143"/>
        <v>1320</v>
      </c>
      <c r="W146" s="32">
        <f t="shared" si="143"/>
        <v>1290</v>
      </c>
    </row>
    <row r="147" spans="1:23" ht="15.75" thickBot="1" x14ac:dyDescent="0.3">
      <c r="A147" s="257" t="s">
        <v>72</v>
      </c>
      <c r="B147" t="str">
        <f>IFERROR(_xlfn.XLOOKUP(TEXT(A147, "0"), TEXT('Material master'!$A$2:'Material master'!$A$275, "0"), 'Material master'!$B$2:'Material master'!$B$275, 1),"")</f>
        <v>LIMESTONE 0-4 MM MOHA S2</v>
      </c>
      <c r="C147" t="str">
        <f>IFERROR(_xlfn.XLOOKUP(TEXT(A147, "0"), TEXT('Material master'!$A$2:'Material master'!$A$275, "0"), 'Material master'!$C$2:'Material master'!$C$275, 1),"")</f>
        <v>Raw Material</v>
      </c>
      <c r="D147" t="str">
        <f>IFERROR(_xlfn.XLOOKUP(TEXT(A147, "0"), TEXT('Material master'!$A$2:'Material master'!$A$275, "0"), 'Material master'!$D$2:'Material master'!$D$275, 1),"")</f>
        <v>C002 - Limestone</v>
      </c>
      <c r="E147" t="str">
        <f>IFERROR(_xlfn.XLOOKUP(TEXT(A147, "0"), TEXT('Material master'!$A$2:'Material master'!$A$275, "0"), 'Material master'!$E$2:'Material master'!$E$275, 1),"")</f>
        <v/>
      </c>
      <c r="F147" t="str">
        <f>IFERROR(_xlfn.XLOOKUP(TEXT(A147, "0"), TEXT('Material master'!$A$2:'Material master'!$A$275, "0"), 'Material master'!$F$2:'Material master'!$F$275, 1),"")</f>
        <v/>
      </c>
      <c r="G147" t="str">
        <f>IFERROR(_xlfn.XLOOKUP(TEXT(A147, "0"), TEXT('Material master'!$A$2:'Material master'!$A$275, "0"), 'Material master'!$G$2:'Material master'!$G$275, 1),"")</f>
        <v/>
      </c>
      <c r="H147" t="s">
        <v>700</v>
      </c>
      <c r="I147">
        <f>INT(IFERROR(_xlfn.XLOOKUP(TEXT(A147, "0"), TEXT('Purchase sheet'!$A$2:'Purchase sheet'!$A$31, "0"), 'Purchase sheet'!$H$2:'Purchase sheet'!$D$31, 1), 1))</f>
        <v>0</v>
      </c>
      <c r="K147" s="32"/>
      <c r="L147" s="32">
        <f t="shared" ref="L147:W147" si="144">L146</f>
        <v>0</v>
      </c>
      <c r="M147" s="32">
        <f t="shared" si="144"/>
        <v>900</v>
      </c>
      <c r="N147" s="32">
        <f t="shared" si="144"/>
        <v>1200</v>
      </c>
      <c r="O147" s="32">
        <f t="shared" si="144"/>
        <v>1320</v>
      </c>
      <c r="P147" s="32">
        <f t="shared" si="144"/>
        <v>1320</v>
      </c>
      <c r="Q147" s="32">
        <f t="shared" si="144"/>
        <v>1320</v>
      </c>
      <c r="R147" s="32">
        <f t="shared" si="144"/>
        <v>1350</v>
      </c>
      <c r="S147" s="32">
        <f t="shared" si="144"/>
        <v>1290</v>
      </c>
      <c r="T147" s="32">
        <f t="shared" si="144"/>
        <v>1320</v>
      </c>
      <c r="U147" s="32">
        <f t="shared" si="144"/>
        <v>1350</v>
      </c>
      <c r="V147" s="32">
        <f t="shared" si="144"/>
        <v>1320</v>
      </c>
      <c r="W147" s="32">
        <f t="shared" si="144"/>
        <v>1290</v>
      </c>
    </row>
    <row r="148" spans="1:23" s="138" customFormat="1" x14ac:dyDescent="0.25">
      <c r="A148" s="137" t="s">
        <v>74</v>
      </c>
      <c r="B148" s="138" t="str">
        <f>IFERROR(_xlfn.XLOOKUP(TEXT(A148, "0"), TEXT('Material master'!$A$2:'Material master'!$A$275, "0"), 'Material master'!$B$2:'Material master'!$B$275, 1),"")</f>
        <v>Silanil 276 Vinyltrimethoxysilane VTMO</v>
      </c>
      <c r="C148" s="138" t="str">
        <f>IFERROR(_xlfn.XLOOKUP(TEXT(A148, "0"), TEXT('Material master'!$A$2:'Material master'!$A$275, "0"), 'Material master'!$C$2:'Material master'!$C$275, 1),"")</f>
        <v>Raw Material</v>
      </c>
      <c r="D148" s="138" t="str">
        <f>IFERROR(_xlfn.XLOOKUP(TEXT(A148, "0"), TEXT('Material master'!$A$2:'Material master'!$A$275, "0"), 'Material master'!$D$2:'Material master'!$D$275, 1),"")</f>
        <v>Auxiliary</v>
      </c>
      <c r="E148" s="138" t="str">
        <f>IFERROR(_xlfn.XLOOKUP(TEXT(A148, "0"), TEXT('Material master'!$A$2:'Material master'!$A$275, "0"), 'Material master'!$E$2:'Material master'!$E$275, 1),"")</f>
        <v/>
      </c>
      <c r="F148" s="138" t="str">
        <f>IFERROR(_xlfn.XLOOKUP(TEXT(A148, "0"), TEXT('Material master'!$A$2:'Material master'!$A$275, "0"), 'Material master'!$F$2:'Material master'!$F$275, 1),"")</f>
        <v/>
      </c>
      <c r="G148" s="138" t="str">
        <f>IFERROR(_xlfn.XLOOKUP(TEXT(A148, "0"), TEXT('Material master'!$A$2:'Material master'!$A$275, "0"), 'Material master'!$G$2:'Material master'!$G$275, 1),"")</f>
        <v/>
      </c>
      <c r="H148" s="138" t="s">
        <v>695</v>
      </c>
      <c r="I148" s="137" t="s">
        <v>188</v>
      </c>
      <c r="K148" s="140"/>
      <c r="L148" s="140">
        <f t="shared" ref="L148:W148" si="145">IFERROR(L603, 0)</f>
        <v>168.48</v>
      </c>
      <c r="M148" s="140">
        <f t="shared" si="145"/>
        <v>73.709999999999994</v>
      </c>
      <c r="N148" s="140">
        <f t="shared" si="145"/>
        <v>73.709999999999994</v>
      </c>
      <c r="O148" s="140">
        <f t="shared" si="145"/>
        <v>73.709999999999994</v>
      </c>
      <c r="P148" s="140">
        <f t="shared" si="145"/>
        <v>73.709999999999994</v>
      </c>
      <c r="Q148" s="140">
        <f t="shared" si="145"/>
        <v>73.709999999999994</v>
      </c>
      <c r="R148" s="140">
        <f t="shared" si="145"/>
        <v>73.709999999999994</v>
      </c>
      <c r="S148" s="140">
        <f t="shared" si="145"/>
        <v>73.709999999999994</v>
      </c>
      <c r="T148" s="140">
        <f t="shared" si="145"/>
        <v>73.709999999999994</v>
      </c>
      <c r="U148" s="140">
        <f t="shared" si="145"/>
        <v>73.709999999999994</v>
      </c>
      <c r="V148" s="140">
        <f t="shared" si="145"/>
        <v>73.709999999999994</v>
      </c>
      <c r="W148" s="140">
        <f t="shared" si="145"/>
        <v>73.709999999999994</v>
      </c>
    </row>
    <row r="149" spans="1:23" x14ac:dyDescent="0.25">
      <c r="A149" s="257" t="s">
        <v>74</v>
      </c>
      <c r="B149" t="str">
        <f>IFERROR(_xlfn.XLOOKUP(TEXT(A149, "0"), TEXT('Material master'!$A$2:'Material master'!$A$275, "0"), 'Material master'!$B$2:'Material master'!$B$275, 1),"")</f>
        <v>Silanil 276 Vinyltrimethoxysilane VTMO</v>
      </c>
      <c r="C149" t="str">
        <f>IFERROR(_xlfn.XLOOKUP(TEXT(A149, "0"), TEXT('Material master'!$A$2:'Material master'!$A$275, "0"), 'Material master'!$C$2:'Material master'!$C$275, 1),"")</f>
        <v>Raw Material</v>
      </c>
      <c r="D149" t="str">
        <f>IFERROR(_xlfn.XLOOKUP(TEXT(A149, "0"), TEXT('Material master'!$A$2:'Material master'!$A$275, "0"), 'Material master'!$D$2:'Material master'!$D$275, 1),"")</f>
        <v>Auxiliary</v>
      </c>
      <c r="E149" t="str">
        <f>IFERROR(_xlfn.XLOOKUP(TEXT(A149, "0"), TEXT('Material master'!$A$2:'Material master'!$A$275, "0"), 'Material master'!$E$2:'Material master'!$E$275, 1),"")</f>
        <v/>
      </c>
      <c r="F149" t="str">
        <f>IFERROR(_xlfn.XLOOKUP(TEXT(A149, "0"), TEXT('Material master'!$A$2:'Material master'!$A$275, "0"), 'Material master'!$F$2:'Material master'!$F$275, 1),"")</f>
        <v/>
      </c>
      <c r="G149" t="str">
        <f>IFERROR(_xlfn.XLOOKUP(TEXT(A149, "0"), TEXT('Material master'!$A$2:'Material master'!$A$275, "0"), 'Material master'!$G$2:'Material master'!$G$275, 1),"")</f>
        <v/>
      </c>
      <c r="H149" s="1" t="s">
        <v>696</v>
      </c>
      <c r="I149" s="1"/>
      <c r="J149" s="1"/>
      <c r="K149" s="141"/>
      <c r="L149" s="141">
        <f t="shared" ref="L149:W149" si="146">SUM(L148)</f>
        <v>168.48</v>
      </c>
      <c r="M149" s="141">
        <f t="shared" si="146"/>
        <v>73.709999999999994</v>
      </c>
      <c r="N149" s="141">
        <f t="shared" si="146"/>
        <v>73.709999999999994</v>
      </c>
      <c r="O149" s="141">
        <f t="shared" si="146"/>
        <v>73.709999999999994</v>
      </c>
      <c r="P149" s="141">
        <f t="shared" si="146"/>
        <v>73.709999999999994</v>
      </c>
      <c r="Q149" s="141">
        <f t="shared" si="146"/>
        <v>73.709999999999994</v>
      </c>
      <c r="R149" s="141">
        <f t="shared" si="146"/>
        <v>73.709999999999994</v>
      </c>
      <c r="S149" s="141">
        <f t="shared" si="146"/>
        <v>73.709999999999994</v>
      </c>
      <c r="T149" s="141">
        <f t="shared" si="146"/>
        <v>73.709999999999994</v>
      </c>
      <c r="U149" s="141">
        <f t="shared" si="146"/>
        <v>73.709999999999994</v>
      </c>
      <c r="V149" s="141">
        <f t="shared" si="146"/>
        <v>73.709999999999994</v>
      </c>
      <c r="W149" s="141">
        <f t="shared" si="146"/>
        <v>73.709999999999994</v>
      </c>
    </row>
    <row r="150" spans="1:23" s="136" customFormat="1" x14ac:dyDescent="0.25">
      <c r="A150" s="270" t="s">
        <v>74</v>
      </c>
      <c r="B150" s="136" t="str">
        <f>IFERROR(_xlfn.XLOOKUP(TEXT(A150, "0"), TEXT('Material master'!$A$2:'Material master'!$A$275, "0"), 'Material master'!$B$2:'Material master'!$B$275, 1),"")</f>
        <v>Silanil 276 Vinyltrimethoxysilane VTMO</v>
      </c>
      <c r="C150" s="136" t="str">
        <f>IFERROR(_xlfn.XLOOKUP(TEXT(A150, "0"), TEXT('Material master'!$A$2:'Material master'!$A$275, "0"), 'Material master'!$C$2:'Material master'!$C$275, 1),"")</f>
        <v>Raw Material</v>
      </c>
      <c r="D150" s="136" t="str">
        <f>IFERROR(_xlfn.XLOOKUP(TEXT(A150, "0"), TEXT('Material master'!$A$2:'Material master'!$A$275, "0"), 'Material master'!$D$2:'Material master'!$D$275, 1),"")</f>
        <v>Auxiliary</v>
      </c>
      <c r="E150" s="136" t="str">
        <f>IFERROR(_xlfn.XLOOKUP(TEXT(A150, "0"), TEXT('Material master'!$A$2:'Material master'!$A$275, "0"), 'Material master'!$E$2:'Material master'!$E$275, 1),"")</f>
        <v/>
      </c>
      <c r="F150" s="136" t="str">
        <f>IFERROR(_xlfn.XLOOKUP(TEXT(A150, "0"), TEXT('Material master'!$A$2:'Material master'!$A$275, "0"), 'Material master'!$F$2:'Material master'!$F$275, 1),"")</f>
        <v/>
      </c>
      <c r="G150" s="136" t="str">
        <f>IFERROR(_xlfn.XLOOKUP(TEXT(A150, "0"), TEXT('Material master'!$A$2:'Material master'!$A$275, "0"), 'Material master'!$G$2:'Material master'!$G$275, 1),"")</f>
        <v/>
      </c>
      <c r="H150" s="136" t="s">
        <v>697</v>
      </c>
      <c r="K150" s="142">
        <v>663.95600000000002</v>
      </c>
      <c r="L150" s="142">
        <f t="shared" ref="L150:W150" si="147">K150 - L149 + L152</f>
        <v>495.476</v>
      </c>
      <c r="M150" s="142">
        <f t="shared" si="147"/>
        <v>421.76600000000002</v>
      </c>
      <c r="N150" s="142">
        <f t="shared" si="147"/>
        <v>348.05600000000004</v>
      </c>
      <c r="O150" s="142">
        <f t="shared" si="147"/>
        <v>274.34600000000006</v>
      </c>
      <c r="P150" s="142">
        <f t="shared" si="147"/>
        <v>200.63600000000008</v>
      </c>
      <c r="Q150" s="142">
        <f t="shared" si="147"/>
        <v>186.9260000000001</v>
      </c>
      <c r="R150" s="142">
        <f t="shared" si="147"/>
        <v>203.21600000000012</v>
      </c>
      <c r="S150" s="142">
        <f t="shared" si="147"/>
        <v>189.50600000000014</v>
      </c>
      <c r="T150" s="142">
        <f t="shared" si="147"/>
        <v>205.79600000000016</v>
      </c>
      <c r="U150" s="142">
        <f t="shared" si="147"/>
        <v>192.08600000000018</v>
      </c>
      <c r="V150" s="142">
        <f t="shared" si="147"/>
        <v>208.3760000000002</v>
      </c>
      <c r="W150" s="142">
        <f t="shared" si="147"/>
        <v>194.66600000000022</v>
      </c>
    </row>
    <row r="151" spans="1:23" x14ac:dyDescent="0.25">
      <c r="A151" s="257" t="s">
        <v>74</v>
      </c>
      <c r="B151" t="str">
        <f>IFERROR(_xlfn.XLOOKUP(TEXT(A151, "0"), TEXT('Material master'!$A$2:'Material master'!$A$275, "0"), 'Material master'!$B$2:'Material master'!$B$275, 1),"")</f>
        <v>Silanil 276 Vinyltrimethoxysilane VTMO</v>
      </c>
      <c r="C151" t="str">
        <f>IFERROR(_xlfn.XLOOKUP(TEXT(A151, "0"), TEXT('Material master'!$A$2:'Material master'!$A$275, "0"), 'Material master'!$C$2:'Material master'!$C$275, 1),"")</f>
        <v>Raw Material</v>
      </c>
      <c r="D151" t="str">
        <f>IFERROR(_xlfn.XLOOKUP(TEXT(A151, "0"), TEXT('Material master'!$A$2:'Material master'!$A$275, "0"), 'Material master'!$D$2:'Material master'!$D$275, 1),"")</f>
        <v>Auxiliary</v>
      </c>
      <c r="E151" t="str">
        <f>IFERROR(_xlfn.XLOOKUP(TEXT(A151, "0"), TEXT('Material master'!$A$2:'Material master'!$A$275, "0"), 'Material master'!$E$2:'Material master'!$E$275, 1),"")</f>
        <v/>
      </c>
      <c r="F151" t="str">
        <f>IFERROR(_xlfn.XLOOKUP(TEXT(A151, "0"), TEXT('Material master'!$A$2:'Material master'!$A$275, "0"), 'Material master'!$F$2:'Material master'!$F$275, 1),"")</f>
        <v/>
      </c>
      <c r="G151" t="str">
        <f>IFERROR(_xlfn.XLOOKUP(TEXT(A151, "0"), TEXT('Material master'!$A$2:'Material master'!$A$275, "0"), 'Material master'!$G$2:'Material master'!$G$275, 1),"")</f>
        <v/>
      </c>
      <c r="H151" t="s">
        <v>698</v>
      </c>
      <c r="I151" s="32">
        <v>179.60244477374312</v>
      </c>
      <c r="J151" s="258">
        <f>IFERROR($I151/AVERAGE($L149:$W149),0)</f>
        <v>2.2008080724656813</v>
      </c>
      <c r="K151" s="32"/>
      <c r="L151" s="32">
        <f t="shared" ref="L151:W151" si="148">$I151</f>
        <v>179.60244477374312</v>
      </c>
      <c r="M151" s="32">
        <f t="shared" si="148"/>
        <v>179.60244477374312</v>
      </c>
      <c r="N151" s="32">
        <f t="shared" si="148"/>
        <v>179.60244477374312</v>
      </c>
      <c r="O151" s="32">
        <f t="shared" si="148"/>
        <v>179.60244477374312</v>
      </c>
      <c r="P151" s="32">
        <f t="shared" si="148"/>
        <v>179.60244477374312</v>
      </c>
      <c r="Q151" s="32">
        <f t="shared" si="148"/>
        <v>179.60244477374312</v>
      </c>
      <c r="R151" s="32">
        <f t="shared" si="148"/>
        <v>179.60244477374312</v>
      </c>
      <c r="S151" s="32">
        <f t="shared" si="148"/>
        <v>179.60244477374312</v>
      </c>
      <c r="T151" s="32">
        <f t="shared" si="148"/>
        <v>179.60244477374312</v>
      </c>
      <c r="U151" s="32">
        <f t="shared" si="148"/>
        <v>179.60244477374312</v>
      </c>
      <c r="V151" s="32">
        <f t="shared" si="148"/>
        <v>179.60244477374312</v>
      </c>
      <c r="W151" s="32">
        <f t="shared" si="148"/>
        <v>179.60244477374312</v>
      </c>
    </row>
    <row r="152" spans="1:23" x14ac:dyDescent="0.25">
      <c r="A152" s="257" t="s">
        <v>74</v>
      </c>
      <c r="B152" t="str">
        <f>IFERROR(_xlfn.XLOOKUP(TEXT(A152, "0"), TEXT('Material master'!$A$2:'Material master'!$A$275, "0"), 'Material master'!$B$2:'Material master'!$B$275, 1),"")</f>
        <v>Silanil 276 Vinyltrimethoxysilane VTMO</v>
      </c>
      <c r="C152" t="str">
        <f>IFERROR(_xlfn.XLOOKUP(TEXT(A152, "0"), TEXT('Material master'!$A$2:'Material master'!$A$275, "0"), 'Material master'!$C$2:'Material master'!$C$275, 1),"")</f>
        <v>Raw Material</v>
      </c>
      <c r="D152" t="str">
        <f>IFERROR(_xlfn.XLOOKUP(TEXT(A152, "0"), TEXT('Material master'!$A$2:'Material master'!$A$275, "0"), 'Material master'!$D$2:'Material master'!$D$275, 1),"")</f>
        <v>Auxiliary</v>
      </c>
      <c r="E152" t="str">
        <f>IFERROR(_xlfn.XLOOKUP(TEXT(A152, "0"), TEXT('Material master'!$A$2:'Material master'!$A$275, "0"), 'Material master'!$E$2:'Material master'!$E$275, 1),"")</f>
        <v/>
      </c>
      <c r="F152" t="str">
        <f>IFERROR(_xlfn.XLOOKUP(TEXT(A152, "0"), TEXT('Material master'!$A$2:'Material master'!$A$275, "0"), 'Material master'!$F$2:'Material master'!$F$275, 1),"")</f>
        <v/>
      </c>
      <c r="G152" t="str">
        <f>IFERROR(_xlfn.XLOOKUP(TEXT(A152, "0"), TEXT('Material master'!$A$2:'Material master'!$A$275, "0"), 'Material master'!$G$2:'Material master'!$G$275, 1),"")</f>
        <v/>
      </c>
      <c r="H152" t="s">
        <v>699</v>
      </c>
      <c r="I152">
        <f>IFERROR(_xlfn.XLOOKUP(TEXT(A152, "0"), TEXT('Purchase sheet'!$A$2:'Purchase sheet'!$A$31, "0"), 'Purchase sheet'!$H$2:'Purchase sheet'!$H$31, 1), 1)</f>
        <v>30</v>
      </c>
      <c r="K152" s="32"/>
      <c r="L152" s="259"/>
      <c r="M152" s="32">
        <f t="shared" ref="M152:W152" si="149">IF( M151 - L150 + M149 &gt; 0, CEILING( M151 - L150 + M149, $I$152), 0)</f>
        <v>0</v>
      </c>
      <c r="N152" s="32">
        <f t="shared" si="149"/>
        <v>0</v>
      </c>
      <c r="O152" s="32">
        <f t="shared" si="149"/>
        <v>0</v>
      </c>
      <c r="P152" s="32">
        <f t="shared" si="149"/>
        <v>0</v>
      </c>
      <c r="Q152" s="32">
        <f t="shared" si="149"/>
        <v>60</v>
      </c>
      <c r="R152" s="32">
        <f t="shared" si="149"/>
        <v>90</v>
      </c>
      <c r="S152" s="32">
        <f t="shared" si="149"/>
        <v>60</v>
      </c>
      <c r="T152" s="32">
        <f t="shared" si="149"/>
        <v>90</v>
      </c>
      <c r="U152" s="32">
        <f t="shared" si="149"/>
        <v>60</v>
      </c>
      <c r="V152" s="32">
        <f t="shared" si="149"/>
        <v>90</v>
      </c>
      <c r="W152" s="32">
        <f t="shared" si="149"/>
        <v>60</v>
      </c>
    </row>
    <row r="153" spans="1:23" ht="15.75" thickBot="1" x14ac:dyDescent="0.3">
      <c r="A153" s="257" t="s">
        <v>74</v>
      </c>
      <c r="B153" t="str">
        <f>IFERROR(_xlfn.XLOOKUP(TEXT(A153, "0"), TEXT('Material master'!$A$2:'Material master'!$A$275, "0"), 'Material master'!$B$2:'Material master'!$B$275, 1),"")</f>
        <v>Silanil 276 Vinyltrimethoxysilane VTMO</v>
      </c>
      <c r="C153" t="str">
        <f>IFERROR(_xlfn.XLOOKUP(TEXT(A153, "0"), TEXT('Material master'!$A$2:'Material master'!$A$275, "0"), 'Material master'!$C$2:'Material master'!$C$275, 1),"")</f>
        <v>Raw Material</v>
      </c>
      <c r="D153" t="str">
        <f>IFERROR(_xlfn.XLOOKUP(TEXT(A153, "0"), TEXT('Material master'!$A$2:'Material master'!$A$275, "0"), 'Material master'!$D$2:'Material master'!$D$275, 1),"")</f>
        <v>Auxiliary</v>
      </c>
      <c r="E153" t="str">
        <f>IFERROR(_xlfn.XLOOKUP(TEXT(A153, "0"), TEXT('Material master'!$A$2:'Material master'!$A$275, "0"), 'Material master'!$E$2:'Material master'!$E$275, 1),"")</f>
        <v/>
      </c>
      <c r="F153" t="str">
        <f>IFERROR(_xlfn.XLOOKUP(TEXT(A153, "0"), TEXT('Material master'!$A$2:'Material master'!$A$275, "0"), 'Material master'!$F$2:'Material master'!$F$275, 1),"")</f>
        <v/>
      </c>
      <c r="G153" t="str">
        <f>IFERROR(_xlfn.XLOOKUP(TEXT(A153, "0"), TEXT('Material master'!$A$2:'Material master'!$A$275, "0"), 'Material master'!$G$2:'Material master'!$G$275, 1),"")</f>
        <v/>
      </c>
      <c r="H153" t="s">
        <v>700</v>
      </c>
      <c r="I153">
        <f>INT(IFERROR(_xlfn.XLOOKUP(TEXT(A153, "0"), TEXT('Purchase sheet'!$A$2:'Purchase sheet'!$A$31, "0"), 'Purchase sheet'!$H$2:'Purchase sheet'!$D$31, 1), 1))</f>
        <v>1</v>
      </c>
      <c r="K153" s="32"/>
      <c r="L153" s="32">
        <f t="shared" ref="L153:V153" si="150">M152</f>
        <v>0</v>
      </c>
      <c r="M153" s="32">
        <f t="shared" si="150"/>
        <v>0</v>
      </c>
      <c r="N153" s="32">
        <f t="shared" si="150"/>
        <v>0</v>
      </c>
      <c r="O153" s="32">
        <f t="shared" si="150"/>
        <v>0</v>
      </c>
      <c r="P153" s="32">
        <f t="shared" si="150"/>
        <v>60</v>
      </c>
      <c r="Q153" s="32">
        <f t="shared" si="150"/>
        <v>90</v>
      </c>
      <c r="R153" s="32">
        <f t="shared" si="150"/>
        <v>60</v>
      </c>
      <c r="S153" s="32">
        <f t="shared" si="150"/>
        <v>90</v>
      </c>
      <c r="T153" s="32">
        <f t="shared" si="150"/>
        <v>60</v>
      </c>
      <c r="U153" s="32">
        <f t="shared" si="150"/>
        <v>90</v>
      </c>
      <c r="V153" s="32">
        <f t="shared" si="150"/>
        <v>60</v>
      </c>
      <c r="W153" s="32"/>
    </row>
    <row r="154" spans="1:23" s="138" customFormat="1" x14ac:dyDescent="0.25">
      <c r="A154" s="137" t="s">
        <v>76</v>
      </c>
      <c r="B154" s="138" t="str">
        <f>IFERROR(_xlfn.XLOOKUP(TEXT(A154, "0"), TEXT('Material master'!$A$2:'Material master'!$A$275, "0"), 'Material master'!$B$2:'Material master'!$B$275, 1),"")</f>
        <v>MOHA 0-20 MM CONTENU</v>
      </c>
      <c r="C154" s="138" t="str">
        <f>IFERROR(_xlfn.XLOOKUP(TEXT(A154, "0"), TEXT('Material master'!$A$2:'Material master'!$A$275, "0"), 'Material master'!$C$2:'Material master'!$C$275, 1),"")</f>
        <v>Raw Material</v>
      </c>
      <c r="D154" s="138" t="str">
        <f>IFERROR(_xlfn.XLOOKUP(TEXT(A154, "0"), TEXT('Material master'!$A$2:'Material master'!$A$275, "0"), 'Material master'!$D$2:'Material master'!$D$275, 1),"")</f>
        <v>C002 - Limestone</v>
      </c>
      <c r="E154" s="138" t="str">
        <f>IFERROR(_xlfn.XLOOKUP(TEXT(A154, "0"), TEXT('Material master'!$A$2:'Material master'!$A$275, "0"), 'Material master'!$E$2:'Material master'!$E$275, 1),"")</f>
        <v/>
      </c>
      <c r="F154" s="138" t="str">
        <f>IFERROR(_xlfn.XLOOKUP(TEXT(A154, "0"), TEXT('Material master'!$A$2:'Material master'!$A$275, "0"), 'Material master'!$F$2:'Material master'!$F$275, 1),"")</f>
        <v/>
      </c>
      <c r="G154" s="138" t="str">
        <f>IFERROR(_xlfn.XLOOKUP(TEXT(A154, "0"), TEXT('Material master'!$A$2:'Material master'!$A$275, "0"), 'Material master'!$G$2:'Material master'!$G$275, 1),"")</f>
        <v/>
      </c>
      <c r="H154" s="139" t="s">
        <v>696</v>
      </c>
      <c r="I154" s="139"/>
      <c r="J154" s="139"/>
      <c r="K154" s="143"/>
      <c r="L154" s="143">
        <v>0</v>
      </c>
      <c r="M154" s="143">
        <v>0</v>
      </c>
      <c r="N154" s="143">
        <v>0</v>
      </c>
      <c r="O154" s="143">
        <v>0</v>
      </c>
      <c r="P154" s="143">
        <v>0</v>
      </c>
      <c r="Q154" s="143">
        <v>0</v>
      </c>
      <c r="R154" s="143">
        <v>0</v>
      </c>
      <c r="S154" s="143">
        <v>0</v>
      </c>
      <c r="T154" s="143">
        <v>0</v>
      </c>
      <c r="U154" s="143">
        <v>0</v>
      </c>
      <c r="V154" s="143">
        <v>0</v>
      </c>
      <c r="W154" s="143">
        <v>0</v>
      </c>
    </row>
    <row r="155" spans="1:23" s="136" customFormat="1" x14ac:dyDescent="0.25">
      <c r="A155" s="270" t="s">
        <v>76</v>
      </c>
      <c r="B155" s="136" t="str">
        <f>IFERROR(_xlfn.XLOOKUP(TEXT(A155, "0"), TEXT('Material master'!$A$2:'Material master'!$A$275, "0"), 'Material master'!$B$2:'Material master'!$B$275, 1),"")</f>
        <v>MOHA 0-20 MM CONTENU</v>
      </c>
      <c r="C155" s="136" t="str">
        <f>IFERROR(_xlfn.XLOOKUP(TEXT(A155, "0"), TEXT('Material master'!$A$2:'Material master'!$A$275, "0"), 'Material master'!$C$2:'Material master'!$C$275, 1),"")</f>
        <v>Raw Material</v>
      </c>
      <c r="D155" s="136" t="str">
        <f>IFERROR(_xlfn.XLOOKUP(TEXT(A155, "0"), TEXT('Material master'!$A$2:'Material master'!$A$275, "0"), 'Material master'!$D$2:'Material master'!$D$275, 1),"")</f>
        <v>C002 - Limestone</v>
      </c>
      <c r="E155" s="136" t="str">
        <f>IFERROR(_xlfn.XLOOKUP(TEXT(A155, "0"), TEXT('Material master'!$A$2:'Material master'!$A$275, "0"), 'Material master'!$E$2:'Material master'!$E$275, 1),"")</f>
        <v/>
      </c>
      <c r="F155" s="136" t="str">
        <f>IFERROR(_xlfn.XLOOKUP(TEXT(A155, "0"), TEXT('Material master'!$A$2:'Material master'!$A$275, "0"), 'Material master'!$F$2:'Material master'!$F$275, 1),"")</f>
        <v/>
      </c>
      <c r="G155" s="136" t="str">
        <f>IFERROR(_xlfn.XLOOKUP(TEXT(A155, "0"), TEXT('Material master'!$A$2:'Material master'!$A$275, "0"), 'Material master'!$G$2:'Material master'!$G$275, 1),"")</f>
        <v/>
      </c>
      <c r="H155" s="136" t="s">
        <v>697</v>
      </c>
      <c r="K155" s="142">
        <v>0</v>
      </c>
      <c r="L155" s="142">
        <f t="shared" ref="L155:W155" si="151">K155 - L154 + L157</f>
        <v>30</v>
      </c>
      <c r="M155" s="142">
        <f t="shared" si="151"/>
        <v>30</v>
      </c>
      <c r="N155" s="142">
        <f t="shared" si="151"/>
        <v>30</v>
      </c>
      <c r="O155" s="142">
        <f t="shared" si="151"/>
        <v>30</v>
      </c>
      <c r="P155" s="142">
        <f t="shared" si="151"/>
        <v>30</v>
      </c>
      <c r="Q155" s="142">
        <f t="shared" si="151"/>
        <v>30</v>
      </c>
      <c r="R155" s="142">
        <f t="shared" si="151"/>
        <v>30</v>
      </c>
      <c r="S155" s="142">
        <f t="shared" si="151"/>
        <v>30</v>
      </c>
      <c r="T155" s="142">
        <f t="shared" si="151"/>
        <v>30</v>
      </c>
      <c r="U155" s="142">
        <f t="shared" si="151"/>
        <v>30</v>
      </c>
      <c r="V155" s="142">
        <f t="shared" si="151"/>
        <v>30</v>
      </c>
      <c r="W155" s="142">
        <f t="shared" si="151"/>
        <v>30</v>
      </c>
    </row>
    <row r="156" spans="1:23" x14ac:dyDescent="0.25">
      <c r="A156" s="257" t="s">
        <v>76</v>
      </c>
      <c r="B156" t="str">
        <f>IFERROR(_xlfn.XLOOKUP(TEXT(A156, "0"), TEXT('Material master'!$A$2:'Material master'!$A$275, "0"), 'Material master'!$B$2:'Material master'!$B$275, 1),"")</f>
        <v>MOHA 0-20 MM CONTENU</v>
      </c>
      <c r="C156" t="str">
        <f>IFERROR(_xlfn.XLOOKUP(TEXT(A156, "0"), TEXT('Material master'!$A$2:'Material master'!$A$275, "0"), 'Material master'!$C$2:'Material master'!$C$275, 1),"")</f>
        <v>Raw Material</v>
      </c>
      <c r="D156" t="str">
        <f>IFERROR(_xlfn.XLOOKUP(TEXT(A156, "0"), TEXT('Material master'!$A$2:'Material master'!$A$275, "0"), 'Material master'!$D$2:'Material master'!$D$275, 1),"")</f>
        <v>C002 - Limestone</v>
      </c>
      <c r="E156" t="str">
        <f>IFERROR(_xlfn.XLOOKUP(TEXT(A156, "0"), TEXT('Material master'!$A$2:'Material master'!$A$275, "0"), 'Material master'!$E$2:'Material master'!$E$275, 1),"")</f>
        <v/>
      </c>
      <c r="F156" t="str">
        <f>IFERROR(_xlfn.XLOOKUP(TEXT(A156, "0"), TEXT('Material master'!$A$2:'Material master'!$A$275, "0"), 'Material master'!$F$2:'Material master'!$F$275, 1),"")</f>
        <v/>
      </c>
      <c r="G156" t="str">
        <f>IFERROR(_xlfn.XLOOKUP(TEXT(A156, "0"), TEXT('Material master'!$A$2:'Material master'!$A$275, "0"), 'Material master'!$G$2:'Material master'!$G$275, 1),"")</f>
        <v/>
      </c>
      <c r="H156" t="s">
        <v>698</v>
      </c>
      <c r="I156" s="32">
        <v>11.437029696154967</v>
      </c>
      <c r="J156" s="258">
        <f>IFERROR($I156/AVERAGE($L154:$W154),0)</f>
        <v>0</v>
      </c>
      <c r="K156" s="32"/>
      <c r="L156" s="32">
        <f t="shared" ref="L156:W156" si="152">$I156</f>
        <v>11.437029696154967</v>
      </c>
      <c r="M156" s="32">
        <f t="shared" si="152"/>
        <v>11.437029696154967</v>
      </c>
      <c r="N156" s="32">
        <f t="shared" si="152"/>
        <v>11.437029696154967</v>
      </c>
      <c r="O156" s="32">
        <f t="shared" si="152"/>
        <v>11.437029696154967</v>
      </c>
      <c r="P156" s="32">
        <f t="shared" si="152"/>
        <v>11.437029696154967</v>
      </c>
      <c r="Q156" s="32">
        <f t="shared" si="152"/>
        <v>11.437029696154967</v>
      </c>
      <c r="R156" s="32">
        <f t="shared" si="152"/>
        <v>11.437029696154967</v>
      </c>
      <c r="S156" s="32">
        <f t="shared" si="152"/>
        <v>11.437029696154967</v>
      </c>
      <c r="T156" s="32">
        <f t="shared" si="152"/>
        <v>11.437029696154967</v>
      </c>
      <c r="U156" s="32">
        <f t="shared" si="152"/>
        <v>11.437029696154967</v>
      </c>
      <c r="V156" s="32">
        <f t="shared" si="152"/>
        <v>11.437029696154967</v>
      </c>
      <c r="W156" s="32">
        <f t="shared" si="152"/>
        <v>11.437029696154967</v>
      </c>
    </row>
    <row r="157" spans="1:23" x14ac:dyDescent="0.25">
      <c r="A157" s="257" t="s">
        <v>76</v>
      </c>
      <c r="B157" t="str">
        <f>IFERROR(_xlfn.XLOOKUP(TEXT(A157, "0"), TEXT('Material master'!$A$2:'Material master'!$A$275, "0"), 'Material master'!$B$2:'Material master'!$B$275, 1),"")</f>
        <v>MOHA 0-20 MM CONTENU</v>
      </c>
      <c r="C157" t="str">
        <f>IFERROR(_xlfn.XLOOKUP(TEXT(A157, "0"), TEXT('Material master'!$A$2:'Material master'!$A$275, "0"), 'Material master'!$C$2:'Material master'!$C$275, 1),"")</f>
        <v>Raw Material</v>
      </c>
      <c r="D157" t="str">
        <f>IFERROR(_xlfn.XLOOKUP(TEXT(A157, "0"), TEXT('Material master'!$A$2:'Material master'!$A$275, "0"), 'Material master'!$D$2:'Material master'!$D$275, 1),"")</f>
        <v>C002 - Limestone</v>
      </c>
      <c r="E157" t="str">
        <f>IFERROR(_xlfn.XLOOKUP(TEXT(A157, "0"), TEXT('Material master'!$A$2:'Material master'!$A$275, "0"), 'Material master'!$E$2:'Material master'!$E$275, 1),"")</f>
        <v/>
      </c>
      <c r="F157" t="str">
        <f>IFERROR(_xlfn.XLOOKUP(TEXT(A157, "0"), TEXT('Material master'!$A$2:'Material master'!$A$275, "0"), 'Material master'!$F$2:'Material master'!$F$275, 1),"")</f>
        <v/>
      </c>
      <c r="G157" t="str">
        <f>IFERROR(_xlfn.XLOOKUP(TEXT(A157, "0"), TEXT('Material master'!$A$2:'Material master'!$A$275, "0"), 'Material master'!$G$2:'Material master'!$G$275, 1),"")</f>
        <v/>
      </c>
      <c r="H157" t="s">
        <v>699</v>
      </c>
      <c r="I157">
        <f>IFERROR(_xlfn.XLOOKUP(TEXT(A157, "0"), TEXT('Purchase sheet'!$A$2:'Purchase sheet'!$A$31, "0"), 'Purchase sheet'!$H$2:'Purchase sheet'!$H$31, 1), 1)</f>
        <v>30</v>
      </c>
      <c r="K157" s="32"/>
      <c r="L157" s="32">
        <f t="shared" ref="L157:W157" si="153">IF( L156 - K155 + L154 &gt; 0, CEILING( L156 - K155 + L154, $I$157), 0)</f>
        <v>30</v>
      </c>
      <c r="M157" s="32">
        <f t="shared" si="153"/>
        <v>0</v>
      </c>
      <c r="N157" s="32">
        <f t="shared" si="153"/>
        <v>0</v>
      </c>
      <c r="O157" s="32">
        <f t="shared" si="153"/>
        <v>0</v>
      </c>
      <c r="P157" s="32">
        <f t="shared" si="153"/>
        <v>0</v>
      </c>
      <c r="Q157" s="32">
        <f t="shared" si="153"/>
        <v>0</v>
      </c>
      <c r="R157" s="32">
        <f t="shared" si="153"/>
        <v>0</v>
      </c>
      <c r="S157" s="32">
        <f t="shared" si="153"/>
        <v>0</v>
      </c>
      <c r="T157" s="32">
        <f t="shared" si="153"/>
        <v>0</v>
      </c>
      <c r="U157" s="32">
        <f t="shared" si="153"/>
        <v>0</v>
      </c>
      <c r="V157" s="32">
        <f t="shared" si="153"/>
        <v>0</v>
      </c>
      <c r="W157" s="32">
        <f t="shared" si="153"/>
        <v>0</v>
      </c>
    </row>
    <row r="158" spans="1:23" ht="15.75" thickBot="1" x14ac:dyDescent="0.3">
      <c r="A158" s="257" t="s">
        <v>76</v>
      </c>
      <c r="B158" t="str">
        <f>IFERROR(_xlfn.XLOOKUP(TEXT(A158, "0"), TEXT('Material master'!$A$2:'Material master'!$A$275, "0"), 'Material master'!$B$2:'Material master'!$B$275, 1),"")</f>
        <v>MOHA 0-20 MM CONTENU</v>
      </c>
      <c r="C158" t="str">
        <f>IFERROR(_xlfn.XLOOKUP(TEXT(A158, "0"), TEXT('Material master'!$A$2:'Material master'!$A$275, "0"), 'Material master'!$C$2:'Material master'!$C$275, 1),"")</f>
        <v>Raw Material</v>
      </c>
      <c r="D158" t="str">
        <f>IFERROR(_xlfn.XLOOKUP(TEXT(A158, "0"), TEXT('Material master'!$A$2:'Material master'!$A$275, "0"), 'Material master'!$D$2:'Material master'!$D$275, 1),"")</f>
        <v>C002 - Limestone</v>
      </c>
      <c r="E158" t="str">
        <f>IFERROR(_xlfn.XLOOKUP(TEXT(A158, "0"), TEXT('Material master'!$A$2:'Material master'!$A$275, "0"), 'Material master'!$E$2:'Material master'!$E$275, 1),"")</f>
        <v/>
      </c>
      <c r="F158" t="str">
        <f>IFERROR(_xlfn.XLOOKUP(TEXT(A158, "0"), TEXT('Material master'!$A$2:'Material master'!$A$275, "0"), 'Material master'!$F$2:'Material master'!$F$275, 1),"")</f>
        <v/>
      </c>
      <c r="G158" t="str">
        <f>IFERROR(_xlfn.XLOOKUP(TEXT(A158, "0"), TEXT('Material master'!$A$2:'Material master'!$A$275, "0"), 'Material master'!$G$2:'Material master'!$G$275, 1),"")</f>
        <v/>
      </c>
      <c r="H158" t="s">
        <v>700</v>
      </c>
      <c r="I158">
        <f>INT(IFERROR(_xlfn.XLOOKUP(TEXT(A158, "0"), TEXT('Purchase sheet'!$A$2:'Purchase sheet'!$A$31, "0"), 'Purchase sheet'!$H$2:'Purchase sheet'!$D$31, 1), 1))</f>
        <v>0</v>
      </c>
      <c r="K158" s="32"/>
      <c r="L158" s="32">
        <f t="shared" ref="L158:W158" si="154">L157</f>
        <v>30</v>
      </c>
      <c r="M158" s="32">
        <f t="shared" si="154"/>
        <v>0</v>
      </c>
      <c r="N158" s="32">
        <f t="shared" si="154"/>
        <v>0</v>
      </c>
      <c r="O158" s="32">
        <f t="shared" si="154"/>
        <v>0</v>
      </c>
      <c r="P158" s="32">
        <f t="shared" si="154"/>
        <v>0</v>
      </c>
      <c r="Q158" s="32">
        <f t="shared" si="154"/>
        <v>0</v>
      </c>
      <c r="R158" s="32">
        <f t="shared" si="154"/>
        <v>0</v>
      </c>
      <c r="S158" s="32">
        <f t="shared" si="154"/>
        <v>0</v>
      </c>
      <c r="T158" s="32">
        <f t="shared" si="154"/>
        <v>0</v>
      </c>
      <c r="U158" s="32">
        <f t="shared" si="154"/>
        <v>0</v>
      </c>
      <c r="V158" s="32">
        <f t="shared" si="154"/>
        <v>0</v>
      </c>
      <c r="W158" s="32">
        <f t="shared" si="154"/>
        <v>0</v>
      </c>
    </row>
    <row r="159" spans="1:23" s="138" customFormat="1" x14ac:dyDescent="0.25">
      <c r="A159" s="137" t="s">
        <v>78</v>
      </c>
      <c r="B159" s="138" t="str">
        <f>IFERROR(_xlfn.XLOOKUP(TEXT(A159, "0"), TEXT('Material master'!$A$2:'Material master'!$A$275, "0"), 'Material master'!$B$2:'Material master'!$B$275, 1),"")</f>
        <v>CBR MERGEL M70</v>
      </c>
      <c r="C159" s="138" t="str">
        <f>IFERROR(_xlfn.XLOOKUP(TEXT(A159, "0"), TEXT('Material master'!$A$2:'Material master'!$A$275, "0"), 'Material master'!$C$2:'Material master'!$C$275, 1),"")</f>
        <v>Raw Material</v>
      </c>
      <c r="D159" s="138" t="str">
        <f>IFERROR(_xlfn.XLOOKUP(TEXT(A159, "0"), TEXT('Material master'!$A$2:'Material master'!$A$275, "0"), 'Material master'!$D$2:'Material master'!$D$275, 1),"")</f>
        <v>C000 - Calcium Carbonate</v>
      </c>
      <c r="E159" s="138" t="str">
        <f>IFERROR(_xlfn.XLOOKUP(TEXT(A159, "0"), TEXT('Material master'!$A$2:'Material master'!$A$275, "0"), 'Material master'!$E$2:'Material master'!$E$275, 1),"")</f>
        <v/>
      </c>
      <c r="F159" s="138" t="str">
        <f>IFERROR(_xlfn.XLOOKUP(TEXT(A159, "0"), TEXT('Material master'!$A$2:'Material master'!$A$275, "0"), 'Material master'!$F$2:'Material master'!$F$275, 1),"")</f>
        <v/>
      </c>
      <c r="G159" s="138" t="str">
        <f>IFERROR(_xlfn.XLOOKUP(TEXT(A159, "0"), TEXT('Material master'!$A$2:'Material master'!$A$275, "0"), 'Material master'!$G$2:'Material master'!$G$275, 1),"")</f>
        <v/>
      </c>
      <c r="H159" s="138" t="s">
        <v>695</v>
      </c>
      <c r="I159" s="137" t="s">
        <v>168</v>
      </c>
      <c r="K159" s="140"/>
      <c r="L159" s="140">
        <f t="shared" ref="L159:W159" si="155">IFERROR(L540, 0)</f>
        <v>3446.7999999999997</v>
      </c>
      <c r="M159" s="140">
        <f t="shared" si="155"/>
        <v>3539.2</v>
      </c>
      <c r="N159" s="140">
        <f t="shared" si="155"/>
        <v>3724.7</v>
      </c>
      <c r="O159" s="140">
        <f t="shared" si="155"/>
        <v>4265.0999999999995</v>
      </c>
      <c r="P159" s="140">
        <f t="shared" si="155"/>
        <v>4195.0999999999995</v>
      </c>
      <c r="Q159" s="140">
        <f t="shared" si="155"/>
        <v>4211.2</v>
      </c>
      <c r="R159" s="140">
        <f t="shared" si="155"/>
        <v>4236.3999999999996</v>
      </c>
      <c r="S159" s="140">
        <f t="shared" si="155"/>
        <v>4110.3999999999996</v>
      </c>
      <c r="T159" s="140">
        <f t="shared" si="155"/>
        <v>4184.5999999999995</v>
      </c>
      <c r="U159" s="140">
        <f t="shared" si="155"/>
        <v>4202.0999999999995</v>
      </c>
      <c r="V159" s="140">
        <f t="shared" si="155"/>
        <v>4174.0999999999995</v>
      </c>
      <c r="W159" s="140">
        <f t="shared" si="155"/>
        <v>4086.5999999999995</v>
      </c>
    </row>
    <row r="160" spans="1:23" x14ac:dyDescent="0.25">
      <c r="A160" s="257" t="s">
        <v>78</v>
      </c>
      <c r="B160" t="str">
        <f>IFERROR(_xlfn.XLOOKUP(TEXT(A160, "0"), TEXT('Material master'!$A$2:'Material master'!$A$275, "0"), 'Material master'!$B$2:'Material master'!$B$275, 1),"")</f>
        <v>CBR MERGEL M70</v>
      </c>
      <c r="C160" t="str">
        <f>IFERROR(_xlfn.XLOOKUP(TEXT(A160, "0"), TEXT('Material master'!$A$2:'Material master'!$A$275, "0"), 'Material master'!$C$2:'Material master'!$C$275, 1),"")</f>
        <v>Raw Material</v>
      </c>
      <c r="D160" t="str">
        <f>IFERROR(_xlfn.XLOOKUP(TEXT(A160, "0"), TEXT('Material master'!$A$2:'Material master'!$A$275, "0"), 'Material master'!$D$2:'Material master'!$D$275, 1),"")</f>
        <v>C000 - Calcium Carbonate</v>
      </c>
      <c r="E160" t="str">
        <f>IFERROR(_xlfn.XLOOKUP(TEXT(A160, "0"), TEXT('Material master'!$A$2:'Material master'!$A$275, "0"), 'Material master'!$E$2:'Material master'!$E$275, 1),"")</f>
        <v/>
      </c>
      <c r="F160" t="str">
        <f>IFERROR(_xlfn.XLOOKUP(TEXT(A160, "0"), TEXT('Material master'!$A$2:'Material master'!$A$275, "0"), 'Material master'!$F$2:'Material master'!$F$275, 1),"")</f>
        <v/>
      </c>
      <c r="G160" t="str">
        <f>IFERROR(_xlfn.XLOOKUP(TEXT(A160, "0"), TEXT('Material master'!$A$2:'Material master'!$A$275, "0"), 'Material master'!$G$2:'Material master'!$G$275, 1),"")</f>
        <v/>
      </c>
      <c r="H160" s="1" t="s">
        <v>696</v>
      </c>
      <c r="I160" s="1"/>
      <c r="J160" s="1"/>
      <c r="K160" s="141"/>
      <c r="L160" s="141">
        <f t="shared" ref="L160:W160" si="156">SUM(L159)</f>
        <v>3446.7999999999997</v>
      </c>
      <c r="M160" s="141">
        <f t="shared" si="156"/>
        <v>3539.2</v>
      </c>
      <c r="N160" s="141">
        <f t="shared" si="156"/>
        <v>3724.7</v>
      </c>
      <c r="O160" s="141">
        <f t="shared" si="156"/>
        <v>4265.0999999999995</v>
      </c>
      <c r="P160" s="141">
        <f t="shared" si="156"/>
        <v>4195.0999999999995</v>
      </c>
      <c r="Q160" s="141">
        <f t="shared" si="156"/>
        <v>4211.2</v>
      </c>
      <c r="R160" s="141">
        <f t="shared" si="156"/>
        <v>4236.3999999999996</v>
      </c>
      <c r="S160" s="141">
        <f t="shared" si="156"/>
        <v>4110.3999999999996</v>
      </c>
      <c r="T160" s="141">
        <f t="shared" si="156"/>
        <v>4184.5999999999995</v>
      </c>
      <c r="U160" s="141">
        <f t="shared" si="156"/>
        <v>4202.0999999999995</v>
      </c>
      <c r="V160" s="141">
        <f t="shared" si="156"/>
        <v>4174.0999999999995</v>
      </c>
      <c r="W160" s="141">
        <f t="shared" si="156"/>
        <v>4086.5999999999995</v>
      </c>
    </row>
    <row r="161" spans="1:23" s="136" customFormat="1" x14ac:dyDescent="0.25">
      <c r="A161" s="270" t="s">
        <v>78</v>
      </c>
      <c r="B161" s="136" t="str">
        <f>IFERROR(_xlfn.XLOOKUP(TEXT(A161, "0"), TEXT('Material master'!$A$2:'Material master'!$A$275, "0"), 'Material master'!$B$2:'Material master'!$B$275, 1),"")</f>
        <v>CBR MERGEL M70</v>
      </c>
      <c r="C161" s="136" t="str">
        <f>IFERROR(_xlfn.XLOOKUP(TEXT(A161, "0"), TEXT('Material master'!$A$2:'Material master'!$A$275, "0"), 'Material master'!$C$2:'Material master'!$C$275, 1),"")</f>
        <v>Raw Material</v>
      </c>
      <c r="D161" s="136" t="str">
        <f>IFERROR(_xlfn.XLOOKUP(TEXT(A161, "0"), TEXT('Material master'!$A$2:'Material master'!$A$275, "0"), 'Material master'!$D$2:'Material master'!$D$275, 1),"")</f>
        <v>C000 - Calcium Carbonate</v>
      </c>
      <c r="E161" s="136" t="str">
        <f>IFERROR(_xlfn.XLOOKUP(TEXT(A161, "0"), TEXT('Material master'!$A$2:'Material master'!$A$275, "0"), 'Material master'!$E$2:'Material master'!$E$275, 1),"")</f>
        <v/>
      </c>
      <c r="F161" s="136" t="str">
        <f>IFERROR(_xlfn.XLOOKUP(TEXT(A161, "0"), TEXT('Material master'!$A$2:'Material master'!$A$275, "0"), 'Material master'!$F$2:'Material master'!$F$275, 1),"")</f>
        <v/>
      </c>
      <c r="G161" s="136" t="str">
        <f>IFERROR(_xlfn.XLOOKUP(TEXT(A161, "0"), TEXT('Material master'!$A$2:'Material master'!$A$275, "0"), 'Material master'!$G$2:'Material master'!$G$275, 1),"")</f>
        <v/>
      </c>
      <c r="H161" s="136" t="s">
        <v>697</v>
      </c>
      <c r="K161" s="142">
        <v>10474.948</v>
      </c>
      <c r="L161" s="142">
        <f t="shared" ref="L161:W161" si="157">K161 - L160 + L163</f>
        <v>17028.148000000001</v>
      </c>
      <c r="M161" s="142">
        <f t="shared" si="157"/>
        <v>51528.948000000004</v>
      </c>
      <c r="N161" s="142">
        <f t="shared" si="157"/>
        <v>51524.248000000007</v>
      </c>
      <c r="O161" s="142">
        <f t="shared" si="157"/>
        <v>51519.148000000008</v>
      </c>
      <c r="P161" s="142">
        <f t="shared" si="157"/>
        <v>51524.04800000001</v>
      </c>
      <c r="Q161" s="142">
        <f t="shared" si="157"/>
        <v>51512.848000000013</v>
      </c>
      <c r="R161" s="142">
        <f t="shared" si="157"/>
        <v>51506.448000000011</v>
      </c>
      <c r="S161" s="142">
        <f t="shared" si="157"/>
        <v>51506.04800000001</v>
      </c>
      <c r="T161" s="142">
        <f t="shared" si="157"/>
        <v>51521.448000000011</v>
      </c>
      <c r="U161" s="142">
        <f t="shared" si="157"/>
        <v>51519.348000000013</v>
      </c>
      <c r="V161" s="142">
        <f t="shared" si="157"/>
        <v>51515.248000000014</v>
      </c>
      <c r="W161" s="142">
        <f t="shared" si="157"/>
        <v>51508.648000000016</v>
      </c>
    </row>
    <row r="162" spans="1:23" x14ac:dyDescent="0.25">
      <c r="A162" s="257" t="s">
        <v>78</v>
      </c>
      <c r="B162" t="str">
        <f>IFERROR(_xlfn.XLOOKUP(TEXT(A162, "0"), TEXT('Material master'!$A$2:'Material master'!$A$275, "0"), 'Material master'!$B$2:'Material master'!$B$275, 1),"")</f>
        <v>CBR MERGEL M70</v>
      </c>
      <c r="C162" t="str">
        <f>IFERROR(_xlfn.XLOOKUP(TEXT(A162, "0"), TEXT('Material master'!$A$2:'Material master'!$A$275, "0"), 'Material master'!$C$2:'Material master'!$C$275, 1),"")</f>
        <v>Raw Material</v>
      </c>
      <c r="D162" t="str">
        <f>IFERROR(_xlfn.XLOOKUP(TEXT(A162, "0"), TEXT('Material master'!$A$2:'Material master'!$A$275, "0"), 'Material master'!$D$2:'Material master'!$D$275, 1),"")</f>
        <v>C000 - Calcium Carbonate</v>
      </c>
      <c r="E162" t="str">
        <f>IFERROR(_xlfn.XLOOKUP(TEXT(A162, "0"), TEXT('Material master'!$A$2:'Material master'!$A$275, "0"), 'Material master'!$E$2:'Material master'!$E$275, 1),"")</f>
        <v/>
      </c>
      <c r="F162" t="str">
        <f>IFERROR(_xlfn.XLOOKUP(TEXT(A162, "0"), TEXT('Material master'!$A$2:'Material master'!$A$275, "0"), 'Material master'!$F$2:'Material master'!$F$275, 1),"")</f>
        <v/>
      </c>
      <c r="G162" t="str">
        <f>IFERROR(_xlfn.XLOOKUP(TEXT(A162, "0"), TEXT('Material master'!$A$2:'Material master'!$A$275, "0"), 'Material master'!$G$2:'Material master'!$G$275, 1),"")</f>
        <v/>
      </c>
      <c r="H162" t="s">
        <v>698</v>
      </c>
      <c r="I162" s="32">
        <v>51505.128432847872</v>
      </c>
      <c r="J162" s="258">
        <f>IFERROR($I162/AVERAGE($L160:$W160),0)</f>
        <v>12.77612263017582</v>
      </c>
      <c r="K162" s="32"/>
      <c r="L162" s="32">
        <f t="shared" ref="L162:W162" si="158">$I162</f>
        <v>51505.128432847872</v>
      </c>
      <c r="M162" s="32">
        <f t="shared" si="158"/>
        <v>51505.128432847872</v>
      </c>
      <c r="N162" s="32">
        <f t="shared" si="158"/>
        <v>51505.128432847872</v>
      </c>
      <c r="O162" s="32">
        <f t="shared" si="158"/>
        <v>51505.128432847872</v>
      </c>
      <c r="P162" s="32">
        <f t="shared" si="158"/>
        <v>51505.128432847872</v>
      </c>
      <c r="Q162" s="32">
        <f t="shared" si="158"/>
        <v>51505.128432847872</v>
      </c>
      <c r="R162" s="32">
        <f t="shared" si="158"/>
        <v>51505.128432847872</v>
      </c>
      <c r="S162" s="32">
        <f t="shared" si="158"/>
        <v>51505.128432847872</v>
      </c>
      <c r="T162" s="32">
        <f t="shared" si="158"/>
        <v>51505.128432847872</v>
      </c>
      <c r="U162" s="32">
        <f t="shared" si="158"/>
        <v>51505.128432847872</v>
      </c>
      <c r="V162" s="32">
        <f t="shared" si="158"/>
        <v>51505.128432847872</v>
      </c>
      <c r="W162" s="32">
        <f t="shared" si="158"/>
        <v>51505.128432847872</v>
      </c>
    </row>
    <row r="163" spans="1:23" x14ac:dyDescent="0.25">
      <c r="A163" s="257" t="s">
        <v>78</v>
      </c>
      <c r="B163" t="str">
        <f>IFERROR(_xlfn.XLOOKUP(TEXT(A163, "0"), TEXT('Material master'!$A$2:'Material master'!$A$275, "0"), 'Material master'!$B$2:'Material master'!$B$275, 1),"")</f>
        <v>CBR MERGEL M70</v>
      </c>
      <c r="C163" t="str">
        <f>IFERROR(_xlfn.XLOOKUP(TEXT(A163, "0"), TEXT('Material master'!$A$2:'Material master'!$A$275, "0"), 'Material master'!$C$2:'Material master'!$C$275, 1),"")</f>
        <v>Raw Material</v>
      </c>
      <c r="D163" t="str">
        <f>IFERROR(_xlfn.XLOOKUP(TEXT(A163, "0"), TEXT('Material master'!$A$2:'Material master'!$A$275, "0"), 'Material master'!$D$2:'Material master'!$D$275, 1),"")</f>
        <v>C000 - Calcium Carbonate</v>
      </c>
      <c r="E163" t="str">
        <f>IFERROR(_xlfn.XLOOKUP(TEXT(A163, "0"), TEXT('Material master'!$A$2:'Material master'!$A$275, "0"), 'Material master'!$E$2:'Material master'!$E$275, 1),"")</f>
        <v/>
      </c>
      <c r="F163" t="str">
        <f>IFERROR(_xlfn.XLOOKUP(TEXT(A163, "0"), TEXT('Material master'!$A$2:'Material master'!$A$275, "0"), 'Material master'!$F$2:'Material master'!$F$275, 1),"")</f>
        <v/>
      </c>
      <c r="G163" t="str">
        <f>IFERROR(_xlfn.XLOOKUP(TEXT(A163, "0"), TEXT('Material master'!$A$2:'Material master'!$A$275, "0"), 'Material master'!$G$2:'Material master'!$G$275, 1),"")</f>
        <v/>
      </c>
      <c r="H163" t="s">
        <v>699</v>
      </c>
      <c r="I163">
        <f>IFERROR(_xlfn.XLOOKUP(TEXT(A163, "0"), TEXT('Purchase sheet'!$A$2:'Purchase sheet'!$A$31, "0"), 'Purchase sheet'!$H$2:'Purchase sheet'!$H$31, 1), 1)</f>
        <v>30</v>
      </c>
      <c r="K163" s="32"/>
      <c r="L163" s="272">
        <v>10000</v>
      </c>
      <c r="M163" s="32">
        <f t="shared" ref="M163:W163" si="159">IF( M162 - L161 + M160 &gt; 0, CEILING( M162 - L161 + M160, $I$163), 0)</f>
        <v>38040</v>
      </c>
      <c r="N163" s="32">
        <f t="shared" si="159"/>
        <v>3720</v>
      </c>
      <c r="O163" s="32">
        <f t="shared" si="159"/>
        <v>4260</v>
      </c>
      <c r="P163" s="32">
        <f t="shared" si="159"/>
        <v>4200</v>
      </c>
      <c r="Q163" s="32">
        <f t="shared" si="159"/>
        <v>4200</v>
      </c>
      <c r="R163" s="32">
        <f t="shared" si="159"/>
        <v>4230</v>
      </c>
      <c r="S163" s="32">
        <f t="shared" si="159"/>
        <v>4110</v>
      </c>
      <c r="T163" s="32">
        <f t="shared" si="159"/>
        <v>4200</v>
      </c>
      <c r="U163" s="32">
        <f t="shared" si="159"/>
        <v>4200</v>
      </c>
      <c r="V163" s="32">
        <f t="shared" si="159"/>
        <v>4170</v>
      </c>
      <c r="W163" s="32">
        <f t="shared" si="159"/>
        <v>4080</v>
      </c>
    </row>
    <row r="164" spans="1:23" ht="15.75" thickBot="1" x14ac:dyDescent="0.3">
      <c r="A164" s="257" t="s">
        <v>78</v>
      </c>
      <c r="B164" t="str">
        <f>IFERROR(_xlfn.XLOOKUP(TEXT(A164, "0"), TEXT('Material master'!$A$2:'Material master'!$A$275, "0"), 'Material master'!$B$2:'Material master'!$B$275, 1),"")</f>
        <v>CBR MERGEL M70</v>
      </c>
      <c r="C164" t="str">
        <f>IFERROR(_xlfn.XLOOKUP(TEXT(A164, "0"), TEXT('Material master'!$A$2:'Material master'!$A$275, "0"), 'Material master'!$C$2:'Material master'!$C$275, 1),"")</f>
        <v>Raw Material</v>
      </c>
      <c r="D164" t="str">
        <f>IFERROR(_xlfn.XLOOKUP(TEXT(A164, "0"), TEXT('Material master'!$A$2:'Material master'!$A$275, "0"), 'Material master'!$D$2:'Material master'!$D$275, 1),"")</f>
        <v>C000 - Calcium Carbonate</v>
      </c>
      <c r="E164" t="str">
        <f>IFERROR(_xlfn.XLOOKUP(TEXT(A164, "0"), TEXT('Material master'!$A$2:'Material master'!$A$275, "0"), 'Material master'!$E$2:'Material master'!$E$275, 1),"")</f>
        <v/>
      </c>
      <c r="F164" t="str">
        <f>IFERROR(_xlfn.XLOOKUP(TEXT(A164, "0"), TEXT('Material master'!$A$2:'Material master'!$A$275, "0"), 'Material master'!$F$2:'Material master'!$F$275, 1),"")</f>
        <v/>
      </c>
      <c r="G164" t="str">
        <f>IFERROR(_xlfn.XLOOKUP(TEXT(A164, "0"), TEXT('Material master'!$A$2:'Material master'!$A$275, "0"), 'Material master'!$G$2:'Material master'!$G$275, 1),"")</f>
        <v/>
      </c>
      <c r="H164" t="s">
        <v>700</v>
      </c>
      <c r="I164">
        <f>INT(IFERROR(_xlfn.XLOOKUP(TEXT(A164, "0"), TEXT('Purchase sheet'!$A$2:'Purchase sheet'!$A$31, "0"), 'Purchase sheet'!$H$2:'Purchase sheet'!$D$31, 1), 1))</f>
        <v>0</v>
      </c>
      <c r="K164" s="32"/>
      <c r="L164" s="32">
        <f t="shared" ref="L164:W164" si="160">L163</f>
        <v>10000</v>
      </c>
      <c r="M164" s="32">
        <f t="shared" si="160"/>
        <v>38040</v>
      </c>
      <c r="N164" s="32">
        <f t="shared" si="160"/>
        <v>3720</v>
      </c>
      <c r="O164" s="32">
        <f t="shared" si="160"/>
        <v>4260</v>
      </c>
      <c r="P164" s="32">
        <f t="shared" si="160"/>
        <v>4200</v>
      </c>
      <c r="Q164" s="32">
        <f t="shared" si="160"/>
        <v>4200</v>
      </c>
      <c r="R164" s="32">
        <f t="shared" si="160"/>
        <v>4230</v>
      </c>
      <c r="S164" s="32">
        <f t="shared" si="160"/>
        <v>4110</v>
      </c>
      <c r="T164" s="32">
        <f t="shared" si="160"/>
        <v>4200</v>
      </c>
      <c r="U164" s="32">
        <f t="shared" si="160"/>
        <v>4200</v>
      </c>
      <c r="V164" s="32">
        <f t="shared" si="160"/>
        <v>4170</v>
      </c>
      <c r="W164" s="32">
        <f t="shared" si="160"/>
        <v>4080</v>
      </c>
    </row>
    <row r="165" spans="1:23" s="138" customFormat="1" x14ac:dyDescent="0.25">
      <c r="A165" s="137" t="s">
        <v>80</v>
      </c>
      <c r="B165" s="138" t="str">
        <f>IFERROR(_xlfn.XLOOKUP(TEXT(A165, "0"), TEXT('Material master'!$A$2:'Material master'!$A$275, "0"), 'Material master'!$B$2:'Material master'!$B$275, 1),"")</f>
        <v>CA-FELDSPAR GREENLAND 2MM BULK</v>
      </c>
      <c r="C165" s="138" t="str">
        <f>IFERROR(_xlfn.XLOOKUP(TEXT(A165, "0"), TEXT('Material master'!$A$2:'Material master'!$A$275, "0"), 'Material master'!$C$2:'Material master'!$C$275, 1),"")</f>
        <v>Raw Material</v>
      </c>
      <c r="D165" s="138" t="str">
        <f>IFERROR(_xlfn.XLOOKUP(TEXT(A165, "0"), TEXT('Material master'!$A$2:'Material master'!$A$275, "0"), 'Material master'!$D$2:'Material master'!$D$275, 1),"")</f>
        <v>F002 - Feldspatic Minerals</v>
      </c>
      <c r="E165" s="138" t="str">
        <f>IFERROR(_xlfn.XLOOKUP(TEXT(A165, "0"), TEXT('Material master'!$A$2:'Material master'!$A$275, "0"), 'Material master'!$E$2:'Material master'!$E$275, 1),"")</f>
        <v/>
      </c>
      <c r="F165" s="138" t="str">
        <f>IFERROR(_xlfn.XLOOKUP(TEXT(A165, "0"), TEXT('Material master'!$A$2:'Material master'!$A$275, "0"), 'Material master'!$F$2:'Material master'!$F$275, 1),"")</f>
        <v/>
      </c>
      <c r="G165" s="138" t="str">
        <f>IFERROR(_xlfn.XLOOKUP(TEXT(A165, "0"), TEXT('Material master'!$A$2:'Material master'!$A$275, "0"), 'Material master'!$G$2:'Material master'!$G$275, 1),"")</f>
        <v/>
      </c>
      <c r="H165" s="138" t="s">
        <v>695</v>
      </c>
      <c r="I165" s="137" t="s">
        <v>193</v>
      </c>
      <c r="K165" s="140"/>
      <c r="L165" s="140">
        <f t="shared" ref="L165:W165" si="161">IFERROR(L619, 0)</f>
        <v>0</v>
      </c>
      <c r="M165" s="140">
        <f t="shared" si="161"/>
        <v>0</v>
      </c>
      <c r="N165" s="140">
        <f t="shared" si="161"/>
        <v>0</v>
      </c>
      <c r="O165" s="140">
        <f t="shared" si="161"/>
        <v>0</v>
      </c>
      <c r="P165" s="140">
        <f t="shared" si="161"/>
        <v>0</v>
      </c>
      <c r="Q165" s="140">
        <f t="shared" si="161"/>
        <v>0</v>
      </c>
      <c r="R165" s="140">
        <f t="shared" si="161"/>
        <v>0</v>
      </c>
      <c r="S165" s="140">
        <f t="shared" si="161"/>
        <v>0</v>
      </c>
      <c r="T165" s="140">
        <f t="shared" si="161"/>
        <v>0</v>
      </c>
      <c r="U165" s="140">
        <f t="shared" si="161"/>
        <v>0</v>
      </c>
      <c r="V165" s="140">
        <f t="shared" si="161"/>
        <v>0</v>
      </c>
      <c r="W165" s="140">
        <f t="shared" si="161"/>
        <v>0</v>
      </c>
    </row>
    <row r="166" spans="1:23" x14ac:dyDescent="0.25">
      <c r="A166" s="257" t="s">
        <v>80</v>
      </c>
      <c r="B166" t="str">
        <f>IFERROR(_xlfn.XLOOKUP(TEXT(A166, "0"), TEXT('Material master'!$A$2:'Material master'!$A$275, "0"), 'Material master'!$B$2:'Material master'!$B$275, 1),"")</f>
        <v>CA-FELDSPAR GREENLAND 2MM BULK</v>
      </c>
      <c r="C166" t="str">
        <f>IFERROR(_xlfn.XLOOKUP(TEXT(A166, "0"), TEXT('Material master'!$A$2:'Material master'!$A$275, "0"), 'Material master'!$C$2:'Material master'!$C$275, 1),"")</f>
        <v>Raw Material</v>
      </c>
      <c r="D166" t="str">
        <f>IFERROR(_xlfn.XLOOKUP(TEXT(A166, "0"), TEXT('Material master'!$A$2:'Material master'!$A$275, "0"), 'Material master'!$D$2:'Material master'!$D$275, 1),"")</f>
        <v>F002 - Feldspatic Minerals</v>
      </c>
      <c r="E166" t="str">
        <f>IFERROR(_xlfn.XLOOKUP(TEXT(A166, "0"), TEXT('Material master'!$A$2:'Material master'!$A$275, "0"), 'Material master'!$E$2:'Material master'!$E$275, 1),"")</f>
        <v/>
      </c>
      <c r="F166" t="str">
        <f>IFERROR(_xlfn.XLOOKUP(TEXT(A166, "0"), TEXT('Material master'!$A$2:'Material master'!$A$275, "0"), 'Material master'!$F$2:'Material master'!$F$275, 1),"")</f>
        <v/>
      </c>
      <c r="G166" t="str">
        <f>IFERROR(_xlfn.XLOOKUP(TEXT(A166, "0"), TEXT('Material master'!$A$2:'Material master'!$A$275, "0"), 'Material master'!$G$2:'Material master'!$G$275, 1),"")</f>
        <v/>
      </c>
      <c r="H166" s="1" t="s">
        <v>696</v>
      </c>
      <c r="I166" s="1"/>
      <c r="J166" s="1"/>
      <c r="K166" s="141"/>
      <c r="L166" s="141">
        <f t="shared" ref="L166:W166" si="162">SUM(L165)</f>
        <v>0</v>
      </c>
      <c r="M166" s="141">
        <f t="shared" si="162"/>
        <v>0</v>
      </c>
      <c r="N166" s="141">
        <f t="shared" si="162"/>
        <v>0</v>
      </c>
      <c r="O166" s="141">
        <f t="shared" si="162"/>
        <v>0</v>
      </c>
      <c r="P166" s="141">
        <f t="shared" si="162"/>
        <v>0</v>
      </c>
      <c r="Q166" s="141">
        <f t="shared" si="162"/>
        <v>0</v>
      </c>
      <c r="R166" s="141">
        <f t="shared" si="162"/>
        <v>0</v>
      </c>
      <c r="S166" s="141">
        <f t="shared" si="162"/>
        <v>0</v>
      </c>
      <c r="T166" s="141">
        <f t="shared" si="162"/>
        <v>0</v>
      </c>
      <c r="U166" s="141">
        <f t="shared" si="162"/>
        <v>0</v>
      </c>
      <c r="V166" s="141">
        <f t="shared" si="162"/>
        <v>0</v>
      </c>
      <c r="W166" s="141">
        <f t="shared" si="162"/>
        <v>0</v>
      </c>
    </row>
    <row r="167" spans="1:23" s="136" customFormat="1" x14ac:dyDescent="0.25">
      <c r="A167" s="270" t="s">
        <v>80</v>
      </c>
      <c r="B167" s="136" t="str">
        <f>IFERROR(_xlfn.XLOOKUP(TEXT(A167, "0"), TEXT('Material master'!$A$2:'Material master'!$A$275, "0"), 'Material master'!$B$2:'Material master'!$B$275, 1),"")</f>
        <v>CA-FELDSPAR GREENLAND 2MM BULK</v>
      </c>
      <c r="C167" s="136" t="str">
        <f>IFERROR(_xlfn.XLOOKUP(TEXT(A167, "0"), TEXT('Material master'!$A$2:'Material master'!$A$275, "0"), 'Material master'!$C$2:'Material master'!$C$275, 1),"")</f>
        <v>Raw Material</v>
      </c>
      <c r="D167" s="136" t="str">
        <f>IFERROR(_xlfn.XLOOKUP(TEXT(A167, "0"), TEXT('Material master'!$A$2:'Material master'!$A$275, "0"), 'Material master'!$D$2:'Material master'!$D$275, 1),"")</f>
        <v>F002 - Feldspatic Minerals</v>
      </c>
      <c r="E167" s="136" t="str">
        <f>IFERROR(_xlfn.XLOOKUP(TEXT(A167, "0"), TEXT('Material master'!$A$2:'Material master'!$A$275, "0"), 'Material master'!$E$2:'Material master'!$E$275, 1),"")</f>
        <v/>
      </c>
      <c r="F167" s="136" t="str">
        <f>IFERROR(_xlfn.XLOOKUP(TEXT(A167, "0"), TEXT('Material master'!$A$2:'Material master'!$A$275, "0"), 'Material master'!$F$2:'Material master'!$F$275, 1),"")</f>
        <v/>
      </c>
      <c r="G167" s="136" t="str">
        <f>IFERROR(_xlfn.XLOOKUP(TEXT(A167, "0"), TEXT('Material master'!$A$2:'Material master'!$A$275, "0"), 'Material master'!$G$2:'Material master'!$G$275, 1),"")</f>
        <v/>
      </c>
      <c r="H167" s="136" t="s">
        <v>697</v>
      </c>
      <c r="K167" s="142">
        <v>0</v>
      </c>
      <c r="L167" s="142">
        <f t="shared" ref="L167:W167" si="163">K167 - L166 + L169</f>
        <v>0</v>
      </c>
      <c r="M167" s="142">
        <f t="shared" si="163"/>
        <v>0</v>
      </c>
      <c r="N167" s="142">
        <f t="shared" si="163"/>
        <v>0</v>
      </c>
      <c r="O167" s="142">
        <f t="shared" si="163"/>
        <v>0</v>
      </c>
      <c r="P167" s="142">
        <f t="shared" si="163"/>
        <v>0</v>
      </c>
      <c r="Q167" s="142">
        <f t="shared" si="163"/>
        <v>0</v>
      </c>
      <c r="R167" s="142">
        <f t="shared" si="163"/>
        <v>0</v>
      </c>
      <c r="S167" s="142">
        <f t="shared" si="163"/>
        <v>0</v>
      </c>
      <c r="T167" s="142">
        <f t="shared" si="163"/>
        <v>0</v>
      </c>
      <c r="U167" s="142">
        <f t="shared" si="163"/>
        <v>0</v>
      </c>
      <c r="V167" s="142">
        <f t="shared" si="163"/>
        <v>0</v>
      </c>
      <c r="W167" s="142">
        <f t="shared" si="163"/>
        <v>0</v>
      </c>
    </row>
    <row r="168" spans="1:23" x14ac:dyDescent="0.25">
      <c r="A168" s="257" t="s">
        <v>80</v>
      </c>
      <c r="B168" t="str">
        <f>IFERROR(_xlfn.XLOOKUP(TEXT(A168, "0"), TEXT('Material master'!$A$2:'Material master'!$A$275, "0"), 'Material master'!$B$2:'Material master'!$B$275, 1),"")</f>
        <v>CA-FELDSPAR GREENLAND 2MM BULK</v>
      </c>
      <c r="C168" t="str">
        <f>IFERROR(_xlfn.XLOOKUP(TEXT(A168, "0"), TEXT('Material master'!$A$2:'Material master'!$A$275, "0"), 'Material master'!$C$2:'Material master'!$C$275, 1),"")</f>
        <v>Raw Material</v>
      </c>
      <c r="D168" t="str">
        <f>IFERROR(_xlfn.XLOOKUP(TEXT(A168, "0"), TEXT('Material master'!$A$2:'Material master'!$A$275, "0"), 'Material master'!$D$2:'Material master'!$D$275, 1),"")</f>
        <v>F002 - Feldspatic Minerals</v>
      </c>
      <c r="E168" t="str">
        <f>IFERROR(_xlfn.XLOOKUP(TEXT(A168, "0"), TEXT('Material master'!$A$2:'Material master'!$A$275, "0"), 'Material master'!$E$2:'Material master'!$E$275, 1),"")</f>
        <v/>
      </c>
      <c r="F168" t="str">
        <f>IFERROR(_xlfn.XLOOKUP(TEXT(A168, "0"), TEXT('Material master'!$A$2:'Material master'!$A$275, "0"), 'Material master'!$F$2:'Material master'!$F$275, 1),"")</f>
        <v/>
      </c>
      <c r="G168" t="str">
        <f>IFERROR(_xlfn.XLOOKUP(TEXT(A168, "0"), TEXT('Material master'!$A$2:'Material master'!$A$275, "0"), 'Material master'!$G$2:'Material master'!$G$275, 1),"")</f>
        <v/>
      </c>
      <c r="H168" t="s">
        <v>698</v>
      </c>
      <c r="I168" s="32">
        <v>0</v>
      </c>
      <c r="J168" s="258">
        <f>IFERROR($I168/AVERAGE($L166:$W166),0)</f>
        <v>0</v>
      </c>
      <c r="K168" s="32"/>
      <c r="L168" s="32">
        <f t="shared" ref="L168:W168" si="164">$I168</f>
        <v>0</v>
      </c>
      <c r="M168" s="32">
        <f t="shared" si="164"/>
        <v>0</v>
      </c>
      <c r="N168" s="32">
        <f t="shared" si="164"/>
        <v>0</v>
      </c>
      <c r="O168" s="32">
        <f t="shared" si="164"/>
        <v>0</v>
      </c>
      <c r="P168" s="32">
        <f t="shared" si="164"/>
        <v>0</v>
      </c>
      <c r="Q168" s="32">
        <f t="shared" si="164"/>
        <v>0</v>
      </c>
      <c r="R168" s="32">
        <f t="shared" si="164"/>
        <v>0</v>
      </c>
      <c r="S168" s="32">
        <f t="shared" si="164"/>
        <v>0</v>
      </c>
      <c r="T168" s="32">
        <f t="shared" si="164"/>
        <v>0</v>
      </c>
      <c r="U168" s="32">
        <f t="shared" si="164"/>
        <v>0</v>
      </c>
      <c r="V168" s="32">
        <f t="shared" si="164"/>
        <v>0</v>
      </c>
      <c r="W168" s="32">
        <f t="shared" si="164"/>
        <v>0</v>
      </c>
    </row>
    <row r="169" spans="1:23" x14ac:dyDescent="0.25">
      <c r="A169" s="257" t="s">
        <v>80</v>
      </c>
      <c r="B169" t="str">
        <f>IFERROR(_xlfn.XLOOKUP(TEXT(A169, "0"), TEXT('Material master'!$A$2:'Material master'!$A$275, "0"), 'Material master'!$B$2:'Material master'!$B$275, 1),"")</f>
        <v>CA-FELDSPAR GREENLAND 2MM BULK</v>
      </c>
      <c r="C169" t="str">
        <f>IFERROR(_xlfn.XLOOKUP(TEXT(A169, "0"), TEXT('Material master'!$A$2:'Material master'!$A$275, "0"), 'Material master'!$C$2:'Material master'!$C$275, 1),"")</f>
        <v>Raw Material</v>
      </c>
      <c r="D169" t="str">
        <f>IFERROR(_xlfn.XLOOKUP(TEXT(A169, "0"), TEXT('Material master'!$A$2:'Material master'!$A$275, "0"), 'Material master'!$D$2:'Material master'!$D$275, 1),"")</f>
        <v>F002 - Feldspatic Minerals</v>
      </c>
      <c r="E169" t="str">
        <f>IFERROR(_xlfn.XLOOKUP(TEXT(A169, "0"), TEXT('Material master'!$A$2:'Material master'!$A$275, "0"), 'Material master'!$E$2:'Material master'!$E$275, 1),"")</f>
        <v/>
      </c>
      <c r="F169" t="str">
        <f>IFERROR(_xlfn.XLOOKUP(TEXT(A169, "0"), TEXT('Material master'!$A$2:'Material master'!$A$275, "0"), 'Material master'!$F$2:'Material master'!$F$275, 1),"")</f>
        <v/>
      </c>
      <c r="G169" t="str">
        <f>IFERROR(_xlfn.XLOOKUP(TEXT(A169, "0"), TEXT('Material master'!$A$2:'Material master'!$A$275, "0"), 'Material master'!$G$2:'Material master'!$G$275, 1),"")</f>
        <v/>
      </c>
      <c r="H169" t="s">
        <v>699</v>
      </c>
      <c r="I169">
        <f>IFERROR(_xlfn.XLOOKUP(TEXT(A169, "0"), TEXT('Purchase sheet'!$A$2:'Purchase sheet'!$A$31, "0"), 'Purchase sheet'!$H$2:'Purchase sheet'!$H$31, 1), 1)</f>
        <v>1500</v>
      </c>
      <c r="K169" s="32"/>
      <c r="L169" s="259"/>
      <c r="M169" s="259"/>
      <c r="N169" s="32">
        <f t="shared" ref="N169:W169" si="165">IF( N168 - M167 + N166 &gt; 0, CEILING( N168 - M167 + N166, $I$169), 0)</f>
        <v>0</v>
      </c>
      <c r="O169" s="32">
        <f t="shared" si="165"/>
        <v>0</v>
      </c>
      <c r="P169" s="32">
        <f t="shared" si="165"/>
        <v>0</v>
      </c>
      <c r="Q169" s="32">
        <f t="shared" si="165"/>
        <v>0</v>
      </c>
      <c r="R169" s="32">
        <f t="shared" si="165"/>
        <v>0</v>
      </c>
      <c r="S169" s="32">
        <f t="shared" si="165"/>
        <v>0</v>
      </c>
      <c r="T169" s="32">
        <f t="shared" si="165"/>
        <v>0</v>
      </c>
      <c r="U169" s="32">
        <f t="shared" si="165"/>
        <v>0</v>
      </c>
      <c r="V169" s="32">
        <f t="shared" si="165"/>
        <v>0</v>
      </c>
      <c r="W169" s="32">
        <f t="shared" si="165"/>
        <v>0</v>
      </c>
    </row>
    <row r="170" spans="1:23" ht="15.75" thickBot="1" x14ac:dyDescent="0.3">
      <c r="A170" s="257" t="s">
        <v>80</v>
      </c>
      <c r="B170" t="str">
        <f>IFERROR(_xlfn.XLOOKUP(TEXT(A170, "0"), TEXT('Material master'!$A$2:'Material master'!$A$275, "0"), 'Material master'!$B$2:'Material master'!$B$275, 1),"")</f>
        <v>CA-FELDSPAR GREENLAND 2MM BULK</v>
      </c>
      <c r="C170" t="str">
        <f>IFERROR(_xlfn.XLOOKUP(TEXT(A170, "0"), TEXT('Material master'!$A$2:'Material master'!$A$275, "0"), 'Material master'!$C$2:'Material master'!$C$275, 1),"")</f>
        <v>Raw Material</v>
      </c>
      <c r="D170" t="str">
        <f>IFERROR(_xlfn.XLOOKUP(TEXT(A170, "0"), TEXT('Material master'!$A$2:'Material master'!$A$275, "0"), 'Material master'!$D$2:'Material master'!$D$275, 1),"")</f>
        <v>F002 - Feldspatic Minerals</v>
      </c>
      <c r="E170" t="str">
        <f>IFERROR(_xlfn.XLOOKUP(TEXT(A170, "0"), TEXT('Material master'!$A$2:'Material master'!$A$275, "0"), 'Material master'!$E$2:'Material master'!$E$275, 1),"")</f>
        <v/>
      </c>
      <c r="F170" t="str">
        <f>IFERROR(_xlfn.XLOOKUP(TEXT(A170, "0"), TEXT('Material master'!$A$2:'Material master'!$A$275, "0"), 'Material master'!$F$2:'Material master'!$F$275, 1),"")</f>
        <v/>
      </c>
      <c r="G170" t="str">
        <f>IFERROR(_xlfn.XLOOKUP(TEXT(A170, "0"), TEXT('Material master'!$A$2:'Material master'!$A$275, "0"), 'Material master'!$G$2:'Material master'!$G$275, 1),"")</f>
        <v/>
      </c>
      <c r="H170" t="s">
        <v>700</v>
      </c>
      <c r="I170">
        <f>INT(IFERROR(_xlfn.XLOOKUP(TEXT(A170, "0"), TEXT('Purchase sheet'!$A$2:'Purchase sheet'!$A$31, "0"), 'Purchase sheet'!$H$2:'Purchase sheet'!$D$31, 1), 1))</f>
        <v>2</v>
      </c>
      <c r="K170" s="32"/>
      <c r="L170" s="32">
        <f t="shared" ref="L170:U170" si="166">N169</f>
        <v>0</v>
      </c>
      <c r="M170" s="32">
        <f t="shared" si="166"/>
        <v>0</v>
      </c>
      <c r="N170" s="32">
        <f t="shared" si="166"/>
        <v>0</v>
      </c>
      <c r="O170" s="32">
        <f t="shared" si="166"/>
        <v>0</v>
      </c>
      <c r="P170" s="32">
        <f t="shared" si="166"/>
        <v>0</v>
      </c>
      <c r="Q170" s="32">
        <f t="shared" si="166"/>
        <v>0</v>
      </c>
      <c r="R170" s="32">
        <f t="shared" si="166"/>
        <v>0</v>
      </c>
      <c r="S170" s="32">
        <f t="shared" si="166"/>
        <v>0</v>
      </c>
      <c r="T170" s="32">
        <f t="shared" si="166"/>
        <v>0</v>
      </c>
      <c r="U170" s="32">
        <f t="shared" si="166"/>
        <v>0</v>
      </c>
      <c r="V170" s="32"/>
      <c r="W170" s="32"/>
    </row>
    <row r="171" spans="1:23" s="138" customFormat="1" x14ac:dyDescent="0.25">
      <c r="A171" s="137" t="s">
        <v>89</v>
      </c>
      <c r="B171" s="138" t="str">
        <f>IFERROR(_xlfn.XLOOKUP(TEXT(A171, "0"), TEXT('Material master'!$A$2:'Material master'!$A$275, "0"), 'Material master'!$B$2:'Material master'!$B$275, 1),"")</f>
        <v>ATH BIRAC LOW SODA</v>
      </c>
      <c r="C171" s="138" t="str">
        <f>IFERROR(_xlfn.XLOOKUP(TEXT(A171, "0"), TEXT('Material master'!$A$2:'Material master'!$A$275, "0"), 'Material master'!$C$2:'Material master'!$C$275, 1),"")</f>
        <v>Raw Material</v>
      </c>
      <c r="D171" s="138" t="str">
        <f>IFERROR(_xlfn.XLOOKUP(TEXT(A171, "0"), TEXT('Material master'!$A$2:'Material master'!$A$275, "0"), 'Material master'!$D$2:'Material master'!$D$275, 1),"")</f>
        <v>J000 - ATH</v>
      </c>
      <c r="E171" s="138" t="str">
        <f>IFERROR(_xlfn.XLOOKUP(TEXT(A171, "0"), TEXT('Material master'!$A$2:'Material master'!$A$275, "0"), 'Material master'!$E$2:'Material master'!$E$275, 1),"")</f>
        <v/>
      </c>
      <c r="F171" s="138" t="str">
        <f>IFERROR(_xlfn.XLOOKUP(TEXT(A171, "0"), TEXT('Material master'!$A$2:'Material master'!$A$275, "0"), 'Material master'!$F$2:'Material master'!$F$275, 1),"")</f>
        <v/>
      </c>
      <c r="G171" s="138" t="str">
        <f>IFERROR(_xlfn.XLOOKUP(TEXT(A171, "0"), TEXT('Material master'!$A$2:'Material master'!$A$275, "0"), 'Material master'!$G$2:'Material master'!$G$275, 1),"")</f>
        <v/>
      </c>
      <c r="H171" s="138" t="s">
        <v>695</v>
      </c>
      <c r="I171" s="137" t="s">
        <v>199</v>
      </c>
      <c r="K171" s="140"/>
      <c r="L171" s="140">
        <f t="shared" ref="L171:W171" si="167">IFERROR(L645, 0)</f>
        <v>18.274999999999999</v>
      </c>
      <c r="M171" s="140">
        <f t="shared" si="167"/>
        <v>0</v>
      </c>
      <c r="N171" s="140">
        <f t="shared" si="167"/>
        <v>0</v>
      </c>
      <c r="O171" s="140">
        <f t="shared" si="167"/>
        <v>3.2249999999999996</v>
      </c>
      <c r="P171" s="140">
        <f t="shared" si="167"/>
        <v>0</v>
      </c>
      <c r="Q171" s="140">
        <f t="shared" si="167"/>
        <v>2.15</v>
      </c>
      <c r="R171" s="140">
        <f t="shared" si="167"/>
        <v>0</v>
      </c>
      <c r="S171" s="140">
        <f t="shared" si="167"/>
        <v>2.15</v>
      </c>
      <c r="T171" s="140">
        <f t="shared" si="167"/>
        <v>0</v>
      </c>
      <c r="U171" s="140">
        <f t="shared" si="167"/>
        <v>4.3</v>
      </c>
      <c r="V171" s="140">
        <f t="shared" si="167"/>
        <v>0</v>
      </c>
      <c r="W171" s="140">
        <f t="shared" si="167"/>
        <v>2.15</v>
      </c>
    </row>
    <row r="172" spans="1:23" x14ac:dyDescent="0.25">
      <c r="A172" s="257" t="s">
        <v>89</v>
      </c>
      <c r="B172" t="str">
        <f>IFERROR(_xlfn.XLOOKUP(TEXT(A172, "0"), TEXT('Material master'!$A$2:'Material master'!$A$275, "0"), 'Material master'!$B$2:'Material master'!$B$275, 1),"")</f>
        <v>ATH BIRAC LOW SODA</v>
      </c>
      <c r="C172" t="str">
        <f>IFERROR(_xlfn.XLOOKUP(TEXT(A172, "0"), TEXT('Material master'!$A$2:'Material master'!$A$275, "0"), 'Material master'!$C$2:'Material master'!$C$275, 1),"")</f>
        <v>Raw Material</v>
      </c>
      <c r="D172" t="str">
        <f>IFERROR(_xlfn.XLOOKUP(TEXT(A172, "0"), TEXT('Material master'!$A$2:'Material master'!$A$275, "0"), 'Material master'!$D$2:'Material master'!$D$275, 1),"")</f>
        <v>J000 - ATH</v>
      </c>
      <c r="E172" t="str">
        <f>IFERROR(_xlfn.XLOOKUP(TEXT(A172, "0"), TEXT('Material master'!$A$2:'Material master'!$A$275, "0"), 'Material master'!$E$2:'Material master'!$E$275, 1),"")</f>
        <v/>
      </c>
      <c r="F172" t="str">
        <f>IFERROR(_xlfn.XLOOKUP(TEXT(A172, "0"), TEXT('Material master'!$A$2:'Material master'!$A$275, "0"), 'Material master'!$F$2:'Material master'!$F$275, 1),"")</f>
        <v/>
      </c>
      <c r="G172" t="str">
        <f>IFERROR(_xlfn.XLOOKUP(TEXT(A172, "0"), TEXT('Material master'!$A$2:'Material master'!$A$275, "0"), 'Material master'!$G$2:'Material master'!$G$275, 1),"")</f>
        <v/>
      </c>
      <c r="H172" s="1" t="s">
        <v>696</v>
      </c>
      <c r="I172" s="1"/>
      <c r="J172" s="1"/>
      <c r="K172" s="141"/>
      <c r="L172" s="141">
        <f t="shared" ref="L172:W172" si="168">SUM(L171)</f>
        <v>18.274999999999999</v>
      </c>
      <c r="M172" s="141">
        <f t="shared" si="168"/>
        <v>0</v>
      </c>
      <c r="N172" s="141">
        <f t="shared" si="168"/>
        <v>0</v>
      </c>
      <c r="O172" s="141">
        <f t="shared" si="168"/>
        <v>3.2249999999999996</v>
      </c>
      <c r="P172" s="141">
        <f t="shared" si="168"/>
        <v>0</v>
      </c>
      <c r="Q172" s="141">
        <f t="shared" si="168"/>
        <v>2.15</v>
      </c>
      <c r="R172" s="141">
        <f t="shared" si="168"/>
        <v>0</v>
      </c>
      <c r="S172" s="141">
        <f t="shared" si="168"/>
        <v>2.15</v>
      </c>
      <c r="T172" s="141">
        <f t="shared" si="168"/>
        <v>0</v>
      </c>
      <c r="U172" s="141">
        <f t="shared" si="168"/>
        <v>4.3</v>
      </c>
      <c r="V172" s="141">
        <f t="shared" si="168"/>
        <v>0</v>
      </c>
      <c r="W172" s="141">
        <f t="shared" si="168"/>
        <v>2.15</v>
      </c>
    </row>
    <row r="173" spans="1:23" s="136" customFormat="1" x14ac:dyDescent="0.25">
      <c r="A173" s="270" t="s">
        <v>89</v>
      </c>
      <c r="B173" s="136" t="str">
        <f>IFERROR(_xlfn.XLOOKUP(TEXT(A173, "0"), TEXT('Material master'!$A$2:'Material master'!$A$275, "0"), 'Material master'!$B$2:'Material master'!$B$275, 1),"")</f>
        <v>ATH BIRAC LOW SODA</v>
      </c>
      <c r="C173" s="136" t="str">
        <f>IFERROR(_xlfn.XLOOKUP(TEXT(A173, "0"), TEXT('Material master'!$A$2:'Material master'!$A$275, "0"), 'Material master'!$C$2:'Material master'!$C$275, 1),"")</f>
        <v>Raw Material</v>
      </c>
      <c r="D173" s="136" t="str">
        <f>IFERROR(_xlfn.XLOOKUP(TEXT(A173, "0"), TEXT('Material master'!$A$2:'Material master'!$A$275, "0"), 'Material master'!$D$2:'Material master'!$D$275, 1),"")</f>
        <v>J000 - ATH</v>
      </c>
      <c r="E173" s="136" t="str">
        <f>IFERROR(_xlfn.XLOOKUP(TEXT(A173, "0"), TEXT('Material master'!$A$2:'Material master'!$A$275, "0"), 'Material master'!$E$2:'Material master'!$E$275, 1),"")</f>
        <v/>
      </c>
      <c r="F173" s="136" t="str">
        <f>IFERROR(_xlfn.XLOOKUP(TEXT(A173, "0"), TEXT('Material master'!$A$2:'Material master'!$A$275, "0"), 'Material master'!$F$2:'Material master'!$F$275, 1),"")</f>
        <v/>
      </c>
      <c r="G173" s="136" t="str">
        <f>IFERROR(_xlfn.XLOOKUP(TEXT(A173, "0"), TEXT('Material master'!$A$2:'Material master'!$A$275, "0"), 'Material master'!$G$2:'Material master'!$G$275, 1),"")</f>
        <v/>
      </c>
      <c r="H173" s="136" t="s">
        <v>697</v>
      </c>
      <c r="K173" s="142">
        <v>85</v>
      </c>
      <c r="L173" s="142">
        <f t="shared" ref="L173:W173" si="169">K173 - L172 + L175</f>
        <v>66.724999999999994</v>
      </c>
      <c r="M173" s="142">
        <f t="shared" si="169"/>
        <v>66.724999999999994</v>
      </c>
      <c r="N173" s="142">
        <f t="shared" si="169"/>
        <v>66.724999999999994</v>
      </c>
      <c r="O173" s="142">
        <f t="shared" si="169"/>
        <v>63.499999999999993</v>
      </c>
      <c r="P173" s="142">
        <f t="shared" si="169"/>
        <v>63.499999999999993</v>
      </c>
      <c r="Q173" s="142">
        <f t="shared" si="169"/>
        <v>61.349999999999994</v>
      </c>
      <c r="R173" s="142">
        <f t="shared" si="169"/>
        <v>61.349999999999994</v>
      </c>
      <c r="S173" s="142">
        <f t="shared" si="169"/>
        <v>59.199999999999996</v>
      </c>
      <c r="T173" s="142">
        <f t="shared" si="169"/>
        <v>59.199999999999996</v>
      </c>
      <c r="U173" s="142">
        <f t="shared" si="169"/>
        <v>54.9</v>
      </c>
      <c r="V173" s="142">
        <f t="shared" si="169"/>
        <v>54.9</v>
      </c>
      <c r="W173" s="142">
        <f t="shared" si="169"/>
        <v>52.75</v>
      </c>
    </row>
    <row r="174" spans="1:23" x14ac:dyDescent="0.25">
      <c r="A174" s="257" t="s">
        <v>89</v>
      </c>
      <c r="B174" t="str">
        <f>IFERROR(_xlfn.XLOOKUP(TEXT(A174, "0"), TEXT('Material master'!$A$2:'Material master'!$A$275, "0"), 'Material master'!$B$2:'Material master'!$B$275, 1),"")</f>
        <v>ATH BIRAC LOW SODA</v>
      </c>
      <c r="C174" t="str">
        <f>IFERROR(_xlfn.XLOOKUP(TEXT(A174, "0"), TEXT('Material master'!$A$2:'Material master'!$A$275, "0"), 'Material master'!$C$2:'Material master'!$C$275, 1),"")</f>
        <v>Raw Material</v>
      </c>
      <c r="D174" t="str">
        <f>IFERROR(_xlfn.XLOOKUP(TEXT(A174, "0"), TEXT('Material master'!$A$2:'Material master'!$A$275, "0"), 'Material master'!$D$2:'Material master'!$D$275, 1),"")</f>
        <v>J000 - ATH</v>
      </c>
      <c r="E174" t="str">
        <f>IFERROR(_xlfn.XLOOKUP(TEXT(A174, "0"), TEXT('Material master'!$A$2:'Material master'!$A$275, "0"), 'Material master'!$E$2:'Material master'!$E$275, 1),"")</f>
        <v/>
      </c>
      <c r="F174" t="str">
        <f>IFERROR(_xlfn.XLOOKUP(TEXT(A174, "0"), TEXT('Material master'!$A$2:'Material master'!$A$275, "0"), 'Material master'!$F$2:'Material master'!$F$275, 1),"")</f>
        <v/>
      </c>
      <c r="G174" t="str">
        <f>IFERROR(_xlfn.XLOOKUP(TEXT(A174, "0"), TEXT('Material master'!$A$2:'Material master'!$A$275, "0"), 'Material master'!$G$2:'Material master'!$G$275, 1),"")</f>
        <v/>
      </c>
      <c r="H174" t="s">
        <v>698</v>
      </c>
      <c r="I174" s="32">
        <v>23.179250761317206</v>
      </c>
      <c r="J174" s="258">
        <f>IFERROR($I174/AVERAGE($L172:$W172),0)</f>
        <v>8.624837492583147</v>
      </c>
      <c r="K174" s="32"/>
      <c r="L174" s="32">
        <f t="shared" ref="L174:W174" si="170">$I174</f>
        <v>23.179250761317206</v>
      </c>
      <c r="M174" s="32">
        <f t="shared" si="170"/>
        <v>23.179250761317206</v>
      </c>
      <c r="N174" s="32">
        <f t="shared" si="170"/>
        <v>23.179250761317206</v>
      </c>
      <c r="O174" s="32">
        <f t="shared" si="170"/>
        <v>23.179250761317206</v>
      </c>
      <c r="P174" s="32">
        <f t="shared" si="170"/>
        <v>23.179250761317206</v>
      </c>
      <c r="Q174" s="32">
        <f t="shared" si="170"/>
        <v>23.179250761317206</v>
      </c>
      <c r="R174" s="32">
        <f t="shared" si="170"/>
        <v>23.179250761317206</v>
      </c>
      <c r="S174" s="32">
        <f t="shared" si="170"/>
        <v>23.179250761317206</v>
      </c>
      <c r="T174" s="32">
        <f t="shared" si="170"/>
        <v>23.179250761317206</v>
      </c>
      <c r="U174" s="32">
        <f t="shared" si="170"/>
        <v>23.179250761317206</v>
      </c>
      <c r="V174" s="32">
        <f t="shared" si="170"/>
        <v>23.179250761317206</v>
      </c>
      <c r="W174" s="32">
        <f t="shared" si="170"/>
        <v>23.179250761317206</v>
      </c>
    </row>
    <row r="175" spans="1:23" x14ac:dyDescent="0.25">
      <c r="A175" s="257" t="s">
        <v>89</v>
      </c>
      <c r="B175" t="str">
        <f>IFERROR(_xlfn.XLOOKUP(TEXT(A175, "0"), TEXT('Material master'!$A$2:'Material master'!$A$275, "0"), 'Material master'!$B$2:'Material master'!$B$275, 1),"")</f>
        <v>ATH BIRAC LOW SODA</v>
      </c>
      <c r="C175" t="str">
        <f>IFERROR(_xlfn.XLOOKUP(TEXT(A175, "0"), TEXT('Material master'!$A$2:'Material master'!$A$275, "0"), 'Material master'!$C$2:'Material master'!$C$275, 1),"")</f>
        <v>Raw Material</v>
      </c>
      <c r="D175" t="str">
        <f>IFERROR(_xlfn.XLOOKUP(TEXT(A175, "0"), TEXT('Material master'!$A$2:'Material master'!$A$275, "0"), 'Material master'!$D$2:'Material master'!$D$275, 1),"")</f>
        <v>J000 - ATH</v>
      </c>
      <c r="E175" t="str">
        <f>IFERROR(_xlfn.XLOOKUP(TEXT(A175, "0"), TEXT('Material master'!$A$2:'Material master'!$A$275, "0"), 'Material master'!$E$2:'Material master'!$E$275, 1),"")</f>
        <v/>
      </c>
      <c r="F175" t="str">
        <f>IFERROR(_xlfn.XLOOKUP(TEXT(A175, "0"), TEXT('Material master'!$A$2:'Material master'!$A$275, "0"), 'Material master'!$F$2:'Material master'!$F$275, 1),"")</f>
        <v/>
      </c>
      <c r="G175" t="str">
        <f>IFERROR(_xlfn.XLOOKUP(TEXT(A175, "0"), TEXT('Material master'!$A$2:'Material master'!$A$275, "0"), 'Material master'!$G$2:'Material master'!$G$275, 1),"")</f>
        <v/>
      </c>
      <c r="H175" t="s">
        <v>699</v>
      </c>
      <c r="I175">
        <f>IFERROR(_xlfn.XLOOKUP(TEXT(A175, "0"), TEXT('Purchase sheet'!$A$2:'Purchase sheet'!$A$31, "0"), 'Purchase sheet'!$H$2:'Purchase sheet'!$H$31, 1), 1)</f>
        <v>24</v>
      </c>
      <c r="K175" s="32"/>
      <c r="L175" s="259"/>
      <c r="M175" s="32">
        <f t="shared" ref="M175:W175" si="171">IF( M174 - L173 + M172 &gt; 0, CEILING( M174 - L173 + M172, $I$175), 0)</f>
        <v>0</v>
      </c>
      <c r="N175" s="32">
        <f t="shared" si="171"/>
        <v>0</v>
      </c>
      <c r="O175" s="32">
        <f t="shared" si="171"/>
        <v>0</v>
      </c>
      <c r="P175" s="32">
        <f t="shared" si="171"/>
        <v>0</v>
      </c>
      <c r="Q175" s="32">
        <f t="shared" si="171"/>
        <v>0</v>
      </c>
      <c r="R175" s="32">
        <f t="shared" si="171"/>
        <v>0</v>
      </c>
      <c r="S175" s="32">
        <f t="shared" si="171"/>
        <v>0</v>
      </c>
      <c r="T175" s="32">
        <f t="shared" si="171"/>
        <v>0</v>
      </c>
      <c r="U175" s="32">
        <f t="shared" si="171"/>
        <v>0</v>
      </c>
      <c r="V175" s="32">
        <f t="shared" si="171"/>
        <v>0</v>
      </c>
      <c r="W175" s="32">
        <f t="shared" si="171"/>
        <v>0</v>
      </c>
    </row>
    <row r="176" spans="1:23" ht="15.75" thickBot="1" x14ac:dyDescent="0.3">
      <c r="A176" s="257" t="s">
        <v>89</v>
      </c>
      <c r="B176" t="str">
        <f>IFERROR(_xlfn.XLOOKUP(TEXT(A176, "0"), TEXT('Material master'!$A$2:'Material master'!$A$275, "0"), 'Material master'!$B$2:'Material master'!$B$275, 1),"")</f>
        <v>ATH BIRAC LOW SODA</v>
      </c>
      <c r="C176" t="str">
        <f>IFERROR(_xlfn.XLOOKUP(TEXT(A176, "0"), TEXT('Material master'!$A$2:'Material master'!$A$275, "0"), 'Material master'!$C$2:'Material master'!$C$275, 1),"")</f>
        <v>Raw Material</v>
      </c>
      <c r="D176" t="str">
        <f>IFERROR(_xlfn.XLOOKUP(TEXT(A176, "0"), TEXT('Material master'!$A$2:'Material master'!$A$275, "0"), 'Material master'!$D$2:'Material master'!$D$275, 1),"")</f>
        <v>J000 - ATH</v>
      </c>
      <c r="E176" t="str">
        <f>IFERROR(_xlfn.XLOOKUP(TEXT(A176, "0"), TEXT('Material master'!$A$2:'Material master'!$A$275, "0"), 'Material master'!$E$2:'Material master'!$E$275, 1),"")</f>
        <v/>
      </c>
      <c r="F176" t="str">
        <f>IFERROR(_xlfn.XLOOKUP(TEXT(A176, "0"), TEXT('Material master'!$A$2:'Material master'!$A$275, "0"), 'Material master'!$F$2:'Material master'!$F$275, 1),"")</f>
        <v/>
      </c>
      <c r="G176" t="str">
        <f>IFERROR(_xlfn.XLOOKUP(TEXT(A176, "0"), TEXT('Material master'!$A$2:'Material master'!$A$275, "0"), 'Material master'!$G$2:'Material master'!$G$275, 1),"")</f>
        <v/>
      </c>
      <c r="H176" t="s">
        <v>700</v>
      </c>
      <c r="I176">
        <f>INT(IFERROR(_xlfn.XLOOKUP(TEXT(A176, "0"), TEXT('Purchase sheet'!$A$2:'Purchase sheet'!$A$31, "0"), 'Purchase sheet'!$H$2:'Purchase sheet'!$D$31, 1), 1))</f>
        <v>1</v>
      </c>
      <c r="K176" s="32"/>
      <c r="L176" s="32">
        <f t="shared" ref="L176:V176" si="172">M175</f>
        <v>0</v>
      </c>
      <c r="M176" s="32">
        <f t="shared" si="172"/>
        <v>0</v>
      </c>
      <c r="N176" s="32">
        <f t="shared" si="172"/>
        <v>0</v>
      </c>
      <c r="O176" s="32">
        <f t="shared" si="172"/>
        <v>0</v>
      </c>
      <c r="P176" s="32">
        <f t="shared" si="172"/>
        <v>0</v>
      </c>
      <c r="Q176" s="32">
        <f t="shared" si="172"/>
        <v>0</v>
      </c>
      <c r="R176" s="32">
        <f t="shared" si="172"/>
        <v>0</v>
      </c>
      <c r="S176" s="32">
        <f t="shared" si="172"/>
        <v>0</v>
      </c>
      <c r="T176" s="32">
        <f t="shared" si="172"/>
        <v>0</v>
      </c>
      <c r="U176" s="32">
        <f t="shared" si="172"/>
        <v>0</v>
      </c>
      <c r="V176" s="32">
        <f t="shared" si="172"/>
        <v>0</v>
      </c>
      <c r="W176" s="32"/>
    </row>
    <row r="177" spans="1:23" s="138" customFormat="1" x14ac:dyDescent="0.25">
      <c r="A177" s="137" t="s">
        <v>91</v>
      </c>
      <c r="B177" s="138" t="str">
        <f>IFERROR(_xlfn.XLOOKUP(TEXT(A177, "0"), TEXT('Material master'!$A$2:'Material master'!$A$275, "0"), 'Material master'!$B$2:'Material master'!$B$275, 1),"")</f>
        <v>BAUXITE CRUDE GIBBSITE BULK</v>
      </c>
      <c r="C177" s="138" t="str">
        <f>IFERROR(_xlfn.XLOOKUP(TEXT(A177, "0"), TEXT('Material master'!$A$2:'Material master'!$A$275, "0"), 'Material master'!$C$2:'Material master'!$C$275, 1),"")</f>
        <v>Raw Material</v>
      </c>
      <c r="D177" s="138" t="str">
        <f>IFERROR(_xlfn.XLOOKUP(TEXT(A177, "0"), TEXT('Material master'!$A$2:'Material master'!$A$275, "0"), 'Material master'!$D$2:'Material master'!$D$275, 1),"")</f>
        <v>R001 - Bauxite</v>
      </c>
      <c r="E177" s="138" t="str">
        <f>IFERROR(_xlfn.XLOOKUP(TEXT(A177, "0"), TEXT('Material master'!$A$2:'Material master'!$A$275, "0"), 'Material master'!$E$2:'Material master'!$E$275, 1),"")</f>
        <v/>
      </c>
      <c r="F177" s="138" t="str">
        <f>IFERROR(_xlfn.XLOOKUP(TEXT(A177, "0"), TEXT('Material master'!$A$2:'Material master'!$A$275, "0"), 'Material master'!$F$2:'Material master'!$F$275, 1),"")</f>
        <v/>
      </c>
      <c r="G177" s="138" t="str">
        <f>IFERROR(_xlfn.XLOOKUP(TEXT(A177, "0"), TEXT('Material master'!$A$2:'Material master'!$A$275, "0"), 'Material master'!$G$2:'Material master'!$G$275, 1),"")</f>
        <v/>
      </c>
      <c r="H177" s="138" t="s">
        <v>695</v>
      </c>
      <c r="I177" s="137" t="s">
        <v>537</v>
      </c>
      <c r="K177" s="140"/>
      <c r="L177" s="140">
        <f t="shared" ref="L177:W177" si="173">IFERROR(L1696, 0)</f>
        <v>0</v>
      </c>
      <c r="M177" s="140">
        <f t="shared" si="173"/>
        <v>2.2719999999999998</v>
      </c>
      <c r="N177" s="140">
        <f t="shared" si="173"/>
        <v>48.847999999999999</v>
      </c>
      <c r="O177" s="140">
        <f t="shared" si="173"/>
        <v>49.983999999999995</v>
      </c>
      <c r="P177" s="140">
        <f t="shared" si="173"/>
        <v>48.847999999999999</v>
      </c>
      <c r="Q177" s="140">
        <f t="shared" si="173"/>
        <v>48.847999999999999</v>
      </c>
      <c r="R177" s="140">
        <f t="shared" si="173"/>
        <v>49.983999999999995</v>
      </c>
      <c r="S177" s="140">
        <f t="shared" si="173"/>
        <v>48.847999999999999</v>
      </c>
      <c r="T177" s="140">
        <f t="shared" si="173"/>
        <v>48.847999999999999</v>
      </c>
      <c r="U177" s="140">
        <f t="shared" si="173"/>
        <v>49.983999999999995</v>
      </c>
      <c r="V177" s="140">
        <f t="shared" si="173"/>
        <v>48.847999999999999</v>
      </c>
      <c r="W177" s="140">
        <f t="shared" si="173"/>
        <v>48.847999999999999</v>
      </c>
    </row>
    <row r="178" spans="1:23" x14ac:dyDescent="0.25">
      <c r="A178" s="257" t="s">
        <v>91</v>
      </c>
      <c r="B178" t="str">
        <f>IFERROR(_xlfn.XLOOKUP(TEXT(A178, "0"), TEXT('Material master'!$A$2:'Material master'!$A$275, "0"), 'Material master'!$B$2:'Material master'!$B$275, 1),"")</f>
        <v>BAUXITE CRUDE GIBBSITE BULK</v>
      </c>
      <c r="C178" t="str">
        <f>IFERROR(_xlfn.XLOOKUP(TEXT(A178, "0"), TEXT('Material master'!$A$2:'Material master'!$A$275, "0"), 'Material master'!$C$2:'Material master'!$C$275, 1),"")</f>
        <v>Raw Material</v>
      </c>
      <c r="D178" t="str">
        <f>IFERROR(_xlfn.XLOOKUP(TEXT(A178, "0"), TEXT('Material master'!$A$2:'Material master'!$A$275, "0"), 'Material master'!$D$2:'Material master'!$D$275, 1),"")</f>
        <v>R001 - Bauxite</v>
      </c>
      <c r="E178" t="str">
        <f>IFERROR(_xlfn.XLOOKUP(TEXT(A178, "0"), TEXT('Material master'!$A$2:'Material master'!$A$275, "0"), 'Material master'!$E$2:'Material master'!$E$275, 1),"")</f>
        <v/>
      </c>
      <c r="F178" t="str">
        <f>IFERROR(_xlfn.XLOOKUP(TEXT(A178, "0"), TEXT('Material master'!$A$2:'Material master'!$A$275, "0"), 'Material master'!$F$2:'Material master'!$F$275, 1),"")</f>
        <v/>
      </c>
      <c r="G178" t="str">
        <f>IFERROR(_xlfn.XLOOKUP(TEXT(A178, "0"), TEXT('Material master'!$A$2:'Material master'!$A$275, "0"), 'Material master'!$G$2:'Material master'!$G$275, 1),"")</f>
        <v/>
      </c>
      <c r="H178" s="1" t="s">
        <v>696</v>
      </c>
      <c r="I178" s="1"/>
      <c r="J178" s="1"/>
      <c r="K178" s="141"/>
      <c r="L178" s="141">
        <f t="shared" ref="L178:W178" si="174">SUM(L177)</f>
        <v>0</v>
      </c>
      <c r="M178" s="141">
        <f t="shared" si="174"/>
        <v>2.2719999999999998</v>
      </c>
      <c r="N178" s="141">
        <f t="shared" si="174"/>
        <v>48.847999999999999</v>
      </c>
      <c r="O178" s="141">
        <f t="shared" si="174"/>
        <v>49.983999999999995</v>
      </c>
      <c r="P178" s="141">
        <f t="shared" si="174"/>
        <v>48.847999999999999</v>
      </c>
      <c r="Q178" s="141">
        <f t="shared" si="174"/>
        <v>48.847999999999999</v>
      </c>
      <c r="R178" s="141">
        <f t="shared" si="174"/>
        <v>49.983999999999995</v>
      </c>
      <c r="S178" s="141">
        <f t="shared" si="174"/>
        <v>48.847999999999999</v>
      </c>
      <c r="T178" s="141">
        <f t="shared" si="174"/>
        <v>48.847999999999999</v>
      </c>
      <c r="U178" s="141">
        <f t="shared" si="174"/>
        <v>49.983999999999995</v>
      </c>
      <c r="V178" s="141">
        <f t="shared" si="174"/>
        <v>48.847999999999999</v>
      </c>
      <c r="W178" s="141">
        <f t="shared" si="174"/>
        <v>48.847999999999999</v>
      </c>
    </row>
    <row r="179" spans="1:23" s="136" customFormat="1" x14ac:dyDescent="0.25">
      <c r="A179" s="270" t="s">
        <v>91</v>
      </c>
      <c r="B179" s="136" t="str">
        <f>IFERROR(_xlfn.XLOOKUP(TEXT(A179, "0"), TEXT('Material master'!$A$2:'Material master'!$A$275, "0"), 'Material master'!$B$2:'Material master'!$B$275, 1),"")</f>
        <v>BAUXITE CRUDE GIBBSITE BULK</v>
      </c>
      <c r="C179" s="136" t="str">
        <f>IFERROR(_xlfn.XLOOKUP(TEXT(A179, "0"), TEXT('Material master'!$A$2:'Material master'!$A$275, "0"), 'Material master'!$C$2:'Material master'!$C$275, 1),"")</f>
        <v>Raw Material</v>
      </c>
      <c r="D179" s="136" t="str">
        <f>IFERROR(_xlfn.XLOOKUP(TEXT(A179, "0"), TEXT('Material master'!$A$2:'Material master'!$A$275, "0"), 'Material master'!$D$2:'Material master'!$D$275, 1),"")</f>
        <v>R001 - Bauxite</v>
      </c>
      <c r="E179" s="136" t="str">
        <f>IFERROR(_xlfn.XLOOKUP(TEXT(A179, "0"), TEXT('Material master'!$A$2:'Material master'!$A$275, "0"), 'Material master'!$E$2:'Material master'!$E$275, 1),"")</f>
        <v/>
      </c>
      <c r="F179" s="136" t="str">
        <f>IFERROR(_xlfn.XLOOKUP(TEXT(A179, "0"), TEXT('Material master'!$A$2:'Material master'!$A$275, "0"), 'Material master'!$F$2:'Material master'!$F$275, 1),"")</f>
        <v/>
      </c>
      <c r="G179" s="136" t="str">
        <f>IFERROR(_xlfn.XLOOKUP(TEXT(A179, "0"), TEXT('Material master'!$A$2:'Material master'!$A$275, "0"), 'Material master'!$G$2:'Material master'!$G$275, 1),"")</f>
        <v/>
      </c>
      <c r="H179" s="136" t="s">
        <v>697</v>
      </c>
      <c r="K179" s="142">
        <v>412.96699999999998</v>
      </c>
      <c r="L179" s="142">
        <f t="shared" ref="L179:W179" si="175">K179 - L178 + L181</f>
        <v>412.96699999999998</v>
      </c>
      <c r="M179" s="142">
        <f t="shared" si="175"/>
        <v>410.69499999999999</v>
      </c>
      <c r="N179" s="142">
        <f t="shared" si="175"/>
        <v>361.84699999999998</v>
      </c>
      <c r="O179" s="142">
        <f t="shared" si="175"/>
        <v>311.863</v>
      </c>
      <c r="P179" s="142">
        <f t="shared" si="175"/>
        <v>263.01499999999999</v>
      </c>
      <c r="Q179" s="142">
        <f t="shared" si="175"/>
        <v>214.16699999999997</v>
      </c>
      <c r="R179" s="142">
        <f t="shared" si="175"/>
        <v>164.18299999999999</v>
      </c>
      <c r="S179" s="142">
        <f t="shared" si="175"/>
        <v>365.33499999999998</v>
      </c>
      <c r="T179" s="142">
        <f t="shared" si="175"/>
        <v>316.48699999999997</v>
      </c>
      <c r="U179" s="142">
        <f t="shared" si="175"/>
        <v>266.50299999999999</v>
      </c>
      <c r="V179" s="142">
        <f t="shared" si="175"/>
        <v>217.65499999999997</v>
      </c>
      <c r="W179" s="142">
        <f t="shared" si="175"/>
        <v>168.80699999999996</v>
      </c>
    </row>
    <row r="180" spans="1:23" x14ac:dyDescent="0.25">
      <c r="A180" s="257" t="s">
        <v>91</v>
      </c>
      <c r="B180" t="str">
        <f>IFERROR(_xlfn.XLOOKUP(TEXT(A180, "0"), TEXT('Material master'!$A$2:'Material master'!$A$275, "0"), 'Material master'!$B$2:'Material master'!$B$275, 1),"")</f>
        <v>BAUXITE CRUDE GIBBSITE BULK</v>
      </c>
      <c r="C180" t="str">
        <f>IFERROR(_xlfn.XLOOKUP(TEXT(A180, "0"), TEXT('Material master'!$A$2:'Material master'!$A$275, "0"), 'Material master'!$C$2:'Material master'!$C$275, 1),"")</f>
        <v>Raw Material</v>
      </c>
      <c r="D180" t="str">
        <f>IFERROR(_xlfn.XLOOKUP(TEXT(A180, "0"), TEXT('Material master'!$A$2:'Material master'!$A$275, "0"), 'Material master'!$D$2:'Material master'!$D$275, 1),"")</f>
        <v>R001 - Bauxite</v>
      </c>
      <c r="E180" t="str">
        <f>IFERROR(_xlfn.XLOOKUP(TEXT(A180, "0"), TEXT('Material master'!$A$2:'Material master'!$A$275, "0"), 'Material master'!$E$2:'Material master'!$E$275, 1),"")</f>
        <v/>
      </c>
      <c r="F180" t="str">
        <f>IFERROR(_xlfn.XLOOKUP(TEXT(A180, "0"), TEXT('Material master'!$A$2:'Material master'!$A$275, "0"), 'Material master'!$F$2:'Material master'!$F$275, 1),"")</f>
        <v/>
      </c>
      <c r="G180" t="str">
        <f>IFERROR(_xlfn.XLOOKUP(TEXT(A180, "0"), TEXT('Material master'!$A$2:'Material master'!$A$275, "0"), 'Material master'!$G$2:'Material master'!$G$275, 1),"")</f>
        <v/>
      </c>
      <c r="H180" t="s">
        <v>698</v>
      </c>
      <c r="I180" s="32">
        <v>124.04514879893264</v>
      </c>
      <c r="J180" s="258">
        <f>IFERROR($I180/AVERAGE($L178:$W178),0)</f>
        <v>3.0122668479585393</v>
      </c>
      <c r="K180" s="32"/>
      <c r="L180" s="32">
        <f t="shared" ref="L180:W180" si="176">$I180</f>
        <v>124.04514879893264</v>
      </c>
      <c r="M180" s="32">
        <f t="shared" si="176"/>
        <v>124.04514879893264</v>
      </c>
      <c r="N180" s="32">
        <f t="shared" si="176"/>
        <v>124.04514879893264</v>
      </c>
      <c r="O180" s="32">
        <f t="shared" si="176"/>
        <v>124.04514879893264</v>
      </c>
      <c r="P180" s="32">
        <f t="shared" si="176"/>
        <v>124.04514879893264</v>
      </c>
      <c r="Q180" s="32">
        <f t="shared" si="176"/>
        <v>124.04514879893264</v>
      </c>
      <c r="R180" s="32">
        <f t="shared" si="176"/>
        <v>124.04514879893264</v>
      </c>
      <c r="S180" s="32">
        <f t="shared" si="176"/>
        <v>124.04514879893264</v>
      </c>
      <c r="T180" s="32">
        <f t="shared" si="176"/>
        <v>124.04514879893264</v>
      </c>
      <c r="U180" s="32">
        <f t="shared" si="176"/>
        <v>124.04514879893264</v>
      </c>
      <c r="V180" s="32">
        <f t="shared" si="176"/>
        <v>124.04514879893264</v>
      </c>
      <c r="W180" s="32">
        <f t="shared" si="176"/>
        <v>124.04514879893264</v>
      </c>
    </row>
    <row r="181" spans="1:23" x14ac:dyDescent="0.25">
      <c r="A181" s="257" t="s">
        <v>91</v>
      </c>
      <c r="B181" t="str">
        <f>IFERROR(_xlfn.XLOOKUP(TEXT(A181, "0"), TEXT('Material master'!$A$2:'Material master'!$A$275, "0"), 'Material master'!$B$2:'Material master'!$B$275, 1),"")</f>
        <v>BAUXITE CRUDE GIBBSITE BULK</v>
      </c>
      <c r="C181" t="str">
        <f>IFERROR(_xlfn.XLOOKUP(TEXT(A181, "0"), TEXT('Material master'!$A$2:'Material master'!$A$275, "0"), 'Material master'!$C$2:'Material master'!$C$275, 1),"")</f>
        <v>Raw Material</v>
      </c>
      <c r="D181" t="str">
        <f>IFERROR(_xlfn.XLOOKUP(TEXT(A181, "0"), TEXT('Material master'!$A$2:'Material master'!$A$275, "0"), 'Material master'!$D$2:'Material master'!$D$275, 1),"")</f>
        <v>R001 - Bauxite</v>
      </c>
      <c r="E181" t="str">
        <f>IFERROR(_xlfn.XLOOKUP(TEXT(A181, "0"), TEXT('Material master'!$A$2:'Material master'!$A$275, "0"), 'Material master'!$E$2:'Material master'!$E$275, 1),"")</f>
        <v/>
      </c>
      <c r="F181" t="str">
        <f>IFERROR(_xlfn.XLOOKUP(TEXT(A181, "0"), TEXT('Material master'!$A$2:'Material master'!$A$275, "0"), 'Material master'!$F$2:'Material master'!$F$275, 1),"")</f>
        <v/>
      </c>
      <c r="G181" t="str">
        <f>IFERROR(_xlfn.XLOOKUP(TEXT(A181, "0"), TEXT('Material master'!$A$2:'Material master'!$A$275, "0"), 'Material master'!$G$2:'Material master'!$G$275, 1),"")</f>
        <v/>
      </c>
      <c r="H181" t="s">
        <v>699</v>
      </c>
      <c r="I181">
        <f>IFERROR(_xlfn.XLOOKUP(TEXT(A181, "0"), TEXT('Purchase sheet'!$A$2:'Purchase sheet'!$A$31, "0"), 'Purchase sheet'!$H$2:'Purchase sheet'!$H$31, 1), 1)</f>
        <v>250</v>
      </c>
      <c r="K181" s="32"/>
      <c r="L181" s="259"/>
      <c r="M181" s="259"/>
      <c r="N181" s="32">
        <f t="shared" ref="N181:W181" si="177">IF( N180 - M179 + N178 &gt; 0, CEILING( N180 - M179 + N178, $I$181), 0)</f>
        <v>0</v>
      </c>
      <c r="O181" s="32">
        <f t="shared" si="177"/>
        <v>0</v>
      </c>
      <c r="P181" s="32">
        <f t="shared" si="177"/>
        <v>0</v>
      </c>
      <c r="Q181" s="32">
        <f t="shared" si="177"/>
        <v>0</v>
      </c>
      <c r="R181" s="32">
        <f t="shared" si="177"/>
        <v>0</v>
      </c>
      <c r="S181" s="32">
        <f t="shared" si="177"/>
        <v>250</v>
      </c>
      <c r="T181" s="32">
        <f t="shared" si="177"/>
        <v>0</v>
      </c>
      <c r="U181" s="32">
        <f t="shared" si="177"/>
        <v>0</v>
      </c>
      <c r="V181" s="32">
        <f t="shared" si="177"/>
        <v>0</v>
      </c>
      <c r="W181" s="32">
        <f t="shared" si="177"/>
        <v>0</v>
      </c>
    </row>
    <row r="182" spans="1:23" ht="15.75" thickBot="1" x14ac:dyDescent="0.3">
      <c r="A182" s="257" t="s">
        <v>91</v>
      </c>
      <c r="B182" t="str">
        <f>IFERROR(_xlfn.XLOOKUP(TEXT(A182, "0"), TEXT('Material master'!$A$2:'Material master'!$A$275, "0"), 'Material master'!$B$2:'Material master'!$B$275, 1),"")</f>
        <v>BAUXITE CRUDE GIBBSITE BULK</v>
      </c>
      <c r="C182" t="str">
        <f>IFERROR(_xlfn.XLOOKUP(TEXT(A182, "0"), TEXT('Material master'!$A$2:'Material master'!$A$275, "0"), 'Material master'!$C$2:'Material master'!$C$275, 1),"")</f>
        <v>Raw Material</v>
      </c>
      <c r="D182" t="str">
        <f>IFERROR(_xlfn.XLOOKUP(TEXT(A182, "0"), TEXT('Material master'!$A$2:'Material master'!$A$275, "0"), 'Material master'!$D$2:'Material master'!$D$275, 1),"")</f>
        <v>R001 - Bauxite</v>
      </c>
      <c r="E182" t="str">
        <f>IFERROR(_xlfn.XLOOKUP(TEXT(A182, "0"), TEXT('Material master'!$A$2:'Material master'!$A$275, "0"), 'Material master'!$E$2:'Material master'!$E$275, 1),"")</f>
        <v/>
      </c>
      <c r="F182" t="str">
        <f>IFERROR(_xlfn.XLOOKUP(TEXT(A182, "0"), TEXT('Material master'!$A$2:'Material master'!$A$275, "0"), 'Material master'!$F$2:'Material master'!$F$275, 1),"")</f>
        <v/>
      </c>
      <c r="G182" t="str">
        <f>IFERROR(_xlfn.XLOOKUP(TEXT(A182, "0"), TEXT('Material master'!$A$2:'Material master'!$A$275, "0"), 'Material master'!$G$2:'Material master'!$G$275, 1),"")</f>
        <v/>
      </c>
      <c r="H182" t="s">
        <v>700</v>
      </c>
      <c r="I182">
        <f>INT(IFERROR(_xlfn.XLOOKUP(TEXT(A182, "0"), TEXT('Purchase sheet'!$A$2:'Purchase sheet'!$A$31, "0"), 'Purchase sheet'!$H$2:'Purchase sheet'!$D$31, 1), 1))</f>
        <v>2</v>
      </c>
      <c r="K182" s="32"/>
      <c r="L182" s="32">
        <f t="shared" ref="L182:U182" si="178">N181</f>
        <v>0</v>
      </c>
      <c r="M182" s="32">
        <f t="shared" si="178"/>
        <v>0</v>
      </c>
      <c r="N182" s="32">
        <f t="shared" si="178"/>
        <v>0</v>
      </c>
      <c r="O182" s="32">
        <f t="shared" si="178"/>
        <v>0</v>
      </c>
      <c r="P182" s="32">
        <f t="shared" si="178"/>
        <v>0</v>
      </c>
      <c r="Q182" s="32">
        <f t="shared" si="178"/>
        <v>250</v>
      </c>
      <c r="R182" s="32">
        <f t="shared" si="178"/>
        <v>0</v>
      </c>
      <c r="S182" s="32">
        <f t="shared" si="178"/>
        <v>0</v>
      </c>
      <c r="T182" s="32">
        <f t="shared" si="178"/>
        <v>0</v>
      </c>
      <c r="U182" s="32">
        <f t="shared" si="178"/>
        <v>0</v>
      </c>
      <c r="V182" s="32"/>
      <c r="W182" s="32"/>
    </row>
    <row r="183" spans="1:23" s="138" customFormat="1" ht="15.75" thickBot="1" x14ac:dyDescent="0.3">
      <c r="A183" s="137" t="s">
        <v>702</v>
      </c>
      <c r="B183" s="138">
        <f>IFERROR(_xlfn.XLOOKUP(TEXT(A183, "0"), TEXT('Material master'!$A$2:'Material master'!$A$275, "0"), 'Material master'!$B$2:'Material master'!$B$275, 1),"")</f>
        <v>1</v>
      </c>
      <c r="C183" s="138">
        <f>IFERROR(_xlfn.XLOOKUP(TEXT(A183, "0"), TEXT('Material master'!$A$2:'Material master'!$A$275, "0"), 'Material master'!$C$2:'Material master'!$C$275, 1),"")</f>
        <v>1</v>
      </c>
      <c r="D183" s="138">
        <f>IFERROR(_xlfn.XLOOKUP(TEXT(A183, "0"), TEXT('Material master'!$A$2:'Material master'!$A$275, "0"), 'Material master'!$D$2:'Material master'!$D$275, 1),"")</f>
        <v>1</v>
      </c>
      <c r="E183" s="138">
        <f>IFERROR(_xlfn.XLOOKUP(TEXT(A183, "0"), TEXT('Material master'!$A$2:'Material master'!$A$275, "0"), 'Material master'!$E$2:'Material master'!$E$275, 1),"")</f>
        <v>1</v>
      </c>
      <c r="F183" s="138">
        <f>IFERROR(_xlfn.XLOOKUP(TEXT(A183, "0"), TEXT('Material master'!$A$2:'Material master'!$A$275, "0"), 'Material master'!$F$2:'Material master'!$F$275, 1),"")</f>
        <v>1</v>
      </c>
      <c r="G183" s="138">
        <f>IFERROR(_xlfn.XLOOKUP(TEXT(A183, "0"), TEXT('Material master'!$A$2:'Material master'!$A$275, "0"), 'Material master'!$G$2:'Material master'!$G$275, 1),"")</f>
        <v>1</v>
      </c>
      <c r="H183" s="138" t="s">
        <v>695</v>
      </c>
      <c r="I183" s="137" t="s">
        <v>703</v>
      </c>
      <c r="K183" s="140"/>
      <c r="L183" s="140">
        <f t="shared" ref="L183:W183" si="179">IFERROR(L1815, 0)</f>
        <v>31</v>
      </c>
      <c r="M183" s="140">
        <f t="shared" si="179"/>
        <v>112.5</v>
      </c>
      <c r="N183" s="140">
        <f t="shared" si="179"/>
        <v>186.5</v>
      </c>
      <c r="O183" s="140">
        <f t="shared" si="179"/>
        <v>203</v>
      </c>
      <c r="P183" s="140">
        <f t="shared" si="179"/>
        <v>221</v>
      </c>
      <c r="Q183" s="140">
        <f t="shared" si="179"/>
        <v>245</v>
      </c>
      <c r="R183" s="140">
        <f t="shared" si="179"/>
        <v>236.5</v>
      </c>
      <c r="S183" s="140">
        <f t="shared" si="179"/>
        <v>240</v>
      </c>
      <c r="T183" s="140">
        <f t="shared" si="179"/>
        <v>230</v>
      </c>
      <c r="U183" s="140">
        <f t="shared" si="179"/>
        <v>195.5</v>
      </c>
      <c r="V183" s="140">
        <f t="shared" si="179"/>
        <v>211.5</v>
      </c>
      <c r="W183" s="140">
        <f t="shared" si="179"/>
        <v>208.5</v>
      </c>
    </row>
    <row r="184" spans="1:23" s="138" customFormat="1" x14ac:dyDescent="0.25">
      <c r="A184" s="137" t="s">
        <v>100</v>
      </c>
      <c r="B184" s="138" t="str">
        <f>IFERROR(_xlfn.XLOOKUP(TEXT(A184, "0"), TEXT('Material master'!$A$2:'Material master'!$A$275, "0"), 'Material master'!$B$2:'Material master'!$B$275, 1),"")</f>
        <v>PALLET 2W HT 110X110 DOUBLEBOARD</v>
      </c>
      <c r="C184" s="138" t="str">
        <f>IFERROR(_xlfn.XLOOKUP(TEXT(A184, "0"), TEXT('Material master'!$A$2:'Material master'!$A$275, "0"), 'Material master'!$C$2:'Material master'!$C$275, 1),"")</f>
        <v>Packaging</v>
      </c>
      <c r="D184" s="138" t="str">
        <f>IFERROR(_xlfn.XLOOKUP(TEXT(A184, "0"), TEXT('Material master'!$A$2:'Material master'!$A$275, "0"), 'Material master'!$D$2:'Material master'!$D$275, 1),"")</f>
        <v/>
      </c>
      <c r="E184" s="138" t="str">
        <f>IFERROR(_xlfn.XLOOKUP(TEXT(A184, "0"), TEXT('Material master'!$A$2:'Material master'!$A$275, "0"), 'Material master'!$E$2:'Material master'!$E$275, 1),"")</f>
        <v/>
      </c>
      <c r="F184" s="138" t="str">
        <f>IFERROR(_xlfn.XLOOKUP(TEXT(A184, "0"), TEXT('Material master'!$A$2:'Material master'!$A$275, "0"), 'Material master'!$F$2:'Material master'!$F$275, 1),"")</f>
        <v/>
      </c>
      <c r="G184" s="138" t="str">
        <f>IFERROR(_xlfn.XLOOKUP(TEXT(A184, "0"), TEXT('Material master'!$A$2:'Material master'!$A$275, "0"), 'Material master'!$G$2:'Material master'!$G$275, 1),"")</f>
        <v/>
      </c>
      <c r="H184" s="138" t="s">
        <v>695</v>
      </c>
      <c r="I184" s="137" t="s">
        <v>243</v>
      </c>
      <c r="K184" s="140"/>
      <c r="L184" s="140">
        <f t="shared" ref="L184:W184" si="180">IFERROR(L749, 0)</f>
        <v>30</v>
      </c>
      <c r="M184" s="140">
        <f t="shared" si="180"/>
        <v>11</v>
      </c>
      <c r="N184" s="140">
        <f t="shared" si="180"/>
        <v>5</v>
      </c>
      <c r="O184" s="140">
        <f t="shared" si="180"/>
        <v>11</v>
      </c>
      <c r="P184" s="140">
        <f t="shared" si="180"/>
        <v>5</v>
      </c>
      <c r="Q184" s="140">
        <f t="shared" si="180"/>
        <v>5</v>
      </c>
      <c r="R184" s="140">
        <f t="shared" si="180"/>
        <v>6</v>
      </c>
      <c r="S184" s="140">
        <f t="shared" si="180"/>
        <v>1</v>
      </c>
      <c r="T184" s="140">
        <f t="shared" si="180"/>
        <v>1</v>
      </c>
      <c r="U184" s="140">
        <f t="shared" si="180"/>
        <v>6</v>
      </c>
      <c r="V184" s="140">
        <f t="shared" si="180"/>
        <v>1</v>
      </c>
      <c r="W184" s="140">
        <f t="shared" si="180"/>
        <v>1</v>
      </c>
    </row>
    <row r="185" spans="1:23" x14ac:dyDescent="0.25">
      <c r="A185" s="257" t="s">
        <v>100</v>
      </c>
      <c r="B185" t="str">
        <f>IFERROR(_xlfn.XLOOKUP(TEXT(A185, "0"), TEXT('Material master'!$A$2:'Material master'!$A$275, "0"), 'Material master'!$B$2:'Material master'!$B$275, 1),"")</f>
        <v>PALLET 2W HT 110X110 DOUBLEBOARD</v>
      </c>
      <c r="C185" t="str">
        <f>IFERROR(_xlfn.XLOOKUP(TEXT(A185, "0"), TEXT('Material master'!$A$2:'Material master'!$A$275, "0"), 'Material master'!$C$2:'Material master'!$C$275, 1),"")</f>
        <v>Packaging</v>
      </c>
      <c r="D185" t="str">
        <f>IFERROR(_xlfn.XLOOKUP(TEXT(A185, "0"), TEXT('Material master'!$A$2:'Material master'!$A$275, "0"), 'Material master'!$D$2:'Material master'!$D$275, 1),"")</f>
        <v/>
      </c>
      <c r="E185" t="str">
        <f>IFERROR(_xlfn.XLOOKUP(TEXT(A185, "0"), TEXT('Material master'!$A$2:'Material master'!$A$275, "0"), 'Material master'!$E$2:'Material master'!$E$275, 1),"")</f>
        <v/>
      </c>
      <c r="F185" t="str">
        <f>IFERROR(_xlfn.XLOOKUP(TEXT(A185, "0"), TEXT('Material master'!$A$2:'Material master'!$A$275, "0"), 'Material master'!$F$2:'Material master'!$F$275, 1),"")</f>
        <v/>
      </c>
      <c r="G185" t="str">
        <f>IFERROR(_xlfn.XLOOKUP(TEXT(A185, "0"), TEXT('Material master'!$A$2:'Material master'!$A$275, "0"), 'Material master'!$G$2:'Material master'!$G$275, 1),"")</f>
        <v/>
      </c>
      <c r="H185" t="s">
        <v>695</v>
      </c>
      <c r="I185" s="257" t="s">
        <v>261</v>
      </c>
      <c r="K185" s="32"/>
      <c r="L185" s="32">
        <f t="shared" ref="L185:W185" si="181">IFERROR(L817, 0)</f>
        <v>62</v>
      </c>
      <c r="M185" s="32">
        <f t="shared" si="181"/>
        <v>11</v>
      </c>
      <c r="N185" s="32">
        <f t="shared" si="181"/>
        <v>13</v>
      </c>
      <c r="O185" s="32">
        <f t="shared" si="181"/>
        <v>13</v>
      </c>
      <c r="P185" s="32">
        <f t="shared" si="181"/>
        <v>14</v>
      </c>
      <c r="Q185" s="32">
        <f t="shared" si="181"/>
        <v>13</v>
      </c>
      <c r="R185" s="32">
        <f t="shared" si="181"/>
        <v>13</v>
      </c>
      <c r="S185" s="32">
        <f t="shared" si="181"/>
        <v>13</v>
      </c>
      <c r="T185" s="32">
        <f t="shared" si="181"/>
        <v>13</v>
      </c>
      <c r="U185" s="32">
        <f t="shared" si="181"/>
        <v>13</v>
      </c>
      <c r="V185" s="32">
        <f t="shared" si="181"/>
        <v>13</v>
      </c>
      <c r="W185" s="32">
        <f t="shared" si="181"/>
        <v>14</v>
      </c>
    </row>
    <row r="186" spans="1:23" x14ac:dyDescent="0.25">
      <c r="A186" s="257" t="s">
        <v>100</v>
      </c>
      <c r="B186" t="str">
        <f>IFERROR(_xlfn.XLOOKUP(TEXT(A186, "0"), TEXT('Material master'!$A$2:'Material master'!$A$275, "0"), 'Material master'!$B$2:'Material master'!$B$275, 1),"")</f>
        <v>PALLET 2W HT 110X110 DOUBLEBOARD</v>
      </c>
      <c r="C186" t="str">
        <f>IFERROR(_xlfn.XLOOKUP(TEXT(A186, "0"), TEXT('Material master'!$A$2:'Material master'!$A$275, "0"), 'Material master'!$C$2:'Material master'!$C$275, 1),"")</f>
        <v>Packaging</v>
      </c>
      <c r="D186" t="str">
        <f>IFERROR(_xlfn.XLOOKUP(TEXT(A186, "0"), TEXT('Material master'!$A$2:'Material master'!$A$275, "0"), 'Material master'!$D$2:'Material master'!$D$275, 1),"")</f>
        <v/>
      </c>
      <c r="E186" t="str">
        <f>IFERROR(_xlfn.XLOOKUP(TEXT(A186, "0"), TEXT('Material master'!$A$2:'Material master'!$A$275, "0"), 'Material master'!$E$2:'Material master'!$E$275, 1),"")</f>
        <v/>
      </c>
      <c r="F186" t="str">
        <f>IFERROR(_xlfn.XLOOKUP(TEXT(A186, "0"), TEXT('Material master'!$A$2:'Material master'!$A$275, "0"), 'Material master'!$F$2:'Material master'!$F$275, 1),"")</f>
        <v/>
      </c>
      <c r="G186" t="str">
        <f>IFERROR(_xlfn.XLOOKUP(TEXT(A186, "0"), TEXT('Material master'!$A$2:'Material master'!$A$275, "0"), 'Material master'!$G$2:'Material master'!$G$275, 1),"")</f>
        <v/>
      </c>
      <c r="H186" t="s">
        <v>695</v>
      </c>
      <c r="I186" s="257" t="s">
        <v>269</v>
      </c>
      <c r="K186" s="32"/>
      <c r="L186" s="32">
        <f t="shared" ref="L186:W186" si="182">IFERROR(L855, 0)</f>
        <v>35</v>
      </c>
      <c r="M186" s="32">
        <f t="shared" si="182"/>
        <v>10</v>
      </c>
      <c r="N186" s="32">
        <f t="shared" si="182"/>
        <v>14</v>
      </c>
      <c r="O186" s="32">
        <f t="shared" si="182"/>
        <v>21</v>
      </c>
      <c r="P186" s="32">
        <f t="shared" si="182"/>
        <v>21</v>
      </c>
      <c r="Q186" s="32">
        <f t="shared" si="182"/>
        <v>22</v>
      </c>
      <c r="R186" s="32">
        <f t="shared" si="182"/>
        <v>22</v>
      </c>
      <c r="S186" s="32">
        <f t="shared" si="182"/>
        <v>21</v>
      </c>
      <c r="T186" s="32">
        <f t="shared" si="182"/>
        <v>21</v>
      </c>
      <c r="U186" s="32">
        <f t="shared" si="182"/>
        <v>22</v>
      </c>
      <c r="V186" s="32">
        <f t="shared" si="182"/>
        <v>23</v>
      </c>
      <c r="W186" s="32">
        <f t="shared" si="182"/>
        <v>21</v>
      </c>
    </row>
    <row r="187" spans="1:23" x14ac:dyDescent="0.25">
      <c r="A187" s="257" t="s">
        <v>100</v>
      </c>
      <c r="B187" t="str">
        <f>IFERROR(_xlfn.XLOOKUP(TEXT(A187, "0"), TEXT('Material master'!$A$2:'Material master'!$A$275, "0"), 'Material master'!$B$2:'Material master'!$B$275, 1),"")</f>
        <v>PALLET 2W HT 110X110 DOUBLEBOARD</v>
      </c>
      <c r="C187" t="str">
        <f>IFERROR(_xlfn.XLOOKUP(TEXT(A187, "0"), TEXT('Material master'!$A$2:'Material master'!$A$275, "0"), 'Material master'!$C$2:'Material master'!$C$275, 1),"")</f>
        <v>Packaging</v>
      </c>
      <c r="D187" t="str">
        <f>IFERROR(_xlfn.XLOOKUP(TEXT(A187, "0"), TEXT('Material master'!$A$2:'Material master'!$A$275, "0"), 'Material master'!$D$2:'Material master'!$D$275, 1),"")</f>
        <v/>
      </c>
      <c r="E187" t="str">
        <f>IFERROR(_xlfn.XLOOKUP(TEXT(A187, "0"), TEXT('Material master'!$A$2:'Material master'!$A$275, "0"), 'Material master'!$E$2:'Material master'!$E$275, 1),"")</f>
        <v/>
      </c>
      <c r="F187" t="str">
        <f>IFERROR(_xlfn.XLOOKUP(TEXT(A187, "0"), TEXT('Material master'!$A$2:'Material master'!$A$275, "0"), 'Material master'!$F$2:'Material master'!$F$275, 1),"")</f>
        <v/>
      </c>
      <c r="G187" t="str">
        <f>IFERROR(_xlfn.XLOOKUP(TEXT(A187, "0"), TEXT('Material master'!$A$2:'Material master'!$A$275, "0"), 'Material master'!$G$2:'Material master'!$G$275, 1),"")</f>
        <v/>
      </c>
      <c r="H187" t="s">
        <v>695</v>
      </c>
      <c r="I187" s="257" t="s">
        <v>278</v>
      </c>
      <c r="K187" s="32"/>
      <c r="L187" s="32">
        <f t="shared" ref="L187:W187" si="183">IFERROR(L891, 0)</f>
        <v>16</v>
      </c>
      <c r="M187" s="32">
        <f t="shared" si="183"/>
        <v>26</v>
      </c>
      <c r="N187" s="32">
        <f t="shared" si="183"/>
        <v>26</v>
      </c>
      <c r="O187" s="32">
        <f t="shared" si="183"/>
        <v>27</v>
      </c>
      <c r="P187" s="32">
        <f t="shared" si="183"/>
        <v>25</v>
      </c>
      <c r="Q187" s="32">
        <f t="shared" si="183"/>
        <v>25</v>
      </c>
      <c r="R187" s="32">
        <f t="shared" si="183"/>
        <v>25</v>
      </c>
      <c r="S187" s="32">
        <f t="shared" si="183"/>
        <v>25</v>
      </c>
      <c r="T187" s="32">
        <f t="shared" si="183"/>
        <v>26</v>
      </c>
      <c r="U187" s="32">
        <f t="shared" si="183"/>
        <v>25</v>
      </c>
      <c r="V187" s="32">
        <f t="shared" si="183"/>
        <v>25</v>
      </c>
      <c r="W187" s="32">
        <f t="shared" si="183"/>
        <v>25</v>
      </c>
    </row>
    <row r="188" spans="1:23" x14ac:dyDescent="0.25">
      <c r="A188" s="257" t="s">
        <v>100</v>
      </c>
      <c r="B188" t="str">
        <f>IFERROR(_xlfn.XLOOKUP(TEXT(A188, "0"), TEXT('Material master'!$A$2:'Material master'!$A$275, "0"), 'Material master'!$B$2:'Material master'!$B$275, 1),"")</f>
        <v>PALLET 2W HT 110X110 DOUBLEBOARD</v>
      </c>
      <c r="C188" t="str">
        <f>IFERROR(_xlfn.XLOOKUP(TEXT(A188, "0"), TEXT('Material master'!$A$2:'Material master'!$A$275, "0"), 'Material master'!$C$2:'Material master'!$C$275, 1),"")</f>
        <v>Packaging</v>
      </c>
      <c r="D188" t="str">
        <f>IFERROR(_xlfn.XLOOKUP(TEXT(A188, "0"), TEXT('Material master'!$A$2:'Material master'!$A$275, "0"), 'Material master'!$D$2:'Material master'!$D$275, 1),"")</f>
        <v/>
      </c>
      <c r="E188" t="str">
        <f>IFERROR(_xlfn.XLOOKUP(TEXT(A188, "0"), TEXT('Material master'!$A$2:'Material master'!$A$275, "0"), 'Material master'!$E$2:'Material master'!$E$275, 1),"")</f>
        <v/>
      </c>
      <c r="F188" t="str">
        <f>IFERROR(_xlfn.XLOOKUP(TEXT(A188, "0"), TEXT('Material master'!$A$2:'Material master'!$A$275, "0"), 'Material master'!$F$2:'Material master'!$F$275, 1),"")</f>
        <v/>
      </c>
      <c r="G188" t="str">
        <f>IFERROR(_xlfn.XLOOKUP(TEXT(A188, "0"), TEXT('Material master'!$A$2:'Material master'!$A$275, "0"), 'Material master'!$G$2:'Material master'!$G$275, 1),"")</f>
        <v/>
      </c>
      <c r="H188" t="s">
        <v>695</v>
      </c>
      <c r="I188" s="257" t="s">
        <v>449</v>
      </c>
      <c r="K188" s="32"/>
      <c r="L188" s="32">
        <f t="shared" ref="L188:W188" si="184">IFERROR(L1445, 0)</f>
        <v>124</v>
      </c>
      <c r="M188" s="32">
        <f t="shared" si="184"/>
        <v>174</v>
      </c>
      <c r="N188" s="32">
        <f t="shared" si="184"/>
        <v>174</v>
      </c>
      <c r="O188" s="32">
        <f t="shared" si="184"/>
        <v>174</v>
      </c>
      <c r="P188" s="32">
        <f t="shared" si="184"/>
        <v>174</v>
      </c>
      <c r="Q188" s="32">
        <f t="shared" si="184"/>
        <v>174</v>
      </c>
      <c r="R188" s="32">
        <f t="shared" si="184"/>
        <v>174</v>
      </c>
      <c r="S188" s="32">
        <f t="shared" si="184"/>
        <v>174</v>
      </c>
      <c r="T188" s="32">
        <f t="shared" si="184"/>
        <v>130</v>
      </c>
      <c r="U188" s="32">
        <f t="shared" si="184"/>
        <v>174</v>
      </c>
      <c r="V188" s="32">
        <f t="shared" si="184"/>
        <v>174</v>
      </c>
      <c r="W188" s="32">
        <f t="shared" si="184"/>
        <v>174</v>
      </c>
    </row>
    <row r="189" spans="1:23" x14ac:dyDescent="0.25">
      <c r="A189" s="257" t="s">
        <v>100</v>
      </c>
      <c r="B189" t="str">
        <f>IFERROR(_xlfn.XLOOKUP(TEXT(A189, "0"), TEXT('Material master'!$A$2:'Material master'!$A$275, "0"), 'Material master'!$B$2:'Material master'!$B$275, 1),"")</f>
        <v>PALLET 2W HT 110X110 DOUBLEBOARD</v>
      </c>
      <c r="C189" t="str">
        <f>IFERROR(_xlfn.XLOOKUP(TEXT(A189, "0"), TEXT('Material master'!$A$2:'Material master'!$A$275, "0"), 'Material master'!$C$2:'Material master'!$C$275, 1),"")</f>
        <v>Packaging</v>
      </c>
      <c r="D189" t="str">
        <f>IFERROR(_xlfn.XLOOKUP(TEXT(A189, "0"), TEXT('Material master'!$A$2:'Material master'!$A$275, "0"), 'Material master'!$D$2:'Material master'!$D$275, 1),"")</f>
        <v/>
      </c>
      <c r="E189" t="str">
        <f>IFERROR(_xlfn.XLOOKUP(TEXT(A189, "0"), TEXT('Material master'!$A$2:'Material master'!$A$275, "0"), 'Material master'!$E$2:'Material master'!$E$275, 1),"")</f>
        <v/>
      </c>
      <c r="F189" t="str">
        <f>IFERROR(_xlfn.XLOOKUP(TEXT(A189, "0"), TEXT('Material master'!$A$2:'Material master'!$A$275, "0"), 'Material master'!$F$2:'Material master'!$F$275, 1),"")</f>
        <v/>
      </c>
      <c r="G189" t="str">
        <f>IFERROR(_xlfn.XLOOKUP(TEXT(A189, "0"), TEXT('Material master'!$A$2:'Material master'!$A$275, "0"), 'Material master'!$G$2:'Material master'!$G$275, 1),"")</f>
        <v/>
      </c>
      <c r="H189" t="s">
        <v>695</v>
      </c>
      <c r="I189" s="257" t="s">
        <v>459</v>
      </c>
      <c r="K189" s="32"/>
      <c r="L189" s="32">
        <f t="shared" ref="L189:W189" si="185">IFERROR(L1496, 0)</f>
        <v>4</v>
      </c>
      <c r="M189" s="32">
        <f t="shared" si="185"/>
        <v>0</v>
      </c>
      <c r="N189" s="32">
        <f t="shared" si="185"/>
        <v>0</v>
      </c>
      <c r="O189" s="32">
        <f t="shared" si="185"/>
        <v>0</v>
      </c>
      <c r="P189" s="32">
        <f t="shared" si="185"/>
        <v>0</v>
      </c>
      <c r="Q189" s="32">
        <f t="shared" si="185"/>
        <v>1</v>
      </c>
      <c r="R189" s="32">
        <f t="shared" si="185"/>
        <v>0</v>
      </c>
      <c r="S189" s="32">
        <f t="shared" si="185"/>
        <v>0</v>
      </c>
      <c r="T189" s="32">
        <f t="shared" si="185"/>
        <v>0</v>
      </c>
      <c r="U189" s="32">
        <f t="shared" si="185"/>
        <v>1</v>
      </c>
      <c r="V189" s="32">
        <f t="shared" si="185"/>
        <v>0</v>
      </c>
      <c r="W189" s="32">
        <f t="shared" si="185"/>
        <v>0</v>
      </c>
    </row>
    <row r="190" spans="1:23" x14ac:dyDescent="0.25">
      <c r="A190" s="257" t="s">
        <v>100</v>
      </c>
      <c r="B190" t="str">
        <f>IFERROR(_xlfn.XLOOKUP(TEXT(A190, "0"), TEXT('Material master'!$A$2:'Material master'!$A$275, "0"), 'Material master'!$B$2:'Material master'!$B$275, 1),"")</f>
        <v>PALLET 2W HT 110X110 DOUBLEBOARD</v>
      </c>
      <c r="C190" t="str">
        <f>IFERROR(_xlfn.XLOOKUP(TEXT(A190, "0"), TEXT('Material master'!$A$2:'Material master'!$A$275, "0"), 'Material master'!$C$2:'Material master'!$C$275, 1),"")</f>
        <v>Packaging</v>
      </c>
      <c r="D190" t="str">
        <f>IFERROR(_xlfn.XLOOKUP(TEXT(A190, "0"), TEXT('Material master'!$A$2:'Material master'!$A$275, "0"), 'Material master'!$D$2:'Material master'!$D$275, 1),"")</f>
        <v/>
      </c>
      <c r="E190" t="str">
        <f>IFERROR(_xlfn.XLOOKUP(TEXT(A190, "0"), TEXT('Material master'!$A$2:'Material master'!$A$275, "0"), 'Material master'!$E$2:'Material master'!$E$275, 1),"")</f>
        <v/>
      </c>
      <c r="F190" t="str">
        <f>IFERROR(_xlfn.XLOOKUP(TEXT(A190, "0"), TEXT('Material master'!$A$2:'Material master'!$A$275, "0"), 'Material master'!$F$2:'Material master'!$F$275, 1),"")</f>
        <v/>
      </c>
      <c r="G190" t="str">
        <f>IFERROR(_xlfn.XLOOKUP(TEXT(A190, "0"), TEXT('Material master'!$A$2:'Material master'!$A$275, "0"), 'Material master'!$G$2:'Material master'!$G$275, 1),"")</f>
        <v/>
      </c>
      <c r="H190" t="s">
        <v>695</v>
      </c>
      <c r="I190" s="257" t="s">
        <v>478</v>
      </c>
      <c r="K190" s="32"/>
      <c r="L190" s="32">
        <f t="shared" ref="L190:W190" si="186">IFERROR(L1567, 0)</f>
        <v>93</v>
      </c>
      <c r="M190" s="32">
        <f t="shared" si="186"/>
        <v>74</v>
      </c>
      <c r="N190" s="32">
        <f t="shared" si="186"/>
        <v>75</v>
      </c>
      <c r="O190" s="32">
        <f t="shared" si="186"/>
        <v>74</v>
      </c>
      <c r="P190" s="32">
        <f t="shared" si="186"/>
        <v>74</v>
      </c>
      <c r="Q190" s="32">
        <f t="shared" si="186"/>
        <v>74</v>
      </c>
      <c r="R190" s="32">
        <f t="shared" si="186"/>
        <v>74</v>
      </c>
      <c r="S190" s="32">
        <f t="shared" si="186"/>
        <v>74</v>
      </c>
      <c r="T190" s="32">
        <f t="shared" si="186"/>
        <v>74</v>
      </c>
      <c r="U190" s="32">
        <f t="shared" si="186"/>
        <v>74</v>
      </c>
      <c r="V190" s="32">
        <f t="shared" si="186"/>
        <v>74</v>
      </c>
      <c r="W190" s="32">
        <f t="shared" si="186"/>
        <v>74</v>
      </c>
    </row>
    <row r="191" spans="1:23" x14ac:dyDescent="0.25">
      <c r="A191" s="257" t="s">
        <v>100</v>
      </c>
      <c r="B191" t="str">
        <f>IFERROR(_xlfn.XLOOKUP(TEXT(A191, "0"), TEXT('Material master'!$A$2:'Material master'!$A$275, "0"), 'Material master'!$B$2:'Material master'!$B$275, 1),"")</f>
        <v>PALLET 2W HT 110X110 DOUBLEBOARD</v>
      </c>
      <c r="C191" t="str">
        <f>IFERROR(_xlfn.XLOOKUP(TEXT(A191, "0"), TEXT('Material master'!$A$2:'Material master'!$A$275, "0"), 'Material master'!$C$2:'Material master'!$C$275, 1),"")</f>
        <v>Packaging</v>
      </c>
      <c r="D191" t="str">
        <f>IFERROR(_xlfn.XLOOKUP(TEXT(A191, "0"), TEXT('Material master'!$A$2:'Material master'!$A$275, "0"), 'Material master'!$D$2:'Material master'!$D$275, 1),"")</f>
        <v/>
      </c>
      <c r="E191" t="str">
        <f>IFERROR(_xlfn.XLOOKUP(TEXT(A191, "0"), TEXT('Material master'!$A$2:'Material master'!$A$275, "0"), 'Material master'!$E$2:'Material master'!$E$275, 1),"")</f>
        <v/>
      </c>
      <c r="F191" t="str">
        <f>IFERROR(_xlfn.XLOOKUP(TEXT(A191, "0"), TEXT('Material master'!$A$2:'Material master'!$A$275, "0"), 'Material master'!$F$2:'Material master'!$F$275, 1),"")</f>
        <v/>
      </c>
      <c r="G191" t="str">
        <f>IFERROR(_xlfn.XLOOKUP(TEXT(A191, "0"), TEXT('Material master'!$A$2:'Material master'!$A$275, "0"), 'Material master'!$G$2:'Material master'!$G$275, 1),"")</f>
        <v/>
      </c>
      <c r="H191" t="s">
        <v>695</v>
      </c>
      <c r="I191" s="257" t="s">
        <v>548</v>
      </c>
      <c r="K191" s="32"/>
      <c r="L191" s="32">
        <f t="shared" ref="L191:W191" si="187">IFERROR(L1724, 0)</f>
        <v>15</v>
      </c>
      <c r="M191" s="32">
        <f t="shared" si="187"/>
        <v>15</v>
      </c>
      <c r="N191" s="32">
        <f t="shared" si="187"/>
        <v>15</v>
      </c>
      <c r="O191" s="32">
        <f t="shared" si="187"/>
        <v>16</v>
      </c>
      <c r="P191" s="32">
        <f t="shared" si="187"/>
        <v>16</v>
      </c>
      <c r="Q191" s="32">
        <f t="shared" si="187"/>
        <v>16</v>
      </c>
      <c r="R191" s="32">
        <f t="shared" si="187"/>
        <v>16</v>
      </c>
      <c r="S191" s="32">
        <f t="shared" si="187"/>
        <v>16</v>
      </c>
      <c r="T191" s="32">
        <f t="shared" si="187"/>
        <v>16</v>
      </c>
      <c r="U191" s="32">
        <f t="shared" si="187"/>
        <v>16</v>
      </c>
      <c r="V191" s="32">
        <f t="shared" si="187"/>
        <v>16</v>
      </c>
      <c r="W191" s="32">
        <f t="shared" si="187"/>
        <v>16</v>
      </c>
    </row>
    <row r="192" spans="1:23" x14ac:dyDescent="0.25">
      <c r="A192" s="257" t="s">
        <v>100</v>
      </c>
      <c r="B192" t="str">
        <f>IFERROR(_xlfn.XLOOKUP(TEXT(A192, "0"), TEXT('Material master'!$A$2:'Material master'!$A$275, "0"), 'Material master'!$B$2:'Material master'!$B$275, 1),"")</f>
        <v>PALLET 2W HT 110X110 DOUBLEBOARD</v>
      </c>
      <c r="C192" t="str">
        <f>IFERROR(_xlfn.XLOOKUP(TEXT(A192, "0"), TEXT('Material master'!$A$2:'Material master'!$A$275, "0"), 'Material master'!$C$2:'Material master'!$C$275, 1),"")</f>
        <v>Packaging</v>
      </c>
      <c r="D192" t="str">
        <f>IFERROR(_xlfn.XLOOKUP(TEXT(A192, "0"), TEXT('Material master'!$A$2:'Material master'!$A$275, "0"), 'Material master'!$D$2:'Material master'!$D$275, 1),"")</f>
        <v/>
      </c>
      <c r="E192" t="str">
        <f>IFERROR(_xlfn.XLOOKUP(TEXT(A192, "0"), TEXT('Material master'!$A$2:'Material master'!$A$275, "0"), 'Material master'!$E$2:'Material master'!$E$275, 1),"")</f>
        <v/>
      </c>
      <c r="F192" t="str">
        <f>IFERROR(_xlfn.XLOOKUP(TEXT(A192, "0"), TEXT('Material master'!$A$2:'Material master'!$A$275, "0"), 'Material master'!$F$2:'Material master'!$F$275, 1),"")</f>
        <v/>
      </c>
      <c r="G192" t="str">
        <f>IFERROR(_xlfn.XLOOKUP(TEXT(A192, "0"), TEXT('Material master'!$A$2:'Material master'!$A$275, "0"), 'Material master'!$G$2:'Material master'!$G$275, 1),"")</f>
        <v/>
      </c>
      <c r="H192" t="s">
        <v>695</v>
      </c>
      <c r="I192" s="257" t="s">
        <v>562</v>
      </c>
      <c r="K192" s="32"/>
      <c r="L192" s="32">
        <f t="shared" ref="L192:W192" si="188">IFERROR(L1786, 0)</f>
        <v>0</v>
      </c>
      <c r="M192" s="32">
        <f t="shared" si="188"/>
        <v>0</v>
      </c>
      <c r="N192" s="32">
        <f t="shared" si="188"/>
        <v>0</v>
      </c>
      <c r="O192" s="32">
        <f t="shared" si="188"/>
        <v>0</v>
      </c>
      <c r="P192" s="32">
        <f t="shared" si="188"/>
        <v>0</v>
      </c>
      <c r="Q192" s="32">
        <f t="shared" si="188"/>
        <v>0</v>
      </c>
      <c r="R192" s="32">
        <f t="shared" si="188"/>
        <v>0</v>
      </c>
      <c r="S192" s="32">
        <f t="shared" si="188"/>
        <v>0</v>
      </c>
      <c r="T192" s="32">
        <f t="shared" si="188"/>
        <v>0</v>
      </c>
      <c r="U192" s="32">
        <f t="shared" si="188"/>
        <v>0</v>
      </c>
      <c r="V192" s="32">
        <f t="shared" si="188"/>
        <v>0</v>
      </c>
      <c r="W192" s="32">
        <f t="shared" si="188"/>
        <v>0</v>
      </c>
    </row>
    <row r="193" spans="1:23" x14ac:dyDescent="0.25">
      <c r="A193" s="257" t="s">
        <v>100</v>
      </c>
      <c r="B193" t="str">
        <f>IFERROR(_xlfn.XLOOKUP(TEXT(A193, "0"), TEXT('Material master'!$A$2:'Material master'!$A$275, "0"), 'Material master'!$B$2:'Material master'!$B$275, 1),"")</f>
        <v>PALLET 2W HT 110X110 DOUBLEBOARD</v>
      </c>
      <c r="C193" t="str">
        <f>IFERROR(_xlfn.XLOOKUP(TEXT(A193, "0"), TEXT('Material master'!$A$2:'Material master'!$A$275, "0"), 'Material master'!$C$2:'Material master'!$C$275, 1),"")</f>
        <v>Packaging</v>
      </c>
      <c r="D193" t="str">
        <f>IFERROR(_xlfn.XLOOKUP(TEXT(A193, "0"), TEXT('Material master'!$A$2:'Material master'!$A$275, "0"), 'Material master'!$D$2:'Material master'!$D$275, 1),"")</f>
        <v/>
      </c>
      <c r="E193" t="str">
        <f>IFERROR(_xlfn.XLOOKUP(TEXT(A193, "0"), TEXT('Material master'!$A$2:'Material master'!$A$275, "0"), 'Material master'!$E$2:'Material master'!$E$275, 1),"")</f>
        <v/>
      </c>
      <c r="F193" t="str">
        <f>IFERROR(_xlfn.XLOOKUP(TEXT(A193, "0"), TEXT('Material master'!$A$2:'Material master'!$A$275, "0"), 'Material master'!$F$2:'Material master'!$F$275, 1),"")</f>
        <v/>
      </c>
      <c r="G193" t="str">
        <f>IFERROR(_xlfn.XLOOKUP(TEXT(A193, "0"), TEXT('Material master'!$A$2:'Material master'!$A$275, "0"), 'Material master'!$G$2:'Material master'!$G$275, 1),"")</f>
        <v/>
      </c>
      <c r="H193" s="1" t="s">
        <v>696</v>
      </c>
      <c r="I193" s="1"/>
      <c r="J193" s="1"/>
      <c r="K193" s="141"/>
      <c r="L193" s="141">
        <f t="shared" ref="L193:W193" si="189">SUM(L184:L192)</f>
        <v>379</v>
      </c>
      <c r="M193" s="141">
        <f t="shared" si="189"/>
        <v>321</v>
      </c>
      <c r="N193" s="141">
        <f t="shared" si="189"/>
        <v>322</v>
      </c>
      <c r="O193" s="141">
        <f t="shared" si="189"/>
        <v>336</v>
      </c>
      <c r="P193" s="141">
        <f t="shared" si="189"/>
        <v>329</v>
      </c>
      <c r="Q193" s="141">
        <f t="shared" si="189"/>
        <v>330</v>
      </c>
      <c r="R193" s="141">
        <f t="shared" si="189"/>
        <v>330</v>
      </c>
      <c r="S193" s="141">
        <f t="shared" si="189"/>
        <v>324</v>
      </c>
      <c r="T193" s="141">
        <f t="shared" si="189"/>
        <v>281</v>
      </c>
      <c r="U193" s="141">
        <f t="shared" si="189"/>
        <v>331</v>
      </c>
      <c r="V193" s="141">
        <f t="shared" si="189"/>
        <v>326</v>
      </c>
      <c r="W193" s="141">
        <f t="shared" si="189"/>
        <v>325</v>
      </c>
    </row>
    <row r="194" spans="1:23" s="136" customFormat="1" x14ac:dyDescent="0.25">
      <c r="A194" s="270" t="s">
        <v>100</v>
      </c>
      <c r="B194" s="136" t="str">
        <f>IFERROR(_xlfn.XLOOKUP(TEXT(A194, "0"), TEXT('Material master'!$A$2:'Material master'!$A$275, "0"), 'Material master'!$B$2:'Material master'!$B$275, 1),"")</f>
        <v>PALLET 2W HT 110X110 DOUBLEBOARD</v>
      </c>
      <c r="C194" s="136" t="str">
        <f>IFERROR(_xlfn.XLOOKUP(TEXT(A194, "0"), TEXT('Material master'!$A$2:'Material master'!$A$275, "0"), 'Material master'!$C$2:'Material master'!$C$275, 1),"")</f>
        <v>Packaging</v>
      </c>
      <c r="D194" s="136" t="str">
        <f>IFERROR(_xlfn.XLOOKUP(TEXT(A194, "0"), TEXT('Material master'!$A$2:'Material master'!$A$275, "0"), 'Material master'!$D$2:'Material master'!$D$275, 1),"")</f>
        <v/>
      </c>
      <c r="E194" s="136" t="str">
        <f>IFERROR(_xlfn.XLOOKUP(TEXT(A194, "0"), TEXT('Material master'!$A$2:'Material master'!$A$275, "0"), 'Material master'!$E$2:'Material master'!$E$275, 1),"")</f>
        <v/>
      </c>
      <c r="F194" s="136" t="str">
        <f>IFERROR(_xlfn.XLOOKUP(TEXT(A194, "0"), TEXT('Material master'!$A$2:'Material master'!$A$275, "0"), 'Material master'!$F$2:'Material master'!$F$275, 1),"")</f>
        <v/>
      </c>
      <c r="G194" s="136" t="str">
        <f>IFERROR(_xlfn.XLOOKUP(TEXT(A194, "0"), TEXT('Material master'!$A$2:'Material master'!$A$275, "0"), 'Material master'!$G$2:'Material master'!$G$275, 1),"")</f>
        <v/>
      </c>
      <c r="H194" s="136" t="s">
        <v>697</v>
      </c>
      <c r="K194" s="142">
        <v>1926</v>
      </c>
      <c r="L194" s="142">
        <f t="shared" ref="L194:W194" si="190">K194 - L193 + L196</f>
        <v>1547</v>
      </c>
      <c r="M194" s="142">
        <f t="shared" si="190"/>
        <v>1226</v>
      </c>
      <c r="N194" s="142">
        <f t="shared" si="190"/>
        <v>904</v>
      </c>
      <c r="O194" s="142">
        <f t="shared" si="190"/>
        <v>568</v>
      </c>
      <c r="P194" s="142">
        <f t="shared" si="190"/>
        <v>360</v>
      </c>
      <c r="Q194" s="142">
        <f t="shared" si="190"/>
        <v>360</v>
      </c>
      <c r="R194" s="142">
        <f t="shared" si="190"/>
        <v>360</v>
      </c>
      <c r="S194" s="142">
        <f t="shared" si="190"/>
        <v>360</v>
      </c>
      <c r="T194" s="142">
        <f t="shared" si="190"/>
        <v>360</v>
      </c>
      <c r="U194" s="142">
        <f t="shared" si="190"/>
        <v>360</v>
      </c>
      <c r="V194" s="142">
        <f t="shared" si="190"/>
        <v>360</v>
      </c>
      <c r="W194" s="142">
        <f t="shared" si="190"/>
        <v>360</v>
      </c>
    </row>
    <row r="195" spans="1:23" x14ac:dyDescent="0.25">
      <c r="A195" s="257" t="s">
        <v>100</v>
      </c>
      <c r="B195" t="str">
        <f>IFERROR(_xlfn.XLOOKUP(TEXT(A195, "0"), TEXT('Material master'!$A$2:'Material master'!$A$275, "0"), 'Material master'!$B$2:'Material master'!$B$275, 1),"")</f>
        <v>PALLET 2W HT 110X110 DOUBLEBOARD</v>
      </c>
      <c r="C195" t="str">
        <f>IFERROR(_xlfn.XLOOKUP(TEXT(A195, "0"), TEXT('Material master'!$A$2:'Material master'!$A$275, "0"), 'Material master'!$C$2:'Material master'!$C$275, 1),"")</f>
        <v>Packaging</v>
      </c>
      <c r="D195" t="str">
        <f>IFERROR(_xlfn.XLOOKUP(TEXT(A195, "0"), TEXT('Material master'!$A$2:'Material master'!$A$275, "0"), 'Material master'!$D$2:'Material master'!$D$275, 1),"")</f>
        <v/>
      </c>
      <c r="E195" t="str">
        <f>IFERROR(_xlfn.XLOOKUP(TEXT(A195, "0"), TEXT('Material master'!$A$2:'Material master'!$A$275, "0"), 'Material master'!$E$2:'Material master'!$E$275, 1),"")</f>
        <v/>
      </c>
      <c r="F195" t="str">
        <f>IFERROR(_xlfn.XLOOKUP(TEXT(A195, "0"), TEXT('Material master'!$A$2:'Material master'!$A$275, "0"), 'Material master'!$F$2:'Material master'!$F$275, 1),"")</f>
        <v/>
      </c>
      <c r="G195" t="str">
        <f>IFERROR(_xlfn.XLOOKUP(TEXT(A195, "0"), TEXT('Material master'!$A$2:'Material master'!$A$275, "0"), 'Material master'!$G$2:'Material master'!$G$275, 1),"")</f>
        <v/>
      </c>
      <c r="H195" t="s">
        <v>698</v>
      </c>
      <c r="I195" s="32">
        <v>359.83068763950956</v>
      </c>
      <c r="J195" s="258">
        <f>IFERROR($I195/AVERAGE($L193:$W193),0)</f>
        <v>1.0976025042384634</v>
      </c>
      <c r="K195" s="32"/>
      <c r="L195" s="32">
        <f t="shared" ref="L195:W195" si="191">$I195</f>
        <v>359.83068763950956</v>
      </c>
      <c r="M195" s="32">
        <f t="shared" si="191"/>
        <v>359.83068763950956</v>
      </c>
      <c r="N195" s="32">
        <f t="shared" si="191"/>
        <v>359.83068763950956</v>
      </c>
      <c r="O195" s="32">
        <f t="shared" si="191"/>
        <v>359.83068763950956</v>
      </c>
      <c r="P195" s="32">
        <f t="shared" si="191"/>
        <v>359.83068763950956</v>
      </c>
      <c r="Q195" s="32">
        <f t="shared" si="191"/>
        <v>359.83068763950956</v>
      </c>
      <c r="R195" s="32">
        <f t="shared" si="191"/>
        <v>359.83068763950956</v>
      </c>
      <c r="S195" s="32">
        <f t="shared" si="191"/>
        <v>359.83068763950956</v>
      </c>
      <c r="T195" s="32">
        <f t="shared" si="191"/>
        <v>359.83068763950956</v>
      </c>
      <c r="U195" s="32">
        <f t="shared" si="191"/>
        <v>359.83068763950956</v>
      </c>
      <c r="V195" s="32">
        <f t="shared" si="191"/>
        <v>359.83068763950956</v>
      </c>
      <c r="W195" s="32">
        <f t="shared" si="191"/>
        <v>359.83068763950956</v>
      </c>
    </row>
    <row r="196" spans="1:23" x14ac:dyDescent="0.25">
      <c r="A196" s="257" t="s">
        <v>100</v>
      </c>
      <c r="B196" t="str">
        <f>IFERROR(_xlfn.XLOOKUP(TEXT(A196, "0"), TEXT('Material master'!$A$2:'Material master'!$A$275, "0"), 'Material master'!$B$2:'Material master'!$B$275, 1),"")</f>
        <v>PALLET 2W HT 110X110 DOUBLEBOARD</v>
      </c>
      <c r="C196" t="str">
        <f>IFERROR(_xlfn.XLOOKUP(TEXT(A196, "0"), TEXT('Material master'!$A$2:'Material master'!$A$275, "0"), 'Material master'!$C$2:'Material master'!$C$275, 1),"")</f>
        <v>Packaging</v>
      </c>
      <c r="D196" t="str">
        <f>IFERROR(_xlfn.XLOOKUP(TEXT(A196, "0"), TEXT('Material master'!$A$2:'Material master'!$A$275, "0"), 'Material master'!$D$2:'Material master'!$D$275, 1),"")</f>
        <v/>
      </c>
      <c r="E196" t="str">
        <f>IFERROR(_xlfn.XLOOKUP(TEXT(A196, "0"), TEXT('Material master'!$A$2:'Material master'!$A$275, "0"), 'Material master'!$E$2:'Material master'!$E$275, 1),"")</f>
        <v/>
      </c>
      <c r="F196" t="str">
        <f>IFERROR(_xlfn.XLOOKUP(TEXT(A196, "0"), TEXT('Material master'!$A$2:'Material master'!$A$275, "0"), 'Material master'!$F$2:'Material master'!$F$275, 1),"")</f>
        <v/>
      </c>
      <c r="G196" t="str">
        <f>IFERROR(_xlfn.XLOOKUP(TEXT(A196, "0"), TEXT('Material master'!$A$2:'Material master'!$A$275, "0"), 'Material master'!$G$2:'Material master'!$G$275, 1),"")</f>
        <v/>
      </c>
      <c r="H196" t="s">
        <v>699</v>
      </c>
      <c r="I196">
        <f>IFERROR(_xlfn.XLOOKUP(TEXT(A196, "0"), TEXT('Purchase sheet'!$A$2:'Purchase sheet'!$A$31, "0"), 'Purchase sheet'!$H$2:'Purchase sheet'!$H$31, 1), 1)</f>
        <v>1</v>
      </c>
      <c r="K196" s="32"/>
      <c r="L196" s="259"/>
      <c r="M196" s="32">
        <f t="shared" ref="M196:W196" si="192">IF( M195 - L194 + M193 &gt; 0, CEILING( M195 - L194 + M193, $I$196), 0)</f>
        <v>0</v>
      </c>
      <c r="N196" s="32">
        <f t="shared" si="192"/>
        <v>0</v>
      </c>
      <c r="O196" s="32">
        <f t="shared" si="192"/>
        <v>0</v>
      </c>
      <c r="P196" s="32">
        <f t="shared" si="192"/>
        <v>121</v>
      </c>
      <c r="Q196" s="32">
        <f t="shared" si="192"/>
        <v>330</v>
      </c>
      <c r="R196" s="32">
        <f t="shared" si="192"/>
        <v>330</v>
      </c>
      <c r="S196" s="32">
        <f t="shared" si="192"/>
        <v>324</v>
      </c>
      <c r="T196" s="32">
        <f t="shared" si="192"/>
        <v>281</v>
      </c>
      <c r="U196" s="32">
        <f t="shared" si="192"/>
        <v>331</v>
      </c>
      <c r="V196" s="32">
        <f t="shared" si="192"/>
        <v>326</v>
      </c>
      <c r="W196" s="32">
        <f t="shared" si="192"/>
        <v>325</v>
      </c>
    </row>
    <row r="197" spans="1:23" ht="15.75" thickBot="1" x14ac:dyDescent="0.3">
      <c r="A197" s="257" t="s">
        <v>100</v>
      </c>
      <c r="B197" t="str">
        <f>IFERROR(_xlfn.XLOOKUP(TEXT(A197, "0"), TEXT('Material master'!$A$2:'Material master'!$A$275, "0"), 'Material master'!$B$2:'Material master'!$B$275, 1),"")</f>
        <v>PALLET 2W HT 110X110 DOUBLEBOARD</v>
      </c>
      <c r="C197" t="str">
        <f>IFERROR(_xlfn.XLOOKUP(TEXT(A197, "0"), TEXT('Material master'!$A$2:'Material master'!$A$275, "0"), 'Material master'!$C$2:'Material master'!$C$275, 1),"")</f>
        <v>Packaging</v>
      </c>
      <c r="D197" t="str">
        <f>IFERROR(_xlfn.XLOOKUP(TEXT(A197, "0"), TEXT('Material master'!$A$2:'Material master'!$A$275, "0"), 'Material master'!$D$2:'Material master'!$D$275, 1),"")</f>
        <v/>
      </c>
      <c r="E197" t="str">
        <f>IFERROR(_xlfn.XLOOKUP(TEXT(A197, "0"), TEXT('Material master'!$A$2:'Material master'!$A$275, "0"), 'Material master'!$E$2:'Material master'!$E$275, 1),"")</f>
        <v/>
      </c>
      <c r="F197" t="str">
        <f>IFERROR(_xlfn.XLOOKUP(TEXT(A197, "0"), TEXT('Material master'!$A$2:'Material master'!$A$275, "0"), 'Material master'!$F$2:'Material master'!$F$275, 1),"")</f>
        <v/>
      </c>
      <c r="G197" t="str">
        <f>IFERROR(_xlfn.XLOOKUP(TEXT(A197, "0"), TEXT('Material master'!$A$2:'Material master'!$A$275, "0"), 'Material master'!$G$2:'Material master'!$G$275, 1),"")</f>
        <v/>
      </c>
      <c r="H197" t="s">
        <v>700</v>
      </c>
      <c r="I197">
        <f>INT(IFERROR(_xlfn.XLOOKUP(TEXT(A197, "0"), TEXT('Purchase sheet'!$A$2:'Purchase sheet'!$A$31, "0"), 'Purchase sheet'!$H$2:'Purchase sheet'!$D$31, 1), 1))</f>
        <v>1</v>
      </c>
      <c r="K197" s="32"/>
      <c r="L197" s="32">
        <f t="shared" ref="L197:V197" si="193">M196</f>
        <v>0</v>
      </c>
      <c r="M197" s="32">
        <f t="shared" si="193"/>
        <v>0</v>
      </c>
      <c r="N197" s="32">
        <f t="shared" si="193"/>
        <v>0</v>
      </c>
      <c r="O197" s="32">
        <f t="shared" si="193"/>
        <v>121</v>
      </c>
      <c r="P197" s="32">
        <f t="shared" si="193"/>
        <v>330</v>
      </c>
      <c r="Q197" s="32">
        <f t="shared" si="193"/>
        <v>330</v>
      </c>
      <c r="R197" s="32">
        <f t="shared" si="193"/>
        <v>324</v>
      </c>
      <c r="S197" s="32">
        <f t="shared" si="193"/>
        <v>281</v>
      </c>
      <c r="T197" s="32">
        <f t="shared" si="193"/>
        <v>331</v>
      </c>
      <c r="U197" s="32">
        <f t="shared" si="193"/>
        <v>326</v>
      </c>
      <c r="V197" s="32">
        <f t="shared" si="193"/>
        <v>325</v>
      </c>
      <c r="W197" s="32"/>
    </row>
    <row r="198" spans="1:23" s="138" customFormat="1" x14ac:dyDescent="0.25">
      <c r="A198" s="137" t="s">
        <v>103</v>
      </c>
      <c r="B198" s="138" t="str">
        <f>IFERROR(_xlfn.XLOOKUP(TEXT(A198, "0"), TEXT('Material master'!$A$2:'Material master'!$A$275, "0"), 'Material master'!$B$2:'Material master'!$B$275, 1),"")</f>
        <v>PB VALVE 400X480X140 25 KG SIG010</v>
      </c>
      <c r="C198" s="138" t="str">
        <f>IFERROR(_xlfn.XLOOKUP(TEXT(A198, "0"), TEXT('Material master'!$A$2:'Material master'!$A$275, "0"), 'Material master'!$C$2:'Material master'!$C$275, 1),"")</f>
        <v>Packaging</v>
      </c>
      <c r="D198" s="138" t="str">
        <f>IFERROR(_xlfn.XLOOKUP(TEXT(A198, "0"), TEXT('Material master'!$A$2:'Material master'!$A$275, "0"), 'Material master'!$D$2:'Material master'!$D$275, 1),"")</f>
        <v/>
      </c>
      <c r="E198" s="138" t="str">
        <f>IFERROR(_xlfn.XLOOKUP(TEXT(A198, "0"), TEXT('Material master'!$A$2:'Material master'!$A$275, "0"), 'Material master'!$E$2:'Material master'!$E$275, 1),"")</f>
        <v/>
      </c>
      <c r="F198" s="138" t="str">
        <f>IFERROR(_xlfn.XLOOKUP(TEXT(A198, "0"), TEXT('Material master'!$A$2:'Material master'!$A$275, "0"), 'Material master'!$F$2:'Material master'!$F$275, 1),"")</f>
        <v/>
      </c>
      <c r="G198" s="138" t="str">
        <f>IFERROR(_xlfn.XLOOKUP(TEXT(A198, "0"), TEXT('Material master'!$A$2:'Material master'!$A$275, "0"), 'Material master'!$G$2:'Material master'!$G$275, 1),"")</f>
        <v/>
      </c>
      <c r="H198" s="138" t="s">
        <v>695</v>
      </c>
      <c r="I198" s="137" t="s">
        <v>557</v>
      </c>
      <c r="K198" s="140"/>
      <c r="L198" s="140">
        <f t="shared" ref="L198:W198" si="194">IFERROR(L1765, 0)</f>
        <v>42</v>
      </c>
      <c r="M198" s="140">
        <f t="shared" si="194"/>
        <v>378.00000000000006</v>
      </c>
      <c r="N198" s="140">
        <f t="shared" si="194"/>
        <v>336</v>
      </c>
      <c r="O198" s="140">
        <f t="shared" si="194"/>
        <v>378.00000000000006</v>
      </c>
      <c r="P198" s="140">
        <f t="shared" si="194"/>
        <v>336</v>
      </c>
      <c r="Q198" s="140">
        <f t="shared" si="194"/>
        <v>420</v>
      </c>
      <c r="R198" s="140">
        <f t="shared" si="194"/>
        <v>336</v>
      </c>
      <c r="S198" s="140">
        <f t="shared" si="194"/>
        <v>378.00000000000006</v>
      </c>
      <c r="T198" s="140">
        <f t="shared" si="194"/>
        <v>420</v>
      </c>
      <c r="U198" s="140">
        <f t="shared" si="194"/>
        <v>336</v>
      </c>
      <c r="V198" s="140">
        <f t="shared" si="194"/>
        <v>378.00000000000006</v>
      </c>
      <c r="W198" s="140">
        <f t="shared" si="194"/>
        <v>420</v>
      </c>
    </row>
    <row r="199" spans="1:23" x14ac:dyDescent="0.25">
      <c r="A199" s="257" t="s">
        <v>103</v>
      </c>
      <c r="B199" t="str">
        <f>IFERROR(_xlfn.XLOOKUP(TEXT(A199, "0"), TEXT('Material master'!$A$2:'Material master'!$A$275, "0"), 'Material master'!$B$2:'Material master'!$B$275, 1),"")</f>
        <v>PB VALVE 400X480X140 25 KG SIG010</v>
      </c>
      <c r="C199" t="str">
        <f>IFERROR(_xlfn.XLOOKUP(TEXT(A199, "0"), TEXT('Material master'!$A$2:'Material master'!$A$275, "0"), 'Material master'!$C$2:'Material master'!$C$275, 1),"")</f>
        <v>Packaging</v>
      </c>
      <c r="D199" t="str">
        <f>IFERROR(_xlfn.XLOOKUP(TEXT(A199, "0"), TEXT('Material master'!$A$2:'Material master'!$A$275, "0"), 'Material master'!$D$2:'Material master'!$D$275, 1),"")</f>
        <v/>
      </c>
      <c r="E199" t="str">
        <f>IFERROR(_xlfn.XLOOKUP(TEXT(A199, "0"), TEXT('Material master'!$A$2:'Material master'!$A$275, "0"), 'Material master'!$E$2:'Material master'!$E$275, 1),"")</f>
        <v/>
      </c>
      <c r="F199" t="str">
        <f>IFERROR(_xlfn.XLOOKUP(TEXT(A199, "0"), TEXT('Material master'!$A$2:'Material master'!$A$275, "0"), 'Material master'!$F$2:'Material master'!$F$275, 1),"")</f>
        <v/>
      </c>
      <c r="G199" t="str">
        <f>IFERROR(_xlfn.XLOOKUP(TEXT(A199, "0"), TEXT('Material master'!$A$2:'Material master'!$A$275, "0"), 'Material master'!$G$2:'Material master'!$G$275, 1),"")</f>
        <v/>
      </c>
      <c r="H199" t="s">
        <v>695</v>
      </c>
      <c r="I199" s="257" t="s">
        <v>559</v>
      </c>
      <c r="K199" s="32"/>
      <c r="L199" s="32">
        <f t="shared" ref="L199:W199" si="195">IFERROR(L1776, 0)</f>
        <v>1008.0000000000001</v>
      </c>
      <c r="M199" s="32">
        <f t="shared" si="195"/>
        <v>0</v>
      </c>
      <c r="N199" s="32">
        <f t="shared" si="195"/>
        <v>0</v>
      </c>
      <c r="O199" s="32">
        <f t="shared" si="195"/>
        <v>42</v>
      </c>
      <c r="P199" s="32">
        <f t="shared" si="195"/>
        <v>0</v>
      </c>
      <c r="Q199" s="32">
        <f t="shared" si="195"/>
        <v>84</v>
      </c>
      <c r="R199" s="32">
        <f t="shared" si="195"/>
        <v>0</v>
      </c>
      <c r="S199" s="32">
        <f t="shared" si="195"/>
        <v>42</v>
      </c>
      <c r="T199" s="32">
        <f t="shared" si="195"/>
        <v>0</v>
      </c>
      <c r="U199" s="32">
        <f t="shared" si="195"/>
        <v>84</v>
      </c>
      <c r="V199" s="32">
        <f t="shared" si="195"/>
        <v>0</v>
      </c>
      <c r="W199" s="32">
        <f t="shared" si="195"/>
        <v>42</v>
      </c>
    </row>
    <row r="200" spans="1:23" x14ac:dyDescent="0.25">
      <c r="A200" s="257" t="s">
        <v>103</v>
      </c>
      <c r="B200" t="str">
        <f>IFERROR(_xlfn.XLOOKUP(TEXT(A200, "0"), TEXT('Material master'!$A$2:'Material master'!$A$275, "0"), 'Material master'!$B$2:'Material master'!$B$275, 1),"")</f>
        <v>PB VALVE 400X480X140 25 KG SIG010</v>
      </c>
      <c r="C200" t="str">
        <f>IFERROR(_xlfn.XLOOKUP(TEXT(A200, "0"), TEXT('Material master'!$A$2:'Material master'!$A$275, "0"), 'Material master'!$C$2:'Material master'!$C$275, 1),"")</f>
        <v>Packaging</v>
      </c>
      <c r="D200" t="str">
        <f>IFERROR(_xlfn.XLOOKUP(TEXT(A200, "0"), TEXT('Material master'!$A$2:'Material master'!$A$275, "0"), 'Material master'!$D$2:'Material master'!$D$275, 1),"")</f>
        <v/>
      </c>
      <c r="E200" t="str">
        <f>IFERROR(_xlfn.XLOOKUP(TEXT(A200, "0"), TEXT('Material master'!$A$2:'Material master'!$A$275, "0"), 'Material master'!$E$2:'Material master'!$E$275, 1),"")</f>
        <v/>
      </c>
      <c r="F200" t="str">
        <f>IFERROR(_xlfn.XLOOKUP(TEXT(A200, "0"), TEXT('Material master'!$A$2:'Material master'!$A$275, "0"), 'Material master'!$F$2:'Material master'!$F$275, 1),"")</f>
        <v/>
      </c>
      <c r="G200" t="str">
        <f>IFERROR(_xlfn.XLOOKUP(TEXT(A200, "0"), TEXT('Material master'!$A$2:'Material master'!$A$275, "0"), 'Material master'!$G$2:'Material master'!$G$275, 1),"")</f>
        <v/>
      </c>
      <c r="H200" s="1" t="s">
        <v>696</v>
      </c>
      <c r="I200" s="1"/>
      <c r="J200" s="1"/>
      <c r="K200" s="141"/>
      <c r="L200" s="141">
        <f t="shared" ref="L200:W200" si="196">SUM(L198:L199)</f>
        <v>1050</v>
      </c>
      <c r="M200" s="141">
        <f t="shared" si="196"/>
        <v>378.00000000000006</v>
      </c>
      <c r="N200" s="141">
        <f t="shared" si="196"/>
        <v>336</v>
      </c>
      <c r="O200" s="141">
        <f t="shared" si="196"/>
        <v>420.00000000000006</v>
      </c>
      <c r="P200" s="141">
        <f t="shared" si="196"/>
        <v>336</v>
      </c>
      <c r="Q200" s="141">
        <f t="shared" si="196"/>
        <v>504</v>
      </c>
      <c r="R200" s="141">
        <f t="shared" si="196"/>
        <v>336</v>
      </c>
      <c r="S200" s="141">
        <f t="shared" si="196"/>
        <v>420.00000000000006</v>
      </c>
      <c r="T200" s="141">
        <f t="shared" si="196"/>
        <v>420</v>
      </c>
      <c r="U200" s="141">
        <f t="shared" si="196"/>
        <v>420</v>
      </c>
      <c r="V200" s="141">
        <f t="shared" si="196"/>
        <v>378.00000000000006</v>
      </c>
      <c r="W200" s="141">
        <f t="shared" si="196"/>
        <v>462</v>
      </c>
    </row>
    <row r="201" spans="1:23" s="136" customFormat="1" x14ac:dyDescent="0.25">
      <c r="A201" s="270" t="s">
        <v>103</v>
      </c>
      <c r="B201" s="136" t="str">
        <f>IFERROR(_xlfn.XLOOKUP(TEXT(A201, "0"), TEXT('Material master'!$A$2:'Material master'!$A$275, "0"), 'Material master'!$B$2:'Material master'!$B$275, 1),"")</f>
        <v>PB VALVE 400X480X140 25 KG SIG010</v>
      </c>
      <c r="C201" s="136" t="str">
        <f>IFERROR(_xlfn.XLOOKUP(TEXT(A201, "0"), TEXT('Material master'!$A$2:'Material master'!$A$275, "0"), 'Material master'!$C$2:'Material master'!$C$275, 1),"")</f>
        <v>Packaging</v>
      </c>
      <c r="D201" s="136" t="str">
        <f>IFERROR(_xlfn.XLOOKUP(TEXT(A201, "0"), TEXT('Material master'!$A$2:'Material master'!$A$275, "0"), 'Material master'!$D$2:'Material master'!$D$275, 1),"")</f>
        <v/>
      </c>
      <c r="E201" s="136" t="str">
        <f>IFERROR(_xlfn.XLOOKUP(TEXT(A201, "0"), TEXT('Material master'!$A$2:'Material master'!$A$275, "0"), 'Material master'!$E$2:'Material master'!$E$275, 1),"")</f>
        <v/>
      </c>
      <c r="F201" s="136" t="str">
        <f>IFERROR(_xlfn.XLOOKUP(TEXT(A201, "0"), TEXT('Material master'!$A$2:'Material master'!$A$275, "0"), 'Material master'!$F$2:'Material master'!$F$275, 1),"")</f>
        <v/>
      </c>
      <c r="G201" s="136" t="str">
        <f>IFERROR(_xlfn.XLOOKUP(TEXT(A201, "0"), TEXT('Material master'!$A$2:'Material master'!$A$275, "0"), 'Material master'!$G$2:'Material master'!$G$275, 1),"")</f>
        <v/>
      </c>
      <c r="H201" s="136" t="s">
        <v>697</v>
      </c>
      <c r="K201" s="142">
        <v>10607.429</v>
      </c>
      <c r="L201" s="142">
        <f t="shared" ref="L201:W201" si="197">K201 - L200 + L203</f>
        <v>9557.4290000000001</v>
      </c>
      <c r="M201" s="142">
        <f t="shared" si="197"/>
        <v>9179.4290000000001</v>
      </c>
      <c r="N201" s="142">
        <f t="shared" si="197"/>
        <v>8843.4290000000001</v>
      </c>
      <c r="O201" s="142">
        <f t="shared" si="197"/>
        <v>8423.4290000000001</v>
      </c>
      <c r="P201" s="142">
        <f t="shared" si="197"/>
        <v>8087.4290000000001</v>
      </c>
      <c r="Q201" s="142">
        <f t="shared" si="197"/>
        <v>7583.4290000000001</v>
      </c>
      <c r="R201" s="142">
        <f t="shared" si="197"/>
        <v>7247.4290000000001</v>
      </c>
      <c r="S201" s="142">
        <f t="shared" si="197"/>
        <v>6827.4290000000001</v>
      </c>
      <c r="T201" s="142">
        <f t="shared" si="197"/>
        <v>6407.4290000000001</v>
      </c>
      <c r="U201" s="142">
        <f t="shared" si="197"/>
        <v>5987.4290000000001</v>
      </c>
      <c r="V201" s="142">
        <f t="shared" si="197"/>
        <v>5609.4290000000001</v>
      </c>
      <c r="W201" s="142">
        <f t="shared" si="197"/>
        <v>5147.4290000000001</v>
      </c>
    </row>
    <row r="202" spans="1:23" x14ac:dyDescent="0.25">
      <c r="A202" s="257" t="s">
        <v>103</v>
      </c>
      <c r="B202" t="str">
        <f>IFERROR(_xlfn.XLOOKUP(TEXT(A202, "0"), TEXT('Material master'!$A$2:'Material master'!$A$275, "0"), 'Material master'!$B$2:'Material master'!$B$275, 1),"")</f>
        <v>PB VALVE 400X480X140 25 KG SIG010</v>
      </c>
      <c r="C202" t="str">
        <f>IFERROR(_xlfn.XLOOKUP(TEXT(A202, "0"), TEXT('Material master'!$A$2:'Material master'!$A$275, "0"), 'Material master'!$C$2:'Material master'!$C$275, 1),"")</f>
        <v>Packaging</v>
      </c>
      <c r="D202" t="str">
        <f>IFERROR(_xlfn.XLOOKUP(TEXT(A202, "0"), TEXT('Material master'!$A$2:'Material master'!$A$275, "0"), 'Material master'!$D$2:'Material master'!$D$275, 1),"")</f>
        <v/>
      </c>
      <c r="E202" t="str">
        <f>IFERROR(_xlfn.XLOOKUP(TEXT(A202, "0"), TEXT('Material master'!$A$2:'Material master'!$A$275, "0"), 'Material master'!$E$2:'Material master'!$E$275, 1),"")</f>
        <v/>
      </c>
      <c r="F202" t="str">
        <f>IFERROR(_xlfn.XLOOKUP(TEXT(A202, "0"), TEXT('Material master'!$A$2:'Material master'!$A$275, "0"), 'Material master'!$F$2:'Material master'!$F$275, 1),"")</f>
        <v/>
      </c>
      <c r="G202" t="str">
        <f>IFERROR(_xlfn.XLOOKUP(TEXT(A202, "0"), TEXT('Material master'!$A$2:'Material master'!$A$275, "0"), 'Material master'!$G$2:'Material master'!$G$275, 1),"")</f>
        <v/>
      </c>
      <c r="H202" t="s">
        <v>698</v>
      </c>
      <c r="I202" s="32">
        <v>1806.8860920244113</v>
      </c>
      <c r="J202" s="258">
        <f>IFERROR($I202/AVERAGE($L200:$W200),0)</f>
        <v>3.9711782242294751</v>
      </c>
      <c r="K202" s="32"/>
      <c r="L202" s="32">
        <f t="shared" ref="L202:W202" si="198">$I202</f>
        <v>1806.8860920244113</v>
      </c>
      <c r="M202" s="32">
        <f t="shared" si="198"/>
        <v>1806.8860920244113</v>
      </c>
      <c r="N202" s="32">
        <f t="shared" si="198"/>
        <v>1806.8860920244113</v>
      </c>
      <c r="O202" s="32">
        <f t="shared" si="198"/>
        <v>1806.8860920244113</v>
      </c>
      <c r="P202" s="32">
        <f t="shared" si="198"/>
        <v>1806.8860920244113</v>
      </c>
      <c r="Q202" s="32">
        <f t="shared" si="198"/>
        <v>1806.8860920244113</v>
      </c>
      <c r="R202" s="32">
        <f t="shared" si="198"/>
        <v>1806.8860920244113</v>
      </c>
      <c r="S202" s="32">
        <f t="shared" si="198"/>
        <v>1806.8860920244113</v>
      </c>
      <c r="T202" s="32">
        <f t="shared" si="198"/>
        <v>1806.8860920244113</v>
      </c>
      <c r="U202" s="32">
        <f t="shared" si="198"/>
        <v>1806.8860920244113</v>
      </c>
      <c r="V202" s="32">
        <f t="shared" si="198"/>
        <v>1806.8860920244113</v>
      </c>
      <c r="W202" s="32">
        <f t="shared" si="198"/>
        <v>1806.8860920244113</v>
      </c>
    </row>
    <row r="203" spans="1:23" x14ac:dyDescent="0.25">
      <c r="A203" s="257" t="s">
        <v>103</v>
      </c>
      <c r="B203" t="str">
        <f>IFERROR(_xlfn.XLOOKUP(TEXT(A203, "0"), TEXT('Material master'!$A$2:'Material master'!$A$275, "0"), 'Material master'!$B$2:'Material master'!$B$275, 1),"")</f>
        <v>PB VALVE 400X480X140 25 KG SIG010</v>
      </c>
      <c r="C203" t="str">
        <f>IFERROR(_xlfn.XLOOKUP(TEXT(A203, "0"), TEXT('Material master'!$A$2:'Material master'!$A$275, "0"), 'Material master'!$C$2:'Material master'!$C$275, 1),"")</f>
        <v>Packaging</v>
      </c>
      <c r="D203" t="str">
        <f>IFERROR(_xlfn.XLOOKUP(TEXT(A203, "0"), TEXT('Material master'!$A$2:'Material master'!$A$275, "0"), 'Material master'!$D$2:'Material master'!$D$275, 1),"")</f>
        <v/>
      </c>
      <c r="E203" t="str">
        <f>IFERROR(_xlfn.XLOOKUP(TEXT(A203, "0"), TEXT('Material master'!$A$2:'Material master'!$A$275, "0"), 'Material master'!$E$2:'Material master'!$E$275, 1),"")</f>
        <v/>
      </c>
      <c r="F203" t="str">
        <f>IFERROR(_xlfn.XLOOKUP(TEXT(A203, "0"), TEXT('Material master'!$A$2:'Material master'!$A$275, "0"), 'Material master'!$F$2:'Material master'!$F$275, 1),"")</f>
        <v/>
      </c>
      <c r="G203" t="str">
        <f>IFERROR(_xlfn.XLOOKUP(TEXT(A203, "0"), TEXT('Material master'!$A$2:'Material master'!$A$275, "0"), 'Material master'!$G$2:'Material master'!$G$275, 1),"")</f>
        <v/>
      </c>
      <c r="H203" t="s">
        <v>699</v>
      </c>
      <c r="I203">
        <f>IFERROR(_xlfn.XLOOKUP(TEXT(A203, "0"), TEXT('Purchase sheet'!$A$2:'Purchase sheet'!$A$31, "0"), 'Purchase sheet'!$H$2:'Purchase sheet'!$H$31, 1), 1)</f>
        <v>1</v>
      </c>
      <c r="K203" s="32"/>
      <c r="L203" s="259"/>
      <c r="M203" s="32">
        <f t="shared" ref="M203:W203" si="199">IF( M202 - L201 + M200 &gt; 0, CEILING( M202 - L201 + M200, $I$203), 0)</f>
        <v>0</v>
      </c>
      <c r="N203" s="32">
        <f t="shared" si="199"/>
        <v>0</v>
      </c>
      <c r="O203" s="32">
        <f t="shared" si="199"/>
        <v>0</v>
      </c>
      <c r="P203" s="32">
        <f t="shared" si="199"/>
        <v>0</v>
      </c>
      <c r="Q203" s="32">
        <f t="shared" si="199"/>
        <v>0</v>
      </c>
      <c r="R203" s="32">
        <f t="shared" si="199"/>
        <v>0</v>
      </c>
      <c r="S203" s="32">
        <f t="shared" si="199"/>
        <v>0</v>
      </c>
      <c r="T203" s="32">
        <f t="shared" si="199"/>
        <v>0</v>
      </c>
      <c r="U203" s="32">
        <f t="shared" si="199"/>
        <v>0</v>
      </c>
      <c r="V203" s="32">
        <f t="shared" si="199"/>
        <v>0</v>
      </c>
      <c r="W203" s="32">
        <f t="shared" si="199"/>
        <v>0</v>
      </c>
    </row>
    <row r="204" spans="1:23" ht="15.75" thickBot="1" x14ac:dyDescent="0.3">
      <c r="A204" s="257" t="s">
        <v>103</v>
      </c>
      <c r="B204" t="str">
        <f>IFERROR(_xlfn.XLOOKUP(TEXT(A204, "0"), TEXT('Material master'!$A$2:'Material master'!$A$275, "0"), 'Material master'!$B$2:'Material master'!$B$275, 1),"")</f>
        <v>PB VALVE 400X480X140 25 KG SIG010</v>
      </c>
      <c r="C204" t="str">
        <f>IFERROR(_xlfn.XLOOKUP(TEXT(A204, "0"), TEXT('Material master'!$A$2:'Material master'!$A$275, "0"), 'Material master'!$C$2:'Material master'!$C$275, 1),"")</f>
        <v>Packaging</v>
      </c>
      <c r="D204" t="str">
        <f>IFERROR(_xlfn.XLOOKUP(TEXT(A204, "0"), TEXT('Material master'!$A$2:'Material master'!$A$275, "0"), 'Material master'!$D$2:'Material master'!$D$275, 1),"")</f>
        <v/>
      </c>
      <c r="E204" t="str">
        <f>IFERROR(_xlfn.XLOOKUP(TEXT(A204, "0"), TEXT('Material master'!$A$2:'Material master'!$A$275, "0"), 'Material master'!$E$2:'Material master'!$E$275, 1),"")</f>
        <v/>
      </c>
      <c r="F204" t="str">
        <f>IFERROR(_xlfn.XLOOKUP(TEXT(A204, "0"), TEXT('Material master'!$A$2:'Material master'!$A$275, "0"), 'Material master'!$F$2:'Material master'!$F$275, 1),"")</f>
        <v/>
      </c>
      <c r="G204" t="str">
        <f>IFERROR(_xlfn.XLOOKUP(TEXT(A204, "0"), TEXT('Material master'!$A$2:'Material master'!$A$275, "0"), 'Material master'!$G$2:'Material master'!$G$275, 1),"")</f>
        <v/>
      </c>
      <c r="H204" t="s">
        <v>700</v>
      </c>
      <c r="I204">
        <f>INT(IFERROR(_xlfn.XLOOKUP(TEXT(A204, "0"), TEXT('Purchase sheet'!$A$2:'Purchase sheet'!$A$31, "0"), 'Purchase sheet'!$H$2:'Purchase sheet'!$D$31, 1), 1))</f>
        <v>1</v>
      </c>
      <c r="K204" s="32"/>
      <c r="L204" s="32">
        <f t="shared" ref="L204:V204" si="200">M203</f>
        <v>0</v>
      </c>
      <c r="M204" s="32">
        <f t="shared" si="200"/>
        <v>0</v>
      </c>
      <c r="N204" s="32">
        <f t="shared" si="200"/>
        <v>0</v>
      </c>
      <c r="O204" s="32">
        <f t="shared" si="200"/>
        <v>0</v>
      </c>
      <c r="P204" s="32">
        <f t="shared" si="200"/>
        <v>0</v>
      </c>
      <c r="Q204" s="32">
        <f t="shared" si="200"/>
        <v>0</v>
      </c>
      <c r="R204" s="32">
        <f t="shared" si="200"/>
        <v>0</v>
      </c>
      <c r="S204" s="32">
        <f t="shared" si="200"/>
        <v>0</v>
      </c>
      <c r="T204" s="32">
        <f t="shared" si="200"/>
        <v>0</v>
      </c>
      <c r="U204" s="32">
        <f t="shared" si="200"/>
        <v>0</v>
      </c>
      <c r="V204" s="32">
        <f t="shared" si="200"/>
        <v>0</v>
      </c>
      <c r="W204" s="32"/>
    </row>
    <row r="205" spans="1:23" s="138" customFormat="1" x14ac:dyDescent="0.25">
      <c r="A205" s="137" t="s">
        <v>105</v>
      </c>
      <c r="B205" s="138" t="str">
        <f>IFERROR(_xlfn.XLOOKUP(TEXT(A205, "0"), TEXT('Material master'!$A$2:'Material master'!$A$275, "0"), 'Material master'!$B$2:'Material master'!$B$275, 1),"")</f>
        <v>BB 1000 KG - H=120 + LS</v>
      </c>
      <c r="C205" s="138" t="str">
        <f>IFERROR(_xlfn.XLOOKUP(TEXT(A205, "0"), TEXT('Material master'!$A$2:'Material master'!$A$275, "0"), 'Material master'!$C$2:'Material master'!$C$275, 1),"")</f>
        <v>Packaging</v>
      </c>
      <c r="D205" s="138" t="str">
        <f>IFERROR(_xlfn.XLOOKUP(TEXT(A205, "0"), TEXT('Material master'!$A$2:'Material master'!$A$275, "0"), 'Material master'!$D$2:'Material master'!$D$275, 1),"")</f>
        <v/>
      </c>
      <c r="E205" s="138" t="str">
        <f>IFERROR(_xlfn.XLOOKUP(TEXT(A205, "0"), TEXT('Material master'!$A$2:'Material master'!$A$275, "0"), 'Material master'!$E$2:'Material master'!$E$275, 1),"")</f>
        <v/>
      </c>
      <c r="F205" s="138" t="str">
        <f>IFERROR(_xlfn.XLOOKUP(TEXT(A205, "0"), TEXT('Material master'!$A$2:'Material master'!$A$275, "0"), 'Material master'!$F$2:'Material master'!$F$275, 1),"")</f>
        <v/>
      </c>
      <c r="G205" s="138" t="str">
        <f>IFERROR(_xlfn.XLOOKUP(TEXT(A205, "0"), TEXT('Material master'!$A$2:'Material master'!$A$275, "0"), 'Material master'!$G$2:'Material master'!$G$275, 1),"")</f>
        <v/>
      </c>
      <c r="H205" s="138" t="s">
        <v>695</v>
      </c>
      <c r="I205" s="137" t="s">
        <v>351</v>
      </c>
      <c r="K205" s="140"/>
      <c r="L205" s="140">
        <f t="shared" ref="L205:W205" si="201">IFERROR(L1124, 0)</f>
        <v>44</v>
      </c>
      <c r="M205" s="140">
        <f t="shared" si="201"/>
        <v>24</v>
      </c>
      <c r="N205" s="140">
        <f t="shared" si="201"/>
        <v>24</v>
      </c>
      <c r="O205" s="140">
        <f t="shared" si="201"/>
        <v>24</v>
      </c>
      <c r="P205" s="140">
        <f t="shared" si="201"/>
        <v>24</v>
      </c>
      <c r="Q205" s="140">
        <f t="shared" si="201"/>
        <v>24</v>
      </c>
      <c r="R205" s="140">
        <f t="shared" si="201"/>
        <v>24</v>
      </c>
      <c r="S205" s="140">
        <f t="shared" si="201"/>
        <v>24</v>
      </c>
      <c r="T205" s="140">
        <f t="shared" si="201"/>
        <v>24</v>
      </c>
      <c r="U205" s="140">
        <f t="shared" si="201"/>
        <v>24</v>
      </c>
      <c r="V205" s="140">
        <f t="shared" si="201"/>
        <v>24</v>
      </c>
      <c r="W205" s="140">
        <f t="shared" si="201"/>
        <v>24</v>
      </c>
    </row>
    <row r="206" spans="1:23" x14ac:dyDescent="0.25">
      <c r="A206" s="257" t="s">
        <v>105</v>
      </c>
      <c r="B206" t="str">
        <f>IFERROR(_xlfn.XLOOKUP(TEXT(A206, "0"), TEXT('Material master'!$A$2:'Material master'!$A$275, "0"), 'Material master'!$B$2:'Material master'!$B$275, 1),"")</f>
        <v>BB 1000 KG - H=120 + LS</v>
      </c>
      <c r="C206" t="str">
        <f>IFERROR(_xlfn.XLOOKUP(TEXT(A206, "0"), TEXT('Material master'!$A$2:'Material master'!$A$275, "0"), 'Material master'!$C$2:'Material master'!$C$275, 1),"")</f>
        <v>Packaging</v>
      </c>
      <c r="D206" t="str">
        <f>IFERROR(_xlfn.XLOOKUP(TEXT(A206, "0"), TEXT('Material master'!$A$2:'Material master'!$A$275, "0"), 'Material master'!$D$2:'Material master'!$D$275, 1),"")</f>
        <v/>
      </c>
      <c r="E206" t="str">
        <f>IFERROR(_xlfn.XLOOKUP(TEXT(A206, "0"), TEXT('Material master'!$A$2:'Material master'!$A$275, "0"), 'Material master'!$E$2:'Material master'!$E$275, 1),"")</f>
        <v/>
      </c>
      <c r="F206" t="str">
        <f>IFERROR(_xlfn.XLOOKUP(TEXT(A206, "0"), TEXT('Material master'!$A$2:'Material master'!$A$275, "0"), 'Material master'!$F$2:'Material master'!$F$275, 1),"")</f>
        <v/>
      </c>
      <c r="G206" t="str">
        <f>IFERROR(_xlfn.XLOOKUP(TEXT(A206, "0"), TEXT('Material master'!$A$2:'Material master'!$A$275, "0"), 'Material master'!$G$2:'Material master'!$G$275, 1),"")</f>
        <v/>
      </c>
      <c r="H206" s="1" t="s">
        <v>696</v>
      </c>
      <c r="I206" s="1"/>
      <c r="J206" s="1"/>
      <c r="K206" s="141"/>
      <c r="L206" s="141">
        <f t="shared" ref="L206:W206" si="202">SUM(L205)</f>
        <v>44</v>
      </c>
      <c r="M206" s="141">
        <f t="shared" si="202"/>
        <v>24</v>
      </c>
      <c r="N206" s="141">
        <f t="shared" si="202"/>
        <v>24</v>
      </c>
      <c r="O206" s="141">
        <f t="shared" si="202"/>
        <v>24</v>
      </c>
      <c r="P206" s="141">
        <f t="shared" si="202"/>
        <v>24</v>
      </c>
      <c r="Q206" s="141">
        <f t="shared" si="202"/>
        <v>24</v>
      </c>
      <c r="R206" s="141">
        <f t="shared" si="202"/>
        <v>24</v>
      </c>
      <c r="S206" s="141">
        <f t="shared" si="202"/>
        <v>24</v>
      </c>
      <c r="T206" s="141">
        <f t="shared" si="202"/>
        <v>24</v>
      </c>
      <c r="U206" s="141">
        <f t="shared" si="202"/>
        <v>24</v>
      </c>
      <c r="V206" s="141">
        <f t="shared" si="202"/>
        <v>24</v>
      </c>
      <c r="W206" s="141">
        <f t="shared" si="202"/>
        <v>24</v>
      </c>
    </row>
    <row r="207" spans="1:23" s="136" customFormat="1" x14ac:dyDescent="0.25">
      <c r="A207" s="270" t="s">
        <v>105</v>
      </c>
      <c r="B207" s="136" t="str">
        <f>IFERROR(_xlfn.XLOOKUP(TEXT(A207, "0"), TEXT('Material master'!$A$2:'Material master'!$A$275, "0"), 'Material master'!$B$2:'Material master'!$B$275, 1),"")</f>
        <v>BB 1000 KG - H=120 + LS</v>
      </c>
      <c r="C207" s="136" t="str">
        <f>IFERROR(_xlfn.XLOOKUP(TEXT(A207, "0"), TEXT('Material master'!$A$2:'Material master'!$A$275, "0"), 'Material master'!$C$2:'Material master'!$C$275, 1),"")</f>
        <v>Packaging</v>
      </c>
      <c r="D207" s="136" t="str">
        <f>IFERROR(_xlfn.XLOOKUP(TEXT(A207, "0"), TEXT('Material master'!$A$2:'Material master'!$A$275, "0"), 'Material master'!$D$2:'Material master'!$D$275, 1),"")</f>
        <v/>
      </c>
      <c r="E207" s="136" t="str">
        <f>IFERROR(_xlfn.XLOOKUP(TEXT(A207, "0"), TEXT('Material master'!$A$2:'Material master'!$A$275, "0"), 'Material master'!$E$2:'Material master'!$E$275, 1),"")</f>
        <v/>
      </c>
      <c r="F207" s="136" t="str">
        <f>IFERROR(_xlfn.XLOOKUP(TEXT(A207, "0"), TEXT('Material master'!$A$2:'Material master'!$A$275, "0"), 'Material master'!$F$2:'Material master'!$F$275, 1),"")</f>
        <v/>
      </c>
      <c r="G207" s="136" t="str">
        <f>IFERROR(_xlfn.XLOOKUP(TEXT(A207, "0"), TEXT('Material master'!$A$2:'Material master'!$A$275, "0"), 'Material master'!$G$2:'Material master'!$G$275, 1),"")</f>
        <v/>
      </c>
      <c r="H207" s="136" t="s">
        <v>697</v>
      </c>
      <c r="K207" s="142">
        <v>448</v>
      </c>
      <c r="L207" s="142">
        <f t="shared" ref="L207:W207" si="203">K207 - L206 + L209</f>
        <v>404</v>
      </c>
      <c r="M207" s="142">
        <f t="shared" si="203"/>
        <v>380</v>
      </c>
      <c r="N207" s="142">
        <f t="shared" si="203"/>
        <v>356</v>
      </c>
      <c r="O207" s="142">
        <f t="shared" si="203"/>
        <v>332</v>
      </c>
      <c r="P207" s="142">
        <f t="shared" si="203"/>
        <v>308</v>
      </c>
      <c r="Q207" s="142">
        <f t="shared" si="203"/>
        <v>284</v>
      </c>
      <c r="R207" s="142">
        <f t="shared" si="203"/>
        <v>260</v>
      </c>
      <c r="S207" s="142">
        <f t="shared" si="203"/>
        <v>236</v>
      </c>
      <c r="T207" s="142">
        <f t="shared" si="203"/>
        <v>212</v>
      </c>
      <c r="U207" s="142">
        <f t="shared" si="203"/>
        <v>188</v>
      </c>
      <c r="V207" s="142">
        <f t="shared" si="203"/>
        <v>164</v>
      </c>
      <c r="W207" s="142">
        <f t="shared" si="203"/>
        <v>153</v>
      </c>
    </row>
    <row r="208" spans="1:23" x14ac:dyDescent="0.25">
      <c r="A208" s="257" t="s">
        <v>105</v>
      </c>
      <c r="B208" t="str">
        <f>IFERROR(_xlfn.XLOOKUP(TEXT(A208, "0"), TEXT('Material master'!$A$2:'Material master'!$A$275, "0"), 'Material master'!$B$2:'Material master'!$B$275, 1),"")</f>
        <v>BB 1000 KG - H=120 + LS</v>
      </c>
      <c r="C208" t="str">
        <f>IFERROR(_xlfn.XLOOKUP(TEXT(A208, "0"), TEXT('Material master'!$A$2:'Material master'!$A$275, "0"), 'Material master'!$C$2:'Material master'!$C$275, 1),"")</f>
        <v>Packaging</v>
      </c>
      <c r="D208" t="str">
        <f>IFERROR(_xlfn.XLOOKUP(TEXT(A208, "0"), TEXT('Material master'!$A$2:'Material master'!$A$275, "0"), 'Material master'!$D$2:'Material master'!$D$275, 1),"")</f>
        <v/>
      </c>
      <c r="E208" t="str">
        <f>IFERROR(_xlfn.XLOOKUP(TEXT(A208, "0"), TEXT('Material master'!$A$2:'Material master'!$A$275, "0"), 'Material master'!$E$2:'Material master'!$E$275, 1),"")</f>
        <v/>
      </c>
      <c r="F208" t="str">
        <f>IFERROR(_xlfn.XLOOKUP(TEXT(A208, "0"), TEXT('Material master'!$A$2:'Material master'!$A$275, "0"), 'Material master'!$F$2:'Material master'!$F$275, 1),"")</f>
        <v/>
      </c>
      <c r="G208" t="str">
        <f>IFERROR(_xlfn.XLOOKUP(TEXT(A208, "0"), TEXT('Material master'!$A$2:'Material master'!$A$275, "0"), 'Material master'!$G$2:'Material master'!$G$275, 1),"")</f>
        <v/>
      </c>
      <c r="H208" t="s">
        <v>698</v>
      </c>
      <c r="I208" s="32">
        <v>152.44876028829538</v>
      </c>
      <c r="J208" s="258">
        <f>IFERROR($I208/AVERAGE($L206:$W206),0)</f>
        <v>5.9395620891543652</v>
      </c>
      <c r="K208" s="32"/>
      <c r="L208" s="32">
        <f t="shared" ref="L208:W208" si="204">$I208</f>
        <v>152.44876028829538</v>
      </c>
      <c r="M208" s="32">
        <f t="shared" si="204"/>
        <v>152.44876028829538</v>
      </c>
      <c r="N208" s="32">
        <f t="shared" si="204"/>
        <v>152.44876028829538</v>
      </c>
      <c r="O208" s="32">
        <f t="shared" si="204"/>
        <v>152.44876028829538</v>
      </c>
      <c r="P208" s="32">
        <f t="shared" si="204"/>
        <v>152.44876028829538</v>
      </c>
      <c r="Q208" s="32">
        <f t="shared" si="204"/>
        <v>152.44876028829538</v>
      </c>
      <c r="R208" s="32">
        <f t="shared" si="204"/>
        <v>152.44876028829538</v>
      </c>
      <c r="S208" s="32">
        <f t="shared" si="204"/>
        <v>152.44876028829538</v>
      </c>
      <c r="T208" s="32">
        <f t="shared" si="204"/>
        <v>152.44876028829538</v>
      </c>
      <c r="U208" s="32">
        <f t="shared" si="204"/>
        <v>152.44876028829538</v>
      </c>
      <c r="V208" s="32">
        <f t="shared" si="204"/>
        <v>152.44876028829538</v>
      </c>
      <c r="W208" s="32">
        <f t="shared" si="204"/>
        <v>152.44876028829538</v>
      </c>
    </row>
    <row r="209" spans="1:23" x14ac:dyDescent="0.25">
      <c r="A209" s="257" t="s">
        <v>105</v>
      </c>
      <c r="B209" t="str">
        <f>IFERROR(_xlfn.XLOOKUP(TEXT(A209, "0"), TEXT('Material master'!$A$2:'Material master'!$A$275, "0"), 'Material master'!$B$2:'Material master'!$B$275, 1),"")</f>
        <v>BB 1000 KG - H=120 + LS</v>
      </c>
      <c r="C209" t="str">
        <f>IFERROR(_xlfn.XLOOKUP(TEXT(A209, "0"), TEXT('Material master'!$A$2:'Material master'!$A$275, "0"), 'Material master'!$C$2:'Material master'!$C$275, 1),"")</f>
        <v>Packaging</v>
      </c>
      <c r="D209" t="str">
        <f>IFERROR(_xlfn.XLOOKUP(TEXT(A209, "0"), TEXT('Material master'!$A$2:'Material master'!$A$275, "0"), 'Material master'!$D$2:'Material master'!$D$275, 1),"")</f>
        <v/>
      </c>
      <c r="E209" t="str">
        <f>IFERROR(_xlfn.XLOOKUP(TEXT(A209, "0"), TEXT('Material master'!$A$2:'Material master'!$A$275, "0"), 'Material master'!$E$2:'Material master'!$E$275, 1),"")</f>
        <v/>
      </c>
      <c r="F209" t="str">
        <f>IFERROR(_xlfn.XLOOKUP(TEXT(A209, "0"), TEXT('Material master'!$A$2:'Material master'!$A$275, "0"), 'Material master'!$F$2:'Material master'!$F$275, 1),"")</f>
        <v/>
      </c>
      <c r="G209" t="str">
        <f>IFERROR(_xlfn.XLOOKUP(TEXT(A209, "0"), TEXT('Material master'!$A$2:'Material master'!$A$275, "0"), 'Material master'!$G$2:'Material master'!$G$275, 1),"")</f>
        <v/>
      </c>
      <c r="H209" t="s">
        <v>699</v>
      </c>
      <c r="I209">
        <f>IFERROR(_xlfn.XLOOKUP(TEXT(A209, "0"), TEXT('Purchase sheet'!$A$2:'Purchase sheet'!$A$31, "0"), 'Purchase sheet'!$H$2:'Purchase sheet'!$H$31, 1), 1)</f>
        <v>1</v>
      </c>
      <c r="K209" s="32"/>
      <c r="L209" s="259"/>
      <c r="M209" s="32">
        <f t="shared" ref="M209:W209" si="205">IF( M208 - L207 + M206 &gt; 0, CEILING( M208 - L207 + M206, $I$209), 0)</f>
        <v>0</v>
      </c>
      <c r="N209" s="32">
        <f t="shared" si="205"/>
        <v>0</v>
      </c>
      <c r="O209" s="32">
        <f t="shared" si="205"/>
        <v>0</v>
      </c>
      <c r="P209" s="32">
        <f t="shared" si="205"/>
        <v>0</v>
      </c>
      <c r="Q209" s="32">
        <f t="shared" si="205"/>
        <v>0</v>
      </c>
      <c r="R209" s="32">
        <f t="shared" si="205"/>
        <v>0</v>
      </c>
      <c r="S209" s="32">
        <f t="shared" si="205"/>
        <v>0</v>
      </c>
      <c r="T209" s="32">
        <f t="shared" si="205"/>
        <v>0</v>
      </c>
      <c r="U209" s="32">
        <f t="shared" si="205"/>
        <v>0</v>
      </c>
      <c r="V209" s="32">
        <f t="shared" si="205"/>
        <v>0</v>
      </c>
      <c r="W209" s="32">
        <f t="shared" si="205"/>
        <v>13</v>
      </c>
    </row>
    <row r="210" spans="1:23" ht="15.75" thickBot="1" x14ac:dyDescent="0.3">
      <c r="A210" s="257" t="s">
        <v>105</v>
      </c>
      <c r="B210" t="str">
        <f>IFERROR(_xlfn.XLOOKUP(TEXT(A210, "0"), TEXT('Material master'!$A$2:'Material master'!$A$275, "0"), 'Material master'!$B$2:'Material master'!$B$275, 1),"")</f>
        <v>BB 1000 KG - H=120 + LS</v>
      </c>
      <c r="C210" t="str">
        <f>IFERROR(_xlfn.XLOOKUP(TEXT(A210, "0"), TEXT('Material master'!$A$2:'Material master'!$A$275, "0"), 'Material master'!$C$2:'Material master'!$C$275, 1),"")</f>
        <v>Packaging</v>
      </c>
      <c r="D210" t="str">
        <f>IFERROR(_xlfn.XLOOKUP(TEXT(A210, "0"), TEXT('Material master'!$A$2:'Material master'!$A$275, "0"), 'Material master'!$D$2:'Material master'!$D$275, 1),"")</f>
        <v/>
      </c>
      <c r="E210" t="str">
        <f>IFERROR(_xlfn.XLOOKUP(TEXT(A210, "0"), TEXT('Material master'!$A$2:'Material master'!$A$275, "0"), 'Material master'!$E$2:'Material master'!$E$275, 1),"")</f>
        <v/>
      </c>
      <c r="F210" t="str">
        <f>IFERROR(_xlfn.XLOOKUP(TEXT(A210, "0"), TEXT('Material master'!$A$2:'Material master'!$A$275, "0"), 'Material master'!$F$2:'Material master'!$F$275, 1),"")</f>
        <v/>
      </c>
      <c r="G210" t="str">
        <f>IFERROR(_xlfn.XLOOKUP(TEXT(A210, "0"), TEXT('Material master'!$A$2:'Material master'!$A$275, "0"), 'Material master'!$G$2:'Material master'!$G$275, 1),"")</f>
        <v/>
      </c>
      <c r="H210" t="s">
        <v>700</v>
      </c>
      <c r="I210">
        <f>INT(IFERROR(_xlfn.XLOOKUP(TEXT(A210, "0"), TEXT('Purchase sheet'!$A$2:'Purchase sheet'!$A$31, "0"), 'Purchase sheet'!$H$2:'Purchase sheet'!$D$31, 1), 1))</f>
        <v>1</v>
      </c>
      <c r="K210" s="32"/>
      <c r="L210" s="32">
        <f t="shared" ref="L210:V210" si="206">M209</f>
        <v>0</v>
      </c>
      <c r="M210" s="32">
        <f t="shared" si="206"/>
        <v>0</v>
      </c>
      <c r="N210" s="32">
        <f t="shared" si="206"/>
        <v>0</v>
      </c>
      <c r="O210" s="32">
        <f t="shared" si="206"/>
        <v>0</v>
      </c>
      <c r="P210" s="32">
        <f t="shared" si="206"/>
        <v>0</v>
      </c>
      <c r="Q210" s="32">
        <f t="shared" si="206"/>
        <v>0</v>
      </c>
      <c r="R210" s="32">
        <f t="shared" si="206"/>
        <v>0</v>
      </c>
      <c r="S210" s="32">
        <f t="shared" si="206"/>
        <v>0</v>
      </c>
      <c r="T210" s="32">
        <f t="shared" si="206"/>
        <v>0</v>
      </c>
      <c r="U210" s="32">
        <f t="shared" si="206"/>
        <v>0</v>
      </c>
      <c r="V210" s="32">
        <f t="shared" si="206"/>
        <v>13</v>
      </c>
      <c r="W210" s="32"/>
    </row>
    <row r="211" spans="1:23" s="138" customFormat="1" x14ac:dyDescent="0.25">
      <c r="A211" s="137" t="s">
        <v>107</v>
      </c>
      <c r="B211" s="138" t="str">
        <f>IFERROR(_xlfn.XLOOKUP(TEXT(A211, "0"), TEXT('Material master'!$A$2:'Material master'!$A$275, "0"), 'Material master'!$B$2:'Material master'!$B$275, 1),"")</f>
        <v>BB L6 (+DISCHARGE SPOUT) 120*87*87 (INT)</v>
      </c>
      <c r="C211" s="138" t="str">
        <f>IFERROR(_xlfn.XLOOKUP(TEXT(A211, "0"), TEXT('Material master'!$A$2:'Material master'!$A$275, "0"), 'Material master'!$C$2:'Material master'!$C$275, 1),"")</f>
        <v>Packaging</v>
      </c>
      <c r="D211" s="138" t="str">
        <f>IFERROR(_xlfn.XLOOKUP(TEXT(A211, "0"), TEXT('Material master'!$A$2:'Material master'!$A$275, "0"), 'Material master'!$D$2:'Material master'!$D$275, 1),"")</f>
        <v/>
      </c>
      <c r="E211" s="138" t="str">
        <f>IFERROR(_xlfn.XLOOKUP(TEXT(A211, "0"), TEXT('Material master'!$A$2:'Material master'!$A$275, "0"), 'Material master'!$E$2:'Material master'!$E$275, 1),"")</f>
        <v/>
      </c>
      <c r="F211" s="138" t="str">
        <f>IFERROR(_xlfn.XLOOKUP(TEXT(A211, "0"), TEXT('Material master'!$A$2:'Material master'!$A$275, "0"), 'Material master'!$F$2:'Material master'!$F$275, 1),"")</f>
        <v/>
      </c>
      <c r="G211" s="138" t="str">
        <f>IFERROR(_xlfn.XLOOKUP(TEXT(A211, "0"), TEXT('Material master'!$A$2:'Material master'!$A$275, "0"), 'Material master'!$G$2:'Material master'!$G$275, 1),"")</f>
        <v/>
      </c>
      <c r="H211" s="138" t="s">
        <v>695</v>
      </c>
      <c r="I211" s="137" t="s">
        <v>256</v>
      </c>
      <c r="K211" s="140"/>
      <c r="L211" s="140">
        <f t="shared" ref="L211:W211" si="207">IFERROR(L787, 0)</f>
        <v>160</v>
      </c>
      <c r="M211" s="140">
        <f t="shared" si="207"/>
        <v>178</v>
      </c>
      <c r="N211" s="140">
        <f t="shared" si="207"/>
        <v>178</v>
      </c>
      <c r="O211" s="140">
        <f t="shared" si="207"/>
        <v>177</v>
      </c>
      <c r="P211" s="140">
        <f t="shared" si="207"/>
        <v>126</v>
      </c>
      <c r="Q211" s="140">
        <f t="shared" si="207"/>
        <v>177</v>
      </c>
      <c r="R211" s="140">
        <f t="shared" si="207"/>
        <v>222</v>
      </c>
      <c r="S211" s="140">
        <f t="shared" si="207"/>
        <v>177</v>
      </c>
      <c r="T211" s="140">
        <f t="shared" si="207"/>
        <v>178</v>
      </c>
      <c r="U211" s="140">
        <f t="shared" si="207"/>
        <v>178</v>
      </c>
      <c r="V211" s="140">
        <f t="shared" si="207"/>
        <v>178</v>
      </c>
      <c r="W211" s="140">
        <f t="shared" si="207"/>
        <v>178</v>
      </c>
    </row>
    <row r="212" spans="1:23" x14ac:dyDescent="0.25">
      <c r="A212" s="257" t="s">
        <v>107</v>
      </c>
      <c r="B212" t="str">
        <f>IFERROR(_xlfn.XLOOKUP(TEXT(A212, "0"), TEXT('Material master'!$A$2:'Material master'!$A$275, "0"), 'Material master'!$B$2:'Material master'!$B$275, 1),"")</f>
        <v>BB L6 (+DISCHARGE SPOUT) 120*87*87 (INT)</v>
      </c>
      <c r="C212" t="str">
        <f>IFERROR(_xlfn.XLOOKUP(TEXT(A212, "0"), TEXT('Material master'!$A$2:'Material master'!$A$275, "0"), 'Material master'!$C$2:'Material master'!$C$275, 1),"")</f>
        <v>Packaging</v>
      </c>
      <c r="D212" t="str">
        <f>IFERROR(_xlfn.XLOOKUP(TEXT(A212, "0"), TEXT('Material master'!$A$2:'Material master'!$A$275, "0"), 'Material master'!$D$2:'Material master'!$D$275, 1),"")</f>
        <v/>
      </c>
      <c r="E212" t="str">
        <f>IFERROR(_xlfn.XLOOKUP(TEXT(A212, "0"), TEXT('Material master'!$A$2:'Material master'!$A$275, "0"), 'Material master'!$E$2:'Material master'!$E$275, 1),"")</f>
        <v/>
      </c>
      <c r="F212" t="str">
        <f>IFERROR(_xlfn.XLOOKUP(TEXT(A212, "0"), TEXT('Material master'!$A$2:'Material master'!$A$275, "0"), 'Material master'!$F$2:'Material master'!$F$275, 1),"")</f>
        <v/>
      </c>
      <c r="G212" t="str">
        <f>IFERROR(_xlfn.XLOOKUP(TEXT(A212, "0"), TEXT('Material master'!$A$2:'Material master'!$A$275, "0"), 'Material master'!$G$2:'Material master'!$G$275, 1),"")</f>
        <v/>
      </c>
      <c r="H212" t="s">
        <v>695</v>
      </c>
      <c r="I212" s="257" t="s">
        <v>261</v>
      </c>
      <c r="K212" s="32"/>
      <c r="L212" s="32">
        <f t="shared" ref="L212:W212" si="208">IFERROR(L818, 0)</f>
        <v>62</v>
      </c>
      <c r="M212" s="32">
        <f t="shared" si="208"/>
        <v>11</v>
      </c>
      <c r="N212" s="32">
        <f t="shared" si="208"/>
        <v>13</v>
      </c>
      <c r="O212" s="32">
        <f t="shared" si="208"/>
        <v>13</v>
      </c>
      <c r="P212" s="32">
        <f t="shared" si="208"/>
        <v>14</v>
      </c>
      <c r="Q212" s="32">
        <f t="shared" si="208"/>
        <v>13</v>
      </c>
      <c r="R212" s="32">
        <f t="shared" si="208"/>
        <v>13</v>
      </c>
      <c r="S212" s="32">
        <f t="shared" si="208"/>
        <v>13</v>
      </c>
      <c r="T212" s="32">
        <f t="shared" si="208"/>
        <v>13</v>
      </c>
      <c r="U212" s="32">
        <f t="shared" si="208"/>
        <v>13</v>
      </c>
      <c r="V212" s="32">
        <f t="shared" si="208"/>
        <v>13</v>
      </c>
      <c r="W212" s="32">
        <f t="shared" si="208"/>
        <v>14</v>
      </c>
    </row>
    <row r="213" spans="1:23" x14ac:dyDescent="0.25">
      <c r="A213" s="257" t="s">
        <v>107</v>
      </c>
      <c r="B213" t="str">
        <f>IFERROR(_xlfn.XLOOKUP(TEXT(A213, "0"), TEXT('Material master'!$A$2:'Material master'!$A$275, "0"), 'Material master'!$B$2:'Material master'!$B$275, 1),"")</f>
        <v>BB L6 (+DISCHARGE SPOUT) 120*87*87 (INT)</v>
      </c>
      <c r="C213" t="str">
        <f>IFERROR(_xlfn.XLOOKUP(TEXT(A213, "0"), TEXT('Material master'!$A$2:'Material master'!$A$275, "0"), 'Material master'!$C$2:'Material master'!$C$275, 1),"")</f>
        <v>Packaging</v>
      </c>
      <c r="D213" t="str">
        <f>IFERROR(_xlfn.XLOOKUP(TEXT(A213, "0"), TEXT('Material master'!$A$2:'Material master'!$A$275, "0"), 'Material master'!$D$2:'Material master'!$D$275, 1),"")</f>
        <v/>
      </c>
      <c r="E213" t="str">
        <f>IFERROR(_xlfn.XLOOKUP(TEXT(A213, "0"), TEXT('Material master'!$A$2:'Material master'!$A$275, "0"), 'Material master'!$E$2:'Material master'!$E$275, 1),"")</f>
        <v/>
      </c>
      <c r="F213" t="str">
        <f>IFERROR(_xlfn.XLOOKUP(TEXT(A213, "0"), TEXT('Material master'!$A$2:'Material master'!$A$275, "0"), 'Material master'!$F$2:'Material master'!$F$275, 1),"")</f>
        <v/>
      </c>
      <c r="G213" t="str">
        <f>IFERROR(_xlfn.XLOOKUP(TEXT(A213, "0"), TEXT('Material master'!$A$2:'Material master'!$A$275, "0"), 'Material master'!$G$2:'Material master'!$G$275, 1),"")</f>
        <v/>
      </c>
      <c r="H213" t="s">
        <v>695</v>
      </c>
      <c r="I213" s="257" t="s">
        <v>269</v>
      </c>
      <c r="K213" s="32"/>
      <c r="L213" s="32">
        <f t="shared" ref="L213:W213" si="209">IFERROR(L856, 0)</f>
        <v>35</v>
      </c>
      <c r="M213" s="32">
        <f t="shared" si="209"/>
        <v>10</v>
      </c>
      <c r="N213" s="32">
        <f t="shared" si="209"/>
        <v>14</v>
      </c>
      <c r="O213" s="32">
        <f t="shared" si="209"/>
        <v>21</v>
      </c>
      <c r="P213" s="32">
        <f t="shared" si="209"/>
        <v>21</v>
      </c>
      <c r="Q213" s="32">
        <f t="shared" si="209"/>
        <v>22</v>
      </c>
      <c r="R213" s="32">
        <f t="shared" si="209"/>
        <v>22</v>
      </c>
      <c r="S213" s="32">
        <f t="shared" si="209"/>
        <v>21</v>
      </c>
      <c r="T213" s="32">
        <f t="shared" si="209"/>
        <v>21</v>
      </c>
      <c r="U213" s="32">
        <f t="shared" si="209"/>
        <v>22</v>
      </c>
      <c r="V213" s="32">
        <f t="shared" si="209"/>
        <v>23</v>
      </c>
      <c r="W213" s="32">
        <f t="shared" si="209"/>
        <v>21</v>
      </c>
    </row>
    <row r="214" spans="1:23" x14ac:dyDescent="0.25">
      <c r="A214" s="257" t="s">
        <v>107</v>
      </c>
      <c r="B214" t="str">
        <f>IFERROR(_xlfn.XLOOKUP(TEXT(A214, "0"), TEXT('Material master'!$A$2:'Material master'!$A$275, "0"), 'Material master'!$B$2:'Material master'!$B$275, 1),"")</f>
        <v>BB L6 (+DISCHARGE SPOUT) 120*87*87 (INT)</v>
      </c>
      <c r="C214" t="str">
        <f>IFERROR(_xlfn.XLOOKUP(TEXT(A214, "0"), TEXT('Material master'!$A$2:'Material master'!$A$275, "0"), 'Material master'!$C$2:'Material master'!$C$275, 1),"")</f>
        <v>Packaging</v>
      </c>
      <c r="D214" t="str">
        <f>IFERROR(_xlfn.XLOOKUP(TEXT(A214, "0"), TEXT('Material master'!$A$2:'Material master'!$A$275, "0"), 'Material master'!$D$2:'Material master'!$D$275, 1),"")</f>
        <v/>
      </c>
      <c r="E214" t="str">
        <f>IFERROR(_xlfn.XLOOKUP(TEXT(A214, "0"), TEXT('Material master'!$A$2:'Material master'!$A$275, "0"), 'Material master'!$E$2:'Material master'!$E$275, 1),"")</f>
        <v/>
      </c>
      <c r="F214" t="str">
        <f>IFERROR(_xlfn.XLOOKUP(TEXT(A214, "0"), TEXT('Material master'!$A$2:'Material master'!$A$275, "0"), 'Material master'!$F$2:'Material master'!$F$275, 1),"")</f>
        <v/>
      </c>
      <c r="G214" t="str">
        <f>IFERROR(_xlfn.XLOOKUP(TEXT(A214, "0"), TEXT('Material master'!$A$2:'Material master'!$A$275, "0"), 'Material master'!$G$2:'Material master'!$G$275, 1),"")</f>
        <v/>
      </c>
      <c r="H214" t="s">
        <v>695</v>
      </c>
      <c r="I214" s="257" t="s">
        <v>324</v>
      </c>
      <c r="K214" s="32"/>
      <c r="L214" s="32">
        <f t="shared" ref="L214:W214" si="210">IFERROR(L1032, 0)</f>
        <v>28</v>
      </c>
      <c r="M214" s="32">
        <f t="shared" si="210"/>
        <v>6</v>
      </c>
      <c r="N214" s="32">
        <f t="shared" si="210"/>
        <v>7</v>
      </c>
      <c r="O214" s="32">
        <f t="shared" si="210"/>
        <v>32</v>
      </c>
      <c r="P214" s="32">
        <f t="shared" si="210"/>
        <v>31</v>
      </c>
      <c r="Q214" s="32">
        <f t="shared" si="210"/>
        <v>7</v>
      </c>
      <c r="R214" s="32">
        <f t="shared" si="210"/>
        <v>8</v>
      </c>
      <c r="S214" s="32">
        <f t="shared" si="210"/>
        <v>31</v>
      </c>
      <c r="T214" s="32">
        <f t="shared" si="210"/>
        <v>7</v>
      </c>
      <c r="U214" s="32">
        <f t="shared" si="210"/>
        <v>32</v>
      </c>
      <c r="V214" s="32">
        <f t="shared" si="210"/>
        <v>20</v>
      </c>
      <c r="W214" s="32">
        <f t="shared" si="210"/>
        <v>30</v>
      </c>
    </row>
    <row r="215" spans="1:23" x14ac:dyDescent="0.25">
      <c r="A215" s="257" t="s">
        <v>107</v>
      </c>
      <c r="B215" t="str">
        <f>IFERROR(_xlfn.XLOOKUP(TEXT(A215, "0"), TEXT('Material master'!$A$2:'Material master'!$A$275, "0"), 'Material master'!$B$2:'Material master'!$B$275, 1),"")</f>
        <v>BB L6 (+DISCHARGE SPOUT) 120*87*87 (INT)</v>
      </c>
      <c r="C215" t="str">
        <f>IFERROR(_xlfn.XLOOKUP(TEXT(A215, "0"), TEXT('Material master'!$A$2:'Material master'!$A$275, "0"), 'Material master'!$C$2:'Material master'!$C$275, 1),"")</f>
        <v>Packaging</v>
      </c>
      <c r="D215" t="str">
        <f>IFERROR(_xlfn.XLOOKUP(TEXT(A215, "0"), TEXT('Material master'!$A$2:'Material master'!$A$275, "0"), 'Material master'!$D$2:'Material master'!$D$275, 1),"")</f>
        <v/>
      </c>
      <c r="E215" t="str">
        <f>IFERROR(_xlfn.XLOOKUP(TEXT(A215, "0"), TEXT('Material master'!$A$2:'Material master'!$A$275, "0"), 'Material master'!$E$2:'Material master'!$E$275, 1),"")</f>
        <v/>
      </c>
      <c r="F215" t="str">
        <f>IFERROR(_xlfn.XLOOKUP(TEXT(A215, "0"), TEXT('Material master'!$A$2:'Material master'!$A$275, "0"), 'Material master'!$F$2:'Material master'!$F$275, 1),"")</f>
        <v/>
      </c>
      <c r="G215" t="str">
        <f>IFERROR(_xlfn.XLOOKUP(TEXT(A215, "0"), TEXT('Material master'!$A$2:'Material master'!$A$275, "0"), 'Material master'!$G$2:'Material master'!$G$275, 1),"")</f>
        <v/>
      </c>
      <c r="H215" t="s">
        <v>695</v>
      </c>
      <c r="I215" s="257" t="s">
        <v>395</v>
      </c>
      <c r="K215" s="32"/>
      <c r="L215" s="32">
        <f t="shared" ref="L215:W215" si="211">IFERROR(L1261, 0)</f>
        <v>53</v>
      </c>
      <c r="M215" s="32">
        <f t="shared" si="211"/>
        <v>52</v>
      </c>
      <c r="N215" s="32">
        <f t="shared" si="211"/>
        <v>52</v>
      </c>
      <c r="O215" s="32">
        <f t="shared" si="211"/>
        <v>52</v>
      </c>
      <c r="P215" s="32">
        <f t="shared" si="211"/>
        <v>52</v>
      </c>
      <c r="Q215" s="32">
        <f t="shared" si="211"/>
        <v>52</v>
      </c>
      <c r="R215" s="32">
        <f t="shared" si="211"/>
        <v>52</v>
      </c>
      <c r="S215" s="32">
        <f t="shared" si="211"/>
        <v>52</v>
      </c>
      <c r="T215" s="32">
        <f t="shared" si="211"/>
        <v>52</v>
      </c>
      <c r="U215" s="32">
        <f t="shared" si="211"/>
        <v>52</v>
      </c>
      <c r="V215" s="32">
        <f t="shared" si="211"/>
        <v>52</v>
      </c>
      <c r="W215" s="32">
        <f t="shared" si="211"/>
        <v>53</v>
      </c>
    </row>
    <row r="216" spans="1:23" x14ac:dyDescent="0.25">
      <c r="A216" s="257" t="s">
        <v>107</v>
      </c>
      <c r="B216" t="str">
        <f>IFERROR(_xlfn.XLOOKUP(TEXT(A216, "0"), TEXT('Material master'!$A$2:'Material master'!$A$275, "0"), 'Material master'!$B$2:'Material master'!$B$275, 1),"")</f>
        <v>BB L6 (+DISCHARGE SPOUT) 120*87*87 (INT)</v>
      </c>
      <c r="C216" t="str">
        <f>IFERROR(_xlfn.XLOOKUP(TEXT(A216, "0"), TEXT('Material master'!$A$2:'Material master'!$A$275, "0"), 'Material master'!$C$2:'Material master'!$C$275, 1),"")</f>
        <v>Packaging</v>
      </c>
      <c r="D216" t="str">
        <f>IFERROR(_xlfn.XLOOKUP(TEXT(A216, "0"), TEXT('Material master'!$A$2:'Material master'!$A$275, "0"), 'Material master'!$D$2:'Material master'!$D$275, 1),"")</f>
        <v/>
      </c>
      <c r="E216" t="str">
        <f>IFERROR(_xlfn.XLOOKUP(TEXT(A216, "0"), TEXT('Material master'!$A$2:'Material master'!$A$275, "0"), 'Material master'!$E$2:'Material master'!$E$275, 1),"")</f>
        <v/>
      </c>
      <c r="F216" t="str">
        <f>IFERROR(_xlfn.XLOOKUP(TEXT(A216, "0"), TEXT('Material master'!$A$2:'Material master'!$A$275, "0"), 'Material master'!$F$2:'Material master'!$F$275, 1),"")</f>
        <v/>
      </c>
      <c r="G216" t="str">
        <f>IFERROR(_xlfn.XLOOKUP(TEXT(A216, "0"), TEXT('Material master'!$A$2:'Material master'!$A$275, "0"), 'Material master'!$G$2:'Material master'!$G$275, 1),"")</f>
        <v/>
      </c>
      <c r="H216" t="s">
        <v>695</v>
      </c>
      <c r="I216" s="257" t="s">
        <v>473</v>
      </c>
      <c r="K216" s="32"/>
      <c r="L216" s="32">
        <f t="shared" ref="L216:W216" si="212">IFERROR(L1553, 0)</f>
        <v>0</v>
      </c>
      <c r="M216" s="32">
        <f t="shared" si="212"/>
        <v>0</v>
      </c>
      <c r="N216" s="32">
        <f t="shared" si="212"/>
        <v>0</v>
      </c>
      <c r="O216" s="32">
        <f t="shared" si="212"/>
        <v>0</v>
      </c>
      <c r="P216" s="32">
        <f t="shared" si="212"/>
        <v>0</v>
      </c>
      <c r="Q216" s="32">
        <f t="shared" si="212"/>
        <v>0</v>
      </c>
      <c r="R216" s="32">
        <f t="shared" si="212"/>
        <v>0</v>
      </c>
      <c r="S216" s="32">
        <f t="shared" si="212"/>
        <v>0</v>
      </c>
      <c r="T216" s="32">
        <f t="shared" si="212"/>
        <v>0</v>
      </c>
      <c r="U216" s="32">
        <f t="shared" si="212"/>
        <v>0</v>
      </c>
      <c r="V216" s="32">
        <f t="shared" si="212"/>
        <v>0</v>
      </c>
      <c r="W216" s="32">
        <f t="shared" si="212"/>
        <v>0</v>
      </c>
    </row>
    <row r="217" spans="1:23" x14ac:dyDescent="0.25">
      <c r="A217" s="257" t="s">
        <v>107</v>
      </c>
      <c r="B217" t="str">
        <f>IFERROR(_xlfn.XLOOKUP(TEXT(A217, "0"), TEXT('Material master'!$A$2:'Material master'!$A$275, "0"), 'Material master'!$B$2:'Material master'!$B$275, 1),"")</f>
        <v>BB L6 (+DISCHARGE SPOUT) 120*87*87 (INT)</v>
      </c>
      <c r="C217" t="str">
        <f>IFERROR(_xlfn.XLOOKUP(TEXT(A217, "0"), TEXT('Material master'!$A$2:'Material master'!$A$275, "0"), 'Material master'!$C$2:'Material master'!$C$275, 1),"")</f>
        <v>Packaging</v>
      </c>
      <c r="D217" t="str">
        <f>IFERROR(_xlfn.XLOOKUP(TEXT(A217, "0"), TEXT('Material master'!$A$2:'Material master'!$A$275, "0"), 'Material master'!$D$2:'Material master'!$D$275, 1),"")</f>
        <v/>
      </c>
      <c r="E217" t="str">
        <f>IFERROR(_xlfn.XLOOKUP(TEXT(A217, "0"), TEXT('Material master'!$A$2:'Material master'!$A$275, "0"), 'Material master'!$E$2:'Material master'!$E$275, 1),"")</f>
        <v/>
      </c>
      <c r="F217" t="str">
        <f>IFERROR(_xlfn.XLOOKUP(TEXT(A217, "0"), TEXT('Material master'!$A$2:'Material master'!$A$275, "0"), 'Material master'!$F$2:'Material master'!$F$275, 1),"")</f>
        <v/>
      </c>
      <c r="G217" t="str">
        <f>IFERROR(_xlfn.XLOOKUP(TEXT(A217, "0"), TEXT('Material master'!$A$2:'Material master'!$A$275, "0"), 'Material master'!$G$2:'Material master'!$G$275, 1),"")</f>
        <v/>
      </c>
      <c r="H217" t="s">
        <v>695</v>
      </c>
      <c r="I217" s="257" t="s">
        <v>497</v>
      </c>
      <c r="K217" s="32"/>
      <c r="L217" s="32">
        <f t="shared" ref="L217:W217" si="213">IFERROR(L1605, 0)</f>
        <v>48</v>
      </c>
      <c r="M217" s="32">
        <f t="shared" si="213"/>
        <v>0</v>
      </c>
      <c r="N217" s="32">
        <f t="shared" si="213"/>
        <v>0</v>
      </c>
      <c r="O217" s="32">
        <f t="shared" si="213"/>
        <v>0</v>
      </c>
      <c r="P217" s="32">
        <f t="shared" si="213"/>
        <v>0</v>
      </c>
      <c r="Q217" s="32">
        <f t="shared" si="213"/>
        <v>0</v>
      </c>
      <c r="R217" s="32">
        <f t="shared" si="213"/>
        <v>0</v>
      </c>
      <c r="S217" s="32">
        <f t="shared" si="213"/>
        <v>0</v>
      </c>
      <c r="T217" s="32">
        <f t="shared" si="213"/>
        <v>0</v>
      </c>
      <c r="U217" s="32">
        <f t="shared" si="213"/>
        <v>0</v>
      </c>
      <c r="V217" s="32">
        <f t="shared" si="213"/>
        <v>0</v>
      </c>
      <c r="W217" s="32">
        <f t="shared" si="213"/>
        <v>0</v>
      </c>
    </row>
    <row r="218" spans="1:23" x14ac:dyDescent="0.25">
      <c r="A218" s="257" t="s">
        <v>107</v>
      </c>
      <c r="B218" t="str">
        <f>IFERROR(_xlfn.XLOOKUP(TEXT(A218, "0"), TEXT('Material master'!$A$2:'Material master'!$A$275, "0"), 'Material master'!$B$2:'Material master'!$B$275, 1),"")</f>
        <v>BB L6 (+DISCHARGE SPOUT) 120*87*87 (INT)</v>
      </c>
      <c r="C218" t="str">
        <f>IFERROR(_xlfn.XLOOKUP(TEXT(A218, "0"), TEXT('Material master'!$A$2:'Material master'!$A$275, "0"), 'Material master'!$C$2:'Material master'!$C$275, 1),"")</f>
        <v>Packaging</v>
      </c>
      <c r="D218" t="str">
        <f>IFERROR(_xlfn.XLOOKUP(TEXT(A218, "0"), TEXT('Material master'!$A$2:'Material master'!$A$275, "0"), 'Material master'!$D$2:'Material master'!$D$275, 1),"")</f>
        <v/>
      </c>
      <c r="E218" t="str">
        <f>IFERROR(_xlfn.XLOOKUP(TEXT(A218, "0"), TEXT('Material master'!$A$2:'Material master'!$A$275, "0"), 'Material master'!$E$2:'Material master'!$E$275, 1),"")</f>
        <v/>
      </c>
      <c r="F218" t="str">
        <f>IFERROR(_xlfn.XLOOKUP(TEXT(A218, "0"), TEXT('Material master'!$A$2:'Material master'!$A$275, "0"), 'Material master'!$F$2:'Material master'!$F$275, 1),"")</f>
        <v/>
      </c>
      <c r="G218" t="str">
        <f>IFERROR(_xlfn.XLOOKUP(TEXT(A218, "0"), TEXT('Material master'!$A$2:'Material master'!$A$275, "0"), 'Material master'!$G$2:'Material master'!$G$275, 1),"")</f>
        <v/>
      </c>
      <c r="H218" t="s">
        <v>695</v>
      </c>
      <c r="I218" s="257" t="s">
        <v>548</v>
      </c>
      <c r="K218" s="32"/>
      <c r="L218" s="32">
        <f t="shared" ref="L218:W218" si="214">IFERROR(L1725, 0)</f>
        <v>15</v>
      </c>
      <c r="M218" s="32">
        <f t="shared" si="214"/>
        <v>15</v>
      </c>
      <c r="N218" s="32">
        <f t="shared" si="214"/>
        <v>15</v>
      </c>
      <c r="O218" s="32">
        <f t="shared" si="214"/>
        <v>16</v>
      </c>
      <c r="P218" s="32">
        <f t="shared" si="214"/>
        <v>16</v>
      </c>
      <c r="Q218" s="32">
        <f t="shared" si="214"/>
        <v>16</v>
      </c>
      <c r="R218" s="32">
        <f t="shared" si="214"/>
        <v>16</v>
      </c>
      <c r="S218" s="32">
        <f t="shared" si="214"/>
        <v>16</v>
      </c>
      <c r="T218" s="32">
        <f t="shared" si="214"/>
        <v>16</v>
      </c>
      <c r="U218" s="32">
        <f t="shared" si="214"/>
        <v>16</v>
      </c>
      <c r="V218" s="32">
        <f t="shared" si="214"/>
        <v>16</v>
      </c>
      <c r="W218" s="32">
        <f t="shared" si="214"/>
        <v>16</v>
      </c>
    </row>
    <row r="219" spans="1:23" x14ac:dyDescent="0.25">
      <c r="A219" s="257" t="s">
        <v>107</v>
      </c>
      <c r="B219" t="str">
        <f>IFERROR(_xlfn.XLOOKUP(TEXT(A219, "0"), TEXT('Material master'!$A$2:'Material master'!$A$275, "0"), 'Material master'!$B$2:'Material master'!$B$275, 1),"")</f>
        <v>BB L6 (+DISCHARGE SPOUT) 120*87*87 (INT)</v>
      </c>
      <c r="C219" t="str">
        <f>IFERROR(_xlfn.XLOOKUP(TEXT(A219, "0"), TEXT('Material master'!$A$2:'Material master'!$A$275, "0"), 'Material master'!$C$2:'Material master'!$C$275, 1),"")</f>
        <v>Packaging</v>
      </c>
      <c r="D219" t="str">
        <f>IFERROR(_xlfn.XLOOKUP(TEXT(A219, "0"), TEXT('Material master'!$A$2:'Material master'!$A$275, "0"), 'Material master'!$D$2:'Material master'!$D$275, 1),"")</f>
        <v/>
      </c>
      <c r="E219" t="str">
        <f>IFERROR(_xlfn.XLOOKUP(TEXT(A219, "0"), TEXT('Material master'!$A$2:'Material master'!$A$275, "0"), 'Material master'!$E$2:'Material master'!$E$275, 1),"")</f>
        <v/>
      </c>
      <c r="F219" t="str">
        <f>IFERROR(_xlfn.XLOOKUP(TEXT(A219, "0"), TEXT('Material master'!$A$2:'Material master'!$A$275, "0"), 'Material master'!$F$2:'Material master'!$F$275, 1),"")</f>
        <v/>
      </c>
      <c r="G219" t="str">
        <f>IFERROR(_xlfn.XLOOKUP(TEXT(A219, "0"), TEXT('Material master'!$A$2:'Material master'!$A$275, "0"), 'Material master'!$G$2:'Material master'!$G$275, 1),"")</f>
        <v/>
      </c>
      <c r="H219" s="1" t="s">
        <v>696</v>
      </c>
      <c r="I219" s="1"/>
      <c r="J219" s="1"/>
      <c r="K219" s="141"/>
      <c r="L219" s="141">
        <f t="shared" ref="L219:W219" si="215">SUM(L211:L218)</f>
        <v>401</v>
      </c>
      <c r="M219" s="141">
        <f t="shared" si="215"/>
        <v>272</v>
      </c>
      <c r="N219" s="141">
        <f t="shared" si="215"/>
        <v>279</v>
      </c>
      <c r="O219" s="141">
        <f t="shared" si="215"/>
        <v>311</v>
      </c>
      <c r="P219" s="141">
        <f t="shared" si="215"/>
        <v>260</v>
      </c>
      <c r="Q219" s="141">
        <f t="shared" si="215"/>
        <v>287</v>
      </c>
      <c r="R219" s="141">
        <f t="shared" si="215"/>
        <v>333</v>
      </c>
      <c r="S219" s="141">
        <f t="shared" si="215"/>
        <v>310</v>
      </c>
      <c r="T219" s="141">
        <f t="shared" si="215"/>
        <v>287</v>
      </c>
      <c r="U219" s="141">
        <f t="shared" si="215"/>
        <v>313</v>
      </c>
      <c r="V219" s="141">
        <f t="shared" si="215"/>
        <v>302</v>
      </c>
      <c r="W219" s="141">
        <f t="shared" si="215"/>
        <v>312</v>
      </c>
    </row>
    <row r="220" spans="1:23" s="136" customFormat="1" x14ac:dyDescent="0.25">
      <c r="A220" s="270" t="s">
        <v>107</v>
      </c>
      <c r="B220" s="136" t="str">
        <f>IFERROR(_xlfn.XLOOKUP(TEXT(A220, "0"), TEXT('Material master'!$A$2:'Material master'!$A$275, "0"), 'Material master'!$B$2:'Material master'!$B$275, 1),"")</f>
        <v>BB L6 (+DISCHARGE SPOUT) 120*87*87 (INT)</v>
      </c>
      <c r="C220" s="136" t="str">
        <f>IFERROR(_xlfn.XLOOKUP(TEXT(A220, "0"), TEXT('Material master'!$A$2:'Material master'!$A$275, "0"), 'Material master'!$C$2:'Material master'!$C$275, 1),"")</f>
        <v>Packaging</v>
      </c>
      <c r="D220" s="136" t="str">
        <f>IFERROR(_xlfn.XLOOKUP(TEXT(A220, "0"), TEXT('Material master'!$A$2:'Material master'!$A$275, "0"), 'Material master'!$D$2:'Material master'!$D$275, 1),"")</f>
        <v/>
      </c>
      <c r="E220" s="136" t="str">
        <f>IFERROR(_xlfn.XLOOKUP(TEXT(A220, "0"), TEXT('Material master'!$A$2:'Material master'!$A$275, "0"), 'Material master'!$E$2:'Material master'!$E$275, 1),"")</f>
        <v/>
      </c>
      <c r="F220" s="136" t="str">
        <f>IFERROR(_xlfn.XLOOKUP(TEXT(A220, "0"), TEXT('Material master'!$A$2:'Material master'!$A$275, "0"), 'Material master'!$F$2:'Material master'!$F$275, 1),"")</f>
        <v/>
      </c>
      <c r="G220" s="136" t="str">
        <f>IFERROR(_xlfn.XLOOKUP(TEXT(A220, "0"), TEXT('Material master'!$A$2:'Material master'!$A$275, "0"), 'Material master'!$G$2:'Material master'!$G$275, 1),"")</f>
        <v/>
      </c>
      <c r="H220" s="136" t="s">
        <v>697</v>
      </c>
      <c r="K220" s="142">
        <v>1379</v>
      </c>
      <c r="L220" s="142">
        <f t="shared" ref="L220:W220" si="216">K220 - L219 + L222</f>
        <v>978</v>
      </c>
      <c r="M220" s="142">
        <f t="shared" si="216"/>
        <v>809</v>
      </c>
      <c r="N220" s="142">
        <f t="shared" si="216"/>
        <v>809</v>
      </c>
      <c r="O220" s="142">
        <f t="shared" si="216"/>
        <v>809</v>
      </c>
      <c r="P220" s="142">
        <f t="shared" si="216"/>
        <v>809</v>
      </c>
      <c r="Q220" s="142">
        <f t="shared" si="216"/>
        <v>809</v>
      </c>
      <c r="R220" s="142">
        <f t="shared" si="216"/>
        <v>809</v>
      </c>
      <c r="S220" s="142">
        <f t="shared" si="216"/>
        <v>809</v>
      </c>
      <c r="T220" s="142">
        <f t="shared" si="216"/>
        <v>809</v>
      </c>
      <c r="U220" s="142">
        <f t="shared" si="216"/>
        <v>809</v>
      </c>
      <c r="V220" s="142">
        <f t="shared" si="216"/>
        <v>809</v>
      </c>
      <c r="W220" s="142">
        <f t="shared" si="216"/>
        <v>809</v>
      </c>
    </row>
    <row r="221" spans="1:23" x14ac:dyDescent="0.25">
      <c r="A221" s="257" t="s">
        <v>107</v>
      </c>
      <c r="B221" t="str">
        <f>IFERROR(_xlfn.XLOOKUP(TEXT(A221, "0"), TEXT('Material master'!$A$2:'Material master'!$A$275, "0"), 'Material master'!$B$2:'Material master'!$B$275, 1),"")</f>
        <v>BB L6 (+DISCHARGE SPOUT) 120*87*87 (INT)</v>
      </c>
      <c r="C221" t="str">
        <f>IFERROR(_xlfn.XLOOKUP(TEXT(A221, "0"), TEXT('Material master'!$A$2:'Material master'!$A$275, "0"), 'Material master'!$C$2:'Material master'!$C$275, 1),"")</f>
        <v>Packaging</v>
      </c>
      <c r="D221" t="str">
        <f>IFERROR(_xlfn.XLOOKUP(TEXT(A221, "0"), TEXT('Material master'!$A$2:'Material master'!$A$275, "0"), 'Material master'!$D$2:'Material master'!$D$275, 1),"")</f>
        <v/>
      </c>
      <c r="E221" t="str">
        <f>IFERROR(_xlfn.XLOOKUP(TEXT(A221, "0"), TEXT('Material master'!$A$2:'Material master'!$A$275, "0"), 'Material master'!$E$2:'Material master'!$E$275, 1),"")</f>
        <v/>
      </c>
      <c r="F221" t="str">
        <f>IFERROR(_xlfn.XLOOKUP(TEXT(A221, "0"), TEXT('Material master'!$A$2:'Material master'!$A$275, "0"), 'Material master'!$F$2:'Material master'!$F$275, 1),"")</f>
        <v/>
      </c>
      <c r="G221" t="str">
        <f>IFERROR(_xlfn.XLOOKUP(TEXT(A221, "0"), TEXT('Material master'!$A$2:'Material master'!$A$275, "0"), 'Material master'!$G$2:'Material master'!$G$275, 1),"")</f>
        <v/>
      </c>
      <c r="H221" t="s">
        <v>698</v>
      </c>
      <c r="I221" s="32">
        <v>808.09623890269245</v>
      </c>
      <c r="J221" s="258">
        <f>IFERROR($I221/AVERAGE($L219:$W219),0)</f>
        <v>2.6444381965727599</v>
      </c>
      <c r="K221" s="32"/>
      <c r="L221" s="32">
        <f t="shared" ref="L221:W221" si="217">$I221</f>
        <v>808.09623890269245</v>
      </c>
      <c r="M221" s="32">
        <f t="shared" si="217"/>
        <v>808.09623890269245</v>
      </c>
      <c r="N221" s="32">
        <f t="shared" si="217"/>
        <v>808.09623890269245</v>
      </c>
      <c r="O221" s="32">
        <f t="shared" si="217"/>
        <v>808.09623890269245</v>
      </c>
      <c r="P221" s="32">
        <f t="shared" si="217"/>
        <v>808.09623890269245</v>
      </c>
      <c r="Q221" s="32">
        <f t="shared" si="217"/>
        <v>808.09623890269245</v>
      </c>
      <c r="R221" s="32">
        <f t="shared" si="217"/>
        <v>808.09623890269245</v>
      </c>
      <c r="S221" s="32">
        <f t="shared" si="217"/>
        <v>808.09623890269245</v>
      </c>
      <c r="T221" s="32">
        <f t="shared" si="217"/>
        <v>808.09623890269245</v>
      </c>
      <c r="U221" s="32">
        <f t="shared" si="217"/>
        <v>808.09623890269245</v>
      </c>
      <c r="V221" s="32">
        <f t="shared" si="217"/>
        <v>808.09623890269245</v>
      </c>
      <c r="W221" s="32">
        <f t="shared" si="217"/>
        <v>808.09623890269245</v>
      </c>
    </row>
    <row r="222" spans="1:23" x14ac:dyDescent="0.25">
      <c r="A222" s="257" t="s">
        <v>107</v>
      </c>
      <c r="B222" t="str">
        <f>IFERROR(_xlfn.XLOOKUP(TEXT(A222, "0"), TEXT('Material master'!$A$2:'Material master'!$A$275, "0"), 'Material master'!$B$2:'Material master'!$B$275, 1),"")</f>
        <v>BB L6 (+DISCHARGE SPOUT) 120*87*87 (INT)</v>
      </c>
      <c r="C222" t="str">
        <f>IFERROR(_xlfn.XLOOKUP(TEXT(A222, "0"), TEXT('Material master'!$A$2:'Material master'!$A$275, "0"), 'Material master'!$C$2:'Material master'!$C$275, 1),"")</f>
        <v>Packaging</v>
      </c>
      <c r="D222" t="str">
        <f>IFERROR(_xlfn.XLOOKUP(TEXT(A222, "0"), TEXT('Material master'!$A$2:'Material master'!$A$275, "0"), 'Material master'!$D$2:'Material master'!$D$275, 1),"")</f>
        <v/>
      </c>
      <c r="E222" t="str">
        <f>IFERROR(_xlfn.XLOOKUP(TEXT(A222, "0"), TEXT('Material master'!$A$2:'Material master'!$A$275, "0"), 'Material master'!$E$2:'Material master'!$E$275, 1),"")</f>
        <v/>
      </c>
      <c r="F222" t="str">
        <f>IFERROR(_xlfn.XLOOKUP(TEXT(A222, "0"), TEXT('Material master'!$A$2:'Material master'!$A$275, "0"), 'Material master'!$F$2:'Material master'!$F$275, 1),"")</f>
        <v/>
      </c>
      <c r="G222" t="str">
        <f>IFERROR(_xlfn.XLOOKUP(TEXT(A222, "0"), TEXT('Material master'!$A$2:'Material master'!$A$275, "0"), 'Material master'!$G$2:'Material master'!$G$275, 1),"")</f>
        <v/>
      </c>
      <c r="H222" t="s">
        <v>699</v>
      </c>
      <c r="I222">
        <f>IFERROR(_xlfn.XLOOKUP(TEXT(A222, "0"), TEXT('Purchase sheet'!$A$2:'Purchase sheet'!$A$31, "0"), 'Purchase sheet'!$H$2:'Purchase sheet'!$H$31, 1), 1)</f>
        <v>1</v>
      </c>
      <c r="K222" s="32"/>
      <c r="L222" s="259"/>
      <c r="M222" s="32">
        <f t="shared" ref="M222:W222" si="218">IF( M221 - L220 + M219 &gt; 0, CEILING( M221 - L220 + M219, $I$222), 0)</f>
        <v>103</v>
      </c>
      <c r="N222" s="32">
        <f t="shared" si="218"/>
        <v>279</v>
      </c>
      <c r="O222" s="32">
        <f t="shared" si="218"/>
        <v>311</v>
      </c>
      <c r="P222" s="32">
        <f t="shared" si="218"/>
        <v>260</v>
      </c>
      <c r="Q222" s="32">
        <f t="shared" si="218"/>
        <v>287</v>
      </c>
      <c r="R222" s="32">
        <f t="shared" si="218"/>
        <v>333</v>
      </c>
      <c r="S222" s="32">
        <f t="shared" si="218"/>
        <v>310</v>
      </c>
      <c r="T222" s="32">
        <f t="shared" si="218"/>
        <v>287</v>
      </c>
      <c r="U222" s="32">
        <f t="shared" si="218"/>
        <v>313</v>
      </c>
      <c r="V222" s="32">
        <f t="shared" si="218"/>
        <v>302</v>
      </c>
      <c r="W222" s="32">
        <f t="shared" si="218"/>
        <v>312</v>
      </c>
    </row>
    <row r="223" spans="1:23" ht="15.75" thickBot="1" x14ac:dyDescent="0.3">
      <c r="A223" s="257" t="s">
        <v>107</v>
      </c>
      <c r="B223" t="str">
        <f>IFERROR(_xlfn.XLOOKUP(TEXT(A223, "0"), TEXT('Material master'!$A$2:'Material master'!$A$275, "0"), 'Material master'!$B$2:'Material master'!$B$275, 1),"")</f>
        <v>BB L6 (+DISCHARGE SPOUT) 120*87*87 (INT)</v>
      </c>
      <c r="C223" t="str">
        <f>IFERROR(_xlfn.XLOOKUP(TEXT(A223, "0"), TEXT('Material master'!$A$2:'Material master'!$A$275, "0"), 'Material master'!$C$2:'Material master'!$C$275, 1),"")</f>
        <v>Packaging</v>
      </c>
      <c r="D223" t="str">
        <f>IFERROR(_xlfn.XLOOKUP(TEXT(A223, "0"), TEXT('Material master'!$A$2:'Material master'!$A$275, "0"), 'Material master'!$D$2:'Material master'!$D$275, 1),"")</f>
        <v/>
      </c>
      <c r="E223" t="str">
        <f>IFERROR(_xlfn.XLOOKUP(TEXT(A223, "0"), TEXT('Material master'!$A$2:'Material master'!$A$275, "0"), 'Material master'!$E$2:'Material master'!$E$275, 1),"")</f>
        <v/>
      </c>
      <c r="F223" t="str">
        <f>IFERROR(_xlfn.XLOOKUP(TEXT(A223, "0"), TEXT('Material master'!$A$2:'Material master'!$A$275, "0"), 'Material master'!$F$2:'Material master'!$F$275, 1),"")</f>
        <v/>
      </c>
      <c r="G223" t="str">
        <f>IFERROR(_xlfn.XLOOKUP(TEXT(A223, "0"), TEXT('Material master'!$A$2:'Material master'!$A$275, "0"), 'Material master'!$G$2:'Material master'!$G$275, 1),"")</f>
        <v/>
      </c>
      <c r="H223" t="s">
        <v>700</v>
      </c>
      <c r="I223">
        <f>INT(IFERROR(_xlfn.XLOOKUP(TEXT(A223, "0"), TEXT('Purchase sheet'!$A$2:'Purchase sheet'!$A$31, "0"), 'Purchase sheet'!$H$2:'Purchase sheet'!$D$31, 1), 1))</f>
        <v>1</v>
      </c>
      <c r="K223" s="32"/>
      <c r="L223" s="32">
        <f t="shared" ref="L223:V223" si="219">M222</f>
        <v>103</v>
      </c>
      <c r="M223" s="32">
        <f t="shared" si="219"/>
        <v>279</v>
      </c>
      <c r="N223" s="32">
        <f t="shared" si="219"/>
        <v>311</v>
      </c>
      <c r="O223" s="32">
        <f t="shared" si="219"/>
        <v>260</v>
      </c>
      <c r="P223" s="32">
        <f t="shared" si="219"/>
        <v>287</v>
      </c>
      <c r="Q223" s="32">
        <f t="shared" si="219"/>
        <v>333</v>
      </c>
      <c r="R223" s="32">
        <f t="shared" si="219"/>
        <v>310</v>
      </c>
      <c r="S223" s="32">
        <f t="shared" si="219"/>
        <v>287</v>
      </c>
      <c r="T223" s="32">
        <f t="shared" si="219"/>
        <v>313</v>
      </c>
      <c r="U223" s="32">
        <f t="shared" si="219"/>
        <v>302</v>
      </c>
      <c r="V223" s="32">
        <f t="shared" si="219"/>
        <v>312</v>
      </c>
      <c r="W223" s="32"/>
    </row>
    <row r="224" spans="1:23" s="138" customFormat="1" x14ac:dyDescent="0.25">
      <c r="A224" s="137" t="s">
        <v>109</v>
      </c>
      <c r="B224" s="138" t="str">
        <f>IFERROR(_xlfn.XLOOKUP(TEXT(A224, "0"), TEXT('Material master'!$A$2:'Material master'!$A$275, "0"), 'Material master'!$B$2:'Material master'!$B$275, 1),"")</f>
        <v>BB 88X88X150 VALVE IN OUT BBL7</v>
      </c>
      <c r="C224" s="138" t="str">
        <f>IFERROR(_xlfn.XLOOKUP(TEXT(A224, "0"), TEXT('Material master'!$A$2:'Material master'!$A$275, "0"), 'Material master'!$C$2:'Material master'!$C$275, 1),"")</f>
        <v>Packaging</v>
      </c>
      <c r="D224" s="138" t="str">
        <f>IFERROR(_xlfn.XLOOKUP(TEXT(A224, "0"), TEXT('Material master'!$A$2:'Material master'!$A$275, "0"), 'Material master'!$D$2:'Material master'!$D$275, 1),"")</f>
        <v/>
      </c>
      <c r="E224" s="138" t="str">
        <f>IFERROR(_xlfn.XLOOKUP(TEXT(A224, "0"), TEXT('Material master'!$A$2:'Material master'!$A$275, "0"), 'Material master'!$E$2:'Material master'!$E$275, 1),"")</f>
        <v/>
      </c>
      <c r="F224" s="138" t="str">
        <f>IFERROR(_xlfn.XLOOKUP(TEXT(A224, "0"), TEXT('Material master'!$A$2:'Material master'!$A$275, "0"), 'Material master'!$F$2:'Material master'!$F$275, 1),"")</f>
        <v/>
      </c>
      <c r="G224" s="138" t="str">
        <f>IFERROR(_xlfn.XLOOKUP(TEXT(A224, "0"), TEXT('Material master'!$A$2:'Material master'!$A$275, "0"), 'Material master'!$G$2:'Material master'!$G$275, 1),"")</f>
        <v/>
      </c>
      <c r="H224" s="138" t="s">
        <v>695</v>
      </c>
      <c r="I224" s="137" t="s">
        <v>243</v>
      </c>
      <c r="K224" s="140"/>
      <c r="L224" s="140">
        <f t="shared" ref="L224:W224" si="220">IFERROR(L750, 0)</f>
        <v>30</v>
      </c>
      <c r="M224" s="140">
        <f t="shared" si="220"/>
        <v>11</v>
      </c>
      <c r="N224" s="140">
        <f t="shared" si="220"/>
        <v>5</v>
      </c>
      <c r="O224" s="140">
        <f t="shared" si="220"/>
        <v>11</v>
      </c>
      <c r="P224" s="140">
        <f t="shared" si="220"/>
        <v>5</v>
      </c>
      <c r="Q224" s="140">
        <f t="shared" si="220"/>
        <v>5</v>
      </c>
      <c r="R224" s="140">
        <f t="shared" si="220"/>
        <v>6</v>
      </c>
      <c r="S224" s="140">
        <f t="shared" si="220"/>
        <v>1</v>
      </c>
      <c r="T224" s="140">
        <f t="shared" si="220"/>
        <v>1</v>
      </c>
      <c r="U224" s="140">
        <f t="shared" si="220"/>
        <v>6</v>
      </c>
      <c r="V224" s="140">
        <f t="shared" si="220"/>
        <v>1</v>
      </c>
      <c r="W224" s="140">
        <f t="shared" si="220"/>
        <v>1</v>
      </c>
    </row>
    <row r="225" spans="1:23" x14ac:dyDescent="0.25">
      <c r="A225" s="257" t="s">
        <v>109</v>
      </c>
      <c r="B225" t="str">
        <f>IFERROR(_xlfn.XLOOKUP(TEXT(A225, "0"), TEXT('Material master'!$A$2:'Material master'!$A$275, "0"), 'Material master'!$B$2:'Material master'!$B$275, 1),"")</f>
        <v>BB 88X88X150 VALVE IN OUT BBL7</v>
      </c>
      <c r="C225" t="str">
        <f>IFERROR(_xlfn.XLOOKUP(TEXT(A225, "0"), TEXT('Material master'!$A$2:'Material master'!$A$275, "0"), 'Material master'!$C$2:'Material master'!$C$275, 1),"")</f>
        <v>Packaging</v>
      </c>
      <c r="D225" t="str">
        <f>IFERROR(_xlfn.XLOOKUP(TEXT(A225, "0"), TEXT('Material master'!$A$2:'Material master'!$A$275, "0"), 'Material master'!$D$2:'Material master'!$D$275, 1),"")</f>
        <v/>
      </c>
      <c r="E225" t="str">
        <f>IFERROR(_xlfn.XLOOKUP(TEXT(A225, "0"), TEXT('Material master'!$A$2:'Material master'!$A$275, "0"), 'Material master'!$E$2:'Material master'!$E$275, 1),"")</f>
        <v/>
      </c>
      <c r="F225" t="str">
        <f>IFERROR(_xlfn.XLOOKUP(TEXT(A225, "0"), TEXT('Material master'!$A$2:'Material master'!$A$275, "0"), 'Material master'!$F$2:'Material master'!$F$275, 1),"")</f>
        <v/>
      </c>
      <c r="G225" t="str">
        <f>IFERROR(_xlfn.XLOOKUP(TEXT(A225, "0"), TEXT('Material master'!$A$2:'Material master'!$A$275, "0"), 'Material master'!$G$2:'Material master'!$G$275, 1),"")</f>
        <v/>
      </c>
      <c r="H225" t="s">
        <v>695</v>
      </c>
      <c r="I225" s="257" t="s">
        <v>278</v>
      </c>
      <c r="K225" s="32"/>
      <c r="L225" s="32">
        <f t="shared" ref="L225:W225" si="221">IFERROR(L892, 0)</f>
        <v>16</v>
      </c>
      <c r="M225" s="32">
        <f t="shared" si="221"/>
        <v>26</v>
      </c>
      <c r="N225" s="32">
        <f t="shared" si="221"/>
        <v>26</v>
      </c>
      <c r="O225" s="32">
        <f t="shared" si="221"/>
        <v>27</v>
      </c>
      <c r="P225" s="32">
        <f t="shared" si="221"/>
        <v>25</v>
      </c>
      <c r="Q225" s="32">
        <f t="shared" si="221"/>
        <v>25</v>
      </c>
      <c r="R225" s="32">
        <f t="shared" si="221"/>
        <v>25</v>
      </c>
      <c r="S225" s="32">
        <f t="shared" si="221"/>
        <v>25</v>
      </c>
      <c r="T225" s="32">
        <f t="shared" si="221"/>
        <v>26</v>
      </c>
      <c r="U225" s="32">
        <f t="shared" si="221"/>
        <v>25</v>
      </c>
      <c r="V225" s="32">
        <f t="shared" si="221"/>
        <v>25</v>
      </c>
      <c r="W225" s="32">
        <f t="shared" si="221"/>
        <v>25</v>
      </c>
    </row>
    <row r="226" spans="1:23" x14ac:dyDescent="0.25">
      <c r="A226" s="257" t="s">
        <v>109</v>
      </c>
      <c r="B226" t="str">
        <f>IFERROR(_xlfn.XLOOKUP(TEXT(A226, "0"), TEXT('Material master'!$A$2:'Material master'!$A$275, "0"), 'Material master'!$B$2:'Material master'!$B$275, 1),"")</f>
        <v>BB 88X88X150 VALVE IN OUT BBL7</v>
      </c>
      <c r="C226" t="str">
        <f>IFERROR(_xlfn.XLOOKUP(TEXT(A226, "0"), TEXT('Material master'!$A$2:'Material master'!$A$275, "0"), 'Material master'!$C$2:'Material master'!$C$275, 1),"")</f>
        <v>Packaging</v>
      </c>
      <c r="D226" t="str">
        <f>IFERROR(_xlfn.XLOOKUP(TEXT(A226, "0"), TEXT('Material master'!$A$2:'Material master'!$A$275, "0"), 'Material master'!$D$2:'Material master'!$D$275, 1),"")</f>
        <v/>
      </c>
      <c r="E226" t="str">
        <f>IFERROR(_xlfn.XLOOKUP(TEXT(A226, "0"), TEXT('Material master'!$A$2:'Material master'!$A$275, "0"), 'Material master'!$E$2:'Material master'!$E$275, 1),"")</f>
        <v/>
      </c>
      <c r="F226" t="str">
        <f>IFERROR(_xlfn.XLOOKUP(TEXT(A226, "0"), TEXT('Material master'!$A$2:'Material master'!$A$275, "0"), 'Material master'!$F$2:'Material master'!$F$275, 1),"")</f>
        <v/>
      </c>
      <c r="G226" t="str">
        <f>IFERROR(_xlfn.XLOOKUP(TEXT(A226, "0"), TEXT('Material master'!$A$2:'Material master'!$A$275, "0"), 'Material master'!$G$2:'Material master'!$G$275, 1),"")</f>
        <v/>
      </c>
      <c r="H226" t="s">
        <v>695</v>
      </c>
      <c r="I226" s="257" t="s">
        <v>305</v>
      </c>
      <c r="K226" s="32"/>
      <c r="L226" s="32">
        <f t="shared" ref="L226:W226" si="222">IFERROR(L977, 0)</f>
        <v>0</v>
      </c>
      <c r="M226" s="32">
        <f t="shared" si="222"/>
        <v>37</v>
      </c>
      <c r="N226" s="32">
        <f t="shared" si="222"/>
        <v>43</v>
      </c>
      <c r="O226" s="32">
        <f t="shared" si="222"/>
        <v>44</v>
      </c>
      <c r="P226" s="32">
        <f t="shared" si="222"/>
        <v>43</v>
      </c>
      <c r="Q226" s="32">
        <f t="shared" si="222"/>
        <v>43</v>
      </c>
      <c r="R226" s="32">
        <f t="shared" si="222"/>
        <v>44</v>
      </c>
      <c r="S226" s="32">
        <f t="shared" si="222"/>
        <v>43</v>
      </c>
      <c r="T226" s="32">
        <f t="shared" si="222"/>
        <v>43</v>
      </c>
      <c r="U226" s="32">
        <f t="shared" si="222"/>
        <v>43</v>
      </c>
      <c r="V226" s="32">
        <f t="shared" si="222"/>
        <v>44</v>
      </c>
      <c r="W226" s="32">
        <f t="shared" si="222"/>
        <v>43</v>
      </c>
    </row>
    <row r="227" spans="1:23" x14ac:dyDescent="0.25">
      <c r="A227" s="257" t="s">
        <v>109</v>
      </c>
      <c r="B227" t="str">
        <f>IFERROR(_xlfn.XLOOKUP(TEXT(A227, "0"), TEXT('Material master'!$A$2:'Material master'!$A$275, "0"), 'Material master'!$B$2:'Material master'!$B$275, 1),"")</f>
        <v>BB 88X88X150 VALVE IN OUT BBL7</v>
      </c>
      <c r="C227" t="str">
        <f>IFERROR(_xlfn.XLOOKUP(TEXT(A227, "0"), TEXT('Material master'!$A$2:'Material master'!$A$275, "0"), 'Material master'!$C$2:'Material master'!$C$275, 1),"")</f>
        <v>Packaging</v>
      </c>
      <c r="D227" t="str">
        <f>IFERROR(_xlfn.XLOOKUP(TEXT(A227, "0"), TEXT('Material master'!$A$2:'Material master'!$A$275, "0"), 'Material master'!$D$2:'Material master'!$D$275, 1),"")</f>
        <v/>
      </c>
      <c r="E227" t="str">
        <f>IFERROR(_xlfn.XLOOKUP(TEXT(A227, "0"), TEXT('Material master'!$A$2:'Material master'!$A$275, "0"), 'Material master'!$E$2:'Material master'!$E$275, 1),"")</f>
        <v/>
      </c>
      <c r="F227" t="str">
        <f>IFERROR(_xlfn.XLOOKUP(TEXT(A227, "0"), TEXT('Material master'!$A$2:'Material master'!$A$275, "0"), 'Material master'!$F$2:'Material master'!$F$275, 1),"")</f>
        <v/>
      </c>
      <c r="G227" t="str">
        <f>IFERROR(_xlfn.XLOOKUP(TEXT(A227, "0"), TEXT('Material master'!$A$2:'Material master'!$A$275, "0"), 'Material master'!$G$2:'Material master'!$G$275, 1),"")</f>
        <v/>
      </c>
      <c r="H227" t="s">
        <v>695</v>
      </c>
      <c r="I227" s="257" t="s">
        <v>341</v>
      </c>
      <c r="K227" s="32"/>
      <c r="L227" s="32">
        <f t="shared" ref="L227:W227" si="223">IFERROR(L1095, 0)</f>
        <v>78</v>
      </c>
      <c r="M227" s="32">
        <f t="shared" si="223"/>
        <v>53</v>
      </c>
      <c r="N227" s="32">
        <f t="shared" si="223"/>
        <v>51</v>
      </c>
      <c r="O227" s="32">
        <f t="shared" si="223"/>
        <v>76</v>
      </c>
      <c r="P227" s="32">
        <f t="shared" si="223"/>
        <v>53</v>
      </c>
      <c r="Q227" s="32">
        <f t="shared" si="223"/>
        <v>52</v>
      </c>
      <c r="R227" s="32">
        <f t="shared" si="223"/>
        <v>53</v>
      </c>
      <c r="S227" s="32">
        <f t="shared" si="223"/>
        <v>52</v>
      </c>
      <c r="T227" s="32">
        <f t="shared" si="223"/>
        <v>53</v>
      </c>
      <c r="U227" s="32">
        <f t="shared" si="223"/>
        <v>77</v>
      </c>
      <c r="V227" s="32">
        <f t="shared" si="223"/>
        <v>53</v>
      </c>
      <c r="W227" s="32">
        <f t="shared" si="223"/>
        <v>53</v>
      </c>
    </row>
    <row r="228" spans="1:23" x14ac:dyDescent="0.25">
      <c r="A228" s="257" t="s">
        <v>109</v>
      </c>
      <c r="B228" t="str">
        <f>IFERROR(_xlfn.XLOOKUP(TEXT(A228, "0"), TEXT('Material master'!$A$2:'Material master'!$A$275, "0"), 'Material master'!$B$2:'Material master'!$B$275, 1),"")</f>
        <v>BB 88X88X150 VALVE IN OUT BBL7</v>
      </c>
      <c r="C228" t="str">
        <f>IFERROR(_xlfn.XLOOKUP(TEXT(A228, "0"), TEXT('Material master'!$A$2:'Material master'!$A$275, "0"), 'Material master'!$C$2:'Material master'!$C$275, 1),"")</f>
        <v>Packaging</v>
      </c>
      <c r="D228" t="str">
        <f>IFERROR(_xlfn.XLOOKUP(TEXT(A228, "0"), TEXT('Material master'!$A$2:'Material master'!$A$275, "0"), 'Material master'!$D$2:'Material master'!$D$275, 1),"")</f>
        <v/>
      </c>
      <c r="E228" t="str">
        <f>IFERROR(_xlfn.XLOOKUP(TEXT(A228, "0"), TEXT('Material master'!$A$2:'Material master'!$A$275, "0"), 'Material master'!$E$2:'Material master'!$E$275, 1),"")</f>
        <v/>
      </c>
      <c r="F228" t="str">
        <f>IFERROR(_xlfn.XLOOKUP(TEXT(A228, "0"), TEXT('Material master'!$A$2:'Material master'!$A$275, "0"), 'Material master'!$F$2:'Material master'!$F$275, 1),"")</f>
        <v/>
      </c>
      <c r="G228" t="str">
        <f>IFERROR(_xlfn.XLOOKUP(TEXT(A228, "0"), TEXT('Material master'!$A$2:'Material master'!$A$275, "0"), 'Material master'!$G$2:'Material master'!$G$275, 1),"")</f>
        <v/>
      </c>
      <c r="H228" t="s">
        <v>695</v>
      </c>
      <c r="I228" s="257" t="s">
        <v>414</v>
      </c>
      <c r="K228" s="32"/>
      <c r="L228" s="32">
        <f t="shared" ref="L228:W228" si="224">IFERROR(L1312, 0)</f>
        <v>51</v>
      </c>
      <c r="M228" s="32">
        <f t="shared" si="224"/>
        <v>26</v>
      </c>
      <c r="N228" s="32">
        <f t="shared" si="224"/>
        <v>25</v>
      </c>
      <c r="O228" s="32">
        <f t="shared" si="224"/>
        <v>26</v>
      </c>
      <c r="P228" s="32">
        <f t="shared" si="224"/>
        <v>26</v>
      </c>
      <c r="Q228" s="32">
        <f t="shared" si="224"/>
        <v>26</v>
      </c>
      <c r="R228" s="32">
        <f t="shared" si="224"/>
        <v>26</v>
      </c>
      <c r="S228" s="32">
        <f t="shared" si="224"/>
        <v>26</v>
      </c>
      <c r="T228" s="32">
        <f t="shared" si="224"/>
        <v>2</v>
      </c>
      <c r="U228" s="32">
        <f t="shared" si="224"/>
        <v>26</v>
      </c>
      <c r="V228" s="32">
        <f t="shared" si="224"/>
        <v>27</v>
      </c>
      <c r="W228" s="32">
        <f t="shared" si="224"/>
        <v>27</v>
      </c>
    </row>
    <row r="229" spans="1:23" x14ac:dyDescent="0.25">
      <c r="A229" s="257" t="s">
        <v>109</v>
      </c>
      <c r="B229" t="str">
        <f>IFERROR(_xlfn.XLOOKUP(TEXT(A229, "0"), TEXT('Material master'!$A$2:'Material master'!$A$275, "0"), 'Material master'!$B$2:'Material master'!$B$275, 1),"")</f>
        <v>BB 88X88X150 VALVE IN OUT BBL7</v>
      </c>
      <c r="C229" t="str">
        <f>IFERROR(_xlfn.XLOOKUP(TEXT(A229, "0"), TEXT('Material master'!$A$2:'Material master'!$A$275, "0"), 'Material master'!$C$2:'Material master'!$C$275, 1),"")</f>
        <v>Packaging</v>
      </c>
      <c r="D229" t="str">
        <f>IFERROR(_xlfn.XLOOKUP(TEXT(A229, "0"), TEXT('Material master'!$A$2:'Material master'!$A$275, "0"), 'Material master'!$D$2:'Material master'!$D$275, 1),"")</f>
        <v/>
      </c>
      <c r="E229" t="str">
        <f>IFERROR(_xlfn.XLOOKUP(TEXT(A229, "0"), TEXT('Material master'!$A$2:'Material master'!$A$275, "0"), 'Material master'!$E$2:'Material master'!$E$275, 1),"")</f>
        <v/>
      </c>
      <c r="F229" t="str">
        <f>IFERROR(_xlfn.XLOOKUP(TEXT(A229, "0"), TEXT('Material master'!$A$2:'Material master'!$A$275, "0"), 'Material master'!$F$2:'Material master'!$F$275, 1),"")</f>
        <v/>
      </c>
      <c r="G229" t="str">
        <f>IFERROR(_xlfn.XLOOKUP(TEXT(A229, "0"), TEXT('Material master'!$A$2:'Material master'!$A$275, "0"), 'Material master'!$G$2:'Material master'!$G$275, 1),"")</f>
        <v/>
      </c>
      <c r="H229" t="s">
        <v>695</v>
      </c>
      <c r="I229" s="257" t="s">
        <v>457</v>
      </c>
      <c r="K229" s="32"/>
      <c r="L229" s="32">
        <f t="shared" ref="L229:W229" si="225">IFERROR(L1486, 0)</f>
        <v>39</v>
      </c>
      <c r="M229" s="32">
        <f t="shared" si="225"/>
        <v>48</v>
      </c>
      <c r="N229" s="32">
        <f t="shared" si="225"/>
        <v>36</v>
      </c>
      <c r="O229" s="32">
        <f t="shared" si="225"/>
        <v>37</v>
      </c>
      <c r="P229" s="32">
        <f t="shared" si="225"/>
        <v>37</v>
      </c>
      <c r="Q229" s="32">
        <f t="shared" si="225"/>
        <v>37</v>
      </c>
      <c r="R229" s="32">
        <f t="shared" si="225"/>
        <v>37</v>
      </c>
      <c r="S229" s="32">
        <f t="shared" si="225"/>
        <v>38</v>
      </c>
      <c r="T229" s="32">
        <f t="shared" si="225"/>
        <v>37</v>
      </c>
      <c r="U229" s="32">
        <f t="shared" si="225"/>
        <v>37</v>
      </c>
      <c r="V229" s="32">
        <f t="shared" si="225"/>
        <v>37</v>
      </c>
      <c r="W229" s="32">
        <f t="shared" si="225"/>
        <v>37</v>
      </c>
    </row>
    <row r="230" spans="1:23" x14ac:dyDescent="0.25">
      <c r="A230" s="257" t="s">
        <v>109</v>
      </c>
      <c r="B230" t="str">
        <f>IFERROR(_xlfn.XLOOKUP(TEXT(A230, "0"), TEXT('Material master'!$A$2:'Material master'!$A$275, "0"), 'Material master'!$B$2:'Material master'!$B$275, 1),"")</f>
        <v>BB 88X88X150 VALVE IN OUT BBL7</v>
      </c>
      <c r="C230" t="str">
        <f>IFERROR(_xlfn.XLOOKUP(TEXT(A230, "0"), TEXT('Material master'!$A$2:'Material master'!$A$275, "0"), 'Material master'!$C$2:'Material master'!$C$275, 1),"")</f>
        <v>Packaging</v>
      </c>
      <c r="D230" t="str">
        <f>IFERROR(_xlfn.XLOOKUP(TEXT(A230, "0"), TEXT('Material master'!$A$2:'Material master'!$A$275, "0"), 'Material master'!$D$2:'Material master'!$D$275, 1),"")</f>
        <v/>
      </c>
      <c r="E230" t="str">
        <f>IFERROR(_xlfn.XLOOKUP(TEXT(A230, "0"), TEXT('Material master'!$A$2:'Material master'!$A$275, "0"), 'Material master'!$E$2:'Material master'!$E$275, 1),"")</f>
        <v/>
      </c>
      <c r="F230" t="str">
        <f>IFERROR(_xlfn.XLOOKUP(TEXT(A230, "0"), TEXT('Material master'!$A$2:'Material master'!$A$275, "0"), 'Material master'!$F$2:'Material master'!$F$275, 1),"")</f>
        <v/>
      </c>
      <c r="G230" t="str">
        <f>IFERROR(_xlfn.XLOOKUP(TEXT(A230, "0"), TEXT('Material master'!$A$2:'Material master'!$A$275, "0"), 'Material master'!$G$2:'Material master'!$G$275, 1),"")</f>
        <v/>
      </c>
      <c r="H230" t="s">
        <v>695</v>
      </c>
      <c r="I230" s="257" t="s">
        <v>471</v>
      </c>
      <c r="K230" s="32"/>
      <c r="L230" s="32">
        <f t="shared" ref="L230:W230" si="226">IFERROR(L1544, 0)</f>
        <v>22</v>
      </c>
      <c r="M230" s="32">
        <f t="shared" si="226"/>
        <v>22</v>
      </c>
      <c r="N230" s="32">
        <f t="shared" si="226"/>
        <v>21</v>
      </c>
      <c r="O230" s="32">
        <f t="shared" si="226"/>
        <v>21</v>
      </c>
      <c r="P230" s="32">
        <f t="shared" si="226"/>
        <v>22</v>
      </c>
      <c r="Q230" s="32">
        <f t="shared" si="226"/>
        <v>21</v>
      </c>
      <c r="R230" s="32">
        <f t="shared" si="226"/>
        <v>22</v>
      </c>
      <c r="S230" s="32">
        <f t="shared" si="226"/>
        <v>21</v>
      </c>
      <c r="T230" s="32">
        <f t="shared" si="226"/>
        <v>22</v>
      </c>
      <c r="U230" s="32">
        <f t="shared" si="226"/>
        <v>21</v>
      </c>
      <c r="V230" s="32">
        <f t="shared" si="226"/>
        <v>21</v>
      </c>
      <c r="W230" s="32">
        <f t="shared" si="226"/>
        <v>22</v>
      </c>
    </row>
    <row r="231" spans="1:23" x14ac:dyDescent="0.25">
      <c r="A231" s="257" t="s">
        <v>109</v>
      </c>
      <c r="B231" t="str">
        <f>IFERROR(_xlfn.XLOOKUP(TEXT(A231, "0"), TEXT('Material master'!$A$2:'Material master'!$A$275, "0"), 'Material master'!$B$2:'Material master'!$B$275, 1),"")</f>
        <v>BB 88X88X150 VALVE IN OUT BBL7</v>
      </c>
      <c r="C231" t="str">
        <f>IFERROR(_xlfn.XLOOKUP(TEXT(A231, "0"), TEXT('Material master'!$A$2:'Material master'!$A$275, "0"), 'Material master'!$C$2:'Material master'!$C$275, 1),"")</f>
        <v>Packaging</v>
      </c>
      <c r="D231" t="str">
        <f>IFERROR(_xlfn.XLOOKUP(TEXT(A231, "0"), TEXT('Material master'!$A$2:'Material master'!$A$275, "0"), 'Material master'!$D$2:'Material master'!$D$275, 1),"")</f>
        <v/>
      </c>
      <c r="E231" t="str">
        <f>IFERROR(_xlfn.XLOOKUP(TEXT(A231, "0"), TEXT('Material master'!$A$2:'Material master'!$A$275, "0"), 'Material master'!$E$2:'Material master'!$E$275, 1),"")</f>
        <v/>
      </c>
      <c r="F231" t="str">
        <f>IFERROR(_xlfn.XLOOKUP(TEXT(A231, "0"), TEXT('Material master'!$A$2:'Material master'!$A$275, "0"), 'Material master'!$F$2:'Material master'!$F$275, 1),"")</f>
        <v/>
      </c>
      <c r="G231" t="str">
        <f>IFERROR(_xlfn.XLOOKUP(TEXT(A231, "0"), TEXT('Material master'!$A$2:'Material master'!$A$275, "0"), 'Material master'!$G$2:'Material master'!$G$275, 1),"")</f>
        <v/>
      </c>
      <c r="H231" t="s">
        <v>695</v>
      </c>
      <c r="I231" s="257" t="s">
        <v>525</v>
      </c>
      <c r="K231" s="32"/>
      <c r="L231" s="32">
        <f t="shared" ref="L231:W231" si="227">IFERROR(L1660, 0)</f>
        <v>46</v>
      </c>
      <c r="M231" s="32">
        <f t="shared" si="227"/>
        <v>97</v>
      </c>
      <c r="N231" s="32">
        <f t="shared" si="227"/>
        <v>67</v>
      </c>
      <c r="O231" s="32">
        <f t="shared" si="227"/>
        <v>112</v>
      </c>
      <c r="P231" s="32">
        <f t="shared" si="227"/>
        <v>77</v>
      </c>
      <c r="Q231" s="32">
        <f t="shared" si="227"/>
        <v>88</v>
      </c>
      <c r="R231" s="32">
        <f t="shared" si="227"/>
        <v>69</v>
      </c>
      <c r="S231" s="32">
        <f t="shared" si="227"/>
        <v>89</v>
      </c>
      <c r="T231" s="32">
        <f t="shared" si="227"/>
        <v>69</v>
      </c>
      <c r="U231" s="32">
        <f t="shared" si="227"/>
        <v>88</v>
      </c>
      <c r="V231" s="32">
        <f t="shared" si="227"/>
        <v>70</v>
      </c>
      <c r="W231" s="32">
        <f t="shared" si="227"/>
        <v>87</v>
      </c>
    </row>
    <row r="232" spans="1:23" x14ac:dyDescent="0.25">
      <c r="A232" s="257" t="s">
        <v>109</v>
      </c>
      <c r="B232" t="str">
        <f>IFERROR(_xlfn.XLOOKUP(TEXT(A232, "0"), TEXT('Material master'!$A$2:'Material master'!$A$275, "0"), 'Material master'!$B$2:'Material master'!$B$275, 1),"")</f>
        <v>BB 88X88X150 VALVE IN OUT BBL7</v>
      </c>
      <c r="C232" t="str">
        <f>IFERROR(_xlfn.XLOOKUP(TEXT(A232, "0"), TEXT('Material master'!$A$2:'Material master'!$A$275, "0"), 'Material master'!$C$2:'Material master'!$C$275, 1),"")</f>
        <v>Packaging</v>
      </c>
      <c r="D232" t="str">
        <f>IFERROR(_xlfn.XLOOKUP(TEXT(A232, "0"), TEXT('Material master'!$A$2:'Material master'!$A$275, "0"), 'Material master'!$D$2:'Material master'!$D$275, 1),"")</f>
        <v/>
      </c>
      <c r="E232" t="str">
        <f>IFERROR(_xlfn.XLOOKUP(TEXT(A232, "0"), TEXT('Material master'!$A$2:'Material master'!$A$275, "0"), 'Material master'!$E$2:'Material master'!$E$275, 1),"")</f>
        <v/>
      </c>
      <c r="F232" t="str">
        <f>IFERROR(_xlfn.XLOOKUP(TEXT(A232, "0"), TEXT('Material master'!$A$2:'Material master'!$A$275, "0"), 'Material master'!$F$2:'Material master'!$F$275, 1),"")</f>
        <v/>
      </c>
      <c r="G232" t="str">
        <f>IFERROR(_xlfn.XLOOKUP(TEXT(A232, "0"), TEXT('Material master'!$A$2:'Material master'!$A$275, "0"), 'Material master'!$G$2:'Material master'!$G$275, 1),"")</f>
        <v/>
      </c>
      <c r="H232" t="s">
        <v>695</v>
      </c>
      <c r="I232" s="257" t="s">
        <v>527</v>
      </c>
      <c r="K232" s="32"/>
      <c r="L232" s="32">
        <f t="shared" ref="L232:W232" si="228">IFERROR(L1670, 0)</f>
        <v>49</v>
      </c>
      <c r="M232" s="32">
        <f t="shared" si="228"/>
        <v>17</v>
      </c>
      <c r="N232" s="32">
        <f t="shared" si="228"/>
        <v>18</v>
      </c>
      <c r="O232" s="32">
        <f t="shared" si="228"/>
        <v>18</v>
      </c>
      <c r="P232" s="32">
        <f t="shared" si="228"/>
        <v>18</v>
      </c>
      <c r="Q232" s="32">
        <f t="shared" si="228"/>
        <v>17</v>
      </c>
      <c r="R232" s="32">
        <f t="shared" si="228"/>
        <v>18</v>
      </c>
      <c r="S232" s="32">
        <f t="shared" si="228"/>
        <v>18</v>
      </c>
      <c r="T232" s="32">
        <f t="shared" si="228"/>
        <v>18</v>
      </c>
      <c r="U232" s="32">
        <f t="shared" si="228"/>
        <v>17</v>
      </c>
      <c r="V232" s="32">
        <f t="shared" si="228"/>
        <v>18</v>
      </c>
      <c r="W232" s="32">
        <f t="shared" si="228"/>
        <v>18</v>
      </c>
    </row>
    <row r="233" spans="1:23" x14ac:dyDescent="0.25">
      <c r="A233" s="257" t="s">
        <v>109</v>
      </c>
      <c r="B233" t="str">
        <f>IFERROR(_xlfn.XLOOKUP(TEXT(A233, "0"), TEXT('Material master'!$A$2:'Material master'!$A$275, "0"), 'Material master'!$B$2:'Material master'!$B$275, 1),"")</f>
        <v>BB 88X88X150 VALVE IN OUT BBL7</v>
      </c>
      <c r="C233" t="str">
        <f>IFERROR(_xlfn.XLOOKUP(TEXT(A233, "0"), TEXT('Material master'!$A$2:'Material master'!$A$275, "0"), 'Material master'!$C$2:'Material master'!$C$275, 1),"")</f>
        <v>Packaging</v>
      </c>
      <c r="D233" t="str">
        <f>IFERROR(_xlfn.XLOOKUP(TEXT(A233, "0"), TEXT('Material master'!$A$2:'Material master'!$A$275, "0"), 'Material master'!$D$2:'Material master'!$D$275, 1),"")</f>
        <v/>
      </c>
      <c r="E233" t="str">
        <f>IFERROR(_xlfn.XLOOKUP(TEXT(A233, "0"), TEXT('Material master'!$A$2:'Material master'!$A$275, "0"), 'Material master'!$E$2:'Material master'!$E$275, 1),"")</f>
        <v/>
      </c>
      <c r="F233" t="str">
        <f>IFERROR(_xlfn.XLOOKUP(TEXT(A233, "0"), TEXT('Material master'!$A$2:'Material master'!$A$275, "0"), 'Material master'!$F$2:'Material master'!$F$275, 1),"")</f>
        <v/>
      </c>
      <c r="G233" t="str">
        <f>IFERROR(_xlfn.XLOOKUP(TEXT(A233, "0"), TEXT('Material master'!$A$2:'Material master'!$A$275, "0"), 'Material master'!$G$2:'Material master'!$G$275, 1),"")</f>
        <v/>
      </c>
      <c r="H233" t="s">
        <v>695</v>
      </c>
      <c r="I233" s="257" t="s">
        <v>562</v>
      </c>
      <c r="K233" s="32"/>
      <c r="L233" s="32">
        <f t="shared" ref="L233:W233" si="229">IFERROR(L1787, 0)</f>
        <v>0</v>
      </c>
      <c r="M233" s="32">
        <f t="shared" si="229"/>
        <v>0</v>
      </c>
      <c r="N233" s="32">
        <f t="shared" si="229"/>
        <v>0</v>
      </c>
      <c r="O233" s="32">
        <f t="shared" si="229"/>
        <v>0</v>
      </c>
      <c r="P233" s="32">
        <f t="shared" si="229"/>
        <v>0</v>
      </c>
      <c r="Q233" s="32">
        <f t="shared" si="229"/>
        <v>0</v>
      </c>
      <c r="R233" s="32">
        <f t="shared" si="229"/>
        <v>0</v>
      </c>
      <c r="S233" s="32">
        <f t="shared" si="229"/>
        <v>0</v>
      </c>
      <c r="T233" s="32">
        <f t="shared" si="229"/>
        <v>0</v>
      </c>
      <c r="U233" s="32">
        <f t="shared" si="229"/>
        <v>0</v>
      </c>
      <c r="V233" s="32">
        <f t="shared" si="229"/>
        <v>0</v>
      </c>
      <c r="W233" s="32">
        <f t="shared" si="229"/>
        <v>0</v>
      </c>
    </row>
    <row r="234" spans="1:23" x14ac:dyDescent="0.25">
      <c r="A234" s="257" t="s">
        <v>109</v>
      </c>
      <c r="B234" t="str">
        <f>IFERROR(_xlfn.XLOOKUP(TEXT(A234, "0"), TEXT('Material master'!$A$2:'Material master'!$A$275, "0"), 'Material master'!$B$2:'Material master'!$B$275, 1),"")</f>
        <v>BB 88X88X150 VALVE IN OUT BBL7</v>
      </c>
      <c r="C234" t="str">
        <f>IFERROR(_xlfn.XLOOKUP(TEXT(A234, "0"), TEXT('Material master'!$A$2:'Material master'!$A$275, "0"), 'Material master'!$C$2:'Material master'!$C$275, 1),"")</f>
        <v>Packaging</v>
      </c>
      <c r="D234" t="str">
        <f>IFERROR(_xlfn.XLOOKUP(TEXT(A234, "0"), TEXT('Material master'!$A$2:'Material master'!$A$275, "0"), 'Material master'!$D$2:'Material master'!$D$275, 1),"")</f>
        <v/>
      </c>
      <c r="E234" t="str">
        <f>IFERROR(_xlfn.XLOOKUP(TEXT(A234, "0"), TEXT('Material master'!$A$2:'Material master'!$A$275, "0"), 'Material master'!$E$2:'Material master'!$E$275, 1),"")</f>
        <v/>
      </c>
      <c r="F234" t="str">
        <f>IFERROR(_xlfn.XLOOKUP(TEXT(A234, "0"), TEXT('Material master'!$A$2:'Material master'!$A$275, "0"), 'Material master'!$F$2:'Material master'!$F$275, 1),"")</f>
        <v/>
      </c>
      <c r="G234" t="str">
        <f>IFERROR(_xlfn.XLOOKUP(TEXT(A234, "0"), TEXT('Material master'!$A$2:'Material master'!$A$275, "0"), 'Material master'!$G$2:'Material master'!$G$275, 1),"")</f>
        <v/>
      </c>
      <c r="H234" s="1" t="s">
        <v>696</v>
      </c>
      <c r="I234" s="1"/>
      <c r="J234" s="1"/>
      <c r="K234" s="141"/>
      <c r="L234" s="141">
        <f t="shared" ref="L234:W234" si="230">SUM(L224:L233)</f>
        <v>331</v>
      </c>
      <c r="M234" s="141">
        <f t="shared" si="230"/>
        <v>337</v>
      </c>
      <c r="N234" s="141">
        <f t="shared" si="230"/>
        <v>292</v>
      </c>
      <c r="O234" s="141">
        <f t="shared" si="230"/>
        <v>372</v>
      </c>
      <c r="P234" s="141">
        <f t="shared" si="230"/>
        <v>306</v>
      </c>
      <c r="Q234" s="141">
        <f t="shared" si="230"/>
        <v>314</v>
      </c>
      <c r="R234" s="141">
        <f t="shared" si="230"/>
        <v>300</v>
      </c>
      <c r="S234" s="141">
        <f t="shared" si="230"/>
        <v>313</v>
      </c>
      <c r="T234" s="141">
        <f t="shared" si="230"/>
        <v>271</v>
      </c>
      <c r="U234" s="141">
        <f t="shared" si="230"/>
        <v>340</v>
      </c>
      <c r="V234" s="141">
        <f t="shared" si="230"/>
        <v>296</v>
      </c>
      <c r="W234" s="141">
        <f t="shared" si="230"/>
        <v>313</v>
      </c>
    </row>
    <row r="235" spans="1:23" s="136" customFormat="1" x14ac:dyDescent="0.25">
      <c r="A235" s="270" t="s">
        <v>109</v>
      </c>
      <c r="B235" s="136" t="str">
        <f>IFERROR(_xlfn.XLOOKUP(TEXT(A235, "0"), TEXT('Material master'!$A$2:'Material master'!$A$275, "0"), 'Material master'!$B$2:'Material master'!$B$275, 1),"")</f>
        <v>BB 88X88X150 VALVE IN OUT BBL7</v>
      </c>
      <c r="C235" s="136" t="str">
        <f>IFERROR(_xlfn.XLOOKUP(TEXT(A235, "0"), TEXT('Material master'!$A$2:'Material master'!$A$275, "0"), 'Material master'!$C$2:'Material master'!$C$275, 1),"")</f>
        <v>Packaging</v>
      </c>
      <c r="D235" s="136" t="str">
        <f>IFERROR(_xlfn.XLOOKUP(TEXT(A235, "0"), TEXT('Material master'!$A$2:'Material master'!$A$275, "0"), 'Material master'!$D$2:'Material master'!$D$275, 1),"")</f>
        <v/>
      </c>
      <c r="E235" s="136" t="str">
        <f>IFERROR(_xlfn.XLOOKUP(TEXT(A235, "0"), TEXT('Material master'!$A$2:'Material master'!$A$275, "0"), 'Material master'!$E$2:'Material master'!$E$275, 1),"")</f>
        <v/>
      </c>
      <c r="F235" s="136" t="str">
        <f>IFERROR(_xlfn.XLOOKUP(TEXT(A235, "0"), TEXT('Material master'!$A$2:'Material master'!$A$275, "0"), 'Material master'!$F$2:'Material master'!$F$275, 1),"")</f>
        <v/>
      </c>
      <c r="G235" s="136" t="str">
        <f>IFERROR(_xlfn.XLOOKUP(TEXT(A235, "0"), TEXT('Material master'!$A$2:'Material master'!$A$275, "0"), 'Material master'!$G$2:'Material master'!$G$275, 1),"")</f>
        <v/>
      </c>
      <c r="H235" s="136" t="s">
        <v>697</v>
      </c>
      <c r="K235" s="142">
        <v>1417</v>
      </c>
      <c r="L235" s="142">
        <f t="shared" ref="L235:W235" si="231">K235 - L234 + L237</f>
        <v>1086</v>
      </c>
      <c r="M235" s="142">
        <f t="shared" si="231"/>
        <v>1045</v>
      </c>
      <c r="N235" s="142">
        <f t="shared" si="231"/>
        <v>1045</v>
      </c>
      <c r="O235" s="142">
        <f t="shared" si="231"/>
        <v>1045</v>
      </c>
      <c r="P235" s="142">
        <f t="shared" si="231"/>
        <v>1045</v>
      </c>
      <c r="Q235" s="142">
        <f t="shared" si="231"/>
        <v>1045</v>
      </c>
      <c r="R235" s="142">
        <f t="shared" si="231"/>
        <v>1045</v>
      </c>
      <c r="S235" s="142">
        <f t="shared" si="231"/>
        <v>1045</v>
      </c>
      <c r="T235" s="142">
        <f t="shared" si="231"/>
        <v>1045</v>
      </c>
      <c r="U235" s="142">
        <f t="shared" si="231"/>
        <v>1045</v>
      </c>
      <c r="V235" s="142">
        <f t="shared" si="231"/>
        <v>1045</v>
      </c>
      <c r="W235" s="142">
        <f t="shared" si="231"/>
        <v>1045</v>
      </c>
    </row>
    <row r="236" spans="1:23" x14ac:dyDescent="0.25">
      <c r="A236" s="257" t="s">
        <v>109</v>
      </c>
      <c r="B236" t="str">
        <f>IFERROR(_xlfn.XLOOKUP(TEXT(A236, "0"), TEXT('Material master'!$A$2:'Material master'!$A$275, "0"), 'Material master'!$B$2:'Material master'!$B$275, 1),"")</f>
        <v>BB 88X88X150 VALVE IN OUT BBL7</v>
      </c>
      <c r="C236" t="str">
        <f>IFERROR(_xlfn.XLOOKUP(TEXT(A236, "0"), TEXT('Material master'!$A$2:'Material master'!$A$275, "0"), 'Material master'!$C$2:'Material master'!$C$275, 1),"")</f>
        <v>Packaging</v>
      </c>
      <c r="D236" t="str">
        <f>IFERROR(_xlfn.XLOOKUP(TEXT(A236, "0"), TEXT('Material master'!$A$2:'Material master'!$A$275, "0"), 'Material master'!$D$2:'Material master'!$D$275, 1),"")</f>
        <v/>
      </c>
      <c r="E236" t="str">
        <f>IFERROR(_xlfn.XLOOKUP(TEXT(A236, "0"), TEXT('Material master'!$A$2:'Material master'!$A$275, "0"), 'Material master'!$E$2:'Material master'!$E$275, 1),"")</f>
        <v/>
      </c>
      <c r="F236" t="str">
        <f>IFERROR(_xlfn.XLOOKUP(TEXT(A236, "0"), TEXT('Material master'!$A$2:'Material master'!$A$275, "0"), 'Material master'!$F$2:'Material master'!$F$275, 1),"")</f>
        <v/>
      </c>
      <c r="G236" t="str">
        <f>IFERROR(_xlfn.XLOOKUP(TEXT(A236, "0"), TEXT('Material master'!$A$2:'Material master'!$A$275, "0"), 'Material master'!$G$2:'Material master'!$G$275, 1),"")</f>
        <v/>
      </c>
      <c r="H236" t="s">
        <v>698</v>
      </c>
      <c r="I236" s="32">
        <v>1044.1704736336155</v>
      </c>
      <c r="J236" s="258">
        <f>IFERROR($I236/AVERAGE($L234:$W234),0)</f>
        <v>3.3104480009520172</v>
      </c>
      <c r="K236" s="32"/>
      <c r="L236" s="32">
        <f t="shared" ref="L236:W236" si="232">$I236</f>
        <v>1044.1704736336155</v>
      </c>
      <c r="M236" s="32">
        <f t="shared" si="232"/>
        <v>1044.1704736336155</v>
      </c>
      <c r="N236" s="32">
        <f t="shared" si="232"/>
        <v>1044.1704736336155</v>
      </c>
      <c r="O236" s="32">
        <f t="shared" si="232"/>
        <v>1044.1704736336155</v>
      </c>
      <c r="P236" s="32">
        <f t="shared" si="232"/>
        <v>1044.1704736336155</v>
      </c>
      <c r="Q236" s="32">
        <f t="shared" si="232"/>
        <v>1044.1704736336155</v>
      </c>
      <c r="R236" s="32">
        <f t="shared" si="232"/>
        <v>1044.1704736336155</v>
      </c>
      <c r="S236" s="32">
        <f t="shared" si="232"/>
        <v>1044.1704736336155</v>
      </c>
      <c r="T236" s="32">
        <f t="shared" si="232"/>
        <v>1044.1704736336155</v>
      </c>
      <c r="U236" s="32">
        <f t="shared" si="232"/>
        <v>1044.1704736336155</v>
      </c>
      <c r="V236" s="32">
        <f t="shared" si="232"/>
        <v>1044.1704736336155</v>
      </c>
      <c r="W236" s="32">
        <f t="shared" si="232"/>
        <v>1044.1704736336155</v>
      </c>
    </row>
    <row r="237" spans="1:23" x14ac:dyDescent="0.25">
      <c r="A237" s="257" t="s">
        <v>109</v>
      </c>
      <c r="B237" t="str">
        <f>IFERROR(_xlfn.XLOOKUP(TEXT(A237, "0"), TEXT('Material master'!$A$2:'Material master'!$A$275, "0"), 'Material master'!$B$2:'Material master'!$B$275, 1),"")</f>
        <v>BB 88X88X150 VALVE IN OUT BBL7</v>
      </c>
      <c r="C237" t="str">
        <f>IFERROR(_xlfn.XLOOKUP(TEXT(A237, "0"), TEXT('Material master'!$A$2:'Material master'!$A$275, "0"), 'Material master'!$C$2:'Material master'!$C$275, 1),"")</f>
        <v>Packaging</v>
      </c>
      <c r="D237" t="str">
        <f>IFERROR(_xlfn.XLOOKUP(TEXT(A237, "0"), TEXT('Material master'!$A$2:'Material master'!$A$275, "0"), 'Material master'!$D$2:'Material master'!$D$275, 1),"")</f>
        <v/>
      </c>
      <c r="E237" t="str">
        <f>IFERROR(_xlfn.XLOOKUP(TEXT(A237, "0"), TEXT('Material master'!$A$2:'Material master'!$A$275, "0"), 'Material master'!$E$2:'Material master'!$E$275, 1),"")</f>
        <v/>
      </c>
      <c r="F237" t="str">
        <f>IFERROR(_xlfn.XLOOKUP(TEXT(A237, "0"), TEXT('Material master'!$A$2:'Material master'!$A$275, "0"), 'Material master'!$F$2:'Material master'!$F$275, 1),"")</f>
        <v/>
      </c>
      <c r="G237" t="str">
        <f>IFERROR(_xlfn.XLOOKUP(TEXT(A237, "0"), TEXT('Material master'!$A$2:'Material master'!$A$275, "0"), 'Material master'!$G$2:'Material master'!$G$275, 1),"")</f>
        <v/>
      </c>
      <c r="H237" t="s">
        <v>699</v>
      </c>
      <c r="I237">
        <f>IFERROR(_xlfn.XLOOKUP(TEXT(A237, "0"), TEXT('Purchase sheet'!$A$2:'Purchase sheet'!$A$31, "0"), 'Purchase sheet'!$H$2:'Purchase sheet'!$H$31, 1), 1)</f>
        <v>1</v>
      </c>
      <c r="K237" s="32"/>
      <c r="L237" s="259"/>
      <c r="M237" s="32">
        <f t="shared" ref="M237:W237" si="233">IF( M236 - L235 + M234 &gt; 0, CEILING( M236 - L235 + M234, $I$237), 0)</f>
        <v>296</v>
      </c>
      <c r="N237" s="32">
        <f t="shared" si="233"/>
        <v>292</v>
      </c>
      <c r="O237" s="32">
        <f t="shared" si="233"/>
        <v>372</v>
      </c>
      <c r="P237" s="32">
        <f t="shared" si="233"/>
        <v>306</v>
      </c>
      <c r="Q237" s="32">
        <f t="shared" si="233"/>
        <v>314</v>
      </c>
      <c r="R237" s="32">
        <f t="shared" si="233"/>
        <v>300</v>
      </c>
      <c r="S237" s="32">
        <f t="shared" si="233"/>
        <v>313</v>
      </c>
      <c r="T237" s="32">
        <f t="shared" si="233"/>
        <v>271</v>
      </c>
      <c r="U237" s="32">
        <f t="shared" si="233"/>
        <v>340</v>
      </c>
      <c r="V237" s="32">
        <f t="shared" si="233"/>
        <v>296</v>
      </c>
      <c r="W237" s="32">
        <f t="shared" si="233"/>
        <v>313</v>
      </c>
    </row>
    <row r="238" spans="1:23" ht="15.75" thickBot="1" x14ac:dyDescent="0.3">
      <c r="A238" s="257" t="s">
        <v>109</v>
      </c>
      <c r="B238" t="str">
        <f>IFERROR(_xlfn.XLOOKUP(TEXT(A238, "0"), TEXT('Material master'!$A$2:'Material master'!$A$275, "0"), 'Material master'!$B$2:'Material master'!$B$275, 1),"")</f>
        <v>BB 88X88X150 VALVE IN OUT BBL7</v>
      </c>
      <c r="C238" t="str">
        <f>IFERROR(_xlfn.XLOOKUP(TEXT(A238, "0"), TEXT('Material master'!$A$2:'Material master'!$A$275, "0"), 'Material master'!$C$2:'Material master'!$C$275, 1),"")</f>
        <v>Packaging</v>
      </c>
      <c r="D238" t="str">
        <f>IFERROR(_xlfn.XLOOKUP(TEXT(A238, "0"), TEXT('Material master'!$A$2:'Material master'!$A$275, "0"), 'Material master'!$D$2:'Material master'!$D$275, 1),"")</f>
        <v/>
      </c>
      <c r="E238" t="str">
        <f>IFERROR(_xlfn.XLOOKUP(TEXT(A238, "0"), TEXT('Material master'!$A$2:'Material master'!$A$275, "0"), 'Material master'!$E$2:'Material master'!$E$275, 1),"")</f>
        <v/>
      </c>
      <c r="F238" t="str">
        <f>IFERROR(_xlfn.XLOOKUP(TEXT(A238, "0"), TEXT('Material master'!$A$2:'Material master'!$A$275, "0"), 'Material master'!$F$2:'Material master'!$F$275, 1),"")</f>
        <v/>
      </c>
      <c r="G238" t="str">
        <f>IFERROR(_xlfn.XLOOKUP(TEXT(A238, "0"), TEXT('Material master'!$A$2:'Material master'!$A$275, "0"), 'Material master'!$G$2:'Material master'!$G$275, 1),"")</f>
        <v/>
      </c>
      <c r="H238" t="s">
        <v>700</v>
      </c>
      <c r="I238">
        <f>INT(IFERROR(_xlfn.XLOOKUP(TEXT(A238, "0"), TEXT('Purchase sheet'!$A$2:'Purchase sheet'!$A$31, "0"), 'Purchase sheet'!$H$2:'Purchase sheet'!$D$31, 1), 1))</f>
        <v>1</v>
      </c>
      <c r="K238" s="32"/>
      <c r="L238" s="32">
        <f t="shared" ref="L238:V238" si="234">M237</f>
        <v>296</v>
      </c>
      <c r="M238" s="32">
        <f t="shared" si="234"/>
        <v>292</v>
      </c>
      <c r="N238" s="32">
        <f t="shared" si="234"/>
        <v>372</v>
      </c>
      <c r="O238" s="32">
        <f t="shared" si="234"/>
        <v>306</v>
      </c>
      <c r="P238" s="32">
        <f t="shared" si="234"/>
        <v>314</v>
      </c>
      <c r="Q238" s="32">
        <f t="shared" si="234"/>
        <v>300</v>
      </c>
      <c r="R238" s="32">
        <f t="shared" si="234"/>
        <v>313</v>
      </c>
      <c r="S238" s="32">
        <f t="shared" si="234"/>
        <v>271</v>
      </c>
      <c r="T238" s="32">
        <f t="shared" si="234"/>
        <v>340</v>
      </c>
      <c r="U238" s="32">
        <f t="shared" si="234"/>
        <v>296</v>
      </c>
      <c r="V238" s="32">
        <f t="shared" si="234"/>
        <v>313</v>
      </c>
      <c r="W238" s="32"/>
    </row>
    <row r="239" spans="1:23" s="138" customFormat="1" x14ac:dyDescent="0.25">
      <c r="A239" s="137" t="s">
        <v>111</v>
      </c>
      <c r="B239" s="138" t="str">
        <f>IFERROR(_xlfn.XLOOKUP(TEXT(A239, "0"), TEXT('Material master'!$A$2:'Material master'!$A$275, "0"), 'Material master'!$B$2:'Material master'!$B$275, 1),"")</f>
        <v>BB L8 (+DISCHARGE SPOUT)180*87*87 (INT)</v>
      </c>
      <c r="C239" s="138" t="str">
        <f>IFERROR(_xlfn.XLOOKUP(TEXT(A239, "0"), TEXT('Material master'!$A$2:'Material master'!$A$275, "0"), 'Material master'!$C$2:'Material master'!$C$275, 1),"")</f>
        <v>Packaging</v>
      </c>
      <c r="D239" s="138" t="str">
        <f>IFERROR(_xlfn.XLOOKUP(TEXT(A239, "0"), TEXT('Material master'!$A$2:'Material master'!$A$275, "0"), 'Material master'!$D$2:'Material master'!$D$275, 1),"")</f>
        <v/>
      </c>
      <c r="E239" s="138" t="str">
        <f>IFERROR(_xlfn.XLOOKUP(TEXT(A239, "0"), TEXT('Material master'!$A$2:'Material master'!$A$275, "0"), 'Material master'!$E$2:'Material master'!$E$275, 1),"")</f>
        <v/>
      </c>
      <c r="F239" s="138" t="str">
        <f>IFERROR(_xlfn.XLOOKUP(TEXT(A239, "0"), TEXT('Material master'!$A$2:'Material master'!$A$275, "0"), 'Material master'!$F$2:'Material master'!$F$275, 1),"")</f>
        <v/>
      </c>
      <c r="G239" s="138" t="str">
        <f>IFERROR(_xlfn.XLOOKUP(TEXT(A239, "0"), TEXT('Material master'!$A$2:'Material master'!$A$275, "0"), 'Material master'!$G$2:'Material master'!$G$275, 1),"")</f>
        <v/>
      </c>
      <c r="H239" s="138" t="s">
        <v>695</v>
      </c>
      <c r="I239" s="137" t="s">
        <v>230</v>
      </c>
      <c r="K239" s="140"/>
      <c r="L239" s="140">
        <f t="shared" ref="L239:W239" si="235">IFERROR(L710, 0)</f>
        <v>3</v>
      </c>
      <c r="M239" s="140">
        <f t="shared" si="235"/>
        <v>3</v>
      </c>
      <c r="N239" s="140">
        <f t="shared" si="235"/>
        <v>3</v>
      </c>
      <c r="O239" s="140">
        <f t="shared" si="235"/>
        <v>3</v>
      </c>
      <c r="P239" s="140">
        <f t="shared" si="235"/>
        <v>3</v>
      </c>
      <c r="Q239" s="140">
        <f t="shared" si="235"/>
        <v>3</v>
      </c>
      <c r="R239" s="140">
        <f t="shared" si="235"/>
        <v>3</v>
      </c>
      <c r="S239" s="140">
        <f t="shared" si="235"/>
        <v>3</v>
      </c>
      <c r="T239" s="140">
        <f t="shared" si="235"/>
        <v>3</v>
      </c>
      <c r="U239" s="140">
        <f t="shared" si="235"/>
        <v>3</v>
      </c>
      <c r="V239" s="140">
        <f t="shared" si="235"/>
        <v>3</v>
      </c>
      <c r="W239" s="140">
        <f t="shared" si="235"/>
        <v>3</v>
      </c>
    </row>
    <row r="240" spans="1:23" x14ac:dyDescent="0.25">
      <c r="A240" s="257" t="s">
        <v>111</v>
      </c>
      <c r="B240" t="str">
        <f>IFERROR(_xlfn.XLOOKUP(TEXT(A240, "0"), TEXT('Material master'!$A$2:'Material master'!$A$275, "0"), 'Material master'!$B$2:'Material master'!$B$275, 1),"")</f>
        <v>BB L8 (+DISCHARGE SPOUT)180*87*87 (INT)</v>
      </c>
      <c r="C240" t="str">
        <f>IFERROR(_xlfn.XLOOKUP(TEXT(A240, "0"), TEXT('Material master'!$A$2:'Material master'!$A$275, "0"), 'Material master'!$C$2:'Material master'!$C$275, 1),"")</f>
        <v>Packaging</v>
      </c>
      <c r="D240" t="str">
        <f>IFERROR(_xlfn.XLOOKUP(TEXT(A240, "0"), TEXT('Material master'!$A$2:'Material master'!$A$275, "0"), 'Material master'!$D$2:'Material master'!$D$275, 1),"")</f>
        <v/>
      </c>
      <c r="E240" t="str">
        <f>IFERROR(_xlfn.XLOOKUP(TEXT(A240, "0"), TEXT('Material master'!$A$2:'Material master'!$A$275, "0"), 'Material master'!$E$2:'Material master'!$E$275, 1),"")</f>
        <v/>
      </c>
      <c r="F240" t="str">
        <f>IFERROR(_xlfn.XLOOKUP(TEXT(A240, "0"), TEXT('Material master'!$A$2:'Material master'!$A$275, "0"), 'Material master'!$F$2:'Material master'!$F$275, 1),"")</f>
        <v/>
      </c>
      <c r="G240" t="str">
        <f>IFERROR(_xlfn.XLOOKUP(TEXT(A240, "0"), TEXT('Material master'!$A$2:'Material master'!$A$275, "0"), 'Material master'!$G$2:'Material master'!$G$275, 1),"")</f>
        <v/>
      </c>
      <c r="H240" t="s">
        <v>695</v>
      </c>
      <c r="I240" s="257" t="s">
        <v>295</v>
      </c>
      <c r="K240" s="32"/>
      <c r="L240" s="32">
        <f t="shared" ref="L240:W240" si="236">IFERROR(L935, 0)</f>
        <v>93</v>
      </c>
      <c r="M240" s="32">
        <f t="shared" si="236"/>
        <v>2</v>
      </c>
      <c r="N240" s="32">
        <f t="shared" si="236"/>
        <v>100</v>
      </c>
      <c r="O240" s="32">
        <f t="shared" si="236"/>
        <v>155</v>
      </c>
      <c r="P240" s="32">
        <f t="shared" si="236"/>
        <v>122.00000000000001</v>
      </c>
      <c r="Q240" s="32">
        <f t="shared" si="236"/>
        <v>161</v>
      </c>
      <c r="R240" s="32">
        <f t="shared" si="236"/>
        <v>47</v>
      </c>
      <c r="S240" s="32">
        <f t="shared" si="236"/>
        <v>20</v>
      </c>
      <c r="T240" s="32">
        <f t="shared" si="236"/>
        <v>35</v>
      </c>
      <c r="U240" s="32">
        <f t="shared" si="236"/>
        <v>56.000000000000007</v>
      </c>
      <c r="V240" s="32">
        <f t="shared" si="236"/>
        <v>6.0000000000000009</v>
      </c>
      <c r="W240" s="32">
        <f t="shared" si="236"/>
        <v>67</v>
      </c>
    </row>
    <row r="241" spans="1:23" x14ac:dyDescent="0.25">
      <c r="A241" s="257" t="s">
        <v>111</v>
      </c>
      <c r="B241" t="str">
        <f>IFERROR(_xlfn.XLOOKUP(TEXT(A241, "0"), TEXT('Material master'!$A$2:'Material master'!$A$275, "0"), 'Material master'!$B$2:'Material master'!$B$275, 1),"")</f>
        <v>BB L8 (+DISCHARGE SPOUT)180*87*87 (INT)</v>
      </c>
      <c r="C241" t="str">
        <f>IFERROR(_xlfn.XLOOKUP(TEXT(A241, "0"), TEXT('Material master'!$A$2:'Material master'!$A$275, "0"), 'Material master'!$C$2:'Material master'!$C$275, 1),"")</f>
        <v>Packaging</v>
      </c>
      <c r="D241" t="str">
        <f>IFERROR(_xlfn.XLOOKUP(TEXT(A241, "0"), TEXT('Material master'!$A$2:'Material master'!$A$275, "0"), 'Material master'!$D$2:'Material master'!$D$275, 1),"")</f>
        <v/>
      </c>
      <c r="E241" t="str">
        <f>IFERROR(_xlfn.XLOOKUP(TEXT(A241, "0"), TEXT('Material master'!$A$2:'Material master'!$A$275, "0"), 'Material master'!$E$2:'Material master'!$E$275, 1),"")</f>
        <v/>
      </c>
      <c r="F241" t="str">
        <f>IFERROR(_xlfn.XLOOKUP(TEXT(A241, "0"), TEXT('Material master'!$A$2:'Material master'!$A$275, "0"), 'Material master'!$F$2:'Material master'!$F$275, 1),"")</f>
        <v/>
      </c>
      <c r="G241" t="str">
        <f>IFERROR(_xlfn.XLOOKUP(TEXT(A241, "0"), TEXT('Material master'!$A$2:'Material master'!$A$275, "0"), 'Material master'!$G$2:'Material master'!$G$275, 1),"")</f>
        <v/>
      </c>
      <c r="H241" t="s">
        <v>695</v>
      </c>
      <c r="I241" s="257" t="s">
        <v>297</v>
      </c>
      <c r="K241" s="32"/>
      <c r="L241" s="32">
        <f t="shared" ref="L241:W241" si="237">IFERROR(L943, 0)</f>
        <v>0</v>
      </c>
      <c r="M241" s="32">
        <f t="shared" si="237"/>
        <v>17</v>
      </c>
      <c r="N241" s="32">
        <f t="shared" si="237"/>
        <v>39</v>
      </c>
      <c r="O241" s="32">
        <f t="shared" si="237"/>
        <v>40</v>
      </c>
      <c r="P241" s="32">
        <f t="shared" si="237"/>
        <v>41</v>
      </c>
      <c r="Q241" s="32">
        <f t="shared" si="237"/>
        <v>41</v>
      </c>
      <c r="R241" s="32">
        <f t="shared" si="237"/>
        <v>40</v>
      </c>
      <c r="S241" s="32">
        <f t="shared" si="237"/>
        <v>39</v>
      </c>
      <c r="T241" s="32">
        <f t="shared" si="237"/>
        <v>40</v>
      </c>
      <c r="U241" s="32">
        <f t="shared" si="237"/>
        <v>39</v>
      </c>
      <c r="V241" s="32">
        <f t="shared" si="237"/>
        <v>40</v>
      </c>
      <c r="W241" s="32">
        <f t="shared" si="237"/>
        <v>40</v>
      </c>
    </row>
    <row r="242" spans="1:23" x14ac:dyDescent="0.25">
      <c r="A242" s="257" t="s">
        <v>111</v>
      </c>
      <c r="B242" t="str">
        <f>IFERROR(_xlfn.XLOOKUP(TEXT(A242, "0"), TEXT('Material master'!$A$2:'Material master'!$A$275, "0"), 'Material master'!$B$2:'Material master'!$B$275, 1),"")</f>
        <v>BB L8 (+DISCHARGE SPOUT)180*87*87 (INT)</v>
      </c>
      <c r="C242" t="str">
        <f>IFERROR(_xlfn.XLOOKUP(TEXT(A242, "0"), TEXT('Material master'!$A$2:'Material master'!$A$275, "0"), 'Material master'!$C$2:'Material master'!$C$275, 1),"")</f>
        <v>Packaging</v>
      </c>
      <c r="D242" t="str">
        <f>IFERROR(_xlfn.XLOOKUP(TEXT(A242, "0"), TEXT('Material master'!$A$2:'Material master'!$A$275, "0"), 'Material master'!$D$2:'Material master'!$D$275, 1),"")</f>
        <v/>
      </c>
      <c r="E242" t="str">
        <f>IFERROR(_xlfn.XLOOKUP(TEXT(A242, "0"), TEXT('Material master'!$A$2:'Material master'!$A$275, "0"), 'Material master'!$E$2:'Material master'!$E$275, 1),"")</f>
        <v/>
      </c>
      <c r="F242" t="str">
        <f>IFERROR(_xlfn.XLOOKUP(TEXT(A242, "0"), TEXT('Material master'!$A$2:'Material master'!$A$275, "0"), 'Material master'!$F$2:'Material master'!$F$275, 1),"")</f>
        <v/>
      </c>
      <c r="G242" t="str">
        <f>IFERROR(_xlfn.XLOOKUP(TEXT(A242, "0"), TEXT('Material master'!$A$2:'Material master'!$A$275, "0"), 'Material master'!$G$2:'Material master'!$G$275, 1),"")</f>
        <v/>
      </c>
      <c r="H242" s="1" t="s">
        <v>696</v>
      </c>
      <c r="I242" s="1"/>
      <c r="J242" s="1"/>
      <c r="K242" s="141"/>
      <c r="L242" s="141">
        <f t="shared" ref="L242:W242" si="238">SUM(L239:L241)</f>
        <v>96</v>
      </c>
      <c r="M242" s="141">
        <f t="shared" si="238"/>
        <v>22</v>
      </c>
      <c r="N242" s="141">
        <f t="shared" si="238"/>
        <v>142</v>
      </c>
      <c r="O242" s="141">
        <f t="shared" si="238"/>
        <v>198</v>
      </c>
      <c r="P242" s="141">
        <f t="shared" si="238"/>
        <v>166</v>
      </c>
      <c r="Q242" s="141">
        <f t="shared" si="238"/>
        <v>205</v>
      </c>
      <c r="R242" s="141">
        <f t="shared" si="238"/>
        <v>90</v>
      </c>
      <c r="S242" s="141">
        <f t="shared" si="238"/>
        <v>62</v>
      </c>
      <c r="T242" s="141">
        <f t="shared" si="238"/>
        <v>78</v>
      </c>
      <c r="U242" s="141">
        <f t="shared" si="238"/>
        <v>98</v>
      </c>
      <c r="V242" s="141">
        <f t="shared" si="238"/>
        <v>49</v>
      </c>
      <c r="W242" s="141">
        <f t="shared" si="238"/>
        <v>110</v>
      </c>
    </row>
    <row r="243" spans="1:23" s="136" customFormat="1" x14ac:dyDescent="0.25">
      <c r="A243" s="270" t="s">
        <v>111</v>
      </c>
      <c r="B243" s="136" t="str">
        <f>IFERROR(_xlfn.XLOOKUP(TEXT(A243, "0"), TEXT('Material master'!$A$2:'Material master'!$A$275, "0"), 'Material master'!$B$2:'Material master'!$B$275, 1),"")</f>
        <v>BB L8 (+DISCHARGE SPOUT)180*87*87 (INT)</v>
      </c>
      <c r="C243" s="136" t="str">
        <f>IFERROR(_xlfn.XLOOKUP(TEXT(A243, "0"), TEXT('Material master'!$A$2:'Material master'!$A$275, "0"), 'Material master'!$C$2:'Material master'!$C$275, 1),"")</f>
        <v>Packaging</v>
      </c>
      <c r="D243" s="136" t="str">
        <f>IFERROR(_xlfn.XLOOKUP(TEXT(A243, "0"), TEXT('Material master'!$A$2:'Material master'!$A$275, "0"), 'Material master'!$D$2:'Material master'!$D$275, 1),"")</f>
        <v/>
      </c>
      <c r="E243" s="136" t="str">
        <f>IFERROR(_xlfn.XLOOKUP(TEXT(A243, "0"), TEXT('Material master'!$A$2:'Material master'!$A$275, "0"), 'Material master'!$E$2:'Material master'!$E$275, 1),"")</f>
        <v/>
      </c>
      <c r="F243" s="136" t="str">
        <f>IFERROR(_xlfn.XLOOKUP(TEXT(A243, "0"), TEXT('Material master'!$A$2:'Material master'!$A$275, "0"), 'Material master'!$F$2:'Material master'!$F$275, 1),"")</f>
        <v/>
      </c>
      <c r="G243" s="136" t="str">
        <f>IFERROR(_xlfn.XLOOKUP(TEXT(A243, "0"), TEXT('Material master'!$A$2:'Material master'!$A$275, "0"), 'Material master'!$G$2:'Material master'!$G$275, 1),"")</f>
        <v/>
      </c>
      <c r="H243" s="136" t="s">
        <v>697</v>
      </c>
      <c r="K243" s="142">
        <v>504</v>
      </c>
      <c r="L243" s="142">
        <f t="shared" ref="L243:W243" si="239">K243 - L242 + L245</f>
        <v>408</v>
      </c>
      <c r="M243" s="142">
        <f t="shared" si="239"/>
        <v>391</v>
      </c>
      <c r="N243" s="142">
        <f t="shared" si="239"/>
        <v>391</v>
      </c>
      <c r="O243" s="142">
        <f t="shared" si="239"/>
        <v>391</v>
      </c>
      <c r="P243" s="142">
        <f t="shared" si="239"/>
        <v>391</v>
      </c>
      <c r="Q243" s="142">
        <f t="shared" si="239"/>
        <v>391</v>
      </c>
      <c r="R243" s="142">
        <f t="shared" si="239"/>
        <v>391</v>
      </c>
      <c r="S243" s="142">
        <f t="shared" si="239"/>
        <v>391</v>
      </c>
      <c r="T243" s="142">
        <f t="shared" si="239"/>
        <v>391</v>
      </c>
      <c r="U243" s="142">
        <f t="shared" si="239"/>
        <v>391</v>
      </c>
      <c r="V243" s="142">
        <f t="shared" si="239"/>
        <v>391</v>
      </c>
      <c r="W243" s="142">
        <f t="shared" si="239"/>
        <v>391</v>
      </c>
    </row>
    <row r="244" spans="1:23" x14ac:dyDescent="0.25">
      <c r="A244" s="257" t="s">
        <v>111</v>
      </c>
      <c r="B244" t="str">
        <f>IFERROR(_xlfn.XLOOKUP(TEXT(A244, "0"), TEXT('Material master'!$A$2:'Material master'!$A$275, "0"), 'Material master'!$B$2:'Material master'!$B$275, 1),"")</f>
        <v>BB L8 (+DISCHARGE SPOUT)180*87*87 (INT)</v>
      </c>
      <c r="C244" t="str">
        <f>IFERROR(_xlfn.XLOOKUP(TEXT(A244, "0"), TEXT('Material master'!$A$2:'Material master'!$A$275, "0"), 'Material master'!$C$2:'Material master'!$C$275, 1),"")</f>
        <v>Packaging</v>
      </c>
      <c r="D244" t="str">
        <f>IFERROR(_xlfn.XLOOKUP(TEXT(A244, "0"), TEXT('Material master'!$A$2:'Material master'!$A$275, "0"), 'Material master'!$D$2:'Material master'!$D$275, 1),"")</f>
        <v/>
      </c>
      <c r="E244" t="str">
        <f>IFERROR(_xlfn.XLOOKUP(TEXT(A244, "0"), TEXT('Material master'!$A$2:'Material master'!$A$275, "0"), 'Material master'!$E$2:'Material master'!$E$275, 1),"")</f>
        <v/>
      </c>
      <c r="F244" t="str">
        <f>IFERROR(_xlfn.XLOOKUP(TEXT(A244, "0"), TEXT('Material master'!$A$2:'Material master'!$A$275, "0"), 'Material master'!$F$2:'Material master'!$F$275, 1),"")</f>
        <v/>
      </c>
      <c r="G244" t="str">
        <f>IFERROR(_xlfn.XLOOKUP(TEXT(A244, "0"), TEXT('Material master'!$A$2:'Material master'!$A$275, "0"), 'Material master'!$G$2:'Material master'!$G$275, 1),"")</f>
        <v/>
      </c>
      <c r="H244" t="s">
        <v>698</v>
      </c>
      <c r="I244" s="32">
        <v>390.78142444162347</v>
      </c>
      <c r="J244" s="258">
        <f>IFERROR($I244/AVERAGE($L242:$W242),0)</f>
        <v>3.5633564538749858</v>
      </c>
      <c r="K244" s="32"/>
      <c r="L244" s="32">
        <f t="shared" ref="L244:W244" si="240">$I244</f>
        <v>390.78142444162347</v>
      </c>
      <c r="M244" s="32">
        <f t="shared" si="240"/>
        <v>390.78142444162347</v>
      </c>
      <c r="N244" s="32">
        <f t="shared" si="240"/>
        <v>390.78142444162347</v>
      </c>
      <c r="O244" s="32">
        <f t="shared" si="240"/>
        <v>390.78142444162347</v>
      </c>
      <c r="P244" s="32">
        <f t="shared" si="240"/>
        <v>390.78142444162347</v>
      </c>
      <c r="Q244" s="32">
        <f t="shared" si="240"/>
        <v>390.78142444162347</v>
      </c>
      <c r="R244" s="32">
        <f t="shared" si="240"/>
        <v>390.78142444162347</v>
      </c>
      <c r="S244" s="32">
        <f t="shared" si="240"/>
        <v>390.78142444162347</v>
      </c>
      <c r="T244" s="32">
        <f t="shared" si="240"/>
        <v>390.78142444162347</v>
      </c>
      <c r="U244" s="32">
        <f t="shared" si="240"/>
        <v>390.78142444162347</v>
      </c>
      <c r="V244" s="32">
        <f t="shared" si="240"/>
        <v>390.78142444162347</v>
      </c>
      <c r="W244" s="32">
        <f t="shared" si="240"/>
        <v>390.78142444162347</v>
      </c>
    </row>
    <row r="245" spans="1:23" x14ac:dyDescent="0.25">
      <c r="A245" s="257" t="s">
        <v>111</v>
      </c>
      <c r="B245" t="str">
        <f>IFERROR(_xlfn.XLOOKUP(TEXT(A245, "0"), TEXT('Material master'!$A$2:'Material master'!$A$275, "0"), 'Material master'!$B$2:'Material master'!$B$275, 1),"")</f>
        <v>BB L8 (+DISCHARGE SPOUT)180*87*87 (INT)</v>
      </c>
      <c r="C245" t="str">
        <f>IFERROR(_xlfn.XLOOKUP(TEXT(A245, "0"), TEXT('Material master'!$A$2:'Material master'!$A$275, "0"), 'Material master'!$C$2:'Material master'!$C$275, 1),"")</f>
        <v>Packaging</v>
      </c>
      <c r="D245" t="str">
        <f>IFERROR(_xlfn.XLOOKUP(TEXT(A245, "0"), TEXT('Material master'!$A$2:'Material master'!$A$275, "0"), 'Material master'!$D$2:'Material master'!$D$275, 1),"")</f>
        <v/>
      </c>
      <c r="E245" t="str">
        <f>IFERROR(_xlfn.XLOOKUP(TEXT(A245, "0"), TEXT('Material master'!$A$2:'Material master'!$A$275, "0"), 'Material master'!$E$2:'Material master'!$E$275, 1),"")</f>
        <v/>
      </c>
      <c r="F245" t="str">
        <f>IFERROR(_xlfn.XLOOKUP(TEXT(A245, "0"), TEXT('Material master'!$A$2:'Material master'!$A$275, "0"), 'Material master'!$F$2:'Material master'!$F$275, 1),"")</f>
        <v/>
      </c>
      <c r="G245" t="str">
        <f>IFERROR(_xlfn.XLOOKUP(TEXT(A245, "0"), TEXT('Material master'!$A$2:'Material master'!$A$275, "0"), 'Material master'!$G$2:'Material master'!$G$275, 1),"")</f>
        <v/>
      </c>
      <c r="H245" t="s">
        <v>699</v>
      </c>
      <c r="I245">
        <f>IFERROR(_xlfn.XLOOKUP(TEXT(A245, "0"), TEXT('Purchase sheet'!$A$2:'Purchase sheet'!$A$31, "0"), 'Purchase sheet'!$H$2:'Purchase sheet'!$H$31, 1), 1)</f>
        <v>1</v>
      </c>
      <c r="K245" s="32"/>
      <c r="L245" s="259"/>
      <c r="M245" s="32">
        <f t="shared" ref="M245:W245" si="241">IF( M244 - L243 + M242 &gt; 0, CEILING( M244 - L243 + M242, $I$245), 0)</f>
        <v>5</v>
      </c>
      <c r="N245" s="32">
        <f t="shared" si="241"/>
        <v>142</v>
      </c>
      <c r="O245" s="32">
        <f t="shared" si="241"/>
        <v>198</v>
      </c>
      <c r="P245" s="32">
        <f t="shared" si="241"/>
        <v>166</v>
      </c>
      <c r="Q245" s="32">
        <f t="shared" si="241"/>
        <v>205</v>
      </c>
      <c r="R245" s="32">
        <f t="shared" si="241"/>
        <v>90</v>
      </c>
      <c r="S245" s="32">
        <f t="shared" si="241"/>
        <v>62</v>
      </c>
      <c r="T245" s="32">
        <f t="shared" si="241"/>
        <v>78</v>
      </c>
      <c r="U245" s="32">
        <f t="shared" si="241"/>
        <v>98</v>
      </c>
      <c r="V245" s="32">
        <f t="shared" si="241"/>
        <v>49</v>
      </c>
      <c r="W245" s="32">
        <f t="shared" si="241"/>
        <v>110</v>
      </c>
    </row>
    <row r="246" spans="1:23" ht="15.75" thickBot="1" x14ac:dyDescent="0.3">
      <c r="A246" s="257" t="s">
        <v>111</v>
      </c>
      <c r="B246" t="str">
        <f>IFERROR(_xlfn.XLOOKUP(TEXT(A246, "0"), TEXT('Material master'!$A$2:'Material master'!$A$275, "0"), 'Material master'!$B$2:'Material master'!$B$275, 1),"")</f>
        <v>BB L8 (+DISCHARGE SPOUT)180*87*87 (INT)</v>
      </c>
      <c r="C246" t="str">
        <f>IFERROR(_xlfn.XLOOKUP(TEXT(A246, "0"), TEXT('Material master'!$A$2:'Material master'!$A$275, "0"), 'Material master'!$C$2:'Material master'!$C$275, 1),"")</f>
        <v>Packaging</v>
      </c>
      <c r="D246" t="str">
        <f>IFERROR(_xlfn.XLOOKUP(TEXT(A246, "0"), TEXT('Material master'!$A$2:'Material master'!$A$275, "0"), 'Material master'!$D$2:'Material master'!$D$275, 1),"")</f>
        <v/>
      </c>
      <c r="E246" t="str">
        <f>IFERROR(_xlfn.XLOOKUP(TEXT(A246, "0"), TEXT('Material master'!$A$2:'Material master'!$A$275, "0"), 'Material master'!$E$2:'Material master'!$E$275, 1),"")</f>
        <v/>
      </c>
      <c r="F246" t="str">
        <f>IFERROR(_xlfn.XLOOKUP(TEXT(A246, "0"), TEXT('Material master'!$A$2:'Material master'!$A$275, "0"), 'Material master'!$F$2:'Material master'!$F$275, 1),"")</f>
        <v/>
      </c>
      <c r="G246" t="str">
        <f>IFERROR(_xlfn.XLOOKUP(TEXT(A246, "0"), TEXT('Material master'!$A$2:'Material master'!$A$275, "0"), 'Material master'!$G$2:'Material master'!$G$275, 1),"")</f>
        <v/>
      </c>
      <c r="H246" t="s">
        <v>700</v>
      </c>
      <c r="I246">
        <f>INT(IFERROR(_xlfn.XLOOKUP(TEXT(A246, "0"), TEXT('Purchase sheet'!$A$2:'Purchase sheet'!$A$31, "0"), 'Purchase sheet'!$H$2:'Purchase sheet'!$D$31, 1), 1))</f>
        <v>1</v>
      </c>
      <c r="K246" s="32"/>
      <c r="L246" s="32">
        <f t="shared" ref="L246:V246" si="242">M245</f>
        <v>5</v>
      </c>
      <c r="M246" s="32">
        <f t="shared" si="242"/>
        <v>142</v>
      </c>
      <c r="N246" s="32">
        <f t="shared" si="242"/>
        <v>198</v>
      </c>
      <c r="O246" s="32">
        <f t="shared" si="242"/>
        <v>166</v>
      </c>
      <c r="P246" s="32">
        <f t="shared" si="242"/>
        <v>205</v>
      </c>
      <c r="Q246" s="32">
        <f t="shared" si="242"/>
        <v>90</v>
      </c>
      <c r="R246" s="32">
        <f t="shared" si="242"/>
        <v>62</v>
      </c>
      <c r="S246" s="32">
        <f t="shared" si="242"/>
        <v>78</v>
      </c>
      <c r="T246" s="32">
        <f t="shared" si="242"/>
        <v>98</v>
      </c>
      <c r="U246" s="32">
        <f t="shared" si="242"/>
        <v>49</v>
      </c>
      <c r="V246" s="32">
        <f t="shared" si="242"/>
        <v>110</v>
      </c>
      <c r="W246" s="32"/>
    </row>
    <row r="247" spans="1:23" s="138" customFormat="1" x14ac:dyDescent="0.25">
      <c r="A247" s="137" t="s">
        <v>113</v>
      </c>
      <c r="B247" s="138" t="str">
        <f>IFERROR(_xlfn.XLOOKUP(TEXT(A247, "0"), TEXT('Material master'!$A$2:'Material master'!$A$275, "0"), 'Material master'!$B$2:'Material master'!$B$275, 1),"")</f>
        <v>PALLET CP1 120X100</v>
      </c>
      <c r="C247" s="138" t="str">
        <f>IFERROR(_xlfn.XLOOKUP(TEXT(A247, "0"), TEXT('Material master'!$A$2:'Material master'!$A$275, "0"), 'Material master'!$C$2:'Material master'!$C$275, 1),"")</f>
        <v>Packaging</v>
      </c>
      <c r="D247" s="138" t="str">
        <f>IFERROR(_xlfn.XLOOKUP(TEXT(A247, "0"), TEXT('Material master'!$A$2:'Material master'!$A$275, "0"), 'Material master'!$D$2:'Material master'!$D$275, 1),"")</f>
        <v/>
      </c>
      <c r="E247" s="138" t="str">
        <f>IFERROR(_xlfn.XLOOKUP(TEXT(A247, "0"), TEXT('Material master'!$A$2:'Material master'!$A$275, "0"), 'Material master'!$E$2:'Material master'!$E$275, 1),"")</f>
        <v/>
      </c>
      <c r="F247" s="138" t="str">
        <f>IFERROR(_xlfn.XLOOKUP(TEXT(A247, "0"), TEXT('Material master'!$A$2:'Material master'!$A$275, "0"), 'Material master'!$F$2:'Material master'!$F$275, 1),"")</f>
        <v/>
      </c>
      <c r="G247" s="138" t="str">
        <f>IFERROR(_xlfn.XLOOKUP(TEXT(A247, "0"), TEXT('Material master'!$A$2:'Material master'!$A$275, "0"), 'Material master'!$G$2:'Material master'!$G$275, 1),"")</f>
        <v/>
      </c>
      <c r="H247" s="139" t="s">
        <v>696</v>
      </c>
      <c r="I247" s="139"/>
      <c r="J247" s="139"/>
      <c r="K247" s="143"/>
      <c r="L247" s="143">
        <v>0</v>
      </c>
      <c r="M247" s="143">
        <v>0</v>
      </c>
      <c r="N247" s="143">
        <v>0</v>
      </c>
      <c r="O247" s="143">
        <v>0</v>
      </c>
      <c r="P247" s="143">
        <v>0</v>
      </c>
      <c r="Q247" s="143">
        <v>0</v>
      </c>
      <c r="R247" s="143">
        <v>0</v>
      </c>
      <c r="S247" s="143">
        <v>0</v>
      </c>
      <c r="T247" s="143">
        <v>0</v>
      </c>
      <c r="U247" s="143">
        <v>0</v>
      </c>
      <c r="V247" s="143">
        <v>0</v>
      </c>
      <c r="W247" s="143">
        <v>0</v>
      </c>
    </row>
    <row r="248" spans="1:23" s="136" customFormat="1" x14ac:dyDescent="0.25">
      <c r="A248" s="270" t="s">
        <v>113</v>
      </c>
      <c r="B248" s="136" t="str">
        <f>IFERROR(_xlfn.XLOOKUP(TEXT(A248, "0"), TEXT('Material master'!$A$2:'Material master'!$A$275, "0"), 'Material master'!$B$2:'Material master'!$B$275, 1),"")</f>
        <v>PALLET CP1 120X100</v>
      </c>
      <c r="C248" s="136" t="str">
        <f>IFERROR(_xlfn.XLOOKUP(TEXT(A248, "0"), TEXT('Material master'!$A$2:'Material master'!$A$275, "0"), 'Material master'!$C$2:'Material master'!$C$275, 1),"")</f>
        <v>Packaging</v>
      </c>
      <c r="D248" s="136" t="str">
        <f>IFERROR(_xlfn.XLOOKUP(TEXT(A248, "0"), TEXT('Material master'!$A$2:'Material master'!$A$275, "0"), 'Material master'!$D$2:'Material master'!$D$275, 1),"")</f>
        <v/>
      </c>
      <c r="E248" s="136" t="str">
        <f>IFERROR(_xlfn.XLOOKUP(TEXT(A248, "0"), TEXT('Material master'!$A$2:'Material master'!$A$275, "0"), 'Material master'!$E$2:'Material master'!$E$275, 1),"")</f>
        <v/>
      </c>
      <c r="F248" s="136" t="str">
        <f>IFERROR(_xlfn.XLOOKUP(TEXT(A248, "0"), TEXT('Material master'!$A$2:'Material master'!$A$275, "0"), 'Material master'!$F$2:'Material master'!$F$275, 1),"")</f>
        <v/>
      </c>
      <c r="G248" s="136" t="str">
        <f>IFERROR(_xlfn.XLOOKUP(TEXT(A248, "0"), TEXT('Material master'!$A$2:'Material master'!$A$275, "0"), 'Material master'!$G$2:'Material master'!$G$275, 1),"")</f>
        <v/>
      </c>
      <c r="H248" s="136" t="s">
        <v>697</v>
      </c>
      <c r="K248" s="142">
        <v>0</v>
      </c>
      <c r="L248" s="142">
        <f t="shared" ref="L248:W248" si="243">K248 - L247 + L250</f>
        <v>0</v>
      </c>
      <c r="M248" s="142">
        <f t="shared" si="243"/>
        <v>0</v>
      </c>
      <c r="N248" s="142">
        <f t="shared" si="243"/>
        <v>0</v>
      </c>
      <c r="O248" s="142">
        <f t="shared" si="243"/>
        <v>0</v>
      </c>
      <c r="P248" s="142">
        <f t="shared" si="243"/>
        <v>0</v>
      </c>
      <c r="Q248" s="142">
        <f t="shared" si="243"/>
        <v>0</v>
      </c>
      <c r="R248" s="142">
        <f t="shared" si="243"/>
        <v>0</v>
      </c>
      <c r="S248" s="142">
        <f t="shared" si="243"/>
        <v>0</v>
      </c>
      <c r="T248" s="142">
        <f t="shared" si="243"/>
        <v>0</v>
      </c>
      <c r="U248" s="142">
        <f t="shared" si="243"/>
        <v>0</v>
      </c>
      <c r="V248" s="142">
        <f t="shared" si="243"/>
        <v>0</v>
      </c>
      <c r="W248" s="142">
        <f t="shared" si="243"/>
        <v>0</v>
      </c>
    </row>
    <row r="249" spans="1:23" x14ac:dyDescent="0.25">
      <c r="A249" s="257" t="s">
        <v>113</v>
      </c>
      <c r="B249" t="str">
        <f>IFERROR(_xlfn.XLOOKUP(TEXT(A249, "0"), TEXT('Material master'!$A$2:'Material master'!$A$275, "0"), 'Material master'!$B$2:'Material master'!$B$275, 1),"")</f>
        <v>PALLET CP1 120X100</v>
      </c>
      <c r="C249" t="str">
        <f>IFERROR(_xlfn.XLOOKUP(TEXT(A249, "0"), TEXT('Material master'!$A$2:'Material master'!$A$275, "0"), 'Material master'!$C$2:'Material master'!$C$275, 1),"")</f>
        <v>Packaging</v>
      </c>
      <c r="D249" t="str">
        <f>IFERROR(_xlfn.XLOOKUP(TEXT(A249, "0"), TEXT('Material master'!$A$2:'Material master'!$A$275, "0"), 'Material master'!$D$2:'Material master'!$D$275, 1),"")</f>
        <v/>
      </c>
      <c r="E249" t="str">
        <f>IFERROR(_xlfn.XLOOKUP(TEXT(A249, "0"), TEXT('Material master'!$A$2:'Material master'!$A$275, "0"), 'Material master'!$E$2:'Material master'!$E$275, 1),"")</f>
        <v/>
      </c>
      <c r="F249" t="str">
        <f>IFERROR(_xlfn.XLOOKUP(TEXT(A249, "0"), TEXT('Material master'!$A$2:'Material master'!$A$275, "0"), 'Material master'!$F$2:'Material master'!$F$275, 1),"")</f>
        <v/>
      </c>
      <c r="G249" t="str">
        <f>IFERROR(_xlfn.XLOOKUP(TEXT(A249, "0"), TEXT('Material master'!$A$2:'Material master'!$A$275, "0"), 'Material master'!$G$2:'Material master'!$G$275, 1),"")</f>
        <v/>
      </c>
      <c r="H249" t="s">
        <v>698</v>
      </c>
      <c r="I249" s="32">
        <v>0</v>
      </c>
      <c r="J249" s="258">
        <f>IFERROR($I249/AVERAGE($L247:$W247),0)</f>
        <v>0</v>
      </c>
      <c r="K249" s="32"/>
      <c r="L249" s="32">
        <f t="shared" ref="L249:W249" si="244">$I249</f>
        <v>0</v>
      </c>
      <c r="M249" s="32">
        <f t="shared" si="244"/>
        <v>0</v>
      </c>
      <c r="N249" s="32">
        <f t="shared" si="244"/>
        <v>0</v>
      </c>
      <c r="O249" s="32">
        <f t="shared" si="244"/>
        <v>0</v>
      </c>
      <c r="P249" s="32">
        <f t="shared" si="244"/>
        <v>0</v>
      </c>
      <c r="Q249" s="32">
        <f t="shared" si="244"/>
        <v>0</v>
      </c>
      <c r="R249" s="32">
        <f t="shared" si="244"/>
        <v>0</v>
      </c>
      <c r="S249" s="32">
        <f t="shared" si="244"/>
        <v>0</v>
      </c>
      <c r="T249" s="32">
        <f t="shared" si="244"/>
        <v>0</v>
      </c>
      <c r="U249" s="32">
        <f t="shared" si="244"/>
        <v>0</v>
      </c>
      <c r="V249" s="32">
        <f t="shared" si="244"/>
        <v>0</v>
      </c>
      <c r="W249" s="32">
        <f t="shared" si="244"/>
        <v>0</v>
      </c>
    </row>
    <row r="250" spans="1:23" x14ac:dyDescent="0.25">
      <c r="A250" s="257" t="s">
        <v>113</v>
      </c>
      <c r="B250" t="str">
        <f>IFERROR(_xlfn.XLOOKUP(TEXT(A250, "0"), TEXT('Material master'!$A$2:'Material master'!$A$275, "0"), 'Material master'!$B$2:'Material master'!$B$275, 1),"")</f>
        <v>PALLET CP1 120X100</v>
      </c>
      <c r="C250" t="str">
        <f>IFERROR(_xlfn.XLOOKUP(TEXT(A250, "0"), TEXT('Material master'!$A$2:'Material master'!$A$275, "0"), 'Material master'!$C$2:'Material master'!$C$275, 1),"")</f>
        <v>Packaging</v>
      </c>
      <c r="D250" t="str">
        <f>IFERROR(_xlfn.XLOOKUP(TEXT(A250, "0"), TEXT('Material master'!$A$2:'Material master'!$A$275, "0"), 'Material master'!$D$2:'Material master'!$D$275, 1),"")</f>
        <v/>
      </c>
      <c r="E250" t="str">
        <f>IFERROR(_xlfn.XLOOKUP(TEXT(A250, "0"), TEXT('Material master'!$A$2:'Material master'!$A$275, "0"), 'Material master'!$E$2:'Material master'!$E$275, 1),"")</f>
        <v/>
      </c>
      <c r="F250" t="str">
        <f>IFERROR(_xlfn.XLOOKUP(TEXT(A250, "0"), TEXT('Material master'!$A$2:'Material master'!$A$275, "0"), 'Material master'!$F$2:'Material master'!$F$275, 1),"")</f>
        <v/>
      </c>
      <c r="G250" t="str">
        <f>IFERROR(_xlfn.XLOOKUP(TEXT(A250, "0"), TEXT('Material master'!$A$2:'Material master'!$A$275, "0"), 'Material master'!$G$2:'Material master'!$G$275, 1),"")</f>
        <v/>
      </c>
      <c r="H250" t="s">
        <v>699</v>
      </c>
      <c r="I250">
        <f>IFERROR(_xlfn.XLOOKUP(TEXT(A250, "0"), TEXT('Purchase sheet'!$A$2:'Purchase sheet'!$A$31, "0"), 'Purchase sheet'!$H$2:'Purchase sheet'!$H$31, 1), 1)</f>
        <v>1</v>
      </c>
      <c r="K250" s="32"/>
      <c r="L250" s="259"/>
      <c r="M250" s="32">
        <f t="shared" ref="M250:W250" si="245">IF( M249 - L248 + M247 &gt; 0, CEILING( M249 - L248 + M247, $I$250), 0)</f>
        <v>0</v>
      </c>
      <c r="N250" s="32">
        <f t="shared" si="245"/>
        <v>0</v>
      </c>
      <c r="O250" s="32">
        <f t="shared" si="245"/>
        <v>0</v>
      </c>
      <c r="P250" s="32">
        <f t="shared" si="245"/>
        <v>0</v>
      </c>
      <c r="Q250" s="32">
        <f t="shared" si="245"/>
        <v>0</v>
      </c>
      <c r="R250" s="32">
        <f t="shared" si="245"/>
        <v>0</v>
      </c>
      <c r="S250" s="32">
        <f t="shared" si="245"/>
        <v>0</v>
      </c>
      <c r="T250" s="32">
        <f t="shared" si="245"/>
        <v>0</v>
      </c>
      <c r="U250" s="32">
        <f t="shared" si="245"/>
        <v>0</v>
      </c>
      <c r="V250" s="32">
        <f t="shared" si="245"/>
        <v>0</v>
      </c>
      <c r="W250" s="32">
        <f t="shared" si="245"/>
        <v>0</v>
      </c>
    </row>
    <row r="251" spans="1:23" ht="15.75" thickBot="1" x14ac:dyDescent="0.3">
      <c r="A251" s="257" t="s">
        <v>113</v>
      </c>
      <c r="B251" t="str">
        <f>IFERROR(_xlfn.XLOOKUP(TEXT(A251, "0"), TEXT('Material master'!$A$2:'Material master'!$A$275, "0"), 'Material master'!$B$2:'Material master'!$B$275, 1),"")</f>
        <v>PALLET CP1 120X100</v>
      </c>
      <c r="C251" t="str">
        <f>IFERROR(_xlfn.XLOOKUP(TEXT(A251, "0"), TEXT('Material master'!$A$2:'Material master'!$A$275, "0"), 'Material master'!$C$2:'Material master'!$C$275, 1),"")</f>
        <v>Packaging</v>
      </c>
      <c r="D251" t="str">
        <f>IFERROR(_xlfn.XLOOKUP(TEXT(A251, "0"), TEXT('Material master'!$A$2:'Material master'!$A$275, "0"), 'Material master'!$D$2:'Material master'!$D$275, 1),"")</f>
        <v/>
      </c>
      <c r="E251" t="str">
        <f>IFERROR(_xlfn.XLOOKUP(TEXT(A251, "0"), TEXT('Material master'!$A$2:'Material master'!$A$275, "0"), 'Material master'!$E$2:'Material master'!$E$275, 1),"")</f>
        <v/>
      </c>
      <c r="F251" t="str">
        <f>IFERROR(_xlfn.XLOOKUP(TEXT(A251, "0"), TEXT('Material master'!$A$2:'Material master'!$A$275, "0"), 'Material master'!$F$2:'Material master'!$F$275, 1),"")</f>
        <v/>
      </c>
      <c r="G251" t="str">
        <f>IFERROR(_xlfn.XLOOKUP(TEXT(A251, "0"), TEXT('Material master'!$A$2:'Material master'!$A$275, "0"), 'Material master'!$G$2:'Material master'!$G$275, 1),"")</f>
        <v/>
      </c>
      <c r="H251" t="s">
        <v>700</v>
      </c>
      <c r="I251">
        <f>INT(IFERROR(_xlfn.XLOOKUP(TEXT(A251, "0"), TEXT('Purchase sheet'!$A$2:'Purchase sheet'!$A$31, "0"), 'Purchase sheet'!$H$2:'Purchase sheet'!$D$31, 1), 1))</f>
        <v>1</v>
      </c>
      <c r="K251" s="32"/>
      <c r="L251" s="32">
        <f t="shared" ref="L251:V251" si="246">M250</f>
        <v>0</v>
      </c>
      <c r="M251" s="32">
        <f t="shared" si="246"/>
        <v>0</v>
      </c>
      <c r="N251" s="32">
        <f t="shared" si="246"/>
        <v>0</v>
      </c>
      <c r="O251" s="32">
        <f t="shared" si="246"/>
        <v>0</v>
      </c>
      <c r="P251" s="32">
        <f t="shared" si="246"/>
        <v>0</v>
      </c>
      <c r="Q251" s="32">
        <f t="shared" si="246"/>
        <v>0</v>
      </c>
      <c r="R251" s="32">
        <f t="shared" si="246"/>
        <v>0</v>
      </c>
      <c r="S251" s="32">
        <f t="shared" si="246"/>
        <v>0</v>
      </c>
      <c r="T251" s="32">
        <f t="shared" si="246"/>
        <v>0</v>
      </c>
      <c r="U251" s="32">
        <f t="shared" si="246"/>
        <v>0</v>
      </c>
      <c r="V251" s="32">
        <f t="shared" si="246"/>
        <v>0</v>
      </c>
      <c r="W251" s="32"/>
    </row>
    <row r="252" spans="1:23" s="138" customFormat="1" x14ac:dyDescent="0.25">
      <c r="A252" s="137" t="s">
        <v>115</v>
      </c>
      <c r="B252" s="138" t="str">
        <f>IFERROR(_xlfn.XLOOKUP(TEXT(A252, "0"), TEXT('Material master'!$A$2:'Material master'!$A$275, "0"), 'Material master'!$B$2:'Material master'!$B$275, 1),"")</f>
        <v>PALLET HT CP1 120X100 RECON</v>
      </c>
      <c r="C252" s="138" t="str">
        <f>IFERROR(_xlfn.XLOOKUP(TEXT(A252, "0"), TEXT('Material master'!$A$2:'Material master'!$A$275, "0"), 'Material master'!$C$2:'Material master'!$C$275, 1),"")</f>
        <v>Packaging</v>
      </c>
      <c r="D252" s="138" t="str">
        <f>IFERROR(_xlfn.XLOOKUP(TEXT(A252, "0"), TEXT('Material master'!$A$2:'Material master'!$A$275, "0"), 'Material master'!$D$2:'Material master'!$D$275, 1),"")</f>
        <v/>
      </c>
      <c r="E252" s="138" t="str">
        <f>IFERROR(_xlfn.XLOOKUP(TEXT(A252, "0"), TEXT('Material master'!$A$2:'Material master'!$A$275, "0"), 'Material master'!$E$2:'Material master'!$E$275, 1),"")</f>
        <v/>
      </c>
      <c r="F252" s="138" t="str">
        <f>IFERROR(_xlfn.XLOOKUP(TEXT(A252, "0"), TEXT('Material master'!$A$2:'Material master'!$A$275, "0"), 'Material master'!$F$2:'Material master'!$F$275, 1),"")</f>
        <v/>
      </c>
      <c r="G252" s="138" t="str">
        <f>IFERROR(_xlfn.XLOOKUP(TEXT(A252, "0"), TEXT('Material master'!$A$2:'Material master'!$A$275, "0"), 'Material master'!$G$2:'Material master'!$G$275, 1),"")</f>
        <v/>
      </c>
      <c r="H252" s="138" t="s">
        <v>695</v>
      </c>
      <c r="I252" s="137" t="s">
        <v>230</v>
      </c>
      <c r="K252" s="140"/>
      <c r="L252" s="140">
        <f t="shared" ref="L252:W252" si="247">IFERROR(L711, 0)</f>
        <v>3</v>
      </c>
      <c r="M252" s="140">
        <f t="shared" si="247"/>
        <v>3</v>
      </c>
      <c r="N252" s="140">
        <f t="shared" si="247"/>
        <v>3</v>
      </c>
      <c r="O252" s="140">
        <f t="shared" si="247"/>
        <v>3</v>
      </c>
      <c r="P252" s="140">
        <f t="shared" si="247"/>
        <v>3</v>
      </c>
      <c r="Q252" s="140">
        <f t="shared" si="247"/>
        <v>3</v>
      </c>
      <c r="R252" s="140">
        <f t="shared" si="247"/>
        <v>3</v>
      </c>
      <c r="S252" s="140">
        <f t="shared" si="247"/>
        <v>3</v>
      </c>
      <c r="T252" s="140">
        <f t="shared" si="247"/>
        <v>3</v>
      </c>
      <c r="U252" s="140">
        <f t="shared" si="247"/>
        <v>3</v>
      </c>
      <c r="V252" s="140">
        <f t="shared" si="247"/>
        <v>3</v>
      </c>
      <c r="W252" s="140">
        <f t="shared" si="247"/>
        <v>3</v>
      </c>
    </row>
    <row r="253" spans="1:23" x14ac:dyDescent="0.25">
      <c r="A253" s="257" t="s">
        <v>115</v>
      </c>
      <c r="B253" t="str">
        <f>IFERROR(_xlfn.XLOOKUP(TEXT(A253, "0"), TEXT('Material master'!$A$2:'Material master'!$A$275, "0"), 'Material master'!$B$2:'Material master'!$B$275, 1),"")</f>
        <v>PALLET HT CP1 120X100 RECON</v>
      </c>
      <c r="C253" t="str">
        <f>IFERROR(_xlfn.XLOOKUP(TEXT(A253, "0"), TEXT('Material master'!$A$2:'Material master'!$A$275, "0"), 'Material master'!$C$2:'Material master'!$C$275, 1),"")</f>
        <v>Packaging</v>
      </c>
      <c r="D253" t="str">
        <f>IFERROR(_xlfn.XLOOKUP(TEXT(A253, "0"), TEXT('Material master'!$A$2:'Material master'!$A$275, "0"), 'Material master'!$D$2:'Material master'!$D$275, 1),"")</f>
        <v/>
      </c>
      <c r="E253" t="str">
        <f>IFERROR(_xlfn.XLOOKUP(TEXT(A253, "0"), TEXT('Material master'!$A$2:'Material master'!$A$275, "0"), 'Material master'!$E$2:'Material master'!$E$275, 1),"")</f>
        <v/>
      </c>
      <c r="F253" t="str">
        <f>IFERROR(_xlfn.XLOOKUP(TEXT(A253, "0"), TEXT('Material master'!$A$2:'Material master'!$A$275, "0"), 'Material master'!$F$2:'Material master'!$F$275, 1),"")</f>
        <v/>
      </c>
      <c r="G253" t="str">
        <f>IFERROR(_xlfn.XLOOKUP(TEXT(A253, "0"), TEXT('Material master'!$A$2:'Material master'!$A$275, "0"), 'Material master'!$G$2:'Material master'!$G$275, 1),"")</f>
        <v/>
      </c>
      <c r="H253" t="s">
        <v>695</v>
      </c>
      <c r="I253" s="257" t="s">
        <v>239</v>
      </c>
      <c r="K253" s="32"/>
      <c r="L253" s="32">
        <f t="shared" ref="L253:W253" si="248">IFERROR(L729, 0)</f>
        <v>0</v>
      </c>
      <c r="M253" s="32">
        <f t="shared" si="248"/>
        <v>0</v>
      </c>
      <c r="N253" s="32">
        <f t="shared" si="248"/>
        <v>0</v>
      </c>
      <c r="O253" s="32">
        <f t="shared" si="248"/>
        <v>9</v>
      </c>
      <c r="P253" s="32">
        <f t="shared" si="248"/>
        <v>11</v>
      </c>
      <c r="Q253" s="32">
        <f t="shared" si="248"/>
        <v>12</v>
      </c>
      <c r="R253" s="32">
        <f t="shared" si="248"/>
        <v>12</v>
      </c>
      <c r="S253" s="32">
        <f t="shared" si="248"/>
        <v>11</v>
      </c>
      <c r="T253" s="32">
        <f t="shared" si="248"/>
        <v>11</v>
      </c>
      <c r="U253" s="32">
        <f t="shared" si="248"/>
        <v>13</v>
      </c>
      <c r="V253" s="32">
        <f t="shared" si="248"/>
        <v>11</v>
      </c>
      <c r="W253" s="32">
        <f t="shared" si="248"/>
        <v>12</v>
      </c>
    </row>
    <row r="254" spans="1:23" x14ac:dyDescent="0.25">
      <c r="A254" s="257" t="s">
        <v>115</v>
      </c>
      <c r="B254" t="str">
        <f>IFERROR(_xlfn.XLOOKUP(TEXT(A254, "0"), TEXT('Material master'!$A$2:'Material master'!$A$275, "0"), 'Material master'!$B$2:'Material master'!$B$275, 1),"")</f>
        <v>PALLET HT CP1 120X100 RECON</v>
      </c>
      <c r="C254" t="str">
        <f>IFERROR(_xlfn.XLOOKUP(TEXT(A254, "0"), TEXT('Material master'!$A$2:'Material master'!$A$275, "0"), 'Material master'!$C$2:'Material master'!$C$275, 1),"")</f>
        <v>Packaging</v>
      </c>
      <c r="D254" t="str">
        <f>IFERROR(_xlfn.XLOOKUP(TEXT(A254, "0"), TEXT('Material master'!$A$2:'Material master'!$A$275, "0"), 'Material master'!$D$2:'Material master'!$D$275, 1),"")</f>
        <v/>
      </c>
      <c r="E254" t="str">
        <f>IFERROR(_xlfn.XLOOKUP(TEXT(A254, "0"), TEXT('Material master'!$A$2:'Material master'!$A$275, "0"), 'Material master'!$E$2:'Material master'!$E$275, 1),"")</f>
        <v/>
      </c>
      <c r="F254" t="str">
        <f>IFERROR(_xlfn.XLOOKUP(TEXT(A254, "0"), TEXT('Material master'!$A$2:'Material master'!$A$275, "0"), 'Material master'!$F$2:'Material master'!$F$275, 1),"")</f>
        <v/>
      </c>
      <c r="G254" t="str">
        <f>IFERROR(_xlfn.XLOOKUP(TEXT(A254, "0"), TEXT('Material master'!$A$2:'Material master'!$A$275, "0"), 'Material master'!$G$2:'Material master'!$G$275, 1),"")</f>
        <v/>
      </c>
      <c r="H254" t="s">
        <v>695</v>
      </c>
      <c r="I254" s="257" t="s">
        <v>241</v>
      </c>
      <c r="K254" s="32"/>
      <c r="L254" s="32">
        <f t="shared" ref="L254:W254" si="249">IFERROR(L740, 0)</f>
        <v>0</v>
      </c>
      <c r="M254" s="32">
        <f t="shared" si="249"/>
        <v>0</v>
      </c>
      <c r="N254" s="32">
        <f t="shared" si="249"/>
        <v>0</v>
      </c>
      <c r="O254" s="32">
        <f t="shared" si="249"/>
        <v>0</v>
      </c>
      <c r="P254" s="32">
        <f t="shared" si="249"/>
        <v>0</v>
      </c>
      <c r="Q254" s="32">
        <f t="shared" si="249"/>
        <v>0</v>
      </c>
      <c r="R254" s="32">
        <f t="shared" si="249"/>
        <v>0</v>
      </c>
      <c r="S254" s="32">
        <f t="shared" si="249"/>
        <v>0</v>
      </c>
      <c r="T254" s="32">
        <f t="shared" si="249"/>
        <v>0</v>
      </c>
      <c r="U254" s="32">
        <f t="shared" si="249"/>
        <v>0</v>
      </c>
      <c r="V254" s="32">
        <f t="shared" si="249"/>
        <v>0</v>
      </c>
      <c r="W254" s="32">
        <f t="shared" si="249"/>
        <v>0</v>
      </c>
    </row>
    <row r="255" spans="1:23" x14ac:dyDescent="0.25">
      <c r="A255" s="257" t="s">
        <v>115</v>
      </c>
      <c r="B255" t="str">
        <f>IFERROR(_xlfn.XLOOKUP(TEXT(A255, "0"), TEXT('Material master'!$A$2:'Material master'!$A$275, "0"), 'Material master'!$B$2:'Material master'!$B$275, 1),"")</f>
        <v>PALLET HT CP1 120X100 RECON</v>
      </c>
      <c r="C255" t="str">
        <f>IFERROR(_xlfn.XLOOKUP(TEXT(A255, "0"), TEXT('Material master'!$A$2:'Material master'!$A$275, "0"), 'Material master'!$C$2:'Material master'!$C$275, 1),"")</f>
        <v>Packaging</v>
      </c>
      <c r="D255" t="str">
        <f>IFERROR(_xlfn.XLOOKUP(TEXT(A255, "0"), TEXT('Material master'!$A$2:'Material master'!$A$275, "0"), 'Material master'!$D$2:'Material master'!$D$275, 1),"")</f>
        <v/>
      </c>
      <c r="E255" t="str">
        <f>IFERROR(_xlfn.XLOOKUP(TEXT(A255, "0"), TEXT('Material master'!$A$2:'Material master'!$A$275, "0"), 'Material master'!$E$2:'Material master'!$E$275, 1),"")</f>
        <v/>
      </c>
      <c r="F255" t="str">
        <f>IFERROR(_xlfn.XLOOKUP(TEXT(A255, "0"), TEXT('Material master'!$A$2:'Material master'!$A$275, "0"), 'Material master'!$F$2:'Material master'!$F$275, 1),"")</f>
        <v/>
      </c>
      <c r="G255" t="str">
        <f>IFERROR(_xlfn.XLOOKUP(TEXT(A255, "0"), TEXT('Material master'!$A$2:'Material master'!$A$275, "0"), 'Material master'!$G$2:'Material master'!$G$275, 1),"")</f>
        <v/>
      </c>
      <c r="H255" t="s">
        <v>695</v>
      </c>
      <c r="I255" s="257" t="s">
        <v>254</v>
      </c>
      <c r="K255" s="32"/>
      <c r="L255" s="32">
        <f t="shared" ref="L255:W255" si="250">IFERROR(L776, 0)</f>
        <v>39</v>
      </c>
      <c r="M255" s="32">
        <f t="shared" si="250"/>
        <v>32</v>
      </c>
      <c r="N255" s="32">
        <f t="shared" si="250"/>
        <v>32</v>
      </c>
      <c r="O255" s="32">
        <f t="shared" si="250"/>
        <v>34</v>
      </c>
      <c r="P255" s="32">
        <f t="shared" si="250"/>
        <v>34</v>
      </c>
      <c r="Q255" s="32">
        <f t="shared" si="250"/>
        <v>33</v>
      </c>
      <c r="R255" s="32">
        <f t="shared" si="250"/>
        <v>33</v>
      </c>
      <c r="S255" s="32">
        <f t="shared" si="250"/>
        <v>35</v>
      </c>
      <c r="T255" s="32">
        <f t="shared" si="250"/>
        <v>34</v>
      </c>
      <c r="U255" s="32">
        <f t="shared" si="250"/>
        <v>33</v>
      </c>
      <c r="V255" s="32">
        <f t="shared" si="250"/>
        <v>33</v>
      </c>
      <c r="W255" s="32">
        <f t="shared" si="250"/>
        <v>34</v>
      </c>
    </row>
    <row r="256" spans="1:23" x14ac:dyDescent="0.25">
      <c r="A256" s="257" t="s">
        <v>115</v>
      </c>
      <c r="B256" t="str">
        <f>IFERROR(_xlfn.XLOOKUP(TEXT(A256, "0"), TEXT('Material master'!$A$2:'Material master'!$A$275, "0"), 'Material master'!$B$2:'Material master'!$B$275, 1),"")</f>
        <v>PALLET HT CP1 120X100 RECON</v>
      </c>
      <c r="C256" t="str">
        <f>IFERROR(_xlfn.XLOOKUP(TEXT(A256, "0"), TEXT('Material master'!$A$2:'Material master'!$A$275, "0"), 'Material master'!$C$2:'Material master'!$C$275, 1),"")</f>
        <v>Packaging</v>
      </c>
      <c r="D256" t="str">
        <f>IFERROR(_xlfn.XLOOKUP(TEXT(A256, "0"), TEXT('Material master'!$A$2:'Material master'!$A$275, "0"), 'Material master'!$D$2:'Material master'!$D$275, 1),"")</f>
        <v/>
      </c>
      <c r="E256" t="str">
        <f>IFERROR(_xlfn.XLOOKUP(TEXT(A256, "0"), TEXT('Material master'!$A$2:'Material master'!$A$275, "0"), 'Material master'!$E$2:'Material master'!$E$275, 1),"")</f>
        <v/>
      </c>
      <c r="F256" t="str">
        <f>IFERROR(_xlfn.XLOOKUP(TEXT(A256, "0"), TEXT('Material master'!$A$2:'Material master'!$A$275, "0"), 'Material master'!$F$2:'Material master'!$F$275, 1),"")</f>
        <v/>
      </c>
      <c r="G256" t="str">
        <f>IFERROR(_xlfn.XLOOKUP(TEXT(A256, "0"), TEXT('Material master'!$A$2:'Material master'!$A$275, "0"), 'Material master'!$G$2:'Material master'!$G$275, 1),"")</f>
        <v/>
      </c>
      <c r="H256" t="s">
        <v>695</v>
      </c>
      <c r="I256" s="257" t="s">
        <v>256</v>
      </c>
      <c r="K256" s="32"/>
      <c r="L256" s="32">
        <f t="shared" ref="L256:W256" si="251">IFERROR(L788, 0)</f>
        <v>160</v>
      </c>
      <c r="M256" s="32">
        <f t="shared" si="251"/>
        <v>178</v>
      </c>
      <c r="N256" s="32">
        <f t="shared" si="251"/>
        <v>178</v>
      </c>
      <c r="O256" s="32">
        <f t="shared" si="251"/>
        <v>177</v>
      </c>
      <c r="P256" s="32">
        <f t="shared" si="251"/>
        <v>126</v>
      </c>
      <c r="Q256" s="32">
        <f t="shared" si="251"/>
        <v>177</v>
      </c>
      <c r="R256" s="32">
        <f t="shared" si="251"/>
        <v>222</v>
      </c>
      <c r="S256" s="32">
        <f t="shared" si="251"/>
        <v>177</v>
      </c>
      <c r="T256" s="32">
        <f t="shared" si="251"/>
        <v>178</v>
      </c>
      <c r="U256" s="32">
        <f t="shared" si="251"/>
        <v>178</v>
      </c>
      <c r="V256" s="32">
        <f t="shared" si="251"/>
        <v>178</v>
      </c>
      <c r="W256" s="32">
        <f t="shared" si="251"/>
        <v>178</v>
      </c>
    </row>
    <row r="257" spans="1:23" x14ac:dyDescent="0.25">
      <c r="A257" s="257" t="s">
        <v>115</v>
      </c>
      <c r="B257" t="str">
        <f>IFERROR(_xlfn.XLOOKUP(TEXT(A257, "0"), TEXT('Material master'!$A$2:'Material master'!$A$275, "0"), 'Material master'!$B$2:'Material master'!$B$275, 1),"")</f>
        <v>PALLET HT CP1 120X100 RECON</v>
      </c>
      <c r="C257" t="str">
        <f>IFERROR(_xlfn.XLOOKUP(TEXT(A257, "0"), TEXT('Material master'!$A$2:'Material master'!$A$275, "0"), 'Material master'!$C$2:'Material master'!$C$275, 1),"")</f>
        <v>Packaging</v>
      </c>
      <c r="D257" t="str">
        <f>IFERROR(_xlfn.XLOOKUP(TEXT(A257, "0"), TEXT('Material master'!$A$2:'Material master'!$A$275, "0"), 'Material master'!$D$2:'Material master'!$D$275, 1),"")</f>
        <v/>
      </c>
      <c r="E257" t="str">
        <f>IFERROR(_xlfn.XLOOKUP(TEXT(A257, "0"), TEXT('Material master'!$A$2:'Material master'!$A$275, "0"), 'Material master'!$E$2:'Material master'!$E$275, 1),"")</f>
        <v/>
      </c>
      <c r="F257" t="str">
        <f>IFERROR(_xlfn.XLOOKUP(TEXT(A257, "0"), TEXT('Material master'!$A$2:'Material master'!$A$275, "0"), 'Material master'!$F$2:'Material master'!$F$275, 1),"")</f>
        <v/>
      </c>
      <c r="G257" t="str">
        <f>IFERROR(_xlfn.XLOOKUP(TEXT(A257, "0"), TEXT('Material master'!$A$2:'Material master'!$A$275, "0"), 'Material master'!$G$2:'Material master'!$G$275, 1),"")</f>
        <v/>
      </c>
      <c r="H257" t="s">
        <v>695</v>
      </c>
      <c r="I257" s="257" t="s">
        <v>259</v>
      </c>
      <c r="K257" s="32"/>
      <c r="L257" s="32">
        <f t="shared" ref="L257:W257" si="252">IFERROR(L806, 0)</f>
        <v>101.00000000000001</v>
      </c>
      <c r="M257" s="32">
        <f t="shared" si="252"/>
        <v>61.000000000000007</v>
      </c>
      <c r="N257" s="32">
        <f t="shared" si="252"/>
        <v>63.000000000000007</v>
      </c>
      <c r="O257" s="32">
        <f t="shared" si="252"/>
        <v>63.000000000000007</v>
      </c>
      <c r="P257" s="32">
        <f t="shared" si="252"/>
        <v>63.000000000000007</v>
      </c>
      <c r="Q257" s="32">
        <f t="shared" si="252"/>
        <v>63.000000000000007</v>
      </c>
      <c r="R257" s="32">
        <f t="shared" si="252"/>
        <v>63.000000000000007</v>
      </c>
      <c r="S257" s="32">
        <f t="shared" si="252"/>
        <v>63.000000000000007</v>
      </c>
      <c r="T257" s="32">
        <f t="shared" si="252"/>
        <v>62</v>
      </c>
      <c r="U257" s="32">
        <f t="shared" si="252"/>
        <v>63.000000000000007</v>
      </c>
      <c r="V257" s="32">
        <f t="shared" si="252"/>
        <v>63.000000000000007</v>
      </c>
      <c r="W257" s="32">
        <f t="shared" si="252"/>
        <v>62</v>
      </c>
    </row>
    <row r="258" spans="1:23" x14ac:dyDescent="0.25">
      <c r="A258" s="257" t="s">
        <v>115</v>
      </c>
      <c r="B258" t="str">
        <f>IFERROR(_xlfn.XLOOKUP(TEXT(A258, "0"), TEXT('Material master'!$A$2:'Material master'!$A$275, "0"), 'Material master'!$B$2:'Material master'!$B$275, 1),"")</f>
        <v>PALLET HT CP1 120X100 RECON</v>
      </c>
      <c r="C258" t="str">
        <f>IFERROR(_xlfn.XLOOKUP(TEXT(A258, "0"), TEXT('Material master'!$A$2:'Material master'!$A$275, "0"), 'Material master'!$C$2:'Material master'!$C$275, 1),"")</f>
        <v>Packaging</v>
      </c>
      <c r="D258" t="str">
        <f>IFERROR(_xlfn.XLOOKUP(TEXT(A258, "0"), TEXT('Material master'!$A$2:'Material master'!$A$275, "0"), 'Material master'!$D$2:'Material master'!$D$275, 1),"")</f>
        <v/>
      </c>
      <c r="E258" t="str">
        <f>IFERROR(_xlfn.XLOOKUP(TEXT(A258, "0"), TEXT('Material master'!$A$2:'Material master'!$A$275, "0"), 'Material master'!$E$2:'Material master'!$E$275, 1),"")</f>
        <v/>
      </c>
      <c r="F258" t="str">
        <f>IFERROR(_xlfn.XLOOKUP(TEXT(A258, "0"), TEXT('Material master'!$A$2:'Material master'!$A$275, "0"), 'Material master'!$F$2:'Material master'!$F$275, 1),"")</f>
        <v/>
      </c>
      <c r="G258" t="str">
        <f>IFERROR(_xlfn.XLOOKUP(TEXT(A258, "0"), TEXT('Material master'!$A$2:'Material master'!$A$275, "0"), 'Material master'!$G$2:'Material master'!$G$275, 1),"")</f>
        <v/>
      </c>
      <c r="H258" t="s">
        <v>695</v>
      </c>
      <c r="I258" s="257" t="s">
        <v>267</v>
      </c>
      <c r="K258" s="32"/>
      <c r="L258" s="32">
        <f t="shared" ref="L258:W258" si="253">IFERROR(L844, 0)</f>
        <v>25</v>
      </c>
      <c r="M258" s="32">
        <f t="shared" si="253"/>
        <v>20</v>
      </c>
      <c r="N258" s="32">
        <f t="shared" si="253"/>
        <v>22</v>
      </c>
      <c r="O258" s="32">
        <f t="shared" si="253"/>
        <v>21</v>
      </c>
      <c r="P258" s="32">
        <f t="shared" si="253"/>
        <v>21</v>
      </c>
      <c r="Q258" s="32">
        <f t="shared" si="253"/>
        <v>22</v>
      </c>
      <c r="R258" s="32">
        <f t="shared" si="253"/>
        <v>21</v>
      </c>
      <c r="S258" s="32">
        <f t="shared" si="253"/>
        <v>21</v>
      </c>
      <c r="T258" s="32">
        <f t="shared" si="253"/>
        <v>22</v>
      </c>
      <c r="U258" s="32">
        <f t="shared" si="253"/>
        <v>21</v>
      </c>
      <c r="V258" s="32">
        <f t="shared" si="253"/>
        <v>22</v>
      </c>
      <c r="W258" s="32">
        <f t="shared" si="253"/>
        <v>23.000000000000004</v>
      </c>
    </row>
    <row r="259" spans="1:23" x14ac:dyDescent="0.25">
      <c r="A259" s="257" t="s">
        <v>115</v>
      </c>
      <c r="B259" t="str">
        <f>IFERROR(_xlfn.XLOOKUP(TEXT(A259, "0"), TEXT('Material master'!$A$2:'Material master'!$A$275, "0"), 'Material master'!$B$2:'Material master'!$B$275, 1),"")</f>
        <v>PALLET HT CP1 120X100 RECON</v>
      </c>
      <c r="C259" t="str">
        <f>IFERROR(_xlfn.XLOOKUP(TEXT(A259, "0"), TEXT('Material master'!$A$2:'Material master'!$A$275, "0"), 'Material master'!$C$2:'Material master'!$C$275, 1),"")</f>
        <v>Packaging</v>
      </c>
      <c r="D259" t="str">
        <f>IFERROR(_xlfn.XLOOKUP(TEXT(A259, "0"), TEXT('Material master'!$A$2:'Material master'!$A$275, "0"), 'Material master'!$D$2:'Material master'!$D$275, 1),"")</f>
        <v/>
      </c>
      <c r="E259" t="str">
        <f>IFERROR(_xlfn.XLOOKUP(TEXT(A259, "0"), TEXT('Material master'!$A$2:'Material master'!$A$275, "0"), 'Material master'!$E$2:'Material master'!$E$275, 1),"")</f>
        <v/>
      </c>
      <c r="F259" t="str">
        <f>IFERROR(_xlfn.XLOOKUP(TEXT(A259, "0"), TEXT('Material master'!$A$2:'Material master'!$A$275, "0"), 'Material master'!$F$2:'Material master'!$F$275, 1),"")</f>
        <v/>
      </c>
      <c r="G259" t="str">
        <f>IFERROR(_xlfn.XLOOKUP(TEXT(A259, "0"), TEXT('Material master'!$A$2:'Material master'!$A$275, "0"), 'Material master'!$G$2:'Material master'!$G$275, 1),"")</f>
        <v/>
      </c>
      <c r="H259" t="s">
        <v>695</v>
      </c>
      <c r="I259" s="257" t="s">
        <v>276</v>
      </c>
      <c r="K259" s="32"/>
      <c r="L259" s="32">
        <f t="shared" ref="L259:W259" si="254">IFERROR(L880, 0)</f>
        <v>61.999999999999993</v>
      </c>
      <c r="M259" s="32">
        <f t="shared" si="254"/>
        <v>27</v>
      </c>
      <c r="N259" s="32">
        <f t="shared" si="254"/>
        <v>27</v>
      </c>
      <c r="O259" s="32">
        <f t="shared" si="254"/>
        <v>30</v>
      </c>
      <c r="P259" s="32">
        <f t="shared" si="254"/>
        <v>21</v>
      </c>
      <c r="Q259" s="32">
        <f t="shared" si="254"/>
        <v>20</v>
      </c>
      <c r="R259" s="32">
        <f t="shared" si="254"/>
        <v>21</v>
      </c>
      <c r="S259" s="32">
        <f t="shared" si="254"/>
        <v>20</v>
      </c>
      <c r="T259" s="32">
        <f t="shared" si="254"/>
        <v>20</v>
      </c>
      <c r="U259" s="32">
        <f t="shared" si="254"/>
        <v>20</v>
      </c>
      <c r="V259" s="32">
        <f t="shared" si="254"/>
        <v>21</v>
      </c>
      <c r="W259" s="32">
        <f t="shared" si="254"/>
        <v>20</v>
      </c>
    </row>
    <row r="260" spans="1:23" x14ac:dyDescent="0.25">
      <c r="A260" s="257" t="s">
        <v>115</v>
      </c>
      <c r="B260" t="str">
        <f>IFERROR(_xlfn.XLOOKUP(TEXT(A260, "0"), TEXT('Material master'!$A$2:'Material master'!$A$275, "0"), 'Material master'!$B$2:'Material master'!$B$275, 1),"")</f>
        <v>PALLET HT CP1 120X100 RECON</v>
      </c>
      <c r="C260" t="str">
        <f>IFERROR(_xlfn.XLOOKUP(TEXT(A260, "0"), TEXT('Material master'!$A$2:'Material master'!$A$275, "0"), 'Material master'!$C$2:'Material master'!$C$275, 1),"")</f>
        <v>Packaging</v>
      </c>
      <c r="D260" t="str">
        <f>IFERROR(_xlfn.XLOOKUP(TEXT(A260, "0"), TEXT('Material master'!$A$2:'Material master'!$A$275, "0"), 'Material master'!$D$2:'Material master'!$D$275, 1),"")</f>
        <v/>
      </c>
      <c r="E260" t="str">
        <f>IFERROR(_xlfn.XLOOKUP(TEXT(A260, "0"), TEXT('Material master'!$A$2:'Material master'!$A$275, "0"), 'Material master'!$E$2:'Material master'!$E$275, 1),"")</f>
        <v/>
      </c>
      <c r="F260" t="str">
        <f>IFERROR(_xlfn.XLOOKUP(TEXT(A260, "0"), TEXT('Material master'!$A$2:'Material master'!$A$275, "0"), 'Material master'!$F$2:'Material master'!$F$275, 1),"")</f>
        <v/>
      </c>
      <c r="G260" t="str">
        <f>IFERROR(_xlfn.XLOOKUP(TEXT(A260, "0"), TEXT('Material master'!$A$2:'Material master'!$A$275, "0"), 'Material master'!$G$2:'Material master'!$G$275, 1),"")</f>
        <v/>
      </c>
      <c r="H260" t="s">
        <v>695</v>
      </c>
      <c r="I260" s="257" t="s">
        <v>297</v>
      </c>
      <c r="K260" s="32"/>
      <c r="L260" s="32">
        <f t="shared" ref="L260:W260" si="255">IFERROR(L944, 0)</f>
        <v>0</v>
      </c>
      <c r="M260" s="32">
        <f t="shared" si="255"/>
        <v>17</v>
      </c>
      <c r="N260" s="32">
        <f t="shared" si="255"/>
        <v>39</v>
      </c>
      <c r="O260" s="32">
        <f t="shared" si="255"/>
        <v>40</v>
      </c>
      <c r="P260" s="32">
        <f t="shared" si="255"/>
        <v>41</v>
      </c>
      <c r="Q260" s="32">
        <f t="shared" si="255"/>
        <v>41</v>
      </c>
      <c r="R260" s="32">
        <f t="shared" si="255"/>
        <v>40</v>
      </c>
      <c r="S260" s="32">
        <f t="shared" si="255"/>
        <v>39</v>
      </c>
      <c r="T260" s="32">
        <f t="shared" si="255"/>
        <v>40</v>
      </c>
      <c r="U260" s="32">
        <f t="shared" si="255"/>
        <v>39</v>
      </c>
      <c r="V260" s="32">
        <f t="shared" si="255"/>
        <v>40</v>
      </c>
      <c r="W260" s="32">
        <f t="shared" si="255"/>
        <v>40</v>
      </c>
    </row>
    <row r="261" spans="1:23" x14ac:dyDescent="0.25">
      <c r="A261" s="257" t="s">
        <v>115</v>
      </c>
      <c r="B261" t="str">
        <f>IFERROR(_xlfn.XLOOKUP(TEXT(A261, "0"), TEXT('Material master'!$A$2:'Material master'!$A$275, "0"), 'Material master'!$B$2:'Material master'!$B$275, 1),"")</f>
        <v>PALLET HT CP1 120X100 RECON</v>
      </c>
      <c r="C261" t="str">
        <f>IFERROR(_xlfn.XLOOKUP(TEXT(A261, "0"), TEXT('Material master'!$A$2:'Material master'!$A$275, "0"), 'Material master'!$C$2:'Material master'!$C$275, 1),"")</f>
        <v>Packaging</v>
      </c>
      <c r="D261" t="str">
        <f>IFERROR(_xlfn.XLOOKUP(TEXT(A261, "0"), TEXT('Material master'!$A$2:'Material master'!$A$275, "0"), 'Material master'!$D$2:'Material master'!$D$275, 1),"")</f>
        <v/>
      </c>
      <c r="E261" t="str">
        <f>IFERROR(_xlfn.XLOOKUP(TEXT(A261, "0"), TEXT('Material master'!$A$2:'Material master'!$A$275, "0"), 'Material master'!$E$2:'Material master'!$E$275, 1),"")</f>
        <v/>
      </c>
      <c r="F261" t="str">
        <f>IFERROR(_xlfn.XLOOKUP(TEXT(A261, "0"), TEXT('Material master'!$A$2:'Material master'!$A$275, "0"), 'Material master'!$F$2:'Material master'!$F$275, 1),"")</f>
        <v/>
      </c>
      <c r="G261" t="str">
        <f>IFERROR(_xlfn.XLOOKUP(TEXT(A261, "0"), TEXT('Material master'!$A$2:'Material master'!$A$275, "0"), 'Material master'!$G$2:'Material master'!$G$275, 1),"")</f>
        <v/>
      </c>
      <c r="H261" t="s">
        <v>695</v>
      </c>
      <c r="I261" s="257" t="s">
        <v>303</v>
      </c>
      <c r="K261" s="32"/>
      <c r="L261" s="32">
        <f t="shared" ref="L261:W261" si="256">IFERROR(L966, 0)</f>
        <v>0</v>
      </c>
      <c r="M261" s="32">
        <f t="shared" si="256"/>
        <v>53</v>
      </c>
      <c r="N261" s="32">
        <f t="shared" si="256"/>
        <v>66</v>
      </c>
      <c r="O261" s="32">
        <f t="shared" si="256"/>
        <v>106</v>
      </c>
      <c r="P261" s="32">
        <f t="shared" si="256"/>
        <v>94</v>
      </c>
      <c r="Q261" s="32">
        <f t="shared" si="256"/>
        <v>74</v>
      </c>
      <c r="R261" s="32">
        <f t="shared" si="256"/>
        <v>77</v>
      </c>
      <c r="S261" s="32">
        <f t="shared" si="256"/>
        <v>91</v>
      </c>
      <c r="T261" s="32">
        <f t="shared" si="256"/>
        <v>71</v>
      </c>
      <c r="U261" s="32">
        <f t="shared" si="256"/>
        <v>79</v>
      </c>
      <c r="V261" s="32">
        <f t="shared" si="256"/>
        <v>99</v>
      </c>
      <c r="W261" s="32">
        <f t="shared" si="256"/>
        <v>94</v>
      </c>
    </row>
    <row r="262" spans="1:23" x14ac:dyDescent="0.25">
      <c r="A262" s="257" t="s">
        <v>115</v>
      </c>
      <c r="B262" t="str">
        <f>IFERROR(_xlfn.XLOOKUP(TEXT(A262, "0"), TEXT('Material master'!$A$2:'Material master'!$A$275, "0"), 'Material master'!$B$2:'Material master'!$B$275, 1),"")</f>
        <v>PALLET HT CP1 120X100 RECON</v>
      </c>
      <c r="C262" t="str">
        <f>IFERROR(_xlfn.XLOOKUP(TEXT(A262, "0"), TEXT('Material master'!$A$2:'Material master'!$A$275, "0"), 'Material master'!$C$2:'Material master'!$C$275, 1),"")</f>
        <v>Packaging</v>
      </c>
      <c r="D262" t="str">
        <f>IFERROR(_xlfn.XLOOKUP(TEXT(A262, "0"), TEXT('Material master'!$A$2:'Material master'!$A$275, "0"), 'Material master'!$D$2:'Material master'!$D$275, 1),"")</f>
        <v/>
      </c>
      <c r="E262" t="str">
        <f>IFERROR(_xlfn.XLOOKUP(TEXT(A262, "0"), TEXT('Material master'!$A$2:'Material master'!$A$275, "0"), 'Material master'!$E$2:'Material master'!$E$275, 1),"")</f>
        <v/>
      </c>
      <c r="F262" t="str">
        <f>IFERROR(_xlfn.XLOOKUP(TEXT(A262, "0"), TEXT('Material master'!$A$2:'Material master'!$A$275, "0"), 'Material master'!$F$2:'Material master'!$F$275, 1),"")</f>
        <v/>
      </c>
      <c r="G262" t="str">
        <f>IFERROR(_xlfn.XLOOKUP(TEXT(A262, "0"), TEXT('Material master'!$A$2:'Material master'!$A$275, "0"), 'Material master'!$G$2:'Material master'!$G$275, 1),"")</f>
        <v/>
      </c>
      <c r="H262" t="s">
        <v>695</v>
      </c>
      <c r="I262" s="257" t="s">
        <v>305</v>
      </c>
      <c r="K262" s="32"/>
      <c r="L262" s="32">
        <f t="shared" ref="L262:W262" si="257">IFERROR(L978, 0)</f>
        <v>0</v>
      </c>
      <c r="M262" s="32">
        <f t="shared" si="257"/>
        <v>37</v>
      </c>
      <c r="N262" s="32">
        <f t="shared" si="257"/>
        <v>43</v>
      </c>
      <c r="O262" s="32">
        <f t="shared" si="257"/>
        <v>44</v>
      </c>
      <c r="P262" s="32">
        <f t="shared" si="257"/>
        <v>43</v>
      </c>
      <c r="Q262" s="32">
        <f t="shared" si="257"/>
        <v>43</v>
      </c>
      <c r="R262" s="32">
        <f t="shared" si="257"/>
        <v>44</v>
      </c>
      <c r="S262" s="32">
        <f t="shared" si="257"/>
        <v>43</v>
      </c>
      <c r="T262" s="32">
        <f t="shared" si="257"/>
        <v>43</v>
      </c>
      <c r="U262" s="32">
        <f t="shared" si="257"/>
        <v>43</v>
      </c>
      <c r="V262" s="32">
        <f t="shared" si="257"/>
        <v>44</v>
      </c>
      <c r="W262" s="32">
        <f t="shared" si="257"/>
        <v>43</v>
      </c>
    </row>
    <row r="263" spans="1:23" x14ac:dyDescent="0.25">
      <c r="A263" s="257" t="s">
        <v>115</v>
      </c>
      <c r="B263" t="str">
        <f>IFERROR(_xlfn.XLOOKUP(TEXT(A263, "0"), TEXT('Material master'!$A$2:'Material master'!$A$275, "0"), 'Material master'!$B$2:'Material master'!$B$275, 1),"")</f>
        <v>PALLET HT CP1 120X100 RECON</v>
      </c>
      <c r="C263" t="str">
        <f>IFERROR(_xlfn.XLOOKUP(TEXT(A263, "0"), TEXT('Material master'!$A$2:'Material master'!$A$275, "0"), 'Material master'!$C$2:'Material master'!$C$275, 1),"")</f>
        <v>Packaging</v>
      </c>
      <c r="D263" t="str">
        <f>IFERROR(_xlfn.XLOOKUP(TEXT(A263, "0"), TEXT('Material master'!$A$2:'Material master'!$A$275, "0"), 'Material master'!$D$2:'Material master'!$D$275, 1),"")</f>
        <v/>
      </c>
      <c r="E263" t="str">
        <f>IFERROR(_xlfn.XLOOKUP(TEXT(A263, "0"), TEXT('Material master'!$A$2:'Material master'!$A$275, "0"), 'Material master'!$E$2:'Material master'!$E$275, 1),"")</f>
        <v/>
      </c>
      <c r="F263" t="str">
        <f>IFERROR(_xlfn.XLOOKUP(TEXT(A263, "0"), TEXT('Material master'!$A$2:'Material master'!$A$275, "0"), 'Material master'!$F$2:'Material master'!$F$275, 1),"")</f>
        <v/>
      </c>
      <c r="G263" t="str">
        <f>IFERROR(_xlfn.XLOOKUP(TEXT(A263, "0"), TEXT('Material master'!$A$2:'Material master'!$A$275, "0"), 'Material master'!$G$2:'Material master'!$G$275, 1),"")</f>
        <v/>
      </c>
      <c r="H263" t="s">
        <v>695</v>
      </c>
      <c r="I263" s="257" t="s">
        <v>312</v>
      </c>
      <c r="K263" s="32"/>
      <c r="L263" s="32">
        <f t="shared" ref="L263:W263" si="258">IFERROR(L995, 0)</f>
        <v>0</v>
      </c>
      <c r="M263" s="32">
        <f t="shared" si="258"/>
        <v>0</v>
      </c>
      <c r="N263" s="32">
        <f t="shared" si="258"/>
        <v>1</v>
      </c>
      <c r="O263" s="32">
        <f t="shared" si="258"/>
        <v>1</v>
      </c>
      <c r="P263" s="32">
        <f t="shared" si="258"/>
        <v>2.9999999999999996</v>
      </c>
      <c r="Q263" s="32">
        <f t="shared" si="258"/>
        <v>1</v>
      </c>
      <c r="R263" s="32">
        <f t="shared" si="258"/>
        <v>2</v>
      </c>
      <c r="S263" s="32">
        <f t="shared" si="258"/>
        <v>1</v>
      </c>
      <c r="T263" s="32">
        <f t="shared" si="258"/>
        <v>2.9999999999999996</v>
      </c>
      <c r="U263" s="32">
        <f t="shared" si="258"/>
        <v>1</v>
      </c>
      <c r="V263" s="32">
        <f t="shared" si="258"/>
        <v>2</v>
      </c>
      <c r="W263" s="32">
        <f t="shared" si="258"/>
        <v>1</v>
      </c>
    </row>
    <row r="264" spans="1:23" x14ac:dyDescent="0.25">
      <c r="A264" s="257" t="s">
        <v>115</v>
      </c>
      <c r="B264" t="str">
        <f>IFERROR(_xlfn.XLOOKUP(TEXT(A264, "0"), TEXT('Material master'!$A$2:'Material master'!$A$275, "0"), 'Material master'!$B$2:'Material master'!$B$275, 1),"")</f>
        <v>PALLET HT CP1 120X100 RECON</v>
      </c>
      <c r="C264" t="str">
        <f>IFERROR(_xlfn.XLOOKUP(TEXT(A264, "0"), TEXT('Material master'!$A$2:'Material master'!$A$275, "0"), 'Material master'!$C$2:'Material master'!$C$275, 1),"")</f>
        <v>Packaging</v>
      </c>
      <c r="D264" t="str">
        <f>IFERROR(_xlfn.XLOOKUP(TEXT(A264, "0"), TEXT('Material master'!$A$2:'Material master'!$A$275, "0"), 'Material master'!$D$2:'Material master'!$D$275, 1),"")</f>
        <v/>
      </c>
      <c r="E264" t="str">
        <f>IFERROR(_xlfn.XLOOKUP(TEXT(A264, "0"), TEXT('Material master'!$A$2:'Material master'!$A$275, "0"), 'Material master'!$E$2:'Material master'!$E$275, 1),"")</f>
        <v/>
      </c>
      <c r="F264" t="str">
        <f>IFERROR(_xlfn.XLOOKUP(TEXT(A264, "0"), TEXT('Material master'!$A$2:'Material master'!$A$275, "0"), 'Material master'!$F$2:'Material master'!$F$275, 1),"")</f>
        <v/>
      </c>
      <c r="G264" t="str">
        <f>IFERROR(_xlfn.XLOOKUP(TEXT(A264, "0"), TEXT('Material master'!$A$2:'Material master'!$A$275, "0"), 'Material master'!$G$2:'Material master'!$G$275, 1),"")</f>
        <v/>
      </c>
      <c r="H264" t="s">
        <v>695</v>
      </c>
      <c r="I264" s="257" t="s">
        <v>322</v>
      </c>
      <c r="K264" s="32"/>
      <c r="L264" s="32">
        <f t="shared" ref="L264:W264" si="259">IFERROR(L1021, 0)</f>
        <v>43</v>
      </c>
      <c r="M264" s="32">
        <f t="shared" si="259"/>
        <v>27.999999999999996</v>
      </c>
      <c r="N264" s="32">
        <f t="shared" si="259"/>
        <v>55</v>
      </c>
      <c r="O264" s="32">
        <f t="shared" si="259"/>
        <v>45.999999999999993</v>
      </c>
      <c r="P264" s="32">
        <f t="shared" si="259"/>
        <v>44</v>
      </c>
      <c r="Q264" s="32">
        <f t="shared" si="259"/>
        <v>44.999999999999993</v>
      </c>
      <c r="R264" s="32">
        <f t="shared" si="259"/>
        <v>44.999999999999993</v>
      </c>
      <c r="S264" s="32">
        <f t="shared" si="259"/>
        <v>60.999999999999993</v>
      </c>
      <c r="T264" s="32">
        <f t="shared" si="259"/>
        <v>27.999999999999996</v>
      </c>
      <c r="U264" s="32">
        <f t="shared" si="259"/>
        <v>47.999999999999993</v>
      </c>
      <c r="V264" s="32">
        <f t="shared" si="259"/>
        <v>44.999999999999993</v>
      </c>
      <c r="W264" s="32">
        <f t="shared" si="259"/>
        <v>44</v>
      </c>
    </row>
    <row r="265" spans="1:23" x14ac:dyDescent="0.25">
      <c r="A265" s="257" t="s">
        <v>115</v>
      </c>
      <c r="B265" t="str">
        <f>IFERROR(_xlfn.XLOOKUP(TEXT(A265, "0"), TEXT('Material master'!$A$2:'Material master'!$A$275, "0"), 'Material master'!$B$2:'Material master'!$B$275, 1),"")</f>
        <v>PALLET HT CP1 120X100 RECON</v>
      </c>
      <c r="C265" t="str">
        <f>IFERROR(_xlfn.XLOOKUP(TEXT(A265, "0"), TEXT('Material master'!$A$2:'Material master'!$A$275, "0"), 'Material master'!$C$2:'Material master'!$C$275, 1),"")</f>
        <v>Packaging</v>
      </c>
      <c r="D265" t="str">
        <f>IFERROR(_xlfn.XLOOKUP(TEXT(A265, "0"), TEXT('Material master'!$A$2:'Material master'!$A$275, "0"), 'Material master'!$D$2:'Material master'!$D$275, 1),"")</f>
        <v/>
      </c>
      <c r="E265" t="str">
        <f>IFERROR(_xlfn.XLOOKUP(TEXT(A265, "0"), TEXT('Material master'!$A$2:'Material master'!$A$275, "0"), 'Material master'!$E$2:'Material master'!$E$275, 1),"")</f>
        <v/>
      </c>
      <c r="F265" t="str">
        <f>IFERROR(_xlfn.XLOOKUP(TEXT(A265, "0"), TEXT('Material master'!$A$2:'Material master'!$A$275, "0"), 'Material master'!$F$2:'Material master'!$F$275, 1),"")</f>
        <v/>
      </c>
      <c r="G265" t="str">
        <f>IFERROR(_xlfn.XLOOKUP(TEXT(A265, "0"), TEXT('Material master'!$A$2:'Material master'!$A$275, "0"), 'Material master'!$G$2:'Material master'!$G$275, 1),"")</f>
        <v/>
      </c>
      <c r="H265" t="s">
        <v>695</v>
      </c>
      <c r="I265" s="257" t="s">
        <v>324</v>
      </c>
      <c r="K265" s="32"/>
      <c r="L265" s="32">
        <f t="shared" ref="L265:W265" si="260">IFERROR(L1033, 0)</f>
        <v>28</v>
      </c>
      <c r="M265" s="32">
        <f t="shared" si="260"/>
        <v>6</v>
      </c>
      <c r="N265" s="32">
        <f t="shared" si="260"/>
        <v>7</v>
      </c>
      <c r="O265" s="32">
        <f t="shared" si="260"/>
        <v>32</v>
      </c>
      <c r="P265" s="32">
        <f t="shared" si="260"/>
        <v>31</v>
      </c>
      <c r="Q265" s="32">
        <f t="shared" si="260"/>
        <v>7</v>
      </c>
      <c r="R265" s="32">
        <f t="shared" si="260"/>
        <v>8</v>
      </c>
      <c r="S265" s="32">
        <f t="shared" si="260"/>
        <v>31</v>
      </c>
      <c r="T265" s="32">
        <f t="shared" si="260"/>
        <v>7</v>
      </c>
      <c r="U265" s="32">
        <f t="shared" si="260"/>
        <v>32</v>
      </c>
      <c r="V265" s="32">
        <f t="shared" si="260"/>
        <v>20</v>
      </c>
      <c r="W265" s="32">
        <f t="shared" si="260"/>
        <v>30</v>
      </c>
    </row>
    <row r="266" spans="1:23" x14ac:dyDescent="0.25">
      <c r="A266" s="257" t="s">
        <v>115</v>
      </c>
      <c r="B266" t="str">
        <f>IFERROR(_xlfn.XLOOKUP(TEXT(A266, "0"), TEXT('Material master'!$A$2:'Material master'!$A$275, "0"), 'Material master'!$B$2:'Material master'!$B$275, 1),"")</f>
        <v>PALLET HT CP1 120X100 RECON</v>
      </c>
      <c r="C266" t="str">
        <f>IFERROR(_xlfn.XLOOKUP(TEXT(A266, "0"), TEXT('Material master'!$A$2:'Material master'!$A$275, "0"), 'Material master'!$C$2:'Material master'!$C$275, 1),"")</f>
        <v>Packaging</v>
      </c>
      <c r="D266" t="str">
        <f>IFERROR(_xlfn.XLOOKUP(TEXT(A266, "0"), TEXT('Material master'!$A$2:'Material master'!$A$275, "0"), 'Material master'!$D$2:'Material master'!$D$275, 1),"")</f>
        <v/>
      </c>
      <c r="E266" t="str">
        <f>IFERROR(_xlfn.XLOOKUP(TEXT(A266, "0"), TEXT('Material master'!$A$2:'Material master'!$A$275, "0"), 'Material master'!$E$2:'Material master'!$E$275, 1),"")</f>
        <v/>
      </c>
      <c r="F266" t="str">
        <f>IFERROR(_xlfn.XLOOKUP(TEXT(A266, "0"), TEXT('Material master'!$A$2:'Material master'!$A$275, "0"), 'Material master'!$F$2:'Material master'!$F$275, 1),"")</f>
        <v/>
      </c>
      <c r="G266" t="str">
        <f>IFERROR(_xlfn.XLOOKUP(TEXT(A266, "0"), TEXT('Material master'!$A$2:'Material master'!$A$275, "0"), 'Material master'!$G$2:'Material master'!$G$275, 1),"")</f>
        <v/>
      </c>
      <c r="H266" t="s">
        <v>695</v>
      </c>
      <c r="I266" s="257" t="s">
        <v>332</v>
      </c>
      <c r="K266" s="32"/>
      <c r="L266" s="32">
        <f t="shared" ref="L266:W266" si="261">IFERROR(L1058, 0)</f>
        <v>20</v>
      </c>
      <c r="M266" s="32">
        <f t="shared" si="261"/>
        <v>11</v>
      </c>
      <c r="N266" s="32">
        <f t="shared" si="261"/>
        <v>15</v>
      </c>
      <c r="O266" s="32">
        <f t="shared" si="261"/>
        <v>9</v>
      </c>
      <c r="P266" s="32">
        <f t="shared" si="261"/>
        <v>9</v>
      </c>
      <c r="Q266" s="32">
        <f t="shared" si="261"/>
        <v>8</v>
      </c>
      <c r="R266" s="32">
        <f t="shared" si="261"/>
        <v>9</v>
      </c>
      <c r="S266" s="32">
        <f t="shared" si="261"/>
        <v>9</v>
      </c>
      <c r="T266" s="32">
        <f t="shared" si="261"/>
        <v>10</v>
      </c>
      <c r="U266" s="32">
        <f t="shared" si="261"/>
        <v>14</v>
      </c>
      <c r="V266" s="32">
        <f t="shared" si="261"/>
        <v>10</v>
      </c>
      <c r="W266" s="32">
        <f t="shared" si="261"/>
        <v>10</v>
      </c>
    </row>
    <row r="267" spans="1:23" x14ac:dyDescent="0.25">
      <c r="A267" s="257" t="s">
        <v>115</v>
      </c>
      <c r="B267" t="str">
        <f>IFERROR(_xlfn.XLOOKUP(TEXT(A267, "0"), TEXT('Material master'!$A$2:'Material master'!$A$275, "0"), 'Material master'!$B$2:'Material master'!$B$275, 1),"")</f>
        <v>PALLET HT CP1 120X100 RECON</v>
      </c>
      <c r="C267" t="str">
        <f>IFERROR(_xlfn.XLOOKUP(TEXT(A267, "0"), TEXT('Material master'!$A$2:'Material master'!$A$275, "0"), 'Material master'!$C$2:'Material master'!$C$275, 1),"")</f>
        <v>Packaging</v>
      </c>
      <c r="D267" t="str">
        <f>IFERROR(_xlfn.XLOOKUP(TEXT(A267, "0"), TEXT('Material master'!$A$2:'Material master'!$A$275, "0"), 'Material master'!$D$2:'Material master'!$D$275, 1),"")</f>
        <v/>
      </c>
      <c r="E267" t="str">
        <f>IFERROR(_xlfn.XLOOKUP(TEXT(A267, "0"), TEXT('Material master'!$A$2:'Material master'!$A$275, "0"), 'Material master'!$E$2:'Material master'!$E$275, 1),"")</f>
        <v/>
      </c>
      <c r="F267" t="str">
        <f>IFERROR(_xlfn.XLOOKUP(TEXT(A267, "0"), TEXT('Material master'!$A$2:'Material master'!$A$275, "0"), 'Material master'!$F$2:'Material master'!$F$275, 1),"")</f>
        <v/>
      </c>
      <c r="G267" t="str">
        <f>IFERROR(_xlfn.XLOOKUP(TEXT(A267, "0"), TEXT('Material master'!$A$2:'Material master'!$A$275, "0"), 'Material master'!$G$2:'Material master'!$G$275, 1),"")</f>
        <v/>
      </c>
      <c r="H267" t="s">
        <v>695</v>
      </c>
      <c r="I267" s="257" t="s">
        <v>339</v>
      </c>
      <c r="K267" s="32"/>
      <c r="L267" s="32">
        <f t="shared" ref="L267:W267" si="262">IFERROR(L1084, 0)</f>
        <v>53</v>
      </c>
      <c r="M267" s="32">
        <f t="shared" si="262"/>
        <v>176</v>
      </c>
      <c r="N267" s="32">
        <f t="shared" si="262"/>
        <v>185</v>
      </c>
      <c r="O267" s="32">
        <f t="shared" si="262"/>
        <v>186</v>
      </c>
      <c r="P267" s="32">
        <f t="shared" si="262"/>
        <v>186</v>
      </c>
      <c r="Q267" s="32">
        <f t="shared" si="262"/>
        <v>209</v>
      </c>
      <c r="R267" s="32">
        <f t="shared" si="262"/>
        <v>192</v>
      </c>
      <c r="S267" s="32">
        <f t="shared" si="262"/>
        <v>193</v>
      </c>
      <c r="T267" s="32">
        <f t="shared" si="262"/>
        <v>193</v>
      </c>
      <c r="U267" s="32">
        <f t="shared" si="262"/>
        <v>191</v>
      </c>
      <c r="V267" s="32">
        <f t="shared" si="262"/>
        <v>210</v>
      </c>
      <c r="W267" s="32">
        <f t="shared" si="262"/>
        <v>192</v>
      </c>
    </row>
    <row r="268" spans="1:23" x14ac:dyDescent="0.25">
      <c r="A268" s="257" t="s">
        <v>115</v>
      </c>
      <c r="B268" t="str">
        <f>IFERROR(_xlfn.XLOOKUP(TEXT(A268, "0"), TEXT('Material master'!$A$2:'Material master'!$A$275, "0"), 'Material master'!$B$2:'Material master'!$B$275, 1),"")</f>
        <v>PALLET HT CP1 120X100 RECON</v>
      </c>
      <c r="C268" t="str">
        <f>IFERROR(_xlfn.XLOOKUP(TEXT(A268, "0"), TEXT('Material master'!$A$2:'Material master'!$A$275, "0"), 'Material master'!$C$2:'Material master'!$C$275, 1),"")</f>
        <v>Packaging</v>
      </c>
      <c r="D268" t="str">
        <f>IFERROR(_xlfn.XLOOKUP(TEXT(A268, "0"), TEXT('Material master'!$A$2:'Material master'!$A$275, "0"), 'Material master'!$D$2:'Material master'!$D$275, 1),"")</f>
        <v/>
      </c>
      <c r="E268" t="str">
        <f>IFERROR(_xlfn.XLOOKUP(TEXT(A268, "0"), TEXT('Material master'!$A$2:'Material master'!$A$275, "0"), 'Material master'!$E$2:'Material master'!$E$275, 1),"")</f>
        <v/>
      </c>
      <c r="F268" t="str">
        <f>IFERROR(_xlfn.XLOOKUP(TEXT(A268, "0"), TEXT('Material master'!$A$2:'Material master'!$A$275, "0"), 'Material master'!$F$2:'Material master'!$F$275, 1),"")</f>
        <v/>
      </c>
      <c r="G268" t="str">
        <f>IFERROR(_xlfn.XLOOKUP(TEXT(A268, "0"), TEXT('Material master'!$A$2:'Material master'!$A$275, "0"), 'Material master'!$G$2:'Material master'!$G$275, 1),"")</f>
        <v/>
      </c>
      <c r="H268" t="s">
        <v>695</v>
      </c>
      <c r="I268" s="257" t="s">
        <v>341</v>
      </c>
      <c r="K268" s="32"/>
      <c r="L268" s="32">
        <f t="shared" ref="L268:W268" si="263">IFERROR(L1096, 0)</f>
        <v>78</v>
      </c>
      <c r="M268" s="32">
        <f t="shared" si="263"/>
        <v>53</v>
      </c>
      <c r="N268" s="32">
        <f t="shared" si="263"/>
        <v>51</v>
      </c>
      <c r="O268" s="32">
        <f t="shared" si="263"/>
        <v>76</v>
      </c>
      <c r="P268" s="32">
        <f t="shared" si="263"/>
        <v>53</v>
      </c>
      <c r="Q268" s="32">
        <f t="shared" si="263"/>
        <v>52</v>
      </c>
      <c r="R268" s="32">
        <f t="shared" si="263"/>
        <v>53</v>
      </c>
      <c r="S268" s="32">
        <f t="shared" si="263"/>
        <v>52</v>
      </c>
      <c r="T268" s="32">
        <f t="shared" si="263"/>
        <v>53</v>
      </c>
      <c r="U268" s="32">
        <f t="shared" si="263"/>
        <v>77</v>
      </c>
      <c r="V268" s="32">
        <f t="shared" si="263"/>
        <v>53</v>
      </c>
      <c r="W268" s="32">
        <f t="shared" si="263"/>
        <v>53</v>
      </c>
    </row>
    <row r="269" spans="1:23" x14ac:dyDescent="0.25">
      <c r="A269" s="257" t="s">
        <v>115</v>
      </c>
      <c r="B269" t="str">
        <f>IFERROR(_xlfn.XLOOKUP(TEXT(A269, "0"), TEXT('Material master'!$A$2:'Material master'!$A$275, "0"), 'Material master'!$B$2:'Material master'!$B$275, 1),"")</f>
        <v>PALLET HT CP1 120X100 RECON</v>
      </c>
      <c r="C269" t="str">
        <f>IFERROR(_xlfn.XLOOKUP(TEXT(A269, "0"), TEXT('Material master'!$A$2:'Material master'!$A$275, "0"), 'Material master'!$C$2:'Material master'!$C$275, 1),"")</f>
        <v>Packaging</v>
      </c>
      <c r="D269" t="str">
        <f>IFERROR(_xlfn.XLOOKUP(TEXT(A269, "0"), TEXT('Material master'!$A$2:'Material master'!$A$275, "0"), 'Material master'!$D$2:'Material master'!$D$275, 1),"")</f>
        <v/>
      </c>
      <c r="E269" t="str">
        <f>IFERROR(_xlfn.XLOOKUP(TEXT(A269, "0"), TEXT('Material master'!$A$2:'Material master'!$A$275, "0"), 'Material master'!$E$2:'Material master'!$E$275, 1),"")</f>
        <v/>
      </c>
      <c r="F269" t="str">
        <f>IFERROR(_xlfn.XLOOKUP(TEXT(A269, "0"), TEXT('Material master'!$A$2:'Material master'!$A$275, "0"), 'Material master'!$F$2:'Material master'!$F$275, 1),"")</f>
        <v/>
      </c>
      <c r="G269" t="str">
        <f>IFERROR(_xlfn.XLOOKUP(TEXT(A269, "0"), TEXT('Material master'!$A$2:'Material master'!$A$275, "0"), 'Material master'!$G$2:'Material master'!$G$275, 1),"")</f>
        <v/>
      </c>
      <c r="H269" t="s">
        <v>695</v>
      </c>
      <c r="I269" s="257" t="s">
        <v>351</v>
      </c>
      <c r="K269" s="32"/>
      <c r="L269" s="32">
        <f t="shared" ref="L269:W269" si="264">IFERROR(L1125, 0)</f>
        <v>44</v>
      </c>
      <c r="M269" s="32">
        <f t="shared" si="264"/>
        <v>24</v>
      </c>
      <c r="N269" s="32">
        <f t="shared" si="264"/>
        <v>24</v>
      </c>
      <c r="O269" s="32">
        <f t="shared" si="264"/>
        <v>24</v>
      </c>
      <c r="P269" s="32">
        <f t="shared" si="264"/>
        <v>24</v>
      </c>
      <c r="Q269" s="32">
        <f t="shared" si="264"/>
        <v>24</v>
      </c>
      <c r="R269" s="32">
        <f t="shared" si="264"/>
        <v>24</v>
      </c>
      <c r="S269" s="32">
        <f t="shared" si="264"/>
        <v>24</v>
      </c>
      <c r="T269" s="32">
        <f t="shared" si="264"/>
        <v>24</v>
      </c>
      <c r="U269" s="32">
        <f t="shared" si="264"/>
        <v>24</v>
      </c>
      <c r="V269" s="32">
        <f t="shared" si="264"/>
        <v>24</v>
      </c>
      <c r="W269" s="32">
        <f t="shared" si="264"/>
        <v>24</v>
      </c>
    </row>
    <row r="270" spans="1:23" x14ac:dyDescent="0.25">
      <c r="A270" s="257" t="s">
        <v>115</v>
      </c>
      <c r="B270" t="str">
        <f>IFERROR(_xlfn.XLOOKUP(TEXT(A270, "0"), TEXT('Material master'!$A$2:'Material master'!$A$275, "0"), 'Material master'!$B$2:'Material master'!$B$275, 1),"")</f>
        <v>PALLET HT CP1 120X100 RECON</v>
      </c>
      <c r="C270" t="str">
        <f>IFERROR(_xlfn.XLOOKUP(TEXT(A270, "0"), TEXT('Material master'!$A$2:'Material master'!$A$275, "0"), 'Material master'!$C$2:'Material master'!$C$275, 1),"")</f>
        <v>Packaging</v>
      </c>
      <c r="D270" t="str">
        <f>IFERROR(_xlfn.XLOOKUP(TEXT(A270, "0"), TEXT('Material master'!$A$2:'Material master'!$A$275, "0"), 'Material master'!$D$2:'Material master'!$D$275, 1),"")</f>
        <v/>
      </c>
      <c r="E270" t="str">
        <f>IFERROR(_xlfn.XLOOKUP(TEXT(A270, "0"), TEXT('Material master'!$A$2:'Material master'!$A$275, "0"), 'Material master'!$E$2:'Material master'!$E$275, 1),"")</f>
        <v/>
      </c>
      <c r="F270" t="str">
        <f>IFERROR(_xlfn.XLOOKUP(TEXT(A270, "0"), TEXT('Material master'!$A$2:'Material master'!$A$275, "0"), 'Material master'!$F$2:'Material master'!$F$275, 1),"")</f>
        <v/>
      </c>
      <c r="G270" t="str">
        <f>IFERROR(_xlfn.XLOOKUP(TEXT(A270, "0"), TEXT('Material master'!$A$2:'Material master'!$A$275, "0"), 'Material master'!$G$2:'Material master'!$G$275, 1),"")</f>
        <v/>
      </c>
      <c r="H270" t="s">
        <v>695</v>
      </c>
      <c r="I270" s="257" t="s">
        <v>357</v>
      </c>
      <c r="K270" s="32"/>
      <c r="L270" s="32">
        <f t="shared" ref="L270:W270" si="265">IFERROR(L1144, 0)</f>
        <v>0</v>
      </c>
      <c r="M270" s="32">
        <f t="shared" si="265"/>
        <v>14</v>
      </c>
      <c r="N270" s="32">
        <f t="shared" si="265"/>
        <v>22</v>
      </c>
      <c r="O270" s="32">
        <f t="shared" si="265"/>
        <v>25</v>
      </c>
      <c r="P270" s="32">
        <f t="shared" si="265"/>
        <v>22</v>
      </c>
      <c r="Q270" s="32">
        <f t="shared" si="265"/>
        <v>24</v>
      </c>
      <c r="R270" s="32">
        <f t="shared" si="265"/>
        <v>23</v>
      </c>
      <c r="S270" s="32">
        <f t="shared" si="265"/>
        <v>24</v>
      </c>
      <c r="T270" s="32">
        <f t="shared" si="265"/>
        <v>22</v>
      </c>
      <c r="U270" s="32">
        <f t="shared" si="265"/>
        <v>25</v>
      </c>
      <c r="V270" s="32">
        <f t="shared" si="265"/>
        <v>22</v>
      </c>
      <c r="W270" s="32">
        <f t="shared" si="265"/>
        <v>24</v>
      </c>
    </row>
    <row r="271" spans="1:23" x14ac:dyDescent="0.25">
      <c r="A271" s="257" t="s">
        <v>115</v>
      </c>
      <c r="B271" t="str">
        <f>IFERROR(_xlfn.XLOOKUP(TEXT(A271, "0"), TEXT('Material master'!$A$2:'Material master'!$A$275, "0"), 'Material master'!$B$2:'Material master'!$B$275, 1),"")</f>
        <v>PALLET HT CP1 120X100 RECON</v>
      </c>
      <c r="C271" t="str">
        <f>IFERROR(_xlfn.XLOOKUP(TEXT(A271, "0"), TEXT('Material master'!$A$2:'Material master'!$A$275, "0"), 'Material master'!$C$2:'Material master'!$C$275, 1),"")</f>
        <v>Packaging</v>
      </c>
      <c r="D271" t="str">
        <f>IFERROR(_xlfn.XLOOKUP(TEXT(A271, "0"), TEXT('Material master'!$A$2:'Material master'!$A$275, "0"), 'Material master'!$D$2:'Material master'!$D$275, 1),"")</f>
        <v/>
      </c>
      <c r="E271" t="str">
        <f>IFERROR(_xlfn.XLOOKUP(TEXT(A271, "0"), TEXT('Material master'!$A$2:'Material master'!$A$275, "0"), 'Material master'!$E$2:'Material master'!$E$275, 1),"")</f>
        <v/>
      </c>
      <c r="F271" t="str">
        <f>IFERROR(_xlfn.XLOOKUP(TEXT(A271, "0"), TEXT('Material master'!$A$2:'Material master'!$A$275, "0"), 'Material master'!$F$2:'Material master'!$F$275, 1),"")</f>
        <v/>
      </c>
      <c r="G271" t="str">
        <f>IFERROR(_xlfn.XLOOKUP(TEXT(A271, "0"), TEXT('Material master'!$A$2:'Material master'!$A$275, "0"), 'Material master'!$G$2:'Material master'!$G$275, 1),"")</f>
        <v/>
      </c>
      <c r="H271" t="s">
        <v>695</v>
      </c>
      <c r="I271" s="257" t="s">
        <v>359</v>
      </c>
      <c r="K271" s="32"/>
      <c r="L271" s="32">
        <f t="shared" ref="L271:W271" si="266">IFERROR(L1154, 0)</f>
        <v>54</v>
      </c>
      <c r="M271" s="32">
        <f t="shared" si="266"/>
        <v>11</v>
      </c>
      <c r="N271" s="32">
        <f t="shared" si="266"/>
        <v>11</v>
      </c>
      <c r="O271" s="32">
        <f t="shared" si="266"/>
        <v>11</v>
      </c>
      <c r="P271" s="32">
        <f t="shared" si="266"/>
        <v>31</v>
      </c>
      <c r="Q271" s="32">
        <f t="shared" si="266"/>
        <v>31</v>
      </c>
      <c r="R271" s="32">
        <f t="shared" si="266"/>
        <v>31</v>
      </c>
      <c r="S271" s="32">
        <f t="shared" si="266"/>
        <v>11</v>
      </c>
      <c r="T271" s="32">
        <f t="shared" si="266"/>
        <v>11</v>
      </c>
      <c r="U271" s="32">
        <f t="shared" si="266"/>
        <v>31</v>
      </c>
      <c r="V271" s="32">
        <f t="shared" si="266"/>
        <v>31</v>
      </c>
      <c r="W271" s="32">
        <f t="shared" si="266"/>
        <v>31</v>
      </c>
    </row>
    <row r="272" spans="1:23" x14ac:dyDescent="0.25">
      <c r="A272" s="257" t="s">
        <v>115</v>
      </c>
      <c r="B272" t="str">
        <f>IFERROR(_xlfn.XLOOKUP(TEXT(A272, "0"), TEXT('Material master'!$A$2:'Material master'!$A$275, "0"), 'Material master'!$B$2:'Material master'!$B$275, 1),"")</f>
        <v>PALLET HT CP1 120X100 RECON</v>
      </c>
      <c r="C272" t="str">
        <f>IFERROR(_xlfn.XLOOKUP(TEXT(A272, "0"), TEXT('Material master'!$A$2:'Material master'!$A$275, "0"), 'Material master'!$C$2:'Material master'!$C$275, 1),"")</f>
        <v>Packaging</v>
      </c>
      <c r="D272" t="str">
        <f>IFERROR(_xlfn.XLOOKUP(TEXT(A272, "0"), TEXT('Material master'!$A$2:'Material master'!$A$275, "0"), 'Material master'!$D$2:'Material master'!$D$275, 1),"")</f>
        <v/>
      </c>
      <c r="E272" t="str">
        <f>IFERROR(_xlfn.XLOOKUP(TEXT(A272, "0"), TEXT('Material master'!$A$2:'Material master'!$A$275, "0"), 'Material master'!$E$2:'Material master'!$E$275, 1),"")</f>
        <v/>
      </c>
      <c r="F272" t="str">
        <f>IFERROR(_xlfn.XLOOKUP(TEXT(A272, "0"), TEXT('Material master'!$A$2:'Material master'!$A$275, "0"), 'Material master'!$F$2:'Material master'!$F$275, 1),"")</f>
        <v/>
      </c>
      <c r="G272" t="str">
        <f>IFERROR(_xlfn.XLOOKUP(TEXT(A272, "0"), TEXT('Material master'!$A$2:'Material master'!$A$275, "0"), 'Material master'!$G$2:'Material master'!$G$275, 1),"")</f>
        <v/>
      </c>
      <c r="H272" t="s">
        <v>695</v>
      </c>
      <c r="I272" s="257" t="s">
        <v>363</v>
      </c>
      <c r="K272" s="32"/>
      <c r="L272" s="32">
        <f t="shared" ref="L272:W272" si="267">IFERROR(L1169, 0)</f>
        <v>23</v>
      </c>
      <c r="M272" s="32">
        <f t="shared" si="267"/>
        <v>21</v>
      </c>
      <c r="N272" s="32">
        <f t="shared" si="267"/>
        <v>21</v>
      </c>
      <c r="O272" s="32">
        <f t="shared" si="267"/>
        <v>21</v>
      </c>
      <c r="P272" s="32">
        <f t="shared" si="267"/>
        <v>21</v>
      </c>
      <c r="Q272" s="32">
        <f t="shared" si="267"/>
        <v>21</v>
      </c>
      <c r="R272" s="32">
        <f t="shared" si="267"/>
        <v>21</v>
      </c>
      <c r="S272" s="32">
        <f t="shared" si="267"/>
        <v>20</v>
      </c>
      <c r="T272" s="32">
        <f t="shared" si="267"/>
        <v>21</v>
      </c>
      <c r="U272" s="32">
        <f t="shared" si="267"/>
        <v>21</v>
      </c>
      <c r="V272" s="32">
        <f t="shared" si="267"/>
        <v>21</v>
      </c>
      <c r="W272" s="32">
        <f t="shared" si="267"/>
        <v>21</v>
      </c>
    </row>
    <row r="273" spans="1:23" x14ac:dyDescent="0.25">
      <c r="A273" s="257" t="s">
        <v>115</v>
      </c>
      <c r="B273" t="str">
        <f>IFERROR(_xlfn.XLOOKUP(TEXT(A273, "0"), TEXT('Material master'!$A$2:'Material master'!$A$275, "0"), 'Material master'!$B$2:'Material master'!$B$275, 1),"")</f>
        <v>PALLET HT CP1 120X100 RECON</v>
      </c>
      <c r="C273" t="str">
        <f>IFERROR(_xlfn.XLOOKUP(TEXT(A273, "0"), TEXT('Material master'!$A$2:'Material master'!$A$275, "0"), 'Material master'!$C$2:'Material master'!$C$275, 1),"")</f>
        <v>Packaging</v>
      </c>
      <c r="D273" t="str">
        <f>IFERROR(_xlfn.XLOOKUP(TEXT(A273, "0"), TEXT('Material master'!$A$2:'Material master'!$A$275, "0"), 'Material master'!$D$2:'Material master'!$D$275, 1),"")</f>
        <v/>
      </c>
      <c r="E273" t="str">
        <f>IFERROR(_xlfn.XLOOKUP(TEXT(A273, "0"), TEXT('Material master'!$A$2:'Material master'!$A$275, "0"), 'Material master'!$E$2:'Material master'!$E$275, 1),"")</f>
        <v/>
      </c>
      <c r="F273" t="str">
        <f>IFERROR(_xlfn.XLOOKUP(TEXT(A273, "0"), TEXT('Material master'!$A$2:'Material master'!$A$275, "0"), 'Material master'!$F$2:'Material master'!$F$275, 1),"")</f>
        <v/>
      </c>
      <c r="G273" t="str">
        <f>IFERROR(_xlfn.XLOOKUP(TEXT(A273, "0"), TEXT('Material master'!$A$2:'Material master'!$A$275, "0"), 'Material master'!$G$2:'Material master'!$G$275, 1),"")</f>
        <v/>
      </c>
      <c r="H273" t="s">
        <v>695</v>
      </c>
      <c r="I273" s="257" t="s">
        <v>365</v>
      </c>
      <c r="K273" s="32"/>
      <c r="L273" s="32">
        <f t="shared" ref="L273:W273" si="268">IFERROR(L1180, 0)</f>
        <v>13</v>
      </c>
      <c r="M273" s="32">
        <f t="shared" si="268"/>
        <v>2</v>
      </c>
      <c r="N273" s="32">
        <f t="shared" si="268"/>
        <v>1</v>
      </c>
      <c r="O273" s="32">
        <f t="shared" si="268"/>
        <v>0</v>
      </c>
      <c r="P273" s="32">
        <f t="shared" si="268"/>
        <v>1</v>
      </c>
      <c r="Q273" s="32">
        <f t="shared" si="268"/>
        <v>1</v>
      </c>
      <c r="R273" s="32">
        <f t="shared" si="268"/>
        <v>1</v>
      </c>
      <c r="S273" s="32">
        <f t="shared" si="268"/>
        <v>0</v>
      </c>
      <c r="T273" s="32">
        <f t="shared" si="268"/>
        <v>1</v>
      </c>
      <c r="U273" s="32">
        <f t="shared" si="268"/>
        <v>1</v>
      </c>
      <c r="V273" s="32">
        <f t="shared" si="268"/>
        <v>1</v>
      </c>
      <c r="W273" s="32">
        <f t="shared" si="268"/>
        <v>0</v>
      </c>
    </row>
    <row r="274" spans="1:23" x14ac:dyDescent="0.25">
      <c r="A274" s="257" t="s">
        <v>115</v>
      </c>
      <c r="B274" t="str">
        <f>IFERROR(_xlfn.XLOOKUP(TEXT(A274, "0"), TEXT('Material master'!$A$2:'Material master'!$A$275, "0"), 'Material master'!$B$2:'Material master'!$B$275, 1),"")</f>
        <v>PALLET HT CP1 120X100 RECON</v>
      </c>
      <c r="C274" t="str">
        <f>IFERROR(_xlfn.XLOOKUP(TEXT(A274, "0"), TEXT('Material master'!$A$2:'Material master'!$A$275, "0"), 'Material master'!$C$2:'Material master'!$C$275, 1),"")</f>
        <v>Packaging</v>
      </c>
      <c r="D274" t="str">
        <f>IFERROR(_xlfn.XLOOKUP(TEXT(A274, "0"), TEXT('Material master'!$A$2:'Material master'!$A$275, "0"), 'Material master'!$D$2:'Material master'!$D$275, 1),"")</f>
        <v/>
      </c>
      <c r="E274" t="str">
        <f>IFERROR(_xlfn.XLOOKUP(TEXT(A274, "0"), TEXT('Material master'!$A$2:'Material master'!$A$275, "0"), 'Material master'!$E$2:'Material master'!$E$275, 1),"")</f>
        <v/>
      </c>
      <c r="F274" t="str">
        <f>IFERROR(_xlfn.XLOOKUP(TEXT(A274, "0"), TEXT('Material master'!$A$2:'Material master'!$A$275, "0"), 'Material master'!$F$2:'Material master'!$F$275, 1),"")</f>
        <v/>
      </c>
      <c r="G274" t="str">
        <f>IFERROR(_xlfn.XLOOKUP(TEXT(A274, "0"), TEXT('Material master'!$A$2:'Material master'!$A$275, "0"), 'Material master'!$G$2:'Material master'!$G$275, 1),"")</f>
        <v/>
      </c>
      <c r="H274" t="s">
        <v>695</v>
      </c>
      <c r="I274" s="257" t="s">
        <v>388</v>
      </c>
      <c r="K274" s="32"/>
      <c r="L274" s="32">
        <f t="shared" ref="L274:W274" si="269">IFERROR(L1229, 0)</f>
        <v>17</v>
      </c>
      <c r="M274" s="32">
        <f t="shared" si="269"/>
        <v>20</v>
      </c>
      <c r="N274" s="32">
        <f t="shared" si="269"/>
        <v>21</v>
      </c>
      <c r="O274" s="32">
        <f t="shared" si="269"/>
        <v>20</v>
      </c>
      <c r="P274" s="32">
        <f t="shared" si="269"/>
        <v>21</v>
      </c>
      <c r="Q274" s="32">
        <f t="shared" si="269"/>
        <v>20</v>
      </c>
      <c r="R274" s="32">
        <f t="shared" si="269"/>
        <v>21</v>
      </c>
      <c r="S274" s="32">
        <f t="shared" si="269"/>
        <v>20</v>
      </c>
      <c r="T274" s="32">
        <f t="shared" si="269"/>
        <v>21</v>
      </c>
      <c r="U274" s="32">
        <f t="shared" si="269"/>
        <v>21</v>
      </c>
      <c r="V274" s="32">
        <f t="shared" si="269"/>
        <v>20</v>
      </c>
      <c r="W274" s="32">
        <f t="shared" si="269"/>
        <v>21</v>
      </c>
    </row>
    <row r="275" spans="1:23" x14ac:dyDescent="0.25">
      <c r="A275" s="257" t="s">
        <v>115</v>
      </c>
      <c r="B275" t="str">
        <f>IFERROR(_xlfn.XLOOKUP(TEXT(A275, "0"), TEXT('Material master'!$A$2:'Material master'!$A$275, "0"), 'Material master'!$B$2:'Material master'!$B$275, 1),"")</f>
        <v>PALLET HT CP1 120X100 RECON</v>
      </c>
      <c r="C275" t="str">
        <f>IFERROR(_xlfn.XLOOKUP(TEXT(A275, "0"), TEXT('Material master'!$A$2:'Material master'!$A$275, "0"), 'Material master'!$C$2:'Material master'!$C$275, 1),"")</f>
        <v>Packaging</v>
      </c>
      <c r="D275" t="str">
        <f>IFERROR(_xlfn.XLOOKUP(TEXT(A275, "0"), TEXT('Material master'!$A$2:'Material master'!$A$275, "0"), 'Material master'!$D$2:'Material master'!$D$275, 1),"")</f>
        <v/>
      </c>
      <c r="E275" t="str">
        <f>IFERROR(_xlfn.XLOOKUP(TEXT(A275, "0"), TEXT('Material master'!$A$2:'Material master'!$A$275, "0"), 'Material master'!$E$2:'Material master'!$E$275, 1),"")</f>
        <v/>
      </c>
      <c r="F275" t="str">
        <f>IFERROR(_xlfn.XLOOKUP(TEXT(A275, "0"), TEXT('Material master'!$A$2:'Material master'!$A$275, "0"), 'Material master'!$F$2:'Material master'!$F$275, 1),"")</f>
        <v/>
      </c>
      <c r="G275" t="str">
        <f>IFERROR(_xlfn.XLOOKUP(TEXT(A275, "0"), TEXT('Material master'!$A$2:'Material master'!$A$275, "0"), 'Material master'!$G$2:'Material master'!$G$275, 1),"")</f>
        <v/>
      </c>
      <c r="H275" t="s">
        <v>695</v>
      </c>
      <c r="I275" s="257" t="s">
        <v>393</v>
      </c>
      <c r="K275" s="32"/>
      <c r="L275" s="32">
        <f t="shared" ref="L275:W275" si="270">IFERROR(L1250, 0)</f>
        <v>47</v>
      </c>
      <c r="M275" s="32">
        <f t="shared" si="270"/>
        <v>31.000000000000004</v>
      </c>
      <c r="N275" s="32">
        <f t="shared" si="270"/>
        <v>35</v>
      </c>
      <c r="O275" s="32">
        <f t="shared" si="270"/>
        <v>36</v>
      </c>
      <c r="P275" s="32">
        <f t="shared" si="270"/>
        <v>56</v>
      </c>
      <c r="Q275" s="32">
        <f t="shared" si="270"/>
        <v>41</v>
      </c>
      <c r="R275" s="32">
        <f t="shared" si="270"/>
        <v>35</v>
      </c>
      <c r="S275" s="32">
        <f t="shared" si="270"/>
        <v>36</v>
      </c>
      <c r="T275" s="32">
        <f t="shared" si="270"/>
        <v>36</v>
      </c>
      <c r="U275" s="32">
        <f t="shared" si="270"/>
        <v>55</v>
      </c>
      <c r="V275" s="32">
        <f t="shared" si="270"/>
        <v>36</v>
      </c>
      <c r="W275" s="32">
        <f t="shared" si="270"/>
        <v>36</v>
      </c>
    </row>
    <row r="276" spans="1:23" x14ac:dyDescent="0.25">
      <c r="A276" s="257" t="s">
        <v>115</v>
      </c>
      <c r="B276" t="str">
        <f>IFERROR(_xlfn.XLOOKUP(TEXT(A276, "0"), TEXT('Material master'!$A$2:'Material master'!$A$275, "0"), 'Material master'!$B$2:'Material master'!$B$275, 1),"")</f>
        <v>PALLET HT CP1 120X100 RECON</v>
      </c>
      <c r="C276" t="str">
        <f>IFERROR(_xlfn.XLOOKUP(TEXT(A276, "0"), TEXT('Material master'!$A$2:'Material master'!$A$275, "0"), 'Material master'!$C$2:'Material master'!$C$275, 1),"")</f>
        <v>Packaging</v>
      </c>
      <c r="D276" t="str">
        <f>IFERROR(_xlfn.XLOOKUP(TEXT(A276, "0"), TEXT('Material master'!$A$2:'Material master'!$A$275, "0"), 'Material master'!$D$2:'Material master'!$D$275, 1),"")</f>
        <v/>
      </c>
      <c r="E276" t="str">
        <f>IFERROR(_xlfn.XLOOKUP(TEXT(A276, "0"), TEXT('Material master'!$A$2:'Material master'!$A$275, "0"), 'Material master'!$E$2:'Material master'!$E$275, 1),"")</f>
        <v/>
      </c>
      <c r="F276" t="str">
        <f>IFERROR(_xlfn.XLOOKUP(TEXT(A276, "0"), TEXT('Material master'!$A$2:'Material master'!$A$275, "0"), 'Material master'!$F$2:'Material master'!$F$275, 1),"")</f>
        <v/>
      </c>
      <c r="G276" t="str">
        <f>IFERROR(_xlfn.XLOOKUP(TEXT(A276, "0"), TEXT('Material master'!$A$2:'Material master'!$A$275, "0"), 'Material master'!$G$2:'Material master'!$G$275, 1),"")</f>
        <v/>
      </c>
      <c r="H276" t="s">
        <v>695</v>
      </c>
      <c r="I276" s="257" t="s">
        <v>395</v>
      </c>
      <c r="K276" s="32"/>
      <c r="L276" s="32">
        <f t="shared" ref="L276:W276" si="271">IFERROR(L1262, 0)</f>
        <v>53</v>
      </c>
      <c r="M276" s="32">
        <f t="shared" si="271"/>
        <v>52</v>
      </c>
      <c r="N276" s="32">
        <f t="shared" si="271"/>
        <v>52</v>
      </c>
      <c r="O276" s="32">
        <f t="shared" si="271"/>
        <v>52</v>
      </c>
      <c r="P276" s="32">
        <f t="shared" si="271"/>
        <v>52</v>
      </c>
      <c r="Q276" s="32">
        <f t="shared" si="271"/>
        <v>52</v>
      </c>
      <c r="R276" s="32">
        <f t="shared" si="271"/>
        <v>52</v>
      </c>
      <c r="S276" s="32">
        <f t="shared" si="271"/>
        <v>52</v>
      </c>
      <c r="T276" s="32">
        <f t="shared" si="271"/>
        <v>52</v>
      </c>
      <c r="U276" s="32">
        <f t="shared" si="271"/>
        <v>52</v>
      </c>
      <c r="V276" s="32">
        <f t="shared" si="271"/>
        <v>52</v>
      </c>
      <c r="W276" s="32">
        <f t="shared" si="271"/>
        <v>53</v>
      </c>
    </row>
    <row r="277" spans="1:23" x14ac:dyDescent="0.25">
      <c r="A277" s="257" t="s">
        <v>115</v>
      </c>
      <c r="B277" t="str">
        <f>IFERROR(_xlfn.XLOOKUP(TEXT(A277, "0"), TEXT('Material master'!$A$2:'Material master'!$A$275, "0"), 'Material master'!$B$2:'Material master'!$B$275, 1),"")</f>
        <v>PALLET HT CP1 120X100 RECON</v>
      </c>
      <c r="C277" t="str">
        <f>IFERROR(_xlfn.XLOOKUP(TEXT(A277, "0"), TEXT('Material master'!$A$2:'Material master'!$A$275, "0"), 'Material master'!$C$2:'Material master'!$C$275, 1),"")</f>
        <v>Packaging</v>
      </c>
      <c r="D277" t="str">
        <f>IFERROR(_xlfn.XLOOKUP(TEXT(A277, "0"), TEXT('Material master'!$A$2:'Material master'!$A$275, "0"), 'Material master'!$D$2:'Material master'!$D$275, 1),"")</f>
        <v/>
      </c>
      <c r="E277" t="str">
        <f>IFERROR(_xlfn.XLOOKUP(TEXT(A277, "0"), TEXT('Material master'!$A$2:'Material master'!$A$275, "0"), 'Material master'!$E$2:'Material master'!$E$275, 1),"")</f>
        <v/>
      </c>
      <c r="F277" t="str">
        <f>IFERROR(_xlfn.XLOOKUP(TEXT(A277, "0"), TEXT('Material master'!$A$2:'Material master'!$A$275, "0"), 'Material master'!$F$2:'Material master'!$F$275, 1),"")</f>
        <v/>
      </c>
      <c r="G277" t="str">
        <f>IFERROR(_xlfn.XLOOKUP(TEXT(A277, "0"), TEXT('Material master'!$A$2:'Material master'!$A$275, "0"), 'Material master'!$G$2:'Material master'!$G$275, 1),"")</f>
        <v/>
      </c>
      <c r="H277" t="s">
        <v>695</v>
      </c>
      <c r="I277" s="257" t="s">
        <v>414</v>
      </c>
      <c r="K277" s="32"/>
      <c r="L277" s="32">
        <f t="shared" ref="L277:W277" si="272">IFERROR(L1313, 0)</f>
        <v>51</v>
      </c>
      <c r="M277" s="32">
        <f t="shared" si="272"/>
        <v>26</v>
      </c>
      <c r="N277" s="32">
        <f t="shared" si="272"/>
        <v>25</v>
      </c>
      <c r="O277" s="32">
        <f t="shared" si="272"/>
        <v>26</v>
      </c>
      <c r="P277" s="32">
        <f t="shared" si="272"/>
        <v>26</v>
      </c>
      <c r="Q277" s="32">
        <f t="shared" si="272"/>
        <v>26</v>
      </c>
      <c r="R277" s="32">
        <f t="shared" si="272"/>
        <v>26</v>
      </c>
      <c r="S277" s="32">
        <f t="shared" si="272"/>
        <v>26</v>
      </c>
      <c r="T277" s="32">
        <f t="shared" si="272"/>
        <v>2</v>
      </c>
      <c r="U277" s="32">
        <f t="shared" si="272"/>
        <v>26</v>
      </c>
      <c r="V277" s="32">
        <f t="shared" si="272"/>
        <v>27</v>
      </c>
      <c r="W277" s="32">
        <f t="shared" si="272"/>
        <v>27</v>
      </c>
    </row>
    <row r="278" spans="1:23" x14ac:dyDescent="0.25">
      <c r="A278" s="257" t="s">
        <v>115</v>
      </c>
      <c r="B278" t="str">
        <f>IFERROR(_xlfn.XLOOKUP(TEXT(A278, "0"), TEXT('Material master'!$A$2:'Material master'!$A$275, "0"), 'Material master'!$B$2:'Material master'!$B$275, 1),"")</f>
        <v>PALLET HT CP1 120X100 RECON</v>
      </c>
      <c r="C278" t="str">
        <f>IFERROR(_xlfn.XLOOKUP(TEXT(A278, "0"), TEXT('Material master'!$A$2:'Material master'!$A$275, "0"), 'Material master'!$C$2:'Material master'!$C$275, 1),"")</f>
        <v>Packaging</v>
      </c>
      <c r="D278" t="str">
        <f>IFERROR(_xlfn.XLOOKUP(TEXT(A278, "0"), TEXT('Material master'!$A$2:'Material master'!$A$275, "0"), 'Material master'!$D$2:'Material master'!$D$275, 1),"")</f>
        <v/>
      </c>
      <c r="E278" t="str">
        <f>IFERROR(_xlfn.XLOOKUP(TEXT(A278, "0"), TEXT('Material master'!$A$2:'Material master'!$A$275, "0"), 'Material master'!$E$2:'Material master'!$E$275, 1),"")</f>
        <v/>
      </c>
      <c r="F278" t="str">
        <f>IFERROR(_xlfn.XLOOKUP(TEXT(A278, "0"), TEXT('Material master'!$A$2:'Material master'!$A$275, "0"), 'Material master'!$F$2:'Material master'!$F$275, 1),"")</f>
        <v/>
      </c>
      <c r="G278" t="str">
        <f>IFERROR(_xlfn.XLOOKUP(TEXT(A278, "0"), TEXT('Material master'!$A$2:'Material master'!$A$275, "0"), 'Material master'!$G$2:'Material master'!$G$275, 1),"")</f>
        <v/>
      </c>
      <c r="H278" t="s">
        <v>695</v>
      </c>
      <c r="I278" s="257" t="s">
        <v>417</v>
      </c>
      <c r="K278" s="32"/>
      <c r="L278" s="32">
        <f t="shared" ref="L278:W278" si="273">IFERROR(L1322, 0)</f>
        <v>35</v>
      </c>
      <c r="M278" s="32">
        <f t="shared" si="273"/>
        <v>44</v>
      </c>
      <c r="N278" s="32">
        <f t="shared" si="273"/>
        <v>44</v>
      </c>
      <c r="O278" s="32">
        <f t="shared" si="273"/>
        <v>44</v>
      </c>
      <c r="P278" s="32">
        <f t="shared" si="273"/>
        <v>44</v>
      </c>
      <c r="Q278" s="32">
        <f t="shared" si="273"/>
        <v>64</v>
      </c>
      <c r="R278" s="32">
        <f t="shared" si="273"/>
        <v>44</v>
      </c>
      <c r="S278" s="32">
        <f t="shared" si="273"/>
        <v>45</v>
      </c>
      <c r="T278" s="32">
        <f t="shared" si="273"/>
        <v>45</v>
      </c>
      <c r="U278" s="32">
        <f t="shared" si="273"/>
        <v>45</v>
      </c>
      <c r="V278" s="32">
        <f t="shared" si="273"/>
        <v>45</v>
      </c>
      <c r="W278" s="32">
        <f t="shared" si="273"/>
        <v>45</v>
      </c>
    </row>
    <row r="279" spans="1:23" x14ac:dyDescent="0.25">
      <c r="A279" s="257" t="s">
        <v>115</v>
      </c>
      <c r="B279" t="str">
        <f>IFERROR(_xlfn.XLOOKUP(TEXT(A279, "0"), TEXT('Material master'!$A$2:'Material master'!$A$275, "0"), 'Material master'!$B$2:'Material master'!$B$275, 1),"")</f>
        <v>PALLET HT CP1 120X100 RECON</v>
      </c>
      <c r="C279" t="str">
        <f>IFERROR(_xlfn.XLOOKUP(TEXT(A279, "0"), TEXT('Material master'!$A$2:'Material master'!$A$275, "0"), 'Material master'!$C$2:'Material master'!$C$275, 1),"")</f>
        <v>Packaging</v>
      </c>
      <c r="D279" t="str">
        <f>IFERROR(_xlfn.XLOOKUP(TEXT(A279, "0"), TEXT('Material master'!$A$2:'Material master'!$A$275, "0"), 'Material master'!$D$2:'Material master'!$D$275, 1),"")</f>
        <v/>
      </c>
      <c r="E279" t="str">
        <f>IFERROR(_xlfn.XLOOKUP(TEXT(A279, "0"), TEXT('Material master'!$A$2:'Material master'!$A$275, "0"), 'Material master'!$E$2:'Material master'!$E$275, 1),"")</f>
        <v/>
      </c>
      <c r="F279" t="str">
        <f>IFERROR(_xlfn.XLOOKUP(TEXT(A279, "0"), TEXT('Material master'!$A$2:'Material master'!$A$275, "0"), 'Material master'!$F$2:'Material master'!$F$275, 1),"")</f>
        <v/>
      </c>
      <c r="G279" t="str">
        <f>IFERROR(_xlfn.XLOOKUP(TEXT(A279, "0"), TEXT('Material master'!$A$2:'Material master'!$A$275, "0"), 'Material master'!$G$2:'Material master'!$G$275, 1),"")</f>
        <v/>
      </c>
      <c r="H279" t="s">
        <v>695</v>
      </c>
      <c r="I279" s="257" t="s">
        <v>421</v>
      </c>
      <c r="K279" s="32"/>
      <c r="L279" s="32">
        <f t="shared" ref="L279:W279" si="274">IFERROR(L1338, 0)</f>
        <v>0</v>
      </c>
      <c r="M279" s="32">
        <f t="shared" si="274"/>
        <v>0</v>
      </c>
      <c r="N279" s="32">
        <f t="shared" si="274"/>
        <v>1</v>
      </c>
      <c r="O279" s="32">
        <f t="shared" si="274"/>
        <v>1</v>
      </c>
      <c r="P279" s="32">
        <f t="shared" si="274"/>
        <v>1</v>
      </c>
      <c r="Q279" s="32">
        <f t="shared" si="274"/>
        <v>1</v>
      </c>
      <c r="R279" s="32">
        <f t="shared" si="274"/>
        <v>1</v>
      </c>
      <c r="S279" s="32">
        <f t="shared" si="274"/>
        <v>1</v>
      </c>
      <c r="T279" s="32">
        <f t="shared" si="274"/>
        <v>1</v>
      </c>
      <c r="U279" s="32">
        <f t="shared" si="274"/>
        <v>1</v>
      </c>
      <c r="V279" s="32">
        <f t="shared" si="274"/>
        <v>1</v>
      </c>
      <c r="W279" s="32">
        <f t="shared" si="274"/>
        <v>1</v>
      </c>
    </row>
    <row r="280" spans="1:23" x14ac:dyDescent="0.25">
      <c r="A280" s="257" t="s">
        <v>115</v>
      </c>
      <c r="B280" t="str">
        <f>IFERROR(_xlfn.XLOOKUP(TEXT(A280, "0"), TEXT('Material master'!$A$2:'Material master'!$A$275, "0"), 'Material master'!$B$2:'Material master'!$B$275, 1),"")</f>
        <v>PALLET HT CP1 120X100 RECON</v>
      </c>
      <c r="C280" t="str">
        <f>IFERROR(_xlfn.XLOOKUP(TEXT(A280, "0"), TEXT('Material master'!$A$2:'Material master'!$A$275, "0"), 'Material master'!$C$2:'Material master'!$C$275, 1),"")</f>
        <v>Packaging</v>
      </c>
      <c r="D280" t="str">
        <f>IFERROR(_xlfn.XLOOKUP(TEXT(A280, "0"), TEXT('Material master'!$A$2:'Material master'!$A$275, "0"), 'Material master'!$D$2:'Material master'!$D$275, 1),"")</f>
        <v/>
      </c>
      <c r="E280" t="str">
        <f>IFERROR(_xlfn.XLOOKUP(TEXT(A280, "0"), TEXT('Material master'!$A$2:'Material master'!$A$275, "0"), 'Material master'!$E$2:'Material master'!$E$275, 1),"")</f>
        <v/>
      </c>
      <c r="F280" t="str">
        <f>IFERROR(_xlfn.XLOOKUP(TEXT(A280, "0"), TEXT('Material master'!$A$2:'Material master'!$A$275, "0"), 'Material master'!$F$2:'Material master'!$F$275, 1),"")</f>
        <v/>
      </c>
      <c r="G280" t="str">
        <f>IFERROR(_xlfn.XLOOKUP(TEXT(A280, "0"), TEXT('Material master'!$A$2:'Material master'!$A$275, "0"), 'Material master'!$G$2:'Material master'!$G$275, 1),"")</f>
        <v/>
      </c>
      <c r="H280" t="s">
        <v>695</v>
      </c>
      <c r="I280" s="257" t="s">
        <v>424</v>
      </c>
      <c r="K280" s="32"/>
      <c r="L280" s="32">
        <f t="shared" ref="L280:W280" si="275">IFERROR(L1349, 0)</f>
        <v>0</v>
      </c>
      <c r="M280" s="32">
        <f t="shared" si="275"/>
        <v>0</v>
      </c>
      <c r="N280" s="32">
        <f t="shared" si="275"/>
        <v>0</v>
      </c>
      <c r="O280" s="32">
        <f t="shared" si="275"/>
        <v>0</v>
      </c>
      <c r="P280" s="32">
        <f t="shared" si="275"/>
        <v>0</v>
      </c>
      <c r="Q280" s="32">
        <f t="shared" si="275"/>
        <v>0</v>
      </c>
      <c r="R280" s="32">
        <f t="shared" si="275"/>
        <v>0</v>
      </c>
      <c r="S280" s="32">
        <f t="shared" si="275"/>
        <v>0</v>
      </c>
      <c r="T280" s="32">
        <f t="shared" si="275"/>
        <v>0</v>
      </c>
      <c r="U280" s="32">
        <f t="shared" si="275"/>
        <v>0</v>
      </c>
      <c r="V280" s="32">
        <f t="shared" si="275"/>
        <v>0</v>
      </c>
      <c r="W280" s="32">
        <f t="shared" si="275"/>
        <v>0</v>
      </c>
    </row>
    <row r="281" spans="1:23" x14ac:dyDescent="0.25">
      <c r="A281" s="257" t="s">
        <v>115</v>
      </c>
      <c r="B281" t="str">
        <f>IFERROR(_xlfn.XLOOKUP(TEXT(A281, "0"), TEXT('Material master'!$A$2:'Material master'!$A$275, "0"), 'Material master'!$B$2:'Material master'!$B$275, 1),"")</f>
        <v>PALLET HT CP1 120X100 RECON</v>
      </c>
      <c r="C281" t="str">
        <f>IFERROR(_xlfn.XLOOKUP(TEXT(A281, "0"), TEXT('Material master'!$A$2:'Material master'!$A$275, "0"), 'Material master'!$C$2:'Material master'!$C$275, 1),"")</f>
        <v>Packaging</v>
      </c>
      <c r="D281" t="str">
        <f>IFERROR(_xlfn.XLOOKUP(TEXT(A281, "0"), TEXT('Material master'!$A$2:'Material master'!$A$275, "0"), 'Material master'!$D$2:'Material master'!$D$275, 1),"")</f>
        <v/>
      </c>
      <c r="E281" t="str">
        <f>IFERROR(_xlfn.XLOOKUP(TEXT(A281, "0"), TEXT('Material master'!$A$2:'Material master'!$A$275, "0"), 'Material master'!$E$2:'Material master'!$E$275, 1),"")</f>
        <v/>
      </c>
      <c r="F281" t="str">
        <f>IFERROR(_xlfn.XLOOKUP(TEXT(A281, "0"), TEXT('Material master'!$A$2:'Material master'!$A$275, "0"), 'Material master'!$F$2:'Material master'!$F$275, 1),"")</f>
        <v/>
      </c>
      <c r="G281" t="str">
        <f>IFERROR(_xlfn.XLOOKUP(TEXT(A281, "0"), TEXT('Material master'!$A$2:'Material master'!$A$275, "0"), 'Material master'!$G$2:'Material master'!$G$275, 1),"")</f>
        <v/>
      </c>
      <c r="H281" t="s">
        <v>695</v>
      </c>
      <c r="I281" s="257" t="s">
        <v>427</v>
      </c>
      <c r="K281" s="32"/>
      <c r="L281" s="32">
        <f t="shared" ref="L281:W281" si="276">IFERROR(L1360, 0)</f>
        <v>6</v>
      </c>
      <c r="M281" s="32">
        <f t="shared" si="276"/>
        <v>4</v>
      </c>
      <c r="N281" s="32">
        <f t="shared" si="276"/>
        <v>4</v>
      </c>
      <c r="O281" s="32">
        <f t="shared" si="276"/>
        <v>24</v>
      </c>
      <c r="P281" s="32">
        <f t="shared" si="276"/>
        <v>4</v>
      </c>
      <c r="Q281" s="32">
        <f t="shared" si="276"/>
        <v>4</v>
      </c>
      <c r="R281" s="32">
        <f t="shared" si="276"/>
        <v>24</v>
      </c>
      <c r="S281" s="32">
        <f t="shared" si="276"/>
        <v>4</v>
      </c>
      <c r="T281" s="32">
        <f t="shared" si="276"/>
        <v>4</v>
      </c>
      <c r="U281" s="32">
        <f t="shared" si="276"/>
        <v>23</v>
      </c>
      <c r="V281" s="32">
        <f t="shared" si="276"/>
        <v>4</v>
      </c>
      <c r="W281" s="32">
        <f t="shared" si="276"/>
        <v>4</v>
      </c>
    </row>
    <row r="282" spans="1:23" x14ac:dyDescent="0.25">
      <c r="A282" s="257" t="s">
        <v>115</v>
      </c>
      <c r="B282" t="str">
        <f>IFERROR(_xlfn.XLOOKUP(TEXT(A282, "0"), TEXT('Material master'!$A$2:'Material master'!$A$275, "0"), 'Material master'!$B$2:'Material master'!$B$275, 1),"")</f>
        <v>PALLET HT CP1 120X100 RECON</v>
      </c>
      <c r="C282" t="str">
        <f>IFERROR(_xlfn.XLOOKUP(TEXT(A282, "0"), TEXT('Material master'!$A$2:'Material master'!$A$275, "0"), 'Material master'!$C$2:'Material master'!$C$275, 1),"")</f>
        <v>Packaging</v>
      </c>
      <c r="D282" t="str">
        <f>IFERROR(_xlfn.XLOOKUP(TEXT(A282, "0"), TEXT('Material master'!$A$2:'Material master'!$A$275, "0"), 'Material master'!$D$2:'Material master'!$D$275, 1),"")</f>
        <v/>
      </c>
      <c r="E282" t="str">
        <f>IFERROR(_xlfn.XLOOKUP(TEXT(A282, "0"), TEXT('Material master'!$A$2:'Material master'!$A$275, "0"), 'Material master'!$E$2:'Material master'!$E$275, 1),"")</f>
        <v/>
      </c>
      <c r="F282" t="str">
        <f>IFERROR(_xlfn.XLOOKUP(TEXT(A282, "0"), TEXT('Material master'!$A$2:'Material master'!$A$275, "0"), 'Material master'!$F$2:'Material master'!$F$275, 1),"")</f>
        <v/>
      </c>
      <c r="G282" t="str">
        <f>IFERROR(_xlfn.XLOOKUP(TEXT(A282, "0"), TEXT('Material master'!$A$2:'Material master'!$A$275, "0"), 'Material master'!$G$2:'Material master'!$G$275, 1),"")</f>
        <v/>
      </c>
      <c r="H282" t="s">
        <v>695</v>
      </c>
      <c r="I282" s="257" t="s">
        <v>430</v>
      </c>
      <c r="K282" s="32"/>
      <c r="L282" s="32">
        <f t="shared" ref="L282:W282" si="277">IFERROR(L1377, 0)</f>
        <v>6</v>
      </c>
      <c r="M282" s="32">
        <f t="shared" si="277"/>
        <v>7</v>
      </c>
      <c r="N282" s="32">
        <f t="shared" si="277"/>
        <v>7</v>
      </c>
      <c r="O282" s="32">
        <f t="shared" si="277"/>
        <v>7</v>
      </c>
      <c r="P282" s="32">
        <f t="shared" si="277"/>
        <v>7</v>
      </c>
      <c r="Q282" s="32">
        <f t="shared" si="277"/>
        <v>7</v>
      </c>
      <c r="R282" s="32">
        <f t="shared" si="277"/>
        <v>7</v>
      </c>
      <c r="S282" s="32">
        <f t="shared" si="277"/>
        <v>7</v>
      </c>
      <c r="T282" s="32">
        <f t="shared" si="277"/>
        <v>7</v>
      </c>
      <c r="U282" s="32">
        <f t="shared" si="277"/>
        <v>7</v>
      </c>
      <c r="V282" s="32">
        <f t="shared" si="277"/>
        <v>7</v>
      </c>
      <c r="W282" s="32">
        <f t="shared" si="277"/>
        <v>7</v>
      </c>
    </row>
    <row r="283" spans="1:23" x14ac:dyDescent="0.25">
      <c r="A283" s="257" t="s">
        <v>115</v>
      </c>
      <c r="B283" t="str">
        <f>IFERROR(_xlfn.XLOOKUP(TEXT(A283, "0"), TEXT('Material master'!$A$2:'Material master'!$A$275, "0"), 'Material master'!$B$2:'Material master'!$B$275, 1),"")</f>
        <v>PALLET HT CP1 120X100 RECON</v>
      </c>
      <c r="C283" t="str">
        <f>IFERROR(_xlfn.XLOOKUP(TEXT(A283, "0"), TEXT('Material master'!$A$2:'Material master'!$A$275, "0"), 'Material master'!$C$2:'Material master'!$C$275, 1),"")</f>
        <v>Packaging</v>
      </c>
      <c r="D283" t="str">
        <f>IFERROR(_xlfn.XLOOKUP(TEXT(A283, "0"), TEXT('Material master'!$A$2:'Material master'!$A$275, "0"), 'Material master'!$D$2:'Material master'!$D$275, 1),"")</f>
        <v/>
      </c>
      <c r="E283" t="str">
        <f>IFERROR(_xlfn.XLOOKUP(TEXT(A283, "0"), TEXT('Material master'!$A$2:'Material master'!$A$275, "0"), 'Material master'!$E$2:'Material master'!$E$275, 1),"")</f>
        <v/>
      </c>
      <c r="F283" t="str">
        <f>IFERROR(_xlfn.XLOOKUP(TEXT(A283, "0"), TEXT('Material master'!$A$2:'Material master'!$A$275, "0"), 'Material master'!$F$2:'Material master'!$F$275, 1),"")</f>
        <v/>
      </c>
      <c r="G283" t="str">
        <f>IFERROR(_xlfn.XLOOKUP(TEXT(A283, "0"), TEXT('Material master'!$A$2:'Material master'!$A$275, "0"), 'Material master'!$G$2:'Material master'!$G$275, 1),"")</f>
        <v/>
      </c>
      <c r="H283" t="s">
        <v>695</v>
      </c>
      <c r="I283" s="257" t="s">
        <v>435</v>
      </c>
      <c r="K283" s="32"/>
      <c r="L283" s="32">
        <f t="shared" ref="L283:W283" si="278">IFERROR(L1392, 0)</f>
        <v>43.000000000000007</v>
      </c>
      <c r="M283" s="32">
        <f t="shared" si="278"/>
        <v>31.000000000000004</v>
      </c>
      <c r="N283" s="32">
        <f t="shared" si="278"/>
        <v>31.000000000000004</v>
      </c>
      <c r="O283" s="32">
        <f t="shared" si="278"/>
        <v>31.000000000000004</v>
      </c>
      <c r="P283" s="32">
        <f t="shared" si="278"/>
        <v>31.000000000000004</v>
      </c>
      <c r="Q283" s="32">
        <f t="shared" si="278"/>
        <v>31.000000000000004</v>
      </c>
      <c r="R283" s="32">
        <f t="shared" si="278"/>
        <v>32</v>
      </c>
      <c r="S283" s="32">
        <f t="shared" si="278"/>
        <v>31.000000000000004</v>
      </c>
      <c r="T283" s="32">
        <f t="shared" si="278"/>
        <v>31.000000000000004</v>
      </c>
      <c r="U283" s="32">
        <f t="shared" si="278"/>
        <v>31.000000000000004</v>
      </c>
      <c r="V283" s="32">
        <f t="shared" si="278"/>
        <v>31.000000000000004</v>
      </c>
      <c r="W283" s="32">
        <f t="shared" si="278"/>
        <v>31.000000000000004</v>
      </c>
    </row>
    <row r="284" spans="1:23" x14ac:dyDescent="0.25">
      <c r="A284" s="257" t="s">
        <v>115</v>
      </c>
      <c r="B284" t="str">
        <f>IFERROR(_xlfn.XLOOKUP(TEXT(A284, "0"), TEXT('Material master'!$A$2:'Material master'!$A$275, "0"), 'Material master'!$B$2:'Material master'!$B$275, 1),"")</f>
        <v>PALLET HT CP1 120X100 RECON</v>
      </c>
      <c r="C284" t="str">
        <f>IFERROR(_xlfn.XLOOKUP(TEXT(A284, "0"), TEXT('Material master'!$A$2:'Material master'!$A$275, "0"), 'Material master'!$C$2:'Material master'!$C$275, 1),"")</f>
        <v>Packaging</v>
      </c>
      <c r="D284" t="str">
        <f>IFERROR(_xlfn.XLOOKUP(TEXT(A284, "0"), TEXT('Material master'!$A$2:'Material master'!$A$275, "0"), 'Material master'!$D$2:'Material master'!$D$275, 1),"")</f>
        <v/>
      </c>
      <c r="E284" t="str">
        <f>IFERROR(_xlfn.XLOOKUP(TEXT(A284, "0"), TEXT('Material master'!$A$2:'Material master'!$A$275, "0"), 'Material master'!$E$2:'Material master'!$E$275, 1),"")</f>
        <v/>
      </c>
      <c r="F284" t="str">
        <f>IFERROR(_xlfn.XLOOKUP(TEXT(A284, "0"), TEXT('Material master'!$A$2:'Material master'!$A$275, "0"), 'Material master'!$F$2:'Material master'!$F$275, 1),"")</f>
        <v/>
      </c>
      <c r="G284" t="str">
        <f>IFERROR(_xlfn.XLOOKUP(TEXT(A284, "0"), TEXT('Material master'!$A$2:'Material master'!$A$275, "0"), 'Material master'!$G$2:'Material master'!$G$275, 1),"")</f>
        <v/>
      </c>
      <c r="H284" t="s">
        <v>695</v>
      </c>
      <c r="I284" s="257" t="s">
        <v>437</v>
      </c>
      <c r="K284" s="32"/>
      <c r="L284" s="32">
        <f t="shared" ref="L284:W284" si="279">IFERROR(L1401, 0)</f>
        <v>17</v>
      </c>
      <c r="M284" s="32">
        <f t="shared" si="279"/>
        <v>4</v>
      </c>
      <c r="N284" s="32">
        <f t="shared" si="279"/>
        <v>5</v>
      </c>
      <c r="O284" s="32">
        <f t="shared" si="279"/>
        <v>4</v>
      </c>
      <c r="P284" s="32">
        <f t="shared" si="279"/>
        <v>5</v>
      </c>
      <c r="Q284" s="32">
        <f t="shared" si="279"/>
        <v>4</v>
      </c>
      <c r="R284" s="32">
        <f t="shared" si="279"/>
        <v>5</v>
      </c>
      <c r="S284" s="32">
        <f t="shared" si="279"/>
        <v>4</v>
      </c>
      <c r="T284" s="32">
        <f t="shared" si="279"/>
        <v>5</v>
      </c>
      <c r="U284" s="32">
        <f t="shared" si="279"/>
        <v>5</v>
      </c>
      <c r="V284" s="32">
        <f t="shared" si="279"/>
        <v>6</v>
      </c>
      <c r="W284" s="32">
        <f t="shared" si="279"/>
        <v>5</v>
      </c>
    </row>
    <row r="285" spans="1:23" x14ac:dyDescent="0.25">
      <c r="A285" s="257" t="s">
        <v>115</v>
      </c>
      <c r="B285" t="str">
        <f>IFERROR(_xlfn.XLOOKUP(TEXT(A285, "0"), TEXT('Material master'!$A$2:'Material master'!$A$275, "0"), 'Material master'!$B$2:'Material master'!$B$275, 1),"")</f>
        <v>PALLET HT CP1 120X100 RECON</v>
      </c>
      <c r="C285" t="str">
        <f>IFERROR(_xlfn.XLOOKUP(TEXT(A285, "0"), TEXT('Material master'!$A$2:'Material master'!$A$275, "0"), 'Material master'!$C$2:'Material master'!$C$275, 1),"")</f>
        <v>Packaging</v>
      </c>
      <c r="D285" t="str">
        <f>IFERROR(_xlfn.XLOOKUP(TEXT(A285, "0"), TEXT('Material master'!$A$2:'Material master'!$A$275, "0"), 'Material master'!$D$2:'Material master'!$D$275, 1),"")</f>
        <v/>
      </c>
      <c r="E285" t="str">
        <f>IFERROR(_xlfn.XLOOKUP(TEXT(A285, "0"), TEXT('Material master'!$A$2:'Material master'!$A$275, "0"), 'Material master'!$E$2:'Material master'!$E$275, 1),"")</f>
        <v/>
      </c>
      <c r="F285" t="str">
        <f>IFERROR(_xlfn.XLOOKUP(TEXT(A285, "0"), TEXT('Material master'!$A$2:'Material master'!$A$275, "0"), 'Material master'!$F$2:'Material master'!$F$275, 1),"")</f>
        <v/>
      </c>
      <c r="G285" t="str">
        <f>IFERROR(_xlfn.XLOOKUP(TEXT(A285, "0"), TEXT('Material master'!$A$2:'Material master'!$A$275, "0"), 'Material master'!$G$2:'Material master'!$G$275, 1),"")</f>
        <v/>
      </c>
      <c r="H285" t="s">
        <v>695</v>
      </c>
      <c r="I285" s="257" t="s">
        <v>451</v>
      </c>
      <c r="K285" s="32"/>
      <c r="L285" s="32">
        <f t="shared" ref="L285:W285" si="280">IFERROR(L1455, 0)</f>
        <v>24</v>
      </c>
      <c r="M285" s="32">
        <f t="shared" si="280"/>
        <v>19</v>
      </c>
      <c r="N285" s="32">
        <f t="shared" si="280"/>
        <v>19</v>
      </c>
      <c r="O285" s="32">
        <f t="shared" si="280"/>
        <v>19</v>
      </c>
      <c r="P285" s="32">
        <f t="shared" si="280"/>
        <v>18</v>
      </c>
      <c r="Q285" s="32">
        <f t="shared" si="280"/>
        <v>19</v>
      </c>
      <c r="R285" s="32">
        <f t="shared" si="280"/>
        <v>19</v>
      </c>
      <c r="S285" s="32">
        <f t="shared" si="280"/>
        <v>18</v>
      </c>
      <c r="T285" s="32">
        <f t="shared" si="280"/>
        <v>19</v>
      </c>
      <c r="U285" s="32">
        <f t="shared" si="280"/>
        <v>19</v>
      </c>
      <c r="V285" s="32">
        <f t="shared" si="280"/>
        <v>18</v>
      </c>
      <c r="W285" s="32">
        <f t="shared" si="280"/>
        <v>19</v>
      </c>
    </row>
    <row r="286" spans="1:23" x14ac:dyDescent="0.25">
      <c r="A286" s="257" t="s">
        <v>115</v>
      </c>
      <c r="B286" t="str">
        <f>IFERROR(_xlfn.XLOOKUP(TEXT(A286, "0"), TEXT('Material master'!$A$2:'Material master'!$A$275, "0"), 'Material master'!$B$2:'Material master'!$B$275, 1),"")</f>
        <v>PALLET HT CP1 120X100 RECON</v>
      </c>
      <c r="C286" t="str">
        <f>IFERROR(_xlfn.XLOOKUP(TEXT(A286, "0"), TEXT('Material master'!$A$2:'Material master'!$A$275, "0"), 'Material master'!$C$2:'Material master'!$C$275, 1),"")</f>
        <v>Packaging</v>
      </c>
      <c r="D286" t="str">
        <f>IFERROR(_xlfn.XLOOKUP(TEXT(A286, "0"), TEXT('Material master'!$A$2:'Material master'!$A$275, "0"), 'Material master'!$D$2:'Material master'!$D$275, 1),"")</f>
        <v/>
      </c>
      <c r="E286" t="str">
        <f>IFERROR(_xlfn.XLOOKUP(TEXT(A286, "0"), TEXT('Material master'!$A$2:'Material master'!$A$275, "0"), 'Material master'!$E$2:'Material master'!$E$275, 1),"")</f>
        <v/>
      </c>
      <c r="F286" t="str">
        <f>IFERROR(_xlfn.XLOOKUP(TEXT(A286, "0"), TEXT('Material master'!$A$2:'Material master'!$A$275, "0"), 'Material master'!$F$2:'Material master'!$F$275, 1),"")</f>
        <v/>
      </c>
      <c r="G286" t="str">
        <f>IFERROR(_xlfn.XLOOKUP(TEXT(A286, "0"), TEXT('Material master'!$A$2:'Material master'!$A$275, "0"), 'Material master'!$G$2:'Material master'!$G$275, 1),"")</f>
        <v/>
      </c>
      <c r="H286" t="s">
        <v>695</v>
      </c>
      <c r="I286" s="257" t="s">
        <v>453</v>
      </c>
      <c r="K286" s="32"/>
      <c r="L286" s="32">
        <f t="shared" ref="L286:W286" si="281">IFERROR(L1466, 0)</f>
        <v>39</v>
      </c>
      <c r="M286" s="32">
        <f t="shared" si="281"/>
        <v>50</v>
      </c>
      <c r="N286" s="32">
        <f t="shared" si="281"/>
        <v>70</v>
      </c>
      <c r="O286" s="32">
        <f t="shared" si="281"/>
        <v>30.999999999999996</v>
      </c>
      <c r="P286" s="32">
        <f t="shared" si="281"/>
        <v>51</v>
      </c>
      <c r="Q286" s="32">
        <f t="shared" si="281"/>
        <v>51</v>
      </c>
      <c r="R286" s="32">
        <f t="shared" si="281"/>
        <v>51</v>
      </c>
      <c r="S286" s="32">
        <f t="shared" si="281"/>
        <v>51</v>
      </c>
      <c r="T286" s="32">
        <f t="shared" si="281"/>
        <v>14.000000000000002</v>
      </c>
      <c r="U286" s="32">
        <f t="shared" si="281"/>
        <v>54</v>
      </c>
      <c r="V286" s="32">
        <f t="shared" si="281"/>
        <v>55</v>
      </c>
      <c r="W286" s="32">
        <f t="shared" si="281"/>
        <v>55</v>
      </c>
    </row>
    <row r="287" spans="1:23" x14ac:dyDescent="0.25">
      <c r="A287" s="257" t="s">
        <v>115</v>
      </c>
      <c r="B287" t="str">
        <f>IFERROR(_xlfn.XLOOKUP(TEXT(A287, "0"), TEXT('Material master'!$A$2:'Material master'!$A$275, "0"), 'Material master'!$B$2:'Material master'!$B$275, 1),"")</f>
        <v>PALLET HT CP1 120X100 RECON</v>
      </c>
      <c r="C287" t="str">
        <f>IFERROR(_xlfn.XLOOKUP(TEXT(A287, "0"), TEXT('Material master'!$A$2:'Material master'!$A$275, "0"), 'Material master'!$C$2:'Material master'!$C$275, 1),"")</f>
        <v>Packaging</v>
      </c>
      <c r="D287" t="str">
        <f>IFERROR(_xlfn.XLOOKUP(TEXT(A287, "0"), TEXT('Material master'!$A$2:'Material master'!$A$275, "0"), 'Material master'!$D$2:'Material master'!$D$275, 1),"")</f>
        <v/>
      </c>
      <c r="E287" t="str">
        <f>IFERROR(_xlfn.XLOOKUP(TEXT(A287, "0"), TEXT('Material master'!$A$2:'Material master'!$A$275, "0"), 'Material master'!$E$2:'Material master'!$E$275, 1),"")</f>
        <v/>
      </c>
      <c r="F287" t="str">
        <f>IFERROR(_xlfn.XLOOKUP(TEXT(A287, "0"), TEXT('Material master'!$A$2:'Material master'!$A$275, "0"), 'Material master'!$F$2:'Material master'!$F$275, 1),"")</f>
        <v/>
      </c>
      <c r="G287" t="str">
        <f>IFERROR(_xlfn.XLOOKUP(TEXT(A287, "0"), TEXT('Material master'!$A$2:'Material master'!$A$275, "0"), 'Material master'!$G$2:'Material master'!$G$275, 1),"")</f>
        <v/>
      </c>
      <c r="H287" t="s">
        <v>695</v>
      </c>
      <c r="I287" s="257" t="s">
        <v>455</v>
      </c>
      <c r="K287" s="32"/>
      <c r="L287" s="32">
        <f t="shared" ref="L287:W287" si="282">IFERROR(L1477, 0)</f>
        <v>105</v>
      </c>
      <c r="M287" s="32">
        <f t="shared" si="282"/>
        <v>77</v>
      </c>
      <c r="N287" s="32">
        <f t="shared" si="282"/>
        <v>76</v>
      </c>
      <c r="O287" s="32">
        <f t="shared" si="282"/>
        <v>76</v>
      </c>
      <c r="P287" s="32">
        <f t="shared" si="282"/>
        <v>77</v>
      </c>
      <c r="Q287" s="32">
        <f t="shared" si="282"/>
        <v>76</v>
      </c>
      <c r="R287" s="32">
        <f t="shared" si="282"/>
        <v>76</v>
      </c>
      <c r="S287" s="32">
        <f t="shared" si="282"/>
        <v>77</v>
      </c>
      <c r="T287" s="32">
        <f t="shared" si="282"/>
        <v>76</v>
      </c>
      <c r="U287" s="32">
        <f t="shared" si="282"/>
        <v>77</v>
      </c>
      <c r="V287" s="32">
        <f t="shared" si="282"/>
        <v>76</v>
      </c>
      <c r="W287" s="32">
        <f t="shared" si="282"/>
        <v>76</v>
      </c>
    </row>
    <row r="288" spans="1:23" x14ac:dyDescent="0.25">
      <c r="A288" s="257" t="s">
        <v>115</v>
      </c>
      <c r="B288" t="str">
        <f>IFERROR(_xlfn.XLOOKUP(TEXT(A288, "0"), TEXT('Material master'!$A$2:'Material master'!$A$275, "0"), 'Material master'!$B$2:'Material master'!$B$275, 1),"")</f>
        <v>PALLET HT CP1 120X100 RECON</v>
      </c>
      <c r="C288" t="str">
        <f>IFERROR(_xlfn.XLOOKUP(TEXT(A288, "0"), TEXT('Material master'!$A$2:'Material master'!$A$275, "0"), 'Material master'!$C$2:'Material master'!$C$275, 1),"")</f>
        <v>Packaging</v>
      </c>
      <c r="D288" t="str">
        <f>IFERROR(_xlfn.XLOOKUP(TEXT(A288, "0"), TEXT('Material master'!$A$2:'Material master'!$A$275, "0"), 'Material master'!$D$2:'Material master'!$D$275, 1),"")</f>
        <v/>
      </c>
      <c r="E288" t="str">
        <f>IFERROR(_xlfn.XLOOKUP(TEXT(A288, "0"), TEXT('Material master'!$A$2:'Material master'!$A$275, "0"), 'Material master'!$E$2:'Material master'!$E$275, 1),"")</f>
        <v/>
      </c>
      <c r="F288" t="str">
        <f>IFERROR(_xlfn.XLOOKUP(TEXT(A288, "0"), TEXT('Material master'!$A$2:'Material master'!$A$275, "0"), 'Material master'!$F$2:'Material master'!$F$275, 1),"")</f>
        <v/>
      </c>
      <c r="G288" t="str">
        <f>IFERROR(_xlfn.XLOOKUP(TEXT(A288, "0"), TEXT('Material master'!$A$2:'Material master'!$A$275, "0"), 'Material master'!$G$2:'Material master'!$G$275, 1),"")</f>
        <v/>
      </c>
      <c r="H288" t="s">
        <v>695</v>
      </c>
      <c r="I288" s="257" t="s">
        <v>457</v>
      </c>
      <c r="K288" s="32"/>
      <c r="L288" s="32">
        <f t="shared" ref="L288:W288" si="283">IFERROR(L1487, 0)</f>
        <v>39</v>
      </c>
      <c r="M288" s="32">
        <f t="shared" si="283"/>
        <v>48</v>
      </c>
      <c r="N288" s="32">
        <f t="shared" si="283"/>
        <v>36</v>
      </c>
      <c r="O288" s="32">
        <f t="shared" si="283"/>
        <v>37</v>
      </c>
      <c r="P288" s="32">
        <f t="shared" si="283"/>
        <v>37</v>
      </c>
      <c r="Q288" s="32">
        <f t="shared" si="283"/>
        <v>37</v>
      </c>
      <c r="R288" s="32">
        <f t="shared" si="283"/>
        <v>37</v>
      </c>
      <c r="S288" s="32">
        <f t="shared" si="283"/>
        <v>38</v>
      </c>
      <c r="T288" s="32">
        <f t="shared" si="283"/>
        <v>37</v>
      </c>
      <c r="U288" s="32">
        <f t="shared" si="283"/>
        <v>37</v>
      </c>
      <c r="V288" s="32">
        <f t="shared" si="283"/>
        <v>37</v>
      </c>
      <c r="W288" s="32">
        <f t="shared" si="283"/>
        <v>37</v>
      </c>
    </row>
    <row r="289" spans="1:23" x14ac:dyDescent="0.25">
      <c r="A289" s="257" t="s">
        <v>115</v>
      </c>
      <c r="B289" t="str">
        <f>IFERROR(_xlfn.XLOOKUP(TEXT(A289, "0"), TEXT('Material master'!$A$2:'Material master'!$A$275, "0"), 'Material master'!$B$2:'Material master'!$B$275, 1),"")</f>
        <v>PALLET HT CP1 120X100 RECON</v>
      </c>
      <c r="C289" t="str">
        <f>IFERROR(_xlfn.XLOOKUP(TEXT(A289, "0"), TEXT('Material master'!$A$2:'Material master'!$A$275, "0"), 'Material master'!$C$2:'Material master'!$C$275, 1),"")</f>
        <v>Packaging</v>
      </c>
      <c r="D289" t="str">
        <f>IFERROR(_xlfn.XLOOKUP(TEXT(A289, "0"), TEXT('Material master'!$A$2:'Material master'!$A$275, "0"), 'Material master'!$D$2:'Material master'!$D$275, 1),"")</f>
        <v/>
      </c>
      <c r="E289" t="str">
        <f>IFERROR(_xlfn.XLOOKUP(TEXT(A289, "0"), TEXT('Material master'!$A$2:'Material master'!$A$275, "0"), 'Material master'!$E$2:'Material master'!$E$275, 1),"")</f>
        <v/>
      </c>
      <c r="F289" t="str">
        <f>IFERROR(_xlfn.XLOOKUP(TEXT(A289, "0"), TEXT('Material master'!$A$2:'Material master'!$A$275, "0"), 'Material master'!$F$2:'Material master'!$F$275, 1),"")</f>
        <v/>
      </c>
      <c r="G289" t="str">
        <f>IFERROR(_xlfn.XLOOKUP(TEXT(A289, "0"), TEXT('Material master'!$A$2:'Material master'!$A$275, "0"), 'Material master'!$G$2:'Material master'!$G$275, 1),"")</f>
        <v/>
      </c>
      <c r="H289" t="s">
        <v>695</v>
      </c>
      <c r="I289" s="257" t="s">
        <v>461</v>
      </c>
      <c r="K289" s="32"/>
      <c r="L289" s="32">
        <f t="shared" ref="L289:W289" si="284">IFERROR(L1506, 0)</f>
        <v>24</v>
      </c>
      <c r="M289" s="32">
        <f t="shared" si="284"/>
        <v>29.000000000000004</v>
      </c>
      <c r="N289" s="32">
        <f t="shared" si="284"/>
        <v>56</v>
      </c>
      <c r="O289" s="32">
        <f t="shared" si="284"/>
        <v>24</v>
      </c>
      <c r="P289" s="32">
        <f t="shared" si="284"/>
        <v>24</v>
      </c>
      <c r="Q289" s="32">
        <f t="shared" si="284"/>
        <v>65</v>
      </c>
      <c r="R289" s="32">
        <f t="shared" si="284"/>
        <v>33</v>
      </c>
      <c r="S289" s="32">
        <f t="shared" si="284"/>
        <v>33</v>
      </c>
      <c r="T289" s="32">
        <f t="shared" si="284"/>
        <v>33</v>
      </c>
      <c r="U289" s="32">
        <f t="shared" si="284"/>
        <v>42</v>
      </c>
      <c r="V289" s="32">
        <f t="shared" si="284"/>
        <v>63</v>
      </c>
      <c r="W289" s="32">
        <f t="shared" si="284"/>
        <v>33</v>
      </c>
    </row>
    <row r="290" spans="1:23" x14ac:dyDescent="0.25">
      <c r="A290" s="257" t="s">
        <v>115</v>
      </c>
      <c r="B290" t="str">
        <f>IFERROR(_xlfn.XLOOKUP(TEXT(A290, "0"), TEXT('Material master'!$A$2:'Material master'!$A$275, "0"), 'Material master'!$B$2:'Material master'!$B$275, 1),"")</f>
        <v>PALLET HT CP1 120X100 RECON</v>
      </c>
      <c r="C290" t="str">
        <f>IFERROR(_xlfn.XLOOKUP(TEXT(A290, "0"), TEXT('Material master'!$A$2:'Material master'!$A$275, "0"), 'Material master'!$C$2:'Material master'!$C$275, 1),"")</f>
        <v>Packaging</v>
      </c>
      <c r="D290" t="str">
        <f>IFERROR(_xlfn.XLOOKUP(TEXT(A290, "0"), TEXT('Material master'!$A$2:'Material master'!$A$275, "0"), 'Material master'!$D$2:'Material master'!$D$275, 1),"")</f>
        <v/>
      </c>
      <c r="E290" t="str">
        <f>IFERROR(_xlfn.XLOOKUP(TEXT(A290, "0"), TEXT('Material master'!$A$2:'Material master'!$A$275, "0"), 'Material master'!$E$2:'Material master'!$E$275, 1),"")</f>
        <v/>
      </c>
      <c r="F290" t="str">
        <f>IFERROR(_xlfn.XLOOKUP(TEXT(A290, "0"), TEXT('Material master'!$A$2:'Material master'!$A$275, "0"), 'Material master'!$F$2:'Material master'!$F$275, 1),"")</f>
        <v/>
      </c>
      <c r="G290" t="str">
        <f>IFERROR(_xlfn.XLOOKUP(TEXT(A290, "0"), TEXT('Material master'!$A$2:'Material master'!$A$275, "0"), 'Material master'!$G$2:'Material master'!$G$275, 1),"")</f>
        <v/>
      </c>
      <c r="H290" t="s">
        <v>695</v>
      </c>
      <c r="I290" s="257" t="s">
        <v>471</v>
      </c>
      <c r="K290" s="32"/>
      <c r="L290" s="32">
        <f t="shared" ref="L290:W290" si="285">IFERROR(L1545, 0)</f>
        <v>22</v>
      </c>
      <c r="M290" s="32">
        <f t="shared" si="285"/>
        <v>22</v>
      </c>
      <c r="N290" s="32">
        <f t="shared" si="285"/>
        <v>21</v>
      </c>
      <c r="O290" s="32">
        <f t="shared" si="285"/>
        <v>21</v>
      </c>
      <c r="P290" s="32">
        <f t="shared" si="285"/>
        <v>22</v>
      </c>
      <c r="Q290" s="32">
        <f t="shared" si="285"/>
        <v>21</v>
      </c>
      <c r="R290" s="32">
        <f t="shared" si="285"/>
        <v>22</v>
      </c>
      <c r="S290" s="32">
        <f t="shared" si="285"/>
        <v>21</v>
      </c>
      <c r="T290" s="32">
        <f t="shared" si="285"/>
        <v>22</v>
      </c>
      <c r="U290" s="32">
        <f t="shared" si="285"/>
        <v>21</v>
      </c>
      <c r="V290" s="32">
        <f t="shared" si="285"/>
        <v>21</v>
      </c>
      <c r="W290" s="32">
        <f t="shared" si="285"/>
        <v>22</v>
      </c>
    </row>
    <row r="291" spans="1:23" x14ac:dyDescent="0.25">
      <c r="A291" s="257" t="s">
        <v>115</v>
      </c>
      <c r="B291" t="str">
        <f>IFERROR(_xlfn.XLOOKUP(TEXT(A291, "0"), TEXT('Material master'!$A$2:'Material master'!$A$275, "0"), 'Material master'!$B$2:'Material master'!$B$275, 1),"")</f>
        <v>PALLET HT CP1 120X100 RECON</v>
      </c>
      <c r="C291" t="str">
        <f>IFERROR(_xlfn.XLOOKUP(TEXT(A291, "0"), TEXT('Material master'!$A$2:'Material master'!$A$275, "0"), 'Material master'!$C$2:'Material master'!$C$275, 1),"")</f>
        <v>Packaging</v>
      </c>
      <c r="D291" t="str">
        <f>IFERROR(_xlfn.XLOOKUP(TEXT(A291, "0"), TEXT('Material master'!$A$2:'Material master'!$A$275, "0"), 'Material master'!$D$2:'Material master'!$D$275, 1),"")</f>
        <v/>
      </c>
      <c r="E291" t="str">
        <f>IFERROR(_xlfn.XLOOKUP(TEXT(A291, "0"), TEXT('Material master'!$A$2:'Material master'!$A$275, "0"), 'Material master'!$E$2:'Material master'!$E$275, 1),"")</f>
        <v/>
      </c>
      <c r="F291" t="str">
        <f>IFERROR(_xlfn.XLOOKUP(TEXT(A291, "0"), TEXT('Material master'!$A$2:'Material master'!$A$275, "0"), 'Material master'!$F$2:'Material master'!$F$275, 1),"")</f>
        <v/>
      </c>
      <c r="G291" t="str">
        <f>IFERROR(_xlfn.XLOOKUP(TEXT(A291, "0"), TEXT('Material master'!$A$2:'Material master'!$A$275, "0"), 'Material master'!$G$2:'Material master'!$G$275, 1),"")</f>
        <v/>
      </c>
      <c r="H291" t="s">
        <v>695</v>
      </c>
      <c r="I291" s="257" t="s">
        <v>473</v>
      </c>
      <c r="K291" s="32"/>
      <c r="L291" s="32">
        <f t="shared" ref="L291:W291" si="286">IFERROR(L1554, 0)</f>
        <v>0</v>
      </c>
      <c r="M291" s="32">
        <f t="shared" si="286"/>
        <v>0</v>
      </c>
      <c r="N291" s="32">
        <f t="shared" si="286"/>
        <v>0</v>
      </c>
      <c r="O291" s="32">
        <f t="shared" si="286"/>
        <v>0</v>
      </c>
      <c r="P291" s="32">
        <f t="shared" si="286"/>
        <v>0</v>
      </c>
      <c r="Q291" s="32">
        <f t="shared" si="286"/>
        <v>0</v>
      </c>
      <c r="R291" s="32">
        <f t="shared" si="286"/>
        <v>0</v>
      </c>
      <c r="S291" s="32">
        <f t="shared" si="286"/>
        <v>0</v>
      </c>
      <c r="T291" s="32">
        <f t="shared" si="286"/>
        <v>0</v>
      </c>
      <c r="U291" s="32">
        <f t="shared" si="286"/>
        <v>0</v>
      </c>
      <c r="V291" s="32">
        <f t="shared" si="286"/>
        <v>0</v>
      </c>
      <c r="W291" s="32">
        <f t="shared" si="286"/>
        <v>0</v>
      </c>
    </row>
    <row r="292" spans="1:23" x14ac:dyDescent="0.25">
      <c r="A292" s="257" t="s">
        <v>115</v>
      </c>
      <c r="B292" t="str">
        <f>IFERROR(_xlfn.XLOOKUP(TEXT(A292, "0"), TEXT('Material master'!$A$2:'Material master'!$A$275, "0"), 'Material master'!$B$2:'Material master'!$B$275, 1),"")</f>
        <v>PALLET HT CP1 120X100 RECON</v>
      </c>
      <c r="C292" t="str">
        <f>IFERROR(_xlfn.XLOOKUP(TEXT(A292, "0"), TEXT('Material master'!$A$2:'Material master'!$A$275, "0"), 'Material master'!$C$2:'Material master'!$C$275, 1),"")</f>
        <v>Packaging</v>
      </c>
      <c r="D292" t="str">
        <f>IFERROR(_xlfn.XLOOKUP(TEXT(A292, "0"), TEXT('Material master'!$A$2:'Material master'!$A$275, "0"), 'Material master'!$D$2:'Material master'!$D$275, 1),"")</f>
        <v/>
      </c>
      <c r="E292" t="str">
        <f>IFERROR(_xlfn.XLOOKUP(TEXT(A292, "0"), TEXT('Material master'!$A$2:'Material master'!$A$275, "0"), 'Material master'!$E$2:'Material master'!$E$275, 1),"")</f>
        <v/>
      </c>
      <c r="F292" t="str">
        <f>IFERROR(_xlfn.XLOOKUP(TEXT(A292, "0"), TEXT('Material master'!$A$2:'Material master'!$A$275, "0"), 'Material master'!$F$2:'Material master'!$F$275, 1),"")</f>
        <v/>
      </c>
      <c r="G292" t="str">
        <f>IFERROR(_xlfn.XLOOKUP(TEXT(A292, "0"), TEXT('Material master'!$A$2:'Material master'!$A$275, "0"), 'Material master'!$G$2:'Material master'!$G$275, 1),"")</f>
        <v/>
      </c>
      <c r="H292" t="s">
        <v>695</v>
      </c>
      <c r="I292" s="257" t="s">
        <v>497</v>
      </c>
      <c r="K292" s="32"/>
      <c r="L292" s="32">
        <f t="shared" ref="L292:W292" si="287">IFERROR(L1606, 0)</f>
        <v>48</v>
      </c>
      <c r="M292" s="32">
        <f t="shared" si="287"/>
        <v>0</v>
      </c>
      <c r="N292" s="32">
        <f t="shared" si="287"/>
        <v>0</v>
      </c>
      <c r="O292" s="32">
        <f t="shared" si="287"/>
        <v>0</v>
      </c>
      <c r="P292" s="32">
        <f t="shared" si="287"/>
        <v>0</v>
      </c>
      <c r="Q292" s="32">
        <f t="shared" si="287"/>
        <v>0</v>
      </c>
      <c r="R292" s="32">
        <f t="shared" si="287"/>
        <v>0</v>
      </c>
      <c r="S292" s="32">
        <f t="shared" si="287"/>
        <v>0</v>
      </c>
      <c r="T292" s="32">
        <f t="shared" si="287"/>
        <v>0</v>
      </c>
      <c r="U292" s="32">
        <f t="shared" si="287"/>
        <v>0</v>
      </c>
      <c r="V292" s="32">
        <f t="shared" si="287"/>
        <v>0</v>
      </c>
      <c r="W292" s="32">
        <f t="shared" si="287"/>
        <v>0</v>
      </c>
    </row>
    <row r="293" spans="1:23" x14ac:dyDescent="0.25">
      <c r="A293" s="257" t="s">
        <v>115</v>
      </c>
      <c r="B293" t="str">
        <f>IFERROR(_xlfn.XLOOKUP(TEXT(A293, "0"), TEXT('Material master'!$A$2:'Material master'!$A$275, "0"), 'Material master'!$B$2:'Material master'!$B$275, 1),"")</f>
        <v>PALLET HT CP1 120X100 RECON</v>
      </c>
      <c r="C293" t="str">
        <f>IFERROR(_xlfn.XLOOKUP(TEXT(A293, "0"), TEXT('Material master'!$A$2:'Material master'!$A$275, "0"), 'Material master'!$C$2:'Material master'!$C$275, 1),"")</f>
        <v>Packaging</v>
      </c>
      <c r="D293" t="str">
        <f>IFERROR(_xlfn.XLOOKUP(TEXT(A293, "0"), TEXT('Material master'!$A$2:'Material master'!$A$275, "0"), 'Material master'!$D$2:'Material master'!$D$275, 1),"")</f>
        <v/>
      </c>
      <c r="E293" t="str">
        <f>IFERROR(_xlfn.XLOOKUP(TEXT(A293, "0"), TEXT('Material master'!$A$2:'Material master'!$A$275, "0"), 'Material master'!$E$2:'Material master'!$E$275, 1),"")</f>
        <v/>
      </c>
      <c r="F293" t="str">
        <f>IFERROR(_xlfn.XLOOKUP(TEXT(A293, "0"), TEXT('Material master'!$A$2:'Material master'!$A$275, "0"), 'Material master'!$F$2:'Material master'!$F$275, 1),"")</f>
        <v/>
      </c>
      <c r="G293" t="str">
        <f>IFERROR(_xlfn.XLOOKUP(TEXT(A293, "0"), TEXT('Material master'!$A$2:'Material master'!$A$275, "0"), 'Material master'!$G$2:'Material master'!$G$275, 1),"")</f>
        <v/>
      </c>
      <c r="H293" t="s">
        <v>695</v>
      </c>
      <c r="I293" s="257" t="s">
        <v>525</v>
      </c>
      <c r="K293" s="32"/>
      <c r="L293" s="32">
        <f t="shared" ref="L293:W293" si="288">IFERROR(L1661, 0)</f>
        <v>46</v>
      </c>
      <c r="M293" s="32">
        <f t="shared" si="288"/>
        <v>97</v>
      </c>
      <c r="N293" s="32">
        <f t="shared" si="288"/>
        <v>67</v>
      </c>
      <c r="O293" s="32">
        <f t="shared" si="288"/>
        <v>112</v>
      </c>
      <c r="P293" s="32">
        <f t="shared" si="288"/>
        <v>77</v>
      </c>
      <c r="Q293" s="32">
        <f t="shared" si="288"/>
        <v>88</v>
      </c>
      <c r="R293" s="32">
        <f t="shared" si="288"/>
        <v>69</v>
      </c>
      <c r="S293" s="32">
        <f t="shared" si="288"/>
        <v>89</v>
      </c>
      <c r="T293" s="32">
        <f t="shared" si="288"/>
        <v>69</v>
      </c>
      <c r="U293" s="32">
        <f t="shared" si="288"/>
        <v>88</v>
      </c>
      <c r="V293" s="32">
        <f t="shared" si="288"/>
        <v>70</v>
      </c>
      <c r="W293" s="32">
        <f t="shared" si="288"/>
        <v>87</v>
      </c>
    </row>
    <row r="294" spans="1:23" x14ac:dyDescent="0.25">
      <c r="A294" s="257" t="s">
        <v>115</v>
      </c>
      <c r="B294" t="str">
        <f>IFERROR(_xlfn.XLOOKUP(TEXT(A294, "0"), TEXT('Material master'!$A$2:'Material master'!$A$275, "0"), 'Material master'!$B$2:'Material master'!$B$275, 1),"")</f>
        <v>PALLET HT CP1 120X100 RECON</v>
      </c>
      <c r="C294" t="str">
        <f>IFERROR(_xlfn.XLOOKUP(TEXT(A294, "0"), TEXT('Material master'!$A$2:'Material master'!$A$275, "0"), 'Material master'!$C$2:'Material master'!$C$275, 1),"")</f>
        <v>Packaging</v>
      </c>
      <c r="D294" t="str">
        <f>IFERROR(_xlfn.XLOOKUP(TEXT(A294, "0"), TEXT('Material master'!$A$2:'Material master'!$A$275, "0"), 'Material master'!$D$2:'Material master'!$D$275, 1),"")</f>
        <v/>
      </c>
      <c r="E294" t="str">
        <f>IFERROR(_xlfn.XLOOKUP(TEXT(A294, "0"), TEXT('Material master'!$A$2:'Material master'!$A$275, "0"), 'Material master'!$E$2:'Material master'!$E$275, 1),"")</f>
        <v/>
      </c>
      <c r="F294" t="str">
        <f>IFERROR(_xlfn.XLOOKUP(TEXT(A294, "0"), TEXT('Material master'!$A$2:'Material master'!$A$275, "0"), 'Material master'!$F$2:'Material master'!$F$275, 1),"")</f>
        <v/>
      </c>
      <c r="G294" t="str">
        <f>IFERROR(_xlfn.XLOOKUP(TEXT(A294, "0"), TEXT('Material master'!$A$2:'Material master'!$A$275, "0"), 'Material master'!$G$2:'Material master'!$G$275, 1),"")</f>
        <v/>
      </c>
      <c r="H294" t="s">
        <v>695</v>
      </c>
      <c r="I294" s="257" t="s">
        <v>527</v>
      </c>
      <c r="K294" s="32"/>
      <c r="L294" s="32">
        <f t="shared" ref="L294:W294" si="289">IFERROR(L1671, 0)</f>
        <v>49</v>
      </c>
      <c r="M294" s="32">
        <f t="shared" si="289"/>
        <v>17</v>
      </c>
      <c r="N294" s="32">
        <f t="shared" si="289"/>
        <v>18</v>
      </c>
      <c r="O294" s="32">
        <f t="shared" si="289"/>
        <v>18</v>
      </c>
      <c r="P294" s="32">
        <f t="shared" si="289"/>
        <v>18</v>
      </c>
      <c r="Q294" s="32">
        <f t="shared" si="289"/>
        <v>17</v>
      </c>
      <c r="R294" s="32">
        <f t="shared" si="289"/>
        <v>18</v>
      </c>
      <c r="S294" s="32">
        <f t="shared" si="289"/>
        <v>18</v>
      </c>
      <c r="T294" s="32">
        <f t="shared" si="289"/>
        <v>18</v>
      </c>
      <c r="U294" s="32">
        <f t="shared" si="289"/>
        <v>17</v>
      </c>
      <c r="V294" s="32">
        <f t="shared" si="289"/>
        <v>18</v>
      </c>
      <c r="W294" s="32">
        <f t="shared" si="289"/>
        <v>18</v>
      </c>
    </row>
    <row r="295" spans="1:23" x14ac:dyDescent="0.25">
      <c r="A295" s="257" t="s">
        <v>115</v>
      </c>
      <c r="B295" t="str">
        <f>IFERROR(_xlfn.XLOOKUP(TEXT(A295, "0"), TEXT('Material master'!$A$2:'Material master'!$A$275, "0"), 'Material master'!$B$2:'Material master'!$B$275, 1),"")</f>
        <v>PALLET HT CP1 120X100 RECON</v>
      </c>
      <c r="C295" t="str">
        <f>IFERROR(_xlfn.XLOOKUP(TEXT(A295, "0"), TEXT('Material master'!$A$2:'Material master'!$A$275, "0"), 'Material master'!$C$2:'Material master'!$C$275, 1),"")</f>
        <v>Packaging</v>
      </c>
      <c r="D295" t="str">
        <f>IFERROR(_xlfn.XLOOKUP(TEXT(A295, "0"), TEXT('Material master'!$A$2:'Material master'!$A$275, "0"), 'Material master'!$D$2:'Material master'!$D$275, 1),"")</f>
        <v/>
      </c>
      <c r="E295" t="str">
        <f>IFERROR(_xlfn.XLOOKUP(TEXT(A295, "0"), TEXT('Material master'!$A$2:'Material master'!$A$275, "0"), 'Material master'!$E$2:'Material master'!$E$275, 1),"")</f>
        <v/>
      </c>
      <c r="F295" t="str">
        <f>IFERROR(_xlfn.XLOOKUP(TEXT(A295, "0"), TEXT('Material master'!$A$2:'Material master'!$A$275, "0"), 'Material master'!$F$2:'Material master'!$F$275, 1),"")</f>
        <v/>
      </c>
      <c r="G295" t="str">
        <f>IFERROR(_xlfn.XLOOKUP(TEXT(A295, "0"), TEXT('Material master'!$A$2:'Material master'!$A$275, "0"), 'Material master'!$G$2:'Material master'!$G$275, 1),"")</f>
        <v/>
      </c>
      <c r="H295" t="s">
        <v>695</v>
      </c>
      <c r="I295" s="257" t="s">
        <v>550</v>
      </c>
      <c r="K295" s="32"/>
      <c r="L295" s="32">
        <f t="shared" ref="L295:W295" si="290">IFERROR(L1734, 0)</f>
        <v>0</v>
      </c>
      <c r="M295" s="32">
        <f t="shared" si="290"/>
        <v>0</v>
      </c>
      <c r="N295" s="32">
        <f t="shared" si="290"/>
        <v>0</v>
      </c>
      <c r="O295" s="32">
        <f t="shared" si="290"/>
        <v>0</v>
      </c>
      <c r="P295" s="32">
        <f t="shared" si="290"/>
        <v>0</v>
      </c>
      <c r="Q295" s="32">
        <f t="shared" si="290"/>
        <v>0</v>
      </c>
      <c r="R295" s="32">
        <f t="shared" si="290"/>
        <v>0</v>
      </c>
      <c r="S295" s="32">
        <f t="shared" si="290"/>
        <v>0</v>
      </c>
      <c r="T295" s="32">
        <f t="shared" si="290"/>
        <v>0</v>
      </c>
      <c r="U295" s="32">
        <f t="shared" si="290"/>
        <v>0</v>
      </c>
      <c r="V295" s="32">
        <f t="shared" si="290"/>
        <v>0</v>
      </c>
      <c r="W295" s="32">
        <f t="shared" si="290"/>
        <v>0</v>
      </c>
    </row>
    <row r="296" spans="1:23" x14ac:dyDescent="0.25">
      <c r="A296" s="257" t="s">
        <v>115</v>
      </c>
      <c r="B296" t="str">
        <f>IFERROR(_xlfn.XLOOKUP(TEXT(A296, "0"), TEXT('Material master'!$A$2:'Material master'!$A$275, "0"), 'Material master'!$B$2:'Material master'!$B$275, 1),"")</f>
        <v>PALLET HT CP1 120X100 RECON</v>
      </c>
      <c r="C296" t="str">
        <f>IFERROR(_xlfn.XLOOKUP(TEXT(A296, "0"), TEXT('Material master'!$A$2:'Material master'!$A$275, "0"), 'Material master'!$C$2:'Material master'!$C$275, 1),"")</f>
        <v>Packaging</v>
      </c>
      <c r="D296" t="str">
        <f>IFERROR(_xlfn.XLOOKUP(TEXT(A296, "0"), TEXT('Material master'!$A$2:'Material master'!$A$275, "0"), 'Material master'!$D$2:'Material master'!$D$275, 1),"")</f>
        <v/>
      </c>
      <c r="E296" t="str">
        <f>IFERROR(_xlfn.XLOOKUP(TEXT(A296, "0"), TEXT('Material master'!$A$2:'Material master'!$A$275, "0"), 'Material master'!$E$2:'Material master'!$E$275, 1),"")</f>
        <v/>
      </c>
      <c r="F296" t="str">
        <f>IFERROR(_xlfn.XLOOKUP(TEXT(A296, "0"), TEXT('Material master'!$A$2:'Material master'!$A$275, "0"), 'Material master'!$F$2:'Material master'!$F$275, 1),"")</f>
        <v/>
      </c>
      <c r="G296" t="str">
        <f>IFERROR(_xlfn.XLOOKUP(TEXT(A296, "0"), TEXT('Material master'!$A$2:'Material master'!$A$275, "0"), 'Material master'!$G$2:'Material master'!$G$275, 1),"")</f>
        <v/>
      </c>
      <c r="H296" t="s">
        <v>695</v>
      </c>
      <c r="I296" s="257" t="s">
        <v>552</v>
      </c>
      <c r="K296" s="32"/>
      <c r="L296" s="32">
        <f t="shared" ref="L296:W296" si="291">IFERROR(L1745, 0)</f>
        <v>30</v>
      </c>
      <c r="M296" s="32">
        <f t="shared" si="291"/>
        <v>6</v>
      </c>
      <c r="N296" s="32">
        <f t="shared" si="291"/>
        <v>6</v>
      </c>
      <c r="O296" s="32">
        <f t="shared" si="291"/>
        <v>6</v>
      </c>
      <c r="P296" s="32">
        <f t="shared" si="291"/>
        <v>6</v>
      </c>
      <c r="Q296" s="32">
        <f t="shared" si="291"/>
        <v>6</v>
      </c>
      <c r="R296" s="32">
        <f t="shared" si="291"/>
        <v>6</v>
      </c>
      <c r="S296" s="32">
        <f t="shared" si="291"/>
        <v>6</v>
      </c>
      <c r="T296" s="32">
        <f t="shared" si="291"/>
        <v>6</v>
      </c>
      <c r="U296" s="32">
        <f t="shared" si="291"/>
        <v>6</v>
      </c>
      <c r="V296" s="32">
        <f t="shared" si="291"/>
        <v>6</v>
      </c>
      <c r="W296" s="32">
        <f t="shared" si="291"/>
        <v>6</v>
      </c>
    </row>
    <row r="297" spans="1:23" x14ac:dyDescent="0.25">
      <c r="A297" s="257" t="s">
        <v>115</v>
      </c>
      <c r="B297" t="str">
        <f>IFERROR(_xlfn.XLOOKUP(TEXT(A297, "0"), TEXT('Material master'!$A$2:'Material master'!$A$275, "0"), 'Material master'!$B$2:'Material master'!$B$275, 1),"")</f>
        <v>PALLET HT CP1 120X100 RECON</v>
      </c>
      <c r="C297" t="str">
        <f>IFERROR(_xlfn.XLOOKUP(TEXT(A297, "0"), TEXT('Material master'!$A$2:'Material master'!$A$275, "0"), 'Material master'!$C$2:'Material master'!$C$275, 1),"")</f>
        <v>Packaging</v>
      </c>
      <c r="D297" t="str">
        <f>IFERROR(_xlfn.XLOOKUP(TEXT(A297, "0"), TEXT('Material master'!$A$2:'Material master'!$A$275, "0"), 'Material master'!$D$2:'Material master'!$D$275, 1),"")</f>
        <v/>
      </c>
      <c r="E297" t="str">
        <f>IFERROR(_xlfn.XLOOKUP(TEXT(A297, "0"), TEXT('Material master'!$A$2:'Material master'!$A$275, "0"), 'Material master'!$E$2:'Material master'!$E$275, 1),"")</f>
        <v/>
      </c>
      <c r="F297" t="str">
        <f>IFERROR(_xlfn.XLOOKUP(TEXT(A297, "0"), TEXT('Material master'!$A$2:'Material master'!$A$275, "0"), 'Material master'!$F$2:'Material master'!$F$275, 1),"")</f>
        <v/>
      </c>
      <c r="G297" t="str">
        <f>IFERROR(_xlfn.XLOOKUP(TEXT(A297, "0"), TEXT('Material master'!$A$2:'Material master'!$A$275, "0"), 'Material master'!$G$2:'Material master'!$G$275, 1),"")</f>
        <v/>
      </c>
      <c r="H297" t="s">
        <v>695</v>
      </c>
      <c r="I297" s="257" t="s">
        <v>554</v>
      </c>
      <c r="K297" s="32"/>
      <c r="L297" s="32">
        <f t="shared" ref="L297:W297" si="292">IFERROR(L1755, 0)</f>
        <v>1</v>
      </c>
      <c r="M297" s="32">
        <f t="shared" si="292"/>
        <v>0</v>
      </c>
      <c r="N297" s="32">
        <f t="shared" si="292"/>
        <v>0</v>
      </c>
      <c r="O297" s="32">
        <f t="shared" si="292"/>
        <v>1</v>
      </c>
      <c r="P297" s="32">
        <f t="shared" si="292"/>
        <v>0</v>
      </c>
      <c r="Q297" s="32">
        <f t="shared" si="292"/>
        <v>0</v>
      </c>
      <c r="R297" s="32">
        <f t="shared" si="292"/>
        <v>0</v>
      </c>
      <c r="S297" s="32">
        <f t="shared" si="292"/>
        <v>1</v>
      </c>
      <c r="T297" s="32">
        <f t="shared" si="292"/>
        <v>0</v>
      </c>
      <c r="U297" s="32">
        <f t="shared" si="292"/>
        <v>1</v>
      </c>
      <c r="V297" s="32">
        <f t="shared" si="292"/>
        <v>0</v>
      </c>
      <c r="W297" s="32">
        <f t="shared" si="292"/>
        <v>1</v>
      </c>
    </row>
    <row r="298" spans="1:23" x14ac:dyDescent="0.25">
      <c r="A298" s="257" t="s">
        <v>115</v>
      </c>
      <c r="B298" t="str">
        <f>IFERROR(_xlfn.XLOOKUP(TEXT(A298, "0"), TEXT('Material master'!$A$2:'Material master'!$A$275, "0"), 'Material master'!$B$2:'Material master'!$B$275, 1),"")</f>
        <v>PALLET HT CP1 120X100 RECON</v>
      </c>
      <c r="C298" t="str">
        <f>IFERROR(_xlfn.XLOOKUP(TEXT(A298, "0"), TEXT('Material master'!$A$2:'Material master'!$A$275, "0"), 'Material master'!$C$2:'Material master'!$C$275, 1),"")</f>
        <v>Packaging</v>
      </c>
      <c r="D298" t="str">
        <f>IFERROR(_xlfn.XLOOKUP(TEXT(A298, "0"), TEXT('Material master'!$A$2:'Material master'!$A$275, "0"), 'Material master'!$D$2:'Material master'!$D$275, 1),"")</f>
        <v/>
      </c>
      <c r="E298" t="str">
        <f>IFERROR(_xlfn.XLOOKUP(TEXT(A298, "0"), TEXT('Material master'!$A$2:'Material master'!$A$275, "0"), 'Material master'!$E$2:'Material master'!$E$275, 1),"")</f>
        <v/>
      </c>
      <c r="F298" t="str">
        <f>IFERROR(_xlfn.XLOOKUP(TEXT(A298, "0"), TEXT('Material master'!$A$2:'Material master'!$A$275, "0"), 'Material master'!$F$2:'Material master'!$F$275, 1),"")</f>
        <v/>
      </c>
      <c r="G298" t="str">
        <f>IFERROR(_xlfn.XLOOKUP(TEXT(A298, "0"), TEXT('Material master'!$A$2:'Material master'!$A$275, "0"), 'Material master'!$G$2:'Material master'!$G$275, 1),"")</f>
        <v/>
      </c>
      <c r="H298" t="s">
        <v>695</v>
      </c>
      <c r="I298" s="257" t="s">
        <v>557</v>
      </c>
      <c r="K298" s="32"/>
      <c r="L298" s="32">
        <f t="shared" ref="L298:W298" si="293">IFERROR(L1766, 0)</f>
        <v>1</v>
      </c>
      <c r="M298" s="32">
        <f t="shared" si="293"/>
        <v>9</v>
      </c>
      <c r="N298" s="32">
        <f t="shared" si="293"/>
        <v>8</v>
      </c>
      <c r="O298" s="32">
        <f t="shared" si="293"/>
        <v>9</v>
      </c>
      <c r="P298" s="32">
        <f t="shared" si="293"/>
        <v>8</v>
      </c>
      <c r="Q298" s="32">
        <f t="shared" si="293"/>
        <v>10</v>
      </c>
      <c r="R298" s="32">
        <f t="shared" si="293"/>
        <v>8</v>
      </c>
      <c r="S298" s="32">
        <f t="shared" si="293"/>
        <v>9</v>
      </c>
      <c r="T298" s="32">
        <f t="shared" si="293"/>
        <v>10</v>
      </c>
      <c r="U298" s="32">
        <f t="shared" si="293"/>
        <v>8</v>
      </c>
      <c r="V298" s="32">
        <f t="shared" si="293"/>
        <v>9</v>
      </c>
      <c r="W298" s="32">
        <f t="shared" si="293"/>
        <v>10</v>
      </c>
    </row>
    <row r="299" spans="1:23" x14ac:dyDescent="0.25">
      <c r="A299" s="257" t="s">
        <v>115</v>
      </c>
      <c r="B299" t="str">
        <f>IFERROR(_xlfn.XLOOKUP(TEXT(A299, "0"), TEXT('Material master'!$A$2:'Material master'!$A$275, "0"), 'Material master'!$B$2:'Material master'!$B$275, 1),"")</f>
        <v>PALLET HT CP1 120X100 RECON</v>
      </c>
      <c r="C299" t="str">
        <f>IFERROR(_xlfn.XLOOKUP(TEXT(A299, "0"), TEXT('Material master'!$A$2:'Material master'!$A$275, "0"), 'Material master'!$C$2:'Material master'!$C$275, 1),"")</f>
        <v>Packaging</v>
      </c>
      <c r="D299" t="str">
        <f>IFERROR(_xlfn.XLOOKUP(TEXT(A299, "0"), TEXT('Material master'!$A$2:'Material master'!$A$275, "0"), 'Material master'!$D$2:'Material master'!$D$275, 1),"")</f>
        <v/>
      </c>
      <c r="E299" t="str">
        <f>IFERROR(_xlfn.XLOOKUP(TEXT(A299, "0"), TEXT('Material master'!$A$2:'Material master'!$A$275, "0"), 'Material master'!$E$2:'Material master'!$E$275, 1),"")</f>
        <v/>
      </c>
      <c r="F299" t="str">
        <f>IFERROR(_xlfn.XLOOKUP(TEXT(A299, "0"), TEXT('Material master'!$A$2:'Material master'!$A$275, "0"), 'Material master'!$F$2:'Material master'!$F$275, 1),"")</f>
        <v/>
      </c>
      <c r="G299" t="str">
        <f>IFERROR(_xlfn.XLOOKUP(TEXT(A299, "0"), TEXT('Material master'!$A$2:'Material master'!$A$275, "0"), 'Material master'!$G$2:'Material master'!$G$275, 1),"")</f>
        <v/>
      </c>
      <c r="H299" t="s">
        <v>695</v>
      </c>
      <c r="I299" s="257" t="s">
        <v>559</v>
      </c>
      <c r="K299" s="32"/>
      <c r="L299" s="32">
        <f t="shared" ref="L299:W299" si="294">IFERROR(L1777, 0)</f>
        <v>24</v>
      </c>
      <c r="M299" s="32">
        <f t="shared" si="294"/>
        <v>0</v>
      </c>
      <c r="N299" s="32">
        <f t="shared" si="294"/>
        <v>0</v>
      </c>
      <c r="O299" s="32">
        <f t="shared" si="294"/>
        <v>1</v>
      </c>
      <c r="P299" s="32">
        <f t="shared" si="294"/>
        <v>0</v>
      </c>
      <c r="Q299" s="32">
        <f t="shared" si="294"/>
        <v>2</v>
      </c>
      <c r="R299" s="32">
        <f t="shared" si="294"/>
        <v>0</v>
      </c>
      <c r="S299" s="32">
        <f t="shared" si="294"/>
        <v>1</v>
      </c>
      <c r="T299" s="32">
        <f t="shared" si="294"/>
        <v>0</v>
      </c>
      <c r="U299" s="32">
        <f t="shared" si="294"/>
        <v>2</v>
      </c>
      <c r="V299" s="32">
        <f t="shared" si="294"/>
        <v>0</v>
      </c>
      <c r="W299" s="32">
        <f t="shared" si="294"/>
        <v>1</v>
      </c>
    </row>
    <row r="300" spans="1:23" x14ac:dyDescent="0.25">
      <c r="A300" s="257" t="s">
        <v>115</v>
      </c>
      <c r="B300" t="str">
        <f>IFERROR(_xlfn.XLOOKUP(TEXT(A300, "0"), TEXT('Material master'!$A$2:'Material master'!$A$275, "0"), 'Material master'!$B$2:'Material master'!$B$275, 1),"")</f>
        <v>PALLET HT CP1 120X100 RECON</v>
      </c>
      <c r="C300" t="str">
        <f>IFERROR(_xlfn.XLOOKUP(TEXT(A300, "0"), TEXT('Material master'!$A$2:'Material master'!$A$275, "0"), 'Material master'!$C$2:'Material master'!$C$275, 1),"")</f>
        <v>Packaging</v>
      </c>
      <c r="D300" t="str">
        <f>IFERROR(_xlfn.XLOOKUP(TEXT(A300, "0"), TEXT('Material master'!$A$2:'Material master'!$A$275, "0"), 'Material master'!$D$2:'Material master'!$D$275, 1),"")</f>
        <v/>
      </c>
      <c r="E300" t="str">
        <f>IFERROR(_xlfn.XLOOKUP(TEXT(A300, "0"), TEXT('Material master'!$A$2:'Material master'!$A$275, "0"), 'Material master'!$E$2:'Material master'!$E$275, 1),"")</f>
        <v/>
      </c>
      <c r="F300" t="str">
        <f>IFERROR(_xlfn.XLOOKUP(TEXT(A300, "0"), TEXT('Material master'!$A$2:'Material master'!$A$275, "0"), 'Material master'!$F$2:'Material master'!$F$275, 1),"")</f>
        <v/>
      </c>
      <c r="G300" t="str">
        <f>IFERROR(_xlfn.XLOOKUP(TEXT(A300, "0"), TEXT('Material master'!$A$2:'Material master'!$A$275, "0"), 'Material master'!$G$2:'Material master'!$G$275, 1),"")</f>
        <v/>
      </c>
      <c r="H300" t="s">
        <v>695</v>
      </c>
      <c r="I300" s="257" t="s">
        <v>564</v>
      </c>
      <c r="K300" s="32"/>
      <c r="L300" s="32">
        <f t="shared" ref="L300:W300" si="295">IFERROR(L1795, 0)</f>
        <v>0</v>
      </c>
      <c r="M300" s="32">
        <f t="shared" si="295"/>
        <v>0</v>
      </c>
      <c r="N300" s="32">
        <f t="shared" si="295"/>
        <v>19</v>
      </c>
      <c r="O300" s="32">
        <f t="shared" si="295"/>
        <v>0</v>
      </c>
      <c r="P300" s="32">
        <f t="shared" si="295"/>
        <v>0</v>
      </c>
      <c r="Q300" s="32">
        <f t="shared" si="295"/>
        <v>20</v>
      </c>
      <c r="R300" s="32">
        <f t="shared" si="295"/>
        <v>0</v>
      </c>
      <c r="S300" s="32">
        <f t="shared" si="295"/>
        <v>0</v>
      </c>
      <c r="T300" s="32">
        <f t="shared" si="295"/>
        <v>20</v>
      </c>
      <c r="U300" s="32">
        <f t="shared" si="295"/>
        <v>0</v>
      </c>
      <c r="V300" s="32">
        <f t="shared" si="295"/>
        <v>0</v>
      </c>
      <c r="W300" s="32">
        <f t="shared" si="295"/>
        <v>20</v>
      </c>
    </row>
    <row r="301" spans="1:23" x14ac:dyDescent="0.25">
      <c r="A301" s="257" t="s">
        <v>115</v>
      </c>
      <c r="B301" t="str">
        <f>IFERROR(_xlfn.XLOOKUP(TEXT(A301, "0"), TEXT('Material master'!$A$2:'Material master'!$A$275, "0"), 'Material master'!$B$2:'Material master'!$B$275, 1),"")</f>
        <v>PALLET HT CP1 120X100 RECON</v>
      </c>
      <c r="C301" t="str">
        <f>IFERROR(_xlfn.XLOOKUP(TEXT(A301, "0"), TEXT('Material master'!$A$2:'Material master'!$A$275, "0"), 'Material master'!$C$2:'Material master'!$C$275, 1),"")</f>
        <v>Packaging</v>
      </c>
      <c r="D301" t="str">
        <f>IFERROR(_xlfn.XLOOKUP(TEXT(A301, "0"), TEXT('Material master'!$A$2:'Material master'!$A$275, "0"), 'Material master'!$D$2:'Material master'!$D$275, 1),"")</f>
        <v/>
      </c>
      <c r="E301" t="str">
        <f>IFERROR(_xlfn.XLOOKUP(TEXT(A301, "0"), TEXT('Material master'!$A$2:'Material master'!$A$275, "0"), 'Material master'!$E$2:'Material master'!$E$275, 1),"")</f>
        <v/>
      </c>
      <c r="F301" t="str">
        <f>IFERROR(_xlfn.XLOOKUP(TEXT(A301, "0"), TEXT('Material master'!$A$2:'Material master'!$A$275, "0"), 'Material master'!$F$2:'Material master'!$F$275, 1),"")</f>
        <v/>
      </c>
      <c r="G301" t="str">
        <f>IFERROR(_xlfn.XLOOKUP(TEXT(A301, "0"), TEXT('Material master'!$A$2:'Material master'!$A$275, "0"), 'Material master'!$G$2:'Material master'!$G$275, 1),"")</f>
        <v/>
      </c>
      <c r="H301" t="s">
        <v>695</v>
      </c>
      <c r="I301" s="257" t="s">
        <v>566</v>
      </c>
      <c r="K301" s="32"/>
      <c r="L301" s="32">
        <f t="shared" ref="L301:W301" si="296">IFERROR(L1806, 0)</f>
        <v>11.999999999999998</v>
      </c>
      <c r="M301" s="32">
        <f t="shared" si="296"/>
        <v>9</v>
      </c>
      <c r="N301" s="32">
        <f t="shared" si="296"/>
        <v>4</v>
      </c>
      <c r="O301" s="32">
        <f t="shared" si="296"/>
        <v>5.9999999999999991</v>
      </c>
      <c r="P301" s="32">
        <f t="shared" si="296"/>
        <v>5</v>
      </c>
      <c r="Q301" s="32">
        <f t="shared" si="296"/>
        <v>5</v>
      </c>
      <c r="R301" s="32">
        <f t="shared" si="296"/>
        <v>5.9999999999999991</v>
      </c>
      <c r="S301" s="32">
        <f t="shared" si="296"/>
        <v>5</v>
      </c>
      <c r="T301" s="32">
        <f t="shared" si="296"/>
        <v>5.9999999999999991</v>
      </c>
      <c r="U301" s="32">
        <f t="shared" si="296"/>
        <v>5</v>
      </c>
      <c r="V301" s="32">
        <f t="shared" si="296"/>
        <v>5</v>
      </c>
      <c r="W301" s="32">
        <f t="shared" si="296"/>
        <v>5</v>
      </c>
    </row>
    <row r="302" spans="1:23" x14ac:dyDescent="0.25">
      <c r="A302" s="257" t="s">
        <v>115</v>
      </c>
      <c r="B302" t="str">
        <f>IFERROR(_xlfn.XLOOKUP(TEXT(A302, "0"), TEXT('Material master'!$A$2:'Material master'!$A$275, "0"), 'Material master'!$B$2:'Material master'!$B$275, 1),"")</f>
        <v>PALLET HT CP1 120X100 RECON</v>
      </c>
      <c r="C302" t="str">
        <f>IFERROR(_xlfn.XLOOKUP(TEXT(A302, "0"), TEXT('Material master'!$A$2:'Material master'!$A$275, "0"), 'Material master'!$C$2:'Material master'!$C$275, 1),"")</f>
        <v>Packaging</v>
      </c>
      <c r="D302" t="str">
        <f>IFERROR(_xlfn.XLOOKUP(TEXT(A302, "0"), TEXT('Material master'!$A$2:'Material master'!$A$275, "0"), 'Material master'!$D$2:'Material master'!$D$275, 1),"")</f>
        <v/>
      </c>
      <c r="E302" t="str">
        <f>IFERROR(_xlfn.XLOOKUP(TEXT(A302, "0"), TEXT('Material master'!$A$2:'Material master'!$A$275, "0"), 'Material master'!$E$2:'Material master'!$E$275, 1),"")</f>
        <v/>
      </c>
      <c r="F302" t="str">
        <f>IFERROR(_xlfn.XLOOKUP(TEXT(A302, "0"), TEXT('Material master'!$A$2:'Material master'!$A$275, "0"), 'Material master'!$F$2:'Material master'!$F$275, 1),"")</f>
        <v/>
      </c>
      <c r="G302" t="str">
        <f>IFERROR(_xlfn.XLOOKUP(TEXT(A302, "0"), TEXT('Material master'!$A$2:'Material master'!$A$275, "0"), 'Material master'!$G$2:'Material master'!$G$275, 1),"")</f>
        <v/>
      </c>
      <c r="H302" t="s">
        <v>695</v>
      </c>
      <c r="I302" s="257" t="s">
        <v>569</v>
      </c>
      <c r="K302" s="32"/>
      <c r="L302" s="32">
        <f t="shared" ref="L302:W302" si="297">IFERROR(L1822, 0)</f>
        <v>0</v>
      </c>
      <c r="M302" s="32">
        <f t="shared" si="297"/>
        <v>0</v>
      </c>
      <c r="N302" s="32">
        <f t="shared" si="297"/>
        <v>0</v>
      </c>
      <c r="O302" s="32">
        <f t="shared" si="297"/>
        <v>0</v>
      </c>
      <c r="P302" s="32">
        <f t="shared" si="297"/>
        <v>0</v>
      </c>
      <c r="Q302" s="32">
        <f t="shared" si="297"/>
        <v>0</v>
      </c>
      <c r="R302" s="32">
        <f t="shared" si="297"/>
        <v>0</v>
      </c>
      <c r="S302" s="32">
        <f t="shared" si="297"/>
        <v>0</v>
      </c>
      <c r="T302" s="32">
        <f t="shared" si="297"/>
        <v>0</v>
      </c>
      <c r="U302" s="32">
        <f t="shared" si="297"/>
        <v>0</v>
      </c>
      <c r="V302" s="32">
        <f t="shared" si="297"/>
        <v>0</v>
      </c>
      <c r="W302" s="32">
        <f t="shared" si="297"/>
        <v>0</v>
      </c>
    </row>
    <row r="303" spans="1:23" x14ac:dyDescent="0.25">
      <c r="A303" s="257" t="s">
        <v>115</v>
      </c>
      <c r="B303" t="str">
        <f>IFERROR(_xlfn.XLOOKUP(TEXT(A303, "0"), TEXT('Material master'!$A$2:'Material master'!$A$275, "0"), 'Material master'!$B$2:'Material master'!$B$275, 1),"")</f>
        <v>PALLET HT CP1 120X100 RECON</v>
      </c>
      <c r="C303" t="str">
        <f>IFERROR(_xlfn.XLOOKUP(TEXT(A303, "0"), TEXT('Material master'!$A$2:'Material master'!$A$275, "0"), 'Material master'!$C$2:'Material master'!$C$275, 1),"")</f>
        <v>Packaging</v>
      </c>
      <c r="D303" t="str">
        <f>IFERROR(_xlfn.XLOOKUP(TEXT(A303, "0"), TEXT('Material master'!$A$2:'Material master'!$A$275, "0"), 'Material master'!$D$2:'Material master'!$D$275, 1),"")</f>
        <v/>
      </c>
      <c r="E303" t="str">
        <f>IFERROR(_xlfn.XLOOKUP(TEXT(A303, "0"), TEXT('Material master'!$A$2:'Material master'!$A$275, "0"), 'Material master'!$E$2:'Material master'!$E$275, 1),"")</f>
        <v/>
      </c>
      <c r="F303" t="str">
        <f>IFERROR(_xlfn.XLOOKUP(TEXT(A303, "0"), TEXT('Material master'!$A$2:'Material master'!$A$275, "0"), 'Material master'!$F$2:'Material master'!$F$275, 1),"")</f>
        <v/>
      </c>
      <c r="G303" t="str">
        <f>IFERROR(_xlfn.XLOOKUP(TEXT(A303, "0"), TEXT('Material master'!$A$2:'Material master'!$A$275, "0"), 'Material master'!$G$2:'Material master'!$G$275, 1),"")</f>
        <v/>
      </c>
      <c r="H303" s="1" t="s">
        <v>696</v>
      </c>
      <c r="I303" s="1"/>
      <c r="J303" s="1"/>
      <c r="K303" s="141"/>
      <c r="L303" s="141">
        <f t="shared" ref="L303:W303" si="298">SUM(L252:L302)</f>
        <v>1485</v>
      </c>
      <c r="M303" s="141">
        <f t="shared" si="298"/>
        <v>1376</v>
      </c>
      <c r="N303" s="141">
        <f t="shared" si="298"/>
        <v>1491</v>
      </c>
      <c r="O303" s="141">
        <f t="shared" si="298"/>
        <v>1564</v>
      </c>
      <c r="P303" s="141">
        <f t="shared" si="298"/>
        <v>1472</v>
      </c>
      <c r="Q303" s="141">
        <f t="shared" si="298"/>
        <v>1578</v>
      </c>
      <c r="R303" s="141">
        <f t="shared" si="298"/>
        <v>1537</v>
      </c>
      <c r="S303" s="141">
        <f t="shared" si="298"/>
        <v>1522</v>
      </c>
      <c r="T303" s="141">
        <f t="shared" si="298"/>
        <v>1391</v>
      </c>
      <c r="U303" s="141">
        <f t="shared" si="298"/>
        <v>1600</v>
      </c>
      <c r="V303" s="141">
        <f t="shared" si="298"/>
        <v>1560</v>
      </c>
      <c r="W303" s="141">
        <f t="shared" si="298"/>
        <v>1559</v>
      </c>
    </row>
    <row r="304" spans="1:23" s="136" customFormat="1" x14ac:dyDescent="0.25">
      <c r="A304" s="270" t="s">
        <v>115</v>
      </c>
      <c r="B304" s="136" t="str">
        <f>IFERROR(_xlfn.XLOOKUP(TEXT(A304, "0"), TEXT('Material master'!$A$2:'Material master'!$A$275, "0"), 'Material master'!$B$2:'Material master'!$B$275, 1),"")</f>
        <v>PALLET HT CP1 120X100 RECON</v>
      </c>
      <c r="C304" s="136" t="str">
        <f>IFERROR(_xlfn.XLOOKUP(TEXT(A304, "0"), TEXT('Material master'!$A$2:'Material master'!$A$275, "0"), 'Material master'!$C$2:'Material master'!$C$275, 1),"")</f>
        <v>Packaging</v>
      </c>
      <c r="D304" s="136" t="str">
        <f>IFERROR(_xlfn.XLOOKUP(TEXT(A304, "0"), TEXT('Material master'!$A$2:'Material master'!$A$275, "0"), 'Material master'!$D$2:'Material master'!$D$275, 1),"")</f>
        <v/>
      </c>
      <c r="E304" s="136" t="str">
        <f>IFERROR(_xlfn.XLOOKUP(TEXT(A304, "0"), TEXT('Material master'!$A$2:'Material master'!$A$275, "0"), 'Material master'!$E$2:'Material master'!$E$275, 1),"")</f>
        <v/>
      </c>
      <c r="F304" s="136" t="str">
        <f>IFERROR(_xlfn.XLOOKUP(TEXT(A304, "0"), TEXT('Material master'!$A$2:'Material master'!$A$275, "0"), 'Material master'!$F$2:'Material master'!$F$275, 1),"")</f>
        <v/>
      </c>
      <c r="G304" s="136" t="str">
        <f>IFERROR(_xlfn.XLOOKUP(TEXT(A304, "0"), TEXT('Material master'!$A$2:'Material master'!$A$275, "0"), 'Material master'!$G$2:'Material master'!$G$275, 1),"")</f>
        <v/>
      </c>
      <c r="H304" s="136" t="s">
        <v>697</v>
      </c>
      <c r="K304" s="142">
        <v>1586.7449999999999</v>
      </c>
      <c r="L304" s="142">
        <f t="shared" ref="L304:W304" si="299">K304 - L303 + L306</f>
        <v>101.74499999999989</v>
      </c>
      <c r="M304" s="142">
        <f t="shared" si="299"/>
        <v>338.74499999999989</v>
      </c>
      <c r="N304" s="142">
        <f t="shared" si="299"/>
        <v>338.74499999999989</v>
      </c>
      <c r="O304" s="142">
        <f t="shared" si="299"/>
        <v>338.74499999999989</v>
      </c>
      <c r="P304" s="142">
        <f t="shared" si="299"/>
        <v>338.74499999999989</v>
      </c>
      <c r="Q304" s="142">
        <f t="shared" si="299"/>
        <v>338.74499999999989</v>
      </c>
      <c r="R304" s="142">
        <f t="shared" si="299"/>
        <v>338.74499999999989</v>
      </c>
      <c r="S304" s="142">
        <f t="shared" si="299"/>
        <v>338.74499999999989</v>
      </c>
      <c r="T304" s="142">
        <f t="shared" si="299"/>
        <v>338.74499999999989</v>
      </c>
      <c r="U304" s="142">
        <f t="shared" si="299"/>
        <v>338.74499999999989</v>
      </c>
      <c r="V304" s="142">
        <f t="shared" si="299"/>
        <v>338.74499999999989</v>
      </c>
      <c r="W304" s="142">
        <f t="shared" si="299"/>
        <v>338.74499999999989</v>
      </c>
    </row>
    <row r="305" spans="1:23" x14ac:dyDescent="0.25">
      <c r="A305" s="257" t="s">
        <v>115</v>
      </c>
      <c r="B305" t="str">
        <f>IFERROR(_xlfn.XLOOKUP(TEXT(A305, "0"), TEXT('Material master'!$A$2:'Material master'!$A$275, "0"), 'Material master'!$B$2:'Material master'!$B$275, 1),"")</f>
        <v>PALLET HT CP1 120X100 RECON</v>
      </c>
      <c r="C305" t="str">
        <f>IFERROR(_xlfn.XLOOKUP(TEXT(A305, "0"), TEXT('Material master'!$A$2:'Material master'!$A$275, "0"), 'Material master'!$C$2:'Material master'!$C$275, 1),"")</f>
        <v>Packaging</v>
      </c>
      <c r="D305" t="str">
        <f>IFERROR(_xlfn.XLOOKUP(TEXT(A305, "0"), TEXT('Material master'!$A$2:'Material master'!$A$275, "0"), 'Material master'!$D$2:'Material master'!$D$275, 1),"")</f>
        <v/>
      </c>
      <c r="E305" t="str">
        <f>IFERROR(_xlfn.XLOOKUP(TEXT(A305, "0"), TEXT('Material master'!$A$2:'Material master'!$A$275, "0"), 'Material master'!$E$2:'Material master'!$E$275, 1),"")</f>
        <v/>
      </c>
      <c r="F305" t="str">
        <f>IFERROR(_xlfn.XLOOKUP(TEXT(A305, "0"), TEXT('Material master'!$A$2:'Material master'!$A$275, "0"), 'Material master'!$F$2:'Material master'!$F$275, 1),"")</f>
        <v/>
      </c>
      <c r="G305" t="str">
        <f>IFERROR(_xlfn.XLOOKUP(TEXT(A305, "0"), TEXT('Material master'!$A$2:'Material master'!$A$275, "0"), 'Material master'!$G$2:'Material master'!$G$275, 1),"")</f>
        <v/>
      </c>
      <c r="H305" t="s">
        <v>698</v>
      </c>
      <c r="I305" s="32">
        <v>338.42857788699177</v>
      </c>
      <c r="J305" s="258">
        <f>IFERROR($I305/AVERAGE($L303:$W303),0)</f>
        <v>0.22393950563241805</v>
      </c>
      <c r="K305" s="32"/>
      <c r="L305" s="32">
        <f t="shared" ref="L305:W305" si="300">$I305</f>
        <v>338.42857788699177</v>
      </c>
      <c r="M305" s="32">
        <f t="shared" si="300"/>
        <v>338.42857788699177</v>
      </c>
      <c r="N305" s="32">
        <f t="shared" si="300"/>
        <v>338.42857788699177</v>
      </c>
      <c r="O305" s="32">
        <f t="shared" si="300"/>
        <v>338.42857788699177</v>
      </c>
      <c r="P305" s="32">
        <f t="shared" si="300"/>
        <v>338.42857788699177</v>
      </c>
      <c r="Q305" s="32">
        <f t="shared" si="300"/>
        <v>338.42857788699177</v>
      </c>
      <c r="R305" s="32">
        <f t="shared" si="300"/>
        <v>338.42857788699177</v>
      </c>
      <c r="S305" s="32">
        <f t="shared" si="300"/>
        <v>338.42857788699177</v>
      </c>
      <c r="T305" s="32">
        <f t="shared" si="300"/>
        <v>338.42857788699177</v>
      </c>
      <c r="U305" s="32">
        <f t="shared" si="300"/>
        <v>338.42857788699177</v>
      </c>
      <c r="V305" s="32">
        <f t="shared" si="300"/>
        <v>338.42857788699177</v>
      </c>
      <c r="W305" s="32">
        <f t="shared" si="300"/>
        <v>338.42857788699177</v>
      </c>
    </row>
    <row r="306" spans="1:23" x14ac:dyDescent="0.25">
      <c r="A306" s="257" t="s">
        <v>115</v>
      </c>
      <c r="B306" t="str">
        <f>IFERROR(_xlfn.XLOOKUP(TEXT(A306, "0"), TEXT('Material master'!$A$2:'Material master'!$A$275, "0"), 'Material master'!$B$2:'Material master'!$B$275, 1),"")</f>
        <v>PALLET HT CP1 120X100 RECON</v>
      </c>
      <c r="C306" t="str">
        <f>IFERROR(_xlfn.XLOOKUP(TEXT(A306, "0"), TEXT('Material master'!$A$2:'Material master'!$A$275, "0"), 'Material master'!$C$2:'Material master'!$C$275, 1),"")</f>
        <v>Packaging</v>
      </c>
      <c r="D306" t="str">
        <f>IFERROR(_xlfn.XLOOKUP(TEXT(A306, "0"), TEXT('Material master'!$A$2:'Material master'!$A$275, "0"), 'Material master'!$D$2:'Material master'!$D$275, 1),"")</f>
        <v/>
      </c>
      <c r="E306" t="str">
        <f>IFERROR(_xlfn.XLOOKUP(TEXT(A306, "0"), TEXT('Material master'!$A$2:'Material master'!$A$275, "0"), 'Material master'!$E$2:'Material master'!$E$275, 1),"")</f>
        <v/>
      </c>
      <c r="F306" t="str">
        <f>IFERROR(_xlfn.XLOOKUP(TEXT(A306, "0"), TEXT('Material master'!$A$2:'Material master'!$A$275, "0"), 'Material master'!$F$2:'Material master'!$F$275, 1),"")</f>
        <v/>
      </c>
      <c r="G306" t="str">
        <f>IFERROR(_xlfn.XLOOKUP(TEXT(A306, "0"), TEXT('Material master'!$A$2:'Material master'!$A$275, "0"), 'Material master'!$G$2:'Material master'!$G$275, 1),"")</f>
        <v/>
      </c>
      <c r="H306" t="s">
        <v>699</v>
      </c>
      <c r="I306">
        <f>IFERROR(_xlfn.XLOOKUP(TEXT(A306, "0"), TEXT('Purchase sheet'!$A$2:'Purchase sheet'!$A$31, "0"), 'Purchase sheet'!$H$2:'Purchase sheet'!$H$31, 1), 1)</f>
        <v>1</v>
      </c>
      <c r="K306" s="32"/>
      <c r="L306" s="259"/>
      <c r="M306" s="32">
        <f t="shared" ref="M306:W306" si="301">IF( M305 - L304 + M303 &gt; 0, CEILING( M305 - L304 + M303, $I$306), 0)</f>
        <v>1613</v>
      </c>
      <c r="N306" s="32">
        <f t="shared" si="301"/>
        <v>1491</v>
      </c>
      <c r="O306" s="32">
        <f t="shared" si="301"/>
        <v>1564</v>
      </c>
      <c r="P306" s="32">
        <f t="shared" si="301"/>
        <v>1472</v>
      </c>
      <c r="Q306" s="32">
        <f t="shared" si="301"/>
        <v>1578</v>
      </c>
      <c r="R306" s="32">
        <f t="shared" si="301"/>
        <v>1537</v>
      </c>
      <c r="S306" s="32">
        <f t="shared" si="301"/>
        <v>1522</v>
      </c>
      <c r="T306" s="32">
        <f t="shared" si="301"/>
        <v>1391</v>
      </c>
      <c r="U306" s="32">
        <f t="shared" si="301"/>
        <v>1600</v>
      </c>
      <c r="V306" s="32">
        <f t="shared" si="301"/>
        <v>1560</v>
      </c>
      <c r="W306" s="32">
        <f t="shared" si="301"/>
        <v>1559</v>
      </c>
    </row>
    <row r="307" spans="1:23" ht="15.75" thickBot="1" x14ac:dyDescent="0.3">
      <c r="A307" s="257" t="s">
        <v>115</v>
      </c>
      <c r="B307" t="str">
        <f>IFERROR(_xlfn.XLOOKUP(TEXT(A307, "0"), TEXT('Material master'!$A$2:'Material master'!$A$275, "0"), 'Material master'!$B$2:'Material master'!$B$275, 1),"")</f>
        <v>PALLET HT CP1 120X100 RECON</v>
      </c>
      <c r="C307" t="str">
        <f>IFERROR(_xlfn.XLOOKUP(TEXT(A307, "0"), TEXT('Material master'!$A$2:'Material master'!$A$275, "0"), 'Material master'!$C$2:'Material master'!$C$275, 1),"")</f>
        <v>Packaging</v>
      </c>
      <c r="D307" t="str">
        <f>IFERROR(_xlfn.XLOOKUP(TEXT(A307, "0"), TEXT('Material master'!$A$2:'Material master'!$A$275, "0"), 'Material master'!$D$2:'Material master'!$D$275, 1),"")</f>
        <v/>
      </c>
      <c r="E307" t="str">
        <f>IFERROR(_xlfn.XLOOKUP(TEXT(A307, "0"), TEXT('Material master'!$A$2:'Material master'!$A$275, "0"), 'Material master'!$E$2:'Material master'!$E$275, 1),"")</f>
        <v/>
      </c>
      <c r="F307" t="str">
        <f>IFERROR(_xlfn.XLOOKUP(TEXT(A307, "0"), TEXT('Material master'!$A$2:'Material master'!$A$275, "0"), 'Material master'!$F$2:'Material master'!$F$275, 1),"")</f>
        <v/>
      </c>
      <c r="G307" t="str">
        <f>IFERROR(_xlfn.XLOOKUP(TEXT(A307, "0"), TEXT('Material master'!$A$2:'Material master'!$A$275, "0"), 'Material master'!$G$2:'Material master'!$G$275, 1),"")</f>
        <v/>
      </c>
      <c r="H307" t="s">
        <v>700</v>
      </c>
      <c r="I307">
        <f>INT(IFERROR(_xlfn.XLOOKUP(TEXT(A307, "0"), TEXT('Purchase sheet'!$A$2:'Purchase sheet'!$A$31, "0"), 'Purchase sheet'!$H$2:'Purchase sheet'!$D$31, 1), 1))</f>
        <v>1</v>
      </c>
      <c r="K307" s="32"/>
      <c r="L307" s="32">
        <f t="shared" ref="L307:V307" si="302">M306</f>
        <v>1613</v>
      </c>
      <c r="M307" s="32">
        <f t="shared" si="302"/>
        <v>1491</v>
      </c>
      <c r="N307" s="32">
        <f t="shared" si="302"/>
        <v>1564</v>
      </c>
      <c r="O307" s="32">
        <f t="shared" si="302"/>
        <v>1472</v>
      </c>
      <c r="P307" s="32">
        <f t="shared" si="302"/>
        <v>1578</v>
      </c>
      <c r="Q307" s="32">
        <f t="shared" si="302"/>
        <v>1537</v>
      </c>
      <c r="R307" s="32">
        <f t="shared" si="302"/>
        <v>1522</v>
      </c>
      <c r="S307" s="32">
        <f t="shared" si="302"/>
        <v>1391</v>
      </c>
      <c r="T307" s="32">
        <f t="shared" si="302"/>
        <v>1600</v>
      </c>
      <c r="U307" s="32">
        <f t="shared" si="302"/>
        <v>1560</v>
      </c>
      <c r="V307" s="32">
        <f t="shared" si="302"/>
        <v>1559</v>
      </c>
      <c r="W307" s="32"/>
    </row>
    <row r="308" spans="1:23" s="138" customFormat="1" x14ac:dyDescent="0.25">
      <c r="A308" s="137" t="s">
        <v>117</v>
      </c>
      <c r="B308" s="138" t="str">
        <f>IFERROR(_xlfn.XLOOKUP(TEXT(A308, "0"), TEXT('Material master'!$A$2:'Material master'!$A$275, "0"), 'Material master'!$B$2:'Material master'!$B$275, 1),"")</f>
        <v>BASE SHEET 1150X120MU TRANSP</v>
      </c>
      <c r="C308" s="138" t="str">
        <f>IFERROR(_xlfn.XLOOKUP(TEXT(A308, "0"), TEXT('Material master'!$A$2:'Material master'!$A$275, "0"), 'Material master'!$C$2:'Material master'!$C$275, 1),"")</f>
        <v>Packaging</v>
      </c>
      <c r="D308" s="138" t="str">
        <f>IFERROR(_xlfn.XLOOKUP(TEXT(A308, "0"), TEXT('Material master'!$A$2:'Material master'!$A$275, "0"), 'Material master'!$D$2:'Material master'!$D$275, 1),"")</f>
        <v/>
      </c>
      <c r="E308" s="138" t="str">
        <f>IFERROR(_xlfn.XLOOKUP(TEXT(A308, "0"), TEXT('Material master'!$A$2:'Material master'!$A$275, "0"), 'Material master'!$E$2:'Material master'!$E$275, 1),"")</f>
        <v/>
      </c>
      <c r="F308" s="138" t="str">
        <f>IFERROR(_xlfn.XLOOKUP(TEXT(A308, "0"), TEXT('Material master'!$A$2:'Material master'!$A$275, "0"), 'Material master'!$F$2:'Material master'!$F$275, 1),"")</f>
        <v/>
      </c>
      <c r="G308" s="138" t="str">
        <f>IFERROR(_xlfn.XLOOKUP(TEXT(A308, "0"), TEXT('Material master'!$A$2:'Material master'!$A$275, "0"), 'Material master'!$G$2:'Material master'!$G$275, 1),"")</f>
        <v/>
      </c>
      <c r="H308" s="138" t="s">
        <v>695</v>
      </c>
      <c r="I308" s="137" t="s">
        <v>239</v>
      </c>
      <c r="K308" s="140"/>
      <c r="L308" s="140">
        <f t="shared" ref="L308:W308" si="303">IFERROR(L730, 0)</f>
        <v>0</v>
      </c>
      <c r="M308" s="140">
        <f t="shared" si="303"/>
        <v>0</v>
      </c>
      <c r="N308" s="140">
        <f t="shared" si="303"/>
        <v>0</v>
      </c>
      <c r="O308" s="140">
        <f t="shared" si="303"/>
        <v>0.9</v>
      </c>
      <c r="P308" s="140">
        <f t="shared" si="303"/>
        <v>1.1000000000000001</v>
      </c>
      <c r="Q308" s="140">
        <f t="shared" si="303"/>
        <v>1.2</v>
      </c>
      <c r="R308" s="140">
        <f t="shared" si="303"/>
        <v>1.2</v>
      </c>
      <c r="S308" s="140">
        <f t="shared" si="303"/>
        <v>1.1000000000000001</v>
      </c>
      <c r="T308" s="140">
        <f t="shared" si="303"/>
        <v>1.1000000000000001</v>
      </c>
      <c r="U308" s="140">
        <f t="shared" si="303"/>
        <v>1.3</v>
      </c>
      <c r="V308" s="140">
        <f t="shared" si="303"/>
        <v>1.1000000000000001</v>
      </c>
      <c r="W308" s="140">
        <f t="shared" si="303"/>
        <v>1.2</v>
      </c>
    </row>
    <row r="309" spans="1:23" x14ac:dyDescent="0.25">
      <c r="A309" s="257" t="s">
        <v>117</v>
      </c>
      <c r="B309" t="str">
        <f>IFERROR(_xlfn.XLOOKUP(TEXT(A309, "0"), TEXT('Material master'!$A$2:'Material master'!$A$275, "0"), 'Material master'!$B$2:'Material master'!$B$275, 1),"")</f>
        <v>BASE SHEET 1150X120MU TRANSP</v>
      </c>
      <c r="C309" t="str">
        <f>IFERROR(_xlfn.XLOOKUP(TEXT(A309, "0"), TEXT('Material master'!$A$2:'Material master'!$A$275, "0"), 'Material master'!$C$2:'Material master'!$C$275, 1),"")</f>
        <v>Packaging</v>
      </c>
      <c r="D309" t="str">
        <f>IFERROR(_xlfn.XLOOKUP(TEXT(A309, "0"), TEXT('Material master'!$A$2:'Material master'!$A$275, "0"), 'Material master'!$D$2:'Material master'!$D$275, 1),"")</f>
        <v/>
      </c>
      <c r="E309" t="str">
        <f>IFERROR(_xlfn.XLOOKUP(TEXT(A309, "0"), TEXT('Material master'!$A$2:'Material master'!$A$275, "0"), 'Material master'!$E$2:'Material master'!$E$275, 1),"")</f>
        <v/>
      </c>
      <c r="F309" t="str">
        <f>IFERROR(_xlfn.XLOOKUP(TEXT(A309, "0"), TEXT('Material master'!$A$2:'Material master'!$A$275, "0"), 'Material master'!$F$2:'Material master'!$F$275, 1),"")</f>
        <v/>
      </c>
      <c r="G309" t="str">
        <f>IFERROR(_xlfn.XLOOKUP(TEXT(A309, "0"), TEXT('Material master'!$A$2:'Material master'!$A$275, "0"), 'Material master'!$G$2:'Material master'!$G$275, 1),"")</f>
        <v/>
      </c>
      <c r="H309" t="s">
        <v>695</v>
      </c>
      <c r="I309" s="257" t="s">
        <v>254</v>
      </c>
      <c r="K309" s="32"/>
      <c r="L309" s="32">
        <f t="shared" ref="L309:W309" si="304">IFERROR(L777, 0)</f>
        <v>3.9000000000000004</v>
      </c>
      <c r="M309" s="32">
        <f t="shared" si="304"/>
        <v>3.2</v>
      </c>
      <c r="N309" s="32">
        <f t="shared" si="304"/>
        <v>3.2</v>
      </c>
      <c r="O309" s="32">
        <f t="shared" si="304"/>
        <v>3.4000000000000004</v>
      </c>
      <c r="P309" s="32">
        <f t="shared" si="304"/>
        <v>3.4000000000000004</v>
      </c>
      <c r="Q309" s="32">
        <f t="shared" si="304"/>
        <v>3.3000000000000003</v>
      </c>
      <c r="R309" s="32">
        <f t="shared" si="304"/>
        <v>3.3000000000000003</v>
      </c>
      <c r="S309" s="32">
        <f t="shared" si="304"/>
        <v>3.5</v>
      </c>
      <c r="T309" s="32">
        <f t="shared" si="304"/>
        <v>3.4000000000000004</v>
      </c>
      <c r="U309" s="32">
        <f t="shared" si="304"/>
        <v>3.3000000000000003</v>
      </c>
      <c r="V309" s="32">
        <f t="shared" si="304"/>
        <v>3.3000000000000003</v>
      </c>
      <c r="W309" s="32">
        <f t="shared" si="304"/>
        <v>3.4000000000000004</v>
      </c>
    </row>
    <row r="310" spans="1:23" x14ac:dyDescent="0.25">
      <c r="A310" s="257" t="s">
        <v>117</v>
      </c>
      <c r="B310" t="str">
        <f>IFERROR(_xlfn.XLOOKUP(TEXT(A310, "0"), TEXT('Material master'!$A$2:'Material master'!$A$275, "0"), 'Material master'!$B$2:'Material master'!$B$275, 1),"")</f>
        <v>BASE SHEET 1150X120MU TRANSP</v>
      </c>
      <c r="C310" t="str">
        <f>IFERROR(_xlfn.XLOOKUP(TEXT(A310, "0"), TEXT('Material master'!$A$2:'Material master'!$A$275, "0"), 'Material master'!$C$2:'Material master'!$C$275, 1),"")</f>
        <v>Packaging</v>
      </c>
      <c r="D310" t="str">
        <f>IFERROR(_xlfn.XLOOKUP(TEXT(A310, "0"), TEXT('Material master'!$A$2:'Material master'!$A$275, "0"), 'Material master'!$D$2:'Material master'!$D$275, 1),"")</f>
        <v/>
      </c>
      <c r="E310" t="str">
        <f>IFERROR(_xlfn.XLOOKUP(TEXT(A310, "0"), TEXT('Material master'!$A$2:'Material master'!$A$275, "0"), 'Material master'!$E$2:'Material master'!$E$275, 1),"")</f>
        <v/>
      </c>
      <c r="F310" t="str">
        <f>IFERROR(_xlfn.XLOOKUP(TEXT(A310, "0"), TEXT('Material master'!$A$2:'Material master'!$A$275, "0"), 'Material master'!$F$2:'Material master'!$F$275, 1),"")</f>
        <v/>
      </c>
      <c r="G310" t="str">
        <f>IFERROR(_xlfn.XLOOKUP(TEXT(A310, "0"), TEXT('Material master'!$A$2:'Material master'!$A$275, "0"), 'Material master'!$G$2:'Material master'!$G$275, 1),"")</f>
        <v/>
      </c>
      <c r="H310" t="s">
        <v>695</v>
      </c>
      <c r="I310" s="257" t="s">
        <v>259</v>
      </c>
      <c r="K310" s="32"/>
      <c r="L310" s="32">
        <f t="shared" ref="L310:W310" si="305">IFERROR(L807, 0)</f>
        <v>10.100000000000001</v>
      </c>
      <c r="M310" s="32">
        <f t="shared" si="305"/>
        <v>6.1000000000000005</v>
      </c>
      <c r="N310" s="32">
        <f t="shared" si="305"/>
        <v>6.3000000000000007</v>
      </c>
      <c r="O310" s="32">
        <f t="shared" si="305"/>
        <v>6.3000000000000007</v>
      </c>
      <c r="P310" s="32">
        <f t="shared" si="305"/>
        <v>6.3000000000000007</v>
      </c>
      <c r="Q310" s="32">
        <f t="shared" si="305"/>
        <v>6.3000000000000007</v>
      </c>
      <c r="R310" s="32">
        <f t="shared" si="305"/>
        <v>6.3000000000000007</v>
      </c>
      <c r="S310" s="32">
        <f t="shared" si="305"/>
        <v>6.3000000000000007</v>
      </c>
      <c r="T310" s="32">
        <f t="shared" si="305"/>
        <v>6.2</v>
      </c>
      <c r="U310" s="32">
        <f t="shared" si="305"/>
        <v>6.3000000000000007</v>
      </c>
      <c r="V310" s="32">
        <f t="shared" si="305"/>
        <v>6.3000000000000007</v>
      </c>
      <c r="W310" s="32">
        <f t="shared" si="305"/>
        <v>6.2</v>
      </c>
    </row>
    <row r="311" spans="1:23" x14ac:dyDescent="0.25">
      <c r="A311" s="257" t="s">
        <v>117</v>
      </c>
      <c r="B311" t="str">
        <f>IFERROR(_xlfn.XLOOKUP(TEXT(A311, "0"), TEXT('Material master'!$A$2:'Material master'!$A$275, "0"), 'Material master'!$B$2:'Material master'!$B$275, 1),"")</f>
        <v>BASE SHEET 1150X120MU TRANSP</v>
      </c>
      <c r="C311" t="str">
        <f>IFERROR(_xlfn.XLOOKUP(TEXT(A311, "0"), TEXT('Material master'!$A$2:'Material master'!$A$275, "0"), 'Material master'!$C$2:'Material master'!$C$275, 1),"")</f>
        <v>Packaging</v>
      </c>
      <c r="D311" t="str">
        <f>IFERROR(_xlfn.XLOOKUP(TEXT(A311, "0"), TEXT('Material master'!$A$2:'Material master'!$A$275, "0"), 'Material master'!$D$2:'Material master'!$D$275, 1),"")</f>
        <v/>
      </c>
      <c r="E311" t="str">
        <f>IFERROR(_xlfn.XLOOKUP(TEXT(A311, "0"), TEXT('Material master'!$A$2:'Material master'!$A$275, "0"), 'Material master'!$E$2:'Material master'!$E$275, 1),"")</f>
        <v/>
      </c>
      <c r="F311" t="str">
        <f>IFERROR(_xlfn.XLOOKUP(TEXT(A311, "0"), TEXT('Material master'!$A$2:'Material master'!$A$275, "0"), 'Material master'!$F$2:'Material master'!$F$275, 1),"")</f>
        <v/>
      </c>
      <c r="G311" t="str">
        <f>IFERROR(_xlfn.XLOOKUP(TEXT(A311, "0"), TEXT('Material master'!$A$2:'Material master'!$A$275, "0"), 'Material master'!$G$2:'Material master'!$G$275, 1),"")</f>
        <v/>
      </c>
      <c r="H311" t="s">
        <v>695</v>
      </c>
      <c r="I311" s="257" t="s">
        <v>267</v>
      </c>
      <c r="K311" s="32"/>
      <c r="L311" s="32">
        <f t="shared" ref="L311:W311" si="306">IFERROR(L845, 0)</f>
        <v>2.5</v>
      </c>
      <c r="M311" s="32">
        <f t="shared" si="306"/>
        <v>2</v>
      </c>
      <c r="N311" s="32">
        <f t="shared" si="306"/>
        <v>2.2000000000000002</v>
      </c>
      <c r="O311" s="32">
        <f t="shared" si="306"/>
        <v>2.1</v>
      </c>
      <c r="P311" s="32">
        <f t="shared" si="306"/>
        <v>2.1</v>
      </c>
      <c r="Q311" s="32">
        <f t="shared" si="306"/>
        <v>2.2000000000000002</v>
      </c>
      <c r="R311" s="32">
        <f t="shared" si="306"/>
        <v>2.1</v>
      </c>
      <c r="S311" s="32">
        <f t="shared" si="306"/>
        <v>2.1</v>
      </c>
      <c r="T311" s="32">
        <f t="shared" si="306"/>
        <v>2.2000000000000002</v>
      </c>
      <c r="U311" s="32">
        <f t="shared" si="306"/>
        <v>2.1</v>
      </c>
      <c r="V311" s="32">
        <f t="shared" si="306"/>
        <v>2.2000000000000002</v>
      </c>
      <c r="W311" s="32">
        <f t="shared" si="306"/>
        <v>2.3000000000000003</v>
      </c>
    </row>
    <row r="312" spans="1:23" x14ac:dyDescent="0.25">
      <c r="A312" s="257" t="s">
        <v>117</v>
      </c>
      <c r="B312" t="str">
        <f>IFERROR(_xlfn.XLOOKUP(TEXT(A312, "0"), TEXT('Material master'!$A$2:'Material master'!$A$275, "0"), 'Material master'!$B$2:'Material master'!$B$275, 1),"")</f>
        <v>BASE SHEET 1150X120MU TRANSP</v>
      </c>
      <c r="C312" t="str">
        <f>IFERROR(_xlfn.XLOOKUP(TEXT(A312, "0"), TEXT('Material master'!$A$2:'Material master'!$A$275, "0"), 'Material master'!$C$2:'Material master'!$C$275, 1),"")</f>
        <v>Packaging</v>
      </c>
      <c r="D312" t="str">
        <f>IFERROR(_xlfn.XLOOKUP(TEXT(A312, "0"), TEXT('Material master'!$A$2:'Material master'!$A$275, "0"), 'Material master'!$D$2:'Material master'!$D$275, 1),"")</f>
        <v/>
      </c>
      <c r="E312" t="str">
        <f>IFERROR(_xlfn.XLOOKUP(TEXT(A312, "0"), TEXT('Material master'!$A$2:'Material master'!$A$275, "0"), 'Material master'!$E$2:'Material master'!$E$275, 1),"")</f>
        <v/>
      </c>
      <c r="F312" t="str">
        <f>IFERROR(_xlfn.XLOOKUP(TEXT(A312, "0"), TEXT('Material master'!$A$2:'Material master'!$A$275, "0"), 'Material master'!$F$2:'Material master'!$F$275, 1),"")</f>
        <v/>
      </c>
      <c r="G312" t="str">
        <f>IFERROR(_xlfn.XLOOKUP(TEXT(A312, "0"), TEXT('Material master'!$A$2:'Material master'!$A$275, "0"), 'Material master'!$G$2:'Material master'!$G$275, 1),"")</f>
        <v/>
      </c>
      <c r="H312" t="s">
        <v>695</v>
      </c>
      <c r="I312" s="257" t="s">
        <v>276</v>
      </c>
      <c r="K312" s="32"/>
      <c r="L312" s="32">
        <f t="shared" ref="L312:W312" si="307">IFERROR(L881, 0)</f>
        <v>6.2</v>
      </c>
      <c r="M312" s="32">
        <f t="shared" si="307"/>
        <v>2.7</v>
      </c>
      <c r="N312" s="32">
        <f t="shared" si="307"/>
        <v>2.7</v>
      </c>
      <c r="O312" s="32">
        <f t="shared" si="307"/>
        <v>3.0000000000000004</v>
      </c>
      <c r="P312" s="32">
        <f t="shared" si="307"/>
        <v>2.1</v>
      </c>
      <c r="Q312" s="32">
        <f t="shared" si="307"/>
        <v>2</v>
      </c>
      <c r="R312" s="32">
        <f t="shared" si="307"/>
        <v>2.1</v>
      </c>
      <c r="S312" s="32">
        <f t="shared" si="307"/>
        <v>2</v>
      </c>
      <c r="T312" s="32">
        <f t="shared" si="307"/>
        <v>2</v>
      </c>
      <c r="U312" s="32">
        <f t="shared" si="307"/>
        <v>2</v>
      </c>
      <c r="V312" s="32">
        <f t="shared" si="307"/>
        <v>2.1</v>
      </c>
      <c r="W312" s="32">
        <f t="shared" si="307"/>
        <v>2</v>
      </c>
    </row>
    <row r="313" spans="1:23" x14ac:dyDescent="0.25">
      <c r="A313" s="257" t="s">
        <v>117</v>
      </c>
      <c r="B313" t="str">
        <f>IFERROR(_xlfn.XLOOKUP(TEXT(A313, "0"), TEXT('Material master'!$A$2:'Material master'!$A$275, "0"), 'Material master'!$B$2:'Material master'!$B$275, 1),"")</f>
        <v>BASE SHEET 1150X120MU TRANSP</v>
      </c>
      <c r="C313" t="str">
        <f>IFERROR(_xlfn.XLOOKUP(TEXT(A313, "0"), TEXT('Material master'!$A$2:'Material master'!$A$275, "0"), 'Material master'!$C$2:'Material master'!$C$275, 1),"")</f>
        <v>Packaging</v>
      </c>
      <c r="D313" t="str">
        <f>IFERROR(_xlfn.XLOOKUP(TEXT(A313, "0"), TEXT('Material master'!$A$2:'Material master'!$A$275, "0"), 'Material master'!$D$2:'Material master'!$D$275, 1),"")</f>
        <v/>
      </c>
      <c r="E313" t="str">
        <f>IFERROR(_xlfn.XLOOKUP(TEXT(A313, "0"), TEXT('Material master'!$A$2:'Material master'!$A$275, "0"), 'Material master'!$E$2:'Material master'!$E$275, 1),"")</f>
        <v/>
      </c>
      <c r="F313" t="str">
        <f>IFERROR(_xlfn.XLOOKUP(TEXT(A313, "0"), TEXT('Material master'!$A$2:'Material master'!$A$275, "0"), 'Material master'!$F$2:'Material master'!$F$275, 1),"")</f>
        <v/>
      </c>
      <c r="G313" t="str">
        <f>IFERROR(_xlfn.XLOOKUP(TEXT(A313, "0"), TEXT('Material master'!$A$2:'Material master'!$A$275, "0"), 'Material master'!$G$2:'Material master'!$G$275, 1),"")</f>
        <v/>
      </c>
      <c r="H313" t="s">
        <v>695</v>
      </c>
      <c r="I313" s="257" t="s">
        <v>303</v>
      </c>
      <c r="K313" s="32"/>
      <c r="L313" s="32">
        <f t="shared" ref="L313:W313" si="308">IFERROR(L967, 0)</f>
        <v>0</v>
      </c>
      <c r="M313" s="32">
        <f t="shared" si="308"/>
        <v>5.3</v>
      </c>
      <c r="N313" s="32">
        <f t="shared" si="308"/>
        <v>6.6000000000000005</v>
      </c>
      <c r="O313" s="32">
        <f t="shared" si="308"/>
        <v>10.6</v>
      </c>
      <c r="P313" s="32">
        <f t="shared" si="308"/>
        <v>9.4</v>
      </c>
      <c r="Q313" s="32">
        <f t="shared" si="308"/>
        <v>7.4</v>
      </c>
      <c r="R313" s="32">
        <f t="shared" si="308"/>
        <v>7.7</v>
      </c>
      <c r="S313" s="32">
        <f t="shared" si="308"/>
        <v>9.1000000000000014</v>
      </c>
      <c r="T313" s="32">
        <f t="shared" si="308"/>
        <v>7.1000000000000014</v>
      </c>
      <c r="U313" s="32">
        <f t="shared" si="308"/>
        <v>7.9</v>
      </c>
      <c r="V313" s="32">
        <f t="shared" si="308"/>
        <v>9.9</v>
      </c>
      <c r="W313" s="32">
        <f t="shared" si="308"/>
        <v>9.4</v>
      </c>
    </row>
    <row r="314" spans="1:23" x14ac:dyDescent="0.25">
      <c r="A314" s="257" t="s">
        <v>117</v>
      </c>
      <c r="B314" t="str">
        <f>IFERROR(_xlfn.XLOOKUP(TEXT(A314, "0"), TEXT('Material master'!$A$2:'Material master'!$A$275, "0"), 'Material master'!$B$2:'Material master'!$B$275, 1),"")</f>
        <v>BASE SHEET 1150X120MU TRANSP</v>
      </c>
      <c r="C314" t="str">
        <f>IFERROR(_xlfn.XLOOKUP(TEXT(A314, "0"), TEXT('Material master'!$A$2:'Material master'!$A$275, "0"), 'Material master'!$C$2:'Material master'!$C$275, 1),"")</f>
        <v>Packaging</v>
      </c>
      <c r="D314" t="str">
        <f>IFERROR(_xlfn.XLOOKUP(TEXT(A314, "0"), TEXT('Material master'!$A$2:'Material master'!$A$275, "0"), 'Material master'!$D$2:'Material master'!$D$275, 1),"")</f>
        <v/>
      </c>
      <c r="E314" t="str">
        <f>IFERROR(_xlfn.XLOOKUP(TEXT(A314, "0"), TEXT('Material master'!$A$2:'Material master'!$A$275, "0"), 'Material master'!$E$2:'Material master'!$E$275, 1),"")</f>
        <v/>
      </c>
      <c r="F314" t="str">
        <f>IFERROR(_xlfn.XLOOKUP(TEXT(A314, "0"), TEXT('Material master'!$A$2:'Material master'!$A$275, "0"), 'Material master'!$F$2:'Material master'!$F$275, 1),"")</f>
        <v/>
      </c>
      <c r="G314" t="str">
        <f>IFERROR(_xlfn.XLOOKUP(TEXT(A314, "0"), TEXT('Material master'!$A$2:'Material master'!$A$275, "0"), 'Material master'!$G$2:'Material master'!$G$275, 1),"")</f>
        <v/>
      </c>
      <c r="H314" t="s">
        <v>695</v>
      </c>
      <c r="I314" s="257" t="s">
        <v>312</v>
      </c>
      <c r="K314" s="32"/>
      <c r="L314" s="32">
        <f t="shared" ref="L314:W314" si="309">IFERROR(L996, 0)</f>
        <v>0</v>
      </c>
      <c r="M314" s="32">
        <f t="shared" si="309"/>
        <v>0</v>
      </c>
      <c r="N314" s="32">
        <f t="shared" si="309"/>
        <v>0.1</v>
      </c>
      <c r="O314" s="32">
        <f t="shared" si="309"/>
        <v>0.1</v>
      </c>
      <c r="P314" s="32">
        <f t="shared" si="309"/>
        <v>0.3</v>
      </c>
      <c r="Q314" s="32">
        <f t="shared" si="309"/>
        <v>0.1</v>
      </c>
      <c r="R314" s="32">
        <f t="shared" si="309"/>
        <v>0.2</v>
      </c>
      <c r="S314" s="32">
        <f t="shared" si="309"/>
        <v>0.1</v>
      </c>
      <c r="T314" s="32">
        <f t="shared" si="309"/>
        <v>0.3</v>
      </c>
      <c r="U314" s="32">
        <f t="shared" si="309"/>
        <v>0.1</v>
      </c>
      <c r="V314" s="32">
        <f t="shared" si="309"/>
        <v>0.2</v>
      </c>
      <c r="W314" s="32">
        <f t="shared" si="309"/>
        <v>0.1</v>
      </c>
    </row>
    <row r="315" spans="1:23" x14ac:dyDescent="0.25">
      <c r="A315" s="257" t="s">
        <v>117</v>
      </c>
      <c r="B315" t="str">
        <f>IFERROR(_xlfn.XLOOKUP(TEXT(A315, "0"), TEXT('Material master'!$A$2:'Material master'!$A$275, "0"), 'Material master'!$B$2:'Material master'!$B$275, 1),"")</f>
        <v>BASE SHEET 1150X120MU TRANSP</v>
      </c>
      <c r="C315" t="str">
        <f>IFERROR(_xlfn.XLOOKUP(TEXT(A315, "0"), TEXT('Material master'!$A$2:'Material master'!$A$275, "0"), 'Material master'!$C$2:'Material master'!$C$275, 1),"")</f>
        <v>Packaging</v>
      </c>
      <c r="D315" t="str">
        <f>IFERROR(_xlfn.XLOOKUP(TEXT(A315, "0"), TEXT('Material master'!$A$2:'Material master'!$A$275, "0"), 'Material master'!$D$2:'Material master'!$D$275, 1),"")</f>
        <v/>
      </c>
      <c r="E315" t="str">
        <f>IFERROR(_xlfn.XLOOKUP(TEXT(A315, "0"), TEXT('Material master'!$A$2:'Material master'!$A$275, "0"), 'Material master'!$E$2:'Material master'!$E$275, 1),"")</f>
        <v/>
      </c>
      <c r="F315" t="str">
        <f>IFERROR(_xlfn.XLOOKUP(TEXT(A315, "0"), TEXT('Material master'!$A$2:'Material master'!$A$275, "0"), 'Material master'!$F$2:'Material master'!$F$275, 1),"")</f>
        <v/>
      </c>
      <c r="G315" t="str">
        <f>IFERROR(_xlfn.XLOOKUP(TEXT(A315, "0"), TEXT('Material master'!$A$2:'Material master'!$A$275, "0"), 'Material master'!$G$2:'Material master'!$G$275, 1),"")</f>
        <v/>
      </c>
      <c r="H315" t="s">
        <v>695</v>
      </c>
      <c r="I315" s="257" t="s">
        <v>322</v>
      </c>
      <c r="K315" s="32"/>
      <c r="L315" s="32">
        <f t="shared" ref="L315:W315" si="310">IFERROR(L1022, 0)</f>
        <v>4.3000000000000007</v>
      </c>
      <c r="M315" s="32">
        <f t="shared" si="310"/>
        <v>2.8000000000000003</v>
      </c>
      <c r="N315" s="32">
        <f t="shared" si="310"/>
        <v>5.5000000000000009</v>
      </c>
      <c r="O315" s="32">
        <f t="shared" si="310"/>
        <v>4.5999999999999996</v>
      </c>
      <c r="P315" s="32">
        <f t="shared" si="310"/>
        <v>4.4000000000000004</v>
      </c>
      <c r="Q315" s="32">
        <f t="shared" si="310"/>
        <v>4.5</v>
      </c>
      <c r="R315" s="32">
        <f t="shared" si="310"/>
        <v>4.5</v>
      </c>
      <c r="S315" s="32">
        <f t="shared" si="310"/>
        <v>6.1000000000000005</v>
      </c>
      <c r="T315" s="32">
        <f t="shared" si="310"/>
        <v>2.8000000000000003</v>
      </c>
      <c r="U315" s="32">
        <f t="shared" si="310"/>
        <v>4.8</v>
      </c>
      <c r="V315" s="32">
        <f t="shared" si="310"/>
        <v>4.5</v>
      </c>
      <c r="W315" s="32">
        <f t="shared" si="310"/>
        <v>4.4000000000000004</v>
      </c>
    </row>
    <row r="316" spans="1:23" x14ac:dyDescent="0.25">
      <c r="A316" s="257" t="s">
        <v>117</v>
      </c>
      <c r="B316" t="str">
        <f>IFERROR(_xlfn.XLOOKUP(TEXT(A316, "0"), TEXT('Material master'!$A$2:'Material master'!$A$275, "0"), 'Material master'!$B$2:'Material master'!$B$275, 1),"")</f>
        <v>BASE SHEET 1150X120MU TRANSP</v>
      </c>
      <c r="C316" t="str">
        <f>IFERROR(_xlfn.XLOOKUP(TEXT(A316, "0"), TEXT('Material master'!$A$2:'Material master'!$A$275, "0"), 'Material master'!$C$2:'Material master'!$C$275, 1),"")</f>
        <v>Packaging</v>
      </c>
      <c r="D316" t="str">
        <f>IFERROR(_xlfn.XLOOKUP(TEXT(A316, "0"), TEXT('Material master'!$A$2:'Material master'!$A$275, "0"), 'Material master'!$D$2:'Material master'!$D$275, 1),"")</f>
        <v/>
      </c>
      <c r="E316" t="str">
        <f>IFERROR(_xlfn.XLOOKUP(TEXT(A316, "0"), TEXT('Material master'!$A$2:'Material master'!$A$275, "0"), 'Material master'!$E$2:'Material master'!$E$275, 1),"")</f>
        <v/>
      </c>
      <c r="F316" t="str">
        <f>IFERROR(_xlfn.XLOOKUP(TEXT(A316, "0"), TEXT('Material master'!$A$2:'Material master'!$A$275, "0"), 'Material master'!$F$2:'Material master'!$F$275, 1),"")</f>
        <v/>
      </c>
      <c r="G316" t="str">
        <f>IFERROR(_xlfn.XLOOKUP(TEXT(A316, "0"), TEXT('Material master'!$A$2:'Material master'!$A$275, "0"), 'Material master'!$G$2:'Material master'!$G$275, 1),"")</f>
        <v/>
      </c>
      <c r="H316" t="s">
        <v>695</v>
      </c>
      <c r="I316" s="257" t="s">
        <v>332</v>
      </c>
      <c r="K316" s="32"/>
      <c r="L316" s="32">
        <f t="shared" ref="L316:W316" si="311">IFERROR(L1059, 0)</f>
        <v>2</v>
      </c>
      <c r="M316" s="32">
        <f t="shared" si="311"/>
        <v>1.1000000000000001</v>
      </c>
      <c r="N316" s="32">
        <f t="shared" si="311"/>
        <v>1.5</v>
      </c>
      <c r="O316" s="32">
        <f t="shared" si="311"/>
        <v>0.9</v>
      </c>
      <c r="P316" s="32">
        <f t="shared" si="311"/>
        <v>0.9</v>
      </c>
      <c r="Q316" s="32">
        <f t="shared" si="311"/>
        <v>0.8</v>
      </c>
      <c r="R316" s="32">
        <f t="shared" si="311"/>
        <v>0.9</v>
      </c>
      <c r="S316" s="32">
        <f t="shared" si="311"/>
        <v>0.9</v>
      </c>
      <c r="T316" s="32">
        <f t="shared" si="311"/>
        <v>1</v>
      </c>
      <c r="U316" s="32">
        <f t="shared" si="311"/>
        <v>1.4000000000000001</v>
      </c>
      <c r="V316" s="32">
        <f t="shared" si="311"/>
        <v>1</v>
      </c>
      <c r="W316" s="32">
        <f t="shared" si="311"/>
        <v>1</v>
      </c>
    </row>
    <row r="317" spans="1:23" x14ac:dyDescent="0.25">
      <c r="A317" s="257" t="s">
        <v>117</v>
      </c>
      <c r="B317" t="str">
        <f>IFERROR(_xlfn.XLOOKUP(TEXT(A317, "0"), TEXT('Material master'!$A$2:'Material master'!$A$275, "0"), 'Material master'!$B$2:'Material master'!$B$275, 1),"")</f>
        <v>BASE SHEET 1150X120MU TRANSP</v>
      </c>
      <c r="C317" t="str">
        <f>IFERROR(_xlfn.XLOOKUP(TEXT(A317, "0"), TEXT('Material master'!$A$2:'Material master'!$A$275, "0"), 'Material master'!$C$2:'Material master'!$C$275, 1),"")</f>
        <v>Packaging</v>
      </c>
      <c r="D317" t="str">
        <f>IFERROR(_xlfn.XLOOKUP(TEXT(A317, "0"), TEXT('Material master'!$A$2:'Material master'!$A$275, "0"), 'Material master'!$D$2:'Material master'!$D$275, 1),"")</f>
        <v/>
      </c>
      <c r="E317" t="str">
        <f>IFERROR(_xlfn.XLOOKUP(TEXT(A317, "0"), TEXT('Material master'!$A$2:'Material master'!$A$275, "0"), 'Material master'!$E$2:'Material master'!$E$275, 1),"")</f>
        <v/>
      </c>
      <c r="F317" t="str">
        <f>IFERROR(_xlfn.XLOOKUP(TEXT(A317, "0"), TEXT('Material master'!$A$2:'Material master'!$A$275, "0"), 'Material master'!$F$2:'Material master'!$F$275, 1),"")</f>
        <v/>
      </c>
      <c r="G317" t="str">
        <f>IFERROR(_xlfn.XLOOKUP(TEXT(A317, "0"), TEXT('Material master'!$A$2:'Material master'!$A$275, "0"), 'Material master'!$G$2:'Material master'!$G$275, 1),"")</f>
        <v/>
      </c>
      <c r="H317" t="s">
        <v>695</v>
      </c>
      <c r="I317" s="257" t="s">
        <v>339</v>
      </c>
      <c r="K317" s="32"/>
      <c r="L317" s="32">
        <f t="shared" ref="L317:W317" si="312">IFERROR(L1085, 0)</f>
        <v>5.3</v>
      </c>
      <c r="M317" s="32">
        <f t="shared" si="312"/>
        <v>17.600000000000001</v>
      </c>
      <c r="N317" s="32">
        <f t="shared" si="312"/>
        <v>18.500000000000004</v>
      </c>
      <c r="O317" s="32">
        <f t="shared" si="312"/>
        <v>18.600000000000001</v>
      </c>
      <c r="P317" s="32">
        <f t="shared" si="312"/>
        <v>18.600000000000001</v>
      </c>
      <c r="Q317" s="32">
        <f t="shared" si="312"/>
        <v>20.900000000000002</v>
      </c>
      <c r="R317" s="32">
        <f t="shared" si="312"/>
        <v>19.2</v>
      </c>
      <c r="S317" s="32">
        <f t="shared" si="312"/>
        <v>19.3</v>
      </c>
      <c r="T317" s="32">
        <f t="shared" si="312"/>
        <v>19.3</v>
      </c>
      <c r="U317" s="32">
        <f t="shared" si="312"/>
        <v>19.100000000000001</v>
      </c>
      <c r="V317" s="32">
        <f t="shared" si="312"/>
        <v>21.000000000000004</v>
      </c>
      <c r="W317" s="32">
        <f t="shared" si="312"/>
        <v>19.2</v>
      </c>
    </row>
    <row r="318" spans="1:23" x14ac:dyDescent="0.25">
      <c r="A318" s="257" t="s">
        <v>117</v>
      </c>
      <c r="B318" t="str">
        <f>IFERROR(_xlfn.XLOOKUP(TEXT(A318, "0"), TEXT('Material master'!$A$2:'Material master'!$A$275, "0"), 'Material master'!$B$2:'Material master'!$B$275, 1),"")</f>
        <v>BASE SHEET 1150X120MU TRANSP</v>
      </c>
      <c r="C318" t="str">
        <f>IFERROR(_xlfn.XLOOKUP(TEXT(A318, "0"), TEXT('Material master'!$A$2:'Material master'!$A$275, "0"), 'Material master'!$C$2:'Material master'!$C$275, 1),"")</f>
        <v>Packaging</v>
      </c>
      <c r="D318" t="str">
        <f>IFERROR(_xlfn.XLOOKUP(TEXT(A318, "0"), TEXT('Material master'!$A$2:'Material master'!$A$275, "0"), 'Material master'!$D$2:'Material master'!$D$275, 1),"")</f>
        <v/>
      </c>
      <c r="E318" t="str">
        <f>IFERROR(_xlfn.XLOOKUP(TEXT(A318, "0"), TEXT('Material master'!$A$2:'Material master'!$A$275, "0"), 'Material master'!$E$2:'Material master'!$E$275, 1),"")</f>
        <v/>
      </c>
      <c r="F318" t="str">
        <f>IFERROR(_xlfn.XLOOKUP(TEXT(A318, "0"), TEXT('Material master'!$A$2:'Material master'!$A$275, "0"), 'Material master'!$F$2:'Material master'!$F$275, 1),"")</f>
        <v/>
      </c>
      <c r="G318" t="str">
        <f>IFERROR(_xlfn.XLOOKUP(TEXT(A318, "0"), TEXT('Material master'!$A$2:'Material master'!$A$275, "0"), 'Material master'!$G$2:'Material master'!$G$275, 1),"")</f>
        <v/>
      </c>
      <c r="H318" t="s">
        <v>695</v>
      </c>
      <c r="I318" s="257" t="s">
        <v>363</v>
      </c>
      <c r="K318" s="32"/>
      <c r="L318" s="32">
        <f t="shared" ref="L318:W318" si="313">IFERROR(L1170, 0)</f>
        <v>2.3000000000000003</v>
      </c>
      <c r="M318" s="32">
        <f t="shared" si="313"/>
        <v>2.1</v>
      </c>
      <c r="N318" s="32">
        <f t="shared" si="313"/>
        <v>2.1</v>
      </c>
      <c r="O318" s="32">
        <f t="shared" si="313"/>
        <v>2.1</v>
      </c>
      <c r="P318" s="32">
        <f t="shared" si="313"/>
        <v>2.1</v>
      </c>
      <c r="Q318" s="32">
        <f t="shared" si="313"/>
        <v>2.1</v>
      </c>
      <c r="R318" s="32">
        <f t="shared" si="313"/>
        <v>2.1</v>
      </c>
      <c r="S318" s="32">
        <f t="shared" si="313"/>
        <v>2</v>
      </c>
      <c r="T318" s="32">
        <f t="shared" si="313"/>
        <v>2.1</v>
      </c>
      <c r="U318" s="32">
        <f t="shared" si="313"/>
        <v>2.1</v>
      </c>
      <c r="V318" s="32">
        <f t="shared" si="313"/>
        <v>2.1</v>
      </c>
      <c r="W318" s="32">
        <f t="shared" si="313"/>
        <v>2.1</v>
      </c>
    </row>
    <row r="319" spans="1:23" x14ac:dyDescent="0.25">
      <c r="A319" s="257" t="s">
        <v>117</v>
      </c>
      <c r="B319" t="str">
        <f>IFERROR(_xlfn.XLOOKUP(TEXT(A319, "0"), TEXT('Material master'!$A$2:'Material master'!$A$275, "0"), 'Material master'!$B$2:'Material master'!$B$275, 1),"")</f>
        <v>BASE SHEET 1150X120MU TRANSP</v>
      </c>
      <c r="C319" t="str">
        <f>IFERROR(_xlfn.XLOOKUP(TEXT(A319, "0"), TEXT('Material master'!$A$2:'Material master'!$A$275, "0"), 'Material master'!$C$2:'Material master'!$C$275, 1),"")</f>
        <v>Packaging</v>
      </c>
      <c r="D319" t="str">
        <f>IFERROR(_xlfn.XLOOKUP(TEXT(A319, "0"), TEXT('Material master'!$A$2:'Material master'!$A$275, "0"), 'Material master'!$D$2:'Material master'!$D$275, 1),"")</f>
        <v/>
      </c>
      <c r="E319" t="str">
        <f>IFERROR(_xlfn.XLOOKUP(TEXT(A319, "0"), TEXT('Material master'!$A$2:'Material master'!$A$275, "0"), 'Material master'!$E$2:'Material master'!$E$275, 1),"")</f>
        <v/>
      </c>
      <c r="F319" t="str">
        <f>IFERROR(_xlfn.XLOOKUP(TEXT(A319, "0"), TEXT('Material master'!$A$2:'Material master'!$A$275, "0"), 'Material master'!$F$2:'Material master'!$F$275, 1),"")</f>
        <v/>
      </c>
      <c r="G319" t="str">
        <f>IFERROR(_xlfn.XLOOKUP(TEXT(A319, "0"), TEXT('Material master'!$A$2:'Material master'!$A$275, "0"), 'Material master'!$G$2:'Material master'!$G$275, 1),"")</f>
        <v/>
      </c>
      <c r="H319" t="s">
        <v>695</v>
      </c>
      <c r="I319" s="257" t="s">
        <v>388</v>
      </c>
      <c r="K319" s="32"/>
      <c r="L319" s="32">
        <f t="shared" ref="L319:W319" si="314">IFERROR(L1230, 0)</f>
        <v>1.7</v>
      </c>
      <c r="M319" s="32">
        <f t="shared" si="314"/>
        <v>2.0000000000000004</v>
      </c>
      <c r="N319" s="32">
        <f t="shared" si="314"/>
        <v>2.1</v>
      </c>
      <c r="O319" s="32">
        <f t="shared" si="314"/>
        <v>2.0000000000000004</v>
      </c>
      <c r="P319" s="32">
        <f t="shared" si="314"/>
        <v>2.1</v>
      </c>
      <c r="Q319" s="32">
        <f t="shared" si="314"/>
        <v>2.0000000000000004</v>
      </c>
      <c r="R319" s="32">
        <f t="shared" si="314"/>
        <v>2.1</v>
      </c>
      <c r="S319" s="32">
        <f t="shared" si="314"/>
        <v>2.0000000000000004</v>
      </c>
      <c r="T319" s="32">
        <f t="shared" si="314"/>
        <v>2.1</v>
      </c>
      <c r="U319" s="32">
        <f t="shared" si="314"/>
        <v>2.1</v>
      </c>
      <c r="V319" s="32">
        <f t="shared" si="314"/>
        <v>2.0000000000000004</v>
      </c>
      <c r="W319" s="32">
        <f t="shared" si="314"/>
        <v>2.1</v>
      </c>
    </row>
    <row r="320" spans="1:23" x14ac:dyDescent="0.25">
      <c r="A320" s="257" t="s">
        <v>117</v>
      </c>
      <c r="B320" t="str">
        <f>IFERROR(_xlfn.XLOOKUP(TEXT(A320, "0"), TEXT('Material master'!$A$2:'Material master'!$A$275, "0"), 'Material master'!$B$2:'Material master'!$B$275, 1),"")</f>
        <v>BASE SHEET 1150X120MU TRANSP</v>
      </c>
      <c r="C320" t="str">
        <f>IFERROR(_xlfn.XLOOKUP(TEXT(A320, "0"), TEXT('Material master'!$A$2:'Material master'!$A$275, "0"), 'Material master'!$C$2:'Material master'!$C$275, 1),"")</f>
        <v>Packaging</v>
      </c>
      <c r="D320" t="str">
        <f>IFERROR(_xlfn.XLOOKUP(TEXT(A320, "0"), TEXT('Material master'!$A$2:'Material master'!$A$275, "0"), 'Material master'!$D$2:'Material master'!$D$275, 1),"")</f>
        <v/>
      </c>
      <c r="E320" t="str">
        <f>IFERROR(_xlfn.XLOOKUP(TEXT(A320, "0"), TEXT('Material master'!$A$2:'Material master'!$A$275, "0"), 'Material master'!$E$2:'Material master'!$E$275, 1),"")</f>
        <v/>
      </c>
      <c r="F320" t="str">
        <f>IFERROR(_xlfn.XLOOKUP(TEXT(A320, "0"), TEXT('Material master'!$A$2:'Material master'!$A$275, "0"), 'Material master'!$F$2:'Material master'!$F$275, 1),"")</f>
        <v/>
      </c>
      <c r="G320" t="str">
        <f>IFERROR(_xlfn.XLOOKUP(TEXT(A320, "0"), TEXT('Material master'!$A$2:'Material master'!$A$275, "0"), 'Material master'!$G$2:'Material master'!$G$275, 1),"")</f>
        <v/>
      </c>
      <c r="H320" t="s">
        <v>695</v>
      </c>
      <c r="I320" s="257" t="s">
        <v>393</v>
      </c>
      <c r="K320" s="32"/>
      <c r="L320" s="32">
        <f t="shared" ref="L320:W320" si="315">IFERROR(L1251, 0)</f>
        <v>4.7</v>
      </c>
      <c r="M320" s="32">
        <f t="shared" si="315"/>
        <v>3.1</v>
      </c>
      <c r="N320" s="32">
        <f t="shared" si="315"/>
        <v>3.5</v>
      </c>
      <c r="O320" s="32">
        <f t="shared" si="315"/>
        <v>3.6</v>
      </c>
      <c r="P320" s="32">
        <f t="shared" si="315"/>
        <v>5.6000000000000005</v>
      </c>
      <c r="Q320" s="32">
        <f t="shared" si="315"/>
        <v>4.1000000000000005</v>
      </c>
      <c r="R320" s="32">
        <f t="shared" si="315"/>
        <v>3.5</v>
      </c>
      <c r="S320" s="32">
        <f t="shared" si="315"/>
        <v>3.6</v>
      </c>
      <c r="T320" s="32">
        <f t="shared" si="315"/>
        <v>3.6</v>
      </c>
      <c r="U320" s="32">
        <f t="shared" si="315"/>
        <v>5.5</v>
      </c>
      <c r="V320" s="32">
        <f t="shared" si="315"/>
        <v>3.6</v>
      </c>
      <c r="W320" s="32">
        <f t="shared" si="315"/>
        <v>3.6</v>
      </c>
    </row>
    <row r="321" spans="1:23" x14ac:dyDescent="0.25">
      <c r="A321" s="257" t="s">
        <v>117</v>
      </c>
      <c r="B321" t="str">
        <f>IFERROR(_xlfn.XLOOKUP(TEXT(A321, "0"), TEXT('Material master'!$A$2:'Material master'!$A$275, "0"), 'Material master'!$B$2:'Material master'!$B$275, 1),"")</f>
        <v>BASE SHEET 1150X120MU TRANSP</v>
      </c>
      <c r="C321" t="str">
        <f>IFERROR(_xlfn.XLOOKUP(TEXT(A321, "0"), TEXT('Material master'!$A$2:'Material master'!$A$275, "0"), 'Material master'!$C$2:'Material master'!$C$275, 1),"")</f>
        <v>Packaging</v>
      </c>
      <c r="D321" t="str">
        <f>IFERROR(_xlfn.XLOOKUP(TEXT(A321, "0"), TEXT('Material master'!$A$2:'Material master'!$A$275, "0"), 'Material master'!$D$2:'Material master'!$D$275, 1),"")</f>
        <v/>
      </c>
      <c r="E321" t="str">
        <f>IFERROR(_xlfn.XLOOKUP(TEXT(A321, "0"), TEXT('Material master'!$A$2:'Material master'!$A$275, "0"), 'Material master'!$E$2:'Material master'!$E$275, 1),"")</f>
        <v/>
      </c>
      <c r="F321" t="str">
        <f>IFERROR(_xlfn.XLOOKUP(TEXT(A321, "0"), TEXT('Material master'!$A$2:'Material master'!$A$275, "0"), 'Material master'!$F$2:'Material master'!$F$275, 1),"")</f>
        <v/>
      </c>
      <c r="G321" t="str">
        <f>IFERROR(_xlfn.XLOOKUP(TEXT(A321, "0"), TEXT('Material master'!$A$2:'Material master'!$A$275, "0"), 'Material master'!$G$2:'Material master'!$G$275, 1),"")</f>
        <v/>
      </c>
      <c r="H321" t="s">
        <v>695</v>
      </c>
      <c r="I321" s="257" t="s">
        <v>417</v>
      </c>
      <c r="K321" s="32"/>
      <c r="L321" s="32">
        <f t="shared" ref="L321:W321" si="316">IFERROR(L1323, 0)</f>
        <v>3.5000000000000004</v>
      </c>
      <c r="M321" s="32">
        <f t="shared" si="316"/>
        <v>4.4000000000000004</v>
      </c>
      <c r="N321" s="32">
        <f t="shared" si="316"/>
        <v>4.4000000000000004</v>
      </c>
      <c r="O321" s="32">
        <f t="shared" si="316"/>
        <v>4.4000000000000004</v>
      </c>
      <c r="P321" s="32">
        <f t="shared" si="316"/>
        <v>4.4000000000000004</v>
      </c>
      <c r="Q321" s="32">
        <f t="shared" si="316"/>
        <v>6.4</v>
      </c>
      <c r="R321" s="32">
        <f t="shared" si="316"/>
        <v>4.4000000000000004</v>
      </c>
      <c r="S321" s="32">
        <f t="shared" si="316"/>
        <v>4.5000000000000009</v>
      </c>
      <c r="T321" s="32">
        <f t="shared" si="316"/>
        <v>4.5000000000000009</v>
      </c>
      <c r="U321" s="32">
        <f t="shared" si="316"/>
        <v>4.5000000000000009</v>
      </c>
      <c r="V321" s="32">
        <f t="shared" si="316"/>
        <v>4.5000000000000009</v>
      </c>
      <c r="W321" s="32">
        <f t="shared" si="316"/>
        <v>4.5000000000000009</v>
      </c>
    </row>
    <row r="322" spans="1:23" x14ac:dyDescent="0.25">
      <c r="A322" s="257" t="s">
        <v>117</v>
      </c>
      <c r="B322" t="str">
        <f>IFERROR(_xlfn.XLOOKUP(TEXT(A322, "0"), TEXT('Material master'!$A$2:'Material master'!$A$275, "0"), 'Material master'!$B$2:'Material master'!$B$275, 1),"")</f>
        <v>BASE SHEET 1150X120MU TRANSP</v>
      </c>
      <c r="C322" t="str">
        <f>IFERROR(_xlfn.XLOOKUP(TEXT(A322, "0"), TEXT('Material master'!$A$2:'Material master'!$A$275, "0"), 'Material master'!$C$2:'Material master'!$C$275, 1),"")</f>
        <v>Packaging</v>
      </c>
      <c r="D322" t="str">
        <f>IFERROR(_xlfn.XLOOKUP(TEXT(A322, "0"), TEXT('Material master'!$A$2:'Material master'!$A$275, "0"), 'Material master'!$D$2:'Material master'!$D$275, 1),"")</f>
        <v/>
      </c>
      <c r="E322" t="str">
        <f>IFERROR(_xlfn.XLOOKUP(TEXT(A322, "0"), TEXT('Material master'!$A$2:'Material master'!$A$275, "0"), 'Material master'!$E$2:'Material master'!$E$275, 1),"")</f>
        <v/>
      </c>
      <c r="F322" t="str">
        <f>IFERROR(_xlfn.XLOOKUP(TEXT(A322, "0"), TEXT('Material master'!$A$2:'Material master'!$A$275, "0"), 'Material master'!$F$2:'Material master'!$F$275, 1),"")</f>
        <v/>
      </c>
      <c r="G322" t="str">
        <f>IFERROR(_xlfn.XLOOKUP(TEXT(A322, "0"), TEXT('Material master'!$A$2:'Material master'!$A$275, "0"), 'Material master'!$G$2:'Material master'!$G$275, 1),"")</f>
        <v/>
      </c>
      <c r="H322" t="s">
        <v>695</v>
      </c>
      <c r="I322" s="257" t="s">
        <v>421</v>
      </c>
      <c r="K322" s="32"/>
      <c r="L322" s="32">
        <f t="shared" ref="L322:W322" si="317">IFERROR(L1339, 0)</f>
        <v>0</v>
      </c>
      <c r="M322" s="32">
        <f t="shared" si="317"/>
        <v>0</v>
      </c>
      <c r="N322" s="32">
        <f t="shared" si="317"/>
        <v>0.1</v>
      </c>
      <c r="O322" s="32">
        <f t="shared" si="317"/>
        <v>0.1</v>
      </c>
      <c r="P322" s="32">
        <f t="shared" si="317"/>
        <v>0.1</v>
      </c>
      <c r="Q322" s="32">
        <f t="shared" si="317"/>
        <v>0.1</v>
      </c>
      <c r="R322" s="32">
        <f t="shared" si="317"/>
        <v>0.1</v>
      </c>
      <c r="S322" s="32">
        <f t="shared" si="317"/>
        <v>0.1</v>
      </c>
      <c r="T322" s="32">
        <f t="shared" si="317"/>
        <v>0.1</v>
      </c>
      <c r="U322" s="32">
        <f t="shared" si="317"/>
        <v>0.1</v>
      </c>
      <c r="V322" s="32">
        <f t="shared" si="317"/>
        <v>0.1</v>
      </c>
      <c r="W322" s="32">
        <f t="shared" si="317"/>
        <v>0.1</v>
      </c>
    </row>
    <row r="323" spans="1:23" x14ac:dyDescent="0.25">
      <c r="A323" s="257" t="s">
        <v>117</v>
      </c>
      <c r="B323" t="str">
        <f>IFERROR(_xlfn.XLOOKUP(TEXT(A323, "0"), TEXT('Material master'!$A$2:'Material master'!$A$275, "0"), 'Material master'!$B$2:'Material master'!$B$275, 1),"")</f>
        <v>BASE SHEET 1150X120MU TRANSP</v>
      </c>
      <c r="C323" t="str">
        <f>IFERROR(_xlfn.XLOOKUP(TEXT(A323, "0"), TEXT('Material master'!$A$2:'Material master'!$A$275, "0"), 'Material master'!$C$2:'Material master'!$C$275, 1),"")</f>
        <v>Packaging</v>
      </c>
      <c r="D323" t="str">
        <f>IFERROR(_xlfn.XLOOKUP(TEXT(A323, "0"), TEXT('Material master'!$A$2:'Material master'!$A$275, "0"), 'Material master'!$D$2:'Material master'!$D$275, 1),"")</f>
        <v/>
      </c>
      <c r="E323" t="str">
        <f>IFERROR(_xlfn.XLOOKUP(TEXT(A323, "0"), TEXT('Material master'!$A$2:'Material master'!$A$275, "0"), 'Material master'!$E$2:'Material master'!$E$275, 1),"")</f>
        <v/>
      </c>
      <c r="F323" t="str">
        <f>IFERROR(_xlfn.XLOOKUP(TEXT(A323, "0"), TEXT('Material master'!$A$2:'Material master'!$A$275, "0"), 'Material master'!$F$2:'Material master'!$F$275, 1),"")</f>
        <v/>
      </c>
      <c r="G323" t="str">
        <f>IFERROR(_xlfn.XLOOKUP(TEXT(A323, "0"), TEXT('Material master'!$A$2:'Material master'!$A$275, "0"), 'Material master'!$G$2:'Material master'!$G$275, 1),"")</f>
        <v/>
      </c>
      <c r="H323" t="s">
        <v>695</v>
      </c>
      <c r="I323" s="257" t="s">
        <v>424</v>
      </c>
      <c r="K323" s="32"/>
      <c r="L323" s="32">
        <f t="shared" ref="L323:W323" si="318">IFERROR(L1350, 0)</f>
        <v>0</v>
      </c>
      <c r="M323" s="32">
        <f t="shared" si="318"/>
        <v>0</v>
      </c>
      <c r="N323" s="32">
        <f t="shared" si="318"/>
        <v>0</v>
      </c>
      <c r="O323" s="32">
        <f t="shared" si="318"/>
        <v>0</v>
      </c>
      <c r="P323" s="32">
        <f t="shared" si="318"/>
        <v>0</v>
      </c>
      <c r="Q323" s="32">
        <f t="shared" si="318"/>
        <v>0</v>
      </c>
      <c r="R323" s="32">
        <f t="shared" si="318"/>
        <v>0</v>
      </c>
      <c r="S323" s="32">
        <f t="shared" si="318"/>
        <v>0</v>
      </c>
      <c r="T323" s="32">
        <f t="shared" si="318"/>
        <v>0</v>
      </c>
      <c r="U323" s="32">
        <f t="shared" si="318"/>
        <v>0</v>
      </c>
      <c r="V323" s="32">
        <f t="shared" si="318"/>
        <v>0</v>
      </c>
      <c r="W323" s="32">
        <f t="shared" si="318"/>
        <v>0</v>
      </c>
    </row>
    <row r="324" spans="1:23" x14ac:dyDescent="0.25">
      <c r="A324" s="257" t="s">
        <v>117</v>
      </c>
      <c r="B324" t="str">
        <f>IFERROR(_xlfn.XLOOKUP(TEXT(A324, "0"), TEXT('Material master'!$A$2:'Material master'!$A$275, "0"), 'Material master'!$B$2:'Material master'!$B$275, 1),"")</f>
        <v>BASE SHEET 1150X120MU TRANSP</v>
      </c>
      <c r="C324" t="str">
        <f>IFERROR(_xlfn.XLOOKUP(TEXT(A324, "0"), TEXT('Material master'!$A$2:'Material master'!$A$275, "0"), 'Material master'!$C$2:'Material master'!$C$275, 1),"")</f>
        <v>Packaging</v>
      </c>
      <c r="D324" t="str">
        <f>IFERROR(_xlfn.XLOOKUP(TEXT(A324, "0"), TEXT('Material master'!$A$2:'Material master'!$A$275, "0"), 'Material master'!$D$2:'Material master'!$D$275, 1),"")</f>
        <v/>
      </c>
      <c r="E324" t="str">
        <f>IFERROR(_xlfn.XLOOKUP(TEXT(A324, "0"), TEXT('Material master'!$A$2:'Material master'!$A$275, "0"), 'Material master'!$E$2:'Material master'!$E$275, 1),"")</f>
        <v/>
      </c>
      <c r="F324" t="str">
        <f>IFERROR(_xlfn.XLOOKUP(TEXT(A324, "0"), TEXT('Material master'!$A$2:'Material master'!$A$275, "0"), 'Material master'!$F$2:'Material master'!$F$275, 1),"")</f>
        <v/>
      </c>
      <c r="G324" t="str">
        <f>IFERROR(_xlfn.XLOOKUP(TEXT(A324, "0"), TEXT('Material master'!$A$2:'Material master'!$A$275, "0"), 'Material master'!$G$2:'Material master'!$G$275, 1),"")</f>
        <v/>
      </c>
      <c r="H324" t="s">
        <v>695</v>
      </c>
      <c r="I324" s="257" t="s">
        <v>427</v>
      </c>
      <c r="K324" s="32"/>
      <c r="L324" s="32">
        <f t="shared" ref="L324:W324" si="319">IFERROR(L1361, 0)</f>
        <v>0.6</v>
      </c>
      <c r="M324" s="32">
        <f t="shared" si="319"/>
        <v>0.4</v>
      </c>
      <c r="N324" s="32">
        <f t="shared" si="319"/>
        <v>0.4</v>
      </c>
      <c r="O324" s="32">
        <f t="shared" si="319"/>
        <v>2.4</v>
      </c>
      <c r="P324" s="32">
        <f t="shared" si="319"/>
        <v>0.4</v>
      </c>
      <c r="Q324" s="32">
        <f t="shared" si="319"/>
        <v>0.4</v>
      </c>
      <c r="R324" s="32">
        <f t="shared" si="319"/>
        <v>2.4</v>
      </c>
      <c r="S324" s="32">
        <f t="shared" si="319"/>
        <v>0.4</v>
      </c>
      <c r="T324" s="32">
        <f t="shared" si="319"/>
        <v>0.4</v>
      </c>
      <c r="U324" s="32">
        <f t="shared" si="319"/>
        <v>2.3000000000000003</v>
      </c>
      <c r="V324" s="32">
        <f t="shared" si="319"/>
        <v>0.4</v>
      </c>
      <c r="W324" s="32">
        <f t="shared" si="319"/>
        <v>0.4</v>
      </c>
    </row>
    <row r="325" spans="1:23" x14ac:dyDescent="0.25">
      <c r="A325" s="257" t="s">
        <v>117</v>
      </c>
      <c r="B325" t="str">
        <f>IFERROR(_xlfn.XLOOKUP(TEXT(A325, "0"), TEXT('Material master'!$A$2:'Material master'!$A$275, "0"), 'Material master'!$B$2:'Material master'!$B$275, 1),"")</f>
        <v>BASE SHEET 1150X120MU TRANSP</v>
      </c>
      <c r="C325" t="str">
        <f>IFERROR(_xlfn.XLOOKUP(TEXT(A325, "0"), TEXT('Material master'!$A$2:'Material master'!$A$275, "0"), 'Material master'!$C$2:'Material master'!$C$275, 1),"")</f>
        <v>Packaging</v>
      </c>
      <c r="D325" t="str">
        <f>IFERROR(_xlfn.XLOOKUP(TEXT(A325, "0"), TEXT('Material master'!$A$2:'Material master'!$A$275, "0"), 'Material master'!$D$2:'Material master'!$D$275, 1),"")</f>
        <v/>
      </c>
      <c r="E325" t="str">
        <f>IFERROR(_xlfn.XLOOKUP(TEXT(A325, "0"), TEXT('Material master'!$A$2:'Material master'!$A$275, "0"), 'Material master'!$E$2:'Material master'!$E$275, 1),"")</f>
        <v/>
      </c>
      <c r="F325" t="str">
        <f>IFERROR(_xlfn.XLOOKUP(TEXT(A325, "0"), TEXT('Material master'!$A$2:'Material master'!$A$275, "0"), 'Material master'!$F$2:'Material master'!$F$275, 1),"")</f>
        <v/>
      </c>
      <c r="G325" t="str">
        <f>IFERROR(_xlfn.XLOOKUP(TEXT(A325, "0"), TEXT('Material master'!$A$2:'Material master'!$A$275, "0"), 'Material master'!$G$2:'Material master'!$G$275, 1),"")</f>
        <v/>
      </c>
      <c r="H325" t="s">
        <v>695</v>
      </c>
      <c r="I325" s="257" t="s">
        <v>437</v>
      </c>
      <c r="K325" s="32"/>
      <c r="L325" s="32">
        <f t="shared" ref="L325:W325" si="320">IFERROR(L1402, 0)</f>
        <v>1.7</v>
      </c>
      <c r="M325" s="32">
        <f t="shared" si="320"/>
        <v>0.4</v>
      </c>
      <c r="N325" s="32">
        <f t="shared" si="320"/>
        <v>0.5</v>
      </c>
      <c r="O325" s="32">
        <f t="shared" si="320"/>
        <v>0.4</v>
      </c>
      <c r="P325" s="32">
        <f t="shared" si="320"/>
        <v>0.5</v>
      </c>
      <c r="Q325" s="32">
        <f t="shared" si="320"/>
        <v>0.4</v>
      </c>
      <c r="R325" s="32">
        <f t="shared" si="320"/>
        <v>0.5</v>
      </c>
      <c r="S325" s="32">
        <f t="shared" si="320"/>
        <v>0.4</v>
      </c>
      <c r="T325" s="32">
        <f t="shared" si="320"/>
        <v>0.5</v>
      </c>
      <c r="U325" s="32">
        <f t="shared" si="320"/>
        <v>0.5</v>
      </c>
      <c r="V325" s="32">
        <f t="shared" si="320"/>
        <v>0.6</v>
      </c>
      <c r="W325" s="32">
        <f t="shared" si="320"/>
        <v>0.5</v>
      </c>
    </row>
    <row r="326" spans="1:23" x14ac:dyDescent="0.25">
      <c r="A326" s="257" t="s">
        <v>117</v>
      </c>
      <c r="B326" t="str">
        <f>IFERROR(_xlfn.XLOOKUP(TEXT(A326, "0"), TEXT('Material master'!$A$2:'Material master'!$A$275, "0"), 'Material master'!$B$2:'Material master'!$B$275, 1),"")</f>
        <v>BASE SHEET 1150X120MU TRANSP</v>
      </c>
      <c r="C326" t="str">
        <f>IFERROR(_xlfn.XLOOKUP(TEXT(A326, "0"), TEXT('Material master'!$A$2:'Material master'!$A$275, "0"), 'Material master'!$C$2:'Material master'!$C$275, 1),"")</f>
        <v>Packaging</v>
      </c>
      <c r="D326" t="str">
        <f>IFERROR(_xlfn.XLOOKUP(TEXT(A326, "0"), TEXT('Material master'!$A$2:'Material master'!$A$275, "0"), 'Material master'!$D$2:'Material master'!$D$275, 1),"")</f>
        <v/>
      </c>
      <c r="E326" t="str">
        <f>IFERROR(_xlfn.XLOOKUP(TEXT(A326, "0"), TEXT('Material master'!$A$2:'Material master'!$A$275, "0"), 'Material master'!$E$2:'Material master'!$E$275, 1),"")</f>
        <v/>
      </c>
      <c r="F326" t="str">
        <f>IFERROR(_xlfn.XLOOKUP(TEXT(A326, "0"), TEXT('Material master'!$A$2:'Material master'!$A$275, "0"), 'Material master'!$F$2:'Material master'!$F$275, 1),"")</f>
        <v/>
      </c>
      <c r="G326" t="str">
        <f>IFERROR(_xlfn.XLOOKUP(TEXT(A326, "0"), TEXT('Material master'!$A$2:'Material master'!$A$275, "0"), 'Material master'!$G$2:'Material master'!$G$275, 1),"")</f>
        <v/>
      </c>
      <c r="H326" t="s">
        <v>695</v>
      </c>
      <c r="I326" s="257" t="s">
        <v>451</v>
      </c>
      <c r="K326" s="32"/>
      <c r="L326" s="32">
        <f t="shared" ref="L326:W326" si="321">IFERROR(L1456, 0)</f>
        <v>2.4</v>
      </c>
      <c r="M326" s="32">
        <f t="shared" si="321"/>
        <v>1.9000000000000004</v>
      </c>
      <c r="N326" s="32">
        <f t="shared" si="321"/>
        <v>1.9000000000000004</v>
      </c>
      <c r="O326" s="32">
        <f t="shared" si="321"/>
        <v>1.9000000000000004</v>
      </c>
      <c r="P326" s="32">
        <f t="shared" si="321"/>
        <v>1.8</v>
      </c>
      <c r="Q326" s="32">
        <f t="shared" si="321"/>
        <v>1.9000000000000004</v>
      </c>
      <c r="R326" s="32">
        <f t="shared" si="321"/>
        <v>1.9000000000000004</v>
      </c>
      <c r="S326" s="32">
        <f t="shared" si="321"/>
        <v>1.8</v>
      </c>
      <c r="T326" s="32">
        <f t="shared" si="321"/>
        <v>1.9000000000000004</v>
      </c>
      <c r="U326" s="32">
        <f t="shared" si="321"/>
        <v>1.9000000000000004</v>
      </c>
      <c r="V326" s="32">
        <f t="shared" si="321"/>
        <v>1.8</v>
      </c>
      <c r="W326" s="32">
        <f t="shared" si="321"/>
        <v>1.9000000000000004</v>
      </c>
    </row>
    <row r="327" spans="1:23" x14ac:dyDescent="0.25">
      <c r="A327" s="257" t="s">
        <v>117</v>
      </c>
      <c r="B327" t="str">
        <f>IFERROR(_xlfn.XLOOKUP(TEXT(A327, "0"), TEXT('Material master'!$A$2:'Material master'!$A$275, "0"), 'Material master'!$B$2:'Material master'!$B$275, 1),"")</f>
        <v>BASE SHEET 1150X120MU TRANSP</v>
      </c>
      <c r="C327" t="str">
        <f>IFERROR(_xlfn.XLOOKUP(TEXT(A327, "0"), TEXT('Material master'!$A$2:'Material master'!$A$275, "0"), 'Material master'!$C$2:'Material master'!$C$275, 1),"")</f>
        <v>Packaging</v>
      </c>
      <c r="D327" t="str">
        <f>IFERROR(_xlfn.XLOOKUP(TEXT(A327, "0"), TEXT('Material master'!$A$2:'Material master'!$A$275, "0"), 'Material master'!$D$2:'Material master'!$D$275, 1),"")</f>
        <v/>
      </c>
      <c r="E327" t="str">
        <f>IFERROR(_xlfn.XLOOKUP(TEXT(A327, "0"), TEXT('Material master'!$A$2:'Material master'!$A$275, "0"), 'Material master'!$E$2:'Material master'!$E$275, 1),"")</f>
        <v/>
      </c>
      <c r="F327" t="str">
        <f>IFERROR(_xlfn.XLOOKUP(TEXT(A327, "0"), TEXT('Material master'!$A$2:'Material master'!$A$275, "0"), 'Material master'!$F$2:'Material master'!$F$275, 1),"")</f>
        <v/>
      </c>
      <c r="G327" t="str">
        <f>IFERROR(_xlfn.XLOOKUP(TEXT(A327, "0"), TEXT('Material master'!$A$2:'Material master'!$A$275, "0"), 'Material master'!$G$2:'Material master'!$G$275, 1),"")</f>
        <v/>
      </c>
      <c r="H327" t="s">
        <v>695</v>
      </c>
      <c r="I327" s="257" t="s">
        <v>453</v>
      </c>
      <c r="K327" s="32"/>
      <c r="L327" s="32">
        <f t="shared" ref="L327:W327" si="322">IFERROR(L1467, 0)</f>
        <v>3.9000000000000004</v>
      </c>
      <c r="M327" s="32">
        <f t="shared" si="322"/>
        <v>5.0000000000000009</v>
      </c>
      <c r="N327" s="32">
        <f t="shared" si="322"/>
        <v>7.0000000000000009</v>
      </c>
      <c r="O327" s="32">
        <f t="shared" si="322"/>
        <v>3.1</v>
      </c>
      <c r="P327" s="32">
        <f t="shared" si="322"/>
        <v>5.1000000000000005</v>
      </c>
      <c r="Q327" s="32">
        <f t="shared" si="322"/>
        <v>5.1000000000000005</v>
      </c>
      <c r="R327" s="32">
        <f t="shared" si="322"/>
        <v>5.1000000000000005</v>
      </c>
      <c r="S327" s="32">
        <f t="shared" si="322"/>
        <v>5.1000000000000005</v>
      </c>
      <c r="T327" s="32">
        <f t="shared" si="322"/>
        <v>1.4000000000000001</v>
      </c>
      <c r="U327" s="32">
        <f t="shared" si="322"/>
        <v>5.4</v>
      </c>
      <c r="V327" s="32">
        <f t="shared" si="322"/>
        <v>5.5000000000000009</v>
      </c>
      <c r="W327" s="32">
        <f t="shared" si="322"/>
        <v>5.5000000000000009</v>
      </c>
    </row>
    <row r="328" spans="1:23" x14ac:dyDescent="0.25">
      <c r="A328" s="257" t="s">
        <v>117</v>
      </c>
      <c r="B328" t="str">
        <f>IFERROR(_xlfn.XLOOKUP(TEXT(A328, "0"), TEXT('Material master'!$A$2:'Material master'!$A$275, "0"), 'Material master'!$B$2:'Material master'!$B$275, 1),"")</f>
        <v>BASE SHEET 1150X120MU TRANSP</v>
      </c>
      <c r="C328" t="str">
        <f>IFERROR(_xlfn.XLOOKUP(TEXT(A328, "0"), TEXT('Material master'!$A$2:'Material master'!$A$275, "0"), 'Material master'!$C$2:'Material master'!$C$275, 1),"")</f>
        <v>Packaging</v>
      </c>
      <c r="D328" t="str">
        <f>IFERROR(_xlfn.XLOOKUP(TEXT(A328, "0"), TEXT('Material master'!$A$2:'Material master'!$A$275, "0"), 'Material master'!$D$2:'Material master'!$D$275, 1),"")</f>
        <v/>
      </c>
      <c r="E328" t="str">
        <f>IFERROR(_xlfn.XLOOKUP(TEXT(A328, "0"), TEXT('Material master'!$A$2:'Material master'!$A$275, "0"), 'Material master'!$E$2:'Material master'!$E$275, 1),"")</f>
        <v/>
      </c>
      <c r="F328" t="str">
        <f>IFERROR(_xlfn.XLOOKUP(TEXT(A328, "0"), TEXT('Material master'!$A$2:'Material master'!$A$275, "0"), 'Material master'!$F$2:'Material master'!$F$275, 1),"")</f>
        <v/>
      </c>
      <c r="G328" t="str">
        <f>IFERROR(_xlfn.XLOOKUP(TEXT(A328, "0"), TEXT('Material master'!$A$2:'Material master'!$A$275, "0"), 'Material master'!$G$2:'Material master'!$G$275, 1),"")</f>
        <v/>
      </c>
      <c r="H328" t="s">
        <v>695</v>
      </c>
      <c r="I328" s="257" t="s">
        <v>461</v>
      </c>
      <c r="K328" s="32"/>
      <c r="L328" s="32">
        <f t="shared" ref="L328:W328" si="323">IFERROR(L1507, 0)</f>
        <v>2.496</v>
      </c>
      <c r="M328" s="32">
        <f t="shared" si="323"/>
        <v>3.016</v>
      </c>
      <c r="N328" s="32">
        <f t="shared" si="323"/>
        <v>5.8239999999999998</v>
      </c>
      <c r="O328" s="32">
        <f t="shared" si="323"/>
        <v>2.496</v>
      </c>
      <c r="P328" s="32">
        <f t="shared" si="323"/>
        <v>2.496</v>
      </c>
      <c r="Q328" s="32">
        <f t="shared" si="323"/>
        <v>6.76</v>
      </c>
      <c r="R328" s="32">
        <f t="shared" si="323"/>
        <v>3.4319999999999999</v>
      </c>
      <c r="S328" s="32">
        <f t="shared" si="323"/>
        <v>3.4319999999999999</v>
      </c>
      <c r="T328" s="32">
        <f t="shared" si="323"/>
        <v>3.4319999999999999</v>
      </c>
      <c r="U328" s="32">
        <f t="shared" si="323"/>
        <v>4.3680000000000003</v>
      </c>
      <c r="V328" s="32">
        <f t="shared" si="323"/>
        <v>6.5519999999999996</v>
      </c>
      <c r="W328" s="32">
        <f t="shared" si="323"/>
        <v>3.4319999999999999</v>
      </c>
    </row>
    <row r="329" spans="1:23" x14ac:dyDescent="0.25">
      <c r="A329" s="257" t="s">
        <v>117</v>
      </c>
      <c r="B329" t="str">
        <f>IFERROR(_xlfn.XLOOKUP(TEXT(A329, "0"), TEXT('Material master'!$A$2:'Material master'!$A$275, "0"), 'Material master'!$B$2:'Material master'!$B$275, 1),"")</f>
        <v>BASE SHEET 1150X120MU TRANSP</v>
      </c>
      <c r="C329" t="str">
        <f>IFERROR(_xlfn.XLOOKUP(TEXT(A329, "0"), TEXT('Material master'!$A$2:'Material master'!$A$275, "0"), 'Material master'!$C$2:'Material master'!$C$275, 1),"")</f>
        <v>Packaging</v>
      </c>
      <c r="D329" t="str">
        <f>IFERROR(_xlfn.XLOOKUP(TEXT(A329, "0"), TEXT('Material master'!$A$2:'Material master'!$A$275, "0"), 'Material master'!$D$2:'Material master'!$D$275, 1),"")</f>
        <v/>
      </c>
      <c r="E329" t="str">
        <f>IFERROR(_xlfn.XLOOKUP(TEXT(A329, "0"), TEXT('Material master'!$A$2:'Material master'!$A$275, "0"), 'Material master'!$E$2:'Material master'!$E$275, 1),"")</f>
        <v/>
      </c>
      <c r="F329" t="str">
        <f>IFERROR(_xlfn.XLOOKUP(TEXT(A329, "0"), TEXT('Material master'!$A$2:'Material master'!$A$275, "0"), 'Material master'!$F$2:'Material master'!$F$275, 1),"")</f>
        <v/>
      </c>
      <c r="G329" t="str">
        <f>IFERROR(_xlfn.XLOOKUP(TEXT(A329, "0"), TEXT('Material master'!$A$2:'Material master'!$A$275, "0"), 'Material master'!$G$2:'Material master'!$G$275, 1),"")</f>
        <v/>
      </c>
      <c r="H329" t="s">
        <v>695</v>
      </c>
      <c r="I329" s="257" t="s">
        <v>550</v>
      </c>
      <c r="K329" s="32"/>
      <c r="L329" s="32">
        <f t="shared" ref="L329:W329" si="324">IFERROR(L1735, 0)</f>
        <v>0</v>
      </c>
      <c r="M329" s="32">
        <f t="shared" si="324"/>
        <v>0</v>
      </c>
      <c r="N329" s="32">
        <f t="shared" si="324"/>
        <v>0</v>
      </c>
      <c r="O329" s="32">
        <f t="shared" si="324"/>
        <v>0</v>
      </c>
      <c r="P329" s="32">
        <f t="shared" si="324"/>
        <v>0</v>
      </c>
      <c r="Q329" s="32">
        <f t="shared" si="324"/>
        <v>0</v>
      </c>
      <c r="R329" s="32">
        <f t="shared" si="324"/>
        <v>0</v>
      </c>
      <c r="S329" s="32">
        <f t="shared" si="324"/>
        <v>0</v>
      </c>
      <c r="T329" s="32">
        <f t="shared" si="324"/>
        <v>0</v>
      </c>
      <c r="U329" s="32">
        <f t="shared" si="324"/>
        <v>0</v>
      </c>
      <c r="V329" s="32">
        <f t="shared" si="324"/>
        <v>0</v>
      </c>
      <c r="W329" s="32">
        <f t="shared" si="324"/>
        <v>0</v>
      </c>
    </row>
    <row r="330" spans="1:23" x14ac:dyDescent="0.25">
      <c r="A330" s="257" t="s">
        <v>117</v>
      </c>
      <c r="B330" t="str">
        <f>IFERROR(_xlfn.XLOOKUP(TEXT(A330, "0"), TEXT('Material master'!$A$2:'Material master'!$A$275, "0"), 'Material master'!$B$2:'Material master'!$B$275, 1),"")</f>
        <v>BASE SHEET 1150X120MU TRANSP</v>
      </c>
      <c r="C330" t="str">
        <f>IFERROR(_xlfn.XLOOKUP(TEXT(A330, "0"), TEXT('Material master'!$A$2:'Material master'!$A$275, "0"), 'Material master'!$C$2:'Material master'!$C$275, 1),"")</f>
        <v>Packaging</v>
      </c>
      <c r="D330" t="str">
        <f>IFERROR(_xlfn.XLOOKUP(TEXT(A330, "0"), TEXT('Material master'!$A$2:'Material master'!$A$275, "0"), 'Material master'!$D$2:'Material master'!$D$275, 1),"")</f>
        <v/>
      </c>
      <c r="E330" t="str">
        <f>IFERROR(_xlfn.XLOOKUP(TEXT(A330, "0"), TEXT('Material master'!$A$2:'Material master'!$A$275, "0"), 'Material master'!$E$2:'Material master'!$E$275, 1),"")</f>
        <v/>
      </c>
      <c r="F330" t="str">
        <f>IFERROR(_xlfn.XLOOKUP(TEXT(A330, "0"), TEXT('Material master'!$A$2:'Material master'!$A$275, "0"), 'Material master'!$F$2:'Material master'!$F$275, 1),"")</f>
        <v/>
      </c>
      <c r="G330" t="str">
        <f>IFERROR(_xlfn.XLOOKUP(TEXT(A330, "0"), TEXT('Material master'!$A$2:'Material master'!$A$275, "0"), 'Material master'!$G$2:'Material master'!$G$275, 1),"")</f>
        <v/>
      </c>
      <c r="H330" t="s">
        <v>695</v>
      </c>
      <c r="I330" s="257" t="s">
        <v>557</v>
      </c>
      <c r="K330" s="32"/>
      <c r="L330" s="32">
        <f t="shared" ref="L330:W330" si="325">IFERROR(L1767, 0)</f>
        <v>0.1</v>
      </c>
      <c r="M330" s="32">
        <f t="shared" si="325"/>
        <v>0.9</v>
      </c>
      <c r="N330" s="32">
        <f t="shared" si="325"/>
        <v>0.8</v>
      </c>
      <c r="O330" s="32">
        <f t="shared" si="325"/>
        <v>0.9</v>
      </c>
      <c r="P330" s="32">
        <f t="shared" si="325"/>
        <v>0.8</v>
      </c>
      <c r="Q330" s="32">
        <f t="shared" si="325"/>
        <v>1</v>
      </c>
      <c r="R330" s="32">
        <f t="shared" si="325"/>
        <v>0.8</v>
      </c>
      <c r="S330" s="32">
        <f t="shared" si="325"/>
        <v>0.9</v>
      </c>
      <c r="T330" s="32">
        <f t="shared" si="325"/>
        <v>1</v>
      </c>
      <c r="U330" s="32">
        <f t="shared" si="325"/>
        <v>0.8</v>
      </c>
      <c r="V330" s="32">
        <f t="shared" si="325"/>
        <v>0.9</v>
      </c>
      <c r="W330" s="32">
        <f t="shared" si="325"/>
        <v>1</v>
      </c>
    </row>
    <row r="331" spans="1:23" x14ac:dyDescent="0.25">
      <c r="A331" s="257" t="s">
        <v>117</v>
      </c>
      <c r="B331" t="str">
        <f>IFERROR(_xlfn.XLOOKUP(TEXT(A331, "0"), TEXT('Material master'!$A$2:'Material master'!$A$275, "0"), 'Material master'!$B$2:'Material master'!$B$275, 1),"")</f>
        <v>BASE SHEET 1150X120MU TRANSP</v>
      </c>
      <c r="C331" t="str">
        <f>IFERROR(_xlfn.XLOOKUP(TEXT(A331, "0"), TEXT('Material master'!$A$2:'Material master'!$A$275, "0"), 'Material master'!$C$2:'Material master'!$C$275, 1),"")</f>
        <v>Packaging</v>
      </c>
      <c r="D331" t="str">
        <f>IFERROR(_xlfn.XLOOKUP(TEXT(A331, "0"), TEXT('Material master'!$A$2:'Material master'!$A$275, "0"), 'Material master'!$D$2:'Material master'!$D$275, 1),"")</f>
        <v/>
      </c>
      <c r="E331" t="str">
        <f>IFERROR(_xlfn.XLOOKUP(TEXT(A331, "0"), TEXT('Material master'!$A$2:'Material master'!$A$275, "0"), 'Material master'!$E$2:'Material master'!$E$275, 1),"")</f>
        <v/>
      </c>
      <c r="F331" t="str">
        <f>IFERROR(_xlfn.XLOOKUP(TEXT(A331, "0"), TEXT('Material master'!$A$2:'Material master'!$A$275, "0"), 'Material master'!$F$2:'Material master'!$F$275, 1),"")</f>
        <v/>
      </c>
      <c r="G331" t="str">
        <f>IFERROR(_xlfn.XLOOKUP(TEXT(A331, "0"), TEXT('Material master'!$A$2:'Material master'!$A$275, "0"), 'Material master'!$G$2:'Material master'!$G$275, 1),"")</f>
        <v/>
      </c>
      <c r="H331" t="s">
        <v>695</v>
      </c>
      <c r="I331" s="257" t="s">
        <v>559</v>
      </c>
      <c r="K331" s="32"/>
      <c r="L331" s="32">
        <f t="shared" ref="L331:W331" si="326">IFERROR(L1778, 0)</f>
        <v>2.4000000000000004</v>
      </c>
      <c r="M331" s="32">
        <f t="shared" si="326"/>
        <v>0</v>
      </c>
      <c r="N331" s="32">
        <f t="shared" si="326"/>
        <v>0</v>
      </c>
      <c r="O331" s="32">
        <f t="shared" si="326"/>
        <v>0.1</v>
      </c>
      <c r="P331" s="32">
        <f t="shared" si="326"/>
        <v>0</v>
      </c>
      <c r="Q331" s="32">
        <f t="shared" si="326"/>
        <v>0.2</v>
      </c>
      <c r="R331" s="32">
        <f t="shared" si="326"/>
        <v>0</v>
      </c>
      <c r="S331" s="32">
        <f t="shared" si="326"/>
        <v>0.1</v>
      </c>
      <c r="T331" s="32">
        <f t="shared" si="326"/>
        <v>0</v>
      </c>
      <c r="U331" s="32">
        <f t="shared" si="326"/>
        <v>0.2</v>
      </c>
      <c r="V331" s="32">
        <f t="shared" si="326"/>
        <v>0</v>
      </c>
      <c r="W331" s="32">
        <f t="shared" si="326"/>
        <v>0.1</v>
      </c>
    </row>
    <row r="332" spans="1:23" x14ac:dyDescent="0.25">
      <c r="A332" s="257" t="s">
        <v>117</v>
      </c>
      <c r="B332" t="str">
        <f>IFERROR(_xlfn.XLOOKUP(TEXT(A332, "0"), TEXT('Material master'!$A$2:'Material master'!$A$275, "0"), 'Material master'!$B$2:'Material master'!$B$275, 1),"")</f>
        <v>BASE SHEET 1150X120MU TRANSP</v>
      </c>
      <c r="C332" t="str">
        <f>IFERROR(_xlfn.XLOOKUP(TEXT(A332, "0"), TEXT('Material master'!$A$2:'Material master'!$A$275, "0"), 'Material master'!$C$2:'Material master'!$C$275, 1),"")</f>
        <v>Packaging</v>
      </c>
      <c r="D332" t="str">
        <f>IFERROR(_xlfn.XLOOKUP(TEXT(A332, "0"), TEXT('Material master'!$A$2:'Material master'!$A$275, "0"), 'Material master'!$D$2:'Material master'!$D$275, 1),"")</f>
        <v/>
      </c>
      <c r="E332" t="str">
        <f>IFERROR(_xlfn.XLOOKUP(TEXT(A332, "0"), TEXT('Material master'!$A$2:'Material master'!$A$275, "0"), 'Material master'!$E$2:'Material master'!$E$275, 1),"")</f>
        <v/>
      </c>
      <c r="F332" t="str">
        <f>IFERROR(_xlfn.XLOOKUP(TEXT(A332, "0"), TEXT('Material master'!$A$2:'Material master'!$A$275, "0"), 'Material master'!$F$2:'Material master'!$F$275, 1),"")</f>
        <v/>
      </c>
      <c r="G332" t="str">
        <f>IFERROR(_xlfn.XLOOKUP(TEXT(A332, "0"), TEXT('Material master'!$A$2:'Material master'!$A$275, "0"), 'Material master'!$G$2:'Material master'!$G$275, 1),"")</f>
        <v/>
      </c>
      <c r="H332" t="s">
        <v>695</v>
      </c>
      <c r="I332" s="257" t="s">
        <v>564</v>
      </c>
      <c r="K332" s="32"/>
      <c r="L332" s="32">
        <f t="shared" ref="L332:W332" si="327">IFERROR(L1796, 0)</f>
        <v>0</v>
      </c>
      <c r="M332" s="32">
        <f t="shared" si="327"/>
        <v>0</v>
      </c>
      <c r="N332" s="32">
        <f t="shared" si="327"/>
        <v>1.9000000000000004</v>
      </c>
      <c r="O332" s="32">
        <f t="shared" si="327"/>
        <v>0</v>
      </c>
      <c r="P332" s="32">
        <f t="shared" si="327"/>
        <v>0</v>
      </c>
      <c r="Q332" s="32">
        <f t="shared" si="327"/>
        <v>2</v>
      </c>
      <c r="R332" s="32">
        <f t="shared" si="327"/>
        <v>0</v>
      </c>
      <c r="S332" s="32">
        <f t="shared" si="327"/>
        <v>0</v>
      </c>
      <c r="T332" s="32">
        <f t="shared" si="327"/>
        <v>2</v>
      </c>
      <c r="U332" s="32">
        <f t="shared" si="327"/>
        <v>0</v>
      </c>
      <c r="V332" s="32">
        <f t="shared" si="327"/>
        <v>0</v>
      </c>
      <c r="W332" s="32">
        <f t="shared" si="327"/>
        <v>2</v>
      </c>
    </row>
    <row r="333" spans="1:23" x14ac:dyDescent="0.25">
      <c r="A333" s="257" t="s">
        <v>117</v>
      </c>
      <c r="B333" t="str">
        <f>IFERROR(_xlfn.XLOOKUP(TEXT(A333, "0"), TEXT('Material master'!$A$2:'Material master'!$A$275, "0"), 'Material master'!$B$2:'Material master'!$B$275, 1),"")</f>
        <v>BASE SHEET 1150X120MU TRANSP</v>
      </c>
      <c r="C333" t="str">
        <f>IFERROR(_xlfn.XLOOKUP(TEXT(A333, "0"), TEXT('Material master'!$A$2:'Material master'!$A$275, "0"), 'Material master'!$C$2:'Material master'!$C$275, 1),"")</f>
        <v>Packaging</v>
      </c>
      <c r="D333" t="str">
        <f>IFERROR(_xlfn.XLOOKUP(TEXT(A333, "0"), TEXT('Material master'!$A$2:'Material master'!$A$275, "0"), 'Material master'!$D$2:'Material master'!$D$275, 1),"")</f>
        <v/>
      </c>
      <c r="E333" t="str">
        <f>IFERROR(_xlfn.XLOOKUP(TEXT(A333, "0"), TEXT('Material master'!$A$2:'Material master'!$A$275, "0"), 'Material master'!$E$2:'Material master'!$E$275, 1),"")</f>
        <v/>
      </c>
      <c r="F333" t="str">
        <f>IFERROR(_xlfn.XLOOKUP(TEXT(A333, "0"), TEXT('Material master'!$A$2:'Material master'!$A$275, "0"), 'Material master'!$F$2:'Material master'!$F$275, 1),"")</f>
        <v/>
      </c>
      <c r="G333" t="str">
        <f>IFERROR(_xlfn.XLOOKUP(TEXT(A333, "0"), TEXT('Material master'!$A$2:'Material master'!$A$275, "0"), 'Material master'!$G$2:'Material master'!$G$275, 1),"")</f>
        <v/>
      </c>
      <c r="H333" t="s">
        <v>695</v>
      </c>
      <c r="I333" s="257" t="s">
        <v>569</v>
      </c>
      <c r="K333" s="32"/>
      <c r="L333" s="32">
        <f t="shared" ref="L333:W333" si="328">IFERROR(L1823, 0)</f>
        <v>0</v>
      </c>
      <c r="M333" s="32">
        <f t="shared" si="328"/>
        <v>0</v>
      </c>
      <c r="N333" s="32">
        <f t="shared" si="328"/>
        <v>0</v>
      </c>
      <c r="O333" s="32">
        <f t="shared" si="328"/>
        <v>0</v>
      </c>
      <c r="P333" s="32">
        <f t="shared" si="328"/>
        <v>0</v>
      </c>
      <c r="Q333" s="32">
        <f t="shared" si="328"/>
        <v>0</v>
      </c>
      <c r="R333" s="32">
        <f t="shared" si="328"/>
        <v>0</v>
      </c>
      <c r="S333" s="32">
        <f t="shared" si="328"/>
        <v>0</v>
      </c>
      <c r="T333" s="32">
        <f t="shared" si="328"/>
        <v>0</v>
      </c>
      <c r="U333" s="32">
        <f t="shared" si="328"/>
        <v>0</v>
      </c>
      <c r="V333" s="32">
        <f t="shared" si="328"/>
        <v>0</v>
      </c>
      <c r="W333" s="32">
        <f t="shared" si="328"/>
        <v>0</v>
      </c>
    </row>
    <row r="334" spans="1:23" x14ac:dyDescent="0.25">
      <c r="A334" s="257" t="s">
        <v>117</v>
      </c>
      <c r="B334" t="str">
        <f>IFERROR(_xlfn.XLOOKUP(TEXT(A334, "0"), TEXT('Material master'!$A$2:'Material master'!$A$275, "0"), 'Material master'!$B$2:'Material master'!$B$275, 1),"")</f>
        <v>BASE SHEET 1150X120MU TRANSP</v>
      </c>
      <c r="C334" t="str">
        <f>IFERROR(_xlfn.XLOOKUP(TEXT(A334, "0"), TEXT('Material master'!$A$2:'Material master'!$A$275, "0"), 'Material master'!$C$2:'Material master'!$C$275, 1),"")</f>
        <v>Packaging</v>
      </c>
      <c r="D334" t="str">
        <f>IFERROR(_xlfn.XLOOKUP(TEXT(A334, "0"), TEXT('Material master'!$A$2:'Material master'!$A$275, "0"), 'Material master'!$D$2:'Material master'!$D$275, 1),"")</f>
        <v/>
      </c>
      <c r="E334" t="str">
        <f>IFERROR(_xlfn.XLOOKUP(TEXT(A334, "0"), TEXT('Material master'!$A$2:'Material master'!$A$275, "0"), 'Material master'!$E$2:'Material master'!$E$275, 1),"")</f>
        <v/>
      </c>
      <c r="F334" t="str">
        <f>IFERROR(_xlfn.XLOOKUP(TEXT(A334, "0"), TEXT('Material master'!$A$2:'Material master'!$A$275, "0"), 'Material master'!$F$2:'Material master'!$F$275, 1),"")</f>
        <v/>
      </c>
      <c r="G334" t="str">
        <f>IFERROR(_xlfn.XLOOKUP(TEXT(A334, "0"), TEXT('Material master'!$A$2:'Material master'!$A$275, "0"), 'Material master'!$G$2:'Material master'!$G$275, 1),"")</f>
        <v/>
      </c>
      <c r="H334" s="1" t="s">
        <v>696</v>
      </c>
      <c r="I334" s="1"/>
      <c r="J334" s="1"/>
      <c r="K334" s="141"/>
      <c r="L334" s="141">
        <f t="shared" ref="L334:W334" si="329">SUM(L308:L333)</f>
        <v>60.096000000000004</v>
      </c>
      <c r="M334" s="141">
        <f t="shared" si="329"/>
        <v>64.016000000000005</v>
      </c>
      <c r="N334" s="141">
        <f t="shared" si="329"/>
        <v>77.124000000000009</v>
      </c>
      <c r="O334" s="141">
        <f t="shared" si="329"/>
        <v>73.996000000000009</v>
      </c>
      <c r="P334" s="141">
        <f t="shared" si="329"/>
        <v>73.995999999999995</v>
      </c>
      <c r="Q334" s="141">
        <f t="shared" si="329"/>
        <v>81.160000000000011</v>
      </c>
      <c r="R334" s="141">
        <f t="shared" si="329"/>
        <v>73.831999999999994</v>
      </c>
      <c r="S334" s="141">
        <f t="shared" si="329"/>
        <v>74.831999999999994</v>
      </c>
      <c r="T334" s="141">
        <f t="shared" si="329"/>
        <v>68.432000000000002</v>
      </c>
      <c r="U334" s="141">
        <f t="shared" si="329"/>
        <v>78.068000000000012</v>
      </c>
      <c r="V334" s="141">
        <f t="shared" si="329"/>
        <v>79.652000000000015</v>
      </c>
      <c r="W334" s="141">
        <f t="shared" si="329"/>
        <v>76.432000000000002</v>
      </c>
    </row>
    <row r="335" spans="1:23" s="136" customFormat="1" x14ac:dyDescent="0.25">
      <c r="A335" s="270" t="s">
        <v>117</v>
      </c>
      <c r="B335" s="136" t="str">
        <f>IFERROR(_xlfn.XLOOKUP(TEXT(A335, "0"), TEXT('Material master'!$A$2:'Material master'!$A$275, "0"), 'Material master'!$B$2:'Material master'!$B$275, 1),"")</f>
        <v>BASE SHEET 1150X120MU TRANSP</v>
      </c>
      <c r="C335" s="136" t="str">
        <f>IFERROR(_xlfn.XLOOKUP(TEXT(A335, "0"), TEXT('Material master'!$A$2:'Material master'!$A$275, "0"), 'Material master'!$C$2:'Material master'!$C$275, 1),"")</f>
        <v>Packaging</v>
      </c>
      <c r="D335" s="136" t="str">
        <f>IFERROR(_xlfn.XLOOKUP(TEXT(A335, "0"), TEXT('Material master'!$A$2:'Material master'!$A$275, "0"), 'Material master'!$D$2:'Material master'!$D$275, 1),"")</f>
        <v/>
      </c>
      <c r="E335" s="136" t="str">
        <f>IFERROR(_xlfn.XLOOKUP(TEXT(A335, "0"), TEXT('Material master'!$A$2:'Material master'!$A$275, "0"), 'Material master'!$E$2:'Material master'!$E$275, 1),"")</f>
        <v/>
      </c>
      <c r="F335" s="136" t="str">
        <f>IFERROR(_xlfn.XLOOKUP(TEXT(A335, "0"), TEXT('Material master'!$A$2:'Material master'!$A$275, "0"), 'Material master'!$F$2:'Material master'!$F$275, 1),"")</f>
        <v/>
      </c>
      <c r="G335" s="136" t="str">
        <f>IFERROR(_xlfn.XLOOKUP(TEXT(A335, "0"), TEXT('Material master'!$A$2:'Material master'!$A$275, "0"), 'Material master'!$G$2:'Material master'!$G$275, 1),"")</f>
        <v/>
      </c>
      <c r="H335" s="136" t="s">
        <v>697</v>
      </c>
      <c r="K335" s="142">
        <v>3782.5149999999999</v>
      </c>
      <c r="L335" s="142">
        <f t="shared" ref="L335:W335" si="330">K335 - L334 + L337</f>
        <v>3722.4189999999999</v>
      </c>
      <c r="M335" s="142">
        <f t="shared" si="330"/>
        <v>3658.4029999999998</v>
      </c>
      <c r="N335" s="142">
        <f t="shared" si="330"/>
        <v>3581.279</v>
      </c>
      <c r="O335" s="142">
        <f t="shared" si="330"/>
        <v>3507.2829999999999</v>
      </c>
      <c r="P335" s="142">
        <f t="shared" si="330"/>
        <v>3433.2869999999998</v>
      </c>
      <c r="Q335" s="142">
        <f t="shared" si="330"/>
        <v>3352.127</v>
      </c>
      <c r="R335" s="142">
        <f t="shared" si="330"/>
        <v>3278.2950000000001</v>
      </c>
      <c r="S335" s="142">
        <f t="shared" si="330"/>
        <v>3203.4630000000002</v>
      </c>
      <c r="T335" s="142">
        <f t="shared" si="330"/>
        <v>3135.0310000000004</v>
      </c>
      <c r="U335" s="142">
        <f t="shared" si="330"/>
        <v>3056.9630000000002</v>
      </c>
      <c r="V335" s="142">
        <f t="shared" si="330"/>
        <v>2977.3110000000001</v>
      </c>
      <c r="W335" s="142">
        <f t="shared" si="330"/>
        <v>2900.8790000000004</v>
      </c>
    </row>
    <row r="336" spans="1:23" x14ac:dyDescent="0.25">
      <c r="A336" s="257" t="s">
        <v>117</v>
      </c>
      <c r="B336" t="str">
        <f>IFERROR(_xlfn.XLOOKUP(TEXT(A336, "0"), TEXT('Material master'!$A$2:'Material master'!$A$275, "0"), 'Material master'!$B$2:'Material master'!$B$275, 1),"")</f>
        <v>BASE SHEET 1150X120MU TRANSP</v>
      </c>
      <c r="C336" t="str">
        <f>IFERROR(_xlfn.XLOOKUP(TEXT(A336, "0"), TEXT('Material master'!$A$2:'Material master'!$A$275, "0"), 'Material master'!$C$2:'Material master'!$C$275, 1),"")</f>
        <v>Packaging</v>
      </c>
      <c r="D336" t="str">
        <f>IFERROR(_xlfn.XLOOKUP(TEXT(A336, "0"), TEXT('Material master'!$A$2:'Material master'!$A$275, "0"), 'Material master'!$D$2:'Material master'!$D$275, 1),"")</f>
        <v/>
      </c>
      <c r="E336" t="str">
        <f>IFERROR(_xlfn.XLOOKUP(TEXT(A336, "0"), TEXT('Material master'!$A$2:'Material master'!$A$275, "0"), 'Material master'!$E$2:'Material master'!$E$275, 1),"")</f>
        <v/>
      </c>
      <c r="F336" t="str">
        <f>IFERROR(_xlfn.XLOOKUP(TEXT(A336, "0"), TEXT('Material master'!$A$2:'Material master'!$A$275, "0"), 'Material master'!$F$2:'Material master'!$F$275, 1),"")</f>
        <v/>
      </c>
      <c r="G336" t="str">
        <f>IFERROR(_xlfn.XLOOKUP(TEXT(A336, "0"), TEXT('Material master'!$A$2:'Material master'!$A$275, "0"), 'Material master'!$G$2:'Material master'!$G$275, 1),"")</f>
        <v/>
      </c>
      <c r="H336" t="s">
        <v>698</v>
      </c>
      <c r="I336" s="32">
        <v>43.118642636665136</v>
      </c>
      <c r="J336" s="258">
        <f>IFERROR($I336/AVERAGE($L334:$W334),0)</f>
        <v>0.58689040787806035</v>
      </c>
      <c r="K336" s="32"/>
      <c r="L336" s="32">
        <f t="shared" ref="L336:W336" si="331">$I336</f>
        <v>43.118642636665136</v>
      </c>
      <c r="M336" s="32">
        <f t="shared" si="331"/>
        <v>43.118642636665136</v>
      </c>
      <c r="N336" s="32">
        <f t="shared" si="331"/>
        <v>43.118642636665136</v>
      </c>
      <c r="O336" s="32">
        <f t="shared" si="331"/>
        <v>43.118642636665136</v>
      </c>
      <c r="P336" s="32">
        <f t="shared" si="331"/>
        <v>43.118642636665136</v>
      </c>
      <c r="Q336" s="32">
        <f t="shared" si="331"/>
        <v>43.118642636665136</v>
      </c>
      <c r="R336" s="32">
        <f t="shared" si="331"/>
        <v>43.118642636665136</v>
      </c>
      <c r="S336" s="32">
        <f t="shared" si="331"/>
        <v>43.118642636665136</v>
      </c>
      <c r="T336" s="32">
        <f t="shared" si="331"/>
        <v>43.118642636665136</v>
      </c>
      <c r="U336" s="32">
        <f t="shared" si="331"/>
        <v>43.118642636665136</v>
      </c>
      <c r="V336" s="32">
        <f t="shared" si="331"/>
        <v>43.118642636665136</v>
      </c>
      <c r="W336" s="32">
        <f t="shared" si="331"/>
        <v>43.118642636665136</v>
      </c>
    </row>
    <row r="337" spans="1:23" x14ac:dyDescent="0.25">
      <c r="A337" s="257" t="s">
        <v>117</v>
      </c>
      <c r="B337" t="str">
        <f>IFERROR(_xlfn.XLOOKUP(TEXT(A337, "0"), TEXT('Material master'!$A$2:'Material master'!$A$275, "0"), 'Material master'!$B$2:'Material master'!$B$275, 1),"")</f>
        <v>BASE SHEET 1150X120MU TRANSP</v>
      </c>
      <c r="C337" t="str">
        <f>IFERROR(_xlfn.XLOOKUP(TEXT(A337, "0"), TEXT('Material master'!$A$2:'Material master'!$A$275, "0"), 'Material master'!$C$2:'Material master'!$C$275, 1),"")</f>
        <v>Packaging</v>
      </c>
      <c r="D337" t="str">
        <f>IFERROR(_xlfn.XLOOKUP(TEXT(A337, "0"), TEXT('Material master'!$A$2:'Material master'!$A$275, "0"), 'Material master'!$D$2:'Material master'!$D$275, 1),"")</f>
        <v/>
      </c>
      <c r="E337" t="str">
        <f>IFERROR(_xlfn.XLOOKUP(TEXT(A337, "0"), TEXT('Material master'!$A$2:'Material master'!$A$275, "0"), 'Material master'!$E$2:'Material master'!$E$275, 1),"")</f>
        <v/>
      </c>
      <c r="F337" t="str">
        <f>IFERROR(_xlfn.XLOOKUP(TEXT(A337, "0"), TEXT('Material master'!$A$2:'Material master'!$A$275, "0"), 'Material master'!$F$2:'Material master'!$F$275, 1),"")</f>
        <v/>
      </c>
      <c r="G337" t="str">
        <f>IFERROR(_xlfn.XLOOKUP(TEXT(A337, "0"), TEXT('Material master'!$A$2:'Material master'!$A$275, "0"), 'Material master'!$G$2:'Material master'!$G$275, 1),"")</f>
        <v/>
      </c>
      <c r="H337" t="s">
        <v>699</v>
      </c>
      <c r="I337">
        <f>IFERROR(_xlfn.XLOOKUP(TEXT(A337, "0"), TEXT('Purchase sheet'!$A$2:'Purchase sheet'!$A$31, "0"), 'Purchase sheet'!$H$2:'Purchase sheet'!$H$31, 1), 1)</f>
        <v>1</v>
      </c>
      <c r="K337" s="32"/>
      <c r="L337" s="259"/>
      <c r="M337" s="32">
        <f t="shared" ref="M337:W337" si="332">IF( M336 - L335 + M334 &gt; 0, CEILING( M336 - L335 + M334, $I$337), 0)</f>
        <v>0</v>
      </c>
      <c r="N337" s="32">
        <f t="shared" si="332"/>
        <v>0</v>
      </c>
      <c r="O337" s="32">
        <f t="shared" si="332"/>
        <v>0</v>
      </c>
      <c r="P337" s="32">
        <f t="shared" si="332"/>
        <v>0</v>
      </c>
      <c r="Q337" s="32">
        <f t="shared" si="332"/>
        <v>0</v>
      </c>
      <c r="R337" s="32">
        <f t="shared" si="332"/>
        <v>0</v>
      </c>
      <c r="S337" s="32">
        <f t="shared" si="332"/>
        <v>0</v>
      </c>
      <c r="T337" s="32">
        <f t="shared" si="332"/>
        <v>0</v>
      </c>
      <c r="U337" s="32">
        <f t="shared" si="332"/>
        <v>0</v>
      </c>
      <c r="V337" s="32">
        <f t="shared" si="332"/>
        <v>0</v>
      </c>
      <c r="W337" s="32">
        <f t="shared" si="332"/>
        <v>0</v>
      </c>
    </row>
    <row r="338" spans="1:23" ht="15.75" thickBot="1" x14ac:dyDescent="0.3">
      <c r="A338" s="257" t="s">
        <v>117</v>
      </c>
      <c r="B338" t="str">
        <f>IFERROR(_xlfn.XLOOKUP(TEXT(A338, "0"), TEXT('Material master'!$A$2:'Material master'!$A$275, "0"), 'Material master'!$B$2:'Material master'!$B$275, 1),"")</f>
        <v>BASE SHEET 1150X120MU TRANSP</v>
      </c>
      <c r="C338" t="str">
        <f>IFERROR(_xlfn.XLOOKUP(TEXT(A338, "0"), TEXT('Material master'!$A$2:'Material master'!$A$275, "0"), 'Material master'!$C$2:'Material master'!$C$275, 1),"")</f>
        <v>Packaging</v>
      </c>
      <c r="D338" t="str">
        <f>IFERROR(_xlfn.XLOOKUP(TEXT(A338, "0"), TEXT('Material master'!$A$2:'Material master'!$A$275, "0"), 'Material master'!$D$2:'Material master'!$D$275, 1),"")</f>
        <v/>
      </c>
      <c r="E338" t="str">
        <f>IFERROR(_xlfn.XLOOKUP(TEXT(A338, "0"), TEXT('Material master'!$A$2:'Material master'!$A$275, "0"), 'Material master'!$E$2:'Material master'!$E$275, 1),"")</f>
        <v/>
      </c>
      <c r="F338" t="str">
        <f>IFERROR(_xlfn.XLOOKUP(TEXT(A338, "0"), TEXT('Material master'!$A$2:'Material master'!$A$275, "0"), 'Material master'!$F$2:'Material master'!$F$275, 1),"")</f>
        <v/>
      </c>
      <c r="G338" t="str">
        <f>IFERROR(_xlfn.XLOOKUP(TEXT(A338, "0"), TEXT('Material master'!$A$2:'Material master'!$A$275, "0"), 'Material master'!$G$2:'Material master'!$G$275, 1),"")</f>
        <v/>
      </c>
      <c r="H338" t="s">
        <v>700</v>
      </c>
      <c r="I338">
        <f>INT(IFERROR(_xlfn.XLOOKUP(TEXT(A338, "0"), TEXT('Purchase sheet'!$A$2:'Purchase sheet'!$A$31, "0"), 'Purchase sheet'!$H$2:'Purchase sheet'!$D$31, 1), 1))</f>
        <v>1</v>
      </c>
      <c r="K338" s="32"/>
      <c r="L338" s="32">
        <f t="shared" ref="L338:V338" si="333">M337</f>
        <v>0</v>
      </c>
      <c r="M338" s="32">
        <f t="shared" si="333"/>
        <v>0</v>
      </c>
      <c r="N338" s="32">
        <f t="shared" si="333"/>
        <v>0</v>
      </c>
      <c r="O338" s="32">
        <f t="shared" si="333"/>
        <v>0</v>
      </c>
      <c r="P338" s="32">
        <f t="shared" si="333"/>
        <v>0</v>
      </c>
      <c r="Q338" s="32">
        <f t="shared" si="333"/>
        <v>0</v>
      </c>
      <c r="R338" s="32">
        <f t="shared" si="333"/>
        <v>0</v>
      </c>
      <c r="S338" s="32">
        <f t="shared" si="333"/>
        <v>0</v>
      </c>
      <c r="T338" s="32">
        <f t="shared" si="333"/>
        <v>0</v>
      </c>
      <c r="U338" s="32">
        <f t="shared" si="333"/>
        <v>0</v>
      </c>
      <c r="V338" s="32">
        <f t="shared" si="333"/>
        <v>0</v>
      </c>
      <c r="W338" s="32"/>
    </row>
    <row r="339" spans="1:23" s="138" customFormat="1" x14ac:dyDescent="0.25">
      <c r="A339" s="137" t="s">
        <v>119</v>
      </c>
      <c r="B339" s="138" t="str">
        <f>IFERROR(_xlfn.XLOOKUP(TEXT(A339, "0"), TEXT('Material master'!$A$2:'Material master'!$A$275, "0"), 'Material master'!$B$2:'Material master'!$B$275, 1),"")</f>
        <v>STRETCH HOOD 1100X600X150MM ZVM07</v>
      </c>
      <c r="C339" s="138" t="str">
        <f>IFERROR(_xlfn.XLOOKUP(TEXT(A339, "0"), TEXT('Material master'!$A$2:'Material master'!$A$275, "0"), 'Material master'!$C$2:'Material master'!$C$275, 1),"")</f>
        <v>Packaging</v>
      </c>
      <c r="D339" s="138" t="str">
        <f>IFERROR(_xlfn.XLOOKUP(TEXT(A339, "0"), TEXT('Material master'!$A$2:'Material master'!$A$275, "0"), 'Material master'!$D$2:'Material master'!$D$275, 1),"")</f>
        <v/>
      </c>
      <c r="E339" s="138" t="str">
        <f>IFERROR(_xlfn.XLOOKUP(TEXT(A339, "0"), TEXT('Material master'!$A$2:'Material master'!$A$275, "0"), 'Material master'!$E$2:'Material master'!$E$275, 1),"")</f>
        <v/>
      </c>
      <c r="F339" s="138" t="str">
        <f>IFERROR(_xlfn.XLOOKUP(TEXT(A339, "0"), TEXT('Material master'!$A$2:'Material master'!$A$275, "0"), 'Material master'!$F$2:'Material master'!$F$275, 1),"")</f>
        <v/>
      </c>
      <c r="G339" s="138" t="str">
        <f>IFERROR(_xlfn.XLOOKUP(TEXT(A339, "0"), TEXT('Material master'!$A$2:'Material master'!$A$275, "0"), 'Material master'!$G$2:'Material master'!$G$275, 1),"")</f>
        <v/>
      </c>
      <c r="H339" s="138" t="s">
        <v>695</v>
      </c>
      <c r="I339" s="137" t="s">
        <v>239</v>
      </c>
      <c r="K339" s="140"/>
      <c r="L339" s="140">
        <f t="shared" ref="L339:W339" si="334">IFERROR(L731, 0)</f>
        <v>0</v>
      </c>
      <c r="M339" s="140">
        <f t="shared" si="334"/>
        <v>0</v>
      </c>
      <c r="N339" s="140">
        <f t="shared" si="334"/>
        <v>0</v>
      </c>
      <c r="O339" s="140">
        <f t="shared" si="334"/>
        <v>9</v>
      </c>
      <c r="P339" s="140">
        <f t="shared" si="334"/>
        <v>11</v>
      </c>
      <c r="Q339" s="140">
        <f t="shared" si="334"/>
        <v>12</v>
      </c>
      <c r="R339" s="140">
        <f t="shared" si="334"/>
        <v>12</v>
      </c>
      <c r="S339" s="140">
        <f t="shared" si="334"/>
        <v>11</v>
      </c>
      <c r="T339" s="140">
        <f t="shared" si="334"/>
        <v>11</v>
      </c>
      <c r="U339" s="140">
        <f t="shared" si="334"/>
        <v>13</v>
      </c>
      <c r="V339" s="140">
        <f t="shared" si="334"/>
        <v>11</v>
      </c>
      <c r="W339" s="140">
        <f t="shared" si="334"/>
        <v>12</v>
      </c>
    </row>
    <row r="340" spans="1:23" x14ac:dyDescent="0.25">
      <c r="A340" s="257" t="s">
        <v>119</v>
      </c>
      <c r="B340" t="str">
        <f>IFERROR(_xlfn.XLOOKUP(TEXT(A340, "0"), TEXT('Material master'!$A$2:'Material master'!$A$275, "0"), 'Material master'!$B$2:'Material master'!$B$275, 1),"")</f>
        <v>STRETCH HOOD 1100X600X150MM ZVM07</v>
      </c>
      <c r="C340" t="str">
        <f>IFERROR(_xlfn.XLOOKUP(TEXT(A340, "0"), TEXT('Material master'!$A$2:'Material master'!$A$275, "0"), 'Material master'!$C$2:'Material master'!$C$275, 1),"")</f>
        <v>Packaging</v>
      </c>
      <c r="D340" t="str">
        <f>IFERROR(_xlfn.XLOOKUP(TEXT(A340, "0"), TEXT('Material master'!$A$2:'Material master'!$A$275, "0"), 'Material master'!$D$2:'Material master'!$D$275, 1),"")</f>
        <v/>
      </c>
      <c r="E340" t="str">
        <f>IFERROR(_xlfn.XLOOKUP(TEXT(A340, "0"), TEXT('Material master'!$A$2:'Material master'!$A$275, "0"), 'Material master'!$E$2:'Material master'!$E$275, 1),"")</f>
        <v/>
      </c>
      <c r="F340" t="str">
        <f>IFERROR(_xlfn.XLOOKUP(TEXT(A340, "0"), TEXT('Material master'!$A$2:'Material master'!$A$275, "0"), 'Material master'!$F$2:'Material master'!$F$275, 1),"")</f>
        <v/>
      </c>
      <c r="G340" t="str">
        <f>IFERROR(_xlfn.XLOOKUP(TEXT(A340, "0"), TEXT('Material master'!$A$2:'Material master'!$A$275, "0"), 'Material master'!$G$2:'Material master'!$G$275, 1),"")</f>
        <v/>
      </c>
      <c r="H340" t="s">
        <v>695</v>
      </c>
      <c r="I340" s="257" t="s">
        <v>254</v>
      </c>
      <c r="K340" s="32"/>
      <c r="L340" s="32">
        <f t="shared" ref="L340:W340" si="335">IFERROR(L778, 0)</f>
        <v>39</v>
      </c>
      <c r="M340" s="32">
        <f t="shared" si="335"/>
        <v>32</v>
      </c>
      <c r="N340" s="32">
        <f t="shared" si="335"/>
        <v>32</v>
      </c>
      <c r="O340" s="32">
        <f t="shared" si="335"/>
        <v>34</v>
      </c>
      <c r="P340" s="32">
        <f t="shared" si="335"/>
        <v>34</v>
      </c>
      <c r="Q340" s="32">
        <f t="shared" si="335"/>
        <v>33</v>
      </c>
      <c r="R340" s="32">
        <f t="shared" si="335"/>
        <v>33</v>
      </c>
      <c r="S340" s="32">
        <f t="shared" si="335"/>
        <v>35</v>
      </c>
      <c r="T340" s="32">
        <f t="shared" si="335"/>
        <v>34</v>
      </c>
      <c r="U340" s="32">
        <f t="shared" si="335"/>
        <v>33</v>
      </c>
      <c r="V340" s="32">
        <f t="shared" si="335"/>
        <v>33</v>
      </c>
      <c r="W340" s="32">
        <f t="shared" si="335"/>
        <v>34</v>
      </c>
    </row>
    <row r="341" spans="1:23" x14ac:dyDescent="0.25">
      <c r="A341" s="257" t="s">
        <v>119</v>
      </c>
      <c r="B341" t="str">
        <f>IFERROR(_xlfn.XLOOKUP(TEXT(A341, "0"), TEXT('Material master'!$A$2:'Material master'!$A$275, "0"), 'Material master'!$B$2:'Material master'!$B$275, 1),"")</f>
        <v>STRETCH HOOD 1100X600X150MM ZVM07</v>
      </c>
      <c r="C341" t="str">
        <f>IFERROR(_xlfn.XLOOKUP(TEXT(A341, "0"), TEXT('Material master'!$A$2:'Material master'!$A$275, "0"), 'Material master'!$C$2:'Material master'!$C$275, 1),"")</f>
        <v>Packaging</v>
      </c>
      <c r="D341" t="str">
        <f>IFERROR(_xlfn.XLOOKUP(TEXT(A341, "0"), TEXT('Material master'!$A$2:'Material master'!$A$275, "0"), 'Material master'!$D$2:'Material master'!$D$275, 1),"")</f>
        <v/>
      </c>
      <c r="E341" t="str">
        <f>IFERROR(_xlfn.XLOOKUP(TEXT(A341, "0"), TEXT('Material master'!$A$2:'Material master'!$A$275, "0"), 'Material master'!$E$2:'Material master'!$E$275, 1),"")</f>
        <v/>
      </c>
      <c r="F341" t="str">
        <f>IFERROR(_xlfn.XLOOKUP(TEXT(A341, "0"), TEXT('Material master'!$A$2:'Material master'!$A$275, "0"), 'Material master'!$F$2:'Material master'!$F$275, 1),"")</f>
        <v/>
      </c>
      <c r="G341" t="str">
        <f>IFERROR(_xlfn.XLOOKUP(TEXT(A341, "0"), TEXT('Material master'!$A$2:'Material master'!$A$275, "0"), 'Material master'!$G$2:'Material master'!$G$275, 1),"")</f>
        <v/>
      </c>
      <c r="H341" t="s">
        <v>695</v>
      </c>
      <c r="I341" s="257" t="s">
        <v>259</v>
      </c>
      <c r="K341" s="32"/>
      <c r="L341" s="32">
        <f t="shared" ref="L341:W341" si="336">IFERROR(L808, 0)</f>
        <v>101.00000000000001</v>
      </c>
      <c r="M341" s="32">
        <f t="shared" si="336"/>
        <v>61.000000000000007</v>
      </c>
      <c r="N341" s="32">
        <f t="shared" si="336"/>
        <v>63.000000000000007</v>
      </c>
      <c r="O341" s="32">
        <f t="shared" si="336"/>
        <v>63.000000000000007</v>
      </c>
      <c r="P341" s="32">
        <f t="shared" si="336"/>
        <v>63.000000000000007</v>
      </c>
      <c r="Q341" s="32">
        <f t="shared" si="336"/>
        <v>63.000000000000007</v>
      </c>
      <c r="R341" s="32">
        <f t="shared" si="336"/>
        <v>63.000000000000007</v>
      </c>
      <c r="S341" s="32">
        <f t="shared" si="336"/>
        <v>63.000000000000007</v>
      </c>
      <c r="T341" s="32">
        <f t="shared" si="336"/>
        <v>62</v>
      </c>
      <c r="U341" s="32">
        <f t="shared" si="336"/>
        <v>63.000000000000007</v>
      </c>
      <c r="V341" s="32">
        <f t="shared" si="336"/>
        <v>63.000000000000007</v>
      </c>
      <c r="W341" s="32">
        <f t="shared" si="336"/>
        <v>62</v>
      </c>
    </row>
    <row r="342" spans="1:23" x14ac:dyDescent="0.25">
      <c r="A342" s="257" t="s">
        <v>119</v>
      </c>
      <c r="B342" t="str">
        <f>IFERROR(_xlfn.XLOOKUP(TEXT(A342, "0"), TEXT('Material master'!$A$2:'Material master'!$A$275, "0"), 'Material master'!$B$2:'Material master'!$B$275, 1),"")</f>
        <v>STRETCH HOOD 1100X600X150MM ZVM07</v>
      </c>
      <c r="C342" t="str">
        <f>IFERROR(_xlfn.XLOOKUP(TEXT(A342, "0"), TEXT('Material master'!$A$2:'Material master'!$A$275, "0"), 'Material master'!$C$2:'Material master'!$C$275, 1),"")</f>
        <v>Packaging</v>
      </c>
      <c r="D342" t="str">
        <f>IFERROR(_xlfn.XLOOKUP(TEXT(A342, "0"), TEXT('Material master'!$A$2:'Material master'!$A$275, "0"), 'Material master'!$D$2:'Material master'!$D$275, 1),"")</f>
        <v/>
      </c>
      <c r="E342" t="str">
        <f>IFERROR(_xlfn.XLOOKUP(TEXT(A342, "0"), TEXT('Material master'!$A$2:'Material master'!$A$275, "0"), 'Material master'!$E$2:'Material master'!$E$275, 1),"")</f>
        <v/>
      </c>
      <c r="F342" t="str">
        <f>IFERROR(_xlfn.XLOOKUP(TEXT(A342, "0"), TEXT('Material master'!$A$2:'Material master'!$A$275, "0"), 'Material master'!$F$2:'Material master'!$F$275, 1),"")</f>
        <v/>
      </c>
      <c r="G342" t="str">
        <f>IFERROR(_xlfn.XLOOKUP(TEXT(A342, "0"), TEXT('Material master'!$A$2:'Material master'!$A$275, "0"), 'Material master'!$G$2:'Material master'!$G$275, 1),"")</f>
        <v/>
      </c>
      <c r="H342" t="s">
        <v>695</v>
      </c>
      <c r="I342" s="257" t="s">
        <v>267</v>
      </c>
      <c r="K342" s="32"/>
      <c r="L342" s="32">
        <f t="shared" ref="L342:W342" si="337">IFERROR(L846, 0)</f>
        <v>25</v>
      </c>
      <c r="M342" s="32">
        <f t="shared" si="337"/>
        <v>20</v>
      </c>
      <c r="N342" s="32">
        <f t="shared" si="337"/>
        <v>22</v>
      </c>
      <c r="O342" s="32">
        <f t="shared" si="337"/>
        <v>21</v>
      </c>
      <c r="P342" s="32">
        <f t="shared" si="337"/>
        <v>21</v>
      </c>
      <c r="Q342" s="32">
        <f t="shared" si="337"/>
        <v>22</v>
      </c>
      <c r="R342" s="32">
        <f t="shared" si="337"/>
        <v>21</v>
      </c>
      <c r="S342" s="32">
        <f t="shared" si="337"/>
        <v>21</v>
      </c>
      <c r="T342" s="32">
        <f t="shared" si="337"/>
        <v>22</v>
      </c>
      <c r="U342" s="32">
        <f t="shared" si="337"/>
        <v>21</v>
      </c>
      <c r="V342" s="32">
        <f t="shared" si="337"/>
        <v>22</v>
      </c>
      <c r="W342" s="32">
        <f t="shared" si="337"/>
        <v>23.000000000000004</v>
      </c>
    </row>
    <row r="343" spans="1:23" x14ac:dyDescent="0.25">
      <c r="A343" s="257" t="s">
        <v>119</v>
      </c>
      <c r="B343" t="str">
        <f>IFERROR(_xlfn.XLOOKUP(TEXT(A343, "0"), TEXT('Material master'!$A$2:'Material master'!$A$275, "0"), 'Material master'!$B$2:'Material master'!$B$275, 1),"")</f>
        <v>STRETCH HOOD 1100X600X150MM ZVM07</v>
      </c>
      <c r="C343" t="str">
        <f>IFERROR(_xlfn.XLOOKUP(TEXT(A343, "0"), TEXT('Material master'!$A$2:'Material master'!$A$275, "0"), 'Material master'!$C$2:'Material master'!$C$275, 1),"")</f>
        <v>Packaging</v>
      </c>
      <c r="D343" t="str">
        <f>IFERROR(_xlfn.XLOOKUP(TEXT(A343, "0"), TEXT('Material master'!$A$2:'Material master'!$A$275, "0"), 'Material master'!$D$2:'Material master'!$D$275, 1),"")</f>
        <v/>
      </c>
      <c r="E343" t="str">
        <f>IFERROR(_xlfn.XLOOKUP(TEXT(A343, "0"), TEXT('Material master'!$A$2:'Material master'!$A$275, "0"), 'Material master'!$E$2:'Material master'!$E$275, 1),"")</f>
        <v/>
      </c>
      <c r="F343" t="str">
        <f>IFERROR(_xlfn.XLOOKUP(TEXT(A343, "0"), TEXT('Material master'!$A$2:'Material master'!$A$275, "0"), 'Material master'!$F$2:'Material master'!$F$275, 1),"")</f>
        <v/>
      </c>
      <c r="G343" t="str">
        <f>IFERROR(_xlfn.XLOOKUP(TEXT(A343, "0"), TEXT('Material master'!$A$2:'Material master'!$A$275, "0"), 'Material master'!$G$2:'Material master'!$G$275, 1),"")</f>
        <v/>
      </c>
      <c r="H343" t="s">
        <v>695</v>
      </c>
      <c r="I343" s="257" t="s">
        <v>276</v>
      </c>
      <c r="K343" s="32"/>
      <c r="L343" s="32">
        <f t="shared" ref="L343:W343" si="338">IFERROR(L882, 0)</f>
        <v>61.999999999999993</v>
      </c>
      <c r="M343" s="32">
        <f t="shared" si="338"/>
        <v>27</v>
      </c>
      <c r="N343" s="32">
        <f t="shared" si="338"/>
        <v>27</v>
      </c>
      <c r="O343" s="32">
        <f t="shared" si="338"/>
        <v>30</v>
      </c>
      <c r="P343" s="32">
        <f t="shared" si="338"/>
        <v>21</v>
      </c>
      <c r="Q343" s="32">
        <f t="shared" si="338"/>
        <v>20</v>
      </c>
      <c r="R343" s="32">
        <f t="shared" si="338"/>
        <v>21</v>
      </c>
      <c r="S343" s="32">
        <f t="shared" si="338"/>
        <v>20</v>
      </c>
      <c r="T343" s="32">
        <f t="shared" si="338"/>
        <v>20</v>
      </c>
      <c r="U343" s="32">
        <f t="shared" si="338"/>
        <v>20</v>
      </c>
      <c r="V343" s="32">
        <f t="shared" si="338"/>
        <v>21</v>
      </c>
      <c r="W343" s="32">
        <f t="shared" si="338"/>
        <v>20</v>
      </c>
    </row>
    <row r="344" spans="1:23" x14ac:dyDescent="0.25">
      <c r="A344" s="257" t="s">
        <v>119</v>
      </c>
      <c r="B344" t="str">
        <f>IFERROR(_xlfn.XLOOKUP(TEXT(A344, "0"), TEXT('Material master'!$A$2:'Material master'!$A$275, "0"), 'Material master'!$B$2:'Material master'!$B$275, 1),"")</f>
        <v>STRETCH HOOD 1100X600X150MM ZVM07</v>
      </c>
      <c r="C344" t="str">
        <f>IFERROR(_xlfn.XLOOKUP(TEXT(A344, "0"), TEXT('Material master'!$A$2:'Material master'!$A$275, "0"), 'Material master'!$C$2:'Material master'!$C$275, 1),"")</f>
        <v>Packaging</v>
      </c>
      <c r="D344" t="str">
        <f>IFERROR(_xlfn.XLOOKUP(TEXT(A344, "0"), TEXT('Material master'!$A$2:'Material master'!$A$275, "0"), 'Material master'!$D$2:'Material master'!$D$275, 1),"")</f>
        <v/>
      </c>
      <c r="E344" t="str">
        <f>IFERROR(_xlfn.XLOOKUP(TEXT(A344, "0"), TEXT('Material master'!$A$2:'Material master'!$A$275, "0"), 'Material master'!$E$2:'Material master'!$E$275, 1),"")</f>
        <v/>
      </c>
      <c r="F344" t="str">
        <f>IFERROR(_xlfn.XLOOKUP(TEXT(A344, "0"), TEXT('Material master'!$A$2:'Material master'!$A$275, "0"), 'Material master'!$F$2:'Material master'!$F$275, 1),"")</f>
        <v/>
      </c>
      <c r="G344" t="str">
        <f>IFERROR(_xlfn.XLOOKUP(TEXT(A344, "0"), TEXT('Material master'!$A$2:'Material master'!$A$275, "0"), 'Material master'!$G$2:'Material master'!$G$275, 1),"")</f>
        <v/>
      </c>
      <c r="H344" t="s">
        <v>695</v>
      </c>
      <c r="I344" s="257" t="s">
        <v>303</v>
      </c>
      <c r="K344" s="32"/>
      <c r="L344" s="32">
        <f t="shared" ref="L344:W344" si="339">IFERROR(L968, 0)</f>
        <v>0</v>
      </c>
      <c r="M344" s="32">
        <f t="shared" si="339"/>
        <v>53</v>
      </c>
      <c r="N344" s="32">
        <f t="shared" si="339"/>
        <v>66</v>
      </c>
      <c r="O344" s="32">
        <f t="shared" si="339"/>
        <v>106</v>
      </c>
      <c r="P344" s="32">
        <f t="shared" si="339"/>
        <v>94</v>
      </c>
      <c r="Q344" s="32">
        <f t="shared" si="339"/>
        <v>74</v>
      </c>
      <c r="R344" s="32">
        <f t="shared" si="339"/>
        <v>77</v>
      </c>
      <c r="S344" s="32">
        <f t="shared" si="339"/>
        <v>91</v>
      </c>
      <c r="T344" s="32">
        <f t="shared" si="339"/>
        <v>71</v>
      </c>
      <c r="U344" s="32">
        <f t="shared" si="339"/>
        <v>79</v>
      </c>
      <c r="V344" s="32">
        <f t="shared" si="339"/>
        <v>99</v>
      </c>
      <c r="W344" s="32">
        <f t="shared" si="339"/>
        <v>94</v>
      </c>
    </row>
    <row r="345" spans="1:23" x14ac:dyDescent="0.25">
      <c r="A345" s="257" t="s">
        <v>119</v>
      </c>
      <c r="B345" t="str">
        <f>IFERROR(_xlfn.XLOOKUP(TEXT(A345, "0"), TEXT('Material master'!$A$2:'Material master'!$A$275, "0"), 'Material master'!$B$2:'Material master'!$B$275, 1),"")</f>
        <v>STRETCH HOOD 1100X600X150MM ZVM07</v>
      </c>
      <c r="C345" t="str">
        <f>IFERROR(_xlfn.XLOOKUP(TEXT(A345, "0"), TEXT('Material master'!$A$2:'Material master'!$A$275, "0"), 'Material master'!$C$2:'Material master'!$C$275, 1),"")</f>
        <v>Packaging</v>
      </c>
      <c r="D345" t="str">
        <f>IFERROR(_xlfn.XLOOKUP(TEXT(A345, "0"), TEXT('Material master'!$A$2:'Material master'!$A$275, "0"), 'Material master'!$D$2:'Material master'!$D$275, 1),"")</f>
        <v/>
      </c>
      <c r="E345" t="str">
        <f>IFERROR(_xlfn.XLOOKUP(TEXT(A345, "0"), TEXT('Material master'!$A$2:'Material master'!$A$275, "0"), 'Material master'!$E$2:'Material master'!$E$275, 1),"")</f>
        <v/>
      </c>
      <c r="F345" t="str">
        <f>IFERROR(_xlfn.XLOOKUP(TEXT(A345, "0"), TEXT('Material master'!$A$2:'Material master'!$A$275, "0"), 'Material master'!$F$2:'Material master'!$F$275, 1),"")</f>
        <v/>
      </c>
      <c r="G345" t="str">
        <f>IFERROR(_xlfn.XLOOKUP(TEXT(A345, "0"), TEXT('Material master'!$A$2:'Material master'!$A$275, "0"), 'Material master'!$G$2:'Material master'!$G$275, 1),"")</f>
        <v/>
      </c>
      <c r="H345" t="s">
        <v>695</v>
      </c>
      <c r="I345" s="257" t="s">
        <v>312</v>
      </c>
      <c r="K345" s="32"/>
      <c r="L345" s="32">
        <f t="shared" ref="L345:W345" si="340">IFERROR(L997, 0)</f>
        <v>0</v>
      </c>
      <c r="M345" s="32">
        <f t="shared" si="340"/>
        <v>0</v>
      </c>
      <c r="N345" s="32">
        <f t="shared" si="340"/>
        <v>1</v>
      </c>
      <c r="O345" s="32">
        <f t="shared" si="340"/>
        <v>1</v>
      </c>
      <c r="P345" s="32">
        <f t="shared" si="340"/>
        <v>2.9999999999999996</v>
      </c>
      <c r="Q345" s="32">
        <f t="shared" si="340"/>
        <v>1</v>
      </c>
      <c r="R345" s="32">
        <f t="shared" si="340"/>
        <v>2</v>
      </c>
      <c r="S345" s="32">
        <f t="shared" si="340"/>
        <v>1</v>
      </c>
      <c r="T345" s="32">
        <f t="shared" si="340"/>
        <v>2.9999999999999996</v>
      </c>
      <c r="U345" s="32">
        <f t="shared" si="340"/>
        <v>1</v>
      </c>
      <c r="V345" s="32">
        <f t="shared" si="340"/>
        <v>2</v>
      </c>
      <c r="W345" s="32">
        <f t="shared" si="340"/>
        <v>1</v>
      </c>
    </row>
    <row r="346" spans="1:23" x14ac:dyDescent="0.25">
      <c r="A346" s="257" t="s">
        <v>119</v>
      </c>
      <c r="B346" t="str">
        <f>IFERROR(_xlfn.XLOOKUP(TEXT(A346, "0"), TEXT('Material master'!$A$2:'Material master'!$A$275, "0"), 'Material master'!$B$2:'Material master'!$B$275, 1),"")</f>
        <v>STRETCH HOOD 1100X600X150MM ZVM07</v>
      </c>
      <c r="C346" t="str">
        <f>IFERROR(_xlfn.XLOOKUP(TEXT(A346, "0"), TEXT('Material master'!$A$2:'Material master'!$A$275, "0"), 'Material master'!$C$2:'Material master'!$C$275, 1),"")</f>
        <v>Packaging</v>
      </c>
      <c r="D346" t="str">
        <f>IFERROR(_xlfn.XLOOKUP(TEXT(A346, "0"), TEXT('Material master'!$A$2:'Material master'!$A$275, "0"), 'Material master'!$D$2:'Material master'!$D$275, 1),"")</f>
        <v/>
      </c>
      <c r="E346" t="str">
        <f>IFERROR(_xlfn.XLOOKUP(TEXT(A346, "0"), TEXT('Material master'!$A$2:'Material master'!$A$275, "0"), 'Material master'!$E$2:'Material master'!$E$275, 1),"")</f>
        <v/>
      </c>
      <c r="F346" t="str">
        <f>IFERROR(_xlfn.XLOOKUP(TEXT(A346, "0"), TEXT('Material master'!$A$2:'Material master'!$A$275, "0"), 'Material master'!$F$2:'Material master'!$F$275, 1),"")</f>
        <v/>
      </c>
      <c r="G346" t="str">
        <f>IFERROR(_xlfn.XLOOKUP(TEXT(A346, "0"), TEXT('Material master'!$A$2:'Material master'!$A$275, "0"), 'Material master'!$G$2:'Material master'!$G$275, 1),"")</f>
        <v/>
      </c>
      <c r="H346" t="s">
        <v>695</v>
      </c>
      <c r="I346" s="257" t="s">
        <v>322</v>
      </c>
      <c r="K346" s="32"/>
      <c r="L346" s="32">
        <f t="shared" ref="L346:W346" si="341">IFERROR(L1023, 0)</f>
        <v>43</v>
      </c>
      <c r="M346" s="32">
        <f t="shared" si="341"/>
        <v>27.999999999999996</v>
      </c>
      <c r="N346" s="32">
        <f t="shared" si="341"/>
        <v>55</v>
      </c>
      <c r="O346" s="32">
        <f t="shared" si="341"/>
        <v>45.999999999999993</v>
      </c>
      <c r="P346" s="32">
        <f t="shared" si="341"/>
        <v>44</v>
      </c>
      <c r="Q346" s="32">
        <f t="shared" si="341"/>
        <v>44.999999999999993</v>
      </c>
      <c r="R346" s="32">
        <f t="shared" si="341"/>
        <v>44.999999999999993</v>
      </c>
      <c r="S346" s="32">
        <f t="shared" si="341"/>
        <v>60.999999999999993</v>
      </c>
      <c r="T346" s="32">
        <f t="shared" si="341"/>
        <v>27.999999999999996</v>
      </c>
      <c r="U346" s="32">
        <f t="shared" si="341"/>
        <v>47.999999999999993</v>
      </c>
      <c r="V346" s="32">
        <f t="shared" si="341"/>
        <v>44.999999999999993</v>
      </c>
      <c r="W346" s="32">
        <f t="shared" si="341"/>
        <v>44</v>
      </c>
    </row>
    <row r="347" spans="1:23" x14ac:dyDescent="0.25">
      <c r="A347" s="257" t="s">
        <v>119</v>
      </c>
      <c r="B347" t="str">
        <f>IFERROR(_xlfn.XLOOKUP(TEXT(A347, "0"), TEXT('Material master'!$A$2:'Material master'!$A$275, "0"), 'Material master'!$B$2:'Material master'!$B$275, 1),"")</f>
        <v>STRETCH HOOD 1100X600X150MM ZVM07</v>
      </c>
      <c r="C347" t="str">
        <f>IFERROR(_xlfn.XLOOKUP(TEXT(A347, "0"), TEXT('Material master'!$A$2:'Material master'!$A$275, "0"), 'Material master'!$C$2:'Material master'!$C$275, 1),"")</f>
        <v>Packaging</v>
      </c>
      <c r="D347" t="str">
        <f>IFERROR(_xlfn.XLOOKUP(TEXT(A347, "0"), TEXT('Material master'!$A$2:'Material master'!$A$275, "0"), 'Material master'!$D$2:'Material master'!$D$275, 1),"")</f>
        <v/>
      </c>
      <c r="E347" t="str">
        <f>IFERROR(_xlfn.XLOOKUP(TEXT(A347, "0"), TEXT('Material master'!$A$2:'Material master'!$A$275, "0"), 'Material master'!$E$2:'Material master'!$E$275, 1),"")</f>
        <v/>
      </c>
      <c r="F347" t="str">
        <f>IFERROR(_xlfn.XLOOKUP(TEXT(A347, "0"), TEXT('Material master'!$A$2:'Material master'!$A$275, "0"), 'Material master'!$F$2:'Material master'!$F$275, 1),"")</f>
        <v/>
      </c>
      <c r="G347" t="str">
        <f>IFERROR(_xlfn.XLOOKUP(TEXT(A347, "0"), TEXT('Material master'!$A$2:'Material master'!$A$275, "0"), 'Material master'!$G$2:'Material master'!$G$275, 1),"")</f>
        <v/>
      </c>
      <c r="H347" t="s">
        <v>695</v>
      </c>
      <c r="I347" s="257" t="s">
        <v>332</v>
      </c>
      <c r="K347" s="32"/>
      <c r="L347" s="32">
        <f t="shared" ref="L347:W347" si="342">IFERROR(L1060, 0)</f>
        <v>20</v>
      </c>
      <c r="M347" s="32">
        <f t="shared" si="342"/>
        <v>11</v>
      </c>
      <c r="N347" s="32">
        <f t="shared" si="342"/>
        <v>15</v>
      </c>
      <c r="O347" s="32">
        <f t="shared" si="342"/>
        <v>9</v>
      </c>
      <c r="P347" s="32">
        <f t="shared" si="342"/>
        <v>9</v>
      </c>
      <c r="Q347" s="32">
        <f t="shared" si="342"/>
        <v>8</v>
      </c>
      <c r="R347" s="32">
        <f t="shared" si="342"/>
        <v>9</v>
      </c>
      <c r="S347" s="32">
        <f t="shared" si="342"/>
        <v>9</v>
      </c>
      <c r="T347" s="32">
        <f t="shared" si="342"/>
        <v>10</v>
      </c>
      <c r="U347" s="32">
        <f t="shared" si="342"/>
        <v>14</v>
      </c>
      <c r="V347" s="32">
        <f t="shared" si="342"/>
        <v>10</v>
      </c>
      <c r="W347" s="32">
        <f t="shared" si="342"/>
        <v>10</v>
      </c>
    </row>
    <row r="348" spans="1:23" x14ac:dyDescent="0.25">
      <c r="A348" s="257" t="s">
        <v>119</v>
      </c>
      <c r="B348" t="str">
        <f>IFERROR(_xlfn.XLOOKUP(TEXT(A348, "0"), TEXT('Material master'!$A$2:'Material master'!$A$275, "0"), 'Material master'!$B$2:'Material master'!$B$275, 1),"")</f>
        <v>STRETCH HOOD 1100X600X150MM ZVM07</v>
      </c>
      <c r="C348" t="str">
        <f>IFERROR(_xlfn.XLOOKUP(TEXT(A348, "0"), TEXT('Material master'!$A$2:'Material master'!$A$275, "0"), 'Material master'!$C$2:'Material master'!$C$275, 1),"")</f>
        <v>Packaging</v>
      </c>
      <c r="D348" t="str">
        <f>IFERROR(_xlfn.XLOOKUP(TEXT(A348, "0"), TEXT('Material master'!$A$2:'Material master'!$A$275, "0"), 'Material master'!$D$2:'Material master'!$D$275, 1),"")</f>
        <v/>
      </c>
      <c r="E348" t="str">
        <f>IFERROR(_xlfn.XLOOKUP(TEXT(A348, "0"), TEXT('Material master'!$A$2:'Material master'!$A$275, "0"), 'Material master'!$E$2:'Material master'!$E$275, 1),"")</f>
        <v/>
      </c>
      <c r="F348" t="str">
        <f>IFERROR(_xlfn.XLOOKUP(TEXT(A348, "0"), TEXT('Material master'!$A$2:'Material master'!$A$275, "0"), 'Material master'!$F$2:'Material master'!$F$275, 1),"")</f>
        <v/>
      </c>
      <c r="G348" t="str">
        <f>IFERROR(_xlfn.XLOOKUP(TEXT(A348, "0"), TEXT('Material master'!$A$2:'Material master'!$A$275, "0"), 'Material master'!$G$2:'Material master'!$G$275, 1),"")</f>
        <v/>
      </c>
      <c r="H348" t="s">
        <v>695</v>
      </c>
      <c r="I348" s="257" t="s">
        <v>339</v>
      </c>
      <c r="K348" s="32"/>
      <c r="L348" s="32">
        <f t="shared" ref="L348:W348" si="343">IFERROR(L1086, 0)</f>
        <v>53</v>
      </c>
      <c r="M348" s="32">
        <f t="shared" si="343"/>
        <v>176</v>
      </c>
      <c r="N348" s="32">
        <f t="shared" si="343"/>
        <v>185</v>
      </c>
      <c r="O348" s="32">
        <f t="shared" si="343"/>
        <v>186</v>
      </c>
      <c r="P348" s="32">
        <f t="shared" si="343"/>
        <v>186</v>
      </c>
      <c r="Q348" s="32">
        <f t="shared" si="343"/>
        <v>209</v>
      </c>
      <c r="R348" s="32">
        <f t="shared" si="343"/>
        <v>192</v>
      </c>
      <c r="S348" s="32">
        <f t="shared" si="343"/>
        <v>193</v>
      </c>
      <c r="T348" s="32">
        <f t="shared" si="343"/>
        <v>193</v>
      </c>
      <c r="U348" s="32">
        <f t="shared" si="343"/>
        <v>191</v>
      </c>
      <c r="V348" s="32">
        <f t="shared" si="343"/>
        <v>210</v>
      </c>
      <c r="W348" s="32">
        <f t="shared" si="343"/>
        <v>192</v>
      </c>
    </row>
    <row r="349" spans="1:23" x14ac:dyDescent="0.25">
      <c r="A349" s="257" t="s">
        <v>119</v>
      </c>
      <c r="B349" t="str">
        <f>IFERROR(_xlfn.XLOOKUP(TEXT(A349, "0"), TEXT('Material master'!$A$2:'Material master'!$A$275, "0"), 'Material master'!$B$2:'Material master'!$B$275, 1),"")</f>
        <v>STRETCH HOOD 1100X600X150MM ZVM07</v>
      </c>
      <c r="C349" t="str">
        <f>IFERROR(_xlfn.XLOOKUP(TEXT(A349, "0"), TEXT('Material master'!$A$2:'Material master'!$A$275, "0"), 'Material master'!$C$2:'Material master'!$C$275, 1),"")</f>
        <v>Packaging</v>
      </c>
      <c r="D349" t="str">
        <f>IFERROR(_xlfn.XLOOKUP(TEXT(A349, "0"), TEXT('Material master'!$A$2:'Material master'!$A$275, "0"), 'Material master'!$D$2:'Material master'!$D$275, 1),"")</f>
        <v/>
      </c>
      <c r="E349" t="str">
        <f>IFERROR(_xlfn.XLOOKUP(TEXT(A349, "0"), TEXT('Material master'!$A$2:'Material master'!$A$275, "0"), 'Material master'!$E$2:'Material master'!$E$275, 1),"")</f>
        <v/>
      </c>
      <c r="F349" t="str">
        <f>IFERROR(_xlfn.XLOOKUP(TEXT(A349, "0"), TEXT('Material master'!$A$2:'Material master'!$A$275, "0"), 'Material master'!$F$2:'Material master'!$F$275, 1),"")</f>
        <v/>
      </c>
      <c r="G349" t="str">
        <f>IFERROR(_xlfn.XLOOKUP(TEXT(A349, "0"), TEXT('Material master'!$A$2:'Material master'!$A$275, "0"), 'Material master'!$G$2:'Material master'!$G$275, 1),"")</f>
        <v/>
      </c>
      <c r="H349" t="s">
        <v>695</v>
      </c>
      <c r="I349" s="257" t="s">
        <v>357</v>
      </c>
      <c r="K349" s="32"/>
      <c r="L349" s="32">
        <f t="shared" ref="L349:W349" si="344">IFERROR(L1145, 0)</f>
        <v>0</v>
      </c>
      <c r="M349" s="32">
        <f t="shared" si="344"/>
        <v>14</v>
      </c>
      <c r="N349" s="32">
        <f t="shared" si="344"/>
        <v>22</v>
      </c>
      <c r="O349" s="32">
        <f t="shared" si="344"/>
        <v>25</v>
      </c>
      <c r="P349" s="32">
        <f t="shared" si="344"/>
        <v>22</v>
      </c>
      <c r="Q349" s="32">
        <f t="shared" si="344"/>
        <v>24</v>
      </c>
      <c r="R349" s="32">
        <f t="shared" si="344"/>
        <v>23</v>
      </c>
      <c r="S349" s="32">
        <f t="shared" si="344"/>
        <v>24</v>
      </c>
      <c r="T349" s="32">
        <f t="shared" si="344"/>
        <v>22</v>
      </c>
      <c r="U349" s="32">
        <f t="shared" si="344"/>
        <v>25</v>
      </c>
      <c r="V349" s="32">
        <f t="shared" si="344"/>
        <v>22</v>
      </c>
      <c r="W349" s="32">
        <f t="shared" si="344"/>
        <v>24</v>
      </c>
    </row>
    <row r="350" spans="1:23" x14ac:dyDescent="0.25">
      <c r="A350" s="257" t="s">
        <v>119</v>
      </c>
      <c r="B350" t="str">
        <f>IFERROR(_xlfn.XLOOKUP(TEXT(A350, "0"), TEXT('Material master'!$A$2:'Material master'!$A$275, "0"), 'Material master'!$B$2:'Material master'!$B$275, 1),"")</f>
        <v>STRETCH HOOD 1100X600X150MM ZVM07</v>
      </c>
      <c r="C350" t="str">
        <f>IFERROR(_xlfn.XLOOKUP(TEXT(A350, "0"), TEXT('Material master'!$A$2:'Material master'!$A$275, "0"), 'Material master'!$C$2:'Material master'!$C$275, 1),"")</f>
        <v>Packaging</v>
      </c>
      <c r="D350" t="str">
        <f>IFERROR(_xlfn.XLOOKUP(TEXT(A350, "0"), TEXT('Material master'!$A$2:'Material master'!$A$275, "0"), 'Material master'!$D$2:'Material master'!$D$275, 1),"")</f>
        <v/>
      </c>
      <c r="E350" t="str">
        <f>IFERROR(_xlfn.XLOOKUP(TEXT(A350, "0"), TEXT('Material master'!$A$2:'Material master'!$A$275, "0"), 'Material master'!$E$2:'Material master'!$E$275, 1),"")</f>
        <v/>
      </c>
      <c r="F350" t="str">
        <f>IFERROR(_xlfn.XLOOKUP(TEXT(A350, "0"), TEXT('Material master'!$A$2:'Material master'!$A$275, "0"), 'Material master'!$F$2:'Material master'!$F$275, 1),"")</f>
        <v/>
      </c>
      <c r="G350" t="str">
        <f>IFERROR(_xlfn.XLOOKUP(TEXT(A350, "0"), TEXT('Material master'!$A$2:'Material master'!$A$275, "0"), 'Material master'!$G$2:'Material master'!$G$275, 1),"")</f>
        <v/>
      </c>
      <c r="H350" t="s">
        <v>695</v>
      </c>
      <c r="I350" s="257" t="s">
        <v>359</v>
      </c>
      <c r="K350" s="32"/>
      <c r="L350" s="32">
        <f t="shared" ref="L350:W350" si="345">IFERROR(L1155, 0)</f>
        <v>54</v>
      </c>
      <c r="M350" s="32">
        <f t="shared" si="345"/>
        <v>11</v>
      </c>
      <c r="N350" s="32">
        <f t="shared" si="345"/>
        <v>11</v>
      </c>
      <c r="O350" s="32">
        <f t="shared" si="345"/>
        <v>11</v>
      </c>
      <c r="P350" s="32">
        <f t="shared" si="345"/>
        <v>31</v>
      </c>
      <c r="Q350" s="32">
        <f t="shared" si="345"/>
        <v>31</v>
      </c>
      <c r="R350" s="32">
        <f t="shared" si="345"/>
        <v>31</v>
      </c>
      <c r="S350" s="32">
        <f t="shared" si="345"/>
        <v>11</v>
      </c>
      <c r="T350" s="32">
        <f t="shared" si="345"/>
        <v>11</v>
      </c>
      <c r="U350" s="32">
        <f t="shared" si="345"/>
        <v>31</v>
      </c>
      <c r="V350" s="32">
        <f t="shared" si="345"/>
        <v>31</v>
      </c>
      <c r="W350" s="32">
        <f t="shared" si="345"/>
        <v>31</v>
      </c>
    </row>
    <row r="351" spans="1:23" x14ac:dyDescent="0.25">
      <c r="A351" s="257" t="s">
        <v>119</v>
      </c>
      <c r="B351" t="str">
        <f>IFERROR(_xlfn.XLOOKUP(TEXT(A351, "0"), TEXT('Material master'!$A$2:'Material master'!$A$275, "0"), 'Material master'!$B$2:'Material master'!$B$275, 1),"")</f>
        <v>STRETCH HOOD 1100X600X150MM ZVM07</v>
      </c>
      <c r="C351" t="str">
        <f>IFERROR(_xlfn.XLOOKUP(TEXT(A351, "0"), TEXT('Material master'!$A$2:'Material master'!$A$275, "0"), 'Material master'!$C$2:'Material master'!$C$275, 1),"")</f>
        <v>Packaging</v>
      </c>
      <c r="D351" t="str">
        <f>IFERROR(_xlfn.XLOOKUP(TEXT(A351, "0"), TEXT('Material master'!$A$2:'Material master'!$A$275, "0"), 'Material master'!$D$2:'Material master'!$D$275, 1),"")</f>
        <v/>
      </c>
      <c r="E351" t="str">
        <f>IFERROR(_xlfn.XLOOKUP(TEXT(A351, "0"), TEXT('Material master'!$A$2:'Material master'!$A$275, "0"), 'Material master'!$E$2:'Material master'!$E$275, 1),"")</f>
        <v/>
      </c>
      <c r="F351" t="str">
        <f>IFERROR(_xlfn.XLOOKUP(TEXT(A351, "0"), TEXT('Material master'!$A$2:'Material master'!$A$275, "0"), 'Material master'!$F$2:'Material master'!$F$275, 1),"")</f>
        <v/>
      </c>
      <c r="G351" t="str">
        <f>IFERROR(_xlfn.XLOOKUP(TEXT(A351, "0"), TEXT('Material master'!$A$2:'Material master'!$A$275, "0"), 'Material master'!$G$2:'Material master'!$G$275, 1),"")</f>
        <v/>
      </c>
      <c r="H351" t="s">
        <v>695</v>
      </c>
      <c r="I351" s="257" t="s">
        <v>363</v>
      </c>
      <c r="K351" s="32"/>
      <c r="L351" s="32">
        <f t="shared" ref="L351:W351" si="346">IFERROR(L1171, 0)</f>
        <v>23</v>
      </c>
      <c r="M351" s="32">
        <f t="shared" si="346"/>
        <v>21</v>
      </c>
      <c r="N351" s="32">
        <f t="shared" si="346"/>
        <v>21</v>
      </c>
      <c r="O351" s="32">
        <f t="shared" si="346"/>
        <v>21</v>
      </c>
      <c r="P351" s="32">
        <f t="shared" si="346"/>
        <v>21</v>
      </c>
      <c r="Q351" s="32">
        <f t="shared" si="346"/>
        <v>21</v>
      </c>
      <c r="R351" s="32">
        <f t="shared" si="346"/>
        <v>21</v>
      </c>
      <c r="S351" s="32">
        <f t="shared" si="346"/>
        <v>20</v>
      </c>
      <c r="T351" s="32">
        <f t="shared" si="346"/>
        <v>21</v>
      </c>
      <c r="U351" s="32">
        <f t="shared" si="346"/>
        <v>21</v>
      </c>
      <c r="V351" s="32">
        <f t="shared" si="346"/>
        <v>21</v>
      </c>
      <c r="W351" s="32">
        <f t="shared" si="346"/>
        <v>21</v>
      </c>
    </row>
    <row r="352" spans="1:23" x14ac:dyDescent="0.25">
      <c r="A352" s="257" t="s">
        <v>119</v>
      </c>
      <c r="B352" t="str">
        <f>IFERROR(_xlfn.XLOOKUP(TEXT(A352, "0"), TEXT('Material master'!$A$2:'Material master'!$A$275, "0"), 'Material master'!$B$2:'Material master'!$B$275, 1),"")</f>
        <v>STRETCH HOOD 1100X600X150MM ZVM07</v>
      </c>
      <c r="C352" t="str">
        <f>IFERROR(_xlfn.XLOOKUP(TEXT(A352, "0"), TEXT('Material master'!$A$2:'Material master'!$A$275, "0"), 'Material master'!$C$2:'Material master'!$C$275, 1),"")</f>
        <v>Packaging</v>
      </c>
      <c r="D352" t="str">
        <f>IFERROR(_xlfn.XLOOKUP(TEXT(A352, "0"), TEXT('Material master'!$A$2:'Material master'!$A$275, "0"), 'Material master'!$D$2:'Material master'!$D$275, 1),"")</f>
        <v/>
      </c>
      <c r="E352" t="str">
        <f>IFERROR(_xlfn.XLOOKUP(TEXT(A352, "0"), TEXT('Material master'!$A$2:'Material master'!$A$275, "0"), 'Material master'!$E$2:'Material master'!$E$275, 1),"")</f>
        <v/>
      </c>
      <c r="F352" t="str">
        <f>IFERROR(_xlfn.XLOOKUP(TEXT(A352, "0"), TEXT('Material master'!$A$2:'Material master'!$A$275, "0"), 'Material master'!$F$2:'Material master'!$F$275, 1),"")</f>
        <v/>
      </c>
      <c r="G352" t="str">
        <f>IFERROR(_xlfn.XLOOKUP(TEXT(A352, "0"), TEXT('Material master'!$A$2:'Material master'!$A$275, "0"), 'Material master'!$G$2:'Material master'!$G$275, 1),"")</f>
        <v/>
      </c>
      <c r="H352" t="s">
        <v>695</v>
      </c>
      <c r="I352" s="257" t="s">
        <v>365</v>
      </c>
      <c r="K352" s="32"/>
      <c r="L352" s="32">
        <f t="shared" ref="L352:W352" si="347">IFERROR(L1181, 0)</f>
        <v>26</v>
      </c>
      <c r="M352" s="32">
        <f t="shared" si="347"/>
        <v>4</v>
      </c>
      <c r="N352" s="32">
        <f t="shared" si="347"/>
        <v>2</v>
      </c>
      <c r="O352" s="32">
        <f t="shared" si="347"/>
        <v>0</v>
      </c>
      <c r="P352" s="32">
        <f t="shared" si="347"/>
        <v>2</v>
      </c>
      <c r="Q352" s="32">
        <f t="shared" si="347"/>
        <v>2</v>
      </c>
      <c r="R352" s="32">
        <f t="shared" si="347"/>
        <v>2</v>
      </c>
      <c r="S352" s="32">
        <f t="shared" si="347"/>
        <v>0</v>
      </c>
      <c r="T352" s="32">
        <f t="shared" si="347"/>
        <v>2</v>
      </c>
      <c r="U352" s="32">
        <f t="shared" si="347"/>
        <v>2</v>
      </c>
      <c r="V352" s="32">
        <f t="shared" si="347"/>
        <v>2</v>
      </c>
      <c r="W352" s="32">
        <f t="shared" si="347"/>
        <v>0</v>
      </c>
    </row>
    <row r="353" spans="1:23" x14ac:dyDescent="0.25">
      <c r="A353" s="257" t="s">
        <v>119</v>
      </c>
      <c r="B353" t="str">
        <f>IFERROR(_xlfn.XLOOKUP(TEXT(A353, "0"), TEXT('Material master'!$A$2:'Material master'!$A$275, "0"), 'Material master'!$B$2:'Material master'!$B$275, 1),"")</f>
        <v>STRETCH HOOD 1100X600X150MM ZVM07</v>
      </c>
      <c r="C353" t="str">
        <f>IFERROR(_xlfn.XLOOKUP(TEXT(A353, "0"), TEXT('Material master'!$A$2:'Material master'!$A$275, "0"), 'Material master'!$C$2:'Material master'!$C$275, 1),"")</f>
        <v>Packaging</v>
      </c>
      <c r="D353" t="str">
        <f>IFERROR(_xlfn.XLOOKUP(TEXT(A353, "0"), TEXT('Material master'!$A$2:'Material master'!$A$275, "0"), 'Material master'!$D$2:'Material master'!$D$275, 1),"")</f>
        <v/>
      </c>
      <c r="E353" t="str">
        <f>IFERROR(_xlfn.XLOOKUP(TEXT(A353, "0"), TEXT('Material master'!$A$2:'Material master'!$A$275, "0"), 'Material master'!$E$2:'Material master'!$E$275, 1),"")</f>
        <v/>
      </c>
      <c r="F353" t="str">
        <f>IFERROR(_xlfn.XLOOKUP(TEXT(A353, "0"), TEXT('Material master'!$A$2:'Material master'!$A$275, "0"), 'Material master'!$F$2:'Material master'!$F$275, 1),"")</f>
        <v/>
      </c>
      <c r="G353" t="str">
        <f>IFERROR(_xlfn.XLOOKUP(TEXT(A353, "0"), TEXT('Material master'!$A$2:'Material master'!$A$275, "0"), 'Material master'!$G$2:'Material master'!$G$275, 1),"")</f>
        <v/>
      </c>
      <c r="H353" t="s">
        <v>695</v>
      </c>
      <c r="I353" s="257" t="s">
        <v>388</v>
      </c>
      <c r="K353" s="32"/>
      <c r="L353" s="32">
        <f t="shared" ref="L353:W353" si="348">IFERROR(L1231, 0)</f>
        <v>17</v>
      </c>
      <c r="M353" s="32">
        <f t="shared" si="348"/>
        <v>20</v>
      </c>
      <c r="N353" s="32">
        <f t="shared" si="348"/>
        <v>21</v>
      </c>
      <c r="O353" s="32">
        <f t="shared" si="348"/>
        <v>20</v>
      </c>
      <c r="P353" s="32">
        <f t="shared" si="348"/>
        <v>21</v>
      </c>
      <c r="Q353" s="32">
        <f t="shared" si="348"/>
        <v>20</v>
      </c>
      <c r="R353" s="32">
        <f t="shared" si="348"/>
        <v>21</v>
      </c>
      <c r="S353" s="32">
        <f t="shared" si="348"/>
        <v>20</v>
      </c>
      <c r="T353" s="32">
        <f t="shared" si="348"/>
        <v>21</v>
      </c>
      <c r="U353" s="32">
        <f t="shared" si="348"/>
        <v>21</v>
      </c>
      <c r="V353" s="32">
        <f t="shared" si="348"/>
        <v>20</v>
      </c>
      <c r="W353" s="32">
        <f t="shared" si="348"/>
        <v>21</v>
      </c>
    </row>
    <row r="354" spans="1:23" x14ac:dyDescent="0.25">
      <c r="A354" s="257" t="s">
        <v>119</v>
      </c>
      <c r="B354" t="str">
        <f>IFERROR(_xlfn.XLOOKUP(TEXT(A354, "0"), TEXT('Material master'!$A$2:'Material master'!$A$275, "0"), 'Material master'!$B$2:'Material master'!$B$275, 1),"")</f>
        <v>STRETCH HOOD 1100X600X150MM ZVM07</v>
      </c>
      <c r="C354" t="str">
        <f>IFERROR(_xlfn.XLOOKUP(TEXT(A354, "0"), TEXT('Material master'!$A$2:'Material master'!$A$275, "0"), 'Material master'!$C$2:'Material master'!$C$275, 1),"")</f>
        <v>Packaging</v>
      </c>
      <c r="D354" t="str">
        <f>IFERROR(_xlfn.XLOOKUP(TEXT(A354, "0"), TEXT('Material master'!$A$2:'Material master'!$A$275, "0"), 'Material master'!$D$2:'Material master'!$D$275, 1),"")</f>
        <v/>
      </c>
      <c r="E354" t="str">
        <f>IFERROR(_xlfn.XLOOKUP(TEXT(A354, "0"), TEXT('Material master'!$A$2:'Material master'!$A$275, "0"), 'Material master'!$E$2:'Material master'!$E$275, 1),"")</f>
        <v/>
      </c>
      <c r="F354" t="str">
        <f>IFERROR(_xlfn.XLOOKUP(TEXT(A354, "0"), TEXT('Material master'!$A$2:'Material master'!$A$275, "0"), 'Material master'!$F$2:'Material master'!$F$275, 1),"")</f>
        <v/>
      </c>
      <c r="G354" t="str">
        <f>IFERROR(_xlfn.XLOOKUP(TEXT(A354, "0"), TEXT('Material master'!$A$2:'Material master'!$A$275, "0"), 'Material master'!$G$2:'Material master'!$G$275, 1),"")</f>
        <v/>
      </c>
      <c r="H354" t="s">
        <v>695</v>
      </c>
      <c r="I354" s="257" t="s">
        <v>393</v>
      </c>
      <c r="K354" s="32"/>
      <c r="L354" s="32">
        <f t="shared" ref="L354:W354" si="349">IFERROR(L1252, 0)</f>
        <v>47</v>
      </c>
      <c r="M354" s="32">
        <f t="shared" si="349"/>
        <v>31.000000000000004</v>
      </c>
      <c r="N354" s="32">
        <f t="shared" si="349"/>
        <v>35</v>
      </c>
      <c r="O354" s="32">
        <f t="shared" si="349"/>
        <v>36</v>
      </c>
      <c r="P354" s="32">
        <f t="shared" si="349"/>
        <v>56</v>
      </c>
      <c r="Q354" s="32">
        <f t="shared" si="349"/>
        <v>41</v>
      </c>
      <c r="R354" s="32">
        <f t="shared" si="349"/>
        <v>35</v>
      </c>
      <c r="S354" s="32">
        <f t="shared" si="349"/>
        <v>36</v>
      </c>
      <c r="T354" s="32">
        <f t="shared" si="349"/>
        <v>36</v>
      </c>
      <c r="U354" s="32">
        <f t="shared" si="349"/>
        <v>55</v>
      </c>
      <c r="V354" s="32">
        <f t="shared" si="349"/>
        <v>36</v>
      </c>
      <c r="W354" s="32">
        <f t="shared" si="349"/>
        <v>36</v>
      </c>
    </row>
    <row r="355" spans="1:23" x14ac:dyDescent="0.25">
      <c r="A355" s="257" t="s">
        <v>119</v>
      </c>
      <c r="B355" t="str">
        <f>IFERROR(_xlfn.XLOOKUP(TEXT(A355, "0"), TEXT('Material master'!$A$2:'Material master'!$A$275, "0"), 'Material master'!$B$2:'Material master'!$B$275, 1),"")</f>
        <v>STRETCH HOOD 1100X600X150MM ZVM07</v>
      </c>
      <c r="C355" t="str">
        <f>IFERROR(_xlfn.XLOOKUP(TEXT(A355, "0"), TEXT('Material master'!$A$2:'Material master'!$A$275, "0"), 'Material master'!$C$2:'Material master'!$C$275, 1),"")</f>
        <v>Packaging</v>
      </c>
      <c r="D355" t="str">
        <f>IFERROR(_xlfn.XLOOKUP(TEXT(A355, "0"), TEXT('Material master'!$A$2:'Material master'!$A$275, "0"), 'Material master'!$D$2:'Material master'!$D$275, 1),"")</f>
        <v/>
      </c>
      <c r="E355" t="str">
        <f>IFERROR(_xlfn.XLOOKUP(TEXT(A355, "0"), TEXT('Material master'!$A$2:'Material master'!$A$275, "0"), 'Material master'!$E$2:'Material master'!$E$275, 1),"")</f>
        <v/>
      </c>
      <c r="F355" t="str">
        <f>IFERROR(_xlfn.XLOOKUP(TEXT(A355, "0"), TEXT('Material master'!$A$2:'Material master'!$A$275, "0"), 'Material master'!$F$2:'Material master'!$F$275, 1),"")</f>
        <v/>
      </c>
      <c r="G355" t="str">
        <f>IFERROR(_xlfn.XLOOKUP(TEXT(A355, "0"), TEXT('Material master'!$A$2:'Material master'!$A$275, "0"), 'Material master'!$G$2:'Material master'!$G$275, 1),"")</f>
        <v/>
      </c>
      <c r="H355" t="s">
        <v>695</v>
      </c>
      <c r="I355" s="257" t="s">
        <v>414</v>
      </c>
      <c r="K355" s="32"/>
      <c r="L355" s="32">
        <f t="shared" ref="L355:W355" si="350">IFERROR(L1314, 0)</f>
        <v>51</v>
      </c>
      <c r="M355" s="32">
        <f t="shared" si="350"/>
        <v>26</v>
      </c>
      <c r="N355" s="32">
        <f t="shared" si="350"/>
        <v>25</v>
      </c>
      <c r="O355" s="32">
        <f t="shared" si="350"/>
        <v>26</v>
      </c>
      <c r="P355" s="32">
        <f t="shared" si="350"/>
        <v>26</v>
      </c>
      <c r="Q355" s="32">
        <f t="shared" si="350"/>
        <v>26</v>
      </c>
      <c r="R355" s="32">
        <f t="shared" si="350"/>
        <v>26</v>
      </c>
      <c r="S355" s="32">
        <f t="shared" si="350"/>
        <v>26</v>
      </c>
      <c r="T355" s="32">
        <f t="shared" si="350"/>
        <v>2</v>
      </c>
      <c r="U355" s="32">
        <f t="shared" si="350"/>
        <v>26</v>
      </c>
      <c r="V355" s="32">
        <f t="shared" si="350"/>
        <v>27</v>
      </c>
      <c r="W355" s="32">
        <f t="shared" si="350"/>
        <v>27</v>
      </c>
    </row>
    <row r="356" spans="1:23" x14ac:dyDescent="0.25">
      <c r="A356" s="257" t="s">
        <v>119</v>
      </c>
      <c r="B356" t="str">
        <f>IFERROR(_xlfn.XLOOKUP(TEXT(A356, "0"), TEXT('Material master'!$A$2:'Material master'!$A$275, "0"), 'Material master'!$B$2:'Material master'!$B$275, 1),"")</f>
        <v>STRETCH HOOD 1100X600X150MM ZVM07</v>
      </c>
      <c r="C356" t="str">
        <f>IFERROR(_xlfn.XLOOKUP(TEXT(A356, "0"), TEXT('Material master'!$A$2:'Material master'!$A$275, "0"), 'Material master'!$C$2:'Material master'!$C$275, 1),"")</f>
        <v>Packaging</v>
      </c>
      <c r="D356" t="str">
        <f>IFERROR(_xlfn.XLOOKUP(TEXT(A356, "0"), TEXT('Material master'!$A$2:'Material master'!$A$275, "0"), 'Material master'!$D$2:'Material master'!$D$275, 1),"")</f>
        <v/>
      </c>
      <c r="E356" t="str">
        <f>IFERROR(_xlfn.XLOOKUP(TEXT(A356, "0"), TEXT('Material master'!$A$2:'Material master'!$A$275, "0"), 'Material master'!$E$2:'Material master'!$E$275, 1),"")</f>
        <v/>
      </c>
      <c r="F356" t="str">
        <f>IFERROR(_xlfn.XLOOKUP(TEXT(A356, "0"), TEXT('Material master'!$A$2:'Material master'!$A$275, "0"), 'Material master'!$F$2:'Material master'!$F$275, 1),"")</f>
        <v/>
      </c>
      <c r="G356" t="str">
        <f>IFERROR(_xlfn.XLOOKUP(TEXT(A356, "0"), TEXT('Material master'!$A$2:'Material master'!$A$275, "0"), 'Material master'!$G$2:'Material master'!$G$275, 1),"")</f>
        <v/>
      </c>
      <c r="H356" t="s">
        <v>695</v>
      </c>
      <c r="I356" s="257" t="s">
        <v>417</v>
      </c>
      <c r="K356" s="32"/>
      <c r="L356" s="32">
        <f t="shared" ref="L356:W356" si="351">IFERROR(L1324, 0)</f>
        <v>35</v>
      </c>
      <c r="M356" s="32">
        <f t="shared" si="351"/>
        <v>44</v>
      </c>
      <c r="N356" s="32">
        <f t="shared" si="351"/>
        <v>44</v>
      </c>
      <c r="O356" s="32">
        <f t="shared" si="351"/>
        <v>44</v>
      </c>
      <c r="P356" s="32">
        <f t="shared" si="351"/>
        <v>44</v>
      </c>
      <c r="Q356" s="32">
        <f t="shared" si="351"/>
        <v>64</v>
      </c>
      <c r="R356" s="32">
        <f t="shared" si="351"/>
        <v>44</v>
      </c>
      <c r="S356" s="32">
        <f t="shared" si="351"/>
        <v>45</v>
      </c>
      <c r="T356" s="32">
        <f t="shared" si="351"/>
        <v>45</v>
      </c>
      <c r="U356" s="32">
        <f t="shared" si="351"/>
        <v>45</v>
      </c>
      <c r="V356" s="32">
        <f t="shared" si="351"/>
        <v>45</v>
      </c>
      <c r="W356" s="32">
        <f t="shared" si="351"/>
        <v>45</v>
      </c>
    </row>
    <row r="357" spans="1:23" x14ac:dyDescent="0.25">
      <c r="A357" s="257" t="s">
        <v>119</v>
      </c>
      <c r="B357" t="str">
        <f>IFERROR(_xlfn.XLOOKUP(TEXT(A357, "0"), TEXT('Material master'!$A$2:'Material master'!$A$275, "0"), 'Material master'!$B$2:'Material master'!$B$275, 1),"")</f>
        <v>STRETCH HOOD 1100X600X150MM ZVM07</v>
      </c>
      <c r="C357" t="str">
        <f>IFERROR(_xlfn.XLOOKUP(TEXT(A357, "0"), TEXT('Material master'!$A$2:'Material master'!$A$275, "0"), 'Material master'!$C$2:'Material master'!$C$275, 1),"")</f>
        <v>Packaging</v>
      </c>
      <c r="D357" t="str">
        <f>IFERROR(_xlfn.XLOOKUP(TEXT(A357, "0"), TEXT('Material master'!$A$2:'Material master'!$A$275, "0"), 'Material master'!$D$2:'Material master'!$D$275, 1),"")</f>
        <v/>
      </c>
      <c r="E357" t="str">
        <f>IFERROR(_xlfn.XLOOKUP(TEXT(A357, "0"), TEXT('Material master'!$A$2:'Material master'!$A$275, "0"), 'Material master'!$E$2:'Material master'!$E$275, 1),"")</f>
        <v/>
      </c>
      <c r="F357" t="str">
        <f>IFERROR(_xlfn.XLOOKUP(TEXT(A357, "0"), TEXT('Material master'!$A$2:'Material master'!$A$275, "0"), 'Material master'!$F$2:'Material master'!$F$275, 1),"")</f>
        <v/>
      </c>
      <c r="G357" t="str">
        <f>IFERROR(_xlfn.XLOOKUP(TEXT(A357, "0"), TEXT('Material master'!$A$2:'Material master'!$A$275, "0"), 'Material master'!$G$2:'Material master'!$G$275, 1),"")</f>
        <v/>
      </c>
      <c r="H357" t="s">
        <v>695</v>
      </c>
      <c r="I357" s="257" t="s">
        <v>421</v>
      </c>
      <c r="K357" s="32"/>
      <c r="L357" s="32">
        <f t="shared" ref="L357:W357" si="352">IFERROR(L1340, 0)</f>
        <v>0</v>
      </c>
      <c r="M357" s="32">
        <f t="shared" si="352"/>
        <v>0</v>
      </c>
      <c r="N357" s="32">
        <f t="shared" si="352"/>
        <v>1</v>
      </c>
      <c r="O357" s="32">
        <f t="shared" si="352"/>
        <v>1</v>
      </c>
      <c r="P357" s="32">
        <f t="shared" si="352"/>
        <v>1</v>
      </c>
      <c r="Q357" s="32">
        <f t="shared" si="352"/>
        <v>1</v>
      </c>
      <c r="R357" s="32">
        <f t="shared" si="352"/>
        <v>1</v>
      </c>
      <c r="S357" s="32">
        <f t="shared" si="352"/>
        <v>1</v>
      </c>
      <c r="T357" s="32">
        <f t="shared" si="352"/>
        <v>1</v>
      </c>
      <c r="U357" s="32">
        <f t="shared" si="352"/>
        <v>1</v>
      </c>
      <c r="V357" s="32">
        <f t="shared" si="352"/>
        <v>1</v>
      </c>
      <c r="W357" s="32">
        <f t="shared" si="352"/>
        <v>1</v>
      </c>
    </row>
    <row r="358" spans="1:23" x14ac:dyDescent="0.25">
      <c r="A358" s="257" t="s">
        <v>119</v>
      </c>
      <c r="B358" t="str">
        <f>IFERROR(_xlfn.XLOOKUP(TEXT(A358, "0"), TEXT('Material master'!$A$2:'Material master'!$A$275, "0"), 'Material master'!$B$2:'Material master'!$B$275, 1),"")</f>
        <v>STRETCH HOOD 1100X600X150MM ZVM07</v>
      </c>
      <c r="C358" t="str">
        <f>IFERROR(_xlfn.XLOOKUP(TEXT(A358, "0"), TEXT('Material master'!$A$2:'Material master'!$A$275, "0"), 'Material master'!$C$2:'Material master'!$C$275, 1),"")</f>
        <v>Packaging</v>
      </c>
      <c r="D358" t="str">
        <f>IFERROR(_xlfn.XLOOKUP(TEXT(A358, "0"), TEXT('Material master'!$A$2:'Material master'!$A$275, "0"), 'Material master'!$D$2:'Material master'!$D$275, 1),"")</f>
        <v/>
      </c>
      <c r="E358" t="str">
        <f>IFERROR(_xlfn.XLOOKUP(TEXT(A358, "0"), TEXT('Material master'!$A$2:'Material master'!$A$275, "0"), 'Material master'!$E$2:'Material master'!$E$275, 1),"")</f>
        <v/>
      </c>
      <c r="F358" t="str">
        <f>IFERROR(_xlfn.XLOOKUP(TEXT(A358, "0"), TEXT('Material master'!$A$2:'Material master'!$A$275, "0"), 'Material master'!$F$2:'Material master'!$F$275, 1),"")</f>
        <v/>
      </c>
      <c r="G358" t="str">
        <f>IFERROR(_xlfn.XLOOKUP(TEXT(A358, "0"), TEXT('Material master'!$A$2:'Material master'!$A$275, "0"), 'Material master'!$G$2:'Material master'!$G$275, 1),"")</f>
        <v/>
      </c>
      <c r="H358" t="s">
        <v>695</v>
      </c>
      <c r="I358" s="257" t="s">
        <v>424</v>
      </c>
      <c r="K358" s="32"/>
      <c r="L358" s="32">
        <f t="shared" ref="L358:W358" si="353">IFERROR(L1351, 0)</f>
        <v>0</v>
      </c>
      <c r="M358" s="32">
        <f t="shared" si="353"/>
        <v>0</v>
      </c>
      <c r="N358" s="32">
        <f t="shared" si="353"/>
        <v>0</v>
      </c>
      <c r="O358" s="32">
        <f t="shared" si="353"/>
        <v>0</v>
      </c>
      <c r="P358" s="32">
        <f t="shared" si="353"/>
        <v>0</v>
      </c>
      <c r="Q358" s="32">
        <f t="shared" si="353"/>
        <v>0</v>
      </c>
      <c r="R358" s="32">
        <f t="shared" si="353"/>
        <v>0</v>
      </c>
      <c r="S358" s="32">
        <f t="shared" si="353"/>
        <v>0</v>
      </c>
      <c r="T358" s="32">
        <f t="shared" si="353"/>
        <v>0</v>
      </c>
      <c r="U358" s="32">
        <f t="shared" si="353"/>
        <v>0</v>
      </c>
      <c r="V358" s="32">
        <f t="shared" si="353"/>
        <v>0</v>
      </c>
      <c r="W358" s="32">
        <f t="shared" si="353"/>
        <v>0</v>
      </c>
    </row>
    <row r="359" spans="1:23" x14ac:dyDescent="0.25">
      <c r="A359" s="257" t="s">
        <v>119</v>
      </c>
      <c r="B359" t="str">
        <f>IFERROR(_xlfn.XLOOKUP(TEXT(A359, "0"), TEXT('Material master'!$A$2:'Material master'!$A$275, "0"), 'Material master'!$B$2:'Material master'!$B$275, 1),"")</f>
        <v>STRETCH HOOD 1100X600X150MM ZVM07</v>
      </c>
      <c r="C359" t="str">
        <f>IFERROR(_xlfn.XLOOKUP(TEXT(A359, "0"), TEXT('Material master'!$A$2:'Material master'!$A$275, "0"), 'Material master'!$C$2:'Material master'!$C$275, 1),"")</f>
        <v>Packaging</v>
      </c>
      <c r="D359" t="str">
        <f>IFERROR(_xlfn.XLOOKUP(TEXT(A359, "0"), TEXT('Material master'!$A$2:'Material master'!$A$275, "0"), 'Material master'!$D$2:'Material master'!$D$275, 1),"")</f>
        <v/>
      </c>
      <c r="E359" t="str">
        <f>IFERROR(_xlfn.XLOOKUP(TEXT(A359, "0"), TEXT('Material master'!$A$2:'Material master'!$A$275, "0"), 'Material master'!$E$2:'Material master'!$E$275, 1),"")</f>
        <v/>
      </c>
      <c r="F359" t="str">
        <f>IFERROR(_xlfn.XLOOKUP(TEXT(A359, "0"), TEXT('Material master'!$A$2:'Material master'!$A$275, "0"), 'Material master'!$F$2:'Material master'!$F$275, 1),"")</f>
        <v/>
      </c>
      <c r="G359" t="str">
        <f>IFERROR(_xlfn.XLOOKUP(TEXT(A359, "0"), TEXT('Material master'!$A$2:'Material master'!$A$275, "0"), 'Material master'!$G$2:'Material master'!$G$275, 1),"")</f>
        <v/>
      </c>
      <c r="H359" t="s">
        <v>695</v>
      </c>
      <c r="I359" s="257" t="s">
        <v>427</v>
      </c>
      <c r="K359" s="32"/>
      <c r="L359" s="32">
        <f t="shared" ref="L359:W359" si="354">IFERROR(L1362, 0)</f>
        <v>6</v>
      </c>
      <c r="M359" s="32">
        <f t="shared" si="354"/>
        <v>4</v>
      </c>
      <c r="N359" s="32">
        <f t="shared" si="354"/>
        <v>4</v>
      </c>
      <c r="O359" s="32">
        <f t="shared" si="354"/>
        <v>24</v>
      </c>
      <c r="P359" s="32">
        <f t="shared" si="354"/>
        <v>4</v>
      </c>
      <c r="Q359" s="32">
        <f t="shared" si="354"/>
        <v>4</v>
      </c>
      <c r="R359" s="32">
        <f t="shared" si="354"/>
        <v>24</v>
      </c>
      <c r="S359" s="32">
        <f t="shared" si="354"/>
        <v>4</v>
      </c>
      <c r="T359" s="32">
        <f t="shared" si="354"/>
        <v>4</v>
      </c>
      <c r="U359" s="32">
        <f t="shared" si="354"/>
        <v>23</v>
      </c>
      <c r="V359" s="32">
        <f t="shared" si="354"/>
        <v>4</v>
      </c>
      <c r="W359" s="32">
        <f t="shared" si="354"/>
        <v>4</v>
      </c>
    </row>
    <row r="360" spans="1:23" x14ac:dyDescent="0.25">
      <c r="A360" s="257" t="s">
        <v>119</v>
      </c>
      <c r="B360" t="str">
        <f>IFERROR(_xlfn.XLOOKUP(TEXT(A360, "0"), TEXT('Material master'!$A$2:'Material master'!$A$275, "0"), 'Material master'!$B$2:'Material master'!$B$275, 1),"")</f>
        <v>STRETCH HOOD 1100X600X150MM ZVM07</v>
      </c>
      <c r="C360" t="str">
        <f>IFERROR(_xlfn.XLOOKUP(TEXT(A360, "0"), TEXT('Material master'!$A$2:'Material master'!$A$275, "0"), 'Material master'!$C$2:'Material master'!$C$275, 1),"")</f>
        <v>Packaging</v>
      </c>
      <c r="D360" t="str">
        <f>IFERROR(_xlfn.XLOOKUP(TEXT(A360, "0"), TEXT('Material master'!$A$2:'Material master'!$A$275, "0"), 'Material master'!$D$2:'Material master'!$D$275, 1),"")</f>
        <v/>
      </c>
      <c r="E360" t="str">
        <f>IFERROR(_xlfn.XLOOKUP(TEXT(A360, "0"), TEXT('Material master'!$A$2:'Material master'!$A$275, "0"), 'Material master'!$E$2:'Material master'!$E$275, 1),"")</f>
        <v/>
      </c>
      <c r="F360" t="str">
        <f>IFERROR(_xlfn.XLOOKUP(TEXT(A360, "0"), TEXT('Material master'!$A$2:'Material master'!$A$275, "0"), 'Material master'!$F$2:'Material master'!$F$275, 1),"")</f>
        <v/>
      </c>
      <c r="G360" t="str">
        <f>IFERROR(_xlfn.XLOOKUP(TEXT(A360, "0"), TEXT('Material master'!$A$2:'Material master'!$A$275, "0"), 'Material master'!$G$2:'Material master'!$G$275, 1),"")</f>
        <v/>
      </c>
      <c r="H360" t="s">
        <v>695</v>
      </c>
      <c r="I360" s="257" t="s">
        <v>430</v>
      </c>
      <c r="K360" s="32"/>
      <c r="L360" s="32">
        <f t="shared" ref="L360:W360" si="355">IFERROR(L1378, 0)</f>
        <v>6</v>
      </c>
      <c r="M360" s="32">
        <f t="shared" si="355"/>
        <v>7</v>
      </c>
      <c r="N360" s="32">
        <f t="shared" si="355"/>
        <v>7</v>
      </c>
      <c r="O360" s="32">
        <f t="shared" si="355"/>
        <v>7</v>
      </c>
      <c r="P360" s="32">
        <f t="shared" si="355"/>
        <v>7</v>
      </c>
      <c r="Q360" s="32">
        <f t="shared" si="355"/>
        <v>7</v>
      </c>
      <c r="R360" s="32">
        <f t="shared" si="355"/>
        <v>7</v>
      </c>
      <c r="S360" s="32">
        <f t="shared" si="355"/>
        <v>7</v>
      </c>
      <c r="T360" s="32">
        <f t="shared" si="355"/>
        <v>7</v>
      </c>
      <c r="U360" s="32">
        <f t="shared" si="355"/>
        <v>7</v>
      </c>
      <c r="V360" s="32">
        <f t="shared" si="355"/>
        <v>7</v>
      </c>
      <c r="W360" s="32">
        <f t="shared" si="355"/>
        <v>7</v>
      </c>
    </row>
    <row r="361" spans="1:23" x14ac:dyDescent="0.25">
      <c r="A361" s="257" t="s">
        <v>119</v>
      </c>
      <c r="B361" t="str">
        <f>IFERROR(_xlfn.XLOOKUP(TEXT(A361, "0"), TEXT('Material master'!$A$2:'Material master'!$A$275, "0"), 'Material master'!$B$2:'Material master'!$B$275, 1),"")</f>
        <v>STRETCH HOOD 1100X600X150MM ZVM07</v>
      </c>
      <c r="C361" t="str">
        <f>IFERROR(_xlfn.XLOOKUP(TEXT(A361, "0"), TEXT('Material master'!$A$2:'Material master'!$A$275, "0"), 'Material master'!$C$2:'Material master'!$C$275, 1),"")</f>
        <v>Packaging</v>
      </c>
      <c r="D361" t="str">
        <f>IFERROR(_xlfn.XLOOKUP(TEXT(A361, "0"), TEXT('Material master'!$A$2:'Material master'!$A$275, "0"), 'Material master'!$D$2:'Material master'!$D$275, 1),"")</f>
        <v/>
      </c>
      <c r="E361" t="str">
        <f>IFERROR(_xlfn.XLOOKUP(TEXT(A361, "0"), TEXT('Material master'!$A$2:'Material master'!$A$275, "0"), 'Material master'!$E$2:'Material master'!$E$275, 1),"")</f>
        <v/>
      </c>
      <c r="F361" t="str">
        <f>IFERROR(_xlfn.XLOOKUP(TEXT(A361, "0"), TEXT('Material master'!$A$2:'Material master'!$A$275, "0"), 'Material master'!$F$2:'Material master'!$F$275, 1),"")</f>
        <v/>
      </c>
      <c r="G361" t="str">
        <f>IFERROR(_xlfn.XLOOKUP(TEXT(A361, "0"), TEXT('Material master'!$A$2:'Material master'!$A$275, "0"), 'Material master'!$G$2:'Material master'!$G$275, 1),"")</f>
        <v/>
      </c>
      <c r="H361" t="s">
        <v>695</v>
      </c>
      <c r="I361" s="257" t="s">
        <v>437</v>
      </c>
      <c r="K361" s="32"/>
      <c r="L361" s="32">
        <f t="shared" ref="L361:W361" si="356">IFERROR(L1403, 0)</f>
        <v>17</v>
      </c>
      <c r="M361" s="32">
        <f t="shared" si="356"/>
        <v>4</v>
      </c>
      <c r="N361" s="32">
        <f t="shared" si="356"/>
        <v>5</v>
      </c>
      <c r="O361" s="32">
        <f t="shared" si="356"/>
        <v>4</v>
      </c>
      <c r="P361" s="32">
        <f t="shared" si="356"/>
        <v>5</v>
      </c>
      <c r="Q361" s="32">
        <f t="shared" si="356"/>
        <v>4</v>
      </c>
      <c r="R361" s="32">
        <f t="shared" si="356"/>
        <v>5</v>
      </c>
      <c r="S361" s="32">
        <f t="shared" si="356"/>
        <v>4</v>
      </c>
      <c r="T361" s="32">
        <f t="shared" si="356"/>
        <v>5</v>
      </c>
      <c r="U361" s="32">
        <f t="shared" si="356"/>
        <v>5</v>
      </c>
      <c r="V361" s="32">
        <f t="shared" si="356"/>
        <v>6</v>
      </c>
      <c r="W361" s="32">
        <f t="shared" si="356"/>
        <v>5</v>
      </c>
    </row>
    <row r="362" spans="1:23" x14ac:dyDescent="0.25">
      <c r="A362" s="257" t="s">
        <v>119</v>
      </c>
      <c r="B362" t="str">
        <f>IFERROR(_xlfn.XLOOKUP(TEXT(A362, "0"), TEXT('Material master'!$A$2:'Material master'!$A$275, "0"), 'Material master'!$B$2:'Material master'!$B$275, 1),"")</f>
        <v>STRETCH HOOD 1100X600X150MM ZVM07</v>
      </c>
      <c r="C362" t="str">
        <f>IFERROR(_xlfn.XLOOKUP(TEXT(A362, "0"), TEXT('Material master'!$A$2:'Material master'!$A$275, "0"), 'Material master'!$C$2:'Material master'!$C$275, 1),"")</f>
        <v>Packaging</v>
      </c>
      <c r="D362" t="str">
        <f>IFERROR(_xlfn.XLOOKUP(TEXT(A362, "0"), TEXT('Material master'!$A$2:'Material master'!$A$275, "0"), 'Material master'!$D$2:'Material master'!$D$275, 1),"")</f>
        <v/>
      </c>
      <c r="E362" t="str">
        <f>IFERROR(_xlfn.XLOOKUP(TEXT(A362, "0"), TEXT('Material master'!$A$2:'Material master'!$A$275, "0"), 'Material master'!$E$2:'Material master'!$E$275, 1),"")</f>
        <v/>
      </c>
      <c r="F362" t="str">
        <f>IFERROR(_xlfn.XLOOKUP(TEXT(A362, "0"), TEXT('Material master'!$A$2:'Material master'!$A$275, "0"), 'Material master'!$F$2:'Material master'!$F$275, 1),"")</f>
        <v/>
      </c>
      <c r="G362" t="str">
        <f>IFERROR(_xlfn.XLOOKUP(TEXT(A362, "0"), TEXT('Material master'!$A$2:'Material master'!$A$275, "0"), 'Material master'!$G$2:'Material master'!$G$275, 1),"")</f>
        <v/>
      </c>
      <c r="H362" t="s">
        <v>695</v>
      </c>
      <c r="I362" s="257" t="s">
        <v>449</v>
      </c>
      <c r="K362" s="32"/>
      <c r="L362" s="32">
        <f t="shared" ref="L362:W362" si="357">IFERROR(L1446, 0)</f>
        <v>124</v>
      </c>
      <c r="M362" s="32">
        <f t="shared" si="357"/>
        <v>174</v>
      </c>
      <c r="N362" s="32">
        <f t="shared" si="357"/>
        <v>174</v>
      </c>
      <c r="O362" s="32">
        <f t="shared" si="357"/>
        <v>174</v>
      </c>
      <c r="P362" s="32">
        <f t="shared" si="357"/>
        <v>174</v>
      </c>
      <c r="Q362" s="32">
        <f t="shared" si="357"/>
        <v>174</v>
      </c>
      <c r="R362" s="32">
        <f t="shared" si="357"/>
        <v>174</v>
      </c>
      <c r="S362" s="32">
        <f t="shared" si="357"/>
        <v>174</v>
      </c>
      <c r="T362" s="32">
        <f t="shared" si="357"/>
        <v>130</v>
      </c>
      <c r="U362" s="32">
        <f t="shared" si="357"/>
        <v>174</v>
      </c>
      <c r="V362" s="32">
        <f t="shared" si="357"/>
        <v>174</v>
      </c>
      <c r="W362" s="32">
        <f t="shared" si="357"/>
        <v>174</v>
      </c>
    </row>
    <row r="363" spans="1:23" x14ac:dyDescent="0.25">
      <c r="A363" s="257" t="s">
        <v>119</v>
      </c>
      <c r="B363" t="str">
        <f>IFERROR(_xlfn.XLOOKUP(TEXT(A363, "0"), TEXT('Material master'!$A$2:'Material master'!$A$275, "0"), 'Material master'!$B$2:'Material master'!$B$275, 1),"")</f>
        <v>STRETCH HOOD 1100X600X150MM ZVM07</v>
      </c>
      <c r="C363" t="str">
        <f>IFERROR(_xlfn.XLOOKUP(TEXT(A363, "0"), TEXT('Material master'!$A$2:'Material master'!$A$275, "0"), 'Material master'!$C$2:'Material master'!$C$275, 1),"")</f>
        <v>Packaging</v>
      </c>
      <c r="D363" t="str">
        <f>IFERROR(_xlfn.XLOOKUP(TEXT(A363, "0"), TEXT('Material master'!$A$2:'Material master'!$A$275, "0"), 'Material master'!$D$2:'Material master'!$D$275, 1),"")</f>
        <v/>
      </c>
      <c r="E363" t="str">
        <f>IFERROR(_xlfn.XLOOKUP(TEXT(A363, "0"), TEXT('Material master'!$A$2:'Material master'!$A$275, "0"), 'Material master'!$E$2:'Material master'!$E$275, 1),"")</f>
        <v/>
      </c>
      <c r="F363" t="str">
        <f>IFERROR(_xlfn.XLOOKUP(TEXT(A363, "0"), TEXT('Material master'!$A$2:'Material master'!$A$275, "0"), 'Material master'!$F$2:'Material master'!$F$275, 1),"")</f>
        <v/>
      </c>
      <c r="G363" t="str">
        <f>IFERROR(_xlfn.XLOOKUP(TEXT(A363, "0"), TEXT('Material master'!$A$2:'Material master'!$A$275, "0"), 'Material master'!$G$2:'Material master'!$G$275, 1),"")</f>
        <v/>
      </c>
      <c r="H363" t="s">
        <v>695</v>
      </c>
      <c r="I363" s="257" t="s">
        <v>451</v>
      </c>
      <c r="K363" s="32"/>
      <c r="L363" s="32">
        <f t="shared" ref="L363:W363" si="358">IFERROR(L1457, 0)</f>
        <v>24</v>
      </c>
      <c r="M363" s="32">
        <f t="shared" si="358"/>
        <v>19</v>
      </c>
      <c r="N363" s="32">
        <f t="shared" si="358"/>
        <v>19</v>
      </c>
      <c r="O363" s="32">
        <f t="shared" si="358"/>
        <v>19</v>
      </c>
      <c r="P363" s="32">
        <f t="shared" si="358"/>
        <v>18</v>
      </c>
      <c r="Q363" s="32">
        <f t="shared" si="358"/>
        <v>19</v>
      </c>
      <c r="R363" s="32">
        <f t="shared" si="358"/>
        <v>19</v>
      </c>
      <c r="S363" s="32">
        <f t="shared" si="358"/>
        <v>18</v>
      </c>
      <c r="T363" s="32">
        <f t="shared" si="358"/>
        <v>19</v>
      </c>
      <c r="U363" s="32">
        <f t="shared" si="358"/>
        <v>19</v>
      </c>
      <c r="V363" s="32">
        <f t="shared" si="358"/>
        <v>18</v>
      </c>
      <c r="W363" s="32">
        <f t="shared" si="358"/>
        <v>19</v>
      </c>
    </row>
    <row r="364" spans="1:23" x14ac:dyDescent="0.25">
      <c r="A364" s="257" t="s">
        <v>119</v>
      </c>
      <c r="B364" t="str">
        <f>IFERROR(_xlfn.XLOOKUP(TEXT(A364, "0"), TEXT('Material master'!$A$2:'Material master'!$A$275, "0"), 'Material master'!$B$2:'Material master'!$B$275, 1),"")</f>
        <v>STRETCH HOOD 1100X600X150MM ZVM07</v>
      </c>
      <c r="C364" t="str">
        <f>IFERROR(_xlfn.XLOOKUP(TEXT(A364, "0"), TEXT('Material master'!$A$2:'Material master'!$A$275, "0"), 'Material master'!$C$2:'Material master'!$C$275, 1),"")</f>
        <v>Packaging</v>
      </c>
      <c r="D364" t="str">
        <f>IFERROR(_xlfn.XLOOKUP(TEXT(A364, "0"), TEXT('Material master'!$A$2:'Material master'!$A$275, "0"), 'Material master'!$D$2:'Material master'!$D$275, 1),"")</f>
        <v/>
      </c>
      <c r="E364" t="str">
        <f>IFERROR(_xlfn.XLOOKUP(TEXT(A364, "0"), TEXT('Material master'!$A$2:'Material master'!$A$275, "0"), 'Material master'!$E$2:'Material master'!$E$275, 1),"")</f>
        <v/>
      </c>
      <c r="F364" t="str">
        <f>IFERROR(_xlfn.XLOOKUP(TEXT(A364, "0"), TEXT('Material master'!$A$2:'Material master'!$A$275, "0"), 'Material master'!$F$2:'Material master'!$F$275, 1),"")</f>
        <v/>
      </c>
      <c r="G364" t="str">
        <f>IFERROR(_xlfn.XLOOKUP(TEXT(A364, "0"), TEXT('Material master'!$A$2:'Material master'!$A$275, "0"), 'Material master'!$G$2:'Material master'!$G$275, 1),"")</f>
        <v/>
      </c>
      <c r="H364" t="s">
        <v>695</v>
      </c>
      <c r="I364" s="257" t="s">
        <v>453</v>
      </c>
      <c r="K364" s="32"/>
      <c r="L364" s="32">
        <f t="shared" ref="L364:W364" si="359">IFERROR(L1468, 0)</f>
        <v>39</v>
      </c>
      <c r="M364" s="32">
        <f t="shared" si="359"/>
        <v>50</v>
      </c>
      <c r="N364" s="32">
        <f t="shared" si="359"/>
        <v>70</v>
      </c>
      <c r="O364" s="32">
        <f t="shared" si="359"/>
        <v>30.999999999999996</v>
      </c>
      <c r="P364" s="32">
        <f t="shared" si="359"/>
        <v>51</v>
      </c>
      <c r="Q364" s="32">
        <f t="shared" si="359"/>
        <v>51</v>
      </c>
      <c r="R364" s="32">
        <f t="shared" si="359"/>
        <v>51</v>
      </c>
      <c r="S364" s="32">
        <f t="shared" si="359"/>
        <v>51</v>
      </c>
      <c r="T364" s="32">
        <f t="shared" si="359"/>
        <v>14.000000000000002</v>
      </c>
      <c r="U364" s="32">
        <f t="shared" si="359"/>
        <v>54</v>
      </c>
      <c r="V364" s="32">
        <f t="shared" si="359"/>
        <v>55</v>
      </c>
      <c r="W364" s="32">
        <f t="shared" si="359"/>
        <v>55</v>
      </c>
    </row>
    <row r="365" spans="1:23" x14ac:dyDescent="0.25">
      <c r="A365" s="257" t="s">
        <v>119</v>
      </c>
      <c r="B365" t="str">
        <f>IFERROR(_xlfn.XLOOKUP(TEXT(A365, "0"), TEXT('Material master'!$A$2:'Material master'!$A$275, "0"), 'Material master'!$B$2:'Material master'!$B$275, 1),"")</f>
        <v>STRETCH HOOD 1100X600X150MM ZVM07</v>
      </c>
      <c r="C365" t="str">
        <f>IFERROR(_xlfn.XLOOKUP(TEXT(A365, "0"), TEXT('Material master'!$A$2:'Material master'!$A$275, "0"), 'Material master'!$C$2:'Material master'!$C$275, 1),"")</f>
        <v>Packaging</v>
      </c>
      <c r="D365" t="str">
        <f>IFERROR(_xlfn.XLOOKUP(TEXT(A365, "0"), TEXT('Material master'!$A$2:'Material master'!$A$275, "0"), 'Material master'!$D$2:'Material master'!$D$275, 1),"")</f>
        <v/>
      </c>
      <c r="E365" t="str">
        <f>IFERROR(_xlfn.XLOOKUP(TEXT(A365, "0"), TEXT('Material master'!$A$2:'Material master'!$A$275, "0"), 'Material master'!$E$2:'Material master'!$E$275, 1),"")</f>
        <v/>
      </c>
      <c r="F365" t="str">
        <f>IFERROR(_xlfn.XLOOKUP(TEXT(A365, "0"), TEXT('Material master'!$A$2:'Material master'!$A$275, "0"), 'Material master'!$F$2:'Material master'!$F$275, 1),"")</f>
        <v/>
      </c>
      <c r="G365" t="str">
        <f>IFERROR(_xlfn.XLOOKUP(TEXT(A365, "0"), TEXT('Material master'!$A$2:'Material master'!$A$275, "0"), 'Material master'!$G$2:'Material master'!$G$275, 1),"")</f>
        <v/>
      </c>
      <c r="H365" t="s">
        <v>695</v>
      </c>
      <c r="I365" s="257" t="s">
        <v>457</v>
      </c>
      <c r="K365" s="32"/>
      <c r="L365" s="32">
        <f t="shared" ref="L365:W365" si="360">IFERROR(L1488, 0)</f>
        <v>39</v>
      </c>
      <c r="M365" s="32">
        <f t="shared" si="360"/>
        <v>48</v>
      </c>
      <c r="N365" s="32">
        <f t="shared" si="360"/>
        <v>36</v>
      </c>
      <c r="O365" s="32">
        <f t="shared" si="360"/>
        <v>37</v>
      </c>
      <c r="P365" s="32">
        <f t="shared" si="360"/>
        <v>37</v>
      </c>
      <c r="Q365" s="32">
        <f t="shared" si="360"/>
        <v>37</v>
      </c>
      <c r="R365" s="32">
        <f t="shared" si="360"/>
        <v>37</v>
      </c>
      <c r="S365" s="32">
        <f t="shared" si="360"/>
        <v>38</v>
      </c>
      <c r="T365" s="32">
        <f t="shared" si="360"/>
        <v>37</v>
      </c>
      <c r="U365" s="32">
        <f t="shared" si="360"/>
        <v>37</v>
      </c>
      <c r="V365" s="32">
        <f t="shared" si="360"/>
        <v>37</v>
      </c>
      <c r="W365" s="32">
        <f t="shared" si="360"/>
        <v>37</v>
      </c>
    </row>
    <row r="366" spans="1:23" x14ac:dyDescent="0.25">
      <c r="A366" s="257" t="s">
        <v>119</v>
      </c>
      <c r="B366" t="str">
        <f>IFERROR(_xlfn.XLOOKUP(TEXT(A366, "0"), TEXT('Material master'!$A$2:'Material master'!$A$275, "0"), 'Material master'!$B$2:'Material master'!$B$275, 1),"")</f>
        <v>STRETCH HOOD 1100X600X150MM ZVM07</v>
      </c>
      <c r="C366" t="str">
        <f>IFERROR(_xlfn.XLOOKUP(TEXT(A366, "0"), TEXT('Material master'!$A$2:'Material master'!$A$275, "0"), 'Material master'!$C$2:'Material master'!$C$275, 1),"")</f>
        <v>Packaging</v>
      </c>
      <c r="D366" t="str">
        <f>IFERROR(_xlfn.XLOOKUP(TEXT(A366, "0"), TEXT('Material master'!$A$2:'Material master'!$A$275, "0"), 'Material master'!$D$2:'Material master'!$D$275, 1),"")</f>
        <v/>
      </c>
      <c r="E366" t="str">
        <f>IFERROR(_xlfn.XLOOKUP(TEXT(A366, "0"), TEXT('Material master'!$A$2:'Material master'!$A$275, "0"), 'Material master'!$E$2:'Material master'!$E$275, 1),"")</f>
        <v/>
      </c>
      <c r="F366" t="str">
        <f>IFERROR(_xlfn.XLOOKUP(TEXT(A366, "0"), TEXT('Material master'!$A$2:'Material master'!$A$275, "0"), 'Material master'!$F$2:'Material master'!$F$275, 1),"")</f>
        <v/>
      </c>
      <c r="G366" t="str">
        <f>IFERROR(_xlfn.XLOOKUP(TEXT(A366, "0"), TEXT('Material master'!$A$2:'Material master'!$A$275, "0"), 'Material master'!$G$2:'Material master'!$G$275, 1),"")</f>
        <v/>
      </c>
      <c r="H366" t="s">
        <v>695</v>
      </c>
      <c r="I366" s="257" t="s">
        <v>459</v>
      </c>
      <c r="K366" s="32"/>
      <c r="L366" s="32">
        <f t="shared" ref="L366:W366" si="361">IFERROR(L1497, 0)</f>
        <v>4</v>
      </c>
      <c r="M366" s="32">
        <f t="shared" si="361"/>
        <v>0</v>
      </c>
      <c r="N366" s="32">
        <f t="shared" si="361"/>
        <v>0</v>
      </c>
      <c r="O366" s="32">
        <f t="shared" si="361"/>
        <v>0</v>
      </c>
      <c r="P366" s="32">
        <f t="shared" si="361"/>
        <v>0</v>
      </c>
      <c r="Q366" s="32">
        <f t="shared" si="361"/>
        <v>1</v>
      </c>
      <c r="R366" s="32">
        <f t="shared" si="361"/>
        <v>0</v>
      </c>
      <c r="S366" s="32">
        <f t="shared" si="361"/>
        <v>0</v>
      </c>
      <c r="T366" s="32">
        <f t="shared" si="361"/>
        <v>0</v>
      </c>
      <c r="U366" s="32">
        <f t="shared" si="361"/>
        <v>1</v>
      </c>
      <c r="V366" s="32">
        <f t="shared" si="361"/>
        <v>0</v>
      </c>
      <c r="W366" s="32">
        <f t="shared" si="361"/>
        <v>0</v>
      </c>
    </row>
    <row r="367" spans="1:23" x14ac:dyDescent="0.25">
      <c r="A367" s="257" t="s">
        <v>119</v>
      </c>
      <c r="B367" t="str">
        <f>IFERROR(_xlfn.XLOOKUP(TEXT(A367, "0"), TEXT('Material master'!$A$2:'Material master'!$A$275, "0"), 'Material master'!$B$2:'Material master'!$B$275, 1),"")</f>
        <v>STRETCH HOOD 1100X600X150MM ZVM07</v>
      </c>
      <c r="C367" t="str">
        <f>IFERROR(_xlfn.XLOOKUP(TEXT(A367, "0"), TEXT('Material master'!$A$2:'Material master'!$A$275, "0"), 'Material master'!$C$2:'Material master'!$C$275, 1),"")</f>
        <v>Packaging</v>
      </c>
      <c r="D367" t="str">
        <f>IFERROR(_xlfn.XLOOKUP(TEXT(A367, "0"), TEXT('Material master'!$A$2:'Material master'!$A$275, "0"), 'Material master'!$D$2:'Material master'!$D$275, 1),"")</f>
        <v/>
      </c>
      <c r="E367" t="str">
        <f>IFERROR(_xlfn.XLOOKUP(TEXT(A367, "0"), TEXT('Material master'!$A$2:'Material master'!$A$275, "0"), 'Material master'!$E$2:'Material master'!$E$275, 1),"")</f>
        <v/>
      </c>
      <c r="F367" t="str">
        <f>IFERROR(_xlfn.XLOOKUP(TEXT(A367, "0"), TEXT('Material master'!$A$2:'Material master'!$A$275, "0"), 'Material master'!$F$2:'Material master'!$F$275, 1),"")</f>
        <v/>
      </c>
      <c r="G367" t="str">
        <f>IFERROR(_xlfn.XLOOKUP(TEXT(A367, "0"), TEXT('Material master'!$A$2:'Material master'!$A$275, "0"), 'Material master'!$G$2:'Material master'!$G$275, 1),"")</f>
        <v/>
      </c>
      <c r="H367" t="s">
        <v>695</v>
      </c>
      <c r="I367" s="257" t="s">
        <v>461</v>
      </c>
      <c r="K367" s="32"/>
      <c r="L367" s="32">
        <f t="shared" ref="L367:W367" si="362">IFERROR(L1508, 0)</f>
        <v>25.007999999999999</v>
      </c>
      <c r="M367" s="32">
        <f t="shared" si="362"/>
        <v>30.218</v>
      </c>
      <c r="N367" s="32">
        <f t="shared" si="362"/>
        <v>58.351999999999997</v>
      </c>
      <c r="O367" s="32">
        <f t="shared" si="362"/>
        <v>25.007999999999999</v>
      </c>
      <c r="P367" s="32">
        <f t="shared" si="362"/>
        <v>25.007999999999999</v>
      </c>
      <c r="Q367" s="32">
        <f t="shared" si="362"/>
        <v>67.73</v>
      </c>
      <c r="R367" s="32">
        <f t="shared" si="362"/>
        <v>34.386000000000003</v>
      </c>
      <c r="S367" s="32">
        <f t="shared" si="362"/>
        <v>34.386000000000003</v>
      </c>
      <c r="T367" s="32">
        <f t="shared" si="362"/>
        <v>34.386000000000003</v>
      </c>
      <c r="U367" s="32">
        <f t="shared" si="362"/>
        <v>43.764000000000003</v>
      </c>
      <c r="V367" s="32">
        <f t="shared" si="362"/>
        <v>65.646000000000001</v>
      </c>
      <c r="W367" s="32">
        <f t="shared" si="362"/>
        <v>34.386000000000003</v>
      </c>
    </row>
    <row r="368" spans="1:23" x14ac:dyDescent="0.25">
      <c r="A368" s="257" t="s">
        <v>119</v>
      </c>
      <c r="B368" t="str">
        <f>IFERROR(_xlfn.XLOOKUP(TEXT(A368, "0"), TEXT('Material master'!$A$2:'Material master'!$A$275, "0"), 'Material master'!$B$2:'Material master'!$B$275, 1),"")</f>
        <v>STRETCH HOOD 1100X600X150MM ZVM07</v>
      </c>
      <c r="C368" t="str">
        <f>IFERROR(_xlfn.XLOOKUP(TEXT(A368, "0"), TEXT('Material master'!$A$2:'Material master'!$A$275, "0"), 'Material master'!$C$2:'Material master'!$C$275, 1),"")</f>
        <v>Packaging</v>
      </c>
      <c r="D368" t="str">
        <f>IFERROR(_xlfn.XLOOKUP(TEXT(A368, "0"), TEXT('Material master'!$A$2:'Material master'!$A$275, "0"), 'Material master'!$D$2:'Material master'!$D$275, 1),"")</f>
        <v/>
      </c>
      <c r="E368" t="str">
        <f>IFERROR(_xlfn.XLOOKUP(TEXT(A368, "0"), TEXT('Material master'!$A$2:'Material master'!$A$275, "0"), 'Material master'!$E$2:'Material master'!$E$275, 1),"")</f>
        <v/>
      </c>
      <c r="F368" t="str">
        <f>IFERROR(_xlfn.XLOOKUP(TEXT(A368, "0"), TEXT('Material master'!$A$2:'Material master'!$A$275, "0"), 'Material master'!$F$2:'Material master'!$F$275, 1),"")</f>
        <v/>
      </c>
      <c r="G368" t="str">
        <f>IFERROR(_xlfn.XLOOKUP(TEXT(A368, "0"), TEXT('Material master'!$A$2:'Material master'!$A$275, "0"), 'Material master'!$G$2:'Material master'!$G$275, 1),"")</f>
        <v/>
      </c>
      <c r="H368" t="s">
        <v>695</v>
      </c>
      <c r="I368" s="257" t="s">
        <v>471</v>
      </c>
      <c r="K368" s="32"/>
      <c r="L368" s="32">
        <f t="shared" ref="L368:W368" si="363">IFERROR(L1546, 0)</f>
        <v>22</v>
      </c>
      <c r="M368" s="32">
        <f t="shared" si="363"/>
        <v>22</v>
      </c>
      <c r="N368" s="32">
        <f t="shared" si="363"/>
        <v>21</v>
      </c>
      <c r="O368" s="32">
        <f t="shared" si="363"/>
        <v>21</v>
      </c>
      <c r="P368" s="32">
        <f t="shared" si="363"/>
        <v>22</v>
      </c>
      <c r="Q368" s="32">
        <f t="shared" si="363"/>
        <v>21</v>
      </c>
      <c r="R368" s="32">
        <f t="shared" si="363"/>
        <v>22</v>
      </c>
      <c r="S368" s="32">
        <f t="shared" si="363"/>
        <v>21</v>
      </c>
      <c r="T368" s="32">
        <f t="shared" si="363"/>
        <v>22</v>
      </c>
      <c r="U368" s="32">
        <f t="shared" si="363"/>
        <v>21</v>
      </c>
      <c r="V368" s="32">
        <f t="shared" si="363"/>
        <v>21</v>
      </c>
      <c r="W368" s="32">
        <f t="shared" si="363"/>
        <v>22</v>
      </c>
    </row>
    <row r="369" spans="1:23" x14ac:dyDescent="0.25">
      <c r="A369" s="257" t="s">
        <v>119</v>
      </c>
      <c r="B369" t="str">
        <f>IFERROR(_xlfn.XLOOKUP(TEXT(A369, "0"), TEXT('Material master'!$A$2:'Material master'!$A$275, "0"), 'Material master'!$B$2:'Material master'!$B$275, 1),"")</f>
        <v>STRETCH HOOD 1100X600X150MM ZVM07</v>
      </c>
      <c r="C369" t="str">
        <f>IFERROR(_xlfn.XLOOKUP(TEXT(A369, "0"), TEXT('Material master'!$A$2:'Material master'!$A$275, "0"), 'Material master'!$C$2:'Material master'!$C$275, 1),"")</f>
        <v>Packaging</v>
      </c>
      <c r="D369" t="str">
        <f>IFERROR(_xlfn.XLOOKUP(TEXT(A369, "0"), TEXT('Material master'!$A$2:'Material master'!$A$275, "0"), 'Material master'!$D$2:'Material master'!$D$275, 1),"")</f>
        <v/>
      </c>
      <c r="E369" t="str">
        <f>IFERROR(_xlfn.XLOOKUP(TEXT(A369, "0"), TEXT('Material master'!$A$2:'Material master'!$A$275, "0"), 'Material master'!$E$2:'Material master'!$E$275, 1),"")</f>
        <v/>
      </c>
      <c r="F369" t="str">
        <f>IFERROR(_xlfn.XLOOKUP(TEXT(A369, "0"), TEXT('Material master'!$A$2:'Material master'!$A$275, "0"), 'Material master'!$F$2:'Material master'!$F$275, 1),"")</f>
        <v/>
      </c>
      <c r="G369" t="str">
        <f>IFERROR(_xlfn.XLOOKUP(TEXT(A369, "0"), TEXT('Material master'!$A$2:'Material master'!$A$275, "0"), 'Material master'!$G$2:'Material master'!$G$275, 1),"")</f>
        <v/>
      </c>
      <c r="H369" t="s">
        <v>695</v>
      </c>
      <c r="I369" s="257" t="s">
        <v>525</v>
      </c>
      <c r="K369" s="32"/>
      <c r="L369" s="32">
        <f t="shared" ref="L369:W369" si="364">IFERROR(L1662, 0)</f>
        <v>46</v>
      </c>
      <c r="M369" s="32">
        <f t="shared" si="364"/>
        <v>97</v>
      </c>
      <c r="N369" s="32">
        <f t="shared" si="364"/>
        <v>67</v>
      </c>
      <c r="O369" s="32">
        <f t="shared" si="364"/>
        <v>112</v>
      </c>
      <c r="P369" s="32">
        <f t="shared" si="364"/>
        <v>77</v>
      </c>
      <c r="Q369" s="32">
        <f t="shared" si="364"/>
        <v>88</v>
      </c>
      <c r="R369" s="32">
        <f t="shared" si="364"/>
        <v>69</v>
      </c>
      <c r="S369" s="32">
        <f t="shared" si="364"/>
        <v>89</v>
      </c>
      <c r="T369" s="32">
        <f t="shared" si="364"/>
        <v>69</v>
      </c>
      <c r="U369" s="32">
        <f t="shared" si="364"/>
        <v>88</v>
      </c>
      <c r="V369" s="32">
        <f t="shared" si="364"/>
        <v>70</v>
      </c>
      <c r="W369" s="32">
        <f t="shared" si="364"/>
        <v>87</v>
      </c>
    </row>
    <row r="370" spans="1:23" x14ac:dyDescent="0.25">
      <c r="A370" s="257" t="s">
        <v>119</v>
      </c>
      <c r="B370" t="str">
        <f>IFERROR(_xlfn.XLOOKUP(TEXT(A370, "0"), TEXT('Material master'!$A$2:'Material master'!$A$275, "0"), 'Material master'!$B$2:'Material master'!$B$275, 1),"")</f>
        <v>STRETCH HOOD 1100X600X150MM ZVM07</v>
      </c>
      <c r="C370" t="str">
        <f>IFERROR(_xlfn.XLOOKUP(TEXT(A370, "0"), TEXT('Material master'!$A$2:'Material master'!$A$275, "0"), 'Material master'!$C$2:'Material master'!$C$275, 1),"")</f>
        <v>Packaging</v>
      </c>
      <c r="D370" t="str">
        <f>IFERROR(_xlfn.XLOOKUP(TEXT(A370, "0"), TEXT('Material master'!$A$2:'Material master'!$A$275, "0"), 'Material master'!$D$2:'Material master'!$D$275, 1),"")</f>
        <v/>
      </c>
      <c r="E370" t="str">
        <f>IFERROR(_xlfn.XLOOKUP(TEXT(A370, "0"), TEXT('Material master'!$A$2:'Material master'!$A$275, "0"), 'Material master'!$E$2:'Material master'!$E$275, 1),"")</f>
        <v/>
      </c>
      <c r="F370" t="str">
        <f>IFERROR(_xlfn.XLOOKUP(TEXT(A370, "0"), TEXT('Material master'!$A$2:'Material master'!$A$275, "0"), 'Material master'!$F$2:'Material master'!$F$275, 1),"")</f>
        <v/>
      </c>
      <c r="G370" t="str">
        <f>IFERROR(_xlfn.XLOOKUP(TEXT(A370, "0"), TEXT('Material master'!$A$2:'Material master'!$A$275, "0"), 'Material master'!$G$2:'Material master'!$G$275, 1),"")</f>
        <v/>
      </c>
      <c r="H370" t="s">
        <v>695</v>
      </c>
      <c r="I370" s="257" t="s">
        <v>548</v>
      </c>
      <c r="K370" s="32"/>
      <c r="L370" s="32">
        <f t="shared" ref="L370:W370" si="365">IFERROR(L1726, 0)</f>
        <v>15</v>
      </c>
      <c r="M370" s="32">
        <f t="shared" si="365"/>
        <v>15</v>
      </c>
      <c r="N370" s="32">
        <f t="shared" si="365"/>
        <v>15</v>
      </c>
      <c r="O370" s="32">
        <f t="shared" si="365"/>
        <v>16</v>
      </c>
      <c r="P370" s="32">
        <f t="shared" si="365"/>
        <v>16</v>
      </c>
      <c r="Q370" s="32">
        <f t="shared" si="365"/>
        <v>16</v>
      </c>
      <c r="R370" s="32">
        <f t="shared" si="365"/>
        <v>16</v>
      </c>
      <c r="S370" s="32">
        <f t="shared" si="365"/>
        <v>16</v>
      </c>
      <c r="T370" s="32">
        <f t="shared" si="365"/>
        <v>16</v>
      </c>
      <c r="U370" s="32">
        <f t="shared" si="365"/>
        <v>16</v>
      </c>
      <c r="V370" s="32">
        <f t="shared" si="365"/>
        <v>16</v>
      </c>
      <c r="W370" s="32">
        <f t="shared" si="365"/>
        <v>16</v>
      </c>
    </row>
    <row r="371" spans="1:23" x14ac:dyDescent="0.25">
      <c r="A371" s="257" t="s">
        <v>119</v>
      </c>
      <c r="B371" t="str">
        <f>IFERROR(_xlfn.XLOOKUP(TEXT(A371, "0"), TEXT('Material master'!$A$2:'Material master'!$A$275, "0"), 'Material master'!$B$2:'Material master'!$B$275, 1),"")</f>
        <v>STRETCH HOOD 1100X600X150MM ZVM07</v>
      </c>
      <c r="C371" t="str">
        <f>IFERROR(_xlfn.XLOOKUP(TEXT(A371, "0"), TEXT('Material master'!$A$2:'Material master'!$A$275, "0"), 'Material master'!$C$2:'Material master'!$C$275, 1),"")</f>
        <v>Packaging</v>
      </c>
      <c r="D371" t="str">
        <f>IFERROR(_xlfn.XLOOKUP(TEXT(A371, "0"), TEXT('Material master'!$A$2:'Material master'!$A$275, "0"), 'Material master'!$D$2:'Material master'!$D$275, 1),"")</f>
        <v/>
      </c>
      <c r="E371" t="str">
        <f>IFERROR(_xlfn.XLOOKUP(TEXT(A371, "0"), TEXT('Material master'!$A$2:'Material master'!$A$275, "0"), 'Material master'!$E$2:'Material master'!$E$275, 1),"")</f>
        <v/>
      </c>
      <c r="F371" t="str">
        <f>IFERROR(_xlfn.XLOOKUP(TEXT(A371, "0"), TEXT('Material master'!$A$2:'Material master'!$A$275, "0"), 'Material master'!$F$2:'Material master'!$F$275, 1),"")</f>
        <v/>
      </c>
      <c r="G371" t="str">
        <f>IFERROR(_xlfn.XLOOKUP(TEXT(A371, "0"), TEXT('Material master'!$A$2:'Material master'!$A$275, "0"), 'Material master'!$G$2:'Material master'!$G$275, 1),"")</f>
        <v/>
      </c>
      <c r="H371" t="s">
        <v>695</v>
      </c>
      <c r="I371" s="257" t="s">
        <v>550</v>
      </c>
      <c r="K371" s="32"/>
      <c r="L371" s="32">
        <f t="shared" ref="L371:W371" si="366">IFERROR(L1736, 0)</f>
        <v>0</v>
      </c>
      <c r="M371" s="32">
        <f t="shared" si="366"/>
        <v>0</v>
      </c>
      <c r="N371" s="32">
        <f t="shared" si="366"/>
        <v>0</v>
      </c>
      <c r="O371" s="32">
        <f t="shared" si="366"/>
        <v>0</v>
      </c>
      <c r="P371" s="32">
        <f t="shared" si="366"/>
        <v>0</v>
      </c>
      <c r="Q371" s="32">
        <f t="shared" si="366"/>
        <v>0</v>
      </c>
      <c r="R371" s="32">
        <f t="shared" si="366"/>
        <v>0</v>
      </c>
      <c r="S371" s="32">
        <f t="shared" si="366"/>
        <v>0</v>
      </c>
      <c r="T371" s="32">
        <f t="shared" si="366"/>
        <v>0</v>
      </c>
      <c r="U371" s="32">
        <f t="shared" si="366"/>
        <v>0</v>
      </c>
      <c r="V371" s="32">
        <f t="shared" si="366"/>
        <v>0</v>
      </c>
      <c r="W371" s="32">
        <f t="shared" si="366"/>
        <v>0</v>
      </c>
    </row>
    <row r="372" spans="1:23" x14ac:dyDescent="0.25">
      <c r="A372" s="257" t="s">
        <v>119</v>
      </c>
      <c r="B372" t="str">
        <f>IFERROR(_xlfn.XLOOKUP(TEXT(A372, "0"), TEXT('Material master'!$A$2:'Material master'!$A$275, "0"), 'Material master'!$B$2:'Material master'!$B$275, 1),"")</f>
        <v>STRETCH HOOD 1100X600X150MM ZVM07</v>
      </c>
      <c r="C372" t="str">
        <f>IFERROR(_xlfn.XLOOKUP(TEXT(A372, "0"), TEXT('Material master'!$A$2:'Material master'!$A$275, "0"), 'Material master'!$C$2:'Material master'!$C$275, 1),"")</f>
        <v>Packaging</v>
      </c>
      <c r="D372" t="str">
        <f>IFERROR(_xlfn.XLOOKUP(TEXT(A372, "0"), TEXT('Material master'!$A$2:'Material master'!$A$275, "0"), 'Material master'!$D$2:'Material master'!$D$275, 1),"")</f>
        <v/>
      </c>
      <c r="E372" t="str">
        <f>IFERROR(_xlfn.XLOOKUP(TEXT(A372, "0"), TEXT('Material master'!$A$2:'Material master'!$A$275, "0"), 'Material master'!$E$2:'Material master'!$E$275, 1),"")</f>
        <v/>
      </c>
      <c r="F372" t="str">
        <f>IFERROR(_xlfn.XLOOKUP(TEXT(A372, "0"), TEXT('Material master'!$A$2:'Material master'!$A$275, "0"), 'Material master'!$F$2:'Material master'!$F$275, 1),"")</f>
        <v/>
      </c>
      <c r="G372" t="str">
        <f>IFERROR(_xlfn.XLOOKUP(TEXT(A372, "0"), TEXT('Material master'!$A$2:'Material master'!$A$275, "0"), 'Material master'!$G$2:'Material master'!$G$275, 1),"")</f>
        <v/>
      </c>
      <c r="H372" t="s">
        <v>695</v>
      </c>
      <c r="I372" s="257" t="s">
        <v>552</v>
      </c>
      <c r="K372" s="32"/>
      <c r="L372" s="32">
        <f t="shared" ref="L372:W372" si="367">IFERROR(L1746, 0)</f>
        <v>30</v>
      </c>
      <c r="M372" s="32">
        <f t="shared" si="367"/>
        <v>6</v>
      </c>
      <c r="N372" s="32">
        <f t="shared" si="367"/>
        <v>6</v>
      </c>
      <c r="O372" s="32">
        <f t="shared" si="367"/>
        <v>6</v>
      </c>
      <c r="P372" s="32">
        <f t="shared" si="367"/>
        <v>6</v>
      </c>
      <c r="Q372" s="32">
        <f t="shared" si="367"/>
        <v>6</v>
      </c>
      <c r="R372" s="32">
        <f t="shared" si="367"/>
        <v>6</v>
      </c>
      <c r="S372" s="32">
        <f t="shared" si="367"/>
        <v>6</v>
      </c>
      <c r="T372" s="32">
        <f t="shared" si="367"/>
        <v>6</v>
      </c>
      <c r="U372" s="32">
        <f t="shared" si="367"/>
        <v>6</v>
      </c>
      <c r="V372" s="32">
        <f t="shared" si="367"/>
        <v>6</v>
      </c>
      <c r="W372" s="32">
        <f t="shared" si="367"/>
        <v>6</v>
      </c>
    </row>
    <row r="373" spans="1:23" x14ac:dyDescent="0.25">
      <c r="A373" s="257" t="s">
        <v>119</v>
      </c>
      <c r="B373" t="str">
        <f>IFERROR(_xlfn.XLOOKUP(TEXT(A373, "0"), TEXT('Material master'!$A$2:'Material master'!$A$275, "0"), 'Material master'!$B$2:'Material master'!$B$275, 1),"")</f>
        <v>STRETCH HOOD 1100X600X150MM ZVM07</v>
      </c>
      <c r="C373" t="str">
        <f>IFERROR(_xlfn.XLOOKUP(TEXT(A373, "0"), TEXT('Material master'!$A$2:'Material master'!$A$275, "0"), 'Material master'!$C$2:'Material master'!$C$275, 1),"")</f>
        <v>Packaging</v>
      </c>
      <c r="D373" t="str">
        <f>IFERROR(_xlfn.XLOOKUP(TEXT(A373, "0"), TEXT('Material master'!$A$2:'Material master'!$A$275, "0"), 'Material master'!$D$2:'Material master'!$D$275, 1),"")</f>
        <v/>
      </c>
      <c r="E373" t="str">
        <f>IFERROR(_xlfn.XLOOKUP(TEXT(A373, "0"), TEXT('Material master'!$A$2:'Material master'!$A$275, "0"), 'Material master'!$E$2:'Material master'!$E$275, 1),"")</f>
        <v/>
      </c>
      <c r="F373" t="str">
        <f>IFERROR(_xlfn.XLOOKUP(TEXT(A373, "0"), TEXT('Material master'!$A$2:'Material master'!$A$275, "0"), 'Material master'!$F$2:'Material master'!$F$275, 1),"")</f>
        <v/>
      </c>
      <c r="G373" t="str">
        <f>IFERROR(_xlfn.XLOOKUP(TEXT(A373, "0"), TEXT('Material master'!$A$2:'Material master'!$A$275, "0"), 'Material master'!$G$2:'Material master'!$G$275, 1),"")</f>
        <v/>
      </c>
      <c r="H373" t="s">
        <v>695</v>
      </c>
      <c r="I373" s="257" t="s">
        <v>554</v>
      </c>
      <c r="K373" s="32"/>
      <c r="L373" s="32">
        <f t="shared" ref="L373:W373" si="368">IFERROR(L1756, 0)</f>
        <v>2</v>
      </c>
      <c r="M373" s="32">
        <f t="shared" si="368"/>
        <v>0</v>
      </c>
      <c r="N373" s="32">
        <f t="shared" si="368"/>
        <v>0</v>
      </c>
      <c r="O373" s="32">
        <f t="shared" si="368"/>
        <v>2</v>
      </c>
      <c r="P373" s="32">
        <f t="shared" si="368"/>
        <v>0</v>
      </c>
      <c r="Q373" s="32">
        <f t="shared" si="368"/>
        <v>0</v>
      </c>
      <c r="R373" s="32">
        <f t="shared" si="368"/>
        <v>0</v>
      </c>
      <c r="S373" s="32">
        <f t="shared" si="368"/>
        <v>2</v>
      </c>
      <c r="T373" s="32">
        <f t="shared" si="368"/>
        <v>0</v>
      </c>
      <c r="U373" s="32">
        <f t="shared" si="368"/>
        <v>2</v>
      </c>
      <c r="V373" s="32">
        <f t="shared" si="368"/>
        <v>0</v>
      </c>
      <c r="W373" s="32">
        <f t="shared" si="368"/>
        <v>2</v>
      </c>
    </row>
    <row r="374" spans="1:23" x14ac:dyDescent="0.25">
      <c r="A374" s="257" t="s">
        <v>119</v>
      </c>
      <c r="B374" t="str">
        <f>IFERROR(_xlfn.XLOOKUP(TEXT(A374, "0"), TEXT('Material master'!$A$2:'Material master'!$A$275, "0"), 'Material master'!$B$2:'Material master'!$B$275, 1),"")</f>
        <v>STRETCH HOOD 1100X600X150MM ZVM07</v>
      </c>
      <c r="C374" t="str">
        <f>IFERROR(_xlfn.XLOOKUP(TEXT(A374, "0"), TEXT('Material master'!$A$2:'Material master'!$A$275, "0"), 'Material master'!$C$2:'Material master'!$C$275, 1),"")</f>
        <v>Packaging</v>
      </c>
      <c r="D374" t="str">
        <f>IFERROR(_xlfn.XLOOKUP(TEXT(A374, "0"), TEXT('Material master'!$A$2:'Material master'!$A$275, "0"), 'Material master'!$D$2:'Material master'!$D$275, 1),"")</f>
        <v/>
      </c>
      <c r="E374" t="str">
        <f>IFERROR(_xlfn.XLOOKUP(TEXT(A374, "0"), TEXT('Material master'!$A$2:'Material master'!$A$275, "0"), 'Material master'!$E$2:'Material master'!$E$275, 1),"")</f>
        <v/>
      </c>
      <c r="F374" t="str">
        <f>IFERROR(_xlfn.XLOOKUP(TEXT(A374, "0"), TEXT('Material master'!$A$2:'Material master'!$A$275, "0"), 'Material master'!$F$2:'Material master'!$F$275, 1),"")</f>
        <v/>
      </c>
      <c r="G374" t="str">
        <f>IFERROR(_xlfn.XLOOKUP(TEXT(A374, "0"), TEXT('Material master'!$A$2:'Material master'!$A$275, "0"), 'Material master'!$G$2:'Material master'!$G$275, 1),"")</f>
        <v/>
      </c>
      <c r="H374" t="s">
        <v>695</v>
      </c>
      <c r="I374" s="257" t="s">
        <v>557</v>
      </c>
      <c r="K374" s="32"/>
      <c r="L374" s="32">
        <f t="shared" ref="L374:W374" si="369">IFERROR(L1768, 0)</f>
        <v>2</v>
      </c>
      <c r="M374" s="32">
        <f t="shared" si="369"/>
        <v>18</v>
      </c>
      <c r="N374" s="32">
        <f t="shared" si="369"/>
        <v>16</v>
      </c>
      <c r="O374" s="32">
        <f t="shared" si="369"/>
        <v>18</v>
      </c>
      <c r="P374" s="32">
        <f t="shared" si="369"/>
        <v>16</v>
      </c>
      <c r="Q374" s="32">
        <f t="shared" si="369"/>
        <v>20</v>
      </c>
      <c r="R374" s="32">
        <f t="shared" si="369"/>
        <v>16</v>
      </c>
      <c r="S374" s="32">
        <f t="shared" si="369"/>
        <v>18</v>
      </c>
      <c r="T374" s="32">
        <f t="shared" si="369"/>
        <v>20</v>
      </c>
      <c r="U374" s="32">
        <f t="shared" si="369"/>
        <v>16</v>
      </c>
      <c r="V374" s="32">
        <f t="shared" si="369"/>
        <v>18</v>
      </c>
      <c r="W374" s="32">
        <f t="shared" si="369"/>
        <v>20</v>
      </c>
    </row>
    <row r="375" spans="1:23" x14ac:dyDescent="0.25">
      <c r="A375" s="257" t="s">
        <v>119</v>
      </c>
      <c r="B375" t="str">
        <f>IFERROR(_xlfn.XLOOKUP(TEXT(A375, "0"), TEXT('Material master'!$A$2:'Material master'!$A$275, "0"), 'Material master'!$B$2:'Material master'!$B$275, 1),"")</f>
        <v>STRETCH HOOD 1100X600X150MM ZVM07</v>
      </c>
      <c r="C375" t="str">
        <f>IFERROR(_xlfn.XLOOKUP(TEXT(A375, "0"), TEXT('Material master'!$A$2:'Material master'!$A$275, "0"), 'Material master'!$C$2:'Material master'!$C$275, 1),"")</f>
        <v>Packaging</v>
      </c>
      <c r="D375" t="str">
        <f>IFERROR(_xlfn.XLOOKUP(TEXT(A375, "0"), TEXT('Material master'!$A$2:'Material master'!$A$275, "0"), 'Material master'!$D$2:'Material master'!$D$275, 1),"")</f>
        <v/>
      </c>
      <c r="E375" t="str">
        <f>IFERROR(_xlfn.XLOOKUP(TEXT(A375, "0"), TEXT('Material master'!$A$2:'Material master'!$A$275, "0"), 'Material master'!$E$2:'Material master'!$E$275, 1),"")</f>
        <v/>
      </c>
      <c r="F375" t="str">
        <f>IFERROR(_xlfn.XLOOKUP(TEXT(A375, "0"), TEXT('Material master'!$A$2:'Material master'!$A$275, "0"), 'Material master'!$F$2:'Material master'!$F$275, 1),"")</f>
        <v/>
      </c>
      <c r="G375" t="str">
        <f>IFERROR(_xlfn.XLOOKUP(TEXT(A375, "0"), TEXT('Material master'!$A$2:'Material master'!$A$275, "0"), 'Material master'!$G$2:'Material master'!$G$275, 1),"")</f>
        <v/>
      </c>
      <c r="H375" t="s">
        <v>695</v>
      </c>
      <c r="I375" s="257" t="s">
        <v>559</v>
      </c>
      <c r="K375" s="32"/>
      <c r="L375" s="32">
        <f t="shared" ref="L375:W375" si="370">IFERROR(L1779, 0)</f>
        <v>48</v>
      </c>
      <c r="M375" s="32">
        <f t="shared" si="370"/>
        <v>0</v>
      </c>
      <c r="N375" s="32">
        <f t="shared" si="370"/>
        <v>0</v>
      </c>
      <c r="O375" s="32">
        <f t="shared" si="370"/>
        <v>2</v>
      </c>
      <c r="P375" s="32">
        <f t="shared" si="370"/>
        <v>0</v>
      </c>
      <c r="Q375" s="32">
        <f t="shared" si="370"/>
        <v>4</v>
      </c>
      <c r="R375" s="32">
        <f t="shared" si="370"/>
        <v>0</v>
      </c>
      <c r="S375" s="32">
        <f t="shared" si="370"/>
        <v>2</v>
      </c>
      <c r="T375" s="32">
        <f t="shared" si="370"/>
        <v>0</v>
      </c>
      <c r="U375" s="32">
        <f t="shared" si="370"/>
        <v>4</v>
      </c>
      <c r="V375" s="32">
        <f t="shared" si="370"/>
        <v>0</v>
      </c>
      <c r="W375" s="32">
        <f t="shared" si="370"/>
        <v>2</v>
      </c>
    </row>
    <row r="376" spans="1:23" x14ac:dyDescent="0.25">
      <c r="A376" s="257" t="s">
        <v>119</v>
      </c>
      <c r="B376" t="str">
        <f>IFERROR(_xlfn.XLOOKUP(TEXT(A376, "0"), TEXT('Material master'!$A$2:'Material master'!$A$275, "0"), 'Material master'!$B$2:'Material master'!$B$275, 1),"")</f>
        <v>STRETCH HOOD 1100X600X150MM ZVM07</v>
      </c>
      <c r="C376" t="str">
        <f>IFERROR(_xlfn.XLOOKUP(TEXT(A376, "0"), TEXT('Material master'!$A$2:'Material master'!$A$275, "0"), 'Material master'!$C$2:'Material master'!$C$275, 1),"")</f>
        <v>Packaging</v>
      </c>
      <c r="D376" t="str">
        <f>IFERROR(_xlfn.XLOOKUP(TEXT(A376, "0"), TEXT('Material master'!$A$2:'Material master'!$A$275, "0"), 'Material master'!$D$2:'Material master'!$D$275, 1),"")</f>
        <v/>
      </c>
      <c r="E376" t="str">
        <f>IFERROR(_xlfn.XLOOKUP(TEXT(A376, "0"), TEXT('Material master'!$A$2:'Material master'!$A$275, "0"), 'Material master'!$E$2:'Material master'!$E$275, 1),"")</f>
        <v/>
      </c>
      <c r="F376" t="str">
        <f>IFERROR(_xlfn.XLOOKUP(TEXT(A376, "0"), TEXT('Material master'!$A$2:'Material master'!$A$275, "0"), 'Material master'!$F$2:'Material master'!$F$275, 1),"")</f>
        <v/>
      </c>
      <c r="G376" t="str">
        <f>IFERROR(_xlfn.XLOOKUP(TEXT(A376, "0"), TEXT('Material master'!$A$2:'Material master'!$A$275, "0"), 'Material master'!$G$2:'Material master'!$G$275, 1),"")</f>
        <v/>
      </c>
      <c r="H376" t="s">
        <v>695</v>
      </c>
      <c r="I376" s="257" t="s">
        <v>564</v>
      </c>
      <c r="K376" s="32"/>
      <c r="L376" s="32">
        <f t="shared" ref="L376:W376" si="371">IFERROR(L1797, 0)</f>
        <v>0</v>
      </c>
      <c r="M376" s="32">
        <f t="shared" si="371"/>
        <v>0</v>
      </c>
      <c r="N376" s="32">
        <f t="shared" si="371"/>
        <v>19</v>
      </c>
      <c r="O376" s="32">
        <f t="shared" si="371"/>
        <v>0</v>
      </c>
      <c r="P376" s="32">
        <f t="shared" si="371"/>
        <v>0</v>
      </c>
      <c r="Q376" s="32">
        <f t="shared" si="371"/>
        <v>20</v>
      </c>
      <c r="R376" s="32">
        <f t="shared" si="371"/>
        <v>0</v>
      </c>
      <c r="S376" s="32">
        <f t="shared" si="371"/>
        <v>0</v>
      </c>
      <c r="T376" s="32">
        <f t="shared" si="371"/>
        <v>20</v>
      </c>
      <c r="U376" s="32">
        <f t="shared" si="371"/>
        <v>0</v>
      </c>
      <c r="V376" s="32">
        <f t="shared" si="371"/>
        <v>0</v>
      </c>
      <c r="W376" s="32">
        <f t="shared" si="371"/>
        <v>20</v>
      </c>
    </row>
    <row r="377" spans="1:23" x14ac:dyDescent="0.25">
      <c r="A377" s="257" t="s">
        <v>119</v>
      </c>
      <c r="B377" t="str">
        <f>IFERROR(_xlfn.XLOOKUP(TEXT(A377, "0"), TEXT('Material master'!$A$2:'Material master'!$A$275, "0"), 'Material master'!$B$2:'Material master'!$B$275, 1),"")</f>
        <v>STRETCH HOOD 1100X600X150MM ZVM07</v>
      </c>
      <c r="C377" t="str">
        <f>IFERROR(_xlfn.XLOOKUP(TEXT(A377, "0"), TEXT('Material master'!$A$2:'Material master'!$A$275, "0"), 'Material master'!$C$2:'Material master'!$C$275, 1),"")</f>
        <v>Packaging</v>
      </c>
      <c r="D377" t="str">
        <f>IFERROR(_xlfn.XLOOKUP(TEXT(A377, "0"), TEXT('Material master'!$A$2:'Material master'!$A$275, "0"), 'Material master'!$D$2:'Material master'!$D$275, 1),"")</f>
        <v/>
      </c>
      <c r="E377" t="str">
        <f>IFERROR(_xlfn.XLOOKUP(TEXT(A377, "0"), TEXT('Material master'!$A$2:'Material master'!$A$275, "0"), 'Material master'!$E$2:'Material master'!$E$275, 1),"")</f>
        <v/>
      </c>
      <c r="F377" t="str">
        <f>IFERROR(_xlfn.XLOOKUP(TEXT(A377, "0"), TEXT('Material master'!$A$2:'Material master'!$A$275, "0"), 'Material master'!$F$2:'Material master'!$F$275, 1),"")</f>
        <v/>
      </c>
      <c r="G377" t="str">
        <f>IFERROR(_xlfn.XLOOKUP(TEXT(A377, "0"), TEXT('Material master'!$A$2:'Material master'!$A$275, "0"), 'Material master'!$G$2:'Material master'!$G$275, 1),"")</f>
        <v/>
      </c>
      <c r="H377" t="s">
        <v>695</v>
      </c>
      <c r="I377" s="257" t="s">
        <v>569</v>
      </c>
      <c r="K377" s="32"/>
      <c r="L377" s="32">
        <f t="shared" ref="L377:W377" si="372">IFERROR(L1824, 0)</f>
        <v>0</v>
      </c>
      <c r="M377" s="32">
        <f t="shared" si="372"/>
        <v>0</v>
      </c>
      <c r="N377" s="32">
        <f t="shared" si="372"/>
        <v>0</v>
      </c>
      <c r="O377" s="32">
        <f t="shared" si="372"/>
        <v>0</v>
      </c>
      <c r="P377" s="32">
        <f t="shared" si="372"/>
        <v>0</v>
      </c>
      <c r="Q377" s="32">
        <f t="shared" si="372"/>
        <v>0</v>
      </c>
      <c r="R377" s="32">
        <f t="shared" si="372"/>
        <v>0</v>
      </c>
      <c r="S377" s="32">
        <f t="shared" si="372"/>
        <v>0</v>
      </c>
      <c r="T377" s="32">
        <f t="shared" si="372"/>
        <v>0</v>
      </c>
      <c r="U377" s="32">
        <f t="shared" si="372"/>
        <v>0</v>
      </c>
      <c r="V377" s="32">
        <f t="shared" si="372"/>
        <v>0</v>
      </c>
      <c r="W377" s="32">
        <f t="shared" si="372"/>
        <v>0</v>
      </c>
    </row>
    <row r="378" spans="1:23" x14ac:dyDescent="0.25">
      <c r="A378" s="257" t="s">
        <v>119</v>
      </c>
      <c r="B378" t="str">
        <f>IFERROR(_xlfn.XLOOKUP(TEXT(A378, "0"), TEXT('Material master'!$A$2:'Material master'!$A$275, "0"), 'Material master'!$B$2:'Material master'!$B$275, 1),"")</f>
        <v>STRETCH HOOD 1100X600X150MM ZVM07</v>
      </c>
      <c r="C378" t="str">
        <f>IFERROR(_xlfn.XLOOKUP(TEXT(A378, "0"), TEXT('Material master'!$A$2:'Material master'!$A$275, "0"), 'Material master'!$C$2:'Material master'!$C$275, 1),"")</f>
        <v>Packaging</v>
      </c>
      <c r="D378" t="str">
        <f>IFERROR(_xlfn.XLOOKUP(TEXT(A378, "0"), TEXT('Material master'!$A$2:'Material master'!$A$275, "0"), 'Material master'!$D$2:'Material master'!$D$275, 1),"")</f>
        <v/>
      </c>
      <c r="E378" t="str">
        <f>IFERROR(_xlfn.XLOOKUP(TEXT(A378, "0"), TEXT('Material master'!$A$2:'Material master'!$A$275, "0"), 'Material master'!$E$2:'Material master'!$E$275, 1),"")</f>
        <v/>
      </c>
      <c r="F378" t="str">
        <f>IFERROR(_xlfn.XLOOKUP(TEXT(A378, "0"), TEXT('Material master'!$A$2:'Material master'!$A$275, "0"), 'Material master'!$F$2:'Material master'!$F$275, 1),"")</f>
        <v/>
      </c>
      <c r="G378" t="str">
        <f>IFERROR(_xlfn.XLOOKUP(TEXT(A378, "0"), TEXT('Material master'!$A$2:'Material master'!$A$275, "0"), 'Material master'!$G$2:'Material master'!$G$275, 1),"")</f>
        <v/>
      </c>
      <c r="H378" s="1" t="s">
        <v>696</v>
      </c>
      <c r="I378" s="1"/>
      <c r="J378" s="1"/>
      <c r="K378" s="141"/>
      <c r="L378" s="141">
        <f t="shared" ref="L378:W378" si="373">SUM(L339:L377)</f>
        <v>1045.008</v>
      </c>
      <c r="M378" s="141">
        <f t="shared" si="373"/>
        <v>1073.2179999999998</v>
      </c>
      <c r="N378" s="141">
        <f t="shared" si="373"/>
        <v>1165.3519999999999</v>
      </c>
      <c r="O378" s="141">
        <f t="shared" si="373"/>
        <v>1187.008</v>
      </c>
      <c r="P378" s="141">
        <f t="shared" si="373"/>
        <v>1168.008</v>
      </c>
      <c r="Q378" s="141">
        <f t="shared" si="373"/>
        <v>1256.73</v>
      </c>
      <c r="R378" s="141">
        <f t="shared" si="373"/>
        <v>1159.386</v>
      </c>
      <c r="S378" s="141">
        <f t="shared" si="373"/>
        <v>1172.386</v>
      </c>
      <c r="T378" s="141">
        <f t="shared" si="373"/>
        <v>1018.386</v>
      </c>
      <c r="U378" s="141">
        <f t="shared" si="373"/>
        <v>1226.7639999999999</v>
      </c>
      <c r="V378" s="141">
        <f t="shared" si="373"/>
        <v>1218.646</v>
      </c>
      <c r="W378" s="141">
        <f t="shared" si="373"/>
        <v>1208.386</v>
      </c>
    </row>
    <row r="379" spans="1:23" s="136" customFormat="1" x14ac:dyDescent="0.25">
      <c r="A379" s="270" t="s">
        <v>119</v>
      </c>
      <c r="B379" s="136" t="str">
        <f>IFERROR(_xlfn.XLOOKUP(TEXT(A379, "0"), TEXT('Material master'!$A$2:'Material master'!$A$275, "0"), 'Material master'!$B$2:'Material master'!$B$275, 1),"")</f>
        <v>STRETCH HOOD 1100X600X150MM ZVM07</v>
      </c>
      <c r="C379" s="136" t="str">
        <f>IFERROR(_xlfn.XLOOKUP(TEXT(A379, "0"), TEXT('Material master'!$A$2:'Material master'!$A$275, "0"), 'Material master'!$C$2:'Material master'!$C$275, 1),"")</f>
        <v>Packaging</v>
      </c>
      <c r="D379" s="136" t="str">
        <f>IFERROR(_xlfn.XLOOKUP(TEXT(A379, "0"), TEXT('Material master'!$A$2:'Material master'!$A$275, "0"), 'Material master'!$D$2:'Material master'!$D$275, 1),"")</f>
        <v/>
      </c>
      <c r="E379" s="136" t="str">
        <f>IFERROR(_xlfn.XLOOKUP(TEXT(A379, "0"), TEXT('Material master'!$A$2:'Material master'!$A$275, "0"), 'Material master'!$E$2:'Material master'!$E$275, 1),"")</f>
        <v/>
      </c>
      <c r="F379" s="136" t="str">
        <f>IFERROR(_xlfn.XLOOKUP(TEXT(A379, "0"), TEXT('Material master'!$A$2:'Material master'!$A$275, "0"), 'Material master'!$F$2:'Material master'!$F$275, 1),"")</f>
        <v/>
      </c>
      <c r="G379" s="136" t="str">
        <f>IFERROR(_xlfn.XLOOKUP(TEXT(A379, "0"), TEXT('Material master'!$A$2:'Material master'!$A$275, "0"), 'Material master'!$G$2:'Material master'!$G$275, 1),"")</f>
        <v/>
      </c>
      <c r="H379" s="136" t="s">
        <v>697</v>
      </c>
      <c r="K379" s="142">
        <v>4476.7389999999996</v>
      </c>
      <c r="L379" s="142">
        <f t="shared" ref="L379:W379" si="374">K379 - L378 + L381</f>
        <v>3431.7309999999998</v>
      </c>
      <c r="M379" s="142">
        <f t="shared" si="374"/>
        <v>2358.5129999999999</v>
      </c>
      <c r="N379" s="142">
        <f t="shared" si="374"/>
        <v>1193.1610000000001</v>
      </c>
      <c r="O379" s="142">
        <f t="shared" si="374"/>
        <v>1189.153</v>
      </c>
      <c r="P379" s="142">
        <f t="shared" si="374"/>
        <v>1189.145</v>
      </c>
      <c r="Q379" s="142">
        <f t="shared" si="374"/>
        <v>1188.415</v>
      </c>
      <c r="R379" s="142">
        <f t="shared" si="374"/>
        <v>1189.029</v>
      </c>
      <c r="S379" s="142">
        <f t="shared" si="374"/>
        <v>1188.643</v>
      </c>
      <c r="T379" s="142">
        <f t="shared" si="374"/>
        <v>1189.2570000000001</v>
      </c>
      <c r="U379" s="142">
        <f t="shared" si="374"/>
        <v>1188.4930000000002</v>
      </c>
      <c r="V379" s="142">
        <f t="shared" si="374"/>
        <v>1188.8470000000002</v>
      </c>
      <c r="W379" s="142">
        <f t="shared" si="374"/>
        <v>1188.4610000000002</v>
      </c>
    </row>
    <row r="380" spans="1:23" x14ac:dyDescent="0.25">
      <c r="A380" s="257" t="s">
        <v>119</v>
      </c>
      <c r="B380" t="str">
        <f>IFERROR(_xlfn.XLOOKUP(TEXT(A380, "0"), TEXT('Material master'!$A$2:'Material master'!$A$275, "0"), 'Material master'!$B$2:'Material master'!$B$275, 1),"")</f>
        <v>STRETCH HOOD 1100X600X150MM ZVM07</v>
      </c>
      <c r="C380" t="str">
        <f>IFERROR(_xlfn.XLOOKUP(TEXT(A380, "0"), TEXT('Material master'!$A$2:'Material master'!$A$275, "0"), 'Material master'!$C$2:'Material master'!$C$275, 1),"")</f>
        <v>Packaging</v>
      </c>
      <c r="D380" t="str">
        <f>IFERROR(_xlfn.XLOOKUP(TEXT(A380, "0"), TEXT('Material master'!$A$2:'Material master'!$A$275, "0"), 'Material master'!$D$2:'Material master'!$D$275, 1),"")</f>
        <v/>
      </c>
      <c r="E380" t="str">
        <f>IFERROR(_xlfn.XLOOKUP(TEXT(A380, "0"), TEXT('Material master'!$A$2:'Material master'!$A$275, "0"), 'Material master'!$E$2:'Material master'!$E$275, 1),"")</f>
        <v/>
      </c>
      <c r="F380" t="str">
        <f>IFERROR(_xlfn.XLOOKUP(TEXT(A380, "0"), TEXT('Material master'!$A$2:'Material master'!$A$275, "0"), 'Material master'!$F$2:'Material master'!$F$275, 1),"")</f>
        <v/>
      </c>
      <c r="G380" t="str">
        <f>IFERROR(_xlfn.XLOOKUP(TEXT(A380, "0"), TEXT('Material master'!$A$2:'Material master'!$A$275, "0"), 'Material master'!$G$2:'Material master'!$G$275, 1),"")</f>
        <v/>
      </c>
      <c r="H380" t="s">
        <v>698</v>
      </c>
      <c r="I380" s="32">
        <v>1188.3535627272113</v>
      </c>
      <c r="J380" s="258">
        <f>IFERROR($I380/AVERAGE($L378:$W378),0)</f>
        <v>1.0259700361937172</v>
      </c>
      <c r="K380" s="32"/>
      <c r="L380" s="32">
        <f t="shared" ref="L380:W380" si="375">$I380</f>
        <v>1188.3535627272113</v>
      </c>
      <c r="M380" s="32">
        <f t="shared" si="375"/>
        <v>1188.3535627272113</v>
      </c>
      <c r="N380" s="32">
        <f t="shared" si="375"/>
        <v>1188.3535627272113</v>
      </c>
      <c r="O380" s="32">
        <f t="shared" si="375"/>
        <v>1188.3535627272113</v>
      </c>
      <c r="P380" s="32">
        <f t="shared" si="375"/>
        <v>1188.3535627272113</v>
      </c>
      <c r="Q380" s="32">
        <f t="shared" si="375"/>
        <v>1188.3535627272113</v>
      </c>
      <c r="R380" s="32">
        <f t="shared" si="375"/>
        <v>1188.3535627272113</v>
      </c>
      <c r="S380" s="32">
        <f t="shared" si="375"/>
        <v>1188.3535627272113</v>
      </c>
      <c r="T380" s="32">
        <f t="shared" si="375"/>
        <v>1188.3535627272113</v>
      </c>
      <c r="U380" s="32">
        <f t="shared" si="375"/>
        <v>1188.3535627272113</v>
      </c>
      <c r="V380" s="32">
        <f t="shared" si="375"/>
        <v>1188.3535627272113</v>
      </c>
      <c r="W380" s="32">
        <f t="shared" si="375"/>
        <v>1188.3535627272113</v>
      </c>
    </row>
    <row r="381" spans="1:23" x14ac:dyDescent="0.25">
      <c r="A381" s="257" t="s">
        <v>119</v>
      </c>
      <c r="B381" t="str">
        <f>IFERROR(_xlfn.XLOOKUP(TEXT(A381, "0"), TEXT('Material master'!$A$2:'Material master'!$A$275, "0"), 'Material master'!$B$2:'Material master'!$B$275, 1),"")</f>
        <v>STRETCH HOOD 1100X600X150MM ZVM07</v>
      </c>
      <c r="C381" t="str">
        <f>IFERROR(_xlfn.XLOOKUP(TEXT(A381, "0"), TEXT('Material master'!$A$2:'Material master'!$A$275, "0"), 'Material master'!$C$2:'Material master'!$C$275, 1),"")</f>
        <v>Packaging</v>
      </c>
      <c r="D381" t="str">
        <f>IFERROR(_xlfn.XLOOKUP(TEXT(A381, "0"), TEXT('Material master'!$A$2:'Material master'!$A$275, "0"), 'Material master'!$D$2:'Material master'!$D$275, 1),"")</f>
        <v/>
      </c>
      <c r="E381" t="str">
        <f>IFERROR(_xlfn.XLOOKUP(TEXT(A381, "0"), TEXT('Material master'!$A$2:'Material master'!$A$275, "0"), 'Material master'!$E$2:'Material master'!$E$275, 1),"")</f>
        <v/>
      </c>
      <c r="F381" t="str">
        <f>IFERROR(_xlfn.XLOOKUP(TEXT(A381, "0"), TEXT('Material master'!$A$2:'Material master'!$A$275, "0"), 'Material master'!$F$2:'Material master'!$F$275, 1),"")</f>
        <v/>
      </c>
      <c r="G381" t="str">
        <f>IFERROR(_xlfn.XLOOKUP(TEXT(A381, "0"), TEXT('Material master'!$A$2:'Material master'!$A$275, "0"), 'Material master'!$G$2:'Material master'!$G$275, 1),"")</f>
        <v/>
      </c>
      <c r="H381" t="s">
        <v>699</v>
      </c>
      <c r="I381">
        <f>IFERROR(_xlfn.XLOOKUP(TEXT(A381, "0"), TEXT('Purchase sheet'!$A$2:'Purchase sheet'!$A$31, "0"), 'Purchase sheet'!$H$2:'Purchase sheet'!$H$31, 1), 1)</f>
        <v>1</v>
      </c>
      <c r="K381" s="32"/>
      <c r="L381" s="259"/>
      <c r="M381" s="32">
        <f t="shared" ref="M381:W381" si="376">IF( M380 - L379 + M378 &gt; 0, CEILING( M380 - L379 + M378, $I$381), 0)</f>
        <v>0</v>
      </c>
      <c r="N381" s="32">
        <f t="shared" si="376"/>
        <v>0</v>
      </c>
      <c r="O381" s="32">
        <f t="shared" si="376"/>
        <v>1183</v>
      </c>
      <c r="P381" s="32">
        <f t="shared" si="376"/>
        <v>1168</v>
      </c>
      <c r="Q381" s="32">
        <f t="shared" si="376"/>
        <v>1256</v>
      </c>
      <c r="R381" s="32">
        <f t="shared" si="376"/>
        <v>1160</v>
      </c>
      <c r="S381" s="32">
        <f t="shared" si="376"/>
        <v>1172</v>
      </c>
      <c r="T381" s="32">
        <f t="shared" si="376"/>
        <v>1019</v>
      </c>
      <c r="U381" s="32">
        <f t="shared" si="376"/>
        <v>1226</v>
      </c>
      <c r="V381" s="32">
        <f t="shared" si="376"/>
        <v>1219</v>
      </c>
      <c r="W381" s="32">
        <f t="shared" si="376"/>
        <v>1208</v>
      </c>
    </row>
    <row r="382" spans="1:23" ht="15.75" thickBot="1" x14ac:dyDescent="0.3">
      <c r="A382" s="257" t="s">
        <v>119</v>
      </c>
      <c r="B382" t="str">
        <f>IFERROR(_xlfn.XLOOKUP(TEXT(A382, "0"), TEXT('Material master'!$A$2:'Material master'!$A$275, "0"), 'Material master'!$B$2:'Material master'!$B$275, 1),"")</f>
        <v>STRETCH HOOD 1100X600X150MM ZVM07</v>
      </c>
      <c r="C382" t="str">
        <f>IFERROR(_xlfn.XLOOKUP(TEXT(A382, "0"), TEXT('Material master'!$A$2:'Material master'!$A$275, "0"), 'Material master'!$C$2:'Material master'!$C$275, 1),"")</f>
        <v>Packaging</v>
      </c>
      <c r="D382" t="str">
        <f>IFERROR(_xlfn.XLOOKUP(TEXT(A382, "0"), TEXT('Material master'!$A$2:'Material master'!$A$275, "0"), 'Material master'!$D$2:'Material master'!$D$275, 1),"")</f>
        <v/>
      </c>
      <c r="E382" t="str">
        <f>IFERROR(_xlfn.XLOOKUP(TEXT(A382, "0"), TEXT('Material master'!$A$2:'Material master'!$A$275, "0"), 'Material master'!$E$2:'Material master'!$E$275, 1),"")</f>
        <v/>
      </c>
      <c r="F382" t="str">
        <f>IFERROR(_xlfn.XLOOKUP(TEXT(A382, "0"), TEXT('Material master'!$A$2:'Material master'!$A$275, "0"), 'Material master'!$F$2:'Material master'!$F$275, 1),"")</f>
        <v/>
      </c>
      <c r="G382" t="str">
        <f>IFERROR(_xlfn.XLOOKUP(TEXT(A382, "0"), TEXT('Material master'!$A$2:'Material master'!$A$275, "0"), 'Material master'!$G$2:'Material master'!$G$275, 1),"")</f>
        <v/>
      </c>
      <c r="H382" t="s">
        <v>700</v>
      </c>
      <c r="I382">
        <f>INT(IFERROR(_xlfn.XLOOKUP(TEXT(A382, "0"), TEXT('Purchase sheet'!$A$2:'Purchase sheet'!$A$31, "0"), 'Purchase sheet'!$H$2:'Purchase sheet'!$D$31, 1), 1))</f>
        <v>1</v>
      </c>
      <c r="K382" s="32"/>
      <c r="L382" s="32">
        <f t="shared" ref="L382:V382" si="377">M381</f>
        <v>0</v>
      </c>
      <c r="M382" s="32">
        <f t="shared" si="377"/>
        <v>0</v>
      </c>
      <c r="N382" s="32">
        <f t="shared" si="377"/>
        <v>1183</v>
      </c>
      <c r="O382" s="32">
        <f t="shared" si="377"/>
        <v>1168</v>
      </c>
      <c r="P382" s="32">
        <f t="shared" si="377"/>
        <v>1256</v>
      </c>
      <c r="Q382" s="32">
        <f t="shared" si="377"/>
        <v>1160</v>
      </c>
      <c r="R382" s="32">
        <f t="shared" si="377"/>
        <v>1172</v>
      </c>
      <c r="S382" s="32">
        <f t="shared" si="377"/>
        <v>1019</v>
      </c>
      <c r="T382" s="32">
        <f t="shared" si="377"/>
        <v>1226</v>
      </c>
      <c r="U382" s="32">
        <f t="shared" si="377"/>
        <v>1219</v>
      </c>
      <c r="V382" s="32">
        <f t="shared" si="377"/>
        <v>1208</v>
      </c>
      <c r="W382" s="32"/>
    </row>
    <row r="383" spans="1:23" s="138" customFormat="1" x14ac:dyDescent="0.25">
      <c r="A383" s="137" t="s">
        <v>121</v>
      </c>
      <c r="B383" s="138" t="str">
        <f>IFERROR(_xlfn.XLOOKUP(TEXT(A383, "0"), TEXT('Material master'!$A$2:'Material master'!$A$275, "0"), 'Material master'!$B$2:'Material master'!$B$275, 1),"")</f>
        <v>PB VALVE 540X400X120 A5PA02</v>
      </c>
      <c r="C383" s="138" t="str">
        <f>IFERROR(_xlfn.XLOOKUP(TEXT(A383, "0"), TEXT('Material master'!$A$2:'Material master'!$A$275, "0"), 'Material master'!$C$2:'Material master'!$C$275, 1),"")</f>
        <v>Packaging</v>
      </c>
      <c r="D383" s="138" t="str">
        <f>IFERROR(_xlfn.XLOOKUP(TEXT(A383, "0"), TEXT('Material master'!$A$2:'Material master'!$A$275, "0"), 'Material master'!$D$2:'Material master'!$D$275, 1),"")</f>
        <v/>
      </c>
      <c r="E383" s="138" t="str">
        <f>IFERROR(_xlfn.XLOOKUP(TEXT(A383, "0"), TEXT('Material master'!$A$2:'Material master'!$A$275, "0"), 'Material master'!$E$2:'Material master'!$E$275, 1),"")</f>
        <v/>
      </c>
      <c r="F383" s="138" t="str">
        <f>IFERROR(_xlfn.XLOOKUP(TEXT(A383, "0"), TEXT('Material master'!$A$2:'Material master'!$A$275, "0"), 'Material master'!$F$2:'Material master'!$F$275, 1),"")</f>
        <v/>
      </c>
      <c r="G383" s="138" t="str">
        <f>IFERROR(_xlfn.XLOOKUP(TEXT(A383, "0"), TEXT('Material master'!$A$2:'Material master'!$A$275, "0"), 'Material master'!$G$2:'Material master'!$G$275, 1),"")</f>
        <v/>
      </c>
      <c r="H383" s="138" t="s">
        <v>695</v>
      </c>
      <c r="I383" s="137" t="s">
        <v>276</v>
      </c>
      <c r="K383" s="140"/>
      <c r="L383" s="140">
        <f t="shared" ref="L383:W383" si="378">IFERROR(L883, 0)</f>
        <v>2975.9999999999995</v>
      </c>
      <c r="M383" s="140">
        <f t="shared" si="378"/>
        <v>1296</v>
      </c>
      <c r="N383" s="140">
        <f t="shared" si="378"/>
        <v>1296</v>
      </c>
      <c r="O383" s="140">
        <f t="shared" si="378"/>
        <v>1440</v>
      </c>
      <c r="P383" s="140">
        <f t="shared" si="378"/>
        <v>1008</v>
      </c>
      <c r="Q383" s="140">
        <f t="shared" si="378"/>
        <v>960</v>
      </c>
      <c r="R383" s="140">
        <f t="shared" si="378"/>
        <v>1008</v>
      </c>
      <c r="S383" s="140">
        <f t="shared" si="378"/>
        <v>960</v>
      </c>
      <c r="T383" s="140">
        <f t="shared" si="378"/>
        <v>960</v>
      </c>
      <c r="U383" s="140">
        <f t="shared" si="378"/>
        <v>960</v>
      </c>
      <c r="V383" s="140">
        <f t="shared" si="378"/>
        <v>1008</v>
      </c>
      <c r="W383" s="140">
        <f t="shared" si="378"/>
        <v>960</v>
      </c>
    </row>
    <row r="384" spans="1:23" x14ac:dyDescent="0.25">
      <c r="A384" s="257" t="s">
        <v>121</v>
      </c>
      <c r="B384" t="str">
        <f>IFERROR(_xlfn.XLOOKUP(TEXT(A384, "0"), TEXT('Material master'!$A$2:'Material master'!$A$275, "0"), 'Material master'!$B$2:'Material master'!$B$275, 1),"")</f>
        <v>PB VALVE 540X400X120 A5PA02</v>
      </c>
      <c r="C384" t="str">
        <f>IFERROR(_xlfn.XLOOKUP(TEXT(A384, "0"), TEXT('Material master'!$A$2:'Material master'!$A$275, "0"), 'Material master'!$C$2:'Material master'!$C$275, 1),"")</f>
        <v>Packaging</v>
      </c>
      <c r="D384" t="str">
        <f>IFERROR(_xlfn.XLOOKUP(TEXT(A384, "0"), TEXT('Material master'!$A$2:'Material master'!$A$275, "0"), 'Material master'!$D$2:'Material master'!$D$275, 1),"")</f>
        <v/>
      </c>
      <c r="E384" t="str">
        <f>IFERROR(_xlfn.XLOOKUP(TEXT(A384, "0"), TEXT('Material master'!$A$2:'Material master'!$A$275, "0"), 'Material master'!$E$2:'Material master'!$E$275, 1),"")</f>
        <v/>
      </c>
      <c r="F384" t="str">
        <f>IFERROR(_xlfn.XLOOKUP(TEXT(A384, "0"), TEXT('Material master'!$A$2:'Material master'!$A$275, "0"), 'Material master'!$F$2:'Material master'!$F$275, 1),"")</f>
        <v/>
      </c>
      <c r="G384" t="str">
        <f>IFERROR(_xlfn.XLOOKUP(TEXT(A384, "0"), TEXT('Material master'!$A$2:'Material master'!$A$275, "0"), 'Material master'!$G$2:'Material master'!$G$275, 1),"")</f>
        <v/>
      </c>
      <c r="H384" t="s">
        <v>695</v>
      </c>
      <c r="I384" s="257" t="s">
        <v>424</v>
      </c>
      <c r="K384" s="32"/>
      <c r="L384" s="32">
        <f t="shared" ref="L384:W384" si="379">IFERROR(L1352, 0)</f>
        <v>0</v>
      </c>
      <c r="M384" s="32">
        <f t="shared" si="379"/>
        <v>0</v>
      </c>
      <c r="N384" s="32">
        <f t="shared" si="379"/>
        <v>0</v>
      </c>
      <c r="O384" s="32">
        <f t="shared" si="379"/>
        <v>0</v>
      </c>
      <c r="P384" s="32">
        <f t="shared" si="379"/>
        <v>0</v>
      </c>
      <c r="Q384" s="32">
        <f t="shared" si="379"/>
        <v>0</v>
      </c>
      <c r="R384" s="32">
        <f t="shared" si="379"/>
        <v>0</v>
      </c>
      <c r="S384" s="32">
        <f t="shared" si="379"/>
        <v>0</v>
      </c>
      <c r="T384" s="32">
        <f t="shared" si="379"/>
        <v>0</v>
      </c>
      <c r="U384" s="32">
        <f t="shared" si="379"/>
        <v>0</v>
      </c>
      <c r="V384" s="32">
        <f t="shared" si="379"/>
        <v>0</v>
      </c>
      <c r="W384" s="32">
        <f t="shared" si="379"/>
        <v>0</v>
      </c>
    </row>
    <row r="385" spans="1:23" x14ac:dyDescent="0.25">
      <c r="A385" s="257" t="s">
        <v>121</v>
      </c>
      <c r="B385" t="str">
        <f>IFERROR(_xlfn.XLOOKUP(TEXT(A385, "0"), TEXT('Material master'!$A$2:'Material master'!$A$275, "0"), 'Material master'!$B$2:'Material master'!$B$275, 1),"")</f>
        <v>PB VALVE 540X400X120 A5PA02</v>
      </c>
      <c r="C385" t="str">
        <f>IFERROR(_xlfn.XLOOKUP(TEXT(A385, "0"), TEXT('Material master'!$A$2:'Material master'!$A$275, "0"), 'Material master'!$C$2:'Material master'!$C$275, 1),"")</f>
        <v>Packaging</v>
      </c>
      <c r="D385" t="str">
        <f>IFERROR(_xlfn.XLOOKUP(TEXT(A385, "0"), TEXT('Material master'!$A$2:'Material master'!$A$275, "0"), 'Material master'!$D$2:'Material master'!$D$275, 1),"")</f>
        <v/>
      </c>
      <c r="E385" t="str">
        <f>IFERROR(_xlfn.XLOOKUP(TEXT(A385, "0"), TEXT('Material master'!$A$2:'Material master'!$A$275, "0"), 'Material master'!$E$2:'Material master'!$E$275, 1),"")</f>
        <v/>
      </c>
      <c r="F385" t="str">
        <f>IFERROR(_xlfn.XLOOKUP(TEXT(A385, "0"), TEXT('Material master'!$A$2:'Material master'!$A$275, "0"), 'Material master'!$F$2:'Material master'!$F$275, 1),"")</f>
        <v/>
      </c>
      <c r="G385" t="str">
        <f>IFERROR(_xlfn.XLOOKUP(TEXT(A385, "0"), TEXT('Material master'!$A$2:'Material master'!$A$275, "0"), 'Material master'!$G$2:'Material master'!$G$275, 1),"")</f>
        <v/>
      </c>
      <c r="H385" s="1" t="s">
        <v>696</v>
      </c>
      <c r="I385" s="1"/>
      <c r="J385" s="1"/>
      <c r="K385" s="141"/>
      <c r="L385" s="141">
        <f t="shared" ref="L385:W385" si="380">SUM(L383:L384)</f>
        <v>2975.9999999999995</v>
      </c>
      <c r="M385" s="141">
        <f t="shared" si="380"/>
        <v>1296</v>
      </c>
      <c r="N385" s="141">
        <f t="shared" si="380"/>
        <v>1296</v>
      </c>
      <c r="O385" s="141">
        <f t="shared" si="380"/>
        <v>1440</v>
      </c>
      <c r="P385" s="141">
        <f t="shared" si="380"/>
        <v>1008</v>
      </c>
      <c r="Q385" s="141">
        <f t="shared" si="380"/>
        <v>960</v>
      </c>
      <c r="R385" s="141">
        <f t="shared" si="380"/>
        <v>1008</v>
      </c>
      <c r="S385" s="141">
        <f t="shared" si="380"/>
        <v>960</v>
      </c>
      <c r="T385" s="141">
        <f t="shared" si="380"/>
        <v>960</v>
      </c>
      <c r="U385" s="141">
        <f t="shared" si="380"/>
        <v>960</v>
      </c>
      <c r="V385" s="141">
        <f t="shared" si="380"/>
        <v>1008</v>
      </c>
      <c r="W385" s="141">
        <f t="shared" si="380"/>
        <v>960</v>
      </c>
    </row>
    <row r="386" spans="1:23" s="136" customFormat="1" x14ac:dyDescent="0.25">
      <c r="A386" s="270" t="s">
        <v>121</v>
      </c>
      <c r="B386" s="136" t="str">
        <f>IFERROR(_xlfn.XLOOKUP(TEXT(A386, "0"), TEXT('Material master'!$A$2:'Material master'!$A$275, "0"), 'Material master'!$B$2:'Material master'!$B$275, 1),"")</f>
        <v>PB VALVE 540X400X120 A5PA02</v>
      </c>
      <c r="C386" s="136" t="str">
        <f>IFERROR(_xlfn.XLOOKUP(TEXT(A386, "0"), TEXT('Material master'!$A$2:'Material master'!$A$275, "0"), 'Material master'!$C$2:'Material master'!$C$275, 1),"")</f>
        <v>Packaging</v>
      </c>
      <c r="D386" s="136" t="str">
        <f>IFERROR(_xlfn.XLOOKUP(TEXT(A386, "0"), TEXT('Material master'!$A$2:'Material master'!$A$275, "0"), 'Material master'!$D$2:'Material master'!$D$275, 1),"")</f>
        <v/>
      </c>
      <c r="E386" s="136" t="str">
        <f>IFERROR(_xlfn.XLOOKUP(TEXT(A386, "0"), TEXT('Material master'!$A$2:'Material master'!$A$275, "0"), 'Material master'!$E$2:'Material master'!$E$275, 1),"")</f>
        <v/>
      </c>
      <c r="F386" s="136" t="str">
        <f>IFERROR(_xlfn.XLOOKUP(TEXT(A386, "0"), TEXT('Material master'!$A$2:'Material master'!$A$275, "0"), 'Material master'!$F$2:'Material master'!$F$275, 1),"")</f>
        <v/>
      </c>
      <c r="G386" s="136" t="str">
        <f>IFERROR(_xlfn.XLOOKUP(TEXT(A386, "0"), TEXT('Material master'!$A$2:'Material master'!$A$275, "0"), 'Material master'!$G$2:'Material master'!$G$275, 1),"")</f>
        <v/>
      </c>
      <c r="H386" s="136" t="s">
        <v>697</v>
      </c>
      <c r="K386" s="142">
        <v>12776</v>
      </c>
      <c r="L386" s="142">
        <f t="shared" ref="L386:W386" si="381">K386 - L385 + L388</f>
        <v>9800</v>
      </c>
      <c r="M386" s="142">
        <f t="shared" si="381"/>
        <v>13456</v>
      </c>
      <c r="N386" s="142">
        <f t="shared" si="381"/>
        <v>13456</v>
      </c>
      <c r="O386" s="142">
        <f t="shared" si="381"/>
        <v>13456</v>
      </c>
      <c r="P386" s="142">
        <f t="shared" si="381"/>
        <v>13456</v>
      </c>
      <c r="Q386" s="142">
        <f t="shared" si="381"/>
        <v>13456</v>
      </c>
      <c r="R386" s="142">
        <f t="shared" si="381"/>
        <v>13456</v>
      </c>
      <c r="S386" s="142">
        <f t="shared" si="381"/>
        <v>13456</v>
      </c>
      <c r="T386" s="142">
        <f t="shared" si="381"/>
        <v>13456</v>
      </c>
      <c r="U386" s="142">
        <f t="shared" si="381"/>
        <v>13456</v>
      </c>
      <c r="V386" s="142">
        <f t="shared" si="381"/>
        <v>13456</v>
      </c>
      <c r="W386" s="142">
        <f t="shared" si="381"/>
        <v>13456</v>
      </c>
    </row>
    <row r="387" spans="1:23" x14ac:dyDescent="0.25">
      <c r="A387" s="257" t="s">
        <v>121</v>
      </c>
      <c r="B387" t="str">
        <f>IFERROR(_xlfn.XLOOKUP(TEXT(A387, "0"), TEXT('Material master'!$A$2:'Material master'!$A$275, "0"), 'Material master'!$B$2:'Material master'!$B$275, 1),"")</f>
        <v>PB VALVE 540X400X120 A5PA02</v>
      </c>
      <c r="C387" t="str">
        <f>IFERROR(_xlfn.XLOOKUP(TEXT(A387, "0"), TEXT('Material master'!$A$2:'Material master'!$A$275, "0"), 'Material master'!$C$2:'Material master'!$C$275, 1),"")</f>
        <v>Packaging</v>
      </c>
      <c r="D387" t="str">
        <f>IFERROR(_xlfn.XLOOKUP(TEXT(A387, "0"), TEXT('Material master'!$A$2:'Material master'!$A$275, "0"), 'Material master'!$D$2:'Material master'!$D$275, 1),"")</f>
        <v/>
      </c>
      <c r="E387" t="str">
        <f>IFERROR(_xlfn.XLOOKUP(TEXT(A387, "0"), TEXT('Material master'!$A$2:'Material master'!$A$275, "0"), 'Material master'!$E$2:'Material master'!$E$275, 1),"")</f>
        <v/>
      </c>
      <c r="F387" t="str">
        <f>IFERROR(_xlfn.XLOOKUP(TEXT(A387, "0"), TEXT('Material master'!$A$2:'Material master'!$A$275, "0"), 'Material master'!$F$2:'Material master'!$F$275, 1),"")</f>
        <v/>
      </c>
      <c r="G387" t="str">
        <f>IFERROR(_xlfn.XLOOKUP(TEXT(A387, "0"), TEXT('Material master'!$A$2:'Material master'!$A$275, "0"), 'Material master'!$G$2:'Material master'!$G$275, 1),"")</f>
        <v/>
      </c>
      <c r="H387" t="s">
        <v>698</v>
      </c>
      <c r="I387" s="32">
        <v>13455.180781572137</v>
      </c>
      <c r="J387" s="258">
        <f>IFERROR($I387/AVERAGE($L385:$W385),0)</f>
        <v>10.886068593504964</v>
      </c>
      <c r="K387" s="32"/>
      <c r="L387" s="32">
        <f t="shared" ref="L387:W387" si="382">$I387</f>
        <v>13455.180781572137</v>
      </c>
      <c r="M387" s="32">
        <f t="shared" si="382"/>
        <v>13455.180781572137</v>
      </c>
      <c r="N387" s="32">
        <f t="shared" si="382"/>
        <v>13455.180781572137</v>
      </c>
      <c r="O387" s="32">
        <f t="shared" si="382"/>
        <v>13455.180781572137</v>
      </c>
      <c r="P387" s="32">
        <f t="shared" si="382"/>
        <v>13455.180781572137</v>
      </c>
      <c r="Q387" s="32">
        <f t="shared" si="382"/>
        <v>13455.180781572137</v>
      </c>
      <c r="R387" s="32">
        <f t="shared" si="382"/>
        <v>13455.180781572137</v>
      </c>
      <c r="S387" s="32">
        <f t="shared" si="382"/>
        <v>13455.180781572137</v>
      </c>
      <c r="T387" s="32">
        <f t="shared" si="382"/>
        <v>13455.180781572137</v>
      </c>
      <c r="U387" s="32">
        <f t="shared" si="382"/>
        <v>13455.180781572137</v>
      </c>
      <c r="V387" s="32">
        <f t="shared" si="382"/>
        <v>13455.180781572137</v>
      </c>
      <c r="W387" s="32">
        <f t="shared" si="382"/>
        <v>13455.180781572137</v>
      </c>
    </row>
    <row r="388" spans="1:23" x14ac:dyDescent="0.25">
      <c r="A388" s="257" t="s">
        <v>121</v>
      </c>
      <c r="B388" t="str">
        <f>IFERROR(_xlfn.XLOOKUP(TEXT(A388, "0"), TEXT('Material master'!$A$2:'Material master'!$A$275, "0"), 'Material master'!$B$2:'Material master'!$B$275, 1),"")</f>
        <v>PB VALVE 540X400X120 A5PA02</v>
      </c>
      <c r="C388" t="str">
        <f>IFERROR(_xlfn.XLOOKUP(TEXT(A388, "0"), TEXT('Material master'!$A$2:'Material master'!$A$275, "0"), 'Material master'!$C$2:'Material master'!$C$275, 1),"")</f>
        <v>Packaging</v>
      </c>
      <c r="D388" t="str">
        <f>IFERROR(_xlfn.XLOOKUP(TEXT(A388, "0"), TEXT('Material master'!$A$2:'Material master'!$A$275, "0"), 'Material master'!$D$2:'Material master'!$D$275, 1),"")</f>
        <v/>
      </c>
      <c r="E388" t="str">
        <f>IFERROR(_xlfn.XLOOKUP(TEXT(A388, "0"), TEXT('Material master'!$A$2:'Material master'!$A$275, "0"), 'Material master'!$E$2:'Material master'!$E$275, 1),"")</f>
        <v/>
      </c>
      <c r="F388" t="str">
        <f>IFERROR(_xlfn.XLOOKUP(TEXT(A388, "0"), TEXT('Material master'!$A$2:'Material master'!$A$275, "0"), 'Material master'!$F$2:'Material master'!$F$275, 1),"")</f>
        <v/>
      </c>
      <c r="G388" t="str">
        <f>IFERROR(_xlfn.XLOOKUP(TEXT(A388, "0"), TEXT('Material master'!$A$2:'Material master'!$A$275, "0"), 'Material master'!$G$2:'Material master'!$G$275, 1),"")</f>
        <v/>
      </c>
      <c r="H388" t="s">
        <v>699</v>
      </c>
      <c r="I388">
        <f>IFERROR(_xlfn.XLOOKUP(TEXT(A388, "0"), TEXT('Purchase sheet'!$A$2:'Purchase sheet'!$A$31, "0"), 'Purchase sheet'!$H$2:'Purchase sheet'!$H$31, 1), 1)</f>
        <v>1</v>
      </c>
      <c r="K388" s="32"/>
      <c r="L388" s="259"/>
      <c r="M388" s="32">
        <f t="shared" ref="M388:W388" si="383">IF( M387 - L386 + M385 &gt; 0, CEILING( M387 - L386 + M385, $I$388), 0)</f>
        <v>4952</v>
      </c>
      <c r="N388" s="32">
        <f t="shared" si="383"/>
        <v>1296</v>
      </c>
      <c r="O388" s="32">
        <f t="shared" si="383"/>
        <v>1440</v>
      </c>
      <c r="P388" s="32">
        <f t="shared" si="383"/>
        <v>1008</v>
      </c>
      <c r="Q388" s="32">
        <f t="shared" si="383"/>
        <v>960</v>
      </c>
      <c r="R388" s="32">
        <f t="shared" si="383"/>
        <v>1008</v>
      </c>
      <c r="S388" s="32">
        <f t="shared" si="383"/>
        <v>960</v>
      </c>
      <c r="T388" s="32">
        <f t="shared" si="383"/>
        <v>960</v>
      </c>
      <c r="U388" s="32">
        <f t="shared" si="383"/>
        <v>960</v>
      </c>
      <c r="V388" s="32">
        <f t="shared" si="383"/>
        <v>1008</v>
      </c>
      <c r="W388" s="32">
        <f t="shared" si="383"/>
        <v>960</v>
      </c>
    </row>
    <row r="389" spans="1:23" ht="15.75" thickBot="1" x14ac:dyDescent="0.3">
      <c r="A389" s="257" t="s">
        <v>121</v>
      </c>
      <c r="B389" t="str">
        <f>IFERROR(_xlfn.XLOOKUP(TEXT(A389, "0"), TEXT('Material master'!$A$2:'Material master'!$A$275, "0"), 'Material master'!$B$2:'Material master'!$B$275, 1),"")</f>
        <v>PB VALVE 540X400X120 A5PA02</v>
      </c>
      <c r="C389" t="str">
        <f>IFERROR(_xlfn.XLOOKUP(TEXT(A389, "0"), TEXT('Material master'!$A$2:'Material master'!$A$275, "0"), 'Material master'!$C$2:'Material master'!$C$275, 1),"")</f>
        <v>Packaging</v>
      </c>
      <c r="D389" t="str">
        <f>IFERROR(_xlfn.XLOOKUP(TEXT(A389, "0"), TEXT('Material master'!$A$2:'Material master'!$A$275, "0"), 'Material master'!$D$2:'Material master'!$D$275, 1),"")</f>
        <v/>
      </c>
      <c r="E389" t="str">
        <f>IFERROR(_xlfn.XLOOKUP(TEXT(A389, "0"), TEXT('Material master'!$A$2:'Material master'!$A$275, "0"), 'Material master'!$E$2:'Material master'!$E$275, 1),"")</f>
        <v/>
      </c>
      <c r="F389" t="str">
        <f>IFERROR(_xlfn.XLOOKUP(TEXT(A389, "0"), TEXT('Material master'!$A$2:'Material master'!$A$275, "0"), 'Material master'!$F$2:'Material master'!$F$275, 1),"")</f>
        <v/>
      </c>
      <c r="G389" t="str">
        <f>IFERROR(_xlfn.XLOOKUP(TEXT(A389, "0"), TEXT('Material master'!$A$2:'Material master'!$A$275, "0"), 'Material master'!$G$2:'Material master'!$G$275, 1),"")</f>
        <v/>
      </c>
      <c r="H389" t="s">
        <v>700</v>
      </c>
      <c r="I389">
        <f>INT(IFERROR(_xlfn.XLOOKUP(TEXT(A389, "0"), TEXT('Purchase sheet'!$A$2:'Purchase sheet'!$A$31, "0"), 'Purchase sheet'!$H$2:'Purchase sheet'!$D$31, 1), 1))</f>
        <v>1</v>
      </c>
      <c r="K389" s="32"/>
      <c r="L389" s="32">
        <f t="shared" ref="L389:V389" si="384">M388</f>
        <v>4952</v>
      </c>
      <c r="M389" s="32">
        <f t="shared" si="384"/>
        <v>1296</v>
      </c>
      <c r="N389" s="32">
        <f t="shared" si="384"/>
        <v>1440</v>
      </c>
      <c r="O389" s="32">
        <f t="shared" si="384"/>
        <v>1008</v>
      </c>
      <c r="P389" s="32">
        <f t="shared" si="384"/>
        <v>960</v>
      </c>
      <c r="Q389" s="32">
        <f t="shared" si="384"/>
        <v>1008</v>
      </c>
      <c r="R389" s="32">
        <f t="shared" si="384"/>
        <v>960</v>
      </c>
      <c r="S389" s="32">
        <f t="shared" si="384"/>
        <v>960</v>
      </c>
      <c r="T389" s="32">
        <f t="shared" si="384"/>
        <v>960</v>
      </c>
      <c r="U389" s="32">
        <f t="shared" si="384"/>
        <v>1008</v>
      </c>
      <c r="V389" s="32">
        <f t="shared" si="384"/>
        <v>960</v>
      </c>
      <c r="W389" s="32"/>
    </row>
    <row r="390" spans="1:23" s="138" customFormat="1" x14ac:dyDescent="0.25">
      <c r="A390" s="137" t="s">
        <v>123</v>
      </c>
      <c r="B390" s="138" t="str">
        <f>IFERROR(_xlfn.XLOOKUP(TEXT(A390, "0"), TEXT('Material master'!$A$2:'Material master'!$A$275, "0"), 'Material master'!$B$2:'Material master'!$B$275, 1),"")</f>
        <v>PB VALVE 490X400X120 A5PA04</v>
      </c>
      <c r="C390" s="138" t="str">
        <f>IFERROR(_xlfn.XLOOKUP(TEXT(A390, "0"), TEXT('Material master'!$A$2:'Material master'!$A$275, "0"), 'Material master'!$C$2:'Material master'!$C$275, 1),"")</f>
        <v>Packaging</v>
      </c>
      <c r="D390" s="138" t="str">
        <f>IFERROR(_xlfn.XLOOKUP(TEXT(A390, "0"), TEXT('Material master'!$A$2:'Material master'!$A$275, "0"), 'Material master'!$D$2:'Material master'!$D$275, 1),"")</f>
        <v/>
      </c>
      <c r="E390" s="138" t="str">
        <f>IFERROR(_xlfn.XLOOKUP(TEXT(A390, "0"), TEXT('Material master'!$A$2:'Material master'!$A$275, "0"), 'Material master'!$E$2:'Material master'!$E$275, 1),"")</f>
        <v/>
      </c>
      <c r="F390" s="138" t="str">
        <f>IFERROR(_xlfn.XLOOKUP(TEXT(A390, "0"), TEXT('Material master'!$A$2:'Material master'!$A$275, "0"), 'Material master'!$F$2:'Material master'!$F$275, 1),"")</f>
        <v/>
      </c>
      <c r="G390" s="138" t="str">
        <f>IFERROR(_xlfn.XLOOKUP(TEXT(A390, "0"), TEXT('Material master'!$A$2:'Material master'!$A$275, "0"), 'Material master'!$G$2:'Material master'!$G$275, 1),"")</f>
        <v/>
      </c>
      <c r="H390" s="138" t="s">
        <v>695</v>
      </c>
      <c r="I390" s="137" t="s">
        <v>388</v>
      </c>
      <c r="K390" s="140"/>
      <c r="L390" s="140">
        <f t="shared" ref="L390:W390" si="385">IFERROR(L1232, 0)</f>
        <v>951.99999999999989</v>
      </c>
      <c r="M390" s="140">
        <f t="shared" si="385"/>
        <v>1120</v>
      </c>
      <c r="N390" s="140">
        <f t="shared" si="385"/>
        <v>1176</v>
      </c>
      <c r="O390" s="140">
        <f t="shared" si="385"/>
        <v>1120</v>
      </c>
      <c r="P390" s="140">
        <f t="shared" si="385"/>
        <v>1176</v>
      </c>
      <c r="Q390" s="140">
        <f t="shared" si="385"/>
        <v>1120</v>
      </c>
      <c r="R390" s="140">
        <f t="shared" si="385"/>
        <v>1176</v>
      </c>
      <c r="S390" s="140">
        <f t="shared" si="385"/>
        <v>1120</v>
      </c>
      <c r="T390" s="140">
        <f t="shared" si="385"/>
        <v>1176</v>
      </c>
      <c r="U390" s="140">
        <f t="shared" si="385"/>
        <v>1176</v>
      </c>
      <c r="V390" s="140">
        <f t="shared" si="385"/>
        <v>1120</v>
      </c>
      <c r="W390" s="140">
        <f t="shared" si="385"/>
        <v>1176</v>
      </c>
    </row>
    <row r="391" spans="1:23" x14ac:dyDescent="0.25">
      <c r="A391" s="257" t="s">
        <v>123</v>
      </c>
      <c r="B391" t="str">
        <f>IFERROR(_xlfn.XLOOKUP(TEXT(A391, "0"), TEXT('Material master'!$A$2:'Material master'!$A$275, "0"), 'Material master'!$B$2:'Material master'!$B$275, 1),"")</f>
        <v>PB VALVE 490X400X120 A5PA04</v>
      </c>
      <c r="C391" t="str">
        <f>IFERROR(_xlfn.XLOOKUP(TEXT(A391, "0"), TEXT('Material master'!$A$2:'Material master'!$A$275, "0"), 'Material master'!$C$2:'Material master'!$C$275, 1),"")</f>
        <v>Packaging</v>
      </c>
      <c r="D391" t="str">
        <f>IFERROR(_xlfn.XLOOKUP(TEXT(A391, "0"), TEXT('Material master'!$A$2:'Material master'!$A$275, "0"), 'Material master'!$D$2:'Material master'!$D$275, 1),"")</f>
        <v/>
      </c>
      <c r="E391" t="str">
        <f>IFERROR(_xlfn.XLOOKUP(TEXT(A391, "0"), TEXT('Material master'!$A$2:'Material master'!$A$275, "0"), 'Material master'!$E$2:'Material master'!$E$275, 1),"")</f>
        <v/>
      </c>
      <c r="F391" t="str">
        <f>IFERROR(_xlfn.XLOOKUP(TEXT(A391, "0"), TEXT('Material master'!$A$2:'Material master'!$A$275, "0"), 'Material master'!$F$2:'Material master'!$F$275, 1),"")</f>
        <v/>
      </c>
      <c r="G391" t="str">
        <f>IFERROR(_xlfn.XLOOKUP(TEXT(A391, "0"), TEXT('Material master'!$A$2:'Material master'!$A$275, "0"), 'Material master'!$G$2:'Material master'!$G$275, 1),"")</f>
        <v/>
      </c>
      <c r="H391" t="s">
        <v>695</v>
      </c>
      <c r="I391" s="257" t="s">
        <v>393</v>
      </c>
      <c r="K391" s="32"/>
      <c r="L391" s="32">
        <f t="shared" ref="L391:W391" si="386">IFERROR(L1253, 0)</f>
        <v>1974</v>
      </c>
      <c r="M391" s="32">
        <f t="shared" si="386"/>
        <v>1302.0000000000002</v>
      </c>
      <c r="N391" s="32">
        <f t="shared" si="386"/>
        <v>1470</v>
      </c>
      <c r="O391" s="32">
        <f t="shared" si="386"/>
        <v>1512.0000000000002</v>
      </c>
      <c r="P391" s="32">
        <f t="shared" si="386"/>
        <v>2352</v>
      </c>
      <c r="Q391" s="32">
        <f t="shared" si="386"/>
        <v>1722.0000000000002</v>
      </c>
      <c r="R391" s="32">
        <f t="shared" si="386"/>
        <v>1470</v>
      </c>
      <c r="S391" s="32">
        <f t="shared" si="386"/>
        <v>1512.0000000000002</v>
      </c>
      <c r="T391" s="32">
        <f t="shared" si="386"/>
        <v>1512.0000000000002</v>
      </c>
      <c r="U391" s="32">
        <f t="shared" si="386"/>
        <v>2310</v>
      </c>
      <c r="V391" s="32">
        <f t="shared" si="386"/>
        <v>1512.0000000000002</v>
      </c>
      <c r="W391" s="32">
        <f t="shared" si="386"/>
        <v>1512.0000000000002</v>
      </c>
    </row>
    <row r="392" spans="1:23" x14ac:dyDescent="0.25">
      <c r="A392" s="257" t="s">
        <v>123</v>
      </c>
      <c r="B392" t="str">
        <f>IFERROR(_xlfn.XLOOKUP(TEXT(A392, "0"), TEXT('Material master'!$A$2:'Material master'!$A$275, "0"), 'Material master'!$B$2:'Material master'!$B$275, 1),"")</f>
        <v>PB VALVE 490X400X120 A5PA04</v>
      </c>
      <c r="C392" t="str">
        <f>IFERROR(_xlfn.XLOOKUP(TEXT(A392, "0"), TEXT('Material master'!$A$2:'Material master'!$A$275, "0"), 'Material master'!$C$2:'Material master'!$C$275, 1),"")</f>
        <v>Packaging</v>
      </c>
      <c r="D392" t="str">
        <f>IFERROR(_xlfn.XLOOKUP(TEXT(A392, "0"), TEXT('Material master'!$A$2:'Material master'!$A$275, "0"), 'Material master'!$D$2:'Material master'!$D$275, 1),"")</f>
        <v/>
      </c>
      <c r="E392" t="str">
        <f>IFERROR(_xlfn.XLOOKUP(TEXT(A392, "0"), TEXT('Material master'!$A$2:'Material master'!$A$275, "0"), 'Material master'!$E$2:'Material master'!$E$275, 1),"")</f>
        <v/>
      </c>
      <c r="F392" t="str">
        <f>IFERROR(_xlfn.XLOOKUP(TEXT(A392, "0"), TEXT('Material master'!$A$2:'Material master'!$A$275, "0"), 'Material master'!$F$2:'Material master'!$F$275, 1),"")</f>
        <v/>
      </c>
      <c r="G392" t="str">
        <f>IFERROR(_xlfn.XLOOKUP(TEXT(A392, "0"), TEXT('Material master'!$A$2:'Material master'!$A$275, "0"), 'Material master'!$G$2:'Material master'!$G$275, 1),"")</f>
        <v/>
      </c>
      <c r="H392" s="1" t="s">
        <v>696</v>
      </c>
      <c r="I392" s="1"/>
      <c r="J392" s="1"/>
      <c r="K392" s="141"/>
      <c r="L392" s="141">
        <f t="shared" ref="L392:W392" si="387">SUM(L390:L391)</f>
        <v>2926</v>
      </c>
      <c r="M392" s="141">
        <f t="shared" si="387"/>
        <v>2422</v>
      </c>
      <c r="N392" s="141">
        <f t="shared" si="387"/>
        <v>2646</v>
      </c>
      <c r="O392" s="141">
        <f t="shared" si="387"/>
        <v>2632</v>
      </c>
      <c r="P392" s="141">
        <f t="shared" si="387"/>
        <v>3528</v>
      </c>
      <c r="Q392" s="141">
        <f t="shared" si="387"/>
        <v>2842</v>
      </c>
      <c r="R392" s="141">
        <f t="shared" si="387"/>
        <v>2646</v>
      </c>
      <c r="S392" s="141">
        <f t="shared" si="387"/>
        <v>2632</v>
      </c>
      <c r="T392" s="141">
        <f t="shared" si="387"/>
        <v>2688</v>
      </c>
      <c r="U392" s="141">
        <f t="shared" si="387"/>
        <v>3486</v>
      </c>
      <c r="V392" s="141">
        <f t="shared" si="387"/>
        <v>2632</v>
      </c>
      <c r="W392" s="141">
        <f t="shared" si="387"/>
        <v>2688</v>
      </c>
    </row>
    <row r="393" spans="1:23" s="136" customFormat="1" x14ac:dyDescent="0.25">
      <c r="A393" s="270" t="s">
        <v>123</v>
      </c>
      <c r="B393" s="136" t="str">
        <f>IFERROR(_xlfn.XLOOKUP(TEXT(A393, "0"), TEXT('Material master'!$A$2:'Material master'!$A$275, "0"), 'Material master'!$B$2:'Material master'!$B$275, 1),"")</f>
        <v>PB VALVE 490X400X120 A5PA04</v>
      </c>
      <c r="C393" s="136" t="str">
        <f>IFERROR(_xlfn.XLOOKUP(TEXT(A393, "0"), TEXT('Material master'!$A$2:'Material master'!$A$275, "0"), 'Material master'!$C$2:'Material master'!$C$275, 1),"")</f>
        <v>Packaging</v>
      </c>
      <c r="D393" s="136" t="str">
        <f>IFERROR(_xlfn.XLOOKUP(TEXT(A393, "0"), TEXT('Material master'!$A$2:'Material master'!$A$275, "0"), 'Material master'!$D$2:'Material master'!$D$275, 1),"")</f>
        <v/>
      </c>
      <c r="E393" s="136" t="str">
        <f>IFERROR(_xlfn.XLOOKUP(TEXT(A393, "0"), TEXT('Material master'!$A$2:'Material master'!$A$275, "0"), 'Material master'!$E$2:'Material master'!$E$275, 1),"")</f>
        <v/>
      </c>
      <c r="F393" s="136" t="str">
        <f>IFERROR(_xlfn.XLOOKUP(TEXT(A393, "0"), TEXT('Material master'!$A$2:'Material master'!$A$275, "0"), 'Material master'!$F$2:'Material master'!$F$275, 1),"")</f>
        <v/>
      </c>
      <c r="G393" s="136" t="str">
        <f>IFERROR(_xlfn.XLOOKUP(TEXT(A393, "0"), TEXT('Material master'!$A$2:'Material master'!$A$275, "0"), 'Material master'!$G$2:'Material master'!$G$275, 1),"")</f>
        <v/>
      </c>
      <c r="H393" s="136" t="s">
        <v>697</v>
      </c>
      <c r="K393" s="142">
        <v>10788</v>
      </c>
      <c r="L393" s="142">
        <f t="shared" ref="L393:W393" si="388">K393 - L392 + L395</f>
        <v>7862</v>
      </c>
      <c r="M393" s="142">
        <f t="shared" si="388"/>
        <v>5670</v>
      </c>
      <c r="N393" s="142">
        <f t="shared" si="388"/>
        <v>5670</v>
      </c>
      <c r="O393" s="142">
        <f t="shared" si="388"/>
        <v>5670</v>
      </c>
      <c r="P393" s="142">
        <f t="shared" si="388"/>
        <v>5670</v>
      </c>
      <c r="Q393" s="142">
        <f t="shared" si="388"/>
        <v>5670</v>
      </c>
      <c r="R393" s="142">
        <f t="shared" si="388"/>
        <v>5670</v>
      </c>
      <c r="S393" s="142">
        <f t="shared" si="388"/>
        <v>5670</v>
      </c>
      <c r="T393" s="142">
        <f t="shared" si="388"/>
        <v>5670</v>
      </c>
      <c r="U393" s="142">
        <f t="shared" si="388"/>
        <v>5670</v>
      </c>
      <c r="V393" s="142">
        <f t="shared" si="388"/>
        <v>5670</v>
      </c>
      <c r="W393" s="142">
        <f t="shared" si="388"/>
        <v>5670</v>
      </c>
    </row>
    <row r="394" spans="1:23" x14ac:dyDescent="0.25">
      <c r="A394" s="257" t="s">
        <v>123</v>
      </c>
      <c r="B394" t="str">
        <f>IFERROR(_xlfn.XLOOKUP(TEXT(A394, "0"), TEXT('Material master'!$A$2:'Material master'!$A$275, "0"), 'Material master'!$B$2:'Material master'!$B$275, 1),"")</f>
        <v>PB VALVE 490X400X120 A5PA04</v>
      </c>
      <c r="C394" t="str">
        <f>IFERROR(_xlfn.XLOOKUP(TEXT(A394, "0"), TEXT('Material master'!$A$2:'Material master'!$A$275, "0"), 'Material master'!$C$2:'Material master'!$C$275, 1),"")</f>
        <v>Packaging</v>
      </c>
      <c r="D394" t="str">
        <f>IFERROR(_xlfn.XLOOKUP(TEXT(A394, "0"), TEXT('Material master'!$A$2:'Material master'!$A$275, "0"), 'Material master'!$D$2:'Material master'!$D$275, 1),"")</f>
        <v/>
      </c>
      <c r="E394" t="str">
        <f>IFERROR(_xlfn.XLOOKUP(TEXT(A394, "0"), TEXT('Material master'!$A$2:'Material master'!$A$275, "0"), 'Material master'!$E$2:'Material master'!$E$275, 1),"")</f>
        <v/>
      </c>
      <c r="F394" t="str">
        <f>IFERROR(_xlfn.XLOOKUP(TEXT(A394, "0"), TEXT('Material master'!$A$2:'Material master'!$A$275, "0"), 'Material master'!$F$2:'Material master'!$F$275, 1),"")</f>
        <v/>
      </c>
      <c r="G394" t="str">
        <f>IFERROR(_xlfn.XLOOKUP(TEXT(A394, "0"), TEXT('Material master'!$A$2:'Material master'!$A$275, "0"), 'Material master'!$G$2:'Material master'!$G$275, 1),"")</f>
        <v/>
      </c>
      <c r="H394" t="s">
        <v>698</v>
      </c>
      <c r="I394" s="32">
        <v>5669.3181300506312</v>
      </c>
      <c r="J394" s="258">
        <f>IFERROR($I394/AVERAGE($L392:$W392),0)</f>
        <v>2.0146830597194851</v>
      </c>
      <c r="K394" s="32"/>
      <c r="L394" s="32">
        <f t="shared" ref="L394:W394" si="389">$I394</f>
        <v>5669.3181300506312</v>
      </c>
      <c r="M394" s="32">
        <f t="shared" si="389"/>
        <v>5669.3181300506312</v>
      </c>
      <c r="N394" s="32">
        <f t="shared" si="389"/>
        <v>5669.3181300506312</v>
      </c>
      <c r="O394" s="32">
        <f t="shared" si="389"/>
        <v>5669.3181300506312</v>
      </c>
      <c r="P394" s="32">
        <f t="shared" si="389"/>
        <v>5669.3181300506312</v>
      </c>
      <c r="Q394" s="32">
        <f t="shared" si="389"/>
        <v>5669.3181300506312</v>
      </c>
      <c r="R394" s="32">
        <f t="shared" si="389"/>
        <v>5669.3181300506312</v>
      </c>
      <c r="S394" s="32">
        <f t="shared" si="389"/>
        <v>5669.3181300506312</v>
      </c>
      <c r="T394" s="32">
        <f t="shared" si="389"/>
        <v>5669.3181300506312</v>
      </c>
      <c r="U394" s="32">
        <f t="shared" si="389"/>
        <v>5669.3181300506312</v>
      </c>
      <c r="V394" s="32">
        <f t="shared" si="389"/>
        <v>5669.3181300506312</v>
      </c>
      <c r="W394" s="32">
        <f t="shared" si="389"/>
        <v>5669.3181300506312</v>
      </c>
    </row>
    <row r="395" spans="1:23" x14ac:dyDescent="0.25">
      <c r="A395" s="257" t="s">
        <v>123</v>
      </c>
      <c r="B395" t="str">
        <f>IFERROR(_xlfn.XLOOKUP(TEXT(A395, "0"), TEXT('Material master'!$A$2:'Material master'!$A$275, "0"), 'Material master'!$B$2:'Material master'!$B$275, 1),"")</f>
        <v>PB VALVE 490X400X120 A5PA04</v>
      </c>
      <c r="C395" t="str">
        <f>IFERROR(_xlfn.XLOOKUP(TEXT(A395, "0"), TEXT('Material master'!$A$2:'Material master'!$A$275, "0"), 'Material master'!$C$2:'Material master'!$C$275, 1),"")</f>
        <v>Packaging</v>
      </c>
      <c r="D395" t="str">
        <f>IFERROR(_xlfn.XLOOKUP(TEXT(A395, "0"), TEXT('Material master'!$A$2:'Material master'!$A$275, "0"), 'Material master'!$D$2:'Material master'!$D$275, 1),"")</f>
        <v/>
      </c>
      <c r="E395" t="str">
        <f>IFERROR(_xlfn.XLOOKUP(TEXT(A395, "0"), TEXT('Material master'!$A$2:'Material master'!$A$275, "0"), 'Material master'!$E$2:'Material master'!$E$275, 1),"")</f>
        <v/>
      </c>
      <c r="F395" t="str">
        <f>IFERROR(_xlfn.XLOOKUP(TEXT(A395, "0"), TEXT('Material master'!$A$2:'Material master'!$A$275, "0"), 'Material master'!$F$2:'Material master'!$F$275, 1),"")</f>
        <v/>
      </c>
      <c r="G395" t="str">
        <f>IFERROR(_xlfn.XLOOKUP(TEXT(A395, "0"), TEXT('Material master'!$A$2:'Material master'!$A$275, "0"), 'Material master'!$G$2:'Material master'!$G$275, 1),"")</f>
        <v/>
      </c>
      <c r="H395" t="s">
        <v>699</v>
      </c>
      <c r="I395">
        <f>IFERROR(_xlfn.XLOOKUP(TEXT(A395, "0"), TEXT('Purchase sheet'!$A$2:'Purchase sheet'!$A$31, "0"), 'Purchase sheet'!$H$2:'Purchase sheet'!$H$31, 1), 1)</f>
        <v>1</v>
      </c>
      <c r="K395" s="32"/>
      <c r="L395" s="259"/>
      <c r="M395" s="32">
        <f t="shared" ref="M395:W395" si="390">IF( M394 - L393 + M392 &gt; 0, CEILING( M394 - L393 + M392, $I$395), 0)</f>
        <v>230</v>
      </c>
      <c r="N395" s="32">
        <f t="shared" si="390"/>
        <v>2646</v>
      </c>
      <c r="O395" s="32">
        <f t="shared" si="390"/>
        <v>2632</v>
      </c>
      <c r="P395" s="32">
        <f t="shared" si="390"/>
        <v>3528</v>
      </c>
      <c r="Q395" s="32">
        <f t="shared" si="390"/>
        <v>2842</v>
      </c>
      <c r="R395" s="32">
        <f t="shared" si="390"/>
        <v>2646</v>
      </c>
      <c r="S395" s="32">
        <f t="shared" si="390"/>
        <v>2632</v>
      </c>
      <c r="T395" s="32">
        <f t="shared" si="390"/>
        <v>2688</v>
      </c>
      <c r="U395" s="32">
        <f t="shared" si="390"/>
        <v>3486</v>
      </c>
      <c r="V395" s="32">
        <f t="shared" si="390"/>
        <v>2632</v>
      </c>
      <c r="W395" s="32">
        <f t="shared" si="390"/>
        <v>2688</v>
      </c>
    </row>
    <row r="396" spans="1:23" ht="15.75" thickBot="1" x14ac:dyDescent="0.3">
      <c r="A396" s="257" t="s">
        <v>123</v>
      </c>
      <c r="B396" t="str">
        <f>IFERROR(_xlfn.XLOOKUP(TEXT(A396, "0"), TEXT('Material master'!$A$2:'Material master'!$A$275, "0"), 'Material master'!$B$2:'Material master'!$B$275, 1),"")</f>
        <v>PB VALVE 490X400X120 A5PA04</v>
      </c>
      <c r="C396" t="str">
        <f>IFERROR(_xlfn.XLOOKUP(TEXT(A396, "0"), TEXT('Material master'!$A$2:'Material master'!$A$275, "0"), 'Material master'!$C$2:'Material master'!$C$275, 1),"")</f>
        <v>Packaging</v>
      </c>
      <c r="D396" t="str">
        <f>IFERROR(_xlfn.XLOOKUP(TEXT(A396, "0"), TEXT('Material master'!$A$2:'Material master'!$A$275, "0"), 'Material master'!$D$2:'Material master'!$D$275, 1),"")</f>
        <v/>
      </c>
      <c r="E396" t="str">
        <f>IFERROR(_xlfn.XLOOKUP(TEXT(A396, "0"), TEXT('Material master'!$A$2:'Material master'!$A$275, "0"), 'Material master'!$E$2:'Material master'!$E$275, 1),"")</f>
        <v/>
      </c>
      <c r="F396" t="str">
        <f>IFERROR(_xlfn.XLOOKUP(TEXT(A396, "0"), TEXT('Material master'!$A$2:'Material master'!$A$275, "0"), 'Material master'!$F$2:'Material master'!$F$275, 1),"")</f>
        <v/>
      </c>
      <c r="G396" t="str">
        <f>IFERROR(_xlfn.XLOOKUP(TEXT(A396, "0"), TEXT('Material master'!$A$2:'Material master'!$A$275, "0"), 'Material master'!$G$2:'Material master'!$G$275, 1),"")</f>
        <v/>
      </c>
      <c r="H396" t="s">
        <v>700</v>
      </c>
      <c r="I396">
        <f>INT(IFERROR(_xlfn.XLOOKUP(TEXT(A396, "0"), TEXT('Purchase sheet'!$A$2:'Purchase sheet'!$A$31, "0"), 'Purchase sheet'!$H$2:'Purchase sheet'!$D$31, 1), 1))</f>
        <v>1</v>
      </c>
      <c r="K396" s="32"/>
      <c r="L396" s="32">
        <f t="shared" ref="L396:V396" si="391">M395</f>
        <v>230</v>
      </c>
      <c r="M396" s="32">
        <f t="shared" si="391"/>
        <v>2646</v>
      </c>
      <c r="N396" s="32">
        <f t="shared" si="391"/>
        <v>2632</v>
      </c>
      <c r="O396" s="32">
        <f t="shared" si="391"/>
        <v>3528</v>
      </c>
      <c r="P396" s="32">
        <f t="shared" si="391"/>
        <v>2842</v>
      </c>
      <c r="Q396" s="32">
        <f t="shared" si="391"/>
        <v>2646</v>
      </c>
      <c r="R396" s="32">
        <f t="shared" si="391"/>
        <v>2632</v>
      </c>
      <c r="S396" s="32">
        <f t="shared" si="391"/>
        <v>2688</v>
      </c>
      <c r="T396" s="32">
        <f t="shared" si="391"/>
        <v>3486</v>
      </c>
      <c r="U396" s="32">
        <f t="shared" si="391"/>
        <v>2632</v>
      </c>
      <c r="V396" s="32">
        <f t="shared" si="391"/>
        <v>2688</v>
      </c>
      <c r="W396" s="32"/>
    </row>
    <row r="397" spans="1:23" s="138" customFormat="1" x14ac:dyDescent="0.25">
      <c r="A397" s="137" t="s">
        <v>125</v>
      </c>
      <c r="B397" s="138" t="str">
        <f>IFERROR(_xlfn.XLOOKUP(TEXT(A397, "0"), TEXT('Material master'!$A$2:'Material master'!$A$275, "0"), 'Material master'!$B$2:'Material master'!$B$275, 1),"")</f>
        <v>PB VALVE 600X500X150 A5PA06 SIB LOGO</v>
      </c>
      <c r="C397" s="138" t="str">
        <f>IFERROR(_xlfn.XLOOKUP(TEXT(A397, "0"), TEXT('Material master'!$A$2:'Material master'!$A$275, "0"), 'Material master'!$C$2:'Material master'!$C$275, 1),"")</f>
        <v>Packaging</v>
      </c>
      <c r="D397" s="138" t="str">
        <f>IFERROR(_xlfn.XLOOKUP(TEXT(A397, "0"), TEXT('Material master'!$A$2:'Material master'!$A$275, "0"), 'Material master'!$D$2:'Material master'!$D$275, 1),"")</f>
        <v/>
      </c>
      <c r="E397" s="138" t="str">
        <f>IFERROR(_xlfn.XLOOKUP(TEXT(A397, "0"), TEXT('Material master'!$A$2:'Material master'!$A$275, "0"), 'Material master'!$E$2:'Material master'!$E$275, 1),"")</f>
        <v/>
      </c>
      <c r="F397" s="138" t="str">
        <f>IFERROR(_xlfn.XLOOKUP(TEXT(A397, "0"), TEXT('Material master'!$A$2:'Material master'!$A$275, "0"), 'Material master'!$F$2:'Material master'!$F$275, 1),"")</f>
        <v/>
      </c>
      <c r="G397" s="138" t="str">
        <f>IFERROR(_xlfn.XLOOKUP(TEXT(A397, "0"), TEXT('Material master'!$A$2:'Material master'!$A$275, "0"), 'Material master'!$G$2:'Material master'!$G$275, 1),"")</f>
        <v/>
      </c>
      <c r="H397" s="138" t="s">
        <v>695</v>
      </c>
      <c r="I397" s="137" t="s">
        <v>332</v>
      </c>
      <c r="K397" s="140"/>
      <c r="L397" s="140">
        <f t="shared" ref="L397:W397" si="392">IFERROR(L1061, 0)</f>
        <v>1000</v>
      </c>
      <c r="M397" s="140">
        <f t="shared" si="392"/>
        <v>550</v>
      </c>
      <c r="N397" s="140">
        <f t="shared" si="392"/>
        <v>750</v>
      </c>
      <c r="O397" s="140">
        <f t="shared" si="392"/>
        <v>450</v>
      </c>
      <c r="P397" s="140">
        <f t="shared" si="392"/>
        <v>450</v>
      </c>
      <c r="Q397" s="140">
        <f t="shared" si="392"/>
        <v>400</v>
      </c>
      <c r="R397" s="140">
        <f t="shared" si="392"/>
        <v>450</v>
      </c>
      <c r="S397" s="140">
        <f t="shared" si="392"/>
        <v>450</v>
      </c>
      <c r="T397" s="140">
        <f t="shared" si="392"/>
        <v>500</v>
      </c>
      <c r="U397" s="140">
        <f t="shared" si="392"/>
        <v>700</v>
      </c>
      <c r="V397" s="140">
        <f t="shared" si="392"/>
        <v>500</v>
      </c>
      <c r="W397" s="140">
        <f t="shared" si="392"/>
        <v>500</v>
      </c>
    </row>
    <row r="398" spans="1:23" x14ac:dyDescent="0.25">
      <c r="A398" s="257" t="s">
        <v>125</v>
      </c>
      <c r="B398" t="str">
        <f>IFERROR(_xlfn.XLOOKUP(TEXT(A398, "0"), TEXT('Material master'!$A$2:'Material master'!$A$275, "0"), 'Material master'!$B$2:'Material master'!$B$275, 1),"")</f>
        <v>PB VALVE 600X500X150 A5PA06 SIB LOGO</v>
      </c>
      <c r="C398" t="str">
        <f>IFERROR(_xlfn.XLOOKUP(TEXT(A398, "0"), TEXT('Material master'!$A$2:'Material master'!$A$275, "0"), 'Material master'!$C$2:'Material master'!$C$275, 1),"")</f>
        <v>Packaging</v>
      </c>
      <c r="D398" t="str">
        <f>IFERROR(_xlfn.XLOOKUP(TEXT(A398, "0"), TEXT('Material master'!$A$2:'Material master'!$A$275, "0"), 'Material master'!$D$2:'Material master'!$D$275, 1),"")</f>
        <v/>
      </c>
      <c r="E398" t="str">
        <f>IFERROR(_xlfn.XLOOKUP(TEXT(A398, "0"), TEXT('Material master'!$A$2:'Material master'!$A$275, "0"), 'Material master'!$E$2:'Material master'!$E$275, 1),"")</f>
        <v/>
      </c>
      <c r="F398" t="str">
        <f>IFERROR(_xlfn.XLOOKUP(TEXT(A398, "0"), TEXT('Material master'!$A$2:'Material master'!$A$275, "0"), 'Material master'!$F$2:'Material master'!$F$275, 1),"")</f>
        <v/>
      </c>
      <c r="G398" t="str">
        <f>IFERROR(_xlfn.XLOOKUP(TEXT(A398, "0"), TEXT('Material master'!$A$2:'Material master'!$A$275, "0"), 'Material master'!$G$2:'Material master'!$G$275, 1),"")</f>
        <v/>
      </c>
      <c r="H398" t="s">
        <v>695</v>
      </c>
      <c r="I398" s="257" t="s">
        <v>363</v>
      </c>
      <c r="K398" s="32"/>
      <c r="L398" s="32">
        <f t="shared" ref="L398:W398" si="393">IFERROR(L1172, 0)</f>
        <v>1035</v>
      </c>
      <c r="M398" s="32">
        <f t="shared" si="393"/>
        <v>945</v>
      </c>
      <c r="N398" s="32">
        <f t="shared" si="393"/>
        <v>945</v>
      </c>
      <c r="O398" s="32">
        <f t="shared" si="393"/>
        <v>945</v>
      </c>
      <c r="P398" s="32">
        <f t="shared" si="393"/>
        <v>945</v>
      </c>
      <c r="Q398" s="32">
        <f t="shared" si="393"/>
        <v>945</v>
      </c>
      <c r="R398" s="32">
        <f t="shared" si="393"/>
        <v>945</v>
      </c>
      <c r="S398" s="32">
        <f t="shared" si="393"/>
        <v>900</v>
      </c>
      <c r="T398" s="32">
        <f t="shared" si="393"/>
        <v>945</v>
      </c>
      <c r="U398" s="32">
        <f t="shared" si="393"/>
        <v>945</v>
      </c>
      <c r="V398" s="32">
        <f t="shared" si="393"/>
        <v>945</v>
      </c>
      <c r="W398" s="32">
        <f t="shared" si="393"/>
        <v>945</v>
      </c>
    </row>
    <row r="399" spans="1:23" x14ac:dyDescent="0.25">
      <c r="A399" s="257" t="s">
        <v>125</v>
      </c>
      <c r="B399" t="str">
        <f>IFERROR(_xlfn.XLOOKUP(TEXT(A399, "0"), TEXT('Material master'!$A$2:'Material master'!$A$275, "0"), 'Material master'!$B$2:'Material master'!$B$275, 1),"")</f>
        <v>PB VALVE 600X500X150 A5PA06 SIB LOGO</v>
      </c>
      <c r="C399" t="str">
        <f>IFERROR(_xlfn.XLOOKUP(TEXT(A399, "0"), TEXT('Material master'!$A$2:'Material master'!$A$275, "0"), 'Material master'!$C$2:'Material master'!$C$275, 1),"")</f>
        <v>Packaging</v>
      </c>
      <c r="D399" t="str">
        <f>IFERROR(_xlfn.XLOOKUP(TEXT(A399, "0"), TEXT('Material master'!$A$2:'Material master'!$A$275, "0"), 'Material master'!$D$2:'Material master'!$D$275, 1),"")</f>
        <v/>
      </c>
      <c r="E399" t="str">
        <f>IFERROR(_xlfn.XLOOKUP(TEXT(A399, "0"), TEXT('Material master'!$A$2:'Material master'!$A$275, "0"), 'Material master'!$E$2:'Material master'!$E$275, 1),"")</f>
        <v/>
      </c>
      <c r="F399" t="str">
        <f>IFERROR(_xlfn.XLOOKUP(TEXT(A399, "0"), TEXT('Material master'!$A$2:'Material master'!$A$275, "0"), 'Material master'!$F$2:'Material master'!$F$275, 1),"")</f>
        <v/>
      </c>
      <c r="G399" t="str">
        <f>IFERROR(_xlfn.XLOOKUP(TEXT(A399, "0"), TEXT('Material master'!$A$2:'Material master'!$A$275, "0"), 'Material master'!$G$2:'Material master'!$G$275, 1),"")</f>
        <v/>
      </c>
      <c r="H399" t="s">
        <v>695</v>
      </c>
      <c r="I399" s="257" t="s">
        <v>421</v>
      </c>
      <c r="K399" s="32"/>
      <c r="L399" s="32">
        <f t="shared" ref="L399:W399" si="394">IFERROR(L1341, 0)</f>
        <v>0</v>
      </c>
      <c r="M399" s="32">
        <f t="shared" si="394"/>
        <v>0</v>
      </c>
      <c r="N399" s="32">
        <f t="shared" si="394"/>
        <v>50</v>
      </c>
      <c r="O399" s="32">
        <f t="shared" si="394"/>
        <v>50</v>
      </c>
      <c r="P399" s="32">
        <f t="shared" si="394"/>
        <v>50</v>
      </c>
      <c r="Q399" s="32">
        <f t="shared" si="394"/>
        <v>50</v>
      </c>
      <c r="R399" s="32">
        <f t="shared" si="394"/>
        <v>50</v>
      </c>
      <c r="S399" s="32">
        <f t="shared" si="394"/>
        <v>50</v>
      </c>
      <c r="T399" s="32">
        <f t="shared" si="394"/>
        <v>50</v>
      </c>
      <c r="U399" s="32">
        <f t="shared" si="394"/>
        <v>50</v>
      </c>
      <c r="V399" s="32">
        <f t="shared" si="394"/>
        <v>50</v>
      </c>
      <c r="W399" s="32">
        <f t="shared" si="394"/>
        <v>50</v>
      </c>
    </row>
    <row r="400" spans="1:23" x14ac:dyDescent="0.25">
      <c r="A400" s="257" t="s">
        <v>125</v>
      </c>
      <c r="B400" t="str">
        <f>IFERROR(_xlfn.XLOOKUP(TEXT(A400, "0"), TEXT('Material master'!$A$2:'Material master'!$A$275, "0"), 'Material master'!$B$2:'Material master'!$B$275, 1),"")</f>
        <v>PB VALVE 600X500X150 A5PA06 SIB LOGO</v>
      </c>
      <c r="C400" t="str">
        <f>IFERROR(_xlfn.XLOOKUP(TEXT(A400, "0"), TEXT('Material master'!$A$2:'Material master'!$A$275, "0"), 'Material master'!$C$2:'Material master'!$C$275, 1),"")</f>
        <v>Packaging</v>
      </c>
      <c r="D400" t="str">
        <f>IFERROR(_xlfn.XLOOKUP(TEXT(A400, "0"), TEXT('Material master'!$A$2:'Material master'!$A$275, "0"), 'Material master'!$D$2:'Material master'!$D$275, 1),"")</f>
        <v/>
      </c>
      <c r="E400" t="str">
        <f>IFERROR(_xlfn.XLOOKUP(TEXT(A400, "0"), TEXT('Material master'!$A$2:'Material master'!$A$275, "0"), 'Material master'!$E$2:'Material master'!$E$275, 1),"")</f>
        <v/>
      </c>
      <c r="F400" t="str">
        <f>IFERROR(_xlfn.XLOOKUP(TEXT(A400, "0"), TEXT('Material master'!$A$2:'Material master'!$A$275, "0"), 'Material master'!$F$2:'Material master'!$F$275, 1),"")</f>
        <v/>
      </c>
      <c r="G400" t="str">
        <f>IFERROR(_xlfn.XLOOKUP(TEXT(A400, "0"), TEXT('Material master'!$A$2:'Material master'!$A$275, "0"), 'Material master'!$G$2:'Material master'!$G$275, 1),"")</f>
        <v/>
      </c>
      <c r="H400" t="s">
        <v>695</v>
      </c>
      <c r="I400" s="257" t="s">
        <v>437</v>
      </c>
      <c r="K400" s="32"/>
      <c r="L400" s="32">
        <f t="shared" ref="L400:W400" si="395">IFERROR(L1404, 0)</f>
        <v>850</v>
      </c>
      <c r="M400" s="32">
        <f t="shared" si="395"/>
        <v>200</v>
      </c>
      <c r="N400" s="32">
        <f t="shared" si="395"/>
        <v>250</v>
      </c>
      <c r="O400" s="32">
        <f t="shared" si="395"/>
        <v>200</v>
      </c>
      <c r="P400" s="32">
        <f t="shared" si="395"/>
        <v>250</v>
      </c>
      <c r="Q400" s="32">
        <f t="shared" si="395"/>
        <v>200</v>
      </c>
      <c r="R400" s="32">
        <f t="shared" si="395"/>
        <v>250</v>
      </c>
      <c r="S400" s="32">
        <f t="shared" si="395"/>
        <v>200</v>
      </c>
      <c r="T400" s="32">
        <f t="shared" si="395"/>
        <v>250</v>
      </c>
      <c r="U400" s="32">
        <f t="shared" si="395"/>
        <v>250</v>
      </c>
      <c r="V400" s="32">
        <f t="shared" si="395"/>
        <v>300</v>
      </c>
      <c r="W400" s="32">
        <f t="shared" si="395"/>
        <v>250</v>
      </c>
    </row>
    <row r="401" spans="1:23" x14ac:dyDescent="0.25">
      <c r="A401" s="257" t="s">
        <v>125</v>
      </c>
      <c r="B401" t="str">
        <f>IFERROR(_xlfn.XLOOKUP(TEXT(A401, "0"), TEXT('Material master'!$A$2:'Material master'!$A$275, "0"), 'Material master'!$B$2:'Material master'!$B$275, 1),"")</f>
        <v>PB VALVE 600X500X150 A5PA06 SIB LOGO</v>
      </c>
      <c r="C401" t="str">
        <f>IFERROR(_xlfn.XLOOKUP(TEXT(A401, "0"), TEXT('Material master'!$A$2:'Material master'!$A$275, "0"), 'Material master'!$C$2:'Material master'!$C$275, 1),"")</f>
        <v>Packaging</v>
      </c>
      <c r="D401" t="str">
        <f>IFERROR(_xlfn.XLOOKUP(TEXT(A401, "0"), TEXT('Material master'!$A$2:'Material master'!$A$275, "0"), 'Material master'!$D$2:'Material master'!$D$275, 1),"")</f>
        <v/>
      </c>
      <c r="E401" t="str">
        <f>IFERROR(_xlfn.XLOOKUP(TEXT(A401, "0"), TEXT('Material master'!$A$2:'Material master'!$A$275, "0"), 'Material master'!$E$2:'Material master'!$E$275, 1),"")</f>
        <v/>
      </c>
      <c r="F401" t="str">
        <f>IFERROR(_xlfn.XLOOKUP(TEXT(A401, "0"), TEXT('Material master'!$A$2:'Material master'!$A$275, "0"), 'Material master'!$F$2:'Material master'!$F$275, 1),"")</f>
        <v/>
      </c>
      <c r="G401" t="str">
        <f>IFERROR(_xlfn.XLOOKUP(TEXT(A401, "0"), TEXT('Material master'!$A$2:'Material master'!$A$275, "0"), 'Material master'!$G$2:'Material master'!$G$275, 1),"")</f>
        <v/>
      </c>
      <c r="H401" s="1" t="s">
        <v>696</v>
      </c>
      <c r="I401" s="1"/>
      <c r="J401" s="1"/>
      <c r="K401" s="141"/>
      <c r="L401" s="141">
        <f t="shared" ref="L401:W401" si="396">SUM(L397:L400)</f>
        <v>2885</v>
      </c>
      <c r="M401" s="141">
        <f t="shared" si="396"/>
        <v>1695</v>
      </c>
      <c r="N401" s="141">
        <f t="shared" si="396"/>
        <v>1995</v>
      </c>
      <c r="O401" s="141">
        <f t="shared" si="396"/>
        <v>1645</v>
      </c>
      <c r="P401" s="141">
        <f t="shared" si="396"/>
        <v>1695</v>
      </c>
      <c r="Q401" s="141">
        <f t="shared" si="396"/>
        <v>1595</v>
      </c>
      <c r="R401" s="141">
        <f t="shared" si="396"/>
        <v>1695</v>
      </c>
      <c r="S401" s="141">
        <f t="shared" si="396"/>
        <v>1600</v>
      </c>
      <c r="T401" s="141">
        <f t="shared" si="396"/>
        <v>1745</v>
      </c>
      <c r="U401" s="141">
        <f t="shared" si="396"/>
        <v>1945</v>
      </c>
      <c r="V401" s="141">
        <f t="shared" si="396"/>
        <v>1795</v>
      </c>
      <c r="W401" s="141">
        <f t="shared" si="396"/>
        <v>1745</v>
      </c>
    </row>
    <row r="402" spans="1:23" s="136" customFormat="1" x14ac:dyDescent="0.25">
      <c r="A402" s="270" t="s">
        <v>125</v>
      </c>
      <c r="B402" s="136" t="str">
        <f>IFERROR(_xlfn.XLOOKUP(TEXT(A402, "0"), TEXT('Material master'!$A$2:'Material master'!$A$275, "0"), 'Material master'!$B$2:'Material master'!$B$275, 1),"")</f>
        <v>PB VALVE 600X500X150 A5PA06 SIB LOGO</v>
      </c>
      <c r="C402" s="136" t="str">
        <f>IFERROR(_xlfn.XLOOKUP(TEXT(A402, "0"), TEXT('Material master'!$A$2:'Material master'!$A$275, "0"), 'Material master'!$C$2:'Material master'!$C$275, 1),"")</f>
        <v>Packaging</v>
      </c>
      <c r="D402" s="136" t="str">
        <f>IFERROR(_xlfn.XLOOKUP(TEXT(A402, "0"), TEXT('Material master'!$A$2:'Material master'!$A$275, "0"), 'Material master'!$D$2:'Material master'!$D$275, 1),"")</f>
        <v/>
      </c>
      <c r="E402" s="136" t="str">
        <f>IFERROR(_xlfn.XLOOKUP(TEXT(A402, "0"), TEXT('Material master'!$A$2:'Material master'!$A$275, "0"), 'Material master'!$E$2:'Material master'!$E$275, 1),"")</f>
        <v/>
      </c>
      <c r="F402" s="136" t="str">
        <f>IFERROR(_xlfn.XLOOKUP(TEXT(A402, "0"), TEXT('Material master'!$A$2:'Material master'!$A$275, "0"), 'Material master'!$F$2:'Material master'!$F$275, 1),"")</f>
        <v/>
      </c>
      <c r="G402" s="136" t="str">
        <f>IFERROR(_xlfn.XLOOKUP(TEXT(A402, "0"), TEXT('Material master'!$A$2:'Material master'!$A$275, "0"), 'Material master'!$G$2:'Material master'!$G$275, 1),"")</f>
        <v/>
      </c>
      <c r="H402" s="136" t="s">
        <v>697</v>
      </c>
      <c r="K402" s="142">
        <v>24256</v>
      </c>
      <c r="L402" s="142">
        <f t="shared" ref="L402:W402" si="397">K402 - L401 + L404</f>
        <v>21371</v>
      </c>
      <c r="M402" s="142">
        <f t="shared" si="397"/>
        <v>19676</v>
      </c>
      <c r="N402" s="142">
        <f t="shared" si="397"/>
        <v>17681</v>
      </c>
      <c r="O402" s="142">
        <f t="shared" si="397"/>
        <v>16036</v>
      </c>
      <c r="P402" s="142">
        <f t="shared" si="397"/>
        <v>14341</v>
      </c>
      <c r="Q402" s="142">
        <f t="shared" si="397"/>
        <v>12746</v>
      </c>
      <c r="R402" s="142">
        <f t="shared" si="397"/>
        <v>11051</v>
      </c>
      <c r="S402" s="142">
        <f t="shared" si="397"/>
        <v>9451</v>
      </c>
      <c r="T402" s="142">
        <f t="shared" si="397"/>
        <v>7706</v>
      </c>
      <c r="U402" s="142">
        <f t="shared" si="397"/>
        <v>5761</v>
      </c>
      <c r="V402" s="142">
        <f t="shared" si="397"/>
        <v>3966</v>
      </c>
      <c r="W402" s="142">
        <f t="shared" si="397"/>
        <v>3221</v>
      </c>
    </row>
    <row r="403" spans="1:23" x14ac:dyDescent="0.25">
      <c r="A403" s="257" t="s">
        <v>125</v>
      </c>
      <c r="B403" t="str">
        <f>IFERROR(_xlfn.XLOOKUP(TEXT(A403, "0"), TEXT('Material master'!$A$2:'Material master'!$A$275, "0"), 'Material master'!$B$2:'Material master'!$B$275, 1),"")</f>
        <v>PB VALVE 600X500X150 A5PA06 SIB LOGO</v>
      </c>
      <c r="C403" t="str">
        <f>IFERROR(_xlfn.XLOOKUP(TEXT(A403, "0"), TEXT('Material master'!$A$2:'Material master'!$A$275, "0"), 'Material master'!$C$2:'Material master'!$C$275, 1),"")</f>
        <v>Packaging</v>
      </c>
      <c r="D403" t="str">
        <f>IFERROR(_xlfn.XLOOKUP(TEXT(A403, "0"), TEXT('Material master'!$A$2:'Material master'!$A$275, "0"), 'Material master'!$D$2:'Material master'!$D$275, 1),"")</f>
        <v/>
      </c>
      <c r="E403" t="str">
        <f>IFERROR(_xlfn.XLOOKUP(TEXT(A403, "0"), TEXT('Material master'!$A$2:'Material master'!$A$275, "0"), 'Material master'!$E$2:'Material master'!$E$275, 1),"")</f>
        <v/>
      </c>
      <c r="F403" t="str">
        <f>IFERROR(_xlfn.XLOOKUP(TEXT(A403, "0"), TEXT('Material master'!$A$2:'Material master'!$A$275, "0"), 'Material master'!$F$2:'Material master'!$F$275, 1),"")</f>
        <v/>
      </c>
      <c r="G403" t="str">
        <f>IFERROR(_xlfn.XLOOKUP(TEXT(A403, "0"), TEXT('Material master'!$A$2:'Material master'!$A$275, "0"), 'Material master'!$G$2:'Material master'!$G$275, 1),"")</f>
        <v/>
      </c>
      <c r="H403" t="s">
        <v>698</v>
      </c>
      <c r="I403" s="32">
        <v>3220.8913654174767</v>
      </c>
      <c r="J403" s="258">
        <f>IFERROR($I403/AVERAGE($L401:$W401),0)</f>
        <v>1.7540592868168696</v>
      </c>
      <c r="K403" s="32"/>
      <c r="L403" s="32">
        <f t="shared" ref="L403:W403" si="398">$I403</f>
        <v>3220.8913654174767</v>
      </c>
      <c r="M403" s="32">
        <f t="shared" si="398"/>
        <v>3220.8913654174767</v>
      </c>
      <c r="N403" s="32">
        <f t="shared" si="398"/>
        <v>3220.8913654174767</v>
      </c>
      <c r="O403" s="32">
        <f t="shared" si="398"/>
        <v>3220.8913654174767</v>
      </c>
      <c r="P403" s="32">
        <f t="shared" si="398"/>
        <v>3220.8913654174767</v>
      </c>
      <c r="Q403" s="32">
        <f t="shared" si="398"/>
        <v>3220.8913654174767</v>
      </c>
      <c r="R403" s="32">
        <f t="shared" si="398"/>
        <v>3220.8913654174767</v>
      </c>
      <c r="S403" s="32">
        <f t="shared" si="398"/>
        <v>3220.8913654174767</v>
      </c>
      <c r="T403" s="32">
        <f t="shared" si="398"/>
        <v>3220.8913654174767</v>
      </c>
      <c r="U403" s="32">
        <f t="shared" si="398"/>
        <v>3220.8913654174767</v>
      </c>
      <c r="V403" s="32">
        <f t="shared" si="398"/>
        <v>3220.8913654174767</v>
      </c>
      <c r="W403" s="32">
        <f t="shared" si="398"/>
        <v>3220.8913654174767</v>
      </c>
    </row>
    <row r="404" spans="1:23" x14ac:dyDescent="0.25">
      <c r="A404" s="257" t="s">
        <v>125</v>
      </c>
      <c r="B404" t="str">
        <f>IFERROR(_xlfn.XLOOKUP(TEXT(A404, "0"), TEXT('Material master'!$A$2:'Material master'!$A$275, "0"), 'Material master'!$B$2:'Material master'!$B$275, 1),"")</f>
        <v>PB VALVE 600X500X150 A5PA06 SIB LOGO</v>
      </c>
      <c r="C404" t="str">
        <f>IFERROR(_xlfn.XLOOKUP(TEXT(A404, "0"), TEXT('Material master'!$A$2:'Material master'!$A$275, "0"), 'Material master'!$C$2:'Material master'!$C$275, 1),"")</f>
        <v>Packaging</v>
      </c>
      <c r="D404" t="str">
        <f>IFERROR(_xlfn.XLOOKUP(TEXT(A404, "0"), TEXT('Material master'!$A$2:'Material master'!$A$275, "0"), 'Material master'!$D$2:'Material master'!$D$275, 1),"")</f>
        <v/>
      </c>
      <c r="E404" t="str">
        <f>IFERROR(_xlfn.XLOOKUP(TEXT(A404, "0"), TEXT('Material master'!$A$2:'Material master'!$A$275, "0"), 'Material master'!$E$2:'Material master'!$E$275, 1),"")</f>
        <v/>
      </c>
      <c r="F404" t="str">
        <f>IFERROR(_xlfn.XLOOKUP(TEXT(A404, "0"), TEXT('Material master'!$A$2:'Material master'!$A$275, "0"), 'Material master'!$F$2:'Material master'!$F$275, 1),"")</f>
        <v/>
      </c>
      <c r="G404" t="str">
        <f>IFERROR(_xlfn.XLOOKUP(TEXT(A404, "0"), TEXT('Material master'!$A$2:'Material master'!$A$275, "0"), 'Material master'!$G$2:'Material master'!$G$275, 1),"")</f>
        <v/>
      </c>
      <c r="H404" t="s">
        <v>699</v>
      </c>
      <c r="I404">
        <f>IFERROR(_xlfn.XLOOKUP(TEXT(A404, "0"), TEXT('Purchase sheet'!$A$2:'Purchase sheet'!$A$31, "0"), 'Purchase sheet'!$H$2:'Purchase sheet'!$H$31, 1), 1)</f>
        <v>1</v>
      </c>
      <c r="K404" s="32"/>
      <c r="L404" s="259"/>
      <c r="M404" s="32">
        <f t="shared" ref="M404:W404" si="399">IF( M403 - L402 + M401 &gt; 0, CEILING( M403 - L402 + M401, $I$404), 0)</f>
        <v>0</v>
      </c>
      <c r="N404" s="32">
        <f t="shared" si="399"/>
        <v>0</v>
      </c>
      <c r="O404" s="32">
        <f t="shared" si="399"/>
        <v>0</v>
      </c>
      <c r="P404" s="32">
        <f t="shared" si="399"/>
        <v>0</v>
      </c>
      <c r="Q404" s="32">
        <f t="shared" si="399"/>
        <v>0</v>
      </c>
      <c r="R404" s="32">
        <f t="shared" si="399"/>
        <v>0</v>
      </c>
      <c r="S404" s="32">
        <f t="shared" si="399"/>
        <v>0</v>
      </c>
      <c r="T404" s="32">
        <f t="shared" si="399"/>
        <v>0</v>
      </c>
      <c r="U404" s="32">
        <f t="shared" si="399"/>
        <v>0</v>
      </c>
      <c r="V404" s="32">
        <f t="shared" si="399"/>
        <v>0</v>
      </c>
      <c r="W404" s="32">
        <f t="shared" si="399"/>
        <v>1000</v>
      </c>
    </row>
    <row r="405" spans="1:23" ht="15.75" thickBot="1" x14ac:dyDescent="0.3">
      <c r="A405" s="257" t="s">
        <v>125</v>
      </c>
      <c r="B405" t="str">
        <f>IFERROR(_xlfn.XLOOKUP(TEXT(A405, "0"), TEXT('Material master'!$A$2:'Material master'!$A$275, "0"), 'Material master'!$B$2:'Material master'!$B$275, 1),"")</f>
        <v>PB VALVE 600X500X150 A5PA06 SIB LOGO</v>
      </c>
      <c r="C405" t="str">
        <f>IFERROR(_xlfn.XLOOKUP(TEXT(A405, "0"), TEXT('Material master'!$A$2:'Material master'!$A$275, "0"), 'Material master'!$C$2:'Material master'!$C$275, 1),"")</f>
        <v>Packaging</v>
      </c>
      <c r="D405" t="str">
        <f>IFERROR(_xlfn.XLOOKUP(TEXT(A405, "0"), TEXT('Material master'!$A$2:'Material master'!$A$275, "0"), 'Material master'!$D$2:'Material master'!$D$275, 1),"")</f>
        <v/>
      </c>
      <c r="E405" t="str">
        <f>IFERROR(_xlfn.XLOOKUP(TEXT(A405, "0"), TEXT('Material master'!$A$2:'Material master'!$A$275, "0"), 'Material master'!$E$2:'Material master'!$E$275, 1),"")</f>
        <v/>
      </c>
      <c r="F405" t="str">
        <f>IFERROR(_xlfn.XLOOKUP(TEXT(A405, "0"), TEXT('Material master'!$A$2:'Material master'!$A$275, "0"), 'Material master'!$F$2:'Material master'!$F$275, 1),"")</f>
        <v/>
      </c>
      <c r="G405" t="str">
        <f>IFERROR(_xlfn.XLOOKUP(TEXT(A405, "0"), TEXT('Material master'!$A$2:'Material master'!$A$275, "0"), 'Material master'!$G$2:'Material master'!$G$275, 1),"")</f>
        <v/>
      </c>
      <c r="H405" t="s">
        <v>700</v>
      </c>
      <c r="I405">
        <f>INT(IFERROR(_xlfn.XLOOKUP(TEXT(A405, "0"), TEXT('Purchase sheet'!$A$2:'Purchase sheet'!$A$31, "0"), 'Purchase sheet'!$H$2:'Purchase sheet'!$D$31, 1), 1))</f>
        <v>1</v>
      </c>
      <c r="K405" s="32"/>
      <c r="L405" s="32">
        <f t="shared" ref="L405:V405" si="400">M404</f>
        <v>0</v>
      </c>
      <c r="M405" s="32">
        <f t="shared" si="400"/>
        <v>0</v>
      </c>
      <c r="N405" s="32">
        <f t="shared" si="400"/>
        <v>0</v>
      </c>
      <c r="O405" s="32">
        <f t="shared" si="400"/>
        <v>0</v>
      </c>
      <c r="P405" s="32">
        <f t="shared" si="400"/>
        <v>0</v>
      </c>
      <c r="Q405" s="32">
        <f t="shared" si="400"/>
        <v>0</v>
      </c>
      <c r="R405" s="32">
        <f t="shared" si="400"/>
        <v>0</v>
      </c>
      <c r="S405" s="32">
        <f t="shared" si="400"/>
        <v>0</v>
      </c>
      <c r="T405" s="32">
        <f t="shared" si="400"/>
        <v>0</v>
      </c>
      <c r="U405" s="32">
        <f t="shared" si="400"/>
        <v>0</v>
      </c>
      <c r="V405" s="32">
        <f t="shared" si="400"/>
        <v>1000</v>
      </c>
      <c r="W405" s="32"/>
    </row>
    <row r="406" spans="1:23" s="138" customFormat="1" x14ac:dyDescent="0.25">
      <c r="A406" s="137" t="s">
        <v>127</v>
      </c>
      <c r="B406" s="138" t="str">
        <f>IFERROR(_xlfn.XLOOKUP(TEXT(A406, "0"), TEXT('Material master'!$A$2:'Material master'!$A$275, "0"), 'Material master'!$B$2:'Material master'!$B$275, 1),"")</f>
        <v>PB VALVE 500X450X140 A5PA09</v>
      </c>
      <c r="C406" s="138" t="str">
        <f>IFERROR(_xlfn.XLOOKUP(TEXT(A406, "0"), TEXT('Material master'!$A$2:'Material master'!$A$275, "0"), 'Material master'!$C$2:'Material master'!$C$275, 1),"")</f>
        <v>Packaging</v>
      </c>
      <c r="D406" s="138" t="str">
        <f>IFERROR(_xlfn.XLOOKUP(TEXT(A406, "0"), TEXT('Material master'!$A$2:'Material master'!$A$275, "0"), 'Material master'!$D$2:'Material master'!$D$275, 1),"")</f>
        <v/>
      </c>
      <c r="E406" s="138" t="str">
        <f>IFERROR(_xlfn.XLOOKUP(TEXT(A406, "0"), TEXT('Material master'!$A$2:'Material master'!$A$275, "0"), 'Material master'!$E$2:'Material master'!$E$275, 1),"")</f>
        <v/>
      </c>
      <c r="F406" s="138" t="str">
        <f>IFERROR(_xlfn.XLOOKUP(TEXT(A406, "0"), TEXT('Material master'!$A$2:'Material master'!$A$275, "0"), 'Material master'!$F$2:'Material master'!$F$275, 1),"")</f>
        <v/>
      </c>
      <c r="G406" s="138" t="str">
        <f>IFERROR(_xlfn.XLOOKUP(TEXT(A406, "0"), TEXT('Material master'!$A$2:'Material master'!$A$275, "0"), 'Material master'!$G$2:'Material master'!$G$275, 1),"")</f>
        <v/>
      </c>
      <c r="H406" s="138" t="s">
        <v>695</v>
      </c>
      <c r="I406" s="137" t="s">
        <v>312</v>
      </c>
      <c r="K406" s="140"/>
      <c r="L406" s="140">
        <f t="shared" ref="L406:W406" si="401">IFERROR(L998, 0)</f>
        <v>0</v>
      </c>
      <c r="M406" s="140">
        <f t="shared" si="401"/>
        <v>0</v>
      </c>
      <c r="N406" s="140">
        <f t="shared" si="401"/>
        <v>56</v>
      </c>
      <c r="O406" s="140">
        <f t="shared" si="401"/>
        <v>56</v>
      </c>
      <c r="P406" s="140">
        <f t="shared" si="401"/>
        <v>167.99999999999997</v>
      </c>
      <c r="Q406" s="140">
        <f t="shared" si="401"/>
        <v>56</v>
      </c>
      <c r="R406" s="140">
        <f t="shared" si="401"/>
        <v>112</v>
      </c>
      <c r="S406" s="140">
        <f t="shared" si="401"/>
        <v>56</v>
      </c>
      <c r="T406" s="140">
        <f t="shared" si="401"/>
        <v>167.99999999999997</v>
      </c>
      <c r="U406" s="140">
        <f t="shared" si="401"/>
        <v>56</v>
      </c>
      <c r="V406" s="140">
        <f t="shared" si="401"/>
        <v>112</v>
      </c>
      <c r="W406" s="140">
        <f t="shared" si="401"/>
        <v>56</v>
      </c>
    </row>
    <row r="407" spans="1:23" x14ac:dyDescent="0.25">
      <c r="A407" s="257" t="s">
        <v>127</v>
      </c>
      <c r="B407" t="str">
        <f>IFERROR(_xlfn.XLOOKUP(TEXT(A407, "0"), TEXT('Material master'!$A$2:'Material master'!$A$275, "0"), 'Material master'!$B$2:'Material master'!$B$275, 1),"")</f>
        <v>PB VALVE 500X450X140 A5PA09</v>
      </c>
      <c r="C407" t="str">
        <f>IFERROR(_xlfn.XLOOKUP(TEXT(A407, "0"), TEXT('Material master'!$A$2:'Material master'!$A$275, "0"), 'Material master'!$C$2:'Material master'!$C$275, 1),"")</f>
        <v>Packaging</v>
      </c>
      <c r="D407" t="str">
        <f>IFERROR(_xlfn.XLOOKUP(TEXT(A407, "0"), TEXT('Material master'!$A$2:'Material master'!$A$275, "0"), 'Material master'!$D$2:'Material master'!$D$275, 1),"")</f>
        <v/>
      </c>
      <c r="E407" t="str">
        <f>IFERROR(_xlfn.XLOOKUP(TEXT(A407, "0"), TEXT('Material master'!$A$2:'Material master'!$A$275, "0"), 'Material master'!$E$2:'Material master'!$E$275, 1),"")</f>
        <v/>
      </c>
      <c r="F407" t="str">
        <f>IFERROR(_xlfn.XLOOKUP(TEXT(A407, "0"), TEXT('Material master'!$A$2:'Material master'!$A$275, "0"), 'Material master'!$F$2:'Material master'!$F$275, 1),"")</f>
        <v/>
      </c>
      <c r="G407" t="str">
        <f>IFERROR(_xlfn.XLOOKUP(TEXT(A407, "0"), TEXT('Material master'!$A$2:'Material master'!$A$275, "0"), 'Material master'!$G$2:'Material master'!$G$275, 1),"")</f>
        <v/>
      </c>
      <c r="H407" t="s">
        <v>695</v>
      </c>
      <c r="I407" s="257" t="s">
        <v>322</v>
      </c>
      <c r="K407" s="32"/>
      <c r="L407" s="32">
        <f t="shared" ref="L407:W407" si="402">IFERROR(L1024, 0)</f>
        <v>2408</v>
      </c>
      <c r="M407" s="32">
        <f t="shared" si="402"/>
        <v>1567.9999999999998</v>
      </c>
      <c r="N407" s="32">
        <f t="shared" si="402"/>
        <v>3080</v>
      </c>
      <c r="O407" s="32">
        <f t="shared" si="402"/>
        <v>2575.9999999999995</v>
      </c>
      <c r="P407" s="32">
        <f t="shared" si="402"/>
        <v>2464</v>
      </c>
      <c r="Q407" s="32">
        <f t="shared" si="402"/>
        <v>2519.9999999999995</v>
      </c>
      <c r="R407" s="32">
        <f t="shared" si="402"/>
        <v>2519.9999999999995</v>
      </c>
      <c r="S407" s="32">
        <f t="shared" si="402"/>
        <v>3415.9999999999995</v>
      </c>
      <c r="T407" s="32">
        <f t="shared" si="402"/>
        <v>1567.9999999999998</v>
      </c>
      <c r="U407" s="32">
        <f t="shared" si="402"/>
        <v>2687.9999999999995</v>
      </c>
      <c r="V407" s="32">
        <f t="shared" si="402"/>
        <v>2519.9999999999995</v>
      </c>
      <c r="W407" s="32">
        <f t="shared" si="402"/>
        <v>2464</v>
      </c>
    </row>
    <row r="408" spans="1:23" x14ac:dyDescent="0.25">
      <c r="A408" s="257" t="s">
        <v>127</v>
      </c>
      <c r="B408" t="str">
        <f>IFERROR(_xlfn.XLOOKUP(TEXT(A408, "0"), TEXT('Material master'!$A$2:'Material master'!$A$275, "0"), 'Material master'!$B$2:'Material master'!$B$275, 1),"")</f>
        <v>PB VALVE 500X450X140 A5PA09</v>
      </c>
      <c r="C408" t="str">
        <f>IFERROR(_xlfn.XLOOKUP(TEXT(A408, "0"), TEXT('Material master'!$A$2:'Material master'!$A$275, "0"), 'Material master'!$C$2:'Material master'!$C$275, 1),"")</f>
        <v>Packaging</v>
      </c>
      <c r="D408" t="str">
        <f>IFERROR(_xlfn.XLOOKUP(TEXT(A408, "0"), TEXT('Material master'!$A$2:'Material master'!$A$275, "0"), 'Material master'!$D$2:'Material master'!$D$275, 1),"")</f>
        <v/>
      </c>
      <c r="E408" t="str">
        <f>IFERROR(_xlfn.XLOOKUP(TEXT(A408, "0"), TEXT('Material master'!$A$2:'Material master'!$A$275, "0"), 'Material master'!$E$2:'Material master'!$E$275, 1),"")</f>
        <v/>
      </c>
      <c r="F408" t="str">
        <f>IFERROR(_xlfn.XLOOKUP(TEXT(A408, "0"), TEXT('Material master'!$A$2:'Material master'!$A$275, "0"), 'Material master'!$F$2:'Material master'!$F$275, 1),"")</f>
        <v/>
      </c>
      <c r="G408" t="str">
        <f>IFERROR(_xlfn.XLOOKUP(TEXT(A408, "0"), TEXT('Material master'!$A$2:'Material master'!$A$275, "0"), 'Material master'!$G$2:'Material master'!$G$275, 1),"")</f>
        <v/>
      </c>
      <c r="H408" s="1" t="s">
        <v>696</v>
      </c>
      <c r="I408" s="1"/>
      <c r="J408" s="1"/>
      <c r="K408" s="141"/>
      <c r="L408" s="141">
        <f t="shared" ref="L408:W408" si="403">SUM(L406:L407)</f>
        <v>2408</v>
      </c>
      <c r="M408" s="141">
        <f t="shared" si="403"/>
        <v>1567.9999999999998</v>
      </c>
      <c r="N408" s="141">
        <f t="shared" si="403"/>
        <v>3136</v>
      </c>
      <c r="O408" s="141">
        <f t="shared" si="403"/>
        <v>2631.9999999999995</v>
      </c>
      <c r="P408" s="141">
        <f t="shared" si="403"/>
        <v>2632</v>
      </c>
      <c r="Q408" s="141">
        <f t="shared" si="403"/>
        <v>2575.9999999999995</v>
      </c>
      <c r="R408" s="141">
        <f t="shared" si="403"/>
        <v>2631.9999999999995</v>
      </c>
      <c r="S408" s="141">
        <f t="shared" si="403"/>
        <v>3471.9999999999995</v>
      </c>
      <c r="T408" s="141">
        <f t="shared" si="403"/>
        <v>1735.9999999999998</v>
      </c>
      <c r="U408" s="141">
        <f t="shared" si="403"/>
        <v>2743.9999999999995</v>
      </c>
      <c r="V408" s="141">
        <f t="shared" si="403"/>
        <v>2631.9999999999995</v>
      </c>
      <c r="W408" s="141">
        <f t="shared" si="403"/>
        <v>2520</v>
      </c>
    </row>
    <row r="409" spans="1:23" s="136" customFormat="1" x14ac:dyDescent="0.25">
      <c r="A409" s="270" t="s">
        <v>127</v>
      </c>
      <c r="B409" s="136" t="str">
        <f>IFERROR(_xlfn.XLOOKUP(TEXT(A409, "0"), TEXT('Material master'!$A$2:'Material master'!$A$275, "0"), 'Material master'!$B$2:'Material master'!$B$275, 1),"")</f>
        <v>PB VALVE 500X450X140 A5PA09</v>
      </c>
      <c r="C409" s="136" t="str">
        <f>IFERROR(_xlfn.XLOOKUP(TEXT(A409, "0"), TEXT('Material master'!$A$2:'Material master'!$A$275, "0"), 'Material master'!$C$2:'Material master'!$C$275, 1),"")</f>
        <v>Packaging</v>
      </c>
      <c r="D409" s="136" t="str">
        <f>IFERROR(_xlfn.XLOOKUP(TEXT(A409, "0"), TEXT('Material master'!$A$2:'Material master'!$A$275, "0"), 'Material master'!$D$2:'Material master'!$D$275, 1),"")</f>
        <v/>
      </c>
      <c r="E409" s="136" t="str">
        <f>IFERROR(_xlfn.XLOOKUP(TEXT(A409, "0"), TEXT('Material master'!$A$2:'Material master'!$A$275, "0"), 'Material master'!$E$2:'Material master'!$E$275, 1),"")</f>
        <v/>
      </c>
      <c r="F409" s="136" t="str">
        <f>IFERROR(_xlfn.XLOOKUP(TEXT(A409, "0"), TEXT('Material master'!$A$2:'Material master'!$A$275, "0"), 'Material master'!$F$2:'Material master'!$F$275, 1),"")</f>
        <v/>
      </c>
      <c r="G409" s="136" t="str">
        <f>IFERROR(_xlfn.XLOOKUP(TEXT(A409, "0"), TEXT('Material master'!$A$2:'Material master'!$A$275, "0"), 'Material master'!$G$2:'Material master'!$G$275, 1),"")</f>
        <v/>
      </c>
      <c r="H409" s="136" t="s">
        <v>697</v>
      </c>
      <c r="K409" s="142">
        <v>14956</v>
      </c>
      <c r="L409" s="142">
        <f t="shared" ref="L409:W409" si="404">K409 - L408 + L411</f>
        <v>12548</v>
      </c>
      <c r="M409" s="142">
        <f t="shared" si="404"/>
        <v>10980</v>
      </c>
      <c r="N409" s="142">
        <f t="shared" si="404"/>
        <v>7844</v>
      </c>
      <c r="O409" s="142">
        <f t="shared" si="404"/>
        <v>5212</v>
      </c>
      <c r="P409" s="142">
        <f t="shared" si="404"/>
        <v>3627</v>
      </c>
      <c r="Q409" s="142">
        <f t="shared" si="404"/>
        <v>3627.0000000000005</v>
      </c>
      <c r="R409" s="142">
        <f t="shared" si="404"/>
        <v>3627.0000000000009</v>
      </c>
      <c r="S409" s="142">
        <f t="shared" si="404"/>
        <v>3627.0000000000014</v>
      </c>
      <c r="T409" s="142">
        <f t="shared" si="404"/>
        <v>3627.0000000000018</v>
      </c>
      <c r="U409" s="142">
        <f t="shared" si="404"/>
        <v>3627.0000000000023</v>
      </c>
      <c r="V409" s="142">
        <f t="shared" si="404"/>
        <v>3627.0000000000027</v>
      </c>
      <c r="W409" s="142">
        <f t="shared" si="404"/>
        <v>3627.0000000000027</v>
      </c>
    </row>
    <row r="410" spans="1:23" x14ac:dyDescent="0.25">
      <c r="A410" s="257" t="s">
        <v>127</v>
      </c>
      <c r="B410" t="str">
        <f>IFERROR(_xlfn.XLOOKUP(TEXT(A410, "0"), TEXT('Material master'!$A$2:'Material master'!$A$275, "0"), 'Material master'!$B$2:'Material master'!$B$275, 1),"")</f>
        <v>PB VALVE 500X450X140 A5PA09</v>
      </c>
      <c r="C410" t="str">
        <f>IFERROR(_xlfn.XLOOKUP(TEXT(A410, "0"), TEXT('Material master'!$A$2:'Material master'!$A$275, "0"), 'Material master'!$C$2:'Material master'!$C$275, 1),"")</f>
        <v>Packaging</v>
      </c>
      <c r="D410" t="str">
        <f>IFERROR(_xlfn.XLOOKUP(TEXT(A410, "0"), TEXT('Material master'!$A$2:'Material master'!$A$275, "0"), 'Material master'!$D$2:'Material master'!$D$275, 1),"")</f>
        <v/>
      </c>
      <c r="E410" t="str">
        <f>IFERROR(_xlfn.XLOOKUP(TEXT(A410, "0"), TEXT('Material master'!$A$2:'Material master'!$A$275, "0"), 'Material master'!$E$2:'Material master'!$E$275, 1),"")</f>
        <v/>
      </c>
      <c r="F410" t="str">
        <f>IFERROR(_xlfn.XLOOKUP(TEXT(A410, "0"), TEXT('Material master'!$A$2:'Material master'!$A$275, "0"), 'Material master'!$F$2:'Material master'!$F$275, 1),"")</f>
        <v/>
      </c>
      <c r="G410" t="str">
        <f>IFERROR(_xlfn.XLOOKUP(TEXT(A410, "0"), TEXT('Material master'!$A$2:'Material master'!$A$275, "0"), 'Material master'!$G$2:'Material master'!$G$275, 1),"")</f>
        <v/>
      </c>
      <c r="H410" t="s">
        <v>698</v>
      </c>
      <c r="I410" s="32">
        <v>3626.3193602528313</v>
      </c>
      <c r="J410" s="258">
        <f>IFERROR($I410/AVERAGE($L408:$W408),0)</f>
        <v>1.4180080918611175</v>
      </c>
      <c r="K410" s="32"/>
      <c r="L410" s="32">
        <f t="shared" ref="L410:W410" si="405">$I410</f>
        <v>3626.3193602528313</v>
      </c>
      <c r="M410" s="32">
        <f t="shared" si="405"/>
        <v>3626.3193602528313</v>
      </c>
      <c r="N410" s="32">
        <f t="shared" si="405"/>
        <v>3626.3193602528313</v>
      </c>
      <c r="O410" s="32">
        <f t="shared" si="405"/>
        <v>3626.3193602528313</v>
      </c>
      <c r="P410" s="32">
        <f t="shared" si="405"/>
        <v>3626.3193602528313</v>
      </c>
      <c r="Q410" s="32">
        <f t="shared" si="405"/>
        <v>3626.3193602528313</v>
      </c>
      <c r="R410" s="32">
        <f t="shared" si="405"/>
        <v>3626.3193602528313</v>
      </c>
      <c r="S410" s="32">
        <f t="shared" si="405"/>
        <v>3626.3193602528313</v>
      </c>
      <c r="T410" s="32">
        <f t="shared" si="405"/>
        <v>3626.3193602528313</v>
      </c>
      <c r="U410" s="32">
        <f t="shared" si="405"/>
        <v>3626.3193602528313</v>
      </c>
      <c r="V410" s="32">
        <f t="shared" si="405"/>
        <v>3626.3193602528313</v>
      </c>
      <c r="W410" s="32">
        <f t="shared" si="405"/>
        <v>3626.3193602528313</v>
      </c>
    </row>
    <row r="411" spans="1:23" x14ac:dyDescent="0.25">
      <c r="A411" s="257" t="s">
        <v>127</v>
      </c>
      <c r="B411" t="str">
        <f>IFERROR(_xlfn.XLOOKUP(TEXT(A411, "0"), TEXT('Material master'!$A$2:'Material master'!$A$275, "0"), 'Material master'!$B$2:'Material master'!$B$275, 1),"")</f>
        <v>PB VALVE 500X450X140 A5PA09</v>
      </c>
      <c r="C411" t="str">
        <f>IFERROR(_xlfn.XLOOKUP(TEXT(A411, "0"), TEXT('Material master'!$A$2:'Material master'!$A$275, "0"), 'Material master'!$C$2:'Material master'!$C$275, 1),"")</f>
        <v>Packaging</v>
      </c>
      <c r="D411" t="str">
        <f>IFERROR(_xlfn.XLOOKUP(TEXT(A411, "0"), TEXT('Material master'!$A$2:'Material master'!$A$275, "0"), 'Material master'!$D$2:'Material master'!$D$275, 1),"")</f>
        <v/>
      </c>
      <c r="E411" t="str">
        <f>IFERROR(_xlfn.XLOOKUP(TEXT(A411, "0"), TEXT('Material master'!$A$2:'Material master'!$A$275, "0"), 'Material master'!$E$2:'Material master'!$E$275, 1),"")</f>
        <v/>
      </c>
      <c r="F411" t="str">
        <f>IFERROR(_xlfn.XLOOKUP(TEXT(A411, "0"), TEXT('Material master'!$A$2:'Material master'!$A$275, "0"), 'Material master'!$F$2:'Material master'!$F$275, 1),"")</f>
        <v/>
      </c>
      <c r="G411" t="str">
        <f>IFERROR(_xlfn.XLOOKUP(TEXT(A411, "0"), TEXT('Material master'!$A$2:'Material master'!$A$275, "0"), 'Material master'!$G$2:'Material master'!$G$275, 1),"")</f>
        <v/>
      </c>
      <c r="H411" t="s">
        <v>699</v>
      </c>
      <c r="I411">
        <f>IFERROR(_xlfn.XLOOKUP(TEXT(A411, "0"), TEXT('Purchase sheet'!$A$2:'Purchase sheet'!$A$31, "0"), 'Purchase sheet'!$H$2:'Purchase sheet'!$H$31, 1), 1)</f>
        <v>1</v>
      </c>
      <c r="K411" s="32"/>
      <c r="L411" s="259"/>
      <c r="M411" s="32">
        <f t="shared" ref="M411:W411" si="406">IF( M410 - L409 + M408 &gt; 0, CEILING( M410 - L409 + M408, $I$411), 0)</f>
        <v>0</v>
      </c>
      <c r="N411" s="32">
        <f t="shared" si="406"/>
        <v>0</v>
      </c>
      <c r="O411" s="32">
        <f t="shared" si="406"/>
        <v>0</v>
      </c>
      <c r="P411" s="32">
        <f t="shared" si="406"/>
        <v>1047</v>
      </c>
      <c r="Q411" s="32">
        <f t="shared" si="406"/>
        <v>2576</v>
      </c>
      <c r="R411" s="32">
        <f t="shared" si="406"/>
        <v>2632</v>
      </c>
      <c r="S411" s="32">
        <f t="shared" si="406"/>
        <v>3472</v>
      </c>
      <c r="T411" s="32">
        <f t="shared" si="406"/>
        <v>1736</v>
      </c>
      <c r="U411" s="32">
        <f t="shared" si="406"/>
        <v>2744</v>
      </c>
      <c r="V411" s="32">
        <f t="shared" si="406"/>
        <v>2632</v>
      </c>
      <c r="W411" s="32">
        <f t="shared" si="406"/>
        <v>2520</v>
      </c>
    </row>
    <row r="412" spans="1:23" ht="15.75" thickBot="1" x14ac:dyDescent="0.3">
      <c r="A412" s="257" t="s">
        <v>127</v>
      </c>
      <c r="B412" t="str">
        <f>IFERROR(_xlfn.XLOOKUP(TEXT(A412, "0"), TEXT('Material master'!$A$2:'Material master'!$A$275, "0"), 'Material master'!$B$2:'Material master'!$B$275, 1),"")</f>
        <v>PB VALVE 500X450X140 A5PA09</v>
      </c>
      <c r="C412" t="str">
        <f>IFERROR(_xlfn.XLOOKUP(TEXT(A412, "0"), TEXT('Material master'!$A$2:'Material master'!$A$275, "0"), 'Material master'!$C$2:'Material master'!$C$275, 1),"")</f>
        <v>Packaging</v>
      </c>
      <c r="D412" t="str">
        <f>IFERROR(_xlfn.XLOOKUP(TEXT(A412, "0"), TEXT('Material master'!$A$2:'Material master'!$A$275, "0"), 'Material master'!$D$2:'Material master'!$D$275, 1),"")</f>
        <v/>
      </c>
      <c r="E412" t="str">
        <f>IFERROR(_xlfn.XLOOKUP(TEXT(A412, "0"), TEXT('Material master'!$A$2:'Material master'!$A$275, "0"), 'Material master'!$E$2:'Material master'!$E$275, 1),"")</f>
        <v/>
      </c>
      <c r="F412" t="str">
        <f>IFERROR(_xlfn.XLOOKUP(TEXT(A412, "0"), TEXT('Material master'!$A$2:'Material master'!$A$275, "0"), 'Material master'!$F$2:'Material master'!$F$275, 1),"")</f>
        <v/>
      </c>
      <c r="G412" t="str">
        <f>IFERROR(_xlfn.XLOOKUP(TEXT(A412, "0"), TEXT('Material master'!$A$2:'Material master'!$A$275, "0"), 'Material master'!$G$2:'Material master'!$G$275, 1),"")</f>
        <v/>
      </c>
      <c r="H412" t="s">
        <v>700</v>
      </c>
      <c r="I412">
        <f>INT(IFERROR(_xlfn.XLOOKUP(TEXT(A412, "0"), TEXT('Purchase sheet'!$A$2:'Purchase sheet'!$A$31, "0"), 'Purchase sheet'!$H$2:'Purchase sheet'!$D$31, 1), 1))</f>
        <v>1</v>
      </c>
      <c r="K412" s="32"/>
      <c r="L412" s="32">
        <f t="shared" ref="L412:V412" si="407">M411</f>
        <v>0</v>
      </c>
      <c r="M412" s="32">
        <f t="shared" si="407"/>
        <v>0</v>
      </c>
      <c r="N412" s="32">
        <f t="shared" si="407"/>
        <v>0</v>
      </c>
      <c r="O412" s="32">
        <f t="shared" si="407"/>
        <v>1047</v>
      </c>
      <c r="P412" s="32">
        <f t="shared" si="407"/>
        <v>2576</v>
      </c>
      <c r="Q412" s="32">
        <f t="shared" si="407"/>
        <v>2632</v>
      </c>
      <c r="R412" s="32">
        <f t="shared" si="407"/>
        <v>3472</v>
      </c>
      <c r="S412" s="32">
        <f t="shared" si="407"/>
        <v>1736</v>
      </c>
      <c r="T412" s="32">
        <f t="shared" si="407"/>
        <v>2744</v>
      </c>
      <c r="U412" s="32">
        <f t="shared" si="407"/>
        <v>2632</v>
      </c>
      <c r="V412" s="32">
        <f t="shared" si="407"/>
        <v>2520</v>
      </c>
      <c r="W412" s="32"/>
    </row>
    <row r="413" spans="1:23" s="138" customFormat="1" x14ac:dyDescent="0.25">
      <c r="A413" s="137" t="s">
        <v>129</v>
      </c>
      <c r="B413" s="138" t="str">
        <f>IFERROR(_xlfn.XLOOKUP(TEXT(A413, "0"), TEXT('Material master'!$A$2:'Material master'!$A$275, "0"), 'Material master'!$B$2:'Material master'!$B$275, 1),"")</f>
        <v>PB VALVE 620X400X120 A5PA03</v>
      </c>
      <c r="C413" s="138" t="str">
        <f>IFERROR(_xlfn.XLOOKUP(TEXT(A413, "0"), TEXT('Material master'!$A$2:'Material master'!$A$275, "0"), 'Material master'!$C$2:'Material master'!$C$275, 1),"")</f>
        <v>Packaging</v>
      </c>
      <c r="D413" s="138" t="str">
        <f>IFERROR(_xlfn.XLOOKUP(TEXT(A413, "0"), TEXT('Material master'!$A$2:'Material master'!$A$275, "0"), 'Material master'!$D$2:'Material master'!$D$275, 1),"")</f>
        <v/>
      </c>
      <c r="E413" s="138" t="str">
        <f>IFERROR(_xlfn.XLOOKUP(TEXT(A413, "0"), TEXT('Material master'!$A$2:'Material master'!$A$275, "0"), 'Material master'!$E$2:'Material master'!$E$275, 1),"")</f>
        <v/>
      </c>
      <c r="F413" s="138" t="str">
        <f>IFERROR(_xlfn.XLOOKUP(TEXT(A413, "0"), TEXT('Material master'!$A$2:'Material master'!$A$275, "0"), 'Material master'!$F$2:'Material master'!$F$275, 1),"")</f>
        <v/>
      </c>
      <c r="G413" s="138" t="str">
        <f>IFERROR(_xlfn.XLOOKUP(TEXT(A413, "0"), TEXT('Material master'!$A$2:'Material master'!$A$275, "0"), 'Material master'!$G$2:'Material master'!$G$275, 1),"")</f>
        <v/>
      </c>
      <c r="H413" s="138" t="s">
        <v>695</v>
      </c>
      <c r="I413" s="137" t="s">
        <v>239</v>
      </c>
      <c r="K413" s="140"/>
      <c r="L413" s="140">
        <f t="shared" ref="L413:W413" si="408">IFERROR(L732, 0)</f>
        <v>0</v>
      </c>
      <c r="M413" s="140">
        <f t="shared" si="408"/>
        <v>0</v>
      </c>
      <c r="N413" s="140">
        <f t="shared" si="408"/>
        <v>0</v>
      </c>
      <c r="O413" s="140">
        <f t="shared" si="408"/>
        <v>431.99999999999994</v>
      </c>
      <c r="P413" s="140">
        <f t="shared" si="408"/>
        <v>528</v>
      </c>
      <c r="Q413" s="140">
        <f t="shared" si="408"/>
        <v>576</v>
      </c>
      <c r="R413" s="140">
        <f t="shared" si="408"/>
        <v>576</v>
      </c>
      <c r="S413" s="140">
        <f t="shared" si="408"/>
        <v>528</v>
      </c>
      <c r="T413" s="140">
        <f t="shared" si="408"/>
        <v>528</v>
      </c>
      <c r="U413" s="140">
        <f t="shared" si="408"/>
        <v>624</v>
      </c>
      <c r="V413" s="140">
        <f t="shared" si="408"/>
        <v>528</v>
      </c>
      <c r="W413" s="140">
        <f t="shared" si="408"/>
        <v>576</v>
      </c>
    </row>
    <row r="414" spans="1:23" x14ac:dyDescent="0.25">
      <c r="A414" s="257" t="s">
        <v>129</v>
      </c>
      <c r="B414" t="str">
        <f>IFERROR(_xlfn.XLOOKUP(TEXT(A414, "0"), TEXT('Material master'!$A$2:'Material master'!$A$275, "0"), 'Material master'!$B$2:'Material master'!$B$275, 1),"")</f>
        <v>PB VALVE 620X400X120 A5PA03</v>
      </c>
      <c r="C414" t="str">
        <f>IFERROR(_xlfn.XLOOKUP(TEXT(A414, "0"), TEXT('Material master'!$A$2:'Material master'!$A$275, "0"), 'Material master'!$C$2:'Material master'!$C$275, 1),"")</f>
        <v>Packaging</v>
      </c>
      <c r="D414" t="str">
        <f>IFERROR(_xlfn.XLOOKUP(TEXT(A414, "0"), TEXT('Material master'!$A$2:'Material master'!$A$275, "0"), 'Material master'!$D$2:'Material master'!$D$275, 1),"")</f>
        <v/>
      </c>
      <c r="E414" t="str">
        <f>IFERROR(_xlfn.XLOOKUP(TEXT(A414, "0"), TEXT('Material master'!$A$2:'Material master'!$A$275, "0"), 'Material master'!$E$2:'Material master'!$E$275, 1),"")</f>
        <v/>
      </c>
      <c r="F414" t="str">
        <f>IFERROR(_xlfn.XLOOKUP(TEXT(A414, "0"), TEXT('Material master'!$A$2:'Material master'!$A$275, "0"), 'Material master'!$F$2:'Material master'!$F$275, 1),"")</f>
        <v/>
      </c>
      <c r="G414" t="str">
        <f>IFERROR(_xlfn.XLOOKUP(TEXT(A414, "0"), TEXT('Material master'!$A$2:'Material master'!$A$275, "0"), 'Material master'!$G$2:'Material master'!$G$275, 1),"")</f>
        <v/>
      </c>
      <c r="H414" t="s">
        <v>695</v>
      </c>
      <c r="I414" s="257" t="s">
        <v>303</v>
      </c>
      <c r="K414" s="32"/>
      <c r="L414" s="32">
        <f t="shared" ref="L414:W414" si="409">IFERROR(L969, 0)</f>
        <v>0</v>
      </c>
      <c r="M414" s="32">
        <f t="shared" si="409"/>
        <v>2544</v>
      </c>
      <c r="N414" s="32">
        <f t="shared" si="409"/>
        <v>3168</v>
      </c>
      <c r="O414" s="32">
        <f t="shared" si="409"/>
        <v>5088</v>
      </c>
      <c r="P414" s="32">
        <f t="shared" si="409"/>
        <v>4512</v>
      </c>
      <c r="Q414" s="32">
        <f t="shared" si="409"/>
        <v>3552</v>
      </c>
      <c r="R414" s="32">
        <f t="shared" si="409"/>
        <v>3695.9999999999995</v>
      </c>
      <c r="S414" s="32">
        <f t="shared" si="409"/>
        <v>4368</v>
      </c>
      <c r="T414" s="32">
        <f t="shared" si="409"/>
        <v>3408</v>
      </c>
      <c r="U414" s="32">
        <f t="shared" si="409"/>
        <v>3792</v>
      </c>
      <c r="V414" s="32">
        <f t="shared" si="409"/>
        <v>4752</v>
      </c>
      <c r="W414" s="32">
        <f t="shared" si="409"/>
        <v>4512</v>
      </c>
    </row>
    <row r="415" spans="1:23" x14ac:dyDescent="0.25">
      <c r="A415" s="257" t="s">
        <v>129</v>
      </c>
      <c r="B415" t="str">
        <f>IFERROR(_xlfn.XLOOKUP(TEXT(A415, "0"), TEXT('Material master'!$A$2:'Material master'!$A$275, "0"), 'Material master'!$B$2:'Material master'!$B$275, 1),"")</f>
        <v>PB VALVE 620X400X120 A5PA03</v>
      </c>
      <c r="C415" t="str">
        <f>IFERROR(_xlfn.XLOOKUP(TEXT(A415, "0"), TEXT('Material master'!$A$2:'Material master'!$A$275, "0"), 'Material master'!$C$2:'Material master'!$C$275, 1),"")</f>
        <v>Packaging</v>
      </c>
      <c r="D415" t="str">
        <f>IFERROR(_xlfn.XLOOKUP(TEXT(A415, "0"), TEXT('Material master'!$A$2:'Material master'!$A$275, "0"), 'Material master'!$D$2:'Material master'!$D$275, 1),"")</f>
        <v/>
      </c>
      <c r="E415" t="str">
        <f>IFERROR(_xlfn.XLOOKUP(TEXT(A415, "0"), TEXT('Material master'!$A$2:'Material master'!$A$275, "0"), 'Material master'!$E$2:'Material master'!$E$275, 1),"")</f>
        <v/>
      </c>
      <c r="F415" t="str">
        <f>IFERROR(_xlfn.XLOOKUP(TEXT(A415, "0"), TEXT('Material master'!$A$2:'Material master'!$A$275, "0"), 'Material master'!$F$2:'Material master'!$F$275, 1),"")</f>
        <v/>
      </c>
      <c r="G415" t="str">
        <f>IFERROR(_xlfn.XLOOKUP(TEXT(A415, "0"), TEXT('Material master'!$A$2:'Material master'!$A$275, "0"), 'Material master'!$G$2:'Material master'!$G$275, 1),"")</f>
        <v/>
      </c>
      <c r="H415" t="s">
        <v>695</v>
      </c>
      <c r="I415" s="257" t="s">
        <v>339</v>
      </c>
      <c r="K415" s="32"/>
      <c r="L415" s="32">
        <f t="shared" ref="L415:W415" si="410">IFERROR(L1087, 0)</f>
        <v>2544</v>
      </c>
      <c r="M415" s="32">
        <f t="shared" si="410"/>
        <v>8448</v>
      </c>
      <c r="N415" s="32">
        <f t="shared" si="410"/>
        <v>8880</v>
      </c>
      <c r="O415" s="32">
        <f t="shared" si="410"/>
        <v>8928</v>
      </c>
      <c r="P415" s="32">
        <f t="shared" si="410"/>
        <v>8928</v>
      </c>
      <c r="Q415" s="32">
        <f t="shared" si="410"/>
        <v>10032</v>
      </c>
      <c r="R415" s="32">
        <f t="shared" si="410"/>
        <v>9216</v>
      </c>
      <c r="S415" s="32">
        <f t="shared" si="410"/>
        <v>9264</v>
      </c>
      <c r="T415" s="32">
        <f t="shared" si="410"/>
        <v>9264</v>
      </c>
      <c r="U415" s="32">
        <f t="shared" si="410"/>
        <v>9168</v>
      </c>
      <c r="V415" s="32">
        <f t="shared" si="410"/>
        <v>10080</v>
      </c>
      <c r="W415" s="32">
        <f t="shared" si="410"/>
        <v>9216</v>
      </c>
    </row>
    <row r="416" spans="1:23" x14ac:dyDescent="0.25">
      <c r="A416" s="257" t="s">
        <v>129</v>
      </c>
      <c r="B416" t="str">
        <f>IFERROR(_xlfn.XLOOKUP(TEXT(A416, "0"), TEXT('Material master'!$A$2:'Material master'!$A$275, "0"), 'Material master'!$B$2:'Material master'!$B$275, 1),"")</f>
        <v>PB VALVE 620X400X120 A5PA03</v>
      </c>
      <c r="C416" t="str">
        <f>IFERROR(_xlfn.XLOOKUP(TEXT(A416, "0"), TEXT('Material master'!$A$2:'Material master'!$A$275, "0"), 'Material master'!$C$2:'Material master'!$C$275, 1),"")</f>
        <v>Packaging</v>
      </c>
      <c r="D416" t="str">
        <f>IFERROR(_xlfn.XLOOKUP(TEXT(A416, "0"), TEXT('Material master'!$A$2:'Material master'!$A$275, "0"), 'Material master'!$D$2:'Material master'!$D$275, 1),"")</f>
        <v/>
      </c>
      <c r="E416" t="str">
        <f>IFERROR(_xlfn.XLOOKUP(TEXT(A416, "0"), TEXT('Material master'!$A$2:'Material master'!$A$275, "0"), 'Material master'!$E$2:'Material master'!$E$275, 1),"")</f>
        <v/>
      </c>
      <c r="F416" t="str">
        <f>IFERROR(_xlfn.XLOOKUP(TEXT(A416, "0"), TEXT('Material master'!$A$2:'Material master'!$A$275, "0"), 'Material master'!$F$2:'Material master'!$F$275, 1),"")</f>
        <v/>
      </c>
      <c r="G416" t="str">
        <f>IFERROR(_xlfn.XLOOKUP(TEXT(A416, "0"), TEXT('Material master'!$A$2:'Material master'!$A$275, "0"), 'Material master'!$G$2:'Material master'!$G$275, 1),"")</f>
        <v/>
      </c>
      <c r="H416" t="s">
        <v>695</v>
      </c>
      <c r="I416" s="257" t="s">
        <v>417</v>
      </c>
      <c r="K416" s="32"/>
      <c r="L416" s="32">
        <f t="shared" ref="L416:W416" si="411">IFERROR(L1325, 0)</f>
        <v>1680</v>
      </c>
      <c r="M416" s="32">
        <f t="shared" si="411"/>
        <v>2112</v>
      </c>
      <c r="N416" s="32">
        <f t="shared" si="411"/>
        <v>2112</v>
      </c>
      <c r="O416" s="32">
        <f t="shared" si="411"/>
        <v>2112</v>
      </c>
      <c r="P416" s="32">
        <f t="shared" si="411"/>
        <v>2112</v>
      </c>
      <c r="Q416" s="32">
        <f t="shared" si="411"/>
        <v>3072</v>
      </c>
      <c r="R416" s="32">
        <f t="shared" si="411"/>
        <v>2112</v>
      </c>
      <c r="S416" s="32">
        <f t="shared" si="411"/>
        <v>2160</v>
      </c>
      <c r="T416" s="32">
        <f t="shared" si="411"/>
        <v>2160</v>
      </c>
      <c r="U416" s="32">
        <f t="shared" si="411"/>
        <v>2160</v>
      </c>
      <c r="V416" s="32">
        <f t="shared" si="411"/>
        <v>2160</v>
      </c>
      <c r="W416" s="32">
        <f t="shared" si="411"/>
        <v>2160</v>
      </c>
    </row>
    <row r="417" spans="1:23" x14ac:dyDescent="0.25">
      <c r="A417" s="257" t="s">
        <v>129</v>
      </c>
      <c r="B417" t="str">
        <f>IFERROR(_xlfn.XLOOKUP(TEXT(A417, "0"), TEXT('Material master'!$A$2:'Material master'!$A$275, "0"), 'Material master'!$B$2:'Material master'!$B$275, 1),"")</f>
        <v>PB VALVE 620X400X120 A5PA03</v>
      </c>
      <c r="C417" t="str">
        <f>IFERROR(_xlfn.XLOOKUP(TEXT(A417, "0"), TEXT('Material master'!$A$2:'Material master'!$A$275, "0"), 'Material master'!$C$2:'Material master'!$C$275, 1),"")</f>
        <v>Packaging</v>
      </c>
      <c r="D417" t="str">
        <f>IFERROR(_xlfn.XLOOKUP(TEXT(A417, "0"), TEXT('Material master'!$A$2:'Material master'!$A$275, "0"), 'Material master'!$D$2:'Material master'!$D$275, 1),"")</f>
        <v/>
      </c>
      <c r="E417" t="str">
        <f>IFERROR(_xlfn.XLOOKUP(TEXT(A417, "0"), TEXT('Material master'!$A$2:'Material master'!$A$275, "0"), 'Material master'!$E$2:'Material master'!$E$275, 1),"")</f>
        <v/>
      </c>
      <c r="F417" t="str">
        <f>IFERROR(_xlfn.XLOOKUP(TEXT(A417, "0"), TEXT('Material master'!$A$2:'Material master'!$A$275, "0"), 'Material master'!$F$2:'Material master'!$F$275, 1),"")</f>
        <v/>
      </c>
      <c r="G417" t="str">
        <f>IFERROR(_xlfn.XLOOKUP(TEXT(A417, "0"), TEXT('Material master'!$A$2:'Material master'!$A$275, "0"), 'Material master'!$G$2:'Material master'!$G$275, 1),"")</f>
        <v/>
      </c>
      <c r="H417" t="s">
        <v>695</v>
      </c>
      <c r="I417" s="257" t="s">
        <v>427</v>
      </c>
      <c r="K417" s="32"/>
      <c r="L417" s="32">
        <f t="shared" ref="L417:W417" si="412">IFERROR(L1363, 0)</f>
        <v>288</v>
      </c>
      <c r="M417" s="32">
        <f t="shared" si="412"/>
        <v>192</v>
      </c>
      <c r="N417" s="32">
        <f t="shared" si="412"/>
        <v>192</v>
      </c>
      <c r="O417" s="32">
        <f t="shared" si="412"/>
        <v>1152</v>
      </c>
      <c r="P417" s="32">
        <f t="shared" si="412"/>
        <v>192</v>
      </c>
      <c r="Q417" s="32">
        <f t="shared" si="412"/>
        <v>192</v>
      </c>
      <c r="R417" s="32">
        <f t="shared" si="412"/>
        <v>1152</v>
      </c>
      <c r="S417" s="32">
        <f t="shared" si="412"/>
        <v>192</v>
      </c>
      <c r="T417" s="32">
        <f t="shared" si="412"/>
        <v>192</v>
      </c>
      <c r="U417" s="32">
        <f t="shared" si="412"/>
        <v>1104</v>
      </c>
      <c r="V417" s="32">
        <f t="shared" si="412"/>
        <v>192</v>
      </c>
      <c r="W417" s="32">
        <f t="shared" si="412"/>
        <v>192</v>
      </c>
    </row>
    <row r="418" spans="1:23" x14ac:dyDescent="0.25">
      <c r="A418" s="257" t="s">
        <v>129</v>
      </c>
      <c r="B418" t="str">
        <f>IFERROR(_xlfn.XLOOKUP(TEXT(A418, "0"), TEXT('Material master'!$A$2:'Material master'!$A$275, "0"), 'Material master'!$B$2:'Material master'!$B$275, 1),"")</f>
        <v>PB VALVE 620X400X120 A5PA03</v>
      </c>
      <c r="C418" t="str">
        <f>IFERROR(_xlfn.XLOOKUP(TEXT(A418, "0"), TEXT('Material master'!$A$2:'Material master'!$A$275, "0"), 'Material master'!$C$2:'Material master'!$C$275, 1),"")</f>
        <v>Packaging</v>
      </c>
      <c r="D418" t="str">
        <f>IFERROR(_xlfn.XLOOKUP(TEXT(A418, "0"), TEXT('Material master'!$A$2:'Material master'!$A$275, "0"), 'Material master'!$D$2:'Material master'!$D$275, 1),"")</f>
        <v/>
      </c>
      <c r="E418" t="str">
        <f>IFERROR(_xlfn.XLOOKUP(TEXT(A418, "0"), TEXT('Material master'!$A$2:'Material master'!$A$275, "0"), 'Material master'!$E$2:'Material master'!$E$275, 1),"")</f>
        <v/>
      </c>
      <c r="F418" t="str">
        <f>IFERROR(_xlfn.XLOOKUP(TEXT(A418, "0"), TEXT('Material master'!$A$2:'Material master'!$A$275, "0"), 'Material master'!$F$2:'Material master'!$F$275, 1),"")</f>
        <v/>
      </c>
      <c r="G418" t="str">
        <f>IFERROR(_xlfn.XLOOKUP(TEXT(A418, "0"), TEXT('Material master'!$A$2:'Material master'!$A$275, "0"), 'Material master'!$G$2:'Material master'!$G$275, 1),"")</f>
        <v/>
      </c>
      <c r="H418" t="s">
        <v>695</v>
      </c>
      <c r="I418" s="257" t="s">
        <v>451</v>
      </c>
      <c r="K418" s="32"/>
      <c r="L418" s="32">
        <f t="shared" ref="L418:W418" si="413">IFERROR(L1458, 0)</f>
        <v>1152</v>
      </c>
      <c r="M418" s="32">
        <f t="shared" si="413"/>
        <v>912</v>
      </c>
      <c r="N418" s="32">
        <f t="shared" si="413"/>
        <v>912</v>
      </c>
      <c r="O418" s="32">
        <f t="shared" si="413"/>
        <v>912</v>
      </c>
      <c r="P418" s="32">
        <f t="shared" si="413"/>
        <v>863.99999999999989</v>
      </c>
      <c r="Q418" s="32">
        <f t="shared" si="413"/>
        <v>912</v>
      </c>
      <c r="R418" s="32">
        <f t="shared" si="413"/>
        <v>912</v>
      </c>
      <c r="S418" s="32">
        <f t="shared" si="413"/>
        <v>863.99999999999989</v>
      </c>
      <c r="T418" s="32">
        <f t="shared" si="413"/>
        <v>912</v>
      </c>
      <c r="U418" s="32">
        <f t="shared" si="413"/>
        <v>912</v>
      </c>
      <c r="V418" s="32">
        <f t="shared" si="413"/>
        <v>863.99999999999989</v>
      </c>
      <c r="W418" s="32">
        <f t="shared" si="413"/>
        <v>912</v>
      </c>
    </row>
    <row r="419" spans="1:23" x14ac:dyDescent="0.25">
      <c r="A419" s="257" t="s">
        <v>129</v>
      </c>
      <c r="B419" t="str">
        <f>IFERROR(_xlfn.XLOOKUP(TEXT(A419, "0"), TEXT('Material master'!$A$2:'Material master'!$A$275, "0"), 'Material master'!$B$2:'Material master'!$B$275, 1),"")</f>
        <v>PB VALVE 620X400X120 A5PA03</v>
      </c>
      <c r="C419" t="str">
        <f>IFERROR(_xlfn.XLOOKUP(TEXT(A419, "0"), TEXT('Material master'!$A$2:'Material master'!$A$275, "0"), 'Material master'!$C$2:'Material master'!$C$275, 1),"")</f>
        <v>Packaging</v>
      </c>
      <c r="D419" t="str">
        <f>IFERROR(_xlfn.XLOOKUP(TEXT(A419, "0"), TEXT('Material master'!$A$2:'Material master'!$A$275, "0"), 'Material master'!$D$2:'Material master'!$D$275, 1),"")</f>
        <v/>
      </c>
      <c r="E419" t="str">
        <f>IFERROR(_xlfn.XLOOKUP(TEXT(A419, "0"), TEXT('Material master'!$A$2:'Material master'!$A$275, "0"), 'Material master'!$E$2:'Material master'!$E$275, 1),"")</f>
        <v/>
      </c>
      <c r="F419" t="str">
        <f>IFERROR(_xlfn.XLOOKUP(TEXT(A419, "0"), TEXT('Material master'!$A$2:'Material master'!$A$275, "0"), 'Material master'!$F$2:'Material master'!$F$275, 1),"")</f>
        <v/>
      </c>
      <c r="G419" t="str">
        <f>IFERROR(_xlfn.XLOOKUP(TEXT(A419, "0"), TEXT('Material master'!$A$2:'Material master'!$A$275, "0"), 'Material master'!$G$2:'Material master'!$G$275, 1),"")</f>
        <v/>
      </c>
      <c r="H419" t="s">
        <v>695</v>
      </c>
      <c r="I419" s="257" t="s">
        <v>453</v>
      </c>
      <c r="K419" s="32"/>
      <c r="L419" s="32">
        <f t="shared" ref="L419:W419" si="414">IFERROR(L1469, 0)</f>
        <v>1872</v>
      </c>
      <c r="M419" s="32">
        <f t="shared" si="414"/>
        <v>2400</v>
      </c>
      <c r="N419" s="32">
        <f t="shared" si="414"/>
        <v>3360</v>
      </c>
      <c r="O419" s="32">
        <f t="shared" si="414"/>
        <v>1487.9999999999998</v>
      </c>
      <c r="P419" s="32">
        <f t="shared" si="414"/>
        <v>2448</v>
      </c>
      <c r="Q419" s="32">
        <f t="shared" si="414"/>
        <v>2448</v>
      </c>
      <c r="R419" s="32">
        <f t="shared" si="414"/>
        <v>2448</v>
      </c>
      <c r="S419" s="32">
        <f t="shared" si="414"/>
        <v>2448</v>
      </c>
      <c r="T419" s="32">
        <f t="shared" si="414"/>
        <v>672</v>
      </c>
      <c r="U419" s="32">
        <f t="shared" si="414"/>
        <v>2592</v>
      </c>
      <c r="V419" s="32">
        <f t="shared" si="414"/>
        <v>2640</v>
      </c>
      <c r="W419" s="32">
        <f t="shared" si="414"/>
        <v>2640</v>
      </c>
    </row>
    <row r="420" spans="1:23" x14ac:dyDescent="0.25">
      <c r="A420" s="257" t="s">
        <v>129</v>
      </c>
      <c r="B420" t="str">
        <f>IFERROR(_xlfn.XLOOKUP(TEXT(A420, "0"), TEXT('Material master'!$A$2:'Material master'!$A$275, "0"), 'Material master'!$B$2:'Material master'!$B$275, 1),"")</f>
        <v>PB VALVE 620X400X120 A5PA03</v>
      </c>
      <c r="C420" t="str">
        <f>IFERROR(_xlfn.XLOOKUP(TEXT(A420, "0"), TEXT('Material master'!$A$2:'Material master'!$A$275, "0"), 'Material master'!$C$2:'Material master'!$C$275, 1),"")</f>
        <v>Packaging</v>
      </c>
      <c r="D420" t="str">
        <f>IFERROR(_xlfn.XLOOKUP(TEXT(A420, "0"), TEXT('Material master'!$A$2:'Material master'!$A$275, "0"), 'Material master'!$D$2:'Material master'!$D$275, 1),"")</f>
        <v/>
      </c>
      <c r="E420" t="str">
        <f>IFERROR(_xlfn.XLOOKUP(TEXT(A420, "0"), TEXT('Material master'!$A$2:'Material master'!$A$275, "0"), 'Material master'!$E$2:'Material master'!$E$275, 1),"")</f>
        <v/>
      </c>
      <c r="F420" t="str">
        <f>IFERROR(_xlfn.XLOOKUP(TEXT(A420, "0"), TEXT('Material master'!$A$2:'Material master'!$A$275, "0"), 'Material master'!$F$2:'Material master'!$F$275, 1),"")</f>
        <v/>
      </c>
      <c r="G420" t="str">
        <f>IFERROR(_xlfn.XLOOKUP(TEXT(A420, "0"), TEXT('Material master'!$A$2:'Material master'!$A$275, "0"), 'Material master'!$G$2:'Material master'!$G$275, 1),"")</f>
        <v/>
      </c>
      <c r="H420" t="s">
        <v>695</v>
      </c>
      <c r="I420" s="257" t="s">
        <v>461</v>
      </c>
      <c r="K420" s="32"/>
      <c r="L420" s="32">
        <f t="shared" ref="L420:W420" si="415">IFERROR(L1509, 0)</f>
        <v>1152</v>
      </c>
      <c r="M420" s="32">
        <f t="shared" si="415"/>
        <v>1392</v>
      </c>
      <c r="N420" s="32">
        <f t="shared" si="415"/>
        <v>2688</v>
      </c>
      <c r="O420" s="32">
        <f t="shared" si="415"/>
        <v>1152</v>
      </c>
      <c r="P420" s="32">
        <f t="shared" si="415"/>
        <v>1152</v>
      </c>
      <c r="Q420" s="32">
        <f t="shared" si="415"/>
        <v>3120</v>
      </c>
      <c r="R420" s="32">
        <f t="shared" si="415"/>
        <v>1584</v>
      </c>
      <c r="S420" s="32">
        <f t="shared" si="415"/>
        <v>1584</v>
      </c>
      <c r="T420" s="32">
        <f t="shared" si="415"/>
        <v>1584</v>
      </c>
      <c r="U420" s="32">
        <f t="shared" si="415"/>
        <v>2016</v>
      </c>
      <c r="V420" s="32">
        <f t="shared" si="415"/>
        <v>3024</v>
      </c>
      <c r="W420" s="32">
        <f t="shared" si="415"/>
        <v>1584</v>
      </c>
    </row>
    <row r="421" spans="1:23" x14ac:dyDescent="0.25">
      <c r="A421" s="257" t="s">
        <v>129</v>
      </c>
      <c r="B421" t="str">
        <f>IFERROR(_xlfn.XLOOKUP(TEXT(A421, "0"), TEXT('Material master'!$A$2:'Material master'!$A$275, "0"), 'Material master'!$B$2:'Material master'!$B$275, 1),"")</f>
        <v>PB VALVE 620X400X120 A5PA03</v>
      </c>
      <c r="C421" t="str">
        <f>IFERROR(_xlfn.XLOOKUP(TEXT(A421, "0"), TEXT('Material master'!$A$2:'Material master'!$A$275, "0"), 'Material master'!$C$2:'Material master'!$C$275, 1),"")</f>
        <v>Packaging</v>
      </c>
      <c r="D421" t="str">
        <f>IFERROR(_xlfn.XLOOKUP(TEXT(A421, "0"), TEXT('Material master'!$A$2:'Material master'!$A$275, "0"), 'Material master'!$D$2:'Material master'!$D$275, 1),"")</f>
        <v/>
      </c>
      <c r="E421" t="str">
        <f>IFERROR(_xlfn.XLOOKUP(TEXT(A421, "0"), TEXT('Material master'!$A$2:'Material master'!$A$275, "0"), 'Material master'!$E$2:'Material master'!$E$275, 1),"")</f>
        <v/>
      </c>
      <c r="F421" t="str">
        <f>IFERROR(_xlfn.XLOOKUP(TEXT(A421, "0"), TEXT('Material master'!$A$2:'Material master'!$A$275, "0"), 'Material master'!$F$2:'Material master'!$F$275, 1),"")</f>
        <v/>
      </c>
      <c r="G421" t="str">
        <f>IFERROR(_xlfn.XLOOKUP(TEXT(A421, "0"), TEXT('Material master'!$A$2:'Material master'!$A$275, "0"), 'Material master'!$G$2:'Material master'!$G$275, 1),"")</f>
        <v/>
      </c>
      <c r="H421" t="s">
        <v>695</v>
      </c>
      <c r="I421" s="257" t="s">
        <v>550</v>
      </c>
      <c r="K421" s="32"/>
      <c r="L421" s="32">
        <f t="shared" ref="L421:W421" si="416">IFERROR(L1737, 0)</f>
        <v>0</v>
      </c>
      <c r="M421" s="32">
        <f t="shared" si="416"/>
        <v>0</v>
      </c>
      <c r="N421" s="32">
        <f t="shared" si="416"/>
        <v>0</v>
      </c>
      <c r="O421" s="32">
        <f t="shared" si="416"/>
        <v>0</v>
      </c>
      <c r="P421" s="32">
        <f t="shared" si="416"/>
        <v>0</v>
      </c>
      <c r="Q421" s="32">
        <f t="shared" si="416"/>
        <v>0</v>
      </c>
      <c r="R421" s="32">
        <f t="shared" si="416"/>
        <v>0</v>
      </c>
      <c r="S421" s="32">
        <f t="shared" si="416"/>
        <v>0</v>
      </c>
      <c r="T421" s="32">
        <f t="shared" si="416"/>
        <v>0</v>
      </c>
      <c r="U421" s="32">
        <f t="shared" si="416"/>
        <v>0</v>
      </c>
      <c r="V421" s="32">
        <f t="shared" si="416"/>
        <v>0</v>
      </c>
      <c r="W421" s="32">
        <f t="shared" si="416"/>
        <v>0</v>
      </c>
    </row>
    <row r="422" spans="1:23" x14ac:dyDescent="0.25">
      <c r="A422" s="257" t="s">
        <v>129</v>
      </c>
      <c r="B422" t="str">
        <f>IFERROR(_xlfn.XLOOKUP(TEXT(A422, "0"), TEXT('Material master'!$A$2:'Material master'!$A$275, "0"), 'Material master'!$B$2:'Material master'!$B$275, 1),"")</f>
        <v>PB VALVE 620X400X120 A5PA03</v>
      </c>
      <c r="C422" t="str">
        <f>IFERROR(_xlfn.XLOOKUP(TEXT(A422, "0"), TEXT('Material master'!$A$2:'Material master'!$A$275, "0"), 'Material master'!$C$2:'Material master'!$C$275, 1),"")</f>
        <v>Packaging</v>
      </c>
      <c r="D422" t="str">
        <f>IFERROR(_xlfn.XLOOKUP(TEXT(A422, "0"), TEXT('Material master'!$A$2:'Material master'!$A$275, "0"), 'Material master'!$D$2:'Material master'!$D$275, 1),"")</f>
        <v/>
      </c>
      <c r="E422" t="str">
        <f>IFERROR(_xlfn.XLOOKUP(TEXT(A422, "0"), TEXT('Material master'!$A$2:'Material master'!$A$275, "0"), 'Material master'!$E$2:'Material master'!$E$275, 1),"")</f>
        <v/>
      </c>
      <c r="F422" t="str">
        <f>IFERROR(_xlfn.XLOOKUP(TEXT(A422, "0"), TEXT('Material master'!$A$2:'Material master'!$A$275, "0"), 'Material master'!$F$2:'Material master'!$F$275, 1),"")</f>
        <v/>
      </c>
      <c r="G422" t="str">
        <f>IFERROR(_xlfn.XLOOKUP(TEXT(A422, "0"), TEXT('Material master'!$A$2:'Material master'!$A$275, "0"), 'Material master'!$G$2:'Material master'!$G$275, 1),"")</f>
        <v/>
      </c>
      <c r="H422" t="s">
        <v>695</v>
      </c>
      <c r="I422" s="257" t="s">
        <v>564</v>
      </c>
      <c r="K422" s="32"/>
      <c r="L422" s="32">
        <f t="shared" ref="L422:W422" si="417">IFERROR(L1798, 0)</f>
        <v>0</v>
      </c>
      <c r="M422" s="32">
        <f t="shared" si="417"/>
        <v>0</v>
      </c>
      <c r="N422" s="32">
        <f t="shared" si="417"/>
        <v>912</v>
      </c>
      <c r="O422" s="32">
        <f t="shared" si="417"/>
        <v>0</v>
      </c>
      <c r="P422" s="32">
        <f t="shared" si="417"/>
        <v>0</v>
      </c>
      <c r="Q422" s="32">
        <f t="shared" si="417"/>
        <v>960</v>
      </c>
      <c r="R422" s="32">
        <f t="shared" si="417"/>
        <v>0</v>
      </c>
      <c r="S422" s="32">
        <f t="shared" si="417"/>
        <v>0</v>
      </c>
      <c r="T422" s="32">
        <f t="shared" si="417"/>
        <v>960</v>
      </c>
      <c r="U422" s="32">
        <f t="shared" si="417"/>
        <v>0</v>
      </c>
      <c r="V422" s="32">
        <f t="shared" si="417"/>
        <v>0</v>
      </c>
      <c r="W422" s="32">
        <f t="shared" si="417"/>
        <v>960</v>
      </c>
    </row>
    <row r="423" spans="1:23" x14ac:dyDescent="0.25">
      <c r="A423" s="257" t="s">
        <v>129</v>
      </c>
      <c r="B423" t="str">
        <f>IFERROR(_xlfn.XLOOKUP(TEXT(A423, "0"), TEXT('Material master'!$A$2:'Material master'!$A$275, "0"), 'Material master'!$B$2:'Material master'!$B$275, 1),"")</f>
        <v>PB VALVE 620X400X120 A5PA03</v>
      </c>
      <c r="C423" t="str">
        <f>IFERROR(_xlfn.XLOOKUP(TEXT(A423, "0"), TEXT('Material master'!$A$2:'Material master'!$A$275, "0"), 'Material master'!$C$2:'Material master'!$C$275, 1),"")</f>
        <v>Packaging</v>
      </c>
      <c r="D423" t="str">
        <f>IFERROR(_xlfn.XLOOKUP(TEXT(A423, "0"), TEXT('Material master'!$A$2:'Material master'!$A$275, "0"), 'Material master'!$D$2:'Material master'!$D$275, 1),"")</f>
        <v/>
      </c>
      <c r="E423" t="str">
        <f>IFERROR(_xlfn.XLOOKUP(TEXT(A423, "0"), TEXT('Material master'!$A$2:'Material master'!$A$275, "0"), 'Material master'!$E$2:'Material master'!$E$275, 1),"")</f>
        <v/>
      </c>
      <c r="F423" t="str">
        <f>IFERROR(_xlfn.XLOOKUP(TEXT(A423, "0"), TEXT('Material master'!$A$2:'Material master'!$A$275, "0"), 'Material master'!$F$2:'Material master'!$F$275, 1),"")</f>
        <v/>
      </c>
      <c r="G423" t="str">
        <f>IFERROR(_xlfn.XLOOKUP(TEXT(A423, "0"), TEXT('Material master'!$A$2:'Material master'!$A$275, "0"), 'Material master'!$G$2:'Material master'!$G$275, 1),"")</f>
        <v/>
      </c>
      <c r="H423" t="s">
        <v>695</v>
      </c>
      <c r="I423" s="257" t="s">
        <v>569</v>
      </c>
      <c r="K423" s="32"/>
      <c r="L423" s="32">
        <f t="shared" ref="L423:W423" si="418">IFERROR(L1825, 0)</f>
        <v>0</v>
      </c>
      <c r="M423" s="32">
        <f t="shared" si="418"/>
        <v>0</v>
      </c>
      <c r="N423" s="32">
        <f t="shared" si="418"/>
        <v>0</v>
      </c>
      <c r="O423" s="32">
        <f t="shared" si="418"/>
        <v>0</v>
      </c>
      <c r="P423" s="32">
        <f t="shared" si="418"/>
        <v>0</v>
      </c>
      <c r="Q423" s="32">
        <f t="shared" si="418"/>
        <v>0</v>
      </c>
      <c r="R423" s="32">
        <f t="shared" si="418"/>
        <v>0</v>
      </c>
      <c r="S423" s="32">
        <f t="shared" si="418"/>
        <v>0</v>
      </c>
      <c r="T423" s="32">
        <f t="shared" si="418"/>
        <v>0</v>
      </c>
      <c r="U423" s="32">
        <f t="shared" si="418"/>
        <v>0</v>
      </c>
      <c r="V423" s="32">
        <f t="shared" si="418"/>
        <v>0</v>
      </c>
      <c r="W423" s="32">
        <f t="shared" si="418"/>
        <v>0</v>
      </c>
    </row>
    <row r="424" spans="1:23" x14ac:dyDescent="0.25">
      <c r="A424" s="257" t="s">
        <v>129</v>
      </c>
      <c r="B424" t="str">
        <f>IFERROR(_xlfn.XLOOKUP(TEXT(A424, "0"), TEXT('Material master'!$A$2:'Material master'!$A$275, "0"), 'Material master'!$B$2:'Material master'!$B$275, 1),"")</f>
        <v>PB VALVE 620X400X120 A5PA03</v>
      </c>
      <c r="C424" t="str">
        <f>IFERROR(_xlfn.XLOOKUP(TEXT(A424, "0"), TEXT('Material master'!$A$2:'Material master'!$A$275, "0"), 'Material master'!$C$2:'Material master'!$C$275, 1),"")</f>
        <v>Packaging</v>
      </c>
      <c r="D424" t="str">
        <f>IFERROR(_xlfn.XLOOKUP(TEXT(A424, "0"), TEXT('Material master'!$A$2:'Material master'!$A$275, "0"), 'Material master'!$D$2:'Material master'!$D$275, 1),"")</f>
        <v/>
      </c>
      <c r="E424" t="str">
        <f>IFERROR(_xlfn.XLOOKUP(TEXT(A424, "0"), TEXT('Material master'!$A$2:'Material master'!$A$275, "0"), 'Material master'!$E$2:'Material master'!$E$275, 1),"")</f>
        <v/>
      </c>
      <c r="F424" t="str">
        <f>IFERROR(_xlfn.XLOOKUP(TEXT(A424, "0"), TEXT('Material master'!$A$2:'Material master'!$A$275, "0"), 'Material master'!$F$2:'Material master'!$F$275, 1),"")</f>
        <v/>
      </c>
      <c r="G424" t="str">
        <f>IFERROR(_xlfn.XLOOKUP(TEXT(A424, "0"), TEXT('Material master'!$A$2:'Material master'!$A$275, "0"), 'Material master'!$G$2:'Material master'!$G$275, 1),"")</f>
        <v/>
      </c>
      <c r="H424" s="1" t="s">
        <v>696</v>
      </c>
      <c r="I424" s="1"/>
      <c r="J424" s="1"/>
      <c r="K424" s="141"/>
      <c r="L424" s="141">
        <f t="shared" ref="L424:W424" si="419">SUM(L413:L423)</f>
        <v>8688</v>
      </c>
      <c r="M424" s="141">
        <f t="shared" si="419"/>
        <v>18000</v>
      </c>
      <c r="N424" s="141">
        <f t="shared" si="419"/>
        <v>22224</v>
      </c>
      <c r="O424" s="141">
        <f t="shared" si="419"/>
        <v>21264</v>
      </c>
      <c r="P424" s="141">
        <f t="shared" si="419"/>
        <v>20736</v>
      </c>
      <c r="Q424" s="141">
        <f t="shared" si="419"/>
        <v>24864</v>
      </c>
      <c r="R424" s="141">
        <f t="shared" si="419"/>
        <v>21696</v>
      </c>
      <c r="S424" s="141">
        <f t="shared" si="419"/>
        <v>21408</v>
      </c>
      <c r="T424" s="141">
        <f t="shared" si="419"/>
        <v>19680</v>
      </c>
      <c r="U424" s="141">
        <f t="shared" si="419"/>
        <v>22368</v>
      </c>
      <c r="V424" s="141">
        <f t="shared" si="419"/>
        <v>24240</v>
      </c>
      <c r="W424" s="141">
        <f t="shared" si="419"/>
        <v>22752</v>
      </c>
    </row>
    <row r="425" spans="1:23" s="136" customFormat="1" x14ac:dyDescent="0.25">
      <c r="A425" s="270" t="s">
        <v>129</v>
      </c>
      <c r="B425" s="136" t="str">
        <f>IFERROR(_xlfn.XLOOKUP(TEXT(A425, "0"), TEXT('Material master'!$A$2:'Material master'!$A$275, "0"), 'Material master'!$B$2:'Material master'!$B$275, 1),"")</f>
        <v>PB VALVE 620X400X120 A5PA03</v>
      </c>
      <c r="C425" s="136" t="str">
        <f>IFERROR(_xlfn.XLOOKUP(TEXT(A425, "0"), TEXT('Material master'!$A$2:'Material master'!$A$275, "0"), 'Material master'!$C$2:'Material master'!$C$275, 1),"")</f>
        <v>Packaging</v>
      </c>
      <c r="D425" s="136" t="str">
        <f>IFERROR(_xlfn.XLOOKUP(TEXT(A425, "0"), TEXT('Material master'!$A$2:'Material master'!$A$275, "0"), 'Material master'!$D$2:'Material master'!$D$275, 1),"")</f>
        <v/>
      </c>
      <c r="E425" s="136" t="str">
        <f>IFERROR(_xlfn.XLOOKUP(TEXT(A425, "0"), TEXT('Material master'!$A$2:'Material master'!$A$275, "0"), 'Material master'!$E$2:'Material master'!$E$275, 1),"")</f>
        <v/>
      </c>
      <c r="F425" s="136" t="str">
        <f>IFERROR(_xlfn.XLOOKUP(TEXT(A425, "0"), TEXT('Material master'!$A$2:'Material master'!$A$275, "0"), 'Material master'!$F$2:'Material master'!$F$275, 1),"")</f>
        <v/>
      </c>
      <c r="G425" s="136" t="str">
        <f>IFERROR(_xlfn.XLOOKUP(TEXT(A425, "0"), TEXT('Material master'!$A$2:'Material master'!$A$275, "0"), 'Material master'!$G$2:'Material master'!$G$275, 1),"")</f>
        <v/>
      </c>
      <c r="H425" s="136" t="s">
        <v>697</v>
      </c>
      <c r="K425" s="142">
        <v>53187</v>
      </c>
      <c r="L425" s="142">
        <f t="shared" ref="L425:W425" si="420">K425 - L424 + L427</f>
        <v>44499</v>
      </c>
      <c r="M425" s="142">
        <f t="shared" si="420"/>
        <v>26499</v>
      </c>
      <c r="N425" s="142">
        <f t="shared" si="420"/>
        <v>22541</v>
      </c>
      <c r="O425" s="142">
        <f t="shared" si="420"/>
        <v>22541</v>
      </c>
      <c r="P425" s="142">
        <f t="shared" si="420"/>
        <v>22541</v>
      </c>
      <c r="Q425" s="142">
        <f t="shared" si="420"/>
        <v>22541</v>
      </c>
      <c r="R425" s="142">
        <f t="shared" si="420"/>
        <v>22541</v>
      </c>
      <c r="S425" s="142">
        <f t="shared" si="420"/>
        <v>22541</v>
      </c>
      <c r="T425" s="142">
        <f t="shared" si="420"/>
        <v>22541</v>
      </c>
      <c r="U425" s="142">
        <f t="shared" si="420"/>
        <v>22541</v>
      </c>
      <c r="V425" s="142">
        <f t="shared" si="420"/>
        <v>22541</v>
      </c>
      <c r="W425" s="142">
        <f t="shared" si="420"/>
        <v>22541</v>
      </c>
    </row>
    <row r="426" spans="1:23" x14ac:dyDescent="0.25">
      <c r="A426" s="257" t="s">
        <v>129</v>
      </c>
      <c r="B426" t="str">
        <f>IFERROR(_xlfn.XLOOKUP(TEXT(A426, "0"), TEXT('Material master'!$A$2:'Material master'!$A$275, "0"), 'Material master'!$B$2:'Material master'!$B$275, 1),"")</f>
        <v>PB VALVE 620X400X120 A5PA03</v>
      </c>
      <c r="C426" t="str">
        <f>IFERROR(_xlfn.XLOOKUP(TEXT(A426, "0"), TEXT('Material master'!$A$2:'Material master'!$A$275, "0"), 'Material master'!$C$2:'Material master'!$C$275, 1),"")</f>
        <v>Packaging</v>
      </c>
      <c r="D426" t="str">
        <f>IFERROR(_xlfn.XLOOKUP(TEXT(A426, "0"), TEXT('Material master'!$A$2:'Material master'!$A$275, "0"), 'Material master'!$D$2:'Material master'!$D$275, 1),"")</f>
        <v/>
      </c>
      <c r="E426" t="str">
        <f>IFERROR(_xlfn.XLOOKUP(TEXT(A426, "0"), TEXT('Material master'!$A$2:'Material master'!$A$275, "0"), 'Material master'!$E$2:'Material master'!$E$275, 1),"")</f>
        <v/>
      </c>
      <c r="F426" t="str">
        <f>IFERROR(_xlfn.XLOOKUP(TEXT(A426, "0"), TEXT('Material master'!$A$2:'Material master'!$A$275, "0"), 'Material master'!$F$2:'Material master'!$F$275, 1),"")</f>
        <v/>
      </c>
      <c r="G426" t="str">
        <f>IFERROR(_xlfn.XLOOKUP(TEXT(A426, "0"), TEXT('Material master'!$A$2:'Material master'!$A$275, "0"), 'Material master'!$G$2:'Material master'!$G$275, 1),"")</f>
        <v/>
      </c>
      <c r="H426" t="s">
        <v>698</v>
      </c>
      <c r="I426" s="32">
        <v>22540.674479869758</v>
      </c>
      <c r="J426" s="258">
        <f>IFERROR($I426/AVERAGE($L424:$W424),0)</f>
        <v>1.0910297424912758</v>
      </c>
      <c r="K426" s="32"/>
      <c r="L426" s="32">
        <f t="shared" ref="L426:W426" si="421">$I426</f>
        <v>22540.674479869758</v>
      </c>
      <c r="M426" s="32">
        <f t="shared" si="421"/>
        <v>22540.674479869758</v>
      </c>
      <c r="N426" s="32">
        <f t="shared" si="421"/>
        <v>22540.674479869758</v>
      </c>
      <c r="O426" s="32">
        <f t="shared" si="421"/>
        <v>22540.674479869758</v>
      </c>
      <c r="P426" s="32">
        <f t="shared" si="421"/>
        <v>22540.674479869758</v>
      </c>
      <c r="Q426" s="32">
        <f t="shared" si="421"/>
        <v>22540.674479869758</v>
      </c>
      <c r="R426" s="32">
        <f t="shared" si="421"/>
        <v>22540.674479869758</v>
      </c>
      <c r="S426" s="32">
        <f t="shared" si="421"/>
        <v>22540.674479869758</v>
      </c>
      <c r="T426" s="32">
        <f t="shared" si="421"/>
        <v>22540.674479869758</v>
      </c>
      <c r="U426" s="32">
        <f t="shared" si="421"/>
        <v>22540.674479869758</v>
      </c>
      <c r="V426" s="32">
        <f t="shared" si="421"/>
        <v>22540.674479869758</v>
      </c>
      <c r="W426" s="32">
        <f t="shared" si="421"/>
        <v>22540.674479869758</v>
      </c>
    </row>
    <row r="427" spans="1:23" x14ac:dyDescent="0.25">
      <c r="A427" s="257" t="s">
        <v>129</v>
      </c>
      <c r="B427" t="str">
        <f>IFERROR(_xlfn.XLOOKUP(TEXT(A427, "0"), TEXT('Material master'!$A$2:'Material master'!$A$275, "0"), 'Material master'!$B$2:'Material master'!$B$275, 1),"")</f>
        <v>PB VALVE 620X400X120 A5PA03</v>
      </c>
      <c r="C427" t="str">
        <f>IFERROR(_xlfn.XLOOKUP(TEXT(A427, "0"), TEXT('Material master'!$A$2:'Material master'!$A$275, "0"), 'Material master'!$C$2:'Material master'!$C$275, 1),"")</f>
        <v>Packaging</v>
      </c>
      <c r="D427" t="str">
        <f>IFERROR(_xlfn.XLOOKUP(TEXT(A427, "0"), TEXT('Material master'!$A$2:'Material master'!$A$275, "0"), 'Material master'!$D$2:'Material master'!$D$275, 1),"")</f>
        <v/>
      </c>
      <c r="E427" t="str">
        <f>IFERROR(_xlfn.XLOOKUP(TEXT(A427, "0"), TEXT('Material master'!$A$2:'Material master'!$A$275, "0"), 'Material master'!$E$2:'Material master'!$E$275, 1),"")</f>
        <v/>
      </c>
      <c r="F427" t="str">
        <f>IFERROR(_xlfn.XLOOKUP(TEXT(A427, "0"), TEXT('Material master'!$A$2:'Material master'!$A$275, "0"), 'Material master'!$F$2:'Material master'!$F$275, 1),"")</f>
        <v/>
      </c>
      <c r="G427" t="str">
        <f>IFERROR(_xlfn.XLOOKUP(TEXT(A427, "0"), TEXT('Material master'!$A$2:'Material master'!$A$275, "0"), 'Material master'!$G$2:'Material master'!$G$275, 1),"")</f>
        <v/>
      </c>
      <c r="H427" t="s">
        <v>699</v>
      </c>
      <c r="I427">
        <f>IFERROR(_xlfn.XLOOKUP(TEXT(A427, "0"), TEXT('Purchase sheet'!$A$2:'Purchase sheet'!$A$31, "0"), 'Purchase sheet'!$H$2:'Purchase sheet'!$H$31, 1), 1)</f>
        <v>1</v>
      </c>
      <c r="K427" s="32"/>
      <c r="L427" s="259"/>
      <c r="M427" s="32">
        <f t="shared" ref="M427:W427" si="422">IF( M426 - L425 + M424 &gt; 0, CEILING( M426 - L425 + M424, $I$427), 0)</f>
        <v>0</v>
      </c>
      <c r="N427" s="32">
        <f t="shared" si="422"/>
        <v>18266</v>
      </c>
      <c r="O427" s="32">
        <f t="shared" si="422"/>
        <v>21264</v>
      </c>
      <c r="P427" s="32">
        <f t="shared" si="422"/>
        <v>20736</v>
      </c>
      <c r="Q427" s="32">
        <f t="shared" si="422"/>
        <v>24864</v>
      </c>
      <c r="R427" s="32">
        <f t="shared" si="422"/>
        <v>21696</v>
      </c>
      <c r="S427" s="32">
        <f t="shared" si="422"/>
        <v>21408</v>
      </c>
      <c r="T427" s="32">
        <f t="shared" si="422"/>
        <v>19680</v>
      </c>
      <c r="U427" s="32">
        <f t="shared" si="422"/>
        <v>22368</v>
      </c>
      <c r="V427" s="32">
        <f t="shared" si="422"/>
        <v>24240</v>
      </c>
      <c r="W427" s="32">
        <f t="shared" si="422"/>
        <v>22752</v>
      </c>
    </row>
    <row r="428" spans="1:23" ht="15.75" thickBot="1" x14ac:dyDescent="0.3">
      <c r="A428" s="257" t="s">
        <v>129</v>
      </c>
      <c r="B428" t="str">
        <f>IFERROR(_xlfn.XLOOKUP(TEXT(A428, "0"), TEXT('Material master'!$A$2:'Material master'!$A$275, "0"), 'Material master'!$B$2:'Material master'!$B$275, 1),"")</f>
        <v>PB VALVE 620X400X120 A5PA03</v>
      </c>
      <c r="C428" t="str">
        <f>IFERROR(_xlfn.XLOOKUP(TEXT(A428, "0"), TEXT('Material master'!$A$2:'Material master'!$A$275, "0"), 'Material master'!$C$2:'Material master'!$C$275, 1),"")</f>
        <v>Packaging</v>
      </c>
      <c r="D428" t="str">
        <f>IFERROR(_xlfn.XLOOKUP(TEXT(A428, "0"), TEXT('Material master'!$A$2:'Material master'!$A$275, "0"), 'Material master'!$D$2:'Material master'!$D$275, 1),"")</f>
        <v/>
      </c>
      <c r="E428" t="str">
        <f>IFERROR(_xlfn.XLOOKUP(TEXT(A428, "0"), TEXT('Material master'!$A$2:'Material master'!$A$275, "0"), 'Material master'!$E$2:'Material master'!$E$275, 1),"")</f>
        <v/>
      </c>
      <c r="F428" t="str">
        <f>IFERROR(_xlfn.XLOOKUP(TEXT(A428, "0"), TEXT('Material master'!$A$2:'Material master'!$A$275, "0"), 'Material master'!$F$2:'Material master'!$F$275, 1),"")</f>
        <v/>
      </c>
      <c r="G428" t="str">
        <f>IFERROR(_xlfn.XLOOKUP(TEXT(A428, "0"), TEXT('Material master'!$A$2:'Material master'!$A$275, "0"), 'Material master'!$G$2:'Material master'!$G$275, 1),"")</f>
        <v/>
      </c>
      <c r="H428" t="s">
        <v>700</v>
      </c>
      <c r="I428">
        <f>INT(IFERROR(_xlfn.XLOOKUP(TEXT(A428, "0"), TEXT('Purchase sheet'!$A$2:'Purchase sheet'!$A$31, "0"), 'Purchase sheet'!$H$2:'Purchase sheet'!$D$31, 1), 1))</f>
        <v>1</v>
      </c>
      <c r="K428" s="32"/>
      <c r="L428" s="32">
        <f t="shared" ref="L428:V428" si="423">M427</f>
        <v>0</v>
      </c>
      <c r="M428" s="32">
        <f t="shared" si="423"/>
        <v>18266</v>
      </c>
      <c r="N428" s="32">
        <f t="shared" si="423"/>
        <v>21264</v>
      </c>
      <c r="O428" s="32">
        <f t="shared" si="423"/>
        <v>20736</v>
      </c>
      <c r="P428" s="32">
        <f t="shared" si="423"/>
        <v>24864</v>
      </c>
      <c r="Q428" s="32">
        <f t="shared" si="423"/>
        <v>21696</v>
      </c>
      <c r="R428" s="32">
        <f t="shared" si="423"/>
        <v>21408</v>
      </c>
      <c r="S428" s="32">
        <f t="shared" si="423"/>
        <v>19680</v>
      </c>
      <c r="T428" s="32">
        <f t="shared" si="423"/>
        <v>22368</v>
      </c>
      <c r="U428" s="32">
        <f t="shared" si="423"/>
        <v>24240</v>
      </c>
      <c r="V428" s="32">
        <f t="shared" si="423"/>
        <v>22752</v>
      </c>
      <c r="W428" s="32"/>
    </row>
    <row r="429" spans="1:23" s="138" customFormat="1" x14ac:dyDescent="0.25">
      <c r="A429" s="137" t="s">
        <v>131</v>
      </c>
      <c r="B429" s="138" t="str">
        <f>IFERROR(_xlfn.XLOOKUP(TEXT(A429, "0"), TEXT('Material master'!$A$2:'Material master'!$A$275, "0"), 'Material master'!$B$2:'Material master'!$B$275, 1),"")</f>
        <v>PB VALVE 440X400X120 A5DS19</v>
      </c>
      <c r="C429" s="138" t="str">
        <f>IFERROR(_xlfn.XLOOKUP(TEXT(A429, "0"), TEXT('Material master'!$A$2:'Material master'!$A$275, "0"), 'Material master'!$C$2:'Material master'!$C$275, 1),"")</f>
        <v>Packaging</v>
      </c>
      <c r="D429" s="138" t="str">
        <f>IFERROR(_xlfn.XLOOKUP(TEXT(A429, "0"), TEXT('Material master'!$A$2:'Material master'!$A$275, "0"), 'Material master'!$D$2:'Material master'!$D$275, 1),"")</f>
        <v/>
      </c>
      <c r="E429" s="138" t="str">
        <f>IFERROR(_xlfn.XLOOKUP(TEXT(A429, "0"), TEXT('Material master'!$A$2:'Material master'!$A$275, "0"), 'Material master'!$E$2:'Material master'!$E$275, 1),"")</f>
        <v/>
      </c>
      <c r="F429" s="138" t="str">
        <f>IFERROR(_xlfn.XLOOKUP(TEXT(A429, "0"), TEXT('Material master'!$A$2:'Material master'!$A$275, "0"), 'Material master'!$F$2:'Material master'!$F$275, 1),"")</f>
        <v/>
      </c>
      <c r="G429" s="138" t="str">
        <f>IFERROR(_xlfn.XLOOKUP(TEXT(A429, "0"), TEXT('Material master'!$A$2:'Material master'!$A$275, "0"), 'Material master'!$G$2:'Material master'!$G$275, 1),"")</f>
        <v/>
      </c>
      <c r="H429" s="138" t="s">
        <v>695</v>
      </c>
      <c r="I429" s="137" t="s">
        <v>267</v>
      </c>
      <c r="K429" s="140"/>
      <c r="L429" s="140">
        <f t="shared" ref="L429:W429" si="424">IFERROR(L847, 0)</f>
        <v>1600</v>
      </c>
      <c r="M429" s="140">
        <f t="shared" si="424"/>
        <v>1280</v>
      </c>
      <c r="N429" s="140">
        <f t="shared" si="424"/>
        <v>1408</v>
      </c>
      <c r="O429" s="140">
        <f t="shared" si="424"/>
        <v>1344</v>
      </c>
      <c r="P429" s="140">
        <f t="shared" si="424"/>
        <v>1344</v>
      </c>
      <c r="Q429" s="140">
        <f t="shared" si="424"/>
        <v>1408</v>
      </c>
      <c r="R429" s="140">
        <f t="shared" si="424"/>
        <v>1344</v>
      </c>
      <c r="S429" s="140">
        <f t="shared" si="424"/>
        <v>1344</v>
      </c>
      <c r="T429" s="140">
        <f t="shared" si="424"/>
        <v>1408</v>
      </c>
      <c r="U429" s="140">
        <f t="shared" si="424"/>
        <v>1344</v>
      </c>
      <c r="V429" s="140">
        <f t="shared" si="424"/>
        <v>1408</v>
      </c>
      <c r="W429" s="140">
        <f t="shared" si="424"/>
        <v>1472.0000000000002</v>
      </c>
    </row>
    <row r="430" spans="1:23" x14ac:dyDescent="0.25">
      <c r="A430" s="257" t="s">
        <v>131</v>
      </c>
      <c r="B430" t="str">
        <f>IFERROR(_xlfn.XLOOKUP(TEXT(A430, "0"), TEXT('Material master'!$A$2:'Material master'!$A$275, "0"), 'Material master'!$B$2:'Material master'!$B$275, 1),"")</f>
        <v>PB VALVE 440X400X120 A5DS19</v>
      </c>
      <c r="C430" t="str">
        <f>IFERROR(_xlfn.XLOOKUP(TEXT(A430, "0"), TEXT('Material master'!$A$2:'Material master'!$A$275, "0"), 'Material master'!$C$2:'Material master'!$C$275, 1),"")</f>
        <v>Packaging</v>
      </c>
      <c r="D430" t="str">
        <f>IFERROR(_xlfn.XLOOKUP(TEXT(A430, "0"), TEXT('Material master'!$A$2:'Material master'!$A$275, "0"), 'Material master'!$D$2:'Material master'!$D$275, 1),"")</f>
        <v/>
      </c>
      <c r="E430" t="str">
        <f>IFERROR(_xlfn.XLOOKUP(TEXT(A430, "0"), TEXT('Material master'!$A$2:'Material master'!$A$275, "0"), 'Material master'!$E$2:'Material master'!$E$275, 1),"")</f>
        <v/>
      </c>
      <c r="F430" t="str">
        <f>IFERROR(_xlfn.XLOOKUP(TEXT(A430, "0"), TEXT('Material master'!$A$2:'Material master'!$A$275, "0"), 'Material master'!$F$2:'Material master'!$F$275, 1),"")</f>
        <v/>
      </c>
      <c r="G430" t="str">
        <f>IFERROR(_xlfn.XLOOKUP(TEXT(A430, "0"), TEXT('Material master'!$A$2:'Material master'!$A$275, "0"), 'Material master'!$G$2:'Material master'!$G$275, 1),"")</f>
        <v/>
      </c>
      <c r="H430" s="1" t="s">
        <v>696</v>
      </c>
      <c r="I430" s="1"/>
      <c r="J430" s="1"/>
      <c r="K430" s="141"/>
      <c r="L430" s="141">
        <f t="shared" ref="L430:W430" si="425">SUM(L429)</f>
        <v>1600</v>
      </c>
      <c r="M430" s="141">
        <f t="shared" si="425"/>
        <v>1280</v>
      </c>
      <c r="N430" s="141">
        <f t="shared" si="425"/>
        <v>1408</v>
      </c>
      <c r="O430" s="141">
        <f t="shared" si="425"/>
        <v>1344</v>
      </c>
      <c r="P430" s="141">
        <f t="shared" si="425"/>
        <v>1344</v>
      </c>
      <c r="Q430" s="141">
        <f t="shared" si="425"/>
        <v>1408</v>
      </c>
      <c r="R430" s="141">
        <f t="shared" si="425"/>
        <v>1344</v>
      </c>
      <c r="S430" s="141">
        <f t="shared" si="425"/>
        <v>1344</v>
      </c>
      <c r="T430" s="141">
        <f t="shared" si="425"/>
        <v>1408</v>
      </c>
      <c r="U430" s="141">
        <f t="shared" si="425"/>
        <v>1344</v>
      </c>
      <c r="V430" s="141">
        <f t="shared" si="425"/>
        <v>1408</v>
      </c>
      <c r="W430" s="141">
        <f t="shared" si="425"/>
        <v>1472.0000000000002</v>
      </c>
    </row>
    <row r="431" spans="1:23" s="136" customFormat="1" x14ac:dyDescent="0.25">
      <c r="A431" s="270" t="s">
        <v>131</v>
      </c>
      <c r="B431" s="136" t="str">
        <f>IFERROR(_xlfn.XLOOKUP(TEXT(A431, "0"), TEXT('Material master'!$A$2:'Material master'!$A$275, "0"), 'Material master'!$B$2:'Material master'!$B$275, 1),"")</f>
        <v>PB VALVE 440X400X120 A5DS19</v>
      </c>
      <c r="C431" s="136" t="str">
        <f>IFERROR(_xlfn.XLOOKUP(TEXT(A431, "0"), TEXT('Material master'!$A$2:'Material master'!$A$275, "0"), 'Material master'!$C$2:'Material master'!$C$275, 1),"")</f>
        <v>Packaging</v>
      </c>
      <c r="D431" s="136" t="str">
        <f>IFERROR(_xlfn.XLOOKUP(TEXT(A431, "0"), TEXT('Material master'!$A$2:'Material master'!$A$275, "0"), 'Material master'!$D$2:'Material master'!$D$275, 1),"")</f>
        <v/>
      </c>
      <c r="E431" s="136" t="str">
        <f>IFERROR(_xlfn.XLOOKUP(TEXT(A431, "0"), TEXT('Material master'!$A$2:'Material master'!$A$275, "0"), 'Material master'!$E$2:'Material master'!$E$275, 1),"")</f>
        <v/>
      </c>
      <c r="F431" s="136" t="str">
        <f>IFERROR(_xlfn.XLOOKUP(TEXT(A431, "0"), TEXT('Material master'!$A$2:'Material master'!$A$275, "0"), 'Material master'!$F$2:'Material master'!$F$275, 1),"")</f>
        <v/>
      </c>
      <c r="G431" s="136" t="str">
        <f>IFERROR(_xlfn.XLOOKUP(TEXT(A431, "0"), TEXT('Material master'!$A$2:'Material master'!$A$275, "0"), 'Material master'!$G$2:'Material master'!$G$275, 1),"")</f>
        <v/>
      </c>
      <c r="H431" s="136" t="s">
        <v>697</v>
      </c>
      <c r="K431" s="142">
        <v>58924</v>
      </c>
      <c r="L431" s="142">
        <f t="shared" ref="L431:W431" si="426">K431 - L430 + L433</f>
        <v>57324</v>
      </c>
      <c r="M431" s="142">
        <f t="shared" si="426"/>
        <v>56044</v>
      </c>
      <c r="N431" s="142">
        <f t="shared" si="426"/>
        <v>54636</v>
      </c>
      <c r="O431" s="142">
        <f t="shared" si="426"/>
        <v>53292</v>
      </c>
      <c r="P431" s="142">
        <f t="shared" si="426"/>
        <v>51948</v>
      </c>
      <c r="Q431" s="142">
        <f t="shared" si="426"/>
        <v>50540</v>
      </c>
      <c r="R431" s="142">
        <f t="shared" si="426"/>
        <v>49196</v>
      </c>
      <c r="S431" s="142">
        <f t="shared" si="426"/>
        <v>47852</v>
      </c>
      <c r="T431" s="142">
        <f t="shared" si="426"/>
        <v>46444</v>
      </c>
      <c r="U431" s="142">
        <f t="shared" si="426"/>
        <v>45100</v>
      </c>
      <c r="V431" s="142">
        <f t="shared" si="426"/>
        <v>43692</v>
      </c>
      <c r="W431" s="142">
        <f t="shared" si="426"/>
        <v>42220</v>
      </c>
    </row>
    <row r="432" spans="1:23" x14ac:dyDescent="0.25">
      <c r="A432" s="257" t="s">
        <v>131</v>
      </c>
      <c r="B432" t="str">
        <f>IFERROR(_xlfn.XLOOKUP(TEXT(A432, "0"), TEXT('Material master'!$A$2:'Material master'!$A$275, "0"), 'Material master'!$B$2:'Material master'!$B$275, 1),"")</f>
        <v>PB VALVE 440X400X120 A5DS19</v>
      </c>
      <c r="C432" t="str">
        <f>IFERROR(_xlfn.XLOOKUP(TEXT(A432, "0"), TEXT('Material master'!$A$2:'Material master'!$A$275, "0"), 'Material master'!$C$2:'Material master'!$C$275, 1),"")</f>
        <v>Packaging</v>
      </c>
      <c r="D432" t="str">
        <f>IFERROR(_xlfn.XLOOKUP(TEXT(A432, "0"), TEXT('Material master'!$A$2:'Material master'!$A$275, "0"), 'Material master'!$D$2:'Material master'!$D$275, 1),"")</f>
        <v/>
      </c>
      <c r="E432" t="str">
        <f>IFERROR(_xlfn.XLOOKUP(TEXT(A432, "0"), TEXT('Material master'!$A$2:'Material master'!$A$275, "0"), 'Material master'!$E$2:'Material master'!$E$275, 1),"")</f>
        <v/>
      </c>
      <c r="F432" t="str">
        <f>IFERROR(_xlfn.XLOOKUP(TEXT(A432, "0"), TEXT('Material master'!$A$2:'Material master'!$A$275, "0"), 'Material master'!$F$2:'Material master'!$F$275, 1),"")</f>
        <v/>
      </c>
      <c r="G432" t="str">
        <f>IFERROR(_xlfn.XLOOKUP(TEXT(A432, "0"), TEXT('Material master'!$A$2:'Material master'!$A$275, "0"), 'Material master'!$G$2:'Material master'!$G$275, 1),"")</f>
        <v/>
      </c>
      <c r="H432" t="s">
        <v>698</v>
      </c>
      <c r="I432" s="32">
        <v>3048.4262439395584</v>
      </c>
      <c r="J432" s="258">
        <f>IFERROR($I432/AVERAGE($L430:$W430),0)</f>
        <v>2.1899613821404875</v>
      </c>
      <c r="K432" s="32"/>
      <c r="L432" s="32">
        <f t="shared" ref="L432:W432" si="427">$I432</f>
        <v>3048.4262439395584</v>
      </c>
      <c r="M432" s="32">
        <f t="shared" si="427"/>
        <v>3048.4262439395584</v>
      </c>
      <c r="N432" s="32">
        <f t="shared" si="427"/>
        <v>3048.4262439395584</v>
      </c>
      <c r="O432" s="32">
        <f t="shared" si="427"/>
        <v>3048.4262439395584</v>
      </c>
      <c r="P432" s="32">
        <f t="shared" si="427"/>
        <v>3048.4262439395584</v>
      </c>
      <c r="Q432" s="32">
        <f t="shared" si="427"/>
        <v>3048.4262439395584</v>
      </c>
      <c r="R432" s="32">
        <f t="shared" si="427"/>
        <v>3048.4262439395584</v>
      </c>
      <c r="S432" s="32">
        <f t="shared" si="427"/>
        <v>3048.4262439395584</v>
      </c>
      <c r="T432" s="32">
        <f t="shared" si="427"/>
        <v>3048.4262439395584</v>
      </c>
      <c r="U432" s="32">
        <f t="shared" si="427"/>
        <v>3048.4262439395584</v>
      </c>
      <c r="V432" s="32">
        <f t="shared" si="427"/>
        <v>3048.4262439395584</v>
      </c>
      <c r="W432" s="32">
        <f t="shared" si="427"/>
        <v>3048.4262439395584</v>
      </c>
    </row>
    <row r="433" spans="1:23" x14ac:dyDescent="0.25">
      <c r="A433" s="257" t="s">
        <v>131</v>
      </c>
      <c r="B433" t="str">
        <f>IFERROR(_xlfn.XLOOKUP(TEXT(A433, "0"), TEXT('Material master'!$A$2:'Material master'!$A$275, "0"), 'Material master'!$B$2:'Material master'!$B$275, 1),"")</f>
        <v>PB VALVE 440X400X120 A5DS19</v>
      </c>
      <c r="C433" t="str">
        <f>IFERROR(_xlfn.XLOOKUP(TEXT(A433, "0"), TEXT('Material master'!$A$2:'Material master'!$A$275, "0"), 'Material master'!$C$2:'Material master'!$C$275, 1),"")</f>
        <v>Packaging</v>
      </c>
      <c r="D433" t="str">
        <f>IFERROR(_xlfn.XLOOKUP(TEXT(A433, "0"), TEXT('Material master'!$A$2:'Material master'!$A$275, "0"), 'Material master'!$D$2:'Material master'!$D$275, 1),"")</f>
        <v/>
      </c>
      <c r="E433" t="str">
        <f>IFERROR(_xlfn.XLOOKUP(TEXT(A433, "0"), TEXT('Material master'!$A$2:'Material master'!$A$275, "0"), 'Material master'!$E$2:'Material master'!$E$275, 1),"")</f>
        <v/>
      </c>
      <c r="F433" t="str">
        <f>IFERROR(_xlfn.XLOOKUP(TEXT(A433, "0"), TEXT('Material master'!$A$2:'Material master'!$A$275, "0"), 'Material master'!$F$2:'Material master'!$F$275, 1),"")</f>
        <v/>
      </c>
      <c r="G433" t="str">
        <f>IFERROR(_xlfn.XLOOKUP(TEXT(A433, "0"), TEXT('Material master'!$A$2:'Material master'!$A$275, "0"), 'Material master'!$G$2:'Material master'!$G$275, 1),"")</f>
        <v/>
      </c>
      <c r="H433" t="s">
        <v>699</v>
      </c>
      <c r="I433">
        <f>IFERROR(_xlfn.XLOOKUP(TEXT(A433, "0"), TEXT('Purchase sheet'!$A$2:'Purchase sheet'!$A$31, "0"), 'Purchase sheet'!$H$2:'Purchase sheet'!$H$31, 1), 1)</f>
        <v>1</v>
      </c>
      <c r="K433" s="32"/>
      <c r="L433" s="259"/>
      <c r="M433" s="32">
        <f t="shared" ref="M433:W433" si="428">IF( M432 - L431 + M430 &gt; 0, CEILING( M432 - L431 + M430, $I$433), 0)</f>
        <v>0</v>
      </c>
      <c r="N433" s="32">
        <f t="shared" si="428"/>
        <v>0</v>
      </c>
      <c r="O433" s="32">
        <f t="shared" si="428"/>
        <v>0</v>
      </c>
      <c r="P433" s="32">
        <f t="shared" si="428"/>
        <v>0</v>
      </c>
      <c r="Q433" s="32">
        <f t="shared" si="428"/>
        <v>0</v>
      </c>
      <c r="R433" s="32">
        <f t="shared" si="428"/>
        <v>0</v>
      </c>
      <c r="S433" s="32">
        <f t="shared" si="428"/>
        <v>0</v>
      </c>
      <c r="T433" s="32">
        <f t="shared" si="428"/>
        <v>0</v>
      </c>
      <c r="U433" s="32">
        <f t="shared" si="428"/>
        <v>0</v>
      </c>
      <c r="V433" s="32">
        <f t="shared" si="428"/>
        <v>0</v>
      </c>
      <c r="W433" s="32">
        <f t="shared" si="428"/>
        <v>0</v>
      </c>
    </row>
    <row r="434" spans="1:23" ht="15.75" thickBot="1" x14ac:dyDescent="0.3">
      <c r="A434" s="257" t="s">
        <v>131</v>
      </c>
      <c r="B434" t="str">
        <f>IFERROR(_xlfn.XLOOKUP(TEXT(A434, "0"), TEXT('Material master'!$A$2:'Material master'!$A$275, "0"), 'Material master'!$B$2:'Material master'!$B$275, 1),"")</f>
        <v>PB VALVE 440X400X120 A5DS19</v>
      </c>
      <c r="C434" t="str">
        <f>IFERROR(_xlfn.XLOOKUP(TEXT(A434, "0"), TEXT('Material master'!$A$2:'Material master'!$A$275, "0"), 'Material master'!$C$2:'Material master'!$C$275, 1),"")</f>
        <v>Packaging</v>
      </c>
      <c r="D434" t="str">
        <f>IFERROR(_xlfn.XLOOKUP(TEXT(A434, "0"), TEXT('Material master'!$A$2:'Material master'!$A$275, "0"), 'Material master'!$D$2:'Material master'!$D$275, 1),"")</f>
        <v/>
      </c>
      <c r="E434" t="str">
        <f>IFERROR(_xlfn.XLOOKUP(TEXT(A434, "0"), TEXT('Material master'!$A$2:'Material master'!$A$275, "0"), 'Material master'!$E$2:'Material master'!$E$275, 1),"")</f>
        <v/>
      </c>
      <c r="F434" t="str">
        <f>IFERROR(_xlfn.XLOOKUP(TEXT(A434, "0"), TEXT('Material master'!$A$2:'Material master'!$A$275, "0"), 'Material master'!$F$2:'Material master'!$F$275, 1),"")</f>
        <v/>
      </c>
      <c r="G434" t="str">
        <f>IFERROR(_xlfn.XLOOKUP(TEXT(A434, "0"), TEXT('Material master'!$A$2:'Material master'!$A$275, "0"), 'Material master'!$G$2:'Material master'!$G$275, 1),"")</f>
        <v/>
      </c>
      <c r="H434" t="s">
        <v>700</v>
      </c>
      <c r="I434">
        <f>INT(IFERROR(_xlfn.XLOOKUP(TEXT(A434, "0"), TEXT('Purchase sheet'!$A$2:'Purchase sheet'!$A$31, "0"), 'Purchase sheet'!$H$2:'Purchase sheet'!$D$31, 1), 1))</f>
        <v>1</v>
      </c>
      <c r="K434" s="32"/>
      <c r="L434" s="32">
        <f t="shared" ref="L434:V434" si="429">M433</f>
        <v>0</v>
      </c>
      <c r="M434" s="32">
        <f t="shared" si="429"/>
        <v>0</v>
      </c>
      <c r="N434" s="32">
        <f t="shared" si="429"/>
        <v>0</v>
      </c>
      <c r="O434" s="32">
        <f t="shared" si="429"/>
        <v>0</v>
      </c>
      <c r="P434" s="32">
        <f t="shared" si="429"/>
        <v>0</v>
      </c>
      <c r="Q434" s="32">
        <f t="shared" si="429"/>
        <v>0</v>
      </c>
      <c r="R434" s="32">
        <f t="shared" si="429"/>
        <v>0</v>
      </c>
      <c r="S434" s="32">
        <f t="shared" si="429"/>
        <v>0</v>
      </c>
      <c r="T434" s="32">
        <f t="shared" si="429"/>
        <v>0</v>
      </c>
      <c r="U434" s="32">
        <f t="shared" si="429"/>
        <v>0</v>
      </c>
      <c r="V434" s="32">
        <f t="shared" si="429"/>
        <v>0</v>
      </c>
      <c r="W434" s="32"/>
    </row>
    <row r="435" spans="1:23" s="138" customFormat="1" x14ac:dyDescent="0.25">
      <c r="A435" s="137" t="s">
        <v>133</v>
      </c>
      <c r="B435" s="138" t="str">
        <f>IFERROR(_xlfn.XLOOKUP(TEXT(A435, "0"), TEXT('Material master'!$A$2:'Material master'!$A$275, "0"), 'Material master'!$B$2:'Material master'!$B$275, 1),"")</f>
        <v>PB VALVE 400X480X120 A5DL05</v>
      </c>
      <c r="C435" s="138" t="str">
        <f>IFERROR(_xlfn.XLOOKUP(TEXT(A435, "0"), TEXT('Material master'!$A$2:'Material master'!$A$275, "0"), 'Material master'!$C$2:'Material master'!$C$275, 1),"")</f>
        <v>Packaging</v>
      </c>
      <c r="D435" s="138" t="str">
        <f>IFERROR(_xlfn.XLOOKUP(TEXT(A435, "0"), TEXT('Material master'!$A$2:'Material master'!$A$275, "0"), 'Material master'!$D$2:'Material master'!$D$275, 1),"")</f>
        <v/>
      </c>
      <c r="E435" s="138" t="str">
        <f>IFERROR(_xlfn.XLOOKUP(TEXT(A435, "0"), TEXT('Material master'!$A$2:'Material master'!$A$275, "0"), 'Material master'!$E$2:'Material master'!$E$275, 1),"")</f>
        <v/>
      </c>
      <c r="F435" s="138" t="str">
        <f>IFERROR(_xlfn.XLOOKUP(TEXT(A435, "0"), TEXT('Material master'!$A$2:'Material master'!$A$275, "0"), 'Material master'!$F$2:'Material master'!$F$275, 1),"")</f>
        <v/>
      </c>
      <c r="G435" s="138" t="str">
        <f>IFERROR(_xlfn.XLOOKUP(TEXT(A435, "0"), TEXT('Material master'!$A$2:'Material master'!$A$275, "0"), 'Material master'!$G$2:'Material master'!$G$275, 1),"")</f>
        <v/>
      </c>
      <c r="H435" s="138" t="s">
        <v>695</v>
      </c>
      <c r="I435" s="137" t="s">
        <v>259</v>
      </c>
      <c r="K435" s="140"/>
      <c r="L435" s="140">
        <f t="shared" ref="L435:W435" si="430">IFERROR(L809, 0)</f>
        <v>6464.0000000000009</v>
      </c>
      <c r="M435" s="140">
        <f t="shared" si="430"/>
        <v>3904.0000000000005</v>
      </c>
      <c r="N435" s="140">
        <f t="shared" si="430"/>
        <v>4032.0000000000005</v>
      </c>
      <c r="O435" s="140">
        <f t="shared" si="430"/>
        <v>4032.0000000000005</v>
      </c>
      <c r="P435" s="140">
        <f t="shared" si="430"/>
        <v>4032.0000000000005</v>
      </c>
      <c r="Q435" s="140">
        <f t="shared" si="430"/>
        <v>4032.0000000000005</v>
      </c>
      <c r="R435" s="140">
        <f t="shared" si="430"/>
        <v>4032.0000000000005</v>
      </c>
      <c r="S435" s="140">
        <f t="shared" si="430"/>
        <v>4032.0000000000005</v>
      </c>
      <c r="T435" s="140">
        <f t="shared" si="430"/>
        <v>3968</v>
      </c>
      <c r="U435" s="140">
        <f t="shared" si="430"/>
        <v>4032.0000000000005</v>
      </c>
      <c r="V435" s="140">
        <f t="shared" si="430"/>
        <v>4032.0000000000005</v>
      </c>
      <c r="W435" s="140">
        <f t="shared" si="430"/>
        <v>3968</v>
      </c>
    </row>
    <row r="436" spans="1:23" x14ac:dyDescent="0.25">
      <c r="A436" s="257" t="s">
        <v>133</v>
      </c>
      <c r="B436" t="str">
        <f>IFERROR(_xlfn.XLOOKUP(TEXT(A436, "0"), TEXT('Material master'!$A$2:'Material master'!$A$275, "0"), 'Material master'!$B$2:'Material master'!$B$275, 1),"")</f>
        <v>PB VALVE 400X480X120 A5DL05</v>
      </c>
      <c r="C436" t="str">
        <f>IFERROR(_xlfn.XLOOKUP(TEXT(A436, "0"), TEXT('Material master'!$A$2:'Material master'!$A$275, "0"), 'Material master'!$C$2:'Material master'!$C$275, 1),"")</f>
        <v>Packaging</v>
      </c>
      <c r="D436" t="str">
        <f>IFERROR(_xlfn.XLOOKUP(TEXT(A436, "0"), TEXT('Material master'!$A$2:'Material master'!$A$275, "0"), 'Material master'!$D$2:'Material master'!$D$275, 1),"")</f>
        <v/>
      </c>
      <c r="E436" t="str">
        <f>IFERROR(_xlfn.XLOOKUP(TEXT(A436, "0"), TEXT('Material master'!$A$2:'Material master'!$A$275, "0"), 'Material master'!$E$2:'Material master'!$E$275, 1),"")</f>
        <v/>
      </c>
      <c r="F436" t="str">
        <f>IFERROR(_xlfn.XLOOKUP(TEXT(A436, "0"), TEXT('Material master'!$A$2:'Material master'!$A$275, "0"), 'Material master'!$F$2:'Material master'!$F$275, 1),"")</f>
        <v/>
      </c>
      <c r="G436" t="str">
        <f>IFERROR(_xlfn.XLOOKUP(TEXT(A436, "0"), TEXT('Material master'!$A$2:'Material master'!$A$275, "0"), 'Material master'!$G$2:'Material master'!$G$275, 1),"")</f>
        <v/>
      </c>
      <c r="H436" s="1" t="s">
        <v>696</v>
      </c>
      <c r="I436" s="1"/>
      <c r="J436" s="1"/>
      <c r="K436" s="141"/>
      <c r="L436" s="141">
        <f t="shared" ref="L436:W436" si="431">SUM(L435)</f>
        <v>6464.0000000000009</v>
      </c>
      <c r="M436" s="141">
        <f t="shared" si="431"/>
        <v>3904.0000000000005</v>
      </c>
      <c r="N436" s="141">
        <f t="shared" si="431"/>
        <v>4032.0000000000005</v>
      </c>
      <c r="O436" s="141">
        <f t="shared" si="431"/>
        <v>4032.0000000000005</v>
      </c>
      <c r="P436" s="141">
        <f t="shared" si="431"/>
        <v>4032.0000000000005</v>
      </c>
      <c r="Q436" s="141">
        <f t="shared" si="431"/>
        <v>4032.0000000000005</v>
      </c>
      <c r="R436" s="141">
        <f t="shared" si="431"/>
        <v>4032.0000000000005</v>
      </c>
      <c r="S436" s="141">
        <f t="shared" si="431"/>
        <v>4032.0000000000005</v>
      </c>
      <c r="T436" s="141">
        <f t="shared" si="431"/>
        <v>3968</v>
      </c>
      <c r="U436" s="141">
        <f t="shared" si="431"/>
        <v>4032.0000000000005</v>
      </c>
      <c r="V436" s="141">
        <f t="shared" si="431"/>
        <v>4032.0000000000005</v>
      </c>
      <c r="W436" s="141">
        <f t="shared" si="431"/>
        <v>3968</v>
      </c>
    </row>
    <row r="437" spans="1:23" s="136" customFormat="1" x14ac:dyDescent="0.25">
      <c r="A437" s="270" t="s">
        <v>133</v>
      </c>
      <c r="B437" s="136" t="str">
        <f>IFERROR(_xlfn.XLOOKUP(TEXT(A437, "0"), TEXT('Material master'!$A$2:'Material master'!$A$275, "0"), 'Material master'!$B$2:'Material master'!$B$275, 1),"")</f>
        <v>PB VALVE 400X480X120 A5DL05</v>
      </c>
      <c r="C437" s="136" t="str">
        <f>IFERROR(_xlfn.XLOOKUP(TEXT(A437, "0"), TEXT('Material master'!$A$2:'Material master'!$A$275, "0"), 'Material master'!$C$2:'Material master'!$C$275, 1),"")</f>
        <v>Packaging</v>
      </c>
      <c r="D437" s="136" t="str">
        <f>IFERROR(_xlfn.XLOOKUP(TEXT(A437, "0"), TEXT('Material master'!$A$2:'Material master'!$A$275, "0"), 'Material master'!$D$2:'Material master'!$D$275, 1),"")</f>
        <v/>
      </c>
      <c r="E437" s="136" t="str">
        <f>IFERROR(_xlfn.XLOOKUP(TEXT(A437, "0"), TEXT('Material master'!$A$2:'Material master'!$A$275, "0"), 'Material master'!$E$2:'Material master'!$E$275, 1),"")</f>
        <v/>
      </c>
      <c r="F437" s="136" t="str">
        <f>IFERROR(_xlfn.XLOOKUP(TEXT(A437, "0"), TEXT('Material master'!$A$2:'Material master'!$A$275, "0"), 'Material master'!$F$2:'Material master'!$F$275, 1),"")</f>
        <v/>
      </c>
      <c r="G437" s="136" t="str">
        <f>IFERROR(_xlfn.XLOOKUP(TEXT(A437, "0"), TEXT('Material master'!$A$2:'Material master'!$A$275, "0"), 'Material master'!$G$2:'Material master'!$G$275, 1),"")</f>
        <v/>
      </c>
      <c r="H437" s="136" t="s">
        <v>697</v>
      </c>
      <c r="K437" s="142">
        <v>17304</v>
      </c>
      <c r="L437" s="142">
        <f t="shared" ref="L437:W437" si="432">K437 - L436 + L439</f>
        <v>10840</v>
      </c>
      <c r="M437" s="142">
        <f t="shared" si="432"/>
        <v>12640</v>
      </c>
      <c r="N437" s="142">
        <f t="shared" si="432"/>
        <v>12640</v>
      </c>
      <c r="O437" s="142">
        <f t="shared" si="432"/>
        <v>12640</v>
      </c>
      <c r="P437" s="142">
        <f t="shared" si="432"/>
        <v>12640</v>
      </c>
      <c r="Q437" s="142">
        <f t="shared" si="432"/>
        <v>12640</v>
      </c>
      <c r="R437" s="142">
        <f t="shared" si="432"/>
        <v>12640</v>
      </c>
      <c r="S437" s="142">
        <f t="shared" si="432"/>
        <v>12640</v>
      </c>
      <c r="T437" s="142">
        <f t="shared" si="432"/>
        <v>12640</v>
      </c>
      <c r="U437" s="142">
        <f t="shared" si="432"/>
        <v>12640</v>
      </c>
      <c r="V437" s="142">
        <f t="shared" si="432"/>
        <v>12640</v>
      </c>
      <c r="W437" s="142">
        <f t="shared" si="432"/>
        <v>12640</v>
      </c>
    </row>
    <row r="438" spans="1:23" x14ac:dyDescent="0.25">
      <c r="A438" s="257" t="s">
        <v>133</v>
      </c>
      <c r="B438" t="str">
        <f>IFERROR(_xlfn.XLOOKUP(TEXT(A438, "0"), TEXT('Material master'!$A$2:'Material master'!$A$275, "0"), 'Material master'!$B$2:'Material master'!$B$275, 1),"")</f>
        <v>PB VALVE 400X480X120 A5DL05</v>
      </c>
      <c r="C438" t="str">
        <f>IFERROR(_xlfn.XLOOKUP(TEXT(A438, "0"), TEXT('Material master'!$A$2:'Material master'!$A$275, "0"), 'Material master'!$C$2:'Material master'!$C$275, 1),"")</f>
        <v>Packaging</v>
      </c>
      <c r="D438" t="str">
        <f>IFERROR(_xlfn.XLOOKUP(TEXT(A438, "0"), TEXT('Material master'!$A$2:'Material master'!$A$275, "0"), 'Material master'!$D$2:'Material master'!$D$275, 1),"")</f>
        <v/>
      </c>
      <c r="E438" t="str">
        <f>IFERROR(_xlfn.XLOOKUP(TEXT(A438, "0"), TEXT('Material master'!$A$2:'Material master'!$A$275, "0"), 'Material master'!$E$2:'Material master'!$E$275, 1),"")</f>
        <v/>
      </c>
      <c r="F438" t="str">
        <f>IFERROR(_xlfn.XLOOKUP(TEXT(A438, "0"), TEXT('Material master'!$A$2:'Material master'!$A$275, "0"), 'Material master'!$F$2:'Material master'!$F$275, 1),"")</f>
        <v/>
      </c>
      <c r="G438" t="str">
        <f>IFERROR(_xlfn.XLOOKUP(TEXT(A438, "0"), TEXT('Material master'!$A$2:'Material master'!$A$275, "0"), 'Material master'!$G$2:'Material master'!$G$275, 1),"")</f>
        <v/>
      </c>
      <c r="H438" t="s">
        <v>698</v>
      </c>
      <c r="I438" s="32">
        <v>12639.495222661362</v>
      </c>
      <c r="J438" s="258">
        <f>IFERROR($I438/AVERAGE($L436:$W436),0)</f>
        <v>2.999880195251905</v>
      </c>
      <c r="K438" s="32"/>
      <c r="L438" s="32">
        <f t="shared" ref="L438:W438" si="433">$I438</f>
        <v>12639.495222661362</v>
      </c>
      <c r="M438" s="32">
        <f t="shared" si="433"/>
        <v>12639.495222661362</v>
      </c>
      <c r="N438" s="32">
        <f t="shared" si="433"/>
        <v>12639.495222661362</v>
      </c>
      <c r="O438" s="32">
        <f t="shared" si="433"/>
        <v>12639.495222661362</v>
      </c>
      <c r="P438" s="32">
        <f t="shared" si="433"/>
        <v>12639.495222661362</v>
      </c>
      <c r="Q438" s="32">
        <f t="shared" si="433"/>
        <v>12639.495222661362</v>
      </c>
      <c r="R438" s="32">
        <f t="shared" si="433"/>
        <v>12639.495222661362</v>
      </c>
      <c r="S438" s="32">
        <f t="shared" si="433"/>
        <v>12639.495222661362</v>
      </c>
      <c r="T438" s="32">
        <f t="shared" si="433"/>
        <v>12639.495222661362</v>
      </c>
      <c r="U438" s="32">
        <f t="shared" si="433"/>
        <v>12639.495222661362</v>
      </c>
      <c r="V438" s="32">
        <f t="shared" si="433"/>
        <v>12639.495222661362</v>
      </c>
      <c r="W438" s="32">
        <f t="shared" si="433"/>
        <v>12639.495222661362</v>
      </c>
    </row>
    <row r="439" spans="1:23" x14ac:dyDescent="0.25">
      <c r="A439" s="257" t="s">
        <v>133</v>
      </c>
      <c r="B439" t="str">
        <f>IFERROR(_xlfn.XLOOKUP(TEXT(A439, "0"), TEXT('Material master'!$A$2:'Material master'!$A$275, "0"), 'Material master'!$B$2:'Material master'!$B$275, 1),"")</f>
        <v>PB VALVE 400X480X120 A5DL05</v>
      </c>
      <c r="C439" t="str">
        <f>IFERROR(_xlfn.XLOOKUP(TEXT(A439, "0"), TEXT('Material master'!$A$2:'Material master'!$A$275, "0"), 'Material master'!$C$2:'Material master'!$C$275, 1),"")</f>
        <v>Packaging</v>
      </c>
      <c r="D439" t="str">
        <f>IFERROR(_xlfn.XLOOKUP(TEXT(A439, "0"), TEXT('Material master'!$A$2:'Material master'!$A$275, "0"), 'Material master'!$D$2:'Material master'!$D$275, 1),"")</f>
        <v/>
      </c>
      <c r="E439" t="str">
        <f>IFERROR(_xlfn.XLOOKUP(TEXT(A439, "0"), TEXT('Material master'!$A$2:'Material master'!$A$275, "0"), 'Material master'!$E$2:'Material master'!$E$275, 1),"")</f>
        <v/>
      </c>
      <c r="F439" t="str">
        <f>IFERROR(_xlfn.XLOOKUP(TEXT(A439, "0"), TEXT('Material master'!$A$2:'Material master'!$A$275, "0"), 'Material master'!$F$2:'Material master'!$F$275, 1),"")</f>
        <v/>
      </c>
      <c r="G439" t="str">
        <f>IFERROR(_xlfn.XLOOKUP(TEXT(A439, "0"), TEXT('Material master'!$A$2:'Material master'!$A$275, "0"), 'Material master'!$G$2:'Material master'!$G$275, 1),"")</f>
        <v/>
      </c>
      <c r="H439" t="s">
        <v>699</v>
      </c>
      <c r="I439">
        <f>IFERROR(_xlfn.XLOOKUP(TEXT(A439, "0"), TEXT('Purchase sheet'!$A$2:'Purchase sheet'!$A$31, "0"), 'Purchase sheet'!$H$2:'Purchase sheet'!$H$31, 1), 1)</f>
        <v>1</v>
      </c>
      <c r="K439" s="32"/>
      <c r="L439" s="259"/>
      <c r="M439" s="32">
        <f t="shared" ref="M439:W439" si="434">IF( M438 - L437 + M436 &gt; 0, CEILING( M438 - L437 + M436, $I$439), 0)</f>
        <v>5704</v>
      </c>
      <c r="N439" s="32">
        <f t="shared" si="434"/>
        <v>4032</v>
      </c>
      <c r="O439" s="32">
        <f t="shared" si="434"/>
        <v>4032</v>
      </c>
      <c r="P439" s="32">
        <f t="shared" si="434"/>
        <v>4032</v>
      </c>
      <c r="Q439" s="32">
        <f t="shared" si="434"/>
        <v>4032</v>
      </c>
      <c r="R439" s="32">
        <f t="shared" si="434"/>
        <v>4032</v>
      </c>
      <c r="S439" s="32">
        <f t="shared" si="434"/>
        <v>4032</v>
      </c>
      <c r="T439" s="32">
        <f t="shared" si="434"/>
        <v>3968</v>
      </c>
      <c r="U439" s="32">
        <f t="shared" si="434"/>
        <v>4032</v>
      </c>
      <c r="V439" s="32">
        <f t="shared" si="434"/>
        <v>4032</v>
      </c>
      <c r="W439" s="32">
        <f t="shared" si="434"/>
        <v>3968</v>
      </c>
    </row>
    <row r="440" spans="1:23" ht="15.75" thickBot="1" x14ac:dyDescent="0.3">
      <c r="A440" s="257" t="s">
        <v>133</v>
      </c>
      <c r="B440" t="str">
        <f>IFERROR(_xlfn.XLOOKUP(TEXT(A440, "0"), TEXT('Material master'!$A$2:'Material master'!$A$275, "0"), 'Material master'!$B$2:'Material master'!$B$275, 1),"")</f>
        <v>PB VALVE 400X480X120 A5DL05</v>
      </c>
      <c r="C440" t="str">
        <f>IFERROR(_xlfn.XLOOKUP(TEXT(A440, "0"), TEXT('Material master'!$A$2:'Material master'!$A$275, "0"), 'Material master'!$C$2:'Material master'!$C$275, 1),"")</f>
        <v>Packaging</v>
      </c>
      <c r="D440" t="str">
        <f>IFERROR(_xlfn.XLOOKUP(TEXT(A440, "0"), TEXT('Material master'!$A$2:'Material master'!$A$275, "0"), 'Material master'!$D$2:'Material master'!$D$275, 1),"")</f>
        <v/>
      </c>
      <c r="E440" t="str">
        <f>IFERROR(_xlfn.XLOOKUP(TEXT(A440, "0"), TEXT('Material master'!$A$2:'Material master'!$A$275, "0"), 'Material master'!$E$2:'Material master'!$E$275, 1),"")</f>
        <v/>
      </c>
      <c r="F440" t="str">
        <f>IFERROR(_xlfn.XLOOKUP(TEXT(A440, "0"), TEXT('Material master'!$A$2:'Material master'!$A$275, "0"), 'Material master'!$F$2:'Material master'!$F$275, 1),"")</f>
        <v/>
      </c>
      <c r="G440" t="str">
        <f>IFERROR(_xlfn.XLOOKUP(TEXT(A440, "0"), TEXT('Material master'!$A$2:'Material master'!$A$275, "0"), 'Material master'!$G$2:'Material master'!$G$275, 1),"")</f>
        <v/>
      </c>
      <c r="H440" t="s">
        <v>700</v>
      </c>
      <c r="I440">
        <f>INT(IFERROR(_xlfn.XLOOKUP(TEXT(A440, "0"), TEXT('Purchase sheet'!$A$2:'Purchase sheet'!$A$31, "0"), 'Purchase sheet'!$H$2:'Purchase sheet'!$D$31, 1), 1))</f>
        <v>1</v>
      </c>
      <c r="K440" s="32"/>
      <c r="L440" s="32">
        <f t="shared" ref="L440:V440" si="435">M439</f>
        <v>5704</v>
      </c>
      <c r="M440" s="32">
        <f t="shared" si="435"/>
        <v>4032</v>
      </c>
      <c r="N440" s="32">
        <f t="shared" si="435"/>
        <v>4032</v>
      </c>
      <c r="O440" s="32">
        <f t="shared" si="435"/>
        <v>4032</v>
      </c>
      <c r="P440" s="32">
        <f t="shared" si="435"/>
        <v>4032</v>
      </c>
      <c r="Q440" s="32">
        <f t="shared" si="435"/>
        <v>4032</v>
      </c>
      <c r="R440" s="32">
        <f t="shared" si="435"/>
        <v>4032</v>
      </c>
      <c r="S440" s="32">
        <f t="shared" si="435"/>
        <v>3968</v>
      </c>
      <c r="T440" s="32">
        <f t="shared" si="435"/>
        <v>4032</v>
      </c>
      <c r="U440" s="32">
        <f t="shared" si="435"/>
        <v>4032</v>
      </c>
      <c r="V440" s="32">
        <f t="shared" si="435"/>
        <v>3968</v>
      </c>
      <c r="W440" s="32"/>
    </row>
    <row r="441" spans="1:23" s="138" customFormat="1" x14ac:dyDescent="0.25">
      <c r="A441" s="137" t="s">
        <v>135</v>
      </c>
      <c r="B441" s="138" t="str">
        <f>IFERROR(_xlfn.XLOOKUP(TEXT(A441, "0"), TEXT('Material master'!$A$2:'Material master'!$A$275, "0"), 'Material master'!$B$2:'Material master'!$B$275, 1),"")</f>
        <v>PB VALVE 400X470X120 A5DEPG</v>
      </c>
      <c r="C441" s="138" t="str">
        <f>IFERROR(_xlfn.XLOOKUP(TEXT(A441, "0"), TEXT('Material master'!$A$2:'Material master'!$A$275, "0"), 'Material master'!$C$2:'Material master'!$C$275, 1),"")</f>
        <v>Packaging</v>
      </c>
      <c r="D441" s="138" t="str">
        <f>IFERROR(_xlfn.XLOOKUP(TEXT(A441, "0"), TEXT('Material master'!$A$2:'Material master'!$A$275, "0"), 'Material master'!$D$2:'Material master'!$D$275, 1),"")</f>
        <v/>
      </c>
      <c r="E441" s="138" t="str">
        <f>IFERROR(_xlfn.XLOOKUP(TEXT(A441, "0"), TEXT('Material master'!$A$2:'Material master'!$A$275, "0"), 'Material master'!$E$2:'Material master'!$E$275, 1),"")</f>
        <v/>
      </c>
      <c r="F441" s="138" t="str">
        <f>IFERROR(_xlfn.XLOOKUP(TEXT(A441, "0"), TEXT('Material master'!$A$2:'Material master'!$A$275, "0"), 'Material master'!$F$2:'Material master'!$F$275, 1),"")</f>
        <v/>
      </c>
      <c r="G441" s="138" t="str">
        <f>IFERROR(_xlfn.XLOOKUP(TEXT(A441, "0"), TEXT('Material master'!$A$2:'Material master'!$A$275, "0"), 'Material master'!$G$2:'Material master'!$G$275, 1),"")</f>
        <v/>
      </c>
      <c r="H441" s="138" t="s">
        <v>695</v>
      </c>
      <c r="I441" s="137" t="s">
        <v>254</v>
      </c>
      <c r="K441" s="140"/>
      <c r="L441" s="140">
        <f t="shared" ref="L441:W441" si="436">IFERROR(L779, 0)</f>
        <v>2496</v>
      </c>
      <c r="M441" s="140">
        <f t="shared" si="436"/>
        <v>2048</v>
      </c>
      <c r="N441" s="140">
        <f t="shared" si="436"/>
        <v>2048</v>
      </c>
      <c r="O441" s="140">
        <f t="shared" si="436"/>
        <v>2176</v>
      </c>
      <c r="P441" s="140">
        <f t="shared" si="436"/>
        <v>2176</v>
      </c>
      <c r="Q441" s="140">
        <f t="shared" si="436"/>
        <v>2112</v>
      </c>
      <c r="R441" s="140">
        <f t="shared" si="436"/>
        <v>2112</v>
      </c>
      <c r="S441" s="140">
        <f t="shared" si="436"/>
        <v>2240</v>
      </c>
      <c r="T441" s="140">
        <f t="shared" si="436"/>
        <v>2176</v>
      </c>
      <c r="U441" s="140">
        <f t="shared" si="436"/>
        <v>2112</v>
      </c>
      <c r="V441" s="140">
        <f t="shared" si="436"/>
        <v>2112</v>
      </c>
      <c r="W441" s="140">
        <f t="shared" si="436"/>
        <v>2176</v>
      </c>
    </row>
    <row r="442" spans="1:23" x14ac:dyDescent="0.25">
      <c r="A442" s="257" t="s">
        <v>135</v>
      </c>
      <c r="B442" t="str">
        <f>IFERROR(_xlfn.XLOOKUP(TEXT(A442, "0"), TEXT('Material master'!$A$2:'Material master'!$A$275, "0"), 'Material master'!$B$2:'Material master'!$B$275, 1),"")</f>
        <v>PB VALVE 400X470X120 A5DEPG</v>
      </c>
      <c r="C442" t="str">
        <f>IFERROR(_xlfn.XLOOKUP(TEXT(A442, "0"), TEXT('Material master'!$A$2:'Material master'!$A$275, "0"), 'Material master'!$C$2:'Material master'!$C$275, 1),"")</f>
        <v>Packaging</v>
      </c>
      <c r="D442" t="str">
        <f>IFERROR(_xlfn.XLOOKUP(TEXT(A442, "0"), TEXT('Material master'!$A$2:'Material master'!$A$275, "0"), 'Material master'!$D$2:'Material master'!$D$275, 1),"")</f>
        <v/>
      </c>
      <c r="E442" t="str">
        <f>IFERROR(_xlfn.XLOOKUP(TEXT(A442, "0"), TEXT('Material master'!$A$2:'Material master'!$A$275, "0"), 'Material master'!$E$2:'Material master'!$E$275, 1),"")</f>
        <v/>
      </c>
      <c r="F442" t="str">
        <f>IFERROR(_xlfn.XLOOKUP(TEXT(A442, "0"), TEXT('Material master'!$A$2:'Material master'!$A$275, "0"), 'Material master'!$F$2:'Material master'!$F$275, 1),"")</f>
        <v/>
      </c>
      <c r="G442" t="str">
        <f>IFERROR(_xlfn.XLOOKUP(TEXT(A442, "0"), TEXT('Material master'!$A$2:'Material master'!$A$275, "0"), 'Material master'!$G$2:'Material master'!$G$275, 1),"")</f>
        <v/>
      </c>
      <c r="H442" s="1" t="s">
        <v>696</v>
      </c>
      <c r="I442" s="1"/>
      <c r="J442" s="1"/>
      <c r="K442" s="141"/>
      <c r="L442" s="141">
        <f t="shared" ref="L442:W442" si="437">SUM(L441)</f>
        <v>2496</v>
      </c>
      <c r="M442" s="141">
        <f t="shared" si="437"/>
        <v>2048</v>
      </c>
      <c r="N442" s="141">
        <f t="shared" si="437"/>
        <v>2048</v>
      </c>
      <c r="O442" s="141">
        <f t="shared" si="437"/>
        <v>2176</v>
      </c>
      <c r="P442" s="141">
        <f t="shared" si="437"/>
        <v>2176</v>
      </c>
      <c r="Q442" s="141">
        <f t="shared" si="437"/>
        <v>2112</v>
      </c>
      <c r="R442" s="141">
        <f t="shared" si="437"/>
        <v>2112</v>
      </c>
      <c r="S442" s="141">
        <f t="shared" si="437"/>
        <v>2240</v>
      </c>
      <c r="T442" s="141">
        <f t="shared" si="437"/>
        <v>2176</v>
      </c>
      <c r="U442" s="141">
        <f t="shared" si="437"/>
        <v>2112</v>
      </c>
      <c r="V442" s="141">
        <f t="shared" si="437"/>
        <v>2112</v>
      </c>
      <c r="W442" s="141">
        <f t="shared" si="437"/>
        <v>2176</v>
      </c>
    </row>
    <row r="443" spans="1:23" s="136" customFormat="1" x14ac:dyDescent="0.25">
      <c r="A443" s="270" t="s">
        <v>135</v>
      </c>
      <c r="B443" s="136" t="str">
        <f>IFERROR(_xlfn.XLOOKUP(TEXT(A443, "0"), TEXT('Material master'!$A$2:'Material master'!$A$275, "0"), 'Material master'!$B$2:'Material master'!$B$275, 1),"")</f>
        <v>PB VALVE 400X470X120 A5DEPG</v>
      </c>
      <c r="C443" s="136" t="str">
        <f>IFERROR(_xlfn.XLOOKUP(TEXT(A443, "0"), TEXT('Material master'!$A$2:'Material master'!$A$275, "0"), 'Material master'!$C$2:'Material master'!$C$275, 1),"")</f>
        <v>Packaging</v>
      </c>
      <c r="D443" s="136" t="str">
        <f>IFERROR(_xlfn.XLOOKUP(TEXT(A443, "0"), TEXT('Material master'!$A$2:'Material master'!$A$275, "0"), 'Material master'!$D$2:'Material master'!$D$275, 1),"")</f>
        <v/>
      </c>
      <c r="E443" s="136" t="str">
        <f>IFERROR(_xlfn.XLOOKUP(TEXT(A443, "0"), TEXT('Material master'!$A$2:'Material master'!$A$275, "0"), 'Material master'!$E$2:'Material master'!$E$275, 1),"")</f>
        <v/>
      </c>
      <c r="F443" s="136" t="str">
        <f>IFERROR(_xlfn.XLOOKUP(TEXT(A443, "0"), TEXT('Material master'!$A$2:'Material master'!$A$275, "0"), 'Material master'!$F$2:'Material master'!$F$275, 1),"")</f>
        <v/>
      </c>
      <c r="G443" s="136" t="str">
        <f>IFERROR(_xlfn.XLOOKUP(TEXT(A443, "0"), TEXT('Material master'!$A$2:'Material master'!$A$275, "0"), 'Material master'!$G$2:'Material master'!$G$275, 1),"")</f>
        <v/>
      </c>
      <c r="H443" s="136" t="s">
        <v>697</v>
      </c>
      <c r="K443" s="142">
        <v>43435</v>
      </c>
      <c r="L443" s="142">
        <f t="shared" ref="L443:W443" si="438">K443 - L442 + L445</f>
        <v>40939</v>
      </c>
      <c r="M443" s="142">
        <f t="shared" si="438"/>
        <v>38891</v>
      </c>
      <c r="N443" s="142">
        <f t="shared" si="438"/>
        <v>36843</v>
      </c>
      <c r="O443" s="142">
        <f t="shared" si="438"/>
        <v>34667</v>
      </c>
      <c r="P443" s="142">
        <f t="shared" si="438"/>
        <v>32491</v>
      </c>
      <c r="Q443" s="142">
        <f t="shared" si="438"/>
        <v>30379</v>
      </c>
      <c r="R443" s="142">
        <f t="shared" si="438"/>
        <v>28267</v>
      </c>
      <c r="S443" s="142">
        <f t="shared" si="438"/>
        <v>26027</v>
      </c>
      <c r="T443" s="142">
        <f t="shared" si="438"/>
        <v>23851</v>
      </c>
      <c r="U443" s="142">
        <f t="shared" si="438"/>
        <v>21739</v>
      </c>
      <c r="V443" s="142">
        <f t="shared" si="438"/>
        <v>19627</v>
      </c>
      <c r="W443" s="142">
        <f t="shared" si="438"/>
        <v>17451</v>
      </c>
    </row>
    <row r="444" spans="1:23" x14ac:dyDescent="0.25">
      <c r="A444" s="257" t="s">
        <v>135</v>
      </c>
      <c r="B444" t="str">
        <f>IFERROR(_xlfn.XLOOKUP(TEXT(A444, "0"), TEXT('Material master'!$A$2:'Material master'!$A$275, "0"), 'Material master'!$B$2:'Material master'!$B$275, 1),"")</f>
        <v>PB VALVE 400X470X120 A5DEPG</v>
      </c>
      <c r="C444" t="str">
        <f>IFERROR(_xlfn.XLOOKUP(TEXT(A444, "0"), TEXT('Material master'!$A$2:'Material master'!$A$275, "0"), 'Material master'!$C$2:'Material master'!$C$275, 1),"")</f>
        <v>Packaging</v>
      </c>
      <c r="D444" t="str">
        <f>IFERROR(_xlfn.XLOOKUP(TEXT(A444, "0"), TEXT('Material master'!$A$2:'Material master'!$A$275, "0"), 'Material master'!$D$2:'Material master'!$D$275, 1),"")</f>
        <v/>
      </c>
      <c r="E444" t="str">
        <f>IFERROR(_xlfn.XLOOKUP(TEXT(A444, "0"), TEXT('Material master'!$A$2:'Material master'!$A$275, "0"), 'Material master'!$E$2:'Material master'!$E$275, 1),"")</f>
        <v/>
      </c>
      <c r="F444" t="str">
        <f>IFERROR(_xlfn.XLOOKUP(TEXT(A444, "0"), TEXT('Material master'!$A$2:'Material master'!$A$275, "0"), 'Material master'!$F$2:'Material master'!$F$275, 1),"")</f>
        <v/>
      </c>
      <c r="G444" t="str">
        <f>IFERROR(_xlfn.XLOOKUP(TEXT(A444, "0"), TEXT('Material master'!$A$2:'Material master'!$A$275, "0"), 'Material master'!$G$2:'Material master'!$G$275, 1),"")</f>
        <v/>
      </c>
      <c r="H444" t="s">
        <v>698</v>
      </c>
      <c r="I444" s="32">
        <v>10579.230158922306</v>
      </c>
      <c r="J444" s="258">
        <f>IFERROR($I444/AVERAGE($L442:$W442),0)</f>
        <v>4.8857282137880107</v>
      </c>
      <c r="K444" s="32"/>
      <c r="L444" s="32">
        <f t="shared" ref="L444:W444" si="439">$I444</f>
        <v>10579.230158922306</v>
      </c>
      <c r="M444" s="32">
        <f t="shared" si="439"/>
        <v>10579.230158922306</v>
      </c>
      <c r="N444" s="32">
        <f t="shared" si="439"/>
        <v>10579.230158922306</v>
      </c>
      <c r="O444" s="32">
        <f t="shared" si="439"/>
        <v>10579.230158922306</v>
      </c>
      <c r="P444" s="32">
        <f t="shared" si="439"/>
        <v>10579.230158922306</v>
      </c>
      <c r="Q444" s="32">
        <f t="shared" si="439"/>
        <v>10579.230158922306</v>
      </c>
      <c r="R444" s="32">
        <f t="shared" si="439"/>
        <v>10579.230158922306</v>
      </c>
      <c r="S444" s="32">
        <f t="shared" si="439"/>
        <v>10579.230158922306</v>
      </c>
      <c r="T444" s="32">
        <f t="shared" si="439"/>
        <v>10579.230158922306</v>
      </c>
      <c r="U444" s="32">
        <f t="shared" si="439"/>
        <v>10579.230158922306</v>
      </c>
      <c r="V444" s="32">
        <f t="shared" si="439"/>
        <v>10579.230158922306</v>
      </c>
      <c r="W444" s="32">
        <f t="shared" si="439"/>
        <v>10579.230158922306</v>
      </c>
    </row>
    <row r="445" spans="1:23" x14ac:dyDescent="0.25">
      <c r="A445" s="257" t="s">
        <v>135</v>
      </c>
      <c r="B445" t="str">
        <f>IFERROR(_xlfn.XLOOKUP(TEXT(A445, "0"), TEXT('Material master'!$A$2:'Material master'!$A$275, "0"), 'Material master'!$B$2:'Material master'!$B$275, 1),"")</f>
        <v>PB VALVE 400X470X120 A5DEPG</v>
      </c>
      <c r="C445" t="str">
        <f>IFERROR(_xlfn.XLOOKUP(TEXT(A445, "0"), TEXT('Material master'!$A$2:'Material master'!$A$275, "0"), 'Material master'!$C$2:'Material master'!$C$275, 1),"")</f>
        <v>Packaging</v>
      </c>
      <c r="D445" t="str">
        <f>IFERROR(_xlfn.XLOOKUP(TEXT(A445, "0"), TEXT('Material master'!$A$2:'Material master'!$A$275, "0"), 'Material master'!$D$2:'Material master'!$D$275, 1),"")</f>
        <v/>
      </c>
      <c r="E445" t="str">
        <f>IFERROR(_xlfn.XLOOKUP(TEXT(A445, "0"), TEXT('Material master'!$A$2:'Material master'!$A$275, "0"), 'Material master'!$E$2:'Material master'!$E$275, 1),"")</f>
        <v/>
      </c>
      <c r="F445" t="str">
        <f>IFERROR(_xlfn.XLOOKUP(TEXT(A445, "0"), TEXT('Material master'!$A$2:'Material master'!$A$275, "0"), 'Material master'!$F$2:'Material master'!$F$275, 1),"")</f>
        <v/>
      </c>
      <c r="G445" t="str">
        <f>IFERROR(_xlfn.XLOOKUP(TEXT(A445, "0"), TEXT('Material master'!$A$2:'Material master'!$A$275, "0"), 'Material master'!$G$2:'Material master'!$G$275, 1),"")</f>
        <v/>
      </c>
      <c r="H445" t="s">
        <v>699</v>
      </c>
      <c r="I445">
        <f>IFERROR(_xlfn.XLOOKUP(TEXT(A445, "0"), TEXT('Purchase sheet'!$A$2:'Purchase sheet'!$A$31, "0"), 'Purchase sheet'!$H$2:'Purchase sheet'!$H$31, 1), 1)</f>
        <v>1</v>
      </c>
      <c r="K445" s="32"/>
      <c r="L445" s="259"/>
      <c r="M445" s="32">
        <f t="shared" ref="M445:W445" si="440">IF( M444 - L443 + M442 &gt; 0, CEILING( M444 - L443 + M442, $I$445), 0)</f>
        <v>0</v>
      </c>
      <c r="N445" s="32">
        <f t="shared" si="440"/>
        <v>0</v>
      </c>
      <c r="O445" s="32">
        <f t="shared" si="440"/>
        <v>0</v>
      </c>
      <c r="P445" s="32">
        <f t="shared" si="440"/>
        <v>0</v>
      </c>
      <c r="Q445" s="32">
        <f t="shared" si="440"/>
        <v>0</v>
      </c>
      <c r="R445" s="32">
        <f t="shared" si="440"/>
        <v>0</v>
      </c>
      <c r="S445" s="32">
        <f t="shared" si="440"/>
        <v>0</v>
      </c>
      <c r="T445" s="32">
        <f t="shared" si="440"/>
        <v>0</v>
      </c>
      <c r="U445" s="32">
        <f t="shared" si="440"/>
        <v>0</v>
      </c>
      <c r="V445" s="32">
        <f t="shared" si="440"/>
        <v>0</v>
      </c>
      <c r="W445" s="32">
        <f t="shared" si="440"/>
        <v>0</v>
      </c>
    </row>
    <row r="446" spans="1:23" ht="15.75" thickBot="1" x14ac:dyDescent="0.3">
      <c r="A446" s="257" t="s">
        <v>135</v>
      </c>
      <c r="B446" t="str">
        <f>IFERROR(_xlfn.XLOOKUP(TEXT(A446, "0"), TEXT('Material master'!$A$2:'Material master'!$A$275, "0"), 'Material master'!$B$2:'Material master'!$B$275, 1),"")</f>
        <v>PB VALVE 400X470X120 A5DEPG</v>
      </c>
      <c r="C446" t="str">
        <f>IFERROR(_xlfn.XLOOKUP(TEXT(A446, "0"), TEXT('Material master'!$A$2:'Material master'!$A$275, "0"), 'Material master'!$C$2:'Material master'!$C$275, 1),"")</f>
        <v>Packaging</v>
      </c>
      <c r="D446" t="str">
        <f>IFERROR(_xlfn.XLOOKUP(TEXT(A446, "0"), TEXT('Material master'!$A$2:'Material master'!$A$275, "0"), 'Material master'!$D$2:'Material master'!$D$275, 1),"")</f>
        <v/>
      </c>
      <c r="E446" t="str">
        <f>IFERROR(_xlfn.XLOOKUP(TEXT(A446, "0"), TEXT('Material master'!$A$2:'Material master'!$A$275, "0"), 'Material master'!$E$2:'Material master'!$E$275, 1),"")</f>
        <v/>
      </c>
      <c r="F446" t="str">
        <f>IFERROR(_xlfn.XLOOKUP(TEXT(A446, "0"), TEXT('Material master'!$A$2:'Material master'!$A$275, "0"), 'Material master'!$F$2:'Material master'!$F$275, 1),"")</f>
        <v/>
      </c>
      <c r="G446" t="str">
        <f>IFERROR(_xlfn.XLOOKUP(TEXT(A446, "0"), TEXT('Material master'!$A$2:'Material master'!$A$275, "0"), 'Material master'!$G$2:'Material master'!$G$275, 1),"")</f>
        <v/>
      </c>
      <c r="H446" t="s">
        <v>700</v>
      </c>
      <c r="I446">
        <f>INT(IFERROR(_xlfn.XLOOKUP(TEXT(A446, "0"), TEXT('Purchase sheet'!$A$2:'Purchase sheet'!$A$31, "0"), 'Purchase sheet'!$H$2:'Purchase sheet'!$D$31, 1), 1))</f>
        <v>1</v>
      </c>
      <c r="K446" s="32"/>
      <c r="L446" s="32">
        <f t="shared" ref="L446:V446" si="441">M445</f>
        <v>0</v>
      </c>
      <c r="M446" s="32">
        <f t="shared" si="441"/>
        <v>0</v>
      </c>
      <c r="N446" s="32">
        <f t="shared" si="441"/>
        <v>0</v>
      </c>
      <c r="O446" s="32">
        <f t="shared" si="441"/>
        <v>0</v>
      </c>
      <c r="P446" s="32">
        <f t="shared" si="441"/>
        <v>0</v>
      </c>
      <c r="Q446" s="32">
        <f t="shared" si="441"/>
        <v>0</v>
      </c>
      <c r="R446" s="32">
        <f t="shared" si="441"/>
        <v>0</v>
      </c>
      <c r="S446" s="32">
        <f t="shared" si="441"/>
        <v>0</v>
      </c>
      <c r="T446" s="32">
        <f t="shared" si="441"/>
        <v>0</v>
      </c>
      <c r="U446" s="32">
        <f t="shared" si="441"/>
        <v>0</v>
      </c>
      <c r="V446" s="32">
        <f t="shared" si="441"/>
        <v>0</v>
      </c>
      <c r="W446" s="32"/>
    </row>
    <row r="447" spans="1:23" s="138" customFormat="1" x14ac:dyDescent="0.25">
      <c r="A447" s="137" t="s">
        <v>137</v>
      </c>
      <c r="B447" s="138" t="str">
        <f>IFERROR(_xlfn.XLOOKUP(TEXT(A447, "0"), TEXT('Material master'!$A$2:'Material master'!$A$275, "0"), 'Material master'!$B$2:'Material master'!$B$275, 1),"")</f>
        <v>BB 87X87X97 COATED VALVE IN OUT - 82W</v>
      </c>
      <c r="C447" s="138" t="str">
        <f>IFERROR(_xlfn.XLOOKUP(TEXT(A447, "0"), TEXT('Material master'!$A$2:'Material master'!$A$275, "0"), 'Material master'!$C$2:'Material master'!$C$275, 1),"")</f>
        <v>Packaging</v>
      </c>
      <c r="D447" s="138" t="str">
        <f>IFERROR(_xlfn.XLOOKUP(TEXT(A447, "0"), TEXT('Material master'!$A$2:'Material master'!$A$275, "0"), 'Material master'!$D$2:'Material master'!$D$275, 1),"")</f>
        <v/>
      </c>
      <c r="E447" s="138" t="str">
        <f>IFERROR(_xlfn.XLOOKUP(TEXT(A447, "0"), TEXT('Material master'!$A$2:'Material master'!$A$275, "0"), 'Material master'!$E$2:'Material master'!$E$275, 1),"")</f>
        <v/>
      </c>
      <c r="F447" s="138" t="str">
        <f>IFERROR(_xlfn.XLOOKUP(TEXT(A447, "0"), TEXT('Material master'!$A$2:'Material master'!$A$275, "0"), 'Material master'!$F$2:'Material master'!$F$275, 1),"")</f>
        <v/>
      </c>
      <c r="G447" s="138" t="str">
        <f>IFERROR(_xlfn.XLOOKUP(TEXT(A447, "0"), TEXT('Material master'!$A$2:'Material master'!$A$275, "0"), 'Material master'!$G$2:'Material master'!$G$275, 1),"")</f>
        <v/>
      </c>
      <c r="H447" s="138" t="s">
        <v>695</v>
      </c>
      <c r="I447" s="137" t="s">
        <v>365</v>
      </c>
      <c r="K447" s="140"/>
      <c r="L447" s="140">
        <f t="shared" ref="L447:W447" si="442">IFERROR(L1182, 0)</f>
        <v>13</v>
      </c>
      <c r="M447" s="140">
        <f t="shared" si="442"/>
        <v>2</v>
      </c>
      <c r="N447" s="140">
        <f t="shared" si="442"/>
        <v>1</v>
      </c>
      <c r="O447" s="140">
        <f t="shared" si="442"/>
        <v>0</v>
      </c>
      <c r="P447" s="140">
        <f t="shared" si="442"/>
        <v>1</v>
      </c>
      <c r="Q447" s="140">
        <f t="shared" si="442"/>
        <v>1</v>
      </c>
      <c r="R447" s="140">
        <f t="shared" si="442"/>
        <v>1</v>
      </c>
      <c r="S447" s="140">
        <f t="shared" si="442"/>
        <v>0</v>
      </c>
      <c r="T447" s="140">
        <f t="shared" si="442"/>
        <v>1</v>
      </c>
      <c r="U447" s="140">
        <f t="shared" si="442"/>
        <v>1</v>
      </c>
      <c r="V447" s="140">
        <f t="shared" si="442"/>
        <v>1</v>
      </c>
      <c r="W447" s="140">
        <f t="shared" si="442"/>
        <v>0</v>
      </c>
    </row>
    <row r="448" spans="1:23" x14ac:dyDescent="0.25">
      <c r="A448" s="257" t="s">
        <v>137</v>
      </c>
      <c r="B448" t="str">
        <f>IFERROR(_xlfn.XLOOKUP(TEXT(A448, "0"), TEXT('Material master'!$A$2:'Material master'!$A$275, "0"), 'Material master'!$B$2:'Material master'!$B$275, 1),"")</f>
        <v>BB 87X87X97 COATED VALVE IN OUT - 82W</v>
      </c>
      <c r="C448" t="str">
        <f>IFERROR(_xlfn.XLOOKUP(TEXT(A448, "0"), TEXT('Material master'!$A$2:'Material master'!$A$275, "0"), 'Material master'!$C$2:'Material master'!$C$275, 1),"")</f>
        <v>Packaging</v>
      </c>
      <c r="D448" t="str">
        <f>IFERROR(_xlfn.XLOOKUP(TEXT(A448, "0"), TEXT('Material master'!$A$2:'Material master'!$A$275, "0"), 'Material master'!$D$2:'Material master'!$D$275, 1),"")</f>
        <v/>
      </c>
      <c r="E448" t="str">
        <f>IFERROR(_xlfn.XLOOKUP(TEXT(A448, "0"), TEXT('Material master'!$A$2:'Material master'!$A$275, "0"), 'Material master'!$E$2:'Material master'!$E$275, 1),"")</f>
        <v/>
      </c>
      <c r="F448" t="str">
        <f>IFERROR(_xlfn.XLOOKUP(TEXT(A448, "0"), TEXT('Material master'!$A$2:'Material master'!$A$275, "0"), 'Material master'!$F$2:'Material master'!$F$275, 1),"")</f>
        <v/>
      </c>
      <c r="G448" t="str">
        <f>IFERROR(_xlfn.XLOOKUP(TEXT(A448, "0"), TEXT('Material master'!$A$2:'Material master'!$A$275, "0"), 'Material master'!$G$2:'Material master'!$G$275, 1),"")</f>
        <v/>
      </c>
      <c r="H448" t="s">
        <v>695</v>
      </c>
      <c r="I448" s="257" t="s">
        <v>552</v>
      </c>
      <c r="K448" s="32"/>
      <c r="L448" s="32">
        <f t="shared" ref="L448:W448" si="443">IFERROR(L1747, 0)</f>
        <v>60</v>
      </c>
      <c r="M448" s="32">
        <f t="shared" si="443"/>
        <v>12</v>
      </c>
      <c r="N448" s="32">
        <f t="shared" si="443"/>
        <v>12</v>
      </c>
      <c r="O448" s="32">
        <f t="shared" si="443"/>
        <v>12</v>
      </c>
      <c r="P448" s="32">
        <f t="shared" si="443"/>
        <v>12</v>
      </c>
      <c r="Q448" s="32">
        <f t="shared" si="443"/>
        <v>12</v>
      </c>
      <c r="R448" s="32">
        <f t="shared" si="443"/>
        <v>12</v>
      </c>
      <c r="S448" s="32">
        <f t="shared" si="443"/>
        <v>12</v>
      </c>
      <c r="T448" s="32">
        <f t="shared" si="443"/>
        <v>12</v>
      </c>
      <c r="U448" s="32">
        <f t="shared" si="443"/>
        <v>12</v>
      </c>
      <c r="V448" s="32">
        <f t="shared" si="443"/>
        <v>12</v>
      </c>
      <c r="W448" s="32">
        <f t="shared" si="443"/>
        <v>12</v>
      </c>
    </row>
    <row r="449" spans="1:23" x14ac:dyDescent="0.25">
      <c r="A449" s="257" t="s">
        <v>137</v>
      </c>
      <c r="B449" t="str">
        <f>IFERROR(_xlfn.XLOOKUP(TEXT(A449, "0"), TEXT('Material master'!$A$2:'Material master'!$A$275, "0"), 'Material master'!$B$2:'Material master'!$B$275, 1),"")</f>
        <v>BB 87X87X97 COATED VALVE IN OUT - 82W</v>
      </c>
      <c r="C449" t="str">
        <f>IFERROR(_xlfn.XLOOKUP(TEXT(A449, "0"), TEXT('Material master'!$A$2:'Material master'!$A$275, "0"), 'Material master'!$C$2:'Material master'!$C$275, 1),"")</f>
        <v>Packaging</v>
      </c>
      <c r="D449" t="str">
        <f>IFERROR(_xlfn.XLOOKUP(TEXT(A449, "0"), TEXT('Material master'!$A$2:'Material master'!$A$275, "0"), 'Material master'!$D$2:'Material master'!$D$275, 1),"")</f>
        <v/>
      </c>
      <c r="E449" t="str">
        <f>IFERROR(_xlfn.XLOOKUP(TEXT(A449, "0"), TEXT('Material master'!$A$2:'Material master'!$A$275, "0"), 'Material master'!$E$2:'Material master'!$E$275, 1),"")</f>
        <v/>
      </c>
      <c r="F449" t="str">
        <f>IFERROR(_xlfn.XLOOKUP(TEXT(A449, "0"), TEXT('Material master'!$A$2:'Material master'!$A$275, "0"), 'Material master'!$F$2:'Material master'!$F$275, 1),"")</f>
        <v/>
      </c>
      <c r="G449" t="str">
        <f>IFERROR(_xlfn.XLOOKUP(TEXT(A449, "0"), TEXT('Material master'!$A$2:'Material master'!$A$275, "0"), 'Material master'!$G$2:'Material master'!$G$275, 1),"")</f>
        <v/>
      </c>
      <c r="H449" t="s">
        <v>695</v>
      </c>
      <c r="I449" s="257" t="s">
        <v>554</v>
      </c>
      <c r="K449" s="32"/>
      <c r="L449" s="32">
        <f t="shared" ref="L449:W449" si="444">IFERROR(L1757, 0)</f>
        <v>1</v>
      </c>
      <c r="M449" s="32">
        <f t="shared" si="444"/>
        <v>0</v>
      </c>
      <c r="N449" s="32">
        <f t="shared" si="444"/>
        <v>0</v>
      </c>
      <c r="O449" s="32">
        <f t="shared" si="444"/>
        <v>1</v>
      </c>
      <c r="P449" s="32">
        <f t="shared" si="444"/>
        <v>0</v>
      </c>
      <c r="Q449" s="32">
        <f t="shared" si="444"/>
        <v>0</v>
      </c>
      <c r="R449" s="32">
        <f t="shared" si="444"/>
        <v>0</v>
      </c>
      <c r="S449" s="32">
        <f t="shared" si="444"/>
        <v>1</v>
      </c>
      <c r="T449" s="32">
        <f t="shared" si="444"/>
        <v>0</v>
      </c>
      <c r="U449" s="32">
        <f t="shared" si="444"/>
        <v>1</v>
      </c>
      <c r="V449" s="32">
        <f t="shared" si="444"/>
        <v>0</v>
      </c>
      <c r="W449" s="32">
        <f t="shared" si="444"/>
        <v>1</v>
      </c>
    </row>
    <row r="450" spans="1:23" x14ac:dyDescent="0.25">
      <c r="A450" s="257" t="s">
        <v>137</v>
      </c>
      <c r="B450" t="str">
        <f>IFERROR(_xlfn.XLOOKUP(TEXT(A450, "0"), TEXT('Material master'!$A$2:'Material master'!$A$275, "0"), 'Material master'!$B$2:'Material master'!$B$275, 1),"")</f>
        <v>BB 87X87X97 COATED VALVE IN OUT - 82W</v>
      </c>
      <c r="C450" t="str">
        <f>IFERROR(_xlfn.XLOOKUP(TEXT(A450, "0"), TEXT('Material master'!$A$2:'Material master'!$A$275, "0"), 'Material master'!$C$2:'Material master'!$C$275, 1),"")</f>
        <v>Packaging</v>
      </c>
      <c r="D450" t="str">
        <f>IFERROR(_xlfn.XLOOKUP(TEXT(A450, "0"), TEXT('Material master'!$A$2:'Material master'!$A$275, "0"), 'Material master'!$D$2:'Material master'!$D$275, 1),"")</f>
        <v/>
      </c>
      <c r="E450" t="str">
        <f>IFERROR(_xlfn.XLOOKUP(TEXT(A450, "0"), TEXT('Material master'!$A$2:'Material master'!$A$275, "0"), 'Material master'!$E$2:'Material master'!$E$275, 1),"")</f>
        <v/>
      </c>
      <c r="F450" t="str">
        <f>IFERROR(_xlfn.XLOOKUP(TEXT(A450, "0"), TEXT('Material master'!$A$2:'Material master'!$A$275, "0"), 'Material master'!$F$2:'Material master'!$F$275, 1),"")</f>
        <v/>
      </c>
      <c r="G450" t="str">
        <f>IFERROR(_xlfn.XLOOKUP(TEXT(A450, "0"), TEXT('Material master'!$A$2:'Material master'!$A$275, "0"), 'Material master'!$G$2:'Material master'!$G$275, 1),"")</f>
        <v/>
      </c>
      <c r="H450" t="s">
        <v>695</v>
      </c>
      <c r="I450" s="257" t="s">
        <v>566</v>
      </c>
      <c r="K450" s="32"/>
      <c r="L450" s="32">
        <f t="shared" ref="L450:W450" si="445">IFERROR(L1807, 0)</f>
        <v>11.999999999999998</v>
      </c>
      <c r="M450" s="32">
        <f t="shared" si="445"/>
        <v>9</v>
      </c>
      <c r="N450" s="32">
        <f t="shared" si="445"/>
        <v>4</v>
      </c>
      <c r="O450" s="32">
        <f t="shared" si="445"/>
        <v>5.9999999999999991</v>
      </c>
      <c r="P450" s="32">
        <f t="shared" si="445"/>
        <v>5</v>
      </c>
      <c r="Q450" s="32">
        <f t="shared" si="445"/>
        <v>5</v>
      </c>
      <c r="R450" s="32">
        <f t="shared" si="445"/>
        <v>5.9999999999999991</v>
      </c>
      <c r="S450" s="32">
        <f t="shared" si="445"/>
        <v>5</v>
      </c>
      <c r="T450" s="32">
        <f t="shared" si="445"/>
        <v>5.9999999999999991</v>
      </c>
      <c r="U450" s="32">
        <f t="shared" si="445"/>
        <v>5</v>
      </c>
      <c r="V450" s="32">
        <f t="shared" si="445"/>
        <v>5</v>
      </c>
      <c r="W450" s="32">
        <f t="shared" si="445"/>
        <v>5</v>
      </c>
    </row>
    <row r="451" spans="1:23" x14ac:dyDescent="0.25">
      <c r="A451" s="257" t="s">
        <v>137</v>
      </c>
      <c r="B451" t="str">
        <f>IFERROR(_xlfn.XLOOKUP(TEXT(A451, "0"), TEXT('Material master'!$A$2:'Material master'!$A$275, "0"), 'Material master'!$B$2:'Material master'!$B$275, 1),"")</f>
        <v>BB 87X87X97 COATED VALVE IN OUT - 82W</v>
      </c>
      <c r="C451" t="str">
        <f>IFERROR(_xlfn.XLOOKUP(TEXT(A451, "0"), TEXT('Material master'!$A$2:'Material master'!$A$275, "0"), 'Material master'!$C$2:'Material master'!$C$275, 1),"")</f>
        <v>Packaging</v>
      </c>
      <c r="D451" t="str">
        <f>IFERROR(_xlfn.XLOOKUP(TEXT(A451, "0"), TEXT('Material master'!$A$2:'Material master'!$A$275, "0"), 'Material master'!$D$2:'Material master'!$D$275, 1),"")</f>
        <v/>
      </c>
      <c r="E451" t="str">
        <f>IFERROR(_xlfn.XLOOKUP(TEXT(A451, "0"), TEXT('Material master'!$A$2:'Material master'!$A$275, "0"), 'Material master'!$E$2:'Material master'!$E$275, 1),"")</f>
        <v/>
      </c>
      <c r="F451" t="str">
        <f>IFERROR(_xlfn.XLOOKUP(TEXT(A451, "0"), TEXT('Material master'!$A$2:'Material master'!$A$275, "0"), 'Material master'!$F$2:'Material master'!$F$275, 1),"")</f>
        <v/>
      </c>
      <c r="G451" t="str">
        <f>IFERROR(_xlfn.XLOOKUP(TEXT(A451, "0"), TEXT('Material master'!$A$2:'Material master'!$A$275, "0"), 'Material master'!$G$2:'Material master'!$G$275, 1),"")</f>
        <v/>
      </c>
      <c r="H451" s="1" t="s">
        <v>696</v>
      </c>
      <c r="I451" s="1"/>
      <c r="J451" s="1"/>
      <c r="K451" s="141"/>
      <c r="L451" s="141">
        <f t="shared" ref="L451:W451" si="446">SUM(L447:L450)</f>
        <v>86</v>
      </c>
      <c r="M451" s="141">
        <f t="shared" si="446"/>
        <v>23</v>
      </c>
      <c r="N451" s="141">
        <f t="shared" si="446"/>
        <v>17</v>
      </c>
      <c r="O451" s="141">
        <f t="shared" si="446"/>
        <v>19</v>
      </c>
      <c r="P451" s="141">
        <f t="shared" si="446"/>
        <v>18</v>
      </c>
      <c r="Q451" s="141">
        <f t="shared" si="446"/>
        <v>18</v>
      </c>
      <c r="R451" s="141">
        <f t="shared" si="446"/>
        <v>19</v>
      </c>
      <c r="S451" s="141">
        <f t="shared" si="446"/>
        <v>18</v>
      </c>
      <c r="T451" s="141">
        <f t="shared" si="446"/>
        <v>19</v>
      </c>
      <c r="U451" s="141">
        <f t="shared" si="446"/>
        <v>19</v>
      </c>
      <c r="V451" s="141">
        <f t="shared" si="446"/>
        <v>18</v>
      </c>
      <c r="W451" s="141">
        <f t="shared" si="446"/>
        <v>18</v>
      </c>
    </row>
    <row r="452" spans="1:23" s="136" customFormat="1" x14ac:dyDescent="0.25">
      <c r="A452" s="270" t="s">
        <v>137</v>
      </c>
      <c r="B452" s="136" t="str">
        <f>IFERROR(_xlfn.XLOOKUP(TEXT(A452, "0"), TEXT('Material master'!$A$2:'Material master'!$A$275, "0"), 'Material master'!$B$2:'Material master'!$B$275, 1),"")</f>
        <v>BB 87X87X97 COATED VALVE IN OUT - 82W</v>
      </c>
      <c r="C452" s="136" t="str">
        <f>IFERROR(_xlfn.XLOOKUP(TEXT(A452, "0"), TEXT('Material master'!$A$2:'Material master'!$A$275, "0"), 'Material master'!$C$2:'Material master'!$C$275, 1),"")</f>
        <v>Packaging</v>
      </c>
      <c r="D452" s="136" t="str">
        <f>IFERROR(_xlfn.XLOOKUP(TEXT(A452, "0"), TEXT('Material master'!$A$2:'Material master'!$A$275, "0"), 'Material master'!$D$2:'Material master'!$D$275, 1),"")</f>
        <v/>
      </c>
      <c r="E452" s="136" t="str">
        <f>IFERROR(_xlfn.XLOOKUP(TEXT(A452, "0"), TEXT('Material master'!$A$2:'Material master'!$A$275, "0"), 'Material master'!$E$2:'Material master'!$E$275, 1),"")</f>
        <v/>
      </c>
      <c r="F452" s="136" t="str">
        <f>IFERROR(_xlfn.XLOOKUP(TEXT(A452, "0"), TEXT('Material master'!$A$2:'Material master'!$A$275, "0"), 'Material master'!$F$2:'Material master'!$F$275, 1),"")</f>
        <v/>
      </c>
      <c r="G452" s="136" t="str">
        <f>IFERROR(_xlfn.XLOOKUP(TEXT(A452, "0"), TEXT('Material master'!$A$2:'Material master'!$A$275, "0"), 'Material master'!$G$2:'Material master'!$G$275, 1),"")</f>
        <v/>
      </c>
      <c r="H452" s="136" t="s">
        <v>697</v>
      </c>
      <c r="K452" s="142">
        <v>447</v>
      </c>
      <c r="L452" s="142">
        <f t="shared" ref="L452:W452" si="447">K452 - L451 + L454</f>
        <v>361</v>
      </c>
      <c r="M452" s="142">
        <f t="shared" si="447"/>
        <v>338</v>
      </c>
      <c r="N452" s="142">
        <f t="shared" si="447"/>
        <v>321</v>
      </c>
      <c r="O452" s="142">
        <f t="shared" si="447"/>
        <v>302</v>
      </c>
      <c r="P452" s="142">
        <f t="shared" si="447"/>
        <v>284</v>
      </c>
      <c r="Q452" s="142">
        <f t="shared" si="447"/>
        <v>266</v>
      </c>
      <c r="R452" s="142">
        <f t="shared" si="447"/>
        <v>247</v>
      </c>
      <c r="S452" s="142">
        <f t="shared" si="447"/>
        <v>229</v>
      </c>
      <c r="T452" s="142">
        <f t="shared" si="447"/>
        <v>210</v>
      </c>
      <c r="U452" s="142">
        <f t="shared" si="447"/>
        <v>191</v>
      </c>
      <c r="V452" s="142">
        <f t="shared" si="447"/>
        <v>173</v>
      </c>
      <c r="W452" s="142">
        <f t="shared" si="447"/>
        <v>155</v>
      </c>
    </row>
    <row r="453" spans="1:23" x14ac:dyDescent="0.25">
      <c r="A453" s="257" t="s">
        <v>137</v>
      </c>
      <c r="B453" t="str">
        <f>IFERROR(_xlfn.XLOOKUP(TEXT(A453, "0"), TEXT('Material master'!$A$2:'Material master'!$A$275, "0"), 'Material master'!$B$2:'Material master'!$B$275, 1),"")</f>
        <v>BB 87X87X97 COATED VALVE IN OUT - 82W</v>
      </c>
      <c r="C453" t="str">
        <f>IFERROR(_xlfn.XLOOKUP(TEXT(A453, "0"), TEXT('Material master'!$A$2:'Material master'!$A$275, "0"), 'Material master'!$C$2:'Material master'!$C$275, 1),"")</f>
        <v>Packaging</v>
      </c>
      <c r="D453" t="str">
        <f>IFERROR(_xlfn.XLOOKUP(TEXT(A453, "0"), TEXT('Material master'!$A$2:'Material master'!$A$275, "0"), 'Material master'!$D$2:'Material master'!$D$275, 1),"")</f>
        <v/>
      </c>
      <c r="E453" t="str">
        <f>IFERROR(_xlfn.XLOOKUP(TEXT(A453, "0"), TEXT('Material master'!$A$2:'Material master'!$A$275, "0"), 'Material master'!$E$2:'Material master'!$E$275, 1),"")</f>
        <v/>
      </c>
      <c r="F453" t="str">
        <f>IFERROR(_xlfn.XLOOKUP(TEXT(A453, "0"), TEXT('Material master'!$A$2:'Material master'!$A$275, "0"), 'Material master'!$F$2:'Material master'!$F$275, 1),"")</f>
        <v/>
      </c>
      <c r="G453" t="str">
        <f>IFERROR(_xlfn.XLOOKUP(TEXT(A453, "0"), TEXT('Material master'!$A$2:'Material master'!$A$275, "0"), 'Material master'!$G$2:'Material master'!$G$275, 1),"")</f>
        <v/>
      </c>
      <c r="H453" t="s">
        <v>698</v>
      </c>
      <c r="I453" s="32">
        <v>102.05947786940921</v>
      </c>
      <c r="J453" s="258">
        <f>IFERROR($I453/AVERAGE($L451:$W451),0)</f>
        <v>4.1942251179209267</v>
      </c>
      <c r="K453" s="32"/>
      <c r="L453" s="32">
        <f t="shared" ref="L453:W453" si="448">$I453</f>
        <v>102.05947786940921</v>
      </c>
      <c r="M453" s="32">
        <f t="shared" si="448"/>
        <v>102.05947786940921</v>
      </c>
      <c r="N453" s="32">
        <f t="shared" si="448"/>
        <v>102.05947786940921</v>
      </c>
      <c r="O453" s="32">
        <f t="shared" si="448"/>
        <v>102.05947786940921</v>
      </c>
      <c r="P453" s="32">
        <f t="shared" si="448"/>
        <v>102.05947786940921</v>
      </c>
      <c r="Q453" s="32">
        <f t="shared" si="448"/>
        <v>102.05947786940921</v>
      </c>
      <c r="R453" s="32">
        <f t="shared" si="448"/>
        <v>102.05947786940921</v>
      </c>
      <c r="S453" s="32">
        <f t="shared" si="448"/>
        <v>102.05947786940921</v>
      </c>
      <c r="T453" s="32">
        <f t="shared" si="448"/>
        <v>102.05947786940921</v>
      </c>
      <c r="U453" s="32">
        <f t="shared" si="448"/>
        <v>102.05947786940921</v>
      </c>
      <c r="V453" s="32">
        <f t="shared" si="448"/>
        <v>102.05947786940921</v>
      </c>
      <c r="W453" s="32">
        <f t="shared" si="448"/>
        <v>102.05947786940921</v>
      </c>
    </row>
    <row r="454" spans="1:23" x14ac:dyDescent="0.25">
      <c r="A454" s="257" t="s">
        <v>137</v>
      </c>
      <c r="B454" t="str">
        <f>IFERROR(_xlfn.XLOOKUP(TEXT(A454, "0"), TEXT('Material master'!$A$2:'Material master'!$A$275, "0"), 'Material master'!$B$2:'Material master'!$B$275, 1),"")</f>
        <v>BB 87X87X97 COATED VALVE IN OUT - 82W</v>
      </c>
      <c r="C454" t="str">
        <f>IFERROR(_xlfn.XLOOKUP(TEXT(A454, "0"), TEXT('Material master'!$A$2:'Material master'!$A$275, "0"), 'Material master'!$C$2:'Material master'!$C$275, 1),"")</f>
        <v>Packaging</v>
      </c>
      <c r="D454" t="str">
        <f>IFERROR(_xlfn.XLOOKUP(TEXT(A454, "0"), TEXT('Material master'!$A$2:'Material master'!$A$275, "0"), 'Material master'!$D$2:'Material master'!$D$275, 1),"")</f>
        <v/>
      </c>
      <c r="E454" t="str">
        <f>IFERROR(_xlfn.XLOOKUP(TEXT(A454, "0"), TEXT('Material master'!$A$2:'Material master'!$A$275, "0"), 'Material master'!$E$2:'Material master'!$E$275, 1),"")</f>
        <v/>
      </c>
      <c r="F454" t="str">
        <f>IFERROR(_xlfn.XLOOKUP(TEXT(A454, "0"), TEXT('Material master'!$A$2:'Material master'!$A$275, "0"), 'Material master'!$F$2:'Material master'!$F$275, 1),"")</f>
        <v/>
      </c>
      <c r="G454" t="str">
        <f>IFERROR(_xlfn.XLOOKUP(TEXT(A454, "0"), TEXT('Material master'!$A$2:'Material master'!$A$275, "0"), 'Material master'!$G$2:'Material master'!$G$275, 1),"")</f>
        <v/>
      </c>
      <c r="H454" t="s">
        <v>699</v>
      </c>
      <c r="I454">
        <f>IFERROR(_xlfn.XLOOKUP(TEXT(A454, "0"), TEXT('Purchase sheet'!$A$2:'Purchase sheet'!$A$31, "0"), 'Purchase sheet'!$H$2:'Purchase sheet'!$H$31, 1), 1)</f>
        <v>1</v>
      </c>
      <c r="K454" s="32"/>
      <c r="L454" s="259"/>
      <c r="M454" s="32">
        <f t="shared" ref="M454:W454" si="449">IF( M453 - L452 + M451 &gt; 0, CEILING( M453 - L452 + M451, $I$454), 0)</f>
        <v>0</v>
      </c>
      <c r="N454" s="32">
        <f t="shared" si="449"/>
        <v>0</v>
      </c>
      <c r="O454" s="32">
        <f t="shared" si="449"/>
        <v>0</v>
      </c>
      <c r="P454" s="32">
        <f t="shared" si="449"/>
        <v>0</v>
      </c>
      <c r="Q454" s="32">
        <f t="shared" si="449"/>
        <v>0</v>
      </c>
      <c r="R454" s="32">
        <f t="shared" si="449"/>
        <v>0</v>
      </c>
      <c r="S454" s="32">
        <f t="shared" si="449"/>
        <v>0</v>
      </c>
      <c r="T454" s="32">
        <f t="shared" si="449"/>
        <v>0</v>
      </c>
      <c r="U454" s="32">
        <f t="shared" si="449"/>
        <v>0</v>
      </c>
      <c r="V454" s="32">
        <f t="shared" si="449"/>
        <v>0</v>
      </c>
      <c r="W454" s="32">
        <f t="shared" si="449"/>
        <v>0</v>
      </c>
    </row>
    <row r="455" spans="1:23" ht="15.75" thickBot="1" x14ac:dyDescent="0.3">
      <c r="A455" s="257" t="s">
        <v>137</v>
      </c>
      <c r="B455" t="str">
        <f>IFERROR(_xlfn.XLOOKUP(TEXT(A455, "0"), TEXT('Material master'!$A$2:'Material master'!$A$275, "0"), 'Material master'!$B$2:'Material master'!$B$275, 1),"")</f>
        <v>BB 87X87X97 COATED VALVE IN OUT - 82W</v>
      </c>
      <c r="C455" t="str">
        <f>IFERROR(_xlfn.XLOOKUP(TEXT(A455, "0"), TEXT('Material master'!$A$2:'Material master'!$A$275, "0"), 'Material master'!$C$2:'Material master'!$C$275, 1),"")</f>
        <v>Packaging</v>
      </c>
      <c r="D455" t="str">
        <f>IFERROR(_xlfn.XLOOKUP(TEXT(A455, "0"), TEXT('Material master'!$A$2:'Material master'!$A$275, "0"), 'Material master'!$D$2:'Material master'!$D$275, 1),"")</f>
        <v/>
      </c>
      <c r="E455" t="str">
        <f>IFERROR(_xlfn.XLOOKUP(TEXT(A455, "0"), TEXT('Material master'!$A$2:'Material master'!$A$275, "0"), 'Material master'!$E$2:'Material master'!$E$275, 1),"")</f>
        <v/>
      </c>
      <c r="F455" t="str">
        <f>IFERROR(_xlfn.XLOOKUP(TEXT(A455, "0"), TEXT('Material master'!$A$2:'Material master'!$A$275, "0"), 'Material master'!$F$2:'Material master'!$F$275, 1),"")</f>
        <v/>
      </c>
      <c r="G455" t="str">
        <f>IFERROR(_xlfn.XLOOKUP(TEXT(A455, "0"), TEXT('Material master'!$A$2:'Material master'!$A$275, "0"), 'Material master'!$G$2:'Material master'!$G$275, 1),"")</f>
        <v/>
      </c>
      <c r="H455" t="s">
        <v>700</v>
      </c>
      <c r="I455">
        <f>INT(IFERROR(_xlfn.XLOOKUP(TEXT(A455, "0"), TEXT('Purchase sheet'!$A$2:'Purchase sheet'!$A$31, "0"), 'Purchase sheet'!$H$2:'Purchase sheet'!$D$31, 1), 1))</f>
        <v>1</v>
      </c>
      <c r="K455" s="32"/>
      <c r="L455" s="32">
        <f t="shared" ref="L455:V455" si="450">M454</f>
        <v>0</v>
      </c>
      <c r="M455" s="32">
        <f t="shared" si="450"/>
        <v>0</v>
      </c>
      <c r="N455" s="32">
        <f t="shared" si="450"/>
        <v>0</v>
      </c>
      <c r="O455" s="32">
        <f t="shared" si="450"/>
        <v>0</v>
      </c>
      <c r="P455" s="32">
        <f t="shared" si="450"/>
        <v>0</v>
      </c>
      <c r="Q455" s="32">
        <f t="shared" si="450"/>
        <v>0</v>
      </c>
      <c r="R455" s="32">
        <f t="shared" si="450"/>
        <v>0</v>
      </c>
      <c r="S455" s="32">
        <f t="shared" si="450"/>
        <v>0</v>
      </c>
      <c r="T455" s="32">
        <f t="shared" si="450"/>
        <v>0</v>
      </c>
      <c r="U455" s="32">
        <f t="shared" si="450"/>
        <v>0</v>
      </c>
      <c r="V455" s="32">
        <f t="shared" si="450"/>
        <v>0</v>
      </c>
      <c r="W455" s="32"/>
    </row>
    <row r="456" spans="1:23" s="138" customFormat="1" x14ac:dyDescent="0.25">
      <c r="A456" s="137" t="s">
        <v>139</v>
      </c>
      <c r="B456" s="138" t="str">
        <f>IFERROR(_xlfn.XLOOKUP(TEXT(A456, "0"), TEXT('Material master'!$A$2:'Material master'!$A$275, "0"), 'Material master'!$B$2:'Material master'!$B$275, 1),"")</f>
        <v>BB 87X87X127 VALVE OUT LINER 085W</v>
      </c>
      <c r="C456" s="138" t="str">
        <f>IFERROR(_xlfn.XLOOKUP(TEXT(A456, "0"), TEXT('Material master'!$A$2:'Material master'!$A$275, "0"), 'Material master'!$C$2:'Material master'!$C$275, 1),"")</f>
        <v>Packaging</v>
      </c>
      <c r="D456" s="138" t="str">
        <f>IFERROR(_xlfn.XLOOKUP(TEXT(A456, "0"), TEXT('Material master'!$A$2:'Material master'!$A$275, "0"), 'Material master'!$D$2:'Material master'!$D$275, 1),"")</f>
        <v/>
      </c>
      <c r="E456" s="138" t="str">
        <f>IFERROR(_xlfn.XLOOKUP(TEXT(A456, "0"), TEXT('Material master'!$A$2:'Material master'!$A$275, "0"), 'Material master'!$E$2:'Material master'!$E$275, 1),"")</f>
        <v/>
      </c>
      <c r="F456" s="138" t="str">
        <f>IFERROR(_xlfn.XLOOKUP(TEXT(A456, "0"), TEXT('Material master'!$A$2:'Material master'!$A$275, "0"), 'Material master'!$F$2:'Material master'!$F$275, 1),"")</f>
        <v/>
      </c>
      <c r="G456" s="138" t="str">
        <f>IFERROR(_xlfn.XLOOKUP(TEXT(A456, "0"), TEXT('Material master'!$A$2:'Material master'!$A$275, "0"), 'Material master'!$G$2:'Material master'!$G$275, 1),"")</f>
        <v/>
      </c>
      <c r="H456" s="138" t="s">
        <v>695</v>
      </c>
      <c r="I456" s="137" t="s">
        <v>455</v>
      </c>
      <c r="K456" s="140"/>
      <c r="L456" s="140">
        <f t="shared" ref="L456:W456" si="451">IFERROR(L1478, 0)</f>
        <v>105</v>
      </c>
      <c r="M456" s="140">
        <f t="shared" si="451"/>
        <v>77</v>
      </c>
      <c r="N456" s="140">
        <f t="shared" si="451"/>
        <v>76</v>
      </c>
      <c r="O456" s="140">
        <f t="shared" si="451"/>
        <v>76</v>
      </c>
      <c r="P456" s="140">
        <f t="shared" si="451"/>
        <v>77</v>
      </c>
      <c r="Q456" s="140">
        <f t="shared" si="451"/>
        <v>76</v>
      </c>
      <c r="R456" s="140">
        <f t="shared" si="451"/>
        <v>76</v>
      </c>
      <c r="S456" s="140">
        <f t="shared" si="451"/>
        <v>77</v>
      </c>
      <c r="T456" s="140">
        <f t="shared" si="451"/>
        <v>76</v>
      </c>
      <c r="U456" s="140">
        <f t="shared" si="451"/>
        <v>77</v>
      </c>
      <c r="V456" s="140">
        <f t="shared" si="451"/>
        <v>76</v>
      </c>
      <c r="W456" s="140">
        <f t="shared" si="451"/>
        <v>76</v>
      </c>
    </row>
    <row r="457" spans="1:23" x14ac:dyDescent="0.25">
      <c r="A457" s="257" t="s">
        <v>139</v>
      </c>
      <c r="B457" t="str">
        <f>IFERROR(_xlfn.XLOOKUP(TEXT(A457, "0"), TEXT('Material master'!$A$2:'Material master'!$A$275, "0"), 'Material master'!$B$2:'Material master'!$B$275, 1),"")</f>
        <v>BB 87X87X127 VALVE OUT LINER 085W</v>
      </c>
      <c r="C457" t="str">
        <f>IFERROR(_xlfn.XLOOKUP(TEXT(A457, "0"), TEXT('Material master'!$A$2:'Material master'!$A$275, "0"), 'Material master'!$C$2:'Material master'!$C$275, 1),"")</f>
        <v>Packaging</v>
      </c>
      <c r="D457" t="str">
        <f>IFERROR(_xlfn.XLOOKUP(TEXT(A457, "0"), TEXT('Material master'!$A$2:'Material master'!$A$275, "0"), 'Material master'!$D$2:'Material master'!$D$275, 1),"")</f>
        <v/>
      </c>
      <c r="E457" t="str">
        <f>IFERROR(_xlfn.XLOOKUP(TEXT(A457, "0"), TEXT('Material master'!$A$2:'Material master'!$A$275, "0"), 'Material master'!$E$2:'Material master'!$E$275, 1),"")</f>
        <v/>
      </c>
      <c r="F457" t="str">
        <f>IFERROR(_xlfn.XLOOKUP(TEXT(A457, "0"), TEXT('Material master'!$A$2:'Material master'!$A$275, "0"), 'Material master'!$F$2:'Material master'!$F$275, 1),"")</f>
        <v/>
      </c>
      <c r="G457" t="str">
        <f>IFERROR(_xlfn.XLOOKUP(TEXT(A457, "0"), TEXT('Material master'!$A$2:'Material master'!$A$275, "0"), 'Material master'!$G$2:'Material master'!$G$275, 1),"")</f>
        <v/>
      </c>
      <c r="H457" t="s">
        <v>695</v>
      </c>
      <c r="I457" s="257" t="s">
        <v>478</v>
      </c>
      <c r="K457" s="32"/>
      <c r="L457" s="32">
        <f t="shared" ref="L457:W457" si="452">IFERROR(L1568, 0)</f>
        <v>93</v>
      </c>
      <c r="M457" s="32">
        <f t="shared" si="452"/>
        <v>74</v>
      </c>
      <c r="N457" s="32">
        <f t="shared" si="452"/>
        <v>75</v>
      </c>
      <c r="O457" s="32">
        <f t="shared" si="452"/>
        <v>74</v>
      </c>
      <c r="P457" s="32">
        <f t="shared" si="452"/>
        <v>74</v>
      </c>
      <c r="Q457" s="32">
        <f t="shared" si="452"/>
        <v>74</v>
      </c>
      <c r="R457" s="32">
        <f t="shared" si="452"/>
        <v>74</v>
      </c>
      <c r="S457" s="32">
        <f t="shared" si="452"/>
        <v>74</v>
      </c>
      <c r="T457" s="32">
        <f t="shared" si="452"/>
        <v>74</v>
      </c>
      <c r="U457" s="32">
        <f t="shared" si="452"/>
        <v>74</v>
      </c>
      <c r="V457" s="32">
        <f t="shared" si="452"/>
        <v>74</v>
      </c>
      <c r="W457" s="32">
        <f t="shared" si="452"/>
        <v>74</v>
      </c>
    </row>
    <row r="458" spans="1:23" x14ac:dyDescent="0.25">
      <c r="A458" s="257" t="s">
        <v>139</v>
      </c>
      <c r="B458" t="str">
        <f>IFERROR(_xlfn.XLOOKUP(TEXT(A458, "0"), TEXT('Material master'!$A$2:'Material master'!$A$275, "0"), 'Material master'!$B$2:'Material master'!$B$275, 1),"")</f>
        <v>BB 87X87X127 VALVE OUT LINER 085W</v>
      </c>
      <c r="C458" t="str">
        <f>IFERROR(_xlfn.XLOOKUP(TEXT(A458, "0"), TEXT('Material master'!$A$2:'Material master'!$A$275, "0"), 'Material master'!$C$2:'Material master'!$C$275, 1),"")</f>
        <v>Packaging</v>
      </c>
      <c r="D458" t="str">
        <f>IFERROR(_xlfn.XLOOKUP(TEXT(A458, "0"), TEXT('Material master'!$A$2:'Material master'!$A$275, "0"), 'Material master'!$D$2:'Material master'!$D$275, 1),"")</f>
        <v/>
      </c>
      <c r="E458" t="str">
        <f>IFERROR(_xlfn.XLOOKUP(TEXT(A458, "0"), TEXT('Material master'!$A$2:'Material master'!$A$275, "0"), 'Material master'!$E$2:'Material master'!$E$275, 1),"")</f>
        <v/>
      </c>
      <c r="F458" t="str">
        <f>IFERROR(_xlfn.XLOOKUP(TEXT(A458, "0"), TEXT('Material master'!$A$2:'Material master'!$A$275, "0"), 'Material master'!$F$2:'Material master'!$F$275, 1),"")</f>
        <v/>
      </c>
      <c r="G458" t="str">
        <f>IFERROR(_xlfn.XLOOKUP(TEXT(A458, "0"), TEXT('Material master'!$A$2:'Material master'!$A$275, "0"), 'Material master'!$G$2:'Material master'!$G$275, 1),"")</f>
        <v/>
      </c>
      <c r="H458" s="1" t="s">
        <v>696</v>
      </c>
      <c r="I458" s="1"/>
      <c r="J458" s="1"/>
      <c r="K458" s="141"/>
      <c r="L458" s="141">
        <f t="shared" ref="L458:W458" si="453">SUM(L456:L457)</f>
        <v>198</v>
      </c>
      <c r="M458" s="141">
        <f t="shared" si="453"/>
        <v>151</v>
      </c>
      <c r="N458" s="141">
        <f t="shared" si="453"/>
        <v>151</v>
      </c>
      <c r="O458" s="141">
        <f t="shared" si="453"/>
        <v>150</v>
      </c>
      <c r="P458" s="141">
        <f t="shared" si="453"/>
        <v>151</v>
      </c>
      <c r="Q458" s="141">
        <f t="shared" si="453"/>
        <v>150</v>
      </c>
      <c r="R458" s="141">
        <f t="shared" si="453"/>
        <v>150</v>
      </c>
      <c r="S458" s="141">
        <f t="shared" si="453"/>
        <v>151</v>
      </c>
      <c r="T458" s="141">
        <f t="shared" si="453"/>
        <v>150</v>
      </c>
      <c r="U458" s="141">
        <f t="shared" si="453"/>
        <v>151</v>
      </c>
      <c r="V458" s="141">
        <f t="shared" si="453"/>
        <v>150</v>
      </c>
      <c r="W458" s="141">
        <f t="shared" si="453"/>
        <v>150</v>
      </c>
    </row>
    <row r="459" spans="1:23" s="136" customFormat="1" x14ac:dyDescent="0.25">
      <c r="A459" s="270" t="s">
        <v>139</v>
      </c>
      <c r="B459" s="136" t="str">
        <f>IFERROR(_xlfn.XLOOKUP(TEXT(A459, "0"), TEXT('Material master'!$A$2:'Material master'!$A$275, "0"), 'Material master'!$B$2:'Material master'!$B$275, 1),"")</f>
        <v>BB 87X87X127 VALVE OUT LINER 085W</v>
      </c>
      <c r="C459" s="136" t="str">
        <f>IFERROR(_xlfn.XLOOKUP(TEXT(A459, "0"), TEXT('Material master'!$A$2:'Material master'!$A$275, "0"), 'Material master'!$C$2:'Material master'!$C$275, 1),"")</f>
        <v>Packaging</v>
      </c>
      <c r="D459" s="136" t="str">
        <f>IFERROR(_xlfn.XLOOKUP(TEXT(A459, "0"), TEXT('Material master'!$A$2:'Material master'!$A$275, "0"), 'Material master'!$D$2:'Material master'!$D$275, 1),"")</f>
        <v/>
      </c>
      <c r="E459" s="136" t="str">
        <f>IFERROR(_xlfn.XLOOKUP(TEXT(A459, "0"), TEXT('Material master'!$A$2:'Material master'!$A$275, "0"), 'Material master'!$E$2:'Material master'!$E$275, 1),"")</f>
        <v/>
      </c>
      <c r="F459" s="136" t="str">
        <f>IFERROR(_xlfn.XLOOKUP(TEXT(A459, "0"), TEXT('Material master'!$A$2:'Material master'!$A$275, "0"), 'Material master'!$F$2:'Material master'!$F$275, 1),"")</f>
        <v/>
      </c>
      <c r="G459" s="136" t="str">
        <f>IFERROR(_xlfn.XLOOKUP(TEXT(A459, "0"), TEXT('Material master'!$A$2:'Material master'!$A$275, "0"), 'Material master'!$G$2:'Material master'!$G$275, 1),"")</f>
        <v/>
      </c>
      <c r="H459" s="136" t="s">
        <v>697</v>
      </c>
      <c r="K459" s="142">
        <v>2589</v>
      </c>
      <c r="L459" s="142">
        <f t="shared" ref="L459:W459" si="454">K459 - L458 + L461</f>
        <v>2391</v>
      </c>
      <c r="M459" s="142">
        <f t="shared" si="454"/>
        <v>2240</v>
      </c>
      <c r="N459" s="142">
        <f t="shared" si="454"/>
        <v>2089</v>
      </c>
      <c r="O459" s="142">
        <f t="shared" si="454"/>
        <v>1939</v>
      </c>
      <c r="P459" s="142">
        <f t="shared" si="454"/>
        <v>1788</v>
      </c>
      <c r="Q459" s="142">
        <f t="shared" si="454"/>
        <v>1638</v>
      </c>
      <c r="R459" s="142">
        <f t="shared" si="454"/>
        <v>1488</v>
      </c>
      <c r="S459" s="142">
        <f t="shared" si="454"/>
        <v>1337</v>
      </c>
      <c r="T459" s="142">
        <f t="shared" si="454"/>
        <v>1187</v>
      </c>
      <c r="U459" s="142">
        <f t="shared" si="454"/>
        <v>1036</v>
      </c>
      <c r="V459" s="142">
        <f t="shared" si="454"/>
        <v>886</v>
      </c>
      <c r="W459" s="142">
        <f t="shared" si="454"/>
        <v>736</v>
      </c>
    </row>
    <row r="460" spans="1:23" x14ac:dyDescent="0.25">
      <c r="A460" s="257" t="s">
        <v>139</v>
      </c>
      <c r="B460" t="str">
        <f>IFERROR(_xlfn.XLOOKUP(TEXT(A460, "0"), TEXT('Material master'!$A$2:'Material master'!$A$275, "0"), 'Material master'!$B$2:'Material master'!$B$275, 1),"")</f>
        <v>BB 87X87X127 VALVE OUT LINER 085W</v>
      </c>
      <c r="C460" t="str">
        <f>IFERROR(_xlfn.XLOOKUP(TEXT(A460, "0"), TEXT('Material master'!$A$2:'Material master'!$A$275, "0"), 'Material master'!$C$2:'Material master'!$C$275, 1),"")</f>
        <v>Packaging</v>
      </c>
      <c r="D460" t="str">
        <f>IFERROR(_xlfn.XLOOKUP(TEXT(A460, "0"), TEXT('Material master'!$A$2:'Material master'!$A$275, "0"), 'Material master'!$D$2:'Material master'!$D$275, 1),"")</f>
        <v/>
      </c>
      <c r="E460" t="str">
        <f>IFERROR(_xlfn.XLOOKUP(TEXT(A460, "0"), TEXT('Material master'!$A$2:'Material master'!$A$275, "0"), 'Material master'!$E$2:'Material master'!$E$275, 1),"")</f>
        <v/>
      </c>
      <c r="F460" t="str">
        <f>IFERROR(_xlfn.XLOOKUP(TEXT(A460, "0"), TEXT('Material master'!$A$2:'Material master'!$A$275, "0"), 'Material master'!$F$2:'Material master'!$F$275, 1),"")</f>
        <v/>
      </c>
      <c r="G460" t="str">
        <f>IFERROR(_xlfn.XLOOKUP(TEXT(A460, "0"), TEXT('Material master'!$A$2:'Material master'!$A$275, "0"), 'Material master'!$G$2:'Material master'!$G$275, 1),"")</f>
        <v/>
      </c>
      <c r="H460" t="s">
        <v>698</v>
      </c>
      <c r="I460" s="32">
        <v>306.90261877732337</v>
      </c>
      <c r="J460" s="258">
        <f>IFERROR($I460/AVERAGE($L458:$W458),0)</f>
        <v>1.9874967217095956</v>
      </c>
      <c r="K460" s="32"/>
      <c r="L460" s="32">
        <f t="shared" ref="L460:W460" si="455">$I460</f>
        <v>306.90261877732337</v>
      </c>
      <c r="M460" s="32">
        <f t="shared" si="455"/>
        <v>306.90261877732337</v>
      </c>
      <c r="N460" s="32">
        <f t="shared" si="455"/>
        <v>306.90261877732337</v>
      </c>
      <c r="O460" s="32">
        <f t="shared" si="455"/>
        <v>306.90261877732337</v>
      </c>
      <c r="P460" s="32">
        <f t="shared" si="455"/>
        <v>306.90261877732337</v>
      </c>
      <c r="Q460" s="32">
        <f t="shared" si="455"/>
        <v>306.90261877732337</v>
      </c>
      <c r="R460" s="32">
        <f t="shared" si="455"/>
        <v>306.90261877732337</v>
      </c>
      <c r="S460" s="32">
        <f t="shared" si="455"/>
        <v>306.90261877732337</v>
      </c>
      <c r="T460" s="32">
        <f t="shared" si="455"/>
        <v>306.90261877732337</v>
      </c>
      <c r="U460" s="32">
        <f t="shared" si="455"/>
        <v>306.90261877732337</v>
      </c>
      <c r="V460" s="32">
        <f t="shared" si="455"/>
        <v>306.90261877732337</v>
      </c>
      <c r="W460" s="32">
        <f t="shared" si="455"/>
        <v>306.90261877732337</v>
      </c>
    </row>
    <row r="461" spans="1:23" x14ac:dyDescent="0.25">
      <c r="A461" s="257" t="s">
        <v>139</v>
      </c>
      <c r="B461" t="str">
        <f>IFERROR(_xlfn.XLOOKUP(TEXT(A461, "0"), TEXT('Material master'!$A$2:'Material master'!$A$275, "0"), 'Material master'!$B$2:'Material master'!$B$275, 1),"")</f>
        <v>BB 87X87X127 VALVE OUT LINER 085W</v>
      </c>
      <c r="C461" t="str">
        <f>IFERROR(_xlfn.XLOOKUP(TEXT(A461, "0"), TEXT('Material master'!$A$2:'Material master'!$A$275, "0"), 'Material master'!$C$2:'Material master'!$C$275, 1),"")</f>
        <v>Packaging</v>
      </c>
      <c r="D461" t="str">
        <f>IFERROR(_xlfn.XLOOKUP(TEXT(A461, "0"), TEXT('Material master'!$A$2:'Material master'!$A$275, "0"), 'Material master'!$D$2:'Material master'!$D$275, 1),"")</f>
        <v/>
      </c>
      <c r="E461" t="str">
        <f>IFERROR(_xlfn.XLOOKUP(TEXT(A461, "0"), TEXT('Material master'!$A$2:'Material master'!$A$275, "0"), 'Material master'!$E$2:'Material master'!$E$275, 1),"")</f>
        <v/>
      </c>
      <c r="F461" t="str">
        <f>IFERROR(_xlfn.XLOOKUP(TEXT(A461, "0"), TEXT('Material master'!$A$2:'Material master'!$A$275, "0"), 'Material master'!$F$2:'Material master'!$F$275, 1),"")</f>
        <v/>
      </c>
      <c r="G461" t="str">
        <f>IFERROR(_xlfn.XLOOKUP(TEXT(A461, "0"), TEXT('Material master'!$A$2:'Material master'!$A$275, "0"), 'Material master'!$G$2:'Material master'!$G$275, 1),"")</f>
        <v/>
      </c>
      <c r="H461" t="s">
        <v>699</v>
      </c>
      <c r="I461">
        <f>IFERROR(_xlfn.XLOOKUP(TEXT(A461, "0"), TEXT('Purchase sheet'!$A$2:'Purchase sheet'!$A$31, "0"), 'Purchase sheet'!$H$2:'Purchase sheet'!$H$31, 1), 1)</f>
        <v>1</v>
      </c>
      <c r="K461" s="32"/>
      <c r="L461" s="259"/>
      <c r="M461" s="32">
        <f t="shared" ref="M461:W461" si="456">IF( M460 - L459 + M458 &gt; 0, CEILING( M460 - L459 + M458, $I$461), 0)</f>
        <v>0</v>
      </c>
      <c r="N461" s="32">
        <f t="shared" si="456"/>
        <v>0</v>
      </c>
      <c r="O461" s="32">
        <f t="shared" si="456"/>
        <v>0</v>
      </c>
      <c r="P461" s="32">
        <f t="shared" si="456"/>
        <v>0</v>
      </c>
      <c r="Q461" s="32">
        <f t="shared" si="456"/>
        <v>0</v>
      </c>
      <c r="R461" s="32">
        <f t="shared" si="456"/>
        <v>0</v>
      </c>
      <c r="S461" s="32">
        <f t="shared" si="456"/>
        <v>0</v>
      </c>
      <c r="T461" s="32">
        <f t="shared" si="456"/>
        <v>0</v>
      </c>
      <c r="U461" s="32">
        <f t="shared" si="456"/>
        <v>0</v>
      </c>
      <c r="V461" s="32">
        <f t="shared" si="456"/>
        <v>0</v>
      </c>
      <c r="W461" s="32">
        <f t="shared" si="456"/>
        <v>0</v>
      </c>
    </row>
    <row r="462" spans="1:23" ht="15.75" thickBot="1" x14ac:dyDescent="0.3">
      <c r="A462" s="257" t="s">
        <v>139</v>
      </c>
      <c r="B462" t="str">
        <f>IFERROR(_xlfn.XLOOKUP(TEXT(A462, "0"), TEXT('Material master'!$A$2:'Material master'!$A$275, "0"), 'Material master'!$B$2:'Material master'!$B$275, 1),"")</f>
        <v>BB 87X87X127 VALVE OUT LINER 085W</v>
      </c>
      <c r="C462" t="str">
        <f>IFERROR(_xlfn.XLOOKUP(TEXT(A462, "0"), TEXT('Material master'!$A$2:'Material master'!$A$275, "0"), 'Material master'!$C$2:'Material master'!$C$275, 1),"")</f>
        <v>Packaging</v>
      </c>
      <c r="D462" t="str">
        <f>IFERROR(_xlfn.XLOOKUP(TEXT(A462, "0"), TEXT('Material master'!$A$2:'Material master'!$A$275, "0"), 'Material master'!$D$2:'Material master'!$D$275, 1),"")</f>
        <v/>
      </c>
      <c r="E462" t="str">
        <f>IFERROR(_xlfn.XLOOKUP(TEXT(A462, "0"), TEXT('Material master'!$A$2:'Material master'!$A$275, "0"), 'Material master'!$E$2:'Material master'!$E$275, 1),"")</f>
        <v/>
      </c>
      <c r="F462" t="str">
        <f>IFERROR(_xlfn.XLOOKUP(TEXT(A462, "0"), TEXT('Material master'!$A$2:'Material master'!$A$275, "0"), 'Material master'!$F$2:'Material master'!$F$275, 1),"")</f>
        <v/>
      </c>
      <c r="G462" t="str">
        <f>IFERROR(_xlfn.XLOOKUP(TEXT(A462, "0"), TEXT('Material master'!$A$2:'Material master'!$A$275, "0"), 'Material master'!$G$2:'Material master'!$G$275, 1),"")</f>
        <v/>
      </c>
      <c r="H462" t="s">
        <v>700</v>
      </c>
      <c r="I462">
        <f>INT(IFERROR(_xlfn.XLOOKUP(TEXT(A462, "0"), TEXT('Purchase sheet'!$A$2:'Purchase sheet'!$A$31, "0"), 'Purchase sheet'!$H$2:'Purchase sheet'!$D$31, 1), 1))</f>
        <v>1</v>
      </c>
      <c r="K462" s="32"/>
      <c r="L462" s="32">
        <f t="shared" ref="L462:V462" si="457">M461</f>
        <v>0</v>
      </c>
      <c r="M462" s="32">
        <f t="shared" si="457"/>
        <v>0</v>
      </c>
      <c r="N462" s="32">
        <f t="shared" si="457"/>
        <v>0</v>
      </c>
      <c r="O462" s="32">
        <f t="shared" si="457"/>
        <v>0</v>
      </c>
      <c r="P462" s="32">
        <f t="shared" si="457"/>
        <v>0</v>
      </c>
      <c r="Q462" s="32">
        <f t="shared" si="457"/>
        <v>0</v>
      </c>
      <c r="R462" s="32">
        <f t="shared" si="457"/>
        <v>0</v>
      </c>
      <c r="S462" s="32">
        <f t="shared" si="457"/>
        <v>0</v>
      </c>
      <c r="T462" s="32">
        <f t="shared" si="457"/>
        <v>0</v>
      </c>
      <c r="U462" s="32">
        <f t="shared" si="457"/>
        <v>0</v>
      </c>
      <c r="V462" s="32">
        <f t="shared" si="457"/>
        <v>0</v>
      </c>
      <c r="W462" s="32"/>
    </row>
    <row r="463" spans="1:23" s="138" customFormat="1" x14ac:dyDescent="0.25">
      <c r="A463" s="137" t="s">
        <v>141</v>
      </c>
      <c r="B463" s="138" t="str">
        <f>IFERROR(_xlfn.XLOOKUP(TEXT(A463, "0"), TEXT('Material master'!$A$2:'Material master'!$A$275, "0"), 'Material master'!$B$2:'Material master'!$B$275, 1),"")</f>
        <v>BB 92X92X147 COATED VALVE IN OUT 100W</v>
      </c>
      <c r="C463" s="138" t="str">
        <f>IFERROR(_xlfn.XLOOKUP(TEXT(A463, "0"), TEXT('Material master'!$A$2:'Material master'!$A$275, "0"), 'Material master'!$C$2:'Material master'!$C$275, 1),"")</f>
        <v>Packaging</v>
      </c>
      <c r="D463" s="138" t="str">
        <f>IFERROR(_xlfn.XLOOKUP(TEXT(A463, "0"), TEXT('Material master'!$A$2:'Material master'!$A$275, "0"), 'Material master'!$D$2:'Material master'!$D$275, 1),"")</f>
        <v/>
      </c>
      <c r="E463" s="138" t="str">
        <f>IFERROR(_xlfn.XLOOKUP(TEXT(A463, "0"), TEXT('Material master'!$A$2:'Material master'!$A$275, "0"), 'Material master'!$E$2:'Material master'!$E$275, 1),"")</f>
        <v/>
      </c>
      <c r="F463" s="138" t="str">
        <f>IFERROR(_xlfn.XLOOKUP(TEXT(A463, "0"), TEXT('Material master'!$A$2:'Material master'!$A$275, "0"), 'Material master'!$F$2:'Material master'!$F$275, 1),"")</f>
        <v/>
      </c>
      <c r="G463" s="138" t="str">
        <f>IFERROR(_xlfn.XLOOKUP(TEXT(A463, "0"), TEXT('Material master'!$A$2:'Material master'!$A$275, "0"), 'Material master'!$G$2:'Material master'!$G$275, 1),"")</f>
        <v/>
      </c>
      <c r="H463" s="138" t="s">
        <v>695</v>
      </c>
      <c r="I463" s="137" t="s">
        <v>449</v>
      </c>
      <c r="K463" s="140"/>
      <c r="L463" s="140">
        <f t="shared" ref="L463:W463" si="458">IFERROR(L1447, 0)</f>
        <v>124</v>
      </c>
      <c r="M463" s="140">
        <f t="shared" si="458"/>
        <v>174</v>
      </c>
      <c r="N463" s="140">
        <f t="shared" si="458"/>
        <v>174</v>
      </c>
      <c r="O463" s="140">
        <f t="shared" si="458"/>
        <v>174</v>
      </c>
      <c r="P463" s="140">
        <f t="shared" si="458"/>
        <v>174</v>
      </c>
      <c r="Q463" s="140">
        <f t="shared" si="458"/>
        <v>174</v>
      </c>
      <c r="R463" s="140">
        <f t="shared" si="458"/>
        <v>174</v>
      </c>
      <c r="S463" s="140">
        <f t="shared" si="458"/>
        <v>174</v>
      </c>
      <c r="T463" s="140">
        <f t="shared" si="458"/>
        <v>130</v>
      </c>
      <c r="U463" s="140">
        <f t="shared" si="458"/>
        <v>174</v>
      </c>
      <c r="V463" s="140">
        <f t="shared" si="458"/>
        <v>174</v>
      </c>
      <c r="W463" s="140">
        <f t="shared" si="458"/>
        <v>174</v>
      </c>
    </row>
    <row r="464" spans="1:23" x14ac:dyDescent="0.25">
      <c r="A464" s="257" t="s">
        <v>141</v>
      </c>
      <c r="B464" t="str">
        <f>IFERROR(_xlfn.XLOOKUP(TEXT(A464, "0"), TEXT('Material master'!$A$2:'Material master'!$A$275, "0"), 'Material master'!$B$2:'Material master'!$B$275, 1),"")</f>
        <v>BB 92X92X147 COATED VALVE IN OUT 100W</v>
      </c>
      <c r="C464" t="str">
        <f>IFERROR(_xlfn.XLOOKUP(TEXT(A464, "0"), TEXT('Material master'!$A$2:'Material master'!$A$275, "0"), 'Material master'!$C$2:'Material master'!$C$275, 1),"")</f>
        <v>Packaging</v>
      </c>
      <c r="D464" t="str">
        <f>IFERROR(_xlfn.XLOOKUP(TEXT(A464, "0"), TEXT('Material master'!$A$2:'Material master'!$A$275, "0"), 'Material master'!$D$2:'Material master'!$D$275, 1),"")</f>
        <v/>
      </c>
      <c r="E464" t="str">
        <f>IFERROR(_xlfn.XLOOKUP(TEXT(A464, "0"), TEXT('Material master'!$A$2:'Material master'!$A$275, "0"), 'Material master'!$E$2:'Material master'!$E$275, 1),"")</f>
        <v/>
      </c>
      <c r="F464" t="str">
        <f>IFERROR(_xlfn.XLOOKUP(TEXT(A464, "0"), TEXT('Material master'!$A$2:'Material master'!$A$275, "0"), 'Material master'!$F$2:'Material master'!$F$275, 1),"")</f>
        <v/>
      </c>
      <c r="G464" t="str">
        <f>IFERROR(_xlfn.XLOOKUP(TEXT(A464, "0"), TEXT('Material master'!$A$2:'Material master'!$A$275, "0"), 'Material master'!$G$2:'Material master'!$G$275, 1),"")</f>
        <v/>
      </c>
      <c r="H464" s="1" t="s">
        <v>696</v>
      </c>
      <c r="I464" s="1"/>
      <c r="J464" s="1"/>
      <c r="K464" s="141"/>
      <c r="L464" s="141">
        <f t="shared" ref="L464:W464" si="459">SUM(L463)</f>
        <v>124</v>
      </c>
      <c r="M464" s="141">
        <f t="shared" si="459"/>
        <v>174</v>
      </c>
      <c r="N464" s="141">
        <f t="shared" si="459"/>
        <v>174</v>
      </c>
      <c r="O464" s="141">
        <f t="shared" si="459"/>
        <v>174</v>
      </c>
      <c r="P464" s="141">
        <f t="shared" si="459"/>
        <v>174</v>
      </c>
      <c r="Q464" s="141">
        <f t="shared" si="459"/>
        <v>174</v>
      </c>
      <c r="R464" s="141">
        <f t="shared" si="459"/>
        <v>174</v>
      </c>
      <c r="S464" s="141">
        <f t="shared" si="459"/>
        <v>174</v>
      </c>
      <c r="T464" s="141">
        <f t="shared" si="459"/>
        <v>130</v>
      </c>
      <c r="U464" s="141">
        <f t="shared" si="459"/>
        <v>174</v>
      </c>
      <c r="V464" s="141">
        <f t="shared" si="459"/>
        <v>174</v>
      </c>
      <c r="W464" s="141">
        <f t="shared" si="459"/>
        <v>174</v>
      </c>
    </row>
    <row r="465" spans="1:23" s="136" customFormat="1" x14ac:dyDescent="0.25">
      <c r="A465" s="270" t="s">
        <v>141</v>
      </c>
      <c r="B465" s="136" t="str">
        <f>IFERROR(_xlfn.XLOOKUP(TEXT(A465, "0"), TEXT('Material master'!$A$2:'Material master'!$A$275, "0"), 'Material master'!$B$2:'Material master'!$B$275, 1),"")</f>
        <v>BB 92X92X147 COATED VALVE IN OUT 100W</v>
      </c>
      <c r="C465" s="136" t="str">
        <f>IFERROR(_xlfn.XLOOKUP(TEXT(A465, "0"), TEXT('Material master'!$A$2:'Material master'!$A$275, "0"), 'Material master'!$C$2:'Material master'!$C$275, 1),"")</f>
        <v>Packaging</v>
      </c>
      <c r="D465" s="136" t="str">
        <f>IFERROR(_xlfn.XLOOKUP(TEXT(A465, "0"), TEXT('Material master'!$A$2:'Material master'!$A$275, "0"), 'Material master'!$D$2:'Material master'!$D$275, 1),"")</f>
        <v/>
      </c>
      <c r="E465" s="136" t="str">
        <f>IFERROR(_xlfn.XLOOKUP(TEXT(A465, "0"), TEXT('Material master'!$A$2:'Material master'!$A$275, "0"), 'Material master'!$E$2:'Material master'!$E$275, 1),"")</f>
        <v/>
      </c>
      <c r="F465" s="136" t="str">
        <f>IFERROR(_xlfn.XLOOKUP(TEXT(A465, "0"), TEXT('Material master'!$A$2:'Material master'!$A$275, "0"), 'Material master'!$F$2:'Material master'!$F$275, 1),"")</f>
        <v/>
      </c>
      <c r="G465" s="136" t="str">
        <f>IFERROR(_xlfn.XLOOKUP(TEXT(A465, "0"), TEXT('Material master'!$A$2:'Material master'!$A$275, "0"), 'Material master'!$G$2:'Material master'!$G$275, 1),"")</f>
        <v/>
      </c>
      <c r="H465" s="136" t="s">
        <v>697</v>
      </c>
      <c r="K465" s="142">
        <v>1131</v>
      </c>
      <c r="L465" s="142">
        <f t="shared" ref="L465:W465" si="460">K465 - L464 + L467</f>
        <v>1007</v>
      </c>
      <c r="M465" s="142">
        <f t="shared" si="460"/>
        <v>833</v>
      </c>
      <c r="N465" s="142">
        <f t="shared" si="460"/>
        <v>659</v>
      </c>
      <c r="O465" s="142">
        <f t="shared" si="460"/>
        <v>485</v>
      </c>
      <c r="P465" s="142">
        <f t="shared" si="460"/>
        <v>484</v>
      </c>
      <c r="Q465" s="142">
        <f t="shared" si="460"/>
        <v>484</v>
      </c>
      <c r="R465" s="142">
        <f t="shared" si="460"/>
        <v>484</v>
      </c>
      <c r="S465" s="142">
        <f t="shared" si="460"/>
        <v>484</v>
      </c>
      <c r="T465" s="142">
        <f t="shared" si="460"/>
        <v>484</v>
      </c>
      <c r="U465" s="142">
        <f t="shared" si="460"/>
        <v>484</v>
      </c>
      <c r="V465" s="142">
        <f t="shared" si="460"/>
        <v>484</v>
      </c>
      <c r="W465" s="142">
        <f t="shared" si="460"/>
        <v>484</v>
      </c>
    </row>
    <row r="466" spans="1:23" x14ac:dyDescent="0.25">
      <c r="A466" s="257" t="s">
        <v>141</v>
      </c>
      <c r="B466" t="str">
        <f>IFERROR(_xlfn.XLOOKUP(TEXT(A466, "0"), TEXT('Material master'!$A$2:'Material master'!$A$275, "0"), 'Material master'!$B$2:'Material master'!$B$275, 1),"")</f>
        <v>BB 92X92X147 COATED VALVE IN OUT 100W</v>
      </c>
      <c r="C466" t="str">
        <f>IFERROR(_xlfn.XLOOKUP(TEXT(A466, "0"), TEXT('Material master'!$A$2:'Material master'!$A$275, "0"), 'Material master'!$C$2:'Material master'!$C$275, 1),"")</f>
        <v>Packaging</v>
      </c>
      <c r="D466" t="str">
        <f>IFERROR(_xlfn.XLOOKUP(TEXT(A466, "0"), TEXT('Material master'!$A$2:'Material master'!$A$275, "0"), 'Material master'!$D$2:'Material master'!$D$275, 1),"")</f>
        <v/>
      </c>
      <c r="E466" t="str">
        <f>IFERROR(_xlfn.XLOOKUP(TEXT(A466, "0"), TEXT('Material master'!$A$2:'Material master'!$A$275, "0"), 'Material master'!$E$2:'Material master'!$E$275, 1),"")</f>
        <v/>
      </c>
      <c r="F466" t="str">
        <f>IFERROR(_xlfn.XLOOKUP(TEXT(A466, "0"), TEXT('Material master'!$A$2:'Material master'!$A$275, "0"), 'Material master'!$F$2:'Material master'!$F$275, 1),"")</f>
        <v/>
      </c>
      <c r="G466" t="str">
        <f>IFERROR(_xlfn.XLOOKUP(TEXT(A466, "0"), TEXT('Material master'!$A$2:'Material master'!$A$275, "0"), 'Material master'!$G$2:'Material master'!$G$275, 1),"")</f>
        <v/>
      </c>
      <c r="H466" t="s">
        <v>698</v>
      </c>
      <c r="I466" s="32">
        <v>483.97909111425554</v>
      </c>
      <c r="J466" s="258">
        <f>IFERROR($I466/AVERAGE($L464:$W464),0)</f>
        <v>2.9126123838370446</v>
      </c>
      <c r="K466" s="32"/>
      <c r="L466" s="32">
        <f t="shared" ref="L466:W466" si="461">$I466</f>
        <v>483.97909111425554</v>
      </c>
      <c r="M466" s="32">
        <f t="shared" si="461"/>
        <v>483.97909111425554</v>
      </c>
      <c r="N466" s="32">
        <f t="shared" si="461"/>
        <v>483.97909111425554</v>
      </c>
      <c r="O466" s="32">
        <f t="shared" si="461"/>
        <v>483.97909111425554</v>
      </c>
      <c r="P466" s="32">
        <f t="shared" si="461"/>
        <v>483.97909111425554</v>
      </c>
      <c r="Q466" s="32">
        <f t="shared" si="461"/>
        <v>483.97909111425554</v>
      </c>
      <c r="R466" s="32">
        <f t="shared" si="461"/>
        <v>483.97909111425554</v>
      </c>
      <c r="S466" s="32">
        <f t="shared" si="461"/>
        <v>483.97909111425554</v>
      </c>
      <c r="T466" s="32">
        <f t="shared" si="461"/>
        <v>483.97909111425554</v>
      </c>
      <c r="U466" s="32">
        <f t="shared" si="461"/>
        <v>483.97909111425554</v>
      </c>
      <c r="V466" s="32">
        <f t="shared" si="461"/>
        <v>483.97909111425554</v>
      </c>
      <c r="W466" s="32">
        <f t="shared" si="461"/>
        <v>483.97909111425554</v>
      </c>
    </row>
    <row r="467" spans="1:23" x14ac:dyDescent="0.25">
      <c r="A467" s="257" t="s">
        <v>141</v>
      </c>
      <c r="B467" t="str">
        <f>IFERROR(_xlfn.XLOOKUP(TEXT(A467, "0"), TEXT('Material master'!$A$2:'Material master'!$A$275, "0"), 'Material master'!$B$2:'Material master'!$B$275, 1),"")</f>
        <v>BB 92X92X147 COATED VALVE IN OUT 100W</v>
      </c>
      <c r="C467" t="str">
        <f>IFERROR(_xlfn.XLOOKUP(TEXT(A467, "0"), TEXT('Material master'!$A$2:'Material master'!$A$275, "0"), 'Material master'!$C$2:'Material master'!$C$275, 1),"")</f>
        <v>Packaging</v>
      </c>
      <c r="D467" t="str">
        <f>IFERROR(_xlfn.XLOOKUP(TEXT(A467, "0"), TEXT('Material master'!$A$2:'Material master'!$A$275, "0"), 'Material master'!$D$2:'Material master'!$D$275, 1),"")</f>
        <v/>
      </c>
      <c r="E467" t="str">
        <f>IFERROR(_xlfn.XLOOKUP(TEXT(A467, "0"), TEXT('Material master'!$A$2:'Material master'!$A$275, "0"), 'Material master'!$E$2:'Material master'!$E$275, 1),"")</f>
        <v/>
      </c>
      <c r="F467" t="str">
        <f>IFERROR(_xlfn.XLOOKUP(TEXT(A467, "0"), TEXT('Material master'!$A$2:'Material master'!$A$275, "0"), 'Material master'!$F$2:'Material master'!$F$275, 1),"")</f>
        <v/>
      </c>
      <c r="G467" t="str">
        <f>IFERROR(_xlfn.XLOOKUP(TEXT(A467, "0"), TEXT('Material master'!$A$2:'Material master'!$A$275, "0"), 'Material master'!$G$2:'Material master'!$G$275, 1),"")</f>
        <v/>
      </c>
      <c r="H467" t="s">
        <v>699</v>
      </c>
      <c r="I467">
        <f>IFERROR(_xlfn.XLOOKUP(TEXT(A467, "0"), TEXT('Purchase sheet'!$A$2:'Purchase sheet'!$A$31, "0"), 'Purchase sheet'!$H$2:'Purchase sheet'!$H$31, 1), 1)</f>
        <v>1</v>
      </c>
      <c r="K467" s="32"/>
      <c r="L467" s="259"/>
      <c r="M467" s="32">
        <f t="shared" ref="M467:W467" si="462">IF( M466 - L465 + M464 &gt; 0, CEILING( M466 - L465 + M464, $I$467), 0)</f>
        <v>0</v>
      </c>
      <c r="N467" s="32">
        <f t="shared" si="462"/>
        <v>0</v>
      </c>
      <c r="O467" s="32">
        <f t="shared" si="462"/>
        <v>0</v>
      </c>
      <c r="P467" s="32">
        <f t="shared" si="462"/>
        <v>173</v>
      </c>
      <c r="Q467" s="32">
        <f t="shared" si="462"/>
        <v>174</v>
      </c>
      <c r="R467" s="32">
        <f t="shared" si="462"/>
        <v>174</v>
      </c>
      <c r="S467" s="32">
        <f t="shared" si="462"/>
        <v>174</v>
      </c>
      <c r="T467" s="32">
        <f t="shared" si="462"/>
        <v>130</v>
      </c>
      <c r="U467" s="32">
        <f t="shared" si="462"/>
        <v>174</v>
      </c>
      <c r="V467" s="32">
        <f t="shared" si="462"/>
        <v>174</v>
      </c>
      <c r="W467" s="32">
        <f t="shared" si="462"/>
        <v>174</v>
      </c>
    </row>
    <row r="468" spans="1:23" ht="15.75" thickBot="1" x14ac:dyDescent="0.3">
      <c r="A468" s="257" t="s">
        <v>141</v>
      </c>
      <c r="B468" t="str">
        <f>IFERROR(_xlfn.XLOOKUP(TEXT(A468, "0"), TEXT('Material master'!$A$2:'Material master'!$A$275, "0"), 'Material master'!$B$2:'Material master'!$B$275, 1),"")</f>
        <v>BB 92X92X147 COATED VALVE IN OUT 100W</v>
      </c>
      <c r="C468" t="str">
        <f>IFERROR(_xlfn.XLOOKUP(TEXT(A468, "0"), TEXT('Material master'!$A$2:'Material master'!$A$275, "0"), 'Material master'!$C$2:'Material master'!$C$275, 1),"")</f>
        <v>Packaging</v>
      </c>
      <c r="D468" t="str">
        <f>IFERROR(_xlfn.XLOOKUP(TEXT(A468, "0"), TEXT('Material master'!$A$2:'Material master'!$A$275, "0"), 'Material master'!$D$2:'Material master'!$D$275, 1),"")</f>
        <v/>
      </c>
      <c r="E468" t="str">
        <f>IFERROR(_xlfn.XLOOKUP(TEXT(A468, "0"), TEXT('Material master'!$A$2:'Material master'!$A$275, "0"), 'Material master'!$E$2:'Material master'!$E$275, 1),"")</f>
        <v/>
      </c>
      <c r="F468" t="str">
        <f>IFERROR(_xlfn.XLOOKUP(TEXT(A468, "0"), TEXT('Material master'!$A$2:'Material master'!$A$275, "0"), 'Material master'!$F$2:'Material master'!$F$275, 1),"")</f>
        <v/>
      </c>
      <c r="G468" t="str">
        <f>IFERROR(_xlfn.XLOOKUP(TEXT(A468, "0"), TEXT('Material master'!$A$2:'Material master'!$A$275, "0"), 'Material master'!$G$2:'Material master'!$G$275, 1),"")</f>
        <v/>
      </c>
      <c r="H468" t="s">
        <v>700</v>
      </c>
      <c r="I468">
        <f>INT(IFERROR(_xlfn.XLOOKUP(TEXT(A468, "0"), TEXT('Purchase sheet'!$A$2:'Purchase sheet'!$A$31, "0"), 'Purchase sheet'!$H$2:'Purchase sheet'!$D$31, 1), 1))</f>
        <v>1</v>
      </c>
      <c r="K468" s="32"/>
      <c r="L468" s="32">
        <f t="shared" ref="L468:V468" si="463">M467</f>
        <v>0</v>
      </c>
      <c r="M468" s="32">
        <f t="shared" si="463"/>
        <v>0</v>
      </c>
      <c r="N468" s="32">
        <f t="shared" si="463"/>
        <v>0</v>
      </c>
      <c r="O468" s="32">
        <f t="shared" si="463"/>
        <v>173</v>
      </c>
      <c r="P468" s="32">
        <f t="shared" si="463"/>
        <v>174</v>
      </c>
      <c r="Q468" s="32">
        <f t="shared" si="463"/>
        <v>174</v>
      </c>
      <c r="R468" s="32">
        <f t="shared" si="463"/>
        <v>174</v>
      </c>
      <c r="S468" s="32">
        <f t="shared" si="463"/>
        <v>130</v>
      </c>
      <c r="T468" s="32">
        <f t="shared" si="463"/>
        <v>174</v>
      </c>
      <c r="U468" s="32">
        <f t="shared" si="463"/>
        <v>174</v>
      </c>
      <c r="V468" s="32">
        <f t="shared" si="463"/>
        <v>174</v>
      </c>
      <c r="W468" s="32"/>
    </row>
    <row r="469" spans="1:23" s="138" customFormat="1" x14ac:dyDescent="0.25">
      <c r="A469" s="137" t="s">
        <v>146</v>
      </c>
      <c r="B469" s="138" t="str">
        <f>IFERROR(_xlfn.XLOOKUP(TEXT(A469, "0"), TEXT('Material master'!$A$2:'Material master'!$A$275, "0"), 'Material master'!$B$2:'Material master'!$B$275, 1),"")</f>
        <v>PB VALVE 580X500X150 A5PA06 WATER SOLUBL</v>
      </c>
      <c r="C469" s="138" t="str">
        <f>IFERROR(_xlfn.XLOOKUP(TEXT(A469, "0"), TEXT('Material master'!$A$2:'Material master'!$A$275, "0"), 'Material master'!$C$2:'Material master'!$C$275, 1),"")</f>
        <v>Packaging</v>
      </c>
      <c r="D469" s="138" t="str">
        <f>IFERROR(_xlfn.XLOOKUP(TEXT(A469, "0"), TEXT('Material master'!$A$2:'Material master'!$A$275, "0"), 'Material master'!$D$2:'Material master'!$D$275, 1),"")</f>
        <v/>
      </c>
      <c r="E469" s="138" t="str">
        <f>IFERROR(_xlfn.XLOOKUP(TEXT(A469, "0"), TEXT('Material master'!$A$2:'Material master'!$A$275, "0"), 'Material master'!$E$2:'Material master'!$E$275, 1),"")</f>
        <v/>
      </c>
      <c r="F469" s="138" t="str">
        <f>IFERROR(_xlfn.XLOOKUP(TEXT(A469, "0"), TEXT('Material master'!$A$2:'Material master'!$A$275, "0"), 'Material master'!$F$2:'Material master'!$F$275, 1),"")</f>
        <v/>
      </c>
      <c r="G469" s="138" t="str">
        <f>IFERROR(_xlfn.XLOOKUP(TEXT(A469, "0"), TEXT('Material master'!$A$2:'Material master'!$A$275, "0"), 'Material master'!$G$2:'Material master'!$G$275, 1),"")</f>
        <v/>
      </c>
      <c r="H469" s="139" t="s">
        <v>696</v>
      </c>
      <c r="I469" s="139"/>
      <c r="J469" s="139"/>
      <c r="K469" s="143"/>
      <c r="L469" s="143">
        <v>0</v>
      </c>
      <c r="M469" s="143">
        <v>0</v>
      </c>
      <c r="N469" s="143">
        <v>0</v>
      </c>
      <c r="O469" s="143">
        <v>0</v>
      </c>
      <c r="P469" s="143">
        <v>0</v>
      </c>
      <c r="Q469" s="143">
        <v>0</v>
      </c>
      <c r="R469" s="143">
        <v>0</v>
      </c>
      <c r="S469" s="143">
        <v>0</v>
      </c>
      <c r="T469" s="143">
        <v>0</v>
      </c>
      <c r="U469" s="143">
        <v>0</v>
      </c>
      <c r="V469" s="143">
        <v>0</v>
      </c>
      <c r="W469" s="143">
        <v>0</v>
      </c>
    </row>
    <row r="470" spans="1:23" s="136" customFormat="1" x14ac:dyDescent="0.25">
      <c r="A470" s="270" t="s">
        <v>146</v>
      </c>
      <c r="B470" s="136" t="str">
        <f>IFERROR(_xlfn.XLOOKUP(TEXT(A470, "0"), TEXT('Material master'!$A$2:'Material master'!$A$275, "0"), 'Material master'!$B$2:'Material master'!$B$275, 1),"")</f>
        <v>PB VALVE 580X500X150 A5PA06 WATER SOLUBL</v>
      </c>
      <c r="C470" s="136" t="str">
        <f>IFERROR(_xlfn.XLOOKUP(TEXT(A470, "0"), TEXT('Material master'!$A$2:'Material master'!$A$275, "0"), 'Material master'!$C$2:'Material master'!$C$275, 1),"")</f>
        <v>Packaging</v>
      </c>
      <c r="D470" s="136" t="str">
        <f>IFERROR(_xlfn.XLOOKUP(TEXT(A470, "0"), TEXT('Material master'!$A$2:'Material master'!$A$275, "0"), 'Material master'!$D$2:'Material master'!$D$275, 1),"")</f>
        <v/>
      </c>
      <c r="E470" s="136" t="str">
        <f>IFERROR(_xlfn.XLOOKUP(TEXT(A470, "0"), TEXT('Material master'!$A$2:'Material master'!$A$275, "0"), 'Material master'!$E$2:'Material master'!$E$275, 1),"")</f>
        <v/>
      </c>
      <c r="F470" s="136" t="str">
        <f>IFERROR(_xlfn.XLOOKUP(TEXT(A470, "0"), TEXT('Material master'!$A$2:'Material master'!$A$275, "0"), 'Material master'!$F$2:'Material master'!$F$275, 1),"")</f>
        <v/>
      </c>
      <c r="G470" s="136" t="str">
        <f>IFERROR(_xlfn.XLOOKUP(TEXT(A470, "0"), TEXT('Material master'!$A$2:'Material master'!$A$275, "0"), 'Material master'!$G$2:'Material master'!$G$275, 1),"")</f>
        <v/>
      </c>
      <c r="H470" s="136" t="s">
        <v>697</v>
      </c>
      <c r="K470" s="142">
        <v>0</v>
      </c>
      <c r="L470" s="142">
        <f t="shared" ref="L470:W470" si="464">K470 - L469 + L472</f>
        <v>0</v>
      </c>
      <c r="M470" s="142">
        <f t="shared" si="464"/>
        <v>0</v>
      </c>
      <c r="N470" s="142">
        <f t="shared" si="464"/>
        <v>0</v>
      </c>
      <c r="O470" s="142">
        <f t="shared" si="464"/>
        <v>0</v>
      </c>
      <c r="P470" s="142">
        <f t="shared" si="464"/>
        <v>0</v>
      </c>
      <c r="Q470" s="142">
        <f t="shared" si="464"/>
        <v>0</v>
      </c>
      <c r="R470" s="142">
        <f t="shared" si="464"/>
        <v>0</v>
      </c>
      <c r="S470" s="142">
        <f t="shared" si="464"/>
        <v>0</v>
      </c>
      <c r="T470" s="142">
        <f t="shared" si="464"/>
        <v>0</v>
      </c>
      <c r="U470" s="142">
        <f t="shared" si="464"/>
        <v>0</v>
      </c>
      <c r="V470" s="142">
        <f t="shared" si="464"/>
        <v>0</v>
      </c>
      <c r="W470" s="142">
        <f t="shared" si="464"/>
        <v>0</v>
      </c>
    </row>
    <row r="471" spans="1:23" x14ac:dyDescent="0.25">
      <c r="A471" s="257" t="s">
        <v>146</v>
      </c>
      <c r="B471" t="str">
        <f>IFERROR(_xlfn.XLOOKUP(TEXT(A471, "0"), TEXT('Material master'!$A$2:'Material master'!$A$275, "0"), 'Material master'!$B$2:'Material master'!$B$275, 1),"")</f>
        <v>PB VALVE 580X500X150 A5PA06 WATER SOLUBL</v>
      </c>
      <c r="C471" t="str">
        <f>IFERROR(_xlfn.XLOOKUP(TEXT(A471, "0"), TEXT('Material master'!$A$2:'Material master'!$A$275, "0"), 'Material master'!$C$2:'Material master'!$C$275, 1),"")</f>
        <v>Packaging</v>
      </c>
      <c r="D471" t="str">
        <f>IFERROR(_xlfn.XLOOKUP(TEXT(A471, "0"), TEXT('Material master'!$A$2:'Material master'!$A$275, "0"), 'Material master'!$D$2:'Material master'!$D$275, 1),"")</f>
        <v/>
      </c>
      <c r="E471" t="str">
        <f>IFERROR(_xlfn.XLOOKUP(TEXT(A471, "0"), TEXT('Material master'!$A$2:'Material master'!$A$275, "0"), 'Material master'!$E$2:'Material master'!$E$275, 1),"")</f>
        <v/>
      </c>
      <c r="F471" t="str">
        <f>IFERROR(_xlfn.XLOOKUP(TEXT(A471, "0"), TEXT('Material master'!$A$2:'Material master'!$A$275, "0"), 'Material master'!$F$2:'Material master'!$F$275, 1),"")</f>
        <v/>
      </c>
      <c r="G471" t="str">
        <f>IFERROR(_xlfn.XLOOKUP(TEXT(A471, "0"), TEXT('Material master'!$A$2:'Material master'!$A$275, "0"), 'Material master'!$G$2:'Material master'!$G$275, 1),"")</f>
        <v/>
      </c>
      <c r="H471" t="s">
        <v>698</v>
      </c>
      <c r="I471" s="32">
        <v>0</v>
      </c>
      <c r="J471" s="258">
        <f>IFERROR($I471/AVERAGE($L469:$W469),0)</f>
        <v>0</v>
      </c>
      <c r="K471" s="32"/>
      <c r="L471" s="32">
        <f t="shared" ref="L471:W471" si="465">$I471</f>
        <v>0</v>
      </c>
      <c r="M471" s="32">
        <f t="shared" si="465"/>
        <v>0</v>
      </c>
      <c r="N471" s="32">
        <f t="shared" si="465"/>
        <v>0</v>
      </c>
      <c r="O471" s="32">
        <f t="shared" si="465"/>
        <v>0</v>
      </c>
      <c r="P471" s="32">
        <f t="shared" si="465"/>
        <v>0</v>
      </c>
      <c r="Q471" s="32">
        <f t="shared" si="465"/>
        <v>0</v>
      </c>
      <c r="R471" s="32">
        <f t="shared" si="465"/>
        <v>0</v>
      </c>
      <c r="S471" s="32">
        <f t="shared" si="465"/>
        <v>0</v>
      </c>
      <c r="T471" s="32">
        <f t="shared" si="465"/>
        <v>0</v>
      </c>
      <c r="U471" s="32">
        <f t="shared" si="465"/>
        <v>0</v>
      </c>
      <c r="V471" s="32">
        <f t="shared" si="465"/>
        <v>0</v>
      </c>
      <c r="W471" s="32">
        <f t="shared" si="465"/>
        <v>0</v>
      </c>
    </row>
    <row r="472" spans="1:23" x14ac:dyDescent="0.25">
      <c r="A472" s="257" t="s">
        <v>146</v>
      </c>
      <c r="B472" t="str">
        <f>IFERROR(_xlfn.XLOOKUP(TEXT(A472, "0"), TEXT('Material master'!$A$2:'Material master'!$A$275, "0"), 'Material master'!$B$2:'Material master'!$B$275, 1),"")</f>
        <v>PB VALVE 580X500X150 A5PA06 WATER SOLUBL</v>
      </c>
      <c r="C472" t="str">
        <f>IFERROR(_xlfn.XLOOKUP(TEXT(A472, "0"), TEXT('Material master'!$A$2:'Material master'!$A$275, "0"), 'Material master'!$C$2:'Material master'!$C$275, 1),"")</f>
        <v>Packaging</v>
      </c>
      <c r="D472" t="str">
        <f>IFERROR(_xlfn.XLOOKUP(TEXT(A472, "0"), TEXT('Material master'!$A$2:'Material master'!$A$275, "0"), 'Material master'!$D$2:'Material master'!$D$275, 1),"")</f>
        <v/>
      </c>
      <c r="E472" t="str">
        <f>IFERROR(_xlfn.XLOOKUP(TEXT(A472, "0"), TEXT('Material master'!$A$2:'Material master'!$A$275, "0"), 'Material master'!$E$2:'Material master'!$E$275, 1),"")</f>
        <v/>
      </c>
      <c r="F472" t="str">
        <f>IFERROR(_xlfn.XLOOKUP(TEXT(A472, "0"), TEXT('Material master'!$A$2:'Material master'!$A$275, "0"), 'Material master'!$F$2:'Material master'!$F$275, 1),"")</f>
        <v/>
      </c>
      <c r="G472" t="str">
        <f>IFERROR(_xlfn.XLOOKUP(TEXT(A472, "0"), TEXT('Material master'!$A$2:'Material master'!$A$275, "0"), 'Material master'!$G$2:'Material master'!$G$275, 1),"")</f>
        <v/>
      </c>
      <c r="H472" t="s">
        <v>699</v>
      </c>
      <c r="I472">
        <f>IFERROR(_xlfn.XLOOKUP(TEXT(A472, "0"), TEXT('Purchase sheet'!$A$2:'Purchase sheet'!$A$31, "0"), 'Purchase sheet'!$H$2:'Purchase sheet'!$H$31, 1), 1)</f>
        <v>1</v>
      </c>
      <c r="K472" s="32"/>
      <c r="L472" s="259"/>
      <c r="M472" s="32">
        <f t="shared" ref="M472:W472" si="466">IF( M471 - L470 + M469 &gt; 0, CEILING( M471 - L470 + M469, $I$472), 0)</f>
        <v>0</v>
      </c>
      <c r="N472" s="32">
        <f t="shared" si="466"/>
        <v>0</v>
      </c>
      <c r="O472" s="32">
        <f t="shared" si="466"/>
        <v>0</v>
      </c>
      <c r="P472" s="32">
        <f t="shared" si="466"/>
        <v>0</v>
      </c>
      <c r="Q472" s="32">
        <f t="shared" si="466"/>
        <v>0</v>
      </c>
      <c r="R472" s="32">
        <f t="shared" si="466"/>
        <v>0</v>
      </c>
      <c r="S472" s="32">
        <f t="shared" si="466"/>
        <v>0</v>
      </c>
      <c r="T472" s="32">
        <f t="shared" si="466"/>
        <v>0</v>
      </c>
      <c r="U472" s="32">
        <f t="shared" si="466"/>
        <v>0</v>
      </c>
      <c r="V472" s="32">
        <f t="shared" si="466"/>
        <v>0</v>
      </c>
      <c r="W472" s="32">
        <f t="shared" si="466"/>
        <v>0</v>
      </c>
    </row>
    <row r="473" spans="1:23" ht="15.75" thickBot="1" x14ac:dyDescent="0.3">
      <c r="A473" s="257" t="s">
        <v>146</v>
      </c>
      <c r="B473" t="str">
        <f>IFERROR(_xlfn.XLOOKUP(TEXT(A473, "0"), TEXT('Material master'!$A$2:'Material master'!$A$275, "0"), 'Material master'!$B$2:'Material master'!$B$275, 1),"")</f>
        <v>PB VALVE 580X500X150 A5PA06 WATER SOLUBL</v>
      </c>
      <c r="C473" t="str">
        <f>IFERROR(_xlfn.XLOOKUP(TEXT(A473, "0"), TEXT('Material master'!$A$2:'Material master'!$A$275, "0"), 'Material master'!$C$2:'Material master'!$C$275, 1),"")</f>
        <v>Packaging</v>
      </c>
      <c r="D473" t="str">
        <f>IFERROR(_xlfn.XLOOKUP(TEXT(A473, "0"), TEXT('Material master'!$A$2:'Material master'!$A$275, "0"), 'Material master'!$D$2:'Material master'!$D$275, 1),"")</f>
        <v/>
      </c>
      <c r="E473" t="str">
        <f>IFERROR(_xlfn.XLOOKUP(TEXT(A473, "0"), TEXT('Material master'!$A$2:'Material master'!$A$275, "0"), 'Material master'!$E$2:'Material master'!$E$275, 1),"")</f>
        <v/>
      </c>
      <c r="F473" t="str">
        <f>IFERROR(_xlfn.XLOOKUP(TEXT(A473, "0"), TEXT('Material master'!$A$2:'Material master'!$A$275, "0"), 'Material master'!$F$2:'Material master'!$F$275, 1),"")</f>
        <v/>
      </c>
      <c r="G473" t="str">
        <f>IFERROR(_xlfn.XLOOKUP(TEXT(A473, "0"), TEXT('Material master'!$A$2:'Material master'!$A$275, "0"), 'Material master'!$G$2:'Material master'!$G$275, 1),"")</f>
        <v/>
      </c>
      <c r="H473" t="s">
        <v>700</v>
      </c>
      <c r="I473">
        <f>INT(IFERROR(_xlfn.XLOOKUP(TEXT(A473, "0"), TEXT('Purchase sheet'!$A$2:'Purchase sheet'!$A$31, "0"), 'Purchase sheet'!$H$2:'Purchase sheet'!$D$31, 1), 1))</f>
        <v>1</v>
      </c>
      <c r="K473" s="32"/>
      <c r="L473" s="32">
        <f t="shared" ref="L473:V473" si="467">M472</f>
        <v>0</v>
      </c>
      <c r="M473" s="32">
        <f t="shared" si="467"/>
        <v>0</v>
      </c>
      <c r="N473" s="32">
        <f t="shared" si="467"/>
        <v>0</v>
      </c>
      <c r="O473" s="32">
        <f t="shared" si="467"/>
        <v>0</v>
      </c>
      <c r="P473" s="32">
        <f t="shared" si="467"/>
        <v>0</v>
      </c>
      <c r="Q473" s="32">
        <f t="shared" si="467"/>
        <v>0</v>
      </c>
      <c r="R473" s="32">
        <f t="shared" si="467"/>
        <v>0</v>
      </c>
      <c r="S473" s="32">
        <f t="shared" si="467"/>
        <v>0</v>
      </c>
      <c r="T473" s="32">
        <f t="shared" si="467"/>
        <v>0</v>
      </c>
      <c r="U473" s="32">
        <f t="shared" si="467"/>
        <v>0</v>
      </c>
      <c r="V473" s="32">
        <f t="shared" si="467"/>
        <v>0</v>
      </c>
      <c r="W473" s="32"/>
    </row>
    <row r="474" spans="1:23" s="138" customFormat="1" x14ac:dyDescent="0.25">
      <c r="A474" s="137" t="s">
        <v>149</v>
      </c>
      <c r="B474" s="138" t="str">
        <f>IFERROR(_xlfn.XLOOKUP(TEXT(A474, "0"), TEXT('Material master'!$A$2:'Material master'!$A$275, "0"), 'Material master'!$B$2:'Material master'!$B$275, 1),"")</f>
        <v>BB 180X88X88 160 VALVE IN GR BBL8MOSA</v>
      </c>
      <c r="C474" s="138" t="str">
        <f>IFERROR(_xlfn.XLOOKUP(TEXT(A474, "0"), TEXT('Material master'!$A$2:'Material master'!$A$275, "0"), 'Material master'!$C$2:'Material master'!$C$275, 1),"")</f>
        <v>Packaging</v>
      </c>
      <c r="D474" s="138" t="str">
        <f>IFERROR(_xlfn.XLOOKUP(TEXT(A474, "0"), TEXT('Material master'!$A$2:'Material master'!$A$275, "0"), 'Material master'!$D$2:'Material master'!$D$275, 1),"")</f>
        <v/>
      </c>
      <c r="E474" s="138" t="str">
        <f>IFERROR(_xlfn.XLOOKUP(TEXT(A474, "0"), TEXT('Material master'!$A$2:'Material master'!$A$275, "0"), 'Material master'!$E$2:'Material master'!$E$275, 1),"")</f>
        <v/>
      </c>
      <c r="F474" s="138" t="str">
        <f>IFERROR(_xlfn.XLOOKUP(TEXT(A474, "0"), TEXT('Material master'!$A$2:'Material master'!$A$275, "0"), 'Material master'!$F$2:'Material master'!$F$275, 1),"")</f>
        <v/>
      </c>
      <c r="G474" s="138" t="str">
        <f>IFERROR(_xlfn.XLOOKUP(TEXT(A474, "0"), TEXT('Material master'!$A$2:'Material master'!$A$275, "0"), 'Material master'!$G$2:'Material master'!$G$275, 1),"")</f>
        <v/>
      </c>
      <c r="H474" s="139" t="s">
        <v>696</v>
      </c>
      <c r="I474" s="139"/>
      <c r="J474" s="139"/>
      <c r="K474" s="143"/>
      <c r="L474" s="143">
        <v>0</v>
      </c>
      <c r="M474" s="143">
        <v>0</v>
      </c>
      <c r="N474" s="143">
        <v>0</v>
      </c>
      <c r="O474" s="143">
        <v>0</v>
      </c>
      <c r="P474" s="143">
        <v>0</v>
      </c>
      <c r="Q474" s="143">
        <v>0</v>
      </c>
      <c r="R474" s="143">
        <v>0</v>
      </c>
      <c r="S474" s="143">
        <v>0</v>
      </c>
      <c r="T474" s="143">
        <v>0</v>
      </c>
      <c r="U474" s="143">
        <v>0</v>
      </c>
      <c r="V474" s="143">
        <v>0</v>
      </c>
      <c r="W474" s="143">
        <v>0</v>
      </c>
    </row>
    <row r="475" spans="1:23" s="136" customFormat="1" x14ac:dyDescent="0.25">
      <c r="A475" s="270" t="s">
        <v>149</v>
      </c>
      <c r="B475" s="136" t="str">
        <f>IFERROR(_xlfn.XLOOKUP(TEXT(A475, "0"), TEXT('Material master'!$A$2:'Material master'!$A$275, "0"), 'Material master'!$B$2:'Material master'!$B$275, 1),"")</f>
        <v>BB 180X88X88 160 VALVE IN GR BBL8MOSA</v>
      </c>
      <c r="C475" s="136" t="str">
        <f>IFERROR(_xlfn.XLOOKUP(TEXT(A475, "0"), TEXT('Material master'!$A$2:'Material master'!$A$275, "0"), 'Material master'!$C$2:'Material master'!$C$275, 1),"")</f>
        <v>Packaging</v>
      </c>
      <c r="D475" s="136" t="str">
        <f>IFERROR(_xlfn.XLOOKUP(TEXT(A475, "0"), TEXT('Material master'!$A$2:'Material master'!$A$275, "0"), 'Material master'!$D$2:'Material master'!$D$275, 1),"")</f>
        <v/>
      </c>
      <c r="E475" s="136" t="str">
        <f>IFERROR(_xlfn.XLOOKUP(TEXT(A475, "0"), TEXT('Material master'!$A$2:'Material master'!$A$275, "0"), 'Material master'!$E$2:'Material master'!$E$275, 1),"")</f>
        <v/>
      </c>
      <c r="F475" s="136" t="str">
        <f>IFERROR(_xlfn.XLOOKUP(TEXT(A475, "0"), TEXT('Material master'!$A$2:'Material master'!$A$275, "0"), 'Material master'!$F$2:'Material master'!$F$275, 1),"")</f>
        <v/>
      </c>
      <c r="G475" s="136" t="str">
        <f>IFERROR(_xlfn.XLOOKUP(TEXT(A475, "0"), TEXT('Material master'!$A$2:'Material master'!$A$275, "0"), 'Material master'!$G$2:'Material master'!$G$275, 1),"")</f>
        <v/>
      </c>
      <c r="H475" s="136" t="s">
        <v>697</v>
      </c>
      <c r="K475" s="142">
        <v>0</v>
      </c>
      <c r="L475" s="142">
        <f t="shared" ref="L475:W475" si="468">K475 - L474 + L477</f>
        <v>0</v>
      </c>
      <c r="M475" s="142">
        <f t="shared" si="468"/>
        <v>0</v>
      </c>
      <c r="N475" s="142">
        <f t="shared" si="468"/>
        <v>0</v>
      </c>
      <c r="O475" s="142">
        <f t="shared" si="468"/>
        <v>0</v>
      </c>
      <c r="P475" s="142">
        <f t="shared" si="468"/>
        <v>0</v>
      </c>
      <c r="Q475" s="142">
        <f t="shared" si="468"/>
        <v>0</v>
      </c>
      <c r="R475" s="142">
        <f t="shared" si="468"/>
        <v>0</v>
      </c>
      <c r="S475" s="142">
        <f t="shared" si="468"/>
        <v>0</v>
      </c>
      <c r="T475" s="142">
        <f t="shared" si="468"/>
        <v>0</v>
      </c>
      <c r="U475" s="142">
        <f t="shared" si="468"/>
        <v>0</v>
      </c>
      <c r="V475" s="142">
        <f t="shared" si="468"/>
        <v>0</v>
      </c>
      <c r="W475" s="142">
        <f t="shared" si="468"/>
        <v>0</v>
      </c>
    </row>
    <row r="476" spans="1:23" x14ac:dyDescent="0.25">
      <c r="A476" s="257" t="s">
        <v>149</v>
      </c>
      <c r="B476" t="str">
        <f>IFERROR(_xlfn.XLOOKUP(TEXT(A476, "0"), TEXT('Material master'!$A$2:'Material master'!$A$275, "0"), 'Material master'!$B$2:'Material master'!$B$275, 1),"")</f>
        <v>BB 180X88X88 160 VALVE IN GR BBL8MOSA</v>
      </c>
      <c r="C476" t="str">
        <f>IFERROR(_xlfn.XLOOKUP(TEXT(A476, "0"), TEXT('Material master'!$A$2:'Material master'!$A$275, "0"), 'Material master'!$C$2:'Material master'!$C$275, 1),"")</f>
        <v>Packaging</v>
      </c>
      <c r="D476" t="str">
        <f>IFERROR(_xlfn.XLOOKUP(TEXT(A476, "0"), TEXT('Material master'!$A$2:'Material master'!$A$275, "0"), 'Material master'!$D$2:'Material master'!$D$275, 1),"")</f>
        <v/>
      </c>
      <c r="E476" t="str">
        <f>IFERROR(_xlfn.XLOOKUP(TEXT(A476, "0"), TEXT('Material master'!$A$2:'Material master'!$A$275, "0"), 'Material master'!$E$2:'Material master'!$E$275, 1),"")</f>
        <v/>
      </c>
      <c r="F476" t="str">
        <f>IFERROR(_xlfn.XLOOKUP(TEXT(A476, "0"), TEXT('Material master'!$A$2:'Material master'!$A$275, "0"), 'Material master'!$F$2:'Material master'!$F$275, 1),"")</f>
        <v/>
      </c>
      <c r="G476" t="str">
        <f>IFERROR(_xlfn.XLOOKUP(TEXT(A476, "0"), TEXT('Material master'!$A$2:'Material master'!$A$275, "0"), 'Material master'!$G$2:'Material master'!$G$275, 1),"")</f>
        <v/>
      </c>
      <c r="H476" t="s">
        <v>698</v>
      </c>
      <c r="I476" s="32">
        <v>0</v>
      </c>
      <c r="J476" s="258">
        <f>IFERROR($I476/AVERAGE($L474:$W474),0)</f>
        <v>0</v>
      </c>
      <c r="K476" s="32"/>
      <c r="L476" s="32">
        <f t="shared" ref="L476:W476" si="469">$I476</f>
        <v>0</v>
      </c>
      <c r="M476" s="32">
        <f t="shared" si="469"/>
        <v>0</v>
      </c>
      <c r="N476" s="32">
        <f t="shared" si="469"/>
        <v>0</v>
      </c>
      <c r="O476" s="32">
        <f t="shared" si="469"/>
        <v>0</v>
      </c>
      <c r="P476" s="32">
        <f t="shared" si="469"/>
        <v>0</v>
      </c>
      <c r="Q476" s="32">
        <f t="shared" si="469"/>
        <v>0</v>
      </c>
      <c r="R476" s="32">
        <f t="shared" si="469"/>
        <v>0</v>
      </c>
      <c r="S476" s="32">
        <f t="shared" si="469"/>
        <v>0</v>
      </c>
      <c r="T476" s="32">
        <f t="shared" si="469"/>
        <v>0</v>
      </c>
      <c r="U476" s="32">
        <f t="shared" si="469"/>
        <v>0</v>
      </c>
      <c r="V476" s="32">
        <f t="shared" si="469"/>
        <v>0</v>
      </c>
      <c r="W476" s="32">
        <f t="shared" si="469"/>
        <v>0</v>
      </c>
    </row>
    <row r="477" spans="1:23" x14ac:dyDescent="0.25">
      <c r="A477" s="257" t="s">
        <v>149</v>
      </c>
      <c r="B477" t="str">
        <f>IFERROR(_xlfn.XLOOKUP(TEXT(A477, "0"), TEXT('Material master'!$A$2:'Material master'!$A$275, "0"), 'Material master'!$B$2:'Material master'!$B$275, 1),"")</f>
        <v>BB 180X88X88 160 VALVE IN GR BBL8MOSA</v>
      </c>
      <c r="C477" t="str">
        <f>IFERROR(_xlfn.XLOOKUP(TEXT(A477, "0"), TEXT('Material master'!$A$2:'Material master'!$A$275, "0"), 'Material master'!$C$2:'Material master'!$C$275, 1),"")</f>
        <v>Packaging</v>
      </c>
      <c r="D477" t="str">
        <f>IFERROR(_xlfn.XLOOKUP(TEXT(A477, "0"), TEXT('Material master'!$A$2:'Material master'!$A$275, "0"), 'Material master'!$D$2:'Material master'!$D$275, 1),"")</f>
        <v/>
      </c>
      <c r="E477" t="str">
        <f>IFERROR(_xlfn.XLOOKUP(TEXT(A477, "0"), TEXT('Material master'!$A$2:'Material master'!$A$275, "0"), 'Material master'!$E$2:'Material master'!$E$275, 1),"")</f>
        <v/>
      </c>
      <c r="F477" t="str">
        <f>IFERROR(_xlfn.XLOOKUP(TEXT(A477, "0"), TEXT('Material master'!$A$2:'Material master'!$A$275, "0"), 'Material master'!$F$2:'Material master'!$F$275, 1),"")</f>
        <v/>
      </c>
      <c r="G477" t="str">
        <f>IFERROR(_xlfn.XLOOKUP(TEXT(A477, "0"), TEXT('Material master'!$A$2:'Material master'!$A$275, "0"), 'Material master'!$G$2:'Material master'!$G$275, 1),"")</f>
        <v/>
      </c>
      <c r="H477" t="s">
        <v>699</v>
      </c>
      <c r="I477">
        <f>IFERROR(_xlfn.XLOOKUP(TEXT(A477, "0"), TEXT('Purchase sheet'!$A$2:'Purchase sheet'!$A$31, "0"), 'Purchase sheet'!$H$2:'Purchase sheet'!$H$31, 1), 1)</f>
        <v>1</v>
      </c>
      <c r="K477" s="32"/>
      <c r="L477" s="259"/>
      <c r="M477" s="32">
        <f t="shared" ref="M477:W477" si="470">IF( M476 - L475 + M474 &gt; 0, CEILING( M476 - L475 + M474, $I$477), 0)</f>
        <v>0</v>
      </c>
      <c r="N477" s="32">
        <f t="shared" si="470"/>
        <v>0</v>
      </c>
      <c r="O477" s="32">
        <f t="shared" si="470"/>
        <v>0</v>
      </c>
      <c r="P477" s="32">
        <f t="shared" si="470"/>
        <v>0</v>
      </c>
      <c r="Q477" s="32">
        <f t="shared" si="470"/>
        <v>0</v>
      </c>
      <c r="R477" s="32">
        <f t="shared" si="470"/>
        <v>0</v>
      </c>
      <c r="S477" s="32">
        <f t="shared" si="470"/>
        <v>0</v>
      </c>
      <c r="T477" s="32">
        <f t="shared" si="470"/>
        <v>0</v>
      </c>
      <c r="U477" s="32">
        <f t="shared" si="470"/>
        <v>0</v>
      </c>
      <c r="V477" s="32">
        <f t="shared" si="470"/>
        <v>0</v>
      </c>
      <c r="W477" s="32">
        <f t="shared" si="470"/>
        <v>0</v>
      </c>
    </row>
    <row r="478" spans="1:23" ht="15.75" thickBot="1" x14ac:dyDescent="0.3">
      <c r="A478" s="257" t="s">
        <v>149</v>
      </c>
      <c r="B478" t="str">
        <f>IFERROR(_xlfn.XLOOKUP(TEXT(A478, "0"), TEXT('Material master'!$A$2:'Material master'!$A$275, "0"), 'Material master'!$B$2:'Material master'!$B$275, 1),"")</f>
        <v>BB 180X88X88 160 VALVE IN GR BBL8MOSA</v>
      </c>
      <c r="C478" t="str">
        <f>IFERROR(_xlfn.XLOOKUP(TEXT(A478, "0"), TEXT('Material master'!$A$2:'Material master'!$A$275, "0"), 'Material master'!$C$2:'Material master'!$C$275, 1),"")</f>
        <v>Packaging</v>
      </c>
      <c r="D478" t="str">
        <f>IFERROR(_xlfn.XLOOKUP(TEXT(A478, "0"), TEXT('Material master'!$A$2:'Material master'!$A$275, "0"), 'Material master'!$D$2:'Material master'!$D$275, 1),"")</f>
        <v/>
      </c>
      <c r="E478" t="str">
        <f>IFERROR(_xlfn.XLOOKUP(TEXT(A478, "0"), TEXT('Material master'!$A$2:'Material master'!$A$275, "0"), 'Material master'!$E$2:'Material master'!$E$275, 1),"")</f>
        <v/>
      </c>
      <c r="F478" t="str">
        <f>IFERROR(_xlfn.XLOOKUP(TEXT(A478, "0"), TEXT('Material master'!$A$2:'Material master'!$A$275, "0"), 'Material master'!$F$2:'Material master'!$F$275, 1),"")</f>
        <v/>
      </c>
      <c r="G478" t="str">
        <f>IFERROR(_xlfn.XLOOKUP(TEXT(A478, "0"), TEXT('Material master'!$A$2:'Material master'!$A$275, "0"), 'Material master'!$G$2:'Material master'!$G$275, 1),"")</f>
        <v/>
      </c>
      <c r="H478" t="s">
        <v>700</v>
      </c>
      <c r="I478">
        <f>INT(IFERROR(_xlfn.XLOOKUP(TEXT(A478, "0"), TEXT('Purchase sheet'!$A$2:'Purchase sheet'!$A$31, "0"), 'Purchase sheet'!$H$2:'Purchase sheet'!$D$31, 1), 1))</f>
        <v>1</v>
      </c>
      <c r="K478" s="32"/>
      <c r="L478" s="32">
        <f t="shared" ref="L478:V478" si="471">M477</f>
        <v>0</v>
      </c>
      <c r="M478" s="32">
        <f t="shared" si="471"/>
        <v>0</v>
      </c>
      <c r="N478" s="32">
        <f t="shared" si="471"/>
        <v>0</v>
      </c>
      <c r="O478" s="32">
        <f t="shared" si="471"/>
        <v>0</v>
      </c>
      <c r="P478" s="32">
        <f t="shared" si="471"/>
        <v>0</v>
      </c>
      <c r="Q478" s="32">
        <f t="shared" si="471"/>
        <v>0</v>
      </c>
      <c r="R478" s="32">
        <f t="shared" si="471"/>
        <v>0</v>
      </c>
      <c r="S478" s="32">
        <f t="shared" si="471"/>
        <v>0</v>
      </c>
      <c r="T478" s="32">
        <f t="shared" si="471"/>
        <v>0</v>
      </c>
      <c r="U478" s="32">
        <f t="shared" si="471"/>
        <v>0</v>
      </c>
      <c r="V478" s="32">
        <f t="shared" si="471"/>
        <v>0</v>
      </c>
      <c r="W478" s="32"/>
    </row>
    <row r="479" spans="1:23" s="138" customFormat="1" x14ac:dyDescent="0.25">
      <c r="A479" s="137" t="s">
        <v>151</v>
      </c>
      <c r="B479" s="138" t="str">
        <f>IFERROR(_xlfn.XLOOKUP(TEXT(A479, "0"), TEXT('Material master'!$A$2:'Material master'!$A$275, "0"), 'Material master'!$B$2:'Material master'!$B$275, 1),"")</f>
        <v>BB Q 160X107X107 VALVE IN OUT</v>
      </c>
      <c r="C479" s="138" t="str">
        <f>IFERROR(_xlfn.XLOOKUP(TEXT(A479, "0"), TEXT('Material master'!$A$2:'Material master'!$A$275, "0"), 'Material master'!$C$2:'Material master'!$C$275, 1),"")</f>
        <v>Packaging</v>
      </c>
      <c r="D479" s="138" t="str">
        <f>IFERROR(_xlfn.XLOOKUP(TEXT(A479, "0"), TEXT('Material master'!$A$2:'Material master'!$A$275, "0"), 'Material master'!$D$2:'Material master'!$D$275, 1),"")</f>
        <v/>
      </c>
      <c r="E479" s="138" t="str">
        <f>IFERROR(_xlfn.XLOOKUP(TEXT(A479, "0"), TEXT('Material master'!$A$2:'Material master'!$A$275, "0"), 'Material master'!$E$2:'Material master'!$E$275, 1),"")</f>
        <v/>
      </c>
      <c r="F479" s="138" t="str">
        <f>IFERROR(_xlfn.XLOOKUP(TEXT(A479, "0"), TEXT('Material master'!$A$2:'Material master'!$A$275, "0"), 'Material master'!$F$2:'Material master'!$F$275, 1),"")</f>
        <v/>
      </c>
      <c r="G479" s="138" t="str">
        <f>IFERROR(_xlfn.XLOOKUP(TEXT(A479, "0"), TEXT('Material master'!$A$2:'Material master'!$A$275, "0"), 'Material master'!$G$2:'Material master'!$G$275, 1),"")</f>
        <v/>
      </c>
      <c r="H479" s="138" t="s">
        <v>695</v>
      </c>
      <c r="I479" s="137" t="s">
        <v>357</v>
      </c>
      <c r="K479" s="140"/>
      <c r="L479" s="140">
        <f t="shared" ref="L479:W479" si="472">IFERROR(L1146, 0)</f>
        <v>0</v>
      </c>
      <c r="M479" s="140">
        <f t="shared" si="472"/>
        <v>14</v>
      </c>
      <c r="N479" s="140">
        <f t="shared" si="472"/>
        <v>22</v>
      </c>
      <c r="O479" s="140">
        <f t="shared" si="472"/>
        <v>25</v>
      </c>
      <c r="P479" s="140">
        <f t="shared" si="472"/>
        <v>22</v>
      </c>
      <c r="Q479" s="140">
        <f t="shared" si="472"/>
        <v>24</v>
      </c>
      <c r="R479" s="140">
        <f t="shared" si="472"/>
        <v>23</v>
      </c>
      <c r="S479" s="140">
        <f t="shared" si="472"/>
        <v>24</v>
      </c>
      <c r="T479" s="140">
        <f t="shared" si="472"/>
        <v>22</v>
      </c>
      <c r="U479" s="140">
        <f t="shared" si="472"/>
        <v>25</v>
      </c>
      <c r="V479" s="140">
        <f t="shared" si="472"/>
        <v>22</v>
      </c>
      <c r="W479" s="140">
        <f t="shared" si="472"/>
        <v>24</v>
      </c>
    </row>
    <row r="480" spans="1:23" x14ac:dyDescent="0.25">
      <c r="A480" s="257" t="s">
        <v>151</v>
      </c>
      <c r="B480" t="str">
        <f>IFERROR(_xlfn.XLOOKUP(TEXT(A480, "0"), TEXT('Material master'!$A$2:'Material master'!$A$275, "0"), 'Material master'!$B$2:'Material master'!$B$275, 1),"")</f>
        <v>BB Q 160X107X107 VALVE IN OUT</v>
      </c>
      <c r="C480" t="str">
        <f>IFERROR(_xlfn.XLOOKUP(TEXT(A480, "0"), TEXT('Material master'!$A$2:'Material master'!$A$275, "0"), 'Material master'!$C$2:'Material master'!$C$275, 1),"")</f>
        <v>Packaging</v>
      </c>
      <c r="D480" t="str">
        <f>IFERROR(_xlfn.XLOOKUP(TEXT(A480, "0"), TEXT('Material master'!$A$2:'Material master'!$A$275, "0"), 'Material master'!$D$2:'Material master'!$D$275, 1),"")</f>
        <v/>
      </c>
      <c r="E480" t="str">
        <f>IFERROR(_xlfn.XLOOKUP(TEXT(A480, "0"), TEXT('Material master'!$A$2:'Material master'!$A$275, "0"), 'Material master'!$E$2:'Material master'!$E$275, 1),"")</f>
        <v/>
      </c>
      <c r="F480" t="str">
        <f>IFERROR(_xlfn.XLOOKUP(TEXT(A480, "0"), TEXT('Material master'!$A$2:'Material master'!$A$275, "0"), 'Material master'!$F$2:'Material master'!$F$275, 1),"")</f>
        <v/>
      </c>
      <c r="G480" t="str">
        <f>IFERROR(_xlfn.XLOOKUP(TEXT(A480, "0"), TEXT('Material master'!$A$2:'Material master'!$A$275, "0"), 'Material master'!$G$2:'Material master'!$G$275, 1),"")</f>
        <v/>
      </c>
      <c r="H480" t="s">
        <v>695</v>
      </c>
      <c r="I480" s="257" t="s">
        <v>359</v>
      </c>
      <c r="K480" s="32"/>
      <c r="L480" s="32">
        <f t="shared" ref="L480:W480" si="473">IFERROR(L1156, 0)</f>
        <v>54</v>
      </c>
      <c r="M480" s="32">
        <f t="shared" si="473"/>
        <v>11</v>
      </c>
      <c r="N480" s="32">
        <f t="shared" si="473"/>
        <v>11</v>
      </c>
      <c r="O480" s="32">
        <f t="shared" si="473"/>
        <v>11</v>
      </c>
      <c r="P480" s="32">
        <f t="shared" si="473"/>
        <v>31</v>
      </c>
      <c r="Q480" s="32">
        <f t="shared" si="473"/>
        <v>31</v>
      </c>
      <c r="R480" s="32">
        <f t="shared" si="473"/>
        <v>31</v>
      </c>
      <c r="S480" s="32">
        <f t="shared" si="473"/>
        <v>11</v>
      </c>
      <c r="T480" s="32">
        <f t="shared" si="473"/>
        <v>11</v>
      </c>
      <c r="U480" s="32">
        <f t="shared" si="473"/>
        <v>31</v>
      </c>
      <c r="V480" s="32">
        <f t="shared" si="473"/>
        <v>31</v>
      </c>
      <c r="W480" s="32">
        <f t="shared" si="473"/>
        <v>31</v>
      </c>
    </row>
    <row r="481" spans="1:23" x14ac:dyDescent="0.25">
      <c r="A481" s="257" t="s">
        <v>151</v>
      </c>
      <c r="B481" t="str">
        <f>IFERROR(_xlfn.XLOOKUP(TEXT(A481, "0"), TEXT('Material master'!$A$2:'Material master'!$A$275, "0"), 'Material master'!$B$2:'Material master'!$B$275, 1),"")</f>
        <v>BB Q 160X107X107 VALVE IN OUT</v>
      </c>
      <c r="C481" t="str">
        <f>IFERROR(_xlfn.XLOOKUP(TEXT(A481, "0"), TEXT('Material master'!$A$2:'Material master'!$A$275, "0"), 'Material master'!$C$2:'Material master'!$C$275, 1),"")</f>
        <v>Packaging</v>
      </c>
      <c r="D481" t="str">
        <f>IFERROR(_xlfn.XLOOKUP(TEXT(A481, "0"), TEXT('Material master'!$A$2:'Material master'!$A$275, "0"), 'Material master'!$D$2:'Material master'!$D$275, 1),"")</f>
        <v/>
      </c>
      <c r="E481" t="str">
        <f>IFERROR(_xlfn.XLOOKUP(TEXT(A481, "0"), TEXT('Material master'!$A$2:'Material master'!$A$275, "0"), 'Material master'!$E$2:'Material master'!$E$275, 1),"")</f>
        <v/>
      </c>
      <c r="F481" t="str">
        <f>IFERROR(_xlfn.XLOOKUP(TEXT(A481, "0"), TEXT('Material master'!$A$2:'Material master'!$A$275, "0"), 'Material master'!$F$2:'Material master'!$F$275, 1),"")</f>
        <v/>
      </c>
      <c r="G481" t="str">
        <f>IFERROR(_xlfn.XLOOKUP(TEXT(A481, "0"), TEXT('Material master'!$A$2:'Material master'!$A$275, "0"), 'Material master'!$G$2:'Material master'!$G$275, 1),"")</f>
        <v/>
      </c>
      <c r="H481" t="s">
        <v>695</v>
      </c>
      <c r="I481" s="257" t="s">
        <v>430</v>
      </c>
      <c r="K481" s="32"/>
      <c r="L481" s="32">
        <f t="shared" ref="L481:W481" si="474">IFERROR(L1379, 0)</f>
        <v>6</v>
      </c>
      <c r="M481" s="32">
        <f t="shared" si="474"/>
        <v>7</v>
      </c>
      <c r="N481" s="32">
        <f t="shared" si="474"/>
        <v>7</v>
      </c>
      <c r="O481" s="32">
        <f t="shared" si="474"/>
        <v>7</v>
      </c>
      <c r="P481" s="32">
        <f t="shared" si="474"/>
        <v>7</v>
      </c>
      <c r="Q481" s="32">
        <f t="shared" si="474"/>
        <v>7</v>
      </c>
      <c r="R481" s="32">
        <f t="shared" si="474"/>
        <v>7</v>
      </c>
      <c r="S481" s="32">
        <f t="shared" si="474"/>
        <v>7</v>
      </c>
      <c r="T481" s="32">
        <f t="shared" si="474"/>
        <v>7</v>
      </c>
      <c r="U481" s="32">
        <f t="shared" si="474"/>
        <v>7</v>
      </c>
      <c r="V481" s="32">
        <f t="shared" si="474"/>
        <v>7</v>
      </c>
      <c r="W481" s="32">
        <f t="shared" si="474"/>
        <v>7</v>
      </c>
    </row>
    <row r="482" spans="1:23" x14ac:dyDescent="0.25">
      <c r="A482" s="257" t="s">
        <v>151</v>
      </c>
      <c r="B482" t="str">
        <f>IFERROR(_xlfn.XLOOKUP(TEXT(A482, "0"), TEXT('Material master'!$A$2:'Material master'!$A$275, "0"), 'Material master'!$B$2:'Material master'!$B$275, 1),"")</f>
        <v>BB Q 160X107X107 VALVE IN OUT</v>
      </c>
      <c r="C482" t="str">
        <f>IFERROR(_xlfn.XLOOKUP(TEXT(A482, "0"), TEXT('Material master'!$A$2:'Material master'!$A$275, "0"), 'Material master'!$C$2:'Material master'!$C$275, 1),"")</f>
        <v>Packaging</v>
      </c>
      <c r="D482" t="str">
        <f>IFERROR(_xlfn.XLOOKUP(TEXT(A482, "0"), TEXT('Material master'!$A$2:'Material master'!$A$275, "0"), 'Material master'!$D$2:'Material master'!$D$275, 1),"")</f>
        <v/>
      </c>
      <c r="E482" t="str">
        <f>IFERROR(_xlfn.XLOOKUP(TEXT(A482, "0"), TEXT('Material master'!$A$2:'Material master'!$A$275, "0"), 'Material master'!$E$2:'Material master'!$E$275, 1),"")</f>
        <v/>
      </c>
      <c r="F482" t="str">
        <f>IFERROR(_xlfn.XLOOKUP(TEXT(A482, "0"), TEXT('Material master'!$A$2:'Material master'!$A$275, "0"), 'Material master'!$F$2:'Material master'!$F$275, 1),"")</f>
        <v/>
      </c>
      <c r="G482" t="str">
        <f>IFERROR(_xlfn.XLOOKUP(TEXT(A482, "0"), TEXT('Material master'!$A$2:'Material master'!$A$275, "0"), 'Material master'!$G$2:'Material master'!$G$275, 1),"")</f>
        <v/>
      </c>
      <c r="H482" t="s">
        <v>695</v>
      </c>
      <c r="I482" s="257" t="s">
        <v>435</v>
      </c>
      <c r="K482" s="32"/>
      <c r="L482" s="32">
        <f t="shared" ref="L482:W482" si="475">IFERROR(L1393, 0)</f>
        <v>43.000000000000007</v>
      </c>
      <c r="M482" s="32">
        <f t="shared" si="475"/>
        <v>31.000000000000004</v>
      </c>
      <c r="N482" s="32">
        <f t="shared" si="475"/>
        <v>31.000000000000004</v>
      </c>
      <c r="O482" s="32">
        <f t="shared" si="475"/>
        <v>31.000000000000004</v>
      </c>
      <c r="P482" s="32">
        <f t="shared" si="475"/>
        <v>31.000000000000004</v>
      </c>
      <c r="Q482" s="32">
        <f t="shared" si="475"/>
        <v>31.000000000000004</v>
      </c>
      <c r="R482" s="32">
        <f t="shared" si="475"/>
        <v>32</v>
      </c>
      <c r="S482" s="32">
        <f t="shared" si="475"/>
        <v>31.000000000000004</v>
      </c>
      <c r="T482" s="32">
        <f t="shared" si="475"/>
        <v>31.000000000000004</v>
      </c>
      <c r="U482" s="32">
        <f t="shared" si="475"/>
        <v>31.000000000000004</v>
      </c>
      <c r="V482" s="32">
        <f t="shared" si="475"/>
        <v>31.000000000000004</v>
      </c>
      <c r="W482" s="32">
        <f t="shared" si="475"/>
        <v>31.000000000000004</v>
      </c>
    </row>
    <row r="483" spans="1:23" x14ac:dyDescent="0.25">
      <c r="A483" s="257" t="s">
        <v>151</v>
      </c>
      <c r="B483" t="str">
        <f>IFERROR(_xlfn.XLOOKUP(TEXT(A483, "0"), TEXT('Material master'!$A$2:'Material master'!$A$275, "0"), 'Material master'!$B$2:'Material master'!$B$275, 1),"")</f>
        <v>BB Q 160X107X107 VALVE IN OUT</v>
      </c>
      <c r="C483" t="str">
        <f>IFERROR(_xlfn.XLOOKUP(TEXT(A483, "0"), TEXT('Material master'!$A$2:'Material master'!$A$275, "0"), 'Material master'!$C$2:'Material master'!$C$275, 1),"")</f>
        <v>Packaging</v>
      </c>
      <c r="D483" t="str">
        <f>IFERROR(_xlfn.XLOOKUP(TEXT(A483, "0"), TEXT('Material master'!$A$2:'Material master'!$A$275, "0"), 'Material master'!$D$2:'Material master'!$D$275, 1),"")</f>
        <v/>
      </c>
      <c r="E483" t="str">
        <f>IFERROR(_xlfn.XLOOKUP(TEXT(A483, "0"), TEXT('Material master'!$A$2:'Material master'!$A$275, "0"), 'Material master'!$E$2:'Material master'!$E$275, 1),"")</f>
        <v/>
      </c>
      <c r="F483" t="str">
        <f>IFERROR(_xlfn.XLOOKUP(TEXT(A483, "0"), TEXT('Material master'!$A$2:'Material master'!$A$275, "0"), 'Material master'!$F$2:'Material master'!$F$275, 1),"")</f>
        <v/>
      </c>
      <c r="G483" t="str">
        <f>IFERROR(_xlfn.XLOOKUP(TEXT(A483, "0"), TEXT('Material master'!$A$2:'Material master'!$A$275, "0"), 'Material master'!$G$2:'Material master'!$G$275, 1),"")</f>
        <v/>
      </c>
      <c r="H483" s="1" t="s">
        <v>696</v>
      </c>
      <c r="I483" s="1"/>
      <c r="J483" s="1"/>
      <c r="K483" s="141"/>
      <c r="L483" s="141">
        <f t="shared" ref="L483:W483" si="476">SUM(L479:L482)</f>
        <v>103</v>
      </c>
      <c r="M483" s="141">
        <f t="shared" si="476"/>
        <v>63</v>
      </c>
      <c r="N483" s="141">
        <f t="shared" si="476"/>
        <v>71</v>
      </c>
      <c r="O483" s="141">
        <f t="shared" si="476"/>
        <v>74</v>
      </c>
      <c r="P483" s="141">
        <f t="shared" si="476"/>
        <v>91</v>
      </c>
      <c r="Q483" s="141">
        <f t="shared" si="476"/>
        <v>93</v>
      </c>
      <c r="R483" s="141">
        <f t="shared" si="476"/>
        <v>93</v>
      </c>
      <c r="S483" s="141">
        <f t="shared" si="476"/>
        <v>73</v>
      </c>
      <c r="T483" s="141">
        <f t="shared" si="476"/>
        <v>71</v>
      </c>
      <c r="U483" s="141">
        <f t="shared" si="476"/>
        <v>94</v>
      </c>
      <c r="V483" s="141">
        <f t="shared" si="476"/>
        <v>91</v>
      </c>
      <c r="W483" s="141">
        <f t="shared" si="476"/>
        <v>93</v>
      </c>
    </row>
    <row r="484" spans="1:23" s="136" customFormat="1" x14ac:dyDescent="0.25">
      <c r="A484" s="270" t="s">
        <v>151</v>
      </c>
      <c r="B484" s="136" t="str">
        <f>IFERROR(_xlfn.XLOOKUP(TEXT(A484, "0"), TEXT('Material master'!$A$2:'Material master'!$A$275, "0"), 'Material master'!$B$2:'Material master'!$B$275, 1),"")</f>
        <v>BB Q 160X107X107 VALVE IN OUT</v>
      </c>
      <c r="C484" s="136" t="str">
        <f>IFERROR(_xlfn.XLOOKUP(TEXT(A484, "0"), TEXT('Material master'!$A$2:'Material master'!$A$275, "0"), 'Material master'!$C$2:'Material master'!$C$275, 1),"")</f>
        <v>Packaging</v>
      </c>
      <c r="D484" s="136" t="str">
        <f>IFERROR(_xlfn.XLOOKUP(TEXT(A484, "0"), TEXT('Material master'!$A$2:'Material master'!$A$275, "0"), 'Material master'!$D$2:'Material master'!$D$275, 1),"")</f>
        <v/>
      </c>
      <c r="E484" s="136" t="str">
        <f>IFERROR(_xlfn.XLOOKUP(TEXT(A484, "0"), TEXT('Material master'!$A$2:'Material master'!$A$275, "0"), 'Material master'!$E$2:'Material master'!$E$275, 1),"")</f>
        <v/>
      </c>
      <c r="F484" s="136" t="str">
        <f>IFERROR(_xlfn.XLOOKUP(TEXT(A484, "0"), TEXT('Material master'!$A$2:'Material master'!$A$275, "0"), 'Material master'!$F$2:'Material master'!$F$275, 1),"")</f>
        <v/>
      </c>
      <c r="G484" s="136" t="str">
        <f>IFERROR(_xlfn.XLOOKUP(TEXT(A484, "0"), TEXT('Material master'!$A$2:'Material master'!$A$275, "0"), 'Material master'!$G$2:'Material master'!$G$275, 1),"")</f>
        <v/>
      </c>
      <c r="H484" s="136" t="s">
        <v>697</v>
      </c>
      <c r="K484" s="142">
        <v>582.70000000000005</v>
      </c>
      <c r="L484" s="142">
        <f t="shared" ref="L484:W484" si="477">K484 - L483 + L486</f>
        <v>479.70000000000005</v>
      </c>
      <c r="M484" s="142">
        <f t="shared" si="477"/>
        <v>416.70000000000005</v>
      </c>
      <c r="N484" s="142">
        <f t="shared" si="477"/>
        <v>345.70000000000005</v>
      </c>
      <c r="O484" s="142">
        <f t="shared" si="477"/>
        <v>271.70000000000005</v>
      </c>
      <c r="P484" s="142">
        <f t="shared" si="477"/>
        <v>180.70000000000005</v>
      </c>
      <c r="Q484" s="142">
        <f t="shared" si="477"/>
        <v>175.70000000000005</v>
      </c>
      <c r="R484" s="142">
        <f t="shared" si="477"/>
        <v>175.70000000000005</v>
      </c>
      <c r="S484" s="142">
        <f t="shared" si="477"/>
        <v>175.70000000000005</v>
      </c>
      <c r="T484" s="142">
        <f t="shared" si="477"/>
        <v>175.70000000000005</v>
      </c>
      <c r="U484" s="142">
        <f t="shared" si="477"/>
        <v>175.70000000000005</v>
      </c>
      <c r="V484" s="142">
        <f t="shared" si="477"/>
        <v>175.70000000000005</v>
      </c>
      <c r="W484" s="142">
        <f t="shared" si="477"/>
        <v>175.70000000000005</v>
      </c>
    </row>
    <row r="485" spans="1:23" x14ac:dyDescent="0.25">
      <c r="A485" s="257" t="s">
        <v>151</v>
      </c>
      <c r="B485" t="str">
        <f>IFERROR(_xlfn.XLOOKUP(TEXT(A485, "0"), TEXT('Material master'!$A$2:'Material master'!$A$275, "0"), 'Material master'!$B$2:'Material master'!$B$275, 1),"")</f>
        <v>BB Q 160X107X107 VALVE IN OUT</v>
      </c>
      <c r="C485" t="str">
        <f>IFERROR(_xlfn.XLOOKUP(TEXT(A485, "0"), TEXT('Material master'!$A$2:'Material master'!$A$275, "0"), 'Material master'!$C$2:'Material master'!$C$275, 1),"")</f>
        <v>Packaging</v>
      </c>
      <c r="D485" t="str">
        <f>IFERROR(_xlfn.XLOOKUP(TEXT(A485, "0"), TEXT('Material master'!$A$2:'Material master'!$A$275, "0"), 'Material master'!$D$2:'Material master'!$D$275, 1),"")</f>
        <v/>
      </c>
      <c r="E485" t="str">
        <f>IFERROR(_xlfn.XLOOKUP(TEXT(A485, "0"), TEXT('Material master'!$A$2:'Material master'!$A$275, "0"), 'Material master'!$E$2:'Material master'!$E$275, 1),"")</f>
        <v/>
      </c>
      <c r="F485" t="str">
        <f>IFERROR(_xlfn.XLOOKUP(TEXT(A485, "0"), TEXT('Material master'!$A$2:'Material master'!$A$275, "0"), 'Material master'!$F$2:'Material master'!$F$275, 1),"")</f>
        <v/>
      </c>
      <c r="G485" t="str">
        <f>IFERROR(_xlfn.XLOOKUP(TEXT(A485, "0"), TEXT('Material master'!$A$2:'Material master'!$A$275, "0"), 'Material master'!$G$2:'Material master'!$G$275, 1),"")</f>
        <v/>
      </c>
      <c r="H485" t="s">
        <v>698</v>
      </c>
      <c r="I485" s="32">
        <v>175.50145401025364</v>
      </c>
      <c r="J485" s="258">
        <f>IFERROR($I485/AVERAGE($L483:$W483),0)</f>
        <v>2.0851657902208354</v>
      </c>
      <c r="K485" s="32"/>
      <c r="L485" s="32">
        <f t="shared" ref="L485:W485" si="478">$I485</f>
        <v>175.50145401025364</v>
      </c>
      <c r="M485" s="32">
        <f t="shared" si="478"/>
        <v>175.50145401025364</v>
      </c>
      <c r="N485" s="32">
        <f t="shared" si="478"/>
        <v>175.50145401025364</v>
      </c>
      <c r="O485" s="32">
        <f t="shared" si="478"/>
        <v>175.50145401025364</v>
      </c>
      <c r="P485" s="32">
        <f t="shared" si="478"/>
        <v>175.50145401025364</v>
      </c>
      <c r="Q485" s="32">
        <f t="shared" si="478"/>
        <v>175.50145401025364</v>
      </c>
      <c r="R485" s="32">
        <f t="shared" si="478"/>
        <v>175.50145401025364</v>
      </c>
      <c r="S485" s="32">
        <f t="shared" si="478"/>
        <v>175.50145401025364</v>
      </c>
      <c r="T485" s="32">
        <f t="shared" si="478"/>
        <v>175.50145401025364</v>
      </c>
      <c r="U485" s="32">
        <f t="shared" si="478"/>
        <v>175.50145401025364</v>
      </c>
      <c r="V485" s="32">
        <f t="shared" si="478"/>
        <v>175.50145401025364</v>
      </c>
      <c r="W485" s="32">
        <f t="shared" si="478"/>
        <v>175.50145401025364</v>
      </c>
    </row>
    <row r="486" spans="1:23" x14ac:dyDescent="0.25">
      <c r="A486" s="257" t="s">
        <v>151</v>
      </c>
      <c r="B486" t="str">
        <f>IFERROR(_xlfn.XLOOKUP(TEXT(A486, "0"), TEXT('Material master'!$A$2:'Material master'!$A$275, "0"), 'Material master'!$B$2:'Material master'!$B$275, 1),"")</f>
        <v>BB Q 160X107X107 VALVE IN OUT</v>
      </c>
      <c r="C486" t="str">
        <f>IFERROR(_xlfn.XLOOKUP(TEXT(A486, "0"), TEXT('Material master'!$A$2:'Material master'!$A$275, "0"), 'Material master'!$C$2:'Material master'!$C$275, 1),"")</f>
        <v>Packaging</v>
      </c>
      <c r="D486" t="str">
        <f>IFERROR(_xlfn.XLOOKUP(TEXT(A486, "0"), TEXT('Material master'!$A$2:'Material master'!$A$275, "0"), 'Material master'!$D$2:'Material master'!$D$275, 1),"")</f>
        <v/>
      </c>
      <c r="E486" t="str">
        <f>IFERROR(_xlfn.XLOOKUP(TEXT(A486, "0"), TEXT('Material master'!$A$2:'Material master'!$A$275, "0"), 'Material master'!$E$2:'Material master'!$E$275, 1),"")</f>
        <v/>
      </c>
      <c r="F486" t="str">
        <f>IFERROR(_xlfn.XLOOKUP(TEXT(A486, "0"), TEXT('Material master'!$A$2:'Material master'!$A$275, "0"), 'Material master'!$F$2:'Material master'!$F$275, 1),"")</f>
        <v/>
      </c>
      <c r="G486" t="str">
        <f>IFERROR(_xlfn.XLOOKUP(TEXT(A486, "0"), TEXT('Material master'!$A$2:'Material master'!$A$275, "0"), 'Material master'!$G$2:'Material master'!$G$275, 1),"")</f>
        <v/>
      </c>
      <c r="H486" t="s">
        <v>699</v>
      </c>
      <c r="I486">
        <f>IFERROR(_xlfn.XLOOKUP(TEXT(A486, "0"), TEXT('Purchase sheet'!$A$2:'Purchase sheet'!$A$31, "0"), 'Purchase sheet'!$H$2:'Purchase sheet'!$H$31, 1), 1)</f>
        <v>1</v>
      </c>
      <c r="K486" s="32"/>
      <c r="L486" s="259"/>
      <c r="M486" s="32">
        <f t="shared" ref="M486:W486" si="479">IF( M485 - L484 + M483 &gt; 0, CEILING( M485 - L484 + M483, $I$486), 0)</f>
        <v>0</v>
      </c>
      <c r="N486" s="32">
        <f t="shared" si="479"/>
        <v>0</v>
      </c>
      <c r="O486" s="32">
        <f t="shared" si="479"/>
        <v>0</v>
      </c>
      <c r="P486" s="32">
        <f t="shared" si="479"/>
        <v>0</v>
      </c>
      <c r="Q486" s="32">
        <f t="shared" si="479"/>
        <v>88</v>
      </c>
      <c r="R486" s="32">
        <f t="shared" si="479"/>
        <v>93</v>
      </c>
      <c r="S486" s="32">
        <f t="shared" si="479"/>
        <v>73</v>
      </c>
      <c r="T486" s="32">
        <f t="shared" si="479"/>
        <v>71</v>
      </c>
      <c r="U486" s="32">
        <f t="shared" si="479"/>
        <v>94</v>
      </c>
      <c r="V486" s="32">
        <f t="shared" si="479"/>
        <v>91</v>
      </c>
      <c r="W486" s="32">
        <f t="shared" si="479"/>
        <v>93</v>
      </c>
    </row>
    <row r="487" spans="1:23" ht="15.75" thickBot="1" x14ac:dyDescent="0.3">
      <c r="A487" s="257" t="s">
        <v>151</v>
      </c>
      <c r="B487" t="str">
        <f>IFERROR(_xlfn.XLOOKUP(TEXT(A487, "0"), TEXT('Material master'!$A$2:'Material master'!$A$275, "0"), 'Material master'!$B$2:'Material master'!$B$275, 1),"")</f>
        <v>BB Q 160X107X107 VALVE IN OUT</v>
      </c>
      <c r="C487" t="str">
        <f>IFERROR(_xlfn.XLOOKUP(TEXT(A487, "0"), TEXT('Material master'!$A$2:'Material master'!$A$275, "0"), 'Material master'!$C$2:'Material master'!$C$275, 1),"")</f>
        <v>Packaging</v>
      </c>
      <c r="D487" t="str">
        <f>IFERROR(_xlfn.XLOOKUP(TEXT(A487, "0"), TEXT('Material master'!$A$2:'Material master'!$A$275, "0"), 'Material master'!$D$2:'Material master'!$D$275, 1),"")</f>
        <v/>
      </c>
      <c r="E487" t="str">
        <f>IFERROR(_xlfn.XLOOKUP(TEXT(A487, "0"), TEXT('Material master'!$A$2:'Material master'!$A$275, "0"), 'Material master'!$E$2:'Material master'!$E$275, 1),"")</f>
        <v/>
      </c>
      <c r="F487" t="str">
        <f>IFERROR(_xlfn.XLOOKUP(TEXT(A487, "0"), TEXT('Material master'!$A$2:'Material master'!$A$275, "0"), 'Material master'!$F$2:'Material master'!$F$275, 1),"")</f>
        <v/>
      </c>
      <c r="G487" t="str">
        <f>IFERROR(_xlfn.XLOOKUP(TEXT(A487, "0"), TEXT('Material master'!$A$2:'Material master'!$A$275, "0"), 'Material master'!$G$2:'Material master'!$G$275, 1),"")</f>
        <v/>
      </c>
      <c r="H487" t="s">
        <v>700</v>
      </c>
      <c r="I487">
        <f>INT(IFERROR(_xlfn.XLOOKUP(TEXT(A487, "0"), TEXT('Purchase sheet'!$A$2:'Purchase sheet'!$A$31, "0"), 'Purchase sheet'!$H$2:'Purchase sheet'!$D$31, 1), 1))</f>
        <v>1</v>
      </c>
      <c r="K487" s="32"/>
      <c r="L487" s="32">
        <f t="shared" ref="L487:V487" si="480">M486</f>
        <v>0</v>
      </c>
      <c r="M487" s="32">
        <f t="shared" si="480"/>
        <v>0</v>
      </c>
      <c r="N487" s="32">
        <f t="shared" si="480"/>
        <v>0</v>
      </c>
      <c r="O487" s="32">
        <f t="shared" si="480"/>
        <v>0</v>
      </c>
      <c r="P487" s="32">
        <f t="shared" si="480"/>
        <v>88</v>
      </c>
      <c r="Q487" s="32">
        <f t="shared" si="480"/>
        <v>93</v>
      </c>
      <c r="R487" s="32">
        <f t="shared" si="480"/>
        <v>73</v>
      </c>
      <c r="S487" s="32">
        <f t="shared" si="480"/>
        <v>71</v>
      </c>
      <c r="T487" s="32">
        <f t="shared" si="480"/>
        <v>94</v>
      </c>
      <c r="U487" s="32">
        <f t="shared" si="480"/>
        <v>91</v>
      </c>
      <c r="V487" s="32">
        <f t="shared" si="480"/>
        <v>93</v>
      </c>
      <c r="W487" s="32"/>
    </row>
    <row r="488" spans="1:23" s="138" customFormat="1" x14ac:dyDescent="0.25">
      <c r="A488" s="137" t="s">
        <v>153</v>
      </c>
      <c r="B488" s="138" t="str">
        <f>IFERROR(_xlfn.XLOOKUP(TEXT(A488, "0"), TEXT('Material master'!$A$2:'Material master'!$A$275, "0"), 'Material master'!$B$2:'Material master'!$B$275, 1),"")</f>
        <v>BB 110X110X170 VALVE IN SG7HB/0C</v>
      </c>
      <c r="C488" s="138" t="str">
        <f>IFERROR(_xlfn.XLOOKUP(TEXT(A488, "0"), TEXT('Material master'!$A$2:'Material master'!$A$275, "0"), 'Material master'!$C$2:'Material master'!$C$275, 1),"")</f>
        <v>Packaging</v>
      </c>
      <c r="D488" s="138" t="str">
        <f>IFERROR(_xlfn.XLOOKUP(TEXT(A488, "0"), TEXT('Material master'!$A$2:'Material master'!$A$275, "0"), 'Material master'!$D$2:'Material master'!$D$275, 1),"")</f>
        <v/>
      </c>
      <c r="E488" s="138" t="str">
        <f>IFERROR(_xlfn.XLOOKUP(TEXT(A488, "0"), TEXT('Material master'!$A$2:'Material master'!$A$275, "0"), 'Material master'!$E$2:'Material master'!$E$275, 1),"")</f>
        <v/>
      </c>
      <c r="F488" s="138" t="str">
        <f>IFERROR(_xlfn.XLOOKUP(TEXT(A488, "0"), TEXT('Material master'!$A$2:'Material master'!$A$275, "0"), 'Material master'!$F$2:'Material master'!$F$275, 1),"")</f>
        <v/>
      </c>
      <c r="G488" s="138" t="str">
        <f>IFERROR(_xlfn.XLOOKUP(TEXT(A488, "0"), TEXT('Material master'!$A$2:'Material master'!$A$275, "0"), 'Material master'!$G$2:'Material master'!$G$275, 1),"")</f>
        <v/>
      </c>
      <c r="H488" s="139" t="s">
        <v>696</v>
      </c>
      <c r="I488" s="139"/>
      <c r="J488" s="139"/>
      <c r="K488" s="143"/>
      <c r="L488" s="143">
        <v>0</v>
      </c>
      <c r="M488" s="143">
        <v>0</v>
      </c>
      <c r="N488" s="143">
        <v>0</v>
      </c>
      <c r="O488" s="143">
        <v>0</v>
      </c>
      <c r="P488" s="143">
        <v>0</v>
      </c>
      <c r="Q488" s="143">
        <v>0</v>
      </c>
      <c r="R488" s="143">
        <v>0</v>
      </c>
      <c r="S488" s="143">
        <v>0</v>
      </c>
      <c r="T488" s="143">
        <v>0</v>
      </c>
      <c r="U488" s="143">
        <v>0</v>
      </c>
      <c r="V488" s="143">
        <v>0</v>
      </c>
      <c r="W488" s="143">
        <v>0</v>
      </c>
    </row>
    <row r="489" spans="1:23" s="136" customFormat="1" x14ac:dyDescent="0.25">
      <c r="A489" s="270" t="s">
        <v>153</v>
      </c>
      <c r="B489" s="136" t="str">
        <f>IFERROR(_xlfn.XLOOKUP(TEXT(A489, "0"), TEXT('Material master'!$A$2:'Material master'!$A$275, "0"), 'Material master'!$B$2:'Material master'!$B$275, 1),"")</f>
        <v>BB 110X110X170 VALVE IN SG7HB/0C</v>
      </c>
      <c r="C489" s="136" t="str">
        <f>IFERROR(_xlfn.XLOOKUP(TEXT(A489, "0"), TEXT('Material master'!$A$2:'Material master'!$A$275, "0"), 'Material master'!$C$2:'Material master'!$C$275, 1),"")</f>
        <v>Packaging</v>
      </c>
      <c r="D489" s="136" t="str">
        <f>IFERROR(_xlfn.XLOOKUP(TEXT(A489, "0"), TEXT('Material master'!$A$2:'Material master'!$A$275, "0"), 'Material master'!$D$2:'Material master'!$D$275, 1),"")</f>
        <v/>
      </c>
      <c r="E489" s="136" t="str">
        <f>IFERROR(_xlfn.XLOOKUP(TEXT(A489, "0"), TEXT('Material master'!$A$2:'Material master'!$A$275, "0"), 'Material master'!$E$2:'Material master'!$E$275, 1),"")</f>
        <v/>
      </c>
      <c r="F489" s="136" t="str">
        <f>IFERROR(_xlfn.XLOOKUP(TEXT(A489, "0"), TEXT('Material master'!$A$2:'Material master'!$A$275, "0"), 'Material master'!$F$2:'Material master'!$F$275, 1),"")</f>
        <v/>
      </c>
      <c r="G489" s="136" t="str">
        <f>IFERROR(_xlfn.XLOOKUP(TEXT(A489, "0"), TEXT('Material master'!$A$2:'Material master'!$A$275, "0"), 'Material master'!$G$2:'Material master'!$G$275, 1),"")</f>
        <v/>
      </c>
      <c r="H489" s="136" t="s">
        <v>697</v>
      </c>
      <c r="K489" s="142">
        <v>0</v>
      </c>
      <c r="L489" s="142">
        <f t="shared" ref="L489:W489" si="481">K489 - L488 + L491</f>
        <v>0</v>
      </c>
      <c r="M489" s="142">
        <f t="shared" si="481"/>
        <v>0</v>
      </c>
      <c r="N489" s="142">
        <f t="shared" si="481"/>
        <v>0</v>
      </c>
      <c r="O489" s="142">
        <f t="shared" si="481"/>
        <v>0</v>
      </c>
      <c r="P489" s="142">
        <f t="shared" si="481"/>
        <v>0</v>
      </c>
      <c r="Q489" s="142">
        <f t="shared" si="481"/>
        <v>0</v>
      </c>
      <c r="R489" s="142">
        <f t="shared" si="481"/>
        <v>0</v>
      </c>
      <c r="S489" s="142">
        <f t="shared" si="481"/>
        <v>0</v>
      </c>
      <c r="T489" s="142">
        <f t="shared" si="481"/>
        <v>0</v>
      </c>
      <c r="U489" s="142">
        <f t="shared" si="481"/>
        <v>0</v>
      </c>
      <c r="V489" s="142">
        <f t="shared" si="481"/>
        <v>0</v>
      </c>
      <c r="W489" s="142">
        <f t="shared" si="481"/>
        <v>0</v>
      </c>
    </row>
    <row r="490" spans="1:23" x14ac:dyDescent="0.25">
      <c r="A490" s="257" t="s">
        <v>153</v>
      </c>
      <c r="B490" t="str">
        <f>IFERROR(_xlfn.XLOOKUP(TEXT(A490, "0"), TEXT('Material master'!$A$2:'Material master'!$A$275, "0"), 'Material master'!$B$2:'Material master'!$B$275, 1),"")</f>
        <v>BB 110X110X170 VALVE IN SG7HB/0C</v>
      </c>
      <c r="C490" t="str">
        <f>IFERROR(_xlfn.XLOOKUP(TEXT(A490, "0"), TEXT('Material master'!$A$2:'Material master'!$A$275, "0"), 'Material master'!$C$2:'Material master'!$C$275, 1),"")</f>
        <v>Packaging</v>
      </c>
      <c r="D490" t="str">
        <f>IFERROR(_xlfn.XLOOKUP(TEXT(A490, "0"), TEXT('Material master'!$A$2:'Material master'!$A$275, "0"), 'Material master'!$D$2:'Material master'!$D$275, 1),"")</f>
        <v/>
      </c>
      <c r="E490" t="str">
        <f>IFERROR(_xlfn.XLOOKUP(TEXT(A490, "0"), TEXT('Material master'!$A$2:'Material master'!$A$275, "0"), 'Material master'!$E$2:'Material master'!$E$275, 1),"")</f>
        <v/>
      </c>
      <c r="F490" t="str">
        <f>IFERROR(_xlfn.XLOOKUP(TEXT(A490, "0"), TEXT('Material master'!$A$2:'Material master'!$A$275, "0"), 'Material master'!$F$2:'Material master'!$F$275, 1),"")</f>
        <v/>
      </c>
      <c r="G490" t="str">
        <f>IFERROR(_xlfn.XLOOKUP(TEXT(A490, "0"), TEXT('Material master'!$A$2:'Material master'!$A$275, "0"), 'Material master'!$G$2:'Material master'!$G$275, 1),"")</f>
        <v/>
      </c>
      <c r="H490" t="s">
        <v>698</v>
      </c>
      <c r="I490" s="32">
        <v>0</v>
      </c>
      <c r="J490" s="258">
        <f>IFERROR($I490/AVERAGE($L488:$W488),0)</f>
        <v>0</v>
      </c>
      <c r="K490" s="32"/>
      <c r="L490" s="32">
        <f t="shared" ref="L490:W490" si="482">$I490</f>
        <v>0</v>
      </c>
      <c r="M490" s="32">
        <f t="shared" si="482"/>
        <v>0</v>
      </c>
      <c r="N490" s="32">
        <f t="shared" si="482"/>
        <v>0</v>
      </c>
      <c r="O490" s="32">
        <f t="shared" si="482"/>
        <v>0</v>
      </c>
      <c r="P490" s="32">
        <f t="shared" si="482"/>
        <v>0</v>
      </c>
      <c r="Q490" s="32">
        <f t="shared" si="482"/>
        <v>0</v>
      </c>
      <c r="R490" s="32">
        <f t="shared" si="482"/>
        <v>0</v>
      </c>
      <c r="S490" s="32">
        <f t="shared" si="482"/>
        <v>0</v>
      </c>
      <c r="T490" s="32">
        <f t="shared" si="482"/>
        <v>0</v>
      </c>
      <c r="U490" s="32">
        <f t="shared" si="482"/>
        <v>0</v>
      </c>
      <c r="V490" s="32">
        <f t="shared" si="482"/>
        <v>0</v>
      </c>
      <c r="W490" s="32">
        <f t="shared" si="482"/>
        <v>0</v>
      </c>
    </row>
    <row r="491" spans="1:23" x14ac:dyDescent="0.25">
      <c r="A491" s="257" t="s">
        <v>153</v>
      </c>
      <c r="B491" t="str">
        <f>IFERROR(_xlfn.XLOOKUP(TEXT(A491, "0"), TEXT('Material master'!$A$2:'Material master'!$A$275, "0"), 'Material master'!$B$2:'Material master'!$B$275, 1),"")</f>
        <v>BB 110X110X170 VALVE IN SG7HB/0C</v>
      </c>
      <c r="C491" t="str">
        <f>IFERROR(_xlfn.XLOOKUP(TEXT(A491, "0"), TEXT('Material master'!$A$2:'Material master'!$A$275, "0"), 'Material master'!$C$2:'Material master'!$C$275, 1),"")</f>
        <v>Packaging</v>
      </c>
      <c r="D491" t="str">
        <f>IFERROR(_xlfn.XLOOKUP(TEXT(A491, "0"), TEXT('Material master'!$A$2:'Material master'!$A$275, "0"), 'Material master'!$D$2:'Material master'!$D$275, 1),"")</f>
        <v/>
      </c>
      <c r="E491" t="str">
        <f>IFERROR(_xlfn.XLOOKUP(TEXT(A491, "0"), TEXT('Material master'!$A$2:'Material master'!$A$275, "0"), 'Material master'!$E$2:'Material master'!$E$275, 1),"")</f>
        <v/>
      </c>
      <c r="F491" t="str">
        <f>IFERROR(_xlfn.XLOOKUP(TEXT(A491, "0"), TEXT('Material master'!$A$2:'Material master'!$A$275, "0"), 'Material master'!$F$2:'Material master'!$F$275, 1),"")</f>
        <v/>
      </c>
      <c r="G491" t="str">
        <f>IFERROR(_xlfn.XLOOKUP(TEXT(A491, "0"), TEXT('Material master'!$A$2:'Material master'!$A$275, "0"), 'Material master'!$G$2:'Material master'!$G$275, 1),"")</f>
        <v/>
      </c>
      <c r="H491" t="s">
        <v>699</v>
      </c>
      <c r="I491">
        <f>IFERROR(_xlfn.XLOOKUP(TEXT(A491, "0"), TEXT('Purchase sheet'!$A$2:'Purchase sheet'!$A$31, "0"), 'Purchase sheet'!$H$2:'Purchase sheet'!$H$31, 1), 1)</f>
        <v>1</v>
      </c>
      <c r="K491" s="32"/>
      <c r="L491" s="259"/>
      <c r="M491" s="32">
        <f t="shared" ref="M491:W491" si="483">IF( M490 - L489 + M488 &gt; 0, CEILING( M490 - L489 + M488, $I$491), 0)</f>
        <v>0</v>
      </c>
      <c r="N491" s="32">
        <f t="shared" si="483"/>
        <v>0</v>
      </c>
      <c r="O491" s="32">
        <f t="shared" si="483"/>
        <v>0</v>
      </c>
      <c r="P491" s="32">
        <f t="shared" si="483"/>
        <v>0</v>
      </c>
      <c r="Q491" s="32">
        <f t="shared" si="483"/>
        <v>0</v>
      </c>
      <c r="R491" s="32">
        <f t="shared" si="483"/>
        <v>0</v>
      </c>
      <c r="S491" s="32">
        <f t="shared" si="483"/>
        <v>0</v>
      </c>
      <c r="T491" s="32">
        <f t="shared" si="483"/>
        <v>0</v>
      </c>
      <c r="U491" s="32">
        <f t="shared" si="483"/>
        <v>0</v>
      </c>
      <c r="V491" s="32">
        <f t="shared" si="483"/>
        <v>0</v>
      </c>
      <c r="W491" s="32">
        <f t="shared" si="483"/>
        <v>0</v>
      </c>
    </row>
    <row r="492" spans="1:23" ht="15.75" thickBot="1" x14ac:dyDescent="0.3">
      <c r="A492" s="257" t="s">
        <v>153</v>
      </c>
      <c r="B492" t="str">
        <f>IFERROR(_xlfn.XLOOKUP(TEXT(A492, "0"), TEXT('Material master'!$A$2:'Material master'!$A$275, "0"), 'Material master'!$B$2:'Material master'!$B$275, 1),"")</f>
        <v>BB 110X110X170 VALVE IN SG7HB/0C</v>
      </c>
      <c r="C492" t="str">
        <f>IFERROR(_xlfn.XLOOKUP(TEXT(A492, "0"), TEXT('Material master'!$A$2:'Material master'!$A$275, "0"), 'Material master'!$C$2:'Material master'!$C$275, 1),"")</f>
        <v>Packaging</v>
      </c>
      <c r="D492" t="str">
        <f>IFERROR(_xlfn.XLOOKUP(TEXT(A492, "0"), TEXT('Material master'!$A$2:'Material master'!$A$275, "0"), 'Material master'!$D$2:'Material master'!$D$275, 1),"")</f>
        <v/>
      </c>
      <c r="E492" t="str">
        <f>IFERROR(_xlfn.XLOOKUP(TEXT(A492, "0"), TEXT('Material master'!$A$2:'Material master'!$A$275, "0"), 'Material master'!$E$2:'Material master'!$E$275, 1),"")</f>
        <v/>
      </c>
      <c r="F492" t="str">
        <f>IFERROR(_xlfn.XLOOKUP(TEXT(A492, "0"), TEXT('Material master'!$A$2:'Material master'!$A$275, "0"), 'Material master'!$F$2:'Material master'!$F$275, 1),"")</f>
        <v/>
      </c>
      <c r="G492" t="str">
        <f>IFERROR(_xlfn.XLOOKUP(TEXT(A492, "0"), TEXT('Material master'!$A$2:'Material master'!$A$275, "0"), 'Material master'!$G$2:'Material master'!$G$275, 1),"")</f>
        <v/>
      </c>
      <c r="H492" t="s">
        <v>700</v>
      </c>
      <c r="I492">
        <f>INT(IFERROR(_xlfn.XLOOKUP(TEXT(A492, "0"), TEXT('Purchase sheet'!$A$2:'Purchase sheet'!$A$31, "0"), 'Purchase sheet'!$H$2:'Purchase sheet'!$D$31, 1), 1))</f>
        <v>1</v>
      </c>
      <c r="K492" s="32"/>
      <c r="L492" s="32">
        <f t="shared" ref="L492:V492" si="484">M491</f>
        <v>0</v>
      </c>
      <c r="M492" s="32">
        <f t="shared" si="484"/>
        <v>0</v>
      </c>
      <c r="N492" s="32">
        <f t="shared" si="484"/>
        <v>0</v>
      </c>
      <c r="O492" s="32">
        <f t="shared" si="484"/>
        <v>0</v>
      </c>
      <c r="P492" s="32">
        <f t="shared" si="484"/>
        <v>0</v>
      </c>
      <c r="Q492" s="32">
        <f t="shared" si="484"/>
        <v>0</v>
      </c>
      <c r="R492" s="32">
        <f t="shared" si="484"/>
        <v>0</v>
      </c>
      <c r="S492" s="32">
        <f t="shared" si="484"/>
        <v>0</v>
      </c>
      <c r="T492" s="32">
        <f t="shared" si="484"/>
        <v>0</v>
      </c>
      <c r="U492" s="32">
        <f t="shared" si="484"/>
        <v>0</v>
      </c>
      <c r="V492" s="32">
        <f t="shared" si="484"/>
        <v>0</v>
      </c>
      <c r="W492" s="32"/>
    </row>
    <row r="493" spans="1:23" s="138" customFormat="1" x14ac:dyDescent="0.25">
      <c r="A493" s="137" t="s">
        <v>155</v>
      </c>
      <c r="B493" s="138" t="str">
        <f>IFERROR(_xlfn.XLOOKUP(TEXT(A493, "0"), TEXT('Material master'!$A$2:'Material master'!$A$275, "0"), 'Material master'!$B$2:'Material master'!$B$275, 1),"")</f>
        <v>PB VALVE 600X500X150 A5PA06 BLANCO</v>
      </c>
      <c r="C493" s="138" t="str">
        <f>IFERROR(_xlfn.XLOOKUP(TEXT(A493, "0"), TEXT('Material master'!$A$2:'Material master'!$A$275, "0"), 'Material master'!$C$2:'Material master'!$C$275, 1),"")</f>
        <v>Packaging</v>
      </c>
      <c r="D493" s="138" t="str">
        <f>IFERROR(_xlfn.XLOOKUP(TEXT(A493, "0"), TEXT('Material master'!$A$2:'Material master'!$A$275, "0"), 'Material master'!$D$2:'Material master'!$D$275, 1),"")</f>
        <v/>
      </c>
      <c r="E493" s="138" t="str">
        <f>IFERROR(_xlfn.XLOOKUP(TEXT(A493, "0"), TEXT('Material master'!$A$2:'Material master'!$A$275, "0"), 'Material master'!$E$2:'Material master'!$E$275, 1),"")</f>
        <v/>
      </c>
      <c r="F493" s="138" t="str">
        <f>IFERROR(_xlfn.XLOOKUP(TEXT(A493, "0"), TEXT('Material master'!$A$2:'Material master'!$A$275, "0"), 'Material master'!$F$2:'Material master'!$F$275, 1),"")</f>
        <v/>
      </c>
      <c r="G493" s="138" t="str">
        <f>IFERROR(_xlfn.XLOOKUP(TEXT(A493, "0"), TEXT('Material master'!$A$2:'Material master'!$A$275, "0"), 'Material master'!$G$2:'Material master'!$G$275, 1),"")</f>
        <v/>
      </c>
      <c r="H493" s="139" t="s">
        <v>696</v>
      </c>
      <c r="I493" s="139"/>
      <c r="J493" s="139"/>
      <c r="K493" s="143"/>
      <c r="L493" s="143">
        <v>0</v>
      </c>
      <c r="M493" s="143">
        <v>0</v>
      </c>
      <c r="N493" s="143">
        <v>0</v>
      </c>
      <c r="O493" s="143">
        <v>0</v>
      </c>
      <c r="P493" s="143">
        <v>0</v>
      </c>
      <c r="Q493" s="143">
        <v>0</v>
      </c>
      <c r="R493" s="143">
        <v>0</v>
      </c>
      <c r="S493" s="143">
        <v>0</v>
      </c>
      <c r="T493" s="143">
        <v>0</v>
      </c>
      <c r="U493" s="143">
        <v>0</v>
      </c>
      <c r="V493" s="143">
        <v>0</v>
      </c>
      <c r="W493" s="143">
        <v>0</v>
      </c>
    </row>
    <row r="494" spans="1:23" s="136" customFormat="1" x14ac:dyDescent="0.25">
      <c r="A494" s="270" t="s">
        <v>155</v>
      </c>
      <c r="B494" s="136" t="str">
        <f>IFERROR(_xlfn.XLOOKUP(TEXT(A494, "0"), TEXT('Material master'!$A$2:'Material master'!$A$275, "0"), 'Material master'!$B$2:'Material master'!$B$275, 1),"")</f>
        <v>PB VALVE 600X500X150 A5PA06 BLANCO</v>
      </c>
      <c r="C494" s="136" t="str">
        <f>IFERROR(_xlfn.XLOOKUP(TEXT(A494, "0"), TEXT('Material master'!$A$2:'Material master'!$A$275, "0"), 'Material master'!$C$2:'Material master'!$C$275, 1),"")</f>
        <v>Packaging</v>
      </c>
      <c r="D494" s="136" t="str">
        <f>IFERROR(_xlfn.XLOOKUP(TEXT(A494, "0"), TEXT('Material master'!$A$2:'Material master'!$A$275, "0"), 'Material master'!$D$2:'Material master'!$D$275, 1),"")</f>
        <v/>
      </c>
      <c r="E494" s="136" t="str">
        <f>IFERROR(_xlfn.XLOOKUP(TEXT(A494, "0"), TEXT('Material master'!$A$2:'Material master'!$A$275, "0"), 'Material master'!$E$2:'Material master'!$E$275, 1),"")</f>
        <v/>
      </c>
      <c r="F494" s="136" t="str">
        <f>IFERROR(_xlfn.XLOOKUP(TEXT(A494, "0"), TEXT('Material master'!$A$2:'Material master'!$A$275, "0"), 'Material master'!$F$2:'Material master'!$F$275, 1),"")</f>
        <v/>
      </c>
      <c r="G494" s="136" t="str">
        <f>IFERROR(_xlfn.XLOOKUP(TEXT(A494, "0"), TEXT('Material master'!$A$2:'Material master'!$A$275, "0"), 'Material master'!$G$2:'Material master'!$G$275, 1),"")</f>
        <v/>
      </c>
      <c r="H494" s="136" t="s">
        <v>697</v>
      </c>
      <c r="K494" s="142">
        <v>7</v>
      </c>
      <c r="L494" s="142">
        <f t="shared" ref="L494:W494" si="485">K494 - L493 + L496</f>
        <v>7</v>
      </c>
      <c r="M494" s="142">
        <f t="shared" si="485"/>
        <v>7</v>
      </c>
      <c r="N494" s="142">
        <f t="shared" si="485"/>
        <v>7</v>
      </c>
      <c r="O494" s="142">
        <f t="shared" si="485"/>
        <v>7</v>
      </c>
      <c r="P494" s="142">
        <f t="shared" si="485"/>
        <v>7</v>
      </c>
      <c r="Q494" s="142">
        <f t="shared" si="485"/>
        <v>7</v>
      </c>
      <c r="R494" s="142">
        <f t="shared" si="485"/>
        <v>7</v>
      </c>
      <c r="S494" s="142">
        <f t="shared" si="485"/>
        <v>7</v>
      </c>
      <c r="T494" s="142">
        <f t="shared" si="485"/>
        <v>7</v>
      </c>
      <c r="U494" s="142">
        <f t="shared" si="485"/>
        <v>7</v>
      </c>
      <c r="V494" s="142">
        <f t="shared" si="485"/>
        <v>7</v>
      </c>
      <c r="W494" s="142">
        <f t="shared" si="485"/>
        <v>7</v>
      </c>
    </row>
    <row r="495" spans="1:23" x14ac:dyDescent="0.25">
      <c r="A495" s="257" t="s">
        <v>155</v>
      </c>
      <c r="B495" t="str">
        <f>IFERROR(_xlfn.XLOOKUP(TEXT(A495, "0"), TEXT('Material master'!$A$2:'Material master'!$A$275, "0"), 'Material master'!$B$2:'Material master'!$B$275, 1),"")</f>
        <v>PB VALVE 600X500X150 A5PA06 BLANCO</v>
      </c>
      <c r="C495" t="str">
        <f>IFERROR(_xlfn.XLOOKUP(TEXT(A495, "0"), TEXT('Material master'!$A$2:'Material master'!$A$275, "0"), 'Material master'!$C$2:'Material master'!$C$275, 1),"")</f>
        <v>Packaging</v>
      </c>
      <c r="D495" t="str">
        <f>IFERROR(_xlfn.XLOOKUP(TEXT(A495, "0"), TEXT('Material master'!$A$2:'Material master'!$A$275, "0"), 'Material master'!$D$2:'Material master'!$D$275, 1),"")</f>
        <v/>
      </c>
      <c r="E495" t="str">
        <f>IFERROR(_xlfn.XLOOKUP(TEXT(A495, "0"), TEXT('Material master'!$A$2:'Material master'!$A$275, "0"), 'Material master'!$E$2:'Material master'!$E$275, 1),"")</f>
        <v/>
      </c>
      <c r="F495" t="str">
        <f>IFERROR(_xlfn.XLOOKUP(TEXT(A495, "0"), TEXT('Material master'!$A$2:'Material master'!$A$275, "0"), 'Material master'!$F$2:'Material master'!$F$275, 1),"")</f>
        <v/>
      </c>
      <c r="G495" t="str">
        <f>IFERROR(_xlfn.XLOOKUP(TEXT(A495, "0"), TEXT('Material master'!$A$2:'Material master'!$A$275, "0"), 'Material master'!$G$2:'Material master'!$G$275, 1),"")</f>
        <v/>
      </c>
      <c r="H495" t="s">
        <v>698</v>
      </c>
      <c r="I495" s="32">
        <v>0</v>
      </c>
      <c r="J495" s="258">
        <f>IFERROR($I495/AVERAGE($L493:$W493),0)</f>
        <v>0</v>
      </c>
      <c r="K495" s="32"/>
      <c r="L495" s="32">
        <f t="shared" ref="L495:W495" si="486">$I495</f>
        <v>0</v>
      </c>
      <c r="M495" s="32">
        <f t="shared" si="486"/>
        <v>0</v>
      </c>
      <c r="N495" s="32">
        <f t="shared" si="486"/>
        <v>0</v>
      </c>
      <c r="O495" s="32">
        <f t="shared" si="486"/>
        <v>0</v>
      </c>
      <c r="P495" s="32">
        <f t="shared" si="486"/>
        <v>0</v>
      </c>
      <c r="Q495" s="32">
        <f t="shared" si="486"/>
        <v>0</v>
      </c>
      <c r="R495" s="32">
        <f t="shared" si="486"/>
        <v>0</v>
      </c>
      <c r="S495" s="32">
        <f t="shared" si="486"/>
        <v>0</v>
      </c>
      <c r="T495" s="32">
        <f t="shared" si="486"/>
        <v>0</v>
      </c>
      <c r="U495" s="32">
        <f t="shared" si="486"/>
        <v>0</v>
      </c>
      <c r="V495" s="32">
        <f t="shared" si="486"/>
        <v>0</v>
      </c>
      <c r="W495" s="32">
        <f t="shared" si="486"/>
        <v>0</v>
      </c>
    </row>
    <row r="496" spans="1:23" x14ac:dyDescent="0.25">
      <c r="A496" s="257" t="s">
        <v>155</v>
      </c>
      <c r="B496" t="str">
        <f>IFERROR(_xlfn.XLOOKUP(TEXT(A496, "0"), TEXT('Material master'!$A$2:'Material master'!$A$275, "0"), 'Material master'!$B$2:'Material master'!$B$275, 1),"")</f>
        <v>PB VALVE 600X500X150 A5PA06 BLANCO</v>
      </c>
      <c r="C496" t="str">
        <f>IFERROR(_xlfn.XLOOKUP(TEXT(A496, "0"), TEXT('Material master'!$A$2:'Material master'!$A$275, "0"), 'Material master'!$C$2:'Material master'!$C$275, 1),"")</f>
        <v>Packaging</v>
      </c>
      <c r="D496" t="str">
        <f>IFERROR(_xlfn.XLOOKUP(TEXT(A496, "0"), TEXT('Material master'!$A$2:'Material master'!$A$275, "0"), 'Material master'!$D$2:'Material master'!$D$275, 1),"")</f>
        <v/>
      </c>
      <c r="E496" t="str">
        <f>IFERROR(_xlfn.XLOOKUP(TEXT(A496, "0"), TEXT('Material master'!$A$2:'Material master'!$A$275, "0"), 'Material master'!$E$2:'Material master'!$E$275, 1),"")</f>
        <v/>
      </c>
      <c r="F496" t="str">
        <f>IFERROR(_xlfn.XLOOKUP(TEXT(A496, "0"), TEXT('Material master'!$A$2:'Material master'!$A$275, "0"), 'Material master'!$F$2:'Material master'!$F$275, 1),"")</f>
        <v/>
      </c>
      <c r="G496" t="str">
        <f>IFERROR(_xlfn.XLOOKUP(TEXT(A496, "0"), TEXT('Material master'!$A$2:'Material master'!$A$275, "0"), 'Material master'!$G$2:'Material master'!$G$275, 1),"")</f>
        <v/>
      </c>
      <c r="H496" t="s">
        <v>699</v>
      </c>
      <c r="I496">
        <f>IFERROR(_xlfn.XLOOKUP(TEXT(A496, "0"), TEXT('Purchase sheet'!$A$2:'Purchase sheet'!$A$31, "0"), 'Purchase sheet'!$H$2:'Purchase sheet'!$H$31, 1), 1)</f>
        <v>1</v>
      </c>
      <c r="K496" s="32"/>
      <c r="L496" s="259"/>
      <c r="M496" s="32">
        <f t="shared" ref="M496:W496" si="487">IF( M495 - L494 + M493 &gt; 0, CEILING( M495 - L494 + M493, $I$496), 0)</f>
        <v>0</v>
      </c>
      <c r="N496" s="32">
        <f t="shared" si="487"/>
        <v>0</v>
      </c>
      <c r="O496" s="32">
        <f t="shared" si="487"/>
        <v>0</v>
      </c>
      <c r="P496" s="32">
        <f t="shared" si="487"/>
        <v>0</v>
      </c>
      <c r="Q496" s="32">
        <f t="shared" si="487"/>
        <v>0</v>
      </c>
      <c r="R496" s="32">
        <f t="shared" si="487"/>
        <v>0</v>
      </c>
      <c r="S496" s="32">
        <f t="shared" si="487"/>
        <v>0</v>
      </c>
      <c r="T496" s="32">
        <f t="shared" si="487"/>
        <v>0</v>
      </c>
      <c r="U496" s="32">
        <f t="shared" si="487"/>
        <v>0</v>
      </c>
      <c r="V496" s="32">
        <f t="shared" si="487"/>
        <v>0</v>
      </c>
      <c r="W496" s="32">
        <f t="shared" si="487"/>
        <v>0</v>
      </c>
    </row>
    <row r="497" spans="1:23" ht="15.75" thickBot="1" x14ac:dyDescent="0.3">
      <c r="A497" s="257" t="s">
        <v>155</v>
      </c>
      <c r="B497" t="str">
        <f>IFERROR(_xlfn.XLOOKUP(TEXT(A497, "0"), TEXT('Material master'!$A$2:'Material master'!$A$275, "0"), 'Material master'!$B$2:'Material master'!$B$275, 1),"")</f>
        <v>PB VALVE 600X500X150 A5PA06 BLANCO</v>
      </c>
      <c r="C497" t="str">
        <f>IFERROR(_xlfn.XLOOKUP(TEXT(A497, "0"), TEXT('Material master'!$A$2:'Material master'!$A$275, "0"), 'Material master'!$C$2:'Material master'!$C$275, 1),"")</f>
        <v>Packaging</v>
      </c>
      <c r="D497" t="str">
        <f>IFERROR(_xlfn.XLOOKUP(TEXT(A497, "0"), TEXT('Material master'!$A$2:'Material master'!$A$275, "0"), 'Material master'!$D$2:'Material master'!$D$275, 1),"")</f>
        <v/>
      </c>
      <c r="E497" t="str">
        <f>IFERROR(_xlfn.XLOOKUP(TEXT(A497, "0"), TEXT('Material master'!$A$2:'Material master'!$A$275, "0"), 'Material master'!$E$2:'Material master'!$E$275, 1),"")</f>
        <v/>
      </c>
      <c r="F497" t="str">
        <f>IFERROR(_xlfn.XLOOKUP(TEXT(A497, "0"), TEXT('Material master'!$A$2:'Material master'!$A$275, "0"), 'Material master'!$F$2:'Material master'!$F$275, 1),"")</f>
        <v/>
      </c>
      <c r="G497" t="str">
        <f>IFERROR(_xlfn.XLOOKUP(TEXT(A497, "0"), TEXT('Material master'!$A$2:'Material master'!$A$275, "0"), 'Material master'!$G$2:'Material master'!$G$275, 1),"")</f>
        <v/>
      </c>
      <c r="H497" t="s">
        <v>700</v>
      </c>
      <c r="I497">
        <f>INT(IFERROR(_xlfn.XLOOKUP(TEXT(A497, "0"), TEXT('Purchase sheet'!$A$2:'Purchase sheet'!$A$31, "0"), 'Purchase sheet'!$H$2:'Purchase sheet'!$D$31, 1), 1))</f>
        <v>1</v>
      </c>
      <c r="K497" s="32"/>
      <c r="L497" s="32">
        <f t="shared" ref="L497:V497" si="488">M496</f>
        <v>0</v>
      </c>
      <c r="M497" s="32">
        <f t="shared" si="488"/>
        <v>0</v>
      </c>
      <c r="N497" s="32">
        <f t="shared" si="488"/>
        <v>0</v>
      </c>
      <c r="O497" s="32">
        <f t="shared" si="488"/>
        <v>0</v>
      </c>
      <c r="P497" s="32">
        <f t="shared" si="488"/>
        <v>0</v>
      </c>
      <c r="Q497" s="32">
        <f t="shared" si="488"/>
        <v>0</v>
      </c>
      <c r="R497" s="32">
        <f t="shared" si="488"/>
        <v>0</v>
      </c>
      <c r="S497" s="32">
        <f t="shared" si="488"/>
        <v>0</v>
      </c>
      <c r="T497" s="32">
        <f t="shared" si="488"/>
        <v>0</v>
      </c>
      <c r="U497" s="32">
        <f t="shared" si="488"/>
        <v>0</v>
      </c>
      <c r="V497" s="32">
        <f t="shared" si="488"/>
        <v>0</v>
      </c>
      <c r="W497" s="32"/>
    </row>
    <row r="498" spans="1:23" s="138" customFormat="1" x14ac:dyDescent="0.25">
      <c r="A498" s="137" t="s">
        <v>157</v>
      </c>
      <c r="B498" s="138" t="str">
        <f>IFERROR(_xlfn.XLOOKUP(TEXT(A498, "0"), TEXT('Material master'!$A$2:'Material master'!$A$275, "0"), 'Material master'!$B$2:'Material master'!$B$275, 1),"")</f>
        <v>PALLET 4W HT 110X110 OPEN</v>
      </c>
      <c r="C498" s="138" t="str">
        <f>IFERROR(_xlfn.XLOOKUP(TEXT(A498, "0"), TEXT('Material master'!$A$2:'Material master'!$A$275, "0"), 'Material master'!$C$2:'Material master'!$C$275, 1),"")</f>
        <v>Packaging</v>
      </c>
      <c r="D498" s="138" t="str">
        <f>IFERROR(_xlfn.XLOOKUP(TEXT(A498, "0"), TEXT('Material master'!$A$2:'Material master'!$A$275, "0"), 'Material master'!$D$2:'Material master'!$D$275, 1),"")</f>
        <v/>
      </c>
      <c r="E498" s="138" t="str">
        <f>IFERROR(_xlfn.XLOOKUP(TEXT(A498, "0"), TEXT('Material master'!$A$2:'Material master'!$A$275, "0"), 'Material master'!$E$2:'Material master'!$E$275, 1),"")</f>
        <v/>
      </c>
      <c r="F498" s="138" t="str">
        <f>IFERROR(_xlfn.XLOOKUP(TEXT(A498, "0"), TEXT('Material master'!$A$2:'Material master'!$A$275, "0"), 'Material master'!$F$2:'Material master'!$F$275, 1),"")</f>
        <v/>
      </c>
      <c r="G498" s="138" t="str">
        <f>IFERROR(_xlfn.XLOOKUP(TEXT(A498, "0"), TEXT('Material master'!$A$2:'Material master'!$A$275, "0"), 'Material master'!$G$2:'Material master'!$G$275, 1),"")</f>
        <v/>
      </c>
      <c r="H498" s="139" t="s">
        <v>696</v>
      </c>
      <c r="I498" s="139"/>
      <c r="J498" s="139"/>
      <c r="K498" s="143"/>
      <c r="L498" s="143">
        <v>0</v>
      </c>
      <c r="M498" s="143">
        <v>0</v>
      </c>
      <c r="N498" s="143">
        <v>0</v>
      </c>
      <c r="O498" s="143">
        <v>0</v>
      </c>
      <c r="P498" s="143">
        <v>0</v>
      </c>
      <c r="Q498" s="143">
        <v>0</v>
      </c>
      <c r="R498" s="143">
        <v>0</v>
      </c>
      <c r="S498" s="143">
        <v>0</v>
      </c>
      <c r="T498" s="143">
        <v>0</v>
      </c>
      <c r="U498" s="143">
        <v>0</v>
      </c>
      <c r="V498" s="143">
        <v>0</v>
      </c>
      <c r="W498" s="143">
        <v>0</v>
      </c>
    </row>
    <row r="499" spans="1:23" s="136" customFormat="1" x14ac:dyDescent="0.25">
      <c r="A499" s="270" t="s">
        <v>157</v>
      </c>
      <c r="B499" s="136" t="str">
        <f>IFERROR(_xlfn.XLOOKUP(TEXT(A499, "0"), TEXT('Material master'!$A$2:'Material master'!$A$275, "0"), 'Material master'!$B$2:'Material master'!$B$275, 1),"")</f>
        <v>PALLET 4W HT 110X110 OPEN</v>
      </c>
      <c r="C499" s="136" t="str">
        <f>IFERROR(_xlfn.XLOOKUP(TEXT(A499, "0"), TEXT('Material master'!$A$2:'Material master'!$A$275, "0"), 'Material master'!$C$2:'Material master'!$C$275, 1),"")</f>
        <v>Packaging</v>
      </c>
      <c r="D499" s="136" t="str">
        <f>IFERROR(_xlfn.XLOOKUP(TEXT(A499, "0"), TEXT('Material master'!$A$2:'Material master'!$A$275, "0"), 'Material master'!$D$2:'Material master'!$D$275, 1),"")</f>
        <v/>
      </c>
      <c r="E499" s="136" t="str">
        <f>IFERROR(_xlfn.XLOOKUP(TEXT(A499, "0"), TEXT('Material master'!$A$2:'Material master'!$A$275, "0"), 'Material master'!$E$2:'Material master'!$E$275, 1),"")</f>
        <v/>
      </c>
      <c r="F499" s="136" t="str">
        <f>IFERROR(_xlfn.XLOOKUP(TEXT(A499, "0"), TEXT('Material master'!$A$2:'Material master'!$A$275, "0"), 'Material master'!$F$2:'Material master'!$F$275, 1),"")</f>
        <v/>
      </c>
      <c r="G499" s="136" t="str">
        <f>IFERROR(_xlfn.XLOOKUP(TEXT(A499, "0"), TEXT('Material master'!$A$2:'Material master'!$A$275, "0"), 'Material master'!$G$2:'Material master'!$G$275, 1),"")</f>
        <v/>
      </c>
      <c r="H499" s="136" t="s">
        <v>697</v>
      </c>
      <c r="K499" s="142">
        <v>44</v>
      </c>
      <c r="L499" s="142">
        <f t="shared" ref="L499:W499" si="489">K499 - L498 + L501</f>
        <v>44</v>
      </c>
      <c r="M499" s="142">
        <f t="shared" si="489"/>
        <v>44</v>
      </c>
      <c r="N499" s="142">
        <f t="shared" si="489"/>
        <v>44</v>
      </c>
      <c r="O499" s="142">
        <f t="shared" si="489"/>
        <v>44</v>
      </c>
      <c r="P499" s="142">
        <f t="shared" si="489"/>
        <v>44</v>
      </c>
      <c r="Q499" s="142">
        <f t="shared" si="489"/>
        <v>44</v>
      </c>
      <c r="R499" s="142">
        <f t="shared" si="489"/>
        <v>44</v>
      </c>
      <c r="S499" s="142">
        <f t="shared" si="489"/>
        <v>44</v>
      </c>
      <c r="T499" s="142">
        <f t="shared" si="489"/>
        <v>44</v>
      </c>
      <c r="U499" s="142">
        <f t="shared" si="489"/>
        <v>44</v>
      </c>
      <c r="V499" s="142">
        <f t="shared" si="489"/>
        <v>44</v>
      </c>
      <c r="W499" s="142">
        <f t="shared" si="489"/>
        <v>44</v>
      </c>
    </row>
    <row r="500" spans="1:23" x14ac:dyDescent="0.25">
      <c r="A500" s="257" t="s">
        <v>157</v>
      </c>
      <c r="B500" t="str">
        <f>IFERROR(_xlfn.XLOOKUP(TEXT(A500, "0"), TEXT('Material master'!$A$2:'Material master'!$A$275, "0"), 'Material master'!$B$2:'Material master'!$B$275, 1),"")</f>
        <v>PALLET 4W HT 110X110 OPEN</v>
      </c>
      <c r="C500" t="str">
        <f>IFERROR(_xlfn.XLOOKUP(TEXT(A500, "0"), TEXT('Material master'!$A$2:'Material master'!$A$275, "0"), 'Material master'!$C$2:'Material master'!$C$275, 1),"")</f>
        <v>Packaging</v>
      </c>
      <c r="D500" t="str">
        <f>IFERROR(_xlfn.XLOOKUP(TEXT(A500, "0"), TEXT('Material master'!$A$2:'Material master'!$A$275, "0"), 'Material master'!$D$2:'Material master'!$D$275, 1),"")</f>
        <v/>
      </c>
      <c r="E500" t="str">
        <f>IFERROR(_xlfn.XLOOKUP(TEXT(A500, "0"), TEXT('Material master'!$A$2:'Material master'!$A$275, "0"), 'Material master'!$E$2:'Material master'!$E$275, 1),"")</f>
        <v/>
      </c>
      <c r="F500" t="str">
        <f>IFERROR(_xlfn.XLOOKUP(TEXT(A500, "0"), TEXT('Material master'!$A$2:'Material master'!$A$275, "0"), 'Material master'!$F$2:'Material master'!$F$275, 1),"")</f>
        <v/>
      </c>
      <c r="G500" t="str">
        <f>IFERROR(_xlfn.XLOOKUP(TEXT(A500, "0"), TEXT('Material master'!$A$2:'Material master'!$A$275, "0"), 'Material master'!$G$2:'Material master'!$G$275, 1),"")</f>
        <v/>
      </c>
      <c r="H500" t="s">
        <v>698</v>
      </c>
      <c r="I500" s="32">
        <v>11.460377447578521</v>
      </c>
      <c r="J500" s="258">
        <f>IFERROR($I500/AVERAGE($L498:$W498),0)</f>
        <v>0</v>
      </c>
      <c r="K500" s="32"/>
      <c r="L500" s="32">
        <f t="shared" ref="L500:W500" si="490">$I500</f>
        <v>11.460377447578521</v>
      </c>
      <c r="M500" s="32">
        <f t="shared" si="490"/>
        <v>11.460377447578521</v>
      </c>
      <c r="N500" s="32">
        <f t="shared" si="490"/>
        <v>11.460377447578521</v>
      </c>
      <c r="O500" s="32">
        <f t="shared" si="490"/>
        <v>11.460377447578521</v>
      </c>
      <c r="P500" s="32">
        <f t="shared" si="490"/>
        <v>11.460377447578521</v>
      </c>
      <c r="Q500" s="32">
        <f t="shared" si="490"/>
        <v>11.460377447578521</v>
      </c>
      <c r="R500" s="32">
        <f t="shared" si="490"/>
        <v>11.460377447578521</v>
      </c>
      <c r="S500" s="32">
        <f t="shared" si="490"/>
        <v>11.460377447578521</v>
      </c>
      <c r="T500" s="32">
        <f t="shared" si="490"/>
        <v>11.460377447578521</v>
      </c>
      <c r="U500" s="32">
        <f t="shared" si="490"/>
        <v>11.460377447578521</v>
      </c>
      <c r="V500" s="32">
        <f t="shared" si="490"/>
        <v>11.460377447578521</v>
      </c>
      <c r="W500" s="32">
        <f t="shared" si="490"/>
        <v>11.460377447578521</v>
      </c>
    </row>
    <row r="501" spans="1:23" x14ac:dyDescent="0.25">
      <c r="A501" s="257" t="s">
        <v>157</v>
      </c>
      <c r="B501" t="str">
        <f>IFERROR(_xlfn.XLOOKUP(TEXT(A501, "0"), TEXT('Material master'!$A$2:'Material master'!$A$275, "0"), 'Material master'!$B$2:'Material master'!$B$275, 1),"")</f>
        <v>PALLET 4W HT 110X110 OPEN</v>
      </c>
      <c r="C501" t="str">
        <f>IFERROR(_xlfn.XLOOKUP(TEXT(A501, "0"), TEXT('Material master'!$A$2:'Material master'!$A$275, "0"), 'Material master'!$C$2:'Material master'!$C$275, 1),"")</f>
        <v>Packaging</v>
      </c>
      <c r="D501" t="str">
        <f>IFERROR(_xlfn.XLOOKUP(TEXT(A501, "0"), TEXT('Material master'!$A$2:'Material master'!$A$275, "0"), 'Material master'!$D$2:'Material master'!$D$275, 1),"")</f>
        <v/>
      </c>
      <c r="E501" t="str">
        <f>IFERROR(_xlfn.XLOOKUP(TEXT(A501, "0"), TEXT('Material master'!$A$2:'Material master'!$A$275, "0"), 'Material master'!$E$2:'Material master'!$E$275, 1),"")</f>
        <v/>
      </c>
      <c r="F501" t="str">
        <f>IFERROR(_xlfn.XLOOKUP(TEXT(A501, "0"), TEXT('Material master'!$A$2:'Material master'!$A$275, "0"), 'Material master'!$F$2:'Material master'!$F$275, 1),"")</f>
        <v/>
      </c>
      <c r="G501" t="str">
        <f>IFERROR(_xlfn.XLOOKUP(TEXT(A501, "0"), TEXT('Material master'!$A$2:'Material master'!$A$275, "0"), 'Material master'!$G$2:'Material master'!$G$275, 1),"")</f>
        <v/>
      </c>
      <c r="H501" t="s">
        <v>699</v>
      </c>
      <c r="I501">
        <f>IFERROR(_xlfn.XLOOKUP(TEXT(A501, "0"), TEXT('Purchase sheet'!$A$2:'Purchase sheet'!$A$31, "0"), 'Purchase sheet'!$H$2:'Purchase sheet'!$H$31, 1), 1)</f>
        <v>1</v>
      </c>
      <c r="K501" s="32"/>
      <c r="L501" s="259"/>
      <c r="M501" s="32">
        <f t="shared" ref="M501:W501" si="491">IF( M500 - L499 + M498 &gt; 0, CEILING( M500 - L499 + M498, $I$501), 0)</f>
        <v>0</v>
      </c>
      <c r="N501" s="32">
        <f t="shared" si="491"/>
        <v>0</v>
      </c>
      <c r="O501" s="32">
        <f t="shared" si="491"/>
        <v>0</v>
      </c>
      <c r="P501" s="32">
        <f t="shared" si="491"/>
        <v>0</v>
      </c>
      <c r="Q501" s="32">
        <f t="shared" si="491"/>
        <v>0</v>
      </c>
      <c r="R501" s="32">
        <f t="shared" si="491"/>
        <v>0</v>
      </c>
      <c r="S501" s="32">
        <f t="shared" si="491"/>
        <v>0</v>
      </c>
      <c r="T501" s="32">
        <f t="shared" si="491"/>
        <v>0</v>
      </c>
      <c r="U501" s="32">
        <f t="shared" si="491"/>
        <v>0</v>
      </c>
      <c r="V501" s="32">
        <f t="shared" si="491"/>
        <v>0</v>
      </c>
      <c r="W501" s="32">
        <f t="shared" si="491"/>
        <v>0</v>
      </c>
    </row>
    <row r="502" spans="1:23" ht="15.75" thickBot="1" x14ac:dyDescent="0.3">
      <c r="A502" s="257" t="s">
        <v>157</v>
      </c>
      <c r="B502" t="str">
        <f>IFERROR(_xlfn.XLOOKUP(TEXT(A502, "0"), TEXT('Material master'!$A$2:'Material master'!$A$275, "0"), 'Material master'!$B$2:'Material master'!$B$275, 1),"")</f>
        <v>PALLET 4W HT 110X110 OPEN</v>
      </c>
      <c r="C502" t="str">
        <f>IFERROR(_xlfn.XLOOKUP(TEXT(A502, "0"), TEXT('Material master'!$A$2:'Material master'!$A$275, "0"), 'Material master'!$C$2:'Material master'!$C$275, 1),"")</f>
        <v>Packaging</v>
      </c>
      <c r="D502" t="str">
        <f>IFERROR(_xlfn.XLOOKUP(TEXT(A502, "0"), TEXT('Material master'!$A$2:'Material master'!$A$275, "0"), 'Material master'!$D$2:'Material master'!$D$275, 1),"")</f>
        <v/>
      </c>
      <c r="E502" t="str">
        <f>IFERROR(_xlfn.XLOOKUP(TEXT(A502, "0"), TEXT('Material master'!$A$2:'Material master'!$A$275, "0"), 'Material master'!$E$2:'Material master'!$E$275, 1),"")</f>
        <v/>
      </c>
      <c r="F502" t="str">
        <f>IFERROR(_xlfn.XLOOKUP(TEXT(A502, "0"), TEXT('Material master'!$A$2:'Material master'!$A$275, "0"), 'Material master'!$F$2:'Material master'!$F$275, 1),"")</f>
        <v/>
      </c>
      <c r="G502" t="str">
        <f>IFERROR(_xlfn.XLOOKUP(TEXT(A502, "0"), TEXT('Material master'!$A$2:'Material master'!$A$275, "0"), 'Material master'!$G$2:'Material master'!$G$275, 1),"")</f>
        <v/>
      </c>
      <c r="H502" t="s">
        <v>700</v>
      </c>
      <c r="I502">
        <f>INT(IFERROR(_xlfn.XLOOKUP(TEXT(A502, "0"), TEXT('Purchase sheet'!$A$2:'Purchase sheet'!$A$31, "0"), 'Purchase sheet'!$H$2:'Purchase sheet'!$D$31, 1), 1))</f>
        <v>1</v>
      </c>
      <c r="K502" s="32"/>
      <c r="L502" s="32">
        <f t="shared" ref="L502:V502" si="492">M501</f>
        <v>0</v>
      </c>
      <c r="M502" s="32">
        <f t="shared" si="492"/>
        <v>0</v>
      </c>
      <c r="N502" s="32">
        <f t="shared" si="492"/>
        <v>0</v>
      </c>
      <c r="O502" s="32">
        <f t="shared" si="492"/>
        <v>0</v>
      </c>
      <c r="P502" s="32">
        <f t="shared" si="492"/>
        <v>0</v>
      </c>
      <c r="Q502" s="32">
        <f t="shared" si="492"/>
        <v>0</v>
      </c>
      <c r="R502" s="32">
        <f t="shared" si="492"/>
        <v>0</v>
      </c>
      <c r="S502" s="32">
        <f t="shared" si="492"/>
        <v>0</v>
      </c>
      <c r="T502" s="32">
        <f t="shared" si="492"/>
        <v>0</v>
      </c>
      <c r="U502" s="32">
        <f t="shared" si="492"/>
        <v>0</v>
      </c>
      <c r="V502" s="32">
        <f t="shared" si="492"/>
        <v>0</v>
      </c>
      <c r="W502" s="32"/>
    </row>
    <row r="503" spans="1:23" s="138" customFormat="1" x14ac:dyDescent="0.25">
      <c r="A503" s="137" t="s">
        <v>159</v>
      </c>
      <c r="B503" s="138" t="str">
        <f>IFERROR(_xlfn.XLOOKUP(TEXT(A503, "0"), TEXT('Material master'!$A$2:'Material master'!$A$275, "0"), 'Material master'!$B$2:'Material master'!$B$275, 1),"")</f>
        <v>BB 110X110X170 VALVE IN OUT COA SG7HB/UF</v>
      </c>
      <c r="C503" s="138" t="str">
        <f>IFERROR(_xlfn.XLOOKUP(TEXT(A503, "0"), TEXT('Material master'!$A$2:'Material master'!$A$275, "0"), 'Material master'!$C$2:'Material master'!$C$275, 1),"")</f>
        <v>Packaging</v>
      </c>
      <c r="D503" s="138" t="str">
        <f>IFERROR(_xlfn.XLOOKUP(TEXT(A503, "0"), TEXT('Material master'!$A$2:'Material master'!$A$275, "0"), 'Material master'!$D$2:'Material master'!$D$275, 1),"")</f>
        <v/>
      </c>
      <c r="E503" s="138" t="str">
        <f>IFERROR(_xlfn.XLOOKUP(TEXT(A503, "0"), TEXT('Material master'!$A$2:'Material master'!$A$275, "0"), 'Material master'!$E$2:'Material master'!$E$275, 1),"")</f>
        <v/>
      </c>
      <c r="F503" s="138" t="str">
        <f>IFERROR(_xlfn.XLOOKUP(TEXT(A503, "0"), TEXT('Material master'!$A$2:'Material master'!$A$275, "0"), 'Material master'!$F$2:'Material master'!$F$275, 1),"")</f>
        <v/>
      </c>
      <c r="G503" s="138" t="str">
        <f>IFERROR(_xlfn.XLOOKUP(TEXT(A503, "0"), TEXT('Material master'!$A$2:'Material master'!$A$275, "0"), 'Material master'!$G$2:'Material master'!$G$275, 1),"")</f>
        <v/>
      </c>
      <c r="H503" s="138" t="s">
        <v>695</v>
      </c>
      <c r="I503" s="137" t="s">
        <v>459</v>
      </c>
      <c r="K503" s="140"/>
      <c r="L503" s="140">
        <f t="shared" ref="L503:W503" si="493">IFERROR(L1498, 0)</f>
        <v>4</v>
      </c>
      <c r="M503" s="140">
        <f t="shared" si="493"/>
        <v>0</v>
      </c>
      <c r="N503" s="140">
        <f t="shared" si="493"/>
        <v>0</v>
      </c>
      <c r="O503" s="140">
        <f t="shared" si="493"/>
        <v>0</v>
      </c>
      <c r="P503" s="140">
        <f t="shared" si="493"/>
        <v>0</v>
      </c>
      <c r="Q503" s="140">
        <f t="shared" si="493"/>
        <v>1</v>
      </c>
      <c r="R503" s="140">
        <f t="shared" si="493"/>
        <v>0</v>
      </c>
      <c r="S503" s="140">
        <f t="shared" si="493"/>
        <v>0</v>
      </c>
      <c r="T503" s="140">
        <f t="shared" si="493"/>
        <v>0</v>
      </c>
      <c r="U503" s="140">
        <f t="shared" si="493"/>
        <v>1</v>
      </c>
      <c r="V503" s="140">
        <f t="shared" si="493"/>
        <v>0</v>
      </c>
      <c r="W503" s="140">
        <f t="shared" si="493"/>
        <v>0</v>
      </c>
    </row>
    <row r="504" spans="1:23" x14ac:dyDescent="0.25">
      <c r="A504" s="257" t="s">
        <v>159</v>
      </c>
      <c r="B504" t="str">
        <f>IFERROR(_xlfn.XLOOKUP(TEXT(A504, "0"), TEXT('Material master'!$A$2:'Material master'!$A$275, "0"), 'Material master'!$B$2:'Material master'!$B$275, 1),"")</f>
        <v>BB 110X110X170 VALVE IN OUT COA SG7HB/UF</v>
      </c>
      <c r="C504" t="str">
        <f>IFERROR(_xlfn.XLOOKUP(TEXT(A504, "0"), TEXT('Material master'!$A$2:'Material master'!$A$275, "0"), 'Material master'!$C$2:'Material master'!$C$275, 1),"")</f>
        <v>Packaging</v>
      </c>
      <c r="D504" t="str">
        <f>IFERROR(_xlfn.XLOOKUP(TEXT(A504, "0"), TEXT('Material master'!$A$2:'Material master'!$A$275, "0"), 'Material master'!$D$2:'Material master'!$D$275, 1),"")</f>
        <v/>
      </c>
      <c r="E504" t="str">
        <f>IFERROR(_xlfn.XLOOKUP(TEXT(A504, "0"), TEXT('Material master'!$A$2:'Material master'!$A$275, "0"), 'Material master'!$E$2:'Material master'!$E$275, 1),"")</f>
        <v/>
      </c>
      <c r="F504" t="str">
        <f>IFERROR(_xlfn.XLOOKUP(TEXT(A504, "0"), TEXT('Material master'!$A$2:'Material master'!$A$275, "0"), 'Material master'!$F$2:'Material master'!$F$275, 1),"")</f>
        <v/>
      </c>
      <c r="G504" t="str">
        <f>IFERROR(_xlfn.XLOOKUP(TEXT(A504, "0"), TEXT('Material master'!$A$2:'Material master'!$A$275, "0"), 'Material master'!$G$2:'Material master'!$G$275, 1),"")</f>
        <v/>
      </c>
      <c r="H504" s="1" t="s">
        <v>696</v>
      </c>
      <c r="I504" s="1"/>
      <c r="J504" s="1"/>
      <c r="K504" s="141"/>
      <c r="L504" s="141">
        <f t="shared" ref="L504:W504" si="494">SUM(L503)</f>
        <v>4</v>
      </c>
      <c r="M504" s="141">
        <f t="shared" si="494"/>
        <v>0</v>
      </c>
      <c r="N504" s="141">
        <f t="shared" si="494"/>
        <v>0</v>
      </c>
      <c r="O504" s="141">
        <f t="shared" si="494"/>
        <v>0</v>
      </c>
      <c r="P504" s="141">
        <f t="shared" si="494"/>
        <v>0</v>
      </c>
      <c r="Q504" s="141">
        <f t="shared" si="494"/>
        <v>1</v>
      </c>
      <c r="R504" s="141">
        <f t="shared" si="494"/>
        <v>0</v>
      </c>
      <c r="S504" s="141">
        <f t="shared" si="494"/>
        <v>0</v>
      </c>
      <c r="T504" s="141">
        <f t="shared" si="494"/>
        <v>0</v>
      </c>
      <c r="U504" s="141">
        <f t="shared" si="494"/>
        <v>1</v>
      </c>
      <c r="V504" s="141">
        <f t="shared" si="494"/>
        <v>0</v>
      </c>
      <c r="W504" s="141">
        <f t="shared" si="494"/>
        <v>0</v>
      </c>
    </row>
    <row r="505" spans="1:23" s="136" customFormat="1" x14ac:dyDescent="0.25">
      <c r="A505" s="270" t="s">
        <v>159</v>
      </c>
      <c r="B505" s="136" t="str">
        <f>IFERROR(_xlfn.XLOOKUP(TEXT(A505, "0"), TEXT('Material master'!$A$2:'Material master'!$A$275, "0"), 'Material master'!$B$2:'Material master'!$B$275, 1),"")</f>
        <v>BB 110X110X170 VALVE IN OUT COA SG7HB/UF</v>
      </c>
      <c r="C505" s="136" t="str">
        <f>IFERROR(_xlfn.XLOOKUP(TEXT(A505, "0"), TEXT('Material master'!$A$2:'Material master'!$A$275, "0"), 'Material master'!$C$2:'Material master'!$C$275, 1),"")</f>
        <v>Packaging</v>
      </c>
      <c r="D505" s="136" t="str">
        <f>IFERROR(_xlfn.XLOOKUP(TEXT(A505, "0"), TEXT('Material master'!$A$2:'Material master'!$A$275, "0"), 'Material master'!$D$2:'Material master'!$D$275, 1),"")</f>
        <v/>
      </c>
      <c r="E505" s="136" t="str">
        <f>IFERROR(_xlfn.XLOOKUP(TEXT(A505, "0"), TEXT('Material master'!$A$2:'Material master'!$A$275, "0"), 'Material master'!$E$2:'Material master'!$E$275, 1),"")</f>
        <v/>
      </c>
      <c r="F505" s="136" t="str">
        <f>IFERROR(_xlfn.XLOOKUP(TEXT(A505, "0"), TEXT('Material master'!$A$2:'Material master'!$A$275, "0"), 'Material master'!$F$2:'Material master'!$F$275, 1),"")</f>
        <v/>
      </c>
      <c r="G505" s="136" t="str">
        <f>IFERROR(_xlfn.XLOOKUP(TEXT(A505, "0"), TEXT('Material master'!$A$2:'Material master'!$A$275, "0"), 'Material master'!$G$2:'Material master'!$G$275, 1),"")</f>
        <v/>
      </c>
      <c r="H505" s="136" t="s">
        <v>697</v>
      </c>
      <c r="K505" s="142">
        <v>508</v>
      </c>
      <c r="L505" s="142">
        <f t="shared" ref="L505:W505" si="495">K505 - L504 + L507</f>
        <v>504</v>
      </c>
      <c r="M505" s="142">
        <f t="shared" si="495"/>
        <v>504</v>
      </c>
      <c r="N505" s="142">
        <f t="shared" si="495"/>
        <v>504</v>
      </c>
      <c r="O505" s="142">
        <f t="shared" si="495"/>
        <v>504</v>
      </c>
      <c r="P505" s="142">
        <f t="shared" si="495"/>
        <v>504</v>
      </c>
      <c r="Q505" s="142">
        <f t="shared" si="495"/>
        <v>503</v>
      </c>
      <c r="R505" s="142">
        <f t="shared" si="495"/>
        <v>503</v>
      </c>
      <c r="S505" s="142">
        <f t="shared" si="495"/>
        <v>503</v>
      </c>
      <c r="T505" s="142">
        <f t="shared" si="495"/>
        <v>503</v>
      </c>
      <c r="U505" s="142">
        <f t="shared" si="495"/>
        <v>502</v>
      </c>
      <c r="V505" s="142">
        <f t="shared" si="495"/>
        <v>502</v>
      </c>
      <c r="W505" s="142">
        <f t="shared" si="495"/>
        <v>502</v>
      </c>
    </row>
    <row r="506" spans="1:23" x14ac:dyDescent="0.25">
      <c r="A506" s="257" t="s">
        <v>159</v>
      </c>
      <c r="B506" t="str">
        <f>IFERROR(_xlfn.XLOOKUP(TEXT(A506, "0"), TEXT('Material master'!$A$2:'Material master'!$A$275, "0"), 'Material master'!$B$2:'Material master'!$B$275, 1),"")</f>
        <v>BB 110X110X170 VALVE IN OUT COA SG7HB/UF</v>
      </c>
      <c r="C506" t="str">
        <f>IFERROR(_xlfn.XLOOKUP(TEXT(A506, "0"), TEXT('Material master'!$A$2:'Material master'!$A$275, "0"), 'Material master'!$C$2:'Material master'!$C$275, 1),"")</f>
        <v>Packaging</v>
      </c>
      <c r="D506" t="str">
        <f>IFERROR(_xlfn.XLOOKUP(TEXT(A506, "0"), TEXT('Material master'!$A$2:'Material master'!$A$275, "0"), 'Material master'!$D$2:'Material master'!$D$275, 1),"")</f>
        <v/>
      </c>
      <c r="E506" t="str">
        <f>IFERROR(_xlfn.XLOOKUP(TEXT(A506, "0"), TEXT('Material master'!$A$2:'Material master'!$A$275, "0"), 'Material master'!$E$2:'Material master'!$E$275, 1),"")</f>
        <v/>
      </c>
      <c r="F506" t="str">
        <f>IFERROR(_xlfn.XLOOKUP(TEXT(A506, "0"), TEXT('Material master'!$A$2:'Material master'!$A$275, "0"), 'Material master'!$F$2:'Material master'!$F$275, 1),"")</f>
        <v/>
      </c>
      <c r="G506" t="str">
        <f>IFERROR(_xlfn.XLOOKUP(TEXT(A506, "0"), TEXT('Material master'!$A$2:'Material master'!$A$275, "0"), 'Material master'!$G$2:'Material master'!$G$275, 1),"")</f>
        <v/>
      </c>
      <c r="H506" t="s">
        <v>698</v>
      </c>
      <c r="I506" s="32">
        <v>126.73519475713435</v>
      </c>
      <c r="J506" s="258">
        <f>IFERROR($I506/AVERAGE($L504:$W504),0)</f>
        <v>253.4703895142687</v>
      </c>
      <c r="K506" s="32"/>
      <c r="L506" s="32">
        <f t="shared" ref="L506:W506" si="496">$I506</f>
        <v>126.73519475713435</v>
      </c>
      <c r="M506" s="32">
        <f t="shared" si="496"/>
        <v>126.73519475713435</v>
      </c>
      <c r="N506" s="32">
        <f t="shared" si="496"/>
        <v>126.73519475713435</v>
      </c>
      <c r="O506" s="32">
        <f t="shared" si="496"/>
        <v>126.73519475713435</v>
      </c>
      <c r="P506" s="32">
        <f t="shared" si="496"/>
        <v>126.73519475713435</v>
      </c>
      <c r="Q506" s="32">
        <f t="shared" si="496"/>
        <v>126.73519475713435</v>
      </c>
      <c r="R506" s="32">
        <f t="shared" si="496"/>
        <v>126.73519475713435</v>
      </c>
      <c r="S506" s="32">
        <f t="shared" si="496"/>
        <v>126.73519475713435</v>
      </c>
      <c r="T506" s="32">
        <f t="shared" si="496"/>
        <v>126.73519475713435</v>
      </c>
      <c r="U506" s="32">
        <f t="shared" si="496"/>
        <v>126.73519475713435</v>
      </c>
      <c r="V506" s="32">
        <f t="shared" si="496"/>
        <v>126.73519475713435</v>
      </c>
      <c r="W506" s="32">
        <f t="shared" si="496"/>
        <v>126.73519475713435</v>
      </c>
    </row>
    <row r="507" spans="1:23" x14ac:dyDescent="0.25">
      <c r="A507" s="257" t="s">
        <v>159</v>
      </c>
      <c r="B507" t="str">
        <f>IFERROR(_xlfn.XLOOKUP(TEXT(A507, "0"), TEXT('Material master'!$A$2:'Material master'!$A$275, "0"), 'Material master'!$B$2:'Material master'!$B$275, 1),"")</f>
        <v>BB 110X110X170 VALVE IN OUT COA SG7HB/UF</v>
      </c>
      <c r="C507" t="str">
        <f>IFERROR(_xlfn.XLOOKUP(TEXT(A507, "0"), TEXT('Material master'!$A$2:'Material master'!$A$275, "0"), 'Material master'!$C$2:'Material master'!$C$275, 1),"")</f>
        <v>Packaging</v>
      </c>
      <c r="D507" t="str">
        <f>IFERROR(_xlfn.XLOOKUP(TEXT(A507, "0"), TEXT('Material master'!$A$2:'Material master'!$A$275, "0"), 'Material master'!$D$2:'Material master'!$D$275, 1),"")</f>
        <v/>
      </c>
      <c r="E507" t="str">
        <f>IFERROR(_xlfn.XLOOKUP(TEXT(A507, "0"), TEXT('Material master'!$A$2:'Material master'!$A$275, "0"), 'Material master'!$E$2:'Material master'!$E$275, 1),"")</f>
        <v/>
      </c>
      <c r="F507" t="str">
        <f>IFERROR(_xlfn.XLOOKUP(TEXT(A507, "0"), TEXT('Material master'!$A$2:'Material master'!$A$275, "0"), 'Material master'!$F$2:'Material master'!$F$275, 1),"")</f>
        <v/>
      </c>
      <c r="G507" t="str">
        <f>IFERROR(_xlfn.XLOOKUP(TEXT(A507, "0"), TEXT('Material master'!$A$2:'Material master'!$A$275, "0"), 'Material master'!$G$2:'Material master'!$G$275, 1),"")</f>
        <v/>
      </c>
      <c r="H507" t="s">
        <v>699</v>
      </c>
      <c r="I507">
        <f>IFERROR(_xlfn.XLOOKUP(TEXT(A507, "0"), TEXT('Purchase sheet'!$A$2:'Purchase sheet'!$A$31, "0"), 'Purchase sheet'!$H$2:'Purchase sheet'!$H$31, 1), 1)</f>
        <v>1</v>
      </c>
      <c r="K507" s="32"/>
      <c r="L507" s="259"/>
      <c r="M507" s="32">
        <f t="shared" ref="M507:W507" si="497">IF( M506 - L505 + M504 &gt; 0, CEILING( M506 - L505 + M504, $I$507), 0)</f>
        <v>0</v>
      </c>
      <c r="N507" s="32">
        <f t="shared" si="497"/>
        <v>0</v>
      </c>
      <c r="O507" s="32">
        <f t="shared" si="497"/>
        <v>0</v>
      </c>
      <c r="P507" s="32">
        <f t="shared" si="497"/>
        <v>0</v>
      </c>
      <c r="Q507" s="32">
        <f t="shared" si="497"/>
        <v>0</v>
      </c>
      <c r="R507" s="32">
        <f t="shared" si="497"/>
        <v>0</v>
      </c>
      <c r="S507" s="32">
        <f t="shared" si="497"/>
        <v>0</v>
      </c>
      <c r="T507" s="32">
        <f t="shared" si="497"/>
        <v>0</v>
      </c>
      <c r="U507" s="32">
        <f t="shared" si="497"/>
        <v>0</v>
      </c>
      <c r="V507" s="32">
        <f t="shared" si="497"/>
        <v>0</v>
      </c>
      <c r="W507" s="32">
        <f t="shared" si="497"/>
        <v>0</v>
      </c>
    </row>
    <row r="508" spans="1:23" ht="15.75" thickBot="1" x14ac:dyDescent="0.3">
      <c r="A508" s="257" t="s">
        <v>159</v>
      </c>
      <c r="B508" t="str">
        <f>IFERROR(_xlfn.XLOOKUP(TEXT(A508, "0"), TEXT('Material master'!$A$2:'Material master'!$A$275, "0"), 'Material master'!$B$2:'Material master'!$B$275, 1),"")</f>
        <v>BB 110X110X170 VALVE IN OUT COA SG7HB/UF</v>
      </c>
      <c r="C508" t="str">
        <f>IFERROR(_xlfn.XLOOKUP(TEXT(A508, "0"), TEXT('Material master'!$A$2:'Material master'!$A$275, "0"), 'Material master'!$C$2:'Material master'!$C$275, 1),"")</f>
        <v>Packaging</v>
      </c>
      <c r="D508" t="str">
        <f>IFERROR(_xlfn.XLOOKUP(TEXT(A508, "0"), TEXT('Material master'!$A$2:'Material master'!$A$275, "0"), 'Material master'!$D$2:'Material master'!$D$275, 1),"")</f>
        <v/>
      </c>
      <c r="E508" t="str">
        <f>IFERROR(_xlfn.XLOOKUP(TEXT(A508, "0"), TEXT('Material master'!$A$2:'Material master'!$A$275, "0"), 'Material master'!$E$2:'Material master'!$E$275, 1),"")</f>
        <v/>
      </c>
      <c r="F508" t="str">
        <f>IFERROR(_xlfn.XLOOKUP(TEXT(A508, "0"), TEXT('Material master'!$A$2:'Material master'!$A$275, "0"), 'Material master'!$F$2:'Material master'!$F$275, 1),"")</f>
        <v/>
      </c>
      <c r="G508" t="str">
        <f>IFERROR(_xlfn.XLOOKUP(TEXT(A508, "0"), TEXT('Material master'!$A$2:'Material master'!$A$275, "0"), 'Material master'!$G$2:'Material master'!$G$275, 1),"")</f>
        <v/>
      </c>
      <c r="H508" t="s">
        <v>700</v>
      </c>
      <c r="I508">
        <f>INT(IFERROR(_xlfn.XLOOKUP(TEXT(A508, "0"), TEXT('Purchase sheet'!$A$2:'Purchase sheet'!$A$31, "0"), 'Purchase sheet'!$H$2:'Purchase sheet'!$D$31, 1), 1))</f>
        <v>1</v>
      </c>
      <c r="K508" s="32"/>
      <c r="L508" s="32">
        <f t="shared" ref="L508:V508" si="498">M507</f>
        <v>0</v>
      </c>
      <c r="M508" s="32">
        <f t="shared" si="498"/>
        <v>0</v>
      </c>
      <c r="N508" s="32">
        <f t="shared" si="498"/>
        <v>0</v>
      </c>
      <c r="O508" s="32">
        <f t="shared" si="498"/>
        <v>0</v>
      </c>
      <c r="P508" s="32">
        <f t="shared" si="498"/>
        <v>0</v>
      </c>
      <c r="Q508" s="32">
        <f t="shared" si="498"/>
        <v>0</v>
      </c>
      <c r="R508" s="32">
        <f t="shared" si="498"/>
        <v>0</v>
      </c>
      <c r="S508" s="32">
        <f t="shared" si="498"/>
        <v>0</v>
      </c>
      <c r="T508" s="32">
        <f t="shared" si="498"/>
        <v>0</v>
      </c>
      <c r="U508" s="32">
        <f t="shared" si="498"/>
        <v>0</v>
      </c>
      <c r="V508" s="32">
        <f t="shared" si="498"/>
        <v>0</v>
      </c>
      <c r="W508" s="32"/>
    </row>
    <row r="509" spans="1:23" s="138" customFormat="1" x14ac:dyDescent="0.25">
      <c r="A509" s="137" t="s">
        <v>161</v>
      </c>
      <c r="B509" s="138" t="str">
        <f>IFERROR(_xlfn.XLOOKUP(TEXT(A509, "0"), TEXT('Material master'!$A$2:'Material master'!$A$275, "0"), 'Material master'!$B$2:'Material master'!$B$275, 1),"")</f>
        <v>STRETCH HOOD 1050X2X375X120µ PE20</v>
      </c>
      <c r="C509" s="138" t="str">
        <f>IFERROR(_xlfn.XLOOKUP(TEXT(A509, "0"), TEXT('Material master'!$A$2:'Material master'!$A$275, "0"), 'Material master'!$C$2:'Material master'!$C$275, 1),"")</f>
        <v>Packaging</v>
      </c>
      <c r="D509" s="138" t="str">
        <f>IFERROR(_xlfn.XLOOKUP(TEXT(A509, "0"), TEXT('Material master'!$A$2:'Material master'!$A$275, "0"), 'Material master'!$D$2:'Material master'!$D$275, 1),"")</f>
        <v/>
      </c>
      <c r="E509" s="138" t="str">
        <f>IFERROR(_xlfn.XLOOKUP(TEXT(A509, "0"), TEXT('Material master'!$A$2:'Material master'!$A$275, "0"), 'Material master'!$E$2:'Material master'!$E$275, 1),"")</f>
        <v/>
      </c>
      <c r="F509" s="138" t="str">
        <f>IFERROR(_xlfn.XLOOKUP(TEXT(A509, "0"), TEXT('Material master'!$A$2:'Material master'!$A$275, "0"), 'Material master'!$F$2:'Material master'!$F$275, 1),"")</f>
        <v/>
      </c>
      <c r="G509" s="138" t="str">
        <f>IFERROR(_xlfn.XLOOKUP(TEXT(A509, "0"), TEXT('Material master'!$A$2:'Material master'!$A$275, "0"), 'Material master'!$G$2:'Material master'!$G$275, 1),"")</f>
        <v/>
      </c>
      <c r="H509" s="139" t="s">
        <v>696</v>
      </c>
      <c r="I509" s="139"/>
      <c r="J509" s="139"/>
      <c r="K509" s="143"/>
      <c r="L509" s="143">
        <v>0</v>
      </c>
      <c r="M509" s="143">
        <v>0</v>
      </c>
      <c r="N509" s="143">
        <v>0</v>
      </c>
      <c r="O509" s="143">
        <v>0</v>
      </c>
      <c r="P509" s="143">
        <v>0</v>
      </c>
      <c r="Q509" s="143">
        <v>0</v>
      </c>
      <c r="R509" s="143">
        <v>0</v>
      </c>
      <c r="S509" s="143">
        <v>0</v>
      </c>
      <c r="T509" s="143">
        <v>0</v>
      </c>
      <c r="U509" s="143">
        <v>0</v>
      </c>
      <c r="V509" s="143">
        <v>0</v>
      </c>
      <c r="W509" s="143">
        <v>0</v>
      </c>
    </row>
    <row r="510" spans="1:23" s="136" customFormat="1" x14ac:dyDescent="0.25">
      <c r="A510" s="270" t="s">
        <v>161</v>
      </c>
      <c r="B510" s="136" t="str">
        <f>IFERROR(_xlfn.XLOOKUP(TEXT(A510, "0"), TEXT('Material master'!$A$2:'Material master'!$A$275, "0"), 'Material master'!$B$2:'Material master'!$B$275, 1),"")</f>
        <v>STRETCH HOOD 1050X2X375X120µ PE20</v>
      </c>
      <c r="C510" s="136" t="str">
        <f>IFERROR(_xlfn.XLOOKUP(TEXT(A510, "0"), TEXT('Material master'!$A$2:'Material master'!$A$275, "0"), 'Material master'!$C$2:'Material master'!$C$275, 1),"")</f>
        <v>Packaging</v>
      </c>
      <c r="D510" s="136" t="str">
        <f>IFERROR(_xlfn.XLOOKUP(TEXT(A510, "0"), TEXT('Material master'!$A$2:'Material master'!$A$275, "0"), 'Material master'!$D$2:'Material master'!$D$275, 1),"")</f>
        <v/>
      </c>
      <c r="E510" s="136" t="str">
        <f>IFERROR(_xlfn.XLOOKUP(TEXT(A510, "0"), TEXT('Material master'!$A$2:'Material master'!$A$275, "0"), 'Material master'!$E$2:'Material master'!$E$275, 1),"")</f>
        <v/>
      </c>
      <c r="F510" s="136" t="str">
        <f>IFERROR(_xlfn.XLOOKUP(TEXT(A510, "0"), TEXT('Material master'!$A$2:'Material master'!$A$275, "0"), 'Material master'!$F$2:'Material master'!$F$275, 1),"")</f>
        <v/>
      </c>
      <c r="G510" s="136" t="str">
        <f>IFERROR(_xlfn.XLOOKUP(TEXT(A510, "0"), TEXT('Material master'!$A$2:'Material master'!$A$275, "0"), 'Material master'!$G$2:'Material master'!$G$275, 1),"")</f>
        <v/>
      </c>
      <c r="H510" s="136" t="s">
        <v>697</v>
      </c>
      <c r="K510" s="142">
        <v>165.55600000000001</v>
      </c>
      <c r="L510" s="142">
        <f t="shared" ref="L510:W510" si="499">K510 - L509 + L512</f>
        <v>165.55600000000001</v>
      </c>
      <c r="M510" s="142">
        <f t="shared" si="499"/>
        <v>165.55600000000001</v>
      </c>
      <c r="N510" s="142">
        <f t="shared" si="499"/>
        <v>165.55600000000001</v>
      </c>
      <c r="O510" s="142">
        <f t="shared" si="499"/>
        <v>165.55600000000001</v>
      </c>
      <c r="P510" s="142">
        <f t="shared" si="499"/>
        <v>165.55600000000001</v>
      </c>
      <c r="Q510" s="142">
        <f t="shared" si="499"/>
        <v>165.55600000000001</v>
      </c>
      <c r="R510" s="142">
        <f t="shared" si="499"/>
        <v>165.55600000000001</v>
      </c>
      <c r="S510" s="142">
        <f t="shared" si="499"/>
        <v>165.55600000000001</v>
      </c>
      <c r="T510" s="142">
        <f t="shared" si="499"/>
        <v>165.55600000000001</v>
      </c>
      <c r="U510" s="142">
        <f t="shared" si="499"/>
        <v>165.55600000000001</v>
      </c>
      <c r="V510" s="142">
        <f t="shared" si="499"/>
        <v>165.55600000000001</v>
      </c>
      <c r="W510" s="142">
        <f t="shared" si="499"/>
        <v>165.55600000000001</v>
      </c>
    </row>
    <row r="511" spans="1:23" x14ac:dyDescent="0.25">
      <c r="A511" s="257" t="s">
        <v>161</v>
      </c>
      <c r="B511" t="str">
        <f>IFERROR(_xlfn.XLOOKUP(TEXT(A511, "0"), TEXT('Material master'!$A$2:'Material master'!$A$275, "0"), 'Material master'!$B$2:'Material master'!$B$275, 1),"")</f>
        <v>STRETCH HOOD 1050X2X375X120µ PE20</v>
      </c>
      <c r="C511" t="str">
        <f>IFERROR(_xlfn.XLOOKUP(TEXT(A511, "0"), TEXT('Material master'!$A$2:'Material master'!$A$275, "0"), 'Material master'!$C$2:'Material master'!$C$275, 1),"")</f>
        <v>Packaging</v>
      </c>
      <c r="D511" t="str">
        <f>IFERROR(_xlfn.XLOOKUP(TEXT(A511, "0"), TEXT('Material master'!$A$2:'Material master'!$A$275, "0"), 'Material master'!$D$2:'Material master'!$D$275, 1),"")</f>
        <v/>
      </c>
      <c r="E511" t="str">
        <f>IFERROR(_xlfn.XLOOKUP(TEXT(A511, "0"), TEXT('Material master'!$A$2:'Material master'!$A$275, "0"), 'Material master'!$E$2:'Material master'!$E$275, 1),"")</f>
        <v/>
      </c>
      <c r="F511" t="str">
        <f>IFERROR(_xlfn.XLOOKUP(TEXT(A511, "0"), TEXT('Material master'!$A$2:'Material master'!$A$275, "0"), 'Material master'!$F$2:'Material master'!$F$275, 1),"")</f>
        <v/>
      </c>
      <c r="G511" t="str">
        <f>IFERROR(_xlfn.XLOOKUP(TEXT(A511, "0"), TEXT('Material master'!$A$2:'Material master'!$A$275, "0"), 'Material master'!$G$2:'Material master'!$G$275, 1),"")</f>
        <v/>
      </c>
      <c r="H511" t="s">
        <v>698</v>
      </c>
      <c r="I511" s="32">
        <v>0</v>
      </c>
      <c r="J511" s="258">
        <f>IFERROR($I511/AVERAGE($L509:$W509),0)</f>
        <v>0</v>
      </c>
      <c r="K511" s="32"/>
      <c r="L511" s="32">
        <f t="shared" ref="L511:W511" si="500">$I511</f>
        <v>0</v>
      </c>
      <c r="M511" s="32">
        <f t="shared" si="500"/>
        <v>0</v>
      </c>
      <c r="N511" s="32">
        <f t="shared" si="500"/>
        <v>0</v>
      </c>
      <c r="O511" s="32">
        <f t="shared" si="500"/>
        <v>0</v>
      </c>
      <c r="P511" s="32">
        <f t="shared" si="500"/>
        <v>0</v>
      </c>
      <c r="Q511" s="32">
        <f t="shared" si="500"/>
        <v>0</v>
      </c>
      <c r="R511" s="32">
        <f t="shared" si="500"/>
        <v>0</v>
      </c>
      <c r="S511" s="32">
        <f t="shared" si="500"/>
        <v>0</v>
      </c>
      <c r="T511" s="32">
        <f t="shared" si="500"/>
        <v>0</v>
      </c>
      <c r="U511" s="32">
        <f t="shared" si="500"/>
        <v>0</v>
      </c>
      <c r="V511" s="32">
        <f t="shared" si="500"/>
        <v>0</v>
      </c>
      <c r="W511" s="32">
        <f t="shared" si="500"/>
        <v>0</v>
      </c>
    </row>
    <row r="512" spans="1:23" x14ac:dyDescent="0.25">
      <c r="A512" s="257" t="s">
        <v>161</v>
      </c>
      <c r="B512" t="str">
        <f>IFERROR(_xlfn.XLOOKUP(TEXT(A512, "0"), TEXT('Material master'!$A$2:'Material master'!$A$275, "0"), 'Material master'!$B$2:'Material master'!$B$275, 1),"")</f>
        <v>STRETCH HOOD 1050X2X375X120µ PE20</v>
      </c>
      <c r="C512" t="str">
        <f>IFERROR(_xlfn.XLOOKUP(TEXT(A512, "0"), TEXT('Material master'!$A$2:'Material master'!$A$275, "0"), 'Material master'!$C$2:'Material master'!$C$275, 1),"")</f>
        <v>Packaging</v>
      </c>
      <c r="D512" t="str">
        <f>IFERROR(_xlfn.XLOOKUP(TEXT(A512, "0"), TEXT('Material master'!$A$2:'Material master'!$A$275, "0"), 'Material master'!$D$2:'Material master'!$D$275, 1),"")</f>
        <v/>
      </c>
      <c r="E512" t="str">
        <f>IFERROR(_xlfn.XLOOKUP(TEXT(A512, "0"), TEXT('Material master'!$A$2:'Material master'!$A$275, "0"), 'Material master'!$E$2:'Material master'!$E$275, 1),"")</f>
        <v/>
      </c>
      <c r="F512" t="str">
        <f>IFERROR(_xlfn.XLOOKUP(TEXT(A512, "0"), TEXT('Material master'!$A$2:'Material master'!$A$275, "0"), 'Material master'!$F$2:'Material master'!$F$275, 1),"")</f>
        <v/>
      </c>
      <c r="G512" t="str">
        <f>IFERROR(_xlfn.XLOOKUP(TEXT(A512, "0"), TEXT('Material master'!$A$2:'Material master'!$A$275, "0"), 'Material master'!$G$2:'Material master'!$G$275, 1),"")</f>
        <v/>
      </c>
      <c r="H512" t="s">
        <v>699</v>
      </c>
      <c r="I512">
        <f>IFERROR(_xlfn.XLOOKUP(TEXT(A512, "0"), TEXT('Purchase sheet'!$A$2:'Purchase sheet'!$A$31, "0"), 'Purchase sheet'!$H$2:'Purchase sheet'!$H$31, 1), 1)</f>
        <v>1</v>
      </c>
      <c r="K512" s="32"/>
      <c r="L512" s="259"/>
      <c r="M512" s="32">
        <f t="shared" ref="M512:W512" si="501">IF( M511 - L510 + M509 &gt; 0, CEILING( M511 - L510 + M509, $I$512), 0)</f>
        <v>0</v>
      </c>
      <c r="N512" s="32">
        <f t="shared" si="501"/>
        <v>0</v>
      </c>
      <c r="O512" s="32">
        <f t="shared" si="501"/>
        <v>0</v>
      </c>
      <c r="P512" s="32">
        <f t="shared" si="501"/>
        <v>0</v>
      </c>
      <c r="Q512" s="32">
        <f t="shared" si="501"/>
        <v>0</v>
      </c>
      <c r="R512" s="32">
        <f t="shared" si="501"/>
        <v>0</v>
      </c>
      <c r="S512" s="32">
        <f t="shared" si="501"/>
        <v>0</v>
      </c>
      <c r="T512" s="32">
        <f t="shared" si="501"/>
        <v>0</v>
      </c>
      <c r="U512" s="32">
        <f t="shared" si="501"/>
        <v>0</v>
      </c>
      <c r="V512" s="32">
        <f t="shared" si="501"/>
        <v>0</v>
      </c>
      <c r="W512" s="32">
        <f t="shared" si="501"/>
        <v>0</v>
      </c>
    </row>
    <row r="513" spans="1:23" ht="15.75" thickBot="1" x14ac:dyDescent="0.3">
      <c r="A513" s="257" t="s">
        <v>161</v>
      </c>
      <c r="B513" t="str">
        <f>IFERROR(_xlfn.XLOOKUP(TEXT(A513, "0"), TEXT('Material master'!$A$2:'Material master'!$A$275, "0"), 'Material master'!$B$2:'Material master'!$B$275, 1),"")</f>
        <v>STRETCH HOOD 1050X2X375X120µ PE20</v>
      </c>
      <c r="C513" t="str">
        <f>IFERROR(_xlfn.XLOOKUP(TEXT(A513, "0"), TEXT('Material master'!$A$2:'Material master'!$A$275, "0"), 'Material master'!$C$2:'Material master'!$C$275, 1),"")</f>
        <v>Packaging</v>
      </c>
      <c r="D513" t="str">
        <f>IFERROR(_xlfn.XLOOKUP(TEXT(A513, "0"), TEXT('Material master'!$A$2:'Material master'!$A$275, "0"), 'Material master'!$D$2:'Material master'!$D$275, 1),"")</f>
        <v/>
      </c>
      <c r="E513" t="str">
        <f>IFERROR(_xlfn.XLOOKUP(TEXT(A513, "0"), TEXT('Material master'!$A$2:'Material master'!$A$275, "0"), 'Material master'!$E$2:'Material master'!$E$275, 1),"")</f>
        <v/>
      </c>
      <c r="F513" t="str">
        <f>IFERROR(_xlfn.XLOOKUP(TEXT(A513, "0"), TEXT('Material master'!$A$2:'Material master'!$A$275, "0"), 'Material master'!$F$2:'Material master'!$F$275, 1),"")</f>
        <v/>
      </c>
      <c r="G513" t="str">
        <f>IFERROR(_xlfn.XLOOKUP(TEXT(A513, "0"), TEXT('Material master'!$A$2:'Material master'!$A$275, "0"), 'Material master'!$G$2:'Material master'!$G$275, 1),"")</f>
        <v/>
      </c>
      <c r="H513" t="s">
        <v>700</v>
      </c>
      <c r="I513">
        <f>INT(IFERROR(_xlfn.XLOOKUP(TEXT(A513, "0"), TEXT('Purchase sheet'!$A$2:'Purchase sheet'!$A$31, "0"), 'Purchase sheet'!$H$2:'Purchase sheet'!$D$31, 1), 1))</f>
        <v>1</v>
      </c>
      <c r="K513" s="32"/>
      <c r="L513" s="32">
        <f t="shared" ref="L513:V513" si="502">M512</f>
        <v>0</v>
      </c>
      <c r="M513" s="32">
        <f t="shared" si="502"/>
        <v>0</v>
      </c>
      <c r="N513" s="32">
        <f t="shared" si="502"/>
        <v>0</v>
      </c>
      <c r="O513" s="32">
        <f t="shared" si="502"/>
        <v>0</v>
      </c>
      <c r="P513" s="32">
        <f t="shared" si="502"/>
        <v>0</v>
      </c>
      <c r="Q513" s="32">
        <f t="shared" si="502"/>
        <v>0</v>
      </c>
      <c r="R513" s="32">
        <f t="shared" si="502"/>
        <v>0</v>
      </c>
      <c r="S513" s="32">
        <f t="shared" si="502"/>
        <v>0</v>
      </c>
      <c r="T513" s="32">
        <f t="shared" si="502"/>
        <v>0</v>
      </c>
      <c r="U513" s="32">
        <f t="shared" si="502"/>
        <v>0</v>
      </c>
      <c r="V513" s="32">
        <f t="shared" si="502"/>
        <v>0</v>
      </c>
      <c r="W513" s="32"/>
    </row>
    <row r="514" spans="1:23" s="138" customFormat="1" x14ac:dyDescent="0.25">
      <c r="A514" s="137" t="s">
        <v>163</v>
      </c>
      <c r="B514" s="138" t="str">
        <f>IFERROR(_xlfn.XLOOKUP(TEXT(A514, "0"), TEXT('Material master'!$A$2:'Material master'!$A$275, "0"), 'Material master'!$B$2:'Material master'!$B$275, 1),"")</f>
        <v>GF:NMT-LANXESSGLAS</v>
      </c>
      <c r="C514" s="138" t="str">
        <f>IFERROR(_xlfn.XLOOKUP(TEXT(A514, "0"), TEXT('Material master'!$A$2:'Material master'!$A$275, "0"), 'Material master'!$C$2:'Material master'!$C$275, 1),"")</f>
        <v>Toll production</v>
      </c>
      <c r="D514" s="138" t="str">
        <f>IFERROR(_xlfn.XLOOKUP(TEXT(A514, "0"), TEXT('Material master'!$A$2:'Material master'!$A$275, "0"), 'Material master'!$D$2:'Material master'!$D$275, 1),"")</f>
        <v/>
      </c>
      <c r="E514" s="138" t="str">
        <f>IFERROR(_xlfn.XLOOKUP(TEXT(A514, "0"), TEXT('Material master'!$A$2:'Material master'!$A$275, "0"), 'Material master'!$E$2:'Material master'!$E$275, 1),"")</f>
        <v/>
      </c>
      <c r="F514" s="138" t="str">
        <f>IFERROR(_xlfn.XLOOKUP(TEXT(A514, "0"), TEXT('Material master'!$A$2:'Material master'!$A$275, "0"), 'Material master'!$F$2:'Material master'!$F$275, 1),"")</f>
        <v/>
      </c>
      <c r="G514" s="138" t="str">
        <f>IFERROR(_xlfn.XLOOKUP(TEXT(A514, "0"), TEXT('Material master'!$A$2:'Material master'!$A$275, "0"), 'Material master'!$G$2:'Material master'!$G$275, 1),"")</f>
        <v/>
      </c>
      <c r="H514" s="138" t="s">
        <v>695</v>
      </c>
      <c r="I514" s="137" t="s">
        <v>307</v>
      </c>
      <c r="K514" s="140"/>
      <c r="L514" s="140">
        <f t="shared" ref="L514:W514" si="503">IFERROR(L988, 0)</f>
        <v>46.620000000000005</v>
      </c>
      <c r="M514" s="140">
        <f t="shared" si="503"/>
        <v>6.66</v>
      </c>
      <c r="N514" s="140">
        <f t="shared" si="503"/>
        <v>8.8800000000000008</v>
      </c>
      <c r="O514" s="140">
        <f t="shared" si="503"/>
        <v>36.630000000000003</v>
      </c>
      <c r="P514" s="140">
        <f t="shared" si="503"/>
        <v>39.96</v>
      </c>
      <c r="Q514" s="140">
        <f t="shared" si="503"/>
        <v>8.8800000000000008</v>
      </c>
      <c r="R514" s="140">
        <f t="shared" si="503"/>
        <v>12.21</v>
      </c>
      <c r="S514" s="140">
        <f t="shared" si="503"/>
        <v>35.520000000000003</v>
      </c>
      <c r="T514" s="140">
        <f t="shared" si="503"/>
        <v>12.21</v>
      </c>
      <c r="U514" s="140">
        <f t="shared" si="503"/>
        <v>37.74</v>
      </c>
      <c r="V514" s="140">
        <f t="shared" si="503"/>
        <v>25.53</v>
      </c>
      <c r="W514" s="140">
        <f t="shared" si="503"/>
        <v>34.410000000000004</v>
      </c>
    </row>
    <row r="515" spans="1:23" x14ac:dyDescent="0.25">
      <c r="A515" s="257" t="s">
        <v>163</v>
      </c>
      <c r="B515" t="str">
        <f>IFERROR(_xlfn.XLOOKUP(TEXT(A515, "0"), TEXT('Material master'!$A$2:'Material master'!$A$275, "0"), 'Material master'!$B$2:'Material master'!$B$275, 1),"")</f>
        <v>GF:NMT-LANXESSGLAS</v>
      </c>
      <c r="C515" t="str">
        <f>IFERROR(_xlfn.XLOOKUP(TEXT(A515, "0"), TEXT('Material master'!$A$2:'Material master'!$A$275, "0"), 'Material master'!$C$2:'Material master'!$C$275, 1),"")</f>
        <v>Toll production</v>
      </c>
      <c r="D515" t="str">
        <f>IFERROR(_xlfn.XLOOKUP(TEXT(A515, "0"), TEXT('Material master'!$A$2:'Material master'!$A$275, "0"), 'Material master'!$D$2:'Material master'!$D$275, 1),"")</f>
        <v/>
      </c>
      <c r="E515" t="str">
        <f>IFERROR(_xlfn.XLOOKUP(TEXT(A515, "0"), TEXT('Material master'!$A$2:'Material master'!$A$275, "0"), 'Material master'!$E$2:'Material master'!$E$275, 1),"")</f>
        <v/>
      </c>
      <c r="F515" t="str">
        <f>IFERROR(_xlfn.XLOOKUP(TEXT(A515, "0"), TEXT('Material master'!$A$2:'Material master'!$A$275, "0"), 'Material master'!$F$2:'Material master'!$F$275, 1),"")</f>
        <v/>
      </c>
      <c r="G515" t="str">
        <f>IFERROR(_xlfn.XLOOKUP(TEXT(A515, "0"), TEXT('Material master'!$A$2:'Material master'!$A$275, "0"), 'Material master'!$G$2:'Material master'!$G$275, 1),"")</f>
        <v/>
      </c>
      <c r="H515" t="s">
        <v>695</v>
      </c>
      <c r="I515" s="257" t="s">
        <v>406</v>
      </c>
      <c r="K515" s="32"/>
      <c r="L515" s="32">
        <f t="shared" ref="L515:W515" si="504">IFERROR(L1298, 0)</f>
        <v>1213.23</v>
      </c>
      <c r="M515" s="32">
        <f t="shared" si="504"/>
        <v>973.47000000000014</v>
      </c>
      <c r="N515" s="32">
        <f t="shared" si="504"/>
        <v>1010.1000000000001</v>
      </c>
      <c r="O515" s="32">
        <f t="shared" si="504"/>
        <v>999.00000000000011</v>
      </c>
      <c r="P515" s="32">
        <f t="shared" si="504"/>
        <v>994.56000000000006</v>
      </c>
      <c r="Q515" s="32">
        <f t="shared" si="504"/>
        <v>995.67000000000007</v>
      </c>
      <c r="R515" s="32">
        <f t="shared" si="504"/>
        <v>996.78000000000009</v>
      </c>
      <c r="S515" s="32">
        <f t="shared" si="504"/>
        <v>1021.2</v>
      </c>
      <c r="T515" s="32">
        <f t="shared" si="504"/>
        <v>970.1400000000001</v>
      </c>
      <c r="U515" s="32">
        <f t="shared" si="504"/>
        <v>1001.2200000000001</v>
      </c>
      <c r="V515" s="32">
        <f t="shared" si="504"/>
        <v>995.67000000000007</v>
      </c>
      <c r="W515" s="32">
        <f t="shared" si="504"/>
        <v>994.56000000000006</v>
      </c>
    </row>
    <row r="516" spans="1:23" x14ac:dyDescent="0.25">
      <c r="A516" s="257" t="s">
        <v>163</v>
      </c>
      <c r="B516" t="str">
        <f>IFERROR(_xlfn.XLOOKUP(TEXT(A516, "0"), TEXT('Material master'!$A$2:'Material master'!$A$275, "0"), 'Material master'!$B$2:'Material master'!$B$275, 1),"")</f>
        <v>GF:NMT-LANXESSGLAS</v>
      </c>
      <c r="C516" t="str">
        <f>IFERROR(_xlfn.XLOOKUP(TEXT(A516, "0"), TEXT('Material master'!$A$2:'Material master'!$A$275, "0"), 'Material master'!$C$2:'Material master'!$C$275, 1),"")</f>
        <v>Toll production</v>
      </c>
      <c r="D516" t="str">
        <f>IFERROR(_xlfn.XLOOKUP(TEXT(A516, "0"), TEXT('Material master'!$A$2:'Material master'!$A$275, "0"), 'Material master'!$D$2:'Material master'!$D$275, 1),"")</f>
        <v/>
      </c>
      <c r="E516" t="str">
        <f>IFERROR(_xlfn.XLOOKUP(TEXT(A516, "0"), TEXT('Material master'!$A$2:'Material master'!$A$275, "0"), 'Material master'!$E$2:'Material master'!$E$275, 1),"")</f>
        <v/>
      </c>
      <c r="F516" t="str">
        <f>IFERROR(_xlfn.XLOOKUP(TEXT(A516, "0"), TEXT('Material master'!$A$2:'Material master'!$A$275, "0"), 'Material master'!$F$2:'Material master'!$F$275, 1),"")</f>
        <v/>
      </c>
      <c r="G516" t="str">
        <f>IFERROR(_xlfn.XLOOKUP(TEXT(A516, "0"), TEXT('Material master'!$A$2:'Material master'!$A$275, "0"), 'Material master'!$G$2:'Material master'!$G$275, 1),"")</f>
        <v/>
      </c>
      <c r="H516" s="1" t="s">
        <v>696</v>
      </c>
      <c r="I516" s="1"/>
      <c r="J516" s="1"/>
      <c r="K516" s="141"/>
      <c r="L516" s="141">
        <f t="shared" ref="L516:W516" si="505">SUM(L514:L515)</f>
        <v>1259.8499999999999</v>
      </c>
      <c r="M516" s="141">
        <f t="shared" si="505"/>
        <v>980.13000000000011</v>
      </c>
      <c r="N516" s="141">
        <f t="shared" si="505"/>
        <v>1018.9800000000001</v>
      </c>
      <c r="O516" s="141">
        <f t="shared" si="505"/>
        <v>1035.6300000000001</v>
      </c>
      <c r="P516" s="141">
        <f t="shared" si="505"/>
        <v>1034.52</v>
      </c>
      <c r="Q516" s="141">
        <f t="shared" si="505"/>
        <v>1004.5500000000001</v>
      </c>
      <c r="R516" s="141">
        <f t="shared" si="505"/>
        <v>1008.9900000000001</v>
      </c>
      <c r="S516" s="141">
        <f t="shared" si="505"/>
        <v>1056.72</v>
      </c>
      <c r="T516" s="141">
        <f t="shared" si="505"/>
        <v>982.35000000000014</v>
      </c>
      <c r="U516" s="141">
        <f t="shared" si="505"/>
        <v>1038.96</v>
      </c>
      <c r="V516" s="141">
        <f t="shared" si="505"/>
        <v>1021.2</v>
      </c>
      <c r="W516" s="141">
        <f t="shared" si="505"/>
        <v>1028.97</v>
      </c>
    </row>
    <row r="517" spans="1:23" s="136" customFormat="1" x14ac:dyDescent="0.25">
      <c r="A517" s="270" t="s">
        <v>163</v>
      </c>
      <c r="B517" s="136" t="str">
        <f>IFERROR(_xlfn.XLOOKUP(TEXT(A517, "0"), TEXT('Material master'!$A$2:'Material master'!$A$275, "0"), 'Material master'!$B$2:'Material master'!$B$275, 1),"")</f>
        <v>GF:NMT-LANXESSGLAS</v>
      </c>
      <c r="C517" s="136" t="str">
        <f>IFERROR(_xlfn.XLOOKUP(TEXT(A517, "0"), TEXT('Material master'!$A$2:'Material master'!$A$275, "0"), 'Material master'!$C$2:'Material master'!$C$275, 1),"")</f>
        <v>Toll production</v>
      </c>
      <c r="D517" s="136" t="str">
        <f>IFERROR(_xlfn.XLOOKUP(TEXT(A517, "0"), TEXT('Material master'!$A$2:'Material master'!$A$275, "0"), 'Material master'!$D$2:'Material master'!$D$275, 1),"")</f>
        <v/>
      </c>
      <c r="E517" s="136" t="str">
        <f>IFERROR(_xlfn.XLOOKUP(TEXT(A517, "0"), TEXT('Material master'!$A$2:'Material master'!$A$275, "0"), 'Material master'!$E$2:'Material master'!$E$275, 1),"")</f>
        <v/>
      </c>
      <c r="F517" s="136" t="str">
        <f>IFERROR(_xlfn.XLOOKUP(TEXT(A517, "0"), TEXT('Material master'!$A$2:'Material master'!$A$275, "0"), 'Material master'!$F$2:'Material master'!$F$275, 1),"")</f>
        <v/>
      </c>
      <c r="G517" s="136" t="str">
        <f>IFERROR(_xlfn.XLOOKUP(TEXT(A517, "0"), TEXT('Material master'!$A$2:'Material master'!$A$275, "0"), 'Material master'!$G$2:'Material master'!$G$275, 1),"")</f>
        <v/>
      </c>
      <c r="H517" s="136" t="s">
        <v>697</v>
      </c>
      <c r="K517" s="142">
        <v>0</v>
      </c>
      <c r="L517" s="142">
        <f t="shared" ref="L517:W517" si="506">K517 - L516 + L519</f>
        <v>-1259.8499999999999</v>
      </c>
      <c r="M517" s="142">
        <f t="shared" si="506"/>
        <v>328.02</v>
      </c>
      <c r="N517" s="142">
        <f t="shared" si="506"/>
        <v>328.03999999999985</v>
      </c>
      <c r="O517" s="142">
        <f t="shared" si="506"/>
        <v>327.40999999999974</v>
      </c>
      <c r="P517" s="142">
        <f t="shared" si="506"/>
        <v>327.88999999999976</v>
      </c>
      <c r="Q517" s="142">
        <f t="shared" si="506"/>
        <v>328.33999999999969</v>
      </c>
      <c r="R517" s="142">
        <f t="shared" si="506"/>
        <v>328.34999999999957</v>
      </c>
      <c r="S517" s="142">
        <f t="shared" si="506"/>
        <v>327.62999999999954</v>
      </c>
      <c r="T517" s="142">
        <f t="shared" si="506"/>
        <v>328.2799999999994</v>
      </c>
      <c r="U517" s="142">
        <f t="shared" si="506"/>
        <v>328.31999999999937</v>
      </c>
      <c r="V517" s="142">
        <f t="shared" si="506"/>
        <v>328.11999999999932</v>
      </c>
      <c r="W517" s="142">
        <f t="shared" si="506"/>
        <v>328.1499999999993</v>
      </c>
    </row>
    <row r="518" spans="1:23" x14ac:dyDescent="0.25">
      <c r="A518" s="257" t="s">
        <v>163</v>
      </c>
      <c r="B518" t="str">
        <f>IFERROR(_xlfn.XLOOKUP(TEXT(A518, "0"), TEXT('Material master'!$A$2:'Material master'!$A$275, "0"), 'Material master'!$B$2:'Material master'!$B$275, 1),"")</f>
        <v>GF:NMT-LANXESSGLAS</v>
      </c>
      <c r="C518" t="str">
        <f>IFERROR(_xlfn.XLOOKUP(TEXT(A518, "0"), TEXT('Material master'!$A$2:'Material master'!$A$275, "0"), 'Material master'!$C$2:'Material master'!$C$275, 1),"")</f>
        <v>Toll production</v>
      </c>
      <c r="D518" t="str">
        <f>IFERROR(_xlfn.XLOOKUP(TEXT(A518, "0"), TEXT('Material master'!$A$2:'Material master'!$A$275, "0"), 'Material master'!$D$2:'Material master'!$D$275, 1),"")</f>
        <v/>
      </c>
      <c r="E518" t="str">
        <f>IFERROR(_xlfn.XLOOKUP(TEXT(A518, "0"), TEXT('Material master'!$A$2:'Material master'!$A$275, "0"), 'Material master'!$E$2:'Material master'!$E$275, 1),"")</f>
        <v/>
      </c>
      <c r="F518" t="str">
        <f>IFERROR(_xlfn.XLOOKUP(TEXT(A518, "0"), TEXT('Material master'!$A$2:'Material master'!$A$275, "0"), 'Material master'!$F$2:'Material master'!$F$275, 1),"")</f>
        <v/>
      </c>
      <c r="G518" t="str">
        <f>IFERROR(_xlfn.XLOOKUP(TEXT(A518, "0"), TEXT('Material master'!$A$2:'Material master'!$A$275, "0"), 'Material master'!$G$2:'Material master'!$G$275, 1),"")</f>
        <v/>
      </c>
      <c r="H518" t="s">
        <v>698</v>
      </c>
      <c r="I518" s="32">
        <v>327.39638489488249</v>
      </c>
      <c r="J518" s="258">
        <f>IFERROR($I518/AVERAGE($L516:$W516),0)</f>
        <v>0.31503519156581872</v>
      </c>
      <c r="K518" s="32"/>
      <c r="L518" s="32">
        <f t="shared" ref="L518:W518" si="507">$I518</f>
        <v>327.39638489488249</v>
      </c>
      <c r="M518" s="32">
        <f t="shared" si="507"/>
        <v>327.39638489488249</v>
      </c>
      <c r="N518" s="32">
        <f t="shared" si="507"/>
        <v>327.39638489488249</v>
      </c>
      <c r="O518" s="32">
        <f t="shared" si="507"/>
        <v>327.39638489488249</v>
      </c>
      <c r="P518" s="32">
        <f t="shared" si="507"/>
        <v>327.39638489488249</v>
      </c>
      <c r="Q518" s="32">
        <f t="shared" si="507"/>
        <v>327.39638489488249</v>
      </c>
      <c r="R518" s="32">
        <f t="shared" si="507"/>
        <v>327.39638489488249</v>
      </c>
      <c r="S518" s="32">
        <f t="shared" si="507"/>
        <v>327.39638489488249</v>
      </c>
      <c r="T518" s="32">
        <f t="shared" si="507"/>
        <v>327.39638489488249</v>
      </c>
      <c r="U518" s="32">
        <f t="shared" si="507"/>
        <v>327.39638489488249</v>
      </c>
      <c r="V518" s="32">
        <f t="shared" si="507"/>
        <v>327.39638489488249</v>
      </c>
      <c r="W518" s="32">
        <f t="shared" si="507"/>
        <v>327.39638489488249</v>
      </c>
    </row>
    <row r="519" spans="1:23" x14ac:dyDescent="0.25">
      <c r="A519" s="257" t="s">
        <v>163</v>
      </c>
      <c r="B519" t="str">
        <f>IFERROR(_xlfn.XLOOKUP(TEXT(A519, "0"), TEXT('Material master'!$A$2:'Material master'!$A$275, "0"), 'Material master'!$B$2:'Material master'!$B$275, 1),"")</f>
        <v>GF:NMT-LANXESSGLAS</v>
      </c>
      <c r="C519" t="str">
        <f>IFERROR(_xlfn.XLOOKUP(TEXT(A519, "0"), TEXT('Material master'!$A$2:'Material master'!$A$275, "0"), 'Material master'!$C$2:'Material master'!$C$275, 1),"")</f>
        <v>Toll production</v>
      </c>
      <c r="D519" t="str">
        <f>IFERROR(_xlfn.XLOOKUP(TEXT(A519, "0"), TEXT('Material master'!$A$2:'Material master'!$A$275, "0"), 'Material master'!$D$2:'Material master'!$D$275, 1),"")</f>
        <v/>
      </c>
      <c r="E519" t="str">
        <f>IFERROR(_xlfn.XLOOKUP(TEXT(A519, "0"), TEXT('Material master'!$A$2:'Material master'!$A$275, "0"), 'Material master'!$E$2:'Material master'!$E$275, 1),"")</f>
        <v/>
      </c>
      <c r="F519" t="str">
        <f>IFERROR(_xlfn.XLOOKUP(TEXT(A519, "0"), TEXT('Material master'!$A$2:'Material master'!$A$275, "0"), 'Material master'!$F$2:'Material master'!$F$275, 1),"")</f>
        <v/>
      </c>
      <c r="G519" t="str">
        <f>IFERROR(_xlfn.XLOOKUP(TEXT(A519, "0"), TEXT('Material master'!$A$2:'Material master'!$A$275, "0"), 'Material master'!$G$2:'Material master'!$G$275, 1),"")</f>
        <v/>
      </c>
      <c r="H519" t="s">
        <v>699</v>
      </c>
      <c r="I519">
        <f>IFERROR(_xlfn.XLOOKUP(TEXT(A519, "0"), TEXT('Purchase sheet'!$A$2:'Purchase sheet'!$A$31, "0"), 'Purchase sheet'!$H$2:'Purchase sheet'!$H$31, 1), 1)</f>
        <v>1</v>
      </c>
      <c r="K519" s="32"/>
      <c r="L519" s="259"/>
      <c r="M519" s="32">
        <f t="shared" ref="M519:W519" si="508">IF( M518 - L517 + M516 &gt; 0, CEILING( M518 - L517 + M516, $I$519), 0)</f>
        <v>2568</v>
      </c>
      <c r="N519" s="32">
        <f t="shared" si="508"/>
        <v>1019</v>
      </c>
      <c r="O519" s="32">
        <f t="shared" si="508"/>
        <v>1035</v>
      </c>
      <c r="P519" s="32">
        <f t="shared" si="508"/>
        <v>1035</v>
      </c>
      <c r="Q519" s="32">
        <f t="shared" si="508"/>
        <v>1005</v>
      </c>
      <c r="R519" s="32">
        <f t="shared" si="508"/>
        <v>1009</v>
      </c>
      <c r="S519" s="32">
        <f t="shared" si="508"/>
        <v>1056</v>
      </c>
      <c r="T519" s="32">
        <f t="shared" si="508"/>
        <v>983</v>
      </c>
      <c r="U519" s="32">
        <f t="shared" si="508"/>
        <v>1039</v>
      </c>
      <c r="V519" s="32">
        <f t="shared" si="508"/>
        <v>1021</v>
      </c>
      <c r="W519" s="32">
        <f t="shared" si="508"/>
        <v>1029</v>
      </c>
    </row>
    <row r="520" spans="1:23" ht="15.75" thickBot="1" x14ac:dyDescent="0.3">
      <c r="A520" s="257" t="s">
        <v>163</v>
      </c>
      <c r="B520" t="str">
        <f>IFERROR(_xlfn.XLOOKUP(TEXT(A520, "0"), TEXT('Material master'!$A$2:'Material master'!$A$275, "0"), 'Material master'!$B$2:'Material master'!$B$275, 1),"")</f>
        <v>GF:NMT-LANXESSGLAS</v>
      </c>
      <c r="C520" t="str">
        <f>IFERROR(_xlfn.XLOOKUP(TEXT(A520, "0"), TEXT('Material master'!$A$2:'Material master'!$A$275, "0"), 'Material master'!$C$2:'Material master'!$C$275, 1),"")</f>
        <v>Toll production</v>
      </c>
      <c r="D520" t="str">
        <f>IFERROR(_xlfn.XLOOKUP(TEXT(A520, "0"), TEXT('Material master'!$A$2:'Material master'!$A$275, "0"), 'Material master'!$D$2:'Material master'!$D$275, 1),"")</f>
        <v/>
      </c>
      <c r="E520" t="str">
        <f>IFERROR(_xlfn.XLOOKUP(TEXT(A520, "0"), TEXT('Material master'!$A$2:'Material master'!$A$275, "0"), 'Material master'!$E$2:'Material master'!$E$275, 1),"")</f>
        <v/>
      </c>
      <c r="F520" t="str">
        <f>IFERROR(_xlfn.XLOOKUP(TEXT(A520, "0"), TEXT('Material master'!$A$2:'Material master'!$A$275, "0"), 'Material master'!$F$2:'Material master'!$F$275, 1),"")</f>
        <v/>
      </c>
      <c r="G520" t="str">
        <f>IFERROR(_xlfn.XLOOKUP(TEXT(A520, "0"), TEXT('Material master'!$A$2:'Material master'!$A$275, "0"), 'Material master'!$G$2:'Material master'!$G$275, 1),"")</f>
        <v/>
      </c>
      <c r="H520" t="s">
        <v>700</v>
      </c>
      <c r="I520">
        <f>INT(IFERROR(_xlfn.XLOOKUP(TEXT(A520, "0"), TEXT('Purchase sheet'!$A$2:'Purchase sheet'!$A$31, "0"), 'Purchase sheet'!$H$2:'Purchase sheet'!$D$31, 1), 1))</f>
        <v>1</v>
      </c>
      <c r="K520" s="32"/>
      <c r="L520" s="32">
        <f t="shared" ref="L520:V520" si="509">M519</f>
        <v>2568</v>
      </c>
      <c r="M520" s="32">
        <f t="shared" si="509"/>
        <v>1019</v>
      </c>
      <c r="N520" s="32">
        <f t="shared" si="509"/>
        <v>1035</v>
      </c>
      <c r="O520" s="32">
        <f t="shared" si="509"/>
        <v>1035</v>
      </c>
      <c r="P520" s="32">
        <f t="shared" si="509"/>
        <v>1005</v>
      </c>
      <c r="Q520" s="32">
        <f t="shared" si="509"/>
        <v>1009</v>
      </c>
      <c r="R520" s="32">
        <f t="shared" si="509"/>
        <v>1056</v>
      </c>
      <c r="S520" s="32">
        <f t="shared" si="509"/>
        <v>983</v>
      </c>
      <c r="T520" s="32">
        <f t="shared" si="509"/>
        <v>1039</v>
      </c>
      <c r="U520" s="32">
        <f t="shared" si="509"/>
        <v>1021</v>
      </c>
      <c r="V520" s="32">
        <f t="shared" si="509"/>
        <v>1029</v>
      </c>
      <c r="W520" s="32"/>
    </row>
    <row r="521" spans="1:23" s="138" customFormat="1" x14ac:dyDescent="0.25">
      <c r="A521" s="137" t="s">
        <v>166</v>
      </c>
      <c r="B521" s="138" t="str">
        <f>IFERROR(_xlfn.XLOOKUP(TEXT(A521, "0"), TEXT('Material master'!$A$2:'Material master'!$A$275, "0"), 'Material master'!$B$2:'Material master'!$B$275, 1),"")</f>
        <v>GF:NMT-FIBREGLASS 3B</v>
      </c>
      <c r="C521" s="138" t="str">
        <f>IFERROR(_xlfn.XLOOKUP(TEXT(A521, "0"), TEXT('Material master'!$A$2:'Material master'!$A$275, "0"), 'Material master'!$C$2:'Material master'!$C$275, 1),"")</f>
        <v>Toll production</v>
      </c>
      <c r="D521" s="138" t="str">
        <f>IFERROR(_xlfn.XLOOKUP(TEXT(A521, "0"), TEXT('Material master'!$A$2:'Material master'!$A$275, "0"), 'Material master'!$D$2:'Material master'!$D$275, 1),"")</f>
        <v/>
      </c>
      <c r="E521" s="138" t="str">
        <f>IFERROR(_xlfn.XLOOKUP(TEXT(A521, "0"), TEXT('Material master'!$A$2:'Material master'!$A$275, "0"), 'Material master'!$E$2:'Material master'!$E$275, 1),"")</f>
        <v/>
      </c>
      <c r="F521" s="138" t="str">
        <f>IFERROR(_xlfn.XLOOKUP(TEXT(A521, "0"), TEXT('Material master'!$A$2:'Material master'!$A$275, "0"), 'Material master'!$F$2:'Material master'!$F$275, 1),"")</f>
        <v/>
      </c>
      <c r="G521" s="138" t="str">
        <f>IFERROR(_xlfn.XLOOKUP(TEXT(A521, "0"), TEXT('Material master'!$A$2:'Material master'!$A$275, "0"), 'Material master'!$G$2:'Material master'!$G$275, 1),"")</f>
        <v/>
      </c>
      <c r="H521" s="138" t="s">
        <v>695</v>
      </c>
      <c r="I521" s="137" t="s">
        <v>190</v>
      </c>
      <c r="K521" s="140"/>
      <c r="L521" s="140">
        <f t="shared" ref="L521:W521" si="510">IFERROR(L611, 0)</f>
        <v>0</v>
      </c>
      <c r="M521" s="140">
        <f t="shared" si="510"/>
        <v>0</v>
      </c>
      <c r="N521" s="140">
        <f t="shared" si="510"/>
        <v>0</v>
      </c>
      <c r="O521" s="140">
        <f t="shared" si="510"/>
        <v>0</v>
      </c>
      <c r="P521" s="140">
        <f t="shared" si="510"/>
        <v>0</v>
      </c>
      <c r="Q521" s="140">
        <f t="shared" si="510"/>
        <v>0</v>
      </c>
      <c r="R521" s="140">
        <f t="shared" si="510"/>
        <v>0</v>
      </c>
      <c r="S521" s="140">
        <f t="shared" si="510"/>
        <v>0</v>
      </c>
      <c r="T521" s="140">
        <f t="shared" si="510"/>
        <v>0</v>
      </c>
      <c r="U521" s="140">
        <f t="shared" si="510"/>
        <v>0</v>
      </c>
      <c r="V521" s="140">
        <f t="shared" si="510"/>
        <v>0</v>
      </c>
      <c r="W521" s="140">
        <f t="shared" si="510"/>
        <v>0</v>
      </c>
    </row>
    <row r="522" spans="1:23" x14ac:dyDescent="0.25">
      <c r="A522" s="257" t="s">
        <v>166</v>
      </c>
      <c r="B522" t="str">
        <f>IFERROR(_xlfn.XLOOKUP(TEXT(A522, "0"), TEXT('Material master'!$A$2:'Material master'!$A$275, "0"), 'Material master'!$B$2:'Material master'!$B$275, 1),"")</f>
        <v>GF:NMT-FIBREGLASS 3B</v>
      </c>
      <c r="C522" t="str">
        <f>IFERROR(_xlfn.XLOOKUP(TEXT(A522, "0"), TEXT('Material master'!$A$2:'Material master'!$A$275, "0"), 'Material master'!$C$2:'Material master'!$C$275, 1),"")</f>
        <v>Toll production</v>
      </c>
      <c r="D522" t="str">
        <f>IFERROR(_xlfn.XLOOKUP(TEXT(A522, "0"), TEXT('Material master'!$A$2:'Material master'!$A$275, "0"), 'Material master'!$D$2:'Material master'!$D$275, 1),"")</f>
        <v/>
      </c>
      <c r="E522" t="str">
        <f>IFERROR(_xlfn.XLOOKUP(TEXT(A522, "0"), TEXT('Material master'!$A$2:'Material master'!$A$275, "0"), 'Material master'!$E$2:'Material master'!$E$275, 1),"")</f>
        <v/>
      </c>
      <c r="F522" t="str">
        <f>IFERROR(_xlfn.XLOOKUP(TEXT(A522, "0"), TEXT('Material master'!$A$2:'Material master'!$A$275, "0"), 'Material master'!$F$2:'Material master'!$F$275, 1),"")</f>
        <v/>
      </c>
      <c r="G522" t="str">
        <f>IFERROR(_xlfn.XLOOKUP(TEXT(A522, "0"), TEXT('Material master'!$A$2:'Material master'!$A$275, "0"), 'Material master'!$G$2:'Material master'!$G$275, 1),"")</f>
        <v/>
      </c>
      <c r="H522" t="s">
        <v>695</v>
      </c>
      <c r="I522" s="257" t="s">
        <v>534</v>
      </c>
      <c r="K522" s="32"/>
      <c r="L522" s="32">
        <f t="shared" ref="L522:W522" si="511">IFERROR(L1689, 0)</f>
        <v>164.28</v>
      </c>
      <c r="M522" s="32">
        <f t="shared" si="511"/>
        <v>111.00000000000001</v>
      </c>
      <c r="N522" s="32">
        <f t="shared" si="511"/>
        <v>0</v>
      </c>
      <c r="O522" s="32">
        <f t="shared" si="511"/>
        <v>0</v>
      </c>
      <c r="P522" s="32">
        <f t="shared" si="511"/>
        <v>0</v>
      </c>
      <c r="Q522" s="32">
        <f t="shared" si="511"/>
        <v>0</v>
      </c>
      <c r="R522" s="32">
        <f t="shared" si="511"/>
        <v>19.98</v>
      </c>
      <c r="S522" s="32">
        <f t="shared" si="511"/>
        <v>19.98</v>
      </c>
      <c r="T522" s="32">
        <f t="shared" si="511"/>
        <v>19.98</v>
      </c>
      <c r="U522" s="32">
        <f t="shared" si="511"/>
        <v>19.98</v>
      </c>
      <c r="V522" s="32">
        <f t="shared" si="511"/>
        <v>19.98</v>
      </c>
      <c r="W522" s="32">
        <f t="shared" si="511"/>
        <v>19.98</v>
      </c>
    </row>
    <row r="523" spans="1:23" x14ac:dyDescent="0.25">
      <c r="A523" s="257" t="s">
        <v>166</v>
      </c>
      <c r="B523" t="str">
        <f>IFERROR(_xlfn.XLOOKUP(TEXT(A523, "0"), TEXT('Material master'!$A$2:'Material master'!$A$275, "0"), 'Material master'!$B$2:'Material master'!$B$275, 1),"")</f>
        <v>GF:NMT-FIBREGLASS 3B</v>
      </c>
      <c r="C523" t="str">
        <f>IFERROR(_xlfn.XLOOKUP(TEXT(A523, "0"), TEXT('Material master'!$A$2:'Material master'!$A$275, "0"), 'Material master'!$C$2:'Material master'!$C$275, 1),"")</f>
        <v>Toll production</v>
      </c>
      <c r="D523" t="str">
        <f>IFERROR(_xlfn.XLOOKUP(TEXT(A523, "0"), TEXT('Material master'!$A$2:'Material master'!$A$275, "0"), 'Material master'!$D$2:'Material master'!$D$275, 1),"")</f>
        <v/>
      </c>
      <c r="E523" t="str">
        <f>IFERROR(_xlfn.XLOOKUP(TEXT(A523, "0"), TEXT('Material master'!$A$2:'Material master'!$A$275, "0"), 'Material master'!$E$2:'Material master'!$E$275, 1),"")</f>
        <v/>
      </c>
      <c r="F523" t="str">
        <f>IFERROR(_xlfn.XLOOKUP(TEXT(A523, "0"), TEXT('Material master'!$A$2:'Material master'!$A$275, "0"), 'Material master'!$F$2:'Material master'!$F$275, 1),"")</f>
        <v/>
      </c>
      <c r="G523" t="str">
        <f>IFERROR(_xlfn.XLOOKUP(TEXT(A523, "0"), TEXT('Material master'!$A$2:'Material master'!$A$275, "0"), 'Material master'!$G$2:'Material master'!$G$275, 1),"")</f>
        <v/>
      </c>
      <c r="H523" s="1" t="s">
        <v>696</v>
      </c>
      <c r="I523" s="1"/>
      <c r="J523" s="1"/>
      <c r="K523" s="141"/>
      <c r="L523" s="141">
        <f t="shared" ref="L523:W523" si="512">SUM(L521:L522)</f>
        <v>164.28</v>
      </c>
      <c r="M523" s="141">
        <f t="shared" si="512"/>
        <v>111.00000000000001</v>
      </c>
      <c r="N523" s="141">
        <f t="shared" si="512"/>
        <v>0</v>
      </c>
      <c r="O523" s="141">
        <f t="shared" si="512"/>
        <v>0</v>
      </c>
      <c r="P523" s="141">
        <f t="shared" si="512"/>
        <v>0</v>
      </c>
      <c r="Q523" s="141">
        <f t="shared" si="512"/>
        <v>0</v>
      </c>
      <c r="R523" s="141">
        <f t="shared" si="512"/>
        <v>19.98</v>
      </c>
      <c r="S523" s="141">
        <f t="shared" si="512"/>
        <v>19.98</v>
      </c>
      <c r="T523" s="141">
        <f t="shared" si="512"/>
        <v>19.98</v>
      </c>
      <c r="U523" s="141">
        <f t="shared" si="512"/>
        <v>19.98</v>
      </c>
      <c r="V523" s="141">
        <f t="shared" si="512"/>
        <v>19.98</v>
      </c>
      <c r="W523" s="141">
        <f t="shared" si="512"/>
        <v>19.98</v>
      </c>
    </row>
    <row r="524" spans="1:23" s="136" customFormat="1" x14ac:dyDescent="0.25">
      <c r="A524" s="270" t="s">
        <v>166</v>
      </c>
      <c r="B524" s="136" t="str">
        <f>IFERROR(_xlfn.XLOOKUP(TEXT(A524, "0"), TEXT('Material master'!$A$2:'Material master'!$A$275, "0"), 'Material master'!$B$2:'Material master'!$B$275, 1),"")</f>
        <v>GF:NMT-FIBREGLASS 3B</v>
      </c>
      <c r="C524" s="136" t="str">
        <f>IFERROR(_xlfn.XLOOKUP(TEXT(A524, "0"), TEXT('Material master'!$A$2:'Material master'!$A$275, "0"), 'Material master'!$C$2:'Material master'!$C$275, 1),"")</f>
        <v>Toll production</v>
      </c>
      <c r="D524" s="136" t="str">
        <f>IFERROR(_xlfn.XLOOKUP(TEXT(A524, "0"), TEXT('Material master'!$A$2:'Material master'!$A$275, "0"), 'Material master'!$D$2:'Material master'!$D$275, 1),"")</f>
        <v/>
      </c>
      <c r="E524" s="136" t="str">
        <f>IFERROR(_xlfn.XLOOKUP(TEXT(A524, "0"), TEXT('Material master'!$A$2:'Material master'!$A$275, "0"), 'Material master'!$E$2:'Material master'!$E$275, 1),"")</f>
        <v/>
      </c>
      <c r="F524" s="136" t="str">
        <f>IFERROR(_xlfn.XLOOKUP(TEXT(A524, "0"), TEXT('Material master'!$A$2:'Material master'!$A$275, "0"), 'Material master'!$F$2:'Material master'!$F$275, 1),"")</f>
        <v/>
      </c>
      <c r="G524" s="136" t="str">
        <f>IFERROR(_xlfn.XLOOKUP(TEXT(A524, "0"), TEXT('Material master'!$A$2:'Material master'!$A$275, "0"), 'Material master'!$G$2:'Material master'!$G$275, 1),"")</f>
        <v/>
      </c>
      <c r="H524" s="136" t="s">
        <v>697</v>
      </c>
      <c r="K524" s="142">
        <v>0</v>
      </c>
      <c r="L524" s="142">
        <f t="shared" ref="L524:W524" si="513">K524 - L523 + L526</f>
        <v>-164.28</v>
      </c>
      <c r="M524" s="142">
        <f t="shared" si="513"/>
        <v>125.71999999999997</v>
      </c>
      <c r="N524" s="142">
        <f t="shared" si="513"/>
        <v>125.71999999999997</v>
      </c>
      <c r="O524" s="142">
        <f t="shared" si="513"/>
        <v>125.71999999999997</v>
      </c>
      <c r="P524" s="142">
        <f t="shared" si="513"/>
        <v>125.71999999999997</v>
      </c>
      <c r="Q524" s="142">
        <f t="shared" si="513"/>
        <v>125.71999999999997</v>
      </c>
      <c r="R524" s="142">
        <f t="shared" si="513"/>
        <v>125.73999999999997</v>
      </c>
      <c r="S524" s="142">
        <f t="shared" si="513"/>
        <v>125.75999999999996</v>
      </c>
      <c r="T524" s="142">
        <f t="shared" si="513"/>
        <v>125.77999999999996</v>
      </c>
      <c r="U524" s="142">
        <f t="shared" si="513"/>
        <v>125.79999999999995</v>
      </c>
      <c r="V524" s="142">
        <f t="shared" si="513"/>
        <v>125.81999999999995</v>
      </c>
      <c r="W524" s="142">
        <f t="shared" si="513"/>
        <v>125.83999999999995</v>
      </c>
    </row>
    <row r="525" spans="1:23" x14ac:dyDescent="0.25">
      <c r="A525" s="257" t="s">
        <v>166</v>
      </c>
      <c r="B525" t="str">
        <f>IFERROR(_xlfn.XLOOKUP(TEXT(A525, "0"), TEXT('Material master'!$A$2:'Material master'!$A$275, "0"), 'Material master'!$B$2:'Material master'!$B$275, 1),"")</f>
        <v>GF:NMT-FIBREGLASS 3B</v>
      </c>
      <c r="C525" t="str">
        <f>IFERROR(_xlfn.XLOOKUP(TEXT(A525, "0"), TEXT('Material master'!$A$2:'Material master'!$A$275, "0"), 'Material master'!$C$2:'Material master'!$C$275, 1),"")</f>
        <v>Toll production</v>
      </c>
      <c r="D525" t="str">
        <f>IFERROR(_xlfn.XLOOKUP(TEXT(A525, "0"), TEXT('Material master'!$A$2:'Material master'!$A$275, "0"), 'Material master'!$D$2:'Material master'!$D$275, 1),"")</f>
        <v/>
      </c>
      <c r="E525" t="str">
        <f>IFERROR(_xlfn.XLOOKUP(TEXT(A525, "0"), TEXT('Material master'!$A$2:'Material master'!$A$275, "0"), 'Material master'!$E$2:'Material master'!$E$275, 1),"")</f>
        <v/>
      </c>
      <c r="F525" t="str">
        <f>IFERROR(_xlfn.XLOOKUP(TEXT(A525, "0"), TEXT('Material master'!$A$2:'Material master'!$A$275, "0"), 'Material master'!$F$2:'Material master'!$F$275, 1),"")</f>
        <v/>
      </c>
      <c r="G525" t="str">
        <f>IFERROR(_xlfn.XLOOKUP(TEXT(A525, "0"), TEXT('Material master'!$A$2:'Material master'!$A$275, "0"), 'Material master'!$G$2:'Material master'!$G$275, 1),"")</f>
        <v/>
      </c>
      <c r="H525" t="s">
        <v>698</v>
      </c>
      <c r="I525" s="32">
        <v>125.18670101960431</v>
      </c>
      <c r="J525" s="258">
        <f>IFERROR($I525/AVERAGE($L523:$W523),0)</f>
        <v>3.8016003953721307</v>
      </c>
      <c r="K525" s="32"/>
      <c r="L525" s="32">
        <f t="shared" ref="L525:W525" si="514">$I525</f>
        <v>125.18670101960431</v>
      </c>
      <c r="M525" s="32">
        <f t="shared" si="514"/>
        <v>125.18670101960431</v>
      </c>
      <c r="N525" s="32">
        <f t="shared" si="514"/>
        <v>125.18670101960431</v>
      </c>
      <c r="O525" s="32">
        <f t="shared" si="514"/>
        <v>125.18670101960431</v>
      </c>
      <c r="P525" s="32">
        <f t="shared" si="514"/>
        <v>125.18670101960431</v>
      </c>
      <c r="Q525" s="32">
        <f t="shared" si="514"/>
        <v>125.18670101960431</v>
      </c>
      <c r="R525" s="32">
        <f t="shared" si="514"/>
        <v>125.18670101960431</v>
      </c>
      <c r="S525" s="32">
        <f t="shared" si="514"/>
        <v>125.18670101960431</v>
      </c>
      <c r="T525" s="32">
        <f t="shared" si="514"/>
        <v>125.18670101960431</v>
      </c>
      <c r="U525" s="32">
        <f t="shared" si="514"/>
        <v>125.18670101960431</v>
      </c>
      <c r="V525" s="32">
        <f t="shared" si="514"/>
        <v>125.18670101960431</v>
      </c>
      <c r="W525" s="32">
        <f t="shared" si="514"/>
        <v>125.18670101960431</v>
      </c>
    </row>
    <row r="526" spans="1:23" x14ac:dyDescent="0.25">
      <c r="A526" s="257" t="s">
        <v>166</v>
      </c>
      <c r="B526" t="str">
        <f>IFERROR(_xlfn.XLOOKUP(TEXT(A526, "0"), TEXT('Material master'!$A$2:'Material master'!$A$275, "0"), 'Material master'!$B$2:'Material master'!$B$275, 1),"")</f>
        <v>GF:NMT-FIBREGLASS 3B</v>
      </c>
      <c r="C526" t="str">
        <f>IFERROR(_xlfn.XLOOKUP(TEXT(A526, "0"), TEXT('Material master'!$A$2:'Material master'!$A$275, "0"), 'Material master'!$C$2:'Material master'!$C$275, 1),"")</f>
        <v>Toll production</v>
      </c>
      <c r="D526" t="str">
        <f>IFERROR(_xlfn.XLOOKUP(TEXT(A526, "0"), TEXT('Material master'!$A$2:'Material master'!$A$275, "0"), 'Material master'!$D$2:'Material master'!$D$275, 1),"")</f>
        <v/>
      </c>
      <c r="E526" t="str">
        <f>IFERROR(_xlfn.XLOOKUP(TEXT(A526, "0"), TEXT('Material master'!$A$2:'Material master'!$A$275, "0"), 'Material master'!$E$2:'Material master'!$E$275, 1),"")</f>
        <v/>
      </c>
      <c r="F526" t="str">
        <f>IFERROR(_xlfn.XLOOKUP(TEXT(A526, "0"), TEXT('Material master'!$A$2:'Material master'!$A$275, "0"), 'Material master'!$F$2:'Material master'!$F$275, 1),"")</f>
        <v/>
      </c>
      <c r="G526" t="str">
        <f>IFERROR(_xlfn.XLOOKUP(TEXT(A526, "0"), TEXT('Material master'!$A$2:'Material master'!$A$275, "0"), 'Material master'!$G$2:'Material master'!$G$275, 1),"")</f>
        <v/>
      </c>
      <c r="H526" t="s">
        <v>699</v>
      </c>
      <c r="I526">
        <f>IFERROR(_xlfn.XLOOKUP(TEXT(A526, "0"), TEXT('Purchase sheet'!$A$2:'Purchase sheet'!$A$31, "0"), 'Purchase sheet'!$H$2:'Purchase sheet'!$H$31, 1), 1)</f>
        <v>1</v>
      </c>
      <c r="K526" s="32"/>
      <c r="L526" s="259"/>
      <c r="M526" s="32">
        <f t="shared" ref="M526:W526" si="515">IF( M525 - L524 + M523 &gt; 0, CEILING( M525 - L524 + M523, $I$526), 0)</f>
        <v>401</v>
      </c>
      <c r="N526" s="32">
        <f t="shared" si="515"/>
        <v>0</v>
      </c>
      <c r="O526" s="32">
        <f t="shared" si="515"/>
        <v>0</v>
      </c>
      <c r="P526" s="32">
        <f t="shared" si="515"/>
        <v>0</v>
      </c>
      <c r="Q526" s="32">
        <f t="shared" si="515"/>
        <v>0</v>
      </c>
      <c r="R526" s="32">
        <f t="shared" si="515"/>
        <v>20</v>
      </c>
      <c r="S526" s="32">
        <f t="shared" si="515"/>
        <v>20</v>
      </c>
      <c r="T526" s="32">
        <f t="shared" si="515"/>
        <v>20</v>
      </c>
      <c r="U526" s="32">
        <f t="shared" si="515"/>
        <v>20</v>
      </c>
      <c r="V526" s="32">
        <f t="shared" si="515"/>
        <v>20</v>
      </c>
      <c r="W526" s="32">
        <f t="shared" si="515"/>
        <v>20</v>
      </c>
    </row>
    <row r="527" spans="1:23" ht="15.75" thickBot="1" x14ac:dyDescent="0.3">
      <c r="A527" s="257" t="s">
        <v>166</v>
      </c>
      <c r="B527" t="str">
        <f>IFERROR(_xlfn.XLOOKUP(TEXT(A527, "0"), TEXT('Material master'!$A$2:'Material master'!$A$275, "0"), 'Material master'!$B$2:'Material master'!$B$275, 1),"")</f>
        <v>GF:NMT-FIBREGLASS 3B</v>
      </c>
      <c r="C527" t="str">
        <f>IFERROR(_xlfn.XLOOKUP(TEXT(A527, "0"), TEXT('Material master'!$A$2:'Material master'!$A$275, "0"), 'Material master'!$C$2:'Material master'!$C$275, 1),"")</f>
        <v>Toll production</v>
      </c>
      <c r="D527" t="str">
        <f>IFERROR(_xlfn.XLOOKUP(TEXT(A527, "0"), TEXT('Material master'!$A$2:'Material master'!$A$275, "0"), 'Material master'!$D$2:'Material master'!$D$275, 1),"")</f>
        <v/>
      </c>
      <c r="E527" t="str">
        <f>IFERROR(_xlfn.XLOOKUP(TEXT(A527, "0"), TEXT('Material master'!$A$2:'Material master'!$A$275, "0"), 'Material master'!$E$2:'Material master'!$E$275, 1),"")</f>
        <v/>
      </c>
      <c r="F527" t="str">
        <f>IFERROR(_xlfn.XLOOKUP(TEXT(A527, "0"), TEXT('Material master'!$A$2:'Material master'!$A$275, "0"), 'Material master'!$F$2:'Material master'!$F$275, 1),"")</f>
        <v/>
      </c>
      <c r="G527" t="str">
        <f>IFERROR(_xlfn.XLOOKUP(TEXT(A527, "0"), TEXT('Material master'!$A$2:'Material master'!$A$275, "0"), 'Material master'!$G$2:'Material master'!$G$275, 1),"")</f>
        <v/>
      </c>
      <c r="H527" t="s">
        <v>700</v>
      </c>
      <c r="I527">
        <f>INT(IFERROR(_xlfn.XLOOKUP(TEXT(A527, "0"), TEXT('Purchase sheet'!$A$2:'Purchase sheet'!$A$31, "0"), 'Purchase sheet'!$H$2:'Purchase sheet'!$D$31, 1), 1))</f>
        <v>1</v>
      </c>
      <c r="K527" s="32"/>
      <c r="L527" s="32">
        <f t="shared" ref="L527:V527" si="516">M526</f>
        <v>401</v>
      </c>
      <c r="M527" s="32">
        <f t="shared" si="516"/>
        <v>0</v>
      </c>
      <c r="N527" s="32">
        <f t="shared" si="516"/>
        <v>0</v>
      </c>
      <c r="O527" s="32">
        <f t="shared" si="516"/>
        <v>0</v>
      </c>
      <c r="P527" s="32">
        <f t="shared" si="516"/>
        <v>0</v>
      </c>
      <c r="Q527" s="32">
        <f t="shared" si="516"/>
        <v>20</v>
      </c>
      <c r="R527" s="32">
        <f t="shared" si="516"/>
        <v>20</v>
      </c>
      <c r="S527" s="32">
        <f t="shared" si="516"/>
        <v>20</v>
      </c>
      <c r="T527" s="32">
        <f t="shared" si="516"/>
        <v>20</v>
      </c>
      <c r="U527" s="32">
        <f t="shared" si="516"/>
        <v>20</v>
      </c>
      <c r="V527" s="32">
        <f t="shared" si="516"/>
        <v>20</v>
      </c>
      <c r="W527" s="32"/>
    </row>
    <row r="528" spans="1:23" s="138" customFormat="1" x14ac:dyDescent="0.25">
      <c r="A528" s="137" t="s">
        <v>168</v>
      </c>
      <c r="B528" s="138" t="str">
        <f>IFERROR(_xlfn.XLOOKUP(TEXT(A528, "0"), TEXT('Material master'!$A$2:'Material master'!$A$275, "0"), 'Material master'!$B$2:'Material master'!$B$275, 1),"")</f>
        <v>Ca-Carb M030 WS</v>
      </c>
      <c r="C528" s="138" t="str">
        <f>IFERROR(_xlfn.XLOOKUP(TEXT(A528, "0"), TEXT('Material master'!$A$2:'Material master'!$A$275, "0"), 'Material master'!$C$2:'Material master'!$C$275, 1),"")</f>
        <v>Semi-finished product</v>
      </c>
      <c r="D528" s="138" t="str">
        <f>IFERROR(_xlfn.XLOOKUP(TEXT(A528, "0"), TEXT('Material master'!$A$2:'Material master'!$A$275, "0"), 'Material master'!$D$2:'Material master'!$D$275, 1),"")</f>
        <v>C000 - Calcium Carbonate</v>
      </c>
      <c r="E528" s="138" t="str">
        <f>IFERROR(_xlfn.XLOOKUP(TEXT(A528, "0"), TEXT('Material master'!$A$2:'Material master'!$A$275, "0"), 'Material master'!$E$2:'Material master'!$E$275, 1),"")</f>
        <v/>
      </c>
      <c r="F528" s="138" t="str">
        <f>IFERROR(_xlfn.XLOOKUP(TEXT(A528, "0"), TEXT('Material master'!$A$2:'Material master'!$A$275, "0"), 'Material master'!$F$2:'Material master'!$F$275, 1),"")</f>
        <v/>
      </c>
      <c r="G528" s="138" t="str">
        <f>IFERROR(_xlfn.XLOOKUP(TEXT(A528, "0"), TEXT('Material master'!$A$2:'Material master'!$A$275, "0"), 'Material master'!$G$2:'Material master'!$G$275, 1),"")</f>
        <v/>
      </c>
      <c r="H528" s="138" t="s">
        <v>695</v>
      </c>
      <c r="I528" s="137" t="s">
        <v>173</v>
      </c>
      <c r="K528" s="140"/>
      <c r="L528" s="140">
        <f t="shared" ref="L528:W528" si="517">IFERROR(L556, 0)</f>
        <v>8.0250000000000004</v>
      </c>
      <c r="M528" s="140">
        <f t="shared" si="517"/>
        <v>0</v>
      </c>
      <c r="N528" s="140">
        <f t="shared" si="517"/>
        <v>0</v>
      </c>
      <c r="O528" s="140">
        <f t="shared" si="517"/>
        <v>0</v>
      </c>
      <c r="P528" s="140">
        <f t="shared" si="517"/>
        <v>0</v>
      </c>
      <c r="Q528" s="140">
        <f t="shared" si="517"/>
        <v>0</v>
      </c>
      <c r="R528" s="140">
        <f t="shared" si="517"/>
        <v>0</v>
      </c>
      <c r="S528" s="140">
        <f t="shared" si="517"/>
        <v>0</v>
      </c>
      <c r="T528" s="140">
        <f t="shared" si="517"/>
        <v>0</v>
      </c>
      <c r="U528" s="140">
        <f t="shared" si="517"/>
        <v>0</v>
      </c>
      <c r="V528" s="140">
        <f t="shared" si="517"/>
        <v>0</v>
      </c>
      <c r="W528" s="140">
        <f t="shared" si="517"/>
        <v>0</v>
      </c>
    </row>
    <row r="529" spans="1:23" x14ac:dyDescent="0.25">
      <c r="A529" s="257" t="s">
        <v>168</v>
      </c>
      <c r="B529" t="str">
        <f>IFERROR(_xlfn.XLOOKUP(TEXT(A529, "0"), TEXT('Material master'!$A$2:'Material master'!$A$275, "0"), 'Material master'!$B$2:'Material master'!$B$275, 1),"")</f>
        <v>Ca-Carb M030 WS</v>
      </c>
      <c r="C529" t="str">
        <f>IFERROR(_xlfn.XLOOKUP(TEXT(A529, "0"), TEXT('Material master'!$A$2:'Material master'!$A$275, "0"), 'Material master'!$C$2:'Material master'!$C$275, 1),"")</f>
        <v>Semi-finished product</v>
      </c>
      <c r="D529" t="str">
        <f>IFERROR(_xlfn.XLOOKUP(TEXT(A529, "0"), TEXT('Material master'!$A$2:'Material master'!$A$275, "0"), 'Material master'!$D$2:'Material master'!$D$275, 1),"")</f>
        <v>C000 - Calcium Carbonate</v>
      </c>
      <c r="E529" t="str">
        <f>IFERROR(_xlfn.XLOOKUP(TEXT(A529, "0"), TEXT('Material master'!$A$2:'Material master'!$A$275, "0"), 'Material master'!$E$2:'Material master'!$E$275, 1),"")</f>
        <v/>
      </c>
      <c r="F529" t="str">
        <f>IFERROR(_xlfn.XLOOKUP(TEXT(A529, "0"), TEXT('Material master'!$A$2:'Material master'!$A$275, "0"), 'Material master'!$F$2:'Material master'!$F$275, 1),"")</f>
        <v/>
      </c>
      <c r="G529" t="str">
        <f>IFERROR(_xlfn.XLOOKUP(TEXT(A529, "0"), TEXT('Material master'!$A$2:'Material master'!$A$275, "0"), 'Material master'!$G$2:'Material master'!$G$275, 1),"")</f>
        <v/>
      </c>
      <c r="H529" t="s">
        <v>695</v>
      </c>
      <c r="I529" s="257" t="s">
        <v>175</v>
      </c>
      <c r="K529" s="32"/>
      <c r="L529" s="32">
        <f t="shared" ref="L529:W529" si="518">IFERROR(L565, 0)</f>
        <v>0</v>
      </c>
      <c r="M529" s="32">
        <f t="shared" si="518"/>
        <v>0</v>
      </c>
      <c r="N529" s="32">
        <f t="shared" si="518"/>
        <v>0</v>
      </c>
      <c r="O529" s="32">
        <f t="shared" si="518"/>
        <v>109.572</v>
      </c>
      <c r="P529" s="32">
        <f t="shared" si="518"/>
        <v>132.20099999999999</v>
      </c>
      <c r="Q529" s="32">
        <f t="shared" si="518"/>
        <v>133.392</v>
      </c>
      <c r="R529" s="32">
        <f t="shared" si="518"/>
        <v>135.774</v>
      </c>
      <c r="S529" s="32">
        <f t="shared" si="518"/>
        <v>132.20099999999999</v>
      </c>
      <c r="T529" s="32">
        <f t="shared" si="518"/>
        <v>133.392</v>
      </c>
      <c r="U529" s="32">
        <f t="shared" si="518"/>
        <v>136.965</v>
      </c>
      <c r="V529" s="32">
        <f t="shared" si="518"/>
        <v>136.965</v>
      </c>
      <c r="W529" s="32">
        <f t="shared" si="518"/>
        <v>132.20099999999999</v>
      </c>
    </row>
    <row r="530" spans="1:23" x14ac:dyDescent="0.25">
      <c r="A530" s="257" t="s">
        <v>168</v>
      </c>
      <c r="B530" t="str">
        <f>IFERROR(_xlfn.XLOOKUP(TEXT(A530, "0"), TEXT('Material master'!$A$2:'Material master'!$A$275, "0"), 'Material master'!$B$2:'Material master'!$B$275, 1),"")</f>
        <v>Ca-Carb M030 WS</v>
      </c>
      <c r="C530" t="str">
        <f>IFERROR(_xlfn.XLOOKUP(TEXT(A530, "0"), TEXT('Material master'!$A$2:'Material master'!$A$275, "0"), 'Material master'!$C$2:'Material master'!$C$275, 1),"")</f>
        <v>Semi-finished product</v>
      </c>
      <c r="D530" t="str">
        <f>IFERROR(_xlfn.XLOOKUP(TEXT(A530, "0"), TEXT('Material master'!$A$2:'Material master'!$A$275, "0"), 'Material master'!$D$2:'Material master'!$D$275, 1),"")</f>
        <v>C000 - Calcium Carbonate</v>
      </c>
      <c r="E530" t="str">
        <f>IFERROR(_xlfn.XLOOKUP(TEXT(A530, "0"), TEXT('Material master'!$A$2:'Material master'!$A$275, "0"), 'Material master'!$E$2:'Material master'!$E$275, 1),"")</f>
        <v/>
      </c>
      <c r="F530" t="str">
        <f>IFERROR(_xlfn.XLOOKUP(TEXT(A530, "0"), TEXT('Material master'!$A$2:'Material master'!$A$275, "0"), 'Material master'!$F$2:'Material master'!$F$275, 1),"")</f>
        <v/>
      </c>
      <c r="G530" t="str">
        <f>IFERROR(_xlfn.XLOOKUP(TEXT(A530, "0"), TEXT('Material master'!$A$2:'Material master'!$A$275, "0"), 'Material master'!$G$2:'Material master'!$G$275, 1),"")</f>
        <v/>
      </c>
      <c r="H530" t="s">
        <v>695</v>
      </c>
      <c r="I530" s="257" t="s">
        <v>273</v>
      </c>
      <c r="K530" s="32"/>
      <c r="L530" s="32">
        <f t="shared" ref="L530:W530" si="519">IFERROR(L873, 0)</f>
        <v>1637.4960000000001</v>
      </c>
      <c r="M530" s="32">
        <f t="shared" si="519"/>
        <v>3226.0480000000002</v>
      </c>
      <c r="N530" s="32">
        <f t="shared" si="519"/>
        <v>3302.6559999999999</v>
      </c>
      <c r="O530" s="32">
        <f t="shared" si="519"/>
        <v>3889.9840000000004</v>
      </c>
      <c r="P530" s="32">
        <f t="shared" si="519"/>
        <v>3751.6640000000002</v>
      </c>
      <c r="Q530" s="32">
        <f t="shared" si="519"/>
        <v>3755.92</v>
      </c>
      <c r="R530" s="32">
        <f t="shared" si="519"/>
        <v>3800.6080000000002</v>
      </c>
      <c r="S530" s="32">
        <f t="shared" si="519"/>
        <v>3584.616</v>
      </c>
      <c r="T530" s="32">
        <f t="shared" si="519"/>
        <v>3734.6400000000003</v>
      </c>
      <c r="U530" s="32">
        <f t="shared" si="519"/>
        <v>3789.9680000000003</v>
      </c>
      <c r="V530" s="32">
        <f t="shared" si="519"/>
        <v>3730.384</v>
      </c>
      <c r="W530" s="32">
        <f t="shared" si="519"/>
        <v>3627.1760000000004</v>
      </c>
    </row>
    <row r="531" spans="1:23" x14ac:dyDescent="0.25">
      <c r="A531" s="257" t="s">
        <v>168</v>
      </c>
      <c r="B531" t="str">
        <f>IFERROR(_xlfn.XLOOKUP(TEXT(A531, "0"), TEXT('Material master'!$A$2:'Material master'!$A$275, "0"), 'Material master'!$B$2:'Material master'!$B$275, 1),"")</f>
        <v>Ca-Carb M030 WS</v>
      </c>
      <c r="C531" t="str">
        <f>IFERROR(_xlfn.XLOOKUP(TEXT(A531, "0"), TEXT('Material master'!$A$2:'Material master'!$A$275, "0"), 'Material master'!$C$2:'Material master'!$C$275, 1),"")</f>
        <v>Semi-finished product</v>
      </c>
      <c r="D531" t="str">
        <f>IFERROR(_xlfn.XLOOKUP(TEXT(A531, "0"), TEXT('Material master'!$A$2:'Material master'!$A$275, "0"), 'Material master'!$D$2:'Material master'!$D$275, 1),"")</f>
        <v>C000 - Calcium Carbonate</v>
      </c>
      <c r="E531" t="str">
        <f>IFERROR(_xlfn.XLOOKUP(TEXT(A531, "0"), TEXT('Material master'!$A$2:'Material master'!$A$275, "0"), 'Material master'!$E$2:'Material master'!$E$275, 1),"")</f>
        <v/>
      </c>
      <c r="F531" t="str">
        <f>IFERROR(_xlfn.XLOOKUP(TEXT(A531, "0"), TEXT('Material master'!$A$2:'Material master'!$A$275, "0"), 'Material master'!$F$2:'Material master'!$F$275, 1),"")</f>
        <v/>
      </c>
      <c r="G531" t="str">
        <f>IFERROR(_xlfn.XLOOKUP(TEXT(A531, "0"), TEXT('Material master'!$A$2:'Material master'!$A$275, "0"), 'Material master'!$G$2:'Material master'!$G$275, 1),"")</f>
        <v/>
      </c>
      <c r="H531" t="s">
        <v>695</v>
      </c>
      <c r="I531" s="257" t="s">
        <v>285</v>
      </c>
      <c r="K531" s="32"/>
      <c r="L531" s="32">
        <f t="shared" ref="L531:W531" si="520">IFERROR(L910, 0)</f>
        <v>468.64</v>
      </c>
      <c r="M531" s="32">
        <f t="shared" si="520"/>
        <v>781.74</v>
      </c>
      <c r="N531" s="32">
        <f t="shared" si="520"/>
        <v>785.78</v>
      </c>
      <c r="O531" s="32">
        <f t="shared" si="520"/>
        <v>795.88</v>
      </c>
      <c r="P531" s="32">
        <f t="shared" si="520"/>
        <v>795.88</v>
      </c>
      <c r="Q531" s="32">
        <f t="shared" si="520"/>
        <v>797.9</v>
      </c>
      <c r="R531" s="32">
        <f t="shared" si="520"/>
        <v>796.89</v>
      </c>
      <c r="S531" s="32">
        <f t="shared" si="520"/>
        <v>796.89</v>
      </c>
      <c r="T531" s="32">
        <f t="shared" si="520"/>
        <v>796.89</v>
      </c>
      <c r="U531" s="32">
        <f t="shared" si="520"/>
        <v>797.9</v>
      </c>
      <c r="V531" s="32">
        <f t="shared" si="520"/>
        <v>798.91</v>
      </c>
      <c r="W531" s="32">
        <f t="shared" si="520"/>
        <v>795.88</v>
      </c>
    </row>
    <row r="532" spans="1:23" x14ac:dyDescent="0.25">
      <c r="A532" s="257" t="s">
        <v>168</v>
      </c>
      <c r="B532" t="str">
        <f>IFERROR(_xlfn.XLOOKUP(TEXT(A532, "0"), TEXT('Material master'!$A$2:'Material master'!$A$275, "0"), 'Material master'!$B$2:'Material master'!$B$275, 1),"")</f>
        <v>Ca-Carb M030 WS</v>
      </c>
      <c r="C532" t="str">
        <f>IFERROR(_xlfn.XLOOKUP(TEXT(A532, "0"), TEXT('Material master'!$A$2:'Material master'!$A$275, "0"), 'Material master'!$C$2:'Material master'!$C$275, 1),"")</f>
        <v>Semi-finished product</v>
      </c>
      <c r="D532" t="str">
        <f>IFERROR(_xlfn.XLOOKUP(TEXT(A532, "0"), TEXT('Material master'!$A$2:'Material master'!$A$275, "0"), 'Material master'!$D$2:'Material master'!$D$275, 1),"")</f>
        <v>C000 - Calcium Carbonate</v>
      </c>
      <c r="E532" t="str">
        <f>IFERROR(_xlfn.XLOOKUP(TEXT(A532, "0"), TEXT('Material master'!$A$2:'Material master'!$A$275, "0"), 'Material master'!$E$2:'Material master'!$E$275, 1),"")</f>
        <v/>
      </c>
      <c r="F532" t="str">
        <f>IFERROR(_xlfn.XLOOKUP(TEXT(A532, "0"), TEXT('Material master'!$A$2:'Material master'!$A$275, "0"), 'Material master'!$F$2:'Material master'!$F$275, 1),"")</f>
        <v/>
      </c>
      <c r="G532" t="str">
        <f>IFERROR(_xlfn.XLOOKUP(TEXT(A532, "0"), TEXT('Material master'!$A$2:'Material master'!$A$275, "0"), 'Material master'!$G$2:'Material master'!$G$275, 1),"")</f>
        <v/>
      </c>
      <c r="H532" t="s">
        <v>695</v>
      </c>
      <c r="I532" s="257" t="s">
        <v>289</v>
      </c>
      <c r="K532" s="32"/>
      <c r="L532" s="32">
        <f t="shared" ref="L532:W532" si="521">IFERROR(L917, 0)</f>
        <v>84.84</v>
      </c>
      <c r="M532" s="32">
        <f t="shared" si="521"/>
        <v>104.03</v>
      </c>
      <c r="N532" s="32">
        <f t="shared" si="521"/>
        <v>104.03</v>
      </c>
      <c r="O532" s="32">
        <f t="shared" si="521"/>
        <v>104.03</v>
      </c>
      <c r="P532" s="32">
        <f t="shared" si="521"/>
        <v>104.03</v>
      </c>
      <c r="Q532" s="32">
        <f t="shared" si="521"/>
        <v>104.03</v>
      </c>
      <c r="R532" s="32">
        <f t="shared" si="521"/>
        <v>104.03</v>
      </c>
      <c r="S532" s="32">
        <f t="shared" si="521"/>
        <v>104.03</v>
      </c>
      <c r="T532" s="32">
        <f t="shared" si="521"/>
        <v>105.04</v>
      </c>
      <c r="U532" s="32">
        <f t="shared" si="521"/>
        <v>104.03</v>
      </c>
      <c r="V532" s="32">
        <f t="shared" si="521"/>
        <v>104.03</v>
      </c>
      <c r="W532" s="32">
        <f t="shared" si="521"/>
        <v>104.03</v>
      </c>
    </row>
    <row r="533" spans="1:23" x14ac:dyDescent="0.25">
      <c r="A533" s="257" t="s">
        <v>168</v>
      </c>
      <c r="B533" t="str">
        <f>IFERROR(_xlfn.XLOOKUP(TEXT(A533, "0"), TEXT('Material master'!$A$2:'Material master'!$A$275, "0"), 'Material master'!$B$2:'Material master'!$B$275, 1),"")</f>
        <v>Ca-Carb M030 WS</v>
      </c>
      <c r="C533" t="str">
        <f>IFERROR(_xlfn.XLOOKUP(TEXT(A533, "0"), TEXT('Material master'!$A$2:'Material master'!$A$275, "0"), 'Material master'!$C$2:'Material master'!$C$275, 1),"")</f>
        <v>Semi-finished product</v>
      </c>
      <c r="D533" t="str">
        <f>IFERROR(_xlfn.XLOOKUP(TEXT(A533, "0"), TEXT('Material master'!$A$2:'Material master'!$A$275, "0"), 'Material master'!$D$2:'Material master'!$D$275, 1),"")</f>
        <v>C000 - Calcium Carbonate</v>
      </c>
      <c r="E533" t="str">
        <f>IFERROR(_xlfn.XLOOKUP(TEXT(A533, "0"), TEXT('Material master'!$A$2:'Material master'!$A$275, "0"), 'Material master'!$E$2:'Material master'!$E$275, 1),"")</f>
        <v/>
      </c>
      <c r="F533" t="str">
        <f>IFERROR(_xlfn.XLOOKUP(TEXT(A533, "0"), TEXT('Material master'!$A$2:'Material master'!$A$275, "0"), 'Material master'!$F$2:'Material master'!$F$275, 1),"")</f>
        <v/>
      </c>
      <c r="G533" t="str">
        <f>IFERROR(_xlfn.XLOOKUP(TEXT(A533, "0"), TEXT('Material master'!$A$2:'Material master'!$A$275, "0"), 'Material master'!$G$2:'Material master'!$G$275, 1),"")</f>
        <v/>
      </c>
      <c r="H533" t="s">
        <v>695</v>
      </c>
      <c r="I533" s="257" t="s">
        <v>403</v>
      </c>
      <c r="K533" s="32"/>
      <c r="L533" s="32">
        <f t="shared" ref="L533:W533" si="522">IFERROR(L1286, 0)</f>
        <v>3307.75</v>
      </c>
      <c r="M533" s="32">
        <f t="shared" si="522"/>
        <v>685.79</v>
      </c>
      <c r="N533" s="32">
        <f t="shared" si="522"/>
        <v>856.48</v>
      </c>
      <c r="O533" s="32">
        <f t="shared" si="522"/>
        <v>882.74</v>
      </c>
      <c r="P533" s="32">
        <f t="shared" si="522"/>
        <v>903.95</v>
      </c>
      <c r="Q533" s="32">
        <f t="shared" si="522"/>
        <v>918.09</v>
      </c>
      <c r="R533" s="32">
        <f t="shared" si="522"/>
        <v>905.97</v>
      </c>
      <c r="S533" s="32">
        <f t="shared" si="522"/>
        <v>954.45</v>
      </c>
      <c r="T533" s="32">
        <f t="shared" si="522"/>
        <v>903.95</v>
      </c>
      <c r="U533" s="32">
        <f t="shared" si="522"/>
        <v>868.6</v>
      </c>
      <c r="V533" s="32">
        <f t="shared" si="522"/>
        <v>888.8</v>
      </c>
      <c r="W533" s="32">
        <f t="shared" si="522"/>
        <v>880.72</v>
      </c>
    </row>
    <row r="534" spans="1:23" x14ac:dyDescent="0.25">
      <c r="A534" s="257" t="s">
        <v>168</v>
      </c>
      <c r="B534" t="str">
        <f>IFERROR(_xlfn.XLOOKUP(TEXT(A534, "0"), TEXT('Material master'!$A$2:'Material master'!$A$275, "0"), 'Material master'!$B$2:'Material master'!$B$275, 1),"")</f>
        <v>Ca-Carb M030 WS</v>
      </c>
      <c r="C534" t="str">
        <f>IFERROR(_xlfn.XLOOKUP(TEXT(A534, "0"), TEXT('Material master'!$A$2:'Material master'!$A$275, "0"), 'Material master'!$C$2:'Material master'!$C$275, 1),"")</f>
        <v>Semi-finished product</v>
      </c>
      <c r="D534" t="str">
        <f>IFERROR(_xlfn.XLOOKUP(TEXT(A534, "0"), TEXT('Material master'!$A$2:'Material master'!$A$275, "0"), 'Material master'!$D$2:'Material master'!$D$275, 1),"")</f>
        <v>C000 - Calcium Carbonate</v>
      </c>
      <c r="E534" t="str">
        <f>IFERROR(_xlfn.XLOOKUP(TEXT(A534, "0"), TEXT('Material master'!$A$2:'Material master'!$A$275, "0"), 'Material master'!$E$2:'Material master'!$E$275, 1),"")</f>
        <v/>
      </c>
      <c r="F534" t="str">
        <f>IFERROR(_xlfn.XLOOKUP(TEXT(A534, "0"), TEXT('Material master'!$A$2:'Material master'!$A$275, "0"), 'Material master'!$F$2:'Material master'!$F$275, 1),"")</f>
        <v/>
      </c>
      <c r="G534" t="str">
        <f>IFERROR(_xlfn.XLOOKUP(TEXT(A534, "0"), TEXT('Material master'!$A$2:'Material master'!$A$275, "0"), 'Material master'!$G$2:'Material master'!$G$275, 1),"")</f>
        <v/>
      </c>
      <c r="H534" t="s">
        <v>695</v>
      </c>
      <c r="I534" s="257" t="s">
        <v>541</v>
      </c>
      <c r="K534" s="32"/>
      <c r="L534" s="32">
        <f t="shared" ref="L534:W534" si="523">IFERROR(L1703, 0)</f>
        <v>367.64</v>
      </c>
      <c r="M534" s="32">
        <f t="shared" si="523"/>
        <v>6.0600000000000005</v>
      </c>
      <c r="N534" s="32">
        <f t="shared" si="523"/>
        <v>6.0600000000000005</v>
      </c>
      <c r="O534" s="32">
        <f t="shared" si="523"/>
        <v>6.0600000000000005</v>
      </c>
      <c r="P534" s="32">
        <f t="shared" si="523"/>
        <v>5.05</v>
      </c>
      <c r="Q534" s="32">
        <f t="shared" si="523"/>
        <v>6.0600000000000005</v>
      </c>
      <c r="R534" s="32">
        <f t="shared" si="523"/>
        <v>6.0600000000000005</v>
      </c>
      <c r="S534" s="32">
        <f t="shared" si="523"/>
        <v>6.0600000000000005</v>
      </c>
      <c r="T534" s="32">
        <f t="shared" si="523"/>
        <v>6.0600000000000005</v>
      </c>
      <c r="U534" s="32">
        <f t="shared" si="523"/>
        <v>5.05</v>
      </c>
      <c r="V534" s="32">
        <f t="shared" si="523"/>
        <v>6.0600000000000005</v>
      </c>
      <c r="W534" s="32">
        <f t="shared" si="523"/>
        <v>6.0600000000000005</v>
      </c>
    </row>
    <row r="535" spans="1:23" x14ac:dyDescent="0.25">
      <c r="A535" s="257" t="s">
        <v>168</v>
      </c>
      <c r="B535" t="str">
        <f>IFERROR(_xlfn.XLOOKUP(TEXT(A535, "0"), TEXT('Material master'!$A$2:'Material master'!$A$275, "0"), 'Material master'!$B$2:'Material master'!$B$275, 1),"")</f>
        <v>Ca-Carb M030 WS</v>
      </c>
      <c r="C535" t="str">
        <f>IFERROR(_xlfn.XLOOKUP(TEXT(A535, "0"), TEXT('Material master'!$A$2:'Material master'!$A$275, "0"), 'Material master'!$C$2:'Material master'!$C$275, 1),"")</f>
        <v>Semi-finished product</v>
      </c>
      <c r="D535" t="str">
        <f>IFERROR(_xlfn.XLOOKUP(TEXT(A535, "0"), TEXT('Material master'!$A$2:'Material master'!$A$275, "0"), 'Material master'!$D$2:'Material master'!$D$275, 1),"")</f>
        <v>C000 - Calcium Carbonate</v>
      </c>
      <c r="E535" t="str">
        <f>IFERROR(_xlfn.XLOOKUP(TEXT(A535, "0"), TEXT('Material master'!$A$2:'Material master'!$A$275, "0"), 'Material master'!$E$2:'Material master'!$E$275, 1),"")</f>
        <v/>
      </c>
      <c r="F535" t="str">
        <f>IFERROR(_xlfn.XLOOKUP(TEXT(A535, "0"), TEXT('Material master'!$A$2:'Material master'!$A$275, "0"), 'Material master'!$F$2:'Material master'!$F$275, 1),"")</f>
        <v/>
      </c>
      <c r="G535" t="str">
        <f>IFERROR(_xlfn.XLOOKUP(TEXT(A535, "0"), TEXT('Material master'!$A$2:'Material master'!$A$275, "0"), 'Material master'!$G$2:'Material master'!$G$275, 1),"")</f>
        <v/>
      </c>
      <c r="H535" s="1" t="s">
        <v>696</v>
      </c>
      <c r="I535" s="1"/>
      <c r="J535" s="1"/>
      <c r="K535" s="141"/>
      <c r="L535" s="141">
        <f t="shared" ref="L535:W535" si="524">SUM(L528:L534)</f>
        <v>5874.3910000000005</v>
      </c>
      <c r="M535" s="141">
        <f t="shared" si="524"/>
        <v>4803.6680000000006</v>
      </c>
      <c r="N535" s="141">
        <f t="shared" si="524"/>
        <v>5055.0060000000003</v>
      </c>
      <c r="O535" s="141">
        <f t="shared" si="524"/>
        <v>5788.2660000000005</v>
      </c>
      <c r="P535" s="141">
        <f t="shared" si="524"/>
        <v>5692.7749999999996</v>
      </c>
      <c r="Q535" s="141">
        <f t="shared" si="524"/>
        <v>5715.3919999999998</v>
      </c>
      <c r="R535" s="141">
        <f t="shared" si="524"/>
        <v>5749.3320000000003</v>
      </c>
      <c r="S535" s="141">
        <f t="shared" si="524"/>
        <v>5578.2470000000003</v>
      </c>
      <c r="T535" s="141">
        <f t="shared" si="524"/>
        <v>5679.9720000000007</v>
      </c>
      <c r="U535" s="141">
        <f t="shared" si="524"/>
        <v>5702.5130000000008</v>
      </c>
      <c r="V535" s="141">
        <f t="shared" si="524"/>
        <v>5665.1490000000003</v>
      </c>
      <c r="W535" s="141">
        <f t="shared" si="524"/>
        <v>5546.0670000000009</v>
      </c>
    </row>
    <row r="536" spans="1:23" s="136" customFormat="1" x14ac:dyDescent="0.25">
      <c r="A536" s="270" t="s">
        <v>168</v>
      </c>
      <c r="B536" s="136" t="str">
        <f>IFERROR(_xlfn.XLOOKUP(TEXT(A536, "0"), TEXT('Material master'!$A$2:'Material master'!$A$275, "0"), 'Material master'!$B$2:'Material master'!$B$275, 1),"")</f>
        <v>Ca-Carb M030 WS</v>
      </c>
      <c r="C536" s="136" t="str">
        <f>IFERROR(_xlfn.XLOOKUP(TEXT(A536, "0"), TEXT('Material master'!$A$2:'Material master'!$A$275, "0"), 'Material master'!$C$2:'Material master'!$C$275, 1),"")</f>
        <v>Semi-finished product</v>
      </c>
      <c r="D536" s="136" t="str">
        <f>IFERROR(_xlfn.XLOOKUP(TEXT(A536, "0"), TEXT('Material master'!$A$2:'Material master'!$A$275, "0"), 'Material master'!$D$2:'Material master'!$D$275, 1),"")</f>
        <v>C000 - Calcium Carbonate</v>
      </c>
      <c r="E536" s="136" t="str">
        <f>IFERROR(_xlfn.XLOOKUP(TEXT(A536, "0"), TEXT('Material master'!$A$2:'Material master'!$A$275, "0"), 'Material master'!$E$2:'Material master'!$E$275, 1),"")</f>
        <v/>
      </c>
      <c r="F536" s="136" t="str">
        <f>IFERROR(_xlfn.XLOOKUP(TEXT(A536, "0"), TEXT('Material master'!$A$2:'Material master'!$A$275, "0"), 'Material master'!$F$2:'Material master'!$F$275, 1),"")</f>
        <v/>
      </c>
      <c r="G536" s="136" t="str">
        <f>IFERROR(_xlfn.XLOOKUP(TEXT(A536, "0"), TEXT('Material master'!$A$2:'Material master'!$A$275, "0"), 'Material master'!$G$2:'Material master'!$G$275, 1),"")</f>
        <v/>
      </c>
      <c r="H536" s="136" t="s">
        <v>697</v>
      </c>
      <c r="K536" s="142">
        <v>5176.2550000000001</v>
      </c>
      <c r="L536" s="142">
        <f t="shared" ref="L536:W536" si="525">K536 - L535 + L538</f>
        <v>3979.6639999999998</v>
      </c>
      <c r="M536" s="142">
        <f t="shared" si="525"/>
        <v>3979.195999999999</v>
      </c>
      <c r="N536" s="142">
        <f t="shared" si="525"/>
        <v>3979.1399999999985</v>
      </c>
      <c r="O536" s="142">
        <f t="shared" si="525"/>
        <v>3979.2239999999974</v>
      </c>
      <c r="P536" s="142">
        <f t="shared" si="525"/>
        <v>3979.7989999999972</v>
      </c>
      <c r="Q536" s="142">
        <f t="shared" si="525"/>
        <v>3979.6069999999972</v>
      </c>
      <c r="R536" s="142">
        <f t="shared" si="525"/>
        <v>3979.6749999999965</v>
      </c>
      <c r="S536" s="142">
        <f t="shared" si="525"/>
        <v>3979.8279999999959</v>
      </c>
      <c r="T536" s="142">
        <f t="shared" si="525"/>
        <v>3978.9559999999947</v>
      </c>
      <c r="U536" s="142">
        <f t="shared" si="525"/>
        <v>3979.2929999999933</v>
      </c>
      <c r="V536" s="142">
        <f t="shared" si="525"/>
        <v>3978.9939999999924</v>
      </c>
      <c r="W536" s="142">
        <f t="shared" si="525"/>
        <v>3979.0269999999909</v>
      </c>
    </row>
    <row r="537" spans="1:23" x14ac:dyDescent="0.25">
      <c r="A537" s="257" t="s">
        <v>168</v>
      </c>
      <c r="B537" t="str">
        <f>IFERROR(_xlfn.XLOOKUP(TEXT(A537, "0"), TEXT('Material master'!$A$2:'Material master'!$A$275, "0"), 'Material master'!$B$2:'Material master'!$B$275, 1),"")</f>
        <v>Ca-Carb M030 WS</v>
      </c>
      <c r="C537" t="str">
        <f>IFERROR(_xlfn.XLOOKUP(TEXT(A537, "0"), TEXT('Material master'!$A$2:'Material master'!$A$275, "0"), 'Material master'!$C$2:'Material master'!$C$275, 1),"")</f>
        <v>Semi-finished product</v>
      </c>
      <c r="D537" t="str">
        <f>IFERROR(_xlfn.XLOOKUP(TEXT(A537, "0"), TEXT('Material master'!$A$2:'Material master'!$A$275, "0"), 'Material master'!$D$2:'Material master'!$D$275, 1),"")</f>
        <v>C000 - Calcium Carbonate</v>
      </c>
      <c r="E537" t="str">
        <f>IFERROR(_xlfn.XLOOKUP(TEXT(A537, "0"), TEXT('Material master'!$A$2:'Material master'!$A$275, "0"), 'Material master'!$E$2:'Material master'!$E$275, 1),"")</f>
        <v/>
      </c>
      <c r="F537" t="str">
        <f>IFERROR(_xlfn.XLOOKUP(TEXT(A537, "0"), TEXT('Material master'!$A$2:'Material master'!$A$275, "0"), 'Material master'!$F$2:'Material master'!$F$275, 1),"")</f>
        <v/>
      </c>
      <c r="G537" t="str">
        <f>IFERROR(_xlfn.XLOOKUP(TEXT(A537, "0"), TEXT('Material master'!$A$2:'Material master'!$A$275, "0"), 'Material master'!$G$2:'Material master'!$G$275, 1),"")</f>
        <v/>
      </c>
      <c r="H537" t="s">
        <v>698</v>
      </c>
      <c r="I537" s="32">
        <v>3978.9136577228751</v>
      </c>
      <c r="J537" s="258">
        <f>IFERROR($I537/AVERAGE($L535:$W535),0)</f>
        <v>0.71423198534315491</v>
      </c>
      <c r="K537" s="32"/>
      <c r="L537" s="32">
        <f t="shared" ref="L537:W537" si="526">$I537</f>
        <v>3978.9136577228751</v>
      </c>
      <c r="M537" s="32">
        <f t="shared" si="526"/>
        <v>3978.9136577228751</v>
      </c>
      <c r="N537" s="32">
        <f t="shared" si="526"/>
        <v>3978.9136577228751</v>
      </c>
      <c r="O537" s="32">
        <f t="shared" si="526"/>
        <v>3978.9136577228751</v>
      </c>
      <c r="P537" s="32">
        <f t="shared" si="526"/>
        <v>3978.9136577228751</v>
      </c>
      <c r="Q537" s="32">
        <f t="shared" si="526"/>
        <v>3978.9136577228751</v>
      </c>
      <c r="R537" s="32">
        <f t="shared" si="526"/>
        <v>3978.9136577228751</v>
      </c>
      <c r="S537" s="32">
        <f t="shared" si="526"/>
        <v>3978.9136577228751</v>
      </c>
      <c r="T537" s="32">
        <f t="shared" si="526"/>
        <v>3978.9136577228751</v>
      </c>
      <c r="U537" s="32">
        <f t="shared" si="526"/>
        <v>3978.9136577228751</v>
      </c>
      <c r="V537" s="32">
        <f t="shared" si="526"/>
        <v>3978.9136577228751</v>
      </c>
      <c r="W537" s="32">
        <f t="shared" si="526"/>
        <v>3978.9136577228751</v>
      </c>
    </row>
    <row r="538" spans="1:23" x14ac:dyDescent="0.25">
      <c r="A538" s="257" t="s">
        <v>168</v>
      </c>
      <c r="B538" t="str">
        <f>IFERROR(_xlfn.XLOOKUP(TEXT(A538, "0"), TEXT('Material master'!$A$2:'Material master'!$A$275, "0"), 'Material master'!$B$2:'Material master'!$B$275, 1),"")</f>
        <v>Ca-Carb M030 WS</v>
      </c>
      <c r="C538" t="str">
        <f>IFERROR(_xlfn.XLOOKUP(TEXT(A538, "0"), TEXT('Material master'!$A$2:'Material master'!$A$275, "0"), 'Material master'!$C$2:'Material master'!$C$275, 1),"")</f>
        <v>Semi-finished product</v>
      </c>
      <c r="D538" t="str">
        <f>IFERROR(_xlfn.XLOOKUP(TEXT(A538, "0"), TEXT('Material master'!$A$2:'Material master'!$A$275, "0"), 'Material master'!$D$2:'Material master'!$D$275, 1),"")</f>
        <v>C000 - Calcium Carbonate</v>
      </c>
      <c r="E538" t="str">
        <f>IFERROR(_xlfn.XLOOKUP(TEXT(A538, "0"), TEXT('Material master'!$A$2:'Material master'!$A$275, "0"), 'Material master'!$E$2:'Material master'!$E$275, 1),"")</f>
        <v/>
      </c>
      <c r="F538" t="str">
        <f>IFERROR(_xlfn.XLOOKUP(TEXT(A538, "0"), TEXT('Material master'!$A$2:'Material master'!$A$275, "0"), 'Material master'!$F$2:'Material master'!$F$275, 1),"")</f>
        <v/>
      </c>
      <c r="G538" t="str">
        <f>IFERROR(_xlfn.XLOOKUP(TEXT(A538, "0"), TEXT('Material master'!$A$2:'Material master'!$A$275, "0"), 'Material master'!$G$2:'Material master'!$G$275, 1),"")</f>
        <v/>
      </c>
      <c r="H538" t="s">
        <v>704</v>
      </c>
      <c r="I538">
        <v>0.95</v>
      </c>
      <c r="K538" s="32"/>
      <c r="L538" s="32">
        <f t="shared" ref="L538:W538" si="527">IF(( L537 - K536 + L535 ) &gt; 0, CEILING(( L537 - K536 + L535 ), $I538), 0)</f>
        <v>4677.8</v>
      </c>
      <c r="M538" s="32">
        <f t="shared" si="527"/>
        <v>4803.2</v>
      </c>
      <c r="N538" s="32">
        <f t="shared" si="527"/>
        <v>5054.95</v>
      </c>
      <c r="O538" s="32">
        <f t="shared" si="527"/>
        <v>5788.3499999999995</v>
      </c>
      <c r="P538" s="32">
        <f t="shared" si="527"/>
        <v>5693.3499999999995</v>
      </c>
      <c r="Q538" s="32">
        <f t="shared" si="527"/>
        <v>5715.2</v>
      </c>
      <c r="R538" s="32">
        <f t="shared" si="527"/>
        <v>5749.4</v>
      </c>
      <c r="S538" s="32">
        <f t="shared" si="527"/>
        <v>5578.4</v>
      </c>
      <c r="T538" s="32">
        <f t="shared" si="527"/>
        <v>5679.0999999999995</v>
      </c>
      <c r="U538" s="32">
        <f t="shared" si="527"/>
        <v>5702.8499999999995</v>
      </c>
      <c r="V538" s="32">
        <f t="shared" si="527"/>
        <v>5664.8499999999995</v>
      </c>
      <c r="W538" s="32">
        <f t="shared" si="527"/>
        <v>5546.0999999999995</v>
      </c>
    </row>
    <row r="539" spans="1:23" x14ac:dyDescent="0.25">
      <c r="A539" s="257" t="s">
        <v>168</v>
      </c>
      <c r="B539" t="str">
        <f>IFERROR(_xlfn.XLOOKUP(TEXT(A539, "0"), TEXT('Material master'!$A$2:'Material master'!$A$275, "0"), 'Material master'!$B$2:'Material master'!$B$275, 1),"")</f>
        <v>Ca-Carb M030 WS</v>
      </c>
      <c r="C539" t="str">
        <f>IFERROR(_xlfn.XLOOKUP(TEXT(A539, "0"), TEXT('Material master'!$A$2:'Material master'!$A$275, "0"), 'Material master'!$C$2:'Material master'!$C$275, 1),"")</f>
        <v>Semi-finished product</v>
      </c>
      <c r="D539" t="str">
        <f>IFERROR(_xlfn.XLOOKUP(TEXT(A539, "0"), TEXT('Material master'!$A$2:'Material master'!$A$275, "0"), 'Material master'!$D$2:'Material master'!$D$275, 1),"")</f>
        <v>C000 - Calcium Carbonate</v>
      </c>
      <c r="E539" t="str">
        <f>IFERROR(_xlfn.XLOOKUP(TEXT(A539, "0"), TEXT('Material master'!$A$2:'Material master'!$A$275, "0"), 'Material master'!$E$2:'Material master'!$E$275, 1),"")</f>
        <v/>
      </c>
      <c r="F539" t="str">
        <f>IFERROR(_xlfn.XLOOKUP(TEXT(A539, "0"), TEXT('Material master'!$A$2:'Material master'!$A$275, "0"), 'Material master'!$F$2:'Material master'!$F$275, 1),"")</f>
        <v/>
      </c>
      <c r="G539" t="str">
        <f>IFERROR(_xlfn.XLOOKUP(TEXT(A539, "0"), TEXT('Material master'!$A$2:'Material master'!$A$275, "0"), 'Material master'!$G$2:'Material master'!$G$275, 1),"")</f>
        <v/>
      </c>
      <c r="H539" t="s">
        <v>705</v>
      </c>
      <c r="I539" t="s">
        <v>618</v>
      </c>
      <c r="J539">
        <v>45</v>
      </c>
      <c r="K539" s="32"/>
      <c r="L539" s="32">
        <f t="shared" ref="L539:W539" si="528">L538 / $J539</f>
        <v>103.95111111111112</v>
      </c>
      <c r="M539" s="32">
        <f t="shared" si="528"/>
        <v>106.73777777777778</v>
      </c>
      <c r="N539" s="32">
        <f t="shared" si="528"/>
        <v>112.33222222222221</v>
      </c>
      <c r="O539" s="32">
        <f t="shared" si="528"/>
        <v>128.63</v>
      </c>
      <c r="P539" s="32">
        <f t="shared" si="528"/>
        <v>126.51888888888888</v>
      </c>
      <c r="Q539" s="32">
        <f t="shared" si="528"/>
        <v>127.00444444444445</v>
      </c>
      <c r="R539" s="32">
        <f t="shared" si="528"/>
        <v>127.76444444444444</v>
      </c>
      <c r="S539" s="32">
        <f t="shared" si="528"/>
        <v>123.96444444444444</v>
      </c>
      <c r="T539" s="32">
        <f t="shared" si="528"/>
        <v>126.2022222222222</v>
      </c>
      <c r="U539" s="32">
        <f t="shared" si="528"/>
        <v>126.72999999999999</v>
      </c>
      <c r="V539" s="32">
        <f t="shared" si="528"/>
        <v>125.88555555555554</v>
      </c>
      <c r="W539" s="32">
        <f t="shared" si="528"/>
        <v>123.24666666666666</v>
      </c>
    </row>
    <row r="540" spans="1:23" x14ac:dyDescent="0.25">
      <c r="A540" s="257" t="s">
        <v>168</v>
      </c>
      <c r="B540" t="str">
        <f>IFERROR(_xlfn.XLOOKUP(TEXT(A540, "0"), TEXT('Material master'!$A$2:'Material master'!$A$275, "0"), 'Material master'!$B$2:'Material master'!$B$275, 1),"")</f>
        <v>Ca-Carb M030 WS</v>
      </c>
      <c r="C540" t="str">
        <f>IFERROR(_xlfn.XLOOKUP(TEXT(A540, "0"), TEXT('Material master'!$A$2:'Material master'!$A$275, "0"), 'Material master'!$C$2:'Material master'!$C$275, 1),"")</f>
        <v>Semi-finished product</v>
      </c>
      <c r="D540" t="str">
        <f>IFERROR(_xlfn.XLOOKUP(TEXT(A540, "0"), TEXT('Material master'!$A$2:'Material master'!$A$275, "0"), 'Material master'!$D$2:'Material master'!$D$275, 1),"")</f>
        <v>C000 - Calcium Carbonate</v>
      </c>
      <c r="E540" t="str">
        <f>IFERROR(_xlfn.XLOOKUP(TEXT(A540, "0"), TEXT('Material master'!$A$2:'Material master'!$A$275, "0"), 'Material master'!$E$2:'Material master'!$E$275, 1),"")</f>
        <v/>
      </c>
      <c r="F540" t="str">
        <f>IFERROR(_xlfn.XLOOKUP(TEXT(A540, "0"), TEXT('Material master'!$A$2:'Material master'!$A$275, "0"), 'Material master'!$F$2:'Material master'!$F$275, 1),"")</f>
        <v/>
      </c>
      <c r="G540" t="str">
        <f>IFERROR(_xlfn.XLOOKUP(TEXT(A540, "0"), TEXT('Material master'!$A$2:'Material master'!$A$275, "0"), 'Material master'!$G$2:'Material master'!$G$275, 1),"")</f>
        <v/>
      </c>
      <c r="H540" t="s">
        <v>706</v>
      </c>
      <c r="I540" s="257" t="s">
        <v>78</v>
      </c>
      <c r="J540">
        <v>0.73684210526315785</v>
      </c>
      <c r="K540" s="32"/>
      <c r="L540" s="32">
        <f t="shared" ref="L540:W540" si="529">L538 * $J540</f>
        <v>3446.7999999999997</v>
      </c>
      <c r="M540" s="32">
        <f t="shared" si="529"/>
        <v>3539.2</v>
      </c>
      <c r="N540" s="32">
        <f t="shared" si="529"/>
        <v>3724.7</v>
      </c>
      <c r="O540" s="32">
        <f t="shared" si="529"/>
        <v>4265.0999999999995</v>
      </c>
      <c r="P540" s="32">
        <f t="shared" si="529"/>
        <v>4195.0999999999995</v>
      </c>
      <c r="Q540" s="32">
        <f t="shared" si="529"/>
        <v>4211.2</v>
      </c>
      <c r="R540" s="32">
        <f t="shared" si="529"/>
        <v>4236.3999999999996</v>
      </c>
      <c r="S540" s="32">
        <f t="shared" si="529"/>
        <v>4110.3999999999996</v>
      </c>
      <c r="T540" s="32">
        <f t="shared" si="529"/>
        <v>4184.5999999999995</v>
      </c>
      <c r="U540" s="32">
        <f t="shared" si="529"/>
        <v>4202.0999999999995</v>
      </c>
      <c r="V540" s="32">
        <f t="shared" si="529"/>
        <v>4174.0999999999995</v>
      </c>
      <c r="W540" s="32">
        <f t="shared" si="529"/>
        <v>4086.5999999999995</v>
      </c>
    </row>
    <row r="541" spans="1:23" x14ac:dyDescent="0.25">
      <c r="A541" s="257" t="s">
        <v>168</v>
      </c>
      <c r="B541" t="str">
        <f>IFERROR(_xlfn.XLOOKUP(TEXT(A541, "0"), TEXT('Material master'!$A$2:'Material master'!$A$275, "0"), 'Material master'!$B$2:'Material master'!$B$275, 1),"")</f>
        <v>Ca-Carb M030 WS</v>
      </c>
      <c r="C541" t="str">
        <f>IFERROR(_xlfn.XLOOKUP(TEXT(A541, "0"), TEXT('Material master'!$A$2:'Material master'!$A$275, "0"), 'Material master'!$C$2:'Material master'!$C$275, 1),"")</f>
        <v>Semi-finished product</v>
      </c>
      <c r="D541" t="str">
        <f>IFERROR(_xlfn.XLOOKUP(TEXT(A541, "0"), TEXT('Material master'!$A$2:'Material master'!$A$275, "0"), 'Material master'!$D$2:'Material master'!$D$275, 1),"")</f>
        <v>C000 - Calcium Carbonate</v>
      </c>
      <c r="E541" t="str">
        <f>IFERROR(_xlfn.XLOOKUP(TEXT(A541, "0"), TEXT('Material master'!$A$2:'Material master'!$A$275, "0"), 'Material master'!$E$2:'Material master'!$E$275, 1),"")</f>
        <v/>
      </c>
      <c r="F541" t="str">
        <f>IFERROR(_xlfn.XLOOKUP(TEXT(A541, "0"), TEXT('Material master'!$A$2:'Material master'!$A$275, "0"), 'Material master'!$F$2:'Material master'!$F$275, 1),"")</f>
        <v/>
      </c>
      <c r="G541" t="str">
        <f>IFERROR(_xlfn.XLOOKUP(TEXT(A541, "0"), TEXT('Material master'!$A$2:'Material master'!$A$275, "0"), 'Material master'!$G$2:'Material master'!$G$275, 1),"")</f>
        <v/>
      </c>
      <c r="H541" t="s">
        <v>706</v>
      </c>
      <c r="I541" s="257" t="s">
        <v>177</v>
      </c>
      <c r="J541">
        <v>0.31578947368421051</v>
      </c>
      <c r="K541" s="32"/>
      <c r="L541" s="32">
        <f t="shared" ref="L541:W541" si="530">L538 * $J541</f>
        <v>1477.2</v>
      </c>
      <c r="M541" s="32">
        <f t="shared" si="530"/>
        <v>1516.8</v>
      </c>
      <c r="N541" s="32">
        <f t="shared" si="530"/>
        <v>1596.3</v>
      </c>
      <c r="O541" s="32">
        <f t="shared" si="530"/>
        <v>1827.8999999999996</v>
      </c>
      <c r="P541" s="32">
        <f t="shared" si="530"/>
        <v>1797.8999999999996</v>
      </c>
      <c r="Q541" s="32">
        <f t="shared" si="530"/>
        <v>1804.8</v>
      </c>
      <c r="R541" s="32">
        <f t="shared" si="530"/>
        <v>1815.5999999999997</v>
      </c>
      <c r="S541" s="32">
        <f t="shared" si="530"/>
        <v>1761.5999999999997</v>
      </c>
      <c r="T541" s="32">
        <f t="shared" si="530"/>
        <v>1793.3999999999996</v>
      </c>
      <c r="U541" s="32">
        <f t="shared" si="530"/>
        <v>1800.8999999999996</v>
      </c>
      <c r="V541" s="32">
        <f t="shared" si="530"/>
        <v>1788.8999999999996</v>
      </c>
      <c r="W541" s="32">
        <f t="shared" si="530"/>
        <v>1751.3999999999996</v>
      </c>
    </row>
    <row r="542" spans="1:23" ht="15.75" thickBot="1" x14ac:dyDescent="0.3">
      <c r="A542" s="257" t="s">
        <v>168</v>
      </c>
      <c r="B542" t="str">
        <f>IFERROR(_xlfn.XLOOKUP(TEXT(A542, "0"), TEXT('Material master'!$A$2:'Material master'!$A$275, "0"), 'Material master'!$B$2:'Material master'!$B$275, 1),"")</f>
        <v>Ca-Carb M030 WS</v>
      </c>
      <c r="C542" t="str">
        <f>IFERROR(_xlfn.XLOOKUP(TEXT(A542, "0"), TEXT('Material master'!$A$2:'Material master'!$A$275, "0"), 'Material master'!$C$2:'Material master'!$C$275, 1),"")</f>
        <v>Semi-finished product</v>
      </c>
      <c r="D542" t="str">
        <f>IFERROR(_xlfn.XLOOKUP(TEXT(A542, "0"), TEXT('Material master'!$A$2:'Material master'!$A$275, "0"), 'Material master'!$D$2:'Material master'!$D$275, 1),"")</f>
        <v>C000 - Calcium Carbonate</v>
      </c>
      <c r="E542" t="str">
        <f>IFERROR(_xlfn.XLOOKUP(TEXT(A542, "0"), TEXT('Material master'!$A$2:'Material master'!$A$275, "0"), 'Material master'!$E$2:'Material master'!$E$275, 1),"")</f>
        <v/>
      </c>
      <c r="F542" t="str">
        <f>IFERROR(_xlfn.XLOOKUP(TEXT(A542, "0"), TEXT('Material master'!$A$2:'Material master'!$A$275, "0"), 'Material master'!$F$2:'Material master'!$F$275, 1),"")</f>
        <v/>
      </c>
      <c r="G542" t="str">
        <f>IFERROR(_xlfn.XLOOKUP(TEXT(A542, "0"), TEXT('Material master'!$A$2:'Material master'!$A$275, "0"), 'Material master'!$G$2:'Material master'!$G$275, 1),"")</f>
        <v/>
      </c>
      <c r="H542" t="s">
        <v>706</v>
      </c>
      <c r="I542" s="257" t="s">
        <v>490</v>
      </c>
      <c r="J542">
        <v>-5.2631578947368425E-2</v>
      </c>
      <c r="K542" s="32"/>
      <c r="L542" s="32">
        <f t="shared" ref="L542:W542" si="531">L538 * $J542</f>
        <v>-246.20000000000002</v>
      </c>
      <c r="M542" s="32">
        <f t="shared" si="531"/>
        <v>-252.8</v>
      </c>
      <c r="N542" s="32">
        <f t="shared" si="531"/>
        <v>-266.05</v>
      </c>
      <c r="O542" s="32">
        <f t="shared" si="531"/>
        <v>-304.64999999999998</v>
      </c>
      <c r="P542" s="32">
        <f t="shared" si="531"/>
        <v>-299.64999999999998</v>
      </c>
      <c r="Q542" s="32">
        <f t="shared" si="531"/>
        <v>-300.8</v>
      </c>
      <c r="R542" s="32">
        <f t="shared" si="531"/>
        <v>-302.60000000000002</v>
      </c>
      <c r="S542" s="32">
        <f t="shared" si="531"/>
        <v>-293.60000000000002</v>
      </c>
      <c r="T542" s="32">
        <f t="shared" si="531"/>
        <v>-298.89999999999998</v>
      </c>
      <c r="U542" s="32">
        <f t="shared" si="531"/>
        <v>-300.14999999999998</v>
      </c>
      <c r="V542" s="32">
        <f t="shared" si="531"/>
        <v>-298.14999999999998</v>
      </c>
      <c r="W542" s="32">
        <f t="shared" si="531"/>
        <v>-291.89999999999998</v>
      </c>
    </row>
    <row r="543" spans="1:23" s="138" customFormat="1" x14ac:dyDescent="0.25">
      <c r="A543" s="137" t="s">
        <v>171</v>
      </c>
      <c r="B543" s="138" t="str">
        <f>IFERROR(_xlfn.XLOOKUP(TEXT(A543, "0"), TEXT('Material master'!$A$2:'Material master'!$A$275, "0"), 'Material master'!$B$2:'Material master'!$B$275, 1),"")</f>
        <v>ATH PGSG10 PO</v>
      </c>
      <c r="C543" s="138" t="str">
        <f>IFERROR(_xlfn.XLOOKUP(TEXT(A543, "0"), TEXT('Material master'!$A$2:'Material master'!$A$275, "0"), 'Material master'!$C$2:'Material master'!$C$275, 1),"")</f>
        <v>Semi-finished product</v>
      </c>
      <c r="D543" s="138" t="str">
        <f>IFERROR(_xlfn.XLOOKUP(TEXT(A543, "0"), TEXT('Material master'!$A$2:'Material master'!$A$275, "0"), 'Material master'!$D$2:'Material master'!$D$275, 1),"")</f>
        <v>J000 - ATH</v>
      </c>
      <c r="E543" s="138" t="str">
        <f>IFERROR(_xlfn.XLOOKUP(TEXT(A543, "0"), TEXT('Material master'!$A$2:'Material master'!$A$275, "0"), 'Material master'!$E$2:'Material master'!$E$275, 1),"")</f>
        <v/>
      </c>
      <c r="F543" s="138" t="str">
        <f>IFERROR(_xlfn.XLOOKUP(TEXT(A543, "0"), TEXT('Material master'!$A$2:'Material master'!$A$275, "0"), 'Material master'!$F$2:'Material master'!$F$275, 1),"")</f>
        <v/>
      </c>
      <c r="G543" s="138" t="str">
        <f>IFERROR(_xlfn.XLOOKUP(TEXT(A543, "0"), TEXT('Material master'!$A$2:'Material master'!$A$275, "0"), 'Material master'!$G$2:'Material master'!$G$275, 1),"")</f>
        <v/>
      </c>
      <c r="H543" s="138" t="s">
        <v>695</v>
      </c>
      <c r="I543" s="137" t="s">
        <v>326</v>
      </c>
      <c r="K543" s="140"/>
      <c r="L543" s="140">
        <f t="shared" ref="L543:W543" si="532">IFERROR(L1046, 0)</f>
        <v>135</v>
      </c>
      <c r="M543" s="140">
        <f t="shared" si="532"/>
        <v>122</v>
      </c>
      <c r="N543" s="140">
        <f t="shared" si="532"/>
        <v>136</v>
      </c>
      <c r="O543" s="140">
        <f t="shared" si="532"/>
        <v>131</v>
      </c>
      <c r="P543" s="140">
        <f t="shared" si="532"/>
        <v>148</v>
      </c>
      <c r="Q543" s="140">
        <f t="shared" si="532"/>
        <v>149</v>
      </c>
      <c r="R543" s="140">
        <f t="shared" si="532"/>
        <v>150</v>
      </c>
      <c r="S543" s="140">
        <f t="shared" si="532"/>
        <v>129</v>
      </c>
      <c r="T543" s="140">
        <f t="shared" si="532"/>
        <v>129</v>
      </c>
      <c r="U543" s="140">
        <f t="shared" si="532"/>
        <v>159</v>
      </c>
      <c r="V543" s="140">
        <f t="shared" si="532"/>
        <v>150</v>
      </c>
      <c r="W543" s="140">
        <f t="shared" si="532"/>
        <v>151</v>
      </c>
    </row>
    <row r="544" spans="1:23" x14ac:dyDescent="0.25">
      <c r="A544" s="257" t="s">
        <v>171</v>
      </c>
      <c r="B544" t="str">
        <f>IFERROR(_xlfn.XLOOKUP(TEXT(A544, "0"), TEXT('Material master'!$A$2:'Material master'!$A$275, "0"), 'Material master'!$B$2:'Material master'!$B$275, 1),"")</f>
        <v>ATH PGSG10 PO</v>
      </c>
      <c r="C544" t="str">
        <f>IFERROR(_xlfn.XLOOKUP(TEXT(A544, "0"), TEXT('Material master'!$A$2:'Material master'!$A$275, "0"), 'Material master'!$C$2:'Material master'!$C$275, 1),"")</f>
        <v>Semi-finished product</v>
      </c>
      <c r="D544" t="str">
        <f>IFERROR(_xlfn.XLOOKUP(TEXT(A544, "0"), TEXT('Material master'!$A$2:'Material master'!$A$275, "0"), 'Material master'!$D$2:'Material master'!$D$275, 1),"")</f>
        <v>J000 - ATH</v>
      </c>
      <c r="E544" t="str">
        <f>IFERROR(_xlfn.XLOOKUP(TEXT(A544, "0"), TEXT('Material master'!$A$2:'Material master'!$A$275, "0"), 'Material master'!$E$2:'Material master'!$E$275, 1),"")</f>
        <v/>
      </c>
      <c r="F544" t="str">
        <f>IFERROR(_xlfn.XLOOKUP(TEXT(A544, "0"), TEXT('Material master'!$A$2:'Material master'!$A$275, "0"), 'Material master'!$F$2:'Material master'!$F$275, 1),"")</f>
        <v/>
      </c>
      <c r="G544" t="str">
        <f>IFERROR(_xlfn.XLOOKUP(TEXT(A544, "0"), TEXT('Material master'!$A$2:'Material master'!$A$275, "0"), 'Material master'!$G$2:'Material master'!$G$275, 1),"")</f>
        <v/>
      </c>
      <c r="H544" s="1" t="s">
        <v>696</v>
      </c>
      <c r="I544" s="1"/>
      <c r="J544" s="1"/>
      <c r="K544" s="141"/>
      <c r="L544" s="141">
        <f t="shared" ref="L544:W544" si="533">SUM(L543)</f>
        <v>135</v>
      </c>
      <c r="M544" s="141">
        <f t="shared" si="533"/>
        <v>122</v>
      </c>
      <c r="N544" s="141">
        <f t="shared" si="533"/>
        <v>136</v>
      </c>
      <c r="O544" s="141">
        <f t="shared" si="533"/>
        <v>131</v>
      </c>
      <c r="P544" s="141">
        <f t="shared" si="533"/>
        <v>148</v>
      </c>
      <c r="Q544" s="141">
        <f t="shared" si="533"/>
        <v>149</v>
      </c>
      <c r="R544" s="141">
        <f t="shared" si="533"/>
        <v>150</v>
      </c>
      <c r="S544" s="141">
        <f t="shared" si="533"/>
        <v>129</v>
      </c>
      <c r="T544" s="141">
        <f t="shared" si="533"/>
        <v>129</v>
      </c>
      <c r="U544" s="141">
        <f t="shared" si="533"/>
        <v>159</v>
      </c>
      <c r="V544" s="141">
        <f t="shared" si="533"/>
        <v>150</v>
      </c>
      <c r="W544" s="141">
        <f t="shared" si="533"/>
        <v>151</v>
      </c>
    </row>
    <row r="545" spans="1:23" s="136" customFormat="1" x14ac:dyDescent="0.25">
      <c r="A545" s="270" t="s">
        <v>171</v>
      </c>
      <c r="B545" s="136" t="str">
        <f>IFERROR(_xlfn.XLOOKUP(TEXT(A545, "0"), TEXT('Material master'!$A$2:'Material master'!$A$275, "0"), 'Material master'!$B$2:'Material master'!$B$275, 1),"")</f>
        <v>ATH PGSG10 PO</v>
      </c>
      <c r="C545" s="136" t="str">
        <f>IFERROR(_xlfn.XLOOKUP(TEXT(A545, "0"), TEXT('Material master'!$A$2:'Material master'!$A$275, "0"), 'Material master'!$C$2:'Material master'!$C$275, 1),"")</f>
        <v>Semi-finished product</v>
      </c>
      <c r="D545" s="136" t="str">
        <f>IFERROR(_xlfn.XLOOKUP(TEXT(A545, "0"), TEXT('Material master'!$A$2:'Material master'!$A$275, "0"), 'Material master'!$D$2:'Material master'!$D$275, 1),"")</f>
        <v>J000 - ATH</v>
      </c>
      <c r="E545" s="136" t="str">
        <f>IFERROR(_xlfn.XLOOKUP(TEXT(A545, "0"), TEXT('Material master'!$A$2:'Material master'!$A$275, "0"), 'Material master'!$E$2:'Material master'!$E$275, 1),"")</f>
        <v/>
      </c>
      <c r="F545" s="136" t="str">
        <f>IFERROR(_xlfn.XLOOKUP(TEXT(A545, "0"), TEXT('Material master'!$A$2:'Material master'!$A$275, "0"), 'Material master'!$F$2:'Material master'!$F$275, 1),"")</f>
        <v/>
      </c>
      <c r="G545" s="136" t="str">
        <f>IFERROR(_xlfn.XLOOKUP(TEXT(A545, "0"), TEXT('Material master'!$A$2:'Material master'!$A$275, "0"), 'Material master'!$G$2:'Material master'!$G$275, 1),"")</f>
        <v/>
      </c>
      <c r="H545" s="136" t="s">
        <v>697</v>
      </c>
      <c r="K545" s="142">
        <v>0</v>
      </c>
      <c r="L545" s="142">
        <f t="shared" ref="L545:W545" si="534">K545 - L544 + L547</f>
        <v>51</v>
      </c>
      <c r="M545" s="142">
        <f t="shared" si="534"/>
        <v>51</v>
      </c>
      <c r="N545" s="142">
        <f t="shared" si="534"/>
        <v>51</v>
      </c>
      <c r="O545" s="142">
        <f t="shared" si="534"/>
        <v>51</v>
      </c>
      <c r="P545" s="142">
        <f t="shared" si="534"/>
        <v>51</v>
      </c>
      <c r="Q545" s="142">
        <f t="shared" si="534"/>
        <v>51</v>
      </c>
      <c r="R545" s="142">
        <f t="shared" si="534"/>
        <v>51</v>
      </c>
      <c r="S545" s="142">
        <f t="shared" si="534"/>
        <v>51</v>
      </c>
      <c r="T545" s="142">
        <f t="shared" si="534"/>
        <v>51</v>
      </c>
      <c r="U545" s="142">
        <f t="shared" si="534"/>
        <v>51</v>
      </c>
      <c r="V545" s="142">
        <f t="shared" si="534"/>
        <v>51</v>
      </c>
      <c r="W545" s="142">
        <f t="shared" si="534"/>
        <v>51</v>
      </c>
    </row>
    <row r="546" spans="1:23" x14ac:dyDescent="0.25">
      <c r="A546" s="257" t="s">
        <v>171</v>
      </c>
      <c r="B546" t="str">
        <f>IFERROR(_xlfn.XLOOKUP(TEXT(A546, "0"), TEXT('Material master'!$A$2:'Material master'!$A$275, "0"), 'Material master'!$B$2:'Material master'!$B$275, 1),"")</f>
        <v>ATH PGSG10 PO</v>
      </c>
      <c r="C546" t="str">
        <f>IFERROR(_xlfn.XLOOKUP(TEXT(A546, "0"), TEXT('Material master'!$A$2:'Material master'!$A$275, "0"), 'Material master'!$C$2:'Material master'!$C$275, 1),"")</f>
        <v>Semi-finished product</v>
      </c>
      <c r="D546" t="str">
        <f>IFERROR(_xlfn.XLOOKUP(TEXT(A546, "0"), TEXT('Material master'!$A$2:'Material master'!$A$275, "0"), 'Material master'!$D$2:'Material master'!$D$275, 1),"")</f>
        <v>J000 - ATH</v>
      </c>
      <c r="E546" t="str">
        <f>IFERROR(_xlfn.XLOOKUP(TEXT(A546, "0"), TEXT('Material master'!$A$2:'Material master'!$A$275, "0"), 'Material master'!$E$2:'Material master'!$E$275, 1),"")</f>
        <v/>
      </c>
      <c r="F546" t="str">
        <f>IFERROR(_xlfn.XLOOKUP(TEXT(A546, "0"), TEXT('Material master'!$A$2:'Material master'!$A$275, "0"), 'Material master'!$F$2:'Material master'!$F$275, 1),"")</f>
        <v/>
      </c>
      <c r="G546" t="str">
        <f>IFERROR(_xlfn.XLOOKUP(TEXT(A546, "0"), TEXT('Material master'!$A$2:'Material master'!$A$275, "0"), 'Material master'!$G$2:'Material master'!$G$275, 1),"")</f>
        <v/>
      </c>
      <c r="H546" t="s">
        <v>698</v>
      </c>
      <c r="I546" s="32">
        <v>50.515499894736386</v>
      </c>
      <c r="J546" s="258">
        <f>IFERROR($I546/AVERAGE($L544:$W544),0)</f>
        <v>0.35890230831073811</v>
      </c>
      <c r="K546" s="32"/>
      <c r="L546" s="32">
        <f t="shared" ref="L546:W546" si="535">$I546</f>
        <v>50.515499894736386</v>
      </c>
      <c r="M546" s="32">
        <f t="shared" si="535"/>
        <v>50.515499894736386</v>
      </c>
      <c r="N546" s="32">
        <f t="shared" si="535"/>
        <v>50.515499894736386</v>
      </c>
      <c r="O546" s="32">
        <f t="shared" si="535"/>
        <v>50.515499894736386</v>
      </c>
      <c r="P546" s="32">
        <f t="shared" si="535"/>
        <v>50.515499894736386</v>
      </c>
      <c r="Q546" s="32">
        <f t="shared" si="535"/>
        <v>50.515499894736386</v>
      </c>
      <c r="R546" s="32">
        <f t="shared" si="535"/>
        <v>50.515499894736386</v>
      </c>
      <c r="S546" s="32">
        <f t="shared" si="535"/>
        <v>50.515499894736386</v>
      </c>
      <c r="T546" s="32">
        <f t="shared" si="535"/>
        <v>50.515499894736386</v>
      </c>
      <c r="U546" s="32">
        <f t="shared" si="535"/>
        <v>50.515499894736386</v>
      </c>
      <c r="V546" s="32">
        <f t="shared" si="535"/>
        <v>50.515499894736386</v>
      </c>
      <c r="W546" s="32">
        <f t="shared" si="535"/>
        <v>50.515499894736386</v>
      </c>
    </row>
    <row r="547" spans="1:23" x14ac:dyDescent="0.25">
      <c r="A547" s="257" t="s">
        <v>171</v>
      </c>
      <c r="B547" t="str">
        <f>IFERROR(_xlfn.XLOOKUP(TEXT(A547, "0"), TEXT('Material master'!$A$2:'Material master'!$A$275, "0"), 'Material master'!$B$2:'Material master'!$B$275, 1),"")</f>
        <v>ATH PGSG10 PO</v>
      </c>
      <c r="C547" t="str">
        <f>IFERROR(_xlfn.XLOOKUP(TEXT(A547, "0"), TEXT('Material master'!$A$2:'Material master'!$A$275, "0"), 'Material master'!$C$2:'Material master'!$C$275, 1),"")</f>
        <v>Semi-finished product</v>
      </c>
      <c r="D547" t="str">
        <f>IFERROR(_xlfn.XLOOKUP(TEXT(A547, "0"), TEXT('Material master'!$A$2:'Material master'!$A$275, "0"), 'Material master'!$D$2:'Material master'!$D$275, 1),"")</f>
        <v>J000 - ATH</v>
      </c>
      <c r="E547" t="str">
        <f>IFERROR(_xlfn.XLOOKUP(TEXT(A547, "0"), TEXT('Material master'!$A$2:'Material master'!$A$275, "0"), 'Material master'!$E$2:'Material master'!$E$275, 1),"")</f>
        <v/>
      </c>
      <c r="F547" t="str">
        <f>IFERROR(_xlfn.XLOOKUP(TEXT(A547, "0"), TEXT('Material master'!$A$2:'Material master'!$A$275, "0"), 'Material master'!$F$2:'Material master'!$F$275, 1),"")</f>
        <v/>
      </c>
      <c r="G547" t="str">
        <f>IFERROR(_xlfn.XLOOKUP(TEXT(A547, "0"), TEXT('Material master'!$A$2:'Material master'!$A$275, "0"), 'Material master'!$G$2:'Material master'!$G$275, 1),"")</f>
        <v/>
      </c>
      <c r="H547" t="s">
        <v>704</v>
      </c>
      <c r="I547">
        <v>1</v>
      </c>
      <c r="K547" s="32"/>
      <c r="L547" s="32">
        <f t="shared" ref="L547:W547" si="536">IF(( L546 - K545 + L544 ) &gt; 0, CEILING(( L546 - K545 + L544 ), $I547), 0)</f>
        <v>186</v>
      </c>
      <c r="M547" s="32">
        <f t="shared" si="536"/>
        <v>122</v>
      </c>
      <c r="N547" s="32">
        <f t="shared" si="536"/>
        <v>136</v>
      </c>
      <c r="O547" s="32">
        <f t="shared" si="536"/>
        <v>131</v>
      </c>
      <c r="P547" s="32">
        <f t="shared" si="536"/>
        <v>148</v>
      </c>
      <c r="Q547" s="32">
        <f t="shared" si="536"/>
        <v>149</v>
      </c>
      <c r="R547" s="32">
        <f t="shared" si="536"/>
        <v>150</v>
      </c>
      <c r="S547" s="32">
        <f t="shared" si="536"/>
        <v>129</v>
      </c>
      <c r="T547" s="32">
        <f t="shared" si="536"/>
        <v>129</v>
      </c>
      <c r="U547" s="32">
        <f t="shared" si="536"/>
        <v>159</v>
      </c>
      <c r="V547" s="32">
        <f t="shared" si="536"/>
        <v>150</v>
      </c>
      <c r="W547" s="32">
        <f t="shared" si="536"/>
        <v>151</v>
      </c>
    </row>
    <row r="548" spans="1:23" x14ac:dyDescent="0.25">
      <c r="A548" s="257" t="s">
        <v>171</v>
      </c>
      <c r="B548" t="str">
        <f>IFERROR(_xlfn.XLOOKUP(TEXT(A548, "0"), TEXT('Material master'!$A$2:'Material master'!$A$275, "0"), 'Material master'!$B$2:'Material master'!$B$275, 1),"")</f>
        <v>ATH PGSG10 PO</v>
      </c>
      <c r="C548" t="str">
        <f>IFERROR(_xlfn.XLOOKUP(TEXT(A548, "0"), TEXT('Material master'!$A$2:'Material master'!$A$275, "0"), 'Material master'!$C$2:'Material master'!$C$275, 1),"")</f>
        <v>Semi-finished product</v>
      </c>
      <c r="D548" t="str">
        <f>IFERROR(_xlfn.XLOOKUP(TEXT(A548, "0"), TEXT('Material master'!$A$2:'Material master'!$A$275, "0"), 'Material master'!$D$2:'Material master'!$D$275, 1),"")</f>
        <v>J000 - ATH</v>
      </c>
      <c r="E548" t="str">
        <f>IFERROR(_xlfn.XLOOKUP(TEXT(A548, "0"), TEXT('Material master'!$A$2:'Material master'!$A$275, "0"), 'Material master'!$E$2:'Material master'!$E$275, 1),"")</f>
        <v/>
      </c>
      <c r="F548" t="str">
        <f>IFERROR(_xlfn.XLOOKUP(TEXT(A548, "0"), TEXT('Material master'!$A$2:'Material master'!$A$275, "0"), 'Material master'!$F$2:'Material master'!$F$275, 1),"")</f>
        <v/>
      </c>
      <c r="G548" t="str">
        <f>IFERROR(_xlfn.XLOOKUP(TEXT(A548, "0"), TEXT('Material master'!$A$2:'Material master'!$A$275, "0"), 'Material master'!$G$2:'Material master'!$G$275, 1),"")</f>
        <v/>
      </c>
      <c r="H548" t="s">
        <v>705</v>
      </c>
      <c r="I548" t="s">
        <v>645</v>
      </c>
      <c r="J548">
        <v>6</v>
      </c>
      <c r="K548" s="32"/>
      <c r="L548" s="32">
        <f t="shared" ref="L548:W548" si="537">L547 / $J548</f>
        <v>31</v>
      </c>
      <c r="M548" s="32">
        <f t="shared" si="537"/>
        <v>20.333333333333332</v>
      </c>
      <c r="N548" s="32">
        <f t="shared" si="537"/>
        <v>22.666666666666668</v>
      </c>
      <c r="O548" s="32">
        <f t="shared" si="537"/>
        <v>21.833333333333332</v>
      </c>
      <c r="P548" s="32">
        <f t="shared" si="537"/>
        <v>24.666666666666668</v>
      </c>
      <c r="Q548" s="32">
        <f t="shared" si="537"/>
        <v>24.833333333333332</v>
      </c>
      <c r="R548" s="32">
        <f t="shared" si="537"/>
        <v>25</v>
      </c>
      <c r="S548" s="32">
        <f t="shared" si="537"/>
        <v>21.5</v>
      </c>
      <c r="T548" s="32">
        <f t="shared" si="537"/>
        <v>21.5</v>
      </c>
      <c r="U548" s="32">
        <f t="shared" si="537"/>
        <v>26.5</v>
      </c>
      <c r="V548" s="32">
        <f t="shared" si="537"/>
        <v>25</v>
      </c>
      <c r="W548" s="32">
        <f t="shared" si="537"/>
        <v>25.166666666666668</v>
      </c>
    </row>
    <row r="549" spans="1:23" ht="15.75" thickBot="1" x14ac:dyDescent="0.3">
      <c r="A549" s="257" t="s">
        <v>171</v>
      </c>
      <c r="B549" t="str">
        <f>IFERROR(_xlfn.XLOOKUP(TEXT(A549, "0"), TEXT('Material master'!$A$2:'Material master'!$A$275, "0"), 'Material master'!$B$2:'Material master'!$B$275, 1),"")</f>
        <v>ATH PGSG10 PO</v>
      </c>
      <c r="C549" t="str">
        <f>IFERROR(_xlfn.XLOOKUP(TEXT(A549, "0"), TEXT('Material master'!$A$2:'Material master'!$A$275, "0"), 'Material master'!$C$2:'Material master'!$C$275, 1),"")</f>
        <v>Semi-finished product</v>
      </c>
      <c r="D549" t="str">
        <f>IFERROR(_xlfn.XLOOKUP(TEXT(A549, "0"), TEXT('Material master'!$A$2:'Material master'!$A$275, "0"), 'Material master'!$D$2:'Material master'!$D$275, 1),"")</f>
        <v>J000 - ATH</v>
      </c>
      <c r="E549" t="str">
        <f>IFERROR(_xlfn.XLOOKUP(TEXT(A549, "0"), TEXT('Material master'!$A$2:'Material master'!$A$275, "0"), 'Material master'!$E$2:'Material master'!$E$275, 1),"")</f>
        <v/>
      </c>
      <c r="F549" t="str">
        <f>IFERROR(_xlfn.XLOOKUP(TEXT(A549, "0"), TEXT('Material master'!$A$2:'Material master'!$A$275, "0"), 'Material master'!$F$2:'Material master'!$F$275, 1),"")</f>
        <v/>
      </c>
      <c r="G549" t="str">
        <f>IFERROR(_xlfn.XLOOKUP(TEXT(A549, "0"), TEXT('Material master'!$A$2:'Material master'!$A$275, "0"), 'Material master'!$G$2:'Material master'!$G$275, 1),"")</f>
        <v/>
      </c>
      <c r="H549" t="s">
        <v>706</v>
      </c>
      <c r="I549" s="257" t="s">
        <v>694</v>
      </c>
      <c r="J549">
        <v>1.075</v>
      </c>
      <c r="K549" s="32"/>
      <c r="L549" s="32">
        <f t="shared" ref="L549:W549" si="538">L547 * $J549</f>
        <v>199.95</v>
      </c>
      <c r="M549" s="32">
        <f t="shared" si="538"/>
        <v>131.15</v>
      </c>
      <c r="N549" s="32">
        <f t="shared" si="538"/>
        <v>146.19999999999999</v>
      </c>
      <c r="O549" s="32">
        <f t="shared" si="538"/>
        <v>140.82499999999999</v>
      </c>
      <c r="P549" s="32">
        <f t="shared" si="538"/>
        <v>159.1</v>
      </c>
      <c r="Q549" s="32">
        <f t="shared" si="538"/>
        <v>160.17499999999998</v>
      </c>
      <c r="R549" s="32">
        <f t="shared" si="538"/>
        <v>161.25</v>
      </c>
      <c r="S549" s="32">
        <f t="shared" si="538"/>
        <v>138.67499999999998</v>
      </c>
      <c r="T549" s="32">
        <f t="shared" si="538"/>
        <v>138.67499999999998</v>
      </c>
      <c r="U549" s="32">
        <f t="shared" si="538"/>
        <v>170.92499999999998</v>
      </c>
      <c r="V549" s="32">
        <f t="shared" si="538"/>
        <v>161.25</v>
      </c>
      <c r="W549" s="32">
        <f t="shared" si="538"/>
        <v>162.32499999999999</v>
      </c>
    </row>
    <row r="550" spans="1:23" s="138" customFormat="1" x14ac:dyDescent="0.25">
      <c r="A550" s="137" t="s">
        <v>173</v>
      </c>
      <c r="B550" s="138" t="str">
        <f>IFERROR(_xlfn.XLOOKUP(TEXT(A550, "0"), TEXT('Material master'!$A$2:'Material master'!$A$275, "0"), 'Material master'!$B$2:'Material master'!$B$275, 1),"")</f>
        <v>Composite MAMB PO</v>
      </c>
      <c r="C550" s="138" t="str">
        <f>IFERROR(_xlfn.XLOOKUP(TEXT(A550, "0"), TEXT('Material master'!$A$2:'Material master'!$A$275, "0"), 'Material master'!$C$2:'Material master'!$C$275, 1),"")</f>
        <v>Semi-finished product</v>
      </c>
      <c r="D550" s="138" t="str">
        <f>IFERROR(_xlfn.XLOOKUP(TEXT(A550, "0"), TEXT('Material master'!$A$2:'Material master'!$A$275, "0"), 'Material master'!$D$2:'Material master'!$D$275, 1),"")</f>
        <v>W003 - Mineral Composite</v>
      </c>
      <c r="E550" s="138" t="str">
        <f>IFERROR(_xlfn.XLOOKUP(TEXT(A550, "0"), TEXT('Material master'!$A$2:'Material master'!$A$275, "0"), 'Material master'!$E$2:'Material master'!$E$275, 1),"")</f>
        <v/>
      </c>
      <c r="F550" s="138" t="str">
        <f>IFERROR(_xlfn.XLOOKUP(TEXT(A550, "0"), TEXT('Material master'!$A$2:'Material master'!$A$275, "0"), 'Material master'!$F$2:'Material master'!$F$275, 1),"")</f>
        <v/>
      </c>
      <c r="G550" s="138" t="str">
        <f>IFERROR(_xlfn.XLOOKUP(TEXT(A550, "0"), TEXT('Material master'!$A$2:'Material master'!$A$275, "0"), 'Material master'!$G$2:'Material master'!$G$275, 1),"")</f>
        <v/>
      </c>
      <c r="H550" s="139" t="s">
        <v>696</v>
      </c>
      <c r="I550" s="139"/>
      <c r="J550" s="139"/>
      <c r="K550" s="143"/>
      <c r="L550" s="143">
        <v>0</v>
      </c>
      <c r="M550" s="143">
        <v>0</v>
      </c>
      <c r="N550" s="143">
        <v>0</v>
      </c>
      <c r="O550" s="143">
        <v>0</v>
      </c>
      <c r="P550" s="143">
        <v>0</v>
      </c>
      <c r="Q550" s="143">
        <v>0</v>
      </c>
      <c r="R550" s="143">
        <v>0</v>
      </c>
      <c r="S550" s="143">
        <v>0</v>
      </c>
      <c r="T550" s="143">
        <v>0</v>
      </c>
      <c r="U550" s="143">
        <v>0</v>
      </c>
      <c r="V550" s="143">
        <v>0</v>
      </c>
      <c r="W550" s="143">
        <v>0</v>
      </c>
    </row>
    <row r="551" spans="1:23" s="136" customFormat="1" x14ac:dyDescent="0.25">
      <c r="A551" s="270" t="s">
        <v>173</v>
      </c>
      <c r="B551" s="136" t="str">
        <f>IFERROR(_xlfn.XLOOKUP(TEXT(A551, "0"), TEXT('Material master'!$A$2:'Material master'!$A$275, "0"), 'Material master'!$B$2:'Material master'!$B$275, 1),"")</f>
        <v>Composite MAMB PO</v>
      </c>
      <c r="C551" s="136" t="str">
        <f>IFERROR(_xlfn.XLOOKUP(TEXT(A551, "0"), TEXT('Material master'!$A$2:'Material master'!$A$275, "0"), 'Material master'!$C$2:'Material master'!$C$275, 1),"")</f>
        <v>Semi-finished product</v>
      </c>
      <c r="D551" s="136" t="str">
        <f>IFERROR(_xlfn.XLOOKUP(TEXT(A551, "0"), TEXT('Material master'!$A$2:'Material master'!$A$275, "0"), 'Material master'!$D$2:'Material master'!$D$275, 1),"")</f>
        <v>W003 - Mineral Composite</v>
      </c>
      <c r="E551" s="136" t="str">
        <f>IFERROR(_xlfn.XLOOKUP(TEXT(A551, "0"), TEXT('Material master'!$A$2:'Material master'!$A$275, "0"), 'Material master'!$E$2:'Material master'!$E$275, 1),"")</f>
        <v/>
      </c>
      <c r="F551" s="136" t="str">
        <f>IFERROR(_xlfn.XLOOKUP(TEXT(A551, "0"), TEXT('Material master'!$A$2:'Material master'!$A$275, "0"), 'Material master'!$F$2:'Material master'!$F$275, 1),"")</f>
        <v/>
      </c>
      <c r="G551" s="136" t="str">
        <f>IFERROR(_xlfn.XLOOKUP(TEXT(A551, "0"), TEXT('Material master'!$A$2:'Material master'!$A$275, "0"), 'Material master'!$G$2:'Material master'!$G$275, 1),"")</f>
        <v/>
      </c>
      <c r="H551" s="136" t="s">
        <v>697</v>
      </c>
      <c r="K551" s="142">
        <v>0</v>
      </c>
      <c r="L551" s="142">
        <f t="shared" ref="L551:W551" si="539">K551 - L550 + L553</f>
        <v>25</v>
      </c>
      <c r="M551" s="142">
        <f t="shared" si="539"/>
        <v>25</v>
      </c>
      <c r="N551" s="142">
        <f t="shared" si="539"/>
        <v>25</v>
      </c>
      <c r="O551" s="142">
        <f t="shared" si="539"/>
        <v>25</v>
      </c>
      <c r="P551" s="142">
        <f t="shared" si="539"/>
        <v>25</v>
      </c>
      <c r="Q551" s="142">
        <f t="shared" si="539"/>
        <v>25</v>
      </c>
      <c r="R551" s="142">
        <f t="shared" si="539"/>
        <v>25</v>
      </c>
      <c r="S551" s="142">
        <f t="shared" si="539"/>
        <v>25</v>
      </c>
      <c r="T551" s="142">
        <f t="shared" si="539"/>
        <v>25</v>
      </c>
      <c r="U551" s="142">
        <f t="shared" si="539"/>
        <v>25</v>
      </c>
      <c r="V551" s="142">
        <f t="shared" si="539"/>
        <v>25</v>
      </c>
      <c r="W551" s="142">
        <f t="shared" si="539"/>
        <v>25</v>
      </c>
    </row>
    <row r="552" spans="1:23" x14ac:dyDescent="0.25">
      <c r="A552" s="257" t="s">
        <v>173</v>
      </c>
      <c r="B552" t="str">
        <f>IFERROR(_xlfn.XLOOKUP(TEXT(A552, "0"), TEXT('Material master'!$A$2:'Material master'!$A$275, "0"), 'Material master'!$B$2:'Material master'!$B$275, 1),"")</f>
        <v>Composite MAMB PO</v>
      </c>
      <c r="C552" t="str">
        <f>IFERROR(_xlfn.XLOOKUP(TEXT(A552, "0"), TEXT('Material master'!$A$2:'Material master'!$A$275, "0"), 'Material master'!$C$2:'Material master'!$C$275, 1),"")</f>
        <v>Semi-finished product</v>
      </c>
      <c r="D552" t="str">
        <f>IFERROR(_xlfn.XLOOKUP(TEXT(A552, "0"), TEXT('Material master'!$A$2:'Material master'!$A$275, "0"), 'Material master'!$D$2:'Material master'!$D$275, 1),"")</f>
        <v>W003 - Mineral Composite</v>
      </c>
      <c r="E552" t="str">
        <f>IFERROR(_xlfn.XLOOKUP(TEXT(A552, "0"), TEXT('Material master'!$A$2:'Material master'!$A$275, "0"), 'Material master'!$E$2:'Material master'!$E$275, 1),"")</f>
        <v/>
      </c>
      <c r="F552" t="str">
        <f>IFERROR(_xlfn.XLOOKUP(TEXT(A552, "0"), TEXT('Material master'!$A$2:'Material master'!$A$275, "0"), 'Material master'!$F$2:'Material master'!$F$275, 1),"")</f>
        <v/>
      </c>
      <c r="G552" t="str">
        <f>IFERROR(_xlfn.XLOOKUP(TEXT(A552, "0"), TEXT('Material master'!$A$2:'Material master'!$A$275, "0"), 'Material master'!$G$2:'Material master'!$G$275, 1),"")</f>
        <v/>
      </c>
      <c r="H552" t="s">
        <v>698</v>
      </c>
      <c r="I552" s="32">
        <v>24.854823050245944</v>
      </c>
      <c r="J552" s="258">
        <f>IFERROR($I552/AVERAGE($L550:$W550),0)</f>
        <v>0</v>
      </c>
      <c r="K552" s="32"/>
      <c r="L552" s="32">
        <f t="shared" ref="L552:W552" si="540">$I552</f>
        <v>24.854823050245944</v>
      </c>
      <c r="M552" s="32">
        <f t="shared" si="540"/>
        <v>24.854823050245944</v>
      </c>
      <c r="N552" s="32">
        <f t="shared" si="540"/>
        <v>24.854823050245944</v>
      </c>
      <c r="O552" s="32">
        <f t="shared" si="540"/>
        <v>24.854823050245944</v>
      </c>
      <c r="P552" s="32">
        <f t="shared" si="540"/>
        <v>24.854823050245944</v>
      </c>
      <c r="Q552" s="32">
        <f t="shared" si="540"/>
        <v>24.854823050245944</v>
      </c>
      <c r="R552" s="32">
        <f t="shared" si="540"/>
        <v>24.854823050245944</v>
      </c>
      <c r="S552" s="32">
        <f t="shared" si="540"/>
        <v>24.854823050245944</v>
      </c>
      <c r="T552" s="32">
        <f t="shared" si="540"/>
        <v>24.854823050245944</v>
      </c>
      <c r="U552" s="32">
        <f t="shared" si="540"/>
        <v>24.854823050245944</v>
      </c>
      <c r="V552" s="32">
        <f t="shared" si="540"/>
        <v>24.854823050245944</v>
      </c>
      <c r="W552" s="32">
        <f t="shared" si="540"/>
        <v>24.854823050245944</v>
      </c>
    </row>
    <row r="553" spans="1:23" x14ac:dyDescent="0.25">
      <c r="A553" s="257" t="s">
        <v>173</v>
      </c>
      <c r="B553" t="str">
        <f>IFERROR(_xlfn.XLOOKUP(TEXT(A553, "0"), TEXT('Material master'!$A$2:'Material master'!$A$275, "0"), 'Material master'!$B$2:'Material master'!$B$275, 1),"")</f>
        <v>Composite MAMB PO</v>
      </c>
      <c r="C553" t="str">
        <f>IFERROR(_xlfn.XLOOKUP(TEXT(A553, "0"), TEXT('Material master'!$A$2:'Material master'!$A$275, "0"), 'Material master'!$C$2:'Material master'!$C$275, 1),"")</f>
        <v>Semi-finished product</v>
      </c>
      <c r="D553" t="str">
        <f>IFERROR(_xlfn.XLOOKUP(TEXT(A553, "0"), TEXT('Material master'!$A$2:'Material master'!$A$275, "0"), 'Material master'!$D$2:'Material master'!$D$275, 1),"")</f>
        <v>W003 - Mineral Composite</v>
      </c>
      <c r="E553" t="str">
        <f>IFERROR(_xlfn.XLOOKUP(TEXT(A553, "0"), TEXT('Material master'!$A$2:'Material master'!$A$275, "0"), 'Material master'!$E$2:'Material master'!$E$275, 1),"")</f>
        <v/>
      </c>
      <c r="F553" t="str">
        <f>IFERROR(_xlfn.XLOOKUP(TEXT(A553, "0"), TEXT('Material master'!$A$2:'Material master'!$A$275, "0"), 'Material master'!$F$2:'Material master'!$F$275, 1),"")</f>
        <v/>
      </c>
      <c r="G553" t="str">
        <f>IFERROR(_xlfn.XLOOKUP(TEXT(A553, "0"), TEXT('Material master'!$A$2:'Material master'!$A$275, "0"), 'Material master'!$G$2:'Material master'!$G$275, 1),"")</f>
        <v/>
      </c>
      <c r="H553" t="s">
        <v>704</v>
      </c>
      <c r="I553">
        <v>1</v>
      </c>
      <c r="K553" s="32"/>
      <c r="L553" s="32">
        <f t="shared" ref="L553:W553" si="541">IF(( L552 - K551 + L550 ) &gt; 0, CEILING(( L552 - K551 + L550 ), $I553), 0)</f>
        <v>25</v>
      </c>
      <c r="M553" s="32">
        <f t="shared" si="541"/>
        <v>0</v>
      </c>
      <c r="N553" s="32">
        <f t="shared" si="541"/>
        <v>0</v>
      </c>
      <c r="O553" s="32">
        <f t="shared" si="541"/>
        <v>0</v>
      </c>
      <c r="P553" s="32">
        <f t="shared" si="541"/>
        <v>0</v>
      </c>
      <c r="Q553" s="32">
        <f t="shared" si="541"/>
        <v>0</v>
      </c>
      <c r="R553" s="32">
        <f t="shared" si="541"/>
        <v>0</v>
      </c>
      <c r="S553" s="32">
        <f t="shared" si="541"/>
        <v>0</v>
      </c>
      <c r="T553" s="32">
        <f t="shared" si="541"/>
        <v>0</v>
      </c>
      <c r="U553" s="32">
        <f t="shared" si="541"/>
        <v>0</v>
      </c>
      <c r="V553" s="32">
        <f t="shared" si="541"/>
        <v>0</v>
      </c>
      <c r="W553" s="32">
        <f t="shared" si="541"/>
        <v>0</v>
      </c>
    </row>
    <row r="554" spans="1:23" x14ac:dyDescent="0.25">
      <c r="A554" s="257" t="s">
        <v>173</v>
      </c>
      <c r="B554" t="str">
        <f>IFERROR(_xlfn.XLOOKUP(TEXT(A554, "0"), TEXT('Material master'!$A$2:'Material master'!$A$275, "0"), 'Material master'!$B$2:'Material master'!$B$275, 1),"")</f>
        <v>Composite MAMB PO</v>
      </c>
      <c r="C554" t="str">
        <f>IFERROR(_xlfn.XLOOKUP(TEXT(A554, "0"), TEXT('Material master'!$A$2:'Material master'!$A$275, "0"), 'Material master'!$C$2:'Material master'!$C$275, 1),"")</f>
        <v>Semi-finished product</v>
      </c>
      <c r="D554" t="str">
        <f>IFERROR(_xlfn.XLOOKUP(TEXT(A554, "0"), TEXT('Material master'!$A$2:'Material master'!$A$275, "0"), 'Material master'!$D$2:'Material master'!$D$275, 1),"")</f>
        <v>W003 - Mineral Composite</v>
      </c>
      <c r="E554" t="str">
        <f>IFERROR(_xlfn.XLOOKUP(TEXT(A554, "0"), TEXT('Material master'!$A$2:'Material master'!$A$275, "0"), 'Material master'!$E$2:'Material master'!$E$275, 1),"")</f>
        <v/>
      </c>
      <c r="F554" t="str">
        <f>IFERROR(_xlfn.XLOOKUP(TEXT(A554, "0"), TEXT('Material master'!$A$2:'Material master'!$A$275, "0"), 'Material master'!$F$2:'Material master'!$F$275, 1),"")</f>
        <v/>
      </c>
      <c r="G554" t="str">
        <f>IFERROR(_xlfn.XLOOKUP(TEXT(A554, "0"), TEXT('Material master'!$A$2:'Material master'!$A$275, "0"), 'Material master'!$G$2:'Material master'!$G$275, 1),"")</f>
        <v/>
      </c>
      <c r="H554" t="s">
        <v>705</v>
      </c>
      <c r="I554" t="s">
        <v>612</v>
      </c>
      <c r="J554">
        <v>30</v>
      </c>
      <c r="K554" s="32"/>
      <c r="L554" s="32">
        <f t="shared" ref="L554:W554" si="542">L553 / $J554</f>
        <v>0.83333333333333337</v>
      </c>
      <c r="M554" s="32">
        <f t="shared" si="542"/>
        <v>0</v>
      </c>
      <c r="N554" s="32">
        <f t="shared" si="542"/>
        <v>0</v>
      </c>
      <c r="O554" s="32">
        <f t="shared" si="542"/>
        <v>0</v>
      </c>
      <c r="P554" s="32">
        <f t="shared" si="542"/>
        <v>0</v>
      </c>
      <c r="Q554" s="32">
        <f t="shared" si="542"/>
        <v>0</v>
      </c>
      <c r="R554" s="32">
        <f t="shared" si="542"/>
        <v>0</v>
      </c>
      <c r="S554" s="32">
        <f t="shared" si="542"/>
        <v>0</v>
      </c>
      <c r="T554" s="32">
        <f t="shared" si="542"/>
        <v>0</v>
      </c>
      <c r="U554" s="32">
        <f t="shared" si="542"/>
        <v>0</v>
      </c>
      <c r="V554" s="32">
        <f t="shared" si="542"/>
        <v>0</v>
      </c>
      <c r="W554" s="32">
        <f t="shared" si="542"/>
        <v>0</v>
      </c>
    </row>
    <row r="555" spans="1:23" x14ac:dyDescent="0.25">
      <c r="A555" s="257" t="s">
        <v>173</v>
      </c>
      <c r="B555" t="str">
        <f>IFERROR(_xlfn.XLOOKUP(TEXT(A555, "0"), TEXT('Material master'!$A$2:'Material master'!$A$275, "0"), 'Material master'!$B$2:'Material master'!$B$275, 1),"")</f>
        <v>Composite MAMB PO</v>
      </c>
      <c r="C555" t="str">
        <f>IFERROR(_xlfn.XLOOKUP(TEXT(A555, "0"), TEXT('Material master'!$A$2:'Material master'!$A$275, "0"), 'Material master'!$C$2:'Material master'!$C$275, 1),"")</f>
        <v>Semi-finished product</v>
      </c>
      <c r="D555" t="str">
        <f>IFERROR(_xlfn.XLOOKUP(TEXT(A555, "0"), TEXT('Material master'!$A$2:'Material master'!$A$275, "0"), 'Material master'!$D$2:'Material master'!$D$275, 1),"")</f>
        <v>W003 - Mineral Composite</v>
      </c>
      <c r="E555" t="str">
        <f>IFERROR(_xlfn.XLOOKUP(TEXT(A555, "0"), TEXT('Material master'!$A$2:'Material master'!$A$275, "0"), 'Material master'!$E$2:'Material master'!$E$275, 1),"")</f>
        <v/>
      </c>
      <c r="F555" t="str">
        <f>IFERROR(_xlfn.XLOOKUP(TEXT(A555, "0"), TEXT('Material master'!$A$2:'Material master'!$A$275, "0"), 'Material master'!$F$2:'Material master'!$F$275, 1),"")</f>
        <v/>
      </c>
      <c r="G555" t="str">
        <f>IFERROR(_xlfn.XLOOKUP(TEXT(A555, "0"), TEXT('Material master'!$A$2:'Material master'!$A$275, "0"), 'Material master'!$G$2:'Material master'!$G$275, 1),"")</f>
        <v/>
      </c>
      <c r="H555" t="s">
        <v>706</v>
      </c>
      <c r="I555" s="257" t="s">
        <v>56</v>
      </c>
      <c r="J555">
        <v>0.107</v>
      </c>
      <c r="K555" s="32"/>
      <c r="L555" s="32">
        <f t="shared" ref="L555:W555" si="543">L553 * $J555</f>
        <v>2.6749999999999998</v>
      </c>
      <c r="M555" s="32">
        <f t="shared" si="543"/>
        <v>0</v>
      </c>
      <c r="N555" s="32">
        <f t="shared" si="543"/>
        <v>0</v>
      </c>
      <c r="O555" s="32">
        <f t="shared" si="543"/>
        <v>0</v>
      </c>
      <c r="P555" s="32">
        <f t="shared" si="543"/>
        <v>0</v>
      </c>
      <c r="Q555" s="32">
        <f t="shared" si="543"/>
        <v>0</v>
      </c>
      <c r="R555" s="32">
        <f t="shared" si="543"/>
        <v>0</v>
      </c>
      <c r="S555" s="32">
        <f t="shared" si="543"/>
        <v>0</v>
      </c>
      <c r="T555" s="32">
        <f t="shared" si="543"/>
        <v>0</v>
      </c>
      <c r="U555" s="32">
        <f t="shared" si="543"/>
        <v>0</v>
      </c>
      <c r="V555" s="32">
        <f t="shared" si="543"/>
        <v>0</v>
      </c>
      <c r="W555" s="32">
        <f t="shared" si="543"/>
        <v>0</v>
      </c>
    </row>
    <row r="556" spans="1:23" x14ac:dyDescent="0.25">
      <c r="A556" s="257" t="s">
        <v>173</v>
      </c>
      <c r="B556" t="str">
        <f>IFERROR(_xlfn.XLOOKUP(TEXT(A556, "0"), TEXT('Material master'!$A$2:'Material master'!$A$275, "0"), 'Material master'!$B$2:'Material master'!$B$275, 1),"")</f>
        <v>Composite MAMB PO</v>
      </c>
      <c r="C556" t="str">
        <f>IFERROR(_xlfn.XLOOKUP(TEXT(A556, "0"), TEXT('Material master'!$A$2:'Material master'!$A$275, "0"), 'Material master'!$C$2:'Material master'!$C$275, 1),"")</f>
        <v>Semi-finished product</v>
      </c>
      <c r="D556" t="str">
        <f>IFERROR(_xlfn.XLOOKUP(TEXT(A556, "0"), TEXT('Material master'!$A$2:'Material master'!$A$275, "0"), 'Material master'!$D$2:'Material master'!$D$275, 1),"")</f>
        <v>W003 - Mineral Composite</v>
      </c>
      <c r="E556" t="str">
        <f>IFERROR(_xlfn.XLOOKUP(TEXT(A556, "0"), TEXT('Material master'!$A$2:'Material master'!$A$275, "0"), 'Material master'!$E$2:'Material master'!$E$275, 1),"")</f>
        <v/>
      </c>
      <c r="F556" t="str">
        <f>IFERROR(_xlfn.XLOOKUP(TEXT(A556, "0"), TEXT('Material master'!$A$2:'Material master'!$A$275, "0"), 'Material master'!$F$2:'Material master'!$F$275, 1),"")</f>
        <v/>
      </c>
      <c r="G556" t="str">
        <f>IFERROR(_xlfn.XLOOKUP(TEXT(A556, "0"), TEXT('Material master'!$A$2:'Material master'!$A$275, "0"), 'Material master'!$G$2:'Material master'!$G$275, 1),"")</f>
        <v/>
      </c>
      <c r="H556" t="s">
        <v>706</v>
      </c>
      <c r="I556" s="257" t="s">
        <v>168</v>
      </c>
      <c r="J556">
        <v>0.32100000000000001</v>
      </c>
      <c r="K556" s="32"/>
      <c r="L556" s="32">
        <f t="shared" ref="L556:W556" si="544">L553 * $J556</f>
        <v>8.0250000000000004</v>
      </c>
      <c r="M556" s="32">
        <f t="shared" si="544"/>
        <v>0</v>
      </c>
      <c r="N556" s="32">
        <f t="shared" si="544"/>
        <v>0</v>
      </c>
      <c r="O556" s="32">
        <f t="shared" si="544"/>
        <v>0</v>
      </c>
      <c r="P556" s="32">
        <f t="shared" si="544"/>
        <v>0</v>
      </c>
      <c r="Q556" s="32">
        <f t="shared" si="544"/>
        <v>0</v>
      </c>
      <c r="R556" s="32">
        <f t="shared" si="544"/>
        <v>0</v>
      </c>
      <c r="S556" s="32">
        <f t="shared" si="544"/>
        <v>0</v>
      </c>
      <c r="T556" s="32">
        <f t="shared" si="544"/>
        <v>0</v>
      </c>
      <c r="U556" s="32">
        <f t="shared" si="544"/>
        <v>0</v>
      </c>
      <c r="V556" s="32">
        <f t="shared" si="544"/>
        <v>0</v>
      </c>
      <c r="W556" s="32">
        <f t="shared" si="544"/>
        <v>0</v>
      </c>
    </row>
    <row r="557" spans="1:23" ht="15.75" thickBot="1" x14ac:dyDescent="0.3">
      <c r="A557" s="257" t="s">
        <v>173</v>
      </c>
      <c r="B557" t="str">
        <f>IFERROR(_xlfn.XLOOKUP(TEXT(A557, "0"), TEXT('Material master'!$A$2:'Material master'!$A$275, "0"), 'Material master'!$B$2:'Material master'!$B$275, 1),"")</f>
        <v>Composite MAMB PO</v>
      </c>
      <c r="C557" t="str">
        <f>IFERROR(_xlfn.XLOOKUP(TEXT(A557, "0"), TEXT('Material master'!$A$2:'Material master'!$A$275, "0"), 'Material master'!$C$2:'Material master'!$C$275, 1),"")</f>
        <v>Semi-finished product</v>
      </c>
      <c r="D557" t="str">
        <f>IFERROR(_xlfn.XLOOKUP(TEXT(A557, "0"), TEXT('Material master'!$A$2:'Material master'!$A$275, "0"), 'Material master'!$D$2:'Material master'!$D$275, 1),"")</f>
        <v>W003 - Mineral Composite</v>
      </c>
      <c r="E557" t="str">
        <f>IFERROR(_xlfn.XLOOKUP(TEXT(A557, "0"), TEXT('Material master'!$A$2:'Material master'!$A$275, "0"), 'Material master'!$E$2:'Material master'!$E$275, 1),"")</f>
        <v/>
      </c>
      <c r="F557" t="str">
        <f>IFERROR(_xlfn.XLOOKUP(TEXT(A557, "0"), TEXT('Material master'!$A$2:'Material master'!$A$275, "0"), 'Material master'!$F$2:'Material master'!$F$275, 1),"")</f>
        <v/>
      </c>
      <c r="G557" t="str">
        <f>IFERROR(_xlfn.XLOOKUP(TEXT(A557, "0"), TEXT('Material master'!$A$2:'Material master'!$A$275, "0"), 'Material master'!$G$2:'Material master'!$G$275, 1),"")</f>
        <v/>
      </c>
      <c r="H557" t="s">
        <v>706</v>
      </c>
      <c r="I557" s="257" t="s">
        <v>576</v>
      </c>
      <c r="J557">
        <v>0.64100000000000001</v>
      </c>
      <c r="K557" s="32"/>
      <c r="L557" s="32">
        <f t="shared" ref="L557:W557" si="545">L553 * $J557</f>
        <v>16.024999999999999</v>
      </c>
      <c r="M557" s="32">
        <f t="shared" si="545"/>
        <v>0</v>
      </c>
      <c r="N557" s="32">
        <f t="shared" si="545"/>
        <v>0</v>
      </c>
      <c r="O557" s="32">
        <f t="shared" si="545"/>
        <v>0</v>
      </c>
      <c r="P557" s="32">
        <f t="shared" si="545"/>
        <v>0</v>
      </c>
      <c r="Q557" s="32">
        <f t="shared" si="545"/>
        <v>0</v>
      </c>
      <c r="R557" s="32">
        <f t="shared" si="545"/>
        <v>0</v>
      </c>
      <c r="S557" s="32">
        <f t="shared" si="545"/>
        <v>0</v>
      </c>
      <c r="T557" s="32">
        <f t="shared" si="545"/>
        <v>0</v>
      </c>
      <c r="U557" s="32">
        <f t="shared" si="545"/>
        <v>0</v>
      </c>
      <c r="V557" s="32">
        <f t="shared" si="545"/>
        <v>0</v>
      </c>
      <c r="W557" s="32">
        <f t="shared" si="545"/>
        <v>0</v>
      </c>
    </row>
    <row r="558" spans="1:23" s="138" customFormat="1" x14ac:dyDescent="0.25">
      <c r="A558" s="137" t="s">
        <v>175</v>
      </c>
      <c r="B558" s="138" t="str">
        <f>IFERROR(_xlfn.XLOOKUP(TEXT(A558, "0"), TEXT('Material master'!$A$2:'Material master'!$A$275, "0"), 'Material master'!$B$2:'Material master'!$B$275, 1),"")</f>
        <v>Composite VULK PO</v>
      </c>
      <c r="C558" s="138" t="str">
        <f>IFERROR(_xlfn.XLOOKUP(TEXT(A558, "0"), TEXT('Material master'!$A$2:'Material master'!$A$275, "0"), 'Material master'!$C$2:'Material master'!$C$275, 1),"")</f>
        <v>Semi-finished product</v>
      </c>
      <c r="D558" s="138" t="str">
        <f>IFERROR(_xlfn.XLOOKUP(TEXT(A558, "0"), TEXT('Material master'!$A$2:'Material master'!$A$275, "0"), 'Material master'!$D$2:'Material master'!$D$275, 1),"")</f>
        <v>W003 - Mineral Composite</v>
      </c>
      <c r="E558" s="138" t="str">
        <f>IFERROR(_xlfn.XLOOKUP(TEXT(A558, "0"), TEXT('Material master'!$A$2:'Material master'!$A$275, "0"), 'Material master'!$E$2:'Material master'!$E$275, 1),"")</f>
        <v/>
      </c>
      <c r="F558" s="138" t="str">
        <f>IFERROR(_xlfn.XLOOKUP(TEXT(A558, "0"), TEXT('Material master'!$A$2:'Material master'!$A$275, "0"), 'Material master'!$F$2:'Material master'!$F$275, 1),"")</f>
        <v/>
      </c>
      <c r="G558" s="138" t="str">
        <f>IFERROR(_xlfn.XLOOKUP(TEXT(A558, "0"), TEXT('Material master'!$A$2:'Material master'!$A$275, "0"), 'Material master'!$G$2:'Material master'!$G$275, 1),"")</f>
        <v/>
      </c>
      <c r="H558" s="138" t="s">
        <v>695</v>
      </c>
      <c r="I558" s="137" t="s">
        <v>463</v>
      </c>
      <c r="K558" s="140"/>
      <c r="L558" s="140">
        <f t="shared" ref="L558:W558" si="546">IFERROR(L1517, 0)</f>
        <v>5.15</v>
      </c>
      <c r="M558" s="140">
        <f t="shared" si="546"/>
        <v>0</v>
      </c>
      <c r="N558" s="140">
        <f t="shared" si="546"/>
        <v>3.2</v>
      </c>
      <c r="O558" s="140">
        <f t="shared" si="546"/>
        <v>22.8</v>
      </c>
      <c r="P558" s="140">
        <f t="shared" si="546"/>
        <v>22.85</v>
      </c>
      <c r="Q558" s="140">
        <f t="shared" si="546"/>
        <v>22.85</v>
      </c>
      <c r="R558" s="140">
        <f t="shared" si="546"/>
        <v>22.8</v>
      </c>
      <c r="S558" s="140">
        <f t="shared" si="546"/>
        <v>22.85</v>
      </c>
      <c r="T558" s="140">
        <f t="shared" si="546"/>
        <v>22.8</v>
      </c>
      <c r="U558" s="140">
        <f t="shared" si="546"/>
        <v>22.85</v>
      </c>
      <c r="V558" s="140">
        <f t="shared" si="546"/>
        <v>22.85</v>
      </c>
      <c r="W558" s="140">
        <f t="shared" si="546"/>
        <v>22.8</v>
      </c>
    </row>
    <row r="559" spans="1:23" x14ac:dyDescent="0.25">
      <c r="A559" s="257" t="s">
        <v>175</v>
      </c>
      <c r="B559" t="str">
        <f>IFERROR(_xlfn.XLOOKUP(TEXT(A559, "0"), TEXT('Material master'!$A$2:'Material master'!$A$275, "0"), 'Material master'!$B$2:'Material master'!$B$275, 1),"")</f>
        <v>Composite VULK PO</v>
      </c>
      <c r="C559" t="str">
        <f>IFERROR(_xlfn.XLOOKUP(TEXT(A559, "0"), TEXT('Material master'!$A$2:'Material master'!$A$275, "0"), 'Material master'!$C$2:'Material master'!$C$275, 1),"")</f>
        <v>Semi-finished product</v>
      </c>
      <c r="D559" t="str">
        <f>IFERROR(_xlfn.XLOOKUP(TEXT(A559, "0"), TEXT('Material master'!$A$2:'Material master'!$A$275, "0"), 'Material master'!$D$2:'Material master'!$D$275, 1),"")</f>
        <v>W003 - Mineral Composite</v>
      </c>
      <c r="E559" t="str">
        <f>IFERROR(_xlfn.XLOOKUP(TEXT(A559, "0"), TEXT('Material master'!$A$2:'Material master'!$A$275, "0"), 'Material master'!$E$2:'Material master'!$E$275, 1),"")</f>
        <v/>
      </c>
      <c r="F559" t="str">
        <f>IFERROR(_xlfn.XLOOKUP(TEXT(A559, "0"), TEXT('Material master'!$A$2:'Material master'!$A$275, "0"), 'Material master'!$F$2:'Material master'!$F$275, 1),"")</f>
        <v/>
      </c>
      <c r="G559" t="str">
        <f>IFERROR(_xlfn.XLOOKUP(TEXT(A559, "0"), TEXT('Material master'!$A$2:'Material master'!$A$275, "0"), 'Material master'!$G$2:'Material master'!$G$275, 1),"")</f>
        <v/>
      </c>
      <c r="H559" t="s">
        <v>695</v>
      </c>
      <c r="I559" s="257" t="s">
        <v>466</v>
      </c>
      <c r="K559" s="32"/>
      <c r="L559" s="32">
        <f t="shared" ref="L559:W559" si="547">IFERROR(L1526, 0)</f>
        <v>32.85</v>
      </c>
      <c r="M559" s="32">
        <f t="shared" si="547"/>
        <v>6.95</v>
      </c>
      <c r="N559" s="32">
        <f t="shared" si="547"/>
        <v>11.8</v>
      </c>
      <c r="O559" s="32">
        <f t="shared" si="547"/>
        <v>85.65</v>
      </c>
      <c r="P559" s="32">
        <f t="shared" si="547"/>
        <v>88.4</v>
      </c>
      <c r="Q559" s="32">
        <f t="shared" si="547"/>
        <v>89.15</v>
      </c>
      <c r="R559" s="32">
        <f t="shared" si="547"/>
        <v>90.800000000000011</v>
      </c>
      <c r="S559" s="32">
        <f t="shared" si="547"/>
        <v>88.5</v>
      </c>
      <c r="T559" s="32">
        <f t="shared" si="547"/>
        <v>88.95</v>
      </c>
      <c r="U559" s="32">
        <f t="shared" si="547"/>
        <v>92.15</v>
      </c>
      <c r="V559" s="32">
        <f t="shared" si="547"/>
        <v>92.15</v>
      </c>
      <c r="W559" s="32">
        <f t="shared" si="547"/>
        <v>87.7</v>
      </c>
    </row>
    <row r="560" spans="1:23" x14ac:dyDescent="0.25">
      <c r="A560" s="257" t="s">
        <v>175</v>
      </c>
      <c r="B560" t="str">
        <f>IFERROR(_xlfn.XLOOKUP(TEXT(A560, "0"), TEXT('Material master'!$A$2:'Material master'!$A$275, "0"), 'Material master'!$B$2:'Material master'!$B$275, 1),"")</f>
        <v>Composite VULK PO</v>
      </c>
      <c r="C560" t="str">
        <f>IFERROR(_xlfn.XLOOKUP(TEXT(A560, "0"), TEXT('Material master'!$A$2:'Material master'!$A$275, "0"), 'Material master'!$C$2:'Material master'!$C$275, 1),"")</f>
        <v>Semi-finished product</v>
      </c>
      <c r="D560" t="str">
        <f>IFERROR(_xlfn.XLOOKUP(TEXT(A560, "0"), TEXT('Material master'!$A$2:'Material master'!$A$275, "0"), 'Material master'!$D$2:'Material master'!$D$275, 1),"")</f>
        <v>W003 - Mineral Composite</v>
      </c>
      <c r="E560" t="str">
        <f>IFERROR(_xlfn.XLOOKUP(TEXT(A560, "0"), TEXT('Material master'!$A$2:'Material master'!$A$275, "0"), 'Material master'!$E$2:'Material master'!$E$275, 1),"")</f>
        <v/>
      </c>
      <c r="F560" t="str">
        <f>IFERROR(_xlfn.XLOOKUP(TEXT(A560, "0"), TEXT('Material master'!$A$2:'Material master'!$A$275, "0"), 'Material master'!$F$2:'Material master'!$F$275, 1),"")</f>
        <v/>
      </c>
      <c r="G560" t="str">
        <f>IFERROR(_xlfn.XLOOKUP(TEXT(A560, "0"), TEXT('Material master'!$A$2:'Material master'!$A$275, "0"), 'Material master'!$G$2:'Material master'!$G$275, 1),"")</f>
        <v/>
      </c>
      <c r="H560" s="1" t="s">
        <v>696</v>
      </c>
      <c r="I560" s="1"/>
      <c r="J560" s="1"/>
      <c r="K560" s="141"/>
      <c r="L560" s="141">
        <f t="shared" ref="L560:W560" si="548">SUM(L558:L559)</f>
        <v>38</v>
      </c>
      <c r="M560" s="141">
        <f t="shared" si="548"/>
        <v>6.95</v>
      </c>
      <c r="N560" s="141">
        <f t="shared" si="548"/>
        <v>15</v>
      </c>
      <c r="O560" s="141">
        <f t="shared" si="548"/>
        <v>108.45</v>
      </c>
      <c r="P560" s="141">
        <f t="shared" si="548"/>
        <v>111.25</v>
      </c>
      <c r="Q560" s="141">
        <f t="shared" si="548"/>
        <v>112</v>
      </c>
      <c r="R560" s="141">
        <f t="shared" si="548"/>
        <v>113.60000000000001</v>
      </c>
      <c r="S560" s="141">
        <f t="shared" si="548"/>
        <v>111.35</v>
      </c>
      <c r="T560" s="141">
        <f t="shared" si="548"/>
        <v>111.75</v>
      </c>
      <c r="U560" s="141">
        <f t="shared" si="548"/>
        <v>115</v>
      </c>
      <c r="V560" s="141">
        <f t="shared" si="548"/>
        <v>115</v>
      </c>
      <c r="W560" s="141">
        <f t="shared" si="548"/>
        <v>110.5</v>
      </c>
    </row>
    <row r="561" spans="1:23" s="136" customFormat="1" x14ac:dyDescent="0.25">
      <c r="A561" s="270" t="s">
        <v>175</v>
      </c>
      <c r="B561" s="136" t="str">
        <f>IFERROR(_xlfn.XLOOKUP(TEXT(A561, "0"), TEXT('Material master'!$A$2:'Material master'!$A$275, "0"), 'Material master'!$B$2:'Material master'!$B$275, 1),"")</f>
        <v>Composite VULK PO</v>
      </c>
      <c r="C561" s="136" t="str">
        <f>IFERROR(_xlfn.XLOOKUP(TEXT(A561, "0"), TEXT('Material master'!$A$2:'Material master'!$A$275, "0"), 'Material master'!$C$2:'Material master'!$C$275, 1),"")</f>
        <v>Semi-finished product</v>
      </c>
      <c r="D561" s="136" t="str">
        <f>IFERROR(_xlfn.XLOOKUP(TEXT(A561, "0"), TEXT('Material master'!$A$2:'Material master'!$A$275, "0"), 'Material master'!$D$2:'Material master'!$D$275, 1),"")</f>
        <v>W003 - Mineral Composite</v>
      </c>
      <c r="E561" s="136" t="str">
        <f>IFERROR(_xlfn.XLOOKUP(TEXT(A561, "0"), TEXT('Material master'!$A$2:'Material master'!$A$275, "0"), 'Material master'!$E$2:'Material master'!$E$275, 1),"")</f>
        <v/>
      </c>
      <c r="F561" s="136" t="str">
        <f>IFERROR(_xlfn.XLOOKUP(TEXT(A561, "0"), TEXT('Material master'!$A$2:'Material master'!$A$275, "0"), 'Material master'!$F$2:'Material master'!$F$275, 1),"")</f>
        <v/>
      </c>
      <c r="G561" s="136" t="str">
        <f>IFERROR(_xlfn.XLOOKUP(TEXT(A561, "0"), TEXT('Material master'!$A$2:'Material master'!$A$275, "0"), 'Material master'!$G$2:'Material master'!$G$275, 1),"")</f>
        <v/>
      </c>
      <c r="H561" s="136" t="s">
        <v>697</v>
      </c>
      <c r="K561" s="142">
        <v>287.161</v>
      </c>
      <c r="L561" s="142">
        <f t="shared" ref="L561:W561" si="549">K561 - L560 + L563</f>
        <v>249.161</v>
      </c>
      <c r="M561" s="142">
        <f t="shared" si="549"/>
        <v>242.21100000000001</v>
      </c>
      <c r="N561" s="142">
        <f t="shared" si="549"/>
        <v>227.21100000000001</v>
      </c>
      <c r="O561" s="142">
        <f t="shared" si="549"/>
        <v>210.76100000000002</v>
      </c>
      <c r="P561" s="142">
        <f t="shared" si="549"/>
        <v>210.51100000000002</v>
      </c>
      <c r="Q561" s="142">
        <f t="shared" si="549"/>
        <v>210.51100000000002</v>
      </c>
      <c r="R561" s="142">
        <f t="shared" si="549"/>
        <v>210.911</v>
      </c>
      <c r="S561" s="142">
        <f t="shared" si="549"/>
        <v>210.56100000000001</v>
      </c>
      <c r="T561" s="142">
        <f t="shared" si="549"/>
        <v>210.81100000000001</v>
      </c>
      <c r="U561" s="142">
        <f t="shared" si="549"/>
        <v>210.81100000000001</v>
      </c>
      <c r="V561" s="142">
        <f t="shared" si="549"/>
        <v>210.81100000000001</v>
      </c>
      <c r="W561" s="142">
        <f t="shared" si="549"/>
        <v>211.31100000000001</v>
      </c>
    </row>
    <row r="562" spans="1:23" x14ac:dyDescent="0.25">
      <c r="A562" s="257" t="s">
        <v>175</v>
      </c>
      <c r="B562" t="str">
        <f>IFERROR(_xlfn.XLOOKUP(TEXT(A562, "0"), TEXT('Material master'!$A$2:'Material master'!$A$275, "0"), 'Material master'!$B$2:'Material master'!$B$275, 1),"")</f>
        <v>Composite VULK PO</v>
      </c>
      <c r="C562" t="str">
        <f>IFERROR(_xlfn.XLOOKUP(TEXT(A562, "0"), TEXT('Material master'!$A$2:'Material master'!$A$275, "0"), 'Material master'!$C$2:'Material master'!$C$275, 1),"")</f>
        <v>Semi-finished product</v>
      </c>
      <c r="D562" t="str">
        <f>IFERROR(_xlfn.XLOOKUP(TEXT(A562, "0"), TEXT('Material master'!$A$2:'Material master'!$A$275, "0"), 'Material master'!$D$2:'Material master'!$D$275, 1),"")</f>
        <v>W003 - Mineral Composite</v>
      </c>
      <c r="E562" t="str">
        <f>IFERROR(_xlfn.XLOOKUP(TEXT(A562, "0"), TEXT('Material master'!$A$2:'Material master'!$A$275, "0"), 'Material master'!$E$2:'Material master'!$E$275, 1),"")</f>
        <v/>
      </c>
      <c r="F562" t="str">
        <f>IFERROR(_xlfn.XLOOKUP(TEXT(A562, "0"), TEXT('Material master'!$A$2:'Material master'!$A$275, "0"), 'Material master'!$F$2:'Material master'!$F$275, 1),"")</f>
        <v/>
      </c>
      <c r="G562" t="str">
        <f>IFERROR(_xlfn.XLOOKUP(TEXT(A562, "0"), TEXT('Material master'!$A$2:'Material master'!$A$275, "0"), 'Material master'!$G$2:'Material master'!$G$275, 1),"")</f>
        <v/>
      </c>
      <c r="H562" t="s">
        <v>698</v>
      </c>
      <c r="I562" s="32">
        <v>210.41624218693545</v>
      </c>
      <c r="J562" s="258">
        <f>IFERROR($I562/AVERAGE($L560:$W560),0)</f>
        <v>2.3623472949836044</v>
      </c>
      <c r="K562" s="32"/>
      <c r="L562" s="32">
        <f t="shared" ref="L562:W562" si="550">$I562</f>
        <v>210.41624218693545</v>
      </c>
      <c r="M562" s="32">
        <f t="shared" si="550"/>
        <v>210.41624218693545</v>
      </c>
      <c r="N562" s="32">
        <f t="shared" si="550"/>
        <v>210.41624218693545</v>
      </c>
      <c r="O562" s="32">
        <f t="shared" si="550"/>
        <v>210.41624218693545</v>
      </c>
      <c r="P562" s="32">
        <f t="shared" si="550"/>
        <v>210.41624218693545</v>
      </c>
      <c r="Q562" s="32">
        <f t="shared" si="550"/>
        <v>210.41624218693545</v>
      </c>
      <c r="R562" s="32">
        <f t="shared" si="550"/>
        <v>210.41624218693545</v>
      </c>
      <c r="S562" s="32">
        <f t="shared" si="550"/>
        <v>210.41624218693545</v>
      </c>
      <c r="T562" s="32">
        <f t="shared" si="550"/>
        <v>210.41624218693545</v>
      </c>
      <c r="U562" s="32">
        <f t="shared" si="550"/>
        <v>210.41624218693545</v>
      </c>
      <c r="V562" s="32">
        <f t="shared" si="550"/>
        <v>210.41624218693545</v>
      </c>
      <c r="W562" s="32">
        <f t="shared" si="550"/>
        <v>210.41624218693545</v>
      </c>
    </row>
    <row r="563" spans="1:23" x14ac:dyDescent="0.25">
      <c r="A563" s="257" t="s">
        <v>175</v>
      </c>
      <c r="B563" t="str">
        <f>IFERROR(_xlfn.XLOOKUP(TEXT(A563, "0"), TEXT('Material master'!$A$2:'Material master'!$A$275, "0"), 'Material master'!$B$2:'Material master'!$B$275, 1),"")</f>
        <v>Composite VULK PO</v>
      </c>
      <c r="C563" t="str">
        <f>IFERROR(_xlfn.XLOOKUP(TEXT(A563, "0"), TEXT('Material master'!$A$2:'Material master'!$A$275, "0"), 'Material master'!$C$2:'Material master'!$C$275, 1),"")</f>
        <v>Semi-finished product</v>
      </c>
      <c r="D563" t="str">
        <f>IFERROR(_xlfn.XLOOKUP(TEXT(A563, "0"), TEXT('Material master'!$A$2:'Material master'!$A$275, "0"), 'Material master'!$D$2:'Material master'!$D$275, 1),"")</f>
        <v>W003 - Mineral Composite</v>
      </c>
      <c r="E563" t="str">
        <f>IFERROR(_xlfn.XLOOKUP(TEXT(A563, "0"), TEXT('Material master'!$A$2:'Material master'!$A$275, "0"), 'Material master'!$E$2:'Material master'!$E$275, 1),"")</f>
        <v/>
      </c>
      <c r="F563" t="str">
        <f>IFERROR(_xlfn.XLOOKUP(TEXT(A563, "0"), TEXT('Material master'!$A$2:'Material master'!$A$275, "0"), 'Material master'!$F$2:'Material master'!$F$275, 1),"")</f>
        <v/>
      </c>
      <c r="G563" t="str">
        <f>IFERROR(_xlfn.XLOOKUP(TEXT(A563, "0"), TEXT('Material master'!$A$2:'Material master'!$A$275, "0"), 'Material master'!$G$2:'Material master'!$G$275, 1),"")</f>
        <v/>
      </c>
      <c r="H563" t="s">
        <v>704</v>
      </c>
      <c r="I563">
        <v>1</v>
      </c>
      <c r="K563" s="32"/>
      <c r="L563" s="32">
        <f t="shared" ref="L563:W563" si="551">IF(( L562 - K561 + L560 ) &gt; 0, CEILING(( L562 - K561 + L560 ), $I563), 0)</f>
        <v>0</v>
      </c>
      <c r="M563" s="32">
        <f t="shared" si="551"/>
        <v>0</v>
      </c>
      <c r="N563" s="32">
        <f t="shared" si="551"/>
        <v>0</v>
      </c>
      <c r="O563" s="32">
        <f t="shared" si="551"/>
        <v>92</v>
      </c>
      <c r="P563" s="32">
        <f t="shared" si="551"/>
        <v>111</v>
      </c>
      <c r="Q563" s="32">
        <f t="shared" si="551"/>
        <v>112</v>
      </c>
      <c r="R563" s="32">
        <f t="shared" si="551"/>
        <v>114</v>
      </c>
      <c r="S563" s="32">
        <f t="shared" si="551"/>
        <v>111</v>
      </c>
      <c r="T563" s="32">
        <f t="shared" si="551"/>
        <v>112</v>
      </c>
      <c r="U563" s="32">
        <f t="shared" si="551"/>
        <v>115</v>
      </c>
      <c r="V563" s="32">
        <f t="shared" si="551"/>
        <v>115</v>
      </c>
      <c r="W563" s="32">
        <f t="shared" si="551"/>
        <v>111</v>
      </c>
    </row>
    <row r="564" spans="1:23" x14ac:dyDescent="0.25">
      <c r="A564" s="257" t="s">
        <v>175</v>
      </c>
      <c r="B564" t="str">
        <f>IFERROR(_xlfn.XLOOKUP(TEXT(A564, "0"), TEXT('Material master'!$A$2:'Material master'!$A$275, "0"), 'Material master'!$B$2:'Material master'!$B$275, 1),"")</f>
        <v>Composite VULK PO</v>
      </c>
      <c r="C564" t="str">
        <f>IFERROR(_xlfn.XLOOKUP(TEXT(A564, "0"), TEXT('Material master'!$A$2:'Material master'!$A$275, "0"), 'Material master'!$C$2:'Material master'!$C$275, 1),"")</f>
        <v>Semi-finished product</v>
      </c>
      <c r="D564" t="str">
        <f>IFERROR(_xlfn.XLOOKUP(TEXT(A564, "0"), TEXT('Material master'!$A$2:'Material master'!$A$275, "0"), 'Material master'!$D$2:'Material master'!$D$275, 1),"")</f>
        <v>W003 - Mineral Composite</v>
      </c>
      <c r="E564" t="str">
        <f>IFERROR(_xlfn.XLOOKUP(TEXT(A564, "0"), TEXT('Material master'!$A$2:'Material master'!$A$275, "0"), 'Material master'!$E$2:'Material master'!$E$275, 1),"")</f>
        <v/>
      </c>
      <c r="F564" t="str">
        <f>IFERROR(_xlfn.XLOOKUP(TEXT(A564, "0"), TEXT('Material master'!$A$2:'Material master'!$A$275, "0"), 'Material master'!$F$2:'Material master'!$F$275, 1),"")</f>
        <v/>
      </c>
      <c r="G564" t="str">
        <f>IFERROR(_xlfn.XLOOKUP(TEXT(A564, "0"), TEXT('Material master'!$A$2:'Material master'!$A$275, "0"), 'Material master'!$G$2:'Material master'!$G$275, 1),"")</f>
        <v/>
      </c>
      <c r="H564" t="s">
        <v>705</v>
      </c>
      <c r="I564" t="s">
        <v>612</v>
      </c>
      <c r="J564">
        <v>23</v>
      </c>
      <c r="K564" s="32"/>
      <c r="L564" s="32">
        <f t="shared" ref="L564:W564" si="552">L563 / $J564</f>
        <v>0</v>
      </c>
      <c r="M564" s="32">
        <f t="shared" si="552"/>
        <v>0</v>
      </c>
      <c r="N564" s="32">
        <f t="shared" si="552"/>
        <v>0</v>
      </c>
      <c r="O564" s="32">
        <f t="shared" si="552"/>
        <v>4</v>
      </c>
      <c r="P564" s="32">
        <f t="shared" si="552"/>
        <v>4.8260869565217392</v>
      </c>
      <c r="Q564" s="32">
        <f t="shared" si="552"/>
        <v>4.8695652173913047</v>
      </c>
      <c r="R564" s="32">
        <f t="shared" si="552"/>
        <v>4.9565217391304346</v>
      </c>
      <c r="S564" s="32">
        <f t="shared" si="552"/>
        <v>4.8260869565217392</v>
      </c>
      <c r="T564" s="32">
        <f t="shared" si="552"/>
        <v>4.8695652173913047</v>
      </c>
      <c r="U564" s="32">
        <f t="shared" si="552"/>
        <v>5</v>
      </c>
      <c r="V564" s="32">
        <f t="shared" si="552"/>
        <v>5</v>
      </c>
      <c r="W564" s="32">
        <f t="shared" si="552"/>
        <v>4.8260869565217392</v>
      </c>
    </row>
    <row r="565" spans="1:23" ht="15.75" thickBot="1" x14ac:dyDescent="0.3">
      <c r="A565" s="257" t="s">
        <v>175</v>
      </c>
      <c r="B565" t="str">
        <f>IFERROR(_xlfn.XLOOKUP(TEXT(A565, "0"), TEXT('Material master'!$A$2:'Material master'!$A$275, "0"), 'Material master'!$B$2:'Material master'!$B$275, 1),"")</f>
        <v>Composite VULK PO</v>
      </c>
      <c r="C565" t="str">
        <f>IFERROR(_xlfn.XLOOKUP(TEXT(A565, "0"), TEXT('Material master'!$A$2:'Material master'!$A$275, "0"), 'Material master'!$C$2:'Material master'!$C$275, 1),"")</f>
        <v>Semi-finished product</v>
      </c>
      <c r="D565" t="str">
        <f>IFERROR(_xlfn.XLOOKUP(TEXT(A565, "0"), TEXT('Material master'!$A$2:'Material master'!$A$275, "0"), 'Material master'!$D$2:'Material master'!$D$275, 1),"")</f>
        <v>W003 - Mineral Composite</v>
      </c>
      <c r="E565" t="str">
        <f>IFERROR(_xlfn.XLOOKUP(TEXT(A565, "0"), TEXT('Material master'!$A$2:'Material master'!$A$275, "0"), 'Material master'!$E$2:'Material master'!$E$275, 1),"")</f>
        <v/>
      </c>
      <c r="F565" t="str">
        <f>IFERROR(_xlfn.XLOOKUP(TEXT(A565, "0"), TEXT('Material master'!$A$2:'Material master'!$A$275, "0"), 'Material master'!$F$2:'Material master'!$F$275, 1),"")</f>
        <v/>
      </c>
      <c r="G565" t="str">
        <f>IFERROR(_xlfn.XLOOKUP(TEXT(A565, "0"), TEXT('Material master'!$A$2:'Material master'!$A$275, "0"), 'Material master'!$G$2:'Material master'!$G$275, 1),"")</f>
        <v/>
      </c>
      <c r="H565" t="s">
        <v>706</v>
      </c>
      <c r="I565" s="257" t="s">
        <v>168</v>
      </c>
      <c r="J565">
        <v>1.1910000000000001</v>
      </c>
      <c r="K565" s="32"/>
      <c r="L565" s="32">
        <f t="shared" ref="L565:W565" si="553">L563 * $J565</f>
        <v>0</v>
      </c>
      <c r="M565" s="32">
        <f t="shared" si="553"/>
        <v>0</v>
      </c>
      <c r="N565" s="32">
        <f t="shared" si="553"/>
        <v>0</v>
      </c>
      <c r="O565" s="32">
        <f t="shared" si="553"/>
        <v>109.572</v>
      </c>
      <c r="P565" s="32">
        <f t="shared" si="553"/>
        <v>132.20099999999999</v>
      </c>
      <c r="Q565" s="32">
        <f t="shared" si="553"/>
        <v>133.392</v>
      </c>
      <c r="R565" s="32">
        <f t="shared" si="553"/>
        <v>135.774</v>
      </c>
      <c r="S565" s="32">
        <f t="shared" si="553"/>
        <v>132.20099999999999</v>
      </c>
      <c r="T565" s="32">
        <f t="shared" si="553"/>
        <v>133.392</v>
      </c>
      <c r="U565" s="32">
        <f t="shared" si="553"/>
        <v>136.965</v>
      </c>
      <c r="V565" s="32">
        <f t="shared" si="553"/>
        <v>136.965</v>
      </c>
      <c r="W565" s="32">
        <f t="shared" si="553"/>
        <v>132.20099999999999</v>
      </c>
    </row>
    <row r="566" spans="1:23" s="138" customFormat="1" x14ac:dyDescent="0.25">
      <c r="A566" s="137" t="s">
        <v>177</v>
      </c>
      <c r="B566" s="138" t="str">
        <f>IFERROR(_xlfn.XLOOKUP(TEXT(A566, "0"), TEXT('Material master'!$A$2:'Material master'!$A$275, "0"), 'Material master'!$B$2:'Material master'!$B$275, 1),"")</f>
        <v>Ca-Carb MARL CS</v>
      </c>
      <c r="C566" s="138" t="str">
        <f>IFERROR(_xlfn.XLOOKUP(TEXT(A566, "0"), TEXT('Material master'!$A$2:'Material master'!$A$275, "0"), 'Material master'!$C$2:'Material master'!$C$275, 1),"")</f>
        <v>Semi-finished product</v>
      </c>
      <c r="D566" s="138" t="str">
        <f>IFERROR(_xlfn.XLOOKUP(TEXT(A566, "0"), TEXT('Material master'!$A$2:'Material master'!$A$275, "0"), 'Material master'!$D$2:'Material master'!$D$275, 1),"")</f>
        <v>C000 - Calcium Carbonate</v>
      </c>
      <c r="E566" s="138" t="str">
        <f>IFERROR(_xlfn.XLOOKUP(TEXT(A566, "0"), TEXT('Material master'!$A$2:'Material master'!$A$275, "0"), 'Material master'!$E$2:'Material master'!$E$275, 1),"")</f>
        <v/>
      </c>
      <c r="F566" s="138" t="str">
        <f>IFERROR(_xlfn.XLOOKUP(TEXT(A566, "0"), TEXT('Material master'!$A$2:'Material master'!$A$275, "0"), 'Material master'!$F$2:'Material master'!$F$275, 1),"")</f>
        <v/>
      </c>
      <c r="G566" s="138" t="str">
        <f>IFERROR(_xlfn.XLOOKUP(TEXT(A566, "0"), TEXT('Material master'!$A$2:'Material master'!$A$275, "0"), 'Material master'!$G$2:'Material master'!$G$275, 1),"")</f>
        <v/>
      </c>
      <c r="H566" s="138" t="s">
        <v>695</v>
      </c>
      <c r="I566" s="137" t="s">
        <v>168</v>
      </c>
      <c r="K566" s="140"/>
      <c r="L566" s="140">
        <f t="shared" ref="L566:W566" si="554">IFERROR(L541, 0)</f>
        <v>1477.2</v>
      </c>
      <c r="M566" s="140">
        <f t="shared" si="554"/>
        <v>1516.8</v>
      </c>
      <c r="N566" s="140">
        <f t="shared" si="554"/>
        <v>1596.3</v>
      </c>
      <c r="O566" s="140">
        <f t="shared" si="554"/>
        <v>1827.8999999999996</v>
      </c>
      <c r="P566" s="140">
        <f t="shared" si="554"/>
        <v>1797.8999999999996</v>
      </c>
      <c r="Q566" s="140">
        <f t="shared" si="554"/>
        <v>1804.8</v>
      </c>
      <c r="R566" s="140">
        <f t="shared" si="554"/>
        <v>1815.5999999999997</v>
      </c>
      <c r="S566" s="140">
        <f t="shared" si="554"/>
        <v>1761.5999999999997</v>
      </c>
      <c r="T566" s="140">
        <f t="shared" si="554"/>
        <v>1793.3999999999996</v>
      </c>
      <c r="U566" s="140">
        <f t="shared" si="554"/>
        <v>1800.8999999999996</v>
      </c>
      <c r="V566" s="140">
        <f t="shared" si="554"/>
        <v>1788.8999999999996</v>
      </c>
      <c r="W566" s="140">
        <f t="shared" si="554"/>
        <v>1751.3999999999996</v>
      </c>
    </row>
    <row r="567" spans="1:23" x14ac:dyDescent="0.25">
      <c r="A567" s="257" t="s">
        <v>177</v>
      </c>
      <c r="B567" t="str">
        <f>IFERROR(_xlfn.XLOOKUP(TEXT(A567, "0"), TEXT('Material master'!$A$2:'Material master'!$A$275, "0"), 'Material master'!$B$2:'Material master'!$B$275, 1),"")</f>
        <v>Ca-Carb MARL CS</v>
      </c>
      <c r="C567" t="str">
        <f>IFERROR(_xlfn.XLOOKUP(TEXT(A567, "0"), TEXT('Material master'!$A$2:'Material master'!$A$275, "0"), 'Material master'!$C$2:'Material master'!$C$275, 1),"")</f>
        <v>Semi-finished product</v>
      </c>
      <c r="D567" t="str">
        <f>IFERROR(_xlfn.XLOOKUP(TEXT(A567, "0"), TEXT('Material master'!$A$2:'Material master'!$A$275, "0"), 'Material master'!$D$2:'Material master'!$D$275, 1),"")</f>
        <v>C000 - Calcium Carbonate</v>
      </c>
      <c r="E567" t="str">
        <f>IFERROR(_xlfn.XLOOKUP(TEXT(A567, "0"), TEXT('Material master'!$A$2:'Material master'!$A$275, "0"), 'Material master'!$E$2:'Material master'!$E$275, 1),"")</f>
        <v/>
      </c>
      <c r="F567" t="str">
        <f>IFERROR(_xlfn.XLOOKUP(TEXT(A567, "0"), TEXT('Material master'!$A$2:'Material master'!$A$275, "0"), 'Material master'!$F$2:'Material master'!$F$275, 1),"")</f>
        <v/>
      </c>
      <c r="G567" t="str">
        <f>IFERROR(_xlfn.XLOOKUP(TEXT(A567, "0"), TEXT('Material master'!$A$2:'Material master'!$A$275, "0"), 'Material master'!$G$2:'Material master'!$G$275, 1),"")</f>
        <v/>
      </c>
      <c r="H567" s="1" t="s">
        <v>696</v>
      </c>
      <c r="I567" s="1"/>
      <c r="J567" s="1"/>
      <c r="K567" s="141"/>
      <c r="L567" s="141">
        <f t="shared" ref="L567:W567" si="555">SUM(L566)</f>
        <v>1477.2</v>
      </c>
      <c r="M567" s="141">
        <f t="shared" si="555"/>
        <v>1516.8</v>
      </c>
      <c r="N567" s="141">
        <f t="shared" si="555"/>
        <v>1596.3</v>
      </c>
      <c r="O567" s="141">
        <f t="shared" si="555"/>
        <v>1827.8999999999996</v>
      </c>
      <c r="P567" s="141">
        <f t="shared" si="555"/>
        <v>1797.8999999999996</v>
      </c>
      <c r="Q567" s="141">
        <f t="shared" si="555"/>
        <v>1804.8</v>
      </c>
      <c r="R567" s="141">
        <f t="shared" si="555"/>
        <v>1815.5999999999997</v>
      </c>
      <c r="S567" s="141">
        <f t="shared" si="555"/>
        <v>1761.5999999999997</v>
      </c>
      <c r="T567" s="141">
        <f t="shared" si="555"/>
        <v>1793.3999999999996</v>
      </c>
      <c r="U567" s="141">
        <f t="shared" si="555"/>
        <v>1800.8999999999996</v>
      </c>
      <c r="V567" s="141">
        <f t="shared" si="555"/>
        <v>1788.8999999999996</v>
      </c>
      <c r="W567" s="141">
        <f t="shared" si="555"/>
        <v>1751.3999999999996</v>
      </c>
    </row>
    <row r="568" spans="1:23" s="136" customFormat="1" x14ac:dyDescent="0.25">
      <c r="A568" s="270" t="s">
        <v>177</v>
      </c>
      <c r="B568" s="136" t="str">
        <f>IFERROR(_xlfn.XLOOKUP(TEXT(A568, "0"), TEXT('Material master'!$A$2:'Material master'!$A$275, "0"), 'Material master'!$B$2:'Material master'!$B$275, 1),"")</f>
        <v>Ca-Carb MARL CS</v>
      </c>
      <c r="C568" s="136" t="str">
        <f>IFERROR(_xlfn.XLOOKUP(TEXT(A568, "0"), TEXT('Material master'!$A$2:'Material master'!$A$275, "0"), 'Material master'!$C$2:'Material master'!$C$275, 1),"")</f>
        <v>Semi-finished product</v>
      </c>
      <c r="D568" s="136" t="str">
        <f>IFERROR(_xlfn.XLOOKUP(TEXT(A568, "0"), TEXT('Material master'!$A$2:'Material master'!$A$275, "0"), 'Material master'!$D$2:'Material master'!$D$275, 1),"")</f>
        <v>C000 - Calcium Carbonate</v>
      </c>
      <c r="E568" s="136" t="str">
        <f>IFERROR(_xlfn.XLOOKUP(TEXT(A568, "0"), TEXT('Material master'!$A$2:'Material master'!$A$275, "0"), 'Material master'!$E$2:'Material master'!$E$275, 1),"")</f>
        <v/>
      </c>
      <c r="F568" s="136" t="str">
        <f>IFERROR(_xlfn.XLOOKUP(TEXT(A568, "0"), TEXT('Material master'!$A$2:'Material master'!$A$275, "0"), 'Material master'!$F$2:'Material master'!$F$275, 1),"")</f>
        <v/>
      </c>
      <c r="G568" s="136" t="str">
        <f>IFERROR(_xlfn.XLOOKUP(TEXT(A568, "0"), TEXT('Material master'!$A$2:'Material master'!$A$275, "0"), 'Material master'!$G$2:'Material master'!$G$275, 1),"")</f>
        <v/>
      </c>
      <c r="H568" s="136" t="s">
        <v>697</v>
      </c>
      <c r="K568" s="142">
        <v>38316.495999999999</v>
      </c>
      <c r="L568" s="142">
        <f t="shared" ref="L568:W568" si="556">K568 - L567 + L570</f>
        <v>36839.296000000002</v>
      </c>
      <c r="M568" s="142">
        <f t="shared" si="556"/>
        <v>35322.495999999999</v>
      </c>
      <c r="N568" s="142">
        <f t="shared" si="556"/>
        <v>35094.195999999996</v>
      </c>
      <c r="O568" s="142">
        <f t="shared" si="556"/>
        <v>35094.295999999995</v>
      </c>
      <c r="P568" s="142">
        <f t="shared" si="556"/>
        <v>35094.395999999993</v>
      </c>
      <c r="Q568" s="142">
        <f t="shared" si="556"/>
        <v>35094.59599999999</v>
      </c>
      <c r="R568" s="142">
        <f t="shared" si="556"/>
        <v>35094.995999999992</v>
      </c>
      <c r="S568" s="142">
        <f t="shared" si="556"/>
        <v>35094.395999999993</v>
      </c>
      <c r="T568" s="142">
        <f t="shared" si="556"/>
        <v>35094.995999999992</v>
      </c>
      <c r="U568" s="142">
        <f t="shared" si="556"/>
        <v>35095.09599999999</v>
      </c>
      <c r="V568" s="142">
        <f t="shared" si="556"/>
        <v>35094.195999999989</v>
      </c>
      <c r="W568" s="142">
        <f t="shared" si="556"/>
        <v>35094.795999999988</v>
      </c>
    </row>
    <row r="569" spans="1:23" x14ac:dyDescent="0.25">
      <c r="A569" s="257" t="s">
        <v>177</v>
      </c>
      <c r="B569" t="str">
        <f>IFERROR(_xlfn.XLOOKUP(TEXT(A569, "0"), TEXT('Material master'!$A$2:'Material master'!$A$275, "0"), 'Material master'!$B$2:'Material master'!$B$275, 1),"")</f>
        <v>Ca-Carb MARL CS</v>
      </c>
      <c r="C569" t="str">
        <f>IFERROR(_xlfn.XLOOKUP(TEXT(A569, "0"), TEXT('Material master'!$A$2:'Material master'!$A$275, "0"), 'Material master'!$C$2:'Material master'!$C$275, 1),"")</f>
        <v>Semi-finished product</v>
      </c>
      <c r="D569" t="str">
        <f>IFERROR(_xlfn.XLOOKUP(TEXT(A569, "0"), TEXT('Material master'!$A$2:'Material master'!$A$275, "0"), 'Material master'!$D$2:'Material master'!$D$275, 1),"")</f>
        <v>C000 - Calcium Carbonate</v>
      </c>
      <c r="E569" t="str">
        <f>IFERROR(_xlfn.XLOOKUP(TEXT(A569, "0"), TEXT('Material master'!$A$2:'Material master'!$A$275, "0"), 'Material master'!$E$2:'Material master'!$E$275, 1),"")</f>
        <v/>
      </c>
      <c r="F569" t="str">
        <f>IFERROR(_xlfn.XLOOKUP(TEXT(A569, "0"), TEXT('Material master'!$A$2:'Material master'!$A$275, "0"), 'Material master'!$F$2:'Material master'!$F$275, 1),"")</f>
        <v/>
      </c>
      <c r="G569" t="str">
        <f>IFERROR(_xlfn.XLOOKUP(TEXT(A569, "0"), TEXT('Material master'!$A$2:'Material master'!$A$275, "0"), 'Material master'!$G$2:'Material master'!$G$275, 1),"")</f>
        <v/>
      </c>
      <c r="H569" t="s">
        <v>698</v>
      </c>
      <c r="I569" s="32">
        <v>35094.165083012042</v>
      </c>
      <c r="J569" s="258">
        <f>IFERROR($I569/AVERAGE($L567:$W567),0)</f>
        <v>20.312355891714276</v>
      </c>
      <c r="K569" s="32"/>
      <c r="L569" s="32">
        <f t="shared" ref="L569:W569" si="557">$I569</f>
        <v>35094.165083012042</v>
      </c>
      <c r="M569" s="32">
        <f t="shared" si="557"/>
        <v>35094.165083012042</v>
      </c>
      <c r="N569" s="32">
        <f t="shared" si="557"/>
        <v>35094.165083012042</v>
      </c>
      <c r="O569" s="32">
        <f t="shared" si="557"/>
        <v>35094.165083012042</v>
      </c>
      <c r="P569" s="32">
        <f t="shared" si="557"/>
        <v>35094.165083012042</v>
      </c>
      <c r="Q569" s="32">
        <f t="shared" si="557"/>
        <v>35094.165083012042</v>
      </c>
      <c r="R569" s="32">
        <f t="shared" si="557"/>
        <v>35094.165083012042</v>
      </c>
      <c r="S569" s="32">
        <f t="shared" si="557"/>
        <v>35094.165083012042</v>
      </c>
      <c r="T569" s="32">
        <f t="shared" si="557"/>
        <v>35094.165083012042</v>
      </c>
      <c r="U569" s="32">
        <f t="shared" si="557"/>
        <v>35094.165083012042</v>
      </c>
      <c r="V569" s="32">
        <f t="shared" si="557"/>
        <v>35094.165083012042</v>
      </c>
      <c r="W569" s="32">
        <f t="shared" si="557"/>
        <v>35094.165083012042</v>
      </c>
    </row>
    <row r="570" spans="1:23" x14ac:dyDescent="0.25">
      <c r="A570" s="257" t="s">
        <v>177</v>
      </c>
      <c r="B570" t="str">
        <f>IFERROR(_xlfn.XLOOKUP(TEXT(A570, "0"), TEXT('Material master'!$A$2:'Material master'!$A$275, "0"), 'Material master'!$B$2:'Material master'!$B$275, 1),"")</f>
        <v>Ca-Carb MARL CS</v>
      </c>
      <c r="C570" t="str">
        <f>IFERROR(_xlfn.XLOOKUP(TEXT(A570, "0"), TEXT('Material master'!$A$2:'Material master'!$A$275, "0"), 'Material master'!$C$2:'Material master'!$C$275, 1),"")</f>
        <v>Semi-finished product</v>
      </c>
      <c r="D570" t="str">
        <f>IFERROR(_xlfn.XLOOKUP(TEXT(A570, "0"), TEXT('Material master'!$A$2:'Material master'!$A$275, "0"), 'Material master'!$D$2:'Material master'!$D$275, 1),"")</f>
        <v>C000 - Calcium Carbonate</v>
      </c>
      <c r="E570" t="str">
        <f>IFERROR(_xlfn.XLOOKUP(TEXT(A570, "0"), TEXT('Material master'!$A$2:'Material master'!$A$275, "0"), 'Material master'!$E$2:'Material master'!$E$275, 1),"")</f>
        <v/>
      </c>
      <c r="F570" t="str">
        <f>IFERROR(_xlfn.XLOOKUP(TEXT(A570, "0"), TEXT('Material master'!$A$2:'Material master'!$A$275, "0"), 'Material master'!$F$2:'Material master'!$F$275, 1),"")</f>
        <v/>
      </c>
      <c r="G570" t="str">
        <f>IFERROR(_xlfn.XLOOKUP(TEXT(A570, "0"), TEXT('Material master'!$A$2:'Material master'!$A$275, "0"), 'Material master'!$G$2:'Material master'!$G$275, 1),"")</f>
        <v/>
      </c>
      <c r="H570" t="s">
        <v>699</v>
      </c>
      <c r="I570">
        <f>IFERROR(_xlfn.XLOOKUP(TEXT(A570, "0"), TEXT('Purchase sheet'!$A$2:'Purchase sheet'!$A$31, "0"), 'Purchase sheet'!$H$2:'Purchase sheet'!$H$31, 1), 1)</f>
        <v>1</v>
      </c>
      <c r="K570" s="32"/>
      <c r="L570" s="259"/>
      <c r="M570" s="32">
        <f t="shared" ref="M570:W570" si="558">IF( M569 - L568 + M567 &gt; 0, CEILING( M569 - L568 + M567, $I$570), 0)</f>
        <v>0</v>
      </c>
      <c r="N570" s="32">
        <f t="shared" si="558"/>
        <v>1368</v>
      </c>
      <c r="O570" s="32">
        <f t="shared" si="558"/>
        <v>1828</v>
      </c>
      <c r="P570" s="32">
        <f t="shared" si="558"/>
        <v>1798</v>
      </c>
      <c r="Q570" s="32">
        <f t="shared" si="558"/>
        <v>1805</v>
      </c>
      <c r="R570" s="32">
        <f t="shared" si="558"/>
        <v>1816</v>
      </c>
      <c r="S570" s="32">
        <f t="shared" si="558"/>
        <v>1761</v>
      </c>
      <c r="T570" s="32">
        <f t="shared" si="558"/>
        <v>1794</v>
      </c>
      <c r="U570" s="32">
        <f t="shared" si="558"/>
        <v>1801</v>
      </c>
      <c r="V570" s="32">
        <f t="shared" si="558"/>
        <v>1788</v>
      </c>
      <c r="W570" s="32">
        <f t="shared" si="558"/>
        <v>1752</v>
      </c>
    </row>
    <row r="571" spans="1:23" ht="15.75" thickBot="1" x14ac:dyDescent="0.3">
      <c r="A571" s="257" t="s">
        <v>177</v>
      </c>
      <c r="B571" t="str">
        <f>IFERROR(_xlfn.XLOOKUP(TEXT(A571, "0"), TEXT('Material master'!$A$2:'Material master'!$A$275, "0"), 'Material master'!$B$2:'Material master'!$B$275, 1),"")</f>
        <v>Ca-Carb MARL CS</v>
      </c>
      <c r="C571" t="str">
        <f>IFERROR(_xlfn.XLOOKUP(TEXT(A571, "0"), TEXT('Material master'!$A$2:'Material master'!$A$275, "0"), 'Material master'!$C$2:'Material master'!$C$275, 1),"")</f>
        <v>Semi-finished product</v>
      </c>
      <c r="D571" t="str">
        <f>IFERROR(_xlfn.XLOOKUP(TEXT(A571, "0"), TEXT('Material master'!$A$2:'Material master'!$A$275, "0"), 'Material master'!$D$2:'Material master'!$D$275, 1),"")</f>
        <v>C000 - Calcium Carbonate</v>
      </c>
      <c r="E571" t="str">
        <f>IFERROR(_xlfn.XLOOKUP(TEXT(A571, "0"), TEXT('Material master'!$A$2:'Material master'!$A$275, "0"), 'Material master'!$E$2:'Material master'!$E$275, 1),"")</f>
        <v/>
      </c>
      <c r="F571" t="str">
        <f>IFERROR(_xlfn.XLOOKUP(TEXT(A571, "0"), TEXT('Material master'!$A$2:'Material master'!$A$275, "0"), 'Material master'!$F$2:'Material master'!$F$275, 1),"")</f>
        <v/>
      </c>
      <c r="G571" t="str">
        <f>IFERROR(_xlfn.XLOOKUP(TEXT(A571, "0"), TEXT('Material master'!$A$2:'Material master'!$A$275, "0"), 'Material master'!$G$2:'Material master'!$G$275, 1),"")</f>
        <v/>
      </c>
      <c r="H571" t="s">
        <v>700</v>
      </c>
      <c r="I571">
        <f>INT(IFERROR(_xlfn.XLOOKUP(TEXT(A571, "0"), TEXT('Purchase sheet'!$A$2:'Purchase sheet'!$A$31, "0"), 'Purchase sheet'!$H$2:'Purchase sheet'!$D$31, 1), 1))</f>
        <v>1</v>
      </c>
      <c r="K571" s="32"/>
      <c r="L571" s="32">
        <f t="shared" ref="L571:V571" si="559">M570</f>
        <v>0</v>
      </c>
      <c r="M571" s="32">
        <f t="shared" si="559"/>
        <v>1368</v>
      </c>
      <c r="N571" s="32">
        <f t="shared" si="559"/>
        <v>1828</v>
      </c>
      <c r="O571" s="32">
        <f t="shared" si="559"/>
        <v>1798</v>
      </c>
      <c r="P571" s="32">
        <f t="shared" si="559"/>
        <v>1805</v>
      </c>
      <c r="Q571" s="32">
        <f t="shared" si="559"/>
        <v>1816</v>
      </c>
      <c r="R571" s="32">
        <f t="shared" si="559"/>
        <v>1761</v>
      </c>
      <c r="S571" s="32">
        <f t="shared" si="559"/>
        <v>1794</v>
      </c>
      <c r="T571" s="32">
        <f t="shared" si="559"/>
        <v>1801</v>
      </c>
      <c r="U571" s="32">
        <f t="shared" si="559"/>
        <v>1788</v>
      </c>
      <c r="V571" s="32">
        <f t="shared" si="559"/>
        <v>1752</v>
      </c>
      <c r="W571" s="32"/>
    </row>
    <row r="572" spans="1:23" s="138" customFormat="1" x14ac:dyDescent="0.25">
      <c r="A572" s="137" t="s">
        <v>179</v>
      </c>
      <c r="B572" s="138" t="str">
        <f>IFERROR(_xlfn.XLOOKUP(TEXT(A572, "0"), TEXT('Material master'!$A$2:'Material master'!$A$275, "0"), 'Material master'!$B$2:'Material master'!$B$275, 1),"")</f>
        <v>ATH PGSG7 PO</v>
      </c>
      <c r="C572" s="138" t="str">
        <f>IFERROR(_xlfn.XLOOKUP(TEXT(A572, "0"), TEXT('Material master'!$A$2:'Material master'!$A$275, "0"), 'Material master'!$C$2:'Material master'!$C$275, 1),"")</f>
        <v>Semi-finished product</v>
      </c>
      <c r="D572" s="138" t="str">
        <f>IFERROR(_xlfn.XLOOKUP(TEXT(A572, "0"), TEXT('Material master'!$A$2:'Material master'!$A$275, "0"), 'Material master'!$D$2:'Material master'!$D$275, 1),"")</f>
        <v>J000 - ATH</v>
      </c>
      <c r="E572" s="138" t="str">
        <f>IFERROR(_xlfn.XLOOKUP(TEXT(A572, "0"), TEXT('Material master'!$A$2:'Material master'!$A$275, "0"), 'Material master'!$E$2:'Material master'!$E$275, 1),"")</f>
        <v/>
      </c>
      <c r="F572" s="138" t="str">
        <f>IFERROR(_xlfn.XLOOKUP(TEXT(A572, "0"), TEXT('Material master'!$A$2:'Material master'!$A$275, "0"), 'Material master'!$F$2:'Material master'!$F$275, 1),"")</f>
        <v/>
      </c>
      <c r="G572" s="138" t="str">
        <f>IFERROR(_xlfn.XLOOKUP(TEXT(A572, "0"), TEXT('Material master'!$A$2:'Material master'!$A$275, "0"), 'Material master'!$G$2:'Material master'!$G$275, 1),"")</f>
        <v/>
      </c>
      <c r="H572" s="138" t="s">
        <v>695</v>
      </c>
      <c r="I572" s="137" t="s">
        <v>343</v>
      </c>
      <c r="K572" s="140"/>
      <c r="L572" s="140">
        <f>IFERROR(L1106, 0)</f>
        <v>0</v>
      </c>
      <c r="M572" s="140">
        <f t="shared" ref="M572:W572" si="560">IFERROR(M1106, 0)</f>
        <v>0</v>
      </c>
      <c r="N572" s="140">
        <f t="shared" si="560"/>
        <v>0</v>
      </c>
      <c r="O572" s="140">
        <f t="shared" si="560"/>
        <v>0</v>
      </c>
      <c r="P572" s="140">
        <f t="shared" si="560"/>
        <v>26</v>
      </c>
      <c r="Q572" s="140">
        <f t="shared" si="560"/>
        <v>34</v>
      </c>
      <c r="R572" s="140">
        <f t="shared" si="560"/>
        <v>35</v>
      </c>
      <c r="S572" s="140">
        <f t="shared" si="560"/>
        <v>33</v>
      </c>
      <c r="T572" s="140">
        <f t="shared" si="560"/>
        <v>34</v>
      </c>
      <c r="U572" s="140">
        <f t="shared" si="560"/>
        <v>35</v>
      </c>
      <c r="V572" s="140">
        <f t="shared" si="560"/>
        <v>36</v>
      </c>
      <c r="W572" s="140">
        <f t="shared" si="560"/>
        <v>34</v>
      </c>
    </row>
    <row r="573" spans="1:23" x14ac:dyDescent="0.25">
      <c r="A573" s="257" t="s">
        <v>179</v>
      </c>
      <c r="B573" t="str">
        <f>IFERROR(_xlfn.XLOOKUP(TEXT(A573, "0"), TEXT('Material master'!$A$2:'Material master'!$A$275, "0"), 'Material master'!$B$2:'Material master'!$B$275, 1),"")</f>
        <v>ATH PGSG7 PO</v>
      </c>
      <c r="C573" t="str">
        <f>IFERROR(_xlfn.XLOOKUP(TEXT(A573, "0"), TEXT('Material master'!$A$2:'Material master'!$A$275, "0"), 'Material master'!$C$2:'Material master'!$C$275, 1),"")</f>
        <v>Semi-finished product</v>
      </c>
      <c r="D573" t="str">
        <f>IFERROR(_xlfn.XLOOKUP(TEXT(A573, "0"), TEXT('Material master'!$A$2:'Material master'!$A$275, "0"), 'Material master'!$D$2:'Material master'!$D$275, 1),"")</f>
        <v>J000 - ATH</v>
      </c>
      <c r="E573" t="str">
        <f>IFERROR(_xlfn.XLOOKUP(TEXT(A573, "0"), TEXT('Material master'!$A$2:'Material master'!$A$275, "0"), 'Material master'!$E$2:'Material master'!$E$275, 1),"")</f>
        <v/>
      </c>
      <c r="F573" t="str">
        <f>IFERROR(_xlfn.XLOOKUP(TEXT(A573, "0"), TEXT('Material master'!$A$2:'Material master'!$A$275, "0"), 'Material master'!$F$2:'Material master'!$F$275, 1),"")</f>
        <v/>
      </c>
      <c r="G573" t="str">
        <f>IFERROR(_xlfn.XLOOKUP(TEXT(A573, "0"), TEXT('Material master'!$A$2:'Material master'!$A$275, "0"), 'Material master'!$G$2:'Material master'!$G$275, 1),"")</f>
        <v/>
      </c>
      <c r="H573" t="s">
        <v>695</v>
      </c>
      <c r="I573" s="257" t="s">
        <v>569</v>
      </c>
      <c r="K573" s="32"/>
      <c r="L573" s="272">
        <v>75</v>
      </c>
      <c r="M573" s="272">
        <f>IFERROR(M1826, 0)+269</f>
        <v>269</v>
      </c>
      <c r="N573" s="272">
        <f t="shared" ref="N573:W573" si="561">IFERROR(N1826, 0)+269</f>
        <v>269</v>
      </c>
      <c r="O573" s="272">
        <f t="shared" si="561"/>
        <v>269</v>
      </c>
      <c r="P573" s="272">
        <f t="shared" si="561"/>
        <v>269</v>
      </c>
      <c r="Q573" s="272">
        <f t="shared" si="561"/>
        <v>269</v>
      </c>
      <c r="R573" s="272">
        <f t="shared" si="561"/>
        <v>269</v>
      </c>
      <c r="S573" s="272">
        <f t="shared" si="561"/>
        <v>269</v>
      </c>
      <c r="T573" s="272">
        <f t="shared" si="561"/>
        <v>269</v>
      </c>
      <c r="U573" s="272">
        <f t="shared" si="561"/>
        <v>269</v>
      </c>
      <c r="V573" s="272">
        <f t="shared" si="561"/>
        <v>269</v>
      </c>
      <c r="W573" s="272">
        <f t="shared" si="561"/>
        <v>269</v>
      </c>
    </row>
    <row r="574" spans="1:23" x14ac:dyDescent="0.25">
      <c r="A574" s="257" t="s">
        <v>179</v>
      </c>
      <c r="B574" t="str">
        <f>IFERROR(_xlfn.XLOOKUP(TEXT(A574, "0"), TEXT('Material master'!$A$2:'Material master'!$A$275, "0"), 'Material master'!$B$2:'Material master'!$B$275, 1),"")</f>
        <v>ATH PGSG7 PO</v>
      </c>
      <c r="C574" t="str">
        <f>IFERROR(_xlfn.XLOOKUP(TEXT(A574, "0"), TEXT('Material master'!$A$2:'Material master'!$A$275, "0"), 'Material master'!$C$2:'Material master'!$C$275, 1),"")</f>
        <v>Semi-finished product</v>
      </c>
      <c r="D574" t="str">
        <f>IFERROR(_xlfn.XLOOKUP(TEXT(A574, "0"), TEXT('Material master'!$A$2:'Material master'!$A$275, "0"), 'Material master'!$D$2:'Material master'!$D$275, 1),"")</f>
        <v>J000 - ATH</v>
      </c>
      <c r="E574" t="str">
        <f>IFERROR(_xlfn.XLOOKUP(TEXT(A574, "0"), TEXT('Material master'!$A$2:'Material master'!$A$275, "0"), 'Material master'!$E$2:'Material master'!$E$275, 1),"")</f>
        <v/>
      </c>
      <c r="F574" t="str">
        <f>IFERROR(_xlfn.XLOOKUP(TEXT(A574, "0"), TEXT('Material master'!$A$2:'Material master'!$A$275, "0"), 'Material master'!$F$2:'Material master'!$F$275, 1),"")</f>
        <v/>
      </c>
      <c r="G574" t="str">
        <f>IFERROR(_xlfn.XLOOKUP(TEXT(A574, "0"), TEXT('Material master'!$A$2:'Material master'!$A$275, "0"), 'Material master'!$G$2:'Material master'!$G$275, 1),"")</f>
        <v/>
      </c>
      <c r="H574" s="1" t="s">
        <v>696</v>
      </c>
      <c r="I574" s="1"/>
      <c r="J574" s="1"/>
      <c r="K574" s="141"/>
      <c r="L574" s="141">
        <f t="shared" ref="L574:W574" si="562">SUM(L572:L573)</f>
        <v>75</v>
      </c>
      <c r="M574" s="141">
        <f t="shared" si="562"/>
        <v>269</v>
      </c>
      <c r="N574" s="141">
        <f t="shared" si="562"/>
        <v>269</v>
      </c>
      <c r="O574" s="141">
        <f t="shared" si="562"/>
        <v>269</v>
      </c>
      <c r="P574" s="141">
        <f t="shared" si="562"/>
        <v>295</v>
      </c>
      <c r="Q574" s="141">
        <f t="shared" si="562"/>
        <v>303</v>
      </c>
      <c r="R574" s="141">
        <f t="shared" si="562"/>
        <v>304</v>
      </c>
      <c r="S574" s="141">
        <f t="shared" si="562"/>
        <v>302</v>
      </c>
      <c r="T574" s="141">
        <f t="shared" si="562"/>
        <v>303</v>
      </c>
      <c r="U574" s="141">
        <f t="shared" si="562"/>
        <v>304</v>
      </c>
      <c r="V574" s="141">
        <f t="shared" si="562"/>
        <v>305</v>
      </c>
      <c r="W574" s="141">
        <f t="shared" si="562"/>
        <v>303</v>
      </c>
    </row>
    <row r="575" spans="1:23" s="136" customFormat="1" x14ac:dyDescent="0.25">
      <c r="A575" s="270" t="s">
        <v>179</v>
      </c>
      <c r="B575" s="136" t="str">
        <f>IFERROR(_xlfn.XLOOKUP(TEXT(A575, "0"), TEXT('Material master'!$A$2:'Material master'!$A$275, "0"), 'Material master'!$B$2:'Material master'!$B$275, 1),"")</f>
        <v>ATH PGSG7 PO</v>
      </c>
      <c r="C575" s="136" t="str">
        <f>IFERROR(_xlfn.XLOOKUP(TEXT(A575, "0"), TEXT('Material master'!$A$2:'Material master'!$A$275, "0"), 'Material master'!$C$2:'Material master'!$C$275, 1),"")</f>
        <v>Semi-finished product</v>
      </c>
      <c r="D575" s="136" t="str">
        <f>IFERROR(_xlfn.XLOOKUP(TEXT(A575, "0"), TEXT('Material master'!$A$2:'Material master'!$A$275, "0"), 'Material master'!$D$2:'Material master'!$D$275, 1),"")</f>
        <v>J000 - ATH</v>
      </c>
      <c r="E575" s="136" t="str">
        <f>IFERROR(_xlfn.XLOOKUP(TEXT(A575, "0"), TEXT('Material master'!$A$2:'Material master'!$A$275, "0"), 'Material master'!$E$2:'Material master'!$E$275, 1),"")</f>
        <v/>
      </c>
      <c r="F575" s="136" t="str">
        <f>IFERROR(_xlfn.XLOOKUP(TEXT(A575, "0"), TEXT('Material master'!$A$2:'Material master'!$A$275, "0"), 'Material master'!$F$2:'Material master'!$F$275, 1),"")</f>
        <v/>
      </c>
      <c r="G575" s="136" t="str">
        <f>IFERROR(_xlfn.XLOOKUP(TEXT(A575, "0"), TEXT('Material master'!$A$2:'Material master'!$A$275, "0"), 'Material master'!$G$2:'Material master'!$G$275, 1),"")</f>
        <v/>
      </c>
      <c r="H575" s="136" t="s">
        <v>697</v>
      </c>
      <c r="K575" s="142">
        <v>22.14</v>
      </c>
      <c r="L575" s="142">
        <f t="shared" ref="L575:W575" si="563">K575 - L574 + L577</f>
        <v>30.14</v>
      </c>
      <c r="M575" s="142">
        <f t="shared" si="563"/>
        <v>30.139999999999986</v>
      </c>
      <c r="N575" s="142">
        <f t="shared" si="563"/>
        <v>30.139999999999986</v>
      </c>
      <c r="O575" s="142">
        <f t="shared" si="563"/>
        <v>30.139999999999986</v>
      </c>
      <c r="P575" s="142">
        <f t="shared" si="563"/>
        <v>30.139999999999986</v>
      </c>
      <c r="Q575" s="142">
        <f t="shared" si="563"/>
        <v>30.139999999999986</v>
      </c>
      <c r="R575" s="142">
        <f t="shared" si="563"/>
        <v>30.139999999999986</v>
      </c>
      <c r="S575" s="142">
        <f t="shared" si="563"/>
        <v>30.139999999999986</v>
      </c>
      <c r="T575" s="142">
        <f t="shared" si="563"/>
        <v>30.139999999999986</v>
      </c>
      <c r="U575" s="142">
        <f t="shared" si="563"/>
        <v>30.139999999999986</v>
      </c>
      <c r="V575" s="142">
        <f t="shared" si="563"/>
        <v>30.139999999999986</v>
      </c>
      <c r="W575" s="142">
        <f t="shared" si="563"/>
        <v>30.139999999999986</v>
      </c>
    </row>
    <row r="576" spans="1:23" x14ac:dyDescent="0.25">
      <c r="A576" s="257" t="s">
        <v>179</v>
      </c>
      <c r="B576" t="str">
        <f>IFERROR(_xlfn.XLOOKUP(TEXT(A576, "0"), TEXT('Material master'!$A$2:'Material master'!$A$275, "0"), 'Material master'!$B$2:'Material master'!$B$275, 1),"")</f>
        <v>ATH PGSG7 PO</v>
      </c>
      <c r="C576" t="str">
        <f>IFERROR(_xlfn.XLOOKUP(TEXT(A576, "0"), TEXT('Material master'!$A$2:'Material master'!$A$275, "0"), 'Material master'!$C$2:'Material master'!$C$275, 1),"")</f>
        <v>Semi-finished product</v>
      </c>
      <c r="D576" t="str">
        <f>IFERROR(_xlfn.XLOOKUP(TEXT(A576, "0"), TEXT('Material master'!$A$2:'Material master'!$A$275, "0"), 'Material master'!$D$2:'Material master'!$D$275, 1),"")</f>
        <v>J000 - ATH</v>
      </c>
      <c r="E576" t="str">
        <f>IFERROR(_xlfn.XLOOKUP(TEXT(A576, "0"), TEXT('Material master'!$A$2:'Material master'!$A$275, "0"), 'Material master'!$E$2:'Material master'!$E$275, 1),"")</f>
        <v/>
      </c>
      <c r="F576" t="str">
        <f>IFERROR(_xlfn.XLOOKUP(TEXT(A576, "0"), TEXT('Material master'!$A$2:'Material master'!$A$275, "0"), 'Material master'!$F$2:'Material master'!$F$275, 1),"")</f>
        <v/>
      </c>
      <c r="G576" t="str">
        <f>IFERROR(_xlfn.XLOOKUP(TEXT(A576, "0"), TEXT('Material master'!$A$2:'Material master'!$A$275, "0"), 'Material master'!$G$2:'Material master'!$G$275, 1),"")</f>
        <v/>
      </c>
      <c r="H576" t="s">
        <v>698</v>
      </c>
      <c r="I576" s="32">
        <v>30.023828669394703</v>
      </c>
      <c r="J576" s="258">
        <f>IFERROR($I576/AVERAGE($L574:$W574),0)</f>
        <v>0.10914448471152272</v>
      </c>
      <c r="K576" s="32"/>
      <c r="L576" s="32">
        <f t="shared" ref="L576:W576" si="564">$I576</f>
        <v>30.023828669394703</v>
      </c>
      <c r="M576" s="32">
        <f t="shared" si="564"/>
        <v>30.023828669394703</v>
      </c>
      <c r="N576" s="32">
        <f t="shared" si="564"/>
        <v>30.023828669394703</v>
      </c>
      <c r="O576" s="32">
        <f t="shared" si="564"/>
        <v>30.023828669394703</v>
      </c>
      <c r="P576" s="32">
        <f t="shared" si="564"/>
        <v>30.023828669394703</v>
      </c>
      <c r="Q576" s="32">
        <f t="shared" si="564"/>
        <v>30.023828669394703</v>
      </c>
      <c r="R576" s="32">
        <f t="shared" si="564"/>
        <v>30.023828669394703</v>
      </c>
      <c r="S576" s="32">
        <f t="shared" si="564"/>
        <v>30.023828669394703</v>
      </c>
      <c r="T576" s="32">
        <f t="shared" si="564"/>
        <v>30.023828669394703</v>
      </c>
      <c r="U576" s="32">
        <f t="shared" si="564"/>
        <v>30.023828669394703</v>
      </c>
      <c r="V576" s="32">
        <f t="shared" si="564"/>
        <v>30.023828669394703</v>
      </c>
      <c r="W576" s="32">
        <f t="shared" si="564"/>
        <v>30.023828669394703</v>
      </c>
    </row>
    <row r="577" spans="1:23" x14ac:dyDescent="0.25">
      <c r="A577" s="257" t="s">
        <v>179</v>
      </c>
      <c r="B577" t="str">
        <f>IFERROR(_xlfn.XLOOKUP(TEXT(A577, "0"), TEXT('Material master'!$A$2:'Material master'!$A$275, "0"), 'Material master'!$B$2:'Material master'!$B$275, 1),"")</f>
        <v>ATH PGSG7 PO</v>
      </c>
      <c r="C577" t="str">
        <f>IFERROR(_xlfn.XLOOKUP(TEXT(A577, "0"), TEXT('Material master'!$A$2:'Material master'!$A$275, "0"), 'Material master'!$C$2:'Material master'!$C$275, 1),"")</f>
        <v>Semi-finished product</v>
      </c>
      <c r="D577" t="str">
        <f>IFERROR(_xlfn.XLOOKUP(TEXT(A577, "0"), TEXT('Material master'!$A$2:'Material master'!$A$275, "0"), 'Material master'!$D$2:'Material master'!$D$275, 1),"")</f>
        <v>J000 - ATH</v>
      </c>
      <c r="E577" t="str">
        <f>IFERROR(_xlfn.XLOOKUP(TEXT(A577, "0"), TEXT('Material master'!$A$2:'Material master'!$A$275, "0"), 'Material master'!$E$2:'Material master'!$E$275, 1),"")</f>
        <v/>
      </c>
      <c r="F577" t="str">
        <f>IFERROR(_xlfn.XLOOKUP(TEXT(A577, "0"), TEXT('Material master'!$A$2:'Material master'!$A$275, "0"), 'Material master'!$F$2:'Material master'!$F$275, 1),"")</f>
        <v/>
      </c>
      <c r="G577" t="str">
        <f>IFERROR(_xlfn.XLOOKUP(TEXT(A577, "0"), TEXT('Material master'!$A$2:'Material master'!$A$275, "0"), 'Material master'!$G$2:'Material master'!$G$275, 1),"")</f>
        <v/>
      </c>
      <c r="H577" t="s">
        <v>704</v>
      </c>
      <c r="I577">
        <v>1</v>
      </c>
      <c r="K577" s="32"/>
      <c r="L577" s="32">
        <f t="shared" ref="L577:W577" si="565">IF(( L576 - K575 + L574 ) &gt; 0, CEILING(( L576 - K575 + L574 ), $I577), 0)</f>
        <v>83</v>
      </c>
      <c r="M577" s="32">
        <f t="shared" si="565"/>
        <v>269</v>
      </c>
      <c r="N577" s="32">
        <f t="shared" si="565"/>
        <v>269</v>
      </c>
      <c r="O577" s="32">
        <f t="shared" si="565"/>
        <v>269</v>
      </c>
      <c r="P577" s="32">
        <f t="shared" si="565"/>
        <v>295</v>
      </c>
      <c r="Q577" s="32">
        <f t="shared" si="565"/>
        <v>303</v>
      </c>
      <c r="R577" s="32">
        <f t="shared" si="565"/>
        <v>304</v>
      </c>
      <c r="S577" s="32">
        <f t="shared" si="565"/>
        <v>302</v>
      </c>
      <c r="T577" s="32">
        <f t="shared" si="565"/>
        <v>303</v>
      </c>
      <c r="U577" s="32">
        <f t="shared" si="565"/>
        <v>304</v>
      </c>
      <c r="V577" s="32">
        <f t="shared" si="565"/>
        <v>305</v>
      </c>
      <c r="W577" s="32">
        <f t="shared" si="565"/>
        <v>303</v>
      </c>
    </row>
    <row r="578" spans="1:23" x14ac:dyDescent="0.25">
      <c r="A578" s="257" t="s">
        <v>179</v>
      </c>
      <c r="B578" t="str">
        <f>IFERROR(_xlfn.XLOOKUP(TEXT(A578, "0"), TEXT('Material master'!$A$2:'Material master'!$A$275, "0"), 'Material master'!$B$2:'Material master'!$B$275, 1),"")</f>
        <v>ATH PGSG7 PO</v>
      </c>
      <c r="C578" t="str">
        <f>IFERROR(_xlfn.XLOOKUP(TEXT(A578, "0"), TEXT('Material master'!$A$2:'Material master'!$A$275, "0"), 'Material master'!$C$2:'Material master'!$C$275, 1),"")</f>
        <v>Semi-finished product</v>
      </c>
      <c r="D578" t="str">
        <f>IFERROR(_xlfn.XLOOKUP(TEXT(A578, "0"), TEXT('Material master'!$A$2:'Material master'!$A$275, "0"), 'Material master'!$D$2:'Material master'!$D$275, 1),"")</f>
        <v>J000 - ATH</v>
      </c>
      <c r="E578" t="str">
        <f>IFERROR(_xlfn.XLOOKUP(TEXT(A578, "0"), TEXT('Material master'!$A$2:'Material master'!$A$275, "0"), 'Material master'!$E$2:'Material master'!$E$275, 1),"")</f>
        <v/>
      </c>
      <c r="F578" t="str">
        <f>IFERROR(_xlfn.XLOOKUP(TEXT(A578, "0"), TEXT('Material master'!$A$2:'Material master'!$A$275, "0"), 'Material master'!$F$2:'Material master'!$F$275, 1),"")</f>
        <v/>
      </c>
      <c r="G578" t="str">
        <f>IFERROR(_xlfn.XLOOKUP(TEXT(A578, "0"), TEXT('Material master'!$A$2:'Material master'!$A$275, "0"), 'Material master'!$G$2:'Material master'!$G$275, 1),"")</f>
        <v/>
      </c>
      <c r="H578" t="s">
        <v>705</v>
      </c>
      <c r="I578" t="s">
        <v>645</v>
      </c>
      <c r="J578">
        <v>4.5</v>
      </c>
      <c r="K578" s="32"/>
      <c r="L578" s="32">
        <f t="shared" ref="L578:W578" si="566">L577 / $J578</f>
        <v>18.444444444444443</v>
      </c>
      <c r="M578" s="32">
        <f t="shared" si="566"/>
        <v>59.777777777777779</v>
      </c>
      <c r="N578" s="32">
        <f t="shared" si="566"/>
        <v>59.777777777777779</v>
      </c>
      <c r="O578" s="32">
        <f t="shared" si="566"/>
        <v>59.777777777777779</v>
      </c>
      <c r="P578" s="32">
        <f t="shared" si="566"/>
        <v>65.555555555555557</v>
      </c>
      <c r="Q578" s="32">
        <f t="shared" si="566"/>
        <v>67.333333333333329</v>
      </c>
      <c r="R578" s="32">
        <f t="shared" si="566"/>
        <v>67.555555555555557</v>
      </c>
      <c r="S578" s="32">
        <f t="shared" si="566"/>
        <v>67.111111111111114</v>
      </c>
      <c r="T578" s="32">
        <f t="shared" si="566"/>
        <v>67.333333333333329</v>
      </c>
      <c r="U578" s="32">
        <f t="shared" si="566"/>
        <v>67.555555555555557</v>
      </c>
      <c r="V578" s="32">
        <f t="shared" si="566"/>
        <v>67.777777777777771</v>
      </c>
      <c r="W578" s="32">
        <f t="shared" si="566"/>
        <v>67.333333333333329</v>
      </c>
    </row>
    <row r="579" spans="1:23" x14ac:dyDescent="0.25">
      <c r="A579" s="257" t="s">
        <v>179</v>
      </c>
      <c r="B579" t="str">
        <f>IFERROR(_xlfn.XLOOKUP(TEXT(A579, "0"), TEXT('Material master'!$A$2:'Material master'!$A$275, "0"), 'Material master'!$B$2:'Material master'!$B$275, 1),"")</f>
        <v>ATH PGSG7 PO</v>
      </c>
      <c r="C579" t="str">
        <f>IFERROR(_xlfn.XLOOKUP(TEXT(A579, "0"), TEXT('Material master'!$A$2:'Material master'!$A$275, "0"), 'Material master'!$C$2:'Material master'!$C$275, 1),"")</f>
        <v>Semi-finished product</v>
      </c>
      <c r="D579" t="str">
        <f>IFERROR(_xlfn.XLOOKUP(TEXT(A579, "0"), TEXT('Material master'!$A$2:'Material master'!$A$275, "0"), 'Material master'!$D$2:'Material master'!$D$275, 1),"")</f>
        <v>J000 - ATH</v>
      </c>
      <c r="E579" t="str">
        <f>IFERROR(_xlfn.XLOOKUP(TEXT(A579, "0"), TEXT('Material master'!$A$2:'Material master'!$A$275, "0"), 'Material master'!$E$2:'Material master'!$E$275, 1),"")</f>
        <v/>
      </c>
      <c r="F579" t="str">
        <f>IFERROR(_xlfn.XLOOKUP(TEXT(A579, "0"), TEXT('Material master'!$A$2:'Material master'!$A$275, "0"), 'Material master'!$F$2:'Material master'!$F$275, 1),"")</f>
        <v/>
      </c>
      <c r="G579" t="str">
        <f>IFERROR(_xlfn.XLOOKUP(TEXT(A579, "0"), TEXT('Material master'!$A$2:'Material master'!$A$275, "0"), 'Material master'!$G$2:'Material master'!$G$275, 1),"")</f>
        <v/>
      </c>
      <c r="H579" t="s">
        <v>706</v>
      </c>
      <c r="I579" s="257" t="s">
        <v>694</v>
      </c>
      <c r="J579">
        <v>0.218</v>
      </c>
      <c r="K579" s="32"/>
      <c r="L579" s="32">
        <f t="shared" ref="L579:W579" si="567">L577 * $J579</f>
        <v>18.094000000000001</v>
      </c>
      <c r="M579" s="32">
        <f t="shared" si="567"/>
        <v>58.642000000000003</v>
      </c>
      <c r="N579" s="32">
        <f t="shared" si="567"/>
        <v>58.642000000000003</v>
      </c>
      <c r="O579" s="32">
        <f t="shared" si="567"/>
        <v>58.642000000000003</v>
      </c>
      <c r="P579" s="32">
        <f t="shared" si="567"/>
        <v>64.31</v>
      </c>
      <c r="Q579" s="32">
        <f t="shared" si="567"/>
        <v>66.054000000000002</v>
      </c>
      <c r="R579" s="32">
        <f t="shared" si="567"/>
        <v>66.272000000000006</v>
      </c>
      <c r="S579" s="32">
        <f t="shared" si="567"/>
        <v>65.835999999999999</v>
      </c>
      <c r="T579" s="32">
        <f t="shared" si="567"/>
        <v>66.054000000000002</v>
      </c>
      <c r="U579" s="32">
        <f t="shared" si="567"/>
        <v>66.272000000000006</v>
      </c>
      <c r="V579" s="32">
        <f t="shared" si="567"/>
        <v>66.489999999999995</v>
      </c>
      <c r="W579" s="32">
        <f t="shared" si="567"/>
        <v>66.054000000000002</v>
      </c>
    </row>
    <row r="580" spans="1:23" ht="15.75" thickBot="1" x14ac:dyDescent="0.3">
      <c r="A580" s="257" t="s">
        <v>179</v>
      </c>
      <c r="B580" t="str">
        <f>IFERROR(_xlfn.XLOOKUP(TEXT(A580, "0"), TEXT('Material master'!$A$2:'Material master'!$A$275, "0"), 'Material master'!$B$2:'Material master'!$B$275, 1),"")</f>
        <v>ATH PGSG7 PO</v>
      </c>
      <c r="C580" t="str">
        <f>IFERROR(_xlfn.XLOOKUP(TEXT(A580, "0"), TEXT('Material master'!$A$2:'Material master'!$A$275, "0"), 'Material master'!$C$2:'Material master'!$C$275, 1),"")</f>
        <v>Semi-finished product</v>
      </c>
      <c r="D580" t="str">
        <f>IFERROR(_xlfn.XLOOKUP(TEXT(A580, "0"), TEXT('Material master'!$A$2:'Material master'!$A$275, "0"), 'Material master'!$D$2:'Material master'!$D$275, 1),"")</f>
        <v>J000 - ATH</v>
      </c>
      <c r="E580" t="str">
        <f>IFERROR(_xlfn.XLOOKUP(TEXT(A580, "0"), TEXT('Material master'!$A$2:'Material master'!$A$275, "0"), 'Material master'!$E$2:'Material master'!$E$275, 1),"")</f>
        <v/>
      </c>
      <c r="F580" t="str">
        <f>IFERROR(_xlfn.XLOOKUP(TEXT(A580, "0"), TEXT('Material master'!$A$2:'Material master'!$A$275, "0"), 'Material master'!$F$2:'Material master'!$F$275, 1),"")</f>
        <v/>
      </c>
      <c r="G580" t="str">
        <f>IFERROR(_xlfn.XLOOKUP(TEXT(A580, "0"), TEXT('Material master'!$A$2:'Material master'!$A$275, "0"), 'Material master'!$G$2:'Material master'!$G$275, 1),"")</f>
        <v/>
      </c>
      <c r="H580" t="s">
        <v>706</v>
      </c>
      <c r="I580" s="257" t="s">
        <v>29</v>
      </c>
      <c r="J580">
        <v>0.871</v>
      </c>
      <c r="K580" s="32"/>
      <c r="L580" s="32">
        <f t="shared" ref="L580:W580" si="568">L577 * $J580</f>
        <v>72.293000000000006</v>
      </c>
      <c r="M580" s="32">
        <f t="shared" si="568"/>
        <v>234.29900000000001</v>
      </c>
      <c r="N580" s="32">
        <f t="shared" si="568"/>
        <v>234.29900000000001</v>
      </c>
      <c r="O580" s="32">
        <f t="shared" si="568"/>
        <v>234.29900000000001</v>
      </c>
      <c r="P580" s="32">
        <f t="shared" si="568"/>
        <v>256.94499999999999</v>
      </c>
      <c r="Q580" s="32">
        <f t="shared" si="568"/>
        <v>263.91300000000001</v>
      </c>
      <c r="R580" s="32">
        <f t="shared" si="568"/>
        <v>264.78399999999999</v>
      </c>
      <c r="S580" s="32">
        <f t="shared" si="568"/>
        <v>263.04199999999997</v>
      </c>
      <c r="T580" s="32">
        <f t="shared" si="568"/>
        <v>263.91300000000001</v>
      </c>
      <c r="U580" s="32">
        <f t="shared" si="568"/>
        <v>264.78399999999999</v>
      </c>
      <c r="V580" s="32">
        <f t="shared" si="568"/>
        <v>265.65499999999997</v>
      </c>
      <c r="W580" s="32">
        <f t="shared" si="568"/>
        <v>263.91300000000001</v>
      </c>
    </row>
    <row r="581" spans="1:23" s="138" customFormat="1" x14ac:dyDescent="0.25">
      <c r="A581" s="137" t="s">
        <v>181</v>
      </c>
      <c r="B581" s="138" t="str">
        <f>IFERROR(_xlfn.XLOOKUP(TEXT(A581, "0"), TEXT('Material master'!$A$2:'Material master'!$A$275, "0"), 'Material master'!$B$2:'Material master'!$B$275, 1),"")</f>
        <v>Dolomite DL05 PO</v>
      </c>
      <c r="C581" s="138" t="str">
        <f>IFERROR(_xlfn.XLOOKUP(TEXT(A581, "0"), TEXT('Material master'!$A$2:'Material master'!$A$275, "0"), 'Material master'!$C$2:'Material master'!$C$275, 1),"")</f>
        <v>Semi-finished product</v>
      </c>
      <c r="D581" s="138" t="str">
        <f>IFERROR(_xlfn.XLOOKUP(TEXT(A581, "0"), TEXT('Material master'!$A$2:'Material master'!$A$275, "0"), 'Material master'!$D$2:'Material master'!$D$275, 1),"")</f>
        <v>C003 - Dolomite</v>
      </c>
      <c r="E581" s="138" t="str">
        <f>IFERROR(_xlfn.XLOOKUP(TEXT(A581, "0"), TEXT('Material master'!$A$2:'Material master'!$A$275, "0"), 'Material master'!$E$2:'Material master'!$E$275, 1),"")</f>
        <v/>
      </c>
      <c r="F581" s="138" t="str">
        <f>IFERROR(_xlfn.XLOOKUP(TEXT(A581, "0"), TEXT('Material master'!$A$2:'Material master'!$A$275, "0"), 'Material master'!$F$2:'Material master'!$F$275, 1),"")</f>
        <v/>
      </c>
      <c r="G581" s="138" t="str">
        <f>IFERROR(_xlfn.XLOOKUP(TEXT(A581, "0"), TEXT('Material master'!$A$2:'Material master'!$A$275, "0"), 'Material master'!$G$2:'Material master'!$G$275, 1),"")</f>
        <v/>
      </c>
      <c r="H581" s="138" t="s">
        <v>695</v>
      </c>
      <c r="I581" s="137" t="s">
        <v>259</v>
      </c>
      <c r="K581" s="140"/>
      <c r="L581" s="140">
        <f t="shared" ref="L581:W581" si="569">IFERROR(L810, 0)</f>
        <v>161.60000000000002</v>
      </c>
      <c r="M581" s="140">
        <f t="shared" si="569"/>
        <v>97.600000000000009</v>
      </c>
      <c r="N581" s="140">
        <f t="shared" si="569"/>
        <v>100.80000000000001</v>
      </c>
      <c r="O581" s="140">
        <f t="shared" si="569"/>
        <v>100.80000000000001</v>
      </c>
      <c r="P581" s="140">
        <f t="shared" si="569"/>
        <v>100.80000000000001</v>
      </c>
      <c r="Q581" s="140">
        <f t="shared" si="569"/>
        <v>100.80000000000001</v>
      </c>
      <c r="R581" s="140">
        <f t="shared" si="569"/>
        <v>100.80000000000001</v>
      </c>
      <c r="S581" s="140">
        <f t="shared" si="569"/>
        <v>100.80000000000001</v>
      </c>
      <c r="T581" s="140">
        <f t="shared" si="569"/>
        <v>99.2</v>
      </c>
      <c r="U581" s="140">
        <f t="shared" si="569"/>
        <v>100.80000000000001</v>
      </c>
      <c r="V581" s="140">
        <f t="shared" si="569"/>
        <v>100.80000000000001</v>
      </c>
      <c r="W581" s="140">
        <f t="shared" si="569"/>
        <v>99.2</v>
      </c>
    </row>
    <row r="582" spans="1:23" x14ac:dyDescent="0.25">
      <c r="A582" s="257" t="s">
        <v>181</v>
      </c>
      <c r="B582" t="str">
        <f>IFERROR(_xlfn.XLOOKUP(TEXT(A582, "0"), TEXT('Material master'!$A$2:'Material master'!$A$275, "0"), 'Material master'!$B$2:'Material master'!$B$275, 1),"")</f>
        <v>Dolomite DL05 PO</v>
      </c>
      <c r="C582" t="str">
        <f>IFERROR(_xlfn.XLOOKUP(TEXT(A582, "0"), TEXT('Material master'!$A$2:'Material master'!$A$275, "0"), 'Material master'!$C$2:'Material master'!$C$275, 1),"")</f>
        <v>Semi-finished product</v>
      </c>
      <c r="D582" t="str">
        <f>IFERROR(_xlfn.XLOOKUP(TEXT(A582, "0"), TEXT('Material master'!$A$2:'Material master'!$A$275, "0"), 'Material master'!$D$2:'Material master'!$D$275, 1),"")</f>
        <v>C003 - Dolomite</v>
      </c>
      <c r="E582" t="str">
        <f>IFERROR(_xlfn.XLOOKUP(TEXT(A582, "0"), TEXT('Material master'!$A$2:'Material master'!$A$275, "0"), 'Material master'!$E$2:'Material master'!$E$275, 1),"")</f>
        <v/>
      </c>
      <c r="F582" t="str">
        <f>IFERROR(_xlfn.XLOOKUP(TEXT(A582, "0"), TEXT('Material master'!$A$2:'Material master'!$A$275, "0"), 'Material master'!$F$2:'Material master'!$F$275, 1),"")</f>
        <v/>
      </c>
      <c r="G582" t="str">
        <f>IFERROR(_xlfn.XLOOKUP(TEXT(A582, "0"), TEXT('Material master'!$A$2:'Material master'!$A$275, "0"), 'Material master'!$G$2:'Material master'!$G$275, 1),"")</f>
        <v/>
      </c>
      <c r="H582" t="s">
        <v>695</v>
      </c>
      <c r="I582" s="257" t="s">
        <v>261</v>
      </c>
      <c r="K582" s="32"/>
      <c r="L582" s="32">
        <f t="shared" ref="L582:W582" si="570">IFERROR(L819, 0)</f>
        <v>62</v>
      </c>
      <c r="M582" s="32">
        <f t="shared" si="570"/>
        <v>11</v>
      </c>
      <c r="N582" s="32">
        <f t="shared" si="570"/>
        <v>13</v>
      </c>
      <c r="O582" s="32">
        <f t="shared" si="570"/>
        <v>13</v>
      </c>
      <c r="P582" s="32">
        <f t="shared" si="570"/>
        <v>14</v>
      </c>
      <c r="Q582" s="32">
        <f t="shared" si="570"/>
        <v>13</v>
      </c>
      <c r="R582" s="32">
        <f t="shared" si="570"/>
        <v>13</v>
      </c>
      <c r="S582" s="32">
        <f t="shared" si="570"/>
        <v>13</v>
      </c>
      <c r="T582" s="32">
        <f t="shared" si="570"/>
        <v>13</v>
      </c>
      <c r="U582" s="32">
        <f t="shared" si="570"/>
        <v>13</v>
      </c>
      <c r="V582" s="32">
        <f t="shared" si="570"/>
        <v>13</v>
      </c>
      <c r="W582" s="32">
        <f t="shared" si="570"/>
        <v>14</v>
      </c>
    </row>
    <row r="583" spans="1:23" x14ac:dyDescent="0.25">
      <c r="A583" s="257" t="s">
        <v>181</v>
      </c>
      <c r="B583" t="str">
        <f>IFERROR(_xlfn.XLOOKUP(TEXT(A583, "0"), TEXT('Material master'!$A$2:'Material master'!$A$275, "0"), 'Material master'!$B$2:'Material master'!$B$275, 1),"")</f>
        <v>Dolomite DL05 PO</v>
      </c>
      <c r="C583" t="str">
        <f>IFERROR(_xlfn.XLOOKUP(TEXT(A583, "0"), TEXT('Material master'!$A$2:'Material master'!$A$275, "0"), 'Material master'!$C$2:'Material master'!$C$275, 1),"")</f>
        <v>Semi-finished product</v>
      </c>
      <c r="D583" t="str">
        <f>IFERROR(_xlfn.XLOOKUP(TEXT(A583, "0"), TEXT('Material master'!$A$2:'Material master'!$A$275, "0"), 'Material master'!$D$2:'Material master'!$D$275, 1),"")</f>
        <v>C003 - Dolomite</v>
      </c>
      <c r="E583" t="str">
        <f>IFERROR(_xlfn.XLOOKUP(TEXT(A583, "0"), TEXT('Material master'!$A$2:'Material master'!$A$275, "0"), 'Material master'!$E$2:'Material master'!$E$275, 1),"")</f>
        <v/>
      </c>
      <c r="F583" t="str">
        <f>IFERROR(_xlfn.XLOOKUP(TEXT(A583, "0"), TEXT('Material master'!$A$2:'Material master'!$A$275, "0"), 'Material master'!$F$2:'Material master'!$F$275, 1),"")</f>
        <v/>
      </c>
      <c r="G583" t="str">
        <f>IFERROR(_xlfn.XLOOKUP(TEXT(A583, "0"), TEXT('Material master'!$A$2:'Material master'!$A$275, "0"), 'Material master'!$G$2:'Material master'!$G$275, 1),"")</f>
        <v/>
      </c>
      <c r="H583" s="1" t="s">
        <v>696</v>
      </c>
      <c r="I583" s="1"/>
      <c r="J583" s="1"/>
      <c r="K583" s="141"/>
      <c r="L583" s="141">
        <f t="shared" ref="L583:W583" si="571">SUM(L581:L582)</f>
        <v>223.60000000000002</v>
      </c>
      <c r="M583" s="141">
        <f t="shared" si="571"/>
        <v>108.60000000000001</v>
      </c>
      <c r="N583" s="141">
        <f t="shared" si="571"/>
        <v>113.80000000000001</v>
      </c>
      <c r="O583" s="141">
        <f t="shared" si="571"/>
        <v>113.80000000000001</v>
      </c>
      <c r="P583" s="141">
        <f t="shared" si="571"/>
        <v>114.80000000000001</v>
      </c>
      <c r="Q583" s="141">
        <f t="shared" si="571"/>
        <v>113.80000000000001</v>
      </c>
      <c r="R583" s="141">
        <f t="shared" si="571"/>
        <v>113.80000000000001</v>
      </c>
      <c r="S583" s="141">
        <f t="shared" si="571"/>
        <v>113.80000000000001</v>
      </c>
      <c r="T583" s="141">
        <f t="shared" si="571"/>
        <v>112.2</v>
      </c>
      <c r="U583" s="141">
        <f t="shared" si="571"/>
        <v>113.80000000000001</v>
      </c>
      <c r="V583" s="141">
        <f t="shared" si="571"/>
        <v>113.80000000000001</v>
      </c>
      <c r="W583" s="141">
        <f t="shared" si="571"/>
        <v>113.2</v>
      </c>
    </row>
    <row r="584" spans="1:23" s="136" customFormat="1" x14ac:dyDescent="0.25">
      <c r="A584" s="270" t="s">
        <v>181</v>
      </c>
      <c r="B584" s="136" t="str">
        <f>IFERROR(_xlfn.XLOOKUP(TEXT(A584, "0"), TEXT('Material master'!$A$2:'Material master'!$A$275, "0"), 'Material master'!$B$2:'Material master'!$B$275, 1),"")</f>
        <v>Dolomite DL05 PO</v>
      </c>
      <c r="C584" s="136" t="str">
        <f>IFERROR(_xlfn.XLOOKUP(TEXT(A584, "0"), TEXT('Material master'!$A$2:'Material master'!$A$275, "0"), 'Material master'!$C$2:'Material master'!$C$275, 1),"")</f>
        <v>Semi-finished product</v>
      </c>
      <c r="D584" s="136" t="str">
        <f>IFERROR(_xlfn.XLOOKUP(TEXT(A584, "0"), TEXT('Material master'!$A$2:'Material master'!$A$275, "0"), 'Material master'!$D$2:'Material master'!$D$275, 1),"")</f>
        <v>C003 - Dolomite</v>
      </c>
      <c r="E584" s="136" t="str">
        <f>IFERROR(_xlfn.XLOOKUP(TEXT(A584, "0"), TEXT('Material master'!$A$2:'Material master'!$A$275, "0"), 'Material master'!$E$2:'Material master'!$E$275, 1),"")</f>
        <v/>
      </c>
      <c r="F584" s="136" t="str">
        <f>IFERROR(_xlfn.XLOOKUP(TEXT(A584, "0"), TEXT('Material master'!$A$2:'Material master'!$A$275, "0"), 'Material master'!$F$2:'Material master'!$F$275, 1),"")</f>
        <v/>
      </c>
      <c r="G584" s="136" t="str">
        <f>IFERROR(_xlfn.XLOOKUP(TEXT(A584, "0"), TEXT('Material master'!$A$2:'Material master'!$A$275, "0"), 'Material master'!$G$2:'Material master'!$G$275, 1),"")</f>
        <v/>
      </c>
      <c r="H584" s="136" t="s">
        <v>697</v>
      </c>
      <c r="K584" s="142">
        <v>0</v>
      </c>
      <c r="L584" s="142">
        <f t="shared" ref="L584:W584" si="572">K584 - L583 + L586</f>
        <v>116.39999999999998</v>
      </c>
      <c r="M584" s="142">
        <f t="shared" si="572"/>
        <v>115.79999999999997</v>
      </c>
      <c r="N584" s="142">
        <f t="shared" si="572"/>
        <v>115.99999999999996</v>
      </c>
      <c r="O584" s="142">
        <f t="shared" si="572"/>
        <v>116.19999999999995</v>
      </c>
      <c r="P584" s="142">
        <f t="shared" si="572"/>
        <v>116.39999999999993</v>
      </c>
      <c r="Q584" s="142">
        <f t="shared" si="572"/>
        <v>116.59999999999992</v>
      </c>
      <c r="R584" s="142">
        <f t="shared" si="572"/>
        <v>115.79999999999991</v>
      </c>
      <c r="S584" s="142">
        <f t="shared" si="572"/>
        <v>115.9999999999999</v>
      </c>
      <c r="T584" s="142">
        <f t="shared" si="572"/>
        <v>115.7999999999999</v>
      </c>
      <c r="U584" s="142">
        <f t="shared" si="572"/>
        <v>115.99999999999989</v>
      </c>
      <c r="V584" s="142">
        <f t="shared" si="572"/>
        <v>116.19999999999987</v>
      </c>
      <c r="W584" s="142">
        <f t="shared" si="572"/>
        <v>115.99999999999987</v>
      </c>
    </row>
    <row r="585" spans="1:23" x14ac:dyDescent="0.25">
      <c r="A585" s="257" t="s">
        <v>181</v>
      </c>
      <c r="B585" t="str">
        <f>IFERROR(_xlfn.XLOOKUP(TEXT(A585, "0"), TEXT('Material master'!$A$2:'Material master'!$A$275, "0"), 'Material master'!$B$2:'Material master'!$B$275, 1),"")</f>
        <v>Dolomite DL05 PO</v>
      </c>
      <c r="C585" t="str">
        <f>IFERROR(_xlfn.XLOOKUP(TEXT(A585, "0"), TEXT('Material master'!$A$2:'Material master'!$A$275, "0"), 'Material master'!$C$2:'Material master'!$C$275, 1),"")</f>
        <v>Semi-finished product</v>
      </c>
      <c r="D585" t="str">
        <f>IFERROR(_xlfn.XLOOKUP(TEXT(A585, "0"), TEXT('Material master'!$A$2:'Material master'!$A$275, "0"), 'Material master'!$D$2:'Material master'!$D$275, 1),"")</f>
        <v>C003 - Dolomite</v>
      </c>
      <c r="E585" t="str">
        <f>IFERROR(_xlfn.XLOOKUP(TEXT(A585, "0"), TEXT('Material master'!$A$2:'Material master'!$A$275, "0"), 'Material master'!$E$2:'Material master'!$E$275, 1),"")</f>
        <v/>
      </c>
      <c r="F585" t="str">
        <f>IFERROR(_xlfn.XLOOKUP(TEXT(A585, "0"), TEXT('Material master'!$A$2:'Material master'!$A$275, "0"), 'Material master'!$F$2:'Material master'!$F$275, 1),"")</f>
        <v/>
      </c>
      <c r="G585" t="str">
        <f>IFERROR(_xlfn.XLOOKUP(TEXT(A585, "0"), TEXT('Material master'!$A$2:'Material master'!$A$275, "0"), 'Material master'!$G$2:'Material master'!$G$275, 1),"")</f>
        <v/>
      </c>
      <c r="H585" t="s">
        <v>698</v>
      </c>
      <c r="I585" s="32">
        <v>115.74521941859426</v>
      </c>
      <c r="J585" s="258">
        <f>IFERROR($I585/AVERAGE($L583:$W583),0)</f>
        <v>0.94550213275910899</v>
      </c>
      <c r="K585" s="32"/>
      <c r="L585" s="32">
        <f t="shared" ref="L585:W585" si="573">$I585</f>
        <v>115.74521941859426</v>
      </c>
      <c r="M585" s="32">
        <f t="shared" si="573"/>
        <v>115.74521941859426</v>
      </c>
      <c r="N585" s="32">
        <f t="shared" si="573"/>
        <v>115.74521941859426</v>
      </c>
      <c r="O585" s="32">
        <f t="shared" si="573"/>
        <v>115.74521941859426</v>
      </c>
      <c r="P585" s="32">
        <f t="shared" si="573"/>
        <v>115.74521941859426</v>
      </c>
      <c r="Q585" s="32">
        <f t="shared" si="573"/>
        <v>115.74521941859426</v>
      </c>
      <c r="R585" s="32">
        <f t="shared" si="573"/>
        <v>115.74521941859426</v>
      </c>
      <c r="S585" s="32">
        <f t="shared" si="573"/>
        <v>115.74521941859426</v>
      </c>
      <c r="T585" s="32">
        <f t="shared" si="573"/>
        <v>115.74521941859426</v>
      </c>
      <c r="U585" s="32">
        <f t="shared" si="573"/>
        <v>115.74521941859426</v>
      </c>
      <c r="V585" s="32">
        <f t="shared" si="573"/>
        <v>115.74521941859426</v>
      </c>
      <c r="W585" s="32">
        <f t="shared" si="573"/>
        <v>115.74521941859426</v>
      </c>
    </row>
    <row r="586" spans="1:23" x14ac:dyDescent="0.25">
      <c r="A586" s="257" t="s">
        <v>181</v>
      </c>
      <c r="B586" t="str">
        <f>IFERROR(_xlfn.XLOOKUP(TEXT(A586, "0"), TEXT('Material master'!$A$2:'Material master'!$A$275, "0"), 'Material master'!$B$2:'Material master'!$B$275, 1),"")</f>
        <v>Dolomite DL05 PO</v>
      </c>
      <c r="C586" t="str">
        <f>IFERROR(_xlfn.XLOOKUP(TEXT(A586, "0"), TEXT('Material master'!$A$2:'Material master'!$A$275, "0"), 'Material master'!$C$2:'Material master'!$C$275, 1),"")</f>
        <v>Semi-finished product</v>
      </c>
      <c r="D586" t="str">
        <f>IFERROR(_xlfn.XLOOKUP(TEXT(A586, "0"), TEXT('Material master'!$A$2:'Material master'!$A$275, "0"), 'Material master'!$D$2:'Material master'!$D$275, 1),"")</f>
        <v>C003 - Dolomite</v>
      </c>
      <c r="E586" t="str">
        <f>IFERROR(_xlfn.XLOOKUP(TEXT(A586, "0"), TEXT('Material master'!$A$2:'Material master'!$A$275, "0"), 'Material master'!$E$2:'Material master'!$E$275, 1),"")</f>
        <v/>
      </c>
      <c r="F586" t="str">
        <f>IFERROR(_xlfn.XLOOKUP(TEXT(A586, "0"), TEXT('Material master'!$A$2:'Material master'!$A$275, "0"), 'Material master'!$F$2:'Material master'!$F$275, 1),"")</f>
        <v/>
      </c>
      <c r="G586" t="str">
        <f>IFERROR(_xlfn.XLOOKUP(TEXT(A586, "0"), TEXT('Material master'!$A$2:'Material master'!$A$275, "0"), 'Material master'!$G$2:'Material master'!$G$275, 1),"")</f>
        <v/>
      </c>
      <c r="H586" t="s">
        <v>704</v>
      </c>
      <c r="I586">
        <v>1</v>
      </c>
      <c r="K586" s="32"/>
      <c r="L586" s="32">
        <f t="shared" ref="L586:W586" si="574">IF(( L585 - K584 + L583 ) &gt; 0, CEILING(( L585 - K584 + L583 ), $I586), 0)</f>
        <v>340</v>
      </c>
      <c r="M586" s="32">
        <f t="shared" si="574"/>
        <v>108</v>
      </c>
      <c r="N586" s="32">
        <f t="shared" si="574"/>
        <v>114</v>
      </c>
      <c r="O586" s="32">
        <f t="shared" si="574"/>
        <v>114</v>
      </c>
      <c r="P586" s="32">
        <f t="shared" si="574"/>
        <v>115</v>
      </c>
      <c r="Q586" s="32">
        <f t="shared" si="574"/>
        <v>114</v>
      </c>
      <c r="R586" s="32">
        <f t="shared" si="574"/>
        <v>113</v>
      </c>
      <c r="S586" s="32">
        <f t="shared" si="574"/>
        <v>114</v>
      </c>
      <c r="T586" s="32">
        <f t="shared" si="574"/>
        <v>112</v>
      </c>
      <c r="U586" s="32">
        <f t="shared" si="574"/>
        <v>114</v>
      </c>
      <c r="V586" s="32">
        <f t="shared" si="574"/>
        <v>114</v>
      </c>
      <c r="W586" s="32">
        <f t="shared" si="574"/>
        <v>113</v>
      </c>
    </row>
    <row r="587" spans="1:23" x14ac:dyDescent="0.25">
      <c r="A587" s="257" t="s">
        <v>181</v>
      </c>
      <c r="B587" t="str">
        <f>IFERROR(_xlfn.XLOOKUP(TEXT(A587, "0"), TEXT('Material master'!$A$2:'Material master'!$A$275, "0"), 'Material master'!$B$2:'Material master'!$B$275, 1),"")</f>
        <v>Dolomite DL05 PO</v>
      </c>
      <c r="C587" t="str">
        <f>IFERROR(_xlfn.XLOOKUP(TEXT(A587, "0"), TEXT('Material master'!$A$2:'Material master'!$A$275, "0"), 'Material master'!$C$2:'Material master'!$C$275, 1),"")</f>
        <v>Semi-finished product</v>
      </c>
      <c r="D587" t="str">
        <f>IFERROR(_xlfn.XLOOKUP(TEXT(A587, "0"), TEXT('Material master'!$A$2:'Material master'!$A$275, "0"), 'Material master'!$D$2:'Material master'!$D$275, 1),"")</f>
        <v>C003 - Dolomite</v>
      </c>
      <c r="E587" t="str">
        <f>IFERROR(_xlfn.XLOOKUP(TEXT(A587, "0"), TEXT('Material master'!$A$2:'Material master'!$A$275, "0"), 'Material master'!$E$2:'Material master'!$E$275, 1),"")</f>
        <v/>
      </c>
      <c r="F587" t="str">
        <f>IFERROR(_xlfn.XLOOKUP(TEXT(A587, "0"), TEXT('Material master'!$A$2:'Material master'!$A$275, "0"), 'Material master'!$F$2:'Material master'!$F$275, 1),"")</f>
        <v/>
      </c>
      <c r="G587" t="str">
        <f>IFERROR(_xlfn.XLOOKUP(TEXT(A587, "0"), TEXT('Material master'!$A$2:'Material master'!$A$275, "0"), 'Material master'!$G$2:'Material master'!$G$275, 1),"")</f>
        <v/>
      </c>
      <c r="H587" t="s">
        <v>705</v>
      </c>
      <c r="I587" t="s">
        <v>667</v>
      </c>
      <c r="J587">
        <v>30</v>
      </c>
      <c r="K587" s="32"/>
      <c r="L587" s="32">
        <f t="shared" ref="L587:W587" si="575">L586 / $J587</f>
        <v>11.333333333333334</v>
      </c>
      <c r="M587" s="32">
        <f t="shared" si="575"/>
        <v>3.6</v>
      </c>
      <c r="N587" s="32">
        <f t="shared" si="575"/>
        <v>3.8</v>
      </c>
      <c r="O587" s="32">
        <f t="shared" si="575"/>
        <v>3.8</v>
      </c>
      <c r="P587" s="32">
        <f t="shared" si="575"/>
        <v>3.8333333333333335</v>
      </c>
      <c r="Q587" s="32">
        <f t="shared" si="575"/>
        <v>3.8</v>
      </c>
      <c r="R587" s="32">
        <f t="shared" si="575"/>
        <v>3.7666666666666666</v>
      </c>
      <c r="S587" s="32">
        <f t="shared" si="575"/>
        <v>3.8</v>
      </c>
      <c r="T587" s="32">
        <f t="shared" si="575"/>
        <v>3.7333333333333334</v>
      </c>
      <c r="U587" s="32">
        <f t="shared" si="575"/>
        <v>3.8</v>
      </c>
      <c r="V587" s="32">
        <f t="shared" si="575"/>
        <v>3.8</v>
      </c>
      <c r="W587" s="32">
        <f t="shared" si="575"/>
        <v>3.7666666666666666</v>
      </c>
    </row>
    <row r="588" spans="1:23" x14ac:dyDescent="0.25">
      <c r="A588" s="257" t="s">
        <v>181</v>
      </c>
      <c r="B588" t="str">
        <f>IFERROR(_xlfn.XLOOKUP(TEXT(A588, "0"), TEXT('Material master'!$A$2:'Material master'!$A$275, "0"), 'Material master'!$B$2:'Material master'!$B$275, 1),"")</f>
        <v>Dolomite DL05 PO</v>
      </c>
      <c r="C588" t="str">
        <f>IFERROR(_xlfn.XLOOKUP(TEXT(A588, "0"), TEXT('Material master'!$A$2:'Material master'!$A$275, "0"), 'Material master'!$C$2:'Material master'!$C$275, 1),"")</f>
        <v>Semi-finished product</v>
      </c>
      <c r="D588" t="str">
        <f>IFERROR(_xlfn.XLOOKUP(TEXT(A588, "0"), TEXT('Material master'!$A$2:'Material master'!$A$275, "0"), 'Material master'!$D$2:'Material master'!$D$275, 1),"")</f>
        <v>C003 - Dolomite</v>
      </c>
      <c r="E588" t="str">
        <f>IFERROR(_xlfn.XLOOKUP(TEXT(A588, "0"), TEXT('Material master'!$A$2:'Material master'!$A$275, "0"), 'Material master'!$E$2:'Material master'!$E$275, 1),"")</f>
        <v/>
      </c>
      <c r="F588" t="str">
        <f>IFERROR(_xlfn.XLOOKUP(TEXT(A588, "0"), TEXT('Material master'!$A$2:'Material master'!$A$275, "0"), 'Material master'!$F$2:'Material master'!$F$275, 1),"")</f>
        <v/>
      </c>
      <c r="G588" t="str">
        <f>IFERROR(_xlfn.XLOOKUP(TEXT(A588, "0"), TEXT('Material master'!$A$2:'Material master'!$A$275, "0"), 'Material master'!$G$2:'Material master'!$G$275, 1),"")</f>
        <v/>
      </c>
      <c r="H588" t="s">
        <v>706</v>
      </c>
      <c r="I588" s="257" t="s">
        <v>214</v>
      </c>
      <c r="J588">
        <v>0.53</v>
      </c>
      <c r="K588" s="32"/>
      <c r="L588" s="32">
        <f t="shared" ref="L588:W588" si="576">L586 * $J588</f>
        <v>180.20000000000002</v>
      </c>
      <c r="M588" s="32">
        <f t="shared" si="576"/>
        <v>57.24</v>
      </c>
      <c r="N588" s="32">
        <f t="shared" si="576"/>
        <v>60.42</v>
      </c>
      <c r="O588" s="32">
        <f t="shared" si="576"/>
        <v>60.42</v>
      </c>
      <c r="P588" s="32">
        <f t="shared" si="576"/>
        <v>60.95</v>
      </c>
      <c r="Q588" s="32">
        <f t="shared" si="576"/>
        <v>60.42</v>
      </c>
      <c r="R588" s="32">
        <f t="shared" si="576"/>
        <v>59.89</v>
      </c>
      <c r="S588" s="32">
        <f t="shared" si="576"/>
        <v>60.42</v>
      </c>
      <c r="T588" s="32">
        <f t="shared" si="576"/>
        <v>59.36</v>
      </c>
      <c r="U588" s="32">
        <f t="shared" si="576"/>
        <v>60.42</v>
      </c>
      <c r="V588" s="32">
        <f t="shared" si="576"/>
        <v>60.42</v>
      </c>
      <c r="W588" s="32">
        <f t="shared" si="576"/>
        <v>59.89</v>
      </c>
    </row>
    <row r="589" spans="1:23" ht="15.75" thickBot="1" x14ac:dyDescent="0.3">
      <c r="A589" s="257" t="s">
        <v>181</v>
      </c>
      <c r="B589" t="str">
        <f>IFERROR(_xlfn.XLOOKUP(TEXT(A589, "0"), TEXT('Material master'!$A$2:'Material master'!$A$275, "0"), 'Material master'!$B$2:'Material master'!$B$275, 1),"")</f>
        <v>Dolomite DL05 PO</v>
      </c>
      <c r="C589" t="str">
        <f>IFERROR(_xlfn.XLOOKUP(TEXT(A589, "0"), TEXT('Material master'!$A$2:'Material master'!$A$275, "0"), 'Material master'!$C$2:'Material master'!$C$275, 1),"")</f>
        <v>Semi-finished product</v>
      </c>
      <c r="D589" t="str">
        <f>IFERROR(_xlfn.XLOOKUP(TEXT(A589, "0"), TEXT('Material master'!$A$2:'Material master'!$A$275, "0"), 'Material master'!$D$2:'Material master'!$D$275, 1),"")</f>
        <v>C003 - Dolomite</v>
      </c>
      <c r="E589" t="str">
        <f>IFERROR(_xlfn.XLOOKUP(TEXT(A589, "0"), TEXT('Material master'!$A$2:'Material master'!$A$275, "0"), 'Material master'!$E$2:'Material master'!$E$275, 1),"")</f>
        <v/>
      </c>
      <c r="F589" t="str">
        <f>IFERROR(_xlfn.XLOOKUP(TEXT(A589, "0"), TEXT('Material master'!$A$2:'Material master'!$A$275, "0"), 'Material master'!$F$2:'Material master'!$F$275, 1),"")</f>
        <v/>
      </c>
      <c r="G589" t="str">
        <f>IFERROR(_xlfn.XLOOKUP(TEXT(A589, "0"), TEXT('Material master'!$A$2:'Material master'!$A$275, "0"), 'Material master'!$G$2:'Material master'!$G$275, 1),"")</f>
        <v/>
      </c>
      <c r="H589" t="s">
        <v>706</v>
      </c>
      <c r="I589" s="257" t="s">
        <v>265</v>
      </c>
      <c r="J589">
        <v>0.47</v>
      </c>
      <c r="K589" s="32"/>
      <c r="L589" s="32">
        <f t="shared" ref="L589:W589" si="577">L586 * $J589</f>
        <v>159.79999999999998</v>
      </c>
      <c r="M589" s="32">
        <f t="shared" si="577"/>
        <v>50.76</v>
      </c>
      <c r="N589" s="32">
        <f t="shared" si="577"/>
        <v>53.58</v>
      </c>
      <c r="O589" s="32">
        <f t="shared" si="577"/>
        <v>53.58</v>
      </c>
      <c r="P589" s="32">
        <f t="shared" si="577"/>
        <v>54.05</v>
      </c>
      <c r="Q589" s="32">
        <f t="shared" si="577"/>
        <v>53.58</v>
      </c>
      <c r="R589" s="32">
        <f t="shared" si="577"/>
        <v>53.11</v>
      </c>
      <c r="S589" s="32">
        <f t="shared" si="577"/>
        <v>53.58</v>
      </c>
      <c r="T589" s="32">
        <f t="shared" si="577"/>
        <v>52.64</v>
      </c>
      <c r="U589" s="32">
        <f t="shared" si="577"/>
        <v>53.58</v>
      </c>
      <c r="V589" s="32">
        <f t="shared" si="577"/>
        <v>53.58</v>
      </c>
      <c r="W589" s="32">
        <f t="shared" si="577"/>
        <v>53.11</v>
      </c>
    </row>
    <row r="590" spans="1:23" s="138" customFormat="1" x14ac:dyDescent="0.25">
      <c r="A590" s="137" t="s">
        <v>185</v>
      </c>
      <c r="B590" s="138" t="str">
        <f>IFERROR(_xlfn.XLOOKUP(TEXT(A590, "0"), TEXT('Material master'!$A$2:'Material master'!$A$275, "0"), 'Material master'!$B$2:'Material master'!$B$275, 1),"")</f>
        <v>Huntite SPX PO</v>
      </c>
      <c r="C590" s="138" t="str">
        <f>IFERROR(_xlfn.XLOOKUP(TEXT(A590, "0"), TEXT('Material master'!$A$2:'Material master'!$A$275, "0"), 'Material master'!$C$2:'Material master'!$C$275, 1),"")</f>
        <v>Semi-finished product</v>
      </c>
      <c r="D590" s="138" t="str">
        <f>IFERROR(_xlfn.XLOOKUP(TEXT(A590, "0"), TEXT('Material master'!$A$2:'Material master'!$A$275, "0"), 'Material master'!$D$2:'Material master'!$D$275, 1),"")</f>
        <v>T002 - Huntite</v>
      </c>
      <c r="E590" s="138" t="str">
        <f>IFERROR(_xlfn.XLOOKUP(TEXT(A590, "0"), TEXT('Material master'!$A$2:'Material master'!$A$275, "0"), 'Material master'!$E$2:'Material master'!$E$275, 1),"")</f>
        <v/>
      </c>
      <c r="F590" s="138" t="str">
        <f>IFERROR(_xlfn.XLOOKUP(TEXT(A590, "0"), TEXT('Material master'!$A$2:'Material master'!$A$275, "0"), 'Material master'!$F$2:'Material master'!$F$275, 1),"")</f>
        <v/>
      </c>
      <c r="G590" s="138" t="str">
        <f>IFERROR(_xlfn.XLOOKUP(TEXT(A590, "0"), TEXT('Material master'!$A$2:'Material master'!$A$275, "0"), 'Material master'!$G$2:'Material master'!$G$275, 1),"")</f>
        <v/>
      </c>
      <c r="H590" s="139" t="s">
        <v>696</v>
      </c>
      <c r="I590" s="139"/>
      <c r="J590" s="139"/>
      <c r="K590" s="143"/>
      <c r="L590" s="143">
        <v>0</v>
      </c>
      <c r="M590" s="143">
        <v>0</v>
      </c>
      <c r="N590" s="143">
        <v>0</v>
      </c>
      <c r="O590" s="143">
        <v>0</v>
      </c>
      <c r="P590" s="143">
        <v>0</v>
      </c>
      <c r="Q590" s="143">
        <v>0</v>
      </c>
      <c r="R590" s="143">
        <v>0</v>
      </c>
      <c r="S590" s="143">
        <v>0</v>
      </c>
      <c r="T590" s="143">
        <v>0</v>
      </c>
      <c r="U590" s="143">
        <v>0</v>
      </c>
      <c r="V590" s="143">
        <v>0</v>
      </c>
      <c r="W590" s="143">
        <v>0</v>
      </c>
    </row>
    <row r="591" spans="1:23" s="136" customFormat="1" x14ac:dyDescent="0.25">
      <c r="A591" s="270" t="s">
        <v>185</v>
      </c>
      <c r="B591" s="136" t="str">
        <f>IFERROR(_xlfn.XLOOKUP(TEXT(A591, "0"), TEXT('Material master'!$A$2:'Material master'!$A$275, "0"), 'Material master'!$B$2:'Material master'!$B$275, 1),"")</f>
        <v>Huntite SPX PO</v>
      </c>
      <c r="C591" s="136" t="str">
        <f>IFERROR(_xlfn.XLOOKUP(TEXT(A591, "0"), TEXT('Material master'!$A$2:'Material master'!$A$275, "0"), 'Material master'!$C$2:'Material master'!$C$275, 1),"")</f>
        <v>Semi-finished product</v>
      </c>
      <c r="D591" s="136" t="str">
        <f>IFERROR(_xlfn.XLOOKUP(TEXT(A591, "0"), TEXT('Material master'!$A$2:'Material master'!$A$275, "0"), 'Material master'!$D$2:'Material master'!$D$275, 1),"")</f>
        <v>T002 - Huntite</v>
      </c>
      <c r="E591" s="136" t="str">
        <f>IFERROR(_xlfn.XLOOKUP(TEXT(A591, "0"), TEXT('Material master'!$A$2:'Material master'!$A$275, "0"), 'Material master'!$E$2:'Material master'!$E$275, 1),"")</f>
        <v/>
      </c>
      <c r="F591" s="136" t="str">
        <f>IFERROR(_xlfn.XLOOKUP(TEXT(A591, "0"), TEXT('Material master'!$A$2:'Material master'!$A$275, "0"), 'Material master'!$F$2:'Material master'!$F$275, 1),"")</f>
        <v/>
      </c>
      <c r="G591" s="136" t="str">
        <f>IFERROR(_xlfn.XLOOKUP(TEXT(A591, "0"), TEXT('Material master'!$A$2:'Material master'!$A$275, "0"), 'Material master'!$G$2:'Material master'!$G$275, 1),"")</f>
        <v/>
      </c>
      <c r="H591" s="136" t="s">
        <v>697</v>
      </c>
      <c r="K591" s="142">
        <v>0</v>
      </c>
      <c r="L591" s="142">
        <f t="shared" ref="L591:W591" si="578">K591 - L590 + L593</f>
        <v>0</v>
      </c>
      <c r="M591" s="142">
        <f t="shared" si="578"/>
        <v>0</v>
      </c>
      <c r="N591" s="142">
        <f t="shared" si="578"/>
        <v>0</v>
      </c>
      <c r="O591" s="142">
        <f t="shared" si="578"/>
        <v>0</v>
      </c>
      <c r="P591" s="142">
        <f t="shared" si="578"/>
        <v>0</v>
      </c>
      <c r="Q591" s="142">
        <f t="shared" si="578"/>
        <v>0</v>
      </c>
      <c r="R591" s="142">
        <f t="shared" si="578"/>
        <v>0</v>
      </c>
      <c r="S591" s="142">
        <f t="shared" si="578"/>
        <v>0</v>
      </c>
      <c r="T591" s="142">
        <f t="shared" si="578"/>
        <v>0</v>
      </c>
      <c r="U591" s="142">
        <f t="shared" si="578"/>
        <v>0</v>
      </c>
      <c r="V591" s="142">
        <f t="shared" si="578"/>
        <v>0</v>
      </c>
      <c r="W591" s="142">
        <f t="shared" si="578"/>
        <v>0</v>
      </c>
    </row>
    <row r="592" spans="1:23" x14ac:dyDescent="0.25">
      <c r="A592" s="257" t="s">
        <v>185</v>
      </c>
      <c r="B592" t="str">
        <f>IFERROR(_xlfn.XLOOKUP(TEXT(A592, "0"), TEXT('Material master'!$A$2:'Material master'!$A$275, "0"), 'Material master'!$B$2:'Material master'!$B$275, 1),"")</f>
        <v>Huntite SPX PO</v>
      </c>
      <c r="C592" t="str">
        <f>IFERROR(_xlfn.XLOOKUP(TEXT(A592, "0"), TEXT('Material master'!$A$2:'Material master'!$A$275, "0"), 'Material master'!$C$2:'Material master'!$C$275, 1),"")</f>
        <v>Semi-finished product</v>
      </c>
      <c r="D592" t="str">
        <f>IFERROR(_xlfn.XLOOKUP(TEXT(A592, "0"), TEXT('Material master'!$A$2:'Material master'!$A$275, "0"), 'Material master'!$D$2:'Material master'!$D$275, 1),"")</f>
        <v>T002 - Huntite</v>
      </c>
      <c r="E592" t="str">
        <f>IFERROR(_xlfn.XLOOKUP(TEXT(A592, "0"), TEXT('Material master'!$A$2:'Material master'!$A$275, "0"), 'Material master'!$E$2:'Material master'!$E$275, 1),"")</f>
        <v/>
      </c>
      <c r="F592" t="str">
        <f>IFERROR(_xlfn.XLOOKUP(TEXT(A592, "0"), TEXT('Material master'!$A$2:'Material master'!$A$275, "0"), 'Material master'!$F$2:'Material master'!$F$275, 1),"")</f>
        <v/>
      </c>
      <c r="G592" t="str">
        <f>IFERROR(_xlfn.XLOOKUP(TEXT(A592, "0"), TEXT('Material master'!$A$2:'Material master'!$A$275, "0"), 'Material master'!$G$2:'Material master'!$G$275, 1),"")</f>
        <v/>
      </c>
      <c r="H592" t="s">
        <v>698</v>
      </c>
      <c r="I592" s="32">
        <v>0</v>
      </c>
      <c r="J592" s="258">
        <f>IFERROR($I592/AVERAGE($L590:$W590),0)</f>
        <v>0</v>
      </c>
      <c r="K592" s="32"/>
      <c r="L592" s="32">
        <f t="shared" ref="L592:W592" si="579">$I592</f>
        <v>0</v>
      </c>
      <c r="M592" s="32">
        <f t="shared" si="579"/>
        <v>0</v>
      </c>
      <c r="N592" s="32">
        <f t="shared" si="579"/>
        <v>0</v>
      </c>
      <c r="O592" s="32">
        <f t="shared" si="579"/>
        <v>0</v>
      </c>
      <c r="P592" s="32">
        <f t="shared" si="579"/>
        <v>0</v>
      </c>
      <c r="Q592" s="32">
        <f t="shared" si="579"/>
        <v>0</v>
      </c>
      <c r="R592" s="32">
        <f t="shared" si="579"/>
        <v>0</v>
      </c>
      <c r="S592" s="32">
        <f t="shared" si="579"/>
        <v>0</v>
      </c>
      <c r="T592" s="32">
        <f t="shared" si="579"/>
        <v>0</v>
      </c>
      <c r="U592" s="32">
        <f t="shared" si="579"/>
        <v>0</v>
      </c>
      <c r="V592" s="32">
        <f t="shared" si="579"/>
        <v>0</v>
      </c>
      <c r="W592" s="32">
        <f t="shared" si="579"/>
        <v>0</v>
      </c>
    </row>
    <row r="593" spans="1:23" x14ac:dyDescent="0.25">
      <c r="A593" s="257" t="s">
        <v>185</v>
      </c>
      <c r="B593" t="str">
        <f>IFERROR(_xlfn.XLOOKUP(TEXT(A593, "0"), TEXT('Material master'!$A$2:'Material master'!$A$275, "0"), 'Material master'!$B$2:'Material master'!$B$275, 1),"")</f>
        <v>Huntite SPX PO</v>
      </c>
      <c r="C593" t="str">
        <f>IFERROR(_xlfn.XLOOKUP(TEXT(A593, "0"), TEXT('Material master'!$A$2:'Material master'!$A$275, "0"), 'Material master'!$C$2:'Material master'!$C$275, 1),"")</f>
        <v>Semi-finished product</v>
      </c>
      <c r="D593" t="str">
        <f>IFERROR(_xlfn.XLOOKUP(TEXT(A593, "0"), TEXT('Material master'!$A$2:'Material master'!$A$275, "0"), 'Material master'!$D$2:'Material master'!$D$275, 1),"")</f>
        <v>T002 - Huntite</v>
      </c>
      <c r="E593" t="str">
        <f>IFERROR(_xlfn.XLOOKUP(TEXT(A593, "0"), TEXT('Material master'!$A$2:'Material master'!$A$275, "0"), 'Material master'!$E$2:'Material master'!$E$275, 1),"")</f>
        <v/>
      </c>
      <c r="F593" t="str">
        <f>IFERROR(_xlfn.XLOOKUP(TEXT(A593, "0"), TEXT('Material master'!$A$2:'Material master'!$A$275, "0"), 'Material master'!$F$2:'Material master'!$F$275, 1),"")</f>
        <v/>
      </c>
      <c r="G593" t="str">
        <f>IFERROR(_xlfn.XLOOKUP(TEXT(A593, "0"), TEXT('Material master'!$A$2:'Material master'!$A$275, "0"), 'Material master'!$G$2:'Material master'!$G$275, 1),"")</f>
        <v/>
      </c>
      <c r="H593" t="s">
        <v>704</v>
      </c>
      <c r="I593">
        <v>1</v>
      </c>
      <c r="K593" s="32"/>
      <c r="L593" s="32">
        <f t="shared" ref="L593:W593" si="580">IF(( L592 - K591 + L590 ) &gt; 0, CEILING(( L592 - K591 + L590 ), $I593), 0)</f>
        <v>0</v>
      </c>
      <c r="M593" s="32">
        <f t="shared" si="580"/>
        <v>0</v>
      </c>
      <c r="N593" s="32">
        <f t="shared" si="580"/>
        <v>0</v>
      </c>
      <c r="O593" s="32">
        <f t="shared" si="580"/>
        <v>0</v>
      </c>
      <c r="P593" s="32">
        <f t="shared" si="580"/>
        <v>0</v>
      </c>
      <c r="Q593" s="32">
        <f t="shared" si="580"/>
        <v>0</v>
      </c>
      <c r="R593" s="32">
        <f t="shared" si="580"/>
        <v>0</v>
      </c>
      <c r="S593" s="32">
        <f t="shared" si="580"/>
        <v>0</v>
      </c>
      <c r="T593" s="32">
        <f t="shared" si="580"/>
        <v>0</v>
      </c>
      <c r="U593" s="32">
        <f t="shared" si="580"/>
        <v>0</v>
      </c>
      <c r="V593" s="32">
        <f t="shared" si="580"/>
        <v>0</v>
      </c>
      <c r="W593" s="32">
        <f t="shared" si="580"/>
        <v>0</v>
      </c>
    </row>
    <row r="594" spans="1:23" x14ac:dyDescent="0.25">
      <c r="A594" s="257" t="s">
        <v>185</v>
      </c>
      <c r="B594" t="str">
        <f>IFERROR(_xlfn.XLOOKUP(TEXT(A594, "0"), TEXT('Material master'!$A$2:'Material master'!$A$275, "0"), 'Material master'!$B$2:'Material master'!$B$275, 1),"")</f>
        <v>Huntite SPX PO</v>
      </c>
      <c r="C594" t="str">
        <f>IFERROR(_xlfn.XLOOKUP(TEXT(A594, "0"), TEXT('Material master'!$A$2:'Material master'!$A$275, "0"), 'Material master'!$C$2:'Material master'!$C$275, 1),"")</f>
        <v>Semi-finished product</v>
      </c>
      <c r="D594" t="str">
        <f>IFERROR(_xlfn.XLOOKUP(TEXT(A594, "0"), TEXT('Material master'!$A$2:'Material master'!$A$275, "0"), 'Material master'!$D$2:'Material master'!$D$275, 1),"")</f>
        <v>T002 - Huntite</v>
      </c>
      <c r="E594" t="str">
        <f>IFERROR(_xlfn.XLOOKUP(TEXT(A594, "0"), TEXT('Material master'!$A$2:'Material master'!$A$275, "0"), 'Material master'!$E$2:'Material master'!$E$275, 1),"")</f>
        <v/>
      </c>
      <c r="F594" t="str">
        <f>IFERROR(_xlfn.XLOOKUP(TEXT(A594, "0"), TEXT('Material master'!$A$2:'Material master'!$A$275, "0"), 'Material master'!$F$2:'Material master'!$F$275, 1),"")</f>
        <v/>
      </c>
      <c r="G594" t="str">
        <f>IFERROR(_xlfn.XLOOKUP(TEXT(A594, "0"), TEXT('Material master'!$A$2:'Material master'!$A$275, "0"), 'Material master'!$G$2:'Material master'!$G$275, 1),"")</f>
        <v/>
      </c>
      <c r="H594" t="s">
        <v>705</v>
      </c>
      <c r="I594" t="s">
        <v>633</v>
      </c>
      <c r="J594">
        <v>1</v>
      </c>
      <c r="K594" s="32"/>
      <c r="L594" s="32">
        <f t="shared" ref="L594:W594" si="581">L593 / $J594</f>
        <v>0</v>
      </c>
      <c r="M594" s="32">
        <f t="shared" si="581"/>
        <v>0</v>
      </c>
      <c r="N594" s="32">
        <f t="shared" si="581"/>
        <v>0</v>
      </c>
      <c r="O594" s="32">
        <f t="shared" si="581"/>
        <v>0</v>
      </c>
      <c r="P594" s="32">
        <f t="shared" si="581"/>
        <v>0</v>
      </c>
      <c r="Q594" s="32">
        <f t="shared" si="581"/>
        <v>0</v>
      </c>
      <c r="R594" s="32">
        <f t="shared" si="581"/>
        <v>0</v>
      </c>
      <c r="S594" s="32">
        <f t="shared" si="581"/>
        <v>0</v>
      </c>
      <c r="T594" s="32">
        <f t="shared" si="581"/>
        <v>0</v>
      </c>
      <c r="U594" s="32">
        <f t="shared" si="581"/>
        <v>0</v>
      </c>
      <c r="V594" s="32">
        <f t="shared" si="581"/>
        <v>0</v>
      </c>
      <c r="W594" s="32">
        <f t="shared" si="581"/>
        <v>0</v>
      </c>
    </row>
    <row r="595" spans="1:23" x14ac:dyDescent="0.25">
      <c r="A595" s="257" t="s">
        <v>185</v>
      </c>
      <c r="B595" t="str">
        <f>IFERROR(_xlfn.XLOOKUP(TEXT(A595, "0"), TEXT('Material master'!$A$2:'Material master'!$A$275, "0"), 'Material master'!$B$2:'Material master'!$B$275, 1),"")</f>
        <v>Huntite SPX PO</v>
      </c>
      <c r="C595" t="str">
        <f>IFERROR(_xlfn.XLOOKUP(TEXT(A595, "0"), TEXT('Material master'!$A$2:'Material master'!$A$275, "0"), 'Material master'!$C$2:'Material master'!$C$275, 1),"")</f>
        <v>Semi-finished product</v>
      </c>
      <c r="D595" t="str">
        <f>IFERROR(_xlfn.XLOOKUP(TEXT(A595, "0"), TEXT('Material master'!$A$2:'Material master'!$A$275, "0"), 'Material master'!$D$2:'Material master'!$D$275, 1),"")</f>
        <v>T002 - Huntite</v>
      </c>
      <c r="E595" t="str">
        <f>IFERROR(_xlfn.XLOOKUP(TEXT(A595, "0"), TEXT('Material master'!$A$2:'Material master'!$A$275, "0"), 'Material master'!$E$2:'Material master'!$E$275, 1),"")</f>
        <v/>
      </c>
      <c r="F595" t="str">
        <f>IFERROR(_xlfn.XLOOKUP(TEXT(A595, "0"), TEXT('Material master'!$A$2:'Material master'!$A$275, "0"), 'Material master'!$F$2:'Material master'!$F$275, 1),"")</f>
        <v/>
      </c>
      <c r="G595" t="str">
        <f>IFERROR(_xlfn.XLOOKUP(TEXT(A595, "0"), TEXT('Material master'!$A$2:'Material master'!$A$275, "0"), 'Material master'!$G$2:'Material master'!$G$275, 1),"")</f>
        <v/>
      </c>
      <c r="H595" t="s">
        <v>706</v>
      </c>
      <c r="I595" s="257" t="s">
        <v>487</v>
      </c>
      <c r="J595">
        <v>0.26</v>
      </c>
      <c r="K595" s="32"/>
      <c r="L595" s="32">
        <f t="shared" ref="L595:W595" si="582">L593 * $J595</f>
        <v>0</v>
      </c>
      <c r="M595" s="32">
        <f t="shared" si="582"/>
        <v>0</v>
      </c>
      <c r="N595" s="32">
        <f t="shared" si="582"/>
        <v>0</v>
      </c>
      <c r="O595" s="32">
        <f t="shared" si="582"/>
        <v>0</v>
      </c>
      <c r="P595" s="32">
        <f t="shared" si="582"/>
        <v>0</v>
      </c>
      <c r="Q595" s="32">
        <f t="shared" si="582"/>
        <v>0</v>
      </c>
      <c r="R595" s="32">
        <f t="shared" si="582"/>
        <v>0</v>
      </c>
      <c r="S595" s="32">
        <f t="shared" si="582"/>
        <v>0</v>
      </c>
      <c r="T595" s="32">
        <f t="shared" si="582"/>
        <v>0</v>
      </c>
      <c r="U595" s="32">
        <f t="shared" si="582"/>
        <v>0</v>
      </c>
      <c r="V595" s="32">
        <f t="shared" si="582"/>
        <v>0</v>
      </c>
      <c r="W595" s="32">
        <f t="shared" si="582"/>
        <v>0</v>
      </c>
    </row>
    <row r="596" spans="1:23" ht="15.75" thickBot="1" x14ac:dyDescent="0.3">
      <c r="A596" s="257" t="s">
        <v>185</v>
      </c>
      <c r="B596" t="str">
        <f>IFERROR(_xlfn.XLOOKUP(TEXT(A596, "0"), TEXT('Material master'!$A$2:'Material master'!$A$275, "0"), 'Material master'!$B$2:'Material master'!$B$275, 1),"")</f>
        <v>Huntite SPX PO</v>
      </c>
      <c r="C596" t="str">
        <f>IFERROR(_xlfn.XLOOKUP(TEXT(A596, "0"), TEXT('Material master'!$A$2:'Material master'!$A$275, "0"), 'Material master'!$C$2:'Material master'!$C$275, 1),"")</f>
        <v>Semi-finished product</v>
      </c>
      <c r="D596" t="str">
        <f>IFERROR(_xlfn.XLOOKUP(TEXT(A596, "0"), TEXT('Material master'!$A$2:'Material master'!$A$275, "0"), 'Material master'!$D$2:'Material master'!$D$275, 1),"")</f>
        <v>T002 - Huntite</v>
      </c>
      <c r="E596" t="str">
        <f>IFERROR(_xlfn.XLOOKUP(TEXT(A596, "0"), TEXT('Material master'!$A$2:'Material master'!$A$275, "0"), 'Material master'!$E$2:'Material master'!$E$275, 1),"")</f>
        <v/>
      </c>
      <c r="F596" t="str">
        <f>IFERROR(_xlfn.XLOOKUP(TEXT(A596, "0"), TEXT('Material master'!$A$2:'Material master'!$A$275, "0"), 'Material master'!$F$2:'Material master'!$F$275, 1),"")</f>
        <v/>
      </c>
      <c r="G596" t="str">
        <f>IFERROR(_xlfn.XLOOKUP(TEXT(A596, "0"), TEXT('Material master'!$A$2:'Material master'!$A$275, "0"), 'Material master'!$G$2:'Material master'!$G$275, 1),"")</f>
        <v/>
      </c>
      <c r="H596" t="s">
        <v>706</v>
      </c>
      <c r="I596" s="257" t="s">
        <v>507</v>
      </c>
      <c r="J596">
        <v>1.3</v>
      </c>
      <c r="K596" s="32"/>
      <c r="L596" s="32">
        <f t="shared" ref="L596:W596" si="583">L593 * $J596</f>
        <v>0</v>
      </c>
      <c r="M596" s="32">
        <f t="shared" si="583"/>
        <v>0</v>
      </c>
      <c r="N596" s="32">
        <f t="shared" si="583"/>
        <v>0</v>
      </c>
      <c r="O596" s="32">
        <f t="shared" si="583"/>
        <v>0</v>
      </c>
      <c r="P596" s="32">
        <f t="shared" si="583"/>
        <v>0</v>
      </c>
      <c r="Q596" s="32">
        <f t="shared" si="583"/>
        <v>0</v>
      </c>
      <c r="R596" s="32">
        <f t="shared" si="583"/>
        <v>0</v>
      </c>
      <c r="S596" s="32">
        <f t="shared" si="583"/>
        <v>0</v>
      </c>
      <c r="T596" s="32">
        <f t="shared" si="583"/>
        <v>0</v>
      </c>
      <c r="U596" s="32">
        <f t="shared" si="583"/>
        <v>0</v>
      </c>
      <c r="V596" s="32">
        <f t="shared" si="583"/>
        <v>0</v>
      </c>
      <c r="W596" s="32">
        <f t="shared" si="583"/>
        <v>0</v>
      </c>
    </row>
    <row r="597" spans="1:23" s="138" customFormat="1" x14ac:dyDescent="0.25">
      <c r="A597" s="137" t="s">
        <v>188</v>
      </c>
      <c r="B597" s="138" t="str">
        <f>IFERROR(_xlfn.XLOOKUP(TEXT(A597, "0"), TEXT('Material master'!$A$2:'Material master'!$A$275, "0"), 'Material master'!$B$2:'Material master'!$B$275, 1),"")</f>
        <v>ATH SG10S11 PS</v>
      </c>
      <c r="C597" s="138" t="str">
        <f>IFERROR(_xlfn.XLOOKUP(TEXT(A597, "0"), TEXT('Material master'!$A$2:'Material master'!$A$275, "0"), 'Material master'!$C$2:'Material master'!$C$275, 1),"")</f>
        <v>Semi-finished product</v>
      </c>
      <c r="D597" s="138" t="str">
        <f>IFERROR(_xlfn.XLOOKUP(TEXT(A597, "0"), TEXT('Material master'!$A$2:'Material master'!$A$275, "0"), 'Material master'!$D$2:'Material master'!$D$275, 1),"")</f>
        <v>J000 - ATH</v>
      </c>
      <c r="E597" s="138" t="str">
        <f>IFERROR(_xlfn.XLOOKUP(TEXT(A597, "0"), TEXT('Material master'!$A$2:'Material master'!$A$275, "0"), 'Material master'!$E$2:'Material master'!$E$275, 1),"")</f>
        <v/>
      </c>
      <c r="F597" s="138" t="str">
        <f>IFERROR(_xlfn.XLOOKUP(TEXT(A597, "0"), TEXT('Material master'!$A$2:'Material master'!$A$275, "0"), 'Material master'!$F$2:'Material master'!$F$275, 1),"")</f>
        <v/>
      </c>
      <c r="G597" s="138" t="str">
        <f>IFERROR(_xlfn.XLOOKUP(TEXT(A597, "0"), TEXT('Material master'!$A$2:'Material master'!$A$275, "0"), 'Material master'!$G$2:'Material master'!$G$275, 1),"")</f>
        <v/>
      </c>
      <c r="H597" s="138" t="s">
        <v>695</v>
      </c>
      <c r="I597" s="137" t="s">
        <v>430</v>
      </c>
      <c r="K597" s="140"/>
      <c r="L597" s="140">
        <f t="shared" ref="L597:W597" si="584">IFERROR(L1380, 0)</f>
        <v>6</v>
      </c>
      <c r="M597" s="140">
        <f t="shared" si="584"/>
        <v>7</v>
      </c>
      <c r="N597" s="140">
        <f t="shared" si="584"/>
        <v>7</v>
      </c>
      <c r="O597" s="140">
        <f t="shared" si="584"/>
        <v>7</v>
      </c>
      <c r="P597" s="140">
        <f t="shared" si="584"/>
        <v>7</v>
      </c>
      <c r="Q597" s="140">
        <f t="shared" si="584"/>
        <v>7</v>
      </c>
      <c r="R597" s="140">
        <f t="shared" si="584"/>
        <v>7</v>
      </c>
      <c r="S597" s="140">
        <f t="shared" si="584"/>
        <v>7</v>
      </c>
      <c r="T597" s="140">
        <f t="shared" si="584"/>
        <v>7</v>
      </c>
      <c r="U597" s="140">
        <f t="shared" si="584"/>
        <v>7</v>
      </c>
      <c r="V597" s="140">
        <f t="shared" si="584"/>
        <v>7</v>
      </c>
      <c r="W597" s="140">
        <f t="shared" si="584"/>
        <v>7</v>
      </c>
    </row>
    <row r="598" spans="1:23" x14ac:dyDescent="0.25">
      <c r="A598" s="257" t="s">
        <v>188</v>
      </c>
      <c r="B598" t="str">
        <f>IFERROR(_xlfn.XLOOKUP(TEXT(A598, "0"), TEXT('Material master'!$A$2:'Material master'!$A$275, "0"), 'Material master'!$B$2:'Material master'!$B$275, 1),"")</f>
        <v>ATH SG10S11 PS</v>
      </c>
      <c r="C598" t="str">
        <f>IFERROR(_xlfn.XLOOKUP(TEXT(A598, "0"), TEXT('Material master'!$A$2:'Material master'!$A$275, "0"), 'Material master'!$C$2:'Material master'!$C$275, 1),"")</f>
        <v>Semi-finished product</v>
      </c>
      <c r="D598" t="str">
        <f>IFERROR(_xlfn.XLOOKUP(TEXT(A598, "0"), TEXT('Material master'!$A$2:'Material master'!$A$275, "0"), 'Material master'!$D$2:'Material master'!$D$275, 1),"")</f>
        <v>J000 - ATH</v>
      </c>
      <c r="E598" t="str">
        <f>IFERROR(_xlfn.XLOOKUP(TEXT(A598, "0"), TEXT('Material master'!$A$2:'Material master'!$A$275, "0"), 'Material master'!$E$2:'Material master'!$E$275, 1),"")</f>
        <v/>
      </c>
      <c r="F598" t="str">
        <f>IFERROR(_xlfn.XLOOKUP(TEXT(A598, "0"), TEXT('Material master'!$A$2:'Material master'!$A$275, "0"), 'Material master'!$F$2:'Material master'!$F$275, 1),"")</f>
        <v/>
      </c>
      <c r="G598" t="str">
        <f>IFERROR(_xlfn.XLOOKUP(TEXT(A598, "0"), TEXT('Material master'!$A$2:'Material master'!$A$275, "0"), 'Material master'!$G$2:'Material master'!$G$275, 1),"")</f>
        <v/>
      </c>
      <c r="H598" s="1" t="s">
        <v>696</v>
      </c>
      <c r="I598" s="1"/>
      <c r="J598" s="1"/>
      <c r="K598" s="141"/>
      <c r="L598" s="141">
        <f t="shared" ref="L598:W598" si="585">SUM(L597)</f>
        <v>6</v>
      </c>
      <c r="M598" s="141">
        <f t="shared" si="585"/>
        <v>7</v>
      </c>
      <c r="N598" s="141">
        <f t="shared" si="585"/>
        <v>7</v>
      </c>
      <c r="O598" s="141">
        <f t="shared" si="585"/>
        <v>7</v>
      </c>
      <c r="P598" s="141">
        <f t="shared" si="585"/>
        <v>7</v>
      </c>
      <c r="Q598" s="141">
        <f t="shared" si="585"/>
        <v>7</v>
      </c>
      <c r="R598" s="141">
        <f t="shared" si="585"/>
        <v>7</v>
      </c>
      <c r="S598" s="141">
        <f t="shared" si="585"/>
        <v>7</v>
      </c>
      <c r="T598" s="141">
        <f t="shared" si="585"/>
        <v>7</v>
      </c>
      <c r="U598" s="141">
        <f t="shared" si="585"/>
        <v>7</v>
      </c>
      <c r="V598" s="141">
        <f t="shared" si="585"/>
        <v>7</v>
      </c>
      <c r="W598" s="141">
        <f t="shared" si="585"/>
        <v>7</v>
      </c>
    </row>
    <row r="599" spans="1:23" s="136" customFormat="1" x14ac:dyDescent="0.25">
      <c r="A599" s="270" t="s">
        <v>188</v>
      </c>
      <c r="B599" s="136" t="str">
        <f>IFERROR(_xlfn.XLOOKUP(TEXT(A599, "0"), TEXT('Material master'!$A$2:'Material master'!$A$275, "0"), 'Material master'!$B$2:'Material master'!$B$275, 1),"")</f>
        <v>ATH SG10S11 PS</v>
      </c>
      <c r="C599" s="136" t="str">
        <f>IFERROR(_xlfn.XLOOKUP(TEXT(A599, "0"), TEXT('Material master'!$A$2:'Material master'!$A$275, "0"), 'Material master'!$C$2:'Material master'!$C$275, 1),"")</f>
        <v>Semi-finished product</v>
      </c>
      <c r="D599" s="136" t="str">
        <f>IFERROR(_xlfn.XLOOKUP(TEXT(A599, "0"), TEXT('Material master'!$A$2:'Material master'!$A$275, "0"), 'Material master'!$D$2:'Material master'!$D$275, 1),"")</f>
        <v>J000 - ATH</v>
      </c>
      <c r="E599" s="136" t="str">
        <f>IFERROR(_xlfn.XLOOKUP(TEXT(A599, "0"), TEXT('Material master'!$A$2:'Material master'!$A$275, "0"), 'Material master'!$E$2:'Material master'!$E$275, 1),"")</f>
        <v/>
      </c>
      <c r="F599" s="136" t="str">
        <f>IFERROR(_xlfn.XLOOKUP(TEXT(A599, "0"), TEXT('Material master'!$A$2:'Material master'!$A$275, "0"), 'Material master'!$F$2:'Material master'!$F$275, 1),"")</f>
        <v/>
      </c>
      <c r="G599" s="136" t="str">
        <f>IFERROR(_xlfn.XLOOKUP(TEXT(A599, "0"), TEXT('Material master'!$A$2:'Material master'!$A$275, "0"), 'Material master'!$G$2:'Material master'!$G$275, 1),"")</f>
        <v/>
      </c>
      <c r="H599" s="136" t="s">
        <v>697</v>
      </c>
      <c r="K599" s="142">
        <v>0</v>
      </c>
      <c r="L599" s="142">
        <f t="shared" ref="L599:W599" si="586">K599 - L598 + L601</f>
        <v>10</v>
      </c>
      <c r="M599" s="142">
        <f t="shared" si="586"/>
        <v>10</v>
      </c>
      <c r="N599" s="142">
        <f t="shared" si="586"/>
        <v>10</v>
      </c>
      <c r="O599" s="142">
        <f t="shared" si="586"/>
        <v>10</v>
      </c>
      <c r="P599" s="142">
        <f t="shared" si="586"/>
        <v>10</v>
      </c>
      <c r="Q599" s="142">
        <f t="shared" si="586"/>
        <v>10</v>
      </c>
      <c r="R599" s="142">
        <f t="shared" si="586"/>
        <v>10</v>
      </c>
      <c r="S599" s="142">
        <f t="shared" si="586"/>
        <v>10</v>
      </c>
      <c r="T599" s="142">
        <f t="shared" si="586"/>
        <v>10</v>
      </c>
      <c r="U599" s="142">
        <f t="shared" si="586"/>
        <v>10</v>
      </c>
      <c r="V599" s="142">
        <f t="shared" si="586"/>
        <v>10</v>
      </c>
      <c r="W599" s="142">
        <f t="shared" si="586"/>
        <v>10</v>
      </c>
    </row>
    <row r="600" spans="1:23" x14ac:dyDescent="0.25">
      <c r="A600" s="257" t="s">
        <v>188</v>
      </c>
      <c r="B600" t="str">
        <f>IFERROR(_xlfn.XLOOKUP(TEXT(A600, "0"), TEXT('Material master'!$A$2:'Material master'!$A$275, "0"), 'Material master'!$B$2:'Material master'!$B$275, 1),"")</f>
        <v>ATH SG10S11 PS</v>
      </c>
      <c r="C600" t="str">
        <f>IFERROR(_xlfn.XLOOKUP(TEXT(A600, "0"), TEXT('Material master'!$A$2:'Material master'!$A$275, "0"), 'Material master'!$C$2:'Material master'!$C$275, 1),"")</f>
        <v>Semi-finished product</v>
      </c>
      <c r="D600" t="str">
        <f>IFERROR(_xlfn.XLOOKUP(TEXT(A600, "0"), TEXT('Material master'!$A$2:'Material master'!$A$275, "0"), 'Material master'!$D$2:'Material master'!$D$275, 1),"")</f>
        <v>J000 - ATH</v>
      </c>
      <c r="E600" t="str">
        <f>IFERROR(_xlfn.XLOOKUP(TEXT(A600, "0"), TEXT('Material master'!$A$2:'Material master'!$A$275, "0"), 'Material master'!$E$2:'Material master'!$E$275, 1),"")</f>
        <v/>
      </c>
      <c r="F600" t="str">
        <f>IFERROR(_xlfn.XLOOKUP(TEXT(A600, "0"), TEXT('Material master'!$A$2:'Material master'!$A$275, "0"), 'Material master'!$F$2:'Material master'!$F$275, 1),"")</f>
        <v/>
      </c>
      <c r="G600" t="str">
        <f>IFERROR(_xlfn.XLOOKUP(TEXT(A600, "0"), TEXT('Material master'!$A$2:'Material master'!$A$275, "0"), 'Material master'!$G$2:'Material master'!$G$275, 1),"")</f>
        <v/>
      </c>
      <c r="H600" t="s">
        <v>698</v>
      </c>
      <c r="I600" s="32">
        <v>9.3592069099941533</v>
      </c>
      <c r="J600" s="258">
        <f>IFERROR($I600/AVERAGE($L598:$W598),0)</f>
        <v>1.3531383484328896</v>
      </c>
      <c r="K600" s="32"/>
      <c r="L600" s="32">
        <f t="shared" ref="L600:W600" si="587">$I600</f>
        <v>9.3592069099941533</v>
      </c>
      <c r="M600" s="32">
        <f t="shared" si="587"/>
        <v>9.3592069099941533</v>
      </c>
      <c r="N600" s="32">
        <f t="shared" si="587"/>
        <v>9.3592069099941533</v>
      </c>
      <c r="O600" s="32">
        <f t="shared" si="587"/>
        <v>9.3592069099941533</v>
      </c>
      <c r="P600" s="32">
        <f t="shared" si="587"/>
        <v>9.3592069099941533</v>
      </c>
      <c r="Q600" s="32">
        <f t="shared" si="587"/>
        <v>9.3592069099941533</v>
      </c>
      <c r="R600" s="32">
        <f t="shared" si="587"/>
        <v>9.3592069099941533</v>
      </c>
      <c r="S600" s="32">
        <f t="shared" si="587"/>
        <v>9.3592069099941533</v>
      </c>
      <c r="T600" s="32">
        <f t="shared" si="587"/>
        <v>9.3592069099941533</v>
      </c>
      <c r="U600" s="32">
        <f t="shared" si="587"/>
        <v>9.3592069099941533</v>
      </c>
      <c r="V600" s="32">
        <f t="shared" si="587"/>
        <v>9.3592069099941533</v>
      </c>
      <c r="W600" s="32">
        <f t="shared" si="587"/>
        <v>9.3592069099941533</v>
      </c>
    </row>
    <row r="601" spans="1:23" x14ac:dyDescent="0.25">
      <c r="A601" s="257" t="s">
        <v>188</v>
      </c>
      <c r="B601" t="str">
        <f>IFERROR(_xlfn.XLOOKUP(TEXT(A601, "0"), TEXT('Material master'!$A$2:'Material master'!$A$275, "0"), 'Material master'!$B$2:'Material master'!$B$275, 1),"")</f>
        <v>ATH SG10S11 PS</v>
      </c>
      <c r="C601" t="str">
        <f>IFERROR(_xlfn.XLOOKUP(TEXT(A601, "0"), TEXT('Material master'!$A$2:'Material master'!$A$275, "0"), 'Material master'!$C$2:'Material master'!$C$275, 1),"")</f>
        <v>Semi-finished product</v>
      </c>
      <c r="D601" t="str">
        <f>IFERROR(_xlfn.XLOOKUP(TEXT(A601, "0"), TEXT('Material master'!$A$2:'Material master'!$A$275, "0"), 'Material master'!$D$2:'Material master'!$D$275, 1),"")</f>
        <v>J000 - ATH</v>
      </c>
      <c r="E601" t="str">
        <f>IFERROR(_xlfn.XLOOKUP(TEXT(A601, "0"), TEXT('Material master'!$A$2:'Material master'!$A$275, "0"), 'Material master'!$E$2:'Material master'!$E$275, 1),"")</f>
        <v/>
      </c>
      <c r="F601" t="str">
        <f>IFERROR(_xlfn.XLOOKUP(TEXT(A601, "0"), TEXT('Material master'!$A$2:'Material master'!$A$275, "0"), 'Material master'!$F$2:'Material master'!$F$275, 1),"")</f>
        <v/>
      </c>
      <c r="G601" t="str">
        <f>IFERROR(_xlfn.XLOOKUP(TEXT(A601, "0"), TEXT('Material master'!$A$2:'Material master'!$A$275, "0"), 'Material master'!$G$2:'Material master'!$G$275, 1),"")</f>
        <v/>
      </c>
      <c r="H601" t="s">
        <v>704</v>
      </c>
      <c r="I601">
        <v>1</v>
      </c>
      <c r="K601" s="32"/>
      <c r="L601" s="32">
        <f t="shared" ref="L601:W601" si="588">IF(( L600 - K599 + L598 ) &gt; 0, CEILING(( L600 - K599 + L598 ), $I601), 0)</f>
        <v>16</v>
      </c>
      <c r="M601" s="32">
        <f t="shared" si="588"/>
        <v>7</v>
      </c>
      <c r="N601" s="32">
        <f t="shared" si="588"/>
        <v>7</v>
      </c>
      <c r="O601" s="32">
        <f t="shared" si="588"/>
        <v>7</v>
      </c>
      <c r="P601" s="32">
        <f t="shared" si="588"/>
        <v>7</v>
      </c>
      <c r="Q601" s="32">
        <f t="shared" si="588"/>
        <v>7</v>
      </c>
      <c r="R601" s="32">
        <f t="shared" si="588"/>
        <v>7</v>
      </c>
      <c r="S601" s="32">
        <f t="shared" si="588"/>
        <v>7</v>
      </c>
      <c r="T601" s="32">
        <f t="shared" si="588"/>
        <v>7</v>
      </c>
      <c r="U601" s="32">
        <f t="shared" si="588"/>
        <v>7</v>
      </c>
      <c r="V601" s="32">
        <f t="shared" si="588"/>
        <v>7</v>
      </c>
      <c r="W601" s="32">
        <f t="shared" si="588"/>
        <v>7</v>
      </c>
    </row>
    <row r="602" spans="1:23" x14ac:dyDescent="0.25">
      <c r="A602" s="257" t="s">
        <v>188</v>
      </c>
      <c r="B602" t="str">
        <f>IFERROR(_xlfn.XLOOKUP(TEXT(A602, "0"), TEXT('Material master'!$A$2:'Material master'!$A$275, "0"), 'Material master'!$B$2:'Material master'!$B$275, 1),"")</f>
        <v>ATH SG10S11 PS</v>
      </c>
      <c r="C602" t="str">
        <f>IFERROR(_xlfn.XLOOKUP(TEXT(A602, "0"), TEXT('Material master'!$A$2:'Material master'!$A$275, "0"), 'Material master'!$C$2:'Material master'!$C$275, 1),"")</f>
        <v>Semi-finished product</v>
      </c>
      <c r="D602" t="str">
        <f>IFERROR(_xlfn.XLOOKUP(TEXT(A602, "0"), TEXT('Material master'!$A$2:'Material master'!$A$275, "0"), 'Material master'!$D$2:'Material master'!$D$275, 1),"")</f>
        <v>J000 - ATH</v>
      </c>
      <c r="E602" t="str">
        <f>IFERROR(_xlfn.XLOOKUP(TEXT(A602, "0"), TEXT('Material master'!$A$2:'Material master'!$A$275, "0"), 'Material master'!$E$2:'Material master'!$E$275, 1),"")</f>
        <v/>
      </c>
      <c r="F602" t="str">
        <f>IFERROR(_xlfn.XLOOKUP(TEXT(A602, "0"), TEXT('Material master'!$A$2:'Material master'!$A$275, "0"), 'Material master'!$F$2:'Material master'!$F$275, 1),"")</f>
        <v/>
      </c>
      <c r="G602" t="str">
        <f>IFERROR(_xlfn.XLOOKUP(TEXT(A602, "0"), TEXT('Material master'!$A$2:'Material master'!$A$275, "0"), 'Material master'!$G$2:'Material master'!$G$275, 1),"")</f>
        <v/>
      </c>
      <c r="H602" t="s">
        <v>705</v>
      </c>
      <c r="I602" t="s">
        <v>627</v>
      </c>
      <c r="J602">
        <v>1</v>
      </c>
      <c r="K602" s="32"/>
      <c r="L602" s="32">
        <f t="shared" ref="L602:W602" si="589">L601 / $J602</f>
        <v>16</v>
      </c>
      <c r="M602" s="32">
        <f t="shared" si="589"/>
        <v>7</v>
      </c>
      <c r="N602" s="32">
        <f t="shared" si="589"/>
        <v>7</v>
      </c>
      <c r="O602" s="32">
        <f t="shared" si="589"/>
        <v>7</v>
      </c>
      <c r="P602" s="32">
        <f t="shared" si="589"/>
        <v>7</v>
      </c>
      <c r="Q602" s="32">
        <f t="shared" si="589"/>
        <v>7</v>
      </c>
      <c r="R602" s="32">
        <f t="shared" si="589"/>
        <v>7</v>
      </c>
      <c r="S602" s="32">
        <f t="shared" si="589"/>
        <v>7</v>
      </c>
      <c r="T602" s="32">
        <f t="shared" si="589"/>
        <v>7</v>
      </c>
      <c r="U602" s="32">
        <f t="shared" si="589"/>
        <v>7</v>
      </c>
      <c r="V602" s="32">
        <f t="shared" si="589"/>
        <v>7</v>
      </c>
      <c r="W602" s="32">
        <f t="shared" si="589"/>
        <v>7</v>
      </c>
    </row>
    <row r="603" spans="1:23" x14ac:dyDescent="0.25">
      <c r="A603" s="257" t="s">
        <v>188</v>
      </c>
      <c r="B603" t="str">
        <f>IFERROR(_xlfn.XLOOKUP(TEXT(A603, "0"), TEXT('Material master'!$A$2:'Material master'!$A$275, "0"), 'Material master'!$B$2:'Material master'!$B$275, 1),"")</f>
        <v>ATH SG10S11 PS</v>
      </c>
      <c r="C603" t="str">
        <f>IFERROR(_xlfn.XLOOKUP(TEXT(A603, "0"), TEXT('Material master'!$A$2:'Material master'!$A$275, "0"), 'Material master'!$C$2:'Material master'!$C$275, 1),"")</f>
        <v>Semi-finished product</v>
      </c>
      <c r="D603" t="str">
        <f>IFERROR(_xlfn.XLOOKUP(TEXT(A603, "0"), TEXT('Material master'!$A$2:'Material master'!$A$275, "0"), 'Material master'!$D$2:'Material master'!$D$275, 1),"")</f>
        <v>J000 - ATH</v>
      </c>
      <c r="E603" t="str">
        <f>IFERROR(_xlfn.XLOOKUP(TEXT(A603, "0"), TEXT('Material master'!$A$2:'Material master'!$A$275, "0"), 'Material master'!$E$2:'Material master'!$E$275, 1),"")</f>
        <v/>
      </c>
      <c r="F603" t="str">
        <f>IFERROR(_xlfn.XLOOKUP(TEXT(A603, "0"), TEXT('Material master'!$A$2:'Material master'!$A$275, "0"), 'Material master'!$F$2:'Material master'!$F$275, 1),"")</f>
        <v/>
      </c>
      <c r="G603" t="str">
        <f>IFERROR(_xlfn.XLOOKUP(TEXT(A603, "0"), TEXT('Material master'!$A$2:'Material master'!$A$275, "0"), 'Material master'!$G$2:'Material master'!$G$275, 1),"")</f>
        <v/>
      </c>
      <c r="H603" t="s">
        <v>706</v>
      </c>
      <c r="I603" s="257" t="s">
        <v>74</v>
      </c>
      <c r="J603">
        <v>10.53</v>
      </c>
      <c r="K603" s="32"/>
      <c r="L603" s="32">
        <f t="shared" ref="L603:W603" si="590">L601 * $J603</f>
        <v>168.48</v>
      </c>
      <c r="M603" s="32">
        <f t="shared" si="590"/>
        <v>73.709999999999994</v>
      </c>
      <c r="N603" s="32">
        <f t="shared" si="590"/>
        <v>73.709999999999994</v>
      </c>
      <c r="O603" s="32">
        <f t="shared" si="590"/>
        <v>73.709999999999994</v>
      </c>
      <c r="P603" s="32">
        <f t="shared" si="590"/>
        <v>73.709999999999994</v>
      </c>
      <c r="Q603" s="32">
        <f t="shared" si="590"/>
        <v>73.709999999999994</v>
      </c>
      <c r="R603" s="32">
        <f t="shared" si="590"/>
        <v>73.709999999999994</v>
      </c>
      <c r="S603" s="32">
        <f t="shared" si="590"/>
        <v>73.709999999999994</v>
      </c>
      <c r="T603" s="32">
        <f t="shared" si="590"/>
        <v>73.709999999999994</v>
      </c>
      <c r="U603" s="32">
        <f t="shared" si="590"/>
        <v>73.709999999999994</v>
      </c>
      <c r="V603" s="32">
        <f t="shared" si="590"/>
        <v>73.709999999999994</v>
      </c>
      <c r="W603" s="32">
        <f t="shared" si="590"/>
        <v>73.709999999999994</v>
      </c>
    </row>
    <row r="604" spans="1:23" ht="15.75" thickBot="1" x14ac:dyDescent="0.3">
      <c r="A604" s="257" t="s">
        <v>188</v>
      </c>
      <c r="B604" t="str">
        <f>IFERROR(_xlfn.XLOOKUP(TEXT(A604, "0"), TEXT('Material master'!$A$2:'Material master'!$A$275, "0"), 'Material master'!$B$2:'Material master'!$B$275, 1),"")</f>
        <v>ATH SG10S11 PS</v>
      </c>
      <c r="C604" t="str">
        <f>IFERROR(_xlfn.XLOOKUP(TEXT(A604, "0"), TEXT('Material master'!$A$2:'Material master'!$A$275, "0"), 'Material master'!$C$2:'Material master'!$C$275, 1),"")</f>
        <v>Semi-finished product</v>
      </c>
      <c r="D604" t="str">
        <f>IFERROR(_xlfn.XLOOKUP(TEXT(A604, "0"), TEXT('Material master'!$A$2:'Material master'!$A$275, "0"), 'Material master'!$D$2:'Material master'!$D$275, 1),"")</f>
        <v>J000 - ATH</v>
      </c>
      <c r="E604" t="str">
        <f>IFERROR(_xlfn.XLOOKUP(TEXT(A604, "0"), TEXT('Material master'!$A$2:'Material master'!$A$275, "0"), 'Material master'!$E$2:'Material master'!$E$275, 1),"")</f>
        <v/>
      </c>
      <c r="F604" t="str">
        <f>IFERROR(_xlfn.XLOOKUP(TEXT(A604, "0"), TEXT('Material master'!$A$2:'Material master'!$A$275, "0"), 'Material master'!$F$2:'Material master'!$F$275, 1),"")</f>
        <v/>
      </c>
      <c r="G604" t="str">
        <f>IFERROR(_xlfn.XLOOKUP(TEXT(A604, "0"), TEXT('Material master'!$A$2:'Material master'!$A$275, "0"), 'Material master'!$G$2:'Material master'!$G$275, 1),"")</f>
        <v/>
      </c>
      <c r="H604" t="s">
        <v>706</v>
      </c>
      <c r="I604" s="257" t="s">
        <v>326</v>
      </c>
      <c r="J604">
        <v>1</v>
      </c>
      <c r="K604" s="32"/>
      <c r="L604" s="32">
        <f t="shared" ref="L604:W604" si="591">L601 * $J604</f>
        <v>16</v>
      </c>
      <c r="M604" s="32">
        <f t="shared" si="591"/>
        <v>7</v>
      </c>
      <c r="N604" s="32">
        <f t="shared" si="591"/>
        <v>7</v>
      </c>
      <c r="O604" s="32">
        <f t="shared" si="591"/>
        <v>7</v>
      </c>
      <c r="P604" s="32">
        <f t="shared" si="591"/>
        <v>7</v>
      </c>
      <c r="Q604" s="32">
        <f t="shared" si="591"/>
        <v>7</v>
      </c>
      <c r="R604" s="32">
        <f t="shared" si="591"/>
        <v>7</v>
      </c>
      <c r="S604" s="32">
        <f t="shared" si="591"/>
        <v>7</v>
      </c>
      <c r="T604" s="32">
        <f t="shared" si="591"/>
        <v>7</v>
      </c>
      <c r="U604" s="32">
        <f t="shared" si="591"/>
        <v>7</v>
      </c>
      <c r="V604" s="32">
        <f t="shared" si="591"/>
        <v>7</v>
      </c>
      <c r="W604" s="32">
        <f t="shared" si="591"/>
        <v>7</v>
      </c>
    </row>
    <row r="605" spans="1:23" s="138" customFormat="1" x14ac:dyDescent="0.25">
      <c r="A605" s="137" t="s">
        <v>190</v>
      </c>
      <c r="B605" s="138" t="str">
        <f>IFERROR(_xlfn.XLOOKUP(TEXT(A605, "0"), TEXT('Material master'!$A$2:'Material master'!$A$275, "0"), 'Material master'!$B$2:'Material master'!$B$275, 1),"")</f>
        <v>Glass GL3B PO</v>
      </c>
      <c r="C605" s="138" t="str">
        <f>IFERROR(_xlfn.XLOOKUP(TEXT(A605, "0"), TEXT('Material master'!$A$2:'Material master'!$A$275, "0"), 'Material master'!$C$2:'Material master'!$C$275, 1),"")</f>
        <v>Semi-finished product</v>
      </c>
      <c r="D605" s="138" t="str">
        <f>IFERROR(_xlfn.XLOOKUP(TEXT(A605, "0"), TEXT('Material master'!$A$2:'Material master'!$A$275, "0"), 'Material master'!$D$2:'Material master'!$D$275, 1),"")</f>
        <v>SV00 - Toll Processing</v>
      </c>
      <c r="E605" s="138" t="str">
        <f>IFERROR(_xlfn.XLOOKUP(TEXT(A605, "0"), TEXT('Material master'!$A$2:'Material master'!$A$275, "0"), 'Material master'!$E$2:'Material master'!$E$275, 1),"")</f>
        <v/>
      </c>
      <c r="F605" s="138" t="str">
        <f>IFERROR(_xlfn.XLOOKUP(TEXT(A605, "0"), TEXT('Material master'!$A$2:'Material master'!$A$275, "0"), 'Material master'!$F$2:'Material master'!$F$275, 1),"")</f>
        <v/>
      </c>
      <c r="G605" s="138" t="str">
        <f>IFERROR(_xlfn.XLOOKUP(TEXT(A605, "0"), TEXT('Material master'!$A$2:'Material master'!$A$275, "0"), 'Material master'!$G$2:'Material master'!$G$275, 1),"")</f>
        <v/>
      </c>
      <c r="H605" s="139" t="s">
        <v>696</v>
      </c>
      <c r="I605" s="139"/>
      <c r="J605" s="139"/>
      <c r="K605" s="143"/>
      <c r="L605" s="143">
        <v>0</v>
      </c>
      <c r="M605" s="143">
        <v>0</v>
      </c>
      <c r="N605" s="143">
        <v>0</v>
      </c>
      <c r="O605" s="143">
        <v>0</v>
      </c>
      <c r="P605" s="143">
        <v>0</v>
      </c>
      <c r="Q605" s="143">
        <v>0</v>
      </c>
      <c r="R605" s="143">
        <v>0</v>
      </c>
      <c r="S605" s="143">
        <v>0</v>
      </c>
      <c r="T605" s="143">
        <v>0</v>
      </c>
      <c r="U605" s="143">
        <v>0</v>
      </c>
      <c r="V605" s="143">
        <v>0</v>
      </c>
      <c r="W605" s="143">
        <v>0</v>
      </c>
    </row>
    <row r="606" spans="1:23" s="136" customFormat="1" x14ac:dyDescent="0.25">
      <c r="A606" s="270" t="s">
        <v>190</v>
      </c>
      <c r="B606" s="136" t="str">
        <f>IFERROR(_xlfn.XLOOKUP(TEXT(A606, "0"), TEXT('Material master'!$A$2:'Material master'!$A$275, "0"), 'Material master'!$B$2:'Material master'!$B$275, 1),"")</f>
        <v>Glass GL3B PO</v>
      </c>
      <c r="C606" s="136" t="str">
        <f>IFERROR(_xlfn.XLOOKUP(TEXT(A606, "0"), TEXT('Material master'!$A$2:'Material master'!$A$275, "0"), 'Material master'!$C$2:'Material master'!$C$275, 1),"")</f>
        <v>Semi-finished product</v>
      </c>
      <c r="D606" s="136" t="str">
        <f>IFERROR(_xlfn.XLOOKUP(TEXT(A606, "0"), TEXT('Material master'!$A$2:'Material master'!$A$275, "0"), 'Material master'!$D$2:'Material master'!$D$275, 1),"")</f>
        <v>SV00 - Toll Processing</v>
      </c>
      <c r="E606" s="136" t="str">
        <f>IFERROR(_xlfn.XLOOKUP(TEXT(A606, "0"), TEXT('Material master'!$A$2:'Material master'!$A$275, "0"), 'Material master'!$E$2:'Material master'!$E$275, 1),"")</f>
        <v/>
      </c>
      <c r="F606" s="136" t="str">
        <f>IFERROR(_xlfn.XLOOKUP(TEXT(A606, "0"), TEXT('Material master'!$A$2:'Material master'!$A$275, "0"), 'Material master'!$F$2:'Material master'!$F$275, 1),"")</f>
        <v/>
      </c>
      <c r="G606" s="136" t="str">
        <f>IFERROR(_xlfn.XLOOKUP(TEXT(A606, "0"), TEXT('Material master'!$A$2:'Material master'!$A$275, "0"), 'Material master'!$G$2:'Material master'!$G$275, 1),"")</f>
        <v/>
      </c>
      <c r="H606" s="136" t="s">
        <v>697</v>
      </c>
      <c r="K606" s="142">
        <v>0</v>
      </c>
      <c r="L606" s="142">
        <f t="shared" ref="L606:W606" si="592">K606 - L605 + L608</f>
        <v>0</v>
      </c>
      <c r="M606" s="142">
        <f t="shared" si="592"/>
        <v>0</v>
      </c>
      <c r="N606" s="142">
        <f t="shared" si="592"/>
        <v>0</v>
      </c>
      <c r="O606" s="142">
        <f t="shared" si="592"/>
        <v>0</v>
      </c>
      <c r="P606" s="142">
        <f t="shared" si="592"/>
        <v>0</v>
      </c>
      <c r="Q606" s="142">
        <f t="shared" si="592"/>
        <v>0</v>
      </c>
      <c r="R606" s="142">
        <f t="shared" si="592"/>
        <v>0</v>
      </c>
      <c r="S606" s="142">
        <f t="shared" si="592"/>
        <v>0</v>
      </c>
      <c r="T606" s="142">
        <f t="shared" si="592"/>
        <v>0</v>
      </c>
      <c r="U606" s="142">
        <f t="shared" si="592"/>
        <v>0</v>
      </c>
      <c r="V606" s="142">
        <f t="shared" si="592"/>
        <v>0</v>
      </c>
      <c r="W606" s="142">
        <f t="shared" si="592"/>
        <v>0</v>
      </c>
    </row>
    <row r="607" spans="1:23" x14ac:dyDescent="0.25">
      <c r="A607" s="257" t="s">
        <v>190</v>
      </c>
      <c r="B607" t="str">
        <f>IFERROR(_xlfn.XLOOKUP(TEXT(A607, "0"), TEXT('Material master'!$A$2:'Material master'!$A$275, "0"), 'Material master'!$B$2:'Material master'!$B$275, 1),"")</f>
        <v>Glass GL3B PO</v>
      </c>
      <c r="C607" t="str">
        <f>IFERROR(_xlfn.XLOOKUP(TEXT(A607, "0"), TEXT('Material master'!$A$2:'Material master'!$A$275, "0"), 'Material master'!$C$2:'Material master'!$C$275, 1),"")</f>
        <v>Semi-finished product</v>
      </c>
      <c r="D607" t="str">
        <f>IFERROR(_xlfn.XLOOKUP(TEXT(A607, "0"), TEXT('Material master'!$A$2:'Material master'!$A$275, "0"), 'Material master'!$D$2:'Material master'!$D$275, 1),"")</f>
        <v>SV00 - Toll Processing</v>
      </c>
      <c r="E607" t="str">
        <f>IFERROR(_xlfn.XLOOKUP(TEXT(A607, "0"), TEXT('Material master'!$A$2:'Material master'!$A$275, "0"), 'Material master'!$E$2:'Material master'!$E$275, 1),"")</f>
        <v/>
      </c>
      <c r="F607" t="str">
        <f>IFERROR(_xlfn.XLOOKUP(TEXT(A607, "0"), TEXT('Material master'!$A$2:'Material master'!$A$275, "0"), 'Material master'!$F$2:'Material master'!$F$275, 1),"")</f>
        <v/>
      </c>
      <c r="G607" t="str">
        <f>IFERROR(_xlfn.XLOOKUP(TEXT(A607, "0"), TEXT('Material master'!$A$2:'Material master'!$A$275, "0"), 'Material master'!$G$2:'Material master'!$G$275, 1),"")</f>
        <v/>
      </c>
      <c r="H607" t="s">
        <v>698</v>
      </c>
      <c r="I607" s="32">
        <v>0</v>
      </c>
      <c r="J607" s="258">
        <f>IFERROR($I607/AVERAGE($L605:$W605),0)</f>
        <v>0</v>
      </c>
      <c r="K607" s="32"/>
      <c r="L607" s="32">
        <f t="shared" ref="L607:W607" si="593">$I607</f>
        <v>0</v>
      </c>
      <c r="M607" s="32">
        <f t="shared" si="593"/>
        <v>0</v>
      </c>
      <c r="N607" s="32">
        <f t="shared" si="593"/>
        <v>0</v>
      </c>
      <c r="O607" s="32">
        <f t="shared" si="593"/>
        <v>0</v>
      </c>
      <c r="P607" s="32">
        <f t="shared" si="593"/>
        <v>0</v>
      </c>
      <c r="Q607" s="32">
        <f t="shared" si="593"/>
        <v>0</v>
      </c>
      <c r="R607" s="32">
        <f t="shared" si="593"/>
        <v>0</v>
      </c>
      <c r="S607" s="32">
        <f t="shared" si="593"/>
        <v>0</v>
      </c>
      <c r="T607" s="32">
        <f t="shared" si="593"/>
        <v>0</v>
      </c>
      <c r="U607" s="32">
        <f t="shared" si="593"/>
        <v>0</v>
      </c>
      <c r="V607" s="32">
        <f t="shared" si="593"/>
        <v>0</v>
      </c>
      <c r="W607" s="32">
        <f t="shared" si="593"/>
        <v>0</v>
      </c>
    </row>
    <row r="608" spans="1:23" x14ac:dyDescent="0.25">
      <c r="A608" s="257" t="s">
        <v>190</v>
      </c>
      <c r="B608" t="str">
        <f>IFERROR(_xlfn.XLOOKUP(TEXT(A608, "0"), TEXT('Material master'!$A$2:'Material master'!$A$275, "0"), 'Material master'!$B$2:'Material master'!$B$275, 1),"")</f>
        <v>Glass GL3B PO</v>
      </c>
      <c r="C608" t="str">
        <f>IFERROR(_xlfn.XLOOKUP(TEXT(A608, "0"), TEXT('Material master'!$A$2:'Material master'!$A$275, "0"), 'Material master'!$C$2:'Material master'!$C$275, 1),"")</f>
        <v>Semi-finished product</v>
      </c>
      <c r="D608" t="str">
        <f>IFERROR(_xlfn.XLOOKUP(TEXT(A608, "0"), TEXT('Material master'!$A$2:'Material master'!$A$275, "0"), 'Material master'!$D$2:'Material master'!$D$275, 1),"")</f>
        <v>SV00 - Toll Processing</v>
      </c>
      <c r="E608" t="str">
        <f>IFERROR(_xlfn.XLOOKUP(TEXT(A608, "0"), TEXT('Material master'!$A$2:'Material master'!$A$275, "0"), 'Material master'!$E$2:'Material master'!$E$275, 1),"")</f>
        <v/>
      </c>
      <c r="F608" t="str">
        <f>IFERROR(_xlfn.XLOOKUP(TEXT(A608, "0"), TEXT('Material master'!$A$2:'Material master'!$A$275, "0"), 'Material master'!$F$2:'Material master'!$F$275, 1),"")</f>
        <v/>
      </c>
      <c r="G608" t="str">
        <f>IFERROR(_xlfn.XLOOKUP(TEXT(A608, "0"), TEXT('Material master'!$A$2:'Material master'!$A$275, "0"), 'Material master'!$G$2:'Material master'!$G$275, 1),"")</f>
        <v/>
      </c>
      <c r="H608" t="s">
        <v>704</v>
      </c>
      <c r="I608">
        <v>1</v>
      </c>
      <c r="K608" s="32"/>
      <c r="L608" s="32">
        <f t="shared" ref="L608:W608" si="594">IF(( L607 - K606 + L605 ) &gt; 0, CEILING(( L607 - K606 + L605 ), $I608), 0)</f>
        <v>0</v>
      </c>
      <c r="M608" s="32">
        <f t="shared" si="594"/>
        <v>0</v>
      </c>
      <c r="N608" s="32">
        <f t="shared" si="594"/>
        <v>0</v>
      </c>
      <c r="O608" s="32">
        <f t="shared" si="594"/>
        <v>0</v>
      </c>
      <c r="P608" s="32">
        <f t="shared" si="594"/>
        <v>0</v>
      </c>
      <c r="Q608" s="32">
        <f t="shared" si="594"/>
        <v>0</v>
      </c>
      <c r="R608" s="32">
        <f t="shared" si="594"/>
        <v>0</v>
      </c>
      <c r="S608" s="32">
        <f t="shared" si="594"/>
        <v>0</v>
      </c>
      <c r="T608" s="32">
        <f t="shared" si="594"/>
        <v>0</v>
      </c>
      <c r="U608" s="32">
        <f t="shared" si="594"/>
        <v>0</v>
      </c>
      <c r="V608" s="32">
        <f t="shared" si="594"/>
        <v>0</v>
      </c>
      <c r="W608" s="32">
        <f t="shared" si="594"/>
        <v>0</v>
      </c>
    </row>
    <row r="609" spans="1:23" x14ac:dyDescent="0.25">
      <c r="A609" s="257" t="s">
        <v>190</v>
      </c>
      <c r="B609" t="str">
        <f>IFERROR(_xlfn.XLOOKUP(TEXT(A609, "0"), TEXT('Material master'!$A$2:'Material master'!$A$275, "0"), 'Material master'!$B$2:'Material master'!$B$275, 1),"")</f>
        <v>Glass GL3B PO</v>
      </c>
      <c r="C609" t="str">
        <f>IFERROR(_xlfn.XLOOKUP(TEXT(A609, "0"), TEXT('Material master'!$A$2:'Material master'!$A$275, "0"), 'Material master'!$C$2:'Material master'!$C$275, 1),"")</f>
        <v>Semi-finished product</v>
      </c>
      <c r="D609" t="str">
        <f>IFERROR(_xlfn.XLOOKUP(TEXT(A609, "0"), TEXT('Material master'!$A$2:'Material master'!$A$275, "0"), 'Material master'!$D$2:'Material master'!$D$275, 1),"")</f>
        <v>SV00 - Toll Processing</v>
      </c>
      <c r="E609" t="str">
        <f>IFERROR(_xlfn.XLOOKUP(TEXT(A609, "0"), TEXT('Material master'!$A$2:'Material master'!$A$275, "0"), 'Material master'!$E$2:'Material master'!$E$275, 1),"")</f>
        <v/>
      </c>
      <c r="F609" t="str">
        <f>IFERROR(_xlfn.XLOOKUP(TEXT(A609, "0"), TEXT('Material master'!$A$2:'Material master'!$A$275, "0"), 'Material master'!$F$2:'Material master'!$F$275, 1),"")</f>
        <v/>
      </c>
      <c r="G609" t="str">
        <f>IFERROR(_xlfn.XLOOKUP(TEXT(A609, "0"), TEXT('Material master'!$A$2:'Material master'!$A$275, "0"), 'Material master'!$G$2:'Material master'!$G$275, 1),"")</f>
        <v/>
      </c>
      <c r="H609" t="s">
        <v>705</v>
      </c>
      <c r="I609" t="s">
        <v>642</v>
      </c>
      <c r="J609">
        <v>2.6</v>
      </c>
      <c r="K609" s="32"/>
      <c r="L609" s="32">
        <f t="shared" ref="L609:W609" si="595">L608 / $J609</f>
        <v>0</v>
      </c>
      <c r="M609" s="32">
        <f t="shared" si="595"/>
        <v>0</v>
      </c>
      <c r="N609" s="32">
        <f t="shared" si="595"/>
        <v>0</v>
      </c>
      <c r="O609" s="32">
        <f t="shared" si="595"/>
        <v>0</v>
      </c>
      <c r="P609" s="32">
        <f t="shared" si="595"/>
        <v>0</v>
      </c>
      <c r="Q609" s="32">
        <f t="shared" si="595"/>
        <v>0</v>
      </c>
      <c r="R609" s="32">
        <f t="shared" si="595"/>
        <v>0</v>
      </c>
      <c r="S609" s="32">
        <f t="shared" si="595"/>
        <v>0</v>
      </c>
      <c r="T609" s="32">
        <f t="shared" si="595"/>
        <v>0</v>
      </c>
      <c r="U609" s="32">
        <f t="shared" si="595"/>
        <v>0</v>
      </c>
      <c r="V609" s="32">
        <f t="shared" si="595"/>
        <v>0</v>
      </c>
      <c r="W609" s="32">
        <f t="shared" si="595"/>
        <v>0</v>
      </c>
    </row>
    <row r="610" spans="1:23" x14ac:dyDescent="0.25">
      <c r="A610" s="257" t="s">
        <v>190</v>
      </c>
      <c r="B610" t="str">
        <f>IFERROR(_xlfn.XLOOKUP(TEXT(A610, "0"), TEXT('Material master'!$A$2:'Material master'!$A$275, "0"), 'Material master'!$B$2:'Material master'!$B$275, 1),"")</f>
        <v>Glass GL3B PO</v>
      </c>
      <c r="C610" t="str">
        <f>IFERROR(_xlfn.XLOOKUP(TEXT(A610, "0"), TEXT('Material master'!$A$2:'Material master'!$A$275, "0"), 'Material master'!$C$2:'Material master'!$C$275, 1),"")</f>
        <v>Semi-finished product</v>
      </c>
      <c r="D610" t="str">
        <f>IFERROR(_xlfn.XLOOKUP(TEXT(A610, "0"), TEXT('Material master'!$A$2:'Material master'!$A$275, "0"), 'Material master'!$D$2:'Material master'!$D$275, 1),"")</f>
        <v>SV00 - Toll Processing</v>
      </c>
      <c r="E610" t="str">
        <f>IFERROR(_xlfn.XLOOKUP(TEXT(A610, "0"), TEXT('Material master'!$A$2:'Material master'!$A$275, "0"), 'Material master'!$E$2:'Material master'!$E$275, 1),"")</f>
        <v/>
      </c>
      <c r="F610" t="str">
        <f>IFERROR(_xlfn.XLOOKUP(TEXT(A610, "0"), TEXT('Material master'!$A$2:'Material master'!$A$275, "0"), 'Material master'!$F$2:'Material master'!$F$275, 1),"")</f>
        <v/>
      </c>
      <c r="G610" t="str">
        <f>IFERROR(_xlfn.XLOOKUP(TEXT(A610, "0"), TEXT('Material master'!$A$2:'Material master'!$A$275, "0"), 'Material master'!$G$2:'Material master'!$G$275, 1),"")</f>
        <v/>
      </c>
      <c r="H610" t="s">
        <v>705</v>
      </c>
      <c r="I610" t="s">
        <v>639</v>
      </c>
      <c r="J610">
        <v>2.6</v>
      </c>
      <c r="K610" s="32"/>
      <c r="L610" s="32">
        <f t="shared" ref="L610:W610" si="596">L608 / $J610</f>
        <v>0</v>
      </c>
      <c r="M610" s="32">
        <f t="shared" si="596"/>
        <v>0</v>
      </c>
      <c r="N610" s="32">
        <f t="shared" si="596"/>
        <v>0</v>
      </c>
      <c r="O610" s="32">
        <f t="shared" si="596"/>
        <v>0</v>
      </c>
      <c r="P610" s="32">
        <f t="shared" si="596"/>
        <v>0</v>
      </c>
      <c r="Q610" s="32">
        <f t="shared" si="596"/>
        <v>0</v>
      </c>
      <c r="R610" s="32">
        <f t="shared" si="596"/>
        <v>0</v>
      </c>
      <c r="S610" s="32">
        <f t="shared" si="596"/>
        <v>0</v>
      </c>
      <c r="T610" s="32">
        <f t="shared" si="596"/>
        <v>0</v>
      </c>
      <c r="U610" s="32">
        <f t="shared" si="596"/>
        <v>0</v>
      </c>
      <c r="V610" s="32">
        <f t="shared" si="596"/>
        <v>0</v>
      </c>
      <c r="W610" s="32">
        <f t="shared" si="596"/>
        <v>0</v>
      </c>
    </row>
    <row r="611" spans="1:23" ht="15.75" thickBot="1" x14ac:dyDescent="0.3">
      <c r="A611" s="257" t="s">
        <v>190</v>
      </c>
      <c r="B611" t="str">
        <f>IFERROR(_xlfn.XLOOKUP(TEXT(A611, "0"), TEXT('Material master'!$A$2:'Material master'!$A$275, "0"), 'Material master'!$B$2:'Material master'!$B$275, 1),"")</f>
        <v>Glass GL3B PO</v>
      </c>
      <c r="C611" t="str">
        <f>IFERROR(_xlfn.XLOOKUP(TEXT(A611, "0"), TEXT('Material master'!$A$2:'Material master'!$A$275, "0"), 'Material master'!$C$2:'Material master'!$C$275, 1),"")</f>
        <v>Semi-finished product</v>
      </c>
      <c r="D611" t="str">
        <f>IFERROR(_xlfn.XLOOKUP(TEXT(A611, "0"), TEXT('Material master'!$A$2:'Material master'!$A$275, "0"), 'Material master'!$D$2:'Material master'!$D$275, 1),"")</f>
        <v>SV00 - Toll Processing</v>
      </c>
      <c r="E611" t="str">
        <f>IFERROR(_xlfn.XLOOKUP(TEXT(A611, "0"), TEXT('Material master'!$A$2:'Material master'!$A$275, "0"), 'Material master'!$E$2:'Material master'!$E$275, 1),"")</f>
        <v/>
      </c>
      <c r="F611" t="str">
        <f>IFERROR(_xlfn.XLOOKUP(TEXT(A611, "0"), TEXT('Material master'!$A$2:'Material master'!$A$275, "0"), 'Material master'!$F$2:'Material master'!$F$275, 1),"")</f>
        <v/>
      </c>
      <c r="G611" t="str">
        <f>IFERROR(_xlfn.XLOOKUP(TEXT(A611, "0"), TEXT('Material master'!$A$2:'Material master'!$A$275, "0"), 'Material master'!$G$2:'Material master'!$G$275, 1),"")</f>
        <v/>
      </c>
      <c r="H611" t="s">
        <v>706</v>
      </c>
      <c r="I611" s="257" t="s">
        <v>166</v>
      </c>
      <c r="J611">
        <v>1.1100000000000001</v>
      </c>
      <c r="K611" s="32"/>
      <c r="L611" s="32">
        <f t="shared" ref="L611:W611" si="597">L608 * $J611</f>
        <v>0</v>
      </c>
      <c r="M611" s="32">
        <f t="shared" si="597"/>
        <v>0</v>
      </c>
      <c r="N611" s="32">
        <f t="shared" si="597"/>
        <v>0</v>
      </c>
      <c r="O611" s="32">
        <f t="shared" si="597"/>
        <v>0</v>
      </c>
      <c r="P611" s="32">
        <f t="shared" si="597"/>
        <v>0</v>
      </c>
      <c r="Q611" s="32">
        <f t="shared" si="597"/>
        <v>0</v>
      </c>
      <c r="R611" s="32">
        <f t="shared" si="597"/>
        <v>0</v>
      </c>
      <c r="S611" s="32">
        <f t="shared" si="597"/>
        <v>0</v>
      </c>
      <c r="T611" s="32">
        <f t="shared" si="597"/>
        <v>0</v>
      </c>
      <c r="U611" s="32">
        <f t="shared" si="597"/>
        <v>0</v>
      </c>
      <c r="V611" s="32">
        <f t="shared" si="597"/>
        <v>0</v>
      </c>
      <c r="W611" s="32">
        <f t="shared" si="597"/>
        <v>0</v>
      </c>
    </row>
    <row r="612" spans="1:23" s="138" customFormat="1" x14ac:dyDescent="0.25">
      <c r="A612" s="137" t="s">
        <v>193</v>
      </c>
      <c r="B612" s="138" t="str">
        <f>IFERROR(_xlfn.XLOOKUP(TEXT(A612, "0"), TEXT('Material master'!$A$2:'Material master'!$A$275, "0"), 'Material master'!$B$2:'Material master'!$B$275, 1),"")</f>
        <v>Feldspar FFA DS</v>
      </c>
      <c r="C612" s="138" t="str">
        <f>IFERROR(_xlfn.XLOOKUP(TEXT(A612, "0"), TEXT('Material master'!$A$2:'Material master'!$A$275, "0"), 'Material master'!$C$2:'Material master'!$C$275, 1),"")</f>
        <v>Semi-finished product</v>
      </c>
      <c r="D612" s="138" t="str">
        <f>IFERROR(_xlfn.XLOOKUP(TEXT(A612, "0"), TEXT('Material master'!$A$2:'Material master'!$A$275, "0"), 'Material master'!$D$2:'Material master'!$D$275, 1),"")</f>
        <v>F002 - Feldspatic Minerals</v>
      </c>
      <c r="E612" s="138" t="str">
        <f>IFERROR(_xlfn.XLOOKUP(TEXT(A612, "0"), TEXT('Material master'!$A$2:'Material master'!$A$275, "0"), 'Material master'!$E$2:'Material master'!$E$275, 1),"")</f>
        <v/>
      </c>
      <c r="F612" s="138" t="str">
        <f>IFERROR(_xlfn.XLOOKUP(TEXT(A612, "0"), TEXT('Material master'!$A$2:'Material master'!$A$275, "0"), 'Material master'!$F$2:'Material master'!$F$275, 1),"")</f>
        <v/>
      </c>
      <c r="G612" s="138" t="str">
        <f>IFERROR(_xlfn.XLOOKUP(TEXT(A612, "0"), TEXT('Material master'!$A$2:'Material master'!$A$275, "0"), 'Material master'!$G$2:'Material master'!$G$275, 1),"")</f>
        <v/>
      </c>
      <c r="H612" s="138" t="s">
        <v>695</v>
      </c>
      <c r="I612" s="137" t="s">
        <v>543</v>
      </c>
      <c r="K612" s="140"/>
      <c r="L612" s="140">
        <f t="shared" ref="L612:W612" si="598">IFERROR(L1709, 0)</f>
        <v>0</v>
      </c>
      <c r="M612" s="140">
        <f t="shared" si="598"/>
        <v>0</v>
      </c>
      <c r="N612" s="140">
        <f t="shared" si="598"/>
        <v>0</v>
      </c>
      <c r="O612" s="140">
        <f t="shared" si="598"/>
        <v>0</v>
      </c>
      <c r="P612" s="140">
        <f t="shared" si="598"/>
        <v>0</v>
      </c>
      <c r="Q612" s="140">
        <f t="shared" si="598"/>
        <v>0</v>
      </c>
      <c r="R612" s="140">
        <f t="shared" si="598"/>
        <v>0</v>
      </c>
      <c r="S612" s="140">
        <f t="shared" si="598"/>
        <v>0</v>
      </c>
      <c r="T612" s="140">
        <f t="shared" si="598"/>
        <v>0</v>
      </c>
      <c r="U612" s="140">
        <f t="shared" si="598"/>
        <v>0</v>
      </c>
      <c r="V612" s="140">
        <f t="shared" si="598"/>
        <v>0</v>
      </c>
      <c r="W612" s="140">
        <f t="shared" si="598"/>
        <v>0</v>
      </c>
    </row>
    <row r="613" spans="1:23" x14ac:dyDescent="0.25">
      <c r="A613" s="257" t="s">
        <v>193</v>
      </c>
      <c r="B613" t="str">
        <f>IFERROR(_xlfn.XLOOKUP(TEXT(A613, "0"), TEXT('Material master'!$A$2:'Material master'!$A$275, "0"), 'Material master'!$B$2:'Material master'!$B$275, 1),"")</f>
        <v>Feldspar FFA DS</v>
      </c>
      <c r="C613" t="str">
        <f>IFERROR(_xlfn.XLOOKUP(TEXT(A613, "0"), TEXT('Material master'!$A$2:'Material master'!$A$275, "0"), 'Material master'!$C$2:'Material master'!$C$275, 1),"")</f>
        <v>Semi-finished product</v>
      </c>
      <c r="D613" t="str">
        <f>IFERROR(_xlfn.XLOOKUP(TEXT(A613, "0"), TEXT('Material master'!$A$2:'Material master'!$A$275, "0"), 'Material master'!$D$2:'Material master'!$D$275, 1),"")</f>
        <v>F002 - Feldspatic Minerals</v>
      </c>
      <c r="E613" t="str">
        <f>IFERROR(_xlfn.XLOOKUP(TEXT(A613, "0"), TEXT('Material master'!$A$2:'Material master'!$A$275, "0"), 'Material master'!$E$2:'Material master'!$E$275, 1),"")</f>
        <v/>
      </c>
      <c r="F613" t="str">
        <f>IFERROR(_xlfn.XLOOKUP(TEXT(A613, "0"), TEXT('Material master'!$A$2:'Material master'!$A$275, "0"), 'Material master'!$F$2:'Material master'!$F$275, 1),"")</f>
        <v/>
      </c>
      <c r="G613" t="str">
        <f>IFERROR(_xlfn.XLOOKUP(TEXT(A613, "0"), TEXT('Material master'!$A$2:'Material master'!$A$275, "0"), 'Material master'!$G$2:'Material master'!$G$275, 1),"")</f>
        <v/>
      </c>
      <c r="H613" t="s">
        <v>695</v>
      </c>
      <c r="I613" s="257" t="s">
        <v>574</v>
      </c>
      <c r="K613" s="32"/>
      <c r="L613" s="32">
        <f t="shared" ref="L613:W613" si="599">IFERROR(L1832, 0)</f>
        <v>0</v>
      </c>
      <c r="M613" s="32">
        <f t="shared" si="599"/>
        <v>0</v>
      </c>
      <c r="N613" s="32">
        <f t="shared" si="599"/>
        <v>0</v>
      </c>
      <c r="O613" s="32">
        <f t="shared" si="599"/>
        <v>0</v>
      </c>
      <c r="P613" s="32">
        <f t="shared" si="599"/>
        <v>0</v>
      </c>
      <c r="Q613" s="32">
        <f t="shared" si="599"/>
        <v>0</v>
      </c>
      <c r="R613" s="32">
        <f t="shared" si="599"/>
        <v>0</v>
      </c>
      <c r="S613" s="32">
        <f t="shared" si="599"/>
        <v>0</v>
      </c>
      <c r="T613" s="32">
        <f t="shared" si="599"/>
        <v>0</v>
      </c>
      <c r="U613" s="32">
        <f t="shared" si="599"/>
        <v>0</v>
      </c>
      <c r="V613" s="32">
        <f t="shared" si="599"/>
        <v>0</v>
      </c>
      <c r="W613" s="32">
        <f t="shared" si="599"/>
        <v>0</v>
      </c>
    </row>
    <row r="614" spans="1:23" x14ac:dyDescent="0.25">
      <c r="A614" s="257" t="s">
        <v>193</v>
      </c>
      <c r="B614" t="str">
        <f>IFERROR(_xlfn.XLOOKUP(TEXT(A614, "0"), TEXT('Material master'!$A$2:'Material master'!$A$275, "0"), 'Material master'!$B$2:'Material master'!$B$275, 1),"")</f>
        <v>Feldspar FFA DS</v>
      </c>
      <c r="C614" t="str">
        <f>IFERROR(_xlfn.XLOOKUP(TEXT(A614, "0"), TEXT('Material master'!$A$2:'Material master'!$A$275, "0"), 'Material master'!$C$2:'Material master'!$C$275, 1),"")</f>
        <v>Semi-finished product</v>
      </c>
      <c r="D614" t="str">
        <f>IFERROR(_xlfn.XLOOKUP(TEXT(A614, "0"), TEXT('Material master'!$A$2:'Material master'!$A$275, "0"), 'Material master'!$D$2:'Material master'!$D$275, 1),"")</f>
        <v>F002 - Feldspatic Minerals</v>
      </c>
      <c r="E614" t="str">
        <f>IFERROR(_xlfn.XLOOKUP(TEXT(A614, "0"), TEXT('Material master'!$A$2:'Material master'!$A$275, "0"), 'Material master'!$E$2:'Material master'!$E$275, 1),"")</f>
        <v/>
      </c>
      <c r="F614" t="str">
        <f>IFERROR(_xlfn.XLOOKUP(TEXT(A614, "0"), TEXT('Material master'!$A$2:'Material master'!$A$275, "0"), 'Material master'!$F$2:'Material master'!$F$275, 1),"")</f>
        <v/>
      </c>
      <c r="G614" t="str">
        <f>IFERROR(_xlfn.XLOOKUP(TEXT(A614, "0"), TEXT('Material master'!$A$2:'Material master'!$A$275, "0"), 'Material master'!$G$2:'Material master'!$G$275, 1),"")</f>
        <v/>
      </c>
      <c r="H614" s="1" t="s">
        <v>696</v>
      </c>
      <c r="I614" s="1"/>
      <c r="J614" s="1"/>
      <c r="K614" s="141"/>
      <c r="L614" s="141">
        <f t="shared" ref="L614:W614" si="600">SUM(L612:L613)</f>
        <v>0</v>
      </c>
      <c r="M614" s="141">
        <f t="shared" si="600"/>
        <v>0</v>
      </c>
      <c r="N614" s="141">
        <f t="shared" si="600"/>
        <v>0</v>
      </c>
      <c r="O614" s="141">
        <f t="shared" si="600"/>
        <v>0</v>
      </c>
      <c r="P614" s="141">
        <f t="shared" si="600"/>
        <v>0</v>
      </c>
      <c r="Q614" s="141">
        <f t="shared" si="600"/>
        <v>0</v>
      </c>
      <c r="R614" s="141">
        <f t="shared" si="600"/>
        <v>0</v>
      </c>
      <c r="S614" s="141">
        <f t="shared" si="600"/>
        <v>0</v>
      </c>
      <c r="T614" s="141">
        <f t="shared" si="600"/>
        <v>0</v>
      </c>
      <c r="U614" s="141">
        <f t="shared" si="600"/>
        <v>0</v>
      </c>
      <c r="V614" s="141">
        <f t="shared" si="600"/>
        <v>0</v>
      </c>
      <c r="W614" s="141">
        <f t="shared" si="600"/>
        <v>0</v>
      </c>
    </row>
    <row r="615" spans="1:23" s="136" customFormat="1" x14ac:dyDescent="0.25">
      <c r="A615" s="270" t="s">
        <v>193</v>
      </c>
      <c r="B615" s="136" t="str">
        <f>IFERROR(_xlfn.XLOOKUP(TEXT(A615, "0"), TEXT('Material master'!$A$2:'Material master'!$A$275, "0"), 'Material master'!$B$2:'Material master'!$B$275, 1),"")</f>
        <v>Feldspar FFA DS</v>
      </c>
      <c r="C615" s="136" t="str">
        <f>IFERROR(_xlfn.XLOOKUP(TEXT(A615, "0"), TEXT('Material master'!$A$2:'Material master'!$A$275, "0"), 'Material master'!$C$2:'Material master'!$C$275, 1),"")</f>
        <v>Semi-finished product</v>
      </c>
      <c r="D615" s="136" t="str">
        <f>IFERROR(_xlfn.XLOOKUP(TEXT(A615, "0"), TEXT('Material master'!$A$2:'Material master'!$A$275, "0"), 'Material master'!$D$2:'Material master'!$D$275, 1),"")</f>
        <v>F002 - Feldspatic Minerals</v>
      </c>
      <c r="E615" s="136" t="str">
        <f>IFERROR(_xlfn.XLOOKUP(TEXT(A615, "0"), TEXT('Material master'!$A$2:'Material master'!$A$275, "0"), 'Material master'!$E$2:'Material master'!$E$275, 1),"")</f>
        <v/>
      </c>
      <c r="F615" s="136" t="str">
        <f>IFERROR(_xlfn.XLOOKUP(TEXT(A615, "0"), TEXT('Material master'!$A$2:'Material master'!$A$275, "0"), 'Material master'!$F$2:'Material master'!$F$275, 1),"")</f>
        <v/>
      </c>
      <c r="G615" s="136" t="str">
        <f>IFERROR(_xlfn.XLOOKUP(TEXT(A615, "0"), TEXT('Material master'!$A$2:'Material master'!$A$275, "0"), 'Material master'!$G$2:'Material master'!$G$275, 1),"")</f>
        <v/>
      </c>
      <c r="H615" s="136" t="s">
        <v>697</v>
      </c>
      <c r="K615" s="142">
        <v>0</v>
      </c>
      <c r="L615" s="142">
        <f t="shared" ref="L615:W615" si="601">K615 - L614 + L617</f>
        <v>0</v>
      </c>
      <c r="M615" s="142">
        <f t="shared" si="601"/>
        <v>0</v>
      </c>
      <c r="N615" s="142">
        <f t="shared" si="601"/>
        <v>0</v>
      </c>
      <c r="O615" s="142">
        <f t="shared" si="601"/>
        <v>0</v>
      </c>
      <c r="P615" s="142">
        <f t="shared" si="601"/>
        <v>0</v>
      </c>
      <c r="Q615" s="142">
        <f t="shared" si="601"/>
        <v>0</v>
      </c>
      <c r="R615" s="142">
        <f t="shared" si="601"/>
        <v>0</v>
      </c>
      <c r="S615" s="142">
        <f t="shared" si="601"/>
        <v>0</v>
      </c>
      <c r="T615" s="142">
        <f t="shared" si="601"/>
        <v>0</v>
      </c>
      <c r="U615" s="142">
        <f t="shared" si="601"/>
        <v>0</v>
      </c>
      <c r="V615" s="142">
        <f t="shared" si="601"/>
        <v>0</v>
      </c>
      <c r="W615" s="142">
        <f t="shared" si="601"/>
        <v>0</v>
      </c>
    </row>
    <row r="616" spans="1:23" x14ac:dyDescent="0.25">
      <c r="A616" s="257" t="s">
        <v>193</v>
      </c>
      <c r="B616" t="str">
        <f>IFERROR(_xlfn.XLOOKUP(TEXT(A616, "0"), TEXT('Material master'!$A$2:'Material master'!$A$275, "0"), 'Material master'!$B$2:'Material master'!$B$275, 1),"")</f>
        <v>Feldspar FFA DS</v>
      </c>
      <c r="C616" t="str">
        <f>IFERROR(_xlfn.XLOOKUP(TEXT(A616, "0"), TEXT('Material master'!$A$2:'Material master'!$A$275, "0"), 'Material master'!$C$2:'Material master'!$C$275, 1),"")</f>
        <v>Semi-finished product</v>
      </c>
      <c r="D616" t="str">
        <f>IFERROR(_xlfn.XLOOKUP(TEXT(A616, "0"), TEXT('Material master'!$A$2:'Material master'!$A$275, "0"), 'Material master'!$D$2:'Material master'!$D$275, 1),"")</f>
        <v>F002 - Feldspatic Minerals</v>
      </c>
      <c r="E616" t="str">
        <f>IFERROR(_xlfn.XLOOKUP(TEXT(A616, "0"), TEXT('Material master'!$A$2:'Material master'!$A$275, "0"), 'Material master'!$E$2:'Material master'!$E$275, 1),"")</f>
        <v/>
      </c>
      <c r="F616" t="str">
        <f>IFERROR(_xlfn.XLOOKUP(TEXT(A616, "0"), TEXT('Material master'!$A$2:'Material master'!$A$275, "0"), 'Material master'!$F$2:'Material master'!$F$275, 1),"")</f>
        <v/>
      </c>
      <c r="G616" t="str">
        <f>IFERROR(_xlfn.XLOOKUP(TEXT(A616, "0"), TEXT('Material master'!$A$2:'Material master'!$A$275, "0"), 'Material master'!$G$2:'Material master'!$G$275, 1),"")</f>
        <v/>
      </c>
      <c r="H616" t="s">
        <v>698</v>
      </c>
      <c r="I616" s="32">
        <v>0</v>
      </c>
      <c r="J616" s="258">
        <f>IFERROR($I616/AVERAGE($L614:$W614),0)</f>
        <v>0</v>
      </c>
      <c r="K616" s="32"/>
      <c r="L616" s="32">
        <f t="shared" ref="L616:W616" si="602">$I616</f>
        <v>0</v>
      </c>
      <c r="M616" s="32">
        <f t="shared" si="602"/>
        <v>0</v>
      </c>
      <c r="N616" s="32">
        <f t="shared" si="602"/>
        <v>0</v>
      </c>
      <c r="O616" s="32">
        <f t="shared" si="602"/>
        <v>0</v>
      </c>
      <c r="P616" s="32">
        <f t="shared" si="602"/>
        <v>0</v>
      </c>
      <c r="Q616" s="32">
        <f t="shared" si="602"/>
        <v>0</v>
      </c>
      <c r="R616" s="32">
        <f t="shared" si="602"/>
        <v>0</v>
      </c>
      <c r="S616" s="32">
        <f t="shared" si="602"/>
        <v>0</v>
      </c>
      <c r="T616" s="32">
        <f t="shared" si="602"/>
        <v>0</v>
      </c>
      <c r="U616" s="32">
        <f t="shared" si="602"/>
        <v>0</v>
      </c>
      <c r="V616" s="32">
        <f t="shared" si="602"/>
        <v>0</v>
      </c>
      <c r="W616" s="32">
        <f t="shared" si="602"/>
        <v>0</v>
      </c>
    </row>
    <row r="617" spans="1:23" x14ac:dyDescent="0.25">
      <c r="A617" s="257" t="s">
        <v>193</v>
      </c>
      <c r="B617" t="str">
        <f>IFERROR(_xlfn.XLOOKUP(TEXT(A617, "0"), TEXT('Material master'!$A$2:'Material master'!$A$275, "0"), 'Material master'!$B$2:'Material master'!$B$275, 1),"")</f>
        <v>Feldspar FFA DS</v>
      </c>
      <c r="C617" t="str">
        <f>IFERROR(_xlfn.XLOOKUP(TEXT(A617, "0"), TEXT('Material master'!$A$2:'Material master'!$A$275, "0"), 'Material master'!$C$2:'Material master'!$C$275, 1),"")</f>
        <v>Semi-finished product</v>
      </c>
      <c r="D617" t="str">
        <f>IFERROR(_xlfn.XLOOKUP(TEXT(A617, "0"), TEXT('Material master'!$A$2:'Material master'!$A$275, "0"), 'Material master'!$D$2:'Material master'!$D$275, 1),"")</f>
        <v>F002 - Feldspatic Minerals</v>
      </c>
      <c r="E617" t="str">
        <f>IFERROR(_xlfn.XLOOKUP(TEXT(A617, "0"), TEXT('Material master'!$A$2:'Material master'!$A$275, "0"), 'Material master'!$E$2:'Material master'!$E$275, 1),"")</f>
        <v/>
      </c>
      <c r="F617" t="str">
        <f>IFERROR(_xlfn.XLOOKUP(TEXT(A617, "0"), TEXT('Material master'!$A$2:'Material master'!$A$275, "0"), 'Material master'!$F$2:'Material master'!$F$275, 1),"")</f>
        <v/>
      </c>
      <c r="G617" t="str">
        <f>IFERROR(_xlfn.XLOOKUP(TEXT(A617, "0"), TEXT('Material master'!$A$2:'Material master'!$A$275, "0"), 'Material master'!$G$2:'Material master'!$G$275, 1),"")</f>
        <v/>
      </c>
      <c r="H617" t="s">
        <v>704</v>
      </c>
      <c r="I617">
        <v>1</v>
      </c>
      <c r="K617" s="32"/>
      <c r="L617" s="32">
        <f t="shared" ref="L617:W617" si="603">IF(( L616 - K615 + L614 ) &gt; 0, CEILING(( L616 - K615 + L614 ), $I617), 0)</f>
        <v>0</v>
      </c>
      <c r="M617" s="32">
        <f t="shared" si="603"/>
        <v>0</v>
      </c>
      <c r="N617" s="32">
        <f t="shared" si="603"/>
        <v>0</v>
      </c>
      <c r="O617" s="32">
        <f t="shared" si="603"/>
        <v>0</v>
      </c>
      <c r="P617" s="32">
        <f t="shared" si="603"/>
        <v>0</v>
      </c>
      <c r="Q617" s="32">
        <f t="shared" si="603"/>
        <v>0</v>
      </c>
      <c r="R617" s="32">
        <f t="shared" si="603"/>
        <v>0</v>
      </c>
      <c r="S617" s="32">
        <f t="shared" si="603"/>
        <v>0</v>
      </c>
      <c r="T617" s="32">
        <f t="shared" si="603"/>
        <v>0</v>
      </c>
      <c r="U617" s="32">
        <f t="shared" si="603"/>
        <v>0</v>
      </c>
      <c r="V617" s="32">
        <f t="shared" si="603"/>
        <v>0</v>
      </c>
      <c r="W617" s="32">
        <f t="shared" si="603"/>
        <v>0</v>
      </c>
    </row>
    <row r="618" spans="1:23" x14ac:dyDescent="0.25">
      <c r="A618" s="257" t="s">
        <v>193</v>
      </c>
      <c r="B618" t="str">
        <f>IFERROR(_xlfn.XLOOKUP(TEXT(A618, "0"), TEXT('Material master'!$A$2:'Material master'!$A$275, "0"), 'Material master'!$B$2:'Material master'!$B$275, 1),"")</f>
        <v>Feldspar FFA DS</v>
      </c>
      <c r="C618" t="str">
        <f>IFERROR(_xlfn.XLOOKUP(TEXT(A618, "0"), TEXT('Material master'!$A$2:'Material master'!$A$275, "0"), 'Material master'!$C$2:'Material master'!$C$275, 1),"")</f>
        <v>Semi-finished product</v>
      </c>
      <c r="D618" t="str">
        <f>IFERROR(_xlfn.XLOOKUP(TEXT(A618, "0"), TEXT('Material master'!$A$2:'Material master'!$A$275, "0"), 'Material master'!$D$2:'Material master'!$D$275, 1),"")</f>
        <v>F002 - Feldspatic Minerals</v>
      </c>
      <c r="E618" t="str">
        <f>IFERROR(_xlfn.XLOOKUP(TEXT(A618, "0"), TEXT('Material master'!$A$2:'Material master'!$A$275, "0"), 'Material master'!$E$2:'Material master'!$E$275, 1),"")</f>
        <v/>
      </c>
      <c r="F618" t="str">
        <f>IFERROR(_xlfn.XLOOKUP(TEXT(A618, "0"), TEXT('Material master'!$A$2:'Material master'!$A$275, "0"), 'Material master'!$F$2:'Material master'!$F$275, 1),"")</f>
        <v/>
      </c>
      <c r="G618" t="str">
        <f>IFERROR(_xlfn.XLOOKUP(TEXT(A618, "0"), TEXT('Material master'!$A$2:'Material master'!$A$275, "0"), 'Material master'!$G$2:'Material master'!$G$275, 1),"")</f>
        <v/>
      </c>
      <c r="H618" t="s">
        <v>705</v>
      </c>
      <c r="I618" t="s">
        <v>608</v>
      </c>
      <c r="J618">
        <v>17</v>
      </c>
      <c r="K618" s="32"/>
      <c r="L618" s="32">
        <f t="shared" ref="L618:W618" si="604">L617 / $J618</f>
        <v>0</v>
      </c>
      <c r="M618" s="32">
        <f t="shared" si="604"/>
        <v>0</v>
      </c>
      <c r="N618" s="32">
        <f t="shared" si="604"/>
        <v>0</v>
      </c>
      <c r="O618" s="32">
        <f t="shared" si="604"/>
        <v>0</v>
      </c>
      <c r="P618" s="32">
        <f t="shared" si="604"/>
        <v>0</v>
      </c>
      <c r="Q618" s="32">
        <f t="shared" si="604"/>
        <v>0</v>
      </c>
      <c r="R618" s="32">
        <f t="shared" si="604"/>
        <v>0</v>
      </c>
      <c r="S618" s="32">
        <f t="shared" si="604"/>
        <v>0</v>
      </c>
      <c r="T618" s="32">
        <f t="shared" si="604"/>
        <v>0</v>
      </c>
      <c r="U618" s="32">
        <f t="shared" si="604"/>
        <v>0</v>
      </c>
      <c r="V618" s="32">
        <f t="shared" si="604"/>
        <v>0</v>
      </c>
      <c r="W618" s="32">
        <f t="shared" si="604"/>
        <v>0</v>
      </c>
    </row>
    <row r="619" spans="1:23" x14ac:dyDescent="0.25">
      <c r="A619" s="257" t="s">
        <v>193</v>
      </c>
      <c r="B619" t="str">
        <f>IFERROR(_xlfn.XLOOKUP(TEXT(A619, "0"), TEXT('Material master'!$A$2:'Material master'!$A$275, "0"), 'Material master'!$B$2:'Material master'!$B$275, 1),"")</f>
        <v>Feldspar FFA DS</v>
      </c>
      <c r="C619" t="str">
        <f>IFERROR(_xlfn.XLOOKUP(TEXT(A619, "0"), TEXT('Material master'!$A$2:'Material master'!$A$275, "0"), 'Material master'!$C$2:'Material master'!$C$275, 1),"")</f>
        <v>Semi-finished product</v>
      </c>
      <c r="D619" t="str">
        <f>IFERROR(_xlfn.XLOOKUP(TEXT(A619, "0"), TEXT('Material master'!$A$2:'Material master'!$A$275, "0"), 'Material master'!$D$2:'Material master'!$D$275, 1),"")</f>
        <v>F002 - Feldspatic Minerals</v>
      </c>
      <c r="E619" t="str">
        <f>IFERROR(_xlfn.XLOOKUP(TEXT(A619, "0"), TEXT('Material master'!$A$2:'Material master'!$A$275, "0"), 'Material master'!$E$2:'Material master'!$E$275, 1),"")</f>
        <v/>
      </c>
      <c r="F619" t="str">
        <f>IFERROR(_xlfn.XLOOKUP(TEXT(A619, "0"), TEXT('Material master'!$A$2:'Material master'!$A$275, "0"), 'Material master'!$F$2:'Material master'!$F$275, 1),"")</f>
        <v/>
      </c>
      <c r="G619" t="str">
        <f>IFERROR(_xlfn.XLOOKUP(TEXT(A619, "0"), TEXT('Material master'!$A$2:'Material master'!$A$275, "0"), 'Material master'!$G$2:'Material master'!$G$275, 1),"")</f>
        <v/>
      </c>
      <c r="H619" t="s">
        <v>706</v>
      </c>
      <c r="I619" s="257" t="s">
        <v>80</v>
      </c>
      <c r="J619">
        <v>0.77100000000000002</v>
      </c>
      <c r="K619" s="32"/>
      <c r="L619" s="32">
        <f t="shared" ref="L619:W619" si="605">L617 * $J619</f>
        <v>0</v>
      </c>
      <c r="M619" s="32">
        <f t="shared" si="605"/>
        <v>0</v>
      </c>
      <c r="N619" s="32">
        <f t="shared" si="605"/>
        <v>0</v>
      </c>
      <c r="O619" s="32">
        <f t="shared" si="605"/>
        <v>0</v>
      </c>
      <c r="P619" s="32">
        <f t="shared" si="605"/>
        <v>0</v>
      </c>
      <c r="Q619" s="32">
        <f t="shared" si="605"/>
        <v>0</v>
      </c>
      <c r="R619" s="32">
        <f t="shared" si="605"/>
        <v>0</v>
      </c>
      <c r="S619" s="32">
        <f t="shared" si="605"/>
        <v>0</v>
      </c>
      <c r="T619" s="32">
        <f t="shared" si="605"/>
        <v>0</v>
      </c>
      <c r="U619" s="32">
        <f t="shared" si="605"/>
        <v>0</v>
      </c>
      <c r="V619" s="32">
        <f t="shared" si="605"/>
        <v>0</v>
      </c>
      <c r="W619" s="32">
        <f t="shared" si="605"/>
        <v>0</v>
      </c>
    </row>
    <row r="620" spans="1:23" ht="15.75" thickBot="1" x14ac:dyDescent="0.3">
      <c r="A620" s="257" t="s">
        <v>193</v>
      </c>
      <c r="B620" t="str">
        <f>IFERROR(_xlfn.XLOOKUP(TEXT(A620, "0"), TEXT('Material master'!$A$2:'Material master'!$A$275, "0"), 'Material master'!$B$2:'Material master'!$B$275, 1),"")</f>
        <v>Feldspar FFA DS</v>
      </c>
      <c r="C620" t="str">
        <f>IFERROR(_xlfn.XLOOKUP(TEXT(A620, "0"), TEXT('Material master'!$A$2:'Material master'!$A$275, "0"), 'Material master'!$C$2:'Material master'!$C$275, 1),"")</f>
        <v>Semi-finished product</v>
      </c>
      <c r="D620" t="str">
        <f>IFERROR(_xlfn.XLOOKUP(TEXT(A620, "0"), TEXT('Material master'!$A$2:'Material master'!$A$275, "0"), 'Material master'!$D$2:'Material master'!$D$275, 1),"")</f>
        <v>F002 - Feldspatic Minerals</v>
      </c>
      <c r="E620" t="str">
        <f>IFERROR(_xlfn.XLOOKUP(TEXT(A620, "0"), TEXT('Material master'!$A$2:'Material master'!$A$275, "0"), 'Material master'!$E$2:'Material master'!$E$275, 1),"")</f>
        <v/>
      </c>
      <c r="F620" t="str">
        <f>IFERROR(_xlfn.XLOOKUP(TEXT(A620, "0"), TEXT('Material master'!$A$2:'Material master'!$A$275, "0"), 'Material master'!$F$2:'Material master'!$F$275, 1),"")</f>
        <v/>
      </c>
      <c r="G620" t="str">
        <f>IFERROR(_xlfn.XLOOKUP(TEXT(A620, "0"), TEXT('Material master'!$A$2:'Material master'!$A$275, "0"), 'Material master'!$G$2:'Material master'!$G$275, 1),"")</f>
        <v/>
      </c>
      <c r="H620" t="s">
        <v>706</v>
      </c>
      <c r="I620" s="257" t="s">
        <v>522</v>
      </c>
      <c r="J620">
        <v>0.25800000000000001</v>
      </c>
      <c r="K620" s="32"/>
      <c r="L620" s="32">
        <f t="shared" ref="L620:W620" si="606">L617 * $J620</f>
        <v>0</v>
      </c>
      <c r="M620" s="32">
        <f t="shared" si="606"/>
        <v>0</v>
      </c>
      <c r="N620" s="32">
        <f t="shared" si="606"/>
        <v>0</v>
      </c>
      <c r="O620" s="32">
        <f t="shared" si="606"/>
        <v>0</v>
      </c>
      <c r="P620" s="32">
        <f t="shared" si="606"/>
        <v>0</v>
      </c>
      <c r="Q620" s="32">
        <f t="shared" si="606"/>
        <v>0</v>
      </c>
      <c r="R620" s="32">
        <f t="shared" si="606"/>
        <v>0</v>
      </c>
      <c r="S620" s="32">
        <f t="shared" si="606"/>
        <v>0</v>
      </c>
      <c r="T620" s="32">
        <f t="shared" si="606"/>
        <v>0</v>
      </c>
      <c r="U620" s="32">
        <f t="shared" si="606"/>
        <v>0</v>
      </c>
      <c r="V620" s="32">
        <f t="shared" si="606"/>
        <v>0</v>
      </c>
      <c r="W620" s="32">
        <f t="shared" si="606"/>
        <v>0</v>
      </c>
    </row>
    <row r="621" spans="1:23" s="138" customFormat="1" x14ac:dyDescent="0.25">
      <c r="A621" s="137" t="s">
        <v>195</v>
      </c>
      <c r="B621" s="138" t="str">
        <f>IFERROR(_xlfn.XLOOKUP(TEXT(A621, "0"), TEXT('Material master'!$A$2:'Material master'!$A$275, "0"), 'Material master'!$B$2:'Material master'!$B$275, 1),"")</f>
        <v>DO NOT USE</v>
      </c>
      <c r="C621" s="138" t="str">
        <f>IFERROR(_xlfn.XLOOKUP(TEXT(A621, "0"), TEXT('Material master'!$A$2:'Material master'!$A$275, "0"), 'Material master'!$C$2:'Material master'!$C$275, 1),"")</f>
        <v>Semi-finished product</v>
      </c>
      <c r="D621" s="138" t="str">
        <f>IFERROR(_xlfn.XLOOKUP(TEXT(A621, "0"), TEXT('Material master'!$A$2:'Material master'!$A$275, "0"), 'Material master'!$D$2:'Material master'!$D$275, 1),"")</f>
        <v/>
      </c>
      <c r="E621" s="138" t="str">
        <f>IFERROR(_xlfn.XLOOKUP(TEXT(A621, "0"), TEXT('Material master'!$A$2:'Material master'!$A$275, "0"), 'Material master'!$E$2:'Material master'!$E$275, 1),"")</f>
        <v/>
      </c>
      <c r="F621" s="138" t="str">
        <f>IFERROR(_xlfn.XLOOKUP(TEXT(A621, "0"), TEXT('Material master'!$A$2:'Material master'!$A$275, "0"), 'Material master'!$F$2:'Material master'!$F$275, 1),"")</f>
        <v/>
      </c>
      <c r="G621" s="138" t="str">
        <f>IFERROR(_xlfn.XLOOKUP(TEXT(A621, "0"), TEXT('Material master'!$A$2:'Material master'!$A$275, "0"), 'Material master'!$G$2:'Material master'!$G$275, 1),"")</f>
        <v/>
      </c>
      <c r="H621" s="139" t="s">
        <v>696</v>
      </c>
      <c r="I621" s="139"/>
      <c r="J621" s="139"/>
      <c r="K621" s="143"/>
      <c r="L621" s="143">
        <v>0</v>
      </c>
      <c r="M621" s="143">
        <v>0</v>
      </c>
      <c r="N621" s="143">
        <v>0</v>
      </c>
      <c r="O621" s="143">
        <v>0</v>
      </c>
      <c r="P621" s="143">
        <v>0</v>
      </c>
      <c r="Q621" s="143">
        <v>0</v>
      </c>
      <c r="R621" s="143">
        <v>0</v>
      </c>
      <c r="S621" s="143">
        <v>0</v>
      </c>
      <c r="T621" s="143">
        <v>0</v>
      </c>
      <c r="U621" s="143">
        <v>0</v>
      </c>
      <c r="V621" s="143">
        <v>0</v>
      </c>
      <c r="W621" s="143">
        <v>0</v>
      </c>
    </row>
    <row r="622" spans="1:23" s="136" customFormat="1" x14ac:dyDescent="0.25">
      <c r="A622" s="270" t="s">
        <v>195</v>
      </c>
      <c r="B622" s="136" t="str">
        <f>IFERROR(_xlfn.XLOOKUP(TEXT(A622, "0"), TEXT('Material master'!$A$2:'Material master'!$A$275, "0"), 'Material master'!$B$2:'Material master'!$B$275, 1),"")</f>
        <v>DO NOT USE</v>
      </c>
      <c r="C622" s="136" t="str">
        <f>IFERROR(_xlfn.XLOOKUP(TEXT(A622, "0"), TEXT('Material master'!$A$2:'Material master'!$A$275, "0"), 'Material master'!$C$2:'Material master'!$C$275, 1),"")</f>
        <v>Semi-finished product</v>
      </c>
      <c r="D622" s="136" t="str">
        <f>IFERROR(_xlfn.XLOOKUP(TEXT(A622, "0"), TEXT('Material master'!$A$2:'Material master'!$A$275, "0"), 'Material master'!$D$2:'Material master'!$D$275, 1),"")</f>
        <v/>
      </c>
      <c r="E622" s="136" t="str">
        <f>IFERROR(_xlfn.XLOOKUP(TEXT(A622, "0"), TEXT('Material master'!$A$2:'Material master'!$A$275, "0"), 'Material master'!$E$2:'Material master'!$E$275, 1),"")</f>
        <v/>
      </c>
      <c r="F622" s="136" t="str">
        <f>IFERROR(_xlfn.XLOOKUP(TEXT(A622, "0"), TEXT('Material master'!$A$2:'Material master'!$A$275, "0"), 'Material master'!$F$2:'Material master'!$F$275, 1),"")</f>
        <v/>
      </c>
      <c r="G622" s="136" t="str">
        <f>IFERROR(_xlfn.XLOOKUP(TEXT(A622, "0"), TEXT('Material master'!$A$2:'Material master'!$A$275, "0"), 'Material master'!$G$2:'Material master'!$G$275, 1),"")</f>
        <v/>
      </c>
      <c r="H622" s="136" t="s">
        <v>697</v>
      </c>
      <c r="K622" s="142">
        <v>0</v>
      </c>
      <c r="L622" s="142">
        <f t="shared" ref="L622:W622" si="607">K622 - L621 + L624</f>
        <v>0</v>
      </c>
      <c r="M622" s="142">
        <f t="shared" si="607"/>
        <v>0</v>
      </c>
      <c r="N622" s="142">
        <f t="shared" si="607"/>
        <v>0</v>
      </c>
      <c r="O622" s="142">
        <f t="shared" si="607"/>
        <v>0</v>
      </c>
      <c r="P622" s="142">
        <f t="shared" si="607"/>
        <v>0</v>
      </c>
      <c r="Q622" s="142">
        <f t="shared" si="607"/>
        <v>0</v>
      </c>
      <c r="R622" s="142">
        <f t="shared" si="607"/>
        <v>0</v>
      </c>
      <c r="S622" s="142">
        <f t="shared" si="607"/>
        <v>0</v>
      </c>
      <c r="T622" s="142">
        <f t="shared" si="607"/>
        <v>0</v>
      </c>
      <c r="U622" s="142">
        <f t="shared" si="607"/>
        <v>0</v>
      </c>
      <c r="V622" s="142">
        <f t="shared" si="607"/>
        <v>0</v>
      </c>
      <c r="W622" s="142">
        <f t="shared" si="607"/>
        <v>0</v>
      </c>
    </row>
    <row r="623" spans="1:23" x14ac:dyDescent="0.25">
      <c r="A623" s="257" t="s">
        <v>195</v>
      </c>
      <c r="B623" t="str">
        <f>IFERROR(_xlfn.XLOOKUP(TEXT(A623, "0"), TEXT('Material master'!$A$2:'Material master'!$A$275, "0"), 'Material master'!$B$2:'Material master'!$B$275, 1),"")</f>
        <v>DO NOT USE</v>
      </c>
      <c r="C623" t="str">
        <f>IFERROR(_xlfn.XLOOKUP(TEXT(A623, "0"), TEXT('Material master'!$A$2:'Material master'!$A$275, "0"), 'Material master'!$C$2:'Material master'!$C$275, 1),"")</f>
        <v>Semi-finished product</v>
      </c>
      <c r="D623" t="str">
        <f>IFERROR(_xlfn.XLOOKUP(TEXT(A623, "0"), TEXT('Material master'!$A$2:'Material master'!$A$275, "0"), 'Material master'!$D$2:'Material master'!$D$275, 1),"")</f>
        <v/>
      </c>
      <c r="E623" t="str">
        <f>IFERROR(_xlfn.XLOOKUP(TEXT(A623, "0"), TEXT('Material master'!$A$2:'Material master'!$A$275, "0"), 'Material master'!$E$2:'Material master'!$E$275, 1),"")</f>
        <v/>
      </c>
      <c r="F623" t="str">
        <f>IFERROR(_xlfn.XLOOKUP(TEXT(A623, "0"), TEXT('Material master'!$A$2:'Material master'!$A$275, "0"), 'Material master'!$F$2:'Material master'!$F$275, 1),"")</f>
        <v/>
      </c>
      <c r="G623" t="str">
        <f>IFERROR(_xlfn.XLOOKUP(TEXT(A623, "0"), TEXT('Material master'!$A$2:'Material master'!$A$275, "0"), 'Material master'!$G$2:'Material master'!$G$275, 1),"")</f>
        <v/>
      </c>
      <c r="H623" t="s">
        <v>698</v>
      </c>
      <c r="I623" s="32">
        <v>0</v>
      </c>
      <c r="J623" s="258">
        <f>IFERROR($I623/AVERAGE($L621:$W621),0)</f>
        <v>0</v>
      </c>
      <c r="K623" s="32"/>
      <c r="L623" s="32">
        <f t="shared" ref="L623:W623" si="608">$I623</f>
        <v>0</v>
      </c>
      <c r="M623" s="32">
        <f t="shared" si="608"/>
        <v>0</v>
      </c>
      <c r="N623" s="32">
        <f t="shared" si="608"/>
        <v>0</v>
      </c>
      <c r="O623" s="32">
        <f t="shared" si="608"/>
        <v>0</v>
      </c>
      <c r="P623" s="32">
        <f t="shared" si="608"/>
        <v>0</v>
      </c>
      <c r="Q623" s="32">
        <f t="shared" si="608"/>
        <v>0</v>
      </c>
      <c r="R623" s="32">
        <f t="shared" si="608"/>
        <v>0</v>
      </c>
      <c r="S623" s="32">
        <f t="shared" si="608"/>
        <v>0</v>
      </c>
      <c r="T623" s="32">
        <f t="shared" si="608"/>
        <v>0</v>
      </c>
      <c r="U623" s="32">
        <f t="shared" si="608"/>
        <v>0</v>
      </c>
      <c r="V623" s="32">
        <f t="shared" si="608"/>
        <v>0</v>
      </c>
      <c r="W623" s="32">
        <f t="shared" si="608"/>
        <v>0</v>
      </c>
    </row>
    <row r="624" spans="1:23" x14ac:dyDescent="0.25">
      <c r="A624" s="257" t="s">
        <v>195</v>
      </c>
      <c r="B624" t="str">
        <f>IFERROR(_xlfn.XLOOKUP(TEXT(A624, "0"), TEXT('Material master'!$A$2:'Material master'!$A$275, "0"), 'Material master'!$B$2:'Material master'!$B$275, 1),"")</f>
        <v>DO NOT USE</v>
      </c>
      <c r="C624" t="str">
        <f>IFERROR(_xlfn.XLOOKUP(TEXT(A624, "0"), TEXT('Material master'!$A$2:'Material master'!$A$275, "0"), 'Material master'!$C$2:'Material master'!$C$275, 1),"")</f>
        <v>Semi-finished product</v>
      </c>
      <c r="D624" t="str">
        <f>IFERROR(_xlfn.XLOOKUP(TEXT(A624, "0"), TEXT('Material master'!$A$2:'Material master'!$A$275, "0"), 'Material master'!$D$2:'Material master'!$D$275, 1),"")</f>
        <v/>
      </c>
      <c r="E624" t="str">
        <f>IFERROR(_xlfn.XLOOKUP(TEXT(A624, "0"), TEXT('Material master'!$A$2:'Material master'!$A$275, "0"), 'Material master'!$E$2:'Material master'!$E$275, 1),"")</f>
        <v/>
      </c>
      <c r="F624" t="str">
        <f>IFERROR(_xlfn.XLOOKUP(TEXT(A624, "0"), TEXT('Material master'!$A$2:'Material master'!$A$275, "0"), 'Material master'!$F$2:'Material master'!$F$275, 1),"")</f>
        <v/>
      </c>
      <c r="G624" t="str">
        <f>IFERROR(_xlfn.XLOOKUP(TEXT(A624, "0"), TEXT('Material master'!$A$2:'Material master'!$A$275, "0"), 'Material master'!$G$2:'Material master'!$G$275, 1),"")</f>
        <v/>
      </c>
      <c r="H624" t="s">
        <v>699</v>
      </c>
      <c r="I624">
        <f>IFERROR(_xlfn.XLOOKUP(TEXT(A624, "0"), TEXT('Purchase sheet'!$A$2:'Purchase sheet'!$A$31, "0"), 'Purchase sheet'!$H$2:'Purchase sheet'!$H$31, 1), 1)</f>
        <v>1</v>
      </c>
      <c r="K624" s="32"/>
      <c r="L624" s="259"/>
      <c r="M624" s="32">
        <f t="shared" ref="M624:W624" si="609">IF( M623 - L622 + M621 &gt; 0, CEILING( M623 - L622 + M621, $I$624), 0)</f>
        <v>0</v>
      </c>
      <c r="N624" s="32">
        <f t="shared" si="609"/>
        <v>0</v>
      </c>
      <c r="O624" s="32">
        <f t="shared" si="609"/>
        <v>0</v>
      </c>
      <c r="P624" s="32">
        <f t="shared" si="609"/>
        <v>0</v>
      </c>
      <c r="Q624" s="32">
        <f t="shared" si="609"/>
        <v>0</v>
      </c>
      <c r="R624" s="32">
        <f t="shared" si="609"/>
        <v>0</v>
      </c>
      <c r="S624" s="32">
        <f t="shared" si="609"/>
        <v>0</v>
      </c>
      <c r="T624" s="32">
        <f t="shared" si="609"/>
        <v>0</v>
      </c>
      <c r="U624" s="32">
        <f t="shared" si="609"/>
        <v>0</v>
      </c>
      <c r="V624" s="32">
        <f t="shared" si="609"/>
        <v>0</v>
      </c>
      <c r="W624" s="32">
        <f t="shared" si="609"/>
        <v>0</v>
      </c>
    </row>
    <row r="625" spans="1:23" ht="15.75" thickBot="1" x14ac:dyDescent="0.3">
      <c r="A625" s="257" t="s">
        <v>195</v>
      </c>
      <c r="B625" t="str">
        <f>IFERROR(_xlfn.XLOOKUP(TEXT(A625, "0"), TEXT('Material master'!$A$2:'Material master'!$A$275, "0"), 'Material master'!$B$2:'Material master'!$B$275, 1),"")</f>
        <v>DO NOT USE</v>
      </c>
      <c r="C625" t="str">
        <f>IFERROR(_xlfn.XLOOKUP(TEXT(A625, "0"), TEXT('Material master'!$A$2:'Material master'!$A$275, "0"), 'Material master'!$C$2:'Material master'!$C$275, 1),"")</f>
        <v>Semi-finished product</v>
      </c>
      <c r="D625" t="str">
        <f>IFERROR(_xlfn.XLOOKUP(TEXT(A625, "0"), TEXT('Material master'!$A$2:'Material master'!$A$275, "0"), 'Material master'!$D$2:'Material master'!$D$275, 1),"")</f>
        <v/>
      </c>
      <c r="E625" t="str">
        <f>IFERROR(_xlfn.XLOOKUP(TEXT(A625, "0"), TEXT('Material master'!$A$2:'Material master'!$A$275, "0"), 'Material master'!$E$2:'Material master'!$E$275, 1),"")</f>
        <v/>
      </c>
      <c r="F625" t="str">
        <f>IFERROR(_xlfn.XLOOKUP(TEXT(A625, "0"), TEXT('Material master'!$A$2:'Material master'!$A$275, "0"), 'Material master'!$F$2:'Material master'!$F$275, 1),"")</f>
        <v/>
      </c>
      <c r="G625" t="str">
        <f>IFERROR(_xlfn.XLOOKUP(TEXT(A625, "0"), TEXT('Material master'!$A$2:'Material master'!$A$275, "0"), 'Material master'!$G$2:'Material master'!$G$275, 1),"")</f>
        <v/>
      </c>
      <c r="H625" t="s">
        <v>700</v>
      </c>
      <c r="I625">
        <f>INT(IFERROR(_xlfn.XLOOKUP(TEXT(A625, "0"), TEXT('Purchase sheet'!$A$2:'Purchase sheet'!$A$31, "0"), 'Purchase sheet'!$H$2:'Purchase sheet'!$D$31, 1), 1))</f>
        <v>1</v>
      </c>
      <c r="K625" s="32"/>
      <c r="L625" s="32">
        <f t="shared" ref="L625:V625" si="610">M624</f>
        <v>0</v>
      </c>
      <c r="M625" s="32">
        <f t="shared" si="610"/>
        <v>0</v>
      </c>
      <c r="N625" s="32">
        <f t="shared" si="610"/>
        <v>0</v>
      </c>
      <c r="O625" s="32">
        <f t="shared" si="610"/>
        <v>0</v>
      </c>
      <c r="P625" s="32">
        <f t="shared" si="610"/>
        <v>0</v>
      </c>
      <c r="Q625" s="32">
        <f t="shared" si="610"/>
        <v>0</v>
      </c>
      <c r="R625" s="32">
        <f t="shared" si="610"/>
        <v>0</v>
      </c>
      <c r="S625" s="32">
        <f t="shared" si="610"/>
        <v>0</v>
      </c>
      <c r="T625" s="32">
        <f t="shared" si="610"/>
        <v>0</v>
      </c>
      <c r="U625" s="32">
        <f t="shared" si="610"/>
        <v>0</v>
      </c>
      <c r="V625" s="32">
        <f t="shared" si="610"/>
        <v>0</v>
      </c>
      <c r="W625" s="32"/>
    </row>
    <row r="626" spans="1:23" s="138" customFormat="1" x14ac:dyDescent="0.25">
      <c r="A626" s="137" t="s">
        <v>197</v>
      </c>
      <c r="B626" s="138" t="str">
        <f>IFERROR(_xlfn.XLOOKUP(TEXT(A626, "0"), TEXT('Material master'!$A$2:'Material master'!$A$275, "0"), 'Material master'!$B$2:'Material master'!$B$275, 1),"")</f>
        <v>Composite SVA PO</v>
      </c>
      <c r="C626" s="138" t="str">
        <f>IFERROR(_xlfn.XLOOKUP(TEXT(A626, "0"), TEXT('Material master'!$A$2:'Material master'!$A$275, "0"), 'Material master'!$C$2:'Material master'!$C$275, 1),"")</f>
        <v>Semi-finished product</v>
      </c>
      <c r="D626" s="138" t="str">
        <f>IFERROR(_xlfn.XLOOKUP(TEXT(A626, "0"), TEXT('Material master'!$A$2:'Material master'!$A$275, "0"), 'Material master'!$D$2:'Material master'!$D$275, 1),"")</f>
        <v>W003 - Mineral Composite</v>
      </c>
      <c r="E626" s="138" t="str">
        <f>IFERROR(_xlfn.XLOOKUP(TEXT(A626, "0"), TEXT('Material master'!$A$2:'Material master'!$A$275, "0"), 'Material master'!$E$2:'Material master'!$E$275, 1),"")</f>
        <v/>
      </c>
      <c r="F626" s="138" t="str">
        <f>IFERROR(_xlfn.XLOOKUP(TEXT(A626, "0"), TEXT('Material master'!$A$2:'Material master'!$A$275, "0"), 'Material master'!$F$2:'Material master'!$F$275, 1),"")</f>
        <v/>
      </c>
      <c r="G626" s="138" t="str">
        <f>IFERROR(_xlfn.XLOOKUP(TEXT(A626, "0"), TEXT('Material master'!$A$2:'Material master'!$A$275, "0"), 'Material master'!$G$2:'Material master'!$G$275, 1),"")</f>
        <v/>
      </c>
      <c r="H626" s="138" t="s">
        <v>695</v>
      </c>
      <c r="I626" s="137" t="s">
        <v>463</v>
      </c>
      <c r="K626" s="140"/>
      <c r="L626" s="140">
        <f t="shared" ref="L626:W626" si="611">IFERROR(L1518, 0)</f>
        <v>61.8</v>
      </c>
      <c r="M626" s="140">
        <f t="shared" si="611"/>
        <v>0</v>
      </c>
      <c r="N626" s="140">
        <f t="shared" si="611"/>
        <v>38.4</v>
      </c>
      <c r="O626" s="140">
        <f t="shared" si="611"/>
        <v>273.59999999999997</v>
      </c>
      <c r="P626" s="140">
        <f t="shared" si="611"/>
        <v>274.2</v>
      </c>
      <c r="Q626" s="140">
        <f t="shared" si="611"/>
        <v>274.2</v>
      </c>
      <c r="R626" s="140">
        <f t="shared" si="611"/>
        <v>273.59999999999997</v>
      </c>
      <c r="S626" s="140">
        <f t="shared" si="611"/>
        <v>274.2</v>
      </c>
      <c r="T626" s="140">
        <f t="shared" si="611"/>
        <v>273.59999999999997</v>
      </c>
      <c r="U626" s="140">
        <f t="shared" si="611"/>
        <v>274.2</v>
      </c>
      <c r="V626" s="140">
        <f t="shared" si="611"/>
        <v>274.2</v>
      </c>
      <c r="W626" s="140">
        <f t="shared" si="611"/>
        <v>273.59999999999997</v>
      </c>
    </row>
    <row r="627" spans="1:23" x14ac:dyDescent="0.25">
      <c r="A627" s="257" t="s">
        <v>197</v>
      </c>
      <c r="B627" t="str">
        <f>IFERROR(_xlfn.XLOOKUP(TEXT(A627, "0"), TEXT('Material master'!$A$2:'Material master'!$A$275, "0"), 'Material master'!$B$2:'Material master'!$B$275, 1),"")</f>
        <v>Composite SVA PO</v>
      </c>
      <c r="C627" t="str">
        <f>IFERROR(_xlfn.XLOOKUP(TEXT(A627, "0"), TEXT('Material master'!$A$2:'Material master'!$A$275, "0"), 'Material master'!$C$2:'Material master'!$C$275, 1),"")</f>
        <v>Semi-finished product</v>
      </c>
      <c r="D627" t="str">
        <f>IFERROR(_xlfn.XLOOKUP(TEXT(A627, "0"), TEXT('Material master'!$A$2:'Material master'!$A$275, "0"), 'Material master'!$D$2:'Material master'!$D$275, 1),"")</f>
        <v>W003 - Mineral Composite</v>
      </c>
      <c r="E627" t="str">
        <f>IFERROR(_xlfn.XLOOKUP(TEXT(A627, "0"), TEXT('Material master'!$A$2:'Material master'!$A$275, "0"), 'Material master'!$E$2:'Material master'!$E$275, 1),"")</f>
        <v/>
      </c>
      <c r="F627" t="str">
        <f>IFERROR(_xlfn.XLOOKUP(TEXT(A627, "0"), TEXT('Material master'!$A$2:'Material master'!$A$275, "0"), 'Material master'!$F$2:'Material master'!$F$275, 1),"")</f>
        <v/>
      </c>
      <c r="G627" t="str">
        <f>IFERROR(_xlfn.XLOOKUP(TEXT(A627, "0"), TEXT('Material master'!$A$2:'Material master'!$A$275, "0"), 'Material master'!$G$2:'Material master'!$G$275, 1),"")</f>
        <v/>
      </c>
      <c r="H627" t="s">
        <v>695</v>
      </c>
      <c r="I627" s="257" t="s">
        <v>466</v>
      </c>
      <c r="K627" s="32"/>
      <c r="L627" s="32">
        <f t="shared" ref="L627:W627" si="612">IFERROR(L1527, 0)</f>
        <v>394.2</v>
      </c>
      <c r="M627" s="32">
        <f t="shared" si="612"/>
        <v>83.399999999999991</v>
      </c>
      <c r="N627" s="32">
        <f t="shared" si="612"/>
        <v>141.6</v>
      </c>
      <c r="O627" s="32">
        <f t="shared" si="612"/>
        <v>1027.8</v>
      </c>
      <c r="P627" s="32">
        <f t="shared" si="612"/>
        <v>1060.8</v>
      </c>
      <c r="Q627" s="32">
        <f t="shared" si="612"/>
        <v>1069.8</v>
      </c>
      <c r="R627" s="32">
        <f t="shared" si="612"/>
        <v>1089.5999999999999</v>
      </c>
      <c r="S627" s="32">
        <f t="shared" si="612"/>
        <v>1062</v>
      </c>
      <c r="T627" s="32">
        <f t="shared" si="612"/>
        <v>1067.3999999999999</v>
      </c>
      <c r="U627" s="32">
        <f t="shared" si="612"/>
        <v>1105.8</v>
      </c>
      <c r="V627" s="32">
        <f t="shared" si="612"/>
        <v>1105.8</v>
      </c>
      <c r="W627" s="32">
        <f t="shared" si="612"/>
        <v>1052.3999999999999</v>
      </c>
    </row>
    <row r="628" spans="1:23" x14ac:dyDescent="0.25">
      <c r="A628" s="257" t="s">
        <v>197</v>
      </c>
      <c r="B628" t="str">
        <f>IFERROR(_xlfn.XLOOKUP(TEXT(A628, "0"), TEXT('Material master'!$A$2:'Material master'!$A$275, "0"), 'Material master'!$B$2:'Material master'!$B$275, 1),"")</f>
        <v>Composite SVA PO</v>
      </c>
      <c r="C628" t="str">
        <f>IFERROR(_xlfn.XLOOKUP(TEXT(A628, "0"), TEXT('Material master'!$A$2:'Material master'!$A$275, "0"), 'Material master'!$C$2:'Material master'!$C$275, 1),"")</f>
        <v>Semi-finished product</v>
      </c>
      <c r="D628" t="str">
        <f>IFERROR(_xlfn.XLOOKUP(TEXT(A628, "0"), TEXT('Material master'!$A$2:'Material master'!$A$275, "0"), 'Material master'!$D$2:'Material master'!$D$275, 1),"")</f>
        <v>W003 - Mineral Composite</v>
      </c>
      <c r="E628" t="str">
        <f>IFERROR(_xlfn.XLOOKUP(TEXT(A628, "0"), TEXT('Material master'!$A$2:'Material master'!$A$275, "0"), 'Material master'!$E$2:'Material master'!$E$275, 1),"")</f>
        <v/>
      </c>
      <c r="F628" t="str">
        <f>IFERROR(_xlfn.XLOOKUP(TEXT(A628, "0"), TEXT('Material master'!$A$2:'Material master'!$A$275, "0"), 'Material master'!$F$2:'Material master'!$F$275, 1),"")</f>
        <v/>
      </c>
      <c r="G628" t="str">
        <f>IFERROR(_xlfn.XLOOKUP(TEXT(A628, "0"), TEXT('Material master'!$A$2:'Material master'!$A$275, "0"), 'Material master'!$G$2:'Material master'!$G$275, 1),"")</f>
        <v/>
      </c>
      <c r="H628" s="1" t="s">
        <v>696</v>
      </c>
      <c r="I628" s="1"/>
      <c r="J628" s="1"/>
      <c r="K628" s="141"/>
      <c r="L628" s="141">
        <f t="shared" ref="L628:W628" si="613">SUM(L626:L627)</f>
        <v>456</v>
      </c>
      <c r="M628" s="141">
        <f t="shared" si="613"/>
        <v>83.399999999999991</v>
      </c>
      <c r="N628" s="141">
        <f t="shared" si="613"/>
        <v>180</v>
      </c>
      <c r="O628" s="141">
        <f t="shared" si="613"/>
        <v>1301.3999999999999</v>
      </c>
      <c r="P628" s="141">
        <f t="shared" si="613"/>
        <v>1335</v>
      </c>
      <c r="Q628" s="141">
        <f t="shared" si="613"/>
        <v>1344</v>
      </c>
      <c r="R628" s="141">
        <f t="shared" si="613"/>
        <v>1363.1999999999998</v>
      </c>
      <c r="S628" s="141">
        <f t="shared" si="613"/>
        <v>1336.2</v>
      </c>
      <c r="T628" s="141">
        <f t="shared" si="613"/>
        <v>1340.9999999999998</v>
      </c>
      <c r="U628" s="141">
        <f t="shared" si="613"/>
        <v>1380</v>
      </c>
      <c r="V628" s="141">
        <f t="shared" si="613"/>
        <v>1380</v>
      </c>
      <c r="W628" s="141">
        <f t="shared" si="613"/>
        <v>1325.9999999999998</v>
      </c>
    </row>
    <row r="629" spans="1:23" s="136" customFormat="1" x14ac:dyDescent="0.25">
      <c r="A629" s="270" t="s">
        <v>197</v>
      </c>
      <c r="B629" s="136" t="str">
        <f>IFERROR(_xlfn.XLOOKUP(TEXT(A629, "0"), TEXT('Material master'!$A$2:'Material master'!$A$275, "0"), 'Material master'!$B$2:'Material master'!$B$275, 1),"")</f>
        <v>Composite SVA PO</v>
      </c>
      <c r="C629" s="136" t="str">
        <f>IFERROR(_xlfn.XLOOKUP(TEXT(A629, "0"), TEXT('Material master'!$A$2:'Material master'!$A$275, "0"), 'Material master'!$C$2:'Material master'!$C$275, 1),"")</f>
        <v>Semi-finished product</v>
      </c>
      <c r="D629" s="136" t="str">
        <f>IFERROR(_xlfn.XLOOKUP(TEXT(A629, "0"), TEXT('Material master'!$A$2:'Material master'!$A$275, "0"), 'Material master'!$D$2:'Material master'!$D$275, 1),"")</f>
        <v>W003 - Mineral Composite</v>
      </c>
      <c r="E629" s="136" t="str">
        <f>IFERROR(_xlfn.XLOOKUP(TEXT(A629, "0"), TEXT('Material master'!$A$2:'Material master'!$A$275, "0"), 'Material master'!$E$2:'Material master'!$E$275, 1),"")</f>
        <v/>
      </c>
      <c r="F629" s="136" t="str">
        <f>IFERROR(_xlfn.XLOOKUP(TEXT(A629, "0"), TEXT('Material master'!$A$2:'Material master'!$A$275, "0"), 'Material master'!$F$2:'Material master'!$F$275, 1),"")</f>
        <v/>
      </c>
      <c r="G629" s="136" t="str">
        <f>IFERROR(_xlfn.XLOOKUP(TEXT(A629, "0"), TEXT('Material master'!$A$2:'Material master'!$A$275, "0"), 'Material master'!$G$2:'Material master'!$G$275, 1),"")</f>
        <v/>
      </c>
      <c r="H629" s="136" t="s">
        <v>697</v>
      </c>
      <c r="K629" s="142">
        <v>0</v>
      </c>
      <c r="L629" s="142">
        <f t="shared" ref="L629:W629" si="614">K629 - L628 + L631</f>
        <v>0</v>
      </c>
      <c r="M629" s="142">
        <f t="shared" si="614"/>
        <v>0.60000000000000853</v>
      </c>
      <c r="N629" s="142">
        <f t="shared" si="614"/>
        <v>0.60000000000002274</v>
      </c>
      <c r="O629" s="142">
        <f t="shared" si="614"/>
        <v>0.20000000000027285</v>
      </c>
      <c r="P629" s="142">
        <f t="shared" si="614"/>
        <v>0.20000000000027285</v>
      </c>
      <c r="Q629" s="142">
        <f t="shared" si="614"/>
        <v>0.20000000000027285</v>
      </c>
      <c r="R629" s="142">
        <f t="shared" si="614"/>
        <v>0</v>
      </c>
      <c r="S629" s="142">
        <f t="shared" si="614"/>
        <v>0.79999999999995453</v>
      </c>
      <c r="T629" s="142">
        <f t="shared" si="614"/>
        <v>0.8000000000001819</v>
      </c>
      <c r="U629" s="142">
        <f t="shared" si="614"/>
        <v>0.8000000000001819</v>
      </c>
      <c r="V629" s="142">
        <f t="shared" si="614"/>
        <v>0.8000000000001819</v>
      </c>
      <c r="W629" s="142">
        <f t="shared" si="614"/>
        <v>0.80000000000040927</v>
      </c>
    </row>
    <row r="630" spans="1:23" x14ac:dyDescent="0.25">
      <c r="A630" s="257" t="s">
        <v>197</v>
      </c>
      <c r="B630" t="str">
        <f>IFERROR(_xlfn.XLOOKUP(TEXT(A630, "0"), TEXT('Material master'!$A$2:'Material master'!$A$275, "0"), 'Material master'!$B$2:'Material master'!$B$275, 1),"")</f>
        <v>Composite SVA PO</v>
      </c>
      <c r="C630" t="str">
        <f>IFERROR(_xlfn.XLOOKUP(TEXT(A630, "0"), TEXT('Material master'!$A$2:'Material master'!$A$275, "0"), 'Material master'!$C$2:'Material master'!$C$275, 1),"")</f>
        <v>Semi-finished product</v>
      </c>
      <c r="D630" t="str">
        <f>IFERROR(_xlfn.XLOOKUP(TEXT(A630, "0"), TEXT('Material master'!$A$2:'Material master'!$A$275, "0"), 'Material master'!$D$2:'Material master'!$D$275, 1),"")</f>
        <v>W003 - Mineral Composite</v>
      </c>
      <c r="E630" t="str">
        <f>IFERROR(_xlfn.XLOOKUP(TEXT(A630, "0"), TEXT('Material master'!$A$2:'Material master'!$A$275, "0"), 'Material master'!$E$2:'Material master'!$E$275, 1),"")</f>
        <v/>
      </c>
      <c r="F630" t="str">
        <f>IFERROR(_xlfn.XLOOKUP(TEXT(A630, "0"), TEXT('Material master'!$A$2:'Material master'!$A$275, "0"), 'Material master'!$F$2:'Material master'!$F$275, 1),"")</f>
        <v/>
      </c>
      <c r="G630" t="str">
        <f>IFERROR(_xlfn.XLOOKUP(TEXT(A630, "0"), TEXT('Material master'!$A$2:'Material master'!$A$275, "0"), 'Material master'!$G$2:'Material master'!$G$275, 1),"")</f>
        <v/>
      </c>
      <c r="H630" t="s">
        <v>698</v>
      </c>
      <c r="I630" s="32">
        <v>0</v>
      </c>
      <c r="J630" s="258">
        <f>IFERROR($I630/AVERAGE($L628:$W628),0)</f>
        <v>0</v>
      </c>
      <c r="K630" s="32"/>
      <c r="L630" s="32">
        <f t="shared" ref="L630:W630" si="615">$I630</f>
        <v>0</v>
      </c>
      <c r="M630" s="32">
        <f t="shared" si="615"/>
        <v>0</v>
      </c>
      <c r="N630" s="32">
        <f t="shared" si="615"/>
        <v>0</v>
      </c>
      <c r="O630" s="32">
        <f t="shared" si="615"/>
        <v>0</v>
      </c>
      <c r="P630" s="32">
        <f t="shared" si="615"/>
        <v>0</v>
      </c>
      <c r="Q630" s="32">
        <f t="shared" si="615"/>
        <v>0</v>
      </c>
      <c r="R630" s="32">
        <f t="shared" si="615"/>
        <v>0</v>
      </c>
      <c r="S630" s="32">
        <f t="shared" si="615"/>
        <v>0</v>
      </c>
      <c r="T630" s="32">
        <f t="shared" si="615"/>
        <v>0</v>
      </c>
      <c r="U630" s="32">
        <f t="shared" si="615"/>
        <v>0</v>
      </c>
      <c r="V630" s="32">
        <f t="shared" si="615"/>
        <v>0</v>
      </c>
      <c r="W630" s="32">
        <f t="shared" si="615"/>
        <v>0</v>
      </c>
    </row>
    <row r="631" spans="1:23" x14ac:dyDescent="0.25">
      <c r="A631" s="257" t="s">
        <v>197</v>
      </c>
      <c r="B631" t="str">
        <f>IFERROR(_xlfn.XLOOKUP(TEXT(A631, "0"), TEXT('Material master'!$A$2:'Material master'!$A$275, "0"), 'Material master'!$B$2:'Material master'!$B$275, 1),"")</f>
        <v>Composite SVA PO</v>
      </c>
      <c r="C631" t="str">
        <f>IFERROR(_xlfn.XLOOKUP(TEXT(A631, "0"), TEXT('Material master'!$A$2:'Material master'!$A$275, "0"), 'Material master'!$C$2:'Material master'!$C$275, 1),"")</f>
        <v>Semi-finished product</v>
      </c>
      <c r="D631" t="str">
        <f>IFERROR(_xlfn.XLOOKUP(TEXT(A631, "0"), TEXT('Material master'!$A$2:'Material master'!$A$275, "0"), 'Material master'!$D$2:'Material master'!$D$275, 1),"")</f>
        <v>W003 - Mineral Composite</v>
      </c>
      <c r="E631" t="str">
        <f>IFERROR(_xlfn.XLOOKUP(TEXT(A631, "0"), TEXT('Material master'!$A$2:'Material master'!$A$275, "0"), 'Material master'!$E$2:'Material master'!$E$275, 1),"")</f>
        <v/>
      </c>
      <c r="F631" t="str">
        <f>IFERROR(_xlfn.XLOOKUP(TEXT(A631, "0"), TEXT('Material master'!$A$2:'Material master'!$A$275, "0"), 'Material master'!$F$2:'Material master'!$F$275, 1),"")</f>
        <v/>
      </c>
      <c r="G631" t="str">
        <f>IFERROR(_xlfn.XLOOKUP(TEXT(A631, "0"), TEXT('Material master'!$A$2:'Material master'!$A$275, "0"), 'Material master'!$G$2:'Material master'!$G$275, 1),"")</f>
        <v/>
      </c>
      <c r="H631" t="s">
        <v>704</v>
      </c>
      <c r="I631">
        <v>1</v>
      </c>
      <c r="K631" s="32"/>
      <c r="L631" s="32">
        <f t="shared" ref="L631:W631" si="616">IF(( L630 - K629 + L628 ) &gt; 0, CEILING(( L630 - K629 + L628 ), $I631), 0)</f>
        <v>456</v>
      </c>
      <c r="M631" s="32">
        <f t="shared" si="616"/>
        <v>84</v>
      </c>
      <c r="N631" s="32">
        <f t="shared" si="616"/>
        <v>180</v>
      </c>
      <c r="O631" s="32">
        <f t="shared" si="616"/>
        <v>1301</v>
      </c>
      <c r="P631" s="32">
        <f t="shared" si="616"/>
        <v>1335</v>
      </c>
      <c r="Q631" s="32">
        <f t="shared" si="616"/>
        <v>1344</v>
      </c>
      <c r="R631" s="32">
        <f t="shared" si="616"/>
        <v>1363</v>
      </c>
      <c r="S631" s="32">
        <f t="shared" si="616"/>
        <v>1337</v>
      </c>
      <c r="T631" s="32">
        <f t="shared" si="616"/>
        <v>1341</v>
      </c>
      <c r="U631" s="32">
        <f t="shared" si="616"/>
        <v>1380</v>
      </c>
      <c r="V631" s="32">
        <f t="shared" si="616"/>
        <v>1380</v>
      </c>
      <c r="W631" s="32">
        <f t="shared" si="616"/>
        <v>1326</v>
      </c>
    </row>
    <row r="632" spans="1:23" x14ac:dyDescent="0.25">
      <c r="A632" s="257" t="s">
        <v>197</v>
      </c>
      <c r="B632" t="str">
        <f>IFERROR(_xlfn.XLOOKUP(TEXT(A632, "0"), TEXT('Material master'!$A$2:'Material master'!$A$275, "0"), 'Material master'!$B$2:'Material master'!$B$275, 1),"")</f>
        <v>Composite SVA PO</v>
      </c>
      <c r="C632" t="str">
        <f>IFERROR(_xlfn.XLOOKUP(TEXT(A632, "0"), TEXT('Material master'!$A$2:'Material master'!$A$275, "0"), 'Material master'!$C$2:'Material master'!$C$275, 1),"")</f>
        <v>Semi-finished product</v>
      </c>
      <c r="D632" t="str">
        <f>IFERROR(_xlfn.XLOOKUP(TEXT(A632, "0"), TEXT('Material master'!$A$2:'Material master'!$A$275, "0"), 'Material master'!$D$2:'Material master'!$D$275, 1),"")</f>
        <v>W003 - Mineral Composite</v>
      </c>
      <c r="E632" t="str">
        <f>IFERROR(_xlfn.XLOOKUP(TEXT(A632, "0"), TEXT('Material master'!$A$2:'Material master'!$A$275, "0"), 'Material master'!$E$2:'Material master'!$E$275, 1),"")</f>
        <v/>
      </c>
      <c r="F632" t="str">
        <f>IFERROR(_xlfn.XLOOKUP(TEXT(A632, "0"), TEXT('Material master'!$A$2:'Material master'!$A$275, "0"), 'Material master'!$F$2:'Material master'!$F$275, 1),"")</f>
        <v/>
      </c>
      <c r="G632" t="str">
        <f>IFERROR(_xlfn.XLOOKUP(TEXT(A632, "0"), TEXT('Material master'!$A$2:'Material master'!$A$275, "0"), 'Material master'!$G$2:'Material master'!$G$275, 1),"")</f>
        <v/>
      </c>
      <c r="H632" t="s">
        <v>705</v>
      </c>
      <c r="I632" t="s">
        <v>612</v>
      </c>
      <c r="J632">
        <v>25</v>
      </c>
      <c r="K632" s="32"/>
      <c r="L632" s="32">
        <f t="shared" ref="L632:W632" si="617">L631 / $J632</f>
        <v>18.239999999999998</v>
      </c>
      <c r="M632" s="32">
        <f t="shared" si="617"/>
        <v>3.36</v>
      </c>
      <c r="N632" s="32">
        <f t="shared" si="617"/>
        <v>7.2</v>
      </c>
      <c r="O632" s="32">
        <f t="shared" si="617"/>
        <v>52.04</v>
      </c>
      <c r="P632" s="32">
        <f t="shared" si="617"/>
        <v>53.4</v>
      </c>
      <c r="Q632" s="32">
        <f t="shared" si="617"/>
        <v>53.76</v>
      </c>
      <c r="R632" s="32">
        <f t="shared" si="617"/>
        <v>54.52</v>
      </c>
      <c r="S632" s="32">
        <f t="shared" si="617"/>
        <v>53.48</v>
      </c>
      <c r="T632" s="32">
        <f t="shared" si="617"/>
        <v>53.64</v>
      </c>
      <c r="U632" s="32">
        <f t="shared" si="617"/>
        <v>55.2</v>
      </c>
      <c r="V632" s="32">
        <f t="shared" si="617"/>
        <v>55.2</v>
      </c>
      <c r="W632" s="32">
        <f t="shared" si="617"/>
        <v>53.04</v>
      </c>
    </row>
    <row r="633" spans="1:23" x14ac:dyDescent="0.25">
      <c r="A633" s="257" t="s">
        <v>197</v>
      </c>
      <c r="B633" t="str">
        <f>IFERROR(_xlfn.XLOOKUP(TEXT(A633, "0"), TEXT('Material master'!$A$2:'Material master'!$A$275, "0"), 'Material master'!$B$2:'Material master'!$B$275, 1),"")</f>
        <v>Composite SVA PO</v>
      </c>
      <c r="C633" t="str">
        <f>IFERROR(_xlfn.XLOOKUP(TEXT(A633, "0"), TEXT('Material master'!$A$2:'Material master'!$A$275, "0"), 'Material master'!$C$2:'Material master'!$C$275, 1),"")</f>
        <v>Semi-finished product</v>
      </c>
      <c r="D633" t="str">
        <f>IFERROR(_xlfn.XLOOKUP(TEXT(A633, "0"), TEXT('Material master'!$A$2:'Material master'!$A$275, "0"), 'Material master'!$D$2:'Material master'!$D$275, 1),"")</f>
        <v>W003 - Mineral Composite</v>
      </c>
      <c r="E633" t="str">
        <f>IFERROR(_xlfn.XLOOKUP(TEXT(A633, "0"), TEXT('Material master'!$A$2:'Material master'!$A$275, "0"), 'Material master'!$E$2:'Material master'!$E$275, 1),"")</f>
        <v/>
      </c>
      <c r="F633" t="str">
        <f>IFERROR(_xlfn.XLOOKUP(TEXT(A633, "0"), TEXT('Material master'!$A$2:'Material master'!$A$275, "0"), 'Material master'!$F$2:'Material master'!$F$275, 1),"")</f>
        <v/>
      </c>
      <c r="G633" t="str">
        <f>IFERROR(_xlfn.XLOOKUP(TEXT(A633, "0"), TEXT('Material master'!$A$2:'Material master'!$A$275, "0"), 'Material master'!$G$2:'Material master'!$G$275, 1),"")</f>
        <v/>
      </c>
      <c r="H633" t="s">
        <v>706</v>
      </c>
      <c r="I633" s="257" t="s">
        <v>60</v>
      </c>
      <c r="J633">
        <v>0.28599999999999998</v>
      </c>
      <c r="K633" s="32"/>
      <c r="L633" s="32">
        <f t="shared" ref="L633:W633" si="618">L631 * $J633</f>
        <v>130.416</v>
      </c>
      <c r="M633" s="32">
        <f t="shared" si="618"/>
        <v>24.023999999999997</v>
      </c>
      <c r="N633" s="32">
        <f t="shared" si="618"/>
        <v>51.48</v>
      </c>
      <c r="O633" s="32">
        <f t="shared" si="618"/>
        <v>372.08599999999996</v>
      </c>
      <c r="P633" s="32">
        <f t="shared" si="618"/>
        <v>381.80999999999995</v>
      </c>
      <c r="Q633" s="32">
        <f t="shared" si="618"/>
        <v>384.38399999999996</v>
      </c>
      <c r="R633" s="32">
        <f t="shared" si="618"/>
        <v>389.81799999999998</v>
      </c>
      <c r="S633" s="32">
        <f t="shared" si="618"/>
        <v>382.38199999999995</v>
      </c>
      <c r="T633" s="32">
        <f t="shared" si="618"/>
        <v>383.52599999999995</v>
      </c>
      <c r="U633" s="32">
        <f t="shared" si="618"/>
        <v>394.67999999999995</v>
      </c>
      <c r="V633" s="32">
        <f t="shared" si="618"/>
        <v>394.67999999999995</v>
      </c>
      <c r="W633" s="32">
        <f t="shared" si="618"/>
        <v>379.23599999999999</v>
      </c>
    </row>
    <row r="634" spans="1:23" x14ac:dyDescent="0.25">
      <c r="A634" s="257" t="s">
        <v>197</v>
      </c>
      <c r="B634" t="str">
        <f>IFERROR(_xlfn.XLOOKUP(TEXT(A634, "0"), TEXT('Material master'!$A$2:'Material master'!$A$275, "0"), 'Material master'!$B$2:'Material master'!$B$275, 1),"")</f>
        <v>Composite SVA PO</v>
      </c>
      <c r="C634" t="str">
        <f>IFERROR(_xlfn.XLOOKUP(TEXT(A634, "0"), TEXT('Material master'!$A$2:'Material master'!$A$275, "0"), 'Material master'!$C$2:'Material master'!$C$275, 1),"")</f>
        <v>Semi-finished product</v>
      </c>
      <c r="D634" t="str">
        <f>IFERROR(_xlfn.XLOOKUP(TEXT(A634, "0"), TEXT('Material master'!$A$2:'Material master'!$A$275, "0"), 'Material master'!$D$2:'Material master'!$D$275, 1),"")</f>
        <v>W003 - Mineral Composite</v>
      </c>
      <c r="E634" t="str">
        <f>IFERROR(_xlfn.XLOOKUP(TEXT(A634, "0"), TEXT('Material master'!$A$2:'Material master'!$A$275, "0"), 'Material master'!$E$2:'Material master'!$E$275, 1),"")</f>
        <v/>
      </c>
      <c r="F634" t="str">
        <f>IFERROR(_xlfn.XLOOKUP(TEXT(A634, "0"), TEXT('Material master'!$A$2:'Material master'!$A$275, "0"), 'Material master'!$F$2:'Material master'!$F$275, 1),"")</f>
        <v/>
      </c>
      <c r="G634" t="str">
        <f>IFERROR(_xlfn.XLOOKUP(TEXT(A634, "0"), TEXT('Material master'!$A$2:'Material master'!$A$275, "0"), 'Material master'!$G$2:'Material master'!$G$275, 1),"")</f>
        <v/>
      </c>
      <c r="H634" t="s">
        <v>706</v>
      </c>
      <c r="I634" s="257" t="s">
        <v>63</v>
      </c>
      <c r="J634">
        <v>0.47699999999999998</v>
      </c>
      <c r="K634" s="32"/>
      <c r="L634" s="32">
        <f t="shared" ref="L634:W634" si="619">L631 * $J634</f>
        <v>217.512</v>
      </c>
      <c r="M634" s="32">
        <f t="shared" si="619"/>
        <v>40.067999999999998</v>
      </c>
      <c r="N634" s="32">
        <f t="shared" si="619"/>
        <v>85.86</v>
      </c>
      <c r="O634" s="32">
        <f t="shared" si="619"/>
        <v>620.577</v>
      </c>
      <c r="P634" s="32">
        <f t="shared" si="619"/>
        <v>636.79499999999996</v>
      </c>
      <c r="Q634" s="32">
        <f t="shared" si="619"/>
        <v>641.08799999999997</v>
      </c>
      <c r="R634" s="32">
        <f t="shared" si="619"/>
        <v>650.15099999999995</v>
      </c>
      <c r="S634" s="32">
        <f t="shared" si="619"/>
        <v>637.74900000000002</v>
      </c>
      <c r="T634" s="32">
        <f t="shared" si="619"/>
        <v>639.65699999999993</v>
      </c>
      <c r="U634" s="32">
        <f t="shared" si="619"/>
        <v>658.26</v>
      </c>
      <c r="V634" s="32">
        <f t="shared" si="619"/>
        <v>658.26</v>
      </c>
      <c r="W634" s="32">
        <f t="shared" si="619"/>
        <v>632.50199999999995</v>
      </c>
    </row>
    <row r="635" spans="1:23" x14ac:dyDescent="0.25">
      <c r="A635" s="257" t="s">
        <v>197</v>
      </c>
      <c r="B635" t="str">
        <f>IFERROR(_xlfn.XLOOKUP(TEXT(A635, "0"), TEXT('Material master'!$A$2:'Material master'!$A$275, "0"), 'Material master'!$B$2:'Material master'!$B$275, 1),"")</f>
        <v>Composite SVA PO</v>
      </c>
      <c r="C635" t="str">
        <f>IFERROR(_xlfn.XLOOKUP(TEXT(A635, "0"), TEXT('Material master'!$A$2:'Material master'!$A$275, "0"), 'Material master'!$C$2:'Material master'!$C$275, 1),"")</f>
        <v>Semi-finished product</v>
      </c>
      <c r="D635" t="str">
        <f>IFERROR(_xlfn.XLOOKUP(TEXT(A635, "0"), TEXT('Material master'!$A$2:'Material master'!$A$275, "0"), 'Material master'!$D$2:'Material master'!$D$275, 1),"")</f>
        <v>W003 - Mineral Composite</v>
      </c>
      <c r="E635" t="str">
        <f>IFERROR(_xlfn.XLOOKUP(TEXT(A635, "0"), TEXT('Material master'!$A$2:'Material master'!$A$275, "0"), 'Material master'!$E$2:'Material master'!$E$275, 1),"")</f>
        <v/>
      </c>
      <c r="F635" t="str">
        <f>IFERROR(_xlfn.XLOOKUP(TEXT(A635, "0"), TEXT('Material master'!$A$2:'Material master'!$A$275, "0"), 'Material master'!$F$2:'Material master'!$F$275, 1),"")</f>
        <v/>
      </c>
      <c r="G635" t="str">
        <f>IFERROR(_xlfn.XLOOKUP(TEXT(A635, "0"), TEXT('Material master'!$A$2:'Material master'!$A$275, "0"), 'Material master'!$G$2:'Material master'!$G$275, 1),"")</f>
        <v/>
      </c>
      <c r="H635" t="s">
        <v>706</v>
      </c>
      <c r="I635" s="257" t="s">
        <v>701</v>
      </c>
      <c r="J635">
        <v>9.6000000000000002E-2</v>
      </c>
      <c r="K635" s="32"/>
      <c r="L635" s="32">
        <f t="shared" ref="L635:W635" si="620">L631 * $J635</f>
        <v>43.776000000000003</v>
      </c>
      <c r="M635" s="32">
        <f t="shared" si="620"/>
        <v>8.0640000000000001</v>
      </c>
      <c r="N635" s="32">
        <f t="shared" si="620"/>
        <v>17.28</v>
      </c>
      <c r="O635" s="32">
        <f t="shared" si="620"/>
        <v>124.896</v>
      </c>
      <c r="P635" s="32">
        <f t="shared" si="620"/>
        <v>128.16</v>
      </c>
      <c r="Q635" s="32">
        <f t="shared" si="620"/>
        <v>129.024</v>
      </c>
      <c r="R635" s="32">
        <f t="shared" si="620"/>
        <v>130.84800000000001</v>
      </c>
      <c r="S635" s="32">
        <f t="shared" si="620"/>
        <v>128.352</v>
      </c>
      <c r="T635" s="32">
        <f t="shared" si="620"/>
        <v>128.73599999999999</v>
      </c>
      <c r="U635" s="32">
        <f t="shared" si="620"/>
        <v>132.47999999999999</v>
      </c>
      <c r="V635" s="32">
        <f t="shared" si="620"/>
        <v>132.47999999999999</v>
      </c>
      <c r="W635" s="32">
        <f t="shared" si="620"/>
        <v>127.29600000000001</v>
      </c>
    </row>
    <row r="636" spans="1:23" x14ac:dyDescent="0.25">
      <c r="A636" s="257" t="s">
        <v>197</v>
      </c>
      <c r="B636" t="str">
        <f>IFERROR(_xlfn.XLOOKUP(TEXT(A636, "0"), TEXT('Material master'!$A$2:'Material master'!$A$275, "0"), 'Material master'!$B$2:'Material master'!$B$275, 1),"")</f>
        <v>Composite SVA PO</v>
      </c>
      <c r="C636" t="str">
        <f>IFERROR(_xlfn.XLOOKUP(TEXT(A636, "0"), TEXT('Material master'!$A$2:'Material master'!$A$275, "0"), 'Material master'!$C$2:'Material master'!$C$275, 1),"")</f>
        <v>Semi-finished product</v>
      </c>
      <c r="D636" t="str">
        <f>IFERROR(_xlfn.XLOOKUP(TEXT(A636, "0"), TEXT('Material master'!$A$2:'Material master'!$A$275, "0"), 'Material master'!$D$2:'Material master'!$D$275, 1),"")</f>
        <v>W003 - Mineral Composite</v>
      </c>
      <c r="E636" t="str">
        <f>IFERROR(_xlfn.XLOOKUP(TEXT(A636, "0"), TEXT('Material master'!$A$2:'Material master'!$A$275, "0"), 'Material master'!$E$2:'Material master'!$E$275, 1),"")</f>
        <v/>
      </c>
      <c r="F636" t="str">
        <f>IFERROR(_xlfn.XLOOKUP(TEXT(A636, "0"), TEXT('Material master'!$A$2:'Material master'!$A$275, "0"), 'Material master'!$F$2:'Material master'!$F$275, 1),"")</f>
        <v/>
      </c>
      <c r="G636" t="str">
        <f>IFERROR(_xlfn.XLOOKUP(TEXT(A636, "0"), TEXT('Material master'!$A$2:'Material master'!$A$275, "0"), 'Material master'!$G$2:'Material master'!$G$275, 1),"")</f>
        <v/>
      </c>
      <c r="H636" t="s">
        <v>706</v>
      </c>
      <c r="I636" s="257" t="s">
        <v>72</v>
      </c>
      <c r="J636">
        <v>9.6000000000000002E-2</v>
      </c>
      <c r="K636" s="32"/>
      <c r="L636" s="32">
        <f t="shared" ref="L636:W636" si="621">L631 * $J636</f>
        <v>43.776000000000003</v>
      </c>
      <c r="M636" s="32">
        <f t="shared" si="621"/>
        <v>8.0640000000000001</v>
      </c>
      <c r="N636" s="32">
        <f t="shared" si="621"/>
        <v>17.28</v>
      </c>
      <c r="O636" s="32">
        <f t="shared" si="621"/>
        <v>124.896</v>
      </c>
      <c r="P636" s="32">
        <f t="shared" si="621"/>
        <v>128.16</v>
      </c>
      <c r="Q636" s="32">
        <f t="shared" si="621"/>
        <v>129.024</v>
      </c>
      <c r="R636" s="32">
        <f t="shared" si="621"/>
        <v>130.84800000000001</v>
      </c>
      <c r="S636" s="32">
        <f t="shared" si="621"/>
        <v>128.352</v>
      </c>
      <c r="T636" s="32">
        <f t="shared" si="621"/>
        <v>128.73599999999999</v>
      </c>
      <c r="U636" s="32">
        <f t="shared" si="621"/>
        <v>132.47999999999999</v>
      </c>
      <c r="V636" s="32">
        <f t="shared" si="621"/>
        <v>132.47999999999999</v>
      </c>
      <c r="W636" s="32">
        <f t="shared" si="621"/>
        <v>127.29600000000001</v>
      </c>
    </row>
    <row r="637" spans="1:23" ht="15.75" thickBot="1" x14ac:dyDescent="0.3">
      <c r="A637" s="257" t="s">
        <v>197</v>
      </c>
      <c r="B637" t="str">
        <f>IFERROR(_xlfn.XLOOKUP(TEXT(A637, "0"), TEXT('Material master'!$A$2:'Material master'!$A$275, "0"), 'Material master'!$B$2:'Material master'!$B$275, 1),"")</f>
        <v>Composite SVA PO</v>
      </c>
      <c r="C637" t="str">
        <f>IFERROR(_xlfn.XLOOKUP(TEXT(A637, "0"), TEXT('Material master'!$A$2:'Material master'!$A$275, "0"), 'Material master'!$C$2:'Material master'!$C$275, 1),"")</f>
        <v>Semi-finished product</v>
      </c>
      <c r="D637" t="str">
        <f>IFERROR(_xlfn.XLOOKUP(TEXT(A637, "0"), TEXT('Material master'!$A$2:'Material master'!$A$275, "0"), 'Material master'!$D$2:'Material master'!$D$275, 1),"")</f>
        <v>W003 - Mineral Composite</v>
      </c>
      <c r="E637" t="str">
        <f>IFERROR(_xlfn.XLOOKUP(TEXT(A637, "0"), TEXT('Material master'!$A$2:'Material master'!$A$275, "0"), 'Material master'!$E$2:'Material master'!$E$275, 1),"")</f>
        <v/>
      </c>
      <c r="F637" t="str">
        <f>IFERROR(_xlfn.XLOOKUP(TEXT(A637, "0"), TEXT('Material master'!$A$2:'Material master'!$A$275, "0"), 'Material master'!$F$2:'Material master'!$F$275, 1),"")</f>
        <v/>
      </c>
      <c r="G637" t="str">
        <f>IFERROR(_xlfn.XLOOKUP(TEXT(A637, "0"), TEXT('Material master'!$A$2:'Material master'!$A$275, "0"), 'Material master'!$G$2:'Material master'!$G$275, 1),"")</f>
        <v/>
      </c>
      <c r="H637" t="s">
        <v>706</v>
      </c>
      <c r="I637" s="257" t="s">
        <v>576</v>
      </c>
      <c r="J637">
        <v>0.23899999999999999</v>
      </c>
      <c r="K637" s="32"/>
      <c r="L637" s="32">
        <f t="shared" ref="L637:W637" si="622">L631 * $J637</f>
        <v>108.98399999999999</v>
      </c>
      <c r="M637" s="32">
        <f t="shared" si="622"/>
        <v>20.076000000000001</v>
      </c>
      <c r="N637" s="32">
        <f t="shared" si="622"/>
        <v>43.019999999999996</v>
      </c>
      <c r="O637" s="32">
        <f t="shared" si="622"/>
        <v>310.93899999999996</v>
      </c>
      <c r="P637" s="32">
        <f t="shared" si="622"/>
        <v>319.065</v>
      </c>
      <c r="Q637" s="32">
        <f t="shared" si="622"/>
        <v>321.21600000000001</v>
      </c>
      <c r="R637" s="32">
        <f t="shared" si="622"/>
        <v>325.75700000000001</v>
      </c>
      <c r="S637" s="32">
        <f t="shared" si="622"/>
        <v>319.54300000000001</v>
      </c>
      <c r="T637" s="32">
        <f t="shared" si="622"/>
        <v>320.49899999999997</v>
      </c>
      <c r="U637" s="32">
        <f t="shared" si="622"/>
        <v>329.82</v>
      </c>
      <c r="V637" s="32">
        <f t="shared" si="622"/>
        <v>329.82</v>
      </c>
      <c r="W637" s="32">
        <f t="shared" si="622"/>
        <v>316.91399999999999</v>
      </c>
    </row>
    <row r="638" spans="1:23" s="138" customFormat="1" x14ac:dyDescent="0.25">
      <c r="A638" s="137" t="s">
        <v>199</v>
      </c>
      <c r="B638" s="138" t="str">
        <f>IFERROR(_xlfn.XLOOKUP(TEXT(A638, "0"), TEXT('Material master'!$A$2:'Material master'!$A$275, "0"), 'Material master'!$B$2:'Material master'!$B$275, 1),"")</f>
        <v>ATH SG220E PRE-SIEVED PO</v>
      </c>
      <c r="C638" s="138" t="str">
        <f>IFERROR(_xlfn.XLOOKUP(TEXT(A638, "0"), TEXT('Material master'!$A$2:'Material master'!$A$275, "0"), 'Material master'!$C$2:'Material master'!$C$275, 1),"")</f>
        <v>Semi-finished product</v>
      </c>
      <c r="D638" s="138" t="str">
        <f>IFERROR(_xlfn.XLOOKUP(TEXT(A638, "0"), TEXT('Material master'!$A$2:'Material master'!$A$275, "0"), 'Material master'!$D$2:'Material master'!$D$275, 1),"")</f>
        <v>J000 - ATH</v>
      </c>
      <c r="E638" s="138" t="str">
        <f>IFERROR(_xlfn.XLOOKUP(TEXT(A638, "0"), TEXT('Material master'!$A$2:'Material master'!$A$275, "0"), 'Material master'!$E$2:'Material master'!$E$275, 1),"")</f>
        <v/>
      </c>
      <c r="F638" s="138" t="str">
        <f>IFERROR(_xlfn.XLOOKUP(TEXT(A638, "0"), TEXT('Material master'!$A$2:'Material master'!$A$275, "0"), 'Material master'!$F$2:'Material master'!$F$275, 1),"")</f>
        <v/>
      </c>
      <c r="G638" s="138" t="str">
        <f>IFERROR(_xlfn.XLOOKUP(TEXT(A638, "0"), TEXT('Material master'!$A$2:'Material master'!$A$275, "0"), 'Material master'!$G$2:'Material master'!$G$275, 1),"")</f>
        <v/>
      </c>
      <c r="H638" s="138" t="s">
        <v>695</v>
      </c>
      <c r="I638" s="137" t="s">
        <v>554</v>
      </c>
      <c r="K638" s="140"/>
      <c r="L638" s="140">
        <f t="shared" ref="L638:W638" si="623">IFERROR(L1758, 0)</f>
        <v>1.1000000000000001</v>
      </c>
      <c r="M638" s="140">
        <f t="shared" si="623"/>
        <v>0</v>
      </c>
      <c r="N638" s="140">
        <f t="shared" si="623"/>
        <v>0</v>
      </c>
      <c r="O638" s="140">
        <f t="shared" si="623"/>
        <v>1.1000000000000001</v>
      </c>
      <c r="P638" s="140">
        <f t="shared" si="623"/>
        <v>0</v>
      </c>
      <c r="Q638" s="140">
        <f t="shared" si="623"/>
        <v>0</v>
      </c>
      <c r="R638" s="140">
        <f t="shared" si="623"/>
        <v>0</v>
      </c>
      <c r="S638" s="140">
        <f t="shared" si="623"/>
        <v>1.1000000000000001</v>
      </c>
      <c r="T638" s="140">
        <f t="shared" si="623"/>
        <v>0</v>
      </c>
      <c r="U638" s="140">
        <f t="shared" si="623"/>
        <v>1.1000000000000001</v>
      </c>
      <c r="V638" s="140">
        <f t="shared" si="623"/>
        <v>0</v>
      </c>
      <c r="W638" s="140">
        <f t="shared" si="623"/>
        <v>1.1000000000000001</v>
      </c>
    </row>
    <row r="639" spans="1:23" x14ac:dyDescent="0.25">
      <c r="A639" s="257" t="s">
        <v>199</v>
      </c>
      <c r="B639" t="str">
        <f>IFERROR(_xlfn.XLOOKUP(TEXT(A639, "0"), TEXT('Material master'!$A$2:'Material master'!$A$275, "0"), 'Material master'!$B$2:'Material master'!$B$275, 1),"")</f>
        <v>ATH SG220E PRE-SIEVED PO</v>
      </c>
      <c r="C639" t="str">
        <f>IFERROR(_xlfn.XLOOKUP(TEXT(A639, "0"), TEXT('Material master'!$A$2:'Material master'!$A$275, "0"), 'Material master'!$C$2:'Material master'!$C$275, 1),"")</f>
        <v>Semi-finished product</v>
      </c>
      <c r="D639" t="str">
        <f>IFERROR(_xlfn.XLOOKUP(TEXT(A639, "0"), TEXT('Material master'!$A$2:'Material master'!$A$275, "0"), 'Material master'!$D$2:'Material master'!$D$275, 1),"")</f>
        <v>J000 - ATH</v>
      </c>
      <c r="E639" t="str">
        <f>IFERROR(_xlfn.XLOOKUP(TEXT(A639, "0"), TEXT('Material master'!$A$2:'Material master'!$A$275, "0"), 'Material master'!$E$2:'Material master'!$E$275, 1),"")</f>
        <v/>
      </c>
      <c r="F639" t="str">
        <f>IFERROR(_xlfn.XLOOKUP(TEXT(A639, "0"), TEXT('Material master'!$A$2:'Material master'!$A$275, "0"), 'Material master'!$F$2:'Material master'!$F$275, 1),"")</f>
        <v/>
      </c>
      <c r="G639" t="str">
        <f>IFERROR(_xlfn.XLOOKUP(TEXT(A639, "0"), TEXT('Material master'!$A$2:'Material master'!$A$275, "0"), 'Material master'!$G$2:'Material master'!$G$275, 1),"")</f>
        <v/>
      </c>
      <c r="H639" t="s">
        <v>695</v>
      </c>
      <c r="I639" s="257" t="s">
        <v>559</v>
      </c>
      <c r="K639" s="32"/>
      <c r="L639" s="32">
        <f t="shared" ref="L639:W639" si="624">IFERROR(L1780, 0)</f>
        <v>27.6</v>
      </c>
      <c r="M639" s="32">
        <f t="shared" si="624"/>
        <v>0</v>
      </c>
      <c r="N639" s="32">
        <f t="shared" si="624"/>
        <v>0</v>
      </c>
      <c r="O639" s="32">
        <f t="shared" si="624"/>
        <v>1.1499999999999999</v>
      </c>
      <c r="P639" s="32">
        <f t="shared" si="624"/>
        <v>0</v>
      </c>
      <c r="Q639" s="32">
        <f t="shared" si="624"/>
        <v>2.2999999999999998</v>
      </c>
      <c r="R639" s="32">
        <f t="shared" si="624"/>
        <v>0</v>
      </c>
      <c r="S639" s="32">
        <f t="shared" si="624"/>
        <v>1.1499999999999999</v>
      </c>
      <c r="T639" s="32">
        <f t="shared" si="624"/>
        <v>0</v>
      </c>
      <c r="U639" s="32">
        <f t="shared" si="624"/>
        <v>2.2999999999999998</v>
      </c>
      <c r="V639" s="32">
        <f t="shared" si="624"/>
        <v>0</v>
      </c>
      <c r="W639" s="32">
        <f t="shared" si="624"/>
        <v>1.1499999999999999</v>
      </c>
    </row>
    <row r="640" spans="1:23" x14ac:dyDescent="0.25">
      <c r="A640" s="257" t="s">
        <v>199</v>
      </c>
      <c r="B640" t="str">
        <f>IFERROR(_xlfn.XLOOKUP(TEXT(A640, "0"), TEXT('Material master'!$A$2:'Material master'!$A$275, "0"), 'Material master'!$B$2:'Material master'!$B$275, 1),"")</f>
        <v>ATH SG220E PRE-SIEVED PO</v>
      </c>
      <c r="C640" t="str">
        <f>IFERROR(_xlfn.XLOOKUP(TEXT(A640, "0"), TEXT('Material master'!$A$2:'Material master'!$A$275, "0"), 'Material master'!$C$2:'Material master'!$C$275, 1),"")</f>
        <v>Semi-finished product</v>
      </c>
      <c r="D640" t="str">
        <f>IFERROR(_xlfn.XLOOKUP(TEXT(A640, "0"), TEXT('Material master'!$A$2:'Material master'!$A$275, "0"), 'Material master'!$D$2:'Material master'!$D$275, 1),"")</f>
        <v>J000 - ATH</v>
      </c>
      <c r="E640" t="str">
        <f>IFERROR(_xlfn.XLOOKUP(TEXT(A640, "0"), TEXT('Material master'!$A$2:'Material master'!$A$275, "0"), 'Material master'!$E$2:'Material master'!$E$275, 1),"")</f>
        <v/>
      </c>
      <c r="F640" t="str">
        <f>IFERROR(_xlfn.XLOOKUP(TEXT(A640, "0"), TEXT('Material master'!$A$2:'Material master'!$A$275, "0"), 'Material master'!$F$2:'Material master'!$F$275, 1),"")</f>
        <v/>
      </c>
      <c r="G640" t="str">
        <f>IFERROR(_xlfn.XLOOKUP(TEXT(A640, "0"), TEXT('Material master'!$A$2:'Material master'!$A$275, "0"), 'Material master'!$G$2:'Material master'!$G$275, 1),"")</f>
        <v/>
      </c>
      <c r="H640" s="1" t="s">
        <v>696</v>
      </c>
      <c r="I640" s="1"/>
      <c r="J640" s="1"/>
      <c r="K640" s="141"/>
      <c r="L640" s="141">
        <f t="shared" ref="L640:W640" si="625">SUM(L638:L639)</f>
        <v>28.700000000000003</v>
      </c>
      <c r="M640" s="141">
        <f t="shared" si="625"/>
        <v>0</v>
      </c>
      <c r="N640" s="141">
        <f t="shared" si="625"/>
        <v>0</v>
      </c>
      <c r="O640" s="141">
        <f t="shared" si="625"/>
        <v>2.25</v>
      </c>
      <c r="P640" s="141">
        <f t="shared" si="625"/>
        <v>0</v>
      </c>
      <c r="Q640" s="141">
        <f t="shared" si="625"/>
        <v>2.2999999999999998</v>
      </c>
      <c r="R640" s="141">
        <f t="shared" si="625"/>
        <v>0</v>
      </c>
      <c r="S640" s="141">
        <f t="shared" si="625"/>
        <v>2.25</v>
      </c>
      <c r="T640" s="141">
        <f t="shared" si="625"/>
        <v>0</v>
      </c>
      <c r="U640" s="141">
        <f t="shared" si="625"/>
        <v>3.4</v>
      </c>
      <c r="V640" s="141">
        <f t="shared" si="625"/>
        <v>0</v>
      </c>
      <c r="W640" s="141">
        <f t="shared" si="625"/>
        <v>2.25</v>
      </c>
    </row>
    <row r="641" spans="1:23" s="136" customFormat="1" x14ac:dyDescent="0.25">
      <c r="A641" s="270" t="s">
        <v>199</v>
      </c>
      <c r="B641" s="136" t="str">
        <f>IFERROR(_xlfn.XLOOKUP(TEXT(A641, "0"), TEXT('Material master'!$A$2:'Material master'!$A$275, "0"), 'Material master'!$B$2:'Material master'!$B$275, 1),"")</f>
        <v>ATH SG220E PRE-SIEVED PO</v>
      </c>
      <c r="C641" s="136" t="str">
        <f>IFERROR(_xlfn.XLOOKUP(TEXT(A641, "0"), TEXT('Material master'!$A$2:'Material master'!$A$275, "0"), 'Material master'!$C$2:'Material master'!$C$275, 1),"")</f>
        <v>Semi-finished product</v>
      </c>
      <c r="D641" s="136" t="str">
        <f>IFERROR(_xlfn.XLOOKUP(TEXT(A641, "0"), TEXT('Material master'!$A$2:'Material master'!$A$275, "0"), 'Material master'!$D$2:'Material master'!$D$275, 1),"")</f>
        <v>J000 - ATH</v>
      </c>
      <c r="E641" s="136" t="str">
        <f>IFERROR(_xlfn.XLOOKUP(TEXT(A641, "0"), TEXT('Material master'!$A$2:'Material master'!$A$275, "0"), 'Material master'!$E$2:'Material master'!$E$275, 1),"")</f>
        <v/>
      </c>
      <c r="F641" s="136" t="str">
        <f>IFERROR(_xlfn.XLOOKUP(TEXT(A641, "0"), TEXT('Material master'!$A$2:'Material master'!$A$275, "0"), 'Material master'!$F$2:'Material master'!$F$275, 1),"")</f>
        <v/>
      </c>
      <c r="G641" s="136" t="str">
        <f>IFERROR(_xlfn.XLOOKUP(TEXT(A641, "0"), TEXT('Material master'!$A$2:'Material master'!$A$275, "0"), 'Material master'!$G$2:'Material master'!$G$275, 1),"")</f>
        <v/>
      </c>
      <c r="H641" s="136" t="s">
        <v>697</v>
      </c>
      <c r="K641" s="142">
        <v>23.2</v>
      </c>
      <c r="L641" s="142">
        <f t="shared" ref="L641:W641" si="626">K641 - L640 + L643</f>
        <v>11.499999999999996</v>
      </c>
      <c r="M641" s="142">
        <f t="shared" si="626"/>
        <v>11.499999999999996</v>
      </c>
      <c r="N641" s="142">
        <f t="shared" si="626"/>
        <v>11.499999999999996</v>
      </c>
      <c r="O641" s="142">
        <f t="shared" si="626"/>
        <v>12.249999999999996</v>
      </c>
      <c r="P641" s="142">
        <f t="shared" si="626"/>
        <v>12.249999999999996</v>
      </c>
      <c r="Q641" s="142">
        <f t="shared" si="626"/>
        <v>11.949999999999996</v>
      </c>
      <c r="R641" s="142">
        <f t="shared" si="626"/>
        <v>11.949999999999996</v>
      </c>
      <c r="S641" s="142">
        <f t="shared" si="626"/>
        <v>11.699999999999996</v>
      </c>
      <c r="T641" s="142">
        <f t="shared" si="626"/>
        <v>11.699999999999996</v>
      </c>
      <c r="U641" s="142">
        <f t="shared" si="626"/>
        <v>12.299999999999995</v>
      </c>
      <c r="V641" s="142">
        <f t="shared" si="626"/>
        <v>12.299999999999995</v>
      </c>
      <c r="W641" s="142">
        <f t="shared" si="626"/>
        <v>12.049999999999995</v>
      </c>
    </row>
    <row r="642" spans="1:23" x14ac:dyDescent="0.25">
      <c r="A642" s="257" t="s">
        <v>199</v>
      </c>
      <c r="B642" t="str">
        <f>IFERROR(_xlfn.XLOOKUP(TEXT(A642, "0"), TEXT('Material master'!$A$2:'Material master'!$A$275, "0"), 'Material master'!$B$2:'Material master'!$B$275, 1),"")</f>
        <v>ATH SG220E PRE-SIEVED PO</v>
      </c>
      <c r="C642" t="str">
        <f>IFERROR(_xlfn.XLOOKUP(TEXT(A642, "0"), TEXT('Material master'!$A$2:'Material master'!$A$275, "0"), 'Material master'!$C$2:'Material master'!$C$275, 1),"")</f>
        <v>Semi-finished product</v>
      </c>
      <c r="D642" t="str">
        <f>IFERROR(_xlfn.XLOOKUP(TEXT(A642, "0"), TEXT('Material master'!$A$2:'Material master'!$A$275, "0"), 'Material master'!$D$2:'Material master'!$D$275, 1),"")</f>
        <v>J000 - ATH</v>
      </c>
      <c r="E642" t="str">
        <f>IFERROR(_xlfn.XLOOKUP(TEXT(A642, "0"), TEXT('Material master'!$A$2:'Material master'!$A$275, "0"), 'Material master'!$E$2:'Material master'!$E$275, 1),"")</f>
        <v/>
      </c>
      <c r="F642" t="str">
        <f>IFERROR(_xlfn.XLOOKUP(TEXT(A642, "0"), TEXT('Material master'!$A$2:'Material master'!$A$275, "0"), 'Material master'!$F$2:'Material master'!$F$275, 1),"")</f>
        <v/>
      </c>
      <c r="G642" t="str">
        <f>IFERROR(_xlfn.XLOOKUP(TEXT(A642, "0"), TEXT('Material master'!$A$2:'Material master'!$A$275, "0"), 'Material master'!$G$2:'Material master'!$G$275, 1),"")</f>
        <v/>
      </c>
      <c r="H642" t="s">
        <v>698</v>
      </c>
      <c r="I642" s="32">
        <v>11.460669879890437</v>
      </c>
      <c r="J642" s="258">
        <f>IFERROR($I642/AVERAGE($L640:$W640),0)</f>
        <v>3.3421151533094835</v>
      </c>
      <c r="K642" s="32"/>
      <c r="L642" s="32">
        <f t="shared" ref="L642:W642" si="627">$I642</f>
        <v>11.460669879890437</v>
      </c>
      <c r="M642" s="32">
        <f t="shared" si="627"/>
        <v>11.460669879890437</v>
      </c>
      <c r="N642" s="32">
        <f t="shared" si="627"/>
        <v>11.460669879890437</v>
      </c>
      <c r="O642" s="32">
        <f t="shared" si="627"/>
        <v>11.460669879890437</v>
      </c>
      <c r="P642" s="32">
        <f t="shared" si="627"/>
        <v>11.460669879890437</v>
      </c>
      <c r="Q642" s="32">
        <f t="shared" si="627"/>
        <v>11.460669879890437</v>
      </c>
      <c r="R642" s="32">
        <f t="shared" si="627"/>
        <v>11.460669879890437</v>
      </c>
      <c r="S642" s="32">
        <f t="shared" si="627"/>
        <v>11.460669879890437</v>
      </c>
      <c r="T642" s="32">
        <f t="shared" si="627"/>
        <v>11.460669879890437</v>
      </c>
      <c r="U642" s="32">
        <f t="shared" si="627"/>
        <v>11.460669879890437</v>
      </c>
      <c r="V642" s="32">
        <f t="shared" si="627"/>
        <v>11.460669879890437</v>
      </c>
      <c r="W642" s="32">
        <f t="shared" si="627"/>
        <v>11.460669879890437</v>
      </c>
    </row>
    <row r="643" spans="1:23" x14ac:dyDescent="0.25">
      <c r="A643" s="257" t="s">
        <v>199</v>
      </c>
      <c r="B643" t="str">
        <f>IFERROR(_xlfn.XLOOKUP(TEXT(A643, "0"), TEXT('Material master'!$A$2:'Material master'!$A$275, "0"), 'Material master'!$B$2:'Material master'!$B$275, 1),"")</f>
        <v>ATH SG220E PRE-SIEVED PO</v>
      </c>
      <c r="C643" t="str">
        <f>IFERROR(_xlfn.XLOOKUP(TEXT(A643, "0"), TEXT('Material master'!$A$2:'Material master'!$A$275, "0"), 'Material master'!$C$2:'Material master'!$C$275, 1),"")</f>
        <v>Semi-finished product</v>
      </c>
      <c r="D643" t="str">
        <f>IFERROR(_xlfn.XLOOKUP(TEXT(A643, "0"), TEXT('Material master'!$A$2:'Material master'!$A$275, "0"), 'Material master'!$D$2:'Material master'!$D$275, 1),"")</f>
        <v>J000 - ATH</v>
      </c>
      <c r="E643" t="str">
        <f>IFERROR(_xlfn.XLOOKUP(TEXT(A643, "0"), TEXT('Material master'!$A$2:'Material master'!$A$275, "0"), 'Material master'!$E$2:'Material master'!$E$275, 1),"")</f>
        <v/>
      </c>
      <c r="F643" t="str">
        <f>IFERROR(_xlfn.XLOOKUP(TEXT(A643, "0"), TEXT('Material master'!$A$2:'Material master'!$A$275, "0"), 'Material master'!$F$2:'Material master'!$F$275, 1),"")</f>
        <v/>
      </c>
      <c r="G643" t="str">
        <f>IFERROR(_xlfn.XLOOKUP(TEXT(A643, "0"), TEXT('Material master'!$A$2:'Material master'!$A$275, "0"), 'Material master'!$G$2:'Material master'!$G$275, 1),"")</f>
        <v/>
      </c>
      <c r="H643" t="s">
        <v>704</v>
      </c>
      <c r="I643">
        <v>1</v>
      </c>
      <c r="K643" s="32"/>
      <c r="L643" s="32">
        <f t="shared" ref="L643:W643" si="628">IF(( L642 - K641 + L640 ) &gt; 0, CEILING(( L642 - K641 + L640 ), $I643), 0)</f>
        <v>17</v>
      </c>
      <c r="M643" s="32">
        <f t="shared" si="628"/>
        <v>0</v>
      </c>
      <c r="N643" s="32">
        <f t="shared" si="628"/>
        <v>0</v>
      </c>
      <c r="O643" s="32">
        <f t="shared" si="628"/>
        <v>3</v>
      </c>
      <c r="P643" s="32">
        <f t="shared" si="628"/>
        <v>0</v>
      </c>
      <c r="Q643" s="32">
        <f t="shared" si="628"/>
        <v>2</v>
      </c>
      <c r="R643" s="32">
        <f t="shared" si="628"/>
        <v>0</v>
      </c>
      <c r="S643" s="32">
        <f t="shared" si="628"/>
        <v>2</v>
      </c>
      <c r="T643" s="32">
        <f t="shared" si="628"/>
        <v>0</v>
      </c>
      <c r="U643" s="32">
        <f t="shared" si="628"/>
        <v>4</v>
      </c>
      <c r="V643" s="32">
        <f t="shared" si="628"/>
        <v>0</v>
      </c>
      <c r="W643" s="32">
        <f t="shared" si="628"/>
        <v>2</v>
      </c>
    </row>
    <row r="644" spans="1:23" x14ac:dyDescent="0.25">
      <c r="A644" s="257" t="s">
        <v>199</v>
      </c>
      <c r="B644" t="str">
        <f>IFERROR(_xlfn.XLOOKUP(TEXT(A644, "0"), TEXT('Material master'!$A$2:'Material master'!$A$275, "0"), 'Material master'!$B$2:'Material master'!$B$275, 1),"")</f>
        <v>ATH SG220E PRE-SIEVED PO</v>
      </c>
      <c r="C644" t="str">
        <f>IFERROR(_xlfn.XLOOKUP(TEXT(A644, "0"), TEXT('Material master'!$A$2:'Material master'!$A$275, "0"), 'Material master'!$C$2:'Material master'!$C$275, 1),"")</f>
        <v>Semi-finished product</v>
      </c>
      <c r="D644" t="str">
        <f>IFERROR(_xlfn.XLOOKUP(TEXT(A644, "0"), TEXT('Material master'!$A$2:'Material master'!$A$275, "0"), 'Material master'!$D$2:'Material master'!$D$275, 1),"")</f>
        <v>J000 - ATH</v>
      </c>
      <c r="E644" t="str">
        <f>IFERROR(_xlfn.XLOOKUP(TEXT(A644, "0"), TEXT('Material master'!$A$2:'Material master'!$A$275, "0"), 'Material master'!$E$2:'Material master'!$E$275, 1),"")</f>
        <v/>
      </c>
      <c r="F644" t="str">
        <f>IFERROR(_xlfn.XLOOKUP(TEXT(A644, "0"), TEXT('Material master'!$A$2:'Material master'!$A$275, "0"), 'Material master'!$F$2:'Material master'!$F$275, 1),"")</f>
        <v/>
      </c>
      <c r="G644" t="str">
        <f>IFERROR(_xlfn.XLOOKUP(TEXT(A644, "0"), TEXT('Material master'!$A$2:'Material master'!$A$275, "0"), 'Material master'!$G$2:'Material master'!$G$275, 1),"")</f>
        <v/>
      </c>
      <c r="H644" t="s">
        <v>705</v>
      </c>
      <c r="I644" t="s">
        <v>633</v>
      </c>
      <c r="J644">
        <v>2</v>
      </c>
      <c r="K644" s="32"/>
      <c r="L644" s="32">
        <f t="shared" ref="L644:W644" si="629">L643 / $J644</f>
        <v>8.5</v>
      </c>
      <c r="M644" s="32">
        <f t="shared" si="629"/>
        <v>0</v>
      </c>
      <c r="N644" s="32">
        <f t="shared" si="629"/>
        <v>0</v>
      </c>
      <c r="O644" s="32">
        <f t="shared" si="629"/>
        <v>1.5</v>
      </c>
      <c r="P644" s="32">
        <f t="shared" si="629"/>
        <v>0</v>
      </c>
      <c r="Q644" s="32">
        <f t="shared" si="629"/>
        <v>1</v>
      </c>
      <c r="R644" s="32">
        <f t="shared" si="629"/>
        <v>0</v>
      </c>
      <c r="S644" s="32">
        <f t="shared" si="629"/>
        <v>1</v>
      </c>
      <c r="T644" s="32">
        <f t="shared" si="629"/>
        <v>0</v>
      </c>
      <c r="U644" s="32">
        <f t="shared" si="629"/>
        <v>2</v>
      </c>
      <c r="V644" s="32">
        <f t="shared" si="629"/>
        <v>0</v>
      </c>
      <c r="W644" s="32">
        <f t="shared" si="629"/>
        <v>1</v>
      </c>
    </row>
    <row r="645" spans="1:23" ht="15.75" thickBot="1" x14ac:dyDescent="0.3">
      <c r="A645" s="257" t="s">
        <v>199</v>
      </c>
      <c r="B645" t="str">
        <f>IFERROR(_xlfn.XLOOKUP(TEXT(A645, "0"), TEXT('Material master'!$A$2:'Material master'!$A$275, "0"), 'Material master'!$B$2:'Material master'!$B$275, 1),"")</f>
        <v>ATH SG220E PRE-SIEVED PO</v>
      </c>
      <c r="C645" t="str">
        <f>IFERROR(_xlfn.XLOOKUP(TEXT(A645, "0"), TEXT('Material master'!$A$2:'Material master'!$A$275, "0"), 'Material master'!$C$2:'Material master'!$C$275, 1),"")</f>
        <v>Semi-finished product</v>
      </c>
      <c r="D645" t="str">
        <f>IFERROR(_xlfn.XLOOKUP(TEXT(A645, "0"), TEXT('Material master'!$A$2:'Material master'!$A$275, "0"), 'Material master'!$D$2:'Material master'!$D$275, 1),"")</f>
        <v>J000 - ATH</v>
      </c>
      <c r="E645" t="str">
        <f>IFERROR(_xlfn.XLOOKUP(TEXT(A645, "0"), TEXT('Material master'!$A$2:'Material master'!$A$275, "0"), 'Material master'!$E$2:'Material master'!$E$275, 1),"")</f>
        <v/>
      </c>
      <c r="F645" t="str">
        <f>IFERROR(_xlfn.XLOOKUP(TEXT(A645, "0"), TEXT('Material master'!$A$2:'Material master'!$A$275, "0"), 'Material master'!$F$2:'Material master'!$F$275, 1),"")</f>
        <v/>
      </c>
      <c r="G645" t="str">
        <f>IFERROR(_xlfn.XLOOKUP(TEXT(A645, "0"), TEXT('Material master'!$A$2:'Material master'!$A$275, "0"), 'Material master'!$G$2:'Material master'!$G$275, 1),"")</f>
        <v/>
      </c>
      <c r="H645" t="s">
        <v>706</v>
      </c>
      <c r="I645" s="257" t="s">
        <v>89</v>
      </c>
      <c r="J645">
        <v>1.075</v>
      </c>
      <c r="K645" s="32"/>
      <c r="L645" s="32">
        <f t="shared" ref="L645:W645" si="630">L643 * $J645</f>
        <v>18.274999999999999</v>
      </c>
      <c r="M645" s="32">
        <f t="shared" si="630"/>
        <v>0</v>
      </c>
      <c r="N645" s="32">
        <f t="shared" si="630"/>
        <v>0</v>
      </c>
      <c r="O645" s="32">
        <f t="shared" si="630"/>
        <v>3.2249999999999996</v>
      </c>
      <c r="P645" s="32">
        <f t="shared" si="630"/>
        <v>0</v>
      </c>
      <c r="Q645" s="32">
        <f t="shared" si="630"/>
        <v>2.15</v>
      </c>
      <c r="R645" s="32">
        <f t="shared" si="630"/>
        <v>0</v>
      </c>
      <c r="S645" s="32">
        <f t="shared" si="630"/>
        <v>2.15</v>
      </c>
      <c r="T645" s="32">
        <f t="shared" si="630"/>
        <v>0</v>
      </c>
      <c r="U645" s="32">
        <f t="shared" si="630"/>
        <v>4.3</v>
      </c>
      <c r="V645" s="32">
        <f t="shared" si="630"/>
        <v>0</v>
      </c>
      <c r="W645" s="32">
        <f t="shared" si="630"/>
        <v>2.15</v>
      </c>
    </row>
    <row r="646" spans="1:23" s="138" customFormat="1" x14ac:dyDescent="0.25">
      <c r="A646" s="137" t="s">
        <v>201</v>
      </c>
      <c r="B646" s="138" t="str">
        <f>IFERROR(_xlfn.XLOOKUP(TEXT(A646, "0"), TEXT('Material master'!$A$2:'Material master'!$A$275, "0"), 'Material master'!$B$2:'Material master'!$B$275, 1),"")</f>
        <v>ATH SG200E PRE-SIEVED PO</v>
      </c>
      <c r="C646" s="138" t="str">
        <f>IFERROR(_xlfn.XLOOKUP(TEXT(A646, "0"), TEXT('Material master'!$A$2:'Material master'!$A$275, "0"), 'Material master'!$C$2:'Material master'!$C$275, 1),"")</f>
        <v>Semi-finished product</v>
      </c>
      <c r="D646" s="138" t="str">
        <f>IFERROR(_xlfn.XLOOKUP(TEXT(A646, "0"), TEXT('Material master'!$A$2:'Material master'!$A$275, "0"), 'Material master'!$D$2:'Material master'!$D$275, 1),"")</f>
        <v>J000 - ATH</v>
      </c>
      <c r="E646" s="138" t="str">
        <f>IFERROR(_xlfn.XLOOKUP(TEXT(A646, "0"), TEXT('Material master'!$A$2:'Material master'!$A$275, "0"), 'Material master'!$E$2:'Material master'!$E$275, 1),"")</f>
        <v/>
      </c>
      <c r="F646" s="138" t="str">
        <f>IFERROR(_xlfn.XLOOKUP(TEXT(A646, "0"), TEXT('Material master'!$A$2:'Material master'!$A$275, "0"), 'Material master'!$F$2:'Material master'!$F$275, 1),"")</f>
        <v/>
      </c>
      <c r="G646" s="138" t="str">
        <f>IFERROR(_xlfn.XLOOKUP(TEXT(A646, "0"), TEXT('Material master'!$A$2:'Material master'!$A$275, "0"), 'Material master'!$G$2:'Material master'!$G$275, 1),"")</f>
        <v/>
      </c>
      <c r="H646" s="138" t="s">
        <v>695</v>
      </c>
      <c r="I646" s="137" t="s">
        <v>365</v>
      </c>
      <c r="K646" s="140"/>
      <c r="L646" s="140">
        <f t="shared" ref="L646:W646" si="631">IFERROR(L1183, 0)</f>
        <v>14.3</v>
      </c>
      <c r="M646" s="140">
        <f t="shared" si="631"/>
        <v>2.2000000000000002</v>
      </c>
      <c r="N646" s="140">
        <f t="shared" si="631"/>
        <v>1.1000000000000001</v>
      </c>
      <c r="O646" s="140">
        <f t="shared" si="631"/>
        <v>0</v>
      </c>
      <c r="P646" s="140">
        <f t="shared" si="631"/>
        <v>1.1000000000000001</v>
      </c>
      <c r="Q646" s="140">
        <f t="shared" si="631"/>
        <v>1.1000000000000001</v>
      </c>
      <c r="R646" s="140">
        <f t="shared" si="631"/>
        <v>1.1000000000000001</v>
      </c>
      <c r="S646" s="140">
        <f t="shared" si="631"/>
        <v>0</v>
      </c>
      <c r="T646" s="140">
        <f t="shared" si="631"/>
        <v>1.1000000000000001</v>
      </c>
      <c r="U646" s="140">
        <f t="shared" si="631"/>
        <v>1.1000000000000001</v>
      </c>
      <c r="V646" s="140">
        <f t="shared" si="631"/>
        <v>1.1000000000000001</v>
      </c>
      <c r="W646" s="140">
        <f t="shared" si="631"/>
        <v>0</v>
      </c>
    </row>
    <row r="647" spans="1:23" x14ac:dyDescent="0.25">
      <c r="A647" s="257" t="s">
        <v>201</v>
      </c>
      <c r="B647" t="str">
        <f>IFERROR(_xlfn.XLOOKUP(TEXT(A647, "0"), TEXT('Material master'!$A$2:'Material master'!$A$275, "0"), 'Material master'!$B$2:'Material master'!$B$275, 1),"")</f>
        <v>ATH SG200E PRE-SIEVED PO</v>
      </c>
      <c r="C647" t="str">
        <f>IFERROR(_xlfn.XLOOKUP(TEXT(A647, "0"), TEXT('Material master'!$A$2:'Material master'!$A$275, "0"), 'Material master'!$C$2:'Material master'!$C$275, 1),"")</f>
        <v>Semi-finished product</v>
      </c>
      <c r="D647" t="str">
        <f>IFERROR(_xlfn.XLOOKUP(TEXT(A647, "0"), TEXT('Material master'!$A$2:'Material master'!$A$275, "0"), 'Material master'!$D$2:'Material master'!$D$275, 1),"")</f>
        <v>J000 - ATH</v>
      </c>
      <c r="E647" t="str">
        <f>IFERROR(_xlfn.XLOOKUP(TEXT(A647, "0"), TEXT('Material master'!$A$2:'Material master'!$A$275, "0"), 'Material master'!$E$2:'Material master'!$E$275, 1),"")</f>
        <v/>
      </c>
      <c r="F647" t="str">
        <f>IFERROR(_xlfn.XLOOKUP(TEXT(A647, "0"), TEXT('Material master'!$A$2:'Material master'!$A$275, "0"), 'Material master'!$F$2:'Material master'!$F$275, 1),"")</f>
        <v/>
      </c>
      <c r="G647" t="str">
        <f>IFERROR(_xlfn.XLOOKUP(TEXT(A647, "0"), TEXT('Material master'!$A$2:'Material master'!$A$275, "0"), 'Material master'!$G$2:'Material master'!$G$275, 1),"")</f>
        <v/>
      </c>
      <c r="H647" t="s">
        <v>695</v>
      </c>
      <c r="I647" s="257" t="s">
        <v>557</v>
      </c>
      <c r="K647" s="32"/>
      <c r="L647" s="32">
        <f t="shared" ref="L647:W647" si="632">IFERROR(L1769, 0)</f>
        <v>1.1499999999999999</v>
      </c>
      <c r="M647" s="32">
        <f t="shared" si="632"/>
        <v>10.35</v>
      </c>
      <c r="N647" s="32">
        <f t="shared" si="632"/>
        <v>9.1999999999999993</v>
      </c>
      <c r="O647" s="32">
        <f t="shared" si="632"/>
        <v>10.35</v>
      </c>
      <c r="P647" s="32">
        <f t="shared" si="632"/>
        <v>9.1999999999999993</v>
      </c>
      <c r="Q647" s="32">
        <f t="shared" si="632"/>
        <v>11.499999999999998</v>
      </c>
      <c r="R647" s="32">
        <f t="shared" si="632"/>
        <v>9.1999999999999993</v>
      </c>
      <c r="S647" s="32">
        <f t="shared" si="632"/>
        <v>10.35</v>
      </c>
      <c r="T647" s="32">
        <f t="shared" si="632"/>
        <v>11.499999999999998</v>
      </c>
      <c r="U647" s="32">
        <f t="shared" si="632"/>
        <v>9.1999999999999993</v>
      </c>
      <c r="V647" s="32">
        <f t="shared" si="632"/>
        <v>10.35</v>
      </c>
      <c r="W647" s="32">
        <f t="shared" si="632"/>
        <v>11.499999999999998</v>
      </c>
    </row>
    <row r="648" spans="1:23" x14ac:dyDescent="0.25">
      <c r="A648" s="257" t="s">
        <v>201</v>
      </c>
      <c r="B648" t="str">
        <f>IFERROR(_xlfn.XLOOKUP(TEXT(A648, "0"), TEXT('Material master'!$A$2:'Material master'!$A$275, "0"), 'Material master'!$B$2:'Material master'!$B$275, 1),"")</f>
        <v>ATH SG200E PRE-SIEVED PO</v>
      </c>
      <c r="C648" t="str">
        <f>IFERROR(_xlfn.XLOOKUP(TEXT(A648, "0"), TEXT('Material master'!$A$2:'Material master'!$A$275, "0"), 'Material master'!$C$2:'Material master'!$C$275, 1),"")</f>
        <v>Semi-finished product</v>
      </c>
      <c r="D648" t="str">
        <f>IFERROR(_xlfn.XLOOKUP(TEXT(A648, "0"), TEXT('Material master'!$A$2:'Material master'!$A$275, "0"), 'Material master'!$D$2:'Material master'!$D$275, 1),"")</f>
        <v>J000 - ATH</v>
      </c>
      <c r="E648" t="str">
        <f>IFERROR(_xlfn.XLOOKUP(TEXT(A648, "0"), TEXT('Material master'!$A$2:'Material master'!$A$275, "0"), 'Material master'!$E$2:'Material master'!$E$275, 1),"")</f>
        <v/>
      </c>
      <c r="F648" t="str">
        <f>IFERROR(_xlfn.XLOOKUP(TEXT(A648, "0"), TEXT('Material master'!$A$2:'Material master'!$A$275, "0"), 'Material master'!$F$2:'Material master'!$F$275, 1),"")</f>
        <v/>
      </c>
      <c r="G648" t="str">
        <f>IFERROR(_xlfn.XLOOKUP(TEXT(A648, "0"), TEXT('Material master'!$A$2:'Material master'!$A$275, "0"), 'Material master'!$G$2:'Material master'!$G$275, 1),"")</f>
        <v/>
      </c>
      <c r="H648" s="1" t="s">
        <v>696</v>
      </c>
      <c r="I648" s="1"/>
      <c r="J648" s="1"/>
      <c r="K648" s="141"/>
      <c r="L648" s="141">
        <f t="shared" ref="L648:W648" si="633">SUM(L646:L647)</f>
        <v>15.450000000000001</v>
      </c>
      <c r="M648" s="141">
        <f t="shared" si="633"/>
        <v>12.55</v>
      </c>
      <c r="N648" s="141">
        <f t="shared" si="633"/>
        <v>10.299999999999999</v>
      </c>
      <c r="O648" s="141">
        <f t="shared" si="633"/>
        <v>10.35</v>
      </c>
      <c r="P648" s="141">
        <f t="shared" si="633"/>
        <v>10.299999999999999</v>
      </c>
      <c r="Q648" s="141">
        <f t="shared" si="633"/>
        <v>12.599999999999998</v>
      </c>
      <c r="R648" s="141">
        <f t="shared" si="633"/>
        <v>10.299999999999999</v>
      </c>
      <c r="S648" s="141">
        <f t="shared" si="633"/>
        <v>10.35</v>
      </c>
      <c r="T648" s="141">
        <f t="shared" si="633"/>
        <v>12.599999999999998</v>
      </c>
      <c r="U648" s="141">
        <f t="shared" si="633"/>
        <v>10.299999999999999</v>
      </c>
      <c r="V648" s="141">
        <f t="shared" si="633"/>
        <v>11.45</v>
      </c>
      <c r="W648" s="141">
        <f t="shared" si="633"/>
        <v>11.499999999999998</v>
      </c>
    </row>
    <row r="649" spans="1:23" s="136" customFormat="1" x14ac:dyDescent="0.25">
      <c r="A649" s="270" t="s">
        <v>201</v>
      </c>
      <c r="B649" s="136" t="str">
        <f>IFERROR(_xlfn.XLOOKUP(TEXT(A649, "0"), TEXT('Material master'!$A$2:'Material master'!$A$275, "0"), 'Material master'!$B$2:'Material master'!$B$275, 1),"")</f>
        <v>ATH SG200E PRE-SIEVED PO</v>
      </c>
      <c r="C649" s="136" t="str">
        <f>IFERROR(_xlfn.XLOOKUP(TEXT(A649, "0"), TEXT('Material master'!$A$2:'Material master'!$A$275, "0"), 'Material master'!$C$2:'Material master'!$C$275, 1),"")</f>
        <v>Semi-finished product</v>
      </c>
      <c r="D649" s="136" t="str">
        <f>IFERROR(_xlfn.XLOOKUP(TEXT(A649, "0"), TEXT('Material master'!$A$2:'Material master'!$A$275, "0"), 'Material master'!$D$2:'Material master'!$D$275, 1),"")</f>
        <v>J000 - ATH</v>
      </c>
      <c r="E649" s="136" t="str">
        <f>IFERROR(_xlfn.XLOOKUP(TEXT(A649, "0"), TEXT('Material master'!$A$2:'Material master'!$A$275, "0"), 'Material master'!$E$2:'Material master'!$E$275, 1),"")</f>
        <v/>
      </c>
      <c r="F649" s="136" t="str">
        <f>IFERROR(_xlfn.XLOOKUP(TEXT(A649, "0"), TEXT('Material master'!$A$2:'Material master'!$A$275, "0"), 'Material master'!$F$2:'Material master'!$F$275, 1),"")</f>
        <v/>
      </c>
      <c r="G649" s="136" t="str">
        <f>IFERROR(_xlfn.XLOOKUP(TEXT(A649, "0"), TEXT('Material master'!$A$2:'Material master'!$A$275, "0"), 'Material master'!$G$2:'Material master'!$G$275, 1),"")</f>
        <v/>
      </c>
      <c r="H649" s="136" t="s">
        <v>697</v>
      </c>
      <c r="K649" s="142">
        <v>42.35</v>
      </c>
      <c r="L649" s="142">
        <f t="shared" ref="L649:W649" si="634">K649 - L648 + L651</f>
        <v>26.9</v>
      </c>
      <c r="M649" s="142">
        <f t="shared" si="634"/>
        <v>14.349999999999998</v>
      </c>
      <c r="N649" s="142">
        <f t="shared" si="634"/>
        <v>7.0499999999999989</v>
      </c>
      <c r="O649" s="142">
        <f t="shared" si="634"/>
        <v>7.6999999999999993</v>
      </c>
      <c r="P649" s="142">
        <f t="shared" si="634"/>
        <v>7.4</v>
      </c>
      <c r="Q649" s="142">
        <f t="shared" si="634"/>
        <v>7.8000000000000025</v>
      </c>
      <c r="R649" s="142">
        <f t="shared" si="634"/>
        <v>7.5000000000000036</v>
      </c>
      <c r="S649" s="142">
        <f t="shared" si="634"/>
        <v>7.1500000000000039</v>
      </c>
      <c r="T649" s="142">
        <f t="shared" si="634"/>
        <v>7.550000000000006</v>
      </c>
      <c r="U649" s="142">
        <f t="shared" si="634"/>
        <v>7.2500000000000071</v>
      </c>
      <c r="V649" s="142">
        <f t="shared" si="634"/>
        <v>7.8000000000000078</v>
      </c>
      <c r="W649" s="142">
        <f t="shared" si="634"/>
        <v>7.3000000000000096</v>
      </c>
    </row>
    <row r="650" spans="1:23" x14ac:dyDescent="0.25">
      <c r="A650" s="257" t="s">
        <v>201</v>
      </c>
      <c r="B650" t="str">
        <f>IFERROR(_xlfn.XLOOKUP(TEXT(A650, "0"), TEXT('Material master'!$A$2:'Material master'!$A$275, "0"), 'Material master'!$B$2:'Material master'!$B$275, 1),"")</f>
        <v>ATH SG200E PRE-SIEVED PO</v>
      </c>
      <c r="C650" t="str">
        <f>IFERROR(_xlfn.XLOOKUP(TEXT(A650, "0"), TEXT('Material master'!$A$2:'Material master'!$A$275, "0"), 'Material master'!$C$2:'Material master'!$C$275, 1),"")</f>
        <v>Semi-finished product</v>
      </c>
      <c r="D650" t="str">
        <f>IFERROR(_xlfn.XLOOKUP(TEXT(A650, "0"), TEXT('Material master'!$A$2:'Material master'!$A$275, "0"), 'Material master'!$D$2:'Material master'!$D$275, 1),"")</f>
        <v>J000 - ATH</v>
      </c>
      <c r="E650" t="str">
        <f>IFERROR(_xlfn.XLOOKUP(TEXT(A650, "0"), TEXT('Material master'!$A$2:'Material master'!$A$275, "0"), 'Material master'!$E$2:'Material master'!$E$275, 1),"")</f>
        <v/>
      </c>
      <c r="F650" t="str">
        <f>IFERROR(_xlfn.XLOOKUP(TEXT(A650, "0"), TEXT('Material master'!$A$2:'Material master'!$A$275, "0"), 'Material master'!$F$2:'Material master'!$F$275, 1),"")</f>
        <v/>
      </c>
      <c r="G650" t="str">
        <f>IFERROR(_xlfn.XLOOKUP(TEXT(A650, "0"), TEXT('Material master'!$A$2:'Material master'!$A$275, "0"), 'Material master'!$G$2:'Material master'!$G$275, 1),"")</f>
        <v/>
      </c>
      <c r="H650" t="s">
        <v>698</v>
      </c>
      <c r="I650" s="32">
        <v>6.9436889803981243</v>
      </c>
      <c r="J650" s="258">
        <f>IFERROR($I650/AVERAGE($L648:$W648),0)</f>
        <v>0.6035803532399675</v>
      </c>
      <c r="K650" s="32"/>
      <c r="L650" s="32">
        <f t="shared" ref="L650:W650" si="635">$I650</f>
        <v>6.9436889803981243</v>
      </c>
      <c r="M650" s="32">
        <f t="shared" si="635"/>
        <v>6.9436889803981243</v>
      </c>
      <c r="N650" s="32">
        <f t="shared" si="635"/>
        <v>6.9436889803981243</v>
      </c>
      <c r="O650" s="32">
        <f t="shared" si="635"/>
        <v>6.9436889803981243</v>
      </c>
      <c r="P650" s="32">
        <f t="shared" si="635"/>
        <v>6.9436889803981243</v>
      </c>
      <c r="Q650" s="32">
        <f t="shared" si="635"/>
        <v>6.9436889803981243</v>
      </c>
      <c r="R650" s="32">
        <f t="shared" si="635"/>
        <v>6.9436889803981243</v>
      </c>
      <c r="S650" s="32">
        <f t="shared" si="635"/>
        <v>6.9436889803981243</v>
      </c>
      <c r="T650" s="32">
        <f t="shared" si="635"/>
        <v>6.9436889803981243</v>
      </c>
      <c r="U650" s="32">
        <f t="shared" si="635"/>
        <v>6.9436889803981243</v>
      </c>
      <c r="V650" s="32">
        <f t="shared" si="635"/>
        <v>6.9436889803981243</v>
      </c>
      <c r="W650" s="32">
        <f t="shared" si="635"/>
        <v>6.9436889803981243</v>
      </c>
    </row>
    <row r="651" spans="1:23" x14ac:dyDescent="0.25">
      <c r="A651" s="257" t="s">
        <v>201</v>
      </c>
      <c r="B651" t="str">
        <f>IFERROR(_xlfn.XLOOKUP(TEXT(A651, "0"), TEXT('Material master'!$A$2:'Material master'!$A$275, "0"), 'Material master'!$B$2:'Material master'!$B$275, 1),"")</f>
        <v>ATH SG200E PRE-SIEVED PO</v>
      </c>
      <c r="C651" t="str">
        <f>IFERROR(_xlfn.XLOOKUP(TEXT(A651, "0"), TEXT('Material master'!$A$2:'Material master'!$A$275, "0"), 'Material master'!$C$2:'Material master'!$C$275, 1),"")</f>
        <v>Semi-finished product</v>
      </c>
      <c r="D651" t="str">
        <f>IFERROR(_xlfn.XLOOKUP(TEXT(A651, "0"), TEXT('Material master'!$A$2:'Material master'!$A$275, "0"), 'Material master'!$D$2:'Material master'!$D$275, 1),"")</f>
        <v>J000 - ATH</v>
      </c>
      <c r="E651" t="str">
        <f>IFERROR(_xlfn.XLOOKUP(TEXT(A651, "0"), TEXT('Material master'!$A$2:'Material master'!$A$275, "0"), 'Material master'!$E$2:'Material master'!$E$275, 1),"")</f>
        <v/>
      </c>
      <c r="F651" t="str">
        <f>IFERROR(_xlfn.XLOOKUP(TEXT(A651, "0"), TEXT('Material master'!$A$2:'Material master'!$A$275, "0"), 'Material master'!$F$2:'Material master'!$F$275, 1),"")</f>
        <v/>
      </c>
      <c r="G651" t="str">
        <f>IFERROR(_xlfn.XLOOKUP(TEXT(A651, "0"), TEXT('Material master'!$A$2:'Material master'!$A$275, "0"), 'Material master'!$G$2:'Material master'!$G$275, 1),"")</f>
        <v/>
      </c>
      <c r="H651" t="s">
        <v>704</v>
      </c>
      <c r="I651">
        <v>1</v>
      </c>
      <c r="K651" s="32"/>
      <c r="L651" s="32">
        <f t="shared" ref="L651:W651" si="636">IF(( L650 - K649 + L648 ) &gt; 0, CEILING(( L650 - K649 + L648 ), $I651), 0)</f>
        <v>0</v>
      </c>
      <c r="M651" s="32">
        <f t="shared" si="636"/>
        <v>0</v>
      </c>
      <c r="N651" s="32">
        <f t="shared" si="636"/>
        <v>3</v>
      </c>
      <c r="O651" s="32">
        <f t="shared" si="636"/>
        <v>11</v>
      </c>
      <c r="P651" s="32">
        <f t="shared" si="636"/>
        <v>10</v>
      </c>
      <c r="Q651" s="32">
        <f t="shared" si="636"/>
        <v>13</v>
      </c>
      <c r="R651" s="32">
        <f t="shared" si="636"/>
        <v>10</v>
      </c>
      <c r="S651" s="32">
        <f t="shared" si="636"/>
        <v>10</v>
      </c>
      <c r="T651" s="32">
        <f t="shared" si="636"/>
        <v>13</v>
      </c>
      <c r="U651" s="32">
        <f t="shared" si="636"/>
        <v>10</v>
      </c>
      <c r="V651" s="32">
        <f t="shared" si="636"/>
        <v>12</v>
      </c>
      <c r="W651" s="32">
        <f t="shared" si="636"/>
        <v>11</v>
      </c>
    </row>
    <row r="652" spans="1:23" x14ac:dyDescent="0.25">
      <c r="A652" s="257" t="s">
        <v>201</v>
      </c>
      <c r="B652" t="str">
        <f>IFERROR(_xlfn.XLOOKUP(TEXT(A652, "0"), TEXT('Material master'!$A$2:'Material master'!$A$275, "0"), 'Material master'!$B$2:'Material master'!$B$275, 1),"")</f>
        <v>ATH SG200E PRE-SIEVED PO</v>
      </c>
      <c r="C652" t="str">
        <f>IFERROR(_xlfn.XLOOKUP(TEXT(A652, "0"), TEXT('Material master'!$A$2:'Material master'!$A$275, "0"), 'Material master'!$C$2:'Material master'!$C$275, 1),"")</f>
        <v>Semi-finished product</v>
      </c>
      <c r="D652" t="str">
        <f>IFERROR(_xlfn.XLOOKUP(TEXT(A652, "0"), TEXT('Material master'!$A$2:'Material master'!$A$275, "0"), 'Material master'!$D$2:'Material master'!$D$275, 1),"")</f>
        <v>J000 - ATH</v>
      </c>
      <c r="E652" t="str">
        <f>IFERROR(_xlfn.XLOOKUP(TEXT(A652, "0"), TEXT('Material master'!$A$2:'Material master'!$A$275, "0"), 'Material master'!$E$2:'Material master'!$E$275, 1),"")</f>
        <v/>
      </c>
      <c r="F652" t="str">
        <f>IFERROR(_xlfn.XLOOKUP(TEXT(A652, "0"), TEXT('Material master'!$A$2:'Material master'!$A$275, "0"), 'Material master'!$F$2:'Material master'!$F$275, 1),"")</f>
        <v/>
      </c>
      <c r="G652" t="str">
        <f>IFERROR(_xlfn.XLOOKUP(TEXT(A652, "0"), TEXT('Material master'!$A$2:'Material master'!$A$275, "0"), 'Material master'!$G$2:'Material master'!$G$275, 1),"")</f>
        <v/>
      </c>
      <c r="H652" t="s">
        <v>705</v>
      </c>
      <c r="I652" t="s">
        <v>633</v>
      </c>
      <c r="J652">
        <v>2</v>
      </c>
      <c r="K652" s="32"/>
      <c r="L652" s="32">
        <f t="shared" ref="L652:W652" si="637">L651 / $J652</f>
        <v>0</v>
      </c>
      <c r="M652" s="32">
        <f t="shared" si="637"/>
        <v>0</v>
      </c>
      <c r="N652" s="32">
        <f t="shared" si="637"/>
        <v>1.5</v>
      </c>
      <c r="O652" s="32">
        <f t="shared" si="637"/>
        <v>5.5</v>
      </c>
      <c r="P652" s="32">
        <f t="shared" si="637"/>
        <v>5</v>
      </c>
      <c r="Q652" s="32">
        <f t="shared" si="637"/>
        <v>6.5</v>
      </c>
      <c r="R652" s="32">
        <f t="shared" si="637"/>
        <v>5</v>
      </c>
      <c r="S652" s="32">
        <f t="shared" si="637"/>
        <v>5</v>
      </c>
      <c r="T652" s="32">
        <f t="shared" si="637"/>
        <v>6.5</v>
      </c>
      <c r="U652" s="32">
        <f t="shared" si="637"/>
        <v>5</v>
      </c>
      <c r="V652" s="32">
        <f t="shared" si="637"/>
        <v>6</v>
      </c>
      <c r="W652" s="32">
        <f t="shared" si="637"/>
        <v>5.5</v>
      </c>
    </row>
    <row r="653" spans="1:23" x14ac:dyDescent="0.25">
      <c r="A653" s="257" t="s">
        <v>201</v>
      </c>
      <c r="B653" t="str">
        <f>IFERROR(_xlfn.XLOOKUP(TEXT(A653, "0"), TEXT('Material master'!$A$2:'Material master'!$A$275, "0"), 'Material master'!$B$2:'Material master'!$B$275, 1),"")</f>
        <v>ATH SG200E PRE-SIEVED PO</v>
      </c>
      <c r="C653" t="str">
        <f>IFERROR(_xlfn.XLOOKUP(TEXT(A653, "0"), TEXT('Material master'!$A$2:'Material master'!$A$275, "0"), 'Material master'!$C$2:'Material master'!$C$275, 1),"")</f>
        <v>Semi-finished product</v>
      </c>
      <c r="D653" t="str">
        <f>IFERROR(_xlfn.XLOOKUP(TEXT(A653, "0"), TEXT('Material master'!$A$2:'Material master'!$A$275, "0"), 'Material master'!$D$2:'Material master'!$D$275, 1),"")</f>
        <v>J000 - ATH</v>
      </c>
      <c r="E653" t="str">
        <f>IFERROR(_xlfn.XLOOKUP(TEXT(A653, "0"), TEXT('Material master'!$A$2:'Material master'!$A$275, "0"), 'Material master'!$E$2:'Material master'!$E$275, 1),"")</f>
        <v/>
      </c>
      <c r="F653" t="str">
        <f>IFERROR(_xlfn.XLOOKUP(TEXT(A653, "0"), TEXT('Material master'!$A$2:'Material master'!$A$275, "0"), 'Material master'!$F$2:'Material master'!$F$275, 1),"")</f>
        <v/>
      </c>
      <c r="G653" t="str">
        <f>IFERROR(_xlfn.XLOOKUP(TEXT(A653, "0"), TEXT('Material master'!$A$2:'Material master'!$A$275, "0"), 'Material master'!$G$2:'Material master'!$G$275, 1),"")</f>
        <v/>
      </c>
      <c r="H653" t="s">
        <v>706</v>
      </c>
      <c r="I653" s="257" t="s">
        <v>23</v>
      </c>
      <c r="J653">
        <v>0.71699999999999997</v>
      </c>
      <c r="K653" s="32"/>
      <c r="L653" s="32">
        <f t="shared" ref="L653:W653" si="638">L651 * $J653</f>
        <v>0</v>
      </c>
      <c r="M653" s="32">
        <f t="shared" si="638"/>
        <v>0</v>
      </c>
      <c r="N653" s="32">
        <f t="shared" si="638"/>
        <v>2.1509999999999998</v>
      </c>
      <c r="O653" s="32">
        <f t="shared" si="638"/>
        <v>7.8869999999999996</v>
      </c>
      <c r="P653" s="32">
        <f t="shared" si="638"/>
        <v>7.17</v>
      </c>
      <c r="Q653" s="32">
        <f t="shared" si="638"/>
        <v>9.3209999999999997</v>
      </c>
      <c r="R653" s="32">
        <f t="shared" si="638"/>
        <v>7.17</v>
      </c>
      <c r="S653" s="32">
        <f t="shared" si="638"/>
        <v>7.17</v>
      </c>
      <c r="T653" s="32">
        <f t="shared" si="638"/>
        <v>9.3209999999999997</v>
      </c>
      <c r="U653" s="32">
        <f t="shared" si="638"/>
        <v>7.17</v>
      </c>
      <c r="V653" s="32">
        <f t="shared" si="638"/>
        <v>8.6039999999999992</v>
      </c>
      <c r="W653" s="32">
        <f t="shared" si="638"/>
        <v>7.8869999999999996</v>
      </c>
    </row>
    <row r="654" spans="1:23" ht="15.75" thickBot="1" x14ac:dyDescent="0.3">
      <c r="A654" s="257" t="s">
        <v>201</v>
      </c>
      <c r="B654" t="str">
        <f>IFERROR(_xlfn.XLOOKUP(TEXT(A654, "0"), TEXT('Material master'!$A$2:'Material master'!$A$275, "0"), 'Material master'!$B$2:'Material master'!$B$275, 1),"")</f>
        <v>ATH SG200E PRE-SIEVED PO</v>
      </c>
      <c r="C654" t="str">
        <f>IFERROR(_xlfn.XLOOKUP(TEXT(A654, "0"), TEXT('Material master'!$A$2:'Material master'!$A$275, "0"), 'Material master'!$C$2:'Material master'!$C$275, 1),"")</f>
        <v>Semi-finished product</v>
      </c>
      <c r="D654" t="str">
        <f>IFERROR(_xlfn.XLOOKUP(TEXT(A654, "0"), TEXT('Material master'!$A$2:'Material master'!$A$275, "0"), 'Material master'!$D$2:'Material master'!$D$275, 1),"")</f>
        <v>J000 - ATH</v>
      </c>
      <c r="E654" t="str">
        <f>IFERROR(_xlfn.XLOOKUP(TEXT(A654, "0"), TEXT('Material master'!$A$2:'Material master'!$A$275, "0"), 'Material master'!$E$2:'Material master'!$E$275, 1),"")</f>
        <v/>
      </c>
      <c r="F654" t="str">
        <f>IFERROR(_xlfn.XLOOKUP(TEXT(A654, "0"), TEXT('Material master'!$A$2:'Material master'!$A$275, "0"), 'Material master'!$F$2:'Material master'!$F$275, 1),"")</f>
        <v/>
      </c>
      <c r="G654" t="str">
        <f>IFERROR(_xlfn.XLOOKUP(TEXT(A654, "0"), TEXT('Material master'!$A$2:'Material master'!$A$275, "0"), 'Material master'!$G$2:'Material master'!$G$275, 1),"")</f>
        <v/>
      </c>
      <c r="H654" t="s">
        <v>706</v>
      </c>
      <c r="I654" s="257" t="s">
        <v>58</v>
      </c>
      <c r="J654">
        <v>0.35799999999999998</v>
      </c>
      <c r="K654" s="32"/>
      <c r="L654" s="32">
        <f t="shared" ref="L654:W654" si="639">L651 * $J654</f>
        <v>0</v>
      </c>
      <c r="M654" s="32">
        <f t="shared" si="639"/>
        <v>0</v>
      </c>
      <c r="N654" s="32">
        <f t="shared" si="639"/>
        <v>1.0739999999999998</v>
      </c>
      <c r="O654" s="32">
        <f t="shared" si="639"/>
        <v>3.9379999999999997</v>
      </c>
      <c r="P654" s="32">
        <f t="shared" si="639"/>
        <v>3.58</v>
      </c>
      <c r="Q654" s="32">
        <f t="shared" si="639"/>
        <v>4.6539999999999999</v>
      </c>
      <c r="R654" s="32">
        <f t="shared" si="639"/>
        <v>3.58</v>
      </c>
      <c r="S654" s="32">
        <f t="shared" si="639"/>
        <v>3.58</v>
      </c>
      <c r="T654" s="32">
        <f t="shared" si="639"/>
        <v>4.6539999999999999</v>
      </c>
      <c r="U654" s="32">
        <f t="shared" si="639"/>
        <v>3.58</v>
      </c>
      <c r="V654" s="32">
        <f t="shared" si="639"/>
        <v>4.2959999999999994</v>
      </c>
      <c r="W654" s="32">
        <f t="shared" si="639"/>
        <v>3.9379999999999997</v>
      </c>
    </row>
    <row r="655" spans="1:23" s="138" customFormat="1" x14ac:dyDescent="0.25">
      <c r="A655" s="137" t="s">
        <v>203</v>
      </c>
      <c r="B655" s="138" t="str">
        <f>IFERROR(_xlfn.XLOOKUP(TEXT(A655, "0"), TEXT('Material master'!$A$2:'Material master'!$A$275, "0"), 'Material master'!$B$2:'Material master'!$B$275, 1),"")</f>
        <v>ATH SG200E RESIDU PO</v>
      </c>
      <c r="C655" s="138" t="str">
        <f>IFERROR(_xlfn.XLOOKUP(TEXT(A655, "0"), TEXT('Material master'!$A$2:'Material master'!$A$275, "0"), 'Material master'!$C$2:'Material master'!$C$275, 1),"")</f>
        <v>Semi-finished product</v>
      </c>
      <c r="D655" s="138" t="str">
        <f>IFERROR(_xlfn.XLOOKUP(TEXT(A655, "0"), TEXT('Material master'!$A$2:'Material master'!$A$275, "0"), 'Material master'!$D$2:'Material master'!$D$275, 1),"")</f>
        <v>J000 - ATH</v>
      </c>
      <c r="E655" s="138" t="str">
        <f>IFERROR(_xlfn.XLOOKUP(TEXT(A655, "0"), TEXT('Material master'!$A$2:'Material master'!$A$275, "0"), 'Material master'!$E$2:'Material master'!$E$275, 1),"")</f>
        <v/>
      </c>
      <c r="F655" s="138" t="str">
        <f>IFERROR(_xlfn.XLOOKUP(TEXT(A655, "0"), TEXT('Material master'!$A$2:'Material master'!$A$275, "0"), 'Material master'!$F$2:'Material master'!$F$275, 1),"")</f>
        <v/>
      </c>
      <c r="G655" s="138" t="str">
        <f>IFERROR(_xlfn.XLOOKUP(TEXT(A655, "0"), TEXT('Material master'!$A$2:'Material master'!$A$275, "0"), 'Material master'!$G$2:'Material master'!$G$275, 1),"")</f>
        <v/>
      </c>
      <c r="H655" s="139" t="s">
        <v>696</v>
      </c>
      <c r="I655" s="139"/>
      <c r="J655" s="139"/>
      <c r="K655" s="143"/>
      <c r="L655" s="143">
        <v>0</v>
      </c>
      <c r="M655" s="143">
        <v>0</v>
      </c>
      <c r="N655" s="143">
        <v>0</v>
      </c>
      <c r="O655" s="143">
        <v>0</v>
      </c>
      <c r="P655" s="143">
        <v>0</v>
      </c>
      <c r="Q655" s="143">
        <v>0</v>
      </c>
      <c r="R655" s="143">
        <v>0</v>
      </c>
      <c r="S655" s="143">
        <v>0</v>
      </c>
      <c r="T655" s="143">
        <v>0</v>
      </c>
      <c r="U655" s="143">
        <v>0</v>
      </c>
      <c r="V655" s="143">
        <v>0</v>
      </c>
      <c r="W655" s="143">
        <v>0</v>
      </c>
    </row>
    <row r="656" spans="1:23" s="136" customFormat="1" x14ac:dyDescent="0.25">
      <c r="A656" s="270" t="s">
        <v>203</v>
      </c>
      <c r="B656" s="136" t="str">
        <f>IFERROR(_xlfn.XLOOKUP(TEXT(A656, "0"), TEXT('Material master'!$A$2:'Material master'!$A$275, "0"), 'Material master'!$B$2:'Material master'!$B$275, 1),"")</f>
        <v>ATH SG200E RESIDU PO</v>
      </c>
      <c r="C656" s="136" t="str">
        <f>IFERROR(_xlfn.XLOOKUP(TEXT(A656, "0"), TEXT('Material master'!$A$2:'Material master'!$A$275, "0"), 'Material master'!$C$2:'Material master'!$C$275, 1),"")</f>
        <v>Semi-finished product</v>
      </c>
      <c r="D656" s="136" t="str">
        <f>IFERROR(_xlfn.XLOOKUP(TEXT(A656, "0"), TEXT('Material master'!$A$2:'Material master'!$A$275, "0"), 'Material master'!$D$2:'Material master'!$D$275, 1),"")</f>
        <v>J000 - ATH</v>
      </c>
      <c r="E656" s="136" t="str">
        <f>IFERROR(_xlfn.XLOOKUP(TEXT(A656, "0"), TEXT('Material master'!$A$2:'Material master'!$A$275, "0"), 'Material master'!$E$2:'Material master'!$E$275, 1),"")</f>
        <v/>
      </c>
      <c r="F656" s="136" t="str">
        <f>IFERROR(_xlfn.XLOOKUP(TEXT(A656, "0"), TEXT('Material master'!$A$2:'Material master'!$A$275, "0"), 'Material master'!$F$2:'Material master'!$F$275, 1),"")</f>
        <v/>
      </c>
      <c r="G656" s="136" t="str">
        <f>IFERROR(_xlfn.XLOOKUP(TEXT(A656, "0"), TEXT('Material master'!$A$2:'Material master'!$A$275, "0"), 'Material master'!$G$2:'Material master'!$G$275, 1),"")</f>
        <v/>
      </c>
      <c r="H656" s="136" t="s">
        <v>697</v>
      </c>
      <c r="K656" s="142">
        <v>0</v>
      </c>
      <c r="L656" s="142">
        <f t="shared" ref="L656:W656" si="640">K656 - L655 + L658</f>
        <v>0</v>
      </c>
      <c r="M656" s="142">
        <f t="shared" si="640"/>
        <v>0</v>
      </c>
      <c r="N656" s="142">
        <f t="shared" si="640"/>
        <v>0</v>
      </c>
      <c r="O656" s="142">
        <f t="shared" si="640"/>
        <v>0</v>
      </c>
      <c r="P656" s="142">
        <f t="shared" si="640"/>
        <v>0</v>
      </c>
      <c r="Q656" s="142">
        <f t="shared" si="640"/>
        <v>0</v>
      </c>
      <c r="R656" s="142">
        <f t="shared" si="640"/>
        <v>0</v>
      </c>
      <c r="S656" s="142">
        <f t="shared" si="640"/>
        <v>0</v>
      </c>
      <c r="T656" s="142">
        <f t="shared" si="640"/>
        <v>0</v>
      </c>
      <c r="U656" s="142">
        <f t="shared" si="640"/>
        <v>0</v>
      </c>
      <c r="V656" s="142">
        <f t="shared" si="640"/>
        <v>0</v>
      </c>
      <c r="W656" s="142">
        <f t="shared" si="640"/>
        <v>0</v>
      </c>
    </row>
    <row r="657" spans="1:23" x14ac:dyDescent="0.25">
      <c r="A657" s="257" t="s">
        <v>203</v>
      </c>
      <c r="B657" t="str">
        <f>IFERROR(_xlfn.XLOOKUP(TEXT(A657, "0"), TEXT('Material master'!$A$2:'Material master'!$A$275, "0"), 'Material master'!$B$2:'Material master'!$B$275, 1),"")</f>
        <v>ATH SG200E RESIDU PO</v>
      </c>
      <c r="C657" t="str">
        <f>IFERROR(_xlfn.XLOOKUP(TEXT(A657, "0"), TEXT('Material master'!$A$2:'Material master'!$A$275, "0"), 'Material master'!$C$2:'Material master'!$C$275, 1),"")</f>
        <v>Semi-finished product</v>
      </c>
      <c r="D657" t="str">
        <f>IFERROR(_xlfn.XLOOKUP(TEXT(A657, "0"), TEXT('Material master'!$A$2:'Material master'!$A$275, "0"), 'Material master'!$D$2:'Material master'!$D$275, 1),"")</f>
        <v>J000 - ATH</v>
      </c>
      <c r="E657" t="str">
        <f>IFERROR(_xlfn.XLOOKUP(TEXT(A657, "0"), TEXT('Material master'!$A$2:'Material master'!$A$275, "0"), 'Material master'!$E$2:'Material master'!$E$275, 1),"")</f>
        <v/>
      </c>
      <c r="F657" t="str">
        <f>IFERROR(_xlfn.XLOOKUP(TEXT(A657, "0"), TEXT('Material master'!$A$2:'Material master'!$A$275, "0"), 'Material master'!$F$2:'Material master'!$F$275, 1),"")</f>
        <v/>
      </c>
      <c r="G657" t="str">
        <f>IFERROR(_xlfn.XLOOKUP(TEXT(A657, "0"), TEXT('Material master'!$A$2:'Material master'!$A$275, "0"), 'Material master'!$G$2:'Material master'!$G$275, 1),"")</f>
        <v/>
      </c>
      <c r="H657" t="s">
        <v>698</v>
      </c>
      <c r="I657" s="32">
        <v>0</v>
      </c>
      <c r="J657" s="258">
        <f>IFERROR($I657/AVERAGE($L655:$W655),0)</f>
        <v>0</v>
      </c>
      <c r="K657" s="32"/>
      <c r="L657" s="32">
        <f t="shared" ref="L657:W657" si="641">$I657</f>
        <v>0</v>
      </c>
      <c r="M657" s="32">
        <f t="shared" si="641"/>
        <v>0</v>
      </c>
      <c r="N657" s="32">
        <f t="shared" si="641"/>
        <v>0</v>
      </c>
      <c r="O657" s="32">
        <f t="shared" si="641"/>
        <v>0</v>
      </c>
      <c r="P657" s="32">
        <f t="shared" si="641"/>
        <v>0</v>
      </c>
      <c r="Q657" s="32">
        <f t="shared" si="641"/>
        <v>0</v>
      </c>
      <c r="R657" s="32">
        <f t="shared" si="641"/>
        <v>0</v>
      </c>
      <c r="S657" s="32">
        <f t="shared" si="641"/>
        <v>0</v>
      </c>
      <c r="T657" s="32">
        <f t="shared" si="641"/>
        <v>0</v>
      </c>
      <c r="U657" s="32">
        <f t="shared" si="641"/>
        <v>0</v>
      </c>
      <c r="V657" s="32">
        <f t="shared" si="641"/>
        <v>0</v>
      </c>
      <c r="W657" s="32">
        <f t="shared" si="641"/>
        <v>0</v>
      </c>
    </row>
    <row r="658" spans="1:23" x14ac:dyDescent="0.25">
      <c r="A658" s="257" t="s">
        <v>203</v>
      </c>
      <c r="B658" t="str">
        <f>IFERROR(_xlfn.XLOOKUP(TEXT(A658, "0"), TEXT('Material master'!$A$2:'Material master'!$A$275, "0"), 'Material master'!$B$2:'Material master'!$B$275, 1),"")</f>
        <v>ATH SG200E RESIDU PO</v>
      </c>
      <c r="C658" t="str">
        <f>IFERROR(_xlfn.XLOOKUP(TEXT(A658, "0"), TEXT('Material master'!$A$2:'Material master'!$A$275, "0"), 'Material master'!$C$2:'Material master'!$C$275, 1),"")</f>
        <v>Semi-finished product</v>
      </c>
      <c r="D658" t="str">
        <f>IFERROR(_xlfn.XLOOKUP(TEXT(A658, "0"), TEXT('Material master'!$A$2:'Material master'!$A$275, "0"), 'Material master'!$D$2:'Material master'!$D$275, 1),"")</f>
        <v>J000 - ATH</v>
      </c>
      <c r="E658" t="str">
        <f>IFERROR(_xlfn.XLOOKUP(TEXT(A658, "0"), TEXT('Material master'!$A$2:'Material master'!$A$275, "0"), 'Material master'!$E$2:'Material master'!$E$275, 1),"")</f>
        <v/>
      </c>
      <c r="F658" t="str">
        <f>IFERROR(_xlfn.XLOOKUP(TEXT(A658, "0"), TEXT('Material master'!$A$2:'Material master'!$A$275, "0"), 'Material master'!$F$2:'Material master'!$F$275, 1),"")</f>
        <v/>
      </c>
      <c r="G658" t="str">
        <f>IFERROR(_xlfn.XLOOKUP(TEXT(A658, "0"), TEXT('Material master'!$A$2:'Material master'!$A$275, "0"), 'Material master'!$G$2:'Material master'!$G$275, 1),"")</f>
        <v/>
      </c>
      <c r="H658" t="s">
        <v>699</v>
      </c>
      <c r="I658">
        <f>IFERROR(_xlfn.XLOOKUP(TEXT(A658, "0"), TEXT('Purchase sheet'!$A$2:'Purchase sheet'!$A$31, "0"), 'Purchase sheet'!$H$2:'Purchase sheet'!$H$31, 1), 1)</f>
        <v>1</v>
      </c>
      <c r="K658" s="32"/>
      <c r="L658" s="259"/>
      <c r="M658" s="32">
        <f t="shared" ref="M658:W658" si="642">IF( M657 - L656 + M655 &gt; 0, CEILING( M657 - L656 + M655, $I$658), 0)</f>
        <v>0</v>
      </c>
      <c r="N658" s="32">
        <f t="shared" si="642"/>
        <v>0</v>
      </c>
      <c r="O658" s="32">
        <f t="shared" si="642"/>
        <v>0</v>
      </c>
      <c r="P658" s="32">
        <f t="shared" si="642"/>
        <v>0</v>
      </c>
      <c r="Q658" s="32">
        <f t="shared" si="642"/>
        <v>0</v>
      </c>
      <c r="R658" s="32">
        <f t="shared" si="642"/>
        <v>0</v>
      </c>
      <c r="S658" s="32">
        <f t="shared" si="642"/>
        <v>0</v>
      </c>
      <c r="T658" s="32">
        <f t="shared" si="642"/>
        <v>0</v>
      </c>
      <c r="U658" s="32">
        <f t="shared" si="642"/>
        <v>0</v>
      </c>
      <c r="V658" s="32">
        <f t="shared" si="642"/>
        <v>0</v>
      </c>
      <c r="W658" s="32">
        <f t="shared" si="642"/>
        <v>0</v>
      </c>
    </row>
    <row r="659" spans="1:23" ht="15.75" thickBot="1" x14ac:dyDescent="0.3">
      <c r="A659" s="257" t="s">
        <v>203</v>
      </c>
      <c r="B659" t="str">
        <f>IFERROR(_xlfn.XLOOKUP(TEXT(A659, "0"), TEXT('Material master'!$A$2:'Material master'!$A$275, "0"), 'Material master'!$B$2:'Material master'!$B$275, 1),"")</f>
        <v>ATH SG200E RESIDU PO</v>
      </c>
      <c r="C659" t="str">
        <f>IFERROR(_xlfn.XLOOKUP(TEXT(A659, "0"), TEXT('Material master'!$A$2:'Material master'!$A$275, "0"), 'Material master'!$C$2:'Material master'!$C$275, 1),"")</f>
        <v>Semi-finished product</v>
      </c>
      <c r="D659" t="str">
        <f>IFERROR(_xlfn.XLOOKUP(TEXT(A659, "0"), TEXT('Material master'!$A$2:'Material master'!$A$275, "0"), 'Material master'!$D$2:'Material master'!$D$275, 1),"")</f>
        <v>J000 - ATH</v>
      </c>
      <c r="E659" t="str">
        <f>IFERROR(_xlfn.XLOOKUP(TEXT(A659, "0"), TEXT('Material master'!$A$2:'Material master'!$A$275, "0"), 'Material master'!$E$2:'Material master'!$E$275, 1),"")</f>
        <v/>
      </c>
      <c r="F659" t="str">
        <f>IFERROR(_xlfn.XLOOKUP(TEXT(A659, "0"), TEXT('Material master'!$A$2:'Material master'!$A$275, "0"), 'Material master'!$F$2:'Material master'!$F$275, 1),"")</f>
        <v/>
      </c>
      <c r="G659" t="str">
        <f>IFERROR(_xlfn.XLOOKUP(TEXT(A659, "0"), TEXT('Material master'!$A$2:'Material master'!$A$275, "0"), 'Material master'!$G$2:'Material master'!$G$275, 1),"")</f>
        <v/>
      </c>
      <c r="H659" t="s">
        <v>700</v>
      </c>
      <c r="I659">
        <f>INT(IFERROR(_xlfn.XLOOKUP(TEXT(A659, "0"), TEXT('Purchase sheet'!$A$2:'Purchase sheet'!$A$31, "0"), 'Purchase sheet'!$H$2:'Purchase sheet'!$D$31, 1), 1))</f>
        <v>1</v>
      </c>
      <c r="K659" s="32"/>
      <c r="L659" s="32">
        <f t="shared" ref="L659:V659" si="643">M658</f>
        <v>0</v>
      </c>
      <c r="M659" s="32">
        <f t="shared" si="643"/>
        <v>0</v>
      </c>
      <c r="N659" s="32">
        <f t="shared" si="643"/>
        <v>0</v>
      </c>
      <c r="O659" s="32">
        <f t="shared" si="643"/>
        <v>0</v>
      </c>
      <c r="P659" s="32">
        <f t="shared" si="643"/>
        <v>0</v>
      </c>
      <c r="Q659" s="32">
        <f t="shared" si="643"/>
        <v>0</v>
      </c>
      <c r="R659" s="32">
        <f t="shared" si="643"/>
        <v>0</v>
      </c>
      <c r="S659" s="32">
        <f t="shared" si="643"/>
        <v>0</v>
      </c>
      <c r="T659" s="32">
        <f t="shared" si="643"/>
        <v>0</v>
      </c>
      <c r="U659" s="32">
        <f t="shared" si="643"/>
        <v>0</v>
      </c>
      <c r="V659" s="32">
        <f t="shared" si="643"/>
        <v>0</v>
      </c>
      <c r="W659" s="32"/>
    </row>
    <row r="660" spans="1:23" s="138" customFormat="1" x14ac:dyDescent="0.25">
      <c r="A660" s="137" t="s">
        <v>205</v>
      </c>
      <c r="B660" s="138" t="str">
        <f>IFERROR(_xlfn.XLOOKUP(TEXT(A660, "0"), TEXT('Material master'!$A$2:'Material master'!$A$275, "0"), 'Material master'!$B$2:'Material master'!$B$275, 1),"")</f>
        <v>ATH SG220E RESIDU PO</v>
      </c>
      <c r="C660" s="138" t="str">
        <f>IFERROR(_xlfn.XLOOKUP(TEXT(A660, "0"), TEXT('Material master'!$A$2:'Material master'!$A$275, "0"), 'Material master'!$C$2:'Material master'!$C$275, 1),"")</f>
        <v>Semi-finished product</v>
      </c>
      <c r="D660" s="138" t="str">
        <f>IFERROR(_xlfn.XLOOKUP(TEXT(A660, "0"), TEXT('Material master'!$A$2:'Material master'!$A$275, "0"), 'Material master'!$D$2:'Material master'!$D$275, 1),"")</f>
        <v>J000 - ATH</v>
      </c>
      <c r="E660" s="138" t="str">
        <f>IFERROR(_xlfn.XLOOKUP(TEXT(A660, "0"), TEXT('Material master'!$A$2:'Material master'!$A$275, "0"), 'Material master'!$E$2:'Material master'!$E$275, 1),"")</f>
        <v/>
      </c>
      <c r="F660" s="138" t="str">
        <f>IFERROR(_xlfn.XLOOKUP(TEXT(A660, "0"), TEXT('Material master'!$A$2:'Material master'!$A$275, "0"), 'Material master'!$F$2:'Material master'!$F$275, 1),"")</f>
        <v/>
      </c>
      <c r="G660" s="138" t="str">
        <f>IFERROR(_xlfn.XLOOKUP(TEXT(A660, "0"), TEXT('Material master'!$A$2:'Material master'!$A$275, "0"), 'Material master'!$G$2:'Material master'!$G$275, 1),"")</f>
        <v/>
      </c>
      <c r="H660" s="139" t="s">
        <v>696</v>
      </c>
      <c r="I660" s="139"/>
      <c r="J660" s="139"/>
      <c r="K660" s="143"/>
      <c r="L660" s="143">
        <v>0</v>
      </c>
      <c r="M660" s="143">
        <v>0</v>
      </c>
      <c r="N660" s="143">
        <v>0</v>
      </c>
      <c r="O660" s="143">
        <v>0</v>
      </c>
      <c r="P660" s="143">
        <v>0</v>
      </c>
      <c r="Q660" s="143">
        <v>0</v>
      </c>
      <c r="R660" s="143">
        <v>0</v>
      </c>
      <c r="S660" s="143">
        <v>0</v>
      </c>
      <c r="T660" s="143">
        <v>0</v>
      </c>
      <c r="U660" s="143">
        <v>0</v>
      </c>
      <c r="V660" s="143">
        <v>0</v>
      </c>
      <c r="W660" s="143">
        <v>0</v>
      </c>
    </row>
    <row r="661" spans="1:23" s="136" customFormat="1" x14ac:dyDescent="0.25">
      <c r="A661" s="270" t="s">
        <v>205</v>
      </c>
      <c r="B661" s="136" t="str">
        <f>IFERROR(_xlfn.XLOOKUP(TEXT(A661, "0"), TEXT('Material master'!$A$2:'Material master'!$A$275, "0"), 'Material master'!$B$2:'Material master'!$B$275, 1),"")</f>
        <v>ATH SG220E RESIDU PO</v>
      </c>
      <c r="C661" s="136" t="str">
        <f>IFERROR(_xlfn.XLOOKUP(TEXT(A661, "0"), TEXT('Material master'!$A$2:'Material master'!$A$275, "0"), 'Material master'!$C$2:'Material master'!$C$275, 1),"")</f>
        <v>Semi-finished product</v>
      </c>
      <c r="D661" s="136" t="str">
        <f>IFERROR(_xlfn.XLOOKUP(TEXT(A661, "0"), TEXT('Material master'!$A$2:'Material master'!$A$275, "0"), 'Material master'!$D$2:'Material master'!$D$275, 1),"")</f>
        <v>J000 - ATH</v>
      </c>
      <c r="E661" s="136" t="str">
        <f>IFERROR(_xlfn.XLOOKUP(TEXT(A661, "0"), TEXT('Material master'!$A$2:'Material master'!$A$275, "0"), 'Material master'!$E$2:'Material master'!$E$275, 1),"")</f>
        <v/>
      </c>
      <c r="F661" s="136" t="str">
        <f>IFERROR(_xlfn.XLOOKUP(TEXT(A661, "0"), TEXT('Material master'!$A$2:'Material master'!$A$275, "0"), 'Material master'!$F$2:'Material master'!$F$275, 1),"")</f>
        <v/>
      </c>
      <c r="G661" s="136" t="str">
        <f>IFERROR(_xlfn.XLOOKUP(TEXT(A661, "0"), TEXT('Material master'!$A$2:'Material master'!$A$275, "0"), 'Material master'!$G$2:'Material master'!$G$275, 1),"")</f>
        <v/>
      </c>
      <c r="H661" s="136" t="s">
        <v>697</v>
      </c>
      <c r="K661" s="142">
        <v>0</v>
      </c>
      <c r="L661" s="142">
        <f t="shared" ref="L661:W661" si="644">K661 - L660 + L663</f>
        <v>0</v>
      </c>
      <c r="M661" s="142">
        <f t="shared" si="644"/>
        <v>0</v>
      </c>
      <c r="N661" s="142">
        <f t="shared" si="644"/>
        <v>0</v>
      </c>
      <c r="O661" s="142">
        <f t="shared" si="644"/>
        <v>0</v>
      </c>
      <c r="P661" s="142">
        <f t="shared" si="644"/>
        <v>0</v>
      </c>
      <c r="Q661" s="142">
        <f t="shared" si="644"/>
        <v>0</v>
      </c>
      <c r="R661" s="142">
        <f t="shared" si="644"/>
        <v>0</v>
      </c>
      <c r="S661" s="142">
        <f t="shared" si="644"/>
        <v>0</v>
      </c>
      <c r="T661" s="142">
        <f t="shared" si="644"/>
        <v>0</v>
      </c>
      <c r="U661" s="142">
        <f t="shared" si="644"/>
        <v>0</v>
      </c>
      <c r="V661" s="142">
        <f t="shared" si="644"/>
        <v>0</v>
      </c>
      <c r="W661" s="142">
        <f t="shared" si="644"/>
        <v>0</v>
      </c>
    </row>
    <row r="662" spans="1:23" x14ac:dyDescent="0.25">
      <c r="A662" s="257" t="s">
        <v>205</v>
      </c>
      <c r="B662" t="str">
        <f>IFERROR(_xlfn.XLOOKUP(TEXT(A662, "0"), TEXT('Material master'!$A$2:'Material master'!$A$275, "0"), 'Material master'!$B$2:'Material master'!$B$275, 1),"")</f>
        <v>ATH SG220E RESIDU PO</v>
      </c>
      <c r="C662" t="str">
        <f>IFERROR(_xlfn.XLOOKUP(TEXT(A662, "0"), TEXT('Material master'!$A$2:'Material master'!$A$275, "0"), 'Material master'!$C$2:'Material master'!$C$275, 1),"")</f>
        <v>Semi-finished product</v>
      </c>
      <c r="D662" t="str">
        <f>IFERROR(_xlfn.XLOOKUP(TEXT(A662, "0"), TEXT('Material master'!$A$2:'Material master'!$A$275, "0"), 'Material master'!$D$2:'Material master'!$D$275, 1),"")</f>
        <v>J000 - ATH</v>
      </c>
      <c r="E662" t="str">
        <f>IFERROR(_xlfn.XLOOKUP(TEXT(A662, "0"), TEXT('Material master'!$A$2:'Material master'!$A$275, "0"), 'Material master'!$E$2:'Material master'!$E$275, 1),"")</f>
        <v/>
      </c>
      <c r="F662" t="str">
        <f>IFERROR(_xlfn.XLOOKUP(TEXT(A662, "0"), TEXT('Material master'!$A$2:'Material master'!$A$275, "0"), 'Material master'!$F$2:'Material master'!$F$275, 1),"")</f>
        <v/>
      </c>
      <c r="G662" t="str">
        <f>IFERROR(_xlfn.XLOOKUP(TEXT(A662, "0"), TEXT('Material master'!$A$2:'Material master'!$A$275, "0"), 'Material master'!$G$2:'Material master'!$G$275, 1),"")</f>
        <v/>
      </c>
      <c r="H662" t="s">
        <v>698</v>
      </c>
      <c r="I662" s="32">
        <v>0</v>
      </c>
      <c r="J662" s="258">
        <f>IFERROR($I662/AVERAGE($L660:$W660),0)</f>
        <v>0</v>
      </c>
      <c r="K662" s="32"/>
      <c r="L662" s="32">
        <f t="shared" ref="L662:W662" si="645">$I662</f>
        <v>0</v>
      </c>
      <c r="M662" s="32">
        <f t="shared" si="645"/>
        <v>0</v>
      </c>
      <c r="N662" s="32">
        <f t="shared" si="645"/>
        <v>0</v>
      </c>
      <c r="O662" s="32">
        <f t="shared" si="645"/>
        <v>0</v>
      </c>
      <c r="P662" s="32">
        <f t="shared" si="645"/>
        <v>0</v>
      </c>
      <c r="Q662" s="32">
        <f t="shared" si="645"/>
        <v>0</v>
      </c>
      <c r="R662" s="32">
        <f t="shared" si="645"/>
        <v>0</v>
      </c>
      <c r="S662" s="32">
        <f t="shared" si="645"/>
        <v>0</v>
      </c>
      <c r="T662" s="32">
        <f t="shared" si="645"/>
        <v>0</v>
      </c>
      <c r="U662" s="32">
        <f t="shared" si="645"/>
        <v>0</v>
      </c>
      <c r="V662" s="32">
        <f t="shared" si="645"/>
        <v>0</v>
      </c>
      <c r="W662" s="32">
        <f t="shared" si="645"/>
        <v>0</v>
      </c>
    </row>
    <row r="663" spans="1:23" x14ac:dyDescent="0.25">
      <c r="A663" s="257" t="s">
        <v>205</v>
      </c>
      <c r="B663" t="str">
        <f>IFERROR(_xlfn.XLOOKUP(TEXT(A663, "0"), TEXT('Material master'!$A$2:'Material master'!$A$275, "0"), 'Material master'!$B$2:'Material master'!$B$275, 1),"")</f>
        <v>ATH SG220E RESIDU PO</v>
      </c>
      <c r="C663" t="str">
        <f>IFERROR(_xlfn.XLOOKUP(TEXT(A663, "0"), TEXT('Material master'!$A$2:'Material master'!$A$275, "0"), 'Material master'!$C$2:'Material master'!$C$275, 1),"")</f>
        <v>Semi-finished product</v>
      </c>
      <c r="D663" t="str">
        <f>IFERROR(_xlfn.XLOOKUP(TEXT(A663, "0"), TEXT('Material master'!$A$2:'Material master'!$A$275, "0"), 'Material master'!$D$2:'Material master'!$D$275, 1),"")</f>
        <v>J000 - ATH</v>
      </c>
      <c r="E663" t="str">
        <f>IFERROR(_xlfn.XLOOKUP(TEXT(A663, "0"), TEXT('Material master'!$A$2:'Material master'!$A$275, "0"), 'Material master'!$E$2:'Material master'!$E$275, 1),"")</f>
        <v/>
      </c>
      <c r="F663" t="str">
        <f>IFERROR(_xlfn.XLOOKUP(TEXT(A663, "0"), TEXT('Material master'!$A$2:'Material master'!$A$275, "0"), 'Material master'!$F$2:'Material master'!$F$275, 1),"")</f>
        <v/>
      </c>
      <c r="G663" t="str">
        <f>IFERROR(_xlfn.XLOOKUP(TEXT(A663, "0"), TEXT('Material master'!$A$2:'Material master'!$A$275, "0"), 'Material master'!$G$2:'Material master'!$G$275, 1),"")</f>
        <v/>
      </c>
      <c r="H663" t="s">
        <v>699</v>
      </c>
      <c r="I663">
        <f>IFERROR(_xlfn.XLOOKUP(TEXT(A663, "0"), TEXT('Purchase sheet'!$A$2:'Purchase sheet'!$A$31, "0"), 'Purchase sheet'!$H$2:'Purchase sheet'!$H$31, 1), 1)</f>
        <v>1</v>
      </c>
      <c r="K663" s="32"/>
      <c r="L663" s="259"/>
      <c r="M663" s="32">
        <f t="shared" ref="M663:W663" si="646">IF( M662 - L661 + M660 &gt; 0, CEILING( M662 - L661 + M660, $I$663), 0)</f>
        <v>0</v>
      </c>
      <c r="N663" s="32">
        <f t="shared" si="646"/>
        <v>0</v>
      </c>
      <c r="O663" s="32">
        <f t="shared" si="646"/>
        <v>0</v>
      </c>
      <c r="P663" s="32">
        <f t="shared" si="646"/>
        <v>0</v>
      </c>
      <c r="Q663" s="32">
        <f t="shared" si="646"/>
        <v>0</v>
      </c>
      <c r="R663" s="32">
        <f t="shared" si="646"/>
        <v>0</v>
      </c>
      <c r="S663" s="32">
        <f t="shared" si="646"/>
        <v>0</v>
      </c>
      <c r="T663" s="32">
        <f t="shared" si="646"/>
        <v>0</v>
      </c>
      <c r="U663" s="32">
        <f t="shared" si="646"/>
        <v>0</v>
      </c>
      <c r="V663" s="32">
        <f t="shared" si="646"/>
        <v>0</v>
      </c>
      <c r="W663" s="32">
        <f t="shared" si="646"/>
        <v>0</v>
      </c>
    </row>
    <row r="664" spans="1:23" ht="15.75" thickBot="1" x14ac:dyDescent="0.3">
      <c r="A664" s="257" t="s">
        <v>205</v>
      </c>
      <c r="B664" t="str">
        <f>IFERROR(_xlfn.XLOOKUP(TEXT(A664, "0"), TEXT('Material master'!$A$2:'Material master'!$A$275, "0"), 'Material master'!$B$2:'Material master'!$B$275, 1),"")</f>
        <v>ATH SG220E RESIDU PO</v>
      </c>
      <c r="C664" t="str">
        <f>IFERROR(_xlfn.XLOOKUP(TEXT(A664, "0"), TEXT('Material master'!$A$2:'Material master'!$A$275, "0"), 'Material master'!$C$2:'Material master'!$C$275, 1),"")</f>
        <v>Semi-finished product</v>
      </c>
      <c r="D664" t="str">
        <f>IFERROR(_xlfn.XLOOKUP(TEXT(A664, "0"), TEXT('Material master'!$A$2:'Material master'!$A$275, "0"), 'Material master'!$D$2:'Material master'!$D$275, 1),"")</f>
        <v>J000 - ATH</v>
      </c>
      <c r="E664" t="str">
        <f>IFERROR(_xlfn.XLOOKUP(TEXT(A664, "0"), TEXT('Material master'!$A$2:'Material master'!$A$275, "0"), 'Material master'!$E$2:'Material master'!$E$275, 1),"")</f>
        <v/>
      </c>
      <c r="F664" t="str">
        <f>IFERROR(_xlfn.XLOOKUP(TEXT(A664, "0"), TEXT('Material master'!$A$2:'Material master'!$A$275, "0"), 'Material master'!$F$2:'Material master'!$F$275, 1),"")</f>
        <v/>
      </c>
      <c r="G664" t="str">
        <f>IFERROR(_xlfn.XLOOKUP(TEXT(A664, "0"), TEXT('Material master'!$A$2:'Material master'!$A$275, "0"), 'Material master'!$G$2:'Material master'!$G$275, 1),"")</f>
        <v/>
      </c>
      <c r="H664" t="s">
        <v>700</v>
      </c>
      <c r="I664">
        <f>INT(IFERROR(_xlfn.XLOOKUP(TEXT(A664, "0"), TEXT('Purchase sheet'!$A$2:'Purchase sheet'!$A$31, "0"), 'Purchase sheet'!$H$2:'Purchase sheet'!$D$31, 1), 1))</f>
        <v>1</v>
      </c>
      <c r="K664" s="32"/>
      <c r="L664" s="32">
        <f t="shared" ref="L664:V664" si="647">M663</f>
        <v>0</v>
      </c>
      <c r="M664" s="32">
        <f t="shared" si="647"/>
        <v>0</v>
      </c>
      <c r="N664" s="32">
        <f t="shared" si="647"/>
        <v>0</v>
      </c>
      <c r="O664" s="32">
        <f t="shared" si="647"/>
        <v>0</v>
      </c>
      <c r="P664" s="32">
        <f t="shared" si="647"/>
        <v>0</v>
      </c>
      <c r="Q664" s="32">
        <f t="shared" si="647"/>
        <v>0</v>
      </c>
      <c r="R664" s="32">
        <f t="shared" si="647"/>
        <v>0</v>
      </c>
      <c r="S664" s="32">
        <f t="shared" si="647"/>
        <v>0</v>
      </c>
      <c r="T664" s="32">
        <f t="shared" si="647"/>
        <v>0</v>
      </c>
      <c r="U664" s="32">
        <f t="shared" si="647"/>
        <v>0</v>
      </c>
      <c r="V664" s="32">
        <f t="shared" si="647"/>
        <v>0</v>
      </c>
      <c r="W664" s="32"/>
    </row>
    <row r="665" spans="1:23" s="138" customFormat="1" x14ac:dyDescent="0.25">
      <c r="A665" s="137" t="s">
        <v>207</v>
      </c>
      <c r="B665" s="138" t="str">
        <f>IFERROR(_xlfn.XLOOKUP(TEXT(A665, "0"), TEXT('Material master'!$A$2:'Material master'!$A$275, "0"), 'Material master'!$B$2:'Material master'!$B$275, 1),"")</f>
        <v>ATH SG100 X PO</v>
      </c>
      <c r="C665" s="138" t="str">
        <f>IFERROR(_xlfn.XLOOKUP(TEXT(A665, "0"), TEXT('Material master'!$A$2:'Material master'!$A$275, "0"), 'Material master'!$C$2:'Material master'!$C$275, 1),"")</f>
        <v>Semi-finished product</v>
      </c>
      <c r="D665" s="138" t="str">
        <f>IFERROR(_xlfn.XLOOKUP(TEXT(A665, "0"), TEXT('Material master'!$A$2:'Material master'!$A$275, "0"), 'Material master'!$D$2:'Material master'!$D$275, 1),"")</f>
        <v>J000 - ATH</v>
      </c>
      <c r="E665" s="138" t="str">
        <f>IFERROR(_xlfn.XLOOKUP(TEXT(A665, "0"), TEXT('Material master'!$A$2:'Material master'!$A$275, "0"), 'Material master'!$E$2:'Material master'!$E$275, 1),"")</f>
        <v/>
      </c>
      <c r="F665" s="138" t="str">
        <f>IFERROR(_xlfn.XLOOKUP(TEXT(A665, "0"), TEXT('Material master'!$A$2:'Material master'!$A$275, "0"), 'Material master'!$F$2:'Material master'!$F$275, 1),"")</f>
        <v/>
      </c>
      <c r="G665" s="138" t="str">
        <f>IFERROR(_xlfn.XLOOKUP(TEXT(A665, "0"), TEXT('Material master'!$A$2:'Material master'!$A$275, "0"), 'Material master'!$G$2:'Material master'!$G$275, 1),"")</f>
        <v/>
      </c>
      <c r="H665" s="138" t="s">
        <v>695</v>
      </c>
      <c r="I665" s="137" t="s">
        <v>562</v>
      </c>
      <c r="K665" s="140"/>
      <c r="L665" s="140">
        <f t="shared" ref="L665:W665" si="648">IFERROR(L1788, 0)</f>
        <v>0</v>
      </c>
      <c r="M665" s="140">
        <f t="shared" si="648"/>
        <v>0</v>
      </c>
      <c r="N665" s="140">
        <f t="shared" si="648"/>
        <v>0</v>
      </c>
      <c r="O665" s="140">
        <f t="shared" si="648"/>
        <v>0</v>
      </c>
      <c r="P665" s="140">
        <f t="shared" si="648"/>
        <v>0</v>
      </c>
      <c r="Q665" s="140">
        <f t="shared" si="648"/>
        <v>0</v>
      </c>
      <c r="R665" s="140">
        <f t="shared" si="648"/>
        <v>0</v>
      </c>
      <c r="S665" s="140">
        <f t="shared" si="648"/>
        <v>0</v>
      </c>
      <c r="T665" s="140">
        <f t="shared" si="648"/>
        <v>0</v>
      </c>
      <c r="U665" s="140">
        <f t="shared" si="648"/>
        <v>0</v>
      </c>
      <c r="V665" s="140">
        <f t="shared" si="648"/>
        <v>0</v>
      </c>
      <c r="W665" s="140">
        <f t="shared" si="648"/>
        <v>0</v>
      </c>
    </row>
    <row r="666" spans="1:23" x14ac:dyDescent="0.25">
      <c r="A666" s="257" t="s">
        <v>207</v>
      </c>
      <c r="B666" t="str">
        <f>IFERROR(_xlfn.XLOOKUP(TEXT(A666, "0"), TEXT('Material master'!$A$2:'Material master'!$A$275, "0"), 'Material master'!$B$2:'Material master'!$B$275, 1),"")</f>
        <v>ATH SG100 X PO</v>
      </c>
      <c r="C666" t="str">
        <f>IFERROR(_xlfn.XLOOKUP(TEXT(A666, "0"), TEXT('Material master'!$A$2:'Material master'!$A$275, "0"), 'Material master'!$C$2:'Material master'!$C$275, 1),"")</f>
        <v>Semi-finished product</v>
      </c>
      <c r="D666" t="str">
        <f>IFERROR(_xlfn.XLOOKUP(TEXT(A666, "0"), TEXT('Material master'!$A$2:'Material master'!$A$275, "0"), 'Material master'!$D$2:'Material master'!$D$275, 1),"")</f>
        <v>J000 - ATH</v>
      </c>
      <c r="E666" t="str">
        <f>IFERROR(_xlfn.XLOOKUP(TEXT(A666, "0"), TEXT('Material master'!$A$2:'Material master'!$A$275, "0"), 'Material master'!$E$2:'Material master'!$E$275, 1),"")</f>
        <v/>
      </c>
      <c r="F666" t="str">
        <f>IFERROR(_xlfn.XLOOKUP(TEXT(A666, "0"), TEXT('Material master'!$A$2:'Material master'!$A$275, "0"), 'Material master'!$F$2:'Material master'!$F$275, 1),"")</f>
        <v/>
      </c>
      <c r="G666" t="str">
        <f>IFERROR(_xlfn.XLOOKUP(TEXT(A666, "0"), TEXT('Material master'!$A$2:'Material master'!$A$275, "0"), 'Material master'!$G$2:'Material master'!$G$275, 1),"")</f>
        <v/>
      </c>
      <c r="H666" t="s">
        <v>695</v>
      </c>
      <c r="I666" s="257" t="s">
        <v>564</v>
      </c>
      <c r="K666" s="32"/>
      <c r="L666" s="32">
        <f t="shared" ref="L666:W666" si="649">IFERROR(L1799, 0)</f>
        <v>0</v>
      </c>
      <c r="M666" s="32">
        <f t="shared" si="649"/>
        <v>0</v>
      </c>
      <c r="N666" s="32">
        <f t="shared" si="649"/>
        <v>22.8</v>
      </c>
      <c r="O666" s="32">
        <f t="shared" si="649"/>
        <v>0</v>
      </c>
      <c r="P666" s="32">
        <f t="shared" si="649"/>
        <v>0</v>
      </c>
      <c r="Q666" s="32">
        <f t="shared" si="649"/>
        <v>24</v>
      </c>
      <c r="R666" s="32">
        <f t="shared" si="649"/>
        <v>0</v>
      </c>
      <c r="S666" s="32">
        <f t="shared" si="649"/>
        <v>0</v>
      </c>
      <c r="T666" s="32">
        <f t="shared" si="649"/>
        <v>24</v>
      </c>
      <c r="U666" s="32">
        <f t="shared" si="649"/>
        <v>0</v>
      </c>
      <c r="V666" s="32">
        <f t="shared" si="649"/>
        <v>0</v>
      </c>
      <c r="W666" s="32">
        <f t="shared" si="649"/>
        <v>24</v>
      </c>
    </row>
    <row r="667" spans="1:23" x14ac:dyDescent="0.25">
      <c r="A667" s="257" t="s">
        <v>207</v>
      </c>
      <c r="B667" t="str">
        <f>IFERROR(_xlfn.XLOOKUP(TEXT(A667, "0"), TEXT('Material master'!$A$2:'Material master'!$A$275, "0"), 'Material master'!$B$2:'Material master'!$B$275, 1),"")</f>
        <v>ATH SG100 X PO</v>
      </c>
      <c r="C667" t="str">
        <f>IFERROR(_xlfn.XLOOKUP(TEXT(A667, "0"), TEXT('Material master'!$A$2:'Material master'!$A$275, "0"), 'Material master'!$C$2:'Material master'!$C$275, 1),"")</f>
        <v>Semi-finished product</v>
      </c>
      <c r="D667" t="str">
        <f>IFERROR(_xlfn.XLOOKUP(TEXT(A667, "0"), TEXT('Material master'!$A$2:'Material master'!$A$275, "0"), 'Material master'!$D$2:'Material master'!$D$275, 1),"")</f>
        <v>J000 - ATH</v>
      </c>
      <c r="E667" t="str">
        <f>IFERROR(_xlfn.XLOOKUP(TEXT(A667, "0"), TEXT('Material master'!$A$2:'Material master'!$A$275, "0"), 'Material master'!$E$2:'Material master'!$E$275, 1),"")</f>
        <v/>
      </c>
      <c r="F667" t="str">
        <f>IFERROR(_xlfn.XLOOKUP(TEXT(A667, "0"), TEXT('Material master'!$A$2:'Material master'!$A$275, "0"), 'Material master'!$F$2:'Material master'!$F$275, 1),"")</f>
        <v/>
      </c>
      <c r="G667" t="str">
        <f>IFERROR(_xlfn.XLOOKUP(TEXT(A667, "0"), TEXT('Material master'!$A$2:'Material master'!$A$275, "0"), 'Material master'!$G$2:'Material master'!$G$275, 1),"")</f>
        <v/>
      </c>
      <c r="H667" s="1" t="s">
        <v>696</v>
      </c>
      <c r="I667" s="1"/>
      <c r="J667" s="1"/>
      <c r="K667" s="141"/>
      <c r="L667" s="141">
        <f t="shared" ref="L667:W667" si="650">SUM(L665:L666)</f>
        <v>0</v>
      </c>
      <c r="M667" s="141">
        <f t="shared" si="650"/>
        <v>0</v>
      </c>
      <c r="N667" s="141">
        <f t="shared" si="650"/>
        <v>22.8</v>
      </c>
      <c r="O667" s="141">
        <f t="shared" si="650"/>
        <v>0</v>
      </c>
      <c r="P667" s="141">
        <f t="shared" si="650"/>
        <v>0</v>
      </c>
      <c r="Q667" s="141">
        <f t="shared" si="650"/>
        <v>24</v>
      </c>
      <c r="R667" s="141">
        <f t="shared" si="650"/>
        <v>0</v>
      </c>
      <c r="S667" s="141">
        <f t="shared" si="650"/>
        <v>0</v>
      </c>
      <c r="T667" s="141">
        <f t="shared" si="650"/>
        <v>24</v>
      </c>
      <c r="U667" s="141">
        <f t="shared" si="650"/>
        <v>0</v>
      </c>
      <c r="V667" s="141">
        <f t="shared" si="650"/>
        <v>0</v>
      </c>
      <c r="W667" s="141">
        <f t="shared" si="650"/>
        <v>24</v>
      </c>
    </row>
    <row r="668" spans="1:23" s="136" customFormat="1" x14ac:dyDescent="0.25">
      <c r="A668" s="270" t="s">
        <v>207</v>
      </c>
      <c r="B668" s="136" t="str">
        <f>IFERROR(_xlfn.XLOOKUP(TEXT(A668, "0"), TEXT('Material master'!$A$2:'Material master'!$A$275, "0"), 'Material master'!$B$2:'Material master'!$B$275, 1),"")</f>
        <v>ATH SG100 X PO</v>
      </c>
      <c r="C668" s="136" t="str">
        <f>IFERROR(_xlfn.XLOOKUP(TEXT(A668, "0"), TEXT('Material master'!$A$2:'Material master'!$A$275, "0"), 'Material master'!$C$2:'Material master'!$C$275, 1),"")</f>
        <v>Semi-finished product</v>
      </c>
      <c r="D668" s="136" t="str">
        <f>IFERROR(_xlfn.XLOOKUP(TEXT(A668, "0"), TEXT('Material master'!$A$2:'Material master'!$A$275, "0"), 'Material master'!$D$2:'Material master'!$D$275, 1),"")</f>
        <v>J000 - ATH</v>
      </c>
      <c r="E668" s="136" t="str">
        <f>IFERROR(_xlfn.XLOOKUP(TEXT(A668, "0"), TEXT('Material master'!$A$2:'Material master'!$A$275, "0"), 'Material master'!$E$2:'Material master'!$E$275, 1),"")</f>
        <v/>
      </c>
      <c r="F668" s="136" t="str">
        <f>IFERROR(_xlfn.XLOOKUP(TEXT(A668, "0"), TEXT('Material master'!$A$2:'Material master'!$A$275, "0"), 'Material master'!$F$2:'Material master'!$F$275, 1),"")</f>
        <v/>
      </c>
      <c r="G668" s="136" t="str">
        <f>IFERROR(_xlfn.XLOOKUP(TEXT(A668, "0"), TEXT('Material master'!$A$2:'Material master'!$A$275, "0"), 'Material master'!$G$2:'Material master'!$G$275, 1),"")</f>
        <v/>
      </c>
      <c r="H668" s="136" t="s">
        <v>697</v>
      </c>
      <c r="K668" s="142">
        <v>0</v>
      </c>
      <c r="L668" s="142">
        <f t="shared" ref="L668:W668" si="651">K668 - L667 + L670</f>
        <v>5</v>
      </c>
      <c r="M668" s="142">
        <f t="shared" si="651"/>
        <v>5</v>
      </c>
      <c r="N668" s="142">
        <f t="shared" si="651"/>
        <v>5.1999999999999993</v>
      </c>
      <c r="O668" s="142">
        <f t="shared" si="651"/>
        <v>5.1999999999999993</v>
      </c>
      <c r="P668" s="142">
        <f t="shared" si="651"/>
        <v>5.1999999999999993</v>
      </c>
      <c r="Q668" s="142">
        <f t="shared" si="651"/>
        <v>5.1999999999999993</v>
      </c>
      <c r="R668" s="142">
        <f t="shared" si="651"/>
        <v>5.1999999999999993</v>
      </c>
      <c r="S668" s="142">
        <f t="shared" si="651"/>
        <v>5.1999999999999993</v>
      </c>
      <c r="T668" s="142">
        <f t="shared" si="651"/>
        <v>5.1999999999999993</v>
      </c>
      <c r="U668" s="142">
        <f t="shared" si="651"/>
        <v>5.1999999999999993</v>
      </c>
      <c r="V668" s="142">
        <f t="shared" si="651"/>
        <v>5.1999999999999993</v>
      </c>
      <c r="W668" s="142">
        <f t="shared" si="651"/>
        <v>5.1999999999999993</v>
      </c>
    </row>
    <row r="669" spans="1:23" x14ac:dyDescent="0.25">
      <c r="A669" s="257" t="s">
        <v>207</v>
      </c>
      <c r="B669" t="str">
        <f>IFERROR(_xlfn.XLOOKUP(TEXT(A669, "0"), TEXT('Material master'!$A$2:'Material master'!$A$275, "0"), 'Material master'!$B$2:'Material master'!$B$275, 1),"")</f>
        <v>ATH SG100 X PO</v>
      </c>
      <c r="C669" t="str">
        <f>IFERROR(_xlfn.XLOOKUP(TEXT(A669, "0"), TEXT('Material master'!$A$2:'Material master'!$A$275, "0"), 'Material master'!$C$2:'Material master'!$C$275, 1),"")</f>
        <v>Semi-finished product</v>
      </c>
      <c r="D669" t="str">
        <f>IFERROR(_xlfn.XLOOKUP(TEXT(A669, "0"), TEXT('Material master'!$A$2:'Material master'!$A$275, "0"), 'Material master'!$D$2:'Material master'!$D$275, 1),"")</f>
        <v>J000 - ATH</v>
      </c>
      <c r="E669" t="str">
        <f>IFERROR(_xlfn.XLOOKUP(TEXT(A669, "0"), TEXT('Material master'!$A$2:'Material master'!$A$275, "0"), 'Material master'!$E$2:'Material master'!$E$275, 1),"")</f>
        <v/>
      </c>
      <c r="F669" t="str">
        <f>IFERROR(_xlfn.XLOOKUP(TEXT(A669, "0"), TEXT('Material master'!$A$2:'Material master'!$A$275, "0"), 'Material master'!$F$2:'Material master'!$F$275, 1),"")</f>
        <v/>
      </c>
      <c r="G669" t="str">
        <f>IFERROR(_xlfn.XLOOKUP(TEXT(A669, "0"), TEXT('Material master'!$A$2:'Material master'!$A$275, "0"), 'Material master'!$G$2:'Material master'!$G$275, 1),"")</f>
        <v/>
      </c>
      <c r="H669" t="s">
        <v>698</v>
      </c>
      <c r="I669" s="32">
        <v>4.3800952576700727</v>
      </c>
      <c r="J669" s="258">
        <f>IFERROR($I669/AVERAGE($L667:$W667),0)</f>
        <v>0.55444243767975609</v>
      </c>
      <c r="K669" s="32"/>
      <c r="L669" s="32">
        <f t="shared" ref="L669:W669" si="652">$I669</f>
        <v>4.3800952576700727</v>
      </c>
      <c r="M669" s="32">
        <f t="shared" si="652"/>
        <v>4.3800952576700727</v>
      </c>
      <c r="N669" s="32">
        <f t="shared" si="652"/>
        <v>4.3800952576700727</v>
      </c>
      <c r="O669" s="32">
        <f t="shared" si="652"/>
        <v>4.3800952576700727</v>
      </c>
      <c r="P669" s="32">
        <f t="shared" si="652"/>
        <v>4.3800952576700727</v>
      </c>
      <c r="Q669" s="32">
        <f t="shared" si="652"/>
        <v>4.3800952576700727</v>
      </c>
      <c r="R669" s="32">
        <f t="shared" si="652"/>
        <v>4.3800952576700727</v>
      </c>
      <c r="S669" s="32">
        <f t="shared" si="652"/>
        <v>4.3800952576700727</v>
      </c>
      <c r="T669" s="32">
        <f t="shared" si="652"/>
        <v>4.3800952576700727</v>
      </c>
      <c r="U669" s="32">
        <f t="shared" si="652"/>
        <v>4.3800952576700727</v>
      </c>
      <c r="V669" s="32">
        <f t="shared" si="652"/>
        <v>4.3800952576700727</v>
      </c>
      <c r="W669" s="32">
        <f t="shared" si="652"/>
        <v>4.3800952576700727</v>
      </c>
    </row>
    <row r="670" spans="1:23" x14ac:dyDescent="0.25">
      <c r="A670" s="257" t="s">
        <v>207</v>
      </c>
      <c r="B670" t="str">
        <f>IFERROR(_xlfn.XLOOKUP(TEXT(A670, "0"), TEXT('Material master'!$A$2:'Material master'!$A$275, "0"), 'Material master'!$B$2:'Material master'!$B$275, 1),"")</f>
        <v>ATH SG100 X PO</v>
      </c>
      <c r="C670" t="str">
        <f>IFERROR(_xlfn.XLOOKUP(TEXT(A670, "0"), TEXT('Material master'!$A$2:'Material master'!$A$275, "0"), 'Material master'!$C$2:'Material master'!$C$275, 1),"")</f>
        <v>Semi-finished product</v>
      </c>
      <c r="D670" t="str">
        <f>IFERROR(_xlfn.XLOOKUP(TEXT(A670, "0"), TEXT('Material master'!$A$2:'Material master'!$A$275, "0"), 'Material master'!$D$2:'Material master'!$D$275, 1),"")</f>
        <v>J000 - ATH</v>
      </c>
      <c r="E670" t="str">
        <f>IFERROR(_xlfn.XLOOKUP(TEXT(A670, "0"), TEXT('Material master'!$A$2:'Material master'!$A$275, "0"), 'Material master'!$E$2:'Material master'!$E$275, 1),"")</f>
        <v/>
      </c>
      <c r="F670" t="str">
        <f>IFERROR(_xlfn.XLOOKUP(TEXT(A670, "0"), TEXT('Material master'!$A$2:'Material master'!$A$275, "0"), 'Material master'!$F$2:'Material master'!$F$275, 1),"")</f>
        <v/>
      </c>
      <c r="G670" t="str">
        <f>IFERROR(_xlfn.XLOOKUP(TEXT(A670, "0"), TEXT('Material master'!$A$2:'Material master'!$A$275, "0"), 'Material master'!$G$2:'Material master'!$G$275, 1),"")</f>
        <v/>
      </c>
      <c r="H670" t="s">
        <v>704</v>
      </c>
      <c r="I670">
        <v>1</v>
      </c>
      <c r="K670" s="32"/>
      <c r="L670" s="32">
        <f t="shared" ref="L670:W670" si="653">IF(( L669 - K668 + L667 ) &gt; 0, CEILING(( L669 - K668 + L667 ), $I670), 0)</f>
        <v>5</v>
      </c>
      <c r="M670" s="32">
        <f t="shared" si="653"/>
        <v>0</v>
      </c>
      <c r="N670" s="32">
        <f t="shared" si="653"/>
        <v>23</v>
      </c>
      <c r="O670" s="32">
        <f t="shared" si="653"/>
        <v>0</v>
      </c>
      <c r="P670" s="32">
        <f t="shared" si="653"/>
        <v>0</v>
      </c>
      <c r="Q670" s="32">
        <f t="shared" si="653"/>
        <v>24</v>
      </c>
      <c r="R670" s="32">
        <f t="shared" si="653"/>
        <v>0</v>
      </c>
      <c r="S670" s="32">
        <f t="shared" si="653"/>
        <v>0</v>
      </c>
      <c r="T670" s="32">
        <f t="shared" si="653"/>
        <v>24</v>
      </c>
      <c r="U670" s="32">
        <f t="shared" si="653"/>
        <v>0</v>
      </c>
      <c r="V670" s="32">
        <f t="shared" si="653"/>
        <v>0</v>
      </c>
      <c r="W670" s="32">
        <f t="shared" si="653"/>
        <v>24</v>
      </c>
    </row>
    <row r="671" spans="1:23" x14ac:dyDescent="0.25">
      <c r="A671" s="257" t="s">
        <v>207</v>
      </c>
      <c r="B671" t="str">
        <f>IFERROR(_xlfn.XLOOKUP(TEXT(A671, "0"), TEXT('Material master'!$A$2:'Material master'!$A$275, "0"), 'Material master'!$B$2:'Material master'!$B$275, 1),"")</f>
        <v>ATH SG100 X PO</v>
      </c>
      <c r="C671" t="str">
        <f>IFERROR(_xlfn.XLOOKUP(TEXT(A671, "0"), TEXT('Material master'!$A$2:'Material master'!$A$275, "0"), 'Material master'!$C$2:'Material master'!$C$275, 1),"")</f>
        <v>Semi-finished product</v>
      </c>
      <c r="D671" t="str">
        <f>IFERROR(_xlfn.XLOOKUP(TEXT(A671, "0"), TEXT('Material master'!$A$2:'Material master'!$A$275, "0"), 'Material master'!$D$2:'Material master'!$D$275, 1),"")</f>
        <v>J000 - ATH</v>
      </c>
      <c r="E671" t="str">
        <f>IFERROR(_xlfn.XLOOKUP(TEXT(A671, "0"), TEXT('Material master'!$A$2:'Material master'!$A$275, "0"), 'Material master'!$E$2:'Material master'!$E$275, 1),"")</f>
        <v/>
      </c>
      <c r="F671" t="str">
        <f>IFERROR(_xlfn.XLOOKUP(TEXT(A671, "0"), TEXT('Material master'!$A$2:'Material master'!$A$275, "0"), 'Material master'!$F$2:'Material master'!$F$275, 1),"")</f>
        <v/>
      </c>
      <c r="G671" t="str">
        <f>IFERROR(_xlfn.XLOOKUP(TEXT(A671, "0"), TEXT('Material master'!$A$2:'Material master'!$A$275, "0"), 'Material master'!$G$2:'Material master'!$G$275, 1),"")</f>
        <v/>
      </c>
      <c r="H671" t="s">
        <v>705</v>
      </c>
      <c r="I671" t="s">
        <v>652</v>
      </c>
      <c r="J671">
        <v>3.5</v>
      </c>
      <c r="K671" s="32"/>
      <c r="L671" s="32">
        <f t="shared" ref="L671:W671" si="654">L670 / $J671</f>
        <v>1.4285714285714286</v>
      </c>
      <c r="M671" s="32">
        <f t="shared" si="654"/>
        <v>0</v>
      </c>
      <c r="N671" s="32">
        <f t="shared" si="654"/>
        <v>6.5714285714285712</v>
      </c>
      <c r="O671" s="32">
        <f t="shared" si="654"/>
        <v>0</v>
      </c>
      <c r="P671" s="32">
        <f t="shared" si="654"/>
        <v>0</v>
      </c>
      <c r="Q671" s="32">
        <f t="shared" si="654"/>
        <v>6.8571428571428568</v>
      </c>
      <c r="R671" s="32">
        <f t="shared" si="654"/>
        <v>0</v>
      </c>
      <c r="S671" s="32">
        <f t="shared" si="654"/>
        <v>0</v>
      </c>
      <c r="T671" s="32">
        <f t="shared" si="654"/>
        <v>6.8571428571428568</v>
      </c>
      <c r="U671" s="32">
        <f t="shared" si="654"/>
        <v>0</v>
      </c>
      <c r="V671" s="32">
        <f t="shared" si="654"/>
        <v>0</v>
      </c>
      <c r="W671" s="32">
        <f t="shared" si="654"/>
        <v>6.8571428571428568</v>
      </c>
    </row>
    <row r="672" spans="1:23" ht="15.75" thickBot="1" x14ac:dyDescent="0.3">
      <c r="A672" s="257" t="s">
        <v>207</v>
      </c>
      <c r="B672" t="str">
        <f>IFERROR(_xlfn.XLOOKUP(TEXT(A672, "0"), TEXT('Material master'!$A$2:'Material master'!$A$275, "0"), 'Material master'!$B$2:'Material master'!$B$275, 1),"")</f>
        <v>ATH SG100 X PO</v>
      </c>
      <c r="C672" t="str">
        <f>IFERROR(_xlfn.XLOOKUP(TEXT(A672, "0"), TEXT('Material master'!$A$2:'Material master'!$A$275, "0"), 'Material master'!$C$2:'Material master'!$C$275, 1),"")</f>
        <v>Semi-finished product</v>
      </c>
      <c r="D672" t="str">
        <f>IFERROR(_xlfn.XLOOKUP(TEXT(A672, "0"), TEXT('Material master'!$A$2:'Material master'!$A$275, "0"), 'Material master'!$D$2:'Material master'!$D$275, 1),"")</f>
        <v>J000 - ATH</v>
      </c>
      <c r="E672" t="str">
        <f>IFERROR(_xlfn.XLOOKUP(TEXT(A672, "0"), TEXT('Material master'!$A$2:'Material master'!$A$275, "0"), 'Material master'!$E$2:'Material master'!$E$275, 1),"")</f>
        <v/>
      </c>
      <c r="F672" t="str">
        <f>IFERROR(_xlfn.XLOOKUP(TEXT(A672, "0"), TEXT('Material master'!$A$2:'Material master'!$A$275, "0"), 'Material master'!$F$2:'Material master'!$F$275, 1),"")</f>
        <v/>
      </c>
      <c r="G672" t="str">
        <f>IFERROR(_xlfn.XLOOKUP(TEXT(A672, "0"), TEXT('Material master'!$A$2:'Material master'!$A$275, "0"), 'Material master'!$G$2:'Material master'!$G$275, 1),"")</f>
        <v/>
      </c>
      <c r="H672" t="s">
        <v>706</v>
      </c>
      <c r="I672" s="257" t="s">
        <v>25</v>
      </c>
      <c r="J672">
        <v>1.075</v>
      </c>
      <c r="K672" s="32"/>
      <c r="L672" s="32">
        <f t="shared" ref="L672:W672" si="655">L670 * $J672</f>
        <v>5.375</v>
      </c>
      <c r="M672" s="32">
        <f t="shared" si="655"/>
        <v>0</v>
      </c>
      <c r="N672" s="32">
        <f t="shared" si="655"/>
        <v>24.724999999999998</v>
      </c>
      <c r="O672" s="32">
        <f t="shared" si="655"/>
        <v>0</v>
      </c>
      <c r="P672" s="32">
        <f t="shared" si="655"/>
        <v>0</v>
      </c>
      <c r="Q672" s="32">
        <f t="shared" si="655"/>
        <v>25.799999999999997</v>
      </c>
      <c r="R672" s="32">
        <f t="shared" si="655"/>
        <v>0</v>
      </c>
      <c r="S672" s="32">
        <f t="shared" si="655"/>
        <v>0</v>
      </c>
      <c r="T672" s="32">
        <f t="shared" si="655"/>
        <v>25.799999999999997</v>
      </c>
      <c r="U672" s="32">
        <f t="shared" si="655"/>
        <v>0</v>
      </c>
      <c r="V672" s="32">
        <f t="shared" si="655"/>
        <v>0</v>
      </c>
      <c r="W672" s="32">
        <f t="shared" si="655"/>
        <v>25.799999999999997</v>
      </c>
    </row>
    <row r="673" spans="1:23" s="138" customFormat="1" x14ac:dyDescent="0.25">
      <c r="A673" s="137" t="s">
        <v>209</v>
      </c>
      <c r="B673" s="138" t="str">
        <f>IFERROR(_xlfn.XLOOKUP(TEXT(A673, "0"), TEXT('Material master'!$A$2:'Material master'!$A$275, "0"), 'Material master'!$B$2:'Material master'!$B$275, 1),"")</f>
        <v>ATH SG200 PO</v>
      </c>
      <c r="C673" s="138" t="str">
        <f>IFERROR(_xlfn.XLOOKUP(TEXT(A673, "0"), TEXT('Material master'!$A$2:'Material master'!$A$275, "0"), 'Material master'!$C$2:'Material master'!$C$275, 1),"")</f>
        <v>Bulk Product</v>
      </c>
      <c r="D673" s="138" t="str">
        <f>IFERROR(_xlfn.XLOOKUP(TEXT(A673, "0"), TEXT('Material master'!$A$2:'Material master'!$A$275, "0"), 'Material master'!$D$2:'Material master'!$D$275, 1),"")</f>
        <v>J000 - ATH</v>
      </c>
      <c r="E673" s="138" t="str">
        <f>IFERROR(_xlfn.XLOOKUP(TEXT(A673, "0"), TEXT('Material master'!$A$2:'Material master'!$A$275, "0"), 'Material master'!$E$2:'Material master'!$E$275, 1),"")</f>
        <v>SPC0922 - ATH Flour</v>
      </c>
      <c r="F673" s="138" t="str">
        <f>IFERROR(_xlfn.XLOOKUP(TEXT(A673, "0"), TEXT('Material master'!$A$2:'Material master'!$A$275, "0"), 'Material master'!$F$2:'Material master'!$F$275, 1),"")</f>
        <v>AC01 - ATH Flour Coarse</v>
      </c>
      <c r="G673" s="138" t="str">
        <f>IFERROR(_xlfn.XLOOKUP(TEXT(A673, "0"), TEXT('Material master'!$A$2:'Material master'!$A$275, "0"), 'Material master'!$G$2:'Material master'!$G$275, 1),"")</f>
        <v>ATH SG200 PO</v>
      </c>
      <c r="H673" s="139" t="s">
        <v>696</v>
      </c>
      <c r="I673" s="139"/>
      <c r="J673" s="139"/>
      <c r="K673" s="143"/>
      <c r="L673" s="143">
        <v>0</v>
      </c>
      <c r="M673" s="143">
        <v>0</v>
      </c>
      <c r="N673" s="143">
        <v>0</v>
      </c>
      <c r="O673" s="143">
        <v>0</v>
      </c>
      <c r="P673" s="143">
        <v>0</v>
      </c>
      <c r="Q673" s="143">
        <v>0</v>
      </c>
      <c r="R673" s="143">
        <v>0</v>
      </c>
      <c r="S673" s="143">
        <v>0</v>
      </c>
      <c r="T673" s="143">
        <v>0</v>
      </c>
      <c r="U673" s="143">
        <v>0</v>
      </c>
      <c r="V673" s="143">
        <v>0</v>
      </c>
      <c r="W673" s="143">
        <v>0</v>
      </c>
    </row>
    <row r="674" spans="1:23" s="136" customFormat="1" x14ac:dyDescent="0.25">
      <c r="A674" s="270" t="s">
        <v>209</v>
      </c>
      <c r="B674" s="136" t="str">
        <f>IFERROR(_xlfn.XLOOKUP(TEXT(A674, "0"), TEXT('Material master'!$A$2:'Material master'!$A$275, "0"), 'Material master'!$B$2:'Material master'!$B$275, 1),"")</f>
        <v>ATH SG200 PO</v>
      </c>
      <c r="C674" s="136" t="str">
        <f>IFERROR(_xlfn.XLOOKUP(TEXT(A674, "0"), TEXT('Material master'!$A$2:'Material master'!$A$275, "0"), 'Material master'!$C$2:'Material master'!$C$275, 1),"")</f>
        <v>Bulk Product</v>
      </c>
      <c r="D674" s="136" t="str">
        <f>IFERROR(_xlfn.XLOOKUP(TEXT(A674, "0"), TEXT('Material master'!$A$2:'Material master'!$A$275, "0"), 'Material master'!$D$2:'Material master'!$D$275, 1),"")</f>
        <v>J000 - ATH</v>
      </c>
      <c r="E674" s="136" t="str">
        <f>IFERROR(_xlfn.XLOOKUP(TEXT(A674, "0"), TEXT('Material master'!$A$2:'Material master'!$A$275, "0"), 'Material master'!$E$2:'Material master'!$E$275, 1),"")</f>
        <v>SPC0922 - ATH Flour</v>
      </c>
      <c r="F674" s="136" t="str">
        <f>IFERROR(_xlfn.XLOOKUP(TEXT(A674, "0"), TEXT('Material master'!$A$2:'Material master'!$A$275, "0"), 'Material master'!$F$2:'Material master'!$F$275, 1),"")</f>
        <v>AC01 - ATH Flour Coarse</v>
      </c>
      <c r="G674" s="136" t="str">
        <f>IFERROR(_xlfn.XLOOKUP(TEXT(A674, "0"), TEXT('Material master'!$A$2:'Material master'!$A$275, "0"), 'Material master'!$G$2:'Material master'!$G$275, 1),"")</f>
        <v>ATH SG200 PO</v>
      </c>
      <c r="H674" s="136" t="s">
        <v>697</v>
      </c>
      <c r="K674" s="142">
        <v>0</v>
      </c>
      <c r="L674" s="142">
        <f t="shared" ref="L674:W674" si="656">K674 - L673 + L676</f>
        <v>0</v>
      </c>
      <c r="M674" s="142">
        <f t="shared" si="656"/>
        <v>0</v>
      </c>
      <c r="N674" s="142">
        <f t="shared" si="656"/>
        <v>0</v>
      </c>
      <c r="O674" s="142">
        <f t="shared" si="656"/>
        <v>0</v>
      </c>
      <c r="P674" s="142">
        <f t="shared" si="656"/>
        <v>0</v>
      </c>
      <c r="Q674" s="142">
        <f t="shared" si="656"/>
        <v>0</v>
      </c>
      <c r="R674" s="142">
        <f t="shared" si="656"/>
        <v>0</v>
      </c>
      <c r="S674" s="142">
        <f t="shared" si="656"/>
        <v>0</v>
      </c>
      <c r="T674" s="142">
        <f t="shared" si="656"/>
        <v>0</v>
      </c>
      <c r="U674" s="142">
        <f t="shared" si="656"/>
        <v>0</v>
      </c>
      <c r="V674" s="142">
        <f t="shared" si="656"/>
        <v>0</v>
      </c>
      <c r="W674" s="142">
        <f t="shared" si="656"/>
        <v>0</v>
      </c>
    </row>
    <row r="675" spans="1:23" x14ac:dyDescent="0.25">
      <c r="A675" s="257" t="s">
        <v>209</v>
      </c>
      <c r="B675" t="str">
        <f>IFERROR(_xlfn.XLOOKUP(TEXT(A675, "0"), TEXT('Material master'!$A$2:'Material master'!$A$275, "0"), 'Material master'!$B$2:'Material master'!$B$275, 1),"")</f>
        <v>ATH SG200 PO</v>
      </c>
      <c r="C675" t="str">
        <f>IFERROR(_xlfn.XLOOKUP(TEXT(A675, "0"), TEXT('Material master'!$A$2:'Material master'!$A$275, "0"), 'Material master'!$C$2:'Material master'!$C$275, 1),"")</f>
        <v>Bulk Product</v>
      </c>
      <c r="D675" t="str">
        <f>IFERROR(_xlfn.XLOOKUP(TEXT(A675, "0"), TEXT('Material master'!$A$2:'Material master'!$A$275, "0"), 'Material master'!$D$2:'Material master'!$D$275, 1),"")</f>
        <v>J000 - ATH</v>
      </c>
      <c r="E675" t="str">
        <f>IFERROR(_xlfn.XLOOKUP(TEXT(A675, "0"), TEXT('Material master'!$A$2:'Material master'!$A$275, "0"), 'Material master'!$E$2:'Material master'!$E$275, 1),"")</f>
        <v>SPC0922 - ATH Flour</v>
      </c>
      <c r="F675" t="str">
        <f>IFERROR(_xlfn.XLOOKUP(TEXT(A675, "0"), TEXT('Material master'!$A$2:'Material master'!$A$275, "0"), 'Material master'!$F$2:'Material master'!$F$275, 1),"")</f>
        <v>AC01 - ATH Flour Coarse</v>
      </c>
      <c r="G675" t="str">
        <f>IFERROR(_xlfn.XLOOKUP(TEXT(A675, "0"), TEXT('Material master'!$A$2:'Material master'!$A$275, "0"), 'Material master'!$G$2:'Material master'!$G$275, 1),"")</f>
        <v>ATH SG200 PO</v>
      </c>
      <c r="H675" t="s">
        <v>698</v>
      </c>
      <c r="I675" s="32">
        <v>0</v>
      </c>
      <c r="J675" s="258">
        <f>IFERROR($I675/AVERAGE($L673:$W673),0)</f>
        <v>0</v>
      </c>
      <c r="K675" s="32"/>
      <c r="L675" s="32">
        <f t="shared" ref="L675:W675" si="657">$I675</f>
        <v>0</v>
      </c>
      <c r="M675" s="32">
        <f t="shared" si="657"/>
        <v>0</v>
      </c>
      <c r="N675" s="32">
        <f t="shared" si="657"/>
        <v>0</v>
      </c>
      <c r="O675" s="32">
        <f t="shared" si="657"/>
        <v>0</v>
      </c>
      <c r="P675" s="32">
        <f t="shared" si="657"/>
        <v>0</v>
      </c>
      <c r="Q675" s="32">
        <f t="shared" si="657"/>
        <v>0</v>
      </c>
      <c r="R675" s="32">
        <f t="shared" si="657"/>
        <v>0</v>
      </c>
      <c r="S675" s="32">
        <f t="shared" si="657"/>
        <v>0</v>
      </c>
      <c r="T675" s="32">
        <f t="shared" si="657"/>
        <v>0</v>
      </c>
      <c r="U675" s="32">
        <f t="shared" si="657"/>
        <v>0</v>
      </c>
      <c r="V675" s="32">
        <f t="shared" si="657"/>
        <v>0</v>
      </c>
      <c r="W675" s="32">
        <f t="shared" si="657"/>
        <v>0</v>
      </c>
    </row>
    <row r="676" spans="1:23" x14ac:dyDescent="0.25">
      <c r="A676" s="257" t="s">
        <v>209</v>
      </c>
      <c r="B676" t="str">
        <f>IFERROR(_xlfn.XLOOKUP(TEXT(A676, "0"), TEXT('Material master'!$A$2:'Material master'!$A$275, "0"), 'Material master'!$B$2:'Material master'!$B$275, 1),"")</f>
        <v>ATH SG200 PO</v>
      </c>
      <c r="C676" t="str">
        <f>IFERROR(_xlfn.XLOOKUP(TEXT(A676, "0"), TEXT('Material master'!$A$2:'Material master'!$A$275, "0"), 'Material master'!$C$2:'Material master'!$C$275, 1),"")</f>
        <v>Bulk Product</v>
      </c>
      <c r="D676" t="str">
        <f>IFERROR(_xlfn.XLOOKUP(TEXT(A676, "0"), TEXT('Material master'!$A$2:'Material master'!$A$275, "0"), 'Material master'!$D$2:'Material master'!$D$275, 1),"")</f>
        <v>J000 - ATH</v>
      </c>
      <c r="E676" t="str">
        <f>IFERROR(_xlfn.XLOOKUP(TEXT(A676, "0"), TEXT('Material master'!$A$2:'Material master'!$A$275, "0"), 'Material master'!$E$2:'Material master'!$E$275, 1),"")</f>
        <v>SPC0922 - ATH Flour</v>
      </c>
      <c r="F676" t="str">
        <f>IFERROR(_xlfn.XLOOKUP(TEXT(A676, "0"), TEXT('Material master'!$A$2:'Material master'!$A$275, "0"), 'Material master'!$F$2:'Material master'!$F$275, 1),"")</f>
        <v>AC01 - ATH Flour Coarse</v>
      </c>
      <c r="G676" t="str">
        <f>IFERROR(_xlfn.XLOOKUP(TEXT(A676, "0"), TEXT('Material master'!$A$2:'Material master'!$A$275, "0"), 'Material master'!$G$2:'Material master'!$G$275, 1),"")</f>
        <v>ATH SG200 PO</v>
      </c>
      <c r="H676" t="s">
        <v>699</v>
      </c>
      <c r="I676">
        <f>IFERROR(_xlfn.XLOOKUP(TEXT(A676, "0"), TEXT('Purchase sheet'!$A$2:'Purchase sheet'!$A$31, "0"), 'Purchase sheet'!$H$2:'Purchase sheet'!$H$31, 1), 1)</f>
        <v>1</v>
      </c>
      <c r="K676" s="32"/>
      <c r="L676" s="259"/>
      <c r="M676" s="32">
        <f t="shared" ref="M676:W676" si="658">IF( M675 - L674 + M673 &gt; 0, CEILING( M675 - L674 + M673, $I$676), 0)</f>
        <v>0</v>
      </c>
      <c r="N676" s="32">
        <f t="shared" si="658"/>
        <v>0</v>
      </c>
      <c r="O676" s="32">
        <f t="shared" si="658"/>
        <v>0</v>
      </c>
      <c r="P676" s="32">
        <f t="shared" si="658"/>
        <v>0</v>
      </c>
      <c r="Q676" s="32">
        <f t="shared" si="658"/>
        <v>0</v>
      </c>
      <c r="R676" s="32">
        <f t="shared" si="658"/>
        <v>0</v>
      </c>
      <c r="S676" s="32">
        <f t="shared" si="658"/>
        <v>0</v>
      </c>
      <c r="T676" s="32">
        <f t="shared" si="658"/>
        <v>0</v>
      </c>
      <c r="U676" s="32">
        <f t="shared" si="658"/>
        <v>0</v>
      </c>
      <c r="V676" s="32">
        <f t="shared" si="658"/>
        <v>0</v>
      </c>
      <c r="W676" s="32">
        <f t="shared" si="658"/>
        <v>0</v>
      </c>
    </row>
    <row r="677" spans="1:23" ht="15.75" thickBot="1" x14ac:dyDescent="0.3">
      <c r="A677" s="257" t="s">
        <v>209</v>
      </c>
      <c r="B677" t="str">
        <f>IFERROR(_xlfn.XLOOKUP(TEXT(A677, "0"), TEXT('Material master'!$A$2:'Material master'!$A$275, "0"), 'Material master'!$B$2:'Material master'!$B$275, 1),"")</f>
        <v>ATH SG200 PO</v>
      </c>
      <c r="C677" t="str">
        <f>IFERROR(_xlfn.XLOOKUP(TEXT(A677, "0"), TEXT('Material master'!$A$2:'Material master'!$A$275, "0"), 'Material master'!$C$2:'Material master'!$C$275, 1),"")</f>
        <v>Bulk Product</v>
      </c>
      <c r="D677" t="str">
        <f>IFERROR(_xlfn.XLOOKUP(TEXT(A677, "0"), TEXT('Material master'!$A$2:'Material master'!$A$275, "0"), 'Material master'!$D$2:'Material master'!$D$275, 1),"")</f>
        <v>J000 - ATH</v>
      </c>
      <c r="E677" t="str">
        <f>IFERROR(_xlfn.XLOOKUP(TEXT(A677, "0"), TEXT('Material master'!$A$2:'Material master'!$A$275, "0"), 'Material master'!$E$2:'Material master'!$E$275, 1),"")</f>
        <v>SPC0922 - ATH Flour</v>
      </c>
      <c r="F677" t="str">
        <f>IFERROR(_xlfn.XLOOKUP(TEXT(A677, "0"), TEXT('Material master'!$A$2:'Material master'!$A$275, "0"), 'Material master'!$F$2:'Material master'!$F$275, 1),"")</f>
        <v>AC01 - ATH Flour Coarse</v>
      </c>
      <c r="G677" t="str">
        <f>IFERROR(_xlfn.XLOOKUP(TEXT(A677, "0"), TEXT('Material master'!$A$2:'Material master'!$A$275, "0"), 'Material master'!$G$2:'Material master'!$G$275, 1),"")</f>
        <v>ATH SG200 PO</v>
      </c>
      <c r="H677" t="s">
        <v>700</v>
      </c>
      <c r="I677">
        <f>INT(IFERROR(_xlfn.XLOOKUP(TEXT(A677, "0"), TEXT('Purchase sheet'!$A$2:'Purchase sheet'!$A$31, "0"), 'Purchase sheet'!$H$2:'Purchase sheet'!$D$31, 1), 1))</f>
        <v>1</v>
      </c>
      <c r="K677" s="32"/>
      <c r="L677" s="32">
        <f t="shared" ref="L677:V677" si="659">M676</f>
        <v>0</v>
      </c>
      <c r="M677" s="32">
        <f t="shared" si="659"/>
        <v>0</v>
      </c>
      <c r="N677" s="32">
        <f t="shared" si="659"/>
        <v>0</v>
      </c>
      <c r="O677" s="32">
        <f t="shared" si="659"/>
        <v>0</v>
      </c>
      <c r="P677" s="32">
        <f t="shared" si="659"/>
        <v>0</v>
      </c>
      <c r="Q677" s="32">
        <f t="shared" si="659"/>
        <v>0</v>
      </c>
      <c r="R677" s="32">
        <f t="shared" si="659"/>
        <v>0</v>
      </c>
      <c r="S677" s="32">
        <f t="shared" si="659"/>
        <v>0</v>
      </c>
      <c r="T677" s="32">
        <f t="shared" si="659"/>
        <v>0</v>
      </c>
      <c r="U677" s="32">
        <f t="shared" si="659"/>
        <v>0</v>
      </c>
      <c r="V677" s="32">
        <f t="shared" si="659"/>
        <v>0</v>
      </c>
      <c r="W677" s="32"/>
    </row>
    <row r="678" spans="1:23" s="138" customFormat="1" x14ac:dyDescent="0.25">
      <c r="A678" s="137" t="s">
        <v>214</v>
      </c>
      <c r="B678" s="138" t="str">
        <f>IFERROR(_xlfn.XLOOKUP(TEXT(A678, "0"), TEXT('Material master'!$A$2:'Material master'!$A$275, "0"), 'Material master'!$B$2:'Material master'!$B$275, 1),"")</f>
        <v>Ca-Carb A125 PO</v>
      </c>
      <c r="C678" s="138" t="str">
        <f>IFERROR(_xlfn.XLOOKUP(TEXT(A678, "0"), TEXT('Material master'!$A$2:'Material master'!$A$275, "0"), 'Material master'!$C$2:'Material master'!$C$275, 1),"")</f>
        <v>Bulk Product</v>
      </c>
      <c r="D678" s="138" t="str">
        <f>IFERROR(_xlfn.XLOOKUP(TEXT(A678, "0"), TEXT('Material master'!$A$2:'Material master'!$A$275, "0"), 'Material master'!$D$2:'Material master'!$D$275, 1),"")</f>
        <v>C002 - Limestone</v>
      </c>
      <c r="E678" s="138" t="str">
        <f>IFERROR(_xlfn.XLOOKUP(TEXT(A678, "0"), TEXT('Material master'!$A$2:'Material master'!$A$275, "0"), 'Material master'!$E$2:'Material master'!$E$275, 1),"")</f>
        <v>SPC0205 - Limestone</v>
      </c>
      <c r="F678" s="138" t="str">
        <f>IFERROR(_xlfn.XLOOKUP(TEXT(A678, "0"), TEXT('Material master'!$A$2:'Material master'!$A$275, "0"), 'Material master'!$F$2:'Material master'!$F$275, 1),"")</f>
        <v>BK29 - Limestone Flour Coarse</v>
      </c>
      <c r="G678" s="138" t="str">
        <f>IFERROR(_xlfn.XLOOKUP(TEXT(A678, "0"), TEXT('Material master'!$A$2:'Material master'!$A$275, "0"), 'Material master'!$G$2:'Material master'!$G$275, 1),"")</f>
        <v>Limestone 125 PO</v>
      </c>
      <c r="H678" s="138" t="s">
        <v>683</v>
      </c>
      <c r="I678" s="140">
        <f>IFERROR(AVERAGE('Forecast sheet'!$C$2:'Forecast sheet'!$N$2),0)</f>
        <v>4244.9574999999995</v>
      </c>
      <c r="J678" s="140">
        <f>IFERROR(AVERAGE(L678:W678),0)</f>
        <v>5043.9461789437773</v>
      </c>
      <c r="K678" s="140"/>
      <c r="L678" s="140">
        <v>5501.493449794224</v>
      </c>
      <c r="M678" s="140">
        <v>5002.3509725028289</v>
      </c>
      <c r="N678" s="140">
        <v>5002.3509725028289</v>
      </c>
      <c r="O678" s="140">
        <v>5002.3509725028289</v>
      </c>
      <c r="P678" s="140">
        <v>5002.3509725028289</v>
      </c>
      <c r="Q678" s="140">
        <v>5002.3509725028289</v>
      </c>
      <c r="R678" s="140">
        <v>5002.3509725028289</v>
      </c>
      <c r="S678" s="140">
        <v>5002.3509725028289</v>
      </c>
      <c r="T678" s="140">
        <v>5002.3509725028289</v>
      </c>
      <c r="U678" s="140">
        <v>5002.3509725028289</v>
      </c>
      <c r="V678" s="140">
        <v>5002.3509725028289</v>
      </c>
      <c r="W678" s="140">
        <v>5002.3509725028289</v>
      </c>
    </row>
    <row r="679" spans="1:23" x14ac:dyDescent="0.25">
      <c r="A679" s="257" t="s">
        <v>214</v>
      </c>
      <c r="B679" t="str">
        <f>IFERROR(_xlfn.XLOOKUP(TEXT(A679, "0"), TEXT('Material master'!$A$2:'Material master'!$A$275, "0"), 'Material master'!$B$2:'Material master'!$B$275, 1),"")</f>
        <v>Ca-Carb A125 PO</v>
      </c>
      <c r="C679" t="str">
        <f>IFERROR(_xlfn.XLOOKUP(TEXT(A679, "0"), TEXT('Material master'!$A$2:'Material master'!$A$275, "0"), 'Material master'!$C$2:'Material master'!$C$275, 1),"")</f>
        <v>Bulk Product</v>
      </c>
      <c r="D679" t="str">
        <f>IFERROR(_xlfn.XLOOKUP(TEXT(A679, "0"), TEXT('Material master'!$A$2:'Material master'!$A$275, "0"), 'Material master'!$D$2:'Material master'!$D$275, 1),"")</f>
        <v>C002 - Limestone</v>
      </c>
      <c r="E679" t="str">
        <f>IFERROR(_xlfn.XLOOKUP(TEXT(A679, "0"), TEXT('Material master'!$A$2:'Material master'!$A$275, "0"), 'Material master'!$E$2:'Material master'!$E$275, 1),"")</f>
        <v>SPC0205 - Limestone</v>
      </c>
      <c r="F679" t="str">
        <f>IFERROR(_xlfn.XLOOKUP(TEXT(A679, "0"), TEXT('Material master'!$A$2:'Material master'!$A$275, "0"), 'Material master'!$F$2:'Material master'!$F$275, 1),"")</f>
        <v>BK29 - Limestone Flour Coarse</v>
      </c>
      <c r="G679" t="str">
        <f>IFERROR(_xlfn.XLOOKUP(TEXT(A679, "0"), TEXT('Material master'!$A$2:'Material master'!$A$275, "0"), 'Material master'!$G$2:'Material master'!$G$275, 1),"")</f>
        <v>Limestone 125 PO</v>
      </c>
      <c r="H679" t="s">
        <v>695</v>
      </c>
      <c r="I679" s="257" t="s">
        <v>181</v>
      </c>
      <c r="K679" s="32"/>
      <c r="L679" s="32">
        <f t="shared" ref="L679:W679" si="660">IFERROR(L588, 0)</f>
        <v>180.20000000000002</v>
      </c>
      <c r="M679" s="32">
        <f t="shared" si="660"/>
        <v>57.24</v>
      </c>
      <c r="N679" s="32">
        <f t="shared" si="660"/>
        <v>60.42</v>
      </c>
      <c r="O679" s="32">
        <f t="shared" si="660"/>
        <v>60.42</v>
      </c>
      <c r="P679" s="32">
        <f t="shared" si="660"/>
        <v>60.95</v>
      </c>
      <c r="Q679" s="32">
        <f t="shared" si="660"/>
        <v>60.42</v>
      </c>
      <c r="R679" s="32">
        <f t="shared" si="660"/>
        <v>59.89</v>
      </c>
      <c r="S679" s="32">
        <f t="shared" si="660"/>
        <v>60.42</v>
      </c>
      <c r="T679" s="32">
        <f t="shared" si="660"/>
        <v>59.36</v>
      </c>
      <c r="U679" s="32">
        <f t="shared" si="660"/>
        <v>60.42</v>
      </c>
      <c r="V679" s="32">
        <f t="shared" si="660"/>
        <v>60.42</v>
      </c>
      <c r="W679" s="32">
        <f t="shared" si="660"/>
        <v>59.89</v>
      </c>
    </row>
    <row r="680" spans="1:23" x14ac:dyDescent="0.25">
      <c r="A680" s="257" t="s">
        <v>214</v>
      </c>
      <c r="B680" t="str">
        <f>IFERROR(_xlfn.XLOOKUP(TEXT(A680, "0"), TEXT('Material master'!$A$2:'Material master'!$A$275, "0"), 'Material master'!$B$2:'Material master'!$B$275, 1),"")</f>
        <v>Ca-Carb A125 PO</v>
      </c>
      <c r="C680" t="str">
        <f>IFERROR(_xlfn.XLOOKUP(TEXT(A680, "0"), TEXT('Material master'!$A$2:'Material master'!$A$275, "0"), 'Material master'!$C$2:'Material master'!$C$275, 1),"")</f>
        <v>Bulk Product</v>
      </c>
      <c r="D680" t="str">
        <f>IFERROR(_xlfn.XLOOKUP(TEXT(A680, "0"), TEXT('Material master'!$A$2:'Material master'!$A$275, "0"), 'Material master'!$D$2:'Material master'!$D$275, 1),"")</f>
        <v>C002 - Limestone</v>
      </c>
      <c r="E680" t="str">
        <f>IFERROR(_xlfn.XLOOKUP(TEXT(A680, "0"), TEXT('Material master'!$A$2:'Material master'!$A$275, "0"), 'Material master'!$E$2:'Material master'!$E$275, 1),"")</f>
        <v>SPC0205 - Limestone</v>
      </c>
      <c r="F680" t="str">
        <f>IFERROR(_xlfn.XLOOKUP(TEXT(A680, "0"), TEXT('Material master'!$A$2:'Material master'!$A$275, "0"), 'Material master'!$F$2:'Material master'!$F$275, 1),"")</f>
        <v>BK29 - Limestone Flour Coarse</v>
      </c>
      <c r="G680" t="str">
        <f>IFERROR(_xlfn.XLOOKUP(TEXT(A680, "0"), TEXT('Material master'!$A$2:'Material master'!$A$275, "0"), 'Material master'!$G$2:'Material master'!$G$275, 1),"")</f>
        <v>Limestone 125 PO</v>
      </c>
      <c r="H680" t="s">
        <v>695</v>
      </c>
      <c r="I680" s="257" t="s">
        <v>249</v>
      </c>
      <c r="K680" s="32"/>
      <c r="L680" s="32">
        <f t="shared" ref="L680:W680" si="661">IFERROR(L768, 0)</f>
        <v>237.25</v>
      </c>
      <c r="M680" s="32">
        <f t="shared" si="661"/>
        <v>256.75</v>
      </c>
      <c r="N680" s="32">
        <f t="shared" si="661"/>
        <v>278.5</v>
      </c>
      <c r="O680" s="32">
        <f t="shared" si="661"/>
        <v>282.25</v>
      </c>
      <c r="P680" s="32">
        <f t="shared" si="661"/>
        <v>248.5</v>
      </c>
      <c r="Q680" s="32">
        <f t="shared" si="661"/>
        <v>261.25</v>
      </c>
      <c r="R680" s="32">
        <f t="shared" si="661"/>
        <v>272</v>
      </c>
      <c r="S680" s="32">
        <f t="shared" si="661"/>
        <v>262</v>
      </c>
      <c r="T680" s="32">
        <f t="shared" si="661"/>
        <v>261.75</v>
      </c>
      <c r="U680" s="32">
        <f t="shared" si="661"/>
        <v>259.25</v>
      </c>
      <c r="V680" s="32">
        <f t="shared" si="661"/>
        <v>259.5</v>
      </c>
      <c r="W680" s="32">
        <f t="shared" si="661"/>
        <v>259.5</v>
      </c>
    </row>
    <row r="681" spans="1:23" x14ac:dyDescent="0.25">
      <c r="A681" s="257" t="s">
        <v>214</v>
      </c>
      <c r="B681" t="str">
        <f>IFERROR(_xlfn.XLOOKUP(TEXT(A681, "0"), TEXT('Material master'!$A$2:'Material master'!$A$275, "0"), 'Material master'!$B$2:'Material master'!$B$275, 1),"")</f>
        <v>Ca-Carb A125 PO</v>
      </c>
      <c r="C681" t="str">
        <f>IFERROR(_xlfn.XLOOKUP(TEXT(A681, "0"), TEXT('Material master'!$A$2:'Material master'!$A$275, "0"), 'Material master'!$C$2:'Material master'!$C$275, 1),"")</f>
        <v>Bulk Product</v>
      </c>
      <c r="D681" t="str">
        <f>IFERROR(_xlfn.XLOOKUP(TEXT(A681, "0"), TEXT('Material master'!$A$2:'Material master'!$A$275, "0"), 'Material master'!$D$2:'Material master'!$D$275, 1),"")</f>
        <v>C002 - Limestone</v>
      </c>
      <c r="E681" t="str">
        <f>IFERROR(_xlfn.XLOOKUP(TEXT(A681, "0"), TEXT('Material master'!$A$2:'Material master'!$A$275, "0"), 'Material master'!$E$2:'Material master'!$E$275, 1),"")</f>
        <v>SPC0205 - Limestone</v>
      </c>
      <c r="F681" t="str">
        <f>IFERROR(_xlfn.XLOOKUP(TEXT(A681, "0"), TEXT('Material master'!$A$2:'Material master'!$A$275, "0"), 'Material master'!$F$2:'Material master'!$F$275, 1),"")</f>
        <v>BK29 - Limestone Flour Coarse</v>
      </c>
      <c r="G681" t="str">
        <f>IFERROR(_xlfn.XLOOKUP(TEXT(A681, "0"), TEXT('Material master'!$A$2:'Material master'!$A$275, "0"), 'Material master'!$G$2:'Material master'!$G$275, 1),"")</f>
        <v>Limestone 125 PO</v>
      </c>
      <c r="H681" s="1" t="s">
        <v>696</v>
      </c>
      <c r="I681" s="1"/>
      <c r="J681" s="1"/>
      <c r="K681" s="141"/>
      <c r="L681" s="141">
        <f t="shared" ref="L681:W681" si="662">SUM(L678:L680)</f>
        <v>5918.9434497942239</v>
      </c>
      <c r="M681" s="141">
        <f t="shared" si="662"/>
        <v>5316.3409725028287</v>
      </c>
      <c r="N681" s="141">
        <f t="shared" si="662"/>
        <v>5341.270972502829</v>
      </c>
      <c r="O681" s="141">
        <f t="shared" si="662"/>
        <v>5345.020972502829</v>
      </c>
      <c r="P681" s="141">
        <f t="shared" si="662"/>
        <v>5311.8009725028287</v>
      </c>
      <c r="Q681" s="141">
        <f t="shared" si="662"/>
        <v>5324.020972502829</v>
      </c>
      <c r="R681" s="141">
        <f t="shared" si="662"/>
        <v>5334.2409725028292</v>
      </c>
      <c r="S681" s="141">
        <f t="shared" si="662"/>
        <v>5324.770972502829</v>
      </c>
      <c r="T681" s="141">
        <f t="shared" si="662"/>
        <v>5323.4609725028286</v>
      </c>
      <c r="U681" s="141">
        <f t="shared" si="662"/>
        <v>5322.020972502829</v>
      </c>
      <c r="V681" s="141">
        <f t="shared" si="662"/>
        <v>5322.270972502829</v>
      </c>
      <c r="W681" s="141">
        <f t="shared" si="662"/>
        <v>5321.7409725028292</v>
      </c>
    </row>
    <row r="682" spans="1:23" s="136" customFormat="1" x14ac:dyDescent="0.25">
      <c r="A682" s="270" t="s">
        <v>214</v>
      </c>
      <c r="B682" s="136" t="str">
        <f>IFERROR(_xlfn.XLOOKUP(TEXT(A682, "0"), TEXT('Material master'!$A$2:'Material master'!$A$275, "0"), 'Material master'!$B$2:'Material master'!$B$275, 1),"")</f>
        <v>Ca-Carb A125 PO</v>
      </c>
      <c r="C682" s="136" t="str">
        <f>IFERROR(_xlfn.XLOOKUP(TEXT(A682, "0"), TEXT('Material master'!$A$2:'Material master'!$A$275, "0"), 'Material master'!$C$2:'Material master'!$C$275, 1),"")</f>
        <v>Bulk Product</v>
      </c>
      <c r="D682" s="136" t="str">
        <f>IFERROR(_xlfn.XLOOKUP(TEXT(A682, "0"), TEXT('Material master'!$A$2:'Material master'!$A$275, "0"), 'Material master'!$D$2:'Material master'!$D$275, 1),"")</f>
        <v>C002 - Limestone</v>
      </c>
      <c r="E682" s="136" t="str">
        <f>IFERROR(_xlfn.XLOOKUP(TEXT(A682, "0"), TEXT('Material master'!$A$2:'Material master'!$A$275, "0"), 'Material master'!$E$2:'Material master'!$E$275, 1),"")</f>
        <v>SPC0205 - Limestone</v>
      </c>
      <c r="F682" s="136" t="str">
        <f>IFERROR(_xlfn.XLOOKUP(TEXT(A682, "0"), TEXT('Material master'!$A$2:'Material master'!$A$275, "0"), 'Material master'!$F$2:'Material master'!$F$275, 1),"")</f>
        <v>BK29 - Limestone Flour Coarse</v>
      </c>
      <c r="G682" s="136" t="str">
        <f>IFERROR(_xlfn.XLOOKUP(TEXT(A682, "0"), TEXT('Material master'!$A$2:'Material master'!$A$275, "0"), 'Material master'!$G$2:'Material master'!$G$275, 1),"")</f>
        <v>Limestone 125 PO</v>
      </c>
      <c r="H682" s="136" t="s">
        <v>697</v>
      </c>
      <c r="K682" s="142">
        <v>1556.242</v>
      </c>
      <c r="L682" s="142">
        <f t="shared" ref="L682:W682" si="663">K682 - L681 + L684</f>
        <v>873.29855020577634</v>
      </c>
      <c r="M682" s="142">
        <f t="shared" si="663"/>
        <v>872.95757770294767</v>
      </c>
      <c r="N682" s="142">
        <f t="shared" si="663"/>
        <v>872.68660520011872</v>
      </c>
      <c r="O682" s="142">
        <f t="shared" si="663"/>
        <v>872.66563269728977</v>
      </c>
      <c r="P682" s="142">
        <f t="shared" si="663"/>
        <v>872.86466019446107</v>
      </c>
      <c r="Q682" s="142">
        <f t="shared" si="663"/>
        <v>872.84368769163211</v>
      </c>
      <c r="R682" s="142">
        <f t="shared" si="663"/>
        <v>873.6027151888029</v>
      </c>
      <c r="S682" s="142">
        <f t="shared" si="663"/>
        <v>872.83174268597395</v>
      </c>
      <c r="T682" s="142">
        <f t="shared" si="663"/>
        <v>873.3707701831454</v>
      </c>
      <c r="U682" s="142">
        <f t="shared" si="663"/>
        <v>873.34979768031644</v>
      </c>
      <c r="V682" s="142">
        <f t="shared" si="663"/>
        <v>873.07882517748749</v>
      </c>
      <c r="W682" s="142">
        <f t="shared" si="663"/>
        <v>873.33785267465828</v>
      </c>
    </row>
    <row r="683" spans="1:23" x14ac:dyDescent="0.25">
      <c r="A683" s="257" t="s">
        <v>214</v>
      </c>
      <c r="B683" t="str">
        <f>IFERROR(_xlfn.XLOOKUP(TEXT(A683, "0"), TEXT('Material master'!$A$2:'Material master'!$A$275, "0"), 'Material master'!$B$2:'Material master'!$B$275, 1),"")</f>
        <v>Ca-Carb A125 PO</v>
      </c>
      <c r="C683" t="str">
        <f>IFERROR(_xlfn.XLOOKUP(TEXT(A683, "0"), TEXT('Material master'!$A$2:'Material master'!$A$275, "0"), 'Material master'!$C$2:'Material master'!$C$275, 1),"")</f>
        <v>Bulk Product</v>
      </c>
      <c r="D683" t="str">
        <f>IFERROR(_xlfn.XLOOKUP(TEXT(A683, "0"), TEXT('Material master'!$A$2:'Material master'!$A$275, "0"), 'Material master'!$D$2:'Material master'!$D$275, 1),"")</f>
        <v>C002 - Limestone</v>
      </c>
      <c r="E683" t="str">
        <f>IFERROR(_xlfn.XLOOKUP(TEXT(A683, "0"), TEXT('Material master'!$A$2:'Material master'!$A$275, "0"), 'Material master'!$E$2:'Material master'!$E$275, 1),"")</f>
        <v>SPC0205 - Limestone</v>
      </c>
      <c r="F683" t="str">
        <f>IFERROR(_xlfn.XLOOKUP(TEXT(A683, "0"), TEXT('Material master'!$A$2:'Material master'!$A$275, "0"), 'Material master'!$F$2:'Material master'!$F$275, 1),"")</f>
        <v>BK29 - Limestone Flour Coarse</v>
      </c>
      <c r="G683" t="str">
        <f>IFERROR(_xlfn.XLOOKUP(TEXT(A683, "0"), TEXT('Material master'!$A$2:'Material master'!$A$275, "0"), 'Material master'!$G$2:'Material master'!$G$275, 1),"")</f>
        <v>Limestone 125 PO</v>
      </c>
      <c r="H683" t="s">
        <v>698</v>
      </c>
      <c r="I683" s="32">
        <v>872.61490024191414</v>
      </c>
      <c r="J683" s="258">
        <f>IFERROR($I683/AVERAGE($L681:$W681),0)</f>
        <v>0.16233209876397267</v>
      </c>
      <c r="K683" s="32"/>
      <c r="L683" s="32">
        <f t="shared" ref="L683:W683" si="664">$I683</f>
        <v>872.61490024191414</v>
      </c>
      <c r="M683" s="32">
        <f t="shared" si="664"/>
        <v>872.61490024191414</v>
      </c>
      <c r="N683" s="32">
        <f t="shared" si="664"/>
        <v>872.61490024191414</v>
      </c>
      <c r="O683" s="32">
        <f t="shared" si="664"/>
        <v>872.61490024191414</v>
      </c>
      <c r="P683" s="32">
        <f t="shared" si="664"/>
        <v>872.61490024191414</v>
      </c>
      <c r="Q683" s="32">
        <f t="shared" si="664"/>
        <v>872.61490024191414</v>
      </c>
      <c r="R683" s="32">
        <f t="shared" si="664"/>
        <v>872.61490024191414</v>
      </c>
      <c r="S683" s="32">
        <f t="shared" si="664"/>
        <v>872.61490024191414</v>
      </c>
      <c r="T683" s="32">
        <f t="shared" si="664"/>
        <v>872.61490024191414</v>
      </c>
      <c r="U683" s="32">
        <f t="shared" si="664"/>
        <v>872.61490024191414</v>
      </c>
      <c r="V683" s="32">
        <f t="shared" si="664"/>
        <v>872.61490024191414</v>
      </c>
      <c r="W683" s="32">
        <f t="shared" si="664"/>
        <v>872.61490024191414</v>
      </c>
    </row>
    <row r="684" spans="1:23" x14ac:dyDescent="0.25">
      <c r="A684" s="257" t="s">
        <v>214</v>
      </c>
      <c r="B684" t="str">
        <f>IFERROR(_xlfn.XLOOKUP(TEXT(A684, "0"), TEXT('Material master'!$A$2:'Material master'!$A$275, "0"), 'Material master'!$B$2:'Material master'!$B$275, 1),"")</f>
        <v>Ca-Carb A125 PO</v>
      </c>
      <c r="C684" t="str">
        <f>IFERROR(_xlfn.XLOOKUP(TEXT(A684, "0"), TEXT('Material master'!$A$2:'Material master'!$A$275, "0"), 'Material master'!$C$2:'Material master'!$C$275, 1),"")</f>
        <v>Bulk Product</v>
      </c>
      <c r="D684" t="str">
        <f>IFERROR(_xlfn.XLOOKUP(TEXT(A684, "0"), TEXT('Material master'!$A$2:'Material master'!$A$275, "0"), 'Material master'!$D$2:'Material master'!$D$275, 1),"")</f>
        <v>C002 - Limestone</v>
      </c>
      <c r="E684" t="str">
        <f>IFERROR(_xlfn.XLOOKUP(TEXT(A684, "0"), TEXT('Material master'!$A$2:'Material master'!$A$275, "0"), 'Material master'!$E$2:'Material master'!$E$275, 1),"")</f>
        <v>SPC0205 - Limestone</v>
      </c>
      <c r="F684" t="str">
        <f>IFERROR(_xlfn.XLOOKUP(TEXT(A684, "0"), TEXT('Material master'!$A$2:'Material master'!$A$275, "0"), 'Material master'!$F$2:'Material master'!$F$275, 1),"")</f>
        <v>BK29 - Limestone Flour Coarse</v>
      </c>
      <c r="G684" t="str">
        <f>IFERROR(_xlfn.XLOOKUP(TEXT(A684, "0"), TEXT('Material master'!$A$2:'Material master'!$A$275, "0"), 'Material master'!$G$2:'Material master'!$G$275, 1),"")</f>
        <v>Limestone 125 PO</v>
      </c>
      <c r="H684" t="s">
        <v>704</v>
      </c>
      <c r="I684">
        <v>1</v>
      </c>
      <c r="K684" s="32"/>
      <c r="L684" s="32">
        <f t="shared" ref="L684:W684" si="665">IF(( L683 - K682 + L681 ) &gt; 0, CEILING(( L683 - K682 + L681 ), $I684), 0)</f>
        <v>5236</v>
      </c>
      <c r="M684" s="32">
        <f t="shared" si="665"/>
        <v>5316</v>
      </c>
      <c r="N684" s="32">
        <f t="shared" si="665"/>
        <v>5341</v>
      </c>
      <c r="O684" s="32">
        <f t="shared" si="665"/>
        <v>5345</v>
      </c>
      <c r="P684" s="32">
        <f t="shared" si="665"/>
        <v>5312</v>
      </c>
      <c r="Q684" s="32">
        <f t="shared" si="665"/>
        <v>5324</v>
      </c>
      <c r="R684" s="32">
        <f t="shared" si="665"/>
        <v>5335</v>
      </c>
      <c r="S684" s="32">
        <f t="shared" si="665"/>
        <v>5324</v>
      </c>
      <c r="T684" s="32">
        <f t="shared" si="665"/>
        <v>5324</v>
      </c>
      <c r="U684" s="32">
        <f t="shared" si="665"/>
        <v>5322</v>
      </c>
      <c r="V684" s="32">
        <f t="shared" si="665"/>
        <v>5322</v>
      </c>
      <c r="W684" s="32">
        <f t="shared" si="665"/>
        <v>5322</v>
      </c>
    </row>
    <row r="685" spans="1:23" x14ac:dyDescent="0.25">
      <c r="A685" s="257" t="s">
        <v>214</v>
      </c>
      <c r="B685" t="str">
        <f>IFERROR(_xlfn.XLOOKUP(TEXT(A685, "0"), TEXT('Material master'!$A$2:'Material master'!$A$275, "0"), 'Material master'!$B$2:'Material master'!$B$275, 1),"")</f>
        <v>Ca-Carb A125 PO</v>
      </c>
      <c r="C685" t="str">
        <f>IFERROR(_xlfn.XLOOKUP(TEXT(A685, "0"), TEXT('Material master'!$A$2:'Material master'!$A$275, "0"), 'Material master'!$C$2:'Material master'!$C$275, 1),"")</f>
        <v>Bulk Product</v>
      </c>
      <c r="D685" t="str">
        <f>IFERROR(_xlfn.XLOOKUP(TEXT(A685, "0"), TEXT('Material master'!$A$2:'Material master'!$A$275, "0"), 'Material master'!$D$2:'Material master'!$D$275, 1),"")</f>
        <v>C002 - Limestone</v>
      </c>
      <c r="E685" t="str">
        <f>IFERROR(_xlfn.XLOOKUP(TEXT(A685, "0"), TEXT('Material master'!$A$2:'Material master'!$A$275, "0"), 'Material master'!$E$2:'Material master'!$E$275, 1),"")</f>
        <v>SPC0205 - Limestone</v>
      </c>
      <c r="F685" t="str">
        <f>IFERROR(_xlfn.XLOOKUP(TEXT(A685, "0"), TEXT('Material master'!$A$2:'Material master'!$A$275, "0"), 'Material master'!$F$2:'Material master'!$F$275, 1),"")</f>
        <v>BK29 - Limestone Flour Coarse</v>
      </c>
      <c r="G685" t="str">
        <f>IFERROR(_xlfn.XLOOKUP(TEXT(A685, "0"), TEXT('Material master'!$A$2:'Material master'!$A$275, "0"), 'Material master'!$G$2:'Material master'!$G$275, 1),"")</f>
        <v>Limestone 125 PO</v>
      </c>
      <c r="H685" t="s">
        <v>705</v>
      </c>
      <c r="I685" t="s">
        <v>608</v>
      </c>
      <c r="J685">
        <v>23</v>
      </c>
      <c r="K685" s="32"/>
      <c r="L685" s="32">
        <f t="shared" ref="L685:W685" si="666">L684 / $J685</f>
        <v>227.65217391304347</v>
      </c>
      <c r="M685" s="32">
        <f t="shared" si="666"/>
        <v>231.13043478260869</v>
      </c>
      <c r="N685" s="32">
        <f t="shared" si="666"/>
        <v>232.21739130434781</v>
      </c>
      <c r="O685" s="32">
        <f t="shared" si="666"/>
        <v>232.39130434782609</v>
      </c>
      <c r="P685" s="32">
        <f t="shared" si="666"/>
        <v>230.95652173913044</v>
      </c>
      <c r="Q685" s="32">
        <f t="shared" si="666"/>
        <v>231.47826086956522</v>
      </c>
      <c r="R685" s="32">
        <f t="shared" si="666"/>
        <v>231.95652173913044</v>
      </c>
      <c r="S685" s="32">
        <f t="shared" si="666"/>
        <v>231.47826086956522</v>
      </c>
      <c r="T685" s="32">
        <f t="shared" si="666"/>
        <v>231.47826086956522</v>
      </c>
      <c r="U685" s="32">
        <f t="shared" si="666"/>
        <v>231.39130434782609</v>
      </c>
      <c r="V685" s="32">
        <f t="shared" si="666"/>
        <v>231.39130434782609</v>
      </c>
      <c r="W685" s="32">
        <f t="shared" si="666"/>
        <v>231.39130434782609</v>
      </c>
    </row>
    <row r="686" spans="1:23" x14ac:dyDescent="0.25">
      <c r="A686" s="257" t="s">
        <v>214</v>
      </c>
      <c r="B686" t="str">
        <f>IFERROR(_xlfn.XLOOKUP(TEXT(A686, "0"), TEXT('Material master'!$A$2:'Material master'!$A$275, "0"), 'Material master'!$B$2:'Material master'!$B$275, 1),"")</f>
        <v>Ca-Carb A125 PO</v>
      </c>
      <c r="C686" t="str">
        <f>IFERROR(_xlfn.XLOOKUP(TEXT(A686, "0"), TEXT('Material master'!$A$2:'Material master'!$A$275, "0"), 'Material master'!$C$2:'Material master'!$C$275, 1),"")</f>
        <v>Bulk Product</v>
      </c>
      <c r="D686" t="str">
        <f>IFERROR(_xlfn.XLOOKUP(TEXT(A686, "0"), TEXT('Material master'!$A$2:'Material master'!$A$275, "0"), 'Material master'!$D$2:'Material master'!$D$275, 1),"")</f>
        <v>C002 - Limestone</v>
      </c>
      <c r="E686" t="str">
        <f>IFERROR(_xlfn.XLOOKUP(TEXT(A686, "0"), TEXT('Material master'!$A$2:'Material master'!$A$275, "0"), 'Material master'!$E$2:'Material master'!$E$275, 1),"")</f>
        <v>SPC0205 - Limestone</v>
      </c>
      <c r="F686" t="str">
        <f>IFERROR(_xlfn.XLOOKUP(TEXT(A686, "0"), TEXT('Material master'!$A$2:'Material master'!$A$275, "0"), 'Material master'!$F$2:'Material master'!$F$275, 1),"")</f>
        <v>BK29 - Limestone Flour Coarse</v>
      </c>
      <c r="G686" t="str">
        <f>IFERROR(_xlfn.XLOOKUP(TEXT(A686, "0"), TEXT('Material master'!$A$2:'Material master'!$A$275, "0"), 'Material master'!$G$2:'Material master'!$G$275, 1),"")</f>
        <v>Limestone 125 PO</v>
      </c>
      <c r="H686" t="s">
        <v>706</v>
      </c>
      <c r="I686" s="257" t="s">
        <v>60</v>
      </c>
      <c r="J686">
        <v>0.63100000000000001</v>
      </c>
      <c r="K686" s="32"/>
      <c r="L686" s="32">
        <f t="shared" ref="L686:W686" si="667">L684 * $J686</f>
        <v>3303.9160000000002</v>
      </c>
      <c r="M686" s="32">
        <f t="shared" si="667"/>
        <v>3354.3960000000002</v>
      </c>
      <c r="N686" s="32">
        <f t="shared" si="667"/>
        <v>3370.1709999999998</v>
      </c>
      <c r="O686" s="32">
        <f t="shared" si="667"/>
        <v>3372.6950000000002</v>
      </c>
      <c r="P686" s="32">
        <f t="shared" si="667"/>
        <v>3351.8719999999998</v>
      </c>
      <c r="Q686" s="32">
        <f t="shared" si="667"/>
        <v>3359.444</v>
      </c>
      <c r="R686" s="32">
        <f t="shared" si="667"/>
        <v>3366.3850000000002</v>
      </c>
      <c r="S686" s="32">
        <f t="shared" si="667"/>
        <v>3359.444</v>
      </c>
      <c r="T686" s="32">
        <f t="shared" si="667"/>
        <v>3359.444</v>
      </c>
      <c r="U686" s="32">
        <f t="shared" si="667"/>
        <v>3358.1820000000002</v>
      </c>
      <c r="V686" s="32">
        <f t="shared" si="667"/>
        <v>3358.1820000000002</v>
      </c>
      <c r="W686" s="32">
        <f t="shared" si="667"/>
        <v>3358.1820000000002</v>
      </c>
    </row>
    <row r="687" spans="1:23" x14ac:dyDescent="0.25">
      <c r="A687" s="257" t="s">
        <v>214</v>
      </c>
      <c r="B687" t="str">
        <f>IFERROR(_xlfn.XLOOKUP(TEXT(A687, "0"), TEXT('Material master'!$A$2:'Material master'!$A$275, "0"), 'Material master'!$B$2:'Material master'!$B$275, 1),"")</f>
        <v>Ca-Carb A125 PO</v>
      </c>
      <c r="C687" t="str">
        <f>IFERROR(_xlfn.XLOOKUP(TEXT(A687, "0"), TEXT('Material master'!$A$2:'Material master'!$A$275, "0"), 'Material master'!$C$2:'Material master'!$C$275, 1),"")</f>
        <v>Bulk Product</v>
      </c>
      <c r="D687" t="str">
        <f>IFERROR(_xlfn.XLOOKUP(TEXT(A687, "0"), TEXT('Material master'!$A$2:'Material master'!$A$275, "0"), 'Material master'!$D$2:'Material master'!$D$275, 1),"")</f>
        <v>C002 - Limestone</v>
      </c>
      <c r="E687" t="str">
        <f>IFERROR(_xlfn.XLOOKUP(TEXT(A687, "0"), TEXT('Material master'!$A$2:'Material master'!$A$275, "0"), 'Material master'!$E$2:'Material master'!$E$275, 1),"")</f>
        <v>SPC0205 - Limestone</v>
      </c>
      <c r="F687" t="str">
        <f>IFERROR(_xlfn.XLOOKUP(TEXT(A687, "0"), TEXT('Material master'!$A$2:'Material master'!$A$275, "0"), 'Material master'!$F$2:'Material master'!$F$275, 1),"")</f>
        <v>BK29 - Limestone Flour Coarse</v>
      </c>
      <c r="G687" t="str">
        <f>IFERROR(_xlfn.XLOOKUP(TEXT(A687, "0"), TEXT('Material master'!$A$2:'Material master'!$A$275, "0"), 'Material master'!$G$2:'Material master'!$G$275, 1),"")</f>
        <v>Limestone 125 PO</v>
      </c>
      <c r="H687" t="s">
        <v>706</v>
      </c>
      <c r="I687" s="257" t="s">
        <v>701</v>
      </c>
      <c r="J687">
        <v>0.21099999999999999</v>
      </c>
      <c r="K687" s="32"/>
      <c r="L687" s="32">
        <f t="shared" ref="L687:W687" si="668">L684 * $J687</f>
        <v>1104.796</v>
      </c>
      <c r="M687" s="32">
        <f t="shared" si="668"/>
        <v>1121.6759999999999</v>
      </c>
      <c r="N687" s="32">
        <f t="shared" si="668"/>
        <v>1126.951</v>
      </c>
      <c r="O687" s="32">
        <f t="shared" si="668"/>
        <v>1127.7950000000001</v>
      </c>
      <c r="P687" s="32">
        <f t="shared" si="668"/>
        <v>1120.8319999999999</v>
      </c>
      <c r="Q687" s="32">
        <f t="shared" si="668"/>
        <v>1123.364</v>
      </c>
      <c r="R687" s="32">
        <f t="shared" si="668"/>
        <v>1125.6849999999999</v>
      </c>
      <c r="S687" s="32">
        <f t="shared" si="668"/>
        <v>1123.364</v>
      </c>
      <c r="T687" s="32">
        <f t="shared" si="668"/>
        <v>1123.364</v>
      </c>
      <c r="U687" s="32">
        <f t="shared" si="668"/>
        <v>1122.942</v>
      </c>
      <c r="V687" s="32">
        <f t="shared" si="668"/>
        <v>1122.942</v>
      </c>
      <c r="W687" s="32">
        <f t="shared" si="668"/>
        <v>1122.942</v>
      </c>
    </row>
    <row r="688" spans="1:23" ht="15.75" thickBot="1" x14ac:dyDescent="0.3">
      <c r="A688" s="257" t="s">
        <v>214</v>
      </c>
      <c r="B688" t="str">
        <f>IFERROR(_xlfn.XLOOKUP(TEXT(A688, "0"), TEXT('Material master'!$A$2:'Material master'!$A$275, "0"), 'Material master'!$B$2:'Material master'!$B$275, 1),"")</f>
        <v>Ca-Carb A125 PO</v>
      </c>
      <c r="C688" t="str">
        <f>IFERROR(_xlfn.XLOOKUP(TEXT(A688, "0"), TEXT('Material master'!$A$2:'Material master'!$A$275, "0"), 'Material master'!$C$2:'Material master'!$C$275, 1),"")</f>
        <v>Bulk Product</v>
      </c>
      <c r="D688" t="str">
        <f>IFERROR(_xlfn.XLOOKUP(TEXT(A688, "0"), TEXT('Material master'!$A$2:'Material master'!$A$275, "0"), 'Material master'!$D$2:'Material master'!$D$275, 1),"")</f>
        <v>C002 - Limestone</v>
      </c>
      <c r="E688" t="str">
        <f>IFERROR(_xlfn.XLOOKUP(TEXT(A688, "0"), TEXT('Material master'!$A$2:'Material master'!$A$275, "0"), 'Material master'!$E$2:'Material master'!$E$275, 1),"")</f>
        <v>SPC0205 - Limestone</v>
      </c>
      <c r="F688" t="str">
        <f>IFERROR(_xlfn.XLOOKUP(TEXT(A688, "0"), TEXT('Material master'!$A$2:'Material master'!$A$275, "0"), 'Material master'!$F$2:'Material master'!$F$275, 1),"")</f>
        <v>BK29 - Limestone Flour Coarse</v>
      </c>
      <c r="G688" t="str">
        <f>IFERROR(_xlfn.XLOOKUP(TEXT(A688, "0"), TEXT('Material master'!$A$2:'Material master'!$A$275, "0"), 'Material master'!$G$2:'Material master'!$G$275, 1),"")</f>
        <v>Limestone 125 PO</v>
      </c>
      <c r="H688" t="s">
        <v>706</v>
      </c>
      <c r="I688" s="257" t="s">
        <v>72</v>
      </c>
      <c r="J688">
        <v>0.21099999999999999</v>
      </c>
      <c r="K688" s="32"/>
      <c r="L688" s="32">
        <f t="shared" ref="L688:W688" si="669">L684 * $J688</f>
        <v>1104.796</v>
      </c>
      <c r="M688" s="32">
        <f t="shared" si="669"/>
        <v>1121.6759999999999</v>
      </c>
      <c r="N688" s="32">
        <f t="shared" si="669"/>
        <v>1126.951</v>
      </c>
      <c r="O688" s="32">
        <f t="shared" si="669"/>
        <v>1127.7950000000001</v>
      </c>
      <c r="P688" s="32">
        <f t="shared" si="669"/>
        <v>1120.8319999999999</v>
      </c>
      <c r="Q688" s="32">
        <f t="shared" si="669"/>
        <v>1123.364</v>
      </c>
      <c r="R688" s="32">
        <f t="shared" si="669"/>
        <v>1125.6849999999999</v>
      </c>
      <c r="S688" s="32">
        <f t="shared" si="669"/>
        <v>1123.364</v>
      </c>
      <c r="T688" s="32">
        <f t="shared" si="669"/>
        <v>1123.364</v>
      </c>
      <c r="U688" s="32">
        <f t="shared" si="669"/>
        <v>1122.942</v>
      </c>
      <c r="V688" s="32">
        <f t="shared" si="669"/>
        <v>1122.942</v>
      </c>
      <c r="W688" s="32">
        <f t="shared" si="669"/>
        <v>1122.942</v>
      </c>
    </row>
    <row r="689" spans="1:23" s="138" customFormat="1" x14ac:dyDescent="0.25">
      <c r="A689" s="137" t="s">
        <v>219</v>
      </c>
      <c r="B689" s="138" t="str">
        <f>IFERROR(_xlfn.XLOOKUP(TEXT(A689, "0"), TEXT('Material master'!$A$2:'Material master'!$A$275, "0"), 'Material master'!$B$2:'Material master'!$B$275, 1),"")</f>
        <v>Phosphorus Slag M75 PO</v>
      </c>
      <c r="C689" s="138" t="str">
        <f>IFERROR(_xlfn.XLOOKUP(TEXT(A689, "0"), TEXT('Material master'!$A$2:'Material master'!$A$275, "0"), 'Material master'!$C$2:'Material master'!$C$275, 1),"")</f>
        <v>Bulk Product</v>
      </c>
      <c r="D689" s="138" t="str">
        <f>IFERROR(_xlfn.XLOOKUP(TEXT(A689, "0"), TEXT('Material master'!$A$2:'Material master'!$A$275, "0"), 'Material master'!$D$2:'Material master'!$D$275, 1),"")</f>
        <v>W001 - Slag</v>
      </c>
      <c r="E689" s="138" t="str">
        <f>IFERROR(_xlfn.XLOOKUP(TEXT(A689, "0"), TEXT('Material master'!$A$2:'Material master'!$A$275, "0"), 'Material master'!$E$2:'Material master'!$E$275, 1),"")</f>
        <v>SPC0923 - Slag Phosphorous</v>
      </c>
      <c r="F689" s="138" t="str">
        <f>IFERROR(_xlfn.XLOOKUP(TEXT(A689, "0"), TEXT('Material master'!$A$2:'Material master'!$A$275, "0"), 'Material master'!$F$2:'Material master'!$F$275, 1),"")</f>
        <v>BN13 - Slag Phosphorous Flour</v>
      </c>
      <c r="G689" s="138" t="str">
        <f>IFERROR(_xlfn.XLOOKUP(TEXT(A689, "0"), TEXT('Material master'!$A$2:'Material master'!$A$275, "0"), 'Material master'!$G$2:'Material master'!$G$275, 1),"")</f>
        <v>Slag Phosphorous M75 PO</v>
      </c>
      <c r="H689" s="139" t="s">
        <v>696</v>
      </c>
      <c r="I689" s="139"/>
      <c r="J689" s="139"/>
      <c r="K689" s="143"/>
      <c r="L689" s="143">
        <v>0</v>
      </c>
      <c r="M689" s="143">
        <v>0</v>
      </c>
      <c r="N689" s="143">
        <v>0</v>
      </c>
      <c r="O689" s="143">
        <v>0</v>
      </c>
      <c r="P689" s="143">
        <v>0</v>
      </c>
      <c r="Q689" s="143">
        <v>0</v>
      </c>
      <c r="R689" s="143">
        <v>0</v>
      </c>
      <c r="S689" s="143">
        <v>0</v>
      </c>
      <c r="T689" s="143">
        <v>0</v>
      </c>
      <c r="U689" s="143">
        <v>0</v>
      </c>
      <c r="V689" s="143">
        <v>0</v>
      </c>
      <c r="W689" s="143">
        <v>0</v>
      </c>
    </row>
    <row r="690" spans="1:23" s="136" customFormat="1" x14ac:dyDescent="0.25">
      <c r="A690" s="270" t="s">
        <v>219</v>
      </c>
      <c r="B690" s="136" t="str">
        <f>IFERROR(_xlfn.XLOOKUP(TEXT(A690, "0"), TEXT('Material master'!$A$2:'Material master'!$A$275, "0"), 'Material master'!$B$2:'Material master'!$B$275, 1),"")</f>
        <v>Phosphorus Slag M75 PO</v>
      </c>
      <c r="C690" s="136" t="str">
        <f>IFERROR(_xlfn.XLOOKUP(TEXT(A690, "0"), TEXT('Material master'!$A$2:'Material master'!$A$275, "0"), 'Material master'!$C$2:'Material master'!$C$275, 1),"")</f>
        <v>Bulk Product</v>
      </c>
      <c r="D690" s="136" t="str">
        <f>IFERROR(_xlfn.XLOOKUP(TEXT(A690, "0"), TEXT('Material master'!$A$2:'Material master'!$A$275, "0"), 'Material master'!$D$2:'Material master'!$D$275, 1),"")</f>
        <v>W001 - Slag</v>
      </c>
      <c r="E690" s="136" t="str">
        <f>IFERROR(_xlfn.XLOOKUP(TEXT(A690, "0"), TEXT('Material master'!$A$2:'Material master'!$A$275, "0"), 'Material master'!$E$2:'Material master'!$E$275, 1),"")</f>
        <v>SPC0923 - Slag Phosphorous</v>
      </c>
      <c r="F690" s="136" t="str">
        <f>IFERROR(_xlfn.XLOOKUP(TEXT(A690, "0"), TEXT('Material master'!$A$2:'Material master'!$A$275, "0"), 'Material master'!$F$2:'Material master'!$F$275, 1),"")</f>
        <v>BN13 - Slag Phosphorous Flour</v>
      </c>
      <c r="G690" s="136" t="str">
        <f>IFERROR(_xlfn.XLOOKUP(TEXT(A690, "0"), TEXT('Material master'!$A$2:'Material master'!$A$275, "0"), 'Material master'!$G$2:'Material master'!$G$275, 1),"")</f>
        <v>Slag Phosphorous M75 PO</v>
      </c>
      <c r="H690" s="136" t="s">
        <v>697</v>
      </c>
      <c r="K690" s="142">
        <v>0</v>
      </c>
      <c r="L690" s="142">
        <f t="shared" ref="L690:W690" si="670">K690 - L689 + L692</f>
        <v>0</v>
      </c>
      <c r="M690" s="142">
        <f t="shared" si="670"/>
        <v>0</v>
      </c>
      <c r="N690" s="142">
        <f t="shared" si="670"/>
        <v>0</v>
      </c>
      <c r="O690" s="142">
        <f t="shared" si="670"/>
        <v>0</v>
      </c>
      <c r="P690" s="142">
        <f t="shared" si="670"/>
        <v>0</v>
      </c>
      <c r="Q690" s="142">
        <f t="shared" si="670"/>
        <v>0</v>
      </c>
      <c r="R690" s="142">
        <f t="shared" si="670"/>
        <v>0</v>
      </c>
      <c r="S690" s="142">
        <f t="shared" si="670"/>
        <v>0</v>
      </c>
      <c r="T690" s="142">
        <f t="shared" si="670"/>
        <v>0</v>
      </c>
      <c r="U690" s="142">
        <f t="shared" si="670"/>
        <v>0</v>
      </c>
      <c r="V690" s="142">
        <f t="shared" si="670"/>
        <v>0</v>
      </c>
      <c r="W690" s="142">
        <f t="shared" si="670"/>
        <v>0</v>
      </c>
    </row>
    <row r="691" spans="1:23" x14ac:dyDescent="0.25">
      <c r="A691" s="257" t="s">
        <v>219</v>
      </c>
      <c r="B691" t="str">
        <f>IFERROR(_xlfn.XLOOKUP(TEXT(A691, "0"), TEXT('Material master'!$A$2:'Material master'!$A$275, "0"), 'Material master'!$B$2:'Material master'!$B$275, 1),"")</f>
        <v>Phosphorus Slag M75 PO</v>
      </c>
      <c r="C691" t="str">
        <f>IFERROR(_xlfn.XLOOKUP(TEXT(A691, "0"), TEXT('Material master'!$A$2:'Material master'!$A$275, "0"), 'Material master'!$C$2:'Material master'!$C$275, 1),"")</f>
        <v>Bulk Product</v>
      </c>
      <c r="D691" t="str">
        <f>IFERROR(_xlfn.XLOOKUP(TEXT(A691, "0"), TEXT('Material master'!$A$2:'Material master'!$A$275, "0"), 'Material master'!$D$2:'Material master'!$D$275, 1),"")</f>
        <v>W001 - Slag</v>
      </c>
      <c r="E691" t="str">
        <f>IFERROR(_xlfn.XLOOKUP(TEXT(A691, "0"), TEXT('Material master'!$A$2:'Material master'!$A$275, "0"), 'Material master'!$E$2:'Material master'!$E$275, 1),"")</f>
        <v>SPC0923 - Slag Phosphorous</v>
      </c>
      <c r="F691" t="str">
        <f>IFERROR(_xlfn.XLOOKUP(TEXT(A691, "0"), TEXT('Material master'!$A$2:'Material master'!$A$275, "0"), 'Material master'!$F$2:'Material master'!$F$275, 1),"")</f>
        <v>BN13 - Slag Phosphorous Flour</v>
      </c>
      <c r="G691" t="str">
        <f>IFERROR(_xlfn.XLOOKUP(TEXT(A691, "0"), TEXT('Material master'!$A$2:'Material master'!$A$275, "0"), 'Material master'!$G$2:'Material master'!$G$275, 1),"")</f>
        <v>Slag Phosphorous M75 PO</v>
      </c>
      <c r="H691" t="s">
        <v>698</v>
      </c>
      <c r="I691" s="32">
        <v>0</v>
      </c>
      <c r="J691" s="258">
        <f>IFERROR($I691/AVERAGE($L689:$W689),0)</f>
        <v>0</v>
      </c>
      <c r="K691" s="32"/>
      <c r="L691" s="32">
        <f t="shared" ref="L691:W691" si="671">$I691</f>
        <v>0</v>
      </c>
      <c r="M691" s="32">
        <f t="shared" si="671"/>
        <v>0</v>
      </c>
      <c r="N691" s="32">
        <f t="shared" si="671"/>
        <v>0</v>
      </c>
      <c r="O691" s="32">
        <f t="shared" si="671"/>
        <v>0</v>
      </c>
      <c r="P691" s="32">
        <f t="shared" si="671"/>
        <v>0</v>
      </c>
      <c r="Q691" s="32">
        <f t="shared" si="671"/>
        <v>0</v>
      </c>
      <c r="R691" s="32">
        <f t="shared" si="671"/>
        <v>0</v>
      </c>
      <c r="S691" s="32">
        <f t="shared" si="671"/>
        <v>0</v>
      </c>
      <c r="T691" s="32">
        <f t="shared" si="671"/>
        <v>0</v>
      </c>
      <c r="U691" s="32">
        <f t="shared" si="671"/>
        <v>0</v>
      </c>
      <c r="V691" s="32">
        <f t="shared" si="671"/>
        <v>0</v>
      </c>
      <c r="W691" s="32">
        <f t="shared" si="671"/>
        <v>0</v>
      </c>
    </row>
    <row r="692" spans="1:23" x14ac:dyDescent="0.25">
      <c r="A692" s="257" t="s">
        <v>219</v>
      </c>
      <c r="B692" t="str">
        <f>IFERROR(_xlfn.XLOOKUP(TEXT(A692, "0"), TEXT('Material master'!$A$2:'Material master'!$A$275, "0"), 'Material master'!$B$2:'Material master'!$B$275, 1),"")</f>
        <v>Phosphorus Slag M75 PO</v>
      </c>
      <c r="C692" t="str">
        <f>IFERROR(_xlfn.XLOOKUP(TEXT(A692, "0"), TEXT('Material master'!$A$2:'Material master'!$A$275, "0"), 'Material master'!$C$2:'Material master'!$C$275, 1),"")</f>
        <v>Bulk Product</v>
      </c>
      <c r="D692" t="str">
        <f>IFERROR(_xlfn.XLOOKUP(TEXT(A692, "0"), TEXT('Material master'!$A$2:'Material master'!$A$275, "0"), 'Material master'!$D$2:'Material master'!$D$275, 1),"")</f>
        <v>W001 - Slag</v>
      </c>
      <c r="E692" t="str">
        <f>IFERROR(_xlfn.XLOOKUP(TEXT(A692, "0"), TEXT('Material master'!$A$2:'Material master'!$A$275, "0"), 'Material master'!$E$2:'Material master'!$E$275, 1),"")</f>
        <v>SPC0923 - Slag Phosphorous</v>
      </c>
      <c r="F692" t="str">
        <f>IFERROR(_xlfn.XLOOKUP(TEXT(A692, "0"), TEXT('Material master'!$A$2:'Material master'!$A$275, "0"), 'Material master'!$F$2:'Material master'!$F$275, 1),"")</f>
        <v>BN13 - Slag Phosphorous Flour</v>
      </c>
      <c r="G692" t="str">
        <f>IFERROR(_xlfn.XLOOKUP(TEXT(A692, "0"), TEXT('Material master'!$A$2:'Material master'!$A$275, "0"), 'Material master'!$G$2:'Material master'!$G$275, 1),"")</f>
        <v>Slag Phosphorous M75 PO</v>
      </c>
      <c r="H692" t="s">
        <v>699</v>
      </c>
      <c r="I692">
        <f>IFERROR(_xlfn.XLOOKUP(TEXT(A692, "0"), TEXT('Purchase sheet'!$A$2:'Purchase sheet'!$A$31, "0"), 'Purchase sheet'!$H$2:'Purchase sheet'!$H$31, 1), 1)</f>
        <v>1</v>
      </c>
      <c r="K692" s="32"/>
      <c r="L692" s="259"/>
      <c r="M692" s="32">
        <f t="shared" ref="M692:W692" si="672">IF( M691 - L690 + M689 &gt; 0, CEILING( M691 - L690 + M689, $I$692), 0)</f>
        <v>0</v>
      </c>
      <c r="N692" s="32">
        <f t="shared" si="672"/>
        <v>0</v>
      </c>
      <c r="O692" s="32">
        <f t="shared" si="672"/>
        <v>0</v>
      </c>
      <c r="P692" s="32">
        <f t="shared" si="672"/>
        <v>0</v>
      </c>
      <c r="Q692" s="32">
        <f t="shared" si="672"/>
        <v>0</v>
      </c>
      <c r="R692" s="32">
        <f t="shared" si="672"/>
        <v>0</v>
      </c>
      <c r="S692" s="32">
        <f t="shared" si="672"/>
        <v>0</v>
      </c>
      <c r="T692" s="32">
        <f t="shared" si="672"/>
        <v>0</v>
      </c>
      <c r="U692" s="32">
        <f t="shared" si="672"/>
        <v>0</v>
      </c>
      <c r="V692" s="32">
        <f t="shared" si="672"/>
        <v>0</v>
      </c>
      <c r="W692" s="32">
        <f t="shared" si="672"/>
        <v>0</v>
      </c>
    </row>
    <row r="693" spans="1:23" ht="15.75" thickBot="1" x14ac:dyDescent="0.3">
      <c r="A693" s="257" t="s">
        <v>219</v>
      </c>
      <c r="B693" t="str">
        <f>IFERROR(_xlfn.XLOOKUP(TEXT(A693, "0"), TEXT('Material master'!$A$2:'Material master'!$A$275, "0"), 'Material master'!$B$2:'Material master'!$B$275, 1),"")</f>
        <v>Phosphorus Slag M75 PO</v>
      </c>
      <c r="C693" t="str">
        <f>IFERROR(_xlfn.XLOOKUP(TEXT(A693, "0"), TEXT('Material master'!$A$2:'Material master'!$A$275, "0"), 'Material master'!$C$2:'Material master'!$C$275, 1),"")</f>
        <v>Bulk Product</v>
      </c>
      <c r="D693" t="str">
        <f>IFERROR(_xlfn.XLOOKUP(TEXT(A693, "0"), TEXT('Material master'!$A$2:'Material master'!$A$275, "0"), 'Material master'!$D$2:'Material master'!$D$275, 1),"")</f>
        <v>W001 - Slag</v>
      </c>
      <c r="E693" t="str">
        <f>IFERROR(_xlfn.XLOOKUP(TEXT(A693, "0"), TEXT('Material master'!$A$2:'Material master'!$A$275, "0"), 'Material master'!$E$2:'Material master'!$E$275, 1),"")</f>
        <v>SPC0923 - Slag Phosphorous</v>
      </c>
      <c r="F693" t="str">
        <f>IFERROR(_xlfn.XLOOKUP(TEXT(A693, "0"), TEXT('Material master'!$A$2:'Material master'!$A$275, "0"), 'Material master'!$F$2:'Material master'!$F$275, 1),"")</f>
        <v>BN13 - Slag Phosphorous Flour</v>
      </c>
      <c r="G693" t="str">
        <f>IFERROR(_xlfn.XLOOKUP(TEXT(A693, "0"), TEXT('Material master'!$A$2:'Material master'!$A$275, "0"), 'Material master'!$G$2:'Material master'!$G$275, 1),"")</f>
        <v>Slag Phosphorous M75 PO</v>
      </c>
      <c r="H693" t="s">
        <v>700</v>
      </c>
      <c r="I693">
        <f>INT(IFERROR(_xlfn.XLOOKUP(TEXT(A693, "0"), TEXT('Purchase sheet'!$A$2:'Purchase sheet'!$A$31, "0"), 'Purchase sheet'!$H$2:'Purchase sheet'!$D$31, 1), 1))</f>
        <v>1</v>
      </c>
      <c r="K693" s="32"/>
      <c r="L693" s="32">
        <f t="shared" ref="L693:V693" si="673">M692</f>
        <v>0</v>
      </c>
      <c r="M693" s="32">
        <f t="shared" si="673"/>
        <v>0</v>
      </c>
      <c r="N693" s="32">
        <f t="shared" si="673"/>
        <v>0</v>
      </c>
      <c r="O693" s="32">
        <f t="shared" si="673"/>
        <v>0</v>
      </c>
      <c r="P693" s="32">
        <f t="shared" si="673"/>
        <v>0</v>
      </c>
      <c r="Q693" s="32">
        <f t="shared" si="673"/>
        <v>0</v>
      </c>
      <c r="R693" s="32">
        <f t="shared" si="673"/>
        <v>0</v>
      </c>
      <c r="S693" s="32">
        <f t="shared" si="673"/>
        <v>0</v>
      </c>
      <c r="T693" s="32">
        <f t="shared" si="673"/>
        <v>0</v>
      </c>
      <c r="U693" s="32">
        <f t="shared" si="673"/>
        <v>0</v>
      </c>
      <c r="V693" s="32">
        <f t="shared" si="673"/>
        <v>0</v>
      </c>
      <c r="W693" s="32"/>
    </row>
    <row r="694" spans="1:23" s="138" customFormat="1" x14ac:dyDescent="0.25">
      <c r="A694" s="137" t="s">
        <v>225</v>
      </c>
      <c r="B694" s="138" t="str">
        <f>IFERROR(_xlfn.XLOOKUP(TEXT(A694, "0"), TEXT('Material master'!$A$2:'Material master'!$A$275, "0"), 'Material master'!$B$2:'Material master'!$B$275, 1),"")</f>
        <v>Phosphorus Slag M75PO 1000:B4S:H4:H:1000</v>
      </c>
      <c r="C694" s="138" t="str">
        <f>IFERROR(_xlfn.XLOOKUP(TEXT(A694, "0"), TEXT('Material master'!$A$2:'Material master'!$A$275, "0"), 'Material master'!$C$2:'Material master'!$C$275, 1),"")</f>
        <v>Packaged Product</v>
      </c>
      <c r="D694" s="138" t="str">
        <f>IFERROR(_xlfn.XLOOKUP(TEXT(A694, "0"), TEXT('Material master'!$A$2:'Material master'!$A$275, "0"), 'Material master'!$D$2:'Material master'!$D$275, 1),"")</f>
        <v>W001 - Slag</v>
      </c>
      <c r="E694" s="138" t="str">
        <f>IFERROR(_xlfn.XLOOKUP(TEXT(A694, "0"), TEXT('Material master'!$A$2:'Material master'!$A$275, "0"), 'Material master'!$E$2:'Material master'!$E$275, 1),"")</f>
        <v>SPC0923 - Slag Phosphorous</v>
      </c>
      <c r="F694" s="138" t="str">
        <f>IFERROR(_xlfn.XLOOKUP(TEXT(A694, "0"), TEXT('Material master'!$A$2:'Material master'!$A$275, "0"), 'Material master'!$F$2:'Material master'!$F$275, 1),"")</f>
        <v>BN13 - Slag Phosphorous Flour</v>
      </c>
      <c r="G694" s="138" t="str">
        <f>IFERROR(_xlfn.XLOOKUP(TEXT(A694, "0"), TEXT('Material master'!$A$2:'Material master'!$A$275, "0"), 'Material master'!$G$2:'Material master'!$G$275, 1),"")</f>
        <v>Slag Phosphorous M75 PO</v>
      </c>
      <c r="H694" s="139" t="s">
        <v>696</v>
      </c>
      <c r="I694" s="139"/>
      <c r="J694" s="139"/>
      <c r="K694" s="143"/>
      <c r="L694" s="143">
        <v>0</v>
      </c>
      <c r="M694" s="143">
        <v>0</v>
      </c>
      <c r="N694" s="143">
        <v>0</v>
      </c>
      <c r="O694" s="143">
        <v>0</v>
      </c>
      <c r="P694" s="143">
        <v>0</v>
      </c>
      <c r="Q694" s="143">
        <v>0</v>
      </c>
      <c r="R694" s="143">
        <v>0</v>
      </c>
      <c r="S694" s="143">
        <v>0</v>
      </c>
      <c r="T694" s="143">
        <v>0</v>
      </c>
      <c r="U694" s="143">
        <v>0</v>
      </c>
      <c r="V694" s="143">
        <v>0</v>
      </c>
      <c r="W694" s="143">
        <v>0</v>
      </c>
    </row>
    <row r="695" spans="1:23" s="136" customFormat="1" x14ac:dyDescent="0.25">
      <c r="A695" s="270" t="s">
        <v>225</v>
      </c>
      <c r="B695" s="136" t="str">
        <f>IFERROR(_xlfn.XLOOKUP(TEXT(A695, "0"), TEXT('Material master'!$A$2:'Material master'!$A$275, "0"), 'Material master'!$B$2:'Material master'!$B$275, 1),"")</f>
        <v>Phosphorus Slag M75PO 1000:B4S:H4:H:1000</v>
      </c>
      <c r="C695" s="136" t="str">
        <f>IFERROR(_xlfn.XLOOKUP(TEXT(A695, "0"), TEXT('Material master'!$A$2:'Material master'!$A$275, "0"), 'Material master'!$C$2:'Material master'!$C$275, 1),"")</f>
        <v>Packaged Product</v>
      </c>
      <c r="D695" s="136" t="str">
        <f>IFERROR(_xlfn.XLOOKUP(TEXT(A695, "0"), TEXT('Material master'!$A$2:'Material master'!$A$275, "0"), 'Material master'!$D$2:'Material master'!$D$275, 1),"")</f>
        <v>W001 - Slag</v>
      </c>
      <c r="E695" s="136" t="str">
        <f>IFERROR(_xlfn.XLOOKUP(TEXT(A695, "0"), TEXT('Material master'!$A$2:'Material master'!$A$275, "0"), 'Material master'!$E$2:'Material master'!$E$275, 1),"")</f>
        <v>SPC0923 - Slag Phosphorous</v>
      </c>
      <c r="F695" s="136" t="str">
        <f>IFERROR(_xlfn.XLOOKUP(TEXT(A695, "0"), TEXT('Material master'!$A$2:'Material master'!$A$275, "0"), 'Material master'!$F$2:'Material master'!$F$275, 1),"")</f>
        <v>BN13 - Slag Phosphorous Flour</v>
      </c>
      <c r="G695" s="136" t="str">
        <f>IFERROR(_xlfn.XLOOKUP(TEXT(A695, "0"), TEXT('Material master'!$A$2:'Material master'!$A$275, "0"), 'Material master'!$G$2:'Material master'!$G$275, 1),"")</f>
        <v>Slag Phosphorous M75 PO</v>
      </c>
      <c r="H695" s="136" t="s">
        <v>697</v>
      </c>
      <c r="K695" s="142">
        <v>0</v>
      </c>
      <c r="L695" s="142">
        <f t="shared" ref="L695:W695" si="674">K695 - L694 + L697</f>
        <v>0</v>
      </c>
      <c r="M695" s="142">
        <f t="shared" si="674"/>
        <v>0</v>
      </c>
      <c r="N695" s="142">
        <f t="shared" si="674"/>
        <v>0</v>
      </c>
      <c r="O695" s="142">
        <f t="shared" si="674"/>
        <v>0</v>
      </c>
      <c r="P695" s="142">
        <f t="shared" si="674"/>
        <v>0</v>
      </c>
      <c r="Q695" s="142">
        <f t="shared" si="674"/>
        <v>0</v>
      </c>
      <c r="R695" s="142">
        <f t="shared" si="674"/>
        <v>0</v>
      </c>
      <c r="S695" s="142">
        <f t="shared" si="674"/>
        <v>0</v>
      </c>
      <c r="T695" s="142">
        <f t="shared" si="674"/>
        <v>0</v>
      </c>
      <c r="U695" s="142">
        <f t="shared" si="674"/>
        <v>0</v>
      </c>
      <c r="V695" s="142">
        <f t="shared" si="674"/>
        <v>0</v>
      </c>
      <c r="W695" s="142">
        <f t="shared" si="674"/>
        <v>0</v>
      </c>
    </row>
    <row r="696" spans="1:23" x14ac:dyDescent="0.25">
      <c r="A696" s="257" t="s">
        <v>225</v>
      </c>
      <c r="B696" t="str">
        <f>IFERROR(_xlfn.XLOOKUP(TEXT(A696, "0"), TEXT('Material master'!$A$2:'Material master'!$A$275, "0"), 'Material master'!$B$2:'Material master'!$B$275, 1),"")</f>
        <v>Phosphorus Slag M75PO 1000:B4S:H4:H:1000</v>
      </c>
      <c r="C696" t="str">
        <f>IFERROR(_xlfn.XLOOKUP(TEXT(A696, "0"), TEXT('Material master'!$A$2:'Material master'!$A$275, "0"), 'Material master'!$C$2:'Material master'!$C$275, 1),"")</f>
        <v>Packaged Product</v>
      </c>
      <c r="D696" t="str">
        <f>IFERROR(_xlfn.XLOOKUP(TEXT(A696, "0"), TEXT('Material master'!$A$2:'Material master'!$A$275, "0"), 'Material master'!$D$2:'Material master'!$D$275, 1),"")</f>
        <v>W001 - Slag</v>
      </c>
      <c r="E696" t="str">
        <f>IFERROR(_xlfn.XLOOKUP(TEXT(A696, "0"), TEXT('Material master'!$A$2:'Material master'!$A$275, "0"), 'Material master'!$E$2:'Material master'!$E$275, 1),"")</f>
        <v>SPC0923 - Slag Phosphorous</v>
      </c>
      <c r="F696" t="str">
        <f>IFERROR(_xlfn.XLOOKUP(TEXT(A696, "0"), TEXT('Material master'!$A$2:'Material master'!$A$275, "0"), 'Material master'!$F$2:'Material master'!$F$275, 1),"")</f>
        <v>BN13 - Slag Phosphorous Flour</v>
      </c>
      <c r="G696" t="str">
        <f>IFERROR(_xlfn.XLOOKUP(TEXT(A696, "0"), TEXT('Material master'!$A$2:'Material master'!$A$275, "0"), 'Material master'!$G$2:'Material master'!$G$275, 1),"")</f>
        <v>Slag Phosphorous M75 PO</v>
      </c>
      <c r="H696" t="s">
        <v>698</v>
      </c>
      <c r="I696" s="32">
        <v>0</v>
      </c>
      <c r="J696" s="258">
        <f>IFERROR($I696/AVERAGE($L694:$W694),0)</f>
        <v>0</v>
      </c>
      <c r="K696" s="32"/>
      <c r="L696" s="32">
        <f t="shared" ref="L696:W696" si="675">$I696</f>
        <v>0</v>
      </c>
      <c r="M696" s="32">
        <f t="shared" si="675"/>
        <v>0</v>
      </c>
      <c r="N696" s="32">
        <f t="shared" si="675"/>
        <v>0</v>
      </c>
      <c r="O696" s="32">
        <f t="shared" si="675"/>
        <v>0</v>
      </c>
      <c r="P696" s="32">
        <f t="shared" si="675"/>
        <v>0</v>
      </c>
      <c r="Q696" s="32">
        <f t="shared" si="675"/>
        <v>0</v>
      </c>
      <c r="R696" s="32">
        <f t="shared" si="675"/>
        <v>0</v>
      </c>
      <c r="S696" s="32">
        <f t="shared" si="675"/>
        <v>0</v>
      </c>
      <c r="T696" s="32">
        <f t="shared" si="675"/>
        <v>0</v>
      </c>
      <c r="U696" s="32">
        <f t="shared" si="675"/>
        <v>0</v>
      </c>
      <c r="V696" s="32">
        <f t="shared" si="675"/>
        <v>0</v>
      </c>
      <c r="W696" s="32">
        <f t="shared" si="675"/>
        <v>0</v>
      </c>
    </row>
    <row r="697" spans="1:23" x14ac:dyDescent="0.25">
      <c r="A697" s="257" t="s">
        <v>225</v>
      </c>
      <c r="B697" t="str">
        <f>IFERROR(_xlfn.XLOOKUP(TEXT(A697, "0"), TEXT('Material master'!$A$2:'Material master'!$A$275, "0"), 'Material master'!$B$2:'Material master'!$B$275, 1),"")</f>
        <v>Phosphorus Slag M75PO 1000:B4S:H4:H:1000</v>
      </c>
      <c r="C697" t="str">
        <f>IFERROR(_xlfn.XLOOKUP(TEXT(A697, "0"), TEXT('Material master'!$A$2:'Material master'!$A$275, "0"), 'Material master'!$C$2:'Material master'!$C$275, 1),"")</f>
        <v>Packaged Product</v>
      </c>
      <c r="D697" t="str">
        <f>IFERROR(_xlfn.XLOOKUP(TEXT(A697, "0"), TEXT('Material master'!$A$2:'Material master'!$A$275, "0"), 'Material master'!$D$2:'Material master'!$D$275, 1),"")</f>
        <v>W001 - Slag</v>
      </c>
      <c r="E697" t="str">
        <f>IFERROR(_xlfn.XLOOKUP(TEXT(A697, "0"), TEXT('Material master'!$A$2:'Material master'!$A$275, "0"), 'Material master'!$E$2:'Material master'!$E$275, 1),"")</f>
        <v>SPC0923 - Slag Phosphorous</v>
      </c>
      <c r="F697" t="str">
        <f>IFERROR(_xlfn.XLOOKUP(TEXT(A697, "0"), TEXT('Material master'!$A$2:'Material master'!$A$275, "0"), 'Material master'!$F$2:'Material master'!$F$275, 1),"")</f>
        <v>BN13 - Slag Phosphorous Flour</v>
      </c>
      <c r="G697" t="str">
        <f>IFERROR(_xlfn.XLOOKUP(TEXT(A697, "0"), TEXT('Material master'!$A$2:'Material master'!$A$275, "0"), 'Material master'!$G$2:'Material master'!$G$275, 1),"")</f>
        <v>Slag Phosphorous M75 PO</v>
      </c>
      <c r="H697" t="s">
        <v>699</v>
      </c>
      <c r="I697">
        <f>IFERROR(_xlfn.XLOOKUP(TEXT(A697, "0"), TEXT('Purchase sheet'!$A$2:'Purchase sheet'!$A$31, "0"), 'Purchase sheet'!$H$2:'Purchase sheet'!$H$31, 1), 1)</f>
        <v>1</v>
      </c>
      <c r="K697" s="32"/>
      <c r="L697" s="259"/>
      <c r="M697" s="32">
        <f t="shared" ref="M697:W697" si="676">IF( M696 - L695 + M694 &gt; 0, CEILING( M696 - L695 + M694, $I$697), 0)</f>
        <v>0</v>
      </c>
      <c r="N697" s="32">
        <f t="shared" si="676"/>
        <v>0</v>
      </c>
      <c r="O697" s="32">
        <f t="shared" si="676"/>
        <v>0</v>
      </c>
      <c r="P697" s="32">
        <f t="shared" si="676"/>
        <v>0</v>
      </c>
      <c r="Q697" s="32">
        <f t="shared" si="676"/>
        <v>0</v>
      </c>
      <c r="R697" s="32">
        <f t="shared" si="676"/>
        <v>0</v>
      </c>
      <c r="S697" s="32">
        <f t="shared" si="676"/>
        <v>0</v>
      </c>
      <c r="T697" s="32">
        <f t="shared" si="676"/>
        <v>0</v>
      </c>
      <c r="U697" s="32">
        <f t="shared" si="676"/>
        <v>0</v>
      </c>
      <c r="V697" s="32">
        <f t="shared" si="676"/>
        <v>0</v>
      </c>
      <c r="W697" s="32">
        <f t="shared" si="676"/>
        <v>0</v>
      </c>
    </row>
    <row r="698" spans="1:23" ht="15.75" thickBot="1" x14ac:dyDescent="0.3">
      <c r="A698" s="257" t="s">
        <v>225</v>
      </c>
      <c r="B698" t="str">
        <f>IFERROR(_xlfn.XLOOKUP(TEXT(A698, "0"), TEXT('Material master'!$A$2:'Material master'!$A$275, "0"), 'Material master'!$B$2:'Material master'!$B$275, 1),"")</f>
        <v>Phosphorus Slag M75PO 1000:B4S:H4:H:1000</v>
      </c>
      <c r="C698" t="str">
        <f>IFERROR(_xlfn.XLOOKUP(TEXT(A698, "0"), TEXT('Material master'!$A$2:'Material master'!$A$275, "0"), 'Material master'!$C$2:'Material master'!$C$275, 1),"")</f>
        <v>Packaged Product</v>
      </c>
      <c r="D698" t="str">
        <f>IFERROR(_xlfn.XLOOKUP(TEXT(A698, "0"), TEXT('Material master'!$A$2:'Material master'!$A$275, "0"), 'Material master'!$D$2:'Material master'!$D$275, 1),"")</f>
        <v>W001 - Slag</v>
      </c>
      <c r="E698" t="str">
        <f>IFERROR(_xlfn.XLOOKUP(TEXT(A698, "0"), TEXT('Material master'!$A$2:'Material master'!$A$275, "0"), 'Material master'!$E$2:'Material master'!$E$275, 1),"")</f>
        <v>SPC0923 - Slag Phosphorous</v>
      </c>
      <c r="F698" t="str">
        <f>IFERROR(_xlfn.XLOOKUP(TEXT(A698, "0"), TEXT('Material master'!$A$2:'Material master'!$A$275, "0"), 'Material master'!$F$2:'Material master'!$F$275, 1),"")</f>
        <v>BN13 - Slag Phosphorous Flour</v>
      </c>
      <c r="G698" t="str">
        <f>IFERROR(_xlfn.XLOOKUP(TEXT(A698, "0"), TEXT('Material master'!$A$2:'Material master'!$A$275, "0"), 'Material master'!$G$2:'Material master'!$G$275, 1),"")</f>
        <v>Slag Phosphorous M75 PO</v>
      </c>
      <c r="H698" t="s">
        <v>700</v>
      </c>
      <c r="I698">
        <f>INT(IFERROR(_xlfn.XLOOKUP(TEXT(A698, "0"), TEXT('Purchase sheet'!$A$2:'Purchase sheet'!$A$31, "0"), 'Purchase sheet'!$H$2:'Purchase sheet'!$D$31, 1), 1))</f>
        <v>1</v>
      </c>
      <c r="K698" s="32"/>
      <c r="L698" s="32">
        <f t="shared" ref="L698:V698" si="677">M697</f>
        <v>0</v>
      </c>
      <c r="M698" s="32">
        <f t="shared" si="677"/>
        <v>0</v>
      </c>
      <c r="N698" s="32">
        <f t="shared" si="677"/>
        <v>0</v>
      </c>
      <c r="O698" s="32">
        <f t="shared" si="677"/>
        <v>0</v>
      </c>
      <c r="P698" s="32">
        <f t="shared" si="677"/>
        <v>0</v>
      </c>
      <c r="Q698" s="32">
        <f t="shared" si="677"/>
        <v>0</v>
      </c>
      <c r="R698" s="32">
        <f t="shared" si="677"/>
        <v>0</v>
      </c>
      <c r="S698" s="32">
        <f t="shared" si="677"/>
        <v>0</v>
      </c>
      <c r="T698" s="32">
        <f t="shared" si="677"/>
        <v>0</v>
      </c>
      <c r="U698" s="32">
        <f t="shared" si="677"/>
        <v>0</v>
      </c>
      <c r="V698" s="32">
        <f t="shared" si="677"/>
        <v>0</v>
      </c>
      <c r="W698" s="32"/>
    </row>
    <row r="699" spans="1:23" s="138" customFormat="1" x14ac:dyDescent="0.25">
      <c r="A699" s="137" t="s">
        <v>228</v>
      </c>
      <c r="B699" s="138" t="str">
        <f>IFERROR(_xlfn.XLOOKUP(TEXT(A699, "0"), TEXT('Material master'!$A$2:'Material master'!$A$275, "0"), 'Material master'!$B$2:'Material master'!$B$275, 1),"")</f>
        <v>PhosphorusSlag M75 PO1000:B4S:H4:NB:1000</v>
      </c>
      <c r="C699" s="138" t="str">
        <f>IFERROR(_xlfn.XLOOKUP(TEXT(A699, "0"), TEXT('Material master'!$A$2:'Material master'!$A$275, "0"), 'Material master'!$C$2:'Material master'!$C$275, 1),"")</f>
        <v>Packaged Product</v>
      </c>
      <c r="D699" s="138" t="str">
        <f>IFERROR(_xlfn.XLOOKUP(TEXT(A699, "0"), TEXT('Material master'!$A$2:'Material master'!$A$275, "0"), 'Material master'!$D$2:'Material master'!$D$275, 1),"")</f>
        <v>W001 - Slag</v>
      </c>
      <c r="E699" s="138" t="str">
        <f>IFERROR(_xlfn.XLOOKUP(TEXT(A699, "0"), TEXT('Material master'!$A$2:'Material master'!$A$275, "0"), 'Material master'!$E$2:'Material master'!$E$275, 1),"")</f>
        <v>SPC0923 - Slag Phosphorous</v>
      </c>
      <c r="F699" s="138" t="str">
        <f>IFERROR(_xlfn.XLOOKUP(TEXT(A699, "0"), TEXT('Material master'!$A$2:'Material master'!$A$275, "0"), 'Material master'!$F$2:'Material master'!$F$275, 1),"")</f>
        <v>BN13 - Slag Phosphorous Flour</v>
      </c>
      <c r="G699" s="138" t="str">
        <f>IFERROR(_xlfn.XLOOKUP(TEXT(A699, "0"), TEXT('Material master'!$A$2:'Material master'!$A$275, "0"), 'Material master'!$G$2:'Material master'!$G$275, 1),"")</f>
        <v>Slag Phosphorous M75 PO</v>
      </c>
      <c r="H699" s="139" t="s">
        <v>696</v>
      </c>
      <c r="I699" s="139"/>
      <c r="J699" s="139"/>
      <c r="K699" s="143"/>
      <c r="L699" s="143">
        <v>0</v>
      </c>
      <c r="M699" s="143">
        <v>0</v>
      </c>
      <c r="N699" s="143">
        <v>0</v>
      </c>
      <c r="O699" s="143">
        <v>0</v>
      </c>
      <c r="P699" s="143">
        <v>0</v>
      </c>
      <c r="Q699" s="143">
        <v>0</v>
      </c>
      <c r="R699" s="143">
        <v>0</v>
      </c>
      <c r="S699" s="143">
        <v>0</v>
      </c>
      <c r="T699" s="143">
        <v>0</v>
      </c>
      <c r="U699" s="143">
        <v>0</v>
      </c>
      <c r="V699" s="143">
        <v>0</v>
      </c>
      <c r="W699" s="143">
        <v>0</v>
      </c>
    </row>
    <row r="700" spans="1:23" s="136" customFormat="1" x14ac:dyDescent="0.25">
      <c r="A700" s="270" t="s">
        <v>228</v>
      </c>
      <c r="B700" s="136" t="str">
        <f>IFERROR(_xlfn.XLOOKUP(TEXT(A700, "0"), TEXT('Material master'!$A$2:'Material master'!$A$275, "0"), 'Material master'!$B$2:'Material master'!$B$275, 1),"")</f>
        <v>PhosphorusSlag M75 PO1000:B4S:H4:NB:1000</v>
      </c>
      <c r="C700" s="136" t="str">
        <f>IFERROR(_xlfn.XLOOKUP(TEXT(A700, "0"), TEXT('Material master'!$A$2:'Material master'!$A$275, "0"), 'Material master'!$C$2:'Material master'!$C$275, 1),"")</f>
        <v>Packaged Product</v>
      </c>
      <c r="D700" s="136" t="str">
        <f>IFERROR(_xlfn.XLOOKUP(TEXT(A700, "0"), TEXT('Material master'!$A$2:'Material master'!$A$275, "0"), 'Material master'!$D$2:'Material master'!$D$275, 1),"")</f>
        <v>W001 - Slag</v>
      </c>
      <c r="E700" s="136" t="str">
        <f>IFERROR(_xlfn.XLOOKUP(TEXT(A700, "0"), TEXT('Material master'!$A$2:'Material master'!$A$275, "0"), 'Material master'!$E$2:'Material master'!$E$275, 1),"")</f>
        <v>SPC0923 - Slag Phosphorous</v>
      </c>
      <c r="F700" s="136" t="str">
        <f>IFERROR(_xlfn.XLOOKUP(TEXT(A700, "0"), TEXT('Material master'!$A$2:'Material master'!$A$275, "0"), 'Material master'!$F$2:'Material master'!$F$275, 1),"")</f>
        <v>BN13 - Slag Phosphorous Flour</v>
      </c>
      <c r="G700" s="136" t="str">
        <f>IFERROR(_xlfn.XLOOKUP(TEXT(A700, "0"), TEXT('Material master'!$A$2:'Material master'!$A$275, "0"), 'Material master'!$G$2:'Material master'!$G$275, 1),"")</f>
        <v>Slag Phosphorous M75 PO</v>
      </c>
      <c r="H700" s="136" t="s">
        <v>697</v>
      </c>
      <c r="K700" s="142">
        <v>0</v>
      </c>
      <c r="L700" s="142">
        <f t="shared" ref="L700:W700" si="678">K700 - L699 + L702</f>
        <v>0</v>
      </c>
      <c r="M700" s="142">
        <f t="shared" si="678"/>
        <v>0</v>
      </c>
      <c r="N700" s="142">
        <f t="shared" si="678"/>
        <v>0</v>
      </c>
      <c r="O700" s="142">
        <f t="shared" si="678"/>
        <v>0</v>
      </c>
      <c r="P700" s="142">
        <f t="shared" si="678"/>
        <v>0</v>
      </c>
      <c r="Q700" s="142">
        <f t="shared" si="678"/>
        <v>0</v>
      </c>
      <c r="R700" s="142">
        <f t="shared" si="678"/>
        <v>0</v>
      </c>
      <c r="S700" s="142">
        <f t="shared" si="678"/>
        <v>0</v>
      </c>
      <c r="T700" s="142">
        <f t="shared" si="678"/>
        <v>0</v>
      </c>
      <c r="U700" s="142">
        <f t="shared" si="678"/>
        <v>0</v>
      </c>
      <c r="V700" s="142">
        <f t="shared" si="678"/>
        <v>0</v>
      </c>
      <c r="W700" s="142">
        <f t="shared" si="678"/>
        <v>0</v>
      </c>
    </row>
    <row r="701" spans="1:23" x14ac:dyDescent="0.25">
      <c r="A701" s="257" t="s">
        <v>228</v>
      </c>
      <c r="B701" t="str">
        <f>IFERROR(_xlfn.XLOOKUP(TEXT(A701, "0"), TEXT('Material master'!$A$2:'Material master'!$A$275, "0"), 'Material master'!$B$2:'Material master'!$B$275, 1),"")</f>
        <v>PhosphorusSlag M75 PO1000:B4S:H4:NB:1000</v>
      </c>
      <c r="C701" t="str">
        <f>IFERROR(_xlfn.XLOOKUP(TEXT(A701, "0"), TEXT('Material master'!$A$2:'Material master'!$A$275, "0"), 'Material master'!$C$2:'Material master'!$C$275, 1),"")</f>
        <v>Packaged Product</v>
      </c>
      <c r="D701" t="str">
        <f>IFERROR(_xlfn.XLOOKUP(TEXT(A701, "0"), TEXT('Material master'!$A$2:'Material master'!$A$275, "0"), 'Material master'!$D$2:'Material master'!$D$275, 1),"")</f>
        <v>W001 - Slag</v>
      </c>
      <c r="E701" t="str">
        <f>IFERROR(_xlfn.XLOOKUP(TEXT(A701, "0"), TEXT('Material master'!$A$2:'Material master'!$A$275, "0"), 'Material master'!$E$2:'Material master'!$E$275, 1),"")</f>
        <v>SPC0923 - Slag Phosphorous</v>
      </c>
      <c r="F701" t="str">
        <f>IFERROR(_xlfn.XLOOKUP(TEXT(A701, "0"), TEXT('Material master'!$A$2:'Material master'!$A$275, "0"), 'Material master'!$F$2:'Material master'!$F$275, 1),"")</f>
        <v>BN13 - Slag Phosphorous Flour</v>
      </c>
      <c r="G701" t="str">
        <f>IFERROR(_xlfn.XLOOKUP(TEXT(A701, "0"), TEXT('Material master'!$A$2:'Material master'!$A$275, "0"), 'Material master'!$G$2:'Material master'!$G$275, 1),"")</f>
        <v>Slag Phosphorous M75 PO</v>
      </c>
      <c r="H701" t="s">
        <v>698</v>
      </c>
      <c r="I701" s="32">
        <v>0</v>
      </c>
      <c r="J701" s="258">
        <f>IFERROR($I701/AVERAGE($L699:$W699),0)</f>
        <v>0</v>
      </c>
      <c r="K701" s="32"/>
      <c r="L701" s="32">
        <f t="shared" ref="L701:W701" si="679">$I701</f>
        <v>0</v>
      </c>
      <c r="M701" s="32">
        <f t="shared" si="679"/>
        <v>0</v>
      </c>
      <c r="N701" s="32">
        <f t="shared" si="679"/>
        <v>0</v>
      </c>
      <c r="O701" s="32">
        <f t="shared" si="679"/>
        <v>0</v>
      </c>
      <c r="P701" s="32">
        <f t="shared" si="679"/>
        <v>0</v>
      </c>
      <c r="Q701" s="32">
        <f t="shared" si="679"/>
        <v>0</v>
      </c>
      <c r="R701" s="32">
        <f t="shared" si="679"/>
        <v>0</v>
      </c>
      <c r="S701" s="32">
        <f t="shared" si="679"/>
        <v>0</v>
      </c>
      <c r="T701" s="32">
        <f t="shared" si="679"/>
        <v>0</v>
      </c>
      <c r="U701" s="32">
        <f t="shared" si="679"/>
        <v>0</v>
      </c>
      <c r="V701" s="32">
        <f t="shared" si="679"/>
        <v>0</v>
      </c>
      <c r="W701" s="32">
        <f t="shared" si="679"/>
        <v>0</v>
      </c>
    </row>
    <row r="702" spans="1:23" x14ac:dyDescent="0.25">
      <c r="A702" s="257" t="s">
        <v>228</v>
      </c>
      <c r="B702" t="str">
        <f>IFERROR(_xlfn.XLOOKUP(TEXT(A702, "0"), TEXT('Material master'!$A$2:'Material master'!$A$275, "0"), 'Material master'!$B$2:'Material master'!$B$275, 1),"")</f>
        <v>PhosphorusSlag M75 PO1000:B4S:H4:NB:1000</v>
      </c>
      <c r="C702" t="str">
        <f>IFERROR(_xlfn.XLOOKUP(TEXT(A702, "0"), TEXT('Material master'!$A$2:'Material master'!$A$275, "0"), 'Material master'!$C$2:'Material master'!$C$275, 1),"")</f>
        <v>Packaged Product</v>
      </c>
      <c r="D702" t="str">
        <f>IFERROR(_xlfn.XLOOKUP(TEXT(A702, "0"), TEXT('Material master'!$A$2:'Material master'!$A$275, "0"), 'Material master'!$D$2:'Material master'!$D$275, 1),"")</f>
        <v>W001 - Slag</v>
      </c>
      <c r="E702" t="str">
        <f>IFERROR(_xlfn.XLOOKUP(TEXT(A702, "0"), TEXT('Material master'!$A$2:'Material master'!$A$275, "0"), 'Material master'!$E$2:'Material master'!$E$275, 1),"")</f>
        <v>SPC0923 - Slag Phosphorous</v>
      </c>
      <c r="F702" t="str">
        <f>IFERROR(_xlfn.XLOOKUP(TEXT(A702, "0"), TEXT('Material master'!$A$2:'Material master'!$A$275, "0"), 'Material master'!$F$2:'Material master'!$F$275, 1),"")</f>
        <v>BN13 - Slag Phosphorous Flour</v>
      </c>
      <c r="G702" t="str">
        <f>IFERROR(_xlfn.XLOOKUP(TEXT(A702, "0"), TEXT('Material master'!$A$2:'Material master'!$A$275, "0"), 'Material master'!$G$2:'Material master'!$G$275, 1),"")</f>
        <v>Slag Phosphorous M75 PO</v>
      </c>
      <c r="H702" t="s">
        <v>699</v>
      </c>
      <c r="I702">
        <f>IFERROR(_xlfn.XLOOKUP(TEXT(A702, "0"), TEXT('Purchase sheet'!$A$2:'Purchase sheet'!$A$31, "0"), 'Purchase sheet'!$H$2:'Purchase sheet'!$H$31, 1), 1)</f>
        <v>1</v>
      </c>
      <c r="K702" s="32"/>
      <c r="L702" s="259"/>
      <c r="M702" s="32">
        <f t="shared" ref="M702:W702" si="680">IF( M701 - L700 + M699 &gt; 0, CEILING( M701 - L700 + M699, $I$702), 0)</f>
        <v>0</v>
      </c>
      <c r="N702" s="32">
        <f t="shared" si="680"/>
        <v>0</v>
      </c>
      <c r="O702" s="32">
        <f t="shared" si="680"/>
        <v>0</v>
      </c>
      <c r="P702" s="32">
        <f t="shared" si="680"/>
        <v>0</v>
      </c>
      <c r="Q702" s="32">
        <f t="shared" si="680"/>
        <v>0</v>
      </c>
      <c r="R702" s="32">
        <f t="shared" si="680"/>
        <v>0</v>
      </c>
      <c r="S702" s="32">
        <f t="shared" si="680"/>
        <v>0</v>
      </c>
      <c r="T702" s="32">
        <f t="shared" si="680"/>
        <v>0</v>
      </c>
      <c r="U702" s="32">
        <f t="shared" si="680"/>
        <v>0</v>
      </c>
      <c r="V702" s="32">
        <f t="shared" si="680"/>
        <v>0</v>
      </c>
      <c r="W702" s="32">
        <f t="shared" si="680"/>
        <v>0</v>
      </c>
    </row>
    <row r="703" spans="1:23" ht="15.75" thickBot="1" x14ac:dyDescent="0.3">
      <c r="A703" s="257" t="s">
        <v>228</v>
      </c>
      <c r="B703" t="str">
        <f>IFERROR(_xlfn.XLOOKUP(TEXT(A703, "0"), TEXT('Material master'!$A$2:'Material master'!$A$275, "0"), 'Material master'!$B$2:'Material master'!$B$275, 1),"")</f>
        <v>PhosphorusSlag M75 PO1000:B4S:H4:NB:1000</v>
      </c>
      <c r="C703" t="str">
        <f>IFERROR(_xlfn.XLOOKUP(TEXT(A703, "0"), TEXT('Material master'!$A$2:'Material master'!$A$275, "0"), 'Material master'!$C$2:'Material master'!$C$275, 1),"")</f>
        <v>Packaged Product</v>
      </c>
      <c r="D703" t="str">
        <f>IFERROR(_xlfn.XLOOKUP(TEXT(A703, "0"), TEXT('Material master'!$A$2:'Material master'!$A$275, "0"), 'Material master'!$D$2:'Material master'!$D$275, 1),"")</f>
        <v>W001 - Slag</v>
      </c>
      <c r="E703" t="str">
        <f>IFERROR(_xlfn.XLOOKUP(TEXT(A703, "0"), TEXT('Material master'!$A$2:'Material master'!$A$275, "0"), 'Material master'!$E$2:'Material master'!$E$275, 1),"")</f>
        <v>SPC0923 - Slag Phosphorous</v>
      </c>
      <c r="F703" t="str">
        <f>IFERROR(_xlfn.XLOOKUP(TEXT(A703, "0"), TEXT('Material master'!$A$2:'Material master'!$A$275, "0"), 'Material master'!$F$2:'Material master'!$F$275, 1),"")</f>
        <v>BN13 - Slag Phosphorous Flour</v>
      </c>
      <c r="G703" t="str">
        <f>IFERROR(_xlfn.XLOOKUP(TEXT(A703, "0"), TEXT('Material master'!$A$2:'Material master'!$A$275, "0"), 'Material master'!$G$2:'Material master'!$G$275, 1),"")</f>
        <v>Slag Phosphorous M75 PO</v>
      </c>
      <c r="H703" t="s">
        <v>700</v>
      </c>
      <c r="I703">
        <f>INT(IFERROR(_xlfn.XLOOKUP(TEXT(A703, "0"), TEXT('Purchase sheet'!$A$2:'Purchase sheet'!$A$31, "0"), 'Purchase sheet'!$H$2:'Purchase sheet'!$D$31, 1), 1))</f>
        <v>1</v>
      </c>
      <c r="K703" s="32"/>
      <c r="L703" s="32">
        <f t="shared" ref="L703:V703" si="681">M702</f>
        <v>0</v>
      </c>
      <c r="M703" s="32">
        <f t="shared" si="681"/>
        <v>0</v>
      </c>
      <c r="N703" s="32">
        <f t="shared" si="681"/>
        <v>0</v>
      </c>
      <c r="O703" s="32">
        <f t="shared" si="681"/>
        <v>0</v>
      </c>
      <c r="P703" s="32">
        <f t="shared" si="681"/>
        <v>0</v>
      </c>
      <c r="Q703" s="32">
        <f t="shared" si="681"/>
        <v>0</v>
      </c>
      <c r="R703" s="32">
        <f t="shared" si="681"/>
        <v>0</v>
      </c>
      <c r="S703" s="32">
        <f t="shared" si="681"/>
        <v>0</v>
      </c>
      <c r="T703" s="32">
        <f t="shared" si="681"/>
        <v>0</v>
      </c>
      <c r="U703" s="32">
        <f t="shared" si="681"/>
        <v>0</v>
      </c>
      <c r="V703" s="32">
        <f t="shared" si="681"/>
        <v>0</v>
      </c>
      <c r="W703" s="32"/>
    </row>
    <row r="704" spans="1:23" s="138" customFormat="1" x14ac:dyDescent="0.25">
      <c r="A704" s="137" t="s">
        <v>230</v>
      </c>
      <c r="B704" s="138" t="str">
        <f>IFERROR(_xlfn.XLOOKUP(TEXT(A704, "0"), TEXT('Material master'!$A$2:'Material master'!$A$275, "0"), 'Material master'!$B$2:'Material master'!$B$275, 1),"")</f>
        <v>Chalk M PO 1000:B4S:H4:NB:1000</v>
      </c>
      <c r="C704" s="138" t="str">
        <f>IFERROR(_xlfn.XLOOKUP(TEXT(A704, "0"), TEXT('Material master'!$A$2:'Material master'!$A$275, "0"), 'Material master'!$C$2:'Material master'!$C$275, 1),"")</f>
        <v>Packaged Product</v>
      </c>
      <c r="D704" s="138" t="str">
        <f>IFERROR(_xlfn.XLOOKUP(TEXT(A704, "0"), TEXT('Material master'!$A$2:'Material master'!$A$275, "0"), 'Material master'!$D$2:'Material master'!$D$275, 1),"")</f>
        <v>C000 - Calcium Carbonate</v>
      </c>
      <c r="E704" s="138" t="str">
        <f>IFERROR(_xlfn.XLOOKUP(TEXT(A704, "0"), TEXT('Material master'!$A$2:'Material master'!$A$275, "0"), 'Material master'!$E$2:'Material master'!$E$275, 1),"")</f>
        <v>SPC0204 - Chalk</v>
      </c>
      <c r="F704" s="138" t="str">
        <f>IFERROR(_xlfn.XLOOKUP(TEXT(A704, "0"), TEXT('Material master'!$A$2:'Material master'!$A$275, "0"), 'Material master'!$F$2:'Material master'!$F$275, 1),"")</f>
        <v>AF25 - Chalk</v>
      </c>
      <c r="G704" s="138" t="str">
        <f>IFERROR(_xlfn.XLOOKUP(TEXT(A704, "0"), TEXT('Material master'!$A$2:'Material master'!$A$275, "0"), 'Material master'!$G$2:'Material master'!$G$275, 1),"")</f>
        <v>Chalk M PO</v>
      </c>
      <c r="H704" s="138" t="s">
        <v>683</v>
      </c>
      <c r="I704" s="140">
        <f>IFERROR(AVERAGE('Forecast sheet'!$C$3:'Forecast sheet'!$N$3),0)</f>
        <v>3.25</v>
      </c>
      <c r="J704" s="140">
        <f>IFERROR(AVERAGE(L704:W704),0)</f>
        <v>2.9491528240536464</v>
      </c>
      <c r="K704" s="140"/>
      <c r="L704" s="140">
        <v>2.997378230792938</v>
      </c>
      <c r="M704" s="140">
        <v>2.9447686961682562</v>
      </c>
      <c r="N704" s="140">
        <v>2.9447686961682562</v>
      </c>
      <c r="O704" s="140">
        <v>2.9447686961682562</v>
      </c>
      <c r="P704" s="140">
        <v>2.9447686961682562</v>
      </c>
      <c r="Q704" s="140">
        <v>2.9447686961682562</v>
      </c>
      <c r="R704" s="140">
        <v>2.9447686961682562</v>
      </c>
      <c r="S704" s="140">
        <v>2.9447686961682562</v>
      </c>
      <c r="T704" s="140">
        <v>2.9447686961682562</v>
      </c>
      <c r="U704" s="140">
        <v>2.9447686961682562</v>
      </c>
      <c r="V704" s="140">
        <v>2.9447686961682562</v>
      </c>
      <c r="W704" s="140">
        <v>2.9447686961682562</v>
      </c>
    </row>
    <row r="705" spans="1:23" x14ac:dyDescent="0.25">
      <c r="A705" s="257" t="s">
        <v>230</v>
      </c>
      <c r="B705" t="str">
        <f>IFERROR(_xlfn.XLOOKUP(TEXT(A705, "0"), TEXT('Material master'!$A$2:'Material master'!$A$275, "0"), 'Material master'!$B$2:'Material master'!$B$275, 1),"")</f>
        <v>Chalk M PO 1000:B4S:H4:NB:1000</v>
      </c>
      <c r="C705" t="str">
        <f>IFERROR(_xlfn.XLOOKUP(TEXT(A705, "0"), TEXT('Material master'!$A$2:'Material master'!$A$275, "0"), 'Material master'!$C$2:'Material master'!$C$275, 1),"")</f>
        <v>Packaged Product</v>
      </c>
      <c r="D705" t="str">
        <f>IFERROR(_xlfn.XLOOKUP(TEXT(A705, "0"), TEXT('Material master'!$A$2:'Material master'!$A$275, "0"), 'Material master'!$D$2:'Material master'!$D$275, 1),"")</f>
        <v>C000 - Calcium Carbonate</v>
      </c>
      <c r="E705" t="str">
        <f>IFERROR(_xlfn.XLOOKUP(TEXT(A705, "0"), TEXT('Material master'!$A$2:'Material master'!$A$275, "0"), 'Material master'!$E$2:'Material master'!$E$275, 1),"")</f>
        <v>SPC0204 - Chalk</v>
      </c>
      <c r="F705" t="str">
        <f>IFERROR(_xlfn.XLOOKUP(TEXT(A705, "0"), TEXT('Material master'!$A$2:'Material master'!$A$275, "0"), 'Material master'!$F$2:'Material master'!$F$275, 1),"")</f>
        <v>AF25 - Chalk</v>
      </c>
      <c r="G705" t="str">
        <f>IFERROR(_xlfn.XLOOKUP(TEXT(A705, "0"), TEXT('Material master'!$A$2:'Material master'!$A$275, "0"), 'Material master'!$G$2:'Material master'!$G$275, 1),"")</f>
        <v>Chalk M PO</v>
      </c>
      <c r="H705" s="1" t="s">
        <v>696</v>
      </c>
      <c r="I705" s="1"/>
      <c r="J705" s="1"/>
      <c r="K705" s="141"/>
      <c r="L705" s="141">
        <f t="shared" ref="L705:W705" si="682">SUM(L704)</f>
        <v>2.997378230792938</v>
      </c>
      <c r="M705" s="141">
        <f t="shared" si="682"/>
        <v>2.9447686961682562</v>
      </c>
      <c r="N705" s="141">
        <f t="shared" si="682"/>
        <v>2.9447686961682562</v>
      </c>
      <c r="O705" s="141">
        <f t="shared" si="682"/>
        <v>2.9447686961682562</v>
      </c>
      <c r="P705" s="141">
        <f t="shared" si="682"/>
        <v>2.9447686961682562</v>
      </c>
      <c r="Q705" s="141">
        <f t="shared" si="682"/>
        <v>2.9447686961682562</v>
      </c>
      <c r="R705" s="141">
        <f t="shared" si="682"/>
        <v>2.9447686961682562</v>
      </c>
      <c r="S705" s="141">
        <f t="shared" si="682"/>
        <v>2.9447686961682562</v>
      </c>
      <c r="T705" s="141">
        <f t="shared" si="682"/>
        <v>2.9447686961682562</v>
      </c>
      <c r="U705" s="141">
        <f t="shared" si="682"/>
        <v>2.9447686961682562</v>
      </c>
      <c r="V705" s="141">
        <f t="shared" si="682"/>
        <v>2.9447686961682562</v>
      </c>
      <c r="W705" s="141">
        <f t="shared" si="682"/>
        <v>2.9447686961682562</v>
      </c>
    </row>
    <row r="706" spans="1:23" s="136" customFormat="1" x14ac:dyDescent="0.25">
      <c r="A706" s="270" t="s">
        <v>230</v>
      </c>
      <c r="B706" s="136" t="str">
        <f>IFERROR(_xlfn.XLOOKUP(TEXT(A706, "0"), TEXT('Material master'!$A$2:'Material master'!$A$275, "0"), 'Material master'!$B$2:'Material master'!$B$275, 1),"")</f>
        <v>Chalk M PO 1000:B4S:H4:NB:1000</v>
      </c>
      <c r="C706" s="136" t="str">
        <f>IFERROR(_xlfn.XLOOKUP(TEXT(A706, "0"), TEXT('Material master'!$A$2:'Material master'!$A$275, "0"), 'Material master'!$C$2:'Material master'!$C$275, 1),"")</f>
        <v>Packaged Product</v>
      </c>
      <c r="D706" s="136" t="str">
        <f>IFERROR(_xlfn.XLOOKUP(TEXT(A706, "0"), TEXT('Material master'!$A$2:'Material master'!$A$275, "0"), 'Material master'!$D$2:'Material master'!$D$275, 1),"")</f>
        <v>C000 - Calcium Carbonate</v>
      </c>
      <c r="E706" s="136" t="str">
        <f>IFERROR(_xlfn.XLOOKUP(TEXT(A706, "0"), TEXT('Material master'!$A$2:'Material master'!$A$275, "0"), 'Material master'!$E$2:'Material master'!$E$275, 1),"")</f>
        <v>SPC0204 - Chalk</v>
      </c>
      <c r="F706" s="136" t="str">
        <f>IFERROR(_xlfn.XLOOKUP(TEXT(A706, "0"), TEXT('Material master'!$A$2:'Material master'!$A$275, "0"), 'Material master'!$F$2:'Material master'!$F$275, 1),"")</f>
        <v>AF25 - Chalk</v>
      </c>
      <c r="G706" s="136" t="str">
        <f>IFERROR(_xlfn.XLOOKUP(TEXT(A706, "0"), TEXT('Material master'!$A$2:'Material master'!$A$275, "0"), 'Material master'!$G$2:'Material master'!$G$275, 1),"")</f>
        <v>Chalk M PO</v>
      </c>
      <c r="H706" s="136" t="s">
        <v>697</v>
      </c>
      <c r="K706" s="142">
        <v>0</v>
      </c>
      <c r="L706" s="142">
        <f t="shared" ref="L706:W706" si="683">K706 - L705 + L708</f>
        <v>2.6217692070620302E-3</v>
      </c>
      <c r="M706" s="142">
        <f t="shared" si="683"/>
        <v>5.7853073038805825E-2</v>
      </c>
      <c r="N706" s="142">
        <f t="shared" si="683"/>
        <v>0.11308437687054962</v>
      </c>
      <c r="O706" s="142">
        <f t="shared" si="683"/>
        <v>0.16831568070229341</v>
      </c>
      <c r="P706" s="142">
        <f t="shared" si="683"/>
        <v>0.22354698453403721</v>
      </c>
      <c r="Q706" s="142">
        <f t="shared" si="683"/>
        <v>0.278778288365781</v>
      </c>
      <c r="R706" s="142">
        <f t="shared" si="683"/>
        <v>0.3340095921975248</v>
      </c>
      <c r="S706" s="142">
        <f t="shared" si="683"/>
        <v>0.38924089602926859</v>
      </c>
      <c r="T706" s="142">
        <f t="shared" si="683"/>
        <v>0.44447219986101238</v>
      </c>
      <c r="U706" s="142">
        <f t="shared" si="683"/>
        <v>0.49970350369275618</v>
      </c>
      <c r="V706" s="142">
        <f t="shared" si="683"/>
        <v>0.55493480752449997</v>
      </c>
      <c r="W706" s="142">
        <f t="shared" si="683"/>
        <v>0.61016611135624377</v>
      </c>
    </row>
    <row r="707" spans="1:23" x14ac:dyDescent="0.25">
      <c r="A707" s="257" t="s">
        <v>230</v>
      </c>
      <c r="B707" t="str">
        <f>IFERROR(_xlfn.XLOOKUP(TEXT(A707, "0"), TEXT('Material master'!$A$2:'Material master'!$A$275, "0"), 'Material master'!$B$2:'Material master'!$B$275, 1),"")</f>
        <v>Chalk M PO 1000:B4S:H4:NB:1000</v>
      </c>
      <c r="C707" t="str">
        <f>IFERROR(_xlfn.XLOOKUP(TEXT(A707, "0"), TEXT('Material master'!$A$2:'Material master'!$A$275, "0"), 'Material master'!$C$2:'Material master'!$C$275, 1),"")</f>
        <v>Packaged Product</v>
      </c>
      <c r="D707" t="str">
        <f>IFERROR(_xlfn.XLOOKUP(TEXT(A707, "0"), TEXT('Material master'!$A$2:'Material master'!$A$275, "0"), 'Material master'!$D$2:'Material master'!$D$275, 1),"")</f>
        <v>C000 - Calcium Carbonate</v>
      </c>
      <c r="E707" t="str">
        <f>IFERROR(_xlfn.XLOOKUP(TEXT(A707, "0"), TEXT('Material master'!$A$2:'Material master'!$A$275, "0"), 'Material master'!$E$2:'Material master'!$E$275, 1),"")</f>
        <v>SPC0204 - Chalk</v>
      </c>
      <c r="F707" t="str">
        <f>IFERROR(_xlfn.XLOOKUP(TEXT(A707, "0"), TEXT('Material master'!$A$2:'Material master'!$A$275, "0"), 'Material master'!$F$2:'Material master'!$F$275, 1),"")</f>
        <v>AF25 - Chalk</v>
      </c>
      <c r="G707" t="str">
        <f>IFERROR(_xlfn.XLOOKUP(TEXT(A707, "0"), TEXT('Material master'!$A$2:'Material master'!$A$275, "0"), 'Material master'!$G$2:'Material master'!$G$275, 1),"")</f>
        <v>Chalk M PO</v>
      </c>
      <c r="H707" t="s">
        <v>698</v>
      </c>
      <c r="I707" s="32">
        <v>0</v>
      </c>
      <c r="J707" s="258">
        <f>IFERROR($I707/AVERAGE($L705:$W705),0)</f>
        <v>0</v>
      </c>
      <c r="K707" s="32"/>
      <c r="L707" s="32">
        <f t="shared" ref="L707:W707" si="684">$I707</f>
        <v>0</v>
      </c>
      <c r="M707" s="32">
        <f t="shared" si="684"/>
        <v>0</v>
      </c>
      <c r="N707" s="32">
        <f t="shared" si="684"/>
        <v>0</v>
      </c>
      <c r="O707" s="32">
        <f t="shared" si="684"/>
        <v>0</v>
      </c>
      <c r="P707" s="32">
        <f t="shared" si="684"/>
        <v>0</v>
      </c>
      <c r="Q707" s="32">
        <f t="shared" si="684"/>
        <v>0</v>
      </c>
      <c r="R707" s="32">
        <f t="shared" si="684"/>
        <v>0</v>
      </c>
      <c r="S707" s="32">
        <f t="shared" si="684"/>
        <v>0</v>
      </c>
      <c r="T707" s="32">
        <f t="shared" si="684"/>
        <v>0</v>
      </c>
      <c r="U707" s="32">
        <f t="shared" si="684"/>
        <v>0</v>
      </c>
      <c r="V707" s="32">
        <f t="shared" si="684"/>
        <v>0</v>
      </c>
      <c r="W707" s="32">
        <f t="shared" si="684"/>
        <v>0</v>
      </c>
    </row>
    <row r="708" spans="1:23" x14ac:dyDescent="0.25">
      <c r="A708" s="257" t="s">
        <v>230</v>
      </c>
      <c r="B708" t="str">
        <f>IFERROR(_xlfn.XLOOKUP(TEXT(A708, "0"), TEXT('Material master'!$A$2:'Material master'!$A$275, "0"), 'Material master'!$B$2:'Material master'!$B$275, 1),"")</f>
        <v>Chalk M PO 1000:B4S:H4:NB:1000</v>
      </c>
      <c r="C708" t="str">
        <f>IFERROR(_xlfn.XLOOKUP(TEXT(A708, "0"), TEXT('Material master'!$A$2:'Material master'!$A$275, "0"), 'Material master'!$C$2:'Material master'!$C$275, 1),"")</f>
        <v>Packaged Product</v>
      </c>
      <c r="D708" t="str">
        <f>IFERROR(_xlfn.XLOOKUP(TEXT(A708, "0"), TEXT('Material master'!$A$2:'Material master'!$A$275, "0"), 'Material master'!$D$2:'Material master'!$D$275, 1),"")</f>
        <v>C000 - Calcium Carbonate</v>
      </c>
      <c r="E708" t="str">
        <f>IFERROR(_xlfn.XLOOKUP(TEXT(A708, "0"), TEXT('Material master'!$A$2:'Material master'!$A$275, "0"), 'Material master'!$E$2:'Material master'!$E$275, 1),"")</f>
        <v>SPC0204 - Chalk</v>
      </c>
      <c r="F708" t="str">
        <f>IFERROR(_xlfn.XLOOKUP(TEXT(A708, "0"), TEXT('Material master'!$A$2:'Material master'!$A$275, "0"), 'Material master'!$F$2:'Material master'!$F$275, 1),"")</f>
        <v>AF25 - Chalk</v>
      </c>
      <c r="G708" t="str">
        <f>IFERROR(_xlfn.XLOOKUP(TEXT(A708, "0"), TEXT('Material master'!$A$2:'Material master'!$A$275, "0"), 'Material master'!$G$2:'Material master'!$G$275, 1),"")</f>
        <v>Chalk M PO</v>
      </c>
      <c r="H708" t="s">
        <v>704</v>
      </c>
      <c r="I708">
        <v>1</v>
      </c>
      <c r="K708" s="32"/>
      <c r="L708" s="32">
        <f t="shared" ref="L708:W708" si="685">IF(( L707 - K706 + L705 ) &gt; 0, CEILING(( L707 - K706 + L705 ), $I708), 0)</f>
        <v>3</v>
      </c>
      <c r="M708" s="32">
        <f t="shared" si="685"/>
        <v>3</v>
      </c>
      <c r="N708" s="32">
        <f t="shared" si="685"/>
        <v>3</v>
      </c>
      <c r="O708" s="32">
        <f t="shared" si="685"/>
        <v>3</v>
      </c>
      <c r="P708" s="32">
        <f t="shared" si="685"/>
        <v>3</v>
      </c>
      <c r="Q708" s="32">
        <f t="shared" si="685"/>
        <v>3</v>
      </c>
      <c r="R708" s="32">
        <f t="shared" si="685"/>
        <v>3</v>
      </c>
      <c r="S708" s="32">
        <f t="shared" si="685"/>
        <v>3</v>
      </c>
      <c r="T708" s="32">
        <f t="shared" si="685"/>
        <v>3</v>
      </c>
      <c r="U708" s="32">
        <f t="shared" si="685"/>
        <v>3</v>
      </c>
      <c r="V708" s="32">
        <f t="shared" si="685"/>
        <v>3</v>
      </c>
      <c r="W708" s="32">
        <f t="shared" si="685"/>
        <v>3</v>
      </c>
    </row>
    <row r="709" spans="1:23" x14ac:dyDescent="0.25">
      <c r="A709" s="257" t="s">
        <v>230</v>
      </c>
      <c r="B709" t="str">
        <f>IFERROR(_xlfn.XLOOKUP(TEXT(A709, "0"), TEXT('Material master'!$A$2:'Material master'!$A$275, "0"), 'Material master'!$B$2:'Material master'!$B$275, 1),"")</f>
        <v>Chalk M PO 1000:B4S:H4:NB:1000</v>
      </c>
      <c r="C709" t="str">
        <f>IFERROR(_xlfn.XLOOKUP(TEXT(A709, "0"), TEXT('Material master'!$A$2:'Material master'!$A$275, "0"), 'Material master'!$C$2:'Material master'!$C$275, 1),"")</f>
        <v>Packaged Product</v>
      </c>
      <c r="D709" t="str">
        <f>IFERROR(_xlfn.XLOOKUP(TEXT(A709, "0"), TEXT('Material master'!$A$2:'Material master'!$A$275, "0"), 'Material master'!$D$2:'Material master'!$D$275, 1),"")</f>
        <v>C000 - Calcium Carbonate</v>
      </c>
      <c r="E709" t="str">
        <f>IFERROR(_xlfn.XLOOKUP(TEXT(A709, "0"), TEXT('Material master'!$A$2:'Material master'!$A$275, "0"), 'Material master'!$E$2:'Material master'!$E$275, 1),"")</f>
        <v>SPC0204 - Chalk</v>
      </c>
      <c r="F709" t="str">
        <f>IFERROR(_xlfn.XLOOKUP(TEXT(A709, "0"), TEXT('Material master'!$A$2:'Material master'!$A$275, "0"), 'Material master'!$F$2:'Material master'!$F$275, 1),"")</f>
        <v>AF25 - Chalk</v>
      </c>
      <c r="G709" t="str">
        <f>IFERROR(_xlfn.XLOOKUP(TEXT(A709, "0"), TEXT('Material master'!$A$2:'Material master'!$A$275, "0"), 'Material master'!$G$2:'Material master'!$G$275, 1),"")</f>
        <v>Chalk M PO</v>
      </c>
      <c r="H709" t="s">
        <v>705</v>
      </c>
      <c r="I709" t="s">
        <v>661</v>
      </c>
      <c r="J709">
        <v>4.5</v>
      </c>
      <c r="K709" s="32"/>
      <c r="L709" s="32">
        <f t="shared" ref="L709:W709" si="686">L708 / $J709</f>
        <v>0.66666666666666663</v>
      </c>
      <c r="M709" s="32">
        <f t="shared" si="686"/>
        <v>0.66666666666666663</v>
      </c>
      <c r="N709" s="32">
        <f t="shared" si="686"/>
        <v>0.66666666666666663</v>
      </c>
      <c r="O709" s="32">
        <f t="shared" si="686"/>
        <v>0.66666666666666663</v>
      </c>
      <c r="P709" s="32">
        <f t="shared" si="686"/>
        <v>0.66666666666666663</v>
      </c>
      <c r="Q709" s="32">
        <f t="shared" si="686"/>
        <v>0.66666666666666663</v>
      </c>
      <c r="R709" s="32">
        <f t="shared" si="686"/>
        <v>0.66666666666666663</v>
      </c>
      <c r="S709" s="32">
        <f t="shared" si="686"/>
        <v>0.66666666666666663</v>
      </c>
      <c r="T709" s="32">
        <f t="shared" si="686"/>
        <v>0.66666666666666663</v>
      </c>
      <c r="U709" s="32">
        <f t="shared" si="686"/>
        <v>0.66666666666666663</v>
      </c>
      <c r="V709" s="32">
        <f t="shared" si="686"/>
        <v>0.66666666666666663</v>
      </c>
      <c r="W709" s="32">
        <f t="shared" si="686"/>
        <v>0.66666666666666663</v>
      </c>
    </row>
    <row r="710" spans="1:23" x14ac:dyDescent="0.25">
      <c r="A710" s="257" t="s">
        <v>230</v>
      </c>
      <c r="B710" t="str">
        <f>IFERROR(_xlfn.XLOOKUP(TEXT(A710, "0"), TEXT('Material master'!$A$2:'Material master'!$A$275, "0"), 'Material master'!$B$2:'Material master'!$B$275, 1),"")</f>
        <v>Chalk M PO 1000:B4S:H4:NB:1000</v>
      </c>
      <c r="C710" t="str">
        <f>IFERROR(_xlfn.XLOOKUP(TEXT(A710, "0"), TEXT('Material master'!$A$2:'Material master'!$A$275, "0"), 'Material master'!$C$2:'Material master'!$C$275, 1),"")</f>
        <v>Packaged Product</v>
      </c>
      <c r="D710" t="str">
        <f>IFERROR(_xlfn.XLOOKUP(TEXT(A710, "0"), TEXT('Material master'!$A$2:'Material master'!$A$275, "0"), 'Material master'!$D$2:'Material master'!$D$275, 1),"")</f>
        <v>C000 - Calcium Carbonate</v>
      </c>
      <c r="E710" t="str">
        <f>IFERROR(_xlfn.XLOOKUP(TEXT(A710, "0"), TEXT('Material master'!$A$2:'Material master'!$A$275, "0"), 'Material master'!$E$2:'Material master'!$E$275, 1),"")</f>
        <v>SPC0204 - Chalk</v>
      </c>
      <c r="F710" t="str">
        <f>IFERROR(_xlfn.XLOOKUP(TEXT(A710, "0"), TEXT('Material master'!$A$2:'Material master'!$A$275, "0"), 'Material master'!$F$2:'Material master'!$F$275, 1),"")</f>
        <v>AF25 - Chalk</v>
      </c>
      <c r="G710" t="str">
        <f>IFERROR(_xlfn.XLOOKUP(TEXT(A710, "0"), TEXT('Material master'!$A$2:'Material master'!$A$275, "0"), 'Material master'!$G$2:'Material master'!$G$275, 1),"")</f>
        <v>Chalk M PO</v>
      </c>
      <c r="H710" t="s">
        <v>706</v>
      </c>
      <c r="I710" s="257" t="s">
        <v>111</v>
      </c>
      <c r="J710">
        <v>1</v>
      </c>
      <c r="K710" s="32"/>
      <c r="L710" s="32">
        <f t="shared" ref="L710:W710" si="687">L708 * $J710</f>
        <v>3</v>
      </c>
      <c r="M710" s="32">
        <f t="shared" si="687"/>
        <v>3</v>
      </c>
      <c r="N710" s="32">
        <f t="shared" si="687"/>
        <v>3</v>
      </c>
      <c r="O710" s="32">
        <f t="shared" si="687"/>
        <v>3</v>
      </c>
      <c r="P710" s="32">
        <f t="shared" si="687"/>
        <v>3</v>
      </c>
      <c r="Q710" s="32">
        <f t="shared" si="687"/>
        <v>3</v>
      </c>
      <c r="R710" s="32">
        <f t="shared" si="687"/>
        <v>3</v>
      </c>
      <c r="S710" s="32">
        <f t="shared" si="687"/>
        <v>3</v>
      </c>
      <c r="T710" s="32">
        <f t="shared" si="687"/>
        <v>3</v>
      </c>
      <c r="U710" s="32">
        <f t="shared" si="687"/>
        <v>3</v>
      </c>
      <c r="V710" s="32">
        <f t="shared" si="687"/>
        <v>3</v>
      </c>
      <c r="W710" s="32">
        <f t="shared" si="687"/>
        <v>3</v>
      </c>
    </row>
    <row r="711" spans="1:23" x14ac:dyDescent="0.25">
      <c r="A711" s="257" t="s">
        <v>230</v>
      </c>
      <c r="B711" t="str">
        <f>IFERROR(_xlfn.XLOOKUP(TEXT(A711, "0"), TEXT('Material master'!$A$2:'Material master'!$A$275, "0"), 'Material master'!$B$2:'Material master'!$B$275, 1),"")</f>
        <v>Chalk M PO 1000:B4S:H4:NB:1000</v>
      </c>
      <c r="C711" t="str">
        <f>IFERROR(_xlfn.XLOOKUP(TEXT(A711, "0"), TEXT('Material master'!$A$2:'Material master'!$A$275, "0"), 'Material master'!$C$2:'Material master'!$C$275, 1),"")</f>
        <v>Packaged Product</v>
      </c>
      <c r="D711" t="str">
        <f>IFERROR(_xlfn.XLOOKUP(TEXT(A711, "0"), TEXT('Material master'!$A$2:'Material master'!$A$275, "0"), 'Material master'!$D$2:'Material master'!$D$275, 1),"")</f>
        <v>C000 - Calcium Carbonate</v>
      </c>
      <c r="E711" t="str">
        <f>IFERROR(_xlfn.XLOOKUP(TEXT(A711, "0"), TEXT('Material master'!$A$2:'Material master'!$A$275, "0"), 'Material master'!$E$2:'Material master'!$E$275, 1),"")</f>
        <v>SPC0204 - Chalk</v>
      </c>
      <c r="F711" t="str">
        <f>IFERROR(_xlfn.XLOOKUP(TEXT(A711, "0"), TEXT('Material master'!$A$2:'Material master'!$A$275, "0"), 'Material master'!$F$2:'Material master'!$F$275, 1),"")</f>
        <v>AF25 - Chalk</v>
      </c>
      <c r="G711" t="str">
        <f>IFERROR(_xlfn.XLOOKUP(TEXT(A711, "0"), TEXT('Material master'!$A$2:'Material master'!$A$275, "0"), 'Material master'!$G$2:'Material master'!$G$275, 1),"")</f>
        <v>Chalk M PO</v>
      </c>
      <c r="H711" t="s">
        <v>706</v>
      </c>
      <c r="I711" s="257" t="s">
        <v>115</v>
      </c>
      <c r="J711">
        <v>1</v>
      </c>
      <c r="K711" s="32"/>
      <c r="L711" s="32">
        <f t="shared" ref="L711:W711" si="688">L708 * $J711</f>
        <v>3</v>
      </c>
      <c r="M711" s="32">
        <f t="shared" si="688"/>
        <v>3</v>
      </c>
      <c r="N711" s="32">
        <f t="shared" si="688"/>
        <v>3</v>
      </c>
      <c r="O711" s="32">
        <f t="shared" si="688"/>
        <v>3</v>
      </c>
      <c r="P711" s="32">
        <f t="shared" si="688"/>
        <v>3</v>
      </c>
      <c r="Q711" s="32">
        <f t="shared" si="688"/>
        <v>3</v>
      </c>
      <c r="R711" s="32">
        <f t="shared" si="688"/>
        <v>3</v>
      </c>
      <c r="S711" s="32">
        <f t="shared" si="688"/>
        <v>3</v>
      </c>
      <c r="T711" s="32">
        <f t="shared" si="688"/>
        <v>3</v>
      </c>
      <c r="U711" s="32">
        <f t="shared" si="688"/>
        <v>3</v>
      </c>
      <c r="V711" s="32">
        <f t="shared" si="688"/>
        <v>3</v>
      </c>
      <c r="W711" s="32">
        <f t="shared" si="688"/>
        <v>3</v>
      </c>
    </row>
    <row r="712" spans="1:23" ht="15.75" thickBot="1" x14ac:dyDescent="0.3">
      <c r="A712" s="257" t="s">
        <v>230</v>
      </c>
      <c r="B712" t="str">
        <f>IFERROR(_xlfn.XLOOKUP(TEXT(A712, "0"), TEXT('Material master'!$A$2:'Material master'!$A$275, "0"), 'Material master'!$B$2:'Material master'!$B$275, 1),"")</f>
        <v>Chalk M PO 1000:B4S:H4:NB:1000</v>
      </c>
      <c r="C712" t="str">
        <f>IFERROR(_xlfn.XLOOKUP(TEXT(A712, "0"), TEXT('Material master'!$A$2:'Material master'!$A$275, "0"), 'Material master'!$C$2:'Material master'!$C$275, 1),"")</f>
        <v>Packaged Product</v>
      </c>
      <c r="D712" t="str">
        <f>IFERROR(_xlfn.XLOOKUP(TEXT(A712, "0"), TEXT('Material master'!$A$2:'Material master'!$A$275, "0"), 'Material master'!$D$2:'Material master'!$D$275, 1),"")</f>
        <v>C000 - Calcium Carbonate</v>
      </c>
      <c r="E712" t="str">
        <f>IFERROR(_xlfn.XLOOKUP(TEXT(A712, "0"), TEXT('Material master'!$A$2:'Material master'!$A$275, "0"), 'Material master'!$E$2:'Material master'!$E$275, 1),"")</f>
        <v>SPC0204 - Chalk</v>
      </c>
      <c r="F712" t="str">
        <f>IFERROR(_xlfn.XLOOKUP(TEXT(A712, "0"), TEXT('Material master'!$A$2:'Material master'!$A$275, "0"), 'Material master'!$F$2:'Material master'!$F$275, 1),"")</f>
        <v>AF25 - Chalk</v>
      </c>
      <c r="G712" t="str">
        <f>IFERROR(_xlfn.XLOOKUP(TEXT(A712, "0"), TEXT('Material master'!$A$2:'Material master'!$A$275, "0"), 'Material master'!$G$2:'Material master'!$G$275, 1),"")</f>
        <v>Chalk M PO</v>
      </c>
      <c r="H712" t="s">
        <v>706</v>
      </c>
      <c r="I712" s="257" t="s">
        <v>292</v>
      </c>
      <c r="J712">
        <v>1</v>
      </c>
      <c r="K712" s="32"/>
      <c r="L712" s="32">
        <f t="shared" ref="L712:W712" si="689">L708 * $J712</f>
        <v>3</v>
      </c>
      <c r="M712" s="32">
        <f t="shared" si="689"/>
        <v>3</v>
      </c>
      <c r="N712" s="32">
        <f t="shared" si="689"/>
        <v>3</v>
      </c>
      <c r="O712" s="32">
        <f t="shared" si="689"/>
        <v>3</v>
      </c>
      <c r="P712" s="32">
        <f t="shared" si="689"/>
        <v>3</v>
      </c>
      <c r="Q712" s="32">
        <f t="shared" si="689"/>
        <v>3</v>
      </c>
      <c r="R712" s="32">
        <f t="shared" si="689"/>
        <v>3</v>
      </c>
      <c r="S712" s="32">
        <f t="shared" si="689"/>
        <v>3</v>
      </c>
      <c r="T712" s="32">
        <f t="shared" si="689"/>
        <v>3</v>
      </c>
      <c r="U712" s="32">
        <f t="shared" si="689"/>
        <v>3</v>
      </c>
      <c r="V712" s="32">
        <f t="shared" si="689"/>
        <v>3</v>
      </c>
      <c r="W712" s="32">
        <f t="shared" si="689"/>
        <v>3</v>
      </c>
    </row>
    <row r="713" spans="1:23" s="138" customFormat="1" x14ac:dyDescent="0.25">
      <c r="A713" s="137" t="s">
        <v>235</v>
      </c>
      <c r="B713" s="138" t="str">
        <f>IFERROR(_xlfn.XLOOKUP(TEXT(A713, "0"), TEXT('Material master'!$A$2:'Material master'!$A$275, "0"), 'Material master'!$B$2:'Material master'!$B$275, 1),"")</f>
        <v>Bentonite D90 PO</v>
      </c>
      <c r="C713" s="138" t="str">
        <f>IFERROR(_xlfn.XLOOKUP(TEXT(A713, "0"), TEXT('Material master'!$A$2:'Material master'!$A$275, "0"), 'Material master'!$C$2:'Material master'!$C$275, 1),"")</f>
        <v>Bulk Product</v>
      </c>
      <c r="D713" s="138" t="str">
        <f>IFERROR(_xlfn.XLOOKUP(TEXT(A713, "0"), TEXT('Material master'!$A$2:'Material master'!$A$275, "0"), 'Material master'!$D$2:'Material master'!$D$275, 1),"")</f>
        <v>I001 - Bentonite</v>
      </c>
      <c r="E713" s="138" t="str">
        <f>IFERROR(_xlfn.XLOOKUP(TEXT(A713, "0"), TEXT('Material master'!$A$2:'Material master'!$A$275, "0"), 'Material master'!$E$2:'Material master'!$E$275, 1),"")</f>
        <v>SPC0916 - Bentonite Sodium Flour</v>
      </c>
      <c r="F713" s="138" t="str">
        <f>IFERROR(_xlfn.XLOOKUP(TEXT(A713, "0"), TEXT('Material master'!$A$2:'Material master'!$A$275, "0"), 'Material master'!$F$2:'Material master'!$F$275, 1),"")</f>
        <v>AE24 - Bentonite Sodium Flour Coarse</v>
      </c>
      <c r="G713" s="138" t="str">
        <f>IFERROR(_xlfn.XLOOKUP(TEXT(A713, "0"), TEXT('Material master'!$A$2:'Material master'!$A$275, "0"), 'Material master'!$G$2:'Material master'!$G$275, 1),"")</f>
        <v>Bentonite D90 PO</v>
      </c>
      <c r="H713" s="138" t="s">
        <v>683</v>
      </c>
      <c r="I713" s="140">
        <f>IFERROR(AVERAGE('Forecast sheet'!$C$4:'Forecast sheet'!$N$4),0)</f>
        <v>23.173333333333332</v>
      </c>
      <c r="J713" s="140">
        <f>IFERROR(AVERAGE(L713:W713),0)</f>
        <v>25.399838089997345</v>
      </c>
      <c r="K713" s="140"/>
      <c r="L713" s="140">
        <v>16</v>
      </c>
      <c r="M713" s="140">
        <v>26.254368825451646</v>
      </c>
      <c r="N713" s="140">
        <v>26.254368825451646</v>
      </c>
      <c r="O713" s="140">
        <v>26.254368825451646</v>
      </c>
      <c r="P713" s="140">
        <v>26.254368825451646</v>
      </c>
      <c r="Q713" s="140">
        <v>26.254368825451646</v>
      </c>
      <c r="R713" s="140">
        <v>26.254368825451646</v>
      </c>
      <c r="S713" s="140">
        <v>26.254368825451646</v>
      </c>
      <c r="T713" s="140">
        <v>26.254368825451646</v>
      </c>
      <c r="U713" s="140">
        <v>26.254368825451646</v>
      </c>
      <c r="V713" s="140">
        <v>26.254368825451646</v>
      </c>
      <c r="W713" s="140">
        <v>26.254368825451646</v>
      </c>
    </row>
    <row r="714" spans="1:23" x14ac:dyDescent="0.25">
      <c r="A714" s="257" t="s">
        <v>235</v>
      </c>
      <c r="B714" t="str">
        <f>IFERROR(_xlfn.XLOOKUP(TEXT(A714, "0"), TEXT('Material master'!$A$2:'Material master'!$A$275, "0"), 'Material master'!$B$2:'Material master'!$B$275, 1),"")</f>
        <v>Bentonite D90 PO</v>
      </c>
      <c r="C714" t="str">
        <f>IFERROR(_xlfn.XLOOKUP(TEXT(A714, "0"), TEXT('Material master'!$A$2:'Material master'!$A$275, "0"), 'Material master'!$C$2:'Material master'!$C$275, 1),"")</f>
        <v>Bulk Product</v>
      </c>
      <c r="D714" t="str">
        <f>IFERROR(_xlfn.XLOOKUP(TEXT(A714, "0"), TEXT('Material master'!$A$2:'Material master'!$A$275, "0"), 'Material master'!$D$2:'Material master'!$D$275, 1),"")</f>
        <v>I001 - Bentonite</v>
      </c>
      <c r="E714" t="str">
        <f>IFERROR(_xlfn.XLOOKUP(TEXT(A714, "0"), TEXT('Material master'!$A$2:'Material master'!$A$275, "0"), 'Material master'!$E$2:'Material master'!$E$275, 1),"")</f>
        <v>SPC0916 - Bentonite Sodium Flour</v>
      </c>
      <c r="F714" t="str">
        <f>IFERROR(_xlfn.XLOOKUP(TEXT(A714, "0"), TEXT('Material master'!$A$2:'Material master'!$A$275, "0"), 'Material master'!$F$2:'Material master'!$F$275, 1),"")</f>
        <v>AE24 - Bentonite Sodium Flour Coarse</v>
      </c>
      <c r="G714" t="str">
        <f>IFERROR(_xlfn.XLOOKUP(TEXT(A714, "0"), TEXT('Material master'!$A$2:'Material master'!$A$275, "0"), 'Material master'!$G$2:'Material master'!$G$275, 1),"")</f>
        <v>Bentonite D90 PO</v>
      </c>
      <c r="H714" t="s">
        <v>695</v>
      </c>
      <c r="I714" s="257" t="s">
        <v>239</v>
      </c>
      <c r="K714" s="32"/>
      <c r="L714" s="32">
        <f t="shared" ref="L714:W714" si="690">IFERROR(L733, 0)</f>
        <v>0</v>
      </c>
      <c r="M714" s="32">
        <f t="shared" si="690"/>
        <v>0</v>
      </c>
      <c r="N714" s="32">
        <f t="shared" si="690"/>
        <v>0</v>
      </c>
      <c r="O714" s="32">
        <f t="shared" si="690"/>
        <v>10.799999999999999</v>
      </c>
      <c r="P714" s="32">
        <f t="shared" si="690"/>
        <v>13.2</v>
      </c>
      <c r="Q714" s="32">
        <f t="shared" si="690"/>
        <v>14.399999999999999</v>
      </c>
      <c r="R714" s="32">
        <f t="shared" si="690"/>
        <v>14.399999999999999</v>
      </c>
      <c r="S714" s="32">
        <f t="shared" si="690"/>
        <v>13.2</v>
      </c>
      <c r="T714" s="32">
        <f t="shared" si="690"/>
        <v>13.2</v>
      </c>
      <c r="U714" s="32">
        <f t="shared" si="690"/>
        <v>15.6</v>
      </c>
      <c r="V714" s="32">
        <f t="shared" si="690"/>
        <v>13.2</v>
      </c>
      <c r="W714" s="32">
        <f t="shared" si="690"/>
        <v>14.399999999999999</v>
      </c>
    </row>
    <row r="715" spans="1:23" x14ac:dyDescent="0.25">
      <c r="A715" s="257" t="s">
        <v>235</v>
      </c>
      <c r="B715" t="str">
        <f>IFERROR(_xlfn.XLOOKUP(TEXT(A715, "0"), TEXT('Material master'!$A$2:'Material master'!$A$275, "0"), 'Material master'!$B$2:'Material master'!$B$275, 1),"")</f>
        <v>Bentonite D90 PO</v>
      </c>
      <c r="C715" t="str">
        <f>IFERROR(_xlfn.XLOOKUP(TEXT(A715, "0"), TEXT('Material master'!$A$2:'Material master'!$A$275, "0"), 'Material master'!$C$2:'Material master'!$C$275, 1),"")</f>
        <v>Bulk Product</v>
      </c>
      <c r="D715" t="str">
        <f>IFERROR(_xlfn.XLOOKUP(TEXT(A715, "0"), TEXT('Material master'!$A$2:'Material master'!$A$275, "0"), 'Material master'!$D$2:'Material master'!$D$275, 1),"")</f>
        <v>I001 - Bentonite</v>
      </c>
      <c r="E715" t="str">
        <f>IFERROR(_xlfn.XLOOKUP(TEXT(A715, "0"), TEXT('Material master'!$A$2:'Material master'!$A$275, "0"), 'Material master'!$E$2:'Material master'!$E$275, 1),"")</f>
        <v>SPC0916 - Bentonite Sodium Flour</v>
      </c>
      <c r="F715" t="str">
        <f>IFERROR(_xlfn.XLOOKUP(TEXT(A715, "0"), TEXT('Material master'!$A$2:'Material master'!$A$275, "0"), 'Material master'!$F$2:'Material master'!$F$275, 1),"")</f>
        <v>AE24 - Bentonite Sodium Flour Coarse</v>
      </c>
      <c r="G715" t="str">
        <f>IFERROR(_xlfn.XLOOKUP(TEXT(A715, "0"), TEXT('Material master'!$A$2:'Material master'!$A$275, "0"), 'Material master'!$G$2:'Material master'!$G$275, 1),"")</f>
        <v>Bentonite D90 PO</v>
      </c>
      <c r="H715" t="s">
        <v>695</v>
      </c>
      <c r="I715" s="257" t="s">
        <v>243</v>
      </c>
      <c r="K715" s="32"/>
      <c r="L715" s="32">
        <f t="shared" ref="L715:W715" si="691">IFERROR(L751, 0)</f>
        <v>30</v>
      </c>
      <c r="M715" s="32">
        <f t="shared" si="691"/>
        <v>11</v>
      </c>
      <c r="N715" s="32">
        <f t="shared" si="691"/>
        <v>5</v>
      </c>
      <c r="O715" s="32">
        <f t="shared" si="691"/>
        <v>11</v>
      </c>
      <c r="P715" s="32">
        <f t="shared" si="691"/>
        <v>5</v>
      </c>
      <c r="Q715" s="32">
        <f t="shared" si="691"/>
        <v>5</v>
      </c>
      <c r="R715" s="32">
        <f t="shared" si="691"/>
        <v>6</v>
      </c>
      <c r="S715" s="32">
        <f t="shared" si="691"/>
        <v>1</v>
      </c>
      <c r="T715" s="32">
        <f t="shared" si="691"/>
        <v>1</v>
      </c>
      <c r="U715" s="32">
        <f t="shared" si="691"/>
        <v>6</v>
      </c>
      <c r="V715" s="32">
        <f t="shared" si="691"/>
        <v>1</v>
      </c>
      <c r="W715" s="32">
        <f t="shared" si="691"/>
        <v>1</v>
      </c>
    </row>
    <row r="716" spans="1:23" x14ac:dyDescent="0.25">
      <c r="A716" s="257" t="s">
        <v>235</v>
      </c>
      <c r="B716" t="str">
        <f>IFERROR(_xlfn.XLOOKUP(TEXT(A716, "0"), TEXT('Material master'!$A$2:'Material master'!$A$275, "0"), 'Material master'!$B$2:'Material master'!$B$275, 1),"")</f>
        <v>Bentonite D90 PO</v>
      </c>
      <c r="C716" t="str">
        <f>IFERROR(_xlfn.XLOOKUP(TEXT(A716, "0"), TEXT('Material master'!$A$2:'Material master'!$A$275, "0"), 'Material master'!$C$2:'Material master'!$C$275, 1),"")</f>
        <v>Bulk Product</v>
      </c>
      <c r="D716" t="str">
        <f>IFERROR(_xlfn.XLOOKUP(TEXT(A716, "0"), TEXT('Material master'!$A$2:'Material master'!$A$275, "0"), 'Material master'!$D$2:'Material master'!$D$275, 1),"")</f>
        <v>I001 - Bentonite</v>
      </c>
      <c r="E716" t="str">
        <f>IFERROR(_xlfn.XLOOKUP(TEXT(A716, "0"), TEXT('Material master'!$A$2:'Material master'!$A$275, "0"), 'Material master'!$E$2:'Material master'!$E$275, 1),"")</f>
        <v>SPC0916 - Bentonite Sodium Flour</v>
      </c>
      <c r="F716" t="str">
        <f>IFERROR(_xlfn.XLOOKUP(TEXT(A716, "0"), TEXT('Material master'!$A$2:'Material master'!$A$275, "0"), 'Material master'!$F$2:'Material master'!$F$275, 1),"")</f>
        <v>AE24 - Bentonite Sodium Flour Coarse</v>
      </c>
      <c r="G716" t="str">
        <f>IFERROR(_xlfn.XLOOKUP(TEXT(A716, "0"), TEXT('Material master'!$A$2:'Material master'!$A$275, "0"), 'Material master'!$G$2:'Material master'!$G$275, 1),"")</f>
        <v>Bentonite D90 PO</v>
      </c>
      <c r="H716" t="s">
        <v>695</v>
      </c>
      <c r="I716" s="257" t="s">
        <v>478</v>
      </c>
      <c r="K716" s="32"/>
      <c r="L716" s="32">
        <f t="shared" ref="L716:W716" si="692">IFERROR(L1569, 0)</f>
        <v>93</v>
      </c>
      <c r="M716" s="32">
        <f t="shared" si="692"/>
        <v>74</v>
      </c>
      <c r="N716" s="32">
        <f t="shared" si="692"/>
        <v>75</v>
      </c>
      <c r="O716" s="32">
        <f t="shared" si="692"/>
        <v>74</v>
      </c>
      <c r="P716" s="32">
        <f t="shared" si="692"/>
        <v>74</v>
      </c>
      <c r="Q716" s="32">
        <f t="shared" si="692"/>
        <v>74</v>
      </c>
      <c r="R716" s="32">
        <f t="shared" si="692"/>
        <v>74</v>
      </c>
      <c r="S716" s="32">
        <f t="shared" si="692"/>
        <v>74</v>
      </c>
      <c r="T716" s="32">
        <f t="shared" si="692"/>
        <v>74</v>
      </c>
      <c r="U716" s="32">
        <f t="shared" si="692"/>
        <v>74</v>
      </c>
      <c r="V716" s="32">
        <f t="shared" si="692"/>
        <v>74</v>
      </c>
      <c r="W716" s="32">
        <f t="shared" si="692"/>
        <v>74</v>
      </c>
    </row>
    <row r="717" spans="1:23" x14ac:dyDescent="0.25">
      <c r="A717" s="257" t="s">
        <v>235</v>
      </c>
      <c r="B717" t="str">
        <f>IFERROR(_xlfn.XLOOKUP(TEXT(A717, "0"), TEXT('Material master'!$A$2:'Material master'!$A$275, "0"), 'Material master'!$B$2:'Material master'!$B$275, 1),"")</f>
        <v>Bentonite D90 PO</v>
      </c>
      <c r="C717" t="str">
        <f>IFERROR(_xlfn.XLOOKUP(TEXT(A717, "0"), TEXT('Material master'!$A$2:'Material master'!$A$275, "0"), 'Material master'!$C$2:'Material master'!$C$275, 1),"")</f>
        <v>Bulk Product</v>
      </c>
      <c r="D717" t="str">
        <f>IFERROR(_xlfn.XLOOKUP(TEXT(A717, "0"), TEXT('Material master'!$A$2:'Material master'!$A$275, "0"), 'Material master'!$D$2:'Material master'!$D$275, 1),"")</f>
        <v>I001 - Bentonite</v>
      </c>
      <c r="E717" t="str">
        <f>IFERROR(_xlfn.XLOOKUP(TEXT(A717, "0"), TEXT('Material master'!$A$2:'Material master'!$A$275, "0"), 'Material master'!$E$2:'Material master'!$E$275, 1),"")</f>
        <v>SPC0916 - Bentonite Sodium Flour</v>
      </c>
      <c r="F717" t="str">
        <f>IFERROR(_xlfn.XLOOKUP(TEXT(A717, "0"), TEXT('Material master'!$A$2:'Material master'!$A$275, "0"), 'Material master'!$F$2:'Material master'!$F$275, 1),"")</f>
        <v>AE24 - Bentonite Sodium Flour Coarse</v>
      </c>
      <c r="G717" t="str">
        <f>IFERROR(_xlfn.XLOOKUP(TEXT(A717, "0"), TEXT('Material master'!$A$2:'Material master'!$A$275, "0"), 'Material master'!$G$2:'Material master'!$G$275, 1),"")</f>
        <v>Bentonite D90 PO</v>
      </c>
      <c r="H717" s="1" t="s">
        <v>696</v>
      </c>
      <c r="I717" s="1"/>
      <c r="J717" s="1"/>
      <c r="K717" s="141"/>
      <c r="L717" s="141">
        <f t="shared" ref="L717:W717" si="693">SUM(L713:L716)</f>
        <v>139</v>
      </c>
      <c r="M717" s="141">
        <f t="shared" si="693"/>
        <v>111.25436882545165</v>
      </c>
      <c r="N717" s="141">
        <f t="shared" si="693"/>
        <v>106.25436882545165</v>
      </c>
      <c r="O717" s="141">
        <f t="shared" si="693"/>
        <v>122.05436882545165</v>
      </c>
      <c r="P717" s="141">
        <f t="shared" si="693"/>
        <v>118.45436882545164</v>
      </c>
      <c r="Q717" s="141">
        <f t="shared" si="693"/>
        <v>119.65436882545164</v>
      </c>
      <c r="R717" s="141">
        <f t="shared" si="693"/>
        <v>120.65436882545164</v>
      </c>
      <c r="S717" s="141">
        <f t="shared" si="693"/>
        <v>114.45436882545164</v>
      </c>
      <c r="T717" s="141">
        <f t="shared" si="693"/>
        <v>114.45436882545164</v>
      </c>
      <c r="U717" s="141">
        <f t="shared" si="693"/>
        <v>121.85436882545164</v>
      </c>
      <c r="V717" s="141">
        <f t="shared" si="693"/>
        <v>114.45436882545164</v>
      </c>
      <c r="W717" s="141">
        <f t="shared" si="693"/>
        <v>115.65436882545164</v>
      </c>
    </row>
    <row r="718" spans="1:23" s="136" customFormat="1" x14ac:dyDescent="0.25">
      <c r="A718" s="270" t="s">
        <v>235</v>
      </c>
      <c r="B718" s="136" t="str">
        <f>IFERROR(_xlfn.XLOOKUP(TEXT(A718, "0"), TEXT('Material master'!$A$2:'Material master'!$A$275, "0"), 'Material master'!$B$2:'Material master'!$B$275, 1),"")</f>
        <v>Bentonite D90 PO</v>
      </c>
      <c r="C718" s="136" t="str">
        <f>IFERROR(_xlfn.XLOOKUP(TEXT(A718, "0"), TEXT('Material master'!$A$2:'Material master'!$A$275, "0"), 'Material master'!$C$2:'Material master'!$C$275, 1),"")</f>
        <v>Bulk Product</v>
      </c>
      <c r="D718" s="136" t="str">
        <f>IFERROR(_xlfn.XLOOKUP(TEXT(A718, "0"), TEXT('Material master'!$A$2:'Material master'!$A$275, "0"), 'Material master'!$D$2:'Material master'!$D$275, 1),"")</f>
        <v>I001 - Bentonite</v>
      </c>
      <c r="E718" s="136" t="str">
        <f>IFERROR(_xlfn.XLOOKUP(TEXT(A718, "0"), TEXT('Material master'!$A$2:'Material master'!$A$275, "0"), 'Material master'!$E$2:'Material master'!$E$275, 1),"")</f>
        <v>SPC0916 - Bentonite Sodium Flour</v>
      </c>
      <c r="F718" s="136" t="str">
        <f>IFERROR(_xlfn.XLOOKUP(TEXT(A718, "0"), TEXT('Material master'!$A$2:'Material master'!$A$275, "0"), 'Material master'!$F$2:'Material master'!$F$275, 1),"")</f>
        <v>AE24 - Bentonite Sodium Flour Coarse</v>
      </c>
      <c r="G718" s="136" t="str">
        <f>IFERROR(_xlfn.XLOOKUP(TEXT(A718, "0"), TEXT('Material master'!$A$2:'Material master'!$A$275, "0"), 'Material master'!$G$2:'Material master'!$G$275, 1),"")</f>
        <v>Bentonite D90 PO</v>
      </c>
      <c r="H718" s="136" t="s">
        <v>697</v>
      </c>
      <c r="K718" s="142">
        <v>135.11699999999999</v>
      </c>
      <c r="L718" s="142">
        <f t="shared" ref="L718:W718" si="694">K718 - L717 + L720</f>
        <v>45.11699999999999</v>
      </c>
      <c r="M718" s="142">
        <f t="shared" si="694"/>
        <v>44.862631174548341</v>
      </c>
      <c r="N718" s="142">
        <f t="shared" si="694"/>
        <v>44.608262349096691</v>
      </c>
      <c r="O718" s="142">
        <f t="shared" si="694"/>
        <v>45.553893523645044</v>
      </c>
      <c r="P718" s="142">
        <f t="shared" si="694"/>
        <v>45.099524698193406</v>
      </c>
      <c r="Q718" s="142">
        <f t="shared" si="694"/>
        <v>45.445155872741765</v>
      </c>
      <c r="R718" s="142">
        <f t="shared" si="694"/>
        <v>44.790787047290124</v>
      </c>
      <c r="S718" s="142">
        <f t="shared" si="694"/>
        <v>45.336418221838485</v>
      </c>
      <c r="T718" s="142">
        <f t="shared" si="694"/>
        <v>44.882049396386847</v>
      </c>
      <c r="U718" s="142">
        <f t="shared" si="694"/>
        <v>45.027680570935203</v>
      </c>
      <c r="V718" s="142">
        <f t="shared" si="694"/>
        <v>44.573311745483565</v>
      </c>
      <c r="W718" s="142">
        <f t="shared" si="694"/>
        <v>44.918942920031924</v>
      </c>
    </row>
    <row r="719" spans="1:23" x14ac:dyDescent="0.25">
      <c r="A719" s="257" t="s">
        <v>235</v>
      </c>
      <c r="B719" t="str">
        <f>IFERROR(_xlfn.XLOOKUP(TEXT(A719, "0"), TEXT('Material master'!$A$2:'Material master'!$A$275, "0"), 'Material master'!$B$2:'Material master'!$B$275, 1),"")</f>
        <v>Bentonite D90 PO</v>
      </c>
      <c r="C719" t="str">
        <f>IFERROR(_xlfn.XLOOKUP(TEXT(A719, "0"), TEXT('Material master'!$A$2:'Material master'!$A$275, "0"), 'Material master'!$C$2:'Material master'!$C$275, 1),"")</f>
        <v>Bulk Product</v>
      </c>
      <c r="D719" t="str">
        <f>IFERROR(_xlfn.XLOOKUP(TEXT(A719, "0"), TEXT('Material master'!$A$2:'Material master'!$A$275, "0"), 'Material master'!$D$2:'Material master'!$D$275, 1),"")</f>
        <v>I001 - Bentonite</v>
      </c>
      <c r="E719" t="str">
        <f>IFERROR(_xlfn.XLOOKUP(TEXT(A719, "0"), TEXT('Material master'!$A$2:'Material master'!$A$275, "0"), 'Material master'!$E$2:'Material master'!$E$275, 1),"")</f>
        <v>SPC0916 - Bentonite Sodium Flour</v>
      </c>
      <c r="F719" t="str">
        <f>IFERROR(_xlfn.XLOOKUP(TEXT(A719, "0"), TEXT('Material master'!$A$2:'Material master'!$A$275, "0"), 'Material master'!$F$2:'Material master'!$F$275, 1),"")</f>
        <v>AE24 - Bentonite Sodium Flour Coarse</v>
      </c>
      <c r="G719" t="str">
        <f>IFERROR(_xlfn.XLOOKUP(TEXT(A719, "0"), TEXT('Material master'!$A$2:'Material master'!$A$275, "0"), 'Material master'!$G$2:'Material master'!$G$275, 1),"")</f>
        <v>Bentonite D90 PO</v>
      </c>
      <c r="H719" t="s">
        <v>698</v>
      </c>
      <c r="I719" s="32">
        <v>44.557475947443216</v>
      </c>
      <c r="J719" s="258">
        <f>IFERROR($I719/AVERAGE($L717:$W717),0)</f>
        <v>0.37702047940344124</v>
      </c>
      <c r="K719" s="32"/>
      <c r="L719" s="32">
        <f t="shared" ref="L719:W719" si="695">$I719</f>
        <v>44.557475947443216</v>
      </c>
      <c r="M719" s="32">
        <f t="shared" si="695"/>
        <v>44.557475947443216</v>
      </c>
      <c r="N719" s="32">
        <f t="shared" si="695"/>
        <v>44.557475947443216</v>
      </c>
      <c r="O719" s="32">
        <f t="shared" si="695"/>
        <v>44.557475947443216</v>
      </c>
      <c r="P719" s="32">
        <f t="shared" si="695"/>
        <v>44.557475947443216</v>
      </c>
      <c r="Q719" s="32">
        <f t="shared" si="695"/>
        <v>44.557475947443216</v>
      </c>
      <c r="R719" s="32">
        <f t="shared" si="695"/>
        <v>44.557475947443216</v>
      </c>
      <c r="S719" s="32">
        <f t="shared" si="695"/>
        <v>44.557475947443216</v>
      </c>
      <c r="T719" s="32">
        <f t="shared" si="695"/>
        <v>44.557475947443216</v>
      </c>
      <c r="U719" s="32">
        <f t="shared" si="695"/>
        <v>44.557475947443216</v>
      </c>
      <c r="V719" s="32">
        <f t="shared" si="695"/>
        <v>44.557475947443216</v>
      </c>
      <c r="W719" s="32">
        <f t="shared" si="695"/>
        <v>44.557475947443216</v>
      </c>
    </row>
    <row r="720" spans="1:23" x14ac:dyDescent="0.25">
      <c r="A720" s="257" t="s">
        <v>235</v>
      </c>
      <c r="B720" t="str">
        <f>IFERROR(_xlfn.XLOOKUP(TEXT(A720, "0"), TEXT('Material master'!$A$2:'Material master'!$A$275, "0"), 'Material master'!$B$2:'Material master'!$B$275, 1),"")</f>
        <v>Bentonite D90 PO</v>
      </c>
      <c r="C720" t="str">
        <f>IFERROR(_xlfn.XLOOKUP(TEXT(A720, "0"), TEXT('Material master'!$A$2:'Material master'!$A$275, "0"), 'Material master'!$C$2:'Material master'!$C$275, 1),"")</f>
        <v>Bulk Product</v>
      </c>
      <c r="D720" t="str">
        <f>IFERROR(_xlfn.XLOOKUP(TEXT(A720, "0"), TEXT('Material master'!$A$2:'Material master'!$A$275, "0"), 'Material master'!$D$2:'Material master'!$D$275, 1),"")</f>
        <v>I001 - Bentonite</v>
      </c>
      <c r="E720" t="str">
        <f>IFERROR(_xlfn.XLOOKUP(TEXT(A720, "0"), TEXT('Material master'!$A$2:'Material master'!$A$275, "0"), 'Material master'!$E$2:'Material master'!$E$275, 1),"")</f>
        <v>SPC0916 - Bentonite Sodium Flour</v>
      </c>
      <c r="F720" t="str">
        <f>IFERROR(_xlfn.XLOOKUP(TEXT(A720, "0"), TEXT('Material master'!$A$2:'Material master'!$A$275, "0"), 'Material master'!$F$2:'Material master'!$F$275, 1),"")</f>
        <v>AE24 - Bentonite Sodium Flour Coarse</v>
      </c>
      <c r="G720" t="str">
        <f>IFERROR(_xlfn.XLOOKUP(TEXT(A720, "0"), TEXT('Material master'!$A$2:'Material master'!$A$275, "0"), 'Material master'!$G$2:'Material master'!$G$275, 1),"")</f>
        <v>Bentonite D90 PO</v>
      </c>
      <c r="H720" t="s">
        <v>704</v>
      </c>
      <c r="I720">
        <v>1</v>
      </c>
      <c r="K720" s="32"/>
      <c r="L720" s="32">
        <f t="shared" ref="L720:W720" si="696">IF(( L719 - K718 + L717 ) &gt; 0, CEILING(( L719 - K718 + L717 ), $I720), 0)</f>
        <v>49</v>
      </c>
      <c r="M720" s="32">
        <f t="shared" si="696"/>
        <v>111</v>
      </c>
      <c r="N720" s="32">
        <f t="shared" si="696"/>
        <v>106</v>
      </c>
      <c r="O720" s="32">
        <f t="shared" si="696"/>
        <v>123</v>
      </c>
      <c r="P720" s="32">
        <f t="shared" si="696"/>
        <v>118</v>
      </c>
      <c r="Q720" s="32">
        <f t="shared" si="696"/>
        <v>120</v>
      </c>
      <c r="R720" s="32">
        <f t="shared" si="696"/>
        <v>120</v>
      </c>
      <c r="S720" s="32">
        <f t="shared" si="696"/>
        <v>115</v>
      </c>
      <c r="T720" s="32">
        <f t="shared" si="696"/>
        <v>114</v>
      </c>
      <c r="U720" s="32">
        <f t="shared" si="696"/>
        <v>122</v>
      </c>
      <c r="V720" s="32">
        <f t="shared" si="696"/>
        <v>114</v>
      </c>
      <c r="W720" s="32">
        <f t="shared" si="696"/>
        <v>116</v>
      </c>
    </row>
    <row r="721" spans="1:23" x14ac:dyDescent="0.25">
      <c r="A721" s="257" t="s">
        <v>235</v>
      </c>
      <c r="B721" t="str">
        <f>IFERROR(_xlfn.XLOOKUP(TEXT(A721, "0"), TEXT('Material master'!$A$2:'Material master'!$A$275, "0"), 'Material master'!$B$2:'Material master'!$B$275, 1),"")</f>
        <v>Bentonite D90 PO</v>
      </c>
      <c r="C721" t="str">
        <f>IFERROR(_xlfn.XLOOKUP(TEXT(A721, "0"), TEXT('Material master'!$A$2:'Material master'!$A$275, "0"), 'Material master'!$C$2:'Material master'!$C$275, 1),"")</f>
        <v>Bulk Product</v>
      </c>
      <c r="D721" t="str">
        <f>IFERROR(_xlfn.XLOOKUP(TEXT(A721, "0"), TEXT('Material master'!$A$2:'Material master'!$A$275, "0"), 'Material master'!$D$2:'Material master'!$D$275, 1),"")</f>
        <v>I001 - Bentonite</v>
      </c>
      <c r="E721" t="str">
        <f>IFERROR(_xlfn.XLOOKUP(TEXT(A721, "0"), TEXT('Material master'!$A$2:'Material master'!$A$275, "0"), 'Material master'!$E$2:'Material master'!$E$275, 1),"")</f>
        <v>SPC0916 - Bentonite Sodium Flour</v>
      </c>
      <c r="F721" t="str">
        <f>IFERROR(_xlfn.XLOOKUP(TEXT(A721, "0"), TEXT('Material master'!$A$2:'Material master'!$A$275, "0"), 'Material master'!$F$2:'Material master'!$F$275, 1),"")</f>
        <v>AE24 - Bentonite Sodium Flour Coarse</v>
      </c>
      <c r="G721" t="str">
        <f>IFERROR(_xlfn.XLOOKUP(TEXT(A721, "0"), TEXT('Material master'!$A$2:'Material master'!$A$275, "0"), 'Material master'!$G$2:'Material master'!$G$275, 1),"")</f>
        <v>Bentonite D90 PO</v>
      </c>
      <c r="H721" t="s">
        <v>705</v>
      </c>
      <c r="I721" t="s">
        <v>655</v>
      </c>
      <c r="J721">
        <v>4.3</v>
      </c>
      <c r="K721" s="32"/>
      <c r="L721" s="32">
        <f t="shared" ref="L721:W721" si="697">L720 / $J721</f>
        <v>11.395348837209303</v>
      </c>
      <c r="M721" s="32">
        <f t="shared" si="697"/>
        <v>25.813953488372093</v>
      </c>
      <c r="N721" s="32">
        <f t="shared" si="697"/>
        <v>24.651162790697676</v>
      </c>
      <c r="O721" s="32">
        <f t="shared" si="697"/>
        <v>28.604651162790699</v>
      </c>
      <c r="P721" s="32">
        <f t="shared" si="697"/>
        <v>27.441860465116282</v>
      </c>
      <c r="Q721" s="32">
        <f t="shared" si="697"/>
        <v>27.906976744186046</v>
      </c>
      <c r="R721" s="32">
        <f t="shared" si="697"/>
        <v>27.906976744186046</v>
      </c>
      <c r="S721" s="32">
        <f t="shared" si="697"/>
        <v>26.744186046511629</v>
      </c>
      <c r="T721" s="32">
        <f t="shared" si="697"/>
        <v>26.511627906976745</v>
      </c>
      <c r="U721" s="32">
        <f t="shared" si="697"/>
        <v>28.372093023255815</v>
      </c>
      <c r="V721" s="32">
        <f t="shared" si="697"/>
        <v>26.511627906976745</v>
      </c>
      <c r="W721" s="32">
        <f t="shared" si="697"/>
        <v>26.976744186046513</v>
      </c>
    </row>
    <row r="722" spans="1:23" ht="15.75" thickBot="1" x14ac:dyDescent="0.3">
      <c r="A722" s="257" t="s">
        <v>235</v>
      </c>
      <c r="B722" t="str">
        <f>IFERROR(_xlfn.XLOOKUP(TEXT(A722, "0"), TEXT('Material master'!$A$2:'Material master'!$A$275, "0"), 'Material master'!$B$2:'Material master'!$B$275, 1),"")</f>
        <v>Bentonite D90 PO</v>
      </c>
      <c r="C722" t="str">
        <f>IFERROR(_xlfn.XLOOKUP(TEXT(A722, "0"), TEXT('Material master'!$A$2:'Material master'!$A$275, "0"), 'Material master'!$C$2:'Material master'!$C$275, 1),"")</f>
        <v>Bulk Product</v>
      </c>
      <c r="D722" t="str">
        <f>IFERROR(_xlfn.XLOOKUP(TEXT(A722, "0"), TEXT('Material master'!$A$2:'Material master'!$A$275, "0"), 'Material master'!$D$2:'Material master'!$D$275, 1),"")</f>
        <v>I001 - Bentonite</v>
      </c>
      <c r="E722" t="str">
        <f>IFERROR(_xlfn.XLOOKUP(TEXT(A722, "0"), TEXT('Material master'!$A$2:'Material master'!$A$275, "0"), 'Material master'!$E$2:'Material master'!$E$275, 1),"")</f>
        <v>SPC0916 - Bentonite Sodium Flour</v>
      </c>
      <c r="F722" t="str">
        <f>IFERROR(_xlfn.XLOOKUP(TEXT(A722, "0"), TEXT('Material master'!$A$2:'Material master'!$A$275, "0"), 'Material master'!$F$2:'Material master'!$F$275, 1),"")</f>
        <v>AE24 - Bentonite Sodium Flour Coarse</v>
      </c>
      <c r="G722" t="str">
        <f>IFERROR(_xlfn.XLOOKUP(TEXT(A722, "0"), TEXT('Material master'!$A$2:'Material master'!$A$275, "0"), 'Material master'!$G$2:'Material master'!$G$275, 1),"")</f>
        <v>Bentonite D90 PO</v>
      </c>
      <c r="H722" t="s">
        <v>706</v>
      </c>
      <c r="I722" s="257" t="s">
        <v>36</v>
      </c>
      <c r="J722">
        <v>1.075</v>
      </c>
      <c r="K722" s="32"/>
      <c r="L722" s="32">
        <f t="shared" ref="L722:W722" si="698">L720 * $J722</f>
        <v>52.674999999999997</v>
      </c>
      <c r="M722" s="32">
        <f t="shared" si="698"/>
        <v>119.32499999999999</v>
      </c>
      <c r="N722" s="32">
        <f t="shared" si="698"/>
        <v>113.94999999999999</v>
      </c>
      <c r="O722" s="32">
        <f t="shared" si="698"/>
        <v>132.22499999999999</v>
      </c>
      <c r="P722" s="32">
        <f t="shared" si="698"/>
        <v>126.85</v>
      </c>
      <c r="Q722" s="32">
        <f t="shared" si="698"/>
        <v>129</v>
      </c>
      <c r="R722" s="32">
        <f t="shared" si="698"/>
        <v>129</v>
      </c>
      <c r="S722" s="32">
        <f t="shared" si="698"/>
        <v>123.625</v>
      </c>
      <c r="T722" s="32">
        <f t="shared" si="698"/>
        <v>122.55</v>
      </c>
      <c r="U722" s="32">
        <f t="shared" si="698"/>
        <v>131.15</v>
      </c>
      <c r="V722" s="32">
        <f t="shared" si="698"/>
        <v>122.55</v>
      </c>
      <c r="W722" s="32">
        <f t="shared" si="698"/>
        <v>124.69999999999999</v>
      </c>
    </row>
    <row r="723" spans="1:23" s="138" customFormat="1" x14ac:dyDescent="0.25">
      <c r="A723" s="137" t="s">
        <v>239</v>
      </c>
      <c r="B723" s="138" t="str">
        <f>IFERROR(_xlfn.XLOOKUP(TEXT(A723, "0"), TEXT('Material master'!$A$2:'Material master'!$A$275, "0"), 'Material master'!$B$2:'Material master'!$B$275, 1),"")</f>
        <v>Bentonite D90 PO 25:PA:H4:H:1200</v>
      </c>
      <c r="C723" s="138" t="str">
        <f>IFERROR(_xlfn.XLOOKUP(TEXT(A723, "0"), TEXT('Material master'!$A$2:'Material master'!$A$275, "0"), 'Material master'!$C$2:'Material master'!$C$275, 1),"")</f>
        <v>Packaged Product</v>
      </c>
      <c r="D723" s="138" t="str">
        <f>IFERROR(_xlfn.XLOOKUP(TEXT(A723, "0"), TEXT('Material master'!$A$2:'Material master'!$A$275, "0"), 'Material master'!$D$2:'Material master'!$D$275, 1),"")</f>
        <v>I001 - Bentonite</v>
      </c>
      <c r="E723" s="138" t="str">
        <f>IFERROR(_xlfn.XLOOKUP(TEXT(A723, "0"), TEXT('Material master'!$A$2:'Material master'!$A$275, "0"), 'Material master'!$E$2:'Material master'!$E$275, 1),"")</f>
        <v>SPC0916 - Bentonite Sodium Flour</v>
      </c>
      <c r="F723" s="138" t="str">
        <f>IFERROR(_xlfn.XLOOKUP(TEXT(A723, "0"), TEXT('Material master'!$A$2:'Material master'!$A$275, "0"), 'Material master'!$F$2:'Material master'!$F$275, 1),"")</f>
        <v>AE24 - Bentonite Sodium Flour Coarse</v>
      </c>
      <c r="G723" s="138" t="str">
        <f>IFERROR(_xlfn.XLOOKUP(TEXT(A723, "0"), TEXT('Material master'!$A$2:'Material master'!$A$275, "0"), 'Material master'!$G$2:'Material master'!$G$275, 1),"")</f>
        <v>Bentonite D90 PO</v>
      </c>
      <c r="H723" s="138" t="s">
        <v>683</v>
      </c>
      <c r="I723" s="140">
        <f>IFERROR(AVERAGE('Forecast sheet'!$C$5:'Forecast sheet'!$N$5),0)</f>
        <v>5.5</v>
      </c>
      <c r="J723" s="140">
        <f>IFERROR(AVERAGE(L723:W723),0)</f>
        <v>12.912435028638667</v>
      </c>
      <c r="K723" s="140"/>
      <c r="L723" s="140">
        <v>4.694367179550726</v>
      </c>
      <c r="M723" s="140">
        <v>15.863526641168999</v>
      </c>
      <c r="N723" s="140">
        <v>11.662525715812452</v>
      </c>
      <c r="O723" s="140">
        <v>12.131611554388234</v>
      </c>
      <c r="P723" s="140">
        <v>12.122459711649434</v>
      </c>
      <c r="Q723" s="140">
        <v>15.239077717343079</v>
      </c>
      <c r="R723" s="140">
        <v>13.610775940459067</v>
      </c>
      <c r="S723" s="140">
        <v>13.611023614353483</v>
      </c>
      <c r="T723" s="140">
        <v>13.595477694938888</v>
      </c>
      <c r="U723" s="140">
        <v>15.195737666232528</v>
      </c>
      <c r="V723" s="140">
        <v>13.636708961773046</v>
      </c>
      <c r="W723" s="140">
        <v>13.585927945994055</v>
      </c>
    </row>
    <row r="724" spans="1:23" x14ac:dyDescent="0.25">
      <c r="A724" s="257" t="s">
        <v>239</v>
      </c>
      <c r="B724" t="str">
        <f>IFERROR(_xlfn.XLOOKUP(TEXT(A724, "0"), TEXT('Material master'!$A$2:'Material master'!$A$275, "0"), 'Material master'!$B$2:'Material master'!$B$275, 1),"")</f>
        <v>Bentonite D90 PO 25:PA:H4:H:1200</v>
      </c>
      <c r="C724" t="str">
        <f>IFERROR(_xlfn.XLOOKUP(TEXT(A724, "0"), TEXT('Material master'!$A$2:'Material master'!$A$275, "0"), 'Material master'!$C$2:'Material master'!$C$275, 1),"")</f>
        <v>Packaged Product</v>
      </c>
      <c r="D724" t="str">
        <f>IFERROR(_xlfn.XLOOKUP(TEXT(A724, "0"), TEXT('Material master'!$A$2:'Material master'!$A$275, "0"), 'Material master'!$D$2:'Material master'!$D$275, 1),"")</f>
        <v>I001 - Bentonite</v>
      </c>
      <c r="E724" t="str">
        <f>IFERROR(_xlfn.XLOOKUP(TEXT(A724, "0"), TEXT('Material master'!$A$2:'Material master'!$A$275, "0"), 'Material master'!$E$2:'Material master'!$E$275, 1),"")</f>
        <v>SPC0916 - Bentonite Sodium Flour</v>
      </c>
      <c r="F724" t="str">
        <f>IFERROR(_xlfn.XLOOKUP(TEXT(A724, "0"), TEXT('Material master'!$A$2:'Material master'!$A$275, "0"), 'Material master'!$F$2:'Material master'!$F$275, 1),"")</f>
        <v>AE24 - Bentonite Sodium Flour Coarse</v>
      </c>
      <c r="G724" t="str">
        <f>IFERROR(_xlfn.XLOOKUP(TEXT(A724, "0"), TEXT('Material master'!$A$2:'Material master'!$A$275, "0"), 'Material master'!$G$2:'Material master'!$G$275, 1),"")</f>
        <v>Bentonite D90 PO</v>
      </c>
      <c r="H724" s="1" t="s">
        <v>696</v>
      </c>
      <c r="I724" s="1"/>
      <c r="J724" s="1"/>
      <c r="K724" s="141"/>
      <c r="L724" s="141">
        <f t="shared" ref="L724:W724" si="699">SUM(L723)</f>
        <v>4.694367179550726</v>
      </c>
      <c r="M724" s="141">
        <f t="shared" si="699"/>
        <v>15.863526641168999</v>
      </c>
      <c r="N724" s="141">
        <f t="shared" si="699"/>
        <v>11.662525715812452</v>
      </c>
      <c r="O724" s="141">
        <f t="shared" si="699"/>
        <v>12.131611554388234</v>
      </c>
      <c r="P724" s="141">
        <f t="shared" si="699"/>
        <v>12.122459711649434</v>
      </c>
      <c r="Q724" s="141">
        <f t="shared" si="699"/>
        <v>15.239077717343079</v>
      </c>
      <c r="R724" s="141">
        <f t="shared" si="699"/>
        <v>13.610775940459067</v>
      </c>
      <c r="S724" s="141">
        <f t="shared" si="699"/>
        <v>13.611023614353483</v>
      </c>
      <c r="T724" s="141">
        <f t="shared" si="699"/>
        <v>13.595477694938888</v>
      </c>
      <c r="U724" s="141">
        <f t="shared" si="699"/>
        <v>15.195737666232528</v>
      </c>
      <c r="V724" s="141">
        <f t="shared" si="699"/>
        <v>13.636708961773046</v>
      </c>
      <c r="W724" s="141">
        <f t="shared" si="699"/>
        <v>13.585927945994055</v>
      </c>
    </row>
    <row r="725" spans="1:23" s="136" customFormat="1" x14ac:dyDescent="0.25">
      <c r="A725" s="270" t="s">
        <v>239</v>
      </c>
      <c r="B725" s="136" t="str">
        <f>IFERROR(_xlfn.XLOOKUP(TEXT(A725, "0"), TEXT('Material master'!$A$2:'Material master'!$A$275, "0"), 'Material master'!$B$2:'Material master'!$B$275, 1),"")</f>
        <v>Bentonite D90 PO 25:PA:H4:H:1200</v>
      </c>
      <c r="C725" s="136" t="str">
        <f>IFERROR(_xlfn.XLOOKUP(TEXT(A725, "0"), TEXT('Material master'!$A$2:'Material master'!$A$275, "0"), 'Material master'!$C$2:'Material master'!$C$275, 1),"")</f>
        <v>Packaged Product</v>
      </c>
      <c r="D725" s="136" t="str">
        <f>IFERROR(_xlfn.XLOOKUP(TEXT(A725, "0"), TEXT('Material master'!$A$2:'Material master'!$A$275, "0"), 'Material master'!$D$2:'Material master'!$D$275, 1),"")</f>
        <v>I001 - Bentonite</v>
      </c>
      <c r="E725" s="136" t="str">
        <f>IFERROR(_xlfn.XLOOKUP(TEXT(A725, "0"), TEXT('Material master'!$A$2:'Material master'!$A$275, "0"), 'Material master'!$E$2:'Material master'!$E$275, 1),"")</f>
        <v>SPC0916 - Bentonite Sodium Flour</v>
      </c>
      <c r="F725" s="136" t="str">
        <f>IFERROR(_xlfn.XLOOKUP(TEXT(A725, "0"), TEXT('Material master'!$A$2:'Material master'!$A$275, "0"), 'Material master'!$F$2:'Material master'!$F$275, 1),"")</f>
        <v>AE24 - Bentonite Sodium Flour Coarse</v>
      </c>
      <c r="G725" s="136" t="str">
        <f>IFERROR(_xlfn.XLOOKUP(TEXT(A725, "0"), TEXT('Material master'!$A$2:'Material master'!$A$275, "0"), 'Material master'!$G$2:'Material master'!$G$275, 1),"")</f>
        <v>Bentonite D90 PO</v>
      </c>
      <c r="H725" s="136" t="s">
        <v>697</v>
      </c>
      <c r="K725" s="142">
        <v>33.6</v>
      </c>
      <c r="L725" s="142">
        <f t="shared" ref="L725:W725" si="700">K725 - L724 + L727</f>
        <v>28.905632820449277</v>
      </c>
      <c r="M725" s="142">
        <f t="shared" si="700"/>
        <v>13.042106179280278</v>
      </c>
      <c r="N725" s="142">
        <f t="shared" si="700"/>
        <v>1.3795804634678266</v>
      </c>
      <c r="O725" s="142">
        <f t="shared" si="700"/>
        <v>4.7968909079591171E-2</v>
      </c>
      <c r="P725" s="142">
        <f t="shared" si="700"/>
        <v>1.1255091974301568</v>
      </c>
      <c r="Q725" s="142">
        <f t="shared" si="700"/>
        <v>0.2864314800870762</v>
      </c>
      <c r="R725" s="142">
        <f t="shared" si="700"/>
        <v>1.0756555396280074</v>
      </c>
      <c r="S725" s="142">
        <f t="shared" si="700"/>
        <v>0.66463192527452364</v>
      </c>
      <c r="T725" s="142">
        <f t="shared" si="700"/>
        <v>0.26915423033563535</v>
      </c>
      <c r="U725" s="142">
        <f t="shared" si="700"/>
        <v>0.67341656410310691</v>
      </c>
      <c r="V725" s="142">
        <f t="shared" si="700"/>
        <v>0.2367076023300605</v>
      </c>
      <c r="W725" s="142">
        <f t="shared" si="700"/>
        <v>1.0507796563360046</v>
      </c>
    </row>
    <row r="726" spans="1:23" x14ac:dyDescent="0.25">
      <c r="A726" s="257" t="s">
        <v>239</v>
      </c>
      <c r="B726" t="str">
        <f>IFERROR(_xlfn.XLOOKUP(TEXT(A726, "0"), TEXT('Material master'!$A$2:'Material master'!$A$275, "0"), 'Material master'!$B$2:'Material master'!$B$275, 1),"")</f>
        <v>Bentonite D90 PO 25:PA:H4:H:1200</v>
      </c>
      <c r="C726" t="str">
        <f>IFERROR(_xlfn.XLOOKUP(TEXT(A726, "0"), TEXT('Material master'!$A$2:'Material master'!$A$275, "0"), 'Material master'!$C$2:'Material master'!$C$275, 1),"")</f>
        <v>Packaged Product</v>
      </c>
      <c r="D726" t="str">
        <f>IFERROR(_xlfn.XLOOKUP(TEXT(A726, "0"), TEXT('Material master'!$A$2:'Material master'!$A$275, "0"), 'Material master'!$D$2:'Material master'!$D$275, 1),"")</f>
        <v>I001 - Bentonite</v>
      </c>
      <c r="E726" t="str">
        <f>IFERROR(_xlfn.XLOOKUP(TEXT(A726, "0"), TEXT('Material master'!$A$2:'Material master'!$A$275, "0"), 'Material master'!$E$2:'Material master'!$E$275, 1),"")</f>
        <v>SPC0916 - Bentonite Sodium Flour</v>
      </c>
      <c r="F726" t="str">
        <f>IFERROR(_xlfn.XLOOKUP(TEXT(A726, "0"), TEXT('Material master'!$A$2:'Material master'!$A$275, "0"), 'Material master'!$F$2:'Material master'!$F$275, 1),"")</f>
        <v>AE24 - Bentonite Sodium Flour Coarse</v>
      </c>
      <c r="G726" t="str">
        <f>IFERROR(_xlfn.XLOOKUP(TEXT(A726, "0"), TEXT('Material master'!$A$2:'Material master'!$A$275, "0"), 'Material master'!$G$2:'Material master'!$G$275, 1),"")</f>
        <v>Bentonite D90 PO</v>
      </c>
      <c r="H726" t="s">
        <v>698</v>
      </c>
      <c r="I726" s="32">
        <v>0</v>
      </c>
      <c r="J726" s="258">
        <f>IFERROR($I726/AVERAGE($L724:$W724),0)</f>
        <v>0</v>
      </c>
      <c r="K726" s="32"/>
      <c r="L726" s="32">
        <f t="shared" ref="L726:W726" si="701">$I726</f>
        <v>0</v>
      </c>
      <c r="M726" s="32">
        <f t="shared" si="701"/>
        <v>0</v>
      </c>
      <c r="N726" s="32">
        <f t="shared" si="701"/>
        <v>0</v>
      </c>
      <c r="O726" s="32">
        <f t="shared" si="701"/>
        <v>0</v>
      </c>
      <c r="P726" s="32">
        <f t="shared" si="701"/>
        <v>0</v>
      </c>
      <c r="Q726" s="32">
        <f t="shared" si="701"/>
        <v>0</v>
      </c>
      <c r="R726" s="32">
        <f t="shared" si="701"/>
        <v>0</v>
      </c>
      <c r="S726" s="32">
        <f t="shared" si="701"/>
        <v>0</v>
      </c>
      <c r="T726" s="32">
        <f t="shared" si="701"/>
        <v>0</v>
      </c>
      <c r="U726" s="32">
        <f t="shared" si="701"/>
        <v>0</v>
      </c>
      <c r="V726" s="32">
        <f t="shared" si="701"/>
        <v>0</v>
      </c>
      <c r="W726" s="32">
        <f t="shared" si="701"/>
        <v>0</v>
      </c>
    </row>
    <row r="727" spans="1:23" x14ac:dyDescent="0.25">
      <c r="A727" s="257" t="s">
        <v>239</v>
      </c>
      <c r="B727" t="str">
        <f>IFERROR(_xlfn.XLOOKUP(TEXT(A727, "0"), TEXT('Material master'!$A$2:'Material master'!$A$275, "0"), 'Material master'!$B$2:'Material master'!$B$275, 1),"")</f>
        <v>Bentonite D90 PO 25:PA:H4:H:1200</v>
      </c>
      <c r="C727" t="str">
        <f>IFERROR(_xlfn.XLOOKUP(TEXT(A727, "0"), TEXT('Material master'!$A$2:'Material master'!$A$275, "0"), 'Material master'!$C$2:'Material master'!$C$275, 1),"")</f>
        <v>Packaged Product</v>
      </c>
      <c r="D727" t="str">
        <f>IFERROR(_xlfn.XLOOKUP(TEXT(A727, "0"), TEXT('Material master'!$A$2:'Material master'!$A$275, "0"), 'Material master'!$D$2:'Material master'!$D$275, 1),"")</f>
        <v>I001 - Bentonite</v>
      </c>
      <c r="E727" t="str">
        <f>IFERROR(_xlfn.XLOOKUP(TEXT(A727, "0"), TEXT('Material master'!$A$2:'Material master'!$A$275, "0"), 'Material master'!$E$2:'Material master'!$E$275, 1),"")</f>
        <v>SPC0916 - Bentonite Sodium Flour</v>
      </c>
      <c r="F727" t="str">
        <f>IFERROR(_xlfn.XLOOKUP(TEXT(A727, "0"), TEXT('Material master'!$A$2:'Material master'!$A$275, "0"), 'Material master'!$F$2:'Material master'!$F$275, 1),"")</f>
        <v>AE24 - Bentonite Sodium Flour Coarse</v>
      </c>
      <c r="G727" t="str">
        <f>IFERROR(_xlfn.XLOOKUP(TEXT(A727, "0"), TEXT('Material master'!$A$2:'Material master'!$A$275, "0"), 'Material master'!$G$2:'Material master'!$G$275, 1),"")</f>
        <v>Bentonite D90 PO</v>
      </c>
      <c r="H727" t="s">
        <v>704</v>
      </c>
      <c r="I727">
        <v>1.2</v>
      </c>
      <c r="K727" s="32"/>
      <c r="L727" s="32">
        <f t="shared" ref="L727:W727" si="702">IF(( L726 - K725 + L724 ) &gt; 0, CEILING(( L726 - K725 + L724 ), $I727), 0)</f>
        <v>0</v>
      </c>
      <c r="M727" s="32">
        <f t="shared" si="702"/>
        <v>0</v>
      </c>
      <c r="N727" s="32">
        <f t="shared" si="702"/>
        <v>0</v>
      </c>
      <c r="O727" s="32">
        <f t="shared" si="702"/>
        <v>10.799999999999999</v>
      </c>
      <c r="P727" s="32">
        <f t="shared" si="702"/>
        <v>13.2</v>
      </c>
      <c r="Q727" s="32">
        <f t="shared" si="702"/>
        <v>14.399999999999999</v>
      </c>
      <c r="R727" s="32">
        <f t="shared" si="702"/>
        <v>14.399999999999999</v>
      </c>
      <c r="S727" s="32">
        <f t="shared" si="702"/>
        <v>13.2</v>
      </c>
      <c r="T727" s="32">
        <f t="shared" si="702"/>
        <v>13.2</v>
      </c>
      <c r="U727" s="32">
        <f t="shared" si="702"/>
        <v>15.6</v>
      </c>
      <c r="V727" s="32">
        <f t="shared" si="702"/>
        <v>13.2</v>
      </c>
      <c r="W727" s="32">
        <f t="shared" si="702"/>
        <v>14.399999999999999</v>
      </c>
    </row>
    <row r="728" spans="1:23" x14ac:dyDescent="0.25">
      <c r="A728" s="257" t="s">
        <v>239</v>
      </c>
      <c r="B728" t="str">
        <f>IFERROR(_xlfn.XLOOKUP(TEXT(A728, "0"), TEXT('Material master'!$A$2:'Material master'!$A$275, "0"), 'Material master'!$B$2:'Material master'!$B$275, 1),"")</f>
        <v>Bentonite D90 PO 25:PA:H4:H:1200</v>
      </c>
      <c r="C728" t="str">
        <f>IFERROR(_xlfn.XLOOKUP(TEXT(A728, "0"), TEXT('Material master'!$A$2:'Material master'!$A$275, "0"), 'Material master'!$C$2:'Material master'!$C$275, 1),"")</f>
        <v>Packaged Product</v>
      </c>
      <c r="D728" t="str">
        <f>IFERROR(_xlfn.XLOOKUP(TEXT(A728, "0"), TEXT('Material master'!$A$2:'Material master'!$A$275, "0"), 'Material master'!$D$2:'Material master'!$D$275, 1),"")</f>
        <v>I001 - Bentonite</v>
      </c>
      <c r="E728" t="str">
        <f>IFERROR(_xlfn.XLOOKUP(TEXT(A728, "0"), TEXT('Material master'!$A$2:'Material master'!$A$275, "0"), 'Material master'!$E$2:'Material master'!$E$275, 1),"")</f>
        <v>SPC0916 - Bentonite Sodium Flour</v>
      </c>
      <c r="F728" t="str">
        <f>IFERROR(_xlfn.XLOOKUP(TEXT(A728, "0"), TEXT('Material master'!$A$2:'Material master'!$A$275, "0"), 'Material master'!$F$2:'Material master'!$F$275, 1),"")</f>
        <v>AE24 - Bentonite Sodium Flour Coarse</v>
      </c>
      <c r="G728" t="str">
        <f>IFERROR(_xlfn.XLOOKUP(TEXT(A728, "0"), TEXT('Material master'!$A$2:'Material master'!$A$275, "0"), 'Material master'!$G$2:'Material master'!$G$275, 1),"")</f>
        <v>Bentonite D90 PO</v>
      </c>
      <c r="H728" t="s">
        <v>705</v>
      </c>
      <c r="I728" t="s">
        <v>664</v>
      </c>
      <c r="J728">
        <v>8</v>
      </c>
      <c r="K728" s="32"/>
      <c r="L728" s="32">
        <f t="shared" ref="L728:W728" si="703">L727 / $J728</f>
        <v>0</v>
      </c>
      <c r="M728" s="32">
        <f t="shared" si="703"/>
        <v>0</v>
      </c>
      <c r="N728" s="32">
        <f t="shared" si="703"/>
        <v>0</v>
      </c>
      <c r="O728" s="32">
        <f t="shared" si="703"/>
        <v>1.3499999999999999</v>
      </c>
      <c r="P728" s="32">
        <f t="shared" si="703"/>
        <v>1.65</v>
      </c>
      <c r="Q728" s="32">
        <f t="shared" si="703"/>
        <v>1.7999999999999998</v>
      </c>
      <c r="R728" s="32">
        <f t="shared" si="703"/>
        <v>1.7999999999999998</v>
      </c>
      <c r="S728" s="32">
        <f t="shared" si="703"/>
        <v>1.65</v>
      </c>
      <c r="T728" s="32">
        <f t="shared" si="703"/>
        <v>1.65</v>
      </c>
      <c r="U728" s="32">
        <f t="shared" si="703"/>
        <v>1.95</v>
      </c>
      <c r="V728" s="32">
        <f t="shared" si="703"/>
        <v>1.65</v>
      </c>
      <c r="W728" s="32">
        <f t="shared" si="703"/>
        <v>1.7999999999999998</v>
      </c>
    </row>
    <row r="729" spans="1:23" x14ac:dyDescent="0.25">
      <c r="A729" s="257" t="s">
        <v>239</v>
      </c>
      <c r="B729" t="str">
        <f>IFERROR(_xlfn.XLOOKUP(TEXT(A729, "0"), TEXT('Material master'!$A$2:'Material master'!$A$275, "0"), 'Material master'!$B$2:'Material master'!$B$275, 1),"")</f>
        <v>Bentonite D90 PO 25:PA:H4:H:1200</v>
      </c>
      <c r="C729" t="str">
        <f>IFERROR(_xlfn.XLOOKUP(TEXT(A729, "0"), TEXT('Material master'!$A$2:'Material master'!$A$275, "0"), 'Material master'!$C$2:'Material master'!$C$275, 1),"")</f>
        <v>Packaged Product</v>
      </c>
      <c r="D729" t="str">
        <f>IFERROR(_xlfn.XLOOKUP(TEXT(A729, "0"), TEXT('Material master'!$A$2:'Material master'!$A$275, "0"), 'Material master'!$D$2:'Material master'!$D$275, 1),"")</f>
        <v>I001 - Bentonite</v>
      </c>
      <c r="E729" t="str">
        <f>IFERROR(_xlfn.XLOOKUP(TEXT(A729, "0"), TEXT('Material master'!$A$2:'Material master'!$A$275, "0"), 'Material master'!$E$2:'Material master'!$E$275, 1),"")</f>
        <v>SPC0916 - Bentonite Sodium Flour</v>
      </c>
      <c r="F729" t="str">
        <f>IFERROR(_xlfn.XLOOKUP(TEXT(A729, "0"), TEXT('Material master'!$A$2:'Material master'!$A$275, "0"), 'Material master'!$F$2:'Material master'!$F$275, 1),"")</f>
        <v>AE24 - Bentonite Sodium Flour Coarse</v>
      </c>
      <c r="G729" t="str">
        <f>IFERROR(_xlfn.XLOOKUP(TEXT(A729, "0"), TEXT('Material master'!$A$2:'Material master'!$A$275, "0"), 'Material master'!$G$2:'Material master'!$G$275, 1),"")</f>
        <v>Bentonite D90 PO</v>
      </c>
      <c r="H729" t="s">
        <v>706</v>
      </c>
      <c r="I729" s="257" t="s">
        <v>115</v>
      </c>
      <c r="J729">
        <v>0.83333333333333337</v>
      </c>
      <c r="K729" s="32"/>
      <c r="L729" s="32">
        <f t="shared" ref="L729:W729" si="704">L727 * $J729</f>
        <v>0</v>
      </c>
      <c r="M729" s="32">
        <f t="shared" si="704"/>
        <v>0</v>
      </c>
      <c r="N729" s="32">
        <f t="shared" si="704"/>
        <v>0</v>
      </c>
      <c r="O729" s="32">
        <f t="shared" si="704"/>
        <v>9</v>
      </c>
      <c r="P729" s="32">
        <f t="shared" si="704"/>
        <v>11</v>
      </c>
      <c r="Q729" s="32">
        <f t="shared" si="704"/>
        <v>12</v>
      </c>
      <c r="R729" s="32">
        <f t="shared" si="704"/>
        <v>12</v>
      </c>
      <c r="S729" s="32">
        <f t="shared" si="704"/>
        <v>11</v>
      </c>
      <c r="T729" s="32">
        <f t="shared" si="704"/>
        <v>11</v>
      </c>
      <c r="U729" s="32">
        <f t="shared" si="704"/>
        <v>13</v>
      </c>
      <c r="V729" s="32">
        <f t="shared" si="704"/>
        <v>11</v>
      </c>
      <c r="W729" s="32">
        <f t="shared" si="704"/>
        <v>12</v>
      </c>
    </row>
    <row r="730" spans="1:23" x14ac:dyDescent="0.25">
      <c r="A730" s="257" t="s">
        <v>239</v>
      </c>
      <c r="B730" t="str">
        <f>IFERROR(_xlfn.XLOOKUP(TEXT(A730, "0"), TEXT('Material master'!$A$2:'Material master'!$A$275, "0"), 'Material master'!$B$2:'Material master'!$B$275, 1),"")</f>
        <v>Bentonite D90 PO 25:PA:H4:H:1200</v>
      </c>
      <c r="C730" t="str">
        <f>IFERROR(_xlfn.XLOOKUP(TEXT(A730, "0"), TEXT('Material master'!$A$2:'Material master'!$A$275, "0"), 'Material master'!$C$2:'Material master'!$C$275, 1),"")</f>
        <v>Packaged Product</v>
      </c>
      <c r="D730" t="str">
        <f>IFERROR(_xlfn.XLOOKUP(TEXT(A730, "0"), TEXT('Material master'!$A$2:'Material master'!$A$275, "0"), 'Material master'!$D$2:'Material master'!$D$275, 1),"")</f>
        <v>I001 - Bentonite</v>
      </c>
      <c r="E730" t="str">
        <f>IFERROR(_xlfn.XLOOKUP(TEXT(A730, "0"), TEXT('Material master'!$A$2:'Material master'!$A$275, "0"), 'Material master'!$E$2:'Material master'!$E$275, 1),"")</f>
        <v>SPC0916 - Bentonite Sodium Flour</v>
      </c>
      <c r="F730" t="str">
        <f>IFERROR(_xlfn.XLOOKUP(TEXT(A730, "0"), TEXT('Material master'!$A$2:'Material master'!$A$275, "0"), 'Material master'!$F$2:'Material master'!$F$275, 1),"")</f>
        <v>AE24 - Bentonite Sodium Flour Coarse</v>
      </c>
      <c r="G730" t="str">
        <f>IFERROR(_xlfn.XLOOKUP(TEXT(A730, "0"), TEXT('Material master'!$A$2:'Material master'!$A$275, "0"), 'Material master'!$G$2:'Material master'!$G$275, 1),"")</f>
        <v>Bentonite D90 PO</v>
      </c>
      <c r="H730" t="s">
        <v>706</v>
      </c>
      <c r="I730" s="257" t="s">
        <v>117</v>
      </c>
      <c r="J730">
        <v>8.3333333333333343E-2</v>
      </c>
      <c r="K730" s="32"/>
      <c r="L730" s="32">
        <f t="shared" ref="L730:W730" si="705">L727 * $J730</f>
        <v>0</v>
      </c>
      <c r="M730" s="32">
        <f t="shared" si="705"/>
        <v>0</v>
      </c>
      <c r="N730" s="32">
        <f t="shared" si="705"/>
        <v>0</v>
      </c>
      <c r="O730" s="32">
        <f t="shared" si="705"/>
        <v>0.9</v>
      </c>
      <c r="P730" s="32">
        <f t="shared" si="705"/>
        <v>1.1000000000000001</v>
      </c>
      <c r="Q730" s="32">
        <f t="shared" si="705"/>
        <v>1.2</v>
      </c>
      <c r="R730" s="32">
        <f t="shared" si="705"/>
        <v>1.2</v>
      </c>
      <c r="S730" s="32">
        <f t="shared" si="705"/>
        <v>1.1000000000000001</v>
      </c>
      <c r="T730" s="32">
        <f t="shared" si="705"/>
        <v>1.1000000000000001</v>
      </c>
      <c r="U730" s="32">
        <f t="shared" si="705"/>
        <v>1.3</v>
      </c>
      <c r="V730" s="32">
        <f t="shared" si="705"/>
        <v>1.1000000000000001</v>
      </c>
      <c r="W730" s="32">
        <f t="shared" si="705"/>
        <v>1.2</v>
      </c>
    </row>
    <row r="731" spans="1:23" x14ac:dyDescent="0.25">
      <c r="A731" s="257" t="s">
        <v>239</v>
      </c>
      <c r="B731" t="str">
        <f>IFERROR(_xlfn.XLOOKUP(TEXT(A731, "0"), TEXT('Material master'!$A$2:'Material master'!$A$275, "0"), 'Material master'!$B$2:'Material master'!$B$275, 1),"")</f>
        <v>Bentonite D90 PO 25:PA:H4:H:1200</v>
      </c>
      <c r="C731" t="str">
        <f>IFERROR(_xlfn.XLOOKUP(TEXT(A731, "0"), TEXT('Material master'!$A$2:'Material master'!$A$275, "0"), 'Material master'!$C$2:'Material master'!$C$275, 1),"")</f>
        <v>Packaged Product</v>
      </c>
      <c r="D731" t="str">
        <f>IFERROR(_xlfn.XLOOKUP(TEXT(A731, "0"), TEXT('Material master'!$A$2:'Material master'!$A$275, "0"), 'Material master'!$D$2:'Material master'!$D$275, 1),"")</f>
        <v>I001 - Bentonite</v>
      </c>
      <c r="E731" t="str">
        <f>IFERROR(_xlfn.XLOOKUP(TEXT(A731, "0"), TEXT('Material master'!$A$2:'Material master'!$A$275, "0"), 'Material master'!$E$2:'Material master'!$E$275, 1),"")</f>
        <v>SPC0916 - Bentonite Sodium Flour</v>
      </c>
      <c r="F731" t="str">
        <f>IFERROR(_xlfn.XLOOKUP(TEXT(A731, "0"), TEXT('Material master'!$A$2:'Material master'!$A$275, "0"), 'Material master'!$F$2:'Material master'!$F$275, 1),"")</f>
        <v>AE24 - Bentonite Sodium Flour Coarse</v>
      </c>
      <c r="G731" t="str">
        <f>IFERROR(_xlfn.XLOOKUP(TEXT(A731, "0"), TEXT('Material master'!$A$2:'Material master'!$A$275, "0"), 'Material master'!$G$2:'Material master'!$G$275, 1),"")</f>
        <v>Bentonite D90 PO</v>
      </c>
      <c r="H731" t="s">
        <v>706</v>
      </c>
      <c r="I731" s="257" t="s">
        <v>119</v>
      </c>
      <c r="J731">
        <v>0.83333333333333337</v>
      </c>
      <c r="K731" s="32"/>
      <c r="L731" s="32">
        <f t="shared" ref="L731:W731" si="706">L727 * $J731</f>
        <v>0</v>
      </c>
      <c r="M731" s="32">
        <f t="shared" si="706"/>
        <v>0</v>
      </c>
      <c r="N731" s="32">
        <f t="shared" si="706"/>
        <v>0</v>
      </c>
      <c r="O731" s="32">
        <f t="shared" si="706"/>
        <v>9</v>
      </c>
      <c r="P731" s="32">
        <f t="shared" si="706"/>
        <v>11</v>
      </c>
      <c r="Q731" s="32">
        <f t="shared" si="706"/>
        <v>12</v>
      </c>
      <c r="R731" s="32">
        <f t="shared" si="706"/>
        <v>12</v>
      </c>
      <c r="S731" s="32">
        <f t="shared" si="706"/>
        <v>11</v>
      </c>
      <c r="T731" s="32">
        <f t="shared" si="706"/>
        <v>11</v>
      </c>
      <c r="U731" s="32">
        <f t="shared" si="706"/>
        <v>13</v>
      </c>
      <c r="V731" s="32">
        <f t="shared" si="706"/>
        <v>11</v>
      </c>
      <c r="W731" s="32">
        <f t="shared" si="706"/>
        <v>12</v>
      </c>
    </row>
    <row r="732" spans="1:23" x14ac:dyDescent="0.25">
      <c r="A732" s="257" t="s">
        <v>239</v>
      </c>
      <c r="B732" t="str">
        <f>IFERROR(_xlfn.XLOOKUP(TEXT(A732, "0"), TEXT('Material master'!$A$2:'Material master'!$A$275, "0"), 'Material master'!$B$2:'Material master'!$B$275, 1),"")</f>
        <v>Bentonite D90 PO 25:PA:H4:H:1200</v>
      </c>
      <c r="C732" t="str">
        <f>IFERROR(_xlfn.XLOOKUP(TEXT(A732, "0"), TEXT('Material master'!$A$2:'Material master'!$A$275, "0"), 'Material master'!$C$2:'Material master'!$C$275, 1),"")</f>
        <v>Packaged Product</v>
      </c>
      <c r="D732" t="str">
        <f>IFERROR(_xlfn.XLOOKUP(TEXT(A732, "0"), TEXT('Material master'!$A$2:'Material master'!$A$275, "0"), 'Material master'!$D$2:'Material master'!$D$275, 1),"")</f>
        <v>I001 - Bentonite</v>
      </c>
      <c r="E732" t="str">
        <f>IFERROR(_xlfn.XLOOKUP(TEXT(A732, "0"), TEXT('Material master'!$A$2:'Material master'!$A$275, "0"), 'Material master'!$E$2:'Material master'!$E$275, 1),"")</f>
        <v>SPC0916 - Bentonite Sodium Flour</v>
      </c>
      <c r="F732" t="str">
        <f>IFERROR(_xlfn.XLOOKUP(TEXT(A732, "0"), TEXT('Material master'!$A$2:'Material master'!$A$275, "0"), 'Material master'!$F$2:'Material master'!$F$275, 1),"")</f>
        <v>AE24 - Bentonite Sodium Flour Coarse</v>
      </c>
      <c r="G732" t="str">
        <f>IFERROR(_xlfn.XLOOKUP(TEXT(A732, "0"), TEXT('Material master'!$A$2:'Material master'!$A$275, "0"), 'Material master'!$G$2:'Material master'!$G$275, 1),"")</f>
        <v>Bentonite D90 PO</v>
      </c>
      <c r="H732" t="s">
        <v>706</v>
      </c>
      <c r="I732" s="257" t="s">
        <v>129</v>
      </c>
      <c r="J732">
        <v>40</v>
      </c>
      <c r="K732" s="32"/>
      <c r="L732" s="32">
        <f t="shared" ref="L732:W732" si="707">L727 * $J732</f>
        <v>0</v>
      </c>
      <c r="M732" s="32">
        <f t="shared" si="707"/>
        <v>0</v>
      </c>
      <c r="N732" s="32">
        <f t="shared" si="707"/>
        <v>0</v>
      </c>
      <c r="O732" s="32">
        <f t="shared" si="707"/>
        <v>431.99999999999994</v>
      </c>
      <c r="P732" s="32">
        <f t="shared" si="707"/>
        <v>528</v>
      </c>
      <c r="Q732" s="32">
        <f t="shared" si="707"/>
        <v>576</v>
      </c>
      <c r="R732" s="32">
        <f t="shared" si="707"/>
        <v>576</v>
      </c>
      <c r="S732" s="32">
        <f t="shared" si="707"/>
        <v>528</v>
      </c>
      <c r="T732" s="32">
        <f t="shared" si="707"/>
        <v>528</v>
      </c>
      <c r="U732" s="32">
        <f t="shared" si="707"/>
        <v>624</v>
      </c>
      <c r="V732" s="32">
        <f t="shared" si="707"/>
        <v>528</v>
      </c>
      <c r="W732" s="32">
        <f t="shared" si="707"/>
        <v>576</v>
      </c>
    </row>
    <row r="733" spans="1:23" ht="15.75" thickBot="1" x14ac:dyDescent="0.3">
      <c r="A733" s="257" t="s">
        <v>239</v>
      </c>
      <c r="B733" t="str">
        <f>IFERROR(_xlfn.XLOOKUP(TEXT(A733, "0"), TEXT('Material master'!$A$2:'Material master'!$A$275, "0"), 'Material master'!$B$2:'Material master'!$B$275, 1),"")</f>
        <v>Bentonite D90 PO 25:PA:H4:H:1200</v>
      </c>
      <c r="C733" t="str">
        <f>IFERROR(_xlfn.XLOOKUP(TEXT(A733, "0"), TEXT('Material master'!$A$2:'Material master'!$A$275, "0"), 'Material master'!$C$2:'Material master'!$C$275, 1),"")</f>
        <v>Packaged Product</v>
      </c>
      <c r="D733" t="str">
        <f>IFERROR(_xlfn.XLOOKUP(TEXT(A733, "0"), TEXT('Material master'!$A$2:'Material master'!$A$275, "0"), 'Material master'!$D$2:'Material master'!$D$275, 1),"")</f>
        <v>I001 - Bentonite</v>
      </c>
      <c r="E733" t="str">
        <f>IFERROR(_xlfn.XLOOKUP(TEXT(A733, "0"), TEXT('Material master'!$A$2:'Material master'!$A$275, "0"), 'Material master'!$E$2:'Material master'!$E$275, 1),"")</f>
        <v>SPC0916 - Bentonite Sodium Flour</v>
      </c>
      <c r="F733" t="str">
        <f>IFERROR(_xlfn.XLOOKUP(TEXT(A733, "0"), TEXT('Material master'!$A$2:'Material master'!$A$275, "0"), 'Material master'!$F$2:'Material master'!$F$275, 1),"")</f>
        <v>AE24 - Bentonite Sodium Flour Coarse</v>
      </c>
      <c r="G733" t="str">
        <f>IFERROR(_xlfn.XLOOKUP(TEXT(A733, "0"), TEXT('Material master'!$A$2:'Material master'!$A$275, "0"), 'Material master'!$G$2:'Material master'!$G$275, 1),"")</f>
        <v>Bentonite D90 PO</v>
      </c>
      <c r="H733" t="s">
        <v>706</v>
      </c>
      <c r="I733" s="257" t="s">
        <v>235</v>
      </c>
      <c r="J733">
        <v>1</v>
      </c>
      <c r="K733" s="32"/>
      <c r="L733" s="32">
        <f t="shared" ref="L733:W733" si="708">L727 * $J733</f>
        <v>0</v>
      </c>
      <c r="M733" s="32">
        <f t="shared" si="708"/>
        <v>0</v>
      </c>
      <c r="N733" s="32">
        <f t="shared" si="708"/>
        <v>0</v>
      </c>
      <c r="O733" s="32">
        <f t="shared" si="708"/>
        <v>10.799999999999999</v>
      </c>
      <c r="P733" s="32">
        <f t="shared" si="708"/>
        <v>13.2</v>
      </c>
      <c r="Q733" s="32">
        <f t="shared" si="708"/>
        <v>14.399999999999999</v>
      </c>
      <c r="R733" s="32">
        <f t="shared" si="708"/>
        <v>14.399999999999999</v>
      </c>
      <c r="S733" s="32">
        <f t="shared" si="708"/>
        <v>13.2</v>
      </c>
      <c r="T733" s="32">
        <f t="shared" si="708"/>
        <v>13.2</v>
      </c>
      <c r="U733" s="32">
        <f t="shared" si="708"/>
        <v>15.6</v>
      </c>
      <c r="V733" s="32">
        <f t="shared" si="708"/>
        <v>13.2</v>
      </c>
      <c r="W733" s="32">
        <f t="shared" si="708"/>
        <v>14.399999999999999</v>
      </c>
    </row>
    <row r="734" spans="1:23" s="138" customFormat="1" x14ac:dyDescent="0.25">
      <c r="A734" s="137" t="s">
        <v>241</v>
      </c>
      <c r="B734" s="138" t="str">
        <f>IFERROR(_xlfn.XLOOKUP(TEXT(A734, "0"), TEXT('Material master'!$A$2:'Material master'!$A$275, "0"), 'Material master'!$B$2:'Material master'!$B$275, 1),"")</f>
        <v>Bentonite D90 PO 1000:B4S:H4:NB:1000</v>
      </c>
      <c r="C734" s="138" t="str">
        <f>IFERROR(_xlfn.XLOOKUP(TEXT(A734, "0"), TEXT('Material master'!$A$2:'Material master'!$A$275, "0"), 'Material master'!$C$2:'Material master'!$C$275, 1),"")</f>
        <v>Packaged Product</v>
      </c>
      <c r="D734" s="138" t="str">
        <f>IFERROR(_xlfn.XLOOKUP(TEXT(A734, "0"), TEXT('Material master'!$A$2:'Material master'!$A$275, "0"), 'Material master'!$D$2:'Material master'!$D$275, 1),"")</f>
        <v>I001 - Bentonite</v>
      </c>
      <c r="E734" s="138" t="str">
        <f>IFERROR(_xlfn.XLOOKUP(TEXT(A734, "0"), TEXT('Material master'!$A$2:'Material master'!$A$275, "0"), 'Material master'!$E$2:'Material master'!$E$275, 1),"")</f>
        <v>SPC0916 - Bentonite Sodium Flour</v>
      </c>
      <c r="F734" s="138" t="str">
        <f>IFERROR(_xlfn.XLOOKUP(TEXT(A734, "0"), TEXT('Material master'!$A$2:'Material master'!$A$275, "0"), 'Material master'!$F$2:'Material master'!$F$275, 1),"")</f>
        <v>AE24 - Bentonite Sodium Flour Coarse</v>
      </c>
      <c r="G734" s="138" t="str">
        <f>IFERROR(_xlfn.XLOOKUP(TEXT(A734, "0"), TEXT('Material master'!$A$2:'Material master'!$A$275, "0"), 'Material master'!$G$2:'Material master'!$G$275, 1),"")</f>
        <v>Bentonite D90 PO</v>
      </c>
      <c r="H734" s="138" t="s">
        <v>683</v>
      </c>
      <c r="I734" s="140">
        <f>IFERROR(AVERAGE('Forecast sheet'!$C$6:'Forecast sheet'!$N$6),0)</f>
        <v>0</v>
      </c>
      <c r="J734" s="140">
        <f>IFERROR(AVERAGE(L734:W734),0)</f>
        <v>0</v>
      </c>
      <c r="K734" s="140"/>
      <c r="L734" s="140">
        <v>0</v>
      </c>
      <c r="M734" s="140">
        <v>0</v>
      </c>
      <c r="N734" s="140">
        <v>0</v>
      </c>
      <c r="O734" s="140">
        <v>0</v>
      </c>
      <c r="P734" s="140">
        <v>0</v>
      </c>
      <c r="Q734" s="140">
        <v>0</v>
      </c>
      <c r="R734" s="140">
        <v>0</v>
      </c>
      <c r="S734" s="140">
        <v>0</v>
      </c>
      <c r="T734" s="140">
        <v>0</v>
      </c>
      <c r="U734" s="140">
        <v>0</v>
      </c>
      <c r="V734" s="140">
        <v>0</v>
      </c>
      <c r="W734" s="140">
        <v>0</v>
      </c>
    </row>
    <row r="735" spans="1:23" x14ac:dyDescent="0.25">
      <c r="A735" s="257" t="s">
        <v>241</v>
      </c>
      <c r="B735" t="str">
        <f>IFERROR(_xlfn.XLOOKUP(TEXT(A735, "0"), TEXT('Material master'!$A$2:'Material master'!$A$275, "0"), 'Material master'!$B$2:'Material master'!$B$275, 1),"")</f>
        <v>Bentonite D90 PO 1000:B4S:H4:NB:1000</v>
      </c>
      <c r="C735" t="str">
        <f>IFERROR(_xlfn.XLOOKUP(TEXT(A735, "0"), TEXT('Material master'!$A$2:'Material master'!$A$275, "0"), 'Material master'!$C$2:'Material master'!$C$275, 1),"")</f>
        <v>Packaged Product</v>
      </c>
      <c r="D735" t="str">
        <f>IFERROR(_xlfn.XLOOKUP(TEXT(A735, "0"), TEXT('Material master'!$A$2:'Material master'!$A$275, "0"), 'Material master'!$D$2:'Material master'!$D$275, 1),"")</f>
        <v>I001 - Bentonite</v>
      </c>
      <c r="E735" t="str">
        <f>IFERROR(_xlfn.XLOOKUP(TEXT(A735, "0"), TEXT('Material master'!$A$2:'Material master'!$A$275, "0"), 'Material master'!$E$2:'Material master'!$E$275, 1),"")</f>
        <v>SPC0916 - Bentonite Sodium Flour</v>
      </c>
      <c r="F735" t="str">
        <f>IFERROR(_xlfn.XLOOKUP(TEXT(A735, "0"), TEXT('Material master'!$A$2:'Material master'!$A$275, "0"), 'Material master'!$F$2:'Material master'!$F$275, 1),"")</f>
        <v>AE24 - Bentonite Sodium Flour Coarse</v>
      </c>
      <c r="G735" t="str">
        <f>IFERROR(_xlfn.XLOOKUP(TEXT(A735, "0"), TEXT('Material master'!$A$2:'Material master'!$A$275, "0"), 'Material master'!$G$2:'Material master'!$G$275, 1),"")</f>
        <v>Bentonite D90 PO</v>
      </c>
      <c r="H735" s="1" t="s">
        <v>696</v>
      </c>
      <c r="I735" s="1"/>
      <c r="J735" s="1"/>
      <c r="K735" s="141"/>
      <c r="L735" s="141">
        <f t="shared" ref="L735:W735" si="709">SUM(L734)</f>
        <v>0</v>
      </c>
      <c r="M735" s="141">
        <f t="shared" si="709"/>
        <v>0</v>
      </c>
      <c r="N735" s="141">
        <f t="shared" si="709"/>
        <v>0</v>
      </c>
      <c r="O735" s="141">
        <f t="shared" si="709"/>
        <v>0</v>
      </c>
      <c r="P735" s="141">
        <f t="shared" si="709"/>
        <v>0</v>
      </c>
      <c r="Q735" s="141">
        <f t="shared" si="709"/>
        <v>0</v>
      </c>
      <c r="R735" s="141">
        <f t="shared" si="709"/>
        <v>0</v>
      </c>
      <c r="S735" s="141">
        <f t="shared" si="709"/>
        <v>0</v>
      </c>
      <c r="T735" s="141">
        <f t="shared" si="709"/>
        <v>0</v>
      </c>
      <c r="U735" s="141">
        <f t="shared" si="709"/>
        <v>0</v>
      </c>
      <c r="V735" s="141">
        <f t="shared" si="709"/>
        <v>0</v>
      </c>
      <c r="W735" s="141">
        <f t="shared" si="709"/>
        <v>0</v>
      </c>
    </row>
    <row r="736" spans="1:23" s="136" customFormat="1" x14ac:dyDescent="0.25">
      <c r="A736" s="270" t="s">
        <v>241</v>
      </c>
      <c r="B736" s="136" t="str">
        <f>IFERROR(_xlfn.XLOOKUP(TEXT(A736, "0"), TEXT('Material master'!$A$2:'Material master'!$A$275, "0"), 'Material master'!$B$2:'Material master'!$B$275, 1),"")</f>
        <v>Bentonite D90 PO 1000:B4S:H4:NB:1000</v>
      </c>
      <c r="C736" s="136" t="str">
        <f>IFERROR(_xlfn.XLOOKUP(TEXT(A736, "0"), TEXT('Material master'!$A$2:'Material master'!$A$275, "0"), 'Material master'!$C$2:'Material master'!$C$275, 1),"")</f>
        <v>Packaged Product</v>
      </c>
      <c r="D736" s="136" t="str">
        <f>IFERROR(_xlfn.XLOOKUP(TEXT(A736, "0"), TEXT('Material master'!$A$2:'Material master'!$A$275, "0"), 'Material master'!$D$2:'Material master'!$D$275, 1),"")</f>
        <v>I001 - Bentonite</v>
      </c>
      <c r="E736" s="136" t="str">
        <f>IFERROR(_xlfn.XLOOKUP(TEXT(A736, "0"), TEXT('Material master'!$A$2:'Material master'!$A$275, "0"), 'Material master'!$E$2:'Material master'!$E$275, 1),"")</f>
        <v>SPC0916 - Bentonite Sodium Flour</v>
      </c>
      <c r="F736" s="136" t="str">
        <f>IFERROR(_xlfn.XLOOKUP(TEXT(A736, "0"), TEXT('Material master'!$A$2:'Material master'!$A$275, "0"), 'Material master'!$F$2:'Material master'!$F$275, 1),"")</f>
        <v>AE24 - Bentonite Sodium Flour Coarse</v>
      </c>
      <c r="G736" s="136" t="str">
        <f>IFERROR(_xlfn.XLOOKUP(TEXT(A736, "0"), TEXT('Material master'!$A$2:'Material master'!$A$275, "0"), 'Material master'!$G$2:'Material master'!$G$275, 1),"")</f>
        <v>Bentonite D90 PO</v>
      </c>
      <c r="H736" s="136" t="s">
        <v>697</v>
      </c>
      <c r="K736" s="142">
        <v>13</v>
      </c>
      <c r="L736" s="142">
        <f t="shared" ref="L736:W736" si="710">K736 - L735 + L738</f>
        <v>13</v>
      </c>
      <c r="M736" s="142">
        <f t="shared" si="710"/>
        <v>13</v>
      </c>
      <c r="N736" s="142">
        <f t="shared" si="710"/>
        <v>13</v>
      </c>
      <c r="O736" s="142">
        <f t="shared" si="710"/>
        <v>13</v>
      </c>
      <c r="P736" s="142">
        <f t="shared" si="710"/>
        <v>13</v>
      </c>
      <c r="Q736" s="142">
        <f t="shared" si="710"/>
        <v>13</v>
      </c>
      <c r="R736" s="142">
        <f t="shared" si="710"/>
        <v>13</v>
      </c>
      <c r="S736" s="142">
        <f t="shared" si="710"/>
        <v>13</v>
      </c>
      <c r="T736" s="142">
        <f t="shared" si="710"/>
        <v>13</v>
      </c>
      <c r="U736" s="142">
        <f t="shared" si="710"/>
        <v>13</v>
      </c>
      <c r="V736" s="142">
        <f t="shared" si="710"/>
        <v>13</v>
      </c>
      <c r="W736" s="142">
        <f t="shared" si="710"/>
        <v>13</v>
      </c>
    </row>
    <row r="737" spans="1:23" x14ac:dyDescent="0.25">
      <c r="A737" s="257" t="s">
        <v>241</v>
      </c>
      <c r="B737" t="str">
        <f>IFERROR(_xlfn.XLOOKUP(TEXT(A737, "0"), TEXT('Material master'!$A$2:'Material master'!$A$275, "0"), 'Material master'!$B$2:'Material master'!$B$275, 1),"")</f>
        <v>Bentonite D90 PO 1000:B4S:H4:NB:1000</v>
      </c>
      <c r="C737" t="str">
        <f>IFERROR(_xlfn.XLOOKUP(TEXT(A737, "0"), TEXT('Material master'!$A$2:'Material master'!$A$275, "0"), 'Material master'!$C$2:'Material master'!$C$275, 1),"")</f>
        <v>Packaged Product</v>
      </c>
      <c r="D737" t="str">
        <f>IFERROR(_xlfn.XLOOKUP(TEXT(A737, "0"), TEXT('Material master'!$A$2:'Material master'!$A$275, "0"), 'Material master'!$D$2:'Material master'!$D$275, 1),"")</f>
        <v>I001 - Bentonite</v>
      </c>
      <c r="E737" t="str">
        <f>IFERROR(_xlfn.XLOOKUP(TEXT(A737, "0"), TEXT('Material master'!$A$2:'Material master'!$A$275, "0"), 'Material master'!$E$2:'Material master'!$E$275, 1),"")</f>
        <v>SPC0916 - Bentonite Sodium Flour</v>
      </c>
      <c r="F737" t="str">
        <f>IFERROR(_xlfn.XLOOKUP(TEXT(A737, "0"), TEXT('Material master'!$A$2:'Material master'!$A$275, "0"), 'Material master'!$F$2:'Material master'!$F$275, 1),"")</f>
        <v>AE24 - Bentonite Sodium Flour Coarse</v>
      </c>
      <c r="G737" t="str">
        <f>IFERROR(_xlfn.XLOOKUP(TEXT(A737, "0"), TEXT('Material master'!$A$2:'Material master'!$A$275, "0"), 'Material master'!$G$2:'Material master'!$G$275, 1),"")</f>
        <v>Bentonite D90 PO</v>
      </c>
      <c r="H737" t="s">
        <v>698</v>
      </c>
      <c r="I737" s="32">
        <v>0</v>
      </c>
      <c r="J737" s="258">
        <f>IFERROR($I737/AVERAGE($L735:$W735),0)</f>
        <v>0</v>
      </c>
      <c r="K737" s="32"/>
      <c r="L737" s="32">
        <f t="shared" ref="L737:W737" si="711">$I737</f>
        <v>0</v>
      </c>
      <c r="M737" s="32">
        <f t="shared" si="711"/>
        <v>0</v>
      </c>
      <c r="N737" s="32">
        <f t="shared" si="711"/>
        <v>0</v>
      </c>
      <c r="O737" s="32">
        <f t="shared" si="711"/>
        <v>0</v>
      </c>
      <c r="P737" s="32">
        <f t="shared" si="711"/>
        <v>0</v>
      </c>
      <c r="Q737" s="32">
        <f t="shared" si="711"/>
        <v>0</v>
      </c>
      <c r="R737" s="32">
        <f t="shared" si="711"/>
        <v>0</v>
      </c>
      <c r="S737" s="32">
        <f t="shared" si="711"/>
        <v>0</v>
      </c>
      <c r="T737" s="32">
        <f t="shared" si="711"/>
        <v>0</v>
      </c>
      <c r="U737" s="32">
        <f t="shared" si="711"/>
        <v>0</v>
      </c>
      <c r="V737" s="32">
        <f t="shared" si="711"/>
        <v>0</v>
      </c>
      <c r="W737" s="32">
        <f t="shared" si="711"/>
        <v>0</v>
      </c>
    </row>
    <row r="738" spans="1:23" x14ac:dyDescent="0.25">
      <c r="A738" s="257" t="s">
        <v>241</v>
      </c>
      <c r="B738" t="str">
        <f>IFERROR(_xlfn.XLOOKUP(TEXT(A738, "0"), TEXT('Material master'!$A$2:'Material master'!$A$275, "0"), 'Material master'!$B$2:'Material master'!$B$275, 1),"")</f>
        <v>Bentonite D90 PO 1000:B4S:H4:NB:1000</v>
      </c>
      <c r="C738" t="str">
        <f>IFERROR(_xlfn.XLOOKUP(TEXT(A738, "0"), TEXT('Material master'!$A$2:'Material master'!$A$275, "0"), 'Material master'!$C$2:'Material master'!$C$275, 1),"")</f>
        <v>Packaged Product</v>
      </c>
      <c r="D738" t="str">
        <f>IFERROR(_xlfn.XLOOKUP(TEXT(A738, "0"), TEXT('Material master'!$A$2:'Material master'!$A$275, "0"), 'Material master'!$D$2:'Material master'!$D$275, 1),"")</f>
        <v>I001 - Bentonite</v>
      </c>
      <c r="E738" t="str">
        <f>IFERROR(_xlfn.XLOOKUP(TEXT(A738, "0"), TEXT('Material master'!$A$2:'Material master'!$A$275, "0"), 'Material master'!$E$2:'Material master'!$E$275, 1),"")</f>
        <v>SPC0916 - Bentonite Sodium Flour</v>
      </c>
      <c r="F738" t="str">
        <f>IFERROR(_xlfn.XLOOKUP(TEXT(A738, "0"), TEXT('Material master'!$A$2:'Material master'!$A$275, "0"), 'Material master'!$F$2:'Material master'!$F$275, 1),"")</f>
        <v>AE24 - Bentonite Sodium Flour Coarse</v>
      </c>
      <c r="G738" t="str">
        <f>IFERROR(_xlfn.XLOOKUP(TEXT(A738, "0"), TEXT('Material master'!$A$2:'Material master'!$A$275, "0"), 'Material master'!$G$2:'Material master'!$G$275, 1),"")</f>
        <v>Bentonite D90 PO</v>
      </c>
      <c r="H738" t="s">
        <v>704</v>
      </c>
      <c r="I738">
        <v>1</v>
      </c>
      <c r="K738" s="32"/>
      <c r="L738" s="32">
        <f t="shared" ref="L738:W738" si="712">IF(( L737 - K736 + L735 ) &gt; 0, CEILING(( L737 - K736 + L735 ), $I738), 0)</f>
        <v>0</v>
      </c>
      <c r="M738" s="32">
        <f t="shared" si="712"/>
        <v>0</v>
      </c>
      <c r="N738" s="32">
        <f t="shared" si="712"/>
        <v>0</v>
      </c>
      <c r="O738" s="32">
        <f t="shared" si="712"/>
        <v>0</v>
      </c>
      <c r="P738" s="32">
        <f t="shared" si="712"/>
        <v>0</v>
      </c>
      <c r="Q738" s="32">
        <f t="shared" si="712"/>
        <v>0</v>
      </c>
      <c r="R738" s="32">
        <f t="shared" si="712"/>
        <v>0</v>
      </c>
      <c r="S738" s="32">
        <f t="shared" si="712"/>
        <v>0</v>
      </c>
      <c r="T738" s="32">
        <f t="shared" si="712"/>
        <v>0</v>
      </c>
      <c r="U738" s="32">
        <f t="shared" si="712"/>
        <v>0</v>
      </c>
      <c r="V738" s="32">
        <f t="shared" si="712"/>
        <v>0</v>
      </c>
      <c r="W738" s="32">
        <f t="shared" si="712"/>
        <v>0</v>
      </c>
    </row>
    <row r="739" spans="1:23" x14ac:dyDescent="0.25">
      <c r="A739" s="257" t="s">
        <v>241</v>
      </c>
      <c r="B739" t="str">
        <f>IFERROR(_xlfn.XLOOKUP(TEXT(A739, "0"), TEXT('Material master'!$A$2:'Material master'!$A$275, "0"), 'Material master'!$B$2:'Material master'!$B$275, 1),"")</f>
        <v>Bentonite D90 PO 1000:B4S:H4:NB:1000</v>
      </c>
      <c r="C739" t="str">
        <f>IFERROR(_xlfn.XLOOKUP(TEXT(A739, "0"), TEXT('Material master'!$A$2:'Material master'!$A$275, "0"), 'Material master'!$C$2:'Material master'!$C$275, 1),"")</f>
        <v>Packaged Product</v>
      </c>
      <c r="D739" t="str">
        <f>IFERROR(_xlfn.XLOOKUP(TEXT(A739, "0"), TEXT('Material master'!$A$2:'Material master'!$A$275, "0"), 'Material master'!$D$2:'Material master'!$D$275, 1),"")</f>
        <v>I001 - Bentonite</v>
      </c>
      <c r="E739" t="str">
        <f>IFERROR(_xlfn.XLOOKUP(TEXT(A739, "0"), TEXT('Material master'!$A$2:'Material master'!$A$275, "0"), 'Material master'!$E$2:'Material master'!$E$275, 1),"")</f>
        <v>SPC0916 - Bentonite Sodium Flour</v>
      </c>
      <c r="F739" t="str">
        <f>IFERROR(_xlfn.XLOOKUP(TEXT(A739, "0"), TEXT('Material master'!$A$2:'Material master'!$A$275, "0"), 'Material master'!$F$2:'Material master'!$F$275, 1),"")</f>
        <v>AE24 - Bentonite Sodium Flour Coarse</v>
      </c>
      <c r="G739" t="str">
        <f>IFERROR(_xlfn.XLOOKUP(TEXT(A739, "0"), TEXT('Material master'!$A$2:'Material master'!$A$275, "0"), 'Material master'!$G$2:'Material master'!$G$275, 1),"")</f>
        <v>Bentonite D90 PO</v>
      </c>
      <c r="H739" t="s">
        <v>705</v>
      </c>
      <c r="I739" t="s">
        <v>648</v>
      </c>
      <c r="J739">
        <v>1</v>
      </c>
      <c r="K739" s="32"/>
      <c r="L739" s="32">
        <f t="shared" ref="L739:W739" si="713">L738 / $J739</f>
        <v>0</v>
      </c>
      <c r="M739" s="32">
        <f t="shared" si="713"/>
        <v>0</v>
      </c>
      <c r="N739" s="32">
        <f t="shared" si="713"/>
        <v>0</v>
      </c>
      <c r="O739" s="32">
        <f t="shared" si="713"/>
        <v>0</v>
      </c>
      <c r="P739" s="32">
        <f t="shared" si="713"/>
        <v>0</v>
      </c>
      <c r="Q739" s="32">
        <f t="shared" si="713"/>
        <v>0</v>
      </c>
      <c r="R739" s="32">
        <f t="shared" si="713"/>
        <v>0</v>
      </c>
      <c r="S739" s="32">
        <f t="shared" si="713"/>
        <v>0</v>
      </c>
      <c r="T739" s="32">
        <f t="shared" si="713"/>
        <v>0</v>
      </c>
      <c r="U739" s="32">
        <f t="shared" si="713"/>
        <v>0</v>
      </c>
      <c r="V739" s="32">
        <f t="shared" si="713"/>
        <v>0</v>
      </c>
      <c r="W739" s="32">
        <f t="shared" si="713"/>
        <v>0</v>
      </c>
    </row>
    <row r="740" spans="1:23" x14ac:dyDescent="0.25">
      <c r="A740" s="257" t="s">
        <v>241</v>
      </c>
      <c r="B740" t="str">
        <f>IFERROR(_xlfn.XLOOKUP(TEXT(A740, "0"), TEXT('Material master'!$A$2:'Material master'!$A$275, "0"), 'Material master'!$B$2:'Material master'!$B$275, 1),"")</f>
        <v>Bentonite D90 PO 1000:B4S:H4:NB:1000</v>
      </c>
      <c r="C740" t="str">
        <f>IFERROR(_xlfn.XLOOKUP(TEXT(A740, "0"), TEXT('Material master'!$A$2:'Material master'!$A$275, "0"), 'Material master'!$C$2:'Material master'!$C$275, 1),"")</f>
        <v>Packaged Product</v>
      </c>
      <c r="D740" t="str">
        <f>IFERROR(_xlfn.XLOOKUP(TEXT(A740, "0"), TEXT('Material master'!$A$2:'Material master'!$A$275, "0"), 'Material master'!$D$2:'Material master'!$D$275, 1),"")</f>
        <v>I001 - Bentonite</v>
      </c>
      <c r="E740" t="str">
        <f>IFERROR(_xlfn.XLOOKUP(TEXT(A740, "0"), TEXT('Material master'!$A$2:'Material master'!$A$275, "0"), 'Material master'!$E$2:'Material master'!$E$275, 1),"")</f>
        <v>SPC0916 - Bentonite Sodium Flour</v>
      </c>
      <c r="F740" t="str">
        <f>IFERROR(_xlfn.XLOOKUP(TEXT(A740, "0"), TEXT('Material master'!$A$2:'Material master'!$A$275, "0"), 'Material master'!$F$2:'Material master'!$F$275, 1),"")</f>
        <v>AE24 - Bentonite Sodium Flour Coarse</v>
      </c>
      <c r="G740" t="str">
        <f>IFERROR(_xlfn.XLOOKUP(TEXT(A740, "0"), TEXT('Material master'!$A$2:'Material master'!$A$275, "0"), 'Material master'!$G$2:'Material master'!$G$275, 1),"")</f>
        <v>Bentonite D90 PO</v>
      </c>
      <c r="H740" t="s">
        <v>706</v>
      </c>
      <c r="I740" s="257" t="s">
        <v>115</v>
      </c>
      <c r="J740">
        <v>1</v>
      </c>
      <c r="K740" s="32"/>
      <c r="L740" s="32">
        <f t="shared" ref="L740:W740" si="714">L738 * $J740</f>
        <v>0</v>
      </c>
      <c r="M740" s="32">
        <f t="shared" si="714"/>
        <v>0</v>
      </c>
      <c r="N740" s="32">
        <f t="shared" si="714"/>
        <v>0</v>
      </c>
      <c r="O740" s="32">
        <f t="shared" si="714"/>
        <v>0</v>
      </c>
      <c r="P740" s="32">
        <f t="shared" si="714"/>
        <v>0</v>
      </c>
      <c r="Q740" s="32">
        <f t="shared" si="714"/>
        <v>0</v>
      </c>
      <c r="R740" s="32">
        <f t="shared" si="714"/>
        <v>0</v>
      </c>
      <c r="S740" s="32">
        <f t="shared" si="714"/>
        <v>0</v>
      </c>
      <c r="T740" s="32">
        <f t="shared" si="714"/>
        <v>0</v>
      </c>
      <c r="U740" s="32">
        <f t="shared" si="714"/>
        <v>0</v>
      </c>
      <c r="V740" s="32">
        <f t="shared" si="714"/>
        <v>0</v>
      </c>
      <c r="W740" s="32">
        <f t="shared" si="714"/>
        <v>0</v>
      </c>
    </row>
    <row r="741" spans="1:23" ht="15.75" thickBot="1" x14ac:dyDescent="0.3">
      <c r="A741" s="257" t="s">
        <v>241</v>
      </c>
      <c r="B741" t="str">
        <f>IFERROR(_xlfn.XLOOKUP(TEXT(A741, "0"), TEXT('Material master'!$A$2:'Material master'!$A$275, "0"), 'Material master'!$B$2:'Material master'!$B$275, 1),"")</f>
        <v>Bentonite D90 PO 1000:B4S:H4:NB:1000</v>
      </c>
      <c r="C741" t="str">
        <f>IFERROR(_xlfn.XLOOKUP(TEXT(A741, "0"), TEXT('Material master'!$A$2:'Material master'!$A$275, "0"), 'Material master'!$C$2:'Material master'!$C$275, 1),"")</f>
        <v>Packaged Product</v>
      </c>
      <c r="D741" t="str">
        <f>IFERROR(_xlfn.XLOOKUP(TEXT(A741, "0"), TEXT('Material master'!$A$2:'Material master'!$A$275, "0"), 'Material master'!$D$2:'Material master'!$D$275, 1),"")</f>
        <v>I001 - Bentonite</v>
      </c>
      <c r="E741" t="str">
        <f>IFERROR(_xlfn.XLOOKUP(TEXT(A741, "0"), TEXT('Material master'!$A$2:'Material master'!$A$275, "0"), 'Material master'!$E$2:'Material master'!$E$275, 1),"")</f>
        <v>SPC0916 - Bentonite Sodium Flour</v>
      </c>
      <c r="F741" t="str">
        <f>IFERROR(_xlfn.XLOOKUP(TEXT(A741, "0"), TEXT('Material master'!$A$2:'Material master'!$A$275, "0"), 'Material master'!$F$2:'Material master'!$F$275, 1),"")</f>
        <v>AE24 - Bentonite Sodium Flour Coarse</v>
      </c>
      <c r="G741" t="str">
        <f>IFERROR(_xlfn.XLOOKUP(TEXT(A741, "0"), TEXT('Material master'!$A$2:'Material master'!$A$275, "0"), 'Material master'!$G$2:'Material master'!$G$275, 1),"")</f>
        <v>Bentonite D90 PO</v>
      </c>
      <c r="H741" t="s">
        <v>706</v>
      </c>
      <c r="I741" s="257" t="s">
        <v>243</v>
      </c>
      <c r="J741">
        <v>1</v>
      </c>
      <c r="K741" s="32"/>
      <c r="L741" s="32">
        <f t="shared" ref="L741:W741" si="715">L738 * $J741</f>
        <v>0</v>
      </c>
      <c r="M741" s="32">
        <f t="shared" si="715"/>
        <v>0</v>
      </c>
      <c r="N741" s="32">
        <f t="shared" si="715"/>
        <v>0</v>
      </c>
      <c r="O741" s="32">
        <f t="shared" si="715"/>
        <v>0</v>
      </c>
      <c r="P741" s="32">
        <f t="shared" si="715"/>
        <v>0</v>
      </c>
      <c r="Q741" s="32">
        <f t="shared" si="715"/>
        <v>0</v>
      </c>
      <c r="R741" s="32">
        <f t="shared" si="715"/>
        <v>0</v>
      </c>
      <c r="S741" s="32">
        <f t="shared" si="715"/>
        <v>0</v>
      </c>
      <c r="T741" s="32">
        <f t="shared" si="715"/>
        <v>0</v>
      </c>
      <c r="U741" s="32">
        <f t="shared" si="715"/>
        <v>0</v>
      </c>
      <c r="V741" s="32">
        <f t="shared" si="715"/>
        <v>0</v>
      </c>
      <c r="W741" s="32">
        <f t="shared" si="715"/>
        <v>0</v>
      </c>
    </row>
    <row r="742" spans="1:23" s="138" customFormat="1" x14ac:dyDescent="0.25">
      <c r="A742" s="137" t="s">
        <v>243</v>
      </c>
      <c r="B742" s="138" t="str">
        <f>IFERROR(_xlfn.XLOOKUP(TEXT(A742, "0"), TEXT('Material master'!$A$2:'Material master'!$A$275, "0"), 'Material master'!$B$2:'Material master'!$B$275, 1),"")</f>
        <v>Bentonite D90 PO 1000:B4S:NO:NB:1000</v>
      </c>
      <c r="C742" s="138" t="str">
        <f>IFERROR(_xlfn.XLOOKUP(TEXT(A742, "0"), TEXT('Material master'!$A$2:'Material master'!$A$275, "0"), 'Material master'!$C$2:'Material master'!$C$275, 1),"")</f>
        <v>Packaged Product</v>
      </c>
      <c r="D742" s="138" t="str">
        <f>IFERROR(_xlfn.XLOOKUP(TEXT(A742, "0"), TEXT('Material master'!$A$2:'Material master'!$A$275, "0"), 'Material master'!$D$2:'Material master'!$D$275, 1),"")</f>
        <v>I001 - Bentonite</v>
      </c>
      <c r="E742" s="138" t="str">
        <f>IFERROR(_xlfn.XLOOKUP(TEXT(A742, "0"), TEXT('Material master'!$A$2:'Material master'!$A$275, "0"), 'Material master'!$E$2:'Material master'!$E$275, 1),"")</f>
        <v>SPC0916 - Bentonite Sodium Flour</v>
      </c>
      <c r="F742" s="138" t="str">
        <f>IFERROR(_xlfn.XLOOKUP(TEXT(A742, "0"), TEXT('Material master'!$A$2:'Material master'!$A$275, "0"), 'Material master'!$F$2:'Material master'!$F$275, 1),"")</f>
        <v>AE24 - Bentonite Sodium Flour Coarse</v>
      </c>
      <c r="G742" s="138" t="str">
        <f>IFERROR(_xlfn.XLOOKUP(TEXT(A742, "0"), TEXT('Material master'!$A$2:'Material master'!$A$275, "0"), 'Material master'!$G$2:'Material master'!$G$275, 1),"")</f>
        <v>Bentonite D90 PO</v>
      </c>
      <c r="H742" s="138" t="s">
        <v>683</v>
      </c>
      <c r="I742" s="140">
        <f>IFERROR(AVERAGE('Forecast sheet'!$C$7:'Forecast sheet'!$N$7),0)</f>
        <v>8.1666666666666661</v>
      </c>
      <c r="J742" s="140">
        <f>IFERROR(AVERAGE(L742:W742),0)</f>
        <v>4.8385082923221008</v>
      </c>
      <c r="K742" s="140"/>
      <c r="L742" s="140">
        <v>5.2779075369521964</v>
      </c>
      <c r="M742" s="140">
        <v>11.001073193191075</v>
      </c>
      <c r="N742" s="140">
        <v>4.7441019937558639</v>
      </c>
      <c r="O742" s="140">
        <v>11.202529843705875</v>
      </c>
      <c r="P742" s="140">
        <v>5.0829664218812827</v>
      </c>
      <c r="Q742" s="140">
        <v>5.252398635943992</v>
      </c>
      <c r="R742" s="140">
        <v>6.4320420149598245</v>
      </c>
      <c r="S742" s="140">
        <v>0.65925946312881933</v>
      </c>
      <c r="T742" s="140">
        <v>0.65925946312881933</v>
      </c>
      <c r="U742" s="140">
        <v>6.4320420149598245</v>
      </c>
      <c r="V742" s="140">
        <v>0.65925946312881933</v>
      </c>
      <c r="W742" s="140">
        <v>0.65925946312881933</v>
      </c>
    </row>
    <row r="743" spans="1:23" x14ac:dyDescent="0.25">
      <c r="A743" s="257" t="s">
        <v>243</v>
      </c>
      <c r="B743" t="str">
        <f>IFERROR(_xlfn.XLOOKUP(TEXT(A743, "0"), TEXT('Material master'!$A$2:'Material master'!$A$275, "0"), 'Material master'!$B$2:'Material master'!$B$275, 1),"")</f>
        <v>Bentonite D90 PO 1000:B4S:NO:NB:1000</v>
      </c>
      <c r="C743" t="str">
        <f>IFERROR(_xlfn.XLOOKUP(TEXT(A743, "0"), TEXT('Material master'!$A$2:'Material master'!$A$275, "0"), 'Material master'!$C$2:'Material master'!$C$275, 1),"")</f>
        <v>Packaged Product</v>
      </c>
      <c r="D743" t="str">
        <f>IFERROR(_xlfn.XLOOKUP(TEXT(A743, "0"), TEXT('Material master'!$A$2:'Material master'!$A$275, "0"), 'Material master'!$D$2:'Material master'!$D$275, 1),"")</f>
        <v>I001 - Bentonite</v>
      </c>
      <c r="E743" t="str">
        <f>IFERROR(_xlfn.XLOOKUP(TEXT(A743, "0"), TEXT('Material master'!$A$2:'Material master'!$A$275, "0"), 'Material master'!$E$2:'Material master'!$E$275, 1),"")</f>
        <v>SPC0916 - Bentonite Sodium Flour</v>
      </c>
      <c r="F743" t="str">
        <f>IFERROR(_xlfn.XLOOKUP(TEXT(A743, "0"), TEXT('Material master'!$A$2:'Material master'!$A$275, "0"), 'Material master'!$F$2:'Material master'!$F$275, 1),"")</f>
        <v>AE24 - Bentonite Sodium Flour Coarse</v>
      </c>
      <c r="G743" t="str">
        <f>IFERROR(_xlfn.XLOOKUP(TEXT(A743, "0"), TEXT('Material master'!$A$2:'Material master'!$A$275, "0"), 'Material master'!$G$2:'Material master'!$G$275, 1),"")</f>
        <v>Bentonite D90 PO</v>
      </c>
      <c r="H743" t="s">
        <v>695</v>
      </c>
      <c r="I743" s="257" t="s">
        <v>241</v>
      </c>
      <c r="K743" s="32"/>
      <c r="L743" s="32">
        <f t="shared" ref="L743:W743" si="716">IFERROR(L741, 0)</f>
        <v>0</v>
      </c>
      <c r="M743" s="32">
        <f t="shared" si="716"/>
        <v>0</v>
      </c>
      <c r="N743" s="32">
        <f t="shared" si="716"/>
        <v>0</v>
      </c>
      <c r="O743" s="32">
        <f t="shared" si="716"/>
        <v>0</v>
      </c>
      <c r="P743" s="32">
        <f t="shared" si="716"/>
        <v>0</v>
      </c>
      <c r="Q743" s="32">
        <f t="shared" si="716"/>
        <v>0</v>
      </c>
      <c r="R743" s="32">
        <f t="shared" si="716"/>
        <v>0</v>
      </c>
      <c r="S743" s="32">
        <f t="shared" si="716"/>
        <v>0</v>
      </c>
      <c r="T743" s="32">
        <f t="shared" si="716"/>
        <v>0</v>
      </c>
      <c r="U743" s="32">
        <f t="shared" si="716"/>
        <v>0</v>
      </c>
      <c r="V743" s="32">
        <f t="shared" si="716"/>
        <v>0</v>
      </c>
      <c r="W743" s="32">
        <f t="shared" si="716"/>
        <v>0</v>
      </c>
    </row>
    <row r="744" spans="1:23" x14ac:dyDescent="0.25">
      <c r="A744" s="257" t="s">
        <v>243</v>
      </c>
      <c r="B744" t="str">
        <f>IFERROR(_xlfn.XLOOKUP(TEXT(A744, "0"), TEXT('Material master'!$A$2:'Material master'!$A$275, "0"), 'Material master'!$B$2:'Material master'!$B$275, 1),"")</f>
        <v>Bentonite D90 PO 1000:B4S:NO:NB:1000</v>
      </c>
      <c r="C744" t="str">
        <f>IFERROR(_xlfn.XLOOKUP(TEXT(A744, "0"), TEXT('Material master'!$A$2:'Material master'!$A$275, "0"), 'Material master'!$C$2:'Material master'!$C$275, 1),"")</f>
        <v>Packaged Product</v>
      </c>
      <c r="D744" t="str">
        <f>IFERROR(_xlfn.XLOOKUP(TEXT(A744, "0"), TEXT('Material master'!$A$2:'Material master'!$A$275, "0"), 'Material master'!$D$2:'Material master'!$D$275, 1),"")</f>
        <v>I001 - Bentonite</v>
      </c>
      <c r="E744" t="str">
        <f>IFERROR(_xlfn.XLOOKUP(TEXT(A744, "0"), TEXT('Material master'!$A$2:'Material master'!$A$275, "0"), 'Material master'!$E$2:'Material master'!$E$275, 1),"")</f>
        <v>SPC0916 - Bentonite Sodium Flour</v>
      </c>
      <c r="F744" t="str">
        <f>IFERROR(_xlfn.XLOOKUP(TEXT(A744, "0"), TEXT('Material master'!$A$2:'Material master'!$A$275, "0"), 'Material master'!$F$2:'Material master'!$F$275, 1),"")</f>
        <v>AE24 - Bentonite Sodium Flour Coarse</v>
      </c>
      <c r="G744" t="str">
        <f>IFERROR(_xlfn.XLOOKUP(TEXT(A744, "0"), TEXT('Material master'!$A$2:'Material master'!$A$275, "0"), 'Material master'!$G$2:'Material master'!$G$275, 1),"")</f>
        <v>Bentonite D90 PO</v>
      </c>
      <c r="H744" s="1" t="s">
        <v>696</v>
      </c>
      <c r="I744" s="1"/>
      <c r="J744" s="1"/>
      <c r="K744" s="141"/>
      <c r="L744" s="141">
        <f t="shared" ref="L744:W744" si="717">SUM(L742:L743)</f>
        <v>5.2779075369521964</v>
      </c>
      <c r="M744" s="141">
        <f t="shared" si="717"/>
        <v>11.001073193191075</v>
      </c>
      <c r="N744" s="141">
        <f t="shared" si="717"/>
        <v>4.7441019937558639</v>
      </c>
      <c r="O744" s="141">
        <f t="shared" si="717"/>
        <v>11.202529843705875</v>
      </c>
      <c r="P744" s="141">
        <f t="shared" si="717"/>
        <v>5.0829664218812827</v>
      </c>
      <c r="Q744" s="141">
        <f t="shared" si="717"/>
        <v>5.252398635943992</v>
      </c>
      <c r="R744" s="141">
        <f t="shared" si="717"/>
        <v>6.4320420149598245</v>
      </c>
      <c r="S744" s="141">
        <f t="shared" si="717"/>
        <v>0.65925946312881933</v>
      </c>
      <c r="T744" s="141">
        <f t="shared" si="717"/>
        <v>0.65925946312881933</v>
      </c>
      <c r="U744" s="141">
        <f t="shared" si="717"/>
        <v>6.4320420149598245</v>
      </c>
      <c r="V744" s="141">
        <f t="shared" si="717"/>
        <v>0.65925946312881933</v>
      </c>
      <c r="W744" s="141">
        <f t="shared" si="717"/>
        <v>0.65925946312881933</v>
      </c>
    </row>
    <row r="745" spans="1:23" s="136" customFormat="1" x14ac:dyDescent="0.25">
      <c r="A745" s="270" t="s">
        <v>243</v>
      </c>
      <c r="B745" s="136" t="str">
        <f>IFERROR(_xlfn.XLOOKUP(TEXT(A745, "0"), TEXT('Material master'!$A$2:'Material master'!$A$275, "0"), 'Material master'!$B$2:'Material master'!$B$275, 1),"")</f>
        <v>Bentonite D90 PO 1000:B4S:NO:NB:1000</v>
      </c>
      <c r="C745" s="136" t="str">
        <f>IFERROR(_xlfn.XLOOKUP(TEXT(A745, "0"), TEXT('Material master'!$A$2:'Material master'!$A$275, "0"), 'Material master'!$C$2:'Material master'!$C$275, 1),"")</f>
        <v>Packaged Product</v>
      </c>
      <c r="D745" s="136" t="str">
        <f>IFERROR(_xlfn.XLOOKUP(TEXT(A745, "0"), TEXT('Material master'!$A$2:'Material master'!$A$275, "0"), 'Material master'!$D$2:'Material master'!$D$275, 1),"")</f>
        <v>I001 - Bentonite</v>
      </c>
      <c r="E745" s="136" t="str">
        <f>IFERROR(_xlfn.XLOOKUP(TEXT(A745, "0"), TEXT('Material master'!$A$2:'Material master'!$A$275, "0"), 'Material master'!$E$2:'Material master'!$E$275, 1),"")</f>
        <v>SPC0916 - Bentonite Sodium Flour</v>
      </c>
      <c r="F745" s="136" t="str">
        <f>IFERROR(_xlfn.XLOOKUP(TEXT(A745, "0"), TEXT('Material master'!$A$2:'Material master'!$A$275, "0"), 'Material master'!$F$2:'Material master'!$F$275, 1),"")</f>
        <v>AE24 - Bentonite Sodium Flour Coarse</v>
      </c>
      <c r="G745" s="136" t="str">
        <f>IFERROR(_xlfn.XLOOKUP(TEXT(A745, "0"), TEXT('Material master'!$A$2:'Material master'!$A$275, "0"), 'Material master'!$G$2:'Material master'!$G$275, 1),"")</f>
        <v>Bentonite D90 PO</v>
      </c>
      <c r="H745" s="136" t="s">
        <v>697</v>
      </c>
      <c r="K745" s="142">
        <v>0</v>
      </c>
      <c r="L745" s="142">
        <f t="shared" ref="L745:W745" si="718">K745 - L744 + L747</f>
        <v>24.722092463047805</v>
      </c>
      <c r="M745" s="142">
        <f t="shared" si="718"/>
        <v>24.721019269856729</v>
      </c>
      <c r="N745" s="142">
        <f t="shared" si="718"/>
        <v>24.976917276100863</v>
      </c>
      <c r="O745" s="142">
        <f t="shared" si="718"/>
        <v>24.774387432394988</v>
      </c>
      <c r="P745" s="142">
        <f t="shared" si="718"/>
        <v>24.691421010513707</v>
      </c>
      <c r="Q745" s="142">
        <f t="shared" si="718"/>
        <v>24.439022374569717</v>
      </c>
      <c r="R745" s="142">
        <f t="shared" si="718"/>
        <v>24.006980359609891</v>
      </c>
      <c r="S745" s="142">
        <f t="shared" si="718"/>
        <v>24.347720896481071</v>
      </c>
      <c r="T745" s="142">
        <f t="shared" si="718"/>
        <v>24.688461433352252</v>
      </c>
      <c r="U745" s="142">
        <f t="shared" si="718"/>
        <v>24.256419418392426</v>
      </c>
      <c r="V745" s="142">
        <f t="shared" si="718"/>
        <v>24.597159955263606</v>
      </c>
      <c r="W745" s="142">
        <f t="shared" si="718"/>
        <v>24.937900492134787</v>
      </c>
    </row>
    <row r="746" spans="1:23" x14ac:dyDescent="0.25">
      <c r="A746" s="257" t="s">
        <v>243</v>
      </c>
      <c r="B746" t="str">
        <f>IFERROR(_xlfn.XLOOKUP(TEXT(A746, "0"), TEXT('Material master'!$A$2:'Material master'!$A$275, "0"), 'Material master'!$B$2:'Material master'!$B$275, 1),"")</f>
        <v>Bentonite D90 PO 1000:B4S:NO:NB:1000</v>
      </c>
      <c r="C746" t="str">
        <f>IFERROR(_xlfn.XLOOKUP(TEXT(A746, "0"), TEXT('Material master'!$A$2:'Material master'!$A$275, "0"), 'Material master'!$C$2:'Material master'!$C$275, 1),"")</f>
        <v>Packaged Product</v>
      </c>
      <c r="D746" t="str">
        <f>IFERROR(_xlfn.XLOOKUP(TEXT(A746, "0"), TEXT('Material master'!$A$2:'Material master'!$A$275, "0"), 'Material master'!$D$2:'Material master'!$D$275, 1),"")</f>
        <v>I001 - Bentonite</v>
      </c>
      <c r="E746" t="str">
        <f>IFERROR(_xlfn.XLOOKUP(TEXT(A746, "0"), TEXT('Material master'!$A$2:'Material master'!$A$275, "0"), 'Material master'!$E$2:'Material master'!$E$275, 1),"")</f>
        <v>SPC0916 - Bentonite Sodium Flour</v>
      </c>
      <c r="F746" t="str">
        <f>IFERROR(_xlfn.XLOOKUP(TEXT(A746, "0"), TEXT('Material master'!$A$2:'Material master'!$A$275, "0"), 'Material master'!$F$2:'Material master'!$F$275, 1),"")</f>
        <v>AE24 - Bentonite Sodium Flour Coarse</v>
      </c>
      <c r="G746" t="str">
        <f>IFERROR(_xlfn.XLOOKUP(TEXT(A746, "0"), TEXT('Material master'!$A$2:'Material master'!$A$275, "0"), 'Material master'!$G$2:'Material master'!$G$275, 1),"")</f>
        <v>Bentonite D90 PO</v>
      </c>
      <c r="H746" t="s">
        <v>698</v>
      </c>
      <c r="I746" s="32">
        <v>24</v>
      </c>
      <c r="J746" s="258">
        <f>IFERROR($I746/AVERAGE($L744:$W744),0)</f>
        <v>4.960206441742379</v>
      </c>
      <c r="K746" s="32"/>
      <c r="L746" s="32">
        <f t="shared" ref="L746:W746" si="719">$I746</f>
        <v>24</v>
      </c>
      <c r="M746" s="32">
        <f t="shared" si="719"/>
        <v>24</v>
      </c>
      <c r="N746" s="32">
        <f t="shared" si="719"/>
        <v>24</v>
      </c>
      <c r="O746" s="32">
        <f t="shared" si="719"/>
        <v>24</v>
      </c>
      <c r="P746" s="32">
        <f t="shared" si="719"/>
        <v>24</v>
      </c>
      <c r="Q746" s="32">
        <f t="shared" si="719"/>
        <v>24</v>
      </c>
      <c r="R746" s="32">
        <f t="shared" si="719"/>
        <v>24</v>
      </c>
      <c r="S746" s="32">
        <f t="shared" si="719"/>
        <v>24</v>
      </c>
      <c r="T746" s="32">
        <f t="shared" si="719"/>
        <v>24</v>
      </c>
      <c r="U746" s="32">
        <f t="shared" si="719"/>
        <v>24</v>
      </c>
      <c r="V746" s="32">
        <f t="shared" si="719"/>
        <v>24</v>
      </c>
      <c r="W746" s="32">
        <f t="shared" si="719"/>
        <v>24</v>
      </c>
    </row>
    <row r="747" spans="1:23" x14ac:dyDescent="0.25">
      <c r="A747" s="257" t="s">
        <v>243</v>
      </c>
      <c r="B747" t="str">
        <f>IFERROR(_xlfn.XLOOKUP(TEXT(A747, "0"), TEXT('Material master'!$A$2:'Material master'!$A$275, "0"), 'Material master'!$B$2:'Material master'!$B$275, 1),"")</f>
        <v>Bentonite D90 PO 1000:B4S:NO:NB:1000</v>
      </c>
      <c r="C747" t="str">
        <f>IFERROR(_xlfn.XLOOKUP(TEXT(A747, "0"), TEXT('Material master'!$A$2:'Material master'!$A$275, "0"), 'Material master'!$C$2:'Material master'!$C$275, 1),"")</f>
        <v>Packaged Product</v>
      </c>
      <c r="D747" t="str">
        <f>IFERROR(_xlfn.XLOOKUP(TEXT(A747, "0"), TEXT('Material master'!$A$2:'Material master'!$A$275, "0"), 'Material master'!$D$2:'Material master'!$D$275, 1),"")</f>
        <v>I001 - Bentonite</v>
      </c>
      <c r="E747" t="str">
        <f>IFERROR(_xlfn.XLOOKUP(TEXT(A747, "0"), TEXT('Material master'!$A$2:'Material master'!$A$275, "0"), 'Material master'!$E$2:'Material master'!$E$275, 1),"")</f>
        <v>SPC0916 - Bentonite Sodium Flour</v>
      </c>
      <c r="F747" t="str">
        <f>IFERROR(_xlfn.XLOOKUP(TEXT(A747, "0"), TEXT('Material master'!$A$2:'Material master'!$A$275, "0"), 'Material master'!$F$2:'Material master'!$F$275, 1),"")</f>
        <v>AE24 - Bentonite Sodium Flour Coarse</v>
      </c>
      <c r="G747" t="str">
        <f>IFERROR(_xlfn.XLOOKUP(TEXT(A747, "0"), TEXT('Material master'!$A$2:'Material master'!$A$275, "0"), 'Material master'!$G$2:'Material master'!$G$275, 1),"")</f>
        <v>Bentonite D90 PO</v>
      </c>
      <c r="H747" t="s">
        <v>704</v>
      </c>
      <c r="I747">
        <v>1</v>
      </c>
      <c r="K747" s="32"/>
      <c r="L747" s="32">
        <f t="shared" ref="L747:W747" si="720">IF(( L746 - K745 + L744 ) &gt; 0, CEILING(( L746 - K745 + L744 ), $I747), 0)</f>
        <v>30</v>
      </c>
      <c r="M747" s="32">
        <f t="shared" si="720"/>
        <v>11</v>
      </c>
      <c r="N747" s="32">
        <f t="shared" si="720"/>
        <v>5</v>
      </c>
      <c r="O747" s="32">
        <f t="shared" si="720"/>
        <v>11</v>
      </c>
      <c r="P747" s="32">
        <f t="shared" si="720"/>
        <v>5</v>
      </c>
      <c r="Q747" s="32">
        <f t="shared" si="720"/>
        <v>5</v>
      </c>
      <c r="R747" s="32">
        <f t="shared" si="720"/>
        <v>6</v>
      </c>
      <c r="S747" s="32">
        <f t="shared" si="720"/>
        <v>1</v>
      </c>
      <c r="T747" s="32">
        <f t="shared" si="720"/>
        <v>1</v>
      </c>
      <c r="U747" s="32">
        <f t="shared" si="720"/>
        <v>6</v>
      </c>
      <c r="V747" s="32">
        <f t="shared" si="720"/>
        <v>1</v>
      </c>
      <c r="W747" s="32">
        <f t="shared" si="720"/>
        <v>1</v>
      </c>
    </row>
    <row r="748" spans="1:23" x14ac:dyDescent="0.25">
      <c r="A748" s="257" t="s">
        <v>243</v>
      </c>
      <c r="B748" t="str">
        <f>IFERROR(_xlfn.XLOOKUP(TEXT(A748, "0"), TEXT('Material master'!$A$2:'Material master'!$A$275, "0"), 'Material master'!$B$2:'Material master'!$B$275, 1),"")</f>
        <v>Bentonite D90 PO 1000:B4S:NO:NB:1000</v>
      </c>
      <c r="C748" t="str">
        <f>IFERROR(_xlfn.XLOOKUP(TEXT(A748, "0"), TEXT('Material master'!$A$2:'Material master'!$A$275, "0"), 'Material master'!$C$2:'Material master'!$C$275, 1),"")</f>
        <v>Packaged Product</v>
      </c>
      <c r="D748" t="str">
        <f>IFERROR(_xlfn.XLOOKUP(TEXT(A748, "0"), TEXT('Material master'!$A$2:'Material master'!$A$275, "0"), 'Material master'!$D$2:'Material master'!$D$275, 1),"")</f>
        <v>I001 - Bentonite</v>
      </c>
      <c r="E748" t="str">
        <f>IFERROR(_xlfn.XLOOKUP(TEXT(A748, "0"), TEXT('Material master'!$A$2:'Material master'!$A$275, "0"), 'Material master'!$E$2:'Material master'!$E$275, 1),"")</f>
        <v>SPC0916 - Bentonite Sodium Flour</v>
      </c>
      <c r="F748" t="str">
        <f>IFERROR(_xlfn.XLOOKUP(TEXT(A748, "0"), TEXT('Material master'!$A$2:'Material master'!$A$275, "0"), 'Material master'!$F$2:'Material master'!$F$275, 1),"")</f>
        <v>AE24 - Bentonite Sodium Flour Coarse</v>
      </c>
      <c r="G748" t="str">
        <f>IFERROR(_xlfn.XLOOKUP(TEXT(A748, "0"), TEXT('Material master'!$A$2:'Material master'!$A$275, "0"), 'Material master'!$G$2:'Material master'!$G$275, 1),"")</f>
        <v>Bentonite D90 PO</v>
      </c>
      <c r="H748" t="s">
        <v>705</v>
      </c>
      <c r="I748" t="s">
        <v>661</v>
      </c>
      <c r="J748">
        <v>3.8</v>
      </c>
      <c r="K748" s="32"/>
      <c r="L748" s="32">
        <f t="shared" ref="L748:W748" si="721">L747 / $J748</f>
        <v>7.8947368421052637</v>
      </c>
      <c r="M748" s="32">
        <f t="shared" si="721"/>
        <v>2.8947368421052633</v>
      </c>
      <c r="N748" s="32">
        <f t="shared" si="721"/>
        <v>1.3157894736842106</v>
      </c>
      <c r="O748" s="32">
        <f t="shared" si="721"/>
        <v>2.8947368421052633</v>
      </c>
      <c r="P748" s="32">
        <f t="shared" si="721"/>
        <v>1.3157894736842106</v>
      </c>
      <c r="Q748" s="32">
        <f t="shared" si="721"/>
        <v>1.3157894736842106</v>
      </c>
      <c r="R748" s="32">
        <f t="shared" si="721"/>
        <v>1.5789473684210527</v>
      </c>
      <c r="S748" s="32">
        <f t="shared" si="721"/>
        <v>0.26315789473684209</v>
      </c>
      <c r="T748" s="32">
        <f t="shared" si="721"/>
        <v>0.26315789473684209</v>
      </c>
      <c r="U748" s="32">
        <f t="shared" si="721"/>
        <v>1.5789473684210527</v>
      </c>
      <c r="V748" s="32">
        <f t="shared" si="721"/>
        <v>0.26315789473684209</v>
      </c>
      <c r="W748" s="32">
        <f t="shared" si="721"/>
        <v>0.26315789473684209</v>
      </c>
    </row>
    <row r="749" spans="1:23" x14ac:dyDescent="0.25">
      <c r="A749" s="257" t="s">
        <v>243</v>
      </c>
      <c r="B749" t="str">
        <f>IFERROR(_xlfn.XLOOKUP(TEXT(A749, "0"), TEXT('Material master'!$A$2:'Material master'!$A$275, "0"), 'Material master'!$B$2:'Material master'!$B$275, 1),"")</f>
        <v>Bentonite D90 PO 1000:B4S:NO:NB:1000</v>
      </c>
      <c r="C749" t="str">
        <f>IFERROR(_xlfn.XLOOKUP(TEXT(A749, "0"), TEXT('Material master'!$A$2:'Material master'!$A$275, "0"), 'Material master'!$C$2:'Material master'!$C$275, 1),"")</f>
        <v>Packaged Product</v>
      </c>
      <c r="D749" t="str">
        <f>IFERROR(_xlfn.XLOOKUP(TEXT(A749, "0"), TEXT('Material master'!$A$2:'Material master'!$A$275, "0"), 'Material master'!$D$2:'Material master'!$D$275, 1),"")</f>
        <v>I001 - Bentonite</v>
      </c>
      <c r="E749" t="str">
        <f>IFERROR(_xlfn.XLOOKUP(TEXT(A749, "0"), TEXT('Material master'!$A$2:'Material master'!$A$275, "0"), 'Material master'!$E$2:'Material master'!$E$275, 1),"")</f>
        <v>SPC0916 - Bentonite Sodium Flour</v>
      </c>
      <c r="F749" t="str">
        <f>IFERROR(_xlfn.XLOOKUP(TEXT(A749, "0"), TEXT('Material master'!$A$2:'Material master'!$A$275, "0"), 'Material master'!$F$2:'Material master'!$F$275, 1),"")</f>
        <v>AE24 - Bentonite Sodium Flour Coarse</v>
      </c>
      <c r="G749" t="str">
        <f>IFERROR(_xlfn.XLOOKUP(TEXT(A749, "0"), TEXT('Material master'!$A$2:'Material master'!$A$275, "0"), 'Material master'!$G$2:'Material master'!$G$275, 1),"")</f>
        <v>Bentonite D90 PO</v>
      </c>
      <c r="H749" t="s">
        <v>706</v>
      </c>
      <c r="I749" s="257" t="s">
        <v>100</v>
      </c>
      <c r="J749">
        <v>1</v>
      </c>
      <c r="K749" s="32"/>
      <c r="L749" s="32">
        <f t="shared" ref="L749:W749" si="722">L747 * $J749</f>
        <v>30</v>
      </c>
      <c r="M749" s="32">
        <f t="shared" si="722"/>
        <v>11</v>
      </c>
      <c r="N749" s="32">
        <f t="shared" si="722"/>
        <v>5</v>
      </c>
      <c r="O749" s="32">
        <f t="shared" si="722"/>
        <v>11</v>
      </c>
      <c r="P749" s="32">
        <f t="shared" si="722"/>
        <v>5</v>
      </c>
      <c r="Q749" s="32">
        <f t="shared" si="722"/>
        <v>5</v>
      </c>
      <c r="R749" s="32">
        <f t="shared" si="722"/>
        <v>6</v>
      </c>
      <c r="S749" s="32">
        <f t="shared" si="722"/>
        <v>1</v>
      </c>
      <c r="T749" s="32">
        <f t="shared" si="722"/>
        <v>1</v>
      </c>
      <c r="U749" s="32">
        <f t="shared" si="722"/>
        <v>6</v>
      </c>
      <c r="V749" s="32">
        <f t="shared" si="722"/>
        <v>1</v>
      </c>
      <c r="W749" s="32">
        <f t="shared" si="722"/>
        <v>1</v>
      </c>
    </row>
    <row r="750" spans="1:23" x14ac:dyDescent="0.25">
      <c r="A750" s="257" t="s">
        <v>243</v>
      </c>
      <c r="B750" t="str">
        <f>IFERROR(_xlfn.XLOOKUP(TEXT(A750, "0"), TEXT('Material master'!$A$2:'Material master'!$A$275, "0"), 'Material master'!$B$2:'Material master'!$B$275, 1),"")</f>
        <v>Bentonite D90 PO 1000:B4S:NO:NB:1000</v>
      </c>
      <c r="C750" t="str">
        <f>IFERROR(_xlfn.XLOOKUP(TEXT(A750, "0"), TEXT('Material master'!$A$2:'Material master'!$A$275, "0"), 'Material master'!$C$2:'Material master'!$C$275, 1),"")</f>
        <v>Packaged Product</v>
      </c>
      <c r="D750" t="str">
        <f>IFERROR(_xlfn.XLOOKUP(TEXT(A750, "0"), TEXT('Material master'!$A$2:'Material master'!$A$275, "0"), 'Material master'!$D$2:'Material master'!$D$275, 1),"")</f>
        <v>I001 - Bentonite</v>
      </c>
      <c r="E750" t="str">
        <f>IFERROR(_xlfn.XLOOKUP(TEXT(A750, "0"), TEXT('Material master'!$A$2:'Material master'!$A$275, "0"), 'Material master'!$E$2:'Material master'!$E$275, 1),"")</f>
        <v>SPC0916 - Bentonite Sodium Flour</v>
      </c>
      <c r="F750" t="str">
        <f>IFERROR(_xlfn.XLOOKUP(TEXT(A750, "0"), TEXT('Material master'!$A$2:'Material master'!$A$275, "0"), 'Material master'!$F$2:'Material master'!$F$275, 1),"")</f>
        <v>AE24 - Bentonite Sodium Flour Coarse</v>
      </c>
      <c r="G750" t="str">
        <f>IFERROR(_xlfn.XLOOKUP(TEXT(A750, "0"), TEXT('Material master'!$A$2:'Material master'!$A$275, "0"), 'Material master'!$G$2:'Material master'!$G$275, 1),"")</f>
        <v>Bentonite D90 PO</v>
      </c>
      <c r="H750" t="s">
        <v>706</v>
      </c>
      <c r="I750" s="257" t="s">
        <v>109</v>
      </c>
      <c r="J750">
        <v>1</v>
      </c>
      <c r="K750" s="32"/>
      <c r="L750" s="32">
        <f t="shared" ref="L750:W750" si="723">L747 * $J750</f>
        <v>30</v>
      </c>
      <c r="M750" s="32">
        <f t="shared" si="723"/>
        <v>11</v>
      </c>
      <c r="N750" s="32">
        <f t="shared" si="723"/>
        <v>5</v>
      </c>
      <c r="O750" s="32">
        <f t="shared" si="723"/>
        <v>11</v>
      </c>
      <c r="P750" s="32">
        <f t="shared" si="723"/>
        <v>5</v>
      </c>
      <c r="Q750" s="32">
        <f t="shared" si="723"/>
        <v>5</v>
      </c>
      <c r="R750" s="32">
        <f t="shared" si="723"/>
        <v>6</v>
      </c>
      <c r="S750" s="32">
        <f t="shared" si="723"/>
        <v>1</v>
      </c>
      <c r="T750" s="32">
        <f t="shared" si="723"/>
        <v>1</v>
      </c>
      <c r="U750" s="32">
        <f t="shared" si="723"/>
        <v>6</v>
      </c>
      <c r="V750" s="32">
        <f t="shared" si="723"/>
        <v>1</v>
      </c>
      <c r="W750" s="32">
        <f t="shared" si="723"/>
        <v>1</v>
      </c>
    </row>
    <row r="751" spans="1:23" ht="15.75" thickBot="1" x14ac:dyDescent="0.3">
      <c r="A751" s="257" t="s">
        <v>243</v>
      </c>
      <c r="B751" t="str">
        <f>IFERROR(_xlfn.XLOOKUP(TEXT(A751, "0"), TEXT('Material master'!$A$2:'Material master'!$A$275, "0"), 'Material master'!$B$2:'Material master'!$B$275, 1),"")</f>
        <v>Bentonite D90 PO 1000:B4S:NO:NB:1000</v>
      </c>
      <c r="C751" t="str">
        <f>IFERROR(_xlfn.XLOOKUP(TEXT(A751, "0"), TEXT('Material master'!$A$2:'Material master'!$A$275, "0"), 'Material master'!$C$2:'Material master'!$C$275, 1),"")</f>
        <v>Packaged Product</v>
      </c>
      <c r="D751" t="str">
        <f>IFERROR(_xlfn.XLOOKUP(TEXT(A751, "0"), TEXT('Material master'!$A$2:'Material master'!$A$275, "0"), 'Material master'!$D$2:'Material master'!$D$275, 1),"")</f>
        <v>I001 - Bentonite</v>
      </c>
      <c r="E751" t="str">
        <f>IFERROR(_xlfn.XLOOKUP(TEXT(A751, "0"), TEXT('Material master'!$A$2:'Material master'!$A$275, "0"), 'Material master'!$E$2:'Material master'!$E$275, 1),"")</f>
        <v>SPC0916 - Bentonite Sodium Flour</v>
      </c>
      <c r="F751" t="str">
        <f>IFERROR(_xlfn.XLOOKUP(TEXT(A751, "0"), TEXT('Material master'!$A$2:'Material master'!$A$275, "0"), 'Material master'!$F$2:'Material master'!$F$275, 1),"")</f>
        <v>AE24 - Bentonite Sodium Flour Coarse</v>
      </c>
      <c r="G751" t="str">
        <f>IFERROR(_xlfn.XLOOKUP(TEXT(A751, "0"), TEXT('Material master'!$A$2:'Material master'!$A$275, "0"), 'Material master'!$G$2:'Material master'!$G$275, 1),"")</f>
        <v>Bentonite D90 PO</v>
      </c>
      <c r="H751" t="s">
        <v>706</v>
      </c>
      <c r="I751" s="257" t="s">
        <v>235</v>
      </c>
      <c r="J751">
        <v>1</v>
      </c>
      <c r="K751" s="32"/>
      <c r="L751" s="32">
        <f t="shared" ref="L751:W751" si="724">L747 * $J751</f>
        <v>30</v>
      </c>
      <c r="M751" s="32">
        <f t="shared" si="724"/>
        <v>11</v>
      </c>
      <c r="N751" s="32">
        <f t="shared" si="724"/>
        <v>5</v>
      </c>
      <c r="O751" s="32">
        <f t="shared" si="724"/>
        <v>11</v>
      </c>
      <c r="P751" s="32">
        <f t="shared" si="724"/>
        <v>5</v>
      </c>
      <c r="Q751" s="32">
        <f t="shared" si="724"/>
        <v>5</v>
      </c>
      <c r="R751" s="32">
        <f t="shared" si="724"/>
        <v>6</v>
      </c>
      <c r="S751" s="32">
        <f t="shared" si="724"/>
        <v>1</v>
      </c>
      <c r="T751" s="32">
        <f t="shared" si="724"/>
        <v>1</v>
      </c>
      <c r="U751" s="32">
        <f t="shared" si="724"/>
        <v>6</v>
      </c>
      <c r="V751" s="32">
        <f t="shared" si="724"/>
        <v>1</v>
      </c>
      <c r="W751" s="32">
        <f t="shared" si="724"/>
        <v>1</v>
      </c>
    </row>
    <row r="752" spans="1:23" s="138" customFormat="1" x14ac:dyDescent="0.25">
      <c r="A752" s="137" t="s">
        <v>245</v>
      </c>
      <c r="B752" s="138" t="str">
        <f>IFERROR(_xlfn.XLOOKUP(TEXT(A752, "0"), TEXT('Material master'!$A$2:'Material master'!$A$275, "0"), 'Material master'!$B$2:'Material master'!$B$275, 1),"")</f>
        <v>Ca-Carb CMPL WS</v>
      </c>
      <c r="C752" s="138" t="str">
        <f>IFERROR(_xlfn.XLOOKUP(TEXT(A752, "0"), TEXT('Material master'!$A$2:'Material master'!$A$275, "0"), 'Material master'!$C$2:'Material master'!$C$275, 1),"")</f>
        <v>Bulk Product</v>
      </c>
      <c r="D752" s="138" t="str">
        <f>IFERROR(_xlfn.XLOOKUP(TEXT(A752, "0"), TEXT('Material master'!$A$2:'Material master'!$A$275, "0"), 'Material master'!$D$2:'Material master'!$D$275, 1),"")</f>
        <v>C002 - Limestone</v>
      </c>
      <c r="E752" s="138" t="str">
        <f>IFERROR(_xlfn.XLOOKUP(TEXT(A752, "0"), TEXT('Material master'!$A$2:'Material master'!$A$275, "0"), 'Material master'!$E$2:'Material master'!$E$275, 1),"")</f>
        <v>SPC0205 - Limestone</v>
      </c>
      <c r="F752" s="138" t="str">
        <f>IFERROR(_xlfn.XLOOKUP(TEXT(A752, "0"), TEXT('Material master'!$A$2:'Material master'!$A$275, "0"), 'Material master'!$F$2:'Material master'!$F$275, 1),"")</f>
        <v>BK62 - Limestone Flour Coarse, Medium Grade</v>
      </c>
      <c r="G752" s="138" t="str">
        <f>IFERROR(_xlfn.XLOOKUP(TEXT(A752, "0"), TEXT('Material master'!$A$2:'Material master'!$A$275, "0"), 'Material master'!$G$2:'Material master'!$G$275, 1),"")</f>
        <v>Limestone WKAL PO</v>
      </c>
      <c r="H752" s="138" t="s">
        <v>683</v>
      </c>
      <c r="I752" s="140">
        <f>IFERROR(AVERAGE('Forecast sheet'!$C$8:'Forecast sheet'!$N$8),0)</f>
        <v>1431.3883333333335</v>
      </c>
      <c r="J752" s="140">
        <f>IFERROR(AVERAGE(L752:W752),0)</f>
        <v>566.44982136649458</v>
      </c>
      <c r="K752" s="140"/>
      <c r="L752" s="140">
        <v>566.44982136649458</v>
      </c>
      <c r="M752" s="140">
        <v>566.44982136649458</v>
      </c>
      <c r="N752" s="140">
        <v>566.44982136649458</v>
      </c>
      <c r="O752" s="140">
        <v>566.44982136649458</v>
      </c>
      <c r="P752" s="140">
        <v>566.44982136649458</v>
      </c>
      <c r="Q752" s="140">
        <v>566.44982136649458</v>
      </c>
      <c r="R752" s="140">
        <v>566.44982136649458</v>
      </c>
      <c r="S752" s="140">
        <v>566.44982136649458</v>
      </c>
      <c r="T752" s="140">
        <v>566.44982136649458</v>
      </c>
      <c r="U752" s="140">
        <v>566.44982136649458</v>
      </c>
      <c r="V752" s="140">
        <v>566.44982136649458</v>
      </c>
      <c r="W752" s="140">
        <v>566.44982136649458</v>
      </c>
    </row>
    <row r="753" spans="1:23" x14ac:dyDescent="0.25">
      <c r="A753" s="257" t="s">
        <v>245</v>
      </c>
      <c r="B753" t="str">
        <f>IFERROR(_xlfn.XLOOKUP(TEXT(A753, "0"), TEXT('Material master'!$A$2:'Material master'!$A$275, "0"), 'Material master'!$B$2:'Material master'!$B$275, 1),"")</f>
        <v>Ca-Carb CMPL WS</v>
      </c>
      <c r="C753" t="str">
        <f>IFERROR(_xlfn.XLOOKUP(TEXT(A753, "0"), TEXT('Material master'!$A$2:'Material master'!$A$275, "0"), 'Material master'!$C$2:'Material master'!$C$275, 1),"")</f>
        <v>Bulk Product</v>
      </c>
      <c r="D753" t="str">
        <f>IFERROR(_xlfn.XLOOKUP(TEXT(A753, "0"), TEXT('Material master'!$A$2:'Material master'!$A$275, "0"), 'Material master'!$D$2:'Material master'!$D$275, 1),"")</f>
        <v>C002 - Limestone</v>
      </c>
      <c r="E753" t="str">
        <f>IFERROR(_xlfn.XLOOKUP(TEXT(A753, "0"), TEXT('Material master'!$A$2:'Material master'!$A$275, "0"), 'Material master'!$E$2:'Material master'!$E$275, 1),"")</f>
        <v>SPC0205 - Limestone</v>
      </c>
      <c r="F753" t="str">
        <f>IFERROR(_xlfn.XLOOKUP(TEXT(A753, "0"), TEXT('Material master'!$A$2:'Material master'!$A$275, "0"), 'Material master'!$F$2:'Material master'!$F$275, 1),"")</f>
        <v>BK62 - Limestone Flour Coarse, Medium Grade</v>
      </c>
      <c r="G753" t="str">
        <f>IFERROR(_xlfn.XLOOKUP(TEXT(A753, "0"), TEXT('Material master'!$A$2:'Material master'!$A$275, "0"), 'Material master'!$G$2:'Material master'!$G$275, 1),"")</f>
        <v>Limestone WKAL PO</v>
      </c>
      <c r="H753" s="1" t="s">
        <v>696</v>
      </c>
      <c r="I753" s="1"/>
      <c r="J753" s="1"/>
      <c r="K753" s="141"/>
      <c r="L753" s="141">
        <f t="shared" ref="L753:W753" si="725">SUM(L752)</f>
        <v>566.44982136649458</v>
      </c>
      <c r="M753" s="141">
        <f t="shared" si="725"/>
        <v>566.44982136649458</v>
      </c>
      <c r="N753" s="141">
        <f t="shared" si="725"/>
        <v>566.44982136649458</v>
      </c>
      <c r="O753" s="141">
        <f t="shared" si="725"/>
        <v>566.44982136649458</v>
      </c>
      <c r="P753" s="141">
        <f t="shared" si="725"/>
        <v>566.44982136649458</v>
      </c>
      <c r="Q753" s="141">
        <f t="shared" si="725"/>
        <v>566.44982136649458</v>
      </c>
      <c r="R753" s="141">
        <f t="shared" si="725"/>
        <v>566.44982136649458</v>
      </c>
      <c r="S753" s="141">
        <f t="shared" si="725"/>
        <v>566.44982136649458</v>
      </c>
      <c r="T753" s="141">
        <f t="shared" si="725"/>
        <v>566.44982136649458</v>
      </c>
      <c r="U753" s="141">
        <f t="shared" si="725"/>
        <v>566.44982136649458</v>
      </c>
      <c r="V753" s="141">
        <f t="shared" si="725"/>
        <v>566.44982136649458</v>
      </c>
      <c r="W753" s="141">
        <f t="shared" si="725"/>
        <v>566.44982136649458</v>
      </c>
    </row>
    <row r="754" spans="1:23" s="136" customFormat="1" x14ac:dyDescent="0.25">
      <c r="A754" s="270" t="s">
        <v>245</v>
      </c>
      <c r="B754" s="136" t="str">
        <f>IFERROR(_xlfn.XLOOKUP(TEXT(A754, "0"), TEXT('Material master'!$A$2:'Material master'!$A$275, "0"), 'Material master'!$B$2:'Material master'!$B$275, 1),"")</f>
        <v>Ca-Carb CMPL WS</v>
      </c>
      <c r="C754" s="136" t="str">
        <f>IFERROR(_xlfn.XLOOKUP(TEXT(A754, "0"), TEXT('Material master'!$A$2:'Material master'!$A$275, "0"), 'Material master'!$C$2:'Material master'!$C$275, 1),"")</f>
        <v>Bulk Product</v>
      </c>
      <c r="D754" s="136" t="str">
        <f>IFERROR(_xlfn.XLOOKUP(TEXT(A754, "0"), TEXT('Material master'!$A$2:'Material master'!$A$275, "0"), 'Material master'!$D$2:'Material master'!$D$275, 1),"")</f>
        <v>C002 - Limestone</v>
      </c>
      <c r="E754" s="136" t="str">
        <f>IFERROR(_xlfn.XLOOKUP(TEXT(A754, "0"), TEXT('Material master'!$A$2:'Material master'!$A$275, "0"), 'Material master'!$E$2:'Material master'!$E$275, 1),"")</f>
        <v>SPC0205 - Limestone</v>
      </c>
      <c r="F754" s="136" t="str">
        <f>IFERROR(_xlfn.XLOOKUP(TEXT(A754, "0"), TEXT('Material master'!$A$2:'Material master'!$A$275, "0"), 'Material master'!$F$2:'Material master'!$F$275, 1),"")</f>
        <v>BK62 - Limestone Flour Coarse, Medium Grade</v>
      </c>
      <c r="G754" s="136" t="str">
        <f>IFERROR(_xlfn.XLOOKUP(TEXT(A754, "0"), TEXT('Material master'!$A$2:'Material master'!$A$275, "0"), 'Material master'!$G$2:'Material master'!$G$275, 1),"")</f>
        <v>Limestone WKAL PO</v>
      </c>
      <c r="H754" s="136" t="s">
        <v>697</v>
      </c>
      <c r="K754" s="142">
        <v>66.37</v>
      </c>
      <c r="L754" s="142">
        <f t="shared" ref="L754:W754" si="726">K754 - L753 + L756</f>
        <v>397.92017863350543</v>
      </c>
      <c r="M754" s="142">
        <f t="shared" si="726"/>
        <v>397.47035726701085</v>
      </c>
      <c r="N754" s="142">
        <f t="shared" si="726"/>
        <v>398.02053590051628</v>
      </c>
      <c r="O754" s="142">
        <f t="shared" si="726"/>
        <v>397.5707145340217</v>
      </c>
      <c r="P754" s="142">
        <f t="shared" si="726"/>
        <v>398.12089316752713</v>
      </c>
      <c r="Q754" s="142">
        <f t="shared" si="726"/>
        <v>397.67107180103255</v>
      </c>
      <c r="R754" s="142">
        <f t="shared" si="726"/>
        <v>398.22125043453798</v>
      </c>
      <c r="S754" s="142">
        <f t="shared" si="726"/>
        <v>397.7714290680434</v>
      </c>
      <c r="T754" s="142">
        <f t="shared" si="726"/>
        <v>398.32160770154883</v>
      </c>
      <c r="U754" s="142">
        <f t="shared" si="726"/>
        <v>397.87178633505425</v>
      </c>
      <c r="V754" s="142">
        <f t="shared" si="726"/>
        <v>397.42196496855968</v>
      </c>
      <c r="W754" s="142">
        <f t="shared" si="726"/>
        <v>397.9721436020651</v>
      </c>
    </row>
    <row r="755" spans="1:23" x14ac:dyDescent="0.25">
      <c r="A755" s="257" t="s">
        <v>245</v>
      </c>
      <c r="B755" t="str">
        <f>IFERROR(_xlfn.XLOOKUP(TEXT(A755, "0"), TEXT('Material master'!$A$2:'Material master'!$A$275, "0"), 'Material master'!$B$2:'Material master'!$B$275, 1),"")</f>
        <v>Ca-Carb CMPL WS</v>
      </c>
      <c r="C755" t="str">
        <f>IFERROR(_xlfn.XLOOKUP(TEXT(A755, "0"), TEXT('Material master'!$A$2:'Material master'!$A$275, "0"), 'Material master'!$C$2:'Material master'!$C$275, 1),"")</f>
        <v>Bulk Product</v>
      </c>
      <c r="D755" t="str">
        <f>IFERROR(_xlfn.XLOOKUP(TEXT(A755, "0"), TEXT('Material master'!$A$2:'Material master'!$A$275, "0"), 'Material master'!$D$2:'Material master'!$D$275, 1),"")</f>
        <v>C002 - Limestone</v>
      </c>
      <c r="E755" t="str">
        <f>IFERROR(_xlfn.XLOOKUP(TEXT(A755, "0"), TEXT('Material master'!$A$2:'Material master'!$A$275, "0"), 'Material master'!$E$2:'Material master'!$E$275, 1),"")</f>
        <v>SPC0205 - Limestone</v>
      </c>
      <c r="F755" t="str">
        <f>IFERROR(_xlfn.XLOOKUP(TEXT(A755, "0"), TEXT('Material master'!$A$2:'Material master'!$A$275, "0"), 'Material master'!$F$2:'Material master'!$F$275, 1),"")</f>
        <v>BK62 - Limestone Flour Coarse, Medium Grade</v>
      </c>
      <c r="G755" t="str">
        <f>IFERROR(_xlfn.XLOOKUP(TEXT(A755, "0"), TEXT('Material master'!$A$2:'Material master'!$A$275, "0"), 'Material master'!$G$2:'Material master'!$G$275, 1),"")</f>
        <v>Limestone WKAL PO</v>
      </c>
      <c r="H755" t="s">
        <v>698</v>
      </c>
      <c r="I755" s="32">
        <v>397.39938249067421</v>
      </c>
      <c r="J755" s="258">
        <f>IFERROR($I755/AVERAGE($L753:$W753),0)</f>
        <v>0.70156149318221028</v>
      </c>
      <c r="K755" s="32"/>
      <c r="L755" s="32">
        <f t="shared" ref="L755:W755" si="727">$I755</f>
        <v>397.39938249067421</v>
      </c>
      <c r="M755" s="32">
        <f t="shared" si="727"/>
        <v>397.39938249067421</v>
      </c>
      <c r="N755" s="32">
        <f t="shared" si="727"/>
        <v>397.39938249067421</v>
      </c>
      <c r="O755" s="32">
        <f t="shared" si="727"/>
        <v>397.39938249067421</v>
      </c>
      <c r="P755" s="32">
        <f t="shared" si="727"/>
        <v>397.39938249067421</v>
      </c>
      <c r="Q755" s="32">
        <f t="shared" si="727"/>
        <v>397.39938249067421</v>
      </c>
      <c r="R755" s="32">
        <f t="shared" si="727"/>
        <v>397.39938249067421</v>
      </c>
      <c r="S755" s="32">
        <f t="shared" si="727"/>
        <v>397.39938249067421</v>
      </c>
      <c r="T755" s="32">
        <f t="shared" si="727"/>
        <v>397.39938249067421</v>
      </c>
      <c r="U755" s="32">
        <f t="shared" si="727"/>
        <v>397.39938249067421</v>
      </c>
      <c r="V755" s="32">
        <f t="shared" si="727"/>
        <v>397.39938249067421</v>
      </c>
      <c r="W755" s="32">
        <f t="shared" si="727"/>
        <v>397.39938249067421</v>
      </c>
    </row>
    <row r="756" spans="1:23" x14ac:dyDescent="0.25">
      <c r="A756" s="257" t="s">
        <v>245</v>
      </c>
      <c r="B756" t="str">
        <f>IFERROR(_xlfn.XLOOKUP(TEXT(A756, "0"), TEXT('Material master'!$A$2:'Material master'!$A$275, "0"), 'Material master'!$B$2:'Material master'!$B$275, 1),"")</f>
        <v>Ca-Carb CMPL WS</v>
      </c>
      <c r="C756" t="str">
        <f>IFERROR(_xlfn.XLOOKUP(TEXT(A756, "0"), TEXT('Material master'!$A$2:'Material master'!$A$275, "0"), 'Material master'!$C$2:'Material master'!$C$275, 1),"")</f>
        <v>Bulk Product</v>
      </c>
      <c r="D756" t="str">
        <f>IFERROR(_xlfn.XLOOKUP(TEXT(A756, "0"), TEXT('Material master'!$A$2:'Material master'!$A$275, "0"), 'Material master'!$D$2:'Material master'!$D$275, 1),"")</f>
        <v>C002 - Limestone</v>
      </c>
      <c r="E756" t="str">
        <f>IFERROR(_xlfn.XLOOKUP(TEXT(A756, "0"), TEXT('Material master'!$A$2:'Material master'!$A$275, "0"), 'Material master'!$E$2:'Material master'!$E$275, 1),"")</f>
        <v>SPC0205 - Limestone</v>
      </c>
      <c r="F756" t="str">
        <f>IFERROR(_xlfn.XLOOKUP(TEXT(A756, "0"), TEXT('Material master'!$A$2:'Material master'!$A$275, "0"), 'Material master'!$F$2:'Material master'!$F$275, 1),"")</f>
        <v>BK62 - Limestone Flour Coarse, Medium Grade</v>
      </c>
      <c r="G756" t="str">
        <f>IFERROR(_xlfn.XLOOKUP(TEXT(A756, "0"), TEXT('Material master'!$A$2:'Material master'!$A$275, "0"), 'Material master'!$G$2:'Material master'!$G$275, 1),"")</f>
        <v>Limestone WKAL PO</v>
      </c>
      <c r="H756" t="s">
        <v>704</v>
      </c>
      <c r="I756">
        <v>1</v>
      </c>
      <c r="K756" s="32"/>
      <c r="L756" s="32">
        <f t="shared" ref="L756:W756" si="728">IF(( L755 - K754 + L753 ) &gt; 0, CEILING(( L755 - K754 + L753 ), $I756), 0)</f>
        <v>898</v>
      </c>
      <c r="M756" s="32">
        <f t="shared" si="728"/>
        <v>566</v>
      </c>
      <c r="N756" s="32">
        <f t="shared" si="728"/>
        <v>567</v>
      </c>
      <c r="O756" s="32">
        <f t="shared" si="728"/>
        <v>566</v>
      </c>
      <c r="P756" s="32">
        <f t="shared" si="728"/>
        <v>567</v>
      </c>
      <c r="Q756" s="32">
        <f t="shared" si="728"/>
        <v>566</v>
      </c>
      <c r="R756" s="32">
        <f t="shared" si="728"/>
        <v>567</v>
      </c>
      <c r="S756" s="32">
        <f t="shared" si="728"/>
        <v>566</v>
      </c>
      <c r="T756" s="32">
        <f t="shared" si="728"/>
        <v>567</v>
      </c>
      <c r="U756" s="32">
        <f t="shared" si="728"/>
        <v>566</v>
      </c>
      <c r="V756" s="32">
        <f t="shared" si="728"/>
        <v>566</v>
      </c>
      <c r="W756" s="32">
        <f t="shared" si="728"/>
        <v>567</v>
      </c>
    </row>
    <row r="757" spans="1:23" x14ac:dyDescent="0.25">
      <c r="A757" s="257" t="s">
        <v>245</v>
      </c>
      <c r="B757" t="str">
        <f>IFERROR(_xlfn.XLOOKUP(TEXT(A757, "0"), TEXT('Material master'!$A$2:'Material master'!$A$275, "0"), 'Material master'!$B$2:'Material master'!$B$275, 1),"")</f>
        <v>Ca-Carb CMPL WS</v>
      </c>
      <c r="C757" t="str">
        <f>IFERROR(_xlfn.XLOOKUP(TEXT(A757, "0"), TEXT('Material master'!$A$2:'Material master'!$A$275, "0"), 'Material master'!$C$2:'Material master'!$C$275, 1),"")</f>
        <v>Bulk Product</v>
      </c>
      <c r="D757" t="str">
        <f>IFERROR(_xlfn.XLOOKUP(TEXT(A757, "0"), TEXT('Material master'!$A$2:'Material master'!$A$275, "0"), 'Material master'!$D$2:'Material master'!$D$275, 1),"")</f>
        <v>C002 - Limestone</v>
      </c>
      <c r="E757" t="str">
        <f>IFERROR(_xlfn.XLOOKUP(TEXT(A757, "0"), TEXT('Material master'!$A$2:'Material master'!$A$275, "0"), 'Material master'!$E$2:'Material master'!$E$275, 1),"")</f>
        <v>SPC0205 - Limestone</v>
      </c>
      <c r="F757" t="str">
        <f>IFERROR(_xlfn.XLOOKUP(TEXT(A757, "0"), TEXT('Material master'!$A$2:'Material master'!$A$275, "0"), 'Material master'!$F$2:'Material master'!$F$275, 1),"")</f>
        <v>BK62 - Limestone Flour Coarse, Medium Grade</v>
      </c>
      <c r="G757" t="str">
        <f>IFERROR(_xlfn.XLOOKUP(TEXT(A757, "0"), TEXT('Material master'!$A$2:'Material master'!$A$275, "0"), 'Material master'!$G$2:'Material master'!$G$275, 1),"")</f>
        <v>Limestone WKAL PO</v>
      </c>
      <c r="H757" t="s">
        <v>705</v>
      </c>
      <c r="I757" t="s">
        <v>648</v>
      </c>
      <c r="J757">
        <v>1</v>
      </c>
      <c r="K757" s="32"/>
      <c r="L757" s="32">
        <f t="shared" ref="L757:W757" si="729">L756 / $J757</f>
        <v>898</v>
      </c>
      <c r="M757" s="32">
        <f t="shared" si="729"/>
        <v>566</v>
      </c>
      <c r="N757" s="32">
        <f t="shared" si="729"/>
        <v>567</v>
      </c>
      <c r="O757" s="32">
        <f t="shared" si="729"/>
        <v>566</v>
      </c>
      <c r="P757" s="32">
        <f t="shared" si="729"/>
        <v>567</v>
      </c>
      <c r="Q757" s="32">
        <f t="shared" si="729"/>
        <v>566</v>
      </c>
      <c r="R757" s="32">
        <f t="shared" si="729"/>
        <v>567</v>
      </c>
      <c r="S757" s="32">
        <f t="shared" si="729"/>
        <v>566</v>
      </c>
      <c r="T757" s="32">
        <f t="shared" si="729"/>
        <v>567</v>
      </c>
      <c r="U757" s="32">
        <f t="shared" si="729"/>
        <v>566</v>
      </c>
      <c r="V757" s="32">
        <f t="shared" si="729"/>
        <v>566</v>
      </c>
      <c r="W757" s="32">
        <f t="shared" si="729"/>
        <v>567</v>
      </c>
    </row>
    <row r="758" spans="1:23" x14ac:dyDescent="0.25">
      <c r="A758" s="257" t="s">
        <v>245</v>
      </c>
      <c r="B758" t="str">
        <f>IFERROR(_xlfn.XLOOKUP(TEXT(A758, "0"), TEXT('Material master'!$A$2:'Material master'!$A$275, "0"), 'Material master'!$B$2:'Material master'!$B$275, 1),"")</f>
        <v>Ca-Carb CMPL WS</v>
      </c>
      <c r="C758" t="str">
        <f>IFERROR(_xlfn.XLOOKUP(TEXT(A758, "0"), TEXT('Material master'!$A$2:'Material master'!$A$275, "0"), 'Material master'!$C$2:'Material master'!$C$275, 1),"")</f>
        <v>Bulk Product</v>
      </c>
      <c r="D758" t="str">
        <f>IFERROR(_xlfn.XLOOKUP(TEXT(A758, "0"), TEXT('Material master'!$A$2:'Material master'!$A$275, "0"), 'Material master'!$D$2:'Material master'!$D$275, 1),"")</f>
        <v>C002 - Limestone</v>
      </c>
      <c r="E758" t="str">
        <f>IFERROR(_xlfn.XLOOKUP(TEXT(A758, "0"), TEXT('Material master'!$A$2:'Material master'!$A$275, "0"), 'Material master'!$E$2:'Material master'!$E$275, 1),"")</f>
        <v>SPC0205 - Limestone</v>
      </c>
      <c r="F758" t="str">
        <f>IFERROR(_xlfn.XLOOKUP(TEXT(A758, "0"), TEXT('Material master'!$A$2:'Material master'!$A$275, "0"), 'Material master'!$F$2:'Material master'!$F$275, 1),"")</f>
        <v>BK62 - Limestone Flour Coarse, Medium Grade</v>
      </c>
      <c r="G758" t="str">
        <f>IFERROR(_xlfn.XLOOKUP(TEXT(A758, "0"), TEXT('Material master'!$A$2:'Material master'!$A$275, "0"), 'Material master'!$G$2:'Material master'!$G$275, 1),"")</f>
        <v>Limestone WKAL PO</v>
      </c>
      <c r="H758" t="s">
        <v>706</v>
      </c>
      <c r="I758" s="257" t="s">
        <v>403</v>
      </c>
      <c r="J758">
        <v>0.75</v>
      </c>
      <c r="K758" s="32"/>
      <c r="L758" s="32">
        <f t="shared" ref="L758:W758" si="730">L756 * $J758</f>
        <v>673.5</v>
      </c>
      <c r="M758" s="32">
        <f t="shared" si="730"/>
        <v>424.5</v>
      </c>
      <c r="N758" s="32">
        <f t="shared" si="730"/>
        <v>425.25</v>
      </c>
      <c r="O758" s="32">
        <f t="shared" si="730"/>
        <v>424.5</v>
      </c>
      <c r="P758" s="32">
        <f t="shared" si="730"/>
        <v>425.25</v>
      </c>
      <c r="Q758" s="32">
        <f t="shared" si="730"/>
        <v>424.5</v>
      </c>
      <c r="R758" s="32">
        <f t="shared" si="730"/>
        <v>425.25</v>
      </c>
      <c r="S758" s="32">
        <f t="shared" si="730"/>
        <v>424.5</v>
      </c>
      <c r="T758" s="32">
        <f t="shared" si="730"/>
        <v>425.25</v>
      </c>
      <c r="U758" s="32">
        <f t="shared" si="730"/>
        <v>424.5</v>
      </c>
      <c r="V758" s="32">
        <f t="shared" si="730"/>
        <v>424.5</v>
      </c>
      <c r="W758" s="32">
        <f t="shared" si="730"/>
        <v>425.25</v>
      </c>
    </row>
    <row r="759" spans="1:23" ht="15.75" thickBot="1" x14ac:dyDescent="0.3">
      <c r="A759" s="257" t="s">
        <v>245</v>
      </c>
      <c r="B759" t="str">
        <f>IFERROR(_xlfn.XLOOKUP(TEXT(A759, "0"), TEXT('Material master'!$A$2:'Material master'!$A$275, "0"), 'Material master'!$B$2:'Material master'!$B$275, 1),"")</f>
        <v>Ca-Carb CMPL WS</v>
      </c>
      <c r="C759" t="str">
        <f>IFERROR(_xlfn.XLOOKUP(TEXT(A759, "0"), TEXT('Material master'!$A$2:'Material master'!$A$275, "0"), 'Material master'!$C$2:'Material master'!$C$275, 1),"")</f>
        <v>Bulk Product</v>
      </c>
      <c r="D759" t="str">
        <f>IFERROR(_xlfn.XLOOKUP(TEXT(A759, "0"), TEXT('Material master'!$A$2:'Material master'!$A$275, "0"), 'Material master'!$D$2:'Material master'!$D$275, 1),"")</f>
        <v>C002 - Limestone</v>
      </c>
      <c r="E759" t="str">
        <f>IFERROR(_xlfn.XLOOKUP(TEXT(A759, "0"), TEXT('Material master'!$A$2:'Material master'!$A$275, "0"), 'Material master'!$E$2:'Material master'!$E$275, 1),"")</f>
        <v>SPC0205 - Limestone</v>
      </c>
      <c r="F759" t="str">
        <f>IFERROR(_xlfn.XLOOKUP(TEXT(A759, "0"), TEXT('Material master'!$A$2:'Material master'!$A$275, "0"), 'Material master'!$F$2:'Material master'!$F$275, 1),"")</f>
        <v>BK62 - Limestone Flour Coarse, Medium Grade</v>
      </c>
      <c r="G759" t="str">
        <f>IFERROR(_xlfn.XLOOKUP(TEXT(A759, "0"), TEXT('Material master'!$A$2:'Material master'!$A$275, "0"), 'Material master'!$G$2:'Material master'!$G$275, 1),"")</f>
        <v>Limestone WKAL PO</v>
      </c>
      <c r="H759" t="s">
        <v>706</v>
      </c>
      <c r="I759" s="257" t="s">
        <v>580</v>
      </c>
      <c r="J759">
        <v>0.25</v>
      </c>
      <c r="K759" s="32"/>
      <c r="L759" s="32">
        <f t="shared" ref="L759:W759" si="731">L756 * $J759</f>
        <v>224.5</v>
      </c>
      <c r="M759" s="32">
        <f t="shared" si="731"/>
        <v>141.5</v>
      </c>
      <c r="N759" s="32">
        <f t="shared" si="731"/>
        <v>141.75</v>
      </c>
      <c r="O759" s="32">
        <f t="shared" si="731"/>
        <v>141.5</v>
      </c>
      <c r="P759" s="32">
        <f t="shared" si="731"/>
        <v>141.75</v>
      </c>
      <c r="Q759" s="32">
        <f t="shared" si="731"/>
        <v>141.5</v>
      </c>
      <c r="R759" s="32">
        <f t="shared" si="731"/>
        <v>141.75</v>
      </c>
      <c r="S759" s="32">
        <f t="shared" si="731"/>
        <v>141.5</v>
      </c>
      <c r="T759" s="32">
        <f t="shared" si="731"/>
        <v>141.75</v>
      </c>
      <c r="U759" s="32">
        <f t="shared" si="731"/>
        <v>141.5</v>
      </c>
      <c r="V759" s="32">
        <f t="shared" si="731"/>
        <v>141.5</v>
      </c>
      <c r="W759" s="32">
        <f t="shared" si="731"/>
        <v>141.75</v>
      </c>
    </row>
    <row r="760" spans="1:23" s="138" customFormat="1" x14ac:dyDescent="0.25">
      <c r="A760" s="137" t="s">
        <v>249</v>
      </c>
      <c r="B760" s="138" t="str">
        <f>IFERROR(_xlfn.XLOOKUP(TEXT(A760, "0"), TEXT('Material master'!$A$2:'Material master'!$A$275, "0"), 'Material master'!$B$2:'Material master'!$B$275, 1),"")</f>
        <v>Dolomite DEPG PO</v>
      </c>
      <c r="C760" s="138" t="str">
        <f>IFERROR(_xlfn.XLOOKUP(TEXT(A760, "0"), TEXT('Material master'!$A$2:'Material master'!$A$275, "0"), 'Material master'!$C$2:'Material master'!$C$275, 1),"")</f>
        <v>Bulk Product</v>
      </c>
      <c r="D760" s="138" t="str">
        <f>IFERROR(_xlfn.XLOOKUP(TEXT(A760, "0"), TEXT('Material master'!$A$2:'Material master'!$A$275, "0"), 'Material master'!$D$2:'Material master'!$D$275, 1),"")</f>
        <v>C003 - Dolomite</v>
      </c>
      <c r="E760" s="138" t="str">
        <f>IFERROR(_xlfn.XLOOKUP(TEXT(A760, "0"), TEXT('Material master'!$A$2:'Material master'!$A$275, "0"), 'Material master'!$E$2:'Material master'!$E$275, 1),"")</f>
        <v>SPC0213 - Dolomite Flour</v>
      </c>
      <c r="F760" s="138" t="str">
        <f>IFERROR(_xlfn.XLOOKUP(TEXT(A760, "0"), TEXT('Material master'!$A$2:'Material master'!$A$275, "0"), 'Material master'!$F$2:'Material master'!$F$275, 1),"")</f>
        <v>AF43 - Dolomite Flour</v>
      </c>
      <c r="G760" s="138" t="str">
        <f>IFERROR(_xlfn.XLOOKUP(TEXT(A760, "0"), TEXT('Material master'!$A$2:'Material master'!$A$275, "0"), 'Material master'!$G$2:'Material master'!$G$275, 1),"")</f>
        <v>Dolomite Extra PO</v>
      </c>
      <c r="H760" s="138" t="s">
        <v>683</v>
      </c>
      <c r="I760" s="140">
        <f>IFERROR(AVERAGE('Forecast sheet'!$C$9:'Forecast sheet'!$N$9),0)</f>
        <v>632.01499999999999</v>
      </c>
      <c r="J760" s="140">
        <f>IFERROR(AVERAGE(L760:W760),0)</f>
        <v>830.44454491152555</v>
      </c>
      <c r="K760" s="140"/>
      <c r="L760" s="140">
        <v>895.18958876416059</v>
      </c>
      <c r="M760" s="140">
        <v>797.47713183472922</v>
      </c>
      <c r="N760" s="140">
        <v>884.7754820880217</v>
      </c>
      <c r="O760" s="140">
        <v>897.9255296015557</v>
      </c>
      <c r="P760" s="140">
        <v>813.56113643167157</v>
      </c>
      <c r="Q760" s="140">
        <v>814.86002913845152</v>
      </c>
      <c r="R760" s="140">
        <v>813.56113643167157</v>
      </c>
      <c r="S760" s="140">
        <v>814.86002913845152</v>
      </c>
      <c r="T760" s="140">
        <v>814.86002913845152</v>
      </c>
      <c r="U760" s="140">
        <v>805.75841671939816</v>
      </c>
      <c r="V760" s="140">
        <v>806.74761293234394</v>
      </c>
      <c r="W760" s="140">
        <v>805.75841671939816</v>
      </c>
    </row>
    <row r="761" spans="1:23" x14ac:dyDescent="0.25">
      <c r="A761" s="257" t="s">
        <v>249</v>
      </c>
      <c r="B761" t="str">
        <f>IFERROR(_xlfn.XLOOKUP(TEXT(A761, "0"), TEXT('Material master'!$A$2:'Material master'!$A$275, "0"), 'Material master'!$B$2:'Material master'!$B$275, 1),"")</f>
        <v>Dolomite DEPG PO</v>
      </c>
      <c r="C761" t="str">
        <f>IFERROR(_xlfn.XLOOKUP(TEXT(A761, "0"), TEXT('Material master'!$A$2:'Material master'!$A$275, "0"), 'Material master'!$C$2:'Material master'!$C$275, 1),"")</f>
        <v>Bulk Product</v>
      </c>
      <c r="D761" t="str">
        <f>IFERROR(_xlfn.XLOOKUP(TEXT(A761, "0"), TEXT('Material master'!$A$2:'Material master'!$A$275, "0"), 'Material master'!$D$2:'Material master'!$D$275, 1),"")</f>
        <v>C003 - Dolomite</v>
      </c>
      <c r="E761" t="str">
        <f>IFERROR(_xlfn.XLOOKUP(TEXT(A761, "0"), TEXT('Material master'!$A$2:'Material master'!$A$275, "0"), 'Material master'!$E$2:'Material master'!$E$275, 1),"")</f>
        <v>SPC0213 - Dolomite Flour</v>
      </c>
      <c r="F761" t="str">
        <f>IFERROR(_xlfn.XLOOKUP(TEXT(A761, "0"), TEXT('Material master'!$A$2:'Material master'!$A$275, "0"), 'Material master'!$F$2:'Material master'!$F$275, 1),"")</f>
        <v>AF43 - Dolomite Flour</v>
      </c>
      <c r="G761" t="str">
        <f>IFERROR(_xlfn.XLOOKUP(TEXT(A761, "0"), TEXT('Material master'!$A$2:'Material master'!$A$275, "0"), 'Material master'!$G$2:'Material master'!$G$275, 1),"")</f>
        <v>Dolomite Extra PO</v>
      </c>
      <c r="H761" t="s">
        <v>695</v>
      </c>
      <c r="I761" s="257" t="s">
        <v>254</v>
      </c>
      <c r="K761" s="32"/>
      <c r="L761" s="32">
        <f t="shared" ref="L761:W761" si="732">IFERROR(L780, 0)</f>
        <v>62.400000000000006</v>
      </c>
      <c r="M761" s="32">
        <f t="shared" si="732"/>
        <v>51.2</v>
      </c>
      <c r="N761" s="32">
        <f t="shared" si="732"/>
        <v>51.2</v>
      </c>
      <c r="O761" s="32">
        <f t="shared" si="732"/>
        <v>54.400000000000006</v>
      </c>
      <c r="P761" s="32">
        <f t="shared" si="732"/>
        <v>54.400000000000006</v>
      </c>
      <c r="Q761" s="32">
        <f t="shared" si="732"/>
        <v>52.800000000000004</v>
      </c>
      <c r="R761" s="32">
        <f t="shared" si="732"/>
        <v>52.800000000000004</v>
      </c>
      <c r="S761" s="32">
        <f t="shared" si="732"/>
        <v>56</v>
      </c>
      <c r="T761" s="32">
        <f t="shared" si="732"/>
        <v>54.400000000000006</v>
      </c>
      <c r="U761" s="32">
        <f t="shared" si="732"/>
        <v>52.800000000000004</v>
      </c>
      <c r="V761" s="32">
        <f t="shared" si="732"/>
        <v>52.800000000000004</v>
      </c>
      <c r="W761" s="32">
        <f t="shared" si="732"/>
        <v>54.400000000000006</v>
      </c>
    </row>
    <row r="762" spans="1:23" x14ac:dyDescent="0.25">
      <c r="A762" s="257" t="s">
        <v>249</v>
      </c>
      <c r="B762" t="str">
        <f>IFERROR(_xlfn.XLOOKUP(TEXT(A762, "0"), TEXT('Material master'!$A$2:'Material master'!$A$275, "0"), 'Material master'!$B$2:'Material master'!$B$275, 1),"")</f>
        <v>Dolomite DEPG PO</v>
      </c>
      <c r="C762" t="str">
        <f>IFERROR(_xlfn.XLOOKUP(TEXT(A762, "0"), TEXT('Material master'!$A$2:'Material master'!$A$275, "0"), 'Material master'!$C$2:'Material master'!$C$275, 1),"")</f>
        <v>Bulk Product</v>
      </c>
      <c r="D762" t="str">
        <f>IFERROR(_xlfn.XLOOKUP(TEXT(A762, "0"), TEXT('Material master'!$A$2:'Material master'!$A$275, "0"), 'Material master'!$D$2:'Material master'!$D$275, 1),"")</f>
        <v>C003 - Dolomite</v>
      </c>
      <c r="E762" t="str">
        <f>IFERROR(_xlfn.XLOOKUP(TEXT(A762, "0"), TEXT('Material master'!$A$2:'Material master'!$A$275, "0"), 'Material master'!$E$2:'Material master'!$E$275, 1),"")</f>
        <v>SPC0213 - Dolomite Flour</v>
      </c>
      <c r="F762" t="str">
        <f>IFERROR(_xlfn.XLOOKUP(TEXT(A762, "0"), TEXT('Material master'!$A$2:'Material master'!$A$275, "0"), 'Material master'!$F$2:'Material master'!$F$275, 1),"")</f>
        <v>AF43 - Dolomite Flour</v>
      </c>
      <c r="G762" t="str">
        <f>IFERROR(_xlfn.XLOOKUP(TEXT(A762, "0"), TEXT('Material master'!$A$2:'Material master'!$A$275, "0"), 'Material master'!$G$2:'Material master'!$G$275, 1),"")</f>
        <v>Dolomite Extra PO</v>
      </c>
      <c r="H762" t="s">
        <v>695</v>
      </c>
      <c r="I762" s="257" t="s">
        <v>256</v>
      </c>
      <c r="K762" s="32"/>
      <c r="L762" s="32">
        <f t="shared" ref="L762:W762" si="733">IFERROR(L789, 0)</f>
        <v>160</v>
      </c>
      <c r="M762" s="32">
        <f t="shared" si="733"/>
        <v>178</v>
      </c>
      <c r="N762" s="32">
        <f t="shared" si="733"/>
        <v>178</v>
      </c>
      <c r="O762" s="32">
        <f t="shared" si="733"/>
        <v>177</v>
      </c>
      <c r="P762" s="32">
        <f t="shared" si="733"/>
        <v>126</v>
      </c>
      <c r="Q762" s="32">
        <f t="shared" si="733"/>
        <v>177</v>
      </c>
      <c r="R762" s="32">
        <f t="shared" si="733"/>
        <v>222</v>
      </c>
      <c r="S762" s="32">
        <f t="shared" si="733"/>
        <v>177</v>
      </c>
      <c r="T762" s="32">
        <f t="shared" si="733"/>
        <v>178</v>
      </c>
      <c r="U762" s="32">
        <f t="shared" si="733"/>
        <v>178</v>
      </c>
      <c r="V762" s="32">
        <f t="shared" si="733"/>
        <v>178</v>
      </c>
      <c r="W762" s="32">
        <f t="shared" si="733"/>
        <v>178</v>
      </c>
    </row>
    <row r="763" spans="1:23" x14ac:dyDescent="0.25">
      <c r="A763" s="257" t="s">
        <v>249</v>
      </c>
      <c r="B763" t="str">
        <f>IFERROR(_xlfn.XLOOKUP(TEXT(A763, "0"), TEXT('Material master'!$A$2:'Material master'!$A$275, "0"), 'Material master'!$B$2:'Material master'!$B$275, 1),"")</f>
        <v>Dolomite DEPG PO</v>
      </c>
      <c r="C763" t="str">
        <f>IFERROR(_xlfn.XLOOKUP(TEXT(A763, "0"), TEXT('Material master'!$A$2:'Material master'!$A$275, "0"), 'Material master'!$C$2:'Material master'!$C$275, 1),"")</f>
        <v>Bulk Product</v>
      </c>
      <c r="D763" t="str">
        <f>IFERROR(_xlfn.XLOOKUP(TEXT(A763, "0"), TEXT('Material master'!$A$2:'Material master'!$A$275, "0"), 'Material master'!$D$2:'Material master'!$D$275, 1),"")</f>
        <v>C003 - Dolomite</v>
      </c>
      <c r="E763" t="str">
        <f>IFERROR(_xlfn.XLOOKUP(TEXT(A763, "0"), TEXT('Material master'!$A$2:'Material master'!$A$275, "0"), 'Material master'!$E$2:'Material master'!$E$275, 1),"")</f>
        <v>SPC0213 - Dolomite Flour</v>
      </c>
      <c r="F763" t="str">
        <f>IFERROR(_xlfn.XLOOKUP(TEXT(A763, "0"), TEXT('Material master'!$A$2:'Material master'!$A$275, "0"), 'Material master'!$F$2:'Material master'!$F$275, 1),"")</f>
        <v>AF43 - Dolomite Flour</v>
      </c>
      <c r="G763" t="str">
        <f>IFERROR(_xlfn.XLOOKUP(TEXT(A763, "0"), TEXT('Material master'!$A$2:'Material master'!$A$275, "0"), 'Material master'!$G$2:'Material master'!$G$275, 1),"")</f>
        <v>Dolomite Extra PO</v>
      </c>
      <c r="H763" s="1" t="s">
        <v>696</v>
      </c>
      <c r="I763" s="1"/>
      <c r="J763" s="1"/>
      <c r="K763" s="141"/>
      <c r="L763" s="141">
        <f t="shared" ref="L763:W763" si="734">SUM(L760:L762)</f>
        <v>1117.5895887641605</v>
      </c>
      <c r="M763" s="141">
        <f t="shared" si="734"/>
        <v>1026.6771318347292</v>
      </c>
      <c r="N763" s="141">
        <f t="shared" si="734"/>
        <v>1113.9754820880216</v>
      </c>
      <c r="O763" s="141">
        <f t="shared" si="734"/>
        <v>1129.3255296015557</v>
      </c>
      <c r="P763" s="141">
        <f t="shared" si="734"/>
        <v>993.96113643167155</v>
      </c>
      <c r="Q763" s="141">
        <f t="shared" si="734"/>
        <v>1044.6600291384516</v>
      </c>
      <c r="R763" s="141">
        <f t="shared" si="734"/>
        <v>1088.3611364316716</v>
      </c>
      <c r="S763" s="141">
        <f t="shared" si="734"/>
        <v>1047.8600291384514</v>
      </c>
      <c r="T763" s="141">
        <f t="shared" si="734"/>
        <v>1047.2600291384515</v>
      </c>
      <c r="U763" s="141">
        <f t="shared" si="734"/>
        <v>1036.5584167193981</v>
      </c>
      <c r="V763" s="141">
        <f t="shared" si="734"/>
        <v>1037.5476129323438</v>
      </c>
      <c r="W763" s="141">
        <f t="shared" si="734"/>
        <v>1038.1584167193982</v>
      </c>
    </row>
    <row r="764" spans="1:23" s="136" customFormat="1" x14ac:dyDescent="0.25">
      <c r="A764" s="270" t="s">
        <v>249</v>
      </c>
      <c r="B764" s="136" t="str">
        <f>IFERROR(_xlfn.XLOOKUP(TEXT(A764, "0"), TEXT('Material master'!$A$2:'Material master'!$A$275, "0"), 'Material master'!$B$2:'Material master'!$B$275, 1),"")</f>
        <v>Dolomite DEPG PO</v>
      </c>
      <c r="C764" s="136" t="str">
        <f>IFERROR(_xlfn.XLOOKUP(TEXT(A764, "0"), TEXT('Material master'!$A$2:'Material master'!$A$275, "0"), 'Material master'!$C$2:'Material master'!$C$275, 1),"")</f>
        <v>Bulk Product</v>
      </c>
      <c r="D764" s="136" t="str">
        <f>IFERROR(_xlfn.XLOOKUP(TEXT(A764, "0"), TEXT('Material master'!$A$2:'Material master'!$A$275, "0"), 'Material master'!$D$2:'Material master'!$D$275, 1),"")</f>
        <v>C003 - Dolomite</v>
      </c>
      <c r="E764" s="136" t="str">
        <f>IFERROR(_xlfn.XLOOKUP(TEXT(A764, "0"), TEXT('Material master'!$A$2:'Material master'!$A$275, "0"), 'Material master'!$E$2:'Material master'!$E$275, 1),"")</f>
        <v>SPC0213 - Dolomite Flour</v>
      </c>
      <c r="F764" s="136" t="str">
        <f>IFERROR(_xlfn.XLOOKUP(TEXT(A764, "0"), TEXT('Material master'!$A$2:'Material master'!$A$275, "0"), 'Material master'!$F$2:'Material master'!$F$275, 1),"")</f>
        <v>AF43 - Dolomite Flour</v>
      </c>
      <c r="G764" s="136" t="str">
        <f>IFERROR(_xlfn.XLOOKUP(TEXT(A764, "0"), TEXT('Material master'!$A$2:'Material master'!$A$275, "0"), 'Material master'!$G$2:'Material master'!$G$275, 1),"")</f>
        <v>Dolomite Extra PO</v>
      </c>
      <c r="H764" s="136" t="s">
        <v>697</v>
      </c>
      <c r="K764" s="142">
        <v>382.48</v>
      </c>
      <c r="L764" s="142">
        <f t="shared" ref="L764:W764" si="735">K764 - L763 + L766</f>
        <v>213.89041123583957</v>
      </c>
      <c r="M764" s="142">
        <f t="shared" si="735"/>
        <v>214.21327940111041</v>
      </c>
      <c r="N764" s="142">
        <f t="shared" si="735"/>
        <v>214.23779731308878</v>
      </c>
      <c r="O764" s="142">
        <f t="shared" si="735"/>
        <v>213.9122677115331</v>
      </c>
      <c r="P764" s="142">
        <f t="shared" si="735"/>
        <v>213.95113127986156</v>
      </c>
      <c r="Q764" s="142">
        <f t="shared" si="735"/>
        <v>214.29110214140997</v>
      </c>
      <c r="R764" s="142">
        <f t="shared" si="735"/>
        <v>213.92996570973833</v>
      </c>
      <c r="S764" s="142">
        <f t="shared" si="735"/>
        <v>214.06993657128692</v>
      </c>
      <c r="T764" s="142">
        <f t="shared" si="735"/>
        <v>213.80990743283542</v>
      </c>
      <c r="U764" s="142">
        <f t="shared" si="735"/>
        <v>214.25149071343731</v>
      </c>
      <c r="V764" s="142">
        <f t="shared" si="735"/>
        <v>214.70387778109352</v>
      </c>
      <c r="W764" s="142">
        <f t="shared" si="735"/>
        <v>214.54546106169528</v>
      </c>
    </row>
    <row r="765" spans="1:23" x14ac:dyDescent="0.25">
      <c r="A765" s="257" t="s">
        <v>249</v>
      </c>
      <c r="B765" t="str">
        <f>IFERROR(_xlfn.XLOOKUP(TEXT(A765, "0"), TEXT('Material master'!$A$2:'Material master'!$A$275, "0"), 'Material master'!$B$2:'Material master'!$B$275, 1),"")</f>
        <v>Dolomite DEPG PO</v>
      </c>
      <c r="C765" t="str">
        <f>IFERROR(_xlfn.XLOOKUP(TEXT(A765, "0"), TEXT('Material master'!$A$2:'Material master'!$A$275, "0"), 'Material master'!$C$2:'Material master'!$C$275, 1),"")</f>
        <v>Bulk Product</v>
      </c>
      <c r="D765" t="str">
        <f>IFERROR(_xlfn.XLOOKUP(TEXT(A765, "0"), TEXT('Material master'!$A$2:'Material master'!$A$275, "0"), 'Material master'!$D$2:'Material master'!$D$275, 1),"")</f>
        <v>C003 - Dolomite</v>
      </c>
      <c r="E765" t="str">
        <f>IFERROR(_xlfn.XLOOKUP(TEXT(A765, "0"), TEXT('Material master'!$A$2:'Material master'!$A$275, "0"), 'Material master'!$E$2:'Material master'!$E$275, 1),"")</f>
        <v>SPC0213 - Dolomite Flour</v>
      </c>
      <c r="F765" t="str">
        <f>IFERROR(_xlfn.XLOOKUP(TEXT(A765, "0"), TEXT('Material master'!$A$2:'Material master'!$A$275, "0"), 'Material master'!$F$2:'Material master'!$F$275, 1),"")</f>
        <v>AF43 - Dolomite Flour</v>
      </c>
      <c r="G765" t="str">
        <f>IFERROR(_xlfn.XLOOKUP(TEXT(A765, "0"), TEXT('Material master'!$A$2:'Material master'!$A$275, "0"), 'Material master'!$G$2:'Material master'!$G$275, 1),"")</f>
        <v>Dolomite Extra PO</v>
      </c>
      <c r="H765" t="s">
        <v>698</v>
      </c>
      <c r="I765" s="32">
        <v>213.76256731171875</v>
      </c>
      <c r="J765" s="258">
        <f>IFERROR($I765/AVERAGE($L763:$W763),0)</f>
        <v>0.20163213384642184</v>
      </c>
      <c r="K765" s="32"/>
      <c r="L765" s="32">
        <f t="shared" ref="L765:W765" si="736">$I765</f>
        <v>213.76256731171875</v>
      </c>
      <c r="M765" s="32">
        <f t="shared" si="736"/>
        <v>213.76256731171875</v>
      </c>
      <c r="N765" s="32">
        <f t="shared" si="736"/>
        <v>213.76256731171875</v>
      </c>
      <c r="O765" s="32">
        <f t="shared" si="736"/>
        <v>213.76256731171875</v>
      </c>
      <c r="P765" s="32">
        <f t="shared" si="736"/>
        <v>213.76256731171875</v>
      </c>
      <c r="Q765" s="32">
        <f t="shared" si="736"/>
        <v>213.76256731171875</v>
      </c>
      <c r="R765" s="32">
        <f t="shared" si="736"/>
        <v>213.76256731171875</v>
      </c>
      <c r="S765" s="32">
        <f t="shared" si="736"/>
        <v>213.76256731171875</v>
      </c>
      <c r="T765" s="32">
        <f t="shared" si="736"/>
        <v>213.76256731171875</v>
      </c>
      <c r="U765" s="32">
        <f t="shared" si="736"/>
        <v>213.76256731171875</v>
      </c>
      <c r="V765" s="32">
        <f t="shared" si="736"/>
        <v>213.76256731171875</v>
      </c>
      <c r="W765" s="32">
        <f t="shared" si="736"/>
        <v>213.76256731171875</v>
      </c>
    </row>
    <row r="766" spans="1:23" x14ac:dyDescent="0.25">
      <c r="A766" s="257" t="s">
        <v>249</v>
      </c>
      <c r="B766" t="str">
        <f>IFERROR(_xlfn.XLOOKUP(TEXT(A766, "0"), TEXT('Material master'!$A$2:'Material master'!$A$275, "0"), 'Material master'!$B$2:'Material master'!$B$275, 1),"")</f>
        <v>Dolomite DEPG PO</v>
      </c>
      <c r="C766" t="str">
        <f>IFERROR(_xlfn.XLOOKUP(TEXT(A766, "0"), TEXT('Material master'!$A$2:'Material master'!$A$275, "0"), 'Material master'!$C$2:'Material master'!$C$275, 1),"")</f>
        <v>Bulk Product</v>
      </c>
      <c r="D766" t="str">
        <f>IFERROR(_xlfn.XLOOKUP(TEXT(A766, "0"), TEXT('Material master'!$A$2:'Material master'!$A$275, "0"), 'Material master'!$D$2:'Material master'!$D$275, 1),"")</f>
        <v>C003 - Dolomite</v>
      </c>
      <c r="E766" t="str">
        <f>IFERROR(_xlfn.XLOOKUP(TEXT(A766, "0"), TEXT('Material master'!$A$2:'Material master'!$A$275, "0"), 'Material master'!$E$2:'Material master'!$E$275, 1),"")</f>
        <v>SPC0213 - Dolomite Flour</v>
      </c>
      <c r="F766" t="str">
        <f>IFERROR(_xlfn.XLOOKUP(TEXT(A766, "0"), TEXT('Material master'!$A$2:'Material master'!$A$275, "0"), 'Material master'!$F$2:'Material master'!$F$275, 1),"")</f>
        <v>AF43 - Dolomite Flour</v>
      </c>
      <c r="G766" t="str">
        <f>IFERROR(_xlfn.XLOOKUP(TEXT(A766, "0"), TEXT('Material master'!$A$2:'Material master'!$A$275, "0"), 'Material master'!$G$2:'Material master'!$G$275, 1),"")</f>
        <v>Dolomite Extra PO</v>
      </c>
      <c r="H766" t="s">
        <v>704</v>
      </c>
      <c r="I766">
        <v>1</v>
      </c>
      <c r="K766" s="32"/>
      <c r="L766" s="32">
        <f t="shared" ref="L766:W766" si="737">IF(( L765 - K764 + L763 ) &gt; 0, CEILING(( L765 - K764 + L763 ), $I766), 0)</f>
        <v>949</v>
      </c>
      <c r="M766" s="32">
        <f t="shared" si="737"/>
        <v>1027</v>
      </c>
      <c r="N766" s="32">
        <f t="shared" si="737"/>
        <v>1114</v>
      </c>
      <c r="O766" s="32">
        <f t="shared" si="737"/>
        <v>1129</v>
      </c>
      <c r="P766" s="32">
        <f t="shared" si="737"/>
        <v>994</v>
      </c>
      <c r="Q766" s="32">
        <f t="shared" si="737"/>
        <v>1045</v>
      </c>
      <c r="R766" s="32">
        <f t="shared" si="737"/>
        <v>1088</v>
      </c>
      <c r="S766" s="32">
        <f t="shared" si="737"/>
        <v>1048</v>
      </c>
      <c r="T766" s="32">
        <f t="shared" si="737"/>
        <v>1047</v>
      </c>
      <c r="U766" s="32">
        <f t="shared" si="737"/>
        <v>1037</v>
      </c>
      <c r="V766" s="32">
        <f t="shared" si="737"/>
        <v>1038</v>
      </c>
      <c r="W766" s="32">
        <f t="shared" si="737"/>
        <v>1038</v>
      </c>
    </row>
    <row r="767" spans="1:23" x14ac:dyDescent="0.25">
      <c r="A767" s="257" t="s">
        <v>249</v>
      </c>
      <c r="B767" t="str">
        <f>IFERROR(_xlfn.XLOOKUP(TEXT(A767, "0"), TEXT('Material master'!$A$2:'Material master'!$A$275, "0"), 'Material master'!$B$2:'Material master'!$B$275, 1),"")</f>
        <v>Dolomite DEPG PO</v>
      </c>
      <c r="C767" t="str">
        <f>IFERROR(_xlfn.XLOOKUP(TEXT(A767, "0"), TEXT('Material master'!$A$2:'Material master'!$A$275, "0"), 'Material master'!$C$2:'Material master'!$C$275, 1),"")</f>
        <v>Bulk Product</v>
      </c>
      <c r="D767" t="str">
        <f>IFERROR(_xlfn.XLOOKUP(TEXT(A767, "0"), TEXT('Material master'!$A$2:'Material master'!$A$275, "0"), 'Material master'!$D$2:'Material master'!$D$275, 1),"")</f>
        <v>C003 - Dolomite</v>
      </c>
      <c r="E767" t="str">
        <f>IFERROR(_xlfn.XLOOKUP(TEXT(A767, "0"), TEXT('Material master'!$A$2:'Material master'!$A$275, "0"), 'Material master'!$E$2:'Material master'!$E$275, 1),"")</f>
        <v>SPC0213 - Dolomite Flour</v>
      </c>
      <c r="F767" t="str">
        <f>IFERROR(_xlfn.XLOOKUP(TEXT(A767, "0"), TEXT('Material master'!$A$2:'Material master'!$A$275, "0"), 'Material master'!$F$2:'Material master'!$F$275, 1),"")</f>
        <v>AF43 - Dolomite Flour</v>
      </c>
      <c r="G767" t="str">
        <f>IFERROR(_xlfn.XLOOKUP(TEXT(A767, "0"), TEXT('Material master'!$A$2:'Material master'!$A$275, "0"), 'Material master'!$G$2:'Material master'!$G$275, 1),"")</f>
        <v>Dolomite Extra PO</v>
      </c>
      <c r="H767" t="s">
        <v>705</v>
      </c>
      <c r="I767" t="s">
        <v>667</v>
      </c>
      <c r="J767">
        <v>30</v>
      </c>
      <c r="K767" s="32"/>
      <c r="L767" s="32">
        <f t="shared" ref="L767:W767" si="738">L766 / $J767</f>
        <v>31.633333333333333</v>
      </c>
      <c r="M767" s="32">
        <f t="shared" si="738"/>
        <v>34.233333333333334</v>
      </c>
      <c r="N767" s="32">
        <f t="shared" si="738"/>
        <v>37.133333333333333</v>
      </c>
      <c r="O767" s="32">
        <f t="shared" si="738"/>
        <v>37.633333333333333</v>
      </c>
      <c r="P767" s="32">
        <f t="shared" si="738"/>
        <v>33.133333333333333</v>
      </c>
      <c r="Q767" s="32">
        <f t="shared" si="738"/>
        <v>34.833333333333336</v>
      </c>
      <c r="R767" s="32">
        <f t="shared" si="738"/>
        <v>36.266666666666666</v>
      </c>
      <c r="S767" s="32">
        <f t="shared" si="738"/>
        <v>34.93333333333333</v>
      </c>
      <c r="T767" s="32">
        <f t="shared" si="738"/>
        <v>34.9</v>
      </c>
      <c r="U767" s="32">
        <f t="shared" si="738"/>
        <v>34.56666666666667</v>
      </c>
      <c r="V767" s="32">
        <f t="shared" si="738"/>
        <v>34.6</v>
      </c>
      <c r="W767" s="32">
        <f t="shared" si="738"/>
        <v>34.6</v>
      </c>
    </row>
    <row r="768" spans="1:23" x14ac:dyDescent="0.25">
      <c r="A768" s="257" t="s">
        <v>249</v>
      </c>
      <c r="B768" t="str">
        <f>IFERROR(_xlfn.XLOOKUP(TEXT(A768, "0"), TEXT('Material master'!$A$2:'Material master'!$A$275, "0"), 'Material master'!$B$2:'Material master'!$B$275, 1),"")</f>
        <v>Dolomite DEPG PO</v>
      </c>
      <c r="C768" t="str">
        <f>IFERROR(_xlfn.XLOOKUP(TEXT(A768, "0"), TEXT('Material master'!$A$2:'Material master'!$A$275, "0"), 'Material master'!$C$2:'Material master'!$C$275, 1),"")</f>
        <v>Bulk Product</v>
      </c>
      <c r="D768" t="str">
        <f>IFERROR(_xlfn.XLOOKUP(TEXT(A768, "0"), TEXT('Material master'!$A$2:'Material master'!$A$275, "0"), 'Material master'!$D$2:'Material master'!$D$275, 1),"")</f>
        <v>C003 - Dolomite</v>
      </c>
      <c r="E768" t="str">
        <f>IFERROR(_xlfn.XLOOKUP(TEXT(A768, "0"), TEXT('Material master'!$A$2:'Material master'!$A$275, "0"), 'Material master'!$E$2:'Material master'!$E$275, 1),"")</f>
        <v>SPC0213 - Dolomite Flour</v>
      </c>
      <c r="F768" t="str">
        <f>IFERROR(_xlfn.XLOOKUP(TEXT(A768, "0"), TEXT('Material master'!$A$2:'Material master'!$A$275, "0"), 'Material master'!$F$2:'Material master'!$F$275, 1),"")</f>
        <v>AF43 - Dolomite Flour</v>
      </c>
      <c r="G768" t="str">
        <f>IFERROR(_xlfn.XLOOKUP(TEXT(A768, "0"), TEXT('Material master'!$A$2:'Material master'!$A$275, "0"), 'Material master'!$G$2:'Material master'!$G$275, 1),"")</f>
        <v>Dolomite Extra PO</v>
      </c>
      <c r="H768" t="s">
        <v>706</v>
      </c>
      <c r="I768" s="257" t="s">
        <v>214</v>
      </c>
      <c r="J768">
        <v>0.25</v>
      </c>
      <c r="K768" s="32"/>
      <c r="L768" s="32">
        <f t="shared" ref="L768:W768" si="739">L766 * $J768</f>
        <v>237.25</v>
      </c>
      <c r="M768" s="32">
        <f t="shared" si="739"/>
        <v>256.75</v>
      </c>
      <c r="N768" s="32">
        <f t="shared" si="739"/>
        <v>278.5</v>
      </c>
      <c r="O768" s="32">
        <f t="shared" si="739"/>
        <v>282.25</v>
      </c>
      <c r="P768" s="32">
        <f t="shared" si="739"/>
        <v>248.5</v>
      </c>
      <c r="Q768" s="32">
        <f t="shared" si="739"/>
        <v>261.25</v>
      </c>
      <c r="R768" s="32">
        <f t="shared" si="739"/>
        <v>272</v>
      </c>
      <c r="S768" s="32">
        <f t="shared" si="739"/>
        <v>262</v>
      </c>
      <c r="T768" s="32">
        <f t="shared" si="739"/>
        <v>261.75</v>
      </c>
      <c r="U768" s="32">
        <f t="shared" si="739"/>
        <v>259.25</v>
      </c>
      <c r="V768" s="32">
        <f t="shared" si="739"/>
        <v>259.5</v>
      </c>
      <c r="W768" s="32">
        <f t="shared" si="739"/>
        <v>259.5</v>
      </c>
    </row>
    <row r="769" spans="1:23" ht="15.75" thickBot="1" x14ac:dyDescent="0.3">
      <c r="A769" s="257" t="s">
        <v>249</v>
      </c>
      <c r="B769" t="str">
        <f>IFERROR(_xlfn.XLOOKUP(TEXT(A769, "0"), TEXT('Material master'!$A$2:'Material master'!$A$275, "0"), 'Material master'!$B$2:'Material master'!$B$275, 1),"")</f>
        <v>Dolomite DEPG PO</v>
      </c>
      <c r="C769" t="str">
        <f>IFERROR(_xlfn.XLOOKUP(TEXT(A769, "0"), TEXT('Material master'!$A$2:'Material master'!$A$275, "0"), 'Material master'!$C$2:'Material master'!$C$275, 1),"")</f>
        <v>Bulk Product</v>
      </c>
      <c r="D769" t="str">
        <f>IFERROR(_xlfn.XLOOKUP(TEXT(A769, "0"), TEXT('Material master'!$A$2:'Material master'!$A$275, "0"), 'Material master'!$D$2:'Material master'!$D$275, 1),"")</f>
        <v>C003 - Dolomite</v>
      </c>
      <c r="E769" t="str">
        <f>IFERROR(_xlfn.XLOOKUP(TEXT(A769, "0"), TEXT('Material master'!$A$2:'Material master'!$A$275, "0"), 'Material master'!$E$2:'Material master'!$E$275, 1),"")</f>
        <v>SPC0213 - Dolomite Flour</v>
      </c>
      <c r="F769" t="str">
        <f>IFERROR(_xlfn.XLOOKUP(TEXT(A769, "0"), TEXT('Material master'!$A$2:'Material master'!$A$275, "0"), 'Material master'!$F$2:'Material master'!$F$275, 1),"")</f>
        <v>AF43 - Dolomite Flour</v>
      </c>
      <c r="G769" t="str">
        <f>IFERROR(_xlfn.XLOOKUP(TEXT(A769, "0"), TEXT('Material master'!$A$2:'Material master'!$A$275, "0"), 'Material master'!$G$2:'Material master'!$G$275, 1),"")</f>
        <v>Dolomite Extra PO</v>
      </c>
      <c r="H769" t="s">
        <v>706</v>
      </c>
      <c r="I769" s="257" t="s">
        <v>265</v>
      </c>
      <c r="J769">
        <v>0.75</v>
      </c>
      <c r="K769" s="32"/>
      <c r="L769" s="32">
        <f t="shared" ref="L769:W769" si="740">L766 * $J769</f>
        <v>711.75</v>
      </c>
      <c r="M769" s="32">
        <f t="shared" si="740"/>
        <v>770.25</v>
      </c>
      <c r="N769" s="32">
        <f t="shared" si="740"/>
        <v>835.5</v>
      </c>
      <c r="O769" s="32">
        <f t="shared" si="740"/>
        <v>846.75</v>
      </c>
      <c r="P769" s="32">
        <f t="shared" si="740"/>
        <v>745.5</v>
      </c>
      <c r="Q769" s="32">
        <f t="shared" si="740"/>
        <v>783.75</v>
      </c>
      <c r="R769" s="32">
        <f t="shared" si="740"/>
        <v>816</v>
      </c>
      <c r="S769" s="32">
        <f t="shared" si="740"/>
        <v>786</v>
      </c>
      <c r="T769" s="32">
        <f t="shared" si="740"/>
        <v>785.25</v>
      </c>
      <c r="U769" s="32">
        <f t="shared" si="740"/>
        <v>777.75</v>
      </c>
      <c r="V769" s="32">
        <f t="shared" si="740"/>
        <v>778.5</v>
      </c>
      <c r="W769" s="32">
        <f t="shared" si="740"/>
        <v>778.5</v>
      </c>
    </row>
    <row r="770" spans="1:23" s="138" customFormat="1" x14ac:dyDescent="0.25">
      <c r="A770" s="137" t="s">
        <v>254</v>
      </c>
      <c r="B770" s="138" t="str">
        <f>IFERROR(_xlfn.XLOOKUP(TEXT(A770, "0"), TEXT('Material master'!$A$2:'Material master'!$A$275, "0"), 'Material master'!$B$2:'Material master'!$B$275, 1),"")</f>
        <v>Dolomite DEPG PO 25:PA:S4:H:1600</v>
      </c>
      <c r="C770" s="138" t="str">
        <f>IFERROR(_xlfn.XLOOKUP(TEXT(A770, "0"), TEXT('Material master'!$A$2:'Material master'!$A$275, "0"), 'Material master'!$C$2:'Material master'!$C$275, 1),"")</f>
        <v>Packaged Product</v>
      </c>
      <c r="D770" s="138" t="str">
        <f>IFERROR(_xlfn.XLOOKUP(TEXT(A770, "0"), TEXT('Material master'!$A$2:'Material master'!$A$275, "0"), 'Material master'!$D$2:'Material master'!$D$275, 1),"")</f>
        <v>C003 - Dolomite</v>
      </c>
      <c r="E770" s="138" t="str">
        <f>IFERROR(_xlfn.XLOOKUP(TEXT(A770, "0"), TEXT('Material master'!$A$2:'Material master'!$A$275, "0"), 'Material master'!$E$2:'Material master'!$E$275, 1),"")</f>
        <v>SPC0213 - Dolomite Flour</v>
      </c>
      <c r="F770" s="138" t="str">
        <f>IFERROR(_xlfn.XLOOKUP(TEXT(A770, "0"), TEXT('Material master'!$A$2:'Material master'!$A$275, "0"), 'Material master'!$F$2:'Material master'!$F$275, 1),"")</f>
        <v>AF43 - Dolomite Flour</v>
      </c>
      <c r="G770" s="138" t="str">
        <f>IFERROR(_xlfn.XLOOKUP(TEXT(A770, "0"), TEXT('Material master'!$A$2:'Material master'!$A$275, "0"), 'Material master'!$G$2:'Material master'!$G$275, 1),"")</f>
        <v>Dolomite Extra PO</v>
      </c>
      <c r="H770" s="138" t="s">
        <v>683</v>
      </c>
      <c r="I770" s="140">
        <f>IFERROR(AVERAGE('Forecast sheet'!$C$10:'Forecast sheet'!$N$10),0)</f>
        <v>20.666666666666668</v>
      </c>
      <c r="J770" s="140">
        <f>IFERROR(AVERAGE(L770:W770),0)</f>
        <v>53.203332164102854</v>
      </c>
      <c r="K770" s="140"/>
      <c r="L770" s="140">
        <v>52.362165416809347</v>
      </c>
      <c r="M770" s="140">
        <v>51.013040769728597</v>
      </c>
      <c r="N770" s="140">
        <v>51.799735800616041</v>
      </c>
      <c r="O770" s="140">
        <v>53.832698122338542</v>
      </c>
      <c r="P770" s="140">
        <v>53.510934398998508</v>
      </c>
      <c r="Q770" s="140">
        <v>53.562559160072901</v>
      </c>
      <c r="R770" s="140">
        <v>53.494702156360113</v>
      </c>
      <c r="S770" s="140">
        <v>54.838556016914069</v>
      </c>
      <c r="T770" s="140">
        <v>54.444446170368266</v>
      </c>
      <c r="U770" s="140">
        <v>52.914044307960381</v>
      </c>
      <c r="V770" s="140">
        <v>52.918127112028138</v>
      </c>
      <c r="W770" s="140">
        <v>53.748976537039283</v>
      </c>
    </row>
    <row r="771" spans="1:23" x14ac:dyDescent="0.25">
      <c r="A771" s="257" t="s">
        <v>254</v>
      </c>
      <c r="B771" t="str">
        <f>IFERROR(_xlfn.XLOOKUP(TEXT(A771, "0"), TEXT('Material master'!$A$2:'Material master'!$A$275, "0"), 'Material master'!$B$2:'Material master'!$B$275, 1),"")</f>
        <v>Dolomite DEPG PO 25:PA:S4:H:1600</v>
      </c>
      <c r="C771" t="str">
        <f>IFERROR(_xlfn.XLOOKUP(TEXT(A771, "0"), TEXT('Material master'!$A$2:'Material master'!$A$275, "0"), 'Material master'!$C$2:'Material master'!$C$275, 1),"")</f>
        <v>Packaged Product</v>
      </c>
      <c r="D771" t="str">
        <f>IFERROR(_xlfn.XLOOKUP(TEXT(A771, "0"), TEXT('Material master'!$A$2:'Material master'!$A$275, "0"), 'Material master'!$D$2:'Material master'!$D$275, 1),"")</f>
        <v>C003 - Dolomite</v>
      </c>
      <c r="E771" t="str">
        <f>IFERROR(_xlfn.XLOOKUP(TEXT(A771, "0"), TEXT('Material master'!$A$2:'Material master'!$A$275, "0"), 'Material master'!$E$2:'Material master'!$E$275, 1),"")</f>
        <v>SPC0213 - Dolomite Flour</v>
      </c>
      <c r="F771" t="str">
        <f>IFERROR(_xlfn.XLOOKUP(TEXT(A771, "0"), TEXT('Material master'!$A$2:'Material master'!$A$275, "0"), 'Material master'!$F$2:'Material master'!$F$275, 1),"")</f>
        <v>AF43 - Dolomite Flour</v>
      </c>
      <c r="G771" t="str">
        <f>IFERROR(_xlfn.XLOOKUP(TEXT(A771, "0"), TEXT('Material master'!$A$2:'Material master'!$A$275, "0"), 'Material master'!$G$2:'Material master'!$G$275, 1),"")</f>
        <v>Dolomite Extra PO</v>
      </c>
      <c r="H771" s="1" t="s">
        <v>696</v>
      </c>
      <c r="I771" s="1"/>
      <c r="J771" s="1"/>
      <c r="K771" s="141"/>
      <c r="L771" s="141">
        <f t="shared" ref="L771:W771" si="741">SUM(L770)</f>
        <v>52.362165416809347</v>
      </c>
      <c r="M771" s="141">
        <f t="shared" si="741"/>
        <v>51.013040769728597</v>
      </c>
      <c r="N771" s="141">
        <f t="shared" si="741"/>
        <v>51.799735800616041</v>
      </c>
      <c r="O771" s="141">
        <f t="shared" si="741"/>
        <v>53.832698122338542</v>
      </c>
      <c r="P771" s="141">
        <f t="shared" si="741"/>
        <v>53.510934398998508</v>
      </c>
      <c r="Q771" s="141">
        <f t="shared" si="741"/>
        <v>53.562559160072901</v>
      </c>
      <c r="R771" s="141">
        <f t="shared" si="741"/>
        <v>53.494702156360113</v>
      </c>
      <c r="S771" s="141">
        <f t="shared" si="741"/>
        <v>54.838556016914069</v>
      </c>
      <c r="T771" s="141">
        <f t="shared" si="741"/>
        <v>54.444446170368266</v>
      </c>
      <c r="U771" s="141">
        <f t="shared" si="741"/>
        <v>52.914044307960381</v>
      </c>
      <c r="V771" s="141">
        <f t="shared" si="741"/>
        <v>52.918127112028138</v>
      </c>
      <c r="W771" s="141">
        <f t="shared" si="741"/>
        <v>53.748976537039283</v>
      </c>
    </row>
    <row r="772" spans="1:23" s="136" customFormat="1" x14ac:dyDescent="0.25">
      <c r="A772" s="270" t="s">
        <v>254</v>
      </c>
      <c r="B772" s="136" t="str">
        <f>IFERROR(_xlfn.XLOOKUP(TEXT(A772, "0"), TEXT('Material master'!$A$2:'Material master'!$A$275, "0"), 'Material master'!$B$2:'Material master'!$B$275, 1),"")</f>
        <v>Dolomite DEPG PO 25:PA:S4:H:1600</v>
      </c>
      <c r="C772" s="136" t="str">
        <f>IFERROR(_xlfn.XLOOKUP(TEXT(A772, "0"), TEXT('Material master'!$A$2:'Material master'!$A$275, "0"), 'Material master'!$C$2:'Material master'!$C$275, 1),"")</f>
        <v>Packaged Product</v>
      </c>
      <c r="D772" s="136" t="str">
        <f>IFERROR(_xlfn.XLOOKUP(TEXT(A772, "0"), TEXT('Material master'!$A$2:'Material master'!$A$275, "0"), 'Material master'!$D$2:'Material master'!$D$275, 1),"")</f>
        <v>C003 - Dolomite</v>
      </c>
      <c r="E772" s="136" t="str">
        <f>IFERROR(_xlfn.XLOOKUP(TEXT(A772, "0"), TEXT('Material master'!$A$2:'Material master'!$A$275, "0"), 'Material master'!$E$2:'Material master'!$E$275, 1),"")</f>
        <v>SPC0213 - Dolomite Flour</v>
      </c>
      <c r="F772" s="136" t="str">
        <f>IFERROR(_xlfn.XLOOKUP(TEXT(A772, "0"), TEXT('Material master'!$A$2:'Material master'!$A$275, "0"), 'Material master'!$F$2:'Material master'!$F$275, 1),"")</f>
        <v>AF43 - Dolomite Flour</v>
      </c>
      <c r="G772" s="136" t="str">
        <f>IFERROR(_xlfn.XLOOKUP(TEXT(A772, "0"), TEXT('Material master'!$A$2:'Material master'!$A$275, "0"), 'Material master'!$G$2:'Material master'!$G$275, 1),"")</f>
        <v>Dolomite Extra PO</v>
      </c>
      <c r="H772" s="136" t="s">
        <v>697</v>
      </c>
      <c r="K772" s="142">
        <v>62.4</v>
      </c>
      <c r="L772" s="142">
        <f t="shared" ref="L772:W772" si="742">K772 - L771 + L774</f>
        <v>72.437834583190664</v>
      </c>
      <c r="M772" s="142">
        <f t="shared" si="742"/>
        <v>72.624793813462077</v>
      </c>
      <c r="N772" s="142">
        <f t="shared" si="742"/>
        <v>72.025058012846046</v>
      </c>
      <c r="O772" s="142">
        <f t="shared" si="742"/>
        <v>72.59235989050751</v>
      </c>
      <c r="P772" s="142">
        <f t="shared" si="742"/>
        <v>73.481425491509015</v>
      </c>
      <c r="Q772" s="142">
        <f t="shared" si="742"/>
        <v>72.718866331436118</v>
      </c>
      <c r="R772" s="142">
        <f t="shared" si="742"/>
        <v>72.02416417507601</v>
      </c>
      <c r="S772" s="142">
        <f t="shared" si="742"/>
        <v>73.185608158161941</v>
      </c>
      <c r="T772" s="142">
        <f t="shared" si="742"/>
        <v>73.14116198779368</v>
      </c>
      <c r="U772" s="142">
        <f t="shared" si="742"/>
        <v>73.02711767983331</v>
      </c>
      <c r="V772" s="142">
        <f t="shared" si="742"/>
        <v>72.908990567805176</v>
      </c>
      <c r="W772" s="142">
        <f t="shared" si="742"/>
        <v>73.560014030765899</v>
      </c>
    </row>
    <row r="773" spans="1:23" x14ac:dyDescent="0.25">
      <c r="A773" s="257" t="s">
        <v>254</v>
      </c>
      <c r="B773" t="str">
        <f>IFERROR(_xlfn.XLOOKUP(TEXT(A773, "0"), TEXT('Material master'!$A$2:'Material master'!$A$275, "0"), 'Material master'!$B$2:'Material master'!$B$275, 1),"")</f>
        <v>Dolomite DEPG PO 25:PA:S4:H:1600</v>
      </c>
      <c r="C773" t="str">
        <f>IFERROR(_xlfn.XLOOKUP(TEXT(A773, "0"), TEXT('Material master'!$A$2:'Material master'!$A$275, "0"), 'Material master'!$C$2:'Material master'!$C$275, 1),"")</f>
        <v>Packaged Product</v>
      </c>
      <c r="D773" t="str">
        <f>IFERROR(_xlfn.XLOOKUP(TEXT(A773, "0"), TEXT('Material master'!$A$2:'Material master'!$A$275, "0"), 'Material master'!$D$2:'Material master'!$D$275, 1),"")</f>
        <v>C003 - Dolomite</v>
      </c>
      <c r="E773" t="str">
        <f>IFERROR(_xlfn.XLOOKUP(TEXT(A773, "0"), TEXT('Material master'!$A$2:'Material master'!$A$275, "0"), 'Material master'!$E$2:'Material master'!$E$275, 1),"")</f>
        <v>SPC0213 - Dolomite Flour</v>
      </c>
      <c r="F773" t="str">
        <f>IFERROR(_xlfn.XLOOKUP(TEXT(A773, "0"), TEXT('Material master'!$A$2:'Material master'!$A$275, "0"), 'Material master'!$F$2:'Material master'!$F$275, 1),"")</f>
        <v>AF43 - Dolomite Flour</v>
      </c>
      <c r="G773" t="str">
        <f>IFERROR(_xlfn.XLOOKUP(TEXT(A773, "0"), TEXT('Material master'!$A$2:'Material master'!$A$275, "0"), 'Material master'!$G$2:'Material master'!$G$275, 1),"")</f>
        <v>Dolomite Extra PO</v>
      </c>
      <c r="H773" t="s">
        <v>698</v>
      </c>
      <c r="I773" s="32">
        <v>72</v>
      </c>
      <c r="J773" s="258">
        <f>IFERROR($I773/AVERAGE($L771:$W771),0)</f>
        <v>1.353298695238107</v>
      </c>
      <c r="K773" s="32"/>
      <c r="L773" s="32">
        <f t="shared" ref="L773:W773" si="743">$I773</f>
        <v>72</v>
      </c>
      <c r="M773" s="32">
        <f t="shared" si="743"/>
        <v>72</v>
      </c>
      <c r="N773" s="32">
        <f t="shared" si="743"/>
        <v>72</v>
      </c>
      <c r="O773" s="32">
        <f t="shared" si="743"/>
        <v>72</v>
      </c>
      <c r="P773" s="32">
        <f t="shared" si="743"/>
        <v>72</v>
      </c>
      <c r="Q773" s="32">
        <f t="shared" si="743"/>
        <v>72</v>
      </c>
      <c r="R773" s="32">
        <f t="shared" si="743"/>
        <v>72</v>
      </c>
      <c r="S773" s="32">
        <f t="shared" si="743"/>
        <v>72</v>
      </c>
      <c r="T773" s="32">
        <f t="shared" si="743"/>
        <v>72</v>
      </c>
      <c r="U773" s="32">
        <f t="shared" si="743"/>
        <v>72</v>
      </c>
      <c r="V773" s="32">
        <f t="shared" si="743"/>
        <v>72</v>
      </c>
      <c r="W773" s="32">
        <f t="shared" si="743"/>
        <v>72</v>
      </c>
    </row>
    <row r="774" spans="1:23" x14ac:dyDescent="0.25">
      <c r="A774" s="257" t="s">
        <v>254</v>
      </c>
      <c r="B774" t="str">
        <f>IFERROR(_xlfn.XLOOKUP(TEXT(A774, "0"), TEXT('Material master'!$A$2:'Material master'!$A$275, "0"), 'Material master'!$B$2:'Material master'!$B$275, 1),"")</f>
        <v>Dolomite DEPG PO 25:PA:S4:H:1600</v>
      </c>
      <c r="C774" t="str">
        <f>IFERROR(_xlfn.XLOOKUP(TEXT(A774, "0"), TEXT('Material master'!$A$2:'Material master'!$A$275, "0"), 'Material master'!$C$2:'Material master'!$C$275, 1),"")</f>
        <v>Packaged Product</v>
      </c>
      <c r="D774" t="str">
        <f>IFERROR(_xlfn.XLOOKUP(TEXT(A774, "0"), TEXT('Material master'!$A$2:'Material master'!$A$275, "0"), 'Material master'!$D$2:'Material master'!$D$275, 1),"")</f>
        <v>C003 - Dolomite</v>
      </c>
      <c r="E774" t="str">
        <f>IFERROR(_xlfn.XLOOKUP(TEXT(A774, "0"), TEXT('Material master'!$A$2:'Material master'!$A$275, "0"), 'Material master'!$E$2:'Material master'!$E$275, 1),"")</f>
        <v>SPC0213 - Dolomite Flour</v>
      </c>
      <c r="F774" t="str">
        <f>IFERROR(_xlfn.XLOOKUP(TEXT(A774, "0"), TEXT('Material master'!$A$2:'Material master'!$A$275, "0"), 'Material master'!$F$2:'Material master'!$F$275, 1),"")</f>
        <v>AF43 - Dolomite Flour</v>
      </c>
      <c r="G774" t="str">
        <f>IFERROR(_xlfn.XLOOKUP(TEXT(A774, "0"), TEXT('Material master'!$A$2:'Material master'!$A$275, "0"), 'Material master'!$G$2:'Material master'!$G$275, 1),"")</f>
        <v>Dolomite Extra PO</v>
      </c>
      <c r="H774" t="s">
        <v>704</v>
      </c>
      <c r="I774">
        <v>1.6</v>
      </c>
      <c r="K774" s="32"/>
      <c r="L774" s="32">
        <f t="shared" ref="L774:W774" si="744">IF(( L773 - K772 + L771 ) &gt; 0, CEILING(( L773 - K772 + L771 ), $I774), 0)</f>
        <v>62.400000000000006</v>
      </c>
      <c r="M774" s="32">
        <f t="shared" si="744"/>
        <v>51.2</v>
      </c>
      <c r="N774" s="32">
        <f t="shared" si="744"/>
        <v>51.2</v>
      </c>
      <c r="O774" s="32">
        <f t="shared" si="744"/>
        <v>54.400000000000006</v>
      </c>
      <c r="P774" s="32">
        <f t="shared" si="744"/>
        <v>54.400000000000006</v>
      </c>
      <c r="Q774" s="32">
        <f t="shared" si="744"/>
        <v>52.800000000000004</v>
      </c>
      <c r="R774" s="32">
        <f t="shared" si="744"/>
        <v>52.800000000000004</v>
      </c>
      <c r="S774" s="32">
        <f t="shared" si="744"/>
        <v>56</v>
      </c>
      <c r="T774" s="32">
        <f t="shared" si="744"/>
        <v>54.400000000000006</v>
      </c>
      <c r="U774" s="32">
        <f t="shared" si="744"/>
        <v>52.800000000000004</v>
      </c>
      <c r="V774" s="32">
        <f t="shared" si="744"/>
        <v>52.800000000000004</v>
      </c>
      <c r="W774" s="32">
        <f t="shared" si="744"/>
        <v>54.400000000000006</v>
      </c>
    </row>
    <row r="775" spans="1:23" x14ac:dyDescent="0.25">
      <c r="A775" s="257" t="s">
        <v>254</v>
      </c>
      <c r="B775" t="str">
        <f>IFERROR(_xlfn.XLOOKUP(TEXT(A775, "0"), TEXT('Material master'!$A$2:'Material master'!$A$275, "0"), 'Material master'!$B$2:'Material master'!$B$275, 1),"")</f>
        <v>Dolomite DEPG PO 25:PA:S4:H:1600</v>
      </c>
      <c r="C775" t="str">
        <f>IFERROR(_xlfn.XLOOKUP(TEXT(A775, "0"), TEXT('Material master'!$A$2:'Material master'!$A$275, "0"), 'Material master'!$C$2:'Material master'!$C$275, 1),"")</f>
        <v>Packaged Product</v>
      </c>
      <c r="D775" t="str">
        <f>IFERROR(_xlfn.XLOOKUP(TEXT(A775, "0"), TEXT('Material master'!$A$2:'Material master'!$A$275, "0"), 'Material master'!$D$2:'Material master'!$D$275, 1),"")</f>
        <v>C003 - Dolomite</v>
      </c>
      <c r="E775" t="str">
        <f>IFERROR(_xlfn.XLOOKUP(TEXT(A775, "0"), TEXT('Material master'!$A$2:'Material master'!$A$275, "0"), 'Material master'!$E$2:'Material master'!$E$275, 1),"")</f>
        <v>SPC0213 - Dolomite Flour</v>
      </c>
      <c r="F775" t="str">
        <f>IFERROR(_xlfn.XLOOKUP(TEXT(A775, "0"), TEXT('Material master'!$A$2:'Material master'!$A$275, "0"), 'Material master'!$F$2:'Material master'!$F$275, 1),"")</f>
        <v>AF43 - Dolomite Flour</v>
      </c>
      <c r="G775" t="str">
        <f>IFERROR(_xlfn.XLOOKUP(TEXT(A775, "0"), TEXT('Material master'!$A$2:'Material master'!$A$275, "0"), 'Material master'!$G$2:'Material master'!$G$275, 1),"")</f>
        <v>Dolomite Extra PO</v>
      </c>
      <c r="H775" t="s">
        <v>705</v>
      </c>
      <c r="I775" t="s">
        <v>664</v>
      </c>
      <c r="J775">
        <v>9.5</v>
      </c>
      <c r="K775" s="32"/>
      <c r="L775" s="32">
        <f t="shared" ref="L775:W775" si="745">L774 / $J775</f>
        <v>6.5684210526315798</v>
      </c>
      <c r="M775" s="32">
        <f t="shared" si="745"/>
        <v>5.3894736842105262</v>
      </c>
      <c r="N775" s="32">
        <f t="shared" si="745"/>
        <v>5.3894736842105262</v>
      </c>
      <c r="O775" s="32">
        <f t="shared" si="745"/>
        <v>5.7263157894736851</v>
      </c>
      <c r="P775" s="32">
        <f t="shared" si="745"/>
        <v>5.7263157894736851</v>
      </c>
      <c r="Q775" s="32">
        <f t="shared" si="745"/>
        <v>5.5578947368421057</v>
      </c>
      <c r="R775" s="32">
        <f t="shared" si="745"/>
        <v>5.5578947368421057</v>
      </c>
      <c r="S775" s="32">
        <f t="shared" si="745"/>
        <v>5.8947368421052628</v>
      </c>
      <c r="T775" s="32">
        <f t="shared" si="745"/>
        <v>5.7263157894736851</v>
      </c>
      <c r="U775" s="32">
        <f t="shared" si="745"/>
        <v>5.5578947368421057</v>
      </c>
      <c r="V775" s="32">
        <f t="shared" si="745"/>
        <v>5.5578947368421057</v>
      </c>
      <c r="W775" s="32">
        <f t="shared" si="745"/>
        <v>5.7263157894736851</v>
      </c>
    </row>
    <row r="776" spans="1:23" x14ac:dyDescent="0.25">
      <c r="A776" s="257" t="s">
        <v>254</v>
      </c>
      <c r="B776" t="str">
        <f>IFERROR(_xlfn.XLOOKUP(TEXT(A776, "0"), TEXT('Material master'!$A$2:'Material master'!$A$275, "0"), 'Material master'!$B$2:'Material master'!$B$275, 1),"")</f>
        <v>Dolomite DEPG PO 25:PA:S4:H:1600</v>
      </c>
      <c r="C776" t="str">
        <f>IFERROR(_xlfn.XLOOKUP(TEXT(A776, "0"), TEXT('Material master'!$A$2:'Material master'!$A$275, "0"), 'Material master'!$C$2:'Material master'!$C$275, 1),"")</f>
        <v>Packaged Product</v>
      </c>
      <c r="D776" t="str">
        <f>IFERROR(_xlfn.XLOOKUP(TEXT(A776, "0"), TEXT('Material master'!$A$2:'Material master'!$A$275, "0"), 'Material master'!$D$2:'Material master'!$D$275, 1),"")</f>
        <v>C003 - Dolomite</v>
      </c>
      <c r="E776" t="str">
        <f>IFERROR(_xlfn.XLOOKUP(TEXT(A776, "0"), TEXT('Material master'!$A$2:'Material master'!$A$275, "0"), 'Material master'!$E$2:'Material master'!$E$275, 1),"")</f>
        <v>SPC0213 - Dolomite Flour</v>
      </c>
      <c r="F776" t="str">
        <f>IFERROR(_xlfn.XLOOKUP(TEXT(A776, "0"), TEXT('Material master'!$A$2:'Material master'!$A$275, "0"), 'Material master'!$F$2:'Material master'!$F$275, 1),"")</f>
        <v>AF43 - Dolomite Flour</v>
      </c>
      <c r="G776" t="str">
        <f>IFERROR(_xlfn.XLOOKUP(TEXT(A776, "0"), TEXT('Material master'!$A$2:'Material master'!$A$275, "0"), 'Material master'!$G$2:'Material master'!$G$275, 1),"")</f>
        <v>Dolomite Extra PO</v>
      </c>
      <c r="H776" t="s">
        <v>706</v>
      </c>
      <c r="I776" s="257" t="s">
        <v>115</v>
      </c>
      <c r="J776">
        <v>0.625</v>
      </c>
      <c r="K776" s="32"/>
      <c r="L776" s="32">
        <f t="shared" ref="L776:W776" si="746">L774 * $J776</f>
        <v>39</v>
      </c>
      <c r="M776" s="32">
        <f t="shared" si="746"/>
        <v>32</v>
      </c>
      <c r="N776" s="32">
        <f t="shared" si="746"/>
        <v>32</v>
      </c>
      <c r="O776" s="32">
        <f t="shared" si="746"/>
        <v>34</v>
      </c>
      <c r="P776" s="32">
        <f t="shared" si="746"/>
        <v>34</v>
      </c>
      <c r="Q776" s="32">
        <f t="shared" si="746"/>
        <v>33</v>
      </c>
      <c r="R776" s="32">
        <f t="shared" si="746"/>
        <v>33</v>
      </c>
      <c r="S776" s="32">
        <f t="shared" si="746"/>
        <v>35</v>
      </c>
      <c r="T776" s="32">
        <f t="shared" si="746"/>
        <v>34</v>
      </c>
      <c r="U776" s="32">
        <f t="shared" si="746"/>
        <v>33</v>
      </c>
      <c r="V776" s="32">
        <f t="shared" si="746"/>
        <v>33</v>
      </c>
      <c r="W776" s="32">
        <f t="shared" si="746"/>
        <v>34</v>
      </c>
    </row>
    <row r="777" spans="1:23" x14ac:dyDescent="0.25">
      <c r="A777" s="257" t="s">
        <v>254</v>
      </c>
      <c r="B777" t="str">
        <f>IFERROR(_xlfn.XLOOKUP(TEXT(A777, "0"), TEXT('Material master'!$A$2:'Material master'!$A$275, "0"), 'Material master'!$B$2:'Material master'!$B$275, 1),"")</f>
        <v>Dolomite DEPG PO 25:PA:S4:H:1600</v>
      </c>
      <c r="C777" t="str">
        <f>IFERROR(_xlfn.XLOOKUP(TEXT(A777, "0"), TEXT('Material master'!$A$2:'Material master'!$A$275, "0"), 'Material master'!$C$2:'Material master'!$C$275, 1),"")</f>
        <v>Packaged Product</v>
      </c>
      <c r="D777" t="str">
        <f>IFERROR(_xlfn.XLOOKUP(TEXT(A777, "0"), TEXT('Material master'!$A$2:'Material master'!$A$275, "0"), 'Material master'!$D$2:'Material master'!$D$275, 1),"")</f>
        <v>C003 - Dolomite</v>
      </c>
      <c r="E777" t="str">
        <f>IFERROR(_xlfn.XLOOKUP(TEXT(A777, "0"), TEXT('Material master'!$A$2:'Material master'!$A$275, "0"), 'Material master'!$E$2:'Material master'!$E$275, 1),"")</f>
        <v>SPC0213 - Dolomite Flour</v>
      </c>
      <c r="F777" t="str">
        <f>IFERROR(_xlfn.XLOOKUP(TEXT(A777, "0"), TEXT('Material master'!$A$2:'Material master'!$A$275, "0"), 'Material master'!$F$2:'Material master'!$F$275, 1),"")</f>
        <v>AF43 - Dolomite Flour</v>
      </c>
      <c r="G777" t="str">
        <f>IFERROR(_xlfn.XLOOKUP(TEXT(A777, "0"), TEXT('Material master'!$A$2:'Material master'!$A$275, "0"), 'Material master'!$G$2:'Material master'!$G$275, 1),"")</f>
        <v>Dolomite Extra PO</v>
      </c>
      <c r="H777" t="s">
        <v>706</v>
      </c>
      <c r="I777" s="257" t="s">
        <v>117</v>
      </c>
      <c r="J777">
        <v>6.25E-2</v>
      </c>
      <c r="K777" s="32"/>
      <c r="L777" s="32">
        <f t="shared" ref="L777:W777" si="747">L774 * $J777</f>
        <v>3.9000000000000004</v>
      </c>
      <c r="M777" s="32">
        <f t="shared" si="747"/>
        <v>3.2</v>
      </c>
      <c r="N777" s="32">
        <f t="shared" si="747"/>
        <v>3.2</v>
      </c>
      <c r="O777" s="32">
        <f t="shared" si="747"/>
        <v>3.4000000000000004</v>
      </c>
      <c r="P777" s="32">
        <f t="shared" si="747"/>
        <v>3.4000000000000004</v>
      </c>
      <c r="Q777" s="32">
        <f t="shared" si="747"/>
        <v>3.3000000000000003</v>
      </c>
      <c r="R777" s="32">
        <f t="shared" si="747"/>
        <v>3.3000000000000003</v>
      </c>
      <c r="S777" s="32">
        <f t="shared" si="747"/>
        <v>3.5</v>
      </c>
      <c r="T777" s="32">
        <f t="shared" si="747"/>
        <v>3.4000000000000004</v>
      </c>
      <c r="U777" s="32">
        <f t="shared" si="747"/>
        <v>3.3000000000000003</v>
      </c>
      <c r="V777" s="32">
        <f t="shared" si="747"/>
        <v>3.3000000000000003</v>
      </c>
      <c r="W777" s="32">
        <f t="shared" si="747"/>
        <v>3.4000000000000004</v>
      </c>
    </row>
    <row r="778" spans="1:23" x14ac:dyDescent="0.25">
      <c r="A778" s="257" t="s">
        <v>254</v>
      </c>
      <c r="B778" t="str">
        <f>IFERROR(_xlfn.XLOOKUP(TEXT(A778, "0"), TEXT('Material master'!$A$2:'Material master'!$A$275, "0"), 'Material master'!$B$2:'Material master'!$B$275, 1),"")</f>
        <v>Dolomite DEPG PO 25:PA:S4:H:1600</v>
      </c>
      <c r="C778" t="str">
        <f>IFERROR(_xlfn.XLOOKUP(TEXT(A778, "0"), TEXT('Material master'!$A$2:'Material master'!$A$275, "0"), 'Material master'!$C$2:'Material master'!$C$275, 1),"")</f>
        <v>Packaged Product</v>
      </c>
      <c r="D778" t="str">
        <f>IFERROR(_xlfn.XLOOKUP(TEXT(A778, "0"), TEXT('Material master'!$A$2:'Material master'!$A$275, "0"), 'Material master'!$D$2:'Material master'!$D$275, 1),"")</f>
        <v>C003 - Dolomite</v>
      </c>
      <c r="E778" t="str">
        <f>IFERROR(_xlfn.XLOOKUP(TEXT(A778, "0"), TEXT('Material master'!$A$2:'Material master'!$A$275, "0"), 'Material master'!$E$2:'Material master'!$E$275, 1),"")</f>
        <v>SPC0213 - Dolomite Flour</v>
      </c>
      <c r="F778" t="str">
        <f>IFERROR(_xlfn.XLOOKUP(TEXT(A778, "0"), TEXT('Material master'!$A$2:'Material master'!$A$275, "0"), 'Material master'!$F$2:'Material master'!$F$275, 1),"")</f>
        <v>AF43 - Dolomite Flour</v>
      </c>
      <c r="G778" t="str">
        <f>IFERROR(_xlfn.XLOOKUP(TEXT(A778, "0"), TEXT('Material master'!$A$2:'Material master'!$A$275, "0"), 'Material master'!$G$2:'Material master'!$G$275, 1),"")</f>
        <v>Dolomite Extra PO</v>
      </c>
      <c r="H778" t="s">
        <v>706</v>
      </c>
      <c r="I778" s="257" t="s">
        <v>119</v>
      </c>
      <c r="J778">
        <v>0.625</v>
      </c>
      <c r="K778" s="32"/>
      <c r="L778" s="32">
        <f t="shared" ref="L778:W778" si="748">L774 * $J778</f>
        <v>39</v>
      </c>
      <c r="M778" s="32">
        <f t="shared" si="748"/>
        <v>32</v>
      </c>
      <c r="N778" s="32">
        <f t="shared" si="748"/>
        <v>32</v>
      </c>
      <c r="O778" s="32">
        <f t="shared" si="748"/>
        <v>34</v>
      </c>
      <c r="P778" s="32">
        <f t="shared" si="748"/>
        <v>34</v>
      </c>
      <c r="Q778" s="32">
        <f t="shared" si="748"/>
        <v>33</v>
      </c>
      <c r="R778" s="32">
        <f t="shared" si="748"/>
        <v>33</v>
      </c>
      <c r="S778" s="32">
        <f t="shared" si="748"/>
        <v>35</v>
      </c>
      <c r="T778" s="32">
        <f t="shared" si="748"/>
        <v>34</v>
      </c>
      <c r="U778" s="32">
        <f t="shared" si="748"/>
        <v>33</v>
      </c>
      <c r="V778" s="32">
        <f t="shared" si="748"/>
        <v>33</v>
      </c>
      <c r="W778" s="32">
        <f t="shared" si="748"/>
        <v>34</v>
      </c>
    </row>
    <row r="779" spans="1:23" x14ac:dyDescent="0.25">
      <c r="A779" s="257" t="s">
        <v>254</v>
      </c>
      <c r="B779" t="str">
        <f>IFERROR(_xlfn.XLOOKUP(TEXT(A779, "0"), TEXT('Material master'!$A$2:'Material master'!$A$275, "0"), 'Material master'!$B$2:'Material master'!$B$275, 1),"")</f>
        <v>Dolomite DEPG PO 25:PA:S4:H:1600</v>
      </c>
      <c r="C779" t="str">
        <f>IFERROR(_xlfn.XLOOKUP(TEXT(A779, "0"), TEXT('Material master'!$A$2:'Material master'!$A$275, "0"), 'Material master'!$C$2:'Material master'!$C$275, 1),"")</f>
        <v>Packaged Product</v>
      </c>
      <c r="D779" t="str">
        <f>IFERROR(_xlfn.XLOOKUP(TEXT(A779, "0"), TEXT('Material master'!$A$2:'Material master'!$A$275, "0"), 'Material master'!$D$2:'Material master'!$D$275, 1),"")</f>
        <v>C003 - Dolomite</v>
      </c>
      <c r="E779" t="str">
        <f>IFERROR(_xlfn.XLOOKUP(TEXT(A779, "0"), TEXT('Material master'!$A$2:'Material master'!$A$275, "0"), 'Material master'!$E$2:'Material master'!$E$275, 1),"")</f>
        <v>SPC0213 - Dolomite Flour</v>
      </c>
      <c r="F779" t="str">
        <f>IFERROR(_xlfn.XLOOKUP(TEXT(A779, "0"), TEXT('Material master'!$A$2:'Material master'!$A$275, "0"), 'Material master'!$F$2:'Material master'!$F$275, 1),"")</f>
        <v>AF43 - Dolomite Flour</v>
      </c>
      <c r="G779" t="str">
        <f>IFERROR(_xlfn.XLOOKUP(TEXT(A779, "0"), TEXT('Material master'!$A$2:'Material master'!$A$275, "0"), 'Material master'!$G$2:'Material master'!$G$275, 1),"")</f>
        <v>Dolomite Extra PO</v>
      </c>
      <c r="H779" t="s">
        <v>706</v>
      </c>
      <c r="I779" s="257" t="s">
        <v>135</v>
      </c>
      <c r="J779">
        <v>40</v>
      </c>
      <c r="K779" s="32"/>
      <c r="L779" s="32">
        <f t="shared" ref="L779:W779" si="749">L774 * $J779</f>
        <v>2496</v>
      </c>
      <c r="M779" s="32">
        <f t="shared" si="749"/>
        <v>2048</v>
      </c>
      <c r="N779" s="32">
        <f t="shared" si="749"/>
        <v>2048</v>
      </c>
      <c r="O779" s="32">
        <f t="shared" si="749"/>
        <v>2176</v>
      </c>
      <c r="P779" s="32">
        <f t="shared" si="749"/>
        <v>2176</v>
      </c>
      <c r="Q779" s="32">
        <f t="shared" si="749"/>
        <v>2112</v>
      </c>
      <c r="R779" s="32">
        <f t="shared" si="749"/>
        <v>2112</v>
      </c>
      <c r="S779" s="32">
        <f t="shared" si="749"/>
        <v>2240</v>
      </c>
      <c r="T779" s="32">
        <f t="shared" si="749"/>
        <v>2176</v>
      </c>
      <c r="U779" s="32">
        <f t="shared" si="749"/>
        <v>2112</v>
      </c>
      <c r="V779" s="32">
        <f t="shared" si="749"/>
        <v>2112</v>
      </c>
      <c r="W779" s="32">
        <f t="shared" si="749"/>
        <v>2176</v>
      </c>
    </row>
    <row r="780" spans="1:23" ht="15.75" thickBot="1" x14ac:dyDescent="0.3">
      <c r="A780" s="257" t="s">
        <v>254</v>
      </c>
      <c r="B780" t="str">
        <f>IFERROR(_xlfn.XLOOKUP(TEXT(A780, "0"), TEXT('Material master'!$A$2:'Material master'!$A$275, "0"), 'Material master'!$B$2:'Material master'!$B$275, 1),"")</f>
        <v>Dolomite DEPG PO 25:PA:S4:H:1600</v>
      </c>
      <c r="C780" t="str">
        <f>IFERROR(_xlfn.XLOOKUP(TEXT(A780, "0"), TEXT('Material master'!$A$2:'Material master'!$A$275, "0"), 'Material master'!$C$2:'Material master'!$C$275, 1),"")</f>
        <v>Packaged Product</v>
      </c>
      <c r="D780" t="str">
        <f>IFERROR(_xlfn.XLOOKUP(TEXT(A780, "0"), TEXT('Material master'!$A$2:'Material master'!$A$275, "0"), 'Material master'!$D$2:'Material master'!$D$275, 1),"")</f>
        <v>C003 - Dolomite</v>
      </c>
      <c r="E780" t="str">
        <f>IFERROR(_xlfn.XLOOKUP(TEXT(A780, "0"), TEXT('Material master'!$A$2:'Material master'!$A$275, "0"), 'Material master'!$E$2:'Material master'!$E$275, 1),"")</f>
        <v>SPC0213 - Dolomite Flour</v>
      </c>
      <c r="F780" t="str">
        <f>IFERROR(_xlfn.XLOOKUP(TEXT(A780, "0"), TEXT('Material master'!$A$2:'Material master'!$A$275, "0"), 'Material master'!$F$2:'Material master'!$F$275, 1),"")</f>
        <v>AF43 - Dolomite Flour</v>
      </c>
      <c r="G780" t="str">
        <f>IFERROR(_xlfn.XLOOKUP(TEXT(A780, "0"), TEXT('Material master'!$A$2:'Material master'!$A$275, "0"), 'Material master'!$G$2:'Material master'!$G$275, 1),"")</f>
        <v>Dolomite Extra PO</v>
      </c>
      <c r="H780" t="s">
        <v>706</v>
      </c>
      <c r="I780" s="257" t="s">
        <v>249</v>
      </c>
      <c r="J780">
        <v>1</v>
      </c>
      <c r="K780" s="32"/>
      <c r="L780" s="32">
        <f t="shared" ref="L780:W780" si="750">L774 * $J780</f>
        <v>62.400000000000006</v>
      </c>
      <c r="M780" s="32">
        <f t="shared" si="750"/>
        <v>51.2</v>
      </c>
      <c r="N780" s="32">
        <f t="shared" si="750"/>
        <v>51.2</v>
      </c>
      <c r="O780" s="32">
        <f t="shared" si="750"/>
        <v>54.400000000000006</v>
      </c>
      <c r="P780" s="32">
        <f t="shared" si="750"/>
        <v>54.400000000000006</v>
      </c>
      <c r="Q780" s="32">
        <f t="shared" si="750"/>
        <v>52.800000000000004</v>
      </c>
      <c r="R780" s="32">
        <f t="shared" si="750"/>
        <v>52.800000000000004</v>
      </c>
      <c r="S780" s="32">
        <f t="shared" si="750"/>
        <v>56</v>
      </c>
      <c r="T780" s="32">
        <f t="shared" si="750"/>
        <v>54.400000000000006</v>
      </c>
      <c r="U780" s="32">
        <f t="shared" si="750"/>
        <v>52.800000000000004</v>
      </c>
      <c r="V780" s="32">
        <f t="shared" si="750"/>
        <v>52.800000000000004</v>
      </c>
      <c r="W780" s="32">
        <f t="shared" si="750"/>
        <v>54.400000000000006</v>
      </c>
    </row>
    <row r="781" spans="1:23" s="138" customFormat="1" x14ac:dyDescent="0.25">
      <c r="A781" s="137" t="s">
        <v>256</v>
      </c>
      <c r="B781" s="138" t="str">
        <f>IFERROR(_xlfn.XLOOKUP(TEXT(A781, "0"), TEXT('Material master'!$A$2:'Material master'!$A$275, "0"), 'Material master'!$B$2:'Material master'!$B$275, 1),"")</f>
        <v>Dolomite DEPG PO 1000:B4S:CP1:NB:1000</v>
      </c>
      <c r="C781" s="138" t="str">
        <f>IFERROR(_xlfn.XLOOKUP(TEXT(A781, "0"), TEXT('Material master'!$A$2:'Material master'!$A$275, "0"), 'Material master'!$C$2:'Material master'!$C$275, 1),"")</f>
        <v>Packaged Product</v>
      </c>
      <c r="D781" s="138" t="str">
        <f>IFERROR(_xlfn.XLOOKUP(TEXT(A781, "0"), TEXT('Material master'!$A$2:'Material master'!$A$275, "0"), 'Material master'!$D$2:'Material master'!$D$275, 1),"")</f>
        <v>C003 - Dolomite</v>
      </c>
      <c r="E781" s="138" t="str">
        <f>IFERROR(_xlfn.XLOOKUP(TEXT(A781, "0"), TEXT('Material master'!$A$2:'Material master'!$A$275, "0"), 'Material master'!$E$2:'Material master'!$E$275, 1),"")</f>
        <v>SPC0213 - Dolomite Flour</v>
      </c>
      <c r="F781" s="138" t="str">
        <f>IFERROR(_xlfn.XLOOKUP(TEXT(A781, "0"), TEXT('Material master'!$A$2:'Material master'!$A$275, "0"), 'Material master'!$F$2:'Material master'!$F$275, 1),"")</f>
        <v>AF43 - Dolomite Flour</v>
      </c>
      <c r="G781" s="138" t="str">
        <f>IFERROR(_xlfn.XLOOKUP(TEXT(A781, "0"), TEXT('Material master'!$A$2:'Material master'!$A$275, "0"), 'Material master'!$G$2:'Material master'!$G$275, 1),"")</f>
        <v>Dolomite Extra PO</v>
      </c>
      <c r="H781" s="138" t="s">
        <v>683</v>
      </c>
      <c r="I781" s="140">
        <f>IFERROR(AVERAGE('Forecast sheet'!$C$11:'Forecast sheet'!$N$11),0)</f>
        <v>176</v>
      </c>
      <c r="J781" s="140">
        <f>IFERROR(AVERAGE(L781:W781),0)</f>
        <v>176.50742509461728</v>
      </c>
      <c r="K781" s="140"/>
      <c r="L781" s="140">
        <v>171.56930425619143</v>
      </c>
      <c r="M781" s="140">
        <v>177.77452698901962</v>
      </c>
      <c r="N781" s="140">
        <v>177.77452698901962</v>
      </c>
      <c r="O781" s="140">
        <v>177.77452698901962</v>
      </c>
      <c r="P781" s="140">
        <v>125.27452698901961</v>
      </c>
      <c r="Q781" s="140">
        <v>177.77452698901962</v>
      </c>
      <c r="R781" s="140">
        <v>221.27452698901959</v>
      </c>
      <c r="S781" s="140">
        <v>177.77452698901962</v>
      </c>
      <c r="T781" s="140">
        <v>177.77452698901962</v>
      </c>
      <c r="U781" s="140">
        <v>177.77452698901962</v>
      </c>
      <c r="V781" s="140">
        <v>177.77452698901962</v>
      </c>
      <c r="W781" s="140">
        <v>177.77452698901962</v>
      </c>
    </row>
    <row r="782" spans="1:23" x14ac:dyDescent="0.25">
      <c r="A782" s="257" t="s">
        <v>256</v>
      </c>
      <c r="B782" t="str">
        <f>IFERROR(_xlfn.XLOOKUP(TEXT(A782, "0"), TEXT('Material master'!$A$2:'Material master'!$A$275, "0"), 'Material master'!$B$2:'Material master'!$B$275, 1),"")</f>
        <v>Dolomite DEPG PO 1000:B4S:CP1:NB:1000</v>
      </c>
      <c r="C782" t="str">
        <f>IFERROR(_xlfn.XLOOKUP(TEXT(A782, "0"), TEXT('Material master'!$A$2:'Material master'!$A$275, "0"), 'Material master'!$C$2:'Material master'!$C$275, 1),"")</f>
        <v>Packaged Product</v>
      </c>
      <c r="D782" t="str">
        <f>IFERROR(_xlfn.XLOOKUP(TEXT(A782, "0"), TEXT('Material master'!$A$2:'Material master'!$A$275, "0"), 'Material master'!$D$2:'Material master'!$D$275, 1),"")</f>
        <v>C003 - Dolomite</v>
      </c>
      <c r="E782" t="str">
        <f>IFERROR(_xlfn.XLOOKUP(TEXT(A782, "0"), TEXT('Material master'!$A$2:'Material master'!$A$275, "0"), 'Material master'!$E$2:'Material master'!$E$275, 1),"")</f>
        <v>SPC0213 - Dolomite Flour</v>
      </c>
      <c r="F782" t="str">
        <f>IFERROR(_xlfn.XLOOKUP(TEXT(A782, "0"), TEXT('Material master'!$A$2:'Material master'!$A$275, "0"), 'Material master'!$F$2:'Material master'!$F$275, 1),"")</f>
        <v>AF43 - Dolomite Flour</v>
      </c>
      <c r="G782" t="str">
        <f>IFERROR(_xlfn.XLOOKUP(TEXT(A782, "0"), TEXT('Material master'!$A$2:'Material master'!$A$275, "0"), 'Material master'!$G$2:'Material master'!$G$275, 1),"")</f>
        <v>Dolomite Extra PO</v>
      </c>
      <c r="H782" s="1" t="s">
        <v>696</v>
      </c>
      <c r="I782" s="1"/>
      <c r="J782" s="1"/>
      <c r="K782" s="141"/>
      <c r="L782" s="141">
        <f t="shared" ref="L782:W782" si="751">SUM(L781)</f>
        <v>171.56930425619143</v>
      </c>
      <c r="M782" s="141">
        <f t="shared" si="751"/>
        <v>177.77452698901962</v>
      </c>
      <c r="N782" s="141">
        <f t="shared" si="751"/>
        <v>177.77452698901962</v>
      </c>
      <c r="O782" s="141">
        <f t="shared" si="751"/>
        <v>177.77452698901962</v>
      </c>
      <c r="P782" s="141">
        <f t="shared" si="751"/>
        <v>125.27452698901961</v>
      </c>
      <c r="Q782" s="141">
        <f t="shared" si="751"/>
        <v>177.77452698901962</v>
      </c>
      <c r="R782" s="141">
        <f t="shared" si="751"/>
        <v>221.27452698901959</v>
      </c>
      <c r="S782" s="141">
        <f t="shared" si="751"/>
        <v>177.77452698901962</v>
      </c>
      <c r="T782" s="141">
        <f t="shared" si="751"/>
        <v>177.77452698901962</v>
      </c>
      <c r="U782" s="141">
        <f t="shared" si="751"/>
        <v>177.77452698901962</v>
      </c>
      <c r="V782" s="141">
        <f t="shared" si="751"/>
        <v>177.77452698901962</v>
      </c>
      <c r="W782" s="141">
        <f t="shared" si="751"/>
        <v>177.77452698901962</v>
      </c>
    </row>
    <row r="783" spans="1:23" s="136" customFormat="1" x14ac:dyDescent="0.25">
      <c r="A783" s="270" t="s">
        <v>256</v>
      </c>
      <c r="B783" s="136" t="str">
        <f>IFERROR(_xlfn.XLOOKUP(TEXT(A783, "0"), TEXT('Material master'!$A$2:'Material master'!$A$275, "0"), 'Material master'!$B$2:'Material master'!$B$275, 1),"")</f>
        <v>Dolomite DEPG PO 1000:B4S:CP1:NB:1000</v>
      </c>
      <c r="C783" s="136" t="str">
        <f>IFERROR(_xlfn.XLOOKUP(TEXT(A783, "0"), TEXT('Material master'!$A$2:'Material master'!$A$275, "0"), 'Material master'!$C$2:'Material master'!$C$275, 1),"")</f>
        <v>Packaged Product</v>
      </c>
      <c r="D783" s="136" t="str">
        <f>IFERROR(_xlfn.XLOOKUP(TEXT(A783, "0"), TEXT('Material master'!$A$2:'Material master'!$A$275, "0"), 'Material master'!$D$2:'Material master'!$D$275, 1),"")</f>
        <v>C003 - Dolomite</v>
      </c>
      <c r="E783" s="136" t="str">
        <f>IFERROR(_xlfn.XLOOKUP(TEXT(A783, "0"), TEXT('Material master'!$A$2:'Material master'!$A$275, "0"), 'Material master'!$E$2:'Material master'!$E$275, 1),"")</f>
        <v>SPC0213 - Dolomite Flour</v>
      </c>
      <c r="F783" s="136" t="str">
        <f>IFERROR(_xlfn.XLOOKUP(TEXT(A783, "0"), TEXT('Material master'!$A$2:'Material master'!$A$275, "0"), 'Material master'!$F$2:'Material master'!$F$275, 1),"")</f>
        <v>AF43 - Dolomite Flour</v>
      </c>
      <c r="G783" s="136" t="str">
        <f>IFERROR(_xlfn.XLOOKUP(TEXT(A783, "0"), TEXT('Material master'!$A$2:'Material master'!$A$275, "0"), 'Material master'!$G$2:'Material master'!$G$275, 1),"")</f>
        <v>Dolomite Extra PO</v>
      </c>
      <c r="H783" s="136" t="s">
        <v>697</v>
      </c>
      <c r="K783" s="142">
        <v>84</v>
      </c>
      <c r="L783" s="142">
        <f t="shared" ref="L783:W783" si="752">K783 - L782 + L785</f>
        <v>72.43069574380857</v>
      </c>
      <c r="M783" s="142">
        <f t="shared" si="752"/>
        <v>72.656168754788951</v>
      </c>
      <c r="N783" s="142">
        <f t="shared" si="752"/>
        <v>72.881641765769331</v>
      </c>
      <c r="O783" s="142">
        <f t="shared" si="752"/>
        <v>72.107114776749711</v>
      </c>
      <c r="P783" s="142">
        <f t="shared" si="752"/>
        <v>72.832587787730105</v>
      </c>
      <c r="Q783" s="142">
        <f t="shared" si="752"/>
        <v>72.058060798710486</v>
      </c>
      <c r="R783" s="142">
        <f t="shared" si="752"/>
        <v>72.78353380969088</v>
      </c>
      <c r="S783" s="142">
        <f t="shared" si="752"/>
        <v>72.00900682067126</v>
      </c>
      <c r="T783" s="142">
        <f t="shared" si="752"/>
        <v>72.23447983165164</v>
      </c>
      <c r="U783" s="142">
        <f t="shared" si="752"/>
        <v>72.459952842632021</v>
      </c>
      <c r="V783" s="142">
        <f t="shared" si="752"/>
        <v>72.685425853612401</v>
      </c>
      <c r="W783" s="142">
        <f t="shared" si="752"/>
        <v>72.910898864592781</v>
      </c>
    </row>
    <row r="784" spans="1:23" x14ac:dyDescent="0.25">
      <c r="A784" s="257" t="s">
        <v>256</v>
      </c>
      <c r="B784" t="str">
        <f>IFERROR(_xlfn.XLOOKUP(TEXT(A784, "0"), TEXT('Material master'!$A$2:'Material master'!$A$275, "0"), 'Material master'!$B$2:'Material master'!$B$275, 1),"")</f>
        <v>Dolomite DEPG PO 1000:B4S:CP1:NB:1000</v>
      </c>
      <c r="C784" t="str">
        <f>IFERROR(_xlfn.XLOOKUP(TEXT(A784, "0"), TEXT('Material master'!$A$2:'Material master'!$A$275, "0"), 'Material master'!$C$2:'Material master'!$C$275, 1),"")</f>
        <v>Packaged Product</v>
      </c>
      <c r="D784" t="str">
        <f>IFERROR(_xlfn.XLOOKUP(TEXT(A784, "0"), TEXT('Material master'!$A$2:'Material master'!$A$275, "0"), 'Material master'!$D$2:'Material master'!$D$275, 1),"")</f>
        <v>C003 - Dolomite</v>
      </c>
      <c r="E784" t="str">
        <f>IFERROR(_xlfn.XLOOKUP(TEXT(A784, "0"), TEXT('Material master'!$A$2:'Material master'!$A$275, "0"), 'Material master'!$E$2:'Material master'!$E$275, 1),"")</f>
        <v>SPC0213 - Dolomite Flour</v>
      </c>
      <c r="F784" t="str">
        <f>IFERROR(_xlfn.XLOOKUP(TEXT(A784, "0"), TEXT('Material master'!$A$2:'Material master'!$A$275, "0"), 'Material master'!$F$2:'Material master'!$F$275, 1),"")</f>
        <v>AF43 - Dolomite Flour</v>
      </c>
      <c r="G784" t="str">
        <f>IFERROR(_xlfn.XLOOKUP(TEXT(A784, "0"), TEXT('Material master'!$A$2:'Material master'!$A$275, "0"), 'Material master'!$G$2:'Material master'!$G$275, 1),"")</f>
        <v>Dolomite Extra PO</v>
      </c>
      <c r="H784" t="s">
        <v>698</v>
      </c>
      <c r="I784" s="32">
        <v>72</v>
      </c>
      <c r="J784" s="258">
        <f>IFERROR($I784/AVERAGE($L782:$W782),0)</f>
        <v>0.407914850955444</v>
      </c>
      <c r="K784" s="32"/>
      <c r="L784" s="32">
        <f t="shared" ref="L784:W784" si="753">$I784</f>
        <v>72</v>
      </c>
      <c r="M784" s="32">
        <f t="shared" si="753"/>
        <v>72</v>
      </c>
      <c r="N784" s="32">
        <f t="shared" si="753"/>
        <v>72</v>
      </c>
      <c r="O784" s="32">
        <f t="shared" si="753"/>
        <v>72</v>
      </c>
      <c r="P784" s="32">
        <f t="shared" si="753"/>
        <v>72</v>
      </c>
      <c r="Q784" s="32">
        <f t="shared" si="753"/>
        <v>72</v>
      </c>
      <c r="R784" s="32">
        <f t="shared" si="753"/>
        <v>72</v>
      </c>
      <c r="S784" s="32">
        <f t="shared" si="753"/>
        <v>72</v>
      </c>
      <c r="T784" s="32">
        <f t="shared" si="753"/>
        <v>72</v>
      </c>
      <c r="U784" s="32">
        <f t="shared" si="753"/>
        <v>72</v>
      </c>
      <c r="V784" s="32">
        <f t="shared" si="753"/>
        <v>72</v>
      </c>
      <c r="W784" s="32">
        <f t="shared" si="753"/>
        <v>72</v>
      </c>
    </row>
    <row r="785" spans="1:23" x14ac:dyDescent="0.25">
      <c r="A785" s="257" t="s">
        <v>256</v>
      </c>
      <c r="B785" t="str">
        <f>IFERROR(_xlfn.XLOOKUP(TEXT(A785, "0"), TEXT('Material master'!$A$2:'Material master'!$A$275, "0"), 'Material master'!$B$2:'Material master'!$B$275, 1),"")</f>
        <v>Dolomite DEPG PO 1000:B4S:CP1:NB:1000</v>
      </c>
      <c r="C785" t="str">
        <f>IFERROR(_xlfn.XLOOKUP(TEXT(A785, "0"), TEXT('Material master'!$A$2:'Material master'!$A$275, "0"), 'Material master'!$C$2:'Material master'!$C$275, 1),"")</f>
        <v>Packaged Product</v>
      </c>
      <c r="D785" t="str">
        <f>IFERROR(_xlfn.XLOOKUP(TEXT(A785, "0"), TEXT('Material master'!$A$2:'Material master'!$A$275, "0"), 'Material master'!$D$2:'Material master'!$D$275, 1),"")</f>
        <v>C003 - Dolomite</v>
      </c>
      <c r="E785" t="str">
        <f>IFERROR(_xlfn.XLOOKUP(TEXT(A785, "0"), TEXT('Material master'!$A$2:'Material master'!$A$275, "0"), 'Material master'!$E$2:'Material master'!$E$275, 1),"")</f>
        <v>SPC0213 - Dolomite Flour</v>
      </c>
      <c r="F785" t="str">
        <f>IFERROR(_xlfn.XLOOKUP(TEXT(A785, "0"), TEXT('Material master'!$A$2:'Material master'!$A$275, "0"), 'Material master'!$F$2:'Material master'!$F$275, 1),"")</f>
        <v>AF43 - Dolomite Flour</v>
      </c>
      <c r="G785" t="str">
        <f>IFERROR(_xlfn.XLOOKUP(TEXT(A785, "0"), TEXT('Material master'!$A$2:'Material master'!$A$275, "0"), 'Material master'!$G$2:'Material master'!$G$275, 1),"")</f>
        <v>Dolomite Extra PO</v>
      </c>
      <c r="H785" t="s">
        <v>704</v>
      </c>
      <c r="I785">
        <v>1</v>
      </c>
      <c r="K785" s="32"/>
      <c r="L785" s="32">
        <f t="shared" ref="L785:W785" si="754">IF(( L784 - K783 + L782 ) &gt; 0, CEILING(( L784 - K783 + L782 ), $I785), 0)</f>
        <v>160</v>
      </c>
      <c r="M785" s="32">
        <f t="shared" si="754"/>
        <v>178</v>
      </c>
      <c r="N785" s="32">
        <f t="shared" si="754"/>
        <v>178</v>
      </c>
      <c r="O785" s="32">
        <f t="shared" si="754"/>
        <v>177</v>
      </c>
      <c r="P785" s="32">
        <f t="shared" si="754"/>
        <v>126</v>
      </c>
      <c r="Q785" s="32">
        <f t="shared" si="754"/>
        <v>177</v>
      </c>
      <c r="R785" s="32">
        <f t="shared" si="754"/>
        <v>222</v>
      </c>
      <c r="S785" s="32">
        <f t="shared" si="754"/>
        <v>177</v>
      </c>
      <c r="T785" s="32">
        <f t="shared" si="754"/>
        <v>178</v>
      </c>
      <c r="U785" s="32">
        <f t="shared" si="754"/>
        <v>178</v>
      </c>
      <c r="V785" s="32">
        <f t="shared" si="754"/>
        <v>178</v>
      </c>
      <c r="W785" s="32">
        <f t="shared" si="754"/>
        <v>178</v>
      </c>
    </row>
    <row r="786" spans="1:23" x14ac:dyDescent="0.25">
      <c r="A786" s="257" t="s">
        <v>256</v>
      </c>
      <c r="B786" t="str">
        <f>IFERROR(_xlfn.XLOOKUP(TEXT(A786, "0"), TEXT('Material master'!$A$2:'Material master'!$A$275, "0"), 'Material master'!$B$2:'Material master'!$B$275, 1),"")</f>
        <v>Dolomite DEPG PO 1000:B4S:CP1:NB:1000</v>
      </c>
      <c r="C786" t="str">
        <f>IFERROR(_xlfn.XLOOKUP(TEXT(A786, "0"), TEXT('Material master'!$A$2:'Material master'!$A$275, "0"), 'Material master'!$C$2:'Material master'!$C$275, 1),"")</f>
        <v>Packaged Product</v>
      </c>
      <c r="D786" t="str">
        <f>IFERROR(_xlfn.XLOOKUP(TEXT(A786, "0"), TEXT('Material master'!$A$2:'Material master'!$A$275, "0"), 'Material master'!$D$2:'Material master'!$D$275, 1),"")</f>
        <v>C003 - Dolomite</v>
      </c>
      <c r="E786" t="str">
        <f>IFERROR(_xlfn.XLOOKUP(TEXT(A786, "0"), TEXT('Material master'!$A$2:'Material master'!$A$275, "0"), 'Material master'!$E$2:'Material master'!$E$275, 1),"")</f>
        <v>SPC0213 - Dolomite Flour</v>
      </c>
      <c r="F786" t="str">
        <f>IFERROR(_xlfn.XLOOKUP(TEXT(A786, "0"), TEXT('Material master'!$A$2:'Material master'!$A$275, "0"), 'Material master'!$F$2:'Material master'!$F$275, 1),"")</f>
        <v>AF43 - Dolomite Flour</v>
      </c>
      <c r="G786" t="str">
        <f>IFERROR(_xlfn.XLOOKUP(TEXT(A786, "0"), TEXT('Material master'!$A$2:'Material master'!$A$275, "0"), 'Material master'!$G$2:'Material master'!$G$275, 1),"")</f>
        <v>Dolomite Extra PO</v>
      </c>
      <c r="H786" t="s">
        <v>705</v>
      </c>
      <c r="I786" t="s">
        <v>595</v>
      </c>
      <c r="J786">
        <v>5</v>
      </c>
      <c r="K786" s="32"/>
      <c r="L786" s="32">
        <f t="shared" ref="L786:W786" si="755">L785 / $J786</f>
        <v>32</v>
      </c>
      <c r="M786" s="32">
        <f t="shared" si="755"/>
        <v>35.6</v>
      </c>
      <c r="N786" s="32">
        <f t="shared" si="755"/>
        <v>35.6</v>
      </c>
      <c r="O786" s="32">
        <f t="shared" si="755"/>
        <v>35.4</v>
      </c>
      <c r="P786" s="32">
        <f t="shared" si="755"/>
        <v>25.2</v>
      </c>
      <c r="Q786" s="32">
        <f t="shared" si="755"/>
        <v>35.4</v>
      </c>
      <c r="R786" s="32">
        <f t="shared" si="755"/>
        <v>44.4</v>
      </c>
      <c r="S786" s="32">
        <f t="shared" si="755"/>
        <v>35.4</v>
      </c>
      <c r="T786" s="32">
        <f t="shared" si="755"/>
        <v>35.6</v>
      </c>
      <c r="U786" s="32">
        <f t="shared" si="755"/>
        <v>35.6</v>
      </c>
      <c r="V786" s="32">
        <f t="shared" si="755"/>
        <v>35.6</v>
      </c>
      <c r="W786" s="32">
        <f t="shared" si="755"/>
        <v>35.6</v>
      </c>
    </row>
    <row r="787" spans="1:23" x14ac:dyDescent="0.25">
      <c r="A787" s="257" t="s">
        <v>256</v>
      </c>
      <c r="B787" t="str">
        <f>IFERROR(_xlfn.XLOOKUP(TEXT(A787, "0"), TEXT('Material master'!$A$2:'Material master'!$A$275, "0"), 'Material master'!$B$2:'Material master'!$B$275, 1),"")</f>
        <v>Dolomite DEPG PO 1000:B4S:CP1:NB:1000</v>
      </c>
      <c r="C787" t="str">
        <f>IFERROR(_xlfn.XLOOKUP(TEXT(A787, "0"), TEXT('Material master'!$A$2:'Material master'!$A$275, "0"), 'Material master'!$C$2:'Material master'!$C$275, 1),"")</f>
        <v>Packaged Product</v>
      </c>
      <c r="D787" t="str">
        <f>IFERROR(_xlfn.XLOOKUP(TEXT(A787, "0"), TEXT('Material master'!$A$2:'Material master'!$A$275, "0"), 'Material master'!$D$2:'Material master'!$D$275, 1),"")</f>
        <v>C003 - Dolomite</v>
      </c>
      <c r="E787" t="str">
        <f>IFERROR(_xlfn.XLOOKUP(TEXT(A787, "0"), TEXT('Material master'!$A$2:'Material master'!$A$275, "0"), 'Material master'!$E$2:'Material master'!$E$275, 1),"")</f>
        <v>SPC0213 - Dolomite Flour</v>
      </c>
      <c r="F787" t="str">
        <f>IFERROR(_xlfn.XLOOKUP(TEXT(A787, "0"), TEXT('Material master'!$A$2:'Material master'!$A$275, "0"), 'Material master'!$F$2:'Material master'!$F$275, 1),"")</f>
        <v>AF43 - Dolomite Flour</v>
      </c>
      <c r="G787" t="str">
        <f>IFERROR(_xlfn.XLOOKUP(TEXT(A787, "0"), TEXT('Material master'!$A$2:'Material master'!$A$275, "0"), 'Material master'!$G$2:'Material master'!$G$275, 1),"")</f>
        <v>Dolomite Extra PO</v>
      </c>
      <c r="H787" t="s">
        <v>706</v>
      </c>
      <c r="I787" s="257" t="s">
        <v>107</v>
      </c>
      <c r="J787">
        <v>1</v>
      </c>
      <c r="K787" s="32"/>
      <c r="L787" s="32">
        <f t="shared" ref="L787:W787" si="756">L785 * $J787</f>
        <v>160</v>
      </c>
      <c r="M787" s="32">
        <f t="shared" si="756"/>
        <v>178</v>
      </c>
      <c r="N787" s="32">
        <f t="shared" si="756"/>
        <v>178</v>
      </c>
      <c r="O787" s="32">
        <f t="shared" si="756"/>
        <v>177</v>
      </c>
      <c r="P787" s="32">
        <f t="shared" si="756"/>
        <v>126</v>
      </c>
      <c r="Q787" s="32">
        <f t="shared" si="756"/>
        <v>177</v>
      </c>
      <c r="R787" s="32">
        <f t="shared" si="756"/>
        <v>222</v>
      </c>
      <c r="S787" s="32">
        <f t="shared" si="756"/>
        <v>177</v>
      </c>
      <c r="T787" s="32">
        <f t="shared" si="756"/>
        <v>178</v>
      </c>
      <c r="U787" s="32">
        <f t="shared" si="756"/>
        <v>178</v>
      </c>
      <c r="V787" s="32">
        <f t="shared" si="756"/>
        <v>178</v>
      </c>
      <c r="W787" s="32">
        <f t="shared" si="756"/>
        <v>178</v>
      </c>
    </row>
    <row r="788" spans="1:23" x14ac:dyDescent="0.25">
      <c r="A788" s="257" t="s">
        <v>256</v>
      </c>
      <c r="B788" t="str">
        <f>IFERROR(_xlfn.XLOOKUP(TEXT(A788, "0"), TEXT('Material master'!$A$2:'Material master'!$A$275, "0"), 'Material master'!$B$2:'Material master'!$B$275, 1),"")</f>
        <v>Dolomite DEPG PO 1000:B4S:CP1:NB:1000</v>
      </c>
      <c r="C788" t="str">
        <f>IFERROR(_xlfn.XLOOKUP(TEXT(A788, "0"), TEXT('Material master'!$A$2:'Material master'!$A$275, "0"), 'Material master'!$C$2:'Material master'!$C$275, 1),"")</f>
        <v>Packaged Product</v>
      </c>
      <c r="D788" t="str">
        <f>IFERROR(_xlfn.XLOOKUP(TEXT(A788, "0"), TEXT('Material master'!$A$2:'Material master'!$A$275, "0"), 'Material master'!$D$2:'Material master'!$D$275, 1),"")</f>
        <v>C003 - Dolomite</v>
      </c>
      <c r="E788" t="str">
        <f>IFERROR(_xlfn.XLOOKUP(TEXT(A788, "0"), TEXT('Material master'!$A$2:'Material master'!$A$275, "0"), 'Material master'!$E$2:'Material master'!$E$275, 1),"")</f>
        <v>SPC0213 - Dolomite Flour</v>
      </c>
      <c r="F788" t="str">
        <f>IFERROR(_xlfn.XLOOKUP(TEXT(A788, "0"), TEXT('Material master'!$A$2:'Material master'!$A$275, "0"), 'Material master'!$F$2:'Material master'!$F$275, 1),"")</f>
        <v>AF43 - Dolomite Flour</v>
      </c>
      <c r="G788" t="str">
        <f>IFERROR(_xlfn.XLOOKUP(TEXT(A788, "0"), TEXT('Material master'!$A$2:'Material master'!$A$275, "0"), 'Material master'!$G$2:'Material master'!$G$275, 1),"")</f>
        <v>Dolomite Extra PO</v>
      </c>
      <c r="H788" t="s">
        <v>706</v>
      </c>
      <c r="I788" s="257" t="s">
        <v>115</v>
      </c>
      <c r="J788">
        <v>1</v>
      </c>
      <c r="K788" s="32"/>
      <c r="L788" s="32">
        <f t="shared" ref="L788:W788" si="757">L785 * $J788</f>
        <v>160</v>
      </c>
      <c r="M788" s="32">
        <f t="shared" si="757"/>
        <v>178</v>
      </c>
      <c r="N788" s="32">
        <f t="shared" si="757"/>
        <v>178</v>
      </c>
      <c r="O788" s="32">
        <f t="shared" si="757"/>
        <v>177</v>
      </c>
      <c r="P788" s="32">
        <f t="shared" si="757"/>
        <v>126</v>
      </c>
      <c r="Q788" s="32">
        <f t="shared" si="757"/>
        <v>177</v>
      </c>
      <c r="R788" s="32">
        <f t="shared" si="757"/>
        <v>222</v>
      </c>
      <c r="S788" s="32">
        <f t="shared" si="757"/>
        <v>177</v>
      </c>
      <c r="T788" s="32">
        <f t="shared" si="757"/>
        <v>178</v>
      </c>
      <c r="U788" s="32">
        <f t="shared" si="757"/>
        <v>178</v>
      </c>
      <c r="V788" s="32">
        <f t="shared" si="757"/>
        <v>178</v>
      </c>
      <c r="W788" s="32">
        <f t="shared" si="757"/>
        <v>178</v>
      </c>
    </row>
    <row r="789" spans="1:23" ht="15.75" thickBot="1" x14ac:dyDescent="0.3">
      <c r="A789" s="257" t="s">
        <v>256</v>
      </c>
      <c r="B789" t="str">
        <f>IFERROR(_xlfn.XLOOKUP(TEXT(A789, "0"), TEXT('Material master'!$A$2:'Material master'!$A$275, "0"), 'Material master'!$B$2:'Material master'!$B$275, 1),"")</f>
        <v>Dolomite DEPG PO 1000:B4S:CP1:NB:1000</v>
      </c>
      <c r="C789" t="str">
        <f>IFERROR(_xlfn.XLOOKUP(TEXT(A789, "0"), TEXT('Material master'!$A$2:'Material master'!$A$275, "0"), 'Material master'!$C$2:'Material master'!$C$275, 1),"")</f>
        <v>Packaged Product</v>
      </c>
      <c r="D789" t="str">
        <f>IFERROR(_xlfn.XLOOKUP(TEXT(A789, "0"), TEXT('Material master'!$A$2:'Material master'!$A$275, "0"), 'Material master'!$D$2:'Material master'!$D$275, 1),"")</f>
        <v>C003 - Dolomite</v>
      </c>
      <c r="E789" t="str">
        <f>IFERROR(_xlfn.XLOOKUP(TEXT(A789, "0"), TEXT('Material master'!$A$2:'Material master'!$A$275, "0"), 'Material master'!$E$2:'Material master'!$E$275, 1),"")</f>
        <v>SPC0213 - Dolomite Flour</v>
      </c>
      <c r="F789" t="str">
        <f>IFERROR(_xlfn.XLOOKUP(TEXT(A789, "0"), TEXT('Material master'!$A$2:'Material master'!$A$275, "0"), 'Material master'!$F$2:'Material master'!$F$275, 1),"")</f>
        <v>AF43 - Dolomite Flour</v>
      </c>
      <c r="G789" t="str">
        <f>IFERROR(_xlfn.XLOOKUP(TEXT(A789, "0"), TEXT('Material master'!$A$2:'Material master'!$A$275, "0"), 'Material master'!$G$2:'Material master'!$G$275, 1),"")</f>
        <v>Dolomite Extra PO</v>
      </c>
      <c r="H789" t="s">
        <v>706</v>
      </c>
      <c r="I789" s="257" t="s">
        <v>249</v>
      </c>
      <c r="J789">
        <v>1</v>
      </c>
      <c r="K789" s="32"/>
      <c r="L789" s="32">
        <f t="shared" ref="L789:W789" si="758">L785 * $J789</f>
        <v>160</v>
      </c>
      <c r="M789" s="32">
        <f t="shared" si="758"/>
        <v>178</v>
      </c>
      <c r="N789" s="32">
        <f t="shared" si="758"/>
        <v>178</v>
      </c>
      <c r="O789" s="32">
        <f t="shared" si="758"/>
        <v>177</v>
      </c>
      <c r="P789" s="32">
        <f t="shared" si="758"/>
        <v>126</v>
      </c>
      <c r="Q789" s="32">
        <f t="shared" si="758"/>
        <v>177</v>
      </c>
      <c r="R789" s="32">
        <f t="shared" si="758"/>
        <v>222</v>
      </c>
      <c r="S789" s="32">
        <f t="shared" si="758"/>
        <v>177</v>
      </c>
      <c r="T789" s="32">
        <f t="shared" si="758"/>
        <v>178</v>
      </c>
      <c r="U789" s="32">
        <f t="shared" si="758"/>
        <v>178</v>
      </c>
      <c r="V789" s="32">
        <f t="shared" si="758"/>
        <v>178</v>
      </c>
      <c r="W789" s="32">
        <f t="shared" si="758"/>
        <v>178</v>
      </c>
    </row>
    <row r="790" spans="1:23" s="138" customFormat="1" x14ac:dyDescent="0.25">
      <c r="A790" s="137" t="s">
        <v>258</v>
      </c>
      <c r="B790" s="138" t="str">
        <f>IFERROR(_xlfn.XLOOKUP(TEXT(A790, "0"), TEXT('Material master'!$A$2:'Material master'!$A$275, "0"), 'Material master'!$B$2:'Material master'!$B$275, 1),"")</f>
        <v>Dolomite DL05 PO</v>
      </c>
      <c r="C790" s="138" t="str">
        <f>IFERROR(_xlfn.XLOOKUP(TEXT(A790, "0"), TEXT('Material master'!$A$2:'Material master'!$A$275, "0"), 'Material master'!$C$2:'Material master'!$C$275, 1),"")</f>
        <v>Bulk Product</v>
      </c>
      <c r="D790" s="138" t="str">
        <f>IFERROR(_xlfn.XLOOKUP(TEXT(A790, "0"), TEXT('Material master'!$A$2:'Material master'!$A$275, "0"), 'Material master'!$D$2:'Material master'!$D$275, 1),"")</f>
        <v>C003 - Dolomite</v>
      </c>
      <c r="E790" s="138" t="str">
        <f>IFERROR(_xlfn.XLOOKUP(TEXT(A790, "0"), TEXT('Material master'!$A$2:'Material master'!$A$275, "0"), 'Material master'!$E$2:'Material master'!$E$275, 1),"")</f>
        <v>SPC0213 - Dolomite Flour</v>
      </c>
      <c r="F790" s="138" t="str">
        <f>IFERROR(_xlfn.XLOOKUP(TEXT(A790, "0"), TEXT('Material master'!$A$2:'Material master'!$A$275, "0"), 'Material master'!$F$2:'Material master'!$F$275, 1),"")</f>
        <v>AF43 - Dolomite Flour</v>
      </c>
      <c r="G790" s="138" t="str">
        <f>IFERROR(_xlfn.XLOOKUP(TEXT(A790, "0"), TEXT('Material master'!$A$2:'Material master'!$A$275, "0"), 'Material master'!$G$2:'Material master'!$G$275, 1),"")</f>
        <v>Dolomite DL05 PO</v>
      </c>
      <c r="H790" s="138" t="s">
        <v>683</v>
      </c>
      <c r="I790" s="140">
        <f>IFERROR(AVERAGE('Forecast sheet'!$C$12:'Forecast sheet'!$N$12),0)</f>
        <v>458.29416666666663</v>
      </c>
      <c r="J790" s="140">
        <f>IFERROR(AVERAGE(L790:W790),0)</f>
        <v>343.58855951922186</v>
      </c>
      <c r="K790" s="140"/>
      <c r="L790" s="140">
        <v>419.78631265719633</v>
      </c>
      <c r="M790" s="140">
        <v>334.79297685568929</v>
      </c>
      <c r="N790" s="140">
        <v>336.6697883366312</v>
      </c>
      <c r="O790" s="140">
        <v>336.95533461092947</v>
      </c>
      <c r="P790" s="140">
        <v>336.86283370517089</v>
      </c>
      <c r="Q790" s="140">
        <v>336.9593563894407</v>
      </c>
      <c r="R790" s="140">
        <v>336.86283370517089</v>
      </c>
      <c r="S790" s="140">
        <v>336.9593563894407</v>
      </c>
      <c r="T790" s="140">
        <v>336.9593563894407</v>
      </c>
      <c r="U790" s="140">
        <v>336.75152173051737</v>
      </c>
      <c r="V790" s="140">
        <v>336.75152173051737</v>
      </c>
      <c r="W790" s="140">
        <v>336.75152173051737</v>
      </c>
    </row>
    <row r="791" spans="1:23" x14ac:dyDescent="0.25">
      <c r="A791" s="257" t="s">
        <v>258</v>
      </c>
      <c r="B791" t="str">
        <f>IFERROR(_xlfn.XLOOKUP(TEXT(A791, "0"), TEXT('Material master'!$A$2:'Material master'!$A$275, "0"), 'Material master'!$B$2:'Material master'!$B$275, 1),"")</f>
        <v>Dolomite DL05 PO</v>
      </c>
      <c r="C791" t="str">
        <f>IFERROR(_xlfn.XLOOKUP(TEXT(A791, "0"), TEXT('Material master'!$A$2:'Material master'!$A$275, "0"), 'Material master'!$C$2:'Material master'!$C$275, 1),"")</f>
        <v>Bulk Product</v>
      </c>
      <c r="D791" t="str">
        <f>IFERROR(_xlfn.XLOOKUP(TEXT(A791, "0"), TEXT('Material master'!$A$2:'Material master'!$A$275, "0"), 'Material master'!$D$2:'Material master'!$D$275, 1),"")</f>
        <v>C003 - Dolomite</v>
      </c>
      <c r="E791" t="str">
        <f>IFERROR(_xlfn.XLOOKUP(TEXT(A791, "0"), TEXT('Material master'!$A$2:'Material master'!$A$275, "0"), 'Material master'!$E$2:'Material master'!$E$275, 1),"")</f>
        <v>SPC0213 - Dolomite Flour</v>
      </c>
      <c r="F791" t="str">
        <f>IFERROR(_xlfn.XLOOKUP(TEXT(A791, "0"), TEXT('Material master'!$A$2:'Material master'!$A$275, "0"), 'Material master'!$F$2:'Material master'!$F$275, 1),"")</f>
        <v>AF43 - Dolomite Flour</v>
      </c>
      <c r="G791" t="str">
        <f>IFERROR(_xlfn.XLOOKUP(TEXT(A791, "0"), TEXT('Material master'!$A$2:'Material master'!$A$275, "0"), 'Material master'!$G$2:'Material master'!$G$275, 1),"")</f>
        <v>Dolomite DL05 PO</v>
      </c>
      <c r="H791" s="1" t="s">
        <v>696</v>
      </c>
      <c r="I791" s="1"/>
      <c r="J791" s="1"/>
      <c r="K791" s="141"/>
      <c r="L791" s="141">
        <f t="shared" ref="L791:W791" si="759">SUM(L790)</f>
        <v>419.78631265719633</v>
      </c>
      <c r="M791" s="141">
        <f t="shared" si="759"/>
        <v>334.79297685568929</v>
      </c>
      <c r="N791" s="141">
        <f t="shared" si="759"/>
        <v>336.6697883366312</v>
      </c>
      <c r="O791" s="141">
        <f t="shared" si="759"/>
        <v>336.95533461092947</v>
      </c>
      <c r="P791" s="141">
        <f t="shared" si="759"/>
        <v>336.86283370517089</v>
      </c>
      <c r="Q791" s="141">
        <f t="shared" si="759"/>
        <v>336.9593563894407</v>
      </c>
      <c r="R791" s="141">
        <f t="shared" si="759"/>
        <v>336.86283370517089</v>
      </c>
      <c r="S791" s="141">
        <f t="shared" si="759"/>
        <v>336.9593563894407</v>
      </c>
      <c r="T791" s="141">
        <f t="shared" si="759"/>
        <v>336.9593563894407</v>
      </c>
      <c r="U791" s="141">
        <f t="shared" si="759"/>
        <v>336.75152173051737</v>
      </c>
      <c r="V791" s="141">
        <f t="shared" si="759"/>
        <v>336.75152173051737</v>
      </c>
      <c r="W791" s="141">
        <f t="shared" si="759"/>
        <v>336.75152173051737</v>
      </c>
    </row>
    <row r="792" spans="1:23" s="136" customFormat="1" x14ac:dyDescent="0.25">
      <c r="A792" s="270" t="s">
        <v>258</v>
      </c>
      <c r="B792" s="136" t="str">
        <f>IFERROR(_xlfn.XLOOKUP(TEXT(A792, "0"), TEXT('Material master'!$A$2:'Material master'!$A$275, "0"), 'Material master'!$B$2:'Material master'!$B$275, 1),"")</f>
        <v>Dolomite DL05 PO</v>
      </c>
      <c r="C792" s="136" t="str">
        <f>IFERROR(_xlfn.XLOOKUP(TEXT(A792, "0"), TEXT('Material master'!$A$2:'Material master'!$A$275, "0"), 'Material master'!$C$2:'Material master'!$C$275, 1),"")</f>
        <v>Bulk Product</v>
      </c>
      <c r="D792" s="136" t="str">
        <f>IFERROR(_xlfn.XLOOKUP(TEXT(A792, "0"), TEXT('Material master'!$A$2:'Material master'!$A$275, "0"), 'Material master'!$D$2:'Material master'!$D$275, 1),"")</f>
        <v>C003 - Dolomite</v>
      </c>
      <c r="E792" s="136" t="str">
        <f>IFERROR(_xlfn.XLOOKUP(TEXT(A792, "0"), TEXT('Material master'!$A$2:'Material master'!$A$275, "0"), 'Material master'!$E$2:'Material master'!$E$275, 1),"")</f>
        <v>SPC0213 - Dolomite Flour</v>
      </c>
      <c r="F792" s="136" t="str">
        <f>IFERROR(_xlfn.XLOOKUP(TEXT(A792, "0"), TEXT('Material master'!$A$2:'Material master'!$A$275, "0"), 'Material master'!$F$2:'Material master'!$F$275, 1),"")</f>
        <v>AF43 - Dolomite Flour</v>
      </c>
      <c r="G792" s="136" t="str">
        <f>IFERROR(_xlfn.XLOOKUP(TEXT(A792, "0"), TEXT('Material master'!$A$2:'Material master'!$A$275, "0"), 'Material master'!$G$2:'Material master'!$G$275, 1),"")</f>
        <v>Dolomite DL05 PO</v>
      </c>
      <c r="H792" s="136" t="s">
        <v>697</v>
      </c>
      <c r="K792" s="142">
        <v>235.32</v>
      </c>
      <c r="L792" s="142">
        <f t="shared" ref="L792:W792" si="760">K792 - L791 + L794</f>
        <v>232.53368734280366</v>
      </c>
      <c r="M792" s="142">
        <f t="shared" si="760"/>
        <v>232.74071048711437</v>
      </c>
      <c r="N792" s="142">
        <f t="shared" si="760"/>
        <v>233.07092215048317</v>
      </c>
      <c r="O792" s="142">
        <f t="shared" si="760"/>
        <v>233.1155875395537</v>
      </c>
      <c r="P792" s="142">
        <f t="shared" si="760"/>
        <v>232.25275383438282</v>
      </c>
      <c r="Q792" s="142">
        <f t="shared" si="760"/>
        <v>232.29339744494212</v>
      </c>
      <c r="R792" s="142">
        <f t="shared" si="760"/>
        <v>232.43056373977123</v>
      </c>
      <c r="S792" s="142">
        <f t="shared" si="760"/>
        <v>232.47120735033053</v>
      </c>
      <c r="T792" s="142">
        <f t="shared" si="760"/>
        <v>232.51185096088983</v>
      </c>
      <c r="U792" s="142">
        <f t="shared" si="760"/>
        <v>232.76032923037246</v>
      </c>
      <c r="V792" s="142">
        <f t="shared" si="760"/>
        <v>233.0088074998551</v>
      </c>
      <c r="W792" s="142">
        <f t="shared" si="760"/>
        <v>232.25728576933773</v>
      </c>
    </row>
    <row r="793" spans="1:23" x14ac:dyDescent="0.25">
      <c r="A793" s="257" t="s">
        <v>258</v>
      </c>
      <c r="B793" t="str">
        <f>IFERROR(_xlfn.XLOOKUP(TEXT(A793, "0"), TEXT('Material master'!$A$2:'Material master'!$A$275, "0"), 'Material master'!$B$2:'Material master'!$B$275, 1),"")</f>
        <v>Dolomite DL05 PO</v>
      </c>
      <c r="C793" t="str">
        <f>IFERROR(_xlfn.XLOOKUP(TEXT(A793, "0"), TEXT('Material master'!$A$2:'Material master'!$A$275, "0"), 'Material master'!$C$2:'Material master'!$C$275, 1),"")</f>
        <v>Bulk Product</v>
      </c>
      <c r="D793" t="str">
        <f>IFERROR(_xlfn.XLOOKUP(TEXT(A793, "0"), TEXT('Material master'!$A$2:'Material master'!$A$275, "0"), 'Material master'!$D$2:'Material master'!$D$275, 1),"")</f>
        <v>C003 - Dolomite</v>
      </c>
      <c r="E793" t="str">
        <f>IFERROR(_xlfn.XLOOKUP(TEXT(A793, "0"), TEXT('Material master'!$A$2:'Material master'!$A$275, "0"), 'Material master'!$E$2:'Material master'!$E$275, 1),"")</f>
        <v>SPC0213 - Dolomite Flour</v>
      </c>
      <c r="F793" t="str">
        <f>IFERROR(_xlfn.XLOOKUP(TEXT(A793, "0"), TEXT('Material master'!$A$2:'Material master'!$A$275, "0"), 'Material master'!$F$2:'Material master'!$F$275, 1),"")</f>
        <v>AF43 - Dolomite Flour</v>
      </c>
      <c r="G793" t="str">
        <f>IFERROR(_xlfn.XLOOKUP(TEXT(A793, "0"), TEXT('Material master'!$A$2:'Material master'!$A$275, "0"), 'Material master'!$G$2:'Material master'!$G$275, 1),"")</f>
        <v>Dolomite DL05 PO</v>
      </c>
      <c r="H793" t="s">
        <v>698</v>
      </c>
      <c r="I793" s="32">
        <v>232.14715155515145</v>
      </c>
      <c r="J793" s="258">
        <f>IFERROR($I793/AVERAGE($L791:$W791),0)</f>
        <v>0.67565448593512933</v>
      </c>
      <c r="K793" s="32"/>
      <c r="L793" s="32">
        <f t="shared" ref="L793:W793" si="761">$I793</f>
        <v>232.14715155515145</v>
      </c>
      <c r="M793" s="32">
        <f t="shared" si="761"/>
        <v>232.14715155515145</v>
      </c>
      <c r="N793" s="32">
        <f t="shared" si="761"/>
        <v>232.14715155515145</v>
      </c>
      <c r="O793" s="32">
        <f t="shared" si="761"/>
        <v>232.14715155515145</v>
      </c>
      <c r="P793" s="32">
        <f t="shared" si="761"/>
        <v>232.14715155515145</v>
      </c>
      <c r="Q793" s="32">
        <f t="shared" si="761"/>
        <v>232.14715155515145</v>
      </c>
      <c r="R793" s="32">
        <f t="shared" si="761"/>
        <v>232.14715155515145</v>
      </c>
      <c r="S793" s="32">
        <f t="shared" si="761"/>
        <v>232.14715155515145</v>
      </c>
      <c r="T793" s="32">
        <f t="shared" si="761"/>
        <v>232.14715155515145</v>
      </c>
      <c r="U793" s="32">
        <f t="shared" si="761"/>
        <v>232.14715155515145</v>
      </c>
      <c r="V793" s="32">
        <f t="shared" si="761"/>
        <v>232.14715155515145</v>
      </c>
      <c r="W793" s="32">
        <f t="shared" si="761"/>
        <v>232.14715155515145</v>
      </c>
    </row>
    <row r="794" spans="1:23" x14ac:dyDescent="0.25">
      <c r="A794" s="257" t="s">
        <v>258</v>
      </c>
      <c r="B794" t="str">
        <f>IFERROR(_xlfn.XLOOKUP(TEXT(A794, "0"), TEXT('Material master'!$A$2:'Material master'!$A$275, "0"), 'Material master'!$B$2:'Material master'!$B$275, 1),"")</f>
        <v>Dolomite DL05 PO</v>
      </c>
      <c r="C794" t="str">
        <f>IFERROR(_xlfn.XLOOKUP(TEXT(A794, "0"), TEXT('Material master'!$A$2:'Material master'!$A$275, "0"), 'Material master'!$C$2:'Material master'!$C$275, 1),"")</f>
        <v>Bulk Product</v>
      </c>
      <c r="D794" t="str">
        <f>IFERROR(_xlfn.XLOOKUP(TEXT(A794, "0"), TEXT('Material master'!$A$2:'Material master'!$A$275, "0"), 'Material master'!$D$2:'Material master'!$D$275, 1),"")</f>
        <v>C003 - Dolomite</v>
      </c>
      <c r="E794" t="str">
        <f>IFERROR(_xlfn.XLOOKUP(TEXT(A794, "0"), TEXT('Material master'!$A$2:'Material master'!$A$275, "0"), 'Material master'!$E$2:'Material master'!$E$275, 1),"")</f>
        <v>SPC0213 - Dolomite Flour</v>
      </c>
      <c r="F794" t="str">
        <f>IFERROR(_xlfn.XLOOKUP(TEXT(A794, "0"), TEXT('Material master'!$A$2:'Material master'!$A$275, "0"), 'Material master'!$F$2:'Material master'!$F$275, 1),"")</f>
        <v>AF43 - Dolomite Flour</v>
      </c>
      <c r="G794" t="str">
        <f>IFERROR(_xlfn.XLOOKUP(TEXT(A794, "0"), TEXT('Material master'!$A$2:'Material master'!$A$275, "0"), 'Material master'!$G$2:'Material master'!$G$275, 1),"")</f>
        <v>Dolomite DL05 PO</v>
      </c>
      <c r="H794" t="s">
        <v>704</v>
      </c>
      <c r="I794">
        <v>1</v>
      </c>
      <c r="K794" s="32"/>
      <c r="L794" s="32">
        <f t="shared" ref="L794:W794" si="762">IF(( L793 - K792 + L791 ) &gt; 0, CEILING(( L793 - K792 + L791 ), $I794), 0)</f>
        <v>417</v>
      </c>
      <c r="M794" s="32">
        <f t="shared" si="762"/>
        <v>335</v>
      </c>
      <c r="N794" s="32">
        <f t="shared" si="762"/>
        <v>337</v>
      </c>
      <c r="O794" s="32">
        <f t="shared" si="762"/>
        <v>337</v>
      </c>
      <c r="P794" s="32">
        <f t="shared" si="762"/>
        <v>336</v>
      </c>
      <c r="Q794" s="32">
        <f t="shared" si="762"/>
        <v>337</v>
      </c>
      <c r="R794" s="32">
        <f t="shared" si="762"/>
        <v>337</v>
      </c>
      <c r="S794" s="32">
        <f t="shared" si="762"/>
        <v>337</v>
      </c>
      <c r="T794" s="32">
        <f t="shared" si="762"/>
        <v>337</v>
      </c>
      <c r="U794" s="32">
        <f t="shared" si="762"/>
        <v>337</v>
      </c>
      <c r="V794" s="32">
        <f t="shared" si="762"/>
        <v>337</v>
      </c>
      <c r="W794" s="32">
        <f t="shared" si="762"/>
        <v>336</v>
      </c>
    </row>
    <row r="795" spans="1:23" x14ac:dyDescent="0.25">
      <c r="A795" s="257" t="s">
        <v>258</v>
      </c>
      <c r="B795" t="str">
        <f>IFERROR(_xlfn.XLOOKUP(TEXT(A795, "0"), TEXT('Material master'!$A$2:'Material master'!$A$275, "0"), 'Material master'!$B$2:'Material master'!$B$275, 1),"")</f>
        <v>Dolomite DL05 PO</v>
      </c>
      <c r="C795" t="str">
        <f>IFERROR(_xlfn.XLOOKUP(TEXT(A795, "0"), TEXT('Material master'!$A$2:'Material master'!$A$275, "0"), 'Material master'!$C$2:'Material master'!$C$275, 1),"")</f>
        <v>Bulk Product</v>
      </c>
      <c r="D795" t="str">
        <f>IFERROR(_xlfn.XLOOKUP(TEXT(A795, "0"), TEXT('Material master'!$A$2:'Material master'!$A$275, "0"), 'Material master'!$D$2:'Material master'!$D$275, 1),"")</f>
        <v>C003 - Dolomite</v>
      </c>
      <c r="E795" t="str">
        <f>IFERROR(_xlfn.XLOOKUP(TEXT(A795, "0"), TEXT('Material master'!$A$2:'Material master'!$A$275, "0"), 'Material master'!$E$2:'Material master'!$E$275, 1),"")</f>
        <v>SPC0213 - Dolomite Flour</v>
      </c>
      <c r="F795" t="str">
        <f>IFERROR(_xlfn.XLOOKUP(TEXT(A795, "0"), TEXT('Material master'!$A$2:'Material master'!$A$275, "0"), 'Material master'!$F$2:'Material master'!$F$275, 1),"")</f>
        <v>AF43 - Dolomite Flour</v>
      </c>
      <c r="G795" t="str">
        <f>IFERROR(_xlfn.XLOOKUP(TEXT(A795, "0"), TEXT('Material master'!$A$2:'Material master'!$A$275, "0"), 'Material master'!$G$2:'Material master'!$G$275, 1),"")</f>
        <v>Dolomite DL05 PO</v>
      </c>
      <c r="H795" t="s">
        <v>705</v>
      </c>
      <c r="I795" t="s">
        <v>612</v>
      </c>
      <c r="J795">
        <v>31</v>
      </c>
      <c r="K795" s="32"/>
      <c r="L795" s="32">
        <f t="shared" ref="L795:W795" si="763">L794 / $J795</f>
        <v>13.451612903225806</v>
      </c>
      <c r="M795" s="32">
        <f t="shared" si="763"/>
        <v>10.806451612903226</v>
      </c>
      <c r="N795" s="32">
        <f t="shared" si="763"/>
        <v>10.870967741935484</v>
      </c>
      <c r="O795" s="32">
        <f t="shared" si="763"/>
        <v>10.870967741935484</v>
      </c>
      <c r="P795" s="32">
        <f t="shared" si="763"/>
        <v>10.838709677419354</v>
      </c>
      <c r="Q795" s="32">
        <f t="shared" si="763"/>
        <v>10.870967741935484</v>
      </c>
      <c r="R795" s="32">
        <f t="shared" si="763"/>
        <v>10.870967741935484</v>
      </c>
      <c r="S795" s="32">
        <f t="shared" si="763"/>
        <v>10.870967741935484</v>
      </c>
      <c r="T795" s="32">
        <f t="shared" si="763"/>
        <v>10.870967741935484</v>
      </c>
      <c r="U795" s="32">
        <f t="shared" si="763"/>
        <v>10.870967741935484</v>
      </c>
      <c r="V795" s="32">
        <f t="shared" si="763"/>
        <v>10.870967741935484</v>
      </c>
      <c r="W795" s="32">
        <f t="shared" si="763"/>
        <v>10.838709677419354</v>
      </c>
    </row>
    <row r="796" spans="1:23" x14ac:dyDescent="0.25">
      <c r="A796" s="257" t="s">
        <v>258</v>
      </c>
      <c r="B796" t="str">
        <f>IFERROR(_xlfn.XLOOKUP(TEXT(A796, "0"), TEXT('Material master'!$A$2:'Material master'!$A$275, "0"), 'Material master'!$B$2:'Material master'!$B$275, 1),"")</f>
        <v>Dolomite DL05 PO</v>
      </c>
      <c r="C796" t="str">
        <f>IFERROR(_xlfn.XLOOKUP(TEXT(A796, "0"), TEXT('Material master'!$A$2:'Material master'!$A$275, "0"), 'Material master'!$C$2:'Material master'!$C$275, 1),"")</f>
        <v>Bulk Product</v>
      </c>
      <c r="D796" t="str">
        <f>IFERROR(_xlfn.XLOOKUP(TEXT(A796, "0"), TEXT('Material master'!$A$2:'Material master'!$A$275, "0"), 'Material master'!$D$2:'Material master'!$D$275, 1),"")</f>
        <v>C003 - Dolomite</v>
      </c>
      <c r="E796" t="str">
        <f>IFERROR(_xlfn.XLOOKUP(TEXT(A796, "0"), TEXT('Material master'!$A$2:'Material master'!$A$275, "0"), 'Material master'!$E$2:'Material master'!$E$275, 1),"")</f>
        <v>SPC0213 - Dolomite Flour</v>
      </c>
      <c r="F796" t="str">
        <f>IFERROR(_xlfn.XLOOKUP(TEXT(A796, "0"), TEXT('Material master'!$A$2:'Material master'!$A$275, "0"), 'Material master'!$F$2:'Material master'!$F$275, 1),"")</f>
        <v>AF43 - Dolomite Flour</v>
      </c>
      <c r="G796" t="str">
        <f>IFERROR(_xlfn.XLOOKUP(TEXT(A796, "0"), TEXT('Material master'!$A$2:'Material master'!$A$275, "0"), 'Material master'!$G$2:'Material master'!$G$275, 1),"")</f>
        <v>Dolomite DL05 PO</v>
      </c>
      <c r="H796" t="s">
        <v>706</v>
      </c>
      <c r="I796" s="257" t="s">
        <v>47</v>
      </c>
      <c r="J796">
        <v>0.36599999999999999</v>
      </c>
      <c r="K796" s="32"/>
      <c r="L796" s="32">
        <f t="shared" ref="L796:W796" si="764">L794 * $J796</f>
        <v>152.62199999999999</v>
      </c>
      <c r="M796" s="32">
        <f t="shared" si="764"/>
        <v>122.61</v>
      </c>
      <c r="N796" s="32">
        <f t="shared" si="764"/>
        <v>123.342</v>
      </c>
      <c r="O796" s="32">
        <f t="shared" si="764"/>
        <v>123.342</v>
      </c>
      <c r="P796" s="32">
        <f t="shared" si="764"/>
        <v>122.976</v>
      </c>
      <c r="Q796" s="32">
        <f t="shared" si="764"/>
        <v>123.342</v>
      </c>
      <c r="R796" s="32">
        <f t="shared" si="764"/>
        <v>123.342</v>
      </c>
      <c r="S796" s="32">
        <f t="shared" si="764"/>
        <v>123.342</v>
      </c>
      <c r="T796" s="32">
        <f t="shared" si="764"/>
        <v>123.342</v>
      </c>
      <c r="U796" s="32">
        <f t="shared" si="764"/>
        <v>123.342</v>
      </c>
      <c r="V796" s="32">
        <f t="shared" si="764"/>
        <v>123.342</v>
      </c>
      <c r="W796" s="32">
        <f t="shared" si="764"/>
        <v>122.976</v>
      </c>
    </row>
    <row r="797" spans="1:23" x14ac:dyDescent="0.25">
      <c r="A797" s="257" t="s">
        <v>258</v>
      </c>
      <c r="B797" t="str">
        <f>IFERROR(_xlfn.XLOOKUP(TEXT(A797, "0"), TEXT('Material master'!$A$2:'Material master'!$A$275, "0"), 'Material master'!$B$2:'Material master'!$B$275, 1),"")</f>
        <v>Dolomite DL05 PO</v>
      </c>
      <c r="C797" t="str">
        <f>IFERROR(_xlfn.XLOOKUP(TEXT(A797, "0"), TEXT('Material master'!$A$2:'Material master'!$A$275, "0"), 'Material master'!$C$2:'Material master'!$C$275, 1),"")</f>
        <v>Bulk Product</v>
      </c>
      <c r="D797" t="str">
        <f>IFERROR(_xlfn.XLOOKUP(TEXT(A797, "0"), TEXT('Material master'!$A$2:'Material master'!$A$275, "0"), 'Material master'!$D$2:'Material master'!$D$275, 1),"")</f>
        <v>C003 - Dolomite</v>
      </c>
      <c r="E797" t="str">
        <f>IFERROR(_xlfn.XLOOKUP(TEXT(A797, "0"), TEXT('Material master'!$A$2:'Material master'!$A$275, "0"), 'Material master'!$E$2:'Material master'!$E$275, 1),"")</f>
        <v>SPC0213 - Dolomite Flour</v>
      </c>
      <c r="F797" t="str">
        <f>IFERROR(_xlfn.XLOOKUP(TEXT(A797, "0"), TEXT('Material master'!$A$2:'Material master'!$A$275, "0"), 'Material master'!$F$2:'Material master'!$F$275, 1),"")</f>
        <v>AF43 - Dolomite Flour</v>
      </c>
      <c r="G797" t="str">
        <f>IFERROR(_xlfn.XLOOKUP(TEXT(A797, "0"), TEXT('Material master'!$A$2:'Material master'!$A$275, "0"), 'Material master'!$G$2:'Material master'!$G$275, 1),"")</f>
        <v>Dolomite DL05 PO</v>
      </c>
      <c r="H797" t="s">
        <v>706</v>
      </c>
      <c r="I797" s="257" t="s">
        <v>60</v>
      </c>
      <c r="J797">
        <v>0.42599999999999999</v>
      </c>
      <c r="K797" s="32"/>
      <c r="L797" s="32">
        <f t="shared" ref="L797:W797" si="765">L794 * $J797</f>
        <v>177.642</v>
      </c>
      <c r="M797" s="32">
        <f t="shared" si="765"/>
        <v>142.71</v>
      </c>
      <c r="N797" s="32">
        <f t="shared" si="765"/>
        <v>143.56199999999998</v>
      </c>
      <c r="O797" s="32">
        <f t="shared" si="765"/>
        <v>143.56199999999998</v>
      </c>
      <c r="P797" s="32">
        <f t="shared" si="765"/>
        <v>143.136</v>
      </c>
      <c r="Q797" s="32">
        <f t="shared" si="765"/>
        <v>143.56199999999998</v>
      </c>
      <c r="R797" s="32">
        <f t="shared" si="765"/>
        <v>143.56199999999998</v>
      </c>
      <c r="S797" s="32">
        <f t="shared" si="765"/>
        <v>143.56199999999998</v>
      </c>
      <c r="T797" s="32">
        <f t="shared" si="765"/>
        <v>143.56199999999998</v>
      </c>
      <c r="U797" s="32">
        <f t="shared" si="765"/>
        <v>143.56199999999998</v>
      </c>
      <c r="V797" s="32">
        <f t="shared" si="765"/>
        <v>143.56199999999998</v>
      </c>
      <c r="W797" s="32">
        <f t="shared" si="765"/>
        <v>143.136</v>
      </c>
    </row>
    <row r="798" spans="1:23" x14ac:dyDescent="0.25">
      <c r="A798" s="257" t="s">
        <v>258</v>
      </c>
      <c r="B798" t="str">
        <f>IFERROR(_xlfn.XLOOKUP(TEXT(A798, "0"), TEXT('Material master'!$A$2:'Material master'!$A$275, "0"), 'Material master'!$B$2:'Material master'!$B$275, 1),"")</f>
        <v>Dolomite DL05 PO</v>
      </c>
      <c r="C798" t="str">
        <f>IFERROR(_xlfn.XLOOKUP(TEXT(A798, "0"), TEXT('Material master'!$A$2:'Material master'!$A$275, "0"), 'Material master'!$C$2:'Material master'!$C$275, 1),"")</f>
        <v>Bulk Product</v>
      </c>
      <c r="D798" t="str">
        <f>IFERROR(_xlfn.XLOOKUP(TEXT(A798, "0"), TEXT('Material master'!$A$2:'Material master'!$A$275, "0"), 'Material master'!$D$2:'Material master'!$D$275, 1),"")</f>
        <v>C003 - Dolomite</v>
      </c>
      <c r="E798" t="str">
        <f>IFERROR(_xlfn.XLOOKUP(TEXT(A798, "0"), TEXT('Material master'!$A$2:'Material master'!$A$275, "0"), 'Material master'!$E$2:'Material master'!$E$275, 1),"")</f>
        <v>SPC0213 - Dolomite Flour</v>
      </c>
      <c r="F798" t="str">
        <f>IFERROR(_xlfn.XLOOKUP(TEXT(A798, "0"), TEXT('Material master'!$A$2:'Material master'!$A$275, "0"), 'Material master'!$F$2:'Material master'!$F$275, 1),"")</f>
        <v>AF43 - Dolomite Flour</v>
      </c>
      <c r="G798" t="str">
        <f>IFERROR(_xlfn.XLOOKUP(TEXT(A798, "0"), TEXT('Material master'!$A$2:'Material master'!$A$275, "0"), 'Material master'!$G$2:'Material master'!$G$275, 1),"")</f>
        <v>Dolomite DL05 PO</v>
      </c>
      <c r="H798" t="s">
        <v>706</v>
      </c>
      <c r="I798" s="257" t="s">
        <v>701</v>
      </c>
      <c r="J798">
        <v>0.14199999999999999</v>
      </c>
      <c r="K798" s="32"/>
      <c r="L798" s="32">
        <f t="shared" ref="L798:W798" si="766">L794 * $J798</f>
        <v>59.213999999999992</v>
      </c>
      <c r="M798" s="32">
        <f t="shared" si="766"/>
        <v>47.569999999999993</v>
      </c>
      <c r="N798" s="32">
        <f t="shared" si="766"/>
        <v>47.853999999999999</v>
      </c>
      <c r="O798" s="32">
        <f t="shared" si="766"/>
        <v>47.853999999999999</v>
      </c>
      <c r="P798" s="32">
        <f t="shared" si="766"/>
        <v>47.711999999999996</v>
      </c>
      <c r="Q798" s="32">
        <f t="shared" si="766"/>
        <v>47.853999999999999</v>
      </c>
      <c r="R798" s="32">
        <f t="shared" si="766"/>
        <v>47.853999999999999</v>
      </c>
      <c r="S798" s="32">
        <f t="shared" si="766"/>
        <v>47.853999999999999</v>
      </c>
      <c r="T798" s="32">
        <f t="shared" si="766"/>
        <v>47.853999999999999</v>
      </c>
      <c r="U798" s="32">
        <f t="shared" si="766"/>
        <v>47.853999999999999</v>
      </c>
      <c r="V798" s="32">
        <f t="shared" si="766"/>
        <v>47.853999999999999</v>
      </c>
      <c r="W798" s="32">
        <f t="shared" si="766"/>
        <v>47.711999999999996</v>
      </c>
    </row>
    <row r="799" spans="1:23" ht="15.75" thickBot="1" x14ac:dyDescent="0.3">
      <c r="A799" s="257" t="s">
        <v>258</v>
      </c>
      <c r="B799" t="str">
        <f>IFERROR(_xlfn.XLOOKUP(TEXT(A799, "0"), TEXT('Material master'!$A$2:'Material master'!$A$275, "0"), 'Material master'!$B$2:'Material master'!$B$275, 1),"")</f>
        <v>Dolomite DL05 PO</v>
      </c>
      <c r="C799" t="str">
        <f>IFERROR(_xlfn.XLOOKUP(TEXT(A799, "0"), TEXT('Material master'!$A$2:'Material master'!$A$275, "0"), 'Material master'!$C$2:'Material master'!$C$275, 1),"")</f>
        <v>Bulk Product</v>
      </c>
      <c r="D799" t="str">
        <f>IFERROR(_xlfn.XLOOKUP(TEXT(A799, "0"), TEXT('Material master'!$A$2:'Material master'!$A$275, "0"), 'Material master'!$D$2:'Material master'!$D$275, 1),"")</f>
        <v>C003 - Dolomite</v>
      </c>
      <c r="E799" t="str">
        <f>IFERROR(_xlfn.XLOOKUP(TEXT(A799, "0"), TEXT('Material master'!$A$2:'Material master'!$A$275, "0"), 'Material master'!$E$2:'Material master'!$E$275, 1),"")</f>
        <v>SPC0213 - Dolomite Flour</v>
      </c>
      <c r="F799" t="str">
        <f>IFERROR(_xlfn.XLOOKUP(TEXT(A799, "0"), TEXT('Material master'!$A$2:'Material master'!$A$275, "0"), 'Material master'!$F$2:'Material master'!$F$275, 1),"")</f>
        <v>AF43 - Dolomite Flour</v>
      </c>
      <c r="G799" t="str">
        <f>IFERROR(_xlfn.XLOOKUP(TEXT(A799, "0"), TEXT('Material master'!$A$2:'Material master'!$A$275, "0"), 'Material master'!$G$2:'Material master'!$G$275, 1),"")</f>
        <v>Dolomite DL05 PO</v>
      </c>
      <c r="H799" t="s">
        <v>706</v>
      </c>
      <c r="I799" s="257" t="s">
        <v>72</v>
      </c>
      <c r="J799">
        <v>0.14199999999999999</v>
      </c>
      <c r="K799" s="32"/>
      <c r="L799" s="32">
        <f t="shared" ref="L799:W799" si="767">L794 * $J799</f>
        <v>59.213999999999992</v>
      </c>
      <c r="M799" s="32">
        <f t="shared" si="767"/>
        <v>47.569999999999993</v>
      </c>
      <c r="N799" s="32">
        <f t="shared" si="767"/>
        <v>47.853999999999999</v>
      </c>
      <c r="O799" s="32">
        <f t="shared" si="767"/>
        <v>47.853999999999999</v>
      </c>
      <c r="P799" s="32">
        <f t="shared" si="767"/>
        <v>47.711999999999996</v>
      </c>
      <c r="Q799" s="32">
        <f t="shared" si="767"/>
        <v>47.853999999999999</v>
      </c>
      <c r="R799" s="32">
        <f t="shared" si="767"/>
        <v>47.853999999999999</v>
      </c>
      <c r="S799" s="32">
        <f t="shared" si="767"/>
        <v>47.853999999999999</v>
      </c>
      <c r="T799" s="32">
        <f t="shared" si="767"/>
        <v>47.853999999999999</v>
      </c>
      <c r="U799" s="32">
        <f t="shared" si="767"/>
        <v>47.853999999999999</v>
      </c>
      <c r="V799" s="32">
        <f t="shared" si="767"/>
        <v>47.853999999999999</v>
      </c>
      <c r="W799" s="32">
        <f t="shared" si="767"/>
        <v>47.711999999999996</v>
      </c>
    </row>
    <row r="800" spans="1:23" s="138" customFormat="1" x14ac:dyDescent="0.25">
      <c r="A800" s="137" t="s">
        <v>259</v>
      </c>
      <c r="B800" s="138" t="str">
        <f>IFERROR(_xlfn.XLOOKUP(TEXT(A800, "0"), TEXT('Material master'!$A$2:'Material master'!$A$275, "0"), 'Material master'!$B$2:'Material master'!$B$275, 1),"")</f>
        <v>Dolomite DL05 PO 25:PA:H4:H:1600</v>
      </c>
      <c r="C800" s="138" t="str">
        <f>IFERROR(_xlfn.XLOOKUP(TEXT(A800, "0"), TEXT('Material master'!$A$2:'Material master'!$A$275, "0"), 'Material master'!$C$2:'Material master'!$C$275, 1),"")</f>
        <v>Packaged Product</v>
      </c>
      <c r="D800" s="138" t="str">
        <f>IFERROR(_xlfn.XLOOKUP(TEXT(A800, "0"), TEXT('Material master'!$A$2:'Material master'!$A$275, "0"), 'Material master'!$D$2:'Material master'!$D$275, 1),"")</f>
        <v>C003 - Dolomite</v>
      </c>
      <c r="E800" s="138" t="str">
        <f>IFERROR(_xlfn.XLOOKUP(TEXT(A800, "0"), TEXT('Material master'!$A$2:'Material master'!$A$275, "0"), 'Material master'!$E$2:'Material master'!$E$275, 1),"")</f>
        <v>SPC0213 - Dolomite Flour</v>
      </c>
      <c r="F800" s="138" t="str">
        <f>IFERROR(_xlfn.XLOOKUP(TEXT(A800, "0"), TEXT('Material master'!$A$2:'Material master'!$A$275, "0"), 'Material master'!$F$2:'Material master'!$F$275, 1),"")</f>
        <v>AF43 - Dolomite Flour</v>
      </c>
      <c r="G800" s="138" t="str">
        <f>IFERROR(_xlfn.XLOOKUP(TEXT(A800, "0"), TEXT('Material master'!$A$2:'Material master'!$A$275, "0"), 'Material master'!$G$2:'Material master'!$G$275, 1),"")</f>
        <v>Dolomite DL05 PO</v>
      </c>
      <c r="H800" s="138" t="s">
        <v>683</v>
      </c>
      <c r="I800" s="140">
        <f>IFERROR(AVERAGE('Forecast sheet'!$C$13:'Forecast sheet'!$N$13),0)</f>
        <v>88.533333333333346</v>
      </c>
      <c r="J800" s="140">
        <f>IFERROR(AVERAGE(L800:W800),0)</f>
        <v>100.11583541681667</v>
      </c>
      <c r="K800" s="140"/>
      <c r="L800" s="140">
        <v>97.889326731875968</v>
      </c>
      <c r="M800" s="140">
        <v>98.328907808249696</v>
      </c>
      <c r="N800" s="140">
        <v>100.71152106345653</v>
      </c>
      <c r="O800" s="140">
        <v>101.08623549388443</v>
      </c>
      <c r="P800" s="140">
        <v>100.96484912909793</v>
      </c>
      <c r="Q800" s="140">
        <v>100.38580419031929</v>
      </c>
      <c r="R800" s="140">
        <v>100.28728772034765</v>
      </c>
      <c r="S800" s="140">
        <v>100.38580419031929</v>
      </c>
      <c r="T800" s="140">
        <v>100.38580419031929</v>
      </c>
      <c r="U800" s="140">
        <v>100.28728772034765</v>
      </c>
      <c r="V800" s="140">
        <v>100.38990904323479</v>
      </c>
      <c r="W800" s="140">
        <v>100.28728772034765</v>
      </c>
    </row>
    <row r="801" spans="1:23" x14ac:dyDescent="0.25">
      <c r="A801" s="257" t="s">
        <v>259</v>
      </c>
      <c r="B801" t="str">
        <f>IFERROR(_xlfn.XLOOKUP(TEXT(A801, "0"), TEXT('Material master'!$A$2:'Material master'!$A$275, "0"), 'Material master'!$B$2:'Material master'!$B$275, 1),"")</f>
        <v>Dolomite DL05 PO 25:PA:H4:H:1600</v>
      </c>
      <c r="C801" t="str">
        <f>IFERROR(_xlfn.XLOOKUP(TEXT(A801, "0"), TEXT('Material master'!$A$2:'Material master'!$A$275, "0"), 'Material master'!$C$2:'Material master'!$C$275, 1),"")</f>
        <v>Packaged Product</v>
      </c>
      <c r="D801" t="str">
        <f>IFERROR(_xlfn.XLOOKUP(TEXT(A801, "0"), TEXT('Material master'!$A$2:'Material master'!$A$275, "0"), 'Material master'!$D$2:'Material master'!$D$275, 1),"")</f>
        <v>C003 - Dolomite</v>
      </c>
      <c r="E801" t="str">
        <f>IFERROR(_xlfn.XLOOKUP(TEXT(A801, "0"), TEXT('Material master'!$A$2:'Material master'!$A$275, "0"), 'Material master'!$E$2:'Material master'!$E$275, 1),"")</f>
        <v>SPC0213 - Dolomite Flour</v>
      </c>
      <c r="F801" t="str">
        <f>IFERROR(_xlfn.XLOOKUP(TEXT(A801, "0"), TEXT('Material master'!$A$2:'Material master'!$A$275, "0"), 'Material master'!$F$2:'Material master'!$F$275, 1),"")</f>
        <v>AF43 - Dolomite Flour</v>
      </c>
      <c r="G801" t="str">
        <f>IFERROR(_xlfn.XLOOKUP(TEXT(A801, "0"), TEXT('Material master'!$A$2:'Material master'!$A$275, "0"), 'Material master'!$G$2:'Material master'!$G$275, 1),"")</f>
        <v>Dolomite DL05 PO</v>
      </c>
      <c r="H801" s="1" t="s">
        <v>696</v>
      </c>
      <c r="I801" s="1"/>
      <c r="J801" s="1"/>
      <c r="K801" s="141"/>
      <c r="L801" s="141">
        <f t="shared" ref="L801:W801" si="768">SUM(L800)</f>
        <v>97.889326731875968</v>
      </c>
      <c r="M801" s="141">
        <f t="shared" si="768"/>
        <v>98.328907808249696</v>
      </c>
      <c r="N801" s="141">
        <f t="shared" si="768"/>
        <v>100.71152106345653</v>
      </c>
      <c r="O801" s="141">
        <f t="shared" si="768"/>
        <v>101.08623549388443</v>
      </c>
      <c r="P801" s="141">
        <f t="shared" si="768"/>
        <v>100.96484912909793</v>
      </c>
      <c r="Q801" s="141">
        <f t="shared" si="768"/>
        <v>100.38580419031929</v>
      </c>
      <c r="R801" s="141">
        <f t="shared" si="768"/>
        <v>100.28728772034765</v>
      </c>
      <c r="S801" s="141">
        <f t="shared" si="768"/>
        <v>100.38580419031929</v>
      </c>
      <c r="T801" s="141">
        <f t="shared" si="768"/>
        <v>100.38580419031929</v>
      </c>
      <c r="U801" s="141">
        <f t="shared" si="768"/>
        <v>100.28728772034765</v>
      </c>
      <c r="V801" s="141">
        <f t="shared" si="768"/>
        <v>100.38990904323479</v>
      </c>
      <c r="W801" s="141">
        <f t="shared" si="768"/>
        <v>100.28728772034765</v>
      </c>
    </row>
    <row r="802" spans="1:23" s="136" customFormat="1" x14ac:dyDescent="0.25">
      <c r="A802" s="270" t="s">
        <v>259</v>
      </c>
      <c r="B802" s="136" t="str">
        <f>IFERROR(_xlfn.XLOOKUP(TEXT(A802, "0"), TEXT('Material master'!$A$2:'Material master'!$A$275, "0"), 'Material master'!$B$2:'Material master'!$B$275, 1),"")</f>
        <v>Dolomite DL05 PO 25:PA:H4:H:1600</v>
      </c>
      <c r="C802" s="136" t="str">
        <f>IFERROR(_xlfn.XLOOKUP(TEXT(A802, "0"), TEXT('Material master'!$A$2:'Material master'!$A$275, "0"), 'Material master'!$C$2:'Material master'!$C$275, 1),"")</f>
        <v>Packaged Product</v>
      </c>
      <c r="D802" s="136" t="str">
        <f>IFERROR(_xlfn.XLOOKUP(TEXT(A802, "0"), TEXT('Material master'!$A$2:'Material master'!$A$275, "0"), 'Material master'!$D$2:'Material master'!$D$275, 1),"")</f>
        <v>C003 - Dolomite</v>
      </c>
      <c r="E802" s="136" t="str">
        <f>IFERROR(_xlfn.XLOOKUP(TEXT(A802, "0"), TEXT('Material master'!$A$2:'Material master'!$A$275, "0"), 'Material master'!$E$2:'Material master'!$E$275, 1),"")</f>
        <v>SPC0213 - Dolomite Flour</v>
      </c>
      <c r="F802" s="136" t="str">
        <f>IFERROR(_xlfn.XLOOKUP(TEXT(A802, "0"), TEXT('Material master'!$A$2:'Material master'!$A$275, "0"), 'Material master'!$F$2:'Material master'!$F$275, 1),"")</f>
        <v>AF43 - Dolomite Flour</v>
      </c>
      <c r="G802" s="136" t="str">
        <f>IFERROR(_xlfn.XLOOKUP(TEXT(A802, "0"), TEXT('Material master'!$A$2:'Material master'!$A$275, "0"), 'Material master'!$G$2:'Material master'!$G$275, 1),"")</f>
        <v>Dolomite DL05 PO</v>
      </c>
      <c r="H802" s="136" t="s">
        <v>697</v>
      </c>
      <c r="K802" s="142">
        <v>9.6</v>
      </c>
      <c r="L802" s="142">
        <f t="shared" ref="L802:W802" si="769">K802 - L801 + L804</f>
        <v>73.310673268124049</v>
      </c>
      <c r="M802" s="142">
        <f t="shared" si="769"/>
        <v>72.581765459874362</v>
      </c>
      <c r="N802" s="142">
        <f t="shared" si="769"/>
        <v>72.670244396417843</v>
      </c>
      <c r="O802" s="142">
        <f t="shared" si="769"/>
        <v>72.384008902533424</v>
      </c>
      <c r="P802" s="142">
        <f t="shared" si="769"/>
        <v>72.219159773435507</v>
      </c>
      <c r="Q802" s="142">
        <f t="shared" si="769"/>
        <v>72.633355583116227</v>
      </c>
      <c r="R802" s="142">
        <f t="shared" si="769"/>
        <v>73.146067862768589</v>
      </c>
      <c r="S802" s="142">
        <f t="shared" si="769"/>
        <v>73.56026367244931</v>
      </c>
      <c r="T802" s="142">
        <f t="shared" si="769"/>
        <v>72.374459482130021</v>
      </c>
      <c r="U802" s="142">
        <f t="shared" si="769"/>
        <v>72.887171761782383</v>
      </c>
      <c r="V802" s="142">
        <f t="shared" si="769"/>
        <v>73.2972627185476</v>
      </c>
      <c r="W802" s="142">
        <f t="shared" si="769"/>
        <v>72.209974998199954</v>
      </c>
    </row>
    <row r="803" spans="1:23" x14ac:dyDescent="0.25">
      <c r="A803" s="257" t="s">
        <v>259</v>
      </c>
      <c r="B803" t="str">
        <f>IFERROR(_xlfn.XLOOKUP(TEXT(A803, "0"), TEXT('Material master'!$A$2:'Material master'!$A$275, "0"), 'Material master'!$B$2:'Material master'!$B$275, 1),"")</f>
        <v>Dolomite DL05 PO 25:PA:H4:H:1600</v>
      </c>
      <c r="C803" t="str">
        <f>IFERROR(_xlfn.XLOOKUP(TEXT(A803, "0"), TEXT('Material master'!$A$2:'Material master'!$A$275, "0"), 'Material master'!$C$2:'Material master'!$C$275, 1),"")</f>
        <v>Packaged Product</v>
      </c>
      <c r="D803" t="str">
        <f>IFERROR(_xlfn.XLOOKUP(TEXT(A803, "0"), TEXT('Material master'!$A$2:'Material master'!$A$275, "0"), 'Material master'!$D$2:'Material master'!$D$275, 1),"")</f>
        <v>C003 - Dolomite</v>
      </c>
      <c r="E803" t="str">
        <f>IFERROR(_xlfn.XLOOKUP(TEXT(A803, "0"), TEXT('Material master'!$A$2:'Material master'!$A$275, "0"), 'Material master'!$E$2:'Material master'!$E$275, 1),"")</f>
        <v>SPC0213 - Dolomite Flour</v>
      </c>
      <c r="F803" t="str">
        <f>IFERROR(_xlfn.XLOOKUP(TEXT(A803, "0"), TEXT('Material master'!$A$2:'Material master'!$A$275, "0"), 'Material master'!$F$2:'Material master'!$F$275, 1),"")</f>
        <v>AF43 - Dolomite Flour</v>
      </c>
      <c r="G803" t="str">
        <f>IFERROR(_xlfn.XLOOKUP(TEXT(A803, "0"), TEXT('Material master'!$A$2:'Material master'!$A$275, "0"), 'Material master'!$G$2:'Material master'!$G$275, 1),"")</f>
        <v>Dolomite DL05 PO</v>
      </c>
      <c r="H803" t="s">
        <v>698</v>
      </c>
      <c r="I803" s="32">
        <v>72</v>
      </c>
      <c r="J803" s="258">
        <f>IFERROR($I803/AVERAGE($L801:$W801),0)</f>
        <v>0.71916694996589925</v>
      </c>
      <c r="K803" s="32"/>
      <c r="L803" s="32">
        <f t="shared" ref="L803:W803" si="770">$I803</f>
        <v>72</v>
      </c>
      <c r="M803" s="32">
        <f t="shared" si="770"/>
        <v>72</v>
      </c>
      <c r="N803" s="32">
        <f t="shared" si="770"/>
        <v>72</v>
      </c>
      <c r="O803" s="32">
        <f t="shared" si="770"/>
        <v>72</v>
      </c>
      <c r="P803" s="32">
        <f t="shared" si="770"/>
        <v>72</v>
      </c>
      <c r="Q803" s="32">
        <f t="shared" si="770"/>
        <v>72</v>
      </c>
      <c r="R803" s="32">
        <f t="shared" si="770"/>
        <v>72</v>
      </c>
      <c r="S803" s="32">
        <f t="shared" si="770"/>
        <v>72</v>
      </c>
      <c r="T803" s="32">
        <f t="shared" si="770"/>
        <v>72</v>
      </c>
      <c r="U803" s="32">
        <f t="shared" si="770"/>
        <v>72</v>
      </c>
      <c r="V803" s="32">
        <f t="shared" si="770"/>
        <v>72</v>
      </c>
      <c r="W803" s="32">
        <f t="shared" si="770"/>
        <v>72</v>
      </c>
    </row>
    <row r="804" spans="1:23" x14ac:dyDescent="0.25">
      <c r="A804" s="257" t="s">
        <v>259</v>
      </c>
      <c r="B804" t="str">
        <f>IFERROR(_xlfn.XLOOKUP(TEXT(A804, "0"), TEXT('Material master'!$A$2:'Material master'!$A$275, "0"), 'Material master'!$B$2:'Material master'!$B$275, 1),"")</f>
        <v>Dolomite DL05 PO 25:PA:H4:H:1600</v>
      </c>
      <c r="C804" t="str">
        <f>IFERROR(_xlfn.XLOOKUP(TEXT(A804, "0"), TEXT('Material master'!$A$2:'Material master'!$A$275, "0"), 'Material master'!$C$2:'Material master'!$C$275, 1),"")</f>
        <v>Packaged Product</v>
      </c>
      <c r="D804" t="str">
        <f>IFERROR(_xlfn.XLOOKUP(TEXT(A804, "0"), TEXT('Material master'!$A$2:'Material master'!$A$275, "0"), 'Material master'!$D$2:'Material master'!$D$275, 1),"")</f>
        <v>C003 - Dolomite</v>
      </c>
      <c r="E804" t="str">
        <f>IFERROR(_xlfn.XLOOKUP(TEXT(A804, "0"), TEXT('Material master'!$A$2:'Material master'!$A$275, "0"), 'Material master'!$E$2:'Material master'!$E$275, 1),"")</f>
        <v>SPC0213 - Dolomite Flour</v>
      </c>
      <c r="F804" t="str">
        <f>IFERROR(_xlfn.XLOOKUP(TEXT(A804, "0"), TEXT('Material master'!$A$2:'Material master'!$A$275, "0"), 'Material master'!$F$2:'Material master'!$F$275, 1),"")</f>
        <v>AF43 - Dolomite Flour</v>
      </c>
      <c r="G804" t="str">
        <f>IFERROR(_xlfn.XLOOKUP(TEXT(A804, "0"), TEXT('Material master'!$A$2:'Material master'!$A$275, "0"), 'Material master'!$G$2:'Material master'!$G$275, 1),"")</f>
        <v>Dolomite DL05 PO</v>
      </c>
      <c r="H804" t="s">
        <v>704</v>
      </c>
      <c r="I804">
        <v>1.6</v>
      </c>
      <c r="K804" s="32"/>
      <c r="L804" s="32">
        <f t="shared" ref="L804:W804" si="771">IF(( L803 - K802 + L801 ) &gt; 0, CEILING(( L803 - K802 + L801 ), $I804), 0)</f>
        <v>161.60000000000002</v>
      </c>
      <c r="M804" s="32">
        <f t="shared" si="771"/>
        <v>97.600000000000009</v>
      </c>
      <c r="N804" s="32">
        <f t="shared" si="771"/>
        <v>100.80000000000001</v>
      </c>
      <c r="O804" s="32">
        <f t="shared" si="771"/>
        <v>100.80000000000001</v>
      </c>
      <c r="P804" s="32">
        <f t="shared" si="771"/>
        <v>100.80000000000001</v>
      </c>
      <c r="Q804" s="32">
        <f t="shared" si="771"/>
        <v>100.80000000000001</v>
      </c>
      <c r="R804" s="32">
        <f t="shared" si="771"/>
        <v>100.80000000000001</v>
      </c>
      <c r="S804" s="32">
        <f t="shared" si="771"/>
        <v>100.80000000000001</v>
      </c>
      <c r="T804" s="32">
        <f t="shared" si="771"/>
        <v>99.2</v>
      </c>
      <c r="U804" s="32">
        <f t="shared" si="771"/>
        <v>100.80000000000001</v>
      </c>
      <c r="V804" s="32">
        <f t="shared" si="771"/>
        <v>100.80000000000001</v>
      </c>
      <c r="W804" s="32">
        <f t="shared" si="771"/>
        <v>99.2</v>
      </c>
    </row>
    <row r="805" spans="1:23" x14ac:dyDescent="0.25">
      <c r="A805" s="257" t="s">
        <v>259</v>
      </c>
      <c r="B805" t="str">
        <f>IFERROR(_xlfn.XLOOKUP(TEXT(A805, "0"), TEXT('Material master'!$A$2:'Material master'!$A$275, "0"), 'Material master'!$B$2:'Material master'!$B$275, 1),"")</f>
        <v>Dolomite DL05 PO 25:PA:H4:H:1600</v>
      </c>
      <c r="C805" t="str">
        <f>IFERROR(_xlfn.XLOOKUP(TEXT(A805, "0"), TEXT('Material master'!$A$2:'Material master'!$A$275, "0"), 'Material master'!$C$2:'Material master'!$C$275, 1),"")</f>
        <v>Packaged Product</v>
      </c>
      <c r="D805" t="str">
        <f>IFERROR(_xlfn.XLOOKUP(TEXT(A805, "0"), TEXT('Material master'!$A$2:'Material master'!$A$275, "0"), 'Material master'!$D$2:'Material master'!$D$275, 1),"")</f>
        <v>C003 - Dolomite</v>
      </c>
      <c r="E805" t="str">
        <f>IFERROR(_xlfn.XLOOKUP(TEXT(A805, "0"), TEXT('Material master'!$A$2:'Material master'!$A$275, "0"), 'Material master'!$E$2:'Material master'!$E$275, 1),"")</f>
        <v>SPC0213 - Dolomite Flour</v>
      </c>
      <c r="F805" t="str">
        <f>IFERROR(_xlfn.XLOOKUP(TEXT(A805, "0"), TEXT('Material master'!$A$2:'Material master'!$A$275, "0"), 'Material master'!$F$2:'Material master'!$F$275, 1),"")</f>
        <v>AF43 - Dolomite Flour</v>
      </c>
      <c r="G805" t="str">
        <f>IFERROR(_xlfn.XLOOKUP(TEXT(A805, "0"), TEXT('Material master'!$A$2:'Material master'!$A$275, "0"), 'Material master'!$G$2:'Material master'!$G$275, 1),"")</f>
        <v>Dolomite DL05 PO</v>
      </c>
      <c r="H805" t="s">
        <v>705</v>
      </c>
      <c r="I805" t="s">
        <v>664</v>
      </c>
      <c r="J805">
        <v>9</v>
      </c>
      <c r="K805" s="32"/>
      <c r="L805" s="32">
        <f t="shared" ref="L805:W805" si="772">L804 / $J805</f>
        <v>17.955555555555559</v>
      </c>
      <c r="M805" s="32">
        <f t="shared" si="772"/>
        <v>10.844444444444445</v>
      </c>
      <c r="N805" s="32">
        <f t="shared" si="772"/>
        <v>11.200000000000001</v>
      </c>
      <c r="O805" s="32">
        <f t="shared" si="772"/>
        <v>11.200000000000001</v>
      </c>
      <c r="P805" s="32">
        <f t="shared" si="772"/>
        <v>11.200000000000001</v>
      </c>
      <c r="Q805" s="32">
        <f t="shared" si="772"/>
        <v>11.200000000000001</v>
      </c>
      <c r="R805" s="32">
        <f t="shared" si="772"/>
        <v>11.200000000000001</v>
      </c>
      <c r="S805" s="32">
        <f t="shared" si="772"/>
        <v>11.200000000000001</v>
      </c>
      <c r="T805" s="32">
        <f t="shared" si="772"/>
        <v>11.022222222222222</v>
      </c>
      <c r="U805" s="32">
        <f t="shared" si="772"/>
        <v>11.200000000000001</v>
      </c>
      <c r="V805" s="32">
        <f t="shared" si="772"/>
        <v>11.200000000000001</v>
      </c>
      <c r="W805" s="32">
        <f t="shared" si="772"/>
        <v>11.022222222222222</v>
      </c>
    </row>
    <row r="806" spans="1:23" x14ac:dyDescent="0.25">
      <c r="A806" s="257" t="s">
        <v>259</v>
      </c>
      <c r="B806" t="str">
        <f>IFERROR(_xlfn.XLOOKUP(TEXT(A806, "0"), TEXT('Material master'!$A$2:'Material master'!$A$275, "0"), 'Material master'!$B$2:'Material master'!$B$275, 1),"")</f>
        <v>Dolomite DL05 PO 25:PA:H4:H:1600</v>
      </c>
      <c r="C806" t="str">
        <f>IFERROR(_xlfn.XLOOKUP(TEXT(A806, "0"), TEXT('Material master'!$A$2:'Material master'!$A$275, "0"), 'Material master'!$C$2:'Material master'!$C$275, 1),"")</f>
        <v>Packaged Product</v>
      </c>
      <c r="D806" t="str">
        <f>IFERROR(_xlfn.XLOOKUP(TEXT(A806, "0"), TEXT('Material master'!$A$2:'Material master'!$A$275, "0"), 'Material master'!$D$2:'Material master'!$D$275, 1),"")</f>
        <v>C003 - Dolomite</v>
      </c>
      <c r="E806" t="str">
        <f>IFERROR(_xlfn.XLOOKUP(TEXT(A806, "0"), TEXT('Material master'!$A$2:'Material master'!$A$275, "0"), 'Material master'!$E$2:'Material master'!$E$275, 1),"")</f>
        <v>SPC0213 - Dolomite Flour</v>
      </c>
      <c r="F806" t="str">
        <f>IFERROR(_xlfn.XLOOKUP(TEXT(A806, "0"), TEXT('Material master'!$A$2:'Material master'!$A$275, "0"), 'Material master'!$F$2:'Material master'!$F$275, 1),"")</f>
        <v>AF43 - Dolomite Flour</v>
      </c>
      <c r="G806" t="str">
        <f>IFERROR(_xlfn.XLOOKUP(TEXT(A806, "0"), TEXT('Material master'!$A$2:'Material master'!$A$275, "0"), 'Material master'!$G$2:'Material master'!$G$275, 1),"")</f>
        <v>Dolomite DL05 PO</v>
      </c>
      <c r="H806" t="s">
        <v>706</v>
      </c>
      <c r="I806" s="257" t="s">
        <v>115</v>
      </c>
      <c r="J806">
        <v>0.625</v>
      </c>
      <c r="K806" s="32"/>
      <c r="L806" s="32">
        <f t="shared" ref="L806:W806" si="773">L804 * $J806</f>
        <v>101.00000000000001</v>
      </c>
      <c r="M806" s="32">
        <f t="shared" si="773"/>
        <v>61.000000000000007</v>
      </c>
      <c r="N806" s="32">
        <f t="shared" si="773"/>
        <v>63.000000000000007</v>
      </c>
      <c r="O806" s="32">
        <f t="shared" si="773"/>
        <v>63.000000000000007</v>
      </c>
      <c r="P806" s="32">
        <f t="shared" si="773"/>
        <v>63.000000000000007</v>
      </c>
      <c r="Q806" s="32">
        <f t="shared" si="773"/>
        <v>63.000000000000007</v>
      </c>
      <c r="R806" s="32">
        <f t="shared" si="773"/>
        <v>63.000000000000007</v>
      </c>
      <c r="S806" s="32">
        <f t="shared" si="773"/>
        <v>63.000000000000007</v>
      </c>
      <c r="T806" s="32">
        <f t="shared" si="773"/>
        <v>62</v>
      </c>
      <c r="U806" s="32">
        <f t="shared" si="773"/>
        <v>63.000000000000007</v>
      </c>
      <c r="V806" s="32">
        <f t="shared" si="773"/>
        <v>63.000000000000007</v>
      </c>
      <c r="W806" s="32">
        <f t="shared" si="773"/>
        <v>62</v>
      </c>
    </row>
    <row r="807" spans="1:23" x14ac:dyDescent="0.25">
      <c r="A807" s="257" t="s">
        <v>259</v>
      </c>
      <c r="B807" t="str">
        <f>IFERROR(_xlfn.XLOOKUP(TEXT(A807, "0"), TEXT('Material master'!$A$2:'Material master'!$A$275, "0"), 'Material master'!$B$2:'Material master'!$B$275, 1),"")</f>
        <v>Dolomite DL05 PO 25:PA:H4:H:1600</v>
      </c>
      <c r="C807" t="str">
        <f>IFERROR(_xlfn.XLOOKUP(TEXT(A807, "0"), TEXT('Material master'!$A$2:'Material master'!$A$275, "0"), 'Material master'!$C$2:'Material master'!$C$275, 1),"")</f>
        <v>Packaged Product</v>
      </c>
      <c r="D807" t="str">
        <f>IFERROR(_xlfn.XLOOKUP(TEXT(A807, "0"), TEXT('Material master'!$A$2:'Material master'!$A$275, "0"), 'Material master'!$D$2:'Material master'!$D$275, 1),"")</f>
        <v>C003 - Dolomite</v>
      </c>
      <c r="E807" t="str">
        <f>IFERROR(_xlfn.XLOOKUP(TEXT(A807, "0"), TEXT('Material master'!$A$2:'Material master'!$A$275, "0"), 'Material master'!$E$2:'Material master'!$E$275, 1),"")</f>
        <v>SPC0213 - Dolomite Flour</v>
      </c>
      <c r="F807" t="str">
        <f>IFERROR(_xlfn.XLOOKUP(TEXT(A807, "0"), TEXT('Material master'!$A$2:'Material master'!$A$275, "0"), 'Material master'!$F$2:'Material master'!$F$275, 1),"")</f>
        <v>AF43 - Dolomite Flour</v>
      </c>
      <c r="G807" t="str">
        <f>IFERROR(_xlfn.XLOOKUP(TEXT(A807, "0"), TEXT('Material master'!$A$2:'Material master'!$A$275, "0"), 'Material master'!$G$2:'Material master'!$G$275, 1),"")</f>
        <v>Dolomite DL05 PO</v>
      </c>
      <c r="H807" t="s">
        <v>706</v>
      </c>
      <c r="I807" s="257" t="s">
        <v>117</v>
      </c>
      <c r="J807">
        <v>6.25E-2</v>
      </c>
      <c r="K807" s="32"/>
      <c r="L807" s="32">
        <f t="shared" ref="L807:W807" si="774">L804 * $J807</f>
        <v>10.100000000000001</v>
      </c>
      <c r="M807" s="32">
        <f t="shared" si="774"/>
        <v>6.1000000000000005</v>
      </c>
      <c r="N807" s="32">
        <f t="shared" si="774"/>
        <v>6.3000000000000007</v>
      </c>
      <c r="O807" s="32">
        <f t="shared" si="774"/>
        <v>6.3000000000000007</v>
      </c>
      <c r="P807" s="32">
        <f t="shared" si="774"/>
        <v>6.3000000000000007</v>
      </c>
      <c r="Q807" s="32">
        <f t="shared" si="774"/>
        <v>6.3000000000000007</v>
      </c>
      <c r="R807" s="32">
        <f t="shared" si="774"/>
        <v>6.3000000000000007</v>
      </c>
      <c r="S807" s="32">
        <f t="shared" si="774"/>
        <v>6.3000000000000007</v>
      </c>
      <c r="T807" s="32">
        <f t="shared" si="774"/>
        <v>6.2</v>
      </c>
      <c r="U807" s="32">
        <f t="shared" si="774"/>
        <v>6.3000000000000007</v>
      </c>
      <c r="V807" s="32">
        <f t="shared" si="774"/>
        <v>6.3000000000000007</v>
      </c>
      <c r="W807" s="32">
        <f t="shared" si="774"/>
        <v>6.2</v>
      </c>
    </row>
    <row r="808" spans="1:23" x14ac:dyDescent="0.25">
      <c r="A808" s="257" t="s">
        <v>259</v>
      </c>
      <c r="B808" t="str">
        <f>IFERROR(_xlfn.XLOOKUP(TEXT(A808, "0"), TEXT('Material master'!$A$2:'Material master'!$A$275, "0"), 'Material master'!$B$2:'Material master'!$B$275, 1),"")</f>
        <v>Dolomite DL05 PO 25:PA:H4:H:1600</v>
      </c>
      <c r="C808" t="str">
        <f>IFERROR(_xlfn.XLOOKUP(TEXT(A808, "0"), TEXT('Material master'!$A$2:'Material master'!$A$275, "0"), 'Material master'!$C$2:'Material master'!$C$275, 1),"")</f>
        <v>Packaged Product</v>
      </c>
      <c r="D808" t="str">
        <f>IFERROR(_xlfn.XLOOKUP(TEXT(A808, "0"), TEXT('Material master'!$A$2:'Material master'!$A$275, "0"), 'Material master'!$D$2:'Material master'!$D$275, 1),"")</f>
        <v>C003 - Dolomite</v>
      </c>
      <c r="E808" t="str">
        <f>IFERROR(_xlfn.XLOOKUP(TEXT(A808, "0"), TEXT('Material master'!$A$2:'Material master'!$A$275, "0"), 'Material master'!$E$2:'Material master'!$E$275, 1),"")</f>
        <v>SPC0213 - Dolomite Flour</v>
      </c>
      <c r="F808" t="str">
        <f>IFERROR(_xlfn.XLOOKUP(TEXT(A808, "0"), TEXT('Material master'!$A$2:'Material master'!$A$275, "0"), 'Material master'!$F$2:'Material master'!$F$275, 1),"")</f>
        <v>AF43 - Dolomite Flour</v>
      </c>
      <c r="G808" t="str">
        <f>IFERROR(_xlfn.XLOOKUP(TEXT(A808, "0"), TEXT('Material master'!$A$2:'Material master'!$A$275, "0"), 'Material master'!$G$2:'Material master'!$G$275, 1),"")</f>
        <v>Dolomite DL05 PO</v>
      </c>
      <c r="H808" t="s">
        <v>706</v>
      </c>
      <c r="I808" s="257" t="s">
        <v>119</v>
      </c>
      <c r="J808">
        <v>0.625</v>
      </c>
      <c r="K808" s="32"/>
      <c r="L808" s="32">
        <f t="shared" ref="L808:W808" si="775">L804 * $J808</f>
        <v>101.00000000000001</v>
      </c>
      <c r="M808" s="32">
        <f t="shared" si="775"/>
        <v>61.000000000000007</v>
      </c>
      <c r="N808" s="32">
        <f t="shared" si="775"/>
        <v>63.000000000000007</v>
      </c>
      <c r="O808" s="32">
        <f t="shared" si="775"/>
        <v>63.000000000000007</v>
      </c>
      <c r="P808" s="32">
        <f t="shared" si="775"/>
        <v>63.000000000000007</v>
      </c>
      <c r="Q808" s="32">
        <f t="shared" si="775"/>
        <v>63.000000000000007</v>
      </c>
      <c r="R808" s="32">
        <f t="shared" si="775"/>
        <v>63.000000000000007</v>
      </c>
      <c r="S808" s="32">
        <f t="shared" si="775"/>
        <v>63.000000000000007</v>
      </c>
      <c r="T808" s="32">
        <f t="shared" si="775"/>
        <v>62</v>
      </c>
      <c r="U808" s="32">
        <f t="shared" si="775"/>
        <v>63.000000000000007</v>
      </c>
      <c r="V808" s="32">
        <f t="shared" si="775"/>
        <v>63.000000000000007</v>
      </c>
      <c r="W808" s="32">
        <f t="shared" si="775"/>
        <v>62</v>
      </c>
    </row>
    <row r="809" spans="1:23" x14ac:dyDescent="0.25">
      <c r="A809" s="257" t="s">
        <v>259</v>
      </c>
      <c r="B809" t="str">
        <f>IFERROR(_xlfn.XLOOKUP(TEXT(A809, "0"), TEXT('Material master'!$A$2:'Material master'!$A$275, "0"), 'Material master'!$B$2:'Material master'!$B$275, 1),"")</f>
        <v>Dolomite DL05 PO 25:PA:H4:H:1600</v>
      </c>
      <c r="C809" t="str">
        <f>IFERROR(_xlfn.XLOOKUP(TEXT(A809, "0"), TEXT('Material master'!$A$2:'Material master'!$A$275, "0"), 'Material master'!$C$2:'Material master'!$C$275, 1),"")</f>
        <v>Packaged Product</v>
      </c>
      <c r="D809" t="str">
        <f>IFERROR(_xlfn.XLOOKUP(TEXT(A809, "0"), TEXT('Material master'!$A$2:'Material master'!$A$275, "0"), 'Material master'!$D$2:'Material master'!$D$275, 1),"")</f>
        <v>C003 - Dolomite</v>
      </c>
      <c r="E809" t="str">
        <f>IFERROR(_xlfn.XLOOKUP(TEXT(A809, "0"), TEXT('Material master'!$A$2:'Material master'!$A$275, "0"), 'Material master'!$E$2:'Material master'!$E$275, 1),"")</f>
        <v>SPC0213 - Dolomite Flour</v>
      </c>
      <c r="F809" t="str">
        <f>IFERROR(_xlfn.XLOOKUP(TEXT(A809, "0"), TEXT('Material master'!$A$2:'Material master'!$A$275, "0"), 'Material master'!$F$2:'Material master'!$F$275, 1),"")</f>
        <v>AF43 - Dolomite Flour</v>
      </c>
      <c r="G809" t="str">
        <f>IFERROR(_xlfn.XLOOKUP(TEXT(A809, "0"), TEXT('Material master'!$A$2:'Material master'!$A$275, "0"), 'Material master'!$G$2:'Material master'!$G$275, 1),"")</f>
        <v>Dolomite DL05 PO</v>
      </c>
      <c r="H809" t="s">
        <v>706</v>
      </c>
      <c r="I809" s="257" t="s">
        <v>133</v>
      </c>
      <c r="J809">
        <v>40</v>
      </c>
      <c r="K809" s="32"/>
      <c r="L809" s="32">
        <f t="shared" ref="L809:W809" si="776">L804 * $J809</f>
        <v>6464.0000000000009</v>
      </c>
      <c r="M809" s="32">
        <f t="shared" si="776"/>
        <v>3904.0000000000005</v>
      </c>
      <c r="N809" s="32">
        <f t="shared" si="776"/>
        <v>4032.0000000000005</v>
      </c>
      <c r="O809" s="32">
        <f t="shared" si="776"/>
        <v>4032.0000000000005</v>
      </c>
      <c r="P809" s="32">
        <f t="shared" si="776"/>
        <v>4032.0000000000005</v>
      </c>
      <c r="Q809" s="32">
        <f t="shared" si="776"/>
        <v>4032.0000000000005</v>
      </c>
      <c r="R809" s="32">
        <f t="shared" si="776"/>
        <v>4032.0000000000005</v>
      </c>
      <c r="S809" s="32">
        <f t="shared" si="776"/>
        <v>4032.0000000000005</v>
      </c>
      <c r="T809" s="32">
        <f t="shared" si="776"/>
        <v>3968</v>
      </c>
      <c r="U809" s="32">
        <f t="shared" si="776"/>
        <v>4032.0000000000005</v>
      </c>
      <c r="V809" s="32">
        <f t="shared" si="776"/>
        <v>4032.0000000000005</v>
      </c>
      <c r="W809" s="32">
        <f t="shared" si="776"/>
        <v>3968</v>
      </c>
    </row>
    <row r="810" spans="1:23" ht="15.75" thickBot="1" x14ac:dyDescent="0.3">
      <c r="A810" s="257" t="s">
        <v>259</v>
      </c>
      <c r="B810" t="str">
        <f>IFERROR(_xlfn.XLOOKUP(TEXT(A810, "0"), TEXT('Material master'!$A$2:'Material master'!$A$275, "0"), 'Material master'!$B$2:'Material master'!$B$275, 1),"")</f>
        <v>Dolomite DL05 PO 25:PA:H4:H:1600</v>
      </c>
      <c r="C810" t="str">
        <f>IFERROR(_xlfn.XLOOKUP(TEXT(A810, "0"), TEXT('Material master'!$A$2:'Material master'!$A$275, "0"), 'Material master'!$C$2:'Material master'!$C$275, 1),"")</f>
        <v>Packaged Product</v>
      </c>
      <c r="D810" t="str">
        <f>IFERROR(_xlfn.XLOOKUP(TEXT(A810, "0"), TEXT('Material master'!$A$2:'Material master'!$A$275, "0"), 'Material master'!$D$2:'Material master'!$D$275, 1),"")</f>
        <v>C003 - Dolomite</v>
      </c>
      <c r="E810" t="str">
        <f>IFERROR(_xlfn.XLOOKUP(TEXT(A810, "0"), TEXT('Material master'!$A$2:'Material master'!$A$275, "0"), 'Material master'!$E$2:'Material master'!$E$275, 1),"")</f>
        <v>SPC0213 - Dolomite Flour</v>
      </c>
      <c r="F810" t="str">
        <f>IFERROR(_xlfn.XLOOKUP(TEXT(A810, "0"), TEXT('Material master'!$A$2:'Material master'!$A$275, "0"), 'Material master'!$F$2:'Material master'!$F$275, 1),"")</f>
        <v>AF43 - Dolomite Flour</v>
      </c>
      <c r="G810" t="str">
        <f>IFERROR(_xlfn.XLOOKUP(TEXT(A810, "0"), TEXT('Material master'!$A$2:'Material master'!$A$275, "0"), 'Material master'!$G$2:'Material master'!$G$275, 1),"")</f>
        <v>Dolomite DL05 PO</v>
      </c>
      <c r="H810" t="s">
        <v>706</v>
      </c>
      <c r="I810" s="257" t="s">
        <v>181</v>
      </c>
      <c r="J810">
        <v>1</v>
      </c>
      <c r="K810" s="32"/>
      <c r="L810" s="32">
        <f t="shared" ref="L810:W810" si="777">L804 * $J810</f>
        <v>161.60000000000002</v>
      </c>
      <c r="M810" s="32">
        <f t="shared" si="777"/>
        <v>97.600000000000009</v>
      </c>
      <c r="N810" s="32">
        <f t="shared" si="777"/>
        <v>100.80000000000001</v>
      </c>
      <c r="O810" s="32">
        <f t="shared" si="777"/>
        <v>100.80000000000001</v>
      </c>
      <c r="P810" s="32">
        <f t="shared" si="777"/>
        <v>100.80000000000001</v>
      </c>
      <c r="Q810" s="32">
        <f t="shared" si="777"/>
        <v>100.80000000000001</v>
      </c>
      <c r="R810" s="32">
        <f t="shared" si="777"/>
        <v>100.80000000000001</v>
      </c>
      <c r="S810" s="32">
        <f t="shared" si="777"/>
        <v>100.80000000000001</v>
      </c>
      <c r="T810" s="32">
        <f t="shared" si="777"/>
        <v>99.2</v>
      </c>
      <c r="U810" s="32">
        <f t="shared" si="777"/>
        <v>100.80000000000001</v>
      </c>
      <c r="V810" s="32">
        <f t="shared" si="777"/>
        <v>100.80000000000001</v>
      </c>
      <c r="W810" s="32">
        <f t="shared" si="777"/>
        <v>99.2</v>
      </c>
    </row>
    <row r="811" spans="1:23" s="138" customFormat="1" x14ac:dyDescent="0.25">
      <c r="A811" s="137" t="s">
        <v>261</v>
      </c>
      <c r="B811" s="138" t="str">
        <f>IFERROR(_xlfn.XLOOKUP(TEXT(A811, "0"), TEXT('Material master'!$A$2:'Material master'!$A$275, "0"), 'Material master'!$B$2:'Material master'!$B$275, 1),"")</f>
        <v>Dolomite DL05 PO 1000:B4S:H4:NB:1000</v>
      </c>
      <c r="C811" s="138" t="str">
        <f>IFERROR(_xlfn.XLOOKUP(TEXT(A811, "0"), TEXT('Material master'!$A$2:'Material master'!$A$275, "0"), 'Material master'!$C$2:'Material master'!$C$275, 1),"")</f>
        <v>Packaged Product</v>
      </c>
      <c r="D811" s="138" t="str">
        <f>IFERROR(_xlfn.XLOOKUP(TEXT(A811, "0"), TEXT('Material master'!$A$2:'Material master'!$A$275, "0"), 'Material master'!$D$2:'Material master'!$D$275, 1),"")</f>
        <v>C003 - Dolomite</v>
      </c>
      <c r="E811" s="138" t="str">
        <f>IFERROR(_xlfn.XLOOKUP(TEXT(A811, "0"), TEXT('Material master'!$A$2:'Material master'!$A$275, "0"), 'Material master'!$E$2:'Material master'!$E$275, 1),"")</f>
        <v>SPC0213 - Dolomite Flour</v>
      </c>
      <c r="F811" s="138" t="str">
        <f>IFERROR(_xlfn.XLOOKUP(TEXT(A811, "0"), TEXT('Material master'!$A$2:'Material master'!$A$275, "0"), 'Material master'!$F$2:'Material master'!$F$275, 1),"")</f>
        <v>AF43 - Dolomite Flour</v>
      </c>
      <c r="G811" s="138" t="str">
        <f>IFERROR(_xlfn.XLOOKUP(TEXT(A811, "0"), TEXT('Material master'!$A$2:'Material master'!$A$275, "0"), 'Material master'!$G$2:'Material master'!$G$275, 1),"")</f>
        <v>Dolomite DL05 PO</v>
      </c>
      <c r="H811" s="138" t="s">
        <v>683</v>
      </c>
      <c r="I811" s="140">
        <f>IFERROR(AVERAGE('Forecast sheet'!$C$14:'Forecast sheet'!$N$14),0)</f>
        <v>26</v>
      </c>
      <c r="J811" s="140">
        <f>IFERROR(AVERAGE(L811:W811),0)</f>
        <v>16.337870703225505</v>
      </c>
      <c r="K811" s="140"/>
      <c r="L811" s="140">
        <v>53.762439179239578</v>
      </c>
      <c r="M811" s="140">
        <v>10.997294395570126</v>
      </c>
      <c r="N811" s="140">
        <v>12.96762306035383</v>
      </c>
      <c r="O811" s="140">
        <v>13.175797666305678</v>
      </c>
      <c r="P811" s="140">
        <v>13.108360822124093</v>
      </c>
      <c r="Q811" s="140">
        <v>13.178729703009227</v>
      </c>
      <c r="R811" s="140">
        <v>13.108360822124093</v>
      </c>
      <c r="S811" s="140">
        <v>13.178729703009227</v>
      </c>
      <c r="T811" s="140">
        <v>13.178729703009227</v>
      </c>
      <c r="U811" s="140">
        <v>13.108360822124093</v>
      </c>
      <c r="V811" s="140">
        <v>13.181661739712773</v>
      </c>
      <c r="W811" s="140">
        <v>13.108360822124093</v>
      </c>
    </row>
    <row r="812" spans="1:23" x14ac:dyDescent="0.25">
      <c r="A812" s="257" t="s">
        <v>261</v>
      </c>
      <c r="B812" t="str">
        <f>IFERROR(_xlfn.XLOOKUP(TEXT(A812, "0"), TEXT('Material master'!$A$2:'Material master'!$A$275, "0"), 'Material master'!$B$2:'Material master'!$B$275, 1),"")</f>
        <v>Dolomite DL05 PO 1000:B4S:H4:NB:1000</v>
      </c>
      <c r="C812" t="str">
        <f>IFERROR(_xlfn.XLOOKUP(TEXT(A812, "0"), TEXT('Material master'!$A$2:'Material master'!$A$275, "0"), 'Material master'!$C$2:'Material master'!$C$275, 1),"")</f>
        <v>Packaged Product</v>
      </c>
      <c r="D812" t="str">
        <f>IFERROR(_xlfn.XLOOKUP(TEXT(A812, "0"), TEXT('Material master'!$A$2:'Material master'!$A$275, "0"), 'Material master'!$D$2:'Material master'!$D$275, 1),"")</f>
        <v>C003 - Dolomite</v>
      </c>
      <c r="E812" t="str">
        <f>IFERROR(_xlfn.XLOOKUP(TEXT(A812, "0"), TEXT('Material master'!$A$2:'Material master'!$A$275, "0"), 'Material master'!$E$2:'Material master'!$E$275, 1),"")</f>
        <v>SPC0213 - Dolomite Flour</v>
      </c>
      <c r="F812" t="str">
        <f>IFERROR(_xlfn.XLOOKUP(TEXT(A812, "0"), TEXT('Material master'!$A$2:'Material master'!$A$275, "0"), 'Material master'!$F$2:'Material master'!$F$275, 1),"")</f>
        <v>AF43 - Dolomite Flour</v>
      </c>
      <c r="G812" t="str">
        <f>IFERROR(_xlfn.XLOOKUP(TEXT(A812, "0"), TEXT('Material master'!$A$2:'Material master'!$A$275, "0"), 'Material master'!$G$2:'Material master'!$G$275, 1),"")</f>
        <v>Dolomite DL05 PO</v>
      </c>
      <c r="H812" s="1" t="s">
        <v>696</v>
      </c>
      <c r="I812" s="1"/>
      <c r="J812" s="1"/>
      <c r="K812" s="141"/>
      <c r="L812" s="141">
        <f t="shared" ref="L812:W812" si="778">SUM(L811)</f>
        <v>53.762439179239578</v>
      </c>
      <c r="M812" s="141">
        <f t="shared" si="778"/>
        <v>10.997294395570126</v>
      </c>
      <c r="N812" s="141">
        <f t="shared" si="778"/>
        <v>12.96762306035383</v>
      </c>
      <c r="O812" s="141">
        <f t="shared" si="778"/>
        <v>13.175797666305678</v>
      </c>
      <c r="P812" s="141">
        <f t="shared" si="778"/>
        <v>13.108360822124093</v>
      </c>
      <c r="Q812" s="141">
        <f t="shared" si="778"/>
        <v>13.178729703009227</v>
      </c>
      <c r="R812" s="141">
        <f t="shared" si="778"/>
        <v>13.108360822124093</v>
      </c>
      <c r="S812" s="141">
        <f t="shared" si="778"/>
        <v>13.178729703009227</v>
      </c>
      <c r="T812" s="141">
        <f t="shared" si="778"/>
        <v>13.178729703009227</v>
      </c>
      <c r="U812" s="141">
        <f t="shared" si="778"/>
        <v>13.108360822124093</v>
      </c>
      <c r="V812" s="141">
        <f t="shared" si="778"/>
        <v>13.181661739712773</v>
      </c>
      <c r="W812" s="141">
        <f t="shared" si="778"/>
        <v>13.108360822124093</v>
      </c>
    </row>
    <row r="813" spans="1:23" s="136" customFormat="1" x14ac:dyDescent="0.25">
      <c r="A813" s="270" t="s">
        <v>261</v>
      </c>
      <c r="B813" s="136" t="str">
        <f>IFERROR(_xlfn.XLOOKUP(TEXT(A813, "0"), TEXT('Material master'!$A$2:'Material master'!$A$275, "0"), 'Material master'!$B$2:'Material master'!$B$275, 1),"")</f>
        <v>Dolomite DL05 PO 1000:B4S:H4:NB:1000</v>
      </c>
      <c r="C813" s="136" t="str">
        <f>IFERROR(_xlfn.XLOOKUP(TEXT(A813, "0"), TEXT('Material master'!$A$2:'Material master'!$A$275, "0"), 'Material master'!$C$2:'Material master'!$C$275, 1),"")</f>
        <v>Packaged Product</v>
      </c>
      <c r="D813" s="136" t="str">
        <f>IFERROR(_xlfn.XLOOKUP(TEXT(A813, "0"), TEXT('Material master'!$A$2:'Material master'!$A$275, "0"), 'Material master'!$D$2:'Material master'!$D$275, 1),"")</f>
        <v>C003 - Dolomite</v>
      </c>
      <c r="E813" s="136" t="str">
        <f>IFERROR(_xlfn.XLOOKUP(TEXT(A813, "0"), TEXT('Material master'!$A$2:'Material master'!$A$275, "0"), 'Material master'!$E$2:'Material master'!$E$275, 1),"")</f>
        <v>SPC0213 - Dolomite Flour</v>
      </c>
      <c r="F813" s="136" t="str">
        <f>IFERROR(_xlfn.XLOOKUP(TEXT(A813, "0"), TEXT('Material master'!$A$2:'Material master'!$A$275, "0"), 'Material master'!$F$2:'Material master'!$F$275, 1),"")</f>
        <v>AF43 - Dolomite Flour</v>
      </c>
      <c r="G813" s="136" t="str">
        <f>IFERROR(_xlfn.XLOOKUP(TEXT(A813, "0"), TEXT('Material master'!$A$2:'Material master'!$A$275, "0"), 'Material master'!$G$2:'Material master'!$G$275, 1),"")</f>
        <v>Dolomite DL05 PO</v>
      </c>
      <c r="H813" s="136" t="s">
        <v>697</v>
      </c>
      <c r="K813" s="142">
        <v>16</v>
      </c>
      <c r="L813" s="142">
        <f t="shared" ref="L813:W813" si="779">K813 - L812 + L815</f>
        <v>24.237560820760422</v>
      </c>
      <c r="M813" s="142">
        <f t="shared" si="779"/>
        <v>24.240266425190296</v>
      </c>
      <c r="N813" s="142">
        <f t="shared" si="779"/>
        <v>24.272643364836465</v>
      </c>
      <c r="O813" s="142">
        <f t="shared" si="779"/>
        <v>24.096845698530785</v>
      </c>
      <c r="P813" s="142">
        <f t="shared" si="779"/>
        <v>24.988484876406694</v>
      </c>
      <c r="Q813" s="142">
        <f t="shared" si="779"/>
        <v>24.80975517339747</v>
      </c>
      <c r="R813" s="142">
        <f t="shared" si="779"/>
        <v>24.701394351273379</v>
      </c>
      <c r="S813" s="142">
        <f t="shared" si="779"/>
        <v>24.522664648264154</v>
      </c>
      <c r="T813" s="142">
        <f t="shared" si="779"/>
        <v>24.343934945254929</v>
      </c>
      <c r="U813" s="142">
        <f t="shared" si="779"/>
        <v>24.235574123130839</v>
      </c>
      <c r="V813" s="142">
        <f t="shared" si="779"/>
        <v>24.053912383418066</v>
      </c>
      <c r="W813" s="142">
        <f t="shared" si="779"/>
        <v>24.945551561293975</v>
      </c>
    </row>
    <row r="814" spans="1:23" x14ac:dyDescent="0.25">
      <c r="A814" s="257" t="s">
        <v>261</v>
      </c>
      <c r="B814" t="str">
        <f>IFERROR(_xlfn.XLOOKUP(TEXT(A814, "0"), TEXT('Material master'!$A$2:'Material master'!$A$275, "0"), 'Material master'!$B$2:'Material master'!$B$275, 1),"")</f>
        <v>Dolomite DL05 PO 1000:B4S:H4:NB:1000</v>
      </c>
      <c r="C814" t="str">
        <f>IFERROR(_xlfn.XLOOKUP(TEXT(A814, "0"), TEXT('Material master'!$A$2:'Material master'!$A$275, "0"), 'Material master'!$C$2:'Material master'!$C$275, 1),"")</f>
        <v>Packaged Product</v>
      </c>
      <c r="D814" t="str">
        <f>IFERROR(_xlfn.XLOOKUP(TEXT(A814, "0"), TEXT('Material master'!$A$2:'Material master'!$A$275, "0"), 'Material master'!$D$2:'Material master'!$D$275, 1),"")</f>
        <v>C003 - Dolomite</v>
      </c>
      <c r="E814" t="str">
        <f>IFERROR(_xlfn.XLOOKUP(TEXT(A814, "0"), TEXT('Material master'!$A$2:'Material master'!$A$275, "0"), 'Material master'!$E$2:'Material master'!$E$275, 1),"")</f>
        <v>SPC0213 - Dolomite Flour</v>
      </c>
      <c r="F814" t="str">
        <f>IFERROR(_xlfn.XLOOKUP(TEXT(A814, "0"), TEXT('Material master'!$A$2:'Material master'!$A$275, "0"), 'Material master'!$F$2:'Material master'!$F$275, 1),"")</f>
        <v>AF43 - Dolomite Flour</v>
      </c>
      <c r="G814" t="str">
        <f>IFERROR(_xlfn.XLOOKUP(TEXT(A814, "0"), TEXT('Material master'!$A$2:'Material master'!$A$275, "0"), 'Material master'!$G$2:'Material master'!$G$275, 1),"")</f>
        <v>Dolomite DL05 PO</v>
      </c>
      <c r="H814" t="s">
        <v>698</v>
      </c>
      <c r="I814" s="32">
        <v>24</v>
      </c>
      <c r="J814" s="258">
        <f>IFERROR($I814/AVERAGE($L812:$W812),0)</f>
        <v>1.4689796752560784</v>
      </c>
      <c r="K814" s="32"/>
      <c r="L814" s="32">
        <f t="shared" ref="L814:W814" si="780">$I814</f>
        <v>24</v>
      </c>
      <c r="M814" s="32">
        <f t="shared" si="780"/>
        <v>24</v>
      </c>
      <c r="N814" s="32">
        <f t="shared" si="780"/>
        <v>24</v>
      </c>
      <c r="O814" s="32">
        <f t="shared" si="780"/>
        <v>24</v>
      </c>
      <c r="P814" s="32">
        <f t="shared" si="780"/>
        <v>24</v>
      </c>
      <c r="Q814" s="32">
        <f t="shared" si="780"/>
        <v>24</v>
      </c>
      <c r="R814" s="32">
        <f t="shared" si="780"/>
        <v>24</v>
      </c>
      <c r="S814" s="32">
        <f t="shared" si="780"/>
        <v>24</v>
      </c>
      <c r="T814" s="32">
        <f t="shared" si="780"/>
        <v>24</v>
      </c>
      <c r="U814" s="32">
        <f t="shared" si="780"/>
        <v>24</v>
      </c>
      <c r="V814" s="32">
        <f t="shared" si="780"/>
        <v>24</v>
      </c>
      <c r="W814" s="32">
        <f t="shared" si="780"/>
        <v>24</v>
      </c>
    </row>
    <row r="815" spans="1:23" x14ac:dyDescent="0.25">
      <c r="A815" s="257" t="s">
        <v>261</v>
      </c>
      <c r="B815" t="str">
        <f>IFERROR(_xlfn.XLOOKUP(TEXT(A815, "0"), TEXT('Material master'!$A$2:'Material master'!$A$275, "0"), 'Material master'!$B$2:'Material master'!$B$275, 1),"")</f>
        <v>Dolomite DL05 PO 1000:B4S:H4:NB:1000</v>
      </c>
      <c r="C815" t="str">
        <f>IFERROR(_xlfn.XLOOKUP(TEXT(A815, "0"), TEXT('Material master'!$A$2:'Material master'!$A$275, "0"), 'Material master'!$C$2:'Material master'!$C$275, 1),"")</f>
        <v>Packaged Product</v>
      </c>
      <c r="D815" t="str">
        <f>IFERROR(_xlfn.XLOOKUP(TEXT(A815, "0"), TEXT('Material master'!$A$2:'Material master'!$A$275, "0"), 'Material master'!$D$2:'Material master'!$D$275, 1),"")</f>
        <v>C003 - Dolomite</v>
      </c>
      <c r="E815" t="str">
        <f>IFERROR(_xlfn.XLOOKUP(TEXT(A815, "0"), TEXT('Material master'!$A$2:'Material master'!$A$275, "0"), 'Material master'!$E$2:'Material master'!$E$275, 1),"")</f>
        <v>SPC0213 - Dolomite Flour</v>
      </c>
      <c r="F815" t="str">
        <f>IFERROR(_xlfn.XLOOKUP(TEXT(A815, "0"), TEXT('Material master'!$A$2:'Material master'!$A$275, "0"), 'Material master'!$F$2:'Material master'!$F$275, 1),"")</f>
        <v>AF43 - Dolomite Flour</v>
      </c>
      <c r="G815" t="str">
        <f>IFERROR(_xlfn.XLOOKUP(TEXT(A815, "0"), TEXT('Material master'!$A$2:'Material master'!$A$275, "0"), 'Material master'!$G$2:'Material master'!$G$275, 1),"")</f>
        <v>Dolomite DL05 PO</v>
      </c>
      <c r="H815" t="s">
        <v>704</v>
      </c>
      <c r="I815">
        <v>1</v>
      </c>
      <c r="K815" s="32"/>
      <c r="L815" s="32">
        <f t="shared" ref="L815:W815" si="781">IF(( L814 - K813 + L812 ) &gt; 0, CEILING(( L814 - K813 + L812 ), $I815), 0)</f>
        <v>62</v>
      </c>
      <c r="M815" s="32">
        <f t="shared" si="781"/>
        <v>11</v>
      </c>
      <c r="N815" s="32">
        <f t="shared" si="781"/>
        <v>13</v>
      </c>
      <c r="O815" s="32">
        <f t="shared" si="781"/>
        <v>13</v>
      </c>
      <c r="P815" s="32">
        <f t="shared" si="781"/>
        <v>14</v>
      </c>
      <c r="Q815" s="32">
        <f t="shared" si="781"/>
        <v>13</v>
      </c>
      <c r="R815" s="32">
        <f t="shared" si="781"/>
        <v>13</v>
      </c>
      <c r="S815" s="32">
        <f t="shared" si="781"/>
        <v>13</v>
      </c>
      <c r="T815" s="32">
        <f t="shared" si="781"/>
        <v>13</v>
      </c>
      <c r="U815" s="32">
        <f t="shared" si="781"/>
        <v>13</v>
      </c>
      <c r="V815" s="32">
        <f t="shared" si="781"/>
        <v>13</v>
      </c>
      <c r="W815" s="32">
        <f t="shared" si="781"/>
        <v>14</v>
      </c>
    </row>
    <row r="816" spans="1:23" x14ac:dyDescent="0.25">
      <c r="A816" s="257" t="s">
        <v>261</v>
      </c>
      <c r="B816" t="str">
        <f>IFERROR(_xlfn.XLOOKUP(TEXT(A816, "0"), TEXT('Material master'!$A$2:'Material master'!$A$275, "0"), 'Material master'!$B$2:'Material master'!$B$275, 1),"")</f>
        <v>Dolomite DL05 PO 1000:B4S:H4:NB:1000</v>
      </c>
      <c r="C816" t="str">
        <f>IFERROR(_xlfn.XLOOKUP(TEXT(A816, "0"), TEXT('Material master'!$A$2:'Material master'!$A$275, "0"), 'Material master'!$C$2:'Material master'!$C$275, 1),"")</f>
        <v>Packaged Product</v>
      </c>
      <c r="D816" t="str">
        <f>IFERROR(_xlfn.XLOOKUP(TEXT(A816, "0"), TEXT('Material master'!$A$2:'Material master'!$A$275, "0"), 'Material master'!$D$2:'Material master'!$D$275, 1),"")</f>
        <v>C003 - Dolomite</v>
      </c>
      <c r="E816" t="str">
        <f>IFERROR(_xlfn.XLOOKUP(TEXT(A816, "0"), TEXT('Material master'!$A$2:'Material master'!$A$275, "0"), 'Material master'!$E$2:'Material master'!$E$275, 1),"")</f>
        <v>SPC0213 - Dolomite Flour</v>
      </c>
      <c r="F816" t="str">
        <f>IFERROR(_xlfn.XLOOKUP(TEXT(A816, "0"), TEXT('Material master'!$A$2:'Material master'!$A$275, "0"), 'Material master'!$F$2:'Material master'!$F$275, 1),"")</f>
        <v>AF43 - Dolomite Flour</v>
      </c>
      <c r="G816" t="str">
        <f>IFERROR(_xlfn.XLOOKUP(TEXT(A816, "0"), TEXT('Material master'!$A$2:'Material master'!$A$275, "0"), 'Material master'!$G$2:'Material master'!$G$275, 1),"")</f>
        <v>Dolomite DL05 PO</v>
      </c>
      <c r="H816" t="s">
        <v>705</v>
      </c>
      <c r="I816" t="s">
        <v>595</v>
      </c>
      <c r="J816">
        <v>5</v>
      </c>
      <c r="K816" s="32"/>
      <c r="L816" s="32">
        <f t="shared" ref="L816:W816" si="782">L815 / $J816</f>
        <v>12.4</v>
      </c>
      <c r="M816" s="32">
        <f t="shared" si="782"/>
        <v>2.2000000000000002</v>
      </c>
      <c r="N816" s="32">
        <f t="shared" si="782"/>
        <v>2.6</v>
      </c>
      <c r="O816" s="32">
        <f t="shared" si="782"/>
        <v>2.6</v>
      </c>
      <c r="P816" s="32">
        <f t="shared" si="782"/>
        <v>2.8</v>
      </c>
      <c r="Q816" s="32">
        <f t="shared" si="782"/>
        <v>2.6</v>
      </c>
      <c r="R816" s="32">
        <f t="shared" si="782"/>
        <v>2.6</v>
      </c>
      <c r="S816" s="32">
        <f t="shared" si="782"/>
        <v>2.6</v>
      </c>
      <c r="T816" s="32">
        <f t="shared" si="782"/>
        <v>2.6</v>
      </c>
      <c r="U816" s="32">
        <f t="shared" si="782"/>
        <v>2.6</v>
      </c>
      <c r="V816" s="32">
        <f t="shared" si="782"/>
        <v>2.6</v>
      </c>
      <c r="W816" s="32">
        <f t="shared" si="782"/>
        <v>2.8</v>
      </c>
    </row>
    <row r="817" spans="1:23" x14ac:dyDescent="0.25">
      <c r="A817" s="257" t="s">
        <v>261</v>
      </c>
      <c r="B817" t="str">
        <f>IFERROR(_xlfn.XLOOKUP(TEXT(A817, "0"), TEXT('Material master'!$A$2:'Material master'!$A$275, "0"), 'Material master'!$B$2:'Material master'!$B$275, 1),"")</f>
        <v>Dolomite DL05 PO 1000:B4S:H4:NB:1000</v>
      </c>
      <c r="C817" t="str">
        <f>IFERROR(_xlfn.XLOOKUP(TEXT(A817, "0"), TEXT('Material master'!$A$2:'Material master'!$A$275, "0"), 'Material master'!$C$2:'Material master'!$C$275, 1),"")</f>
        <v>Packaged Product</v>
      </c>
      <c r="D817" t="str">
        <f>IFERROR(_xlfn.XLOOKUP(TEXT(A817, "0"), TEXT('Material master'!$A$2:'Material master'!$A$275, "0"), 'Material master'!$D$2:'Material master'!$D$275, 1),"")</f>
        <v>C003 - Dolomite</v>
      </c>
      <c r="E817" t="str">
        <f>IFERROR(_xlfn.XLOOKUP(TEXT(A817, "0"), TEXT('Material master'!$A$2:'Material master'!$A$275, "0"), 'Material master'!$E$2:'Material master'!$E$275, 1),"")</f>
        <v>SPC0213 - Dolomite Flour</v>
      </c>
      <c r="F817" t="str">
        <f>IFERROR(_xlfn.XLOOKUP(TEXT(A817, "0"), TEXT('Material master'!$A$2:'Material master'!$A$275, "0"), 'Material master'!$F$2:'Material master'!$F$275, 1),"")</f>
        <v>AF43 - Dolomite Flour</v>
      </c>
      <c r="G817" t="str">
        <f>IFERROR(_xlfn.XLOOKUP(TEXT(A817, "0"), TEXT('Material master'!$A$2:'Material master'!$A$275, "0"), 'Material master'!$G$2:'Material master'!$G$275, 1),"")</f>
        <v>Dolomite DL05 PO</v>
      </c>
      <c r="H817" t="s">
        <v>706</v>
      </c>
      <c r="I817" s="257" t="s">
        <v>100</v>
      </c>
      <c r="J817">
        <v>1</v>
      </c>
      <c r="K817" s="32"/>
      <c r="L817" s="32">
        <f t="shared" ref="L817:W817" si="783">L815 * $J817</f>
        <v>62</v>
      </c>
      <c r="M817" s="32">
        <f t="shared" si="783"/>
        <v>11</v>
      </c>
      <c r="N817" s="32">
        <f t="shared" si="783"/>
        <v>13</v>
      </c>
      <c r="O817" s="32">
        <f t="shared" si="783"/>
        <v>13</v>
      </c>
      <c r="P817" s="32">
        <f t="shared" si="783"/>
        <v>14</v>
      </c>
      <c r="Q817" s="32">
        <f t="shared" si="783"/>
        <v>13</v>
      </c>
      <c r="R817" s="32">
        <f t="shared" si="783"/>
        <v>13</v>
      </c>
      <c r="S817" s="32">
        <f t="shared" si="783"/>
        <v>13</v>
      </c>
      <c r="T817" s="32">
        <f t="shared" si="783"/>
        <v>13</v>
      </c>
      <c r="U817" s="32">
        <f t="shared" si="783"/>
        <v>13</v>
      </c>
      <c r="V817" s="32">
        <f t="shared" si="783"/>
        <v>13</v>
      </c>
      <c r="W817" s="32">
        <f t="shared" si="783"/>
        <v>14</v>
      </c>
    </row>
    <row r="818" spans="1:23" x14ac:dyDescent="0.25">
      <c r="A818" s="257" t="s">
        <v>261</v>
      </c>
      <c r="B818" t="str">
        <f>IFERROR(_xlfn.XLOOKUP(TEXT(A818, "0"), TEXT('Material master'!$A$2:'Material master'!$A$275, "0"), 'Material master'!$B$2:'Material master'!$B$275, 1),"")</f>
        <v>Dolomite DL05 PO 1000:B4S:H4:NB:1000</v>
      </c>
      <c r="C818" t="str">
        <f>IFERROR(_xlfn.XLOOKUP(TEXT(A818, "0"), TEXT('Material master'!$A$2:'Material master'!$A$275, "0"), 'Material master'!$C$2:'Material master'!$C$275, 1),"")</f>
        <v>Packaged Product</v>
      </c>
      <c r="D818" t="str">
        <f>IFERROR(_xlfn.XLOOKUP(TEXT(A818, "0"), TEXT('Material master'!$A$2:'Material master'!$A$275, "0"), 'Material master'!$D$2:'Material master'!$D$275, 1),"")</f>
        <v>C003 - Dolomite</v>
      </c>
      <c r="E818" t="str">
        <f>IFERROR(_xlfn.XLOOKUP(TEXT(A818, "0"), TEXT('Material master'!$A$2:'Material master'!$A$275, "0"), 'Material master'!$E$2:'Material master'!$E$275, 1),"")</f>
        <v>SPC0213 - Dolomite Flour</v>
      </c>
      <c r="F818" t="str">
        <f>IFERROR(_xlfn.XLOOKUP(TEXT(A818, "0"), TEXT('Material master'!$A$2:'Material master'!$A$275, "0"), 'Material master'!$F$2:'Material master'!$F$275, 1),"")</f>
        <v>AF43 - Dolomite Flour</v>
      </c>
      <c r="G818" t="str">
        <f>IFERROR(_xlfn.XLOOKUP(TEXT(A818, "0"), TEXT('Material master'!$A$2:'Material master'!$A$275, "0"), 'Material master'!$G$2:'Material master'!$G$275, 1),"")</f>
        <v>Dolomite DL05 PO</v>
      </c>
      <c r="H818" t="s">
        <v>706</v>
      </c>
      <c r="I818" s="257" t="s">
        <v>107</v>
      </c>
      <c r="J818">
        <v>1</v>
      </c>
      <c r="K818" s="32"/>
      <c r="L818" s="32">
        <f t="shared" ref="L818:W818" si="784">L815 * $J818</f>
        <v>62</v>
      </c>
      <c r="M818" s="32">
        <f t="shared" si="784"/>
        <v>11</v>
      </c>
      <c r="N818" s="32">
        <f t="shared" si="784"/>
        <v>13</v>
      </c>
      <c r="O818" s="32">
        <f t="shared" si="784"/>
        <v>13</v>
      </c>
      <c r="P818" s="32">
        <f t="shared" si="784"/>
        <v>14</v>
      </c>
      <c r="Q818" s="32">
        <f t="shared" si="784"/>
        <v>13</v>
      </c>
      <c r="R818" s="32">
        <f t="shared" si="784"/>
        <v>13</v>
      </c>
      <c r="S818" s="32">
        <f t="shared" si="784"/>
        <v>13</v>
      </c>
      <c r="T818" s="32">
        <f t="shared" si="784"/>
        <v>13</v>
      </c>
      <c r="U818" s="32">
        <f t="shared" si="784"/>
        <v>13</v>
      </c>
      <c r="V818" s="32">
        <f t="shared" si="784"/>
        <v>13</v>
      </c>
      <c r="W818" s="32">
        <f t="shared" si="784"/>
        <v>14</v>
      </c>
    </row>
    <row r="819" spans="1:23" ht="15.75" thickBot="1" x14ac:dyDescent="0.3">
      <c r="A819" s="257" t="s">
        <v>261</v>
      </c>
      <c r="B819" t="str">
        <f>IFERROR(_xlfn.XLOOKUP(TEXT(A819, "0"), TEXT('Material master'!$A$2:'Material master'!$A$275, "0"), 'Material master'!$B$2:'Material master'!$B$275, 1),"")</f>
        <v>Dolomite DL05 PO 1000:B4S:H4:NB:1000</v>
      </c>
      <c r="C819" t="str">
        <f>IFERROR(_xlfn.XLOOKUP(TEXT(A819, "0"), TEXT('Material master'!$A$2:'Material master'!$A$275, "0"), 'Material master'!$C$2:'Material master'!$C$275, 1),"")</f>
        <v>Packaged Product</v>
      </c>
      <c r="D819" t="str">
        <f>IFERROR(_xlfn.XLOOKUP(TEXT(A819, "0"), TEXT('Material master'!$A$2:'Material master'!$A$275, "0"), 'Material master'!$D$2:'Material master'!$D$275, 1),"")</f>
        <v>C003 - Dolomite</v>
      </c>
      <c r="E819" t="str">
        <f>IFERROR(_xlfn.XLOOKUP(TEXT(A819, "0"), TEXT('Material master'!$A$2:'Material master'!$A$275, "0"), 'Material master'!$E$2:'Material master'!$E$275, 1),"")</f>
        <v>SPC0213 - Dolomite Flour</v>
      </c>
      <c r="F819" t="str">
        <f>IFERROR(_xlfn.XLOOKUP(TEXT(A819, "0"), TEXT('Material master'!$A$2:'Material master'!$A$275, "0"), 'Material master'!$F$2:'Material master'!$F$275, 1),"")</f>
        <v>AF43 - Dolomite Flour</v>
      </c>
      <c r="G819" t="str">
        <f>IFERROR(_xlfn.XLOOKUP(TEXT(A819, "0"), TEXT('Material master'!$A$2:'Material master'!$A$275, "0"), 'Material master'!$G$2:'Material master'!$G$275, 1),"")</f>
        <v>Dolomite DL05 PO</v>
      </c>
      <c r="H819" t="s">
        <v>706</v>
      </c>
      <c r="I819" s="257" t="s">
        <v>181</v>
      </c>
      <c r="J819">
        <v>1</v>
      </c>
      <c r="K819" s="32"/>
      <c r="L819" s="32">
        <f t="shared" ref="L819:W819" si="785">L815 * $J819</f>
        <v>62</v>
      </c>
      <c r="M819" s="32">
        <f t="shared" si="785"/>
        <v>11</v>
      </c>
      <c r="N819" s="32">
        <f t="shared" si="785"/>
        <v>13</v>
      </c>
      <c r="O819" s="32">
        <f t="shared" si="785"/>
        <v>13</v>
      </c>
      <c r="P819" s="32">
        <f t="shared" si="785"/>
        <v>14</v>
      </c>
      <c r="Q819" s="32">
        <f t="shared" si="785"/>
        <v>13</v>
      </c>
      <c r="R819" s="32">
        <f t="shared" si="785"/>
        <v>13</v>
      </c>
      <c r="S819" s="32">
        <f t="shared" si="785"/>
        <v>13</v>
      </c>
      <c r="T819" s="32">
        <f t="shared" si="785"/>
        <v>13</v>
      </c>
      <c r="U819" s="32">
        <f t="shared" si="785"/>
        <v>13</v>
      </c>
      <c r="V819" s="32">
        <f t="shared" si="785"/>
        <v>13</v>
      </c>
      <c r="W819" s="32">
        <f t="shared" si="785"/>
        <v>14</v>
      </c>
    </row>
    <row r="820" spans="1:23" s="138" customFormat="1" x14ac:dyDescent="0.25">
      <c r="A820" s="137" t="s">
        <v>263</v>
      </c>
      <c r="B820" s="138" t="str">
        <f>IFERROR(_xlfn.XLOOKUP(TEXT(A820, "0"), TEXT('Material master'!$A$2:'Material master'!$A$275, "0"), 'Material master'!$B$2:'Material master'!$B$275, 1),"")</f>
        <v>Dolomite DL05 PO 1000:B4S:NO:NB:1000</v>
      </c>
      <c r="C820" s="138" t="str">
        <f>IFERROR(_xlfn.XLOOKUP(TEXT(A820, "0"), TEXT('Material master'!$A$2:'Material master'!$A$275, "0"), 'Material master'!$C$2:'Material master'!$C$275, 1),"")</f>
        <v>Packaged Product</v>
      </c>
      <c r="D820" s="138" t="str">
        <f>IFERROR(_xlfn.XLOOKUP(TEXT(A820, "0"), TEXT('Material master'!$A$2:'Material master'!$A$275, "0"), 'Material master'!$D$2:'Material master'!$D$275, 1),"")</f>
        <v>C003 - Dolomite</v>
      </c>
      <c r="E820" s="138" t="str">
        <f>IFERROR(_xlfn.XLOOKUP(TEXT(A820, "0"), TEXT('Material master'!$A$2:'Material master'!$A$275, "0"), 'Material master'!$E$2:'Material master'!$E$275, 1),"")</f>
        <v>SPC0213 - Dolomite Flour</v>
      </c>
      <c r="F820" s="138" t="str">
        <f>IFERROR(_xlfn.XLOOKUP(TEXT(A820, "0"), TEXT('Material master'!$A$2:'Material master'!$A$275, "0"), 'Material master'!$F$2:'Material master'!$F$275, 1),"")</f>
        <v>AF43 - Dolomite Flour</v>
      </c>
      <c r="G820" s="138" t="str">
        <f>IFERROR(_xlfn.XLOOKUP(TEXT(A820, "0"), TEXT('Material master'!$A$2:'Material master'!$A$275, "0"), 'Material master'!$G$2:'Material master'!$G$275, 1),"")</f>
        <v>Dolomite DL05 PO</v>
      </c>
      <c r="H820" s="139" t="s">
        <v>696</v>
      </c>
      <c r="I820" s="139"/>
      <c r="J820" s="139"/>
      <c r="K820" s="143"/>
      <c r="L820" s="143">
        <v>0</v>
      </c>
      <c r="M820" s="143">
        <v>0</v>
      </c>
      <c r="N820" s="143">
        <v>0</v>
      </c>
      <c r="O820" s="143">
        <v>0</v>
      </c>
      <c r="P820" s="143">
        <v>0</v>
      </c>
      <c r="Q820" s="143">
        <v>0</v>
      </c>
      <c r="R820" s="143">
        <v>0</v>
      </c>
      <c r="S820" s="143">
        <v>0</v>
      </c>
      <c r="T820" s="143">
        <v>0</v>
      </c>
      <c r="U820" s="143">
        <v>0</v>
      </c>
      <c r="V820" s="143">
        <v>0</v>
      </c>
      <c r="W820" s="143">
        <v>0</v>
      </c>
    </row>
    <row r="821" spans="1:23" s="136" customFormat="1" x14ac:dyDescent="0.25">
      <c r="A821" s="270" t="s">
        <v>263</v>
      </c>
      <c r="B821" s="136" t="str">
        <f>IFERROR(_xlfn.XLOOKUP(TEXT(A821, "0"), TEXT('Material master'!$A$2:'Material master'!$A$275, "0"), 'Material master'!$B$2:'Material master'!$B$275, 1),"")</f>
        <v>Dolomite DL05 PO 1000:B4S:NO:NB:1000</v>
      </c>
      <c r="C821" s="136" t="str">
        <f>IFERROR(_xlfn.XLOOKUP(TEXT(A821, "0"), TEXT('Material master'!$A$2:'Material master'!$A$275, "0"), 'Material master'!$C$2:'Material master'!$C$275, 1),"")</f>
        <v>Packaged Product</v>
      </c>
      <c r="D821" s="136" t="str">
        <f>IFERROR(_xlfn.XLOOKUP(TEXT(A821, "0"), TEXT('Material master'!$A$2:'Material master'!$A$275, "0"), 'Material master'!$D$2:'Material master'!$D$275, 1),"")</f>
        <v>C003 - Dolomite</v>
      </c>
      <c r="E821" s="136" t="str">
        <f>IFERROR(_xlfn.XLOOKUP(TEXT(A821, "0"), TEXT('Material master'!$A$2:'Material master'!$A$275, "0"), 'Material master'!$E$2:'Material master'!$E$275, 1),"")</f>
        <v>SPC0213 - Dolomite Flour</v>
      </c>
      <c r="F821" s="136" t="str">
        <f>IFERROR(_xlfn.XLOOKUP(TEXT(A821, "0"), TEXT('Material master'!$A$2:'Material master'!$A$275, "0"), 'Material master'!$F$2:'Material master'!$F$275, 1),"")</f>
        <v>AF43 - Dolomite Flour</v>
      </c>
      <c r="G821" s="136" t="str">
        <f>IFERROR(_xlfn.XLOOKUP(TEXT(A821, "0"), TEXT('Material master'!$A$2:'Material master'!$A$275, "0"), 'Material master'!$G$2:'Material master'!$G$275, 1),"")</f>
        <v>Dolomite DL05 PO</v>
      </c>
      <c r="H821" s="136" t="s">
        <v>697</v>
      </c>
      <c r="K821" s="142">
        <v>0</v>
      </c>
      <c r="L821" s="142">
        <f t="shared" ref="L821:W821" si="786">K821 - L820 + L823</f>
        <v>0</v>
      </c>
      <c r="M821" s="142">
        <f t="shared" si="786"/>
        <v>0</v>
      </c>
      <c r="N821" s="142">
        <f t="shared" si="786"/>
        <v>0</v>
      </c>
      <c r="O821" s="142">
        <f t="shared" si="786"/>
        <v>0</v>
      </c>
      <c r="P821" s="142">
        <f t="shared" si="786"/>
        <v>0</v>
      </c>
      <c r="Q821" s="142">
        <f t="shared" si="786"/>
        <v>0</v>
      </c>
      <c r="R821" s="142">
        <f t="shared" si="786"/>
        <v>0</v>
      </c>
      <c r="S821" s="142">
        <f t="shared" si="786"/>
        <v>0</v>
      </c>
      <c r="T821" s="142">
        <f t="shared" si="786"/>
        <v>0</v>
      </c>
      <c r="U821" s="142">
        <f t="shared" si="786"/>
        <v>0</v>
      </c>
      <c r="V821" s="142">
        <f t="shared" si="786"/>
        <v>0</v>
      </c>
      <c r="W821" s="142">
        <f t="shared" si="786"/>
        <v>0</v>
      </c>
    </row>
    <row r="822" spans="1:23" x14ac:dyDescent="0.25">
      <c r="A822" s="257" t="s">
        <v>263</v>
      </c>
      <c r="B822" t="str">
        <f>IFERROR(_xlfn.XLOOKUP(TEXT(A822, "0"), TEXT('Material master'!$A$2:'Material master'!$A$275, "0"), 'Material master'!$B$2:'Material master'!$B$275, 1),"")</f>
        <v>Dolomite DL05 PO 1000:B4S:NO:NB:1000</v>
      </c>
      <c r="C822" t="str">
        <f>IFERROR(_xlfn.XLOOKUP(TEXT(A822, "0"), TEXT('Material master'!$A$2:'Material master'!$A$275, "0"), 'Material master'!$C$2:'Material master'!$C$275, 1),"")</f>
        <v>Packaged Product</v>
      </c>
      <c r="D822" t="str">
        <f>IFERROR(_xlfn.XLOOKUP(TEXT(A822, "0"), TEXT('Material master'!$A$2:'Material master'!$A$275, "0"), 'Material master'!$D$2:'Material master'!$D$275, 1),"")</f>
        <v>C003 - Dolomite</v>
      </c>
      <c r="E822" t="str">
        <f>IFERROR(_xlfn.XLOOKUP(TEXT(A822, "0"), TEXT('Material master'!$A$2:'Material master'!$A$275, "0"), 'Material master'!$E$2:'Material master'!$E$275, 1),"")</f>
        <v>SPC0213 - Dolomite Flour</v>
      </c>
      <c r="F822" t="str">
        <f>IFERROR(_xlfn.XLOOKUP(TEXT(A822, "0"), TEXT('Material master'!$A$2:'Material master'!$A$275, "0"), 'Material master'!$F$2:'Material master'!$F$275, 1),"")</f>
        <v>AF43 - Dolomite Flour</v>
      </c>
      <c r="G822" t="str">
        <f>IFERROR(_xlfn.XLOOKUP(TEXT(A822, "0"), TEXT('Material master'!$A$2:'Material master'!$A$275, "0"), 'Material master'!$G$2:'Material master'!$G$275, 1),"")</f>
        <v>Dolomite DL05 PO</v>
      </c>
      <c r="H822" t="s">
        <v>698</v>
      </c>
      <c r="I822" s="32">
        <v>0</v>
      </c>
      <c r="J822" s="258">
        <f>IFERROR($I822/AVERAGE($L820:$W820),0)</f>
        <v>0</v>
      </c>
      <c r="K822" s="32"/>
      <c r="L822" s="32">
        <f t="shared" ref="L822:W822" si="787">$I822</f>
        <v>0</v>
      </c>
      <c r="M822" s="32">
        <f t="shared" si="787"/>
        <v>0</v>
      </c>
      <c r="N822" s="32">
        <f t="shared" si="787"/>
        <v>0</v>
      </c>
      <c r="O822" s="32">
        <f t="shared" si="787"/>
        <v>0</v>
      </c>
      <c r="P822" s="32">
        <f t="shared" si="787"/>
        <v>0</v>
      </c>
      <c r="Q822" s="32">
        <f t="shared" si="787"/>
        <v>0</v>
      </c>
      <c r="R822" s="32">
        <f t="shared" si="787"/>
        <v>0</v>
      </c>
      <c r="S822" s="32">
        <f t="shared" si="787"/>
        <v>0</v>
      </c>
      <c r="T822" s="32">
        <f t="shared" si="787"/>
        <v>0</v>
      </c>
      <c r="U822" s="32">
        <f t="shared" si="787"/>
        <v>0</v>
      </c>
      <c r="V822" s="32">
        <f t="shared" si="787"/>
        <v>0</v>
      </c>
      <c r="W822" s="32">
        <f t="shared" si="787"/>
        <v>0</v>
      </c>
    </row>
    <row r="823" spans="1:23" x14ac:dyDescent="0.25">
      <c r="A823" s="257" t="s">
        <v>263</v>
      </c>
      <c r="B823" t="str">
        <f>IFERROR(_xlfn.XLOOKUP(TEXT(A823, "0"), TEXT('Material master'!$A$2:'Material master'!$A$275, "0"), 'Material master'!$B$2:'Material master'!$B$275, 1),"")</f>
        <v>Dolomite DL05 PO 1000:B4S:NO:NB:1000</v>
      </c>
      <c r="C823" t="str">
        <f>IFERROR(_xlfn.XLOOKUP(TEXT(A823, "0"), TEXT('Material master'!$A$2:'Material master'!$A$275, "0"), 'Material master'!$C$2:'Material master'!$C$275, 1),"")</f>
        <v>Packaged Product</v>
      </c>
      <c r="D823" t="str">
        <f>IFERROR(_xlfn.XLOOKUP(TEXT(A823, "0"), TEXT('Material master'!$A$2:'Material master'!$A$275, "0"), 'Material master'!$D$2:'Material master'!$D$275, 1),"")</f>
        <v>C003 - Dolomite</v>
      </c>
      <c r="E823" t="str">
        <f>IFERROR(_xlfn.XLOOKUP(TEXT(A823, "0"), TEXT('Material master'!$A$2:'Material master'!$A$275, "0"), 'Material master'!$E$2:'Material master'!$E$275, 1),"")</f>
        <v>SPC0213 - Dolomite Flour</v>
      </c>
      <c r="F823" t="str">
        <f>IFERROR(_xlfn.XLOOKUP(TEXT(A823, "0"), TEXT('Material master'!$A$2:'Material master'!$A$275, "0"), 'Material master'!$F$2:'Material master'!$F$275, 1),"")</f>
        <v>AF43 - Dolomite Flour</v>
      </c>
      <c r="G823" t="str">
        <f>IFERROR(_xlfn.XLOOKUP(TEXT(A823, "0"), TEXT('Material master'!$A$2:'Material master'!$A$275, "0"), 'Material master'!$G$2:'Material master'!$G$275, 1),"")</f>
        <v>Dolomite DL05 PO</v>
      </c>
      <c r="H823" t="s">
        <v>699</v>
      </c>
      <c r="I823">
        <f>IFERROR(_xlfn.XLOOKUP(TEXT(A823, "0"), TEXT('Purchase sheet'!$A$2:'Purchase sheet'!$A$31, "0"), 'Purchase sheet'!$H$2:'Purchase sheet'!$H$31, 1), 1)</f>
        <v>1</v>
      </c>
      <c r="K823" s="32"/>
      <c r="L823" s="259"/>
      <c r="M823" s="32">
        <f t="shared" ref="M823:W823" si="788">IF( M822 - L821 + M820 &gt; 0, CEILING( M822 - L821 + M820, $I$823), 0)</f>
        <v>0</v>
      </c>
      <c r="N823" s="32">
        <f t="shared" si="788"/>
        <v>0</v>
      </c>
      <c r="O823" s="32">
        <f t="shared" si="788"/>
        <v>0</v>
      </c>
      <c r="P823" s="32">
        <f t="shared" si="788"/>
        <v>0</v>
      </c>
      <c r="Q823" s="32">
        <f t="shared" si="788"/>
        <v>0</v>
      </c>
      <c r="R823" s="32">
        <f t="shared" si="788"/>
        <v>0</v>
      </c>
      <c r="S823" s="32">
        <f t="shared" si="788"/>
        <v>0</v>
      </c>
      <c r="T823" s="32">
        <f t="shared" si="788"/>
        <v>0</v>
      </c>
      <c r="U823" s="32">
        <f t="shared" si="788"/>
        <v>0</v>
      </c>
      <c r="V823" s="32">
        <f t="shared" si="788"/>
        <v>0</v>
      </c>
      <c r="W823" s="32">
        <f t="shared" si="788"/>
        <v>0</v>
      </c>
    </row>
    <row r="824" spans="1:23" ht="15.75" thickBot="1" x14ac:dyDescent="0.3">
      <c r="A824" s="257" t="s">
        <v>263</v>
      </c>
      <c r="B824" t="str">
        <f>IFERROR(_xlfn.XLOOKUP(TEXT(A824, "0"), TEXT('Material master'!$A$2:'Material master'!$A$275, "0"), 'Material master'!$B$2:'Material master'!$B$275, 1),"")</f>
        <v>Dolomite DL05 PO 1000:B4S:NO:NB:1000</v>
      </c>
      <c r="C824" t="str">
        <f>IFERROR(_xlfn.XLOOKUP(TEXT(A824, "0"), TEXT('Material master'!$A$2:'Material master'!$A$275, "0"), 'Material master'!$C$2:'Material master'!$C$275, 1),"")</f>
        <v>Packaged Product</v>
      </c>
      <c r="D824" t="str">
        <f>IFERROR(_xlfn.XLOOKUP(TEXT(A824, "0"), TEXT('Material master'!$A$2:'Material master'!$A$275, "0"), 'Material master'!$D$2:'Material master'!$D$275, 1),"")</f>
        <v>C003 - Dolomite</v>
      </c>
      <c r="E824" t="str">
        <f>IFERROR(_xlfn.XLOOKUP(TEXT(A824, "0"), TEXT('Material master'!$A$2:'Material master'!$A$275, "0"), 'Material master'!$E$2:'Material master'!$E$275, 1),"")</f>
        <v>SPC0213 - Dolomite Flour</v>
      </c>
      <c r="F824" t="str">
        <f>IFERROR(_xlfn.XLOOKUP(TEXT(A824, "0"), TEXT('Material master'!$A$2:'Material master'!$A$275, "0"), 'Material master'!$F$2:'Material master'!$F$275, 1),"")</f>
        <v>AF43 - Dolomite Flour</v>
      </c>
      <c r="G824" t="str">
        <f>IFERROR(_xlfn.XLOOKUP(TEXT(A824, "0"), TEXT('Material master'!$A$2:'Material master'!$A$275, "0"), 'Material master'!$G$2:'Material master'!$G$275, 1),"")</f>
        <v>Dolomite DL05 PO</v>
      </c>
      <c r="H824" t="s">
        <v>700</v>
      </c>
      <c r="I824">
        <f>INT(IFERROR(_xlfn.XLOOKUP(TEXT(A824, "0"), TEXT('Purchase sheet'!$A$2:'Purchase sheet'!$A$31, "0"), 'Purchase sheet'!$H$2:'Purchase sheet'!$D$31, 1), 1))</f>
        <v>1</v>
      </c>
      <c r="K824" s="32"/>
      <c r="L824" s="32">
        <f t="shared" ref="L824:V824" si="789">M823</f>
        <v>0</v>
      </c>
      <c r="M824" s="32">
        <f t="shared" si="789"/>
        <v>0</v>
      </c>
      <c r="N824" s="32">
        <f t="shared" si="789"/>
        <v>0</v>
      </c>
      <c r="O824" s="32">
        <f t="shared" si="789"/>
        <v>0</v>
      </c>
      <c r="P824" s="32">
        <f t="shared" si="789"/>
        <v>0</v>
      </c>
      <c r="Q824" s="32">
        <f t="shared" si="789"/>
        <v>0</v>
      </c>
      <c r="R824" s="32">
        <f t="shared" si="789"/>
        <v>0</v>
      </c>
      <c r="S824" s="32">
        <f t="shared" si="789"/>
        <v>0</v>
      </c>
      <c r="T824" s="32">
        <f t="shared" si="789"/>
        <v>0</v>
      </c>
      <c r="U824" s="32">
        <f t="shared" si="789"/>
        <v>0</v>
      </c>
      <c r="V824" s="32">
        <f t="shared" si="789"/>
        <v>0</v>
      </c>
      <c r="W824" s="32"/>
    </row>
    <row r="825" spans="1:23" s="138" customFormat="1" x14ac:dyDescent="0.25">
      <c r="A825" s="137" t="s">
        <v>265</v>
      </c>
      <c r="B825" s="138" t="str">
        <f>IFERROR(_xlfn.XLOOKUP(TEXT(A825, "0"), TEXT('Material master'!$A$2:'Material master'!$A$275, "0"), 'Material master'!$B$2:'Material master'!$B$275, 1),"")</f>
        <v>Dolomite DS19 PO</v>
      </c>
      <c r="C825" s="138" t="str">
        <f>IFERROR(_xlfn.XLOOKUP(TEXT(A825, "0"), TEXT('Material master'!$A$2:'Material master'!$A$275, "0"), 'Material master'!$C$2:'Material master'!$C$275, 1),"")</f>
        <v>Bulk Product</v>
      </c>
      <c r="D825" s="138" t="str">
        <f>IFERROR(_xlfn.XLOOKUP(TEXT(A825, "0"), TEXT('Material master'!$A$2:'Material master'!$A$275, "0"), 'Material master'!$D$2:'Material master'!$D$275, 1),"")</f>
        <v>C003 - Dolomite</v>
      </c>
      <c r="E825" s="138" t="str">
        <f>IFERROR(_xlfn.XLOOKUP(TEXT(A825, "0"), TEXT('Material master'!$A$2:'Material master'!$A$275, "0"), 'Material master'!$E$2:'Material master'!$E$275, 1),"")</f>
        <v>SPC0213 - Dolomite Flour</v>
      </c>
      <c r="F825" s="138" t="str">
        <f>IFERROR(_xlfn.XLOOKUP(TEXT(A825, "0"), TEXT('Material master'!$A$2:'Material master'!$A$275, "0"), 'Material master'!$F$2:'Material master'!$F$275, 1),"")</f>
        <v>AF43 - Dolomite Flour</v>
      </c>
      <c r="G825" s="138" t="str">
        <f>IFERROR(_xlfn.XLOOKUP(TEXT(A825, "0"), TEXT('Material master'!$A$2:'Material master'!$A$275, "0"), 'Material master'!$G$2:'Material master'!$G$275, 1),"")</f>
        <v>Dolomite DS19 PO</v>
      </c>
      <c r="H825" s="138" t="s">
        <v>683</v>
      </c>
      <c r="I825" s="140">
        <f>IFERROR(AVERAGE('Forecast sheet'!$C$15:'Forecast sheet'!$N$15),0)</f>
        <v>18.18</v>
      </c>
      <c r="J825" s="140">
        <f>IFERROR(AVERAGE(L825:W825),0)</f>
        <v>39.123375021310267</v>
      </c>
      <c r="K825" s="140"/>
      <c r="L825" s="140">
        <v>39.123375021310267</v>
      </c>
      <c r="M825" s="140">
        <v>39.123375021310267</v>
      </c>
      <c r="N825" s="140">
        <v>39.123375021310267</v>
      </c>
      <c r="O825" s="140">
        <v>39.123375021310267</v>
      </c>
      <c r="P825" s="140">
        <v>39.123375021310267</v>
      </c>
      <c r="Q825" s="140">
        <v>39.123375021310267</v>
      </c>
      <c r="R825" s="140">
        <v>39.123375021310267</v>
      </c>
      <c r="S825" s="140">
        <v>39.123375021310267</v>
      </c>
      <c r="T825" s="140">
        <v>39.123375021310267</v>
      </c>
      <c r="U825" s="140">
        <v>39.123375021310267</v>
      </c>
      <c r="V825" s="140">
        <v>39.123375021310267</v>
      </c>
      <c r="W825" s="140">
        <v>39.123375021310267</v>
      </c>
    </row>
    <row r="826" spans="1:23" x14ac:dyDescent="0.25">
      <c r="A826" s="257" t="s">
        <v>265</v>
      </c>
      <c r="B826" t="str">
        <f>IFERROR(_xlfn.XLOOKUP(TEXT(A826, "0"), TEXT('Material master'!$A$2:'Material master'!$A$275, "0"), 'Material master'!$B$2:'Material master'!$B$275, 1),"")</f>
        <v>Dolomite DS19 PO</v>
      </c>
      <c r="C826" t="str">
        <f>IFERROR(_xlfn.XLOOKUP(TEXT(A826, "0"), TEXT('Material master'!$A$2:'Material master'!$A$275, "0"), 'Material master'!$C$2:'Material master'!$C$275, 1),"")</f>
        <v>Bulk Product</v>
      </c>
      <c r="D826" t="str">
        <f>IFERROR(_xlfn.XLOOKUP(TEXT(A826, "0"), TEXT('Material master'!$A$2:'Material master'!$A$275, "0"), 'Material master'!$D$2:'Material master'!$D$275, 1),"")</f>
        <v>C003 - Dolomite</v>
      </c>
      <c r="E826" t="str">
        <f>IFERROR(_xlfn.XLOOKUP(TEXT(A826, "0"), TEXT('Material master'!$A$2:'Material master'!$A$275, "0"), 'Material master'!$E$2:'Material master'!$E$275, 1),"")</f>
        <v>SPC0213 - Dolomite Flour</v>
      </c>
      <c r="F826" t="str">
        <f>IFERROR(_xlfn.XLOOKUP(TEXT(A826, "0"), TEXT('Material master'!$A$2:'Material master'!$A$275, "0"), 'Material master'!$F$2:'Material master'!$F$275, 1),"")</f>
        <v>AF43 - Dolomite Flour</v>
      </c>
      <c r="G826" t="str">
        <f>IFERROR(_xlfn.XLOOKUP(TEXT(A826, "0"), TEXT('Material master'!$A$2:'Material master'!$A$275, "0"), 'Material master'!$G$2:'Material master'!$G$275, 1),"")</f>
        <v>Dolomite DS19 PO</v>
      </c>
      <c r="H826" t="s">
        <v>695</v>
      </c>
      <c r="I826" s="257" t="s">
        <v>181</v>
      </c>
      <c r="K826" s="32"/>
      <c r="L826" s="32">
        <f t="shared" ref="L826:W826" si="790">IFERROR(L589, 0)</f>
        <v>159.79999999999998</v>
      </c>
      <c r="M826" s="32">
        <f t="shared" si="790"/>
        <v>50.76</v>
      </c>
      <c r="N826" s="32">
        <f t="shared" si="790"/>
        <v>53.58</v>
      </c>
      <c r="O826" s="32">
        <f t="shared" si="790"/>
        <v>53.58</v>
      </c>
      <c r="P826" s="32">
        <f t="shared" si="790"/>
        <v>54.05</v>
      </c>
      <c r="Q826" s="32">
        <f t="shared" si="790"/>
        <v>53.58</v>
      </c>
      <c r="R826" s="32">
        <f t="shared" si="790"/>
        <v>53.11</v>
      </c>
      <c r="S826" s="32">
        <f t="shared" si="790"/>
        <v>53.58</v>
      </c>
      <c r="T826" s="32">
        <f t="shared" si="790"/>
        <v>52.64</v>
      </c>
      <c r="U826" s="32">
        <f t="shared" si="790"/>
        <v>53.58</v>
      </c>
      <c r="V826" s="32">
        <f t="shared" si="790"/>
        <v>53.58</v>
      </c>
      <c r="W826" s="32">
        <f t="shared" si="790"/>
        <v>53.11</v>
      </c>
    </row>
    <row r="827" spans="1:23" x14ac:dyDescent="0.25">
      <c r="A827" s="257" t="s">
        <v>265</v>
      </c>
      <c r="B827" t="str">
        <f>IFERROR(_xlfn.XLOOKUP(TEXT(A827, "0"), TEXT('Material master'!$A$2:'Material master'!$A$275, "0"), 'Material master'!$B$2:'Material master'!$B$275, 1),"")</f>
        <v>Dolomite DS19 PO</v>
      </c>
      <c r="C827" t="str">
        <f>IFERROR(_xlfn.XLOOKUP(TEXT(A827, "0"), TEXT('Material master'!$A$2:'Material master'!$A$275, "0"), 'Material master'!$C$2:'Material master'!$C$275, 1),"")</f>
        <v>Bulk Product</v>
      </c>
      <c r="D827" t="str">
        <f>IFERROR(_xlfn.XLOOKUP(TEXT(A827, "0"), TEXT('Material master'!$A$2:'Material master'!$A$275, "0"), 'Material master'!$D$2:'Material master'!$D$275, 1),"")</f>
        <v>C003 - Dolomite</v>
      </c>
      <c r="E827" t="str">
        <f>IFERROR(_xlfn.XLOOKUP(TEXT(A827, "0"), TEXT('Material master'!$A$2:'Material master'!$A$275, "0"), 'Material master'!$E$2:'Material master'!$E$275, 1),"")</f>
        <v>SPC0213 - Dolomite Flour</v>
      </c>
      <c r="F827" t="str">
        <f>IFERROR(_xlfn.XLOOKUP(TEXT(A827, "0"), TEXT('Material master'!$A$2:'Material master'!$A$275, "0"), 'Material master'!$F$2:'Material master'!$F$275, 1),"")</f>
        <v>AF43 - Dolomite Flour</v>
      </c>
      <c r="G827" t="str">
        <f>IFERROR(_xlfn.XLOOKUP(TEXT(A827, "0"), TEXT('Material master'!$A$2:'Material master'!$A$275, "0"), 'Material master'!$G$2:'Material master'!$G$275, 1),"")</f>
        <v>Dolomite DS19 PO</v>
      </c>
      <c r="H827" t="s">
        <v>695</v>
      </c>
      <c r="I827" s="257" t="s">
        <v>249</v>
      </c>
      <c r="K827" s="32"/>
      <c r="L827" s="32">
        <f t="shared" ref="L827:W827" si="791">IFERROR(L769, 0)</f>
        <v>711.75</v>
      </c>
      <c r="M827" s="32">
        <f t="shared" si="791"/>
        <v>770.25</v>
      </c>
      <c r="N827" s="32">
        <f t="shared" si="791"/>
        <v>835.5</v>
      </c>
      <c r="O827" s="32">
        <f t="shared" si="791"/>
        <v>846.75</v>
      </c>
      <c r="P827" s="32">
        <f t="shared" si="791"/>
        <v>745.5</v>
      </c>
      <c r="Q827" s="32">
        <f t="shared" si="791"/>
        <v>783.75</v>
      </c>
      <c r="R827" s="32">
        <f t="shared" si="791"/>
        <v>816</v>
      </c>
      <c r="S827" s="32">
        <f t="shared" si="791"/>
        <v>786</v>
      </c>
      <c r="T827" s="32">
        <f t="shared" si="791"/>
        <v>785.25</v>
      </c>
      <c r="U827" s="32">
        <f t="shared" si="791"/>
        <v>777.75</v>
      </c>
      <c r="V827" s="32">
        <f t="shared" si="791"/>
        <v>778.5</v>
      </c>
      <c r="W827" s="32">
        <f t="shared" si="791"/>
        <v>778.5</v>
      </c>
    </row>
    <row r="828" spans="1:23" x14ac:dyDescent="0.25">
      <c r="A828" s="257" t="s">
        <v>265</v>
      </c>
      <c r="B828" t="str">
        <f>IFERROR(_xlfn.XLOOKUP(TEXT(A828, "0"), TEXT('Material master'!$A$2:'Material master'!$A$275, "0"), 'Material master'!$B$2:'Material master'!$B$275, 1),"")</f>
        <v>Dolomite DS19 PO</v>
      </c>
      <c r="C828" t="str">
        <f>IFERROR(_xlfn.XLOOKUP(TEXT(A828, "0"), TEXT('Material master'!$A$2:'Material master'!$A$275, "0"), 'Material master'!$C$2:'Material master'!$C$275, 1),"")</f>
        <v>Bulk Product</v>
      </c>
      <c r="D828" t="str">
        <f>IFERROR(_xlfn.XLOOKUP(TEXT(A828, "0"), TEXT('Material master'!$A$2:'Material master'!$A$275, "0"), 'Material master'!$D$2:'Material master'!$D$275, 1),"")</f>
        <v>C003 - Dolomite</v>
      </c>
      <c r="E828" t="str">
        <f>IFERROR(_xlfn.XLOOKUP(TEXT(A828, "0"), TEXT('Material master'!$A$2:'Material master'!$A$275, "0"), 'Material master'!$E$2:'Material master'!$E$275, 1),"")</f>
        <v>SPC0213 - Dolomite Flour</v>
      </c>
      <c r="F828" t="str">
        <f>IFERROR(_xlfn.XLOOKUP(TEXT(A828, "0"), TEXT('Material master'!$A$2:'Material master'!$A$275, "0"), 'Material master'!$F$2:'Material master'!$F$275, 1),"")</f>
        <v>AF43 - Dolomite Flour</v>
      </c>
      <c r="G828" t="str">
        <f>IFERROR(_xlfn.XLOOKUP(TEXT(A828, "0"), TEXT('Material master'!$A$2:'Material master'!$A$275, "0"), 'Material master'!$G$2:'Material master'!$G$275, 1),"")</f>
        <v>Dolomite DS19 PO</v>
      </c>
      <c r="H828" t="s">
        <v>695</v>
      </c>
      <c r="I828" s="257" t="s">
        <v>267</v>
      </c>
      <c r="K828" s="32"/>
      <c r="L828" s="32">
        <f t="shared" ref="L828:W828" si="792">IFERROR(L848, 0)</f>
        <v>40</v>
      </c>
      <c r="M828" s="32">
        <f t="shared" si="792"/>
        <v>32</v>
      </c>
      <c r="N828" s="32">
        <f t="shared" si="792"/>
        <v>35.200000000000003</v>
      </c>
      <c r="O828" s="32">
        <f t="shared" si="792"/>
        <v>33.6</v>
      </c>
      <c r="P828" s="32">
        <f t="shared" si="792"/>
        <v>33.6</v>
      </c>
      <c r="Q828" s="32">
        <f t="shared" si="792"/>
        <v>35.200000000000003</v>
      </c>
      <c r="R828" s="32">
        <f t="shared" si="792"/>
        <v>33.6</v>
      </c>
      <c r="S828" s="32">
        <f t="shared" si="792"/>
        <v>33.6</v>
      </c>
      <c r="T828" s="32">
        <f t="shared" si="792"/>
        <v>35.200000000000003</v>
      </c>
      <c r="U828" s="32">
        <f t="shared" si="792"/>
        <v>33.6</v>
      </c>
      <c r="V828" s="32">
        <f t="shared" si="792"/>
        <v>35.200000000000003</v>
      </c>
      <c r="W828" s="32">
        <f t="shared" si="792"/>
        <v>36.800000000000004</v>
      </c>
    </row>
    <row r="829" spans="1:23" x14ac:dyDescent="0.25">
      <c r="A829" s="257" t="s">
        <v>265</v>
      </c>
      <c r="B829" t="str">
        <f>IFERROR(_xlfn.XLOOKUP(TEXT(A829, "0"), TEXT('Material master'!$A$2:'Material master'!$A$275, "0"), 'Material master'!$B$2:'Material master'!$B$275, 1),"")</f>
        <v>Dolomite DS19 PO</v>
      </c>
      <c r="C829" t="str">
        <f>IFERROR(_xlfn.XLOOKUP(TEXT(A829, "0"), TEXT('Material master'!$A$2:'Material master'!$A$275, "0"), 'Material master'!$C$2:'Material master'!$C$275, 1),"")</f>
        <v>Bulk Product</v>
      </c>
      <c r="D829" t="str">
        <f>IFERROR(_xlfn.XLOOKUP(TEXT(A829, "0"), TEXT('Material master'!$A$2:'Material master'!$A$275, "0"), 'Material master'!$D$2:'Material master'!$D$275, 1),"")</f>
        <v>C003 - Dolomite</v>
      </c>
      <c r="E829" t="str">
        <f>IFERROR(_xlfn.XLOOKUP(TEXT(A829, "0"), TEXT('Material master'!$A$2:'Material master'!$A$275, "0"), 'Material master'!$E$2:'Material master'!$E$275, 1),"")</f>
        <v>SPC0213 - Dolomite Flour</v>
      </c>
      <c r="F829" t="str">
        <f>IFERROR(_xlfn.XLOOKUP(TEXT(A829, "0"), TEXT('Material master'!$A$2:'Material master'!$A$275, "0"), 'Material master'!$F$2:'Material master'!$F$275, 1),"")</f>
        <v>AF43 - Dolomite Flour</v>
      </c>
      <c r="G829" t="str">
        <f>IFERROR(_xlfn.XLOOKUP(TEXT(A829, "0"), TEXT('Material master'!$A$2:'Material master'!$A$275, "0"), 'Material master'!$G$2:'Material master'!$G$275, 1),"")</f>
        <v>Dolomite DS19 PO</v>
      </c>
      <c r="H829" t="s">
        <v>695</v>
      </c>
      <c r="I829" s="257" t="s">
        <v>269</v>
      </c>
      <c r="K829" s="32"/>
      <c r="L829" s="32">
        <f t="shared" ref="L829:W829" si="793">IFERROR(L857, 0)</f>
        <v>35</v>
      </c>
      <c r="M829" s="32">
        <f t="shared" si="793"/>
        <v>10</v>
      </c>
      <c r="N829" s="32">
        <f t="shared" si="793"/>
        <v>14</v>
      </c>
      <c r="O829" s="32">
        <f t="shared" si="793"/>
        <v>21</v>
      </c>
      <c r="P829" s="32">
        <f t="shared" si="793"/>
        <v>21</v>
      </c>
      <c r="Q829" s="32">
        <f t="shared" si="793"/>
        <v>22</v>
      </c>
      <c r="R829" s="32">
        <f t="shared" si="793"/>
        <v>22</v>
      </c>
      <c r="S829" s="32">
        <f t="shared" si="793"/>
        <v>21</v>
      </c>
      <c r="T829" s="32">
        <f t="shared" si="793"/>
        <v>21</v>
      </c>
      <c r="U829" s="32">
        <f t="shared" si="793"/>
        <v>22</v>
      </c>
      <c r="V829" s="32">
        <f t="shared" si="793"/>
        <v>23</v>
      </c>
      <c r="W829" s="32">
        <f t="shared" si="793"/>
        <v>21</v>
      </c>
    </row>
    <row r="830" spans="1:23" x14ac:dyDescent="0.25">
      <c r="A830" s="257" t="s">
        <v>265</v>
      </c>
      <c r="B830" t="str">
        <f>IFERROR(_xlfn.XLOOKUP(TEXT(A830, "0"), TEXT('Material master'!$A$2:'Material master'!$A$275, "0"), 'Material master'!$B$2:'Material master'!$B$275, 1),"")</f>
        <v>Dolomite DS19 PO</v>
      </c>
      <c r="C830" t="str">
        <f>IFERROR(_xlfn.XLOOKUP(TEXT(A830, "0"), TEXT('Material master'!$A$2:'Material master'!$A$275, "0"), 'Material master'!$C$2:'Material master'!$C$275, 1),"")</f>
        <v>Bulk Product</v>
      </c>
      <c r="D830" t="str">
        <f>IFERROR(_xlfn.XLOOKUP(TEXT(A830, "0"), TEXT('Material master'!$A$2:'Material master'!$A$275, "0"), 'Material master'!$D$2:'Material master'!$D$275, 1),"")</f>
        <v>C003 - Dolomite</v>
      </c>
      <c r="E830" t="str">
        <f>IFERROR(_xlfn.XLOOKUP(TEXT(A830, "0"), TEXT('Material master'!$A$2:'Material master'!$A$275, "0"), 'Material master'!$E$2:'Material master'!$E$275, 1),"")</f>
        <v>SPC0213 - Dolomite Flour</v>
      </c>
      <c r="F830" t="str">
        <f>IFERROR(_xlfn.XLOOKUP(TEXT(A830, "0"), TEXT('Material master'!$A$2:'Material master'!$A$275, "0"), 'Material master'!$F$2:'Material master'!$F$275, 1),"")</f>
        <v>AF43 - Dolomite Flour</v>
      </c>
      <c r="G830" t="str">
        <f>IFERROR(_xlfn.XLOOKUP(TEXT(A830, "0"), TEXT('Material master'!$A$2:'Material master'!$A$275, "0"), 'Material master'!$G$2:'Material master'!$G$275, 1),"")</f>
        <v>Dolomite DS19 PO</v>
      </c>
      <c r="H830" s="1" t="s">
        <v>696</v>
      </c>
      <c r="I830" s="1"/>
      <c r="J830" s="1"/>
      <c r="K830" s="141"/>
      <c r="L830" s="141">
        <f t="shared" ref="L830:W830" si="794">SUM(L825:L829)</f>
        <v>985.67337502131022</v>
      </c>
      <c r="M830" s="141">
        <f t="shared" si="794"/>
        <v>902.13337502131026</v>
      </c>
      <c r="N830" s="141">
        <f t="shared" si="794"/>
        <v>977.40337502131035</v>
      </c>
      <c r="O830" s="141">
        <f t="shared" si="794"/>
        <v>994.05337502131033</v>
      </c>
      <c r="P830" s="141">
        <f t="shared" si="794"/>
        <v>893.27337502131024</v>
      </c>
      <c r="Q830" s="141">
        <f t="shared" si="794"/>
        <v>933.65337502131035</v>
      </c>
      <c r="R830" s="141">
        <f t="shared" si="794"/>
        <v>963.8333750213103</v>
      </c>
      <c r="S830" s="141">
        <f t="shared" si="794"/>
        <v>933.30337502131033</v>
      </c>
      <c r="T830" s="141">
        <f t="shared" si="794"/>
        <v>933.2133750213103</v>
      </c>
      <c r="U830" s="141">
        <f t="shared" si="794"/>
        <v>926.05337502131033</v>
      </c>
      <c r="V830" s="141">
        <f t="shared" si="794"/>
        <v>929.40337502131035</v>
      </c>
      <c r="W830" s="141">
        <f t="shared" si="794"/>
        <v>928.53337502131023</v>
      </c>
    </row>
    <row r="831" spans="1:23" s="136" customFormat="1" x14ac:dyDescent="0.25">
      <c r="A831" s="270" t="s">
        <v>265</v>
      </c>
      <c r="B831" s="136" t="str">
        <f>IFERROR(_xlfn.XLOOKUP(TEXT(A831, "0"), TEXT('Material master'!$A$2:'Material master'!$A$275, "0"), 'Material master'!$B$2:'Material master'!$B$275, 1),"")</f>
        <v>Dolomite DS19 PO</v>
      </c>
      <c r="C831" s="136" t="str">
        <f>IFERROR(_xlfn.XLOOKUP(TEXT(A831, "0"), TEXT('Material master'!$A$2:'Material master'!$A$275, "0"), 'Material master'!$C$2:'Material master'!$C$275, 1),"")</f>
        <v>Bulk Product</v>
      </c>
      <c r="D831" s="136" t="str">
        <f>IFERROR(_xlfn.XLOOKUP(TEXT(A831, "0"), TEXT('Material master'!$A$2:'Material master'!$A$275, "0"), 'Material master'!$D$2:'Material master'!$D$275, 1),"")</f>
        <v>C003 - Dolomite</v>
      </c>
      <c r="E831" s="136" t="str">
        <f>IFERROR(_xlfn.XLOOKUP(TEXT(A831, "0"), TEXT('Material master'!$A$2:'Material master'!$A$275, "0"), 'Material master'!$E$2:'Material master'!$E$275, 1),"")</f>
        <v>SPC0213 - Dolomite Flour</v>
      </c>
      <c r="F831" s="136" t="str">
        <f>IFERROR(_xlfn.XLOOKUP(TEXT(A831, "0"), TEXT('Material master'!$A$2:'Material master'!$A$275, "0"), 'Material master'!$F$2:'Material master'!$F$275, 1),"")</f>
        <v>AF43 - Dolomite Flour</v>
      </c>
      <c r="G831" s="136" t="str">
        <f>IFERROR(_xlfn.XLOOKUP(TEXT(A831, "0"), TEXT('Material master'!$A$2:'Material master'!$A$275, "0"), 'Material master'!$G$2:'Material master'!$G$275, 1),"")</f>
        <v>Dolomite DS19 PO</v>
      </c>
      <c r="H831" s="136" t="s">
        <v>697</v>
      </c>
      <c r="K831" s="142">
        <v>557.16599999999994</v>
      </c>
      <c r="L831" s="142">
        <f t="shared" ref="L831:W831" si="795">K831 - L830 + L833 + L834</f>
        <v>-276.50737502131028</v>
      </c>
      <c r="M831" s="142">
        <f t="shared" si="795"/>
        <v>330.35924995737946</v>
      </c>
      <c r="N831" s="142">
        <f t="shared" si="795"/>
        <v>329.95587493606911</v>
      </c>
      <c r="O831" s="142">
        <f t="shared" si="795"/>
        <v>329.90249991475878</v>
      </c>
      <c r="P831" s="142">
        <f t="shared" si="795"/>
        <v>329.62912489344853</v>
      </c>
      <c r="Q831" s="142">
        <f t="shared" si="795"/>
        <v>329.97574987213818</v>
      </c>
      <c r="R831" s="142">
        <f t="shared" si="795"/>
        <v>330.14237485082788</v>
      </c>
      <c r="S831" s="142">
        <f t="shared" si="795"/>
        <v>329.83899982951755</v>
      </c>
      <c r="T831" s="142">
        <f t="shared" si="795"/>
        <v>329.62562480820725</v>
      </c>
      <c r="U831" s="142">
        <f t="shared" si="795"/>
        <v>329.57224978689692</v>
      </c>
      <c r="V831" s="142">
        <f t="shared" si="795"/>
        <v>330.16887476558657</v>
      </c>
      <c r="W831" s="142">
        <f t="shared" si="795"/>
        <v>329.63549974427633</v>
      </c>
    </row>
    <row r="832" spans="1:23" x14ac:dyDescent="0.25">
      <c r="A832" s="257" t="s">
        <v>265</v>
      </c>
      <c r="B832" t="str">
        <f>IFERROR(_xlfn.XLOOKUP(TEXT(A832, "0"), TEXT('Material master'!$A$2:'Material master'!$A$275, "0"), 'Material master'!$B$2:'Material master'!$B$275, 1),"")</f>
        <v>Dolomite DS19 PO</v>
      </c>
      <c r="C832" t="str">
        <f>IFERROR(_xlfn.XLOOKUP(TEXT(A832, "0"), TEXT('Material master'!$A$2:'Material master'!$A$275, "0"), 'Material master'!$C$2:'Material master'!$C$275, 1),"")</f>
        <v>Bulk Product</v>
      </c>
      <c r="D832" t="str">
        <f>IFERROR(_xlfn.XLOOKUP(TEXT(A832, "0"), TEXT('Material master'!$A$2:'Material master'!$A$275, "0"), 'Material master'!$D$2:'Material master'!$D$275, 1),"")</f>
        <v>C003 - Dolomite</v>
      </c>
      <c r="E832" t="str">
        <f>IFERROR(_xlfn.XLOOKUP(TEXT(A832, "0"), TEXT('Material master'!$A$2:'Material master'!$A$275, "0"), 'Material master'!$E$2:'Material master'!$E$275, 1),"")</f>
        <v>SPC0213 - Dolomite Flour</v>
      </c>
      <c r="F832" t="str">
        <f>IFERROR(_xlfn.XLOOKUP(TEXT(A832, "0"), TEXT('Material master'!$A$2:'Material master'!$A$275, "0"), 'Material master'!$F$2:'Material master'!$F$275, 1),"")</f>
        <v>AF43 - Dolomite Flour</v>
      </c>
      <c r="G832" t="str">
        <f>IFERROR(_xlfn.XLOOKUP(TEXT(A832, "0"), TEXT('Material master'!$A$2:'Material master'!$A$275, "0"), 'Material master'!$G$2:'Material master'!$G$275, 1),"")</f>
        <v>Dolomite DS19 PO</v>
      </c>
      <c r="H832" t="s">
        <v>698</v>
      </c>
      <c r="I832" s="32">
        <v>329.45732822852659</v>
      </c>
      <c r="J832" s="258">
        <f>IFERROR($I832/AVERAGE($L830:$W830),0)</f>
        <v>0.34984976489845798</v>
      </c>
      <c r="K832" s="32"/>
      <c r="L832" s="32">
        <f t="shared" ref="L832:W832" si="796">$I832</f>
        <v>329.45732822852659</v>
      </c>
      <c r="M832" s="32">
        <f t="shared" si="796"/>
        <v>329.45732822852659</v>
      </c>
      <c r="N832" s="32">
        <f t="shared" si="796"/>
        <v>329.45732822852659</v>
      </c>
      <c r="O832" s="32">
        <f t="shared" si="796"/>
        <v>329.45732822852659</v>
      </c>
      <c r="P832" s="32">
        <f t="shared" si="796"/>
        <v>329.45732822852659</v>
      </c>
      <c r="Q832" s="32">
        <f t="shared" si="796"/>
        <v>329.45732822852659</v>
      </c>
      <c r="R832" s="32">
        <f t="shared" si="796"/>
        <v>329.45732822852659</v>
      </c>
      <c r="S832" s="32">
        <f t="shared" si="796"/>
        <v>329.45732822852659</v>
      </c>
      <c r="T832" s="32">
        <f t="shared" si="796"/>
        <v>329.45732822852659</v>
      </c>
      <c r="U832" s="32">
        <f t="shared" si="796"/>
        <v>329.45732822852659</v>
      </c>
      <c r="V832" s="32">
        <f t="shared" si="796"/>
        <v>329.45732822852659</v>
      </c>
      <c r="W832" s="32">
        <f t="shared" si="796"/>
        <v>329.45732822852659</v>
      </c>
    </row>
    <row r="833" spans="1:23" x14ac:dyDescent="0.25">
      <c r="A833" s="257" t="s">
        <v>265</v>
      </c>
      <c r="B833" t="str">
        <f>IFERROR(_xlfn.XLOOKUP(TEXT(A833, "0"), TEXT('Material master'!$A$2:'Material master'!$A$275, "0"), 'Material master'!$B$2:'Material master'!$B$275, 1),"")</f>
        <v>Dolomite DS19 PO</v>
      </c>
      <c r="C833" t="str">
        <f>IFERROR(_xlfn.XLOOKUP(TEXT(A833, "0"), TEXT('Material master'!$A$2:'Material master'!$A$275, "0"), 'Material master'!$C$2:'Material master'!$C$275, 1),"")</f>
        <v>Bulk Product</v>
      </c>
      <c r="D833" t="str">
        <f>IFERROR(_xlfn.XLOOKUP(TEXT(A833, "0"), TEXT('Material master'!$A$2:'Material master'!$A$275, "0"), 'Material master'!$D$2:'Material master'!$D$275, 1),"")</f>
        <v>C003 - Dolomite</v>
      </c>
      <c r="E833" t="str">
        <f>IFERROR(_xlfn.XLOOKUP(TEXT(A833, "0"), TEXT('Material master'!$A$2:'Material master'!$A$275, "0"), 'Material master'!$E$2:'Material master'!$E$275, 1),"")</f>
        <v>SPC0213 - Dolomite Flour</v>
      </c>
      <c r="F833" t="str">
        <f>IFERROR(_xlfn.XLOOKUP(TEXT(A833, "0"), TEXT('Material master'!$A$2:'Material master'!$A$275, "0"), 'Material master'!$F$2:'Material master'!$F$275, 1),"")</f>
        <v>AF43 - Dolomite Flour</v>
      </c>
      <c r="G833" t="str">
        <f>IFERROR(_xlfn.XLOOKUP(TEXT(A833, "0"), TEXT('Material master'!$A$2:'Material master'!$A$275, "0"), 'Material master'!$G$2:'Material master'!$G$275, 1),"")</f>
        <v>Dolomite DS19 PO</v>
      </c>
      <c r="H833" t="s">
        <v>704</v>
      </c>
      <c r="I833">
        <v>1</v>
      </c>
      <c r="J833">
        <v>0.2</v>
      </c>
      <c r="K833" s="32"/>
      <c r="L833" s="32">
        <f t="shared" ref="L833:W833" si="797">IF(( L832 - K831 + L830 ) * $J833 &gt; 0, CEILING(( L832 - K831 + L830 ) * $J833, $I833), 0)</f>
        <v>152</v>
      </c>
      <c r="M833" s="32">
        <f t="shared" si="797"/>
        <v>302</v>
      </c>
      <c r="N833" s="32">
        <f t="shared" si="797"/>
        <v>196</v>
      </c>
      <c r="O833" s="32">
        <f t="shared" si="797"/>
        <v>199</v>
      </c>
      <c r="P833" s="32">
        <f t="shared" si="797"/>
        <v>179</v>
      </c>
      <c r="Q833" s="32">
        <f t="shared" si="797"/>
        <v>187</v>
      </c>
      <c r="R833" s="32">
        <f t="shared" si="797"/>
        <v>193</v>
      </c>
      <c r="S833" s="32">
        <f t="shared" si="797"/>
        <v>187</v>
      </c>
      <c r="T833" s="32">
        <f t="shared" si="797"/>
        <v>187</v>
      </c>
      <c r="U833" s="32">
        <f t="shared" si="797"/>
        <v>186</v>
      </c>
      <c r="V833" s="32">
        <f t="shared" si="797"/>
        <v>186</v>
      </c>
      <c r="W833" s="32">
        <f t="shared" si="797"/>
        <v>186</v>
      </c>
    </row>
    <row r="834" spans="1:23" x14ac:dyDescent="0.25">
      <c r="A834" s="257" t="s">
        <v>265</v>
      </c>
      <c r="B834" t="str">
        <f>IFERROR(_xlfn.XLOOKUP(TEXT(A834, "0"), TEXT('Material master'!$A$2:'Material master'!$A$275, "0"), 'Material master'!$B$2:'Material master'!$B$275, 1),"")</f>
        <v>Dolomite DS19 PO</v>
      </c>
      <c r="C834" t="str">
        <f>IFERROR(_xlfn.XLOOKUP(TEXT(A834, "0"), TEXT('Material master'!$A$2:'Material master'!$A$275, "0"), 'Material master'!$C$2:'Material master'!$C$275, 1),"")</f>
        <v>Bulk Product</v>
      </c>
      <c r="D834" t="str">
        <f>IFERROR(_xlfn.XLOOKUP(TEXT(A834, "0"), TEXT('Material master'!$A$2:'Material master'!$A$275, "0"), 'Material master'!$D$2:'Material master'!$D$275, 1),"")</f>
        <v>C003 - Dolomite</v>
      </c>
      <c r="E834" t="str">
        <f>IFERROR(_xlfn.XLOOKUP(TEXT(A834, "0"), TEXT('Material master'!$A$2:'Material master'!$A$275, "0"), 'Material master'!$E$2:'Material master'!$E$275, 1),"")</f>
        <v>SPC0213 - Dolomite Flour</v>
      </c>
      <c r="F834" t="str">
        <f>IFERROR(_xlfn.XLOOKUP(TEXT(A834, "0"), TEXT('Material master'!$A$2:'Material master'!$A$275, "0"), 'Material master'!$F$2:'Material master'!$F$275, 1),"")</f>
        <v>AF43 - Dolomite Flour</v>
      </c>
      <c r="G834" t="str">
        <f>IFERROR(_xlfn.XLOOKUP(TEXT(A834, "0"), TEXT('Material master'!$A$2:'Material master'!$A$275, "0"), 'Material master'!$G$2:'Material master'!$G$275, 1),"")</f>
        <v>Dolomite DS19 PO</v>
      </c>
      <c r="H834" t="s">
        <v>699</v>
      </c>
      <c r="I834">
        <f>IFERROR(_xlfn.XLOOKUP(TEXT(A834, "0"), TEXT('Purchase sheet'!$A$2:'Purchase sheet'!$A$31, "0"), 'Purchase sheet'!$H$2:'Purchase sheet'!$H$31, 1), 1)</f>
        <v>1</v>
      </c>
      <c r="K834" s="32"/>
      <c r="L834" s="259"/>
      <c r="M834" s="32">
        <f t="shared" ref="M834:W834" si="798">IF( M832 - L831 + M830 - M833 &gt; 0, CEILING( M832 - L831 + M830 - M833, $I$834), 0)</f>
        <v>1207</v>
      </c>
      <c r="N834" s="32">
        <f t="shared" si="798"/>
        <v>781</v>
      </c>
      <c r="O834" s="32">
        <f t="shared" si="798"/>
        <v>795</v>
      </c>
      <c r="P834" s="32">
        <f t="shared" si="798"/>
        <v>714</v>
      </c>
      <c r="Q834" s="32">
        <f t="shared" si="798"/>
        <v>747</v>
      </c>
      <c r="R834" s="32">
        <f t="shared" si="798"/>
        <v>771</v>
      </c>
      <c r="S834" s="32">
        <f t="shared" si="798"/>
        <v>746</v>
      </c>
      <c r="T834" s="32">
        <f t="shared" si="798"/>
        <v>746</v>
      </c>
      <c r="U834" s="32">
        <f t="shared" si="798"/>
        <v>740</v>
      </c>
      <c r="V834" s="32">
        <f t="shared" si="798"/>
        <v>744</v>
      </c>
      <c r="W834" s="32">
        <f t="shared" si="798"/>
        <v>742</v>
      </c>
    </row>
    <row r="835" spans="1:23" x14ac:dyDescent="0.25">
      <c r="A835" s="257" t="s">
        <v>265</v>
      </c>
      <c r="B835" t="str">
        <f>IFERROR(_xlfn.XLOOKUP(TEXT(A835, "0"), TEXT('Material master'!$A$2:'Material master'!$A$275, "0"), 'Material master'!$B$2:'Material master'!$B$275, 1),"")</f>
        <v>Dolomite DS19 PO</v>
      </c>
      <c r="C835" t="str">
        <f>IFERROR(_xlfn.XLOOKUP(TEXT(A835, "0"), TEXT('Material master'!$A$2:'Material master'!$A$275, "0"), 'Material master'!$C$2:'Material master'!$C$275, 1),"")</f>
        <v>Bulk Product</v>
      </c>
      <c r="D835" t="str">
        <f>IFERROR(_xlfn.XLOOKUP(TEXT(A835, "0"), TEXT('Material master'!$A$2:'Material master'!$A$275, "0"), 'Material master'!$D$2:'Material master'!$D$275, 1),"")</f>
        <v>C003 - Dolomite</v>
      </c>
      <c r="E835" t="str">
        <f>IFERROR(_xlfn.XLOOKUP(TEXT(A835, "0"), TEXT('Material master'!$A$2:'Material master'!$A$275, "0"), 'Material master'!$E$2:'Material master'!$E$275, 1),"")</f>
        <v>SPC0213 - Dolomite Flour</v>
      </c>
      <c r="F835" t="str">
        <f>IFERROR(_xlfn.XLOOKUP(TEXT(A835, "0"), TEXT('Material master'!$A$2:'Material master'!$A$275, "0"), 'Material master'!$F$2:'Material master'!$F$275, 1),"")</f>
        <v>AF43 - Dolomite Flour</v>
      </c>
      <c r="G835" t="str">
        <f>IFERROR(_xlfn.XLOOKUP(TEXT(A835, "0"), TEXT('Material master'!$A$2:'Material master'!$A$275, "0"), 'Material master'!$G$2:'Material master'!$G$275, 1),"")</f>
        <v>Dolomite DS19 PO</v>
      </c>
      <c r="H835" t="s">
        <v>705</v>
      </c>
      <c r="I835" t="s">
        <v>612</v>
      </c>
      <c r="J835">
        <v>32</v>
      </c>
      <c r="K835" s="32"/>
      <c r="L835" s="32">
        <f t="shared" ref="L835:W835" si="799">L833 / $J835</f>
        <v>4.75</v>
      </c>
      <c r="M835" s="32">
        <f t="shared" si="799"/>
        <v>9.4375</v>
      </c>
      <c r="N835" s="32">
        <f t="shared" si="799"/>
        <v>6.125</v>
      </c>
      <c r="O835" s="32">
        <f t="shared" si="799"/>
        <v>6.21875</v>
      </c>
      <c r="P835" s="32">
        <f t="shared" si="799"/>
        <v>5.59375</v>
      </c>
      <c r="Q835" s="32">
        <f t="shared" si="799"/>
        <v>5.84375</v>
      </c>
      <c r="R835" s="32">
        <f t="shared" si="799"/>
        <v>6.03125</v>
      </c>
      <c r="S835" s="32">
        <f t="shared" si="799"/>
        <v>5.84375</v>
      </c>
      <c r="T835" s="32">
        <f t="shared" si="799"/>
        <v>5.84375</v>
      </c>
      <c r="U835" s="32">
        <f t="shared" si="799"/>
        <v>5.8125</v>
      </c>
      <c r="V835" s="32">
        <f t="shared" si="799"/>
        <v>5.8125</v>
      </c>
      <c r="W835" s="32">
        <f t="shared" si="799"/>
        <v>5.8125</v>
      </c>
    </row>
    <row r="836" spans="1:23" x14ac:dyDescent="0.25">
      <c r="A836" s="257" t="s">
        <v>265</v>
      </c>
      <c r="B836" t="str">
        <f>IFERROR(_xlfn.XLOOKUP(TEXT(A836, "0"), TEXT('Material master'!$A$2:'Material master'!$A$275, "0"), 'Material master'!$B$2:'Material master'!$B$275, 1),"")</f>
        <v>Dolomite DS19 PO</v>
      </c>
      <c r="C836" t="str">
        <f>IFERROR(_xlfn.XLOOKUP(TEXT(A836, "0"), TEXT('Material master'!$A$2:'Material master'!$A$275, "0"), 'Material master'!$C$2:'Material master'!$C$275, 1),"")</f>
        <v>Bulk Product</v>
      </c>
      <c r="D836" t="str">
        <f>IFERROR(_xlfn.XLOOKUP(TEXT(A836, "0"), TEXT('Material master'!$A$2:'Material master'!$A$275, "0"), 'Material master'!$D$2:'Material master'!$D$275, 1),"")</f>
        <v>C003 - Dolomite</v>
      </c>
      <c r="E836" t="str">
        <f>IFERROR(_xlfn.XLOOKUP(TEXT(A836, "0"), TEXT('Material master'!$A$2:'Material master'!$A$275, "0"), 'Material master'!$E$2:'Material master'!$E$275, 1),"")</f>
        <v>SPC0213 - Dolomite Flour</v>
      </c>
      <c r="F836" t="str">
        <f>IFERROR(_xlfn.XLOOKUP(TEXT(A836, "0"), TEXT('Material master'!$A$2:'Material master'!$A$275, "0"), 'Material master'!$F$2:'Material master'!$F$275, 1),"")</f>
        <v>AF43 - Dolomite Flour</v>
      </c>
      <c r="G836" t="str">
        <f>IFERROR(_xlfn.XLOOKUP(TEXT(A836, "0"), TEXT('Material master'!$A$2:'Material master'!$A$275, "0"), 'Material master'!$G$2:'Material master'!$G$275, 1),"")</f>
        <v>Dolomite DS19 PO</v>
      </c>
      <c r="H836" t="s">
        <v>700</v>
      </c>
      <c r="I836">
        <f>INT(IFERROR(_xlfn.XLOOKUP(TEXT(A836, "0"), TEXT('Purchase sheet'!$A$2:'Purchase sheet'!$A$31, "0"), 'Purchase sheet'!$H$2:'Purchase sheet'!$D$31, 1), 1))</f>
        <v>1</v>
      </c>
      <c r="K836" s="32"/>
      <c r="L836" s="32">
        <f t="shared" ref="L836:V836" si="800">M834</f>
        <v>1207</v>
      </c>
      <c r="M836" s="32">
        <f t="shared" si="800"/>
        <v>781</v>
      </c>
      <c r="N836" s="32">
        <f t="shared" si="800"/>
        <v>795</v>
      </c>
      <c r="O836" s="32">
        <f t="shared" si="800"/>
        <v>714</v>
      </c>
      <c r="P836" s="32">
        <f t="shared" si="800"/>
        <v>747</v>
      </c>
      <c r="Q836" s="32">
        <f t="shared" si="800"/>
        <v>771</v>
      </c>
      <c r="R836" s="32">
        <f t="shared" si="800"/>
        <v>746</v>
      </c>
      <c r="S836" s="32">
        <f t="shared" si="800"/>
        <v>746</v>
      </c>
      <c r="T836" s="32">
        <f t="shared" si="800"/>
        <v>740</v>
      </c>
      <c r="U836" s="32">
        <f t="shared" si="800"/>
        <v>744</v>
      </c>
      <c r="V836" s="32">
        <f t="shared" si="800"/>
        <v>742</v>
      </c>
      <c r="W836" s="32"/>
    </row>
    <row r="837" spans="1:23" ht="15.75" thickBot="1" x14ac:dyDescent="0.3">
      <c r="A837" s="257" t="s">
        <v>265</v>
      </c>
      <c r="B837" t="str">
        <f>IFERROR(_xlfn.XLOOKUP(TEXT(A837, "0"), TEXT('Material master'!$A$2:'Material master'!$A$275, "0"), 'Material master'!$B$2:'Material master'!$B$275, 1),"")</f>
        <v>Dolomite DS19 PO</v>
      </c>
      <c r="C837" t="str">
        <f>IFERROR(_xlfn.XLOOKUP(TEXT(A837, "0"), TEXT('Material master'!$A$2:'Material master'!$A$275, "0"), 'Material master'!$C$2:'Material master'!$C$275, 1),"")</f>
        <v>Bulk Product</v>
      </c>
      <c r="D837" t="str">
        <f>IFERROR(_xlfn.XLOOKUP(TEXT(A837, "0"), TEXT('Material master'!$A$2:'Material master'!$A$275, "0"), 'Material master'!$D$2:'Material master'!$D$275, 1),"")</f>
        <v>C003 - Dolomite</v>
      </c>
      <c r="E837" t="str">
        <f>IFERROR(_xlfn.XLOOKUP(TEXT(A837, "0"), TEXT('Material master'!$A$2:'Material master'!$A$275, "0"), 'Material master'!$E$2:'Material master'!$E$275, 1),"")</f>
        <v>SPC0213 - Dolomite Flour</v>
      </c>
      <c r="F837" t="str">
        <f>IFERROR(_xlfn.XLOOKUP(TEXT(A837, "0"), TEXT('Material master'!$A$2:'Material master'!$A$275, "0"), 'Material master'!$F$2:'Material master'!$F$275, 1),"")</f>
        <v>AF43 - Dolomite Flour</v>
      </c>
      <c r="G837" t="str">
        <f>IFERROR(_xlfn.XLOOKUP(TEXT(A837, "0"), TEXT('Material master'!$A$2:'Material master'!$A$275, "0"), 'Material master'!$G$2:'Material master'!$G$275, 1),"")</f>
        <v>Dolomite DS19 PO</v>
      </c>
      <c r="H837" t="s">
        <v>706</v>
      </c>
      <c r="I837" s="257" t="s">
        <v>47</v>
      </c>
      <c r="J837">
        <v>1.1240000000000001</v>
      </c>
      <c r="K837" s="32"/>
      <c r="L837" s="32">
        <f t="shared" ref="L837:W837" si="801">L833 * $J837</f>
        <v>170.84800000000001</v>
      </c>
      <c r="M837" s="32">
        <f t="shared" si="801"/>
        <v>339.44800000000004</v>
      </c>
      <c r="N837" s="32">
        <f t="shared" si="801"/>
        <v>220.30400000000003</v>
      </c>
      <c r="O837" s="32">
        <f t="shared" si="801"/>
        <v>223.67600000000002</v>
      </c>
      <c r="P837" s="32">
        <f t="shared" si="801"/>
        <v>201.19600000000003</v>
      </c>
      <c r="Q837" s="32">
        <f t="shared" si="801"/>
        <v>210.18800000000002</v>
      </c>
      <c r="R837" s="32">
        <f t="shared" si="801"/>
        <v>216.93200000000002</v>
      </c>
      <c r="S837" s="32">
        <f t="shared" si="801"/>
        <v>210.18800000000002</v>
      </c>
      <c r="T837" s="32">
        <f t="shared" si="801"/>
        <v>210.18800000000002</v>
      </c>
      <c r="U837" s="32">
        <f t="shared" si="801"/>
        <v>209.06400000000002</v>
      </c>
      <c r="V837" s="32">
        <f t="shared" si="801"/>
        <v>209.06400000000002</v>
      </c>
      <c r="W837" s="32">
        <f t="shared" si="801"/>
        <v>209.06400000000002</v>
      </c>
    </row>
    <row r="838" spans="1:23" s="138" customFormat="1" x14ac:dyDescent="0.25">
      <c r="A838" s="137" t="s">
        <v>267</v>
      </c>
      <c r="B838" s="138" t="str">
        <f>IFERROR(_xlfn.XLOOKUP(TEXT(A838, "0"), TEXT('Material master'!$A$2:'Material master'!$A$275, "0"), 'Material master'!$B$2:'Material master'!$B$275, 1),"")</f>
        <v>Dolomite DS19 PO 25:PA:H4:H:1600</v>
      </c>
      <c r="C838" s="138" t="str">
        <f>IFERROR(_xlfn.XLOOKUP(TEXT(A838, "0"), TEXT('Material master'!$A$2:'Material master'!$A$275, "0"), 'Material master'!$C$2:'Material master'!$C$275, 1),"")</f>
        <v>Packaged Product</v>
      </c>
      <c r="D838" s="138" t="str">
        <f>IFERROR(_xlfn.XLOOKUP(TEXT(A838, "0"), TEXT('Material master'!$A$2:'Material master'!$A$275, "0"), 'Material master'!$D$2:'Material master'!$D$275, 1),"")</f>
        <v>C003 - Dolomite</v>
      </c>
      <c r="E838" s="138" t="str">
        <f>IFERROR(_xlfn.XLOOKUP(TEXT(A838, "0"), TEXT('Material master'!$A$2:'Material master'!$A$275, "0"), 'Material master'!$E$2:'Material master'!$E$275, 1),"")</f>
        <v>SPC0213 - Dolomite Flour</v>
      </c>
      <c r="F838" s="138" t="str">
        <f>IFERROR(_xlfn.XLOOKUP(TEXT(A838, "0"), TEXT('Material master'!$A$2:'Material master'!$A$275, "0"), 'Material master'!$F$2:'Material master'!$F$275, 1),"")</f>
        <v>AF43 - Dolomite Flour</v>
      </c>
      <c r="G838" s="138" t="str">
        <f>IFERROR(_xlfn.XLOOKUP(TEXT(A838, "0"), TEXT('Material master'!$A$2:'Material master'!$A$275, "0"), 'Material master'!$G$2:'Material master'!$G$275, 1),"")</f>
        <v>Dolomite DS19 PO</v>
      </c>
      <c r="H838" s="138" t="s">
        <v>683</v>
      </c>
      <c r="I838" s="140">
        <f>IFERROR(AVERAGE('Forecast sheet'!$C$16:'Forecast sheet'!$N$16),0)</f>
        <v>20.399999999999999</v>
      </c>
      <c r="J838" s="140">
        <f>IFERROR(AVERAGE(L838:W838),0)</f>
        <v>34.45057804598104</v>
      </c>
      <c r="K838" s="140"/>
      <c r="L838" s="140">
        <v>36.332800534463935</v>
      </c>
      <c r="M838" s="140">
        <v>32.30529278686469</v>
      </c>
      <c r="N838" s="140">
        <v>33.793974591703595</v>
      </c>
      <c r="O838" s="140">
        <v>34.233907268954518</v>
      </c>
      <c r="P838" s="140">
        <v>34.166470424772932</v>
      </c>
      <c r="Q838" s="140">
        <v>34.236839305658066</v>
      </c>
      <c r="R838" s="140">
        <v>34.166470424772932</v>
      </c>
      <c r="S838" s="140">
        <v>34.236839305658066</v>
      </c>
      <c r="T838" s="140">
        <v>34.236839305658066</v>
      </c>
      <c r="U838" s="140">
        <v>34.166470424772932</v>
      </c>
      <c r="V838" s="140">
        <v>34.239771342361607</v>
      </c>
      <c r="W838" s="140">
        <v>37.291260836131059</v>
      </c>
    </row>
    <row r="839" spans="1:23" x14ac:dyDescent="0.25">
      <c r="A839" s="257" t="s">
        <v>267</v>
      </c>
      <c r="B839" t="str">
        <f>IFERROR(_xlfn.XLOOKUP(TEXT(A839, "0"), TEXT('Material master'!$A$2:'Material master'!$A$275, "0"), 'Material master'!$B$2:'Material master'!$B$275, 1),"")</f>
        <v>Dolomite DS19 PO 25:PA:H4:H:1600</v>
      </c>
      <c r="C839" t="str">
        <f>IFERROR(_xlfn.XLOOKUP(TEXT(A839, "0"), TEXT('Material master'!$A$2:'Material master'!$A$275, "0"), 'Material master'!$C$2:'Material master'!$C$275, 1),"")</f>
        <v>Packaged Product</v>
      </c>
      <c r="D839" t="str">
        <f>IFERROR(_xlfn.XLOOKUP(TEXT(A839, "0"), TEXT('Material master'!$A$2:'Material master'!$A$275, "0"), 'Material master'!$D$2:'Material master'!$D$275, 1),"")</f>
        <v>C003 - Dolomite</v>
      </c>
      <c r="E839" t="str">
        <f>IFERROR(_xlfn.XLOOKUP(TEXT(A839, "0"), TEXT('Material master'!$A$2:'Material master'!$A$275, "0"), 'Material master'!$E$2:'Material master'!$E$275, 1),"")</f>
        <v>SPC0213 - Dolomite Flour</v>
      </c>
      <c r="F839" t="str">
        <f>IFERROR(_xlfn.XLOOKUP(TEXT(A839, "0"), TEXT('Material master'!$A$2:'Material master'!$A$275, "0"), 'Material master'!$F$2:'Material master'!$F$275, 1),"")</f>
        <v>AF43 - Dolomite Flour</v>
      </c>
      <c r="G839" t="str">
        <f>IFERROR(_xlfn.XLOOKUP(TEXT(A839, "0"), TEXT('Material master'!$A$2:'Material master'!$A$275, "0"), 'Material master'!$G$2:'Material master'!$G$275, 1),"")</f>
        <v>Dolomite DS19 PO</v>
      </c>
      <c r="H839" s="1" t="s">
        <v>696</v>
      </c>
      <c r="I839" s="1"/>
      <c r="J839" s="1"/>
      <c r="K839" s="141"/>
      <c r="L839" s="141">
        <f t="shared" ref="L839:W839" si="802">SUM(L838)</f>
        <v>36.332800534463935</v>
      </c>
      <c r="M839" s="141">
        <f t="shared" si="802"/>
        <v>32.30529278686469</v>
      </c>
      <c r="N839" s="141">
        <f t="shared" si="802"/>
        <v>33.793974591703595</v>
      </c>
      <c r="O839" s="141">
        <f t="shared" si="802"/>
        <v>34.233907268954518</v>
      </c>
      <c r="P839" s="141">
        <f t="shared" si="802"/>
        <v>34.166470424772932</v>
      </c>
      <c r="Q839" s="141">
        <f t="shared" si="802"/>
        <v>34.236839305658066</v>
      </c>
      <c r="R839" s="141">
        <f t="shared" si="802"/>
        <v>34.166470424772932</v>
      </c>
      <c r="S839" s="141">
        <f t="shared" si="802"/>
        <v>34.236839305658066</v>
      </c>
      <c r="T839" s="141">
        <f t="shared" si="802"/>
        <v>34.236839305658066</v>
      </c>
      <c r="U839" s="141">
        <f t="shared" si="802"/>
        <v>34.166470424772932</v>
      </c>
      <c r="V839" s="141">
        <f t="shared" si="802"/>
        <v>34.239771342361607</v>
      </c>
      <c r="W839" s="141">
        <f t="shared" si="802"/>
        <v>37.291260836131059</v>
      </c>
    </row>
    <row r="840" spans="1:23" s="136" customFormat="1" x14ac:dyDescent="0.25">
      <c r="A840" s="270" t="s">
        <v>267</v>
      </c>
      <c r="B840" s="136" t="str">
        <f>IFERROR(_xlfn.XLOOKUP(TEXT(A840, "0"), TEXT('Material master'!$A$2:'Material master'!$A$275, "0"), 'Material master'!$B$2:'Material master'!$B$275, 1),"")</f>
        <v>Dolomite DS19 PO 25:PA:H4:H:1600</v>
      </c>
      <c r="C840" s="136" t="str">
        <f>IFERROR(_xlfn.XLOOKUP(TEXT(A840, "0"), TEXT('Material master'!$A$2:'Material master'!$A$275, "0"), 'Material master'!$C$2:'Material master'!$C$275, 1),"")</f>
        <v>Packaged Product</v>
      </c>
      <c r="D840" s="136" t="str">
        <f>IFERROR(_xlfn.XLOOKUP(TEXT(A840, "0"), TEXT('Material master'!$A$2:'Material master'!$A$275, "0"), 'Material master'!$D$2:'Material master'!$D$275, 1),"")</f>
        <v>C003 - Dolomite</v>
      </c>
      <c r="E840" s="136" t="str">
        <f>IFERROR(_xlfn.XLOOKUP(TEXT(A840, "0"), TEXT('Material master'!$A$2:'Material master'!$A$275, "0"), 'Material master'!$E$2:'Material master'!$E$275, 1),"")</f>
        <v>SPC0213 - Dolomite Flour</v>
      </c>
      <c r="F840" s="136" t="str">
        <f>IFERROR(_xlfn.XLOOKUP(TEXT(A840, "0"), TEXT('Material master'!$A$2:'Material master'!$A$275, "0"), 'Material master'!$F$2:'Material master'!$F$275, 1),"")</f>
        <v>AF43 - Dolomite Flour</v>
      </c>
      <c r="G840" s="136" t="str">
        <f>IFERROR(_xlfn.XLOOKUP(TEXT(A840, "0"), TEXT('Material master'!$A$2:'Material master'!$A$275, "0"), 'Material master'!$G$2:'Material master'!$G$275, 1),"")</f>
        <v>Dolomite DS19 PO</v>
      </c>
      <c r="H840" s="136" t="s">
        <v>697</v>
      </c>
      <c r="K840" s="142">
        <v>20.8</v>
      </c>
      <c r="L840" s="142">
        <f t="shared" ref="L840:W840" si="803">K840 - L839 + L842</f>
        <v>24.467199465536066</v>
      </c>
      <c r="M840" s="142">
        <f t="shared" si="803"/>
        <v>24.161906678671375</v>
      </c>
      <c r="N840" s="142">
        <f t="shared" si="803"/>
        <v>25.567932086967783</v>
      </c>
      <c r="O840" s="142">
        <f t="shared" si="803"/>
        <v>24.934024818013267</v>
      </c>
      <c r="P840" s="142">
        <f t="shared" si="803"/>
        <v>24.367554393240336</v>
      </c>
      <c r="Q840" s="142">
        <f t="shared" si="803"/>
        <v>25.330715087582274</v>
      </c>
      <c r="R840" s="142">
        <f t="shared" si="803"/>
        <v>24.764244662809343</v>
      </c>
      <c r="S840" s="142">
        <f t="shared" si="803"/>
        <v>24.127405357151279</v>
      </c>
      <c r="T840" s="142">
        <f t="shared" si="803"/>
        <v>25.090566051493216</v>
      </c>
      <c r="U840" s="142">
        <f t="shared" si="803"/>
        <v>24.524095626720285</v>
      </c>
      <c r="V840" s="142">
        <f t="shared" si="803"/>
        <v>25.484324284358681</v>
      </c>
      <c r="W840" s="142">
        <f t="shared" si="803"/>
        <v>24.993063448227627</v>
      </c>
    </row>
    <row r="841" spans="1:23" x14ac:dyDescent="0.25">
      <c r="A841" s="257" t="s">
        <v>267</v>
      </c>
      <c r="B841" t="str">
        <f>IFERROR(_xlfn.XLOOKUP(TEXT(A841, "0"), TEXT('Material master'!$A$2:'Material master'!$A$275, "0"), 'Material master'!$B$2:'Material master'!$B$275, 1),"")</f>
        <v>Dolomite DS19 PO 25:PA:H4:H:1600</v>
      </c>
      <c r="C841" t="str">
        <f>IFERROR(_xlfn.XLOOKUP(TEXT(A841, "0"), TEXT('Material master'!$A$2:'Material master'!$A$275, "0"), 'Material master'!$C$2:'Material master'!$C$275, 1),"")</f>
        <v>Packaged Product</v>
      </c>
      <c r="D841" t="str">
        <f>IFERROR(_xlfn.XLOOKUP(TEXT(A841, "0"), TEXT('Material master'!$A$2:'Material master'!$A$275, "0"), 'Material master'!$D$2:'Material master'!$D$275, 1),"")</f>
        <v>C003 - Dolomite</v>
      </c>
      <c r="E841" t="str">
        <f>IFERROR(_xlfn.XLOOKUP(TEXT(A841, "0"), TEXT('Material master'!$A$2:'Material master'!$A$275, "0"), 'Material master'!$E$2:'Material master'!$E$275, 1),"")</f>
        <v>SPC0213 - Dolomite Flour</v>
      </c>
      <c r="F841" t="str">
        <f>IFERROR(_xlfn.XLOOKUP(TEXT(A841, "0"), TEXT('Material master'!$A$2:'Material master'!$A$275, "0"), 'Material master'!$F$2:'Material master'!$F$275, 1),"")</f>
        <v>AF43 - Dolomite Flour</v>
      </c>
      <c r="G841" t="str">
        <f>IFERROR(_xlfn.XLOOKUP(TEXT(A841, "0"), TEXT('Material master'!$A$2:'Material master'!$A$275, "0"), 'Material master'!$G$2:'Material master'!$G$275, 1),"")</f>
        <v>Dolomite DS19 PO</v>
      </c>
      <c r="H841" t="s">
        <v>698</v>
      </c>
      <c r="I841" s="32">
        <v>24</v>
      </c>
      <c r="J841" s="258">
        <f>IFERROR($I841/AVERAGE($L839:$W839),0)</f>
        <v>0.69665013945389542</v>
      </c>
      <c r="K841" s="32"/>
      <c r="L841" s="32">
        <f t="shared" ref="L841:W841" si="804">$I841</f>
        <v>24</v>
      </c>
      <c r="M841" s="32">
        <f t="shared" si="804"/>
        <v>24</v>
      </c>
      <c r="N841" s="32">
        <f t="shared" si="804"/>
        <v>24</v>
      </c>
      <c r="O841" s="32">
        <f t="shared" si="804"/>
        <v>24</v>
      </c>
      <c r="P841" s="32">
        <f t="shared" si="804"/>
        <v>24</v>
      </c>
      <c r="Q841" s="32">
        <f t="shared" si="804"/>
        <v>24</v>
      </c>
      <c r="R841" s="32">
        <f t="shared" si="804"/>
        <v>24</v>
      </c>
      <c r="S841" s="32">
        <f t="shared" si="804"/>
        <v>24</v>
      </c>
      <c r="T841" s="32">
        <f t="shared" si="804"/>
        <v>24</v>
      </c>
      <c r="U841" s="32">
        <f t="shared" si="804"/>
        <v>24</v>
      </c>
      <c r="V841" s="32">
        <f t="shared" si="804"/>
        <v>24</v>
      </c>
      <c r="W841" s="32">
        <f t="shared" si="804"/>
        <v>24</v>
      </c>
    </row>
    <row r="842" spans="1:23" x14ac:dyDescent="0.25">
      <c r="A842" s="257" t="s">
        <v>267</v>
      </c>
      <c r="B842" t="str">
        <f>IFERROR(_xlfn.XLOOKUP(TEXT(A842, "0"), TEXT('Material master'!$A$2:'Material master'!$A$275, "0"), 'Material master'!$B$2:'Material master'!$B$275, 1),"")</f>
        <v>Dolomite DS19 PO 25:PA:H4:H:1600</v>
      </c>
      <c r="C842" t="str">
        <f>IFERROR(_xlfn.XLOOKUP(TEXT(A842, "0"), TEXT('Material master'!$A$2:'Material master'!$A$275, "0"), 'Material master'!$C$2:'Material master'!$C$275, 1),"")</f>
        <v>Packaged Product</v>
      </c>
      <c r="D842" t="str">
        <f>IFERROR(_xlfn.XLOOKUP(TEXT(A842, "0"), TEXT('Material master'!$A$2:'Material master'!$A$275, "0"), 'Material master'!$D$2:'Material master'!$D$275, 1),"")</f>
        <v>C003 - Dolomite</v>
      </c>
      <c r="E842" t="str">
        <f>IFERROR(_xlfn.XLOOKUP(TEXT(A842, "0"), TEXT('Material master'!$A$2:'Material master'!$A$275, "0"), 'Material master'!$E$2:'Material master'!$E$275, 1),"")</f>
        <v>SPC0213 - Dolomite Flour</v>
      </c>
      <c r="F842" t="str">
        <f>IFERROR(_xlfn.XLOOKUP(TEXT(A842, "0"), TEXT('Material master'!$A$2:'Material master'!$A$275, "0"), 'Material master'!$F$2:'Material master'!$F$275, 1),"")</f>
        <v>AF43 - Dolomite Flour</v>
      </c>
      <c r="G842" t="str">
        <f>IFERROR(_xlfn.XLOOKUP(TEXT(A842, "0"), TEXT('Material master'!$A$2:'Material master'!$A$275, "0"), 'Material master'!$G$2:'Material master'!$G$275, 1),"")</f>
        <v>Dolomite DS19 PO</v>
      </c>
      <c r="H842" t="s">
        <v>704</v>
      </c>
      <c r="I842">
        <v>1.6</v>
      </c>
      <c r="K842" s="32"/>
      <c r="L842" s="32">
        <f t="shared" ref="L842:W842" si="805">IF(( L841 - K840 + L839 ) &gt; 0, CEILING(( L841 - K840 + L839 ), $I842), 0)</f>
        <v>40</v>
      </c>
      <c r="M842" s="32">
        <f t="shared" si="805"/>
        <v>32</v>
      </c>
      <c r="N842" s="32">
        <f t="shared" si="805"/>
        <v>35.200000000000003</v>
      </c>
      <c r="O842" s="32">
        <f t="shared" si="805"/>
        <v>33.6</v>
      </c>
      <c r="P842" s="32">
        <f t="shared" si="805"/>
        <v>33.6</v>
      </c>
      <c r="Q842" s="32">
        <f t="shared" si="805"/>
        <v>35.200000000000003</v>
      </c>
      <c r="R842" s="32">
        <f t="shared" si="805"/>
        <v>33.6</v>
      </c>
      <c r="S842" s="32">
        <f t="shared" si="805"/>
        <v>33.6</v>
      </c>
      <c r="T842" s="32">
        <f t="shared" si="805"/>
        <v>35.200000000000003</v>
      </c>
      <c r="U842" s="32">
        <f t="shared" si="805"/>
        <v>33.6</v>
      </c>
      <c r="V842" s="32">
        <f t="shared" si="805"/>
        <v>35.200000000000003</v>
      </c>
      <c r="W842" s="32">
        <f t="shared" si="805"/>
        <v>36.800000000000004</v>
      </c>
    </row>
    <row r="843" spans="1:23" x14ac:dyDescent="0.25">
      <c r="A843" s="257" t="s">
        <v>267</v>
      </c>
      <c r="B843" t="str">
        <f>IFERROR(_xlfn.XLOOKUP(TEXT(A843, "0"), TEXT('Material master'!$A$2:'Material master'!$A$275, "0"), 'Material master'!$B$2:'Material master'!$B$275, 1),"")</f>
        <v>Dolomite DS19 PO 25:PA:H4:H:1600</v>
      </c>
      <c r="C843" t="str">
        <f>IFERROR(_xlfn.XLOOKUP(TEXT(A843, "0"), TEXT('Material master'!$A$2:'Material master'!$A$275, "0"), 'Material master'!$C$2:'Material master'!$C$275, 1),"")</f>
        <v>Packaged Product</v>
      </c>
      <c r="D843" t="str">
        <f>IFERROR(_xlfn.XLOOKUP(TEXT(A843, "0"), TEXT('Material master'!$A$2:'Material master'!$A$275, "0"), 'Material master'!$D$2:'Material master'!$D$275, 1),"")</f>
        <v>C003 - Dolomite</v>
      </c>
      <c r="E843" t="str">
        <f>IFERROR(_xlfn.XLOOKUP(TEXT(A843, "0"), TEXT('Material master'!$A$2:'Material master'!$A$275, "0"), 'Material master'!$E$2:'Material master'!$E$275, 1),"")</f>
        <v>SPC0213 - Dolomite Flour</v>
      </c>
      <c r="F843" t="str">
        <f>IFERROR(_xlfn.XLOOKUP(TEXT(A843, "0"), TEXT('Material master'!$A$2:'Material master'!$A$275, "0"), 'Material master'!$F$2:'Material master'!$F$275, 1),"")</f>
        <v>AF43 - Dolomite Flour</v>
      </c>
      <c r="G843" t="str">
        <f>IFERROR(_xlfn.XLOOKUP(TEXT(A843, "0"), TEXT('Material master'!$A$2:'Material master'!$A$275, "0"), 'Material master'!$G$2:'Material master'!$G$275, 1),"")</f>
        <v>Dolomite DS19 PO</v>
      </c>
      <c r="H843" t="s">
        <v>705</v>
      </c>
      <c r="I843" t="s">
        <v>664</v>
      </c>
      <c r="J843">
        <v>10</v>
      </c>
      <c r="K843" s="32"/>
      <c r="L843" s="32">
        <f t="shared" ref="L843:W843" si="806">L842 / $J843</f>
        <v>4</v>
      </c>
      <c r="M843" s="32">
        <f t="shared" si="806"/>
        <v>3.2</v>
      </c>
      <c r="N843" s="32">
        <f t="shared" si="806"/>
        <v>3.5200000000000005</v>
      </c>
      <c r="O843" s="32">
        <f t="shared" si="806"/>
        <v>3.3600000000000003</v>
      </c>
      <c r="P843" s="32">
        <f t="shared" si="806"/>
        <v>3.3600000000000003</v>
      </c>
      <c r="Q843" s="32">
        <f t="shared" si="806"/>
        <v>3.5200000000000005</v>
      </c>
      <c r="R843" s="32">
        <f t="shared" si="806"/>
        <v>3.3600000000000003</v>
      </c>
      <c r="S843" s="32">
        <f t="shared" si="806"/>
        <v>3.3600000000000003</v>
      </c>
      <c r="T843" s="32">
        <f t="shared" si="806"/>
        <v>3.5200000000000005</v>
      </c>
      <c r="U843" s="32">
        <f t="shared" si="806"/>
        <v>3.3600000000000003</v>
      </c>
      <c r="V843" s="32">
        <f t="shared" si="806"/>
        <v>3.5200000000000005</v>
      </c>
      <c r="W843" s="32">
        <f t="shared" si="806"/>
        <v>3.6800000000000006</v>
      </c>
    </row>
    <row r="844" spans="1:23" x14ac:dyDescent="0.25">
      <c r="A844" s="257" t="s">
        <v>267</v>
      </c>
      <c r="B844" t="str">
        <f>IFERROR(_xlfn.XLOOKUP(TEXT(A844, "0"), TEXT('Material master'!$A$2:'Material master'!$A$275, "0"), 'Material master'!$B$2:'Material master'!$B$275, 1),"")</f>
        <v>Dolomite DS19 PO 25:PA:H4:H:1600</v>
      </c>
      <c r="C844" t="str">
        <f>IFERROR(_xlfn.XLOOKUP(TEXT(A844, "0"), TEXT('Material master'!$A$2:'Material master'!$A$275, "0"), 'Material master'!$C$2:'Material master'!$C$275, 1),"")</f>
        <v>Packaged Product</v>
      </c>
      <c r="D844" t="str">
        <f>IFERROR(_xlfn.XLOOKUP(TEXT(A844, "0"), TEXT('Material master'!$A$2:'Material master'!$A$275, "0"), 'Material master'!$D$2:'Material master'!$D$275, 1),"")</f>
        <v>C003 - Dolomite</v>
      </c>
      <c r="E844" t="str">
        <f>IFERROR(_xlfn.XLOOKUP(TEXT(A844, "0"), TEXT('Material master'!$A$2:'Material master'!$A$275, "0"), 'Material master'!$E$2:'Material master'!$E$275, 1),"")</f>
        <v>SPC0213 - Dolomite Flour</v>
      </c>
      <c r="F844" t="str">
        <f>IFERROR(_xlfn.XLOOKUP(TEXT(A844, "0"), TEXT('Material master'!$A$2:'Material master'!$A$275, "0"), 'Material master'!$F$2:'Material master'!$F$275, 1),"")</f>
        <v>AF43 - Dolomite Flour</v>
      </c>
      <c r="G844" t="str">
        <f>IFERROR(_xlfn.XLOOKUP(TEXT(A844, "0"), TEXT('Material master'!$A$2:'Material master'!$A$275, "0"), 'Material master'!$G$2:'Material master'!$G$275, 1),"")</f>
        <v>Dolomite DS19 PO</v>
      </c>
      <c r="H844" t="s">
        <v>706</v>
      </c>
      <c r="I844" s="257" t="s">
        <v>115</v>
      </c>
      <c r="J844">
        <v>0.625</v>
      </c>
      <c r="K844" s="32"/>
      <c r="L844" s="32">
        <f t="shared" ref="L844:W844" si="807">L842 * $J844</f>
        <v>25</v>
      </c>
      <c r="M844" s="32">
        <f t="shared" si="807"/>
        <v>20</v>
      </c>
      <c r="N844" s="32">
        <f t="shared" si="807"/>
        <v>22</v>
      </c>
      <c r="O844" s="32">
        <f t="shared" si="807"/>
        <v>21</v>
      </c>
      <c r="P844" s="32">
        <f t="shared" si="807"/>
        <v>21</v>
      </c>
      <c r="Q844" s="32">
        <f t="shared" si="807"/>
        <v>22</v>
      </c>
      <c r="R844" s="32">
        <f t="shared" si="807"/>
        <v>21</v>
      </c>
      <c r="S844" s="32">
        <f t="shared" si="807"/>
        <v>21</v>
      </c>
      <c r="T844" s="32">
        <f t="shared" si="807"/>
        <v>22</v>
      </c>
      <c r="U844" s="32">
        <f t="shared" si="807"/>
        <v>21</v>
      </c>
      <c r="V844" s="32">
        <f t="shared" si="807"/>
        <v>22</v>
      </c>
      <c r="W844" s="32">
        <f t="shared" si="807"/>
        <v>23.000000000000004</v>
      </c>
    </row>
    <row r="845" spans="1:23" x14ac:dyDescent="0.25">
      <c r="A845" s="257" t="s">
        <v>267</v>
      </c>
      <c r="B845" t="str">
        <f>IFERROR(_xlfn.XLOOKUP(TEXT(A845, "0"), TEXT('Material master'!$A$2:'Material master'!$A$275, "0"), 'Material master'!$B$2:'Material master'!$B$275, 1),"")</f>
        <v>Dolomite DS19 PO 25:PA:H4:H:1600</v>
      </c>
      <c r="C845" t="str">
        <f>IFERROR(_xlfn.XLOOKUP(TEXT(A845, "0"), TEXT('Material master'!$A$2:'Material master'!$A$275, "0"), 'Material master'!$C$2:'Material master'!$C$275, 1),"")</f>
        <v>Packaged Product</v>
      </c>
      <c r="D845" t="str">
        <f>IFERROR(_xlfn.XLOOKUP(TEXT(A845, "0"), TEXT('Material master'!$A$2:'Material master'!$A$275, "0"), 'Material master'!$D$2:'Material master'!$D$275, 1),"")</f>
        <v>C003 - Dolomite</v>
      </c>
      <c r="E845" t="str">
        <f>IFERROR(_xlfn.XLOOKUP(TEXT(A845, "0"), TEXT('Material master'!$A$2:'Material master'!$A$275, "0"), 'Material master'!$E$2:'Material master'!$E$275, 1),"")</f>
        <v>SPC0213 - Dolomite Flour</v>
      </c>
      <c r="F845" t="str">
        <f>IFERROR(_xlfn.XLOOKUP(TEXT(A845, "0"), TEXT('Material master'!$A$2:'Material master'!$A$275, "0"), 'Material master'!$F$2:'Material master'!$F$275, 1),"")</f>
        <v>AF43 - Dolomite Flour</v>
      </c>
      <c r="G845" t="str">
        <f>IFERROR(_xlfn.XLOOKUP(TEXT(A845, "0"), TEXT('Material master'!$A$2:'Material master'!$A$275, "0"), 'Material master'!$G$2:'Material master'!$G$275, 1),"")</f>
        <v>Dolomite DS19 PO</v>
      </c>
      <c r="H845" t="s">
        <v>706</v>
      </c>
      <c r="I845" s="257" t="s">
        <v>117</v>
      </c>
      <c r="J845">
        <v>6.25E-2</v>
      </c>
      <c r="K845" s="32"/>
      <c r="L845" s="32">
        <f t="shared" ref="L845:W845" si="808">L842 * $J845</f>
        <v>2.5</v>
      </c>
      <c r="M845" s="32">
        <f t="shared" si="808"/>
        <v>2</v>
      </c>
      <c r="N845" s="32">
        <f t="shared" si="808"/>
        <v>2.2000000000000002</v>
      </c>
      <c r="O845" s="32">
        <f t="shared" si="808"/>
        <v>2.1</v>
      </c>
      <c r="P845" s="32">
        <f t="shared" si="808"/>
        <v>2.1</v>
      </c>
      <c r="Q845" s="32">
        <f t="shared" si="808"/>
        <v>2.2000000000000002</v>
      </c>
      <c r="R845" s="32">
        <f t="shared" si="808"/>
        <v>2.1</v>
      </c>
      <c r="S845" s="32">
        <f t="shared" si="808"/>
        <v>2.1</v>
      </c>
      <c r="T845" s="32">
        <f t="shared" si="808"/>
        <v>2.2000000000000002</v>
      </c>
      <c r="U845" s="32">
        <f t="shared" si="808"/>
        <v>2.1</v>
      </c>
      <c r="V845" s="32">
        <f t="shared" si="808"/>
        <v>2.2000000000000002</v>
      </c>
      <c r="W845" s="32">
        <f t="shared" si="808"/>
        <v>2.3000000000000003</v>
      </c>
    </row>
    <row r="846" spans="1:23" x14ac:dyDescent="0.25">
      <c r="A846" s="257" t="s">
        <v>267</v>
      </c>
      <c r="B846" t="str">
        <f>IFERROR(_xlfn.XLOOKUP(TEXT(A846, "0"), TEXT('Material master'!$A$2:'Material master'!$A$275, "0"), 'Material master'!$B$2:'Material master'!$B$275, 1),"")</f>
        <v>Dolomite DS19 PO 25:PA:H4:H:1600</v>
      </c>
      <c r="C846" t="str">
        <f>IFERROR(_xlfn.XLOOKUP(TEXT(A846, "0"), TEXT('Material master'!$A$2:'Material master'!$A$275, "0"), 'Material master'!$C$2:'Material master'!$C$275, 1),"")</f>
        <v>Packaged Product</v>
      </c>
      <c r="D846" t="str">
        <f>IFERROR(_xlfn.XLOOKUP(TEXT(A846, "0"), TEXT('Material master'!$A$2:'Material master'!$A$275, "0"), 'Material master'!$D$2:'Material master'!$D$275, 1),"")</f>
        <v>C003 - Dolomite</v>
      </c>
      <c r="E846" t="str">
        <f>IFERROR(_xlfn.XLOOKUP(TEXT(A846, "0"), TEXT('Material master'!$A$2:'Material master'!$A$275, "0"), 'Material master'!$E$2:'Material master'!$E$275, 1),"")</f>
        <v>SPC0213 - Dolomite Flour</v>
      </c>
      <c r="F846" t="str">
        <f>IFERROR(_xlfn.XLOOKUP(TEXT(A846, "0"), TEXT('Material master'!$A$2:'Material master'!$A$275, "0"), 'Material master'!$F$2:'Material master'!$F$275, 1),"")</f>
        <v>AF43 - Dolomite Flour</v>
      </c>
      <c r="G846" t="str">
        <f>IFERROR(_xlfn.XLOOKUP(TEXT(A846, "0"), TEXT('Material master'!$A$2:'Material master'!$A$275, "0"), 'Material master'!$G$2:'Material master'!$G$275, 1),"")</f>
        <v>Dolomite DS19 PO</v>
      </c>
      <c r="H846" t="s">
        <v>706</v>
      </c>
      <c r="I846" s="257" t="s">
        <v>119</v>
      </c>
      <c r="J846">
        <v>0.625</v>
      </c>
      <c r="K846" s="32"/>
      <c r="L846" s="32">
        <f t="shared" ref="L846:W846" si="809">L842 * $J846</f>
        <v>25</v>
      </c>
      <c r="M846" s="32">
        <f t="shared" si="809"/>
        <v>20</v>
      </c>
      <c r="N846" s="32">
        <f t="shared" si="809"/>
        <v>22</v>
      </c>
      <c r="O846" s="32">
        <f t="shared" si="809"/>
        <v>21</v>
      </c>
      <c r="P846" s="32">
        <f t="shared" si="809"/>
        <v>21</v>
      </c>
      <c r="Q846" s="32">
        <f t="shared" si="809"/>
        <v>22</v>
      </c>
      <c r="R846" s="32">
        <f t="shared" si="809"/>
        <v>21</v>
      </c>
      <c r="S846" s="32">
        <f t="shared" si="809"/>
        <v>21</v>
      </c>
      <c r="T846" s="32">
        <f t="shared" si="809"/>
        <v>22</v>
      </c>
      <c r="U846" s="32">
        <f t="shared" si="809"/>
        <v>21</v>
      </c>
      <c r="V846" s="32">
        <f t="shared" si="809"/>
        <v>22</v>
      </c>
      <c r="W846" s="32">
        <f t="shared" si="809"/>
        <v>23.000000000000004</v>
      </c>
    </row>
    <row r="847" spans="1:23" x14ac:dyDescent="0.25">
      <c r="A847" s="257" t="s">
        <v>267</v>
      </c>
      <c r="B847" t="str">
        <f>IFERROR(_xlfn.XLOOKUP(TEXT(A847, "0"), TEXT('Material master'!$A$2:'Material master'!$A$275, "0"), 'Material master'!$B$2:'Material master'!$B$275, 1),"")</f>
        <v>Dolomite DS19 PO 25:PA:H4:H:1600</v>
      </c>
      <c r="C847" t="str">
        <f>IFERROR(_xlfn.XLOOKUP(TEXT(A847, "0"), TEXT('Material master'!$A$2:'Material master'!$A$275, "0"), 'Material master'!$C$2:'Material master'!$C$275, 1),"")</f>
        <v>Packaged Product</v>
      </c>
      <c r="D847" t="str">
        <f>IFERROR(_xlfn.XLOOKUP(TEXT(A847, "0"), TEXT('Material master'!$A$2:'Material master'!$A$275, "0"), 'Material master'!$D$2:'Material master'!$D$275, 1),"")</f>
        <v>C003 - Dolomite</v>
      </c>
      <c r="E847" t="str">
        <f>IFERROR(_xlfn.XLOOKUP(TEXT(A847, "0"), TEXT('Material master'!$A$2:'Material master'!$A$275, "0"), 'Material master'!$E$2:'Material master'!$E$275, 1),"")</f>
        <v>SPC0213 - Dolomite Flour</v>
      </c>
      <c r="F847" t="str">
        <f>IFERROR(_xlfn.XLOOKUP(TEXT(A847, "0"), TEXT('Material master'!$A$2:'Material master'!$A$275, "0"), 'Material master'!$F$2:'Material master'!$F$275, 1),"")</f>
        <v>AF43 - Dolomite Flour</v>
      </c>
      <c r="G847" t="str">
        <f>IFERROR(_xlfn.XLOOKUP(TEXT(A847, "0"), TEXT('Material master'!$A$2:'Material master'!$A$275, "0"), 'Material master'!$G$2:'Material master'!$G$275, 1),"")</f>
        <v>Dolomite DS19 PO</v>
      </c>
      <c r="H847" t="s">
        <v>706</v>
      </c>
      <c r="I847" s="257" t="s">
        <v>131</v>
      </c>
      <c r="J847">
        <v>40</v>
      </c>
      <c r="K847" s="32"/>
      <c r="L847" s="32">
        <f t="shared" ref="L847:W847" si="810">L842 * $J847</f>
        <v>1600</v>
      </c>
      <c r="M847" s="32">
        <f t="shared" si="810"/>
        <v>1280</v>
      </c>
      <c r="N847" s="32">
        <f t="shared" si="810"/>
        <v>1408</v>
      </c>
      <c r="O847" s="32">
        <f t="shared" si="810"/>
        <v>1344</v>
      </c>
      <c r="P847" s="32">
        <f t="shared" si="810"/>
        <v>1344</v>
      </c>
      <c r="Q847" s="32">
        <f t="shared" si="810"/>
        <v>1408</v>
      </c>
      <c r="R847" s="32">
        <f t="shared" si="810"/>
        <v>1344</v>
      </c>
      <c r="S847" s="32">
        <f t="shared" si="810"/>
        <v>1344</v>
      </c>
      <c r="T847" s="32">
        <f t="shared" si="810"/>
        <v>1408</v>
      </c>
      <c r="U847" s="32">
        <f t="shared" si="810"/>
        <v>1344</v>
      </c>
      <c r="V847" s="32">
        <f t="shared" si="810"/>
        <v>1408</v>
      </c>
      <c r="W847" s="32">
        <f t="shared" si="810"/>
        <v>1472.0000000000002</v>
      </c>
    </row>
    <row r="848" spans="1:23" ht="15.75" thickBot="1" x14ac:dyDescent="0.3">
      <c r="A848" s="257" t="s">
        <v>267</v>
      </c>
      <c r="B848" t="str">
        <f>IFERROR(_xlfn.XLOOKUP(TEXT(A848, "0"), TEXT('Material master'!$A$2:'Material master'!$A$275, "0"), 'Material master'!$B$2:'Material master'!$B$275, 1),"")</f>
        <v>Dolomite DS19 PO 25:PA:H4:H:1600</v>
      </c>
      <c r="C848" t="str">
        <f>IFERROR(_xlfn.XLOOKUP(TEXT(A848, "0"), TEXT('Material master'!$A$2:'Material master'!$A$275, "0"), 'Material master'!$C$2:'Material master'!$C$275, 1),"")</f>
        <v>Packaged Product</v>
      </c>
      <c r="D848" t="str">
        <f>IFERROR(_xlfn.XLOOKUP(TEXT(A848, "0"), TEXT('Material master'!$A$2:'Material master'!$A$275, "0"), 'Material master'!$D$2:'Material master'!$D$275, 1),"")</f>
        <v>C003 - Dolomite</v>
      </c>
      <c r="E848" t="str">
        <f>IFERROR(_xlfn.XLOOKUP(TEXT(A848, "0"), TEXT('Material master'!$A$2:'Material master'!$A$275, "0"), 'Material master'!$E$2:'Material master'!$E$275, 1),"")</f>
        <v>SPC0213 - Dolomite Flour</v>
      </c>
      <c r="F848" t="str">
        <f>IFERROR(_xlfn.XLOOKUP(TEXT(A848, "0"), TEXT('Material master'!$A$2:'Material master'!$A$275, "0"), 'Material master'!$F$2:'Material master'!$F$275, 1),"")</f>
        <v>AF43 - Dolomite Flour</v>
      </c>
      <c r="G848" t="str">
        <f>IFERROR(_xlfn.XLOOKUP(TEXT(A848, "0"), TEXT('Material master'!$A$2:'Material master'!$A$275, "0"), 'Material master'!$G$2:'Material master'!$G$275, 1),"")</f>
        <v>Dolomite DS19 PO</v>
      </c>
      <c r="H848" t="s">
        <v>706</v>
      </c>
      <c r="I848" s="257" t="s">
        <v>265</v>
      </c>
      <c r="J848">
        <v>1</v>
      </c>
      <c r="K848" s="32"/>
      <c r="L848" s="32">
        <f t="shared" ref="L848:W848" si="811">L842 * $J848</f>
        <v>40</v>
      </c>
      <c r="M848" s="32">
        <f t="shared" si="811"/>
        <v>32</v>
      </c>
      <c r="N848" s="32">
        <f t="shared" si="811"/>
        <v>35.200000000000003</v>
      </c>
      <c r="O848" s="32">
        <f t="shared" si="811"/>
        <v>33.6</v>
      </c>
      <c r="P848" s="32">
        <f t="shared" si="811"/>
        <v>33.6</v>
      </c>
      <c r="Q848" s="32">
        <f t="shared" si="811"/>
        <v>35.200000000000003</v>
      </c>
      <c r="R848" s="32">
        <f t="shared" si="811"/>
        <v>33.6</v>
      </c>
      <c r="S848" s="32">
        <f t="shared" si="811"/>
        <v>33.6</v>
      </c>
      <c r="T848" s="32">
        <f t="shared" si="811"/>
        <v>35.200000000000003</v>
      </c>
      <c r="U848" s="32">
        <f t="shared" si="811"/>
        <v>33.6</v>
      </c>
      <c r="V848" s="32">
        <f t="shared" si="811"/>
        <v>35.200000000000003</v>
      </c>
      <c r="W848" s="32">
        <f t="shared" si="811"/>
        <v>36.800000000000004</v>
      </c>
    </row>
    <row r="849" spans="1:23" s="138" customFormat="1" x14ac:dyDescent="0.25">
      <c r="A849" s="137" t="s">
        <v>269</v>
      </c>
      <c r="B849" s="138" t="str">
        <f>IFERROR(_xlfn.XLOOKUP(TEXT(A849, "0"), TEXT('Material master'!$A$2:'Material master'!$A$275, "0"), 'Material master'!$B$2:'Material master'!$B$275, 1),"")</f>
        <v>Dolomite DS19 PO 1000:B4S:H4:NB:1000</v>
      </c>
      <c r="C849" s="138" t="str">
        <f>IFERROR(_xlfn.XLOOKUP(TEXT(A849, "0"), TEXT('Material master'!$A$2:'Material master'!$A$275, "0"), 'Material master'!$C$2:'Material master'!$C$275, 1),"")</f>
        <v>Packaged Product</v>
      </c>
      <c r="D849" s="138" t="str">
        <f>IFERROR(_xlfn.XLOOKUP(TEXT(A849, "0"), TEXT('Material master'!$A$2:'Material master'!$A$275, "0"), 'Material master'!$D$2:'Material master'!$D$275, 1),"")</f>
        <v>C003 - Dolomite</v>
      </c>
      <c r="E849" s="138" t="str">
        <f>IFERROR(_xlfn.XLOOKUP(TEXT(A849, "0"), TEXT('Material master'!$A$2:'Material master'!$A$275, "0"), 'Material master'!$E$2:'Material master'!$E$275, 1),"")</f>
        <v>SPC0213 - Dolomite Flour</v>
      </c>
      <c r="F849" s="138" t="str">
        <f>IFERROR(_xlfn.XLOOKUP(TEXT(A849, "0"), TEXT('Material master'!$A$2:'Material master'!$A$275, "0"), 'Material master'!$F$2:'Material master'!$F$275, 1),"")</f>
        <v>AF43 - Dolomite Flour</v>
      </c>
      <c r="G849" s="138" t="str">
        <f>IFERROR(_xlfn.XLOOKUP(TEXT(A849, "0"), TEXT('Material master'!$A$2:'Material master'!$A$275, "0"), 'Material master'!$G$2:'Material master'!$G$275, 1),"")</f>
        <v>Dolomite DS19 PO</v>
      </c>
      <c r="H849" s="138" t="s">
        <v>683</v>
      </c>
      <c r="I849" s="140">
        <f>IFERROR(AVERAGE('Forecast sheet'!$C$17:'Forecast sheet'!$N$17),0)</f>
        <v>12</v>
      </c>
      <c r="J849" s="140">
        <f>IFERROR(AVERAGE(L849:W849),0)</f>
        <v>19.013161696553361</v>
      </c>
      <c r="K849" s="140"/>
      <c r="L849" s="140">
        <v>10.962724235070821</v>
      </c>
      <c r="M849" s="140">
        <v>9.745570207527722</v>
      </c>
      <c r="N849" s="140">
        <v>14.235324312031899</v>
      </c>
      <c r="O849" s="140">
        <v>20.724958134613054</v>
      </c>
      <c r="P849" s="140">
        <v>20.724958134613054</v>
      </c>
      <c r="Q849" s="140">
        <v>21.772191473143714</v>
      </c>
      <c r="R849" s="140">
        <v>21.869950218610775</v>
      </c>
      <c r="S849" s="140">
        <v>21.441311910900314</v>
      </c>
      <c r="T849" s="140">
        <v>20.724958134613072</v>
      </c>
      <c r="U849" s="140">
        <v>22.624481823748997</v>
      </c>
      <c r="V849" s="140">
        <v>22.60655363915383</v>
      </c>
      <c r="W849" s="140">
        <v>20.724958134613104</v>
      </c>
    </row>
    <row r="850" spans="1:23" x14ac:dyDescent="0.25">
      <c r="A850" s="257" t="s">
        <v>269</v>
      </c>
      <c r="B850" t="str">
        <f>IFERROR(_xlfn.XLOOKUP(TEXT(A850, "0"), TEXT('Material master'!$A$2:'Material master'!$A$275, "0"), 'Material master'!$B$2:'Material master'!$B$275, 1),"")</f>
        <v>Dolomite DS19 PO 1000:B4S:H4:NB:1000</v>
      </c>
      <c r="C850" t="str">
        <f>IFERROR(_xlfn.XLOOKUP(TEXT(A850, "0"), TEXT('Material master'!$A$2:'Material master'!$A$275, "0"), 'Material master'!$C$2:'Material master'!$C$275, 1),"")</f>
        <v>Packaged Product</v>
      </c>
      <c r="D850" t="str">
        <f>IFERROR(_xlfn.XLOOKUP(TEXT(A850, "0"), TEXT('Material master'!$A$2:'Material master'!$A$275, "0"), 'Material master'!$D$2:'Material master'!$D$275, 1),"")</f>
        <v>C003 - Dolomite</v>
      </c>
      <c r="E850" t="str">
        <f>IFERROR(_xlfn.XLOOKUP(TEXT(A850, "0"), TEXT('Material master'!$A$2:'Material master'!$A$275, "0"), 'Material master'!$E$2:'Material master'!$E$275, 1),"")</f>
        <v>SPC0213 - Dolomite Flour</v>
      </c>
      <c r="F850" t="str">
        <f>IFERROR(_xlfn.XLOOKUP(TEXT(A850, "0"), TEXT('Material master'!$A$2:'Material master'!$A$275, "0"), 'Material master'!$F$2:'Material master'!$F$275, 1),"")</f>
        <v>AF43 - Dolomite Flour</v>
      </c>
      <c r="G850" t="str">
        <f>IFERROR(_xlfn.XLOOKUP(TEXT(A850, "0"), TEXT('Material master'!$A$2:'Material master'!$A$275, "0"), 'Material master'!$G$2:'Material master'!$G$275, 1),"")</f>
        <v>Dolomite DS19 PO</v>
      </c>
      <c r="H850" s="1" t="s">
        <v>696</v>
      </c>
      <c r="I850" s="1"/>
      <c r="J850" s="1"/>
      <c r="K850" s="141"/>
      <c r="L850" s="141">
        <f t="shared" ref="L850:W850" si="812">SUM(L849)</f>
        <v>10.962724235070821</v>
      </c>
      <c r="M850" s="141">
        <f t="shared" si="812"/>
        <v>9.745570207527722</v>
      </c>
      <c r="N850" s="141">
        <f t="shared" si="812"/>
        <v>14.235324312031899</v>
      </c>
      <c r="O850" s="141">
        <f t="shared" si="812"/>
        <v>20.724958134613054</v>
      </c>
      <c r="P850" s="141">
        <f t="shared" si="812"/>
        <v>20.724958134613054</v>
      </c>
      <c r="Q850" s="141">
        <f t="shared" si="812"/>
        <v>21.772191473143714</v>
      </c>
      <c r="R850" s="141">
        <f t="shared" si="812"/>
        <v>21.869950218610775</v>
      </c>
      <c r="S850" s="141">
        <f t="shared" si="812"/>
        <v>21.441311910900314</v>
      </c>
      <c r="T850" s="141">
        <f t="shared" si="812"/>
        <v>20.724958134613072</v>
      </c>
      <c r="U850" s="141">
        <f t="shared" si="812"/>
        <v>22.624481823748997</v>
      </c>
      <c r="V850" s="141">
        <f t="shared" si="812"/>
        <v>22.60655363915383</v>
      </c>
      <c r="W850" s="141">
        <f t="shared" si="812"/>
        <v>20.724958134613104</v>
      </c>
    </row>
    <row r="851" spans="1:23" s="136" customFormat="1" x14ac:dyDescent="0.25">
      <c r="A851" s="270" t="s">
        <v>269</v>
      </c>
      <c r="B851" s="136" t="str">
        <f>IFERROR(_xlfn.XLOOKUP(TEXT(A851, "0"), TEXT('Material master'!$A$2:'Material master'!$A$275, "0"), 'Material master'!$B$2:'Material master'!$B$275, 1),"")</f>
        <v>Dolomite DS19 PO 1000:B4S:H4:NB:1000</v>
      </c>
      <c r="C851" s="136" t="str">
        <f>IFERROR(_xlfn.XLOOKUP(TEXT(A851, "0"), TEXT('Material master'!$A$2:'Material master'!$A$275, "0"), 'Material master'!$C$2:'Material master'!$C$275, 1),"")</f>
        <v>Packaged Product</v>
      </c>
      <c r="D851" s="136" t="str">
        <f>IFERROR(_xlfn.XLOOKUP(TEXT(A851, "0"), TEXT('Material master'!$A$2:'Material master'!$A$275, "0"), 'Material master'!$D$2:'Material master'!$D$275, 1),"")</f>
        <v>C003 - Dolomite</v>
      </c>
      <c r="E851" s="136" t="str">
        <f>IFERROR(_xlfn.XLOOKUP(TEXT(A851, "0"), TEXT('Material master'!$A$2:'Material master'!$A$275, "0"), 'Material master'!$E$2:'Material master'!$E$275, 1),"")</f>
        <v>SPC0213 - Dolomite Flour</v>
      </c>
      <c r="F851" s="136" t="str">
        <f>IFERROR(_xlfn.XLOOKUP(TEXT(A851, "0"), TEXT('Material master'!$A$2:'Material master'!$A$275, "0"), 'Material master'!$F$2:'Material master'!$F$275, 1),"")</f>
        <v>AF43 - Dolomite Flour</v>
      </c>
      <c r="G851" s="136" t="str">
        <f>IFERROR(_xlfn.XLOOKUP(TEXT(A851, "0"), TEXT('Material master'!$A$2:'Material master'!$A$275, "0"), 'Material master'!$G$2:'Material master'!$G$275, 1),"")</f>
        <v>Dolomite DS19 PO</v>
      </c>
      <c r="H851" s="136" t="s">
        <v>697</v>
      </c>
      <c r="K851" s="142">
        <v>0</v>
      </c>
      <c r="L851" s="142">
        <f t="shared" ref="L851:W851" si="813">K851 - L850 + L853</f>
        <v>24.037275764929177</v>
      </c>
      <c r="M851" s="142">
        <f t="shared" si="813"/>
        <v>24.291705557401457</v>
      </c>
      <c r="N851" s="142">
        <f t="shared" si="813"/>
        <v>24.056381245369558</v>
      </c>
      <c r="O851" s="142">
        <f t="shared" si="813"/>
        <v>24.331423110756504</v>
      </c>
      <c r="P851" s="142">
        <f t="shared" si="813"/>
        <v>24.60646497614345</v>
      </c>
      <c r="Q851" s="142">
        <f t="shared" si="813"/>
        <v>24.834273502999736</v>
      </c>
      <c r="R851" s="142">
        <f t="shared" si="813"/>
        <v>24.964323284388961</v>
      </c>
      <c r="S851" s="142">
        <f t="shared" si="813"/>
        <v>24.523011373488647</v>
      </c>
      <c r="T851" s="142">
        <f t="shared" si="813"/>
        <v>24.798053238875575</v>
      </c>
      <c r="U851" s="142">
        <f t="shared" si="813"/>
        <v>24.173571415126577</v>
      </c>
      <c r="V851" s="142">
        <f t="shared" si="813"/>
        <v>24.567017775972747</v>
      </c>
      <c r="W851" s="142">
        <f t="shared" si="813"/>
        <v>24.842059641359644</v>
      </c>
    </row>
    <row r="852" spans="1:23" x14ac:dyDescent="0.25">
      <c r="A852" s="257" t="s">
        <v>269</v>
      </c>
      <c r="B852" t="str">
        <f>IFERROR(_xlfn.XLOOKUP(TEXT(A852, "0"), TEXT('Material master'!$A$2:'Material master'!$A$275, "0"), 'Material master'!$B$2:'Material master'!$B$275, 1),"")</f>
        <v>Dolomite DS19 PO 1000:B4S:H4:NB:1000</v>
      </c>
      <c r="C852" t="str">
        <f>IFERROR(_xlfn.XLOOKUP(TEXT(A852, "0"), TEXT('Material master'!$A$2:'Material master'!$A$275, "0"), 'Material master'!$C$2:'Material master'!$C$275, 1),"")</f>
        <v>Packaged Product</v>
      </c>
      <c r="D852" t="str">
        <f>IFERROR(_xlfn.XLOOKUP(TEXT(A852, "0"), TEXT('Material master'!$A$2:'Material master'!$A$275, "0"), 'Material master'!$D$2:'Material master'!$D$275, 1),"")</f>
        <v>C003 - Dolomite</v>
      </c>
      <c r="E852" t="str">
        <f>IFERROR(_xlfn.XLOOKUP(TEXT(A852, "0"), TEXT('Material master'!$A$2:'Material master'!$A$275, "0"), 'Material master'!$E$2:'Material master'!$E$275, 1),"")</f>
        <v>SPC0213 - Dolomite Flour</v>
      </c>
      <c r="F852" t="str">
        <f>IFERROR(_xlfn.XLOOKUP(TEXT(A852, "0"), TEXT('Material master'!$A$2:'Material master'!$A$275, "0"), 'Material master'!$F$2:'Material master'!$F$275, 1),"")</f>
        <v>AF43 - Dolomite Flour</v>
      </c>
      <c r="G852" t="str">
        <f>IFERROR(_xlfn.XLOOKUP(TEXT(A852, "0"), TEXT('Material master'!$A$2:'Material master'!$A$275, "0"), 'Material master'!$G$2:'Material master'!$G$275, 1),"")</f>
        <v>Dolomite DS19 PO</v>
      </c>
      <c r="H852" t="s">
        <v>698</v>
      </c>
      <c r="I852" s="32">
        <v>24</v>
      </c>
      <c r="J852" s="258">
        <f>IFERROR($I852/AVERAGE($L850:$W850),0)</f>
        <v>1.2622834846216364</v>
      </c>
      <c r="K852" s="32"/>
      <c r="L852" s="32">
        <f t="shared" ref="L852:W852" si="814">$I852</f>
        <v>24</v>
      </c>
      <c r="M852" s="32">
        <f t="shared" si="814"/>
        <v>24</v>
      </c>
      <c r="N852" s="32">
        <f t="shared" si="814"/>
        <v>24</v>
      </c>
      <c r="O852" s="32">
        <f t="shared" si="814"/>
        <v>24</v>
      </c>
      <c r="P852" s="32">
        <f t="shared" si="814"/>
        <v>24</v>
      </c>
      <c r="Q852" s="32">
        <f t="shared" si="814"/>
        <v>24</v>
      </c>
      <c r="R852" s="32">
        <f t="shared" si="814"/>
        <v>24</v>
      </c>
      <c r="S852" s="32">
        <f t="shared" si="814"/>
        <v>24</v>
      </c>
      <c r="T852" s="32">
        <f t="shared" si="814"/>
        <v>24</v>
      </c>
      <c r="U852" s="32">
        <f t="shared" si="814"/>
        <v>24</v>
      </c>
      <c r="V852" s="32">
        <f t="shared" si="814"/>
        <v>24</v>
      </c>
      <c r="W852" s="32">
        <f t="shared" si="814"/>
        <v>24</v>
      </c>
    </row>
    <row r="853" spans="1:23" x14ac:dyDescent="0.25">
      <c r="A853" s="257" t="s">
        <v>269</v>
      </c>
      <c r="B853" t="str">
        <f>IFERROR(_xlfn.XLOOKUP(TEXT(A853, "0"), TEXT('Material master'!$A$2:'Material master'!$A$275, "0"), 'Material master'!$B$2:'Material master'!$B$275, 1),"")</f>
        <v>Dolomite DS19 PO 1000:B4S:H4:NB:1000</v>
      </c>
      <c r="C853" t="str">
        <f>IFERROR(_xlfn.XLOOKUP(TEXT(A853, "0"), TEXT('Material master'!$A$2:'Material master'!$A$275, "0"), 'Material master'!$C$2:'Material master'!$C$275, 1),"")</f>
        <v>Packaged Product</v>
      </c>
      <c r="D853" t="str">
        <f>IFERROR(_xlfn.XLOOKUP(TEXT(A853, "0"), TEXT('Material master'!$A$2:'Material master'!$A$275, "0"), 'Material master'!$D$2:'Material master'!$D$275, 1),"")</f>
        <v>C003 - Dolomite</v>
      </c>
      <c r="E853" t="str">
        <f>IFERROR(_xlfn.XLOOKUP(TEXT(A853, "0"), TEXT('Material master'!$A$2:'Material master'!$A$275, "0"), 'Material master'!$E$2:'Material master'!$E$275, 1),"")</f>
        <v>SPC0213 - Dolomite Flour</v>
      </c>
      <c r="F853" t="str">
        <f>IFERROR(_xlfn.XLOOKUP(TEXT(A853, "0"), TEXT('Material master'!$A$2:'Material master'!$A$275, "0"), 'Material master'!$F$2:'Material master'!$F$275, 1),"")</f>
        <v>AF43 - Dolomite Flour</v>
      </c>
      <c r="G853" t="str">
        <f>IFERROR(_xlfn.XLOOKUP(TEXT(A853, "0"), TEXT('Material master'!$A$2:'Material master'!$A$275, "0"), 'Material master'!$G$2:'Material master'!$G$275, 1),"")</f>
        <v>Dolomite DS19 PO</v>
      </c>
      <c r="H853" t="s">
        <v>704</v>
      </c>
      <c r="I853">
        <v>1</v>
      </c>
      <c r="K853" s="32"/>
      <c r="L853" s="32">
        <f t="shared" ref="L853:W853" si="815">IF(( L852 - K851 + L850 ) &gt; 0, CEILING(( L852 - K851 + L850 ), $I853), 0)</f>
        <v>35</v>
      </c>
      <c r="M853" s="32">
        <f t="shared" si="815"/>
        <v>10</v>
      </c>
      <c r="N853" s="32">
        <f t="shared" si="815"/>
        <v>14</v>
      </c>
      <c r="O853" s="32">
        <f t="shared" si="815"/>
        <v>21</v>
      </c>
      <c r="P853" s="32">
        <f t="shared" si="815"/>
        <v>21</v>
      </c>
      <c r="Q853" s="32">
        <f t="shared" si="815"/>
        <v>22</v>
      </c>
      <c r="R853" s="32">
        <f t="shared" si="815"/>
        <v>22</v>
      </c>
      <c r="S853" s="32">
        <f t="shared" si="815"/>
        <v>21</v>
      </c>
      <c r="T853" s="32">
        <f t="shared" si="815"/>
        <v>21</v>
      </c>
      <c r="U853" s="32">
        <f t="shared" si="815"/>
        <v>22</v>
      </c>
      <c r="V853" s="32">
        <f t="shared" si="815"/>
        <v>23</v>
      </c>
      <c r="W853" s="32">
        <f t="shared" si="815"/>
        <v>21</v>
      </c>
    </row>
    <row r="854" spans="1:23" x14ac:dyDescent="0.25">
      <c r="A854" s="257" t="s">
        <v>269</v>
      </c>
      <c r="B854" t="str">
        <f>IFERROR(_xlfn.XLOOKUP(TEXT(A854, "0"), TEXT('Material master'!$A$2:'Material master'!$A$275, "0"), 'Material master'!$B$2:'Material master'!$B$275, 1),"")</f>
        <v>Dolomite DS19 PO 1000:B4S:H4:NB:1000</v>
      </c>
      <c r="C854" t="str">
        <f>IFERROR(_xlfn.XLOOKUP(TEXT(A854, "0"), TEXT('Material master'!$A$2:'Material master'!$A$275, "0"), 'Material master'!$C$2:'Material master'!$C$275, 1),"")</f>
        <v>Packaged Product</v>
      </c>
      <c r="D854" t="str">
        <f>IFERROR(_xlfn.XLOOKUP(TEXT(A854, "0"), TEXT('Material master'!$A$2:'Material master'!$A$275, "0"), 'Material master'!$D$2:'Material master'!$D$275, 1),"")</f>
        <v>C003 - Dolomite</v>
      </c>
      <c r="E854" t="str">
        <f>IFERROR(_xlfn.XLOOKUP(TEXT(A854, "0"), TEXT('Material master'!$A$2:'Material master'!$A$275, "0"), 'Material master'!$E$2:'Material master'!$E$275, 1),"")</f>
        <v>SPC0213 - Dolomite Flour</v>
      </c>
      <c r="F854" t="str">
        <f>IFERROR(_xlfn.XLOOKUP(TEXT(A854, "0"), TEXT('Material master'!$A$2:'Material master'!$A$275, "0"), 'Material master'!$F$2:'Material master'!$F$275, 1),"")</f>
        <v>AF43 - Dolomite Flour</v>
      </c>
      <c r="G854" t="str">
        <f>IFERROR(_xlfn.XLOOKUP(TEXT(A854, "0"), TEXT('Material master'!$A$2:'Material master'!$A$275, "0"), 'Material master'!$G$2:'Material master'!$G$275, 1),"")</f>
        <v>Dolomite DS19 PO</v>
      </c>
      <c r="H854" t="s">
        <v>705</v>
      </c>
      <c r="I854" t="s">
        <v>595</v>
      </c>
      <c r="J854">
        <v>5</v>
      </c>
      <c r="K854" s="32"/>
      <c r="L854" s="32">
        <f t="shared" ref="L854:W854" si="816">L853 / $J854</f>
        <v>7</v>
      </c>
      <c r="M854" s="32">
        <f t="shared" si="816"/>
        <v>2</v>
      </c>
      <c r="N854" s="32">
        <f t="shared" si="816"/>
        <v>2.8</v>
      </c>
      <c r="O854" s="32">
        <f t="shared" si="816"/>
        <v>4.2</v>
      </c>
      <c r="P854" s="32">
        <f t="shared" si="816"/>
        <v>4.2</v>
      </c>
      <c r="Q854" s="32">
        <f t="shared" si="816"/>
        <v>4.4000000000000004</v>
      </c>
      <c r="R854" s="32">
        <f t="shared" si="816"/>
        <v>4.4000000000000004</v>
      </c>
      <c r="S854" s="32">
        <f t="shared" si="816"/>
        <v>4.2</v>
      </c>
      <c r="T854" s="32">
        <f t="shared" si="816"/>
        <v>4.2</v>
      </c>
      <c r="U854" s="32">
        <f t="shared" si="816"/>
        <v>4.4000000000000004</v>
      </c>
      <c r="V854" s="32">
        <f t="shared" si="816"/>
        <v>4.5999999999999996</v>
      </c>
      <c r="W854" s="32">
        <f t="shared" si="816"/>
        <v>4.2</v>
      </c>
    </row>
    <row r="855" spans="1:23" x14ac:dyDescent="0.25">
      <c r="A855" s="257" t="s">
        <v>269</v>
      </c>
      <c r="B855" t="str">
        <f>IFERROR(_xlfn.XLOOKUP(TEXT(A855, "0"), TEXT('Material master'!$A$2:'Material master'!$A$275, "0"), 'Material master'!$B$2:'Material master'!$B$275, 1),"")</f>
        <v>Dolomite DS19 PO 1000:B4S:H4:NB:1000</v>
      </c>
      <c r="C855" t="str">
        <f>IFERROR(_xlfn.XLOOKUP(TEXT(A855, "0"), TEXT('Material master'!$A$2:'Material master'!$A$275, "0"), 'Material master'!$C$2:'Material master'!$C$275, 1),"")</f>
        <v>Packaged Product</v>
      </c>
      <c r="D855" t="str">
        <f>IFERROR(_xlfn.XLOOKUP(TEXT(A855, "0"), TEXT('Material master'!$A$2:'Material master'!$A$275, "0"), 'Material master'!$D$2:'Material master'!$D$275, 1),"")</f>
        <v>C003 - Dolomite</v>
      </c>
      <c r="E855" t="str">
        <f>IFERROR(_xlfn.XLOOKUP(TEXT(A855, "0"), TEXT('Material master'!$A$2:'Material master'!$A$275, "0"), 'Material master'!$E$2:'Material master'!$E$275, 1),"")</f>
        <v>SPC0213 - Dolomite Flour</v>
      </c>
      <c r="F855" t="str">
        <f>IFERROR(_xlfn.XLOOKUP(TEXT(A855, "0"), TEXT('Material master'!$A$2:'Material master'!$A$275, "0"), 'Material master'!$F$2:'Material master'!$F$275, 1),"")</f>
        <v>AF43 - Dolomite Flour</v>
      </c>
      <c r="G855" t="str">
        <f>IFERROR(_xlfn.XLOOKUP(TEXT(A855, "0"), TEXT('Material master'!$A$2:'Material master'!$A$275, "0"), 'Material master'!$G$2:'Material master'!$G$275, 1),"")</f>
        <v>Dolomite DS19 PO</v>
      </c>
      <c r="H855" t="s">
        <v>706</v>
      </c>
      <c r="I855" s="257" t="s">
        <v>100</v>
      </c>
      <c r="J855">
        <v>1</v>
      </c>
      <c r="K855" s="32"/>
      <c r="L855" s="32">
        <f t="shared" ref="L855:W855" si="817">L853 * $J855</f>
        <v>35</v>
      </c>
      <c r="M855" s="32">
        <f t="shared" si="817"/>
        <v>10</v>
      </c>
      <c r="N855" s="32">
        <f t="shared" si="817"/>
        <v>14</v>
      </c>
      <c r="O855" s="32">
        <f t="shared" si="817"/>
        <v>21</v>
      </c>
      <c r="P855" s="32">
        <f t="shared" si="817"/>
        <v>21</v>
      </c>
      <c r="Q855" s="32">
        <f t="shared" si="817"/>
        <v>22</v>
      </c>
      <c r="R855" s="32">
        <f t="shared" si="817"/>
        <v>22</v>
      </c>
      <c r="S855" s="32">
        <f t="shared" si="817"/>
        <v>21</v>
      </c>
      <c r="T855" s="32">
        <f t="shared" si="817"/>
        <v>21</v>
      </c>
      <c r="U855" s="32">
        <f t="shared" si="817"/>
        <v>22</v>
      </c>
      <c r="V855" s="32">
        <f t="shared" si="817"/>
        <v>23</v>
      </c>
      <c r="W855" s="32">
        <f t="shared" si="817"/>
        <v>21</v>
      </c>
    </row>
    <row r="856" spans="1:23" x14ac:dyDescent="0.25">
      <c r="A856" s="257" t="s">
        <v>269</v>
      </c>
      <c r="B856" t="str">
        <f>IFERROR(_xlfn.XLOOKUP(TEXT(A856, "0"), TEXT('Material master'!$A$2:'Material master'!$A$275, "0"), 'Material master'!$B$2:'Material master'!$B$275, 1),"")</f>
        <v>Dolomite DS19 PO 1000:B4S:H4:NB:1000</v>
      </c>
      <c r="C856" t="str">
        <f>IFERROR(_xlfn.XLOOKUP(TEXT(A856, "0"), TEXT('Material master'!$A$2:'Material master'!$A$275, "0"), 'Material master'!$C$2:'Material master'!$C$275, 1),"")</f>
        <v>Packaged Product</v>
      </c>
      <c r="D856" t="str">
        <f>IFERROR(_xlfn.XLOOKUP(TEXT(A856, "0"), TEXT('Material master'!$A$2:'Material master'!$A$275, "0"), 'Material master'!$D$2:'Material master'!$D$275, 1),"")</f>
        <v>C003 - Dolomite</v>
      </c>
      <c r="E856" t="str">
        <f>IFERROR(_xlfn.XLOOKUP(TEXT(A856, "0"), TEXT('Material master'!$A$2:'Material master'!$A$275, "0"), 'Material master'!$E$2:'Material master'!$E$275, 1),"")</f>
        <v>SPC0213 - Dolomite Flour</v>
      </c>
      <c r="F856" t="str">
        <f>IFERROR(_xlfn.XLOOKUP(TEXT(A856, "0"), TEXT('Material master'!$A$2:'Material master'!$A$275, "0"), 'Material master'!$F$2:'Material master'!$F$275, 1),"")</f>
        <v>AF43 - Dolomite Flour</v>
      </c>
      <c r="G856" t="str">
        <f>IFERROR(_xlfn.XLOOKUP(TEXT(A856, "0"), TEXT('Material master'!$A$2:'Material master'!$A$275, "0"), 'Material master'!$G$2:'Material master'!$G$275, 1),"")</f>
        <v>Dolomite DS19 PO</v>
      </c>
      <c r="H856" t="s">
        <v>706</v>
      </c>
      <c r="I856" s="257" t="s">
        <v>107</v>
      </c>
      <c r="J856">
        <v>1</v>
      </c>
      <c r="K856" s="32"/>
      <c r="L856" s="32">
        <f t="shared" ref="L856:W856" si="818">L853 * $J856</f>
        <v>35</v>
      </c>
      <c r="M856" s="32">
        <f t="shared" si="818"/>
        <v>10</v>
      </c>
      <c r="N856" s="32">
        <f t="shared" si="818"/>
        <v>14</v>
      </c>
      <c r="O856" s="32">
        <f t="shared" si="818"/>
        <v>21</v>
      </c>
      <c r="P856" s="32">
        <f t="shared" si="818"/>
        <v>21</v>
      </c>
      <c r="Q856" s="32">
        <f t="shared" si="818"/>
        <v>22</v>
      </c>
      <c r="R856" s="32">
        <f t="shared" si="818"/>
        <v>22</v>
      </c>
      <c r="S856" s="32">
        <f t="shared" si="818"/>
        <v>21</v>
      </c>
      <c r="T856" s="32">
        <f t="shared" si="818"/>
        <v>21</v>
      </c>
      <c r="U856" s="32">
        <f t="shared" si="818"/>
        <v>22</v>
      </c>
      <c r="V856" s="32">
        <f t="shared" si="818"/>
        <v>23</v>
      </c>
      <c r="W856" s="32">
        <f t="shared" si="818"/>
        <v>21</v>
      </c>
    </row>
    <row r="857" spans="1:23" ht="15.75" thickBot="1" x14ac:dyDescent="0.3">
      <c r="A857" s="257" t="s">
        <v>269</v>
      </c>
      <c r="B857" t="str">
        <f>IFERROR(_xlfn.XLOOKUP(TEXT(A857, "0"), TEXT('Material master'!$A$2:'Material master'!$A$275, "0"), 'Material master'!$B$2:'Material master'!$B$275, 1),"")</f>
        <v>Dolomite DS19 PO 1000:B4S:H4:NB:1000</v>
      </c>
      <c r="C857" t="str">
        <f>IFERROR(_xlfn.XLOOKUP(TEXT(A857, "0"), TEXT('Material master'!$A$2:'Material master'!$A$275, "0"), 'Material master'!$C$2:'Material master'!$C$275, 1),"")</f>
        <v>Packaged Product</v>
      </c>
      <c r="D857" t="str">
        <f>IFERROR(_xlfn.XLOOKUP(TEXT(A857, "0"), TEXT('Material master'!$A$2:'Material master'!$A$275, "0"), 'Material master'!$D$2:'Material master'!$D$275, 1),"")</f>
        <v>C003 - Dolomite</v>
      </c>
      <c r="E857" t="str">
        <f>IFERROR(_xlfn.XLOOKUP(TEXT(A857, "0"), TEXT('Material master'!$A$2:'Material master'!$A$275, "0"), 'Material master'!$E$2:'Material master'!$E$275, 1),"")</f>
        <v>SPC0213 - Dolomite Flour</v>
      </c>
      <c r="F857" t="str">
        <f>IFERROR(_xlfn.XLOOKUP(TEXT(A857, "0"), TEXT('Material master'!$A$2:'Material master'!$A$275, "0"), 'Material master'!$F$2:'Material master'!$F$275, 1),"")</f>
        <v>AF43 - Dolomite Flour</v>
      </c>
      <c r="G857" t="str">
        <f>IFERROR(_xlfn.XLOOKUP(TEXT(A857, "0"), TEXT('Material master'!$A$2:'Material master'!$A$275, "0"), 'Material master'!$G$2:'Material master'!$G$275, 1),"")</f>
        <v>Dolomite DS19 PO</v>
      </c>
      <c r="H857" t="s">
        <v>706</v>
      </c>
      <c r="I857" s="257" t="s">
        <v>265</v>
      </c>
      <c r="J857">
        <v>1</v>
      </c>
      <c r="K857" s="32"/>
      <c r="L857" s="32">
        <f t="shared" ref="L857:W857" si="819">L853 * $J857</f>
        <v>35</v>
      </c>
      <c r="M857" s="32">
        <f t="shared" si="819"/>
        <v>10</v>
      </c>
      <c r="N857" s="32">
        <f t="shared" si="819"/>
        <v>14</v>
      </c>
      <c r="O857" s="32">
        <f t="shared" si="819"/>
        <v>21</v>
      </c>
      <c r="P857" s="32">
        <f t="shared" si="819"/>
        <v>21</v>
      </c>
      <c r="Q857" s="32">
        <f t="shared" si="819"/>
        <v>22</v>
      </c>
      <c r="R857" s="32">
        <f t="shared" si="819"/>
        <v>22</v>
      </c>
      <c r="S857" s="32">
        <f t="shared" si="819"/>
        <v>21</v>
      </c>
      <c r="T857" s="32">
        <f t="shared" si="819"/>
        <v>21</v>
      </c>
      <c r="U857" s="32">
        <f t="shared" si="819"/>
        <v>22</v>
      </c>
      <c r="V857" s="32">
        <f t="shared" si="819"/>
        <v>23</v>
      </c>
      <c r="W857" s="32">
        <f t="shared" si="819"/>
        <v>21</v>
      </c>
    </row>
    <row r="858" spans="1:23" s="138" customFormat="1" x14ac:dyDescent="0.25">
      <c r="A858" s="137" t="s">
        <v>271</v>
      </c>
      <c r="B858" s="138" t="str">
        <f>IFERROR(_xlfn.XLOOKUP(TEXT(A858, "0"), TEXT('Material master'!$A$2:'Material master'!$A$275, "0"), 'Material master'!$B$2:'Material master'!$B$275, 1),"")</f>
        <v>Dolomite DS19 PO 1000:B4S:NO:NB:1000</v>
      </c>
      <c r="C858" s="138" t="str">
        <f>IFERROR(_xlfn.XLOOKUP(TEXT(A858, "0"), TEXT('Material master'!$A$2:'Material master'!$A$275, "0"), 'Material master'!$C$2:'Material master'!$C$275, 1),"")</f>
        <v>Packaged Product</v>
      </c>
      <c r="D858" s="138" t="str">
        <f>IFERROR(_xlfn.XLOOKUP(TEXT(A858, "0"), TEXT('Material master'!$A$2:'Material master'!$A$275, "0"), 'Material master'!$D$2:'Material master'!$D$275, 1),"")</f>
        <v>C003 - Dolomite</v>
      </c>
      <c r="E858" s="138" t="str">
        <f>IFERROR(_xlfn.XLOOKUP(TEXT(A858, "0"), TEXT('Material master'!$A$2:'Material master'!$A$275, "0"), 'Material master'!$E$2:'Material master'!$E$275, 1),"")</f>
        <v>SPC0213 - Dolomite Flour</v>
      </c>
      <c r="F858" s="138" t="str">
        <f>IFERROR(_xlfn.XLOOKUP(TEXT(A858, "0"), TEXT('Material master'!$A$2:'Material master'!$A$275, "0"), 'Material master'!$F$2:'Material master'!$F$275, 1),"")</f>
        <v>AF43 - Dolomite Flour</v>
      </c>
      <c r="G858" s="138" t="str">
        <f>IFERROR(_xlfn.XLOOKUP(TEXT(A858, "0"), TEXT('Material master'!$A$2:'Material master'!$A$275, "0"), 'Material master'!$G$2:'Material master'!$G$275, 1),"")</f>
        <v>Dolomite DS19 PO</v>
      </c>
      <c r="H858" s="139" t="s">
        <v>696</v>
      </c>
      <c r="I858" s="139"/>
      <c r="J858" s="139"/>
      <c r="K858" s="143"/>
      <c r="L858" s="143">
        <v>0</v>
      </c>
      <c r="M858" s="143">
        <v>0</v>
      </c>
      <c r="N858" s="143">
        <v>0</v>
      </c>
      <c r="O858" s="143">
        <v>0</v>
      </c>
      <c r="P858" s="143">
        <v>0</v>
      </c>
      <c r="Q858" s="143">
        <v>0</v>
      </c>
      <c r="R858" s="143">
        <v>0</v>
      </c>
      <c r="S858" s="143">
        <v>0</v>
      </c>
      <c r="T858" s="143">
        <v>0</v>
      </c>
      <c r="U858" s="143">
        <v>0</v>
      </c>
      <c r="V858" s="143">
        <v>0</v>
      </c>
      <c r="W858" s="143">
        <v>0</v>
      </c>
    </row>
    <row r="859" spans="1:23" s="136" customFormat="1" x14ac:dyDescent="0.25">
      <c r="A859" s="270" t="s">
        <v>271</v>
      </c>
      <c r="B859" s="136" t="str">
        <f>IFERROR(_xlfn.XLOOKUP(TEXT(A859, "0"), TEXT('Material master'!$A$2:'Material master'!$A$275, "0"), 'Material master'!$B$2:'Material master'!$B$275, 1),"")</f>
        <v>Dolomite DS19 PO 1000:B4S:NO:NB:1000</v>
      </c>
      <c r="C859" s="136" t="str">
        <f>IFERROR(_xlfn.XLOOKUP(TEXT(A859, "0"), TEXT('Material master'!$A$2:'Material master'!$A$275, "0"), 'Material master'!$C$2:'Material master'!$C$275, 1),"")</f>
        <v>Packaged Product</v>
      </c>
      <c r="D859" s="136" t="str">
        <f>IFERROR(_xlfn.XLOOKUP(TEXT(A859, "0"), TEXT('Material master'!$A$2:'Material master'!$A$275, "0"), 'Material master'!$D$2:'Material master'!$D$275, 1),"")</f>
        <v>C003 - Dolomite</v>
      </c>
      <c r="E859" s="136" t="str">
        <f>IFERROR(_xlfn.XLOOKUP(TEXT(A859, "0"), TEXT('Material master'!$A$2:'Material master'!$A$275, "0"), 'Material master'!$E$2:'Material master'!$E$275, 1),"")</f>
        <v>SPC0213 - Dolomite Flour</v>
      </c>
      <c r="F859" s="136" t="str">
        <f>IFERROR(_xlfn.XLOOKUP(TEXT(A859, "0"), TEXT('Material master'!$A$2:'Material master'!$A$275, "0"), 'Material master'!$F$2:'Material master'!$F$275, 1),"")</f>
        <v>AF43 - Dolomite Flour</v>
      </c>
      <c r="G859" s="136" t="str">
        <f>IFERROR(_xlfn.XLOOKUP(TEXT(A859, "0"), TEXT('Material master'!$A$2:'Material master'!$A$275, "0"), 'Material master'!$G$2:'Material master'!$G$275, 1),"")</f>
        <v>Dolomite DS19 PO</v>
      </c>
      <c r="H859" s="136" t="s">
        <v>697</v>
      </c>
      <c r="K859" s="142">
        <v>0</v>
      </c>
      <c r="L859" s="142">
        <f t="shared" ref="L859:W859" si="820">K859 - L858 + L861</f>
        <v>0</v>
      </c>
      <c r="M859" s="142">
        <f t="shared" si="820"/>
        <v>0</v>
      </c>
      <c r="N859" s="142">
        <f t="shared" si="820"/>
        <v>0</v>
      </c>
      <c r="O859" s="142">
        <f t="shared" si="820"/>
        <v>0</v>
      </c>
      <c r="P859" s="142">
        <f t="shared" si="820"/>
        <v>0</v>
      </c>
      <c r="Q859" s="142">
        <f t="shared" si="820"/>
        <v>0</v>
      </c>
      <c r="R859" s="142">
        <f t="shared" si="820"/>
        <v>0</v>
      </c>
      <c r="S859" s="142">
        <f t="shared" si="820"/>
        <v>0</v>
      </c>
      <c r="T859" s="142">
        <f t="shared" si="820"/>
        <v>0</v>
      </c>
      <c r="U859" s="142">
        <f t="shared" si="820"/>
        <v>0</v>
      </c>
      <c r="V859" s="142">
        <f t="shared" si="820"/>
        <v>0</v>
      </c>
      <c r="W859" s="142">
        <f t="shared" si="820"/>
        <v>0</v>
      </c>
    </row>
    <row r="860" spans="1:23" x14ac:dyDescent="0.25">
      <c r="A860" s="257" t="s">
        <v>271</v>
      </c>
      <c r="B860" t="str">
        <f>IFERROR(_xlfn.XLOOKUP(TEXT(A860, "0"), TEXT('Material master'!$A$2:'Material master'!$A$275, "0"), 'Material master'!$B$2:'Material master'!$B$275, 1),"")</f>
        <v>Dolomite DS19 PO 1000:B4S:NO:NB:1000</v>
      </c>
      <c r="C860" t="str">
        <f>IFERROR(_xlfn.XLOOKUP(TEXT(A860, "0"), TEXT('Material master'!$A$2:'Material master'!$A$275, "0"), 'Material master'!$C$2:'Material master'!$C$275, 1),"")</f>
        <v>Packaged Product</v>
      </c>
      <c r="D860" t="str">
        <f>IFERROR(_xlfn.XLOOKUP(TEXT(A860, "0"), TEXT('Material master'!$A$2:'Material master'!$A$275, "0"), 'Material master'!$D$2:'Material master'!$D$275, 1),"")</f>
        <v>C003 - Dolomite</v>
      </c>
      <c r="E860" t="str">
        <f>IFERROR(_xlfn.XLOOKUP(TEXT(A860, "0"), TEXT('Material master'!$A$2:'Material master'!$A$275, "0"), 'Material master'!$E$2:'Material master'!$E$275, 1),"")</f>
        <v>SPC0213 - Dolomite Flour</v>
      </c>
      <c r="F860" t="str">
        <f>IFERROR(_xlfn.XLOOKUP(TEXT(A860, "0"), TEXT('Material master'!$A$2:'Material master'!$A$275, "0"), 'Material master'!$F$2:'Material master'!$F$275, 1),"")</f>
        <v>AF43 - Dolomite Flour</v>
      </c>
      <c r="G860" t="str">
        <f>IFERROR(_xlfn.XLOOKUP(TEXT(A860, "0"), TEXT('Material master'!$A$2:'Material master'!$A$275, "0"), 'Material master'!$G$2:'Material master'!$G$275, 1),"")</f>
        <v>Dolomite DS19 PO</v>
      </c>
      <c r="H860" t="s">
        <v>698</v>
      </c>
      <c r="I860" s="32">
        <v>0</v>
      </c>
      <c r="J860" s="258">
        <f>IFERROR($I860/AVERAGE($L858:$W858),0)</f>
        <v>0</v>
      </c>
      <c r="K860" s="32"/>
      <c r="L860" s="32">
        <f t="shared" ref="L860:W860" si="821">$I860</f>
        <v>0</v>
      </c>
      <c r="M860" s="32">
        <f t="shared" si="821"/>
        <v>0</v>
      </c>
      <c r="N860" s="32">
        <f t="shared" si="821"/>
        <v>0</v>
      </c>
      <c r="O860" s="32">
        <f t="shared" si="821"/>
        <v>0</v>
      </c>
      <c r="P860" s="32">
        <f t="shared" si="821"/>
        <v>0</v>
      </c>
      <c r="Q860" s="32">
        <f t="shared" si="821"/>
        <v>0</v>
      </c>
      <c r="R860" s="32">
        <f t="shared" si="821"/>
        <v>0</v>
      </c>
      <c r="S860" s="32">
        <f t="shared" si="821"/>
        <v>0</v>
      </c>
      <c r="T860" s="32">
        <f t="shared" si="821"/>
        <v>0</v>
      </c>
      <c r="U860" s="32">
        <f t="shared" si="821"/>
        <v>0</v>
      </c>
      <c r="V860" s="32">
        <f t="shared" si="821"/>
        <v>0</v>
      </c>
      <c r="W860" s="32">
        <f t="shared" si="821"/>
        <v>0</v>
      </c>
    </row>
    <row r="861" spans="1:23" x14ac:dyDescent="0.25">
      <c r="A861" s="257" t="s">
        <v>271</v>
      </c>
      <c r="B861" t="str">
        <f>IFERROR(_xlfn.XLOOKUP(TEXT(A861, "0"), TEXT('Material master'!$A$2:'Material master'!$A$275, "0"), 'Material master'!$B$2:'Material master'!$B$275, 1),"")</f>
        <v>Dolomite DS19 PO 1000:B4S:NO:NB:1000</v>
      </c>
      <c r="C861" t="str">
        <f>IFERROR(_xlfn.XLOOKUP(TEXT(A861, "0"), TEXT('Material master'!$A$2:'Material master'!$A$275, "0"), 'Material master'!$C$2:'Material master'!$C$275, 1),"")</f>
        <v>Packaged Product</v>
      </c>
      <c r="D861" t="str">
        <f>IFERROR(_xlfn.XLOOKUP(TEXT(A861, "0"), TEXT('Material master'!$A$2:'Material master'!$A$275, "0"), 'Material master'!$D$2:'Material master'!$D$275, 1),"")</f>
        <v>C003 - Dolomite</v>
      </c>
      <c r="E861" t="str">
        <f>IFERROR(_xlfn.XLOOKUP(TEXT(A861, "0"), TEXT('Material master'!$A$2:'Material master'!$A$275, "0"), 'Material master'!$E$2:'Material master'!$E$275, 1),"")</f>
        <v>SPC0213 - Dolomite Flour</v>
      </c>
      <c r="F861" t="str">
        <f>IFERROR(_xlfn.XLOOKUP(TEXT(A861, "0"), TEXT('Material master'!$A$2:'Material master'!$A$275, "0"), 'Material master'!$F$2:'Material master'!$F$275, 1),"")</f>
        <v>AF43 - Dolomite Flour</v>
      </c>
      <c r="G861" t="str">
        <f>IFERROR(_xlfn.XLOOKUP(TEXT(A861, "0"), TEXT('Material master'!$A$2:'Material master'!$A$275, "0"), 'Material master'!$G$2:'Material master'!$G$275, 1),"")</f>
        <v>Dolomite DS19 PO</v>
      </c>
      <c r="H861" t="s">
        <v>699</v>
      </c>
      <c r="I861">
        <f>IFERROR(_xlfn.XLOOKUP(TEXT(A861, "0"), TEXT('Purchase sheet'!$A$2:'Purchase sheet'!$A$31, "0"), 'Purchase sheet'!$H$2:'Purchase sheet'!$H$31, 1), 1)</f>
        <v>1</v>
      </c>
      <c r="K861" s="32"/>
      <c r="L861" s="259"/>
      <c r="M861" s="32">
        <f t="shared" ref="M861:W861" si="822">IF( M860 - L859 + M858 &gt; 0, CEILING( M860 - L859 + M858, $I$861), 0)</f>
        <v>0</v>
      </c>
      <c r="N861" s="32">
        <f t="shared" si="822"/>
        <v>0</v>
      </c>
      <c r="O861" s="32">
        <f t="shared" si="822"/>
        <v>0</v>
      </c>
      <c r="P861" s="32">
        <f t="shared" si="822"/>
        <v>0</v>
      </c>
      <c r="Q861" s="32">
        <f t="shared" si="822"/>
        <v>0</v>
      </c>
      <c r="R861" s="32">
        <f t="shared" si="822"/>
        <v>0</v>
      </c>
      <c r="S861" s="32">
        <f t="shared" si="822"/>
        <v>0</v>
      </c>
      <c r="T861" s="32">
        <f t="shared" si="822"/>
        <v>0</v>
      </c>
      <c r="U861" s="32">
        <f t="shared" si="822"/>
        <v>0</v>
      </c>
      <c r="V861" s="32">
        <f t="shared" si="822"/>
        <v>0</v>
      </c>
      <c r="W861" s="32">
        <f t="shared" si="822"/>
        <v>0</v>
      </c>
    </row>
    <row r="862" spans="1:23" ht="15.75" thickBot="1" x14ac:dyDescent="0.3">
      <c r="A862" s="257" t="s">
        <v>271</v>
      </c>
      <c r="B862" t="str">
        <f>IFERROR(_xlfn.XLOOKUP(TEXT(A862, "0"), TEXT('Material master'!$A$2:'Material master'!$A$275, "0"), 'Material master'!$B$2:'Material master'!$B$275, 1),"")</f>
        <v>Dolomite DS19 PO 1000:B4S:NO:NB:1000</v>
      </c>
      <c r="C862" t="str">
        <f>IFERROR(_xlfn.XLOOKUP(TEXT(A862, "0"), TEXT('Material master'!$A$2:'Material master'!$A$275, "0"), 'Material master'!$C$2:'Material master'!$C$275, 1),"")</f>
        <v>Packaged Product</v>
      </c>
      <c r="D862" t="str">
        <f>IFERROR(_xlfn.XLOOKUP(TEXT(A862, "0"), TEXT('Material master'!$A$2:'Material master'!$A$275, "0"), 'Material master'!$D$2:'Material master'!$D$275, 1),"")</f>
        <v>C003 - Dolomite</v>
      </c>
      <c r="E862" t="str">
        <f>IFERROR(_xlfn.XLOOKUP(TEXT(A862, "0"), TEXT('Material master'!$A$2:'Material master'!$A$275, "0"), 'Material master'!$E$2:'Material master'!$E$275, 1),"")</f>
        <v>SPC0213 - Dolomite Flour</v>
      </c>
      <c r="F862" t="str">
        <f>IFERROR(_xlfn.XLOOKUP(TEXT(A862, "0"), TEXT('Material master'!$A$2:'Material master'!$A$275, "0"), 'Material master'!$F$2:'Material master'!$F$275, 1),"")</f>
        <v>AF43 - Dolomite Flour</v>
      </c>
      <c r="G862" t="str">
        <f>IFERROR(_xlfn.XLOOKUP(TEXT(A862, "0"), TEXT('Material master'!$A$2:'Material master'!$A$275, "0"), 'Material master'!$G$2:'Material master'!$G$275, 1),"")</f>
        <v>Dolomite DS19 PO</v>
      </c>
      <c r="H862" t="s">
        <v>700</v>
      </c>
      <c r="I862">
        <f>INT(IFERROR(_xlfn.XLOOKUP(TEXT(A862, "0"), TEXT('Purchase sheet'!$A$2:'Purchase sheet'!$A$31, "0"), 'Purchase sheet'!$H$2:'Purchase sheet'!$D$31, 1), 1))</f>
        <v>1</v>
      </c>
      <c r="K862" s="32"/>
      <c r="L862" s="32">
        <f t="shared" ref="L862:V862" si="823">M861</f>
        <v>0</v>
      </c>
      <c r="M862" s="32">
        <f t="shared" si="823"/>
        <v>0</v>
      </c>
      <c r="N862" s="32">
        <f t="shared" si="823"/>
        <v>0</v>
      </c>
      <c r="O862" s="32">
        <f t="shared" si="823"/>
        <v>0</v>
      </c>
      <c r="P862" s="32">
        <f t="shared" si="823"/>
        <v>0</v>
      </c>
      <c r="Q862" s="32">
        <f t="shared" si="823"/>
        <v>0</v>
      </c>
      <c r="R862" s="32">
        <f t="shared" si="823"/>
        <v>0</v>
      </c>
      <c r="S862" s="32">
        <f t="shared" si="823"/>
        <v>0</v>
      </c>
      <c r="T862" s="32">
        <f t="shared" si="823"/>
        <v>0</v>
      </c>
      <c r="U862" s="32">
        <f t="shared" si="823"/>
        <v>0</v>
      </c>
      <c r="V862" s="32">
        <f t="shared" si="823"/>
        <v>0</v>
      </c>
      <c r="W862" s="32"/>
    </row>
    <row r="863" spans="1:23" s="138" customFormat="1" x14ac:dyDescent="0.25">
      <c r="A863" s="137" t="s">
        <v>273</v>
      </c>
      <c r="B863" s="138" t="str">
        <f>IFERROR(_xlfn.XLOOKUP(TEXT(A863, "0"), TEXT('Material master'!$A$2:'Material master'!$A$275, "0"), 'Material master'!$B$2:'Material master'!$B$275, 1),"")</f>
        <v>Ca-Carb I150 PO</v>
      </c>
      <c r="C863" s="138" t="str">
        <f>IFERROR(_xlfn.XLOOKUP(TEXT(A863, "0"), TEXT('Material master'!$A$2:'Material master'!$A$275, "0"), 'Material master'!$C$2:'Material master'!$C$275, 1),"")</f>
        <v>Bulk Product</v>
      </c>
      <c r="D863" s="138" t="str">
        <f>IFERROR(_xlfn.XLOOKUP(TEXT(A863, "0"), TEXT('Material master'!$A$2:'Material master'!$A$275, "0"), 'Material master'!$D$2:'Material master'!$D$275, 1),"")</f>
        <v>C002 - Limestone</v>
      </c>
      <c r="E863" s="138" t="str">
        <f>IFERROR(_xlfn.XLOOKUP(TEXT(A863, "0"), TEXT('Material master'!$A$2:'Material master'!$A$275, "0"), 'Material master'!$E$2:'Material master'!$E$275, 1),"")</f>
        <v>SPC0205 - Limestone</v>
      </c>
      <c r="F863" s="138" t="str">
        <f>IFERROR(_xlfn.XLOOKUP(TEXT(A863, "0"), TEXT('Material master'!$A$2:'Material master'!$A$275, "0"), 'Material master'!$F$2:'Material master'!$F$275, 1),"")</f>
        <v>BK29 - Limestone Flour Coarse</v>
      </c>
      <c r="G863" s="138" t="str">
        <f>IFERROR(_xlfn.XLOOKUP(TEXT(A863, "0"), TEXT('Material master'!$A$2:'Material master'!$A$275, "0"), 'Material master'!$G$2:'Material master'!$G$275, 1),"")</f>
        <v>Limestone 150 PO</v>
      </c>
      <c r="H863" s="138" t="s">
        <v>683</v>
      </c>
      <c r="I863" s="140">
        <f>IFERROR(AVERAGE('Forecast sheet'!$C$18:'Forecast sheet'!$N$18),0)</f>
        <v>3257.7808333333328</v>
      </c>
      <c r="J863" s="140">
        <f>IFERROR(AVERAGE(L863:W863),0)</f>
        <v>3280.797359643117</v>
      </c>
      <c r="K863" s="140"/>
      <c r="L863" s="140">
        <v>2622.2839923924889</v>
      </c>
      <c r="M863" s="140">
        <v>2933.3261164187243</v>
      </c>
      <c r="N863" s="140">
        <v>3003.4767983733786</v>
      </c>
      <c r="O863" s="140">
        <v>3552.518368022369</v>
      </c>
      <c r="P863" s="140">
        <v>3434.195950706644</v>
      </c>
      <c r="Q863" s="140">
        <v>3440.1277610216507</v>
      </c>
      <c r="R863" s="140">
        <v>3480.0900027213715</v>
      </c>
      <c r="S863" s="140">
        <v>3279.4781767381673</v>
      </c>
      <c r="T863" s="140">
        <v>3418.693072677333</v>
      </c>
      <c r="U863" s="140">
        <v>3471.4707207996262</v>
      </c>
      <c r="V863" s="140">
        <v>3414.7914425546114</v>
      </c>
      <c r="W863" s="140">
        <v>3319.1159132910407</v>
      </c>
    </row>
    <row r="864" spans="1:23" x14ac:dyDescent="0.25">
      <c r="A864" s="257" t="s">
        <v>273</v>
      </c>
      <c r="B864" t="str">
        <f>IFERROR(_xlfn.XLOOKUP(TEXT(A864, "0"), TEXT('Material master'!$A$2:'Material master'!$A$275, "0"), 'Material master'!$B$2:'Material master'!$B$275, 1),"")</f>
        <v>Ca-Carb I150 PO</v>
      </c>
      <c r="C864" t="str">
        <f>IFERROR(_xlfn.XLOOKUP(TEXT(A864, "0"), TEXT('Material master'!$A$2:'Material master'!$A$275, "0"), 'Material master'!$C$2:'Material master'!$C$275, 1),"")</f>
        <v>Bulk Product</v>
      </c>
      <c r="D864" t="str">
        <f>IFERROR(_xlfn.XLOOKUP(TEXT(A864, "0"), TEXT('Material master'!$A$2:'Material master'!$A$275, "0"), 'Material master'!$D$2:'Material master'!$D$275, 1),"")</f>
        <v>C002 - Limestone</v>
      </c>
      <c r="E864" t="str">
        <f>IFERROR(_xlfn.XLOOKUP(TEXT(A864, "0"), TEXT('Material master'!$A$2:'Material master'!$A$275, "0"), 'Material master'!$E$2:'Material master'!$E$275, 1),"")</f>
        <v>SPC0205 - Limestone</v>
      </c>
      <c r="F864" t="str">
        <f>IFERROR(_xlfn.XLOOKUP(TEXT(A864, "0"), TEXT('Material master'!$A$2:'Material master'!$A$275, "0"), 'Material master'!$F$2:'Material master'!$F$275, 1),"")</f>
        <v>BK29 - Limestone Flour Coarse</v>
      </c>
      <c r="G864" t="str">
        <f>IFERROR(_xlfn.XLOOKUP(TEXT(A864, "0"), TEXT('Material master'!$A$2:'Material master'!$A$275, "0"), 'Material master'!$G$2:'Material master'!$G$275, 1),"")</f>
        <v>Limestone 150 PO</v>
      </c>
      <c r="H864" t="s">
        <v>695</v>
      </c>
      <c r="I864" s="257" t="s">
        <v>276</v>
      </c>
      <c r="K864" s="32"/>
      <c r="L864" s="32">
        <f t="shared" ref="L864:W864" si="824">IFERROR(L884, 0)</f>
        <v>74.399999999999991</v>
      </c>
      <c r="M864" s="32">
        <f t="shared" si="824"/>
        <v>32.4</v>
      </c>
      <c r="N864" s="32">
        <f t="shared" si="824"/>
        <v>32.4</v>
      </c>
      <c r="O864" s="32">
        <f t="shared" si="824"/>
        <v>36</v>
      </c>
      <c r="P864" s="32">
        <f t="shared" si="824"/>
        <v>25.2</v>
      </c>
      <c r="Q864" s="32">
        <f t="shared" si="824"/>
        <v>24</v>
      </c>
      <c r="R864" s="32">
        <f t="shared" si="824"/>
        <v>25.2</v>
      </c>
      <c r="S864" s="32">
        <f t="shared" si="824"/>
        <v>24</v>
      </c>
      <c r="T864" s="32">
        <f t="shared" si="824"/>
        <v>24</v>
      </c>
      <c r="U864" s="32">
        <f t="shared" si="824"/>
        <v>24</v>
      </c>
      <c r="V864" s="32">
        <f t="shared" si="824"/>
        <v>25.2</v>
      </c>
      <c r="W864" s="32">
        <f t="shared" si="824"/>
        <v>24</v>
      </c>
    </row>
    <row r="865" spans="1:23" x14ac:dyDescent="0.25">
      <c r="A865" s="257" t="s">
        <v>273</v>
      </c>
      <c r="B865" t="str">
        <f>IFERROR(_xlfn.XLOOKUP(TEXT(A865, "0"), TEXT('Material master'!$A$2:'Material master'!$A$275, "0"), 'Material master'!$B$2:'Material master'!$B$275, 1),"")</f>
        <v>Ca-Carb I150 PO</v>
      </c>
      <c r="C865" t="str">
        <f>IFERROR(_xlfn.XLOOKUP(TEXT(A865, "0"), TEXT('Material master'!$A$2:'Material master'!$A$275, "0"), 'Material master'!$C$2:'Material master'!$C$275, 1),"")</f>
        <v>Bulk Product</v>
      </c>
      <c r="D865" t="str">
        <f>IFERROR(_xlfn.XLOOKUP(TEXT(A865, "0"), TEXT('Material master'!$A$2:'Material master'!$A$275, "0"), 'Material master'!$D$2:'Material master'!$D$275, 1),"")</f>
        <v>C002 - Limestone</v>
      </c>
      <c r="E865" t="str">
        <f>IFERROR(_xlfn.XLOOKUP(TEXT(A865, "0"), TEXT('Material master'!$A$2:'Material master'!$A$275, "0"), 'Material master'!$E$2:'Material master'!$E$275, 1),"")</f>
        <v>SPC0205 - Limestone</v>
      </c>
      <c r="F865" t="str">
        <f>IFERROR(_xlfn.XLOOKUP(TEXT(A865, "0"), TEXT('Material master'!$A$2:'Material master'!$A$275, "0"), 'Material master'!$F$2:'Material master'!$F$275, 1),"")</f>
        <v>BK29 - Limestone Flour Coarse</v>
      </c>
      <c r="G865" t="str">
        <f>IFERROR(_xlfn.XLOOKUP(TEXT(A865, "0"), TEXT('Material master'!$A$2:'Material master'!$A$275, "0"), 'Material master'!$G$2:'Material master'!$G$275, 1),"")</f>
        <v>Limestone 150 PO</v>
      </c>
      <c r="H865" t="s">
        <v>695</v>
      </c>
      <c r="I865" s="257" t="s">
        <v>278</v>
      </c>
      <c r="K865" s="32"/>
      <c r="L865" s="32">
        <f t="shared" ref="L865:W865" si="825">IFERROR(L893, 0)</f>
        <v>16</v>
      </c>
      <c r="M865" s="32">
        <f t="shared" si="825"/>
        <v>26</v>
      </c>
      <c r="N865" s="32">
        <f t="shared" si="825"/>
        <v>26</v>
      </c>
      <c r="O865" s="32">
        <f t="shared" si="825"/>
        <v>27</v>
      </c>
      <c r="P865" s="32">
        <f t="shared" si="825"/>
        <v>25</v>
      </c>
      <c r="Q865" s="32">
        <f t="shared" si="825"/>
        <v>25</v>
      </c>
      <c r="R865" s="32">
        <f t="shared" si="825"/>
        <v>25</v>
      </c>
      <c r="S865" s="32">
        <f t="shared" si="825"/>
        <v>25</v>
      </c>
      <c r="T865" s="32">
        <f t="shared" si="825"/>
        <v>26</v>
      </c>
      <c r="U865" s="32">
        <f t="shared" si="825"/>
        <v>25</v>
      </c>
      <c r="V865" s="32">
        <f t="shared" si="825"/>
        <v>25</v>
      </c>
      <c r="W865" s="32">
        <f t="shared" si="825"/>
        <v>25</v>
      </c>
    </row>
    <row r="866" spans="1:23" x14ac:dyDescent="0.25">
      <c r="A866" s="257" t="s">
        <v>273</v>
      </c>
      <c r="B866" t="str">
        <f>IFERROR(_xlfn.XLOOKUP(TEXT(A866, "0"), TEXT('Material master'!$A$2:'Material master'!$A$275, "0"), 'Material master'!$B$2:'Material master'!$B$275, 1),"")</f>
        <v>Ca-Carb I150 PO</v>
      </c>
      <c r="C866" t="str">
        <f>IFERROR(_xlfn.XLOOKUP(TEXT(A866, "0"), TEXT('Material master'!$A$2:'Material master'!$A$275, "0"), 'Material master'!$C$2:'Material master'!$C$275, 1),"")</f>
        <v>Bulk Product</v>
      </c>
      <c r="D866" t="str">
        <f>IFERROR(_xlfn.XLOOKUP(TEXT(A866, "0"), TEXT('Material master'!$A$2:'Material master'!$A$275, "0"), 'Material master'!$D$2:'Material master'!$D$275, 1),"")</f>
        <v>C002 - Limestone</v>
      </c>
      <c r="E866" t="str">
        <f>IFERROR(_xlfn.XLOOKUP(TEXT(A866, "0"), TEXT('Material master'!$A$2:'Material master'!$A$275, "0"), 'Material master'!$E$2:'Material master'!$E$275, 1),"")</f>
        <v>SPC0205 - Limestone</v>
      </c>
      <c r="F866" t="str">
        <f>IFERROR(_xlfn.XLOOKUP(TEXT(A866, "0"), TEXT('Material master'!$A$2:'Material master'!$A$275, "0"), 'Material master'!$F$2:'Material master'!$F$275, 1),"")</f>
        <v>BK29 - Limestone Flour Coarse</v>
      </c>
      <c r="G866" t="str">
        <f>IFERROR(_xlfn.XLOOKUP(TEXT(A866, "0"), TEXT('Material master'!$A$2:'Material master'!$A$275, "0"), 'Material master'!$G$2:'Material master'!$G$275, 1),"")</f>
        <v>Limestone 150 PO</v>
      </c>
      <c r="H866" t="s">
        <v>695</v>
      </c>
      <c r="I866" s="257" t="s">
        <v>529</v>
      </c>
      <c r="K866" s="32"/>
      <c r="L866" s="32">
        <f t="shared" ref="L866:W866" si="826">IFERROR(L1679, 0)</f>
        <v>0</v>
      </c>
      <c r="M866" s="32">
        <f t="shared" si="826"/>
        <v>40.400000000000006</v>
      </c>
      <c r="N866" s="32">
        <f t="shared" si="826"/>
        <v>41.2</v>
      </c>
      <c r="O866" s="32">
        <f t="shared" si="826"/>
        <v>41.2</v>
      </c>
      <c r="P866" s="32">
        <f t="shared" si="826"/>
        <v>41.2</v>
      </c>
      <c r="Q866" s="32">
        <f t="shared" si="826"/>
        <v>41.2</v>
      </c>
      <c r="R866" s="32">
        <f t="shared" si="826"/>
        <v>41.2</v>
      </c>
      <c r="S866" s="32">
        <f t="shared" si="826"/>
        <v>41.2</v>
      </c>
      <c r="T866" s="32">
        <f t="shared" si="826"/>
        <v>41.2</v>
      </c>
      <c r="U866" s="32">
        <f t="shared" si="826"/>
        <v>41.2</v>
      </c>
      <c r="V866" s="32">
        <f t="shared" si="826"/>
        <v>41.2</v>
      </c>
      <c r="W866" s="32">
        <f t="shared" si="826"/>
        <v>41.2</v>
      </c>
    </row>
    <row r="867" spans="1:23" x14ac:dyDescent="0.25">
      <c r="A867" s="257" t="s">
        <v>273</v>
      </c>
      <c r="B867" t="str">
        <f>IFERROR(_xlfn.XLOOKUP(TEXT(A867, "0"), TEXT('Material master'!$A$2:'Material master'!$A$275, "0"), 'Material master'!$B$2:'Material master'!$B$275, 1),"")</f>
        <v>Ca-Carb I150 PO</v>
      </c>
      <c r="C867" t="str">
        <f>IFERROR(_xlfn.XLOOKUP(TEXT(A867, "0"), TEXT('Material master'!$A$2:'Material master'!$A$275, "0"), 'Material master'!$C$2:'Material master'!$C$275, 1),"")</f>
        <v>Bulk Product</v>
      </c>
      <c r="D867" t="str">
        <f>IFERROR(_xlfn.XLOOKUP(TEXT(A867, "0"), TEXT('Material master'!$A$2:'Material master'!$A$275, "0"), 'Material master'!$D$2:'Material master'!$D$275, 1),"")</f>
        <v>C002 - Limestone</v>
      </c>
      <c r="E867" t="str">
        <f>IFERROR(_xlfn.XLOOKUP(TEXT(A867, "0"), TEXT('Material master'!$A$2:'Material master'!$A$275, "0"), 'Material master'!$E$2:'Material master'!$E$275, 1),"")</f>
        <v>SPC0205 - Limestone</v>
      </c>
      <c r="F867" t="str">
        <f>IFERROR(_xlfn.XLOOKUP(TEXT(A867, "0"), TEXT('Material master'!$A$2:'Material master'!$A$275, "0"), 'Material master'!$F$2:'Material master'!$F$275, 1),"")</f>
        <v>BK29 - Limestone Flour Coarse</v>
      </c>
      <c r="G867" t="str">
        <f>IFERROR(_xlfn.XLOOKUP(TEXT(A867, "0"), TEXT('Material master'!$A$2:'Material master'!$A$275, "0"), 'Material master'!$G$2:'Material master'!$G$275, 1),"")</f>
        <v>Limestone 150 PO</v>
      </c>
      <c r="H867" s="1" t="s">
        <v>696</v>
      </c>
      <c r="I867" s="1"/>
      <c r="J867" s="1"/>
      <c r="K867" s="141"/>
      <c r="L867" s="141">
        <f t="shared" ref="L867:W867" si="827">SUM(L863:L866)</f>
        <v>2712.683992392489</v>
      </c>
      <c r="M867" s="141">
        <f t="shared" si="827"/>
        <v>3032.1261164187245</v>
      </c>
      <c r="N867" s="141">
        <f t="shared" si="827"/>
        <v>3103.0767983733786</v>
      </c>
      <c r="O867" s="141">
        <f t="shared" si="827"/>
        <v>3656.7183680223688</v>
      </c>
      <c r="P867" s="141">
        <f t="shared" si="827"/>
        <v>3525.5959507066436</v>
      </c>
      <c r="Q867" s="141">
        <f t="shared" si="827"/>
        <v>3530.3277610216505</v>
      </c>
      <c r="R867" s="141">
        <f t="shared" si="827"/>
        <v>3571.4900027213712</v>
      </c>
      <c r="S867" s="141">
        <f t="shared" si="827"/>
        <v>3369.6781767381672</v>
      </c>
      <c r="T867" s="141">
        <f t="shared" si="827"/>
        <v>3509.8930726773328</v>
      </c>
      <c r="U867" s="141">
        <f t="shared" si="827"/>
        <v>3561.670720799626</v>
      </c>
      <c r="V867" s="141">
        <f t="shared" si="827"/>
        <v>3506.1914425546111</v>
      </c>
      <c r="W867" s="141">
        <f t="shared" si="827"/>
        <v>3409.3159132910405</v>
      </c>
    </row>
    <row r="868" spans="1:23" s="136" customFormat="1" x14ac:dyDescent="0.25">
      <c r="A868" s="270" t="s">
        <v>273</v>
      </c>
      <c r="B868" s="136" t="str">
        <f>IFERROR(_xlfn.XLOOKUP(TEXT(A868, "0"), TEXT('Material master'!$A$2:'Material master'!$A$275, "0"), 'Material master'!$B$2:'Material master'!$B$275, 1),"")</f>
        <v>Ca-Carb I150 PO</v>
      </c>
      <c r="C868" s="136" t="str">
        <f>IFERROR(_xlfn.XLOOKUP(TEXT(A868, "0"), TEXT('Material master'!$A$2:'Material master'!$A$275, "0"), 'Material master'!$C$2:'Material master'!$C$275, 1),"")</f>
        <v>Bulk Product</v>
      </c>
      <c r="D868" s="136" t="str">
        <f>IFERROR(_xlfn.XLOOKUP(TEXT(A868, "0"), TEXT('Material master'!$A$2:'Material master'!$A$275, "0"), 'Material master'!$D$2:'Material master'!$D$275, 1),"")</f>
        <v>C002 - Limestone</v>
      </c>
      <c r="E868" s="136" t="str">
        <f>IFERROR(_xlfn.XLOOKUP(TEXT(A868, "0"), TEXT('Material master'!$A$2:'Material master'!$A$275, "0"), 'Material master'!$E$2:'Material master'!$E$275, 1),"")</f>
        <v>SPC0205 - Limestone</v>
      </c>
      <c r="F868" s="136" t="str">
        <f>IFERROR(_xlfn.XLOOKUP(TEXT(A868, "0"), TEXT('Material master'!$A$2:'Material master'!$A$275, "0"), 'Material master'!$F$2:'Material master'!$F$275, 1),"")</f>
        <v>BK29 - Limestone Flour Coarse</v>
      </c>
      <c r="G868" s="136" t="str">
        <f>IFERROR(_xlfn.XLOOKUP(TEXT(A868, "0"), TEXT('Material master'!$A$2:'Material master'!$A$275, "0"), 'Material master'!$G$2:'Material master'!$G$275, 1),"")</f>
        <v>Limestone 150 PO</v>
      </c>
      <c r="H868" s="136" t="s">
        <v>697</v>
      </c>
      <c r="K868" s="142">
        <v>1775.9</v>
      </c>
      <c r="L868" s="142">
        <f t="shared" ref="L868:W868" si="828">K868 - L867 + L870</f>
        <v>602.21600760751107</v>
      </c>
      <c r="M868" s="142">
        <f t="shared" si="828"/>
        <v>602.08989118878662</v>
      </c>
      <c r="N868" s="142">
        <f t="shared" si="828"/>
        <v>603.01309281540807</v>
      </c>
      <c r="O868" s="142">
        <f t="shared" si="828"/>
        <v>602.29472479303922</v>
      </c>
      <c r="P868" s="142">
        <f t="shared" si="828"/>
        <v>602.69877408639559</v>
      </c>
      <c r="Q868" s="142">
        <f t="shared" si="828"/>
        <v>602.37101306474506</v>
      </c>
      <c r="R868" s="142">
        <f t="shared" si="828"/>
        <v>602.88101034337387</v>
      </c>
      <c r="S868" s="142">
        <f t="shared" si="828"/>
        <v>602.20283360520671</v>
      </c>
      <c r="T868" s="142">
        <f t="shared" si="828"/>
        <v>602.30976092787387</v>
      </c>
      <c r="U868" s="142">
        <f t="shared" si="828"/>
        <v>602.63904012824787</v>
      </c>
      <c r="V868" s="142">
        <f t="shared" si="828"/>
        <v>602.44759757363681</v>
      </c>
      <c r="W868" s="142">
        <f t="shared" si="828"/>
        <v>602.13168428259632</v>
      </c>
    </row>
    <row r="869" spans="1:23" x14ac:dyDescent="0.25">
      <c r="A869" s="257" t="s">
        <v>273</v>
      </c>
      <c r="B869" t="str">
        <f>IFERROR(_xlfn.XLOOKUP(TEXT(A869, "0"), TEXT('Material master'!$A$2:'Material master'!$A$275, "0"), 'Material master'!$B$2:'Material master'!$B$275, 1),"")</f>
        <v>Ca-Carb I150 PO</v>
      </c>
      <c r="C869" t="str">
        <f>IFERROR(_xlfn.XLOOKUP(TEXT(A869, "0"), TEXT('Material master'!$A$2:'Material master'!$A$275, "0"), 'Material master'!$C$2:'Material master'!$C$275, 1),"")</f>
        <v>Bulk Product</v>
      </c>
      <c r="D869" t="str">
        <f>IFERROR(_xlfn.XLOOKUP(TEXT(A869, "0"), TEXT('Material master'!$A$2:'Material master'!$A$275, "0"), 'Material master'!$D$2:'Material master'!$D$275, 1),"")</f>
        <v>C002 - Limestone</v>
      </c>
      <c r="E869" t="str">
        <f>IFERROR(_xlfn.XLOOKUP(TEXT(A869, "0"), TEXT('Material master'!$A$2:'Material master'!$A$275, "0"), 'Material master'!$E$2:'Material master'!$E$275, 1),"")</f>
        <v>SPC0205 - Limestone</v>
      </c>
      <c r="F869" t="str">
        <f>IFERROR(_xlfn.XLOOKUP(TEXT(A869, "0"), TEXT('Material master'!$A$2:'Material master'!$A$275, "0"), 'Material master'!$F$2:'Material master'!$F$275, 1),"")</f>
        <v>BK29 - Limestone Flour Coarse</v>
      </c>
      <c r="G869" t="str">
        <f>IFERROR(_xlfn.XLOOKUP(TEXT(A869, "0"), TEXT('Material master'!$A$2:'Material master'!$A$275, "0"), 'Material master'!$G$2:'Material master'!$G$275, 1),"")</f>
        <v>Limestone 150 PO</v>
      </c>
      <c r="H869" t="s">
        <v>698</v>
      </c>
      <c r="I869" s="32">
        <v>602.01870936434</v>
      </c>
      <c r="J869" s="258">
        <f>IFERROR($I869/AVERAGE($L867:$W867),0)</f>
        <v>0.17842539580458655</v>
      </c>
      <c r="K869" s="32"/>
      <c r="L869" s="32">
        <f t="shared" ref="L869:W869" si="829">$I869</f>
        <v>602.01870936434</v>
      </c>
      <c r="M869" s="32">
        <f t="shared" si="829"/>
        <v>602.01870936434</v>
      </c>
      <c r="N869" s="32">
        <f t="shared" si="829"/>
        <v>602.01870936434</v>
      </c>
      <c r="O869" s="32">
        <f t="shared" si="829"/>
        <v>602.01870936434</v>
      </c>
      <c r="P869" s="32">
        <f t="shared" si="829"/>
        <v>602.01870936434</v>
      </c>
      <c r="Q869" s="32">
        <f t="shared" si="829"/>
        <v>602.01870936434</v>
      </c>
      <c r="R869" s="32">
        <f t="shared" si="829"/>
        <v>602.01870936434</v>
      </c>
      <c r="S869" s="32">
        <f t="shared" si="829"/>
        <v>602.01870936434</v>
      </c>
      <c r="T869" s="32">
        <f t="shared" si="829"/>
        <v>602.01870936434</v>
      </c>
      <c r="U869" s="32">
        <f t="shared" si="829"/>
        <v>602.01870936434</v>
      </c>
      <c r="V869" s="32">
        <f t="shared" si="829"/>
        <v>602.01870936434</v>
      </c>
      <c r="W869" s="32">
        <f t="shared" si="829"/>
        <v>602.01870936434</v>
      </c>
    </row>
    <row r="870" spans="1:23" x14ac:dyDescent="0.25">
      <c r="A870" s="257" t="s">
        <v>273</v>
      </c>
      <c r="B870" t="str">
        <f>IFERROR(_xlfn.XLOOKUP(TEXT(A870, "0"), TEXT('Material master'!$A$2:'Material master'!$A$275, "0"), 'Material master'!$B$2:'Material master'!$B$275, 1),"")</f>
        <v>Ca-Carb I150 PO</v>
      </c>
      <c r="C870" t="str">
        <f>IFERROR(_xlfn.XLOOKUP(TEXT(A870, "0"), TEXT('Material master'!$A$2:'Material master'!$A$275, "0"), 'Material master'!$C$2:'Material master'!$C$275, 1),"")</f>
        <v>Bulk Product</v>
      </c>
      <c r="D870" t="str">
        <f>IFERROR(_xlfn.XLOOKUP(TEXT(A870, "0"), TEXT('Material master'!$A$2:'Material master'!$A$275, "0"), 'Material master'!$D$2:'Material master'!$D$275, 1),"")</f>
        <v>C002 - Limestone</v>
      </c>
      <c r="E870" t="str">
        <f>IFERROR(_xlfn.XLOOKUP(TEXT(A870, "0"), TEXT('Material master'!$A$2:'Material master'!$A$275, "0"), 'Material master'!$E$2:'Material master'!$E$275, 1),"")</f>
        <v>SPC0205 - Limestone</v>
      </c>
      <c r="F870" t="str">
        <f>IFERROR(_xlfn.XLOOKUP(TEXT(A870, "0"), TEXT('Material master'!$A$2:'Material master'!$A$275, "0"), 'Material master'!$F$2:'Material master'!$F$275, 1),"")</f>
        <v>BK29 - Limestone Flour Coarse</v>
      </c>
      <c r="G870" t="str">
        <f>IFERROR(_xlfn.XLOOKUP(TEXT(A870, "0"), TEXT('Material master'!$A$2:'Material master'!$A$275, "0"), 'Material master'!$G$2:'Material master'!$G$275, 1),"")</f>
        <v>Limestone 150 PO</v>
      </c>
      <c r="H870" t="s">
        <v>704</v>
      </c>
      <c r="I870">
        <v>1</v>
      </c>
      <c r="K870" s="32"/>
      <c r="L870" s="32">
        <f t="shared" ref="L870:W870" si="830">IF(( L869 - K868 + L867 ) &gt; 0, CEILING(( L869 - K868 + L867 ), $I870), 0)</f>
        <v>1539</v>
      </c>
      <c r="M870" s="32">
        <f t="shared" si="830"/>
        <v>3032</v>
      </c>
      <c r="N870" s="32">
        <f t="shared" si="830"/>
        <v>3104</v>
      </c>
      <c r="O870" s="32">
        <f t="shared" si="830"/>
        <v>3656</v>
      </c>
      <c r="P870" s="32">
        <f t="shared" si="830"/>
        <v>3526</v>
      </c>
      <c r="Q870" s="32">
        <f t="shared" si="830"/>
        <v>3530</v>
      </c>
      <c r="R870" s="32">
        <f t="shared" si="830"/>
        <v>3572</v>
      </c>
      <c r="S870" s="32">
        <f t="shared" si="830"/>
        <v>3369</v>
      </c>
      <c r="T870" s="32">
        <f t="shared" si="830"/>
        <v>3510</v>
      </c>
      <c r="U870" s="32">
        <f t="shared" si="830"/>
        <v>3562</v>
      </c>
      <c r="V870" s="32">
        <f t="shared" si="830"/>
        <v>3506</v>
      </c>
      <c r="W870" s="32">
        <f t="shared" si="830"/>
        <v>3409</v>
      </c>
    </row>
    <row r="871" spans="1:23" x14ac:dyDescent="0.25">
      <c r="A871" s="257" t="s">
        <v>273</v>
      </c>
      <c r="B871" t="str">
        <f>IFERROR(_xlfn.XLOOKUP(TEXT(A871, "0"), TEXT('Material master'!$A$2:'Material master'!$A$275, "0"), 'Material master'!$B$2:'Material master'!$B$275, 1),"")</f>
        <v>Ca-Carb I150 PO</v>
      </c>
      <c r="C871" t="str">
        <f>IFERROR(_xlfn.XLOOKUP(TEXT(A871, "0"), TEXT('Material master'!$A$2:'Material master'!$A$275, "0"), 'Material master'!$C$2:'Material master'!$C$275, 1),"")</f>
        <v>Bulk Product</v>
      </c>
      <c r="D871" t="str">
        <f>IFERROR(_xlfn.XLOOKUP(TEXT(A871, "0"), TEXT('Material master'!$A$2:'Material master'!$A$275, "0"), 'Material master'!$D$2:'Material master'!$D$275, 1),"")</f>
        <v>C002 - Limestone</v>
      </c>
      <c r="E871" t="str">
        <f>IFERROR(_xlfn.XLOOKUP(TEXT(A871, "0"), TEXT('Material master'!$A$2:'Material master'!$A$275, "0"), 'Material master'!$E$2:'Material master'!$E$275, 1),"")</f>
        <v>SPC0205 - Limestone</v>
      </c>
      <c r="F871" t="str">
        <f>IFERROR(_xlfn.XLOOKUP(TEXT(A871, "0"), TEXT('Material master'!$A$2:'Material master'!$A$275, "0"), 'Material master'!$F$2:'Material master'!$F$275, 1),"")</f>
        <v>BK29 - Limestone Flour Coarse</v>
      </c>
      <c r="G871" t="str">
        <f>IFERROR(_xlfn.XLOOKUP(TEXT(A871, "0"), TEXT('Material master'!$A$2:'Material master'!$A$275, "0"), 'Material master'!$G$2:'Material master'!$G$275, 1),"")</f>
        <v>Limestone 150 PO</v>
      </c>
      <c r="H871" t="s">
        <v>705</v>
      </c>
      <c r="I871" t="s">
        <v>612</v>
      </c>
      <c r="J871">
        <v>28</v>
      </c>
      <c r="K871" s="32"/>
      <c r="L871" s="32">
        <f t="shared" ref="L871:W871" si="831">L870 / $J871</f>
        <v>54.964285714285715</v>
      </c>
      <c r="M871" s="32">
        <f t="shared" si="831"/>
        <v>108.28571428571429</v>
      </c>
      <c r="N871" s="32">
        <f t="shared" si="831"/>
        <v>110.85714285714286</v>
      </c>
      <c r="O871" s="32">
        <f t="shared" si="831"/>
        <v>130.57142857142858</v>
      </c>
      <c r="P871" s="32">
        <f t="shared" si="831"/>
        <v>125.92857142857143</v>
      </c>
      <c r="Q871" s="32">
        <f t="shared" si="831"/>
        <v>126.07142857142857</v>
      </c>
      <c r="R871" s="32">
        <f t="shared" si="831"/>
        <v>127.57142857142857</v>
      </c>
      <c r="S871" s="32">
        <f t="shared" si="831"/>
        <v>120.32142857142857</v>
      </c>
      <c r="T871" s="32">
        <f t="shared" si="831"/>
        <v>125.35714285714286</v>
      </c>
      <c r="U871" s="32">
        <f t="shared" si="831"/>
        <v>127.21428571428571</v>
      </c>
      <c r="V871" s="32">
        <f t="shared" si="831"/>
        <v>125.21428571428571</v>
      </c>
      <c r="W871" s="32">
        <f t="shared" si="831"/>
        <v>121.75</v>
      </c>
    </row>
    <row r="872" spans="1:23" x14ac:dyDescent="0.25">
      <c r="A872" s="257" t="s">
        <v>273</v>
      </c>
      <c r="B872" t="str">
        <f>IFERROR(_xlfn.XLOOKUP(TEXT(A872, "0"), TEXT('Material master'!$A$2:'Material master'!$A$275, "0"), 'Material master'!$B$2:'Material master'!$B$275, 1),"")</f>
        <v>Ca-Carb I150 PO</v>
      </c>
      <c r="C872" t="str">
        <f>IFERROR(_xlfn.XLOOKUP(TEXT(A872, "0"), TEXT('Material master'!$A$2:'Material master'!$A$275, "0"), 'Material master'!$C$2:'Material master'!$C$275, 1),"")</f>
        <v>Bulk Product</v>
      </c>
      <c r="D872" t="str">
        <f>IFERROR(_xlfn.XLOOKUP(TEXT(A872, "0"), TEXT('Material master'!$A$2:'Material master'!$A$275, "0"), 'Material master'!$D$2:'Material master'!$D$275, 1),"")</f>
        <v>C002 - Limestone</v>
      </c>
      <c r="E872" t="str">
        <f>IFERROR(_xlfn.XLOOKUP(TEXT(A872, "0"), TEXT('Material master'!$A$2:'Material master'!$A$275, "0"), 'Material master'!$E$2:'Material master'!$E$275, 1),"")</f>
        <v>SPC0205 - Limestone</v>
      </c>
      <c r="F872" t="str">
        <f>IFERROR(_xlfn.XLOOKUP(TEXT(A872, "0"), TEXT('Material master'!$A$2:'Material master'!$A$275, "0"), 'Material master'!$F$2:'Material master'!$F$275, 1),"")</f>
        <v>BK29 - Limestone Flour Coarse</v>
      </c>
      <c r="G872" t="str">
        <f>IFERROR(_xlfn.XLOOKUP(TEXT(A872, "0"), TEXT('Material master'!$A$2:'Material master'!$A$275, "0"), 'Material master'!$G$2:'Material master'!$G$275, 1),"")</f>
        <v>Limestone 150 PO</v>
      </c>
      <c r="H872" t="s">
        <v>706</v>
      </c>
      <c r="I872" s="257" t="s">
        <v>56</v>
      </c>
      <c r="J872">
        <v>0.11799999999999999</v>
      </c>
      <c r="K872" s="32"/>
      <c r="L872" s="32">
        <f t="shared" ref="L872:W872" si="832">L870 * $J872</f>
        <v>181.602</v>
      </c>
      <c r="M872" s="32">
        <f t="shared" si="832"/>
        <v>357.77599999999995</v>
      </c>
      <c r="N872" s="32">
        <f t="shared" si="832"/>
        <v>366.27199999999999</v>
      </c>
      <c r="O872" s="32">
        <f t="shared" si="832"/>
        <v>431.40799999999996</v>
      </c>
      <c r="P872" s="32">
        <f t="shared" si="832"/>
        <v>416.06799999999998</v>
      </c>
      <c r="Q872" s="32">
        <f t="shared" si="832"/>
        <v>416.53999999999996</v>
      </c>
      <c r="R872" s="32">
        <f t="shared" si="832"/>
        <v>421.49599999999998</v>
      </c>
      <c r="S872" s="32">
        <f t="shared" si="832"/>
        <v>397.54199999999997</v>
      </c>
      <c r="T872" s="32">
        <f t="shared" si="832"/>
        <v>414.17999999999995</v>
      </c>
      <c r="U872" s="32">
        <f t="shared" si="832"/>
        <v>420.31599999999997</v>
      </c>
      <c r="V872" s="32">
        <f t="shared" si="832"/>
        <v>413.70799999999997</v>
      </c>
      <c r="W872" s="32">
        <f t="shared" si="832"/>
        <v>402.262</v>
      </c>
    </row>
    <row r="873" spans="1:23" ht="15.75" thickBot="1" x14ac:dyDescent="0.3">
      <c r="A873" s="257" t="s">
        <v>273</v>
      </c>
      <c r="B873" t="str">
        <f>IFERROR(_xlfn.XLOOKUP(TEXT(A873, "0"), TEXT('Material master'!$A$2:'Material master'!$A$275, "0"), 'Material master'!$B$2:'Material master'!$B$275, 1),"")</f>
        <v>Ca-Carb I150 PO</v>
      </c>
      <c r="C873" t="str">
        <f>IFERROR(_xlfn.XLOOKUP(TEXT(A873, "0"), TEXT('Material master'!$A$2:'Material master'!$A$275, "0"), 'Material master'!$C$2:'Material master'!$C$275, 1),"")</f>
        <v>Bulk Product</v>
      </c>
      <c r="D873" t="str">
        <f>IFERROR(_xlfn.XLOOKUP(TEXT(A873, "0"), TEXT('Material master'!$A$2:'Material master'!$A$275, "0"), 'Material master'!$D$2:'Material master'!$D$275, 1),"")</f>
        <v>C002 - Limestone</v>
      </c>
      <c r="E873" t="str">
        <f>IFERROR(_xlfn.XLOOKUP(TEXT(A873, "0"), TEXT('Material master'!$A$2:'Material master'!$A$275, "0"), 'Material master'!$E$2:'Material master'!$E$275, 1),"")</f>
        <v>SPC0205 - Limestone</v>
      </c>
      <c r="F873" t="str">
        <f>IFERROR(_xlfn.XLOOKUP(TEXT(A873, "0"), TEXT('Material master'!$A$2:'Material master'!$A$275, "0"), 'Material master'!$F$2:'Material master'!$F$275, 1),"")</f>
        <v>BK29 - Limestone Flour Coarse</v>
      </c>
      <c r="G873" t="str">
        <f>IFERROR(_xlfn.XLOOKUP(TEXT(A873, "0"), TEXT('Material master'!$A$2:'Material master'!$A$275, "0"), 'Material master'!$G$2:'Material master'!$G$275, 1),"")</f>
        <v>Limestone 150 PO</v>
      </c>
      <c r="H873" t="s">
        <v>706</v>
      </c>
      <c r="I873" s="257" t="s">
        <v>168</v>
      </c>
      <c r="J873">
        <v>1.0640000000000001</v>
      </c>
      <c r="K873" s="32"/>
      <c r="L873" s="32">
        <f t="shared" ref="L873:W873" si="833">L870 * $J873</f>
        <v>1637.4960000000001</v>
      </c>
      <c r="M873" s="32">
        <f t="shared" si="833"/>
        <v>3226.0480000000002</v>
      </c>
      <c r="N873" s="32">
        <f t="shared" si="833"/>
        <v>3302.6559999999999</v>
      </c>
      <c r="O873" s="32">
        <f t="shared" si="833"/>
        <v>3889.9840000000004</v>
      </c>
      <c r="P873" s="32">
        <f t="shared" si="833"/>
        <v>3751.6640000000002</v>
      </c>
      <c r="Q873" s="32">
        <f t="shared" si="833"/>
        <v>3755.92</v>
      </c>
      <c r="R873" s="32">
        <f t="shared" si="833"/>
        <v>3800.6080000000002</v>
      </c>
      <c r="S873" s="32">
        <f t="shared" si="833"/>
        <v>3584.616</v>
      </c>
      <c r="T873" s="32">
        <f t="shared" si="833"/>
        <v>3734.6400000000003</v>
      </c>
      <c r="U873" s="32">
        <f t="shared" si="833"/>
        <v>3789.9680000000003</v>
      </c>
      <c r="V873" s="32">
        <f t="shared" si="833"/>
        <v>3730.384</v>
      </c>
      <c r="W873" s="32">
        <f t="shared" si="833"/>
        <v>3627.1760000000004</v>
      </c>
    </row>
    <row r="874" spans="1:23" s="138" customFormat="1" x14ac:dyDescent="0.25">
      <c r="A874" s="137" t="s">
        <v>276</v>
      </c>
      <c r="B874" s="138" t="str">
        <f>IFERROR(_xlfn.XLOOKUP(TEXT(A874, "0"), TEXT('Material master'!$A$2:'Material master'!$A$275, "0"), 'Material master'!$B$2:'Material master'!$B$275, 1),"")</f>
        <v>Ca-Carb I150 PO 25:PA:H4:H:1200</v>
      </c>
      <c r="C874" s="138" t="str">
        <f>IFERROR(_xlfn.XLOOKUP(TEXT(A874, "0"), TEXT('Material master'!$A$2:'Material master'!$A$275, "0"), 'Material master'!$C$2:'Material master'!$C$275, 1),"")</f>
        <v>Packaged Product</v>
      </c>
      <c r="D874" s="138" t="str">
        <f>IFERROR(_xlfn.XLOOKUP(TEXT(A874, "0"), TEXT('Material master'!$A$2:'Material master'!$A$275, "0"), 'Material master'!$D$2:'Material master'!$D$275, 1),"")</f>
        <v>C002 - Limestone</v>
      </c>
      <c r="E874" s="138" t="str">
        <f>IFERROR(_xlfn.XLOOKUP(TEXT(A874, "0"), TEXT('Material master'!$A$2:'Material master'!$A$275, "0"), 'Material master'!$E$2:'Material master'!$E$275, 1),"")</f>
        <v>SPC0205 - Limestone</v>
      </c>
      <c r="F874" s="138" t="str">
        <f>IFERROR(_xlfn.XLOOKUP(TEXT(A874, "0"), TEXT('Material master'!$A$2:'Material master'!$A$275, "0"), 'Material master'!$F$2:'Material master'!$F$275, 1),"")</f>
        <v>BK29 - Limestone Flour Coarse</v>
      </c>
      <c r="G874" s="138" t="str">
        <f>IFERROR(_xlfn.XLOOKUP(TEXT(A874, "0"), TEXT('Material master'!$A$2:'Material master'!$A$275, "0"), 'Material master'!$G$2:'Material master'!$G$275, 1),"")</f>
        <v>Limestone 150 PO</v>
      </c>
      <c r="H874" s="138" t="s">
        <v>683</v>
      </c>
      <c r="I874" s="140">
        <f>IFERROR(AVERAGE('Forecast sheet'!$C$19:'Forecast sheet'!$N$19),0)</f>
        <v>55.400000000000006</v>
      </c>
      <c r="J874" s="140">
        <f>IFERROR(AVERAGE(L874:W874),0)</f>
        <v>27.227669635142195</v>
      </c>
      <c r="K874" s="140"/>
      <c r="L874" s="140">
        <v>30.49685024398163</v>
      </c>
      <c r="M874" s="140">
        <v>32.217232146802594</v>
      </c>
      <c r="N874" s="140">
        <v>33.020462810611861</v>
      </c>
      <c r="O874" s="140">
        <v>36.084866743262261</v>
      </c>
      <c r="P874" s="140">
        <v>24.571505425178934</v>
      </c>
      <c r="Q874" s="140">
        <v>24.584511142318561</v>
      </c>
      <c r="R874" s="140">
        <v>24.293135337787884</v>
      </c>
      <c r="S874" s="140">
        <v>24.292365381266293</v>
      </c>
      <c r="T874" s="140">
        <v>24.291078605791714</v>
      </c>
      <c r="U874" s="140">
        <v>24.294490691520117</v>
      </c>
      <c r="V874" s="140">
        <v>24.294458487392749</v>
      </c>
      <c r="W874" s="140">
        <v>24.291078605791725</v>
      </c>
    </row>
    <row r="875" spans="1:23" x14ac:dyDescent="0.25">
      <c r="A875" s="257" t="s">
        <v>276</v>
      </c>
      <c r="B875" t="str">
        <f>IFERROR(_xlfn.XLOOKUP(TEXT(A875, "0"), TEXT('Material master'!$A$2:'Material master'!$A$275, "0"), 'Material master'!$B$2:'Material master'!$B$275, 1),"")</f>
        <v>Ca-Carb I150 PO 25:PA:H4:H:1200</v>
      </c>
      <c r="C875" t="str">
        <f>IFERROR(_xlfn.XLOOKUP(TEXT(A875, "0"), TEXT('Material master'!$A$2:'Material master'!$A$275, "0"), 'Material master'!$C$2:'Material master'!$C$275, 1),"")</f>
        <v>Packaged Product</v>
      </c>
      <c r="D875" t="str">
        <f>IFERROR(_xlfn.XLOOKUP(TEXT(A875, "0"), TEXT('Material master'!$A$2:'Material master'!$A$275, "0"), 'Material master'!$D$2:'Material master'!$D$275, 1),"")</f>
        <v>C002 - Limestone</v>
      </c>
      <c r="E875" t="str">
        <f>IFERROR(_xlfn.XLOOKUP(TEXT(A875, "0"), TEXT('Material master'!$A$2:'Material master'!$A$275, "0"), 'Material master'!$E$2:'Material master'!$E$275, 1),"")</f>
        <v>SPC0205 - Limestone</v>
      </c>
      <c r="F875" t="str">
        <f>IFERROR(_xlfn.XLOOKUP(TEXT(A875, "0"), TEXT('Material master'!$A$2:'Material master'!$A$275, "0"), 'Material master'!$F$2:'Material master'!$F$275, 1),"")</f>
        <v>BK29 - Limestone Flour Coarse</v>
      </c>
      <c r="G875" t="str">
        <f>IFERROR(_xlfn.XLOOKUP(TEXT(A875, "0"), TEXT('Material master'!$A$2:'Material master'!$A$275, "0"), 'Material master'!$G$2:'Material master'!$G$275, 1),"")</f>
        <v>Limestone 150 PO</v>
      </c>
      <c r="H875" s="1" t="s">
        <v>696</v>
      </c>
      <c r="I875" s="1"/>
      <c r="J875" s="1"/>
      <c r="K875" s="141"/>
      <c r="L875" s="141">
        <f t="shared" ref="L875:W875" si="834">SUM(L874)</f>
        <v>30.49685024398163</v>
      </c>
      <c r="M875" s="141">
        <f t="shared" si="834"/>
        <v>32.217232146802594</v>
      </c>
      <c r="N875" s="141">
        <f t="shared" si="834"/>
        <v>33.020462810611861</v>
      </c>
      <c r="O875" s="141">
        <f t="shared" si="834"/>
        <v>36.084866743262261</v>
      </c>
      <c r="P875" s="141">
        <f t="shared" si="834"/>
        <v>24.571505425178934</v>
      </c>
      <c r="Q875" s="141">
        <f t="shared" si="834"/>
        <v>24.584511142318561</v>
      </c>
      <c r="R875" s="141">
        <f t="shared" si="834"/>
        <v>24.293135337787884</v>
      </c>
      <c r="S875" s="141">
        <f t="shared" si="834"/>
        <v>24.292365381266293</v>
      </c>
      <c r="T875" s="141">
        <f t="shared" si="834"/>
        <v>24.291078605791714</v>
      </c>
      <c r="U875" s="141">
        <f t="shared" si="834"/>
        <v>24.294490691520117</v>
      </c>
      <c r="V875" s="141">
        <f t="shared" si="834"/>
        <v>24.294458487392749</v>
      </c>
      <c r="W875" s="141">
        <f t="shared" si="834"/>
        <v>24.291078605791725</v>
      </c>
    </row>
    <row r="876" spans="1:23" s="136" customFormat="1" x14ac:dyDescent="0.25">
      <c r="A876" s="270" t="s">
        <v>276</v>
      </c>
      <c r="B876" s="136" t="str">
        <f>IFERROR(_xlfn.XLOOKUP(TEXT(A876, "0"), TEXT('Material master'!$A$2:'Material master'!$A$275, "0"), 'Material master'!$B$2:'Material master'!$B$275, 1),"")</f>
        <v>Ca-Carb I150 PO 25:PA:H4:H:1200</v>
      </c>
      <c r="C876" s="136" t="str">
        <f>IFERROR(_xlfn.XLOOKUP(TEXT(A876, "0"), TEXT('Material master'!$A$2:'Material master'!$A$275, "0"), 'Material master'!$C$2:'Material master'!$C$275, 1),"")</f>
        <v>Packaged Product</v>
      </c>
      <c r="D876" s="136" t="str">
        <f>IFERROR(_xlfn.XLOOKUP(TEXT(A876, "0"), TEXT('Material master'!$A$2:'Material master'!$A$275, "0"), 'Material master'!$D$2:'Material master'!$D$275, 1),"")</f>
        <v>C002 - Limestone</v>
      </c>
      <c r="E876" s="136" t="str">
        <f>IFERROR(_xlfn.XLOOKUP(TEXT(A876, "0"), TEXT('Material master'!$A$2:'Material master'!$A$275, "0"), 'Material master'!$E$2:'Material master'!$E$275, 1),"")</f>
        <v>SPC0205 - Limestone</v>
      </c>
      <c r="F876" s="136" t="str">
        <f>IFERROR(_xlfn.XLOOKUP(TEXT(A876, "0"), TEXT('Material master'!$A$2:'Material master'!$A$275, "0"), 'Material master'!$F$2:'Material master'!$F$275, 1),"")</f>
        <v>BK29 - Limestone Flour Coarse</v>
      </c>
      <c r="G876" s="136" t="str">
        <f>IFERROR(_xlfn.XLOOKUP(TEXT(A876, "0"), TEXT('Material master'!$A$2:'Material master'!$A$275, "0"), 'Material master'!$G$2:'Material master'!$G$275, 1),"")</f>
        <v>Limestone 150 PO</v>
      </c>
      <c r="H876" s="136" t="s">
        <v>697</v>
      </c>
      <c r="K876" s="142">
        <v>52.8</v>
      </c>
      <c r="L876" s="142">
        <f t="shared" ref="L876:W876" si="835">K876 - L875 + L878</f>
        <v>96.703149756018362</v>
      </c>
      <c r="M876" s="142">
        <f t="shared" si="835"/>
        <v>96.885917609215767</v>
      </c>
      <c r="N876" s="142">
        <f t="shared" si="835"/>
        <v>96.265454798603912</v>
      </c>
      <c r="O876" s="142">
        <f t="shared" si="835"/>
        <v>96.180588055341644</v>
      </c>
      <c r="P876" s="142">
        <f t="shared" si="835"/>
        <v>96.809082630162706</v>
      </c>
      <c r="Q876" s="142">
        <f t="shared" si="835"/>
        <v>96.224571487844145</v>
      </c>
      <c r="R876" s="142">
        <f t="shared" si="835"/>
        <v>97.13143615005626</v>
      </c>
      <c r="S876" s="142">
        <f t="shared" si="835"/>
        <v>96.839070768789966</v>
      </c>
      <c r="T876" s="142">
        <f t="shared" si="835"/>
        <v>96.547992162998256</v>
      </c>
      <c r="U876" s="142">
        <f t="shared" si="835"/>
        <v>96.253501471478131</v>
      </c>
      <c r="V876" s="142">
        <f t="shared" si="835"/>
        <v>97.159042984085389</v>
      </c>
      <c r="W876" s="142">
        <f t="shared" si="835"/>
        <v>96.867964378293664</v>
      </c>
    </row>
    <row r="877" spans="1:23" x14ac:dyDescent="0.25">
      <c r="A877" s="257" t="s">
        <v>276</v>
      </c>
      <c r="B877" t="str">
        <f>IFERROR(_xlfn.XLOOKUP(TEXT(A877, "0"), TEXT('Material master'!$A$2:'Material master'!$A$275, "0"), 'Material master'!$B$2:'Material master'!$B$275, 1),"")</f>
        <v>Ca-Carb I150 PO 25:PA:H4:H:1200</v>
      </c>
      <c r="C877" t="str">
        <f>IFERROR(_xlfn.XLOOKUP(TEXT(A877, "0"), TEXT('Material master'!$A$2:'Material master'!$A$275, "0"), 'Material master'!$C$2:'Material master'!$C$275, 1),"")</f>
        <v>Packaged Product</v>
      </c>
      <c r="D877" t="str">
        <f>IFERROR(_xlfn.XLOOKUP(TEXT(A877, "0"), TEXT('Material master'!$A$2:'Material master'!$A$275, "0"), 'Material master'!$D$2:'Material master'!$D$275, 1),"")</f>
        <v>C002 - Limestone</v>
      </c>
      <c r="E877" t="str">
        <f>IFERROR(_xlfn.XLOOKUP(TEXT(A877, "0"), TEXT('Material master'!$A$2:'Material master'!$A$275, "0"), 'Material master'!$E$2:'Material master'!$E$275, 1),"")</f>
        <v>SPC0205 - Limestone</v>
      </c>
      <c r="F877" t="str">
        <f>IFERROR(_xlfn.XLOOKUP(TEXT(A877, "0"), TEXT('Material master'!$A$2:'Material master'!$A$275, "0"), 'Material master'!$F$2:'Material master'!$F$275, 1),"")</f>
        <v>BK29 - Limestone Flour Coarse</v>
      </c>
      <c r="G877" t="str">
        <f>IFERROR(_xlfn.XLOOKUP(TEXT(A877, "0"), TEXT('Material master'!$A$2:'Material master'!$A$275, "0"), 'Material master'!$G$2:'Material master'!$G$275, 1),"")</f>
        <v>Limestone 150 PO</v>
      </c>
      <c r="H877" t="s">
        <v>698</v>
      </c>
      <c r="I877" s="32">
        <v>96</v>
      </c>
      <c r="J877" s="258">
        <f>IFERROR($I877/AVERAGE($L875:$W875),0)</f>
        <v>3.5258250627550867</v>
      </c>
      <c r="K877" s="32"/>
      <c r="L877" s="32">
        <f t="shared" ref="L877:W877" si="836">$I877</f>
        <v>96</v>
      </c>
      <c r="M877" s="32">
        <f t="shared" si="836"/>
        <v>96</v>
      </c>
      <c r="N877" s="32">
        <f t="shared" si="836"/>
        <v>96</v>
      </c>
      <c r="O877" s="32">
        <f t="shared" si="836"/>
        <v>96</v>
      </c>
      <c r="P877" s="32">
        <f t="shared" si="836"/>
        <v>96</v>
      </c>
      <c r="Q877" s="32">
        <f t="shared" si="836"/>
        <v>96</v>
      </c>
      <c r="R877" s="32">
        <f t="shared" si="836"/>
        <v>96</v>
      </c>
      <c r="S877" s="32">
        <f t="shared" si="836"/>
        <v>96</v>
      </c>
      <c r="T877" s="32">
        <f t="shared" si="836"/>
        <v>96</v>
      </c>
      <c r="U877" s="32">
        <f t="shared" si="836"/>
        <v>96</v>
      </c>
      <c r="V877" s="32">
        <f t="shared" si="836"/>
        <v>96</v>
      </c>
      <c r="W877" s="32">
        <f t="shared" si="836"/>
        <v>96</v>
      </c>
    </row>
    <row r="878" spans="1:23" x14ac:dyDescent="0.25">
      <c r="A878" s="257" t="s">
        <v>276</v>
      </c>
      <c r="B878" t="str">
        <f>IFERROR(_xlfn.XLOOKUP(TEXT(A878, "0"), TEXT('Material master'!$A$2:'Material master'!$A$275, "0"), 'Material master'!$B$2:'Material master'!$B$275, 1),"")</f>
        <v>Ca-Carb I150 PO 25:PA:H4:H:1200</v>
      </c>
      <c r="C878" t="str">
        <f>IFERROR(_xlfn.XLOOKUP(TEXT(A878, "0"), TEXT('Material master'!$A$2:'Material master'!$A$275, "0"), 'Material master'!$C$2:'Material master'!$C$275, 1),"")</f>
        <v>Packaged Product</v>
      </c>
      <c r="D878" t="str">
        <f>IFERROR(_xlfn.XLOOKUP(TEXT(A878, "0"), TEXT('Material master'!$A$2:'Material master'!$A$275, "0"), 'Material master'!$D$2:'Material master'!$D$275, 1),"")</f>
        <v>C002 - Limestone</v>
      </c>
      <c r="E878" t="str">
        <f>IFERROR(_xlfn.XLOOKUP(TEXT(A878, "0"), TEXT('Material master'!$A$2:'Material master'!$A$275, "0"), 'Material master'!$E$2:'Material master'!$E$275, 1),"")</f>
        <v>SPC0205 - Limestone</v>
      </c>
      <c r="F878" t="str">
        <f>IFERROR(_xlfn.XLOOKUP(TEXT(A878, "0"), TEXT('Material master'!$A$2:'Material master'!$A$275, "0"), 'Material master'!$F$2:'Material master'!$F$275, 1),"")</f>
        <v>BK29 - Limestone Flour Coarse</v>
      </c>
      <c r="G878" t="str">
        <f>IFERROR(_xlfn.XLOOKUP(TEXT(A878, "0"), TEXT('Material master'!$A$2:'Material master'!$A$275, "0"), 'Material master'!$G$2:'Material master'!$G$275, 1),"")</f>
        <v>Limestone 150 PO</v>
      </c>
      <c r="H878" t="s">
        <v>704</v>
      </c>
      <c r="I878">
        <v>1.2</v>
      </c>
      <c r="K878" s="32"/>
      <c r="L878" s="32">
        <f t="shared" ref="L878:W878" si="837">IF(( L877 - K876 + L875 ) &gt; 0, CEILING(( L877 - K876 + L875 ), $I878), 0)</f>
        <v>74.399999999999991</v>
      </c>
      <c r="M878" s="32">
        <f t="shared" si="837"/>
        <v>32.4</v>
      </c>
      <c r="N878" s="32">
        <f t="shared" si="837"/>
        <v>32.4</v>
      </c>
      <c r="O878" s="32">
        <f t="shared" si="837"/>
        <v>36</v>
      </c>
      <c r="P878" s="32">
        <f t="shared" si="837"/>
        <v>25.2</v>
      </c>
      <c r="Q878" s="32">
        <f t="shared" si="837"/>
        <v>24</v>
      </c>
      <c r="R878" s="32">
        <f t="shared" si="837"/>
        <v>25.2</v>
      </c>
      <c r="S878" s="32">
        <f t="shared" si="837"/>
        <v>24</v>
      </c>
      <c r="T878" s="32">
        <f t="shared" si="837"/>
        <v>24</v>
      </c>
      <c r="U878" s="32">
        <f t="shared" si="837"/>
        <v>24</v>
      </c>
      <c r="V878" s="32">
        <f t="shared" si="837"/>
        <v>25.2</v>
      </c>
      <c r="W878" s="32">
        <f t="shared" si="837"/>
        <v>24</v>
      </c>
    </row>
    <row r="879" spans="1:23" x14ac:dyDescent="0.25">
      <c r="A879" s="257" t="s">
        <v>276</v>
      </c>
      <c r="B879" t="str">
        <f>IFERROR(_xlfn.XLOOKUP(TEXT(A879, "0"), TEXT('Material master'!$A$2:'Material master'!$A$275, "0"), 'Material master'!$B$2:'Material master'!$B$275, 1),"")</f>
        <v>Ca-Carb I150 PO 25:PA:H4:H:1200</v>
      </c>
      <c r="C879" t="str">
        <f>IFERROR(_xlfn.XLOOKUP(TEXT(A879, "0"), TEXT('Material master'!$A$2:'Material master'!$A$275, "0"), 'Material master'!$C$2:'Material master'!$C$275, 1),"")</f>
        <v>Packaged Product</v>
      </c>
      <c r="D879" t="str">
        <f>IFERROR(_xlfn.XLOOKUP(TEXT(A879, "0"), TEXT('Material master'!$A$2:'Material master'!$A$275, "0"), 'Material master'!$D$2:'Material master'!$D$275, 1),"")</f>
        <v>C002 - Limestone</v>
      </c>
      <c r="E879" t="str">
        <f>IFERROR(_xlfn.XLOOKUP(TEXT(A879, "0"), TEXT('Material master'!$A$2:'Material master'!$A$275, "0"), 'Material master'!$E$2:'Material master'!$E$275, 1),"")</f>
        <v>SPC0205 - Limestone</v>
      </c>
      <c r="F879" t="str">
        <f>IFERROR(_xlfn.XLOOKUP(TEXT(A879, "0"), TEXT('Material master'!$A$2:'Material master'!$A$275, "0"), 'Material master'!$F$2:'Material master'!$F$275, 1),"")</f>
        <v>BK29 - Limestone Flour Coarse</v>
      </c>
      <c r="G879" t="str">
        <f>IFERROR(_xlfn.XLOOKUP(TEXT(A879, "0"), TEXT('Material master'!$A$2:'Material master'!$A$275, "0"), 'Material master'!$G$2:'Material master'!$G$275, 1),"")</f>
        <v>Limestone 150 PO</v>
      </c>
      <c r="H879" t="s">
        <v>705</v>
      </c>
      <c r="I879" t="s">
        <v>664</v>
      </c>
      <c r="J879">
        <v>7</v>
      </c>
      <c r="K879" s="32"/>
      <c r="L879" s="32">
        <f t="shared" ref="L879:W879" si="838">L878 / $J879</f>
        <v>10.628571428571428</v>
      </c>
      <c r="M879" s="32">
        <f t="shared" si="838"/>
        <v>4.6285714285714281</v>
      </c>
      <c r="N879" s="32">
        <f t="shared" si="838"/>
        <v>4.6285714285714281</v>
      </c>
      <c r="O879" s="32">
        <f t="shared" si="838"/>
        <v>5.1428571428571432</v>
      </c>
      <c r="P879" s="32">
        <f t="shared" si="838"/>
        <v>3.6</v>
      </c>
      <c r="Q879" s="32">
        <f t="shared" si="838"/>
        <v>3.4285714285714284</v>
      </c>
      <c r="R879" s="32">
        <f t="shared" si="838"/>
        <v>3.6</v>
      </c>
      <c r="S879" s="32">
        <f t="shared" si="838"/>
        <v>3.4285714285714284</v>
      </c>
      <c r="T879" s="32">
        <f t="shared" si="838"/>
        <v>3.4285714285714284</v>
      </c>
      <c r="U879" s="32">
        <f t="shared" si="838"/>
        <v>3.4285714285714284</v>
      </c>
      <c r="V879" s="32">
        <f t="shared" si="838"/>
        <v>3.6</v>
      </c>
      <c r="W879" s="32">
        <f t="shared" si="838"/>
        <v>3.4285714285714284</v>
      </c>
    </row>
    <row r="880" spans="1:23" x14ac:dyDescent="0.25">
      <c r="A880" s="257" t="s">
        <v>276</v>
      </c>
      <c r="B880" t="str">
        <f>IFERROR(_xlfn.XLOOKUP(TEXT(A880, "0"), TEXT('Material master'!$A$2:'Material master'!$A$275, "0"), 'Material master'!$B$2:'Material master'!$B$275, 1),"")</f>
        <v>Ca-Carb I150 PO 25:PA:H4:H:1200</v>
      </c>
      <c r="C880" t="str">
        <f>IFERROR(_xlfn.XLOOKUP(TEXT(A880, "0"), TEXT('Material master'!$A$2:'Material master'!$A$275, "0"), 'Material master'!$C$2:'Material master'!$C$275, 1),"")</f>
        <v>Packaged Product</v>
      </c>
      <c r="D880" t="str">
        <f>IFERROR(_xlfn.XLOOKUP(TEXT(A880, "0"), TEXT('Material master'!$A$2:'Material master'!$A$275, "0"), 'Material master'!$D$2:'Material master'!$D$275, 1),"")</f>
        <v>C002 - Limestone</v>
      </c>
      <c r="E880" t="str">
        <f>IFERROR(_xlfn.XLOOKUP(TEXT(A880, "0"), TEXT('Material master'!$A$2:'Material master'!$A$275, "0"), 'Material master'!$E$2:'Material master'!$E$275, 1),"")</f>
        <v>SPC0205 - Limestone</v>
      </c>
      <c r="F880" t="str">
        <f>IFERROR(_xlfn.XLOOKUP(TEXT(A880, "0"), TEXT('Material master'!$A$2:'Material master'!$A$275, "0"), 'Material master'!$F$2:'Material master'!$F$275, 1),"")</f>
        <v>BK29 - Limestone Flour Coarse</v>
      </c>
      <c r="G880" t="str">
        <f>IFERROR(_xlfn.XLOOKUP(TEXT(A880, "0"), TEXT('Material master'!$A$2:'Material master'!$A$275, "0"), 'Material master'!$G$2:'Material master'!$G$275, 1),"")</f>
        <v>Limestone 150 PO</v>
      </c>
      <c r="H880" t="s">
        <v>706</v>
      </c>
      <c r="I880" s="257" t="s">
        <v>115</v>
      </c>
      <c r="J880">
        <v>0.83333333333333337</v>
      </c>
      <c r="K880" s="32"/>
      <c r="L880" s="32">
        <f t="shared" ref="L880:W880" si="839">L878 * $J880</f>
        <v>61.999999999999993</v>
      </c>
      <c r="M880" s="32">
        <f t="shared" si="839"/>
        <v>27</v>
      </c>
      <c r="N880" s="32">
        <f t="shared" si="839"/>
        <v>27</v>
      </c>
      <c r="O880" s="32">
        <f t="shared" si="839"/>
        <v>30</v>
      </c>
      <c r="P880" s="32">
        <f t="shared" si="839"/>
        <v>21</v>
      </c>
      <c r="Q880" s="32">
        <f t="shared" si="839"/>
        <v>20</v>
      </c>
      <c r="R880" s="32">
        <f t="shared" si="839"/>
        <v>21</v>
      </c>
      <c r="S880" s="32">
        <f t="shared" si="839"/>
        <v>20</v>
      </c>
      <c r="T880" s="32">
        <f t="shared" si="839"/>
        <v>20</v>
      </c>
      <c r="U880" s="32">
        <f t="shared" si="839"/>
        <v>20</v>
      </c>
      <c r="V880" s="32">
        <f t="shared" si="839"/>
        <v>21</v>
      </c>
      <c r="W880" s="32">
        <f t="shared" si="839"/>
        <v>20</v>
      </c>
    </row>
    <row r="881" spans="1:23" x14ac:dyDescent="0.25">
      <c r="A881" s="257" t="s">
        <v>276</v>
      </c>
      <c r="B881" t="str">
        <f>IFERROR(_xlfn.XLOOKUP(TEXT(A881, "0"), TEXT('Material master'!$A$2:'Material master'!$A$275, "0"), 'Material master'!$B$2:'Material master'!$B$275, 1),"")</f>
        <v>Ca-Carb I150 PO 25:PA:H4:H:1200</v>
      </c>
      <c r="C881" t="str">
        <f>IFERROR(_xlfn.XLOOKUP(TEXT(A881, "0"), TEXT('Material master'!$A$2:'Material master'!$A$275, "0"), 'Material master'!$C$2:'Material master'!$C$275, 1),"")</f>
        <v>Packaged Product</v>
      </c>
      <c r="D881" t="str">
        <f>IFERROR(_xlfn.XLOOKUP(TEXT(A881, "0"), TEXT('Material master'!$A$2:'Material master'!$A$275, "0"), 'Material master'!$D$2:'Material master'!$D$275, 1),"")</f>
        <v>C002 - Limestone</v>
      </c>
      <c r="E881" t="str">
        <f>IFERROR(_xlfn.XLOOKUP(TEXT(A881, "0"), TEXT('Material master'!$A$2:'Material master'!$A$275, "0"), 'Material master'!$E$2:'Material master'!$E$275, 1),"")</f>
        <v>SPC0205 - Limestone</v>
      </c>
      <c r="F881" t="str">
        <f>IFERROR(_xlfn.XLOOKUP(TEXT(A881, "0"), TEXT('Material master'!$A$2:'Material master'!$A$275, "0"), 'Material master'!$F$2:'Material master'!$F$275, 1),"")</f>
        <v>BK29 - Limestone Flour Coarse</v>
      </c>
      <c r="G881" t="str">
        <f>IFERROR(_xlfn.XLOOKUP(TEXT(A881, "0"), TEXT('Material master'!$A$2:'Material master'!$A$275, "0"), 'Material master'!$G$2:'Material master'!$G$275, 1),"")</f>
        <v>Limestone 150 PO</v>
      </c>
      <c r="H881" t="s">
        <v>706</v>
      </c>
      <c r="I881" s="257" t="s">
        <v>117</v>
      </c>
      <c r="J881">
        <v>8.3333333333333343E-2</v>
      </c>
      <c r="K881" s="32"/>
      <c r="L881" s="32">
        <f t="shared" ref="L881:W881" si="840">L878 * $J881</f>
        <v>6.2</v>
      </c>
      <c r="M881" s="32">
        <f t="shared" si="840"/>
        <v>2.7</v>
      </c>
      <c r="N881" s="32">
        <f t="shared" si="840"/>
        <v>2.7</v>
      </c>
      <c r="O881" s="32">
        <f t="shared" si="840"/>
        <v>3.0000000000000004</v>
      </c>
      <c r="P881" s="32">
        <f t="shared" si="840"/>
        <v>2.1</v>
      </c>
      <c r="Q881" s="32">
        <f t="shared" si="840"/>
        <v>2</v>
      </c>
      <c r="R881" s="32">
        <f t="shared" si="840"/>
        <v>2.1</v>
      </c>
      <c r="S881" s="32">
        <f t="shared" si="840"/>
        <v>2</v>
      </c>
      <c r="T881" s="32">
        <f t="shared" si="840"/>
        <v>2</v>
      </c>
      <c r="U881" s="32">
        <f t="shared" si="840"/>
        <v>2</v>
      </c>
      <c r="V881" s="32">
        <f t="shared" si="840"/>
        <v>2.1</v>
      </c>
      <c r="W881" s="32">
        <f t="shared" si="840"/>
        <v>2</v>
      </c>
    </row>
    <row r="882" spans="1:23" x14ac:dyDescent="0.25">
      <c r="A882" s="257" t="s">
        <v>276</v>
      </c>
      <c r="B882" t="str">
        <f>IFERROR(_xlfn.XLOOKUP(TEXT(A882, "0"), TEXT('Material master'!$A$2:'Material master'!$A$275, "0"), 'Material master'!$B$2:'Material master'!$B$275, 1),"")</f>
        <v>Ca-Carb I150 PO 25:PA:H4:H:1200</v>
      </c>
      <c r="C882" t="str">
        <f>IFERROR(_xlfn.XLOOKUP(TEXT(A882, "0"), TEXT('Material master'!$A$2:'Material master'!$A$275, "0"), 'Material master'!$C$2:'Material master'!$C$275, 1),"")</f>
        <v>Packaged Product</v>
      </c>
      <c r="D882" t="str">
        <f>IFERROR(_xlfn.XLOOKUP(TEXT(A882, "0"), TEXT('Material master'!$A$2:'Material master'!$A$275, "0"), 'Material master'!$D$2:'Material master'!$D$275, 1),"")</f>
        <v>C002 - Limestone</v>
      </c>
      <c r="E882" t="str">
        <f>IFERROR(_xlfn.XLOOKUP(TEXT(A882, "0"), TEXT('Material master'!$A$2:'Material master'!$A$275, "0"), 'Material master'!$E$2:'Material master'!$E$275, 1),"")</f>
        <v>SPC0205 - Limestone</v>
      </c>
      <c r="F882" t="str">
        <f>IFERROR(_xlfn.XLOOKUP(TEXT(A882, "0"), TEXT('Material master'!$A$2:'Material master'!$A$275, "0"), 'Material master'!$F$2:'Material master'!$F$275, 1),"")</f>
        <v>BK29 - Limestone Flour Coarse</v>
      </c>
      <c r="G882" t="str">
        <f>IFERROR(_xlfn.XLOOKUP(TEXT(A882, "0"), TEXT('Material master'!$A$2:'Material master'!$A$275, "0"), 'Material master'!$G$2:'Material master'!$G$275, 1),"")</f>
        <v>Limestone 150 PO</v>
      </c>
      <c r="H882" t="s">
        <v>706</v>
      </c>
      <c r="I882" s="257" t="s">
        <v>119</v>
      </c>
      <c r="J882">
        <v>0.83333333333333337</v>
      </c>
      <c r="K882" s="32"/>
      <c r="L882" s="32">
        <f t="shared" ref="L882:W882" si="841">L878 * $J882</f>
        <v>61.999999999999993</v>
      </c>
      <c r="M882" s="32">
        <f t="shared" si="841"/>
        <v>27</v>
      </c>
      <c r="N882" s="32">
        <f t="shared" si="841"/>
        <v>27</v>
      </c>
      <c r="O882" s="32">
        <f t="shared" si="841"/>
        <v>30</v>
      </c>
      <c r="P882" s="32">
        <f t="shared" si="841"/>
        <v>21</v>
      </c>
      <c r="Q882" s="32">
        <f t="shared" si="841"/>
        <v>20</v>
      </c>
      <c r="R882" s="32">
        <f t="shared" si="841"/>
        <v>21</v>
      </c>
      <c r="S882" s="32">
        <f t="shared" si="841"/>
        <v>20</v>
      </c>
      <c r="T882" s="32">
        <f t="shared" si="841"/>
        <v>20</v>
      </c>
      <c r="U882" s="32">
        <f t="shared" si="841"/>
        <v>20</v>
      </c>
      <c r="V882" s="32">
        <f t="shared" si="841"/>
        <v>21</v>
      </c>
      <c r="W882" s="32">
        <f t="shared" si="841"/>
        <v>20</v>
      </c>
    </row>
    <row r="883" spans="1:23" x14ac:dyDescent="0.25">
      <c r="A883" s="257" t="s">
        <v>276</v>
      </c>
      <c r="B883" t="str">
        <f>IFERROR(_xlfn.XLOOKUP(TEXT(A883, "0"), TEXT('Material master'!$A$2:'Material master'!$A$275, "0"), 'Material master'!$B$2:'Material master'!$B$275, 1),"")</f>
        <v>Ca-Carb I150 PO 25:PA:H4:H:1200</v>
      </c>
      <c r="C883" t="str">
        <f>IFERROR(_xlfn.XLOOKUP(TEXT(A883, "0"), TEXT('Material master'!$A$2:'Material master'!$A$275, "0"), 'Material master'!$C$2:'Material master'!$C$275, 1),"")</f>
        <v>Packaged Product</v>
      </c>
      <c r="D883" t="str">
        <f>IFERROR(_xlfn.XLOOKUP(TEXT(A883, "0"), TEXT('Material master'!$A$2:'Material master'!$A$275, "0"), 'Material master'!$D$2:'Material master'!$D$275, 1),"")</f>
        <v>C002 - Limestone</v>
      </c>
      <c r="E883" t="str">
        <f>IFERROR(_xlfn.XLOOKUP(TEXT(A883, "0"), TEXT('Material master'!$A$2:'Material master'!$A$275, "0"), 'Material master'!$E$2:'Material master'!$E$275, 1),"")</f>
        <v>SPC0205 - Limestone</v>
      </c>
      <c r="F883" t="str">
        <f>IFERROR(_xlfn.XLOOKUP(TEXT(A883, "0"), TEXT('Material master'!$A$2:'Material master'!$A$275, "0"), 'Material master'!$F$2:'Material master'!$F$275, 1),"")</f>
        <v>BK29 - Limestone Flour Coarse</v>
      </c>
      <c r="G883" t="str">
        <f>IFERROR(_xlfn.XLOOKUP(TEXT(A883, "0"), TEXT('Material master'!$A$2:'Material master'!$A$275, "0"), 'Material master'!$G$2:'Material master'!$G$275, 1),"")</f>
        <v>Limestone 150 PO</v>
      </c>
      <c r="H883" t="s">
        <v>706</v>
      </c>
      <c r="I883" s="257" t="s">
        <v>121</v>
      </c>
      <c r="J883">
        <v>40</v>
      </c>
      <c r="K883" s="32"/>
      <c r="L883" s="32">
        <f t="shared" ref="L883:W883" si="842">L878 * $J883</f>
        <v>2975.9999999999995</v>
      </c>
      <c r="M883" s="32">
        <f t="shared" si="842"/>
        <v>1296</v>
      </c>
      <c r="N883" s="32">
        <f t="shared" si="842"/>
        <v>1296</v>
      </c>
      <c r="O883" s="32">
        <f t="shared" si="842"/>
        <v>1440</v>
      </c>
      <c r="P883" s="32">
        <f t="shared" si="842"/>
        <v>1008</v>
      </c>
      <c r="Q883" s="32">
        <f t="shared" si="842"/>
        <v>960</v>
      </c>
      <c r="R883" s="32">
        <f t="shared" si="842"/>
        <v>1008</v>
      </c>
      <c r="S883" s="32">
        <f t="shared" si="842"/>
        <v>960</v>
      </c>
      <c r="T883" s="32">
        <f t="shared" si="842"/>
        <v>960</v>
      </c>
      <c r="U883" s="32">
        <f t="shared" si="842"/>
        <v>960</v>
      </c>
      <c r="V883" s="32">
        <f t="shared" si="842"/>
        <v>1008</v>
      </c>
      <c r="W883" s="32">
        <f t="shared" si="842"/>
        <v>960</v>
      </c>
    </row>
    <row r="884" spans="1:23" ht="15.75" thickBot="1" x14ac:dyDescent="0.3">
      <c r="A884" s="257" t="s">
        <v>276</v>
      </c>
      <c r="B884" t="str">
        <f>IFERROR(_xlfn.XLOOKUP(TEXT(A884, "0"), TEXT('Material master'!$A$2:'Material master'!$A$275, "0"), 'Material master'!$B$2:'Material master'!$B$275, 1),"")</f>
        <v>Ca-Carb I150 PO 25:PA:H4:H:1200</v>
      </c>
      <c r="C884" t="str">
        <f>IFERROR(_xlfn.XLOOKUP(TEXT(A884, "0"), TEXT('Material master'!$A$2:'Material master'!$A$275, "0"), 'Material master'!$C$2:'Material master'!$C$275, 1),"")</f>
        <v>Packaged Product</v>
      </c>
      <c r="D884" t="str">
        <f>IFERROR(_xlfn.XLOOKUP(TEXT(A884, "0"), TEXT('Material master'!$A$2:'Material master'!$A$275, "0"), 'Material master'!$D$2:'Material master'!$D$275, 1),"")</f>
        <v>C002 - Limestone</v>
      </c>
      <c r="E884" t="str">
        <f>IFERROR(_xlfn.XLOOKUP(TEXT(A884, "0"), TEXT('Material master'!$A$2:'Material master'!$A$275, "0"), 'Material master'!$E$2:'Material master'!$E$275, 1),"")</f>
        <v>SPC0205 - Limestone</v>
      </c>
      <c r="F884" t="str">
        <f>IFERROR(_xlfn.XLOOKUP(TEXT(A884, "0"), TEXT('Material master'!$A$2:'Material master'!$A$275, "0"), 'Material master'!$F$2:'Material master'!$F$275, 1),"")</f>
        <v>BK29 - Limestone Flour Coarse</v>
      </c>
      <c r="G884" t="str">
        <f>IFERROR(_xlfn.XLOOKUP(TEXT(A884, "0"), TEXT('Material master'!$A$2:'Material master'!$A$275, "0"), 'Material master'!$G$2:'Material master'!$G$275, 1),"")</f>
        <v>Limestone 150 PO</v>
      </c>
      <c r="H884" t="s">
        <v>706</v>
      </c>
      <c r="I884" s="257" t="s">
        <v>273</v>
      </c>
      <c r="J884">
        <v>1</v>
      </c>
      <c r="K884" s="32"/>
      <c r="L884" s="32">
        <f t="shared" ref="L884:W884" si="843">L878 * $J884</f>
        <v>74.399999999999991</v>
      </c>
      <c r="M884" s="32">
        <f t="shared" si="843"/>
        <v>32.4</v>
      </c>
      <c r="N884" s="32">
        <f t="shared" si="843"/>
        <v>32.4</v>
      </c>
      <c r="O884" s="32">
        <f t="shared" si="843"/>
        <v>36</v>
      </c>
      <c r="P884" s="32">
        <f t="shared" si="843"/>
        <v>25.2</v>
      </c>
      <c r="Q884" s="32">
        <f t="shared" si="843"/>
        <v>24</v>
      </c>
      <c r="R884" s="32">
        <f t="shared" si="843"/>
        <v>25.2</v>
      </c>
      <c r="S884" s="32">
        <f t="shared" si="843"/>
        <v>24</v>
      </c>
      <c r="T884" s="32">
        <f t="shared" si="843"/>
        <v>24</v>
      </c>
      <c r="U884" s="32">
        <f t="shared" si="843"/>
        <v>24</v>
      </c>
      <c r="V884" s="32">
        <f t="shared" si="843"/>
        <v>25.2</v>
      </c>
      <c r="W884" s="32">
        <f t="shared" si="843"/>
        <v>24</v>
      </c>
    </row>
    <row r="885" spans="1:23" s="138" customFormat="1" x14ac:dyDescent="0.25">
      <c r="A885" s="137" t="s">
        <v>278</v>
      </c>
      <c r="B885" s="138" t="str">
        <f>IFERROR(_xlfn.XLOOKUP(TEXT(A885, "0"), TEXT('Material master'!$A$2:'Material master'!$A$275, "0"), 'Material master'!$B$2:'Material master'!$B$275, 1),"")</f>
        <v>Ca-Carb I150 PO 1000:B4S:H4:NB:1000</v>
      </c>
      <c r="C885" s="138" t="str">
        <f>IFERROR(_xlfn.XLOOKUP(TEXT(A885, "0"), TEXT('Material master'!$A$2:'Material master'!$A$275, "0"), 'Material master'!$C$2:'Material master'!$C$275, 1),"")</f>
        <v>Packaged Product</v>
      </c>
      <c r="D885" s="138" t="str">
        <f>IFERROR(_xlfn.XLOOKUP(TEXT(A885, "0"), TEXT('Material master'!$A$2:'Material master'!$A$275, "0"), 'Material master'!$D$2:'Material master'!$D$275, 1),"")</f>
        <v>C002 - Limestone</v>
      </c>
      <c r="E885" s="138" t="str">
        <f>IFERROR(_xlfn.XLOOKUP(TEXT(A885, "0"), TEXT('Material master'!$A$2:'Material master'!$A$275, "0"), 'Material master'!$E$2:'Material master'!$E$275, 1),"")</f>
        <v>SPC0205 - Limestone</v>
      </c>
      <c r="F885" s="138" t="str">
        <f>IFERROR(_xlfn.XLOOKUP(TEXT(A885, "0"), TEXT('Material master'!$A$2:'Material master'!$A$275, "0"), 'Material master'!$F$2:'Material master'!$F$275, 1),"")</f>
        <v>BK29 - Limestone Flour Coarse</v>
      </c>
      <c r="G885" s="138" t="str">
        <f>IFERROR(_xlfn.XLOOKUP(TEXT(A885, "0"), TEXT('Material master'!$A$2:'Material master'!$A$275, "0"), 'Material master'!$G$2:'Material master'!$G$275, 1),"")</f>
        <v>Limestone 150 PO</v>
      </c>
      <c r="H885" s="138" t="s">
        <v>683</v>
      </c>
      <c r="I885" s="140">
        <f>IFERROR(AVERAGE('Forecast sheet'!$C$20:'Forecast sheet'!$N$20),0)</f>
        <v>23.583333333333332</v>
      </c>
      <c r="J885" s="140">
        <f>IFERROR(AVERAGE(L885:W885),0)</f>
        <v>25.561568068191804</v>
      </c>
      <c r="K885" s="140"/>
      <c r="L885" s="140">
        <v>26.099369532842399</v>
      </c>
      <c r="M885" s="140">
        <v>26.444300642385464</v>
      </c>
      <c r="N885" s="140">
        <v>26.068205620011756</v>
      </c>
      <c r="O885" s="140">
        <v>26.503707022534655</v>
      </c>
      <c r="P885" s="140">
        <v>25.189417513701198</v>
      </c>
      <c r="Q885" s="140">
        <v>25.216112909392194</v>
      </c>
      <c r="R885" s="140">
        <v>25.189417513701194</v>
      </c>
      <c r="S885" s="140">
        <v>25.216112909392198</v>
      </c>
      <c r="T885" s="140">
        <v>25.216112909392191</v>
      </c>
      <c r="U885" s="140">
        <v>25.189417513701208</v>
      </c>
      <c r="V885" s="140">
        <v>25.217225217545984</v>
      </c>
      <c r="W885" s="140">
        <v>25.189417513701194</v>
      </c>
    </row>
    <row r="886" spans="1:23" x14ac:dyDescent="0.25">
      <c r="A886" s="257" t="s">
        <v>278</v>
      </c>
      <c r="B886" t="str">
        <f>IFERROR(_xlfn.XLOOKUP(TEXT(A886, "0"), TEXT('Material master'!$A$2:'Material master'!$A$275, "0"), 'Material master'!$B$2:'Material master'!$B$275, 1),"")</f>
        <v>Ca-Carb I150 PO 1000:B4S:H4:NB:1000</v>
      </c>
      <c r="C886" t="str">
        <f>IFERROR(_xlfn.XLOOKUP(TEXT(A886, "0"), TEXT('Material master'!$A$2:'Material master'!$A$275, "0"), 'Material master'!$C$2:'Material master'!$C$275, 1),"")</f>
        <v>Packaged Product</v>
      </c>
      <c r="D886" t="str">
        <f>IFERROR(_xlfn.XLOOKUP(TEXT(A886, "0"), TEXT('Material master'!$A$2:'Material master'!$A$275, "0"), 'Material master'!$D$2:'Material master'!$D$275, 1),"")</f>
        <v>C002 - Limestone</v>
      </c>
      <c r="E886" t="str">
        <f>IFERROR(_xlfn.XLOOKUP(TEXT(A886, "0"), TEXT('Material master'!$A$2:'Material master'!$A$275, "0"), 'Material master'!$E$2:'Material master'!$E$275, 1),"")</f>
        <v>SPC0205 - Limestone</v>
      </c>
      <c r="F886" t="str">
        <f>IFERROR(_xlfn.XLOOKUP(TEXT(A886, "0"), TEXT('Material master'!$A$2:'Material master'!$A$275, "0"), 'Material master'!$F$2:'Material master'!$F$275, 1),"")</f>
        <v>BK29 - Limestone Flour Coarse</v>
      </c>
      <c r="G886" t="str">
        <f>IFERROR(_xlfn.XLOOKUP(TEXT(A886, "0"), TEXT('Material master'!$A$2:'Material master'!$A$275, "0"), 'Material master'!$G$2:'Material master'!$G$275, 1),"")</f>
        <v>Limestone 150 PO</v>
      </c>
      <c r="H886" s="1" t="s">
        <v>696</v>
      </c>
      <c r="I886" s="1"/>
      <c r="J886" s="1"/>
      <c r="K886" s="141"/>
      <c r="L886" s="141">
        <f t="shared" ref="L886:W886" si="844">SUM(L885)</f>
        <v>26.099369532842399</v>
      </c>
      <c r="M886" s="141">
        <f t="shared" si="844"/>
        <v>26.444300642385464</v>
      </c>
      <c r="N886" s="141">
        <f t="shared" si="844"/>
        <v>26.068205620011756</v>
      </c>
      <c r="O886" s="141">
        <f t="shared" si="844"/>
        <v>26.503707022534655</v>
      </c>
      <c r="P886" s="141">
        <f t="shared" si="844"/>
        <v>25.189417513701198</v>
      </c>
      <c r="Q886" s="141">
        <f t="shared" si="844"/>
        <v>25.216112909392194</v>
      </c>
      <c r="R886" s="141">
        <f t="shared" si="844"/>
        <v>25.189417513701194</v>
      </c>
      <c r="S886" s="141">
        <f t="shared" si="844"/>
        <v>25.216112909392198</v>
      </c>
      <c r="T886" s="141">
        <f t="shared" si="844"/>
        <v>25.216112909392191</v>
      </c>
      <c r="U886" s="141">
        <f t="shared" si="844"/>
        <v>25.189417513701208</v>
      </c>
      <c r="V886" s="141">
        <f t="shared" si="844"/>
        <v>25.217225217545984</v>
      </c>
      <c r="W886" s="141">
        <f t="shared" si="844"/>
        <v>25.189417513701194</v>
      </c>
    </row>
    <row r="887" spans="1:23" s="136" customFormat="1" x14ac:dyDescent="0.25">
      <c r="A887" s="270" t="s">
        <v>278</v>
      </c>
      <c r="B887" s="136" t="str">
        <f>IFERROR(_xlfn.XLOOKUP(TEXT(A887, "0"), TEXT('Material master'!$A$2:'Material master'!$A$275, "0"), 'Material master'!$B$2:'Material master'!$B$275, 1),"")</f>
        <v>Ca-Carb I150 PO 1000:B4S:H4:NB:1000</v>
      </c>
      <c r="C887" s="136" t="str">
        <f>IFERROR(_xlfn.XLOOKUP(TEXT(A887, "0"), TEXT('Material master'!$A$2:'Material master'!$A$275, "0"), 'Material master'!$C$2:'Material master'!$C$275, 1),"")</f>
        <v>Packaged Product</v>
      </c>
      <c r="D887" s="136" t="str">
        <f>IFERROR(_xlfn.XLOOKUP(TEXT(A887, "0"), TEXT('Material master'!$A$2:'Material master'!$A$275, "0"), 'Material master'!$D$2:'Material master'!$D$275, 1),"")</f>
        <v>C002 - Limestone</v>
      </c>
      <c r="E887" s="136" t="str">
        <f>IFERROR(_xlfn.XLOOKUP(TEXT(A887, "0"), TEXT('Material master'!$A$2:'Material master'!$A$275, "0"), 'Material master'!$E$2:'Material master'!$E$275, 1),"")</f>
        <v>SPC0205 - Limestone</v>
      </c>
      <c r="F887" s="136" t="str">
        <f>IFERROR(_xlfn.XLOOKUP(TEXT(A887, "0"), TEXT('Material master'!$A$2:'Material master'!$A$275, "0"), 'Material master'!$F$2:'Material master'!$F$275, 1),"")</f>
        <v>BK29 - Limestone Flour Coarse</v>
      </c>
      <c r="G887" s="136" t="str">
        <f>IFERROR(_xlfn.XLOOKUP(TEXT(A887, "0"), TEXT('Material master'!$A$2:'Material master'!$A$275, "0"), 'Material master'!$G$2:'Material master'!$G$275, 1),"")</f>
        <v>Limestone 150 PO</v>
      </c>
      <c r="H887" s="136" t="s">
        <v>697</v>
      </c>
      <c r="K887" s="142">
        <v>11</v>
      </c>
      <c r="L887" s="142">
        <f t="shared" ref="L887:W887" si="845">K887 - L886 + L889</f>
        <v>0.90063046715760109</v>
      </c>
      <c r="M887" s="142">
        <f t="shared" si="845"/>
        <v>0.45632982477213702</v>
      </c>
      <c r="N887" s="142">
        <f t="shared" si="845"/>
        <v>0.38812420476038056</v>
      </c>
      <c r="O887" s="142">
        <f t="shared" si="845"/>
        <v>0.88441718222572518</v>
      </c>
      <c r="P887" s="142">
        <f t="shared" si="845"/>
        <v>0.69499966852452744</v>
      </c>
      <c r="Q887" s="142">
        <f t="shared" si="845"/>
        <v>0.47888675913233314</v>
      </c>
      <c r="R887" s="142">
        <f t="shared" si="845"/>
        <v>0.28946924543113894</v>
      </c>
      <c r="S887" s="142">
        <f t="shared" si="845"/>
        <v>7.3356336038941095E-2</v>
      </c>
      <c r="T887" s="142">
        <f t="shared" si="845"/>
        <v>0.85724342664675035</v>
      </c>
      <c r="U887" s="142">
        <f t="shared" si="845"/>
        <v>0.66782591294554194</v>
      </c>
      <c r="V887" s="142">
        <f t="shared" si="845"/>
        <v>0.45060069539955805</v>
      </c>
      <c r="W887" s="142">
        <f t="shared" si="845"/>
        <v>0.26118318169836385</v>
      </c>
    </row>
    <row r="888" spans="1:23" x14ac:dyDescent="0.25">
      <c r="A888" s="257" t="s">
        <v>278</v>
      </c>
      <c r="B888" t="str">
        <f>IFERROR(_xlfn.XLOOKUP(TEXT(A888, "0"), TEXT('Material master'!$A$2:'Material master'!$A$275, "0"), 'Material master'!$B$2:'Material master'!$B$275, 1),"")</f>
        <v>Ca-Carb I150 PO 1000:B4S:H4:NB:1000</v>
      </c>
      <c r="C888" t="str">
        <f>IFERROR(_xlfn.XLOOKUP(TEXT(A888, "0"), TEXT('Material master'!$A$2:'Material master'!$A$275, "0"), 'Material master'!$C$2:'Material master'!$C$275, 1),"")</f>
        <v>Packaged Product</v>
      </c>
      <c r="D888" t="str">
        <f>IFERROR(_xlfn.XLOOKUP(TEXT(A888, "0"), TEXT('Material master'!$A$2:'Material master'!$A$275, "0"), 'Material master'!$D$2:'Material master'!$D$275, 1),"")</f>
        <v>C002 - Limestone</v>
      </c>
      <c r="E888" t="str">
        <f>IFERROR(_xlfn.XLOOKUP(TEXT(A888, "0"), TEXT('Material master'!$A$2:'Material master'!$A$275, "0"), 'Material master'!$E$2:'Material master'!$E$275, 1),"")</f>
        <v>SPC0205 - Limestone</v>
      </c>
      <c r="F888" t="str">
        <f>IFERROR(_xlfn.XLOOKUP(TEXT(A888, "0"), TEXT('Material master'!$A$2:'Material master'!$A$275, "0"), 'Material master'!$F$2:'Material master'!$F$275, 1),"")</f>
        <v>BK29 - Limestone Flour Coarse</v>
      </c>
      <c r="G888" t="str">
        <f>IFERROR(_xlfn.XLOOKUP(TEXT(A888, "0"), TEXT('Material master'!$A$2:'Material master'!$A$275, "0"), 'Material master'!$G$2:'Material master'!$G$275, 1),"")</f>
        <v>Limestone 150 PO</v>
      </c>
      <c r="H888" t="s">
        <v>698</v>
      </c>
      <c r="I888" s="32">
        <v>0</v>
      </c>
      <c r="J888" s="258">
        <f>IFERROR($I888/AVERAGE($L886:$W886),0)</f>
        <v>0</v>
      </c>
      <c r="K888" s="32"/>
      <c r="L888" s="32">
        <f t="shared" ref="L888:W888" si="846">$I888</f>
        <v>0</v>
      </c>
      <c r="M888" s="32">
        <f t="shared" si="846"/>
        <v>0</v>
      </c>
      <c r="N888" s="32">
        <f t="shared" si="846"/>
        <v>0</v>
      </c>
      <c r="O888" s="32">
        <f t="shared" si="846"/>
        <v>0</v>
      </c>
      <c r="P888" s="32">
        <f t="shared" si="846"/>
        <v>0</v>
      </c>
      <c r="Q888" s="32">
        <f t="shared" si="846"/>
        <v>0</v>
      </c>
      <c r="R888" s="32">
        <f t="shared" si="846"/>
        <v>0</v>
      </c>
      <c r="S888" s="32">
        <f t="shared" si="846"/>
        <v>0</v>
      </c>
      <c r="T888" s="32">
        <f t="shared" si="846"/>
        <v>0</v>
      </c>
      <c r="U888" s="32">
        <f t="shared" si="846"/>
        <v>0</v>
      </c>
      <c r="V888" s="32">
        <f t="shared" si="846"/>
        <v>0</v>
      </c>
      <c r="W888" s="32">
        <f t="shared" si="846"/>
        <v>0</v>
      </c>
    </row>
    <row r="889" spans="1:23" x14ac:dyDescent="0.25">
      <c r="A889" s="257" t="s">
        <v>278</v>
      </c>
      <c r="B889" t="str">
        <f>IFERROR(_xlfn.XLOOKUP(TEXT(A889, "0"), TEXT('Material master'!$A$2:'Material master'!$A$275, "0"), 'Material master'!$B$2:'Material master'!$B$275, 1),"")</f>
        <v>Ca-Carb I150 PO 1000:B4S:H4:NB:1000</v>
      </c>
      <c r="C889" t="str">
        <f>IFERROR(_xlfn.XLOOKUP(TEXT(A889, "0"), TEXT('Material master'!$A$2:'Material master'!$A$275, "0"), 'Material master'!$C$2:'Material master'!$C$275, 1),"")</f>
        <v>Packaged Product</v>
      </c>
      <c r="D889" t="str">
        <f>IFERROR(_xlfn.XLOOKUP(TEXT(A889, "0"), TEXT('Material master'!$A$2:'Material master'!$A$275, "0"), 'Material master'!$D$2:'Material master'!$D$275, 1),"")</f>
        <v>C002 - Limestone</v>
      </c>
      <c r="E889" t="str">
        <f>IFERROR(_xlfn.XLOOKUP(TEXT(A889, "0"), TEXT('Material master'!$A$2:'Material master'!$A$275, "0"), 'Material master'!$E$2:'Material master'!$E$275, 1),"")</f>
        <v>SPC0205 - Limestone</v>
      </c>
      <c r="F889" t="str">
        <f>IFERROR(_xlfn.XLOOKUP(TEXT(A889, "0"), TEXT('Material master'!$A$2:'Material master'!$A$275, "0"), 'Material master'!$F$2:'Material master'!$F$275, 1),"")</f>
        <v>BK29 - Limestone Flour Coarse</v>
      </c>
      <c r="G889" t="str">
        <f>IFERROR(_xlfn.XLOOKUP(TEXT(A889, "0"), TEXT('Material master'!$A$2:'Material master'!$A$275, "0"), 'Material master'!$G$2:'Material master'!$G$275, 1),"")</f>
        <v>Limestone 150 PO</v>
      </c>
      <c r="H889" t="s">
        <v>704</v>
      </c>
      <c r="I889">
        <v>1</v>
      </c>
      <c r="K889" s="32"/>
      <c r="L889" s="32">
        <f t="shared" ref="L889:W889" si="847">IF(( L888 - K887 + L886 ) &gt; 0, CEILING(( L888 - K887 + L886 ), $I889), 0)</f>
        <v>16</v>
      </c>
      <c r="M889" s="32">
        <f t="shared" si="847"/>
        <v>26</v>
      </c>
      <c r="N889" s="32">
        <f t="shared" si="847"/>
        <v>26</v>
      </c>
      <c r="O889" s="32">
        <f t="shared" si="847"/>
        <v>27</v>
      </c>
      <c r="P889" s="32">
        <f t="shared" si="847"/>
        <v>25</v>
      </c>
      <c r="Q889" s="32">
        <f t="shared" si="847"/>
        <v>25</v>
      </c>
      <c r="R889" s="32">
        <f t="shared" si="847"/>
        <v>25</v>
      </c>
      <c r="S889" s="32">
        <f t="shared" si="847"/>
        <v>25</v>
      </c>
      <c r="T889" s="32">
        <f t="shared" si="847"/>
        <v>26</v>
      </c>
      <c r="U889" s="32">
        <f t="shared" si="847"/>
        <v>25</v>
      </c>
      <c r="V889" s="32">
        <f t="shared" si="847"/>
        <v>25</v>
      </c>
      <c r="W889" s="32">
        <f t="shared" si="847"/>
        <v>25</v>
      </c>
    </row>
    <row r="890" spans="1:23" x14ac:dyDescent="0.25">
      <c r="A890" s="257" t="s">
        <v>278</v>
      </c>
      <c r="B890" t="str">
        <f>IFERROR(_xlfn.XLOOKUP(TEXT(A890, "0"), TEXT('Material master'!$A$2:'Material master'!$A$275, "0"), 'Material master'!$B$2:'Material master'!$B$275, 1),"")</f>
        <v>Ca-Carb I150 PO 1000:B4S:H4:NB:1000</v>
      </c>
      <c r="C890" t="str">
        <f>IFERROR(_xlfn.XLOOKUP(TEXT(A890, "0"), TEXT('Material master'!$A$2:'Material master'!$A$275, "0"), 'Material master'!$C$2:'Material master'!$C$275, 1),"")</f>
        <v>Packaged Product</v>
      </c>
      <c r="D890" t="str">
        <f>IFERROR(_xlfn.XLOOKUP(TEXT(A890, "0"), TEXT('Material master'!$A$2:'Material master'!$A$275, "0"), 'Material master'!$D$2:'Material master'!$D$275, 1),"")</f>
        <v>C002 - Limestone</v>
      </c>
      <c r="E890" t="str">
        <f>IFERROR(_xlfn.XLOOKUP(TEXT(A890, "0"), TEXT('Material master'!$A$2:'Material master'!$A$275, "0"), 'Material master'!$E$2:'Material master'!$E$275, 1),"")</f>
        <v>SPC0205 - Limestone</v>
      </c>
      <c r="F890" t="str">
        <f>IFERROR(_xlfn.XLOOKUP(TEXT(A890, "0"), TEXT('Material master'!$A$2:'Material master'!$A$275, "0"), 'Material master'!$F$2:'Material master'!$F$275, 1),"")</f>
        <v>BK29 - Limestone Flour Coarse</v>
      </c>
      <c r="G890" t="str">
        <f>IFERROR(_xlfn.XLOOKUP(TEXT(A890, "0"), TEXT('Material master'!$A$2:'Material master'!$A$275, "0"), 'Material master'!$G$2:'Material master'!$G$275, 1),"")</f>
        <v>Limestone 150 PO</v>
      </c>
      <c r="H890" t="s">
        <v>705</v>
      </c>
      <c r="I890" t="s">
        <v>595</v>
      </c>
      <c r="J890">
        <v>5</v>
      </c>
      <c r="K890" s="32"/>
      <c r="L890" s="32">
        <f t="shared" ref="L890:W890" si="848">L889 / $J890</f>
        <v>3.2</v>
      </c>
      <c r="M890" s="32">
        <f t="shared" si="848"/>
        <v>5.2</v>
      </c>
      <c r="N890" s="32">
        <f t="shared" si="848"/>
        <v>5.2</v>
      </c>
      <c r="O890" s="32">
        <f t="shared" si="848"/>
        <v>5.4</v>
      </c>
      <c r="P890" s="32">
        <f t="shared" si="848"/>
        <v>5</v>
      </c>
      <c r="Q890" s="32">
        <f t="shared" si="848"/>
        <v>5</v>
      </c>
      <c r="R890" s="32">
        <f t="shared" si="848"/>
        <v>5</v>
      </c>
      <c r="S890" s="32">
        <f t="shared" si="848"/>
        <v>5</v>
      </c>
      <c r="T890" s="32">
        <f t="shared" si="848"/>
        <v>5.2</v>
      </c>
      <c r="U890" s="32">
        <f t="shared" si="848"/>
        <v>5</v>
      </c>
      <c r="V890" s="32">
        <f t="shared" si="848"/>
        <v>5</v>
      </c>
      <c r="W890" s="32">
        <f t="shared" si="848"/>
        <v>5</v>
      </c>
    </row>
    <row r="891" spans="1:23" x14ac:dyDescent="0.25">
      <c r="A891" s="257" t="s">
        <v>278</v>
      </c>
      <c r="B891" t="str">
        <f>IFERROR(_xlfn.XLOOKUP(TEXT(A891, "0"), TEXT('Material master'!$A$2:'Material master'!$A$275, "0"), 'Material master'!$B$2:'Material master'!$B$275, 1),"")</f>
        <v>Ca-Carb I150 PO 1000:B4S:H4:NB:1000</v>
      </c>
      <c r="C891" t="str">
        <f>IFERROR(_xlfn.XLOOKUP(TEXT(A891, "0"), TEXT('Material master'!$A$2:'Material master'!$A$275, "0"), 'Material master'!$C$2:'Material master'!$C$275, 1),"")</f>
        <v>Packaged Product</v>
      </c>
      <c r="D891" t="str">
        <f>IFERROR(_xlfn.XLOOKUP(TEXT(A891, "0"), TEXT('Material master'!$A$2:'Material master'!$A$275, "0"), 'Material master'!$D$2:'Material master'!$D$275, 1),"")</f>
        <v>C002 - Limestone</v>
      </c>
      <c r="E891" t="str">
        <f>IFERROR(_xlfn.XLOOKUP(TEXT(A891, "0"), TEXT('Material master'!$A$2:'Material master'!$A$275, "0"), 'Material master'!$E$2:'Material master'!$E$275, 1),"")</f>
        <v>SPC0205 - Limestone</v>
      </c>
      <c r="F891" t="str">
        <f>IFERROR(_xlfn.XLOOKUP(TEXT(A891, "0"), TEXT('Material master'!$A$2:'Material master'!$A$275, "0"), 'Material master'!$F$2:'Material master'!$F$275, 1),"")</f>
        <v>BK29 - Limestone Flour Coarse</v>
      </c>
      <c r="G891" t="str">
        <f>IFERROR(_xlfn.XLOOKUP(TEXT(A891, "0"), TEXT('Material master'!$A$2:'Material master'!$A$275, "0"), 'Material master'!$G$2:'Material master'!$G$275, 1),"")</f>
        <v>Limestone 150 PO</v>
      </c>
      <c r="H891" t="s">
        <v>706</v>
      </c>
      <c r="I891" s="257" t="s">
        <v>100</v>
      </c>
      <c r="J891">
        <v>1</v>
      </c>
      <c r="K891" s="32"/>
      <c r="L891" s="32">
        <f t="shared" ref="L891:W891" si="849">L889 * $J891</f>
        <v>16</v>
      </c>
      <c r="M891" s="32">
        <f t="shared" si="849"/>
        <v>26</v>
      </c>
      <c r="N891" s="32">
        <f t="shared" si="849"/>
        <v>26</v>
      </c>
      <c r="O891" s="32">
        <f t="shared" si="849"/>
        <v>27</v>
      </c>
      <c r="P891" s="32">
        <f t="shared" si="849"/>
        <v>25</v>
      </c>
      <c r="Q891" s="32">
        <f t="shared" si="849"/>
        <v>25</v>
      </c>
      <c r="R891" s="32">
        <f t="shared" si="849"/>
        <v>25</v>
      </c>
      <c r="S891" s="32">
        <f t="shared" si="849"/>
        <v>25</v>
      </c>
      <c r="T891" s="32">
        <f t="shared" si="849"/>
        <v>26</v>
      </c>
      <c r="U891" s="32">
        <f t="shared" si="849"/>
        <v>25</v>
      </c>
      <c r="V891" s="32">
        <f t="shared" si="849"/>
        <v>25</v>
      </c>
      <c r="W891" s="32">
        <f t="shared" si="849"/>
        <v>25</v>
      </c>
    </row>
    <row r="892" spans="1:23" x14ac:dyDescent="0.25">
      <c r="A892" s="257" t="s">
        <v>278</v>
      </c>
      <c r="B892" t="str">
        <f>IFERROR(_xlfn.XLOOKUP(TEXT(A892, "0"), TEXT('Material master'!$A$2:'Material master'!$A$275, "0"), 'Material master'!$B$2:'Material master'!$B$275, 1),"")</f>
        <v>Ca-Carb I150 PO 1000:B4S:H4:NB:1000</v>
      </c>
      <c r="C892" t="str">
        <f>IFERROR(_xlfn.XLOOKUP(TEXT(A892, "0"), TEXT('Material master'!$A$2:'Material master'!$A$275, "0"), 'Material master'!$C$2:'Material master'!$C$275, 1),"")</f>
        <v>Packaged Product</v>
      </c>
      <c r="D892" t="str">
        <f>IFERROR(_xlfn.XLOOKUP(TEXT(A892, "0"), TEXT('Material master'!$A$2:'Material master'!$A$275, "0"), 'Material master'!$D$2:'Material master'!$D$275, 1),"")</f>
        <v>C002 - Limestone</v>
      </c>
      <c r="E892" t="str">
        <f>IFERROR(_xlfn.XLOOKUP(TEXT(A892, "0"), TEXT('Material master'!$A$2:'Material master'!$A$275, "0"), 'Material master'!$E$2:'Material master'!$E$275, 1),"")</f>
        <v>SPC0205 - Limestone</v>
      </c>
      <c r="F892" t="str">
        <f>IFERROR(_xlfn.XLOOKUP(TEXT(A892, "0"), TEXT('Material master'!$A$2:'Material master'!$A$275, "0"), 'Material master'!$F$2:'Material master'!$F$275, 1),"")</f>
        <v>BK29 - Limestone Flour Coarse</v>
      </c>
      <c r="G892" t="str">
        <f>IFERROR(_xlfn.XLOOKUP(TEXT(A892, "0"), TEXT('Material master'!$A$2:'Material master'!$A$275, "0"), 'Material master'!$G$2:'Material master'!$G$275, 1),"")</f>
        <v>Limestone 150 PO</v>
      </c>
      <c r="H892" t="s">
        <v>706</v>
      </c>
      <c r="I892" s="257" t="s">
        <v>109</v>
      </c>
      <c r="J892">
        <v>1</v>
      </c>
      <c r="K892" s="32"/>
      <c r="L892" s="32">
        <f t="shared" ref="L892:W892" si="850">L889 * $J892</f>
        <v>16</v>
      </c>
      <c r="M892" s="32">
        <f t="shared" si="850"/>
        <v>26</v>
      </c>
      <c r="N892" s="32">
        <f t="shared" si="850"/>
        <v>26</v>
      </c>
      <c r="O892" s="32">
        <f t="shared" si="850"/>
        <v>27</v>
      </c>
      <c r="P892" s="32">
        <f t="shared" si="850"/>
        <v>25</v>
      </c>
      <c r="Q892" s="32">
        <f t="shared" si="850"/>
        <v>25</v>
      </c>
      <c r="R892" s="32">
        <f t="shared" si="850"/>
        <v>25</v>
      </c>
      <c r="S892" s="32">
        <f t="shared" si="850"/>
        <v>25</v>
      </c>
      <c r="T892" s="32">
        <f t="shared" si="850"/>
        <v>26</v>
      </c>
      <c r="U892" s="32">
        <f t="shared" si="850"/>
        <v>25</v>
      </c>
      <c r="V892" s="32">
        <f t="shared" si="850"/>
        <v>25</v>
      </c>
      <c r="W892" s="32">
        <f t="shared" si="850"/>
        <v>25</v>
      </c>
    </row>
    <row r="893" spans="1:23" ht="15.75" thickBot="1" x14ac:dyDescent="0.3">
      <c r="A893" s="257" t="s">
        <v>278</v>
      </c>
      <c r="B893" t="str">
        <f>IFERROR(_xlfn.XLOOKUP(TEXT(A893, "0"), TEXT('Material master'!$A$2:'Material master'!$A$275, "0"), 'Material master'!$B$2:'Material master'!$B$275, 1),"")</f>
        <v>Ca-Carb I150 PO 1000:B4S:H4:NB:1000</v>
      </c>
      <c r="C893" t="str">
        <f>IFERROR(_xlfn.XLOOKUP(TEXT(A893, "0"), TEXT('Material master'!$A$2:'Material master'!$A$275, "0"), 'Material master'!$C$2:'Material master'!$C$275, 1),"")</f>
        <v>Packaged Product</v>
      </c>
      <c r="D893" t="str">
        <f>IFERROR(_xlfn.XLOOKUP(TEXT(A893, "0"), TEXT('Material master'!$A$2:'Material master'!$A$275, "0"), 'Material master'!$D$2:'Material master'!$D$275, 1),"")</f>
        <v>C002 - Limestone</v>
      </c>
      <c r="E893" t="str">
        <f>IFERROR(_xlfn.XLOOKUP(TEXT(A893, "0"), TEXT('Material master'!$A$2:'Material master'!$A$275, "0"), 'Material master'!$E$2:'Material master'!$E$275, 1),"")</f>
        <v>SPC0205 - Limestone</v>
      </c>
      <c r="F893" t="str">
        <f>IFERROR(_xlfn.XLOOKUP(TEXT(A893, "0"), TEXT('Material master'!$A$2:'Material master'!$A$275, "0"), 'Material master'!$F$2:'Material master'!$F$275, 1),"")</f>
        <v>BK29 - Limestone Flour Coarse</v>
      </c>
      <c r="G893" t="str">
        <f>IFERROR(_xlfn.XLOOKUP(TEXT(A893, "0"), TEXT('Material master'!$A$2:'Material master'!$A$275, "0"), 'Material master'!$G$2:'Material master'!$G$275, 1),"")</f>
        <v>Limestone 150 PO</v>
      </c>
      <c r="H893" t="s">
        <v>706</v>
      </c>
      <c r="I893" s="257" t="s">
        <v>273</v>
      </c>
      <c r="J893">
        <v>1</v>
      </c>
      <c r="K893" s="32"/>
      <c r="L893" s="32">
        <f t="shared" ref="L893:W893" si="851">L889 * $J893</f>
        <v>16</v>
      </c>
      <c r="M893" s="32">
        <f t="shared" si="851"/>
        <v>26</v>
      </c>
      <c r="N893" s="32">
        <f t="shared" si="851"/>
        <v>26</v>
      </c>
      <c r="O893" s="32">
        <f t="shared" si="851"/>
        <v>27</v>
      </c>
      <c r="P893" s="32">
        <f t="shared" si="851"/>
        <v>25</v>
      </c>
      <c r="Q893" s="32">
        <f t="shared" si="851"/>
        <v>25</v>
      </c>
      <c r="R893" s="32">
        <f t="shared" si="851"/>
        <v>25</v>
      </c>
      <c r="S893" s="32">
        <f t="shared" si="851"/>
        <v>25</v>
      </c>
      <c r="T893" s="32">
        <f t="shared" si="851"/>
        <v>26</v>
      </c>
      <c r="U893" s="32">
        <f t="shared" si="851"/>
        <v>25</v>
      </c>
      <c r="V893" s="32">
        <f t="shared" si="851"/>
        <v>25</v>
      </c>
      <c r="W893" s="32">
        <f t="shared" si="851"/>
        <v>25</v>
      </c>
    </row>
    <row r="894" spans="1:23" s="138" customFormat="1" x14ac:dyDescent="0.25">
      <c r="A894" s="137" t="s">
        <v>280</v>
      </c>
      <c r="B894" s="138" t="str">
        <f>IFERROR(_xlfn.XLOOKUP(TEXT(A894, "0"), TEXT('Material master'!$A$2:'Material master'!$A$275, "0"), 'Material master'!$B$2:'Material master'!$B$275, 1),"")</f>
        <v>Ca-Carb I150 PO 1000:B4S:NO:NB:1000</v>
      </c>
      <c r="C894" s="138" t="str">
        <f>IFERROR(_xlfn.XLOOKUP(TEXT(A894, "0"), TEXT('Material master'!$A$2:'Material master'!$A$275, "0"), 'Material master'!$C$2:'Material master'!$C$275, 1),"")</f>
        <v>Packaged Product</v>
      </c>
      <c r="D894" s="138" t="str">
        <f>IFERROR(_xlfn.XLOOKUP(TEXT(A894, "0"), TEXT('Material master'!$A$2:'Material master'!$A$275, "0"), 'Material master'!$D$2:'Material master'!$D$275, 1),"")</f>
        <v>C002 - Limestone</v>
      </c>
      <c r="E894" s="138" t="str">
        <f>IFERROR(_xlfn.XLOOKUP(TEXT(A894, "0"), TEXT('Material master'!$A$2:'Material master'!$A$275, "0"), 'Material master'!$E$2:'Material master'!$E$275, 1),"")</f>
        <v>SPC0205 - Limestone</v>
      </c>
      <c r="F894" s="138" t="str">
        <f>IFERROR(_xlfn.XLOOKUP(TEXT(A894, "0"), TEXT('Material master'!$A$2:'Material master'!$A$275, "0"), 'Material master'!$F$2:'Material master'!$F$275, 1),"")</f>
        <v>BK29 - Limestone Flour Coarse</v>
      </c>
      <c r="G894" s="138" t="str">
        <f>IFERROR(_xlfn.XLOOKUP(TEXT(A894, "0"), TEXT('Material master'!$A$2:'Material master'!$A$275, "0"), 'Material master'!$G$2:'Material master'!$G$275, 1),"")</f>
        <v>Limestone 150 PO</v>
      </c>
      <c r="H894" s="139" t="s">
        <v>696</v>
      </c>
      <c r="I894" s="139"/>
      <c r="J894" s="139"/>
      <c r="K894" s="143"/>
      <c r="L894" s="143">
        <v>0</v>
      </c>
      <c r="M894" s="143">
        <v>0</v>
      </c>
      <c r="N894" s="143">
        <v>0</v>
      </c>
      <c r="O894" s="143">
        <v>0</v>
      </c>
      <c r="P894" s="143">
        <v>0</v>
      </c>
      <c r="Q894" s="143">
        <v>0</v>
      </c>
      <c r="R894" s="143">
        <v>0</v>
      </c>
      <c r="S894" s="143">
        <v>0</v>
      </c>
      <c r="T894" s="143">
        <v>0</v>
      </c>
      <c r="U894" s="143">
        <v>0</v>
      </c>
      <c r="V894" s="143">
        <v>0</v>
      </c>
      <c r="W894" s="143">
        <v>0</v>
      </c>
    </row>
    <row r="895" spans="1:23" s="136" customFormat="1" x14ac:dyDescent="0.25">
      <c r="A895" s="270" t="s">
        <v>280</v>
      </c>
      <c r="B895" s="136" t="str">
        <f>IFERROR(_xlfn.XLOOKUP(TEXT(A895, "0"), TEXT('Material master'!$A$2:'Material master'!$A$275, "0"), 'Material master'!$B$2:'Material master'!$B$275, 1),"")</f>
        <v>Ca-Carb I150 PO 1000:B4S:NO:NB:1000</v>
      </c>
      <c r="C895" s="136" t="str">
        <f>IFERROR(_xlfn.XLOOKUP(TEXT(A895, "0"), TEXT('Material master'!$A$2:'Material master'!$A$275, "0"), 'Material master'!$C$2:'Material master'!$C$275, 1),"")</f>
        <v>Packaged Product</v>
      </c>
      <c r="D895" s="136" t="str">
        <f>IFERROR(_xlfn.XLOOKUP(TEXT(A895, "0"), TEXT('Material master'!$A$2:'Material master'!$A$275, "0"), 'Material master'!$D$2:'Material master'!$D$275, 1),"")</f>
        <v>C002 - Limestone</v>
      </c>
      <c r="E895" s="136" t="str">
        <f>IFERROR(_xlfn.XLOOKUP(TEXT(A895, "0"), TEXT('Material master'!$A$2:'Material master'!$A$275, "0"), 'Material master'!$E$2:'Material master'!$E$275, 1),"")</f>
        <v>SPC0205 - Limestone</v>
      </c>
      <c r="F895" s="136" t="str">
        <f>IFERROR(_xlfn.XLOOKUP(TEXT(A895, "0"), TEXT('Material master'!$A$2:'Material master'!$A$275, "0"), 'Material master'!$F$2:'Material master'!$F$275, 1),"")</f>
        <v>BK29 - Limestone Flour Coarse</v>
      </c>
      <c r="G895" s="136" t="str">
        <f>IFERROR(_xlfn.XLOOKUP(TEXT(A895, "0"), TEXT('Material master'!$A$2:'Material master'!$A$275, "0"), 'Material master'!$G$2:'Material master'!$G$275, 1),"")</f>
        <v>Limestone 150 PO</v>
      </c>
      <c r="H895" s="136" t="s">
        <v>697</v>
      </c>
      <c r="K895" s="142">
        <v>0</v>
      </c>
      <c r="L895" s="142">
        <f t="shared" ref="L895:W895" si="852">K895 - L894 + L897</f>
        <v>0</v>
      </c>
      <c r="M895" s="142">
        <f t="shared" si="852"/>
        <v>0</v>
      </c>
      <c r="N895" s="142">
        <f t="shared" si="852"/>
        <v>0</v>
      </c>
      <c r="O895" s="142">
        <f t="shared" si="852"/>
        <v>0</v>
      </c>
      <c r="P895" s="142">
        <f t="shared" si="852"/>
        <v>0</v>
      </c>
      <c r="Q895" s="142">
        <f t="shared" si="852"/>
        <v>0</v>
      </c>
      <c r="R895" s="142">
        <f t="shared" si="852"/>
        <v>0</v>
      </c>
      <c r="S895" s="142">
        <f t="shared" si="852"/>
        <v>0</v>
      </c>
      <c r="T895" s="142">
        <f t="shared" si="852"/>
        <v>0</v>
      </c>
      <c r="U895" s="142">
        <f t="shared" si="852"/>
        <v>0</v>
      </c>
      <c r="V895" s="142">
        <f t="shared" si="852"/>
        <v>0</v>
      </c>
      <c r="W895" s="142">
        <f t="shared" si="852"/>
        <v>0</v>
      </c>
    </row>
    <row r="896" spans="1:23" x14ac:dyDescent="0.25">
      <c r="A896" s="257" t="s">
        <v>280</v>
      </c>
      <c r="B896" t="str">
        <f>IFERROR(_xlfn.XLOOKUP(TEXT(A896, "0"), TEXT('Material master'!$A$2:'Material master'!$A$275, "0"), 'Material master'!$B$2:'Material master'!$B$275, 1),"")</f>
        <v>Ca-Carb I150 PO 1000:B4S:NO:NB:1000</v>
      </c>
      <c r="C896" t="str">
        <f>IFERROR(_xlfn.XLOOKUP(TEXT(A896, "0"), TEXT('Material master'!$A$2:'Material master'!$A$275, "0"), 'Material master'!$C$2:'Material master'!$C$275, 1),"")</f>
        <v>Packaged Product</v>
      </c>
      <c r="D896" t="str">
        <f>IFERROR(_xlfn.XLOOKUP(TEXT(A896, "0"), TEXT('Material master'!$A$2:'Material master'!$A$275, "0"), 'Material master'!$D$2:'Material master'!$D$275, 1),"")</f>
        <v>C002 - Limestone</v>
      </c>
      <c r="E896" t="str">
        <f>IFERROR(_xlfn.XLOOKUP(TEXT(A896, "0"), TEXT('Material master'!$A$2:'Material master'!$A$275, "0"), 'Material master'!$E$2:'Material master'!$E$275, 1),"")</f>
        <v>SPC0205 - Limestone</v>
      </c>
      <c r="F896" t="str">
        <f>IFERROR(_xlfn.XLOOKUP(TEXT(A896, "0"), TEXT('Material master'!$A$2:'Material master'!$A$275, "0"), 'Material master'!$F$2:'Material master'!$F$275, 1),"")</f>
        <v>BK29 - Limestone Flour Coarse</v>
      </c>
      <c r="G896" t="str">
        <f>IFERROR(_xlfn.XLOOKUP(TEXT(A896, "0"), TEXT('Material master'!$A$2:'Material master'!$A$275, "0"), 'Material master'!$G$2:'Material master'!$G$275, 1),"")</f>
        <v>Limestone 150 PO</v>
      </c>
      <c r="H896" t="s">
        <v>698</v>
      </c>
      <c r="I896" s="32">
        <v>0</v>
      </c>
      <c r="J896" s="258">
        <f>IFERROR($I896/AVERAGE($L894:$W894),0)</f>
        <v>0</v>
      </c>
      <c r="K896" s="32"/>
      <c r="L896" s="32">
        <f t="shared" ref="L896:W896" si="853">$I896</f>
        <v>0</v>
      </c>
      <c r="M896" s="32">
        <f t="shared" si="853"/>
        <v>0</v>
      </c>
      <c r="N896" s="32">
        <f t="shared" si="853"/>
        <v>0</v>
      </c>
      <c r="O896" s="32">
        <f t="shared" si="853"/>
        <v>0</v>
      </c>
      <c r="P896" s="32">
        <f t="shared" si="853"/>
        <v>0</v>
      </c>
      <c r="Q896" s="32">
        <f t="shared" si="853"/>
        <v>0</v>
      </c>
      <c r="R896" s="32">
        <f t="shared" si="853"/>
        <v>0</v>
      </c>
      <c r="S896" s="32">
        <f t="shared" si="853"/>
        <v>0</v>
      </c>
      <c r="T896" s="32">
        <f t="shared" si="853"/>
        <v>0</v>
      </c>
      <c r="U896" s="32">
        <f t="shared" si="853"/>
        <v>0</v>
      </c>
      <c r="V896" s="32">
        <f t="shared" si="853"/>
        <v>0</v>
      </c>
      <c r="W896" s="32">
        <f t="shared" si="853"/>
        <v>0</v>
      </c>
    </row>
    <row r="897" spans="1:23" x14ac:dyDescent="0.25">
      <c r="A897" s="257" t="s">
        <v>280</v>
      </c>
      <c r="B897" t="str">
        <f>IFERROR(_xlfn.XLOOKUP(TEXT(A897, "0"), TEXT('Material master'!$A$2:'Material master'!$A$275, "0"), 'Material master'!$B$2:'Material master'!$B$275, 1),"")</f>
        <v>Ca-Carb I150 PO 1000:B4S:NO:NB:1000</v>
      </c>
      <c r="C897" t="str">
        <f>IFERROR(_xlfn.XLOOKUP(TEXT(A897, "0"), TEXT('Material master'!$A$2:'Material master'!$A$275, "0"), 'Material master'!$C$2:'Material master'!$C$275, 1),"")</f>
        <v>Packaged Product</v>
      </c>
      <c r="D897" t="str">
        <f>IFERROR(_xlfn.XLOOKUP(TEXT(A897, "0"), TEXT('Material master'!$A$2:'Material master'!$A$275, "0"), 'Material master'!$D$2:'Material master'!$D$275, 1),"")</f>
        <v>C002 - Limestone</v>
      </c>
      <c r="E897" t="str">
        <f>IFERROR(_xlfn.XLOOKUP(TEXT(A897, "0"), TEXT('Material master'!$A$2:'Material master'!$A$275, "0"), 'Material master'!$E$2:'Material master'!$E$275, 1),"")</f>
        <v>SPC0205 - Limestone</v>
      </c>
      <c r="F897" t="str">
        <f>IFERROR(_xlfn.XLOOKUP(TEXT(A897, "0"), TEXT('Material master'!$A$2:'Material master'!$A$275, "0"), 'Material master'!$F$2:'Material master'!$F$275, 1),"")</f>
        <v>BK29 - Limestone Flour Coarse</v>
      </c>
      <c r="G897" t="str">
        <f>IFERROR(_xlfn.XLOOKUP(TEXT(A897, "0"), TEXT('Material master'!$A$2:'Material master'!$A$275, "0"), 'Material master'!$G$2:'Material master'!$G$275, 1),"")</f>
        <v>Limestone 150 PO</v>
      </c>
      <c r="H897" t="s">
        <v>699</v>
      </c>
      <c r="I897">
        <f>IFERROR(_xlfn.XLOOKUP(TEXT(A897, "0"), TEXT('Purchase sheet'!$A$2:'Purchase sheet'!$A$31, "0"), 'Purchase sheet'!$H$2:'Purchase sheet'!$H$31, 1), 1)</f>
        <v>1</v>
      </c>
      <c r="K897" s="32"/>
      <c r="L897" s="259"/>
      <c r="M897" s="32">
        <f t="shared" ref="M897:W897" si="854">IF( M896 - L895 + M894 &gt; 0, CEILING( M896 - L895 + M894, $I$897), 0)</f>
        <v>0</v>
      </c>
      <c r="N897" s="32">
        <f t="shared" si="854"/>
        <v>0</v>
      </c>
      <c r="O897" s="32">
        <f t="shared" si="854"/>
        <v>0</v>
      </c>
      <c r="P897" s="32">
        <f t="shared" si="854"/>
        <v>0</v>
      </c>
      <c r="Q897" s="32">
        <f t="shared" si="854"/>
        <v>0</v>
      </c>
      <c r="R897" s="32">
        <f t="shared" si="854"/>
        <v>0</v>
      </c>
      <c r="S897" s="32">
        <f t="shared" si="854"/>
        <v>0</v>
      </c>
      <c r="T897" s="32">
        <f t="shared" si="854"/>
        <v>0</v>
      </c>
      <c r="U897" s="32">
        <f t="shared" si="854"/>
        <v>0</v>
      </c>
      <c r="V897" s="32">
        <f t="shared" si="854"/>
        <v>0</v>
      </c>
      <c r="W897" s="32">
        <f t="shared" si="854"/>
        <v>0</v>
      </c>
    </row>
    <row r="898" spans="1:23" ht="15.75" thickBot="1" x14ac:dyDescent="0.3">
      <c r="A898" s="257" t="s">
        <v>280</v>
      </c>
      <c r="B898" t="str">
        <f>IFERROR(_xlfn.XLOOKUP(TEXT(A898, "0"), TEXT('Material master'!$A$2:'Material master'!$A$275, "0"), 'Material master'!$B$2:'Material master'!$B$275, 1),"")</f>
        <v>Ca-Carb I150 PO 1000:B4S:NO:NB:1000</v>
      </c>
      <c r="C898" t="str">
        <f>IFERROR(_xlfn.XLOOKUP(TEXT(A898, "0"), TEXT('Material master'!$A$2:'Material master'!$A$275, "0"), 'Material master'!$C$2:'Material master'!$C$275, 1),"")</f>
        <v>Packaged Product</v>
      </c>
      <c r="D898" t="str">
        <f>IFERROR(_xlfn.XLOOKUP(TEXT(A898, "0"), TEXT('Material master'!$A$2:'Material master'!$A$275, "0"), 'Material master'!$D$2:'Material master'!$D$275, 1),"")</f>
        <v>C002 - Limestone</v>
      </c>
      <c r="E898" t="str">
        <f>IFERROR(_xlfn.XLOOKUP(TEXT(A898, "0"), TEXT('Material master'!$A$2:'Material master'!$A$275, "0"), 'Material master'!$E$2:'Material master'!$E$275, 1),"")</f>
        <v>SPC0205 - Limestone</v>
      </c>
      <c r="F898" t="str">
        <f>IFERROR(_xlfn.XLOOKUP(TEXT(A898, "0"), TEXT('Material master'!$A$2:'Material master'!$A$275, "0"), 'Material master'!$F$2:'Material master'!$F$275, 1),"")</f>
        <v>BK29 - Limestone Flour Coarse</v>
      </c>
      <c r="G898" t="str">
        <f>IFERROR(_xlfn.XLOOKUP(TEXT(A898, "0"), TEXT('Material master'!$A$2:'Material master'!$A$275, "0"), 'Material master'!$G$2:'Material master'!$G$275, 1),"")</f>
        <v>Limestone 150 PO</v>
      </c>
      <c r="H898" t="s">
        <v>700</v>
      </c>
      <c r="I898">
        <f>INT(IFERROR(_xlfn.XLOOKUP(TEXT(A898, "0"), TEXT('Purchase sheet'!$A$2:'Purchase sheet'!$A$31, "0"), 'Purchase sheet'!$H$2:'Purchase sheet'!$D$31, 1), 1))</f>
        <v>1</v>
      </c>
      <c r="K898" s="32"/>
      <c r="L898" s="32">
        <f t="shared" ref="L898:V898" si="855">M897</f>
        <v>0</v>
      </c>
      <c r="M898" s="32">
        <f t="shared" si="855"/>
        <v>0</v>
      </c>
      <c r="N898" s="32">
        <f t="shared" si="855"/>
        <v>0</v>
      </c>
      <c r="O898" s="32">
        <f t="shared" si="855"/>
        <v>0</v>
      </c>
      <c r="P898" s="32">
        <f t="shared" si="855"/>
        <v>0</v>
      </c>
      <c r="Q898" s="32">
        <f t="shared" si="855"/>
        <v>0</v>
      </c>
      <c r="R898" s="32">
        <f t="shared" si="855"/>
        <v>0</v>
      </c>
      <c r="S898" s="32">
        <f t="shared" si="855"/>
        <v>0</v>
      </c>
      <c r="T898" s="32">
        <f t="shared" si="855"/>
        <v>0</v>
      </c>
      <c r="U898" s="32">
        <f t="shared" si="855"/>
        <v>0</v>
      </c>
      <c r="V898" s="32">
        <f t="shared" si="855"/>
        <v>0</v>
      </c>
      <c r="W898" s="32"/>
    </row>
    <row r="899" spans="1:23" s="138" customFormat="1" x14ac:dyDescent="0.25">
      <c r="A899" s="137" t="s">
        <v>282</v>
      </c>
      <c r="B899" s="138" t="str">
        <f>IFERROR(_xlfn.XLOOKUP(TEXT(A899, "0"), TEXT('Material master'!$A$2:'Material master'!$A$275, "0"), 'Material master'!$B$2:'Material master'!$B$275, 1),"")</f>
        <v>Dolomite Clay PO 25:PA:S4:S:1200</v>
      </c>
      <c r="C899" s="138" t="str">
        <f>IFERROR(_xlfn.XLOOKUP(TEXT(A899, "0"), TEXT('Material master'!$A$2:'Material master'!$A$275, "0"), 'Material master'!$C$2:'Material master'!$C$275, 1),"")</f>
        <v>Packaged Product</v>
      </c>
      <c r="D899" s="138" t="str">
        <f>IFERROR(_xlfn.XLOOKUP(TEXT(A899, "0"), TEXT('Material master'!$A$2:'Material master'!$A$275, "0"), 'Material master'!$D$2:'Material master'!$D$275, 1),"")</f>
        <v>C003 - Dolomite</v>
      </c>
      <c r="E899" s="138" t="str">
        <f>IFERROR(_xlfn.XLOOKUP(TEXT(A899, "0"), TEXT('Material master'!$A$2:'Material master'!$A$275, "0"), 'Material master'!$E$2:'Material master'!$E$275, 1),"")</f>
        <v>SPC0213 - Dolomite Flour</v>
      </c>
      <c r="F899" s="138" t="str">
        <f>IFERROR(_xlfn.XLOOKUP(TEXT(A899, "0"), TEXT('Material master'!$A$2:'Material master'!$A$275, "0"), 'Material master'!$F$2:'Material master'!$F$275, 1),"")</f>
        <v/>
      </c>
      <c r="G899" s="138" t="str">
        <f>IFERROR(_xlfn.XLOOKUP(TEXT(A899, "0"), TEXT('Material master'!$A$2:'Material master'!$A$275, "0"), 'Material master'!$G$2:'Material master'!$G$275, 1),"")</f>
        <v>Dolomite Clay PO</v>
      </c>
      <c r="H899" s="139" t="s">
        <v>696</v>
      </c>
      <c r="I899" s="139"/>
      <c r="J899" s="139"/>
      <c r="K899" s="143"/>
      <c r="L899" s="143">
        <v>0</v>
      </c>
      <c r="M899" s="143">
        <v>0</v>
      </c>
      <c r="N899" s="143">
        <v>0</v>
      </c>
      <c r="O899" s="143">
        <v>0</v>
      </c>
      <c r="P899" s="143">
        <v>0</v>
      </c>
      <c r="Q899" s="143">
        <v>0</v>
      </c>
      <c r="R899" s="143">
        <v>0</v>
      </c>
      <c r="S899" s="143">
        <v>0</v>
      </c>
      <c r="T899" s="143">
        <v>0</v>
      </c>
      <c r="U899" s="143">
        <v>0</v>
      </c>
      <c r="V899" s="143">
        <v>0</v>
      </c>
      <c r="W899" s="143">
        <v>0</v>
      </c>
    </row>
    <row r="900" spans="1:23" s="136" customFormat="1" x14ac:dyDescent="0.25">
      <c r="A900" s="270" t="s">
        <v>282</v>
      </c>
      <c r="B900" s="136" t="str">
        <f>IFERROR(_xlfn.XLOOKUP(TEXT(A900, "0"), TEXT('Material master'!$A$2:'Material master'!$A$275, "0"), 'Material master'!$B$2:'Material master'!$B$275, 1),"")</f>
        <v>Dolomite Clay PO 25:PA:S4:S:1200</v>
      </c>
      <c r="C900" s="136" t="str">
        <f>IFERROR(_xlfn.XLOOKUP(TEXT(A900, "0"), TEXT('Material master'!$A$2:'Material master'!$A$275, "0"), 'Material master'!$C$2:'Material master'!$C$275, 1),"")</f>
        <v>Packaged Product</v>
      </c>
      <c r="D900" s="136" t="str">
        <f>IFERROR(_xlfn.XLOOKUP(TEXT(A900, "0"), TEXT('Material master'!$A$2:'Material master'!$A$275, "0"), 'Material master'!$D$2:'Material master'!$D$275, 1),"")</f>
        <v>C003 - Dolomite</v>
      </c>
      <c r="E900" s="136" t="str">
        <f>IFERROR(_xlfn.XLOOKUP(TEXT(A900, "0"), TEXT('Material master'!$A$2:'Material master'!$A$275, "0"), 'Material master'!$E$2:'Material master'!$E$275, 1),"")</f>
        <v>SPC0213 - Dolomite Flour</v>
      </c>
      <c r="F900" s="136" t="str">
        <f>IFERROR(_xlfn.XLOOKUP(TEXT(A900, "0"), TEXT('Material master'!$A$2:'Material master'!$A$275, "0"), 'Material master'!$F$2:'Material master'!$F$275, 1),"")</f>
        <v/>
      </c>
      <c r="G900" s="136" t="str">
        <f>IFERROR(_xlfn.XLOOKUP(TEXT(A900, "0"), TEXT('Material master'!$A$2:'Material master'!$A$275, "0"), 'Material master'!$G$2:'Material master'!$G$275, 1),"")</f>
        <v>Dolomite Clay PO</v>
      </c>
      <c r="H900" s="136" t="s">
        <v>697</v>
      </c>
      <c r="K900" s="142">
        <v>0</v>
      </c>
      <c r="L900" s="142">
        <f t="shared" ref="L900:W900" si="856">K900 - L899 + L902</f>
        <v>0</v>
      </c>
      <c r="M900" s="142">
        <f t="shared" si="856"/>
        <v>0</v>
      </c>
      <c r="N900" s="142">
        <f t="shared" si="856"/>
        <v>0</v>
      </c>
      <c r="O900" s="142">
        <f t="shared" si="856"/>
        <v>0</v>
      </c>
      <c r="P900" s="142">
        <f t="shared" si="856"/>
        <v>0</v>
      </c>
      <c r="Q900" s="142">
        <f t="shared" si="856"/>
        <v>0</v>
      </c>
      <c r="R900" s="142">
        <f t="shared" si="856"/>
        <v>0</v>
      </c>
      <c r="S900" s="142">
        <f t="shared" si="856"/>
        <v>0</v>
      </c>
      <c r="T900" s="142">
        <f t="shared" si="856"/>
        <v>0</v>
      </c>
      <c r="U900" s="142">
        <f t="shared" si="856"/>
        <v>0</v>
      </c>
      <c r="V900" s="142">
        <f t="shared" si="856"/>
        <v>0</v>
      </c>
      <c r="W900" s="142">
        <f t="shared" si="856"/>
        <v>0</v>
      </c>
    </row>
    <row r="901" spans="1:23" x14ac:dyDescent="0.25">
      <c r="A901" s="257" t="s">
        <v>282</v>
      </c>
      <c r="B901" t="str">
        <f>IFERROR(_xlfn.XLOOKUP(TEXT(A901, "0"), TEXT('Material master'!$A$2:'Material master'!$A$275, "0"), 'Material master'!$B$2:'Material master'!$B$275, 1),"")</f>
        <v>Dolomite Clay PO 25:PA:S4:S:1200</v>
      </c>
      <c r="C901" t="str">
        <f>IFERROR(_xlfn.XLOOKUP(TEXT(A901, "0"), TEXT('Material master'!$A$2:'Material master'!$A$275, "0"), 'Material master'!$C$2:'Material master'!$C$275, 1),"")</f>
        <v>Packaged Product</v>
      </c>
      <c r="D901" t="str">
        <f>IFERROR(_xlfn.XLOOKUP(TEXT(A901, "0"), TEXT('Material master'!$A$2:'Material master'!$A$275, "0"), 'Material master'!$D$2:'Material master'!$D$275, 1),"")</f>
        <v>C003 - Dolomite</v>
      </c>
      <c r="E901" t="str">
        <f>IFERROR(_xlfn.XLOOKUP(TEXT(A901, "0"), TEXT('Material master'!$A$2:'Material master'!$A$275, "0"), 'Material master'!$E$2:'Material master'!$E$275, 1),"")</f>
        <v>SPC0213 - Dolomite Flour</v>
      </c>
      <c r="F901" t="str">
        <f>IFERROR(_xlfn.XLOOKUP(TEXT(A901, "0"), TEXT('Material master'!$A$2:'Material master'!$A$275, "0"), 'Material master'!$F$2:'Material master'!$F$275, 1),"")</f>
        <v/>
      </c>
      <c r="G901" t="str">
        <f>IFERROR(_xlfn.XLOOKUP(TEXT(A901, "0"), TEXT('Material master'!$A$2:'Material master'!$A$275, "0"), 'Material master'!$G$2:'Material master'!$G$275, 1),"")</f>
        <v>Dolomite Clay PO</v>
      </c>
      <c r="H901" t="s">
        <v>698</v>
      </c>
      <c r="I901" s="32">
        <v>0</v>
      </c>
      <c r="J901" s="258">
        <f>IFERROR($I901/AVERAGE($L899:$W899),0)</f>
        <v>0</v>
      </c>
      <c r="K901" s="32"/>
      <c r="L901" s="32">
        <f t="shared" ref="L901:W901" si="857">$I901</f>
        <v>0</v>
      </c>
      <c r="M901" s="32">
        <f t="shared" si="857"/>
        <v>0</v>
      </c>
      <c r="N901" s="32">
        <f t="shared" si="857"/>
        <v>0</v>
      </c>
      <c r="O901" s="32">
        <f t="shared" si="857"/>
        <v>0</v>
      </c>
      <c r="P901" s="32">
        <f t="shared" si="857"/>
        <v>0</v>
      </c>
      <c r="Q901" s="32">
        <f t="shared" si="857"/>
        <v>0</v>
      </c>
      <c r="R901" s="32">
        <f t="shared" si="857"/>
        <v>0</v>
      </c>
      <c r="S901" s="32">
        <f t="shared" si="857"/>
        <v>0</v>
      </c>
      <c r="T901" s="32">
        <f t="shared" si="857"/>
        <v>0</v>
      </c>
      <c r="U901" s="32">
        <f t="shared" si="857"/>
        <v>0</v>
      </c>
      <c r="V901" s="32">
        <f t="shared" si="857"/>
        <v>0</v>
      </c>
      <c r="W901" s="32">
        <f t="shared" si="857"/>
        <v>0</v>
      </c>
    </row>
    <row r="902" spans="1:23" x14ac:dyDescent="0.25">
      <c r="A902" s="257" t="s">
        <v>282</v>
      </c>
      <c r="B902" t="str">
        <f>IFERROR(_xlfn.XLOOKUP(TEXT(A902, "0"), TEXT('Material master'!$A$2:'Material master'!$A$275, "0"), 'Material master'!$B$2:'Material master'!$B$275, 1),"")</f>
        <v>Dolomite Clay PO 25:PA:S4:S:1200</v>
      </c>
      <c r="C902" t="str">
        <f>IFERROR(_xlfn.XLOOKUP(TEXT(A902, "0"), TEXT('Material master'!$A$2:'Material master'!$A$275, "0"), 'Material master'!$C$2:'Material master'!$C$275, 1),"")</f>
        <v>Packaged Product</v>
      </c>
      <c r="D902" t="str">
        <f>IFERROR(_xlfn.XLOOKUP(TEXT(A902, "0"), TEXT('Material master'!$A$2:'Material master'!$A$275, "0"), 'Material master'!$D$2:'Material master'!$D$275, 1),"")</f>
        <v>C003 - Dolomite</v>
      </c>
      <c r="E902" t="str">
        <f>IFERROR(_xlfn.XLOOKUP(TEXT(A902, "0"), TEXT('Material master'!$A$2:'Material master'!$A$275, "0"), 'Material master'!$E$2:'Material master'!$E$275, 1),"")</f>
        <v>SPC0213 - Dolomite Flour</v>
      </c>
      <c r="F902" t="str">
        <f>IFERROR(_xlfn.XLOOKUP(TEXT(A902, "0"), TEXT('Material master'!$A$2:'Material master'!$A$275, "0"), 'Material master'!$F$2:'Material master'!$F$275, 1),"")</f>
        <v/>
      </c>
      <c r="G902" t="str">
        <f>IFERROR(_xlfn.XLOOKUP(TEXT(A902, "0"), TEXT('Material master'!$A$2:'Material master'!$A$275, "0"), 'Material master'!$G$2:'Material master'!$G$275, 1),"")</f>
        <v>Dolomite Clay PO</v>
      </c>
      <c r="H902" t="s">
        <v>699</v>
      </c>
      <c r="I902">
        <f>IFERROR(_xlfn.XLOOKUP(TEXT(A902, "0"), TEXT('Purchase sheet'!$A$2:'Purchase sheet'!$A$31, "0"), 'Purchase sheet'!$H$2:'Purchase sheet'!$H$31, 1), 1)</f>
        <v>1</v>
      </c>
      <c r="K902" s="32"/>
      <c r="L902" s="259"/>
      <c r="M902" s="32">
        <f t="shared" ref="M902:W902" si="858">IF( M901 - L900 + M899 &gt; 0, CEILING( M901 - L900 + M899, $I$902), 0)</f>
        <v>0</v>
      </c>
      <c r="N902" s="32">
        <f t="shared" si="858"/>
        <v>0</v>
      </c>
      <c r="O902" s="32">
        <f t="shared" si="858"/>
        <v>0</v>
      </c>
      <c r="P902" s="32">
        <f t="shared" si="858"/>
        <v>0</v>
      </c>
      <c r="Q902" s="32">
        <f t="shared" si="858"/>
        <v>0</v>
      </c>
      <c r="R902" s="32">
        <f t="shared" si="858"/>
        <v>0</v>
      </c>
      <c r="S902" s="32">
        <f t="shared" si="858"/>
        <v>0</v>
      </c>
      <c r="T902" s="32">
        <f t="shared" si="858"/>
        <v>0</v>
      </c>
      <c r="U902" s="32">
        <f t="shared" si="858"/>
        <v>0</v>
      </c>
      <c r="V902" s="32">
        <f t="shared" si="858"/>
        <v>0</v>
      </c>
      <c r="W902" s="32">
        <f t="shared" si="858"/>
        <v>0</v>
      </c>
    </row>
    <row r="903" spans="1:23" ht="15.75" thickBot="1" x14ac:dyDescent="0.3">
      <c r="A903" s="257" t="s">
        <v>282</v>
      </c>
      <c r="B903" t="str">
        <f>IFERROR(_xlfn.XLOOKUP(TEXT(A903, "0"), TEXT('Material master'!$A$2:'Material master'!$A$275, "0"), 'Material master'!$B$2:'Material master'!$B$275, 1),"")</f>
        <v>Dolomite Clay PO 25:PA:S4:S:1200</v>
      </c>
      <c r="C903" t="str">
        <f>IFERROR(_xlfn.XLOOKUP(TEXT(A903, "0"), TEXT('Material master'!$A$2:'Material master'!$A$275, "0"), 'Material master'!$C$2:'Material master'!$C$275, 1),"")</f>
        <v>Packaged Product</v>
      </c>
      <c r="D903" t="str">
        <f>IFERROR(_xlfn.XLOOKUP(TEXT(A903, "0"), TEXT('Material master'!$A$2:'Material master'!$A$275, "0"), 'Material master'!$D$2:'Material master'!$D$275, 1),"")</f>
        <v>C003 - Dolomite</v>
      </c>
      <c r="E903" t="str">
        <f>IFERROR(_xlfn.XLOOKUP(TEXT(A903, "0"), TEXT('Material master'!$A$2:'Material master'!$A$275, "0"), 'Material master'!$E$2:'Material master'!$E$275, 1),"")</f>
        <v>SPC0213 - Dolomite Flour</v>
      </c>
      <c r="F903" t="str">
        <f>IFERROR(_xlfn.XLOOKUP(TEXT(A903, "0"), TEXT('Material master'!$A$2:'Material master'!$A$275, "0"), 'Material master'!$F$2:'Material master'!$F$275, 1),"")</f>
        <v/>
      </c>
      <c r="G903" t="str">
        <f>IFERROR(_xlfn.XLOOKUP(TEXT(A903, "0"), TEXT('Material master'!$A$2:'Material master'!$A$275, "0"), 'Material master'!$G$2:'Material master'!$G$275, 1),"")</f>
        <v>Dolomite Clay PO</v>
      </c>
      <c r="H903" t="s">
        <v>700</v>
      </c>
      <c r="I903">
        <f>INT(IFERROR(_xlfn.XLOOKUP(TEXT(A903, "0"), TEXT('Purchase sheet'!$A$2:'Purchase sheet'!$A$31, "0"), 'Purchase sheet'!$H$2:'Purchase sheet'!$D$31, 1), 1))</f>
        <v>1</v>
      </c>
      <c r="K903" s="32"/>
      <c r="L903" s="32">
        <f t="shared" ref="L903:V903" si="859">M902</f>
        <v>0</v>
      </c>
      <c r="M903" s="32">
        <f t="shared" si="859"/>
        <v>0</v>
      </c>
      <c r="N903" s="32">
        <f t="shared" si="859"/>
        <v>0</v>
      </c>
      <c r="O903" s="32">
        <f t="shared" si="859"/>
        <v>0</v>
      </c>
      <c r="P903" s="32">
        <f t="shared" si="859"/>
        <v>0</v>
      </c>
      <c r="Q903" s="32">
        <f t="shared" si="859"/>
        <v>0</v>
      </c>
      <c r="R903" s="32">
        <f t="shared" si="859"/>
        <v>0</v>
      </c>
      <c r="S903" s="32">
        <f t="shared" si="859"/>
        <v>0</v>
      </c>
      <c r="T903" s="32">
        <f t="shared" si="859"/>
        <v>0</v>
      </c>
      <c r="U903" s="32">
        <f t="shared" si="859"/>
        <v>0</v>
      </c>
      <c r="V903" s="32">
        <f t="shared" si="859"/>
        <v>0</v>
      </c>
      <c r="W903" s="32"/>
    </row>
    <row r="904" spans="1:23" s="138" customFormat="1" x14ac:dyDescent="0.25">
      <c r="A904" s="137" t="s">
        <v>285</v>
      </c>
      <c r="B904" s="138" t="str">
        <f>IFERROR(_xlfn.XLOOKUP(TEXT(A904, "0"), TEXT('Material master'!$A$2:'Material master'!$A$275, "0"), 'Material master'!$B$2:'Material master'!$B$275, 1),"")</f>
        <v>Ca-Carb M0-1 WS</v>
      </c>
      <c r="C904" s="138" t="str">
        <f>IFERROR(_xlfn.XLOOKUP(TEXT(A904, "0"), TEXT('Material master'!$A$2:'Material master'!$A$275, "0"), 'Material master'!$C$2:'Material master'!$C$275, 1),"")</f>
        <v>Bulk Product</v>
      </c>
      <c r="D904" s="138" t="str">
        <f>IFERROR(_xlfn.XLOOKUP(TEXT(A904, "0"), TEXT('Material master'!$A$2:'Material master'!$A$275, "0"), 'Material master'!$D$2:'Material master'!$D$275, 1),"")</f>
        <v>C002 - Limestone</v>
      </c>
      <c r="E904" s="138" t="str">
        <f>IFERROR(_xlfn.XLOOKUP(TEXT(A904, "0"), TEXT('Material master'!$A$2:'Material master'!$A$275, "0"), 'Material master'!$E$2:'Material master'!$E$275, 1),"")</f>
        <v>SPC0205 - Limestone</v>
      </c>
      <c r="F904" s="138" t="str">
        <f>IFERROR(_xlfn.XLOOKUP(TEXT(A904, "0"), TEXT('Material master'!$A$2:'Material master'!$A$275, "0"), 'Material master'!$F$2:'Material master'!$F$275, 1),"")</f>
        <v>BK50 - Limestone Sand Medium</v>
      </c>
      <c r="G904" s="138" t="str">
        <f>IFERROR(_xlfn.XLOOKUP(TEXT(A904, "0"), TEXT('Material master'!$A$2:'Material master'!$A$275, "0"), 'Material master'!$G$2:'Material master'!$G$275, 1),"")</f>
        <v>Limestone 0-1mm WS</v>
      </c>
      <c r="H904" s="138" t="s">
        <v>683</v>
      </c>
      <c r="I904" s="140">
        <f>IFERROR(AVERAGE('Forecast sheet'!$C$21:'Forecast sheet'!$N$21),0)</f>
        <v>1061.8200000000002</v>
      </c>
      <c r="J904" s="140">
        <f>IFERROR(AVERAGE(L904:W904),0)</f>
        <v>778.74526572932746</v>
      </c>
      <c r="K904" s="140"/>
      <c r="L904" s="140">
        <v>691.63918482110796</v>
      </c>
      <c r="M904" s="140">
        <v>773.33031167326908</v>
      </c>
      <c r="N904" s="140">
        <v>778.35667730783678</v>
      </c>
      <c r="O904" s="140">
        <v>788.21458132801206</v>
      </c>
      <c r="P904" s="140">
        <v>787.87397342209715</v>
      </c>
      <c r="Q904" s="140">
        <v>789.65049070791986</v>
      </c>
      <c r="R904" s="140">
        <v>789.42773281897098</v>
      </c>
      <c r="S904" s="140">
        <v>789.2014856569208</v>
      </c>
      <c r="T904" s="140">
        <v>788.22939036739899</v>
      </c>
      <c r="U904" s="140">
        <v>790.45163559359105</v>
      </c>
      <c r="V904" s="140">
        <v>790.73609198034183</v>
      </c>
      <c r="W904" s="140">
        <v>787.83163307446353</v>
      </c>
    </row>
    <row r="905" spans="1:23" x14ac:dyDescent="0.25">
      <c r="A905" s="257" t="s">
        <v>285</v>
      </c>
      <c r="B905" t="str">
        <f>IFERROR(_xlfn.XLOOKUP(TEXT(A905, "0"), TEXT('Material master'!$A$2:'Material master'!$A$275, "0"), 'Material master'!$B$2:'Material master'!$B$275, 1),"")</f>
        <v>Ca-Carb M0-1 WS</v>
      </c>
      <c r="C905" t="str">
        <f>IFERROR(_xlfn.XLOOKUP(TEXT(A905, "0"), TEXT('Material master'!$A$2:'Material master'!$A$275, "0"), 'Material master'!$C$2:'Material master'!$C$275, 1),"")</f>
        <v>Bulk Product</v>
      </c>
      <c r="D905" t="str">
        <f>IFERROR(_xlfn.XLOOKUP(TEXT(A905, "0"), TEXT('Material master'!$A$2:'Material master'!$A$275, "0"), 'Material master'!$D$2:'Material master'!$D$275, 1),"")</f>
        <v>C002 - Limestone</v>
      </c>
      <c r="E905" t="str">
        <f>IFERROR(_xlfn.XLOOKUP(TEXT(A905, "0"), TEXT('Material master'!$A$2:'Material master'!$A$275, "0"), 'Material master'!$E$2:'Material master'!$E$275, 1),"")</f>
        <v>SPC0205 - Limestone</v>
      </c>
      <c r="F905" t="str">
        <f>IFERROR(_xlfn.XLOOKUP(TEXT(A905, "0"), TEXT('Material master'!$A$2:'Material master'!$A$275, "0"), 'Material master'!$F$2:'Material master'!$F$275, 1),"")</f>
        <v>BK50 - Limestone Sand Medium</v>
      </c>
      <c r="G905" t="str">
        <f>IFERROR(_xlfn.XLOOKUP(TEXT(A905, "0"), TEXT('Material master'!$A$2:'Material master'!$A$275, "0"), 'Material master'!$G$2:'Material master'!$G$275, 1),"")</f>
        <v>Limestone 0-1mm WS</v>
      </c>
      <c r="H905" s="1" t="s">
        <v>696</v>
      </c>
      <c r="I905" s="1"/>
      <c r="J905" s="1"/>
      <c r="K905" s="141"/>
      <c r="L905" s="141">
        <f t="shared" ref="L905:W905" si="860">SUM(L904)</f>
        <v>691.63918482110796</v>
      </c>
      <c r="M905" s="141">
        <f t="shared" si="860"/>
        <v>773.33031167326908</v>
      </c>
      <c r="N905" s="141">
        <f t="shared" si="860"/>
        <v>778.35667730783678</v>
      </c>
      <c r="O905" s="141">
        <f t="shared" si="860"/>
        <v>788.21458132801206</v>
      </c>
      <c r="P905" s="141">
        <f t="shared" si="860"/>
        <v>787.87397342209715</v>
      </c>
      <c r="Q905" s="141">
        <f t="shared" si="860"/>
        <v>789.65049070791986</v>
      </c>
      <c r="R905" s="141">
        <f t="shared" si="860"/>
        <v>789.42773281897098</v>
      </c>
      <c r="S905" s="141">
        <f t="shared" si="860"/>
        <v>789.2014856569208</v>
      </c>
      <c r="T905" s="141">
        <f t="shared" si="860"/>
        <v>788.22939036739899</v>
      </c>
      <c r="U905" s="141">
        <f t="shared" si="860"/>
        <v>790.45163559359105</v>
      </c>
      <c r="V905" s="141">
        <f t="shared" si="860"/>
        <v>790.73609198034183</v>
      </c>
      <c r="W905" s="141">
        <f t="shared" si="860"/>
        <v>787.83163307446353</v>
      </c>
    </row>
    <row r="906" spans="1:23" s="136" customFormat="1" x14ac:dyDescent="0.25">
      <c r="A906" s="270" t="s">
        <v>285</v>
      </c>
      <c r="B906" s="136" t="str">
        <f>IFERROR(_xlfn.XLOOKUP(TEXT(A906, "0"), TEXT('Material master'!$A$2:'Material master'!$A$275, "0"), 'Material master'!$B$2:'Material master'!$B$275, 1),"")</f>
        <v>Ca-Carb M0-1 WS</v>
      </c>
      <c r="C906" s="136" t="str">
        <f>IFERROR(_xlfn.XLOOKUP(TEXT(A906, "0"), TEXT('Material master'!$A$2:'Material master'!$A$275, "0"), 'Material master'!$C$2:'Material master'!$C$275, 1),"")</f>
        <v>Bulk Product</v>
      </c>
      <c r="D906" s="136" t="str">
        <f>IFERROR(_xlfn.XLOOKUP(TEXT(A906, "0"), TEXT('Material master'!$A$2:'Material master'!$A$275, "0"), 'Material master'!$D$2:'Material master'!$D$275, 1),"")</f>
        <v>C002 - Limestone</v>
      </c>
      <c r="E906" s="136" t="str">
        <f>IFERROR(_xlfn.XLOOKUP(TEXT(A906, "0"), TEXT('Material master'!$A$2:'Material master'!$A$275, "0"), 'Material master'!$E$2:'Material master'!$E$275, 1),"")</f>
        <v>SPC0205 - Limestone</v>
      </c>
      <c r="F906" s="136" t="str">
        <f>IFERROR(_xlfn.XLOOKUP(TEXT(A906, "0"), TEXT('Material master'!$A$2:'Material master'!$A$275, "0"), 'Material master'!$F$2:'Material master'!$F$275, 1),"")</f>
        <v>BK50 - Limestone Sand Medium</v>
      </c>
      <c r="G906" s="136" t="str">
        <f>IFERROR(_xlfn.XLOOKUP(TEXT(A906, "0"), TEXT('Material master'!$A$2:'Material master'!$A$275, "0"), 'Material master'!$G$2:'Material master'!$G$275, 1),"")</f>
        <v>Limestone 0-1mm WS</v>
      </c>
      <c r="H906" s="136" t="s">
        <v>697</v>
      </c>
      <c r="K906" s="142">
        <v>1728.3</v>
      </c>
      <c r="L906" s="142">
        <f t="shared" ref="L906:W906" si="861">K906 - L905 + L908</f>
        <v>1500.6608151788919</v>
      </c>
      <c r="M906" s="142">
        <f t="shared" si="861"/>
        <v>1501.3305035056228</v>
      </c>
      <c r="N906" s="142">
        <f t="shared" si="861"/>
        <v>1500.9738261977859</v>
      </c>
      <c r="O906" s="142">
        <f t="shared" si="861"/>
        <v>1500.7592448697737</v>
      </c>
      <c r="P906" s="142">
        <f t="shared" si="861"/>
        <v>1500.8852714476766</v>
      </c>
      <c r="Q906" s="142">
        <f t="shared" si="861"/>
        <v>1501.2347807397568</v>
      </c>
      <c r="R906" s="142">
        <f t="shared" si="861"/>
        <v>1500.8070479207859</v>
      </c>
      <c r="S906" s="142">
        <f t="shared" si="861"/>
        <v>1500.6055622638651</v>
      </c>
      <c r="T906" s="142">
        <f t="shared" si="861"/>
        <v>1501.3761718964661</v>
      </c>
      <c r="U906" s="142">
        <f t="shared" si="861"/>
        <v>1500.9245363028749</v>
      </c>
      <c r="V906" s="142">
        <f t="shared" si="861"/>
        <v>1501.1884443225331</v>
      </c>
      <c r="W906" s="142">
        <f t="shared" si="861"/>
        <v>1501.3568112480696</v>
      </c>
    </row>
    <row r="907" spans="1:23" x14ac:dyDescent="0.25">
      <c r="A907" s="257" t="s">
        <v>285</v>
      </c>
      <c r="B907" t="str">
        <f>IFERROR(_xlfn.XLOOKUP(TEXT(A907, "0"), TEXT('Material master'!$A$2:'Material master'!$A$275, "0"), 'Material master'!$B$2:'Material master'!$B$275, 1),"")</f>
        <v>Ca-Carb M0-1 WS</v>
      </c>
      <c r="C907" t="str">
        <f>IFERROR(_xlfn.XLOOKUP(TEXT(A907, "0"), TEXT('Material master'!$A$2:'Material master'!$A$275, "0"), 'Material master'!$C$2:'Material master'!$C$275, 1),"")</f>
        <v>Bulk Product</v>
      </c>
      <c r="D907" t="str">
        <f>IFERROR(_xlfn.XLOOKUP(TEXT(A907, "0"), TEXT('Material master'!$A$2:'Material master'!$A$275, "0"), 'Material master'!$D$2:'Material master'!$D$275, 1),"")</f>
        <v>C002 - Limestone</v>
      </c>
      <c r="E907" t="str">
        <f>IFERROR(_xlfn.XLOOKUP(TEXT(A907, "0"), TEXT('Material master'!$A$2:'Material master'!$A$275, "0"), 'Material master'!$E$2:'Material master'!$E$275, 1),"")</f>
        <v>SPC0205 - Limestone</v>
      </c>
      <c r="F907" t="str">
        <f>IFERROR(_xlfn.XLOOKUP(TEXT(A907, "0"), TEXT('Material master'!$A$2:'Material master'!$A$275, "0"), 'Material master'!$F$2:'Material master'!$F$275, 1),"")</f>
        <v>BK50 - Limestone Sand Medium</v>
      </c>
      <c r="G907" t="str">
        <f>IFERROR(_xlfn.XLOOKUP(TEXT(A907, "0"), TEXT('Material master'!$A$2:'Material master'!$A$275, "0"), 'Material master'!$G$2:'Material master'!$G$275, 1),"")</f>
        <v>Limestone 0-1mm WS</v>
      </c>
      <c r="H907" t="s">
        <v>698</v>
      </c>
      <c r="I907" s="32">
        <v>1500.4171772466755</v>
      </c>
      <c r="J907" s="258">
        <f>IFERROR($I907/AVERAGE($L905:$W905),0)</f>
        <v>1.9267111381299662</v>
      </c>
      <c r="K907" s="32"/>
      <c r="L907" s="32">
        <f t="shared" ref="L907:W907" si="862">$I907</f>
        <v>1500.4171772466755</v>
      </c>
      <c r="M907" s="32">
        <f t="shared" si="862"/>
        <v>1500.4171772466755</v>
      </c>
      <c r="N907" s="32">
        <f t="shared" si="862"/>
        <v>1500.4171772466755</v>
      </c>
      <c r="O907" s="32">
        <f t="shared" si="862"/>
        <v>1500.4171772466755</v>
      </c>
      <c r="P907" s="32">
        <f t="shared" si="862"/>
        <v>1500.4171772466755</v>
      </c>
      <c r="Q907" s="32">
        <f t="shared" si="862"/>
        <v>1500.4171772466755</v>
      </c>
      <c r="R907" s="32">
        <f t="shared" si="862"/>
        <v>1500.4171772466755</v>
      </c>
      <c r="S907" s="32">
        <f t="shared" si="862"/>
        <v>1500.4171772466755</v>
      </c>
      <c r="T907" s="32">
        <f t="shared" si="862"/>
        <v>1500.4171772466755</v>
      </c>
      <c r="U907" s="32">
        <f t="shared" si="862"/>
        <v>1500.4171772466755</v>
      </c>
      <c r="V907" s="32">
        <f t="shared" si="862"/>
        <v>1500.4171772466755</v>
      </c>
      <c r="W907" s="32">
        <f t="shared" si="862"/>
        <v>1500.4171772466755</v>
      </c>
    </row>
    <row r="908" spans="1:23" x14ac:dyDescent="0.25">
      <c r="A908" s="257" t="s">
        <v>285</v>
      </c>
      <c r="B908" t="str">
        <f>IFERROR(_xlfn.XLOOKUP(TEXT(A908, "0"), TEXT('Material master'!$A$2:'Material master'!$A$275, "0"), 'Material master'!$B$2:'Material master'!$B$275, 1),"")</f>
        <v>Ca-Carb M0-1 WS</v>
      </c>
      <c r="C908" t="str">
        <f>IFERROR(_xlfn.XLOOKUP(TEXT(A908, "0"), TEXT('Material master'!$A$2:'Material master'!$A$275, "0"), 'Material master'!$C$2:'Material master'!$C$275, 1),"")</f>
        <v>Bulk Product</v>
      </c>
      <c r="D908" t="str">
        <f>IFERROR(_xlfn.XLOOKUP(TEXT(A908, "0"), TEXT('Material master'!$A$2:'Material master'!$A$275, "0"), 'Material master'!$D$2:'Material master'!$D$275, 1),"")</f>
        <v>C002 - Limestone</v>
      </c>
      <c r="E908" t="str">
        <f>IFERROR(_xlfn.XLOOKUP(TEXT(A908, "0"), TEXT('Material master'!$A$2:'Material master'!$A$275, "0"), 'Material master'!$E$2:'Material master'!$E$275, 1),"")</f>
        <v>SPC0205 - Limestone</v>
      </c>
      <c r="F908" t="str">
        <f>IFERROR(_xlfn.XLOOKUP(TEXT(A908, "0"), TEXT('Material master'!$A$2:'Material master'!$A$275, "0"), 'Material master'!$F$2:'Material master'!$F$275, 1),"")</f>
        <v>BK50 - Limestone Sand Medium</v>
      </c>
      <c r="G908" t="str">
        <f>IFERROR(_xlfn.XLOOKUP(TEXT(A908, "0"), TEXT('Material master'!$A$2:'Material master'!$A$275, "0"), 'Material master'!$G$2:'Material master'!$G$275, 1),"")</f>
        <v>Limestone 0-1mm WS</v>
      </c>
      <c r="H908" t="s">
        <v>704</v>
      </c>
      <c r="I908">
        <v>1</v>
      </c>
      <c r="K908" s="32"/>
      <c r="L908" s="32">
        <f t="shared" ref="L908:W908" si="863">IF(( L907 - K906 + L905 ) &gt; 0, CEILING(( L907 - K906 + L905 ), $I908), 0)</f>
        <v>464</v>
      </c>
      <c r="M908" s="32">
        <f t="shared" si="863"/>
        <v>774</v>
      </c>
      <c r="N908" s="32">
        <f t="shared" si="863"/>
        <v>778</v>
      </c>
      <c r="O908" s="32">
        <f t="shared" si="863"/>
        <v>788</v>
      </c>
      <c r="P908" s="32">
        <f t="shared" si="863"/>
        <v>788</v>
      </c>
      <c r="Q908" s="32">
        <f t="shared" si="863"/>
        <v>790</v>
      </c>
      <c r="R908" s="32">
        <f t="shared" si="863"/>
        <v>789</v>
      </c>
      <c r="S908" s="32">
        <f t="shared" si="863"/>
        <v>789</v>
      </c>
      <c r="T908" s="32">
        <f t="shared" si="863"/>
        <v>789</v>
      </c>
      <c r="U908" s="32">
        <f t="shared" si="863"/>
        <v>790</v>
      </c>
      <c r="V908" s="32">
        <f t="shared" si="863"/>
        <v>791</v>
      </c>
      <c r="W908" s="32">
        <f t="shared" si="863"/>
        <v>788</v>
      </c>
    </row>
    <row r="909" spans="1:23" x14ac:dyDescent="0.25">
      <c r="A909" s="257" t="s">
        <v>285</v>
      </c>
      <c r="B909" t="str">
        <f>IFERROR(_xlfn.XLOOKUP(TEXT(A909, "0"), TEXT('Material master'!$A$2:'Material master'!$A$275, "0"), 'Material master'!$B$2:'Material master'!$B$275, 1),"")</f>
        <v>Ca-Carb M0-1 WS</v>
      </c>
      <c r="C909" t="str">
        <f>IFERROR(_xlfn.XLOOKUP(TEXT(A909, "0"), TEXT('Material master'!$A$2:'Material master'!$A$275, "0"), 'Material master'!$C$2:'Material master'!$C$275, 1),"")</f>
        <v>Bulk Product</v>
      </c>
      <c r="D909" t="str">
        <f>IFERROR(_xlfn.XLOOKUP(TEXT(A909, "0"), TEXT('Material master'!$A$2:'Material master'!$A$275, "0"), 'Material master'!$D$2:'Material master'!$D$275, 1),"")</f>
        <v>C002 - Limestone</v>
      </c>
      <c r="E909" t="str">
        <f>IFERROR(_xlfn.XLOOKUP(TEXT(A909, "0"), TEXT('Material master'!$A$2:'Material master'!$A$275, "0"), 'Material master'!$E$2:'Material master'!$E$275, 1),"")</f>
        <v>SPC0205 - Limestone</v>
      </c>
      <c r="F909" t="str">
        <f>IFERROR(_xlfn.XLOOKUP(TEXT(A909, "0"), TEXT('Material master'!$A$2:'Material master'!$A$275, "0"), 'Material master'!$F$2:'Material master'!$F$275, 1),"")</f>
        <v>BK50 - Limestone Sand Medium</v>
      </c>
      <c r="G909" t="str">
        <f>IFERROR(_xlfn.XLOOKUP(TEXT(A909, "0"), TEXT('Material master'!$A$2:'Material master'!$A$275, "0"), 'Material master'!$G$2:'Material master'!$G$275, 1),"")</f>
        <v>Limestone 0-1mm WS</v>
      </c>
      <c r="H909" t="s">
        <v>705</v>
      </c>
      <c r="I909" t="s">
        <v>615</v>
      </c>
      <c r="J909">
        <v>14</v>
      </c>
      <c r="K909" s="32"/>
      <c r="L909" s="32">
        <f t="shared" ref="L909:W909" si="864">L908 / $J909</f>
        <v>33.142857142857146</v>
      </c>
      <c r="M909" s="32">
        <f t="shared" si="864"/>
        <v>55.285714285714285</v>
      </c>
      <c r="N909" s="32">
        <f t="shared" si="864"/>
        <v>55.571428571428569</v>
      </c>
      <c r="O909" s="32">
        <f t="shared" si="864"/>
        <v>56.285714285714285</v>
      </c>
      <c r="P909" s="32">
        <f t="shared" si="864"/>
        <v>56.285714285714285</v>
      </c>
      <c r="Q909" s="32">
        <f t="shared" si="864"/>
        <v>56.428571428571431</v>
      </c>
      <c r="R909" s="32">
        <f t="shared" si="864"/>
        <v>56.357142857142854</v>
      </c>
      <c r="S909" s="32">
        <f t="shared" si="864"/>
        <v>56.357142857142854</v>
      </c>
      <c r="T909" s="32">
        <f t="shared" si="864"/>
        <v>56.357142857142854</v>
      </c>
      <c r="U909" s="32">
        <f t="shared" si="864"/>
        <v>56.428571428571431</v>
      </c>
      <c r="V909" s="32">
        <f t="shared" si="864"/>
        <v>56.5</v>
      </c>
      <c r="W909" s="32">
        <f t="shared" si="864"/>
        <v>56.285714285714285</v>
      </c>
    </row>
    <row r="910" spans="1:23" ht="15.75" thickBot="1" x14ac:dyDescent="0.3">
      <c r="A910" s="257" t="s">
        <v>285</v>
      </c>
      <c r="B910" t="str">
        <f>IFERROR(_xlfn.XLOOKUP(TEXT(A910, "0"), TEXT('Material master'!$A$2:'Material master'!$A$275, "0"), 'Material master'!$B$2:'Material master'!$B$275, 1),"")</f>
        <v>Ca-Carb M0-1 WS</v>
      </c>
      <c r="C910" t="str">
        <f>IFERROR(_xlfn.XLOOKUP(TEXT(A910, "0"), TEXT('Material master'!$A$2:'Material master'!$A$275, "0"), 'Material master'!$C$2:'Material master'!$C$275, 1),"")</f>
        <v>Bulk Product</v>
      </c>
      <c r="D910" t="str">
        <f>IFERROR(_xlfn.XLOOKUP(TEXT(A910, "0"), TEXT('Material master'!$A$2:'Material master'!$A$275, "0"), 'Material master'!$D$2:'Material master'!$D$275, 1),"")</f>
        <v>C002 - Limestone</v>
      </c>
      <c r="E910" t="str">
        <f>IFERROR(_xlfn.XLOOKUP(TEXT(A910, "0"), TEXT('Material master'!$A$2:'Material master'!$A$275, "0"), 'Material master'!$E$2:'Material master'!$E$275, 1),"")</f>
        <v>SPC0205 - Limestone</v>
      </c>
      <c r="F910" t="str">
        <f>IFERROR(_xlfn.XLOOKUP(TEXT(A910, "0"), TEXT('Material master'!$A$2:'Material master'!$A$275, "0"), 'Material master'!$F$2:'Material master'!$F$275, 1),"")</f>
        <v>BK50 - Limestone Sand Medium</v>
      </c>
      <c r="G910" t="str">
        <f>IFERROR(_xlfn.XLOOKUP(TEXT(A910, "0"), TEXT('Material master'!$A$2:'Material master'!$A$275, "0"), 'Material master'!$G$2:'Material master'!$G$275, 1),"")</f>
        <v>Limestone 0-1mm WS</v>
      </c>
      <c r="H910" t="s">
        <v>706</v>
      </c>
      <c r="I910" s="257" t="s">
        <v>168</v>
      </c>
      <c r="J910">
        <v>1.01</v>
      </c>
      <c r="K910" s="32"/>
      <c r="L910" s="32">
        <f t="shared" ref="L910:W910" si="865">L908 * $J910</f>
        <v>468.64</v>
      </c>
      <c r="M910" s="32">
        <f t="shared" si="865"/>
        <v>781.74</v>
      </c>
      <c r="N910" s="32">
        <f t="shared" si="865"/>
        <v>785.78</v>
      </c>
      <c r="O910" s="32">
        <f t="shared" si="865"/>
        <v>795.88</v>
      </c>
      <c r="P910" s="32">
        <f t="shared" si="865"/>
        <v>795.88</v>
      </c>
      <c r="Q910" s="32">
        <f t="shared" si="865"/>
        <v>797.9</v>
      </c>
      <c r="R910" s="32">
        <f t="shared" si="865"/>
        <v>796.89</v>
      </c>
      <c r="S910" s="32">
        <f t="shared" si="865"/>
        <v>796.89</v>
      </c>
      <c r="T910" s="32">
        <f t="shared" si="865"/>
        <v>796.89</v>
      </c>
      <c r="U910" s="32">
        <f t="shared" si="865"/>
        <v>797.9</v>
      </c>
      <c r="V910" s="32">
        <f t="shared" si="865"/>
        <v>798.91</v>
      </c>
      <c r="W910" s="32">
        <f t="shared" si="865"/>
        <v>795.88</v>
      </c>
    </row>
    <row r="911" spans="1:23" s="138" customFormat="1" x14ac:dyDescent="0.25">
      <c r="A911" s="137" t="s">
        <v>289</v>
      </c>
      <c r="B911" s="138" t="str">
        <f>IFERROR(_xlfn.XLOOKUP(TEXT(A911, "0"), TEXT('Material master'!$A$2:'Material master'!$A$275, "0"), 'Material master'!$B$2:'Material master'!$B$275, 1),"")</f>
        <v>Ca-Carb M0-2 WS</v>
      </c>
      <c r="C911" s="138" t="str">
        <f>IFERROR(_xlfn.XLOOKUP(TEXT(A911, "0"), TEXT('Material master'!$A$2:'Material master'!$A$275, "0"), 'Material master'!$C$2:'Material master'!$C$275, 1),"")</f>
        <v>Bulk Product</v>
      </c>
      <c r="D911" s="138" t="str">
        <f>IFERROR(_xlfn.XLOOKUP(TEXT(A911, "0"), TEXT('Material master'!$A$2:'Material master'!$A$275, "0"), 'Material master'!$D$2:'Material master'!$D$275, 1),"")</f>
        <v>C002 - Limestone</v>
      </c>
      <c r="E911" s="138" t="str">
        <f>IFERROR(_xlfn.XLOOKUP(TEXT(A911, "0"), TEXT('Material master'!$A$2:'Material master'!$A$275, "0"), 'Material master'!$E$2:'Material master'!$E$275, 1),"")</f>
        <v>SPC0205 - Limestone</v>
      </c>
      <c r="F911" s="138" t="str">
        <f>IFERROR(_xlfn.XLOOKUP(TEXT(A911, "0"), TEXT('Material master'!$A$2:'Material master'!$A$275, "0"), 'Material master'!$F$2:'Material master'!$F$275, 1),"")</f>
        <v>BK50 - Limestone Sand Medium</v>
      </c>
      <c r="G911" s="138" t="str">
        <f>IFERROR(_xlfn.XLOOKUP(TEXT(A911, "0"), TEXT('Material master'!$A$2:'Material master'!$A$275, "0"), 'Material master'!$G$2:'Material master'!$G$275, 1),"")</f>
        <v>Limestone 0-2 CS</v>
      </c>
      <c r="H911" s="138" t="s">
        <v>683</v>
      </c>
      <c r="I911" s="140">
        <f>IFERROR(AVERAGE('Forecast sheet'!$C$22:'Forecast sheet'!$N$22),0)</f>
        <v>152.33666666666667</v>
      </c>
      <c r="J911" s="140">
        <f>IFERROR(AVERAGE(L911:W911),0)</f>
        <v>102.29327806150299</v>
      </c>
      <c r="K911" s="140"/>
      <c r="L911" s="140">
        <v>93.445536536943663</v>
      </c>
      <c r="M911" s="140">
        <v>103.09761820009933</v>
      </c>
      <c r="N911" s="140">
        <v>103.0976182000993</v>
      </c>
      <c r="O911" s="140">
        <v>103.09761820009932</v>
      </c>
      <c r="P911" s="140">
        <v>103.09761820009935</v>
      </c>
      <c r="Q911" s="140">
        <v>103.09761820009929</v>
      </c>
      <c r="R911" s="140">
        <v>103.09761820009925</v>
      </c>
      <c r="S911" s="140">
        <v>103.09761820009935</v>
      </c>
      <c r="T911" s="140">
        <v>103.09761820009922</v>
      </c>
      <c r="U911" s="140">
        <v>103.09761820009938</v>
      </c>
      <c r="V911" s="140">
        <v>103.09761820009925</v>
      </c>
      <c r="W911" s="140">
        <v>103.0976182000993</v>
      </c>
    </row>
    <row r="912" spans="1:23" x14ac:dyDescent="0.25">
      <c r="A912" s="257" t="s">
        <v>289</v>
      </c>
      <c r="B912" t="str">
        <f>IFERROR(_xlfn.XLOOKUP(TEXT(A912, "0"), TEXT('Material master'!$A$2:'Material master'!$A$275, "0"), 'Material master'!$B$2:'Material master'!$B$275, 1),"")</f>
        <v>Ca-Carb M0-2 WS</v>
      </c>
      <c r="C912" t="str">
        <f>IFERROR(_xlfn.XLOOKUP(TEXT(A912, "0"), TEXT('Material master'!$A$2:'Material master'!$A$275, "0"), 'Material master'!$C$2:'Material master'!$C$275, 1),"")</f>
        <v>Bulk Product</v>
      </c>
      <c r="D912" t="str">
        <f>IFERROR(_xlfn.XLOOKUP(TEXT(A912, "0"), TEXT('Material master'!$A$2:'Material master'!$A$275, "0"), 'Material master'!$D$2:'Material master'!$D$275, 1),"")</f>
        <v>C002 - Limestone</v>
      </c>
      <c r="E912" t="str">
        <f>IFERROR(_xlfn.XLOOKUP(TEXT(A912, "0"), TEXT('Material master'!$A$2:'Material master'!$A$275, "0"), 'Material master'!$E$2:'Material master'!$E$275, 1),"")</f>
        <v>SPC0205 - Limestone</v>
      </c>
      <c r="F912" t="str">
        <f>IFERROR(_xlfn.XLOOKUP(TEXT(A912, "0"), TEXT('Material master'!$A$2:'Material master'!$A$275, "0"), 'Material master'!$F$2:'Material master'!$F$275, 1),"")</f>
        <v>BK50 - Limestone Sand Medium</v>
      </c>
      <c r="G912" t="str">
        <f>IFERROR(_xlfn.XLOOKUP(TEXT(A912, "0"), TEXT('Material master'!$A$2:'Material master'!$A$275, "0"), 'Material master'!$G$2:'Material master'!$G$275, 1),"")</f>
        <v>Limestone 0-2 CS</v>
      </c>
      <c r="H912" s="1" t="s">
        <v>696</v>
      </c>
      <c r="I912" s="1"/>
      <c r="J912" s="1"/>
      <c r="K912" s="141"/>
      <c r="L912" s="141">
        <f t="shared" ref="L912:W912" si="866">SUM(L911)</f>
        <v>93.445536536943663</v>
      </c>
      <c r="M912" s="141">
        <f t="shared" si="866"/>
        <v>103.09761820009933</v>
      </c>
      <c r="N912" s="141">
        <f t="shared" si="866"/>
        <v>103.0976182000993</v>
      </c>
      <c r="O912" s="141">
        <f t="shared" si="866"/>
        <v>103.09761820009932</v>
      </c>
      <c r="P912" s="141">
        <f t="shared" si="866"/>
        <v>103.09761820009935</v>
      </c>
      <c r="Q912" s="141">
        <f t="shared" si="866"/>
        <v>103.09761820009929</v>
      </c>
      <c r="R912" s="141">
        <f t="shared" si="866"/>
        <v>103.09761820009925</v>
      </c>
      <c r="S912" s="141">
        <f t="shared" si="866"/>
        <v>103.09761820009935</v>
      </c>
      <c r="T912" s="141">
        <f t="shared" si="866"/>
        <v>103.09761820009922</v>
      </c>
      <c r="U912" s="141">
        <f t="shared" si="866"/>
        <v>103.09761820009938</v>
      </c>
      <c r="V912" s="141">
        <f t="shared" si="866"/>
        <v>103.09761820009925</v>
      </c>
      <c r="W912" s="141">
        <f t="shared" si="866"/>
        <v>103.0976182000993</v>
      </c>
    </row>
    <row r="913" spans="1:23" s="136" customFormat="1" x14ac:dyDescent="0.25">
      <c r="A913" s="270" t="s">
        <v>289</v>
      </c>
      <c r="B913" s="136" t="str">
        <f>IFERROR(_xlfn.XLOOKUP(TEXT(A913, "0"), TEXT('Material master'!$A$2:'Material master'!$A$275, "0"), 'Material master'!$B$2:'Material master'!$B$275, 1),"")</f>
        <v>Ca-Carb M0-2 WS</v>
      </c>
      <c r="C913" s="136" t="str">
        <f>IFERROR(_xlfn.XLOOKUP(TEXT(A913, "0"), TEXT('Material master'!$A$2:'Material master'!$A$275, "0"), 'Material master'!$C$2:'Material master'!$C$275, 1),"")</f>
        <v>Bulk Product</v>
      </c>
      <c r="D913" s="136" t="str">
        <f>IFERROR(_xlfn.XLOOKUP(TEXT(A913, "0"), TEXT('Material master'!$A$2:'Material master'!$A$275, "0"), 'Material master'!$D$2:'Material master'!$D$275, 1),"")</f>
        <v>C002 - Limestone</v>
      </c>
      <c r="E913" s="136" t="str">
        <f>IFERROR(_xlfn.XLOOKUP(TEXT(A913, "0"), TEXT('Material master'!$A$2:'Material master'!$A$275, "0"), 'Material master'!$E$2:'Material master'!$E$275, 1),"")</f>
        <v>SPC0205 - Limestone</v>
      </c>
      <c r="F913" s="136" t="str">
        <f>IFERROR(_xlfn.XLOOKUP(TEXT(A913, "0"), TEXT('Material master'!$A$2:'Material master'!$A$275, "0"), 'Material master'!$F$2:'Material master'!$F$275, 1),"")</f>
        <v>BK50 - Limestone Sand Medium</v>
      </c>
      <c r="G913" s="136" t="str">
        <f>IFERROR(_xlfn.XLOOKUP(TEXT(A913, "0"), TEXT('Material master'!$A$2:'Material master'!$A$275, "0"), 'Material master'!$G$2:'Material master'!$G$275, 1),"")</f>
        <v>Limestone 0-2 CS</v>
      </c>
      <c r="H913" s="136" t="s">
        <v>697</v>
      </c>
      <c r="K913" s="142">
        <v>101.42</v>
      </c>
      <c r="L913" s="142">
        <f t="shared" ref="L913:W913" si="867">K913 - L912 + L915</f>
        <v>91.974463463056338</v>
      </c>
      <c r="M913" s="142">
        <f t="shared" si="867"/>
        <v>91.876845262957005</v>
      </c>
      <c r="N913" s="142">
        <f t="shared" si="867"/>
        <v>91.7792270628577</v>
      </c>
      <c r="O913" s="142">
        <f t="shared" si="867"/>
        <v>91.681608862758381</v>
      </c>
      <c r="P913" s="142">
        <f t="shared" si="867"/>
        <v>91.583990662659033</v>
      </c>
      <c r="Q913" s="142">
        <f t="shared" si="867"/>
        <v>91.486372462559743</v>
      </c>
      <c r="R913" s="142">
        <f t="shared" si="867"/>
        <v>91.388754262460495</v>
      </c>
      <c r="S913" s="142">
        <f t="shared" si="867"/>
        <v>91.291136062361147</v>
      </c>
      <c r="T913" s="142">
        <f t="shared" si="867"/>
        <v>92.193517862261928</v>
      </c>
      <c r="U913" s="142">
        <f t="shared" si="867"/>
        <v>92.095899662162552</v>
      </c>
      <c r="V913" s="142">
        <f t="shared" si="867"/>
        <v>91.998281462063304</v>
      </c>
      <c r="W913" s="142">
        <f t="shared" si="867"/>
        <v>91.900663261963999</v>
      </c>
    </row>
    <row r="914" spans="1:23" x14ac:dyDescent="0.25">
      <c r="A914" s="257" t="s">
        <v>289</v>
      </c>
      <c r="B914" t="str">
        <f>IFERROR(_xlfn.XLOOKUP(TEXT(A914, "0"), TEXT('Material master'!$A$2:'Material master'!$A$275, "0"), 'Material master'!$B$2:'Material master'!$B$275, 1),"")</f>
        <v>Ca-Carb M0-2 WS</v>
      </c>
      <c r="C914" t="str">
        <f>IFERROR(_xlfn.XLOOKUP(TEXT(A914, "0"), TEXT('Material master'!$A$2:'Material master'!$A$275, "0"), 'Material master'!$C$2:'Material master'!$C$275, 1),"")</f>
        <v>Bulk Product</v>
      </c>
      <c r="D914" t="str">
        <f>IFERROR(_xlfn.XLOOKUP(TEXT(A914, "0"), TEXT('Material master'!$A$2:'Material master'!$A$275, "0"), 'Material master'!$D$2:'Material master'!$D$275, 1),"")</f>
        <v>C002 - Limestone</v>
      </c>
      <c r="E914" t="str">
        <f>IFERROR(_xlfn.XLOOKUP(TEXT(A914, "0"), TEXT('Material master'!$A$2:'Material master'!$A$275, "0"), 'Material master'!$E$2:'Material master'!$E$275, 1),"")</f>
        <v>SPC0205 - Limestone</v>
      </c>
      <c r="F914" t="str">
        <f>IFERROR(_xlfn.XLOOKUP(TEXT(A914, "0"), TEXT('Material master'!$A$2:'Material master'!$A$275, "0"), 'Material master'!$F$2:'Material master'!$F$275, 1),"")</f>
        <v>BK50 - Limestone Sand Medium</v>
      </c>
      <c r="G914" t="str">
        <f>IFERROR(_xlfn.XLOOKUP(TEXT(A914, "0"), TEXT('Material master'!$A$2:'Material master'!$A$275, "0"), 'Material master'!$G$2:'Material master'!$G$275, 1),"")</f>
        <v>Limestone 0-2 CS</v>
      </c>
      <c r="H914" t="s">
        <v>698</v>
      </c>
      <c r="I914" s="32">
        <v>91.273546124157235</v>
      </c>
      <c r="J914" s="258">
        <f>IFERROR($I914/AVERAGE($L912:$W912),0)</f>
        <v>0.89227315669050877</v>
      </c>
      <c r="K914" s="32"/>
      <c r="L914" s="32">
        <f t="shared" ref="L914:W914" si="868">$I914</f>
        <v>91.273546124157235</v>
      </c>
      <c r="M914" s="32">
        <f t="shared" si="868"/>
        <v>91.273546124157235</v>
      </c>
      <c r="N914" s="32">
        <f t="shared" si="868"/>
        <v>91.273546124157235</v>
      </c>
      <c r="O914" s="32">
        <f t="shared" si="868"/>
        <v>91.273546124157235</v>
      </c>
      <c r="P914" s="32">
        <f t="shared" si="868"/>
        <v>91.273546124157235</v>
      </c>
      <c r="Q914" s="32">
        <f t="shared" si="868"/>
        <v>91.273546124157235</v>
      </c>
      <c r="R914" s="32">
        <f t="shared" si="868"/>
        <v>91.273546124157235</v>
      </c>
      <c r="S914" s="32">
        <f t="shared" si="868"/>
        <v>91.273546124157235</v>
      </c>
      <c r="T914" s="32">
        <f t="shared" si="868"/>
        <v>91.273546124157235</v>
      </c>
      <c r="U914" s="32">
        <f t="shared" si="868"/>
        <v>91.273546124157235</v>
      </c>
      <c r="V914" s="32">
        <f t="shared" si="868"/>
        <v>91.273546124157235</v>
      </c>
      <c r="W914" s="32">
        <f t="shared" si="868"/>
        <v>91.273546124157235</v>
      </c>
    </row>
    <row r="915" spans="1:23" x14ac:dyDescent="0.25">
      <c r="A915" s="257" t="s">
        <v>289</v>
      </c>
      <c r="B915" t="str">
        <f>IFERROR(_xlfn.XLOOKUP(TEXT(A915, "0"), TEXT('Material master'!$A$2:'Material master'!$A$275, "0"), 'Material master'!$B$2:'Material master'!$B$275, 1),"")</f>
        <v>Ca-Carb M0-2 WS</v>
      </c>
      <c r="C915" t="str">
        <f>IFERROR(_xlfn.XLOOKUP(TEXT(A915, "0"), TEXT('Material master'!$A$2:'Material master'!$A$275, "0"), 'Material master'!$C$2:'Material master'!$C$275, 1),"")</f>
        <v>Bulk Product</v>
      </c>
      <c r="D915" t="str">
        <f>IFERROR(_xlfn.XLOOKUP(TEXT(A915, "0"), TEXT('Material master'!$A$2:'Material master'!$A$275, "0"), 'Material master'!$D$2:'Material master'!$D$275, 1),"")</f>
        <v>C002 - Limestone</v>
      </c>
      <c r="E915" t="str">
        <f>IFERROR(_xlfn.XLOOKUP(TEXT(A915, "0"), TEXT('Material master'!$A$2:'Material master'!$A$275, "0"), 'Material master'!$E$2:'Material master'!$E$275, 1),"")</f>
        <v>SPC0205 - Limestone</v>
      </c>
      <c r="F915" t="str">
        <f>IFERROR(_xlfn.XLOOKUP(TEXT(A915, "0"), TEXT('Material master'!$A$2:'Material master'!$A$275, "0"), 'Material master'!$F$2:'Material master'!$F$275, 1),"")</f>
        <v>BK50 - Limestone Sand Medium</v>
      </c>
      <c r="G915" t="str">
        <f>IFERROR(_xlfn.XLOOKUP(TEXT(A915, "0"), TEXT('Material master'!$A$2:'Material master'!$A$275, "0"), 'Material master'!$G$2:'Material master'!$G$275, 1),"")</f>
        <v>Limestone 0-2 CS</v>
      </c>
      <c r="H915" t="s">
        <v>704</v>
      </c>
      <c r="I915">
        <v>1</v>
      </c>
      <c r="K915" s="32"/>
      <c r="L915" s="32">
        <f t="shared" ref="L915:W915" si="869">IF(( L914 - K913 + L912 ) &gt; 0, CEILING(( L914 - K913 + L912 ), $I915), 0)</f>
        <v>84</v>
      </c>
      <c r="M915" s="32">
        <f t="shared" si="869"/>
        <v>103</v>
      </c>
      <c r="N915" s="32">
        <f t="shared" si="869"/>
        <v>103</v>
      </c>
      <c r="O915" s="32">
        <f t="shared" si="869"/>
        <v>103</v>
      </c>
      <c r="P915" s="32">
        <f t="shared" si="869"/>
        <v>103</v>
      </c>
      <c r="Q915" s="32">
        <f t="shared" si="869"/>
        <v>103</v>
      </c>
      <c r="R915" s="32">
        <f t="shared" si="869"/>
        <v>103</v>
      </c>
      <c r="S915" s="32">
        <f t="shared" si="869"/>
        <v>103</v>
      </c>
      <c r="T915" s="32">
        <f t="shared" si="869"/>
        <v>104</v>
      </c>
      <c r="U915" s="32">
        <f t="shared" si="869"/>
        <v>103</v>
      </c>
      <c r="V915" s="32">
        <f t="shared" si="869"/>
        <v>103</v>
      </c>
      <c r="W915" s="32">
        <f t="shared" si="869"/>
        <v>103</v>
      </c>
    </row>
    <row r="916" spans="1:23" x14ac:dyDescent="0.25">
      <c r="A916" s="257" t="s">
        <v>289</v>
      </c>
      <c r="B916" t="str">
        <f>IFERROR(_xlfn.XLOOKUP(TEXT(A916, "0"), TEXT('Material master'!$A$2:'Material master'!$A$275, "0"), 'Material master'!$B$2:'Material master'!$B$275, 1),"")</f>
        <v>Ca-Carb M0-2 WS</v>
      </c>
      <c r="C916" t="str">
        <f>IFERROR(_xlfn.XLOOKUP(TEXT(A916, "0"), TEXT('Material master'!$A$2:'Material master'!$A$275, "0"), 'Material master'!$C$2:'Material master'!$C$275, 1),"")</f>
        <v>Bulk Product</v>
      </c>
      <c r="D916" t="str">
        <f>IFERROR(_xlfn.XLOOKUP(TEXT(A916, "0"), TEXT('Material master'!$A$2:'Material master'!$A$275, "0"), 'Material master'!$D$2:'Material master'!$D$275, 1),"")</f>
        <v>C002 - Limestone</v>
      </c>
      <c r="E916" t="str">
        <f>IFERROR(_xlfn.XLOOKUP(TEXT(A916, "0"), TEXT('Material master'!$A$2:'Material master'!$A$275, "0"), 'Material master'!$E$2:'Material master'!$E$275, 1),"")</f>
        <v>SPC0205 - Limestone</v>
      </c>
      <c r="F916" t="str">
        <f>IFERROR(_xlfn.XLOOKUP(TEXT(A916, "0"), TEXT('Material master'!$A$2:'Material master'!$A$275, "0"), 'Material master'!$F$2:'Material master'!$F$275, 1),"")</f>
        <v>BK50 - Limestone Sand Medium</v>
      </c>
      <c r="G916" t="str">
        <f>IFERROR(_xlfn.XLOOKUP(TEXT(A916, "0"), TEXT('Material master'!$A$2:'Material master'!$A$275, "0"), 'Material master'!$G$2:'Material master'!$G$275, 1),"")</f>
        <v>Limestone 0-2 CS</v>
      </c>
      <c r="H916" t="s">
        <v>705</v>
      </c>
      <c r="I916" t="s">
        <v>615</v>
      </c>
      <c r="J916">
        <v>25</v>
      </c>
      <c r="K916" s="32"/>
      <c r="L916" s="32">
        <f t="shared" ref="L916:W916" si="870">L915 / $J916</f>
        <v>3.36</v>
      </c>
      <c r="M916" s="32">
        <f t="shared" si="870"/>
        <v>4.12</v>
      </c>
      <c r="N916" s="32">
        <f t="shared" si="870"/>
        <v>4.12</v>
      </c>
      <c r="O916" s="32">
        <f t="shared" si="870"/>
        <v>4.12</v>
      </c>
      <c r="P916" s="32">
        <f t="shared" si="870"/>
        <v>4.12</v>
      </c>
      <c r="Q916" s="32">
        <f t="shared" si="870"/>
        <v>4.12</v>
      </c>
      <c r="R916" s="32">
        <f t="shared" si="870"/>
        <v>4.12</v>
      </c>
      <c r="S916" s="32">
        <f t="shared" si="870"/>
        <v>4.12</v>
      </c>
      <c r="T916" s="32">
        <f t="shared" si="870"/>
        <v>4.16</v>
      </c>
      <c r="U916" s="32">
        <f t="shared" si="870"/>
        <v>4.12</v>
      </c>
      <c r="V916" s="32">
        <f t="shared" si="870"/>
        <v>4.12</v>
      </c>
      <c r="W916" s="32">
        <f t="shared" si="870"/>
        <v>4.12</v>
      </c>
    </row>
    <row r="917" spans="1:23" ht="15.75" thickBot="1" x14ac:dyDescent="0.3">
      <c r="A917" s="257" t="s">
        <v>289</v>
      </c>
      <c r="B917" t="str">
        <f>IFERROR(_xlfn.XLOOKUP(TEXT(A917, "0"), TEXT('Material master'!$A$2:'Material master'!$A$275, "0"), 'Material master'!$B$2:'Material master'!$B$275, 1),"")</f>
        <v>Ca-Carb M0-2 WS</v>
      </c>
      <c r="C917" t="str">
        <f>IFERROR(_xlfn.XLOOKUP(TEXT(A917, "0"), TEXT('Material master'!$A$2:'Material master'!$A$275, "0"), 'Material master'!$C$2:'Material master'!$C$275, 1),"")</f>
        <v>Bulk Product</v>
      </c>
      <c r="D917" t="str">
        <f>IFERROR(_xlfn.XLOOKUP(TEXT(A917, "0"), TEXT('Material master'!$A$2:'Material master'!$A$275, "0"), 'Material master'!$D$2:'Material master'!$D$275, 1),"")</f>
        <v>C002 - Limestone</v>
      </c>
      <c r="E917" t="str">
        <f>IFERROR(_xlfn.XLOOKUP(TEXT(A917, "0"), TEXT('Material master'!$A$2:'Material master'!$A$275, "0"), 'Material master'!$E$2:'Material master'!$E$275, 1),"")</f>
        <v>SPC0205 - Limestone</v>
      </c>
      <c r="F917" t="str">
        <f>IFERROR(_xlfn.XLOOKUP(TEXT(A917, "0"), TEXT('Material master'!$A$2:'Material master'!$A$275, "0"), 'Material master'!$F$2:'Material master'!$F$275, 1),"")</f>
        <v>BK50 - Limestone Sand Medium</v>
      </c>
      <c r="G917" t="str">
        <f>IFERROR(_xlfn.XLOOKUP(TEXT(A917, "0"), TEXT('Material master'!$A$2:'Material master'!$A$275, "0"), 'Material master'!$G$2:'Material master'!$G$275, 1),"")</f>
        <v>Limestone 0-2 CS</v>
      </c>
      <c r="H917" t="s">
        <v>706</v>
      </c>
      <c r="I917" s="257" t="s">
        <v>168</v>
      </c>
      <c r="J917">
        <v>1.01</v>
      </c>
      <c r="K917" s="32"/>
      <c r="L917" s="32">
        <f t="shared" ref="L917:W917" si="871">L915 * $J917</f>
        <v>84.84</v>
      </c>
      <c r="M917" s="32">
        <f t="shared" si="871"/>
        <v>104.03</v>
      </c>
      <c r="N917" s="32">
        <f t="shared" si="871"/>
        <v>104.03</v>
      </c>
      <c r="O917" s="32">
        <f t="shared" si="871"/>
        <v>104.03</v>
      </c>
      <c r="P917" s="32">
        <f t="shared" si="871"/>
        <v>104.03</v>
      </c>
      <c r="Q917" s="32">
        <f t="shared" si="871"/>
        <v>104.03</v>
      </c>
      <c r="R917" s="32">
        <f t="shared" si="871"/>
        <v>104.03</v>
      </c>
      <c r="S917" s="32">
        <f t="shared" si="871"/>
        <v>104.03</v>
      </c>
      <c r="T917" s="32">
        <f t="shared" si="871"/>
        <v>105.04</v>
      </c>
      <c r="U917" s="32">
        <f t="shared" si="871"/>
        <v>104.03</v>
      </c>
      <c r="V917" s="32">
        <f t="shared" si="871"/>
        <v>104.03</v>
      </c>
      <c r="W917" s="32">
        <f t="shared" si="871"/>
        <v>104.03</v>
      </c>
    </row>
    <row r="918" spans="1:23" s="138" customFormat="1" x14ac:dyDescent="0.25">
      <c r="A918" s="137" t="s">
        <v>292</v>
      </c>
      <c r="B918" s="138" t="str">
        <f>IFERROR(_xlfn.XLOOKUP(TEXT(A918, "0"), TEXT('Material master'!$A$2:'Material master'!$A$275, "0"), 'Material master'!$B$2:'Material master'!$B$275, 1),"")</f>
        <v>Chalk PB38 PO</v>
      </c>
      <c r="C918" s="138" t="str">
        <f>IFERROR(_xlfn.XLOOKUP(TEXT(A918, "0"), TEXT('Material master'!$A$2:'Material master'!$A$275, "0"), 'Material master'!$C$2:'Material master'!$C$275, 1),"")</f>
        <v>Bulk Product</v>
      </c>
      <c r="D918" s="138" t="str">
        <f>IFERROR(_xlfn.XLOOKUP(TEXT(A918, "0"), TEXT('Material master'!$A$2:'Material master'!$A$275, "0"), 'Material master'!$D$2:'Material master'!$D$275, 1),"")</f>
        <v>C000 - Calcium Carbonate</v>
      </c>
      <c r="E918" s="138" t="str">
        <f>IFERROR(_xlfn.XLOOKUP(TEXT(A918, "0"), TEXT('Material master'!$A$2:'Material master'!$A$275, "0"), 'Material master'!$E$2:'Material master'!$E$275, 1),"")</f>
        <v>SPC0204 - Chalk</v>
      </c>
      <c r="F918" s="138" t="str">
        <f>IFERROR(_xlfn.XLOOKUP(TEXT(A918, "0"), TEXT('Material master'!$A$2:'Material master'!$A$275, "0"), 'Material master'!$F$2:'Material master'!$F$275, 1),"")</f>
        <v>AF25 - Chalk</v>
      </c>
      <c r="G918" s="138" t="str">
        <f>IFERROR(_xlfn.XLOOKUP(TEXT(A918, "0"), TEXT('Material master'!$A$2:'Material master'!$A$275, "0"), 'Material master'!$G$2:'Material master'!$G$275, 1),"")</f>
        <v>Chalk B38 PO</v>
      </c>
      <c r="H918" s="138" t="s">
        <v>683</v>
      </c>
      <c r="I918" s="140">
        <f>IFERROR(AVERAGE('Forecast sheet'!$C$23:'Forecast sheet'!$N$23),0)</f>
        <v>960.52999999999986</v>
      </c>
      <c r="J918" s="140">
        <f>IFERROR(AVERAGE(L918:W918),0)</f>
        <v>645.10826754913853</v>
      </c>
      <c r="K918" s="140"/>
      <c r="L918" s="140">
        <v>610.57173088933951</v>
      </c>
      <c r="M918" s="140">
        <v>648.24795270002949</v>
      </c>
      <c r="N918" s="140">
        <v>648.24795270002949</v>
      </c>
      <c r="O918" s="140">
        <v>648.24795270002937</v>
      </c>
      <c r="P918" s="140">
        <v>648.2479527000296</v>
      </c>
      <c r="Q918" s="140">
        <v>648.24795270002926</v>
      </c>
      <c r="R918" s="140">
        <v>648.24795270002915</v>
      </c>
      <c r="S918" s="140">
        <v>648.2479527000296</v>
      </c>
      <c r="T918" s="140">
        <v>648.24795270002892</v>
      </c>
      <c r="U918" s="140">
        <v>648.24795270002983</v>
      </c>
      <c r="V918" s="140">
        <v>648.24795270002915</v>
      </c>
      <c r="W918" s="140">
        <v>648.24795270002949</v>
      </c>
    </row>
    <row r="919" spans="1:23" x14ac:dyDescent="0.25">
      <c r="A919" s="257" t="s">
        <v>292</v>
      </c>
      <c r="B919" t="str">
        <f>IFERROR(_xlfn.XLOOKUP(TEXT(A919, "0"), TEXT('Material master'!$A$2:'Material master'!$A$275, "0"), 'Material master'!$B$2:'Material master'!$B$275, 1),"")</f>
        <v>Chalk PB38 PO</v>
      </c>
      <c r="C919" t="str">
        <f>IFERROR(_xlfn.XLOOKUP(TEXT(A919, "0"), TEXT('Material master'!$A$2:'Material master'!$A$275, "0"), 'Material master'!$C$2:'Material master'!$C$275, 1),"")</f>
        <v>Bulk Product</v>
      </c>
      <c r="D919" t="str">
        <f>IFERROR(_xlfn.XLOOKUP(TEXT(A919, "0"), TEXT('Material master'!$A$2:'Material master'!$A$275, "0"), 'Material master'!$D$2:'Material master'!$D$275, 1),"")</f>
        <v>C000 - Calcium Carbonate</v>
      </c>
      <c r="E919" t="str">
        <f>IFERROR(_xlfn.XLOOKUP(TEXT(A919, "0"), TEXT('Material master'!$A$2:'Material master'!$A$275, "0"), 'Material master'!$E$2:'Material master'!$E$275, 1),"")</f>
        <v>SPC0204 - Chalk</v>
      </c>
      <c r="F919" t="str">
        <f>IFERROR(_xlfn.XLOOKUP(TEXT(A919, "0"), TEXT('Material master'!$A$2:'Material master'!$A$275, "0"), 'Material master'!$F$2:'Material master'!$F$275, 1),"")</f>
        <v>AF25 - Chalk</v>
      </c>
      <c r="G919" t="str">
        <f>IFERROR(_xlfn.XLOOKUP(TEXT(A919, "0"), TEXT('Material master'!$A$2:'Material master'!$A$275, "0"), 'Material master'!$G$2:'Material master'!$G$275, 1),"")</f>
        <v>Chalk B38 PO</v>
      </c>
      <c r="H919" t="s">
        <v>695</v>
      </c>
      <c r="I919" s="257" t="s">
        <v>230</v>
      </c>
      <c r="K919" s="32"/>
      <c r="L919" s="32">
        <f t="shared" ref="L919:W919" si="872">IFERROR(L712, 0)</f>
        <v>3</v>
      </c>
      <c r="M919" s="32">
        <f t="shared" si="872"/>
        <v>3</v>
      </c>
      <c r="N919" s="32">
        <f t="shared" si="872"/>
        <v>3</v>
      </c>
      <c r="O919" s="32">
        <f t="shared" si="872"/>
        <v>3</v>
      </c>
      <c r="P919" s="32">
        <f t="shared" si="872"/>
        <v>3</v>
      </c>
      <c r="Q919" s="32">
        <f t="shared" si="872"/>
        <v>3</v>
      </c>
      <c r="R919" s="32">
        <f t="shared" si="872"/>
        <v>3</v>
      </c>
      <c r="S919" s="32">
        <f t="shared" si="872"/>
        <v>3</v>
      </c>
      <c r="T919" s="32">
        <f t="shared" si="872"/>
        <v>3</v>
      </c>
      <c r="U919" s="32">
        <f t="shared" si="872"/>
        <v>3</v>
      </c>
      <c r="V919" s="32">
        <f t="shared" si="872"/>
        <v>3</v>
      </c>
      <c r="W919" s="32">
        <f t="shared" si="872"/>
        <v>3</v>
      </c>
    </row>
    <row r="920" spans="1:23" x14ac:dyDescent="0.25">
      <c r="A920" s="257" t="s">
        <v>292</v>
      </c>
      <c r="B920" t="str">
        <f>IFERROR(_xlfn.XLOOKUP(TEXT(A920, "0"), TEXT('Material master'!$A$2:'Material master'!$A$275, "0"), 'Material master'!$B$2:'Material master'!$B$275, 1),"")</f>
        <v>Chalk PB38 PO</v>
      </c>
      <c r="C920" t="str">
        <f>IFERROR(_xlfn.XLOOKUP(TEXT(A920, "0"), TEXT('Material master'!$A$2:'Material master'!$A$275, "0"), 'Material master'!$C$2:'Material master'!$C$275, 1),"")</f>
        <v>Bulk Product</v>
      </c>
      <c r="D920" t="str">
        <f>IFERROR(_xlfn.XLOOKUP(TEXT(A920, "0"), TEXT('Material master'!$A$2:'Material master'!$A$275, "0"), 'Material master'!$D$2:'Material master'!$D$275, 1),"")</f>
        <v>C000 - Calcium Carbonate</v>
      </c>
      <c r="E920" t="str">
        <f>IFERROR(_xlfn.XLOOKUP(TEXT(A920, "0"), TEXT('Material master'!$A$2:'Material master'!$A$275, "0"), 'Material master'!$E$2:'Material master'!$E$275, 1),"")</f>
        <v>SPC0204 - Chalk</v>
      </c>
      <c r="F920" t="str">
        <f>IFERROR(_xlfn.XLOOKUP(TEXT(A920, "0"), TEXT('Material master'!$A$2:'Material master'!$A$275, "0"), 'Material master'!$F$2:'Material master'!$F$275, 1),"")</f>
        <v>AF25 - Chalk</v>
      </c>
      <c r="G920" t="str">
        <f>IFERROR(_xlfn.XLOOKUP(TEXT(A920, "0"), TEXT('Material master'!$A$2:'Material master'!$A$275, "0"), 'Material master'!$G$2:'Material master'!$G$275, 1),"")</f>
        <v>Chalk B38 PO</v>
      </c>
      <c r="H920" t="s">
        <v>695</v>
      </c>
      <c r="I920" s="257" t="s">
        <v>295</v>
      </c>
      <c r="K920" s="32"/>
      <c r="L920" s="32">
        <f t="shared" ref="L920:W920" si="873">IFERROR(L936, 0)</f>
        <v>74.400000000000006</v>
      </c>
      <c r="M920" s="32">
        <f t="shared" si="873"/>
        <v>1.6</v>
      </c>
      <c r="N920" s="32">
        <f t="shared" si="873"/>
        <v>80</v>
      </c>
      <c r="O920" s="32">
        <f t="shared" si="873"/>
        <v>124</v>
      </c>
      <c r="P920" s="32">
        <f t="shared" si="873"/>
        <v>97.600000000000009</v>
      </c>
      <c r="Q920" s="32">
        <f t="shared" si="873"/>
        <v>128.80000000000001</v>
      </c>
      <c r="R920" s="32">
        <f t="shared" si="873"/>
        <v>37.6</v>
      </c>
      <c r="S920" s="32">
        <f t="shared" si="873"/>
        <v>16</v>
      </c>
      <c r="T920" s="32">
        <f t="shared" si="873"/>
        <v>28</v>
      </c>
      <c r="U920" s="32">
        <f t="shared" si="873"/>
        <v>44.800000000000004</v>
      </c>
      <c r="V920" s="32">
        <f t="shared" si="873"/>
        <v>4.8000000000000007</v>
      </c>
      <c r="W920" s="32">
        <f t="shared" si="873"/>
        <v>53.6</v>
      </c>
    </row>
    <row r="921" spans="1:23" x14ac:dyDescent="0.25">
      <c r="A921" s="257" t="s">
        <v>292</v>
      </c>
      <c r="B921" t="str">
        <f>IFERROR(_xlfn.XLOOKUP(TEXT(A921, "0"), TEXT('Material master'!$A$2:'Material master'!$A$275, "0"), 'Material master'!$B$2:'Material master'!$B$275, 1),"")</f>
        <v>Chalk PB38 PO</v>
      </c>
      <c r="C921" t="str">
        <f>IFERROR(_xlfn.XLOOKUP(TEXT(A921, "0"), TEXT('Material master'!$A$2:'Material master'!$A$275, "0"), 'Material master'!$C$2:'Material master'!$C$275, 1),"")</f>
        <v>Bulk Product</v>
      </c>
      <c r="D921" t="str">
        <f>IFERROR(_xlfn.XLOOKUP(TEXT(A921, "0"), TEXT('Material master'!$A$2:'Material master'!$A$275, "0"), 'Material master'!$D$2:'Material master'!$D$275, 1),"")</f>
        <v>C000 - Calcium Carbonate</v>
      </c>
      <c r="E921" t="str">
        <f>IFERROR(_xlfn.XLOOKUP(TEXT(A921, "0"), TEXT('Material master'!$A$2:'Material master'!$A$275, "0"), 'Material master'!$E$2:'Material master'!$E$275, 1),"")</f>
        <v>SPC0204 - Chalk</v>
      </c>
      <c r="F921" t="str">
        <f>IFERROR(_xlfn.XLOOKUP(TEXT(A921, "0"), TEXT('Material master'!$A$2:'Material master'!$A$275, "0"), 'Material master'!$F$2:'Material master'!$F$275, 1),"")</f>
        <v>AF25 - Chalk</v>
      </c>
      <c r="G921" t="str">
        <f>IFERROR(_xlfn.XLOOKUP(TEXT(A921, "0"), TEXT('Material master'!$A$2:'Material master'!$A$275, "0"), 'Material master'!$G$2:'Material master'!$G$275, 1),"")</f>
        <v>Chalk B38 PO</v>
      </c>
      <c r="H921" t="s">
        <v>695</v>
      </c>
      <c r="I921" s="257" t="s">
        <v>297</v>
      </c>
      <c r="K921" s="32"/>
      <c r="L921" s="32">
        <f t="shared" ref="L921:W921" si="874">IFERROR(L945, 0)</f>
        <v>0</v>
      </c>
      <c r="M921" s="32">
        <f t="shared" si="874"/>
        <v>17</v>
      </c>
      <c r="N921" s="32">
        <f t="shared" si="874"/>
        <v>39</v>
      </c>
      <c r="O921" s="32">
        <f t="shared" si="874"/>
        <v>40</v>
      </c>
      <c r="P921" s="32">
        <f t="shared" si="874"/>
        <v>41</v>
      </c>
      <c r="Q921" s="32">
        <f t="shared" si="874"/>
        <v>41</v>
      </c>
      <c r="R921" s="32">
        <f t="shared" si="874"/>
        <v>40</v>
      </c>
      <c r="S921" s="32">
        <f t="shared" si="874"/>
        <v>39</v>
      </c>
      <c r="T921" s="32">
        <f t="shared" si="874"/>
        <v>40</v>
      </c>
      <c r="U921" s="32">
        <f t="shared" si="874"/>
        <v>39</v>
      </c>
      <c r="V921" s="32">
        <f t="shared" si="874"/>
        <v>40</v>
      </c>
      <c r="W921" s="32">
        <f t="shared" si="874"/>
        <v>40</v>
      </c>
    </row>
    <row r="922" spans="1:23" x14ac:dyDescent="0.25">
      <c r="A922" s="257" t="s">
        <v>292</v>
      </c>
      <c r="B922" t="str">
        <f>IFERROR(_xlfn.XLOOKUP(TEXT(A922, "0"), TEXT('Material master'!$A$2:'Material master'!$A$275, "0"), 'Material master'!$B$2:'Material master'!$B$275, 1),"")</f>
        <v>Chalk PB38 PO</v>
      </c>
      <c r="C922" t="str">
        <f>IFERROR(_xlfn.XLOOKUP(TEXT(A922, "0"), TEXT('Material master'!$A$2:'Material master'!$A$275, "0"), 'Material master'!$C$2:'Material master'!$C$275, 1),"")</f>
        <v>Bulk Product</v>
      </c>
      <c r="D922" t="str">
        <f>IFERROR(_xlfn.XLOOKUP(TEXT(A922, "0"), TEXT('Material master'!$A$2:'Material master'!$A$275, "0"), 'Material master'!$D$2:'Material master'!$D$275, 1),"")</f>
        <v>C000 - Calcium Carbonate</v>
      </c>
      <c r="E922" t="str">
        <f>IFERROR(_xlfn.XLOOKUP(TEXT(A922, "0"), TEXT('Material master'!$A$2:'Material master'!$A$275, "0"), 'Material master'!$E$2:'Material master'!$E$275, 1),"")</f>
        <v>SPC0204 - Chalk</v>
      </c>
      <c r="F922" t="str">
        <f>IFERROR(_xlfn.XLOOKUP(TEXT(A922, "0"), TEXT('Material master'!$A$2:'Material master'!$A$275, "0"), 'Material master'!$F$2:'Material master'!$F$275, 1),"")</f>
        <v>AF25 - Chalk</v>
      </c>
      <c r="G922" t="str">
        <f>IFERROR(_xlfn.XLOOKUP(TEXT(A922, "0"), TEXT('Material master'!$A$2:'Material master'!$A$275, "0"), 'Material master'!$G$2:'Material master'!$G$275, 1),"")</f>
        <v>Chalk B38 PO</v>
      </c>
      <c r="H922" t="s">
        <v>695</v>
      </c>
      <c r="I922" s="257" t="s">
        <v>527</v>
      </c>
      <c r="K922" s="32"/>
      <c r="L922" s="32">
        <f t="shared" ref="L922:W922" si="875">IFERROR(L1672, 0)</f>
        <v>36.75</v>
      </c>
      <c r="M922" s="32">
        <f t="shared" si="875"/>
        <v>12.75</v>
      </c>
      <c r="N922" s="32">
        <f t="shared" si="875"/>
        <v>13.5</v>
      </c>
      <c r="O922" s="32">
        <f t="shared" si="875"/>
        <v>13.5</v>
      </c>
      <c r="P922" s="32">
        <f t="shared" si="875"/>
        <v>13.5</v>
      </c>
      <c r="Q922" s="32">
        <f t="shared" si="875"/>
        <v>12.75</v>
      </c>
      <c r="R922" s="32">
        <f t="shared" si="875"/>
        <v>13.5</v>
      </c>
      <c r="S922" s="32">
        <f t="shared" si="875"/>
        <v>13.5</v>
      </c>
      <c r="T922" s="32">
        <f t="shared" si="875"/>
        <v>13.5</v>
      </c>
      <c r="U922" s="32">
        <f t="shared" si="875"/>
        <v>12.75</v>
      </c>
      <c r="V922" s="32">
        <f t="shared" si="875"/>
        <v>13.5</v>
      </c>
      <c r="W922" s="32">
        <f t="shared" si="875"/>
        <v>13.5</v>
      </c>
    </row>
    <row r="923" spans="1:23" x14ac:dyDescent="0.25">
      <c r="A923" s="257" t="s">
        <v>292</v>
      </c>
      <c r="B923" t="str">
        <f>IFERROR(_xlfn.XLOOKUP(TEXT(A923, "0"), TEXT('Material master'!$A$2:'Material master'!$A$275, "0"), 'Material master'!$B$2:'Material master'!$B$275, 1),"")</f>
        <v>Chalk PB38 PO</v>
      </c>
      <c r="C923" t="str">
        <f>IFERROR(_xlfn.XLOOKUP(TEXT(A923, "0"), TEXT('Material master'!$A$2:'Material master'!$A$275, "0"), 'Material master'!$C$2:'Material master'!$C$275, 1),"")</f>
        <v>Bulk Product</v>
      </c>
      <c r="D923" t="str">
        <f>IFERROR(_xlfn.XLOOKUP(TEXT(A923, "0"), TEXT('Material master'!$A$2:'Material master'!$A$275, "0"), 'Material master'!$D$2:'Material master'!$D$275, 1),"")</f>
        <v>C000 - Calcium Carbonate</v>
      </c>
      <c r="E923" t="str">
        <f>IFERROR(_xlfn.XLOOKUP(TEXT(A923, "0"), TEXT('Material master'!$A$2:'Material master'!$A$275, "0"), 'Material master'!$E$2:'Material master'!$E$275, 1),"")</f>
        <v>SPC0204 - Chalk</v>
      </c>
      <c r="F923" t="str">
        <f>IFERROR(_xlfn.XLOOKUP(TEXT(A923, "0"), TEXT('Material master'!$A$2:'Material master'!$A$275, "0"), 'Material master'!$F$2:'Material master'!$F$275, 1),"")</f>
        <v>AF25 - Chalk</v>
      </c>
      <c r="G923" t="str">
        <f>IFERROR(_xlfn.XLOOKUP(TEXT(A923, "0"), TEXT('Material master'!$A$2:'Material master'!$A$275, "0"), 'Material master'!$G$2:'Material master'!$G$275, 1),"")</f>
        <v>Chalk B38 PO</v>
      </c>
      <c r="H923" s="1" t="s">
        <v>696</v>
      </c>
      <c r="I923" s="1"/>
      <c r="J923" s="1"/>
      <c r="K923" s="141"/>
      <c r="L923" s="141">
        <f t="shared" ref="L923:W923" si="876">SUM(L918:L922)</f>
        <v>724.72173088933948</v>
      </c>
      <c r="M923" s="141">
        <f t="shared" si="876"/>
        <v>682.59795270002951</v>
      </c>
      <c r="N923" s="141">
        <f t="shared" si="876"/>
        <v>783.74795270002949</v>
      </c>
      <c r="O923" s="141">
        <f t="shared" si="876"/>
        <v>828.74795270002937</v>
      </c>
      <c r="P923" s="141">
        <f t="shared" si="876"/>
        <v>803.34795270002962</v>
      </c>
      <c r="Q923" s="141">
        <f t="shared" si="876"/>
        <v>833.79795270002933</v>
      </c>
      <c r="R923" s="141">
        <f t="shared" si="876"/>
        <v>742.34795270002917</v>
      </c>
      <c r="S923" s="141">
        <f t="shared" si="876"/>
        <v>719.7479527000296</v>
      </c>
      <c r="T923" s="141">
        <f t="shared" si="876"/>
        <v>732.74795270002892</v>
      </c>
      <c r="U923" s="141">
        <f t="shared" si="876"/>
        <v>747.79795270002978</v>
      </c>
      <c r="V923" s="141">
        <f t="shared" si="876"/>
        <v>709.5479527000291</v>
      </c>
      <c r="W923" s="141">
        <f t="shared" si="876"/>
        <v>758.34795270002951</v>
      </c>
    </row>
    <row r="924" spans="1:23" s="136" customFormat="1" x14ac:dyDescent="0.25">
      <c r="A924" s="270" t="s">
        <v>292</v>
      </c>
      <c r="B924" s="136" t="str">
        <f>IFERROR(_xlfn.XLOOKUP(TEXT(A924, "0"), TEXT('Material master'!$A$2:'Material master'!$A$275, "0"), 'Material master'!$B$2:'Material master'!$B$275, 1),"")</f>
        <v>Chalk PB38 PO</v>
      </c>
      <c r="C924" s="136" t="str">
        <f>IFERROR(_xlfn.XLOOKUP(TEXT(A924, "0"), TEXT('Material master'!$A$2:'Material master'!$A$275, "0"), 'Material master'!$C$2:'Material master'!$C$275, 1),"")</f>
        <v>Bulk Product</v>
      </c>
      <c r="D924" s="136" t="str">
        <f>IFERROR(_xlfn.XLOOKUP(TEXT(A924, "0"), TEXT('Material master'!$A$2:'Material master'!$A$275, "0"), 'Material master'!$D$2:'Material master'!$D$275, 1),"")</f>
        <v>C000 - Calcium Carbonate</v>
      </c>
      <c r="E924" s="136" t="str">
        <f>IFERROR(_xlfn.XLOOKUP(TEXT(A924, "0"), TEXT('Material master'!$A$2:'Material master'!$A$275, "0"), 'Material master'!$E$2:'Material master'!$E$275, 1),"")</f>
        <v>SPC0204 - Chalk</v>
      </c>
      <c r="F924" s="136" t="str">
        <f>IFERROR(_xlfn.XLOOKUP(TEXT(A924, "0"), TEXT('Material master'!$A$2:'Material master'!$A$275, "0"), 'Material master'!$F$2:'Material master'!$F$275, 1),"")</f>
        <v>AF25 - Chalk</v>
      </c>
      <c r="G924" s="136" t="str">
        <f>IFERROR(_xlfn.XLOOKUP(TEXT(A924, "0"), TEXT('Material master'!$A$2:'Material master'!$A$275, "0"), 'Material master'!$G$2:'Material master'!$G$275, 1),"")</f>
        <v>Chalk B38 PO</v>
      </c>
      <c r="H924" s="136" t="s">
        <v>697</v>
      </c>
      <c r="K924" s="142">
        <v>131</v>
      </c>
      <c r="L924" s="142">
        <f t="shared" ref="L924:W924" si="877">K924 - L923 + L926</f>
        <v>413.27826911066052</v>
      </c>
      <c r="M924" s="142">
        <f t="shared" si="877"/>
        <v>413.68031641063101</v>
      </c>
      <c r="N924" s="142">
        <f t="shared" si="877"/>
        <v>413.93236371060152</v>
      </c>
      <c r="O924" s="142">
        <f t="shared" si="877"/>
        <v>413.18441101057215</v>
      </c>
      <c r="P924" s="142">
        <f t="shared" si="877"/>
        <v>413.83645831054253</v>
      </c>
      <c r="Q924" s="142">
        <f t="shared" si="877"/>
        <v>414.0385056105132</v>
      </c>
      <c r="R924" s="142">
        <f t="shared" si="877"/>
        <v>413.69055291048403</v>
      </c>
      <c r="S924" s="142">
        <f t="shared" si="877"/>
        <v>413.94260021045443</v>
      </c>
      <c r="T924" s="142">
        <f t="shared" si="877"/>
        <v>413.19464751042551</v>
      </c>
      <c r="U924" s="142">
        <f t="shared" si="877"/>
        <v>413.39669481039573</v>
      </c>
      <c r="V924" s="142">
        <f t="shared" si="877"/>
        <v>413.84874211036663</v>
      </c>
      <c r="W924" s="142">
        <f t="shared" si="877"/>
        <v>413.50078941033712</v>
      </c>
    </row>
    <row r="925" spans="1:23" x14ac:dyDescent="0.25">
      <c r="A925" s="257" t="s">
        <v>292</v>
      </c>
      <c r="B925" t="str">
        <f>IFERROR(_xlfn.XLOOKUP(TEXT(A925, "0"), TEXT('Material master'!$A$2:'Material master'!$A$275, "0"), 'Material master'!$B$2:'Material master'!$B$275, 1),"")</f>
        <v>Chalk PB38 PO</v>
      </c>
      <c r="C925" t="str">
        <f>IFERROR(_xlfn.XLOOKUP(TEXT(A925, "0"), TEXT('Material master'!$A$2:'Material master'!$A$275, "0"), 'Material master'!$C$2:'Material master'!$C$275, 1),"")</f>
        <v>Bulk Product</v>
      </c>
      <c r="D925" t="str">
        <f>IFERROR(_xlfn.XLOOKUP(TEXT(A925, "0"), TEXT('Material master'!$A$2:'Material master'!$A$275, "0"), 'Material master'!$D$2:'Material master'!$D$275, 1),"")</f>
        <v>C000 - Calcium Carbonate</v>
      </c>
      <c r="E925" t="str">
        <f>IFERROR(_xlfn.XLOOKUP(TEXT(A925, "0"), TEXT('Material master'!$A$2:'Material master'!$A$275, "0"), 'Material master'!$E$2:'Material master'!$E$275, 1),"")</f>
        <v>SPC0204 - Chalk</v>
      </c>
      <c r="F925" t="str">
        <f>IFERROR(_xlfn.XLOOKUP(TEXT(A925, "0"), TEXT('Material master'!$A$2:'Material master'!$A$275, "0"), 'Material master'!$F$2:'Material master'!$F$275, 1),"")</f>
        <v>AF25 - Chalk</v>
      </c>
      <c r="G925" t="str">
        <f>IFERROR(_xlfn.XLOOKUP(TEXT(A925, "0"), TEXT('Material master'!$A$2:'Material master'!$A$275, "0"), 'Material master'!$G$2:'Material master'!$G$275, 1),"")</f>
        <v>Chalk B38 PO</v>
      </c>
      <c r="H925" t="s">
        <v>698</v>
      </c>
      <c r="I925" s="32">
        <v>413.1318820307655</v>
      </c>
      <c r="J925" s="258">
        <f>IFERROR($I925/AVERAGE($L923:$W923),0)</f>
        <v>0.54674199238742394</v>
      </c>
      <c r="K925" s="32"/>
      <c r="L925" s="32">
        <f t="shared" ref="L925:W925" si="878">$I925</f>
        <v>413.1318820307655</v>
      </c>
      <c r="M925" s="32">
        <f t="shared" si="878"/>
        <v>413.1318820307655</v>
      </c>
      <c r="N925" s="32">
        <f t="shared" si="878"/>
        <v>413.1318820307655</v>
      </c>
      <c r="O925" s="32">
        <f t="shared" si="878"/>
        <v>413.1318820307655</v>
      </c>
      <c r="P925" s="32">
        <f t="shared" si="878"/>
        <v>413.1318820307655</v>
      </c>
      <c r="Q925" s="32">
        <f t="shared" si="878"/>
        <v>413.1318820307655</v>
      </c>
      <c r="R925" s="32">
        <f t="shared" si="878"/>
        <v>413.1318820307655</v>
      </c>
      <c r="S925" s="32">
        <f t="shared" si="878"/>
        <v>413.1318820307655</v>
      </c>
      <c r="T925" s="32">
        <f t="shared" si="878"/>
        <v>413.1318820307655</v>
      </c>
      <c r="U925" s="32">
        <f t="shared" si="878"/>
        <v>413.1318820307655</v>
      </c>
      <c r="V925" s="32">
        <f t="shared" si="878"/>
        <v>413.1318820307655</v>
      </c>
      <c r="W925" s="32">
        <f t="shared" si="878"/>
        <v>413.1318820307655</v>
      </c>
    </row>
    <row r="926" spans="1:23" x14ac:dyDescent="0.25">
      <c r="A926" s="257" t="s">
        <v>292</v>
      </c>
      <c r="B926" t="str">
        <f>IFERROR(_xlfn.XLOOKUP(TEXT(A926, "0"), TEXT('Material master'!$A$2:'Material master'!$A$275, "0"), 'Material master'!$B$2:'Material master'!$B$275, 1),"")</f>
        <v>Chalk PB38 PO</v>
      </c>
      <c r="C926" t="str">
        <f>IFERROR(_xlfn.XLOOKUP(TEXT(A926, "0"), TEXT('Material master'!$A$2:'Material master'!$A$275, "0"), 'Material master'!$C$2:'Material master'!$C$275, 1),"")</f>
        <v>Bulk Product</v>
      </c>
      <c r="D926" t="str">
        <f>IFERROR(_xlfn.XLOOKUP(TEXT(A926, "0"), TEXT('Material master'!$A$2:'Material master'!$A$275, "0"), 'Material master'!$D$2:'Material master'!$D$275, 1),"")</f>
        <v>C000 - Calcium Carbonate</v>
      </c>
      <c r="E926" t="str">
        <f>IFERROR(_xlfn.XLOOKUP(TEXT(A926, "0"), TEXT('Material master'!$A$2:'Material master'!$A$275, "0"), 'Material master'!$E$2:'Material master'!$E$275, 1),"")</f>
        <v>SPC0204 - Chalk</v>
      </c>
      <c r="F926" t="str">
        <f>IFERROR(_xlfn.XLOOKUP(TEXT(A926, "0"), TEXT('Material master'!$A$2:'Material master'!$A$275, "0"), 'Material master'!$F$2:'Material master'!$F$275, 1),"")</f>
        <v>AF25 - Chalk</v>
      </c>
      <c r="G926" t="str">
        <f>IFERROR(_xlfn.XLOOKUP(TEXT(A926, "0"), TEXT('Material master'!$A$2:'Material master'!$A$275, "0"), 'Material master'!$G$2:'Material master'!$G$275, 1),"")</f>
        <v>Chalk B38 PO</v>
      </c>
      <c r="H926" t="s">
        <v>704</v>
      </c>
      <c r="I926">
        <v>1</v>
      </c>
      <c r="K926" s="32"/>
      <c r="L926" s="32">
        <f t="shared" ref="L926:W926" si="879">IF(( L925 - K924 + L923 ) &gt; 0, CEILING(( L925 - K924 + L923 ), $I926), 0)</f>
        <v>1007</v>
      </c>
      <c r="M926" s="32">
        <f t="shared" si="879"/>
        <v>683</v>
      </c>
      <c r="N926" s="32">
        <f t="shared" si="879"/>
        <v>784</v>
      </c>
      <c r="O926" s="32">
        <f t="shared" si="879"/>
        <v>828</v>
      </c>
      <c r="P926" s="32">
        <f t="shared" si="879"/>
        <v>804</v>
      </c>
      <c r="Q926" s="32">
        <f t="shared" si="879"/>
        <v>834</v>
      </c>
      <c r="R926" s="32">
        <f t="shared" si="879"/>
        <v>742</v>
      </c>
      <c r="S926" s="32">
        <f t="shared" si="879"/>
        <v>720</v>
      </c>
      <c r="T926" s="32">
        <f t="shared" si="879"/>
        <v>732</v>
      </c>
      <c r="U926" s="32">
        <f t="shared" si="879"/>
        <v>748</v>
      </c>
      <c r="V926" s="32">
        <f t="shared" si="879"/>
        <v>710</v>
      </c>
      <c r="W926" s="32">
        <f t="shared" si="879"/>
        <v>758</v>
      </c>
    </row>
    <row r="927" spans="1:23" x14ac:dyDescent="0.25">
      <c r="A927" s="257" t="s">
        <v>292</v>
      </c>
      <c r="B927" t="str">
        <f>IFERROR(_xlfn.XLOOKUP(TEXT(A927, "0"), TEXT('Material master'!$A$2:'Material master'!$A$275, "0"), 'Material master'!$B$2:'Material master'!$B$275, 1),"")</f>
        <v>Chalk PB38 PO</v>
      </c>
      <c r="C927" t="str">
        <f>IFERROR(_xlfn.XLOOKUP(TEXT(A927, "0"), TEXT('Material master'!$A$2:'Material master'!$A$275, "0"), 'Material master'!$C$2:'Material master'!$C$275, 1),"")</f>
        <v>Bulk Product</v>
      </c>
      <c r="D927" t="str">
        <f>IFERROR(_xlfn.XLOOKUP(TEXT(A927, "0"), TEXT('Material master'!$A$2:'Material master'!$A$275, "0"), 'Material master'!$D$2:'Material master'!$D$275, 1),"")</f>
        <v>C000 - Calcium Carbonate</v>
      </c>
      <c r="E927" t="str">
        <f>IFERROR(_xlfn.XLOOKUP(TEXT(A927, "0"), TEXT('Material master'!$A$2:'Material master'!$A$275, "0"), 'Material master'!$E$2:'Material master'!$E$275, 1),"")</f>
        <v>SPC0204 - Chalk</v>
      </c>
      <c r="F927" t="str">
        <f>IFERROR(_xlfn.XLOOKUP(TEXT(A927, "0"), TEXT('Material master'!$A$2:'Material master'!$A$275, "0"), 'Material master'!$F$2:'Material master'!$F$275, 1),"")</f>
        <v>AF25 - Chalk</v>
      </c>
      <c r="G927" t="str">
        <f>IFERROR(_xlfn.XLOOKUP(TEXT(A927, "0"), TEXT('Material master'!$A$2:'Material master'!$A$275, "0"), 'Material master'!$G$2:'Material master'!$G$275, 1),"")</f>
        <v>Chalk B38 PO</v>
      </c>
      <c r="H927" t="s">
        <v>705</v>
      </c>
      <c r="I927" t="s">
        <v>636</v>
      </c>
      <c r="J927">
        <v>4.8</v>
      </c>
      <c r="K927" s="32"/>
      <c r="L927" s="32">
        <f t="shared" ref="L927:W927" si="880">L926 / $J927</f>
        <v>209.79166666666669</v>
      </c>
      <c r="M927" s="32">
        <f t="shared" si="880"/>
        <v>142.29166666666669</v>
      </c>
      <c r="N927" s="32">
        <f t="shared" si="880"/>
        <v>163.33333333333334</v>
      </c>
      <c r="O927" s="32">
        <f t="shared" si="880"/>
        <v>172.5</v>
      </c>
      <c r="P927" s="32">
        <f t="shared" si="880"/>
        <v>167.5</v>
      </c>
      <c r="Q927" s="32">
        <f t="shared" si="880"/>
        <v>173.75</v>
      </c>
      <c r="R927" s="32">
        <f t="shared" si="880"/>
        <v>154.58333333333334</v>
      </c>
      <c r="S927" s="32">
        <f t="shared" si="880"/>
        <v>150</v>
      </c>
      <c r="T927" s="32">
        <f t="shared" si="880"/>
        <v>152.5</v>
      </c>
      <c r="U927" s="32">
        <f t="shared" si="880"/>
        <v>155.83333333333334</v>
      </c>
      <c r="V927" s="32">
        <f t="shared" si="880"/>
        <v>147.91666666666669</v>
      </c>
      <c r="W927" s="32">
        <f t="shared" si="880"/>
        <v>157.91666666666669</v>
      </c>
    </row>
    <row r="928" spans="1:23" ht="15.75" thickBot="1" x14ac:dyDescent="0.3">
      <c r="A928" s="257" t="s">
        <v>292</v>
      </c>
      <c r="B928" t="str">
        <f>IFERROR(_xlfn.XLOOKUP(TEXT(A928, "0"), TEXT('Material master'!$A$2:'Material master'!$A$275, "0"), 'Material master'!$B$2:'Material master'!$B$275, 1),"")</f>
        <v>Chalk PB38 PO</v>
      </c>
      <c r="C928" t="str">
        <f>IFERROR(_xlfn.XLOOKUP(TEXT(A928, "0"), TEXT('Material master'!$A$2:'Material master'!$A$275, "0"), 'Material master'!$C$2:'Material master'!$C$275, 1),"")</f>
        <v>Bulk Product</v>
      </c>
      <c r="D928" t="str">
        <f>IFERROR(_xlfn.XLOOKUP(TEXT(A928, "0"), TEXT('Material master'!$A$2:'Material master'!$A$275, "0"), 'Material master'!$D$2:'Material master'!$D$275, 1),"")</f>
        <v>C000 - Calcium Carbonate</v>
      </c>
      <c r="E928" t="str">
        <f>IFERROR(_xlfn.XLOOKUP(TEXT(A928, "0"), TEXT('Material master'!$A$2:'Material master'!$A$275, "0"), 'Material master'!$E$2:'Material master'!$E$275, 1),"")</f>
        <v>SPC0204 - Chalk</v>
      </c>
      <c r="F928" t="str">
        <f>IFERROR(_xlfn.XLOOKUP(TEXT(A928, "0"), TEXT('Material master'!$A$2:'Material master'!$A$275, "0"), 'Material master'!$F$2:'Material master'!$F$275, 1),"")</f>
        <v>AF25 - Chalk</v>
      </c>
      <c r="G928" t="str">
        <f>IFERROR(_xlfn.XLOOKUP(TEXT(A928, "0"), TEXT('Material master'!$A$2:'Material master'!$A$275, "0"), 'Material master'!$G$2:'Material master'!$G$275, 1),"")</f>
        <v>Chalk B38 PO</v>
      </c>
      <c r="H928" t="s">
        <v>706</v>
      </c>
      <c r="I928" s="257" t="s">
        <v>41</v>
      </c>
      <c r="J928">
        <v>1.2989999999999999</v>
      </c>
      <c r="K928" s="32"/>
      <c r="L928" s="32">
        <f t="shared" ref="L928:W928" si="881">L926 * $J928</f>
        <v>1308.0929999999998</v>
      </c>
      <c r="M928" s="32">
        <f t="shared" si="881"/>
        <v>887.21699999999998</v>
      </c>
      <c r="N928" s="32">
        <f t="shared" si="881"/>
        <v>1018.4159999999999</v>
      </c>
      <c r="O928" s="32">
        <f t="shared" si="881"/>
        <v>1075.5719999999999</v>
      </c>
      <c r="P928" s="32">
        <f t="shared" si="881"/>
        <v>1044.396</v>
      </c>
      <c r="Q928" s="32">
        <f t="shared" si="881"/>
        <v>1083.366</v>
      </c>
      <c r="R928" s="32">
        <f t="shared" si="881"/>
        <v>963.85799999999995</v>
      </c>
      <c r="S928" s="32">
        <f t="shared" si="881"/>
        <v>935.28</v>
      </c>
      <c r="T928" s="32">
        <f t="shared" si="881"/>
        <v>950.86799999999994</v>
      </c>
      <c r="U928" s="32">
        <f t="shared" si="881"/>
        <v>971.65199999999993</v>
      </c>
      <c r="V928" s="32">
        <f t="shared" si="881"/>
        <v>922.29</v>
      </c>
      <c r="W928" s="32">
        <f t="shared" si="881"/>
        <v>984.64199999999994</v>
      </c>
    </row>
    <row r="929" spans="1:23" s="138" customFormat="1" x14ac:dyDescent="0.25">
      <c r="A929" s="137" t="s">
        <v>295</v>
      </c>
      <c r="B929" s="138" t="str">
        <f>IFERROR(_xlfn.XLOOKUP(TEXT(A929, "0"), TEXT('Material master'!$A$2:'Material master'!$A$275, "0"), 'Material master'!$B$2:'Material master'!$B$275, 1),"")</f>
        <v>Chalk B38 PO 800:B4S:H4:NB:800</v>
      </c>
      <c r="C929" s="138" t="str">
        <f>IFERROR(_xlfn.XLOOKUP(TEXT(A929, "0"), TEXT('Material master'!$A$2:'Material master'!$A$275, "0"), 'Material master'!$C$2:'Material master'!$C$275, 1),"")</f>
        <v>Packaged Product</v>
      </c>
      <c r="D929" s="138" t="str">
        <f>IFERROR(_xlfn.XLOOKUP(TEXT(A929, "0"), TEXT('Material master'!$A$2:'Material master'!$A$275, "0"), 'Material master'!$D$2:'Material master'!$D$275, 1),"")</f>
        <v>C000 - Calcium Carbonate</v>
      </c>
      <c r="E929" s="138" t="str">
        <f>IFERROR(_xlfn.XLOOKUP(TEXT(A929, "0"), TEXT('Material master'!$A$2:'Material master'!$A$275, "0"), 'Material master'!$E$2:'Material master'!$E$275, 1),"")</f>
        <v>SPC0204 - Chalk</v>
      </c>
      <c r="F929" s="138" t="str">
        <f>IFERROR(_xlfn.XLOOKUP(TEXT(A929, "0"), TEXT('Material master'!$A$2:'Material master'!$A$275, "0"), 'Material master'!$F$2:'Material master'!$F$275, 1),"")</f>
        <v>AF25 - Chalk</v>
      </c>
      <c r="G929" s="138" t="str">
        <f>IFERROR(_xlfn.XLOOKUP(TEXT(A929, "0"), TEXT('Material master'!$A$2:'Material master'!$A$275, "0"), 'Material master'!$G$2:'Material master'!$G$275, 1),"")</f>
        <v>Chalk B38 PO</v>
      </c>
      <c r="H929" s="138" t="s">
        <v>683</v>
      </c>
      <c r="I929" s="140">
        <f>IFERROR(AVERAGE('Forecast sheet'!$C$24:'Forecast sheet'!$N$24),0)</f>
        <v>89.53333333333336</v>
      </c>
      <c r="J929" s="140">
        <f>IFERROR(AVERAGE(L929:W929),0)</f>
        <v>51.544216728397281</v>
      </c>
      <c r="K929" s="140"/>
      <c r="L929" s="140">
        <v>1.7603559333620646</v>
      </c>
      <c r="M929" s="140">
        <v>1.8356751994803702</v>
      </c>
      <c r="N929" s="140">
        <v>80.135592476579006</v>
      </c>
      <c r="O929" s="140">
        <v>123.68950830460835</v>
      </c>
      <c r="P929" s="140">
        <v>97.681772329743467</v>
      </c>
      <c r="Q929" s="140">
        <v>129.00499306975584</v>
      </c>
      <c r="R929" s="140">
        <v>37.691389663165978</v>
      </c>
      <c r="S929" s="140">
        <v>15.625775275425614</v>
      </c>
      <c r="T929" s="140">
        <v>27.94301888264582</v>
      </c>
      <c r="U929" s="140">
        <v>45.410021960657218</v>
      </c>
      <c r="V929" s="140">
        <v>4.5261391808978688</v>
      </c>
      <c r="W929" s="140">
        <v>53.226358464445809</v>
      </c>
    </row>
    <row r="930" spans="1:23" x14ac:dyDescent="0.25">
      <c r="A930" s="257" t="s">
        <v>295</v>
      </c>
      <c r="B930" t="str">
        <f>IFERROR(_xlfn.XLOOKUP(TEXT(A930, "0"), TEXT('Material master'!$A$2:'Material master'!$A$275, "0"), 'Material master'!$B$2:'Material master'!$B$275, 1),"")</f>
        <v>Chalk B38 PO 800:B4S:H4:NB:800</v>
      </c>
      <c r="C930" t="str">
        <f>IFERROR(_xlfn.XLOOKUP(TEXT(A930, "0"), TEXT('Material master'!$A$2:'Material master'!$A$275, "0"), 'Material master'!$C$2:'Material master'!$C$275, 1),"")</f>
        <v>Packaged Product</v>
      </c>
      <c r="D930" t="str">
        <f>IFERROR(_xlfn.XLOOKUP(TEXT(A930, "0"), TEXT('Material master'!$A$2:'Material master'!$A$275, "0"), 'Material master'!$D$2:'Material master'!$D$275, 1),"")</f>
        <v>C000 - Calcium Carbonate</v>
      </c>
      <c r="E930" t="str">
        <f>IFERROR(_xlfn.XLOOKUP(TEXT(A930, "0"), TEXT('Material master'!$A$2:'Material master'!$A$275, "0"), 'Material master'!$E$2:'Material master'!$E$275, 1),"")</f>
        <v>SPC0204 - Chalk</v>
      </c>
      <c r="F930" t="str">
        <f>IFERROR(_xlfn.XLOOKUP(TEXT(A930, "0"), TEXT('Material master'!$A$2:'Material master'!$A$275, "0"), 'Material master'!$F$2:'Material master'!$F$275, 1),"")</f>
        <v>AF25 - Chalk</v>
      </c>
      <c r="G930" t="str">
        <f>IFERROR(_xlfn.XLOOKUP(TEXT(A930, "0"), TEXT('Material master'!$A$2:'Material master'!$A$275, "0"), 'Material master'!$G$2:'Material master'!$G$275, 1),"")</f>
        <v>Chalk B38 PO</v>
      </c>
      <c r="H930" s="1" t="s">
        <v>696</v>
      </c>
      <c r="I930" s="1"/>
      <c r="J930" s="1"/>
      <c r="K930" s="141"/>
      <c r="L930" s="141">
        <f t="shared" ref="L930:W930" si="882">SUM(L929)</f>
        <v>1.7603559333620646</v>
      </c>
      <c r="M930" s="141">
        <f t="shared" si="882"/>
        <v>1.8356751994803702</v>
      </c>
      <c r="N930" s="141">
        <f t="shared" si="882"/>
        <v>80.135592476579006</v>
      </c>
      <c r="O930" s="141">
        <f t="shared" si="882"/>
        <v>123.68950830460835</v>
      </c>
      <c r="P930" s="141">
        <f t="shared" si="882"/>
        <v>97.681772329743467</v>
      </c>
      <c r="Q930" s="141">
        <f t="shared" si="882"/>
        <v>129.00499306975584</v>
      </c>
      <c r="R930" s="141">
        <f t="shared" si="882"/>
        <v>37.691389663165978</v>
      </c>
      <c r="S930" s="141">
        <f t="shared" si="882"/>
        <v>15.625775275425614</v>
      </c>
      <c r="T930" s="141">
        <f t="shared" si="882"/>
        <v>27.94301888264582</v>
      </c>
      <c r="U930" s="141">
        <f t="shared" si="882"/>
        <v>45.410021960657218</v>
      </c>
      <c r="V930" s="141">
        <f t="shared" si="882"/>
        <v>4.5261391808978688</v>
      </c>
      <c r="W930" s="141">
        <f t="shared" si="882"/>
        <v>53.226358464445809</v>
      </c>
    </row>
    <row r="931" spans="1:23" s="136" customFormat="1" x14ac:dyDescent="0.25">
      <c r="A931" s="270" t="s">
        <v>295</v>
      </c>
      <c r="B931" s="136" t="str">
        <f>IFERROR(_xlfn.XLOOKUP(TEXT(A931, "0"), TEXT('Material master'!$A$2:'Material master'!$A$275, "0"), 'Material master'!$B$2:'Material master'!$B$275, 1),"")</f>
        <v>Chalk B38 PO 800:B4S:H4:NB:800</v>
      </c>
      <c r="C931" s="136" t="str">
        <f>IFERROR(_xlfn.XLOOKUP(TEXT(A931, "0"), TEXT('Material master'!$A$2:'Material master'!$A$275, "0"), 'Material master'!$C$2:'Material master'!$C$275, 1),"")</f>
        <v>Packaged Product</v>
      </c>
      <c r="D931" s="136" t="str">
        <f>IFERROR(_xlfn.XLOOKUP(TEXT(A931, "0"), TEXT('Material master'!$A$2:'Material master'!$A$275, "0"), 'Material master'!$D$2:'Material master'!$D$275, 1),"")</f>
        <v>C000 - Calcium Carbonate</v>
      </c>
      <c r="E931" s="136" t="str">
        <f>IFERROR(_xlfn.XLOOKUP(TEXT(A931, "0"), TEXT('Material master'!$A$2:'Material master'!$A$275, "0"), 'Material master'!$E$2:'Material master'!$E$275, 1),"")</f>
        <v>SPC0204 - Chalk</v>
      </c>
      <c r="F931" s="136" t="str">
        <f>IFERROR(_xlfn.XLOOKUP(TEXT(A931, "0"), TEXT('Material master'!$A$2:'Material master'!$A$275, "0"), 'Material master'!$F$2:'Material master'!$F$275, 1),"")</f>
        <v>AF25 - Chalk</v>
      </c>
      <c r="G931" s="136" t="str">
        <f>IFERROR(_xlfn.XLOOKUP(TEXT(A931, "0"), TEXT('Material master'!$A$2:'Material master'!$A$275, "0"), 'Material master'!$G$2:'Material master'!$G$275, 1),"")</f>
        <v>Chalk B38 PO</v>
      </c>
      <c r="H931" s="136" t="s">
        <v>697</v>
      </c>
      <c r="K931" s="142">
        <v>0</v>
      </c>
      <c r="L931" s="142">
        <f t="shared" ref="L931:W931" si="883">K931 - L930 + L933</f>
        <v>72.639644066637942</v>
      </c>
      <c r="M931" s="142">
        <f t="shared" si="883"/>
        <v>72.403968867157573</v>
      </c>
      <c r="N931" s="142">
        <f t="shared" si="883"/>
        <v>72.268376390578567</v>
      </c>
      <c r="O931" s="142">
        <f t="shared" si="883"/>
        <v>72.578868085970214</v>
      </c>
      <c r="P931" s="142">
        <f t="shared" si="883"/>
        <v>72.497095756226756</v>
      </c>
      <c r="Q931" s="142">
        <f t="shared" si="883"/>
        <v>72.292102686470926</v>
      </c>
      <c r="R931" s="142">
        <f t="shared" si="883"/>
        <v>72.200713023304957</v>
      </c>
      <c r="S931" s="142">
        <f t="shared" si="883"/>
        <v>72.574937747879346</v>
      </c>
      <c r="T931" s="142">
        <f t="shared" si="883"/>
        <v>72.63191886523353</v>
      </c>
      <c r="U931" s="142">
        <f t="shared" si="883"/>
        <v>72.021896904576323</v>
      </c>
      <c r="V931" s="142">
        <f t="shared" si="883"/>
        <v>72.295757723678449</v>
      </c>
      <c r="W931" s="142">
        <f t="shared" si="883"/>
        <v>72.669399259232648</v>
      </c>
    </row>
    <row r="932" spans="1:23" x14ac:dyDescent="0.25">
      <c r="A932" s="257" t="s">
        <v>295</v>
      </c>
      <c r="B932" t="str">
        <f>IFERROR(_xlfn.XLOOKUP(TEXT(A932, "0"), TEXT('Material master'!$A$2:'Material master'!$A$275, "0"), 'Material master'!$B$2:'Material master'!$B$275, 1),"")</f>
        <v>Chalk B38 PO 800:B4S:H4:NB:800</v>
      </c>
      <c r="C932" t="str">
        <f>IFERROR(_xlfn.XLOOKUP(TEXT(A932, "0"), TEXT('Material master'!$A$2:'Material master'!$A$275, "0"), 'Material master'!$C$2:'Material master'!$C$275, 1),"")</f>
        <v>Packaged Product</v>
      </c>
      <c r="D932" t="str">
        <f>IFERROR(_xlfn.XLOOKUP(TEXT(A932, "0"), TEXT('Material master'!$A$2:'Material master'!$A$275, "0"), 'Material master'!$D$2:'Material master'!$D$275, 1),"")</f>
        <v>C000 - Calcium Carbonate</v>
      </c>
      <c r="E932" t="str">
        <f>IFERROR(_xlfn.XLOOKUP(TEXT(A932, "0"), TEXT('Material master'!$A$2:'Material master'!$A$275, "0"), 'Material master'!$E$2:'Material master'!$E$275, 1),"")</f>
        <v>SPC0204 - Chalk</v>
      </c>
      <c r="F932" t="str">
        <f>IFERROR(_xlfn.XLOOKUP(TEXT(A932, "0"), TEXT('Material master'!$A$2:'Material master'!$A$275, "0"), 'Material master'!$F$2:'Material master'!$F$275, 1),"")</f>
        <v>AF25 - Chalk</v>
      </c>
      <c r="G932" t="str">
        <f>IFERROR(_xlfn.XLOOKUP(TEXT(A932, "0"), TEXT('Material master'!$A$2:'Material master'!$A$275, "0"), 'Material master'!$G$2:'Material master'!$G$275, 1),"")</f>
        <v>Chalk B38 PO</v>
      </c>
      <c r="H932" t="s">
        <v>698</v>
      </c>
      <c r="I932" s="32">
        <v>72</v>
      </c>
      <c r="J932" s="258">
        <f>IFERROR($I932/AVERAGE($L930:$W930),0)</f>
        <v>1.3968589411182768</v>
      </c>
      <c r="K932" s="32"/>
      <c r="L932" s="32">
        <f t="shared" ref="L932:W932" si="884">$I932</f>
        <v>72</v>
      </c>
      <c r="M932" s="32">
        <f t="shared" si="884"/>
        <v>72</v>
      </c>
      <c r="N932" s="32">
        <f t="shared" si="884"/>
        <v>72</v>
      </c>
      <c r="O932" s="32">
        <f t="shared" si="884"/>
        <v>72</v>
      </c>
      <c r="P932" s="32">
        <f t="shared" si="884"/>
        <v>72</v>
      </c>
      <c r="Q932" s="32">
        <f t="shared" si="884"/>
        <v>72</v>
      </c>
      <c r="R932" s="32">
        <f t="shared" si="884"/>
        <v>72</v>
      </c>
      <c r="S932" s="32">
        <f t="shared" si="884"/>
        <v>72</v>
      </c>
      <c r="T932" s="32">
        <f t="shared" si="884"/>
        <v>72</v>
      </c>
      <c r="U932" s="32">
        <f t="shared" si="884"/>
        <v>72</v>
      </c>
      <c r="V932" s="32">
        <f t="shared" si="884"/>
        <v>72</v>
      </c>
      <c r="W932" s="32">
        <f t="shared" si="884"/>
        <v>72</v>
      </c>
    </row>
    <row r="933" spans="1:23" x14ac:dyDescent="0.25">
      <c r="A933" s="257" t="s">
        <v>295</v>
      </c>
      <c r="B933" t="str">
        <f>IFERROR(_xlfn.XLOOKUP(TEXT(A933, "0"), TEXT('Material master'!$A$2:'Material master'!$A$275, "0"), 'Material master'!$B$2:'Material master'!$B$275, 1),"")</f>
        <v>Chalk B38 PO 800:B4S:H4:NB:800</v>
      </c>
      <c r="C933" t="str">
        <f>IFERROR(_xlfn.XLOOKUP(TEXT(A933, "0"), TEXT('Material master'!$A$2:'Material master'!$A$275, "0"), 'Material master'!$C$2:'Material master'!$C$275, 1),"")</f>
        <v>Packaged Product</v>
      </c>
      <c r="D933" t="str">
        <f>IFERROR(_xlfn.XLOOKUP(TEXT(A933, "0"), TEXT('Material master'!$A$2:'Material master'!$A$275, "0"), 'Material master'!$D$2:'Material master'!$D$275, 1),"")</f>
        <v>C000 - Calcium Carbonate</v>
      </c>
      <c r="E933" t="str">
        <f>IFERROR(_xlfn.XLOOKUP(TEXT(A933, "0"), TEXT('Material master'!$A$2:'Material master'!$A$275, "0"), 'Material master'!$E$2:'Material master'!$E$275, 1),"")</f>
        <v>SPC0204 - Chalk</v>
      </c>
      <c r="F933" t="str">
        <f>IFERROR(_xlfn.XLOOKUP(TEXT(A933, "0"), TEXT('Material master'!$A$2:'Material master'!$A$275, "0"), 'Material master'!$F$2:'Material master'!$F$275, 1),"")</f>
        <v>AF25 - Chalk</v>
      </c>
      <c r="G933" t="str">
        <f>IFERROR(_xlfn.XLOOKUP(TEXT(A933, "0"), TEXT('Material master'!$A$2:'Material master'!$A$275, "0"), 'Material master'!$G$2:'Material master'!$G$275, 1),"")</f>
        <v>Chalk B38 PO</v>
      </c>
      <c r="H933" t="s">
        <v>704</v>
      </c>
      <c r="I933">
        <v>0.8</v>
      </c>
      <c r="K933" s="32"/>
      <c r="L933" s="32">
        <f t="shared" ref="L933:W933" si="885">IF(( L932 - K931 + L930 ) &gt; 0, CEILING(( L932 - K931 + L930 ), $I933), 0)</f>
        <v>74.400000000000006</v>
      </c>
      <c r="M933" s="32">
        <f t="shared" si="885"/>
        <v>1.6</v>
      </c>
      <c r="N933" s="32">
        <f t="shared" si="885"/>
        <v>80</v>
      </c>
      <c r="O933" s="32">
        <f t="shared" si="885"/>
        <v>124</v>
      </c>
      <c r="P933" s="32">
        <f t="shared" si="885"/>
        <v>97.600000000000009</v>
      </c>
      <c r="Q933" s="32">
        <f t="shared" si="885"/>
        <v>128.80000000000001</v>
      </c>
      <c r="R933" s="32">
        <f t="shared" si="885"/>
        <v>37.6</v>
      </c>
      <c r="S933" s="32">
        <f t="shared" si="885"/>
        <v>16</v>
      </c>
      <c r="T933" s="32">
        <f t="shared" si="885"/>
        <v>28</v>
      </c>
      <c r="U933" s="32">
        <f t="shared" si="885"/>
        <v>44.800000000000004</v>
      </c>
      <c r="V933" s="32">
        <f t="shared" si="885"/>
        <v>4.8000000000000007</v>
      </c>
      <c r="W933" s="32">
        <f t="shared" si="885"/>
        <v>53.6</v>
      </c>
    </row>
    <row r="934" spans="1:23" x14ac:dyDescent="0.25">
      <c r="A934" s="257" t="s">
        <v>295</v>
      </c>
      <c r="B934" t="str">
        <f>IFERROR(_xlfn.XLOOKUP(TEXT(A934, "0"), TEXT('Material master'!$A$2:'Material master'!$A$275, "0"), 'Material master'!$B$2:'Material master'!$B$275, 1),"")</f>
        <v>Chalk B38 PO 800:B4S:H4:NB:800</v>
      </c>
      <c r="C934" t="str">
        <f>IFERROR(_xlfn.XLOOKUP(TEXT(A934, "0"), TEXT('Material master'!$A$2:'Material master'!$A$275, "0"), 'Material master'!$C$2:'Material master'!$C$275, 1),"")</f>
        <v>Packaged Product</v>
      </c>
      <c r="D934" t="str">
        <f>IFERROR(_xlfn.XLOOKUP(TEXT(A934, "0"), TEXT('Material master'!$A$2:'Material master'!$A$275, "0"), 'Material master'!$D$2:'Material master'!$D$275, 1),"")</f>
        <v>C000 - Calcium Carbonate</v>
      </c>
      <c r="E934" t="str">
        <f>IFERROR(_xlfn.XLOOKUP(TEXT(A934, "0"), TEXT('Material master'!$A$2:'Material master'!$A$275, "0"), 'Material master'!$E$2:'Material master'!$E$275, 1),"")</f>
        <v>SPC0204 - Chalk</v>
      </c>
      <c r="F934" t="str">
        <f>IFERROR(_xlfn.XLOOKUP(TEXT(A934, "0"), TEXT('Material master'!$A$2:'Material master'!$A$275, "0"), 'Material master'!$F$2:'Material master'!$F$275, 1),"")</f>
        <v>AF25 - Chalk</v>
      </c>
      <c r="G934" t="str">
        <f>IFERROR(_xlfn.XLOOKUP(TEXT(A934, "0"), TEXT('Material master'!$A$2:'Material master'!$A$275, "0"), 'Material master'!$G$2:'Material master'!$G$275, 1),"")</f>
        <v>Chalk B38 PO</v>
      </c>
      <c r="H934" t="s">
        <v>705</v>
      </c>
      <c r="I934" t="s">
        <v>661</v>
      </c>
      <c r="J934">
        <v>4.5</v>
      </c>
      <c r="K934" s="32"/>
      <c r="L934" s="32">
        <f t="shared" ref="L934:W934" si="886">L933 / $J934</f>
        <v>16.533333333333335</v>
      </c>
      <c r="M934" s="32">
        <f t="shared" si="886"/>
        <v>0.35555555555555557</v>
      </c>
      <c r="N934" s="32">
        <f t="shared" si="886"/>
        <v>17.777777777777779</v>
      </c>
      <c r="O934" s="32">
        <f t="shared" si="886"/>
        <v>27.555555555555557</v>
      </c>
      <c r="P934" s="32">
        <f t="shared" si="886"/>
        <v>21.68888888888889</v>
      </c>
      <c r="Q934" s="32">
        <f t="shared" si="886"/>
        <v>28.622222222222224</v>
      </c>
      <c r="R934" s="32">
        <f t="shared" si="886"/>
        <v>8.3555555555555561</v>
      </c>
      <c r="S934" s="32">
        <f t="shared" si="886"/>
        <v>3.5555555555555554</v>
      </c>
      <c r="T934" s="32">
        <f t="shared" si="886"/>
        <v>6.2222222222222223</v>
      </c>
      <c r="U934" s="32">
        <f t="shared" si="886"/>
        <v>9.9555555555555557</v>
      </c>
      <c r="V934" s="32">
        <f t="shared" si="886"/>
        <v>1.0666666666666669</v>
      </c>
      <c r="W934" s="32">
        <f t="shared" si="886"/>
        <v>11.911111111111111</v>
      </c>
    </row>
    <row r="935" spans="1:23" x14ac:dyDescent="0.25">
      <c r="A935" s="257" t="s">
        <v>295</v>
      </c>
      <c r="B935" t="str">
        <f>IFERROR(_xlfn.XLOOKUP(TEXT(A935, "0"), TEXT('Material master'!$A$2:'Material master'!$A$275, "0"), 'Material master'!$B$2:'Material master'!$B$275, 1),"")</f>
        <v>Chalk B38 PO 800:B4S:H4:NB:800</v>
      </c>
      <c r="C935" t="str">
        <f>IFERROR(_xlfn.XLOOKUP(TEXT(A935, "0"), TEXT('Material master'!$A$2:'Material master'!$A$275, "0"), 'Material master'!$C$2:'Material master'!$C$275, 1),"")</f>
        <v>Packaged Product</v>
      </c>
      <c r="D935" t="str">
        <f>IFERROR(_xlfn.XLOOKUP(TEXT(A935, "0"), TEXT('Material master'!$A$2:'Material master'!$A$275, "0"), 'Material master'!$D$2:'Material master'!$D$275, 1),"")</f>
        <v>C000 - Calcium Carbonate</v>
      </c>
      <c r="E935" t="str">
        <f>IFERROR(_xlfn.XLOOKUP(TEXT(A935, "0"), TEXT('Material master'!$A$2:'Material master'!$A$275, "0"), 'Material master'!$E$2:'Material master'!$E$275, 1),"")</f>
        <v>SPC0204 - Chalk</v>
      </c>
      <c r="F935" t="str">
        <f>IFERROR(_xlfn.XLOOKUP(TEXT(A935, "0"), TEXT('Material master'!$A$2:'Material master'!$A$275, "0"), 'Material master'!$F$2:'Material master'!$F$275, 1),"")</f>
        <v>AF25 - Chalk</v>
      </c>
      <c r="G935" t="str">
        <f>IFERROR(_xlfn.XLOOKUP(TEXT(A935, "0"), TEXT('Material master'!$A$2:'Material master'!$A$275, "0"), 'Material master'!$G$2:'Material master'!$G$275, 1),"")</f>
        <v>Chalk B38 PO</v>
      </c>
      <c r="H935" t="s">
        <v>706</v>
      </c>
      <c r="I935" s="257" t="s">
        <v>111</v>
      </c>
      <c r="J935">
        <v>1.25</v>
      </c>
      <c r="K935" s="32"/>
      <c r="L935" s="32">
        <f t="shared" ref="L935:W935" si="887">L933 * $J935</f>
        <v>93</v>
      </c>
      <c r="M935" s="32">
        <f t="shared" si="887"/>
        <v>2</v>
      </c>
      <c r="N935" s="32">
        <f t="shared" si="887"/>
        <v>100</v>
      </c>
      <c r="O935" s="32">
        <f t="shared" si="887"/>
        <v>155</v>
      </c>
      <c r="P935" s="32">
        <f t="shared" si="887"/>
        <v>122.00000000000001</v>
      </c>
      <c r="Q935" s="32">
        <f t="shared" si="887"/>
        <v>161</v>
      </c>
      <c r="R935" s="32">
        <f t="shared" si="887"/>
        <v>47</v>
      </c>
      <c r="S935" s="32">
        <f t="shared" si="887"/>
        <v>20</v>
      </c>
      <c r="T935" s="32">
        <f t="shared" si="887"/>
        <v>35</v>
      </c>
      <c r="U935" s="32">
        <f t="shared" si="887"/>
        <v>56.000000000000007</v>
      </c>
      <c r="V935" s="32">
        <f t="shared" si="887"/>
        <v>6.0000000000000009</v>
      </c>
      <c r="W935" s="32">
        <f t="shared" si="887"/>
        <v>67</v>
      </c>
    </row>
    <row r="936" spans="1:23" ht="15.75" thickBot="1" x14ac:dyDescent="0.3">
      <c r="A936" s="257" t="s">
        <v>295</v>
      </c>
      <c r="B936" t="str">
        <f>IFERROR(_xlfn.XLOOKUP(TEXT(A936, "0"), TEXT('Material master'!$A$2:'Material master'!$A$275, "0"), 'Material master'!$B$2:'Material master'!$B$275, 1),"")</f>
        <v>Chalk B38 PO 800:B4S:H4:NB:800</v>
      </c>
      <c r="C936" t="str">
        <f>IFERROR(_xlfn.XLOOKUP(TEXT(A936, "0"), TEXT('Material master'!$A$2:'Material master'!$A$275, "0"), 'Material master'!$C$2:'Material master'!$C$275, 1),"")</f>
        <v>Packaged Product</v>
      </c>
      <c r="D936" t="str">
        <f>IFERROR(_xlfn.XLOOKUP(TEXT(A936, "0"), TEXT('Material master'!$A$2:'Material master'!$A$275, "0"), 'Material master'!$D$2:'Material master'!$D$275, 1),"")</f>
        <v>C000 - Calcium Carbonate</v>
      </c>
      <c r="E936" t="str">
        <f>IFERROR(_xlfn.XLOOKUP(TEXT(A936, "0"), TEXT('Material master'!$A$2:'Material master'!$A$275, "0"), 'Material master'!$E$2:'Material master'!$E$275, 1),"")</f>
        <v>SPC0204 - Chalk</v>
      </c>
      <c r="F936" t="str">
        <f>IFERROR(_xlfn.XLOOKUP(TEXT(A936, "0"), TEXT('Material master'!$A$2:'Material master'!$A$275, "0"), 'Material master'!$F$2:'Material master'!$F$275, 1),"")</f>
        <v>AF25 - Chalk</v>
      </c>
      <c r="G936" t="str">
        <f>IFERROR(_xlfn.XLOOKUP(TEXT(A936, "0"), TEXT('Material master'!$A$2:'Material master'!$A$275, "0"), 'Material master'!$G$2:'Material master'!$G$275, 1),"")</f>
        <v>Chalk B38 PO</v>
      </c>
      <c r="H936" t="s">
        <v>706</v>
      </c>
      <c r="I936" s="257" t="s">
        <v>292</v>
      </c>
      <c r="J936">
        <v>1</v>
      </c>
      <c r="K936" s="32"/>
      <c r="L936" s="32">
        <f t="shared" ref="L936:W936" si="888">L933 * $J936</f>
        <v>74.400000000000006</v>
      </c>
      <c r="M936" s="32">
        <f t="shared" si="888"/>
        <v>1.6</v>
      </c>
      <c r="N936" s="32">
        <f t="shared" si="888"/>
        <v>80</v>
      </c>
      <c r="O936" s="32">
        <f t="shared" si="888"/>
        <v>124</v>
      </c>
      <c r="P936" s="32">
        <f t="shared" si="888"/>
        <v>97.600000000000009</v>
      </c>
      <c r="Q936" s="32">
        <f t="shared" si="888"/>
        <v>128.80000000000001</v>
      </c>
      <c r="R936" s="32">
        <f t="shared" si="888"/>
        <v>37.6</v>
      </c>
      <c r="S936" s="32">
        <f t="shared" si="888"/>
        <v>16</v>
      </c>
      <c r="T936" s="32">
        <f t="shared" si="888"/>
        <v>28</v>
      </c>
      <c r="U936" s="32">
        <f t="shared" si="888"/>
        <v>44.800000000000004</v>
      </c>
      <c r="V936" s="32">
        <f t="shared" si="888"/>
        <v>4.8000000000000007</v>
      </c>
      <c r="W936" s="32">
        <f t="shared" si="888"/>
        <v>53.6</v>
      </c>
    </row>
    <row r="937" spans="1:23" s="138" customFormat="1" x14ac:dyDescent="0.25">
      <c r="A937" s="137" t="s">
        <v>297</v>
      </c>
      <c r="B937" s="138" t="str">
        <f>IFERROR(_xlfn.XLOOKUP(TEXT(A937, "0"), TEXT('Material master'!$A$2:'Material master'!$A$275, "0"), 'Material master'!$B$2:'Material master'!$B$275, 1),"")</f>
        <v>Chalk B38 PO 1000:B4S:H4:NB:1000</v>
      </c>
      <c r="C937" s="138" t="str">
        <f>IFERROR(_xlfn.XLOOKUP(TEXT(A937, "0"), TEXT('Material master'!$A$2:'Material master'!$A$275, "0"), 'Material master'!$C$2:'Material master'!$C$275, 1),"")</f>
        <v>Packaged Product</v>
      </c>
      <c r="D937" s="138" t="str">
        <f>IFERROR(_xlfn.XLOOKUP(TEXT(A937, "0"), TEXT('Material master'!$A$2:'Material master'!$A$275, "0"), 'Material master'!$D$2:'Material master'!$D$275, 1),"")</f>
        <v>C000 - Calcium Carbonate</v>
      </c>
      <c r="E937" s="138" t="str">
        <f>IFERROR(_xlfn.XLOOKUP(TEXT(A937, "0"), TEXT('Material master'!$A$2:'Material master'!$A$275, "0"), 'Material master'!$E$2:'Material master'!$E$275, 1),"")</f>
        <v>SPC0204 - Chalk</v>
      </c>
      <c r="F937" s="138" t="str">
        <f>IFERROR(_xlfn.XLOOKUP(TEXT(A937, "0"), TEXT('Material master'!$A$2:'Material master'!$A$275, "0"), 'Material master'!$F$2:'Material master'!$F$275, 1),"")</f>
        <v>AF25 - Chalk</v>
      </c>
      <c r="G937" s="138" t="str">
        <f>IFERROR(_xlfn.XLOOKUP(TEXT(A937, "0"), TEXT('Material master'!$A$2:'Material master'!$A$275, "0"), 'Material master'!$G$2:'Material master'!$G$275, 1),"")</f>
        <v>Chalk B38 PO</v>
      </c>
      <c r="H937" s="138" t="s">
        <v>683</v>
      </c>
      <c r="I937" s="140">
        <f>IFERROR(AVERAGE('Forecast sheet'!$C$25:'Forecast sheet'!$N$25),0)</f>
        <v>57.666666666666664</v>
      </c>
      <c r="J937" s="140">
        <f>IFERROR(AVERAGE(L937:W937),0)</f>
        <v>36.843793496651436</v>
      </c>
      <c r="K937" s="140"/>
      <c r="L937" s="140">
        <v>22.110474457075338</v>
      </c>
      <c r="M937" s="140">
        <v>21.606103304558488</v>
      </c>
      <c r="N937" s="140">
        <v>38.360662802286647</v>
      </c>
      <c r="O937" s="140">
        <v>40.809229728030893</v>
      </c>
      <c r="P937" s="140">
        <v>40.551156607085275</v>
      </c>
      <c r="Q937" s="140">
        <v>40.860108312492819</v>
      </c>
      <c r="R937" s="140">
        <v>39.704128540344726</v>
      </c>
      <c r="S937" s="140">
        <v>39.494503939947968</v>
      </c>
      <c r="T937" s="140">
        <v>39.611232935467484</v>
      </c>
      <c r="U937" s="140">
        <v>39.777277064771297</v>
      </c>
      <c r="V937" s="140">
        <v>39.389292747869526</v>
      </c>
      <c r="W937" s="140">
        <v>39.851351519886805</v>
      </c>
    </row>
    <row r="938" spans="1:23" x14ac:dyDescent="0.25">
      <c r="A938" s="257" t="s">
        <v>297</v>
      </c>
      <c r="B938" t="str">
        <f>IFERROR(_xlfn.XLOOKUP(TEXT(A938, "0"), TEXT('Material master'!$A$2:'Material master'!$A$275, "0"), 'Material master'!$B$2:'Material master'!$B$275, 1),"")</f>
        <v>Chalk B38 PO 1000:B4S:H4:NB:1000</v>
      </c>
      <c r="C938" t="str">
        <f>IFERROR(_xlfn.XLOOKUP(TEXT(A938, "0"), TEXT('Material master'!$A$2:'Material master'!$A$275, "0"), 'Material master'!$C$2:'Material master'!$C$275, 1),"")</f>
        <v>Packaged Product</v>
      </c>
      <c r="D938" t="str">
        <f>IFERROR(_xlfn.XLOOKUP(TEXT(A938, "0"), TEXT('Material master'!$A$2:'Material master'!$A$275, "0"), 'Material master'!$D$2:'Material master'!$D$275, 1),"")</f>
        <v>C000 - Calcium Carbonate</v>
      </c>
      <c r="E938" t="str">
        <f>IFERROR(_xlfn.XLOOKUP(TEXT(A938, "0"), TEXT('Material master'!$A$2:'Material master'!$A$275, "0"), 'Material master'!$E$2:'Material master'!$E$275, 1),"")</f>
        <v>SPC0204 - Chalk</v>
      </c>
      <c r="F938" t="str">
        <f>IFERROR(_xlfn.XLOOKUP(TEXT(A938, "0"), TEXT('Material master'!$A$2:'Material master'!$A$275, "0"), 'Material master'!$F$2:'Material master'!$F$275, 1),"")</f>
        <v>AF25 - Chalk</v>
      </c>
      <c r="G938" t="str">
        <f>IFERROR(_xlfn.XLOOKUP(TEXT(A938, "0"), TEXT('Material master'!$A$2:'Material master'!$A$275, "0"), 'Material master'!$G$2:'Material master'!$G$275, 1),"")</f>
        <v>Chalk B38 PO</v>
      </c>
      <c r="H938" s="1" t="s">
        <v>696</v>
      </c>
      <c r="I938" s="1"/>
      <c r="J938" s="1"/>
      <c r="K938" s="141"/>
      <c r="L938" s="141">
        <f t="shared" ref="L938:W938" si="889">SUM(L937)</f>
        <v>22.110474457075338</v>
      </c>
      <c r="M938" s="141">
        <f t="shared" si="889"/>
        <v>21.606103304558488</v>
      </c>
      <c r="N938" s="141">
        <f t="shared" si="889"/>
        <v>38.360662802286647</v>
      </c>
      <c r="O938" s="141">
        <f t="shared" si="889"/>
        <v>40.809229728030893</v>
      </c>
      <c r="P938" s="141">
        <f t="shared" si="889"/>
        <v>40.551156607085275</v>
      </c>
      <c r="Q938" s="141">
        <f t="shared" si="889"/>
        <v>40.860108312492819</v>
      </c>
      <c r="R938" s="141">
        <f t="shared" si="889"/>
        <v>39.704128540344726</v>
      </c>
      <c r="S938" s="141">
        <f t="shared" si="889"/>
        <v>39.494503939947968</v>
      </c>
      <c r="T938" s="141">
        <f t="shared" si="889"/>
        <v>39.611232935467484</v>
      </c>
      <c r="U938" s="141">
        <f t="shared" si="889"/>
        <v>39.777277064771297</v>
      </c>
      <c r="V938" s="141">
        <f t="shared" si="889"/>
        <v>39.389292747869526</v>
      </c>
      <c r="W938" s="141">
        <f t="shared" si="889"/>
        <v>39.851351519886805</v>
      </c>
    </row>
    <row r="939" spans="1:23" s="136" customFormat="1" x14ac:dyDescent="0.25">
      <c r="A939" s="270" t="s">
        <v>297</v>
      </c>
      <c r="B939" s="136" t="str">
        <f>IFERROR(_xlfn.XLOOKUP(TEXT(A939, "0"), TEXT('Material master'!$A$2:'Material master'!$A$275, "0"), 'Material master'!$B$2:'Material master'!$B$275, 1),"")</f>
        <v>Chalk B38 PO 1000:B4S:H4:NB:1000</v>
      </c>
      <c r="C939" s="136" t="str">
        <f>IFERROR(_xlfn.XLOOKUP(TEXT(A939, "0"), TEXT('Material master'!$A$2:'Material master'!$A$275, "0"), 'Material master'!$C$2:'Material master'!$C$275, 1),"")</f>
        <v>Packaged Product</v>
      </c>
      <c r="D939" s="136" t="str">
        <f>IFERROR(_xlfn.XLOOKUP(TEXT(A939, "0"), TEXT('Material master'!$A$2:'Material master'!$A$275, "0"), 'Material master'!$D$2:'Material master'!$D$275, 1),"")</f>
        <v>C000 - Calcium Carbonate</v>
      </c>
      <c r="E939" s="136" t="str">
        <f>IFERROR(_xlfn.XLOOKUP(TEXT(A939, "0"), TEXT('Material master'!$A$2:'Material master'!$A$275, "0"), 'Material master'!$E$2:'Material master'!$E$275, 1),"")</f>
        <v>SPC0204 - Chalk</v>
      </c>
      <c r="F939" s="136" t="str">
        <f>IFERROR(_xlfn.XLOOKUP(TEXT(A939, "0"), TEXT('Material master'!$A$2:'Material master'!$A$275, "0"), 'Material master'!$F$2:'Material master'!$F$275, 1),"")</f>
        <v>AF25 - Chalk</v>
      </c>
      <c r="G939" s="136" t="str">
        <f>IFERROR(_xlfn.XLOOKUP(TEXT(A939, "0"), TEXT('Material master'!$A$2:'Material master'!$A$275, "0"), 'Material master'!$G$2:'Material master'!$G$275, 1),"")</f>
        <v>Chalk B38 PO</v>
      </c>
      <c r="H939" s="136" t="s">
        <v>697</v>
      </c>
      <c r="K939" s="142">
        <v>51</v>
      </c>
      <c r="L939" s="142">
        <f t="shared" ref="L939:W939" si="890">K939 - L938 + L941</f>
        <v>28.889525542924662</v>
      </c>
      <c r="M939" s="142">
        <f t="shared" si="890"/>
        <v>24.283422238366175</v>
      </c>
      <c r="N939" s="142">
        <f t="shared" si="890"/>
        <v>24.922759436079527</v>
      </c>
      <c r="O939" s="142">
        <f t="shared" si="890"/>
        <v>24.113529708048635</v>
      </c>
      <c r="P939" s="142">
        <f t="shared" si="890"/>
        <v>24.562373100963359</v>
      </c>
      <c r="Q939" s="142">
        <f t="shared" si="890"/>
        <v>24.70226478847054</v>
      </c>
      <c r="R939" s="142">
        <f t="shared" si="890"/>
        <v>24.998136248125814</v>
      </c>
      <c r="S939" s="142">
        <f t="shared" si="890"/>
        <v>24.503632308177846</v>
      </c>
      <c r="T939" s="142">
        <f t="shared" si="890"/>
        <v>24.892399372710361</v>
      </c>
      <c r="U939" s="142">
        <f t="shared" si="890"/>
        <v>24.115122307939064</v>
      </c>
      <c r="V939" s="142">
        <f t="shared" si="890"/>
        <v>24.725829560069538</v>
      </c>
      <c r="W939" s="142">
        <f t="shared" si="890"/>
        <v>24.874478040182733</v>
      </c>
    </row>
    <row r="940" spans="1:23" x14ac:dyDescent="0.25">
      <c r="A940" s="257" t="s">
        <v>297</v>
      </c>
      <c r="B940" t="str">
        <f>IFERROR(_xlfn.XLOOKUP(TEXT(A940, "0"), TEXT('Material master'!$A$2:'Material master'!$A$275, "0"), 'Material master'!$B$2:'Material master'!$B$275, 1),"")</f>
        <v>Chalk B38 PO 1000:B4S:H4:NB:1000</v>
      </c>
      <c r="C940" t="str">
        <f>IFERROR(_xlfn.XLOOKUP(TEXT(A940, "0"), TEXT('Material master'!$A$2:'Material master'!$A$275, "0"), 'Material master'!$C$2:'Material master'!$C$275, 1),"")</f>
        <v>Packaged Product</v>
      </c>
      <c r="D940" t="str">
        <f>IFERROR(_xlfn.XLOOKUP(TEXT(A940, "0"), TEXT('Material master'!$A$2:'Material master'!$A$275, "0"), 'Material master'!$D$2:'Material master'!$D$275, 1),"")</f>
        <v>C000 - Calcium Carbonate</v>
      </c>
      <c r="E940" t="str">
        <f>IFERROR(_xlfn.XLOOKUP(TEXT(A940, "0"), TEXT('Material master'!$A$2:'Material master'!$A$275, "0"), 'Material master'!$E$2:'Material master'!$E$275, 1),"")</f>
        <v>SPC0204 - Chalk</v>
      </c>
      <c r="F940" t="str">
        <f>IFERROR(_xlfn.XLOOKUP(TEXT(A940, "0"), TEXT('Material master'!$A$2:'Material master'!$A$275, "0"), 'Material master'!$F$2:'Material master'!$F$275, 1),"")</f>
        <v>AF25 - Chalk</v>
      </c>
      <c r="G940" t="str">
        <f>IFERROR(_xlfn.XLOOKUP(TEXT(A940, "0"), TEXT('Material master'!$A$2:'Material master'!$A$275, "0"), 'Material master'!$G$2:'Material master'!$G$275, 1),"")</f>
        <v>Chalk B38 PO</v>
      </c>
      <c r="H940" t="s">
        <v>698</v>
      </c>
      <c r="I940" s="32">
        <v>24</v>
      </c>
      <c r="J940" s="258">
        <f>IFERROR($I940/AVERAGE($L938:$W938),0)</f>
        <v>0.65139872207190741</v>
      </c>
      <c r="K940" s="32"/>
      <c r="L940" s="32">
        <f t="shared" ref="L940:W940" si="891">$I940</f>
        <v>24</v>
      </c>
      <c r="M940" s="32">
        <f t="shared" si="891"/>
        <v>24</v>
      </c>
      <c r="N940" s="32">
        <f t="shared" si="891"/>
        <v>24</v>
      </c>
      <c r="O940" s="32">
        <f t="shared" si="891"/>
        <v>24</v>
      </c>
      <c r="P940" s="32">
        <f t="shared" si="891"/>
        <v>24</v>
      </c>
      <c r="Q940" s="32">
        <f t="shared" si="891"/>
        <v>24</v>
      </c>
      <c r="R940" s="32">
        <f t="shared" si="891"/>
        <v>24</v>
      </c>
      <c r="S940" s="32">
        <f t="shared" si="891"/>
        <v>24</v>
      </c>
      <c r="T940" s="32">
        <f t="shared" si="891"/>
        <v>24</v>
      </c>
      <c r="U940" s="32">
        <f t="shared" si="891"/>
        <v>24</v>
      </c>
      <c r="V940" s="32">
        <f t="shared" si="891"/>
        <v>24</v>
      </c>
      <c r="W940" s="32">
        <f t="shared" si="891"/>
        <v>24</v>
      </c>
    </row>
    <row r="941" spans="1:23" x14ac:dyDescent="0.25">
      <c r="A941" s="257" t="s">
        <v>297</v>
      </c>
      <c r="B941" t="str">
        <f>IFERROR(_xlfn.XLOOKUP(TEXT(A941, "0"), TEXT('Material master'!$A$2:'Material master'!$A$275, "0"), 'Material master'!$B$2:'Material master'!$B$275, 1),"")</f>
        <v>Chalk B38 PO 1000:B4S:H4:NB:1000</v>
      </c>
      <c r="C941" t="str">
        <f>IFERROR(_xlfn.XLOOKUP(TEXT(A941, "0"), TEXT('Material master'!$A$2:'Material master'!$A$275, "0"), 'Material master'!$C$2:'Material master'!$C$275, 1),"")</f>
        <v>Packaged Product</v>
      </c>
      <c r="D941" t="str">
        <f>IFERROR(_xlfn.XLOOKUP(TEXT(A941, "0"), TEXT('Material master'!$A$2:'Material master'!$A$275, "0"), 'Material master'!$D$2:'Material master'!$D$275, 1),"")</f>
        <v>C000 - Calcium Carbonate</v>
      </c>
      <c r="E941" t="str">
        <f>IFERROR(_xlfn.XLOOKUP(TEXT(A941, "0"), TEXT('Material master'!$A$2:'Material master'!$A$275, "0"), 'Material master'!$E$2:'Material master'!$E$275, 1),"")</f>
        <v>SPC0204 - Chalk</v>
      </c>
      <c r="F941" t="str">
        <f>IFERROR(_xlfn.XLOOKUP(TEXT(A941, "0"), TEXT('Material master'!$A$2:'Material master'!$A$275, "0"), 'Material master'!$F$2:'Material master'!$F$275, 1),"")</f>
        <v>AF25 - Chalk</v>
      </c>
      <c r="G941" t="str">
        <f>IFERROR(_xlfn.XLOOKUP(TEXT(A941, "0"), TEXT('Material master'!$A$2:'Material master'!$A$275, "0"), 'Material master'!$G$2:'Material master'!$G$275, 1),"")</f>
        <v>Chalk B38 PO</v>
      </c>
      <c r="H941" t="s">
        <v>704</v>
      </c>
      <c r="I941">
        <v>1</v>
      </c>
      <c r="K941" s="32"/>
      <c r="L941" s="32">
        <f t="shared" ref="L941:W941" si="892">IF(( L940 - K939 + L938 ) &gt; 0, CEILING(( L940 - K939 + L938 ), $I941), 0)</f>
        <v>0</v>
      </c>
      <c r="M941" s="32">
        <f t="shared" si="892"/>
        <v>17</v>
      </c>
      <c r="N941" s="32">
        <f t="shared" si="892"/>
        <v>39</v>
      </c>
      <c r="O941" s="32">
        <f t="shared" si="892"/>
        <v>40</v>
      </c>
      <c r="P941" s="32">
        <f t="shared" si="892"/>
        <v>41</v>
      </c>
      <c r="Q941" s="32">
        <f t="shared" si="892"/>
        <v>41</v>
      </c>
      <c r="R941" s="32">
        <f t="shared" si="892"/>
        <v>40</v>
      </c>
      <c r="S941" s="32">
        <f t="shared" si="892"/>
        <v>39</v>
      </c>
      <c r="T941" s="32">
        <f t="shared" si="892"/>
        <v>40</v>
      </c>
      <c r="U941" s="32">
        <f t="shared" si="892"/>
        <v>39</v>
      </c>
      <c r="V941" s="32">
        <f t="shared" si="892"/>
        <v>40</v>
      </c>
      <c r="W941" s="32">
        <f t="shared" si="892"/>
        <v>40</v>
      </c>
    </row>
    <row r="942" spans="1:23" x14ac:dyDescent="0.25">
      <c r="A942" s="257" t="s">
        <v>297</v>
      </c>
      <c r="B942" t="str">
        <f>IFERROR(_xlfn.XLOOKUP(TEXT(A942, "0"), TEXT('Material master'!$A$2:'Material master'!$A$275, "0"), 'Material master'!$B$2:'Material master'!$B$275, 1),"")</f>
        <v>Chalk B38 PO 1000:B4S:H4:NB:1000</v>
      </c>
      <c r="C942" t="str">
        <f>IFERROR(_xlfn.XLOOKUP(TEXT(A942, "0"), TEXT('Material master'!$A$2:'Material master'!$A$275, "0"), 'Material master'!$C$2:'Material master'!$C$275, 1),"")</f>
        <v>Packaged Product</v>
      </c>
      <c r="D942" t="str">
        <f>IFERROR(_xlfn.XLOOKUP(TEXT(A942, "0"), TEXT('Material master'!$A$2:'Material master'!$A$275, "0"), 'Material master'!$D$2:'Material master'!$D$275, 1),"")</f>
        <v>C000 - Calcium Carbonate</v>
      </c>
      <c r="E942" t="str">
        <f>IFERROR(_xlfn.XLOOKUP(TEXT(A942, "0"), TEXT('Material master'!$A$2:'Material master'!$A$275, "0"), 'Material master'!$E$2:'Material master'!$E$275, 1),"")</f>
        <v>SPC0204 - Chalk</v>
      </c>
      <c r="F942" t="str">
        <f>IFERROR(_xlfn.XLOOKUP(TEXT(A942, "0"), TEXT('Material master'!$A$2:'Material master'!$A$275, "0"), 'Material master'!$F$2:'Material master'!$F$275, 1),"")</f>
        <v>AF25 - Chalk</v>
      </c>
      <c r="G942" t="str">
        <f>IFERROR(_xlfn.XLOOKUP(TEXT(A942, "0"), TEXT('Material master'!$A$2:'Material master'!$A$275, "0"), 'Material master'!$G$2:'Material master'!$G$275, 1),"")</f>
        <v>Chalk B38 PO</v>
      </c>
      <c r="H942" t="s">
        <v>705</v>
      </c>
      <c r="I942" t="s">
        <v>661</v>
      </c>
      <c r="J942">
        <v>4.5</v>
      </c>
      <c r="K942" s="32"/>
      <c r="L942" s="32">
        <f t="shared" ref="L942:W942" si="893">L941 / $J942</f>
        <v>0</v>
      </c>
      <c r="M942" s="32">
        <f t="shared" si="893"/>
        <v>3.7777777777777777</v>
      </c>
      <c r="N942" s="32">
        <f t="shared" si="893"/>
        <v>8.6666666666666661</v>
      </c>
      <c r="O942" s="32">
        <f t="shared" si="893"/>
        <v>8.8888888888888893</v>
      </c>
      <c r="P942" s="32">
        <f t="shared" si="893"/>
        <v>9.1111111111111107</v>
      </c>
      <c r="Q942" s="32">
        <f t="shared" si="893"/>
        <v>9.1111111111111107</v>
      </c>
      <c r="R942" s="32">
        <f t="shared" si="893"/>
        <v>8.8888888888888893</v>
      </c>
      <c r="S942" s="32">
        <f t="shared" si="893"/>
        <v>8.6666666666666661</v>
      </c>
      <c r="T942" s="32">
        <f t="shared" si="893"/>
        <v>8.8888888888888893</v>
      </c>
      <c r="U942" s="32">
        <f t="shared" si="893"/>
        <v>8.6666666666666661</v>
      </c>
      <c r="V942" s="32">
        <f t="shared" si="893"/>
        <v>8.8888888888888893</v>
      </c>
      <c r="W942" s="32">
        <f t="shared" si="893"/>
        <v>8.8888888888888893</v>
      </c>
    </row>
    <row r="943" spans="1:23" x14ac:dyDescent="0.25">
      <c r="A943" s="257" t="s">
        <v>297</v>
      </c>
      <c r="B943" t="str">
        <f>IFERROR(_xlfn.XLOOKUP(TEXT(A943, "0"), TEXT('Material master'!$A$2:'Material master'!$A$275, "0"), 'Material master'!$B$2:'Material master'!$B$275, 1),"")</f>
        <v>Chalk B38 PO 1000:B4S:H4:NB:1000</v>
      </c>
      <c r="C943" t="str">
        <f>IFERROR(_xlfn.XLOOKUP(TEXT(A943, "0"), TEXT('Material master'!$A$2:'Material master'!$A$275, "0"), 'Material master'!$C$2:'Material master'!$C$275, 1),"")</f>
        <v>Packaged Product</v>
      </c>
      <c r="D943" t="str">
        <f>IFERROR(_xlfn.XLOOKUP(TEXT(A943, "0"), TEXT('Material master'!$A$2:'Material master'!$A$275, "0"), 'Material master'!$D$2:'Material master'!$D$275, 1),"")</f>
        <v>C000 - Calcium Carbonate</v>
      </c>
      <c r="E943" t="str">
        <f>IFERROR(_xlfn.XLOOKUP(TEXT(A943, "0"), TEXT('Material master'!$A$2:'Material master'!$A$275, "0"), 'Material master'!$E$2:'Material master'!$E$275, 1),"")</f>
        <v>SPC0204 - Chalk</v>
      </c>
      <c r="F943" t="str">
        <f>IFERROR(_xlfn.XLOOKUP(TEXT(A943, "0"), TEXT('Material master'!$A$2:'Material master'!$A$275, "0"), 'Material master'!$F$2:'Material master'!$F$275, 1),"")</f>
        <v>AF25 - Chalk</v>
      </c>
      <c r="G943" t="str">
        <f>IFERROR(_xlfn.XLOOKUP(TEXT(A943, "0"), TEXT('Material master'!$A$2:'Material master'!$A$275, "0"), 'Material master'!$G$2:'Material master'!$G$275, 1),"")</f>
        <v>Chalk B38 PO</v>
      </c>
      <c r="H943" t="s">
        <v>706</v>
      </c>
      <c r="I943" s="257" t="s">
        <v>111</v>
      </c>
      <c r="J943">
        <v>1</v>
      </c>
      <c r="K943" s="32"/>
      <c r="L943" s="32">
        <f t="shared" ref="L943:W943" si="894">L941 * $J943</f>
        <v>0</v>
      </c>
      <c r="M943" s="32">
        <f t="shared" si="894"/>
        <v>17</v>
      </c>
      <c r="N943" s="32">
        <f t="shared" si="894"/>
        <v>39</v>
      </c>
      <c r="O943" s="32">
        <f t="shared" si="894"/>
        <v>40</v>
      </c>
      <c r="P943" s="32">
        <f t="shared" si="894"/>
        <v>41</v>
      </c>
      <c r="Q943" s="32">
        <f t="shared" si="894"/>
        <v>41</v>
      </c>
      <c r="R943" s="32">
        <f t="shared" si="894"/>
        <v>40</v>
      </c>
      <c r="S943" s="32">
        <f t="shared" si="894"/>
        <v>39</v>
      </c>
      <c r="T943" s="32">
        <f t="shared" si="894"/>
        <v>40</v>
      </c>
      <c r="U943" s="32">
        <f t="shared" si="894"/>
        <v>39</v>
      </c>
      <c r="V943" s="32">
        <f t="shared" si="894"/>
        <v>40</v>
      </c>
      <c r="W943" s="32">
        <f t="shared" si="894"/>
        <v>40</v>
      </c>
    </row>
    <row r="944" spans="1:23" x14ac:dyDescent="0.25">
      <c r="A944" s="257" t="s">
        <v>297</v>
      </c>
      <c r="B944" t="str">
        <f>IFERROR(_xlfn.XLOOKUP(TEXT(A944, "0"), TEXT('Material master'!$A$2:'Material master'!$A$275, "0"), 'Material master'!$B$2:'Material master'!$B$275, 1),"")</f>
        <v>Chalk B38 PO 1000:B4S:H4:NB:1000</v>
      </c>
      <c r="C944" t="str">
        <f>IFERROR(_xlfn.XLOOKUP(TEXT(A944, "0"), TEXT('Material master'!$A$2:'Material master'!$A$275, "0"), 'Material master'!$C$2:'Material master'!$C$275, 1),"")</f>
        <v>Packaged Product</v>
      </c>
      <c r="D944" t="str">
        <f>IFERROR(_xlfn.XLOOKUP(TEXT(A944, "0"), TEXT('Material master'!$A$2:'Material master'!$A$275, "0"), 'Material master'!$D$2:'Material master'!$D$275, 1),"")</f>
        <v>C000 - Calcium Carbonate</v>
      </c>
      <c r="E944" t="str">
        <f>IFERROR(_xlfn.XLOOKUP(TEXT(A944, "0"), TEXT('Material master'!$A$2:'Material master'!$A$275, "0"), 'Material master'!$E$2:'Material master'!$E$275, 1),"")</f>
        <v>SPC0204 - Chalk</v>
      </c>
      <c r="F944" t="str">
        <f>IFERROR(_xlfn.XLOOKUP(TEXT(A944, "0"), TEXT('Material master'!$A$2:'Material master'!$A$275, "0"), 'Material master'!$F$2:'Material master'!$F$275, 1),"")</f>
        <v>AF25 - Chalk</v>
      </c>
      <c r="G944" t="str">
        <f>IFERROR(_xlfn.XLOOKUP(TEXT(A944, "0"), TEXT('Material master'!$A$2:'Material master'!$A$275, "0"), 'Material master'!$G$2:'Material master'!$G$275, 1),"")</f>
        <v>Chalk B38 PO</v>
      </c>
      <c r="H944" t="s">
        <v>706</v>
      </c>
      <c r="I944" s="257" t="s">
        <v>115</v>
      </c>
      <c r="J944">
        <v>1</v>
      </c>
      <c r="K944" s="32"/>
      <c r="L944" s="32">
        <f t="shared" ref="L944:W944" si="895">L941 * $J944</f>
        <v>0</v>
      </c>
      <c r="M944" s="32">
        <f t="shared" si="895"/>
        <v>17</v>
      </c>
      <c r="N944" s="32">
        <f t="shared" si="895"/>
        <v>39</v>
      </c>
      <c r="O944" s="32">
        <f t="shared" si="895"/>
        <v>40</v>
      </c>
      <c r="P944" s="32">
        <f t="shared" si="895"/>
        <v>41</v>
      </c>
      <c r="Q944" s="32">
        <f t="shared" si="895"/>
        <v>41</v>
      </c>
      <c r="R944" s="32">
        <f t="shared" si="895"/>
        <v>40</v>
      </c>
      <c r="S944" s="32">
        <f t="shared" si="895"/>
        <v>39</v>
      </c>
      <c r="T944" s="32">
        <f t="shared" si="895"/>
        <v>40</v>
      </c>
      <c r="U944" s="32">
        <f t="shared" si="895"/>
        <v>39</v>
      </c>
      <c r="V944" s="32">
        <f t="shared" si="895"/>
        <v>40</v>
      </c>
      <c r="W944" s="32">
        <f t="shared" si="895"/>
        <v>40</v>
      </c>
    </row>
    <row r="945" spans="1:23" ht="15.75" thickBot="1" x14ac:dyDescent="0.3">
      <c r="A945" s="257" t="s">
        <v>297</v>
      </c>
      <c r="B945" t="str">
        <f>IFERROR(_xlfn.XLOOKUP(TEXT(A945, "0"), TEXT('Material master'!$A$2:'Material master'!$A$275, "0"), 'Material master'!$B$2:'Material master'!$B$275, 1),"")</f>
        <v>Chalk B38 PO 1000:B4S:H4:NB:1000</v>
      </c>
      <c r="C945" t="str">
        <f>IFERROR(_xlfn.XLOOKUP(TEXT(A945, "0"), TEXT('Material master'!$A$2:'Material master'!$A$275, "0"), 'Material master'!$C$2:'Material master'!$C$275, 1),"")</f>
        <v>Packaged Product</v>
      </c>
      <c r="D945" t="str">
        <f>IFERROR(_xlfn.XLOOKUP(TEXT(A945, "0"), TEXT('Material master'!$A$2:'Material master'!$A$275, "0"), 'Material master'!$D$2:'Material master'!$D$275, 1),"")</f>
        <v>C000 - Calcium Carbonate</v>
      </c>
      <c r="E945" t="str">
        <f>IFERROR(_xlfn.XLOOKUP(TEXT(A945, "0"), TEXT('Material master'!$A$2:'Material master'!$A$275, "0"), 'Material master'!$E$2:'Material master'!$E$275, 1),"")</f>
        <v>SPC0204 - Chalk</v>
      </c>
      <c r="F945" t="str">
        <f>IFERROR(_xlfn.XLOOKUP(TEXT(A945, "0"), TEXT('Material master'!$A$2:'Material master'!$A$275, "0"), 'Material master'!$F$2:'Material master'!$F$275, 1),"")</f>
        <v>AF25 - Chalk</v>
      </c>
      <c r="G945" t="str">
        <f>IFERROR(_xlfn.XLOOKUP(TEXT(A945, "0"), TEXT('Material master'!$A$2:'Material master'!$A$275, "0"), 'Material master'!$G$2:'Material master'!$G$275, 1),"")</f>
        <v>Chalk B38 PO</v>
      </c>
      <c r="H945" t="s">
        <v>706</v>
      </c>
      <c r="I945" s="257" t="s">
        <v>292</v>
      </c>
      <c r="J945">
        <v>1</v>
      </c>
      <c r="K945" s="32"/>
      <c r="L945" s="32">
        <f t="shared" ref="L945:W945" si="896">L941 * $J945</f>
        <v>0</v>
      </c>
      <c r="M945" s="32">
        <f t="shared" si="896"/>
        <v>17</v>
      </c>
      <c r="N945" s="32">
        <f t="shared" si="896"/>
        <v>39</v>
      </c>
      <c r="O945" s="32">
        <f t="shared" si="896"/>
        <v>40</v>
      </c>
      <c r="P945" s="32">
        <f t="shared" si="896"/>
        <v>41</v>
      </c>
      <c r="Q945" s="32">
        <f t="shared" si="896"/>
        <v>41</v>
      </c>
      <c r="R945" s="32">
        <f t="shared" si="896"/>
        <v>40</v>
      </c>
      <c r="S945" s="32">
        <f t="shared" si="896"/>
        <v>39</v>
      </c>
      <c r="T945" s="32">
        <f t="shared" si="896"/>
        <v>40</v>
      </c>
      <c r="U945" s="32">
        <f t="shared" si="896"/>
        <v>39</v>
      </c>
      <c r="V945" s="32">
        <f t="shared" si="896"/>
        <v>40</v>
      </c>
      <c r="W945" s="32">
        <f t="shared" si="896"/>
        <v>40</v>
      </c>
    </row>
    <row r="946" spans="1:23" s="138" customFormat="1" x14ac:dyDescent="0.25">
      <c r="A946" s="137" t="s">
        <v>299</v>
      </c>
      <c r="B946" s="138" t="str">
        <f>IFERROR(_xlfn.XLOOKUP(TEXT(A946, "0"), TEXT('Material master'!$A$2:'Material master'!$A$275, "0"), 'Material master'!$B$2:'Material master'!$B$275, 1),"")</f>
        <v>Bentonite A90 PO</v>
      </c>
      <c r="C946" s="138" t="str">
        <f>IFERROR(_xlfn.XLOOKUP(TEXT(A946, "0"), TEXT('Material master'!$A$2:'Material master'!$A$275, "0"), 'Material master'!$C$2:'Material master'!$C$275, 1),"")</f>
        <v>Bulk Product</v>
      </c>
      <c r="D946" s="138" t="str">
        <f>IFERROR(_xlfn.XLOOKUP(TEXT(A946, "0"), TEXT('Material master'!$A$2:'Material master'!$A$275, "0"), 'Material master'!$D$2:'Material master'!$D$275, 1),"")</f>
        <v>I001 - Bentonite</v>
      </c>
      <c r="E946" s="138" t="str">
        <f>IFERROR(_xlfn.XLOOKUP(TEXT(A946, "0"), TEXT('Material master'!$A$2:'Material master'!$A$275, "0"), 'Material master'!$E$2:'Material master'!$E$275, 1),"")</f>
        <v>SPC0916 - Bentonite Sodium Flour</v>
      </c>
      <c r="F946" s="138" t="str">
        <f>IFERROR(_xlfn.XLOOKUP(TEXT(A946, "0"), TEXT('Material master'!$A$2:'Material master'!$A$275, "0"), 'Material master'!$F$2:'Material master'!$F$275, 1),"")</f>
        <v>AE24 - Bentonite Sodium Flour Coarse</v>
      </c>
      <c r="G946" s="138" t="str">
        <f>IFERROR(_xlfn.XLOOKUP(TEXT(A946, "0"), TEXT('Material master'!$A$2:'Material master'!$A$275, "0"), 'Material master'!$G$2:'Material master'!$G$275, 1),"")</f>
        <v>Bentonite A90 PO</v>
      </c>
      <c r="H946" s="138" t="s">
        <v>695</v>
      </c>
      <c r="I946" s="137" t="s">
        <v>303</v>
      </c>
      <c r="K946" s="140"/>
      <c r="L946" s="140">
        <f t="shared" ref="L946:W946" si="897">IFERROR(L970, 0)</f>
        <v>0</v>
      </c>
      <c r="M946" s="140">
        <f t="shared" si="897"/>
        <v>63.599999999999994</v>
      </c>
      <c r="N946" s="140">
        <f t="shared" si="897"/>
        <v>79.2</v>
      </c>
      <c r="O946" s="140">
        <f t="shared" si="897"/>
        <v>127.19999999999999</v>
      </c>
      <c r="P946" s="140">
        <f t="shared" si="897"/>
        <v>112.8</v>
      </c>
      <c r="Q946" s="140">
        <f t="shared" si="897"/>
        <v>88.8</v>
      </c>
      <c r="R946" s="140">
        <f t="shared" si="897"/>
        <v>92.399999999999991</v>
      </c>
      <c r="S946" s="140">
        <f t="shared" si="897"/>
        <v>109.2</v>
      </c>
      <c r="T946" s="140">
        <f t="shared" si="897"/>
        <v>85.2</v>
      </c>
      <c r="U946" s="140">
        <f t="shared" si="897"/>
        <v>94.8</v>
      </c>
      <c r="V946" s="140">
        <f t="shared" si="897"/>
        <v>118.8</v>
      </c>
      <c r="W946" s="140">
        <f t="shared" si="897"/>
        <v>112.8</v>
      </c>
    </row>
    <row r="947" spans="1:23" x14ac:dyDescent="0.25">
      <c r="A947" s="257" t="s">
        <v>299</v>
      </c>
      <c r="B947" t="str">
        <f>IFERROR(_xlfn.XLOOKUP(TEXT(A947, "0"), TEXT('Material master'!$A$2:'Material master'!$A$275, "0"), 'Material master'!$B$2:'Material master'!$B$275, 1),"")</f>
        <v>Bentonite A90 PO</v>
      </c>
      <c r="C947" t="str">
        <f>IFERROR(_xlfn.XLOOKUP(TEXT(A947, "0"), TEXT('Material master'!$A$2:'Material master'!$A$275, "0"), 'Material master'!$C$2:'Material master'!$C$275, 1),"")</f>
        <v>Bulk Product</v>
      </c>
      <c r="D947" t="str">
        <f>IFERROR(_xlfn.XLOOKUP(TEXT(A947, "0"), TEXT('Material master'!$A$2:'Material master'!$A$275, "0"), 'Material master'!$D$2:'Material master'!$D$275, 1),"")</f>
        <v>I001 - Bentonite</v>
      </c>
      <c r="E947" t="str">
        <f>IFERROR(_xlfn.XLOOKUP(TEXT(A947, "0"), TEXT('Material master'!$A$2:'Material master'!$A$275, "0"), 'Material master'!$E$2:'Material master'!$E$275, 1),"")</f>
        <v>SPC0916 - Bentonite Sodium Flour</v>
      </c>
      <c r="F947" t="str">
        <f>IFERROR(_xlfn.XLOOKUP(TEXT(A947, "0"), TEXT('Material master'!$A$2:'Material master'!$A$275, "0"), 'Material master'!$F$2:'Material master'!$F$275, 1),"")</f>
        <v>AE24 - Bentonite Sodium Flour Coarse</v>
      </c>
      <c r="G947" t="str">
        <f>IFERROR(_xlfn.XLOOKUP(TEXT(A947, "0"), TEXT('Material master'!$A$2:'Material master'!$A$275, "0"), 'Material master'!$G$2:'Material master'!$G$275, 1),"")</f>
        <v>Bentonite A90 PO</v>
      </c>
      <c r="H947" t="s">
        <v>695</v>
      </c>
      <c r="I947" s="257" t="s">
        <v>305</v>
      </c>
      <c r="K947" s="32"/>
      <c r="L947" s="32">
        <f t="shared" ref="L947:W947" si="898">IFERROR(L979, 0)</f>
        <v>0</v>
      </c>
      <c r="M947" s="32">
        <f t="shared" si="898"/>
        <v>37</v>
      </c>
      <c r="N947" s="32">
        <f t="shared" si="898"/>
        <v>43</v>
      </c>
      <c r="O947" s="32">
        <f t="shared" si="898"/>
        <v>44</v>
      </c>
      <c r="P947" s="32">
        <f t="shared" si="898"/>
        <v>43</v>
      </c>
      <c r="Q947" s="32">
        <f t="shared" si="898"/>
        <v>43</v>
      </c>
      <c r="R947" s="32">
        <f t="shared" si="898"/>
        <v>44</v>
      </c>
      <c r="S947" s="32">
        <f t="shared" si="898"/>
        <v>43</v>
      </c>
      <c r="T947" s="32">
        <f t="shared" si="898"/>
        <v>43</v>
      </c>
      <c r="U947" s="32">
        <f t="shared" si="898"/>
        <v>43</v>
      </c>
      <c r="V947" s="32">
        <f t="shared" si="898"/>
        <v>44</v>
      </c>
      <c r="W947" s="32">
        <f t="shared" si="898"/>
        <v>43</v>
      </c>
    </row>
    <row r="948" spans="1:23" x14ac:dyDescent="0.25">
      <c r="A948" s="257" t="s">
        <v>299</v>
      </c>
      <c r="B948" t="str">
        <f>IFERROR(_xlfn.XLOOKUP(TEXT(A948, "0"), TEXT('Material master'!$A$2:'Material master'!$A$275, "0"), 'Material master'!$B$2:'Material master'!$B$275, 1),"")</f>
        <v>Bentonite A90 PO</v>
      </c>
      <c r="C948" t="str">
        <f>IFERROR(_xlfn.XLOOKUP(TEXT(A948, "0"), TEXT('Material master'!$A$2:'Material master'!$A$275, "0"), 'Material master'!$C$2:'Material master'!$C$275, 1),"")</f>
        <v>Bulk Product</v>
      </c>
      <c r="D948" t="str">
        <f>IFERROR(_xlfn.XLOOKUP(TEXT(A948, "0"), TEXT('Material master'!$A$2:'Material master'!$A$275, "0"), 'Material master'!$D$2:'Material master'!$D$275, 1),"")</f>
        <v>I001 - Bentonite</v>
      </c>
      <c r="E948" t="str">
        <f>IFERROR(_xlfn.XLOOKUP(TEXT(A948, "0"), TEXT('Material master'!$A$2:'Material master'!$A$275, "0"), 'Material master'!$E$2:'Material master'!$E$275, 1),"")</f>
        <v>SPC0916 - Bentonite Sodium Flour</v>
      </c>
      <c r="F948" t="str">
        <f>IFERROR(_xlfn.XLOOKUP(TEXT(A948, "0"), TEXT('Material master'!$A$2:'Material master'!$A$275, "0"), 'Material master'!$F$2:'Material master'!$F$275, 1),"")</f>
        <v>AE24 - Bentonite Sodium Flour Coarse</v>
      </c>
      <c r="G948" t="str">
        <f>IFERROR(_xlfn.XLOOKUP(TEXT(A948, "0"), TEXT('Material master'!$A$2:'Material master'!$A$275, "0"), 'Material master'!$G$2:'Material master'!$G$275, 1),"")</f>
        <v>Bentonite A90 PO</v>
      </c>
      <c r="H948" s="1" t="s">
        <v>696</v>
      </c>
      <c r="I948" s="1"/>
      <c r="J948" s="1"/>
      <c r="K948" s="141"/>
      <c r="L948" s="141">
        <f t="shared" ref="L948:W948" si="899">SUM(L946:L947)</f>
        <v>0</v>
      </c>
      <c r="M948" s="141">
        <f t="shared" si="899"/>
        <v>100.6</v>
      </c>
      <c r="N948" s="141">
        <f t="shared" si="899"/>
        <v>122.2</v>
      </c>
      <c r="O948" s="141">
        <f t="shared" si="899"/>
        <v>171.2</v>
      </c>
      <c r="P948" s="141">
        <f t="shared" si="899"/>
        <v>155.80000000000001</v>
      </c>
      <c r="Q948" s="141">
        <f t="shared" si="899"/>
        <v>131.80000000000001</v>
      </c>
      <c r="R948" s="141">
        <f t="shared" si="899"/>
        <v>136.39999999999998</v>
      </c>
      <c r="S948" s="141">
        <f t="shared" si="899"/>
        <v>152.19999999999999</v>
      </c>
      <c r="T948" s="141">
        <f t="shared" si="899"/>
        <v>128.19999999999999</v>
      </c>
      <c r="U948" s="141">
        <f t="shared" si="899"/>
        <v>137.80000000000001</v>
      </c>
      <c r="V948" s="141">
        <f t="shared" si="899"/>
        <v>162.80000000000001</v>
      </c>
      <c r="W948" s="141">
        <f t="shared" si="899"/>
        <v>155.80000000000001</v>
      </c>
    </row>
    <row r="949" spans="1:23" s="136" customFormat="1" x14ac:dyDescent="0.25">
      <c r="A949" s="270" t="s">
        <v>299</v>
      </c>
      <c r="B949" s="136" t="str">
        <f>IFERROR(_xlfn.XLOOKUP(TEXT(A949, "0"), TEXT('Material master'!$A$2:'Material master'!$A$275, "0"), 'Material master'!$B$2:'Material master'!$B$275, 1),"")</f>
        <v>Bentonite A90 PO</v>
      </c>
      <c r="C949" s="136" t="str">
        <f>IFERROR(_xlfn.XLOOKUP(TEXT(A949, "0"), TEXT('Material master'!$A$2:'Material master'!$A$275, "0"), 'Material master'!$C$2:'Material master'!$C$275, 1),"")</f>
        <v>Bulk Product</v>
      </c>
      <c r="D949" s="136" t="str">
        <f>IFERROR(_xlfn.XLOOKUP(TEXT(A949, "0"), TEXT('Material master'!$A$2:'Material master'!$A$275, "0"), 'Material master'!$D$2:'Material master'!$D$275, 1),"")</f>
        <v>I001 - Bentonite</v>
      </c>
      <c r="E949" s="136" t="str">
        <f>IFERROR(_xlfn.XLOOKUP(TEXT(A949, "0"), TEXT('Material master'!$A$2:'Material master'!$A$275, "0"), 'Material master'!$E$2:'Material master'!$E$275, 1),"")</f>
        <v>SPC0916 - Bentonite Sodium Flour</v>
      </c>
      <c r="F949" s="136" t="str">
        <f>IFERROR(_xlfn.XLOOKUP(TEXT(A949, "0"), TEXT('Material master'!$A$2:'Material master'!$A$275, "0"), 'Material master'!$F$2:'Material master'!$F$275, 1),"")</f>
        <v>AE24 - Bentonite Sodium Flour Coarse</v>
      </c>
      <c r="G949" s="136" t="str">
        <f>IFERROR(_xlfn.XLOOKUP(TEXT(A949, "0"), TEXT('Material master'!$A$2:'Material master'!$A$275, "0"), 'Material master'!$G$2:'Material master'!$G$275, 1),"")</f>
        <v>Bentonite A90 PO</v>
      </c>
      <c r="H949" s="136" t="s">
        <v>697</v>
      </c>
      <c r="K949" s="142">
        <v>70.558000000000007</v>
      </c>
      <c r="L949" s="142">
        <f t="shared" ref="L949:W949" si="900">K949 - L948 + L951</f>
        <v>70.558000000000007</v>
      </c>
      <c r="M949" s="142">
        <f t="shared" si="900"/>
        <v>48.958000000000013</v>
      </c>
      <c r="N949" s="142">
        <f t="shared" si="900"/>
        <v>48.75800000000001</v>
      </c>
      <c r="O949" s="142">
        <f t="shared" si="900"/>
        <v>48.558000000000021</v>
      </c>
      <c r="P949" s="142">
        <f t="shared" si="900"/>
        <v>48.75800000000001</v>
      </c>
      <c r="Q949" s="142">
        <f t="shared" si="900"/>
        <v>48.957999999999998</v>
      </c>
      <c r="R949" s="142">
        <f t="shared" si="900"/>
        <v>48.558000000000021</v>
      </c>
      <c r="S949" s="142">
        <f t="shared" si="900"/>
        <v>48.358000000000033</v>
      </c>
      <c r="T949" s="142">
        <f t="shared" si="900"/>
        <v>48.158000000000044</v>
      </c>
      <c r="U949" s="142">
        <f t="shared" si="900"/>
        <v>48.358000000000033</v>
      </c>
      <c r="V949" s="142">
        <f t="shared" si="900"/>
        <v>48.558000000000021</v>
      </c>
      <c r="W949" s="142">
        <f t="shared" si="900"/>
        <v>48.75800000000001</v>
      </c>
    </row>
    <row r="950" spans="1:23" x14ac:dyDescent="0.25">
      <c r="A950" s="257" t="s">
        <v>299</v>
      </c>
      <c r="B950" t="str">
        <f>IFERROR(_xlfn.XLOOKUP(TEXT(A950, "0"), TEXT('Material master'!$A$2:'Material master'!$A$275, "0"), 'Material master'!$B$2:'Material master'!$B$275, 1),"")</f>
        <v>Bentonite A90 PO</v>
      </c>
      <c r="C950" t="str">
        <f>IFERROR(_xlfn.XLOOKUP(TEXT(A950, "0"), TEXT('Material master'!$A$2:'Material master'!$A$275, "0"), 'Material master'!$C$2:'Material master'!$C$275, 1),"")</f>
        <v>Bulk Product</v>
      </c>
      <c r="D950" t="str">
        <f>IFERROR(_xlfn.XLOOKUP(TEXT(A950, "0"), TEXT('Material master'!$A$2:'Material master'!$A$275, "0"), 'Material master'!$D$2:'Material master'!$D$275, 1),"")</f>
        <v>I001 - Bentonite</v>
      </c>
      <c r="E950" t="str">
        <f>IFERROR(_xlfn.XLOOKUP(TEXT(A950, "0"), TEXT('Material master'!$A$2:'Material master'!$A$275, "0"), 'Material master'!$E$2:'Material master'!$E$275, 1),"")</f>
        <v>SPC0916 - Bentonite Sodium Flour</v>
      </c>
      <c r="F950" t="str">
        <f>IFERROR(_xlfn.XLOOKUP(TEXT(A950, "0"), TEXT('Material master'!$A$2:'Material master'!$A$275, "0"), 'Material master'!$F$2:'Material master'!$F$275, 1),"")</f>
        <v>AE24 - Bentonite Sodium Flour Coarse</v>
      </c>
      <c r="G950" t="str">
        <f>IFERROR(_xlfn.XLOOKUP(TEXT(A950, "0"), TEXT('Material master'!$A$2:'Material master'!$A$275, "0"), 'Material master'!$G$2:'Material master'!$G$275, 1),"")</f>
        <v>Bentonite A90 PO</v>
      </c>
      <c r="H950" t="s">
        <v>698</v>
      </c>
      <c r="I950" s="32">
        <v>48.101637442709048</v>
      </c>
      <c r="J950" s="258">
        <f>IFERROR($I950/AVERAGE($L948:$W948),0)</f>
        <v>0.37125009603325748</v>
      </c>
      <c r="K950" s="32"/>
      <c r="L950" s="32">
        <f t="shared" ref="L950:W950" si="901">$I950</f>
        <v>48.101637442709048</v>
      </c>
      <c r="M950" s="32">
        <f t="shared" si="901"/>
        <v>48.101637442709048</v>
      </c>
      <c r="N950" s="32">
        <f t="shared" si="901"/>
        <v>48.101637442709048</v>
      </c>
      <c r="O950" s="32">
        <f t="shared" si="901"/>
        <v>48.101637442709048</v>
      </c>
      <c r="P950" s="32">
        <f t="shared" si="901"/>
        <v>48.101637442709048</v>
      </c>
      <c r="Q950" s="32">
        <f t="shared" si="901"/>
        <v>48.101637442709048</v>
      </c>
      <c r="R950" s="32">
        <f t="shared" si="901"/>
        <v>48.101637442709048</v>
      </c>
      <c r="S950" s="32">
        <f t="shared" si="901"/>
        <v>48.101637442709048</v>
      </c>
      <c r="T950" s="32">
        <f t="shared" si="901"/>
        <v>48.101637442709048</v>
      </c>
      <c r="U950" s="32">
        <f t="shared" si="901"/>
        <v>48.101637442709048</v>
      </c>
      <c r="V950" s="32">
        <f t="shared" si="901"/>
        <v>48.101637442709048</v>
      </c>
      <c r="W950" s="32">
        <f t="shared" si="901"/>
        <v>48.101637442709048</v>
      </c>
    </row>
    <row r="951" spans="1:23" x14ac:dyDescent="0.25">
      <c r="A951" s="257" t="s">
        <v>299</v>
      </c>
      <c r="B951" t="str">
        <f>IFERROR(_xlfn.XLOOKUP(TEXT(A951, "0"), TEXT('Material master'!$A$2:'Material master'!$A$275, "0"), 'Material master'!$B$2:'Material master'!$B$275, 1),"")</f>
        <v>Bentonite A90 PO</v>
      </c>
      <c r="C951" t="str">
        <f>IFERROR(_xlfn.XLOOKUP(TEXT(A951, "0"), TEXT('Material master'!$A$2:'Material master'!$A$275, "0"), 'Material master'!$C$2:'Material master'!$C$275, 1),"")</f>
        <v>Bulk Product</v>
      </c>
      <c r="D951" t="str">
        <f>IFERROR(_xlfn.XLOOKUP(TEXT(A951, "0"), TEXT('Material master'!$A$2:'Material master'!$A$275, "0"), 'Material master'!$D$2:'Material master'!$D$275, 1),"")</f>
        <v>I001 - Bentonite</v>
      </c>
      <c r="E951" t="str">
        <f>IFERROR(_xlfn.XLOOKUP(TEXT(A951, "0"), TEXT('Material master'!$A$2:'Material master'!$A$275, "0"), 'Material master'!$E$2:'Material master'!$E$275, 1),"")</f>
        <v>SPC0916 - Bentonite Sodium Flour</v>
      </c>
      <c r="F951" t="str">
        <f>IFERROR(_xlfn.XLOOKUP(TEXT(A951, "0"), TEXT('Material master'!$A$2:'Material master'!$A$275, "0"), 'Material master'!$F$2:'Material master'!$F$275, 1),"")</f>
        <v>AE24 - Bentonite Sodium Flour Coarse</v>
      </c>
      <c r="G951" t="str">
        <f>IFERROR(_xlfn.XLOOKUP(TEXT(A951, "0"), TEXT('Material master'!$A$2:'Material master'!$A$275, "0"), 'Material master'!$G$2:'Material master'!$G$275, 1),"")</f>
        <v>Bentonite A90 PO</v>
      </c>
      <c r="H951" t="s">
        <v>704</v>
      </c>
      <c r="I951">
        <v>1</v>
      </c>
      <c r="K951" s="32"/>
      <c r="L951" s="32">
        <f t="shared" ref="L951:W951" si="902">IF(( L950 - K949 + L948 ) &gt; 0, CEILING(( L950 - K949 + L948 ), $I951), 0)</f>
        <v>0</v>
      </c>
      <c r="M951" s="32">
        <f t="shared" si="902"/>
        <v>79</v>
      </c>
      <c r="N951" s="32">
        <f t="shared" si="902"/>
        <v>122</v>
      </c>
      <c r="O951" s="32">
        <f t="shared" si="902"/>
        <v>171</v>
      </c>
      <c r="P951" s="32">
        <f t="shared" si="902"/>
        <v>156</v>
      </c>
      <c r="Q951" s="32">
        <f t="shared" si="902"/>
        <v>132</v>
      </c>
      <c r="R951" s="32">
        <f t="shared" si="902"/>
        <v>136</v>
      </c>
      <c r="S951" s="32">
        <f t="shared" si="902"/>
        <v>152</v>
      </c>
      <c r="T951" s="32">
        <f t="shared" si="902"/>
        <v>128</v>
      </c>
      <c r="U951" s="32">
        <f t="shared" si="902"/>
        <v>138</v>
      </c>
      <c r="V951" s="32">
        <f t="shared" si="902"/>
        <v>163</v>
      </c>
      <c r="W951" s="32">
        <f t="shared" si="902"/>
        <v>156</v>
      </c>
    </row>
    <row r="952" spans="1:23" x14ac:dyDescent="0.25">
      <c r="A952" s="257" t="s">
        <v>299</v>
      </c>
      <c r="B952" t="str">
        <f>IFERROR(_xlfn.XLOOKUP(TEXT(A952, "0"), TEXT('Material master'!$A$2:'Material master'!$A$275, "0"), 'Material master'!$B$2:'Material master'!$B$275, 1),"")</f>
        <v>Bentonite A90 PO</v>
      </c>
      <c r="C952" t="str">
        <f>IFERROR(_xlfn.XLOOKUP(TEXT(A952, "0"), TEXT('Material master'!$A$2:'Material master'!$A$275, "0"), 'Material master'!$C$2:'Material master'!$C$275, 1),"")</f>
        <v>Bulk Product</v>
      </c>
      <c r="D952" t="str">
        <f>IFERROR(_xlfn.XLOOKUP(TEXT(A952, "0"), TEXT('Material master'!$A$2:'Material master'!$A$275, "0"), 'Material master'!$D$2:'Material master'!$D$275, 1),"")</f>
        <v>I001 - Bentonite</v>
      </c>
      <c r="E952" t="str">
        <f>IFERROR(_xlfn.XLOOKUP(TEXT(A952, "0"), TEXT('Material master'!$A$2:'Material master'!$A$275, "0"), 'Material master'!$E$2:'Material master'!$E$275, 1),"")</f>
        <v>SPC0916 - Bentonite Sodium Flour</v>
      </c>
      <c r="F952" t="str">
        <f>IFERROR(_xlfn.XLOOKUP(TEXT(A952, "0"), TEXT('Material master'!$A$2:'Material master'!$A$275, "0"), 'Material master'!$F$2:'Material master'!$F$275, 1),"")</f>
        <v>AE24 - Bentonite Sodium Flour Coarse</v>
      </c>
      <c r="G952" t="str">
        <f>IFERROR(_xlfn.XLOOKUP(TEXT(A952, "0"), TEXT('Material master'!$A$2:'Material master'!$A$275, "0"), 'Material master'!$G$2:'Material master'!$G$275, 1),"")</f>
        <v>Bentonite A90 PO</v>
      </c>
      <c r="H952" t="s">
        <v>705</v>
      </c>
      <c r="I952" t="s">
        <v>655</v>
      </c>
      <c r="J952">
        <v>6.2</v>
      </c>
      <c r="K952" s="32"/>
      <c r="L952" s="32">
        <f t="shared" ref="L952:W952" si="903">L951 / $J952</f>
        <v>0</v>
      </c>
      <c r="M952" s="32">
        <f t="shared" si="903"/>
        <v>12.741935483870968</v>
      </c>
      <c r="N952" s="32">
        <f t="shared" si="903"/>
        <v>19.677419354838708</v>
      </c>
      <c r="O952" s="32">
        <f t="shared" si="903"/>
        <v>27.58064516129032</v>
      </c>
      <c r="P952" s="32">
        <f t="shared" si="903"/>
        <v>25.161290322580644</v>
      </c>
      <c r="Q952" s="32">
        <f t="shared" si="903"/>
        <v>21.29032258064516</v>
      </c>
      <c r="R952" s="32">
        <f t="shared" si="903"/>
        <v>21.93548387096774</v>
      </c>
      <c r="S952" s="32">
        <f t="shared" si="903"/>
        <v>24.516129032258064</v>
      </c>
      <c r="T952" s="32">
        <f t="shared" si="903"/>
        <v>20.64516129032258</v>
      </c>
      <c r="U952" s="32">
        <f t="shared" si="903"/>
        <v>22.258064516129032</v>
      </c>
      <c r="V952" s="32">
        <f t="shared" si="903"/>
        <v>26.29032258064516</v>
      </c>
      <c r="W952" s="32">
        <f t="shared" si="903"/>
        <v>25.161290322580644</v>
      </c>
    </row>
    <row r="953" spans="1:23" ht="15.75" thickBot="1" x14ac:dyDescent="0.3">
      <c r="A953" s="257" t="s">
        <v>299</v>
      </c>
      <c r="B953" t="str">
        <f>IFERROR(_xlfn.XLOOKUP(TEXT(A953, "0"), TEXT('Material master'!$A$2:'Material master'!$A$275, "0"), 'Material master'!$B$2:'Material master'!$B$275, 1),"")</f>
        <v>Bentonite A90 PO</v>
      </c>
      <c r="C953" t="str">
        <f>IFERROR(_xlfn.XLOOKUP(TEXT(A953, "0"), TEXT('Material master'!$A$2:'Material master'!$A$275, "0"), 'Material master'!$C$2:'Material master'!$C$275, 1),"")</f>
        <v>Bulk Product</v>
      </c>
      <c r="D953" t="str">
        <f>IFERROR(_xlfn.XLOOKUP(TEXT(A953, "0"), TEXT('Material master'!$A$2:'Material master'!$A$275, "0"), 'Material master'!$D$2:'Material master'!$D$275, 1),"")</f>
        <v>I001 - Bentonite</v>
      </c>
      <c r="E953" t="str">
        <f>IFERROR(_xlfn.XLOOKUP(TEXT(A953, "0"), TEXT('Material master'!$A$2:'Material master'!$A$275, "0"), 'Material master'!$E$2:'Material master'!$E$275, 1),"")</f>
        <v>SPC0916 - Bentonite Sodium Flour</v>
      </c>
      <c r="F953" t="str">
        <f>IFERROR(_xlfn.XLOOKUP(TEXT(A953, "0"), TEXT('Material master'!$A$2:'Material master'!$A$275, "0"), 'Material master'!$F$2:'Material master'!$F$275, 1),"")</f>
        <v>AE24 - Bentonite Sodium Flour Coarse</v>
      </c>
      <c r="G953" t="str">
        <f>IFERROR(_xlfn.XLOOKUP(TEXT(A953, "0"), TEXT('Material master'!$A$2:'Material master'!$A$275, "0"), 'Material master'!$G$2:'Material master'!$G$275, 1),"")</f>
        <v>Bentonite A90 PO</v>
      </c>
      <c r="H953" t="s">
        <v>706</v>
      </c>
      <c r="I953" s="257" t="s">
        <v>39</v>
      </c>
      <c r="J953">
        <v>1.042</v>
      </c>
      <c r="K953" s="32"/>
      <c r="L953" s="32">
        <f t="shared" ref="L953:W953" si="904">L951 * $J953</f>
        <v>0</v>
      </c>
      <c r="M953" s="32">
        <f t="shared" si="904"/>
        <v>82.317999999999998</v>
      </c>
      <c r="N953" s="32">
        <f t="shared" si="904"/>
        <v>127.12400000000001</v>
      </c>
      <c r="O953" s="32">
        <f t="shared" si="904"/>
        <v>178.18200000000002</v>
      </c>
      <c r="P953" s="32">
        <f t="shared" si="904"/>
        <v>162.55199999999999</v>
      </c>
      <c r="Q953" s="32">
        <f t="shared" si="904"/>
        <v>137.54400000000001</v>
      </c>
      <c r="R953" s="32">
        <f t="shared" si="904"/>
        <v>141.71200000000002</v>
      </c>
      <c r="S953" s="32">
        <f t="shared" si="904"/>
        <v>158.38400000000001</v>
      </c>
      <c r="T953" s="32">
        <f t="shared" si="904"/>
        <v>133.376</v>
      </c>
      <c r="U953" s="32">
        <f t="shared" si="904"/>
        <v>143.79599999999999</v>
      </c>
      <c r="V953" s="32">
        <f t="shared" si="904"/>
        <v>169.846</v>
      </c>
      <c r="W953" s="32">
        <f t="shared" si="904"/>
        <v>162.55199999999999</v>
      </c>
    </row>
    <row r="954" spans="1:23" s="138" customFormat="1" x14ac:dyDescent="0.25">
      <c r="A954" s="137" t="s">
        <v>301</v>
      </c>
      <c r="B954" s="138" t="str">
        <f>IFERROR(_xlfn.XLOOKUP(TEXT(A954, "0"), TEXT('Material master'!$A$2:'Material master'!$A$275, "0"), 'Material master'!$B$2:'Material master'!$B$275, 1),"")</f>
        <v>Bentonite A90 PO 25:PA:S4:H:1200</v>
      </c>
      <c r="C954" s="138" t="str">
        <f>IFERROR(_xlfn.XLOOKUP(TEXT(A954, "0"), TEXT('Material master'!$A$2:'Material master'!$A$275, "0"), 'Material master'!$C$2:'Material master'!$C$275, 1),"")</f>
        <v>Packaged Product</v>
      </c>
      <c r="D954" s="138" t="str">
        <f>IFERROR(_xlfn.XLOOKUP(TEXT(A954, "0"), TEXT('Material master'!$A$2:'Material master'!$A$275, "0"), 'Material master'!$D$2:'Material master'!$D$275, 1),"")</f>
        <v>I001 - Bentonite</v>
      </c>
      <c r="E954" s="138" t="str">
        <f>IFERROR(_xlfn.XLOOKUP(TEXT(A954, "0"), TEXT('Material master'!$A$2:'Material master'!$A$275, "0"), 'Material master'!$E$2:'Material master'!$E$275, 1),"")</f>
        <v>SPC0916 - Bentonite Sodium Flour</v>
      </c>
      <c r="F954" s="138" t="str">
        <f>IFERROR(_xlfn.XLOOKUP(TEXT(A954, "0"), TEXT('Material master'!$A$2:'Material master'!$A$275, "0"), 'Material master'!$F$2:'Material master'!$F$275, 1),"")</f>
        <v>AE24 - Bentonite Sodium Flour Coarse</v>
      </c>
      <c r="G954" s="138" t="str">
        <f>IFERROR(_xlfn.XLOOKUP(TEXT(A954, "0"), TEXT('Material master'!$A$2:'Material master'!$A$275, "0"), 'Material master'!$G$2:'Material master'!$G$275, 1),"")</f>
        <v>Bentonite A90 PO</v>
      </c>
      <c r="H954" s="138" t="s">
        <v>683</v>
      </c>
      <c r="I954" s="140">
        <f>IFERROR(AVERAGE('Forecast sheet'!$C$26:'Forecast sheet'!$N$26),0)</f>
        <v>0</v>
      </c>
      <c r="J954" s="140">
        <f>IFERROR(AVERAGE(L954:W954),0)</f>
        <v>0</v>
      </c>
      <c r="K954" s="140"/>
      <c r="L954" s="140">
        <v>0</v>
      </c>
      <c r="M954" s="140">
        <v>0</v>
      </c>
      <c r="N954" s="140">
        <v>0</v>
      </c>
      <c r="O954" s="140">
        <v>0</v>
      </c>
      <c r="P954" s="140">
        <v>0</v>
      </c>
      <c r="Q954" s="140">
        <v>0</v>
      </c>
      <c r="R954" s="140">
        <v>0</v>
      </c>
      <c r="S954" s="140">
        <v>0</v>
      </c>
      <c r="T954" s="140">
        <v>0</v>
      </c>
      <c r="U954" s="140">
        <v>0</v>
      </c>
      <c r="V954" s="140">
        <v>0</v>
      </c>
      <c r="W954" s="140">
        <v>0</v>
      </c>
    </row>
    <row r="955" spans="1:23" x14ac:dyDescent="0.25">
      <c r="A955" s="257" t="s">
        <v>301</v>
      </c>
      <c r="B955" t="str">
        <f>IFERROR(_xlfn.XLOOKUP(TEXT(A955, "0"), TEXT('Material master'!$A$2:'Material master'!$A$275, "0"), 'Material master'!$B$2:'Material master'!$B$275, 1),"")</f>
        <v>Bentonite A90 PO 25:PA:S4:H:1200</v>
      </c>
      <c r="C955" t="str">
        <f>IFERROR(_xlfn.XLOOKUP(TEXT(A955, "0"), TEXT('Material master'!$A$2:'Material master'!$A$275, "0"), 'Material master'!$C$2:'Material master'!$C$275, 1),"")</f>
        <v>Packaged Product</v>
      </c>
      <c r="D955" t="str">
        <f>IFERROR(_xlfn.XLOOKUP(TEXT(A955, "0"), TEXT('Material master'!$A$2:'Material master'!$A$275, "0"), 'Material master'!$D$2:'Material master'!$D$275, 1),"")</f>
        <v>I001 - Bentonite</v>
      </c>
      <c r="E955" t="str">
        <f>IFERROR(_xlfn.XLOOKUP(TEXT(A955, "0"), TEXT('Material master'!$A$2:'Material master'!$A$275, "0"), 'Material master'!$E$2:'Material master'!$E$275, 1),"")</f>
        <v>SPC0916 - Bentonite Sodium Flour</v>
      </c>
      <c r="F955" t="str">
        <f>IFERROR(_xlfn.XLOOKUP(TEXT(A955, "0"), TEXT('Material master'!$A$2:'Material master'!$A$275, "0"), 'Material master'!$F$2:'Material master'!$F$275, 1),"")</f>
        <v>AE24 - Bentonite Sodium Flour Coarse</v>
      </c>
      <c r="G955" t="str">
        <f>IFERROR(_xlfn.XLOOKUP(TEXT(A955, "0"), TEXT('Material master'!$A$2:'Material master'!$A$275, "0"), 'Material master'!$G$2:'Material master'!$G$275, 1),"")</f>
        <v>Bentonite A90 PO</v>
      </c>
      <c r="H955" s="1" t="s">
        <v>696</v>
      </c>
      <c r="I955" s="1"/>
      <c r="J955" s="1"/>
      <c r="K955" s="141"/>
      <c r="L955" s="141">
        <f t="shared" ref="L955:W955" si="905">SUM(L954)</f>
        <v>0</v>
      </c>
      <c r="M955" s="141">
        <f t="shared" si="905"/>
        <v>0</v>
      </c>
      <c r="N955" s="141">
        <f t="shared" si="905"/>
        <v>0</v>
      </c>
      <c r="O955" s="141">
        <f t="shared" si="905"/>
        <v>0</v>
      </c>
      <c r="P955" s="141">
        <f t="shared" si="905"/>
        <v>0</v>
      </c>
      <c r="Q955" s="141">
        <f t="shared" si="905"/>
        <v>0</v>
      </c>
      <c r="R955" s="141">
        <f t="shared" si="905"/>
        <v>0</v>
      </c>
      <c r="S955" s="141">
        <f t="shared" si="905"/>
        <v>0</v>
      </c>
      <c r="T955" s="141">
        <f t="shared" si="905"/>
        <v>0</v>
      </c>
      <c r="U955" s="141">
        <f t="shared" si="905"/>
        <v>0</v>
      </c>
      <c r="V955" s="141">
        <f t="shared" si="905"/>
        <v>0</v>
      </c>
      <c r="W955" s="141">
        <f t="shared" si="905"/>
        <v>0</v>
      </c>
    </row>
    <row r="956" spans="1:23" s="136" customFormat="1" x14ac:dyDescent="0.25">
      <c r="A956" s="270" t="s">
        <v>301</v>
      </c>
      <c r="B956" s="136" t="str">
        <f>IFERROR(_xlfn.XLOOKUP(TEXT(A956, "0"), TEXT('Material master'!$A$2:'Material master'!$A$275, "0"), 'Material master'!$B$2:'Material master'!$B$275, 1),"")</f>
        <v>Bentonite A90 PO 25:PA:S4:H:1200</v>
      </c>
      <c r="C956" s="136" t="str">
        <f>IFERROR(_xlfn.XLOOKUP(TEXT(A956, "0"), TEXT('Material master'!$A$2:'Material master'!$A$275, "0"), 'Material master'!$C$2:'Material master'!$C$275, 1),"")</f>
        <v>Packaged Product</v>
      </c>
      <c r="D956" s="136" t="str">
        <f>IFERROR(_xlfn.XLOOKUP(TEXT(A956, "0"), TEXT('Material master'!$A$2:'Material master'!$A$275, "0"), 'Material master'!$D$2:'Material master'!$D$275, 1),"")</f>
        <v>I001 - Bentonite</v>
      </c>
      <c r="E956" s="136" t="str">
        <f>IFERROR(_xlfn.XLOOKUP(TEXT(A956, "0"), TEXT('Material master'!$A$2:'Material master'!$A$275, "0"), 'Material master'!$E$2:'Material master'!$E$275, 1),"")</f>
        <v>SPC0916 - Bentonite Sodium Flour</v>
      </c>
      <c r="F956" s="136" t="str">
        <f>IFERROR(_xlfn.XLOOKUP(TEXT(A956, "0"), TEXT('Material master'!$A$2:'Material master'!$A$275, "0"), 'Material master'!$F$2:'Material master'!$F$275, 1),"")</f>
        <v>AE24 - Bentonite Sodium Flour Coarse</v>
      </c>
      <c r="G956" s="136" t="str">
        <f>IFERROR(_xlfn.XLOOKUP(TEXT(A956, "0"), TEXT('Material master'!$A$2:'Material master'!$A$275, "0"), 'Material master'!$G$2:'Material master'!$G$275, 1),"")</f>
        <v>Bentonite A90 PO</v>
      </c>
      <c r="H956" s="136" t="s">
        <v>697</v>
      </c>
      <c r="K956" s="142">
        <v>0</v>
      </c>
      <c r="L956" s="142">
        <f t="shared" ref="L956:W956" si="906">K956 - L955 + L958</f>
        <v>0</v>
      </c>
      <c r="M956" s="142">
        <f t="shared" si="906"/>
        <v>0</v>
      </c>
      <c r="N956" s="142">
        <f t="shared" si="906"/>
        <v>0</v>
      </c>
      <c r="O956" s="142">
        <f t="shared" si="906"/>
        <v>0</v>
      </c>
      <c r="P956" s="142">
        <f t="shared" si="906"/>
        <v>0</v>
      </c>
      <c r="Q956" s="142">
        <f t="shared" si="906"/>
        <v>0</v>
      </c>
      <c r="R956" s="142">
        <f t="shared" si="906"/>
        <v>0</v>
      </c>
      <c r="S956" s="142">
        <f t="shared" si="906"/>
        <v>0</v>
      </c>
      <c r="T956" s="142">
        <f t="shared" si="906"/>
        <v>0</v>
      </c>
      <c r="U956" s="142">
        <f t="shared" si="906"/>
        <v>0</v>
      </c>
      <c r="V956" s="142">
        <f t="shared" si="906"/>
        <v>0</v>
      </c>
      <c r="W956" s="142">
        <f t="shared" si="906"/>
        <v>0</v>
      </c>
    </row>
    <row r="957" spans="1:23" x14ac:dyDescent="0.25">
      <c r="A957" s="257" t="s">
        <v>301</v>
      </c>
      <c r="B957" t="str">
        <f>IFERROR(_xlfn.XLOOKUP(TEXT(A957, "0"), TEXT('Material master'!$A$2:'Material master'!$A$275, "0"), 'Material master'!$B$2:'Material master'!$B$275, 1),"")</f>
        <v>Bentonite A90 PO 25:PA:S4:H:1200</v>
      </c>
      <c r="C957" t="str">
        <f>IFERROR(_xlfn.XLOOKUP(TEXT(A957, "0"), TEXT('Material master'!$A$2:'Material master'!$A$275, "0"), 'Material master'!$C$2:'Material master'!$C$275, 1),"")</f>
        <v>Packaged Product</v>
      </c>
      <c r="D957" t="str">
        <f>IFERROR(_xlfn.XLOOKUP(TEXT(A957, "0"), TEXT('Material master'!$A$2:'Material master'!$A$275, "0"), 'Material master'!$D$2:'Material master'!$D$275, 1),"")</f>
        <v>I001 - Bentonite</v>
      </c>
      <c r="E957" t="str">
        <f>IFERROR(_xlfn.XLOOKUP(TEXT(A957, "0"), TEXT('Material master'!$A$2:'Material master'!$A$275, "0"), 'Material master'!$E$2:'Material master'!$E$275, 1),"")</f>
        <v>SPC0916 - Bentonite Sodium Flour</v>
      </c>
      <c r="F957" t="str">
        <f>IFERROR(_xlfn.XLOOKUP(TEXT(A957, "0"), TEXT('Material master'!$A$2:'Material master'!$A$275, "0"), 'Material master'!$F$2:'Material master'!$F$275, 1),"")</f>
        <v>AE24 - Bentonite Sodium Flour Coarse</v>
      </c>
      <c r="G957" t="str">
        <f>IFERROR(_xlfn.XLOOKUP(TEXT(A957, "0"), TEXT('Material master'!$A$2:'Material master'!$A$275, "0"), 'Material master'!$G$2:'Material master'!$G$275, 1),"")</f>
        <v>Bentonite A90 PO</v>
      </c>
      <c r="H957" t="s">
        <v>698</v>
      </c>
      <c r="I957" s="32">
        <v>0</v>
      </c>
      <c r="J957" s="258">
        <f>IFERROR($I957/AVERAGE($L955:$W955),0)</f>
        <v>0</v>
      </c>
      <c r="K957" s="32"/>
      <c r="L957" s="32">
        <f t="shared" ref="L957:W957" si="907">$I957</f>
        <v>0</v>
      </c>
      <c r="M957" s="32">
        <f t="shared" si="907"/>
        <v>0</v>
      </c>
      <c r="N957" s="32">
        <f t="shared" si="907"/>
        <v>0</v>
      </c>
      <c r="O957" s="32">
        <f t="shared" si="907"/>
        <v>0</v>
      </c>
      <c r="P957" s="32">
        <f t="shared" si="907"/>
        <v>0</v>
      </c>
      <c r="Q957" s="32">
        <f t="shared" si="907"/>
        <v>0</v>
      </c>
      <c r="R957" s="32">
        <f t="shared" si="907"/>
        <v>0</v>
      </c>
      <c r="S957" s="32">
        <f t="shared" si="907"/>
        <v>0</v>
      </c>
      <c r="T957" s="32">
        <f t="shared" si="907"/>
        <v>0</v>
      </c>
      <c r="U957" s="32">
        <f t="shared" si="907"/>
        <v>0</v>
      </c>
      <c r="V957" s="32">
        <f t="shared" si="907"/>
        <v>0</v>
      </c>
      <c r="W957" s="32">
        <f t="shared" si="907"/>
        <v>0</v>
      </c>
    </row>
    <row r="958" spans="1:23" x14ac:dyDescent="0.25">
      <c r="A958" s="257" t="s">
        <v>301</v>
      </c>
      <c r="B958" t="str">
        <f>IFERROR(_xlfn.XLOOKUP(TEXT(A958, "0"), TEXT('Material master'!$A$2:'Material master'!$A$275, "0"), 'Material master'!$B$2:'Material master'!$B$275, 1),"")</f>
        <v>Bentonite A90 PO 25:PA:S4:H:1200</v>
      </c>
      <c r="C958" t="str">
        <f>IFERROR(_xlfn.XLOOKUP(TEXT(A958, "0"), TEXT('Material master'!$A$2:'Material master'!$A$275, "0"), 'Material master'!$C$2:'Material master'!$C$275, 1),"")</f>
        <v>Packaged Product</v>
      </c>
      <c r="D958" t="str">
        <f>IFERROR(_xlfn.XLOOKUP(TEXT(A958, "0"), TEXT('Material master'!$A$2:'Material master'!$A$275, "0"), 'Material master'!$D$2:'Material master'!$D$275, 1),"")</f>
        <v>I001 - Bentonite</v>
      </c>
      <c r="E958" t="str">
        <f>IFERROR(_xlfn.XLOOKUP(TEXT(A958, "0"), TEXT('Material master'!$A$2:'Material master'!$A$275, "0"), 'Material master'!$E$2:'Material master'!$E$275, 1),"")</f>
        <v>SPC0916 - Bentonite Sodium Flour</v>
      </c>
      <c r="F958" t="str">
        <f>IFERROR(_xlfn.XLOOKUP(TEXT(A958, "0"), TEXT('Material master'!$A$2:'Material master'!$A$275, "0"), 'Material master'!$F$2:'Material master'!$F$275, 1),"")</f>
        <v>AE24 - Bentonite Sodium Flour Coarse</v>
      </c>
      <c r="G958" t="str">
        <f>IFERROR(_xlfn.XLOOKUP(TEXT(A958, "0"), TEXT('Material master'!$A$2:'Material master'!$A$275, "0"), 'Material master'!$G$2:'Material master'!$G$275, 1),"")</f>
        <v>Bentonite A90 PO</v>
      </c>
      <c r="H958" t="s">
        <v>699</v>
      </c>
      <c r="I958">
        <f>IFERROR(_xlfn.XLOOKUP(TEXT(A958, "0"), TEXT('Purchase sheet'!$A$2:'Purchase sheet'!$A$31, "0"), 'Purchase sheet'!$H$2:'Purchase sheet'!$H$31, 1), 1)</f>
        <v>1</v>
      </c>
      <c r="K958" s="32"/>
      <c r="L958" s="259"/>
      <c r="M958" s="32">
        <f t="shared" ref="M958:W958" si="908">IF( M957 - L956 + M955 &gt; 0, CEILING( M957 - L956 + M955, $I$958), 0)</f>
        <v>0</v>
      </c>
      <c r="N958" s="32">
        <f t="shared" si="908"/>
        <v>0</v>
      </c>
      <c r="O958" s="32">
        <f t="shared" si="908"/>
        <v>0</v>
      </c>
      <c r="P958" s="32">
        <f t="shared" si="908"/>
        <v>0</v>
      </c>
      <c r="Q958" s="32">
        <f t="shared" si="908"/>
        <v>0</v>
      </c>
      <c r="R958" s="32">
        <f t="shared" si="908"/>
        <v>0</v>
      </c>
      <c r="S958" s="32">
        <f t="shared" si="908"/>
        <v>0</v>
      </c>
      <c r="T958" s="32">
        <f t="shared" si="908"/>
        <v>0</v>
      </c>
      <c r="U958" s="32">
        <f t="shared" si="908"/>
        <v>0</v>
      </c>
      <c r="V958" s="32">
        <f t="shared" si="908"/>
        <v>0</v>
      </c>
      <c r="W958" s="32">
        <f t="shared" si="908"/>
        <v>0</v>
      </c>
    </row>
    <row r="959" spans="1:23" ht="15.75" thickBot="1" x14ac:dyDescent="0.3">
      <c r="A959" s="257" t="s">
        <v>301</v>
      </c>
      <c r="B959" t="str">
        <f>IFERROR(_xlfn.XLOOKUP(TEXT(A959, "0"), TEXT('Material master'!$A$2:'Material master'!$A$275, "0"), 'Material master'!$B$2:'Material master'!$B$275, 1),"")</f>
        <v>Bentonite A90 PO 25:PA:S4:H:1200</v>
      </c>
      <c r="C959" t="str">
        <f>IFERROR(_xlfn.XLOOKUP(TEXT(A959, "0"), TEXT('Material master'!$A$2:'Material master'!$A$275, "0"), 'Material master'!$C$2:'Material master'!$C$275, 1),"")</f>
        <v>Packaged Product</v>
      </c>
      <c r="D959" t="str">
        <f>IFERROR(_xlfn.XLOOKUP(TEXT(A959, "0"), TEXT('Material master'!$A$2:'Material master'!$A$275, "0"), 'Material master'!$D$2:'Material master'!$D$275, 1),"")</f>
        <v>I001 - Bentonite</v>
      </c>
      <c r="E959" t="str">
        <f>IFERROR(_xlfn.XLOOKUP(TEXT(A959, "0"), TEXT('Material master'!$A$2:'Material master'!$A$275, "0"), 'Material master'!$E$2:'Material master'!$E$275, 1),"")</f>
        <v>SPC0916 - Bentonite Sodium Flour</v>
      </c>
      <c r="F959" t="str">
        <f>IFERROR(_xlfn.XLOOKUP(TEXT(A959, "0"), TEXT('Material master'!$A$2:'Material master'!$A$275, "0"), 'Material master'!$F$2:'Material master'!$F$275, 1),"")</f>
        <v>AE24 - Bentonite Sodium Flour Coarse</v>
      </c>
      <c r="G959" t="str">
        <f>IFERROR(_xlfn.XLOOKUP(TEXT(A959, "0"), TEXT('Material master'!$A$2:'Material master'!$A$275, "0"), 'Material master'!$G$2:'Material master'!$G$275, 1),"")</f>
        <v>Bentonite A90 PO</v>
      </c>
      <c r="H959" t="s">
        <v>700</v>
      </c>
      <c r="I959">
        <f>INT(IFERROR(_xlfn.XLOOKUP(TEXT(A959, "0"), TEXT('Purchase sheet'!$A$2:'Purchase sheet'!$A$31, "0"), 'Purchase sheet'!$H$2:'Purchase sheet'!$D$31, 1), 1))</f>
        <v>1</v>
      </c>
      <c r="K959" s="32"/>
      <c r="L959" s="32">
        <f t="shared" ref="L959:V959" si="909">M958</f>
        <v>0</v>
      </c>
      <c r="M959" s="32">
        <f t="shared" si="909"/>
        <v>0</v>
      </c>
      <c r="N959" s="32">
        <f t="shared" si="909"/>
        <v>0</v>
      </c>
      <c r="O959" s="32">
        <f t="shared" si="909"/>
        <v>0</v>
      </c>
      <c r="P959" s="32">
        <f t="shared" si="909"/>
        <v>0</v>
      </c>
      <c r="Q959" s="32">
        <f t="shared" si="909"/>
        <v>0</v>
      </c>
      <c r="R959" s="32">
        <f t="shared" si="909"/>
        <v>0</v>
      </c>
      <c r="S959" s="32">
        <f t="shared" si="909"/>
        <v>0</v>
      </c>
      <c r="T959" s="32">
        <f t="shared" si="909"/>
        <v>0</v>
      </c>
      <c r="U959" s="32">
        <f t="shared" si="909"/>
        <v>0</v>
      </c>
      <c r="V959" s="32">
        <f t="shared" si="909"/>
        <v>0</v>
      </c>
      <c r="W959" s="32"/>
    </row>
    <row r="960" spans="1:23" s="138" customFormat="1" x14ac:dyDescent="0.25">
      <c r="A960" s="137" t="s">
        <v>303</v>
      </c>
      <c r="B960" s="138" t="str">
        <f>IFERROR(_xlfn.XLOOKUP(TEXT(A960, "0"), TEXT('Material master'!$A$2:'Material master'!$A$275, "0"), 'Material master'!$B$2:'Material master'!$B$275, 1),"")</f>
        <v>Bentonite A90 PO 25:PA:H4:H:1200</v>
      </c>
      <c r="C960" s="138" t="str">
        <f>IFERROR(_xlfn.XLOOKUP(TEXT(A960, "0"), TEXT('Material master'!$A$2:'Material master'!$A$275, "0"), 'Material master'!$C$2:'Material master'!$C$275, 1),"")</f>
        <v>Packaged Product</v>
      </c>
      <c r="D960" s="138" t="str">
        <f>IFERROR(_xlfn.XLOOKUP(TEXT(A960, "0"), TEXT('Material master'!$A$2:'Material master'!$A$275, "0"), 'Material master'!$D$2:'Material master'!$D$275, 1),"")</f>
        <v>I001 - Bentonite</v>
      </c>
      <c r="E960" s="138" t="str">
        <f>IFERROR(_xlfn.XLOOKUP(TEXT(A960, "0"), TEXT('Material master'!$A$2:'Material master'!$A$275, "0"), 'Material master'!$E$2:'Material master'!$E$275, 1),"")</f>
        <v>SPC0916 - Bentonite Sodium Flour</v>
      </c>
      <c r="F960" s="138" t="str">
        <f>IFERROR(_xlfn.XLOOKUP(TEXT(A960, "0"), TEXT('Material master'!$A$2:'Material master'!$A$275, "0"), 'Material master'!$F$2:'Material master'!$F$275, 1),"")</f>
        <v>AE24 - Bentonite Sodium Flour Coarse</v>
      </c>
      <c r="G960" s="138" t="str">
        <f>IFERROR(_xlfn.XLOOKUP(TEXT(A960, "0"), TEXT('Material master'!$A$2:'Material master'!$A$275, "0"), 'Material master'!$G$2:'Material master'!$G$275, 1),"")</f>
        <v>Bentonite A90 PO</v>
      </c>
      <c r="H960" s="138" t="s">
        <v>683</v>
      </c>
      <c r="I960" s="140">
        <f>IFERROR(AVERAGE('Forecast sheet'!$C$27:'Forecast sheet'!$N$27),0)</f>
        <v>77.899999999999991</v>
      </c>
      <c r="J960" s="140">
        <f>IFERROR(AVERAGE(L960:W960),0)</f>
        <v>97.122201545497717</v>
      </c>
      <c r="K960" s="140"/>
      <c r="L960" s="140">
        <v>59.226000955320949</v>
      </c>
      <c r="M960" s="140">
        <v>84.91677257440378</v>
      </c>
      <c r="N960" s="140">
        <v>80.138031485202049</v>
      </c>
      <c r="O960" s="140">
        <v>126.33594123280655</v>
      </c>
      <c r="P960" s="140">
        <v>112.95861648832987</v>
      </c>
      <c r="Q960" s="140">
        <v>89.534322914012066</v>
      </c>
      <c r="R960" s="140">
        <v>91.56143399359631</v>
      </c>
      <c r="S960" s="140">
        <v>109.24495722610678</v>
      </c>
      <c r="T960" s="140">
        <v>85.27950997723903</v>
      </c>
      <c r="U960" s="140">
        <v>95.271192350989239</v>
      </c>
      <c r="V960" s="140">
        <v>118.02209504673885</v>
      </c>
      <c r="W960" s="140">
        <v>112.97754430122706</v>
      </c>
    </row>
    <row r="961" spans="1:23" x14ac:dyDescent="0.25">
      <c r="A961" s="257" t="s">
        <v>303</v>
      </c>
      <c r="B961" t="str">
        <f>IFERROR(_xlfn.XLOOKUP(TEXT(A961, "0"), TEXT('Material master'!$A$2:'Material master'!$A$275, "0"), 'Material master'!$B$2:'Material master'!$B$275, 1),"")</f>
        <v>Bentonite A90 PO 25:PA:H4:H:1200</v>
      </c>
      <c r="C961" t="str">
        <f>IFERROR(_xlfn.XLOOKUP(TEXT(A961, "0"), TEXT('Material master'!$A$2:'Material master'!$A$275, "0"), 'Material master'!$C$2:'Material master'!$C$275, 1),"")</f>
        <v>Packaged Product</v>
      </c>
      <c r="D961" t="str">
        <f>IFERROR(_xlfn.XLOOKUP(TEXT(A961, "0"), TEXT('Material master'!$A$2:'Material master'!$A$275, "0"), 'Material master'!$D$2:'Material master'!$D$275, 1),"")</f>
        <v>I001 - Bentonite</v>
      </c>
      <c r="E961" t="str">
        <f>IFERROR(_xlfn.XLOOKUP(TEXT(A961, "0"), TEXT('Material master'!$A$2:'Material master'!$A$275, "0"), 'Material master'!$E$2:'Material master'!$E$275, 1),"")</f>
        <v>SPC0916 - Bentonite Sodium Flour</v>
      </c>
      <c r="F961" t="str">
        <f>IFERROR(_xlfn.XLOOKUP(TEXT(A961, "0"), TEXT('Material master'!$A$2:'Material master'!$A$275, "0"), 'Material master'!$F$2:'Material master'!$F$275, 1),"")</f>
        <v>AE24 - Bentonite Sodium Flour Coarse</v>
      </c>
      <c r="G961" t="str">
        <f>IFERROR(_xlfn.XLOOKUP(TEXT(A961, "0"), TEXT('Material master'!$A$2:'Material master'!$A$275, "0"), 'Material master'!$G$2:'Material master'!$G$275, 1),"")</f>
        <v>Bentonite A90 PO</v>
      </c>
      <c r="H961" s="1" t="s">
        <v>696</v>
      </c>
      <c r="I961" s="1"/>
      <c r="J961" s="1"/>
      <c r="K961" s="141"/>
      <c r="L961" s="141">
        <f t="shared" ref="L961:W961" si="910">SUM(L960)</f>
        <v>59.226000955320949</v>
      </c>
      <c r="M961" s="141">
        <f t="shared" si="910"/>
        <v>84.91677257440378</v>
      </c>
      <c r="N961" s="141">
        <f t="shared" si="910"/>
        <v>80.138031485202049</v>
      </c>
      <c r="O961" s="141">
        <f t="shared" si="910"/>
        <v>126.33594123280655</v>
      </c>
      <c r="P961" s="141">
        <f t="shared" si="910"/>
        <v>112.95861648832987</v>
      </c>
      <c r="Q961" s="141">
        <f t="shared" si="910"/>
        <v>89.534322914012066</v>
      </c>
      <c r="R961" s="141">
        <f t="shared" si="910"/>
        <v>91.56143399359631</v>
      </c>
      <c r="S961" s="141">
        <f t="shared" si="910"/>
        <v>109.24495722610678</v>
      </c>
      <c r="T961" s="141">
        <f t="shared" si="910"/>
        <v>85.27950997723903</v>
      </c>
      <c r="U961" s="141">
        <f t="shared" si="910"/>
        <v>95.271192350989239</v>
      </c>
      <c r="V961" s="141">
        <f t="shared" si="910"/>
        <v>118.02209504673885</v>
      </c>
      <c r="W961" s="141">
        <f t="shared" si="910"/>
        <v>112.97754430122706</v>
      </c>
    </row>
    <row r="962" spans="1:23" s="136" customFormat="1" x14ac:dyDescent="0.25">
      <c r="A962" s="270" t="s">
        <v>303</v>
      </c>
      <c r="B962" s="136" t="str">
        <f>IFERROR(_xlfn.XLOOKUP(TEXT(A962, "0"), TEXT('Material master'!$A$2:'Material master'!$A$275, "0"), 'Material master'!$B$2:'Material master'!$B$275, 1),"")</f>
        <v>Bentonite A90 PO 25:PA:H4:H:1200</v>
      </c>
      <c r="C962" s="136" t="str">
        <f>IFERROR(_xlfn.XLOOKUP(TEXT(A962, "0"), TEXT('Material master'!$A$2:'Material master'!$A$275, "0"), 'Material master'!$C$2:'Material master'!$C$275, 1),"")</f>
        <v>Packaged Product</v>
      </c>
      <c r="D962" s="136" t="str">
        <f>IFERROR(_xlfn.XLOOKUP(TEXT(A962, "0"), TEXT('Material master'!$A$2:'Material master'!$A$275, "0"), 'Material master'!$D$2:'Material master'!$D$275, 1),"")</f>
        <v>I001 - Bentonite</v>
      </c>
      <c r="E962" s="136" t="str">
        <f>IFERROR(_xlfn.XLOOKUP(TEXT(A962, "0"), TEXT('Material master'!$A$2:'Material master'!$A$275, "0"), 'Material master'!$E$2:'Material master'!$E$275, 1),"")</f>
        <v>SPC0916 - Bentonite Sodium Flour</v>
      </c>
      <c r="F962" s="136" t="str">
        <f>IFERROR(_xlfn.XLOOKUP(TEXT(A962, "0"), TEXT('Material master'!$A$2:'Material master'!$A$275, "0"), 'Material master'!$F$2:'Material master'!$F$275, 1),"")</f>
        <v>AE24 - Bentonite Sodium Flour Coarse</v>
      </c>
      <c r="G962" s="136" t="str">
        <f>IFERROR(_xlfn.XLOOKUP(TEXT(A962, "0"), TEXT('Material master'!$A$2:'Material master'!$A$275, "0"), 'Material master'!$G$2:'Material master'!$G$275, 1),"")</f>
        <v>Bentonite A90 PO</v>
      </c>
      <c r="H962" s="136" t="s">
        <v>697</v>
      </c>
      <c r="K962" s="142">
        <v>129.6</v>
      </c>
      <c r="L962" s="142">
        <f t="shared" ref="L962:W962" si="911">K962 - L961 + L964</f>
        <v>70.373999044679039</v>
      </c>
      <c r="M962" s="142">
        <f t="shared" si="911"/>
        <v>49.057226470275253</v>
      </c>
      <c r="N962" s="142">
        <f t="shared" si="911"/>
        <v>48.119194985073207</v>
      </c>
      <c r="O962" s="142">
        <f t="shared" si="911"/>
        <v>48.983253752266648</v>
      </c>
      <c r="P962" s="142">
        <f t="shared" si="911"/>
        <v>48.824637263936779</v>
      </c>
      <c r="Q962" s="142">
        <f t="shared" si="911"/>
        <v>48.090314349924711</v>
      </c>
      <c r="R962" s="142">
        <f t="shared" si="911"/>
        <v>48.928880356328392</v>
      </c>
      <c r="S962" s="142">
        <f t="shared" si="911"/>
        <v>48.883923130221618</v>
      </c>
      <c r="T962" s="142">
        <f t="shared" si="911"/>
        <v>48.80441315298259</v>
      </c>
      <c r="U962" s="142">
        <f t="shared" si="911"/>
        <v>48.333220801993349</v>
      </c>
      <c r="V962" s="142">
        <f t="shared" si="911"/>
        <v>49.111125755254491</v>
      </c>
      <c r="W962" s="142">
        <f t="shared" si="911"/>
        <v>48.933581454027433</v>
      </c>
    </row>
    <row r="963" spans="1:23" x14ac:dyDescent="0.25">
      <c r="A963" s="257" t="s">
        <v>303</v>
      </c>
      <c r="B963" t="str">
        <f>IFERROR(_xlfn.XLOOKUP(TEXT(A963, "0"), TEXT('Material master'!$A$2:'Material master'!$A$275, "0"), 'Material master'!$B$2:'Material master'!$B$275, 1),"")</f>
        <v>Bentonite A90 PO 25:PA:H4:H:1200</v>
      </c>
      <c r="C963" t="str">
        <f>IFERROR(_xlfn.XLOOKUP(TEXT(A963, "0"), TEXT('Material master'!$A$2:'Material master'!$A$275, "0"), 'Material master'!$C$2:'Material master'!$C$275, 1),"")</f>
        <v>Packaged Product</v>
      </c>
      <c r="D963" t="str">
        <f>IFERROR(_xlfn.XLOOKUP(TEXT(A963, "0"), TEXT('Material master'!$A$2:'Material master'!$A$275, "0"), 'Material master'!$D$2:'Material master'!$D$275, 1),"")</f>
        <v>I001 - Bentonite</v>
      </c>
      <c r="E963" t="str">
        <f>IFERROR(_xlfn.XLOOKUP(TEXT(A963, "0"), TEXT('Material master'!$A$2:'Material master'!$A$275, "0"), 'Material master'!$E$2:'Material master'!$E$275, 1),"")</f>
        <v>SPC0916 - Bentonite Sodium Flour</v>
      </c>
      <c r="F963" t="str">
        <f>IFERROR(_xlfn.XLOOKUP(TEXT(A963, "0"), TEXT('Material master'!$A$2:'Material master'!$A$275, "0"), 'Material master'!$F$2:'Material master'!$F$275, 1),"")</f>
        <v>AE24 - Bentonite Sodium Flour Coarse</v>
      </c>
      <c r="G963" t="str">
        <f>IFERROR(_xlfn.XLOOKUP(TEXT(A963, "0"), TEXT('Material master'!$A$2:'Material master'!$A$275, "0"), 'Material master'!$G$2:'Material master'!$G$275, 1),"")</f>
        <v>Bentonite A90 PO</v>
      </c>
      <c r="H963" t="s">
        <v>698</v>
      </c>
      <c r="I963" s="32">
        <v>48</v>
      </c>
      <c r="J963" s="258">
        <f>IFERROR($I963/AVERAGE($L961:$W961),0)</f>
        <v>0.49422273420680229</v>
      </c>
      <c r="K963" s="32"/>
      <c r="L963" s="32">
        <f t="shared" ref="L963:W963" si="912">$I963</f>
        <v>48</v>
      </c>
      <c r="M963" s="32">
        <f t="shared" si="912"/>
        <v>48</v>
      </c>
      <c r="N963" s="32">
        <f t="shared" si="912"/>
        <v>48</v>
      </c>
      <c r="O963" s="32">
        <f t="shared" si="912"/>
        <v>48</v>
      </c>
      <c r="P963" s="32">
        <f t="shared" si="912"/>
        <v>48</v>
      </c>
      <c r="Q963" s="32">
        <f t="shared" si="912"/>
        <v>48</v>
      </c>
      <c r="R963" s="32">
        <f t="shared" si="912"/>
        <v>48</v>
      </c>
      <c r="S963" s="32">
        <f t="shared" si="912"/>
        <v>48</v>
      </c>
      <c r="T963" s="32">
        <f t="shared" si="912"/>
        <v>48</v>
      </c>
      <c r="U963" s="32">
        <f t="shared" si="912"/>
        <v>48</v>
      </c>
      <c r="V963" s="32">
        <f t="shared" si="912"/>
        <v>48</v>
      </c>
      <c r="W963" s="32">
        <f t="shared" si="912"/>
        <v>48</v>
      </c>
    </row>
    <row r="964" spans="1:23" x14ac:dyDescent="0.25">
      <c r="A964" s="257" t="s">
        <v>303</v>
      </c>
      <c r="B964" t="str">
        <f>IFERROR(_xlfn.XLOOKUP(TEXT(A964, "0"), TEXT('Material master'!$A$2:'Material master'!$A$275, "0"), 'Material master'!$B$2:'Material master'!$B$275, 1),"")</f>
        <v>Bentonite A90 PO 25:PA:H4:H:1200</v>
      </c>
      <c r="C964" t="str">
        <f>IFERROR(_xlfn.XLOOKUP(TEXT(A964, "0"), TEXT('Material master'!$A$2:'Material master'!$A$275, "0"), 'Material master'!$C$2:'Material master'!$C$275, 1),"")</f>
        <v>Packaged Product</v>
      </c>
      <c r="D964" t="str">
        <f>IFERROR(_xlfn.XLOOKUP(TEXT(A964, "0"), TEXT('Material master'!$A$2:'Material master'!$A$275, "0"), 'Material master'!$D$2:'Material master'!$D$275, 1),"")</f>
        <v>I001 - Bentonite</v>
      </c>
      <c r="E964" t="str">
        <f>IFERROR(_xlfn.XLOOKUP(TEXT(A964, "0"), TEXT('Material master'!$A$2:'Material master'!$A$275, "0"), 'Material master'!$E$2:'Material master'!$E$275, 1),"")</f>
        <v>SPC0916 - Bentonite Sodium Flour</v>
      </c>
      <c r="F964" t="str">
        <f>IFERROR(_xlfn.XLOOKUP(TEXT(A964, "0"), TEXT('Material master'!$A$2:'Material master'!$A$275, "0"), 'Material master'!$F$2:'Material master'!$F$275, 1),"")</f>
        <v>AE24 - Bentonite Sodium Flour Coarse</v>
      </c>
      <c r="G964" t="str">
        <f>IFERROR(_xlfn.XLOOKUP(TEXT(A964, "0"), TEXT('Material master'!$A$2:'Material master'!$A$275, "0"), 'Material master'!$G$2:'Material master'!$G$275, 1),"")</f>
        <v>Bentonite A90 PO</v>
      </c>
      <c r="H964" t="s">
        <v>704</v>
      </c>
      <c r="I964">
        <v>1.2</v>
      </c>
      <c r="K964" s="32"/>
      <c r="L964" s="32">
        <f t="shared" ref="L964:W964" si="913">IF(( L963 - K962 + L961 ) &gt; 0, CEILING(( L963 - K962 + L961 ), $I964), 0)</f>
        <v>0</v>
      </c>
      <c r="M964" s="32">
        <f t="shared" si="913"/>
        <v>63.599999999999994</v>
      </c>
      <c r="N964" s="32">
        <f t="shared" si="913"/>
        <v>79.2</v>
      </c>
      <c r="O964" s="32">
        <f t="shared" si="913"/>
        <v>127.19999999999999</v>
      </c>
      <c r="P964" s="32">
        <f t="shared" si="913"/>
        <v>112.8</v>
      </c>
      <c r="Q964" s="32">
        <f t="shared" si="913"/>
        <v>88.8</v>
      </c>
      <c r="R964" s="32">
        <f t="shared" si="913"/>
        <v>92.399999999999991</v>
      </c>
      <c r="S964" s="32">
        <f t="shared" si="913"/>
        <v>109.2</v>
      </c>
      <c r="T964" s="32">
        <f t="shared" si="913"/>
        <v>85.2</v>
      </c>
      <c r="U964" s="32">
        <f t="shared" si="913"/>
        <v>94.8</v>
      </c>
      <c r="V964" s="32">
        <f t="shared" si="913"/>
        <v>118.8</v>
      </c>
      <c r="W964" s="32">
        <f t="shared" si="913"/>
        <v>112.8</v>
      </c>
    </row>
    <row r="965" spans="1:23" x14ac:dyDescent="0.25">
      <c r="A965" s="257" t="s">
        <v>303</v>
      </c>
      <c r="B965" t="str">
        <f>IFERROR(_xlfn.XLOOKUP(TEXT(A965, "0"), TEXT('Material master'!$A$2:'Material master'!$A$275, "0"), 'Material master'!$B$2:'Material master'!$B$275, 1),"")</f>
        <v>Bentonite A90 PO 25:PA:H4:H:1200</v>
      </c>
      <c r="C965" t="str">
        <f>IFERROR(_xlfn.XLOOKUP(TEXT(A965, "0"), TEXT('Material master'!$A$2:'Material master'!$A$275, "0"), 'Material master'!$C$2:'Material master'!$C$275, 1),"")</f>
        <v>Packaged Product</v>
      </c>
      <c r="D965" t="str">
        <f>IFERROR(_xlfn.XLOOKUP(TEXT(A965, "0"), TEXT('Material master'!$A$2:'Material master'!$A$275, "0"), 'Material master'!$D$2:'Material master'!$D$275, 1),"")</f>
        <v>I001 - Bentonite</v>
      </c>
      <c r="E965" t="str">
        <f>IFERROR(_xlfn.XLOOKUP(TEXT(A965, "0"), TEXT('Material master'!$A$2:'Material master'!$A$275, "0"), 'Material master'!$E$2:'Material master'!$E$275, 1),"")</f>
        <v>SPC0916 - Bentonite Sodium Flour</v>
      </c>
      <c r="F965" t="str">
        <f>IFERROR(_xlfn.XLOOKUP(TEXT(A965, "0"), TEXT('Material master'!$A$2:'Material master'!$A$275, "0"), 'Material master'!$F$2:'Material master'!$F$275, 1),"")</f>
        <v>AE24 - Bentonite Sodium Flour Coarse</v>
      </c>
      <c r="G965" t="str">
        <f>IFERROR(_xlfn.XLOOKUP(TEXT(A965, "0"), TEXT('Material master'!$A$2:'Material master'!$A$275, "0"), 'Material master'!$G$2:'Material master'!$G$275, 1),"")</f>
        <v>Bentonite A90 PO</v>
      </c>
      <c r="H965" t="s">
        <v>705</v>
      </c>
      <c r="I965" t="s">
        <v>664</v>
      </c>
      <c r="J965">
        <v>8</v>
      </c>
      <c r="K965" s="32"/>
      <c r="L965" s="32">
        <f t="shared" ref="L965:W965" si="914">L964 / $J965</f>
        <v>0</v>
      </c>
      <c r="M965" s="32">
        <f t="shared" si="914"/>
        <v>7.9499999999999993</v>
      </c>
      <c r="N965" s="32">
        <f t="shared" si="914"/>
        <v>9.9</v>
      </c>
      <c r="O965" s="32">
        <f t="shared" si="914"/>
        <v>15.899999999999999</v>
      </c>
      <c r="P965" s="32">
        <f t="shared" si="914"/>
        <v>14.1</v>
      </c>
      <c r="Q965" s="32">
        <f t="shared" si="914"/>
        <v>11.1</v>
      </c>
      <c r="R965" s="32">
        <f t="shared" si="914"/>
        <v>11.549999999999999</v>
      </c>
      <c r="S965" s="32">
        <f t="shared" si="914"/>
        <v>13.65</v>
      </c>
      <c r="T965" s="32">
        <f t="shared" si="914"/>
        <v>10.65</v>
      </c>
      <c r="U965" s="32">
        <f t="shared" si="914"/>
        <v>11.85</v>
      </c>
      <c r="V965" s="32">
        <f t="shared" si="914"/>
        <v>14.85</v>
      </c>
      <c r="W965" s="32">
        <f t="shared" si="914"/>
        <v>14.1</v>
      </c>
    </row>
    <row r="966" spans="1:23" x14ac:dyDescent="0.25">
      <c r="A966" s="257" t="s">
        <v>303</v>
      </c>
      <c r="B966" t="str">
        <f>IFERROR(_xlfn.XLOOKUP(TEXT(A966, "0"), TEXT('Material master'!$A$2:'Material master'!$A$275, "0"), 'Material master'!$B$2:'Material master'!$B$275, 1),"")</f>
        <v>Bentonite A90 PO 25:PA:H4:H:1200</v>
      </c>
      <c r="C966" t="str">
        <f>IFERROR(_xlfn.XLOOKUP(TEXT(A966, "0"), TEXT('Material master'!$A$2:'Material master'!$A$275, "0"), 'Material master'!$C$2:'Material master'!$C$275, 1),"")</f>
        <v>Packaged Product</v>
      </c>
      <c r="D966" t="str">
        <f>IFERROR(_xlfn.XLOOKUP(TEXT(A966, "0"), TEXT('Material master'!$A$2:'Material master'!$A$275, "0"), 'Material master'!$D$2:'Material master'!$D$275, 1),"")</f>
        <v>I001 - Bentonite</v>
      </c>
      <c r="E966" t="str">
        <f>IFERROR(_xlfn.XLOOKUP(TEXT(A966, "0"), TEXT('Material master'!$A$2:'Material master'!$A$275, "0"), 'Material master'!$E$2:'Material master'!$E$275, 1),"")</f>
        <v>SPC0916 - Bentonite Sodium Flour</v>
      </c>
      <c r="F966" t="str">
        <f>IFERROR(_xlfn.XLOOKUP(TEXT(A966, "0"), TEXT('Material master'!$A$2:'Material master'!$A$275, "0"), 'Material master'!$F$2:'Material master'!$F$275, 1),"")</f>
        <v>AE24 - Bentonite Sodium Flour Coarse</v>
      </c>
      <c r="G966" t="str">
        <f>IFERROR(_xlfn.XLOOKUP(TEXT(A966, "0"), TEXT('Material master'!$A$2:'Material master'!$A$275, "0"), 'Material master'!$G$2:'Material master'!$G$275, 1),"")</f>
        <v>Bentonite A90 PO</v>
      </c>
      <c r="H966" t="s">
        <v>706</v>
      </c>
      <c r="I966" s="257" t="s">
        <v>115</v>
      </c>
      <c r="J966">
        <v>0.83333333333333337</v>
      </c>
      <c r="K966" s="32"/>
      <c r="L966" s="32">
        <f t="shared" ref="L966:W966" si="915">L964 * $J966</f>
        <v>0</v>
      </c>
      <c r="M966" s="32">
        <f t="shared" si="915"/>
        <v>53</v>
      </c>
      <c r="N966" s="32">
        <f t="shared" si="915"/>
        <v>66</v>
      </c>
      <c r="O966" s="32">
        <f t="shared" si="915"/>
        <v>106</v>
      </c>
      <c r="P966" s="32">
        <f t="shared" si="915"/>
        <v>94</v>
      </c>
      <c r="Q966" s="32">
        <f t="shared" si="915"/>
        <v>74</v>
      </c>
      <c r="R966" s="32">
        <f t="shared" si="915"/>
        <v>77</v>
      </c>
      <c r="S966" s="32">
        <f t="shared" si="915"/>
        <v>91</v>
      </c>
      <c r="T966" s="32">
        <f t="shared" si="915"/>
        <v>71</v>
      </c>
      <c r="U966" s="32">
        <f t="shared" si="915"/>
        <v>79</v>
      </c>
      <c r="V966" s="32">
        <f t="shared" si="915"/>
        <v>99</v>
      </c>
      <c r="W966" s="32">
        <f t="shared" si="915"/>
        <v>94</v>
      </c>
    </row>
    <row r="967" spans="1:23" x14ac:dyDescent="0.25">
      <c r="A967" s="257" t="s">
        <v>303</v>
      </c>
      <c r="B967" t="str">
        <f>IFERROR(_xlfn.XLOOKUP(TEXT(A967, "0"), TEXT('Material master'!$A$2:'Material master'!$A$275, "0"), 'Material master'!$B$2:'Material master'!$B$275, 1),"")</f>
        <v>Bentonite A90 PO 25:PA:H4:H:1200</v>
      </c>
      <c r="C967" t="str">
        <f>IFERROR(_xlfn.XLOOKUP(TEXT(A967, "0"), TEXT('Material master'!$A$2:'Material master'!$A$275, "0"), 'Material master'!$C$2:'Material master'!$C$275, 1),"")</f>
        <v>Packaged Product</v>
      </c>
      <c r="D967" t="str">
        <f>IFERROR(_xlfn.XLOOKUP(TEXT(A967, "0"), TEXT('Material master'!$A$2:'Material master'!$A$275, "0"), 'Material master'!$D$2:'Material master'!$D$275, 1),"")</f>
        <v>I001 - Bentonite</v>
      </c>
      <c r="E967" t="str">
        <f>IFERROR(_xlfn.XLOOKUP(TEXT(A967, "0"), TEXT('Material master'!$A$2:'Material master'!$A$275, "0"), 'Material master'!$E$2:'Material master'!$E$275, 1),"")</f>
        <v>SPC0916 - Bentonite Sodium Flour</v>
      </c>
      <c r="F967" t="str">
        <f>IFERROR(_xlfn.XLOOKUP(TEXT(A967, "0"), TEXT('Material master'!$A$2:'Material master'!$A$275, "0"), 'Material master'!$F$2:'Material master'!$F$275, 1),"")</f>
        <v>AE24 - Bentonite Sodium Flour Coarse</v>
      </c>
      <c r="G967" t="str">
        <f>IFERROR(_xlfn.XLOOKUP(TEXT(A967, "0"), TEXT('Material master'!$A$2:'Material master'!$A$275, "0"), 'Material master'!$G$2:'Material master'!$G$275, 1),"")</f>
        <v>Bentonite A90 PO</v>
      </c>
      <c r="H967" t="s">
        <v>706</v>
      </c>
      <c r="I967" s="257" t="s">
        <v>117</v>
      </c>
      <c r="J967">
        <v>8.3333333333333343E-2</v>
      </c>
      <c r="K967" s="32"/>
      <c r="L967" s="32">
        <f t="shared" ref="L967:W967" si="916">L964 * $J967</f>
        <v>0</v>
      </c>
      <c r="M967" s="32">
        <f t="shared" si="916"/>
        <v>5.3</v>
      </c>
      <c r="N967" s="32">
        <f t="shared" si="916"/>
        <v>6.6000000000000005</v>
      </c>
      <c r="O967" s="32">
        <f t="shared" si="916"/>
        <v>10.6</v>
      </c>
      <c r="P967" s="32">
        <f t="shared" si="916"/>
        <v>9.4</v>
      </c>
      <c r="Q967" s="32">
        <f t="shared" si="916"/>
        <v>7.4</v>
      </c>
      <c r="R967" s="32">
        <f t="shared" si="916"/>
        <v>7.7</v>
      </c>
      <c r="S967" s="32">
        <f t="shared" si="916"/>
        <v>9.1000000000000014</v>
      </c>
      <c r="T967" s="32">
        <f t="shared" si="916"/>
        <v>7.1000000000000014</v>
      </c>
      <c r="U967" s="32">
        <f t="shared" si="916"/>
        <v>7.9</v>
      </c>
      <c r="V967" s="32">
        <f t="shared" si="916"/>
        <v>9.9</v>
      </c>
      <c r="W967" s="32">
        <f t="shared" si="916"/>
        <v>9.4</v>
      </c>
    </row>
    <row r="968" spans="1:23" x14ac:dyDescent="0.25">
      <c r="A968" s="257" t="s">
        <v>303</v>
      </c>
      <c r="B968" t="str">
        <f>IFERROR(_xlfn.XLOOKUP(TEXT(A968, "0"), TEXT('Material master'!$A$2:'Material master'!$A$275, "0"), 'Material master'!$B$2:'Material master'!$B$275, 1),"")</f>
        <v>Bentonite A90 PO 25:PA:H4:H:1200</v>
      </c>
      <c r="C968" t="str">
        <f>IFERROR(_xlfn.XLOOKUP(TEXT(A968, "0"), TEXT('Material master'!$A$2:'Material master'!$A$275, "0"), 'Material master'!$C$2:'Material master'!$C$275, 1),"")</f>
        <v>Packaged Product</v>
      </c>
      <c r="D968" t="str">
        <f>IFERROR(_xlfn.XLOOKUP(TEXT(A968, "0"), TEXT('Material master'!$A$2:'Material master'!$A$275, "0"), 'Material master'!$D$2:'Material master'!$D$275, 1),"")</f>
        <v>I001 - Bentonite</v>
      </c>
      <c r="E968" t="str">
        <f>IFERROR(_xlfn.XLOOKUP(TEXT(A968, "0"), TEXT('Material master'!$A$2:'Material master'!$A$275, "0"), 'Material master'!$E$2:'Material master'!$E$275, 1),"")</f>
        <v>SPC0916 - Bentonite Sodium Flour</v>
      </c>
      <c r="F968" t="str">
        <f>IFERROR(_xlfn.XLOOKUP(TEXT(A968, "0"), TEXT('Material master'!$A$2:'Material master'!$A$275, "0"), 'Material master'!$F$2:'Material master'!$F$275, 1),"")</f>
        <v>AE24 - Bentonite Sodium Flour Coarse</v>
      </c>
      <c r="G968" t="str">
        <f>IFERROR(_xlfn.XLOOKUP(TEXT(A968, "0"), TEXT('Material master'!$A$2:'Material master'!$A$275, "0"), 'Material master'!$G$2:'Material master'!$G$275, 1),"")</f>
        <v>Bentonite A90 PO</v>
      </c>
      <c r="H968" t="s">
        <v>706</v>
      </c>
      <c r="I968" s="257" t="s">
        <v>119</v>
      </c>
      <c r="J968">
        <v>0.83333333333333337</v>
      </c>
      <c r="K968" s="32"/>
      <c r="L968" s="32">
        <f t="shared" ref="L968:W968" si="917">L964 * $J968</f>
        <v>0</v>
      </c>
      <c r="M968" s="32">
        <f t="shared" si="917"/>
        <v>53</v>
      </c>
      <c r="N968" s="32">
        <f t="shared" si="917"/>
        <v>66</v>
      </c>
      <c r="O968" s="32">
        <f t="shared" si="917"/>
        <v>106</v>
      </c>
      <c r="P968" s="32">
        <f t="shared" si="917"/>
        <v>94</v>
      </c>
      <c r="Q968" s="32">
        <f t="shared" si="917"/>
        <v>74</v>
      </c>
      <c r="R968" s="32">
        <f t="shared" si="917"/>
        <v>77</v>
      </c>
      <c r="S968" s="32">
        <f t="shared" si="917"/>
        <v>91</v>
      </c>
      <c r="T968" s="32">
        <f t="shared" si="917"/>
        <v>71</v>
      </c>
      <c r="U968" s="32">
        <f t="shared" si="917"/>
        <v>79</v>
      </c>
      <c r="V968" s="32">
        <f t="shared" si="917"/>
        <v>99</v>
      </c>
      <c r="W968" s="32">
        <f t="shared" si="917"/>
        <v>94</v>
      </c>
    </row>
    <row r="969" spans="1:23" x14ac:dyDescent="0.25">
      <c r="A969" s="257" t="s">
        <v>303</v>
      </c>
      <c r="B969" t="str">
        <f>IFERROR(_xlfn.XLOOKUP(TEXT(A969, "0"), TEXT('Material master'!$A$2:'Material master'!$A$275, "0"), 'Material master'!$B$2:'Material master'!$B$275, 1),"")</f>
        <v>Bentonite A90 PO 25:PA:H4:H:1200</v>
      </c>
      <c r="C969" t="str">
        <f>IFERROR(_xlfn.XLOOKUP(TEXT(A969, "0"), TEXT('Material master'!$A$2:'Material master'!$A$275, "0"), 'Material master'!$C$2:'Material master'!$C$275, 1),"")</f>
        <v>Packaged Product</v>
      </c>
      <c r="D969" t="str">
        <f>IFERROR(_xlfn.XLOOKUP(TEXT(A969, "0"), TEXT('Material master'!$A$2:'Material master'!$A$275, "0"), 'Material master'!$D$2:'Material master'!$D$275, 1),"")</f>
        <v>I001 - Bentonite</v>
      </c>
      <c r="E969" t="str">
        <f>IFERROR(_xlfn.XLOOKUP(TEXT(A969, "0"), TEXT('Material master'!$A$2:'Material master'!$A$275, "0"), 'Material master'!$E$2:'Material master'!$E$275, 1),"")</f>
        <v>SPC0916 - Bentonite Sodium Flour</v>
      </c>
      <c r="F969" t="str">
        <f>IFERROR(_xlfn.XLOOKUP(TEXT(A969, "0"), TEXT('Material master'!$A$2:'Material master'!$A$275, "0"), 'Material master'!$F$2:'Material master'!$F$275, 1),"")</f>
        <v>AE24 - Bentonite Sodium Flour Coarse</v>
      </c>
      <c r="G969" t="str">
        <f>IFERROR(_xlfn.XLOOKUP(TEXT(A969, "0"), TEXT('Material master'!$A$2:'Material master'!$A$275, "0"), 'Material master'!$G$2:'Material master'!$G$275, 1),"")</f>
        <v>Bentonite A90 PO</v>
      </c>
      <c r="H969" t="s">
        <v>706</v>
      </c>
      <c r="I969" s="257" t="s">
        <v>129</v>
      </c>
      <c r="J969">
        <v>40</v>
      </c>
      <c r="K969" s="32"/>
      <c r="L969" s="32">
        <f t="shared" ref="L969:W969" si="918">L964 * $J969</f>
        <v>0</v>
      </c>
      <c r="M969" s="32">
        <f t="shared" si="918"/>
        <v>2544</v>
      </c>
      <c r="N969" s="32">
        <f t="shared" si="918"/>
        <v>3168</v>
      </c>
      <c r="O969" s="32">
        <f t="shared" si="918"/>
        <v>5088</v>
      </c>
      <c r="P969" s="32">
        <f t="shared" si="918"/>
        <v>4512</v>
      </c>
      <c r="Q969" s="32">
        <f t="shared" si="918"/>
        <v>3552</v>
      </c>
      <c r="R969" s="32">
        <f t="shared" si="918"/>
        <v>3695.9999999999995</v>
      </c>
      <c r="S969" s="32">
        <f t="shared" si="918"/>
        <v>4368</v>
      </c>
      <c r="T969" s="32">
        <f t="shared" si="918"/>
        <v>3408</v>
      </c>
      <c r="U969" s="32">
        <f t="shared" si="918"/>
        <v>3792</v>
      </c>
      <c r="V969" s="32">
        <f t="shared" si="918"/>
        <v>4752</v>
      </c>
      <c r="W969" s="32">
        <f t="shared" si="918"/>
        <v>4512</v>
      </c>
    </row>
    <row r="970" spans="1:23" ht="15.75" thickBot="1" x14ac:dyDescent="0.3">
      <c r="A970" s="257" t="s">
        <v>303</v>
      </c>
      <c r="B970" t="str">
        <f>IFERROR(_xlfn.XLOOKUP(TEXT(A970, "0"), TEXT('Material master'!$A$2:'Material master'!$A$275, "0"), 'Material master'!$B$2:'Material master'!$B$275, 1),"")</f>
        <v>Bentonite A90 PO 25:PA:H4:H:1200</v>
      </c>
      <c r="C970" t="str">
        <f>IFERROR(_xlfn.XLOOKUP(TEXT(A970, "0"), TEXT('Material master'!$A$2:'Material master'!$A$275, "0"), 'Material master'!$C$2:'Material master'!$C$275, 1),"")</f>
        <v>Packaged Product</v>
      </c>
      <c r="D970" t="str">
        <f>IFERROR(_xlfn.XLOOKUP(TEXT(A970, "0"), TEXT('Material master'!$A$2:'Material master'!$A$275, "0"), 'Material master'!$D$2:'Material master'!$D$275, 1),"")</f>
        <v>I001 - Bentonite</v>
      </c>
      <c r="E970" t="str">
        <f>IFERROR(_xlfn.XLOOKUP(TEXT(A970, "0"), TEXT('Material master'!$A$2:'Material master'!$A$275, "0"), 'Material master'!$E$2:'Material master'!$E$275, 1),"")</f>
        <v>SPC0916 - Bentonite Sodium Flour</v>
      </c>
      <c r="F970" t="str">
        <f>IFERROR(_xlfn.XLOOKUP(TEXT(A970, "0"), TEXT('Material master'!$A$2:'Material master'!$A$275, "0"), 'Material master'!$F$2:'Material master'!$F$275, 1),"")</f>
        <v>AE24 - Bentonite Sodium Flour Coarse</v>
      </c>
      <c r="G970" t="str">
        <f>IFERROR(_xlfn.XLOOKUP(TEXT(A970, "0"), TEXT('Material master'!$A$2:'Material master'!$A$275, "0"), 'Material master'!$G$2:'Material master'!$G$275, 1),"")</f>
        <v>Bentonite A90 PO</v>
      </c>
      <c r="H970" t="s">
        <v>706</v>
      </c>
      <c r="I970" s="257" t="s">
        <v>299</v>
      </c>
      <c r="J970">
        <v>1</v>
      </c>
      <c r="K970" s="32"/>
      <c r="L970" s="32">
        <f t="shared" ref="L970:W970" si="919">L964 * $J970</f>
        <v>0</v>
      </c>
      <c r="M970" s="32">
        <f t="shared" si="919"/>
        <v>63.599999999999994</v>
      </c>
      <c r="N970" s="32">
        <f t="shared" si="919"/>
        <v>79.2</v>
      </c>
      <c r="O970" s="32">
        <f t="shared" si="919"/>
        <v>127.19999999999999</v>
      </c>
      <c r="P970" s="32">
        <f t="shared" si="919"/>
        <v>112.8</v>
      </c>
      <c r="Q970" s="32">
        <f t="shared" si="919"/>
        <v>88.8</v>
      </c>
      <c r="R970" s="32">
        <f t="shared" si="919"/>
        <v>92.399999999999991</v>
      </c>
      <c r="S970" s="32">
        <f t="shared" si="919"/>
        <v>109.2</v>
      </c>
      <c r="T970" s="32">
        <f t="shared" si="919"/>
        <v>85.2</v>
      </c>
      <c r="U970" s="32">
        <f t="shared" si="919"/>
        <v>94.8</v>
      </c>
      <c r="V970" s="32">
        <f t="shared" si="919"/>
        <v>118.8</v>
      </c>
      <c r="W970" s="32">
        <f t="shared" si="919"/>
        <v>112.8</v>
      </c>
    </row>
    <row r="971" spans="1:23" s="138" customFormat="1" x14ac:dyDescent="0.25">
      <c r="A971" s="137" t="s">
        <v>305</v>
      </c>
      <c r="B971" s="138" t="str">
        <f>IFERROR(_xlfn.XLOOKUP(TEXT(A971, "0"), TEXT('Material master'!$A$2:'Material master'!$A$275, "0"), 'Material master'!$B$2:'Material master'!$B$275, 1),"")</f>
        <v>Bentonite A90 PO 1000:B4S:H4:NB:1000</v>
      </c>
      <c r="C971" s="138" t="str">
        <f>IFERROR(_xlfn.XLOOKUP(TEXT(A971, "0"), TEXT('Material master'!$A$2:'Material master'!$A$275, "0"), 'Material master'!$C$2:'Material master'!$C$275, 1),"")</f>
        <v>Packaged Product</v>
      </c>
      <c r="D971" s="138" t="str">
        <f>IFERROR(_xlfn.XLOOKUP(TEXT(A971, "0"), TEXT('Material master'!$A$2:'Material master'!$A$275, "0"), 'Material master'!$D$2:'Material master'!$D$275, 1),"")</f>
        <v>I001 - Bentonite</v>
      </c>
      <c r="E971" s="138" t="str">
        <f>IFERROR(_xlfn.XLOOKUP(TEXT(A971, "0"), TEXT('Material master'!$A$2:'Material master'!$A$275, "0"), 'Material master'!$E$2:'Material master'!$E$275, 1),"")</f>
        <v>SPC0916 - Bentonite Sodium Flour</v>
      </c>
      <c r="F971" s="138" t="str">
        <f>IFERROR(_xlfn.XLOOKUP(TEXT(A971, "0"), TEXT('Material master'!$A$2:'Material master'!$A$275, "0"), 'Material master'!$F$2:'Material master'!$F$275, 1),"")</f>
        <v>AE24 - Bentonite Sodium Flour Coarse</v>
      </c>
      <c r="G971" s="138" t="str">
        <f>IFERROR(_xlfn.XLOOKUP(TEXT(A971, "0"), TEXT('Material master'!$A$2:'Material master'!$A$275, "0"), 'Material master'!$G$2:'Material master'!$G$275, 1),"")</f>
        <v>Bentonite A90 PO</v>
      </c>
      <c r="H971" s="138" t="s">
        <v>683</v>
      </c>
      <c r="I971" s="140">
        <f>IFERROR(AVERAGE('Forecast sheet'!$C$28:'Forecast sheet'!$N$28),0)</f>
        <v>56.416666666666664</v>
      </c>
      <c r="J971" s="140">
        <f>IFERROR(AVERAGE(L971:W971),0)</f>
        <v>44.210460730869585</v>
      </c>
      <c r="K971" s="140"/>
      <c r="L971" s="140">
        <v>54.229399508899505</v>
      </c>
      <c r="M971" s="140">
        <v>43.299648114685034</v>
      </c>
      <c r="N971" s="140">
        <v>43.299648114685034</v>
      </c>
      <c r="O971" s="140">
        <v>43.299648114685034</v>
      </c>
      <c r="P971" s="140">
        <v>43.299648114685034</v>
      </c>
      <c r="Q971" s="140">
        <v>43.299648114685034</v>
      </c>
      <c r="R971" s="140">
        <v>43.299648114685034</v>
      </c>
      <c r="S971" s="140">
        <v>43.299648114685034</v>
      </c>
      <c r="T971" s="140">
        <v>43.299648114685034</v>
      </c>
      <c r="U971" s="140">
        <v>43.299648114685034</v>
      </c>
      <c r="V971" s="140">
        <v>43.299648114685034</v>
      </c>
      <c r="W971" s="140">
        <v>43.299648114685034</v>
      </c>
    </row>
    <row r="972" spans="1:23" x14ac:dyDescent="0.25">
      <c r="A972" s="257" t="s">
        <v>305</v>
      </c>
      <c r="B972" t="str">
        <f>IFERROR(_xlfn.XLOOKUP(TEXT(A972, "0"), TEXT('Material master'!$A$2:'Material master'!$A$275, "0"), 'Material master'!$B$2:'Material master'!$B$275, 1),"")</f>
        <v>Bentonite A90 PO 1000:B4S:H4:NB:1000</v>
      </c>
      <c r="C972" t="str">
        <f>IFERROR(_xlfn.XLOOKUP(TEXT(A972, "0"), TEXT('Material master'!$A$2:'Material master'!$A$275, "0"), 'Material master'!$C$2:'Material master'!$C$275, 1),"")</f>
        <v>Packaged Product</v>
      </c>
      <c r="D972" t="str">
        <f>IFERROR(_xlfn.XLOOKUP(TEXT(A972, "0"), TEXT('Material master'!$A$2:'Material master'!$A$275, "0"), 'Material master'!$D$2:'Material master'!$D$275, 1),"")</f>
        <v>I001 - Bentonite</v>
      </c>
      <c r="E972" t="str">
        <f>IFERROR(_xlfn.XLOOKUP(TEXT(A972, "0"), TEXT('Material master'!$A$2:'Material master'!$A$275, "0"), 'Material master'!$E$2:'Material master'!$E$275, 1),"")</f>
        <v>SPC0916 - Bentonite Sodium Flour</v>
      </c>
      <c r="F972" t="str">
        <f>IFERROR(_xlfn.XLOOKUP(TEXT(A972, "0"), TEXT('Material master'!$A$2:'Material master'!$A$275, "0"), 'Material master'!$F$2:'Material master'!$F$275, 1),"")</f>
        <v>AE24 - Bentonite Sodium Flour Coarse</v>
      </c>
      <c r="G972" t="str">
        <f>IFERROR(_xlfn.XLOOKUP(TEXT(A972, "0"), TEXT('Material master'!$A$2:'Material master'!$A$275, "0"), 'Material master'!$G$2:'Material master'!$G$275, 1),"")</f>
        <v>Bentonite A90 PO</v>
      </c>
      <c r="H972" s="1" t="s">
        <v>696</v>
      </c>
      <c r="I972" s="1"/>
      <c r="J972" s="1"/>
      <c r="K972" s="141"/>
      <c r="L972" s="141">
        <f t="shared" ref="L972:W972" si="920">SUM(L971)</f>
        <v>54.229399508899505</v>
      </c>
      <c r="M972" s="141">
        <f t="shared" si="920"/>
        <v>43.299648114685034</v>
      </c>
      <c r="N972" s="141">
        <f t="shared" si="920"/>
        <v>43.299648114685034</v>
      </c>
      <c r="O972" s="141">
        <f t="shared" si="920"/>
        <v>43.299648114685034</v>
      </c>
      <c r="P972" s="141">
        <f t="shared" si="920"/>
        <v>43.299648114685034</v>
      </c>
      <c r="Q972" s="141">
        <f t="shared" si="920"/>
        <v>43.299648114685034</v>
      </c>
      <c r="R972" s="141">
        <f t="shared" si="920"/>
        <v>43.299648114685034</v>
      </c>
      <c r="S972" s="141">
        <f t="shared" si="920"/>
        <v>43.299648114685034</v>
      </c>
      <c r="T972" s="141">
        <f t="shared" si="920"/>
        <v>43.299648114685034</v>
      </c>
      <c r="U972" s="141">
        <f t="shared" si="920"/>
        <v>43.299648114685034</v>
      </c>
      <c r="V972" s="141">
        <f t="shared" si="920"/>
        <v>43.299648114685034</v>
      </c>
      <c r="W972" s="141">
        <f t="shared" si="920"/>
        <v>43.299648114685034</v>
      </c>
    </row>
    <row r="973" spans="1:23" s="136" customFormat="1" x14ac:dyDescent="0.25">
      <c r="A973" s="270" t="s">
        <v>305</v>
      </c>
      <c r="B973" s="136" t="str">
        <f>IFERROR(_xlfn.XLOOKUP(TEXT(A973, "0"), TEXT('Material master'!$A$2:'Material master'!$A$275, "0"), 'Material master'!$B$2:'Material master'!$B$275, 1),"")</f>
        <v>Bentonite A90 PO 1000:B4S:H4:NB:1000</v>
      </c>
      <c r="C973" s="136" t="str">
        <f>IFERROR(_xlfn.XLOOKUP(TEXT(A973, "0"), TEXT('Material master'!$A$2:'Material master'!$A$275, "0"), 'Material master'!$C$2:'Material master'!$C$275, 1),"")</f>
        <v>Packaged Product</v>
      </c>
      <c r="D973" s="136" t="str">
        <f>IFERROR(_xlfn.XLOOKUP(TEXT(A973, "0"), TEXT('Material master'!$A$2:'Material master'!$A$275, "0"), 'Material master'!$D$2:'Material master'!$D$275, 1),"")</f>
        <v>I001 - Bentonite</v>
      </c>
      <c r="E973" s="136" t="str">
        <f>IFERROR(_xlfn.XLOOKUP(TEXT(A973, "0"), TEXT('Material master'!$A$2:'Material master'!$A$275, "0"), 'Material master'!$E$2:'Material master'!$E$275, 1),"")</f>
        <v>SPC0916 - Bentonite Sodium Flour</v>
      </c>
      <c r="F973" s="136" t="str">
        <f>IFERROR(_xlfn.XLOOKUP(TEXT(A973, "0"), TEXT('Material master'!$A$2:'Material master'!$A$275, "0"), 'Material master'!$F$2:'Material master'!$F$275, 1),"")</f>
        <v>AE24 - Bentonite Sodium Flour Coarse</v>
      </c>
      <c r="G973" s="136" t="str">
        <f>IFERROR(_xlfn.XLOOKUP(TEXT(A973, "0"), TEXT('Material master'!$A$2:'Material master'!$A$275, "0"), 'Material master'!$G$2:'Material master'!$G$275, 1),"")</f>
        <v>Bentonite A90 PO</v>
      </c>
      <c r="H973" s="136" t="s">
        <v>697</v>
      </c>
      <c r="K973" s="142">
        <v>85</v>
      </c>
      <c r="L973" s="142">
        <f t="shared" ref="L973:W973" si="921">K973 - L972 + L975</f>
        <v>30.770600491100495</v>
      </c>
      <c r="M973" s="142">
        <f t="shared" si="921"/>
        <v>24.470952376415461</v>
      </c>
      <c r="N973" s="142">
        <f t="shared" si="921"/>
        <v>24.171304261730427</v>
      </c>
      <c r="O973" s="142">
        <f t="shared" si="921"/>
        <v>24.871656147045393</v>
      </c>
      <c r="P973" s="142">
        <f t="shared" si="921"/>
        <v>24.572008032360358</v>
      </c>
      <c r="Q973" s="142">
        <f t="shared" si="921"/>
        <v>24.272359917675324</v>
      </c>
      <c r="R973" s="142">
        <f t="shared" si="921"/>
        <v>24.97271180299029</v>
      </c>
      <c r="S973" s="142">
        <f t="shared" si="921"/>
        <v>24.673063688305255</v>
      </c>
      <c r="T973" s="142">
        <f t="shared" si="921"/>
        <v>24.373415573620221</v>
      </c>
      <c r="U973" s="142">
        <f t="shared" si="921"/>
        <v>24.073767458935187</v>
      </c>
      <c r="V973" s="142">
        <f t="shared" si="921"/>
        <v>24.774119344250153</v>
      </c>
      <c r="W973" s="142">
        <f t="shared" si="921"/>
        <v>24.474471229565118</v>
      </c>
    </row>
    <row r="974" spans="1:23" x14ac:dyDescent="0.25">
      <c r="A974" s="257" t="s">
        <v>305</v>
      </c>
      <c r="B974" t="str">
        <f>IFERROR(_xlfn.XLOOKUP(TEXT(A974, "0"), TEXT('Material master'!$A$2:'Material master'!$A$275, "0"), 'Material master'!$B$2:'Material master'!$B$275, 1),"")</f>
        <v>Bentonite A90 PO 1000:B4S:H4:NB:1000</v>
      </c>
      <c r="C974" t="str">
        <f>IFERROR(_xlfn.XLOOKUP(TEXT(A974, "0"), TEXT('Material master'!$A$2:'Material master'!$A$275, "0"), 'Material master'!$C$2:'Material master'!$C$275, 1),"")</f>
        <v>Packaged Product</v>
      </c>
      <c r="D974" t="str">
        <f>IFERROR(_xlfn.XLOOKUP(TEXT(A974, "0"), TEXT('Material master'!$A$2:'Material master'!$A$275, "0"), 'Material master'!$D$2:'Material master'!$D$275, 1),"")</f>
        <v>I001 - Bentonite</v>
      </c>
      <c r="E974" t="str">
        <f>IFERROR(_xlfn.XLOOKUP(TEXT(A974, "0"), TEXT('Material master'!$A$2:'Material master'!$A$275, "0"), 'Material master'!$E$2:'Material master'!$E$275, 1),"")</f>
        <v>SPC0916 - Bentonite Sodium Flour</v>
      </c>
      <c r="F974" t="str">
        <f>IFERROR(_xlfn.XLOOKUP(TEXT(A974, "0"), TEXT('Material master'!$A$2:'Material master'!$A$275, "0"), 'Material master'!$F$2:'Material master'!$F$275, 1),"")</f>
        <v>AE24 - Bentonite Sodium Flour Coarse</v>
      </c>
      <c r="G974" t="str">
        <f>IFERROR(_xlfn.XLOOKUP(TEXT(A974, "0"), TEXT('Material master'!$A$2:'Material master'!$A$275, "0"), 'Material master'!$G$2:'Material master'!$G$275, 1),"")</f>
        <v>Bentonite A90 PO</v>
      </c>
      <c r="H974" t="s">
        <v>698</v>
      </c>
      <c r="I974" s="32">
        <v>24</v>
      </c>
      <c r="J974" s="258">
        <f>IFERROR($I974/AVERAGE($L972:$W972),0)</f>
        <v>0.54285794816976884</v>
      </c>
      <c r="K974" s="32"/>
      <c r="L974" s="32">
        <f t="shared" ref="L974:W974" si="922">$I974</f>
        <v>24</v>
      </c>
      <c r="M974" s="32">
        <f t="shared" si="922"/>
        <v>24</v>
      </c>
      <c r="N974" s="32">
        <f t="shared" si="922"/>
        <v>24</v>
      </c>
      <c r="O974" s="32">
        <f t="shared" si="922"/>
        <v>24</v>
      </c>
      <c r="P974" s="32">
        <f t="shared" si="922"/>
        <v>24</v>
      </c>
      <c r="Q974" s="32">
        <f t="shared" si="922"/>
        <v>24</v>
      </c>
      <c r="R974" s="32">
        <f t="shared" si="922"/>
        <v>24</v>
      </c>
      <c r="S974" s="32">
        <f t="shared" si="922"/>
        <v>24</v>
      </c>
      <c r="T974" s="32">
        <f t="shared" si="922"/>
        <v>24</v>
      </c>
      <c r="U974" s="32">
        <f t="shared" si="922"/>
        <v>24</v>
      </c>
      <c r="V974" s="32">
        <f t="shared" si="922"/>
        <v>24</v>
      </c>
      <c r="W974" s="32">
        <f t="shared" si="922"/>
        <v>24</v>
      </c>
    </row>
    <row r="975" spans="1:23" x14ac:dyDescent="0.25">
      <c r="A975" s="257" t="s">
        <v>305</v>
      </c>
      <c r="B975" t="str">
        <f>IFERROR(_xlfn.XLOOKUP(TEXT(A975, "0"), TEXT('Material master'!$A$2:'Material master'!$A$275, "0"), 'Material master'!$B$2:'Material master'!$B$275, 1),"")</f>
        <v>Bentonite A90 PO 1000:B4S:H4:NB:1000</v>
      </c>
      <c r="C975" t="str">
        <f>IFERROR(_xlfn.XLOOKUP(TEXT(A975, "0"), TEXT('Material master'!$A$2:'Material master'!$A$275, "0"), 'Material master'!$C$2:'Material master'!$C$275, 1),"")</f>
        <v>Packaged Product</v>
      </c>
      <c r="D975" t="str">
        <f>IFERROR(_xlfn.XLOOKUP(TEXT(A975, "0"), TEXT('Material master'!$A$2:'Material master'!$A$275, "0"), 'Material master'!$D$2:'Material master'!$D$275, 1),"")</f>
        <v>I001 - Bentonite</v>
      </c>
      <c r="E975" t="str">
        <f>IFERROR(_xlfn.XLOOKUP(TEXT(A975, "0"), TEXT('Material master'!$A$2:'Material master'!$A$275, "0"), 'Material master'!$E$2:'Material master'!$E$275, 1),"")</f>
        <v>SPC0916 - Bentonite Sodium Flour</v>
      </c>
      <c r="F975" t="str">
        <f>IFERROR(_xlfn.XLOOKUP(TEXT(A975, "0"), TEXT('Material master'!$A$2:'Material master'!$A$275, "0"), 'Material master'!$F$2:'Material master'!$F$275, 1),"")</f>
        <v>AE24 - Bentonite Sodium Flour Coarse</v>
      </c>
      <c r="G975" t="str">
        <f>IFERROR(_xlfn.XLOOKUP(TEXT(A975, "0"), TEXT('Material master'!$A$2:'Material master'!$A$275, "0"), 'Material master'!$G$2:'Material master'!$G$275, 1),"")</f>
        <v>Bentonite A90 PO</v>
      </c>
      <c r="H975" t="s">
        <v>704</v>
      </c>
      <c r="I975">
        <v>1</v>
      </c>
      <c r="K975" s="32"/>
      <c r="L975" s="32">
        <f t="shared" ref="L975:W975" si="923">IF(( L974 - K973 + L972 ) &gt; 0, CEILING(( L974 - K973 + L972 ), $I975), 0)</f>
        <v>0</v>
      </c>
      <c r="M975" s="32">
        <f t="shared" si="923"/>
        <v>37</v>
      </c>
      <c r="N975" s="32">
        <f t="shared" si="923"/>
        <v>43</v>
      </c>
      <c r="O975" s="32">
        <f t="shared" si="923"/>
        <v>44</v>
      </c>
      <c r="P975" s="32">
        <f t="shared" si="923"/>
        <v>43</v>
      </c>
      <c r="Q975" s="32">
        <f t="shared" si="923"/>
        <v>43</v>
      </c>
      <c r="R975" s="32">
        <f t="shared" si="923"/>
        <v>44</v>
      </c>
      <c r="S975" s="32">
        <f t="shared" si="923"/>
        <v>43</v>
      </c>
      <c r="T975" s="32">
        <f t="shared" si="923"/>
        <v>43</v>
      </c>
      <c r="U975" s="32">
        <f t="shared" si="923"/>
        <v>43</v>
      </c>
      <c r="V975" s="32">
        <f t="shared" si="923"/>
        <v>44</v>
      </c>
      <c r="W975" s="32">
        <f t="shared" si="923"/>
        <v>43</v>
      </c>
    </row>
    <row r="976" spans="1:23" x14ac:dyDescent="0.25">
      <c r="A976" s="257" t="s">
        <v>305</v>
      </c>
      <c r="B976" t="str">
        <f>IFERROR(_xlfn.XLOOKUP(TEXT(A976, "0"), TEXT('Material master'!$A$2:'Material master'!$A$275, "0"), 'Material master'!$B$2:'Material master'!$B$275, 1),"")</f>
        <v>Bentonite A90 PO 1000:B4S:H4:NB:1000</v>
      </c>
      <c r="C976" t="str">
        <f>IFERROR(_xlfn.XLOOKUP(TEXT(A976, "0"), TEXT('Material master'!$A$2:'Material master'!$A$275, "0"), 'Material master'!$C$2:'Material master'!$C$275, 1),"")</f>
        <v>Packaged Product</v>
      </c>
      <c r="D976" t="str">
        <f>IFERROR(_xlfn.XLOOKUP(TEXT(A976, "0"), TEXT('Material master'!$A$2:'Material master'!$A$275, "0"), 'Material master'!$D$2:'Material master'!$D$275, 1),"")</f>
        <v>I001 - Bentonite</v>
      </c>
      <c r="E976" t="str">
        <f>IFERROR(_xlfn.XLOOKUP(TEXT(A976, "0"), TEXT('Material master'!$A$2:'Material master'!$A$275, "0"), 'Material master'!$E$2:'Material master'!$E$275, 1),"")</f>
        <v>SPC0916 - Bentonite Sodium Flour</v>
      </c>
      <c r="F976" t="str">
        <f>IFERROR(_xlfn.XLOOKUP(TEXT(A976, "0"), TEXT('Material master'!$A$2:'Material master'!$A$275, "0"), 'Material master'!$F$2:'Material master'!$F$275, 1),"")</f>
        <v>AE24 - Bentonite Sodium Flour Coarse</v>
      </c>
      <c r="G976" t="str">
        <f>IFERROR(_xlfn.XLOOKUP(TEXT(A976, "0"), TEXT('Material master'!$A$2:'Material master'!$A$275, "0"), 'Material master'!$G$2:'Material master'!$G$275, 1),"")</f>
        <v>Bentonite A90 PO</v>
      </c>
      <c r="H976" t="s">
        <v>705</v>
      </c>
      <c r="I976" t="s">
        <v>595</v>
      </c>
      <c r="J976">
        <v>5</v>
      </c>
      <c r="K976" s="32"/>
      <c r="L976" s="32">
        <f t="shared" ref="L976:W976" si="924">L975 / $J976</f>
        <v>0</v>
      </c>
      <c r="M976" s="32">
        <f t="shared" si="924"/>
        <v>7.4</v>
      </c>
      <c r="N976" s="32">
        <f t="shared" si="924"/>
        <v>8.6</v>
      </c>
      <c r="O976" s="32">
        <f t="shared" si="924"/>
        <v>8.8000000000000007</v>
      </c>
      <c r="P976" s="32">
        <f t="shared" si="924"/>
        <v>8.6</v>
      </c>
      <c r="Q976" s="32">
        <f t="shared" si="924"/>
        <v>8.6</v>
      </c>
      <c r="R976" s="32">
        <f t="shared" si="924"/>
        <v>8.8000000000000007</v>
      </c>
      <c r="S976" s="32">
        <f t="shared" si="924"/>
        <v>8.6</v>
      </c>
      <c r="T976" s="32">
        <f t="shared" si="924"/>
        <v>8.6</v>
      </c>
      <c r="U976" s="32">
        <f t="shared" si="924"/>
        <v>8.6</v>
      </c>
      <c r="V976" s="32">
        <f t="shared" si="924"/>
        <v>8.8000000000000007</v>
      </c>
      <c r="W976" s="32">
        <f t="shared" si="924"/>
        <v>8.6</v>
      </c>
    </row>
    <row r="977" spans="1:23" x14ac:dyDescent="0.25">
      <c r="A977" s="257" t="s">
        <v>305</v>
      </c>
      <c r="B977" t="str">
        <f>IFERROR(_xlfn.XLOOKUP(TEXT(A977, "0"), TEXT('Material master'!$A$2:'Material master'!$A$275, "0"), 'Material master'!$B$2:'Material master'!$B$275, 1),"")</f>
        <v>Bentonite A90 PO 1000:B4S:H4:NB:1000</v>
      </c>
      <c r="C977" t="str">
        <f>IFERROR(_xlfn.XLOOKUP(TEXT(A977, "0"), TEXT('Material master'!$A$2:'Material master'!$A$275, "0"), 'Material master'!$C$2:'Material master'!$C$275, 1),"")</f>
        <v>Packaged Product</v>
      </c>
      <c r="D977" t="str">
        <f>IFERROR(_xlfn.XLOOKUP(TEXT(A977, "0"), TEXT('Material master'!$A$2:'Material master'!$A$275, "0"), 'Material master'!$D$2:'Material master'!$D$275, 1),"")</f>
        <v>I001 - Bentonite</v>
      </c>
      <c r="E977" t="str">
        <f>IFERROR(_xlfn.XLOOKUP(TEXT(A977, "0"), TEXT('Material master'!$A$2:'Material master'!$A$275, "0"), 'Material master'!$E$2:'Material master'!$E$275, 1),"")</f>
        <v>SPC0916 - Bentonite Sodium Flour</v>
      </c>
      <c r="F977" t="str">
        <f>IFERROR(_xlfn.XLOOKUP(TEXT(A977, "0"), TEXT('Material master'!$A$2:'Material master'!$A$275, "0"), 'Material master'!$F$2:'Material master'!$F$275, 1),"")</f>
        <v>AE24 - Bentonite Sodium Flour Coarse</v>
      </c>
      <c r="G977" t="str">
        <f>IFERROR(_xlfn.XLOOKUP(TEXT(A977, "0"), TEXT('Material master'!$A$2:'Material master'!$A$275, "0"), 'Material master'!$G$2:'Material master'!$G$275, 1),"")</f>
        <v>Bentonite A90 PO</v>
      </c>
      <c r="H977" t="s">
        <v>706</v>
      </c>
      <c r="I977" s="257" t="s">
        <v>109</v>
      </c>
      <c r="J977">
        <v>1</v>
      </c>
      <c r="K977" s="32"/>
      <c r="L977" s="32">
        <f t="shared" ref="L977:W977" si="925">L975 * $J977</f>
        <v>0</v>
      </c>
      <c r="M977" s="32">
        <f t="shared" si="925"/>
        <v>37</v>
      </c>
      <c r="N977" s="32">
        <f t="shared" si="925"/>
        <v>43</v>
      </c>
      <c r="O977" s="32">
        <f t="shared" si="925"/>
        <v>44</v>
      </c>
      <c r="P977" s="32">
        <f t="shared" si="925"/>
        <v>43</v>
      </c>
      <c r="Q977" s="32">
        <f t="shared" si="925"/>
        <v>43</v>
      </c>
      <c r="R977" s="32">
        <f t="shared" si="925"/>
        <v>44</v>
      </c>
      <c r="S977" s="32">
        <f t="shared" si="925"/>
        <v>43</v>
      </c>
      <c r="T977" s="32">
        <f t="shared" si="925"/>
        <v>43</v>
      </c>
      <c r="U977" s="32">
        <f t="shared" si="925"/>
        <v>43</v>
      </c>
      <c r="V977" s="32">
        <f t="shared" si="925"/>
        <v>44</v>
      </c>
      <c r="W977" s="32">
        <f t="shared" si="925"/>
        <v>43</v>
      </c>
    </row>
    <row r="978" spans="1:23" x14ac:dyDescent="0.25">
      <c r="A978" s="257" t="s">
        <v>305</v>
      </c>
      <c r="B978" t="str">
        <f>IFERROR(_xlfn.XLOOKUP(TEXT(A978, "0"), TEXT('Material master'!$A$2:'Material master'!$A$275, "0"), 'Material master'!$B$2:'Material master'!$B$275, 1),"")</f>
        <v>Bentonite A90 PO 1000:B4S:H4:NB:1000</v>
      </c>
      <c r="C978" t="str">
        <f>IFERROR(_xlfn.XLOOKUP(TEXT(A978, "0"), TEXT('Material master'!$A$2:'Material master'!$A$275, "0"), 'Material master'!$C$2:'Material master'!$C$275, 1),"")</f>
        <v>Packaged Product</v>
      </c>
      <c r="D978" t="str">
        <f>IFERROR(_xlfn.XLOOKUP(TEXT(A978, "0"), TEXT('Material master'!$A$2:'Material master'!$A$275, "0"), 'Material master'!$D$2:'Material master'!$D$275, 1),"")</f>
        <v>I001 - Bentonite</v>
      </c>
      <c r="E978" t="str">
        <f>IFERROR(_xlfn.XLOOKUP(TEXT(A978, "0"), TEXT('Material master'!$A$2:'Material master'!$A$275, "0"), 'Material master'!$E$2:'Material master'!$E$275, 1),"")</f>
        <v>SPC0916 - Bentonite Sodium Flour</v>
      </c>
      <c r="F978" t="str">
        <f>IFERROR(_xlfn.XLOOKUP(TEXT(A978, "0"), TEXT('Material master'!$A$2:'Material master'!$A$275, "0"), 'Material master'!$F$2:'Material master'!$F$275, 1),"")</f>
        <v>AE24 - Bentonite Sodium Flour Coarse</v>
      </c>
      <c r="G978" t="str">
        <f>IFERROR(_xlfn.XLOOKUP(TEXT(A978, "0"), TEXT('Material master'!$A$2:'Material master'!$A$275, "0"), 'Material master'!$G$2:'Material master'!$G$275, 1),"")</f>
        <v>Bentonite A90 PO</v>
      </c>
      <c r="H978" t="s">
        <v>706</v>
      </c>
      <c r="I978" s="257" t="s">
        <v>115</v>
      </c>
      <c r="J978">
        <v>1</v>
      </c>
      <c r="K978" s="32"/>
      <c r="L978" s="32">
        <f t="shared" ref="L978:W978" si="926">L975 * $J978</f>
        <v>0</v>
      </c>
      <c r="M978" s="32">
        <f t="shared" si="926"/>
        <v>37</v>
      </c>
      <c r="N978" s="32">
        <f t="shared" si="926"/>
        <v>43</v>
      </c>
      <c r="O978" s="32">
        <f t="shared" si="926"/>
        <v>44</v>
      </c>
      <c r="P978" s="32">
        <f t="shared" si="926"/>
        <v>43</v>
      </c>
      <c r="Q978" s="32">
        <f t="shared" si="926"/>
        <v>43</v>
      </c>
      <c r="R978" s="32">
        <f t="shared" si="926"/>
        <v>44</v>
      </c>
      <c r="S978" s="32">
        <f t="shared" si="926"/>
        <v>43</v>
      </c>
      <c r="T978" s="32">
        <f t="shared" si="926"/>
        <v>43</v>
      </c>
      <c r="U978" s="32">
        <f t="shared" si="926"/>
        <v>43</v>
      </c>
      <c r="V978" s="32">
        <f t="shared" si="926"/>
        <v>44</v>
      </c>
      <c r="W978" s="32">
        <f t="shared" si="926"/>
        <v>43</v>
      </c>
    </row>
    <row r="979" spans="1:23" ht="15.75" thickBot="1" x14ac:dyDescent="0.3">
      <c r="A979" s="257" t="s">
        <v>305</v>
      </c>
      <c r="B979" t="str">
        <f>IFERROR(_xlfn.XLOOKUP(TEXT(A979, "0"), TEXT('Material master'!$A$2:'Material master'!$A$275, "0"), 'Material master'!$B$2:'Material master'!$B$275, 1),"")</f>
        <v>Bentonite A90 PO 1000:B4S:H4:NB:1000</v>
      </c>
      <c r="C979" t="str">
        <f>IFERROR(_xlfn.XLOOKUP(TEXT(A979, "0"), TEXT('Material master'!$A$2:'Material master'!$A$275, "0"), 'Material master'!$C$2:'Material master'!$C$275, 1),"")</f>
        <v>Packaged Product</v>
      </c>
      <c r="D979" t="str">
        <f>IFERROR(_xlfn.XLOOKUP(TEXT(A979, "0"), TEXT('Material master'!$A$2:'Material master'!$A$275, "0"), 'Material master'!$D$2:'Material master'!$D$275, 1),"")</f>
        <v>I001 - Bentonite</v>
      </c>
      <c r="E979" t="str">
        <f>IFERROR(_xlfn.XLOOKUP(TEXT(A979, "0"), TEXT('Material master'!$A$2:'Material master'!$A$275, "0"), 'Material master'!$E$2:'Material master'!$E$275, 1),"")</f>
        <v>SPC0916 - Bentonite Sodium Flour</v>
      </c>
      <c r="F979" t="str">
        <f>IFERROR(_xlfn.XLOOKUP(TEXT(A979, "0"), TEXT('Material master'!$A$2:'Material master'!$A$275, "0"), 'Material master'!$F$2:'Material master'!$F$275, 1),"")</f>
        <v>AE24 - Bentonite Sodium Flour Coarse</v>
      </c>
      <c r="G979" t="str">
        <f>IFERROR(_xlfn.XLOOKUP(TEXT(A979, "0"), TEXT('Material master'!$A$2:'Material master'!$A$275, "0"), 'Material master'!$G$2:'Material master'!$G$275, 1),"")</f>
        <v>Bentonite A90 PO</v>
      </c>
      <c r="H979" t="s">
        <v>706</v>
      </c>
      <c r="I979" s="257" t="s">
        <v>299</v>
      </c>
      <c r="J979">
        <v>1</v>
      </c>
      <c r="K979" s="32"/>
      <c r="L979" s="32">
        <f t="shared" ref="L979:W979" si="927">L975 * $J979</f>
        <v>0</v>
      </c>
      <c r="M979" s="32">
        <f t="shared" si="927"/>
        <v>37</v>
      </c>
      <c r="N979" s="32">
        <f t="shared" si="927"/>
        <v>43</v>
      </c>
      <c r="O979" s="32">
        <f t="shared" si="927"/>
        <v>44</v>
      </c>
      <c r="P979" s="32">
        <f t="shared" si="927"/>
        <v>43</v>
      </c>
      <c r="Q979" s="32">
        <f t="shared" si="927"/>
        <v>43</v>
      </c>
      <c r="R979" s="32">
        <f t="shared" si="927"/>
        <v>44</v>
      </c>
      <c r="S979" s="32">
        <f t="shared" si="927"/>
        <v>43</v>
      </c>
      <c r="T979" s="32">
        <f t="shared" si="927"/>
        <v>43</v>
      </c>
      <c r="U979" s="32">
        <f t="shared" si="927"/>
        <v>43</v>
      </c>
      <c r="V979" s="32">
        <f t="shared" si="927"/>
        <v>44</v>
      </c>
      <c r="W979" s="32">
        <f t="shared" si="927"/>
        <v>43</v>
      </c>
    </row>
    <row r="980" spans="1:23" s="138" customFormat="1" x14ac:dyDescent="0.25">
      <c r="A980" s="137" t="s">
        <v>307</v>
      </c>
      <c r="B980" s="138" t="str">
        <f>IFERROR(_xlfn.XLOOKUP(TEXT(A980, "0"), TEXT('Material master'!$A$2:'Material master'!$A$275, "0"), 'Material master'!$B$2:'Material master'!$B$275, 1),"")</f>
        <v>Glass Fibre G25 PO</v>
      </c>
      <c r="C980" s="138" t="str">
        <f>IFERROR(_xlfn.XLOOKUP(TEXT(A980, "0"), TEXT('Material master'!$A$2:'Material master'!$A$275, "0"), 'Material master'!$C$2:'Material master'!$C$275, 1),"")</f>
        <v>Bulk Product</v>
      </c>
      <c r="D980" s="138" t="str">
        <f>IFERROR(_xlfn.XLOOKUP(TEXT(A980, "0"), TEXT('Material master'!$A$2:'Material master'!$A$275, "0"), 'Material master'!$D$2:'Material master'!$D$275, 1),"")</f>
        <v>W000 - Other Materials</v>
      </c>
      <c r="E980" s="138" t="str">
        <f>IFERROR(_xlfn.XLOOKUP(TEXT(A980, "0"), TEXT('Material master'!$A$2:'Material master'!$A$275, "0"), 'Material master'!$E$2:'Material master'!$E$275, 1),"")</f>
        <v>SPC1023 - Glass Fibre Flour</v>
      </c>
      <c r="F980" s="138" t="str">
        <f>IFERROR(_xlfn.XLOOKUP(TEXT(A980, "0"), TEXT('Material master'!$A$2:'Material master'!$A$275, "0"), 'Material master'!$F$2:'Material master'!$F$275, 1),"")</f>
        <v>HA12 - Glass Fibre Flour</v>
      </c>
      <c r="G980" s="138" t="str">
        <f>IFERROR(_xlfn.XLOOKUP(TEXT(A980, "0"), TEXT('Material master'!$A$2:'Material master'!$A$275, "0"), 'Material master'!$G$2:'Material master'!$G$275, 1),"")</f>
        <v>Glass Fibre G25 PO</v>
      </c>
      <c r="H980" s="138" t="s">
        <v>695</v>
      </c>
      <c r="I980" s="137" t="s">
        <v>312</v>
      </c>
      <c r="K980" s="140"/>
      <c r="L980" s="140">
        <f t="shared" ref="L980:W980" si="928">IFERROR(L999, 0)</f>
        <v>0</v>
      </c>
      <c r="M980" s="140">
        <f t="shared" si="928"/>
        <v>0</v>
      </c>
      <c r="N980" s="140">
        <f t="shared" si="928"/>
        <v>1.4</v>
      </c>
      <c r="O980" s="140">
        <f t="shared" si="928"/>
        <v>1.4</v>
      </c>
      <c r="P980" s="140">
        <f t="shared" si="928"/>
        <v>4.1999999999999993</v>
      </c>
      <c r="Q980" s="140">
        <f t="shared" si="928"/>
        <v>1.4</v>
      </c>
      <c r="R980" s="140">
        <f t="shared" si="928"/>
        <v>2.8</v>
      </c>
      <c r="S980" s="140">
        <f t="shared" si="928"/>
        <v>1.4</v>
      </c>
      <c r="T980" s="140">
        <f t="shared" si="928"/>
        <v>4.1999999999999993</v>
      </c>
      <c r="U980" s="140">
        <f t="shared" si="928"/>
        <v>1.4</v>
      </c>
      <c r="V980" s="140">
        <f t="shared" si="928"/>
        <v>2.8</v>
      </c>
      <c r="W980" s="140">
        <f t="shared" si="928"/>
        <v>1.4</v>
      </c>
    </row>
    <row r="981" spans="1:23" x14ac:dyDescent="0.25">
      <c r="A981" s="257" t="s">
        <v>307</v>
      </c>
      <c r="B981" t="str">
        <f>IFERROR(_xlfn.XLOOKUP(TEXT(A981, "0"), TEXT('Material master'!$A$2:'Material master'!$A$275, "0"), 'Material master'!$B$2:'Material master'!$B$275, 1),"")</f>
        <v>Glass Fibre G25 PO</v>
      </c>
      <c r="C981" t="str">
        <f>IFERROR(_xlfn.XLOOKUP(TEXT(A981, "0"), TEXT('Material master'!$A$2:'Material master'!$A$275, "0"), 'Material master'!$C$2:'Material master'!$C$275, 1),"")</f>
        <v>Bulk Product</v>
      </c>
      <c r="D981" t="str">
        <f>IFERROR(_xlfn.XLOOKUP(TEXT(A981, "0"), TEXT('Material master'!$A$2:'Material master'!$A$275, "0"), 'Material master'!$D$2:'Material master'!$D$275, 1),"")</f>
        <v>W000 - Other Materials</v>
      </c>
      <c r="E981" t="str">
        <f>IFERROR(_xlfn.XLOOKUP(TEXT(A981, "0"), TEXT('Material master'!$A$2:'Material master'!$A$275, "0"), 'Material master'!$E$2:'Material master'!$E$275, 1),"")</f>
        <v>SPC1023 - Glass Fibre Flour</v>
      </c>
      <c r="F981" t="str">
        <f>IFERROR(_xlfn.XLOOKUP(TEXT(A981, "0"), TEXT('Material master'!$A$2:'Material master'!$A$275, "0"), 'Material master'!$F$2:'Material master'!$F$275, 1),"")</f>
        <v>HA12 - Glass Fibre Flour</v>
      </c>
      <c r="G981" t="str">
        <f>IFERROR(_xlfn.XLOOKUP(TEXT(A981, "0"), TEXT('Material master'!$A$2:'Material master'!$A$275, "0"), 'Material master'!$G$2:'Material master'!$G$275, 1),"")</f>
        <v>Glass Fibre G25 PO</v>
      </c>
      <c r="H981" t="s">
        <v>695</v>
      </c>
      <c r="I981" s="257" t="s">
        <v>324</v>
      </c>
      <c r="K981" s="32"/>
      <c r="L981" s="32">
        <f t="shared" ref="L981:W981" si="929">IFERROR(L1034, 0)</f>
        <v>28</v>
      </c>
      <c r="M981" s="32">
        <f t="shared" si="929"/>
        <v>6</v>
      </c>
      <c r="N981" s="32">
        <f t="shared" si="929"/>
        <v>7</v>
      </c>
      <c r="O981" s="32">
        <f t="shared" si="929"/>
        <v>32</v>
      </c>
      <c r="P981" s="32">
        <f t="shared" si="929"/>
        <v>31</v>
      </c>
      <c r="Q981" s="32">
        <f t="shared" si="929"/>
        <v>7</v>
      </c>
      <c r="R981" s="32">
        <f t="shared" si="929"/>
        <v>8</v>
      </c>
      <c r="S981" s="32">
        <f t="shared" si="929"/>
        <v>31</v>
      </c>
      <c r="T981" s="32">
        <f t="shared" si="929"/>
        <v>7</v>
      </c>
      <c r="U981" s="32">
        <f t="shared" si="929"/>
        <v>32</v>
      </c>
      <c r="V981" s="32">
        <f t="shared" si="929"/>
        <v>20</v>
      </c>
      <c r="W981" s="32">
        <f t="shared" si="929"/>
        <v>30</v>
      </c>
    </row>
    <row r="982" spans="1:23" x14ac:dyDescent="0.25">
      <c r="A982" s="257" t="s">
        <v>307</v>
      </c>
      <c r="B982" t="str">
        <f>IFERROR(_xlfn.XLOOKUP(TEXT(A982, "0"), TEXT('Material master'!$A$2:'Material master'!$A$275, "0"), 'Material master'!$B$2:'Material master'!$B$275, 1),"")</f>
        <v>Glass Fibre G25 PO</v>
      </c>
      <c r="C982" t="str">
        <f>IFERROR(_xlfn.XLOOKUP(TEXT(A982, "0"), TEXT('Material master'!$A$2:'Material master'!$A$275, "0"), 'Material master'!$C$2:'Material master'!$C$275, 1),"")</f>
        <v>Bulk Product</v>
      </c>
      <c r="D982" t="str">
        <f>IFERROR(_xlfn.XLOOKUP(TEXT(A982, "0"), TEXT('Material master'!$A$2:'Material master'!$A$275, "0"), 'Material master'!$D$2:'Material master'!$D$275, 1),"")</f>
        <v>W000 - Other Materials</v>
      </c>
      <c r="E982" t="str">
        <f>IFERROR(_xlfn.XLOOKUP(TEXT(A982, "0"), TEXT('Material master'!$A$2:'Material master'!$A$275, "0"), 'Material master'!$E$2:'Material master'!$E$275, 1),"")</f>
        <v>SPC1023 - Glass Fibre Flour</v>
      </c>
      <c r="F982" t="str">
        <f>IFERROR(_xlfn.XLOOKUP(TEXT(A982, "0"), TEXT('Material master'!$A$2:'Material master'!$A$275, "0"), 'Material master'!$F$2:'Material master'!$F$275, 1),"")</f>
        <v>HA12 - Glass Fibre Flour</v>
      </c>
      <c r="G982" t="str">
        <f>IFERROR(_xlfn.XLOOKUP(TEXT(A982, "0"), TEXT('Material master'!$A$2:'Material master'!$A$275, "0"), 'Material master'!$G$2:'Material master'!$G$275, 1),"")</f>
        <v>Glass Fibre G25 PO</v>
      </c>
      <c r="H982" s="1" t="s">
        <v>696</v>
      </c>
      <c r="I982" s="1"/>
      <c r="J982" s="1"/>
      <c r="K982" s="141"/>
      <c r="L982" s="141">
        <f t="shared" ref="L982:W982" si="930">SUM(L980:L981)</f>
        <v>28</v>
      </c>
      <c r="M982" s="141">
        <f t="shared" si="930"/>
        <v>6</v>
      </c>
      <c r="N982" s="141">
        <f t="shared" si="930"/>
        <v>8.4</v>
      </c>
      <c r="O982" s="141">
        <f t="shared" si="930"/>
        <v>33.4</v>
      </c>
      <c r="P982" s="141">
        <f t="shared" si="930"/>
        <v>35.200000000000003</v>
      </c>
      <c r="Q982" s="141">
        <f t="shared" si="930"/>
        <v>8.4</v>
      </c>
      <c r="R982" s="141">
        <f t="shared" si="930"/>
        <v>10.8</v>
      </c>
      <c r="S982" s="141">
        <f t="shared" si="930"/>
        <v>32.4</v>
      </c>
      <c r="T982" s="141">
        <f t="shared" si="930"/>
        <v>11.2</v>
      </c>
      <c r="U982" s="141">
        <f t="shared" si="930"/>
        <v>33.4</v>
      </c>
      <c r="V982" s="141">
        <f t="shared" si="930"/>
        <v>22.8</v>
      </c>
      <c r="W982" s="141">
        <f t="shared" si="930"/>
        <v>31.4</v>
      </c>
    </row>
    <row r="983" spans="1:23" s="136" customFormat="1" x14ac:dyDescent="0.25">
      <c r="A983" s="270" t="s">
        <v>307</v>
      </c>
      <c r="B983" s="136" t="str">
        <f>IFERROR(_xlfn.XLOOKUP(TEXT(A983, "0"), TEXT('Material master'!$A$2:'Material master'!$A$275, "0"), 'Material master'!$B$2:'Material master'!$B$275, 1),"")</f>
        <v>Glass Fibre G25 PO</v>
      </c>
      <c r="C983" s="136" t="str">
        <f>IFERROR(_xlfn.XLOOKUP(TEXT(A983, "0"), TEXT('Material master'!$A$2:'Material master'!$A$275, "0"), 'Material master'!$C$2:'Material master'!$C$275, 1),"")</f>
        <v>Bulk Product</v>
      </c>
      <c r="D983" s="136" t="str">
        <f>IFERROR(_xlfn.XLOOKUP(TEXT(A983, "0"), TEXT('Material master'!$A$2:'Material master'!$A$275, "0"), 'Material master'!$D$2:'Material master'!$D$275, 1),"")</f>
        <v>W000 - Other Materials</v>
      </c>
      <c r="E983" s="136" t="str">
        <f>IFERROR(_xlfn.XLOOKUP(TEXT(A983, "0"), TEXT('Material master'!$A$2:'Material master'!$A$275, "0"), 'Material master'!$E$2:'Material master'!$E$275, 1),"")</f>
        <v>SPC1023 - Glass Fibre Flour</v>
      </c>
      <c r="F983" s="136" t="str">
        <f>IFERROR(_xlfn.XLOOKUP(TEXT(A983, "0"), TEXT('Material master'!$A$2:'Material master'!$A$275, "0"), 'Material master'!$F$2:'Material master'!$F$275, 1),"")</f>
        <v>HA12 - Glass Fibre Flour</v>
      </c>
      <c r="G983" s="136" t="str">
        <f>IFERROR(_xlfn.XLOOKUP(TEXT(A983, "0"), TEXT('Material master'!$A$2:'Material master'!$A$275, "0"), 'Material master'!$G$2:'Material master'!$G$275, 1),"")</f>
        <v>Glass Fibre G25 PO</v>
      </c>
      <c r="H983" s="136" t="s">
        <v>697</v>
      </c>
      <c r="K983" s="142">
        <v>0</v>
      </c>
      <c r="L983" s="142">
        <f t="shared" ref="L983:W983" si="931">K983 - L982 + L985</f>
        <v>14</v>
      </c>
      <c r="M983" s="142">
        <f t="shared" si="931"/>
        <v>14</v>
      </c>
      <c r="N983" s="142">
        <f t="shared" si="931"/>
        <v>13.6</v>
      </c>
      <c r="O983" s="142">
        <f t="shared" si="931"/>
        <v>13.200000000000003</v>
      </c>
      <c r="P983" s="142">
        <f t="shared" si="931"/>
        <v>14</v>
      </c>
      <c r="Q983" s="142">
        <f t="shared" si="931"/>
        <v>13.6</v>
      </c>
      <c r="R983" s="142">
        <f t="shared" si="931"/>
        <v>13.799999999999999</v>
      </c>
      <c r="S983" s="142">
        <f t="shared" si="931"/>
        <v>13.399999999999999</v>
      </c>
      <c r="T983" s="142">
        <f t="shared" si="931"/>
        <v>13.2</v>
      </c>
      <c r="U983" s="142">
        <f t="shared" si="931"/>
        <v>13.8</v>
      </c>
      <c r="V983" s="142">
        <f t="shared" si="931"/>
        <v>14</v>
      </c>
      <c r="W983" s="142">
        <f t="shared" si="931"/>
        <v>13.600000000000001</v>
      </c>
    </row>
    <row r="984" spans="1:23" x14ac:dyDescent="0.25">
      <c r="A984" s="257" t="s">
        <v>307</v>
      </c>
      <c r="B984" t="str">
        <f>IFERROR(_xlfn.XLOOKUP(TEXT(A984, "0"), TEXT('Material master'!$A$2:'Material master'!$A$275, "0"), 'Material master'!$B$2:'Material master'!$B$275, 1),"")</f>
        <v>Glass Fibre G25 PO</v>
      </c>
      <c r="C984" t="str">
        <f>IFERROR(_xlfn.XLOOKUP(TEXT(A984, "0"), TEXT('Material master'!$A$2:'Material master'!$A$275, "0"), 'Material master'!$C$2:'Material master'!$C$275, 1),"")</f>
        <v>Bulk Product</v>
      </c>
      <c r="D984" t="str">
        <f>IFERROR(_xlfn.XLOOKUP(TEXT(A984, "0"), TEXT('Material master'!$A$2:'Material master'!$A$275, "0"), 'Material master'!$D$2:'Material master'!$D$275, 1),"")</f>
        <v>W000 - Other Materials</v>
      </c>
      <c r="E984" t="str">
        <f>IFERROR(_xlfn.XLOOKUP(TEXT(A984, "0"), TEXT('Material master'!$A$2:'Material master'!$A$275, "0"), 'Material master'!$E$2:'Material master'!$E$275, 1),"")</f>
        <v>SPC1023 - Glass Fibre Flour</v>
      </c>
      <c r="F984" t="str">
        <f>IFERROR(_xlfn.XLOOKUP(TEXT(A984, "0"), TEXT('Material master'!$A$2:'Material master'!$A$275, "0"), 'Material master'!$F$2:'Material master'!$F$275, 1),"")</f>
        <v>HA12 - Glass Fibre Flour</v>
      </c>
      <c r="G984" t="str">
        <f>IFERROR(_xlfn.XLOOKUP(TEXT(A984, "0"), TEXT('Material master'!$A$2:'Material master'!$A$275, "0"), 'Material master'!$G$2:'Material master'!$G$275, 1),"")</f>
        <v>Glass Fibre G25 PO</v>
      </c>
      <c r="H984" t="s">
        <v>698</v>
      </c>
      <c r="I984" s="32">
        <v>13.123866382066446</v>
      </c>
      <c r="J984" s="258">
        <f>IFERROR($I984/AVERAGE($L982:$W982),0)</f>
        <v>0.60247282549654679</v>
      </c>
      <c r="K984" s="32"/>
      <c r="L984" s="32">
        <f t="shared" ref="L984:W984" si="932">$I984</f>
        <v>13.123866382066446</v>
      </c>
      <c r="M984" s="32">
        <f t="shared" si="932"/>
        <v>13.123866382066446</v>
      </c>
      <c r="N984" s="32">
        <f t="shared" si="932"/>
        <v>13.123866382066446</v>
      </c>
      <c r="O984" s="32">
        <f t="shared" si="932"/>
        <v>13.123866382066446</v>
      </c>
      <c r="P984" s="32">
        <f t="shared" si="932"/>
        <v>13.123866382066446</v>
      </c>
      <c r="Q984" s="32">
        <f t="shared" si="932"/>
        <v>13.123866382066446</v>
      </c>
      <c r="R984" s="32">
        <f t="shared" si="932"/>
        <v>13.123866382066446</v>
      </c>
      <c r="S984" s="32">
        <f t="shared" si="932"/>
        <v>13.123866382066446</v>
      </c>
      <c r="T984" s="32">
        <f t="shared" si="932"/>
        <v>13.123866382066446</v>
      </c>
      <c r="U984" s="32">
        <f t="shared" si="932"/>
        <v>13.123866382066446</v>
      </c>
      <c r="V984" s="32">
        <f t="shared" si="932"/>
        <v>13.123866382066446</v>
      </c>
      <c r="W984" s="32">
        <f t="shared" si="932"/>
        <v>13.123866382066446</v>
      </c>
    </row>
    <row r="985" spans="1:23" x14ac:dyDescent="0.25">
      <c r="A985" s="257" t="s">
        <v>307</v>
      </c>
      <c r="B985" t="str">
        <f>IFERROR(_xlfn.XLOOKUP(TEXT(A985, "0"), TEXT('Material master'!$A$2:'Material master'!$A$275, "0"), 'Material master'!$B$2:'Material master'!$B$275, 1),"")</f>
        <v>Glass Fibre G25 PO</v>
      </c>
      <c r="C985" t="str">
        <f>IFERROR(_xlfn.XLOOKUP(TEXT(A985, "0"), TEXT('Material master'!$A$2:'Material master'!$A$275, "0"), 'Material master'!$C$2:'Material master'!$C$275, 1),"")</f>
        <v>Bulk Product</v>
      </c>
      <c r="D985" t="str">
        <f>IFERROR(_xlfn.XLOOKUP(TEXT(A985, "0"), TEXT('Material master'!$A$2:'Material master'!$A$275, "0"), 'Material master'!$D$2:'Material master'!$D$275, 1),"")</f>
        <v>W000 - Other Materials</v>
      </c>
      <c r="E985" t="str">
        <f>IFERROR(_xlfn.XLOOKUP(TEXT(A985, "0"), TEXT('Material master'!$A$2:'Material master'!$A$275, "0"), 'Material master'!$E$2:'Material master'!$E$275, 1),"")</f>
        <v>SPC1023 - Glass Fibre Flour</v>
      </c>
      <c r="F985" t="str">
        <f>IFERROR(_xlfn.XLOOKUP(TEXT(A985, "0"), TEXT('Material master'!$A$2:'Material master'!$A$275, "0"), 'Material master'!$F$2:'Material master'!$F$275, 1),"")</f>
        <v>HA12 - Glass Fibre Flour</v>
      </c>
      <c r="G985" t="str">
        <f>IFERROR(_xlfn.XLOOKUP(TEXT(A985, "0"), TEXT('Material master'!$A$2:'Material master'!$A$275, "0"), 'Material master'!$G$2:'Material master'!$G$275, 1),"")</f>
        <v>Glass Fibre G25 PO</v>
      </c>
      <c r="H985" t="s">
        <v>704</v>
      </c>
      <c r="I985">
        <v>1</v>
      </c>
      <c r="K985" s="32"/>
      <c r="L985" s="32">
        <f t="shared" ref="L985:W985" si="933">IF(( L984 - K983 + L982 ) &gt; 0, CEILING(( L984 - K983 + L982 ), $I985), 0)</f>
        <v>42</v>
      </c>
      <c r="M985" s="32">
        <f t="shared" si="933"/>
        <v>6</v>
      </c>
      <c r="N985" s="32">
        <f t="shared" si="933"/>
        <v>8</v>
      </c>
      <c r="O985" s="32">
        <f t="shared" si="933"/>
        <v>33</v>
      </c>
      <c r="P985" s="32">
        <f t="shared" si="933"/>
        <v>36</v>
      </c>
      <c r="Q985" s="32">
        <f t="shared" si="933"/>
        <v>8</v>
      </c>
      <c r="R985" s="32">
        <f t="shared" si="933"/>
        <v>11</v>
      </c>
      <c r="S985" s="32">
        <f t="shared" si="933"/>
        <v>32</v>
      </c>
      <c r="T985" s="32">
        <f t="shared" si="933"/>
        <v>11</v>
      </c>
      <c r="U985" s="32">
        <f t="shared" si="933"/>
        <v>34</v>
      </c>
      <c r="V985" s="32">
        <f t="shared" si="933"/>
        <v>23</v>
      </c>
      <c r="W985" s="32">
        <f t="shared" si="933"/>
        <v>31</v>
      </c>
    </row>
    <row r="986" spans="1:23" x14ac:dyDescent="0.25">
      <c r="A986" s="257" t="s">
        <v>307</v>
      </c>
      <c r="B986" t="str">
        <f>IFERROR(_xlfn.XLOOKUP(TEXT(A986, "0"), TEXT('Material master'!$A$2:'Material master'!$A$275, "0"), 'Material master'!$B$2:'Material master'!$B$275, 1),"")</f>
        <v>Glass Fibre G25 PO</v>
      </c>
      <c r="C986" t="str">
        <f>IFERROR(_xlfn.XLOOKUP(TEXT(A986, "0"), TEXT('Material master'!$A$2:'Material master'!$A$275, "0"), 'Material master'!$C$2:'Material master'!$C$275, 1),"")</f>
        <v>Bulk Product</v>
      </c>
      <c r="D986" t="str">
        <f>IFERROR(_xlfn.XLOOKUP(TEXT(A986, "0"), TEXT('Material master'!$A$2:'Material master'!$A$275, "0"), 'Material master'!$D$2:'Material master'!$D$275, 1),"")</f>
        <v>W000 - Other Materials</v>
      </c>
      <c r="E986" t="str">
        <f>IFERROR(_xlfn.XLOOKUP(TEXT(A986, "0"), TEXT('Material master'!$A$2:'Material master'!$A$275, "0"), 'Material master'!$E$2:'Material master'!$E$275, 1),"")</f>
        <v>SPC1023 - Glass Fibre Flour</v>
      </c>
      <c r="F986" t="str">
        <f>IFERROR(_xlfn.XLOOKUP(TEXT(A986, "0"), TEXT('Material master'!$A$2:'Material master'!$A$275, "0"), 'Material master'!$F$2:'Material master'!$F$275, 1),"")</f>
        <v>HA12 - Glass Fibre Flour</v>
      </c>
      <c r="G986" t="str">
        <f>IFERROR(_xlfn.XLOOKUP(TEXT(A986, "0"), TEXT('Material master'!$A$2:'Material master'!$A$275, "0"), 'Material master'!$G$2:'Material master'!$G$275, 1),"")</f>
        <v>Glass Fibre G25 PO</v>
      </c>
      <c r="H986" t="s">
        <v>705</v>
      </c>
      <c r="I986" t="s">
        <v>642</v>
      </c>
      <c r="J986">
        <v>1.5</v>
      </c>
      <c r="K986" s="32"/>
      <c r="L986" s="32">
        <f t="shared" ref="L986:W986" si="934">L985 / $J986</f>
        <v>28</v>
      </c>
      <c r="M986" s="32">
        <f t="shared" si="934"/>
        <v>4</v>
      </c>
      <c r="N986" s="32">
        <f t="shared" si="934"/>
        <v>5.333333333333333</v>
      </c>
      <c r="O986" s="32">
        <f t="shared" si="934"/>
        <v>22</v>
      </c>
      <c r="P986" s="32">
        <f t="shared" si="934"/>
        <v>24</v>
      </c>
      <c r="Q986" s="32">
        <f t="shared" si="934"/>
        <v>5.333333333333333</v>
      </c>
      <c r="R986" s="32">
        <f t="shared" si="934"/>
        <v>7.333333333333333</v>
      </c>
      <c r="S986" s="32">
        <f t="shared" si="934"/>
        <v>21.333333333333332</v>
      </c>
      <c r="T986" s="32">
        <f t="shared" si="934"/>
        <v>7.333333333333333</v>
      </c>
      <c r="U986" s="32">
        <f t="shared" si="934"/>
        <v>22.666666666666668</v>
      </c>
      <c r="V986" s="32">
        <f t="shared" si="934"/>
        <v>15.333333333333334</v>
      </c>
      <c r="W986" s="32">
        <f t="shared" si="934"/>
        <v>20.666666666666668</v>
      </c>
    </row>
    <row r="987" spans="1:23" x14ac:dyDescent="0.25">
      <c r="A987" s="257" t="s">
        <v>307</v>
      </c>
      <c r="B987" t="str">
        <f>IFERROR(_xlfn.XLOOKUP(TEXT(A987, "0"), TEXT('Material master'!$A$2:'Material master'!$A$275, "0"), 'Material master'!$B$2:'Material master'!$B$275, 1),"")</f>
        <v>Glass Fibre G25 PO</v>
      </c>
      <c r="C987" t="str">
        <f>IFERROR(_xlfn.XLOOKUP(TEXT(A987, "0"), TEXT('Material master'!$A$2:'Material master'!$A$275, "0"), 'Material master'!$C$2:'Material master'!$C$275, 1),"")</f>
        <v>Bulk Product</v>
      </c>
      <c r="D987" t="str">
        <f>IFERROR(_xlfn.XLOOKUP(TEXT(A987, "0"), TEXT('Material master'!$A$2:'Material master'!$A$275, "0"), 'Material master'!$D$2:'Material master'!$D$275, 1),"")</f>
        <v>W000 - Other Materials</v>
      </c>
      <c r="E987" t="str">
        <f>IFERROR(_xlfn.XLOOKUP(TEXT(A987, "0"), TEXT('Material master'!$A$2:'Material master'!$A$275, "0"), 'Material master'!$E$2:'Material master'!$E$275, 1),"")</f>
        <v>SPC1023 - Glass Fibre Flour</v>
      </c>
      <c r="F987" t="str">
        <f>IFERROR(_xlfn.XLOOKUP(TEXT(A987, "0"), TEXT('Material master'!$A$2:'Material master'!$A$275, "0"), 'Material master'!$F$2:'Material master'!$F$275, 1),"")</f>
        <v>HA12 - Glass Fibre Flour</v>
      </c>
      <c r="G987" t="str">
        <f>IFERROR(_xlfn.XLOOKUP(TEXT(A987, "0"), TEXT('Material master'!$A$2:'Material master'!$A$275, "0"), 'Material master'!$G$2:'Material master'!$G$275, 1),"")</f>
        <v>Glass Fibre G25 PO</v>
      </c>
      <c r="H987" t="s">
        <v>705</v>
      </c>
      <c r="I987" t="s">
        <v>639</v>
      </c>
      <c r="J987">
        <v>1.5</v>
      </c>
      <c r="K987" s="32"/>
      <c r="L987" s="32">
        <f t="shared" ref="L987:W987" si="935">L985 / $J987</f>
        <v>28</v>
      </c>
      <c r="M987" s="32">
        <f t="shared" si="935"/>
        <v>4</v>
      </c>
      <c r="N987" s="32">
        <f t="shared" si="935"/>
        <v>5.333333333333333</v>
      </c>
      <c r="O987" s="32">
        <f t="shared" si="935"/>
        <v>22</v>
      </c>
      <c r="P987" s="32">
        <f t="shared" si="935"/>
        <v>24</v>
      </c>
      <c r="Q987" s="32">
        <f t="shared" si="935"/>
        <v>5.333333333333333</v>
      </c>
      <c r="R987" s="32">
        <f t="shared" si="935"/>
        <v>7.333333333333333</v>
      </c>
      <c r="S987" s="32">
        <f t="shared" si="935"/>
        <v>21.333333333333332</v>
      </c>
      <c r="T987" s="32">
        <f t="shared" si="935"/>
        <v>7.333333333333333</v>
      </c>
      <c r="U987" s="32">
        <f t="shared" si="935"/>
        <v>22.666666666666668</v>
      </c>
      <c r="V987" s="32">
        <f t="shared" si="935"/>
        <v>15.333333333333334</v>
      </c>
      <c r="W987" s="32">
        <f t="shared" si="935"/>
        <v>20.666666666666668</v>
      </c>
    </row>
    <row r="988" spans="1:23" ht="15.75" thickBot="1" x14ac:dyDescent="0.3">
      <c r="A988" s="257" t="s">
        <v>307</v>
      </c>
      <c r="B988" t="str">
        <f>IFERROR(_xlfn.XLOOKUP(TEXT(A988, "0"), TEXT('Material master'!$A$2:'Material master'!$A$275, "0"), 'Material master'!$B$2:'Material master'!$B$275, 1),"")</f>
        <v>Glass Fibre G25 PO</v>
      </c>
      <c r="C988" t="str">
        <f>IFERROR(_xlfn.XLOOKUP(TEXT(A988, "0"), TEXT('Material master'!$A$2:'Material master'!$A$275, "0"), 'Material master'!$C$2:'Material master'!$C$275, 1),"")</f>
        <v>Bulk Product</v>
      </c>
      <c r="D988" t="str">
        <f>IFERROR(_xlfn.XLOOKUP(TEXT(A988, "0"), TEXT('Material master'!$A$2:'Material master'!$A$275, "0"), 'Material master'!$D$2:'Material master'!$D$275, 1),"")</f>
        <v>W000 - Other Materials</v>
      </c>
      <c r="E988" t="str">
        <f>IFERROR(_xlfn.XLOOKUP(TEXT(A988, "0"), TEXT('Material master'!$A$2:'Material master'!$A$275, "0"), 'Material master'!$E$2:'Material master'!$E$275, 1),"")</f>
        <v>SPC1023 - Glass Fibre Flour</v>
      </c>
      <c r="F988" t="str">
        <f>IFERROR(_xlfn.XLOOKUP(TEXT(A988, "0"), TEXT('Material master'!$A$2:'Material master'!$A$275, "0"), 'Material master'!$F$2:'Material master'!$F$275, 1),"")</f>
        <v>HA12 - Glass Fibre Flour</v>
      </c>
      <c r="G988" t="str">
        <f>IFERROR(_xlfn.XLOOKUP(TEXT(A988, "0"), TEXT('Material master'!$A$2:'Material master'!$A$275, "0"), 'Material master'!$G$2:'Material master'!$G$275, 1),"")</f>
        <v>Glass Fibre G25 PO</v>
      </c>
      <c r="H988" t="s">
        <v>706</v>
      </c>
      <c r="I988" s="257" t="s">
        <v>163</v>
      </c>
      <c r="J988">
        <v>1.1100000000000001</v>
      </c>
      <c r="K988" s="32"/>
      <c r="L988" s="32">
        <f t="shared" ref="L988:W988" si="936">L985 * $J988</f>
        <v>46.620000000000005</v>
      </c>
      <c r="M988" s="32">
        <f t="shared" si="936"/>
        <v>6.66</v>
      </c>
      <c r="N988" s="32">
        <f t="shared" si="936"/>
        <v>8.8800000000000008</v>
      </c>
      <c r="O988" s="32">
        <f t="shared" si="936"/>
        <v>36.630000000000003</v>
      </c>
      <c r="P988" s="32">
        <f t="shared" si="936"/>
        <v>39.96</v>
      </c>
      <c r="Q988" s="32">
        <f t="shared" si="936"/>
        <v>8.8800000000000008</v>
      </c>
      <c r="R988" s="32">
        <f t="shared" si="936"/>
        <v>12.21</v>
      </c>
      <c r="S988" s="32">
        <f t="shared" si="936"/>
        <v>35.520000000000003</v>
      </c>
      <c r="T988" s="32">
        <f t="shared" si="936"/>
        <v>12.21</v>
      </c>
      <c r="U988" s="32">
        <f t="shared" si="936"/>
        <v>37.74</v>
      </c>
      <c r="V988" s="32">
        <f t="shared" si="936"/>
        <v>25.53</v>
      </c>
      <c r="W988" s="32">
        <f t="shared" si="936"/>
        <v>34.410000000000004</v>
      </c>
    </row>
    <row r="989" spans="1:23" s="138" customFormat="1" x14ac:dyDescent="0.25">
      <c r="A989" s="137" t="s">
        <v>312</v>
      </c>
      <c r="B989" s="138" t="str">
        <f>IFERROR(_xlfn.XLOOKUP(TEXT(A989, "0"), TEXT('Material master'!$A$2:'Material master'!$A$275, "0"), 'Material master'!$B$2:'Material master'!$B$275, 1),"")</f>
        <v>Glass Fibre G25 PO 25:PA:H4:H:1400</v>
      </c>
      <c r="C989" s="138" t="str">
        <f>IFERROR(_xlfn.XLOOKUP(TEXT(A989, "0"), TEXT('Material master'!$A$2:'Material master'!$A$275, "0"), 'Material master'!$C$2:'Material master'!$C$275, 1),"")</f>
        <v>Packaged Product</v>
      </c>
      <c r="D989" s="138" t="str">
        <f>IFERROR(_xlfn.XLOOKUP(TEXT(A989, "0"), TEXT('Material master'!$A$2:'Material master'!$A$275, "0"), 'Material master'!$D$2:'Material master'!$D$275, 1),"")</f>
        <v>W000 - Other Materials</v>
      </c>
      <c r="E989" s="138" t="str">
        <f>IFERROR(_xlfn.XLOOKUP(TEXT(A989, "0"), TEXT('Material master'!$A$2:'Material master'!$A$275, "0"), 'Material master'!$E$2:'Material master'!$E$275, 1),"")</f>
        <v>SPC1023 - Glass Fibre Flour</v>
      </c>
      <c r="F989" s="138" t="str">
        <f>IFERROR(_xlfn.XLOOKUP(TEXT(A989, "0"), TEXT('Material master'!$A$2:'Material master'!$A$275, "0"), 'Material master'!$F$2:'Material master'!$F$275, 1),"")</f>
        <v>HA12 - Glass Fibre Flour</v>
      </c>
      <c r="G989" s="138" t="str">
        <f>IFERROR(_xlfn.XLOOKUP(TEXT(A989, "0"), TEXT('Material master'!$A$2:'Material master'!$A$275, "0"), 'Material master'!$G$2:'Material master'!$G$275, 1),"")</f>
        <v>Glass Fibre G25 PO</v>
      </c>
      <c r="H989" s="138" t="s">
        <v>683</v>
      </c>
      <c r="I989" s="140">
        <f>IFERROR(AVERAGE('Forecast sheet'!$C$29:'Forecast sheet'!$N$29),0)</f>
        <v>4.083333333333333</v>
      </c>
      <c r="J989" s="140">
        <f>IFERROR(AVERAGE(L989:W989),0)</f>
        <v>2.30309211903417</v>
      </c>
      <c r="K989" s="140"/>
      <c r="L989" s="140">
        <v>3.6102342000807401</v>
      </c>
      <c r="M989" s="140">
        <v>1.3068527691592562</v>
      </c>
      <c r="N989" s="140">
        <v>1.279544500258792</v>
      </c>
      <c r="O989" s="140">
        <v>1.508973813068637</v>
      </c>
      <c r="P989" s="140">
        <v>4.0198608220575567</v>
      </c>
      <c r="Q989" s="140">
        <v>1.508973813068637</v>
      </c>
      <c r="R989" s="140">
        <v>2.1842289815675802</v>
      </c>
      <c r="S989" s="140">
        <v>2.1842289815675802</v>
      </c>
      <c r="T989" s="140">
        <v>3.4815206028785224</v>
      </c>
      <c r="U989" s="140">
        <v>2.1842289815675802</v>
      </c>
      <c r="V989" s="140">
        <v>2.1842289815675802</v>
      </c>
      <c r="W989" s="140">
        <v>2.1842289815675802</v>
      </c>
    </row>
    <row r="990" spans="1:23" x14ac:dyDescent="0.25">
      <c r="A990" s="257" t="s">
        <v>312</v>
      </c>
      <c r="B990" t="str">
        <f>IFERROR(_xlfn.XLOOKUP(TEXT(A990, "0"), TEXT('Material master'!$A$2:'Material master'!$A$275, "0"), 'Material master'!$B$2:'Material master'!$B$275, 1),"")</f>
        <v>Glass Fibre G25 PO 25:PA:H4:H:1400</v>
      </c>
      <c r="C990" t="str">
        <f>IFERROR(_xlfn.XLOOKUP(TEXT(A990, "0"), TEXT('Material master'!$A$2:'Material master'!$A$275, "0"), 'Material master'!$C$2:'Material master'!$C$275, 1),"")</f>
        <v>Packaged Product</v>
      </c>
      <c r="D990" t="str">
        <f>IFERROR(_xlfn.XLOOKUP(TEXT(A990, "0"), TEXT('Material master'!$A$2:'Material master'!$A$275, "0"), 'Material master'!$D$2:'Material master'!$D$275, 1),"")</f>
        <v>W000 - Other Materials</v>
      </c>
      <c r="E990" t="str">
        <f>IFERROR(_xlfn.XLOOKUP(TEXT(A990, "0"), TEXT('Material master'!$A$2:'Material master'!$A$275, "0"), 'Material master'!$E$2:'Material master'!$E$275, 1),"")</f>
        <v>SPC1023 - Glass Fibre Flour</v>
      </c>
      <c r="F990" t="str">
        <f>IFERROR(_xlfn.XLOOKUP(TEXT(A990, "0"), TEXT('Material master'!$A$2:'Material master'!$A$275, "0"), 'Material master'!$F$2:'Material master'!$F$275, 1),"")</f>
        <v>HA12 - Glass Fibre Flour</v>
      </c>
      <c r="G990" t="str">
        <f>IFERROR(_xlfn.XLOOKUP(TEXT(A990, "0"), TEXT('Material master'!$A$2:'Material master'!$A$275, "0"), 'Material master'!$G$2:'Material master'!$G$275, 1),"")</f>
        <v>Glass Fibre G25 PO</v>
      </c>
      <c r="H990" s="1" t="s">
        <v>696</v>
      </c>
      <c r="I990" s="1"/>
      <c r="J990" s="1"/>
      <c r="K990" s="141"/>
      <c r="L990" s="141">
        <f t="shared" ref="L990:W990" si="937">SUM(L989)</f>
        <v>3.6102342000807401</v>
      </c>
      <c r="M990" s="141">
        <f t="shared" si="937"/>
        <v>1.3068527691592562</v>
      </c>
      <c r="N990" s="141">
        <f t="shared" si="937"/>
        <v>1.279544500258792</v>
      </c>
      <c r="O990" s="141">
        <f t="shared" si="937"/>
        <v>1.508973813068637</v>
      </c>
      <c r="P990" s="141">
        <f t="shared" si="937"/>
        <v>4.0198608220575567</v>
      </c>
      <c r="Q990" s="141">
        <f t="shared" si="937"/>
        <v>1.508973813068637</v>
      </c>
      <c r="R990" s="141">
        <f t="shared" si="937"/>
        <v>2.1842289815675802</v>
      </c>
      <c r="S990" s="141">
        <f t="shared" si="937"/>
        <v>2.1842289815675802</v>
      </c>
      <c r="T990" s="141">
        <f t="shared" si="937"/>
        <v>3.4815206028785224</v>
      </c>
      <c r="U990" s="141">
        <f t="shared" si="937"/>
        <v>2.1842289815675802</v>
      </c>
      <c r="V990" s="141">
        <f t="shared" si="937"/>
        <v>2.1842289815675802</v>
      </c>
      <c r="W990" s="141">
        <f t="shared" si="937"/>
        <v>2.1842289815675802</v>
      </c>
    </row>
    <row r="991" spans="1:23" s="136" customFormat="1" x14ac:dyDescent="0.25">
      <c r="A991" s="270" t="s">
        <v>312</v>
      </c>
      <c r="B991" s="136" t="str">
        <f>IFERROR(_xlfn.XLOOKUP(TEXT(A991, "0"), TEXT('Material master'!$A$2:'Material master'!$A$275, "0"), 'Material master'!$B$2:'Material master'!$B$275, 1),"")</f>
        <v>Glass Fibre G25 PO 25:PA:H4:H:1400</v>
      </c>
      <c r="C991" s="136" t="str">
        <f>IFERROR(_xlfn.XLOOKUP(TEXT(A991, "0"), TEXT('Material master'!$A$2:'Material master'!$A$275, "0"), 'Material master'!$C$2:'Material master'!$C$275, 1),"")</f>
        <v>Packaged Product</v>
      </c>
      <c r="D991" s="136" t="str">
        <f>IFERROR(_xlfn.XLOOKUP(TEXT(A991, "0"), TEXT('Material master'!$A$2:'Material master'!$A$275, "0"), 'Material master'!$D$2:'Material master'!$D$275, 1),"")</f>
        <v>W000 - Other Materials</v>
      </c>
      <c r="E991" s="136" t="str">
        <f>IFERROR(_xlfn.XLOOKUP(TEXT(A991, "0"), TEXT('Material master'!$A$2:'Material master'!$A$275, "0"), 'Material master'!$E$2:'Material master'!$E$275, 1),"")</f>
        <v>SPC1023 - Glass Fibre Flour</v>
      </c>
      <c r="F991" s="136" t="str">
        <f>IFERROR(_xlfn.XLOOKUP(TEXT(A991, "0"), TEXT('Material master'!$A$2:'Material master'!$A$275, "0"), 'Material master'!$F$2:'Material master'!$F$275, 1),"")</f>
        <v>HA12 - Glass Fibre Flour</v>
      </c>
      <c r="G991" s="136" t="str">
        <f>IFERROR(_xlfn.XLOOKUP(TEXT(A991, "0"), TEXT('Material master'!$A$2:'Material master'!$A$275, "0"), 'Material master'!$G$2:'Material master'!$G$275, 1),"")</f>
        <v>Glass Fibre G25 PO</v>
      </c>
      <c r="H991" s="136" t="s">
        <v>697</v>
      </c>
      <c r="K991" s="142">
        <v>5.6</v>
      </c>
      <c r="L991" s="142">
        <f t="shared" ref="L991:W991" si="938">K991 - L990 + L993</f>
        <v>1.9897657999192595</v>
      </c>
      <c r="M991" s="142">
        <f t="shared" si="938"/>
        <v>0.68291303076000331</v>
      </c>
      <c r="N991" s="142">
        <f t="shared" si="938"/>
        <v>0.80336853050121126</v>
      </c>
      <c r="O991" s="142">
        <f t="shared" si="938"/>
        <v>0.69439471743257419</v>
      </c>
      <c r="P991" s="142">
        <f t="shared" si="938"/>
        <v>0.8745338953750168</v>
      </c>
      <c r="Q991" s="142">
        <f t="shared" si="938"/>
        <v>0.76556008230637973</v>
      </c>
      <c r="R991" s="142">
        <f t="shared" si="938"/>
        <v>1.3813311007387994</v>
      </c>
      <c r="S991" s="142">
        <f t="shared" si="938"/>
        <v>0.59710211917121914</v>
      </c>
      <c r="T991" s="142">
        <f t="shared" si="938"/>
        <v>1.315581516292696</v>
      </c>
      <c r="U991" s="142">
        <f t="shared" si="938"/>
        <v>0.53135253472511579</v>
      </c>
      <c r="V991" s="142">
        <f t="shared" si="938"/>
        <v>1.1471235531575354</v>
      </c>
      <c r="W991" s="142">
        <f t="shared" si="938"/>
        <v>0.36289457158995519</v>
      </c>
    </row>
    <row r="992" spans="1:23" x14ac:dyDescent="0.25">
      <c r="A992" s="257" t="s">
        <v>312</v>
      </c>
      <c r="B992" t="str">
        <f>IFERROR(_xlfn.XLOOKUP(TEXT(A992, "0"), TEXT('Material master'!$A$2:'Material master'!$A$275, "0"), 'Material master'!$B$2:'Material master'!$B$275, 1),"")</f>
        <v>Glass Fibre G25 PO 25:PA:H4:H:1400</v>
      </c>
      <c r="C992" t="str">
        <f>IFERROR(_xlfn.XLOOKUP(TEXT(A992, "0"), TEXT('Material master'!$A$2:'Material master'!$A$275, "0"), 'Material master'!$C$2:'Material master'!$C$275, 1),"")</f>
        <v>Packaged Product</v>
      </c>
      <c r="D992" t="str">
        <f>IFERROR(_xlfn.XLOOKUP(TEXT(A992, "0"), TEXT('Material master'!$A$2:'Material master'!$A$275, "0"), 'Material master'!$D$2:'Material master'!$D$275, 1),"")</f>
        <v>W000 - Other Materials</v>
      </c>
      <c r="E992" t="str">
        <f>IFERROR(_xlfn.XLOOKUP(TEXT(A992, "0"), TEXT('Material master'!$A$2:'Material master'!$A$275, "0"), 'Material master'!$E$2:'Material master'!$E$275, 1),"")</f>
        <v>SPC1023 - Glass Fibre Flour</v>
      </c>
      <c r="F992" t="str">
        <f>IFERROR(_xlfn.XLOOKUP(TEXT(A992, "0"), TEXT('Material master'!$A$2:'Material master'!$A$275, "0"), 'Material master'!$F$2:'Material master'!$F$275, 1),"")</f>
        <v>HA12 - Glass Fibre Flour</v>
      </c>
      <c r="G992" t="str">
        <f>IFERROR(_xlfn.XLOOKUP(TEXT(A992, "0"), TEXT('Material master'!$A$2:'Material master'!$A$275, "0"), 'Material master'!$G$2:'Material master'!$G$275, 1),"")</f>
        <v>Glass Fibre G25 PO</v>
      </c>
      <c r="H992" t="s">
        <v>698</v>
      </c>
      <c r="I992" s="32">
        <v>0</v>
      </c>
      <c r="J992" s="258">
        <f>IFERROR($I992/AVERAGE($L990:$W990),0)</f>
        <v>0</v>
      </c>
      <c r="K992" s="32"/>
      <c r="L992" s="32">
        <f t="shared" ref="L992:W992" si="939">$I992</f>
        <v>0</v>
      </c>
      <c r="M992" s="32">
        <f t="shared" si="939"/>
        <v>0</v>
      </c>
      <c r="N992" s="32">
        <f t="shared" si="939"/>
        <v>0</v>
      </c>
      <c r="O992" s="32">
        <f t="shared" si="939"/>
        <v>0</v>
      </c>
      <c r="P992" s="32">
        <f t="shared" si="939"/>
        <v>0</v>
      </c>
      <c r="Q992" s="32">
        <f t="shared" si="939"/>
        <v>0</v>
      </c>
      <c r="R992" s="32">
        <f t="shared" si="939"/>
        <v>0</v>
      </c>
      <c r="S992" s="32">
        <f t="shared" si="939"/>
        <v>0</v>
      </c>
      <c r="T992" s="32">
        <f t="shared" si="939"/>
        <v>0</v>
      </c>
      <c r="U992" s="32">
        <f t="shared" si="939"/>
        <v>0</v>
      </c>
      <c r="V992" s="32">
        <f t="shared" si="939"/>
        <v>0</v>
      </c>
      <c r="W992" s="32">
        <f t="shared" si="939"/>
        <v>0</v>
      </c>
    </row>
    <row r="993" spans="1:23" x14ac:dyDescent="0.25">
      <c r="A993" s="257" t="s">
        <v>312</v>
      </c>
      <c r="B993" t="str">
        <f>IFERROR(_xlfn.XLOOKUP(TEXT(A993, "0"), TEXT('Material master'!$A$2:'Material master'!$A$275, "0"), 'Material master'!$B$2:'Material master'!$B$275, 1),"")</f>
        <v>Glass Fibre G25 PO 25:PA:H4:H:1400</v>
      </c>
      <c r="C993" t="str">
        <f>IFERROR(_xlfn.XLOOKUP(TEXT(A993, "0"), TEXT('Material master'!$A$2:'Material master'!$A$275, "0"), 'Material master'!$C$2:'Material master'!$C$275, 1),"")</f>
        <v>Packaged Product</v>
      </c>
      <c r="D993" t="str">
        <f>IFERROR(_xlfn.XLOOKUP(TEXT(A993, "0"), TEXT('Material master'!$A$2:'Material master'!$A$275, "0"), 'Material master'!$D$2:'Material master'!$D$275, 1),"")</f>
        <v>W000 - Other Materials</v>
      </c>
      <c r="E993" t="str">
        <f>IFERROR(_xlfn.XLOOKUP(TEXT(A993, "0"), TEXT('Material master'!$A$2:'Material master'!$A$275, "0"), 'Material master'!$E$2:'Material master'!$E$275, 1),"")</f>
        <v>SPC1023 - Glass Fibre Flour</v>
      </c>
      <c r="F993" t="str">
        <f>IFERROR(_xlfn.XLOOKUP(TEXT(A993, "0"), TEXT('Material master'!$A$2:'Material master'!$A$275, "0"), 'Material master'!$F$2:'Material master'!$F$275, 1),"")</f>
        <v>HA12 - Glass Fibre Flour</v>
      </c>
      <c r="G993" t="str">
        <f>IFERROR(_xlfn.XLOOKUP(TEXT(A993, "0"), TEXT('Material master'!$A$2:'Material master'!$A$275, "0"), 'Material master'!$G$2:'Material master'!$G$275, 1),"")</f>
        <v>Glass Fibre G25 PO</v>
      </c>
      <c r="H993" t="s">
        <v>704</v>
      </c>
      <c r="I993">
        <v>1.4</v>
      </c>
      <c r="K993" s="32"/>
      <c r="L993" s="32">
        <f t="shared" ref="L993:W993" si="940">IF(( L992 - K991 + L990 ) &gt; 0, CEILING(( L992 - K991 + L990 ), $I993), 0)</f>
        <v>0</v>
      </c>
      <c r="M993" s="32">
        <f t="shared" si="940"/>
        <v>0</v>
      </c>
      <c r="N993" s="32">
        <f t="shared" si="940"/>
        <v>1.4</v>
      </c>
      <c r="O993" s="32">
        <f t="shared" si="940"/>
        <v>1.4</v>
      </c>
      <c r="P993" s="32">
        <f t="shared" si="940"/>
        <v>4.1999999999999993</v>
      </c>
      <c r="Q993" s="32">
        <f t="shared" si="940"/>
        <v>1.4</v>
      </c>
      <c r="R993" s="32">
        <f t="shared" si="940"/>
        <v>2.8</v>
      </c>
      <c r="S993" s="32">
        <f t="shared" si="940"/>
        <v>1.4</v>
      </c>
      <c r="T993" s="32">
        <f t="shared" si="940"/>
        <v>4.1999999999999993</v>
      </c>
      <c r="U993" s="32">
        <f t="shared" si="940"/>
        <v>1.4</v>
      </c>
      <c r="V993" s="32">
        <f t="shared" si="940"/>
        <v>2.8</v>
      </c>
      <c r="W993" s="32">
        <f t="shared" si="940"/>
        <v>1.4</v>
      </c>
    </row>
    <row r="994" spans="1:23" x14ac:dyDescent="0.25">
      <c r="A994" s="257" t="s">
        <v>312</v>
      </c>
      <c r="B994" t="str">
        <f>IFERROR(_xlfn.XLOOKUP(TEXT(A994, "0"), TEXT('Material master'!$A$2:'Material master'!$A$275, "0"), 'Material master'!$B$2:'Material master'!$B$275, 1),"")</f>
        <v>Glass Fibre G25 PO 25:PA:H4:H:1400</v>
      </c>
      <c r="C994" t="str">
        <f>IFERROR(_xlfn.XLOOKUP(TEXT(A994, "0"), TEXT('Material master'!$A$2:'Material master'!$A$275, "0"), 'Material master'!$C$2:'Material master'!$C$275, 1),"")</f>
        <v>Packaged Product</v>
      </c>
      <c r="D994" t="str">
        <f>IFERROR(_xlfn.XLOOKUP(TEXT(A994, "0"), TEXT('Material master'!$A$2:'Material master'!$A$275, "0"), 'Material master'!$D$2:'Material master'!$D$275, 1),"")</f>
        <v>W000 - Other Materials</v>
      </c>
      <c r="E994" t="str">
        <f>IFERROR(_xlfn.XLOOKUP(TEXT(A994, "0"), TEXT('Material master'!$A$2:'Material master'!$A$275, "0"), 'Material master'!$E$2:'Material master'!$E$275, 1),"")</f>
        <v>SPC1023 - Glass Fibre Flour</v>
      </c>
      <c r="F994" t="str">
        <f>IFERROR(_xlfn.XLOOKUP(TEXT(A994, "0"), TEXT('Material master'!$A$2:'Material master'!$A$275, "0"), 'Material master'!$F$2:'Material master'!$F$275, 1),"")</f>
        <v>HA12 - Glass Fibre Flour</v>
      </c>
      <c r="G994" t="str">
        <f>IFERROR(_xlfn.XLOOKUP(TEXT(A994, "0"), TEXT('Material master'!$A$2:'Material master'!$A$275, "0"), 'Material master'!$G$2:'Material master'!$G$275, 1),"")</f>
        <v>Glass Fibre G25 PO</v>
      </c>
      <c r="H994" t="s">
        <v>705</v>
      </c>
      <c r="I994" t="s">
        <v>599</v>
      </c>
      <c r="J994">
        <v>3</v>
      </c>
      <c r="K994" s="32"/>
      <c r="L994" s="32">
        <f t="shared" ref="L994:W994" si="941">L993 / $J994</f>
        <v>0</v>
      </c>
      <c r="M994" s="32">
        <f t="shared" si="941"/>
        <v>0</v>
      </c>
      <c r="N994" s="32">
        <f t="shared" si="941"/>
        <v>0.46666666666666662</v>
      </c>
      <c r="O994" s="32">
        <f t="shared" si="941"/>
        <v>0.46666666666666662</v>
      </c>
      <c r="P994" s="32">
        <f t="shared" si="941"/>
        <v>1.3999999999999997</v>
      </c>
      <c r="Q994" s="32">
        <f t="shared" si="941"/>
        <v>0.46666666666666662</v>
      </c>
      <c r="R994" s="32">
        <f t="shared" si="941"/>
        <v>0.93333333333333324</v>
      </c>
      <c r="S994" s="32">
        <f t="shared" si="941"/>
        <v>0.46666666666666662</v>
      </c>
      <c r="T994" s="32">
        <f t="shared" si="941"/>
        <v>1.3999999999999997</v>
      </c>
      <c r="U994" s="32">
        <f t="shared" si="941"/>
        <v>0.46666666666666662</v>
      </c>
      <c r="V994" s="32">
        <f t="shared" si="941"/>
        <v>0.93333333333333324</v>
      </c>
      <c r="W994" s="32">
        <f t="shared" si="941"/>
        <v>0.46666666666666662</v>
      </c>
    </row>
    <row r="995" spans="1:23" x14ac:dyDescent="0.25">
      <c r="A995" s="257" t="s">
        <v>312</v>
      </c>
      <c r="B995" t="str">
        <f>IFERROR(_xlfn.XLOOKUP(TEXT(A995, "0"), TEXT('Material master'!$A$2:'Material master'!$A$275, "0"), 'Material master'!$B$2:'Material master'!$B$275, 1),"")</f>
        <v>Glass Fibre G25 PO 25:PA:H4:H:1400</v>
      </c>
      <c r="C995" t="str">
        <f>IFERROR(_xlfn.XLOOKUP(TEXT(A995, "0"), TEXT('Material master'!$A$2:'Material master'!$A$275, "0"), 'Material master'!$C$2:'Material master'!$C$275, 1),"")</f>
        <v>Packaged Product</v>
      </c>
      <c r="D995" t="str">
        <f>IFERROR(_xlfn.XLOOKUP(TEXT(A995, "0"), TEXT('Material master'!$A$2:'Material master'!$A$275, "0"), 'Material master'!$D$2:'Material master'!$D$275, 1),"")</f>
        <v>W000 - Other Materials</v>
      </c>
      <c r="E995" t="str">
        <f>IFERROR(_xlfn.XLOOKUP(TEXT(A995, "0"), TEXT('Material master'!$A$2:'Material master'!$A$275, "0"), 'Material master'!$E$2:'Material master'!$E$275, 1),"")</f>
        <v>SPC1023 - Glass Fibre Flour</v>
      </c>
      <c r="F995" t="str">
        <f>IFERROR(_xlfn.XLOOKUP(TEXT(A995, "0"), TEXT('Material master'!$A$2:'Material master'!$A$275, "0"), 'Material master'!$F$2:'Material master'!$F$275, 1),"")</f>
        <v>HA12 - Glass Fibre Flour</v>
      </c>
      <c r="G995" t="str">
        <f>IFERROR(_xlfn.XLOOKUP(TEXT(A995, "0"), TEXT('Material master'!$A$2:'Material master'!$A$275, "0"), 'Material master'!$G$2:'Material master'!$G$275, 1),"")</f>
        <v>Glass Fibre G25 PO</v>
      </c>
      <c r="H995" t="s">
        <v>706</v>
      </c>
      <c r="I995" s="257" t="s">
        <v>115</v>
      </c>
      <c r="J995">
        <v>0.7142857142857143</v>
      </c>
      <c r="K995" s="32"/>
      <c r="L995" s="32">
        <f t="shared" ref="L995:W995" si="942">L993 * $J995</f>
        <v>0</v>
      </c>
      <c r="M995" s="32">
        <f t="shared" si="942"/>
        <v>0</v>
      </c>
      <c r="N995" s="32">
        <f t="shared" si="942"/>
        <v>1</v>
      </c>
      <c r="O995" s="32">
        <f t="shared" si="942"/>
        <v>1</v>
      </c>
      <c r="P995" s="32">
        <f t="shared" si="942"/>
        <v>2.9999999999999996</v>
      </c>
      <c r="Q995" s="32">
        <f t="shared" si="942"/>
        <v>1</v>
      </c>
      <c r="R995" s="32">
        <f t="shared" si="942"/>
        <v>2</v>
      </c>
      <c r="S995" s="32">
        <f t="shared" si="942"/>
        <v>1</v>
      </c>
      <c r="T995" s="32">
        <f t="shared" si="942"/>
        <v>2.9999999999999996</v>
      </c>
      <c r="U995" s="32">
        <f t="shared" si="942"/>
        <v>1</v>
      </c>
      <c r="V995" s="32">
        <f t="shared" si="942"/>
        <v>2</v>
      </c>
      <c r="W995" s="32">
        <f t="shared" si="942"/>
        <v>1</v>
      </c>
    </row>
    <row r="996" spans="1:23" x14ac:dyDescent="0.25">
      <c r="A996" s="257" t="s">
        <v>312</v>
      </c>
      <c r="B996" t="str">
        <f>IFERROR(_xlfn.XLOOKUP(TEXT(A996, "0"), TEXT('Material master'!$A$2:'Material master'!$A$275, "0"), 'Material master'!$B$2:'Material master'!$B$275, 1),"")</f>
        <v>Glass Fibre G25 PO 25:PA:H4:H:1400</v>
      </c>
      <c r="C996" t="str">
        <f>IFERROR(_xlfn.XLOOKUP(TEXT(A996, "0"), TEXT('Material master'!$A$2:'Material master'!$A$275, "0"), 'Material master'!$C$2:'Material master'!$C$275, 1),"")</f>
        <v>Packaged Product</v>
      </c>
      <c r="D996" t="str">
        <f>IFERROR(_xlfn.XLOOKUP(TEXT(A996, "0"), TEXT('Material master'!$A$2:'Material master'!$A$275, "0"), 'Material master'!$D$2:'Material master'!$D$275, 1),"")</f>
        <v>W000 - Other Materials</v>
      </c>
      <c r="E996" t="str">
        <f>IFERROR(_xlfn.XLOOKUP(TEXT(A996, "0"), TEXT('Material master'!$A$2:'Material master'!$A$275, "0"), 'Material master'!$E$2:'Material master'!$E$275, 1),"")</f>
        <v>SPC1023 - Glass Fibre Flour</v>
      </c>
      <c r="F996" t="str">
        <f>IFERROR(_xlfn.XLOOKUP(TEXT(A996, "0"), TEXT('Material master'!$A$2:'Material master'!$A$275, "0"), 'Material master'!$F$2:'Material master'!$F$275, 1),"")</f>
        <v>HA12 - Glass Fibre Flour</v>
      </c>
      <c r="G996" t="str">
        <f>IFERROR(_xlfn.XLOOKUP(TEXT(A996, "0"), TEXT('Material master'!$A$2:'Material master'!$A$275, "0"), 'Material master'!$G$2:'Material master'!$G$275, 1),"")</f>
        <v>Glass Fibre G25 PO</v>
      </c>
      <c r="H996" t="s">
        <v>706</v>
      </c>
      <c r="I996" s="257" t="s">
        <v>117</v>
      </c>
      <c r="J996">
        <v>7.1428571428571438E-2</v>
      </c>
      <c r="K996" s="32"/>
      <c r="L996" s="32">
        <f t="shared" ref="L996:W996" si="943">L993 * $J996</f>
        <v>0</v>
      </c>
      <c r="M996" s="32">
        <f t="shared" si="943"/>
        <v>0</v>
      </c>
      <c r="N996" s="32">
        <f t="shared" si="943"/>
        <v>0.1</v>
      </c>
      <c r="O996" s="32">
        <f t="shared" si="943"/>
        <v>0.1</v>
      </c>
      <c r="P996" s="32">
        <f t="shared" si="943"/>
        <v>0.3</v>
      </c>
      <c r="Q996" s="32">
        <f t="shared" si="943"/>
        <v>0.1</v>
      </c>
      <c r="R996" s="32">
        <f t="shared" si="943"/>
        <v>0.2</v>
      </c>
      <c r="S996" s="32">
        <f t="shared" si="943"/>
        <v>0.1</v>
      </c>
      <c r="T996" s="32">
        <f t="shared" si="943"/>
        <v>0.3</v>
      </c>
      <c r="U996" s="32">
        <f t="shared" si="943"/>
        <v>0.1</v>
      </c>
      <c r="V996" s="32">
        <f t="shared" si="943"/>
        <v>0.2</v>
      </c>
      <c r="W996" s="32">
        <f t="shared" si="943"/>
        <v>0.1</v>
      </c>
    </row>
    <row r="997" spans="1:23" x14ac:dyDescent="0.25">
      <c r="A997" s="257" t="s">
        <v>312</v>
      </c>
      <c r="B997" t="str">
        <f>IFERROR(_xlfn.XLOOKUP(TEXT(A997, "0"), TEXT('Material master'!$A$2:'Material master'!$A$275, "0"), 'Material master'!$B$2:'Material master'!$B$275, 1),"")</f>
        <v>Glass Fibre G25 PO 25:PA:H4:H:1400</v>
      </c>
      <c r="C997" t="str">
        <f>IFERROR(_xlfn.XLOOKUP(TEXT(A997, "0"), TEXT('Material master'!$A$2:'Material master'!$A$275, "0"), 'Material master'!$C$2:'Material master'!$C$275, 1),"")</f>
        <v>Packaged Product</v>
      </c>
      <c r="D997" t="str">
        <f>IFERROR(_xlfn.XLOOKUP(TEXT(A997, "0"), TEXT('Material master'!$A$2:'Material master'!$A$275, "0"), 'Material master'!$D$2:'Material master'!$D$275, 1),"")</f>
        <v>W000 - Other Materials</v>
      </c>
      <c r="E997" t="str">
        <f>IFERROR(_xlfn.XLOOKUP(TEXT(A997, "0"), TEXT('Material master'!$A$2:'Material master'!$A$275, "0"), 'Material master'!$E$2:'Material master'!$E$275, 1),"")</f>
        <v>SPC1023 - Glass Fibre Flour</v>
      </c>
      <c r="F997" t="str">
        <f>IFERROR(_xlfn.XLOOKUP(TEXT(A997, "0"), TEXT('Material master'!$A$2:'Material master'!$A$275, "0"), 'Material master'!$F$2:'Material master'!$F$275, 1),"")</f>
        <v>HA12 - Glass Fibre Flour</v>
      </c>
      <c r="G997" t="str">
        <f>IFERROR(_xlfn.XLOOKUP(TEXT(A997, "0"), TEXT('Material master'!$A$2:'Material master'!$A$275, "0"), 'Material master'!$G$2:'Material master'!$G$275, 1),"")</f>
        <v>Glass Fibre G25 PO</v>
      </c>
      <c r="H997" t="s">
        <v>706</v>
      </c>
      <c r="I997" s="257" t="s">
        <v>119</v>
      </c>
      <c r="J997">
        <v>0.7142857142857143</v>
      </c>
      <c r="K997" s="32"/>
      <c r="L997" s="32">
        <f t="shared" ref="L997:W997" si="944">L993 * $J997</f>
        <v>0</v>
      </c>
      <c r="M997" s="32">
        <f t="shared" si="944"/>
        <v>0</v>
      </c>
      <c r="N997" s="32">
        <f t="shared" si="944"/>
        <v>1</v>
      </c>
      <c r="O997" s="32">
        <f t="shared" si="944"/>
        <v>1</v>
      </c>
      <c r="P997" s="32">
        <f t="shared" si="944"/>
        <v>2.9999999999999996</v>
      </c>
      <c r="Q997" s="32">
        <f t="shared" si="944"/>
        <v>1</v>
      </c>
      <c r="R997" s="32">
        <f t="shared" si="944"/>
        <v>2</v>
      </c>
      <c r="S997" s="32">
        <f t="shared" si="944"/>
        <v>1</v>
      </c>
      <c r="T997" s="32">
        <f t="shared" si="944"/>
        <v>2.9999999999999996</v>
      </c>
      <c r="U997" s="32">
        <f t="shared" si="944"/>
        <v>1</v>
      </c>
      <c r="V997" s="32">
        <f t="shared" si="944"/>
        <v>2</v>
      </c>
      <c r="W997" s="32">
        <f t="shared" si="944"/>
        <v>1</v>
      </c>
    </row>
    <row r="998" spans="1:23" x14ac:dyDescent="0.25">
      <c r="A998" s="257" t="s">
        <v>312</v>
      </c>
      <c r="B998" t="str">
        <f>IFERROR(_xlfn.XLOOKUP(TEXT(A998, "0"), TEXT('Material master'!$A$2:'Material master'!$A$275, "0"), 'Material master'!$B$2:'Material master'!$B$275, 1),"")</f>
        <v>Glass Fibre G25 PO 25:PA:H4:H:1400</v>
      </c>
      <c r="C998" t="str">
        <f>IFERROR(_xlfn.XLOOKUP(TEXT(A998, "0"), TEXT('Material master'!$A$2:'Material master'!$A$275, "0"), 'Material master'!$C$2:'Material master'!$C$275, 1),"")</f>
        <v>Packaged Product</v>
      </c>
      <c r="D998" t="str">
        <f>IFERROR(_xlfn.XLOOKUP(TEXT(A998, "0"), TEXT('Material master'!$A$2:'Material master'!$A$275, "0"), 'Material master'!$D$2:'Material master'!$D$275, 1),"")</f>
        <v>W000 - Other Materials</v>
      </c>
      <c r="E998" t="str">
        <f>IFERROR(_xlfn.XLOOKUP(TEXT(A998, "0"), TEXT('Material master'!$A$2:'Material master'!$A$275, "0"), 'Material master'!$E$2:'Material master'!$E$275, 1),"")</f>
        <v>SPC1023 - Glass Fibre Flour</v>
      </c>
      <c r="F998" t="str">
        <f>IFERROR(_xlfn.XLOOKUP(TEXT(A998, "0"), TEXT('Material master'!$A$2:'Material master'!$A$275, "0"), 'Material master'!$F$2:'Material master'!$F$275, 1),"")</f>
        <v>HA12 - Glass Fibre Flour</v>
      </c>
      <c r="G998" t="str">
        <f>IFERROR(_xlfn.XLOOKUP(TEXT(A998, "0"), TEXT('Material master'!$A$2:'Material master'!$A$275, "0"), 'Material master'!$G$2:'Material master'!$G$275, 1),"")</f>
        <v>Glass Fibre G25 PO</v>
      </c>
      <c r="H998" t="s">
        <v>706</v>
      </c>
      <c r="I998" s="257" t="s">
        <v>127</v>
      </c>
      <c r="J998">
        <v>40</v>
      </c>
      <c r="K998" s="32"/>
      <c r="L998" s="32">
        <f t="shared" ref="L998:W998" si="945">L993 * $J998</f>
        <v>0</v>
      </c>
      <c r="M998" s="32">
        <f t="shared" si="945"/>
        <v>0</v>
      </c>
      <c r="N998" s="32">
        <f t="shared" si="945"/>
        <v>56</v>
      </c>
      <c r="O998" s="32">
        <f t="shared" si="945"/>
        <v>56</v>
      </c>
      <c r="P998" s="32">
        <f t="shared" si="945"/>
        <v>167.99999999999997</v>
      </c>
      <c r="Q998" s="32">
        <f t="shared" si="945"/>
        <v>56</v>
      </c>
      <c r="R998" s="32">
        <f t="shared" si="945"/>
        <v>112</v>
      </c>
      <c r="S998" s="32">
        <f t="shared" si="945"/>
        <v>56</v>
      </c>
      <c r="T998" s="32">
        <f t="shared" si="945"/>
        <v>167.99999999999997</v>
      </c>
      <c r="U998" s="32">
        <f t="shared" si="945"/>
        <v>56</v>
      </c>
      <c r="V998" s="32">
        <f t="shared" si="945"/>
        <v>112</v>
      </c>
      <c r="W998" s="32">
        <f t="shared" si="945"/>
        <v>56</v>
      </c>
    </row>
    <row r="999" spans="1:23" ht="15.75" thickBot="1" x14ac:dyDescent="0.3">
      <c r="A999" s="257" t="s">
        <v>312</v>
      </c>
      <c r="B999" t="str">
        <f>IFERROR(_xlfn.XLOOKUP(TEXT(A999, "0"), TEXT('Material master'!$A$2:'Material master'!$A$275, "0"), 'Material master'!$B$2:'Material master'!$B$275, 1),"")</f>
        <v>Glass Fibre G25 PO 25:PA:H4:H:1400</v>
      </c>
      <c r="C999" t="str">
        <f>IFERROR(_xlfn.XLOOKUP(TEXT(A999, "0"), TEXT('Material master'!$A$2:'Material master'!$A$275, "0"), 'Material master'!$C$2:'Material master'!$C$275, 1),"")</f>
        <v>Packaged Product</v>
      </c>
      <c r="D999" t="str">
        <f>IFERROR(_xlfn.XLOOKUP(TEXT(A999, "0"), TEXT('Material master'!$A$2:'Material master'!$A$275, "0"), 'Material master'!$D$2:'Material master'!$D$275, 1),"")</f>
        <v>W000 - Other Materials</v>
      </c>
      <c r="E999" t="str">
        <f>IFERROR(_xlfn.XLOOKUP(TEXT(A999, "0"), TEXT('Material master'!$A$2:'Material master'!$A$275, "0"), 'Material master'!$E$2:'Material master'!$E$275, 1),"")</f>
        <v>SPC1023 - Glass Fibre Flour</v>
      </c>
      <c r="F999" t="str">
        <f>IFERROR(_xlfn.XLOOKUP(TEXT(A999, "0"), TEXT('Material master'!$A$2:'Material master'!$A$275, "0"), 'Material master'!$F$2:'Material master'!$F$275, 1),"")</f>
        <v>HA12 - Glass Fibre Flour</v>
      </c>
      <c r="G999" t="str">
        <f>IFERROR(_xlfn.XLOOKUP(TEXT(A999, "0"), TEXT('Material master'!$A$2:'Material master'!$A$275, "0"), 'Material master'!$G$2:'Material master'!$G$275, 1),"")</f>
        <v>Glass Fibre G25 PO</v>
      </c>
      <c r="H999" t="s">
        <v>706</v>
      </c>
      <c r="I999" s="257" t="s">
        <v>307</v>
      </c>
      <c r="J999">
        <v>1</v>
      </c>
      <c r="K999" s="32"/>
      <c r="L999" s="32">
        <f t="shared" ref="L999:W999" si="946">L993 * $J999</f>
        <v>0</v>
      </c>
      <c r="M999" s="32">
        <f t="shared" si="946"/>
        <v>0</v>
      </c>
      <c r="N999" s="32">
        <f t="shared" si="946"/>
        <v>1.4</v>
      </c>
      <c r="O999" s="32">
        <f t="shared" si="946"/>
        <v>1.4</v>
      </c>
      <c r="P999" s="32">
        <f t="shared" si="946"/>
        <v>4.1999999999999993</v>
      </c>
      <c r="Q999" s="32">
        <f t="shared" si="946"/>
        <v>1.4</v>
      </c>
      <c r="R999" s="32">
        <f t="shared" si="946"/>
        <v>2.8</v>
      </c>
      <c r="S999" s="32">
        <f t="shared" si="946"/>
        <v>1.4</v>
      </c>
      <c r="T999" s="32">
        <f t="shared" si="946"/>
        <v>4.1999999999999993</v>
      </c>
      <c r="U999" s="32">
        <f t="shared" si="946"/>
        <v>1.4</v>
      </c>
      <c r="V999" s="32">
        <f t="shared" si="946"/>
        <v>2.8</v>
      </c>
      <c r="W999" s="32">
        <f t="shared" si="946"/>
        <v>1.4</v>
      </c>
    </row>
    <row r="1000" spans="1:23" s="138" customFormat="1" x14ac:dyDescent="0.25">
      <c r="A1000" s="137" t="s">
        <v>314</v>
      </c>
      <c r="B1000" s="138" t="str">
        <f>IFERROR(_xlfn.XLOOKUP(TEXT(A1000, "0"), TEXT('Material master'!$A$2:'Material master'!$A$275, "0"), 'Material master'!$B$2:'Material master'!$B$275, 1),"")</f>
        <v>Huntite H5 PO</v>
      </c>
      <c r="C1000" s="138" t="str">
        <f>IFERROR(_xlfn.XLOOKUP(TEXT(A1000, "0"), TEXT('Material master'!$A$2:'Material master'!$A$275, "0"), 'Material master'!$C$2:'Material master'!$C$275, 1),"")</f>
        <v>Bulk Product</v>
      </c>
      <c r="D1000" s="138" t="str">
        <f>IFERROR(_xlfn.XLOOKUP(TEXT(A1000, "0"), TEXT('Material master'!$A$2:'Material master'!$A$275, "0"), 'Material master'!$D$2:'Material master'!$D$275, 1),"")</f>
        <v>T002 - Huntite</v>
      </c>
      <c r="E1000" s="138" t="str">
        <f>IFERROR(_xlfn.XLOOKUP(TEXT(A1000, "0"), TEXT('Material master'!$A$2:'Material master'!$A$275, "0"), 'Material master'!$E$2:'Material master'!$E$275, 1),"")</f>
        <v>SPC0940 - Huntite Micronised</v>
      </c>
      <c r="F1000" s="138" t="str">
        <f>IFERROR(_xlfn.XLOOKUP(TEXT(A1000, "0"), TEXT('Material master'!$A$2:'Material master'!$A$275, "0"), 'Material master'!$F$2:'Material master'!$F$275, 1),"")</f>
        <v>AE46 - Huntite Ultrafine Fine</v>
      </c>
      <c r="G1000" s="138" t="str">
        <f>IFERROR(_xlfn.XLOOKUP(TEXT(A1000, "0"), TEXT('Material master'!$A$2:'Material master'!$A$275, "0"), 'Material master'!$G$2:'Material master'!$G$275, 1),"")</f>
        <v>Huntite H5 PO</v>
      </c>
      <c r="H1000" s="139" t="s">
        <v>696</v>
      </c>
      <c r="I1000" s="139"/>
      <c r="J1000" s="139"/>
      <c r="K1000" s="143"/>
      <c r="L1000" s="143">
        <v>0</v>
      </c>
      <c r="M1000" s="143">
        <v>0</v>
      </c>
      <c r="N1000" s="143">
        <v>0</v>
      </c>
      <c r="O1000" s="143">
        <v>0</v>
      </c>
      <c r="P1000" s="143">
        <v>0</v>
      </c>
      <c r="Q1000" s="143">
        <v>0</v>
      </c>
      <c r="R1000" s="143">
        <v>0</v>
      </c>
      <c r="S1000" s="143">
        <v>0</v>
      </c>
      <c r="T1000" s="143">
        <v>0</v>
      </c>
      <c r="U1000" s="143">
        <v>0</v>
      </c>
      <c r="V1000" s="143">
        <v>0</v>
      </c>
      <c r="W1000" s="143">
        <v>0</v>
      </c>
    </row>
    <row r="1001" spans="1:23" s="136" customFormat="1" x14ac:dyDescent="0.25">
      <c r="A1001" s="270" t="s">
        <v>314</v>
      </c>
      <c r="B1001" s="136" t="str">
        <f>IFERROR(_xlfn.XLOOKUP(TEXT(A1001, "0"), TEXT('Material master'!$A$2:'Material master'!$A$275, "0"), 'Material master'!$B$2:'Material master'!$B$275, 1),"")</f>
        <v>Huntite H5 PO</v>
      </c>
      <c r="C1001" s="136" t="str">
        <f>IFERROR(_xlfn.XLOOKUP(TEXT(A1001, "0"), TEXT('Material master'!$A$2:'Material master'!$A$275, "0"), 'Material master'!$C$2:'Material master'!$C$275, 1),"")</f>
        <v>Bulk Product</v>
      </c>
      <c r="D1001" s="136" t="str">
        <f>IFERROR(_xlfn.XLOOKUP(TEXT(A1001, "0"), TEXT('Material master'!$A$2:'Material master'!$A$275, "0"), 'Material master'!$D$2:'Material master'!$D$275, 1),"")</f>
        <v>T002 - Huntite</v>
      </c>
      <c r="E1001" s="136" t="str">
        <f>IFERROR(_xlfn.XLOOKUP(TEXT(A1001, "0"), TEXT('Material master'!$A$2:'Material master'!$A$275, "0"), 'Material master'!$E$2:'Material master'!$E$275, 1),"")</f>
        <v>SPC0940 - Huntite Micronised</v>
      </c>
      <c r="F1001" s="136" t="str">
        <f>IFERROR(_xlfn.XLOOKUP(TEXT(A1001, "0"), TEXT('Material master'!$A$2:'Material master'!$A$275, "0"), 'Material master'!$F$2:'Material master'!$F$275, 1),"")</f>
        <v>AE46 - Huntite Ultrafine Fine</v>
      </c>
      <c r="G1001" s="136" t="str">
        <f>IFERROR(_xlfn.XLOOKUP(TEXT(A1001, "0"), TEXT('Material master'!$A$2:'Material master'!$A$275, "0"), 'Material master'!$G$2:'Material master'!$G$275, 1),"")</f>
        <v>Huntite H5 PO</v>
      </c>
      <c r="H1001" s="136" t="s">
        <v>697</v>
      </c>
      <c r="K1001" s="142">
        <v>0</v>
      </c>
      <c r="L1001" s="142">
        <f t="shared" ref="L1001:W1001" si="947">K1001 - L1000 + L1003</f>
        <v>0</v>
      </c>
      <c r="M1001" s="142">
        <f t="shared" si="947"/>
        <v>0</v>
      </c>
      <c r="N1001" s="142">
        <f t="shared" si="947"/>
        <v>0</v>
      </c>
      <c r="O1001" s="142">
        <f t="shared" si="947"/>
        <v>0</v>
      </c>
      <c r="P1001" s="142">
        <f t="shared" si="947"/>
        <v>0</v>
      </c>
      <c r="Q1001" s="142">
        <f t="shared" si="947"/>
        <v>0</v>
      </c>
      <c r="R1001" s="142">
        <f t="shared" si="947"/>
        <v>0</v>
      </c>
      <c r="S1001" s="142">
        <f t="shared" si="947"/>
        <v>0</v>
      </c>
      <c r="T1001" s="142">
        <f t="shared" si="947"/>
        <v>0</v>
      </c>
      <c r="U1001" s="142">
        <f t="shared" si="947"/>
        <v>0</v>
      </c>
      <c r="V1001" s="142">
        <f t="shared" si="947"/>
        <v>0</v>
      </c>
      <c r="W1001" s="142">
        <f t="shared" si="947"/>
        <v>0</v>
      </c>
    </row>
    <row r="1002" spans="1:23" x14ac:dyDescent="0.25">
      <c r="A1002" s="257" t="s">
        <v>314</v>
      </c>
      <c r="B1002" t="str">
        <f>IFERROR(_xlfn.XLOOKUP(TEXT(A1002, "0"), TEXT('Material master'!$A$2:'Material master'!$A$275, "0"), 'Material master'!$B$2:'Material master'!$B$275, 1),"")</f>
        <v>Huntite H5 PO</v>
      </c>
      <c r="C1002" t="str">
        <f>IFERROR(_xlfn.XLOOKUP(TEXT(A1002, "0"), TEXT('Material master'!$A$2:'Material master'!$A$275, "0"), 'Material master'!$C$2:'Material master'!$C$275, 1),"")</f>
        <v>Bulk Product</v>
      </c>
      <c r="D1002" t="str">
        <f>IFERROR(_xlfn.XLOOKUP(TEXT(A1002, "0"), TEXT('Material master'!$A$2:'Material master'!$A$275, "0"), 'Material master'!$D$2:'Material master'!$D$275, 1),"")</f>
        <v>T002 - Huntite</v>
      </c>
      <c r="E1002" t="str">
        <f>IFERROR(_xlfn.XLOOKUP(TEXT(A1002, "0"), TEXT('Material master'!$A$2:'Material master'!$A$275, "0"), 'Material master'!$E$2:'Material master'!$E$275, 1),"")</f>
        <v>SPC0940 - Huntite Micronised</v>
      </c>
      <c r="F1002" t="str">
        <f>IFERROR(_xlfn.XLOOKUP(TEXT(A1002, "0"), TEXT('Material master'!$A$2:'Material master'!$A$275, "0"), 'Material master'!$F$2:'Material master'!$F$275, 1),"")</f>
        <v>AE46 - Huntite Ultrafine Fine</v>
      </c>
      <c r="G1002" t="str">
        <f>IFERROR(_xlfn.XLOOKUP(TEXT(A1002, "0"), TEXT('Material master'!$A$2:'Material master'!$A$275, "0"), 'Material master'!$G$2:'Material master'!$G$275, 1),"")</f>
        <v>Huntite H5 PO</v>
      </c>
      <c r="H1002" t="s">
        <v>698</v>
      </c>
      <c r="I1002" s="32">
        <v>0</v>
      </c>
      <c r="J1002" s="258">
        <f>IFERROR($I1002/AVERAGE($L1000:$W1000),0)</f>
        <v>0</v>
      </c>
      <c r="K1002" s="32"/>
      <c r="L1002" s="32">
        <f t="shared" ref="L1002:W1002" si="948">$I1002</f>
        <v>0</v>
      </c>
      <c r="M1002" s="32">
        <f t="shared" si="948"/>
        <v>0</v>
      </c>
      <c r="N1002" s="32">
        <f t="shared" si="948"/>
        <v>0</v>
      </c>
      <c r="O1002" s="32">
        <f t="shared" si="948"/>
        <v>0</v>
      </c>
      <c r="P1002" s="32">
        <f t="shared" si="948"/>
        <v>0</v>
      </c>
      <c r="Q1002" s="32">
        <f t="shared" si="948"/>
        <v>0</v>
      </c>
      <c r="R1002" s="32">
        <f t="shared" si="948"/>
        <v>0</v>
      </c>
      <c r="S1002" s="32">
        <f t="shared" si="948"/>
        <v>0</v>
      </c>
      <c r="T1002" s="32">
        <f t="shared" si="948"/>
        <v>0</v>
      </c>
      <c r="U1002" s="32">
        <f t="shared" si="948"/>
        <v>0</v>
      </c>
      <c r="V1002" s="32">
        <f t="shared" si="948"/>
        <v>0</v>
      </c>
      <c r="W1002" s="32">
        <f t="shared" si="948"/>
        <v>0</v>
      </c>
    </row>
    <row r="1003" spans="1:23" x14ac:dyDescent="0.25">
      <c r="A1003" s="257" t="s">
        <v>314</v>
      </c>
      <c r="B1003" t="str">
        <f>IFERROR(_xlfn.XLOOKUP(TEXT(A1003, "0"), TEXT('Material master'!$A$2:'Material master'!$A$275, "0"), 'Material master'!$B$2:'Material master'!$B$275, 1),"")</f>
        <v>Huntite H5 PO</v>
      </c>
      <c r="C1003" t="str">
        <f>IFERROR(_xlfn.XLOOKUP(TEXT(A1003, "0"), TEXT('Material master'!$A$2:'Material master'!$A$275, "0"), 'Material master'!$C$2:'Material master'!$C$275, 1),"")</f>
        <v>Bulk Product</v>
      </c>
      <c r="D1003" t="str">
        <f>IFERROR(_xlfn.XLOOKUP(TEXT(A1003, "0"), TEXT('Material master'!$A$2:'Material master'!$A$275, "0"), 'Material master'!$D$2:'Material master'!$D$275, 1),"")</f>
        <v>T002 - Huntite</v>
      </c>
      <c r="E1003" t="str">
        <f>IFERROR(_xlfn.XLOOKUP(TEXT(A1003, "0"), TEXT('Material master'!$A$2:'Material master'!$A$275, "0"), 'Material master'!$E$2:'Material master'!$E$275, 1),"")</f>
        <v>SPC0940 - Huntite Micronised</v>
      </c>
      <c r="F1003" t="str">
        <f>IFERROR(_xlfn.XLOOKUP(TEXT(A1003, "0"), TEXT('Material master'!$A$2:'Material master'!$A$275, "0"), 'Material master'!$F$2:'Material master'!$F$275, 1),"")</f>
        <v>AE46 - Huntite Ultrafine Fine</v>
      </c>
      <c r="G1003" t="str">
        <f>IFERROR(_xlfn.XLOOKUP(TEXT(A1003, "0"), TEXT('Material master'!$A$2:'Material master'!$A$275, "0"), 'Material master'!$G$2:'Material master'!$G$275, 1),"")</f>
        <v>Huntite H5 PO</v>
      </c>
      <c r="H1003" t="s">
        <v>699</v>
      </c>
      <c r="I1003">
        <f>IFERROR(_xlfn.XLOOKUP(TEXT(A1003, "0"), TEXT('Purchase sheet'!$A$2:'Purchase sheet'!$A$31, "0"), 'Purchase sheet'!$H$2:'Purchase sheet'!$H$31, 1), 1)</f>
        <v>1</v>
      </c>
      <c r="K1003" s="32"/>
      <c r="L1003" s="259"/>
      <c r="M1003" s="32">
        <f t="shared" ref="M1003:W1003" si="949">IF( M1002 - L1001 + M1000 &gt; 0, CEILING( M1002 - L1001 + M1000, $I$1003), 0)</f>
        <v>0</v>
      </c>
      <c r="N1003" s="32">
        <f t="shared" si="949"/>
        <v>0</v>
      </c>
      <c r="O1003" s="32">
        <f t="shared" si="949"/>
        <v>0</v>
      </c>
      <c r="P1003" s="32">
        <f t="shared" si="949"/>
        <v>0</v>
      </c>
      <c r="Q1003" s="32">
        <f t="shared" si="949"/>
        <v>0</v>
      </c>
      <c r="R1003" s="32">
        <f t="shared" si="949"/>
        <v>0</v>
      </c>
      <c r="S1003" s="32">
        <f t="shared" si="949"/>
        <v>0</v>
      </c>
      <c r="T1003" s="32">
        <f t="shared" si="949"/>
        <v>0</v>
      </c>
      <c r="U1003" s="32">
        <f t="shared" si="949"/>
        <v>0</v>
      </c>
      <c r="V1003" s="32">
        <f t="shared" si="949"/>
        <v>0</v>
      </c>
      <c r="W1003" s="32">
        <f t="shared" si="949"/>
        <v>0</v>
      </c>
    </row>
    <row r="1004" spans="1:23" ht="15.75" thickBot="1" x14ac:dyDescent="0.3">
      <c r="A1004" s="257" t="s">
        <v>314</v>
      </c>
      <c r="B1004" t="str">
        <f>IFERROR(_xlfn.XLOOKUP(TEXT(A1004, "0"), TEXT('Material master'!$A$2:'Material master'!$A$275, "0"), 'Material master'!$B$2:'Material master'!$B$275, 1),"")</f>
        <v>Huntite H5 PO</v>
      </c>
      <c r="C1004" t="str">
        <f>IFERROR(_xlfn.XLOOKUP(TEXT(A1004, "0"), TEXT('Material master'!$A$2:'Material master'!$A$275, "0"), 'Material master'!$C$2:'Material master'!$C$275, 1),"")</f>
        <v>Bulk Product</v>
      </c>
      <c r="D1004" t="str">
        <f>IFERROR(_xlfn.XLOOKUP(TEXT(A1004, "0"), TEXT('Material master'!$A$2:'Material master'!$A$275, "0"), 'Material master'!$D$2:'Material master'!$D$275, 1),"")</f>
        <v>T002 - Huntite</v>
      </c>
      <c r="E1004" t="str">
        <f>IFERROR(_xlfn.XLOOKUP(TEXT(A1004, "0"), TEXT('Material master'!$A$2:'Material master'!$A$275, "0"), 'Material master'!$E$2:'Material master'!$E$275, 1),"")</f>
        <v>SPC0940 - Huntite Micronised</v>
      </c>
      <c r="F1004" t="str">
        <f>IFERROR(_xlfn.XLOOKUP(TEXT(A1004, "0"), TEXT('Material master'!$A$2:'Material master'!$A$275, "0"), 'Material master'!$F$2:'Material master'!$F$275, 1),"")</f>
        <v>AE46 - Huntite Ultrafine Fine</v>
      </c>
      <c r="G1004" t="str">
        <f>IFERROR(_xlfn.XLOOKUP(TEXT(A1004, "0"), TEXT('Material master'!$A$2:'Material master'!$A$275, "0"), 'Material master'!$G$2:'Material master'!$G$275, 1),"")</f>
        <v>Huntite H5 PO</v>
      </c>
      <c r="H1004" t="s">
        <v>700</v>
      </c>
      <c r="I1004">
        <f>INT(IFERROR(_xlfn.XLOOKUP(TEXT(A1004, "0"), TEXT('Purchase sheet'!$A$2:'Purchase sheet'!$A$31, "0"), 'Purchase sheet'!$H$2:'Purchase sheet'!$D$31, 1), 1))</f>
        <v>1</v>
      </c>
      <c r="K1004" s="32"/>
      <c r="L1004" s="32">
        <f t="shared" ref="L1004:V1004" si="950">M1003</f>
        <v>0</v>
      </c>
      <c r="M1004" s="32">
        <f t="shared" si="950"/>
        <v>0</v>
      </c>
      <c r="N1004" s="32">
        <f t="shared" si="950"/>
        <v>0</v>
      </c>
      <c r="O1004" s="32">
        <f t="shared" si="950"/>
        <v>0</v>
      </c>
      <c r="P1004" s="32">
        <f t="shared" si="950"/>
        <v>0</v>
      </c>
      <c r="Q1004" s="32">
        <f t="shared" si="950"/>
        <v>0</v>
      </c>
      <c r="R1004" s="32">
        <f t="shared" si="950"/>
        <v>0</v>
      </c>
      <c r="S1004" s="32">
        <f t="shared" si="950"/>
        <v>0</v>
      </c>
      <c r="T1004" s="32">
        <f t="shared" si="950"/>
        <v>0</v>
      </c>
      <c r="U1004" s="32">
        <f t="shared" si="950"/>
        <v>0</v>
      </c>
      <c r="V1004" s="32">
        <f t="shared" si="950"/>
        <v>0</v>
      </c>
      <c r="W1004" s="32"/>
    </row>
    <row r="1005" spans="1:23" s="138" customFormat="1" x14ac:dyDescent="0.25">
      <c r="A1005" s="137" t="s">
        <v>318</v>
      </c>
      <c r="B1005" s="138" t="str">
        <f>IFERROR(_xlfn.XLOOKUP(TEXT(A1005, "0"), TEXT('Material master'!$A$2:'Material master'!$A$275, "0"), 'Material master'!$B$2:'Material master'!$B$275, 1),"")</f>
        <v>Glass Fibre G25 PO 25:PA:NO:NB:25</v>
      </c>
      <c r="C1005" s="138" t="str">
        <f>IFERROR(_xlfn.XLOOKUP(TEXT(A1005, "0"), TEXT('Material master'!$A$2:'Material master'!$A$275, "0"), 'Material master'!$C$2:'Material master'!$C$275, 1),"")</f>
        <v>Packaged Product</v>
      </c>
      <c r="D1005" s="138" t="str">
        <f>IFERROR(_xlfn.XLOOKUP(TEXT(A1005, "0"), TEXT('Material master'!$A$2:'Material master'!$A$275, "0"), 'Material master'!$D$2:'Material master'!$D$275, 1),"")</f>
        <v>W000 - Other Materials</v>
      </c>
      <c r="E1005" s="138" t="str">
        <f>IFERROR(_xlfn.XLOOKUP(TEXT(A1005, "0"), TEXT('Material master'!$A$2:'Material master'!$A$275, "0"), 'Material master'!$E$2:'Material master'!$E$275, 1),"")</f>
        <v>SPC1023 - Glass Fibre Flour</v>
      </c>
      <c r="F1005" s="138" t="str">
        <f>IFERROR(_xlfn.XLOOKUP(TEXT(A1005, "0"), TEXT('Material master'!$A$2:'Material master'!$A$275, "0"), 'Material master'!$F$2:'Material master'!$F$275, 1),"")</f>
        <v>HA12 - Glass Fibre Flour</v>
      </c>
      <c r="G1005" s="138" t="str">
        <f>IFERROR(_xlfn.XLOOKUP(TEXT(A1005, "0"), TEXT('Material master'!$A$2:'Material master'!$A$275, "0"), 'Material master'!$G$2:'Material master'!$G$275, 1),"")</f>
        <v>Glass Fibre G25 PO</v>
      </c>
      <c r="H1005" s="139" t="s">
        <v>696</v>
      </c>
      <c r="I1005" s="139"/>
      <c r="J1005" s="139"/>
      <c r="K1005" s="143"/>
      <c r="L1005" s="143">
        <v>0</v>
      </c>
      <c r="M1005" s="143">
        <v>0</v>
      </c>
      <c r="N1005" s="143">
        <v>0</v>
      </c>
      <c r="O1005" s="143">
        <v>0</v>
      </c>
      <c r="P1005" s="143">
        <v>0</v>
      </c>
      <c r="Q1005" s="143">
        <v>0</v>
      </c>
      <c r="R1005" s="143">
        <v>0</v>
      </c>
      <c r="S1005" s="143">
        <v>0</v>
      </c>
      <c r="T1005" s="143">
        <v>0</v>
      </c>
      <c r="U1005" s="143">
        <v>0</v>
      </c>
      <c r="V1005" s="143">
        <v>0</v>
      </c>
      <c r="W1005" s="143">
        <v>0</v>
      </c>
    </row>
    <row r="1006" spans="1:23" s="136" customFormat="1" x14ac:dyDescent="0.25">
      <c r="A1006" s="270" t="s">
        <v>318</v>
      </c>
      <c r="B1006" s="136" t="str">
        <f>IFERROR(_xlfn.XLOOKUP(TEXT(A1006, "0"), TEXT('Material master'!$A$2:'Material master'!$A$275, "0"), 'Material master'!$B$2:'Material master'!$B$275, 1),"")</f>
        <v>Glass Fibre G25 PO 25:PA:NO:NB:25</v>
      </c>
      <c r="C1006" s="136" t="str">
        <f>IFERROR(_xlfn.XLOOKUP(TEXT(A1006, "0"), TEXT('Material master'!$A$2:'Material master'!$A$275, "0"), 'Material master'!$C$2:'Material master'!$C$275, 1),"")</f>
        <v>Packaged Product</v>
      </c>
      <c r="D1006" s="136" t="str">
        <f>IFERROR(_xlfn.XLOOKUP(TEXT(A1006, "0"), TEXT('Material master'!$A$2:'Material master'!$A$275, "0"), 'Material master'!$D$2:'Material master'!$D$275, 1),"")</f>
        <v>W000 - Other Materials</v>
      </c>
      <c r="E1006" s="136" t="str">
        <f>IFERROR(_xlfn.XLOOKUP(TEXT(A1006, "0"), TEXT('Material master'!$A$2:'Material master'!$A$275, "0"), 'Material master'!$E$2:'Material master'!$E$275, 1),"")</f>
        <v>SPC1023 - Glass Fibre Flour</v>
      </c>
      <c r="F1006" s="136" t="str">
        <f>IFERROR(_xlfn.XLOOKUP(TEXT(A1006, "0"), TEXT('Material master'!$A$2:'Material master'!$A$275, "0"), 'Material master'!$F$2:'Material master'!$F$275, 1),"")</f>
        <v>HA12 - Glass Fibre Flour</v>
      </c>
      <c r="G1006" s="136" t="str">
        <f>IFERROR(_xlfn.XLOOKUP(TEXT(A1006, "0"), TEXT('Material master'!$A$2:'Material master'!$A$275, "0"), 'Material master'!$G$2:'Material master'!$G$275, 1),"")</f>
        <v>Glass Fibre G25 PO</v>
      </c>
      <c r="H1006" s="136" t="s">
        <v>697</v>
      </c>
      <c r="K1006" s="142">
        <v>0</v>
      </c>
      <c r="L1006" s="142">
        <f t="shared" ref="L1006:W1006" si="951">K1006 - L1005 + L1008</f>
        <v>0</v>
      </c>
      <c r="M1006" s="142">
        <f t="shared" si="951"/>
        <v>0</v>
      </c>
      <c r="N1006" s="142">
        <f t="shared" si="951"/>
        <v>0</v>
      </c>
      <c r="O1006" s="142">
        <f t="shared" si="951"/>
        <v>0</v>
      </c>
      <c r="P1006" s="142">
        <f t="shared" si="951"/>
        <v>0</v>
      </c>
      <c r="Q1006" s="142">
        <f t="shared" si="951"/>
        <v>0</v>
      </c>
      <c r="R1006" s="142">
        <f t="shared" si="951"/>
        <v>0</v>
      </c>
      <c r="S1006" s="142">
        <f t="shared" si="951"/>
        <v>0</v>
      </c>
      <c r="T1006" s="142">
        <f t="shared" si="951"/>
        <v>0</v>
      </c>
      <c r="U1006" s="142">
        <f t="shared" si="951"/>
        <v>0</v>
      </c>
      <c r="V1006" s="142">
        <f t="shared" si="951"/>
        <v>0</v>
      </c>
      <c r="W1006" s="142">
        <f t="shared" si="951"/>
        <v>0</v>
      </c>
    </row>
    <row r="1007" spans="1:23" x14ac:dyDescent="0.25">
      <c r="A1007" s="257" t="s">
        <v>318</v>
      </c>
      <c r="B1007" t="str">
        <f>IFERROR(_xlfn.XLOOKUP(TEXT(A1007, "0"), TEXT('Material master'!$A$2:'Material master'!$A$275, "0"), 'Material master'!$B$2:'Material master'!$B$275, 1),"")</f>
        <v>Glass Fibre G25 PO 25:PA:NO:NB:25</v>
      </c>
      <c r="C1007" t="str">
        <f>IFERROR(_xlfn.XLOOKUP(TEXT(A1007, "0"), TEXT('Material master'!$A$2:'Material master'!$A$275, "0"), 'Material master'!$C$2:'Material master'!$C$275, 1),"")</f>
        <v>Packaged Product</v>
      </c>
      <c r="D1007" t="str">
        <f>IFERROR(_xlfn.XLOOKUP(TEXT(A1007, "0"), TEXT('Material master'!$A$2:'Material master'!$A$275, "0"), 'Material master'!$D$2:'Material master'!$D$275, 1),"")</f>
        <v>W000 - Other Materials</v>
      </c>
      <c r="E1007" t="str">
        <f>IFERROR(_xlfn.XLOOKUP(TEXT(A1007, "0"), TEXT('Material master'!$A$2:'Material master'!$A$275, "0"), 'Material master'!$E$2:'Material master'!$E$275, 1),"")</f>
        <v>SPC1023 - Glass Fibre Flour</v>
      </c>
      <c r="F1007" t="str">
        <f>IFERROR(_xlfn.XLOOKUP(TEXT(A1007, "0"), TEXT('Material master'!$A$2:'Material master'!$A$275, "0"), 'Material master'!$F$2:'Material master'!$F$275, 1),"")</f>
        <v>HA12 - Glass Fibre Flour</v>
      </c>
      <c r="G1007" t="str">
        <f>IFERROR(_xlfn.XLOOKUP(TEXT(A1007, "0"), TEXT('Material master'!$A$2:'Material master'!$A$275, "0"), 'Material master'!$G$2:'Material master'!$G$275, 1),"")</f>
        <v>Glass Fibre G25 PO</v>
      </c>
      <c r="H1007" t="s">
        <v>698</v>
      </c>
      <c r="I1007" s="32">
        <v>0</v>
      </c>
      <c r="J1007" s="258">
        <f>IFERROR($I1007/AVERAGE($L1005:$W1005),0)</f>
        <v>0</v>
      </c>
      <c r="K1007" s="32"/>
      <c r="L1007" s="32">
        <f t="shared" ref="L1007:W1007" si="952">$I1007</f>
        <v>0</v>
      </c>
      <c r="M1007" s="32">
        <f t="shared" si="952"/>
        <v>0</v>
      </c>
      <c r="N1007" s="32">
        <f t="shared" si="952"/>
        <v>0</v>
      </c>
      <c r="O1007" s="32">
        <f t="shared" si="952"/>
        <v>0</v>
      </c>
      <c r="P1007" s="32">
        <f t="shared" si="952"/>
        <v>0</v>
      </c>
      <c r="Q1007" s="32">
        <f t="shared" si="952"/>
        <v>0</v>
      </c>
      <c r="R1007" s="32">
        <f t="shared" si="952"/>
        <v>0</v>
      </c>
      <c r="S1007" s="32">
        <f t="shared" si="952"/>
        <v>0</v>
      </c>
      <c r="T1007" s="32">
        <f t="shared" si="952"/>
        <v>0</v>
      </c>
      <c r="U1007" s="32">
        <f t="shared" si="952"/>
        <v>0</v>
      </c>
      <c r="V1007" s="32">
        <f t="shared" si="952"/>
        <v>0</v>
      </c>
      <c r="W1007" s="32">
        <f t="shared" si="952"/>
        <v>0</v>
      </c>
    </row>
    <row r="1008" spans="1:23" x14ac:dyDescent="0.25">
      <c r="A1008" s="257" t="s">
        <v>318</v>
      </c>
      <c r="B1008" t="str">
        <f>IFERROR(_xlfn.XLOOKUP(TEXT(A1008, "0"), TEXT('Material master'!$A$2:'Material master'!$A$275, "0"), 'Material master'!$B$2:'Material master'!$B$275, 1),"")</f>
        <v>Glass Fibre G25 PO 25:PA:NO:NB:25</v>
      </c>
      <c r="C1008" t="str">
        <f>IFERROR(_xlfn.XLOOKUP(TEXT(A1008, "0"), TEXT('Material master'!$A$2:'Material master'!$A$275, "0"), 'Material master'!$C$2:'Material master'!$C$275, 1),"")</f>
        <v>Packaged Product</v>
      </c>
      <c r="D1008" t="str">
        <f>IFERROR(_xlfn.XLOOKUP(TEXT(A1008, "0"), TEXT('Material master'!$A$2:'Material master'!$A$275, "0"), 'Material master'!$D$2:'Material master'!$D$275, 1),"")</f>
        <v>W000 - Other Materials</v>
      </c>
      <c r="E1008" t="str">
        <f>IFERROR(_xlfn.XLOOKUP(TEXT(A1008, "0"), TEXT('Material master'!$A$2:'Material master'!$A$275, "0"), 'Material master'!$E$2:'Material master'!$E$275, 1),"")</f>
        <v>SPC1023 - Glass Fibre Flour</v>
      </c>
      <c r="F1008" t="str">
        <f>IFERROR(_xlfn.XLOOKUP(TEXT(A1008, "0"), TEXT('Material master'!$A$2:'Material master'!$A$275, "0"), 'Material master'!$F$2:'Material master'!$F$275, 1),"")</f>
        <v>HA12 - Glass Fibre Flour</v>
      </c>
      <c r="G1008" t="str">
        <f>IFERROR(_xlfn.XLOOKUP(TEXT(A1008, "0"), TEXT('Material master'!$A$2:'Material master'!$A$275, "0"), 'Material master'!$G$2:'Material master'!$G$275, 1),"")</f>
        <v>Glass Fibre G25 PO</v>
      </c>
      <c r="H1008" t="s">
        <v>699</v>
      </c>
      <c r="I1008">
        <f>IFERROR(_xlfn.XLOOKUP(TEXT(A1008, "0"), TEXT('Purchase sheet'!$A$2:'Purchase sheet'!$A$31, "0"), 'Purchase sheet'!$H$2:'Purchase sheet'!$H$31, 1), 1)</f>
        <v>1</v>
      </c>
      <c r="K1008" s="32"/>
      <c r="L1008" s="259"/>
      <c r="M1008" s="32">
        <f t="shared" ref="M1008:W1008" si="953">IF( M1007 - L1006 + M1005 &gt; 0, CEILING( M1007 - L1006 + M1005, $I$1008), 0)</f>
        <v>0</v>
      </c>
      <c r="N1008" s="32">
        <f t="shared" si="953"/>
        <v>0</v>
      </c>
      <c r="O1008" s="32">
        <f t="shared" si="953"/>
        <v>0</v>
      </c>
      <c r="P1008" s="32">
        <f t="shared" si="953"/>
        <v>0</v>
      </c>
      <c r="Q1008" s="32">
        <f t="shared" si="953"/>
        <v>0</v>
      </c>
      <c r="R1008" s="32">
        <f t="shared" si="953"/>
        <v>0</v>
      </c>
      <c r="S1008" s="32">
        <f t="shared" si="953"/>
        <v>0</v>
      </c>
      <c r="T1008" s="32">
        <f t="shared" si="953"/>
        <v>0</v>
      </c>
      <c r="U1008" s="32">
        <f t="shared" si="953"/>
        <v>0</v>
      </c>
      <c r="V1008" s="32">
        <f t="shared" si="953"/>
        <v>0</v>
      </c>
      <c r="W1008" s="32">
        <f t="shared" si="953"/>
        <v>0</v>
      </c>
    </row>
    <row r="1009" spans="1:23" ht="15.75" thickBot="1" x14ac:dyDescent="0.3">
      <c r="A1009" s="257" t="s">
        <v>318</v>
      </c>
      <c r="B1009" t="str">
        <f>IFERROR(_xlfn.XLOOKUP(TEXT(A1009, "0"), TEXT('Material master'!$A$2:'Material master'!$A$275, "0"), 'Material master'!$B$2:'Material master'!$B$275, 1),"")</f>
        <v>Glass Fibre G25 PO 25:PA:NO:NB:25</v>
      </c>
      <c r="C1009" t="str">
        <f>IFERROR(_xlfn.XLOOKUP(TEXT(A1009, "0"), TEXT('Material master'!$A$2:'Material master'!$A$275, "0"), 'Material master'!$C$2:'Material master'!$C$275, 1),"")</f>
        <v>Packaged Product</v>
      </c>
      <c r="D1009" t="str">
        <f>IFERROR(_xlfn.XLOOKUP(TEXT(A1009, "0"), TEXT('Material master'!$A$2:'Material master'!$A$275, "0"), 'Material master'!$D$2:'Material master'!$D$275, 1),"")</f>
        <v>W000 - Other Materials</v>
      </c>
      <c r="E1009" t="str">
        <f>IFERROR(_xlfn.XLOOKUP(TEXT(A1009, "0"), TEXT('Material master'!$A$2:'Material master'!$A$275, "0"), 'Material master'!$E$2:'Material master'!$E$275, 1),"")</f>
        <v>SPC1023 - Glass Fibre Flour</v>
      </c>
      <c r="F1009" t="str">
        <f>IFERROR(_xlfn.XLOOKUP(TEXT(A1009, "0"), TEXT('Material master'!$A$2:'Material master'!$A$275, "0"), 'Material master'!$F$2:'Material master'!$F$275, 1),"")</f>
        <v>HA12 - Glass Fibre Flour</v>
      </c>
      <c r="G1009" t="str">
        <f>IFERROR(_xlfn.XLOOKUP(TEXT(A1009, "0"), TEXT('Material master'!$A$2:'Material master'!$A$275, "0"), 'Material master'!$G$2:'Material master'!$G$275, 1),"")</f>
        <v>Glass Fibre G25 PO</v>
      </c>
      <c r="H1009" t="s">
        <v>700</v>
      </c>
      <c r="I1009">
        <f>INT(IFERROR(_xlfn.XLOOKUP(TEXT(A1009, "0"), TEXT('Purchase sheet'!$A$2:'Purchase sheet'!$A$31, "0"), 'Purchase sheet'!$H$2:'Purchase sheet'!$D$31, 1), 1))</f>
        <v>1</v>
      </c>
      <c r="K1009" s="32"/>
      <c r="L1009" s="32">
        <f t="shared" ref="L1009:V1009" si="954">M1008</f>
        <v>0</v>
      </c>
      <c r="M1009" s="32">
        <f t="shared" si="954"/>
        <v>0</v>
      </c>
      <c r="N1009" s="32">
        <f t="shared" si="954"/>
        <v>0</v>
      </c>
      <c r="O1009" s="32">
        <f t="shared" si="954"/>
        <v>0</v>
      </c>
      <c r="P1009" s="32">
        <f t="shared" si="954"/>
        <v>0</v>
      </c>
      <c r="Q1009" s="32">
        <f t="shared" si="954"/>
        <v>0</v>
      </c>
      <c r="R1009" s="32">
        <f t="shared" si="954"/>
        <v>0</v>
      </c>
      <c r="S1009" s="32">
        <f t="shared" si="954"/>
        <v>0</v>
      </c>
      <c r="T1009" s="32">
        <f t="shared" si="954"/>
        <v>0</v>
      </c>
      <c r="U1009" s="32">
        <f t="shared" si="954"/>
        <v>0</v>
      </c>
      <c r="V1009" s="32">
        <f t="shared" si="954"/>
        <v>0</v>
      </c>
      <c r="W1009" s="32"/>
    </row>
    <row r="1010" spans="1:23" s="138" customFormat="1" x14ac:dyDescent="0.25">
      <c r="A1010" s="137" t="s">
        <v>320</v>
      </c>
      <c r="B1010" s="138" t="str">
        <f>IFERROR(_xlfn.XLOOKUP(TEXT(A1010, "0"), TEXT('Material master'!$A$2:'Material master'!$A$275, "0"), 'Material master'!$B$2:'Material master'!$B$275, 1),"")</f>
        <v>Glass Fibre G75 PO</v>
      </c>
      <c r="C1010" s="138" t="str">
        <f>IFERROR(_xlfn.XLOOKUP(TEXT(A1010, "0"), TEXT('Material master'!$A$2:'Material master'!$A$275, "0"), 'Material master'!$C$2:'Material master'!$C$275, 1),"")</f>
        <v>Bulk Product</v>
      </c>
      <c r="D1010" s="138" t="str">
        <f>IFERROR(_xlfn.XLOOKUP(TEXT(A1010, "0"), TEXT('Material master'!$A$2:'Material master'!$A$275, "0"), 'Material master'!$D$2:'Material master'!$D$275, 1),"")</f>
        <v>W000 - Other Materials</v>
      </c>
      <c r="E1010" s="138" t="str">
        <f>IFERROR(_xlfn.XLOOKUP(TEXT(A1010, "0"), TEXT('Material master'!$A$2:'Material master'!$A$275, "0"), 'Material master'!$E$2:'Material master'!$E$275, 1),"")</f>
        <v>SPC1023 - Glass Fibre Flour</v>
      </c>
      <c r="F1010" s="138" t="str">
        <f>IFERROR(_xlfn.XLOOKUP(TEXT(A1010, "0"), TEXT('Material master'!$A$2:'Material master'!$A$275, "0"), 'Material master'!$F$2:'Material master'!$F$275, 1),"")</f>
        <v>HA12 - Glass Fibre Flour</v>
      </c>
      <c r="G1010" s="138" t="str">
        <f>IFERROR(_xlfn.XLOOKUP(TEXT(A1010, "0"), TEXT('Material master'!$A$2:'Material master'!$A$275, "0"), 'Material master'!$G$2:'Material master'!$G$275, 1),"")</f>
        <v>Glass Fibre G75 PO</v>
      </c>
      <c r="H1010" s="139" t="s">
        <v>696</v>
      </c>
      <c r="I1010" s="139"/>
      <c r="J1010" s="139"/>
      <c r="K1010" s="143"/>
      <c r="L1010" s="143">
        <v>0</v>
      </c>
      <c r="M1010" s="143">
        <v>0</v>
      </c>
      <c r="N1010" s="143">
        <v>0</v>
      </c>
      <c r="O1010" s="143">
        <v>0</v>
      </c>
      <c r="P1010" s="143">
        <v>0</v>
      </c>
      <c r="Q1010" s="143">
        <v>0</v>
      </c>
      <c r="R1010" s="143">
        <v>0</v>
      </c>
      <c r="S1010" s="143">
        <v>0</v>
      </c>
      <c r="T1010" s="143">
        <v>0</v>
      </c>
      <c r="U1010" s="143">
        <v>0</v>
      </c>
      <c r="V1010" s="143">
        <v>0</v>
      </c>
      <c r="W1010" s="143">
        <v>0</v>
      </c>
    </row>
    <row r="1011" spans="1:23" s="136" customFormat="1" x14ac:dyDescent="0.25">
      <c r="A1011" s="270" t="s">
        <v>320</v>
      </c>
      <c r="B1011" s="136" t="str">
        <f>IFERROR(_xlfn.XLOOKUP(TEXT(A1011, "0"), TEXT('Material master'!$A$2:'Material master'!$A$275, "0"), 'Material master'!$B$2:'Material master'!$B$275, 1),"")</f>
        <v>Glass Fibre G75 PO</v>
      </c>
      <c r="C1011" s="136" t="str">
        <f>IFERROR(_xlfn.XLOOKUP(TEXT(A1011, "0"), TEXT('Material master'!$A$2:'Material master'!$A$275, "0"), 'Material master'!$C$2:'Material master'!$C$275, 1),"")</f>
        <v>Bulk Product</v>
      </c>
      <c r="D1011" s="136" t="str">
        <f>IFERROR(_xlfn.XLOOKUP(TEXT(A1011, "0"), TEXT('Material master'!$A$2:'Material master'!$A$275, "0"), 'Material master'!$D$2:'Material master'!$D$275, 1),"")</f>
        <v>W000 - Other Materials</v>
      </c>
      <c r="E1011" s="136" t="str">
        <f>IFERROR(_xlfn.XLOOKUP(TEXT(A1011, "0"), TEXT('Material master'!$A$2:'Material master'!$A$275, "0"), 'Material master'!$E$2:'Material master'!$E$275, 1),"")</f>
        <v>SPC1023 - Glass Fibre Flour</v>
      </c>
      <c r="F1011" s="136" t="str">
        <f>IFERROR(_xlfn.XLOOKUP(TEXT(A1011, "0"), TEXT('Material master'!$A$2:'Material master'!$A$275, "0"), 'Material master'!$F$2:'Material master'!$F$275, 1),"")</f>
        <v>HA12 - Glass Fibre Flour</v>
      </c>
      <c r="G1011" s="136" t="str">
        <f>IFERROR(_xlfn.XLOOKUP(TEXT(A1011, "0"), TEXT('Material master'!$A$2:'Material master'!$A$275, "0"), 'Material master'!$G$2:'Material master'!$G$275, 1),"")</f>
        <v>Glass Fibre G75 PO</v>
      </c>
      <c r="H1011" s="136" t="s">
        <v>697</v>
      </c>
      <c r="K1011" s="142">
        <v>0</v>
      </c>
      <c r="L1011" s="142">
        <f t="shared" ref="L1011:W1011" si="955">K1011 - L1010 + L1013</f>
        <v>0</v>
      </c>
      <c r="M1011" s="142">
        <f t="shared" si="955"/>
        <v>0</v>
      </c>
      <c r="N1011" s="142">
        <f t="shared" si="955"/>
        <v>0</v>
      </c>
      <c r="O1011" s="142">
        <f t="shared" si="955"/>
        <v>0</v>
      </c>
      <c r="P1011" s="142">
        <f t="shared" si="955"/>
        <v>0</v>
      </c>
      <c r="Q1011" s="142">
        <f t="shared" si="955"/>
        <v>0</v>
      </c>
      <c r="R1011" s="142">
        <f t="shared" si="955"/>
        <v>0</v>
      </c>
      <c r="S1011" s="142">
        <f t="shared" si="955"/>
        <v>0</v>
      </c>
      <c r="T1011" s="142">
        <f t="shared" si="955"/>
        <v>0</v>
      </c>
      <c r="U1011" s="142">
        <f t="shared" si="955"/>
        <v>0</v>
      </c>
      <c r="V1011" s="142">
        <f t="shared" si="955"/>
        <v>0</v>
      </c>
      <c r="W1011" s="142">
        <f t="shared" si="955"/>
        <v>0</v>
      </c>
    </row>
    <row r="1012" spans="1:23" x14ac:dyDescent="0.25">
      <c r="A1012" s="257" t="s">
        <v>320</v>
      </c>
      <c r="B1012" t="str">
        <f>IFERROR(_xlfn.XLOOKUP(TEXT(A1012, "0"), TEXT('Material master'!$A$2:'Material master'!$A$275, "0"), 'Material master'!$B$2:'Material master'!$B$275, 1),"")</f>
        <v>Glass Fibre G75 PO</v>
      </c>
      <c r="C1012" t="str">
        <f>IFERROR(_xlfn.XLOOKUP(TEXT(A1012, "0"), TEXT('Material master'!$A$2:'Material master'!$A$275, "0"), 'Material master'!$C$2:'Material master'!$C$275, 1),"")</f>
        <v>Bulk Product</v>
      </c>
      <c r="D1012" t="str">
        <f>IFERROR(_xlfn.XLOOKUP(TEXT(A1012, "0"), TEXT('Material master'!$A$2:'Material master'!$A$275, "0"), 'Material master'!$D$2:'Material master'!$D$275, 1),"")</f>
        <v>W000 - Other Materials</v>
      </c>
      <c r="E1012" t="str">
        <f>IFERROR(_xlfn.XLOOKUP(TEXT(A1012, "0"), TEXT('Material master'!$A$2:'Material master'!$A$275, "0"), 'Material master'!$E$2:'Material master'!$E$275, 1),"")</f>
        <v>SPC1023 - Glass Fibre Flour</v>
      </c>
      <c r="F1012" t="str">
        <f>IFERROR(_xlfn.XLOOKUP(TEXT(A1012, "0"), TEXT('Material master'!$A$2:'Material master'!$A$275, "0"), 'Material master'!$F$2:'Material master'!$F$275, 1),"")</f>
        <v>HA12 - Glass Fibre Flour</v>
      </c>
      <c r="G1012" t="str">
        <f>IFERROR(_xlfn.XLOOKUP(TEXT(A1012, "0"), TEXT('Material master'!$A$2:'Material master'!$A$275, "0"), 'Material master'!$G$2:'Material master'!$G$275, 1),"")</f>
        <v>Glass Fibre G75 PO</v>
      </c>
      <c r="H1012" t="s">
        <v>698</v>
      </c>
      <c r="I1012" s="32">
        <v>0</v>
      </c>
      <c r="J1012" s="258">
        <f>IFERROR($I1012/AVERAGE($L1010:$W1010),0)</f>
        <v>0</v>
      </c>
      <c r="K1012" s="32"/>
      <c r="L1012" s="32">
        <f t="shared" ref="L1012:W1012" si="956">$I1012</f>
        <v>0</v>
      </c>
      <c r="M1012" s="32">
        <f t="shared" si="956"/>
        <v>0</v>
      </c>
      <c r="N1012" s="32">
        <f t="shared" si="956"/>
        <v>0</v>
      </c>
      <c r="O1012" s="32">
        <f t="shared" si="956"/>
        <v>0</v>
      </c>
      <c r="P1012" s="32">
        <f t="shared" si="956"/>
        <v>0</v>
      </c>
      <c r="Q1012" s="32">
        <f t="shared" si="956"/>
        <v>0</v>
      </c>
      <c r="R1012" s="32">
        <f t="shared" si="956"/>
        <v>0</v>
      </c>
      <c r="S1012" s="32">
        <f t="shared" si="956"/>
        <v>0</v>
      </c>
      <c r="T1012" s="32">
        <f t="shared" si="956"/>
        <v>0</v>
      </c>
      <c r="U1012" s="32">
        <f t="shared" si="956"/>
        <v>0</v>
      </c>
      <c r="V1012" s="32">
        <f t="shared" si="956"/>
        <v>0</v>
      </c>
      <c r="W1012" s="32">
        <f t="shared" si="956"/>
        <v>0</v>
      </c>
    </row>
    <row r="1013" spans="1:23" x14ac:dyDescent="0.25">
      <c r="A1013" s="257" t="s">
        <v>320</v>
      </c>
      <c r="B1013" t="str">
        <f>IFERROR(_xlfn.XLOOKUP(TEXT(A1013, "0"), TEXT('Material master'!$A$2:'Material master'!$A$275, "0"), 'Material master'!$B$2:'Material master'!$B$275, 1),"")</f>
        <v>Glass Fibre G75 PO</v>
      </c>
      <c r="C1013" t="str">
        <f>IFERROR(_xlfn.XLOOKUP(TEXT(A1013, "0"), TEXT('Material master'!$A$2:'Material master'!$A$275, "0"), 'Material master'!$C$2:'Material master'!$C$275, 1),"")</f>
        <v>Bulk Product</v>
      </c>
      <c r="D1013" t="str">
        <f>IFERROR(_xlfn.XLOOKUP(TEXT(A1013, "0"), TEXT('Material master'!$A$2:'Material master'!$A$275, "0"), 'Material master'!$D$2:'Material master'!$D$275, 1),"")</f>
        <v>W000 - Other Materials</v>
      </c>
      <c r="E1013" t="str">
        <f>IFERROR(_xlfn.XLOOKUP(TEXT(A1013, "0"), TEXT('Material master'!$A$2:'Material master'!$A$275, "0"), 'Material master'!$E$2:'Material master'!$E$275, 1),"")</f>
        <v>SPC1023 - Glass Fibre Flour</v>
      </c>
      <c r="F1013" t="str">
        <f>IFERROR(_xlfn.XLOOKUP(TEXT(A1013, "0"), TEXT('Material master'!$A$2:'Material master'!$A$275, "0"), 'Material master'!$F$2:'Material master'!$F$275, 1),"")</f>
        <v>HA12 - Glass Fibre Flour</v>
      </c>
      <c r="G1013" t="str">
        <f>IFERROR(_xlfn.XLOOKUP(TEXT(A1013, "0"), TEXT('Material master'!$A$2:'Material master'!$A$275, "0"), 'Material master'!$G$2:'Material master'!$G$275, 1),"")</f>
        <v>Glass Fibre G75 PO</v>
      </c>
      <c r="H1013" t="s">
        <v>699</v>
      </c>
      <c r="I1013">
        <f>IFERROR(_xlfn.XLOOKUP(TEXT(A1013, "0"), TEXT('Purchase sheet'!$A$2:'Purchase sheet'!$A$31, "0"), 'Purchase sheet'!$H$2:'Purchase sheet'!$H$31, 1), 1)</f>
        <v>1</v>
      </c>
      <c r="K1013" s="32"/>
      <c r="L1013" s="259"/>
      <c r="M1013" s="32">
        <f t="shared" ref="M1013:W1013" si="957">IF( M1012 - L1011 + M1010 &gt; 0, CEILING( M1012 - L1011 + M1010, $I$1013), 0)</f>
        <v>0</v>
      </c>
      <c r="N1013" s="32">
        <f t="shared" si="957"/>
        <v>0</v>
      </c>
      <c r="O1013" s="32">
        <f t="shared" si="957"/>
        <v>0</v>
      </c>
      <c r="P1013" s="32">
        <f t="shared" si="957"/>
        <v>0</v>
      </c>
      <c r="Q1013" s="32">
        <f t="shared" si="957"/>
        <v>0</v>
      </c>
      <c r="R1013" s="32">
        <f t="shared" si="957"/>
        <v>0</v>
      </c>
      <c r="S1013" s="32">
        <f t="shared" si="957"/>
        <v>0</v>
      </c>
      <c r="T1013" s="32">
        <f t="shared" si="957"/>
        <v>0</v>
      </c>
      <c r="U1013" s="32">
        <f t="shared" si="957"/>
        <v>0</v>
      </c>
      <c r="V1013" s="32">
        <f t="shared" si="957"/>
        <v>0</v>
      </c>
      <c r="W1013" s="32">
        <f t="shared" si="957"/>
        <v>0</v>
      </c>
    </row>
    <row r="1014" spans="1:23" ht="15.75" thickBot="1" x14ac:dyDescent="0.3">
      <c r="A1014" s="257" t="s">
        <v>320</v>
      </c>
      <c r="B1014" t="str">
        <f>IFERROR(_xlfn.XLOOKUP(TEXT(A1014, "0"), TEXT('Material master'!$A$2:'Material master'!$A$275, "0"), 'Material master'!$B$2:'Material master'!$B$275, 1),"")</f>
        <v>Glass Fibre G75 PO</v>
      </c>
      <c r="C1014" t="str">
        <f>IFERROR(_xlfn.XLOOKUP(TEXT(A1014, "0"), TEXT('Material master'!$A$2:'Material master'!$A$275, "0"), 'Material master'!$C$2:'Material master'!$C$275, 1),"")</f>
        <v>Bulk Product</v>
      </c>
      <c r="D1014" t="str">
        <f>IFERROR(_xlfn.XLOOKUP(TEXT(A1014, "0"), TEXT('Material master'!$A$2:'Material master'!$A$275, "0"), 'Material master'!$D$2:'Material master'!$D$275, 1),"")</f>
        <v>W000 - Other Materials</v>
      </c>
      <c r="E1014" t="str">
        <f>IFERROR(_xlfn.XLOOKUP(TEXT(A1014, "0"), TEXT('Material master'!$A$2:'Material master'!$A$275, "0"), 'Material master'!$E$2:'Material master'!$E$275, 1),"")</f>
        <v>SPC1023 - Glass Fibre Flour</v>
      </c>
      <c r="F1014" t="str">
        <f>IFERROR(_xlfn.XLOOKUP(TEXT(A1014, "0"), TEXT('Material master'!$A$2:'Material master'!$A$275, "0"), 'Material master'!$F$2:'Material master'!$F$275, 1),"")</f>
        <v>HA12 - Glass Fibre Flour</v>
      </c>
      <c r="G1014" t="str">
        <f>IFERROR(_xlfn.XLOOKUP(TEXT(A1014, "0"), TEXT('Material master'!$A$2:'Material master'!$A$275, "0"), 'Material master'!$G$2:'Material master'!$G$275, 1),"")</f>
        <v>Glass Fibre G75 PO</v>
      </c>
      <c r="H1014" t="s">
        <v>700</v>
      </c>
      <c r="I1014">
        <f>INT(IFERROR(_xlfn.XLOOKUP(TEXT(A1014, "0"), TEXT('Purchase sheet'!$A$2:'Purchase sheet'!$A$31, "0"), 'Purchase sheet'!$H$2:'Purchase sheet'!$D$31, 1), 1))</f>
        <v>1</v>
      </c>
      <c r="K1014" s="32"/>
      <c r="L1014" s="32">
        <f t="shared" ref="L1014:V1014" si="958">M1013</f>
        <v>0</v>
      </c>
      <c r="M1014" s="32">
        <f t="shared" si="958"/>
        <v>0</v>
      </c>
      <c r="N1014" s="32">
        <f t="shared" si="958"/>
        <v>0</v>
      </c>
      <c r="O1014" s="32">
        <f t="shared" si="958"/>
        <v>0</v>
      </c>
      <c r="P1014" s="32">
        <f t="shared" si="958"/>
        <v>0</v>
      </c>
      <c r="Q1014" s="32">
        <f t="shared" si="958"/>
        <v>0</v>
      </c>
      <c r="R1014" s="32">
        <f t="shared" si="958"/>
        <v>0</v>
      </c>
      <c r="S1014" s="32">
        <f t="shared" si="958"/>
        <v>0</v>
      </c>
      <c r="T1014" s="32">
        <f t="shared" si="958"/>
        <v>0</v>
      </c>
      <c r="U1014" s="32">
        <f t="shared" si="958"/>
        <v>0</v>
      </c>
      <c r="V1014" s="32">
        <f t="shared" si="958"/>
        <v>0</v>
      </c>
      <c r="W1014" s="32"/>
    </row>
    <row r="1015" spans="1:23" s="138" customFormat="1" x14ac:dyDescent="0.25">
      <c r="A1015" s="137" t="s">
        <v>322</v>
      </c>
      <c r="B1015" s="138" t="str">
        <f>IFERROR(_xlfn.XLOOKUP(TEXT(A1015, "0"), TEXT('Material master'!$A$2:'Material master'!$A$275, "0"), 'Material master'!$B$2:'Material master'!$B$275, 1),"")</f>
        <v>Glass Fibre G75 PO 25:PA:H4:H:1400</v>
      </c>
      <c r="C1015" s="138" t="str">
        <f>IFERROR(_xlfn.XLOOKUP(TEXT(A1015, "0"), TEXT('Material master'!$A$2:'Material master'!$A$275, "0"), 'Material master'!$C$2:'Material master'!$C$275, 1),"")</f>
        <v>Packaged Product</v>
      </c>
      <c r="D1015" s="138" t="str">
        <f>IFERROR(_xlfn.XLOOKUP(TEXT(A1015, "0"), TEXT('Material master'!$A$2:'Material master'!$A$275, "0"), 'Material master'!$D$2:'Material master'!$D$275, 1),"")</f>
        <v>W000 - Other Materials</v>
      </c>
      <c r="E1015" s="138" t="str">
        <f>IFERROR(_xlfn.XLOOKUP(TEXT(A1015, "0"), TEXT('Material master'!$A$2:'Material master'!$A$275, "0"), 'Material master'!$E$2:'Material master'!$E$275, 1),"")</f>
        <v>SPC1023 - Glass Fibre Flour</v>
      </c>
      <c r="F1015" s="138" t="str">
        <f>IFERROR(_xlfn.XLOOKUP(TEXT(A1015, "0"), TEXT('Material master'!$A$2:'Material master'!$A$275, "0"), 'Material master'!$F$2:'Material master'!$F$275, 1),"")</f>
        <v>HA12 - Glass Fibre Flour</v>
      </c>
      <c r="G1015" s="138" t="str">
        <f>IFERROR(_xlfn.XLOOKUP(TEXT(A1015, "0"), TEXT('Material master'!$A$2:'Material master'!$A$275, "0"), 'Material master'!$G$2:'Material master'!$G$275, 1),"")</f>
        <v>Glass Fibre G75 PO</v>
      </c>
      <c r="H1015" s="138" t="s">
        <v>683</v>
      </c>
      <c r="I1015" s="140">
        <f>IFERROR(AVERAGE('Forecast sheet'!$C$30:'Forecast sheet'!$N$30),0)</f>
        <v>32.31666666666667</v>
      </c>
      <c r="J1015" s="140">
        <f>IFERROR(AVERAGE(L1015:W1015),0)</f>
        <v>62.27752484951705</v>
      </c>
      <c r="K1015" s="140"/>
      <c r="L1015" s="140">
        <v>61.411762968990914</v>
      </c>
      <c r="M1015" s="140">
        <v>40.292326604828546</v>
      </c>
      <c r="N1015" s="140">
        <v>76.307800285718486</v>
      </c>
      <c r="O1015" s="140">
        <v>64.109456218116776</v>
      </c>
      <c r="P1015" s="140">
        <v>62.449803247884894</v>
      </c>
      <c r="Q1015" s="140">
        <v>62.642799825518161</v>
      </c>
      <c r="R1015" s="140">
        <v>62.449803247884894</v>
      </c>
      <c r="S1015" s="140">
        <v>86.642799825518154</v>
      </c>
      <c r="T1015" s="140">
        <v>38.642799825518161</v>
      </c>
      <c r="U1015" s="140">
        <v>67.280301546754373</v>
      </c>
      <c r="V1015" s="140">
        <v>62.650841349586216</v>
      </c>
      <c r="W1015" s="140">
        <v>62.449803247884894</v>
      </c>
    </row>
    <row r="1016" spans="1:23" x14ac:dyDescent="0.25">
      <c r="A1016" s="257" t="s">
        <v>322</v>
      </c>
      <c r="B1016" t="str">
        <f>IFERROR(_xlfn.XLOOKUP(TEXT(A1016, "0"), TEXT('Material master'!$A$2:'Material master'!$A$275, "0"), 'Material master'!$B$2:'Material master'!$B$275, 1),"")</f>
        <v>Glass Fibre G75 PO 25:PA:H4:H:1400</v>
      </c>
      <c r="C1016" t="str">
        <f>IFERROR(_xlfn.XLOOKUP(TEXT(A1016, "0"), TEXT('Material master'!$A$2:'Material master'!$A$275, "0"), 'Material master'!$C$2:'Material master'!$C$275, 1),"")</f>
        <v>Packaged Product</v>
      </c>
      <c r="D1016" t="str">
        <f>IFERROR(_xlfn.XLOOKUP(TEXT(A1016, "0"), TEXT('Material master'!$A$2:'Material master'!$A$275, "0"), 'Material master'!$D$2:'Material master'!$D$275, 1),"")</f>
        <v>W000 - Other Materials</v>
      </c>
      <c r="E1016" t="str">
        <f>IFERROR(_xlfn.XLOOKUP(TEXT(A1016, "0"), TEXT('Material master'!$A$2:'Material master'!$A$275, "0"), 'Material master'!$E$2:'Material master'!$E$275, 1),"")</f>
        <v>SPC1023 - Glass Fibre Flour</v>
      </c>
      <c r="F1016" t="str">
        <f>IFERROR(_xlfn.XLOOKUP(TEXT(A1016, "0"), TEXT('Material master'!$A$2:'Material master'!$A$275, "0"), 'Material master'!$F$2:'Material master'!$F$275, 1),"")</f>
        <v>HA12 - Glass Fibre Flour</v>
      </c>
      <c r="G1016" t="str">
        <f>IFERROR(_xlfn.XLOOKUP(TEXT(A1016, "0"), TEXT('Material master'!$A$2:'Material master'!$A$275, "0"), 'Material master'!$G$2:'Material master'!$G$275, 1),"")</f>
        <v>Glass Fibre G75 PO</v>
      </c>
      <c r="H1016" s="1" t="s">
        <v>696</v>
      </c>
      <c r="I1016" s="1"/>
      <c r="J1016" s="1"/>
      <c r="K1016" s="141"/>
      <c r="L1016" s="141">
        <f t="shared" ref="L1016:W1016" si="959">SUM(L1015)</f>
        <v>61.411762968990914</v>
      </c>
      <c r="M1016" s="141">
        <f t="shared" si="959"/>
        <v>40.292326604828546</v>
      </c>
      <c r="N1016" s="141">
        <f t="shared" si="959"/>
        <v>76.307800285718486</v>
      </c>
      <c r="O1016" s="141">
        <f t="shared" si="959"/>
        <v>64.109456218116776</v>
      </c>
      <c r="P1016" s="141">
        <f t="shared" si="959"/>
        <v>62.449803247884894</v>
      </c>
      <c r="Q1016" s="141">
        <f t="shared" si="959"/>
        <v>62.642799825518161</v>
      </c>
      <c r="R1016" s="141">
        <f t="shared" si="959"/>
        <v>62.449803247884894</v>
      </c>
      <c r="S1016" s="141">
        <f t="shared" si="959"/>
        <v>86.642799825518154</v>
      </c>
      <c r="T1016" s="141">
        <f t="shared" si="959"/>
        <v>38.642799825518161</v>
      </c>
      <c r="U1016" s="141">
        <f t="shared" si="959"/>
        <v>67.280301546754373</v>
      </c>
      <c r="V1016" s="141">
        <f t="shared" si="959"/>
        <v>62.650841349586216</v>
      </c>
      <c r="W1016" s="141">
        <f t="shared" si="959"/>
        <v>62.449803247884894</v>
      </c>
    </row>
    <row r="1017" spans="1:23" s="136" customFormat="1" x14ac:dyDescent="0.25">
      <c r="A1017" s="270" t="s">
        <v>322</v>
      </c>
      <c r="B1017" s="136" t="str">
        <f>IFERROR(_xlfn.XLOOKUP(TEXT(A1017, "0"), TEXT('Material master'!$A$2:'Material master'!$A$275, "0"), 'Material master'!$B$2:'Material master'!$B$275, 1),"")</f>
        <v>Glass Fibre G75 PO 25:PA:H4:H:1400</v>
      </c>
      <c r="C1017" s="136" t="str">
        <f>IFERROR(_xlfn.XLOOKUP(TEXT(A1017, "0"), TEXT('Material master'!$A$2:'Material master'!$A$275, "0"), 'Material master'!$C$2:'Material master'!$C$275, 1),"")</f>
        <v>Packaged Product</v>
      </c>
      <c r="D1017" s="136" t="str">
        <f>IFERROR(_xlfn.XLOOKUP(TEXT(A1017, "0"), TEXT('Material master'!$A$2:'Material master'!$A$275, "0"), 'Material master'!$D$2:'Material master'!$D$275, 1),"")</f>
        <v>W000 - Other Materials</v>
      </c>
      <c r="E1017" s="136" t="str">
        <f>IFERROR(_xlfn.XLOOKUP(TEXT(A1017, "0"), TEXT('Material master'!$A$2:'Material master'!$A$275, "0"), 'Material master'!$E$2:'Material master'!$E$275, 1),"")</f>
        <v>SPC1023 - Glass Fibre Flour</v>
      </c>
      <c r="F1017" s="136" t="str">
        <f>IFERROR(_xlfn.XLOOKUP(TEXT(A1017, "0"), TEXT('Material master'!$A$2:'Material master'!$A$275, "0"), 'Material master'!$F$2:'Material master'!$F$275, 1),"")</f>
        <v>HA12 - Glass Fibre Flour</v>
      </c>
      <c r="G1017" s="136" t="str">
        <f>IFERROR(_xlfn.XLOOKUP(TEXT(A1017, "0"), TEXT('Material master'!$A$2:'Material master'!$A$275, "0"), 'Material master'!$G$2:'Material master'!$G$275, 1),"")</f>
        <v>Glass Fibre G75 PO</v>
      </c>
      <c r="H1017" s="136" t="s">
        <v>697</v>
      </c>
      <c r="K1017" s="142">
        <v>26.6</v>
      </c>
      <c r="L1017" s="142">
        <f t="shared" ref="L1017:W1017" si="960">K1017 - L1016 + L1019</f>
        <v>25.388237031009083</v>
      </c>
      <c r="M1017" s="142">
        <f t="shared" si="960"/>
        <v>24.295910426180534</v>
      </c>
      <c r="N1017" s="142">
        <f t="shared" si="960"/>
        <v>24.988110140462048</v>
      </c>
      <c r="O1017" s="142">
        <f t="shared" si="960"/>
        <v>25.278653922345264</v>
      </c>
      <c r="P1017" s="142">
        <f t="shared" si="960"/>
        <v>24.428850674460364</v>
      </c>
      <c r="Q1017" s="142">
        <f t="shared" si="960"/>
        <v>24.786050848942196</v>
      </c>
      <c r="R1017" s="142">
        <f t="shared" si="960"/>
        <v>25.336247601057295</v>
      </c>
      <c r="S1017" s="142">
        <f t="shared" si="960"/>
        <v>24.093447775539133</v>
      </c>
      <c r="T1017" s="142">
        <f t="shared" si="960"/>
        <v>24.650647950020968</v>
      </c>
      <c r="U1017" s="142">
        <f t="shared" si="960"/>
        <v>24.570346403266583</v>
      </c>
      <c r="V1017" s="142">
        <f t="shared" si="960"/>
        <v>24.919505053680361</v>
      </c>
      <c r="W1017" s="142">
        <f t="shared" si="960"/>
        <v>24.069701805795461</v>
      </c>
    </row>
    <row r="1018" spans="1:23" x14ac:dyDescent="0.25">
      <c r="A1018" s="257" t="s">
        <v>322</v>
      </c>
      <c r="B1018" t="str">
        <f>IFERROR(_xlfn.XLOOKUP(TEXT(A1018, "0"), TEXT('Material master'!$A$2:'Material master'!$A$275, "0"), 'Material master'!$B$2:'Material master'!$B$275, 1),"")</f>
        <v>Glass Fibre G75 PO 25:PA:H4:H:1400</v>
      </c>
      <c r="C1018" t="str">
        <f>IFERROR(_xlfn.XLOOKUP(TEXT(A1018, "0"), TEXT('Material master'!$A$2:'Material master'!$A$275, "0"), 'Material master'!$C$2:'Material master'!$C$275, 1),"")</f>
        <v>Packaged Product</v>
      </c>
      <c r="D1018" t="str">
        <f>IFERROR(_xlfn.XLOOKUP(TEXT(A1018, "0"), TEXT('Material master'!$A$2:'Material master'!$A$275, "0"), 'Material master'!$D$2:'Material master'!$D$275, 1),"")</f>
        <v>W000 - Other Materials</v>
      </c>
      <c r="E1018" t="str">
        <f>IFERROR(_xlfn.XLOOKUP(TEXT(A1018, "0"), TEXT('Material master'!$A$2:'Material master'!$A$275, "0"), 'Material master'!$E$2:'Material master'!$E$275, 1),"")</f>
        <v>SPC1023 - Glass Fibre Flour</v>
      </c>
      <c r="F1018" t="str">
        <f>IFERROR(_xlfn.XLOOKUP(TEXT(A1018, "0"), TEXT('Material master'!$A$2:'Material master'!$A$275, "0"), 'Material master'!$F$2:'Material master'!$F$275, 1),"")</f>
        <v>HA12 - Glass Fibre Flour</v>
      </c>
      <c r="G1018" t="str">
        <f>IFERROR(_xlfn.XLOOKUP(TEXT(A1018, "0"), TEXT('Material master'!$A$2:'Material master'!$A$275, "0"), 'Material master'!$G$2:'Material master'!$G$275, 1),"")</f>
        <v>Glass Fibre G75 PO</v>
      </c>
      <c r="H1018" t="s">
        <v>698</v>
      </c>
      <c r="I1018" s="32">
        <v>24</v>
      </c>
      <c r="J1018" s="258">
        <f>IFERROR($I1018/AVERAGE($L1016:$W1016),0)</f>
        <v>0.38537177028136366</v>
      </c>
      <c r="K1018" s="32"/>
      <c r="L1018" s="32">
        <f t="shared" ref="L1018:W1018" si="961">$I1018</f>
        <v>24</v>
      </c>
      <c r="M1018" s="32">
        <f t="shared" si="961"/>
        <v>24</v>
      </c>
      <c r="N1018" s="32">
        <f t="shared" si="961"/>
        <v>24</v>
      </c>
      <c r="O1018" s="32">
        <f t="shared" si="961"/>
        <v>24</v>
      </c>
      <c r="P1018" s="32">
        <f t="shared" si="961"/>
        <v>24</v>
      </c>
      <c r="Q1018" s="32">
        <f t="shared" si="961"/>
        <v>24</v>
      </c>
      <c r="R1018" s="32">
        <f t="shared" si="961"/>
        <v>24</v>
      </c>
      <c r="S1018" s="32">
        <f t="shared" si="961"/>
        <v>24</v>
      </c>
      <c r="T1018" s="32">
        <f t="shared" si="961"/>
        <v>24</v>
      </c>
      <c r="U1018" s="32">
        <f t="shared" si="961"/>
        <v>24</v>
      </c>
      <c r="V1018" s="32">
        <f t="shared" si="961"/>
        <v>24</v>
      </c>
      <c r="W1018" s="32">
        <f t="shared" si="961"/>
        <v>24</v>
      </c>
    </row>
    <row r="1019" spans="1:23" x14ac:dyDescent="0.25">
      <c r="A1019" s="257" t="s">
        <v>322</v>
      </c>
      <c r="B1019" t="str">
        <f>IFERROR(_xlfn.XLOOKUP(TEXT(A1019, "0"), TEXT('Material master'!$A$2:'Material master'!$A$275, "0"), 'Material master'!$B$2:'Material master'!$B$275, 1),"")</f>
        <v>Glass Fibre G75 PO 25:PA:H4:H:1400</v>
      </c>
      <c r="C1019" t="str">
        <f>IFERROR(_xlfn.XLOOKUP(TEXT(A1019, "0"), TEXT('Material master'!$A$2:'Material master'!$A$275, "0"), 'Material master'!$C$2:'Material master'!$C$275, 1),"")</f>
        <v>Packaged Product</v>
      </c>
      <c r="D1019" t="str">
        <f>IFERROR(_xlfn.XLOOKUP(TEXT(A1019, "0"), TEXT('Material master'!$A$2:'Material master'!$A$275, "0"), 'Material master'!$D$2:'Material master'!$D$275, 1),"")</f>
        <v>W000 - Other Materials</v>
      </c>
      <c r="E1019" t="str">
        <f>IFERROR(_xlfn.XLOOKUP(TEXT(A1019, "0"), TEXT('Material master'!$A$2:'Material master'!$A$275, "0"), 'Material master'!$E$2:'Material master'!$E$275, 1),"")</f>
        <v>SPC1023 - Glass Fibre Flour</v>
      </c>
      <c r="F1019" t="str">
        <f>IFERROR(_xlfn.XLOOKUP(TEXT(A1019, "0"), TEXT('Material master'!$A$2:'Material master'!$A$275, "0"), 'Material master'!$F$2:'Material master'!$F$275, 1),"")</f>
        <v>HA12 - Glass Fibre Flour</v>
      </c>
      <c r="G1019" t="str">
        <f>IFERROR(_xlfn.XLOOKUP(TEXT(A1019, "0"), TEXT('Material master'!$A$2:'Material master'!$A$275, "0"), 'Material master'!$G$2:'Material master'!$G$275, 1),"")</f>
        <v>Glass Fibre G75 PO</v>
      </c>
      <c r="H1019" t="s">
        <v>704</v>
      </c>
      <c r="I1019">
        <v>1.4</v>
      </c>
      <c r="K1019" s="32"/>
      <c r="L1019" s="32">
        <f t="shared" ref="L1019:W1019" si="962">IF(( L1018 - K1017 + L1016 ) &gt; 0, CEILING(( L1018 - K1017 + L1016 ), $I1019), 0)</f>
        <v>60.199999999999996</v>
      </c>
      <c r="M1019" s="32">
        <f t="shared" si="962"/>
        <v>39.199999999999996</v>
      </c>
      <c r="N1019" s="32">
        <f t="shared" si="962"/>
        <v>77</v>
      </c>
      <c r="O1019" s="32">
        <f t="shared" si="962"/>
        <v>64.399999999999991</v>
      </c>
      <c r="P1019" s="32">
        <f t="shared" si="962"/>
        <v>61.599999999999994</v>
      </c>
      <c r="Q1019" s="32">
        <f t="shared" si="962"/>
        <v>62.999999999999993</v>
      </c>
      <c r="R1019" s="32">
        <f t="shared" si="962"/>
        <v>62.999999999999993</v>
      </c>
      <c r="S1019" s="32">
        <f t="shared" si="962"/>
        <v>85.399999999999991</v>
      </c>
      <c r="T1019" s="32">
        <f t="shared" si="962"/>
        <v>39.199999999999996</v>
      </c>
      <c r="U1019" s="32">
        <f t="shared" si="962"/>
        <v>67.199999999999989</v>
      </c>
      <c r="V1019" s="32">
        <f t="shared" si="962"/>
        <v>62.999999999999993</v>
      </c>
      <c r="W1019" s="32">
        <f t="shared" si="962"/>
        <v>61.599999999999994</v>
      </c>
    </row>
    <row r="1020" spans="1:23" x14ac:dyDescent="0.25">
      <c r="A1020" s="257" t="s">
        <v>322</v>
      </c>
      <c r="B1020" t="str">
        <f>IFERROR(_xlfn.XLOOKUP(TEXT(A1020, "0"), TEXT('Material master'!$A$2:'Material master'!$A$275, "0"), 'Material master'!$B$2:'Material master'!$B$275, 1),"")</f>
        <v>Glass Fibre G75 PO 25:PA:H4:H:1400</v>
      </c>
      <c r="C1020" t="str">
        <f>IFERROR(_xlfn.XLOOKUP(TEXT(A1020, "0"), TEXT('Material master'!$A$2:'Material master'!$A$275, "0"), 'Material master'!$C$2:'Material master'!$C$275, 1),"")</f>
        <v>Packaged Product</v>
      </c>
      <c r="D1020" t="str">
        <f>IFERROR(_xlfn.XLOOKUP(TEXT(A1020, "0"), TEXT('Material master'!$A$2:'Material master'!$A$275, "0"), 'Material master'!$D$2:'Material master'!$D$275, 1),"")</f>
        <v>W000 - Other Materials</v>
      </c>
      <c r="E1020" t="str">
        <f>IFERROR(_xlfn.XLOOKUP(TEXT(A1020, "0"), TEXT('Material master'!$A$2:'Material master'!$A$275, "0"), 'Material master'!$E$2:'Material master'!$E$275, 1),"")</f>
        <v>SPC1023 - Glass Fibre Flour</v>
      </c>
      <c r="F1020" t="str">
        <f>IFERROR(_xlfn.XLOOKUP(TEXT(A1020, "0"), TEXT('Material master'!$A$2:'Material master'!$A$275, "0"), 'Material master'!$F$2:'Material master'!$F$275, 1),"")</f>
        <v>HA12 - Glass Fibre Flour</v>
      </c>
      <c r="G1020" t="str">
        <f>IFERROR(_xlfn.XLOOKUP(TEXT(A1020, "0"), TEXT('Material master'!$A$2:'Material master'!$A$275, "0"), 'Material master'!$G$2:'Material master'!$G$275, 1),"")</f>
        <v>Glass Fibre G75 PO</v>
      </c>
      <c r="H1020" t="s">
        <v>705</v>
      </c>
      <c r="I1020" t="s">
        <v>599</v>
      </c>
      <c r="J1020">
        <v>4</v>
      </c>
      <c r="K1020" s="32"/>
      <c r="L1020" s="32">
        <f t="shared" ref="L1020:W1020" si="963">L1019 / $J1020</f>
        <v>15.049999999999999</v>
      </c>
      <c r="M1020" s="32">
        <f t="shared" si="963"/>
        <v>9.7999999999999989</v>
      </c>
      <c r="N1020" s="32">
        <f t="shared" si="963"/>
        <v>19.25</v>
      </c>
      <c r="O1020" s="32">
        <f t="shared" si="963"/>
        <v>16.099999999999998</v>
      </c>
      <c r="P1020" s="32">
        <f t="shared" si="963"/>
        <v>15.399999999999999</v>
      </c>
      <c r="Q1020" s="32">
        <f t="shared" si="963"/>
        <v>15.749999999999998</v>
      </c>
      <c r="R1020" s="32">
        <f t="shared" si="963"/>
        <v>15.749999999999998</v>
      </c>
      <c r="S1020" s="32">
        <f t="shared" si="963"/>
        <v>21.349999999999998</v>
      </c>
      <c r="T1020" s="32">
        <f t="shared" si="963"/>
        <v>9.7999999999999989</v>
      </c>
      <c r="U1020" s="32">
        <f t="shared" si="963"/>
        <v>16.799999999999997</v>
      </c>
      <c r="V1020" s="32">
        <f t="shared" si="963"/>
        <v>15.749999999999998</v>
      </c>
      <c r="W1020" s="32">
        <f t="shared" si="963"/>
        <v>15.399999999999999</v>
      </c>
    </row>
    <row r="1021" spans="1:23" x14ac:dyDescent="0.25">
      <c r="A1021" s="257" t="s">
        <v>322</v>
      </c>
      <c r="B1021" t="str">
        <f>IFERROR(_xlfn.XLOOKUP(TEXT(A1021, "0"), TEXT('Material master'!$A$2:'Material master'!$A$275, "0"), 'Material master'!$B$2:'Material master'!$B$275, 1),"")</f>
        <v>Glass Fibre G75 PO 25:PA:H4:H:1400</v>
      </c>
      <c r="C1021" t="str">
        <f>IFERROR(_xlfn.XLOOKUP(TEXT(A1021, "0"), TEXT('Material master'!$A$2:'Material master'!$A$275, "0"), 'Material master'!$C$2:'Material master'!$C$275, 1),"")</f>
        <v>Packaged Product</v>
      </c>
      <c r="D1021" t="str">
        <f>IFERROR(_xlfn.XLOOKUP(TEXT(A1021, "0"), TEXT('Material master'!$A$2:'Material master'!$A$275, "0"), 'Material master'!$D$2:'Material master'!$D$275, 1),"")</f>
        <v>W000 - Other Materials</v>
      </c>
      <c r="E1021" t="str">
        <f>IFERROR(_xlfn.XLOOKUP(TEXT(A1021, "0"), TEXT('Material master'!$A$2:'Material master'!$A$275, "0"), 'Material master'!$E$2:'Material master'!$E$275, 1),"")</f>
        <v>SPC1023 - Glass Fibre Flour</v>
      </c>
      <c r="F1021" t="str">
        <f>IFERROR(_xlfn.XLOOKUP(TEXT(A1021, "0"), TEXT('Material master'!$A$2:'Material master'!$A$275, "0"), 'Material master'!$F$2:'Material master'!$F$275, 1),"")</f>
        <v>HA12 - Glass Fibre Flour</v>
      </c>
      <c r="G1021" t="str">
        <f>IFERROR(_xlfn.XLOOKUP(TEXT(A1021, "0"), TEXT('Material master'!$A$2:'Material master'!$A$275, "0"), 'Material master'!$G$2:'Material master'!$G$275, 1),"")</f>
        <v>Glass Fibre G75 PO</v>
      </c>
      <c r="H1021" t="s">
        <v>706</v>
      </c>
      <c r="I1021" s="257" t="s">
        <v>115</v>
      </c>
      <c r="J1021">
        <v>0.7142857142857143</v>
      </c>
      <c r="K1021" s="32"/>
      <c r="L1021" s="32">
        <f t="shared" ref="L1021:W1021" si="964">L1019 * $J1021</f>
        <v>43</v>
      </c>
      <c r="M1021" s="32">
        <f t="shared" si="964"/>
        <v>27.999999999999996</v>
      </c>
      <c r="N1021" s="32">
        <f t="shared" si="964"/>
        <v>55</v>
      </c>
      <c r="O1021" s="32">
        <f t="shared" si="964"/>
        <v>45.999999999999993</v>
      </c>
      <c r="P1021" s="32">
        <f t="shared" si="964"/>
        <v>44</v>
      </c>
      <c r="Q1021" s="32">
        <f t="shared" si="964"/>
        <v>44.999999999999993</v>
      </c>
      <c r="R1021" s="32">
        <f t="shared" si="964"/>
        <v>44.999999999999993</v>
      </c>
      <c r="S1021" s="32">
        <f t="shared" si="964"/>
        <v>60.999999999999993</v>
      </c>
      <c r="T1021" s="32">
        <f t="shared" si="964"/>
        <v>27.999999999999996</v>
      </c>
      <c r="U1021" s="32">
        <f t="shared" si="964"/>
        <v>47.999999999999993</v>
      </c>
      <c r="V1021" s="32">
        <f t="shared" si="964"/>
        <v>44.999999999999993</v>
      </c>
      <c r="W1021" s="32">
        <f t="shared" si="964"/>
        <v>44</v>
      </c>
    </row>
    <row r="1022" spans="1:23" x14ac:dyDescent="0.25">
      <c r="A1022" s="257" t="s">
        <v>322</v>
      </c>
      <c r="B1022" t="str">
        <f>IFERROR(_xlfn.XLOOKUP(TEXT(A1022, "0"), TEXT('Material master'!$A$2:'Material master'!$A$275, "0"), 'Material master'!$B$2:'Material master'!$B$275, 1),"")</f>
        <v>Glass Fibre G75 PO 25:PA:H4:H:1400</v>
      </c>
      <c r="C1022" t="str">
        <f>IFERROR(_xlfn.XLOOKUP(TEXT(A1022, "0"), TEXT('Material master'!$A$2:'Material master'!$A$275, "0"), 'Material master'!$C$2:'Material master'!$C$275, 1),"")</f>
        <v>Packaged Product</v>
      </c>
      <c r="D1022" t="str">
        <f>IFERROR(_xlfn.XLOOKUP(TEXT(A1022, "0"), TEXT('Material master'!$A$2:'Material master'!$A$275, "0"), 'Material master'!$D$2:'Material master'!$D$275, 1),"")</f>
        <v>W000 - Other Materials</v>
      </c>
      <c r="E1022" t="str">
        <f>IFERROR(_xlfn.XLOOKUP(TEXT(A1022, "0"), TEXT('Material master'!$A$2:'Material master'!$A$275, "0"), 'Material master'!$E$2:'Material master'!$E$275, 1),"")</f>
        <v>SPC1023 - Glass Fibre Flour</v>
      </c>
      <c r="F1022" t="str">
        <f>IFERROR(_xlfn.XLOOKUP(TEXT(A1022, "0"), TEXT('Material master'!$A$2:'Material master'!$A$275, "0"), 'Material master'!$F$2:'Material master'!$F$275, 1),"")</f>
        <v>HA12 - Glass Fibre Flour</v>
      </c>
      <c r="G1022" t="str">
        <f>IFERROR(_xlfn.XLOOKUP(TEXT(A1022, "0"), TEXT('Material master'!$A$2:'Material master'!$A$275, "0"), 'Material master'!$G$2:'Material master'!$G$275, 1),"")</f>
        <v>Glass Fibre G75 PO</v>
      </c>
      <c r="H1022" t="s">
        <v>706</v>
      </c>
      <c r="I1022" s="257" t="s">
        <v>117</v>
      </c>
      <c r="J1022">
        <v>7.1428571428571438E-2</v>
      </c>
      <c r="K1022" s="32"/>
      <c r="L1022" s="32">
        <f t="shared" ref="L1022:W1022" si="965">L1019 * $J1022</f>
        <v>4.3000000000000007</v>
      </c>
      <c r="M1022" s="32">
        <f t="shared" si="965"/>
        <v>2.8000000000000003</v>
      </c>
      <c r="N1022" s="32">
        <f t="shared" si="965"/>
        <v>5.5000000000000009</v>
      </c>
      <c r="O1022" s="32">
        <f t="shared" si="965"/>
        <v>4.5999999999999996</v>
      </c>
      <c r="P1022" s="32">
        <f t="shared" si="965"/>
        <v>4.4000000000000004</v>
      </c>
      <c r="Q1022" s="32">
        <f t="shared" si="965"/>
        <v>4.5</v>
      </c>
      <c r="R1022" s="32">
        <f t="shared" si="965"/>
        <v>4.5</v>
      </c>
      <c r="S1022" s="32">
        <f t="shared" si="965"/>
        <v>6.1000000000000005</v>
      </c>
      <c r="T1022" s="32">
        <f t="shared" si="965"/>
        <v>2.8000000000000003</v>
      </c>
      <c r="U1022" s="32">
        <f t="shared" si="965"/>
        <v>4.8</v>
      </c>
      <c r="V1022" s="32">
        <f t="shared" si="965"/>
        <v>4.5</v>
      </c>
      <c r="W1022" s="32">
        <f t="shared" si="965"/>
        <v>4.4000000000000004</v>
      </c>
    </row>
    <row r="1023" spans="1:23" x14ac:dyDescent="0.25">
      <c r="A1023" s="257" t="s">
        <v>322</v>
      </c>
      <c r="B1023" t="str">
        <f>IFERROR(_xlfn.XLOOKUP(TEXT(A1023, "0"), TEXT('Material master'!$A$2:'Material master'!$A$275, "0"), 'Material master'!$B$2:'Material master'!$B$275, 1),"")</f>
        <v>Glass Fibre G75 PO 25:PA:H4:H:1400</v>
      </c>
      <c r="C1023" t="str">
        <f>IFERROR(_xlfn.XLOOKUP(TEXT(A1023, "0"), TEXT('Material master'!$A$2:'Material master'!$A$275, "0"), 'Material master'!$C$2:'Material master'!$C$275, 1),"")</f>
        <v>Packaged Product</v>
      </c>
      <c r="D1023" t="str">
        <f>IFERROR(_xlfn.XLOOKUP(TEXT(A1023, "0"), TEXT('Material master'!$A$2:'Material master'!$A$275, "0"), 'Material master'!$D$2:'Material master'!$D$275, 1),"")</f>
        <v>W000 - Other Materials</v>
      </c>
      <c r="E1023" t="str">
        <f>IFERROR(_xlfn.XLOOKUP(TEXT(A1023, "0"), TEXT('Material master'!$A$2:'Material master'!$A$275, "0"), 'Material master'!$E$2:'Material master'!$E$275, 1),"")</f>
        <v>SPC1023 - Glass Fibre Flour</v>
      </c>
      <c r="F1023" t="str">
        <f>IFERROR(_xlfn.XLOOKUP(TEXT(A1023, "0"), TEXT('Material master'!$A$2:'Material master'!$A$275, "0"), 'Material master'!$F$2:'Material master'!$F$275, 1),"")</f>
        <v>HA12 - Glass Fibre Flour</v>
      </c>
      <c r="G1023" t="str">
        <f>IFERROR(_xlfn.XLOOKUP(TEXT(A1023, "0"), TEXT('Material master'!$A$2:'Material master'!$A$275, "0"), 'Material master'!$G$2:'Material master'!$G$275, 1),"")</f>
        <v>Glass Fibre G75 PO</v>
      </c>
      <c r="H1023" t="s">
        <v>706</v>
      </c>
      <c r="I1023" s="257" t="s">
        <v>119</v>
      </c>
      <c r="J1023">
        <v>0.7142857142857143</v>
      </c>
      <c r="K1023" s="32"/>
      <c r="L1023" s="32">
        <f t="shared" ref="L1023:W1023" si="966">L1019 * $J1023</f>
        <v>43</v>
      </c>
      <c r="M1023" s="32">
        <f t="shared" si="966"/>
        <v>27.999999999999996</v>
      </c>
      <c r="N1023" s="32">
        <f t="shared" si="966"/>
        <v>55</v>
      </c>
      <c r="O1023" s="32">
        <f t="shared" si="966"/>
        <v>45.999999999999993</v>
      </c>
      <c r="P1023" s="32">
        <f t="shared" si="966"/>
        <v>44</v>
      </c>
      <c r="Q1023" s="32">
        <f t="shared" si="966"/>
        <v>44.999999999999993</v>
      </c>
      <c r="R1023" s="32">
        <f t="shared" si="966"/>
        <v>44.999999999999993</v>
      </c>
      <c r="S1023" s="32">
        <f t="shared" si="966"/>
        <v>60.999999999999993</v>
      </c>
      <c r="T1023" s="32">
        <f t="shared" si="966"/>
        <v>27.999999999999996</v>
      </c>
      <c r="U1023" s="32">
        <f t="shared" si="966"/>
        <v>47.999999999999993</v>
      </c>
      <c r="V1023" s="32">
        <f t="shared" si="966"/>
        <v>44.999999999999993</v>
      </c>
      <c r="W1023" s="32">
        <f t="shared" si="966"/>
        <v>44</v>
      </c>
    </row>
    <row r="1024" spans="1:23" x14ac:dyDescent="0.25">
      <c r="A1024" s="257" t="s">
        <v>322</v>
      </c>
      <c r="B1024" t="str">
        <f>IFERROR(_xlfn.XLOOKUP(TEXT(A1024, "0"), TEXT('Material master'!$A$2:'Material master'!$A$275, "0"), 'Material master'!$B$2:'Material master'!$B$275, 1),"")</f>
        <v>Glass Fibre G75 PO 25:PA:H4:H:1400</v>
      </c>
      <c r="C1024" t="str">
        <f>IFERROR(_xlfn.XLOOKUP(TEXT(A1024, "0"), TEXT('Material master'!$A$2:'Material master'!$A$275, "0"), 'Material master'!$C$2:'Material master'!$C$275, 1),"")</f>
        <v>Packaged Product</v>
      </c>
      <c r="D1024" t="str">
        <f>IFERROR(_xlfn.XLOOKUP(TEXT(A1024, "0"), TEXT('Material master'!$A$2:'Material master'!$A$275, "0"), 'Material master'!$D$2:'Material master'!$D$275, 1),"")</f>
        <v>W000 - Other Materials</v>
      </c>
      <c r="E1024" t="str">
        <f>IFERROR(_xlfn.XLOOKUP(TEXT(A1024, "0"), TEXT('Material master'!$A$2:'Material master'!$A$275, "0"), 'Material master'!$E$2:'Material master'!$E$275, 1),"")</f>
        <v>SPC1023 - Glass Fibre Flour</v>
      </c>
      <c r="F1024" t="str">
        <f>IFERROR(_xlfn.XLOOKUP(TEXT(A1024, "0"), TEXT('Material master'!$A$2:'Material master'!$A$275, "0"), 'Material master'!$F$2:'Material master'!$F$275, 1),"")</f>
        <v>HA12 - Glass Fibre Flour</v>
      </c>
      <c r="G1024" t="str">
        <f>IFERROR(_xlfn.XLOOKUP(TEXT(A1024, "0"), TEXT('Material master'!$A$2:'Material master'!$A$275, "0"), 'Material master'!$G$2:'Material master'!$G$275, 1),"")</f>
        <v>Glass Fibre G75 PO</v>
      </c>
      <c r="H1024" t="s">
        <v>706</v>
      </c>
      <c r="I1024" s="257" t="s">
        <v>127</v>
      </c>
      <c r="J1024">
        <v>40</v>
      </c>
      <c r="K1024" s="32"/>
      <c r="L1024" s="32">
        <f t="shared" ref="L1024:W1024" si="967">L1019 * $J1024</f>
        <v>2408</v>
      </c>
      <c r="M1024" s="32">
        <f t="shared" si="967"/>
        <v>1567.9999999999998</v>
      </c>
      <c r="N1024" s="32">
        <f t="shared" si="967"/>
        <v>3080</v>
      </c>
      <c r="O1024" s="32">
        <f t="shared" si="967"/>
        <v>2575.9999999999995</v>
      </c>
      <c r="P1024" s="32">
        <f t="shared" si="967"/>
        <v>2464</v>
      </c>
      <c r="Q1024" s="32">
        <f t="shared" si="967"/>
        <v>2519.9999999999995</v>
      </c>
      <c r="R1024" s="32">
        <f t="shared" si="967"/>
        <v>2519.9999999999995</v>
      </c>
      <c r="S1024" s="32">
        <f t="shared" si="967"/>
        <v>3415.9999999999995</v>
      </c>
      <c r="T1024" s="32">
        <f t="shared" si="967"/>
        <v>1567.9999999999998</v>
      </c>
      <c r="U1024" s="32">
        <f t="shared" si="967"/>
        <v>2687.9999999999995</v>
      </c>
      <c r="V1024" s="32">
        <f t="shared" si="967"/>
        <v>2519.9999999999995</v>
      </c>
      <c r="W1024" s="32">
        <f t="shared" si="967"/>
        <v>2464</v>
      </c>
    </row>
    <row r="1025" spans="1:23" ht="15.75" thickBot="1" x14ac:dyDescent="0.3">
      <c r="A1025" s="257" t="s">
        <v>322</v>
      </c>
      <c r="B1025" t="str">
        <f>IFERROR(_xlfn.XLOOKUP(TEXT(A1025, "0"), TEXT('Material master'!$A$2:'Material master'!$A$275, "0"), 'Material master'!$B$2:'Material master'!$B$275, 1),"")</f>
        <v>Glass Fibre G75 PO 25:PA:H4:H:1400</v>
      </c>
      <c r="C1025" t="str">
        <f>IFERROR(_xlfn.XLOOKUP(TEXT(A1025, "0"), TEXT('Material master'!$A$2:'Material master'!$A$275, "0"), 'Material master'!$C$2:'Material master'!$C$275, 1),"")</f>
        <v>Packaged Product</v>
      </c>
      <c r="D1025" t="str">
        <f>IFERROR(_xlfn.XLOOKUP(TEXT(A1025, "0"), TEXT('Material master'!$A$2:'Material master'!$A$275, "0"), 'Material master'!$D$2:'Material master'!$D$275, 1),"")</f>
        <v>W000 - Other Materials</v>
      </c>
      <c r="E1025" t="str">
        <f>IFERROR(_xlfn.XLOOKUP(TEXT(A1025, "0"), TEXT('Material master'!$A$2:'Material master'!$A$275, "0"), 'Material master'!$E$2:'Material master'!$E$275, 1),"")</f>
        <v>SPC1023 - Glass Fibre Flour</v>
      </c>
      <c r="F1025" t="str">
        <f>IFERROR(_xlfn.XLOOKUP(TEXT(A1025, "0"), TEXT('Material master'!$A$2:'Material master'!$A$275, "0"), 'Material master'!$F$2:'Material master'!$F$275, 1),"")</f>
        <v>HA12 - Glass Fibre Flour</v>
      </c>
      <c r="G1025" t="str">
        <f>IFERROR(_xlfn.XLOOKUP(TEXT(A1025, "0"), TEXT('Material master'!$A$2:'Material master'!$A$275, "0"), 'Material master'!$G$2:'Material master'!$G$275, 1),"")</f>
        <v>Glass Fibre G75 PO</v>
      </c>
      <c r="H1025" t="s">
        <v>706</v>
      </c>
      <c r="I1025" s="257" t="s">
        <v>406</v>
      </c>
      <c r="J1025">
        <v>1</v>
      </c>
      <c r="K1025" s="32"/>
      <c r="L1025" s="32">
        <f t="shared" ref="L1025:W1025" si="968">L1019 * $J1025</f>
        <v>60.199999999999996</v>
      </c>
      <c r="M1025" s="32">
        <f t="shared" si="968"/>
        <v>39.199999999999996</v>
      </c>
      <c r="N1025" s="32">
        <f t="shared" si="968"/>
        <v>77</v>
      </c>
      <c r="O1025" s="32">
        <f t="shared" si="968"/>
        <v>64.399999999999991</v>
      </c>
      <c r="P1025" s="32">
        <f t="shared" si="968"/>
        <v>61.599999999999994</v>
      </c>
      <c r="Q1025" s="32">
        <f t="shared" si="968"/>
        <v>62.999999999999993</v>
      </c>
      <c r="R1025" s="32">
        <f t="shared" si="968"/>
        <v>62.999999999999993</v>
      </c>
      <c r="S1025" s="32">
        <f t="shared" si="968"/>
        <v>85.399999999999991</v>
      </c>
      <c r="T1025" s="32">
        <f t="shared" si="968"/>
        <v>39.199999999999996</v>
      </c>
      <c r="U1025" s="32">
        <f t="shared" si="968"/>
        <v>67.199999999999989</v>
      </c>
      <c r="V1025" s="32">
        <f t="shared" si="968"/>
        <v>62.999999999999993</v>
      </c>
      <c r="W1025" s="32">
        <f t="shared" si="968"/>
        <v>61.599999999999994</v>
      </c>
    </row>
    <row r="1026" spans="1:23" s="138" customFormat="1" x14ac:dyDescent="0.25">
      <c r="A1026" s="137" t="s">
        <v>324</v>
      </c>
      <c r="B1026" s="138" t="str">
        <f>IFERROR(_xlfn.XLOOKUP(TEXT(A1026, "0"), TEXT('Material master'!$A$2:'Material master'!$A$275, "0"), 'Material master'!$B$2:'Material master'!$B$275, 1),"")</f>
        <v>Glass Fibre G25 PO 1000:B4S:H4:NB:1000</v>
      </c>
      <c r="C1026" s="138" t="str">
        <f>IFERROR(_xlfn.XLOOKUP(TEXT(A1026, "0"), TEXT('Material master'!$A$2:'Material master'!$A$275, "0"), 'Material master'!$C$2:'Material master'!$C$275, 1),"")</f>
        <v>Packaged Product</v>
      </c>
      <c r="D1026" s="138" t="str">
        <f>IFERROR(_xlfn.XLOOKUP(TEXT(A1026, "0"), TEXT('Material master'!$A$2:'Material master'!$A$275, "0"), 'Material master'!$D$2:'Material master'!$D$275, 1),"")</f>
        <v>W000 - Other Materials</v>
      </c>
      <c r="E1026" s="138" t="str">
        <f>IFERROR(_xlfn.XLOOKUP(TEXT(A1026, "0"), TEXT('Material master'!$A$2:'Material master'!$A$275, "0"), 'Material master'!$E$2:'Material master'!$E$275, 1),"")</f>
        <v>SPC1023 - Glass Fibre Flour</v>
      </c>
      <c r="F1026" s="138" t="str">
        <f>IFERROR(_xlfn.XLOOKUP(TEXT(A1026, "0"), TEXT('Material master'!$A$2:'Material master'!$A$275, "0"), 'Material master'!$F$2:'Material master'!$F$275, 1),"")</f>
        <v>HA12 - Glass Fibre Flour</v>
      </c>
      <c r="G1026" s="138" t="str">
        <f>IFERROR(_xlfn.XLOOKUP(TEXT(A1026, "0"), TEXT('Material master'!$A$2:'Material master'!$A$275, "0"), 'Material master'!$G$2:'Material master'!$G$275, 1),"")</f>
        <v>Glass Fibre G25 PO</v>
      </c>
      <c r="H1026" s="138" t="s">
        <v>683</v>
      </c>
      <c r="I1026" s="140">
        <f>IFERROR(AVERAGE('Forecast sheet'!$C$31:'Forecast sheet'!$N$31),0)</f>
        <v>22.333333333333332</v>
      </c>
      <c r="J1026" s="140">
        <f>IFERROR(AVERAGE(L1026:W1026),0)</f>
        <v>18.243607207377686</v>
      </c>
      <c r="K1026" s="140"/>
      <c r="L1026" s="140">
        <v>7.1828215273652747</v>
      </c>
      <c r="M1026" s="140">
        <v>6.3900032473104806</v>
      </c>
      <c r="N1026" s="140">
        <v>7.1562836113151631</v>
      </c>
      <c r="O1026" s="140">
        <v>31.386213715753652</v>
      </c>
      <c r="P1026" s="140">
        <v>31.311729315724282</v>
      </c>
      <c r="Q1026" s="140">
        <v>7.3894521679288419</v>
      </c>
      <c r="R1026" s="140">
        <v>7.311729315724282</v>
      </c>
      <c r="S1026" s="140">
        <v>31.389452167928845</v>
      </c>
      <c r="T1026" s="140">
        <v>7.3894521679288419</v>
      </c>
      <c r="U1026" s="140">
        <v>31.311729315724282</v>
      </c>
      <c r="V1026" s="140">
        <v>20.39269062010403</v>
      </c>
      <c r="W1026" s="140">
        <v>30.311729315724282</v>
      </c>
    </row>
    <row r="1027" spans="1:23" x14ac:dyDescent="0.25">
      <c r="A1027" s="257" t="s">
        <v>324</v>
      </c>
      <c r="B1027" t="str">
        <f>IFERROR(_xlfn.XLOOKUP(TEXT(A1027, "0"), TEXT('Material master'!$A$2:'Material master'!$A$275, "0"), 'Material master'!$B$2:'Material master'!$B$275, 1),"")</f>
        <v>Glass Fibre G25 PO 1000:B4S:H4:NB:1000</v>
      </c>
      <c r="C1027" t="str">
        <f>IFERROR(_xlfn.XLOOKUP(TEXT(A1027, "0"), TEXT('Material master'!$A$2:'Material master'!$A$275, "0"), 'Material master'!$C$2:'Material master'!$C$275, 1),"")</f>
        <v>Packaged Product</v>
      </c>
      <c r="D1027" t="str">
        <f>IFERROR(_xlfn.XLOOKUP(TEXT(A1027, "0"), TEXT('Material master'!$A$2:'Material master'!$A$275, "0"), 'Material master'!$D$2:'Material master'!$D$275, 1),"")</f>
        <v>W000 - Other Materials</v>
      </c>
      <c r="E1027" t="str">
        <f>IFERROR(_xlfn.XLOOKUP(TEXT(A1027, "0"), TEXT('Material master'!$A$2:'Material master'!$A$275, "0"), 'Material master'!$E$2:'Material master'!$E$275, 1),"")</f>
        <v>SPC1023 - Glass Fibre Flour</v>
      </c>
      <c r="F1027" t="str">
        <f>IFERROR(_xlfn.XLOOKUP(TEXT(A1027, "0"), TEXT('Material master'!$A$2:'Material master'!$A$275, "0"), 'Material master'!$F$2:'Material master'!$F$275, 1),"")</f>
        <v>HA12 - Glass Fibre Flour</v>
      </c>
      <c r="G1027" t="str">
        <f>IFERROR(_xlfn.XLOOKUP(TEXT(A1027, "0"), TEXT('Material master'!$A$2:'Material master'!$A$275, "0"), 'Material master'!$G$2:'Material master'!$G$275, 1),"")</f>
        <v>Glass Fibre G25 PO</v>
      </c>
      <c r="H1027" s="1" t="s">
        <v>696</v>
      </c>
      <c r="I1027" s="1"/>
      <c r="J1027" s="1"/>
      <c r="K1027" s="141"/>
      <c r="L1027" s="141">
        <f t="shared" ref="L1027:W1027" si="969">SUM(L1026)</f>
        <v>7.1828215273652747</v>
      </c>
      <c r="M1027" s="141">
        <f t="shared" si="969"/>
        <v>6.3900032473104806</v>
      </c>
      <c r="N1027" s="141">
        <f t="shared" si="969"/>
        <v>7.1562836113151631</v>
      </c>
      <c r="O1027" s="141">
        <f t="shared" si="969"/>
        <v>31.386213715753652</v>
      </c>
      <c r="P1027" s="141">
        <f t="shared" si="969"/>
        <v>31.311729315724282</v>
      </c>
      <c r="Q1027" s="141">
        <f t="shared" si="969"/>
        <v>7.3894521679288419</v>
      </c>
      <c r="R1027" s="141">
        <f t="shared" si="969"/>
        <v>7.311729315724282</v>
      </c>
      <c r="S1027" s="141">
        <f t="shared" si="969"/>
        <v>31.389452167928845</v>
      </c>
      <c r="T1027" s="141">
        <f t="shared" si="969"/>
        <v>7.3894521679288419</v>
      </c>
      <c r="U1027" s="141">
        <f t="shared" si="969"/>
        <v>31.311729315724282</v>
      </c>
      <c r="V1027" s="141">
        <f t="shared" si="969"/>
        <v>20.39269062010403</v>
      </c>
      <c r="W1027" s="141">
        <f t="shared" si="969"/>
        <v>30.311729315724282</v>
      </c>
    </row>
    <row r="1028" spans="1:23" s="136" customFormat="1" x14ac:dyDescent="0.25">
      <c r="A1028" s="270" t="s">
        <v>324</v>
      </c>
      <c r="B1028" s="136" t="str">
        <f>IFERROR(_xlfn.XLOOKUP(TEXT(A1028, "0"), TEXT('Material master'!$A$2:'Material master'!$A$275, "0"), 'Material master'!$B$2:'Material master'!$B$275, 1),"")</f>
        <v>Glass Fibre G25 PO 1000:B4S:H4:NB:1000</v>
      </c>
      <c r="C1028" s="136" t="str">
        <f>IFERROR(_xlfn.XLOOKUP(TEXT(A1028, "0"), TEXT('Material master'!$A$2:'Material master'!$A$275, "0"), 'Material master'!$C$2:'Material master'!$C$275, 1),"")</f>
        <v>Packaged Product</v>
      </c>
      <c r="D1028" s="136" t="str">
        <f>IFERROR(_xlfn.XLOOKUP(TEXT(A1028, "0"), TEXT('Material master'!$A$2:'Material master'!$A$275, "0"), 'Material master'!$D$2:'Material master'!$D$275, 1),"")</f>
        <v>W000 - Other Materials</v>
      </c>
      <c r="E1028" s="136" t="str">
        <f>IFERROR(_xlfn.XLOOKUP(TEXT(A1028, "0"), TEXT('Material master'!$A$2:'Material master'!$A$275, "0"), 'Material master'!$E$2:'Material master'!$E$275, 1),"")</f>
        <v>SPC1023 - Glass Fibre Flour</v>
      </c>
      <c r="F1028" s="136" t="str">
        <f>IFERROR(_xlfn.XLOOKUP(TEXT(A1028, "0"), TEXT('Material master'!$A$2:'Material master'!$A$275, "0"), 'Material master'!$F$2:'Material master'!$F$275, 1),"")</f>
        <v>HA12 - Glass Fibre Flour</v>
      </c>
      <c r="G1028" s="136" t="str">
        <f>IFERROR(_xlfn.XLOOKUP(TEXT(A1028, "0"), TEXT('Material master'!$A$2:'Material master'!$A$275, "0"), 'Material master'!$G$2:'Material master'!$G$275, 1),"")</f>
        <v>Glass Fibre G25 PO</v>
      </c>
      <c r="H1028" s="136" t="s">
        <v>697</v>
      </c>
      <c r="K1028" s="142">
        <v>4</v>
      </c>
      <c r="L1028" s="142">
        <f t="shared" ref="L1028:W1028" si="970">K1028 - L1027 + L1030</f>
        <v>24.817178472634726</v>
      </c>
      <c r="M1028" s="142">
        <f t="shared" si="970"/>
        <v>24.427175225324245</v>
      </c>
      <c r="N1028" s="142">
        <f t="shared" si="970"/>
        <v>24.270891614009081</v>
      </c>
      <c r="O1028" s="142">
        <f t="shared" si="970"/>
        <v>24.884677898255429</v>
      </c>
      <c r="P1028" s="142">
        <f t="shared" si="970"/>
        <v>24.572948582531147</v>
      </c>
      <c r="Q1028" s="142">
        <f t="shared" si="970"/>
        <v>24.183496414602306</v>
      </c>
      <c r="R1028" s="142">
        <f t="shared" si="970"/>
        <v>24.871767098878024</v>
      </c>
      <c r="S1028" s="142">
        <f t="shared" si="970"/>
        <v>24.48231493094918</v>
      </c>
      <c r="T1028" s="142">
        <f t="shared" si="970"/>
        <v>24.092862763020339</v>
      </c>
      <c r="U1028" s="142">
        <f t="shared" si="970"/>
        <v>24.781133447296057</v>
      </c>
      <c r="V1028" s="142">
        <f t="shared" si="970"/>
        <v>24.388442827192026</v>
      </c>
      <c r="W1028" s="142">
        <f t="shared" si="970"/>
        <v>24.076713511467744</v>
      </c>
    </row>
    <row r="1029" spans="1:23" x14ac:dyDescent="0.25">
      <c r="A1029" s="257" t="s">
        <v>324</v>
      </c>
      <c r="B1029" t="str">
        <f>IFERROR(_xlfn.XLOOKUP(TEXT(A1029, "0"), TEXT('Material master'!$A$2:'Material master'!$A$275, "0"), 'Material master'!$B$2:'Material master'!$B$275, 1),"")</f>
        <v>Glass Fibre G25 PO 1000:B4S:H4:NB:1000</v>
      </c>
      <c r="C1029" t="str">
        <f>IFERROR(_xlfn.XLOOKUP(TEXT(A1029, "0"), TEXT('Material master'!$A$2:'Material master'!$A$275, "0"), 'Material master'!$C$2:'Material master'!$C$275, 1),"")</f>
        <v>Packaged Product</v>
      </c>
      <c r="D1029" t="str">
        <f>IFERROR(_xlfn.XLOOKUP(TEXT(A1029, "0"), TEXT('Material master'!$A$2:'Material master'!$A$275, "0"), 'Material master'!$D$2:'Material master'!$D$275, 1),"")</f>
        <v>W000 - Other Materials</v>
      </c>
      <c r="E1029" t="str">
        <f>IFERROR(_xlfn.XLOOKUP(TEXT(A1029, "0"), TEXT('Material master'!$A$2:'Material master'!$A$275, "0"), 'Material master'!$E$2:'Material master'!$E$275, 1),"")</f>
        <v>SPC1023 - Glass Fibre Flour</v>
      </c>
      <c r="F1029" t="str">
        <f>IFERROR(_xlfn.XLOOKUP(TEXT(A1029, "0"), TEXT('Material master'!$A$2:'Material master'!$A$275, "0"), 'Material master'!$F$2:'Material master'!$F$275, 1),"")</f>
        <v>HA12 - Glass Fibre Flour</v>
      </c>
      <c r="G1029" t="str">
        <f>IFERROR(_xlfn.XLOOKUP(TEXT(A1029, "0"), TEXT('Material master'!$A$2:'Material master'!$A$275, "0"), 'Material master'!$G$2:'Material master'!$G$275, 1),"")</f>
        <v>Glass Fibre G25 PO</v>
      </c>
      <c r="H1029" t="s">
        <v>698</v>
      </c>
      <c r="I1029" s="32">
        <v>24</v>
      </c>
      <c r="J1029" s="258">
        <f>IFERROR($I1029/AVERAGE($L1027:$W1027),0)</f>
        <v>1.3155293099214742</v>
      </c>
      <c r="K1029" s="32"/>
      <c r="L1029" s="32">
        <f t="shared" ref="L1029:W1029" si="971">$I1029</f>
        <v>24</v>
      </c>
      <c r="M1029" s="32">
        <f t="shared" si="971"/>
        <v>24</v>
      </c>
      <c r="N1029" s="32">
        <f t="shared" si="971"/>
        <v>24</v>
      </c>
      <c r="O1029" s="32">
        <f t="shared" si="971"/>
        <v>24</v>
      </c>
      <c r="P1029" s="32">
        <f t="shared" si="971"/>
        <v>24</v>
      </c>
      <c r="Q1029" s="32">
        <f t="shared" si="971"/>
        <v>24</v>
      </c>
      <c r="R1029" s="32">
        <f t="shared" si="971"/>
        <v>24</v>
      </c>
      <c r="S1029" s="32">
        <f t="shared" si="971"/>
        <v>24</v>
      </c>
      <c r="T1029" s="32">
        <f t="shared" si="971"/>
        <v>24</v>
      </c>
      <c r="U1029" s="32">
        <f t="shared" si="971"/>
        <v>24</v>
      </c>
      <c r="V1029" s="32">
        <f t="shared" si="971"/>
        <v>24</v>
      </c>
      <c r="W1029" s="32">
        <f t="shared" si="971"/>
        <v>24</v>
      </c>
    </row>
    <row r="1030" spans="1:23" x14ac:dyDescent="0.25">
      <c r="A1030" s="257" t="s">
        <v>324</v>
      </c>
      <c r="B1030" t="str">
        <f>IFERROR(_xlfn.XLOOKUP(TEXT(A1030, "0"), TEXT('Material master'!$A$2:'Material master'!$A$275, "0"), 'Material master'!$B$2:'Material master'!$B$275, 1),"")</f>
        <v>Glass Fibre G25 PO 1000:B4S:H4:NB:1000</v>
      </c>
      <c r="C1030" t="str">
        <f>IFERROR(_xlfn.XLOOKUP(TEXT(A1030, "0"), TEXT('Material master'!$A$2:'Material master'!$A$275, "0"), 'Material master'!$C$2:'Material master'!$C$275, 1),"")</f>
        <v>Packaged Product</v>
      </c>
      <c r="D1030" t="str">
        <f>IFERROR(_xlfn.XLOOKUP(TEXT(A1030, "0"), TEXT('Material master'!$A$2:'Material master'!$A$275, "0"), 'Material master'!$D$2:'Material master'!$D$275, 1),"")</f>
        <v>W000 - Other Materials</v>
      </c>
      <c r="E1030" t="str">
        <f>IFERROR(_xlfn.XLOOKUP(TEXT(A1030, "0"), TEXT('Material master'!$A$2:'Material master'!$A$275, "0"), 'Material master'!$E$2:'Material master'!$E$275, 1),"")</f>
        <v>SPC1023 - Glass Fibre Flour</v>
      </c>
      <c r="F1030" t="str">
        <f>IFERROR(_xlfn.XLOOKUP(TEXT(A1030, "0"), TEXT('Material master'!$A$2:'Material master'!$A$275, "0"), 'Material master'!$F$2:'Material master'!$F$275, 1),"")</f>
        <v>HA12 - Glass Fibre Flour</v>
      </c>
      <c r="G1030" t="str">
        <f>IFERROR(_xlfn.XLOOKUP(TEXT(A1030, "0"), TEXT('Material master'!$A$2:'Material master'!$A$275, "0"), 'Material master'!$G$2:'Material master'!$G$275, 1),"")</f>
        <v>Glass Fibre G25 PO</v>
      </c>
      <c r="H1030" t="s">
        <v>704</v>
      </c>
      <c r="I1030">
        <v>1</v>
      </c>
      <c r="K1030" s="32"/>
      <c r="L1030" s="32">
        <f t="shared" ref="L1030:W1030" si="972">IF(( L1029 - K1028 + L1027 ) &gt; 0, CEILING(( L1029 - K1028 + L1027 ), $I1030), 0)</f>
        <v>28</v>
      </c>
      <c r="M1030" s="32">
        <f t="shared" si="972"/>
        <v>6</v>
      </c>
      <c r="N1030" s="32">
        <f t="shared" si="972"/>
        <v>7</v>
      </c>
      <c r="O1030" s="32">
        <f t="shared" si="972"/>
        <v>32</v>
      </c>
      <c r="P1030" s="32">
        <f t="shared" si="972"/>
        <v>31</v>
      </c>
      <c r="Q1030" s="32">
        <f t="shared" si="972"/>
        <v>7</v>
      </c>
      <c r="R1030" s="32">
        <f t="shared" si="972"/>
        <v>8</v>
      </c>
      <c r="S1030" s="32">
        <f t="shared" si="972"/>
        <v>31</v>
      </c>
      <c r="T1030" s="32">
        <f t="shared" si="972"/>
        <v>7</v>
      </c>
      <c r="U1030" s="32">
        <f t="shared" si="972"/>
        <v>32</v>
      </c>
      <c r="V1030" s="32">
        <f t="shared" si="972"/>
        <v>20</v>
      </c>
      <c r="W1030" s="32">
        <f t="shared" si="972"/>
        <v>30</v>
      </c>
    </row>
    <row r="1031" spans="1:23" x14ac:dyDescent="0.25">
      <c r="A1031" s="257" t="s">
        <v>324</v>
      </c>
      <c r="B1031" t="str">
        <f>IFERROR(_xlfn.XLOOKUP(TEXT(A1031, "0"), TEXT('Material master'!$A$2:'Material master'!$A$275, "0"), 'Material master'!$B$2:'Material master'!$B$275, 1),"")</f>
        <v>Glass Fibre G25 PO 1000:B4S:H4:NB:1000</v>
      </c>
      <c r="C1031" t="str">
        <f>IFERROR(_xlfn.XLOOKUP(TEXT(A1031, "0"), TEXT('Material master'!$A$2:'Material master'!$A$275, "0"), 'Material master'!$C$2:'Material master'!$C$275, 1),"")</f>
        <v>Packaged Product</v>
      </c>
      <c r="D1031" t="str">
        <f>IFERROR(_xlfn.XLOOKUP(TEXT(A1031, "0"), TEXT('Material master'!$A$2:'Material master'!$A$275, "0"), 'Material master'!$D$2:'Material master'!$D$275, 1),"")</f>
        <v>W000 - Other Materials</v>
      </c>
      <c r="E1031" t="str">
        <f>IFERROR(_xlfn.XLOOKUP(TEXT(A1031, "0"), TEXT('Material master'!$A$2:'Material master'!$A$275, "0"), 'Material master'!$E$2:'Material master'!$E$275, 1),"")</f>
        <v>SPC1023 - Glass Fibre Flour</v>
      </c>
      <c r="F1031" t="str">
        <f>IFERROR(_xlfn.XLOOKUP(TEXT(A1031, "0"), TEXT('Material master'!$A$2:'Material master'!$A$275, "0"), 'Material master'!$F$2:'Material master'!$F$275, 1),"")</f>
        <v>HA12 - Glass Fibre Flour</v>
      </c>
      <c r="G1031" t="str">
        <f>IFERROR(_xlfn.XLOOKUP(TEXT(A1031, "0"), TEXT('Material master'!$A$2:'Material master'!$A$275, "0"), 'Material master'!$G$2:'Material master'!$G$275, 1),"")</f>
        <v>Glass Fibre G25 PO</v>
      </c>
      <c r="H1031" t="s">
        <v>705</v>
      </c>
      <c r="I1031" t="s">
        <v>599</v>
      </c>
      <c r="J1031">
        <v>3.2</v>
      </c>
      <c r="K1031" s="32"/>
      <c r="L1031" s="32">
        <f t="shared" ref="L1031:W1031" si="973">L1030 / $J1031</f>
        <v>8.75</v>
      </c>
      <c r="M1031" s="32">
        <f t="shared" si="973"/>
        <v>1.875</v>
      </c>
      <c r="N1031" s="32">
        <f t="shared" si="973"/>
        <v>2.1875</v>
      </c>
      <c r="O1031" s="32">
        <f t="shared" si="973"/>
        <v>10</v>
      </c>
      <c r="P1031" s="32">
        <f t="shared" si="973"/>
        <v>9.6875</v>
      </c>
      <c r="Q1031" s="32">
        <f t="shared" si="973"/>
        <v>2.1875</v>
      </c>
      <c r="R1031" s="32">
        <f t="shared" si="973"/>
        <v>2.5</v>
      </c>
      <c r="S1031" s="32">
        <f t="shared" si="973"/>
        <v>9.6875</v>
      </c>
      <c r="T1031" s="32">
        <f t="shared" si="973"/>
        <v>2.1875</v>
      </c>
      <c r="U1031" s="32">
        <f t="shared" si="973"/>
        <v>10</v>
      </c>
      <c r="V1031" s="32">
        <f t="shared" si="973"/>
        <v>6.25</v>
      </c>
      <c r="W1031" s="32">
        <f t="shared" si="973"/>
        <v>9.375</v>
      </c>
    </row>
    <row r="1032" spans="1:23" x14ac:dyDescent="0.25">
      <c r="A1032" s="257" t="s">
        <v>324</v>
      </c>
      <c r="B1032" t="str">
        <f>IFERROR(_xlfn.XLOOKUP(TEXT(A1032, "0"), TEXT('Material master'!$A$2:'Material master'!$A$275, "0"), 'Material master'!$B$2:'Material master'!$B$275, 1),"")</f>
        <v>Glass Fibre G25 PO 1000:B4S:H4:NB:1000</v>
      </c>
      <c r="C1032" t="str">
        <f>IFERROR(_xlfn.XLOOKUP(TEXT(A1032, "0"), TEXT('Material master'!$A$2:'Material master'!$A$275, "0"), 'Material master'!$C$2:'Material master'!$C$275, 1),"")</f>
        <v>Packaged Product</v>
      </c>
      <c r="D1032" t="str">
        <f>IFERROR(_xlfn.XLOOKUP(TEXT(A1032, "0"), TEXT('Material master'!$A$2:'Material master'!$A$275, "0"), 'Material master'!$D$2:'Material master'!$D$275, 1),"")</f>
        <v>W000 - Other Materials</v>
      </c>
      <c r="E1032" t="str">
        <f>IFERROR(_xlfn.XLOOKUP(TEXT(A1032, "0"), TEXT('Material master'!$A$2:'Material master'!$A$275, "0"), 'Material master'!$E$2:'Material master'!$E$275, 1),"")</f>
        <v>SPC1023 - Glass Fibre Flour</v>
      </c>
      <c r="F1032" t="str">
        <f>IFERROR(_xlfn.XLOOKUP(TEXT(A1032, "0"), TEXT('Material master'!$A$2:'Material master'!$A$275, "0"), 'Material master'!$F$2:'Material master'!$F$275, 1),"")</f>
        <v>HA12 - Glass Fibre Flour</v>
      </c>
      <c r="G1032" t="str">
        <f>IFERROR(_xlfn.XLOOKUP(TEXT(A1032, "0"), TEXT('Material master'!$A$2:'Material master'!$A$275, "0"), 'Material master'!$G$2:'Material master'!$G$275, 1),"")</f>
        <v>Glass Fibre G25 PO</v>
      </c>
      <c r="H1032" t="s">
        <v>706</v>
      </c>
      <c r="I1032" s="257" t="s">
        <v>107</v>
      </c>
      <c r="J1032">
        <v>1</v>
      </c>
      <c r="K1032" s="32"/>
      <c r="L1032" s="32">
        <f t="shared" ref="L1032:W1032" si="974">L1030 * $J1032</f>
        <v>28</v>
      </c>
      <c r="M1032" s="32">
        <f t="shared" si="974"/>
        <v>6</v>
      </c>
      <c r="N1032" s="32">
        <f t="shared" si="974"/>
        <v>7</v>
      </c>
      <c r="O1032" s="32">
        <f t="shared" si="974"/>
        <v>32</v>
      </c>
      <c r="P1032" s="32">
        <f t="shared" si="974"/>
        <v>31</v>
      </c>
      <c r="Q1032" s="32">
        <f t="shared" si="974"/>
        <v>7</v>
      </c>
      <c r="R1032" s="32">
        <f t="shared" si="974"/>
        <v>8</v>
      </c>
      <c r="S1032" s="32">
        <f t="shared" si="974"/>
        <v>31</v>
      </c>
      <c r="T1032" s="32">
        <f t="shared" si="974"/>
        <v>7</v>
      </c>
      <c r="U1032" s="32">
        <f t="shared" si="974"/>
        <v>32</v>
      </c>
      <c r="V1032" s="32">
        <f t="shared" si="974"/>
        <v>20</v>
      </c>
      <c r="W1032" s="32">
        <f t="shared" si="974"/>
        <v>30</v>
      </c>
    </row>
    <row r="1033" spans="1:23" x14ac:dyDescent="0.25">
      <c r="A1033" s="257" t="s">
        <v>324</v>
      </c>
      <c r="B1033" t="str">
        <f>IFERROR(_xlfn.XLOOKUP(TEXT(A1033, "0"), TEXT('Material master'!$A$2:'Material master'!$A$275, "0"), 'Material master'!$B$2:'Material master'!$B$275, 1),"")</f>
        <v>Glass Fibre G25 PO 1000:B4S:H4:NB:1000</v>
      </c>
      <c r="C1033" t="str">
        <f>IFERROR(_xlfn.XLOOKUP(TEXT(A1033, "0"), TEXT('Material master'!$A$2:'Material master'!$A$275, "0"), 'Material master'!$C$2:'Material master'!$C$275, 1),"")</f>
        <v>Packaged Product</v>
      </c>
      <c r="D1033" t="str">
        <f>IFERROR(_xlfn.XLOOKUP(TEXT(A1033, "0"), TEXT('Material master'!$A$2:'Material master'!$A$275, "0"), 'Material master'!$D$2:'Material master'!$D$275, 1),"")</f>
        <v>W000 - Other Materials</v>
      </c>
      <c r="E1033" t="str">
        <f>IFERROR(_xlfn.XLOOKUP(TEXT(A1033, "0"), TEXT('Material master'!$A$2:'Material master'!$A$275, "0"), 'Material master'!$E$2:'Material master'!$E$275, 1),"")</f>
        <v>SPC1023 - Glass Fibre Flour</v>
      </c>
      <c r="F1033" t="str">
        <f>IFERROR(_xlfn.XLOOKUP(TEXT(A1033, "0"), TEXT('Material master'!$A$2:'Material master'!$A$275, "0"), 'Material master'!$F$2:'Material master'!$F$275, 1),"")</f>
        <v>HA12 - Glass Fibre Flour</v>
      </c>
      <c r="G1033" t="str">
        <f>IFERROR(_xlfn.XLOOKUP(TEXT(A1033, "0"), TEXT('Material master'!$A$2:'Material master'!$A$275, "0"), 'Material master'!$G$2:'Material master'!$G$275, 1),"")</f>
        <v>Glass Fibre G25 PO</v>
      </c>
      <c r="H1033" t="s">
        <v>706</v>
      </c>
      <c r="I1033" s="257" t="s">
        <v>115</v>
      </c>
      <c r="J1033">
        <v>1</v>
      </c>
      <c r="K1033" s="32"/>
      <c r="L1033" s="32">
        <f t="shared" ref="L1033:W1033" si="975">L1030 * $J1033</f>
        <v>28</v>
      </c>
      <c r="M1033" s="32">
        <f t="shared" si="975"/>
        <v>6</v>
      </c>
      <c r="N1033" s="32">
        <f t="shared" si="975"/>
        <v>7</v>
      </c>
      <c r="O1033" s="32">
        <f t="shared" si="975"/>
        <v>32</v>
      </c>
      <c r="P1033" s="32">
        <f t="shared" si="975"/>
        <v>31</v>
      </c>
      <c r="Q1033" s="32">
        <f t="shared" si="975"/>
        <v>7</v>
      </c>
      <c r="R1033" s="32">
        <f t="shared" si="975"/>
        <v>8</v>
      </c>
      <c r="S1033" s="32">
        <f t="shared" si="975"/>
        <v>31</v>
      </c>
      <c r="T1033" s="32">
        <f t="shared" si="975"/>
        <v>7</v>
      </c>
      <c r="U1033" s="32">
        <f t="shared" si="975"/>
        <v>32</v>
      </c>
      <c r="V1033" s="32">
        <f t="shared" si="975"/>
        <v>20</v>
      </c>
      <c r="W1033" s="32">
        <f t="shared" si="975"/>
        <v>30</v>
      </c>
    </row>
    <row r="1034" spans="1:23" ht="15.75" thickBot="1" x14ac:dyDescent="0.3">
      <c r="A1034" s="257" t="s">
        <v>324</v>
      </c>
      <c r="B1034" t="str">
        <f>IFERROR(_xlfn.XLOOKUP(TEXT(A1034, "0"), TEXT('Material master'!$A$2:'Material master'!$A$275, "0"), 'Material master'!$B$2:'Material master'!$B$275, 1),"")</f>
        <v>Glass Fibre G25 PO 1000:B4S:H4:NB:1000</v>
      </c>
      <c r="C1034" t="str">
        <f>IFERROR(_xlfn.XLOOKUP(TEXT(A1034, "0"), TEXT('Material master'!$A$2:'Material master'!$A$275, "0"), 'Material master'!$C$2:'Material master'!$C$275, 1),"")</f>
        <v>Packaged Product</v>
      </c>
      <c r="D1034" t="str">
        <f>IFERROR(_xlfn.XLOOKUP(TEXT(A1034, "0"), TEXT('Material master'!$A$2:'Material master'!$A$275, "0"), 'Material master'!$D$2:'Material master'!$D$275, 1),"")</f>
        <v>W000 - Other Materials</v>
      </c>
      <c r="E1034" t="str">
        <f>IFERROR(_xlfn.XLOOKUP(TEXT(A1034, "0"), TEXT('Material master'!$A$2:'Material master'!$A$275, "0"), 'Material master'!$E$2:'Material master'!$E$275, 1),"")</f>
        <v>SPC1023 - Glass Fibre Flour</v>
      </c>
      <c r="F1034" t="str">
        <f>IFERROR(_xlfn.XLOOKUP(TEXT(A1034, "0"), TEXT('Material master'!$A$2:'Material master'!$A$275, "0"), 'Material master'!$F$2:'Material master'!$F$275, 1),"")</f>
        <v>HA12 - Glass Fibre Flour</v>
      </c>
      <c r="G1034" t="str">
        <f>IFERROR(_xlfn.XLOOKUP(TEXT(A1034, "0"), TEXT('Material master'!$A$2:'Material master'!$A$275, "0"), 'Material master'!$G$2:'Material master'!$G$275, 1),"")</f>
        <v>Glass Fibre G25 PO</v>
      </c>
      <c r="H1034" t="s">
        <v>706</v>
      </c>
      <c r="I1034" s="257" t="s">
        <v>307</v>
      </c>
      <c r="J1034">
        <v>1</v>
      </c>
      <c r="K1034" s="32"/>
      <c r="L1034" s="32">
        <f t="shared" ref="L1034:W1034" si="976">L1030 * $J1034</f>
        <v>28</v>
      </c>
      <c r="M1034" s="32">
        <f t="shared" si="976"/>
        <v>6</v>
      </c>
      <c r="N1034" s="32">
        <f t="shared" si="976"/>
        <v>7</v>
      </c>
      <c r="O1034" s="32">
        <f t="shared" si="976"/>
        <v>32</v>
      </c>
      <c r="P1034" s="32">
        <f t="shared" si="976"/>
        <v>31</v>
      </c>
      <c r="Q1034" s="32">
        <f t="shared" si="976"/>
        <v>7</v>
      </c>
      <c r="R1034" s="32">
        <f t="shared" si="976"/>
        <v>8</v>
      </c>
      <c r="S1034" s="32">
        <f t="shared" si="976"/>
        <v>31</v>
      </c>
      <c r="T1034" s="32">
        <f t="shared" si="976"/>
        <v>7</v>
      </c>
      <c r="U1034" s="32">
        <f t="shared" si="976"/>
        <v>32</v>
      </c>
      <c r="V1034" s="32">
        <f t="shared" si="976"/>
        <v>20</v>
      </c>
      <c r="W1034" s="32">
        <f t="shared" si="976"/>
        <v>30</v>
      </c>
    </row>
    <row r="1035" spans="1:23" s="138" customFormat="1" x14ac:dyDescent="0.25">
      <c r="A1035" s="137" t="s">
        <v>326</v>
      </c>
      <c r="B1035" s="138" t="str">
        <f>IFERROR(_xlfn.XLOOKUP(TEXT(A1035, "0"), TEXT('Material master'!$A$2:'Material master'!$A$275, "0"), 'Material master'!$B$2:'Material master'!$B$275, 1),"")</f>
        <v>ATH SG10 PO</v>
      </c>
      <c r="C1035" s="138" t="str">
        <f>IFERROR(_xlfn.XLOOKUP(TEXT(A1035, "0"), TEXT('Material master'!$A$2:'Material master'!$A$275, "0"), 'Material master'!$C$2:'Material master'!$C$275, 1),"")</f>
        <v>Bulk Product</v>
      </c>
      <c r="D1035" s="138" t="str">
        <f>IFERROR(_xlfn.XLOOKUP(TEXT(A1035, "0"), TEXT('Material master'!$A$2:'Material master'!$A$275, "0"), 'Material master'!$D$2:'Material master'!$D$275, 1),"")</f>
        <v>J000 - ATH</v>
      </c>
      <c r="E1035" s="138" t="str">
        <f>IFERROR(_xlfn.XLOOKUP(TEXT(A1035, "0"), TEXT('Material master'!$A$2:'Material master'!$A$275, "0"), 'Material master'!$E$2:'Material master'!$E$275, 1),"")</f>
        <v>SPC0931 - ATH Micronised</v>
      </c>
      <c r="F1035" s="138" t="str">
        <f>IFERROR(_xlfn.XLOOKUP(TEXT(A1035, "0"), TEXT('Material master'!$A$2:'Material master'!$A$275, "0"), 'Material master'!$F$2:'Material master'!$F$275, 1),"")</f>
        <v>AC08 - ATH Micronised Fine</v>
      </c>
      <c r="G1035" s="138" t="str">
        <f>IFERROR(_xlfn.XLOOKUP(TEXT(A1035, "0"), TEXT('Material master'!$A$2:'Material master'!$A$275, "0"), 'Material master'!$G$2:'Material master'!$G$275, 1),"")</f>
        <v>ATH SG10 PO</v>
      </c>
      <c r="H1035" s="138" t="s">
        <v>683</v>
      </c>
      <c r="I1035" s="140">
        <f>IFERROR(AVERAGE('Forecast sheet'!$C$32:'Forecast sheet'!$N$32),0)</f>
        <v>8.9083333333333332</v>
      </c>
      <c r="J1035" s="140">
        <f>IFERROR(AVERAGE(L1035:W1035),0)</f>
        <v>10.817007720612425</v>
      </c>
      <c r="K1035" s="140"/>
      <c r="L1035" s="140">
        <v>10.817007720612425</v>
      </c>
      <c r="M1035" s="140">
        <v>10.817007720612425</v>
      </c>
      <c r="N1035" s="140">
        <v>10.817007720612425</v>
      </c>
      <c r="O1035" s="140">
        <v>10.817007720612425</v>
      </c>
      <c r="P1035" s="140">
        <v>10.817007720612425</v>
      </c>
      <c r="Q1035" s="140">
        <v>10.817007720612425</v>
      </c>
      <c r="R1035" s="140">
        <v>10.817007720612425</v>
      </c>
      <c r="S1035" s="140">
        <v>10.817007720612425</v>
      </c>
      <c r="T1035" s="140">
        <v>10.817007720612425</v>
      </c>
      <c r="U1035" s="140">
        <v>10.817007720612425</v>
      </c>
      <c r="V1035" s="140">
        <v>10.817007720612425</v>
      </c>
      <c r="W1035" s="140">
        <v>10.817007720612425</v>
      </c>
    </row>
    <row r="1036" spans="1:23" x14ac:dyDescent="0.25">
      <c r="A1036" s="257" t="s">
        <v>326</v>
      </c>
      <c r="B1036" t="str">
        <f>IFERROR(_xlfn.XLOOKUP(TEXT(A1036, "0"), TEXT('Material master'!$A$2:'Material master'!$A$275, "0"), 'Material master'!$B$2:'Material master'!$B$275, 1),"")</f>
        <v>ATH SG10 PO</v>
      </c>
      <c r="C1036" t="str">
        <f>IFERROR(_xlfn.XLOOKUP(TEXT(A1036, "0"), TEXT('Material master'!$A$2:'Material master'!$A$275, "0"), 'Material master'!$C$2:'Material master'!$C$275, 1),"")</f>
        <v>Bulk Product</v>
      </c>
      <c r="D1036" t="str">
        <f>IFERROR(_xlfn.XLOOKUP(TEXT(A1036, "0"), TEXT('Material master'!$A$2:'Material master'!$A$275, "0"), 'Material master'!$D$2:'Material master'!$D$275, 1),"")</f>
        <v>J000 - ATH</v>
      </c>
      <c r="E1036" t="str">
        <f>IFERROR(_xlfn.XLOOKUP(TEXT(A1036, "0"), TEXT('Material master'!$A$2:'Material master'!$A$275, "0"), 'Material master'!$E$2:'Material master'!$E$275, 1),"")</f>
        <v>SPC0931 - ATH Micronised</v>
      </c>
      <c r="F1036" t="str">
        <f>IFERROR(_xlfn.XLOOKUP(TEXT(A1036, "0"), TEXT('Material master'!$A$2:'Material master'!$A$275, "0"), 'Material master'!$F$2:'Material master'!$F$275, 1),"")</f>
        <v>AC08 - ATH Micronised Fine</v>
      </c>
      <c r="G1036" t="str">
        <f>IFERROR(_xlfn.XLOOKUP(TEXT(A1036, "0"), TEXT('Material master'!$A$2:'Material master'!$A$275, "0"), 'Material master'!$G$2:'Material master'!$G$275, 1),"")</f>
        <v>ATH SG10 PO</v>
      </c>
      <c r="H1036" t="s">
        <v>695</v>
      </c>
      <c r="I1036" s="257" t="s">
        <v>188</v>
      </c>
      <c r="K1036" s="32"/>
      <c r="L1036" s="32">
        <f t="shared" ref="L1036:W1036" si="977">IFERROR(L604, 0)</f>
        <v>16</v>
      </c>
      <c r="M1036" s="32">
        <f t="shared" si="977"/>
        <v>7</v>
      </c>
      <c r="N1036" s="32">
        <f t="shared" si="977"/>
        <v>7</v>
      </c>
      <c r="O1036" s="32">
        <f t="shared" si="977"/>
        <v>7</v>
      </c>
      <c r="P1036" s="32">
        <f t="shared" si="977"/>
        <v>7</v>
      </c>
      <c r="Q1036" s="32">
        <f t="shared" si="977"/>
        <v>7</v>
      </c>
      <c r="R1036" s="32">
        <f t="shared" si="977"/>
        <v>7</v>
      </c>
      <c r="S1036" s="32">
        <f t="shared" si="977"/>
        <v>7</v>
      </c>
      <c r="T1036" s="32">
        <f t="shared" si="977"/>
        <v>7</v>
      </c>
      <c r="U1036" s="32">
        <f t="shared" si="977"/>
        <v>7</v>
      </c>
      <c r="V1036" s="32">
        <f t="shared" si="977"/>
        <v>7</v>
      </c>
      <c r="W1036" s="32">
        <f t="shared" si="977"/>
        <v>7</v>
      </c>
    </row>
    <row r="1037" spans="1:23" x14ac:dyDescent="0.25">
      <c r="A1037" s="257" t="s">
        <v>326</v>
      </c>
      <c r="B1037" t="str">
        <f>IFERROR(_xlfn.XLOOKUP(TEXT(A1037, "0"), TEXT('Material master'!$A$2:'Material master'!$A$275, "0"), 'Material master'!$B$2:'Material master'!$B$275, 1),"")</f>
        <v>ATH SG10 PO</v>
      </c>
      <c r="C1037" t="str">
        <f>IFERROR(_xlfn.XLOOKUP(TEXT(A1037, "0"), TEXT('Material master'!$A$2:'Material master'!$A$275, "0"), 'Material master'!$C$2:'Material master'!$C$275, 1),"")</f>
        <v>Bulk Product</v>
      </c>
      <c r="D1037" t="str">
        <f>IFERROR(_xlfn.XLOOKUP(TEXT(A1037, "0"), TEXT('Material master'!$A$2:'Material master'!$A$275, "0"), 'Material master'!$D$2:'Material master'!$D$275, 1),"")</f>
        <v>J000 - ATH</v>
      </c>
      <c r="E1037" t="str">
        <f>IFERROR(_xlfn.XLOOKUP(TEXT(A1037, "0"), TEXT('Material master'!$A$2:'Material master'!$A$275, "0"), 'Material master'!$E$2:'Material master'!$E$275, 1),"")</f>
        <v>SPC0931 - ATH Micronised</v>
      </c>
      <c r="F1037" t="str">
        <f>IFERROR(_xlfn.XLOOKUP(TEXT(A1037, "0"), TEXT('Material master'!$A$2:'Material master'!$A$275, "0"), 'Material master'!$F$2:'Material master'!$F$275, 1),"")</f>
        <v>AC08 - ATH Micronised Fine</v>
      </c>
      <c r="G1037" t="str">
        <f>IFERROR(_xlfn.XLOOKUP(TEXT(A1037, "0"), TEXT('Material master'!$A$2:'Material master'!$A$275, "0"), 'Material master'!$G$2:'Material master'!$G$275, 1),"")</f>
        <v>ATH SG10 PO</v>
      </c>
      <c r="H1037" t="s">
        <v>695</v>
      </c>
      <c r="I1037" s="257" t="s">
        <v>332</v>
      </c>
      <c r="K1037" s="32"/>
      <c r="L1037" s="32">
        <f t="shared" ref="L1037:W1037" si="978">IFERROR(L1062, 0)</f>
        <v>25</v>
      </c>
      <c r="M1037" s="32">
        <f t="shared" si="978"/>
        <v>13.75</v>
      </c>
      <c r="N1037" s="32">
        <f t="shared" si="978"/>
        <v>18.75</v>
      </c>
      <c r="O1037" s="32">
        <f t="shared" si="978"/>
        <v>11.25</v>
      </c>
      <c r="P1037" s="32">
        <f t="shared" si="978"/>
        <v>11.25</v>
      </c>
      <c r="Q1037" s="32">
        <f t="shared" si="978"/>
        <v>10</v>
      </c>
      <c r="R1037" s="32">
        <f t="shared" si="978"/>
        <v>11.25</v>
      </c>
      <c r="S1037" s="32">
        <f t="shared" si="978"/>
        <v>11.25</v>
      </c>
      <c r="T1037" s="32">
        <f t="shared" si="978"/>
        <v>12.5</v>
      </c>
      <c r="U1037" s="32">
        <f t="shared" si="978"/>
        <v>17.5</v>
      </c>
      <c r="V1037" s="32">
        <f t="shared" si="978"/>
        <v>12.5</v>
      </c>
      <c r="W1037" s="32">
        <f t="shared" si="978"/>
        <v>12.5</v>
      </c>
    </row>
    <row r="1038" spans="1:23" x14ac:dyDescent="0.25">
      <c r="A1038" s="257" t="s">
        <v>326</v>
      </c>
      <c r="B1038" t="str">
        <f>IFERROR(_xlfn.XLOOKUP(TEXT(A1038, "0"), TEXT('Material master'!$A$2:'Material master'!$A$275, "0"), 'Material master'!$B$2:'Material master'!$B$275, 1),"")</f>
        <v>ATH SG10 PO</v>
      </c>
      <c r="C1038" t="str">
        <f>IFERROR(_xlfn.XLOOKUP(TEXT(A1038, "0"), TEXT('Material master'!$A$2:'Material master'!$A$275, "0"), 'Material master'!$C$2:'Material master'!$C$275, 1),"")</f>
        <v>Bulk Product</v>
      </c>
      <c r="D1038" t="str">
        <f>IFERROR(_xlfn.XLOOKUP(TEXT(A1038, "0"), TEXT('Material master'!$A$2:'Material master'!$A$275, "0"), 'Material master'!$D$2:'Material master'!$D$275, 1),"")</f>
        <v>J000 - ATH</v>
      </c>
      <c r="E1038" t="str">
        <f>IFERROR(_xlfn.XLOOKUP(TEXT(A1038, "0"), TEXT('Material master'!$A$2:'Material master'!$A$275, "0"), 'Material master'!$E$2:'Material master'!$E$275, 1),"")</f>
        <v>SPC0931 - ATH Micronised</v>
      </c>
      <c r="F1038" t="str">
        <f>IFERROR(_xlfn.XLOOKUP(TEXT(A1038, "0"), TEXT('Material master'!$A$2:'Material master'!$A$275, "0"), 'Material master'!$F$2:'Material master'!$F$275, 1),"")</f>
        <v>AC08 - ATH Micronised Fine</v>
      </c>
      <c r="G1038" t="str">
        <f>IFERROR(_xlfn.XLOOKUP(TEXT(A1038, "0"), TEXT('Material master'!$A$2:'Material master'!$A$275, "0"), 'Material master'!$G$2:'Material master'!$G$275, 1),"")</f>
        <v>ATH SG10 PO</v>
      </c>
      <c r="H1038" t="s">
        <v>695</v>
      </c>
      <c r="I1038" s="257" t="s">
        <v>354</v>
      </c>
      <c r="K1038" s="32"/>
      <c r="L1038" s="32">
        <f t="shared" ref="L1038:W1038" si="979">IFERROR(L1137, 0)</f>
        <v>20</v>
      </c>
      <c r="M1038" s="32">
        <f t="shared" si="979"/>
        <v>79</v>
      </c>
      <c r="N1038" s="32">
        <f t="shared" si="979"/>
        <v>87</v>
      </c>
      <c r="O1038" s="32">
        <f t="shared" si="979"/>
        <v>90</v>
      </c>
      <c r="P1038" s="32">
        <f t="shared" si="979"/>
        <v>87</v>
      </c>
      <c r="Q1038" s="32">
        <f t="shared" si="979"/>
        <v>89</v>
      </c>
      <c r="R1038" s="32">
        <f t="shared" si="979"/>
        <v>88</v>
      </c>
      <c r="S1038" s="32">
        <f t="shared" si="979"/>
        <v>88</v>
      </c>
      <c r="T1038" s="32">
        <f t="shared" si="979"/>
        <v>87</v>
      </c>
      <c r="U1038" s="32">
        <f t="shared" si="979"/>
        <v>91</v>
      </c>
      <c r="V1038" s="32">
        <f t="shared" si="979"/>
        <v>87</v>
      </c>
      <c r="W1038" s="32">
        <f t="shared" si="979"/>
        <v>89</v>
      </c>
    </row>
    <row r="1039" spans="1:23" x14ac:dyDescent="0.25">
      <c r="A1039" s="257" t="s">
        <v>326</v>
      </c>
      <c r="B1039" t="str">
        <f>IFERROR(_xlfn.XLOOKUP(TEXT(A1039, "0"), TEXT('Material master'!$A$2:'Material master'!$A$275, "0"), 'Material master'!$B$2:'Material master'!$B$275, 1),"")</f>
        <v>ATH SG10 PO</v>
      </c>
      <c r="C1039" t="str">
        <f>IFERROR(_xlfn.XLOOKUP(TEXT(A1039, "0"), TEXT('Material master'!$A$2:'Material master'!$A$275, "0"), 'Material master'!$C$2:'Material master'!$C$275, 1),"")</f>
        <v>Bulk Product</v>
      </c>
      <c r="D1039" t="str">
        <f>IFERROR(_xlfn.XLOOKUP(TEXT(A1039, "0"), TEXT('Material master'!$A$2:'Material master'!$A$275, "0"), 'Material master'!$D$2:'Material master'!$D$275, 1),"")</f>
        <v>J000 - ATH</v>
      </c>
      <c r="E1039" t="str">
        <f>IFERROR(_xlfn.XLOOKUP(TEXT(A1039, "0"), TEXT('Material master'!$A$2:'Material master'!$A$275, "0"), 'Material master'!$E$2:'Material master'!$E$275, 1),"")</f>
        <v>SPC0931 - ATH Micronised</v>
      </c>
      <c r="F1039" t="str">
        <f>IFERROR(_xlfn.XLOOKUP(TEXT(A1039, "0"), TEXT('Material master'!$A$2:'Material master'!$A$275, "0"), 'Material master'!$F$2:'Material master'!$F$275, 1),"")</f>
        <v>AC08 - ATH Micronised Fine</v>
      </c>
      <c r="G1039" t="str">
        <f>IFERROR(_xlfn.XLOOKUP(TEXT(A1039, "0"), TEXT('Material master'!$A$2:'Material master'!$A$275, "0"), 'Material master'!$G$2:'Material master'!$G$275, 1),"")</f>
        <v>ATH SG10 PO</v>
      </c>
      <c r="H1039" t="s">
        <v>695</v>
      </c>
      <c r="I1039" s="257" t="s">
        <v>359</v>
      </c>
      <c r="K1039" s="32"/>
      <c r="L1039" s="32">
        <f t="shared" ref="L1039:W1039" si="980">IFERROR(L1157, 0)</f>
        <v>54</v>
      </c>
      <c r="M1039" s="32">
        <f t="shared" si="980"/>
        <v>11</v>
      </c>
      <c r="N1039" s="32">
        <f t="shared" si="980"/>
        <v>11</v>
      </c>
      <c r="O1039" s="32">
        <f t="shared" si="980"/>
        <v>11</v>
      </c>
      <c r="P1039" s="32">
        <f t="shared" si="980"/>
        <v>31</v>
      </c>
      <c r="Q1039" s="32">
        <f t="shared" si="980"/>
        <v>31</v>
      </c>
      <c r="R1039" s="32">
        <f t="shared" si="980"/>
        <v>31</v>
      </c>
      <c r="S1039" s="32">
        <f t="shared" si="980"/>
        <v>11</v>
      </c>
      <c r="T1039" s="32">
        <f t="shared" si="980"/>
        <v>11</v>
      </c>
      <c r="U1039" s="32">
        <f t="shared" si="980"/>
        <v>31</v>
      </c>
      <c r="V1039" s="32">
        <f t="shared" si="980"/>
        <v>31</v>
      </c>
      <c r="W1039" s="32">
        <f t="shared" si="980"/>
        <v>31</v>
      </c>
    </row>
    <row r="1040" spans="1:23" x14ac:dyDescent="0.25">
      <c r="A1040" s="257" t="s">
        <v>326</v>
      </c>
      <c r="B1040" t="str">
        <f>IFERROR(_xlfn.XLOOKUP(TEXT(A1040, "0"), TEXT('Material master'!$A$2:'Material master'!$A$275, "0"), 'Material master'!$B$2:'Material master'!$B$275, 1),"")</f>
        <v>ATH SG10 PO</v>
      </c>
      <c r="C1040" t="str">
        <f>IFERROR(_xlfn.XLOOKUP(TEXT(A1040, "0"), TEXT('Material master'!$A$2:'Material master'!$A$275, "0"), 'Material master'!$C$2:'Material master'!$C$275, 1),"")</f>
        <v>Bulk Product</v>
      </c>
      <c r="D1040" t="str">
        <f>IFERROR(_xlfn.XLOOKUP(TEXT(A1040, "0"), TEXT('Material master'!$A$2:'Material master'!$A$275, "0"), 'Material master'!$D$2:'Material master'!$D$275, 1),"")</f>
        <v>J000 - ATH</v>
      </c>
      <c r="E1040" t="str">
        <f>IFERROR(_xlfn.XLOOKUP(TEXT(A1040, "0"), TEXT('Material master'!$A$2:'Material master'!$A$275, "0"), 'Material master'!$E$2:'Material master'!$E$275, 1),"")</f>
        <v>SPC0931 - ATH Micronised</v>
      </c>
      <c r="F1040" t="str">
        <f>IFERROR(_xlfn.XLOOKUP(TEXT(A1040, "0"), TEXT('Material master'!$A$2:'Material master'!$A$275, "0"), 'Material master'!$F$2:'Material master'!$F$275, 1),"")</f>
        <v>AC08 - ATH Micronised Fine</v>
      </c>
      <c r="G1040" t="str">
        <f>IFERROR(_xlfn.XLOOKUP(TEXT(A1040, "0"), TEXT('Material master'!$A$2:'Material master'!$A$275, "0"), 'Material master'!$G$2:'Material master'!$G$275, 1),"")</f>
        <v>ATH SG10 PO</v>
      </c>
      <c r="H1040" t="s">
        <v>695</v>
      </c>
      <c r="I1040" s="257" t="s">
        <v>421</v>
      </c>
      <c r="K1040" s="32"/>
      <c r="L1040" s="32">
        <f t="shared" ref="L1040:W1040" si="981">IFERROR(L1342, 0)</f>
        <v>0</v>
      </c>
      <c r="M1040" s="32">
        <f t="shared" si="981"/>
        <v>0</v>
      </c>
      <c r="N1040" s="32">
        <f t="shared" si="981"/>
        <v>1.25</v>
      </c>
      <c r="O1040" s="32">
        <f t="shared" si="981"/>
        <v>1.25</v>
      </c>
      <c r="P1040" s="32">
        <f t="shared" si="981"/>
        <v>1.25</v>
      </c>
      <c r="Q1040" s="32">
        <f t="shared" si="981"/>
        <v>1.25</v>
      </c>
      <c r="R1040" s="32">
        <f t="shared" si="981"/>
        <v>1.25</v>
      </c>
      <c r="S1040" s="32">
        <f t="shared" si="981"/>
        <v>1.25</v>
      </c>
      <c r="T1040" s="32">
        <f t="shared" si="981"/>
        <v>1.25</v>
      </c>
      <c r="U1040" s="32">
        <f t="shared" si="981"/>
        <v>1.25</v>
      </c>
      <c r="V1040" s="32">
        <f t="shared" si="981"/>
        <v>1.25</v>
      </c>
      <c r="W1040" s="32">
        <f t="shared" si="981"/>
        <v>1.25</v>
      </c>
    </row>
    <row r="1041" spans="1:23" x14ac:dyDescent="0.25">
      <c r="A1041" s="257" t="s">
        <v>326</v>
      </c>
      <c r="B1041" t="str">
        <f>IFERROR(_xlfn.XLOOKUP(TEXT(A1041, "0"), TEXT('Material master'!$A$2:'Material master'!$A$275, "0"), 'Material master'!$B$2:'Material master'!$B$275, 1),"")</f>
        <v>ATH SG10 PO</v>
      </c>
      <c r="C1041" t="str">
        <f>IFERROR(_xlfn.XLOOKUP(TEXT(A1041, "0"), TEXT('Material master'!$A$2:'Material master'!$A$275, "0"), 'Material master'!$C$2:'Material master'!$C$275, 1),"")</f>
        <v>Bulk Product</v>
      </c>
      <c r="D1041" t="str">
        <f>IFERROR(_xlfn.XLOOKUP(TEXT(A1041, "0"), TEXT('Material master'!$A$2:'Material master'!$A$275, "0"), 'Material master'!$D$2:'Material master'!$D$275, 1),"")</f>
        <v>J000 - ATH</v>
      </c>
      <c r="E1041" t="str">
        <f>IFERROR(_xlfn.XLOOKUP(TEXT(A1041, "0"), TEXT('Material master'!$A$2:'Material master'!$A$275, "0"), 'Material master'!$E$2:'Material master'!$E$275, 1),"")</f>
        <v>SPC0931 - ATH Micronised</v>
      </c>
      <c r="F1041" t="str">
        <f>IFERROR(_xlfn.XLOOKUP(TEXT(A1041, "0"), TEXT('Material master'!$A$2:'Material master'!$A$275, "0"), 'Material master'!$F$2:'Material master'!$F$275, 1),"")</f>
        <v>AC08 - ATH Micronised Fine</v>
      </c>
      <c r="G1041" t="str">
        <f>IFERROR(_xlfn.XLOOKUP(TEXT(A1041, "0"), TEXT('Material master'!$A$2:'Material master'!$A$275, "0"), 'Material master'!$G$2:'Material master'!$G$275, 1),"")</f>
        <v>ATH SG10 PO</v>
      </c>
      <c r="H1041" s="1" t="s">
        <v>696</v>
      </c>
      <c r="I1041" s="1"/>
      <c r="J1041" s="1"/>
      <c r="K1041" s="141"/>
      <c r="L1041" s="141">
        <f t="shared" ref="L1041:W1041" si="982">SUM(L1035:L1040)</f>
        <v>125.81700772061242</v>
      </c>
      <c r="M1041" s="141">
        <f t="shared" si="982"/>
        <v>121.56700772061242</v>
      </c>
      <c r="N1041" s="141">
        <f t="shared" si="982"/>
        <v>135.81700772061242</v>
      </c>
      <c r="O1041" s="141">
        <f t="shared" si="982"/>
        <v>131.31700772061242</v>
      </c>
      <c r="P1041" s="141">
        <f t="shared" si="982"/>
        <v>148.31700772061242</v>
      </c>
      <c r="Q1041" s="141">
        <f t="shared" si="982"/>
        <v>149.06700772061242</v>
      </c>
      <c r="R1041" s="141">
        <f t="shared" si="982"/>
        <v>149.31700772061242</v>
      </c>
      <c r="S1041" s="141">
        <f t="shared" si="982"/>
        <v>129.31700772061242</v>
      </c>
      <c r="T1041" s="141">
        <f t="shared" si="982"/>
        <v>129.56700772061242</v>
      </c>
      <c r="U1041" s="141">
        <f t="shared" si="982"/>
        <v>158.56700772061242</v>
      </c>
      <c r="V1041" s="141">
        <f t="shared" si="982"/>
        <v>149.56700772061242</v>
      </c>
      <c r="W1041" s="141">
        <f t="shared" si="982"/>
        <v>151.56700772061242</v>
      </c>
    </row>
    <row r="1042" spans="1:23" s="136" customFormat="1" x14ac:dyDescent="0.25">
      <c r="A1042" s="270" t="s">
        <v>326</v>
      </c>
      <c r="B1042" s="136" t="str">
        <f>IFERROR(_xlfn.XLOOKUP(TEXT(A1042, "0"), TEXT('Material master'!$A$2:'Material master'!$A$275, "0"), 'Material master'!$B$2:'Material master'!$B$275, 1),"")</f>
        <v>ATH SG10 PO</v>
      </c>
      <c r="C1042" s="136" t="str">
        <f>IFERROR(_xlfn.XLOOKUP(TEXT(A1042, "0"), TEXT('Material master'!$A$2:'Material master'!$A$275, "0"), 'Material master'!$C$2:'Material master'!$C$275, 1),"")</f>
        <v>Bulk Product</v>
      </c>
      <c r="D1042" s="136" t="str">
        <f>IFERROR(_xlfn.XLOOKUP(TEXT(A1042, "0"), TEXT('Material master'!$A$2:'Material master'!$A$275, "0"), 'Material master'!$D$2:'Material master'!$D$275, 1),"")</f>
        <v>J000 - ATH</v>
      </c>
      <c r="E1042" s="136" t="str">
        <f>IFERROR(_xlfn.XLOOKUP(TEXT(A1042, "0"), TEXT('Material master'!$A$2:'Material master'!$A$275, "0"), 'Material master'!$E$2:'Material master'!$E$275, 1),"")</f>
        <v>SPC0931 - ATH Micronised</v>
      </c>
      <c r="F1042" s="136" t="str">
        <f>IFERROR(_xlfn.XLOOKUP(TEXT(A1042, "0"), TEXT('Material master'!$A$2:'Material master'!$A$275, "0"), 'Material master'!$F$2:'Material master'!$F$275, 1),"")</f>
        <v>AC08 - ATH Micronised Fine</v>
      </c>
      <c r="G1042" s="136" t="str">
        <f>IFERROR(_xlfn.XLOOKUP(TEXT(A1042, "0"), TEXT('Material master'!$A$2:'Material master'!$A$275, "0"), 'Material master'!$G$2:'Material master'!$G$275, 1),"")</f>
        <v>ATH SG10 PO</v>
      </c>
      <c r="H1042" s="136" t="s">
        <v>697</v>
      </c>
      <c r="K1042" s="142">
        <v>61.22</v>
      </c>
      <c r="L1042" s="142">
        <f t="shared" ref="L1042:W1042" si="983">K1042 - L1041 + L1044</f>
        <v>70.402992279387576</v>
      </c>
      <c r="M1042" s="142">
        <f t="shared" si="983"/>
        <v>70.835984558775152</v>
      </c>
      <c r="N1042" s="142">
        <f t="shared" si="983"/>
        <v>71.018976838162729</v>
      </c>
      <c r="O1042" s="142">
        <f t="shared" si="983"/>
        <v>70.701969117550306</v>
      </c>
      <c r="P1042" s="142">
        <f t="shared" si="983"/>
        <v>70.384961396937882</v>
      </c>
      <c r="Q1042" s="142">
        <f t="shared" si="983"/>
        <v>70.317953676325459</v>
      </c>
      <c r="R1042" s="142">
        <f t="shared" si="983"/>
        <v>71.000945955713036</v>
      </c>
      <c r="S1042" s="142">
        <f t="shared" si="983"/>
        <v>70.683938235100612</v>
      </c>
      <c r="T1042" s="142">
        <f t="shared" si="983"/>
        <v>70.116930514488189</v>
      </c>
      <c r="U1042" s="142">
        <f t="shared" si="983"/>
        <v>70.549922793875766</v>
      </c>
      <c r="V1042" s="142">
        <f t="shared" si="983"/>
        <v>70.982915073263342</v>
      </c>
      <c r="W1042" s="142">
        <f t="shared" si="983"/>
        <v>70.415907352650919</v>
      </c>
    </row>
    <row r="1043" spans="1:23" x14ac:dyDescent="0.25">
      <c r="A1043" s="257" t="s">
        <v>326</v>
      </c>
      <c r="B1043" t="str">
        <f>IFERROR(_xlfn.XLOOKUP(TEXT(A1043, "0"), TEXT('Material master'!$A$2:'Material master'!$A$275, "0"), 'Material master'!$B$2:'Material master'!$B$275, 1),"")</f>
        <v>ATH SG10 PO</v>
      </c>
      <c r="C1043" t="str">
        <f>IFERROR(_xlfn.XLOOKUP(TEXT(A1043, "0"), TEXT('Material master'!$A$2:'Material master'!$A$275, "0"), 'Material master'!$C$2:'Material master'!$C$275, 1),"")</f>
        <v>Bulk Product</v>
      </c>
      <c r="D1043" t="str">
        <f>IFERROR(_xlfn.XLOOKUP(TEXT(A1043, "0"), TEXT('Material master'!$A$2:'Material master'!$A$275, "0"), 'Material master'!$D$2:'Material master'!$D$275, 1),"")</f>
        <v>J000 - ATH</v>
      </c>
      <c r="E1043" t="str">
        <f>IFERROR(_xlfn.XLOOKUP(TEXT(A1043, "0"), TEXT('Material master'!$A$2:'Material master'!$A$275, "0"), 'Material master'!$E$2:'Material master'!$E$275, 1),"")</f>
        <v>SPC0931 - ATH Micronised</v>
      </c>
      <c r="F1043" t="str">
        <f>IFERROR(_xlfn.XLOOKUP(TEXT(A1043, "0"), TEXT('Material master'!$A$2:'Material master'!$A$275, "0"), 'Material master'!$F$2:'Material master'!$F$275, 1),"")</f>
        <v>AC08 - ATH Micronised Fine</v>
      </c>
      <c r="G1043" t="str">
        <f>IFERROR(_xlfn.XLOOKUP(TEXT(A1043, "0"), TEXT('Material master'!$A$2:'Material master'!$A$275, "0"), 'Material master'!$G$2:'Material master'!$G$275, 1),"")</f>
        <v>ATH SG10 PO</v>
      </c>
      <c r="H1043" t="s">
        <v>698</v>
      </c>
      <c r="I1043" s="32">
        <v>70.040152714282456</v>
      </c>
      <c r="J1043" s="258">
        <f>IFERROR($I1043/AVERAGE($L1041:$W1041),0)</f>
        <v>0.50034515111033062</v>
      </c>
      <c r="K1043" s="32"/>
      <c r="L1043" s="32">
        <f t="shared" ref="L1043:W1043" si="984">$I1043</f>
        <v>70.040152714282456</v>
      </c>
      <c r="M1043" s="32">
        <f t="shared" si="984"/>
        <v>70.040152714282456</v>
      </c>
      <c r="N1043" s="32">
        <f t="shared" si="984"/>
        <v>70.040152714282456</v>
      </c>
      <c r="O1043" s="32">
        <f t="shared" si="984"/>
        <v>70.040152714282456</v>
      </c>
      <c r="P1043" s="32">
        <f t="shared" si="984"/>
        <v>70.040152714282456</v>
      </c>
      <c r="Q1043" s="32">
        <f t="shared" si="984"/>
        <v>70.040152714282456</v>
      </c>
      <c r="R1043" s="32">
        <f t="shared" si="984"/>
        <v>70.040152714282456</v>
      </c>
      <c r="S1043" s="32">
        <f t="shared" si="984"/>
        <v>70.040152714282456</v>
      </c>
      <c r="T1043" s="32">
        <f t="shared" si="984"/>
        <v>70.040152714282456</v>
      </c>
      <c r="U1043" s="32">
        <f t="shared" si="984"/>
        <v>70.040152714282456</v>
      </c>
      <c r="V1043" s="32">
        <f t="shared" si="984"/>
        <v>70.040152714282456</v>
      </c>
      <c r="W1043" s="32">
        <f t="shared" si="984"/>
        <v>70.040152714282456</v>
      </c>
    </row>
    <row r="1044" spans="1:23" x14ac:dyDescent="0.25">
      <c r="A1044" s="257" t="s">
        <v>326</v>
      </c>
      <c r="B1044" t="str">
        <f>IFERROR(_xlfn.XLOOKUP(TEXT(A1044, "0"), TEXT('Material master'!$A$2:'Material master'!$A$275, "0"), 'Material master'!$B$2:'Material master'!$B$275, 1),"")</f>
        <v>ATH SG10 PO</v>
      </c>
      <c r="C1044" t="str">
        <f>IFERROR(_xlfn.XLOOKUP(TEXT(A1044, "0"), TEXT('Material master'!$A$2:'Material master'!$A$275, "0"), 'Material master'!$C$2:'Material master'!$C$275, 1),"")</f>
        <v>Bulk Product</v>
      </c>
      <c r="D1044" t="str">
        <f>IFERROR(_xlfn.XLOOKUP(TEXT(A1044, "0"), TEXT('Material master'!$A$2:'Material master'!$A$275, "0"), 'Material master'!$D$2:'Material master'!$D$275, 1),"")</f>
        <v>J000 - ATH</v>
      </c>
      <c r="E1044" t="str">
        <f>IFERROR(_xlfn.XLOOKUP(TEXT(A1044, "0"), TEXT('Material master'!$A$2:'Material master'!$A$275, "0"), 'Material master'!$E$2:'Material master'!$E$275, 1),"")</f>
        <v>SPC0931 - ATH Micronised</v>
      </c>
      <c r="F1044" t="str">
        <f>IFERROR(_xlfn.XLOOKUP(TEXT(A1044, "0"), TEXT('Material master'!$A$2:'Material master'!$A$275, "0"), 'Material master'!$F$2:'Material master'!$F$275, 1),"")</f>
        <v>AC08 - ATH Micronised Fine</v>
      </c>
      <c r="G1044" t="str">
        <f>IFERROR(_xlfn.XLOOKUP(TEXT(A1044, "0"), TEXT('Material master'!$A$2:'Material master'!$A$275, "0"), 'Material master'!$G$2:'Material master'!$G$275, 1),"")</f>
        <v>ATH SG10 PO</v>
      </c>
      <c r="H1044" t="s">
        <v>704</v>
      </c>
      <c r="I1044">
        <v>1</v>
      </c>
      <c r="K1044" s="32"/>
      <c r="L1044" s="32">
        <f t="shared" ref="L1044:W1044" si="985">IF(( L1043 - K1042 + L1041 ) &gt; 0, CEILING(( L1043 - K1042 + L1041 ), $I1044), 0)</f>
        <v>135</v>
      </c>
      <c r="M1044" s="32">
        <f t="shared" si="985"/>
        <v>122</v>
      </c>
      <c r="N1044" s="32">
        <f t="shared" si="985"/>
        <v>136</v>
      </c>
      <c r="O1044" s="32">
        <f t="shared" si="985"/>
        <v>131</v>
      </c>
      <c r="P1044" s="32">
        <f t="shared" si="985"/>
        <v>148</v>
      </c>
      <c r="Q1044" s="32">
        <f t="shared" si="985"/>
        <v>149</v>
      </c>
      <c r="R1044" s="32">
        <f t="shared" si="985"/>
        <v>150</v>
      </c>
      <c r="S1044" s="32">
        <f t="shared" si="985"/>
        <v>129</v>
      </c>
      <c r="T1044" s="32">
        <f t="shared" si="985"/>
        <v>129</v>
      </c>
      <c r="U1044" s="32">
        <f t="shared" si="985"/>
        <v>159</v>
      </c>
      <c r="V1044" s="32">
        <f t="shared" si="985"/>
        <v>150</v>
      </c>
      <c r="W1044" s="32">
        <f t="shared" si="985"/>
        <v>151</v>
      </c>
    </row>
    <row r="1045" spans="1:23" x14ac:dyDescent="0.25">
      <c r="A1045" s="257" t="s">
        <v>326</v>
      </c>
      <c r="B1045" t="str">
        <f>IFERROR(_xlfn.XLOOKUP(TEXT(A1045, "0"), TEXT('Material master'!$A$2:'Material master'!$A$275, "0"), 'Material master'!$B$2:'Material master'!$B$275, 1),"")</f>
        <v>ATH SG10 PO</v>
      </c>
      <c r="C1045" t="str">
        <f>IFERROR(_xlfn.XLOOKUP(TEXT(A1045, "0"), TEXT('Material master'!$A$2:'Material master'!$A$275, "0"), 'Material master'!$C$2:'Material master'!$C$275, 1),"")</f>
        <v>Bulk Product</v>
      </c>
      <c r="D1045" t="str">
        <f>IFERROR(_xlfn.XLOOKUP(TEXT(A1045, "0"), TEXT('Material master'!$A$2:'Material master'!$A$275, "0"), 'Material master'!$D$2:'Material master'!$D$275, 1),"")</f>
        <v>J000 - ATH</v>
      </c>
      <c r="E1045" t="str">
        <f>IFERROR(_xlfn.XLOOKUP(TEXT(A1045, "0"), TEXT('Material master'!$A$2:'Material master'!$A$275, "0"), 'Material master'!$E$2:'Material master'!$E$275, 1),"")</f>
        <v>SPC0931 - ATH Micronised</v>
      </c>
      <c r="F1045" t="str">
        <f>IFERROR(_xlfn.XLOOKUP(TEXT(A1045, "0"), TEXT('Material master'!$A$2:'Material master'!$A$275, "0"), 'Material master'!$F$2:'Material master'!$F$275, 1),"")</f>
        <v>AC08 - ATH Micronised Fine</v>
      </c>
      <c r="G1045" t="str">
        <f>IFERROR(_xlfn.XLOOKUP(TEXT(A1045, "0"), TEXT('Material master'!$A$2:'Material master'!$A$275, "0"), 'Material master'!$G$2:'Material master'!$G$275, 1),"")</f>
        <v>ATH SG10 PO</v>
      </c>
      <c r="H1045" t="s">
        <v>705</v>
      </c>
      <c r="I1045" t="s">
        <v>624</v>
      </c>
      <c r="J1045">
        <v>1.2</v>
      </c>
      <c r="K1045" s="32"/>
      <c r="L1045" s="32">
        <f t="shared" ref="L1045:W1045" si="986">L1044 / $J1045</f>
        <v>112.5</v>
      </c>
      <c r="M1045" s="32">
        <f t="shared" si="986"/>
        <v>101.66666666666667</v>
      </c>
      <c r="N1045" s="32">
        <f t="shared" si="986"/>
        <v>113.33333333333334</v>
      </c>
      <c r="O1045" s="32">
        <f t="shared" si="986"/>
        <v>109.16666666666667</v>
      </c>
      <c r="P1045" s="32">
        <f t="shared" si="986"/>
        <v>123.33333333333334</v>
      </c>
      <c r="Q1045" s="32">
        <f t="shared" si="986"/>
        <v>124.16666666666667</v>
      </c>
      <c r="R1045" s="32">
        <f t="shared" si="986"/>
        <v>125</v>
      </c>
      <c r="S1045" s="32">
        <f t="shared" si="986"/>
        <v>107.5</v>
      </c>
      <c r="T1045" s="32">
        <f t="shared" si="986"/>
        <v>107.5</v>
      </c>
      <c r="U1045" s="32">
        <f t="shared" si="986"/>
        <v>132.5</v>
      </c>
      <c r="V1045" s="32">
        <f t="shared" si="986"/>
        <v>125</v>
      </c>
      <c r="W1045" s="32">
        <f t="shared" si="986"/>
        <v>125.83333333333334</v>
      </c>
    </row>
    <row r="1046" spans="1:23" ht="15.75" thickBot="1" x14ac:dyDescent="0.3">
      <c r="A1046" s="257" t="s">
        <v>326</v>
      </c>
      <c r="B1046" t="str">
        <f>IFERROR(_xlfn.XLOOKUP(TEXT(A1046, "0"), TEXT('Material master'!$A$2:'Material master'!$A$275, "0"), 'Material master'!$B$2:'Material master'!$B$275, 1),"")</f>
        <v>ATH SG10 PO</v>
      </c>
      <c r="C1046" t="str">
        <f>IFERROR(_xlfn.XLOOKUP(TEXT(A1046, "0"), TEXT('Material master'!$A$2:'Material master'!$A$275, "0"), 'Material master'!$C$2:'Material master'!$C$275, 1),"")</f>
        <v>Bulk Product</v>
      </c>
      <c r="D1046" t="str">
        <f>IFERROR(_xlfn.XLOOKUP(TEXT(A1046, "0"), TEXT('Material master'!$A$2:'Material master'!$A$275, "0"), 'Material master'!$D$2:'Material master'!$D$275, 1),"")</f>
        <v>J000 - ATH</v>
      </c>
      <c r="E1046" t="str">
        <f>IFERROR(_xlfn.XLOOKUP(TEXT(A1046, "0"), TEXT('Material master'!$A$2:'Material master'!$A$275, "0"), 'Material master'!$E$2:'Material master'!$E$275, 1),"")</f>
        <v>SPC0931 - ATH Micronised</v>
      </c>
      <c r="F1046" t="str">
        <f>IFERROR(_xlfn.XLOOKUP(TEXT(A1046, "0"), TEXT('Material master'!$A$2:'Material master'!$A$275, "0"), 'Material master'!$F$2:'Material master'!$F$275, 1),"")</f>
        <v>AC08 - ATH Micronised Fine</v>
      </c>
      <c r="G1046" t="str">
        <f>IFERROR(_xlfn.XLOOKUP(TEXT(A1046, "0"), TEXT('Material master'!$A$2:'Material master'!$A$275, "0"), 'Material master'!$G$2:'Material master'!$G$275, 1),"")</f>
        <v>ATH SG10 PO</v>
      </c>
      <c r="H1046" t="s">
        <v>706</v>
      </c>
      <c r="I1046" s="257" t="s">
        <v>171</v>
      </c>
      <c r="J1046">
        <v>1</v>
      </c>
      <c r="K1046" s="32"/>
      <c r="L1046" s="32">
        <f t="shared" ref="L1046:W1046" si="987">L1044 * $J1046</f>
        <v>135</v>
      </c>
      <c r="M1046" s="32">
        <f t="shared" si="987"/>
        <v>122</v>
      </c>
      <c r="N1046" s="32">
        <f t="shared" si="987"/>
        <v>136</v>
      </c>
      <c r="O1046" s="32">
        <f t="shared" si="987"/>
        <v>131</v>
      </c>
      <c r="P1046" s="32">
        <f t="shared" si="987"/>
        <v>148</v>
      </c>
      <c r="Q1046" s="32">
        <f t="shared" si="987"/>
        <v>149</v>
      </c>
      <c r="R1046" s="32">
        <f t="shared" si="987"/>
        <v>150</v>
      </c>
      <c r="S1046" s="32">
        <f t="shared" si="987"/>
        <v>129</v>
      </c>
      <c r="T1046" s="32">
        <f t="shared" si="987"/>
        <v>129</v>
      </c>
      <c r="U1046" s="32">
        <f t="shared" si="987"/>
        <v>159</v>
      </c>
      <c r="V1046" s="32">
        <f t="shared" si="987"/>
        <v>150</v>
      </c>
      <c r="W1046" s="32">
        <f t="shared" si="987"/>
        <v>151</v>
      </c>
    </row>
    <row r="1047" spans="1:23" s="138" customFormat="1" x14ac:dyDescent="0.25">
      <c r="A1047" s="137" t="s">
        <v>330</v>
      </c>
      <c r="B1047" s="138" t="str">
        <f>IFERROR(_xlfn.XLOOKUP(TEXT(A1047, "0"), TEXT('Material master'!$A$2:'Material master'!$A$275, "0"), 'Material master'!$B$2:'Material master'!$B$275, 1),"")</f>
        <v>ATH SG10 PO 20:PL:H4:H:1120</v>
      </c>
      <c r="C1047" s="138" t="str">
        <f>IFERROR(_xlfn.XLOOKUP(TEXT(A1047, "0"), TEXT('Material master'!$A$2:'Material master'!$A$275, "0"), 'Material master'!$C$2:'Material master'!$C$275, 1),"")</f>
        <v>Packaged Product</v>
      </c>
      <c r="D1047" s="138" t="str">
        <f>IFERROR(_xlfn.XLOOKUP(TEXT(A1047, "0"), TEXT('Material master'!$A$2:'Material master'!$A$275, "0"), 'Material master'!$D$2:'Material master'!$D$275, 1),"")</f>
        <v>J000 - ATH</v>
      </c>
      <c r="E1047" s="138" t="str">
        <f>IFERROR(_xlfn.XLOOKUP(TEXT(A1047, "0"), TEXT('Material master'!$A$2:'Material master'!$A$275, "0"), 'Material master'!$E$2:'Material master'!$E$275, 1),"")</f>
        <v>SPC0931 - ATH Micronised</v>
      </c>
      <c r="F1047" s="138" t="str">
        <f>IFERROR(_xlfn.XLOOKUP(TEXT(A1047, "0"), TEXT('Material master'!$A$2:'Material master'!$A$275, "0"), 'Material master'!$F$2:'Material master'!$F$275, 1),"")</f>
        <v>AC08 - ATH Micronised Fine</v>
      </c>
      <c r="G1047" s="138" t="str">
        <f>IFERROR(_xlfn.XLOOKUP(TEXT(A1047, "0"), TEXT('Material master'!$A$2:'Material master'!$A$275, "0"), 'Material master'!$G$2:'Material master'!$G$275, 1),"")</f>
        <v>ATH SG10 PO</v>
      </c>
      <c r="H1047" s="139" t="s">
        <v>696</v>
      </c>
      <c r="I1047" s="139"/>
      <c r="J1047" s="139"/>
      <c r="K1047" s="143"/>
      <c r="L1047" s="143">
        <v>0</v>
      </c>
      <c r="M1047" s="143">
        <v>0</v>
      </c>
      <c r="N1047" s="143">
        <v>0</v>
      </c>
      <c r="O1047" s="143">
        <v>0</v>
      </c>
      <c r="P1047" s="143">
        <v>0</v>
      </c>
      <c r="Q1047" s="143">
        <v>0</v>
      </c>
      <c r="R1047" s="143">
        <v>0</v>
      </c>
      <c r="S1047" s="143">
        <v>0</v>
      </c>
      <c r="T1047" s="143">
        <v>0</v>
      </c>
      <c r="U1047" s="143">
        <v>0</v>
      </c>
      <c r="V1047" s="143">
        <v>0</v>
      </c>
      <c r="W1047" s="143">
        <v>0</v>
      </c>
    </row>
    <row r="1048" spans="1:23" s="136" customFormat="1" x14ac:dyDescent="0.25">
      <c r="A1048" s="270" t="s">
        <v>330</v>
      </c>
      <c r="B1048" s="136" t="str">
        <f>IFERROR(_xlfn.XLOOKUP(TEXT(A1048, "0"), TEXT('Material master'!$A$2:'Material master'!$A$275, "0"), 'Material master'!$B$2:'Material master'!$B$275, 1),"")</f>
        <v>ATH SG10 PO 20:PL:H4:H:1120</v>
      </c>
      <c r="C1048" s="136" t="str">
        <f>IFERROR(_xlfn.XLOOKUP(TEXT(A1048, "0"), TEXT('Material master'!$A$2:'Material master'!$A$275, "0"), 'Material master'!$C$2:'Material master'!$C$275, 1),"")</f>
        <v>Packaged Product</v>
      </c>
      <c r="D1048" s="136" t="str">
        <f>IFERROR(_xlfn.XLOOKUP(TEXT(A1048, "0"), TEXT('Material master'!$A$2:'Material master'!$A$275, "0"), 'Material master'!$D$2:'Material master'!$D$275, 1),"")</f>
        <v>J000 - ATH</v>
      </c>
      <c r="E1048" s="136" t="str">
        <f>IFERROR(_xlfn.XLOOKUP(TEXT(A1048, "0"), TEXT('Material master'!$A$2:'Material master'!$A$275, "0"), 'Material master'!$E$2:'Material master'!$E$275, 1),"")</f>
        <v>SPC0931 - ATH Micronised</v>
      </c>
      <c r="F1048" s="136" t="str">
        <f>IFERROR(_xlfn.XLOOKUP(TEXT(A1048, "0"), TEXT('Material master'!$A$2:'Material master'!$A$275, "0"), 'Material master'!$F$2:'Material master'!$F$275, 1),"")</f>
        <v>AC08 - ATH Micronised Fine</v>
      </c>
      <c r="G1048" s="136" t="str">
        <f>IFERROR(_xlfn.XLOOKUP(TEXT(A1048, "0"), TEXT('Material master'!$A$2:'Material master'!$A$275, "0"), 'Material master'!$G$2:'Material master'!$G$275, 1),"")</f>
        <v>ATH SG10 PO</v>
      </c>
      <c r="H1048" s="136" t="s">
        <v>697</v>
      </c>
      <c r="K1048" s="142">
        <v>0</v>
      </c>
      <c r="L1048" s="142">
        <f t="shared" ref="L1048:W1048" si="988">K1048 - L1047 + L1050</f>
        <v>0</v>
      </c>
      <c r="M1048" s="142">
        <f t="shared" si="988"/>
        <v>0</v>
      </c>
      <c r="N1048" s="142">
        <f t="shared" si="988"/>
        <v>0</v>
      </c>
      <c r="O1048" s="142">
        <f t="shared" si="988"/>
        <v>0</v>
      </c>
      <c r="P1048" s="142">
        <f t="shared" si="988"/>
        <v>0</v>
      </c>
      <c r="Q1048" s="142">
        <f t="shared" si="988"/>
        <v>0</v>
      </c>
      <c r="R1048" s="142">
        <f t="shared" si="988"/>
        <v>0</v>
      </c>
      <c r="S1048" s="142">
        <f t="shared" si="988"/>
        <v>0</v>
      </c>
      <c r="T1048" s="142">
        <f t="shared" si="988"/>
        <v>0</v>
      </c>
      <c r="U1048" s="142">
        <f t="shared" si="988"/>
        <v>0</v>
      </c>
      <c r="V1048" s="142">
        <f t="shared" si="988"/>
        <v>0</v>
      </c>
      <c r="W1048" s="142">
        <f t="shared" si="988"/>
        <v>0</v>
      </c>
    </row>
    <row r="1049" spans="1:23" x14ac:dyDescent="0.25">
      <c r="A1049" s="257" t="s">
        <v>330</v>
      </c>
      <c r="B1049" t="str">
        <f>IFERROR(_xlfn.XLOOKUP(TEXT(A1049, "0"), TEXT('Material master'!$A$2:'Material master'!$A$275, "0"), 'Material master'!$B$2:'Material master'!$B$275, 1),"")</f>
        <v>ATH SG10 PO 20:PL:H4:H:1120</v>
      </c>
      <c r="C1049" t="str">
        <f>IFERROR(_xlfn.XLOOKUP(TEXT(A1049, "0"), TEXT('Material master'!$A$2:'Material master'!$A$275, "0"), 'Material master'!$C$2:'Material master'!$C$275, 1),"")</f>
        <v>Packaged Product</v>
      </c>
      <c r="D1049" t="str">
        <f>IFERROR(_xlfn.XLOOKUP(TEXT(A1049, "0"), TEXT('Material master'!$A$2:'Material master'!$A$275, "0"), 'Material master'!$D$2:'Material master'!$D$275, 1),"")</f>
        <v>J000 - ATH</v>
      </c>
      <c r="E1049" t="str">
        <f>IFERROR(_xlfn.XLOOKUP(TEXT(A1049, "0"), TEXT('Material master'!$A$2:'Material master'!$A$275, "0"), 'Material master'!$E$2:'Material master'!$E$275, 1),"")</f>
        <v>SPC0931 - ATH Micronised</v>
      </c>
      <c r="F1049" t="str">
        <f>IFERROR(_xlfn.XLOOKUP(TEXT(A1049, "0"), TEXT('Material master'!$A$2:'Material master'!$A$275, "0"), 'Material master'!$F$2:'Material master'!$F$275, 1),"")</f>
        <v>AC08 - ATH Micronised Fine</v>
      </c>
      <c r="G1049" t="str">
        <f>IFERROR(_xlfn.XLOOKUP(TEXT(A1049, "0"), TEXT('Material master'!$A$2:'Material master'!$A$275, "0"), 'Material master'!$G$2:'Material master'!$G$275, 1),"")</f>
        <v>ATH SG10 PO</v>
      </c>
      <c r="H1049" t="s">
        <v>698</v>
      </c>
      <c r="I1049" s="32">
        <v>0</v>
      </c>
      <c r="J1049" s="258">
        <f>IFERROR($I1049/AVERAGE($L1047:$W1047),0)</f>
        <v>0</v>
      </c>
      <c r="K1049" s="32"/>
      <c r="L1049" s="32">
        <f t="shared" ref="L1049:W1049" si="989">$I1049</f>
        <v>0</v>
      </c>
      <c r="M1049" s="32">
        <f t="shared" si="989"/>
        <v>0</v>
      </c>
      <c r="N1049" s="32">
        <f t="shared" si="989"/>
        <v>0</v>
      </c>
      <c r="O1049" s="32">
        <f t="shared" si="989"/>
        <v>0</v>
      </c>
      <c r="P1049" s="32">
        <f t="shared" si="989"/>
        <v>0</v>
      </c>
      <c r="Q1049" s="32">
        <f t="shared" si="989"/>
        <v>0</v>
      </c>
      <c r="R1049" s="32">
        <f t="shared" si="989"/>
        <v>0</v>
      </c>
      <c r="S1049" s="32">
        <f t="shared" si="989"/>
        <v>0</v>
      </c>
      <c r="T1049" s="32">
        <f t="shared" si="989"/>
        <v>0</v>
      </c>
      <c r="U1049" s="32">
        <f t="shared" si="989"/>
        <v>0</v>
      </c>
      <c r="V1049" s="32">
        <f t="shared" si="989"/>
        <v>0</v>
      </c>
      <c r="W1049" s="32">
        <f t="shared" si="989"/>
        <v>0</v>
      </c>
    </row>
    <row r="1050" spans="1:23" x14ac:dyDescent="0.25">
      <c r="A1050" s="257" t="s">
        <v>330</v>
      </c>
      <c r="B1050" t="str">
        <f>IFERROR(_xlfn.XLOOKUP(TEXT(A1050, "0"), TEXT('Material master'!$A$2:'Material master'!$A$275, "0"), 'Material master'!$B$2:'Material master'!$B$275, 1),"")</f>
        <v>ATH SG10 PO 20:PL:H4:H:1120</v>
      </c>
      <c r="C1050" t="str">
        <f>IFERROR(_xlfn.XLOOKUP(TEXT(A1050, "0"), TEXT('Material master'!$A$2:'Material master'!$A$275, "0"), 'Material master'!$C$2:'Material master'!$C$275, 1),"")</f>
        <v>Packaged Product</v>
      </c>
      <c r="D1050" t="str">
        <f>IFERROR(_xlfn.XLOOKUP(TEXT(A1050, "0"), TEXT('Material master'!$A$2:'Material master'!$A$275, "0"), 'Material master'!$D$2:'Material master'!$D$275, 1),"")</f>
        <v>J000 - ATH</v>
      </c>
      <c r="E1050" t="str">
        <f>IFERROR(_xlfn.XLOOKUP(TEXT(A1050, "0"), TEXT('Material master'!$A$2:'Material master'!$A$275, "0"), 'Material master'!$E$2:'Material master'!$E$275, 1),"")</f>
        <v>SPC0931 - ATH Micronised</v>
      </c>
      <c r="F1050" t="str">
        <f>IFERROR(_xlfn.XLOOKUP(TEXT(A1050, "0"), TEXT('Material master'!$A$2:'Material master'!$A$275, "0"), 'Material master'!$F$2:'Material master'!$F$275, 1),"")</f>
        <v>AC08 - ATH Micronised Fine</v>
      </c>
      <c r="G1050" t="str">
        <f>IFERROR(_xlfn.XLOOKUP(TEXT(A1050, "0"), TEXT('Material master'!$A$2:'Material master'!$A$275, "0"), 'Material master'!$G$2:'Material master'!$G$275, 1),"")</f>
        <v>ATH SG10 PO</v>
      </c>
      <c r="H1050" t="s">
        <v>699</v>
      </c>
      <c r="I1050">
        <f>IFERROR(_xlfn.XLOOKUP(TEXT(A1050, "0"), TEXT('Purchase sheet'!$A$2:'Purchase sheet'!$A$31, "0"), 'Purchase sheet'!$H$2:'Purchase sheet'!$H$31, 1), 1)</f>
        <v>1</v>
      </c>
      <c r="K1050" s="32"/>
      <c r="L1050" s="259"/>
      <c r="M1050" s="32">
        <f t="shared" ref="M1050:W1050" si="990">IF( M1049 - L1048 + M1047 &gt; 0, CEILING( M1049 - L1048 + M1047, $I$1050), 0)</f>
        <v>0</v>
      </c>
      <c r="N1050" s="32">
        <f t="shared" si="990"/>
        <v>0</v>
      </c>
      <c r="O1050" s="32">
        <f t="shared" si="990"/>
        <v>0</v>
      </c>
      <c r="P1050" s="32">
        <f t="shared" si="990"/>
        <v>0</v>
      </c>
      <c r="Q1050" s="32">
        <f t="shared" si="990"/>
        <v>0</v>
      </c>
      <c r="R1050" s="32">
        <f t="shared" si="990"/>
        <v>0</v>
      </c>
      <c r="S1050" s="32">
        <f t="shared" si="990"/>
        <v>0</v>
      </c>
      <c r="T1050" s="32">
        <f t="shared" si="990"/>
        <v>0</v>
      </c>
      <c r="U1050" s="32">
        <f t="shared" si="990"/>
        <v>0</v>
      </c>
      <c r="V1050" s="32">
        <f t="shared" si="990"/>
        <v>0</v>
      </c>
      <c r="W1050" s="32">
        <f t="shared" si="990"/>
        <v>0</v>
      </c>
    </row>
    <row r="1051" spans="1:23" ht="15.75" thickBot="1" x14ac:dyDescent="0.3">
      <c r="A1051" s="257" t="s">
        <v>330</v>
      </c>
      <c r="B1051" t="str">
        <f>IFERROR(_xlfn.XLOOKUP(TEXT(A1051, "0"), TEXT('Material master'!$A$2:'Material master'!$A$275, "0"), 'Material master'!$B$2:'Material master'!$B$275, 1),"")</f>
        <v>ATH SG10 PO 20:PL:H4:H:1120</v>
      </c>
      <c r="C1051" t="str">
        <f>IFERROR(_xlfn.XLOOKUP(TEXT(A1051, "0"), TEXT('Material master'!$A$2:'Material master'!$A$275, "0"), 'Material master'!$C$2:'Material master'!$C$275, 1),"")</f>
        <v>Packaged Product</v>
      </c>
      <c r="D1051" t="str">
        <f>IFERROR(_xlfn.XLOOKUP(TEXT(A1051, "0"), TEXT('Material master'!$A$2:'Material master'!$A$275, "0"), 'Material master'!$D$2:'Material master'!$D$275, 1),"")</f>
        <v>J000 - ATH</v>
      </c>
      <c r="E1051" t="str">
        <f>IFERROR(_xlfn.XLOOKUP(TEXT(A1051, "0"), TEXT('Material master'!$A$2:'Material master'!$A$275, "0"), 'Material master'!$E$2:'Material master'!$E$275, 1),"")</f>
        <v>SPC0931 - ATH Micronised</v>
      </c>
      <c r="F1051" t="str">
        <f>IFERROR(_xlfn.XLOOKUP(TEXT(A1051, "0"), TEXT('Material master'!$A$2:'Material master'!$A$275, "0"), 'Material master'!$F$2:'Material master'!$F$275, 1),"")</f>
        <v>AC08 - ATH Micronised Fine</v>
      </c>
      <c r="G1051" t="str">
        <f>IFERROR(_xlfn.XLOOKUP(TEXT(A1051, "0"), TEXT('Material master'!$A$2:'Material master'!$A$275, "0"), 'Material master'!$G$2:'Material master'!$G$275, 1),"")</f>
        <v>ATH SG10 PO</v>
      </c>
      <c r="H1051" t="s">
        <v>700</v>
      </c>
      <c r="I1051">
        <f>INT(IFERROR(_xlfn.XLOOKUP(TEXT(A1051, "0"), TEXT('Purchase sheet'!$A$2:'Purchase sheet'!$A$31, "0"), 'Purchase sheet'!$H$2:'Purchase sheet'!$D$31, 1), 1))</f>
        <v>1</v>
      </c>
      <c r="K1051" s="32"/>
      <c r="L1051" s="32">
        <f t="shared" ref="L1051:V1051" si="991">M1050</f>
        <v>0</v>
      </c>
      <c r="M1051" s="32">
        <f t="shared" si="991"/>
        <v>0</v>
      </c>
      <c r="N1051" s="32">
        <f t="shared" si="991"/>
        <v>0</v>
      </c>
      <c r="O1051" s="32">
        <f t="shared" si="991"/>
        <v>0</v>
      </c>
      <c r="P1051" s="32">
        <f t="shared" si="991"/>
        <v>0</v>
      </c>
      <c r="Q1051" s="32">
        <f t="shared" si="991"/>
        <v>0</v>
      </c>
      <c r="R1051" s="32">
        <f t="shared" si="991"/>
        <v>0</v>
      </c>
      <c r="S1051" s="32">
        <f t="shared" si="991"/>
        <v>0</v>
      </c>
      <c r="T1051" s="32">
        <f t="shared" si="991"/>
        <v>0</v>
      </c>
      <c r="U1051" s="32">
        <f t="shared" si="991"/>
        <v>0</v>
      </c>
      <c r="V1051" s="32">
        <f t="shared" si="991"/>
        <v>0</v>
      </c>
      <c r="W1051" s="32"/>
    </row>
    <row r="1052" spans="1:23" s="138" customFormat="1" x14ac:dyDescent="0.25">
      <c r="A1052" s="137" t="s">
        <v>332</v>
      </c>
      <c r="B1052" s="138" t="str">
        <f>IFERROR(_xlfn.XLOOKUP(TEXT(A1052, "0"), TEXT('Material master'!$A$2:'Material master'!$A$275, "0"), 'Material master'!$B$2:'Material master'!$B$275, 1),"")</f>
        <v>ATH SG10 PO 25:PA:H4:H:1250</v>
      </c>
      <c r="C1052" s="138" t="str">
        <f>IFERROR(_xlfn.XLOOKUP(TEXT(A1052, "0"), TEXT('Material master'!$A$2:'Material master'!$A$275, "0"), 'Material master'!$C$2:'Material master'!$C$275, 1),"")</f>
        <v>Packaged Product</v>
      </c>
      <c r="D1052" s="138" t="str">
        <f>IFERROR(_xlfn.XLOOKUP(TEXT(A1052, "0"), TEXT('Material master'!$A$2:'Material master'!$A$275, "0"), 'Material master'!$D$2:'Material master'!$D$275, 1),"")</f>
        <v>J000 - ATH</v>
      </c>
      <c r="E1052" s="138" t="str">
        <f>IFERROR(_xlfn.XLOOKUP(TEXT(A1052, "0"), TEXT('Material master'!$A$2:'Material master'!$A$275, "0"), 'Material master'!$E$2:'Material master'!$E$275, 1),"")</f>
        <v>SPC0931 - ATH Micronised</v>
      </c>
      <c r="F1052" s="138" t="str">
        <f>IFERROR(_xlfn.XLOOKUP(TEXT(A1052, "0"), TEXT('Material master'!$A$2:'Material master'!$A$275, "0"), 'Material master'!$F$2:'Material master'!$F$275, 1),"")</f>
        <v>AC08 - ATH Micronised Fine</v>
      </c>
      <c r="G1052" s="138" t="str">
        <f>IFERROR(_xlfn.XLOOKUP(TEXT(A1052, "0"), TEXT('Material master'!$A$2:'Material master'!$A$275, "0"), 'Material master'!$G$2:'Material master'!$G$275, 1),"")</f>
        <v>ATH SG10 PO</v>
      </c>
      <c r="H1052" s="138" t="s">
        <v>683</v>
      </c>
      <c r="I1052" s="140">
        <f>IFERROR(AVERAGE('Forecast sheet'!$C$33:'Forecast sheet'!$N$33),0)</f>
        <v>16.162499999999998</v>
      </c>
      <c r="J1052" s="140">
        <f>IFERROR(AVERAGE(L1052:W1052),0)</f>
        <v>13.215382422197264</v>
      </c>
      <c r="K1052" s="140"/>
      <c r="L1052" s="140">
        <v>17.071127684500361</v>
      </c>
      <c r="M1052" s="140">
        <v>13.386799599603309</v>
      </c>
      <c r="N1052" s="140">
        <v>18.902189672583685</v>
      </c>
      <c r="O1052" s="140">
        <v>10.918444739129868</v>
      </c>
      <c r="P1052" s="140">
        <v>10.822185222427551</v>
      </c>
      <c r="Q1052" s="140">
        <v>10.885762895676589</v>
      </c>
      <c r="R1052" s="140">
        <v>10.822185222427551</v>
      </c>
      <c r="S1052" s="140">
        <v>10.885762895676587</v>
      </c>
      <c r="T1052" s="140">
        <v>13.18654225095767</v>
      </c>
      <c r="U1052" s="140">
        <v>17.852252193762446</v>
      </c>
      <c r="V1052" s="140">
        <v>11.897739588928079</v>
      </c>
      <c r="W1052" s="140">
        <v>11.953597100693463</v>
      </c>
    </row>
    <row r="1053" spans="1:23" x14ac:dyDescent="0.25">
      <c r="A1053" s="257" t="s">
        <v>332</v>
      </c>
      <c r="B1053" t="str">
        <f>IFERROR(_xlfn.XLOOKUP(TEXT(A1053, "0"), TEXT('Material master'!$A$2:'Material master'!$A$275, "0"), 'Material master'!$B$2:'Material master'!$B$275, 1),"")</f>
        <v>ATH SG10 PO 25:PA:H4:H:1250</v>
      </c>
      <c r="C1053" t="str">
        <f>IFERROR(_xlfn.XLOOKUP(TEXT(A1053, "0"), TEXT('Material master'!$A$2:'Material master'!$A$275, "0"), 'Material master'!$C$2:'Material master'!$C$275, 1),"")</f>
        <v>Packaged Product</v>
      </c>
      <c r="D1053" t="str">
        <f>IFERROR(_xlfn.XLOOKUP(TEXT(A1053, "0"), TEXT('Material master'!$A$2:'Material master'!$A$275, "0"), 'Material master'!$D$2:'Material master'!$D$275, 1),"")</f>
        <v>J000 - ATH</v>
      </c>
      <c r="E1053" t="str">
        <f>IFERROR(_xlfn.XLOOKUP(TEXT(A1053, "0"), TEXT('Material master'!$A$2:'Material master'!$A$275, "0"), 'Material master'!$E$2:'Material master'!$E$275, 1),"")</f>
        <v>SPC0931 - ATH Micronised</v>
      </c>
      <c r="F1053" t="str">
        <f>IFERROR(_xlfn.XLOOKUP(TEXT(A1053, "0"), TEXT('Material master'!$A$2:'Material master'!$A$275, "0"), 'Material master'!$F$2:'Material master'!$F$275, 1),"")</f>
        <v>AC08 - ATH Micronised Fine</v>
      </c>
      <c r="G1053" t="str">
        <f>IFERROR(_xlfn.XLOOKUP(TEXT(A1053, "0"), TEXT('Material master'!$A$2:'Material master'!$A$275, "0"), 'Material master'!$G$2:'Material master'!$G$275, 1),"")</f>
        <v>ATH SG10 PO</v>
      </c>
      <c r="H1053" s="1" t="s">
        <v>696</v>
      </c>
      <c r="I1053" s="1"/>
      <c r="J1053" s="1"/>
      <c r="K1053" s="141"/>
      <c r="L1053" s="141">
        <f t="shared" ref="L1053:W1053" si="992">SUM(L1052)</f>
        <v>17.071127684500361</v>
      </c>
      <c r="M1053" s="141">
        <f t="shared" si="992"/>
        <v>13.386799599603309</v>
      </c>
      <c r="N1053" s="141">
        <f t="shared" si="992"/>
        <v>18.902189672583685</v>
      </c>
      <c r="O1053" s="141">
        <f t="shared" si="992"/>
        <v>10.918444739129868</v>
      </c>
      <c r="P1053" s="141">
        <f t="shared" si="992"/>
        <v>10.822185222427551</v>
      </c>
      <c r="Q1053" s="141">
        <f t="shared" si="992"/>
        <v>10.885762895676589</v>
      </c>
      <c r="R1053" s="141">
        <f t="shared" si="992"/>
        <v>10.822185222427551</v>
      </c>
      <c r="S1053" s="141">
        <f t="shared" si="992"/>
        <v>10.885762895676587</v>
      </c>
      <c r="T1053" s="141">
        <f t="shared" si="992"/>
        <v>13.18654225095767</v>
      </c>
      <c r="U1053" s="141">
        <f t="shared" si="992"/>
        <v>17.852252193762446</v>
      </c>
      <c r="V1053" s="141">
        <f t="shared" si="992"/>
        <v>11.897739588928079</v>
      </c>
      <c r="W1053" s="141">
        <f t="shared" si="992"/>
        <v>11.953597100693463</v>
      </c>
    </row>
    <row r="1054" spans="1:23" s="136" customFormat="1" x14ac:dyDescent="0.25">
      <c r="A1054" s="270" t="s">
        <v>332</v>
      </c>
      <c r="B1054" s="136" t="str">
        <f>IFERROR(_xlfn.XLOOKUP(TEXT(A1054, "0"), TEXT('Material master'!$A$2:'Material master'!$A$275, "0"), 'Material master'!$B$2:'Material master'!$B$275, 1),"")</f>
        <v>ATH SG10 PO 25:PA:H4:H:1250</v>
      </c>
      <c r="C1054" s="136" t="str">
        <f>IFERROR(_xlfn.XLOOKUP(TEXT(A1054, "0"), TEXT('Material master'!$A$2:'Material master'!$A$275, "0"), 'Material master'!$C$2:'Material master'!$C$275, 1),"")</f>
        <v>Packaged Product</v>
      </c>
      <c r="D1054" s="136" t="str">
        <f>IFERROR(_xlfn.XLOOKUP(TEXT(A1054, "0"), TEXT('Material master'!$A$2:'Material master'!$A$275, "0"), 'Material master'!$D$2:'Material master'!$D$275, 1),"")</f>
        <v>J000 - ATH</v>
      </c>
      <c r="E1054" s="136" t="str">
        <f>IFERROR(_xlfn.XLOOKUP(TEXT(A1054, "0"), TEXT('Material master'!$A$2:'Material master'!$A$275, "0"), 'Material master'!$E$2:'Material master'!$E$275, 1),"")</f>
        <v>SPC0931 - ATH Micronised</v>
      </c>
      <c r="F1054" s="136" t="str">
        <f>IFERROR(_xlfn.XLOOKUP(TEXT(A1054, "0"), TEXT('Material master'!$A$2:'Material master'!$A$275, "0"), 'Material master'!$F$2:'Material master'!$F$275, 1),"")</f>
        <v>AC08 - ATH Micronised Fine</v>
      </c>
      <c r="G1054" s="136" t="str">
        <f>IFERROR(_xlfn.XLOOKUP(TEXT(A1054, "0"), TEXT('Material master'!$A$2:'Material master'!$A$275, "0"), 'Material master'!$G$2:'Material master'!$G$275, 1),"")</f>
        <v>ATH SG10 PO</v>
      </c>
      <c r="H1054" s="136" t="s">
        <v>697</v>
      </c>
      <c r="K1054" s="142">
        <v>16.25</v>
      </c>
      <c r="L1054" s="142">
        <f t="shared" ref="L1054:W1054" si="993">K1054 - L1053 + L1056</f>
        <v>24.178872315499639</v>
      </c>
      <c r="M1054" s="142">
        <f t="shared" si="993"/>
        <v>24.542072715896332</v>
      </c>
      <c r="N1054" s="142">
        <f t="shared" si="993"/>
        <v>24.389883043312647</v>
      </c>
      <c r="O1054" s="142">
        <f t="shared" si="993"/>
        <v>24.721438304182779</v>
      </c>
      <c r="P1054" s="142">
        <f t="shared" si="993"/>
        <v>25.149253081755226</v>
      </c>
      <c r="Q1054" s="142">
        <f t="shared" si="993"/>
        <v>24.263490186078638</v>
      </c>
      <c r="R1054" s="142">
        <f t="shared" si="993"/>
        <v>24.691304963651085</v>
      </c>
      <c r="S1054" s="142">
        <f t="shared" si="993"/>
        <v>25.0555420679745</v>
      </c>
      <c r="T1054" s="142">
        <f t="shared" si="993"/>
        <v>24.368999817016828</v>
      </c>
      <c r="U1054" s="142">
        <f t="shared" si="993"/>
        <v>24.016747623254382</v>
      </c>
      <c r="V1054" s="142">
        <f t="shared" si="993"/>
        <v>24.619008034326303</v>
      </c>
      <c r="W1054" s="142">
        <f t="shared" si="993"/>
        <v>25.165410933632842</v>
      </c>
    </row>
    <row r="1055" spans="1:23" x14ac:dyDescent="0.25">
      <c r="A1055" s="257" t="s">
        <v>332</v>
      </c>
      <c r="B1055" t="str">
        <f>IFERROR(_xlfn.XLOOKUP(TEXT(A1055, "0"), TEXT('Material master'!$A$2:'Material master'!$A$275, "0"), 'Material master'!$B$2:'Material master'!$B$275, 1),"")</f>
        <v>ATH SG10 PO 25:PA:H4:H:1250</v>
      </c>
      <c r="C1055" t="str">
        <f>IFERROR(_xlfn.XLOOKUP(TEXT(A1055, "0"), TEXT('Material master'!$A$2:'Material master'!$A$275, "0"), 'Material master'!$C$2:'Material master'!$C$275, 1),"")</f>
        <v>Packaged Product</v>
      </c>
      <c r="D1055" t="str">
        <f>IFERROR(_xlfn.XLOOKUP(TEXT(A1055, "0"), TEXT('Material master'!$A$2:'Material master'!$A$275, "0"), 'Material master'!$D$2:'Material master'!$D$275, 1),"")</f>
        <v>J000 - ATH</v>
      </c>
      <c r="E1055" t="str">
        <f>IFERROR(_xlfn.XLOOKUP(TEXT(A1055, "0"), TEXT('Material master'!$A$2:'Material master'!$A$275, "0"), 'Material master'!$E$2:'Material master'!$E$275, 1),"")</f>
        <v>SPC0931 - ATH Micronised</v>
      </c>
      <c r="F1055" t="str">
        <f>IFERROR(_xlfn.XLOOKUP(TEXT(A1055, "0"), TEXT('Material master'!$A$2:'Material master'!$A$275, "0"), 'Material master'!$F$2:'Material master'!$F$275, 1),"")</f>
        <v>AC08 - ATH Micronised Fine</v>
      </c>
      <c r="G1055" t="str">
        <f>IFERROR(_xlfn.XLOOKUP(TEXT(A1055, "0"), TEXT('Material master'!$A$2:'Material master'!$A$275, "0"), 'Material master'!$G$2:'Material master'!$G$275, 1),"")</f>
        <v>ATH SG10 PO</v>
      </c>
      <c r="H1055" t="s">
        <v>698</v>
      </c>
      <c r="I1055" s="32">
        <v>24</v>
      </c>
      <c r="J1055" s="258">
        <f>IFERROR($I1055/AVERAGE($L1053:$W1053),0)</f>
        <v>1.8160654934728424</v>
      </c>
      <c r="K1055" s="32"/>
      <c r="L1055" s="32">
        <f t="shared" ref="L1055:W1055" si="994">$I1055</f>
        <v>24</v>
      </c>
      <c r="M1055" s="32">
        <f t="shared" si="994"/>
        <v>24</v>
      </c>
      <c r="N1055" s="32">
        <f t="shared" si="994"/>
        <v>24</v>
      </c>
      <c r="O1055" s="32">
        <f t="shared" si="994"/>
        <v>24</v>
      </c>
      <c r="P1055" s="32">
        <f t="shared" si="994"/>
        <v>24</v>
      </c>
      <c r="Q1055" s="32">
        <f t="shared" si="994"/>
        <v>24</v>
      </c>
      <c r="R1055" s="32">
        <f t="shared" si="994"/>
        <v>24</v>
      </c>
      <c r="S1055" s="32">
        <f t="shared" si="994"/>
        <v>24</v>
      </c>
      <c r="T1055" s="32">
        <f t="shared" si="994"/>
        <v>24</v>
      </c>
      <c r="U1055" s="32">
        <f t="shared" si="994"/>
        <v>24</v>
      </c>
      <c r="V1055" s="32">
        <f t="shared" si="994"/>
        <v>24</v>
      </c>
      <c r="W1055" s="32">
        <f t="shared" si="994"/>
        <v>24</v>
      </c>
    </row>
    <row r="1056" spans="1:23" x14ac:dyDescent="0.25">
      <c r="A1056" s="257" t="s">
        <v>332</v>
      </c>
      <c r="B1056" t="str">
        <f>IFERROR(_xlfn.XLOOKUP(TEXT(A1056, "0"), TEXT('Material master'!$A$2:'Material master'!$A$275, "0"), 'Material master'!$B$2:'Material master'!$B$275, 1),"")</f>
        <v>ATH SG10 PO 25:PA:H4:H:1250</v>
      </c>
      <c r="C1056" t="str">
        <f>IFERROR(_xlfn.XLOOKUP(TEXT(A1056, "0"), TEXT('Material master'!$A$2:'Material master'!$A$275, "0"), 'Material master'!$C$2:'Material master'!$C$275, 1),"")</f>
        <v>Packaged Product</v>
      </c>
      <c r="D1056" t="str">
        <f>IFERROR(_xlfn.XLOOKUP(TEXT(A1056, "0"), TEXT('Material master'!$A$2:'Material master'!$A$275, "0"), 'Material master'!$D$2:'Material master'!$D$275, 1),"")</f>
        <v>J000 - ATH</v>
      </c>
      <c r="E1056" t="str">
        <f>IFERROR(_xlfn.XLOOKUP(TEXT(A1056, "0"), TEXT('Material master'!$A$2:'Material master'!$A$275, "0"), 'Material master'!$E$2:'Material master'!$E$275, 1),"")</f>
        <v>SPC0931 - ATH Micronised</v>
      </c>
      <c r="F1056" t="str">
        <f>IFERROR(_xlfn.XLOOKUP(TEXT(A1056, "0"), TEXT('Material master'!$A$2:'Material master'!$A$275, "0"), 'Material master'!$F$2:'Material master'!$F$275, 1),"")</f>
        <v>AC08 - ATH Micronised Fine</v>
      </c>
      <c r="G1056" t="str">
        <f>IFERROR(_xlfn.XLOOKUP(TEXT(A1056, "0"), TEXT('Material master'!$A$2:'Material master'!$A$275, "0"), 'Material master'!$G$2:'Material master'!$G$275, 1),"")</f>
        <v>ATH SG10 PO</v>
      </c>
      <c r="H1056" t="s">
        <v>704</v>
      </c>
      <c r="I1056">
        <v>1.25</v>
      </c>
      <c r="K1056" s="32"/>
      <c r="L1056" s="32">
        <f t="shared" ref="L1056:W1056" si="995">IF(( L1055 - K1054 + L1053 ) &gt; 0, CEILING(( L1055 - K1054 + L1053 ), $I1056), 0)</f>
        <v>25</v>
      </c>
      <c r="M1056" s="32">
        <f t="shared" si="995"/>
        <v>13.75</v>
      </c>
      <c r="N1056" s="32">
        <f t="shared" si="995"/>
        <v>18.75</v>
      </c>
      <c r="O1056" s="32">
        <f t="shared" si="995"/>
        <v>11.25</v>
      </c>
      <c r="P1056" s="32">
        <f t="shared" si="995"/>
        <v>11.25</v>
      </c>
      <c r="Q1056" s="32">
        <f t="shared" si="995"/>
        <v>10</v>
      </c>
      <c r="R1056" s="32">
        <f t="shared" si="995"/>
        <v>11.25</v>
      </c>
      <c r="S1056" s="32">
        <f t="shared" si="995"/>
        <v>11.25</v>
      </c>
      <c r="T1056" s="32">
        <f t="shared" si="995"/>
        <v>12.5</v>
      </c>
      <c r="U1056" s="32">
        <f t="shared" si="995"/>
        <v>17.5</v>
      </c>
      <c r="V1056" s="32">
        <f t="shared" si="995"/>
        <v>12.5</v>
      </c>
      <c r="W1056" s="32">
        <f t="shared" si="995"/>
        <v>12.5</v>
      </c>
    </row>
    <row r="1057" spans="1:23" x14ac:dyDescent="0.25">
      <c r="A1057" s="257" t="s">
        <v>332</v>
      </c>
      <c r="B1057" t="str">
        <f>IFERROR(_xlfn.XLOOKUP(TEXT(A1057, "0"), TEXT('Material master'!$A$2:'Material master'!$A$275, "0"), 'Material master'!$B$2:'Material master'!$B$275, 1),"")</f>
        <v>ATH SG10 PO 25:PA:H4:H:1250</v>
      </c>
      <c r="C1057" t="str">
        <f>IFERROR(_xlfn.XLOOKUP(TEXT(A1057, "0"), TEXT('Material master'!$A$2:'Material master'!$A$275, "0"), 'Material master'!$C$2:'Material master'!$C$275, 1),"")</f>
        <v>Packaged Product</v>
      </c>
      <c r="D1057" t="str">
        <f>IFERROR(_xlfn.XLOOKUP(TEXT(A1057, "0"), TEXT('Material master'!$A$2:'Material master'!$A$275, "0"), 'Material master'!$D$2:'Material master'!$D$275, 1),"")</f>
        <v>J000 - ATH</v>
      </c>
      <c r="E1057" t="str">
        <f>IFERROR(_xlfn.XLOOKUP(TEXT(A1057, "0"), TEXT('Material master'!$A$2:'Material master'!$A$275, "0"), 'Material master'!$E$2:'Material master'!$E$275, 1),"")</f>
        <v>SPC0931 - ATH Micronised</v>
      </c>
      <c r="F1057" t="str">
        <f>IFERROR(_xlfn.XLOOKUP(TEXT(A1057, "0"), TEXT('Material master'!$A$2:'Material master'!$A$275, "0"), 'Material master'!$F$2:'Material master'!$F$275, 1),"")</f>
        <v>AC08 - ATH Micronised Fine</v>
      </c>
      <c r="G1057" t="str">
        <f>IFERROR(_xlfn.XLOOKUP(TEXT(A1057, "0"), TEXT('Material master'!$A$2:'Material master'!$A$275, "0"), 'Material master'!$G$2:'Material master'!$G$275, 1),"")</f>
        <v>ATH SG10 PO</v>
      </c>
      <c r="H1057" t="s">
        <v>705</v>
      </c>
      <c r="I1057" t="s">
        <v>599</v>
      </c>
      <c r="J1057">
        <v>3.5</v>
      </c>
      <c r="K1057" s="32"/>
      <c r="L1057" s="32">
        <f t="shared" ref="L1057:W1057" si="996">L1056 / $J1057</f>
        <v>7.1428571428571432</v>
      </c>
      <c r="M1057" s="32">
        <f t="shared" si="996"/>
        <v>3.9285714285714284</v>
      </c>
      <c r="N1057" s="32">
        <f t="shared" si="996"/>
        <v>5.3571428571428568</v>
      </c>
      <c r="O1057" s="32">
        <f t="shared" si="996"/>
        <v>3.2142857142857144</v>
      </c>
      <c r="P1057" s="32">
        <f t="shared" si="996"/>
        <v>3.2142857142857144</v>
      </c>
      <c r="Q1057" s="32">
        <f t="shared" si="996"/>
        <v>2.8571428571428572</v>
      </c>
      <c r="R1057" s="32">
        <f t="shared" si="996"/>
        <v>3.2142857142857144</v>
      </c>
      <c r="S1057" s="32">
        <f t="shared" si="996"/>
        <v>3.2142857142857144</v>
      </c>
      <c r="T1057" s="32">
        <f t="shared" si="996"/>
        <v>3.5714285714285716</v>
      </c>
      <c r="U1057" s="32">
        <f t="shared" si="996"/>
        <v>5</v>
      </c>
      <c r="V1057" s="32">
        <f t="shared" si="996"/>
        <v>3.5714285714285716</v>
      </c>
      <c r="W1057" s="32">
        <f t="shared" si="996"/>
        <v>3.5714285714285716</v>
      </c>
    </row>
    <row r="1058" spans="1:23" x14ac:dyDescent="0.25">
      <c r="A1058" s="257" t="s">
        <v>332</v>
      </c>
      <c r="B1058" t="str">
        <f>IFERROR(_xlfn.XLOOKUP(TEXT(A1058, "0"), TEXT('Material master'!$A$2:'Material master'!$A$275, "0"), 'Material master'!$B$2:'Material master'!$B$275, 1),"")</f>
        <v>ATH SG10 PO 25:PA:H4:H:1250</v>
      </c>
      <c r="C1058" t="str">
        <f>IFERROR(_xlfn.XLOOKUP(TEXT(A1058, "0"), TEXT('Material master'!$A$2:'Material master'!$A$275, "0"), 'Material master'!$C$2:'Material master'!$C$275, 1),"")</f>
        <v>Packaged Product</v>
      </c>
      <c r="D1058" t="str">
        <f>IFERROR(_xlfn.XLOOKUP(TEXT(A1058, "0"), TEXT('Material master'!$A$2:'Material master'!$A$275, "0"), 'Material master'!$D$2:'Material master'!$D$275, 1),"")</f>
        <v>J000 - ATH</v>
      </c>
      <c r="E1058" t="str">
        <f>IFERROR(_xlfn.XLOOKUP(TEXT(A1058, "0"), TEXT('Material master'!$A$2:'Material master'!$A$275, "0"), 'Material master'!$E$2:'Material master'!$E$275, 1),"")</f>
        <v>SPC0931 - ATH Micronised</v>
      </c>
      <c r="F1058" t="str">
        <f>IFERROR(_xlfn.XLOOKUP(TEXT(A1058, "0"), TEXT('Material master'!$A$2:'Material master'!$A$275, "0"), 'Material master'!$F$2:'Material master'!$F$275, 1),"")</f>
        <v>AC08 - ATH Micronised Fine</v>
      </c>
      <c r="G1058" t="str">
        <f>IFERROR(_xlfn.XLOOKUP(TEXT(A1058, "0"), TEXT('Material master'!$A$2:'Material master'!$A$275, "0"), 'Material master'!$G$2:'Material master'!$G$275, 1),"")</f>
        <v>ATH SG10 PO</v>
      </c>
      <c r="H1058" t="s">
        <v>706</v>
      </c>
      <c r="I1058" s="257" t="s">
        <v>115</v>
      </c>
      <c r="J1058">
        <v>0.8</v>
      </c>
      <c r="K1058" s="32"/>
      <c r="L1058" s="32">
        <f t="shared" ref="L1058:W1058" si="997">L1056 * $J1058</f>
        <v>20</v>
      </c>
      <c r="M1058" s="32">
        <f t="shared" si="997"/>
        <v>11</v>
      </c>
      <c r="N1058" s="32">
        <f t="shared" si="997"/>
        <v>15</v>
      </c>
      <c r="O1058" s="32">
        <f t="shared" si="997"/>
        <v>9</v>
      </c>
      <c r="P1058" s="32">
        <f t="shared" si="997"/>
        <v>9</v>
      </c>
      <c r="Q1058" s="32">
        <f t="shared" si="997"/>
        <v>8</v>
      </c>
      <c r="R1058" s="32">
        <f t="shared" si="997"/>
        <v>9</v>
      </c>
      <c r="S1058" s="32">
        <f t="shared" si="997"/>
        <v>9</v>
      </c>
      <c r="T1058" s="32">
        <f t="shared" si="997"/>
        <v>10</v>
      </c>
      <c r="U1058" s="32">
        <f t="shared" si="997"/>
        <v>14</v>
      </c>
      <c r="V1058" s="32">
        <f t="shared" si="997"/>
        <v>10</v>
      </c>
      <c r="W1058" s="32">
        <f t="shared" si="997"/>
        <v>10</v>
      </c>
    </row>
    <row r="1059" spans="1:23" x14ac:dyDescent="0.25">
      <c r="A1059" s="257" t="s">
        <v>332</v>
      </c>
      <c r="B1059" t="str">
        <f>IFERROR(_xlfn.XLOOKUP(TEXT(A1059, "0"), TEXT('Material master'!$A$2:'Material master'!$A$275, "0"), 'Material master'!$B$2:'Material master'!$B$275, 1),"")</f>
        <v>ATH SG10 PO 25:PA:H4:H:1250</v>
      </c>
      <c r="C1059" t="str">
        <f>IFERROR(_xlfn.XLOOKUP(TEXT(A1059, "0"), TEXT('Material master'!$A$2:'Material master'!$A$275, "0"), 'Material master'!$C$2:'Material master'!$C$275, 1),"")</f>
        <v>Packaged Product</v>
      </c>
      <c r="D1059" t="str">
        <f>IFERROR(_xlfn.XLOOKUP(TEXT(A1059, "0"), TEXT('Material master'!$A$2:'Material master'!$A$275, "0"), 'Material master'!$D$2:'Material master'!$D$275, 1),"")</f>
        <v>J000 - ATH</v>
      </c>
      <c r="E1059" t="str">
        <f>IFERROR(_xlfn.XLOOKUP(TEXT(A1059, "0"), TEXT('Material master'!$A$2:'Material master'!$A$275, "0"), 'Material master'!$E$2:'Material master'!$E$275, 1),"")</f>
        <v>SPC0931 - ATH Micronised</v>
      </c>
      <c r="F1059" t="str">
        <f>IFERROR(_xlfn.XLOOKUP(TEXT(A1059, "0"), TEXT('Material master'!$A$2:'Material master'!$A$275, "0"), 'Material master'!$F$2:'Material master'!$F$275, 1),"")</f>
        <v>AC08 - ATH Micronised Fine</v>
      </c>
      <c r="G1059" t="str">
        <f>IFERROR(_xlfn.XLOOKUP(TEXT(A1059, "0"), TEXT('Material master'!$A$2:'Material master'!$A$275, "0"), 'Material master'!$G$2:'Material master'!$G$275, 1),"")</f>
        <v>ATH SG10 PO</v>
      </c>
      <c r="H1059" t="s">
        <v>706</v>
      </c>
      <c r="I1059" s="257" t="s">
        <v>117</v>
      </c>
      <c r="J1059">
        <v>0.08</v>
      </c>
      <c r="K1059" s="32"/>
      <c r="L1059" s="32">
        <f t="shared" ref="L1059:W1059" si="998">L1056 * $J1059</f>
        <v>2</v>
      </c>
      <c r="M1059" s="32">
        <f t="shared" si="998"/>
        <v>1.1000000000000001</v>
      </c>
      <c r="N1059" s="32">
        <f t="shared" si="998"/>
        <v>1.5</v>
      </c>
      <c r="O1059" s="32">
        <f t="shared" si="998"/>
        <v>0.9</v>
      </c>
      <c r="P1059" s="32">
        <f t="shared" si="998"/>
        <v>0.9</v>
      </c>
      <c r="Q1059" s="32">
        <f t="shared" si="998"/>
        <v>0.8</v>
      </c>
      <c r="R1059" s="32">
        <f t="shared" si="998"/>
        <v>0.9</v>
      </c>
      <c r="S1059" s="32">
        <f t="shared" si="998"/>
        <v>0.9</v>
      </c>
      <c r="T1059" s="32">
        <f t="shared" si="998"/>
        <v>1</v>
      </c>
      <c r="U1059" s="32">
        <f t="shared" si="998"/>
        <v>1.4000000000000001</v>
      </c>
      <c r="V1059" s="32">
        <f t="shared" si="998"/>
        <v>1</v>
      </c>
      <c r="W1059" s="32">
        <f t="shared" si="998"/>
        <v>1</v>
      </c>
    </row>
    <row r="1060" spans="1:23" x14ac:dyDescent="0.25">
      <c r="A1060" s="257" t="s">
        <v>332</v>
      </c>
      <c r="B1060" t="str">
        <f>IFERROR(_xlfn.XLOOKUP(TEXT(A1060, "0"), TEXT('Material master'!$A$2:'Material master'!$A$275, "0"), 'Material master'!$B$2:'Material master'!$B$275, 1),"")</f>
        <v>ATH SG10 PO 25:PA:H4:H:1250</v>
      </c>
      <c r="C1060" t="str">
        <f>IFERROR(_xlfn.XLOOKUP(TEXT(A1060, "0"), TEXT('Material master'!$A$2:'Material master'!$A$275, "0"), 'Material master'!$C$2:'Material master'!$C$275, 1),"")</f>
        <v>Packaged Product</v>
      </c>
      <c r="D1060" t="str">
        <f>IFERROR(_xlfn.XLOOKUP(TEXT(A1060, "0"), TEXT('Material master'!$A$2:'Material master'!$A$275, "0"), 'Material master'!$D$2:'Material master'!$D$275, 1),"")</f>
        <v>J000 - ATH</v>
      </c>
      <c r="E1060" t="str">
        <f>IFERROR(_xlfn.XLOOKUP(TEXT(A1060, "0"), TEXT('Material master'!$A$2:'Material master'!$A$275, "0"), 'Material master'!$E$2:'Material master'!$E$275, 1),"")</f>
        <v>SPC0931 - ATH Micronised</v>
      </c>
      <c r="F1060" t="str">
        <f>IFERROR(_xlfn.XLOOKUP(TEXT(A1060, "0"), TEXT('Material master'!$A$2:'Material master'!$A$275, "0"), 'Material master'!$F$2:'Material master'!$F$275, 1),"")</f>
        <v>AC08 - ATH Micronised Fine</v>
      </c>
      <c r="G1060" t="str">
        <f>IFERROR(_xlfn.XLOOKUP(TEXT(A1060, "0"), TEXT('Material master'!$A$2:'Material master'!$A$275, "0"), 'Material master'!$G$2:'Material master'!$G$275, 1),"")</f>
        <v>ATH SG10 PO</v>
      </c>
      <c r="H1060" t="s">
        <v>706</v>
      </c>
      <c r="I1060" s="257" t="s">
        <v>119</v>
      </c>
      <c r="J1060">
        <v>0.8</v>
      </c>
      <c r="K1060" s="32"/>
      <c r="L1060" s="32">
        <f t="shared" ref="L1060:W1060" si="999">L1056 * $J1060</f>
        <v>20</v>
      </c>
      <c r="M1060" s="32">
        <f t="shared" si="999"/>
        <v>11</v>
      </c>
      <c r="N1060" s="32">
        <f t="shared" si="999"/>
        <v>15</v>
      </c>
      <c r="O1060" s="32">
        <f t="shared" si="999"/>
        <v>9</v>
      </c>
      <c r="P1060" s="32">
        <f t="shared" si="999"/>
        <v>9</v>
      </c>
      <c r="Q1060" s="32">
        <f t="shared" si="999"/>
        <v>8</v>
      </c>
      <c r="R1060" s="32">
        <f t="shared" si="999"/>
        <v>9</v>
      </c>
      <c r="S1060" s="32">
        <f t="shared" si="999"/>
        <v>9</v>
      </c>
      <c r="T1060" s="32">
        <f t="shared" si="999"/>
        <v>10</v>
      </c>
      <c r="U1060" s="32">
        <f t="shared" si="999"/>
        <v>14</v>
      </c>
      <c r="V1060" s="32">
        <f t="shared" si="999"/>
        <v>10</v>
      </c>
      <c r="W1060" s="32">
        <f t="shared" si="999"/>
        <v>10</v>
      </c>
    </row>
    <row r="1061" spans="1:23" x14ac:dyDescent="0.25">
      <c r="A1061" s="257" t="s">
        <v>332</v>
      </c>
      <c r="B1061" t="str">
        <f>IFERROR(_xlfn.XLOOKUP(TEXT(A1061, "0"), TEXT('Material master'!$A$2:'Material master'!$A$275, "0"), 'Material master'!$B$2:'Material master'!$B$275, 1),"")</f>
        <v>ATH SG10 PO 25:PA:H4:H:1250</v>
      </c>
      <c r="C1061" t="str">
        <f>IFERROR(_xlfn.XLOOKUP(TEXT(A1061, "0"), TEXT('Material master'!$A$2:'Material master'!$A$275, "0"), 'Material master'!$C$2:'Material master'!$C$275, 1),"")</f>
        <v>Packaged Product</v>
      </c>
      <c r="D1061" t="str">
        <f>IFERROR(_xlfn.XLOOKUP(TEXT(A1061, "0"), TEXT('Material master'!$A$2:'Material master'!$A$275, "0"), 'Material master'!$D$2:'Material master'!$D$275, 1),"")</f>
        <v>J000 - ATH</v>
      </c>
      <c r="E1061" t="str">
        <f>IFERROR(_xlfn.XLOOKUP(TEXT(A1061, "0"), TEXT('Material master'!$A$2:'Material master'!$A$275, "0"), 'Material master'!$E$2:'Material master'!$E$275, 1),"")</f>
        <v>SPC0931 - ATH Micronised</v>
      </c>
      <c r="F1061" t="str">
        <f>IFERROR(_xlfn.XLOOKUP(TEXT(A1061, "0"), TEXT('Material master'!$A$2:'Material master'!$A$275, "0"), 'Material master'!$F$2:'Material master'!$F$275, 1),"")</f>
        <v>AC08 - ATH Micronised Fine</v>
      </c>
      <c r="G1061" t="str">
        <f>IFERROR(_xlfn.XLOOKUP(TEXT(A1061, "0"), TEXT('Material master'!$A$2:'Material master'!$A$275, "0"), 'Material master'!$G$2:'Material master'!$G$275, 1),"")</f>
        <v>ATH SG10 PO</v>
      </c>
      <c r="H1061" t="s">
        <v>706</v>
      </c>
      <c r="I1061" s="257" t="s">
        <v>125</v>
      </c>
      <c r="J1061">
        <v>40</v>
      </c>
      <c r="K1061" s="32"/>
      <c r="L1061" s="32">
        <f t="shared" ref="L1061:W1061" si="1000">L1056 * $J1061</f>
        <v>1000</v>
      </c>
      <c r="M1061" s="32">
        <f t="shared" si="1000"/>
        <v>550</v>
      </c>
      <c r="N1061" s="32">
        <f t="shared" si="1000"/>
        <v>750</v>
      </c>
      <c r="O1061" s="32">
        <f t="shared" si="1000"/>
        <v>450</v>
      </c>
      <c r="P1061" s="32">
        <f t="shared" si="1000"/>
        <v>450</v>
      </c>
      <c r="Q1061" s="32">
        <f t="shared" si="1000"/>
        <v>400</v>
      </c>
      <c r="R1061" s="32">
        <f t="shared" si="1000"/>
        <v>450</v>
      </c>
      <c r="S1061" s="32">
        <f t="shared" si="1000"/>
        <v>450</v>
      </c>
      <c r="T1061" s="32">
        <f t="shared" si="1000"/>
        <v>500</v>
      </c>
      <c r="U1061" s="32">
        <f t="shared" si="1000"/>
        <v>700</v>
      </c>
      <c r="V1061" s="32">
        <f t="shared" si="1000"/>
        <v>500</v>
      </c>
      <c r="W1061" s="32">
        <f t="shared" si="1000"/>
        <v>500</v>
      </c>
    </row>
    <row r="1062" spans="1:23" ht="15.75" thickBot="1" x14ac:dyDescent="0.3">
      <c r="A1062" s="257" t="s">
        <v>332</v>
      </c>
      <c r="B1062" t="str">
        <f>IFERROR(_xlfn.XLOOKUP(TEXT(A1062, "0"), TEXT('Material master'!$A$2:'Material master'!$A$275, "0"), 'Material master'!$B$2:'Material master'!$B$275, 1),"")</f>
        <v>ATH SG10 PO 25:PA:H4:H:1250</v>
      </c>
      <c r="C1062" t="str">
        <f>IFERROR(_xlfn.XLOOKUP(TEXT(A1062, "0"), TEXT('Material master'!$A$2:'Material master'!$A$275, "0"), 'Material master'!$C$2:'Material master'!$C$275, 1),"")</f>
        <v>Packaged Product</v>
      </c>
      <c r="D1062" t="str">
        <f>IFERROR(_xlfn.XLOOKUP(TEXT(A1062, "0"), TEXT('Material master'!$A$2:'Material master'!$A$275, "0"), 'Material master'!$D$2:'Material master'!$D$275, 1),"")</f>
        <v>J000 - ATH</v>
      </c>
      <c r="E1062" t="str">
        <f>IFERROR(_xlfn.XLOOKUP(TEXT(A1062, "0"), TEXT('Material master'!$A$2:'Material master'!$A$275, "0"), 'Material master'!$E$2:'Material master'!$E$275, 1),"")</f>
        <v>SPC0931 - ATH Micronised</v>
      </c>
      <c r="F1062" t="str">
        <f>IFERROR(_xlfn.XLOOKUP(TEXT(A1062, "0"), TEXT('Material master'!$A$2:'Material master'!$A$275, "0"), 'Material master'!$F$2:'Material master'!$F$275, 1),"")</f>
        <v>AC08 - ATH Micronised Fine</v>
      </c>
      <c r="G1062" t="str">
        <f>IFERROR(_xlfn.XLOOKUP(TEXT(A1062, "0"), TEXT('Material master'!$A$2:'Material master'!$A$275, "0"), 'Material master'!$G$2:'Material master'!$G$275, 1),"")</f>
        <v>ATH SG10 PO</v>
      </c>
      <c r="H1062" t="s">
        <v>706</v>
      </c>
      <c r="I1062" s="257" t="s">
        <v>326</v>
      </c>
      <c r="J1062">
        <v>1</v>
      </c>
      <c r="K1062" s="32"/>
      <c r="L1062" s="32">
        <f t="shared" ref="L1062:W1062" si="1001">L1056 * $J1062</f>
        <v>25</v>
      </c>
      <c r="M1062" s="32">
        <f t="shared" si="1001"/>
        <v>13.75</v>
      </c>
      <c r="N1062" s="32">
        <f t="shared" si="1001"/>
        <v>18.75</v>
      </c>
      <c r="O1062" s="32">
        <f t="shared" si="1001"/>
        <v>11.25</v>
      </c>
      <c r="P1062" s="32">
        <f t="shared" si="1001"/>
        <v>11.25</v>
      </c>
      <c r="Q1062" s="32">
        <f t="shared" si="1001"/>
        <v>10</v>
      </c>
      <c r="R1062" s="32">
        <f t="shared" si="1001"/>
        <v>11.25</v>
      </c>
      <c r="S1062" s="32">
        <f t="shared" si="1001"/>
        <v>11.25</v>
      </c>
      <c r="T1062" s="32">
        <f t="shared" si="1001"/>
        <v>12.5</v>
      </c>
      <c r="U1062" s="32">
        <f t="shared" si="1001"/>
        <v>17.5</v>
      </c>
      <c r="V1062" s="32">
        <f t="shared" si="1001"/>
        <v>12.5</v>
      </c>
      <c r="W1062" s="32">
        <f t="shared" si="1001"/>
        <v>12.5</v>
      </c>
    </row>
    <row r="1063" spans="1:23" s="138" customFormat="1" x14ac:dyDescent="0.25">
      <c r="A1063" s="137" t="s">
        <v>334</v>
      </c>
      <c r="B1063" s="138" t="str">
        <f>IFERROR(_xlfn.XLOOKUP(TEXT(A1063, "0"), TEXT('Material master'!$A$2:'Material master'!$A$275, "0"), 'Material master'!$B$2:'Material master'!$B$275, 1),"")</f>
        <v>ATH SG10 PO 25:PAS:CP1:H:1250</v>
      </c>
      <c r="C1063" s="138" t="str">
        <f>IFERROR(_xlfn.XLOOKUP(TEXT(A1063, "0"), TEXT('Material master'!$A$2:'Material master'!$A$275, "0"), 'Material master'!$C$2:'Material master'!$C$275, 1),"")</f>
        <v>Packaged Product</v>
      </c>
      <c r="D1063" s="138" t="str">
        <f>IFERROR(_xlfn.XLOOKUP(TEXT(A1063, "0"), TEXT('Material master'!$A$2:'Material master'!$A$275, "0"), 'Material master'!$D$2:'Material master'!$D$275, 1),"")</f>
        <v>J000 - ATH</v>
      </c>
      <c r="E1063" s="138" t="str">
        <f>IFERROR(_xlfn.XLOOKUP(TEXT(A1063, "0"), TEXT('Material master'!$A$2:'Material master'!$A$275, "0"), 'Material master'!$E$2:'Material master'!$E$275, 1),"")</f>
        <v>SPC0931 - ATH Micronised</v>
      </c>
      <c r="F1063" s="138" t="str">
        <f>IFERROR(_xlfn.XLOOKUP(TEXT(A1063, "0"), TEXT('Material master'!$A$2:'Material master'!$A$275, "0"), 'Material master'!$F$2:'Material master'!$F$275, 1),"")</f>
        <v>AC08 - ATH Micronised Fine</v>
      </c>
      <c r="G1063" s="138" t="str">
        <f>IFERROR(_xlfn.XLOOKUP(TEXT(A1063, "0"), TEXT('Material master'!$A$2:'Material master'!$A$275, "0"), 'Material master'!$G$2:'Material master'!$G$275, 1),"")</f>
        <v>ATH SG10 PO</v>
      </c>
      <c r="H1063" s="139" t="s">
        <v>696</v>
      </c>
      <c r="I1063" s="139"/>
      <c r="J1063" s="139"/>
      <c r="K1063" s="143"/>
      <c r="L1063" s="143">
        <v>0</v>
      </c>
      <c r="M1063" s="143">
        <v>0</v>
      </c>
      <c r="N1063" s="143">
        <v>0</v>
      </c>
      <c r="O1063" s="143">
        <v>0</v>
      </c>
      <c r="P1063" s="143">
        <v>0</v>
      </c>
      <c r="Q1063" s="143">
        <v>0</v>
      </c>
      <c r="R1063" s="143">
        <v>0</v>
      </c>
      <c r="S1063" s="143">
        <v>0</v>
      </c>
      <c r="T1063" s="143">
        <v>0</v>
      </c>
      <c r="U1063" s="143">
        <v>0</v>
      </c>
      <c r="V1063" s="143">
        <v>0</v>
      </c>
      <c r="W1063" s="143">
        <v>0</v>
      </c>
    </row>
    <row r="1064" spans="1:23" s="136" customFormat="1" x14ac:dyDescent="0.25">
      <c r="A1064" s="270" t="s">
        <v>334</v>
      </c>
      <c r="B1064" s="136" t="str">
        <f>IFERROR(_xlfn.XLOOKUP(TEXT(A1064, "0"), TEXT('Material master'!$A$2:'Material master'!$A$275, "0"), 'Material master'!$B$2:'Material master'!$B$275, 1),"")</f>
        <v>ATH SG10 PO 25:PAS:CP1:H:1250</v>
      </c>
      <c r="C1064" s="136" t="str">
        <f>IFERROR(_xlfn.XLOOKUP(TEXT(A1064, "0"), TEXT('Material master'!$A$2:'Material master'!$A$275, "0"), 'Material master'!$C$2:'Material master'!$C$275, 1),"")</f>
        <v>Packaged Product</v>
      </c>
      <c r="D1064" s="136" t="str">
        <f>IFERROR(_xlfn.XLOOKUP(TEXT(A1064, "0"), TEXT('Material master'!$A$2:'Material master'!$A$275, "0"), 'Material master'!$D$2:'Material master'!$D$275, 1),"")</f>
        <v>J000 - ATH</v>
      </c>
      <c r="E1064" s="136" t="str">
        <f>IFERROR(_xlfn.XLOOKUP(TEXT(A1064, "0"), TEXT('Material master'!$A$2:'Material master'!$A$275, "0"), 'Material master'!$E$2:'Material master'!$E$275, 1),"")</f>
        <v>SPC0931 - ATH Micronised</v>
      </c>
      <c r="F1064" s="136" t="str">
        <f>IFERROR(_xlfn.XLOOKUP(TEXT(A1064, "0"), TEXT('Material master'!$A$2:'Material master'!$A$275, "0"), 'Material master'!$F$2:'Material master'!$F$275, 1),"")</f>
        <v>AC08 - ATH Micronised Fine</v>
      </c>
      <c r="G1064" s="136" t="str">
        <f>IFERROR(_xlfn.XLOOKUP(TEXT(A1064, "0"), TEXT('Material master'!$A$2:'Material master'!$A$275, "0"), 'Material master'!$G$2:'Material master'!$G$275, 1),"")</f>
        <v>ATH SG10 PO</v>
      </c>
      <c r="H1064" s="136" t="s">
        <v>697</v>
      </c>
      <c r="K1064" s="142">
        <v>0</v>
      </c>
      <c r="L1064" s="142">
        <f t="shared" ref="L1064:W1064" si="1002">K1064 - L1063 + L1066</f>
        <v>0</v>
      </c>
      <c r="M1064" s="142">
        <f t="shared" si="1002"/>
        <v>0</v>
      </c>
      <c r="N1064" s="142">
        <f t="shared" si="1002"/>
        <v>0</v>
      </c>
      <c r="O1064" s="142">
        <f t="shared" si="1002"/>
        <v>0</v>
      </c>
      <c r="P1064" s="142">
        <f t="shared" si="1002"/>
        <v>0</v>
      </c>
      <c r="Q1064" s="142">
        <f t="shared" si="1002"/>
        <v>0</v>
      </c>
      <c r="R1064" s="142">
        <f t="shared" si="1002"/>
        <v>0</v>
      </c>
      <c r="S1064" s="142">
        <f t="shared" si="1002"/>
        <v>0</v>
      </c>
      <c r="T1064" s="142">
        <f t="shared" si="1002"/>
        <v>0</v>
      </c>
      <c r="U1064" s="142">
        <f t="shared" si="1002"/>
        <v>0</v>
      </c>
      <c r="V1064" s="142">
        <f t="shared" si="1002"/>
        <v>0</v>
      </c>
      <c r="W1064" s="142">
        <f t="shared" si="1002"/>
        <v>0</v>
      </c>
    </row>
    <row r="1065" spans="1:23" x14ac:dyDescent="0.25">
      <c r="A1065" s="257" t="s">
        <v>334</v>
      </c>
      <c r="B1065" t="str">
        <f>IFERROR(_xlfn.XLOOKUP(TEXT(A1065, "0"), TEXT('Material master'!$A$2:'Material master'!$A$275, "0"), 'Material master'!$B$2:'Material master'!$B$275, 1),"")</f>
        <v>ATH SG10 PO 25:PAS:CP1:H:1250</v>
      </c>
      <c r="C1065" t="str">
        <f>IFERROR(_xlfn.XLOOKUP(TEXT(A1065, "0"), TEXT('Material master'!$A$2:'Material master'!$A$275, "0"), 'Material master'!$C$2:'Material master'!$C$275, 1),"")</f>
        <v>Packaged Product</v>
      </c>
      <c r="D1065" t="str">
        <f>IFERROR(_xlfn.XLOOKUP(TEXT(A1065, "0"), TEXT('Material master'!$A$2:'Material master'!$A$275, "0"), 'Material master'!$D$2:'Material master'!$D$275, 1),"")</f>
        <v>J000 - ATH</v>
      </c>
      <c r="E1065" t="str">
        <f>IFERROR(_xlfn.XLOOKUP(TEXT(A1065, "0"), TEXT('Material master'!$A$2:'Material master'!$A$275, "0"), 'Material master'!$E$2:'Material master'!$E$275, 1),"")</f>
        <v>SPC0931 - ATH Micronised</v>
      </c>
      <c r="F1065" t="str">
        <f>IFERROR(_xlfn.XLOOKUP(TEXT(A1065, "0"), TEXT('Material master'!$A$2:'Material master'!$A$275, "0"), 'Material master'!$F$2:'Material master'!$F$275, 1),"")</f>
        <v>AC08 - ATH Micronised Fine</v>
      </c>
      <c r="G1065" t="str">
        <f>IFERROR(_xlfn.XLOOKUP(TEXT(A1065, "0"), TEXT('Material master'!$A$2:'Material master'!$A$275, "0"), 'Material master'!$G$2:'Material master'!$G$275, 1),"")</f>
        <v>ATH SG10 PO</v>
      </c>
      <c r="H1065" t="s">
        <v>698</v>
      </c>
      <c r="I1065" s="32">
        <v>0</v>
      </c>
      <c r="J1065" s="258">
        <f>IFERROR($I1065/AVERAGE($L1063:$W1063),0)</f>
        <v>0</v>
      </c>
      <c r="K1065" s="32"/>
      <c r="L1065" s="32">
        <f t="shared" ref="L1065:W1065" si="1003">$I1065</f>
        <v>0</v>
      </c>
      <c r="M1065" s="32">
        <f t="shared" si="1003"/>
        <v>0</v>
      </c>
      <c r="N1065" s="32">
        <f t="shared" si="1003"/>
        <v>0</v>
      </c>
      <c r="O1065" s="32">
        <f t="shared" si="1003"/>
        <v>0</v>
      </c>
      <c r="P1065" s="32">
        <f t="shared" si="1003"/>
        <v>0</v>
      </c>
      <c r="Q1065" s="32">
        <f t="shared" si="1003"/>
        <v>0</v>
      </c>
      <c r="R1065" s="32">
        <f t="shared" si="1003"/>
        <v>0</v>
      </c>
      <c r="S1065" s="32">
        <f t="shared" si="1003"/>
        <v>0</v>
      </c>
      <c r="T1065" s="32">
        <f t="shared" si="1003"/>
        <v>0</v>
      </c>
      <c r="U1065" s="32">
        <f t="shared" si="1003"/>
        <v>0</v>
      </c>
      <c r="V1065" s="32">
        <f t="shared" si="1003"/>
        <v>0</v>
      </c>
      <c r="W1065" s="32">
        <f t="shared" si="1003"/>
        <v>0</v>
      </c>
    </row>
    <row r="1066" spans="1:23" x14ac:dyDescent="0.25">
      <c r="A1066" s="257" t="s">
        <v>334</v>
      </c>
      <c r="B1066" t="str">
        <f>IFERROR(_xlfn.XLOOKUP(TEXT(A1066, "0"), TEXT('Material master'!$A$2:'Material master'!$A$275, "0"), 'Material master'!$B$2:'Material master'!$B$275, 1),"")</f>
        <v>ATH SG10 PO 25:PAS:CP1:H:1250</v>
      </c>
      <c r="C1066" t="str">
        <f>IFERROR(_xlfn.XLOOKUP(TEXT(A1066, "0"), TEXT('Material master'!$A$2:'Material master'!$A$275, "0"), 'Material master'!$C$2:'Material master'!$C$275, 1),"")</f>
        <v>Packaged Product</v>
      </c>
      <c r="D1066" t="str">
        <f>IFERROR(_xlfn.XLOOKUP(TEXT(A1066, "0"), TEXT('Material master'!$A$2:'Material master'!$A$275, "0"), 'Material master'!$D$2:'Material master'!$D$275, 1),"")</f>
        <v>J000 - ATH</v>
      </c>
      <c r="E1066" t="str">
        <f>IFERROR(_xlfn.XLOOKUP(TEXT(A1066, "0"), TEXT('Material master'!$A$2:'Material master'!$A$275, "0"), 'Material master'!$E$2:'Material master'!$E$275, 1),"")</f>
        <v>SPC0931 - ATH Micronised</v>
      </c>
      <c r="F1066" t="str">
        <f>IFERROR(_xlfn.XLOOKUP(TEXT(A1066, "0"), TEXT('Material master'!$A$2:'Material master'!$A$275, "0"), 'Material master'!$F$2:'Material master'!$F$275, 1),"")</f>
        <v>AC08 - ATH Micronised Fine</v>
      </c>
      <c r="G1066" t="str">
        <f>IFERROR(_xlfn.XLOOKUP(TEXT(A1066, "0"), TEXT('Material master'!$A$2:'Material master'!$A$275, "0"), 'Material master'!$G$2:'Material master'!$G$275, 1),"")</f>
        <v>ATH SG10 PO</v>
      </c>
      <c r="H1066" t="s">
        <v>699</v>
      </c>
      <c r="I1066">
        <f>IFERROR(_xlfn.XLOOKUP(TEXT(A1066, "0"), TEXT('Purchase sheet'!$A$2:'Purchase sheet'!$A$31, "0"), 'Purchase sheet'!$H$2:'Purchase sheet'!$H$31, 1), 1)</f>
        <v>1</v>
      </c>
      <c r="K1066" s="32"/>
      <c r="L1066" s="259"/>
      <c r="M1066" s="32">
        <f t="shared" ref="M1066:W1066" si="1004">IF( M1065 - L1064 + M1063 &gt; 0, CEILING( M1065 - L1064 + M1063, $I$1066), 0)</f>
        <v>0</v>
      </c>
      <c r="N1066" s="32">
        <f t="shared" si="1004"/>
        <v>0</v>
      </c>
      <c r="O1066" s="32">
        <f t="shared" si="1004"/>
        <v>0</v>
      </c>
      <c r="P1066" s="32">
        <f t="shared" si="1004"/>
        <v>0</v>
      </c>
      <c r="Q1066" s="32">
        <f t="shared" si="1004"/>
        <v>0</v>
      </c>
      <c r="R1066" s="32">
        <f t="shared" si="1004"/>
        <v>0</v>
      </c>
      <c r="S1066" s="32">
        <f t="shared" si="1004"/>
        <v>0</v>
      </c>
      <c r="T1066" s="32">
        <f t="shared" si="1004"/>
        <v>0</v>
      </c>
      <c r="U1066" s="32">
        <f t="shared" si="1004"/>
        <v>0</v>
      </c>
      <c r="V1066" s="32">
        <f t="shared" si="1004"/>
        <v>0</v>
      </c>
      <c r="W1066" s="32">
        <f t="shared" si="1004"/>
        <v>0</v>
      </c>
    </row>
    <row r="1067" spans="1:23" ht="15.75" thickBot="1" x14ac:dyDescent="0.3">
      <c r="A1067" s="257" t="s">
        <v>334</v>
      </c>
      <c r="B1067" t="str">
        <f>IFERROR(_xlfn.XLOOKUP(TEXT(A1067, "0"), TEXT('Material master'!$A$2:'Material master'!$A$275, "0"), 'Material master'!$B$2:'Material master'!$B$275, 1),"")</f>
        <v>ATH SG10 PO 25:PAS:CP1:H:1250</v>
      </c>
      <c r="C1067" t="str">
        <f>IFERROR(_xlfn.XLOOKUP(TEXT(A1067, "0"), TEXT('Material master'!$A$2:'Material master'!$A$275, "0"), 'Material master'!$C$2:'Material master'!$C$275, 1),"")</f>
        <v>Packaged Product</v>
      </c>
      <c r="D1067" t="str">
        <f>IFERROR(_xlfn.XLOOKUP(TEXT(A1067, "0"), TEXT('Material master'!$A$2:'Material master'!$A$275, "0"), 'Material master'!$D$2:'Material master'!$D$275, 1),"")</f>
        <v>J000 - ATH</v>
      </c>
      <c r="E1067" t="str">
        <f>IFERROR(_xlfn.XLOOKUP(TEXT(A1067, "0"), TEXT('Material master'!$A$2:'Material master'!$A$275, "0"), 'Material master'!$E$2:'Material master'!$E$275, 1),"")</f>
        <v>SPC0931 - ATH Micronised</v>
      </c>
      <c r="F1067" t="str">
        <f>IFERROR(_xlfn.XLOOKUP(TEXT(A1067, "0"), TEXT('Material master'!$A$2:'Material master'!$A$275, "0"), 'Material master'!$F$2:'Material master'!$F$275, 1),"")</f>
        <v>AC08 - ATH Micronised Fine</v>
      </c>
      <c r="G1067" t="str">
        <f>IFERROR(_xlfn.XLOOKUP(TEXT(A1067, "0"), TEXT('Material master'!$A$2:'Material master'!$A$275, "0"), 'Material master'!$G$2:'Material master'!$G$275, 1),"")</f>
        <v>ATH SG10 PO</v>
      </c>
      <c r="H1067" t="s">
        <v>700</v>
      </c>
      <c r="I1067">
        <f>INT(IFERROR(_xlfn.XLOOKUP(TEXT(A1067, "0"), TEXT('Purchase sheet'!$A$2:'Purchase sheet'!$A$31, "0"), 'Purchase sheet'!$H$2:'Purchase sheet'!$D$31, 1), 1))</f>
        <v>1</v>
      </c>
      <c r="K1067" s="32"/>
      <c r="L1067" s="32">
        <f t="shared" ref="L1067:V1067" si="1005">M1066</f>
        <v>0</v>
      </c>
      <c r="M1067" s="32">
        <f t="shared" si="1005"/>
        <v>0</v>
      </c>
      <c r="N1067" s="32">
        <f t="shared" si="1005"/>
        <v>0</v>
      </c>
      <c r="O1067" s="32">
        <f t="shared" si="1005"/>
        <v>0</v>
      </c>
      <c r="P1067" s="32">
        <f t="shared" si="1005"/>
        <v>0</v>
      </c>
      <c r="Q1067" s="32">
        <f t="shared" si="1005"/>
        <v>0</v>
      </c>
      <c r="R1067" s="32">
        <f t="shared" si="1005"/>
        <v>0</v>
      </c>
      <c r="S1067" s="32">
        <f t="shared" si="1005"/>
        <v>0</v>
      </c>
      <c r="T1067" s="32">
        <f t="shared" si="1005"/>
        <v>0</v>
      </c>
      <c r="U1067" s="32">
        <f t="shared" si="1005"/>
        <v>0</v>
      </c>
      <c r="V1067" s="32">
        <f t="shared" si="1005"/>
        <v>0</v>
      </c>
      <c r="W1067" s="32"/>
    </row>
    <row r="1068" spans="1:23" s="138" customFormat="1" x14ac:dyDescent="0.25">
      <c r="A1068" s="137" t="s">
        <v>336</v>
      </c>
      <c r="B1068" s="138" t="str">
        <f>IFERROR(_xlfn.XLOOKUP(TEXT(A1068, "0"), TEXT('Material master'!$A$2:'Material master'!$A$275, "0"), 'Material master'!$B$2:'Material master'!$B$275, 1),"")</f>
        <v>ATH SG63 PO</v>
      </c>
      <c r="C1068" s="138" t="str">
        <f>IFERROR(_xlfn.XLOOKUP(TEXT(A1068, "0"), TEXT('Material master'!$A$2:'Material master'!$A$275, "0"), 'Material master'!$C$2:'Material master'!$C$275, 1),"")</f>
        <v>Bulk Product</v>
      </c>
      <c r="D1068" s="138" t="str">
        <f>IFERROR(_xlfn.XLOOKUP(TEXT(A1068, "0"), TEXT('Material master'!$A$2:'Material master'!$A$275, "0"), 'Material master'!$D$2:'Material master'!$D$275, 1),"")</f>
        <v>J000 - ATH</v>
      </c>
      <c r="E1068" s="138" t="str">
        <f>IFERROR(_xlfn.XLOOKUP(TEXT(A1068, "0"), TEXT('Material master'!$A$2:'Material master'!$A$275, "0"), 'Material master'!$E$2:'Material master'!$E$275, 1),"")</f>
        <v>SPC0922 - ATH Flour</v>
      </c>
      <c r="F1068" s="138" t="str">
        <f>IFERROR(_xlfn.XLOOKUP(TEXT(A1068, "0"), TEXT('Material master'!$A$2:'Material master'!$A$275, "0"), 'Material master'!$F$2:'Material master'!$F$275, 1),"")</f>
        <v>AC02 - ATH Flour Medium</v>
      </c>
      <c r="G1068" s="138" t="str">
        <f>IFERROR(_xlfn.XLOOKUP(TEXT(A1068, "0"), TEXT('Material master'!$A$2:'Material master'!$A$275, "0"), 'Material master'!$G$2:'Material master'!$G$275, 1),"")</f>
        <v>ATH SG63 PO</v>
      </c>
      <c r="H1068" s="138" t="s">
        <v>683</v>
      </c>
      <c r="I1068" s="140">
        <f>IFERROR(AVERAGE('Forecast sheet'!$C$34:'Forecast sheet'!$N$34),0)</f>
        <v>942.92750000000012</v>
      </c>
      <c r="J1068" s="140">
        <f>IFERROR(AVERAGE(L1068:W1068),0)</f>
        <v>902.72436192804696</v>
      </c>
      <c r="K1068" s="140"/>
      <c r="L1068" s="140">
        <v>809.56559507440375</v>
      </c>
      <c r="M1068" s="140">
        <v>943.65801089397144</v>
      </c>
      <c r="N1068" s="140">
        <v>945.18043323168581</v>
      </c>
      <c r="O1068" s="140">
        <v>948.14707019283753</v>
      </c>
      <c r="P1068" s="140">
        <v>920.83393427584474</v>
      </c>
      <c r="Q1068" s="140">
        <v>921.1606847979242</v>
      </c>
      <c r="R1068" s="140">
        <v>932.83393427584474</v>
      </c>
      <c r="S1068" s="140">
        <v>911.1606847979242</v>
      </c>
      <c r="T1068" s="140">
        <v>896.1606847979242</v>
      </c>
      <c r="U1068" s="140">
        <v>845.83393427584474</v>
      </c>
      <c r="V1068" s="140">
        <v>912.32344224651649</v>
      </c>
      <c r="W1068" s="140">
        <v>845.83393427584474</v>
      </c>
    </row>
    <row r="1069" spans="1:23" x14ac:dyDescent="0.25">
      <c r="A1069" s="257" t="s">
        <v>336</v>
      </c>
      <c r="B1069" t="str">
        <f>IFERROR(_xlfn.XLOOKUP(TEXT(A1069, "0"), TEXT('Material master'!$A$2:'Material master'!$A$275, "0"), 'Material master'!$B$2:'Material master'!$B$275, 1),"")</f>
        <v>ATH SG63 PO</v>
      </c>
      <c r="C1069" t="str">
        <f>IFERROR(_xlfn.XLOOKUP(TEXT(A1069, "0"), TEXT('Material master'!$A$2:'Material master'!$A$275, "0"), 'Material master'!$C$2:'Material master'!$C$275, 1),"")</f>
        <v>Bulk Product</v>
      </c>
      <c r="D1069" t="str">
        <f>IFERROR(_xlfn.XLOOKUP(TEXT(A1069, "0"), TEXT('Material master'!$A$2:'Material master'!$A$275, "0"), 'Material master'!$D$2:'Material master'!$D$275, 1),"")</f>
        <v>J000 - ATH</v>
      </c>
      <c r="E1069" t="str">
        <f>IFERROR(_xlfn.XLOOKUP(TEXT(A1069, "0"), TEXT('Material master'!$A$2:'Material master'!$A$275, "0"), 'Material master'!$E$2:'Material master'!$E$275, 1),"")</f>
        <v>SPC0922 - ATH Flour</v>
      </c>
      <c r="F1069" t="str">
        <f>IFERROR(_xlfn.XLOOKUP(TEXT(A1069, "0"), TEXT('Material master'!$A$2:'Material master'!$A$275, "0"), 'Material master'!$F$2:'Material master'!$F$275, 1),"")</f>
        <v>AC02 - ATH Flour Medium</v>
      </c>
      <c r="G1069" t="str">
        <f>IFERROR(_xlfn.XLOOKUP(TEXT(A1069, "0"), TEXT('Material master'!$A$2:'Material master'!$A$275, "0"), 'Material master'!$G$2:'Material master'!$G$275, 1),"")</f>
        <v>ATH SG63 PO</v>
      </c>
      <c r="H1069" t="s">
        <v>695</v>
      </c>
      <c r="I1069" s="257" t="s">
        <v>339</v>
      </c>
      <c r="K1069" s="32"/>
      <c r="L1069" s="32">
        <f t="shared" ref="L1069:W1069" si="1006">IFERROR(L1088, 0)</f>
        <v>63.599999999999994</v>
      </c>
      <c r="M1069" s="32">
        <f t="shared" si="1006"/>
        <v>211.2</v>
      </c>
      <c r="N1069" s="32">
        <f t="shared" si="1006"/>
        <v>222</v>
      </c>
      <c r="O1069" s="32">
        <f t="shared" si="1006"/>
        <v>223.2</v>
      </c>
      <c r="P1069" s="32">
        <f t="shared" si="1006"/>
        <v>223.2</v>
      </c>
      <c r="Q1069" s="32">
        <f t="shared" si="1006"/>
        <v>250.79999999999998</v>
      </c>
      <c r="R1069" s="32">
        <f t="shared" si="1006"/>
        <v>230.39999999999998</v>
      </c>
      <c r="S1069" s="32">
        <f t="shared" si="1006"/>
        <v>231.6</v>
      </c>
      <c r="T1069" s="32">
        <f t="shared" si="1006"/>
        <v>231.6</v>
      </c>
      <c r="U1069" s="32">
        <f t="shared" si="1006"/>
        <v>229.2</v>
      </c>
      <c r="V1069" s="32">
        <f t="shared" si="1006"/>
        <v>252</v>
      </c>
      <c r="W1069" s="32">
        <f t="shared" si="1006"/>
        <v>230.39999999999998</v>
      </c>
    </row>
    <row r="1070" spans="1:23" x14ac:dyDescent="0.25">
      <c r="A1070" s="257" t="s">
        <v>336</v>
      </c>
      <c r="B1070" t="str">
        <f>IFERROR(_xlfn.XLOOKUP(TEXT(A1070, "0"), TEXT('Material master'!$A$2:'Material master'!$A$275, "0"), 'Material master'!$B$2:'Material master'!$B$275, 1),"")</f>
        <v>ATH SG63 PO</v>
      </c>
      <c r="C1070" t="str">
        <f>IFERROR(_xlfn.XLOOKUP(TEXT(A1070, "0"), TEXT('Material master'!$A$2:'Material master'!$A$275, "0"), 'Material master'!$C$2:'Material master'!$C$275, 1),"")</f>
        <v>Bulk Product</v>
      </c>
      <c r="D1070" t="str">
        <f>IFERROR(_xlfn.XLOOKUP(TEXT(A1070, "0"), TEXT('Material master'!$A$2:'Material master'!$A$275, "0"), 'Material master'!$D$2:'Material master'!$D$275, 1),"")</f>
        <v>J000 - ATH</v>
      </c>
      <c r="E1070" t="str">
        <f>IFERROR(_xlfn.XLOOKUP(TEXT(A1070, "0"), TEXT('Material master'!$A$2:'Material master'!$A$275, "0"), 'Material master'!$E$2:'Material master'!$E$275, 1),"")</f>
        <v>SPC0922 - ATH Flour</v>
      </c>
      <c r="F1070" t="str">
        <f>IFERROR(_xlfn.XLOOKUP(TEXT(A1070, "0"), TEXT('Material master'!$A$2:'Material master'!$A$275, "0"), 'Material master'!$F$2:'Material master'!$F$275, 1),"")</f>
        <v>AC02 - ATH Flour Medium</v>
      </c>
      <c r="G1070" t="str">
        <f>IFERROR(_xlfn.XLOOKUP(TEXT(A1070, "0"), TEXT('Material master'!$A$2:'Material master'!$A$275, "0"), 'Material master'!$G$2:'Material master'!$G$275, 1),"")</f>
        <v>ATH SG63 PO</v>
      </c>
      <c r="H1070" t="s">
        <v>695</v>
      </c>
      <c r="I1070" s="257" t="s">
        <v>341</v>
      </c>
      <c r="K1070" s="32"/>
      <c r="L1070" s="32">
        <f t="shared" ref="L1070:W1070" si="1007">IFERROR(L1097, 0)</f>
        <v>78</v>
      </c>
      <c r="M1070" s="32">
        <f t="shared" si="1007"/>
        <v>53</v>
      </c>
      <c r="N1070" s="32">
        <f t="shared" si="1007"/>
        <v>51</v>
      </c>
      <c r="O1070" s="32">
        <f t="shared" si="1007"/>
        <v>76</v>
      </c>
      <c r="P1070" s="32">
        <f t="shared" si="1007"/>
        <v>53</v>
      </c>
      <c r="Q1070" s="32">
        <f t="shared" si="1007"/>
        <v>52</v>
      </c>
      <c r="R1070" s="32">
        <f t="shared" si="1007"/>
        <v>53</v>
      </c>
      <c r="S1070" s="32">
        <f t="shared" si="1007"/>
        <v>52</v>
      </c>
      <c r="T1070" s="32">
        <f t="shared" si="1007"/>
        <v>53</v>
      </c>
      <c r="U1070" s="32">
        <f t="shared" si="1007"/>
        <v>77</v>
      </c>
      <c r="V1070" s="32">
        <f t="shared" si="1007"/>
        <v>53</v>
      </c>
      <c r="W1070" s="32">
        <f t="shared" si="1007"/>
        <v>53</v>
      </c>
    </row>
    <row r="1071" spans="1:23" x14ac:dyDescent="0.25">
      <c r="A1071" s="257" t="s">
        <v>336</v>
      </c>
      <c r="B1071" t="str">
        <f>IFERROR(_xlfn.XLOOKUP(TEXT(A1071, "0"), TEXT('Material master'!$A$2:'Material master'!$A$275, "0"), 'Material master'!$B$2:'Material master'!$B$275, 1),"")</f>
        <v>ATH SG63 PO</v>
      </c>
      <c r="C1071" t="str">
        <f>IFERROR(_xlfn.XLOOKUP(TEXT(A1071, "0"), TEXT('Material master'!$A$2:'Material master'!$A$275, "0"), 'Material master'!$C$2:'Material master'!$C$275, 1),"")</f>
        <v>Bulk Product</v>
      </c>
      <c r="D1071" t="str">
        <f>IFERROR(_xlfn.XLOOKUP(TEXT(A1071, "0"), TEXT('Material master'!$A$2:'Material master'!$A$275, "0"), 'Material master'!$D$2:'Material master'!$D$275, 1),"")</f>
        <v>J000 - ATH</v>
      </c>
      <c r="E1071" t="str">
        <f>IFERROR(_xlfn.XLOOKUP(TEXT(A1071, "0"), TEXT('Material master'!$A$2:'Material master'!$A$275, "0"), 'Material master'!$E$2:'Material master'!$E$275, 1),"")</f>
        <v>SPC0922 - ATH Flour</v>
      </c>
      <c r="F1071" t="str">
        <f>IFERROR(_xlfn.XLOOKUP(TEXT(A1071, "0"), TEXT('Material master'!$A$2:'Material master'!$A$275, "0"), 'Material master'!$F$2:'Material master'!$F$275, 1),"")</f>
        <v>AC02 - ATH Flour Medium</v>
      </c>
      <c r="G1071" t="str">
        <f>IFERROR(_xlfn.XLOOKUP(TEXT(A1071, "0"), TEXT('Material master'!$A$2:'Material master'!$A$275, "0"), 'Material master'!$G$2:'Material master'!$G$275, 1),"")</f>
        <v>ATH SG63 PO</v>
      </c>
      <c r="H1071" s="1" t="s">
        <v>696</v>
      </c>
      <c r="I1071" s="1"/>
      <c r="J1071" s="1"/>
      <c r="K1071" s="141"/>
      <c r="L1071" s="141">
        <f t="shared" ref="L1071:W1071" si="1008">SUM(L1068:L1070)</f>
        <v>951.16559507440377</v>
      </c>
      <c r="M1071" s="141">
        <f t="shared" si="1008"/>
        <v>1207.8580108939714</v>
      </c>
      <c r="N1071" s="141">
        <f t="shared" si="1008"/>
        <v>1218.1804332316858</v>
      </c>
      <c r="O1071" s="141">
        <f t="shared" si="1008"/>
        <v>1247.3470701928375</v>
      </c>
      <c r="P1071" s="141">
        <f t="shared" si="1008"/>
        <v>1197.0339342758448</v>
      </c>
      <c r="Q1071" s="141">
        <f t="shared" si="1008"/>
        <v>1223.9606847979242</v>
      </c>
      <c r="R1071" s="141">
        <f t="shared" si="1008"/>
        <v>1216.2339342758446</v>
      </c>
      <c r="S1071" s="141">
        <f t="shared" si="1008"/>
        <v>1194.7606847979241</v>
      </c>
      <c r="T1071" s="141">
        <f t="shared" si="1008"/>
        <v>1180.7606847979241</v>
      </c>
      <c r="U1071" s="141">
        <f t="shared" si="1008"/>
        <v>1152.0339342758448</v>
      </c>
      <c r="V1071" s="141">
        <f t="shared" si="1008"/>
        <v>1217.3234422465166</v>
      </c>
      <c r="W1071" s="141">
        <f t="shared" si="1008"/>
        <v>1129.2339342758446</v>
      </c>
    </row>
    <row r="1072" spans="1:23" s="136" customFormat="1" x14ac:dyDescent="0.25">
      <c r="A1072" s="270" t="s">
        <v>336</v>
      </c>
      <c r="B1072" s="136" t="str">
        <f>IFERROR(_xlfn.XLOOKUP(TEXT(A1072, "0"), TEXT('Material master'!$A$2:'Material master'!$A$275, "0"), 'Material master'!$B$2:'Material master'!$B$275, 1),"")</f>
        <v>ATH SG63 PO</v>
      </c>
      <c r="C1072" s="136" t="str">
        <f>IFERROR(_xlfn.XLOOKUP(TEXT(A1072, "0"), TEXT('Material master'!$A$2:'Material master'!$A$275, "0"), 'Material master'!$C$2:'Material master'!$C$275, 1),"")</f>
        <v>Bulk Product</v>
      </c>
      <c r="D1072" s="136" t="str">
        <f>IFERROR(_xlfn.XLOOKUP(TEXT(A1072, "0"), TEXT('Material master'!$A$2:'Material master'!$A$275, "0"), 'Material master'!$D$2:'Material master'!$D$275, 1),"")</f>
        <v>J000 - ATH</v>
      </c>
      <c r="E1072" s="136" t="str">
        <f>IFERROR(_xlfn.XLOOKUP(TEXT(A1072, "0"), TEXT('Material master'!$A$2:'Material master'!$A$275, "0"), 'Material master'!$E$2:'Material master'!$E$275, 1),"")</f>
        <v>SPC0922 - ATH Flour</v>
      </c>
      <c r="F1072" s="136" t="str">
        <f>IFERROR(_xlfn.XLOOKUP(TEXT(A1072, "0"), TEXT('Material master'!$A$2:'Material master'!$A$275, "0"), 'Material master'!$F$2:'Material master'!$F$275, 1),"")</f>
        <v>AC02 - ATH Flour Medium</v>
      </c>
      <c r="G1072" s="136" t="str">
        <f>IFERROR(_xlfn.XLOOKUP(TEXT(A1072, "0"), TEXT('Material master'!$A$2:'Material master'!$A$275, "0"), 'Material master'!$G$2:'Material master'!$G$275, 1),"")</f>
        <v>ATH SG63 PO</v>
      </c>
      <c r="H1072" s="136" t="s">
        <v>697</v>
      </c>
      <c r="K1072" s="142">
        <v>282.19</v>
      </c>
      <c r="L1072" s="142">
        <f t="shared" ref="L1072:W1072" si="1009">K1072 - L1071 + L1074</f>
        <v>141.02440492559617</v>
      </c>
      <c r="M1072" s="142">
        <f t="shared" si="1009"/>
        <v>141.1663940316248</v>
      </c>
      <c r="N1072" s="142">
        <f t="shared" si="1009"/>
        <v>140.98596079993899</v>
      </c>
      <c r="O1072" s="142">
        <f t="shared" si="1009"/>
        <v>140.63889060710153</v>
      </c>
      <c r="P1072" s="142">
        <f t="shared" si="1009"/>
        <v>140.60495633125674</v>
      </c>
      <c r="Q1072" s="142">
        <f t="shared" si="1009"/>
        <v>140.64427153333259</v>
      </c>
      <c r="R1072" s="142">
        <f t="shared" si="1009"/>
        <v>141.41033725748798</v>
      </c>
      <c r="S1072" s="142">
        <f t="shared" si="1009"/>
        <v>140.64965245956387</v>
      </c>
      <c r="T1072" s="142">
        <f t="shared" si="1009"/>
        <v>140.88896766163975</v>
      </c>
      <c r="U1072" s="142">
        <f t="shared" si="1009"/>
        <v>140.85503338579497</v>
      </c>
      <c r="V1072" s="142">
        <f t="shared" si="1009"/>
        <v>141.53159113927836</v>
      </c>
      <c r="W1072" s="142">
        <f t="shared" si="1009"/>
        <v>141.29765686343376</v>
      </c>
    </row>
    <row r="1073" spans="1:23" x14ac:dyDescent="0.25">
      <c r="A1073" s="257" t="s">
        <v>336</v>
      </c>
      <c r="B1073" t="str">
        <f>IFERROR(_xlfn.XLOOKUP(TEXT(A1073, "0"), TEXT('Material master'!$A$2:'Material master'!$A$275, "0"), 'Material master'!$B$2:'Material master'!$B$275, 1),"")</f>
        <v>ATH SG63 PO</v>
      </c>
      <c r="C1073" t="str">
        <f>IFERROR(_xlfn.XLOOKUP(TEXT(A1073, "0"), TEXT('Material master'!$A$2:'Material master'!$A$275, "0"), 'Material master'!$C$2:'Material master'!$C$275, 1),"")</f>
        <v>Bulk Product</v>
      </c>
      <c r="D1073" t="str">
        <f>IFERROR(_xlfn.XLOOKUP(TEXT(A1073, "0"), TEXT('Material master'!$A$2:'Material master'!$A$275, "0"), 'Material master'!$D$2:'Material master'!$D$275, 1),"")</f>
        <v>J000 - ATH</v>
      </c>
      <c r="E1073" t="str">
        <f>IFERROR(_xlfn.XLOOKUP(TEXT(A1073, "0"), TEXT('Material master'!$A$2:'Material master'!$A$275, "0"), 'Material master'!$E$2:'Material master'!$E$275, 1),"")</f>
        <v>SPC0922 - ATH Flour</v>
      </c>
      <c r="F1073" t="str">
        <f>IFERROR(_xlfn.XLOOKUP(TEXT(A1073, "0"), TEXT('Material master'!$A$2:'Material master'!$A$275, "0"), 'Material master'!$F$2:'Material master'!$F$275, 1),"")</f>
        <v>AC02 - ATH Flour Medium</v>
      </c>
      <c r="G1073" t="str">
        <f>IFERROR(_xlfn.XLOOKUP(TEXT(A1073, "0"), TEXT('Material master'!$A$2:'Material master'!$A$275, "0"), 'Material master'!$G$2:'Material master'!$G$275, 1),"")</f>
        <v>ATH SG63 PO</v>
      </c>
      <c r="H1073" t="s">
        <v>698</v>
      </c>
      <c r="I1073" s="32">
        <v>140.5526281029955</v>
      </c>
      <c r="J1073" s="258">
        <f>IFERROR($I1073/AVERAGE($L1071:$W1071),0)</f>
        <v>0.11931553355772832</v>
      </c>
      <c r="K1073" s="32"/>
      <c r="L1073" s="32">
        <f t="shared" ref="L1073:W1073" si="1010">$I1073</f>
        <v>140.5526281029955</v>
      </c>
      <c r="M1073" s="32">
        <f t="shared" si="1010"/>
        <v>140.5526281029955</v>
      </c>
      <c r="N1073" s="32">
        <f t="shared" si="1010"/>
        <v>140.5526281029955</v>
      </c>
      <c r="O1073" s="32">
        <f t="shared" si="1010"/>
        <v>140.5526281029955</v>
      </c>
      <c r="P1073" s="32">
        <f t="shared" si="1010"/>
        <v>140.5526281029955</v>
      </c>
      <c r="Q1073" s="32">
        <f t="shared" si="1010"/>
        <v>140.5526281029955</v>
      </c>
      <c r="R1073" s="32">
        <f t="shared" si="1010"/>
        <v>140.5526281029955</v>
      </c>
      <c r="S1073" s="32">
        <f t="shared" si="1010"/>
        <v>140.5526281029955</v>
      </c>
      <c r="T1073" s="32">
        <f t="shared" si="1010"/>
        <v>140.5526281029955</v>
      </c>
      <c r="U1073" s="32">
        <f t="shared" si="1010"/>
        <v>140.5526281029955</v>
      </c>
      <c r="V1073" s="32">
        <f t="shared" si="1010"/>
        <v>140.5526281029955</v>
      </c>
      <c r="W1073" s="32">
        <f t="shared" si="1010"/>
        <v>140.5526281029955</v>
      </c>
    </row>
    <row r="1074" spans="1:23" x14ac:dyDescent="0.25">
      <c r="A1074" s="257" t="s">
        <v>336</v>
      </c>
      <c r="B1074" t="str">
        <f>IFERROR(_xlfn.XLOOKUP(TEXT(A1074, "0"), TEXT('Material master'!$A$2:'Material master'!$A$275, "0"), 'Material master'!$B$2:'Material master'!$B$275, 1),"")</f>
        <v>ATH SG63 PO</v>
      </c>
      <c r="C1074" t="str">
        <f>IFERROR(_xlfn.XLOOKUP(TEXT(A1074, "0"), TEXT('Material master'!$A$2:'Material master'!$A$275, "0"), 'Material master'!$C$2:'Material master'!$C$275, 1),"")</f>
        <v>Bulk Product</v>
      </c>
      <c r="D1074" t="str">
        <f>IFERROR(_xlfn.XLOOKUP(TEXT(A1074, "0"), TEXT('Material master'!$A$2:'Material master'!$A$275, "0"), 'Material master'!$D$2:'Material master'!$D$275, 1),"")</f>
        <v>J000 - ATH</v>
      </c>
      <c r="E1074" t="str">
        <f>IFERROR(_xlfn.XLOOKUP(TEXT(A1074, "0"), TEXT('Material master'!$A$2:'Material master'!$A$275, "0"), 'Material master'!$E$2:'Material master'!$E$275, 1),"")</f>
        <v>SPC0922 - ATH Flour</v>
      </c>
      <c r="F1074" t="str">
        <f>IFERROR(_xlfn.XLOOKUP(TEXT(A1074, "0"), TEXT('Material master'!$A$2:'Material master'!$A$275, "0"), 'Material master'!$F$2:'Material master'!$F$275, 1),"")</f>
        <v>AC02 - ATH Flour Medium</v>
      </c>
      <c r="G1074" t="str">
        <f>IFERROR(_xlfn.XLOOKUP(TEXT(A1074, "0"), TEXT('Material master'!$A$2:'Material master'!$A$275, "0"), 'Material master'!$G$2:'Material master'!$G$275, 1),"")</f>
        <v>ATH SG63 PO</v>
      </c>
      <c r="H1074" t="s">
        <v>704</v>
      </c>
      <c r="I1074">
        <v>1</v>
      </c>
      <c r="K1074" s="32"/>
      <c r="L1074" s="32">
        <f t="shared" ref="L1074:W1074" si="1011">IF(( L1073 - K1072 + L1071 ) &gt; 0, CEILING(( L1073 - K1072 + L1071 ), $I1074), 0)</f>
        <v>810</v>
      </c>
      <c r="M1074" s="32">
        <f t="shared" si="1011"/>
        <v>1208</v>
      </c>
      <c r="N1074" s="32">
        <f t="shared" si="1011"/>
        <v>1218</v>
      </c>
      <c r="O1074" s="32">
        <f t="shared" si="1011"/>
        <v>1247</v>
      </c>
      <c r="P1074" s="32">
        <f t="shared" si="1011"/>
        <v>1197</v>
      </c>
      <c r="Q1074" s="32">
        <f t="shared" si="1011"/>
        <v>1224</v>
      </c>
      <c r="R1074" s="32">
        <f t="shared" si="1011"/>
        <v>1217</v>
      </c>
      <c r="S1074" s="32">
        <f t="shared" si="1011"/>
        <v>1194</v>
      </c>
      <c r="T1074" s="32">
        <f t="shared" si="1011"/>
        <v>1181</v>
      </c>
      <c r="U1074" s="32">
        <f t="shared" si="1011"/>
        <v>1152</v>
      </c>
      <c r="V1074" s="32">
        <f t="shared" si="1011"/>
        <v>1218</v>
      </c>
      <c r="W1074" s="32">
        <f t="shared" si="1011"/>
        <v>1129</v>
      </c>
    </row>
    <row r="1075" spans="1:23" x14ac:dyDescent="0.25">
      <c r="A1075" s="257" t="s">
        <v>336</v>
      </c>
      <c r="B1075" t="str">
        <f>IFERROR(_xlfn.XLOOKUP(TEXT(A1075, "0"), TEXT('Material master'!$A$2:'Material master'!$A$275, "0"), 'Material master'!$B$2:'Material master'!$B$275, 1),"")</f>
        <v>ATH SG63 PO</v>
      </c>
      <c r="C1075" t="str">
        <f>IFERROR(_xlfn.XLOOKUP(TEXT(A1075, "0"), TEXT('Material master'!$A$2:'Material master'!$A$275, "0"), 'Material master'!$C$2:'Material master'!$C$275, 1),"")</f>
        <v>Bulk Product</v>
      </c>
      <c r="D1075" t="str">
        <f>IFERROR(_xlfn.XLOOKUP(TEXT(A1075, "0"), TEXT('Material master'!$A$2:'Material master'!$A$275, "0"), 'Material master'!$D$2:'Material master'!$D$275, 1),"")</f>
        <v>J000 - ATH</v>
      </c>
      <c r="E1075" t="str">
        <f>IFERROR(_xlfn.XLOOKUP(TEXT(A1075, "0"), TEXT('Material master'!$A$2:'Material master'!$A$275, "0"), 'Material master'!$E$2:'Material master'!$E$275, 1),"")</f>
        <v>SPC0922 - ATH Flour</v>
      </c>
      <c r="F1075" t="str">
        <f>IFERROR(_xlfn.XLOOKUP(TEXT(A1075, "0"), TEXT('Material master'!$A$2:'Material master'!$A$275, "0"), 'Material master'!$F$2:'Material master'!$F$275, 1),"")</f>
        <v>AC02 - ATH Flour Medium</v>
      </c>
      <c r="G1075" t="str">
        <f>IFERROR(_xlfn.XLOOKUP(TEXT(A1075, "0"), TEXT('Material master'!$A$2:'Material master'!$A$275, "0"), 'Material master'!$G$2:'Material master'!$G$275, 1),"")</f>
        <v>ATH SG63 PO</v>
      </c>
      <c r="H1075" t="s">
        <v>705</v>
      </c>
      <c r="I1075" t="s">
        <v>658</v>
      </c>
      <c r="J1075">
        <v>5</v>
      </c>
      <c r="K1075" s="32"/>
      <c r="L1075" s="32">
        <f t="shared" ref="L1075:W1075" si="1012">L1074 / $J1075</f>
        <v>162</v>
      </c>
      <c r="M1075" s="32">
        <f t="shared" si="1012"/>
        <v>241.6</v>
      </c>
      <c r="N1075" s="32">
        <f t="shared" si="1012"/>
        <v>243.6</v>
      </c>
      <c r="O1075" s="32">
        <f t="shared" si="1012"/>
        <v>249.4</v>
      </c>
      <c r="P1075" s="32">
        <f t="shared" si="1012"/>
        <v>239.4</v>
      </c>
      <c r="Q1075" s="32">
        <f t="shared" si="1012"/>
        <v>244.8</v>
      </c>
      <c r="R1075" s="32">
        <f t="shared" si="1012"/>
        <v>243.4</v>
      </c>
      <c r="S1075" s="32">
        <f t="shared" si="1012"/>
        <v>238.8</v>
      </c>
      <c r="T1075" s="32">
        <f t="shared" si="1012"/>
        <v>236.2</v>
      </c>
      <c r="U1075" s="32">
        <f t="shared" si="1012"/>
        <v>230.4</v>
      </c>
      <c r="V1075" s="32">
        <f t="shared" si="1012"/>
        <v>243.6</v>
      </c>
      <c r="W1075" s="32">
        <f t="shared" si="1012"/>
        <v>225.8</v>
      </c>
    </row>
    <row r="1076" spans="1:23" x14ac:dyDescent="0.25">
      <c r="A1076" s="257" t="s">
        <v>336</v>
      </c>
      <c r="B1076" t="str">
        <f>IFERROR(_xlfn.XLOOKUP(TEXT(A1076, "0"), TEXT('Material master'!$A$2:'Material master'!$A$275, "0"), 'Material master'!$B$2:'Material master'!$B$275, 1),"")</f>
        <v>ATH SG63 PO</v>
      </c>
      <c r="C1076" t="str">
        <f>IFERROR(_xlfn.XLOOKUP(TEXT(A1076, "0"), TEXT('Material master'!$A$2:'Material master'!$A$275, "0"), 'Material master'!$C$2:'Material master'!$C$275, 1),"")</f>
        <v>Bulk Product</v>
      </c>
      <c r="D1076" t="str">
        <f>IFERROR(_xlfn.XLOOKUP(TEXT(A1076, "0"), TEXT('Material master'!$A$2:'Material master'!$A$275, "0"), 'Material master'!$D$2:'Material master'!$D$275, 1),"")</f>
        <v>J000 - ATH</v>
      </c>
      <c r="E1076" t="str">
        <f>IFERROR(_xlfn.XLOOKUP(TEXT(A1076, "0"), TEXT('Material master'!$A$2:'Material master'!$A$275, "0"), 'Material master'!$E$2:'Material master'!$E$275, 1),"")</f>
        <v>SPC0922 - ATH Flour</v>
      </c>
      <c r="F1076" t="str">
        <f>IFERROR(_xlfn.XLOOKUP(TEXT(A1076, "0"), TEXT('Material master'!$A$2:'Material master'!$A$275, "0"), 'Material master'!$F$2:'Material master'!$F$275, 1),"")</f>
        <v>AC02 - ATH Flour Medium</v>
      </c>
      <c r="G1076" t="str">
        <f>IFERROR(_xlfn.XLOOKUP(TEXT(A1076, "0"), TEXT('Material master'!$A$2:'Material master'!$A$275, "0"), 'Material master'!$G$2:'Material master'!$G$275, 1),"")</f>
        <v>ATH SG63 PO</v>
      </c>
      <c r="H1076" t="s">
        <v>706</v>
      </c>
      <c r="I1076" s="257" t="s">
        <v>694</v>
      </c>
      <c r="J1076">
        <v>0.79800000000000004</v>
      </c>
      <c r="K1076" s="32"/>
      <c r="L1076" s="32">
        <f t="shared" ref="L1076:W1076" si="1013">L1074 * $J1076</f>
        <v>646.38</v>
      </c>
      <c r="M1076" s="32">
        <f t="shared" si="1013"/>
        <v>963.98400000000004</v>
      </c>
      <c r="N1076" s="32">
        <f t="shared" si="1013"/>
        <v>971.96400000000006</v>
      </c>
      <c r="O1076" s="32">
        <f t="shared" si="1013"/>
        <v>995.10600000000011</v>
      </c>
      <c r="P1076" s="32">
        <f t="shared" si="1013"/>
        <v>955.20600000000002</v>
      </c>
      <c r="Q1076" s="32">
        <f t="shared" si="1013"/>
        <v>976.75200000000007</v>
      </c>
      <c r="R1076" s="32">
        <f t="shared" si="1013"/>
        <v>971.16600000000005</v>
      </c>
      <c r="S1076" s="32">
        <f t="shared" si="1013"/>
        <v>952.81200000000001</v>
      </c>
      <c r="T1076" s="32">
        <f t="shared" si="1013"/>
        <v>942.4380000000001</v>
      </c>
      <c r="U1076" s="32">
        <f t="shared" si="1013"/>
        <v>919.29600000000005</v>
      </c>
      <c r="V1076" s="32">
        <f t="shared" si="1013"/>
        <v>971.96400000000006</v>
      </c>
      <c r="W1076" s="32">
        <f t="shared" si="1013"/>
        <v>900.94200000000001</v>
      </c>
    </row>
    <row r="1077" spans="1:23" ht="15.75" thickBot="1" x14ac:dyDescent="0.3">
      <c r="A1077" s="257" t="s">
        <v>336</v>
      </c>
      <c r="B1077" t="str">
        <f>IFERROR(_xlfn.XLOOKUP(TEXT(A1077, "0"), TEXT('Material master'!$A$2:'Material master'!$A$275, "0"), 'Material master'!$B$2:'Material master'!$B$275, 1),"")</f>
        <v>ATH SG63 PO</v>
      </c>
      <c r="C1077" t="str">
        <f>IFERROR(_xlfn.XLOOKUP(TEXT(A1077, "0"), TEXT('Material master'!$A$2:'Material master'!$A$275, "0"), 'Material master'!$C$2:'Material master'!$C$275, 1),"")</f>
        <v>Bulk Product</v>
      </c>
      <c r="D1077" t="str">
        <f>IFERROR(_xlfn.XLOOKUP(TEXT(A1077, "0"), TEXT('Material master'!$A$2:'Material master'!$A$275, "0"), 'Material master'!$D$2:'Material master'!$D$275, 1),"")</f>
        <v>J000 - ATH</v>
      </c>
      <c r="E1077" t="str">
        <f>IFERROR(_xlfn.XLOOKUP(TEXT(A1077, "0"), TEXT('Material master'!$A$2:'Material master'!$A$275, "0"), 'Material master'!$E$2:'Material master'!$E$275, 1),"")</f>
        <v>SPC0922 - ATH Flour</v>
      </c>
      <c r="F1077" t="str">
        <f>IFERROR(_xlfn.XLOOKUP(TEXT(A1077, "0"), TEXT('Material master'!$A$2:'Material master'!$A$275, "0"), 'Material master'!$F$2:'Material master'!$F$275, 1),"")</f>
        <v>AC02 - ATH Flour Medium</v>
      </c>
      <c r="G1077" t="str">
        <f>IFERROR(_xlfn.XLOOKUP(TEXT(A1077, "0"), TEXT('Material master'!$A$2:'Material master'!$A$275, "0"), 'Material master'!$G$2:'Material master'!$G$275, 1),"")</f>
        <v>ATH SG63 PO</v>
      </c>
      <c r="H1077" t="s">
        <v>706</v>
      </c>
      <c r="I1077" s="257" t="s">
        <v>58</v>
      </c>
      <c r="J1077">
        <v>0.26600000000000001</v>
      </c>
      <c r="K1077" s="32"/>
      <c r="L1077" s="32">
        <f t="shared" ref="L1077:W1077" si="1014">L1074 * $J1077</f>
        <v>215.46</v>
      </c>
      <c r="M1077" s="32">
        <f t="shared" si="1014"/>
        <v>321.32800000000003</v>
      </c>
      <c r="N1077" s="32">
        <f t="shared" si="1014"/>
        <v>323.988</v>
      </c>
      <c r="O1077" s="32">
        <f t="shared" si="1014"/>
        <v>331.702</v>
      </c>
      <c r="P1077" s="32">
        <f t="shared" si="1014"/>
        <v>318.40200000000004</v>
      </c>
      <c r="Q1077" s="32">
        <f t="shared" si="1014"/>
        <v>325.584</v>
      </c>
      <c r="R1077" s="32">
        <f t="shared" si="1014"/>
        <v>323.72200000000004</v>
      </c>
      <c r="S1077" s="32">
        <f t="shared" si="1014"/>
        <v>317.60400000000004</v>
      </c>
      <c r="T1077" s="32">
        <f t="shared" si="1014"/>
        <v>314.14600000000002</v>
      </c>
      <c r="U1077" s="32">
        <f t="shared" si="1014"/>
        <v>306.43200000000002</v>
      </c>
      <c r="V1077" s="32">
        <f t="shared" si="1014"/>
        <v>323.988</v>
      </c>
      <c r="W1077" s="32">
        <f t="shared" si="1014"/>
        <v>300.31400000000002</v>
      </c>
    </row>
    <row r="1078" spans="1:23" s="138" customFormat="1" x14ac:dyDescent="0.25">
      <c r="A1078" s="137" t="s">
        <v>339</v>
      </c>
      <c r="B1078" s="138" t="str">
        <f>IFERROR(_xlfn.XLOOKUP(TEXT(A1078, "0"), TEXT('Material master'!$A$2:'Material master'!$A$275, "0"), 'Material master'!$B$2:'Material master'!$B$275, 1),"")</f>
        <v>ATH SG63 PO 25:PA:H4:H:1200</v>
      </c>
      <c r="C1078" s="138" t="str">
        <f>IFERROR(_xlfn.XLOOKUP(TEXT(A1078, "0"), TEXT('Material master'!$A$2:'Material master'!$A$275, "0"), 'Material master'!$C$2:'Material master'!$C$275, 1),"")</f>
        <v>Packaged Product</v>
      </c>
      <c r="D1078" s="138" t="str">
        <f>IFERROR(_xlfn.XLOOKUP(TEXT(A1078, "0"), TEXT('Material master'!$A$2:'Material master'!$A$275, "0"), 'Material master'!$D$2:'Material master'!$D$275, 1),"")</f>
        <v>J000 - ATH</v>
      </c>
      <c r="E1078" s="138" t="str">
        <f>IFERROR(_xlfn.XLOOKUP(TEXT(A1078, "0"), TEXT('Material master'!$A$2:'Material master'!$A$275, "0"), 'Material master'!$E$2:'Material master'!$E$275, 1),"")</f>
        <v>SPC0922 - ATH Flour</v>
      </c>
      <c r="F1078" s="138" t="str">
        <f>IFERROR(_xlfn.XLOOKUP(TEXT(A1078, "0"), TEXT('Material master'!$A$2:'Material master'!$A$275, "0"), 'Material master'!$F$2:'Material master'!$F$275, 1),"")</f>
        <v>AC02 - ATH Flour Medium</v>
      </c>
      <c r="G1078" s="138" t="str">
        <f>IFERROR(_xlfn.XLOOKUP(TEXT(A1078, "0"), TEXT('Material master'!$A$2:'Material master'!$A$275, "0"), 'Material master'!$G$2:'Material master'!$G$275, 1),"")</f>
        <v>ATH SG63 PO</v>
      </c>
      <c r="H1078" s="138" t="s">
        <v>683</v>
      </c>
      <c r="I1078" s="140">
        <f>IFERROR(AVERAGE('Forecast sheet'!$C$35:'Forecast sheet'!$N$35),0)</f>
        <v>187.02916666666667</v>
      </c>
      <c r="J1078" s="140">
        <f>IFERROR(AVERAGE(L1078:W1078),0)</f>
        <v>223.01064223939707</v>
      </c>
      <c r="K1078" s="140"/>
      <c r="L1078" s="140">
        <v>140.48285250429919</v>
      </c>
      <c r="M1078" s="140">
        <v>211.68318246026192</v>
      </c>
      <c r="N1078" s="140">
        <v>221.46440751991571</v>
      </c>
      <c r="O1078" s="140">
        <v>223.60396414875188</v>
      </c>
      <c r="P1078" s="140">
        <v>222.7680022007911</v>
      </c>
      <c r="Q1078" s="140">
        <v>251.02629233950913</v>
      </c>
      <c r="R1078" s="140">
        <v>231.35723499160065</v>
      </c>
      <c r="S1078" s="140">
        <v>231.02629233950913</v>
      </c>
      <c r="T1078" s="140">
        <v>231.25903233203826</v>
      </c>
      <c r="U1078" s="140">
        <v>229.93200274076591</v>
      </c>
      <c r="V1078" s="140">
        <v>251.29244055455649</v>
      </c>
      <c r="W1078" s="140">
        <v>230.23200274076589</v>
      </c>
    </row>
    <row r="1079" spans="1:23" x14ac:dyDescent="0.25">
      <c r="A1079" s="257" t="s">
        <v>339</v>
      </c>
      <c r="B1079" t="str">
        <f>IFERROR(_xlfn.XLOOKUP(TEXT(A1079, "0"), TEXT('Material master'!$A$2:'Material master'!$A$275, "0"), 'Material master'!$B$2:'Material master'!$B$275, 1),"")</f>
        <v>ATH SG63 PO 25:PA:H4:H:1200</v>
      </c>
      <c r="C1079" t="str">
        <f>IFERROR(_xlfn.XLOOKUP(TEXT(A1079, "0"), TEXT('Material master'!$A$2:'Material master'!$A$275, "0"), 'Material master'!$C$2:'Material master'!$C$275, 1),"")</f>
        <v>Packaged Product</v>
      </c>
      <c r="D1079" t="str">
        <f>IFERROR(_xlfn.XLOOKUP(TEXT(A1079, "0"), TEXT('Material master'!$A$2:'Material master'!$A$275, "0"), 'Material master'!$D$2:'Material master'!$D$275, 1),"")</f>
        <v>J000 - ATH</v>
      </c>
      <c r="E1079" t="str">
        <f>IFERROR(_xlfn.XLOOKUP(TEXT(A1079, "0"), TEXT('Material master'!$A$2:'Material master'!$A$275, "0"), 'Material master'!$E$2:'Material master'!$E$275, 1),"")</f>
        <v>SPC0922 - ATH Flour</v>
      </c>
      <c r="F1079" t="str">
        <f>IFERROR(_xlfn.XLOOKUP(TEXT(A1079, "0"), TEXT('Material master'!$A$2:'Material master'!$A$275, "0"), 'Material master'!$F$2:'Material master'!$F$275, 1),"")</f>
        <v>AC02 - ATH Flour Medium</v>
      </c>
      <c r="G1079" t="str">
        <f>IFERROR(_xlfn.XLOOKUP(TEXT(A1079, "0"), TEXT('Material master'!$A$2:'Material master'!$A$275, "0"), 'Material master'!$G$2:'Material master'!$G$275, 1),"")</f>
        <v>ATH SG63 PO</v>
      </c>
      <c r="H1079" s="1" t="s">
        <v>696</v>
      </c>
      <c r="I1079" s="1"/>
      <c r="J1079" s="1"/>
      <c r="K1079" s="141"/>
      <c r="L1079" s="141">
        <f t="shared" ref="L1079:W1079" si="1015">SUM(L1078)</f>
        <v>140.48285250429919</v>
      </c>
      <c r="M1079" s="141">
        <f t="shared" si="1015"/>
        <v>211.68318246026192</v>
      </c>
      <c r="N1079" s="141">
        <f t="shared" si="1015"/>
        <v>221.46440751991571</v>
      </c>
      <c r="O1079" s="141">
        <f t="shared" si="1015"/>
        <v>223.60396414875188</v>
      </c>
      <c r="P1079" s="141">
        <f t="shared" si="1015"/>
        <v>222.7680022007911</v>
      </c>
      <c r="Q1079" s="141">
        <f t="shared" si="1015"/>
        <v>251.02629233950913</v>
      </c>
      <c r="R1079" s="141">
        <f t="shared" si="1015"/>
        <v>231.35723499160065</v>
      </c>
      <c r="S1079" s="141">
        <f t="shared" si="1015"/>
        <v>231.02629233950913</v>
      </c>
      <c r="T1079" s="141">
        <f t="shared" si="1015"/>
        <v>231.25903233203826</v>
      </c>
      <c r="U1079" s="141">
        <f t="shared" si="1015"/>
        <v>229.93200274076591</v>
      </c>
      <c r="V1079" s="141">
        <f t="shared" si="1015"/>
        <v>251.29244055455649</v>
      </c>
      <c r="W1079" s="141">
        <f t="shared" si="1015"/>
        <v>230.23200274076589</v>
      </c>
    </row>
    <row r="1080" spans="1:23" s="136" customFormat="1" x14ac:dyDescent="0.25">
      <c r="A1080" s="270" t="s">
        <v>339</v>
      </c>
      <c r="B1080" s="136" t="str">
        <f>IFERROR(_xlfn.XLOOKUP(TEXT(A1080, "0"), TEXT('Material master'!$A$2:'Material master'!$A$275, "0"), 'Material master'!$B$2:'Material master'!$B$275, 1),"")</f>
        <v>ATH SG63 PO 25:PA:H4:H:1200</v>
      </c>
      <c r="C1080" s="136" t="str">
        <f>IFERROR(_xlfn.XLOOKUP(TEXT(A1080, "0"), TEXT('Material master'!$A$2:'Material master'!$A$275, "0"), 'Material master'!$C$2:'Material master'!$C$275, 1),"")</f>
        <v>Packaged Product</v>
      </c>
      <c r="D1080" s="136" t="str">
        <f>IFERROR(_xlfn.XLOOKUP(TEXT(A1080, "0"), TEXT('Material master'!$A$2:'Material master'!$A$275, "0"), 'Material master'!$D$2:'Material master'!$D$275, 1),"")</f>
        <v>J000 - ATH</v>
      </c>
      <c r="E1080" s="136" t="str">
        <f>IFERROR(_xlfn.XLOOKUP(TEXT(A1080, "0"), TEXT('Material master'!$A$2:'Material master'!$A$275, "0"), 'Material master'!$E$2:'Material master'!$E$275, 1),"")</f>
        <v>SPC0922 - ATH Flour</v>
      </c>
      <c r="F1080" s="136" t="str">
        <f>IFERROR(_xlfn.XLOOKUP(TEXT(A1080, "0"), TEXT('Material master'!$A$2:'Material master'!$A$275, "0"), 'Material master'!$F$2:'Material master'!$F$275, 1),"")</f>
        <v>AC02 - ATH Flour Medium</v>
      </c>
      <c r="G1080" s="136" t="str">
        <f>IFERROR(_xlfn.XLOOKUP(TEXT(A1080, "0"), TEXT('Material master'!$A$2:'Material master'!$A$275, "0"), 'Material master'!$G$2:'Material master'!$G$275, 1),"")</f>
        <v>ATH SG63 PO</v>
      </c>
      <c r="H1080" s="136" t="s">
        <v>697</v>
      </c>
      <c r="K1080" s="142">
        <v>126</v>
      </c>
      <c r="L1080" s="142">
        <f t="shared" ref="L1080:W1080" si="1016">K1080 - L1079 + L1082</f>
        <v>49.117147495700806</v>
      </c>
      <c r="M1080" s="142">
        <f t="shared" si="1016"/>
        <v>48.633965035438877</v>
      </c>
      <c r="N1080" s="142">
        <f t="shared" si="1016"/>
        <v>49.169557515523167</v>
      </c>
      <c r="O1080" s="142">
        <f t="shared" si="1016"/>
        <v>48.76559336677127</v>
      </c>
      <c r="P1080" s="142">
        <f t="shared" si="1016"/>
        <v>49.197591165980157</v>
      </c>
      <c r="Q1080" s="142">
        <f t="shared" si="1016"/>
        <v>48.971298826471013</v>
      </c>
      <c r="R1080" s="142">
        <f t="shared" si="1016"/>
        <v>48.014063834870342</v>
      </c>
      <c r="S1080" s="142">
        <f t="shared" si="1016"/>
        <v>48.58777149536121</v>
      </c>
      <c r="T1080" s="142">
        <f t="shared" si="1016"/>
        <v>48.928739163322945</v>
      </c>
      <c r="U1080" s="142">
        <f t="shared" si="1016"/>
        <v>48.196736422557024</v>
      </c>
      <c r="V1080" s="142">
        <f t="shared" si="1016"/>
        <v>48.904295868000531</v>
      </c>
      <c r="W1080" s="142">
        <f t="shared" si="1016"/>
        <v>49.072293127234616</v>
      </c>
    </row>
    <row r="1081" spans="1:23" x14ac:dyDescent="0.25">
      <c r="A1081" s="257" t="s">
        <v>339</v>
      </c>
      <c r="B1081" t="str">
        <f>IFERROR(_xlfn.XLOOKUP(TEXT(A1081, "0"), TEXT('Material master'!$A$2:'Material master'!$A$275, "0"), 'Material master'!$B$2:'Material master'!$B$275, 1),"")</f>
        <v>ATH SG63 PO 25:PA:H4:H:1200</v>
      </c>
      <c r="C1081" t="str">
        <f>IFERROR(_xlfn.XLOOKUP(TEXT(A1081, "0"), TEXT('Material master'!$A$2:'Material master'!$A$275, "0"), 'Material master'!$C$2:'Material master'!$C$275, 1),"")</f>
        <v>Packaged Product</v>
      </c>
      <c r="D1081" t="str">
        <f>IFERROR(_xlfn.XLOOKUP(TEXT(A1081, "0"), TEXT('Material master'!$A$2:'Material master'!$A$275, "0"), 'Material master'!$D$2:'Material master'!$D$275, 1),"")</f>
        <v>J000 - ATH</v>
      </c>
      <c r="E1081" t="str">
        <f>IFERROR(_xlfn.XLOOKUP(TEXT(A1081, "0"), TEXT('Material master'!$A$2:'Material master'!$A$275, "0"), 'Material master'!$E$2:'Material master'!$E$275, 1),"")</f>
        <v>SPC0922 - ATH Flour</v>
      </c>
      <c r="F1081" t="str">
        <f>IFERROR(_xlfn.XLOOKUP(TEXT(A1081, "0"), TEXT('Material master'!$A$2:'Material master'!$A$275, "0"), 'Material master'!$F$2:'Material master'!$F$275, 1),"")</f>
        <v>AC02 - ATH Flour Medium</v>
      </c>
      <c r="G1081" t="str">
        <f>IFERROR(_xlfn.XLOOKUP(TEXT(A1081, "0"), TEXT('Material master'!$A$2:'Material master'!$A$275, "0"), 'Material master'!$G$2:'Material master'!$G$275, 1),"")</f>
        <v>ATH SG63 PO</v>
      </c>
      <c r="H1081" t="s">
        <v>698</v>
      </c>
      <c r="I1081" s="32">
        <v>48</v>
      </c>
      <c r="J1081" s="258">
        <f>IFERROR($I1081/AVERAGE($L1079:$W1079),0)</f>
        <v>0.21523636503621671</v>
      </c>
      <c r="K1081" s="32"/>
      <c r="L1081" s="32">
        <f t="shared" ref="L1081:W1081" si="1017">$I1081</f>
        <v>48</v>
      </c>
      <c r="M1081" s="32">
        <f t="shared" si="1017"/>
        <v>48</v>
      </c>
      <c r="N1081" s="32">
        <f t="shared" si="1017"/>
        <v>48</v>
      </c>
      <c r="O1081" s="32">
        <f t="shared" si="1017"/>
        <v>48</v>
      </c>
      <c r="P1081" s="32">
        <f t="shared" si="1017"/>
        <v>48</v>
      </c>
      <c r="Q1081" s="32">
        <f t="shared" si="1017"/>
        <v>48</v>
      </c>
      <c r="R1081" s="32">
        <f t="shared" si="1017"/>
        <v>48</v>
      </c>
      <c r="S1081" s="32">
        <f t="shared" si="1017"/>
        <v>48</v>
      </c>
      <c r="T1081" s="32">
        <f t="shared" si="1017"/>
        <v>48</v>
      </c>
      <c r="U1081" s="32">
        <f t="shared" si="1017"/>
        <v>48</v>
      </c>
      <c r="V1081" s="32">
        <f t="shared" si="1017"/>
        <v>48</v>
      </c>
      <c r="W1081" s="32">
        <f t="shared" si="1017"/>
        <v>48</v>
      </c>
    </row>
    <row r="1082" spans="1:23" x14ac:dyDescent="0.25">
      <c r="A1082" s="257" t="s">
        <v>339</v>
      </c>
      <c r="B1082" t="str">
        <f>IFERROR(_xlfn.XLOOKUP(TEXT(A1082, "0"), TEXT('Material master'!$A$2:'Material master'!$A$275, "0"), 'Material master'!$B$2:'Material master'!$B$275, 1),"")</f>
        <v>ATH SG63 PO 25:PA:H4:H:1200</v>
      </c>
      <c r="C1082" t="str">
        <f>IFERROR(_xlfn.XLOOKUP(TEXT(A1082, "0"), TEXT('Material master'!$A$2:'Material master'!$A$275, "0"), 'Material master'!$C$2:'Material master'!$C$275, 1),"")</f>
        <v>Packaged Product</v>
      </c>
      <c r="D1082" t="str">
        <f>IFERROR(_xlfn.XLOOKUP(TEXT(A1082, "0"), TEXT('Material master'!$A$2:'Material master'!$A$275, "0"), 'Material master'!$D$2:'Material master'!$D$275, 1),"")</f>
        <v>J000 - ATH</v>
      </c>
      <c r="E1082" t="str">
        <f>IFERROR(_xlfn.XLOOKUP(TEXT(A1082, "0"), TEXT('Material master'!$A$2:'Material master'!$A$275, "0"), 'Material master'!$E$2:'Material master'!$E$275, 1),"")</f>
        <v>SPC0922 - ATH Flour</v>
      </c>
      <c r="F1082" t="str">
        <f>IFERROR(_xlfn.XLOOKUP(TEXT(A1082, "0"), TEXT('Material master'!$A$2:'Material master'!$A$275, "0"), 'Material master'!$F$2:'Material master'!$F$275, 1),"")</f>
        <v>AC02 - ATH Flour Medium</v>
      </c>
      <c r="G1082" t="str">
        <f>IFERROR(_xlfn.XLOOKUP(TEXT(A1082, "0"), TEXT('Material master'!$A$2:'Material master'!$A$275, "0"), 'Material master'!$G$2:'Material master'!$G$275, 1),"")</f>
        <v>ATH SG63 PO</v>
      </c>
      <c r="H1082" t="s">
        <v>704</v>
      </c>
      <c r="I1082">
        <v>1.2</v>
      </c>
      <c r="K1082" s="32"/>
      <c r="L1082" s="32">
        <f t="shared" ref="L1082:W1082" si="1018">IF(( L1081 - K1080 + L1079 ) &gt; 0, CEILING(( L1081 - K1080 + L1079 ), $I1082), 0)</f>
        <v>63.599999999999994</v>
      </c>
      <c r="M1082" s="32">
        <f t="shared" si="1018"/>
        <v>211.2</v>
      </c>
      <c r="N1082" s="32">
        <f t="shared" si="1018"/>
        <v>222</v>
      </c>
      <c r="O1082" s="32">
        <f t="shared" si="1018"/>
        <v>223.2</v>
      </c>
      <c r="P1082" s="32">
        <f t="shared" si="1018"/>
        <v>223.2</v>
      </c>
      <c r="Q1082" s="32">
        <f t="shared" si="1018"/>
        <v>250.79999999999998</v>
      </c>
      <c r="R1082" s="32">
        <f t="shared" si="1018"/>
        <v>230.39999999999998</v>
      </c>
      <c r="S1082" s="32">
        <f t="shared" si="1018"/>
        <v>231.6</v>
      </c>
      <c r="T1082" s="32">
        <f t="shared" si="1018"/>
        <v>231.6</v>
      </c>
      <c r="U1082" s="32">
        <f t="shared" si="1018"/>
        <v>229.2</v>
      </c>
      <c r="V1082" s="32">
        <f t="shared" si="1018"/>
        <v>252</v>
      </c>
      <c r="W1082" s="32">
        <f t="shared" si="1018"/>
        <v>230.39999999999998</v>
      </c>
    </row>
    <row r="1083" spans="1:23" x14ac:dyDescent="0.25">
      <c r="A1083" s="257" t="s">
        <v>339</v>
      </c>
      <c r="B1083" t="str">
        <f>IFERROR(_xlfn.XLOOKUP(TEXT(A1083, "0"), TEXT('Material master'!$A$2:'Material master'!$A$275, "0"), 'Material master'!$B$2:'Material master'!$B$275, 1),"")</f>
        <v>ATH SG63 PO 25:PA:H4:H:1200</v>
      </c>
      <c r="C1083" t="str">
        <f>IFERROR(_xlfn.XLOOKUP(TEXT(A1083, "0"), TEXT('Material master'!$A$2:'Material master'!$A$275, "0"), 'Material master'!$C$2:'Material master'!$C$275, 1),"")</f>
        <v>Packaged Product</v>
      </c>
      <c r="D1083" t="str">
        <f>IFERROR(_xlfn.XLOOKUP(TEXT(A1083, "0"), TEXT('Material master'!$A$2:'Material master'!$A$275, "0"), 'Material master'!$D$2:'Material master'!$D$275, 1),"")</f>
        <v>J000 - ATH</v>
      </c>
      <c r="E1083" t="str">
        <f>IFERROR(_xlfn.XLOOKUP(TEXT(A1083, "0"), TEXT('Material master'!$A$2:'Material master'!$A$275, "0"), 'Material master'!$E$2:'Material master'!$E$275, 1),"")</f>
        <v>SPC0922 - ATH Flour</v>
      </c>
      <c r="F1083" t="str">
        <f>IFERROR(_xlfn.XLOOKUP(TEXT(A1083, "0"), TEXT('Material master'!$A$2:'Material master'!$A$275, "0"), 'Material master'!$F$2:'Material master'!$F$275, 1),"")</f>
        <v>AC02 - ATH Flour Medium</v>
      </c>
      <c r="G1083" t="str">
        <f>IFERROR(_xlfn.XLOOKUP(TEXT(A1083, "0"), TEXT('Material master'!$A$2:'Material master'!$A$275, "0"), 'Material master'!$G$2:'Material master'!$G$275, 1),"")</f>
        <v>ATH SG63 PO</v>
      </c>
      <c r="H1083" t="s">
        <v>705</v>
      </c>
      <c r="I1083" t="s">
        <v>664</v>
      </c>
      <c r="J1083">
        <v>7.5</v>
      </c>
      <c r="K1083" s="32"/>
      <c r="L1083" s="32">
        <f t="shared" ref="L1083:W1083" si="1019">L1082 / $J1083</f>
        <v>8.4799999999999986</v>
      </c>
      <c r="M1083" s="32">
        <f t="shared" si="1019"/>
        <v>28.16</v>
      </c>
      <c r="N1083" s="32">
        <f t="shared" si="1019"/>
        <v>29.6</v>
      </c>
      <c r="O1083" s="32">
        <f t="shared" si="1019"/>
        <v>29.759999999999998</v>
      </c>
      <c r="P1083" s="32">
        <f t="shared" si="1019"/>
        <v>29.759999999999998</v>
      </c>
      <c r="Q1083" s="32">
        <f t="shared" si="1019"/>
        <v>33.44</v>
      </c>
      <c r="R1083" s="32">
        <f t="shared" si="1019"/>
        <v>30.719999999999995</v>
      </c>
      <c r="S1083" s="32">
        <f t="shared" si="1019"/>
        <v>30.88</v>
      </c>
      <c r="T1083" s="32">
        <f t="shared" si="1019"/>
        <v>30.88</v>
      </c>
      <c r="U1083" s="32">
        <f t="shared" si="1019"/>
        <v>30.56</v>
      </c>
      <c r="V1083" s="32">
        <f t="shared" si="1019"/>
        <v>33.6</v>
      </c>
      <c r="W1083" s="32">
        <f t="shared" si="1019"/>
        <v>30.719999999999995</v>
      </c>
    </row>
    <row r="1084" spans="1:23" x14ac:dyDescent="0.25">
      <c r="A1084" s="257" t="s">
        <v>339</v>
      </c>
      <c r="B1084" t="str">
        <f>IFERROR(_xlfn.XLOOKUP(TEXT(A1084, "0"), TEXT('Material master'!$A$2:'Material master'!$A$275, "0"), 'Material master'!$B$2:'Material master'!$B$275, 1),"")</f>
        <v>ATH SG63 PO 25:PA:H4:H:1200</v>
      </c>
      <c r="C1084" t="str">
        <f>IFERROR(_xlfn.XLOOKUP(TEXT(A1084, "0"), TEXT('Material master'!$A$2:'Material master'!$A$275, "0"), 'Material master'!$C$2:'Material master'!$C$275, 1),"")</f>
        <v>Packaged Product</v>
      </c>
      <c r="D1084" t="str">
        <f>IFERROR(_xlfn.XLOOKUP(TEXT(A1084, "0"), TEXT('Material master'!$A$2:'Material master'!$A$275, "0"), 'Material master'!$D$2:'Material master'!$D$275, 1),"")</f>
        <v>J000 - ATH</v>
      </c>
      <c r="E1084" t="str">
        <f>IFERROR(_xlfn.XLOOKUP(TEXT(A1084, "0"), TEXT('Material master'!$A$2:'Material master'!$A$275, "0"), 'Material master'!$E$2:'Material master'!$E$275, 1),"")</f>
        <v>SPC0922 - ATH Flour</v>
      </c>
      <c r="F1084" t="str">
        <f>IFERROR(_xlfn.XLOOKUP(TEXT(A1084, "0"), TEXT('Material master'!$A$2:'Material master'!$A$275, "0"), 'Material master'!$F$2:'Material master'!$F$275, 1),"")</f>
        <v>AC02 - ATH Flour Medium</v>
      </c>
      <c r="G1084" t="str">
        <f>IFERROR(_xlfn.XLOOKUP(TEXT(A1084, "0"), TEXT('Material master'!$A$2:'Material master'!$A$275, "0"), 'Material master'!$G$2:'Material master'!$G$275, 1),"")</f>
        <v>ATH SG63 PO</v>
      </c>
      <c r="H1084" t="s">
        <v>706</v>
      </c>
      <c r="I1084" s="257" t="s">
        <v>115</v>
      </c>
      <c r="J1084">
        <v>0.83333333333333337</v>
      </c>
      <c r="K1084" s="32"/>
      <c r="L1084" s="32">
        <f t="shared" ref="L1084:W1084" si="1020">L1082 * $J1084</f>
        <v>53</v>
      </c>
      <c r="M1084" s="32">
        <f t="shared" si="1020"/>
        <v>176</v>
      </c>
      <c r="N1084" s="32">
        <f t="shared" si="1020"/>
        <v>185</v>
      </c>
      <c r="O1084" s="32">
        <f t="shared" si="1020"/>
        <v>186</v>
      </c>
      <c r="P1084" s="32">
        <f t="shared" si="1020"/>
        <v>186</v>
      </c>
      <c r="Q1084" s="32">
        <f t="shared" si="1020"/>
        <v>209</v>
      </c>
      <c r="R1084" s="32">
        <f t="shared" si="1020"/>
        <v>192</v>
      </c>
      <c r="S1084" s="32">
        <f t="shared" si="1020"/>
        <v>193</v>
      </c>
      <c r="T1084" s="32">
        <f t="shared" si="1020"/>
        <v>193</v>
      </c>
      <c r="U1084" s="32">
        <f t="shared" si="1020"/>
        <v>191</v>
      </c>
      <c r="V1084" s="32">
        <f t="shared" si="1020"/>
        <v>210</v>
      </c>
      <c r="W1084" s="32">
        <f t="shared" si="1020"/>
        <v>192</v>
      </c>
    </row>
    <row r="1085" spans="1:23" x14ac:dyDescent="0.25">
      <c r="A1085" s="257" t="s">
        <v>339</v>
      </c>
      <c r="B1085" t="str">
        <f>IFERROR(_xlfn.XLOOKUP(TEXT(A1085, "0"), TEXT('Material master'!$A$2:'Material master'!$A$275, "0"), 'Material master'!$B$2:'Material master'!$B$275, 1),"")</f>
        <v>ATH SG63 PO 25:PA:H4:H:1200</v>
      </c>
      <c r="C1085" t="str">
        <f>IFERROR(_xlfn.XLOOKUP(TEXT(A1085, "0"), TEXT('Material master'!$A$2:'Material master'!$A$275, "0"), 'Material master'!$C$2:'Material master'!$C$275, 1),"")</f>
        <v>Packaged Product</v>
      </c>
      <c r="D1085" t="str">
        <f>IFERROR(_xlfn.XLOOKUP(TEXT(A1085, "0"), TEXT('Material master'!$A$2:'Material master'!$A$275, "0"), 'Material master'!$D$2:'Material master'!$D$275, 1),"")</f>
        <v>J000 - ATH</v>
      </c>
      <c r="E1085" t="str">
        <f>IFERROR(_xlfn.XLOOKUP(TEXT(A1085, "0"), TEXT('Material master'!$A$2:'Material master'!$A$275, "0"), 'Material master'!$E$2:'Material master'!$E$275, 1),"")</f>
        <v>SPC0922 - ATH Flour</v>
      </c>
      <c r="F1085" t="str">
        <f>IFERROR(_xlfn.XLOOKUP(TEXT(A1085, "0"), TEXT('Material master'!$A$2:'Material master'!$A$275, "0"), 'Material master'!$F$2:'Material master'!$F$275, 1),"")</f>
        <v>AC02 - ATH Flour Medium</v>
      </c>
      <c r="G1085" t="str">
        <f>IFERROR(_xlfn.XLOOKUP(TEXT(A1085, "0"), TEXT('Material master'!$A$2:'Material master'!$A$275, "0"), 'Material master'!$G$2:'Material master'!$G$275, 1),"")</f>
        <v>ATH SG63 PO</v>
      </c>
      <c r="H1085" t="s">
        <v>706</v>
      </c>
      <c r="I1085" s="257" t="s">
        <v>117</v>
      </c>
      <c r="J1085">
        <v>8.3333333333333343E-2</v>
      </c>
      <c r="K1085" s="32"/>
      <c r="L1085" s="32">
        <f t="shared" ref="L1085:W1085" si="1021">L1082 * $J1085</f>
        <v>5.3</v>
      </c>
      <c r="M1085" s="32">
        <f t="shared" si="1021"/>
        <v>17.600000000000001</v>
      </c>
      <c r="N1085" s="32">
        <f t="shared" si="1021"/>
        <v>18.500000000000004</v>
      </c>
      <c r="O1085" s="32">
        <f t="shared" si="1021"/>
        <v>18.600000000000001</v>
      </c>
      <c r="P1085" s="32">
        <f t="shared" si="1021"/>
        <v>18.600000000000001</v>
      </c>
      <c r="Q1085" s="32">
        <f t="shared" si="1021"/>
        <v>20.900000000000002</v>
      </c>
      <c r="R1085" s="32">
        <f t="shared" si="1021"/>
        <v>19.2</v>
      </c>
      <c r="S1085" s="32">
        <f t="shared" si="1021"/>
        <v>19.3</v>
      </c>
      <c r="T1085" s="32">
        <f t="shared" si="1021"/>
        <v>19.3</v>
      </c>
      <c r="U1085" s="32">
        <f t="shared" si="1021"/>
        <v>19.100000000000001</v>
      </c>
      <c r="V1085" s="32">
        <f t="shared" si="1021"/>
        <v>21.000000000000004</v>
      </c>
      <c r="W1085" s="32">
        <f t="shared" si="1021"/>
        <v>19.2</v>
      </c>
    </row>
    <row r="1086" spans="1:23" x14ac:dyDescent="0.25">
      <c r="A1086" s="257" t="s">
        <v>339</v>
      </c>
      <c r="B1086" t="str">
        <f>IFERROR(_xlfn.XLOOKUP(TEXT(A1086, "0"), TEXT('Material master'!$A$2:'Material master'!$A$275, "0"), 'Material master'!$B$2:'Material master'!$B$275, 1),"")</f>
        <v>ATH SG63 PO 25:PA:H4:H:1200</v>
      </c>
      <c r="C1086" t="str">
        <f>IFERROR(_xlfn.XLOOKUP(TEXT(A1086, "0"), TEXT('Material master'!$A$2:'Material master'!$A$275, "0"), 'Material master'!$C$2:'Material master'!$C$275, 1),"")</f>
        <v>Packaged Product</v>
      </c>
      <c r="D1086" t="str">
        <f>IFERROR(_xlfn.XLOOKUP(TEXT(A1086, "0"), TEXT('Material master'!$A$2:'Material master'!$A$275, "0"), 'Material master'!$D$2:'Material master'!$D$275, 1),"")</f>
        <v>J000 - ATH</v>
      </c>
      <c r="E1086" t="str">
        <f>IFERROR(_xlfn.XLOOKUP(TEXT(A1086, "0"), TEXT('Material master'!$A$2:'Material master'!$A$275, "0"), 'Material master'!$E$2:'Material master'!$E$275, 1),"")</f>
        <v>SPC0922 - ATH Flour</v>
      </c>
      <c r="F1086" t="str">
        <f>IFERROR(_xlfn.XLOOKUP(TEXT(A1086, "0"), TEXT('Material master'!$A$2:'Material master'!$A$275, "0"), 'Material master'!$F$2:'Material master'!$F$275, 1),"")</f>
        <v>AC02 - ATH Flour Medium</v>
      </c>
      <c r="G1086" t="str">
        <f>IFERROR(_xlfn.XLOOKUP(TEXT(A1086, "0"), TEXT('Material master'!$A$2:'Material master'!$A$275, "0"), 'Material master'!$G$2:'Material master'!$G$275, 1),"")</f>
        <v>ATH SG63 PO</v>
      </c>
      <c r="H1086" t="s">
        <v>706</v>
      </c>
      <c r="I1086" s="257" t="s">
        <v>119</v>
      </c>
      <c r="J1086">
        <v>0.83333333333333337</v>
      </c>
      <c r="K1086" s="32"/>
      <c r="L1086" s="32">
        <f t="shared" ref="L1086:W1086" si="1022">L1082 * $J1086</f>
        <v>53</v>
      </c>
      <c r="M1086" s="32">
        <f t="shared" si="1022"/>
        <v>176</v>
      </c>
      <c r="N1086" s="32">
        <f t="shared" si="1022"/>
        <v>185</v>
      </c>
      <c r="O1086" s="32">
        <f t="shared" si="1022"/>
        <v>186</v>
      </c>
      <c r="P1086" s="32">
        <f t="shared" si="1022"/>
        <v>186</v>
      </c>
      <c r="Q1086" s="32">
        <f t="shared" si="1022"/>
        <v>209</v>
      </c>
      <c r="R1086" s="32">
        <f t="shared" si="1022"/>
        <v>192</v>
      </c>
      <c r="S1086" s="32">
        <f t="shared" si="1022"/>
        <v>193</v>
      </c>
      <c r="T1086" s="32">
        <f t="shared" si="1022"/>
        <v>193</v>
      </c>
      <c r="U1086" s="32">
        <f t="shared" si="1022"/>
        <v>191</v>
      </c>
      <c r="V1086" s="32">
        <f t="shared" si="1022"/>
        <v>210</v>
      </c>
      <c r="W1086" s="32">
        <f t="shared" si="1022"/>
        <v>192</v>
      </c>
    </row>
    <row r="1087" spans="1:23" x14ac:dyDescent="0.25">
      <c r="A1087" s="257" t="s">
        <v>339</v>
      </c>
      <c r="B1087" t="str">
        <f>IFERROR(_xlfn.XLOOKUP(TEXT(A1087, "0"), TEXT('Material master'!$A$2:'Material master'!$A$275, "0"), 'Material master'!$B$2:'Material master'!$B$275, 1),"")</f>
        <v>ATH SG63 PO 25:PA:H4:H:1200</v>
      </c>
      <c r="C1087" t="str">
        <f>IFERROR(_xlfn.XLOOKUP(TEXT(A1087, "0"), TEXT('Material master'!$A$2:'Material master'!$A$275, "0"), 'Material master'!$C$2:'Material master'!$C$275, 1),"")</f>
        <v>Packaged Product</v>
      </c>
      <c r="D1087" t="str">
        <f>IFERROR(_xlfn.XLOOKUP(TEXT(A1087, "0"), TEXT('Material master'!$A$2:'Material master'!$A$275, "0"), 'Material master'!$D$2:'Material master'!$D$275, 1),"")</f>
        <v>J000 - ATH</v>
      </c>
      <c r="E1087" t="str">
        <f>IFERROR(_xlfn.XLOOKUP(TEXT(A1087, "0"), TEXT('Material master'!$A$2:'Material master'!$A$275, "0"), 'Material master'!$E$2:'Material master'!$E$275, 1),"")</f>
        <v>SPC0922 - ATH Flour</v>
      </c>
      <c r="F1087" t="str">
        <f>IFERROR(_xlfn.XLOOKUP(TEXT(A1087, "0"), TEXT('Material master'!$A$2:'Material master'!$A$275, "0"), 'Material master'!$F$2:'Material master'!$F$275, 1),"")</f>
        <v>AC02 - ATH Flour Medium</v>
      </c>
      <c r="G1087" t="str">
        <f>IFERROR(_xlfn.XLOOKUP(TEXT(A1087, "0"), TEXT('Material master'!$A$2:'Material master'!$A$275, "0"), 'Material master'!$G$2:'Material master'!$G$275, 1),"")</f>
        <v>ATH SG63 PO</v>
      </c>
      <c r="H1087" t="s">
        <v>706</v>
      </c>
      <c r="I1087" s="257" t="s">
        <v>129</v>
      </c>
      <c r="J1087">
        <v>40</v>
      </c>
      <c r="K1087" s="32"/>
      <c r="L1087" s="32">
        <f t="shared" ref="L1087:W1087" si="1023">L1082 * $J1087</f>
        <v>2544</v>
      </c>
      <c r="M1087" s="32">
        <f t="shared" si="1023"/>
        <v>8448</v>
      </c>
      <c r="N1087" s="32">
        <f t="shared" si="1023"/>
        <v>8880</v>
      </c>
      <c r="O1087" s="32">
        <f t="shared" si="1023"/>
        <v>8928</v>
      </c>
      <c r="P1087" s="32">
        <f t="shared" si="1023"/>
        <v>8928</v>
      </c>
      <c r="Q1087" s="32">
        <f t="shared" si="1023"/>
        <v>10032</v>
      </c>
      <c r="R1087" s="32">
        <f t="shared" si="1023"/>
        <v>9216</v>
      </c>
      <c r="S1087" s="32">
        <f t="shared" si="1023"/>
        <v>9264</v>
      </c>
      <c r="T1087" s="32">
        <f t="shared" si="1023"/>
        <v>9264</v>
      </c>
      <c r="U1087" s="32">
        <f t="shared" si="1023"/>
        <v>9168</v>
      </c>
      <c r="V1087" s="32">
        <f t="shared" si="1023"/>
        <v>10080</v>
      </c>
      <c r="W1087" s="32">
        <f t="shared" si="1023"/>
        <v>9216</v>
      </c>
    </row>
    <row r="1088" spans="1:23" ht="15.75" thickBot="1" x14ac:dyDescent="0.3">
      <c r="A1088" s="257" t="s">
        <v>339</v>
      </c>
      <c r="B1088" t="str">
        <f>IFERROR(_xlfn.XLOOKUP(TEXT(A1088, "0"), TEXT('Material master'!$A$2:'Material master'!$A$275, "0"), 'Material master'!$B$2:'Material master'!$B$275, 1),"")</f>
        <v>ATH SG63 PO 25:PA:H4:H:1200</v>
      </c>
      <c r="C1088" t="str">
        <f>IFERROR(_xlfn.XLOOKUP(TEXT(A1088, "0"), TEXT('Material master'!$A$2:'Material master'!$A$275, "0"), 'Material master'!$C$2:'Material master'!$C$275, 1),"")</f>
        <v>Packaged Product</v>
      </c>
      <c r="D1088" t="str">
        <f>IFERROR(_xlfn.XLOOKUP(TEXT(A1088, "0"), TEXT('Material master'!$A$2:'Material master'!$A$275, "0"), 'Material master'!$D$2:'Material master'!$D$275, 1),"")</f>
        <v>J000 - ATH</v>
      </c>
      <c r="E1088" t="str">
        <f>IFERROR(_xlfn.XLOOKUP(TEXT(A1088, "0"), TEXT('Material master'!$A$2:'Material master'!$A$275, "0"), 'Material master'!$E$2:'Material master'!$E$275, 1),"")</f>
        <v>SPC0922 - ATH Flour</v>
      </c>
      <c r="F1088" t="str">
        <f>IFERROR(_xlfn.XLOOKUP(TEXT(A1088, "0"), TEXT('Material master'!$A$2:'Material master'!$A$275, "0"), 'Material master'!$F$2:'Material master'!$F$275, 1),"")</f>
        <v>AC02 - ATH Flour Medium</v>
      </c>
      <c r="G1088" t="str">
        <f>IFERROR(_xlfn.XLOOKUP(TEXT(A1088, "0"), TEXT('Material master'!$A$2:'Material master'!$A$275, "0"), 'Material master'!$G$2:'Material master'!$G$275, 1),"")</f>
        <v>ATH SG63 PO</v>
      </c>
      <c r="H1088" t="s">
        <v>706</v>
      </c>
      <c r="I1088" s="257" t="s">
        <v>336</v>
      </c>
      <c r="J1088">
        <v>1</v>
      </c>
      <c r="K1088" s="32"/>
      <c r="L1088" s="32">
        <f t="shared" ref="L1088:W1088" si="1024">L1082 * $J1088</f>
        <v>63.599999999999994</v>
      </c>
      <c r="M1088" s="32">
        <f t="shared" si="1024"/>
        <v>211.2</v>
      </c>
      <c r="N1088" s="32">
        <f t="shared" si="1024"/>
        <v>222</v>
      </c>
      <c r="O1088" s="32">
        <f t="shared" si="1024"/>
        <v>223.2</v>
      </c>
      <c r="P1088" s="32">
        <f t="shared" si="1024"/>
        <v>223.2</v>
      </c>
      <c r="Q1088" s="32">
        <f t="shared" si="1024"/>
        <v>250.79999999999998</v>
      </c>
      <c r="R1088" s="32">
        <f t="shared" si="1024"/>
        <v>230.39999999999998</v>
      </c>
      <c r="S1088" s="32">
        <f t="shared" si="1024"/>
        <v>231.6</v>
      </c>
      <c r="T1088" s="32">
        <f t="shared" si="1024"/>
        <v>231.6</v>
      </c>
      <c r="U1088" s="32">
        <f t="shared" si="1024"/>
        <v>229.2</v>
      </c>
      <c r="V1088" s="32">
        <f t="shared" si="1024"/>
        <v>252</v>
      </c>
      <c r="W1088" s="32">
        <f t="shared" si="1024"/>
        <v>230.39999999999998</v>
      </c>
    </row>
    <row r="1089" spans="1:23" s="138" customFormat="1" x14ac:dyDescent="0.25">
      <c r="A1089" s="137" t="s">
        <v>341</v>
      </c>
      <c r="B1089" s="138" t="str">
        <f>IFERROR(_xlfn.XLOOKUP(TEXT(A1089, "0"), TEXT('Material master'!$A$2:'Material master'!$A$275, "0"), 'Material master'!$B$2:'Material master'!$B$275, 1),"")</f>
        <v>ATH SG63 PO 1000:B4S:H4:NB:1000</v>
      </c>
      <c r="C1089" s="138" t="str">
        <f>IFERROR(_xlfn.XLOOKUP(TEXT(A1089, "0"), TEXT('Material master'!$A$2:'Material master'!$A$275, "0"), 'Material master'!$C$2:'Material master'!$C$275, 1),"")</f>
        <v>Packaged Product</v>
      </c>
      <c r="D1089" s="138" t="str">
        <f>IFERROR(_xlfn.XLOOKUP(TEXT(A1089, "0"), TEXT('Material master'!$A$2:'Material master'!$A$275, "0"), 'Material master'!$D$2:'Material master'!$D$275, 1),"")</f>
        <v>J000 - ATH</v>
      </c>
      <c r="E1089" s="138" t="str">
        <f>IFERROR(_xlfn.XLOOKUP(TEXT(A1089, "0"), TEXT('Material master'!$A$2:'Material master'!$A$275, "0"), 'Material master'!$E$2:'Material master'!$E$275, 1),"")</f>
        <v>SPC0922 - ATH Flour</v>
      </c>
      <c r="F1089" s="138" t="str">
        <f>IFERROR(_xlfn.XLOOKUP(TEXT(A1089, "0"), TEXT('Material master'!$A$2:'Material master'!$A$275, "0"), 'Material master'!$F$2:'Material master'!$F$275, 1),"")</f>
        <v>AC02 - ATH Flour Medium</v>
      </c>
      <c r="G1089" s="138" t="str">
        <f>IFERROR(_xlfn.XLOOKUP(TEXT(A1089, "0"), TEXT('Material master'!$A$2:'Material master'!$A$275, "0"), 'Material master'!$G$2:'Material master'!$G$275, 1),"")</f>
        <v>ATH SG63 PO</v>
      </c>
      <c r="H1089" s="138" t="s">
        <v>683</v>
      </c>
      <c r="I1089" s="140">
        <f>IFERROR(AVERAGE('Forecast sheet'!$C$36:'Forecast sheet'!$N$36),0)</f>
        <v>52.333333333333336</v>
      </c>
      <c r="J1089" s="140">
        <f>IFERROR(AVERAGE(L1089:W1089),0)</f>
        <v>56.85775924587233</v>
      </c>
      <c r="K1089" s="140"/>
      <c r="L1089" s="140">
        <v>56.884047783812022</v>
      </c>
      <c r="M1089" s="140">
        <v>52.288636947508174</v>
      </c>
      <c r="N1089" s="140">
        <v>51.353305458960413</v>
      </c>
      <c r="O1089" s="140">
        <v>76.392253526013235</v>
      </c>
      <c r="P1089" s="140">
        <v>52.186211726511019</v>
      </c>
      <c r="Q1089" s="140">
        <v>52.606800187520477</v>
      </c>
      <c r="R1089" s="140">
        <v>52.374541797573983</v>
      </c>
      <c r="S1089" s="140">
        <v>52.795883567024973</v>
      </c>
      <c r="T1089" s="140">
        <v>52.886991237734833</v>
      </c>
      <c r="U1089" s="140">
        <v>76.639311088265373</v>
      </c>
      <c r="V1089" s="140">
        <v>53.077877353380316</v>
      </c>
      <c r="W1089" s="140">
        <v>52.807250276163018</v>
      </c>
    </row>
    <row r="1090" spans="1:23" x14ac:dyDescent="0.25">
      <c r="A1090" s="257" t="s">
        <v>341</v>
      </c>
      <c r="B1090" t="str">
        <f>IFERROR(_xlfn.XLOOKUP(TEXT(A1090, "0"), TEXT('Material master'!$A$2:'Material master'!$A$275, "0"), 'Material master'!$B$2:'Material master'!$B$275, 1),"")</f>
        <v>ATH SG63 PO 1000:B4S:H4:NB:1000</v>
      </c>
      <c r="C1090" t="str">
        <f>IFERROR(_xlfn.XLOOKUP(TEXT(A1090, "0"), TEXT('Material master'!$A$2:'Material master'!$A$275, "0"), 'Material master'!$C$2:'Material master'!$C$275, 1),"")</f>
        <v>Packaged Product</v>
      </c>
      <c r="D1090" t="str">
        <f>IFERROR(_xlfn.XLOOKUP(TEXT(A1090, "0"), TEXT('Material master'!$A$2:'Material master'!$A$275, "0"), 'Material master'!$D$2:'Material master'!$D$275, 1),"")</f>
        <v>J000 - ATH</v>
      </c>
      <c r="E1090" t="str">
        <f>IFERROR(_xlfn.XLOOKUP(TEXT(A1090, "0"), TEXT('Material master'!$A$2:'Material master'!$A$275, "0"), 'Material master'!$E$2:'Material master'!$E$275, 1),"")</f>
        <v>SPC0922 - ATH Flour</v>
      </c>
      <c r="F1090" t="str">
        <f>IFERROR(_xlfn.XLOOKUP(TEXT(A1090, "0"), TEXT('Material master'!$A$2:'Material master'!$A$275, "0"), 'Material master'!$F$2:'Material master'!$F$275, 1),"")</f>
        <v>AC02 - ATH Flour Medium</v>
      </c>
      <c r="G1090" t="str">
        <f>IFERROR(_xlfn.XLOOKUP(TEXT(A1090, "0"), TEXT('Material master'!$A$2:'Material master'!$A$275, "0"), 'Material master'!$G$2:'Material master'!$G$275, 1),"")</f>
        <v>ATH SG63 PO</v>
      </c>
      <c r="H1090" s="1" t="s">
        <v>696</v>
      </c>
      <c r="I1090" s="1"/>
      <c r="J1090" s="1"/>
      <c r="K1090" s="141"/>
      <c r="L1090" s="141">
        <f t="shared" ref="L1090:W1090" si="1025">SUM(L1089)</f>
        <v>56.884047783812022</v>
      </c>
      <c r="M1090" s="141">
        <f t="shared" si="1025"/>
        <v>52.288636947508174</v>
      </c>
      <c r="N1090" s="141">
        <f t="shared" si="1025"/>
        <v>51.353305458960413</v>
      </c>
      <c r="O1090" s="141">
        <f t="shared" si="1025"/>
        <v>76.392253526013235</v>
      </c>
      <c r="P1090" s="141">
        <f t="shared" si="1025"/>
        <v>52.186211726511019</v>
      </c>
      <c r="Q1090" s="141">
        <f t="shared" si="1025"/>
        <v>52.606800187520477</v>
      </c>
      <c r="R1090" s="141">
        <f t="shared" si="1025"/>
        <v>52.374541797573983</v>
      </c>
      <c r="S1090" s="141">
        <f t="shared" si="1025"/>
        <v>52.795883567024973</v>
      </c>
      <c r="T1090" s="141">
        <f t="shared" si="1025"/>
        <v>52.886991237734833</v>
      </c>
      <c r="U1090" s="141">
        <f t="shared" si="1025"/>
        <v>76.639311088265373</v>
      </c>
      <c r="V1090" s="141">
        <f t="shared" si="1025"/>
        <v>53.077877353380316</v>
      </c>
      <c r="W1090" s="141">
        <f t="shared" si="1025"/>
        <v>52.807250276163018</v>
      </c>
    </row>
    <row r="1091" spans="1:23" s="136" customFormat="1" x14ac:dyDescent="0.25">
      <c r="A1091" s="270" t="s">
        <v>341</v>
      </c>
      <c r="B1091" s="136" t="str">
        <f>IFERROR(_xlfn.XLOOKUP(TEXT(A1091, "0"), TEXT('Material master'!$A$2:'Material master'!$A$275, "0"), 'Material master'!$B$2:'Material master'!$B$275, 1),"")</f>
        <v>ATH SG63 PO 1000:B4S:H4:NB:1000</v>
      </c>
      <c r="C1091" s="136" t="str">
        <f>IFERROR(_xlfn.XLOOKUP(TEXT(A1091, "0"), TEXT('Material master'!$A$2:'Material master'!$A$275, "0"), 'Material master'!$C$2:'Material master'!$C$275, 1),"")</f>
        <v>Packaged Product</v>
      </c>
      <c r="D1091" s="136" t="str">
        <f>IFERROR(_xlfn.XLOOKUP(TEXT(A1091, "0"), TEXT('Material master'!$A$2:'Material master'!$A$275, "0"), 'Material master'!$D$2:'Material master'!$D$275, 1),"")</f>
        <v>J000 - ATH</v>
      </c>
      <c r="E1091" s="136" t="str">
        <f>IFERROR(_xlfn.XLOOKUP(TEXT(A1091, "0"), TEXT('Material master'!$A$2:'Material master'!$A$275, "0"), 'Material master'!$E$2:'Material master'!$E$275, 1),"")</f>
        <v>SPC0922 - ATH Flour</v>
      </c>
      <c r="F1091" s="136" t="str">
        <f>IFERROR(_xlfn.XLOOKUP(TEXT(A1091, "0"), TEXT('Material master'!$A$2:'Material master'!$A$275, "0"), 'Material master'!$F$2:'Material master'!$F$275, 1),"")</f>
        <v>AC02 - ATH Flour Medium</v>
      </c>
      <c r="G1091" s="136" t="str">
        <f>IFERROR(_xlfn.XLOOKUP(TEXT(A1091, "0"), TEXT('Material master'!$A$2:'Material master'!$A$275, "0"), 'Material master'!$G$2:'Material master'!$G$275, 1),"")</f>
        <v>ATH SG63 PO</v>
      </c>
      <c r="H1091" s="136" t="s">
        <v>697</v>
      </c>
      <c r="K1091" s="142">
        <v>3</v>
      </c>
      <c r="L1091" s="142">
        <f t="shared" ref="L1091:W1091" si="1026">K1091 - L1090 + L1093</f>
        <v>24.115952216187978</v>
      </c>
      <c r="M1091" s="142">
        <f t="shared" si="1026"/>
        <v>24.827315268679804</v>
      </c>
      <c r="N1091" s="142">
        <f t="shared" si="1026"/>
        <v>24.474009809719391</v>
      </c>
      <c r="O1091" s="142">
        <f t="shared" si="1026"/>
        <v>24.081756283706156</v>
      </c>
      <c r="P1091" s="142">
        <f t="shared" si="1026"/>
        <v>24.895544557195137</v>
      </c>
      <c r="Q1091" s="142">
        <f t="shared" si="1026"/>
        <v>24.28874436967466</v>
      </c>
      <c r="R1091" s="142">
        <f t="shared" si="1026"/>
        <v>24.914202572100677</v>
      </c>
      <c r="S1091" s="142">
        <f t="shared" si="1026"/>
        <v>24.118319005075705</v>
      </c>
      <c r="T1091" s="142">
        <f t="shared" si="1026"/>
        <v>24.231327767340872</v>
      </c>
      <c r="U1091" s="142">
        <f t="shared" si="1026"/>
        <v>24.592016679075499</v>
      </c>
      <c r="V1091" s="142">
        <f t="shared" si="1026"/>
        <v>24.514139325695183</v>
      </c>
      <c r="W1091" s="142">
        <f t="shared" si="1026"/>
        <v>24.706889049532165</v>
      </c>
    </row>
    <row r="1092" spans="1:23" x14ac:dyDescent="0.25">
      <c r="A1092" s="257" t="s">
        <v>341</v>
      </c>
      <c r="B1092" t="str">
        <f>IFERROR(_xlfn.XLOOKUP(TEXT(A1092, "0"), TEXT('Material master'!$A$2:'Material master'!$A$275, "0"), 'Material master'!$B$2:'Material master'!$B$275, 1),"")</f>
        <v>ATH SG63 PO 1000:B4S:H4:NB:1000</v>
      </c>
      <c r="C1092" t="str">
        <f>IFERROR(_xlfn.XLOOKUP(TEXT(A1092, "0"), TEXT('Material master'!$A$2:'Material master'!$A$275, "0"), 'Material master'!$C$2:'Material master'!$C$275, 1),"")</f>
        <v>Packaged Product</v>
      </c>
      <c r="D1092" t="str">
        <f>IFERROR(_xlfn.XLOOKUP(TEXT(A1092, "0"), TEXT('Material master'!$A$2:'Material master'!$A$275, "0"), 'Material master'!$D$2:'Material master'!$D$275, 1),"")</f>
        <v>J000 - ATH</v>
      </c>
      <c r="E1092" t="str">
        <f>IFERROR(_xlfn.XLOOKUP(TEXT(A1092, "0"), TEXT('Material master'!$A$2:'Material master'!$A$275, "0"), 'Material master'!$E$2:'Material master'!$E$275, 1),"")</f>
        <v>SPC0922 - ATH Flour</v>
      </c>
      <c r="F1092" t="str">
        <f>IFERROR(_xlfn.XLOOKUP(TEXT(A1092, "0"), TEXT('Material master'!$A$2:'Material master'!$A$275, "0"), 'Material master'!$F$2:'Material master'!$F$275, 1),"")</f>
        <v>AC02 - ATH Flour Medium</v>
      </c>
      <c r="G1092" t="str">
        <f>IFERROR(_xlfn.XLOOKUP(TEXT(A1092, "0"), TEXT('Material master'!$A$2:'Material master'!$A$275, "0"), 'Material master'!$G$2:'Material master'!$G$275, 1),"")</f>
        <v>ATH SG63 PO</v>
      </c>
      <c r="H1092" t="s">
        <v>698</v>
      </c>
      <c r="I1092" s="32">
        <v>24</v>
      </c>
      <c r="J1092" s="258">
        <f>IFERROR($I1092/AVERAGE($L1090:$W1090),0)</f>
        <v>0.42210597670963113</v>
      </c>
      <c r="K1092" s="32"/>
      <c r="L1092" s="32">
        <f t="shared" ref="L1092:W1092" si="1027">$I1092</f>
        <v>24</v>
      </c>
      <c r="M1092" s="32">
        <f t="shared" si="1027"/>
        <v>24</v>
      </c>
      <c r="N1092" s="32">
        <f t="shared" si="1027"/>
        <v>24</v>
      </c>
      <c r="O1092" s="32">
        <f t="shared" si="1027"/>
        <v>24</v>
      </c>
      <c r="P1092" s="32">
        <f t="shared" si="1027"/>
        <v>24</v>
      </c>
      <c r="Q1092" s="32">
        <f t="shared" si="1027"/>
        <v>24</v>
      </c>
      <c r="R1092" s="32">
        <f t="shared" si="1027"/>
        <v>24</v>
      </c>
      <c r="S1092" s="32">
        <f t="shared" si="1027"/>
        <v>24</v>
      </c>
      <c r="T1092" s="32">
        <f t="shared" si="1027"/>
        <v>24</v>
      </c>
      <c r="U1092" s="32">
        <f t="shared" si="1027"/>
        <v>24</v>
      </c>
      <c r="V1092" s="32">
        <f t="shared" si="1027"/>
        <v>24</v>
      </c>
      <c r="W1092" s="32">
        <f t="shared" si="1027"/>
        <v>24</v>
      </c>
    </row>
    <row r="1093" spans="1:23" x14ac:dyDescent="0.25">
      <c r="A1093" s="257" t="s">
        <v>341</v>
      </c>
      <c r="B1093" t="str">
        <f>IFERROR(_xlfn.XLOOKUP(TEXT(A1093, "0"), TEXT('Material master'!$A$2:'Material master'!$A$275, "0"), 'Material master'!$B$2:'Material master'!$B$275, 1),"")</f>
        <v>ATH SG63 PO 1000:B4S:H4:NB:1000</v>
      </c>
      <c r="C1093" t="str">
        <f>IFERROR(_xlfn.XLOOKUP(TEXT(A1093, "0"), TEXT('Material master'!$A$2:'Material master'!$A$275, "0"), 'Material master'!$C$2:'Material master'!$C$275, 1),"")</f>
        <v>Packaged Product</v>
      </c>
      <c r="D1093" t="str">
        <f>IFERROR(_xlfn.XLOOKUP(TEXT(A1093, "0"), TEXT('Material master'!$A$2:'Material master'!$A$275, "0"), 'Material master'!$D$2:'Material master'!$D$275, 1),"")</f>
        <v>J000 - ATH</v>
      </c>
      <c r="E1093" t="str">
        <f>IFERROR(_xlfn.XLOOKUP(TEXT(A1093, "0"), TEXT('Material master'!$A$2:'Material master'!$A$275, "0"), 'Material master'!$E$2:'Material master'!$E$275, 1),"")</f>
        <v>SPC0922 - ATH Flour</v>
      </c>
      <c r="F1093" t="str">
        <f>IFERROR(_xlfn.XLOOKUP(TEXT(A1093, "0"), TEXT('Material master'!$A$2:'Material master'!$A$275, "0"), 'Material master'!$F$2:'Material master'!$F$275, 1),"")</f>
        <v>AC02 - ATH Flour Medium</v>
      </c>
      <c r="G1093" t="str">
        <f>IFERROR(_xlfn.XLOOKUP(TEXT(A1093, "0"), TEXT('Material master'!$A$2:'Material master'!$A$275, "0"), 'Material master'!$G$2:'Material master'!$G$275, 1),"")</f>
        <v>ATH SG63 PO</v>
      </c>
      <c r="H1093" t="s">
        <v>704</v>
      </c>
      <c r="I1093">
        <v>1</v>
      </c>
      <c r="K1093" s="32"/>
      <c r="L1093" s="32">
        <f t="shared" ref="L1093:W1093" si="1028">IF(( L1092 - K1091 + L1090 ) &gt; 0, CEILING(( L1092 - K1091 + L1090 ), $I1093), 0)</f>
        <v>78</v>
      </c>
      <c r="M1093" s="32">
        <f t="shared" si="1028"/>
        <v>53</v>
      </c>
      <c r="N1093" s="32">
        <f t="shared" si="1028"/>
        <v>51</v>
      </c>
      <c r="O1093" s="32">
        <f t="shared" si="1028"/>
        <v>76</v>
      </c>
      <c r="P1093" s="32">
        <f t="shared" si="1028"/>
        <v>53</v>
      </c>
      <c r="Q1093" s="32">
        <f t="shared" si="1028"/>
        <v>52</v>
      </c>
      <c r="R1093" s="32">
        <f t="shared" si="1028"/>
        <v>53</v>
      </c>
      <c r="S1093" s="32">
        <f t="shared" si="1028"/>
        <v>52</v>
      </c>
      <c r="T1093" s="32">
        <f t="shared" si="1028"/>
        <v>53</v>
      </c>
      <c r="U1093" s="32">
        <f t="shared" si="1028"/>
        <v>77</v>
      </c>
      <c r="V1093" s="32">
        <f t="shared" si="1028"/>
        <v>53</v>
      </c>
      <c r="W1093" s="32">
        <f t="shared" si="1028"/>
        <v>53</v>
      </c>
    </row>
    <row r="1094" spans="1:23" x14ac:dyDescent="0.25">
      <c r="A1094" s="257" t="s">
        <v>341</v>
      </c>
      <c r="B1094" t="str">
        <f>IFERROR(_xlfn.XLOOKUP(TEXT(A1094, "0"), TEXT('Material master'!$A$2:'Material master'!$A$275, "0"), 'Material master'!$B$2:'Material master'!$B$275, 1),"")</f>
        <v>ATH SG63 PO 1000:B4S:H4:NB:1000</v>
      </c>
      <c r="C1094" t="str">
        <f>IFERROR(_xlfn.XLOOKUP(TEXT(A1094, "0"), TEXT('Material master'!$A$2:'Material master'!$A$275, "0"), 'Material master'!$C$2:'Material master'!$C$275, 1),"")</f>
        <v>Packaged Product</v>
      </c>
      <c r="D1094" t="str">
        <f>IFERROR(_xlfn.XLOOKUP(TEXT(A1094, "0"), TEXT('Material master'!$A$2:'Material master'!$A$275, "0"), 'Material master'!$D$2:'Material master'!$D$275, 1),"")</f>
        <v>J000 - ATH</v>
      </c>
      <c r="E1094" t="str">
        <f>IFERROR(_xlfn.XLOOKUP(TEXT(A1094, "0"), TEXT('Material master'!$A$2:'Material master'!$A$275, "0"), 'Material master'!$E$2:'Material master'!$E$275, 1),"")</f>
        <v>SPC0922 - ATH Flour</v>
      </c>
      <c r="F1094" t="str">
        <f>IFERROR(_xlfn.XLOOKUP(TEXT(A1094, "0"), TEXT('Material master'!$A$2:'Material master'!$A$275, "0"), 'Material master'!$F$2:'Material master'!$F$275, 1),"")</f>
        <v>AC02 - ATH Flour Medium</v>
      </c>
      <c r="G1094" t="str">
        <f>IFERROR(_xlfn.XLOOKUP(TEXT(A1094, "0"), TEXT('Material master'!$A$2:'Material master'!$A$275, "0"), 'Material master'!$G$2:'Material master'!$G$275, 1),"")</f>
        <v>ATH SG63 PO</v>
      </c>
      <c r="H1094" t="s">
        <v>705</v>
      </c>
      <c r="I1094" t="s">
        <v>707</v>
      </c>
      <c r="J1094">
        <v>4.8</v>
      </c>
      <c r="K1094" s="32"/>
      <c r="L1094" s="32">
        <f t="shared" ref="L1094:W1094" si="1029">L1093 / $J1094</f>
        <v>16.25</v>
      </c>
      <c r="M1094" s="32">
        <f t="shared" si="1029"/>
        <v>11.041666666666668</v>
      </c>
      <c r="N1094" s="32">
        <f t="shared" si="1029"/>
        <v>10.625</v>
      </c>
      <c r="O1094" s="32">
        <f t="shared" si="1029"/>
        <v>15.833333333333334</v>
      </c>
      <c r="P1094" s="32">
        <f t="shared" si="1029"/>
        <v>11.041666666666668</v>
      </c>
      <c r="Q1094" s="32">
        <f t="shared" si="1029"/>
        <v>10.833333333333334</v>
      </c>
      <c r="R1094" s="32">
        <f t="shared" si="1029"/>
        <v>11.041666666666668</v>
      </c>
      <c r="S1094" s="32">
        <f t="shared" si="1029"/>
        <v>10.833333333333334</v>
      </c>
      <c r="T1094" s="32">
        <f t="shared" si="1029"/>
        <v>11.041666666666668</v>
      </c>
      <c r="U1094" s="32">
        <f t="shared" si="1029"/>
        <v>16.041666666666668</v>
      </c>
      <c r="V1094" s="32">
        <f t="shared" si="1029"/>
        <v>11.041666666666668</v>
      </c>
      <c r="W1094" s="32">
        <f t="shared" si="1029"/>
        <v>11.041666666666668</v>
      </c>
    </row>
    <row r="1095" spans="1:23" x14ac:dyDescent="0.25">
      <c r="A1095" s="257" t="s">
        <v>341</v>
      </c>
      <c r="B1095" t="str">
        <f>IFERROR(_xlfn.XLOOKUP(TEXT(A1095, "0"), TEXT('Material master'!$A$2:'Material master'!$A$275, "0"), 'Material master'!$B$2:'Material master'!$B$275, 1),"")</f>
        <v>ATH SG63 PO 1000:B4S:H4:NB:1000</v>
      </c>
      <c r="C1095" t="str">
        <f>IFERROR(_xlfn.XLOOKUP(TEXT(A1095, "0"), TEXT('Material master'!$A$2:'Material master'!$A$275, "0"), 'Material master'!$C$2:'Material master'!$C$275, 1),"")</f>
        <v>Packaged Product</v>
      </c>
      <c r="D1095" t="str">
        <f>IFERROR(_xlfn.XLOOKUP(TEXT(A1095, "0"), TEXT('Material master'!$A$2:'Material master'!$A$275, "0"), 'Material master'!$D$2:'Material master'!$D$275, 1),"")</f>
        <v>J000 - ATH</v>
      </c>
      <c r="E1095" t="str">
        <f>IFERROR(_xlfn.XLOOKUP(TEXT(A1095, "0"), TEXT('Material master'!$A$2:'Material master'!$A$275, "0"), 'Material master'!$E$2:'Material master'!$E$275, 1),"")</f>
        <v>SPC0922 - ATH Flour</v>
      </c>
      <c r="F1095" t="str">
        <f>IFERROR(_xlfn.XLOOKUP(TEXT(A1095, "0"), TEXT('Material master'!$A$2:'Material master'!$A$275, "0"), 'Material master'!$F$2:'Material master'!$F$275, 1),"")</f>
        <v>AC02 - ATH Flour Medium</v>
      </c>
      <c r="G1095" t="str">
        <f>IFERROR(_xlfn.XLOOKUP(TEXT(A1095, "0"), TEXT('Material master'!$A$2:'Material master'!$A$275, "0"), 'Material master'!$G$2:'Material master'!$G$275, 1),"")</f>
        <v>ATH SG63 PO</v>
      </c>
      <c r="H1095" t="s">
        <v>706</v>
      </c>
      <c r="I1095" s="257" t="s">
        <v>109</v>
      </c>
      <c r="J1095">
        <v>1</v>
      </c>
      <c r="K1095" s="32"/>
      <c r="L1095" s="32">
        <f t="shared" ref="L1095:W1095" si="1030">L1093 * $J1095</f>
        <v>78</v>
      </c>
      <c r="M1095" s="32">
        <f t="shared" si="1030"/>
        <v>53</v>
      </c>
      <c r="N1095" s="32">
        <f t="shared" si="1030"/>
        <v>51</v>
      </c>
      <c r="O1095" s="32">
        <f t="shared" si="1030"/>
        <v>76</v>
      </c>
      <c r="P1095" s="32">
        <f t="shared" si="1030"/>
        <v>53</v>
      </c>
      <c r="Q1095" s="32">
        <f t="shared" si="1030"/>
        <v>52</v>
      </c>
      <c r="R1095" s="32">
        <f t="shared" si="1030"/>
        <v>53</v>
      </c>
      <c r="S1095" s="32">
        <f t="shared" si="1030"/>
        <v>52</v>
      </c>
      <c r="T1095" s="32">
        <f t="shared" si="1030"/>
        <v>53</v>
      </c>
      <c r="U1095" s="32">
        <f t="shared" si="1030"/>
        <v>77</v>
      </c>
      <c r="V1095" s="32">
        <f t="shared" si="1030"/>
        <v>53</v>
      </c>
      <c r="W1095" s="32">
        <f t="shared" si="1030"/>
        <v>53</v>
      </c>
    </row>
    <row r="1096" spans="1:23" x14ac:dyDescent="0.25">
      <c r="A1096" s="257" t="s">
        <v>341</v>
      </c>
      <c r="B1096" t="str">
        <f>IFERROR(_xlfn.XLOOKUP(TEXT(A1096, "0"), TEXT('Material master'!$A$2:'Material master'!$A$275, "0"), 'Material master'!$B$2:'Material master'!$B$275, 1),"")</f>
        <v>ATH SG63 PO 1000:B4S:H4:NB:1000</v>
      </c>
      <c r="C1096" t="str">
        <f>IFERROR(_xlfn.XLOOKUP(TEXT(A1096, "0"), TEXT('Material master'!$A$2:'Material master'!$A$275, "0"), 'Material master'!$C$2:'Material master'!$C$275, 1),"")</f>
        <v>Packaged Product</v>
      </c>
      <c r="D1096" t="str">
        <f>IFERROR(_xlfn.XLOOKUP(TEXT(A1096, "0"), TEXT('Material master'!$A$2:'Material master'!$A$275, "0"), 'Material master'!$D$2:'Material master'!$D$275, 1),"")</f>
        <v>J000 - ATH</v>
      </c>
      <c r="E1096" t="str">
        <f>IFERROR(_xlfn.XLOOKUP(TEXT(A1096, "0"), TEXT('Material master'!$A$2:'Material master'!$A$275, "0"), 'Material master'!$E$2:'Material master'!$E$275, 1),"")</f>
        <v>SPC0922 - ATH Flour</v>
      </c>
      <c r="F1096" t="str">
        <f>IFERROR(_xlfn.XLOOKUP(TEXT(A1096, "0"), TEXT('Material master'!$A$2:'Material master'!$A$275, "0"), 'Material master'!$F$2:'Material master'!$F$275, 1),"")</f>
        <v>AC02 - ATH Flour Medium</v>
      </c>
      <c r="G1096" t="str">
        <f>IFERROR(_xlfn.XLOOKUP(TEXT(A1096, "0"), TEXT('Material master'!$A$2:'Material master'!$A$275, "0"), 'Material master'!$G$2:'Material master'!$G$275, 1),"")</f>
        <v>ATH SG63 PO</v>
      </c>
      <c r="H1096" t="s">
        <v>706</v>
      </c>
      <c r="I1096" s="257" t="s">
        <v>115</v>
      </c>
      <c r="J1096">
        <v>1</v>
      </c>
      <c r="K1096" s="32"/>
      <c r="L1096" s="32">
        <f t="shared" ref="L1096:W1096" si="1031">L1093 * $J1096</f>
        <v>78</v>
      </c>
      <c r="M1096" s="32">
        <f t="shared" si="1031"/>
        <v>53</v>
      </c>
      <c r="N1096" s="32">
        <f t="shared" si="1031"/>
        <v>51</v>
      </c>
      <c r="O1096" s="32">
        <f t="shared" si="1031"/>
        <v>76</v>
      </c>
      <c r="P1096" s="32">
        <f t="shared" si="1031"/>
        <v>53</v>
      </c>
      <c r="Q1096" s="32">
        <f t="shared" si="1031"/>
        <v>52</v>
      </c>
      <c r="R1096" s="32">
        <f t="shared" si="1031"/>
        <v>53</v>
      </c>
      <c r="S1096" s="32">
        <f t="shared" si="1031"/>
        <v>52</v>
      </c>
      <c r="T1096" s="32">
        <f t="shared" si="1031"/>
        <v>53</v>
      </c>
      <c r="U1096" s="32">
        <f t="shared" si="1031"/>
        <v>77</v>
      </c>
      <c r="V1096" s="32">
        <f t="shared" si="1031"/>
        <v>53</v>
      </c>
      <c r="W1096" s="32">
        <f t="shared" si="1031"/>
        <v>53</v>
      </c>
    </row>
    <row r="1097" spans="1:23" ht="15.75" thickBot="1" x14ac:dyDescent="0.3">
      <c r="A1097" s="257" t="s">
        <v>341</v>
      </c>
      <c r="B1097" t="str">
        <f>IFERROR(_xlfn.XLOOKUP(TEXT(A1097, "0"), TEXT('Material master'!$A$2:'Material master'!$A$275, "0"), 'Material master'!$B$2:'Material master'!$B$275, 1),"")</f>
        <v>ATH SG63 PO 1000:B4S:H4:NB:1000</v>
      </c>
      <c r="C1097" t="str">
        <f>IFERROR(_xlfn.XLOOKUP(TEXT(A1097, "0"), TEXT('Material master'!$A$2:'Material master'!$A$275, "0"), 'Material master'!$C$2:'Material master'!$C$275, 1),"")</f>
        <v>Packaged Product</v>
      </c>
      <c r="D1097" t="str">
        <f>IFERROR(_xlfn.XLOOKUP(TEXT(A1097, "0"), TEXT('Material master'!$A$2:'Material master'!$A$275, "0"), 'Material master'!$D$2:'Material master'!$D$275, 1),"")</f>
        <v>J000 - ATH</v>
      </c>
      <c r="E1097" t="str">
        <f>IFERROR(_xlfn.XLOOKUP(TEXT(A1097, "0"), TEXT('Material master'!$A$2:'Material master'!$A$275, "0"), 'Material master'!$E$2:'Material master'!$E$275, 1),"")</f>
        <v>SPC0922 - ATH Flour</v>
      </c>
      <c r="F1097" t="str">
        <f>IFERROR(_xlfn.XLOOKUP(TEXT(A1097, "0"), TEXT('Material master'!$A$2:'Material master'!$A$275, "0"), 'Material master'!$F$2:'Material master'!$F$275, 1),"")</f>
        <v>AC02 - ATH Flour Medium</v>
      </c>
      <c r="G1097" t="str">
        <f>IFERROR(_xlfn.XLOOKUP(TEXT(A1097, "0"), TEXT('Material master'!$A$2:'Material master'!$A$275, "0"), 'Material master'!$G$2:'Material master'!$G$275, 1),"")</f>
        <v>ATH SG63 PO</v>
      </c>
      <c r="H1097" t="s">
        <v>706</v>
      </c>
      <c r="I1097" s="257" t="s">
        <v>336</v>
      </c>
      <c r="J1097">
        <v>1</v>
      </c>
      <c r="K1097" s="32"/>
      <c r="L1097" s="32">
        <f t="shared" ref="L1097:W1097" si="1032">L1093 * $J1097</f>
        <v>78</v>
      </c>
      <c r="M1097" s="32">
        <f t="shared" si="1032"/>
        <v>53</v>
      </c>
      <c r="N1097" s="32">
        <f t="shared" si="1032"/>
        <v>51</v>
      </c>
      <c r="O1097" s="32">
        <f t="shared" si="1032"/>
        <v>76</v>
      </c>
      <c r="P1097" s="32">
        <f t="shared" si="1032"/>
        <v>53</v>
      </c>
      <c r="Q1097" s="32">
        <f t="shared" si="1032"/>
        <v>52</v>
      </c>
      <c r="R1097" s="32">
        <f t="shared" si="1032"/>
        <v>53</v>
      </c>
      <c r="S1097" s="32">
        <f t="shared" si="1032"/>
        <v>52</v>
      </c>
      <c r="T1097" s="32">
        <f t="shared" si="1032"/>
        <v>53</v>
      </c>
      <c r="U1097" s="32">
        <f t="shared" si="1032"/>
        <v>77</v>
      </c>
      <c r="V1097" s="32">
        <f t="shared" si="1032"/>
        <v>53</v>
      </c>
      <c r="W1097" s="32">
        <f t="shared" si="1032"/>
        <v>53</v>
      </c>
    </row>
    <row r="1098" spans="1:23" s="138" customFormat="1" x14ac:dyDescent="0.25">
      <c r="A1098" s="137" t="s">
        <v>343</v>
      </c>
      <c r="B1098" s="138" t="str">
        <f>IFERROR(_xlfn.XLOOKUP(TEXT(A1098, "0"), TEXT('Material master'!$A$2:'Material master'!$A$275, "0"), 'Material master'!$B$2:'Material master'!$B$275, 1),"")</f>
        <v>ATH SG7HB PO</v>
      </c>
      <c r="C1098" s="138" t="str">
        <f>IFERROR(_xlfn.XLOOKUP(TEXT(A1098, "0"), TEXT('Material master'!$A$2:'Material master'!$A$275, "0"), 'Material master'!$C$2:'Material master'!$C$275, 1),"")</f>
        <v>Bulk Product</v>
      </c>
      <c r="D1098" s="138" t="str">
        <f>IFERROR(_xlfn.XLOOKUP(TEXT(A1098, "0"), TEXT('Material master'!$A$2:'Material master'!$A$275, "0"), 'Material master'!$D$2:'Material master'!$D$275, 1),"")</f>
        <v>J000 - ATH</v>
      </c>
      <c r="E1098" s="138" t="str">
        <f>IFERROR(_xlfn.XLOOKUP(TEXT(A1098, "0"), TEXT('Material master'!$A$2:'Material master'!$A$275, "0"), 'Material master'!$E$2:'Material master'!$E$275, 1),"")</f>
        <v>SPC0931 - ATH Micronised</v>
      </c>
      <c r="F1098" s="138" t="str">
        <f>IFERROR(_xlfn.XLOOKUP(TEXT(A1098, "0"), TEXT('Material master'!$A$2:'Material master'!$A$275, "0"), 'Material master'!$F$2:'Material master'!$F$275, 1),"")</f>
        <v>AC08 - ATH Micronised Fine</v>
      </c>
      <c r="G1098" s="138" t="str">
        <f>IFERROR(_xlfn.XLOOKUP(TEXT(A1098, "0"), TEXT('Material master'!$A$2:'Material master'!$A$275, "0"), 'Material master'!$G$2:'Material master'!$G$275, 1),"")</f>
        <v>ATH SG7HB PO</v>
      </c>
      <c r="H1098" s="138" t="s">
        <v>695</v>
      </c>
      <c r="I1098" s="137" t="s">
        <v>435</v>
      </c>
      <c r="K1098" s="140"/>
      <c r="L1098" s="140">
        <f t="shared" ref="L1098:W1098" si="1033">IFERROR(L1394, 0)</f>
        <v>38.700000000000003</v>
      </c>
      <c r="M1098" s="140">
        <f t="shared" si="1033"/>
        <v>27.900000000000002</v>
      </c>
      <c r="N1098" s="140">
        <f t="shared" si="1033"/>
        <v>27.900000000000002</v>
      </c>
      <c r="O1098" s="140">
        <f t="shared" si="1033"/>
        <v>27.900000000000002</v>
      </c>
      <c r="P1098" s="140">
        <f t="shared" si="1033"/>
        <v>27.900000000000002</v>
      </c>
      <c r="Q1098" s="140">
        <f t="shared" si="1033"/>
        <v>27.900000000000002</v>
      </c>
      <c r="R1098" s="140">
        <f t="shared" si="1033"/>
        <v>28.8</v>
      </c>
      <c r="S1098" s="140">
        <f t="shared" si="1033"/>
        <v>27.900000000000002</v>
      </c>
      <c r="T1098" s="140">
        <f t="shared" si="1033"/>
        <v>27.900000000000002</v>
      </c>
      <c r="U1098" s="140">
        <f t="shared" si="1033"/>
        <v>27.900000000000002</v>
      </c>
      <c r="V1098" s="140">
        <f t="shared" si="1033"/>
        <v>27.900000000000002</v>
      </c>
      <c r="W1098" s="140">
        <f t="shared" si="1033"/>
        <v>27.900000000000002</v>
      </c>
    </row>
    <row r="1099" spans="1:23" x14ac:dyDescent="0.25">
      <c r="A1099" s="257" t="s">
        <v>343</v>
      </c>
      <c r="B1099" t="str">
        <f>IFERROR(_xlfn.XLOOKUP(TEXT(A1099, "0"), TEXT('Material master'!$A$2:'Material master'!$A$275, "0"), 'Material master'!$B$2:'Material master'!$B$275, 1),"")</f>
        <v>ATH SG7HB PO</v>
      </c>
      <c r="C1099" t="str">
        <f>IFERROR(_xlfn.XLOOKUP(TEXT(A1099, "0"), TEXT('Material master'!$A$2:'Material master'!$A$275, "0"), 'Material master'!$C$2:'Material master'!$C$275, 1),"")</f>
        <v>Bulk Product</v>
      </c>
      <c r="D1099" t="str">
        <f>IFERROR(_xlfn.XLOOKUP(TEXT(A1099, "0"), TEXT('Material master'!$A$2:'Material master'!$A$275, "0"), 'Material master'!$D$2:'Material master'!$D$275, 1),"")</f>
        <v>J000 - ATH</v>
      </c>
      <c r="E1099" t="str">
        <f>IFERROR(_xlfn.XLOOKUP(TEXT(A1099, "0"), TEXT('Material master'!$A$2:'Material master'!$A$275, "0"), 'Material master'!$E$2:'Material master'!$E$275, 1),"")</f>
        <v>SPC0931 - ATH Micronised</v>
      </c>
      <c r="F1099" t="str">
        <f>IFERROR(_xlfn.XLOOKUP(TEXT(A1099, "0"), TEXT('Material master'!$A$2:'Material master'!$A$275, "0"), 'Material master'!$F$2:'Material master'!$F$275, 1),"")</f>
        <v>AC08 - ATH Micronised Fine</v>
      </c>
      <c r="G1099" t="str">
        <f>IFERROR(_xlfn.XLOOKUP(TEXT(A1099, "0"), TEXT('Material master'!$A$2:'Material master'!$A$275, "0"), 'Material master'!$G$2:'Material master'!$G$275, 1),"")</f>
        <v>ATH SG7HB PO</v>
      </c>
      <c r="H1099" t="s">
        <v>695</v>
      </c>
      <c r="I1099" s="257" t="s">
        <v>437</v>
      </c>
      <c r="K1099" s="32"/>
      <c r="L1099" s="32">
        <f t="shared" ref="L1099:W1099" si="1034">IFERROR(L1405, 0)</f>
        <v>21.25</v>
      </c>
      <c r="M1099" s="32">
        <f t="shared" si="1034"/>
        <v>5</v>
      </c>
      <c r="N1099" s="32">
        <f t="shared" si="1034"/>
        <v>6.25</v>
      </c>
      <c r="O1099" s="32">
        <f t="shared" si="1034"/>
        <v>5</v>
      </c>
      <c r="P1099" s="32">
        <f t="shared" si="1034"/>
        <v>6.25</v>
      </c>
      <c r="Q1099" s="32">
        <f t="shared" si="1034"/>
        <v>5</v>
      </c>
      <c r="R1099" s="32">
        <f t="shared" si="1034"/>
        <v>6.25</v>
      </c>
      <c r="S1099" s="32">
        <f t="shared" si="1034"/>
        <v>5</v>
      </c>
      <c r="T1099" s="32">
        <f t="shared" si="1034"/>
        <v>6.25</v>
      </c>
      <c r="U1099" s="32">
        <f t="shared" si="1034"/>
        <v>6.25</v>
      </c>
      <c r="V1099" s="32">
        <f t="shared" si="1034"/>
        <v>7.5</v>
      </c>
      <c r="W1099" s="32">
        <f t="shared" si="1034"/>
        <v>6.25</v>
      </c>
    </row>
    <row r="1100" spans="1:23" x14ac:dyDescent="0.25">
      <c r="A1100" s="257" t="s">
        <v>343</v>
      </c>
      <c r="B1100" t="str">
        <f>IFERROR(_xlfn.XLOOKUP(TEXT(A1100, "0"), TEXT('Material master'!$A$2:'Material master'!$A$275, "0"), 'Material master'!$B$2:'Material master'!$B$275, 1),"")</f>
        <v>ATH SG7HB PO</v>
      </c>
      <c r="C1100" t="str">
        <f>IFERROR(_xlfn.XLOOKUP(TEXT(A1100, "0"), TEXT('Material master'!$A$2:'Material master'!$A$275, "0"), 'Material master'!$C$2:'Material master'!$C$275, 1),"")</f>
        <v>Bulk Product</v>
      </c>
      <c r="D1100" t="str">
        <f>IFERROR(_xlfn.XLOOKUP(TEXT(A1100, "0"), TEXT('Material master'!$A$2:'Material master'!$A$275, "0"), 'Material master'!$D$2:'Material master'!$D$275, 1),"")</f>
        <v>J000 - ATH</v>
      </c>
      <c r="E1100" t="str">
        <f>IFERROR(_xlfn.XLOOKUP(TEXT(A1100, "0"), TEXT('Material master'!$A$2:'Material master'!$A$275, "0"), 'Material master'!$E$2:'Material master'!$E$275, 1),"")</f>
        <v>SPC0931 - ATH Micronised</v>
      </c>
      <c r="F1100" t="str">
        <f>IFERROR(_xlfn.XLOOKUP(TEXT(A1100, "0"), TEXT('Material master'!$A$2:'Material master'!$A$275, "0"), 'Material master'!$F$2:'Material master'!$F$275, 1),"")</f>
        <v>AC08 - ATH Micronised Fine</v>
      </c>
      <c r="G1100" t="str">
        <f>IFERROR(_xlfn.XLOOKUP(TEXT(A1100, "0"), TEXT('Material master'!$A$2:'Material master'!$A$275, "0"), 'Material master'!$G$2:'Material master'!$G$275, 1),"")</f>
        <v>ATH SG7HB PO</v>
      </c>
      <c r="H1100" t="s">
        <v>695</v>
      </c>
      <c r="I1100" s="257" t="s">
        <v>459</v>
      </c>
      <c r="K1100" s="32"/>
      <c r="L1100" s="32">
        <f t="shared" ref="L1100:W1100" si="1035">IFERROR(L1499, 0)</f>
        <v>4</v>
      </c>
      <c r="M1100" s="32">
        <f t="shared" si="1035"/>
        <v>0</v>
      </c>
      <c r="N1100" s="32">
        <f t="shared" si="1035"/>
        <v>0</v>
      </c>
      <c r="O1100" s="32">
        <f t="shared" si="1035"/>
        <v>0</v>
      </c>
      <c r="P1100" s="32">
        <f t="shared" si="1035"/>
        <v>0</v>
      </c>
      <c r="Q1100" s="32">
        <f t="shared" si="1035"/>
        <v>1</v>
      </c>
      <c r="R1100" s="32">
        <f t="shared" si="1035"/>
        <v>0</v>
      </c>
      <c r="S1100" s="32">
        <f t="shared" si="1035"/>
        <v>0</v>
      </c>
      <c r="T1100" s="32">
        <f t="shared" si="1035"/>
        <v>0</v>
      </c>
      <c r="U1100" s="32">
        <f t="shared" si="1035"/>
        <v>1</v>
      </c>
      <c r="V1100" s="32">
        <f t="shared" si="1035"/>
        <v>0</v>
      </c>
      <c r="W1100" s="32">
        <f t="shared" si="1035"/>
        <v>0</v>
      </c>
    </row>
    <row r="1101" spans="1:23" x14ac:dyDescent="0.25">
      <c r="A1101" s="257" t="s">
        <v>343</v>
      </c>
      <c r="B1101" t="str">
        <f>IFERROR(_xlfn.XLOOKUP(TEXT(A1101, "0"), TEXT('Material master'!$A$2:'Material master'!$A$275, "0"), 'Material master'!$B$2:'Material master'!$B$275, 1),"")</f>
        <v>ATH SG7HB PO</v>
      </c>
      <c r="C1101" t="str">
        <f>IFERROR(_xlfn.XLOOKUP(TEXT(A1101, "0"), TEXT('Material master'!$A$2:'Material master'!$A$275, "0"), 'Material master'!$C$2:'Material master'!$C$275, 1),"")</f>
        <v>Bulk Product</v>
      </c>
      <c r="D1101" t="str">
        <f>IFERROR(_xlfn.XLOOKUP(TEXT(A1101, "0"), TEXT('Material master'!$A$2:'Material master'!$A$275, "0"), 'Material master'!$D$2:'Material master'!$D$275, 1),"")</f>
        <v>J000 - ATH</v>
      </c>
      <c r="E1101" t="str">
        <f>IFERROR(_xlfn.XLOOKUP(TEXT(A1101, "0"), TEXT('Material master'!$A$2:'Material master'!$A$275, "0"), 'Material master'!$E$2:'Material master'!$E$275, 1),"")</f>
        <v>SPC0931 - ATH Micronised</v>
      </c>
      <c r="F1101" t="str">
        <f>IFERROR(_xlfn.XLOOKUP(TEXT(A1101, "0"), TEXT('Material master'!$A$2:'Material master'!$A$275, "0"), 'Material master'!$F$2:'Material master'!$F$275, 1),"")</f>
        <v>AC08 - ATH Micronised Fine</v>
      </c>
      <c r="G1101" t="str">
        <f>IFERROR(_xlfn.XLOOKUP(TEXT(A1101, "0"), TEXT('Material master'!$A$2:'Material master'!$A$275, "0"), 'Material master'!$G$2:'Material master'!$G$275, 1),"")</f>
        <v>ATH SG7HB PO</v>
      </c>
      <c r="H1101" s="1" t="s">
        <v>696</v>
      </c>
      <c r="I1101" s="1"/>
      <c r="J1101" s="1"/>
      <c r="K1101" s="141"/>
      <c r="L1101" s="141">
        <f t="shared" ref="L1101:W1101" si="1036">SUM(L1098:L1100)</f>
        <v>63.95</v>
      </c>
      <c r="M1101" s="141">
        <f t="shared" si="1036"/>
        <v>32.900000000000006</v>
      </c>
      <c r="N1101" s="141">
        <f t="shared" si="1036"/>
        <v>34.150000000000006</v>
      </c>
      <c r="O1101" s="141">
        <f t="shared" si="1036"/>
        <v>32.900000000000006</v>
      </c>
      <c r="P1101" s="141">
        <f t="shared" si="1036"/>
        <v>34.150000000000006</v>
      </c>
      <c r="Q1101" s="141">
        <f t="shared" si="1036"/>
        <v>33.900000000000006</v>
      </c>
      <c r="R1101" s="141">
        <f t="shared" si="1036"/>
        <v>35.049999999999997</v>
      </c>
      <c r="S1101" s="141">
        <f t="shared" si="1036"/>
        <v>32.900000000000006</v>
      </c>
      <c r="T1101" s="141">
        <f t="shared" si="1036"/>
        <v>34.150000000000006</v>
      </c>
      <c r="U1101" s="141">
        <f t="shared" si="1036"/>
        <v>35.150000000000006</v>
      </c>
      <c r="V1101" s="141">
        <f t="shared" si="1036"/>
        <v>35.400000000000006</v>
      </c>
      <c r="W1101" s="141">
        <f t="shared" si="1036"/>
        <v>34.150000000000006</v>
      </c>
    </row>
    <row r="1102" spans="1:23" s="136" customFormat="1" x14ac:dyDescent="0.25">
      <c r="A1102" s="270" t="s">
        <v>343</v>
      </c>
      <c r="B1102" s="136" t="str">
        <f>IFERROR(_xlfn.XLOOKUP(TEXT(A1102, "0"), TEXT('Material master'!$A$2:'Material master'!$A$275, "0"), 'Material master'!$B$2:'Material master'!$B$275, 1),"")</f>
        <v>ATH SG7HB PO</v>
      </c>
      <c r="C1102" s="136" t="str">
        <f>IFERROR(_xlfn.XLOOKUP(TEXT(A1102, "0"), TEXT('Material master'!$A$2:'Material master'!$A$275, "0"), 'Material master'!$C$2:'Material master'!$C$275, 1),"")</f>
        <v>Bulk Product</v>
      </c>
      <c r="D1102" s="136" t="str">
        <f>IFERROR(_xlfn.XLOOKUP(TEXT(A1102, "0"), TEXT('Material master'!$A$2:'Material master'!$A$275, "0"), 'Material master'!$D$2:'Material master'!$D$275, 1),"")</f>
        <v>J000 - ATH</v>
      </c>
      <c r="E1102" s="136" t="str">
        <f>IFERROR(_xlfn.XLOOKUP(TEXT(A1102, "0"), TEXT('Material master'!$A$2:'Material master'!$A$275, "0"), 'Material master'!$E$2:'Material master'!$E$275, 1),"")</f>
        <v>SPC0931 - ATH Micronised</v>
      </c>
      <c r="F1102" s="136" t="str">
        <f>IFERROR(_xlfn.XLOOKUP(TEXT(A1102, "0"), TEXT('Material master'!$A$2:'Material master'!$A$275, "0"), 'Material master'!$F$2:'Material master'!$F$275, 1),"")</f>
        <v>AC08 - ATH Micronised Fine</v>
      </c>
      <c r="G1102" s="136" t="str">
        <f>IFERROR(_xlfn.XLOOKUP(TEXT(A1102, "0"), TEXT('Material master'!$A$2:'Material master'!$A$275, "0"), 'Material master'!$G$2:'Material master'!$G$275, 1),"")</f>
        <v>ATH SG7HB PO</v>
      </c>
      <c r="H1102" s="136" t="s">
        <v>697</v>
      </c>
      <c r="K1102" s="142">
        <v>192</v>
      </c>
      <c r="L1102" s="142">
        <f t="shared" ref="L1102:W1102" si="1037">K1102 - L1101 + L1104</f>
        <v>128.05000000000001</v>
      </c>
      <c r="M1102" s="142">
        <f t="shared" si="1037"/>
        <v>95.15</v>
      </c>
      <c r="N1102" s="142">
        <f t="shared" si="1037"/>
        <v>61</v>
      </c>
      <c r="O1102" s="142">
        <f t="shared" si="1037"/>
        <v>28.099999999999994</v>
      </c>
      <c r="P1102" s="142">
        <f t="shared" si="1037"/>
        <v>19.949999999999989</v>
      </c>
      <c r="Q1102" s="142">
        <f t="shared" si="1037"/>
        <v>20.049999999999983</v>
      </c>
      <c r="R1102" s="142">
        <f t="shared" si="1037"/>
        <v>19.999999999999986</v>
      </c>
      <c r="S1102" s="142">
        <f t="shared" si="1037"/>
        <v>20.09999999999998</v>
      </c>
      <c r="T1102" s="142">
        <f t="shared" si="1037"/>
        <v>19.949999999999974</v>
      </c>
      <c r="U1102" s="142">
        <f t="shared" si="1037"/>
        <v>19.799999999999969</v>
      </c>
      <c r="V1102" s="142">
        <f t="shared" si="1037"/>
        <v>20.399999999999963</v>
      </c>
      <c r="W1102" s="142">
        <f t="shared" si="1037"/>
        <v>20.249999999999957</v>
      </c>
    </row>
    <row r="1103" spans="1:23" x14ac:dyDescent="0.25">
      <c r="A1103" s="257" t="s">
        <v>343</v>
      </c>
      <c r="B1103" t="str">
        <f>IFERROR(_xlfn.XLOOKUP(TEXT(A1103, "0"), TEXT('Material master'!$A$2:'Material master'!$A$275, "0"), 'Material master'!$B$2:'Material master'!$B$275, 1),"")</f>
        <v>ATH SG7HB PO</v>
      </c>
      <c r="C1103" t="str">
        <f>IFERROR(_xlfn.XLOOKUP(TEXT(A1103, "0"), TEXT('Material master'!$A$2:'Material master'!$A$275, "0"), 'Material master'!$C$2:'Material master'!$C$275, 1),"")</f>
        <v>Bulk Product</v>
      </c>
      <c r="D1103" t="str">
        <f>IFERROR(_xlfn.XLOOKUP(TEXT(A1103, "0"), TEXT('Material master'!$A$2:'Material master'!$A$275, "0"), 'Material master'!$D$2:'Material master'!$D$275, 1),"")</f>
        <v>J000 - ATH</v>
      </c>
      <c r="E1103" t="str">
        <f>IFERROR(_xlfn.XLOOKUP(TEXT(A1103, "0"), TEXT('Material master'!$A$2:'Material master'!$A$275, "0"), 'Material master'!$E$2:'Material master'!$E$275, 1),"")</f>
        <v>SPC0931 - ATH Micronised</v>
      </c>
      <c r="F1103" t="str">
        <f>IFERROR(_xlfn.XLOOKUP(TEXT(A1103, "0"), TEXT('Material master'!$A$2:'Material master'!$A$275, "0"), 'Material master'!$F$2:'Material master'!$F$275, 1),"")</f>
        <v>AC08 - ATH Micronised Fine</v>
      </c>
      <c r="G1103" t="str">
        <f>IFERROR(_xlfn.XLOOKUP(TEXT(A1103, "0"), TEXT('Material master'!$A$2:'Material master'!$A$275, "0"), 'Material master'!$G$2:'Material master'!$G$275, 1),"")</f>
        <v>ATH SG7HB PO</v>
      </c>
      <c r="H1103" t="s">
        <v>698</v>
      </c>
      <c r="I1103" s="32">
        <v>19.428283415405396</v>
      </c>
      <c r="J1103" s="258">
        <f>IFERROR($I1103/AVERAGE($L1101:$W1101),0)</f>
        <v>0.53137185409655796</v>
      </c>
      <c r="K1103" s="32"/>
      <c r="L1103" s="32">
        <f t="shared" ref="L1103:W1103" si="1038">$I1103</f>
        <v>19.428283415405396</v>
      </c>
      <c r="M1103" s="32">
        <f t="shared" si="1038"/>
        <v>19.428283415405396</v>
      </c>
      <c r="N1103" s="32">
        <f t="shared" si="1038"/>
        <v>19.428283415405396</v>
      </c>
      <c r="O1103" s="32">
        <f t="shared" si="1038"/>
        <v>19.428283415405396</v>
      </c>
      <c r="P1103" s="32">
        <f t="shared" si="1038"/>
        <v>19.428283415405396</v>
      </c>
      <c r="Q1103" s="32">
        <f t="shared" si="1038"/>
        <v>19.428283415405396</v>
      </c>
      <c r="R1103" s="32">
        <f t="shared" si="1038"/>
        <v>19.428283415405396</v>
      </c>
      <c r="S1103" s="32">
        <f t="shared" si="1038"/>
        <v>19.428283415405396</v>
      </c>
      <c r="T1103" s="32">
        <f t="shared" si="1038"/>
        <v>19.428283415405396</v>
      </c>
      <c r="U1103" s="32">
        <f t="shared" si="1038"/>
        <v>19.428283415405396</v>
      </c>
      <c r="V1103" s="32">
        <f t="shared" si="1038"/>
        <v>19.428283415405396</v>
      </c>
      <c r="W1103" s="32">
        <f t="shared" si="1038"/>
        <v>19.428283415405396</v>
      </c>
    </row>
    <row r="1104" spans="1:23" x14ac:dyDescent="0.25">
      <c r="A1104" s="257" t="s">
        <v>343</v>
      </c>
      <c r="B1104" t="str">
        <f>IFERROR(_xlfn.XLOOKUP(TEXT(A1104, "0"), TEXT('Material master'!$A$2:'Material master'!$A$275, "0"), 'Material master'!$B$2:'Material master'!$B$275, 1),"")</f>
        <v>ATH SG7HB PO</v>
      </c>
      <c r="C1104" t="str">
        <f>IFERROR(_xlfn.XLOOKUP(TEXT(A1104, "0"), TEXT('Material master'!$A$2:'Material master'!$A$275, "0"), 'Material master'!$C$2:'Material master'!$C$275, 1),"")</f>
        <v>Bulk Product</v>
      </c>
      <c r="D1104" t="str">
        <f>IFERROR(_xlfn.XLOOKUP(TEXT(A1104, "0"), TEXT('Material master'!$A$2:'Material master'!$A$275, "0"), 'Material master'!$D$2:'Material master'!$D$275, 1),"")</f>
        <v>J000 - ATH</v>
      </c>
      <c r="E1104" t="str">
        <f>IFERROR(_xlfn.XLOOKUP(TEXT(A1104, "0"), TEXT('Material master'!$A$2:'Material master'!$A$275, "0"), 'Material master'!$E$2:'Material master'!$E$275, 1),"")</f>
        <v>SPC0931 - ATH Micronised</v>
      </c>
      <c r="F1104" t="str">
        <f>IFERROR(_xlfn.XLOOKUP(TEXT(A1104, "0"), TEXT('Material master'!$A$2:'Material master'!$A$275, "0"), 'Material master'!$F$2:'Material master'!$F$275, 1),"")</f>
        <v>AC08 - ATH Micronised Fine</v>
      </c>
      <c r="G1104" t="str">
        <f>IFERROR(_xlfn.XLOOKUP(TEXT(A1104, "0"), TEXT('Material master'!$A$2:'Material master'!$A$275, "0"), 'Material master'!$G$2:'Material master'!$G$275, 1),"")</f>
        <v>ATH SG7HB PO</v>
      </c>
      <c r="H1104" t="s">
        <v>704</v>
      </c>
      <c r="I1104">
        <v>1</v>
      </c>
      <c r="K1104" s="32"/>
      <c r="L1104" s="32">
        <f t="shared" ref="L1104:W1104" si="1039">IF(( L1103 - K1102 + L1101 ) &gt; 0, CEILING(( L1103 - K1102 + L1101 ), $I1104), 0)</f>
        <v>0</v>
      </c>
      <c r="M1104" s="32">
        <f t="shared" si="1039"/>
        <v>0</v>
      </c>
      <c r="N1104" s="32">
        <f t="shared" si="1039"/>
        <v>0</v>
      </c>
      <c r="O1104" s="32">
        <f t="shared" si="1039"/>
        <v>0</v>
      </c>
      <c r="P1104" s="32">
        <f t="shared" si="1039"/>
        <v>26</v>
      </c>
      <c r="Q1104" s="32">
        <f t="shared" si="1039"/>
        <v>34</v>
      </c>
      <c r="R1104" s="32">
        <f t="shared" si="1039"/>
        <v>35</v>
      </c>
      <c r="S1104" s="32">
        <f t="shared" si="1039"/>
        <v>33</v>
      </c>
      <c r="T1104" s="32">
        <f t="shared" si="1039"/>
        <v>34</v>
      </c>
      <c r="U1104" s="32">
        <f t="shared" si="1039"/>
        <v>35</v>
      </c>
      <c r="V1104" s="32">
        <f t="shared" si="1039"/>
        <v>36</v>
      </c>
      <c r="W1104" s="32">
        <f t="shared" si="1039"/>
        <v>34</v>
      </c>
    </row>
    <row r="1105" spans="1:23" x14ac:dyDescent="0.25">
      <c r="A1105" s="257" t="s">
        <v>343</v>
      </c>
      <c r="B1105" t="str">
        <f>IFERROR(_xlfn.XLOOKUP(TEXT(A1105, "0"), TEXT('Material master'!$A$2:'Material master'!$A$275, "0"), 'Material master'!$B$2:'Material master'!$B$275, 1),"")</f>
        <v>ATH SG7HB PO</v>
      </c>
      <c r="C1105" t="str">
        <f>IFERROR(_xlfn.XLOOKUP(TEXT(A1105, "0"), TEXT('Material master'!$A$2:'Material master'!$A$275, "0"), 'Material master'!$C$2:'Material master'!$C$275, 1),"")</f>
        <v>Bulk Product</v>
      </c>
      <c r="D1105" t="str">
        <f>IFERROR(_xlfn.XLOOKUP(TEXT(A1105, "0"), TEXT('Material master'!$A$2:'Material master'!$A$275, "0"), 'Material master'!$D$2:'Material master'!$D$275, 1),"")</f>
        <v>J000 - ATH</v>
      </c>
      <c r="E1105" t="str">
        <f>IFERROR(_xlfn.XLOOKUP(TEXT(A1105, "0"), TEXT('Material master'!$A$2:'Material master'!$A$275, "0"), 'Material master'!$E$2:'Material master'!$E$275, 1),"")</f>
        <v>SPC0931 - ATH Micronised</v>
      </c>
      <c r="F1105" t="str">
        <f>IFERROR(_xlfn.XLOOKUP(TEXT(A1105, "0"), TEXT('Material master'!$A$2:'Material master'!$A$275, "0"), 'Material master'!$F$2:'Material master'!$F$275, 1),"")</f>
        <v>AC08 - ATH Micronised Fine</v>
      </c>
      <c r="G1105" t="str">
        <f>IFERROR(_xlfn.XLOOKUP(TEXT(A1105, "0"), TEXT('Material master'!$A$2:'Material master'!$A$275, "0"), 'Material master'!$G$2:'Material master'!$G$275, 1),"")</f>
        <v>ATH SG7HB PO</v>
      </c>
      <c r="H1105" t="s">
        <v>705</v>
      </c>
      <c r="I1105" t="s">
        <v>624</v>
      </c>
      <c r="J1105">
        <v>0.65</v>
      </c>
      <c r="K1105" s="32"/>
      <c r="L1105" s="32">
        <f t="shared" ref="L1105:W1105" si="1040">L1104 / $J1105</f>
        <v>0</v>
      </c>
      <c r="M1105" s="32">
        <f t="shared" si="1040"/>
        <v>0</v>
      </c>
      <c r="N1105" s="32">
        <f t="shared" si="1040"/>
        <v>0</v>
      </c>
      <c r="O1105" s="32">
        <f t="shared" si="1040"/>
        <v>0</v>
      </c>
      <c r="P1105" s="32">
        <f t="shared" si="1040"/>
        <v>40</v>
      </c>
      <c r="Q1105" s="32">
        <f t="shared" si="1040"/>
        <v>52.307692307692307</v>
      </c>
      <c r="R1105" s="32">
        <f t="shared" si="1040"/>
        <v>53.846153846153847</v>
      </c>
      <c r="S1105" s="32">
        <f t="shared" si="1040"/>
        <v>50.769230769230766</v>
      </c>
      <c r="T1105" s="32">
        <f t="shared" si="1040"/>
        <v>52.307692307692307</v>
      </c>
      <c r="U1105" s="32">
        <f t="shared" si="1040"/>
        <v>53.846153846153847</v>
      </c>
      <c r="V1105" s="32">
        <f t="shared" si="1040"/>
        <v>55.38461538461538</v>
      </c>
      <c r="W1105" s="32">
        <f t="shared" si="1040"/>
        <v>52.307692307692307</v>
      </c>
    </row>
    <row r="1106" spans="1:23" ht="15.75" thickBot="1" x14ac:dyDescent="0.3">
      <c r="A1106" s="257" t="s">
        <v>343</v>
      </c>
      <c r="B1106" t="str">
        <f>IFERROR(_xlfn.XLOOKUP(TEXT(A1106, "0"), TEXT('Material master'!$A$2:'Material master'!$A$275, "0"), 'Material master'!$B$2:'Material master'!$B$275, 1),"")</f>
        <v>ATH SG7HB PO</v>
      </c>
      <c r="C1106" t="str">
        <f>IFERROR(_xlfn.XLOOKUP(TEXT(A1106, "0"), TEXT('Material master'!$A$2:'Material master'!$A$275, "0"), 'Material master'!$C$2:'Material master'!$C$275, 1),"")</f>
        <v>Bulk Product</v>
      </c>
      <c r="D1106" t="str">
        <f>IFERROR(_xlfn.XLOOKUP(TEXT(A1106, "0"), TEXT('Material master'!$A$2:'Material master'!$A$275, "0"), 'Material master'!$D$2:'Material master'!$D$275, 1),"")</f>
        <v>J000 - ATH</v>
      </c>
      <c r="E1106" t="str">
        <f>IFERROR(_xlfn.XLOOKUP(TEXT(A1106, "0"), TEXT('Material master'!$A$2:'Material master'!$A$275, "0"), 'Material master'!$E$2:'Material master'!$E$275, 1),"")</f>
        <v>SPC0931 - ATH Micronised</v>
      </c>
      <c r="F1106" t="str">
        <f>IFERROR(_xlfn.XLOOKUP(TEXT(A1106, "0"), TEXT('Material master'!$A$2:'Material master'!$A$275, "0"), 'Material master'!$F$2:'Material master'!$F$275, 1),"")</f>
        <v>AC08 - ATH Micronised Fine</v>
      </c>
      <c r="G1106" t="str">
        <f>IFERROR(_xlfn.XLOOKUP(TEXT(A1106, "0"), TEXT('Material master'!$A$2:'Material master'!$A$275, "0"), 'Material master'!$G$2:'Material master'!$G$275, 1),"")</f>
        <v>ATH SG7HB PO</v>
      </c>
      <c r="H1106" t="s">
        <v>706</v>
      </c>
      <c r="I1106" s="257" t="s">
        <v>179</v>
      </c>
      <c r="J1106">
        <v>1</v>
      </c>
      <c r="K1106" s="32"/>
      <c r="L1106" s="32">
        <f t="shared" ref="L1106:W1106" si="1041">L1104 * $J1106</f>
        <v>0</v>
      </c>
      <c r="M1106" s="32">
        <f t="shared" si="1041"/>
        <v>0</v>
      </c>
      <c r="N1106" s="32">
        <f t="shared" si="1041"/>
        <v>0</v>
      </c>
      <c r="O1106" s="32">
        <f t="shared" si="1041"/>
        <v>0</v>
      </c>
      <c r="P1106" s="32">
        <f t="shared" si="1041"/>
        <v>26</v>
      </c>
      <c r="Q1106" s="32">
        <f t="shared" si="1041"/>
        <v>34</v>
      </c>
      <c r="R1106" s="32">
        <f t="shared" si="1041"/>
        <v>35</v>
      </c>
      <c r="S1106" s="32">
        <f t="shared" si="1041"/>
        <v>33</v>
      </c>
      <c r="T1106" s="32">
        <f t="shared" si="1041"/>
        <v>34</v>
      </c>
      <c r="U1106" s="32">
        <f t="shared" si="1041"/>
        <v>35</v>
      </c>
      <c r="V1106" s="32">
        <f t="shared" si="1041"/>
        <v>36</v>
      </c>
      <c r="W1106" s="32">
        <f t="shared" si="1041"/>
        <v>34</v>
      </c>
    </row>
    <row r="1107" spans="1:23" s="138" customFormat="1" x14ac:dyDescent="0.25">
      <c r="A1107" s="137" t="s">
        <v>345</v>
      </c>
      <c r="B1107" s="138" t="str">
        <f>IFERROR(_xlfn.XLOOKUP(TEXT(A1107, "0"), TEXT('Material master'!$A$2:'Material master'!$A$275, "0"), 'Material master'!$B$2:'Material master'!$B$275, 1),"")</f>
        <v>ATH SG7HB PO 1000:B4S:H4:NB:1000</v>
      </c>
      <c r="C1107" s="138" t="str">
        <f>IFERROR(_xlfn.XLOOKUP(TEXT(A1107, "0"), TEXT('Material master'!$A$2:'Material master'!$A$275, "0"), 'Material master'!$C$2:'Material master'!$C$275, 1),"")</f>
        <v>Packaged Product</v>
      </c>
      <c r="D1107" s="138" t="str">
        <f>IFERROR(_xlfn.XLOOKUP(TEXT(A1107, "0"), TEXT('Material master'!$A$2:'Material master'!$A$275, "0"), 'Material master'!$D$2:'Material master'!$D$275, 1),"")</f>
        <v>J000 - ATH</v>
      </c>
      <c r="E1107" s="138" t="str">
        <f>IFERROR(_xlfn.XLOOKUP(TEXT(A1107, "0"), TEXT('Material master'!$A$2:'Material master'!$A$275, "0"), 'Material master'!$E$2:'Material master'!$E$275, 1),"")</f>
        <v>SPC0931 - ATH Micronised</v>
      </c>
      <c r="F1107" s="138" t="str">
        <f>IFERROR(_xlfn.XLOOKUP(TEXT(A1107, "0"), TEXT('Material master'!$A$2:'Material master'!$A$275, "0"), 'Material master'!$F$2:'Material master'!$F$275, 1),"")</f>
        <v>AC08 - ATH Micronised Fine</v>
      </c>
      <c r="G1107" s="138" t="str">
        <f>IFERROR(_xlfn.XLOOKUP(TEXT(A1107, "0"), TEXT('Material master'!$A$2:'Material master'!$A$275, "0"), 'Material master'!$G$2:'Material master'!$G$275, 1),"")</f>
        <v>ATH SG7HB PO</v>
      </c>
      <c r="H1107" s="139" t="s">
        <v>696</v>
      </c>
      <c r="I1107" s="139"/>
      <c r="J1107" s="139"/>
      <c r="K1107" s="143"/>
      <c r="L1107" s="143">
        <v>0</v>
      </c>
      <c r="M1107" s="143">
        <v>0</v>
      </c>
      <c r="N1107" s="143">
        <v>0</v>
      </c>
      <c r="O1107" s="143">
        <v>0</v>
      </c>
      <c r="P1107" s="143">
        <v>0</v>
      </c>
      <c r="Q1107" s="143">
        <v>0</v>
      </c>
      <c r="R1107" s="143">
        <v>0</v>
      </c>
      <c r="S1107" s="143">
        <v>0</v>
      </c>
      <c r="T1107" s="143">
        <v>0</v>
      </c>
      <c r="U1107" s="143">
        <v>0</v>
      </c>
      <c r="V1107" s="143">
        <v>0</v>
      </c>
      <c r="W1107" s="143">
        <v>0</v>
      </c>
    </row>
    <row r="1108" spans="1:23" s="136" customFormat="1" x14ac:dyDescent="0.25">
      <c r="A1108" s="270" t="s">
        <v>345</v>
      </c>
      <c r="B1108" s="136" t="str">
        <f>IFERROR(_xlfn.XLOOKUP(TEXT(A1108, "0"), TEXT('Material master'!$A$2:'Material master'!$A$275, "0"), 'Material master'!$B$2:'Material master'!$B$275, 1),"")</f>
        <v>ATH SG7HB PO 1000:B4S:H4:NB:1000</v>
      </c>
      <c r="C1108" s="136" t="str">
        <f>IFERROR(_xlfn.XLOOKUP(TEXT(A1108, "0"), TEXT('Material master'!$A$2:'Material master'!$A$275, "0"), 'Material master'!$C$2:'Material master'!$C$275, 1),"")</f>
        <v>Packaged Product</v>
      </c>
      <c r="D1108" s="136" t="str">
        <f>IFERROR(_xlfn.XLOOKUP(TEXT(A1108, "0"), TEXT('Material master'!$A$2:'Material master'!$A$275, "0"), 'Material master'!$D$2:'Material master'!$D$275, 1),"")</f>
        <v>J000 - ATH</v>
      </c>
      <c r="E1108" s="136" t="str">
        <f>IFERROR(_xlfn.XLOOKUP(TEXT(A1108, "0"), TEXT('Material master'!$A$2:'Material master'!$A$275, "0"), 'Material master'!$E$2:'Material master'!$E$275, 1),"")</f>
        <v>SPC0931 - ATH Micronised</v>
      </c>
      <c r="F1108" s="136" t="str">
        <f>IFERROR(_xlfn.XLOOKUP(TEXT(A1108, "0"), TEXT('Material master'!$A$2:'Material master'!$A$275, "0"), 'Material master'!$F$2:'Material master'!$F$275, 1),"")</f>
        <v>AC08 - ATH Micronised Fine</v>
      </c>
      <c r="G1108" s="136" t="str">
        <f>IFERROR(_xlfn.XLOOKUP(TEXT(A1108, "0"), TEXT('Material master'!$A$2:'Material master'!$A$275, "0"), 'Material master'!$G$2:'Material master'!$G$275, 1),"")</f>
        <v>ATH SG7HB PO</v>
      </c>
      <c r="H1108" s="136" t="s">
        <v>697</v>
      </c>
      <c r="K1108" s="142">
        <v>0</v>
      </c>
      <c r="L1108" s="142">
        <f t="shared" ref="L1108:W1108" si="1042">K1108 - L1107 + L1110</f>
        <v>0</v>
      </c>
      <c r="M1108" s="142">
        <f t="shared" si="1042"/>
        <v>0</v>
      </c>
      <c r="N1108" s="142">
        <f t="shared" si="1042"/>
        <v>0</v>
      </c>
      <c r="O1108" s="142">
        <f t="shared" si="1042"/>
        <v>0</v>
      </c>
      <c r="P1108" s="142">
        <f t="shared" si="1042"/>
        <v>0</v>
      </c>
      <c r="Q1108" s="142">
        <f t="shared" si="1042"/>
        <v>0</v>
      </c>
      <c r="R1108" s="142">
        <f t="shared" si="1042"/>
        <v>0</v>
      </c>
      <c r="S1108" s="142">
        <f t="shared" si="1042"/>
        <v>0</v>
      </c>
      <c r="T1108" s="142">
        <f t="shared" si="1042"/>
        <v>0</v>
      </c>
      <c r="U1108" s="142">
        <f t="shared" si="1042"/>
        <v>0</v>
      </c>
      <c r="V1108" s="142">
        <f t="shared" si="1042"/>
        <v>0</v>
      </c>
      <c r="W1108" s="142">
        <f t="shared" si="1042"/>
        <v>0</v>
      </c>
    </row>
    <row r="1109" spans="1:23" x14ac:dyDescent="0.25">
      <c r="A1109" s="257" t="s">
        <v>345</v>
      </c>
      <c r="B1109" t="str">
        <f>IFERROR(_xlfn.XLOOKUP(TEXT(A1109, "0"), TEXT('Material master'!$A$2:'Material master'!$A$275, "0"), 'Material master'!$B$2:'Material master'!$B$275, 1),"")</f>
        <v>ATH SG7HB PO 1000:B4S:H4:NB:1000</v>
      </c>
      <c r="C1109" t="str">
        <f>IFERROR(_xlfn.XLOOKUP(TEXT(A1109, "0"), TEXT('Material master'!$A$2:'Material master'!$A$275, "0"), 'Material master'!$C$2:'Material master'!$C$275, 1),"")</f>
        <v>Packaged Product</v>
      </c>
      <c r="D1109" t="str">
        <f>IFERROR(_xlfn.XLOOKUP(TEXT(A1109, "0"), TEXT('Material master'!$A$2:'Material master'!$A$275, "0"), 'Material master'!$D$2:'Material master'!$D$275, 1),"")</f>
        <v>J000 - ATH</v>
      </c>
      <c r="E1109" t="str">
        <f>IFERROR(_xlfn.XLOOKUP(TEXT(A1109, "0"), TEXT('Material master'!$A$2:'Material master'!$A$275, "0"), 'Material master'!$E$2:'Material master'!$E$275, 1),"")</f>
        <v>SPC0931 - ATH Micronised</v>
      </c>
      <c r="F1109" t="str">
        <f>IFERROR(_xlfn.XLOOKUP(TEXT(A1109, "0"), TEXT('Material master'!$A$2:'Material master'!$A$275, "0"), 'Material master'!$F$2:'Material master'!$F$275, 1),"")</f>
        <v>AC08 - ATH Micronised Fine</v>
      </c>
      <c r="G1109" t="str">
        <f>IFERROR(_xlfn.XLOOKUP(TEXT(A1109, "0"), TEXT('Material master'!$A$2:'Material master'!$A$275, "0"), 'Material master'!$G$2:'Material master'!$G$275, 1),"")</f>
        <v>ATH SG7HB PO</v>
      </c>
      <c r="H1109" t="s">
        <v>698</v>
      </c>
      <c r="I1109" s="32">
        <v>0</v>
      </c>
      <c r="J1109" s="258">
        <f>IFERROR($I1109/AVERAGE($L1107:$W1107),0)</f>
        <v>0</v>
      </c>
      <c r="K1109" s="32"/>
      <c r="L1109" s="32">
        <f t="shared" ref="L1109:W1109" si="1043">$I1109</f>
        <v>0</v>
      </c>
      <c r="M1109" s="32">
        <f t="shared" si="1043"/>
        <v>0</v>
      </c>
      <c r="N1109" s="32">
        <f t="shared" si="1043"/>
        <v>0</v>
      </c>
      <c r="O1109" s="32">
        <f t="shared" si="1043"/>
        <v>0</v>
      </c>
      <c r="P1109" s="32">
        <f t="shared" si="1043"/>
        <v>0</v>
      </c>
      <c r="Q1109" s="32">
        <f t="shared" si="1043"/>
        <v>0</v>
      </c>
      <c r="R1109" s="32">
        <f t="shared" si="1043"/>
        <v>0</v>
      </c>
      <c r="S1109" s="32">
        <f t="shared" si="1043"/>
        <v>0</v>
      </c>
      <c r="T1109" s="32">
        <f t="shared" si="1043"/>
        <v>0</v>
      </c>
      <c r="U1109" s="32">
        <f t="shared" si="1043"/>
        <v>0</v>
      </c>
      <c r="V1109" s="32">
        <f t="shared" si="1043"/>
        <v>0</v>
      </c>
      <c r="W1109" s="32">
        <f t="shared" si="1043"/>
        <v>0</v>
      </c>
    </row>
    <row r="1110" spans="1:23" x14ac:dyDescent="0.25">
      <c r="A1110" s="257" t="s">
        <v>345</v>
      </c>
      <c r="B1110" t="str">
        <f>IFERROR(_xlfn.XLOOKUP(TEXT(A1110, "0"), TEXT('Material master'!$A$2:'Material master'!$A$275, "0"), 'Material master'!$B$2:'Material master'!$B$275, 1),"")</f>
        <v>ATH SG7HB PO 1000:B4S:H4:NB:1000</v>
      </c>
      <c r="C1110" t="str">
        <f>IFERROR(_xlfn.XLOOKUP(TEXT(A1110, "0"), TEXT('Material master'!$A$2:'Material master'!$A$275, "0"), 'Material master'!$C$2:'Material master'!$C$275, 1),"")</f>
        <v>Packaged Product</v>
      </c>
      <c r="D1110" t="str">
        <f>IFERROR(_xlfn.XLOOKUP(TEXT(A1110, "0"), TEXT('Material master'!$A$2:'Material master'!$A$275, "0"), 'Material master'!$D$2:'Material master'!$D$275, 1),"")</f>
        <v>J000 - ATH</v>
      </c>
      <c r="E1110" t="str">
        <f>IFERROR(_xlfn.XLOOKUP(TEXT(A1110, "0"), TEXT('Material master'!$A$2:'Material master'!$A$275, "0"), 'Material master'!$E$2:'Material master'!$E$275, 1),"")</f>
        <v>SPC0931 - ATH Micronised</v>
      </c>
      <c r="F1110" t="str">
        <f>IFERROR(_xlfn.XLOOKUP(TEXT(A1110, "0"), TEXT('Material master'!$A$2:'Material master'!$A$275, "0"), 'Material master'!$F$2:'Material master'!$F$275, 1),"")</f>
        <v>AC08 - ATH Micronised Fine</v>
      </c>
      <c r="G1110" t="str">
        <f>IFERROR(_xlfn.XLOOKUP(TEXT(A1110, "0"), TEXT('Material master'!$A$2:'Material master'!$A$275, "0"), 'Material master'!$G$2:'Material master'!$G$275, 1),"")</f>
        <v>ATH SG7HB PO</v>
      </c>
      <c r="H1110" t="s">
        <v>699</v>
      </c>
      <c r="I1110">
        <f>IFERROR(_xlfn.XLOOKUP(TEXT(A1110, "0"), TEXT('Purchase sheet'!$A$2:'Purchase sheet'!$A$31, "0"), 'Purchase sheet'!$H$2:'Purchase sheet'!$H$31, 1), 1)</f>
        <v>1</v>
      </c>
      <c r="K1110" s="32"/>
      <c r="L1110" s="259"/>
      <c r="M1110" s="32">
        <f t="shared" ref="M1110:W1110" si="1044">IF( M1109 - L1108 + M1107 &gt; 0, CEILING( M1109 - L1108 + M1107, $I$1110), 0)</f>
        <v>0</v>
      </c>
      <c r="N1110" s="32">
        <f t="shared" si="1044"/>
        <v>0</v>
      </c>
      <c r="O1110" s="32">
        <f t="shared" si="1044"/>
        <v>0</v>
      </c>
      <c r="P1110" s="32">
        <f t="shared" si="1044"/>
        <v>0</v>
      </c>
      <c r="Q1110" s="32">
        <f t="shared" si="1044"/>
        <v>0</v>
      </c>
      <c r="R1110" s="32">
        <f t="shared" si="1044"/>
        <v>0</v>
      </c>
      <c r="S1110" s="32">
        <f t="shared" si="1044"/>
        <v>0</v>
      </c>
      <c r="T1110" s="32">
        <f t="shared" si="1044"/>
        <v>0</v>
      </c>
      <c r="U1110" s="32">
        <f t="shared" si="1044"/>
        <v>0</v>
      </c>
      <c r="V1110" s="32">
        <f t="shared" si="1044"/>
        <v>0</v>
      </c>
      <c r="W1110" s="32">
        <f t="shared" si="1044"/>
        <v>0</v>
      </c>
    </row>
    <row r="1111" spans="1:23" ht="15.75" thickBot="1" x14ac:dyDescent="0.3">
      <c r="A1111" s="257" t="s">
        <v>345</v>
      </c>
      <c r="B1111" t="str">
        <f>IFERROR(_xlfn.XLOOKUP(TEXT(A1111, "0"), TEXT('Material master'!$A$2:'Material master'!$A$275, "0"), 'Material master'!$B$2:'Material master'!$B$275, 1),"")</f>
        <v>ATH SG7HB PO 1000:B4S:H4:NB:1000</v>
      </c>
      <c r="C1111" t="str">
        <f>IFERROR(_xlfn.XLOOKUP(TEXT(A1111, "0"), TEXT('Material master'!$A$2:'Material master'!$A$275, "0"), 'Material master'!$C$2:'Material master'!$C$275, 1),"")</f>
        <v>Packaged Product</v>
      </c>
      <c r="D1111" t="str">
        <f>IFERROR(_xlfn.XLOOKUP(TEXT(A1111, "0"), TEXT('Material master'!$A$2:'Material master'!$A$275, "0"), 'Material master'!$D$2:'Material master'!$D$275, 1),"")</f>
        <v>J000 - ATH</v>
      </c>
      <c r="E1111" t="str">
        <f>IFERROR(_xlfn.XLOOKUP(TEXT(A1111, "0"), TEXT('Material master'!$A$2:'Material master'!$A$275, "0"), 'Material master'!$E$2:'Material master'!$E$275, 1),"")</f>
        <v>SPC0931 - ATH Micronised</v>
      </c>
      <c r="F1111" t="str">
        <f>IFERROR(_xlfn.XLOOKUP(TEXT(A1111, "0"), TEXT('Material master'!$A$2:'Material master'!$A$275, "0"), 'Material master'!$F$2:'Material master'!$F$275, 1),"")</f>
        <v>AC08 - ATH Micronised Fine</v>
      </c>
      <c r="G1111" t="str">
        <f>IFERROR(_xlfn.XLOOKUP(TEXT(A1111, "0"), TEXT('Material master'!$A$2:'Material master'!$A$275, "0"), 'Material master'!$G$2:'Material master'!$G$275, 1),"")</f>
        <v>ATH SG7HB PO</v>
      </c>
      <c r="H1111" t="s">
        <v>700</v>
      </c>
      <c r="I1111">
        <f>INT(IFERROR(_xlfn.XLOOKUP(TEXT(A1111, "0"), TEXT('Purchase sheet'!$A$2:'Purchase sheet'!$A$31, "0"), 'Purchase sheet'!$H$2:'Purchase sheet'!$D$31, 1), 1))</f>
        <v>1</v>
      </c>
      <c r="K1111" s="32"/>
      <c r="L1111" s="32">
        <f t="shared" ref="L1111:V1111" si="1045">M1110</f>
        <v>0</v>
      </c>
      <c r="M1111" s="32">
        <f t="shared" si="1045"/>
        <v>0</v>
      </c>
      <c r="N1111" s="32">
        <f t="shared" si="1045"/>
        <v>0</v>
      </c>
      <c r="O1111" s="32">
        <f t="shared" si="1045"/>
        <v>0</v>
      </c>
      <c r="P1111" s="32">
        <f t="shared" si="1045"/>
        <v>0</v>
      </c>
      <c r="Q1111" s="32">
        <f t="shared" si="1045"/>
        <v>0</v>
      </c>
      <c r="R1111" s="32">
        <f t="shared" si="1045"/>
        <v>0</v>
      </c>
      <c r="S1111" s="32">
        <f t="shared" si="1045"/>
        <v>0</v>
      </c>
      <c r="T1111" s="32">
        <f t="shared" si="1045"/>
        <v>0</v>
      </c>
      <c r="U1111" s="32">
        <f t="shared" si="1045"/>
        <v>0</v>
      </c>
      <c r="V1111" s="32">
        <f t="shared" si="1045"/>
        <v>0</v>
      </c>
      <c r="W1111" s="32"/>
    </row>
    <row r="1112" spans="1:23" s="138" customFormat="1" x14ac:dyDescent="0.25">
      <c r="A1112" s="137" t="s">
        <v>347</v>
      </c>
      <c r="B1112" s="138">
        <f>IFERROR(_xlfn.XLOOKUP(TEXT(A1112, "0"), TEXT('Material master'!$A$2:'Material master'!$A$275, "0"), 'Material master'!$B$2:'Material master'!$B$275, 1),"")</f>
        <v>0</v>
      </c>
      <c r="C1112" s="138" t="str">
        <f>IFERROR(_xlfn.XLOOKUP(TEXT(A1112, "0"), TEXT('Material master'!$A$2:'Material master'!$A$275, "0"), 'Material master'!$C$2:'Material master'!$C$275, 1),"")</f>
        <v>Bulk Product</v>
      </c>
      <c r="D1112" s="138" t="str">
        <f>IFERROR(_xlfn.XLOOKUP(TEXT(A1112, "0"), TEXT('Material master'!$A$2:'Material master'!$A$275, "0"), 'Material master'!$D$2:'Material master'!$D$275, 1),"")</f>
        <v>J000 - ATH</v>
      </c>
      <c r="E1112" s="138" t="str">
        <f>IFERROR(_xlfn.XLOOKUP(TEXT(A1112, "0"), TEXT('Material master'!$A$2:'Material master'!$A$275, "0"), 'Material master'!$E$2:'Material master'!$E$275, 1),"")</f>
        <v>SPC0933 - ATH Slurry</v>
      </c>
      <c r="F1112" s="138" t="str">
        <f>IFERROR(_xlfn.XLOOKUP(TEXT(A1112, "0"), TEXT('Material master'!$A$2:'Material master'!$A$275, "0"), 'Material master'!$F$2:'Material master'!$F$275, 1),"")</f>
        <v>AC13 - ATH Slurry</v>
      </c>
      <c r="G1112" s="138" t="str">
        <f>IFERROR(_xlfn.XLOOKUP(TEXT(A1112, "0"), TEXT('Material master'!$A$2:'Material master'!$A$275, "0"), 'Material master'!$G$2:'Material master'!$G$275, 1),"")</f>
        <v>ATH ST SG7HB SL</v>
      </c>
      <c r="H1112" s="138" t="s">
        <v>683</v>
      </c>
      <c r="I1112" s="140">
        <f>IFERROR(AVERAGE('Forecast sheet'!$C$37:'Forecast sheet'!$N$37),0)</f>
        <v>398.64166666666659</v>
      </c>
      <c r="J1112" s="140">
        <f>IFERROR(AVERAGE(L1112:W1112),0)</f>
        <v>382.70482997206665</v>
      </c>
      <c r="K1112" s="140"/>
      <c r="L1112" s="140">
        <v>300</v>
      </c>
      <c r="M1112" s="140">
        <v>390.22345087861822</v>
      </c>
      <c r="N1112" s="140">
        <v>390.22345087861822</v>
      </c>
      <c r="O1112" s="140">
        <v>390.22345087861822</v>
      </c>
      <c r="P1112" s="140">
        <v>390.22345087861822</v>
      </c>
      <c r="Q1112" s="140">
        <v>390.22345087861822</v>
      </c>
      <c r="R1112" s="140">
        <v>390.22345087861822</v>
      </c>
      <c r="S1112" s="140">
        <v>390.22345087861822</v>
      </c>
      <c r="T1112" s="140">
        <v>390.22345087861822</v>
      </c>
      <c r="U1112" s="140">
        <v>390.22345087861822</v>
      </c>
      <c r="V1112" s="140">
        <v>390.22345087861822</v>
      </c>
      <c r="W1112" s="140">
        <v>390.22345087861822</v>
      </c>
    </row>
    <row r="1113" spans="1:23" x14ac:dyDescent="0.25">
      <c r="A1113" s="257" t="s">
        <v>347</v>
      </c>
      <c r="B1113">
        <f>IFERROR(_xlfn.XLOOKUP(TEXT(A1113, "0"), TEXT('Material master'!$A$2:'Material master'!$A$275, "0"), 'Material master'!$B$2:'Material master'!$B$275, 1),"")</f>
        <v>0</v>
      </c>
      <c r="C1113" t="str">
        <f>IFERROR(_xlfn.XLOOKUP(TEXT(A1113, "0"), TEXT('Material master'!$A$2:'Material master'!$A$275, "0"), 'Material master'!$C$2:'Material master'!$C$275, 1),"")</f>
        <v>Bulk Product</v>
      </c>
      <c r="D1113" t="str">
        <f>IFERROR(_xlfn.XLOOKUP(TEXT(A1113, "0"), TEXT('Material master'!$A$2:'Material master'!$A$275, "0"), 'Material master'!$D$2:'Material master'!$D$275, 1),"")</f>
        <v>J000 - ATH</v>
      </c>
      <c r="E1113" t="str">
        <f>IFERROR(_xlfn.XLOOKUP(TEXT(A1113, "0"), TEXT('Material master'!$A$2:'Material master'!$A$275, "0"), 'Material master'!$E$2:'Material master'!$E$275, 1),"")</f>
        <v>SPC0933 - ATH Slurry</v>
      </c>
      <c r="F1113" t="str">
        <f>IFERROR(_xlfn.XLOOKUP(TEXT(A1113, "0"), TEXT('Material master'!$A$2:'Material master'!$A$275, "0"), 'Material master'!$F$2:'Material master'!$F$275, 1),"")</f>
        <v>AC13 - ATH Slurry</v>
      </c>
      <c r="G1113" t="str">
        <f>IFERROR(_xlfn.XLOOKUP(TEXT(A1113, "0"), TEXT('Material master'!$A$2:'Material master'!$A$275, "0"), 'Material master'!$G$2:'Material master'!$G$275, 1),"")</f>
        <v>ATH ST SG7HB SL</v>
      </c>
      <c r="H1113" s="1" t="s">
        <v>696</v>
      </c>
      <c r="I1113" s="1"/>
      <c r="J1113" s="1"/>
      <c r="K1113" s="141"/>
      <c r="L1113" s="141">
        <f t="shared" ref="L1113:W1113" si="1046">SUM(L1112)</f>
        <v>300</v>
      </c>
      <c r="M1113" s="141">
        <f t="shared" si="1046"/>
        <v>390.22345087861822</v>
      </c>
      <c r="N1113" s="141">
        <f t="shared" si="1046"/>
        <v>390.22345087861822</v>
      </c>
      <c r="O1113" s="141">
        <f t="shared" si="1046"/>
        <v>390.22345087861822</v>
      </c>
      <c r="P1113" s="141">
        <f t="shared" si="1046"/>
        <v>390.22345087861822</v>
      </c>
      <c r="Q1113" s="141">
        <f t="shared" si="1046"/>
        <v>390.22345087861822</v>
      </c>
      <c r="R1113" s="141">
        <f t="shared" si="1046"/>
        <v>390.22345087861822</v>
      </c>
      <c r="S1113" s="141">
        <f t="shared" si="1046"/>
        <v>390.22345087861822</v>
      </c>
      <c r="T1113" s="141">
        <f t="shared" si="1046"/>
        <v>390.22345087861822</v>
      </c>
      <c r="U1113" s="141">
        <f t="shared" si="1046"/>
        <v>390.22345087861822</v>
      </c>
      <c r="V1113" s="141">
        <f t="shared" si="1046"/>
        <v>390.22345087861822</v>
      </c>
      <c r="W1113" s="141">
        <f t="shared" si="1046"/>
        <v>390.22345087861822</v>
      </c>
    </row>
    <row r="1114" spans="1:23" s="136" customFormat="1" x14ac:dyDescent="0.25">
      <c r="A1114" s="270" t="s">
        <v>347</v>
      </c>
      <c r="B1114" s="136">
        <f>IFERROR(_xlfn.XLOOKUP(TEXT(A1114, "0"), TEXT('Material master'!$A$2:'Material master'!$A$275, "0"), 'Material master'!$B$2:'Material master'!$B$275, 1),"")</f>
        <v>0</v>
      </c>
      <c r="C1114" s="136" t="str">
        <f>IFERROR(_xlfn.XLOOKUP(TEXT(A1114, "0"), TEXT('Material master'!$A$2:'Material master'!$A$275, "0"), 'Material master'!$C$2:'Material master'!$C$275, 1),"")</f>
        <v>Bulk Product</v>
      </c>
      <c r="D1114" s="136" t="str">
        <f>IFERROR(_xlfn.XLOOKUP(TEXT(A1114, "0"), TEXT('Material master'!$A$2:'Material master'!$A$275, "0"), 'Material master'!$D$2:'Material master'!$D$275, 1),"")</f>
        <v>J000 - ATH</v>
      </c>
      <c r="E1114" s="136" t="str">
        <f>IFERROR(_xlfn.XLOOKUP(TEXT(A1114, "0"), TEXT('Material master'!$A$2:'Material master'!$A$275, "0"), 'Material master'!$E$2:'Material master'!$E$275, 1),"")</f>
        <v>SPC0933 - ATH Slurry</v>
      </c>
      <c r="F1114" s="136" t="str">
        <f>IFERROR(_xlfn.XLOOKUP(TEXT(A1114, "0"), TEXT('Material master'!$A$2:'Material master'!$A$275, "0"), 'Material master'!$F$2:'Material master'!$F$275, 1),"")</f>
        <v>AC13 - ATH Slurry</v>
      </c>
      <c r="G1114" s="136" t="str">
        <f>IFERROR(_xlfn.XLOOKUP(TEXT(A1114, "0"), TEXT('Material master'!$A$2:'Material master'!$A$275, "0"), 'Material master'!$G$2:'Material master'!$G$275, 1),"")</f>
        <v>ATH ST SG7HB SL</v>
      </c>
      <c r="H1114" s="136" t="s">
        <v>697</v>
      </c>
      <c r="K1114" s="142">
        <v>0</v>
      </c>
      <c r="L1114" s="142">
        <f t="shared" ref="L1114:W1114" si="1047">K1114 - L1113 + L1116</f>
        <v>-300</v>
      </c>
      <c r="M1114" s="142">
        <f t="shared" si="1047"/>
        <v>0.77654912138177679</v>
      </c>
      <c r="N1114" s="142">
        <f t="shared" si="1047"/>
        <v>0.55309824276355357</v>
      </c>
      <c r="O1114" s="142">
        <f t="shared" si="1047"/>
        <v>0.32964736414533036</v>
      </c>
      <c r="P1114" s="142">
        <f t="shared" si="1047"/>
        <v>0.10619648552710714</v>
      </c>
      <c r="Q1114" s="142">
        <f t="shared" si="1047"/>
        <v>0.88274560690888393</v>
      </c>
      <c r="R1114" s="142">
        <f t="shared" si="1047"/>
        <v>0.65929472829066071</v>
      </c>
      <c r="S1114" s="142">
        <f t="shared" si="1047"/>
        <v>0.4358438496724375</v>
      </c>
      <c r="T1114" s="142">
        <f t="shared" si="1047"/>
        <v>0.21239297105421429</v>
      </c>
      <c r="U1114" s="142">
        <f t="shared" si="1047"/>
        <v>0.98894209243599107</v>
      </c>
      <c r="V1114" s="142">
        <f t="shared" si="1047"/>
        <v>0.76549121381776786</v>
      </c>
      <c r="W1114" s="142">
        <f t="shared" si="1047"/>
        <v>0.54204033519954464</v>
      </c>
    </row>
    <row r="1115" spans="1:23" x14ac:dyDescent="0.25">
      <c r="A1115" s="257" t="s">
        <v>347</v>
      </c>
      <c r="B1115">
        <f>IFERROR(_xlfn.XLOOKUP(TEXT(A1115, "0"), TEXT('Material master'!$A$2:'Material master'!$A$275, "0"), 'Material master'!$B$2:'Material master'!$B$275, 1),"")</f>
        <v>0</v>
      </c>
      <c r="C1115" t="str">
        <f>IFERROR(_xlfn.XLOOKUP(TEXT(A1115, "0"), TEXT('Material master'!$A$2:'Material master'!$A$275, "0"), 'Material master'!$C$2:'Material master'!$C$275, 1),"")</f>
        <v>Bulk Product</v>
      </c>
      <c r="D1115" t="str">
        <f>IFERROR(_xlfn.XLOOKUP(TEXT(A1115, "0"), TEXT('Material master'!$A$2:'Material master'!$A$275, "0"), 'Material master'!$D$2:'Material master'!$D$275, 1),"")</f>
        <v>J000 - ATH</v>
      </c>
      <c r="E1115" t="str">
        <f>IFERROR(_xlfn.XLOOKUP(TEXT(A1115, "0"), TEXT('Material master'!$A$2:'Material master'!$A$275, "0"), 'Material master'!$E$2:'Material master'!$E$275, 1),"")</f>
        <v>SPC0933 - ATH Slurry</v>
      </c>
      <c r="F1115" t="str">
        <f>IFERROR(_xlfn.XLOOKUP(TEXT(A1115, "0"), TEXT('Material master'!$A$2:'Material master'!$A$275, "0"), 'Material master'!$F$2:'Material master'!$F$275, 1),"")</f>
        <v>AC13 - ATH Slurry</v>
      </c>
      <c r="G1115" t="str">
        <f>IFERROR(_xlfn.XLOOKUP(TEXT(A1115, "0"), TEXT('Material master'!$A$2:'Material master'!$A$275, "0"), 'Material master'!$G$2:'Material master'!$G$275, 1),"")</f>
        <v>ATH ST SG7HB SL</v>
      </c>
      <c r="H1115" t="s">
        <v>698</v>
      </c>
      <c r="I1115" s="32">
        <v>0</v>
      </c>
      <c r="J1115" s="258">
        <f>IFERROR($I1115/AVERAGE($L1113:$W1113),0)</f>
        <v>0</v>
      </c>
      <c r="K1115" s="32"/>
      <c r="L1115" s="32">
        <f t="shared" ref="L1115:W1115" si="1048">$I1115</f>
        <v>0</v>
      </c>
      <c r="M1115" s="32">
        <f t="shared" si="1048"/>
        <v>0</v>
      </c>
      <c r="N1115" s="32">
        <f t="shared" si="1048"/>
        <v>0</v>
      </c>
      <c r="O1115" s="32">
        <f t="shared" si="1048"/>
        <v>0</v>
      </c>
      <c r="P1115" s="32">
        <f t="shared" si="1048"/>
        <v>0</v>
      </c>
      <c r="Q1115" s="32">
        <f t="shared" si="1048"/>
        <v>0</v>
      </c>
      <c r="R1115" s="32">
        <f t="shared" si="1048"/>
        <v>0</v>
      </c>
      <c r="S1115" s="32">
        <f t="shared" si="1048"/>
        <v>0</v>
      </c>
      <c r="T1115" s="32">
        <f t="shared" si="1048"/>
        <v>0</v>
      </c>
      <c r="U1115" s="32">
        <f t="shared" si="1048"/>
        <v>0</v>
      </c>
      <c r="V1115" s="32">
        <f t="shared" si="1048"/>
        <v>0</v>
      </c>
      <c r="W1115" s="32">
        <f t="shared" si="1048"/>
        <v>0</v>
      </c>
    </row>
    <row r="1116" spans="1:23" x14ac:dyDescent="0.25">
      <c r="A1116" s="257" t="s">
        <v>347</v>
      </c>
      <c r="B1116">
        <f>IFERROR(_xlfn.XLOOKUP(TEXT(A1116, "0"), TEXT('Material master'!$A$2:'Material master'!$A$275, "0"), 'Material master'!$B$2:'Material master'!$B$275, 1),"")</f>
        <v>0</v>
      </c>
      <c r="C1116" t="str">
        <f>IFERROR(_xlfn.XLOOKUP(TEXT(A1116, "0"), TEXT('Material master'!$A$2:'Material master'!$A$275, "0"), 'Material master'!$C$2:'Material master'!$C$275, 1),"")</f>
        <v>Bulk Product</v>
      </c>
      <c r="D1116" t="str">
        <f>IFERROR(_xlfn.XLOOKUP(TEXT(A1116, "0"), TEXT('Material master'!$A$2:'Material master'!$A$275, "0"), 'Material master'!$D$2:'Material master'!$D$275, 1),"")</f>
        <v>J000 - ATH</v>
      </c>
      <c r="E1116" t="str">
        <f>IFERROR(_xlfn.XLOOKUP(TEXT(A1116, "0"), TEXT('Material master'!$A$2:'Material master'!$A$275, "0"), 'Material master'!$E$2:'Material master'!$E$275, 1),"")</f>
        <v>SPC0933 - ATH Slurry</v>
      </c>
      <c r="F1116" t="str">
        <f>IFERROR(_xlfn.XLOOKUP(TEXT(A1116, "0"), TEXT('Material master'!$A$2:'Material master'!$A$275, "0"), 'Material master'!$F$2:'Material master'!$F$275, 1),"")</f>
        <v>AC13 - ATH Slurry</v>
      </c>
      <c r="G1116" t="str">
        <f>IFERROR(_xlfn.XLOOKUP(TEXT(A1116, "0"), TEXT('Material master'!$A$2:'Material master'!$A$275, "0"), 'Material master'!$G$2:'Material master'!$G$275, 1),"")</f>
        <v>ATH ST SG7HB SL</v>
      </c>
      <c r="H1116" t="s">
        <v>699</v>
      </c>
      <c r="I1116">
        <f>IFERROR(_xlfn.XLOOKUP(TEXT(A1116, "0"), TEXT('Purchase sheet'!$A$2:'Purchase sheet'!$A$31, "0"), 'Purchase sheet'!$H$2:'Purchase sheet'!$H$31, 1), 1)</f>
        <v>1</v>
      </c>
      <c r="K1116" s="32"/>
      <c r="L1116" s="259"/>
      <c r="M1116" s="32">
        <f t="shared" ref="M1116:W1116" si="1049">IF( M1115 - L1114 + M1113 &gt; 0, CEILING( M1115 - L1114 + M1113, $I$1116), 0)</f>
        <v>691</v>
      </c>
      <c r="N1116" s="32">
        <f t="shared" si="1049"/>
        <v>390</v>
      </c>
      <c r="O1116" s="32">
        <f t="shared" si="1049"/>
        <v>390</v>
      </c>
      <c r="P1116" s="32">
        <f t="shared" si="1049"/>
        <v>390</v>
      </c>
      <c r="Q1116" s="32">
        <f t="shared" si="1049"/>
        <v>391</v>
      </c>
      <c r="R1116" s="32">
        <f t="shared" si="1049"/>
        <v>390</v>
      </c>
      <c r="S1116" s="32">
        <f t="shared" si="1049"/>
        <v>390</v>
      </c>
      <c r="T1116" s="32">
        <f t="shared" si="1049"/>
        <v>390</v>
      </c>
      <c r="U1116" s="32">
        <f t="shared" si="1049"/>
        <v>391</v>
      </c>
      <c r="V1116" s="32">
        <f t="shared" si="1049"/>
        <v>390</v>
      </c>
      <c r="W1116" s="32">
        <f t="shared" si="1049"/>
        <v>390</v>
      </c>
    </row>
    <row r="1117" spans="1:23" ht="15.75" thickBot="1" x14ac:dyDescent="0.3">
      <c r="A1117" s="257" t="s">
        <v>347</v>
      </c>
      <c r="B1117">
        <f>IFERROR(_xlfn.XLOOKUP(TEXT(A1117, "0"), TEXT('Material master'!$A$2:'Material master'!$A$275, "0"), 'Material master'!$B$2:'Material master'!$B$275, 1),"")</f>
        <v>0</v>
      </c>
      <c r="C1117" t="str">
        <f>IFERROR(_xlfn.XLOOKUP(TEXT(A1117, "0"), TEXT('Material master'!$A$2:'Material master'!$A$275, "0"), 'Material master'!$C$2:'Material master'!$C$275, 1),"")</f>
        <v>Bulk Product</v>
      </c>
      <c r="D1117" t="str">
        <f>IFERROR(_xlfn.XLOOKUP(TEXT(A1117, "0"), TEXT('Material master'!$A$2:'Material master'!$A$275, "0"), 'Material master'!$D$2:'Material master'!$D$275, 1),"")</f>
        <v>J000 - ATH</v>
      </c>
      <c r="E1117" t="str">
        <f>IFERROR(_xlfn.XLOOKUP(TEXT(A1117, "0"), TEXT('Material master'!$A$2:'Material master'!$A$275, "0"), 'Material master'!$E$2:'Material master'!$E$275, 1),"")</f>
        <v>SPC0933 - ATH Slurry</v>
      </c>
      <c r="F1117" t="str">
        <f>IFERROR(_xlfn.XLOOKUP(TEXT(A1117, "0"), TEXT('Material master'!$A$2:'Material master'!$A$275, "0"), 'Material master'!$F$2:'Material master'!$F$275, 1),"")</f>
        <v>AC13 - ATH Slurry</v>
      </c>
      <c r="G1117" t="str">
        <f>IFERROR(_xlfn.XLOOKUP(TEXT(A1117, "0"), TEXT('Material master'!$A$2:'Material master'!$A$275, "0"), 'Material master'!$G$2:'Material master'!$G$275, 1),"")</f>
        <v>ATH ST SG7HB SL</v>
      </c>
      <c r="H1117" t="s">
        <v>700</v>
      </c>
      <c r="I1117">
        <f>INT(IFERROR(_xlfn.XLOOKUP(TEXT(A1117, "0"), TEXT('Purchase sheet'!$A$2:'Purchase sheet'!$A$31, "0"), 'Purchase sheet'!$H$2:'Purchase sheet'!$D$31, 1), 1))</f>
        <v>1</v>
      </c>
      <c r="K1117" s="32"/>
      <c r="L1117" s="32">
        <f t="shared" ref="L1117:V1117" si="1050">M1116</f>
        <v>691</v>
      </c>
      <c r="M1117" s="32">
        <f t="shared" si="1050"/>
        <v>390</v>
      </c>
      <c r="N1117" s="32">
        <f t="shared" si="1050"/>
        <v>390</v>
      </c>
      <c r="O1117" s="32">
        <f t="shared" si="1050"/>
        <v>390</v>
      </c>
      <c r="P1117" s="32">
        <f t="shared" si="1050"/>
        <v>391</v>
      </c>
      <c r="Q1117" s="32">
        <f t="shared" si="1050"/>
        <v>390</v>
      </c>
      <c r="R1117" s="32">
        <f t="shared" si="1050"/>
        <v>390</v>
      </c>
      <c r="S1117" s="32">
        <f t="shared" si="1050"/>
        <v>390</v>
      </c>
      <c r="T1117" s="32">
        <f t="shared" si="1050"/>
        <v>391</v>
      </c>
      <c r="U1117" s="32">
        <f t="shared" si="1050"/>
        <v>390</v>
      </c>
      <c r="V1117" s="32">
        <f t="shared" si="1050"/>
        <v>390</v>
      </c>
      <c r="W1117" s="32"/>
    </row>
    <row r="1118" spans="1:23" s="138" customFormat="1" x14ac:dyDescent="0.25">
      <c r="A1118" s="137" t="s">
        <v>351</v>
      </c>
      <c r="B1118" s="138" t="str">
        <f>IFERROR(_xlfn.XLOOKUP(TEXT(A1118, "0"), TEXT('Material master'!$A$2:'Material master'!$A$275, "0"), 'Material master'!$B$2:'Material master'!$B$275, 1),"")</f>
        <v>ATH SG55 PO 1000:B4S:H4:NB:1000</v>
      </c>
      <c r="C1118" s="138" t="str">
        <f>IFERROR(_xlfn.XLOOKUP(TEXT(A1118, "0"), TEXT('Material master'!$A$2:'Material master'!$A$275, "0"), 'Material master'!$C$2:'Material master'!$C$275, 1),"")</f>
        <v>Packaged Product</v>
      </c>
      <c r="D1118" s="138" t="str">
        <f>IFERROR(_xlfn.XLOOKUP(TEXT(A1118, "0"), TEXT('Material master'!$A$2:'Material master'!$A$275, "0"), 'Material master'!$D$2:'Material master'!$D$275, 1),"")</f>
        <v>J000 - ATH</v>
      </c>
      <c r="E1118" s="138" t="str">
        <f>IFERROR(_xlfn.XLOOKUP(TEXT(A1118, "0"), TEXT('Material master'!$A$2:'Material master'!$A$275, "0"), 'Material master'!$E$2:'Material master'!$E$275, 1),"")</f>
        <v>SPC0922 - ATH Flour</v>
      </c>
      <c r="F1118" s="138" t="str">
        <f>IFERROR(_xlfn.XLOOKUP(TEXT(A1118, "0"), TEXT('Material master'!$A$2:'Material master'!$A$275, "0"), 'Material master'!$F$2:'Material master'!$F$275, 1),"")</f>
        <v>AC02 - ATH Flour Medium</v>
      </c>
      <c r="G1118" s="138" t="str">
        <f>IFERROR(_xlfn.XLOOKUP(TEXT(A1118, "0"), TEXT('Material master'!$A$2:'Material master'!$A$275, "0"), 'Material master'!$G$2:'Material master'!$G$275, 1),"")</f>
        <v>ATH SG55 PO</v>
      </c>
      <c r="H1118" s="138" t="s">
        <v>683</v>
      </c>
      <c r="I1118" s="140">
        <f>IFERROR(AVERAGE('Forecast sheet'!$C$38:'Forecast sheet'!$N$38),0)</f>
        <v>34</v>
      </c>
      <c r="J1118" s="140">
        <f>IFERROR(AVERAGE(L1118:W1118),0)</f>
        <v>24</v>
      </c>
      <c r="K1118" s="140"/>
      <c r="L1118" s="140">
        <v>24</v>
      </c>
      <c r="M1118" s="140">
        <v>24</v>
      </c>
      <c r="N1118" s="140">
        <v>24</v>
      </c>
      <c r="O1118" s="140">
        <v>24</v>
      </c>
      <c r="P1118" s="140">
        <v>24</v>
      </c>
      <c r="Q1118" s="140">
        <v>24</v>
      </c>
      <c r="R1118" s="140">
        <v>24</v>
      </c>
      <c r="S1118" s="140">
        <v>24</v>
      </c>
      <c r="T1118" s="140">
        <v>24</v>
      </c>
      <c r="U1118" s="140">
        <v>24</v>
      </c>
      <c r="V1118" s="140">
        <v>24</v>
      </c>
      <c r="W1118" s="140">
        <v>24</v>
      </c>
    </row>
    <row r="1119" spans="1:23" x14ac:dyDescent="0.25">
      <c r="A1119" s="257" t="s">
        <v>351</v>
      </c>
      <c r="B1119" t="str">
        <f>IFERROR(_xlfn.XLOOKUP(TEXT(A1119, "0"), TEXT('Material master'!$A$2:'Material master'!$A$275, "0"), 'Material master'!$B$2:'Material master'!$B$275, 1),"")</f>
        <v>ATH SG55 PO 1000:B4S:H4:NB:1000</v>
      </c>
      <c r="C1119" t="str">
        <f>IFERROR(_xlfn.XLOOKUP(TEXT(A1119, "0"), TEXT('Material master'!$A$2:'Material master'!$A$275, "0"), 'Material master'!$C$2:'Material master'!$C$275, 1),"")</f>
        <v>Packaged Product</v>
      </c>
      <c r="D1119" t="str">
        <f>IFERROR(_xlfn.XLOOKUP(TEXT(A1119, "0"), TEXT('Material master'!$A$2:'Material master'!$A$275, "0"), 'Material master'!$D$2:'Material master'!$D$275, 1),"")</f>
        <v>J000 - ATH</v>
      </c>
      <c r="E1119" t="str">
        <f>IFERROR(_xlfn.XLOOKUP(TEXT(A1119, "0"), TEXT('Material master'!$A$2:'Material master'!$A$275, "0"), 'Material master'!$E$2:'Material master'!$E$275, 1),"")</f>
        <v>SPC0922 - ATH Flour</v>
      </c>
      <c r="F1119" t="str">
        <f>IFERROR(_xlfn.XLOOKUP(TEXT(A1119, "0"), TEXT('Material master'!$A$2:'Material master'!$A$275, "0"), 'Material master'!$F$2:'Material master'!$F$275, 1),"")</f>
        <v>AC02 - ATH Flour Medium</v>
      </c>
      <c r="G1119" t="str">
        <f>IFERROR(_xlfn.XLOOKUP(TEXT(A1119, "0"), TEXT('Material master'!$A$2:'Material master'!$A$275, "0"), 'Material master'!$G$2:'Material master'!$G$275, 1),"")</f>
        <v>ATH SG55 PO</v>
      </c>
      <c r="H1119" s="1" t="s">
        <v>696</v>
      </c>
      <c r="I1119" s="1"/>
      <c r="J1119" s="1"/>
      <c r="K1119" s="141"/>
      <c r="L1119" s="141">
        <f t="shared" ref="L1119:W1119" si="1051">SUM(L1118)</f>
        <v>24</v>
      </c>
      <c r="M1119" s="141">
        <f t="shared" si="1051"/>
        <v>24</v>
      </c>
      <c r="N1119" s="141">
        <f t="shared" si="1051"/>
        <v>24</v>
      </c>
      <c r="O1119" s="141">
        <f t="shared" si="1051"/>
        <v>24</v>
      </c>
      <c r="P1119" s="141">
        <f t="shared" si="1051"/>
        <v>24</v>
      </c>
      <c r="Q1119" s="141">
        <f t="shared" si="1051"/>
        <v>24</v>
      </c>
      <c r="R1119" s="141">
        <f t="shared" si="1051"/>
        <v>24</v>
      </c>
      <c r="S1119" s="141">
        <f t="shared" si="1051"/>
        <v>24</v>
      </c>
      <c r="T1119" s="141">
        <f t="shared" si="1051"/>
        <v>24</v>
      </c>
      <c r="U1119" s="141">
        <f t="shared" si="1051"/>
        <v>24</v>
      </c>
      <c r="V1119" s="141">
        <f t="shared" si="1051"/>
        <v>24</v>
      </c>
      <c r="W1119" s="141">
        <f t="shared" si="1051"/>
        <v>24</v>
      </c>
    </row>
    <row r="1120" spans="1:23" s="136" customFormat="1" x14ac:dyDescent="0.25">
      <c r="A1120" s="270" t="s">
        <v>351</v>
      </c>
      <c r="B1120" s="136" t="str">
        <f>IFERROR(_xlfn.XLOOKUP(TEXT(A1120, "0"), TEXT('Material master'!$A$2:'Material master'!$A$275, "0"), 'Material master'!$B$2:'Material master'!$B$275, 1),"")</f>
        <v>ATH SG55 PO 1000:B4S:H4:NB:1000</v>
      </c>
      <c r="C1120" s="136" t="str">
        <f>IFERROR(_xlfn.XLOOKUP(TEXT(A1120, "0"), TEXT('Material master'!$A$2:'Material master'!$A$275, "0"), 'Material master'!$C$2:'Material master'!$C$275, 1),"")</f>
        <v>Packaged Product</v>
      </c>
      <c r="D1120" s="136" t="str">
        <f>IFERROR(_xlfn.XLOOKUP(TEXT(A1120, "0"), TEXT('Material master'!$A$2:'Material master'!$A$275, "0"), 'Material master'!$D$2:'Material master'!$D$275, 1),"")</f>
        <v>J000 - ATH</v>
      </c>
      <c r="E1120" s="136" t="str">
        <f>IFERROR(_xlfn.XLOOKUP(TEXT(A1120, "0"), TEXT('Material master'!$A$2:'Material master'!$A$275, "0"), 'Material master'!$E$2:'Material master'!$E$275, 1),"")</f>
        <v>SPC0922 - ATH Flour</v>
      </c>
      <c r="F1120" s="136" t="str">
        <f>IFERROR(_xlfn.XLOOKUP(TEXT(A1120, "0"), TEXT('Material master'!$A$2:'Material master'!$A$275, "0"), 'Material master'!$F$2:'Material master'!$F$275, 1),"")</f>
        <v>AC02 - ATH Flour Medium</v>
      </c>
      <c r="G1120" s="136" t="str">
        <f>IFERROR(_xlfn.XLOOKUP(TEXT(A1120, "0"), TEXT('Material master'!$A$2:'Material master'!$A$275, "0"), 'Material master'!$G$2:'Material master'!$G$275, 1),"")</f>
        <v>ATH SG55 PO</v>
      </c>
      <c r="H1120" s="136" t="s">
        <v>697</v>
      </c>
      <c r="K1120" s="142">
        <v>4</v>
      </c>
      <c r="L1120" s="142">
        <f t="shared" ref="L1120:W1120" si="1052">K1120 - L1119 + L1122</f>
        <v>24</v>
      </c>
      <c r="M1120" s="142">
        <f t="shared" si="1052"/>
        <v>24</v>
      </c>
      <c r="N1120" s="142">
        <f t="shared" si="1052"/>
        <v>24</v>
      </c>
      <c r="O1120" s="142">
        <f t="shared" si="1052"/>
        <v>24</v>
      </c>
      <c r="P1120" s="142">
        <f t="shared" si="1052"/>
        <v>24</v>
      </c>
      <c r="Q1120" s="142">
        <f t="shared" si="1052"/>
        <v>24</v>
      </c>
      <c r="R1120" s="142">
        <f t="shared" si="1052"/>
        <v>24</v>
      </c>
      <c r="S1120" s="142">
        <f t="shared" si="1052"/>
        <v>24</v>
      </c>
      <c r="T1120" s="142">
        <f t="shared" si="1052"/>
        <v>24</v>
      </c>
      <c r="U1120" s="142">
        <f t="shared" si="1052"/>
        <v>24</v>
      </c>
      <c r="V1120" s="142">
        <f t="shared" si="1052"/>
        <v>24</v>
      </c>
      <c r="W1120" s="142">
        <f t="shared" si="1052"/>
        <v>24</v>
      </c>
    </row>
    <row r="1121" spans="1:23" x14ac:dyDescent="0.25">
      <c r="A1121" s="257" t="s">
        <v>351</v>
      </c>
      <c r="B1121" t="str">
        <f>IFERROR(_xlfn.XLOOKUP(TEXT(A1121, "0"), TEXT('Material master'!$A$2:'Material master'!$A$275, "0"), 'Material master'!$B$2:'Material master'!$B$275, 1),"")</f>
        <v>ATH SG55 PO 1000:B4S:H4:NB:1000</v>
      </c>
      <c r="C1121" t="str">
        <f>IFERROR(_xlfn.XLOOKUP(TEXT(A1121, "0"), TEXT('Material master'!$A$2:'Material master'!$A$275, "0"), 'Material master'!$C$2:'Material master'!$C$275, 1),"")</f>
        <v>Packaged Product</v>
      </c>
      <c r="D1121" t="str">
        <f>IFERROR(_xlfn.XLOOKUP(TEXT(A1121, "0"), TEXT('Material master'!$A$2:'Material master'!$A$275, "0"), 'Material master'!$D$2:'Material master'!$D$275, 1),"")</f>
        <v>J000 - ATH</v>
      </c>
      <c r="E1121" t="str">
        <f>IFERROR(_xlfn.XLOOKUP(TEXT(A1121, "0"), TEXT('Material master'!$A$2:'Material master'!$A$275, "0"), 'Material master'!$E$2:'Material master'!$E$275, 1),"")</f>
        <v>SPC0922 - ATH Flour</v>
      </c>
      <c r="F1121" t="str">
        <f>IFERROR(_xlfn.XLOOKUP(TEXT(A1121, "0"), TEXT('Material master'!$A$2:'Material master'!$A$275, "0"), 'Material master'!$F$2:'Material master'!$F$275, 1),"")</f>
        <v>AC02 - ATH Flour Medium</v>
      </c>
      <c r="G1121" t="str">
        <f>IFERROR(_xlfn.XLOOKUP(TEXT(A1121, "0"), TEXT('Material master'!$A$2:'Material master'!$A$275, "0"), 'Material master'!$G$2:'Material master'!$G$275, 1),"")</f>
        <v>ATH SG55 PO</v>
      </c>
      <c r="H1121" t="s">
        <v>698</v>
      </c>
      <c r="I1121" s="32">
        <v>24</v>
      </c>
      <c r="J1121" s="258">
        <f>IFERROR($I1121/AVERAGE($L1119:$W1119),0)</f>
        <v>1</v>
      </c>
      <c r="K1121" s="32"/>
      <c r="L1121" s="32">
        <f t="shared" ref="L1121:W1121" si="1053">$I1121</f>
        <v>24</v>
      </c>
      <c r="M1121" s="32">
        <f t="shared" si="1053"/>
        <v>24</v>
      </c>
      <c r="N1121" s="32">
        <f t="shared" si="1053"/>
        <v>24</v>
      </c>
      <c r="O1121" s="32">
        <f t="shared" si="1053"/>
        <v>24</v>
      </c>
      <c r="P1121" s="32">
        <f t="shared" si="1053"/>
        <v>24</v>
      </c>
      <c r="Q1121" s="32">
        <f t="shared" si="1053"/>
        <v>24</v>
      </c>
      <c r="R1121" s="32">
        <f t="shared" si="1053"/>
        <v>24</v>
      </c>
      <c r="S1121" s="32">
        <f t="shared" si="1053"/>
        <v>24</v>
      </c>
      <c r="T1121" s="32">
        <f t="shared" si="1053"/>
        <v>24</v>
      </c>
      <c r="U1121" s="32">
        <f t="shared" si="1053"/>
        <v>24</v>
      </c>
      <c r="V1121" s="32">
        <f t="shared" si="1053"/>
        <v>24</v>
      </c>
      <c r="W1121" s="32">
        <f t="shared" si="1053"/>
        <v>24</v>
      </c>
    </row>
    <row r="1122" spans="1:23" x14ac:dyDescent="0.25">
      <c r="A1122" s="257" t="s">
        <v>351</v>
      </c>
      <c r="B1122" t="str">
        <f>IFERROR(_xlfn.XLOOKUP(TEXT(A1122, "0"), TEXT('Material master'!$A$2:'Material master'!$A$275, "0"), 'Material master'!$B$2:'Material master'!$B$275, 1),"")</f>
        <v>ATH SG55 PO 1000:B4S:H4:NB:1000</v>
      </c>
      <c r="C1122" t="str">
        <f>IFERROR(_xlfn.XLOOKUP(TEXT(A1122, "0"), TEXT('Material master'!$A$2:'Material master'!$A$275, "0"), 'Material master'!$C$2:'Material master'!$C$275, 1),"")</f>
        <v>Packaged Product</v>
      </c>
      <c r="D1122" t="str">
        <f>IFERROR(_xlfn.XLOOKUP(TEXT(A1122, "0"), TEXT('Material master'!$A$2:'Material master'!$A$275, "0"), 'Material master'!$D$2:'Material master'!$D$275, 1),"")</f>
        <v>J000 - ATH</v>
      </c>
      <c r="E1122" t="str">
        <f>IFERROR(_xlfn.XLOOKUP(TEXT(A1122, "0"), TEXT('Material master'!$A$2:'Material master'!$A$275, "0"), 'Material master'!$E$2:'Material master'!$E$275, 1),"")</f>
        <v>SPC0922 - ATH Flour</v>
      </c>
      <c r="F1122" t="str">
        <f>IFERROR(_xlfn.XLOOKUP(TEXT(A1122, "0"), TEXT('Material master'!$A$2:'Material master'!$A$275, "0"), 'Material master'!$F$2:'Material master'!$F$275, 1),"")</f>
        <v>AC02 - ATH Flour Medium</v>
      </c>
      <c r="G1122" t="str">
        <f>IFERROR(_xlfn.XLOOKUP(TEXT(A1122, "0"), TEXT('Material master'!$A$2:'Material master'!$A$275, "0"), 'Material master'!$G$2:'Material master'!$G$275, 1),"")</f>
        <v>ATH SG55 PO</v>
      </c>
      <c r="H1122" t="s">
        <v>704</v>
      </c>
      <c r="I1122">
        <v>1</v>
      </c>
      <c r="K1122" s="32"/>
      <c r="L1122" s="32">
        <f t="shared" ref="L1122:W1122" si="1054">IF(( L1121 - K1120 + L1119 ) &gt; 0, CEILING(( L1121 - K1120 + L1119 ), $I1122), 0)</f>
        <v>44</v>
      </c>
      <c r="M1122" s="32">
        <f t="shared" si="1054"/>
        <v>24</v>
      </c>
      <c r="N1122" s="32">
        <f t="shared" si="1054"/>
        <v>24</v>
      </c>
      <c r="O1122" s="32">
        <f t="shared" si="1054"/>
        <v>24</v>
      </c>
      <c r="P1122" s="32">
        <f t="shared" si="1054"/>
        <v>24</v>
      </c>
      <c r="Q1122" s="32">
        <f t="shared" si="1054"/>
        <v>24</v>
      </c>
      <c r="R1122" s="32">
        <f t="shared" si="1054"/>
        <v>24</v>
      </c>
      <c r="S1122" s="32">
        <f t="shared" si="1054"/>
        <v>24</v>
      </c>
      <c r="T1122" s="32">
        <f t="shared" si="1054"/>
        <v>24</v>
      </c>
      <c r="U1122" s="32">
        <f t="shared" si="1054"/>
        <v>24</v>
      </c>
      <c r="V1122" s="32">
        <f t="shared" si="1054"/>
        <v>24</v>
      </c>
      <c r="W1122" s="32">
        <f t="shared" si="1054"/>
        <v>24</v>
      </c>
    </row>
    <row r="1123" spans="1:23" x14ac:dyDescent="0.25">
      <c r="A1123" s="257" t="s">
        <v>351</v>
      </c>
      <c r="B1123" t="str">
        <f>IFERROR(_xlfn.XLOOKUP(TEXT(A1123, "0"), TEXT('Material master'!$A$2:'Material master'!$A$275, "0"), 'Material master'!$B$2:'Material master'!$B$275, 1),"")</f>
        <v>ATH SG55 PO 1000:B4S:H4:NB:1000</v>
      </c>
      <c r="C1123" t="str">
        <f>IFERROR(_xlfn.XLOOKUP(TEXT(A1123, "0"), TEXT('Material master'!$A$2:'Material master'!$A$275, "0"), 'Material master'!$C$2:'Material master'!$C$275, 1),"")</f>
        <v>Packaged Product</v>
      </c>
      <c r="D1123" t="str">
        <f>IFERROR(_xlfn.XLOOKUP(TEXT(A1123, "0"), TEXT('Material master'!$A$2:'Material master'!$A$275, "0"), 'Material master'!$D$2:'Material master'!$D$275, 1),"")</f>
        <v>J000 - ATH</v>
      </c>
      <c r="E1123" t="str">
        <f>IFERROR(_xlfn.XLOOKUP(TEXT(A1123, "0"), TEXT('Material master'!$A$2:'Material master'!$A$275, "0"), 'Material master'!$E$2:'Material master'!$E$275, 1),"")</f>
        <v>SPC0922 - ATH Flour</v>
      </c>
      <c r="F1123" t="str">
        <f>IFERROR(_xlfn.XLOOKUP(TEXT(A1123, "0"), TEXT('Material master'!$A$2:'Material master'!$A$275, "0"), 'Material master'!$F$2:'Material master'!$F$275, 1),"")</f>
        <v>AC02 - ATH Flour Medium</v>
      </c>
      <c r="G1123" t="str">
        <f>IFERROR(_xlfn.XLOOKUP(TEXT(A1123, "0"), TEXT('Material master'!$A$2:'Material master'!$A$275, "0"), 'Material master'!$G$2:'Material master'!$G$275, 1),"")</f>
        <v>ATH SG55 PO</v>
      </c>
      <c r="H1123" t="s">
        <v>705</v>
      </c>
      <c r="I1123" t="s">
        <v>707</v>
      </c>
      <c r="J1123">
        <v>3.7</v>
      </c>
      <c r="K1123" s="32"/>
      <c r="L1123" s="32">
        <f t="shared" ref="L1123:W1123" si="1055">L1122 / $J1123</f>
        <v>11.891891891891891</v>
      </c>
      <c r="M1123" s="32">
        <f t="shared" si="1055"/>
        <v>6.486486486486486</v>
      </c>
      <c r="N1123" s="32">
        <f t="shared" si="1055"/>
        <v>6.486486486486486</v>
      </c>
      <c r="O1123" s="32">
        <f t="shared" si="1055"/>
        <v>6.486486486486486</v>
      </c>
      <c r="P1123" s="32">
        <f t="shared" si="1055"/>
        <v>6.486486486486486</v>
      </c>
      <c r="Q1123" s="32">
        <f t="shared" si="1055"/>
        <v>6.486486486486486</v>
      </c>
      <c r="R1123" s="32">
        <f t="shared" si="1055"/>
        <v>6.486486486486486</v>
      </c>
      <c r="S1123" s="32">
        <f t="shared" si="1055"/>
        <v>6.486486486486486</v>
      </c>
      <c r="T1123" s="32">
        <f t="shared" si="1055"/>
        <v>6.486486486486486</v>
      </c>
      <c r="U1123" s="32">
        <f t="shared" si="1055"/>
        <v>6.486486486486486</v>
      </c>
      <c r="V1123" s="32">
        <f t="shared" si="1055"/>
        <v>6.486486486486486</v>
      </c>
      <c r="W1123" s="32">
        <f t="shared" si="1055"/>
        <v>6.486486486486486</v>
      </c>
    </row>
    <row r="1124" spans="1:23" x14ac:dyDescent="0.25">
      <c r="A1124" s="257" t="s">
        <v>351</v>
      </c>
      <c r="B1124" t="str">
        <f>IFERROR(_xlfn.XLOOKUP(TEXT(A1124, "0"), TEXT('Material master'!$A$2:'Material master'!$A$275, "0"), 'Material master'!$B$2:'Material master'!$B$275, 1),"")</f>
        <v>ATH SG55 PO 1000:B4S:H4:NB:1000</v>
      </c>
      <c r="C1124" t="str">
        <f>IFERROR(_xlfn.XLOOKUP(TEXT(A1124, "0"), TEXT('Material master'!$A$2:'Material master'!$A$275, "0"), 'Material master'!$C$2:'Material master'!$C$275, 1),"")</f>
        <v>Packaged Product</v>
      </c>
      <c r="D1124" t="str">
        <f>IFERROR(_xlfn.XLOOKUP(TEXT(A1124, "0"), TEXT('Material master'!$A$2:'Material master'!$A$275, "0"), 'Material master'!$D$2:'Material master'!$D$275, 1),"")</f>
        <v>J000 - ATH</v>
      </c>
      <c r="E1124" t="str">
        <f>IFERROR(_xlfn.XLOOKUP(TEXT(A1124, "0"), TEXT('Material master'!$A$2:'Material master'!$A$275, "0"), 'Material master'!$E$2:'Material master'!$E$275, 1),"")</f>
        <v>SPC0922 - ATH Flour</v>
      </c>
      <c r="F1124" t="str">
        <f>IFERROR(_xlfn.XLOOKUP(TEXT(A1124, "0"), TEXT('Material master'!$A$2:'Material master'!$A$275, "0"), 'Material master'!$F$2:'Material master'!$F$275, 1),"")</f>
        <v>AC02 - ATH Flour Medium</v>
      </c>
      <c r="G1124" t="str">
        <f>IFERROR(_xlfn.XLOOKUP(TEXT(A1124, "0"), TEXT('Material master'!$A$2:'Material master'!$A$275, "0"), 'Material master'!$G$2:'Material master'!$G$275, 1),"")</f>
        <v>ATH SG55 PO</v>
      </c>
      <c r="H1124" t="s">
        <v>706</v>
      </c>
      <c r="I1124" s="257" t="s">
        <v>105</v>
      </c>
      <c r="J1124">
        <v>1</v>
      </c>
      <c r="K1124" s="32"/>
      <c r="L1124" s="32">
        <f t="shared" ref="L1124:W1124" si="1056">L1122 * $J1124</f>
        <v>44</v>
      </c>
      <c r="M1124" s="32">
        <f t="shared" si="1056"/>
        <v>24</v>
      </c>
      <c r="N1124" s="32">
        <f t="shared" si="1056"/>
        <v>24</v>
      </c>
      <c r="O1124" s="32">
        <f t="shared" si="1056"/>
        <v>24</v>
      </c>
      <c r="P1124" s="32">
        <f t="shared" si="1056"/>
        <v>24</v>
      </c>
      <c r="Q1124" s="32">
        <f t="shared" si="1056"/>
        <v>24</v>
      </c>
      <c r="R1124" s="32">
        <f t="shared" si="1056"/>
        <v>24</v>
      </c>
      <c r="S1124" s="32">
        <f t="shared" si="1056"/>
        <v>24</v>
      </c>
      <c r="T1124" s="32">
        <f t="shared" si="1056"/>
        <v>24</v>
      </c>
      <c r="U1124" s="32">
        <f t="shared" si="1056"/>
        <v>24</v>
      </c>
      <c r="V1124" s="32">
        <f t="shared" si="1056"/>
        <v>24</v>
      </c>
      <c r="W1124" s="32">
        <f t="shared" si="1056"/>
        <v>24</v>
      </c>
    </row>
    <row r="1125" spans="1:23" x14ac:dyDescent="0.25">
      <c r="A1125" s="257" t="s">
        <v>351</v>
      </c>
      <c r="B1125" t="str">
        <f>IFERROR(_xlfn.XLOOKUP(TEXT(A1125, "0"), TEXT('Material master'!$A$2:'Material master'!$A$275, "0"), 'Material master'!$B$2:'Material master'!$B$275, 1),"")</f>
        <v>ATH SG55 PO 1000:B4S:H4:NB:1000</v>
      </c>
      <c r="C1125" t="str">
        <f>IFERROR(_xlfn.XLOOKUP(TEXT(A1125, "0"), TEXT('Material master'!$A$2:'Material master'!$A$275, "0"), 'Material master'!$C$2:'Material master'!$C$275, 1),"")</f>
        <v>Packaged Product</v>
      </c>
      <c r="D1125" t="str">
        <f>IFERROR(_xlfn.XLOOKUP(TEXT(A1125, "0"), TEXT('Material master'!$A$2:'Material master'!$A$275, "0"), 'Material master'!$D$2:'Material master'!$D$275, 1),"")</f>
        <v>J000 - ATH</v>
      </c>
      <c r="E1125" t="str">
        <f>IFERROR(_xlfn.XLOOKUP(TEXT(A1125, "0"), TEXT('Material master'!$A$2:'Material master'!$A$275, "0"), 'Material master'!$E$2:'Material master'!$E$275, 1),"")</f>
        <v>SPC0922 - ATH Flour</v>
      </c>
      <c r="F1125" t="str">
        <f>IFERROR(_xlfn.XLOOKUP(TEXT(A1125, "0"), TEXT('Material master'!$A$2:'Material master'!$A$275, "0"), 'Material master'!$F$2:'Material master'!$F$275, 1),"")</f>
        <v>AC02 - ATH Flour Medium</v>
      </c>
      <c r="G1125" t="str">
        <f>IFERROR(_xlfn.XLOOKUP(TEXT(A1125, "0"), TEXT('Material master'!$A$2:'Material master'!$A$275, "0"), 'Material master'!$G$2:'Material master'!$G$275, 1),"")</f>
        <v>ATH SG55 PO</v>
      </c>
      <c r="H1125" t="s">
        <v>706</v>
      </c>
      <c r="I1125" s="257" t="s">
        <v>115</v>
      </c>
      <c r="J1125">
        <v>1</v>
      </c>
      <c r="K1125" s="32"/>
      <c r="L1125" s="32">
        <f t="shared" ref="L1125:W1125" si="1057">L1122 * $J1125</f>
        <v>44</v>
      </c>
      <c r="M1125" s="32">
        <f t="shared" si="1057"/>
        <v>24</v>
      </c>
      <c r="N1125" s="32">
        <f t="shared" si="1057"/>
        <v>24</v>
      </c>
      <c r="O1125" s="32">
        <f t="shared" si="1057"/>
        <v>24</v>
      </c>
      <c r="P1125" s="32">
        <f t="shared" si="1057"/>
        <v>24</v>
      </c>
      <c r="Q1125" s="32">
        <f t="shared" si="1057"/>
        <v>24</v>
      </c>
      <c r="R1125" s="32">
        <f t="shared" si="1057"/>
        <v>24</v>
      </c>
      <c r="S1125" s="32">
        <f t="shared" si="1057"/>
        <v>24</v>
      </c>
      <c r="T1125" s="32">
        <f t="shared" si="1057"/>
        <v>24</v>
      </c>
      <c r="U1125" s="32">
        <f t="shared" si="1057"/>
        <v>24</v>
      </c>
      <c r="V1125" s="32">
        <f t="shared" si="1057"/>
        <v>24</v>
      </c>
      <c r="W1125" s="32">
        <f t="shared" si="1057"/>
        <v>24</v>
      </c>
    </row>
    <row r="1126" spans="1:23" ht="15.75" thickBot="1" x14ac:dyDescent="0.3">
      <c r="A1126" s="257" t="s">
        <v>351</v>
      </c>
      <c r="B1126" t="str">
        <f>IFERROR(_xlfn.XLOOKUP(TEXT(A1126, "0"), TEXT('Material master'!$A$2:'Material master'!$A$275, "0"), 'Material master'!$B$2:'Material master'!$B$275, 1),"")</f>
        <v>ATH SG55 PO 1000:B4S:H4:NB:1000</v>
      </c>
      <c r="C1126" t="str">
        <f>IFERROR(_xlfn.XLOOKUP(TEXT(A1126, "0"), TEXT('Material master'!$A$2:'Material master'!$A$275, "0"), 'Material master'!$C$2:'Material master'!$C$275, 1),"")</f>
        <v>Packaged Product</v>
      </c>
      <c r="D1126" t="str">
        <f>IFERROR(_xlfn.XLOOKUP(TEXT(A1126, "0"), TEXT('Material master'!$A$2:'Material master'!$A$275, "0"), 'Material master'!$D$2:'Material master'!$D$275, 1),"")</f>
        <v>J000 - ATH</v>
      </c>
      <c r="E1126" t="str">
        <f>IFERROR(_xlfn.XLOOKUP(TEXT(A1126, "0"), TEXT('Material master'!$A$2:'Material master'!$A$275, "0"), 'Material master'!$E$2:'Material master'!$E$275, 1),"")</f>
        <v>SPC0922 - ATH Flour</v>
      </c>
      <c r="F1126" t="str">
        <f>IFERROR(_xlfn.XLOOKUP(TEXT(A1126, "0"), TEXT('Material master'!$A$2:'Material master'!$A$275, "0"), 'Material master'!$F$2:'Material master'!$F$275, 1),"")</f>
        <v>AC02 - ATH Flour Medium</v>
      </c>
      <c r="G1126" t="str">
        <f>IFERROR(_xlfn.XLOOKUP(TEXT(A1126, "0"), TEXT('Material master'!$A$2:'Material master'!$A$275, "0"), 'Material master'!$G$2:'Material master'!$G$275, 1),"")</f>
        <v>ATH SG55 PO</v>
      </c>
      <c r="H1126" t="s">
        <v>706</v>
      </c>
      <c r="I1126" s="257" t="s">
        <v>447</v>
      </c>
      <c r="J1126">
        <v>1</v>
      </c>
      <c r="K1126" s="32"/>
      <c r="L1126" s="32">
        <f t="shared" ref="L1126:W1126" si="1058">L1122 * $J1126</f>
        <v>44</v>
      </c>
      <c r="M1126" s="32">
        <f t="shared" si="1058"/>
        <v>24</v>
      </c>
      <c r="N1126" s="32">
        <f t="shared" si="1058"/>
        <v>24</v>
      </c>
      <c r="O1126" s="32">
        <f t="shared" si="1058"/>
        <v>24</v>
      </c>
      <c r="P1126" s="32">
        <f t="shared" si="1058"/>
        <v>24</v>
      </c>
      <c r="Q1126" s="32">
        <f t="shared" si="1058"/>
        <v>24</v>
      </c>
      <c r="R1126" s="32">
        <f t="shared" si="1058"/>
        <v>24</v>
      </c>
      <c r="S1126" s="32">
        <f t="shared" si="1058"/>
        <v>24</v>
      </c>
      <c r="T1126" s="32">
        <f t="shared" si="1058"/>
        <v>24</v>
      </c>
      <c r="U1126" s="32">
        <f t="shared" si="1058"/>
        <v>24</v>
      </c>
      <c r="V1126" s="32">
        <f t="shared" si="1058"/>
        <v>24</v>
      </c>
      <c r="W1126" s="32">
        <f t="shared" si="1058"/>
        <v>24</v>
      </c>
    </row>
    <row r="1127" spans="1:23" s="138" customFormat="1" x14ac:dyDescent="0.25">
      <c r="A1127" s="137" t="s">
        <v>354</v>
      </c>
      <c r="B1127" s="138" t="str">
        <f>IFERROR(_xlfn.XLOOKUP(TEXT(A1127, "0"), TEXT('Material master'!$A$2:'Material master'!$A$275, "0"), 'Material master'!$B$2:'Material master'!$B$275, 1),"")</f>
        <v>ATH SG10S8 PS</v>
      </c>
      <c r="C1127" s="138" t="str">
        <f>IFERROR(_xlfn.XLOOKUP(TEXT(A1127, "0"), TEXT('Material master'!$A$2:'Material master'!$A$275, "0"), 'Material master'!$C$2:'Material master'!$C$275, 1),"")</f>
        <v>Bulk Product</v>
      </c>
      <c r="D1127" s="138" t="str">
        <f>IFERROR(_xlfn.XLOOKUP(TEXT(A1127, "0"), TEXT('Material master'!$A$2:'Material master'!$A$275, "0"), 'Material master'!$D$2:'Material master'!$D$275, 1),"")</f>
        <v>J000 - ATH</v>
      </c>
      <c r="E1127" s="138" t="str">
        <f>IFERROR(_xlfn.XLOOKUP(TEXT(A1127, "0"), TEXT('Material master'!$A$2:'Material master'!$A$275, "0"), 'Material master'!$E$2:'Material master'!$E$275, 1),"")</f>
        <v>SPC0931 - ATH Micronised</v>
      </c>
      <c r="F1127" s="138" t="str">
        <f>IFERROR(_xlfn.XLOOKUP(TEXT(A1127, "0"), TEXT('Material master'!$A$2:'Material master'!$A$275, "0"), 'Material master'!$F$2:'Material master'!$F$275, 1),"")</f>
        <v>AC20 - ATH Micronised Fine Surface Treated</v>
      </c>
      <c r="G1127" s="138" t="str">
        <f>IFERROR(_xlfn.XLOOKUP(TEXT(A1127, "0"), TEXT('Material master'!$A$2:'Material master'!$A$275, "0"), 'Material master'!$G$2:'Material master'!$G$275, 1),"")</f>
        <v>ATH SG10S8 PS</v>
      </c>
      <c r="H1127" s="138" t="s">
        <v>683</v>
      </c>
      <c r="I1127" s="140">
        <f>IFERROR(AVERAGE('Forecast sheet'!$C$39:'Forecast sheet'!$N$39),0)</f>
        <v>6.4766666666666666</v>
      </c>
      <c r="J1127" s="140">
        <f>IFERROR(AVERAGE(L1127:W1127),0)</f>
        <v>41.249062145898854</v>
      </c>
      <c r="K1127" s="140"/>
      <c r="L1127" s="140">
        <v>38.779538705054556</v>
      </c>
      <c r="M1127" s="140">
        <v>41.473564276884687</v>
      </c>
      <c r="N1127" s="140">
        <v>41.473564276884687</v>
      </c>
      <c r="O1127" s="140">
        <v>41.473564276884687</v>
      </c>
      <c r="P1127" s="140">
        <v>41.473564276884687</v>
      </c>
      <c r="Q1127" s="140">
        <v>41.473564276884687</v>
      </c>
      <c r="R1127" s="140">
        <v>41.473564276884687</v>
      </c>
      <c r="S1127" s="140">
        <v>41.473564276884687</v>
      </c>
      <c r="T1127" s="140">
        <v>41.473564276884687</v>
      </c>
      <c r="U1127" s="140">
        <v>41.473564276884687</v>
      </c>
      <c r="V1127" s="140">
        <v>41.473564276884687</v>
      </c>
      <c r="W1127" s="140">
        <v>41.473564276884687</v>
      </c>
    </row>
    <row r="1128" spans="1:23" x14ac:dyDescent="0.25">
      <c r="A1128" s="257" t="s">
        <v>354</v>
      </c>
      <c r="B1128" t="str">
        <f>IFERROR(_xlfn.XLOOKUP(TEXT(A1128, "0"), TEXT('Material master'!$A$2:'Material master'!$A$275, "0"), 'Material master'!$B$2:'Material master'!$B$275, 1),"")</f>
        <v>ATH SG10S8 PS</v>
      </c>
      <c r="C1128" t="str">
        <f>IFERROR(_xlfn.XLOOKUP(TEXT(A1128, "0"), TEXT('Material master'!$A$2:'Material master'!$A$275, "0"), 'Material master'!$C$2:'Material master'!$C$275, 1),"")</f>
        <v>Bulk Product</v>
      </c>
      <c r="D1128" t="str">
        <f>IFERROR(_xlfn.XLOOKUP(TEXT(A1128, "0"), TEXT('Material master'!$A$2:'Material master'!$A$275, "0"), 'Material master'!$D$2:'Material master'!$D$275, 1),"")</f>
        <v>J000 - ATH</v>
      </c>
      <c r="E1128" t="str">
        <f>IFERROR(_xlfn.XLOOKUP(TEXT(A1128, "0"), TEXT('Material master'!$A$2:'Material master'!$A$275, "0"), 'Material master'!$E$2:'Material master'!$E$275, 1),"")</f>
        <v>SPC0931 - ATH Micronised</v>
      </c>
      <c r="F1128" t="str">
        <f>IFERROR(_xlfn.XLOOKUP(TEXT(A1128, "0"), TEXT('Material master'!$A$2:'Material master'!$A$275, "0"), 'Material master'!$F$2:'Material master'!$F$275, 1),"")</f>
        <v>AC20 - ATH Micronised Fine Surface Treated</v>
      </c>
      <c r="G1128" t="str">
        <f>IFERROR(_xlfn.XLOOKUP(TEXT(A1128, "0"), TEXT('Material master'!$A$2:'Material master'!$A$275, "0"), 'Material master'!$G$2:'Material master'!$G$275, 1),"")</f>
        <v>ATH SG10S8 PS</v>
      </c>
      <c r="H1128" t="s">
        <v>695</v>
      </c>
      <c r="I1128" s="257" t="s">
        <v>357</v>
      </c>
      <c r="K1128" s="32"/>
      <c r="L1128" s="32">
        <f t="shared" ref="L1128:W1128" si="1059">IFERROR(L1147, 0)</f>
        <v>0</v>
      </c>
      <c r="M1128" s="32">
        <f t="shared" si="1059"/>
        <v>14</v>
      </c>
      <c r="N1128" s="32">
        <f t="shared" si="1059"/>
        <v>22</v>
      </c>
      <c r="O1128" s="32">
        <f t="shared" si="1059"/>
        <v>25</v>
      </c>
      <c r="P1128" s="32">
        <f t="shared" si="1059"/>
        <v>22</v>
      </c>
      <c r="Q1128" s="32">
        <f t="shared" si="1059"/>
        <v>24</v>
      </c>
      <c r="R1128" s="32">
        <f t="shared" si="1059"/>
        <v>23</v>
      </c>
      <c r="S1128" s="32">
        <f t="shared" si="1059"/>
        <v>24</v>
      </c>
      <c r="T1128" s="32">
        <f t="shared" si="1059"/>
        <v>22</v>
      </c>
      <c r="U1128" s="32">
        <f t="shared" si="1059"/>
        <v>25</v>
      </c>
      <c r="V1128" s="32">
        <f t="shared" si="1059"/>
        <v>22</v>
      </c>
      <c r="W1128" s="32">
        <f t="shared" si="1059"/>
        <v>24</v>
      </c>
    </row>
    <row r="1129" spans="1:23" x14ac:dyDescent="0.25">
      <c r="A1129" s="257" t="s">
        <v>354</v>
      </c>
      <c r="B1129" t="str">
        <f>IFERROR(_xlfn.XLOOKUP(TEXT(A1129, "0"), TEXT('Material master'!$A$2:'Material master'!$A$275, "0"), 'Material master'!$B$2:'Material master'!$B$275, 1),"")</f>
        <v>ATH SG10S8 PS</v>
      </c>
      <c r="C1129" t="str">
        <f>IFERROR(_xlfn.XLOOKUP(TEXT(A1129, "0"), TEXT('Material master'!$A$2:'Material master'!$A$275, "0"), 'Material master'!$C$2:'Material master'!$C$275, 1),"")</f>
        <v>Bulk Product</v>
      </c>
      <c r="D1129" t="str">
        <f>IFERROR(_xlfn.XLOOKUP(TEXT(A1129, "0"), TEXT('Material master'!$A$2:'Material master'!$A$275, "0"), 'Material master'!$D$2:'Material master'!$D$275, 1),"")</f>
        <v>J000 - ATH</v>
      </c>
      <c r="E1129" t="str">
        <f>IFERROR(_xlfn.XLOOKUP(TEXT(A1129, "0"), TEXT('Material master'!$A$2:'Material master'!$A$275, "0"), 'Material master'!$E$2:'Material master'!$E$275, 1),"")</f>
        <v>SPC0931 - ATH Micronised</v>
      </c>
      <c r="F1129" t="str">
        <f>IFERROR(_xlfn.XLOOKUP(TEXT(A1129, "0"), TEXT('Material master'!$A$2:'Material master'!$A$275, "0"), 'Material master'!$F$2:'Material master'!$F$275, 1),"")</f>
        <v>AC20 - ATH Micronised Fine Surface Treated</v>
      </c>
      <c r="G1129" t="str">
        <f>IFERROR(_xlfn.XLOOKUP(TEXT(A1129, "0"), TEXT('Material master'!$A$2:'Material master'!$A$275, "0"), 'Material master'!$G$2:'Material master'!$G$275, 1),"")</f>
        <v>ATH SG10S8 PS</v>
      </c>
      <c r="H1129" t="s">
        <v>695</v>
      </c>
      <c r="I1129" s="257" t="s">
        <v>363</v>
      </c>
      <c r="K1129" s="32"/>
      <c r="L1129" s="32">
        <f t="shared" ref="L1129:W1129" si="1060">IFERROR(L1173, 0)</f>
        <v>25.875</v>
      </c>
      <c r="M1129" s="32">
        <f t="shared" si="1060"/>
        <v>23.625</v>
      </c>
      <c r="N1129" s="32">
        <f t="shared" si="1060"/>
        <v>23.625</v>
      </c>
      <c r="O1129" s="32">
        <f t="shared" si="1060"/>
        <v>23.625</v>
      </c>
      <c r="P1129" s="32">
        <f t="shared" si="1060"/>
        <v>23.625</v>
      </c>
      <c r="Q1129" s="32">
        <f t="shared" si="1060"/>
        <v>23.625</v>
      </c>
      <c r="R1129" s="32">
        <f t="shared" si="1060"/>
        <v>23.625</v>
      </c>
      <c r="S1129" s="32">
        <f t="shared" si="1060"/>
        <v>22.5</v>
      </c>
      <c r="T1129" s="32">
        <f t="shared" si="1060"/>
        <v>23.625</v>
      </c>
      <c r="U1129" s="32">
        <f t="shared" si="1060"/>
        <v>23.625</v>
      </c>
      <c r="V1129" s="32">
        <f t="shared" si="1060"/>
        <v>23.625</v>
      </c>
      <c r="W1129" s="32">
        <f t="shared" si="1060"/>
        <v>23.625</v>
      </c>
    </row>
    <row r="1130" spans="1:23" x14ac:dyDescent="0.25">
      <c r="A1130" s="257" t="s">
        <v>354</v>
      </c>
      <c r="B1130" t="str">
        <f>IFERROR(_xlfn.XLOOKUP(TEXT(A1130, "0"), TEXT('Material master'!$A$2:'Material master'!$A$275, "0"), 'Material master'!$B$2:'Material master'!$B$275, 1),"")</f>
        <v>ATH SG10S8 PS</v>
      </c>
      <c r="C1130" t="str">
        <f>IFERROR(_xlfn.XLOOKUP(TEXT(A1130, "0"), TEXT('Material master'!$A$2:'Material master'!$A$275, "0"), 'Material master'!$C$2:'Material master'!$C$275, 1),"")</f>
        <v>Bulk Product</v>
      </c>
      <c r="D1130" t="str">
        <f>IFERROR(_xlfn.XLOOKUP(TEXT(A1130, "0"), TEXT('Material master'!$A$2:'Material master'!$A$275, "0"), 'Material master'!$D$2:'Material master'!$D$275, 1),"")</f>
        <v>J000 - ATH</v>
      </c>
      <c r="E1130" t="str">
        <f>IFERROR(_xlfn.XLOOKUP(TEXT(A1130, "0"), TEXT('Material master'!$A$2:'Material master'!$A$275, "0"), 'Material master'!$E$2:'Material master'!$E$275, 1),"")</f>
        <v>SPC0931 - ATH Micronised</v>
      </c>
      <c r="F1130" t="str">
        <f>IFERROR(_xlfn.XLOOKUP(TEXT(A1130, "0"), TEXT('Material master'!$A$2:'Material master'!$A$275, "0"), 'Material master'!$F$2:'Material master'!$F$275, 1),"")</f>
        <v>AC20 - ATH Micronised Fine Surface Treated</v>
      </c>
      <c r="G1130" t="str">
        <f>IFERROR(_xlfn.XLOOKUP(TEXT(A1130, "0"), TEXT('Material master'!$A$2:'Material master'!$A$275, "0"), 'Material master'!$G$2:'Material master'!$G$275, 1),"")</f>
        <v>ATH SG10S8 PS</v>
      </c>
      <c r="H1130" s="1" t="s">
        <v>696</v>
      </c>
      <c r="I1130" s="1"/>
      <c r="J1130" s="1"/>
      <c r="K1130" s="141"/>
      <c r="L1130" s="141">
        <f t="shared" ref="L1130:W1130" si="1061">SUM(L1127:L1129)</f>
        <v>64.654538705054563</v>
      </c>
      <c r="M1130" s="141">
        <f t="shared" si="1061"/>
        <v>79.098564276884687</v>
      </c>
      <c r="N1130" s="141">
        <f t="shared" si="1061"/>
        <v>87.098564276884687</v>
      </c>
      <c r="O1130" s="141">
        <f t="shared" si="1061"/>
        <v>90.098564276884687</v>
      </c>
      <c r="P1130" s="141">
        <f t="shared" si="1061"/>
        <v>87.098564276884687</v>
      </c>
      <c r="Q1130" s="141">
        <f t="shared" si="1061"/>
        <v>89.098564276884687</v>
      </c>
      <c r="R1130" s="141">
        <f t="shared" si="1061"/>
        <v>88.098564276884687</v>
      </c>
      <c r="S1130" s="141">
        <f t="shared" si="1061"/>
        <v>87.973564276884687</v>
      </c>
      <c r="T1130" s="141">
        <f t="shared" si="1061"/>
        <v>87.098564276884687</v>
      </c>
      <c r="U1130" s="141">
        <f t="shared" si="1061"/>
        <v>90.098564276884687</v>
      </c>
      <c r="V1130" s="141">
        <f t="shared" si="1061"/>
        <v>87.098564276884687</v>
      </c>
      <c r="W1130" s="141">
        <f t="shared" si="1061"/>
        <v>89.098564276884687</v>
      </c>
    </row>
    <row r="1131" spans="1:23" s="136" customFormat="1" x14ac:dyDescent="0.25">
      <c r="A1131" s="270" t="s">
        <v>354</v>
      </c>
      <c r="B1131" s="136" t="str">
        <f>IFERROR(_xlfn.XLOOKUP(TEXT(A1131, "0"), TEXT('Material master'!$A$2:'Material master'!$A$275, "0"), 'Material master'!$B$2:'Material master'!$B$275, 1),"")</f>
        <v>ATH SG10S8 PS</v>
      </c>
      <c r="C1131" s="136" t="str">
        <f>IFERROR(_xlfn.XLOOKUP(TEXT(A1131, "0"), TEXT('Material master'!$A$2:'Material master'!$A$275, "0"), 'Material master'!$C$2:'Material master'!$C$275, 1),"")</f>
        <v>Bulk Product</v>
      </c>
      <c r="D1131" s="136" t="str">
        <f>IFERROR(_xlfn.XLOOKUP(TEXT(A1131, "0"), TEXT('Material master'!$A$2:'Material master'!$A$275, "0"), 'Material master'!$D$2:'Material master'!$D$275, 1),"")</f>
        <v>J000 - ATH</v>
      </c>
      <c r="E1131" s="136" t="str">
        <f>IFERROR(_xlfn.XLOOKUP(TEXT(A1131, "0"), TEXT('Material master'!$A$2:'Material master'!$A$275, "0"), 'Material master'!$E$2:'Material master'!$E$275, 1),"")</f>
        <v>SPC0931 - ATH Micronised</v>
      </c>
      <c r="F1131" s="136" t="str">
        <f>IFERROR(_xlfn.XLOOKUP(TEXT(A1131, "0"), TEXT('Material master'!$A$2:'Material master'!$A$275, "0"), 'Material master'!$F$2:'Material master'!$F$275, 1),"")</f>
        <v>AC20 - ATH Micronised Fine Surface Treated</v>
      </c>
      <c r="G1131" s="136" t="str">
        <f>IFERROR(_xlfn.XLOOKUP(TEXT(A1131, "0"), TEXT('Material master'!$A$2:'Material master'!$A$275, "0"), 'Material master'!$G$2:'Material master'!$G$275, 1),"")</f>
        <v>ATH SG10S8 PS</v>
      </c>
      <c r="H1131" s="136" t="s">
        <v>697</v>
      </c>
      <c r="K1131" s="142">
        <v>48.664999999999999</v>
      </c>
      <c r="L1131" s="142">
        <f t="shared" ref="L1131:W1131" si="1062">K1131 - L1130 + L1133</f>
        <v>4.0104612949454364</v>
      </c>
      <c r="M1131" s="142">
        <f t="shared" si="1062"/>
        <v>3.9118970180607562</v>
      </c>
      <c r="N1131" s="142">
        <f t="shared" si="1062"/>
        <v>3.8133327411760689</v>
      </c>
      <c r="O1131" s="142">
        <f t="shared" si="1062"/>
        <v>3.7147684642913816</v>
      </c>
      <c r="P1131" s="142">
        <f t="shared" si="1062"/>
        <v>3.6162041874066944</v>
      </c>
      <c r="Q1131" s="142">
        <f t="shared" si="1062"/>
        <v>3.5176399105220071</v>
      </c>
      <c r="R1131" s="142">
        <f t="shared" si="1062"/>
        <v>3.4190756336373198</v>
      </c>
      <c r="S1131" s="142">
        <f t="shared" si="1062"/>
        <v>3.4455113567526325</v>
      </c>
      <c r="T1131" s="142">
        <f t="shared" si="1062"/>
        <v>3.3469470798679453</v>
      </c>
      <c r="U1131" s="142">
        <f t="shared" si="1062"/>
        <v>4.248382802983258</v>
      </c>
      <c r="V1131" s="142">
        <f t="shared" si="1062"/>
        <v>4.1498185260985707</v>
      </c>
      <c r="W1131" s="142">
        <f t="shared" si="1062"/>
        <v>4.0512542492138834</v>
      </c>
    </row>
    <row r="1132" spans="1:23" x14ac:dyDescent="0.25">
      <c r="A1132" s="257" t="s">
        <v>354</v>
      </c>
      <c r="B1132" t="str">
        <f>IFERROR(_xlfn.XLOOKUP(TEXT(A1132, "0"), TEXT('Material master'!$A$2:'Material master'!$A$275, "0"), 'Material master'!$B$2:'Material master'!$B$275, 1),"")</f>
        <v>ATH SG10S8 PS</v>
      </c>
      <c r="C1132" t="str">
        <f>IFERROR(_xlfn.XLOOKUP(TEXT(A1132, "0"), TEXT('Material master'!$A$2:'Material master'!$A$275, "0"), 'Material master'!$C$2:'Material master'!$C$275, 1),"")</f>
        <v>Bulk Product</v>
      </c>
      <c r="D1132" t="str">
        <f>IFERROR(_xlfn.XLOOKUP(TEXT(A1132, "0"), TEXT('Material master'!$A$2:'Material master'!$A$275, "0"), 'Material master'!$D$2:'Material master'!$D$275, 1),"")</f>
        <v>J000 - ATH</v>
      </c>
      <c r="E1132" t="str">
        <f>IFERROR(_xlfn.XLOOKUP(TEXT(A1132, "0"), TEXT('Material master'!$A$2:'Material master'!$A$275, "0"), 'Material master'!$E$2:'Material master'!$E$275, 1),"")</f>
        <v>SPC0931 - ATH Micronised</v>
      </c>
      <c r="F1132" t="str">
        <f>IFERROR(_xlfn.XLOOKUP(TEXT(A1132, "0"), TEXT('Material master'!$A$2:'Material master'!$A$275, "0"), 'Material master'!$F$2:'Material master'!$F$275, 1),"")</f>
        <v>AC20 - ATH Micronised Fine Surface Treated</v>
      </c>
      <c r="G1132" t="str">
        <f>IFERROR(_xlfn.XLOOKUP(TEXT(A1132, "0"), TEXT('Material master'!$A$2:'Material master'!$A$275, "0"), 'Material master'!$G$2:'Material master'!$G$275, 1),"")</f>
        <v>ATH SG10S8 PS</v>
      </c>
      <c r="H1132" t="s">
        <v>698</v>
      </c>
      <c r="I1132" s="32">
        <v>3.3358626230072965</v>
      </c>
      <c r="J1132" s="258">
        <f>IFERROR($I1132/AVERAGE($L1130:$W1130),0)</f>
        <v>3.8992612013793421E-2</v>
      </c>
      <c r="K1132" s="32"/>
      <c r="L1132" s="32">
        <f t="shared" ref="L1132:W1132" si="1063">$I1132</f>
        <v>3.3358626230072965</v>
      </c>
      <c r="M1132" s="32">
        <f t="shared" si="1063"/>
        <v>3.3358626230072965</v>
      </c>
      <c r="N1132" s="32">
        <f t="shared" si="1063"/>
        <v>3.3358626230072965</v>
      </c>
      <c r="O1132" s="32">
        <f t="shared" si="1063"/>
        <v>3.3358626230072965</v>
      </c>
      <c r="P1132" s="32">
        <f t="shared" si="1063"/>
        <v>3.3358626230072965</v>
      </c>
      <c r="Q1132" s="32">
        <f t="shared" si="1063"/>
        <v>3.3358626230072965</v>
      </c>
      <c r="R1132" s="32">
        <f t="shared" si="1063"/>
        <v>3.3358626230072965</v>
      </c>
      <c r="S1132" s="32">
        <f t="shared" si="1063"/>
        <v>3.3358626230072965</v>
      </c>
      <c r="T1132" s="32">
        <f t="shared" si="1063"/>
        <v>3.3358626230072965</v>
      </c>
      <c r="U1132" s="32">
        <f t="shared" si="1063"/>
        <v>3.3358626230072965</v>
      </c>
      <c r="V1132" s="32">
        <f t="shared" si="1063"/>
        <v>3.3358626230072965</v>
      </c>
      <c r="W1132" s="32">
        <f t="shared" si="1063"/>
        <v>3.3358626230072965</v>
      </c>
    </row>
    <row r="1133" spans="1:23" x14ac:dyDescent="0.25">
      <c r="A1133" s="257" t="s">
        <v>354</v>
      </c>
      <c r="B1133" t="str">
        <f>IFERROR(_xlfn.XLOOKUP(TEXT(A1133, "0"), TEXT('Material master'!$A$2:'Material master'!$A$275, "0"), 'Material master'!$B$2:'Material master'!$B$275, 1),"")</f>
        <v>ATH SG10S8 PS</v>
      </c>
      <c r="C1133" t="str">
        <f>IFERROR(_xlfn.XLOOKUP(TEXT(A1133, "0"), TEXT('Material master'!$A$2:'Material master'!$A$275, "0"), 'Material master'!$C$2:'Material master'!$C$275, 1),"")</f>
        <v>Bulk Product</v>
      </c>
      <c r="D1133" t="str">
        <f>IFERROR(_xlfn.XLOOKUP(TEXT(A1133, "0"), TEXT('Material master'!$A$2:'Material master'!$A$275, "0"), 'Material master'!$D$2:'Material master'!$D$275, 1),"")</f>
        <v>J000 - ATH</v>
      </c>
      <c r="E1133" t="str">
        <f>IFERROR(_xlfn.XLOOKUP(TEXT(A1133, "0"), TEXT('Material master'!$A$2:'Material master'!$A$275, "0"), 'Material master'!$E$2:'Material master'!$E$275, 1),"")</f>
        <v>SPC0931 - ATH Micronised</v>
      </c>
      <c r="F1133" t="str">
        <f>IFERROR(_xlfn.XLOOKUP(TEXT(A1133, "0"), TEXT('Material master'!$A$2:'Material master'!$A$275, "0"), 'Material master'!$F$2:'Material master'!$F$275, 1),"")</f>
        <v>AC20 - ATH Micronised Fine Surface Treated</v>
      </c>
      <c r="G1133" t="str">
        <f>IFERROR(_xlfn.XLOOKUP(TEXT(A1133, "0"), TEXT('Material master'!$A$2:'Material master'!$A$275, "0"), 'Material master'!$G$2:'Material master'!$G$275, 1),"")</f>
        <v>ATH SG10S8 PS</v>
      </c>
      <c r="H1133" t="s">
        <v>704</v>
      </c>
      <c r="I1133">
        <v>1</v>
      </c>
      <c r="K1133" s="32"/>
      <c r="L1133" s="32">
        <f t="shared" ref="L1133:W1133" si="1064">IF(( L1132 - K1131 + L1130 ) &gt; 0, CEILING(( L1132 - K1131 + L1130 ), $I1133), 0)</f>
        <v>20</v>
      </c>
      <c r="M1133" s="32">
        <f t="shared" si="1064"/>
        <v>79</v>
      </c>
      <c r="N1133" s="32">
        <f t="shared" si="1064"/>
        <v>87</v>
      </c>
      <c r="O1133" s="32">
        <f t="shared" si="1064"/>
        <v>90</v>
      </c>
      <c r="P1133" s="32">
        <f t="shared" si="1064"/>
        <v>87</v>
      </c>
      <c r="Q1133" s="32">
        <f t="shared" si="1064"/>
        <v>89</v>
      </c>
      <c r="R1133" s="32">
        <f t="shared" si="1064"/>
        <v>88</v>
      </c>
      <c r="S1133" s="32">
        <f t="shared" si="1064"/>
        <v>88</v>
      </c>
      <c r="T1133" s="32">
        <f t="shared" si="1064"/>
        <v>87</v>
      </c>
      <c r="U1133" s="32">
        <f t="shared" si="1064"/>
        <v>91</v>
      </c>
      <c r="V1133" s="32">
        <f t="shared" si="1064"/>
        <v>87</v>
      </c>
      <c r="W1133" s="32">
        <f t="shared" si="1064"/>
        <v>89</v>
      </c>
    </row>
    <row r="1134" spans="1:23" x14ac:dyDescent="0.25">
      <c r="A1134" s="257" t="s">
        <v>354</v>
      </c>
      <c r="B1134" t="str">
        <f>IFERROR(_xlfn.XLOOKUP(TEXT(A1134, "0"), TEXT('Material master'!$A$2:'Material master'!$A$275, "0"), 'Material master'!$B$2:'Material master'!$B$275, 1),"")</f>
        <v>ATH SG10S8 PS</v>
      </c>
      <c r="C1134" t="str">
        <f>IFERROR(_xlfn.XLOOKUP(TEXT(A1134, "0"), TEXT('Material master'!$A$2:'Material master'!$A$275, "0"), 'Material master'!$C$2:'Material master'!$C$275, 1),"")</f>
        <v>Bulk Product</v>
      </c>
      <c r="D1134" t="str">
        <f>IFERROR(_xlfn.XLOOKUP(TEXT(A1134, "0"), TEXT('Material master'!$A$2:'Material master'!$A$275, "0"), 'Material master'!$D$2:'Material master'!$D$275, 1),"")</f>
        <v>J000 - ATH</v>
      </c>
      <c r="E1134" t="str">
        <f>IFERROR(_xlfn.XLOOKUP(TEXT(A1134, "0"), TEXT('Material master'!$A$2:'Material master'!$A$275, "0"), 'Material master'!$E$2:'Material master'!$E$275, 1),"")</f>
        <v>SPC0931 - ATH Micronised</v>
      </c>
      <c r="F1134" t="str">
        <f>IFERROR(_xlfn.XLOOKUP(TEXT(A1134, "0"), TEXT('Material master'!$A$2:'Material master'!$A$275, "0"), 'Material master'!$F$2:'Material master'!$F$275, 1),"")</f>
        <v>AC20 - ATH Micronised Fine Surface Treated</v>
      </c>
      <c r="G1134" t="str">
        <f>IFERROR(_xlfn.XLOOKUP(TEXT(A1134, "0"), TEXT('Material master'!$A$2:'Material master'!$A$275, "0"), 'Material master'!$G$2:'Material master'!$G$275, 1),"")</f>
        <v>ATH SG10S8 PS</v>
      </c>
      <c r="H1134" t="s">
        <v>705</v>
      </c>
      <c r="I1134" t="s">
        <v>627</v>
      </c>
      <c r="J1134">
        <v>1</v>
      </c>
      <c r="K1134" s="32"/>
      <c r="L1134" s="32">
        <f t="shared" ref="L1134:W1134" si="1065">L1133 / $J1134</f>
        <v>20</v>
      </c>
      <c r="M1134" s="32">
        <f t="shared" si="1065"/>
        <v>79</v>
      </c>
      <c r="N1134" s="32">
        <f t="shared" si="1065"/>
        <v>87</v>
      </c>
      <c r="O1134" s="32">
        <f t="shared" si="1065"/>
        <v>90</v>
      </c>
      <c r="P1134" s="32">
        <f t="shared" si="1065"/>
        <v>87</v>
      </c>
      <c r="Q1134" s="32">
        <f t="shared" si="1065"/>
        <v>89</v>
      </c>
      <c r="R1134" s="32">
        <f t="shared" si="1065"/>
        <v>88</v>
      </c>
      <c r="S1134" s="32">
        <f t="shared" si="1065"/>
        <v>88</v>
      </c>
      <c r="T1134" s="32">
        <f t="shared" si="1065"/>
        <v>87</v>
      </c>
      <c r="U1134" s="32">
        <f t="shared" si="1065"/>
        <v>91</v>
      </c>
      <c r="V1134" s="32">
        <f t="shared" si="1065"/>
        <v>87</v>
      </c>
      <c r="W1134" s="32">
        <f t="shared" si="1065"/>
        <v>89</v>
      </c>
    </row>
    <row r="1135" spans="1:23" x14ac:dyDescent="0.25">
      <c r="A1135" s="257" t="s">
        <v>354</v>
      </c>
      <c r="B1135" t="str">
        <f>IFERROR(_xlfn.XLOOKUP(TEXT(A1135, "0"), TEXT('Material master'!$A$2:'Material master'!$A$275, "0"), 'Material master'!$B$2:'Material master'!$B$275, 1),"")</f>
        <v>ATH SG10S8 PS</v>
      </c>
      <c r="C1135" t="str">
        <f>IFERROR(_xlfn.XLOOKUP(TEXT(A1135, "0"), TEXT('Material master'!$A$2:'Material master'!$A$275, "0"), 'Material master'!$C$2:'Material master'!$C$275, 1),"")</f>
        <v>Bulk Product</v>
      </c>
      <c r="D1135" t="str">
        <f>IFERROR(_xlfn.XLOOKUP(TEXT(A1135, "0"), TEXT('Material master'!$A$2:'Material master'!$A$275, "0"), 'Material master'!$D$2:'Material master'!$D$275, 1),"")</f>
        <v>J000 - ATH</v>
      </c>
      <c r="E1135" t="str">
        <f>IFERROR(_xlfn.XLOOKUP(TEXT(A1135, "0"), TEXT('Material master'!$A$2:'Material master'!$A$275, "0"), 'Material master'!$E$2:'Material master'!$E$275, 1),"")</f>
        <v>SPC0931 - ATH Micronised</v>
      </c>
      <c r="F1135" t="str">
        <f>IFERROR(_xlfn.XLOOKUP(TEXT(A1135, "0"), TEXT('Material master'!$A$2:'Material master'!$A$275, "0"), 'Material master'!$F$2:'Material master'!$F$275, 1),"")</f>
        <v>AC20 - ATH Micronised Fine Surface Treated</v>
      </c>
      <c r="G1135" t="str">
        <f>IFERROR(_xlfn.XLOOKUP(TEXT(A1135, "0"), TEXT('Material master'!$A$2:'Material master'!$A$275, "0"), 'Material master'!$G$2:'Material master'!$G$275, 1),"")</f>
        <v>ATH SG10S8 PS</v>
      </c>
      <c r="H1135" t="s">
        <v>706</v>
      </c>
      <c r="I1135" s="257" t="s">
        <v>65</v>
      </c>
      <c r="J1135">
        <v>7.742</v>
      </c>
      <c r="K1135" s="32"/>
      <c r="L1135" s="32">
        <f t="shared" ref="L1135:W1135" si="1066">L1133 * $J1135</f>
        <v>154.84</v>
      </c>
      <c r="M1135" s="32">
        <f t="shared" si="1066"/>
        <v>611.61800000000005</v>
      </c>
      <c r="N1135" s="32">
        <f t="shared" si="1066"/>
        <v>673.55399999999997</v>
      </c>
      <c r="O1135" s="32">
        <f t="shared" si="1066"/>
        <v>696.78</v>
      </c>
      <c r="P1135" s="32">
        <f t="shared" si="1066"/>
        <v>673.55399999999997</v>
      </c>
      <c r="Q1135" s="32">
        <f t="shared" si="1066"/>
        <v>689.03800000000001</v>
      </c>
      <c r="R1135" s="32">
        <f t="shared" si="1066"/>
        <v>681.29600000000005</v>
      </c>
      <c r="S1135" s="32">
        <f t="shared" si="1066"/>
        <v>681.29600000000005</v>
      </c>
      <c r="T1135" s="32">
        <f t="shared" si="1066"/>
        <v>673.55399999999997</v>
      </c>
      <c r="U1135" s="32">
        <f t="shared" si="1066"/>
        <v>704.52200000000005</v>
      </c>
      <c r="V1135" s="32">
        <f t="shared" si="1066"/>
        <v>673.55399999999997</v>
      </c>
      <c r="W1135" s="32">
        <f t="shared" si="1066"/>
        <v>689.03800000000001</v>
      </c>
    </row>
    <row r="1136" spans="1:23" x14ac:dyDescent="0.25">
      <c r="A1136" s="257" t="s">
        <v>354</v>
      </c>
      <c r="B1136" t="str">
        <f>IFERROR(_xlfn.XLOOKUP(TEXT(A1136, "0"), TEXT('Material master'!$A$2:'Material master'!$A$275, "0"), 'Material master'!$B$2:'Material master'!$B$275, 1),"")</f>
        <v>ATH SG10S8 PS</v>
      </c>
      <c r="C1136" t="str">
        <f>IFERROR(_xlfn.XLOOKUP(TEXT(A1136, "0"), TEXT('Material master'!$A$2:'Material master'!$A$275, "0"), 'Material master'!$C$2:'Material master'!$C$275, 1),"")</f>
        <v>Bulk Product</v>
      </c>
      <c r="D1136" t="str">
        <f>IFERROR(_xlfn.XLOOKUP(TEXT(A1136, "0"), TEXT('Material master'!$A$2:'Material master'!$A$275, "0"), 'Material master'!$D$2:'Material master'!$D$275, 1),"")</f>
        <v>J000 - ATH</v>
      </c>
      <c r="E1136" t="str">
        <f>IFERROR(_xlfn.XLOOKUP(TEXT(A1136, "0"), TEXT('Material master'!$A$2:'Material master'!$A$275, "0"), 'Material master'!$E$2:'Material master'!$E$275, 1),"")</f>
        <v>SPC0931 - ATH Micronised</v>
      </c>
      <c r="F1136" t="str">
        <f>IFERROR(_xlfn.XLOOKUP(TEXT(A1136, "0"), TEXT('Material master'!$A$2:'Material master'!$A$275, "0"), 'Material master'!$F$2:'Material master'!$F$275, 1),"")</f>
        <v>AC20 - ATH Micronised Fine Surface Treated</v>
      </c>
      <c r="G1136" t="str">
        <f>IFERROR(_xlfn.XLOOKUP(TEXT(A1136, "0"), TEXT('Material master'!$A$2:'Material master'!$A$275, "0"), 'Material master'!$G$2:'Material master'!$G$275, 1),"")</f>
        <v>ATH SG10S8 PS</v>
      </c>
      <c r="H1136" t="s">
        <v>706</v>
      </c>
      <c r="I1136" s="257" t="s">
        <v>68</v>
      </c>
      <c r="J1136">
        <v>2.258</v>
      </c>
      <c r="K1136" s="32"/>
      <c r="L1136" s="32">
        <f t="shared" ref="L1136:W1136" si="1067">L1133 * $J1136</f>
        <v>45.16</v>
      </c>
      <c r="M1136" s="32">
        <f t="shared" si="1067"/>
        <v>178.38200000000001</v>
      </c>
      <c r="N1136" s="32">
        <f t="shared" si="1067"/>
        <v>196.446</v>
      </c>
      <c r="O1136" s="32">
        <f t="shared" si="1067"/>
        <v>203.22</v>
      </c>
      <c r="P1136" s="32">
        <f t="shared" si="1067"/>
        <v>196.446</v>
      </c>
      <c r="Q1136" s="32">
        <f t="shared" si="1067"/>
        <v>200.96199999999999</v>
      </c>
      <c r="R1136" s="32">
        <f t="shared" si="1067"/>
        <v>198.70400000000001</v>
      </c>
      <c r="S1136" s="32">
        <f t="shared" si="1067"/>
        <v>198.70400000000001</v>
      </c>
      <c r="T1136" s="32">
        <f t="shared" si="1067"/>
        <v>196.446</v>
      </c>
      <c r="U1136" s="32">
        <f t="shared" si="1067"/>
        <v>205.47800000000001</v>
      </c>
      <c r="V1136" s="32">
        <f t="shared" si="1067"/>
        <v>196.446</v>
      </c>
      <c r="W1136" s="32">
        <f t="shared" si="1067"/>
        <v>200.96199999999999</v>
      </c>
    </row>
    <row r="1137" spans="1:23" ht="15.75" thickBot="1" x14ac:dyDescent="0.3">
      <c r="A1137" s="257" t="s">
        <v>354</v>
      </c>
      <c r="B1137" t="str">
        <f>IFERROR(_xlfn.XLOOKUP(TEXT(A1137, "0"), TEXT('Material master'!$A$2:'Material master'!$A$275, "0"), 'Material master'!$B$2:'Material master'!$B$275, 1),"")</f>
        <v>ATH SG10S8 PS</v>
      </c>
      <c r="C1137" t="str">
        <f>IFERROR(_xlfn.XLOOKUP(TEXT(A1137, "0"), TEXT('Material master'!$A$2:'Material master'!$A$275, "0"), 'Material master'!$C$2:'Material master'!$C$275, 1),"")</f>
        <v>Bulk Product</v>
      </c>
      <c r="D1137" t="str">
        <f>IFERROR(_xlfn.XLOOKUP(TEXT(A1137, "0"), TEXT('Material master'!$A$2:'Material master'!$A$275, "0"), 'Material master'!$D$2:'Material master'!$D$275, 1),"")</f>
        <v>J000 - ATH</v>
      </c>
      <c r="E1137" t="str">
        <f>IFERROR(_xlfn.XLOOKUP(TEXT(A1137, "0"), TEXT('Material master'!$A$2:'Material master'!$A$275, "0"), 'Material master'!$E$2:'Material master'!$E$275, 1),"")</f>
        <v>SPC0931 - ATH Micronised</v>
      </c>
      <c r="F1137" t="str">
        <f>IFERROR(_xlfn.XLOOKUP(TEXT(A1137, "0"), TEXT('Material master'!$A$2:'Material master'!$A$275, "0"), 'Material master'!$F$2:'Material master'!$F$275, 1),"")</f>
        <v>AC20 - ATH Micronised Fine Surface Treated</v>
      </c>
      <c r="G1137" t="str">
        <f>IFERROR(_xlfn.XLOOKUP(TEXT(A1137, "0"), TEXT('Material master'!$A$2:'Material master'!$A$275, "0"), 'Material master'!$G$2:'Material master'!$G$275, 1),"")</f>
        <v>ATH SG10S8 PS</v>
      </c>
      <c r="H1137" t="s">
        <v>706</v>
      </c>
      <c r="I1137" s="257" t="s">
        <v>326</v>
      </c>
      <c r="J1137">
        <v>1</v>
      </c>
      <c r="K1137" s="32"/>
      <c r="L1137" s="32">
        <f t="shared" ref="L1137:W1137" si="1068">L1133 * $J1137</f>
        <v>20</v>
      </c>
      <c r="M1137" s="32">
        <f t="shared" si="1068"/>
        <v>79</v>
      </c>
      <c r="N1137" s="32">
        <f t="shared" si="1068"/>
        <v>87</v>
      </c>
      <c r="O1137" s="32">
        <f t="shared" si="1068"/>
        <v>90</v>
      </c>
      <c r="P1137" s="32">
        <f t="shared" si="1068"/>
        <v>87</v>
      </c>
      <c r="Q1137" s="32">
        <f t="shared" si="1068"/>
        <v>89</v>
      </c>
      <c r="R1137" s="32">
        <f t="shared" si="1068"/>
        <v>88</v>
      </c>
      <c r="S1137" s="32">
        <f t="shared" si="1068"/>
        <v>88</v>
      </c>
      <c r="T1137" s="32">
        <f t="shared" si="1068"/>
        <v>87</v>
      </c>
      <c r="U1137" s="32">
        <f t="shared" si="1068"/>
        <v>91</v>
      </c>
      <c r="V1137" s="32">
        <f t="shared" si="1068"/>
        <v>87</v>
      </c>
      <c r="W1137" s="32">
        <f t="shared" si="1068"/>
        <v>89</v>
      </c>
    </row>
    <row r="1138" spans="1:23" s="138" customFormat="1" x14ac:dyDescent="0.25">
      <c r="A1138" s="137" t="s">
        <v>357</v>
      </c>
      <c r="B1138" s="138" t="str">
        <f>IFERROR(_xlfn.XLOOKUP(TEXT(A1138, "0"), TEXT('Material master'!$A$2:'Material master'!$A$275, "0"), 'Material master'!$B$2:'Material master'!$B$275, 1),"")</f>
        <v>ATH SG10S8 PS 1000:B4S:H4:H:1000</v>
      </c>
      <c r="C1138" s="138" t="str">
        <f>IFERROR(_xlfn.XLOOKUP(TEXT(A1138, "0"), TEXT('Material master'!$A$2:'Material master'!$A$275, "0"), 'Material master'!$C$2:'Material master'!$C$275, 1),"")</f>
        <v>Packaged Product</v>
      </c>
      <c r="D1138" s="138" t="str">
        <f>IFERROR(_xlfn.XLOOKUP(TEXT(A1138, "0"), TEXT('Material master'!$A$2:'Material master'!$A$275, "0"), 'Material master'!$D$2:'Material master'!$D$275, 1),"")</f>
        <v>J000 - ATH</v>
      </c>
      <c r="E1138" s="138" t="str">
        <f>IFERROR(_xlfn.XLOOKUP(TEXT(A1138, "0"), TEXT('Material master'!$A$2:'Material master'!$A$275, "0"), 'Material master'!$E$2:'Material master'!$E$275, 1),"")</f>
        <v>SPC0931 - ATH Micronised</v>
      </c>
      <c r="F1138" s="138" t="str">
        <f>IFERROR(_xlfn.XLOOKUP(TEXT(A1138, "0"), TEXT('Material master'!$A$2:'Material master'!$A$275, "0"), 'Material master'!$F$2:'Material master'!$F$275, 1),"")</f>
        <v>AC20 - ATH Micronised Fine Surface Treated</v>
      </c>
      <c r="G1138" s="138" t="str">
        <f>IFERROR(_xlfn.XLOOKUP(TEXT(A1138, "0"), TEXT('Material master'!$A$2:'Material master'!$A$275, "0"), 'Material master'!$G$2:'Material master'!$G$275, 1),"")</f>
        <v>ATH SG10S8 PS</v>
      </c>
      <c r="H1138" s="138" t="s">
        <v>683</v>
      </c>
      <c r="I1138" s="140">
        <f>IFERROR(AVERAGE('Forecast sheet'!$C$40:'Forecast sheet'!$N$40),0)</f>
        <v>16.5</v>
      </c>
      <c r="J1138" s="140">
        <f>IFERROR(AVERAGE(L1138:W1138),0)</f>
        <v>23.061242524658002</v>
      </c>
      <c r="K1138" s="140"/>
      <c r="L1138" s="140">
        <v>20.360103436962547</v>
      </c>
      <c r="M1138" s="140">
        <v>23.057191411335921</v>
      </c>
      <c r="N1138" s="140">
        <v>22.477577401600708</v>
      </c>
      <c r="O1138" s="140">
        <v>24.206421908185217</v>
      </c>
      <c r="P1138" s="140">
        <v>22.477577401600708</v>
      </c>
      <c r="Q1138" s="140">
        <v>24.208748751397309</v>
      </c>
      <c r="R1138" s="140">
        <v>22.477577401600708</v>
      </c>
      <c r="S1138" s="140">
        <v>24.208748751397309</v>
      </c>
      <c r="T1138" s="140">
        <v>22.477577401600708</v>
      </c>
      <c r="U1138" s="140">
        <v>24.152904514307096</v>
      </c>
      <c r="V1138" s="140">
        <v>22.477577401600708</v>
      </c>
      <c r="W1138" s="140">
        <v>24.152904514307096</v>
      </c>
    </row>
    <row r="1139" spans="1:23" x14ac:dyDescent="0.25">
      <c r="A1139" s="257" t="s">
        <v>357</v>
      </c>
      <c r="B1139" t="str">
        <f>IFERROR(_xlfn.XLOOKUP(TEXT(A1139, "0"), TEXT('Material master'!$A$2:'Material master'!$A$275, "0"), 'Material master'!$B$2:'Material master'!$B$275, 1),"")</f>
        <v>ATH SG10S8 PS 1000:B4S:H4:H:1000</v>
      </c>
      <c r="C1139" t="str">
        <f>IFERROR(_xlfn.XLOOKUP(TEXT(A1139, "0"), TEXT('Material master'!$A$2:'Material master'!$A$275, "0"), 'Material master'!$C$2:'Material master'!$C$275, 1),"")</f>
        <v>Packaged Product</v>
      </c>
      <c r="D1139" t="str">
        <f>IFERROR(_xlfn.XLOOKUP(TEXT(A1139, "0"), TEXT('Material master'!$A$2:'Material master'!$A$275, "0"), 'Material master'!$D$2:'Material master'!$D$275, 1),"")</f>
        <v>J000 - ATH</v>
      </c>
      <c r="E1139" t="str">
        <f>IFERROR(_xlfn.XLOOKUP(TEXT(A1139, "0"), TEXT('Material master'!$A$2:'Material master'!$A$275, "0"), 'Material master'!$E$2:'Material master'!$E$275, 1),"")</f>
        <v>SPC0931 - ATH Micronised</v>
      </c>
      <c r="F1139" t="str">
        <f>IFERROR(_xlfn.XLOOKUP(TEXT(A1139, "0"), TEXT('Material master'!$A$2:'Material master'!$A$275, "0"), 'Material master'!$F$2:'Material master'!$F$275, 1),"")</f>
        <v>AC20 - ATH Micronised Fine Surface Treated</v>
      </c>
      <c r="G1139" t="str">
        <f>IFERROR(_xlfn.XLOOKUP(TEXT(A1139, "0"), TEXT('Material master'!$A$2:'Material master'!$A$275, "0"), 'Material master'!$G$2:'Material master'!$G$275, 1),"")</f>
        <v>ATH SG10S8 PS</v>
      </c>
      <c r="H1139" s="1" t="s">
        <v>696</v>
      </c>
      <c r="I1139" s="1"/>
      <c r="J1139" s="1"/>
      <c r="K1139" s="141"/>
      <c r="L1139" s="141">
        <f t="shared" ref="L1139:W1139" si="1069">SUM(L1138)</f>
        <v>20.360103436962547</v>
      </c>
      <c r="M1139" s="141">
        <f t="shared" si="1069"/>
        <v>23.057191411335921</v>
      </c>
      <c r="N1139" s="141">
        <f t="shared" si="1069"/>
        <v>22.477577401600708</v>
      </c>
      <c r="O1139" s="141">
        <f t="shared" si="1069"/>
        <v>24.206421908185217</v>
      </c>
      <c r="P1139" s="141">
        <f t="shared" si="1069"/>
        <v>22.477577401600708</v>
      </c>
      <c r="Q1139" s="141">
        <f t="shared" si="1069"/>
        <v>24.208748751397309</v>
      </c>
      <c r="R1139" s="141">
        <f t="shared" si="1069"/>
        <v>22.477577401600708</v>
      </c>
      <c r="S1139" s="141">
        <f t="shared" si="1069"/>
        <v>24.208748751397309</v>
      </c>
      <c r="T1139" s="141">
        <f t="shared" si="1069"/>
        <v>22.477577401600708</v>
      </c>
      <c r="U1139" s="141">
        <f t="shared" si="1069"/>
        <v>24.152904514307096</v>
      </c>
      <c r="V1139" s="141">
        <f t="shared" si="1069"/>
        <v>22.477577401600708</v>
      </c>
      <c r="W1139" s="141">
        <f t="shared" si="1069"/>
        <v>24.152904514307096</v>
      </c>
    </row>
    <row r="1140" spans="1:23" s="136" customFormat="1" x14ac:dyDescent="0.25">
      <c r="A1140" s="270" t="s">
        <v>357</v>
      </c>
      <c r="B1140" s="136" t="str">
        <f>IFERROR(_xlfn.XLOOKUP(TEXT(A1140, "0"), TEXT('Material master'!$A$2:'Material master'!$A$275, "0"), 'Material master'!$B$2:'Material master'!$B$275, 1),"")</f>
        <v>ATH SG10S8 PS 1000:B4S:H4:H:1000</v>
      </c>
      <c r="C1140" s="136" t="str">
        <f>IFERROR(_xlfn.XLOOKUP(TEXT(A1140, "0"), TEXT('Material master'!$A$2:'Material master'!$A$275, "0"), 'Material master'!$C$2:'Material master'!$C$275, 1),"")</f>
        <v>Packaged Product</v>
      </c>
      <c r="D1140" s="136" t="str">
        <f>IFERROR(_xlfn.XLOOKUP(TEXT(A1140, "0"), TEXT('Material master'!$A$2:'Material master'!$A$275, "0"), 'Material master'!$D$2:'Material master'!$D$275, 1),"")</f>
        <v>J000 - ATH</v>
      </c>
      <c r="E1140" s="136" t="str">
        <f>IFERROR(_xlfn.XLOOKUP(TEXT(A1140, "0"), TEXT('Material master'!$A$2:'Material master'!$A$275, "0"), 'Material master'!$E$2:'Material master'!$E$275, 1),"")</f>
        <v>SPC0931 - ATH Micronised</v>
      </c>
      <c r="F1140" s="136" t="str">
        <f>IFERROR(_xlfn.XLOOKUP(TEXT(A1140, "0"), TEXT('Material master'!$A$2:'Material master'!$A$275, "0"), 'Material master'!$F$2:'Material master'!$F$275, 1),"")</f>
        <v>AC20 - ATH Micronised Fine Surface Treated</v>
      </c>
      <c r="G1140" s="136" t="str">
        <f>IFERROR(_xlfn.XLOOKUP(TEXT(A1140, "0"), TEXT('Material master'!$A$2:'Material master'!$A$275, "0"), 'Material master'!$G$2:'Material master'!$G$275, 1),"")</f>
        <v>ATH SG10S8 PS</v>
      </c>
      <c r="H1140" s="136" t="s">
        <v>697</v>
      </c>
      <c r="K1140" s="142">
        <v>30</v>
      </c>
      <c r="L1140" s="142">
        <f t="shared" ref="L1140:W1140" si="1070">K1140 - L1139 + L1142</f>
        <v>9.6398965630374533</v>
      </c>
      <c r="M1140" s="142">
        <f t="shared" si="1070"/>
        <v>0.58270515170153203</v>
      </c>
      <c r="N1140" s="142">
        <f t="shared" si="1070"/>
        <v>0.10512775010082365</v>
      </c>
      <c r="O1140" s="142">
        <f t="shared" si="1070"/>
        <v>0.8987058419156071</v>
      </c>
      <c r="P1140" s="142">
        <f t="shared" si="1070"/>
        <v>0.42112844031489871</v>
      </c>
      <c r="Q1140" s="142">
        <f t="shared" si="1070"/>
        <v>0.21237968891758996</v>
      </c>
      <c r="R1140" s="142">
        <f t="shared" si="1070"/>
        <v>0.73480228731688157</v>
      </c>
      <c r="S1140" s="142">
        <f t="shared" si="1070"/>
        <v>0.52605353591957282</v>
      </c>
      <c r="T1140" s="142">
        <f t="shared" si="1070"/>
        <v>4.8476134318864439E-2</v>
      </c>
      <c r="U1140" s="142">
        <f t="shared" si="1070"/>
        <v>0.89557162001176849</v>
      </c>
      <c r="V1140" s="142">
        <f t="shared" si="1070"/>
        <v>0.4179942184110601</v>
      </c>
      <c r="W1140" s="142">
        <f t="shared" si="1070"/>
        <v>0.26508970410396415</v>
      </c>
    </row>
    <row r="1141" spans="1:23" x14ac:dyDescent="0.25">
      <c r="A1141" s="257" t="s">
        <v>357</v>
      </c>
      <c r="B1141" t="str">
        <f>IFERROR(_xlfn.XLOOKUP(TEXT(A1141, "0"), TEXT('Material master'!$A$2:'Material master'!$A$275, "0"), 'Material master'!$B$2:'Material master'!$B$275, 1),"")</f>
        <v>ATH SG10S8 PS 1000:B4S:H4:H:1000</v>
      </c>
      <c r="C1141" t="str">
        <f>IFERROR(_xlfn.XLOOKUP(TEXT(A1141, "0"), TEXT('Material master'!$A$2:'Material master'!$A$275, "0"), 'Material master'!$C$2:'Material master'!$C$275, 1),"")</f>
        <v>Packaged Product</v>
      </c>
      <c r="D1141" t="str">
        <f>IFERROR(_xlfn.XLOOKUP(TEXT(A1141, "0"), TEXT('Material master'!$A$2:'Material master'!$A$275, "0"), 'Material master'!$D$2:'Material master'!$D$275, 1),"")</f>
        <v>J000 - ATH</v>
      </c>
      <c r="E1141" t="str">
        <f>IFERROR(_xlfn.XLOOKUP(TEXT(A1141, "0"), TEXT('Material master'!$A$2:'Material master'!$A$275, "0"), 'Material master'!$E$2:'Material master'!$E$275, 1),"")</f>
        <v>SPC0931 - ATH Micronised</v>
      </c>
      <c r="F1141" t="str">
        <f>IFERROR(_xlfn.XLOOKUP(TEXT(A1141, "0"), TEXT('Material master'!$A$2:'Material master'!$A$275, "0"), 'Material master'!$F$2:'Material master'!$F$275, 1),"")</f>
        <v>AC20 - ATH Micronised Fine Surface Treated</v>
      </c>
      <c r="G1141" t="str">
        <f>IFERROR(_xlfn.XLOOKUP(TEXT(A1141, "0"), TEXT('Material master'!$A$2:'Material master'!$A$275, "0"), 'Material master'!$G$2:'Material master'!$G$275, 1),"")</f>
        <v>ATH SG10S8 PS</v>
      </c>
      <c r="H1141" t="s">
        <v>698</v>
      </c>
      <c r="I1141" s="32">
        <v>0</v>
      </c>
      <c r="J1141" s="258">
        <f>IFERROR($I1141/AVERAGE($L1139:$W1139),0)</f>
        <v>0</v>
      </c>
      <c r="K1141" s="32"/>
      <c r="L1141" s="32">
        <f t="shared" ref="L1141:W1141" si="1071">$I1141</f>
        <v>0</v>
      </c>
      <c r="M1141" s="32">
        <f t="shared" si="1071"/>
        <v>0</v>
      </c>
      <c r="N1141" s="32">
        <f t="shared" si="1071"/>
        <v>0</v>
      </c>
      <c r="O1141" s="32">
        <f t="shared" si="1071"/>
        <v>0</v>
      </c>
      <c r="P1141" s="32">
        <f t="shared" si="1071"/>
        <v>0</v>
      </c>
      <c r="Q1141" s="32">
        <f t="shared" si="1071"/>
        <v>0</v>
      </c>
      <c r="R1141" s="32">
        <f t="shared" si="1071"/>
        <v>0</v>
      </c>
      <c r="S1141" s="32">
        <f t="shared" si="1071"/>
        <v>0</v>
      </c>
      <c r="T1141" s="32">
        <f t="shared" si="1071"/>
        <v>0</v>
      </c>
      <c r="U1141" s="32">
        <f t="shared" si="1071"/>
        <v>0</v>
      </c>
      <c r="V1141" s="32">
        <f t="shared" si="1071"/>
        <v>0</v>
      </c>
      <c r="W1141" s="32">
        <f t="shared" si="1071"/>
        <v>0</v>
      </c>
    </row>
    <row r="1142" spans="1:23" x14ac:dyDescent="0.25">
      <c r="A1142" s="257" t="s">
        <v>357</v>
      </c>
      <c r="B1142" t="str">
        <f>IFERROR(_xlfn.XLOOKUP(TEXT(A1142, "0"), TEXT('Material master'!$A$2:'Material master'!$A$275, "0"), 'Material master'!$B$2:'Material master'!$B$275, 1),"")</f>
        <v>ATH SG10S8 PS 1000:B4S:H4:H:1000</v>
      </c>
      <c r="C1142" t="str">
        <f>IFERROR(_xlfn.XLOOKUP(TEXT(A1142, "0"), TEXT('Material master'!$A$2:'Material master'!$A$275, "0"), 'Material master'!$C$2:'Material master'!$C$275, 1),"")</f>
        <v>Packaged Product</v>
      </c>
      <c r="D1142" t="str">
        <f>IFERROR(_xlfn.XLOOKUP(TEXT(A1142, "0"), TEXT('Material master'!$A$2:'Material master'!$A$275, "0"), 'Material master'!$D$2:'Material master'!$D$275, 1),"")</f>
        <v>J000 - ATH</v>
      </c>
      <c r="E1142" t="str">
        <f>IFERROR(_xlfn.XLOOKUP(TEXT(A1142, "0"), TEXT('Material master'!$A$2:'Material master'!$A$275, "0"), 'Material master'!$E$2:'Material master'!$E$275, 1),"")</f>
        <v>SPC0931 - ATH Micronised</v>
      </c>
      <c r="F1142" t="str">
        <f>IFERROR(_xlfn.XLOOKUP(TEXT(A1142, "0"), TEXT('Material master'!$A$2:'Material master'!$A$275, "0"), 'Material master'!$F$2:'Material master'!$F$275, 1),"")</f>
        <v>AC20 - ATH Micronised Fine Surface Treated</v>
      </c>
      <c r="G1142" t="str">
        <f>IFERROR(_xlfn.XLOOKUP(TEXT(A1142, "0"), TEXT('Material master'!$A$2:'Material master'!$A$275, "0"), 'Material master'!$G$2:'Material master'!$G$275, 1),"")</f>
        <v>ATH SG10S8 PS</v>
      </c>
      <c r="H1142" t="s">
        <v>704</v>
      </c>
      <c r="I1142">
        <v>1</v>
      </c>
      <c r="K1142" s="32"/>
      <c r="L1142" s="32">
        <f t="shared" ref="L1142:W1142" si="1072">IF(( L1141 - K1140 + L1139 ) &gt; 0, CEILING(( L1141 - K1140 + L1139 ), $I1142), 0)</f>
        <v>0</v>
      </c>
      <c r="M1142" s="32">
        <f t="shared" si="1072"/>
        <v>14</v>
      </c>
      <c r="N1142" s="32">
        <f t="shared" si="1072"/>
        <v>22</v>
      </c>
      <c r="O1142" s="32">
        <f t="shared" si="1072"/>
        <v>25</v>
      </c>
      <c r="P1142" s="32">
        <f t="shared" si="1072"/>
        <v>22</v>
      </c>
      <c r="Q1142" s="32">
        <f t="shared" si="1072"/>
        <v>24</v>
      </c>
      <c r="R1142" s="32">
        <f t="shared" si="1072"/>
        <v>23</v>
      </c>
      <c r="S1142" s="32">
        <f t="shared" si="1072"/>
        <v>24</v>
      </c>
      <c r="T1142" s="32">
        <f t="shared" si="1072"/>
        <v>22</v>
      </c>
      <c r="U1142" s="32">
        <f t="shared" si="1072"/>
        <v>25</v>
      </c>
      <c r="V1142" s="32">
        <f t="shared" si="1072"/>
        <v>22</v>
      </c>
      <c r="W1142" s="32">
        <f t="shared" si="1072"/>
        <v>24</v>
      </c>
    </row>
    <row r="1143" spans="1:23" x14ac:dyDescent="0.25">
      <c r="A1143" s="257" t="s">
        <v>357</v>
      </c>
      <c r="B1143" t="str">
        <f>IFERROR(_xlfn.XLOOKUP(TEXT(A1143, "0"), TEXT('Material master'!$A$2:'Material master'!$A$275, "0"), 'Material master'!$B$2:'Material master'!$B$275, 1),"")</f>
        <v>ATH SG10S8 PS 1000:B4S:H4:H:1000</v>
      </c>
      <c r="C1143" t="str">
        <f>IFERROR(_xlfn.XLOOKUP(TEXT(A1143, "0"), TEXT('Material master'!$A$2:'Material master'!$A$275, "0"), 'Material master'!$C$2:'Material master'!$C$275, 1),"")</f>
        <v>Packaged Product</v>
      </c>
      <c r="D1143" t="str">
        <f>IFERROR(_xlfn.XLOOKUP(TEXT(A1143, "0"), TEXT('Material master'!$A$2:'Material master'!$A$275, "0"), 'Material master'!$D$2:'Material master'!$D$275, 1),"")</f>
        <v>J000 - ATH</v>
      </c>
      <c r="E1143" t="str">
        <f>IFERROR(_xlfn.XLOOKUP(TEXT(A1143, "0"), TEXT('Material master'!$A$2:'Material master'!$A$275, "0"), 'Material master'!$E$2:'Material master'!$E$275, 1),"")</f>
        <v>SPC0931 - ATH Micronised</v>
      </c>
      <c r="F1143" t="str">
        <f>IFERROR(_xlfn.XLOOKUP(TEXT(A1143, "0"), TEXT('Material master'!$A$2:'Material master'!$A$275, "0"), 'Material master'!$F$2:'Material master'!$F$275, 1),"")</f>
        <v>AC20 - ATH Micronised Fine Surface Treated</v>
      </c>
      <c r="G1143" t="str">
        <f>IFERROR(_xlfn.XLOOKUP(TEXT(A1143, "0"), TEXT('Material master'!$A$2:'Material master'!$A$275, "0"), 'Material master'!$G$2:'Material master'!$G$275, 1),"")</f>
        <v>ATH SG10S8 PS</v>
      </c>
      <c r="H1143" t="s">
        <v>705</v>
      </c>
      <c r="I1143" t="s">
        <v>605</v>
      </c>
      <c r="J1143">
        <v>2</v>
      </c>
      <c r="K1143" s="32"/>
      <c r="L1143" s="32">
        <f t="shared" ref="L1143:W1143" si="1073">L1142 / $J1143</f>
        <v>0</v>
      </c>
      <c r="M1143" s="32">
        <f t="shared" si="1073"/>
        <v>7</v>
      </c>
      <c r="N1143" s="32">
        <f t="shared" si="1073"/>
        <v>11</v>
      </c>
      <c r="O1143" s="32">
        <f t="shared" si="1073"/>
        <v>12.5</v>
      </c>
      <c r="P1143" s="32">
        <f t="shared" si="1073"/>
        <v>11</v>
      </c>
      <c r="Q1143" s="32">
        <f t="shared" si="1073"/>
        <v>12</v>
      </c>
      <c r="R1143" s="32">
        <f t="shared" si="1073"/>
        <v>11.5</v>
      </c>
      <c r="S1143" s="32">
        <f t="shared" si="1073"/>
        <v>12</v>
      </c>
      <c r="T1143" s="32">
        <f t="shared" si="1073"/>
        <v>11</v>
      </c>
      <c r="U1143" s="32">
        <f t="shared" si="1073"/>
        <v>12.5</v>
      </c>
      <c r="V1143" s="32">
        <f t="shared" si="1073"/>
        <v>11</v>
      </c>
      <c r="W1143" s="32">
        <f t="shared" si="1073"/>
        <v>12</v>
      </c>
    </row>
    <row r="1144" spans="1:23" x14ac:dyDescent="0.25">
      <c r="A1144" s="257" t="s">
        <v>357</v>
      </c>
      <c r="B1144" t="str">
        <f>IFERROR(_xlfn.XLOOKUP(TEXT(A1144, "0"), TEXT('Material master'!$A$2:'Material master'!$A$275, "0"), 'Material master'!$B$2:'Material master'!$B$275, 1),"")</f>
        <v>ATH SG10S8 PS 1000:B4S:H4:H:1000</v>
      </c>
      <c r="C1144" t="str">
        <f>IFERROR(_xlfn.XLOOKUP(TEXT(A1144, "0"), TEXT('Material master'!$A$2:'Material master'!$A$275, "0"), 'Material master'!$C$2:'Material master'!$C$275, 1),"")</f>
        <v>Packaged Product</v>
      </c>
      <c r="D1144" t="str">
        <f>IFERROR(_xlfn.XLOOKUP(TEXT(A1144, "0"), TEXT('Material master'!$A$2:'Material master'!$A$275, "0"), 'Material master'!$D$2:'Material master'!$D$275, 1),"")</f>
        <v>J000 - ATH</v>
      </c>
      <c r="E1144" t="str">
        <f>IFERROR(_xlfn.XLOOKUP(TEXT(A1144, "0"), TEXT('Material master'!$A$2:'Material master'!$A$275, "0"), 'Material master'!$E$2:'Material master'!$E$275, 1),"")</f>
        <v>SPC0931 - ATH Micronised</v>
      </c>
      <c r="F1144" t="str">
        <f>IFERROR(_xlfn.XLOOKUP(TEXT(A1144, "0"), TEXT('Material master'!$A$2:'Material master'!$A$275, "0"), 'Material master'!$F$2:'Material master'!$F$275, 1),"")</f>
        <v>AC20 - ATH Micronised Fine Surface Treated</v>
      </c>
      <c r="G1144" t="str">
        <f>IFERROR(_xlfn.XLOOKUP(TEXT(A1144, "0"), TEXT('Material master'!$A$2:'Material master'!$A$275, "0"), 'Material master'!$G$2:'Material master'!$G$275, 1),"")</f>
        <v>ATH SG10S8 PS</v>
      </c>
      <c r="H1144" t="s">
        <v>706</v>
      </c>
      <c r="I1144" s="257" t="s">
        <v>115</v>
      </c>
      <c r="J1144">
        <v>1</v>
      </c>
      <c r="K1144" s="32"/>
      <c r="L1144" s="32">
        <f t="shared" ref="L1144:W1144" si="1074">L1142 * $J1144</f>
        <v>0</v>
      </c>
      <c r="M1144" s="32">
        <f t="shared" si="1074"/>
        <v>14</v>
      </c>
      <c r="N1144" s="32">
        <f t="shared" si="1074"/>
        <v>22</v>
      </c>
      <c r="O1144" s="32">
        <f t="shared" si="1074"/>
        <v>25</v>
      </c>
      <c r="P1144" s="32">
        <f t="shared" si="1074"/>
        <v>22</v>
      </c>
      <c r="Q1144" s="32">
        <f t="shared" si="1074"/>
        <v>24</v>
      </c>
      <c r="R1144" s="32">
        <f t="shared" si="1074"/>
        <v>23</v>
      </c>
      <c r="S1144" s="32">
        <f t="shared" si="1074"/>
        <v>24</v>
      </c>
      <c r="T1144" s="32">
        <f t="shared" si="1074"/>
        <v>22</v>
      </c>
      <c r="U1144" s="32">
        <f t="shared" si="1074"/>
        <v>25</v>
      </c>
      <c r="V1144" s="32">
        <f t="shared" si="1074"/>
        <v>22</v>
      </c>
      <c r="W1144" s="32">
        <f t="shared" si="1074"/>
        <v>24</v>
      </c>
    </row>
    <row r="1145" spans="1:23" x14ac:dyDescent="0.25">
      <c r="A1145" s="257" t="s">
        <v>357</v>
      </c>
      <c r="B1145" t="str">
        <f>IFERROR(_xlfn.XLOOKUP(TEXT(A1145, "0"), TEXT('Material master'!$A$2:'Material master'!$A$275, "0"), 'Material master'!$B$2:'Material master'!$B$275, 1),"")</f>
        <v>ATH SG10S8 PS 1000:B4S:H4:H:1000</v>
      </c>
      <c r="C1145" t="str">
        <f>IFERROR(_xlfn.XLOOKUP(TEXT(A1145, "0"), TEXT('Material master'!$A$2:'Material master'!$A$275, "0"), 'Material master'!$C$2:'Material master'!$C$275, 1),"")</f>
        <v>Packaged Product</v>
      </c>
      <c r="D1145" t="str">
        <f>IFERROR(_xlfn.XLOOKUP(TEXT(A1145, "0"), TEXT('Material master'!$A$2:'Material master'!$A$275, "0"), 'Material master'!$D$2:'Material master'!$D$275, 1),"")</f>
        <v>J000 - ATH</v>
      </c>
      <c r="E1145" t="str">
        <f>IFERROR(_xlfn.XLOOKUP(TEXT(A1145, "0"), TEXT('Material master'!$A$2:'Material master'!$A$275, "0"), 'Material master'!$E$2:'Material master'!$E$275, 1),"")</f>
        <v>SPC0931 - ATH Micronised</v>
      </c>
      <c r="F1145" t="str">
        <f>IFERROR(_xlfn.XLOOKUP(TEXT(A1145, "0"), TEXT('Material master'!$A$2:'Material master'!$A$275, "0"), 'Material master'!$F$2:'Material master'!$F$275, 1),"")</f>
        <v>AC20 - ATH Micronised Fine Surface Treated</v>
      </c>
      <c r="G1145" t="str">
        <f>IFERROR(_xlfn.XLOOKUP(TEXT(A1145, "0"), TEXT('Material master'!$A$2:'Material master'!$A$275, "0"), 'Material master'!$G$2:'Material master'!$G$275, 1),"")</f>
        <v>ATH SG10S8 PS</v>
      </c>
      <c r="H1145" t="s">
        <v>706</v>
      </c>
      <c r="I1145" s="257" t="s">
        <v>119</v>
      </c>
      <c r="J1145">
        <v>1</v>
      </c>
      <c r="K1145" s="32"/>
      <c r="L1145" s="32">
        <f t="shared" ref="L1145:W1145" si="1075">L1142 * $J1145</f>
        <v>0</v>
      </c>
      <c r="M1145" s="32">
        <f t="shared" si="1075"/>
        <v>14</v>
      </c>
      <c r="N1145" s="32">
        <f t="shared" si="1075"/>
        <v>22</v>
      </c>
      <c r="O1145" s="32">
        <f t="shared" si="1075"/>
        <v>25</v>
      </c>
      <c r="P1145" s="32">
        <f t="shared" si="1075"/>
        <v>22</v>
      </c>
      <c r="Q1145" s="32">
        <f t="shared" si="1075"/>
        <v>24</v>
      </c>
      <c r="R1145" s="32">
        <f t="shared" si="1075"/>
        <v>23</v>
      </c>
      <c r="S1145" s="32">
        <f t="shared" si="1075"/>
        <v>24</v>
      </c>
      <c r="T1145" s="32">
        <f t="shared" si="1075"/>
        <v>22</v>
      </c>
      <c r="U1145" s="32">
        <f t="shared" si="1075"/>
        <v>25</v>
      </c>
      <c r="V1145" s="32">
        <f t="shared" si="1075"/>
        <v>22</v>
      </c>
      <c r="W1145" s="32">
        <f t="shared" si="1075"/>
        <v>24</v>
      </c>
    </row>
    <row r="1146" spans="1:23" x14ac:dyDescent="0.25">
      <c r="A1146" s="257" t="s">
        <v>357</v>
      </c>
      <c r="B1146" t="str">
        <f>IFERROR(_xlfn.XLOOKUP(TEXT(A1146, "0"), TEXT('Material master'!$A$2:'Material master'!$A$275, "0"), 'Material master'!$B$2:'Material master'!$B$275, 1),"")</f>
        <v>ATH SG10S8 PS 1000:B4S:H4:H:1000</v>
      </c>
      <c r="C1146" t="str">
        <f>IFERROR(_xlfn.XLOOKUP(TEXT(A1146, "0"), TEXT('Material master'!$A$2:'Material master'!$A$275, "0"), 'Material master'!$C$2:'Material master'!$C$275, 1),"")</f>
        <v>Packaged Product</v>
      </c>
      <c r="D1146" t="str">
        <f>IFERROR(_xlfn.XLOOKUP(TEXT(A1146, "0"), TEXT('Material master'!$A$2:'Material master'!$A$275, "0"), 'Material master'!$D$2:'Material master'!$D$275, 1),"")</f>
        <v>J000 - ATH</v>
      </c>
      <c r="E1146" t="str">
        <f>IFERROR(_xlfn.XLOOKUP(TEXT(A1146, "0"), TEXT('Material master'!$A$2:'Material master'!$A$275, "0"), 'Material master'!$E$2:'Material master'!$E$275, 1),"")</f>
        <v>SPC0931 - ATH Micronised</v>
      </c>
      <c r="F1146" t="str">
        <f>IFERROR(_xlfn.XLOOKUP(TEXT(A1146, "0"), TEXT('Material master'!$A$2:'Material master'!$A$275, "0"), 'Material master'!$F$2:'Material master'!$F$275, 1),"")</f>
        <v>AC20 - ATH Micronised Fine Surface Treated</v>
      </c>
      <c r="G1146" t="str">
        <f>IFERROR(_xlfn.XLOOKUP(TEXT(A1146, "0"), TEXT('Material master'!$A$2:'Material master'!$A$275, "0"), 'Material master'!$G$2:'Material master'!$G$275, 1),"")</f>
        <v>ATH SG10S8 PS</v>
      </c>
      <c r="H1146" t="s">
        <v>706</v>
      </c>
      <c r="I1146" s="257" t="s">
        <v>151</v>
      </c>
      <c r="J1146">
        <v>1</v>
      </c>
      <c r="K1146" s="32"/>
      <c r="L1146" s="32">
        <f t="shared" ref="L1146:W1146" si="1076">L1142 * $J1146</f>
        <v>0</v>
      </c>
      <c r="M1146" s="32">
        <f t="shared" si="1076"/>
        <v>14</v>
      </c>
      <c r="N1146" s="32">
        <f t="shared" si="1076"/>
        <v>22</v>
      </c>
      <c r="O1146" s="32">
        <f t="shared" si="1076"/>
        <v>25</v>
      </c>
      <c r="P1146" s="32">
        <f t="shared" si="1076"/>
        <v>22</v>
      </c>
      <c r="Q1146" s="32">
        <f t="shared" si="1076"/>
        <v>24</v>
      </c>
      <c r="R1146" s="32">
        <f t="shared" si="1076"/>
        <v>23</v>
      </c>
      <c r="S1146" s="32">
        <f t="shared" si="1076"/>
        <v>24</v>
      </c>
      <c r="T1146" s="32">
        <f t="shared" si="1076"/>
        <v>22</v>
      </c>
      <c r="U1146" s="32">
        <f t="shared" si="1076"/>
        <v>25</v>
      </c>
      <c r="V1146" s="32">
        <f t="shared" si="1076"/>
        <v>22</v>
      </c>
      <c r="W1146" s="32">
        <f t="shared" si="1076"/>
        <v>24</v>
      </c>
    </row>
    <row r="1147" spans="1:23" ht="15.75" thickBot="1" x14ac:dyDescent="0.3">
      <c r="A1147" s="257" t="s">
        <v>357</v>
      </c>
      <c r="B1147" t="str">
        <f>IFERROR(_xlfn.XLOOKUP(TEXT(A1147, "0"), TEXT('Material master'!$A$2:'Material master'!$A$275, "0"), 'Material master'!$B$2:'Material master'!$B$275, 1),"")</f>
        <v>ATH SG10S8 PS 1000:B4S:H4:H:1000</v>
      </c>
      <c r="C1147" t="str">
        <f>IFERROR(_xlfn.XLOOKUP(TEXT(A1147, "0"), TEXT('Material master'!$A$2:'Material master'!$A$275, "0"), 'Material master'!$C$2:'Material master'!$C$275, 1),"")</f>
        <v>Packaged Product</v>
      </c>
      <c r="D1147" t="str">
        <f>IFERROR(_xlfn.XLOOKUP(TEXT(A1147, "0"), TEXT('Material master'!$A$2:'Material master'!$A$275, "0"), 'Material master'!$D$2:'Material master'!$D$275, 1),"")</f>
        <v>J000 - ATH</v>
      </c>
      <c r="E1147" t="str">
        <f>IFERROR(_xlfn.XLOOKUP(TEXT(A1147, "0"), TEXT('Material master'!$A$2:'Material master'!$A$275, "0"), 'Material master'!$E$2:'Material master'!$E$275, 1),"")</f>
        <v>SPC0931 - ATH Micronised</v>
      </c>
      <c r="F1147" t="str">
        <f>IFERROR(_xlfn.XLOOKUP(TEXT(A1147, "0"), TEXT('Material master'!$A$2:'Material master'!$A$275, "0"), 'Material master'!$F$2:'Material master'!$F$275, 1),"")</f>
        <v>AC20 - ATH Micronised Fine Surface Treated</v>
      </c>
      <c r="G1147" t="str">
        <f>IFERROR(_xlfn.XLOOKUP(TEXT(A1147, "0"), TEXT('Material master'!$A$2:'Material master'!$A$275, "0"), 'Material master'!$G$2:'Material master'!$G$275, 1),"")</f>
        <v>ATH SG10S8 PS</v>
      </c>
      <c r="H1147" t="s">
        <v>706</v>
      </c>
      <c r="I1147" s="257" t="s">
        <v>354</v>
      </c>
      <c r="J1147">
        <v>1</v>
      </c>
      <c r="K1147" s="32"/>
      <c r="L1147" s="32">
        <f t="shared" ref="L1147:W1147" si="1077">L1142 * $J1147</f>
        <v>0</v>
      </c>
      <c r="M1147" s="32">
        <f t="shared" si="1077"/>
        <v>14</v>
      </c>
      <c r="N1147" s="32">
        <f t="shared" si="1077"/>
        <v>22</v>
      </c>
      <c r="O1147" s="32">
        <f t="shared" si="1077"/>
        <v>25</v>
      </c>
      <c r="P1147" s="32">
        <f t="shared" si="1077"/>
        <v>22</v>
      </c>
      <c r="Q1147" s="32">
        <f t="shared" si="1077"/>
        <v>24</v>
      </c>
      <c r="R1147" s="32">
        <f t="shared" si="1077"/>
        <v>23</v>
      </c>
      <c r="S1147" s="32">
        <f t="shared" si="1077"/>
        <v>24</v>
      </c>
      <c r="T1147" s="32">
        <f t="shared" si="1077"/>
        <v>22</v>
      </c>
      <c r="U1147" s="32">
        <f t="shared" si="1077"/>
        <v>25</v>
      </c>
      <c r="V1147" s="32">
        <f t="shared" si="1077"/>
        <v>22</v>
      </c>
      <c r="W1147" s="32">
        <f t="shared" si="1077"/>
        <v>24</v>
      </c>
    </row>
    <row r="1148" spans="1:23" s="138" customFormat="1" x14ac:dyDescent="0.25">
      <c r="A1148" s="137" t="s">
        <v>359</v>
      </c>
      <c r="B1148" s="138" t="str">
        <f>IFERROR(_xlfn.XLOOKUP(TEXT(A1148, "0"), TEXT('Material master'!$A$2:'Material master'!$A$275, "0"), 'Material master'!$B$2:'Material master'!$B$275, 1),"")</f>
        <v>ATH SG10 PO 1000:B4S:H4:H:1000</v>
      </c>
      <c r="C1148" s="138" t="str">
        <f>IFERROR(_xlfn.XLOOKUP(TEXT(A1148, "0"), TEXT('Material master'!$A$2:'Material master'!$A$275, "0"), 'Material master'!$C$2:'Material master'!$C$275, 1),"")</f>
        <v>Packaged Product</v>
      </c>
      <c r="D1148" s="138" t="str">
        <f>IFERROR(_xlfn.XLOOKUP(TEXT(A1148, "0"), TEXT('Material master'!$A$2:'Material master'!$A$275, "0"), 'Material master'!$D$2:'Material master'!$D$275, 1),"")</f>
        <v>J000 - ATH</v>
      </c>
      <c r="E1148" s="138" t="str">
        <f>IFERROR(_xlfn.XLOOKUP(TEXT(A1148, "0"), TEXT('Material master'!$A$2:'Material master'!$A$275, "0"), 'Material master'!$E$2:'Material master'!$E$275, 1),"")</f>
        <v>SPC0931 - ATH Micronised</v>
      </c>
      <c r="F1148" s="138" t="str">
        <f>IFERROR(_xlfn.XLOOKUP(TEXT(A1148, "0"), TEXT('Material master'!$A$2:'Material master'!$A$275, "0"), 'Material master'!$F$2:'Material master'!$F$275, 1),"")</f>
        <v>AC08 - ATH Micronised Fine</v>
      </c>
      <c r="G1148" s="138" t="str">
        <f>IFERROR(_xlfn.XLOOKUP(TEXT(A1148, "0"), TEXT('Material master'!$A$2:'Material master'!$A$275, "0"), 'Material master'!$G$2:'Material master'!$G$275, 1),"")</f>
        <v>ATH SG10 PO</v>
      </c>
      <c r="H1148" s="138" t="s">
        <v>683</v>
      </c>
      <c r="I1148" s="140">
        <f>IFERROR(AVERAGE('Forecast sheet'!$C$41:'Forecast sheet'!$N$41),0)</f>
        <v>30.083333333333332</v>
      </c>
      <c r="J1148" s="140">
        <f>IFERROR(AVERAGE(L1148:W1148),0)</f>
        <v>22.647721664175691</v>
      </c>
      <c r="K1148" s="140"/>
      <c r="L1148" s="140">
        <v>30.924063509116944</v>
      </c>
      <c r="M1148" s="140">
        <v>10.924063509116944</v>
      </c>
      <c r="N1148" s="140">
        <v>10.987261991294298</v>
      </c>
      <c r="O1148" s="140">
        <v>10.993939211881489</v>
      </c>
      <c r="P1148" s="140">
        <v>30.991776168592683</v>
      </c>
      <c r="Q1148" s="140">
        <v>30.994033257241874</v>
      </c>
      <c r="R1148" s="140">
        <v>30.991776168592683</v>
      </c>
      <c r="S1148" s="140">
        <v>10.994033257241872</v>
      </c>
      <c r="T1148" s="140">
        <v>10.994033257241872</v>
      </c>
      <c r="U1148" s="140">
        <v>30.991776168592683</v>
      </c>
      <c r="V1148" s="140">
        <v>30.994127302602255</v>
      </c>
      <c r="W1148" s="140">
        <v>30.991776168592683</v>
      </c>
    </row>
    <row r="1149" spans="1:23" x14ac:dyDescent="0.25">
      <c r="A1149" s="257" t="s">
        <v>359</v>
      </c>
      <c r="B1149" t="str">
        <f>IFERROR(_xlfn.XLOOKUP(TEXT(A1149, "0"), TEXT('Material master'!$A$2:'Material master'!$A$275, "0"), 'Material master'!$B$2:'Material master'!$B$275, 1),"")</f>
        <v>ATH SG10 PO 1000:B4S:H4:H:1000</v>
      </c>
      <c r="C1149" t="str">
        <f>IFERROR(_xlfn.XLOOKUP(TEXT(A1149, "0"), TEXT('Material master'!$A$2:'Material master'!$A$275, "0"), 'Material master'!$C$2:'Material master'!$C$275, 1),"")</f>
        <v>Packaged Product</v>
      </c>
      <c r="D1149" t="str">
        <f>IFERROR(_xlfn.XLOOKUP(TEXT(A1149, "0"), TEXT('Material master'!$A$2:'Material master'!$A$275, "0"), 'Material master'!$D$2:'Material master'!$D$275, 1),"")</f>
        <v>J000 - ATH</v>
      </c>
      <c r="E1149" t="str">
        <f>IFERROR(_xlfn.XLOOKUP(TEXT(A1149, "0"), TEXT('Material master'!$A$2:'Material master'!$A$275, "0"), 'Material master'!$E$2:'Material master'!$E$275, 1),"")</f>
        <v>SPC0931 - ATH Micronised</v>
      </c>
      <c r="F1149" t="str">
        <f>IFERROR(_xlfn.XLOOKUP(TEXT(A1149, "0"), TEXT('Material master'!$A$2:'Material master'!$A$275, "0"), 'Material master'!$F$2:'Material master'!$F$275, 1),"")</f>
        <v>AC08 - ATH Micronised Fine</v>
      </c>
      <c r="G1149" t="str">
        <f>IFERROR(_xlfn.XLOOKUP(TEXT(A1149, "0"), TEXT('Material master'!$A$2:'Material master'!$A$275, "0"), 'Material master'!$G$2:'Material master'!$G$275, 1),"")</f>
        <v>ATH SG10 PO</v>
      </c>
      <c r="H1149" s="1" t="s">
        <v>696</v>
      </c>
      <c r="I1149" s="1"/>
      <c r="J1149" s="1"/>
      <c r="K1149" s="141"/>
      <c r="L1149" s="141">
        <f t="shared" ref="L1149:W1149" si="1078">SUM(L1148)</f>
        <v>30.924063509116944</v>
      </c>
      <c r="M1149" s="141">
        <f t="shared" si="1078"/>
        <v>10.924063509116944</v>
      </c>
      <c r="N1149" s="141">
        <f t="shared" si="1078"/>
        <v>10.987261991294298</v>
      </c>
      <c r="O1149" s="141">
        <f t="shared" si="1078"/>
        <v>10.993939211881489</v>
      </c>
      <c r="P1149" s="141">
        <f t="shared" si="1078"/>
        <v>30.991776168592683</v>
      </c>
      <c r="Q1149" s="141">
        <f t="shared" si="1078"/>
        <v>30.994033257241874</v>
      </c>
      <c r="R1149" s="141">
        <f t="shared" si="1078"/>
        <v>30.991776168592683</v>
      </c>
      <c r="S1149" s="141">
        <f t="shared" si="1078"/>
        <v>10.994033257241872</v>
      </c>
      <c r="T1149" s="141">
        <f t="shared" si="1078"/>
        <v>10.994033257241872</v>
      </c>
      <c r="U1149" s="141">
        <f t="shared" si="1078"/>
        <v>30.991776168592683</v>
      </c>
      <c r="V1149" s="141">
        <f t="shared" si="1078"/>
        <v>30.994127302602255</v>
      </c>
      <c r="W1149" s="141">
        <f t="shared" si="1078"/>
        <v>30.991776168592683</v>
      </c>
    </row>
    <row r="1150" spans="1:23" s="136" customFormat="1" x14ac:dyDescent="0.25">
      <c r="A1150" s="270" t="s">
        <v>359</v>
      </c>
      <c r="B1150" s="136" t="str">
        <f>IFERROR(_xlfn.XLOOKUP(TEXT(A1150, "0"), TEXT('Material master'!$A$2:'Material master'!$A$275, "0"), 'Material master'!$B$2:'Material master'!$B$275, 1),"")</f>
        <v>ATH SG10 PO 1000:B4S:H4:H:1000</v>
      </c>
      <c r="C1150" s="136" t="str">
        <f>IFERROR(_xlfn.XLOOKUP(TEXT(A1150, "0"), TEXT('Material master'!$A$2:'Material master'!$A$275, "0"), 'Material master'!$C$2:'Material master'!$C$275, 1),"")</f>
        <v>Packaged Product</v>
      </c>
      <c r="D1150" s="136" t="str">
        <f>IFERROR(_xlfn.XLOOKUP(TEXT(A1150, "0"), TEXT('Material master'!$A$2:'Material master'!$A$275, "0"), 'Material master'!$D$2:'Material master'!$D$275, 1),"")</f>
        <v>J000 - ATH</v>
      </c>
      <c r="E1150" s="136" t="str">
        <f>IFERROR(_xlfn.XLOOKUP(TEXT(A1150, "0"), TEXT('Material master'!$A$2:'Material master'!$A$275, "0"), 'Material master'!$E$2:'Material master'!$E$275, 1),"")</f>
        <v>SPC0931 - ATH Micronised</v>
      </c>
      <c r="F1150" s="136" t="str">
        <f>IFERROR(_xlfn.XLOOKUP(TEXT(A1150, "0"), TEXT('Material master'!$A$2:'Material master'!$A$275, "0"), 'Material master'!$F$2:'Material master'!$F$275, 1),"")</f>
        <v>AC08 - ATH Micronised Fine</v>
      </c>
      <c r="G1150" s="136" t="str">
        <f>IFERROR(_xlfn.XLOOKUP(TEXT(A1150, "0"), TEXT('Material master'!$A$2:'Material master'!$A$275, "0"), 'Material master'!$G$2:'Material master'!$G$275, 1),"")</f>
        <v>ATH SG10 PO</v>
      </c>
      <c r="H1150" s="136" t="s">
        <v>697</v>
      </c>
      <c r="K1150" s="142">
        <v>1</v>
      </c>
      <c r="L1150" s="142">
        <f t="shared" ref="L1150:W1150" si="1079">K1150 - L1149 + L1152</f>
        <v>24.075936490883056</v>
      </c>
      <c r="M1150" s="142">
        <f t="shared" si="1079"/>
        <v>24.151872981766111</v>
      </c>
      <c r="N1150" s="142">
        <f t="shared" si="1079"/>
        <v>24.164610990471814</v>
      </c>
      <c r="O1150" s="142">
        <f t="shared" si="1079"/>
        <v>24.170671778590325</v>
      </c>
      <c r="P1150" s="142">
        <f t="shared" si="1079"/>
        <v>24.178895609997642</v>
      </c>
      <c r="Q1150" s="142">
        <f t="shared" si="1079"/>
        <v>24.184862352755768</v>
      </c>
      <c r="R1150" s="142">
        <f t="shared" si="1079"/>
        <v>24.193086184163086</v>
      </c>
      <c r="S1150" s="142">
        <f t="shared" si="1079"/>
        <v>24.199052926921212</v>
      </c>
      <c r="T1150" s="142">
        <f t="shared" si="1079"/>
        <v>24.205019669679338</v>
      </c>
      <c r="U1150" s="142">
        <f t="shared" si="1079"/>
        <v>24.213243501086655</v>
      </c>
      <c r="V1150" s="142">
        <f t="shared" si="1079"/>
        <v>24.2191161984844</v>
      </c>
      <c r="W1150" s="142">
        <f t="shared" si="1079"/>
        <v>24.227340029891717</v>
      </c>
    </row>
    <row r="1151" spans="1:23" x14ac:dyDescent="0.25">
      <c r="A1151" s="257" t="s">
        <v>359</v>
      </c>
      <c r="B1151" t="str">
        <f>IFERROR(_xlfn.XLOOKUP(TEXT(A1151, "0"), TEXT('Material master'!$A$2:'Material master'!$A$275, "0"), 'Material master'!$B$2:'Material master'!$B$275, 1),"")</f>
        <v>ATH SG10 PO 1000:B4S:H4:H:1000</v>
      </c>
      <c r="C1151" t="str">
        <f>IFERROR(_xlfn.XLOOKUP(TEXT(A1151, "0"), TEXT('Material master'!$A$2:'Material master'!$A$275, "0"), 'Material master'!$C$2:'Material master'!$C$275, 1),"")</f>
        <v>Packaged Product</v>
      </c>
      <c r="D1151" t="str">
        <f>IFERROR(_xlfn.XLOOKUP(TEXT(A1151, "0"), TEXT('Material master'!$A$2:'Material master'!$A$275, "0"), 'Material master'!$D$2:'Material master'!$D$275, 1),"")</f>
        <v>J000 - ATH</v>
      </c>
      <c r="E1151" t="str">
        <f>IFERROR(_xlfn.XLOOKUP(TEXT(A1151, "0"), TEXT('Material master'!$A$2:'Material master'!$A$275, "0"), 'Material master'!$E$2:'Material master'!$E$275, 1),"")</f>
        <v>SPC0931 - ATH Micronised</v>
      </c>
      <c r="F1151" t="str">
        <f>IFERROR(_xlfn.XLOOKUP(TEXT(A1151, "0"), TEXT('Material master'!$A$2:'Material master'!$A$275, "0"), 'Material master'!$F$2:'Material master'!$F$275, 1),"")</f>
        <v>AC08 - ATH Micronised Fine</v>
      </c>
      <c r="G1151" t="str">
        <f>IFERROR(_xlfn.XLOOKUP(TEXT(A1151, "0"), TEXT('Material master'!$A$2:'Material master'!$A$275, "0"), 'Material master'!$G$2:'Material master'!$G$275, 1),"")</f>
        <v>ATH SG10 PO</v>
      </c>
      <c r="H1151" t="s">
        <v>698</v>
      </c>
      <c r="I1151" s="32">
        <v>24</v>
      </c>
      <c r="J1151" s="258">
        <f>IFERROR($I1151/AVERAGE($L1149:$W1149),0)</f>
        <v>1.0597092438646203</v>
      </c>
      <c r="K1151" s="32"/>
      <c r="L1151" s="32">
        <f t="shared" ref="L1151:W1151" si="1080">$I1151</f>
        <v>24</v>
      </c>
      <c r="M1151" s="32">
        <f t="shared" si="1080"/>
        <v>24</v>
      </c>
      <c r="N1151" s="32">
        <f t="shared" si="1080"/>
        <v>24</v>
      </c>
      <c r="O1151" s="32">
        <f t="shared" si="1080"/>
        <v>24</v>
      </c>
      <c r="P1151" s="32">
        <f t="shared" si="1080"/>
        <v>24</v>
      </c>
      <c r="Q1151" s="32">
        <f t="shared" si="1080"/>
        <v>24</v>
      </c>
      <c r="R1151" s="32">
        <f t="shared" si="1080"/>
        <v>24</v>
      </c>
      <c r="S1151" s="32">
        <f t="shared" si="1080"/>
        <v>24</v>
      </c>
      <c r="T1151" s="32">
        <f t="shared" si="1080"/>
        <v>24</v>
      </c>
      <c r="U1151" s="32">
        <f t="shared" si="1080"/>
        <v>24</v>
      </c>
      <c r="V1151" s="32">
        <f t="shared" si="1080"/>
        <v>24</v>
      </c>
      <c r="W1151" s="32">
        <f t="shared" si="1080"/>
        <v>24</v>
      </c>
    </row>
    <row r="1152" spans="1:23" x14ac:dyDescent="0.25">
      <c r="A1152" s="257" t="s">
        <v>359</v>
      </c>
      <c r="B1152" t="str">
        <f>IFERROR(_xlfn.XLOOKUP(TEXT(A1152, "0"), TEXT('Material master'!$A$2:'Material master'!$A$275, "0"), 'Material master'!$B$2:'Material master'!$B$275, 1),"")</f>
        <v>ATH SG10 PO 1000:B4S:H4:H:1000</v>
      </c>
      <c r="C1152" t="str">
        <f>IFERROR(_xlfn.XLOOKUP(TEXT(A1152, "0"), TEXT('Material master'!$A$2:'Material master'!$A$275, "0"), 'Material master'!$C$2:'Material master'!$C$275, 1),"")</f>
        <v>Packaged Product</v>
      </c>
      <c r="D1152" t="str">
        <f>IFERROR(_xlfn.XLOOKUP(TEXT(A1152, "0"), TEXT('Material master'!$A$2:'Material master'!$A$275, "0"), 'Material master'!$D$2:'Material master'!$D$275, 1),"")</f>
        <v>J000 - ATH</v>
      </c>
      <c r="E1152" t="str">
        <f>IFERROR(_xlfn.XLOOKUP(TEXT(A1152, "0"), TEXT('Material master'!$A$2:'Material master'!$A$275, "0"), 'Material master'!$E$2:'Material master'!$E$275, 1),"")</f>
        <v>SPC0931 - ATH Micronised</v>
      </c>
      <c r="F1152" t="str">
        <f>IFERROR(_xlfn.XLOOKUP(TEXT(A1152, "0"), TEXT('Material master'!$A$2:'Material master'!$A$275, "0"), 'Material master'!$F$2:'Material master'!$F$275, 1),"")</f>
        <v>AC08 - ATH Micronised Fine</v>
      </c>
      <c r="G1152" t="str">
        <f>IFERROR(_xlfn.XLOOKUP(TEXT(A1152, "0"), TEXT('Material master'!$A$2:'Material master'!$A$275, "0"), 'Material master'!$G$2:'Material master'!$G$275, 1),"")</f>
        <v>ATH SG10 PO</v>
      </c>
      <c r="H1152" t="s">
        <v>704</v>
      </c>
      <c r="I1152">
        <v>1</v>
      </c>
      <c r="K1152" s="32"/>
      <c r="L1152" s="32">
        <f t="shared" ref="L1152:W1152" si="1081">IF(( L1151 - K1150 + L1149 ) &gt; 0, CEILING(( L1151 - K1150 + L1149 ), $I1152), 0)</f>
        <v>54</v>
      </c>
      <c r="M1152" s="32">
        <f t="shared" si="1081"/>
        <v>11</v>
      </c>
      <c r="N1152" s="32">
        <f t="shared" si="1081"/>
        <v>11</v>
      </c>
      <c r="O1152" s="32">
        <f t="shared" si="1081"/>
        <v>11</v>
      </c>
      <c r="P1152" s="32">
        <f t="shared" si="1081"/>
        <v>31</v>
      </c>
      <c r="Q1152" s="32">
        <f t="shared" si="1081"/>
        <v>31</v>
      </c>
      <c r="R1152" s="32">
        <f t="shared" si="1081"/>
        <v>31</v>
      </c>
      <c r="S1152" s="32">
        <f t="shared" si="1081"/>
        <v>11</v>
      </c>
      <c r="T1152" s="32">
        <f t="shared" si="1081"/>
        <v>11</v>
      </c>
      <c r="U1152" s="32">
        <f t="shared" si="1081"/>
        <v>31</v>
      </c>
      <c r="V1152" s="32">
        <f t="shared" si="1081"/>
        <v>31</v>
      </c>
      <c r="W1152" s="32">
        <f t="shared" si="1081"/>
        <v>31</v>
      </c>
    </row>
    <row r="1153" spans="1:23" x14ac:dyDescent="0.25">
      <c r="A1153" s="257" t="s">
        <v>359</v>
      </c>
      <c r="B1153" t="str">
        <f>IFERROR(_xlfn.XLOOKUP(TEXT(A1153, "0"), TEXT('Material master'!$A$2:'Material master'!$A$275, "0"), 'Material master'!$B$2:'Material master'!$B$275, 1),"")</f>
        <v>ATH SG10 PO 1000:B4S:H4:H:1000</v>
      </c>
      <c r="C1153" t="str">
        <f>IFERROR(_xlfn.XLOOKUP(TEXT(A1153, "0"), TEXT('Material master'!$A$2:'Material master'!$A$275, "0"), 'Material master'!$C$2:'Material master'!$C$275, 1),"")</f>
        <v>Packaged Product</v>
      </c>
      <c r="D1153" t="str">
        <f>IFERROR(_xlfn.XLOOKUP(TEXT(A1153, "0"), TEXT('Material master'!$A$2:'Material master'!$A$275, "0"), 'Material master'!$D$2:'Material master'!$D$275, 1),"")</f>
        <v>J000 - ATH</v>
      </c>
      <c r="E1153" t="str">
        <f>IFERROR(_xlfn.XLOOKUP(TEXT(A1153, "0"), TEXT('Material master'!$A$2:'Material master'!$A$275, "0"), 'Material master'!$E$2:'Material master'!$E$275, 1),"")</f>
        <v>SPC0931 - ATH Micronised</v>
      </c>
      <c r="F1153" t="str">
        <f>IFERROR(_xlfn.XLOOKUP(TEXT(A1153, "0"), TEXT('Material master'!$A$2:'Material master'!$A$275, "0"), 'Material master'!$F$2:'Material master'!$F$275, 1),"")</f>
        <v>AC08 - ATH Micronised Fine</v>
      </c>
      <c r="G1153" t="str">
        <f>IFERROR(_xlfn.XLOOKUP(TEXT(A1153, "0"), TEXT('Material master'!$A$2:'Material master'!$A$275, "0"), 'Material master'!$G$2:'Material master'!$G$275, 1),"")</f>
        <v>ATH SG10 PO</v>
      </c>
      <c r="H1153" t="s">
        <v>705</v>
      </c>
      <c r="I1153" t="s">
        <v>599</v>
      </c>
      <c r="J1153">
        <v>3.2</v>
      </c>
      <c r="K1153" s="32"/>
      <c r="L1153" s="32">
        <f t="shared" ref="L1153:W1153" si="1082">L1152 / $J1153</f>
        <v>16.875</v>
      </c>
      <c r="M1153" s="32">
        <f t="shared" si="1082"/>
        <v>3.4375</v>
      </c>
      <c r="N1153" s="32">
        <f t="shared" si="1082"/>
        <v>3.4375</v>
      </c>
      <c r="O1153" s="32">
        <f t="shared" si="1082"/>
        <v>3.4375</v>
      </c>
      <c r="P1153" s="32">
        <f t="shared" si="1082"/>
        <v>9.6875</v>
      </c>
      <c r="Q1153" s="32">
        <f t="shared" si="1082"/>
        <v>9.6875</v>
      </c>
      <c r="R1153" s="32">
        <f t="shared" si="1082"/>
        <v>9.6875</v>
      </c>
      <c r="S1153" s="32">
        <f t="shared" si="1082"/>
        <v>3.4375</v>
      </c>
      <c r="T1153" s="32">
        <f t="shared" si="1082"/>
        <v>3.4375</v>
      </c>
      <c r="U1153" s="32">
        <f t="shared" si="1082"/>
        <v>9.6875</v>
      </c>
      <c r="V1153" s="32">
        <f t="shared" si="1082"/>
        <v>9.6875</v>
      </c>
      <c r="W1153" s="32">
        <f t="shared" si="1082"/>
        <v>9.6875</v>
      </c>
    </row>
    <row r="1154" spans="1:23" x14ac:dyDescent="0.25">
      <c r="A1154" s="257" t="s">
        <v>359</v>
      </c>
      <c r="B1154" t="str">
        <f>IFERROR(_xlfn.XLOOKUP(TEXT(A1154, "0"), TEXT('Material master'!$A$2:'Material master'!$A$275, "0"), 'Material master'!$B$2:'Material master'!$B$275, 1),"")</f>
        <v>ATH SG10 PO 1000:B4S:H4:H:1000</v>
      </c>
      <c r="C1154" t="str">
        <f>IFERROR(_xlfn.XLOOKUP(TEXT(A1154, "0"), TEXT('Material master'!$A$2:'Material master'!$A$275, "0"), 'Material master'!$C$2:'Material master'!$C$275, 1),"")</f>
        <v>Packaged Product</v>
      </c>
      <c r="D1154" t="str">
        <f>IFERROR(_xlfn.XLOOKUP(TEXT(A1154, "0"), TEXT('Material master'!$A$2:'Material master'!$A$275, "0"), 'Material master'!$D$2:'Material master'!$D$275, 1),"")</f>
        <v>J000 - ATH</v>
      </c>
      <c r="E1154" t="str">
        <f>IFERROR(_xlfn.XLOOKUP(TEXT(A1154, "0"), TEXT('Material master'!$A$2:'Material master'!$A$275, "0"), 'Material master'!$E$2:'Material master'!$E$275, 1),"")</f>
        <v>SPC0931 - ATH Micronised</v>
      </c>
      <c r="F1154" t="str">
        <f>IFERROR(_xlfn.XLOOKUP(TEXT(A1154, "0"), TEXT('Material master'!$A$2:'Material master'!$A$275, "0"), 'Material master'!$F$2:'Material master'!$F$275, 1),"")</f>
        <v>AC08 - ATH Micronised Fine</v>
      </c>
      <c r="G1154" t="str">
        <f>IFERROR(_xlfn.XLOOKUP(TEXT(A1154, "0"), TEXT('Material master'!$A$2:'Material master'!$A$275, "0"), 'Material master'!$G$2:'Material master'!$G$275, 1),"")</f>
        <v>ATH SG10 PO</v>
      </c>
      <c r="H1154" t="s">
        <v>706</v>
      </c>
      <c r="I1154" s="257" t="s">
        <v>115</v>
      </c>
      <c r="J1154">
        <v>1</v>
      </c>
      <c r="K1154" s="32"/>
      <c r="L1154" s="32">
        <f t="shared" ref="L1154:W1154" si="1083">L1152 * $J1154</f>
        <v>54</v>
      </c>
      <c r="M1154" s="32">
        <f t="shared" si="1083"/>
        <v>11</v>
      </c>
      <c r="N1154" s="32">
        <f t="shared" si="1083"/>
        <v>11</v>
      </c>
      <c r="O1154" s="32">
        <f t="shared" si="1083"/>
        <v>11</v>
      </c>
      <c r="P1154" s="32">
        <f t="shared" si="1083"/>
        <v>31</v>
      </c>
      <c r="Q1154" s="32">
        <f t="shared" si="1083"/>
        <v>31</v>
      </c>
      <c r="R1154" s="32">
        <f t="shared" si="1083"/>
        <v>31</v>
      </c>
      <c r="S1154" s="32">
        <f t="shared" si="1083"/>
        <v>11</v>
      </c>
      <c r="T1154" s="32">
        <f t="shared" si="1083"/>
        <v>11</v>
      </c>
      <c r="U1154" s="32">
        <f t="shared" si="1083"/>
        <v>31</v>
      </c>
      <c r="V1154" s="32">
        <f t="shared" si="1083"/>
        <v>31</v>
      </c>
      <c r="W1154" s="32">
        <f t="shared" si="1083"/>
        <v>31</v>
      </c>
    </row>
    <row r="1155" spans="1:23" x14ac:dyDescent="0.25">
      <c r="A1155" s="257" t="s">
        <v>359</v>
      </c>
      <c r="B1155" t="str">
        <f>IFERROR(_xlfn.XLOOKUP(TEXT(A1155, "0"), TEXT('Material master'!$A$2:'Material master'!$A$275, "0"), 'Material master'!$B$2:'Material master'!$B$275, 1),"")</f>
        <v>ATH SG10 PO 1000:B4S:H4:H:1000</v>
      </c>
      <c r="C1155" t="str">
        <f>IFERROR(_xlfn.XLOOKUP(TEXT(A1155, "0"), TEXT('Material master'!$A$2:'Material master'!$A$275, "0"), 'Material master'!$C$2:'Material master'!$C$275, 1),"")</f>
        <v>Packaged Product</v>
      </c>
      <c r="D1155" t="str">
        <f>IFERROR(_xlfn.XLOOKUP(TEXT(A1155, "0"), TEXT('Material master'!$A$2:'Material master'!$A$275, "0"), 'Material master'!$D$2:'Material master'!$D$275, 1),"")</f>
        <v>J000 - ATH</v>
      </c>
      <c r="E1155" t="str">
        <f>IFERROR(_xlfn.XLOOKUP(TEXT(A1155, "0"), TEXT('Material master'!$A$2:'Material master'!$A$275, "0"), 'Material master'!$E$2:'Material master'!$E$275, 1),"")</f>
        <v>SPC0931 - ATH Micronised</v>
      </c>
      <c r="F1155" t="str">
        <f>IFERROR(_xlfn.XLOOKUP(TEXT(A1155, "0"), TEXT('Material master'!$A$2:'Material master'!$A$275, "0"), 'Material master'!$F$2:'Material master'!$F$275, 1),"")</f>
        <v>AC08 - ATH Micronised Fine</v>
      </c>
      <c r="G1155" t="str">
        <f>IFERROR(_xlfn.XLOOKUP(TEXT(A1155, "0"), TEXT('Material master'!$A$2:'Material master'!$A$275, "0"), 'Material master'!$G$2:'Material master'!$G$275, 1),"")</f>
        <v>ATH SG10 PO</v>
      </c>
      <c r="H1155" t="s">
        <v>706</v>
      </c>
      <c r="I1155" s="257" t="s">
        <v>119</v>
      </c>
      <c r="J1155">
        <v>1</v>
      </c>
      <c r="K1155" s="32"/>
      <c r="L1155" s="32">
        <f t="shared" ref="L1155:W1155" si="1084">L1152 * $J1155</f>
        <v>54</v>
      </c>
      <c r="M1155" s="32">
        <f t="shared" si="1084"/>
        <v>11</v>
      </c>
      <c r="N1155" s="32">
        <f t="shared" si="1084"/>
        <v>11</v>
      </c>
      <c r="O1155" s="32">
        <f t="shared" si="1084"/>
        <v>11</v>
      </c>
      <c r="P1155" s="32">
        <f t="shared" si="1084"/>
        <v>31</v>
      </c>
      <c r="Q1155" s="32">
        <f t="shared" si="1084"/>
        <v>31</v>
      </c>
      <c r="R1155" s="32">
        <f t="shared" si="1084"/>
        <v>31</v>
      </c>
      <c r="S1155" s="32">
        <f t="shared" si="1084"/>
        <v>11</v>
      </c>
      <c r="T1155" s="32">
        <f t="shared" si="1084"/>
        <v>11</v>
      </c>
      <c r="U1155" s="32">
        <f t="shared" si="1084"/>
        <v>31</v>
      </c>
      <c r="V1155" s="32">
        <f t="shared" si="1084"/>
        <v>31</v>
      </c>
      <c r="W1155" s="32">
        <f t="shared" si="1084"/>
        <v>31</v>
      </c>
    </row>
    <row r="1156" spans="1:23" x14ac:dyDescent="0.25">
      <c r="A1156" s="257" t="s">
        <v>359</v>
      </c>
      <c r="B1156" t="str">
        <f>IFERROR(_xlfn.XLOOKUP(TEXT(A1156, "0"), TEXT('Material master'!$A$2:'Material master'!$A$275, "0"), 'Material master'!$B$2:'Material master'!$B$275, 1),"")</f>
        <v>ATH SG10 PO 1000:B4S:H4:H:1000</v>
      </c>
      <c r="C1156" t="str">
        <f>IFERROR(_xlfn.XLOOKUP(TEXT(A1156, "0"), TEXT('Material master'!$A$2:'Material master'!$A$275, "0"), 'Material master'!$C$2:'Material master'!$C$275, 1),"")</f>
        <v>Packaged Product</v>
      </c>
      <c r="D1156" t="str">
        <f>IFERROR(_xlfn.XLOOKUP(TEXT(A1156, "0"), TEXT('Material master'!$A$2:'Material master'!$A$275, "0"), 'Material master'!$D$2:'Material master'!$D$275, 1),"")</f>
        <v>J000 - ATH</v>
      </c>
      <c r="E1156" t="str">
        <f>IFERROR(_xlfn.XLOOKUP(TEXT(A1156, "0"), TEXT('Material master'!$A$2:'Material master'!$A$275, "0"), 'Material master'!$E$2:'Material master'!$E$275, 1),"")</f>
        <v>SPC0931 - ATH Micronised</v>
      </c>
      <c r="F1156" t="str">
        <f>IFERROR(_xlfn.XLOOKUP(TEXT(A1156, "0"), TEXT('Material master'!$A$2:'Material master'!$A$275, "0"), 'Material master'!$F$2:'Material master'!$F$275, 1),"")</f>
        <v>AC08 - ATH Micronised Fine</v>
      </c>
      <c r="G1156" t="str">
        <f>IFERROR(_xlfn.XLOOKUP(TEXT(A1156, "0"), TEXT('Material master'!$A$2:'Material master'!$A$275, "0"), 'Material master'!$G$2:'Material master'!$G$275, 1),"")</f>
        <v>ATH SG10 PO</v>
      </c>
      <c r="H1156" t="s">
        <v>706</v>
      </c>
      <c r="I1156" s="257" t="s">
        <v>151</v>
      </c>
      <c r="J1156">
        <v>1</v>
      </c>
      <c r="K1156" s="32"/>
      <c r="L1156" s="32">
        <f t="shared" ref="L1156:W1156" si="1085">L1152 * $J1156</f>
        <v>54</v>
      </c>
      <c r="M1156" s="32">
        <f t="shared" si="1085"/>
        <v>11</v>
      </c>
      <c r="N1156" s="32">
        <f t="shared" si="1085"/>
        <v>11</v>
      </c>
      <c r="O1156" s="32">
        <f t="shared" si="1085"/>
        <v>11</v>
      </c>
      <c r="P1156" s="32">
        <f t="shared" si="1085"/>
        <v>31</v>
      </c>
      <c r="Q1156" s="32">
        <f t="shared" si="1085"/>
        <v>31</v>
      </c>
      <c r="R1156" s="32">
        <f t="shared" si="1085"/>
        <v>31</v>
      </c>
      <c r="S1156" s="32">
        <f t="shared" si="1085"/>
        <v>11</v>
      </c>
      <c r="T1156" s="32">
        <f t="shared" si="1085"/>
        <v>11</v>
      </c>
      <c r="U1156" s="32">
        <f t="shared" si="1085"/>
        <v>31</v>
      </c>
      <c r="V1156" s="32">
        <f t="shared" si="1085"/>
        <v>31</v>
      </c>
      <c r="W1156" s="32">
        <f t="shared" si="1085"/>
        <v>31</v>
      </c>
    </row>
    <row r="1157" spans="1:23" ht="15.75" thickBot="1" x14ac:dyDescent="0.3">
      <c r="A1157" s="257" t="s">
        <v>359</v>
      </c>
      <c r="B1157" t="str">
        <f>IFERROR(_xlfn.XLOOKUP(TEXT(A1157, "0"), TEXT('Material master'!$A$2:'Material master'!$A$275, "0"), 'Material master'!$B$2:'Material master'!$B$275, 1),"")</f>
        <v>ATH SG10 PO 1000:B4S:H4:H:1000</v>
      </c>
      <c r="C1157" t="str">
        <f>IFERROR(_xlfn.XLOOKUP(TEXT(A1157, "0"), TEXT('Material master'!$A$2:'Material master'!$A$275, "0"), 'Material master'!$C$2:'Material master'!$C$275, 1),"")</f>
        <v>Packaged Product</v>
      </c>
      <c r="D1157" t="str">
        <f>IFERROR(_xlfn.XLOOKUP(TEXT(A1157, "0"), TEXT('Material master'!$A$2:'Material master'!$A$275, "0"), 'Material master'!$D$2:'Material master'!$D$275, 1),"")</f>
        <v>J000 - ATH</v>
      </c>
      <c r="E1157" t="str">
        <f>IFERROR(_xlfn.XLOOKUP(TEXT(A1157, "0"), TEXT('Material master'!$A$2:'Material master'!$A$275, "0"), 'Material master'!$E$2:'Material master'!$E$275, 1),"")</f>
        <v>SPC0931 - ATH Micronised</v>
      </c>
      <c r="F1157" t="str">
        <f>IFERROR(_xlfn.XLOOKUP(TEXT(A1157, "0"), TEXT('Material master'!$A$2:'Material master'!$A$275, "0"), 'Material master'!$F$2:'Material master'!$F$275, 1),"")</f>
        <v>AC08 - ATH Micronised Fine</v>
      </c>
      <c r="G1157" t="str">
        <f>IFERROR(_xlfn.XLOOKUP(TEXT(A1157, "0"), TEXT('Material master'!$A$2:'Material master'!$A$275, "0"), 'Material master'!$G$2:'Material master'!$G$275, 1),"")</f>
        <v>ATH SG10 PO</v>
      </c>
      <c r="H1157" t="s">
        <v>706</v>
      </c>
      <c r="I1157" s="257" t="s">
        <v>326</v>
      </c>
      <c r="J1157">
        <v>1</v>
      </c>
      <c r="K1157" s="32"/>
      <c r="L1157" s="32">
        <f t="shared" ref="L1157:W1157" si="1086">L1152 * $J1157</f>
        <v>54</v>
      </c>
      <c r="M1157" s="32">
        <f t="shared" si="1086"/>
        <v>11</v>
      </c>
      <c r="N1157" s="32">
        <f t="shared" si="1086"/>
        <v>11</v>
      </c>
      <c r="O1157" s="32">
        <f t="shared" si="1086"/>
        <v>11</v>
      </c>
      <c r="P1157" s="32">
        <f t="shared" si="1086"/>
        <v>31</v>
      </c>
      <c r="Q1157" s="32">
        <f t="shared" si="1086"/>
        <v>31</v>
      </c>
      <c r="R1157" s="32">
        <f t="shared" si="1086"/>
        <v>31</v>
      </c>
      <c r="S1157" s="32">
        <f t="shared" si="1086"/>
        <v>11</v>
      </c>
      <c r="T1157" s="32">
        <f t="shared" si="1086"/>
        <v>11</v>
      </c>
      <c r="U1157" s="32">
        <f t="shared" si="1086"/>
        <v>31</v>
      </c>
      <c r="V1157" s="32">
        <f t="shared" si="1086"/>
        <v>31</v>
      </c>
      <c r="W1157" s="32">
        <f t="shared" si="1086"/>
        <v>31</v>
      </c>
    </row>
    <row r="1158" spans="1:23" s="138" customFormat="1" x14ac:dyDescent="0.25">
      <c r="A1158" s="137" t="s">
        <v>361</v>
      </c>
      <c r="B1158" s="138" t="str">
        <f>IFERROR(_xlfn.XLOOKUP(TEXT(A1158, "0"), TEXT('Material master'!$A$2:'Material master'!$A$275, "0"), 'Material master'!$B$2:'Material master'!$B$275, 1),"")</f>
        <v>ATH SG10 S8 PS 20:PL:H4:H:1120</v>
      </c>
      <c r="C1158" s="138" t="str">
        <f>IFERROR(_xlfn.XLOOKUP(TEXT(A1158, "0"), TEXT('Material master'!$A$2:'Material master'!$A$275, "0"), 'Material master'!$C$2:'Material master'!$C$275, 1),"")</f>
        <v>Packaged Product</v>
      </c>
      <c r="D1158" s="138" t="str">
        <f>IFERROR(_xlfn.XLOOKUP(TEXT(A1158, "0"), TEXT('Material master'!$A$2:'Material master'!$A$275, "0"), 'Material master'!$D$2:'Material master'!$D$275, 1),"")</f>
        <v>J000 - ATH</v>
      </c>
      <c r="E1158" s="138" t="str">
        <f>IFERROR(_xlfn.XLOOKUP(TEXT(A1158, "0"), TEXT('Material master'!$A$2:'Material master'!$A$275, "0"), 'Material master'!$E$2:'Material master'!$E$275, 1),"")</f>
        <v>SPC0931 - ATH Micronised</v>
      </c>
      <c r="F1158" s="138" t="str">
        <f>IFERROR(_xlfn.XLOOKUP(TEXT(A1158, "0"), TEXT('Material master'!$A$2:'Material master'!$A$275, "0"), 'Material master'!$F$2:'Material master'!$F$275, 1),"")</f>
        <v>AC20 - ATH Micronised Fine Surface Treated</v>
      </c>
      <c r="G1158" s="138" t="str">
        <f>IFERROR(_xlfn.XLOOKUP(TEXT(A1158, "0"), TEXT('Material master'!$A$2:'Material master'!$A$275, "0"), 'Material master'!$G$2:'Material master'!$G$275, 1),"")</f>
        <v>ATH SG10S8 PS</v>
      </c>
      <c r="H1158" s="139" t="s">
        <v>696</v>
      </c>
      <c r="I1158" s="139"/>
      <c r="J1158" s="139"/>
      <c r="K1158" s="143"/>
      <c r="L1158" s="143">
        <v>0</v>
      </c>
      <c r="M1158" s="143">
        <v>0</v>
      </c>
      <c r="N1158" s="143">
        <v>0</v>
      </c>
      <c r="O1158" s="143">
        <v>0</v>
      </c>
      <c r="P1158" s="143">
        <v>0</v>
      </c>
      <c r="Q1158" s="143">
        <v>0</v>
      </c>
      <c r="R1158" s="143">
        <v>0</v>
      </c>
      <c r="S1158" s="143">
        <v>0</v>
      </c>
      <c r="T1158" s="143">
        <v>0</v>
      </c>
      <c r="U1158" s="143">
        <v>0</v>
      </c>
      <c r="V1158" s="143">
        <v>0</v>
      </c>
      <c r="W1158" s="143">
        <v>0</v>
      </c>
    </row>
    <row r="1159" spans="1:23" s="136" customFormat="1" x14ac:dyDescent="0.25">
      <c r="A1159" s="270" t="s">
        <v>361</v>
      </c>
      <c r="B1159" s="136" t="str">
        <f>IFERROR(_xlfn.XLOOKUP(TEXT(A1159, "0"), TEXT('Material master'!$A$2:'Material master'!$A$275, "0"), 'Material master'!$B$2:'Material master'!$B$275, 1),"")</f>
        <v>ATH SG10 S8 PS 20:PL:H4:H:1120</v>
      </c>
      <c r="C1159" s="136" t="str">
        <f>IFERROR(_xlfn.XLOOKUP(TEXT(A1159, "0"), TEXT('Material master'!$A$2:'Material master'!$A$275, "0"), 'Material master'!$C$2:'Material master'!$C$275, 1),"")</f>
        <v>Packaged Product</v>
      </c>
      <c r="D1159" s="136" t="str">
        <f>IFERROR(_xlfn.XLOOKUP(TEXT(A1159, "0"), TEXT('Material master'!$A$2:'Material master'!$A$275, "0"), 'Material master'!$D$2:'Material master'!$D$275, 1),"")</f>
        <v>J000 - ATH</v>
      </c>
      <c r="E1159" s="136" t="str">
        <f>IFERROR(_xlfn.XLOOKUP(TEXT(A1159, "0"), TEXT('Material master'!$A$2:'Material master'!$A$275, "0"), 'Material master'!$E$2:'Material master'!$E$275, 1),"")</f>
        <v>SPC0931 - ATH Micronised</v>
      </c>
      <c r="F1159" s="136" t="str">
        <f>IFERROR(_xlfn.XLOOKUP(TEXT(A1159, "0"), TEXT('Material master'!$A$2:'Material master'!$A$275, "0"), 'Material master'!$F$2:'Material master'!$F$275, 1),"")</f>
        <v>AC20 - ATH Micronised Fine Surface Treated</v>
      </c>
      <c r="G1159" s="136" t="str">
        <f>IFERROR(_xlfn.XLOOKUP(TEXT(A1159, "0"), TEXT('Material master'!$A$2:'Material master'!$A$275, "0"), 'Material master'!$G$2:'Material master'!$G$275, 1),"")</f>
        <v>ATH SG10S8 PS</v>
      </c>
      <c r="H1159" s="136" t="s">
        <v>697</v>
      </c>
      <c r="K1159" s="142">
        <v>0</v>
      </c>
      <c r="L1159" s="142">
        <f t="shared" ref="L1159:W1159" si="1087">K1159 - L1158 + L1161</f>
        <v>0</v>
      </c>
      <c r="M1159" s="142">
        <f t="shared" si="1087"/>
        <v>0</v>
      </c>
      <c r="N1159" s="142">
        <f t="shared" si="1087"/>
        <v>0</v>
      </c>
      <c r="O1159" s="142">
        <f t="shared" si="1087"/>
        <v>0</v>
      </c>
      <c r="P1159" s="142">
        <f t="shared" si="1087"/>
        <v>0</v>
      </c>
      <c r="Q1159" s="142">
        <f t="shared" si="1087"/>
        <v>0</v>
      </c>
      <c r="R1159" s="142">
        <f t="shared" si="1087"/>
        <v>0</v>
      </c>
      <c r="S1159" s="142">
        <f t="shared" si="1087"/>
        <v>0</v>
      </c>
      <c r="T1159" s="142">
        <f t="shared" si="1087"/>
        <v>0</v>
      </c>
      <c r="U1159" s="142">
        <f t="shared" si="1087"/>
        <v>0</v>
      </c>
      <c r="V1159" s="142">
        <f t="shared" si="1087"/>
        <v>0</v>
      </c>
      <c r="W1159" s="142">
        <f t="shared" si="1087"/>
        <v>0</v>
      </c>
    </row>
    <row r="1160" spans="1:23" x14ac:dyDescent="0.25">
      <c r="A1160" s="257" t="s">
        <v>361</v>
      </c>
      <c r="B1160" t="str">
        <f>IFERROR(_xlfn.XLOOKUP(TEXT(A1160, "0"), TEXT('Material master'!$A$2:'Material master'!$A$275, "0"), 'Material master'!$B$2:'Material master'!$B$275, 1),"")</f>
        <v>ATH SG10 S8 PS 20:PL:H4:H:1120</v>
      </c>
      <c r="C1160" t="str">
        <f>IFERROR(_xlfn.XLOOKUP(TEXT(A1160, "0"), TEXT('Material master'!$A$2:'Material master'!$A$275, "0"), 'Material master'!$C$2:'Material master'!$C$275, 1),"")</f>
        <v>Packaged Product</v>
      </c>
      <c r="D1160" t="str">
        <f>IFERROR(_xlfn.XLOOKUP(TEXT(A1160, "0"), TEXT('Material master'!$A$2:'Material master'!$A$275, "0"), 'Material master'!$D$2:'Material master'!$D$275, 1),"")</f>
        <v>J000 - ATH</v>
      </c>
      <c r="E1160" t="str">
        <f>IFERROR(_xlfn.XLOOKUP(TEXT(A1160, "0"), TEXT('Material master'!$A$2:'Material master'!$A$275, "0"), 'Material master'!$E$2:'Material master'!$E$275, 1),"")</f>
        <v>SPC0931 - ATH Micronised</v>
      </c>
      <c r="F1160" t="str">
        <f>IFERROR(_xlfn.XLOOKUP(TEXT(A1160, "0"), TEXT('Material master'!$A$2:'Material master'!$A$275, "0"), 'Material master'!$F$2:'Material master'!$F$275, 1),"")</f>
        <v>AC20 - ATH Micronised Fine Surface Treated</v>
      </c>
      <c r="G1160" t="str">
        <f>IFERROR(_xlfn.XLOOKUP(TEXT(A1160, "0"), TEXT('Material master'!$A$2:'Material master'!$A$275, "0"), 'Material master'!$G$2:'Material master'!$G$275, 1),"")</f>
        <v>ATH SG10S8 PS</v>
      </c>
      <c r="H1160" t="s">
        <v>698</v>
      </c>
      <c r="I1160" s="32">
        <v>0</v>
      </c>
      <c r="J1160" s="258">
        <f>IFERROR($I1160/AVERAGE($L1158:$W1158),0)</f>
        <v>0</v>
      </c>
      <c r="K1160" s="32"/>
      <c r="L1160" s="32">
        <f t="shared" ref="L1160:W1160" si="1088">$I1160</f>
        <v>0</v>
      </c>
      <c r="M1160" s="32">
        <f t="shared" si="1088"/>
        <v>0</v>
      </c>
      <c r="N1160" s="32">
        <f t="shared" si="1088"/>
        <v>0</v>
      </c>
      <c r="O1160" s="32">
        <f t="shared" si="1088"/>
        <v>0</v>
      </c>
      <c r="P1160" s="32">
        <f t="shared" si="1088"/>
        <v>0</v>
      </c>
      <c r="Q1160" s="32">
        <f t="shared" si="1088"/>
        <v>0</v>
      </c>
      <c r="R1160" s="32">
        <f t="shared" si="1088"/>
        <v>0</v>
      </c>
      <c r="S1160" s="32">
        <f t="shared" si="1088"/>
        <v>0</v>
      </c>
      <c r="T1160" s="32">
        <f t="shared" si="1088"/>
        <v>0</v>
      </c>
      <c r="U1160" s="32">
        <f t="shared" si="1088"/>
        <v>0</v>
      </c>
      <c r="V1160" s="32">
        <f t="shared" si="1088"/>
        <v>0</v>
      </c>
      <c r="W1160" s="32">
        <f t="shared" si="1088"/>
        <v>0</v>
      </c>
    </row>
    <row r="1161" spans="1:23" x14ac:dyDescent="0.25">
      <c r="A1161" s="257" t="s">
        <v>361</v>
      </c>
      <c r="B1161" t="str">
        <f>IFERROR(_xlfn.XLOOKUP(TEXT(A1161, "0"), TEXT('Material master'!$A$2:'Material master'!$A$275, "0"), 'Material master'!$B$2:'Material master'!$B$275, 1),"")</f>
        <v>ATH SG10 S8 PS 20:PL:H4:H:1120</v>
      </c>
      <c r="C1161" t="str">
        <f>IFERROR(_xlfn.XLOOKUP(TEXT(A1161, "0"), TEXT('Material master'!$A$2:'Material master'!$A$275, "0"), 'Material master'!$C$2:'Material master'!$C$275, 1),"")</f>
        <v>Packaged Product</v>
      </c>
      <c r="D1161" t="str">
        <f>IFERROR(_xlfn.XLOOKUP(TEXT(A1161, "0"), TEXT('Material master'!$A$2:'Material master'!$A$275, "0"), 'Material master'!$D$2:'Material master'!$D$275, 1),"")</f>
        <v>J000 - ATH</v>
      </c>
      <c r="E1161" t="str">
        <f>IFERROR(_xlfn.XLOOKUP(TEXT(A1161, "0"), TEXT('Material master'!$A$2:'Material master'!$A$275, "0"), 'Material master'!$E$2:'Material master'!$E$275, 1),"")</f>
        <v>SPC0931 - ATH Micronised</v>
      </c>
      <c r="F1161" t="str">
        <f>IFERROR(_xlfn.XLOOKUP(TEXT(A1161, "0"), TEXT('Material master'!$A$2:'Material master'!$A$275, "0"), 'Material master'!$F$2:'Material master'!$F$275, 1),"")</f>
        <v>AC20 - ATH Micronised Fine Surface Treated</v>
      </c>
      <c r="G1161" t="str">
        <f>IFERROR(_xlfn.XLOOKUP(TEXT(A1161, "0"), TEXT('Material master'!$A$2:'Material master'!$A$275, "0"), 'Material master'!$G$2:'Material master'!$G$275, 1),"")</f>
        <v>ATH SG10S8 PS</v>
      </c>
      <c r="H1161" t="s">
        <v>699</v>
      </c>
      <c r="I1161">
        <f>IFERROR(_xlfn.XLOOKUP(TEXT(A1161, "0"), TEXT('Purchase sheet'!$A$2:'Purchase sheet'!$A$31, "0"), 'Purchase sheet'!$H$2:'Purchase sheet'!$H$31, 1), 1)</f>
        <v>1</v>
      </c>
      <c r="K1161" s="32"/>
      <c r="L1161" s="259"/>
      <c r="M1161" s="32">
        <f t="shared" ref="M1161:W1161" si="1089">IF( M1160 - L1159 + M1158 &gt; 0, CEILING( M1160 - L1159 + M1158, $I$1161), 0)</f>
        <v>0</v>
      </c>
      <c r="N1161" s="32">
        <f t="shared" si="1089"/>
        <v>0</v>
      </c>
      <c r="O1161" s="32">
        <f t="shared" si="1089"/>
        <v>0</v>
      </c>
      <c r="P1161" s="32">
        <f t="shared" si="1089"/>
        <v>0</v>
      </c>
      <c r="Q1161" s="32">
        <f t="shared" si="1089"/>
        <v>0</v>
      </c>
      <c r="R1161" s="32">
        <f t="shared" si="1089"/>
        <v>0</v>
      </c>
      <c r="S1161" s="32">
        <f t="shared" si="1089"/>
        <v>0</v>
      </c>
      <c r="T1161" s="32">
        <f t="shared" si="1089"/>
        <v>0</v>
      </c>
      <c r="U1161" s="32">
        <f t="shared" si="1089"/>
        <v>0</v>
      </c>
      <c r="V1161" s="32">
        <f t="shared" si="1089"/>
        <v>0</v>
      </c>
      <c r="W1161" s="32">
        <f t="shared" si="1089"/>
        <v>0</v>
      </c>
    </row>
    <row r="1162" spans="1:23" ht="15.75" thickBot="1" x14ac:dyDescent="0.3">
      <c r="A1162" s="257" t="s">
        <v>361</v>
      </c>
      <c r="B1162" t="str">
        <f>IFERROR(_xlfn.XLOOKUP(TEXT(A1162, "0"), TEXT('Material master'!$A$2:'Material master'!$A$275, "0"), 'Material master'!$B$2:'Material master'!$B$275, 1),"")</f>
        <v>ATH SG10 S8 PS 20:PL:H4:H:1120</v>
      </c>
      <c r="C1162" t="str">
        <f>IFERROR(_xlfn.XLOOKUP(TEXT(A1162, "0"), TEXT('Material master'!$A$2:'Material master'!$A$275, "0"), 'Material master'!$C$2:'Material master'!$C$275, 1),"")</f>
        <v>Packaged Product</v>
      </c>
      <c r="D1162" t="str">
        <f>IFERROR(_xlfn.XLOOKUP(TEXT(A1162, "0"), TEXT('Material master'!$A$2:'Material master'!$A$275, "0"), 'Material master'!$D$2:'Material master'!$D$275, 1),"")</f>
        <v>J000 - ATH</v>
      </c>
      <c r="E1162" t="str">
        <f>IFERROR(_xlfn.XLOOKUP(TEXT(A1162, "0"), TEXT('Material master'!$A$2:'Material master'!$A$275, "0"), 'Material master'!$E$2:'Material master'!$E$275, 1),"")</f>
        <v>SPC0931 - ATH Micronised</v>
      </c>
      <c r="F1162" t="str">
        <f>IFERROR(_xlfn.XLOOKUP(TEXT(A1162, "0"), TEXT('Material master'!$A$2:'Material master'!$A$275, "0"), 'Material master'!$F$2:'Material master'!$F$275, 1),"")</f>
        <v>AC20 - ATH Micronised Fine Surface Treated</v>
      </c>
      <c r="G1162" t="str">
        <f>IFERROR(_xlfn.XLOOKUP(TEXT(A1162, "0"), TEXT('Material master'!$A$2:'Material master'!$A$275, "0"), 'Material master'!$G$2:'Material master'!$G$275, 1),"")</f>
        <v>ATH SG10S8 PS</v>
      </c>
      <c r="H1162" t="s">
        <v>700</v>
      </c>
      <c r="I1162">
        <f>INT(IFERROR(_xlfn.XLOOKUP(TEXT(A1162, "0"), TEXT('Purchase sheet'!$A$2:'Purchase sheet'!$A$31, "0"), 'Purchase sheet'!$H$2:'Purchase sheet'!$D$31, 1), 1))</f>
        <v>1</v>
      </c>
      <c r="K1162" s="32"/>
      <c r="L1162" s="32">
        <f t="shared" ref="L1162:V1162" si="1090">M1161</f>
        <v>0</v>
      </c>
      <c r="M1162" s="32">
        <f t="shared" si="1090"/>
        <v>0</v>
      </c>
      <c r="N1162" s="32">
        <f t="shared" si="1090"/>
        <v>0</v>
      </c>
      <c r="O1162" s="32">
        <f t="shared" si="1090"/>
        <v>0</v>
      </c>
      <c r="P1162" s="32">
        <f t="shared" si="1090"/>
        <v>0</v>
      </c>
      <c r="Q1162" s="32">
        <f t="shared" si="1090"/>
        <v>0</v>
      </c>
      <c r="R1162" s="32">
        <f t="shared" si="1090"/>
        <v>0</v>
      </c>
      <c r="S1162" s="32">
        <f t="shared" si="1090"/>
        <v>0</v>
      </c>
      <c r="T1162" s="32">
        <f t="shared" si="1090"/>
        <v>0</v>
      </c>
      <c r="U1162" s="32">
        <f t="shared" si="1090"/>
        <v>0</v>
      </c>
      <c r="V1162" s="32">
        <f t="shared" si="1090"/>
        <v>0</v>
      </c>
      <c r="W1162" s="32"/>
    </row>
    <row r="1163" spans="1:23" s="138" customFormat="1" x14ac:dyDescent="0.25">
      <c r="A1163" s="137" t="s">
        <v>363</v>
      </c>
      <c r="B1163" s="138" t="str">
        <f>IFERROR(_xlfn.XLOOKUP(TEXT(A1163, "0"), TEXT('Material master'!$A$2:'Material master'!$A$275, "0"), 'Material master'!$B$2:'Material master'!$B$275, 1),"")</f>
        <v>ATH SG10S8 PS 25:PA:H4:H:1125</v>
      </c>
      <c r="C1163" s="138" t="str">
        <f>IFERROR(_xlfn.XLOOKUP(TEXT(A1163, "0"), TEXT('Material master'!$A$2:'Material master'!$A$275, "0"), 'Material master'!$C$2:'Material master'!$C$275, 1),"")</f>
        <v>Packaged Product</v>
      </c>
      <c r="D1163" s="138" t="str">
        <f>IFERROR(_xlfn.XLOOKUP(TEXT(A1163, "0"), TEXT('Material master'!$A$2:'Material master'!$A$275, "0"), 'Material master'!$D$2:'Material master'!$D$275, 1),"")</f>
        <v>J000 - ATH</v>
      </c>
      <c r="E1163" s="138" t="str">
        <f>IFERROR(_xlfn.XLOOKUP(TEXT(A1163, "0"), TEXT('Material master'!$A$2:'Material master'!$A$275, "0"), 'Material master'!$E$2:'Material master'!$E$275, 1),"")</f>
        <v>SPC0931 - ATH Micronised</v>
      </c>
      <c r="F1163" s="138" t="str">
        <f>IFERROR(_xlfn.XLOOKUP(TEXT(A1163, "0"), TEXT('Material master'!$A$2:'Material master'!$A$275, "0"), 'Material master'!$F$2:'Material master'!$F$275, 1),"")</f>
        <v>AC20 - ATH Micronised Fine Surface Treated</v>
      </c>
      <c r="G1163" s="138" t="str">
        <f>IFERROR(_xlfn.XLOOKUP(TEXT(A1163, "0"), TEXT('Material master'!$A$2:'Material master'!$A$275, "0"), 'Material master'!$G$2:'Material master'!$G$275, 1),"")</f>
        <v>ATH SG10S8 PS</v>
      </c>
      <c r="H1163" s="138" t="s">
        <v>683</v>
      </c>
      <c r="I1163" s="140">
        <f>IFERROR(AVERAGE('Forecast sheet'!$C$42:'Forecast sheet'!$N$42),0)</f>
        <v>11.71875</v>
      </c>
      <c r="J1163" s="140">
        <f>IFERROR(AVERAGE(L1163:W1163),0)</f>
        <v>24.04018080757476</v>
      </c>
      <c r="K1163" s="140"/>
      <c r="L1163" s="140">
        <v>30.178684532664434</v>
      </c>
      <c r="M1163" s="140">
        <v>23.482135014384788</v>
      </c>
      <c r="N1163" s="140">
        <v>23.482135014384788</v>
      </c>
      <c r="O1163" s="140">
        <v>23.482135014384788</v>
      </c>
      <c r="P1163" s="140">
        <v>23.482135014384788</v>
      </c>
      <c r="Q1163" s="140">
        <v>23.482135014384788</v>
      </c>
      <c r="R1163" s="140">
        <v>23.482135014384788</v>
      </c>
      <c r="S1163" s="140">
        <v>23.482135014384788</v>
      </c>
      <c r="T1163" s="140">
        <v>23.482135014384788</v>
      </c>
      <c r="U1163" s="140">
        <v>23.482135014384788</v>
      </c>
      <c r="V1163" s="140">
        <v>23.482135014384788</v>
      </c>
      <c r="W1163" s="140">
        <v>23.482135014384788</v>
      </c>
    </row>
    <row r="1164" spans="1:23" x14ac:dyDescent="0.25">
      <c r="A1164" s="257" t="s">
        <v>363</v>
      </c>
      <c r="B1164" t="str">
        <f>IFERROR(_xlfn.XLOOKUP(TEXT(A1164, "0"), TEXT('Material master'!$A$2:'Material master'!$A$275, "0"), 'Material master'!$B$2:'Material master'!$B$275, 1),"")</f>
        <v>ATH SG10S8 PS 25:PA:H4:H:1125</v>
      </c>
      <c r="C1164" t="str">
        <f>IFERROR(_xlfn.XLOOKUP(TEXT(A1164, "0"), TEXT('Material master'!$A$2:'Material master'!$A$275, "0"), 'Material master'!$C$2:'Material master'!$C$275, 1),"")</f>
        <v>Packaged Product</v>
      </c>
      <c r="D1164" t="str">
        <f>IFERROR(_xlfn.XLOOKUP(TEXT(A1164, "0"), TEXT('Material master'!$A$2:'Material master'!$A$275, "0"), 'Material master'!$D$2:'Material master'!$D$275, 1),"")</f>
        <v>J000 - ATH</v>
      </c>
      <c r="E1164" t="str">
        <f>IFERROR(_xlfn.XLOOKUP(TEXT(A1164, "0"), TEXT('Material master'!$A$2:'Material master'!$A$275, "0"), 'Material master'!$E$2:'Material master'!$E$275, 1),"")</f>
        <v>SPC0931 - ATH Micronised</v>
      </c>
      <c r="F1164" t="str">
        <f>IFERROR(_xlfn.XLOOKUP(TEXT(A1164, "0"), TEXT('Material master'!$A$2:'Material master'!$A$275, "0"), 'Material master'!$F$2:'Material master'!$F$275, 1),"")</f>
        <v>AC20 - ATH Micronised Fine Surface Treated</v>
      </c>
      <c r="G1164" t="str">
        <f>IFERROR(_xlfn.XLOOKUP(TEXT(A1164, "0"), TEXT('Material master'!$A$2:'Material master'!$A$275, "0"), 'Material master'!$G$2:'Material master'!$G$275, 1),"")</f>
        <v>ATH SG10S8 PS</v>
      </c>
      <c r="H1164" s="1" t="s">
        <v>696</v>
      </c>
      <c r="I1164" s="1"/>
      <c r="J1164" s="1"/>
      <c r="K1164" s="141"/>
      <c r="L1164" s="141">
        <f t="shared" ref="L1164:W1164" si="1091">SUM(L1163)</f>
        <v>30.178684532664434</v>
      </c>
      <c r="M1164" s="141">
        <f t="shared" si="1091"/>
        <v>23.482135014384788</v>
      </c>
      <c r="N1164" s="141">
        <f t="shared" si="1091"/>
        <v>23.482135014384788</v>
      </c>
      <c r="O1164" s="141">
        <f t="shared" si="1091"/>
        <v>23.482135014384788</v>
      </c>
      <c r="P1164" s="141">
        <f t="shared" si="1091"/>
        <v>23.482135014384788</v>
      </c>
      <c r="Q1164" s="141">
        <f t="shared" si="1091"/>
        <v>23.482135014384788</v>
      </c>
      <c r="R1164" s="141">
        <f t="shared" si="1091"/>
        <v>23.482135014384788</v>
      </c>
      <c r="S1164" s="141">
        <f t="shared" si="1091"/>
        <v>23.482135014384788</v>
      </c>
      <c r="T1164" s="141">
        <f t="shared" si="1091"/>
        <v>23.482135014384788</v>
      </c>
      <c r="U1164" s="141">
        <f t="shared" si="1091"/>
        <v>23.482135014384788</v>
      </c>
      <c r="V1164" s="141">
        <f t="shared" si="1091"/>
        <v>23.482135014384788</v>
      </c>
      <c r="W1164" s="141">
        <f t="shared" si="1091"/>
        <v>23.482135014384788</v>
      </c>
    </row>
    <row r="1165" spans="1:23" s="136" customFormat="1" x14ac:dyDescent="0.25">
      <c r="A1165" s="270" t="s">
        <v>363</v>
      </c>
      <c r="B1165" s="136" t="str">
        <f>IFERROR(_xlfn.XLOOKUP(TEXT(A1165, "0"), TEXT('Material master'!$A$2:'Material master'!$A$275, "0"), 'Material master'!$B$2:'Material master'!$B$275, 1),"")</f>
        <v>ATH SG10S8 PS 25:PA:H4:H:1125</v>
      </c>
      <c r="C1165" s="136" t="str">
        <f>IFERROR(_xlfn.XLOOKUP(TEXT(A1165, "0"), TEXT('Material master'!$A$2:'Material master'!$A$275, "0"), 'Material master'!$C$2:'Material master'!$C$275, 1),"")</f>
        <v>Packaged Product</v>
      </c>
      <c r="D1165" s="136" t="str">
        <f>IFERROR(_xlfn.XLOOKUP(TEXT(A1165, "0"), TEXT('Material master'!$A$2:'Material master'!$A$275, "0"), 'Material master'!$D$2:'Material master'!$D$275, 1),"")</f>
        <v>J000 - ATH</v>
      </c>
      <c r="E1165" s="136" t="str">
        <f>IFERROR(_xlfn.XLOOKUP(TEXT(A1165, "0"), TEXT('Material master'!$A$2:'Material master'!$A$275, "0"), 'Material master'!$E$2:'Material master'!$E$275, 1),"")</f>
        <v>SPC0931 - ATH Micronised</v>
      </c>
      <c r="F1165" s="136" t="str">
        <f>IFERROR(_xlfn.XLOOKUP(TEXT(A1165, "0"), TEXT('Material master'!$A$2:'Material master'!$A$275, "0"), 'Material master'!$F$2:'Material master'!$F$275, 1),"")</f>
        <v>AC20 - ATH Micronised Fine Surface Treated</v>
      </c>
      <c r="G1165" s="136" t="str">
        <f>IFERROR(_xlfn.XLOOKUP(TEXT(A1165, "0"), TEXT('Material master'!$A$2:'Material master'!$A$275, "0"), 'Material master'!$G$2:'Material master'!$G$275, 1),"")</f>
        <v>ATH SG10S8 PS</v>
      </c>
      <c r="H1165" s="136" t="s">
        <v>697</v>
      </c>
      <c r="K1165" s="142">
        <v>4.5</v>
      </c>
      <c r="L1165" s="142">
        <f t="shared" ref="L1165:W1165" si="1092">K1165 - L1164 + L1167</f>
        <v>0.19631546733556604</v>
      </c>
      <c r="M1165" s="142">
        <f t="shared" si="1092"/>
        <v>0.33918045295077803</v>
      </c>
      <c r="N1165" s="142">
        <f t="shared" si="1092"/>
        <v>0.48204543856599003</v>
      </c>
      <c r="O1165" s="142">
        <f t="shared" si="1092"/>
        <v>0.62491042418120202</v>
      </c>
      <c r="P1165" s="142">
        <f t="shared" si="1092"/>
        <v>0.76777540979641401</v>
      </c>
      <c r="Q1165" s="142">
        <f t="shared" si="1092"/>
        <v>0.910640395411626</v>
      </c>
      <c r="R1165" s="142">
        <f t="shared" si="1092"/>
        <v>1.053505381026838</v>
      </c>
      <c r="S1165" s="142">
        <f t="shared" si="1092"/>
        <v>7.1370366642049987E-2</v>
      </c>
      <c r="T1165" s="142">
        <f t="shared" si="1092"/>
        <v>0.21423535225726198</v>
      </c>
      <c r="U1165" s="142">
        <f t="shared" si="1092"/>
        <v>0.35710033787247397</v>
      </c>
      <c r="V1165" s="142">
        <f t="shared" si="1092"/>
        <v>0.49996532348768596</v>
      </c>
      <c r="W1165" s="142">
        <f t="shared" si="1092"/>
        <v>0.64283030910289796</v>
      </c>
    </row>
    <row r="1166" spans="1:23" x14ac:dyDescent="0.25">
      <c r="A1166" s="257" t="s">
        <v>363</v>
      </c>
      <c r="B1166" t="str">
        <f>IFERROR(_xlfn.XLOOKUP(TEXT(A1166, "0"), TEXT('Material master'!$A$2:'Material master'!$A$275, "0"), 'Material master'!$B$2:'Material master'!$B$275, 1),"")</f>
        <v>ATH SG10S8 PS 25:PA:H4:H:1125</v>
      </c>
      <c r="C1166" t="str">
        <f>IFERROR(_xlfn.XLOOKUP(TEXT(A1166, "0"), TEXT('Material master'!$A$2:'Material master'!$A$275, "0"), 'Material master'!$C$2:'Material master'!$C$275, 1),"")</f>
        <v>Packaged Product</v>
      </c>
      <c r="D1166" t="str">
        <f>IFERROR(_xlfn.XLOOKUP(TEXT(A1166, "0"), TEXT('Material master'!$A$2:'Material master'!$A$275, "0"), 'Material master'!$D$2:'Material master'!$D$275, 1),"")</f>
        <v>J000 - ATH</v>
      </c>
      <c r="E1166" t="str">
        <f>IFERROR(_xlfn.XLOOKUP(TEXT(A1166, "0"), TEXT('Material master'!$A$2:'Material master'!$A$275, "0"), 'Material master'!$E$2:'Material master'!$E$275, 1),"")</f>
        <v>SPC0931 - ATH Micronised</v>
      </c>
      <c r="F1166" t="str">
        <f>IFERROR(_xlfn.XLOOKUP(TEXT(A1166, "0"), TEXT('Material master'!$A$2:'Material master'!$A$275, "0"), 'Material master'!$F$2:'Material master'!$F$275, 1),"")</f>
        <v>AC20 - ATH Micronised Fine Surface Treated</v>
      </c>
      <c r="G1166" t="str">
        <f>IFERROR(_xlfn.XLOOKUP(TEXT(A1166, "0"), TEXT('Material master'!$A$2:'Material master'!$A$275, "0"), 'Material master'!$G$2:'Material master'!$G$275, 1),"")</f>
        <v>ATH SG10S8 PS</v>
      </c>
      <c r="H1166" t="s">
        <v>698</v>
      </c>
      <c r="I1166" s="32">
        <v>0</v>
      </c>
      <c r="J1166" s="258">
        <f>IFERROR($I1166/AVERAGE($L1164:$W1164),0)</f>
        <v>0</v>
      </c>
      <c r="K1166" s="32"/>
      <c r="L1166" s="32">
        <f t="shared" ref="L1166:W1166" si="1093">$I1166</f>
        <v>0</v>
      </c>
      <c r="M1166" s="32">
        <f t="shared" si="1093"/>
        <v>0</v>
      </c>
      <c r="N1166" s="32">
        <f t="shared" si="1093"/>
        <v>0</v>
      </c>
      <c r="O1166" s="32">
        <f t="shared" si="1093"/>
        <v>0</v>
      </c>
      <c r="P1166" s="32">
        <f t="shared" si="1093"/>
        <v>0</v>
      </c>
      <c r="Q1166" s="32">
        <f t="shared" si="1093"/>
        <v>0</v>
      </c>
      <c r="R1166" s="32">
        <f t="shared" si="1093"/>
        <v>0</v>
      </c>
      <c r="S1166" s="32">
        <f t="shared" si="1093"/>
        <v>0</v>
      </c>
      <c r="T1166" s="32">
        <f t="shared" si="1093"/>
        <v>0</v>
      </c>
      <c r="U1166" s="32">
        <f t="shared" si="1093"/>
        <v>0</v>
      </c>
      <c r="V1166" s="32">
        <f t="shared" si="1093"/>
        <v>0</v>
      </c>
      <c r="W1166" s="32">
        <f t="shared" si="1093"/>
        <v>0</v>
      </c>
    </row>
    <row r="1167" spans="1:23" x14ac:dyDescent="0.25">
      <c r="A1167" s="257" t="s">
        <v>363</v>
      </c>
      <c r="B1167" t="str">
        <f>IFERROR(_xlfn.XLOOKUP(TEXT(A1167, "0"), TEXT('Material master'!$A$2:'Material master'!$A$275, "0"), 'Material master'!$B$2:'Material master'!$B$275, 1),"")</f>
        <v>ATH SG10S8 PS 25:PA:H4:H:1125</v>
      </c>
      <c r="C1167" t="str">
        <f>IFERROR(_xlfn.XLOOKUP(TEXT(A1167, "0"), TEXT('Material master'!$A$2:'Material master'!$A$275, "0"), 'Material master'!$C$2:'Material master'!$C$275, 1),"")</f>
        <v>Packaged Product</v>
      </c>
      <c r="D1167" t="str">
        <f>IFERROR(_xlfn.XLOOKUP(TEXT(A1167, "0"), TEXT('Material master'!$A$2:'Material master'!$A$275, "0"), 'Material master'!$D$2:'Material master'!$D$275, 1),"")</f>
        <v>J000 - ATH</v>
      </c>
      <c r="E1167" t="str">
        <f>IFERROR(_xlfn.XLOOKUP(TEXT(A1167, "0"), TEXT('Material master'!$A$2:'Material master'!$A$275, "0"), 'Material master'!$E$2:'Material master'!$E$275, 1),"")</f>
        <v>SPC0931 - ATH Micronised</v>
      </c>
      <c r="F1167" t="str">
        <f>IFERROR(_xlfn.XLOOKUP(TEXT(A1167, "0"), TEXT('Material master'!$A$2:'Material master'!$A$275, "0"), 'Material master'!$F$2:'Material master'!$F$275, 1),"")</f>
        <v>AC20 - ATH Micronised Fine Surface Treated</v>
      </c>
      <c r="G1167" t="str">
        <f>IFERROR(_xlfn.XLOOKUP(TEXT(A1167, "0"), TEXT('Material master'!$A$2:'Material master'!$A$275, "0"), 'Material master'!$G$2:'Material master'!$G$275, 1),"")</f>
        <v>ATH SG10S8 PS</v>
      </c>
      <c r="H1167" t="s">
        <v>704</v>
      </c>
      <c r="I1167">
        <v>1.125</v>
      </c>
      <c r="K1167" s="32"/>
      <c r="L1167" s="32">
        <f t="shared" ref="L1167:W1167" si="1094">IF(( L1166 - K1165 + L1164 ) &gt; 0, CEILING(( L1166 - K1165 + L1164 ), $I1167), 0)</f>
        <v>25.875</v>
      </c>
      <c r="M1167" s="32">
        <f t="shared" si="1094"/>
        <v>23.625</v>
      </c>
      <c r="N1167" s="32">
        <f t="shared" si="1094"/>
        <v>23.625</v>
      </c>
      <c r="O1167" s="32">
        <f t="shared" si="1094"/>
        <v>23.625</v>
      </c>
      <c r="P1167" s="32">
        <f t="shared" si="1094"/>
        <v>23.625</v>
      </c>
      <c r="Q1167" s="32">
        <f t="shared" si="1094"/>
        <v>23.625</v>
      </c>
      <c r="R1167" s="32">
        <f t="shared" si="1094"/>
        <v>23.625</v>
      </c>
      <c r="S1167" s="32">
        <f t="shared" si="1094"/>
        <v>22.5</v>
      </c>
      <c r="T1167" s="32">
        <f t="shared" si="1094"/>
        <v>23.625</v>
      </c>
      <c r="U1167" s="32">
        <f t="shared" si="1094"/>
        <v>23.625</v>
      </c>
      <c r="V1167" s="32">
        <f t="shared" si="1094"/>
        <v>23.625</v>
      </c>
      <c r="W1167" s="32">
        <f t="shared" si="1094"/>
        <v>23.625</v>
      </c>
    </row>
    <row r="1168" spans="1:23" x14ac:dyDescent="0.25">
      <c r="A1168" s="257" t="s">
        <v>363</v>
      </c>
      <c r="B1168" t="str">
        <f>IFERROR(_xlfn.XLOOKUP(TEXT(A1168, "0"), TEXT('Material master'!$A$2:'Material master'!$A$275, "0"), 'Material master'!$B$2:'Material master'!$B$275, 1),"")</f>
        <v>ATH SG10S8 PS 25:PA:H4:H:1125</v>
      </c>
      <c r="C1168" t="str">
        <f>IFERROR(_xlfn.XLOOKUP(TEXT(A1168, "0"), TEXT('Material master'!$A$2:'Material master'!$A$275, "0"), 'Material master'!$C$2:'Material master'!$C$275, 1),"")</f>
        <v>Packaged Product</v>
      </c>
      <c r="D1168" t="str">
        <f>IFERROR(_xlfn.XLOOKUP(TEXT(A1168, "0"), TEXT('Material master'!$A$2:'Material master'!$A$275, "0"), 'Material master'!$D$2:'Material master'!$D$275, 1),"")</f>
        <v>J000 - ATH</v>
      </c>
      <c r="E1168" t="str">
        <f>IFERROR(_xlfn.XLOOKUP(TEXT(A1168, "0"), TEXT('Material master'!$A$2:'Material master'!$A$275, "0"), 'Material master'!$E$2:'Material master'!$E$275, 1),"")</f>
        <v>SPC0931 - ATH Micronised</v>
      </c>
      <c r="F1168" t="str">
        <f>IFERROR(_xlfn.XLOOKUP(TEXT(A1168, "0"), TEXT('Material master'!$A$2:'Material master'!$A$275, "0"), 'Material master'!$F$2:'Material master'!$F$275, 1),"")</f>
        <v>AC20 - ATH Micronised Fine Surface Treated</v>
      </c>
      <c r="G1168" t="str">
        <f>IFERROR(_xlfn.XLOOKUP(TEXT(A1168, "0"), TEXT('Material master'!$A$2:'Material master'!$A$275, "0"), 'Material master'!$G$2:'Material master'!$G$275, 1),"")</f>
        <v>ATH SG10S8 PS</v>
      </c>
      <c r="H1168" t="s">
        <v>705</v>
      </c>
      <c r="I1168" t="s">
        <v>605</v>
      </c>
      <c r="J1168">
        <v>1</v>
      </c>
      <c r="K1168" s="32"/>
      <c r="L1168" s="32">
        <f t="shared" ref="L1168:W1168" si="1095">L1167 / $J1168</f>
        <v>25.875</v>
      </c>
      <c r="M1168" s="32">
        <f t="shared" si="1095"/>
        <v>23.625</v>
      </c>
      <c r="N1168" s="32">
        <f t="shared" si="1095"/>
        <v>23.625</v>
      </c>
      <c r="O1168" s="32">
        <f t="shared" si="1095"/>
        <v>23.625</v>
      </c>
      <c r="P1168" s="32">
        <f t="shared" si="1095"/>
        <v>23.625</v>
      </c>
      <c r="Q1168" s="32">
        <f t="shared" si="1095"/>
        <v>23.625</v>
      </c>
      <c r="R1168" s="32">
        <f t="shared" si="1095"/>
        <v>23.625</v>
      </c>
      <c r="S1168" s="32">
        <f t="shared" si="1095"/>
        <v>22.5</v>
      </c>
      <c r="T1168" s="32">
        <f t="shared" si="1095"/>
        <v>23.625</v>
      </c>
      <c r="U1168" s="32">
        <f t="shared" si="1095"/>
        <v>23.625</v>
      </c>
      <c r="V1168" s="32">
        <f t="shared" si="1095"/>
        <v>23.625</v>
      </c>
      <c r="W1168" s="32">
        <f t="shared" si="1095"/>
        <v>23.625</v>
      </c>
    </row>
    <row r="1169" spans="1:23" x14ac:dyDescent="0.25">
      <c r="A1169" s="257" t="s">
        <v>363</v>
      </c>
      <c r="B1169" t="str">
        <f>IFERROR(_xlfn.XLOOKUP(TEXT(A1169, "0"), TEXT('Material master'!$A$2:'Material master'!$A$275, "0"), 'Material master'!$B$2:'Material master'!$B$275, 1),"")</f>
        <v>ATH SG10S8 PS 25:PA:H4:H:1125</v>
      </c>
      <c r="C1169" t="str">
        <f>IFERROR(_xlfn.XLOOKUP(TEXT(A1169, "0"), TEXT('Material master'!$A$2:'Material master'!$A$275, "0"), 'Material master'!$C$2:'Material master'!$C$275, 1),"")</f>
        <v>Packaged Product</v>
      </c>
      <c r="D1169" t="str">
        <f>IFERROR(_xlfn.XLOOKUP(TEXT(A1169, "0"), TEXT('Material master'!$A$2:'Material master'!$A$275, "0"), 'Material master'!$D$2:'Material master'!$D$275, 1),"")</f>
        <v>J000 - ATH</v>
      </c>
      <c r="E1169" t="str">
        <f>IFERROR(_xlfn.XLOOKUP(TEXT(A1169, "0"), TEXT('Material master'!$A$2:'Material master'!$A$275, "0"), 'Material master'!$E$2:'Material master'!$E$275, 1),"")</f>
        <v>SPC0931 - ATH Micronised</v>
      </c>
      <c r="F1169" t="str">
        <f>IFERROR(_xlfn.XLOOKUP(TEXT(A1169, "0"), TEXT('Material master'!$A$2:'Material master'!$A$275, "0"), 'Material master'!$F$2:'Material master'!$F$275, 1),"")</f>
        <v>AC20 - ATH Micronised Fine Surface Treated</v>
      </c>
      <c r="G1169" t="str">
        <f>IFERROR(_xlfn.XLOOKUP(TEXT(A1169, "0"), TEXT('Material master'!$A$2:'Material master'!$A$275, "0"), 'Material master'!$G$2:'Material master'!$G$275, 1),"")</f>
        <v>ATH SG10S8 PS</v>
      </c>
      <c r="H1169" t="s">
        <v>706</v>
      </c>
      <c r="I1169" s="257" t="s">
        <v>115</v>
      </c>
      <c r="J1169">
        <v>0.88888888888888884</v>
      </c>
      <c r="K1169" s="32"/>
      <c r="L1169" s="32">
        <f t="shared" ref="L1169:W1169" si="1096">L1167 * $J1169</f>
        <v>23</v>
      </c>
      <c r="M1169" s="32">
        <f t="shared" si="1096"/>
        <v>21</v>
      </c>
      <c r="N1169" s="32">
        <f t="shared" si="1096"/>
        <v>21</v>
      </c>
      <c r="O1169" s="32">
        <f t="shared" si="1096"/>
        <v>21</v>
      </c>
      <c r="P1169" s="32">
        <f t="shared" si="1096"/>
        <v>21</v>
      </c>
      <c r="Q1169" s="32">
        <f t="shared" si="1096"/>
        <v>21</v>
      </c>
      <c r="R1169" s="32">
        <f t="shared" si="1096"/>
        <v>21</v>
      </c>
      <c r="S1169" s="32">
        <f t="shared" si="1096"/>
        <v>20</v>
      </c>
      <c r="T1169" s="32">
        <f t="shared" si="1096"/>
        <v>21</v>
      </c>
      <c r="U1169" s="32">
        <f t="shared" si="1096"/>
        <v>21</v>
      </c>
      <c r="V1169" s="32">
        <f t="shared" si="1096"/>
        <v>21</v>
      </c>
      <c r="W1169" s="32">
        <f t="shared" si="1096"/>
        <v>21</v>
      </c>
    </row>
    <row r="1170" spans="1:23" x14ac:dyDescent="0.25">
      <c r="A1170" s="257" t="s">
        <v>363</v>
      </c>
      <c r="B1170" t="str">
        <f>IFERROR(_xlfn.XLOOKUP(TEXT(A1170, "0"), TEXT('Material master'!$A$2:'Material master'!$A$275, "0"), 'Material master'!$B$2:'Material master'!$B$275, 1),"")</f>
        <v>ATH SG10S8 PS 25:PA:H4:H:1125</v>
      </c>
      <c r="C1170" t="str">
        <f>IFERROR(_xlfn.XLOOKUP(TEXT(A1170, "0"), TEXT('Material master'!$A$2:'Material master'!$A$275, "0"), 'Material master'!$C$2:'Material master'!$C$275, 1),"")</f>
        <v>Packaged Product</v>
      </c>
      <c r="D1170" t="str">
        <f>IFERROR(_xlfn.XLOOKUP(TEXT(A1170, "0"), TEXT('Material master'!$A$2:'Material master'!$A$275, "0"), 'Material master'!$D$2:'Material master'!$D$275, 1),"")</f>
        <v>J000 - ATH</v>
      </c>
      <c r="E1170" t="str">
        <f>IFERROR(_xlfn.XLOOKUP(TEXT(A1170, "0"), TEXT('Material master'!$A$2:'Material master'!$A$275, "0"), 'Material master'!$E$2:'Material master'!$E$275, 1),"")</f>
        <v>SPC0931 - ATH Micronised</v>
      </c>
      <c r="F1170" t="str">
        <f>IFERROR(_xlfn.XLOOKUP(TEXT(A1170, "0"), TEXT('Material master'!$A$2:'Material master'!$A$275, "0"), 'Material master'!$F$2:'Material master'!$F$275, 1),"")</f>
        <v>AC20 - ATH Micronised Fine Surface Treated</v>
      </c>
      <c r="G1170" t="str">
        <f>IFERROR(_xlfn.XLOOKUP(TEXT(A1170, "0"), TEXT('Material master'!$A$2:'Material master'!$A$275, "0"), 'Material master'!$G$2:'Material master'!$G$275, 1),"")</f>
        <v>ATH SG10S8 PS</v>
      </c>
      <c r="H1170" t="s">
        <v>706</v>
      </c>
      <c r="I1170" s="257" t="s">
        <v>117</v>
      </c>
      <c r="J1170">
        <v>8.8888888888888892E-2</v>
      </c>
      <c r="K1170" s="32"/>
      <c r="L1170" s="32">
        <f t="shared" ref="L1170:W1170" si="1097">L1167 * $J1170</f>
        <v>2.3000000000000003</v>
      </c>
      <c r="M1170" s="32">
        <f t="shared" si="1097"/>
        <v>2.1</v>
      </c>
      <c r="N1170" s="32">
        <f t="shared" si="1097"/>
        <v>2.1</v>
      </c>
      <c r="O1170" s="32">
        <f t="shared" si="1097"/>
        <v>2.1</v>
      </c>
      <c r="P1170" s="32">
        <f t="shared" si="1097"/>
        <v>2.1</v>
      </c>
      <c r="Q1170" s="32">
        <f t="shared" si="1097"/>
        <v>2.1</v>
      </c>
      <c r="R1170" s="32">
        <f t="shared" si="1097"/>
        <v>2.1</v>
      </c>
      <c r="S1170" s="32">
        <f t="shared" si="1097"/>
        <v>2</v>
      </c>
      <c r="T1170" s="32">
        <f t="shared" si="1097"/>
        <v>2.1</v>
      </c>
      <c r="U1170" s="32">
        <f t="shared" si="1097"/>
        <v>2.1</v>
      </c>
      <c r="V1170" s="32">
        <f t="shared" si="1097"/>
        <v>2.1</v>
      </c>
      <c r="W1170" s="32">
        <f t="shared" si="1097"/>
        <v>2.1</v>
      </c>
    </row>
    <row r="1171" spans="1:23" x14ac:dyDescent="0.25">
      <c r="A1171" s="257" t="s">
        <v>363</v>
      </c>
      <c r="B1171" t="str">
        <f>IFERROR(_xlfn.XLOOKUP(TEXT(A1171, "0"), TEXT('Material master'!$A$2:'Material master'!$A$275, "0"), 'Material master'!$B$2:'Material master'!$B$275, 1),"")</f>
        <v>ATH SG10S8 PS 25:PA:H4:H:1125</v>
      </c>
      <c r="C1171" t="str">
        <f>IFERROR(_xlfn.XLOOKUP(TEXT(A1171, "0"), TEXT('Material master'!$A$2:'Material master'!$A$275, "0"), 'Material master'!$C$2:'Material master'!$C$275, 1),"")</f>
        <v>Packaged Product</v>
      </c>
      <c r="D1171" t="str">
        <f>IFERROR(_xlfn.XLOOKUP(TEXT(A1171, "0"), TEXT('Material master'!$A$2:'Material master'!$A$275, "0"), 'Material master'!$D$2:'Material master'!$D$275, 1),"")</f>
        <v>J000 - ATH</v>
      </c>
      <c r="E1171" t="str">
        <f>IFERROR(_xlfn.XLOOKUP(TEXT(A1171, "0"), TEXT('Material master'!$A$2:'Material master'!$A$275, "0"), 'Material master'!$E$2:'Material master'!$E$275, 1),"")</f>
        <v>SPC0931 - ATH Micronised</v>
      </c>
      <c r="F1171" t="str">
        <f>IFERROR(_xlfn.XLOOKUP(TEXT(A1171, "0"), TEXT('Material master'!$A$2:'Material master'!$A$275, "0"), 'Material master'!$F$2:'Material master'!$F$275, 1),"")</f>
        <v>AC20 - ATH Micronised Fine Surface Treated</v>
      </c>
      <c r="G1171" t="str">
        <f>IFERROR(_xlfn.XLOOKUP(TEXT(A1171, "0"), TEXT('Material master'!$A$2:'Material master'!$A$275, "0"), 'Material master'!$G$2:'Material master'!$G$275, 1),"")</f>
        <v>ATH SG10S8 PS</v>
      </c>
      <c r="H1171" t="s">
        <v>706</v>
      </c>
      <c r="I1171" s="257" t="s">
        <v>119</v>
      </c>
      <c r="J1171">
        <v>0.88888888888888884</v>
      </c>
      <c r="K1171" s="32"/>
      <c r="L1171" s="32">
        <f t="shared" ref="L1171:W1171" si="1098">L1167 * $J1171</f>
        <v>23</v>
      </c>
      <c r="M1171" s="32">
        <f t="shared" si="1098"/>
        <v>21</v>
      </c>
      <c r="N1171" s="32">
        <f t="shared" si="1098"/>
        <v>21</v>
      </c>
      <c r="O1171" s="32">
        <f t="shared" si="1098"/>
        <v>21</v>
      </c>
      <c r="P1171" s="32">
        <f t="shared" si="1098"/>
        <v>21</v>
      </c>
      <c r="Q1171" s="32">
        <f t="shared" si="1098"/>
        <v>21</v>
      </c>
      <c r="R1171" s="32">
        <f t="shared" si="1098"/>
        <v>21</v>
      </c>
      <c r="S1171" s="32">
        <f t="shared" si="1098"/>
        <v>20</v>
      </c>
      <c r="T1171" s="32">
        <f t="shared" si="1098"/>
        <v>21</v>
      </c>
      <c r="U1171" s="32">
        <f t="shared" si="1098"/>
        <v>21</v>
      </c>
      <c r="V1171" s="32">
        <f t="shared" si="1098"/>
        <v>21</v>
      </c>
      <c r="W1171" s="32">
        <f t="shared" si="1098"/>
        <v>21</v>
      </c>
    </row>
    <row r="1172" spans="1:23" x14ac:dyDescent="0.25">
      <c r="A1172" s="257" t="s">
        <v>363</v>
      </c>
      <c r="B1172" t="str">
        <f>IFERROR(_xlfn.XLOOKUP(TEXT(A1172, "0"), TEXT('Material master'!$A$2:'Material master'!$A$275, "0"), 'Material master'!$B$2:'Material master'!$B$275, 1),"")</f>
        <v>ATH SG10S8 PS 25:PA:H4:H:1125</v>
      </c>
      <c r="C1172" t="str">
        <f>IFERROR(_xlfn.XLOOKUP(TEXT(A1172, "0"), TEXT('Material master'!$A$2:'Material master'!$A$275, "0"), 'Material master'!$C$2:'Material master'!$C$275, 1),"")</f>
        <v>Packaged Product</v>
      </c>
      <c r="D1172" t="str">
        <f>IFERROR(_xlfn.XLOOKUP(TEXT(A1172, "0"), TEXT('Material master'!$A$2:'Material master'!$A$275, "0"), 'Material master'!$D$2:'Material master'!$D$275, 1),"")</f>
        <v>J000 - ATH</v>
      </c>
      <c r="E1172" t="str">
        <f>IFERROR(_xlfn.XLOOKUP(TEXT(A1172, "0"), TEXT('Material master'!$A$2:'Material master'!$A$275, "0"), 'Material master'!$E$2:'Material master'!$E$275, 1),"")</f>
        <v>SPC0931 - ATH Micronised</v>
      </c>
      <c r="F1172" t="str">
        <f>IFERROR(_xlfn.XLOOKUP(TEXT(A1172, "0"), TEXT('Material master'!$A$2:'Material master'!$A$275, "0"), 'Material master'!$F$2:'Material master'!$F$275, 1),"")</f>
        <v>AC20 - ATH Micronised Fine Surface Treated</v>
      </c>
      <c r="G1172" t="str">
        <f>IFERROR(_xlfn.XLOOKUP(TEXT(A1172, "0"), TEXT('Material master'!$A$2:'Material master'!$A$275, "0"), 'Material master'!$G$2:'Material master'!$G$275, 1),"")</f>
        <v>ATH SG10S8 PS</v>
      </c>
      <c r="H1172" t="s">
        <v>706</v>
      </c>
      <c r="I1172" s="257" t="s">
        <v>125</v>
      </c>
      <c r="J1172">
        <v>40</v>
      </c>
      <c r="K1172" s="32"/>
      <c r="L1172" s="32">
        <f t="shared" ref="L1172:W1172" si="1099">L1167 * $J1172</f>
        <v>1035</v>
      </c>
      <c r="M1172" s="32">
        <f t="shared" si="1099"/>
        <v>945</v>
      </c>
      <c r="N1172" s="32">
        <f t="shared" si="1099"/>
        <v>945</v>
      </c>
      <c r="O1172" s="32">
        <f t="shared" si="1099"/>
        <v>945</v>
      </c>
      <c r="P1172" s="32">
        <f t="shared" si="1099"/>
        <v>945</v>
      </c>
      <c r="Q1172" s="32">
        <f t="shared" si="1099"/>
        <v>945</v>
      </c>
      <c r="R1172" s="32">
        <f t="shared" si="1099"/>
        <v>945</v>
      </c>
      <c r="S1172" s="32">
        <f t="shared" si="1099"/>
        <v>900</v>
      </c>
      <c r="T1172" s="32">
        <f t="shared" si="1099"/>
        <v>945</v>
      </c>
      <c r="U1172" s="32">
        <f t="shared" si="1099"/>
        <v>945</v>
      </c>
      <c r="V1172" s="32">
        <f t="shared" si="1099"/>
        <v>945</v>
      </c>
      <c r="W1172" s="32">
        <f t="shared" si="1099"/>
        <v>945</v>
      </c>
    </row>
    <row r="1173" spans="1:23" ht="15.75" thickBot="1" x14ac:dyDescent="0.3">
      <c r="A1173" s="257" t="s">
        <v>363</v>
      </c>
      <c r="B1173" t="str">
        <f>IFERROR(_xlfn.XLOOKUP(TEXT(A1173, "0"), TEXT('Material master'!$A$2:'Material master'!$A$275, "0"), 'Material master'!$B$2:'Material master'!$B$275, 1),"")</f>
        <v>ATH SG10S8 PS 25:PA:H4:H:1125</v>
      </c>
      <c r="C1173" t="str">
        <f>IFERROR(_xlfn.XLOOKUP(TEXT(A1173, "0"), TEXT('Material master'!$A$2:'Material master'!$A$275, "0"), 'Material master'!$C$2:'Material master'!$C$275, 1),"")</f>
        <v>Packaged Product</v>
      </c>
      <c r="D1173" t="str">
        <f>IFERROR(_xlfn.XLOOKUP(TEXT(A1173, "0"), TEXT('Material master'!$A$2:'Material master'!$A$275, "0"), 'Material master'!$D$2:'Material master'!$D$275, 1),"")</f>
        <v>J000 - ATH</v>
      </c>
      <c r="E1173" t="str">
        <f>IFERROR(_xlfn.XLOOKUP(TEXT(A1173, "0"), TEXT('Material master'!$A$2:'Material master'!$A$275, "0"), 'Material master'!$E$2:'Material master'!$E$275, 1),"")</f>
        <v>SPC0931 - ATH Micronised</v>
      </c>
      <c r="F1173" t="str">
        <f>IFERROR(_xlfn.XLOOKUP(TEXT(A1173, "0"), TEXT('Material master'!$A$2:'Material master'!$A$275, "0"), 'Material master'!$F$2:'Material master'!$F$275, 1),"")</f>
        <v>AC20 - ATH Micronised Fine Surface Treated</v>
      </c>
      <c r="G1173" t="str">
        <f>IFERROR(_xlfn.XLOOKUP(TEXT(A1173, "0"), TEXT('Material master'!$A$2:'Material master'!$A$275, "0"), 'Material master'!$G$2:'Material master'!$G$275, 1),"")</f>
        <v>ATH SG10S8 PS</v>
      </c>
      <c r="H1173" t="s">
        <v>706</v>
      </c>
      <c r="I1173" s="257" t="s">
        <v>354</v>
      </c>
      <c r="J1173">
        <v>1</v>
      </c>
      <c r="K1173" s="32"/>
      <c r="L1173" s="32">
        <f t="shared" ref="L1173:W1173" si="1100">L1167 * $J1173</f>
        <v>25.875</v>
      </c>
      <c r="M1173" s="32">
        <f t="shared" si="1100"/>
        <v>23.625</v>
      </c>
      <c r="N1173" s="32">
        <f t="shared" si="1100"/>
        <v>23.625</v>
      </c>
      <c r="O1173" s="32">
        <f t="shared" si="1100"/>
        <v>23.625</v>
      </c>
      <c r="P1173" s="32">
        <f t="shared" si="1100"/>
        <v>23.625</v>
      </c>
      <c r="Q1173" s="32">
        <f t="shared" si="1100"/>
        <v>23.625</v>
      </c>
      <c r="R1173" s="32">
        <f t="shared" si="1100"/>
        <v>23.625</v>
      </c>
      <c r="S1173" s="32">
        <f t="shared" si="1100"/>
        <v>22.5</v>
      </c>
      <c r="T1173" s="32">
        <f t="shared" si="1100"/>
        <v>23.625</v>
      </c>
      <c r="U1173" s="32">
        <f t="shared" si="1100"/>
        <v>23.625</v>
      </c>
      <c r="V1173" s="32">
        <f t="shared" si="1100"/>
        <v>23.625</v>
      </c>
      <c r="W1173" s="32">
        <f t="shared" si="1100"/>
        <v>23.625</v>
      </c>
    </row>
    <row r="1174" spans="1:23" s="138" customFormat="1" x14ac:dyDescent="0.25">
      <c r="A1174" s="137" t="s">
        <v>365</v>
      </c>
      <c r="B1174" s="138" t="str">
        <f>IFERROR(_xlfn.XLOOKUP(TEXT(A1174, "0"), TEXT('Material master'!$A$2:'Material master'!$A$275, "0"), 'Material master'!$B$2:'Material master'!$B$275, 1),"")</f>
        <v>ATH SG200E PO 1000:B4S:H2:NB:1000</v>
      </c>
      <c r="C1174" s="138" t="str">
        <f>IFERROR(_xlfn.XLOOKUP(TEXT(A1174, "0"), TEXT('Material master'!$A$2:'Material master'!$A$275, "0"), 'Material master'!$C$2:'Material master'!$C$275, 1),"")</f>
        <v>Packaged Product</v>
      </c>
      <c r="D1174" s="138" t="str">
        <f>IFERROR(_xlfn.XLOOKUP(TEXT(A1174, "0"), TEXT('Material master'!$A$2:'Material master'!$A$275, "0"), 'Material master'!$D$2:'Material master'!$D$275, 1),"")</f>
        <v>J000 - ATH</v>
      </c>
      <c r="E1174" s="138" t="str">
        <f>IFERROR(_xlfn.XLOOKUP(TEXT(A1174, "0"), TEXT('Material master'!$A$2:'Material master'!$A$275, "0"), 'Material master'!$E$2:'Material master'!$E$275, 1),"")</f>
        <v>SPC0922 - ATH Flour</v>
      </c>
      <c r="F1174" s="138" t="str">
        <f>IFERROR(_xlfn.XLOOKUP(TEXT(A1174, "0"), TEXT('Material master'!$A$2:'Material master'!$A$275, "0"), 'Material master'!$F$2:'Material master'!$F$275, 1),"")</f>
        <v>AC01 - ATH Flour Coarse</v>
      </c>
      <c r="G1174" s="138" t="str">
        <f>IFERROR(_xlfn.XLOOKUP(TEXT(A1174, "0"), TEXT('Material master'!$A$2:'Material master'!$A$275, "0"), 'Material master'!$G$2:'Material master'!$G$275, 1),"")</f>
        <v>ATH SG200E PO</v>
      </c>
      <c r="H1174" s="138" t="s">
        <v>683</v>
      </c>
      <c r="I1174" s="140">
        <f>IFERROR(AVERAGE('Forecast sheet'!$C$43:'Forecast sheet'!$N$43),0)</f>
        <v>14.25</v>
      </c>
      <c r="J1174" s="140">
        <f>IFERROR(AVERAGE(L1174:W1174),0)</f>
        <v>1.8102629130808647</v>
      </c>
      <c r="K1174" s="140"/>
      <c r="L1174" s="140">
        <v>12.9535384177734</v>
      </c>
      <c r="M1174" s="140">
        <v>1.2517833217451801</v>
      </c>
      <c r="N1174" s="140">
        <v>1.2517833217451801</v>
      </c>
      <c r="O1174" s="140">
        <v>0.2517833217451802</v>
      </c>
      <c r="P1174" s="140">
        <v>1.2517833217451801</v>
      </c>
      <c r="Q1174" s="140">
        <v>0.2517833217451802</v>
      </c>
      <c r="R1174" s="140">
        <v>1.2517833217451801</v>
      </c>
      <c r="S1174" s="140">
        <v>0.2517833217451802</v>
      </c>
      <c r="T1174" s="140">
        <v>1.2517833217451801</v>
      </c>
      <c r="U1174" s="140">
        <v>0.2517833217451802</v>
      </c>
      <c r="V1174" s="140">
        <v>1.2517833217451801</v>
      </c>
      <c r="W1174" s="140">
        <v>0.2517833217451802</v>
      </c>
    </row>
    <row r="1175" spans="1:23" x14ac:dyDescent="0.25">
      <c r="A1175" s="257" t="s">
        <v>365</v>
      </c>
      <c r="B1175" t="str">
        <f>IFERROR(_xlfn.XLOOKUP(TEXT(A1175, "0"), TEXT('Material master'!$A$2:'Material master'!$A$275, "0"), 'Material master'!$B$2:'Material master'!$B$275, 1),"")</f>
        <v>ATH SG200E PO 1000:B4S:H2:NB:1000</v>
      </c>
      <c r="C1175" t="str">
        <f>IFERROR(_xlfn.XLOOKUP(TEXT(A1175, "0"), TEXT('Material master'!$A$2:'Material master'!$A$275, "0"), 'Material master'!$C$2:'Material master'!$C$275, 1),"")</f>
        <v>Packaged Product</v>
      </c>
      <c r="D1175" t="str">
        <f>IFERROR(_xlfn.XLOOKUP(TEXT(A1175, "0"), TEXT('Material master'!$A$2:'Material master'!$A$275, "0"), 'Material master'!$D$2:'Material master'!$D$275, 1),"")</f>
        <v>J000 - ATH</v>
      </c>
      <c r="E1175" t="str">
        <f>IFERROR(_xlfn.XLOOKUP(TEXT(A1175, "0"), TEXT('Material master'!$A$2:'Material master'!$A$275, "0"), 'Material master'!$E$2:'Material master'!$E$275, 1),"")</f>
        <v>SPC0922 - ATH Flour</v>
      </c>
      <c r="F1175" t="str">
        <f>IFERROR(_xlfn.XLOOKUP(TEXT(A1175, "0"), TEXT('Material master'!$A$2:'Material master'!$A$275, "0"), 'Material master'!$F$2:'Material master'!$F$275, 1),"")</f>
        <v>AC01 - ATH Flour Coarse</v>
      </c>
      <c r="G1175" t="str">
        <f>IFERROR(_xlfn.XLOOKUP(TEXT(A1175, "0"), TEXT('Material master'!$A$2:'Material master'!$A$275, "0"), 'Material master'!$G$2:'Material master'!$G$275, 1),"")</f>
        <v>ATH SG200E PO</v>
      </c>
      <c r="H1175" s="1" t="s">
        <v>696</v>
      </c>
      <c r="I1175" s="1"/>
      <c r="J1175" s="1"/>
      <c r="K1175" s="141"/>
      <c r="L1175" s="141">
        <f t="shared" ref="L1175:W1175" si="1101">SUM(L1174)</f>
        <v>12.9535384177734</v>
      </c>
      <c r="M1175" s="141">
        <f t="shared" si="1101"/>
        <v>1.2517833217451801</v>
      </c>
      <c r="N1175" s="141">
        <f t="shared" si="1101"/>
        <v>1.2517833217451801</v>
      </c>
      <c r="O1175" s="141">
        <f t="shared" si="1101"/>
        <v>0.2517833217451802</v>
      </c>
      <c r="P1175" s="141">
        <f t="shared" si="1101"/>
        <v>1.2517833217451801</v>
      </c>
      <c r="Q1175" s="141">
        <f t="shared" si="1101"/>
        <v>0.2517833217451802</v>
      </c>
      <c r="R1175" s="141">
        <f t="shared" si="1101"/>
        <v>1.2517833217451801</v>
      </c>
      <c r="S1175" s="141">
        <f t="shared" si="1101"/>
        <v>0.2517833217451802</v>
      </c>
      <c r="T1175" s="141">
        <f t="shared" si="1101"/>
        <v>1.2517833217451801</v>
      </c>
      <c r="U1175" s="141">
        <f t="shared" si="1101"/>
        <v>0.2517833217451802</v>
      </c>
      <c r="V1175" s="141">
        <f t="shared" si="1101"/>
        <v>1.2517833217451801</v>
      </c>
      <c r="W1175" s="141">
        <f t="shared" si="1101"/>
        <v>0.2517833217451802</v>
      </c>
    </row>
    <row r="1176" spans="1:23" s="136" customFormat="1" x14ac:dyDescent="0.25">
      <c r="A1176" s="270" t="s">
        <v>365</v>
      </c>
      <c r="B1176" s="136" t="str">
        <f>IFERROR(_xlfn.XLOOKUP(TEXT(A1176, "0"), TEXT('Material master'!$A$2:'Material master'!$A$275, "0"), 'Material master'!$B$2:'Material master'!$B$275, 1),"")</f>
        <v>ATH SG200E PO 1000:B4S:H2:NB:1000</v>
      </c>
      <c r="C1176" s="136" t="str">
        <f>IFERROR(_xlfn.XLOOKUP(TEXT(A1176, "0"), TEXT('Material master'!$A$2:'Material master'!$A$275, "0"), 'Material master'!$C$2:'Material master'!$C$275, 1),"")</f>
        <v>Packaged Product</v>
      </c>
      <c r="D1176" s="136" t="str">
        <f>IFERROR(_xlfn.XLOOKUP(TEXT(A1176, "0"), TEXT('Material master'!$A$2:'Material master'!$A$275, "0"), 'Material master'!$D$2:'Material master'!$D$275, 1),"")</f>
        <v>J000 - ATH</v>
      </c>
      <c r="E1176" s="136" t="str">
        <f>IFERROR(_xlfn.XLOOKUP(TEXT(A1176, "0"), TEXT('Material master'!$A$2:'Material master'!$A$275, "0"), 'Material master'!$E$2:'Material master'!$E$275, 1),"")</f>
        <v>SPC0922 - ATH Flour</v>
      </c>
      <c r="F1176" s="136" t="str">
        <f>IFERROR(_xlfn.XLOOKUP(TEXT(A1176, "0"), TEXT('Material master'!$A$2:'Material master'!$A$275, "0"), 'Material master'!$F$2:'Material master'!$F$275, 1),"")</f>
        <v>AC01 - ATH Flour Coarse</v>
      </c>
      <c r="G1176" s="136" t="str">
        <f>IFERROR(_xlfn.XLOOKUP(TEXT(A1176, "0"), TEXT('Material master'!$A$2:'Material master'!$A$275, "0"), 'Material master'!$G$2:'Material master'!$G$275, 1),"")</f>
        <v>ATH SG200E PO</v>
      </c>
      <c r="H1176" s="136" t="s">
        <v>697</v>
      </c>
      <c r="K1176" s="142">
        <v>0</v>
      </c>
      <c r="L1176" s="142">
        <f t="shared" ref="L1176:W1176" si="1102">K1176 - L1175 + L1178</f>
        <v>4.6461582226600129E-2</v>
      </c>
      <c r="M1176" s="142">
        <f t="shared" si="1102"/>
        <v>0.79467826048141998</v>
      </c>
      <c r="N1176" s="142">
        <f t="shared" si="1102"/>
        <v>0.54289493873623984</v>
      </c>
      <c r="O1176" s="142">
        <f t="shared" si="1102"/>
        <v>0.29111161699105964</v>
      </c>
      <c r="P1176" s="142">
        <f t="shared" si="1102"/>
        <v>3.9328295245879552E-2</v>
      </c>
      <c r="Q1176" s="142">
        <f t="shared" si="1102"/>
        <v>0.78754497350069941</v>
      </c>
      <c r="R1176" s="142">
        <f t="shared" si="1102"/>
        <v>0.53576165175551926</v>
      </c>
      <c r="S1176" s="142">
        <f t="shared" si="1102"/>
        <v>0.28397833001033906</v>
      </c>
      <c r="T1176" s="142">
        <f t="shared" si="1102"/>
        <v>3.2195008265158975E-2</v>
      </c>
      <c r="U1176" s="142">
        <f t="shared" si="1102"/>
        <v>0.78041168651997883</v>
      </c>
      <c r="V1176" s="142">
        <f t="shared" si="1102"/>
        <v>0.52862836477479869</v>
      </c>
      <c r="W1176" s="142">
        <f t="shared" si="1102"/>
        <v>0.27684504302961849</v>
      </c>
    </row>
    <row r="1177" spans="1:23" x14ac:dyDescent="0.25">
      <c r="A1177" s="257" t="s">
        <v>365</v>
      </c>
      <c r="B1177" t="str">
        <f>IFERROR(_xlfn.XLOOKUP(TEXT(A1177, "0"), TEXT('Material master'!$A$2:'Material master'!$A$275, "0"), 'Material master'!$B$2:'Material master'!$B$275, 1),"")</f>
        <v>ATH SG200E PO 1000:B4S:H2:NB:1000</v>
      </c>
      <c r="C1177" t="str">
        <f>IFERROR(_xlfn.XLOOKUP(TEXT(A1177, "0"), TEXT('Material master'!$A$2:'Material master'!$A$275, "0"), 'Material master'!$C$2:'Material master'!$C$275, 1),"")</f>
        <v>Packaged Product</v>
      </c>
      <c r="D1177" t="str">
        <f>IFERROR(_xlfn.XLOOKUP(TEXT(A1177, "0"), TEXT('Material master'!$A$2:'Material master'!$A$275, "0"), 'Material master'!$D$2:'Material master'!$D$275, 1),"")</f>
        <v>J000 - ATH</v>
      </c>
      <c r="E1177" t="str">
        <f>IFERROR(_xlfn.XLOOKUP(TEXT(A1177, "0"), TEXT('Material master'!$A$2:'Material master'!$A$275, "0"), 'Material master'!$E$2:'Material master'!$E$275, 1),"")</f>
        <v>SPC0922 - ATH Flour</v>
      </c>
      <c r="F1177" t="str">
        <f>IFERROR(_xlfn.XLOOKUP(TEXT(A1177, "0"), TEXT('Material master'!$A$2:'Material master'!$A$275, "0"), 'Material master'!$F$2:'Material master'!$F$275, 1),"")</f>
        <v>AC01 - ATH Flour Coarse</v>
      </c>
      <c r="G1177" t="str">
        <f>IFERROR(_xlfn.XLOOKUP(TEXT(A1177, "0"), TEXT('Material master'!$A$2:'Material master'!$A$275, "0"), 'Material master'!$G$2:'Material master'!$G$275, 1),"")</f>
        <v>ATH SG200E PO</v>
      </c>
      <c r="H1177" t="s">
        <v>698</v>
      </c>
      <c r="I1177" s="32">
        <v>0</v>
      </c>
      <c r="J1177" s="258">
        <f>IFERROR($I1177/AVERAGE($L1175:$W1175),0)</f>
        <v>0</v>
      </c>
      <c r="K1177" s="32"/>
      <c r="L1177" s="32">
        <f t="shared" ref="L1177:W1177" si="1103">$I1177</f>
        <v>0</v>
      </c>
      <c r="M1177" s="32">
        <f t="shared" si="1103"/>
        <v>0</v>
      </c>
      <c r="N1177" s="32">
        <f t="shared" si="1103"/>
        <v>0</v>
      </c>
      <c r="O1177" s="32">
        <f t="shared" si="1103"/>
        <v>0</v>
      </c>
      <c r="P1177" s="32">
        <f t="shared" si="1103"/>
        <v>0</v>
      </c>
      <c r="Q1177" s="32">
        <f t="shared" si="1103"/>
        <v>0</v>
      </c>
      <c r="R1177" s="32">
        <f t="shared" si="1103"/>
        <v>0</v>
      </c>
      <c r="S1177" s="32">
        <f t="shared" si="1103"/>
        <v>0</v>
      </c>
      <c r="T1177" s="32">
        <f t="shared" si="1103"/>
        <v>0</v>
      </c>
      <c r="U1177" s="32">
        <f t="shared" si="1103"/>
        <v>0</v>
      </c>
      <c r="V1177" s="32">
        <f t="shared" si="1103"/>
        <v>0</v>
      </c>
      <c r="W1177" s="32">
        <f t="shared" si="1103"/>
        <v>0</v>
      </c>
    </row>
    <row r="1178" spans="1:23" x14ac:dyDescent="0.25">
      <c r="A1178" s="257" t="s">
        <v>365</v>
      </c>
      <c r="B1178" t="str">
        <f>IFERROR(_xlfn.XLOOKUP(TEXT(A1178, "0"), TEXT('Material master'!$A$2:'Material master'!$A$275, "0"), 'Material master'!$B$2:'Material master'!$B$275, 1),"")</f>
        <v>ATH SG200E PO 1000:B4S:H2:NB:1000</v>
      </c>
      <c r="C1178" t="str">
        <f>IFERROR(_xlfn.XLOOKUP(TEXT(A1178, "0"), TEXT('Material master'!$A$2:'Material master'!$A$275, "0"), 'Material master'!$C$2:'Material master'!$C$275, 1),"")</f>
        <v>Packaged Product</v>
      </c>
      <c r="D1178" t="str">
        <f>IFERROR(_xlfn.XLOOKUP(TEXT(A1178, "0"), TEXT('Material master'!$A$2:'Material master'!$A$275, "0"), 'Material master'!$D$2:'Material master'!$D$275, 1),"")</f>
        <v>J000 - ATH</v>
      </c>
      <c r="E1178" t="str">
        <f>IFERROR(_xlfn.XLOOKUP(TEXT(A1178, "0"), TEXT('Material master'!$A$2:'Material master'!$A$275, "0"), 'Material master'!$E$2:'Material master'!$E$275, 1),"")</f>
        <v>SPC0922 - ATH Flour</v>
      </c>
      <c r="F1178" t="str">
        <f>IFERROR(_xlfn.XLOOKUP(TEXT(A1178, "0"), TEXT('Material master'!$A$2:'Material master'!$A$275, "0"), 'Material master'!$F$2:'Material master'!$F$275, 1),"")</f>
        <v>AC01 - ATH Flour Coarse</v>
      </c>
      <c r="G1178" t="str">
        <f>IFERROR(_xlfn.XLOOKUP(TEXT(A1178, "0"), TEXT('Material master'!$A$2:'Material master'!$A$275, "0"), 'Material master'!$G$2:'Material master'!$G$275, 1),"")</f>
        <v>ATH SG200E PO</v>
      </c>
      <c r="H1178" t="s">
        <v>704</v>
      </c>
      <c r="I1178">
        <v>1</v>
      </c>
      <c r="K1178" s="32"/>
      <c r="L1178" s="32">
        <f t="shared" ref="L1178:W1178" si="1104">IF(( L1177 - K1176 + L1175 ) &gt; 0, CEILING(( L1177 - K1176 + L1175 ), $I1178), 0)</f>
        <v>13</v>
      </c>
      <c r="M1178" s="32">
        <f t="shared" si="1104"/>
        <v>2</v>
      </c>
      <c r="N1178" s="32">
        <f t="shared" si="1104"/>
        <v>1</v>
      </c>
      <c r="O1178" s="32">
        <f t="shared" si="1104"/>
        <v>0</v>
      </c>
      <c r="P1178" s="32">
        <f t="shared" si="1104"/>
        <v>1</v>
      </c>
      <c r="Q1178" s="32">
        <f t="shared" si="1104"/>
        <v>1</v>
      </c>
      <c r="R1178" s="32">
        <f t="shared" si="1104"/>
        <v>1</v>
      </c>
      <c r="S1178" s="32">
        <f t="shared" si="1104"/>
        <v>0</v>
      </c>
      <c r="T1178" s="32">
        <f t="shared" si="1104"/>
        <v>1</v>
      </c>
      <c r="U1178" s="32">
        <f t="shared" si="1104"/>
        <v>1</v>
      </c>
      <c r="V1178" s="32">
        <f t="shared" si="1104"/>
        <v>1</v>
      </c>
      <c r="W1178" s="32">
        <f t="shared" si="1104"/>
        <v>0</v>
      </c>
    </row>
    <row r="1179" spans="1:23" x14ac:dyDescent="0.25">
      <c r="A1179" s="257" t="s">
        <v>365</v>
      </c>
      <c r="B1179" t="str">
        <f>IFERROR(_xlfn.XLOOKUP(TEXT(A1179, "0"), TEXT('Material master'!$A$2:'Material master'!$A$275, "0"), 'Material master'!$B$2:'Material master'!$B$275, 1),"")</f>
        <v>ATH SG200E PO 1000:B4S:H2:NB:1000</v>
      </c>
      <c r="C1179" t="str">
        <f>IFERROR(_xlfn.XLOOKUP(TEXT(A1179, "0"), TEXT('Material master'!$A$2:'Material master'!$A$275, "0"), 'Material master'!$C$2:'Material master'!$C$275, 1),"")</f>
        <v>Packaged Product</v>
      </c>
      <c r="D1179" t="str">
        <f>IFERROR(_xlfn.XLOOKUP(TEXT(A1179, "0"), TEXT('Material master'!$A$2:'Material master'!$A$275, "0"), 'Material master'!$D$2:'Material master'!$D$275, 1),"")</f>
        <v>J000 - ATH</v>
      </c>
      <c r="E1179" t="str">
        <f>IFERROR(_xlfn.XLOOKUP(TEXT(A1179, "0"), TEXT('Material master'!$A$2:'Material master'!$A$275, "0"), 'Material master'!$E$2:'Material master'!$E$275, 1),"")</f>
        <v>SPC0922 - ATH Flour</v>
      </c>
      <c r="F1179" t="str">
        <f>IFERROR(_xlfn.XLOOKUP(TEXT(A1179, "0"), TEXT('Material master'!$A$2:'Material master'!$A$275, "0"), 'Material master'!$F$2:'Material master'!$F$275, 1),"")</f>
        <v>AC01 - ATH Flour Coarse</v>
      </c>
      <c r="G1179" t="str">
        <f>IFERROR(_xlfn.XLOOKUP(TEXT(A1179, "0"), TEXT('Material master'!$A$2:'Material master'!$A$275, "0"), 'Material master'!$G$2:'Material master'!$G$275, 1),"")</f>
        <v>ATH SG200E PO</v>
      </c>
      <c r="H1179" t="s">
        <v>705</v>
      </c>
      <c r="I1179" t="s">
        <v>599</v>
      </c>
      <c r="J1179">
        <v>2</v>
      </c>
      <c r="K1179" s="32"/>
      <c r="L1179" s="32">
        <f t="shared" ref="L1179:W1179" si="1105">L1178 / $J1179</f>
        <v>6.5</v>
      </c>
      <c r="M1179" s="32">
        <f t="shared" si="1105"/>
        <v>1</v>
      </c>
      <c r="N1179" s="32">
        <f t="shared" si="1105"/>
        <v>0.5</v>
      </c>
      <c r="O1179" s="32">
        <f t="shared" si="1105"/>
        <v>0</v>
      </c>
      <c r="P1179" s="32">
        <f t="shared" si="1105"/>
        <v>0.5</v>
      </c>
      <c r="Q1179" s="32">
        <f t="shared" si="1105"/>
        <v>0.5</v>
      </c>
      <c r="R1179" s="32">
        <f t="shared" si="1105"/>
        <v>0.5</v>
      </c>
      <c r="S1179" s="32">
        <f t="shared" si="1105"/>
        <v>0</v>
      </c>
      <c r="T1179" s="32">
        <f t="shared" si="1105"/>
        <v>0.5</v>
      </c>
      <c r="U1179" s="32">
        <f t="shared" si="1105"/>
        <v>0.5</v>
      </c>
      <c r="V1179" s="32">
        <f t="shared" si="1105"/>
        <v>0.5</v>
      </c>
      <c r="W1179" s="32">
        <f t="shared" si="1105"/>
        <v>0</v>
      </c>
    </row>
    <row r="1180" spans="1:23" x14ac:dyDescent="0.25">
      <c r="A1180" s="257" t="s">
        <v>365</v>
      </c>
      <c r="B1180" t="str">
        <f>IFERROR(_xlfn.XLOOKUP(TEXT(A1180, "0"), TEXT('Material master'!$A$2:'Material master'!$A$275, "0"), 'Material master'!$B$2:'Material master'!$B$275, 1),"")</f>
        <v>ATH SG200E PO 1000:B4S:H2:NB:1000</v>
      </c>
      <c r="C1180" t="str">
        <f>IFERROR(_xlfn.XLOOKUP(TEXT(A1180, "0"), TEXT('Material master'!$A$2:'Material master'!$A$275, "0"), 'Material master'!$C$2:'Material master'!$C$275, 1),"")</f>
        <v>Packaged Product</v>
      </c>
      <c r="D1180" t="str">
        <f>IFERROR(_xlfn.XLOOKUP(TEXT(A1180, "0"), TEXT('Material master'!$A$2:'Material master'!$A$275, "0"), 'Material master'!$D$2:'Material master'!$D$275, 1),"")</f>
        <v>J000 - ATH</v>
      </c>
      <c r="E1180" t="str">
        <f>IFERROR(_xlfn.XLOOKUP(TEXT(A1180, "0"), TEXT('Material master'!$A$2:'Material master'!$A$275, "0"), 'Material master'!$E$2:'Material master'!$E$275, 1),"")</f>
        <v>SPC0922 - ATH Flour</v>
      </c>
      <c r="F1180" t="str">
        <f>IFERROR(_xlfn.XLOOKUP(TEXT(A1180, "0"), TEXT('Material master'!$A$2:'Material master'!$A$275, "0"), 'Material master'!$F$2:'Material master'!$F$275, 1),"")</f>
        <v>AC01 - ATH Flour Coarse</v>
      </c>
      <c r="G1180" t="str">
        <f>IFERROR(_xlfn.XLOOKUP(TEXT(A1180, "0"), TEXT('Material master'!$A$2:'Material master'!$A$275, "0"), 'Material master'!$G$2:'Material master'!$G$275, 1),"")</f>
        <v>ATH SG200E PO</v>
      </c>
      <c r="H1180" t="s">
        <v>706</v>
      </c>
      <c r="I1180" s="257" t="s">
        <v>115</v>
      </c>
      <c r="J1180">
        <v>1</v>
      </c>
      <c r="K1180" s="32"/>
      <c r="L1180" s="32">
        <f t="shared" ref="L1180:W1180" si="1106">L1178 * $J1180</f>
        <v>13</v>
      </c>
      <c r="M1180" s="32">
        <f t="shared" si="1106"/>
        <v>2</v>
      </c>
      <c r="N1180" s="32">
        <f t="shared" si="1106"/>
        <v>1</v>
      </c>
      <c r="O1180" s="32">
        <f t="shared" si="1106"/>
        <v>0</v>
      </c>
      <c r="P1180" s="32">
        <f t="shared" si="1106"/>
        <v>1</v>
      </c>
      <c r="Q1180" s="32">
        <f t="shared" si="1106"/>
        <v>1</v>
      </c>
      <c r="R1180" s="32">
        <f t="shared" si="1106"/>
        <v>1</v>
      </c>
      <c r="S1180" s="32">
        <f t="shared" si="1106"/>
        <v>0</v>
      </c>
      <c r="T1180" s="32">
        <f t="shared" si="1106"/>
        <v>1</v>
      </c>
      <c r="U1180" s="32">
        <f t="shared" si="1106"/>
        <v>1</v>
      </c>
      <c r="V1180" s="32">
        <f t="shared" si="1106"/>
        <v>1</v>
      </c>
      <c r="W1180" s="32">
        <f t="shared" si="1106"/>
        <v>0</v>
      </c>
    </row>
    <row r="1181" spans="1:23" x14ac:dyDescent="0.25">
      <c r="A1181" s="257" t="s">
        <v>365</v>
      </c>
      <c r="B1181" t="str">
        <f>IFERROR(_xlfn.XLOOKUP(TEXT(A1181, "0"), TEXT('Material master'!$A$2:'Material master'!$A$275, "0"), 'Material master'!$B$2:'Material master'!$B$275, 1),"")</f>
        <v>ATH SG200E PO 1000:B4S:H2:NB:1000</v>
      </c>
      <c r="C1181" t="str">
        <f>IFERROR(_xlfn.XLOOKUP(TEXT(A1181, "0"), TEXT('Material master'!$A$2:'Material master'!$A$275, "0"), 'Material master'!$C$2:'Material master'!$C$275, 1),"")</f>
        <v>Packaged Product</v>
      </c>
      <c r="D1181" t="str">
        <f>IFERROR(_xlfn.XLOOKUP(TEXT(A1181, "0"), TEXT('Material master'!$A$2:'Material master'!$A$275, "0"), 'Material master'!$D$2:'Material master'!$D$275, 1),"")</f>
        <v>J000 - ATH</v>
      </c>
      <c r="E1181" t="str">
        <f>IFERROR(_xlfn.XLOOKUP(TEXT(A1181, "0"), TEXT('Material master'!$A$2:'Material master'!$A$275, "0"), 'Material master'!$E$2:'Material master'!$E$275, 1),"")</f>
        <v>SPC0922 - ATH Flour</v>
      </c>
      <c r="F1181" t="str">
        <f>IFERROR(_xlfn.XLOOKUP(TEXT(A1181, "0"), TEXT('Material master'!$A$2:'Material master'!$A$275, "0"), 'Material master'!$F$2:'Material master'!$F$275, 1),"")</f>
        <v>AC01 - ATH Flour Coarse</v>
      </c>
      <c r="G1181" t="str">
        <f>IFERROR(_xlfn.XLOOKUP(TEXT(A1181, "0"), TEXT('Material master'!$A$2:'Material master'!$A$275, "0"), 'Material master'!$G$2:'Material master'!$G$275, 1),"")</f>
        <v>ATH SG200E PO</v>
      </c>
      <c r="H1181" t="s">
        <v>706</v>
      </c>
      <c r="I1181" s="257" t="s">
        <v>119</v>
      </c>
      <c r="J1181">
        <v>2</v>
      </c>
      <c r="K1181" s="32"/>
      <c r="L1181" s="32">
        <f t="shared" ref="L1181:W1181" si="1107">L1178 * $J1181</f>
        <v>26</v>
      </c>
      <c r="M1181" s="32">
        <f t="shared" si="1107"/>
        <v>4</v>
      </c>
      <c r="N1181" s="32">
        <f t="shared" si="1107"/>
        <v>2</v>
      </c>
      <c r="O1181" s="32">
        <f t="shared" si="1107"/>
        <v>0</v>
      </c>
      <c r="P1181" s="32">
        <f t="shared" si="1107"/>
        <v>2</v>
      </c>
      <c r="Q1181" s="32">
        <f t="shared" si="1107"/>
        <v>2</v>
      </c>
      <c r="R1181" s="32">
        <f t="shared" si="1107"/>
        <v>2</v>
      </c>
      <c r="S1181" s="32">
        <f t="shared" si="1107"/>
        <v>0</v>
      </c>
      <c r="T1181" s="32">
        <f t="shared" si="1107"/>
        <v>2</v>
      </c>
      <c r="U1181" s="32">
        <f t="shared" si="1107"/>
        <v>2</v>
      </c>
      <c r="V1181" s="32">
        <f t="shared" si="1107"/>
        <v>2</v>
      </c>
      <c r="W1181" s="32">
        <f t="shared" si="1107"/>
        <v>0</v>
      </c>
    </row>
    <row r="1182" spans="1:23" x14ac:dyDescent="0.25">
      <c r="A1182" s="257" t="s">
        <v>365</v>
      </c>
      <c r="B1182" t="str">
        <f>IFERROR(_xlfn.XLOOKUP(TEXT(A1182, "0"), TEXT('Material master'!$A$2:'Material master'!$A$275, "0"), 'Material master'!$B$2:'Material master'!$B$275, 1),"")</f>
        <v>ATH SG200E PO 1000:B4S:H2:NB:1000</v>
      </c>
      <c r="C1182" t="str">
        <f>IFERROR(_xlfn.XLOOKUP(TEXT(A1182, "0"), TEXT('Material master'!$A$2:'Material master'!$A$275, "0"), 'Material master'!$C$2:'Material master'!$C$275, 1),"")</f>
        <v>Packaged Product</v>
      </c>
      <c r="D1182" t="str">
        <f>IFERROR(_xlfn.XLOOKUP(TEXT(A1182, "0"), TEXT('Material master'!$A$2:'Material master'!$A$275, "0"), 'Material master'!$D$2:'Material master'!$D$275, 1),"")</f>
        <v>J000 - ATH</v>
      </c>
      <c r="E1182" t="str">
        <f>IFERROR(_xlfn.XLOOKUP(TEXT(A1182, "0"), TEXT('Material master'!$A$2:'Material master'!$A$275, "0"), 'Material master'!$E$2:'Material master'!$E$275, 1),"")</f>
        <v>SPC0922 - ATH Flour</v>
      </c>
      <c r="F1182" t="str">
        <f>IFERROR(_xlfn.XLOOKUP(TEXT(A1182, "0"), TEXT('Material master'!$A$2:'Material master'!$A$275, "0"), 'Material master'!$F$2:'Material master'!$F$275, 1),"")</f>
        <v>AC01 - ATH Flour Coarse</v>
      </c>
      <c r="G1182" t="str">
        <f>IFERROR(_xlfn.XLOOKUP(TEXT(A1182, "0"), TEXT('Material master'!$A$2:'Material master'!$A$275, "0"), 'Material master'!$G$2:'Material master'!$G$275, 1),"")</f>
        <v>ATH SG200E PO</v>
      </c>
      <c r="H1182" t="s">
        <v>706</v>
      </c>
      <c r="I1182" s="257" t="s">
        <v>137</v>
      </c>
      <c r="J1182">
        <v>1</v>
      </c>
      <c r="K1182" s="32"/>
      <c r="L1182" s="32">
        <f t="shared" ref="L1182:W1182" si="1108">L1178 * $J1182</f>
        <v>13</v>
      </c>
      <c r="M1182" s="32">
        <f t="shared" si="1108"/>
        <v>2</v>
      </c>
      <c r="N1182" s="32">
        <f t="shared" si="1108"/>
        <v>1</v>
      </c>
      <c r="O1182" s="32">
        <f t="shared" si="1108"/>
        <v>0</v>
      </c>
      <c r="P1182" s="32">
        <f t="shared" si="1108"/>
        <v>1</v>
      </c>
      <c r="Q1182" s="32">
        <f t="shared" si="1108"/>
        <v>1</v>
      </c>
      <c r="R1182" s="32">
        <f t="shared" si="1108"/>
        <v>1</v>
      </c>
      <c r="S1182" s="32">
        <f t="shared" si="1108"/>
        <v>0</v>
      </c>
      <c r="T1182" s="32">
        <f t="shared" si="1108"/>
        <v>1</v>
      </c>
      <c r="U1182" s="32">
        <f t="shared" si="1108"/>
        <v>1</v>
      </c>
      <c r="V1182" s="32">
        <f t="shared" si="1108"/>
        <v>1</v>
      </c>
      <c r="W1182" s="32">
        <f t="shared" si="1108"/>
        <v>0</v>
      </c>
    </row>
    <row r="1183" spans="1:23" ht="15.75" thickBot="1" x14ac:dyDescent="0.3">
      <c r="A1183" s="257" t="s">
        <v>365</v>
      </c>
      <c r="B1183" t="str">
        <f>IFERROR(_xlfn.XLOOKUP(TEXT(A1183, "0"), TEXT('Material master'!$A$2:'Material master'!$A$275, "0"), 'Material master'!$B$2:'Material master'!$B$275, 1),"")</f>
        <v>ATH SG200E PO 1000:B4S:H2:NB:1000</v>
      </c>
      <c r="C1183" t="str">
        <f>IFERROR(_xlfn.XLOOKUP(TEXT(A1183, "0"), TEXT('Material master'!$A$2:'Material master'!$A$275, "0"), 'Material master'!$C$2:'Material master'!$C$275, 1),"")</f>
        <v>Packaged Product</v>
      </c>
      <c r="D1183" t="str">
        <f>IFERROR(_xlfn.XLOOKUP(TEXT(A1183, "0"), TEXT('Material master'!$A$2:'Material master'!$A$275, "0"), 'Material master'!$D$2:'Material master'!$D$275, 1),"")</f>
        <v>J000 - ATH</v>
      </c>
      <c r="E1183" t="str">
        <f>IFERROR(_xlfn.XLOOKUP(TEXT(A1183, "0"), TEXT('Material master'!$A$2:'Material master'!$A$275, "0"), 'Material master'!$E$2:'Material master'!$E$275, 1),"")</f>
        <v>SPC0922 - ATH Flour</v>
      </c>
      <c r="F1183" t="str">
        <f>IFERROR(_xlfn.XLOOKUP(TEXT(A1183, "0"), TEXT('Material master'!$A$2:'Material master'!$A$275, "0"), 'Material master'!$F$2:'Material master'!$F$275, 1),"")</f>
        <v>AC01 - ATH Flour Coarse</v>
      </c>
      <c r="G1183" t="str">
        <f>IFERROR(_xlfn.XLOOKUP(TEXT(A1183, "0"), TEXT('Material master'!$A$2:'Material master'!$A$275, "0"), 'Material master'!$G$2:'Material master'!$G$275, 1),"")</f>
        <v>ATH SG200E PO</v>
      </c>
      <c r="H1183" t="s">
        <v>706</v>
      </c>
      <c r="I1183" s="257" t="s">
        <v>201</v>
      </c>
      <c r="J1183">
        <v>1.1000000000000001</v>
      </c>
      <c r="K1183" s="32"/>
      <c r="L1183" s="32">
        <f t="shared" ref="L1183:W1183" si="1109">L1178 * $J1183</f>
        <v>14.3</v>
      </c>
      <c r="M1183" s="32">
        <f t="shared" si="1109"/>
        <v>2.2000000000000002</v>
      </c>
      <c r="N1183" s="32">
        <f t="shared" si="1109"/>
        <v>1.1000000000000001</v>
      </c>
      <c r="O1183" s="32">
        <f t="shared" si="1109"/>
        <v>0</v>
      </c>
      <c r="P1183" s="32">
        <f t="shared" si="1109"/>
        <v>1.1000000000000001</v>
      </c>
      <c r="Q1183" s="32">
        <f t="shared" si="1109"/>
        <v>1.1000000000000001</v>
      </c>
      <c r="R1183" s="32">
        <f t="shared" si="1109"/>
        <v>1.1000000000000001</v>
      </c>
      <c r="S1183" s="32">
        <f t="shared" si="1109"/>
        <v>0</v>
      </c>
      <c r="T1183" s="32">
        <f t="shared" si="1109"/>
        <v>1.1000000000000001</v>
      </c>
      <c r="U1183" s="32">
        <f t="shared" si="1109"/>
        <v>1.1000000000000001</v>
      </c>
      <c r="V1183" s="32">
        <f t="shared" si="1109"/>
        <v>1.1000000000000001</v>
      </c>
      <c r="W1183" s="32">
        <f t="shared" si="1109"/>
        <v>0</v>
      </c>
    </row>
    <row r="1184" spans="1:23" s="138" customFormat="1" x14ac:dyDescent="0.25">
      <c r="A1184" s="137" t="s">
        <v>368</v>
      </c>
      <c r="B1184" s="138" t="str">
        <f>IFERROR(_xlfn.XLOOKUP(TEXT(A1184, "0"), TEXT('Material master'!$A$2:'Material master'!$A$275, "0"), 'Material master'!$B$2:'Material master'!$B$275, 1),"")</f>
        <v>H-Magnesite SC10 PO</v>
      </c>
      <c r="C1184" s="138" t="str">
        <f>IFERROR(_xlfn.XLOOKUP(TEXT(A1184, "0"), TEXT('Material master'!$A$2:'Material master'!$A$275, "0"), 'Material master'!$C$2:'Material master'!$C$275, 1),"")</f>
        <v>Bulk Product</v>
      </c>
      <c r="D1184" s="138" t="str">
        <f>IFERROR(_xlfn.XLOOKUP(TEXT(A1184, "0"), TEXT('Material master'!$A$2:'Material master'!$A$275, "0"), 'Material master'!$D$2:'Material master'!$D$275, 1),"")</f>
        <v>T003 - Hydromagnesite</v>
      </c>
      <c r="E1184" s="138" t="str">
        <f>IFERROR(_xlfn.XLOOKUP(TEXT(A1184, "0"), TEXT('Material master'!$A$2:'Material master'!$A$275, "0"), 'Material master'!$E$2:'Material master'!$E$275, 1),"")</f>
        <v>SPC0941 - Hydromagnesite Micronised</v>
      </c>
      <c r="F1184" s="138" t="str">
        <f>IFERROR(_xlfn.XLOOKUP(TEXT(A1184, "0"), TEXT('Material master'!$A$2:'Material master'!$A$275, "0"), 'Material master'!$F$2:'Material master'!$F$275, 1),"")</f>
        <v>BL03 - Hydromagnesite Micronised Fine</v>
      </c>
      <c r="G1184" s="138" t="str">
        <f>IFERROR(_xlfn.XLOOKUP(TEXT(A1184, "0"), TEXT('Material master'!$A$2:'Material master'!$A$275, "0"), 'Material master'!$G$2:'Material master'!$G$275, 1),"")</f>
        <v>H-Magnesite C10 PO</v>
      </c>
      <c r="H1184" s="138" t="s">
        <v>683</v>
      </c>
      <c r="I1184" s="140">
        <f>IFERROR(AVERAGE('Forecast sheet'!$C$44:'Forecast sheet'!$N$44),0)</f>
        <v>0</v>
      </c>
      <c r="J1184" s="140">
        <f>IFERROR(AVERAGE(L1184:W1184),0)</f>
        <v>0</v>
      </c>
      <c r="K1184" s="140"/>
      <c r="L1184" s="140">
        <v>0</v>
      </c>
      <c r="M1184" s="140">
        <v>0</v>
      </c>
      <c r="N1184" s="140">
        <v>0</v>
      </c>
      <c r="O1184" s="140">
        <v>0</v>
      </c>
      <c r="P1184" s="140">
        <v>0</v>
      </c>
      <c r="Q1184" s="140">
        <v>0</v>
      </c>
      <c r="R1184" s="140">
        <v>0</v>
      </c>
      <c r="S1184" s="140">
        <v>0</v>
      </c>
      <c r="T1184" s="140">
        <v>0</v>
      </c>
      <c r="U1184" s="140">
        <v>0</v>
      </c>
      <c r="V1184" s="140">
        <v>0</v>
      </c>
      <c r="W1184" s="140">
        <v>0</v>
      </c>
    </row>
    <row r="1185" spans="1:23" x14ac:dyDescent="0.25">
      <c r="A1185" s="257" t="s">
        <v>368</v>
      </c>
      <c r="B1185" t="str">
        <f>IFERROR(_xlfn.XLOOKUP(TEXT(A1185, "0"), TEXT('Material master'!$A$2:'Material master'!$A$275, "0"), 'Material master'!$B$2:'Material master'!$B$275, 1),"")</f>
        <v>H-Magnesite SC10 PO</v>
      </c>
      <c r="C1185" t="str">
        <f>IFERROR(_xlfn.XLOOKUP(TEXT(A1185, "0"), TEXT('Material master'!$A$2:'Material master'!$A$275, "0"), 'Material master'!$C$2:'Material master'!$C$275, 1),"")</f>
        <v>Bulk Product</v>
      </c>
      <c r="D1185" t="str">
        <f>IFERROR(_xlfn.XLOOKUP(TEXT(A1185, "0"), TEXT('Material master'!$A$2:'Material master'!$A$275, "0"), 'Material master'!$D$2:'Material master'!$D$275, 1),"")</f>
        <v>T003 - Hydromagnesite</v>
      </c>
      <c r="E1185" t="str">
        <f>IFERROR(_xlfn.XLOOKUP(TEXT(A1185, "0"), TEXT('Material master'!$A$2:'Material master'!$A$275, "0"), 'Material master'!$E$2:'Material master'!$E$275, 1),"")</f>
        <v>SPC0941 - Hydromagnesite Micronised</v>
      </c>
      <c r="F1185" t="str">
        <f>IFERROR(_xlfn.XLOOKUP(TEXT(A1185, "0"), TEXT('Material master'!$A$2:'Material master'!$A$275, "0"), 'Material master'!$F$2:'Material master'!$F$275, 1),"")</f>
        <v>BL03 - Hydromagnesite Micronised Fine</v>
      </c>
      <c r="G1185" t="str">
        <f>IFERROR(_xlfn.XLOOKUP(TEXT(A1185, "0"), TEXT('Material master'!$A$2:'Material master'!$A$275, "0"), 'Material master'!$G$2:'Material master'!$G$275, 1),"")</f>
        <v>H-Magnesite C10 PO</v>
      </c>
      <c r="H1185" s="1" t="s">
        <v>696</v>
      </c>
      <c r="I1185" s="1"/>
      <c r="J1185" s="1"/>
      <c r="K1185" s="141"/>
      <c r="L1185" s="141">
        <f t="shared" ref="L1185:W1185" si="1110">SUM(L1184)</f>
        <v>0</v>
      </c>
      <c r="M1185" s="141">
        <f t="shared" si="1110"/>
        <v>0</v>
      </c>
      <c r="N1185" s="141">
        <f t="shared" si="1110"/>
        <v>0</v>
      </c>
      <c r="O1185" s="141">
        <f t="shared" si="1110"/>
        <v>0</v>
      </c>
      <c r="P1185" s="141">
        <f t="shared" si="1110"/>
        <v>0</v>
      </c>
      <c r="Q1185" s="141">
        <f t="shared" si="1110"/>
        <v>0</v>
      </c>
      <c r="R1185" s="141">
        <f t="shared" si="1110"/>
        <v>0</v>
      </c>
      <c r="S1185" s="141">
        <f t="shared" si="1110"/>
        <v>0</v>
      </c>
      <c r="T1185" s="141">
        <f t="shared" si="1110"/>
        <v>0</v>
      </c>
      <c r="U1185" s="141">
        <f t="shared" si="1110"/>
        <v>0</v>
      </c>
      <c r="V1185" s="141">
        <f t="shared" si="1110"/>
        <v>0</v>
      </c>
      <c r="W1185" s="141">
        <f t="shared" si="1110"/>
        <v>0</v>
      </c>
    </row>
    <row r="1186" spans="1:23" s="136" customFormat="1" x14ac:dyDescent="0.25">
      <c r="A1186" s="270" t="s">
        <v>368</v>
      </c>
      <c r="B1186" s="136" t="str">
        <f>IFERROR(_xlfn.XLOOKUP(TEXT(A1186, "0"), TEXT('Material master'!$A$2:'Material master'!$A$275, "0"), 'Material master'!$B$2:'Material master'!$B$275, 1),"")</f>
        <v>H-Magnesite SC10 PO</v>
      </c>
      <c r="C1186" s="136" t="str">
        <f>IFERROR(_xlfn.XLOOKUP(TEXT(A1186, "0"), TEXT('Material master'!$A$2:'Material master'!$A$275, "0"), 'Material master'!$C$2:'Material master'!$C$275, 1),"")</f>
        <v>Bulk Product</v>
      </c>
      <c r="D1186" s="136" t="str">
        <f>IFERROR(_xlfn.XLOOKUP(TEXT(A1186, "0"), TEXT('Material master'!$A$2:'Material master'!$A$275, "0"), 'Material master'!$D$2:'Material master'!$D$275, 1),"")</f>
        <v>T003 - Hydromagnesite</v>
      </c>
      <c r="E1186" s="136" t="str">
        <f>IFERROR(_xlfn.XLOOKUP(TEXT(A1186, "0"), TEXT('Material master'!$A$2:'Material master'!$A$275, "0"), 'Material master'!$E$2:'Material master'!$E$275, 1),"")</f>
        <v>SPC0941 - Hydromagnesite Micronised</v>
      </c>
      <c r="F1186" s="136" t="str">
        <f>IFERROR(_xlfn.XLOOKUP(TEXT(A1186, "0"), TEXT('Material master'!$A$2:'Material master'!$A$275, "0"), 'Material master'!$F$2:'Material master'!$F$275, 1),"")</f>
        <v>BL03 - Hydromagnesite Micronised Fine</v>
      </c>
      <c r="G1186" s="136" t="str">
        <f>IFERROR(_xlfn.XLOOKUP(TEXT(A1186, "0"), TEXT('Material master'!$A$2:'Material master'!$A$275, "0"), 'Material master'!$G$2:'Material master'!$G$275, 1),"")</f>
        <v>H-Magnesite C10 PO</v>
      </c>
      <c r="H1186" s="136" t="s">
        <v>697</v>
      </c>
      <c r="K1186" s="142">
        <v>0</v>
      </c>
      <c r="L1186" s="142">
        <f t="shared" ref="L1186:W1186" si="1111">K1186 - L1185 + L1188</f>
        <v>0</v>
      </c>
      <c r="M1186" s="142">
        <f t="shared" si="1111"/>
        <v>0</v>
      </c>
      <c r="N1186" s="142">
        <f t="shared" si="1111"/>
        <v>0</v>
      </c>
      <c r="O1186" s="142">
        <f t="shared" si="1111"/>
        <v>0</v>
      </c>
      <c r="P1186" s="142">
        <f t="shared" si="1111"/>
        <v>0</v>
      </c>
      <c r="Q1186" s="142">
        <f t="shared" si="1111"/>
        <v>0</v>
      </c>
      <c r="R1186" s="142">
        <f t="shared" si="1111"/>
        <v>0</v>
      </c>
      <c r="S1186" s="142">
        <f t="shared" si="1111"/>
        <v>0</v>
      </c>
      <c r="T1186" s="142">
        <f t="shared" si="1111"/>
        <v>0</v>
      </c>
      <c r="U1186" s="142">
        <f t="shared" si="1111"/>
        <v>0</v>
      </c>
      <c r="V1186" s="142">
        <f t="shared" si="1111"/>
        <v>0</v>
      </c>
      <c r="W1186" s="142">
        <f t="shared" si="1111"/>
        <v>0</v>
      </c>
    </row>
    <row r="1187" spans="1:23" x14ac:dyDescent="0.25">
      <c r="A1187" s="257" t="s">
        <v>368</v>
      </c>
      <c r="B1187" t="str">
        <f>IFERROR(_xlfn.XLOOKUP(TEXT(A1187, "0"), TEXT('Material master'!$A$2:'Material master'!$A$275, "0"), 'Material master'!$B$2:'Material master'!$B$275, 1),"")</f>
        <v>H-Magnesite SC10 PO</v>
      </c>
      <c r="C1187" t="str">
        <f>IFERROR(_xlfn.XLOOKUP(TEXT(A1187, "0"), TEXT('Material master'!$A$2:'Material master'!$A$275, "0"), 'Material master'!$C$2:'Material master'!$C$275, 1),"")</f>
        <v>Bulk Product</v>
      </c>
      <c r="D1187" t="str">
        <f>IFERROR(_xlfn.XLOOKUP(TEXT(A1187, "0"), TEXT('Material master'!$A$2:'Material master'!$A$275, "0"), 'Material master'!$D$2:'Material master'!$D$275, 1),"")</f>
        <v>T003 - Hydromagnesite</v>
      </c>
      <c r="E1187" t="str">
        <f>IFERROR(_xlfn.XLOOKUP(TEXT(A1187, "0"), TEXT('Material master'!$A$2:'Material master'!$A$275, "0"), 'Material master'!$E$2:'Material master'!$E$275, 1),"")</f>
        <v>SPC0941 - Hydromagnesite Micronised</v>
      </c>
      <c r="F1187" t="str">
        <f>IFERROR(_xlfn.XLOOKUP(TEXT(A1187, "0"), TEXT('Material master'!$A$2:'Material master'!$A$275, "0"), 'Material master'!$F$2:'Material master'!$F$275, 1),"")</f>
        <v>BL03 - Hydromagnesite Micronised Fine</v>
      </c>
      <c r="G1187" t="str">
        <f>IFERROR(_xlfn.XLOOKUP(TEXT(A1187, "0"), TEXT('Material master'!$A$2:'Material master'!$A$275, "0"), 'Material master'!$G$2:'Material master'!$G$275, 1),"")</f>
        <v>H-Magnesite C10 PO</v>
      </c>
      <c r="H1187" t="s">
        <v>698</v>
      </c>
      <c r="I1187" s="32">
        <v>0</v>
      </c>
      <c r="J1187" s="258">
        <f>IFERROR($I1187/AVERAGE($L1185:$W1185),0)</f>
        <v>0</v>
      </c>
      <c r="K1187" s="32"/>
      <c r="L1187" s="32">
        <f t="shared" ref="L1187:W1187" si="1112">$I1187</f>
        <v>0</v>
      </c>
      <c r="M1187" s="32">
        <f t="shared" si="1112"/>
        <v>0</v>
      </c>
      <c r="N1187" s="32">
        <f t="shared" si="1112"/>
        <v>0</v>
      </c>
      <c r="O1187" s="32">
        <f t="shared" si="1112"/>
        <v>0</v>
      </c>
      <c r="P1187" s="32">
        <f t="shared" si="1112"/>
        <v>0</v>
      </c>
      <c r="Q1187" s="32">
        <f t="shared" si="1112"/>
        <v>0</v>
      </c>
      <c r="R1187" s="32">
        <f t="shared" si="1112"/>
        <v>0</v>
      </c>
      <c r="S1187" s="32">
        <f t="shared" si="1112"/>
        <v>0</v>
      </c>
      <c r="T1187" s="32">
        <f t="shared" si="1112"/>
        <v>0</v>
      </c>
      <c r="U1187" s="32">
        <f t="shared" si="1112"/>
        <v>0</v>
      </c>
      <c r="V1187" s="32">
        <f t="shared" si="1112"/>
        <v>0</v>
      </c>
      <c r="W1187" s="32">
        <f t="shared" si="1112"/>
        <v>0</v>
      </c>
    </row>
    <row r="1188" spans="1:23" x14ac:dyDescent="0.25">
      <c r="A1188" s="257" t="s">
        <v>368</v>
      </c>
      <c r="B1188" t="str">
        <f>IFERROR(_xlfn.XLOOKUP(TEXT(A1188, "0"), TEXT('Material master'!$A$2:'Material master'!$A$275, "0"), 'Material master'!$B$2:'Material master'!$B$275, 1),"")</f>
        <v>H-Magnesite SC10 PO</v>
      </c>
      <c r="C1188" t="str">
        <f>IFERROR(_xlfn.XLOOKUP(TEXT(A1188, "0"), TEXT('Material master'!$A$2:'Material master'!$A$275, "0"), 'Material master'!$C$2:'Material master'!$C$275, 1),"")</f>
        <v>Bulk Product</v>
      </c>
      <c r="D1188" t="str">
        <f>IFERROR(_xlfn.XLOOKUP(TEXT(A1188, "0"), TEXT('Material master'!$A$2:'Material master'!$A$275, "0"), 'Material master'!$D$2:'Material master'!$D$275, 1),"")</f>
        <v>T003 - Hydromagnesite</v>
      </c>
      <c r="E1188" t="str">
        <f>IFERROR(_xlfn.XLOOKUP(TEXT(A1188, "0"), TEXT('Material master'!$A$2:'Material master'!$A$275, "0"), 'Material master'!$E$2:'Material master'!$E$275, 1),"")</f>
        <v>SPC0941 - Hydromagnesite Micronised</v>
      </c>
      <c r="F1188" t="str">
        <f>IFERROR(_xlfn.XLOOKUP(TEXT(A1188, "0"), TEXT('Material master'!$A$2:'Material master'!$A$275, "0"), 'Material master'!$F$2:'Material master'!$F$275, 1),"")</f>
        <v>BL03 - Hydromagnesite Micronised Fine</v>
      </c>
      <c r="G1188" t="str">
        <f>IFERROR(_xlfn.XLOOKUP(TEXT(A1188, "0"), TEXT('Material master'!$A$2:'Material master'!$A$275, "0"), 'Material master'!$G$2:'Material master'!$G$275, 1),"")</f>
        <v>H-Magnesite C10 PO</v>
      </c>
      <c r="H1188" t="s">
        <v>704</v>
      </c>
      <c r="I1188">
        <v>1</v>
      </c>
      <c r="K1188" s="32"/>
      <c r="L1188" s="32">
        <f t="shared" ref="L1188:W1188" si="1113">IF(( L1187 - K1186 + L1185 ) &gt; 0, CEILING(( L1187 - K1186 + L1185 ), $I1188), 0)</f>
        <v>0</v>
      </c>
      <c r="M1188" s="32">
        <f t="shared" si="1113"/>
        <v>0</v>
      </c>
      <c r="N1188" s="32">
        <f t="shared" si="1113"/>
        <v>0</v>
      </c>
      <c r="O1188" s="32">
        <f t="shared" si="1113"/>
        <v>0</v>
      </c>
      <c r="P1188" s="32">
        <f t="shared" si="1113"/>
        <v>0</v>
      </c>
      <c r="Q1188" s="32">
        <f t="shared" si="1113"/>
        <v>0</v>
      </c>
      <c r="R1188" s="32">
        <f t="shared" si="1113"/>
        <v>0</v>
      </c>
      <c r="S1188" s="32">
        <f t="shared" si="1113"/>
        <v>0</v>
      </c>
      <c r="T1188" s="32">
        <f t="shared" si="1113"/>
        <v>0</v>
      </c>
      <c r="U1188" s="32">
        <f t="shared" si="1113"/>
        <v>0</v>
      </c>
      <c r="V1188" s="32">
        <f t="shared" si="1113"/>
        <v>0</v>
      </c>
      <c r="W1188" s="32">
        <f t="shared" si="1113"/>
        <v>0</v>
      </c>
    </row>
    <row r="1189" spans="1:23" x14ac:dyDescent="0.25">
      <c r="A1189" s="257" t="s">
        <v>368</v>
      </c>
      <c r="B1189" t="str">
        <f>IFERROR(_xlfn.XLOOKUP(TEXT(A1189, "0"), TEXT('Material master'!$A$2:'Material master'!$A$275, "0"), 'Material master'!$B$2:'Material master'!$B$275, 1),"")</f>
        <v>H-Magnesite SC10 PO</v>
      </c>
      <c r="C1189" t="str">
        <f>IFERROR(_xlfn.XLOOKUP(TEXT(A1189, "0"), TEXT('Material master'!$A$2:'Material master'!$A$275, "0"), 'Material master'!$C$2:'Material master'!$C$275, 1),"")</f>
        <v>Bulk Product</v>
      </c>
      <c r="D1189" t="str">
        <f>IFERROR(_xlfn.XLOOKUP(TEXT(A1189, "0"), TEXT('Material master'!$A$2:'Material master'!$A$275, "0"), 'Material master'!$D$2:'Material master'!$D$275, 1),"")</f>
        <v>T003 - Hydromagnesite</v>
      </c>
      <c r="E1189" t="str">
        <f>IFERROR(_xlfn.XLOOKUP(TEXT(A1189, "0"), TEXT('Material master'!$A$2:'Material master'!$A$275, "0"), 'Material master'!$E$2:'Material master'!$E$275, 1),"")</f>
        <v>SPC0941 - Hydromagnesite Micronised</v>
      </c>
      <c r="F1189" t="str">
        <f>IFERROR(_xlfn.XLOOKUP(TEXT(A1189, "0"), TEXT('Material master'!$A$2:'Material master'!$A$275, "0"), 'Material master'!$F$2:'Material master'!$F$275, 1),"")</f>
        <v>BL03 - Hydromagnesite Micronised Fine</v>
      </c>
      <c r="G1189" t="str">
        <f>IFERROR(_xlfn.XLOOKUP(TEXT(A1189, "0"), TEXT('Material master'!$A$2:'Material master'!$A$275, "0"), 'Material master'!$G$2:'Material master'!$G$275, 1),"")</f>
        <v>H-Magnesite C10 PO</v>
      </c>
      <c r="H1189" t="s">
        <v>705</v>
      </c>
      <c r="I1189" t="s">
        <v>633</v>
      </c>
      <c r="J1189">
        <v>1.5</v>
      </c>
      <c r="K1189" s="32"/>
      <c r="L1189" s="32">
        <f t="shared" ref="L1189:W1189" si="1114">L1188 / $J1189</f>
        <v>0</v>
      </c>
      <c r="M1189" s="32">
        <f t="shared" si="1114"/>
        <v>0</v>
      </c>
      <c r="N1189" s="32">
        <f t="shared" si="1114"/>
        <v>0</v>
      </c>
      <c r="O1189" s="32">
        <f t="shared" si="1114"/>
        <v>0</v>
      </c>
      <c r="P1189" s="32">
        <f t="shared" si="1114"/>
        <v>0</v>
      </c>
      <c r="Q1189" s="32">
        <f t="shared" si="1114"/>
        <v>0</v>
      </c>
      <c r="R1189" s="32">
        <f t="shared" si="1114"/>
        <v>0</v>
      </c>
      <c r="S1189" s="32">
        <f t="shared" si="1114"/>
        <v>0</v>
      </c>
      <c r="T1189" s="32">
        <f t="shared" si="1114"/>
        <v>0</v>
      </c>
      <c r="U1189" s="32">
        <f t="shared" si="1114"/>
        <v>0</v>
      </c>
      <c r="V1189" s="32">
        <f t="shared" si="1114"/>
        <v>0</v>
      </c>
      <c r="W1189" s="32">
        <f t="shared" si="1114"/>
        <v>0</v>
      </c>
    </row>
    <row r="1190" spans="1:23" ht="15.75" thickBot="1" x14ac:dyDescent="0.3">
      <c r="A1190" s="257" t="s">
        <v>368</v>
      </c>
      <c r="B1190" t="str">
        <f>IFERROR(_xlfn.XLOOKUP(TEXT(A1190, "0"), TEXT('Material master'!$A$2:'Material master'!$A$275, "0"), 'Material master'!$B$2:'Material master'!$B$275, 1),"")</f>
        <v>H-Magnesite SC10 PO</v>
      </c>
      <c r="C1190" t="str">
        <f>IFERROR(_xlfn.XLOOKUP(TEXT(A1190, "0"), TEXT('Material master'!$A$2:'Material master'!$A$275, "0"), 'Material master'!$C$2:'Material master'!$C$275, 1),"")</f>
        <v>Bulk Product</v>
      </c>
      <c r="D1190" t="str">
        <f>IFERROR(_xlfn.XLOOKUP(TEXT(A1190, "0"), TEXT('Material master'!$A$2:'Material master'!$A$275, "0"), 'Material master'!$D$2:'Material master'!$D$275, 1),"")</f>
        <v>T003 - Hydromagnesite</v>
      </c>
      <c r="E1190" t="str">
        <f>IFERROR(_xlfn.XLOOKUP(TEXT(A1190, "0"), TEXT('Material master'!$A$2:'Material master'!$A$275, "0"), 'Material master'!$E$2:'Material master'!$E$275, 1),"")</f>
        <v>SPC0941 - Hydromagnesite Micronised</v>
      </c>
      <c r="F1190" t="str">
        <f>IFERROR(_xlfn.XLOOKUP(TEXT(A1190, "0"), TEXT('Material master'!$A$2:'Material master'!$A$275, "0"), 'Material master'!$F$2:'Material master'!$F$275, 1),"")</f>
        <v>BL03 - Hydromagnesite Micronised Fine</v>
      </c>
      <c r="G1190" t="str">
        <f>IFERROR(_xlfn.XLOOKUP(TEXT(A1190, "0"), TEXT('Material master'!$A$2:'Material master'!$A$275, "0"), 'Material master'!$G$2:'Material master'!$G$275, 1),"")</f>
        <v>H-Magnesite C10 PO</v>
      </c>
      <c r="H1190" t="s">
        <v>706</v>
      </c>
      <c r="I1190" s="257" t="s">
        <v>487</v>
      </c>
      <c r="J1190">
        <v>1.613</v>
      </c>
      <c r="K1190" s="32"/>
      <c r="L1190" s="32">
        <f t="shared" ref="L1190:W1190" si="1115">L1188 * $J1190</f>
        <v>0</v>
      </c>
      <c r="M1190" s="32">
        <f t="shared" si="1115"/>
        <v>0</v>
      </c>
      <c r="N1190" s="32">
        <f t="shared" si="1115"/>
        <v>0</v>
      </c>
      <c r="O1190" s="32">
        <f t="shared" si="1115"/>
        <v>0</v>
      </c>
      <c r="P1190" s="32">
        <f t="shared" si="1115"/>
        <v>0</v>
      </c>
      <c r="Q1190" s="32">
        <f t="shared" si="1115"/>
        <v>0</v>
      </c>
      <c r="R1190" s="32">
        <f t="shared" si="1115"/>
        <v>0</v>
      </c>
      <c r="S1190" s="32">
        <f t="shared" si="1115"/>
        <v>0</v>
      </c>
      <c r="T1190" s="32">
        <f t="shared" si="1115"/>
        <v>0</v>
      </c>
      <c r="U1190" s="32">
        <f t="shared" si="1115"/>
        <v>0</v>
      </c>
      <c r="V1190" s="32">
        <f t="shared" si="1115"/>
        <v>0</v>
      </c>
      <c r="W1190" s="32">
        <f t="shared" si="1115"/>
        <v>0</v>
      </c>
    </row>
    <row r="1191" spans="1:23" s="138" customFormat="1" x14ac:dyDescent="0.25">
      <c r="A1191" s="137" t="s">
        <v>374</v>
      </c>
      <c r="B1191" s="138" t="str">
        <f>IFERROR(_xlfn.XLOOKUP(TEXT(A1191, "0"), TEXT('Material master'!$A$2:'Material master'!$A$275, "0"), 'Material master'!$B$2:'Material master'!$B$275, 1),"")</f>
        <v>H-Magnesite C10 PO 20:PA:S4:H:1100</v>
      </c>
      <c r="C1191" s="138" t="str">
        <f>IFERROR(_xlfn.XLOOKUP(TEXT(A1191, "0"), TEXT('Material master'!$A$2:'Material master'!$A$275, "0"), 'Material master'!$C$2:'Material master'!$C$275, 1),"")</f>
        <v>Packaged Product</v>
      </c>
      <c r="D1191" s="138" t="str">
        <f>IFERROR(_xlfn.XLOOKUP(TEXT(A1191, "0"), TEXT('Material master'!$A$2:'Material master'!$A$275, "0"), 'Material master'!$D$2:'Material master'!$D$275, 1),"")</f>
        <v>T003 - Hydromagnesite</v>
      </c>
      <c r="E1191" s="138" t="str">
        <f>IFERROR(_xlfn.XLOOKUP(TEXT(A1191, "0"), TEXT('Material master'!$A$2:'Material master'!$A$275, "0"), 'Material master'!$E$2:'Material master'!$E$275, 1),"")</f>
        <v>SPC0941 - Hydromagnesite Micronised</v>
      </c>
      <c r="F1191" s="138" t="str">
        <f>IFERROR(_xlfn.XLOOKUP(TEXT(A1191, "0"), TEXT('Material master'!$A$2:'Material master'!$A$275, "0"), 'Material master'!$F$2:'Material master'!$F$275, 1),"")</f>
        <v>BL03 - Hydromagnesite Micronised Fine</v>
      </c>
      <c r="G1191" s="138" t="str">
        <f>IFERROR(_xlfn.XLOOKUP(TEXT(A1191, "0"), TEXT('Material master'!$A$2:'Material master'!$A$275, "0"), 'Material master'!$G$2:'Material master'!$G$275, 1),"")</f>
        <v>H-Magnesite C10 PO</v>
      </c>
      <c r="H1191" s="139" t="s">
        <v>696</v>
      </c>
      <c r="I1191" s="139"/>
      <c r="J1191" s="139"/>
      <c r="K1191" s="143"/>
      <c r="L1191" s="143">
        <v>0</v>
      </c>
      <c r="M1191" s="143">
        <v>0</v>
      </c>
      <c r="N1191" s="143">
        <v>0</v>
      </c>
      <c r="O1191" s="143">
        <v>0</v>
      </c>
      <c r="P1191" s="143">
        <v>0</v>
      </c>
      <c r="Q1191" s="143">
        <v>0</v>
      </c>
      <c r="R1191" s="143">
        <v>0</v>
      </c>
      <c r="S1191" s="143">
        <v>0</v>
      </c>
      <c r="T1191" s="143">
        <v>0</v>
      </c>
      <c r="U1191" s="143">
        <v>0</v>
      </c>
      <c r="V1191" s="143">
        <v>0</v>
      </c>
      <c r="W1191" s="143">
        <v>0</v>
      </c>
    </row>
    <row r="1192" spans="1:23" s="136" customFormat="1" x14ac:dyDescent="0.25">
      <c r="A1192" s="270" t="s">
        <v>374</v>
      </c>
      <c r="B1192" s="136" t="str">
        <f>IFERROR(_xlfn.XLOOKUP(TEXT(A1192, "0"), TEXT('Material master'!$A$2:'Material master'!$A$275, "0"), 'Material master'!$B$2:'Material master'!$B$275, 1),"")</f>
        <v>H-Magnesite C10 PO 20:PA:S4:H:1100</v>
      </c>
      <c r="C1192" s="136" t="str">
        <f>IFERROR(_xlfn.XLOOKUP(TEXT(A1192, "0"), TEXT('Material master'!$A$2:'Material master'!$A$275, "0"), 'Material master'!$C$2:'Material master'!$C$275, 1),"")</f>
        <v>Packaged Product</v>
      </c>
      <c r="D1192" s="136" t="str">
        <f>IFERROR(_xlfn.XLOOKUP(TEXT(A1192, "0"), TEXT('Material master'!$A$2:'Material master'!$A$275, "0"), 'Material master'!$D$2:'Material master'!$D$275, 1),"")</f>
        <v>T003 - Hydromagnesite</v>
      </c>
      <c r="E1192" s="136" t="str">
        <f>IFERROR(_xlfn.XLOOKUP(TEXT(A1192, "0"), TEXT('Material master'!$A$2:'Material master'!$A$275, "0"), 'Material master'!$E$2:'Material master'!$E$275, 1),"")</f>
        <v>SPC0941 - Hydromagnesite Micronised</v>
      </c>
      <c r="F1192" s="136" t="str">
        <f>IFERROR(_xlfn.XLOOKUP(TEXT(A1192, "0"), TEXT('Material master'!$A$2:'Material master'!$A$275, "0"), 'Material master'!$F$2:'Material master'!$F$275, 1),"")</f>
        <v>BL03 - Hydromagnesite Micronised Fine</v>
      </c>
      <c r="G1192" s="136" t="str">
        <f>IFERROR(_xlfn.XLOOKUP(TEXT(A1192, "0"), TEXT('Material master'!$A$2:'Material master'!$A$275, "0"), 'Material master'!$G$2:'Material master'!$G$275, 1),"")</f>
        <v>H-Magnesite C10 PO</v>
      </c>
      <c r="H1192" s="136" t="s">
        <v>697</v>
      </c>
      <c r="K1192" s="142">
        <v>0</v>
      </c>
      <c r="L1192" s="142">
        <f t="shared" ref="L1192:W1192" si="1116">K1192 - L1191 + L1194</f>
        <v>0</v>
      </c>
      <c r="M1192" s="142">
        <f t="shared" si="1116"/>
        <v>0</v>
      </c>
      <c r="N1192" s="142">
        <f t="shared" si="1116"/>
        <v>0</v>
      </c>
      <c r="O1192" s="142">
        <f t="shared" si="1116"/>
        <v>0</v>
      </c>
      <c r="P1192" s="142">
        <f t="shared" si="1116"/>
        <v>0</v>
      </c>
      <c r="Q1192" s="142">
        <f t="shared" si="1116"/>
        <v>0</v>
      </c>
      <c r="R1192" s="142">
        <f t="shared" si="1116"/>
        <v>0</v>
      </c>
      <c r="S1192" s="142">
        <f t="shared" si="1116"/>
        <v>0</v>
      </c>
      <c r="T1192" s="142">
        <f t="shared" si="1116"/>
        <v>0</v>
      </c>
      <c r="U1192" s="142">
        <f t="shared" si="1116"/>
        <v>0</v>
      </c>
      <c r="V1192" s="142">
        <f t="shared" si="1116"/>
        <v>0</v>
      </c>
      <c r="W1192" s="142">
        <f t="shared" si="1116"/>
        <v>0</v>
      </c>
    </row>
    <row r="1193" spans="1:23" x14ac:dyDescent="0.25">
      <c r="A1193" s="257" t="s">
        <v>374</v>
      </c>
      <c r="B1193" t="str">
        <f>IFERROR(_xlfn.XLOOKUP(TEXT(A1193, "0"), TEXT('Material master'!$A$2:'Material master'!$A$275, "0"), 'Material master'!$B$2:'Material master'!$B$275, 1),"")</f>
        <v>H-Magnesite C10 PO 20:PA:S4:H:1100</v>
      </c>
      <c r="C1193" t="str">
        <f>IFERROR(_xlfn.XLOOKUP(TEXT(A1193, "0"), TEXT('Material master'!$A$2:'Material master'!$A$275, "0"), 'Material master'!$C$2:'Material master'!$C$275, 1),"")</f>
        <v>Packaged Product</v>
      </c>
      <c r="D1193" t="str">
        <f>IFERROR(_xlfn.XLOOKUP(TEXT(A1193, "0"), TEXT('Material master'!$A$2:'Material master'!$A$275, "0"), 'Material master'!$D$2:'Material master'!$D$275, 1),"")</f>
        <v>T003 - Hydromagnesite</v>
      </c>
      <c r="E1193" t="str">
        <f>IFERROR(_xlfn.XLOOKUP(TEXT(A1193, "0"), TEXT('Material master'!$A$2:'Material master'!$A$275, "0"), 'Material master'!$E$2:'Material master'!$E$275, 1),"")</f>
        <v>SPC0941 - Hydromagnesite Micronised</v>
      </c>
      <c r="F1193" t="str">
        <f>IFERROR(_xlfn.XLOOKUP(TEXT(A1193, "0"), TEXT('Material master'!$A$2:'Material master'!$A$275, "0"), 'Material master'!$F$2:'Material master'!$F$275, 1),"")</f>
        <v>BL03 - Hydromagnesite Micronised Fine</v>
      </c>
      <c r="G1193" t="str">
        <f>IFERROR(_xlfn.XLOOKUP(TEXT(A1193, "0"), TEXT('Material master'!$A$2:'Material master'!$A$275, "0"), 'Material master'!$G$2:'Material master'!$G$275, 1),"")</f>
        <v>H-Magnesite C10 PO</v>
      </c>
      <c r="H1193" t="s">
        <v>698</v>
      </c>
      <c r="I1193" s="32">
        <v>0</v>
      </c>
      <c r="J1193" s="258">
        <f>IFERROR($I1193/AVERAGE($L1191:$W1191),0)</f>
        <v>0</v>
      </c>
      <c r="K1193" s="32"/>
      <c r="L1193" s="32">
        <f t="shared" ref="L1193:W1193" si="1117">$I1193</f>
        <v>0</v>
      </c>
      <c r="M1193" s="32">
        <f t="shared" si="1117"/>
        <v>0</v>
      </c>
      <c r="N1193" s="32">
        <f t="shared" si="1117"/>
        <v>0</v>
      </c>
      <c r="O1193" s="32">
        <f t="shared" si="1117"/>
        <v>0</v>
      </c>
      <c r="P1193" s="32">
        <f t="shared" si="1117"/>
        <v>0</v>
      </c>
      <c r="Q1193" s="32">
        <f t="shared" si="1117"/>
        <v>0</v>
      </c>
      <c r="R1193" s="32">
        <f t="shared" si="1117"/>
        <v>0</v>
      </c>
      <c r="S1193" s="32">
        <f t="shared" si="1117"/>
        <v>0</v>
      </c>
      <c r="T1193" s="32">
        <f t="shared" si="1117"/>
        <v>0</v>
      </c>
      <c r="U1193" s="32">
        <f t="shared" si="1117"/>
        <v>0</v>
      </c>
      <c r="V1193" s="32">
        <f t="shared" si="1117"/>
        <v>0</v>
      </c>
      <c r="W1193" s="32">
        <f t="shared" si="1117"/>
        <v>0</v>
      </c>
    </row>
    <row r="1194" spans="1:23" x14ac:dyDescent="0.25">
      <c r="A1194" s="257" t="s">
        <v>374</v>
      </c>
      <c r="B1194" t="str">
        <f>IFERROR(_xlfn.XLOOKUP(TEXT(A1194, "0"), TEXT('Material master'!$A$2:'Material master'!$A$275, "0"), 'Material master'!$B$2:'Material master'!$B$275, 1),"")</f>
        <v>H-Magnesite C10 PO 20:PA:S4:H:1100</v>
      </c>
      <c r="C1194" t="str">
        <f>IFERROR(_xlfn.XLOOKUP(TEXT(A1194, "0"), TEXT('Material master'!$A$2:'Material master'!$A$275, "0"), 'Material master'!$C$2:'Material master'!$C$275, 1),"")</f>
        <v>Packaged Product</v>
      </c>
      <c r="D1194" t="str">
        <f>IFERROR(_xlfn.XLOOKUP(TEXT(A1194, "0"), TEXT('Material master'!$A$2:'Material master'!$A$275, "0"), 'Material master'!$D$2:'Material master'!$D$275, 1),"")</f>
        <v>T003 - Hydromagnesite</v>
      </c>
      <c r="E1194" t="str">
        <f>IFERROR(_xlfn.XLOOKUP(TEXT(A1194, "0"), TEXT('Material master'!$A$2:'Material master'!$A$275, "0"), 'Material master'!$E$2:'Material master'!$E$275, 1),"")</f>
        <v>SPC0941 - Hydromagnesite Micronised</v>
      </c>
      <c r="F1194" t="str">
        <f>IFERROR(_xlfn.XLOOKUP(TEXT(A1194, "0"), TEXT('Material master'!$A$2:'Material master'!$A$275, "0"), 'Material master'!$F$2:'Material master'!$F$275, 1),"")</f>
        <v>BL03 - Hydromagnesite Micronised Fine</v>
      </c>
      <c r="G1194" t="str">
        <f>IFERROR(_xlfn.XLOOKUP(TEXT(A1194, "0"), TEXT('Material master'!$A$2:'Material master'!$A$275, "0"), 'Material master'!$G$2:'Material master'!$G$275, 1),"")</f>
        <v>H-Magnesite C10 PO</v>
      </c>
      <c r="H1194" t="s">
        <v>699</v>
      </c>
      <c r="I1194">
        <f>IFERROR(_xlfn.XLOOKUP(TEXT(A1194, "0"), TEXT('Purchase sheet'!$A$2:'Purchase sheet'!$A$31, "0"), 'Purchase sheet'!$H$2:'Purchase sheet'!$H$31, 1), 1)</f>
        <v>1</v>
      </c>
      <c r="K1194" s="32"/>
      <c r="L1194" s="259"/>
      <c r="M1194" s="32">
        <f t="shared" ref="M1194:W1194" si="1118">IF( M1193 - L1192 + M1191 &gt; 0, CEILING( M1193 - L1192 + M1191, $I$1194), 0)</f>
        <v>0</v>
      </c>
      <c r="N1194" s="32">
        <f t="shared" si="1118"/>
        <v>0</v>
      </c>
      <c r="O1194" s="32">
        <f t="shared" si="1118"/>
        <v>0</v>
      </c>
      <c r="P1194" s="32">
        <f t="shared" si="1118"/>
        <v>0</v>
      </c>
      <c r="Q1194" s="32">
        <f t="shared" si="1118"/>
        <v>0</v>
      </c>
      <c r="R1194" s="32">
        <f t="shared" si="1118"/>
        <v>0</v>
      </c>
      <c r="S1194" s="32">
        <f t="shared" si="1118"/>
        <v>0</v>
      </c>
      <c r="T1194" s="32">
        <f t="shared" si="1118"/>
        <v>0</v>
      </c>
      <c r="U1194" s="32">
        <f t="shared" si="1118"/>
        <v>0</v>
      </c>
      <c r="V1194" s="32">
        <f t="shared" si="1118"/>
        <v>0</v>
      </c>
      <c r="W1194" s="32">
        <f t="shared" si="1118"/>
        <v>0</v>
      </c>
    </row>
    <row r="1195" spans="1:23" ht="15.75" thickBot="1" x14ac:dyDescent="0.3">
      <c r="A1195" s="257" t="s">
        <v>374</v>
      </c>
      <c r="B1195" t="str">
        <f>IFERROR(_xlfn.XLOOKUP(TEXT(A1195, "0"), TEXT('Material master'!$A$2:'Material master'!$A$275, "0"), 'Material master'!$B$2:'Material master'!$B$275, 1),"")</f>
        <v>H-Magnesite C10 PO 20:PA:S4:H:1100</v>
      </c>
      <c r="C1195" t="str">
        <f>IFERROR(_xlfn.XLOOKUP(TEXT(A1195, "0"), TEXT('Material master'!$A$2:'Material master'!$A$275, "0"), 'Material master'!$C$2:'Material master'!$C$275, 1),"")</f>
        <v>Packaged Product</v>
      </c>
      <c r="D1195" t="str">
        <f>IFERROR(_xlfn.XLOOKUP(TEXT(A1195, "0"), TEXT('Material master'!$A$2:'Material master'!$A$275, "0"), 'Material master'!$D$2:'Material master'!$D$275, 1),"")</f>
        <v>T003 - Hydromagnesite</v>
      </c>
      <c r="E1195" t="str">
        <f>IFERROR(_xlfn.XLOOKUP(TEXT(A1195, "0"), TEXT('Material master'!$A$2:'Material master'!$A$275, "0"), 'Material master'!$E$2:'Material master'!$E$275, 1),"")</f>
        <v>SPC0941 - Hydromagnesite Micronised</v>
      </c>
      <c r="F1195" t="str">
        <f>IFERROR(_xlfn.XLOOKUP(TEXT(A1195, "0"), TEXT('Material master'!$A$2:'Material master'!$A$275, "0"), 'Material master'!$F$2:'Material master'!$F$275, 1),"")</f>
        <v>BL03 - Hydromagnesite Micronised Fine</v>
      </c>
      <c r="G1195" t="str">
        <f>IFERROR(_xlfn.XLOOKUP(TEXT(A1195, "0"), TEXT('Material master'!$A$2:'Material master'!$A$275, "0"), 'Material master'!$G$2:'Material master'!$G$275, 1),"")</f>
        <v>H-Magnesite C10 PO</v>
      </c>
      <c r="H1195" t="s">
        <v>700</v>
      </c>
      <c r="I1195">
        <f>INT(IFERROR(_xlfn.XLOOKUP(TEXT(A1195, "0"), TEXT('Purchase sheet'!$A$2:'Purchase sheet'!$A$31, "0"), 'Purchase sheet'!$H$2:'Purchase sheet'!$D$31, 1), 1))</f>
        <v>1</v>
      </c>
      <c r="K1195" s="32"/>
      <c r="L1195" s="32">
        <f t="shared" ref="L1195:V1195" si="1119">M1194</f>
        <v>0</v>
      </c>
      <c r="M1195" s="32">
        <f t="shared" si="1119"/>
        <v>0</v>
      </c>
      <c r="N1195" s="32">
        <f t="shared" si="1119"/>
        <v>0</v>
      </c>
      <c r="O1195" s="32">
        <f t="shared" si="1119"/>
        <v>0</v>
      </c>
      <c r="P1195" s="32">
        <f t="shared" si="1119"/>
        <v>0</v>
      </c>
      <c r="Q1195" s="32">
        <f t="shared" si="1119"/>
        <v>0</v>
      </c>
      <c r="R1195" s="32">
        <f t="shared" si="1119"/>
        <v>0</v>
      </c>
      <c r="S1195" s="32">
        <f t="shared" si="1119"/>
        <v>0</v>
      </c>
      <c r="T1195" s="32">
        <f t="shared" si="1119"/>
        <v>0</v>
      </c>
      <c r="U1195" s="32">
        <f t="shared" si="1119"/>
        <v>0</v>
      </c>
      <c r="V1195" s="32">
        <f t="shared" si="1119"/>
        <v>0</v>
      </c>
      <c r="W1195" s="32"/>
    </row>
    <row r="1196" spans="1:23" s="138" customFormat="1" x14ac:dyDescent="0.25">
      <c r="A1196" s="137" t="s">
        <v>376</v>
      </c>
      <c r="B1196" s="138" t="str">
        <f>IFERROR(_xlfn.XLOOKUP(TEXT(A1196, "0"), TEXT('Material master'!$A$2:'Material master'!$A$275, "0"), 'Material master'!$B$2:'Material master'!$B$275, 1),"")</f>
        <v>H-Magnesite C10 PO 15:PA:H4:H:825</v>
      </c>
      <c r="C1196" s="138" t="str">
        <f>IFERROR(_xlfn.XLOOKUP(TEXT(A1196, "0"), TEXT('Material master'!$A$2:'Material master'!$A$275, "0"), 'Material master'!$C$2:'Material master'!$C$275, 1),"")</f>
        <v>Packaged Product</v>
      </c>
      <c r="D1196" s="138" t="str">
        <f>IFERROR(_xlfn.XLOOKUP(TEXT(A1196, "0"), TEXT('Material master'!$A$2:'Material master'!$A$275, "0"), 'Material master'!$D$2:'Material master'!$D$275, 1),"")</f>
        <v>T003 - Hydromagnesite</v>
      </c>
      <c r="E1196" s="138" t="str">
        <f>IFERROR(_xlfn.XLOOKUP(TEXT(A1196, "0"), TEXT('Material master'!$A$2:'Material master'!$A$275, "0"), 'Material master'!$E$2:'Material master'!$E$275, 1),"")</f>
        <v>SPC0941 - Hydromagnesite Micronised</v>
      </c>
      <c r="F1196" s="138" t="str">
        <f>IFERROR(_xlfn.XLOOKUP(TEXT(A1196, "0"), TEXT('Material master'!$A$2:'Material master'!$A$275, "0"), 'Material master'!$F$2:'Material master'!$F$275, 1),"")</f>
        <v>BL03 - Hydromagnesite Micronised Fine</v>
      </c>
      <c r="G1196" s="138" t="str">
        <f>IFERROR(_xlfn.XLOOKUP(TEXT(A1196, "0"), TEXT('Material master'!$A$2:'Material master'!$A$275, "0"), 'Material master'!$G$2:'Material master'!$G$275, 1),"")</f>
        <v>H-Magnesite C10 PO</v>
      </c>
      <c r="H1196" s="139" t="s">
        <v>696</v>
      </c>
      <c r="I1196" s="139"/>
      <c r="J1196" s="139"/>
      <c r="K1196" s="143"/>
      <c r="L1196" s="143">
        <v>0</v>
      </c>
      <c r="M1196" s="143">
        <v>0</v>
      </c>
      <c r="N1196" s="143">
        <v>0</v>
      </c>
      <c r="O1196" s="143">
        <v>0</v>
      </c>
      <c r="P1196" s="143">
        <v>0</v>
      </c>
      <c r="Q1196" s="143">
        <v>0</v>
      </c>
      <c r="R1196" s="143">
        <v>0</v>
      </c>
      <c r="S1196" s="143">
        <v>0</v>
      </c>
      <c r="T1196" s="143">
        <v>0</v>
      </c>
      <c r="U1196" s="143">
        <v>0</v>
      </c>
      <c r="V1196" s="143">
        <v>0</v>
      </c>
      <c r="W1196" s="143">
        <v>0</v>
      </c>
    </row>
    <row r="1197" spans="1:23" s="136" customFormat="1" x14ac:dyDescent="0.25">
      <c r="A1197" s="270" t="s">
        <v>376</v>
      </c>
      <c r="B1197" s="136" t="str">
        <f>IFERROR(_xlfn.XLOOKUP(TEXT(A1197, "0"), TEXT('Material master'!$A$2:'Material master'!$A$275, "0"), 'Material master'!$B$2:'Material master'!$B$275, 1),"")</f>
        <v>H-Magnesite C10 PO 15:PA:H4:H:825</v>
      </c>
      <c r="C1197" s="136" t="str">
        <f>IFERROR(_xlfn.XLOOKUP(TEXT(A1197, "0"), TEXT('Material master'!$A$2:'Material master'!$A$275, "0"), 'Material master'!$C$2:'Material master'!$C$275, 1),"")</f>
        <v>Packaged Product</v>
      </c>
      <c r="D1197" s="136" t="str">
        <f>IFERROR(_xlfn.XLOOKUP(TEXT(A1197, "0"), TEXT('Material master'!$A$2:'Material master'!$A$275, "0"), 'Material master'!$D$2:'Material master'!$D$275, 1),"")</f>
        <v>T003 - Hydromagnesite</v>
      </c>
      <c r="E1197" s="136" t="str">
        <f>IFERROR(_xlfn.XLOOKUP(TEXT(A1197, "0"), TEXT('Material master'!$A$2:'Material master'!$A$275, "0"), 'Material master'!$E$2:'Material master'!$E$275, 1),"")</f>
        <v>SPC0941 - Hydromagnesite Micronised</v>
      </c>
      <c r="F1197" s="136" t="str">
        <f>IFERROR(_xlfn.XLOOKUP(TEXT(A1197, "0"), TEXT('Material master'!$A$2:'Material master'!$A$275, "0"), 'Material master'!$F$2:'Material master'!$F$275, 1),"")</f>
        <v>BL03 - Hydromagnesite Micronised Fine</v>
      </c>
      <c r="G1197" s="136" t="str">
        <f>IFERROR(_xlfn.XLOOKUP(TEXT(A1197, "0"), TEXT('Material master'!$A$2:'Material master'!$A$275, "0"), 'Material master'!$G$2:'Material master'!$G$275, 1),"")</f>
        <v>H-Magnesite C10 PO</v>
      </c>
      <c r="H1197" s="136" t="s">
        <v>697</v>
      </c>
      <c r="K1197" s="142">
        <v>0</v>
      </c>
      <c r="L1197" s="142">
        <f t="shared" ref="L1197:W1197" si="1120">K1197 - L1196 + L1199</f>
        <v>0</v>
      </c>
      <c r="M1197" s="142">
        <f t="shared" si="1120"/>
        <v>0</v>
      </c>
      <c r="N1197" s="142">
        <f t="shared" si="1120"/>
        <v>0</v>
      </c>
      <c r="O1197" s="142">
        <f t="shared" si="1120"/>
        <v>0</v>
      </c>
      <c r="P1197" s="142">
        <f t="shared" si="1120"/>
        <v>0</v>
      </c>
      <c r="Q1197" s="142">
        <f t="shared" si="1120"/>
        <v>0</v>
      </c>
      <c r="R1197" s="142">
        <f t="shared" si="1120"/>
        <v>0</v>
      </c>
      <c r="S1197" s="142">
        <f t="shared" si="1120"/>
        <v>0</v>
      </c>
      <c r="T1197" s="142">
        <f t="shared" si="1120"/>
        <v>0</v>
      </c>
      <c r="U1197" s="142">
        <f t="shared" si="1120"/>
        <v>0</v>
      </c>
      <c r="V1197" s="142">
        <f t="shared" si="1120"/>
        <v>0</v>
      </c>
      <c r="W1197" s="142">
        <f t="shared" si="1120"/>
        <v>0</v>
      </c>
    </row>
    <row r="1198" spans="1:23" x14ac:dyDescent="0.25">
      <c r="A1198" s="257" t="s">
        <v>376</v>
      </c>
      <c r="B1198" t="str">
        <f>IFERROR(_xlfn.XLOOKUP(TEXT(A1198, "0"), TEXT('Material master'!$A$2:'Material master'!$A$275, "0"), 'Material master'!$B$2:'Material master'!$B$275, 1),"")</f>
        <v>H-Magnesite C10 PO 15:PA:H4:H:825</v>
      </c>
      <c r="C1198" t="str">
        <f>IFERROR(_xlfn.XLOOKUP(TEXT(A1198, "0"), TEXT('Material master'!$A$2:'Material master'!$A$275, "0"), 'Material master'!$C$2:'Material master'!$C$275, 1),"")</f>
        <v>Packaged Product</v>
      </c>
      <c r="D1198" t="str">
        <f>IFERROR(_xlfn.XLOOKUP(TEXT(A1198, "0"), TEXT('Material master'!$A$2:'Material master'!$A$275, "0"), 'Material master'!$D$2:'Material master'!$D$275, 1),"")</f>
        <v>T003 - Hydromagnesite</v>
      </c>
      <c r="E1198" t="str">
        <f>IFERROR(_xlfn.XLOOKUP(TEXT(A1198, "0"), TEXT('Material master'!$A$2:'Material master'!$A$275, "0"), 'Material master'!$E$2:'Material master'!$E$275, 1),"")</f>
        <v>SPC0941 - Hydromagnesite Micronised</v>
      </c>
      <c r="F1198" t="str">
        <f>IFERROR(_xlfn.XLOOKUP(TEXT(A1198, "0"), TEXT('Material master'!$A$2:'Material master'!$A$275, "0"), 'Material master'!$F$2:'Material master'!$F$275, 1),"")</f>
        <v>BL03 - Hydromagnesite Micronised Fine</v>
      </c>
      <c r="G1198" t="str">
        <f>IFERROR(_xlfn.XLOOKUP(TEXT(A1198, "0"), TEXT('Material master'!$A$2:'Material master'!$A$275, "0"), 'Material master'!$G$2:'Material master'!$G$275, 1),"")</f>
        <v>H-Magnesite C10 PO</v>
      </c>
      <c r="H1198" t="s">
        <v>698</v>
      </c>
      <c r="I1198" s="32">
        <v>0</v>
      </c>
      <c r="J1198" s="258">
        <f>IFERROR($I1198/AVERAGE($L1196:$W1196),0)</f>
        <v>0</v>
      </c>
      <c r="K1198" s="32"/>
      <c r="L1198" s="32">
        <f t="shared" ref="L1198:W1198" si="1121">$I1198</f>
        <v>0</v>
      </c>
      <c r="M1198" s="32">
        <f t="shared" si="1121"/>
        <v>0</v>
      </c>
      <c r="N1198" s="32">
        <f t="shared" si="1121"/>
        <v>0</v>
      </c>
      <c r="O1198" s="32">
        <f t="shared" si="1121"/>
        <v>0</v>
      </c>
      <c r="P1198" s="32">
        <f t="shared" si="1121"/>
        <v>0</v>
      </c>
      <c r="Q1198" s="32">
        <f t="shared" si="1121"/>
        <v>0</v>
      </c>
      <c r="R1198" s="32">
        <f t="shared" si="1121"/>
        <v>0</v>
      </c>
      <c r="S1198" s="32">
        <f t="shared" si="1121"/>
        <v>0</v>
      </c>
      <c r="T1198" s="32">
        <f t="shared" si="1121"/>
        <v>0</v>
      </c>
      <c r="U1198" s="32">
        <f t="shared" si="1121"/>
        <v>0</v>
      </c>
      <c r="V1198" s="32">
        <f t="shared" si="1121"/>
        <v>0</v>
      </c>
      <c r="W1198" s="32">
        <f t="shared" si="1121"/>
        <v>0</v>
      </c>
    </row>
    <row r="1199" spans="1:23" x14ac:dyDescent="0.25">
      <c r="A1199" s="257" t="s">
        <v>376</v>
      </c>
      <c r="B1199" t="str">
        <f>IFERROR(_xlfn.XLOOKUP(TEXT(A1199, "0"), TEXT('Material master'!$A$2:'Material master'!$A$275, "0"), 'Material master'!$B$2:'Material master'!$B$275, 1),"")</f>
        <v>H-Magnesite C10 PO 15:PA:H4:H:825</v>
      </c>
      <c r="C1199" t="str">
        <f>IFERROR(_xlfn.XLOOKUP(TEXT(A1199, "0"), TEXT('Material master'!$A$2:'Material master'!$A$275, "0"), 'Material master'!$C$2:'Material master'!$C$275, 1),"")</f>
        <v>Packaged Product</v>
      </c>
      <c r="D1199" t="str">
        <f>IFERROR(_xlfn.XLOOKUP(TEXT(A1199, "0"), TEXT('Material master'!$A$2:'Material master'!$A$275, "0"), 'Material master'!$D$2:'Material master'!$D$275, 1),"")</f>
        <v>T003 - Hydromagnesite</v>
      </c>
      <c r="E1199" t="str">
        <f>IFERROR(_xlfn.XLOOKUP(TEXT(A1199, "0"), TEXT('Material master'!$A$2:'Material master'!$A$275, "0"), 'Material master'!$E$2:'Material master'!$E$275, 1),"")</f>
        <v>SPC0941 - Hydromagnesite Micronised</v>
      </c>
      <c r="F1199" t="str">
        <f>IFERROR(_xlfn.XLOOKUP(TEXT(A1199, "0"), TEXT('Material master'!$A$2:'Material master'!$A$275, "0"), 'Material master'!$F$2:'Material master'!$F$275, 1),"")</f>
        <v>BL03 - Hydromagnesite Micronised Fine</v>
      </c>
      <c r="G1199" t="str">
        <f>IFERROR(_xlfn.XLOOKUP(TEXT(A1199, "0"), TEXT('Material master'!$A$2:'Material master'!$A$275, "0"), 'Material master'!$G$2:'Material master'!$G$275, 1),"")</f>
        <v>H-Magnesite C10 PO</v>
      </c>
      <c r="H1199" t="s">
        <v>699</v>
      </c>
      <c r="I1199">
        <f>IFERROR(_xlfn.XLOOKUP(TEXT(A1199, "0"), TEXT('Purchase sheet'!$A$2:'Purchase sheet'!$A$31, "0"), 'Purchase sheet'!$H$2:'Purchase sheet'!$H$31, 1), 1)</f>
        <v>1</v>
      </c>
      <c r="K1199" s="32"/>
      <c r="L1199" s="259"/>
      <c r="M1199" s="32">
        <f t="shared" ref="M1199:W1199" si="1122">IF( M1198 - L1197 + M1196 &gt; 0, CEILING( M1198 - L1197 + M1196, $I$1199), 0)</f>
        <v>0</v>
      </c>
      <c r="N1199" s="32">
        <f t="shared" si="1122"/>
        <v>0</v>
      </c>
      <c r="O1199" s="32">
        <f t="shared" si="1122"/>
        <v>0</v>
      </c>
      <c r="P1199" s="32">
        <f t="shared" si="1122"/>
        <v>0</v>
      </c>
      <c r="Q1199" s="32">
        <f t="shared" si="1122"/>
        <v>0</v>
      </c>
      <c r="R1199" s="32">
        <f t="shared" si="1122"/>
        <v>0</v>
      </c>
      <c r="S1199" s="32">
        <f t="shared" si="1122"/>
        <v>0</v>
      </c>
      <c r="T1199" s="32">
        <f t="shared" si="1122"/>
        <v>0</v>
      </c>
      <c r="U1199" s="32">
        <f t="shared" si="1122"/>
        <v>0</v>
      </c>
      <c r="V1199" s="32">
        <f t="shared" si="1122"/>
        <v>0</v>
      </c>
      <c r="W1199" s="32">
        <f t="shared" si="1122"/>
        <v>0</v>
      </c>
    </row>
    <row r="1200" spans="1:23" ht="15.75" thickBot="1" x14ac:dyDescent="0.3">
      <c r="A1200" s="257" t="s">
        <v>376</v>
      </c>
      <c r="B1200" t="str">
        <f>IFERROR(_xlfn.XLOOKUP(TEXT(A1200, "0"), TEXT('Material master'!$A$2:'Material master'!$A$275, "0"), 'Material master'!$B$2:'Material master'!$B$275, 1),"")</f>
        <v>H-Magnesite C10 PO 15:PA:H4:H:825</v>
      </c>
      <c r="C1200" t="str">
        <f>IFERROR(_xlfn.XLOOKUP(TEXT(A1200, "0"), TEXT('Material master'!$A$2:'Material master'!$A$275, "0"), 'Material master'!$C$2:'Material master'!$C$275, 1),"")</f>
        <v>Packaged Product</v>
      </c>
      <c r="D1200" t="str">
        <f>IFERROR(_xlfn.XLOOKUP(TEXT(A1200, "0"), TEXT('Material master'!$A$2:'Material master'!$A$275, "0"), 'Material master'!$D$2:'Material master'!$D$275, 1),"")</f>
        <v>T003 - Hydromagnesite</v>
      </c>
      <c r="E1200" t="str">
        <f>IFERROR(_xlfn.XLOOKUP(TEXT(A1200, "0"), TEXT('Material master'!$A$2:'Material master'!$A$275, "0"), 'Material master'!$E$2:'Material master'!$E$275, 1),"")</f>
        <v>SPC0941 - Hydromagnesite Micronised</v>
      </c>
      <c r="F1200" t="str">
        <f>IFERROR(_xlfn.XLOOKUP(TEXT(A1200, "0"), TEXT('Material master'!$A$2:'Material master'!$A$275, "0"), 'Material master'!$F$2:'Material master'!$F$275, 1),"")</f>
        <v>BL03 - Hydromagnesite Micronised Fine</v>
      </c>
      <c r="G1200" t="str">
        <f>IFERROR(_xlfn.XLOOKUP(TEXT(A1200, "0"), TEXT('Material master'!$A$2:'Material master'!$A$275, "0"), 'Material master'!$G$2:'Material master'!$G$275, 1),"")</f>
        <v>H-Magnesite C10 PO</v>
      </c>
      <c r="H1200" t="s">
        <v>700</v>
      </c>
      <c r="I1200">
        <f>INT(IFERROR(_xlfn.XLOOKUP(TEXT(A1200, "0"), TEXT('Purchase sheet'!$A$2:'Purchase sheet'!$A$31, "0"), 'Purchase sheet'!$H$2:'Purchase sheet'!$D$31, 1), 1))</f>
        <v>1</v>
      </c>
      <c r="K1200" s="32"/>
      <c r="L1200" s="32">
        <f t="shared" ref="L1200:V1200" si="1123">M1199</f>
        <v>0</v>
      </c>
      <c r="M1200" s="32">
        <f t="shared" si="1123"/>
        <v>0</v>
      </c>
      <c r="N1200" s="32">
        <f t="shared" si="1123"/>
        <v>0</v>
      </c>
      <c r="O1200" s="32">
        <f t="shared" si="1123"/>
        <v>0</v>
      </c>
      <c r="P1200" s="32">
        <f t="shared" si="1123"/>
        <v>0</v>
      </c>
      <c r="Q1200" s="32">
        <f t="shared" si="1123"/>
        <v>0</v>
      </c>
      <c r="R1200" s="32">
        <f t="shared" si="1123"/>
        <v>0</v>
      </c>
      <c r="S1200" s="32">
        <f t="shared" si="1123"/>
        <v>0</v>
      </c>
      <c r="T1200" s="32">
        <f t="shared" si="1123"/>
        <v>0</v>
      </c>
      <c r="U1200" s="32">
        <f t="shared" si="1123"/>
        <v>0</v>
      </c>
      <c r="V1200" s="32">
        <f t="shared" si="1123"/>
        <v>0</v>
      </c>
      <c r="W1200" s="32"/>
    </row>
    <row r="1201" spans="1:23" s="138" customFormat="1" x14ac:dyDescent="0.25">
      <c r="A1201" s="137" t="s">
        <v>378</v>
      </c>
      <c r="B1201" s="138" t="str">
        <f>IFERROR(_xlfn.XLOOKUP(TEXT(A1201, "0"), TEXT('Material master'!$A$2:'Material master'!$A$275, "0"), 'Material master'!$B$2:'Material master'!$B$275, 1),"")</f>
        <v>H-Magnesite SC10 PO 800:B4S:H4:NB:800</v>
      </c>
      <c r="C1201" s="138" t="str">
        <f>IFERROR(_xlfn.XLOOKUP(TEXT(A1201, "0"), TEXT('Material master'!$A$2:'Material master'!$A$275, "0"), 'Material master'!$C$2:'Material master'!$C$275, 1),"")</f>
        <v>Packaged Product</v>
      </c>
      <c r="D1201" s="138" t="str">
        <f>IFERROR(_xlfn.XLOOKUP(TEXT(A1201, "0"), TEXT('Material master'!$A$2:'Material master'!$A$275, "0"), 'Material master'!$D$2:'Material master'!$D$275, 1),"")</f>
        <v>T003 - Hydromagnesite</v>
      </c>
      <c r="E1201" s="138" t="str">
        <f>IFERROR(_xlfn.XLOOKUP(TEXT(A1201, "0"), TEXT('Material master'!$A$2:'Material master'!$A$275, "0"), 'Material master'!$E$2:'Material master'!$E$275, 1),"")</f>
        <v>SPC0941 - Hydromagnesite Micronised</v>
      </c>
      <c r="F1201" s="138" t="str">
        <f>IFERROR(_xlfn.XLOOKUP(TEXT(A1201, "0"), TEXT('Material master'!$A$2:'Material master'!$A$275, "0"), 'Material master'!$F$2:'Material master'!$F$275, 1),"")</f>
        <v>BL03 - Hydromagnesite Micronised Fine</v>
      </c>
      <c r="G1201" s="138" t="str">
        <f>IFERROR(_xlfn.XLOOKUP(TEXT(A1201, "0"), TEXT('Material master'!$A$2:'Material master'!$A$275, "0"), 'Material master'!$G$2:'Material master'!$G$275, 1),"")</f>
        <v>H-Magnesite C10 PO</v>
      </c>
      <c r="H1201" s="139" t="s">
        <v>696</v>
      </c>
      <c r="I1201" s="139"/>
      <c r="J1201" s="139"/>
      <c r="K1201" s="143"/>
      <c r="L1201" s="143">
        <v>0</v>
      </c>
      <c r="M1201" s="143">
        <v>0</v>
      </c>
      <c r="N1201" s="143">
        <v>0</v>
      </c>
      <c r="O1201" s="143">
        <v>0</v>
      </c>
      <c r="P1201" s="143">
        <v>0</v>
      </c>
      <c r="Q1201" s="143">
        <v>0</v>
      </c>
      <c r="R1201" s="143">
        <v>0</v>
      </c>
      <c r="S1201" s="143">
        <v>0</v>
      </c>
      <c r="T1201" s="143">
        <v>0</v>
      </c>
      <c r="U1201" s="143">
        <v>0</v>
      </c>
      <c r="V1201" s="143">
        <v>0</v>
      </c>
      <c r="W1201" s="143">
        <v>0</v>
      </c>
    </row>
    <row r="1202" spans="1:23" s="136" customFormat="1" x14ac:dyDescent="0.25">
      <c r="A1202" s="270" t="s">
        <v>378</v>
      </c>
      <c r="B1202" s="136" t="str">
        <f>IFERROR(_xlfn.XLOOKUP(TEXT(A1202, "0"), TEXT('Material master'!$A$2:'Material master'!$A$275, "0"), 'Material master'!$B$2:'Material master'!$B$275, 1),"")</f>
        <v>H-Magnesite SC10 PO 800:B4S:H4:NB:800</v>
      </c>
      <c r="C1202" s="136" t="str">
        <f>IFERROR(_xlfn.XLOOKUP(TEXT(A1202, "0"), TEXT('Material master'!$A$2:'Material master'!$A$275, "0"), 'Material master'!$C$2:'Material master'!$C$275, 1),"")</f>
        <v>Packaged Product</v>
      </c>
      <c r="D1202" s="136" t="str">
        <f>IFERROR(_xlfn.XLOOKUP(TEXT(A1202, "0"), TEXT('Material master'!$A$2:'Material master'!$A$275, "0"), 'Material master'!$D$2:'Material master'!$D$275, 1),"")</f>
        <v>T003 - Hydromagnesite</v>
      </c>
      <c r="E1202" s="136" t="str">
        <f>IFERROR(_xlfn.XLOOKUP(TEXT(A1202, "0"), TEXT('Material master'!$A$2:'Material master'!$A$275, "0"), 'Material master'!$E$2:'Material master'!$E$275, 1),"")</f>
        <v>SPC0941 - Hydromagnesite Micronised</v>
      </c>
      <c r="F1202" s="136" t="str">
        <f>IFERROR(_xlfn.XLOOKUP(TEXT(A1202, "0"), TEXT('Material master'!$A$2:'Material master'!$A$275, "0"), 'Material master'!$F$2:'Material master'!$F$275, 1),"")</f>
        <v>BL03 - Hydromagnesite Micronised Fine</v>
      </c>
      <c r="G1202" s="136" t="str">
        <f>IFERROR(_xlfn.XLOOKUP(TEXT(A1202, "0"), TEXT('Material master'!$A$2:'Material master'!$A$275, "0"), 'Material master'!$G$2:'Material master'!$G$275, 1),"")</f>
        <v>H-Magnesite C10 PO</v>
      </c>
      <c r="H1202" s="136" t="s">
        <v>697</v>
      </c>
      <c r="K1202" s="142">
        <v>0</v>
      </c>
      <c r="L1202" s="142">
        <f t="shared" ref="L1202:W1202" si="1124">K1202 - L1201 + L1204</f>
        <v>0</v>
      </c>
      <c r="M1202" s="142">
        <f t="shared" si="1124"/>
        <v>0</v>
      </c>
      <c r="N1202" s="142">
        <f t="shared" si="1124"/>
        <v>0</v>
      </c>
      <c r="O1202" s="142">
        <f t="shared" si="1124"/>
        <v>0</v>
      </c>
      <c r="P1202" s="142">
        <f t="shared" si="1124"/>
        <v>0</v>
      </c>
      <c r="Q1202" s="142">
        <f t="shared" si="1124"/>
        <v>0</v>
      </c>
      <c r="R1202" s="142">
        <f t="shared" si="1124"/>
        <v>0</v>
      </c>
      <c r="S1202" s="142">
        <f t="shared" si="1124"/>
        <v>0</v>
      </c>
      <c r="T1202" s="142">
        <f t="shared" si="1124"/>
        <v>0</v>
      </c>
      <c r="U1202" s="142">
        <f t="shared" si="1124"/>
        <v>0</v>
      </c>
      <c r="V1202" s="142">
        <f t="shared" si="1124"/>
        <v>0</v>
      </c>
      <c r="W1202" s="142">
        <f t="shared" si="1124"/>
        <v>0</v>
      </c>
    </row>
    <row r="1203" spans="1:23" x14ac:dyDescent="0.25">
      <c r="A1203" s="257" t="s">
        <v>378</v>
      </c>
      <c r="B1203" t="str">
        <f>IFERROR(_xlfn.XLOOKUP(TEXT(A1203, "0"), TEXT('Material master'!$A$2:'Material master'!$A$275, "0"), 'Material master'!$B$2:'Material master'!$B$275, 1),"")</f>
        <v>H-Magnesite SC10 PO 800:B4S:H4:NB:800</v>
      </c>
      <c r="C1203" t="str">
        <f>IFERROR(_xlfn.XLOOKUP(TEXT(A1203, "0"), TEXT('Material master'!$A$2:'Material master'!$A$275, "0"), 'Material master'!$C$2:'Material master'!$C$275, 1),"")</f>
        <v>Packaged Product</v>
      </c>
      <c r="D1203" t="str">
        <f>IFERROR(_xlfn.XLOOKUP(TEXT(A1203, "0"), TEXT('Material master'!$A$2:'Material master'!$A$275, "0"), 'Material master'!$D$2:'Material master'!$D$275, 1),"")</f>
        <v>T003 - Hydromagnesite</v>
      </c>
      <c r="E1203" t="str">
        <f>IFERROR(_xlfn.XLOOKUP(TEXT(A1203, "0"), TEXT('Material master'!$A$2:'Material master'!$A$275, "0"), 'Material master'!$E$2:'Material master'!$E$275, 1),"")</f>
        <v>SPC0941 - Hydromagnesite Micronised</v>
      </c>
      <c r="F1203" t="str">
        <f>IFERROR(_xlfn.XLOOKUP(TEXT(A1203, "0"), TEXT('Material master'!$A$2:'Material master'!$A$275, "0"), 'Material master'!$F$2:'Material master'!$F$275, 1),"")</f>
        <v>BL03 - Hydromagnesite Micronised Fine</v>
      </c>
      <c r="G1203" t="str">
        <f>IFERROR(_xlfn.XLOOKUP(TEXT(A1203, "0"), TEXT('Material master'!$A$2:'Material master'!$A$275, "0"), 'Material master'!$G$2:'Material master'!$G$275, 1),"")</f>
        <v>H-Magnesite C10 PO</v>
      </c>
      <c r="H1203" t="s">
        <v>698</v>
      </c>
      <c r="I1203" s="32">
        <v>0</v>
      </c>
      <c r="J1203" s="258">
        <f>IFERROR($I1203/AVERAGE($L1201:$W1201),0)</f>
        <v>0</v>
      </c>
      <c r="K1203" s="32"/>
      <c r="L1203" s="32">
        <f t="shared" ref="L1203:W1203" si="1125">$I1203</f>
        <v>0</v>
      </c>
      <c r="M1203" s="32">
        <f t="shared" si="1125"/>
        <v>0</v>
      </c>
      <c r="N1203" s="32">
        <f t="shared" si="1125"/>
        <v>0</v>
      </c>
      <c r="O1203" s="32">
        <f t="shared" si="1125"/>
        <v>0</v>
      </c>
      <c r="P1203" s="32">
        <f t="shared" si="1125"/>
        <v>0</v>
      </c>
      <c r="Q1203" s="32">
        <f t="shared" si="1125"/>
        <v>0</v>
      </c>
      <c r="R1203" s="32">
        <f t="shared" si="1125"/>
        <v>0</v>
      </c>
      <c r="S1203" s="32">
        <f t="shared" si="1125"/>
        <v>0</v>
      </c>
      <c r="T1203" s="32">
        <f t="shared" si="1125"/>
        <v>0</v>
      </c>
      <c r="U1203" s="32">
        <f t="shared" si="1125"/>
        <v>0</v>
      </c>
      <c r="V1203" s="32">
        <f t="shared" si="1125"/>
        <v>0</v>
      </c>
      <c r="W1203" s="32">
        <f t="shared" si="1125"/>
        <v>0</v>
      </c>
    </row>
    <row r="1204" spans="1:23" x14ac:dyDescent="0.25">
      <c r="A1204" s="257" t="s">
        <v>378</v>
      </c>
      <c r="B1204" t="str">
        <f>IFERROR(_xlfn.XLOOKUP(TEXT(A1204, "0"), TEXT('Material master'!$A$2:'Material master'!$A$275, "0"), 'Material master'!$B$2:'Material master'!$B$275, 1),"")</f>
        <v>H-Magnesite SC10 PO 800:B4S:H4:NB:800</v>
      </c>
      <c r="C1204" t="str">
        <f>IFERROR(_xlfn.XLOOKUP(TEXT(A1204, "0"), TEXT('Material master'!$A$2:'Material master'!$A$275, "0"), 'Material master'!$C$2:'Material master'!$C$275, 1),"")</f>
        <v>Packaged Product</v>
      </c>
      <c r="D1204" t="str">
        <f>IFERROR(_xlfn.XLOOKUP(TEXT(A1204, "0"), TEXT('Material master'!$A$2:'Material master'!$A$275, "0"), 'Material master'!$D$2:'Material master'!$D$275, 1),"")</f>
        <v>T003 - Hydromagnesite</v>
      </c>
      <c r="E1204" t="str">
        <f>IFERROR(_xlfn.XLOOKUP(TEXT(A1204, "0"), TEXT('Material master'!$A$2:'Material master'!$A$275, "0"), 'Material master'!$E$2:'Material master'!$E$275, 1),"")</f>
        <v>SPC0941 - Hydromagnesite Micronised</v>
      </c>
      <c r="F1204" t="str">
        <f>IFERROR(_xlfn.XLOOKUP(TEXT(A1204, "0"), TEXT('Material master'!$A$2:'Material master'!$A$275, "0"), 'Material master'!$F$2:'Material master'!$F$275, 1),"")</f>
        <v>BL03 - Hydromagnesite Micronised Fine</v>
      </c>
      <c r="G1204" t="str">
        <f>IFERROR(_xlfn.XLOOKUP(TEXT(A1204, "0"), TEXT('Material master'!$A$2:'Material master'!$A$275, "0"), 'Material master'!$G$2:'Material master'!$G$275, 1),"")</f>
        <v>H-Magnesite C10 PO</v>
      </c>
      <c r="H1204" t="s">
        <v>699</v>
      </c>
      <c r="I1204">
        <f>IFERROR(_xlfn.XLOOKUP(TEXT(A1204, "0"), TEXT('Purchase sheet'!$A$2:'Purchase sheet'!$A$31, "0"), 'Purchase sheet'!$H$2:'Purchase sheet'!$H$31, 1), 1)</f>
        <v>1</v>
      </c>
      <c r="K1204" s="32"/>
      <c r="L1204" s="259"/>
      <c r="M1204" s="32">
        <f t="shared" ref="M1204:W1204" si="1126">IF( M1203 - L1202 + M1201 &gt; 0, CEILING( M1203 - L1202 + M1201, $I$1204), 0)</f>
        <v>0</v>
      </c>
      <c r="N1204" s="32">
        <f t="shared" si="1126"/>
        <v>0</v>
      </c>
      <c r="O1204" s="32">
        <f t="shared" si="1126"/>
        <v>0</v>
      </c>
      <c r="P1204" s="32">
        <f t="shared" si="1126"/>
        <v>0</v>
      </c>
      <c r="Q1204" s="32">
        <f t="shared" si="1126"/>
        <v>0</v>
      </c>
      <c r="R1204" s="32">
        <f t="shared" si="1126"/>
        <v>0</v>
      </c>
      <c r="S1204" s="32">
        <f t="shared" si="1126"/>
        <v>0</v>
      </c>
      <c r="T1204" s="32">
        <f t="shared" si="1126"/>
        <v>0</v>
      </c>
      <c r="U1204" s="32">
        <f t="shared" si="1126"/>
        <v>0</v>
      </c>
      <c r="V1204" s="32">
        <f t="shared" si="1126"/>
        <v>0</v>
      </c>
      <c r="W1204" s="32">
        <f t="shared" si="1126"/>
        <v>0</v>
      </c>
    </row>
    <row r="1205" spans="1:23" ht="15.75" thickBot="1" x14ac:dyDescent="0.3">
      <c r="A1205" s="257" t="s">
        <v>378</v>
      </c>
      <c r="B1205" t="str">
        <f>IFERROR(_xlfn.XLOOKUP(TEXT(A1205, "0"), TEXT('Material master'!$A$2:'Material master'!$A$275, "0"), 'Material master'!$B$2:'Material master'!$B$275, 1),"")</f>
        <v>H-Magnesite SC10 PO 800:B4S:H4:NB:800</v>
      </c>
      <c r="C1205" t="str">
        <f>IFERROR(_xlfn.XLOOKUP(TEXT(A1205, "0"), TEXT('Material master'!$A$2:'Material master'!$A$275, "0"), 'Material master'!$C$2:'Material master'!$C$275, 1),"")</f>
        <v>Packaged Product</v>
      </c>
      <c r="D1205" t="str">
        <f>IFERROR(_xlfn.XLOOKUP(TEXT(A1205, "0"), TEXT('Material master'!$A$2:'Material master'!$A$275, "0"), 'Material master'!$D$2:'Material master'!$D$275, 1),"")</f>
        <v>T003 - Hydromagnesite</v>
      </c>
      <c r="E1205" t="str">
        <f>IFERROR(_xlfn.XLOOKUP(TEXT(A1205, "0"), TEXT('Material master'!$A$2:'Material master'!$A$275, "0"), 'Material master'!$E$2:'Material master'!$E$275, 1),"")</f>
        <v>SPC0941 - Hydromagnesite Micronised</v>
      </c>
      <c r="F1205" t="str">
        <f>IFERROR(_xlfn.XLOOKUP(TEXT(A1205, "0"), TEXT('Material master'!$A$2:'Material master'!$A$275, "0"), 'Material master'!$F$2:'Material master'!$F$275, 1),"")</f>
        <v>BL03 - Hydromagnesite Micronised Fine</v>
      </c>
      <c r="G1205" t="str">
        <f>IFERROR(_xlfn.XLOOKUP(TEXT(A1205, "0"), TEXT('Material master'!$A$2:'Material master'!$A$275, "0"), 'Material master'!$G$2:'Material master'!$G$275, 1),"")</f>
        <v>H-Magnesite C10 PO</v>
      </c>
      <c r="H1205" t="s">
        <v>700</v>
      </c>
      <c r="I1205">
        <f>INT(IFERROR(_xlfn.XLOOKUP(TEXT(A1205, "0"), TEXT('Purchase sheet'!$A$2:'Purchase sheet'!$A$31, "0"), 'Purchase sheet'!$H$2:'Purchase sheet'!$D$31, 1), 1))</f>
        <v>1</v>
      </c>
      <c r="K1205" s="32"/>
      <c r="L1205" s="32">
        <f t="shared" ref="L1205:V1205" si="1127">M1204</f>
        <v>0</v>
      </c>
      <c r="M1205" s="32">
        <f t="shared" si="1127"/>
        <v>0</v>
      </c>
      <c r="N1205" s="32">
        <f t="shared" si="1127"/>
        <v>0</v>
      </c>
      <c r="O1205" s="32">
        <f t="shared" si="1127"/>
        <v>0</v>
      </c>
      <c r="P1205" s="32">
        <f t="shared" si="1127"/>
        <v>0</v>
      </c>
      <c r="Q1205" s="32">
        <f t="shared" si="1127"/>
        <v>0</v>
      </c>
      <c r="R1205" s="32">
        <f t="shared" si="1127"/>
        <v>0</v>
      </c>
      <c r="S1205" s="32">
        <f t="shared" si="1127"/>
        <v>0</v>
      </c>
      <c r="T1205" s="32">
        <f t="shared" si="1127"/>
        <v>0</v>
      </c>
      <c r="U1205" s="32">
        <f t="shared" si="1127"/>
        <v>0</v>
      </c>
      <c r="V1205" s="32">
        <f t="shared" si="1127"/>
        <v>0</v>
      </c>
      <c r="W1205" s="32"/>
    </row>
    <row r="1206" spans="1:23" s="138" customFormat="1" x14ac:dyDescent="0.25">
      <c r="A1206" s="137" t="s">
        <v>380</v>
      </c>
      <c r="B1206" s="138" t="str">
        <f>IFERROR(_xlfn.XLOOKUP(TEXT(A1206, "0"), TEXT('Material master'!$A$2:'Material master'!$A$275, "0"), 'Material master'!$B$2:'Material master'!$B$275, 1),"")</f>
        <v>Ca-Carb 170 PO</v>
      </c>
      <c r="C1206" s="138" t="str">
        <f>IFERROR(_xlfn.XLOOKUP(TEXT(A1206, "0"), TEXT('Material master'!$A$2:'Material master'!$A$275, "0"), 'Material master'!$C$2:'Material master'!$C$275, 1),"")</f>
        <v>Bulk Product</v>
      </c>
      <c r="D1206" s="138" t="str">
        <f>IFERROR(_xlfn.XLOOKUP(TEXT(A1206, "0"), TEXT('Material master'!$A$2:'Material master'!$A$275, "0"), 'Material master'!$D$2:'Material master'!$D$275, 1),"")</f>
        <v>C002 - Limestone</v>
      </c>
      <c r="E1206" s="138" t="str">
        <f>IFERROR(_xlfn.XLOOKUP(TEXT(A1206, "0"), TEXT('Material master'!$A$2:'Material master'!$A$275, "0"), 'Material master'!$E$2:'Material master'!$E$275, 1),"")</f>
        <v>SPC0205 - Limestone</v>
      </c>
      <c r="F1206" s="138" t="str">
        <f>IFERROR(_xlfn.XLOOKUP(TEXT(A1206, "0"), TEXT('Material master'!$A$2:'Material master'!$A$275, "0"), 'Material master'!$F$2:'Material master'!$F$275, 1),"")</f>
        <v>BK53 - Limestone Flour Medium</v>
      </c>
      <c r="G1206" s="138" t="str">
        <f>IFERROR(_xlfn.XLOOKUP(TEXT(A1206, "0"), TEXT('Material master'!$A$2:'Material master'!$A$275, "0"), 'Material master'!$G$2:'Material master'!$G$275, 1),"")</f>
        <v>Ca-Carb 170 PO</v>
      </c>
      <c r="H1206" s="138" t="s">
        <v>695</v>
      </c>
      <c r="I1206" s="137" t="s">
        <v>424</v>
      </c>
      <c r="K1206" s="140"/>
      <c r="L1206" s="140">
        <f t="shared" ref="L1206:W1206" si="1128">IFERROR(L1353, 0)</f>
        <v>0</v>
      </c>
      <c r="M1206" s="140">
        <f t="shared" si="1128"/>
        <v>0</v>
      </c>
      <c r="N1206" s="140">
        <f t="shared" si="1128"/>
        <v>0</v>
      </c>
      <c r="O1206" s="140">
        <f t="shared" si="1128"/>
        <v>0</v>
      </c>
      <c r="P1206" s="140">
        <f t="shared" si="1128"/>
        <v>0</v>
      </c>
      <c r="Q1206" s="140">
        <f t="shared" si="1128"/>
        <v>0</v>
      </c>
      <c r="R1206" s="140">
        <f t="shared" si="1128"/>
        <v>0</v>
      </c>
      <c r="S1206" s="140">
        <f t="shared" si="1128"/>
        <v>0</v>
      </c>
      <c r="T1206" s="140">
        <f t="shared" si="1128"/>
        <v>0</v>
      </c>
      <c r="U1206" s="140">
        <f t="shared" si="1128"/>
        <v>0</v>
      </c>
      <c r="V1206" s="140">
        <f t="shared" si="1128"/>
        <v>0</v>
      </c>
      <c r="W1206" s="140">
        <f t="shared" si="1128"/>
        <v>0</v>
      </c>
    </row>
    <row r="1207" spans="1:23" x14ac:dyDescent="0.25">
      <c r="A1207" s="257" t="s">
        <v>380</v>
      </c>
      <c r="B1207" t="str">
        <f>IFERROR(_xlfn.XLOOKUP(TEXT(A1207, "0"), TEXT('Material master'!$A$2:'Material master'!$A$275, "0"), 'Material master'!$B$2:'Material master'!$B$275, 1),"")</f>
        <v>Ca-Carb 170 PO</v>
      </c>
      <c r="C1207" t="str">
        <f>IFERROR(_xlfn.XLOOKUP(TEXT(A1207, "0"), TEXT('Material master'!$A$2:'Material master'!$A$275, "0"), 'Material master'!$C$2:'Material master'!$C$275, 1),"")</f>
        <v>Bulk Product</v>
      </c>
      <c r="D1207" t="str">
        <f>IFERROR(_xlfn.XLOOKUP(TEXT(A1207, "0"), TEXT('Material master'!$A$2:'Material master'!$A$275, "0"), 'Material master'!$D$2:'Material master'!$D$275, 1),"")</f>
        <v>C002 - Limestone</v>
      </c>
      <c r="E1207" t="str">
        <f>IFERROR(_xlfn.XLOOKUP(TEXT(A1207, "0"), TEXT('Material master'!$A$2:'Material master'!$A$275, "0"), 'Material master'!$E$2:'Material master'!$E$275, 1),"")</f>
        <v>SPC0205 - Limestone</v>
      </c>
      <c r="F1207" t="str">
        <f>IFERROR(_xlfn.XLOOKUP(TEXT(A1207, "0"), TEXT('Material master'!$A$2:'Material master'!$A$275, "0"), 'Material master'!$F$2:'Material master'!$F$275, 1),"")</f>
        <v>BK53 - Limestone Flour Medium</v>
      </c>
      <c r="G1207" t="str">
        <f>IFERROR(_xlfn.XLOOKUP(TEXT(A1207, "0"), TEXT('Material master'!$A$2:'Material master'!$A$275, "0"), 'Material master'!$G$2:'Material master'!$G$275, 1),"")</f>
        <v>Ca-Carb 170 PO</v>
      </c>
      <c r="H1207" t="s">
        <v>695</v>
      </c>
      <c r="I1207" s="257" t="s">
        <v>463</v>
      </c>
      <c r="K1207" s="32"/>
      <c r="L1207" s="32">
        <f t="shared" ref="L1207:W1207" si="1129">IFERROR(L1519, 0)</f>
        <v>36.049999999999997</v>
      </c>
      <c r="M1207" s="32">
        <f t="shared" si="1129"/>
        <v>0</v>
      </c>
      <c r="N1207" s="32">
        <f t="shared" si="1129"/>
        <v>22.4</v>
      </c>
      <c r="O1207" s="32">
        <f t="shared" si="1129"/>
        <v>159.6</v>
      </c>
      <c r="P1207" s="32">
        <f t="shared" si="1129"/>
        <v>159.94999999999999</v>
      </c>
      <c r="Q1207" s="32">
        <f t="shared" si="1129"/>
        <v>159.94999999999999</v>
      </c>
      <c r="R1207" s="32">
        <f t="shared" si="1129"/>
        <v>159.6</v>
      </c>
      <c r="S1207" s="32">
        <f t="shared" si="1129"/>
        <v>159.94999999999999</v>
      </c>
      <c r="T1207" s="32">
        <f t="shared" si="1129"/>
        <v>159.6</v>
      </c>
      <c r="U1207" s="32">
        <f t="shared" si="1129"/>
        <v>159.94999999999999</v>
      </c>
      <c r="V1207" s="32">
        <f t="shared" si="1129"/>
        <v>159.94999999999999</v>
      </c>
      <c r="W1207" s="32">
        <f t="shared" si="1129"/>
        <v>159.6</v>
      </c>
    </row>
    <row r="1208" spans="1:23" x14ac:dyDescent="0.25">
      <c r="A1208" s="257" t="s">
        <v>380</v>
      </c>
      <c r="B1208" t="str">
        <f>IFERROR(_xlfn.XLOOKUP(TEXT(A1208, "0"), TEXT('Material master'!$A$2:'Material master'!$A$275, "0"), 'Material master'!$B$2:'Material master'!$B$275, 1),"")</f>
        <v>Ca-Carb 170 PO</v>
      </c>
      <c r="C1208" t="str">
        <f>IFERROR(_xlfn.XLOOKUP(TEXT(A1208, "0"), TEXT('Material master'!$A$2:'Material master'!$A$275, "0"), 'Material master'!$C$2:'Material master'!$C$275, 1),"")</f>
        <v>Bulk Product</v>
      </c>
      <c r="D1208" t="str">
        <f>IFERROR(_xlfn.XLOOKUP(TEXT(A1208, "0"), TEXT('Material master'!$A$2:'Material master'!$A$275, "0"), 'Material master'!$D$2:'Material master'!$D$275, 1),"")</f>
        <v>C002 - Limestone</v>
      </c>
      <c r="E1208" t="str">
        <f>IFERROR(_xlfn.XLOOKUP(TEXT(A1208, "0"), TEXT('Material master'!$A$2:'Material master'!$A$275, "0"), 'Material master'!$E$2:'Material master'!$E$275, 1),"")</f>
        <v>SPC0205 - Limestone</v>
      </c>
      <c r="F1208" t="str">
        <f>IFERROR(_xlfn.XLOOKUP(TEXT(A1208, "0"), TEXT('Material master'!$A$2:'Material master'!$A$275, "0"), 'Material master'!$F$2:'Material master'!$F$275, 1),"")</f>
        <v>BK53 - Limestone Flour Medium</v>
      </c>
      <c r="G1208" t="str">
        <f>IFERROR(_xlfn.XLOOKUP(TEXT(A1208, "0"), TEXT('Material master'!$A$2:'Material master'!$A$275, "0"), 'Material master'!$G$2:'Material master'!$G$275, 1),"")</f>
        <v>Ca-Carb 170 PO</v>
      </c>
      <c r="H1208" t="s">
        <v>695</v>
      </c>
      <c r="I1208" s="257" t="s">
        <v>466</v>
      </c>
      <c r="K1208" s="32"/>
      <c r="L1208" s="32">
        <f t="shared" ref="L1208:W1208" si="1130">IFERROR(L1528, 0)</f>
        <v>229.95</v>
      </c>
      <c r="M1208" s="32">
        <f t="shared" si="1130"/>
        <v>48.65</v>
      </c>
      <c r="N1208" s="32">
        <f t="shared" si="1130"/>
        <v>82.6</v>
      </c>
      <c r="O1208" s="32">
        <f t="shared" si="1130"/>
        <v>599.54999999999995</v>
      </c>
      <c r="P1208" s="32">
        <f t="shared" si="1130"/>
        <v>618.79999999999995</v>
      </c>
      <c r="Q1208" s="32">
        <f t="shared" si="1130"/>
        <v>624.04999999999995</v>
      </c>
      <c r="R1208" s="32">
        <f t="shared" si="1130"/>
        <v>635.59999999999991</v>
      </c>
      <c r="S1208" s="32">
        <f t="shared" si="1130"/>
        <v>619.5</v>
      </c>
      <c r="T1208" s="32">
        <f t="shared" si="1130"/>
        <v>622.65</v>
      </c>
      <c r="U1208" s="32">
        <f t="shared" si="1130"/>
        <v>645.04999999999995</v>
      </c>
      <c r="V1208" s="32">
        <f t="shared" si="1130"/>
        <v>645.04999999999995</v>
      </c>
      <c r="W1208" s="32">
        <f t="shared" si="1130"/>
        <v>613.9</v>
      </c>
    </row>
    <row r="1209" spans="1:23" x14ac:dyDescent="0.25">
      <c r="A1209" s="257" t="s">
        <v>380</v>
      </c>
      <c r="B1209" t="str">
        <f>IFERROR(_xlfn.XLOOKUP(TEXT(A1209, "0"), TEXT('Material master'!$A$2:'Material master'!$A$275, "0"), 'Material master'!$B$2:'Material master'!$B$275, 1),"")</f>
        <v>Ca-Carb 170 PO</v>
      </c>
      <c r="C1209" t="str">
        <f>IFERROR(_xlfn.XLOOKUP(TEXT(A1209, "0"), TEXT('Material master'!$A$2:'Material master'!$A$275, "0"), 'Material master'!$C$2:'Material master'!$C$275, 1),"")</f>
        <v>Bulk Product</v>
      </c>
      <c r="D1209" t="str">
        <f>IFERROR(_xlfn.XLOOKUP(TEXT(A1209, "0"), TEXT('Material master'!$A$2:'Material master'!$A$275, "0"), 'Material master'!$D$2:'Material master'!$D$275, 1),"")</f>
        <v>C002 - Limestone</v>
      </c>
      <c r="E1209" t="str">
        <f>IFERROR(_xlfn.XLOOKUP(TEXT(A1209, "0"), TEXT('Material master'!$A$2:'Material master'!$A$275, "0"), 'Material master'!$E$2:'Material master'!$E$275, 1),"")</f>
        <v>SPC0205 - Limestone</v>
      </c>
      <c r="F1209" t="str">
        <f>IFERROR(_xlfn.XLOOKUP(TEXT(A1209, "0"), TEXT('Material master'!$A$2:'Material master'!$A$275, "0"), 'Material master'!$F$2:'Material master'!$F$275, 1),"")</f>
        <v>BK53 - Limestone Flour Medium</v>
      </c>
      <c r="G1209" t="str">
        <f>IFERROR(_xlfn.XLOOKUP(TEXT(A1209, "0"), TEXT('Material master'!$A$2:'Material master'!$A$275, "0"), 'Material master'!$G$2:'Material master'!$G$275, 1),"")</f>
        <v>Ca-Carb 170 PO</v>
      </c>
      <c r="H1209" s="1" t="s">
        <v>696</v>
      </c>
      <c r="I1209" s="1"/>
      <c r="J1209" s="1"/>
      <c r="K1209" s="141"/>
      <c r="L1209" s="141">
        <f t="shared" ref="L1209:W1209" si="1131">SUM(L1206:L1208)</f>
        <v>266</v>
      </c>
      <c r="M1209" s="141">
        <f t="shared" si="1131"/>
        <v>48.65</v>
      </c>
      <c r="N1209" s="141">
        <f t="shared" si="1131"/>
        <v>105</v>
      </c>
      <c r="O1209" s="141">
        <f t="shared" si="1131"/>
        <v>759.15</v>
      </c>
      <c r="P1209" s="141">
        <f t="shared" si="1131"/>
        <v>778.75</v>
      </c>
      <c r="Q1209" s="141">
        <f t="shared" si="1131"/>
        <v>784</v>
      </c>
      <c r="R1209" s="141">
        <f t="shared" si="1131"/>
        <v>795.19999999999993</v>
      </c>
      <c r="S1209" s="141">
        <f t="shared" si="1131"/>
        <v>779.45</v>
      </c>
      <c r="T1209" s="141">
        <f t="shared" si="1131"/>
        <v>782.25</v>
      </c>
      <c r="U1209" s="141">
        <f t="shared" si="1131"/>
        <v>805</v>
      </c>
      <c r="V1209" s="141">
        <f t="shared" si="1131"/>
        <v>805</v>
      </c>
      <c r="W1209" s="141">
        <f t="shared" si="1131"/>
        <v>773.5</v>
      </c>
    </row>
    <row r="1210" spans="1:23" s="136" customFormat="1" x14ac:dyDescent="0.25">
      <c r="A1210" s="270" t="s">
        <v>380</v>
      </c>
      <c r="B1210" s="136" t="str">
        <f>IFERROR(_xlfn.XLOOKUP(TEXT(A1210, "0"), TEXT('Material master'!$A$2:'Material master'!$A$275, "0"), 'Material master'!$B$2:'Material master'!$B$275, 1),"")</f>
        <v>Ca-Carb 170 PO</v>
      </c>
      <c r="C1210" s="136" t="str">
        <f>IFERROR(_xlfn.XLOOKUP(TEXT(A1210, "0"), TEXT('Material master'!$A$2:'Material master'!$A$275, "0"), 'Material master'!$C$2:'Material master'!$C$275, 1),"")</f>
        <v>Bulk Product</v>
      </c>
      <c r="D1210" s="136" t="str">
        <f>IFERROR(_xlfn.XLOOKUP(TEXT(A1210, "0"), TEXT('Material master'!$A$2:'Material master'!$A$275, "0"), 'Material master'!$D$2:'Material master'!$D$275, 1),"")</f>
        <v>C002 - Limestone</v>
      </c>
      <c r="E1210" s="136" t="str">
        <f>IFERROR(_xlfn.XLOOKUP(TEXT(A1210, "0"), TEXT('Material master'!$A$2:'Material master'!$A$275, "0"), 'Material master'!$E$2:'Material master'!$E$275, 1),"")</f>
        <v>SPC0205 - Limestone</v>
      </c>
      <c r="F1210" s="136" t="str">
        <f>IFERROR(_xlfn.XLOOKUP(TEXT(A1210, "0"), TEXT('Material master'!$A$2:'Material master'!$A$275, "0"), 'Material master'!$F$2:'Material master'!$F$275, 1),"")</f>
        <v>BK53 - Limestone Flour Medium</v>
      </c>
      <c r="G1210" s="136" t="str">
        <f>IFERROR(_xlfn.XLOOKUP(TEXT(A1210, "0"), TEXT('Material master'!$A$2:'Material master'!$A$275, "0"), 'Material master'!$G$2:'Material master'!$G$275, 1),"")</f>
        <v>Ca-Carb 170 PO</v>
      </c>
      <c r="H1210" s="136" t="s">
        <v>697</v>
      </c>
      <c r="K1210" s="142">
        <v>132.61000000000001</v>
      </c>
      <c r="L1210" s="142">
        <f t="shared" ref="L1210:W1210" si="1132">K1210 - L1209 + L1212</f>
        <v>-133.38999999999999</v>
      </c>
      <c r="M1210" s="142">
        <f t="shared" si="1132"/>
        <v>70.960000000000008</v>
      </c>
      <c r="N1210" s="142">
        <f t="shared" si="1132"/>
        <v>70.960000000000008</v>
      </c>
      <c r="O1210" s="142">
        <f t="shared" si="1132"/>
        <v>70.810000000000059</v>
      </c>
      <c r="P1210" s="142">
        <f t="shared" si="1132"/>
        <v>71.060000000000059</v>
      </c>
      <c r="Q1210" s="142">
        <f t="shared" si="1132"/>
        <v>71.060000000000059</v>
      </c>
      <c r="R1210" s="142">
        <f t="shared" si="1132"/>
        <v>70.860000000000127</v>
      </c>
      <c r="S1210" s="142">
        <f t="shared" si="1132"/>
        <v>70.410000000000082</v>
      </c>
      <c r="T1210" s="142">
        <f t="shared" si="1132"/>
        <v>71.160000000000082</v>
      </c>
      <c r="U1210" s="142">
        <f t="shared" si="1132"/>
        <v>71.160000000000082</v>
      </c>
      <c r="V1210" s="142">
        <f t="shared" si="1132"/>
        <v>71.160000000000082</v>
      </c>
      <c r="W1210" s="142">
        <f t="shared" si="1132"/>
        <v>70.660000000000082</v>
      </c>
    </row>
    <row r="1211" spans="1:23" x14ac:dyDescent="0.25">
      <c r="A1211" s="257" t="s">
        <v>380</v>
      </c>
      <c r="B1211" t="str">
        <f>IFERROR(_xlfn.XLOOKUP(TEXT(A1211, "0"), TEXT('Material master'!$A$2:'Material master'!$A$275, "0"), 'Material master'!$B$2:'Material master'!$B$275, 1),"")</f>
        <v>Ca-Carb 170 PO</v>
      </c>
      <c r="C1211" t="str">
        <f>IFERROR(_xlfn.XLOOKUP(TEXT(A1211, "0"), TEXT('Material master'!$A$2:'Material master'!$A$275, "0"), 'Material master'!$C$2:'Material master'!$C$275, 1),"")</f>
        <v>Bulk Product</v>
      </c>
      <c r="D1211" t="str">
        <f>IFERROR(_xlfn.XLOOKUP(TEXT(A1211, "0"), TEXT('Material master'!$A$2:'Material master'!$A$275, "0"), 'Material master'!$D$2:'Material master'!$D$275, 1),"")</f>
        <v>C002 - Limestone</v>
      </c>
      <c r="E1211" t="str">
        <f>IFERROR(_xlfn.XLOOKUP(TEXT(A1211, "0"), TEXT('Material master'!$A$2:'Material master'!$A$275, "0"), 'Material master'!$E$2:'Material master'!$E$275, 1),"")</f>
        <v>SPC0205 - Limestone</v>
      </c>
      <c r="F1211" t="str">
        <f>IFERROR(_xlfn.XLOOKUP(TEXT(A1211, "0"), TEXT('Material master'!$A$2:'Material master'!$A$275, "0"), 'Material master'!$F$2:'Material master'!$F$275, 1),"")</f>
        <v>BK53 - Limestone Flour Medium</v>
      </c>
      <c r="G1211" t="str">
        <f>IFERROR(_xlfn.XLOOKUP(TEXT(A1211, "0"), TEXT('Material master'!$A$2:'Material master'!$A$275, "0"), 'Material master'!$G$2:'Material master'!$G$275, 1),"")</f>
        <v>Ca-Carb 170 PO</v>
      </c>
      <c r="H1211" t="s">
        <v>698</v>
      </c>
      <c r="I1211" s="32">
        <v>70.272005203721832</v>
      </c>
      <c r="J1211" s="258">
        <f>IFERROR($I1211/AVERAGE($L1209:$W1209),0)</f>
        <v>0.1127064551947904</v>
      </c>
      <c r="K1211" s="32"/>
      <c r="L1211" s="32">
        <f t="shared" ref="L1211:W1211" si="1133">$I1211</f>
        <v>70.272005203721832</v>
      </c>
      <c r="M1211" s="32">
        <f t="shared" si="1133"/>
        <v>70.272005203721832</v>
      </c>
      <c r="N1211" s="32">
        <f t="shared" si="1133"/>
        <v>70.272005203721832</v>
      </c>
      <c r="O1211" s="32">
        <f t="shared" si="1133"/>
        <v>70.272005203721832</v>
      </c>
      <c r="P1211" s="32">
        <f t="shared" si="1133"/>
        <v>70.272005203721832</v>
      </c>
      <c r="Q1211" s="32">
        <f t="shared" si="1133"/>
        <v>70.272005203721832</v>
      </c>
      <c r="R1211" s="32">
        <f t="shared" si="1133"/>
        <v>70.272005203721832</v>
      </c>
      <c r="S1211" s="32">
        <f t="shared" si="1133"/>
        <v>70.272005203721832</v>
      </c>
      <c r="T1211" s="32">
        <f t="shared" si="1133"/>
        <v>70.272005203721832</v>
      </c>
      <c r="U1211" s="32">
        <f t="shared" si="1133"/>
        <v>70.272005203721832</v>
      </c>
      <c r="V1211" s="32">
        <f t="shared" si="1133"/>
        <v>70.272005203721832</v>
      </c>
      <c r="W1211" s="32">
        <f t="shared" si="1133"/>
        <v>70.272005203721832</v>
      </c>
    </row>
    <row r="1212" spans="1:23" x14ac:dyDescent="0.25">
      <c r="A1212" s="257" t="s">
        <v>380</v>
      </c>
      <c r="B1212" t="str">
        <f>IFERROR(_xlfn.XLOOKUP(TEXT(A1212, "0"), TEXT('Material master'!$A$2:'Material master'!$A$275, "0"), 'Material master'!$B$2:'Material master'!$B$275, 1),"")</f>
        <v>Ca-Carb 170 PO</v>
      </c>
      <c r="C1212" t="str">
        <f>IFERROR(_xlfn.XLOOKUP(TEXT(A1212, "0"), TEXT('Material master'!$A$2:'Material master'!$A$275, "0"), 'Material master'!$C$2:'Material master'!$C$275, 1),"")</f>
        <v>Bulk Product</v>
      </c>
      <c r="D1212" t="str">
        <f>IFERROR(_xlfn.XLOOKUP(TEXT(A1212, "0"), TEXT('Material master'!$A$2:'Material master'!$A$275, "0"), 'Material master'!$D$2:'Material master'!$D$275, 1),"")</f>
        <v>C002 - Limestone</v>
      </c>
      <c r="E1212" t="str">
        <f>IFERROR(_xlfn.XLOOKUP(TEXT(A1212, "0"), TEXT('Material master'!$A$2:'Material master'!$A$275, "0"), 'Material master'!$E$2:'Material master'!$E$275, 1),"")</f>
        <v>SPC0205 - Limestone</v>
      </c>
      <c r="F1212" t="str">
        <f>IFERROR(_xlfn.XLOOKUP(TEXT(A1212, "0"), TEXT('Material master'!$A$2:'Material master'!$A$275, "0"), 'Material master'!$F$2:'Material master'!$F$275, 1),"")</f>
        <v>BK53 - Limestone Flour Medium</v>
      </c>
      <c r="G1212" t="str">
        <f>IFERROR(_xlfn.XLOOKUP(TEXT(A1212, "0"), TEXT('Material master'!$A$2:'Material master'!$A$275, "0"), 'Material master'!$G$2:'Material master'!$G$275, 1),"")</f>
        <v>Ca-Carb 170 PO</v>
      </c>
      <c r="H1212" t="s">
        <v>699</v>
      </c>
      <c r="I1212">
        <f>IFERROR(_xlfn.XLOOKUP(TEXT(A1212, "0"), TEXT('Purchase sheet'!$A$2:'Purchase sheet'!$A$31, "0"), 'Purchase sheet'!$H$2:'Purchase sheet'!$H$31, 1), 1)</f>
        <v>1</v>
      </c>
      <c r="K1212" s="32"/>
      <c r="L1212" s="259"/>
      <c r="M1212" s="32">
        <f t="shared" ref="M1212:W1212" si="1134">IF( M1211 - L1210 + M1209 &gt; 0, CEILING( M1211 - L1210 + M1209, $I$1212), 0)</f>
        <v>253</v>
      </c>
      <c r="N1212" s="32">
        <f t="shared" si="1134"/>
        <v>105</v>
      </c>
      <c r="O1212" s="32">
        <f t="shared" si="1134"/>
        <v>759</v>
      </c>
      <c r="P1212" s="32">
        <f t="shared" si="1134"/>
        <v>779</v>
      </c>
      <c r="Q1212" s="32">
        <f t="shared" si="1134"/>
        <v>784</v>
      </c>
      <c r="R1212" s="32">
        <f t="shared" si="1134"/>
        <v>795</v>
      </c>
      <c r="S1212" s="32">
        <f t="shared" si="1134"/>
        <v>779</v>
      </c>
      <c r="T1212" s="32">
        <f t="shared" si="1134"/>
        <v>783</v>
      </c>
      <c r="U1212" s="32">
        <f t="shared" si="1134"/>
        <v>805</v>
      </c>
      <c r="V1212" s="32">
        <f t="shared" si="1134"/>
        <v>805</v>
      </c>
      <c r="W1212" s="32">
        <f t="shared" si="1134"/>
        <v>773</v>
      </c>
    </row>
    <row r="1213" spans="1:23" ht="15.75" thickBot="1" x14ac:dyDescent="0.3">
      <c r="A1213" s="257" t="s">
        <v>380</v>
      </c>
      <c r="B1213" t="str">
        <f>IFERROR(_xlfn.XLOOKUP(TEXT(A1213, "0"), TEXT('Material master'!$A$2:'Material master'!$A$275, "0"), 'Material master'!$B$2:'Material master'!$B$275, 1),"")</f>
        <v>Ca-Carb 170 PO</v>
      </c>
      <c r="C1213" t="str">
        <f>IFERROR(_xlfn.XLOOKUP(TEXT(A1213, "0"), TEXT('Material master'!$A$2:'Material master'!$A$275, "0"), 'Material master'!$C$2:'Material master'!$C$275, 1),"")</f>
        <v>Bulk Product</v>
      </c>
      <c r="D1213" t="str">
        <f>IFERROR(_xlfn.XLOOKUP(TEXT(A1213, "0"), TEXT('Material master'!$A$2:'Material master'!$A$275, "0"), 'Material master'!$D$2:'Material master'!$D$275, 1),"")</f>
        <v>C002 - Limestone</v>
      </c>
      <c r="E1213" t="str">
        <f>IFERROR(_xlfn.XLOOKUP(TEXT(A1213, "0"), TEXT('Material master'!$A$2:'Material master'!$A$275, "0"), 'Material master'!$E$2:'Material master'!$E$275, 1),"")</f>
        <v>SPC0205 - Limestone</v>
      </c>
      <c r="F1213" t="str">
        <f>IFERROR(_xlfn.XLOOKUP(TEXT(A1213, "0"), TEXT('Material master'!$A$2:'Material master'!$A$275, "0"), 'Material master'!$F$2:'Material master'!$F$275, 1),"")</f>
        <v>BK53 - Limestone Flour Medium</v>
      </c>
      <c r="G1213" t="str">
        <f>IFERROR(_xlfn.XLOOKUP(TEXT(A1213, "0"), TEXT('Material master'!$A$2:'Material master'!$A$275, "0"), 'Material master'!$G$2:'Material master'!$G$275, 1),"")</f>
        <v>Ca-Carb 170 PO</v>
      </c>
      <c r="H1213" t="s">
        <v>700</v>
      </c>
      <c r="I1213">
        <f>INT(IFERROR(_xlfn.XLOOKUP(TEXT(A1213, "0"), TEXT('Purchase sheet'!$A$2:'Purchase sheet'!$A$31, "0"), 'Purchase sheet'!$H$2:'Purchase sheet'!$D$31, 1), 1))</f>
        <v>1</v>
      </c>
      <c r="K1213" s="32"/>
      <c r="L1213" s="32">
        <f t="shared" ref="L1213:V1213" si="1135">M1212</f>
        <v>253</v>
      </c>
      <c r="M1213" s="32">
        <f t="shared" si="1135"/>
        <v>105</v>
      </c>
      <c r="N1213" s="32">
        <f t="shared" si="1135"/>
        <v>759</v>
      </c>
      <c r="O1213" s="32">
        <f t="shared" si="1135"/>
        <v>779</v>
      </c>
      <c r="P1213" s="32">
        <f t="shared" si="1135"/>
        <v>784</v>
      </c>
      <c r="Q1213" s="32">
        <f t="shared" si="1135"/>
        <v>795</v>
      </c>
      <c r="R1213" s="32">
        <f t="shared" si="1135"/>
        <v>779</v>
      </c>
      <c r="S1213" s="32">
        <f t="shared" si="1135"/>
        <v>783</v>
      </c>
      <c r="T1213" s="32">
        <f t="shared" si="1135"/>
        <v>805</v>
      </c>
      <c r="U1213" s="32">
        <f t="shared" si="1135"/>
        <v>805</v>
      </c>
      <c r="V1213" s="32">
        <f t="shared" si="1135"/>
        <v>773</v>
      </c>
      <c r="W1213" s="32"/>
    </row>
    <row r="1214" spans="1:23" s="138" customFormat="1" x14ac:dyDescent="0.25">
      <c r="A1214" s="137" t="s">
        <v>383</v>
      </c>
      <c r="B1214" s="138" t="str">
        <f>IFERROR(_xlfn.XLOOKUP(TEXT(A1214, "0"), TEXT('Material master'!$A$2:'Material master'!$A$275, "0"), 'Material master'!$B$2:'Material master'!$B$275, 1),"")</f>
        <v>Ball Clay W100 PO</v>
      </c>
      <c r="C1214" s="138" t="str">
        <f>IFERROR(_xlfn.XLOOKUP(TEXT(A1214, "0"), TEXT('Material master'!$A$2:'Material master'!$A$275, "0"), 'Material master'!$C$2:'Material master'!$C$275, 1),"")</f>
        <v>Bulk Product</v>
      </c>
      <c r="D1214" s="138" t="str">
        <f>IFERROR(_xlfn.XLOOKUP(TEXT(A1214, "0"), TEXT('Material master'!$A$2:'Material master'!$A$275, "0"), 'Material master'!$D$2:'Material master'!$D$275, 1),"")</f>
        <v>I002 - Clay</v>
      </c>
      <c r="E1214" s="138" t="str">
        <f>IFERROR(_xlfn.XLOOKUP(TEXT(A1214, "0"), TEXT('Material master'!$A$2:'Material master'!$A$275, "0"), 'Material master'!$E$2:'Material master'!$E$275, 1),"")</f>
        <v>SPC0501 - Basic Clay</v>
      </c>
      <c r="F1214" s="138" t="str">
        <f>IFERROR(_xlfn.XLOOKUP(TEXT(A1214, "0"), TEXT('Material master'!$A$2:'Material master'!$A$275, "0"), 'Material master'!$F$2:'Material master'!$F$275, 1),"")</f>
        <v>AD45 - Basic Clay</v>
      </c>
      <c r="G1214" s="138" t="str">
        <f>IFERROR(_xlfn.XLOOKUP(TEXT(A1214, "0"), TEXT('Material master'!$A$2:'Material master'!$A$275, "0"), 'Material master'!$G$2:'Material master'!$G$275, 1),"")</f>
        <v>Ball Clay 100 PO</v>
      </c>
      <c r="H1214" s="138" t="s">
        <v>683</v>
      </c>
      <c r="I1214" s="140">
        <f>IFERROR(AVERAGE('Forecast sheet'!$C$45:'Forecast sheet'!$N$45),0)</f>
        <v>5.7233333333333336</v>
      </c>
      <c r="J1214" s="140">
        <f>IFERROR(AVERAGE(L1214:W1214),0)</f>
        <v>35.610115762286661</v>
      </c>
      <c r="K1214" s="140"/>
      <c r="L1214" s="140">
        <v>27.232349683554695</v>
      </c>
      <c r="M1214" s="140">
        <v>27.232349683554695</v>
      </c>
      <c r="N1214" s="140">
        <v>33.73973222884343</v>
      </c>
      <c r="O1214" s="140">
        <v>34.427268182289112</v>
      </c>
      <c r="P1214" s="140">
        <v>34.204545267792625</v>
      </c>
      <c r="Q1214" s="140">
        <v>34.436951787267219</v>
      </c>
      <c r="R1214" s="140">
        <v>39.341365385689706</v>
      </c>
      <c r="S1214" s="140">
        <v>39.341365385689706</v>
      </c>
      <c r="T1214" s="140">
        <v>39.341365385689706</v>
      </c>
      <c r="U1214" s="140">
        <v>39.341365385689706</v>
      </c>
      <c r="V1214" s="140">
        <v>39.341365385689706</v>
      </c>
      <c r="W1214" s="140">
        <v>39.341365385689706</v>
      </c>
    </row>
    <row r="1215" spans="1:23" x14ac:dyDescent="0.25">
      <c r="A1215" s="257" t="s">
        <v>383</v>
      </c>
      <c r="B1215" t="str">
        <f>IFERROR(_xlfn.XLOOKUP(TEXT(A1215, "0"), TEXT('Material master'!$A$2:'Material master'!$A$275, "0"), 'Material master'!$B$2:'Material master'!$B$275, 1),"")</f>
        <v>Ball Clay W100 PO</v>
      </c>
      <c r="C1215" t="str">
        <f>IFERROR(_xlfn.XLOOKUP(TEXT(A1215, "0"), TEXT('Material master'!$A$2:'Material master'!$A$275, "0"), 'Material master'!$C$2:'Material master'!$C$275, 1),"")</f>
        <v>Bulk Product</v>
      </c>
      <c r="D1215" t="str">
        <f>IFERROR(_xlfn.XLOOKUP(TEXT(A1215, "0"), TEXT('Material master'!$A$2:'Material master'!$A$275, "0"), 'Material master'!$D$2:'Material master'!$D$275, 1),"")</f>
        <v>I002 - Clay</v>
      </c>
      <c r="E1215" t="str">
        <f>IFERROR(_xlfn.XLOOKUP(TEXT(A1215, "0"), TEXT('Material master'!$A$2:'Material master'!$A$275, "0"), 'Material master'!$E$2:'Material master'!$E$275, 1),"")</f>
        <v>SPC0501 - Basic Clay</v>
      </c>
      <c r="F1215" t="str">
        <f>IFERROR(_xlfn.XLOOKUP(TEXT(A1215, "0"), TEXT('Material master'!$A$2:'Material master'!$A$275, "0"), 'Material master'!$F$2:'Material master'!$F$275, 1),"")</f>
        <v>AD45 - Basic Clay</v>
      </c>
      <c r="G1215" t="str">
        <f>IFERROR(_xlfn.XLOOKUP(TEXT(A1215, "0"), TEXT('Material master'!$A$2:'Material master'!$A$275, "0"), 'Material master'!$G$2:'Material master'!$G$275, 1),"")</f>
        <v>Ball Clay 100 PO</v>
      </c>
      <c r="H1215" t="s">
        <v>695</v>
      </c>
      <c r="I1215" s="257" t="s">
        <v>388</v>
      </c>
      <c r="K1215" s="32"/>
      <c r="L1215" s="32">
        <f t="shared" ref="L1215:W1215" si="1136">IFERROR(L1233, 0)</f>
        <v>23.799999999999997</v>
      </c>
      <c r="M1215" s="32">
        <f t="shared" si="1136"/>
        <v>28</v>
      </c>
      <c r="N1215" s="32">
        <f t="shared" si="1136"/>
        <v>29.4</v>
      </c>
      <c r="O1215" s="32">
        <f t="shared" si="1136"/>
        <v>28</v>
      </c>
      <c r="P1215" s="32">
        <f t="shared" si="1136"/>
        <v>29.4</v>
      </c>
      <c r="Q1215" s="32">
        <f t="shared" si="1136"/>
        <v>28</v>
      </c>
      <c r="R1215" s="32">
        <f t="shared" si="1136"/>
        <v>29.4</v>
      </c>
      <c r="S1215" s="32">
        <f t="shared" si="1136"/>
        <v>28</v>
      </c>
      <c r="T1215" s="32">
        <f t="shared" si="1136"/>
        <v>29.4</v>
      </c>
      <c r="U1215" s="32">
        <f t="shared" si="1136"/>
        <v>29.4</v>
      </c>
      <c r="V1215" s="32">
        <f t="shared" si="1136"/>
        <v>28</v>
      </c>
      <c r="W1215" s="32">
        <f t="shared" si="1136"/>
        <v>29.4</v>
      </c>
    </row>
    <row r="1216" spans="1:23" x14ac:dyDescent="0.25">
      <c r="A1216" s="257" t="s">
        <v>383</v>
      </c>
      <c r="B1216" t="str">
        <f>IFERROR(_xlfn.XLOOKUP(TEXT(A1216, "0"), TEXT('Material master'!$A$2:'Material master'!$A$275, "0"), 'Material master'!$B$2:'Material master'!$B$275, 1),"")</f>
        <v>Ball Clay W100 PO</v>
      </c>
      <c r="C1216" t="str">
        <f>IFERROR(_xlfn.XLOOKUP(TEXT(A1216, "0"), TEXT('Material master'!$A$2:'Material master'!$A$275, "0"), 'Material master'!$C$2:'Material master'!$C$275, 1),"")</f>
        <v>Bulk Product</v>
      </c>
      <c r="D1216" t="str">
        <f>IFERROR(_xlfn.XLOOKUP(TEXT(A1216, "0"), TEXT('Material master'!$A$2:'Material master'!$A$275, "0"), 'Material master'!$D$2:'Material master'!$D$275, 1),"")</f>
        <v>I002 - Clay</v>
      </c>
      <c r="E1216" t="str">
        <f>IFERROR(_xlfn.XLOOKUP(TEXT(A1216, "0"), TEXT('Material master'!$A$2:'Material master'!$A$275, "0"), 'Material master'!$E$2:'Material master'!$E$275, 1),"")</f>
        <v>SPC0501 - Basic Clay</v>
      </c>
      <c r="F1216" t="str">
        <f>IFERROR(_xlfn.XLOOKUP(TEXT(A1216, "0"), TEXT('Material master'!$A$2:'Material master'!$A$275, "0"), 'Material master'!$F$2:'Material master'!$F$275, 1),"")</f>
        <v>AD45 - Basic Clay</v>
      </c>
      <c r="G1216" t="str">
        <f>IFERROR(_xlfn.XLOOKUP(TEXT(A1216, "0"), TEXT('Material master'!$A$2:'Material master'!$A$275, "0"), 'Material master'!$G$2:'Material master'!$G$275, 1),"")</f>
        <v>Ball Clay 100 PO</v>
      </c>
      <c r="H1216" t="s">
        <v>695</v>
      </c>
      <c r="I1216" s="257" t="s">
        <v>529</v>
      </c>
      <c r="K1216" s="32"/>
      <c r="L1216" s="32">
        <f t="shared" ref="L1216:W1216" si="1137">IFERROR(L1680, 0)</f>
        <v>0</v>
      </c>
      <c r="M1216" s="32">
        <f t="shared" si="1137"/>
        <v>60.599999999999994</v>
      </c>
      <c r="N1216" s="32">
        <f t="shared" si="1137"/>
        <v>61.8</v>
      </c>
      <c r="O1216" s="32">
        <f t="shared" si="1137"/>
        <v>61.8</v>
      </c>
      <c r="P1216" s="32">
        <f t="shared" si="1137"/>
        <v>61.8</v>
      </c>
      <c r="Q1216" s="32">
        <f t="shared" si="1137"/>
        <v>61.8</v>
      </c>
      <c r="R1216" s="32">
        <f t="shared" si="1137"/>
        <v>61.8</v>
      </c>
      <c r="S1216" s="32">
        <f t="shared" si="1137"/>
        <v>61.8</v>
      </c>
      <c r="T1216" s="32">
        <f t="shared" si="1137"/>
        <v>61.8</v>
      </c>
      <c r="U1216" s="32">
        <f t="shared" si="1137"/>
        <v>61.8</v>
      </c>
      <c r="V1216" s="32">
        <f t="shared" si="1137"/>
        <v>61.8</v>
      </c>
      <c r="W1216" s="32">
        <f t="shared" si="1137"/>
        <v>61.8</v>
      </c>
    </row>
    <row r="1217" spans="1:23" x14ac:dyDescent="0.25">
      <c r="A1217" s="257" t="s">
        <v>383</v>
      </c>
      <c r="B1217" t="str">
        <f>IFERROR(_xlfn.XLOOKUP(TEXT(A1217, "0"), TEXT('Material master'!$A$2:'Material master'!$A$275, "0"), 'Material master'!$B$2:'Material master'!$B$275, 1),"")</f>
        <v>Ball Clay W100 PO</v>
      </c>
      <c r="C1217" t="str">
        <f>IFERROR(_xlfn.XLOOKUP(TEXT(A1217, "0"), TEXT('Material master'!$A$2:'Material master'!$A$275, "0"), 'Material master'!$C$2:'Material master'!$C$275, 1),"")</f>
        <v>Bulk Product</v>
      </c>
      <c r="D1217" t="str">
        <f>IFERROR(_xlfn.XLOOKUP(TEXT(A1217, "0"), TEXT('Material master'!$A$2:'Material master'!$A$275, "0"), 'Material master'!$D$2:'Material master'!$D$275, 1),"")</f>
        <v>I002 - Clay</v>
      </c>
      <c r="E1217" t="str">
        <f>IFERROR(_xlfn.XLOOKUP(TEXT(A1217, "0"), TEXT('Material master'!$A$2:'Material master'!$A$275, "0"), 'Material master'!$E$2:'Material master'!$E$275, 1),"")</f>
        <v>SPC0501 - Basic Clay</v>
      </c>
      <c r="F1217" t="str">
        <f>IFERROR(_xlfn.XLOOKUP(TEXT(A1217, "0"), TEXT('Material master'!$A$2:'Material master'!$A$275, "0"), 'Material master'!$F$2:'Material master'!$F$275, 1),"")</f>
        <v>AD45 - Basic Clay</v>
      </c>
      <c r="G1217" t="str">
        <f>IFERROR(_xlfn.XLOOKUP(TEXT(A1217, "0"), TEXT('Material master'!$A$2:'Material master'!$A$275, "0"), 'Material master'!$G$2:'Material master'!$G$275, 1),"")</f>
        <v>Ball Clay 100 PO</v>
      </c>
      <c r="H1217" s="1" t="s">
        <v>696</v>
      </c>
      <c r="I1217" s="1"/>
      <c r="J1217" s="1"/>
      <c r="K1217" s="141"/>
      <c r="L1217" s="141">
        <f t="shared" ref="L1217:W1217" si="1138">SUM(L1214:L1216)</f>
        <v>51.032349683554692</v>
      </c>
      <c r="M1217" s="141">
        <f t="shared" si="1138"/>
        <v>115.8323496835547</v>
      </c>
      <c r="N1217" s="141">
        <f t="shared" si="1138"/>
        <v>124.93973222884343</v>
      </c>
      <c r="O1217" s="141">
        <f t="shared" si="1138"/>
        <v>124.22726818228911</v>
      </c>
      <c r="P1217" s="141">
        <f t="shared" si="1138"/>
        <v>125.40454526779263</v>
      </c>
      <c r="Q1217" s="141">
        <f t="shared" si="1138"/>
        <v>124.23695178726722</v>
      </c>
      <c r="R1217" s="141">
        <f t="shared" si="1138"/>
        <v>130.54136538568969</v>
      </c>
      <c r="S1217" s="141">
        <f t="shared" si="1138"/>
        <v>129.14136538568971</v>
      </c>
      <c r="T1217" s="141">
        <f t="shared" si="1138"/>
        <v>130.54136538568969</v>
      </c>
      <c r="U1217" s="141">
        <f t="shared" si="1138"/>
        <v>130.54136538568969</v>
      </c>
      <c r="V1217" s="141">
        <f t="shared" si="1138"/>
        <v>129.14136538568971</v>
      </c>
      <c r="W1217" s="141">
        <f t="shared" si="1138"/>
        <v>130.54136538568969</v>
      </c>
    </row>
    <row r="1218" spans="1:23" s="136" customFormat="1" x14ac:dyDescent="0.25">
      <c r="A1218" s="270" t="s">
        <v>383</v>
      </c>
      <c r="B1218" s="136" t="str">
        <f>IFERROR(_xlfn.XLOOKUP(TEXT(A1218, "0"), TEXT('Material master'!$A$2:'Material master'!$A$275, "0"), 'Material master'!$B$2:'Material master'!$B$275, 1),"")</f>
        <v>Ball Clay W100 PO</v>
      </c>
      <c r="C1218" s="136" t="str">
        <f>IFERROR(_xlfn.XLOOKUP(TEXT(A1218, "0"), TEXT('Material master'!$A$2:'Material master'!$A$275, "0"), 'Material master'!$C$2:'Material master'!$C$275, 1),"")</f>
        <v>Bulk Product</v>
      </c>
      <c r="D1218" s="136" t="str">
        <f>IFERROR(_xlfn.XLOOKUP(TEXT(A1218, "0"), TEXT('Material master'!$A$2:'Material master'!$A$275, "0"), 'Material master'!$D$2:'Material master'!$D$275, 1),"")</f>
        <v>I002 - Clay</v>
      </c>
      <c r="E1218" s="136" t="str">
        <f>IFERROR(_xlfn.XLOOKUP(TEXT(A1218, "0"), TEXT('Material master'!$A$2:'Material master'!$A$275, "0"), 'Material master'!$E$2:'Material master'!$E$275, 1),"")</f>
        <v>SPC0501 - Basic Clay</v>
      </c>
      <c r="F1218" s="136" t="str">
        <f>IFERROR(_xlfn.XLOOKUP(TEXT(A1218, "0"), TEXT('Material master'!$A$2:'Material master'!$A$275, "0"), 'Material master'!$F$2:'Material master'!$F$275, 1),"")</f>
        <v>AD45 - Basic Clay</v>
      </c>
      <c r="G1218" s="136" t="str">
        <f>IFERROR(_xlfn.XLOOKUP(TEXT(A1218, "0"), TEXT('Material master'!$A$2:'Material master'!$A$275, "0"), 'Material master'!$G$2:'Material master'!$G$275, 1),"")</f>
        <v>Ball Clay 100 PO</v>
      </c>
      <c r="H1218" s="136" t="s">
        <v>697</v>
      </c>
      <c r="K1218" s="142">
        <v>150</v>
      </c>
      <c r="L1218" s="142">
        <f t="shared" ref="L1218:W1218" si="1139">K1218 - L1217 + L1220</f>
        <v>98.967650316445315</v>
      </c>
      <c r="M1218" s="142">
        <f t="shared" si="1139"/>
        <v>40.135300632890619</v>
      </c>
      <c r="N1218" s="142">
        <f t="shared" si="1139"/>
        <v>40.195568404047194</v>
      </c>
      <c r="O1218" s="142">
        <f t="shared" si="1139"/>
        <v>40.968300221758085</v>
      </c>
      <c r="P1218" s="142">
        <f t="shared" si="1139"/>
        <v>40.563754953965457</v>
      </c>
      <c r="Q1218" s="142">
        <f t="shared" si="1139"/>
        <v>40.326803166698241</v>
      </c>
      <c r="R1218" s="142">
        <f t="shared" si="1139"/>
        <v>40.785437781008554</v>
      </c>
      <c r="S1218" s="142">
        <f t="shared" si="1139"/>
        <v>40.644072395318844</v>
      </c>
      <c r="T1218" s="142">
        <f t="shared" si="1139"/>
        <v>40.102707009629157</v>
      </c>
      <c r="U1218" s="142">
        <f t="shared" si="1139"/>
        <v>40.56134162393947</v>
      </c>
      <c r="V1218" s="142">
        <f t="shared" si="1139"/>
        <v>40.41997623824976</v>
      </c>
      <c r="W1218" s="142">
        <f t="shared" si="1139"/>
        <v>40.878610852560072</v>
      </c>
    </row>
    <row r="1219" spans="1:23" x14ac:dyDescent="0.25">
      <c r="A1219" s="257" t="s">
        <v>383</v>
      </c>
      <c r="B1219" t="str">
        <f>IFERROR(_xlfn.XLOOKUP(TEXT(A1219, "0"), TEXT('Material master'!$A$2:'Material master'!$A$275, "0"), 'Material master'!$B$2:'Material master'!$B$275, 1),"")</f>
        <v>Ball Clay W100 PO</v>
      </c>
      <c r="C1219" t="str">
        <f>IFERROR(_xlfn.XLOOKUP(TEXT(A1219, "0"), TEXT('Material master'!$A$2:'Material master'!$A$275, "0"), 'Material master'!$C$2:'Material master'!$C$275, 1),"")</f>
        <v>Bulk Product</v>
      </c>
      <c r="D1219" t="str">
        <f>IFERROR(_xlfn.XLOOKUP(TEXT(A1219, "0"), TEXT('Material master'!$A$2:'Material master'!$A$275, "0"), 'Material master'!$D$2:'Material master'!$D$275, 1),"")</f>
        <v>I002 - Clay</v>
      </c>
      <c r="E1219" t="str">
        <f>IFERROR(_xlfn.XLOOKUP(TEXT(A1219, "0"), TEXT('Material master'!$A$2:'Material master'!$A$275, "0"), 'Material master'!$E$2:'Material master'!$E$275, 1),"")</f>
        <v>SPC0501 - Basic Clay</v>
      </c>
      <c r="F1219" t="str">
        <f>IFERROR(_xlfn.XLOOKUP(TEXT(A1219, "0"), TEXT('Material master'!$A$2:'Material master'!$A$275, "0"), 'Material master'!$F$2:'Material master'!$F$275, 1),"")</f>
        <v>AD45 - Basic Clay</v>
      </c>
      <c r="G1219" t="str">
        <f>IFERROR(_xlfn.XLOOKUP(TEXT(A1219, "0"), TEXT('Material master'!$A$2:'Material master'!$A$275, "0"), 'Material master'!$G$2:'Material master'!$G$275, 1),"")</f>
        <v>Ball Clay 100 PO</v>
      </c>
      <c r="H1219" t="s">
        <v>698</v>
      </c>
      <c r="I1219" s="32">
        <v>40.016365197266353</v>
      </c>
      <c r="J1219" s="258">
        <f>IFERROR($I1219/AVERAGE($L1217:$W1217),0)</f>
        <v>0.33205814253967697</v>
      </c>
      <c r="K1219" s="32"/>
      <c r="L1219" s="32">
        <f t="shared" ref="L1219:W1219" si="1140">$I1219</f>
        <v>40.016365197266353</v>
      </c>
      <c r="M1219" s="32">
        <f t="shared" si="1140"/>
        <v>40.016365197266353</v>
      </c>
      <c r="N1219" s="32">
        <f t="shared" si="1140"/>
        <v>40.016365197266353</v>
      </c>
      <c r="O1219" s="32">
        <f t="shared" si="1140"/>
        <v>40.016365197266353</v>
      </c>
      <c r="P1219" s="32">
        <f t="shared" si="1140"/>
        <v>40.016365197266353</v>
      </c>
      <c r="Q1219" s="32">
        <f t="shared" si="1140"/>
        <v>40.016365197266353</v>
      </c>
      <c r="R1219" s="32">
        <f t="shared" si="1140"/>
        <v>40.016365197266353</v>
      </c>
      <c r="S1219" s="32">
        <f t="shared" si="1140"/>
        <v>40.016365197266353</v>
      </c>
      <c r="T1219" s="32">
        <f t="shared" si="1140"/>
        <v>40.016365197266353</v>
      </c>
      <c r="U1219" s="32">
        <f t="shared" si="1140"/>
        <v>40.016365197266353</v>
      </c>
      <c r="V1219" s="32">
        <f t="shared" si="1140"/>
        <v>40.016365197266353</v>
      </c>
      <c r="W1219" s="32">
        <f t="shared" si="1140"/>
        <v>40.016365197266353</v>
      </c>
    </row>
    <row r="1220" spans="1:23" x14ac:dyDescent="0.25">
      <c r="A1220" s="257" t="s">
        <v>383</v>
      </c>
      <c r="B1220" t="str">
        <f>IFERROR(_xlfn.XLOOKUP(TEXT(A1220, "0"), TEXT('Material master'!$A$2:'Material master'!$A$275, "0"), 'Material master'!$B$2:'Material master'!$B$275, 1),"")</f>
        <v>Ball Clay W100 PO</v>
      </c>
      <c r="C1220" t="str">
        <f>IFERROR(_xlfn.XLOOKUP(TEXT(A1220, "0"), TEXT('Material master'!$A$2:'Material master'!$A$275, "0"), 'Material master'!$C$2:'Material master'!$C$275, 1),"")</f>
        <v>Bulk Product</v>
      </c>
      <c r="D1220" t="str">
        <f>IFERROR(_xlfn.XLOOKUP(TEXT(A1220, "0"), TEXT('Material master'!$A$2:'Material master'!$A$275, "0"), 'Material master'!$D$2:'Material master'!$D$275, 1),"")</f>
        <v>I002 - Clay</v>
      </c>
      <c r="E1220" t="str">
        <f>IFERROR(_xlfn.XLOOKUP(TEXT(A1220, "0"), TEXT('Material master'!$A$2:'Material master'!$A$275, "0"), 'Material master'!$E$2:'Material master'!$E$275, 1),"")</f>
        <v>SPC0501 - Basic Clay</v>
      </c>
      <c r="F1220" t="str">
        <f>IFERROR(_xlfn.XLOOKUP(TEXT(A1220, "0"), TEXT('Material master'!$A$2:'Material master'!$A$275, "0"), 'Material master'!$F$2:'Material master'!$F$275, 1),"")</f>
        <v>AD45 - Basic Clay</v>
      </c>
      <c r="G1220" t="str">
        <f>IFERROR(_xlfn.XLOOKUP(TEXT(A1220, "0"), TEXT('Material master'!$A$2:'Material master'!$A$275, "0"), 'Material master'!$G$2:'Material master'!$G$275, 1),"")</f>
        <v>Ball Clay 100 PO</v>
      </c>
      <c r="H1220" t="s">
        <v>704</v>
      </c>
      <c r="I1220">
        <v>1</v>
      </c>
      <c r="K1220" s="32"/>
      <c r="L1220" s="32">
        <f t="shared" ref="L1220:W1220" si="1141">IF(( L1219 - K1218 + L1217 ) &gt; 0, CEILING(( L1219 - K1218 + L1217 ), $I1220), 0)</f>
        <v>0</v>
      </c>
      <c r="M1220" s="32">
        <f t="shared" si="1141"/>
        <v>57</v>
      </c>
      <c r="N1220" s="32">
        <f t="shared" si="1141"/>
        <v>125</v>
      </c>
      <c r="O1220" s="32">
        <f t="shared" si="1141"/>
        <v>125</v>
      </c>
      <c r="P1220" s="32">
        <f t="shared" si="1141"/>
        <v>125</v>
      </c>
      <c r="Q1220" s="32">
        <f t="shared" si="1141"/>
        <v>124</v>
      </c>
      <c r="R1220" s="32">
        <f t="shared" si="1141"/>
        <v>131</v>
      </c>
      <c r="S1220" s="32">
        <f t="shared" si="1141"/>
        <v>129</v>
      </c>
      <c r="T1220" s="32">
        <f t="shared" si="1141"/>
        <v>130</v>
      </c>
      <c r="U1220" s="32">
        <f t="shared" si="1141"/>
        <v>131</v>
      </c>
      <c r="V1220" s="32">
        <f t="shared" si="1141"/>
        <v>129</v>
      </c>
      <c r="W1220" s="32">
        <f t="shared" si="1141"/>
        <v>131</v>
      </c>
    </row>
    <row r="1221" spans="1:23" x14ac:dyDescent="0.25">
      <c r="A1221" s="257" t="s">
        <v>383</v>
      </c>
      <c r="B1221" t="str">
        <f>IFERROR(_xlfn.XLOOKUP(TEXT(A1221, "0"), TEXT('Material master'!$A$2:'Material master'!$A$275, "0"), 'Material master'!$B$2:'Material master'!$B$275, 1),"")</f>
        <v>Ball Clay W100 PO</v>
      </c>
      <c r="C1221" t="str">
        <f>IFERROR(_xlfn.XLOOKUP(TEXT(A1221, "0"), TEXT('Material master'!$A$2:'Material master'!$A$275, "0"), 'Material master'!$C$2:'Material master'!$C$275, 1),"")</f>
        <v>Bulk Product</v>
      </c>
      <c r="D1221" t="str">
        <f>IFERROR(_xlfn.XLOOKUP(TEXT(A1221, "0"), TEXT('Material master'!$A$2:'Material master'!$A$275, "0"), 'Material master'!$D$2:'Material master'!$D$275, 1),"")</f>
        <v>I002 - Clay</v>
      </c>
      <c r="E1221" t="str">
        <f>IFERROR(_xlfn.XLOOKUP(TEXT(A1221, "0"), TEXT('Material master'!$A$2:'Material master'!$A$275, "0"), 'Material master'!$E$2:'Material master'!$E$275, 1),"")</f>
        <v>SPC0501 - Basic Clay</v>
      </c>
      <c r="F1221" t="str">
        <f>IFERROR(_xlfn.XLOOKUP(TEXT(A1221, "0"), TEXT('Material master'!$A$2:'Material master'!$A$275, "0"), 'Material master'!$F$2:'Material master'!$F$275, 1),"")</f>
        <v>AD45 - Basic Clay</v>
      </c>
      <c r="G1221" t="str">
        <f>IFERROR(_xlfn.XLOOKUP(TEXT(A1221, "0"), TEXT('Material master'!$A$2:'Material master'!$A$275, "0"), 'Material master'!$G$2:'Material master'!$G$275, 1),"")</f>
        <v>Ball Clay 100 PO</v>
      </c>
      <c r="H1221" t="s">
        <v>705</v>
      </c>
      <c r="I1221" t="s">
        <v>655</v>
      </c>
      <c r="J1221">
        <v>6.3</v>
      </c>
      <c r="K1221" s="32"/>
      <c r="L1221" s="32">
        <f t="shared" ref="L1221:W1221" si="1142">L1220 / $J1221</f>
        <v>0</v>
      </c>
      <c r="M1221" s="32">
        <f t="shared" si="1142"/>
        <v>9.0476190476190474</v>
      </c>
      <c r="N1221" s="32">
        <f t="shared" si="1142"/>
        <v>19.841269841269842</v>
      </c>
      <c r="O1221" s="32">
        <f t="shared" si="1142"/>
        <v>19.841269841269842</v>
      </c>
      <c r="P1221" s="32">
        <f t="shared" si="1142"/>
        <v>19.841269841269842</v>
      </c>
      <c r="Q1221" s="32">
        <f t="shared" si="1142"/>
        <v>19.682539682539684</v>
      </c>
      <c r="R1221" s="32">
        <f t="shared" si="1142"/>
        <v>20.793650793650794</v>
      </c>
      <c r="S1221" s="32">
        <f t="shared" si="1142"/>
        <v>20.476190476190478</v>
      </c>
      <c r="T1221" s="32">
        <f t="shared" si="1142"/>
        <v>20.634920634920636</v>
      </c>
      <c r="U1221" s="32">
        <f t="shared" si="1142"/>
        <v>20.793650793650794</v>
      </c>
      <c r="V1221" s="32">
        <f t="shared" si="1142"/>
        <v>20.476190476190478</v>
      </c>
      <c r="W1221" s="32">
        <f t="shared" si="1142"/>
        <v>20.793650793650794</v>
      </c>
    </row>
    <row r="1222" spans="1:23" ht="15.75" thickBot="1" x14ac:dyDescent="0.3">
      <c r="A1222" s="257" t="s">
        <v>383</v>
      </c>
      <c r="B1222" t="str">
        <f>IFERROR(_xlfn.XLOOKUP(TEXT(A1222, "0"), TEXT('Material master'!$A$2:'Material master'!$A$275, "0"), 'Material master'!$B$2:'Material master'!$B$275, 1),"")</f>
        <v>Ball Clay W100 PO</v>
      </c>
      <c r="C1222" t="str">
        <f>IFERROR(_xlfn.XLOOKUP(TEXT(A1222, "0"), TEXT('Material master'!$A$2:'Material master'!$A$275, "0"), 'Material master'!$C$2:'Material master'!$C$275, 1),"")</f>
        <v>Bulk Product</v>
      </c>
      <c r="D1222" t="str">
        <f>IFERROR(_xlfn.XLOOKUP(TEXT(A1222, "0"), TEXT('Material master'!$A$2:'Material master'!$A$275, "0"), 'Material master'!$D$2:'Material master'!$D$275, 1),"")</f>
        <v>I002 - Clay</v>
      </c>
      <c r="E1222" t="str">
        <f>IFERROR(_xlfn.XLOOKUP(TEXT(A1222, "0"), TEXT('Material master'!$A$2:'Material master'!$A$275, "0"), 'Material master'!$E$2:'Material master'!$E$275, 1),"")</f>
        <v>SPC0501 - Basic Clay</v>
      </c>
      <c r="F1222" t="str">
        <f>IFERROR(_xlfn.XLOOKUP(TEXT(A1222, "0"), TEXT('Material master'!$A$2:'Material master'!$A$275, "0"), 'Material master'!$F$2:'Material master'!$F$275, 1),"")</f>
        <v>AD45 - Basic Clay</v>
      </c>
      <c r="G1222" t="str">
        <f>IFERROR(_xlfn.XLOOKUP(TEXT(A1222, "0"), TEXT('Material master'!$A$2:'Material master'!$A$275, "0"), 'Material master'!$G$2:'Material master'!$G$275, 1),"")</f>
        <v>Ball Clay 100 PO</v>
      </c>
      <c r="H1222" t="s">
        <v>706</v>
      </c>
      <c r="I1222" s="257" t="s">
        <v>31</v>
      </c>
      <c r="J1222">
        <v>1.1759999999999999</v>
      </c>
      <c r="K1222" s="32"/>
      <c r="L1222" s="32">
        <f t="shared" ref="L1222:W1222" si="1143">L1220 * $J1222</f>
        <v>0</v>
      </c>
      <c r="M1222" s="32">
        <f t="shared" si="1143"/>
        <v>67.031999999999996</v>
      </c>
      <c r="N1222" s="32">
        <f t="shared" si="1143"/>
        <v>147</v>
      </c>
      <c r="O1222" s="32">
        <f t="shared" si="1143"/>
        <v>147</v>
      </c>
      <c r="P1222" s="32">
        <f t="shared" si="1143"/>
        <v>147</v>
      </c>
      <c r="Q1222" s="32">
        <f t="shared" si="1143"/>
        <v>145.82399999999998</v>
      </c>
      <c r="R1222" s="32">
        <f t="shared" si="1143"/>
        <v>154.05599999999998</v>
      </c>
      <c r="S1222" s="32">
        <f t="shared" si="1143"/>
        <v>151.70399999999998</v>
      </c>
      <c r="T1222" s="32">
        <f t="shared" si="1143"/>
        <v>152.88</v>
      </c>
      <c r="U1222" s="32">
        <f t="shared" si="1143"/>
        <v>154.05599999999998</v>
      </c>
      <c r="V1222" s="32">
        <f t="shared" si="1143"/>
        <v>151.70399999999998</v>
      </c>
      <c r="W1222" s="32">
        <f t="shared" si="1143"/>
        <v>154.05599999999998</v>
      </c>
    </row>
    <row r="1223" spans="1:23" s="138" customFormat="1" x14ac:dyDescent="0.25">
      <c r="A1223" s="137" t="s">
        <v>388</v>
      </c>
      <c r="B1223" s="138" t="str">
        <f>IFERROR(_xlfn.XLOOKUP(TEXT(A1223, "0"), TEXT('Material master'!$A$2:'Material master'!$A$275, "0"), 'Material master'!$B$2:'Material master'!$B$275, 1),"")</f>
        <v>Ball Clay W100 PO 25:PA:S4:H:1400</v>
      </c>
      <c r="C1223" s="138" t="str">
        <f>IFERROR(_xlfn.XLOOKUP(TEXT(A1223, "0"), TEXT('Material master'!$A$2:'Material master'!$A$275, "0"), 'Material master'!$C$2:'Material master'!$C$275, 1),"")</f>
        <v>Packaged Product</v>
      </c>
      <c r="D1223" s="138" t="str">
        <f>IFERROR(_xlfn.XLOOKUP(TEXT(A1223, "0"), TEXT('Material master'!$A$2:'Material master'!$A$275, "0"), 'Material master'!$D$2:'Material master'!$D$275, 1),"")</f>
        <v>I002 - Clay</v>
      </c>
      <c r="E1223" s="138" t="str">
        <f>IFERROR(_xlfn.XLOOKUP(TEXT(A1223, "0"), TEXT('Material master'!$A$2:'Material master'!$A$275, "0"), 'Material master'!$E$2:'Material master'!$E$275, 1),"")</f>
        <v>SPC0501 - Basic Clay</v>
      </c>
      <c r="F1223" s="138" t="str">
        <f>IFERROR(_xlfn.XLOOKUP(TEXT(A1223, "0"), TEXT('Material master'!$A$2:'Material master'!$A$275, "0"), 'Material master'!$F$2:'Material master'!$F$275, 1),"")</f>
        <v>AD45 - Basic Clay</v>
      </c>
      <c r="G1223" s="138" t="str">
        <f>IFERROR(_xlfn.XLOOKUP(TEXT(A1223, "0"), TEXT('Material master'!$A$2:'Material master'!$A$275, "0"), 'Material master'!$G$2:'Material master'!$G$275, 1),"")</f>
        <v>Ball Clay 100 PO</v>
      </c>
      <c r="H1223" s="138" t="s">
        <v>683</v>
      </c>
      <c r="I1223" s="140">
        <f>IFERROR(AVERAGE('Forecast sheet'!$C$46:'Forecast sheet'!$N$46),0)</f>
        <v>13.766666666666667</v>
      </c>
      <c r="J1223" s="140">
        <f>IFERROR(AVERAGE(L1223:W1223),0)</f>
        <v>28.350333719398957</v>
      </c>
      <c r="K1223" s="140"/>
      <c r="L1223" s="140">
        <v>23.773367403149056</v>
      </c>
      <c r="M1223" s="140">
        <v>28.766421566330781</v>
      </c>
      <c r="N1223" s="140">
        <v>28.766421566330731</v>
      </c>
      <c r="O1223" s="140">
        <v>28.766421566330752</v>
      </c>
      <c r="P1223" s="140">
        <v>28.766421566330767</v>
      </c>
      <c r="Q1223" s="140">
        <v>28.766421566330767</v>
      </c>
      <c r="R1223" s="140">
        <v>28.766421566330752</v>
      </c>
      <c r="S1223" s="140">
        <v>28.766421566330759</v>
      </c>
      <c r="T1223" s="140">
        <v>28.766421566330774</v>
      </c>
      <c r="U1223" s="140">
        <v>28.766421566330745</v>
      </c>
      <c r="V1223" s="140">
        <v>28.766421566330767</v>
      </c>
      <c r="W1223" s="140">
        <v>28.766421566330767</v>
      </c>
    </row>
    <row r="1224" spans="1:23" x14ac:dyDescent="0.25">
      <c r="A1224" s="257" t="s">
        <v>388</v>
      </c>
      <c r="B1224" t="str">
        <f>IFERROR(_xlfn.XLOOKUP(TEXT(A1224, "0"), TEXT('Material master'!$A$2:'Material master'!$A$275, "0"), 'Material master'!$B$2:'Material master'!$B$275, 1),"")</f>
        <v>Ball Clay W100 PO 25:PA:S4:H:1400</v>
      </c>
      <c r="C1224" t="str">
        <f>IFERROR(_xlfn.XLOOKUP(TEXT(A1224, "0"), TEXT('Material master'!$A$2:'Material master'!$A$275, "0"), 'Material master'!$C$2:'Material master'!$C$275, 1),"")</f>
        <v>Packaged Product</v>
      </c>
      <c r="D1224" t="str">
        <f>IFERROR(_xlfn.XLOOKUP(TEXT(A1224, "0"), TEXT('Material master'!$A$2:'Material master'!$A$275, "0"), 'Material master'!$D$2:'Material master'!$D$275, 1),"")</f>
        <v>I002 - Clay</v>
      </c>
      <c r="E1224" t="str">
        <f>IFERROR(_xlfn.XLOOKUP(TEXT(A1224, "0"), TEXT('Material master'!$A$2:'Material master'!$A$275, "0"), 'Material master'!$E$2:'Material master'!$E$275, 1),"")</f>
        <v>SPC0501 - Basic Clay</v>
      </c>
      <c r="F1224" t="str">
        <f>IFERROR(_xlfn.XLOOKUP(TEXT(A1224, "0"), TEXT('Material master'!$A$2:'Material master'!$A$275, "0"), 'Material master'!$F$2:'Material master'!$F$275, 1),"")</f>
        <v>AD45 - Basic Clay</v>
      </c>
      <c r="G1224" t="str">
        <f>IFERROR(_xlfn.XLOOKUP(TEXT(A1224, "0"), TEXT('Material master'!$A$2:'Material master'!$A$275, "0"), 'Material master'!$G$2:'Material master'!$G$275, 1),"")</f>
        <v>Ball Clay 100 PO</v>
      </c>
      <c r="H1224" s="1" t="s">
        <v>696</v>
      </c>
      <c r="I1224" s="1"/>
      <c r="J1224" s="1"/>
      <c r="K1224" s="141"/>
      <c r="L1224" s="141">
        <f t="shared" ref="L1224:W1224" si="1144">SUM(L1223)</f>
        <v>23.773367403149056</v>
      </c>
      <c r="M1224" s="141">
        <f t="shared" si="1144"/>
        <v>28.766421566330781</v>
      </c>
      <c r="N1224" s="141">
        <f t="shared" si="1144"/>
        <v>28.766421566330731</v>
      </c>
      <c r="O1224" s="141">
        <f t="shared" si="1144"/>
        <v>28.766421566330752</v>
      </c>
      <c r="P1224" s="141">
        <f t="shared" si="1144"/>
        <v>28.766421566330767</v>
      </c>
      <c r="Q1224" s="141">
        <f t="shared" si="1144"/>
        <v>28.766421566330767</v>
      </c>
      <c r="R1224" s="141">
        <f t="shared" si="1144"/>
        <v>28.766421566330752</v>
      </c>
      <c r="S1224" s="141">
        <f t="shared" si="1144"/>
        <v>28.766421566330759</v>
      </c>
      <c r="T1224" s="141">
        <f t="shared" si="1144"/>
        <v>28.766421566330774</v>
      </c>
      <c r="U1224" s="141">
        <f t="shared" si="1144"/>
        <v>28.766421566330745</v>
      </c>
      <c r="V1224" s="141">
        <f t="shared" si="1144"/>
        <v>28.766421566330767</v>
      </c>
      <c r="W1224" s="141">
        <f t="shared" si="1144"/>
        <v>28.766421566330767</v>
      </c>
    </row>
    <row r="1225" spans="1:23" s="136" customFormat="1" x14ac:dyDescent="0.25">
      <c r="A1225" s="270" t="s">
        <v>388</v>
      </c>
      <c r="B1225" s="136" t="str">
        <f>IFERROR(_xlfn.XLOOKUP(TEXT(A1225, "0"), TEXT('Material master'!$A$2:'Material master'!$A$275, "0"), 'Material master'!$B$2:'Material master'!$B$275, 1),"")</f>
        <v>Ball Clay W100 PO 25:PA:S4:H:1400</v>
      </c>
      <c r="C1225" s="136" t="str">
        <f>IFERROR(_xlfn.XLOOKUP(TEXT(A1225, "0"), TEXT('Material master'!$A$2:'Material master'!$A$275, "0"), 'Material master'!$C$2:'Material master'!$C$275, 1),"")</f>
        <v>Packaged Product</v>
      </c>
      <c r="D1225" s="136" t="str">
        <f>IFERROR(_xlfn.XLOOKUP(TEXT(A1225, "0"), TEXT('Material master'!$A$2:'Material master'!$A$275, "0"), 'Material master'!$D$2:'Material master'!$D$275, 1),"")</f>
        <v>I002 - Clay</v>
      </c>
      <c r="E1225" s="136" t="str">
        <f>IFERROR(_xlfn.XLOOKUP(TEXT(A1225, "0"), TEXT('Material master'!$A$2:'Material master'!$A$275, "0"), 'Material master'!$E$2:'Material master'!$E$275, 1),"")</f>
        <v>SPC0501 - Basic Clay</v>
      </c>
      <c r="F1225" s="136" t="str">
        <f>IFERROR(_xlfn.XLOOKUP(TEXT(A1225, "0"), TEXT('Material master'!$A$2:'Material master'!$A$275, "0"), 'Material master'!$F$2:'Material master'!$F$275, 1),"")</f>
        <v>AD45 - Basic Clay</v>
      </c>
      <c r="G1225" s="136" t="str">
        <f>IFERROR(_xlfn.XLOOKUP(TEXT(A1225, "0"), TEXT('Material master'!$A$2:'Material master'!$A$275, "0"), 'Material master'!$G$2:'Material master'!$G$275, 1),"")</f>
        <v>Ball Clay 100 PO</v>
      </c>
      <c r="H1225" s="136" t="s">
        <v>697</v>
      </c>
      <c r="K1225" s="142">
        <v>25.2</v>
      </c>
      <c r="L1225" s="142">
        <f t="shared" ref="L1225:W1225" si="1145">K1225 - L1224 + L1227</f>
        <v>25.226632596850941</v>
      </c>
      <c r="M1225" s="142">
        <f t="shared" si="1145"/>
        <v>24.46021103052016</v>
      </c>
      <c r="N1225" s="142">
        <f t="shared" si="1145"/>
        <v>25.093789464189427</v>
      </c>
      <c r="O1225" s="142">
        <f t="shared" si="1145"/>
        <v>24.327367897858675</v>
      </c>
      <c r="P1225" s="142">
        <f t="shared" si="1145"/>
        <v>24.960946331527907</v>
      </c>
      <c r="Q1225" s="142">
        <f t="shared" si="1145"/>
        <v>24.194524765197141</v>
      </c>
      <c r="R1225" s="142">
        <f t="shared" si="1145"/>
        <v>24.828103198866387</v>
      </c>
      <c r="S1225" s="142">
        <f t="shared" si="1145"/>
        <v>24.061681632535628</v>
      </c>
      <c r="T1225" s="142">
        <f t="shared" si="1145"/>
        <v>24.695260066204852</v>
      </c>
      <c r="U1225" s="142">
        <f t="shared" si="1145"/>
        <v>25.328838499874106</v>
      </c>
      <c r="V1225" s="142">
        <f t="shared" si="1145"/>
        <v>24.562416933543339</v>
      </c>
      <c r="W1225" s="142">
        <f t="shared" si="1145"/>
        <v>25.195995367212571</v>
      </c>
    </row>
    <row r="1226" spans="1:23" x14ac:dyDescent="0.25">
      <c r="A1226" s="257" t="s">
        <v>388</v>
      </c>
      <c r="B1226" t="str">
        <f>IFERROR(_xlfn.XLOOKUP(TEXT(A1226, "0"), TEXT('Material master'!$A$2:'Material master'!$A$275, "0"), 'Material master'!$B$2:'Material master'!$B$275, 1),"")</f>
        <v>Ball Clay W100 PO 25:PA:S4:H:1400</v>
      </c>
      <c r="C1226" t="str">
        <f>IFERROR(_xlfn.XLOOKUP(TEXT(A1226, "0"), TEXT('Material master'!$A$2:'Material master'!$A$275, "0"), 'Material master'!$C$2:'Material master'!$C$275, 1),"")</f>
        <v>Packaged Product</v>
      </c>
      <c r="D1226" t="str">
        <f>IFERROR(_xlfn.XLOOKUP(TEXT(A1226, "0"), TEXT('Material master'!$A$2:'Material master'!$A$275, "0"), 'Material master'!$D$2:'Material master'!$D$275, 1),"")</f>
        <v>I002 - Clay</v>
      </c>
      <c r="E1226" t="str">
        <f>IFERROR(_xlfn.XLOOKUP(TEXT(A1226, "0"), TEXT('Material master'!$A$2:'Material master'!$A$275, "0"), 'Material master'!$E$2:'Material master'!$E$275, 1),"")</f>
        <v>SPC0501 - Basic Clay</v>
      </c>
      <c r="F1226" t="str">
        <f>IFERROR(_xlfn.XLOOKUP(TEXT(A1226, "0"), TEXT('Material master'!$A$2:'Material master'!$A$275, "0"), 'Material master'!$F$2:'Material master'!$F$275, 1),"")</f>
        <v>AD45 - Basic Clay</v>
      </c>
      <c r="G1226" t="str">
        <f>IFERROR(_xlfn.XLOOKUP(TEXT(A1226, "0"), TEXT('Material master'!$A$2:'Material master'!$A$275, "0"), 'Material master'!$G$2:'Material master'!$G$275, 1),"")</f>
        <v>Ball Clay 100 PO</v>
      </c>
      <c r="H1226" t="s">
        <v>698</v>
      </c>
      <c r="I1226" s="32">
        <v>24</v>
      </c>
      <c r="J1226" s="258">
        <f>IFERROR($I1226/AVERAGE($L1224:$W1224),0)</f>
        <v>0.8465508814655609</v>
      </c>
      <c r="K1226" s="32"/>
      <c r="L1226" s="32">
        <f t="shared" ref="L1226:W1226" si="1146">$I1226</f>
        <v>24</v>
      </c>
      <c r="M1226" s="32">
        <f t="shared" si="1146"/>
        <v>24</v>
      </c>
      <c r="N1226" s="32">
        <f t="shared" si="1146"/>
        <v>24</v>
      </c>
      <c r="O1226" s="32">
        <f t="shared" si="1146"/>
        <v>24</v>
      </c>
      <c r="P1226" s="32">
        <f t="shared" si="1146"/>
        <v>24</v>
      </c>
      <c r="Q1226" s="32">
        <f t="shared" si="1146"/>
        <v>24</v>
      </c>
      <c r="R1226" s="32">
        <f t="shared" si="1146"/>
        <v>24</v>
      </c>
      <c r="S1226" s="32">
        <f t="shared" si="1146"/>
        <v>24</v>
      </c>
      <c r="T1226" s="32">
        <f t="shared" si="1146"/>
        <v>24</v>
      </c>
      <c r="U1226" s="32">
        <f t="shared" si="1146"/>
        <v>24</v>
      </c>
      <c r="V1226" s="32">
        <f t="shared" si="1146"/>
        <v>24</v>
      </c>
      <c r="W1226" s="32">
        <f t="shared" si="1146"/>
        <v>24</v>
      </c>
    </row>
    <row r="1227" spans="1:23" x14ac:dyDescent="0.25">
      <c r="A1227" s="257" t="s">
        <v>388</v>
      </c>
      <c r="B1227" t="str">
        <f>IFERROR(_xlfn.XLOOKUP(TEXT(A1227, "0"), TEXT('Material master'!$A$2:'Material master'!$A$275, "0"), 'Material master'!$B$2:'Material master'!$B$275, 1),"")</f>
        <v>Ball Clay W100 PO 25:PA:S4:H:1400</v>
      </c>
      <c r="C1227" t="str">
        <f>IFERROR(_xlfn.XLOOKUP(TEXT(A1227, "0"), TEXT('Material master'!$A$2:'Material master'!$A$275, "0"), 'Material master'!$C$2:'Material master'!$C$275, 1),"")</f>
        <v>Packaged Product</v>
      </c>
      <c r="D1227" t="str">
        <f>IFERROR(_xlfn.XLOOKUP(TEXT(A1227, "0"), TEXT('Material master'!$A$2:'Material master'!$A$275, "0"), 'Material master'!$D$2:'Material master'!$D$275, 1),"")</f>
        <v>I002 - Clay</v>
      </c>
      <c r="E1227" t="str">
        <f>IFERROR(_xlfn.XLOOKUP(TEXT(A1227, "0"), TEXT('Material master'!$A$2:'Material master'!$A$275, "0"), 'Material master'!$E$2:'Material master'!$E$275, 1),"")</f>
        <v>SPC0501 - Basic Clay</v>
      </c>
      <c r="F1227" t="str">
        <f>IFERROR(_xlfn.XLOOKUP(TEXT(A1227, "0"), TEXT('Material master'!$A$2:'Material master'!$A$275, "0"), 'Material master'!$F$2:'Material master'!$F$275, 1),"")</f>
        <v>AD45 - Basic Clay</v>
      </c>
      <c r="G1227" t="str">
        <f>IFERROR(_xlfn.XLOOKUP(TEXT(A1227, "0"), TEXT('Material master'!$A$2:'Material master'!$A$275, "0"), 'Material master'!$G$2:'Material master'!$G$275, 1),"")</f>
        <v>Ball Clay 100 PO</v>
      </c>
      <c r="H1227" t="s">
        <v>704</v>
      </c>
      <c r="I1227">
        <v>1.4</v>
      </c>
      <c r="K1227" s="32"/>
      <c r="L1227" s="32">
        <f t="shared" ref="L1227:W1227" si="1147">IF(( L1226 - K1225 + L1224 ) &gt; 0, CEILING(( L1226 - K1225 + L1224 ), $I1227), 0)</f>
        <v>23.799999999999997</v>
      </c>
      <c r="M1227" s="32">
        <f t="shared" si="1147"/>
        <v>28</v>
      </c>
      <c r="N1227" s="32">
        <f t="shared" si="1147"/>
        <v>29.4</v>
      </c>
      <c r="O1227" s="32">
        <f t="shared" si="1147"/>
        <v>28</v>
      </c>
      <c r="P1227" s="32">
        <f t="shared" si="1147"/>
        <v>29.4</v>
      </c>
      <c r="Q1227" s="32">
        <f t="shared" si="1147"/>
        <v>28</v>
      </c>
      <c r="R1227" s="32">
        <f t="shared" si="1147"/>
        <v>29.4</v>
      </c>
      <c r="S1227" s="32">
        <f t="shared" si="1147"/>
        <v>28</v>
      </c>
      <c r="T1227" s="32">
        <f t="shared" si="1147"/>
        <v>29.4</v>
      </c>
      <c r="U1227" s="32">
        <f t="shared" si="1147"/>
        <v>29.4</v>
      </c>
      <c r="V1227" s="32">
        <f t="shared" si="1147"/>
        <v>28</v>
      </c>
      <c r="W1227" s="32">
        <f t="shared" si="1147"/>
        <v>29.4</v>
      </c>
    </row>
    <row r="1228" spans="1:23" x14ac:dyDescent="0.25">
      <c r="A1228" s="257" t="s">
        <v>388</v>
      </c>
      <c r="B1228" t="str">
        <f>IFERROR(_xlfn.XLOOKUP(TEXT(A1228, "0"), TEXT('Material master'!$A$2:'Material master'!$A$275, "0"), 'Material master'!$B$2:'Material master'!$B$275, 1),"")</f>
        <v>Ball Clay W100 PO 25:PA:S4:H:1400</v>
      </c>
      <c r="C1228" t="str">
        <f>IFERROR(_xlfn.XLOOKUP(TEXT(A1228, "0"), TEXT('Material master'!$A$2:'Material master'!$A$275, "0"), 'Material master'!$C$2:'Material master'!$C$275, 1),"")</f>
        <v>Packaged Product</v>
      </c>
      <c r="D1228" t="str">
        <f>IFERROR(_xlfn.XLOOKUP(TEXT(A1228, "0"), TEXT('Material master'!$A$2:'Material master'!$A$275, "0"), 'Material master'!$D$2:'Material master'!$D$275, 1),"")</f>
        <v>I002 - Clay</v>
      </c>
      <c r="E1228" t="str">
        <f>IFERROR(_xlfn.XLOOKUP(TEXT(A1228, "0"), TEXT('Material master'!$A$2:'Material master'!$A$275, "0"), 'Material master'!$E$2:'Material master'!$E$275, 1),"")</f>
        <v>SPC0501 - Basic Clay</v>
      </c>
      <c r="F1228" t="str">
        <f>IFERROR(_xlfn.XLOOKUP(TEXT(A1228, "0"), TEXT('Material master'!$A$2:'Material master'!$A$275, "0"), 'Material master'!$F$2:'Material master'!$F$275, 1),"")</f>
        <v>AD45 - Basic Clay</v>
      </c>
      <c r="G1228" t="str">
        <f>IFERROR(_xlfn.XLOOKUP(TEXT(A1228, "0"), TEXT('Material master'!$A$2:'Material master'!$A$275, "0"), 'Material master'!$G$2:'Material master'!$G$275, 1),"")</f>
        <v>Ball Clay 100 PO</v>
      </c>
      <c r="H1228" t="s">
        <v>705</v>
      </c>
      <c r="I1228" t="s">
        <v>664</v>
      </c>
      <c r="J1228">
        <v>8</v>
      </c>
      <c r="K1228" s="32"/>
      <c r="L1228" s="32">
        <f t="shared" ref="L1228:W1228" si="1148">L1227 / $J1228</f>
        <v>2.9749999999999996</v>
      </c>
      <c r="M1228" s="32">
        <f t="shared" si="1148"/>
        <v>3.5</v>
      </c>
      <c r="N1228" s="32">
        <f t="shared" si="1148"/>
        <v>3.6749999999999998</v>
      </c>
      <c r="O1228" s="32">
        <f t="shared" si="1148"/>
        <v>3.5</v>
      </c>
      <c r="P1228" s="32">
        <f t="shared" si="1148"/>
        <v>3.6749999999999998</v>
      </c>
      <c r="Q1228" s="32">
        <f t="shared" si="1148"/>
        <v>3.5</v>
      </c>
      <c r="R1228" s="32">
        <f t="shared" si="1148"/>
        <v>3.6749999999999998</v>
      </c>
      <c r="S1228" s="32">
        <f t="shared" si="1148"/>
        <v>3.5</v>
      </c>
      <c r="T1228" s="32">
        <f t="shared" si="1148"/>
        <v>3.6749999999999998</v>
      </c>
      <c r="U1228" s="32">
        <f t="shared" si="1148"/>
        <v>3.6749999999999998</v>
      </c>
      <c r="V1228" s="32">
        <f t="shared" si="1148"/>
        <v>3.5</v>
      </c>
      <c r="W1228" s="32">
        <f t="shared" si="1148"/>
        <v>3.6749999999999998</v>
      </c>
    </row>
    <row r="1229" spans="1:23" x14ac:dyDescent="0.25">
      <c r="A1229" s="257" t="s">
        <v>388</v>
      </c>
      <c r="B1229" t="str">
        <f>IFERROR(_xlfn.XLOOKUP(TEXT(A1229, "0"), TEXT('Material master'!$A$2:'Material master'!$A$275, "0"), 'Material master'!$B$2:'Material master'!$B$275, 1),"")</f>
        <v>Ball Clay W100 PO 25:PA:S4:H:1400</v>
      </c>
      <c r="C1229" t="str">
        <f>IFERROR(_xlfn.XLOOKUP(TEXT(A1229, "0"), TEXT('Material master'!$A$2:'Material master'!$A$275, "0"), 'Material master'!$C$2:'Material master'!$C$275, 1),"")</f>
        <v>Packaged Product</v>
      </c>
      <c r="D1229" t="str">
        <f>IFERROR(_xlfn.XLOOKUP(TEXT(A1229, "0"), TEXT('Material master'!$A$2:'Material master'!$A$275, "0"), 'Material master'!$D$2:'Material master'!$D$275, 1),"")</f>
        <v>I002 - Clay</v>
      </c>
      <c r="E1229" t="str">
        <f>IFERROR(_xlfn.XLOOKUP(TEXT(A1229, "0"), TEXT('Material master'!$A$2:'Material master'!$A$275, "0"), 'Material master'!$E$2:'Material master'!$E$275, 1),"")</f>
        <v>SPC0501 - Basic Clay</v>
      </c>
      <c r="F1229" t="str">
        <f>IFERROR(_xlfn.XLOOKUP(TEXT(A1229, "0"), TEXT('Material master'!$A$2:'Material master'!$A$275, "0"), 'Material master'!$F$2:'Material master'!$F$275, 1),"")</f>
        <v>AD45 - Basic Clay</v>
      </c>
      <c r="G1229" t="str">
        <f>IFERROR(_xlfn.XLOOKUP(TEXT(A1229, "0"), TEXT('Material master'!$A$2:'Material master'!$A$275, "0"), 'Material master'!$G$2:'Material master'!$G$275, 1),"")</f>
        <v>Ball Clay 100 PO</v>
      </c>
      <c r="H1229" t="s">
        <v>706</v>
      </c>
      <c r="I1229" s="257" t="s">
        <v>115</v>
      </c>
      <c r="J1229">
        <v>0.7142857142857143</v>
      </c>
      <c r="K1229" s="32"/>
      <c r="L1229" s="32">
        <f t="shared" ref="L1229:W1229" si="1149">L1227 * $J1229</f>
        <v>17</v>
      </c>
      <c r="M1229" s="32">
        <f t="shared" si="1149"/>
        <v>20</v>
      </c>
      <c r="N1229" s="32">
        <f t="shared" si="1149"/>
        <v>21</v>
      </c>
      <c r="O1229" s="32">
        <f t="shared" si="1149"/>
        <v>20</v>
      </c>
      <c r="P1229" s="32">
        <f t="shared" si="1149"/>
        <v>21</v>
      </c>
      <c r="Q1229" s="32">
        <f t="shared" si="1149"/>
        <v>20</v>
      </c>
      <c r="R1229" s="32">
        <f t="shared" si="1149"/>
        <v>21</v>
      </c>
      <c r="S1229" s="32">
        <f t="shared" si="1149"/>
        <v>20</v>
      </c>
      <c r="T1229" s="32">
        <f t="shared" si="1149"/>
        <v>21</v>
      </c>
      <c r="U1229" s="32">
        <f t="shared" si="1149"/>
        <v>21</v>
      </c>
      <c r="V1229" s="32">
        <f t="shared" si="1149"/>
        <v>20</v>
      </c>
      <c r="W1229" s="32">
        <f t="shared" si="1149"/>
        <v>21</v>
      </c>
    </row>
    <row r="1230" spans="1:23" x14ac:dyDescent="0.25">
      <c r="A1230" s="257" t="s">
        <v>388</v>
      </c>
      <c r="B1230" t="str">
        <f>IFERROR(_xlfn.XLOOKUP(TEXT(A1230, "0"), TEXT('Material master'!$A$2:'Material master'!$A$275, "0"), 'Material master'!$B$2:'Material master'!$B$275, 1),"")</f>
        <v>Ball Clay W100 PO 25:PA:S4:H:1400</v>
      </c>
      <c r="C1230" t="str">
        <f>IFERROR(_xlfn.XLOOKUP(TEXT(A1230, "0"), TEXT('Material master'!$A$2:'Material master'!$A$275, "0"), 'Material master'!$C$2:'Material master'!$C$275, 1),"")</f>
        <v>Packaged Product</v>
      </c>
      <c r="D1230" t="str">
        <f>IFERROR(_xlfn.XLOOKUP(TEXT(A1230, "0"), TEXT('Material master'!$A$2:'Material master'!$A$275, "0"), 'Material master'!$D$2:'Material master'!$D$275, 1),"")</f>
        <v>I002 - Clay</v>
      </c>
      <c r="E1230" t="str">
        <f>IFERROR(_xlfn.XLOOKUP(TEXT(A1230, "0"), TEXT('Material master'!$A$2:'Material master'!$A$275, "0"), 'Material master'!$E$2:'Material master'!$E$275, 1),"")</f>
        <v>SPC0501 - Basic Clay</v>
      </c>
      <c r="F1230" t="str">
        <f>IFERROR(_xlfn.XLOOKUP(TEXT(A1230, "0"), TEXT('Material master'!$A$2:'Material master'!$A$275, "0"), 'Material master'!$F$2:'Material master'!$F$275, 1),"")</f>
        <v>AD45 - Basic Clay</v>
      </c>
      <c r="G1230" t="str">
        <f>IFERROR(_xlfn.XLOOKUP(TEXT(A1230, "0"), TEXT('Material master'!$A$2:'Material master'!$A$275, "0"), 'Material master'!$G$2:'Material master'!$G$275, 1),"")</f>
        <v>Ball Clay 100 PO</v>
      </c>
      <c r="H1230" t="s">
        <v>706</v>
      </c>
      <c r="I1230" s="257" t="s">
        <v>117</v>
      </c>
      <c r="J1230">
        <v>7.1428571428571438E-2</v>
      </c>
      <c r="K1230" s="32"/>
      <c r="L1230" s="32">
        <f t="shared" ref="L1230:W1230" si="1150">L1227 * $J1230</f>
        <v>1.7</v>
      </c>
      <c r="M1230" s="32">
        <f t="shared" si="1150"/>
        <v>2.0000000000000004</v>
      </c>
      <c r="N1230" s="32">
        <f t="shared" si="1150"/>
        <v>2.1</v>
      </c>
      <c r="O1230" s="32">
        <f t="shared" si="1150"/>
        <v>2.0000000000000004</v>
      </c>
      <c r="P1230" s="32">
        <f t="shared" si="1150"/>
        <v>2.1</v>
      </c>
      <c r="Q1230" s="32">
        <f t="shared" si="1150"/>
        <v>2.0000000000000004</v>
      </c>
      <c r="R1230" s="32">
        <f t="shared" si="1150"/>
        <v>2.1</v>
      </c>
      <c r="S1230" s="32">
        <f t="shared" si="1150"/>
        <v>2.0000000000000004</v>
      </c>
      <c r="T1230" s="32">
        <f t="shared" si="1150"/>
        <v>2.1</v>
      </c>
      <c r="U1230" s="32">
        <f t="shared" si="1150"/>
        <v>2.1</v>
      </c>
      <c r="V1230" s="32">
        <f t="shared" si="1150"/>
        <v>2.0000000000000004</v>
      </c>
      <c r="W1230" s="32">
        <f t="shared" si="1150"/>
        <v>2.1</v>
      </c>
    </row>
    <row r="1231" spans="1:23" x14ac:dyDescent="0.25">
      <c r="A1231" s="257" t="s">
        <v>388</v>
      </c>
      <c r="B1231" t="str">
        <f>IFERROR(_xlfn.XLOOKUP(TEXT(A1231, "0"), TEXT('Material master'!$A$2:'Material master'!$A$275, "0"), 'Material master'!$B$2:'Material master'!$B$275, 1),"")</f>
        <v>Ball Clay W100 PO 25:PA:S4:H:1400</v>
      </c>
      <c r="C1231" t="str">
        <f>IFERROR(_xlfn.XLOOKUP(TEXT(A1231, "0"), TEXT('Material master'!$A$2:'Material master'!$A$275, "0"), 'Material master'!$C$2:'Material master'!$C$275, 1),"")</f>
        <v>Packaged Product</v>
      </c>
      <c r="D1231" t="str">
        <f>IFERROR(_xlfn.XLOOKUP(TEXT(A1231, "0"), TEXT('Material master'!$A$2:'Material master'!$A$275, "0"), 'Material master'!$D$2:'Material master'!$D$275, 1),"")</f>
        <v>I002 - Clay</v>
      </c>
      <c r="E1231" t="str">
        <f>IFERROR(_xlfn.XLOOKUP(TEXT(A1231, "0"), TEXT('Material master'!$A$2:'Material master'!$A$275, "0"), 'Material master'!$E$2:'Material master'!$E$275, 1),"")</f>
        <v>SPC0501 - Basic Clay</v>
      </c>
      <c r="F1231" t="str">
        <f>IFERROR(_xlfn.XLOOKUP(TEXT(A1231, "0"), TEXT('Material master'!$A$2:'Material master'!$A$275, "0"), 'Material master'!$F$2:'Material master'!$F$275, 1),"")</f>
        <v>AD45 - Basic Clay</v>
      </c>
      <c r="G1231" t="str">
        <f>IFERROR(_xlfn.XLOOKUP(TEXT(A1231, "0"), TEXT('Material master'!$A$2:'Material master'!$A$275, "0"), 'Material master'!$G$2:'Material master'!$G$275, 1),"")</f>
        <v>Ball Clay 100 PO</v>
      </c>
      <c r="H1231" t="s">
        <v>706</v>
      </c>
      <c r="I1231" s="257" t="s">
        <v>119</v>
      </c>
      <c r="J1231">
        <v>0.7142857142857143</v>
      </c>
      <c r="K1231" s="32"/>
      <c r="L1231" s="32">
        <f t="shared" ref="L1231:W1231" si="1151">L1227 * $J1231</f>
        <v>17</v>
      </c>
      <c r="M1231" s="32">
        <f t="shared" si="1151"/>
        <v>20</v>
      </c>
      <c r="N1231" s="32">
        <f t="shared" si="1151"/>
        <v>21</v>
      </c>
      <c r="O1231" s="32">
        <f t="shared" si="1151"/>
        <v>20</v>
      </c>
      <c r="P1231" s="32">
        <f t="shared" si="1151"/>
        <v>21</v>
      </c>
      <c r="Q1231" s="32">
        <f t="shared" si="1151"/>
        <v>20</v>
      </c>
      <c r="R1231" s="32">
        <f t="shared" si="1151"/>
        <v>21</v>
      </c>
      <c r="S1231" s="32">
        <f t="shared" si="1151"/>
        <v>20</v>
      </c>
      <c r="T1231" s="32">
        <f t="shared" si="1151"/>
        <v>21</v>
      </c>
      <c r="U1231" s="32">
        <f t="shared" si="1151"/>
        <v>21</v>
      </c>
      <c r="V1231" s="32">
        <f t="shared" si="1151"/>
        <v>20</v>
      </c>
      <c r="W1231" s="32">
        <f t="shared" si="1151"/>
        <v>21</v>
      </c>
    </row>
    <row r="1232" spans="1:23" x14ac:dyDescent="0.25">
      <c r="A1232" s="257" t="s">
        <v>388</v>
      </c>
      <c r="B1232" t="str">
        <f>IFERROR(_xlfn.XLOOKUP(TEXT(A1232, "0"), TEXT('Material master'!$A$2:'Material master'!$A$275, "0"), 'Material master'!$B$2:'Material master'!$B$275, 1),"")</f>
        <v>Ball Clay W100 PO 25:PA:S4:H:1400</v>
      </c>
      <c r="C1232" t="str">
        <f>IFERROR(_xlfn.XLOOKUP(TEXT(A1232, "0"), TEXT('Material master'!$A$2:'Material master'!$A$275, "0"), 'Material master'!$C$2:'Material master'!$C$275, 1),"")</f>
        <v>Packaged Product</v>
      </c>
      <c r="D1232" t="str">
        <f>IFERROR(_xlfn.XLOOKUP(TEXT(A1232, "0"), TEXT('Material master'!$A$2:'Material master'!$A$275, "0"), 'Material master'!$D$2:'Material master'!$D$275, 1),"")</f>
        <v>I002 - Clay</v>
      </c>
      <c r="E1232" t="str">
        <f>IFERROR(_xlfn.XLOOKUP(TEXT(A1232, "0"), TEXT('Material master'!$A$2:'Material master'!$A$275, "0"), 'Material master'!$E$2:'Material master'!$E$275, 1),"")</f>
        <v>SPC0501 - Basic Clay</v>
      </c>
      <c r="F1232" t="str">
        <f>IFERROR(_xlfn.XLOOKUP(TEXT(A1232, "0"), TEXT('Material master'!$A$2:'Material master'!$A$275, "0"), 'Material master'!$F$2:'Material master'!$F$275, 1),"")</f>
        <v>AD45 - Basic Clay</v>
      </c>
      <c r="G1232" t="str">
        <f>IFERROR(_xlfn.XLOOKUP(TEXT(A1232, "0"), TEXT('Material master'!$A$2:'Material master'!$A$275, "0"), 'Material master'!$G$2:'Material master'!$G$275, 1),"")</f>
        <v>Ball Clay 100 PO</v>
      </c>
      <c r="H1232" t="s">
        <v>706</v>
      </c>
      <c r="I1232" s="257" t="s">
        <v>123</v>
      </c>
      <c r="J1232">
        <v>40</v>
      </c>
      <c r="K1232" s="32"/>
      <c r="L1232" s="32">
        <f t="shared" ref="L1232:W1232" si="1152">L1227 * $J1232</f>
        <v>951.99999999999989</v>
      </c>
      <c r="M1232" s="32">
        <f t="shared" si="1152"/>
        <v>1120</v>
      </c>
      <c r="N1232" s="32">
        <f t="shared" si="1152"/>
        <v>1176</v>
      </c>
      <c r="O1232" s="32">
        <f t="shared" si="1152"/>
        <v>1120</v>
      </c>
      <c r="P1232" s="32">
        <f t="shared" si="1152"/>
        <v>1176</v>
      </c>
      <c r="Q1232" s="32">
        <f t="shared" si="1152"/>
        <v>1120</v>
      </c>
      <c r="R1232" s="32">
        <f t="shared" si="1152"/>
        <v>1176</v>
      </c>
      <c r="S1232" s="32">
        <f t="shared" si="1152"/>
        <v>1120</v>
      </c>
      <c r="T1232" s="32">
        <f t="shared" si="1152"/>
        <v>1176</v>
      </c>
      <c r="U1232" s="32">
        <f t="shared" si="1152"/>
        <v>1176</v>
      </c>
      <c r="V1232" s="32">
        <f t="shared" si="1152"/>
        <v>1120</v>
      </c>
      <c r="W1232" s="32">
        <f t="shared" si="1152"/>
        <v>1176</v>
      </c>
    </row>
    <row r="1233" spans="1:23" ht="15.75" thickBot="1" x14ac:dyDescent="0.3">
      <c r="A1233" s="257" t="s">
        <v>388</v>
      </c>
      <c r="B1233" t="str">
        <f>IFERROR(_xlfn.XLOOKUP(TEXT(A1233, "0"), TEXT('Material master'!$A$2:'Material master'!$A$275, "0"), 'Material master'!$B$2:'Material master'!$B$275, 1),"")</f>
        <v>Ball Clay W100 PO 25:PA:S4:H:1400</v>
      </c>
      <c r="C1233" t="str">
        <f>IFERROR(_xlfn.XLOOKUP(TEXT(A1233, "0"), TEXT('Material master'!$A$2:'Material master'!$A$275, "0"), 'Material master'!$C$2:'Material master'!$C$275, 1),"")</f>
        <v>Packaged Product</v>
      </c>
      <c r="D1233" t="str">
        <f>IFERROR(_xlfn.XLOOKUP(TEXT(A1233, "0"), TEXT('Material master'!$A$2:'Material master'!$A$275, "0"), 'Material master'!$D$2:'Material master'!$D$275, 1),"")</f>
        <v>I002 - Clay</v>
      </c>
      <c r="E1233" t="str">
        <f>IFERROR(_xlfn.XLOOKUP(TEXT(A1233, "0"), TEXT('Material master'!$A$2:'Material master'!$A$275, "0"), 'Material master'!$E$2:'Material master'!$E$275, 1),"")</f>
        <v>SPC0501 - Basic Clay</v>
      </c>
      <c r="F1233" t="str">
        <f>IFERROR(_xlfn.XLOOKUP(TEXT(A1233, "0"), TEXT('Material master'!$A$2:'Material master'!$A$275, "0"), 'Material master'!$F$2:'Material master'!$F$275, 1),"")</f>
        <v>AD45 - Basic Clay</v>
      </c>
      <c r="G1233" t="str">
        <f>IFERROR(_xlfn.XLOOKUP(TEXT(A1233, "0"), TEXT('Material master'!$A$2:'Material master'!$A$275, "0"), 'Material master'!$G$2:'Material master'!$G$275, 1),"")</f>
        <v>Ball Clay 100 PO</v>
      </c>
      <c r="H1233" t="s">
        <v>706</v>
      </c>
      <c r="I1233" s="257" t="s">
        <v>383</v>
      </c>
      <c r="J1233">
        <v>1</v>
      </c>
      <c r="K1233" s="32"/>
      <c r="L1233" s="32">
        <f t="shared" ref="L1233:W1233" si="1153">L1227 * $J1233</f>
        <v>23.799999999999997</v>
      </c>
      <c r="M1233" s="32">
        <f t="shared" si="1153"/>
        <v>28</v>
      </c>
      <c r="N1233" s="32">
        <f t="shared" si="1153"/>
        <v>29.4</v>
      </c>
      <c r="O1233" s="32">
        <f t="shared" si="1153"/>
        <v>28</v>
      </c>
      <c r="P1233" s="32">
        <f t="shared" si="1153"/>
        <v>29.4</v>
      </c>
      <c r="Q1233" s="32">
        <f t="shared" si="1153"/>
        <v>28</v>
      </c>
      <c r="R1233" s="32">
        <f t="shared" si="1153"/>
        <v>29.4</v>
      </c>
      <c r="S1233" s="32">
        <f t="shared" si="1153"/>
        <v>28</v>
      </c>
      <c r="T1233" s="32">
        <f t="shared" si="1153"/>
        <v>29.4</v>
      </c>
      <c r="U1233" s="32">
        <f t="shared" si="1153"/>
        <v>29.4</v>
      </c>
      <c r="V1233" s="32">
        <f t="shared" si="1153"/>
        <v>28</v>
      </c>
      <c r="W1233" s="32">
        <f t="shared" si="1153"/>
        <v>29.4</v>
      </c>
    </row>
    <row r="1234" spans="1:23" s="138" customFormat="1" x14ac:dyDescent="0.25">
      <c r="A1234" s="137" t="s">
        <v>390</v>
      </c>
      <c r="B1234" s="138" t="str">
        <f>IFERROR(_xlfn.XLOOKUP(TEXT(A1234, "0"), TEXT('Material master'!$A$2:'Material master'!$A$275, "0"), 'Material master'!$B$2:'Material master'!$B$275, 1),"")</f>
        <v>Ball Clay W130 PO</v>
      </c>
      <c r="C1234" s="138" t="str">
        <f>IFERROR(_xlfn.XLOOKUP(TEXT(A1234, "0"), TEXT('Material master'!$A$2:'Material master'!$A$275, "0"), 'Material master'!$C$2:'Material master'!$C$275, 1),"")</f>
        <v>Bulk Product</v>
      </c>
      <c r="D1234" s="138" t="str">
        <f>IFERROR(_xlfn.XLOOKUP(TEXT(A1234, "0"), TEXT('Material master'!$A$2:'Material master'!$A$275, "0"), 'Material master'!$D$2:'Material master'!$D$275, 1),"")</f>
        <v>I002 - Clay</v>
      </c>
      <c r="E1234" s="138" t="str">
        <f>IFERROR(_xlfn.XLOOKUP(TEXT(A1234, "0"), TEXT('Material master'!$A$2:'Material master'!$A$275, "0"), 'Material master'!$E$2:'Material master'!$E$275, 1),"")</f>
        <v>SPC0501 - Basic Clay</v>
      </c>
      <c r="F1234" s="138" t="str">
        <f>IFERROR(_xlfn.XLOOKUP(TEXT(A1234, "0"), TEXT('Material master'!$A$2:'Material master'!$A$275, "0"), 'Material master'!$F$2:'Material master'!$F$275, 1),"")</f>
        <v>AD45 - Basic Clay</v>
      </c>
      <c r="G1234" s="138" t="str">
        <f>IFERROR(_xlfn.XLOOKUP(TEXT(A1234, "0"), TEXT('Material master'!$A$2:'Material master'!$A$275, "0"), 'Material master'!$G$2:'Material master'!$G$275, 1),"")</f>
        <v>Ball Clay 130 PO</v>
      </c>
      <c r="H1234" s="138" t="s">
        <v>683</v>
      </c>
      <c r="I1234" s="140">
        <f>IFERROR(AVERAGE('Forecast sheet'!$C$47:'Forecast sheet'!$N$47),0)</f>
        <v>39.034999999999989</v>
      </c>
      <c r="J1234" s="140">
        <f>IFERROR(AVERAGE(L1234:W1234),0)</f>
        <v>44.865451727926988</v>
      </c>
      <c r="K1234" s="140"/>
      <c r="L1234" s="140">
        <v>44.865451727926981</v>
      </c>
      <c r="M1234" s="140">
        <v>44.865451727926981</v>
      </c>
      <c r="N1234" s="140">
        <v>44.865451727926981</v>
      </c>
      <c r="O1234" s="140">
        <v>44.865451727926981</v>
      </c>
      <c r="P1234" s="140">
        <v>44.865451727926981</v>
      </c>
      <c r="Q1234" s="140">
        <v>44.865451727926981</v>
      </c>
      <c r="R1234" s="140">
        <v>44.865451727926981</v>
      </c>
      <c r="S1234" s="140">
        <v>44.865451727926981</v>
      </c>
      <c r="T1234" s="140">
        <v>44.865451727926981</v>
      </c>
      <c r="U1234" s="140">
        <v>44.865451727926981</v>
      </c>
      <c r="V1234" s="140">
        <v>44.865451727926981</v>
      </c>
      <c r="W1234" s="140">
        <v>44.865451727926981</v>
      </c>
    </row>
    <row r="1235" spans="1:23" x14ac:dyDescent="0.25">
      <c r="A1235" s="257" t="s">
        <v>390</v>
      </c>
      <c r="B1235" t="str">
        <f>IFERROR(_xlfn.XLOOKUP(TEXT(A1235, "0"), TEXT('Material master'!$A$2:'Material master'!$A$275, "0"), 'Material master'!$B$2:'Material master'!$B$275, 1),"")</f>
        <v>Ball Clay W130 PO</v>
      </c>
      <c r="C1235" t="str">
        <f>IFERROR(_xlfn.XLOOKUP(TEXT(A1235, "0"), TEXT('Material master'!$A$2:'Material master'!$A$275, "0"), 'Material master'!$C$2:'Material master'!$C$275, 1),"")</f>
        <v>Bulk Product</v>
      </c>
      <c r="D1235" t="str">
        <f>IFERROR(_xlfn.XLOOKUP(TEXT(A1235, "0"), TEXT('Material master'!$A$2:'Material master'!$A$275, "0"), 'Material master'!$D$2:'Material master'!$D$275, 1),"")</f>
        <v>I002 - Clay</v>
      </c>
      <c r="E1235" t="str">
        <f>IFERROR(_xlfn.XLOOKUP(TEXT(A1235, "0"), TEXT('Material master'!$A$2:'Material master'!$A$275, "0"), 'Material master'!$E$2:'Material master'!$E$275, 1),"")</f>
        <v>SPC0501 - Basic Clay</v>
      </c>
      <c r="F1235" t="str">
        <f>IFERROR(_xlfn.XLOOKUP(TEXT(A1235, "0"), TEXT('Material master'!$A$2:'Material master'!$A$275, "0"), 'Material master'!$F$2:'Material master'!$F$275, 1),"")</f>
        <v>AD45 - Basic Clay</v>
      </c>
      <c r="G1235" t="str">
        <f>IFERROR(_xlfn.XLOOKUP(TEXT(A1235, "0"), TEXT('Material master'!$A$2:'Material master'!$A$275, "0"), 'Material master'!$G$2:'Material master'!$G$275, 1),"")</f>
        <v>Ball Clay 130 PO</v>
      </c>
      <c r="H1235" t="s">
        <v>695</v>
      </c>
      <c r="I1235" s="257" t="s">
        <v>393</v>
      </c>
      <c r="K1235" s="32"/>
      <c r="L1235" s="32">
        <f t="shared" ref="L1235:W1235" si="1154">IFERROR(L1254, 0)</f>
        <v>49.35</v>
      </c>
      <c r="M1235" s="32">
        <f t="shared" si="1154"/>
        <v>32.550000000000004</v>
      </c>
      <c r="N1235" s="32">
        <f t="shared" si="1154"/>
        <v>36.75</v>
      </c>
      <c r="O1235" s="32">
        <f t="shared" si="1154"/>
        <v>37.800000000000004</v>
      </c>
      <c r="P1235" s="32">
        <f t="shared" si="1154"/>
        <v>58.800000000000004</v>
      </c>
      <c r="Q1235" s="32">
        <f t="shared" si="1154"/>
        <v>43.050000000000004</v>
      </c>
      <c r="R1235" s="32">
        <f t="shared" si="1154"/>
        <v>36.75</v>
      </c>
      <c r="S1235" s="32">
        <f t="shared" si="1154"/>
        <v>37.800000000000004</v>
      </c>
      <c r="T1235" s="32">
        <f t="shared" si="1154"/>
        <v>37.800000000000004</v>
      </c>
      <c r="U1235" s="32">
        <f t="shared" si="1154"/>
        <v>57.75</v>
      </c>
      <c r="V1235" s="32">
        <f t="shared" si="1154"/>
        <v>37.800000000000004</v>
      </c>
      <c r="W1235" s="32">
        <f t="shared" si="1154"/>
        <v>37.800000000000004</v>
      </c>
    </row>
    <row r="1236" spans="1:23" x14ac:dyDescent="0.25">
      <c r="A1236" s="257" t="s">
        <v>390</v>
      </c>
      <c r="B1236" t="str">
        <f>IFERROR(_xlfn.XLOOKUP(TEXT(A1236, "0"), TEXT('Material master'!$A$2:'Material master'!$A$275, "0"), 'Material master'!$B$2:'Material master'!$B$275, 1),"")</f>
        <v>Ball Clay W130 PO</v>
      </c>
      <c r="C1236" t="str">
        <f>IFERROR(_xlfn.XLOOKUP(TEXT(A1236, "0"), TEXT('Material master'!$A$2:'Material master'!$A$275, "0"), 'Material master'!$C$2:'Material master'!$C$275, 1),"")</f>
        <v>Bulk Product</v>
      </c>
      <c r="D1236" t="str">
        <f>IFERROR(_xlfn.XLOOKUP(TEXT(A1236, "0"), TEXT('Material master'!$A$2:'Material master'!$A$275, "0"), 'Material master'!$D$2:'Material master'!$D$275, 1),"")</f>
        <v>I002 - Clay</v>
      </c>
      <c r="E1236" t="str">
        <f>IFERROR(_xlfn.XLOOKUP(TEXT(A1236, "0"), TEXT('Material master'!$A$2:'Material master'!$A$275, "0"), 'Material master'!$E$2:'Material master'!$E$275, 1),"")</f>
        <v>SPC0501 - Basic Clay</v>
      </c>
      <c r="F1236" t="str">
        <f>IFERROR(_xlfn.XLOOKUP(TEXT(A1236, "0"), TEXT('Material master'!$A$2:'Material master'!$A$275, "0"), 'Material master'!$F$2:'Material master'!$F$275, 1),"")</f>
        <v>AD45 - Basic Clay</v>
      </c>
      <c r="G1236" t="str">
        <f>IFERROR(_xlfn.XLOOKUP(TEXT(A1236, "0"), TEXT('Material master'!$A$2:'Material master'!$A$275, "0"), 'Material master'!$G$2:'Material master'!$G$275, 1),"")</f>
        <v>Ball Clay 130 PO</v>
      </c>
      <c r="H1236" t="s">
        <v>695</v>
      </c>
      <c r="I1236" s="257" t="s">
        <v>395</v>
      </c>
      <c r="K1236" s="32"/>
      <c r="L1236" s="32">
        <f t="shared" ref="L1236:W1236" si="1155">IFERROR(L1263, 0)</f>
        <v>53</v>
      </c>
      <c r="M1236" s="32">
        <f t="shared" si="1155"/>
        <v>52</v>
      </c>
      <c r="N1236" s="32">
        <f t="shared" si="1155"/>
        <v>52</v>
      </c>
      <c r="O1236" s="32">
        <f t="shared" si="1155"/>
        <v>52</v>
      </c>
      <c r="P1236" s="32">
        <f t="shared" si="1155"/>
        <v>52</v>
      </c>
      <c r="Q1236" s="32">
        <f t="shared" si="1155"/>
        <v>52</v>
      </c>
      <c r="R1236" s="32">
        <f t="shared" si="1155"/>
        <v>52</v>
      </c>
      <c r="S1236" s="32">
        <f t="shared" si="1155"/>
        <v>52</v>
      </c>
      <c r="T1236" s="32">
        <f t="shared" si="1155"/>
        <v>52</v>
      </c>
      <c r="U1236" s="32">
        <f t="shared" si="1155"/>
        <v>52</v>
      </c>
      <c r="V1236" s="32">
        <f t="shared" si="1155"/>
        <v>52</v>
      </c>
      <c r="W1236" s="32">
        <f t="shared" si="1155"/>
        <v>53</v>
      </c>
    </row>
    <row r="1237" spans="1:23" x14ac:dyDescent="0.25">
      <c r="A1237" s="257" t="s">
        <v>390</v>
      </c>
      <c r="B1237" t="str">
        <f>IFERROR(_xlfn.XLOOKUP(TEXT(A1237, "0"), TEXT('Material master'!$A$2:'Material master'!$A$275, "0"), 'Material master'!$B$2:'Material master'!$B$275, 1),"")</f>
        <v>Ball Clay W130 PO</v>
      </c>
      <c r="C1237" t="str">
        <f>IFERROR(_xlfn.XLOOKUP(TEXT(A1237, "0"), TEXT('Material master'!$A$2:'Material master'!$A$275, "0"), 'Material master'!$C$2:'Material master'!$C$275, 1),"")</f>
        <v>Bulk Product</v>
      </c>
      <c r="D1237" t="str">
        <f>IFERROR(_xlfn.XLOOKUP(TEXT(A1237, "0"), TEXT('Material master'!$A$2:'Material master'!$A$275, "0"), 'Material master'!$D$2:'Material master'!$D$275, 1),"")</f>
        <v>I002 - Clay</v>
      </c>
      <c r="E1237" t="str">
        <f>IFERROR(_xlfn.XLOOKUP(TEXT(A1237, "0"), TEXT('Material master'!$A$2:'Material master'!$A$275, "0"), 'Material master'!$E$2:'Material master'!$E$275, 1),"")</f>
        <v>SPC0501 - Basic Clay</v>
      </c>
      <c r="F1237" t="str">
        <f>IFERROR(_xlfn.XLOOKUP(TEXT(A1237, "0"), TEXT('Material master'!$A$2:'Material master'!$A$275, "0"), 'Material master'!$F$2:'Material master'!$F$275, 1),"")</f>
        <v>AD45 - Basic Clay</v>
      </c>
      <c r="G1237" t="str">
        <f>IFERROR(_xlfn.XLOOKUP(TEXT(A1237, "0"), TEXT('Material master'!$A$2:'Material master'!$A$275, "0"), 'Material master'!$G$2:'Material master'!$G$275, 1),"")</f>
        <v>Ball Clay 130 PO</v>
      </c>
      <c r="H1237" s="1" t="s">
        <v>696</v>
      </c>
      <c r="I1237" s="1"/>
      <c r="J1237" s="1"/>
      <c r="K1237" s="141"/>
      <c r="L1237" s="141">
        <f t="shared" ref="L1237:W1237" si="1156">SUM(L1234:L1236)</f>
        <v>147.21545172792699</v>
      </c>
      <c r="M1237" s="141">
        <f t="shared" si="1156"/>
        <v>129.41545172792698</v>
      </c>
      <c r="N1237" s="141">
        <f t="shared" si="1156"/>
        <v>133.615451727927</v>
      </c>
      <c r="O1237" s="141">
        <f t="shared" si="1156"/>
        <v>134.66545172792698</v>
      </c>
      <c r="P1237" s="141">
        <f t="shared" si="1156"/>
        <v>155.66545172792698</v>
      </c>
      <c r="Q1237" s="141">
        <f t="shared" si="1156"/>
        <v>139.91545172792698</v>
      </c>
      <c r="R1237" s="141">
        <f t="shared" si="1156"/>
        <v>133.615451727927</v>
      </c>
      <c r="S1237" s="141">
        <f t="shared" si="1156"/>
        <v>134.66545172792698</v>
      </c>
      <c r="T1237" s="141">
        <f t="shared" si="1156"/>
        <v>134.66545172792698</v>
      </c>
      <c r="U1237" s="141">
        <f t="shared" si="1156"/>
        <v>154.615451727927</v>
      </c>
      <c r="V1237" s="141">
        <f t="shared" si="1156"/>
        <v>134.66545172792698</v>
      </c>
      <c r="W1237" s="141">
        <f t="shared" si="1156"/>
        <v>135.66545172792698</v>
      </c>
    </row>
    <row r="1238" spans="1:23" s="136" customFormat="1" x14ac:dyDescent="0.25">
      <c r="A1238" s="270" t="s">
        <v>390</v>
      </c>
      <c r="B1238" s="136" t="str">
        <f>IFERROR(_xlfn.XLOOKUP(TEXT(A1238, "0"), TEXT('Material master'!$A$2:'Material master'!$A$275, "0"), 'Material master'!$B$2:'Material master'!$B$275, 1),"")</f>
        <v>Ball Clay W130 PO</v>
      </c>
      <c r="C1238" s="136" t="str">
        <f>IFERROR(_xlfn.XLOOKUP(TEXT(A1238, "0"), TEXT('Material master'!$A$2:'Material master'!$A$275, "0"), 'Material master'!$C$2:'Material master'!$C$275, 1),"")</f>
        <v>Bulk Product</v>
      </c>
      <c r="D1238" s="136" t="str">
        <f>IFERROR(_xlfn.XLOOKUP(TEXT(A1238, "0"), TEXT('Material master'!$A$2:'Material master'!$A$275, "0"), 'Material master'!$D$2:'Material master'!$D$275, 1),"")</f>
        <v>I002 - Clay</v>
      </c>
      <c r="E1238" s="136" t="str">
        <f>IFERROR(_xlfn.XLOOKUP(TEXT(A1238, "0"), TEXT('Material master'!$A$2:'Material master'!$A$275, "0"), 'Material master'!$E$2:'Material master'!$E$275, 1),"")</f>
        <v>SPC0501 - Basic Clay</v>
      </c>
      <c r="F1238" s="136" t="str">
        <f>IFERROR(_xlfn.XLOOKUP(TEXT(A1238, "0"), TEXT('Material master'!$A$2:'Material master'!$A$275, "0"), 'Material master'!$F$2:'Material master'!$F$275, 1),"")</f>
        <v>AD45 - Basic Clay</v>
      </c>
      <c r="G1238" s="136" t="str">
        <f>IFERROR(_xlfn.XLOOKUP(TEXT(A1238, "0"), TEXT('Material master'!$A$2:'Material master'!$A$275, "0"), 'Material master'!$G$2:'Material master'!$G$275, 1),"")</f>
        <v>Ball Clay 130 PO</v>
      </c>
      <c r="H1238" s="136" t="s">
        <v>697</v>
      </c>
      <c r="K1238" s="142">
        <v>93.46</v>
      </c>
      <c r="L1238" s="142">
        <f t="shared" ref="L1238:W1238" si="1157">K1238 - L1237 + L1240</f>
        <v>74.244548272073004</v>
      </c>
      <c r="M1238" s="142">
        <f t="shared" si="1157"/>
        <v>74.829096544146026</v>
      </c>
      <c r="N1238" s="142">
        <f t="shared" si="1157"/>
        <v>75.213644816219031</v>
      </c>
      <c r="O1238" s="142">
        <f t="shared" si="1157"/>
        <v>74.548193088292052</v>
      </c>
      <c r="P1238" s="142">
        <f t="shared" si="1157"/>
        <v>74.882741360365074</v>
      </c>
      <c r="Q1238" s="142">
        <f t="shared" si="1157"/>
        <v>74.967289632438096</v>
      </c>
      <c r="R1238" s="142">
        <f t="shared" si="1157"/>
        <v>74.3518379045111</v>
      </c>
      <c r="S1238" s="142">
        <f t="shared" si="1157"/>
        <v>74.686386176584122</v>
      </c>
      <c r="T1238" s="142">
        <f t="shared" si="1157"/>
        <v>75.020934448657144</v>
      </c>
      <c r="U1238" s="142">
        <f t="shared" si="1157"/>
        <v>74.405482720730149</v>
      </c>
      <c r="V1238" s="142">
        <f t="shared" si="1157"/>
        <v>74.74003099280317</v>
      </c>
      <c r="W1238" s="142">
        <f t="shared" si="1157"/>
        <v>75.074579264876192</v>
      </c>
    </row>
    <row r="1239" spans="1:23" x14ac:dyDescent="0.25">
      <c r="A1239" s="257" t="s">
        <v>390</v>
      </c>
      <c r="B1239" t="str">
        <f>IFERROR(_xlfn.XLOOKUP(TEXT(A1239, "0"), TEXT('Material master'!$A$2:'Material master'!$A$275, "0"), 'Material master'!$B$2:'Material master'!$B$275, 1),"")</f>
        <v>Ball Clay W130 PO</v>
      </c>
      <c r="C1239" t="str">
        <f>IFERROR(_xlfn.XLOOKUP(TEXT(A1239, "0"), TEXT('Material master'!$A$2:'Material master'!$A$275, "0"), 'Material master'!$C$2:'Material master'!$C$275, 1),"")</f>
        <v>Bulk Product</v>
      </c>
      <c r="D1239" t="str">
        <f>IFERROR(_xlfn.XLOOKUP(TEXT(A1239, "0"), TEXT('Material master'!$A$2:'Material master'!$A$275, "0"), 'Material master'!$D$2:'Material master'!$D$275, 1),"")</f>
        <v>I002 - Clay</v>
      </c>
      <c r="E1239" t="str">
        <f>IFERROR(_xlfn.XLOOKUP(TEXT(A1239, "0"), TEXT('Material master'!$A$2:'Material master'!$A$275, "0"), 'Material master'!$E$2:'Material master'!$E$275, 1),"")</f>
        <v>SPC0501 - Basic Clay</v>
      </c>
      <c r="F1239" t="str">
        <f>IFERROR(_xlfn.XLOOKUP(TEXT(A1239, "0"), TEXT('Material master'!$A$2:'Material master'!$A$275, "0"), 'Material master'!$F$2:'Material master'!$F$275, 1),"")</f>
        <v>AD45 - Basic Clay</v>
      </c>
      <c r="G1239" t="str">
        <f>IFERROR(_xlfn.XLOOKUP(TEXT(A1239, "0"), TEXT('Material master'!$A$2:'Material master'!$A$275, "0"), 'Material master'!$G$2:'Material master'!$G$275, 1),"")</f>
        <v>Ball Clay 130 PO</v>
      </c>
      <c r="H1239" t="s">
        <v>698</v>
      </c>
      <c r="I1239" s="32">
        <v>74.217518541642789</v>
      </c>
      <c r="J1239" s="258">
        <f>IFERROR($I1239/AVERAGE($L1237:$W1237),0)</f>
        <v>0.53381563482333305</v>
      </c>
      <c r="K1239" s="32"/>
      <c r="L1239" s="32">
        <f t="shared" ref="L1239:W1239" si="1158">$I1239</f>
        <v>74.217518541642789</v>
      </c>
      <c r="M1239" s="32">
        <f t="shared" si="1158"/>
        <v>74.217518541642789</v>
      </c>
      <c r="N1239" s="32">
        <f t="shared" si="1158"/>
        <v>74.217518541642789</v>
      </c>
      <c r="O1239" s="32">
        <f t="shared" si="1158"/>
        <v>74.217518541642789</v>
      </c>
      <c r="P1239" s="32">
        <f t="shared" si="1158"/>
        <v>74.217518541642789</v>
      </c>
      <c r="Q1239" s="32">
        <f t="shared" si="1158"/>
        <v>74.217518541642789</v>
      </c>
      <c r="R1239" s="32">
        <f t="shared" si="1158"/>
        <v>74.217518541642789</v>
      </c>
      <c r="S1239" s="32">
        <f t="shared" si="1158"/>
        <v>74.217518541642789</v>
      </c>
      <c r="T1239" s="32">
        <f t="shared" si="1158"/>
        <v>74.217518541642789</v>
      </c>
      <c r="U1239" s="32">
        <f t="shared" si="1158"/>
        <v>74.217518541642789</v>
      </c>
      <c r="V1239" s="32">
        <f t="shared" si="1158"/>
        <v>74.217518541642789</v>
      </c>
      <c r="W1239" s="32">
        <f t="shared" si="1158"/>
        <v>74.217518541642789</v>
      </c>
    </row>
    <row r="1240" spans="1:23" x14ac:dyDescent="0.25">
      <c r="A1240" s="257" t="s">
        <v>390</v>
      </c>
      <c r="B1240" t="str">
        <f>IFERROR(_xlfn.XLOOKUP(TEXT(A1240, "0"), TEXT('Material master'!$A$2:'Material master'!$A$275, "0"), 'Material master'!$B$2:'Material master'!$B$275, 1),"")</f>
        <v>Ball Clay W130 PO</v>
      </c>
      <c r="C1240" t="str">
        <f>IFERROR(_xlfn.XLOOKUP(TEXT(A1240, "0"), TEXT('Material master'!$A$2:'Material master'!$A$275, "0"), 'Material master'!$C$2:'Material master'!$C$275, 1),"")</f>
        <v>Bulk Product</v>
      </c>
      <c r="D1240" t="str">
        <f>IFERROR(_xlfn.XLOOKUP(TEXT(A1240, "0"), TEXT('Material master'!$A$2:'Material master'!$A$275, "0"), 'Material master'!$D$2:'Material master'!$D$275, 1),"")</f>
        <v>I002 - Clay</v>
      </c>
      <c r="E1240" t="str">
        <f>IFERROR(_xlfn.XLOOKUP(TEXT(A1240, "0"), TEXT('Material master'!$A$2:'Material master'!$A$275, "0"), 'Material master'!$E$2:'Material master'!$E$275, 1),"")</f>
        <v>SPC0501 - Basic Clay</v>
      </c>
      <c r="F1240" t="str">
        <f>IFERROR(_xlfn.XLOOKUP(TEXT(A1240, "0"), TEXT('Material master'!$A$2:'Material master'!$A$275, "0"), 'Material master'!$F$2:'Material master'!$F$275, 1),"")</f>
        <v>AD45 - Basic Clay</v>
      </c>
      <c r="G1240" t="str">
        <f>IFERROR(_xlfn.XLOOKUP(TEXT(A1240, "0"), TEXT('Material master'!$A$2:'Material master'!$A$275, "0"), 'Material master'!$G$2:'Material master'!$G$275, 1),"")</f>
        <v>Ball Clay 130 PO</v>
      </c>
      <c r="H1240" t="s">
        <v>704</v>
      </c>
      <c r="I1240">
        <v>1</v>
      </c>
      <c r="K1240" s="32"/>
      <c r="L1240" s="32">
        <f t="shared" ref="L1240:W1240" si="1159">IF(( L1239 - K1238 + L1237 ) &gt; 0, CEILING(( L1239 - K1238 + L1237 ), $I1240), 0)</f>
        <v>128</v>
      </c>
      <c r="M1240" s="32">
        <f t="shared" si="1159"/>
        <v>130</v>
      </c>
      <c r="N1240" s="32">
        <f t="shared" si="1159"/>
        <v>134</v>
      </c>
      <c r="O1240" s="32">
        <f t="shared" si="1159"/>
        <v>134</v>
      </c>
      <c r="P1240" s="32">
        <f t="shared" si="1159"/>
        <v>156</v>
      </c>
      <c r="Q1240" s="32">
        <f t="shared" si="1159"/>
        <v>140</v>
      </c>
      <c r="R1240" s="32">
        <f t="shared" si="1159"/>
        <v>133</v>
      </c>
      <c r="S1240" s="32">
        <f t="shared" si="1159"/>
        <v>135</v>
      </c>
      <c r="T1240" s="32">
        <f t="shared" si="1159"/>
        <v>135</v>
      </c>
      <c r="U1240" s="32">
        <f t="shared" si="1159"/>
        <v>154</v>
      </c>
      <c r="V1240" s="32">
        <f t="shared" si="1159"/>
        <v>135</v>
      </c>
      <c r="W1240" s="32">
        <f t="shared" si="1159"/>
        <v>136</v>
      </c>
    </row>
    <row r="1241" spans="1:23" x14ac:dyDescent="0.25">
      <c r="A1241" s="257" t="s">
        <v>390</v>
      </c>
      <c r="B1241" t="str">
        <f>IFERROR(_xlfn.XLOOKUP(TEXT(A1241, "0"), TEXT('Material master'!$A$2:'Material master'!$A$275, "0"), 'Material master'!$B$2:'Material master'!$B$275, 1),"")</f>
        <v>Ball Clay W130 PO</v>
      </c>
      <c r="C1241" t="str">
        <f>IFERROR(_xlfn.XLOOKUP(TEXT(A1241, "0"), TEXT('Material master'!$A$2:'Material master'!$A$275, "0"), 'Material master'!$C$2:'Material master'!$C$275, 1),"")</f>
        <v>Bulk Product</v>
      </c>
      <c r="D1241" t="str">
        <f>IFERROR(_xlfn.XLOOKUP(TEXT(A1241, "0"), TEXT('Material master'!$A$2:'Material master'!$A$275, "0"), 'Material master'!$D$2:'Material master'!$D$275, 1),"")</f>
        <v>I002 - Clay</v>
      </c>
      <c r="E1241" t="str">
        <f>IFERROR(_xlfn.XLOOKUP(TEXT(A1241, "0"), TEXT('Material master'!$A$2:'Material master'!$A$275, "0"), 'Material master'!$E$2:'Material master'!$E$275, 1),"")</f>
        <v>SPC0501 - Basic Clay</v>
      </c>
      <c r="F1241" t="str">
        <f>IFERROR(_xlfn.XLOOKUP(TEXT(A1241, "0"), TEXT('Material master'!$A$2:'Material master'!$A$275, "0"), 'Material master'!$F$2:'Material master'!$F$275, 1),"")</f>
        <v>AD45 - Basic Clay</v>
      </c>
      <c r="G1241" t="str">
        <f>IFERROR(_xlfn.XLOOKUP(TEXT(A1241, "0"), TEXT('Material master'!$A$2:'Material master'!$A$275, "0"), 'Material master'!$G$2:'Material master'!$G$275, 1),"")</f>
        <v>Ball Clay 130 PO</v>
      </c>
      <c r="H1241" t="s">
        <v>705</v>
      </c>
      <c r="I1241" t="s">
        <v>655</v>
      </c>
      <c r="J1241">
        <v>6</v>
      </c>
      <c r="K1241" s="32"/>
      <c r="L1241" s="32">
        <f t="shared" ref="L1241:W1241" si="1160">L1240 / $J1241</f>
        <v>21.333333333333332</v>
      </c>
      <c r="M1241" s="32">
        <f t="shared" si="1160"/>
        <v>21.666666666666668</v>
      </c>
      <c r="N1241" s="32">
        <f t="shared" si="1160"/>
        <v>22.333333333333332</v>
      </c>
      <c r="O1241" s="32">
        <f t="shared" si="1160"/>
        <v>22.333333333333332</v>
      </c>
      <c r="P1241" s="32">
        <f t="shared" si="1160"/>
        <v>26</v>
      </c>
      <c r="Q1241" s="32">
        <f t="shared" si="1160"/>
        <v>23.333333333333332</v>
      </c>
      <c r="R1241" s="32">
        <f t="shared" si="1160"/>
        <v>22.166666666666668</v>
      </c>
      <c r="S1241" s="32">
        <f t="shared" si="1160"/>
        <v>22.5</v>
      </c>
      <c r="T1241" s="32">
        <f t="shared" si="1160"/>
        <v>22.5</v>
      </c>
      <c r="U1241" s="32">
        <f t="shared" si="1160"/>
        <v>25.666666666666668</v>
      </c>
      <c r="V1241" s="32">
        <f t="shared" si="1160"/>
        <v>22.5</v>
      </c>
      <c r="W1241" s="32">
        <f t="shared" si="1160"/>
        <v>22.666666666666668</v>
      </c>
    </row>
    <row r="1242" spans="1:23" x14ac:dyDescent="0.25">
      <c r="A1242" s="257" t="s">
        <v>390</v>
      </c>
      <c r="B1242" t="str">
        <f>IFERROR(_xlfn.XLOOKUP(TEXT(A1242, "0"), TEXT('Material master'!$A$2:'Material master'!$A$275, "0"), 'Material master'!$B$2:'Material master'!$B$275, 1),"")</f>
        <v>Ball Clay W130 PO</v>
      </c>
      <c r="C1242" t="str">
        <f>IFERROR(_xlfn.XLOOKUP(TEXT(A1242, "0"), TEXT('Material master'!$A$2:'Material master'!$A$275, "0"), 'Material master'!$C$2:'Material master'!$C$275, 1),"")</f>
        <v>Bulk Product</v>
      </c>
      <c r="D1242" t="str">
        <f>IFERROR(_xlfn.XLOOKUP(TEXT(A1242, "0"), TEXT('Material master'!$A$2:'Material master'!$A$275, "0"), 'Material master'!$D$2:'Material master'!$D$275, 1),"")</f>
        <v>I002 - Clay</v>
      </c>
      <c r="E1242" t="str">
        <f>IFERROR(_xlfn.XLOOKUP(TEXT(A1242, "0"), TEXT('Material master'!$A$2:'Material master'!$A$275, "0"), 'Material master'!$E$2:'Material master'!$E$275, 1),"")</f>
        <v>SPC0501 - Basic Clay</v>
      </c>
      <c r="F1242" t="str">
        <f>IFERROR(_xlfn.XLOOKUP(TEXT(A1242, "0"), TEXT('Material master'!$A$2:'Material master'!$A$275, "0"), 'Material master'!$F$2:'Material master'!$F$275, 1),"")</f>
        <v>AD45 - Basic Clay</v>
      </c>
      <c r="G1242" t="str">
        <f>IFERROR(_xlfn.XLOOKUP(TEXT(A1242, "0"), TEXT('Material master'!$A$2:'Material master'!$A$275, "0"), 'Material master'!$G$2:'Material master'!$G$275, 1),"")</f>
        <v>Ball Clay 130 PO</v>
      </c>
      <c r="H1242" t="s">
        <v>706</v>
      </c>
      <c r="I1242" s="257" t="s">
        <v>31</v>
      </c>
      <c r="J1242">
        <v>0.70599999999999996</v>
      </c>
      <c r="K1242" s="32"/>
      <c r="L1242" s="32">
        <f t="shared" ref="L1242:W1242" si="1161">L1240 * $J1242</f>
        <v>90.367999999999995</v>
      </c>
      <c r="M1242" s="32">
        <f t="shared" si="1161"/>
        <v>91.78</v>
      </c>
      <c r="N1242" s="32">
        <f t="shared" si="1161"/>
        <v>94.603999999999999</v>
      </c>
      <c r="O1242" s="32">
        <f t="shared" si="1161"/>
        <v>94.603999999999999</v>
      </c>
      <c r="P1242" s="32">
        <f t="shared" si="1161"/>
        <v>110.136</v>
      </c>
      <c r="Q1242" s="32">
        <f t="shared" si="1161"/>
        <v>98.839999999999989</v>
      </c>
      <c r="R1242" s="32">
        <f t="shared" si="1161"/>
        <v>93.897999999999996</v>
      </c>
      <c r="S1242" s="32">
        <f t="shared" si="1161"/>
        <v>95.309999999999988</v>
      </c>
      <c r="T1242" s="32">
        <f t="shared" si="1161"/>
        <v>95.309999999999988</v>
      </c>
      <c r="U1242" s="32">
        <f t="shared" si="1161"/>
        <v>108.72399999999999</v>
      </c>
      <c r="V1242" s="32">
        <f t="shared" si="1161"/>
        <v>95.309999999999988</v>
      </c>
      <c r="W1242" s="32">
        <f t="shared" si="1161"/>
        <v>96.015999999999991</v>
      </c>
    </row>
    <row r="1243" spans="1:23" ht="15.75" thickBot="1" x14ac:dyDescent="0.3">
      <c r="A1243" s="257" t="s">
        <v>390</v>
      </c>
      <c r="B1243" t="str">
        <f>IFERROR(_xlfn.XLOOKUP(TEXT(A1243, "0"), TEXT('Material master'!$A$2:'Material master'!$A$275, "0"), 'Material master'!$B$2:'Material master'!$B$275, 1),"")</f>
        <v>Ball Clay W130 PO</v>
      </c>
      <c r="C1243" t="str">
        <f>IFERROR(_xlfn.XLOOKUP(TEXT(A1243, "0"), TEXT('Material master'!$A$2:'Material master'!$A$275, "0"), 'Material master'!$C$2:'Material master'!$C$275, 1),"")</f>
        <v>Bulk Product</v>
      </c>
      <c r="D1243" t="str">
        <f>IFERROR(_xlfn.XLOOKUP(TEXT(A1243, "0"), TEXT('Material master'!$A$2:'Material master'!$A$275, "0"), 'Material master'!$D$2:'Material master'!$D$275, 1),"")</f>
        <v>I002 - Clay</v>
      </c>
      <c r="E1243" t="str">
        <f>IFERROR(_xlfn.XLOOKUP(TEXT(A1243, "0"), TEXT('Material master'!$A$2:'Material master'!$A$275, "0"), 'Material master'!$E$2:'Material master'!$E$275, 1),"")</f>
        <v>SPC0501 - Basic Clay</v>
      </c>
      <c r="F1243" t="str">
        <f>IFERROR(_xlfn.XLOOKUP(TEXT(A1243, "0"), TEXT('Material master'!$A$2:'Material master'!$A$275, "0"), 'Material master'!$F$2:'Material master'!$F$275, 1),"")</f>
        <v>AD45 - Basic Clay</v>
      </c>
      <c r="G1243" t="str">
        <f>IFERROR(_xlfn.XLOOKUP(TEXT(A1243, "0"), TEXT('Material master'!$A$2:'Material master'!$A$275, "0"), 'Material master'!$G$2:'Material master'!$G$275, 1),"")</f>
        <v>Ball Clay 130 PO</v>
      </c>
      <c r="H1243" t="s">
        <v>706</v>
      </c>
      <c r="I1243" s="257" t="s">
        <v>34</v>
      </c>
      <c r="J1243">
        <v>0.47099999999999997</v>
      </c>
      <c r="K1243" s="32"/>
      <c r="L1243" s="32">
        <f t="shared" ref="L1243:W1243" si="1162">L1240 * $J1243</f>
        <v>60.287999999999997</v>
      </c>
      <c r="M1243" s="32">
        <f t="shared" si="1162"/>
        <v>61.23</v>
      </c>
      <c r="N1243" s="32">
        <f t="shared" si="1162"/>
        <v>63.113999999999997</v>
      </c>
      <c r="O1243" s="32">
        <f t="shared" si="1162"/>
        <v>63.113999999999997</v>
      </c>
      <c r="P1243" s="32">
        <f t="shared" si="1162"/>
        <v>73.475999999999999</v>
      </c>
      <c r="Q1243" s="32">
        <f t="shared" si="1162"/>
        <v>65.94</v>
      </c>
      <c r="R1243" s="32">
        <f t="shared" si="1162"/>
        <v>62.642999999999994</v>
      </c>
      <c r="S1243" s="32">
        <f t="shared" si="1162"/>
        <v>63.584999999999994</v>
      </c>
      <c r="T1243" s="32">
        <f t="shared" si="1162"/>
        <v>63.584999999999994</v>
      </c>
      <c r="U1243" s="32">
        <f t="shared" si="1162"/>
        <v>72.533999999999992</v>
      </c>
      <c r="V1243" s="32">
        <f t="shared" si="1162"/>
        <v>63.584999999999994</v>
      </c>
      <c r="W1243" s="32">
        <f t="shared" si="1162"/>
        <v>64.055999999999997</v>
      </c>
    </row>
    <row r="1244" spans="1:23" s="138" customFormat="1" x14ac:dyDescent="0.25">
      <c r="A1244" s="137" t="s">
        <v>393</v>
      </c>
      <c r="B1244" s="138" t="str">
        <f>IFERROR(_xlfn.XLOOKUP(TEXT(A1244, "0"), TEXT('Material master'!$A$2:'Material master'!$A$275, "0"), 'Material master'!$B$2:'Material master'!$B$275, 1),"")</f>
        <v>Ball Clay W130 PO 25:PA:H4:H:1050</v>
      </c>
      <c r="C1244" s="138" t="str">
        <f>IFERROR(_xlfn.XLOOKUP(TEXT(A1244, "0"), TEXT('Material master'!$A$2:'Material master'!$A$275, "0"), 'Material master'!$C$2:'Material master'!$C$275, 1),"")</f>
        <v>Packaged Product</v>
      </c>
      <c r="D1244" s="138" t="str">
        <f>IFERROR(_xlfn.XLOOKUP(TEXT(A1244, "0"), TEXT('Material master'!$A$2:'Material master'!$A$275, "0"), 'Material master'!$D$2:'Material master'!$D$275, 1),"")</f>
        <v>I002 - Clay</v>
      </c>
      <c r="E1244" s="138" t="str">
        <f>IFERROR(_xlfn.XLOOKUP(TEXT(A1244, "0"), TEXT('Material master'!$A$2:'Material master'!$A$275, "0"), 'Material master'!$E$2:'Material master'!$E$275, 1),"")</f>
        <v>SPC0501 - Basic Clay</v>
      </c>
      <c r="F1244" s="138" t="str">
        <f>IFERROR(_xlfn.XLOOKUP(TEXT(A1244, "0"), TEXT('Material master'!$A$2:'Material master'!$A$275, "0"), 'Material master'!$F$2:'Material master'!$F$275, 1),"")</f>
        <v>AD45 - Basic Clay</v>
      </c>
      <c r="G1244" s="138" t="str">
        <f>IFERROR(_xlfn.XLOOKUP(TEXT(A1244, "0"), TEXT('Material master'!$A$2:'Material master'!$A$275, "0"), 'Material master'!$G$2:'Material master'!$G$275, 1),"")</f>
        <v>Ball Clay 130 PO</v>
      </c>
      <c r="H1244" s="138" t="s">
        <v>683</v>
      </c>
      <c r="I1244" s="140">
        <f>IFERROR(AVERAGE('Forecast sheet'!$C$48:'Forecast sheet'!$N$48),0)</f>
        <v>33.862500000000004</v>
      </c>
      <c r="J1244" s="140">
        <f>IFERROR(AVERAGE(L1244:W1244),0)</f>
        <v>40.640252051225438</v>
      </c>
      <c r="K1244" s="140"/>
      <c r="L1244" s="140">
        <v>32.758263365573399</v>
      </c>
      <c r="M1244" s="140">
        <v>32.993611995091413</v>
      </c>
      <c r="N1244" s="140">
        <v>37.064731393285101</v>
      </c>
      <c r="O1244" s="140">
        <v>37.519641939860293</v>
      </c>
      <c r="P1244" s="140">
        <v>58.372276551533119</v>
      </c>
      <c r="Q1244" s="140">
        <v>43.253461593920242</v>
      </c>
      <c r="R1244" s="140">
        <v>37.372276551533119</v>
      </c>
      <c r="S1244" s="140">
        <v>37.526049130657121</v>
      </c>
      <c r="T1244" s="140">
        <v>37.526049130657121</v>
      </c>
      <c r="U1244" s="140">
        <v>58.372276551533119</v>
      </c>
      <c r="V1244" s="140">
        <v>37.532456321453964</v>
      </c>
      <c r="W1244" s="140">
        <v>37.391930089607293</v>
      </c>
    </row>
    <row r="1245" spans="1:23" x14ac:dyDescent="0.25">
      <c r="A1245" s="257" t="s">
        <v>393</v>
      </c>
      <c r="B1245" t="str">
        <f>IFERROR(_xlfn.XLOOKUP(TEXT(A1245, "0"), TEXT('Material master'!$A$2:'Material master'!$A$275, "0"), 'Material master'!$B$2:'Material master'!$B$275, 1),"")</f>
        <v>Ball Clay W130 PO 25:PA:H4:H:1050</v>
      </c>
      <c r="C1245" t="str">
        <f>IFERROR(_xlfn.XLOOKUP(TEXT(A1245, "0"), TEXT('Material master'!$A$2:'Material master'!$A$275, "0"), 'Material master'!$C$2:'Material master'!$C$275, 1),"")</f>
        <v>Packaged Product</v>
      </c>
      <c r="D1245" t="str">
        <f>IFERROR(_xlfn.XLOOKUP(TEXT(A1245, "0"), TEXT('Material master'!$A$2:'Material master'!$A$275, "0"), 'Material master'!$D$2:'Material master'!$D$275, 1),"")</f>
        <v>I002 - Clay</v>
      </c>
      <c r="E1245" t="str">
        <f>IFERROR(_xlfn.XLOOKUP(TEXT(A1245, "0"), TEXT('Material master'!$A$2:'Material master'!$A$275, "0"), 'Material master'!$E$2:'Material master'!$E$275, 1),"")</f>
        <v>SPC0501 - Basic Clay</v>
      </c>
      <c r="F1245" t="str">
        <f>IFERROR(_xlfn.XLOOKUP(TEXT(A1245, "0"), TEXT('Material master'!$A$2:'Material master'!$A$275, "0"), 'Material master'!$F$2:'Material master'!$F$275, 1),"")</f>
        <v>AD45 - Basic Clay</v>
      </c>
      <c r="G1245" t="str">
        <f>IFERROR(_xlfn.XLOOKUP(TEXT(A1245, "0"), TEXT('Material master'!$A$2:'Material master'!$A$275, "0"), 'Material master'!$G$2:'Material master'!$G$275, 1),"")</f>
        <v>Ball Clay 130 PO</v>
      </c>
      <c r="H1245" s="1" t="s">
        <v>696</v>
      </c>
      <c r="I1245" s="1"/>
      <c r="J1245" s="1"/>
      <c r="K1245" s="141"/>
      <c r="L1245" s="141">
        <f t="shared" ref="L1245:W1245" si="1163">SUM(L1244)</f>
        <v>32.758263365573399</v>
      </c>
      <c r="M1245" s="141">
        <f t="shared" si="1163"/>
        <v>32.993611995091413</v>
      </c>
      <c r="N1245" s="141">
        <f t="shared" si="1163"/>
        <v>37.064731393285101</v>
      </c>
      <c r="O1245" s="141">
        <f t="shared" si="1163"/>
        <v>37.519641939860293</v>
      </c>
      <c r="P1245" s="141">
        <f t="shared" si="1163"/>
        <v>58.372276551533119</v>
      </c>
      <c r="Q1245" s="141">
        <f t="shared" si="1163"/>
        <v>43.253461593920242</v>
      </c>
      <c r="R1245" s="141">
        <f t="shared" si="1163"/>
        <v>37.372276551533119</v>
      </c>
      <c r="S1245" s="141">
        <f t="shared" si="1163"/>
        <v>37.526049130657121</v>
      </c>
      <c r="T1245" s="141">
        <f t="shared" si="1163"/>
        <v>37.526049130657121</v>
      </c>
      <c r="U1245" s="141">
        <f t="shared" si="1163"/>
        <v>58.372276551533119</v>
      </c>
      <c r="V1245" s="141">
        <f t="shared" si="1163"/>
        <v>37.532456321453964</v>
      </c>
      <c r="W1245" s="141">
        <f t="shared" si="1163"/>
        <v>37.391930089607293</v>
      </c>
    </row>
    <row r="1246" spans="1:23" s="136" customFormat="1" x14ac:dyDescent="0.25">
      <c r="A1246" s="270" t="s">
        <v>393</v>
      </c>
      <c r="B1246" s="136" t="str">
        <f>IFERROR(_xlfn.XLOOKUP(TEXT(A1246, "0"), TEXT('Material master'!$A$2:'Material master'!$A$275, "0"), 'Material master'!$B$2:'Material master'!$B$275, 1),"")</f>
        <v>Ball Clay W130 PO 25:PA:H4:H:1050</v>
      </c>
      <c r="C1246" s="136" t="str">
        <f>IFERROR(_xlfn.XLOOKUP(TEXT(A1246, "0"), TEXT('Material master'!$A$2:'Material master'!$A$275, "0"), 'Material master'!$C$2:'Material master'!$C$275, 1),"")</f>
        <v>Packaged Product</v>
      </c>
      <c r="D1246" s="136" t="str">
        <f>IFERROR(_xlfn.XLOOKUP(TEXT(A1246, "0"), TEXT('Material master'!$A$2:'Material master'!$A$275, "0"), 'Material master'!$D$2:'Material master'!$D$275, 1),"")</f>
        <v>I002 - Clay</v>
      </c>
      <c r="E1246" s="136" t="str">
        <f>IFERROR(_xlfn.XLOOKUP(TEXT(A1246, "0"), TEXT('Material master'!$A$2:'Material master'!$A$275, "0"), 'Material master'!$E$2:'Material master'!$E$275, 1),"")</f>
        <v>SPC0501 - Basic Clay</v>
      </c>
      <c r="F1246" s="136" t="str">
        <f>IFERROR(_xlfn.XLOOKUP(TEXT(A1246, "0"), TEXT('Material master'!$A$2:'Material master'!$A$275, "0"), 'Material master'!$F$2:'Material master'!$F$275, 1),"")</f>
        <v>AD45 - Basic Clay</v>
      </c>
      <c r="G1246" s="136" t="str">
        <f>IFERROR(_xlfn.XLOOKUP(TEXT(A1246, "0"), TEXT('Material master'!$A$2:'Material master'!$A$275, "0"), 'Material master'!$G$2:'Material master'!$G$275, 1),"")</f>
        <v>Ball Clay 130 PO</v>
      </c>
      <c r="H1246" s="136" t="s">
        <v>697</v>
      </c>
      <c r="K1246" s="142">
        <v>8.4</v>
      </c>
      <c r="L1246" s="142">
        <f t="shared" ref="L1246:W1246" si="1164">K1246 - L1245 + L1248</f>
        <v>24.991736634426601</v>
      </c>
      <c r="M1246" s="142">
        <f t="shared" si="1164"/>
        <v>24.548124639335192</v>
      </c>
      <c r="N1246" s="142">
        <f t="shared" si="1164"/>
        <v>24.233393246050092</v>
      </c>
      <c r="O1246" s="142">
        <f t="shared" si="1164"/>
        <v>24.513751306189803</v>
      </c>
      <c r="P1246" s="142">
        <f t="shared" si="1164"/>
        <v>24.941474754656689</v>
      </c>
      <c r="Q1246" s="142">
        <f t="shared" si="1164"/>
        <v>24.73801316073645</v>
      </c>
      <c r="R1246" s="142">
        <f t="shared" si="1164"/>
        <v>24.115736609203331</v>
      </c>
      <c r="S1246" s="142">
        <f t="shared" si="1164"/>
        <v>24.389687478546215</v>
      </c>
      <c r="T1246" s="142">
        <f t="shared" si="1164"/>
        <v>24.663638347889098</v>
      </c>
      <c r="U1246" s="142">
        <f t="shared" si="1164"/>
        <v>24.041361796355979</v>
      </c>
      <c r="V1246" s="142">
        <f t="shared" si="1164"/>
        <v>24.308905474902019</v>
      </c>
      <c r="W1246" s="142">
        <f t="shared" si="1164"/>
        <v>24.716975385294731</v>
      </c>
    </row>
    <row r="1247" spans="1:23" x14ac:dyDescent="0.25">
      <c r="A1247" s="257" t="s">
        <v>393</v>
      </c>
      <c r="B1247" t="str">
        <f>IFERROR(_xlfn.XLOOKUP(TEXT(A1247, "0"), TEXT('Material master'!$A$2:'Material master'!$A$275, "0"), 'Material master'!$B$2:'Material master'!$B$275, 1),"")</f>
        <v>Ball Clay W130 PO 25:PA:H4:H:1050</v>
      </c>
      <c r="C1247" t="str">
        <f>IFERROR(_xlfn.XLOOKUP(TEXT(A1247, "0"), TEXT('Material master'!$A$2:'Material master'!$A$275, "0"), 'Material master'!$C$2:'Material master'!$C$275, 1),"")</f>
        <v>Packaged Product</v>
      </c>
      <c r="D1247" t="str">
        <f>IFERROR(_xlfn.XLOOKUP(TEXT(A1247, "0"), TEXT('Material master'!$A$2:'Material master'!$A$275, "0"), 'Material master'!$D$2:'Material master'!$D$275, 1),"")</f>
        <v>I002 - Clay</v>
      </c>
      <c r="E1247" t="str">
        <f>IFERROR(_xlfn.XLOOKUP(TEXT(A1247, "0"), TEXT('Material master'!$A$2:'Material master'!$A$275, "0"), 'Material master'!$E$2:'Material master'!$E$275, 1),"")</f>
        <v>SPC0501 - Basic Clay</v>
      </c>
      <c r="F1247" t="str">
        <f>IFERROR(_xlfn.XLOOKUP(TEXT(A1247, "0"), TEXT('Material master'!$A$2:'Material master'!$A$275, "0"), 'Material master'!$F$2:'Material master'!$F$275, 1),"")</f>
        <v>AD45 - Basic Clay</v>
      </c>
      <c r="G1247" t="str">
        <f>IFERROR(_xlfn.XLOOKUP(TEXT(A1247, "0"), TEXT('Material master'!$A$2:'Material master'!$A$275, "0"), 'Material master'!$G$2:'Material master'!$G$275, 1),"")</f>
        <v>Ball Clay 130 PO</v>
      </c>
      <c r="H1247" t="s">
        <v>698</v>
      </c>
      <c r="I1247" s="32">
        <v>24</v>
      </c>
      <c r="J1247" s="258">
        <f>IFERROR($I1247/AVERAGE($L1245:$W1245),0)</f>
        <v>0.59054751849838294</v>
      </c>
      <c r="K1247" s="32"/>
      <c r="L1247" s="32">
        <f t="shared" ref="L1247:W1247" si="1165">$I1247</f>
        <v>24</v>
      </c>
      <c r="M1247" s="32">
        <f t="shared" si="1165"/>
        <v>24</v>
      </c>
      <c r="N1247" s="32">
        <f t="shared" si="1165"/>
        <v>24</v>
      </c>
      <c r="O1247" s="32">
        <f t="shared" si="1165"/>
        <v>24</v>
      </c>
      <c r="P1247" s="32">
        <f t="shared" si="1165"/>
        <v>24</v>
      </c>
      <c r="Q1247" s="32">
        <f t="shared" si="1165"/>
        <v>24</v>
      </c>
      <c r="R1247" s="32">
        <f t="shared" si="1165"/>
        <v>24</v>
      </c>
      <c r="S1247" s="32">
        <f t="shared" si="1165"/>
        <v>24</v>
      </c>
      <c r="T1247" s="32">
        <f t="shared" si="1165"/>
        <v>24</v>
      </c>
      <c r="U1247" s="32">
        <f t="shared" si="1165"/>
        <v>24</v>
      </c>
      <c r="V1247" s="32">
        <f t="shared" si="1165"/>
        <v>24</v>
      </c>
      <c r="W1247" s="32">
        <f t="shared" si="1165"/>
        <v>24</v>
      </c>
    </row>
    <row r="1248" spans="1:23" x14ac:dyDescent="0.25">
      <c r="A1248" s="257" t="s">
        <v>393</v>
      </c>
      <c r="B1248" t="str">
        <f>IFERROR(_xlfn.XLOOKUP(TEXT(A1248, "0"), TEXT('Material master'!$A$2:'Material master'!$A$275, "0"), 'Material master'!$B$2:'Material master'!$B$275, 1),"")</f>
        <v>Ball Clay W130 PO 25:PA:H4:H:1050</v>
      </c>
      <c r="C1248" t="str">
        <f>IFERROR(_xlfn.XLOOKUP(TEXT(A1248, "0"), TEXT('Material master'!$A$2:'Material master'!$A$275, "0"), 'Material master'!$C$2:'Material master'!$C$275, 1),"")</f>
        <v>Packaged Product</v>
      </c>
      <c r="D1248" t="str">
        <f>IFERROR(_xlfn.XLOOKUP(TEXT(A1248, "0"), TEXT('Material master'!$A$2:'Material master'!$A$275, "0"), 'Material master'!$D$2:'Material master'!$D$275, 1),"")</f>
        <v>I002 - Clay</v>
      </c>
      <c r="E1248" t="str">
        <f>IFERROR(_xlfn.XLOOKUP(TEXT(A1248, "0"), TEXT('Material master'!$A$2:'Material master'!$A$275, "0"), 'Material master'!$E$2:'Material master'!$E$275, 1),"")</f>
        <v>SPC0501 - Basic Clay</v>
      </c>
      <c r="F1248" t="str">
        <f>IFERROR(_xlfn.XLOOKUP(TEXT(A1248, "0"), TEXT('Material master'!$A$2:'Material master'!$A$275, "0"), 'Material master'!$F$2:'Material master'!$F$275, 1),"")</f>
        <v>AD45 - Basic Clay</v>
      </c>
      <c r="G1248" t="str">
        <f>IFERROR(_xlfn.XLOOKUP(TEXT(A1248, "0"), TEXT('Material master'!$A$2:'Material master'!$A$275, "0"), 'Material master'!$G$2:'Material master'!$G$275, 1),"")</f>
        <v>Ball Clay 130 PO</v>
      </c>
      <c r="H1248" t="s">
        <v>704</v>
      </c>
      <c r="I1248">
        <v>1.05</v>
      </c>
      <c r="K1248" s="32"/>
      <c r="L1248" s="32">
        <f t="shared" ref="L1248:W1248" si="1166">IF(( L1247 - K1246 + L1245 ) &gt; 0, CEILING(( L1247 - K1246 + L1245 ), $I1248), 0)</f>
        <v>49.35</v>
      </c>
      <c r="M1248" s="32">
        <f t="shared" si="1166"/>
        <v>32.550000000000004</v>
      </c>
      <c r="N1248" s="32">
        <f t="shared" si="1166"/>
        <v>36.75</v>
      </c>
      <c r="O1248" s="32">
        <f t="shared" si="1166"/>
        <v>37.800000000000004</v>
      </c>
      <c r="P1248" s="32">
        <f t="shared" si="1166"/>
        <v>58.800000000000004</v>
      </c>
      <c r="Q1248" s="32">
        <f t="shared" si="1166"/>
        <v>43.050000000000004</v>
      </c>
      <c r="R1248" s="32">
        <f t="shared" si="1166"/>
        <v>36.75</v>
      </c>
      <c r="S1248" s="32">
        <f t="shared" si="1166"/>
        <v>37.800000000000004</v>
      </c>
      <c r="T1248" s="32">
        <f t="shared" si="1166"/>
        <v>37.800000000000004</v>
      </c>
      <c r="U1248" s="32">
        <f t="shared" si="1166"/>
        <v>57.75</v>
      </c>
      <c r="V1248" s="32">
        <f t="shared" si="1166"/>
        <v>37.800000000000004</v>
      </c>
      <c r="W1248" s="32">
        <f t="shared" si="1166"/>
        <v>37.800000000000004</v>
      </c>
    </row>
    <row r="1249" spans="1:23" x14ac:dyDescent="0.25">
      <c r="A1249" s="257" t="s">
        <v>393</v>
      </c>
      <c r="B1249" t="str">
        <f>IFERROR(_xlfn.XLOOKUP(TEXT(A1249, "0"), TEXT('Material master'!$A$2:'Material master'!$A$275, "0"), 'Material master'!$B$2:'Material master'!$B$275, 1),"")</f>
        <v>Ball Clay W130 PO 25:PA:H4:H:1050</v>
      </c>
      <c r="C1249" t="str">
        <f>IFERROR(_xlfn.XLOOKUP(TEXT(A1249, "0"), TEXT('Material master'!$A$2:'Material master'!$A$275, "0"), 'Material master'!$C$2:'Material master'!$C$275, 1),"")</f>
        <v>Packaged Product</v>
      </c>
      <c r="D1249" t="str">
        <f>IFERROR(_xlfn.XLOOKUP(TEXT(A1249, "0"), TEXT('Material master'!$A$2:'Material master'!$A$275, "0"), 'Material master'!$D$2:'Material master'!$D$275, 1),"")</f>
        <v>I002 - Clay</v>
      </c>
      <c r="E1249" t="str">
        <f>IFERROR(_xlfn.XLOOKUP(TEXT(A1249, "0"), TEXT('Material master'!$A$2:'Material master'!$A$275, "0"), 'Material master'!$E$2:'Material master'!$E$275, 1),"")</f>
        <v>SPC0501 - Basic Clay</v>
      </c>
      <c r="F1249" t="str">
        <f>IFERROR(_xlfn.XLOOKUP(TEXT(A1249, "0"), TEXT('Material master'!$A$2:'Material master'!$A$275, "0"), 'Material master'!$F$2:'Material master'!$F$275, 1),"")</f>
        <v>AD45 - Basic Clay</v>
      </c>
      <c r="G1249" t="str">
        <f>IFERROR(_xlfn.XLOOKUP(TEXT(A1249, "0"), TEXT('Material master'!$A$2:'Material master'!$A$275, "0"), 'Material master'!$G$2:'Material master'!$G$275, 1),"")</f>
        <v>Ball Clay 130 PO</v>
      </c>
      <c r="H1249" t="s">
        <v>705</v>
      </c>
      <c r="I1249" t="s">
        <v>664</v>
      </c>
      <c r="J1249">
        <v>8</v>
      </c>
      <c r="K1249" s="32"/>
      <c r="L1249" s="32">
        <f t="shared" ref="L1249:W1249" si="1167">L1248 / $J1249</f>
        <v>6.1687500000000002</v>
      </c>
      <c r="M1249" s="32">
        <f t="shared" si="1167"/>
        <v>4.0687500000000005</v>
      </c>
      <c r="N1249" s="32">
        <f t="shared" si="1167"/>
        <v>4.59375</v>
      </c>
      <c r="O1249" s="32">
        <f t="shared" si="1167"/>
        <v>4.7250000000000005</v>
      </c>
      <c r="P1249" s="32">
        <f t="shared" si="1167"/>
        <v>7.3500000000000005</v>
      </c>
      <c r="Q1249" s="32">
        <f t="shared" si="1167"/>
        <v>5.3812500000000005</v>
      </c>
      <c r="R1249" s="32">
        <f t="shared" si="1167"/>
        <v>4.59375</v>
      </c>
      <c r="S1249" s="32">
        <f t="shared" si="1167"/>
        <v>4.7250000000000005</v>
      </c>
      <c r="T1249" s="32">
        <f t="shared" si="1167"/>
        <v>4.7250000000000005</v>
      </c>
      <c r="U1249" s="32">
        <f t="shared" si="1167"/>
        <v>7.21875</v>
      </c>
      <c r="V1249" s="32">
        <f t="shared" si="1167"/>
        <v>4.7250000000000005</v>
      </c>
      <c r="W1249" s="32">
        <f t="shared" si="1167"/>
        <v>4.7250000000000005</v>
      </c>
    </row>
    <row r="1250" spans="1:23" x14ac:dyDescent="0.25">
      <c r="A1250" s="257" t="s">
        <v>393</v>
      </c>
      <c r="B1250" t="str">
        <f>IFERROR(_xlfn.XLOOKUP(TEXT(A1250, "0"), TEXT('Material master'!$A$2:'Material master'!$A$275, "0"), 'Material master'!$B$2:'Material master'!$B$275, 1),"")</f>
        <v>Ball Clay W130 PO 25:PA:H4:H:1050</v>
      </c>
      <c r="C1250" t="str">
        <f>IFERROR(_xlfn.XLOOKUP(TEXT(A1250, "0"), TEXT('Material master'!$A$2:'Material master'!$A$275, "0"), 'Material master'!$C$2:'Material master'!$C$275, 1),"")</f>
        <v>Packaged Product</v>
      </c>
      <c r="D1250" t="str">
        <f>IFERROR(_xlfn.XLOOKUP(TEXT(A1250, "0"), TEXT('Material master'!$A$2:'Material master'!$A$275, "0"), 'Material master'!$D$2:'Material master'!$D$275, 1),"")</f>
        <v>I002 - Clay</v>
      </c>
      <c r="E1250" t="str">
        <f>IFERROR(_xlfn.XLOOKUP(TEXT(A1250, "0"), TEXT('Material master'!$A$2:'Material master'!$A$275, "0"), 'Material master'!$E$2:'Material master'!$E$275, 1),"")</f>
        <v>SPC0501 - Basic Clay</v>
      </c>
      <c r="F1250" t="str">
        <f>IFERROR(_xlfn.XLOOKUP(TEXT(A1250, "0"), TEXT('Material master'!$A$2:'Material master'!$A$275, "0"), 'Material master'!$F$2:'Material master'!$F$275, 1),"")</f>
        <v>AD45 - Basic Clay</v>
      </c>
      <c r="G1250" t="str">
        <f>IFERROR(_xlfn.XLOOKUP(TEXT(A1250, "0"), TEXT('Material master'!$A$2:'Material master'!$A$275, "0"), 'Material master'!$G$2:'Material master'!$G$275, 1),"")</f>
        <v>Ball Clay 130 PO</v>
      </c>
      <c r="H1250" t="s">
        <v>706</v>
      </c>
      <c r="I1250" s="257" t="s">
        <v>115</v>
      </c>
      <c r="J1250">
        <v>0.95238095238095233</v>
      </c>
      <c r="K1250" s="32"/>
      <c r="L1250" s="32">
        <f t="shared" ref="L1250:W1250" si="1168">L1248 * $J1250</f>
        <v>47</v>
      </c>
      <c r="M1250" s="32">
        <f t="shared" si="1168"/>
        <v>31.000000000000004</v>
      </c>
      <c r="N1250" s="32">
        <f t="shared" si="1168"/>
        <v>35</v>
      </c>
      <c r="O1250" s="32">
        <f t="shared" si="1168"/>
        <v>36</v>
      </c>
      <c r="P1250" s="32">
        <f t="shared" si="1168"/>
        <v>56</v>
      </c>
      <c r="Q1250" s="32">
        <f t="shared" si="1168"/>
        <v>41</v>
      </c>
      <c r="R1250" s="32">
        <f t="shared" si="1168"/>
        <v>35</v>
      </c>
      <c r="S1250" s="32">
        <f t="shared" si="1168"/>
        <v>36</v>
      </c>
      <c r="T1250" s="32">
        <f t="shared" si="1168"/>
        <v>36</v>
      </c>
      <c r="U1250" s="32">
        <f t="shared" si="1168"/>
        <v>55</v>
      </c>
      <c r="V1250" s="32">
        <f t="shared" si="1168"/>
        <v>36</v>
      </c>
      <c r="W1250" s="32">
        <f t="shared" si="1168"/>
        <v>36</v>
      </c>
    </row>
    <row r="1251" spans="1:23" x14ac:dyDescent="0.25">
      <c r="A1251" s="257" t="s">
        <v>393</v>
      </c>
      <c r="B1251" t="str">
        <f>IFERROR(_xlfn.XLOOKUP(TEXT(A1251, "0"), TEXT('Material master'!$A$2:'Material master'!$A$275, "0"), 'Material master'!$B$2:'Material master'!$B$275, 1),"")</f>
        <v>Ball Clay W130 PO 25:PA:H4:H:1050</v>
      </c>
      <c r="C1251" t="str">
        <f>IFERROR(_xlfn.XLOOKUP(TEXT(A1251, "0"), TEXT('Material master'!$A$2:'Material master'!$A$275, "0"), 'Material master'!$C$2:'Material master'!$C$275, 1),"")</f>
        <v>Packaged Product</v>
      </c>
      <c r="D1251" t="str">
        <f>IFERROR(_xlfn.XLOOKUP(TEXT(A1251, "0"), TEXT('Material master'!$A$2:'Material master'!$A$275, "0"), 'Material master'!$D$2:'Material master'!$D$275, 1),"")</f>
        <v>I002 - Clay</v>
      </c>
      <c r="E1251" t="str">
        <f>IFERROR(_xlfn.XLOOKUP(TEXT(A1251, "0"), TEXT('Material master'!$A$2:'Material master'!$A$275, "0"), 'Material master'!$E$2:'Material master'!$E$275, 1),"")</f>
        <v>SPC0501 - Basic Clay</v>
      </c>
      <c r="F1251" t="str">
        <f>IFERROR(_xlfn.XLOOKUP(TEXT(A1251, "0"), TEXT('Material master'!$A$2:'Material master'!$A$275, "0"), 'Material master'!$F$2:'Material master'!$F$275, 1),"")</f>
        <v>AD45 - Basic Clay</v>
      </c>
      <c r="G1251" t="str">
        <f>IFERROR(_xlfn.XLOOKUP(TEXT(A1251, "0"), TEXT('Material master'!$A$2:'Material master'!$A$275, "0"), 'Material master'!$G$2:'Material master'!$G$275, 1),"")</f>
        <v>Ball Clay 130 PO</v>
      </c>
      <c r="H1251" t="s">
        <v>706</v>
      </c>
      <c r="I1251" s="257" t="s">
        <v>117</v>
      </c>
      <c r="J1251">
        <v>9.5238095238095233E-2</v>
      </c>
      <c r="K1251" s="32"/>
      <c r="L1251" s="32">
        <f t="shared" ref="L1251:W1251" si="1169">L1248 * $J1251</f>
        <v>4.7</v>
      </c>
      <c r="M1251" s="32">
        <f t="shared" si="1169"/>
        <v>3.1</v>
      </c>
      <c r="N1251" s="32">
        <f t="shared" si="1169"/>
        <v>3.5</v>
      </c>
      <c r="O1251" s="32">
        <f t="shared" si="1169"/>
        <v>3.6</v>
      </c>
      <c r="P1251" s="32">
        <f t="shared" si="1169"/>
        <v>5.6000000000000005</v>
      </c>
      <c r="Q1251" s="32">
        <f t="shared" si="1169"/>
        <v>4.1000000000000005</v>
      </c>
      <c r="R1251" s="32">
        <f t="shared" si="1169"/>
        <v>3.5</v>
      </c>
      <c r="S1251" s="32">
        <f t="shared" si="1169"/>
        <v>3.6</v>
      </c>
      <c r="T1251" s="32">
        <f t="shared" si="1169"/>
        <v>3.6</v>
      </c>
      <c r="U1251" s="32">
        <f t="shared" si="1169"/>
        <v>5.5</v>
      </c>
      <c r="V1251" s="32">
        <f t="shared" si="1169"/>
        <v>3.6</v>
      </c>
      <c r="W1251" s="32">
        <f t="shared" si="1169"/>
        <v>3.6</v>
      </c>
    </row>
    <row r="1252" spans="1:23" x14ac:dyDescent="0.25">
      <c r="A1252" s="257" t="s">
        <v>393</v>
      </c>
      <c r="B1252" t="str">
        <f>IFERROR(_xlfn.XLOOKUP(TEXT(A1252, "0"), TEXT('Material master'!$A$2:'Material master'!$A$275, "0"), 'Material master'!$B$2:'Material master'!$B$275, 1),"")</f>
        <v>Ball Clay W130 PO 25:PA:H4:H:1050</v>
      </c>
      <c r="C1252" t="str">
        <f>IFERROR(_xlfn.XLOOKUP(TEXT(A1252, "0"), TEXT('Material master'!$A$2:'Material master'!$A$275, "0"), 'Material master'!$C$2:'Material master'!$C$275, 1),"")</f>
        <v>Packaged Product</v>
      </c>
      <c r="D1252" t="str">
        <f>IFERROR(_xlfn.XLOOKUP(TEXT(A1252, "0"), TEXT('Material master'!$A$2:'Material master'!$A$275, "0"), 'Material master'!$D$2:'Material master'!$D$275, 1),"")</f>
        <v>I002 - Clay</v>
      </c>
      <c r="E1252" t="str">
        <f>IFERROR(_xlfn.XLOOKUP(TEXT(A1252, "0"), TEXT('Material master'!$A$2:'Material master'!$A$275, "0"), 'Material master'!$E$2:'Material master'!$E$275, 1),"")</f>
        <v>SPC0501 - Basic Clay</v>
      </c>
      <c r="F1252" t="str">
        <f>IFERROR(_xlfn.XLOOKUP(TEXT(A1252, "0"), TEXT('Material master'!$A$2:'Material master'!$A$275, "0"), 'Material master'!$F$2:'Material master'!$F$275, 1),"")</f>
        <v>AD45 - Basic Clay</v>
      </c>
      <c r="G1252" t="str">
        <f>IFERROR(_xlfn.XLOOKUP(TEXT(A1252, "0"), TEXT('Material master'!$A$2:'Material master'!$A$275, "0"), 'Material master'!$G$2:'Material master'!$G$275, 1),"")</f>
        <v>Ball Clay 130 PO</v>
      </c>
      <c r="H1252" t="s">
        <v>706</v>
      </c>
      <c r="I1252" s="257" t="s">
        <v>119</v>
      </c>
      <c r="J1252">
        <v>0.95238095238095233</v>
      </c>
      <c r="K1252" s="32"/>
      <c r="L1252" s="32">
        <f t="shared" ref="L1252:W1252" si="1170">L1248 * $J1252</f>
        <v>47</v>
      </c>
      <c r="M1252" s="32">
        <f t="shared" si="1170"/>
        <v>31.000000000000004</v>
      </c>
      <c r="N1252" s="32">
        <f t="shared" si="1170"/>
        <v>35</v>
      </c>
      <c r="O1252" s="32">
        <f t="shared" si="1170"/>
        <v>36</v>
      </c>
      <c r="P1252" s="32">
        <f t="shared" si="1170"/>
        <v>56</v>
      </c>
      <c r="Q1252" s="32">
        <f t="shared" si="1170"/>
        <v>41</v>
      </c>
      <c r="R1252" s="32">
        <f t="shared" si="1170"/>
        <v>35</v>
      </c>
      <c r="S1252" s="32">
        <f t="shared" si="1170"/>
        <v>36</v>
      </c>
      <c r="T1252" s="32">
        <f t="shared" si="1170"/>
        <v>36</v>
      </c>
      <c r="U1252" s="32">
        <f t="shared" si="1170"/>
        <v>55</v>
      </c>
      <c r="V1252" s="32">
        <f t="shared" si="1170"/>
        <v>36</v>
      </c>
      <c r="W1252" s="32">
        <f t="shared" si="1170"/>
        <v>36</v>
      </c>
    </row>
    <row r="1253" spans="1:23" x14ac:dyDescent="0.25">
      <c r="A1253" s="257" t="s">
        <v>393</v>
      </c>
      <c r="B1253" t="str">
        <f>IFERROR(_xlfn.XLOOKUP(TEXT(A1253, "0"), TEXT('Material master'!$A$2:'Material master'!$A$275, "0"), 'Material master'!$B$2:'Material master'!$B$275, 1),"")</f>
        <v>Ball Clay W130 PO 25:PA:H4:H:1050</v>
      </c>
      <c r="C1253" t="str">
        <f>IFERROR(_xlfn.XLOOKUP(TEXT(A1253, "0"), TEXT('Material master'!$A$2:'Material master'!$A$275, "0"), 'Material master'!$C$2:'Material master'!$C$275, 1),"")</f>
        <v>Packaged Product</v>
      </c>
      <c r="D1253" t="str">
        <f>IFERROR(_xlfn.XLOOKUP(TEXT(A1253, "0"), TEXT('Material master'!$A$2:'Material master'!$A$275, "0"), 'Material master'!$D$2:'Material master'!$D$275, 1),"")</f>
        <v>I002 - Clay</v>
      </c>
      <c r="E1253" t="str">
        <f>IFERROR(_xlfn.XLOOKUP(TEXT(A1253, "0"), TEXT('Material master'!$A$2:'Material master'!$A$275, "0"), 'Material master'!$E$2:'Material master'!$E$275, 1),"")</f>
        <v>SPC0501 - Basic Clay</v>
      </c>
      <c r="F1253" t="str">
        <f>IFERROR(_xlfn.XLOOKUP(TEXT(A1253, "0"), TEXT('Material master'!$A$2:'Material master'!$A$275, "0"), 'Material master'!$F$2:'Material master'!$F$275, 1),"")</f>
        <v>AD45 - Basic Clay</v>
      </c>
      <c r="G1253" t="str">
        <f>IFERROR(_xlfn.XLOOKUP(TEXT(A1253, "0"), TEXT('Material master'!$A$2:'Material master'!$A$275, "0"), 'Material master'!$G$2:'Material master'!$G$275, 1),"")</f>
        <v>Ball Clay 130 PO</v>
      </c>
      <c r="H1253" t="s">
        <v>706</v>
      </c>
      <c r="I1253" s="257" t="s">
        <v>123</v>
      </c>
      <c r="J1253">
        <v>40</v>
      </c>
      <c r="K1253" s="32"/>
      <c r="L1253" s="32">
        <f t="shared" ref="L1253:W1253" si="1171">L1248 * $J1253</f>
        <v>1974</v>
      </c>
      <c r="M1253" s="32">
        <f t="shared" si="1171"/>
        <v>1302.0000000000002</v>
      </c>
      <c r="N1253" s="32">
        <f t="shared" si="1171"/>
        <v>1470</v>
      </c>
      <c r="O1253" s="32">
        <f t="shared" si="1171"/>
        <v>1512.0000000000002</v>
      </c>
      <c r="P1253" s="32">
        <f t="shared" si="1171"/>
        <v>2352</v>
      </c>
      <c r="Q1253" s="32">
        <f t="shared" si="1171"/>
        <v>1722.0000000000002</v>
      </c>
      <c r="R1253" s="32">
        <f t="shared" si="1171"/>
        <v>1470</v>
      </c>
      <c r="S1253" s="32">
        <f t="shared" si="1171"/>
        <v>1512.0000000000002</v>
      </c>
      <c r="T1253" s="32">
        <f t="shared" si="1171"/>
        <v>1512.0000000000002</v>
      </c>
      <c r="U1253" s="32">
        <f t="shared" si="1171"/>
        <v>2310</v>
      </c>
      <c r="V1253" s="32">
        <f t="shared" si="1171"/>
        <v>1512.0000000000002</v>
      </c>
      <c r="W1253" s="32">
        <f t="shared" si="1171"/>
        <v>1512.0000000000002</v>
      </c>
    </row>
    <row r="1254" spans="1:23" ht="15.75" thickBot="1" x14ac:dyDescent="0.3">
      <c r="A1254" s="257" t="s">
        <v>393</v>
      </c>
      <c r="B1254" t="str">
        <f>IFERROR(_xlfn.XLOOKUP(TEXT(A1254, "0"), TEXT('Material master'!$A$2:'Material master'!$A$275, "0"), 'Material master'!$B$2:'Material master'!$B$275, 1),"")</f>
        <v>Ball Clay W130 PO 25:PA:H4:H:1050</v>
      </c>
      <c r="C1254" t="str">
        <f>IFERROR(_xlfn.XLOOKUP(TEXT(A1254, "0"), TEXT('Material master'!$A$2:'Material master'!$A$275, "0"), 'Material master'!$C$2:'Material master'!$C$275, 1),"")</f>
        <v>Packaged Product</v>
      </c>
      <c r="D1254" t="str">
        <f>IFERROR(_xlfn.XLOOKUP(TEXT(A1254, "0"), TEXT('Material master'!$A$2:'Material master'!$A$275, "0"), 'Material master'!$D$2:'Material master'!$D$275, 1),"")</f>
        <v>I002 - Clay</v>
      </c>
      <c r="E1254" t="str">
        <f>IFERROR(_xlfn.XLOOKUP(TEXT(A1254, "0"), TEXT('Material master'!$A$2:'Material master'!$A$275, "0"), 'Material master'!$E$2:'Material master'!$E$275, 1),"")</f>
        <v>SPC0501 - Basic Clay</v>
      </c>
      <c r="F1254" t="str">
        <f>IFERROR(_xlfn.XLOOKUP(TEXT(A1254, "0"), TEXT('Material master'!$A$2:'Material master'!$A$275, "0"), 'Material master'!$F$2:'Material master'!$F$275, 1),"")</f>
        <v>AD45 - Basic Clay</v>
      </c>
      <c r="G1254" t="str">
        <f>IFERROR(_xlfn.XLOOKUP(TEXT(A1254, "0"), TEXT('Material master'!$A$2:'Material master'!$A$275, "0"), 'Material master'!$G$2:'Material master'!$G$275, 1),"")</f>
        <v>Ball Clay 130 PO</v>
      </c>
      <c r="H1254" t="s">
        <v>706</v>
      </c>
      <c r="I1254" s="257" t="s">
        <v>390</v>
      </c>
      <c r="J1254">
        <v>1</v>
      </c>
      <c r="K1254" s="32"/>
      <c r="L1254" s="32">
        <f t="shared" ref="L1254:W1254" si="1172">L1248 * $J1254</f>
        <v>49.35</v>
      </c>
      <c r="M1254" s="32">
        <f t="shared" si="1172"/>
        <v>32.550000000000004</v>
      </c>
      <c r="N1254" s="32">
        <f t="shared" si="1172"/>
        <v>36.75</v>
      </c>
      <c r="O1254" s="32">
        <f t="shared" si="1172"/>
        <v>37.800000000000004</v>
      </c>
      <c r="P1254" s="32">
        <f t="shared" si="1172"/>
        <v>58.800000000000004</v>
      </c>
      <c r="Q1254" s="32">
        <f t="shared" si="1172"/>
        <v>43.050000000000004</v>
      </c>
      <c r="R1254" s="32">
        <f t="shared" si="1172"/>
        <v>36.75</v>
      </c>
      <c r="S1254" s="32">
        <f t="shared" si="1172"/>
        <v>37.800000000000004</v>
      </c>
      <c r="T1254" s="32">
        <f t="shared" si="1172"/>
        <v>37.800000000000004</v>
      </c>
      <c r="U1254" s="32">
        <f t="shared" si="1172"/>
        <v>57.75</v>
      </c>
      <c r="V1254" s="32">
        <f t="shared" si="1172"/>
        <v>37.800000000000004</v>
      </c>
      <c r="W1254" s="32">
        <f t="shared" si="1172"/>
        <v>37.800000000000004</v>
      </c>
    </row>
    <row r="1255" spans="1:23" s="138" customFormat="1" x14ac:dyDescent="0.25">
      <c r="A1255" s="137" t="s">
        <v>395</v>
      </c>
      <c r="B1255" s="138" t="str">
        <f>IFERROR(_xlfn.XLOOKUP(TEXT(A1255, "0"), TEXT('Material master'!$A$2:'Material master'!$A$275, "0"), 'Material master'!$B$2:'Material master'!$B$275, 1),"")</f>
        <v>Ball Clay W130 PO 1000:B4S:H4:NB:1000</v>
      </c>
      <c r="C1255" s="138" t="str">
        <f>IFERROR(_xlfn.XLOOKUP(TEXT(A1255, "0"), TEXT('Material master'!$A$2:'Material master'!$A$275, "0"), 'Material master'!$C$2:'Material master'!$C$275, 1),"")</f>
        <v>Packaged Product</v>
      </c>
      <c r="D1255" s="138" t="str">
        <f>IFERROR(_xlfn.XLOOKUP(TEXT(A1255, "0"), TEXT('Material master'!$A$2:'Material master'!$A$275, "0"), 'Material master'!$D$2:'Material master'!$D$275, 1),"")</f>
        <v>I002 - Clay</v>
      </c>
      <c r="E1255" s="138" t="str">
        <f>IFERROR(_xlfn.XLOOKUP(TEXT(A1255, "0"), TEXT('Material master'!$A$2:'Material master'!$A$275, "0"), 'Material master'!$E$2:'Material master'!$E$275, 1),"")</f>
        <v>SPC0501 - Basic Clay</v>
      </c>
      <c r="F1255" s="138" t="str">
        <f>IFERROR(_xlfn.XLOOKUP(TEXT(A1255, "0"), TEXT('Material master'!$A$2:'Material master'!$A$275, "0"), 'Material master'!$F$2:'Material master'!$F$275, 1),"")</f>
        <v>AD45 - Basic Clay</v>
      </c>
      <c r="G1255" s="138" t="str">
        <f>IFERROR(_xlfn.XLOOKUP(TEXT(A1255, "0"), TEXT('Material master'!$A$2:'Material master'!$A$275, "0"), 'Material master'!$G$2:'Material master'!$G$275, 1),"")</f>
        <v>Ball Clay 130 PO</v>
      </c>
      <c r="H1255" s="138" t="s">
        <v>683</v>
      </c>
      <c r="I1255" s="140">
        <f>IFERROR(AVERAGE('Forecast sheet'!$C$49:'Forecast sheet'!$N$49),0)</f>
        <v>65.666666666666671</v>
      </c>
      <c r="J1255" s="140">
        <f>IFERROR(AVERAGE(L1255:W1255),0)</f>
        <v>52.084507375808165</v>
      </c>
      <c r="K1255" s="140"/>
      <c r="L1255" s="140">
        <v>52.084507375808172</v>
      </c>
      <c r="M1255" s="140">
        <v>52.084507375808172</v>
      </c>
      <c r="N1255" s="140">
        <v>52.084507375808172</v>
      </c>
      <c r="O1255" s="140">
        <v>52.084507375808172</v>
      </c>
      <c r="P1255" s="140">
        <v>52.084507375808172</v>
      </c>
      <c r="Q1255" s="140">
        <v>52.084507375808172</v>
      </c>
      <c r="R1255" s="140">
        <v>52.084507375808172</v>
      </c>
      <c r="S1255" s="140">
        <v>52.084507375808172</v>
      </c>
      <c r="T1255" s="140">
        <v>52.084507375808172</v>
      </c>
      <c r="U1255" s="140">
        <v>52.084507375808172</v>
      </c>
      <c r="V1255" s="140">
        <v>52.084507375808172</v>
      </c>
      <c r="W1255" s="140">
        <v>52.084507375808172</v>
      </c>
    </row>
    <row r="1256" spans="1:23" x14ac:dyDescent="0.25">
      <c r="A1256" s="257" t="s">
        <v>395</v>
      </c>
      <c r="B1256" t="str">
        <f>IFERROR(_xlfn.XLOOKUP(TEXT(A1256, "0"), TEXT('Material master'!$A$2:'Material master'!$A$275, "0"), 'Material master'!$B$2:'Material master'!$B$275, 1),"")</f>
        <v>Ball Clay W130 PO 1000:B4S:H4:NB:1000</v>
      </c>
      <c r="C1256" t="str">
        <f>IFERROR(_xlfn.XLOOKUP(TEXT(A1256, "0"), TEXT('Material master'!$A$2:'Material master'!$A$275, "0"), 'Material master'!$C$2:'Material master'!$C$275, 1),"")</f>
        <v>Packaged Product</v>
      </c>
      <c r="D1256" t="str">
        <f>IFERROR(_xlfn.XLOOKUP(TEXT(A1256, "0"), TEXT('Material master'!$A$2:'Material master'!$A$275, "0"), 'Material master'!$D$2:'Material master'!$D$275, 1),"")</f>
        <v>I002 - Clay</v>
      </c>
      <c r="E1256" t="str">
        <f>IFERROR(_xlfn.XLOOKUP(TEXT(A1256, "0"), TEXT('Material master'!$A$2:'Material master'!$A$275, "0"), 'Material master'!$E$2:'Material master'!$E$275, 1),"")</f>
        <v>SPC0501 - Basic Clay</v>
      </c>
      <c r="F1256" t="str">
        <f>IFERROR(_xlfn.XLOOKUP(TEXT(A1256, "0"), TEXT('Material master'!$A$2:'Material master'!$A$275, "0"), 'Material master'!$F$2:'Material master'!$F$275, 1),"")</f>
        <v>AD45 - Basic Clay</v>
      </c>
      <c r="G1256" t="str">
        <f>IFERROR(_xlfn.XLOOKUP(TEXT(A1256, "0"), TEXT('Material master'!$A$2:'Material master'!$A$275, "0"), 'Material master'!$G$2:'Material master'!$G$275, 1),"")</f>
        <v>Ball Clay 130 PO</v>
      </c>
      <c r="H1256" s="1" t="s">
        <v>696</v>
      </c>
      <c r="I1256" s="1"/>
      <c r="J1256" s="1"/>
      <c r="K1256" s="141"/>
      <c r="L1256" s="141">
        <f t="shared" ref="L1256:W1256" si="1173">SUM(L1255)</f>
        <v>52.084507375808172</v>
      </c>
      <c r="M1256" s="141">
        <f t="shared" si="1173"/>
        <v>52.084507375808172</v>
      </c>
      <c r="N1256" s="141">
        <f t="shared" si="1173"/>
        <v>52.084507375808172</v>
      </c>
      <c r="O1256" s="141">
        <f t="shared" si="1173"/>
        <v>52.084507375808172</v>
      </c>
      <c r="P1256" s="141">
        <f t="shared" si="1173"/>
        <v>52.084507375808172</v>
      </c>
      <c r="Q1256" s="141">
        <f t="shared" si="1173"/>
        <v>52.084507375808172</v>
      </c>
      <c r="R1256" s="141">
        <f t="shared" si="1173"/>
        <v>52.084507375808172</v>
      </c>
      <c r="S1256" s="141">
        <f t="shared" si="1173"/>
        <v>52.084507375808172</v>
      </c>
      <c r="T1256" s="141">
        <f t="shared" si="1173"/>
        <v>52.084507375808172</v>
      </c>
      <c r="U1256" s="141">
        <f t="shared" si="1173"/>
        <v>52.084507375808172</v>
      </c>
      <c r="V1256" s="141">
        <f t="shared" si="1173"/>
        <v>52.084507375808172</v>
      </c>
      <c r="W1256" s="141">
        <f t="shared" si="1173"/>
        <v>52.084507375808172</v>
      </c>
    </row>
    <row r="1257" spans="1:23" s="136" customFormat="1" x14ac:dyDescent="0.25">
      <c r="A1257" s="270" t="s">
        <v>395</v>
      </c>
      <c r="B1257" s="136" t="str">
        <f>IFERROR(_xlfn.XLOOKUP(TEXT(A1257, "0"), TEXT('Material master'!$A$2:'Material master'!$A$275, "0"), 'Material master'!$B$2:'Material master'!$B$275, 1),"")</f>
        <v>Ball Clay W130 PO 1000:B4S:H4:NB:1000</v>
      </c>
      <c r="C1257" s="136" t="str">
        <f>IFERROR(_xlfn.XLOOKUP(TEXT(A1257, "0"), TEXT('Material master'!$A$2:'Material master'!$A$275, "0"), 'Material master'!$C$2:'Material master'!$C$275, 1),"")</f>
        <v>Packaged Product</v>
      </c>
      <c r="D1257" s="136" t="str">
        <f>IFERROR(_xlfn.XLOOKUP(TEXT(A1257, "0"), TEXT('Material master'!$A$2:'Material master'!$A$275, "0"), 'Material master'!$D$2:'Material master'!$D$275, 1),"")</f>
        <v>I002 - Clay</v>
      </c>
      <c r="E1257" s="136" t="str">
        <f>IFERROR(_xlfn.XLOOKUP(TEXT(A1257, "0"), TEXT('Material master'!$A$2:'Material master'!$A$275, "0"), 'Material master'!$E$2:'Material master'!$E$275, 1),"")</f>
        <v>SPC0501 - Basic Clay</v>
      </c>
      <c r="F1257" s="136" t="str">
        <f>IFERROR(_xlfn.XLOOKUP(TEXT(A1257, "0"), TEXT('Material master'!$A$2:'Material master'!$A$275, "0"), 'Material master'!$F$2:'Material master'!$F$275, 1),"")</f>
        <v>AD45 - Basic Clay</v>
      </c>
      <c r="G1257" s="136" t="str">
        <f>IFERROR(_xlfn.XLOOKUP(TEXT(A1257, "0"), TEXT('Material master'!$A$2:'Material master'!$A$275, "0"), 'Material master'!$G$2:'Material master'!$G$275, 1),"")</f>
        <v>Ball Clay 130 PO</v>
      </c>
      <c r="H1257" s="136" t="s">
        <v>697</v>
      </c>
      <c r="K1257" s="142">
        <v>48</v>
      </c>
      <c r="L1257" s="142">
        <f t="shared" ref="L1257:W1257" si="1174">K1257 - L1256 + L1259</f>
        <v>48.915492624191828</v>
      </c>
      <c r="M1257" s="142">
        <f t="shared" si="1174"/>
        <v>48.830985248383655</v>
      </c>
      <c r="N1257" s="142">
        <f t="shared" si="1174"/>
        <v>48.746477872575483</v>
      </c>
      <c r="O1257" s="142">
        <f t="shared" si="1174"/>
        <v>48.66197049676731</v>
      </c>
      <c r="P1257" s="142">
        <f t="shared" si="1174"/>
        <v>48.577463120959138</v>
      </c>
      <c r="Q1257" s="142">
        <f t="shared" si="1174"/>
        <v>48.492955745150965</v>
      </c>
      <c r="R1257" s="142">
        <f t="shared" si="1174"/>
        <v>48.408448369342793</v>
      </c>
      <c r="S1257" s="142">
        <f t="shared" si="1174"/>
        <v>48.32394099353462</v>
      </c>
      <c r="T1257" s="142">
        <f t="shared" si="1174"/>
        <v>48.239433617726448</v>
      </c>
      <c r="U1257" s="142">
        <f t="shared" si="1174"/>
        <v>48.154926241918275</v>
      </c>
      <c r="V1257" s="142">
        <f t="shared" si="1174"/>
        <v>48.070418866110103</v>
      </c>
      <c r="W1257" s="142">
        <f t="shared" si="1174"/>
        <v>48.98591149030193</v>
      </c>
    </row>
    <row r="1258" spans="1:23" x14ac:dyDescent="0.25">
      <c r="A1258" s="257" t="s">
        <v>395</v>
      </c>
      <c r="B1258" t="str">
        <f>IFERROR(_xlfn.XLOOKUP(TEXT(A1258, "0"), TEXT('Material master'!$A$2:'Material master'!$A$275, "0"), 'Material master'!$B$2:'Material master'!$B$275, 1),"")</f>
        <v>Ball Clay W130 PO 1000:B4S:H4:NB:1000</v>
      </c>
      <c r="C1258" t="str">
        <f>IFERROR(_xlfn.XLOOKUP(TEXT(A1258, "0"), TEXT('Material master'!$A$2:'Material master'!$A$275, "0"), 'Material master'!$C$2:'Material master'!$C$275, 1),"")</f>
        <v>Packaged Product</v>
      </c>
      <c r="D1258" t="str">
        <f>IFERROR(_xlfn.XLOOKUP(TEXT(A1258, "0"), TEXT('Material master'!$A$2:'Material master'!$A$275, "0"), 'Material master'!$D$2:'Material master'!$D$275, 1),"")</f>
        <v>I002 - Clay</v>
      </c>
      <c r="E1258" t="str">
        <f>IFERROR(_xlfn.XLOOKUP(TEXT(A1258, "0"), TEXT('Material master'!$A$2:'Material master'!$A$275, "0"), 'Material master'!$E$2:'Material master'!$E$275, 1),"")</f>
        <v>SPC0501 - Basic Clay</v>
      </c>
      <c r="F1258" t="str">
        <f>IFERROR(_xlfn.XLOOKUP(TEXT(A1258, "0"), TEXT('Material master'!$A$2:'Material master'!$A$275, "0"), 'Material master'!$F$2:'Material master'!$F$275, 1),"")</f>
        <v>AD45 - Basic Clay</v>
      </c>
      <c r="G1258" t="str">
        <f>IFERROR(_xlfn.XLOOKUP(TEXT(A1258, "0"), TEXT('Material master'!$A$2:'Material master'!$A$275, "0"), 'Material master'!$G$2:'Material master'!$G$275, 1),"")</f>
        <v>Ball Clay 130 PO</v>
      </c>
      <c r="H1258" t="s">
        <v>698</v>
      </c>
      <c r="I1258" s="32">
        <v>48</v>
      </c>
      <c r="J1258" s="258">
        <f>IFERROR($I1258/AVERAGE($L1256:$W1256),0)</f>
        <v>0.92157922611541665</v>
      </c>
      <c r="K1258" s="32"/>
      <c r="L1258" s="32">
        <f t="shared" ref="L1258:W1258" si="1175">$I1258</f>
        <v>48</v>
      </c>
      <c r="M1258" s="32">
        <f t="shared" si="1175"/>
        <v>48</v>
      </c>
      <c r="N1258" s="32">
        <f t="shared" si="1175"/>
        <v>48</v>
      </c>
      <c r="O1258" s="32">
        <f t="shared" si="1175"/>
        <v>48</v>
      </c>
      <c r="P1258" s="32">
        <f t="shared" si="1175"/>
        <v>48</v>
      </c>
      <c r="Q1258" s="32">
        <f t="shared" si="1175"/>
        <v>48</v>
      </c>
      <c r="R1258" s="32">
        <f t="shared" si="1175"/>
        <v>48</v>
      </c>
      <c r="S1258" s="32">
        <f t="shared" si="1175"/>
        <v>48</v>
      </c>
      <c r="T1258" s="32">
        <f t="shared" si="1175"/>
        <v>48</v>
      </c>
      <c r="U1258" s="32">
        <f t="shared" si="1175"/>
        <v>48</v>
      </c>
      <c r="V1258" s="32">
        <f t="shared" si="1175"/>
        <v>48</v>
      </c>
      <c r="W1258" s="32">
        <f t="shared" si="1175"/>
        <v>48</v>
      </c>
    </row>
    <row r="1259" spans="1:23" x14ac:dyDescent="0.25">
      <c r="A1259" s="257" t="s">
        <v>395</v>
      </c>
      <c r="B1259" t="str">
        <f>IFERROR(_xlfn.XLOOKUP(TEXT(A1259, "0"), TEXT('Material master'!$A$2:'Material master'!$A$275, "0"), 'Material master'!$B$2:'Material master'!$B$275, 1),"")</f>
        <v>Ball Clay W130 PO 1000:B4S:H4:NB:1000</v>
      </c>
      <c r="C1259" t="str">
        <f>IFERROR(_xlfn.XLOOKUP(TEXT(A1259, "0"), TEXT('Material master'!$A$2:'Material master'!$A$275, "0"), 'Material master'!$C$2:'Material master'!$C$275, 1),"")</f>
        <v>Packaged Product</v>
      </c>
      <c r="D1259" t="str">
        <f>IFERROR(_xlfn.XLOOKUP(TEXT(A1259, "0"), TEXT('Material master'!$A$2:'Material master'!$A$275, "0"), 'Material master'!$D$2:'Material master'!$D$275, 1),"")</f>
        <v>I002 - Clay</v>
      </c>
      <c r="E1259" t="str">
        <f>IFERROR(_xlfn.XLOOKUP(TEXT(A1259, "0"), TEXT('Material master'!$A$2:'Material master'!$A$275, "0"), 'Material master'!$E$2:'Material master'!$E$275, 1),"")</f>
        <v>SPC0501 - Basic Clay</v>
      </c>
      <c r="F1259" t="str">
        <f>IFERROR(_xlfn.XLOOKUP(TEXT(A1259, "0"), TEXT('Material master'!$A$2:'Material master'!$A$275, "0"), 'Material master'!$F$2:'Material master'!$F$275, 1),"")</f>
        <v>AD45 - Basic Clay</v>
      </c>
      <c r="G1259" t="str">
        <f>IFERROR(_xlfn.XLOOKUP(TEXT(A1259, "0"), TEXT('Material master'!$A$2:'Material master'!$A$275, "0"), 'Material master'!$G$2:'Material master'!$G$275, 1),"")</f>
        <v>Ball Clay 130 PO</v>
      </c>
      <c r="H1259" t="s">
        <v>704</v>
      </c>
      <c r="I1259">
        <v>1</v>
      </c>
      <c r="K1259" s="32"/>
      <c r="L1259" s="32">
        <f t="shared" ref="L1259:W1259" si="1176">IF(( L1258 - K1257 + L1256 ) &gt; 0, CEILING(( L1258 - K1257 + L1256 ), $I1259), 0)</f>
        <v>53</v>
      </c>
      <c r="M1259" s="32">
        <f t="shared" si="1176"/>
        <v>52</v>
      </c>
      <c r="N1259" s="32">
        <f t="shared" si="1176"/>
        <v>52</v>
      </c>
      <c r="O1259" s="32">
        <f t="shared" si="1176"/>
        <v>52</v>
      </c>
      <c r="P1259" s="32">
        <f t="shared" si="1176"/>
        <v>52</v>
      </c>
      <c r="Q1259" s="32">
        <f t="shared" si="1176"/>
        <v>52</v>
      </c>
      <c r="R1259" s="32">
        <f t="shared" si="1176"/>
        <v>52</v>
      </c>
      <c r="S1259" s="32">
        <f t="shared" si="1176"/>
        <v>52</v>
      </c>
      <c r="T1259" s="32">
        <f t="shared" si="1176"/>
        <v>52</v>
      </c>
      <c r="U1259" s="32">
        <f t="shared" si="1176"/>
        <v>52</v>
      </c>
      <c r="V1259" s="32">
        <f t="shared" si="1176"/>
        <v>52</v>
      </c>
      <c r="W1259" s="32">
        <f t="shared" si="1176"/>
        <v>53</v>
      </c>
    </row>
    <row r="1260" spans="1:23" x14ac:dyDescent="0.25">
      <c r="A1260" s="257" t="s">
        <v>395</v>
      </c>
      <c r="B1260" t="str">
        <f>IFERROR(_xlfn.XLOOKUP(TEXT(A1260, "0"), TEXT('Material master'!$A$2:'Material master'!$A$275, "0"), 'Material master'!$B$2:'Material master'!$B$275, 1),"")</f>
        <v>Ball Clay W130 PO 1000:B4S:H4:NB:1000</v>
      </c>
      <c r="C1260" t="str">
        <f>IFERROR(_xlfn.XLOOKUP(TEXT(A1260, "0"), TEXT('Material master'!$A$2:'Material master'!$A$275, "0"), 'Material master'!$C$2:'Material master'!$C$275, 1),"")</f>
        <v>Packaged Product</v>
      </c>
      <c r="D1260" t="str">
        <f>IFERROR(_xlfn.XLOOKUP(TEXT(A1260, "0"), TEXT('Material master'!$A$2:'Material master'!$A$275, "0"), 'Material master'!$D$2:'Material master'!$D$275, 1),"")</f>
        <v>I002 - Clay</v>
      </c>
      <c r="E1260" t="str">
        <f>IFERROR(_xlfn.XLOOKUP(TEXT(A1260, "0"), TEXT('Material master'!$A$2:'Material master'!$A$275, "0"), 'Material master'!$E$2:'Material master'!$E$275, 1),"")</f>
        <v>SPC0501 - Basic Clay</v>
      </c>
      <c r="F1260" t="str">
        <f>IFERROR(_xlfn.XLOOKUP(TEXT(A1260, "0"), TEXT('Material master'!$A$2:'Material master'!$A$275, "0"), 'Material master'!$F$2:'Material master'!$F$275, 1),"")</f>
        <v>AD45 - Basic Clay</v>
      </c>
      <c r="G1260" t="str">
        <f>IFERROR(_xlfn.XLOOKUP(TEXT(A1260, "0"), TEXT('Material master'!$A$2:'Material master'!$A$275, "0"), 'Material master'!$G$2:'Material master'!$G$275, 1),"")</f>
        <v>Ball Clay 130 PO</v>
      </c>
      <c r="H1260" t="s">
        <v>705</v>
      </c>
      <c r="I1260" t="s">
        <v>595</v>
      </c>
      <c r="J1260">
        <v>5</v>
      </c>
      <c r="K1260" s="32"/>
      <c r="L1260" s="32">
        <f t="shared" ref="L1260:W1260" si="1177">L1259 / $J1260</f>
        <v>10.6</v>
      </c>
      <c r="M1260" s="32">
        <f t="shared" si="1177"/>
        <v>10.4</v>
      </c>
      <c r="N1260" s="32">
        <f t="shared" si="1177"/>
        <v>10.4</v>
      </c>
      <c r="O1260" s="32">
        <f t="shared" si="1177"/>
        <v>10.4</v>
      </c>
      <c r="P1260" s="32">
        <f t="shared" si="1177"/>
        <v>10.4</v>
      </c>
      <c r="Q1260" s="32">
        <f t="shared" si="1177"/>
        <v>10.4</v>
      </c>
      <c r="R1260" s="32">
        <f t="shared" si="1177"/>
        <v>10.4</v>
      </c>
      <c r="S1260" s="32">
        <f t="shared" si="1177"/>
        <v>10.4</v>
      </c>
      <c r="T1260" s="32">
        <f t="shared" si="1177"/>
        <v>10.4</v>
      </c>
      <c r="U1260" s="32">
        <f t="shared" si="1177"/>
        <v>10.4</v>
      </c>
      <c r="V1260" s="32">
        <f t="shared" si="1177"/>
        <v>10.4</v>
      </c>
      <c r="W1260" s="32">
        <f t="shared" si="1177"/>
        <v>10.6</v>
      </c>
    </row>
    <row r="1261" spans="1:23" x14ac:dyDescent="0.25">
      <c r="A1261" s="257" t="s">
        <v>395</v>
      </c>
      <c r="B1261" t="str">
        <f>IFERROR(_xlfn.XLOOKUP(TEXT(A1261, "0"), TEXT('Material master'!$A$2:'Material master'!$A$275, "0"), 'Material master'!$B$2:'Material master'!$B$275, 1),"")</f>
        <v>Ball Clay W130 PO 1000:B4S:H4:NB:1000</v>
      </c>
      <c r="C1261" t="str">
        <f>IFERROR(_xlfn.XLOOKUP(TEXT(A1261, "0"), TEXT('Material master'!$A$2:'Material master'!$A$275, "0"), 'Material master'!$C$2:'Material master'!$C$275, 1),"")</f>
        <v>Packaged Product</v>
      </c>
      <c r="D1261" t="str">
        <f>IFERROR(_xlfn.XLOOKUP(TEXT(A1261, "0"), TEXT('Material master'!$A$2:'Material master'!$A$275, "0"), 'Material master'!$D$2:'Material master'!$D$275, 1),"")</f>
        <v>I002 - Clay</v>
      </c>
      <c r="E1261" t="str">
        <f>IFERROR(_xlfn.XLOOKUP(TEXT(A1261, "0"), TEXT('Material master'!$A$2:'Material master'!$A$275, "0"), 'Material master'!$E$2:'Material master'!$E$275, 1),"")</f>
        <v>SPC0501 - Basic Clay</v>
      </c>
      <c r="F1261" t="str">
        <f>IFERROR(_xlfn.XLOOKUP(TEXT(A1261, "0"), TEXT('Material master'!$A$2:'Material master'!$A$275, "0"), 'Material master'!$F$2:'Material master'!$F$275, 1),"")</f>
        <v>AD45 - Basic Clay</v>
      </c>
      <c r="G1261" t="str">
        <f>IFERROR(_xlfn.XLOOKUP(TEXT(A1261, "0"), TEXT('Material master'!$A$2:'Material master'!$A$275, "0"), 'Material master'!$G$2:'Material master'!$G$275, 1),"")</f>
        <v>Ball Clay 130 PO</v>
      </c>
      <c r="H1261" t="s">
        <v>706</v>
      </c>
      <c r="I1261" s="257" t="s">
        <v>107</v>
      </c>
      <c r="J1261">
        <v>1</v>
      </c>
      <c r="K1261" s="32"/>
      <c r="L1261" s="32">
        <f t="shared" ref="L1261:W1261" si="1178">L1259 * $J1261</f>
        <v>53</v>
      </c>
      <c r="M1261" s="32">
        <f t="shared" si="1178"/>
        <v>52</v>
      </c>
      <c r="N1261" s="32">
        <f t="shared" si="1178"/>
        <v>52</v>
      </c>
      <c r="O1261" s="32">
        <f t="shared" si="1178"/>
        <v>52</v>
      </c>
      <c r="P1261" s="32">
        <f t="shared" si="1178"/>
        <v>52</v>
      </c>
      <c r="Q1261" s="32">
        <f t="shared" si="1178"/>
        <v>52</v>
      </c>
      <c r="R1261" s="32">
        <f t="shared" si="1178"/>
        <v>52</v>
      </c>
      <c r="S1261" s="32">
        <f t="shared" si="1178"/>
        <v>52</v>
      </c>
      <c r="T1261" s="32">
        <f t="shared" si="1178"/>
        <v>52</v>
      </c>
      <c r="U1261" s="32">
        <f t="shared" si="1178"/>
        <v>52</v>
      </c>
      <c r="V1261" s="32">
        <f t="shared" si="1178"/>
        <v>52</v>
      </c>
      <c r="W1261" s="32">
        <f t="shared" si="1178"/>
        <v>53</v>
      </c>
    </row>
    <row r="1262" spans="1:23" x14ac:dyDescent="0.25">
      <c r="A1262" s="257" t="s">
        <v>395</v>
      </c>
      <c r="B1262" t="str">
        <f>IFERROR(_xlfn.XLOOKUP(TEXT(A1262, "0"), TEXT('Material master'!$A$2:'Material master'!$A$275, "0"), 'Material master'!$B$2:'Material master'!$B$275, 1),"")</f>
        <v>Ball Clay W130 PO 1000:B4S:H4:NB:1000</v>
      </c>
      <c r="C1262" t="str">
        <f>IFERROR(_xlfn.XLOOKUP(TEXT(A1262, "0"), TEXT('Material master'!$A$2:'Material master'!$A$275, "0"), 'Material master'!$C$2:'Material master'!$C$275, 1),"")</f>
        <v>Packaged Product</v>
      </c>
      <c r="D1262" t="str">
        <f>IFERROR(_xlfn.XLOOKUP(TEXT(A1262, "0"), TEXT('Material master'!$A$2:'Material master'!$A$275, "0"), 'Material master'!$D$2:'Material master'!$D$275, 1),"")</f>
        <v>I002 - Clay</v>
      </c>
      <c r="E1262" t="str">
        <f>IFERROR(_xlfn.XLOOKUP(TEXT(A1262, "0"), TEXT('Material master'!$A$2:'Material master'!$A$275, "0"), 'Material master'!$E$2:'Material master'!$E$275, 1),"")</f>
        <v>SPC0501 - Basic Clay</v>
      </c>
      <c r="F1262" t="str">
        <f>IFERROR(_xlfn.XLOOKUP(TEXT(A1262, "0"), TEXT('Material master'!$A$2:'Material master'!$A$275, "0"), 'Material master'!$F$2:'Material master'!$F$275, 1),"")</f>
        <v>AD45 - Basic Clay</v>
      </c>
      <c r="G1262" t="str">
        <f>IFERROR(_xlfn.XLOOKUP(TEXT(A1262, "0"), TEXT('Material master'!$A$2:'Material master'!$A$275, "0"), 'Material master'!$G$2:'Material master'!$G$275, 1),"")</f>
        <v>Ball Clay 130 PO</v>
      </c>
      <c r="H1262" t="s">
        <v>706</v>
      </c>
      <c r="I1262" s="257" t="s">
        <v>115</v>
      </c>
      <c r="J1262">
        <v>1</v>
      </c>
      <c r="K1262" s="32"/>
      <c r="L1262" s="32">
        <f t="shared" ref="L1262:W1262" si="1179">L1259 * $J1262</f>
        <v>53</v>
      </c>
      <c r="M1262" s="32">
        <f t="shared" si="1179"/>
        <v>52</v>
      </c>
      <c r="N1262" s="32">
        <f t="shared" si="1179"/>
        <v>52</v>
      </c>
      <c r="O1262" s="32">
        <f t="shared" si="1179"/>
        <v>52</v>
      </c>
      <c r="P1262" s="32">
        <f t="shared" si="1179"/>
        <v>52</v>
      </c>
      <c r="Q1262" s="32">
        <f t="shared" si="1179"/>
        <v>52</v>
      </c>
      <c r="R1262" s="32">
        <f t="shared" si="1179"/>
        <v>52</v>
      </c>
      <c r="S1262" s="32">
        <f t="shared" si="1179"/>
        <v>52</v>
      </c>
      <c r="T1262" s="32">
        <f t="shared" si="1179"/>
        <v>52</v>
      </c>
      <c r="U1262" s="32">
        <f t="shared" si="1179"/>
        <v>52</v>
      </c>
      <c r="V1262" s="32">
        <f t="shared" si="1179"/>
        <v>52</v>
      </c>
      <c r="W1262" s="32">
        <f t="shared" si="1179"/>
        <v>53</v>
      </c>
    </row>
    <row r="1263" spans="1:23" ht="15.75" thickBot="1" x14ac:dyDescent="0.3">
      <c r="A1263" s="257" t="s">
        <v>395</v>
      </c>
      <c r="B1263" t="str">
        <f>IFERROR(_xlfn.XLOOKUP(TEXT(A1263, "0"), TEXT('Material master'!$A$2:'Material master'!$A$275, "0"), 'Material master'!$B$2:'Material master'!$B$275, 1),"")</f>
        <v>Ball Clay W130 PO 1000:B4S:H4:NB:1000</v>
      </c>
      <c r="C1263" t="str">
        <f>IFERROR(_xlfn.XLOOKUP(TEXT(A1263, "0"), TEXT('Material master'!$A$2:'Material master'!$A$275, "0"), 'Material master'!$C$2:'Material master'!$C$275, 1),"")</f>
        <v>Packaged Product</v>
      </c>
      <c r="D1263" t="str">
        <f>IFERROR(_xlfn.XLOOKUP(TEXT(A1263, "0"), TEXT('Material master'!$A$2:'Material master'!$A$275, "0"), 'Material master'!$D$2:'Material master'!$D$275, 1),"")</f>
        <v>I002 - Clay</v>
      </c>
      <c r="E1263" t="str">
        <f>IFERROR(_xlfn.XLOOKUP(TEXT(A1263, "0"), TEXT('Material master'!$A$2:'Material master'!$A$275, "0"), 'Material master'!$E$2:'Material master'!$E$275, 1),"")</f>
        <v>SPC0501 - Basic Clay</v>
      </c>
      <c r="F1263" t="str">
        <f>IFERROR(_xlfn.XLOOKUP(TEXT(A1263, "0"), TEXT('Material master'!$A$2:'Material master'!$A$275, "0"), 'Material master'!$F$2:'Material master'!$F$275, 1),"")</f>
        <v>AD45 - Basic Clay</v>
      </c>
      <c r="G1263" t="str">
        <f>IFERROR(_xlfn.XLOOKUP(TEXT(A1263, "0"), TEXT('Material master'!$A$2:'Material master'!$A$275, "0"), 'Material master'!$G$2:'Material master'!$G$275, 1),"")</f>
        <v>Ball Clay 130 PO</v>
      </c>
      <c r="H1263" t="s">
        <v>706</v>
      </c>
      <c r="I1263" s="257" t="s">
        <v>390</v>
      </c>
      <c r="J1263">
        <v>1</v>
      </c>
      <c r="K1263" s="32"/>
      <c r="L1263" s="32">
        <f t="shared" ref="L1263:W1263" si="1180">L1259 * $J1263</f>
        <v>53</v>
      </c>
      <c r="M1263" s="32">
        <f t="shared" si="1180"/>
        <v>52</v>
      </c>
      <c r="N1263" s="32">
        <f t="shared" si="1180"/>
        <v>52</v>
      </c>
      <c r="O1263" s="32">
        <f t="shared" si="1180"/>
        <v>52</v>
      </c>
      <c r="P1263" s="32">
        <f t="shared" si="1180"/>
        <v>52</v>
      </c>
      <c r="Q1263" s="32">
        <f t="shared" si="1180"/>
        <v>52</v>
      </c>
      <c r="R1263" s="32">
        <f t="shared" si="1180"/>
        <v>52</v>
      </c>
      <c r="S1263" s="32">
        <f t="shared" si="1180"/>
        <v>52</v>
      </c>
      <c r="T1263" s="32">
        <f t="shared" si="1180"/>
        <v>52</v>
      </c>
      <c r="U1263" s="32">
        <f t="shared" si="1180"/>
        <v>52</v>
      </c>
      <c r="V1263" s="32">
        <f t="shared" si="1180"/>
        <v>52</v>
      </c>
      <c r="W1263" s="32">
        <f t="shared" si="1180"/>
        <v>53</v>
      </c>
    </row>
    <row r="1264" spans="1:23" s="138" customFormat="1" x14ac:dyDescent="0.25">
      <c r="A1264" s="137" t="s">
        <v>397</v>
      </c>
      <c r="B1264" s="138" t="str">
        <f>IFERROR(_xlfn.XLOOKUP(TEXT(A1264, "0"), TEXT('Material master'!$A$2:'Material master'!$A$275, "0"), 'Material master'!$B$2:'Material master'!$B$275, 1),"")</f>
        <v>Composite WSK60 PO</v>
      </c>
      <c r="C1264" s="138" t="str">
        <f>IFERROR(_xlfn.XLOOKUP(TEXT(A1264, "0"), TEXT('Material master'!$A$2:'Material master'!$A$275, "0"), 'Material master'!$C$2:'Material master'!$C$275, 1),"")</f>
        <v>Bulk Product</v>
      </c>
      <c r="D1264" s="138" t="str">
        <f>IFERROR(_xlfn.XLOOKUP(TEXT(A1264, "0"), TEXT('Material master'!$A$2:'Material master'!$A$275, "0"), 'Material master'!$D$2:'Material master'!$D$275, 1),"")</f>
        <v>W003 - Mineral Composite</v>
      </c>
      <c r="E1264" s="138" t="str">
        <f>IFERROR(_xlfn.XLOOKUP(TEXT(A1264, "0"), TEXT('Material master'!$A$2:'Material master'!$A$275, "0"), 'Material master'!$E$2:'Material master'!$E$275, 1),"")</f>
        <v>SPC0543 - Calcium Mineral Mixture</v>
      </c>
      <c r="F1264" s="138" t="str">
        <f>IFERROR(_xlfn.XLOOKUP(TEXT(A1264, "0"), TEXT('Material master'!$A$2:'Material master'!$A$275, "0"), 'Material master'!$F$2:'Material master'!$F$275, 1),"")</f>
        <v>BQ50 - Calcium Mineral Mixture</v>
      </c>
      <c r="G1264" s="138" t="str">
        <f>IFERROR(_xlfn.XLOOKUP(TEXT(A1264, "0"), TEXT('Material master'!$A$2:'Material master'!$A$275, "0"), 'Material master'!$G$2:'Material master'!$G$275, 1),"")</f>
        <v>Composite WSK60 PO</v>
      </c>
      <c r="H1264" s="139" t="s">
        <v>696</v>
      </c>
      <c r="I1264" s="139"/>
      <c r="J1264" s="139"/>
      <c r="K1264" s="143"/>
      <c r="L1264" s="143">
        <v>0</v>
      </c>
      <c r="M1264" s="143">
        <v>0</v>
      </c>
      <c r="N1264" s="143">
        <v>0</v>
      </c>
      <c r="O1264" s="143">
        <v>0</v>
      </c>
      <c r="P1264" s="143">
        <v>0</v>
      </c>
      <c r="Q1264" s="143">
        <v>0</v>
      </c>
      <c r="R1264" s="143">
        <v>0</v>
      </c>
      <c r="S1264" s="143">
        <v>0</v>
      </c>
      <c r="T1264" s="143">
        <v>0</v>
      </c>
      <c r="U1264" s="143">
        <v>0</v>
      </c>
      <c r="V1264" s="143">
        <v>0</v>
      </c>
      <c r="W1264" s="143">
        <v>0</v>
      </c>
    </row>
    <row r="1265" spans="1:23" s="136" customFormat="1" x14ac:dyDescent="0.25">
      <c r="A1265" s="270" t="s">
        <v>397</v>
      </c>
      <c r="B1265" s="136" t="str">
        <f>IFERROR(_xlfn.XLOOKUP(TEXT(A1265, "0"), TEXT('Material master'!$A$2:'Material master'!$A$275, "0"), 'Material master'!$B$2:'Material master'!$B$275, 1),"")</f>
        <v>Composite WSK60 PO</v>
      </c>
      <c r="C1265" s="136" t="str">
        <f>IFERROR(_xlfn.XLOOKUP(TEXT(A1265, "0"), TEXT('Material master'!$A$2:'Material master'!$A$275, "0"), 'Material master'!$C$2:'Material master'!$C$275, 1),"")</f>
        <v>Bulk Product</v>
      </c>
      <c r="D1265" s="136" t="str">
        <f>IFERROR(_xlfn.XLOOKUP(TEXT(A1265, "0"), TEXT('Material master'!$A$2:'Material master'!$A$275, "0"), 'Material master'!$D$2:'Material master'!$D$275, 1),"")</f>
        <v>W003 - Mineral Composite</v>
      </c>
      <c r="E1265" s="136" t="str">
        <f>IFERROR(_xlfn.XLOOKUP(TEXT(A1265, "0"), TEXT('Material master'!$A$2:'Material master'!$A$275, "0"), 'Material master'!$E$2:'Material master'!$E$275, 1),"")</f>
        <v>SPC0543 - Calcium Mineral Mixture</v>
      </c>
      <c r="F1265" s="136" t="str">
        <f>IFERROR(_xlfn.XLOOKUP(TEXT(A1265, "0"), TEXT('Material master'!$A$2:'Material master'!$A$275, "0"), 'Material master'!$F$2:'Material master'!$F$275, 1),"")</f>
        <v>BQ50 - Calcium Mineral Mixture</v>
      </c>
      <c r="G1265" s="136" t="str">
        <f>IFERROR(_xlfn.XLOOKUP(TEXT(A1265, "0"), TEXT('Material master'!$A$2:'Material master'!$A$275, "0"), 'Material master'!$G$2:'Material master'!$G$275, 1),"")</f>
        <v>Composite WSK60 PO</v>
      </c>
      <c r="H1265" s="136" t="s">
        <v>697</v>
      </c>
      <c r="K1265" s="142">
        <v>348.86</v>
      </c>
      <c r="L1265" s="142">
        <f t="shared" ref="L1265:W1265" si="1181">K1265 - L1264 + L1267</f>
        <v>348.86</v>
      </c>
      <c r="M1265" s="142">
        <f t="shared" si="1181"/>
        <v>348.86</v>
      </c>
      <c r="N1265" s="142">
        <f t="shared" si="1181"/>
        <v>348.86</v>
      </c>
      <c r="O1265" s="142">
        <f t="shared" si="1181"/>
        <v>348.86</v>
      </c>
      <c r="P1265" s="142">
        <f t="shared" si="1181"/>
        <v>348.86</v>
      </c>
      <c r="Q1265" s="142">
        <f t="shared" si="1181"/>
        <v>348.86</v>
      </c>
      <c r="R1265" s="142">
        <f t="shared" si="1181"/>
        <v>348.86</v>
      </c>
      <c r="S1265" s="142">
        <f t="shared" si="1181"/>
        <v>348.86</v>
      </c>
      <c r="T1265" s="142">
        <f t="shared" si="1181"/>
        <v>348.86</v>
      </c>
      <c r="U1265" s="142">
        <f t="shared" si="1181"/>
        <v>348.86</v>
      </c>
      <c r="V1265" s="142">
        <f t="shared" si="1181"/>
        <v>348.86</v>
      </c>
      <c r="W1265" s="142">
        <f t="shared" si="1181"/>
        <v>348.86</v>
      </c>
    </row>
    <row r="1266" spans="1:23" x14ac:dyDescent="0.25">
      <c r="A1266" s="257" t="s">
        <v>397</v>
      </c>
      <c r="B1266" t="str">
        <f>IFERROR(_xlfn.XLOOKUP(TEXT(A1266, "0"), TEXT('Material master'!$A$2:'Material master'!$A$275, "0"), 'Material master'!$B$2:'Material master'!$B$275, 1),"")</f>
        <v>Composite WSK60 PO</v>
      </c>
      <c r="C1266" t="str">
        <f>IFERROR(_xlfn.XLOOKUP(TEXT(A1266, "0"), TEXT('Material master'!$A$2:'Material master'!$A$275, "0"), 'Material master'!$C$2:'Material master'!$C$275, 1),"")</f>
        <v>Bulk Product</v>
      </c>
      <c r="D1266" t="str">
        <f>IFERROR(_xlfn.XLOOKUP(TEXT(A1266, "0"), TEXT('Material master'!$A$2:'Material master'!$A$275, "0"), 'Material master'!$D$2:'Material master'!$D$275, 1),"")</f>
        <v>W003 - Mineral Composite</v>
      </c>
      <c r="E1266" t="str">
        <f>IFERROR(_xlfn.XLOOKUP(TEXT(A1266, "0"), TEXT('Material master'!$A$2:'Material master'!$A$275, "0"), 'Material master'!$E$2:'Material master'!$E$275, 1),"")</f>
        <v>SPC0543 - Calcium Mineral Mixture</v>
      </c>
      <c r="F1266" t="str">
        <f>IFERROR(_xlfn.XLOOKUP(TEXT(A1266, "0"), TEXT('Material master'!$A$2:'Material master'!$A$275, "0"), 'Material master'!$F$2:'Material master'!$F$275, 1),"")</f>
        <v>BQ50 - Calcium Mineral Mixture</v>
      </c>
      <c r="G1266" t="str">
        <f>IFERROR(_xlfn.XLOOKUP(TEXT(A1266, "0"), TEXT('Material master'!$A$2:'Material master'!$A$275, "0"), 'Material master'!$G$2:'Material master'!$G$275, 1),"")</f>
        <v>Composite WSK60 PO</v>
      </c>
      <c r="H1266" t="s">
        <v>698</v>
      </c>
      <c r="I1266" s="32">
        <v>205.75277716135747</v>
      </c>
      <c r="J1266" s="258">
        <f>IFERROR($I1266/AVERAGE($L1264:$W1264),0)</f>
        <v>0</v>
      </c>
      <c r="K1266" s="32"/>
      <c r="L1266" s="32">
        <f t="shared" ref="L1266:W1266" si="1182">$I1266</f>
        <v>205.75277716135747</v>
      </c>
      <c r="M1266" s="32">
        <f t="shared" si="1182"/>
        <v>205.75277716135747</v>
      </c>
      <c r="N1266" s="32">
        <f t="shared" si="1182"/>
        <v>205.75277716135747</v>
      </c>
      <c r="O1266" s="32">
        <f t="shared" si="1182"/>
        <v>205.75277716135747</v>
      </c>
      <c r="P1266" s="32">
        <f t="shared" si="1182"/>
        <v>205.75277716135747</v>
      </c>
      <c r="Q1266" s="32">
        <f t="shared" si="1182"/>
        <v>205.75277716135747</v>
      </c>
      <c r="R1266" s="32">
        <f t="shared" si="1182"/>
        <v>205.75277716135747</v>
      </c>
      <c r="S1266" s="32">
        <f t="shared" si="1182"/>
        <v>205.75277716135747</v>
      </c>
      <c r="T1266" s="32">
        <f t="shared" si="1182"/>
        <v>205.75277716135747</v>
      </c>
      <c r="U1266" s="32">
        <f t="shared" si="1182"/>
        <v>205.75277716135747</v>
      </c>
      <c r="V1266" s="32">
        <f t="shared" si="1182"/>
        <v>205.75277716135747</v>
      </c>
      <c r="W1266" s="32">
        <f t="shared" si="1182"/>
        <v>205.75277716135747</v>
      </c>
    </row>
    <row r="1267" spans="1:23" x14ac:dyDescent="0.25">
      <c r="A1267" s="257" t="s">
        <v>397</v>
      </c>
      <c r="B1267" t="str">
        <f>IFERROR(_xlfn.XLOOKUP(TEXT(A1267, "0"), TEXT('Material master'!$A$2:'Material master'!$A$275, "0"), 'Material master'!$B$2:'Material master'!$B$275, 1),"")</f>
        <v>Composite WSK60 PO</v>
      </c>
      <c r="C1267" t="str">
        <f>IFERROR(_xlfn.XLOOKUP(TEXT(A1267, "0"), TEXT('Material master'!$A$2:'Material master'!$A$275, "0"), 'Material master'!$C$2:'Material master'!$C$275, 1),"")</f>
        <v>Bulk Product</v>
      </c>
      <c r="D1267" t="str">
        <f>IFERROR(_xlfn.XLOOKUP(TEXT(A1267, "0"), TEXT('Material master'!$A$2:'Material master'!$A$275, "0"), 'Material master'!$D$2:'Material master'!$D$275, 1),"")</f>
        <v>W003 - Mineral Composite</v>
      </c>
      <c r="E1267" t="str">
        <f>IFERROR(_xlfn.XLOOKUP(TEXT(A1267, "0"), TEXT('Material master'!$A$2:'Material master'!$A$275, "0"), 'Material master'!$E$2:'Material master'!$E$275, 1),"")</f>
        <v>SPC0543 - Calcium Mineral Mixture</v>
      </c>
      <c r="F1267" t="str">
        <f>IFERROR(_xlfn.XLOOKUP(TEXT(A1267, "0"), TEXT('Material master'!$A$2:'Material master'!$A$275, "0"), 'Material master'!$F$2:'Material master'!$F$275, 1),"")</f>
        <v>BQ50 - Calcium Mineral Mixture</v>
      </c>
      <c r="G1267" t="str">
        <f>IFERROR(_xlfn.XLOOKUP(TEXT(A1267, "0"), TEXT('Material master'!$A$2:'Material master'!$A$275, "0"), 'Material master'!$G$2:'Material master'!$G$275, 1),"")</f>
        <v>Composite WSK60 PO</v>
      </c>
      <c r="H1267" t="s">
        <v>699</v>
      </c>
      <c r="I1267">
        <f>IFERROR(_xlfn.XLOOKUP(TEXT(A1267, "0"), TEXT('Purchase sheet'!$A$2:'Purchase sheet'!$A$31, "0"), 'Purchase sheet'!$H$2:'Purchase sheet'!$H$31, 1), 1)</f>
        <v>1</v>
      </c>
      <c r="K1267" s="32"/>
      <c r="L1267" s="259"/>
      <c r="M1267" s="32">
        <f t="shared" ref="M1267:W1267" si="1183">IF( M1266 - L1265 + M1264 &gt; 0, CEILING( M1266 - L1265 + M1264, $I$1267), 0)</f>
        <v>0</v>
      </c>
      <c r="N1267" s="32">
        <f t="shared" si="1183"/>
        <v>0</v>
      </c>
      <c r="O1267" s="32">
        <f t="shared" si="1183"/>
        <v>0</v>
      </c>
      <c r="P1267" s="32">
        <f t="shared" si="1183"/>
        <v>0</v>
      </c>
      <c r="Q1267" s="32">
        <f t="shared" si="1183"/>
        <v>0</v>
      </c>
      <c r="R1267" s="32">
        <f t="shared" si="1183"/>
        <v>0</v>
      </c>
      <c r="S1267" s="32">
        <f t="shared" si="1183"/>
        <v>0</v>
      </c>
      <c r="T1267" s="32">
        <f t="shared" si="1183"/>
        <v>0</v>
      </c>
      <c r="U1267" s="32">
        <f t="shared" si="1183"/>
        <v>0</v>
      </c>
      <c r="V1267" s="32">
        <f t="shared" si="1183"/>
        <v>0</v>
      </c>
      <c r="W1267" s="32">
        <f t="shared" si="1183"/>
        <v>0</v>
      </c>
    </row>
    <row r="1268" spans="1:23" ht="15.75" thickBot="1" x14ac:dyDescent="0.3">
      <c r="A1268" s="257" t="s">
        <v>397</v>
      </c>
      <c r="B1268" t="str">
        <f>IFERROR(_xlfn.XLOOKUP(TEXT(A1268, "0"), TEXT('Material master'!$A$2:'Material master'!$A$275, "0"), 'Material master'!$B$2:'Material master'!$B$275, 1),"")</f>
        <v>Composite WSK60 PO</v>
      </c>
      <c r="C1268" t="str">
        <f>IFERROR(_xlfn.XLOOKUP(TEXT(A1268, "0"), TEXT('Material master'!$A$2:'Material master'!$A$275, "0"), 'Material master'!$C$2:'Material master'!$C$275, 1),"")</f>
        <v>Bulk Product</v>
      </c>
      <c r="D1268" t="str">
        <f>IFERROR(_xlfn.XLOOKUP(TEXT(A1268, "0"), TEXT('Material master'!$A$2:'Material master'!$A$275, "0"), 'Material master'!$D$2:'Material master'!$D$275, 1),"")</f>
        <v>W003 - Mineral Composite</v>
      </c>
      <c r="E1268" t="str">
        <f>IFERROR(_xlfn.XLOOKUP(TEXT(A1268, "0"), TEXT('Material master'!$A$2:'Material master'!$A$275, "0"), 'Material master'!$E$2:'Material master'!$E$275, 1),"")</f>
        <v>SPC0543 - Calcium Mineral Mixture</v>
      </c>
      <c r="F1268" t="str">
        <f>IFERROR(_xlfn.XLOOKUP(TEXT(A1268, "0"), TEXT('Material master'!$A$2:'Material master'!$A$275, "0"), 'Material master'!$F$2:'Material master'!$F$275, 1),"")</f>
        <v>BQ50 - Calcium Mineral Mixture</v>
      </c>
      <c r="G1268" t="str">
        <f>IFERROR(_xlfn.XLOOKUP(TEXT(A1268, "0"), TEXT('Material master'!$A$2:'Material master'!$A$275, "0"), 'Material master'!$G$2:'Material master'!$G$275, 1),"")</f>
        <v>Composite WSK60 PO</v>
      </c>
      <c r="H1268" t="s">
        <v>700</v>
      </c>
      <c r="I1268">
        <f>INT(IFERROR(_xlfn.XLOOKUP(TEXT(A1268, "0"), TEXT('Purchase sheet'!$A$2:'Purchase sheet'!$A$31, "0"), 'Purchase sheet'!$H$2:'Purchase sheet'!$D$31, 1), 1))</f>
        <v>1</v>
      </c>
      <c r="K1268" s="32"/>
      <c r="L1268" s="32">
        <f t="shared" ref="L1268:V1268" si="1184">M1267</f>
        <v>0</v>
      </c>
      <c r="M1268" s="32">
        <f t="shared" si="1184"/>
        <v>0</v>
      </c>
      <c r="N1268" s="32">
        <f t="shared" si="1184"/>
        <v>0</v>
      </c>
      <c r="O1268" s="32">
        <f t="shared" si="1184"/>
        <v>0</v>
      </c>
      <c r="P1268" s="32">
        <f t="shared" si="1184"/>
        <v>0</v>
      </c>
      <c r="Q1268" s="32">
        <f t="shared" si="1184"/>
        <v>0</v>
      </c>
      <c r="R1268" s="32">
        <f t="shared" si="1184"/>
        <v>0</v>
      </c>
      <c r="S1268" s="32">
        <f t="shared" si="1184"/>
        <v>0</v>
      </c>
      <c r="T1268" s="32">
        <f t="shared" si="1184"/>
        <v>0</v>
      </c>
      <c r="U1268" s="32">
        <f t="shared" si="1184"/>
        <v>0</v>
      </c>
      <c r="V1268" s="32">
        <f t="shared" si="1184"/>
        <v>0</v>
      </c>
      <c r="W1268" s="32"/>
    </row>
    <row r="1269" spans="1:23" s="138" customFormat="1" x14ac:dyDescent="0.25">
      <c r="A1269" s="137" t="s">
        <v>401</v>
      </c>
      <c r="B1269" s="138" t="str">
        <f>IFERROR(_xlfn.XLOOKUP(TEXT(A1269, "0"), TEXT('Material master'!$A$2:'Material master'!$A$275, "0"), 'Material master'!$B$2:'Material master'!$B$275, 1),"")</f>
        <v>Ca-Carb BKAL WS</v>
      </c>
      <c r="C1269" s="138" t="str">
        <f>IFERROR(_xlfn.XLOOKUP(TEXT(A1269, "0"), TEXT('Material master'!$A$2:'Material master'!$A$275, "0"), 'Material master'!$C$2:'Material master'!$C$275, 1),"")</f>
        <v>Bulk Product</v>
      </c>
      <c r="D1269" s="138" t="str">
        <f>IFERROR(_xlfn.XLOOKUP(TEXT(A1269, "0"), TEXT('Material master'!$A$2:'Material master'!$A$275, "0"), 'Material master'!$D$2:'Material master'!$D$275, 1),"")</f>
        <v>C003 - Dolomite</v>
      </c>
      <c r="E1269" s="138" t="str">
        <f>IFERROR(_xlfn.XLOOKUP(TEXT(A1269, "0"), TEXT('Material master'!$A$2:'Material master'!$A$275, "0"), 'Material master'!$E$2:'Material master'!$E$275, 1),"")</f>
        <v>SPC0213 - Dolomite Flour</v>
      </c>
      <c r="F1269" s="138" t="str">
        <f>IFERROR(_xlfn.XLOOKUP(TEXT(A1269, "0"), TEXT('Material master'!$A$2:'Material master'!$A$275, "0"), 'Material master'!$F$2:'Material master'!$F$275, 1),"")</f>
        <v>AF43 - Dolomite Flour</v>
      </c>
      <c r="G1269" s="138" t="str">
        <f>IFERROR(_xlfn.XLOOKUP(TEXT(A1269, "0"), TEXT('Material master'!$A$2:'Material master'!$A$275, "0"), 'Material master'!$G$2:'Material master'!$G$275, 1),"")</f>
        <v>Ca-Carb BKAL WS</v>
      </c>
      <c r="H1269" s="138" t="s">
        <v>683</v>
      </c>
      <c r="I1269" s="140">
        <f>IFERROR(AVERAGE('Forecast sheet'!$C$50:'Forecast sheet'!$N$50),0)</f>
        <v>601.6633333333333</v>
      </c>
      <c r="J1269" s="140">
        <f>IFERROR(AVERAGE(L1269:W1269),0)</f>
        <v>268.28571909761393</v>
      </c>
      <c r="K1269" s="140"/>
      <c r="L1269" s="140">
        <v>63.578559027392444</v>
      </c>
      <c r="M1269" s="140">
        <v>281.38948664847948</v>
      </c>
      <c r="N1269" s="140">
        <v>292.00599548244008</v>
      </c>
      <c r="O1269" s="140">
        <v>294.67982581400719</v>
      </c>
      <c r="P1269" s="140">
        <v>304.70013729301547</v>
      </c>
      <c r="Q1269" s="140">
        <v>280.60396726424943</v>
      </c>
      <c r="R1269" s="140">
        <v>279.70013729301547</v>
      </c>
      <c r="S1269" s="140">
        <v>280.60396726424943</v>
      </c>
      <c r="T1269" s="140">
        <v>280.60396726424943</v>
      </c>
      <c r="U1269" s="140">
        <v>287.74927992066716</v>
      </c>
      <c r="V1269" s="140">
        <v>288.69076947403585</v>
      </c>
      <c r="W1269" s="140">
        <v>285.1225364255655</v>
      </c>
    </row>
    <row r="1270" spans="1:23" x14ac:dyDescent="0.25">
      <c r="A1270" s="257" t="s">
        <v>401</v>
      </c>
      <c r="B1270" t="str">
        <f>IFERROR(_xlfn.XLOOKUP(TEXT(A1270, "0"), TEXT('Material master'!$A$2:'Material master'!$A$275, "0"), 'Material master'!$B$2:'Material master'!$B$275, 1),"")</f>
        <v>Ca-Carb BKAL WS</v>
      </c>
      <c r="C1270" t="str">
        <f>IFERROR(_xlfn.XLOOKUP(TEXT(A1270, "0"), TEXT('Material master'!$A$2:'Material master'!$A$275, "0"), 'Material master'!$C$2:'Material master'!$C$275, 1),"")</f>
        <v>Bulk Product</v>
      </c>
      <c r="D1270" t="str">
        <f>IFERROR(_xlfn.XLOOKUP(TEXT(A1270, "0"), TEXT('Material master'!$A$2:'Material master'!$A$275, "0"), 'Material master'!$D$2:'Material master'!$D$275, 1),"")</f>
        <v>C003 - Dolomite</v>
      </c>
      <c r="E1270" t="str">
        <f>IFERROR(_xlfn.XLOOKUP(TEXT(A1270, "0"), TEXT('Material master'!$A$2:'Material master'!$A$275, "0"), 'Material master'!$E$2:'Material master'!$E$275, 1),"")</f>
        <v>SPC0213 - Dolomite Flour</v>
      </c>
      <c r="F1270" t="str">
        <f>IFERROR(_xlfn.XLOOKUP(TEXT(A1270, "0"), TEXT('Material master'!$A$2:'Material master'!$A$275, "0"), 'Material master'!$F$2:'Material master'!$F$275, 1),"")</f>
        <v>AF43 - Dolomite Flour</v>
      </c>
      <c r="G1270" t="str">
        <f>IFERROR(_xlfn.XLOOKUP(TEXT(A1270, "0"), TEXT('Material master'!$A$2:'Material master'!$A$275, "0"), 'Material master'!$G$2:'Material master'!$G$275, 1),"")</f>
        <v>Ca-Carb BKAL WS</v>
      </c>
      <c r="H1270" s="1" t="s">
        <v>696</v>
      </c>
      <c r="I1270" s="1"/>
      <c r="J1270" s="1"/>
      <c r="K1270" s="141"/>
      <c r="L1270" s="141">
        <f t="shared" ref="L1270:W1270" si="1185">SUM(L1269)</f>
        <v>63.578559027392444</v>
      </c>
      <c r="M1270" s="141">
        <f t="shared" si="1185"/>
        <v>281.38948664847948</v>
      </c>
      <c r="N1270" s="141">
        <f t="shared" si="1185"/>
        <v>292.00599548244008</v>
      </c>
      <c r="O1270" s="141">
        <f t="shared" si="1185"/>
        <v>294.67982581400719</v>
      </c>
      <c r="P1270" s="141">
        <f t="shared" si="1185"/>
        <v>304.70013729301547</v>
      </c>
      <c r="Q1270" s="141">
        <f t="shared" si="1185"/>
        <v>280.60396726424943</v>
      </c>
      <c r="R1270" s="141">
        <f t="shared" si="1185"/>
        <v>279.70013729301547</v>
      </c>
      <c r="S1270" s="141">
        <f t="shared" si="1185"/>
        <v>280.60396726424943</v>
      </c>
      <c r="T1270" s="141">
        <f t="shared" si="1185"/>
        <v>280.60396726424943</v>
      </c>
      <c r="U1270" s="141">
        <f t="shared" si="1185"/>
        <v>287.74927992066716</v>
      </c>
      <c r="V1270" s="141">
        <f t="shared" si="1185"/>
        <v>288.69076947403585</v>
      </c>
      <c r="W1270" s="141">
        <f t="shared" si="1185"/>
        <v>285.1225364255655</v>
      </c>
    </row>
    <row r="1271" spans="1:23" s="136" customFormat="1" x14ac:dyDescent="0.25">
      <c r="A1271" s="270" t="s">
        <v>401</v>
      </c>
      <c r="B1271" s="136" t="str">
        <f>IFERROR(_xlfn.XLOOKUP(TEXT(A1271, "0"), TEXT('Material master'!$A$2:'Material master'!$A$275, "0"), 'Material master'!$B$2:'Material master'!$B$275, 1),"")</f>
        <v>Ca-Carb BKAL WS</v>
      </c>
      <c r="C1271" s="136" t="str">
        <f>IFERROR(_xlfn.XLOOKUP(TEXT(A1271, "0"), TEXT('Material master'!$A$2:'Material master'!$A$275, "0"), 'Material master'!$C$2:'Material master'!$C$275, 1),"")</f>
        <v>Bulk Product</v>
      </c>
      <c r="D1271" s="136" t="str">
        <f>IFERROR(_xlfn.XLOOKUP(TEXT(A1271, "0"), TEXT('Material master'!$A$2:'Material master'!$A$275, "0"), 'Material master'!$D$2:'Material master'!$D$275, 1),"")</f>
        <v>C003 - Dolomite</v>
      </c>
      <c r="E1271" s="136" t="str">
        <f>IFERROR(_xlfn.XLOOKUP(TEXT(A1271, "0"), TEXT('Material master'!$A$2:'Material master'!$A$275, "0"), 'Material master'!$E$2:'Material master'!$E$275, 1),"")</f>
        <v>SPC0213 - Dolomite Flour</v>
      </c>
      <c r="F1271" s="136" t="str">
        <f>IFERROR(_xlfn.XLOOKUP(TEXT(A1271, "0"), TEXT('Material master'!$A$2:'Material master'!$A$275, "0"), 'Material master'!$F$2:'Material master'!$F$275, 1),"")</f>
        <v>AF43 - Dolomite Flour</v>
      </c>
      <c r="G1271" s="136" t="str">
        <f>IFERROR(_xlfn.XLOOKUP(TEXT(A1271, "0"), TEXT('Material master'!$A$2:'Material master'!$A$275, "0"), 'Material master'!$G$2:'Material master'!$G$275, 1),"")</f>
        <v>Ca-Carb BKAL WS</v>
      </c>
      <c r="H1271" s="136" t="s">
        <v>697</v>
      </c>
      <c r="K1271" s="142">
        <v>21.61</v>
      </c>
      <c r="L1271" s="142">
        <f t="shared" ref="L1271:W1271" si="1186">K1271 - L1270 + L1273</f>
        <v>600.03144097260758</v>
      </c>
      <c r="M1271" s="142">
        <f t="shared" si="1186"/>
        <v>600.64195432412816</v>
      </c>
      <c r="N1271" s="142">
        <f t="shared" si="1186"/>
        <v>600.63595884168808</v>
      </c>
      <c r="O1271" s="142">
        <f t="shared" si="1186"/>
        <v>599.95613302768083</v>
      </c>
      <c r="P1271" s="142">
        <f t="shared" si="1186"/>
        <v>600.25599573466536</v>
      </c>
      <c r="Q1271" s="142">
        <f t="shared" si="1186"/>
        <v>600.65202847041587</v>
      </c>
      <c r="R1271" s="142">
        <f t="shared" si="1186"/>
        <v>599.9518911774004</v>
      </c>
      <c r="S1271" s="142">
        <f t="shared" si="1186"/>
        <v>600.34792391315091</v>
      </c>
      <c r="T1271" s="142">
        <f t="shared" si="1186"/>
        <v>600.74395664890153</v>
      </c>
      <c r="U1271" s="142">
        <f t="shared" si="1186"/>
        <v>599.99467672823437</v>
      </c>
      <c r="V1271" s="142">
        <f t="shared" si="1186"/>
        <v>600.30390725419852</v>
      </c>
      <c r="W1271" s="142">
        <f t="shared" si="1186"/>
        <v>600.18137082863302</v>
      </c>
    </row>
    <row r="1272" spans="1:23" x14ac:dyDescent="0.25">
      <c r="A1272" s="257" t="s">
        <v>401</v>
      </c>
      <c r="B1272" t="str">
        <f>IFERROR(_xlfn.XLOOKUP(TEXT(A1272, "0"), TEXT('Material master'!$A$2:'Material master'!$A$275, "0"), 'Material master'!$B$2:'Material master'!$B$275, 1),"")</f>
        <v>Ca-Carb BKAL WS</v>
      </c>
      <c r="C1272" t="str">
        <f>IFERROR(_xlfn.XLOOKUP(TEXT(A1272, "0"), TEXT('Material master'!$A$2:'Material master'!$A$275, "0"), 'Material master'!$C$2:'Material master'!$C$275, 1),"")</f>
        <v>Bulk Product</v>
      </c>
      <c r="D1272" t="str">
        <f>IFERROR(_xlfn.XLOOKUP(TEXT(A1272, "0"), TEXT('Material master'!$A$2:'Material master'!$A$275, "0"), 'Material master'!$D$2:'Material master'!$D$275, 1),"")</f>
        <v>C003 - Dolomite</v>
      </c>
      <c r="E1272" t="str">
        <f>IFERROR(_xlfn.XLOOKUP(TEXT(A1272, "0"), TEXT('Material master'!$A$2:'Material master'!$A$275, "0"), 'Material master'!$E$2:'Material master'!$E$275, 1),"")</f>
        <v>SPC0213 - Dolomite Flour</v>
      </c>
      <c r="F1272" t="str">
        <f>IFERROR(_xlfn.XLOOKUP(TEXT(A1272, "0"), TEXT('Material master'!$A$2:'Material master'!$A$275, "0"), 'Material master'!$F$2:'Material master'!$F$275, 1),"")</f>
        <v>AF43 - Dolomite Flour</v>
      </c>
      <c r="G1272" t="str">
        <f>IFERROR(_xlfn.XLOOKUP(TEXT(A1272, "0"), TEXT('Material master'!$A$2:'Material master'!$A$275, "0"), 'Material master'!$G$2:'Material master'!$G$275, 1),"")</f>
        <v>Ca-Carb BKAL WS</v>
      </c>
      <c r="H1272" t="s">
        <v>698</v>
      </c>
      <c r="I1272" s="32">
        <v>599.75000980551306</v>
      </c>
      <c r="J1272" s="258">
        <f>IFERROR($I1272/AVERAGE($L1270:$W1270),0)</f>
        <v>2.2354898793077318</v>
      </c>
      <c r="K1272" s="32"/>
      <c r="L1272" s="32">
        <f t="shared" ref="L1272:W1272" si="1187">$I1272</f>
        <v>599.75000980551306</v>
      </c>
      <c r="M1272" s="32">
        <f t="shared" si="1187"/>
        <v>599.75000980551306</v>
      </c>
      <c r="N1272" s="32">
        <f t="shared" si="1187"/>
        <v>599.75000980551306</v>
      </c>
      <c r="O1272" s="32">
        <f t="shared" si="1187"/>
        <v>599.75000980551306</v>
      </c>
      <c r="P1272" s="32">
        <f t="shared" si="1187"/>
        <v>599.75000980551306</v>
      </c>
      <c r="Q1272" s="32">
        <f t="shared" si="1187"/>
        <v>599.75000980551306</v>
      </c>
      <c r="R1272" s="32">
        <f t="shared" si="1187"/>
        <v>599.75000980551306</v>
      </c>
      <c r="S1272" s="32">
        <f t="shared" si="1187"/>
        <v>599.75000980551306</v>
      </c>
      <c r="T1272" s="32">
        <f t="shared" si="1187"/>
        <v>599.75000980551306</v>
      </c>
      <c r="U1272" s="32">
        <f t="shared" si="1187"/>
        <v>599.75000980551306</v>
      </c>
      <c r="V1272" s="32">
        <f t="shared" si="1187"/>
        <v>599.75000980551306</v>
      </c>
      <c r="W1272" s="32">
        <f t="shared" si="1187"/>
        <v>599.75000980551306</v>
      </c>
    </row>
    <row r="1273" spans="1:23" x14ac:dyDescent="0.25">
      <c r="A1273" s="257" t="s">
        <v>401</v>
      </c>
      <c r="B1273" t="str">
        <f>IFERROR(_xlfn.XLOOKUP(TEXT(A1273, "0"), TEXT('Material master'!$A$2:'Material master'!$A$275, "0"), 'Material master'!$B$2:'Material master'!$B$275, 1),"")</f>
        <v>Ca-Carb BKAL WS</v>
      </c>
      <c r="C1273" t="str">
        <f>IFERROR(_xlfn.XLOOKUP(TEXT(A1273, "0"), TEXT('Material master'!$A$2:'Material master'!$A$275, "0"), 'Material master'!$C$2:'Material master'!$C$275, 1),"")</f>
        <v>Bulk Product</v>
      </c>
      <c r="D1273" t="str">
        <f>IFERROR(_xlfn.XLOOKUP(TEXT(A1273, "0"), TEXT('Material master'!$A$2:'Material master'!$A$275, "0"), 'Material master'!$D$2:'Material master'!$D$275, 1),"")</f>
        <v>C003 - Dolomite</v>
      </c>
      <c r="E1273" t="str">
        <f>IFERROR(_xlfn.XLOOKUP(TEXT(A1273, "0"), TEXT('Material master'!$A$2:'Material master'!$A$275, "0"), 'Material master'!$E$2:'Material master'!$E$275, 1),"")</f>
        <v>SPC0213 - Dolomite Flour</v>
      </c>
      <c r="F1273" t="str">
        <f>IFERROR(_xlfn.XLOOKUP(TEXT(A1273, "0"), TEXT('Material master'!$A$2:'Material master'!$A$275, "0"), 'Material master'!$F$2:'Material master'!$F$275, 1),"")</f>
        <v>AF43 - Dolomite Flour</v>
      </c>
      <c r="G1273" t="str">
        <f>IFERROR(_xlfn.XLOOKUP(TEXT(A1273, "0"), TEXT('Material master'!$A$2:'Material master'!$A$275, "0"), 'Material master'!$G$2:'Material master'!$G$275, 1),"")</f>
        <v>Ca-Carb BKAL WS</v>
      </c>
      <c r="H1273" t="s">
        <v>704</v>
      </c>
      <c r="I1273">
        <v>1</v>
      </c>
      <c r="K1273" s="32"/>
      <c r="L1273" s="32">
        <f t="shared" ref="L1273:W1273" si="1188">IF(( L1272 - K1271 + L1270 ) &gt; 0, CEILING(( L1272 - K1271 + L1270 ), $I1273), 0)</f>
        <v>642</v>
      </c>
      <c r="M1273" s="32">
        <f t="shared" si="1188"/>
        <v>282</v>
      </c>
      <c r="N1273" s="32">
        <f t="shared" si="1188"/>
        <v>292</v>
      </c>
      <c r="O1273" s="32">
        <f t="shared" si="1188"/>
        <v>294</v>
      </c>
      <c r="P1273" s="32">
        <f t="shared" si="1188"/>
        <v>305</v>
      </c>
      <c r="Q1273" s="32">
        <f t="shared" si="1188"/>
        <v>281</v>
      </c>
      <c r="R1273" s="32">
        <f t="shared" si="1188"/>
        <v>279</v>
      </c>
      <c r="S1273" s="32">
        <f t="shared" si="1188"/>
        <v>281</v>
      </c>
      <c r="T1273" s="32">
        <f t="shared" si="1188"/>
        <v>281</v>
      </c>
      <c r="U1273" s="32">
        <f t="shared" si="1188"/>
        <v>287</v>
      </c>
      <c r="V1273" s="32">
        <f t="shared" si="1188"/>
        <v>289</v>
      </c>
      <c r="W1273" s="32">
        <f t="shared" si="1188"/>
        <v>285</v>
      </c>
    </row>
    <row r="1274" spans="1:23" x14ac:dyDescent="0.25">
      <c r="A1274" s="257" t="s">
        <v>401</v>
      </c>
      <c r="B1274" t="str">
        <f>IFERROR(_xlfn.XLOOKUP(TEXT(A1274, "0"), TEXT('Material master'!$A$2:'Material master'!$A$275, "0"), 'Material master'!$B$2:'Material master'!$B$275, 1),"")</f>
        <v>Ca-Carb BKAL WS</v>
      </c>
      <c r="C1274" t="str">
        <f>IFERROR(_xlfn.XLOOKUP(TEXT(A1274, "0"), TEXT('Material master'!$A$2:'Material master'!$A$275, "0"), 'Material master'!$C$2:'Material master'!$C$275, 1),"")</f>
        <v>Bulk Product</v>
      </c>
      <c r="D1274" t="str">
        <f>IFERROR(_xlfn.XLOOKUP(TEXT(A1274, "0"), TEXT('Material master'!$A$2:'Material master'!$A$275, "0"), 'Material master'!$D$2:'Material master'!$D$275, 1),"")</f>
        <v>C003 - Dolomite</v>
      </c>
      <c r="E1274" t="str">
        <f>IFERROR(_xlfn.XLOOKUP(TEXT(A1274, "0"), TEXT('Material master'!$A$2:'Material master'!$A$275, "0"), 'Material master'!$E$2:'Material master'!$E$275, 1),"")</f>
        <v>SPC0213 - Dolomite Flour</v>
      </c>
      <c r="F1274" t="str">
        <f>IFERROR(_xlfn.XLOOKUP(TEXT(A1274, "0"), TEXT('Material master'!$A$2:'Material master'!$A$275, "0"), 'Material master'!$F$2:'Material master'!$F$275, 1),"")</f>
        <v>AF43 - Dolomite Flour</v>
      </c>
      <c r="G1274" t="str">
        <f>IFERROR(_xlfn.XLOOKUP(TEXT(A1274, "0"), TEXT('Material master'!$A$2:'Material master'!$A$275, "0"), 'Material master'!$G$2:'Material master'!$G$275, 1),"")</f>
        <v>Ca-Carb BKAL WS</v>
      </c>
      <c r="H1274" t="s">
        <v>705</v>
      </c>
      <c r="I1274" t="s">
        <v>621</v>
      </c>
      <c r="J1274">
        <v>30</v>
      </c>
      <c r="K1274" s="32"/>
      <c r="L1274" s="32">
        <f t="shared" ref="L1274:W1274" si="1189">L1273 / $J1274</f>
        <v>21.4</v>
      </c>
      <c r="M1274" s="32">
        <f t="shared" si="1189"/>
        <v>9.4</v>
      </c>
      <c r="N1274" s="32">
        <f t="shared" si="1189"/>
        <v>9.7333333333333325</v>
      </c>
      <c r="O1274" s="32">
        <f t="shared" si="1189"/>
        <v>9.8000000000000007</v>
      </c>
      <c r="P1274" s="32">
        <f t="shared" si="1189"/>
        <v>10.166666666666666</v>
      </c>
      <c r="Q1274" s="32">
        <f t="shared" si="1189"/>
        <v>9.3666666666666671</v>
      </c>
      <c r="R1274" s="32">
        <f t="shared" si="1189"/>
        <v>9.3000000000000007</v>
      </c>
      <c r="S1274" s="32">
        <f t="shared" si="1189"/>
        <v>9.3666666666666671</v>
      </c>
      <c r="T1274" s="32">
        <f t="shared" si="1189"/>
        <v>9.3666666666666671</v>
      </c>
      <c r="U1274" s="32">
        <f t="shared" si="1189"/>
        <v>9.5666666666666664</v>
      </c>
      <c r="V1274" s="32">
        <f t="shared" si="1189"/>
        <v>9.6333333333333329</v>
      </c>
      <c r="W1274" s="32">
        <f t="shared" si="1189"/>
        <v>9.5</v>
      </c>
    </row>
    <row r="1275" spans="1:23" x14ac:dyDescent="0.25">
      <c r="A1275" s="257" t="s">
        <v>401</v>
      </c>
      <c r="B1275" t="str">
        <f>IFERROR(_xlfn.XLOOKUP(TEXT(A1275, "0"), TEXT('Material master'!$A$2:'Material master'!$A$275, "0"), 'Material master'!$B$2:'Material master'!$B$275, 1),"")</f>
        <v>Ca-Carb BKAL WS</v>
      </c>
      <c r="C1275" t="str">
        <f>IFERROR(_xlfn.XLOOKUP(TEXT(A1275, "0"), TEXT('Material master'!$A$2:'Material master'!$A$275, "0"), 'Material master'!$C$2:'Material master'!$C$275, 1),"")</f>
        <v>Bulk Product</v>
      </c>
      <c r="D1275" t="str">
        <f>IFERROR(_xlfn.XLOOKUP(TEXT(A1275, "0"), TEXT('Material master'!$A$2:'Material master'!$A$275, "0"), 'Material master'!$D$2:'Material master'!$D$275, 1),"")</f>
        <v>C003 - Dolomite</v>
      </c>
      <c r="E1275" t="str">
        <f>IFERROR(_xlfn.XLOOKUP(TEXT(A1275, "0"), TEXT('Material master'!$A$2:'Material master'!$A$275, "0"), 'Material master'!$E$2:'Material master'!$E$275, 1),"")</f>
        <v>SPC0213 - Dolomite Flour</v>
      </c>
      <c r="F1275" t="str">
        <f>IFERROR(_xlfn.XLOOKUP(TEXT(A1275, "0"), TEXT('Material master'!$A$2:'Material master'!$A$275, "0"), 'Material master'!$F$2:'Material master'!$F$275, 1),"")</f>
        <v>AF43 - Dolomite Flour</v>
      </c>
      <c r="G1275" t="str">
        <f>IFERROR(_xlfn.XLOOKUP(TEXT(A1275, "0"), TEXT('Material master'!$A$2:'Material master'!$A$275, "0"), 'Material master'!$G$2:'Material master'!$G$275, 1),"")</f>
        <v>Ca-Carb BKAL WS</v>
      </c>
      <c r="H1275" t="s">
        <v>706</v>
      </c>
      <c r="I1275" s="257" t="s">
        <v>44</v>
      </c>
      <c r="J1275">
        <v>0.505</v>
      </c>
      <c r="K1275" s="32"/>
      <c r="L1275" s="32">
        <f t="shared" ref="L1275:W1275" si="1190">L1273 * $J1275</f>
        <v>324.20999999999998</v>
      </c>
      <c r="M1275" s="32">
        <f t="shared" si="1190"/>
        <v>142.41</v>
      </c>
      <c r="N1275" s="32">
        <f t="shared" si="1190"/>
        <v>147.46</v>
      </c>
      <c r="O1275" s="32">
        <f t="shared" si="1190"/>
        <v>148.47</v>
      </c>
      <c r="P1275" s="32">
        <f t="shared" si="1190"/>
        <v>154.02500000000001</v>
      </c>
      <c r="Q1275" s="32">
        <f t="shared" si="1190"/>
        <v>141.905</v>
      </c>
      <c r="R1275" s="32">
        <f t="shared" si="1190"/>
        <v>140.89500000000001</v>
      </c>
      <c r="S1275" s="32">
        <f t="shared" si="1190"/>
        <v>141.905</v>
      </c>
      <c r="T1275" s="32">
        <f t="shared" si="1190"/>
        <v>141.905</v>
      </c>
      <c r="U1275" s="32">
        <f t="shared" si="1190"/>
        <v>144.935</v>
      </c>
      <c r="V1275" s="32">
        <f t="shared" si="1190"/>
        <v>145.94499999999999</v>
      </c>
      <c r="W1275" s="32">
        <f t="shared" si="1190"/>
        <v>143.92500000000001</v>
      </c>
    </row>
    <row r="1276" spans="1:23" ht="15.75" thickBot="1" x14ac:dyDescent="0.3">
      <c r="A1276" s="257" t="s">
        <v>401</v>
      </c>
      <c r="B1276" t="str">
        <f>IFERROR(_xlfn.XLOOKUP(TEXT(A1276, "0"), TEXT('Material master'!$A$2:'Material master'!$A$275, "0"), 'Material master'!$B$2:'Material master'!$B$275, 1),"")</f>
        <v>Ca-Carb BKAL WS</v>
      </c>
      <c r="C1276" t="str">
        <f>IFERROR(_xlfn.XLOOKUP(TEXT(A1276, "0"), TEXT('Material master'!$A$2:'Material master'!$A$275, "0"), 'Material master'!$C$2:'Material master'!$C$275, 1),"")</f>
        <v>Bulk Product</v>
      </c>
      <c r="D1276" t="str">
        <f>IFERROR(_xlfn.XLOOKUP(TEXT(A1276, "0"), TEXT('Material master'!$A$2:'Material master'!$A$275, "0"), 'Material master'!$D$2:'Material master'!$D$275, 1),"")</f>
        <v>C003 - Dolomite</v>
      </c>
      <c r="E1276" t="str">
        <f>IFERROR(_xlfn.XLOOKUP(TEXT(A1276, "0"), TEXT('Material master'!$A$2:'Material master'!$A$275, "0"), 'Material master'!$E$2:'Material master'!$E$275, 1),"")</f>
        <v>SPC0213 - Dolomite Flour</v>
      </c>
      <c r="F1276" t="str">
        <f>IFERROR(_xlfn.XLOOKUP(TEXT(A1276, "0"), TEXT('Material master'!$A$2:'Material master'!$A$275, "0"), 'Material master'!$F$2:'Material master'!$F$275, 1),"")</f>
        <v>AF43 - Dolomite Flour</v>
      </c>
      <c r="G1276" t="str">
        <f>IFERROR(_xlfn.XLOOKUP(TEXT(A1276, "0"), TEXT('Material master'!$A$2:'Material master'!$A$275, "0"), 'Material master'!$G$2:'Material master'!$G$275, 1),"")</f>
        <v>Ca-Carb BKAL WS</v>
      </c>
      <c r="H1276" t="s">
        <v>706</v>
      </c>
      <c r="I1276" s="257" t="s">
        <v>403</v>
      </c>
      <c r="J1276">
        <v>0.505</v>
      </c>
      <c r="K1276" s="32"/>
      <c r="L1276" s="32">
        <f t="shared" ref="L1276:W1276" si="1191">L1273 * $J1276</f>
        <v>324.20999999999998</v>
      </c>
      <c r="M1276" s="32">
        <f t="shared" si="1191"/>
        <v>142.41</v>
      </c>
      <c r="N1276" s="32">
        <f t="shared" si="1191"/>
        <v>147.46</v>
      </c>
      <c r="O1276" s="32">
        <f t="shared" si="1191"/>
        <v>148.47</v>
      </c>
      <c r="P1276" s="32">
        <f t="shared" si="1191"/>
        <v>154.02500000000001</v>
      </c>
      <c r="Q1276" s="32">
        <f t="shared" si="1191"/>
        <v>141.905</v>
      </c>
      <c r="R1276" s="32">
        <f t="shared" si="1191"/>
        <v>140.89500000000001</v>
      </c>
      <c r="S1276" s="32">
        <f t="shared" si="1191"/>
        <v>141.905</v>
      </c>
      <c r="T1276" s="32">
        <f t="shared" si="1191"/>
        <v>141.905</v>
      </c>
      <c r="U1276" s="32">
        <f t="shared" si="1191"/>
        <v>144.935</v>
      </c>
      <c r="V1276" s="32">
        <f t="shared" si="1191"/>
        <v>145.94499999999999</v>
      </c>
      <c r="W1276" s="32">
        <f t="shared" si="1191"/>
        <v>143.92500000000001</v>
      </c>
    </row>
    <row r="1277" spans="1:23" s="138" customFormat="1" x14ac:dyDescent="0.25">
      <c r="A1277" s="137" t="s">
        <v>403</v>
      </c>
      <c r="B1277" s="138" t="str">
        <f>IFERROR(_xlfn.XLOOKUP(TEXT(A1277, "0"), TEXT('Material master'!$A$2:'Material master'!$A$275, "0"), 'Material master'!$B$2:'Material master'!$B$275, 1),"")</f>
        <v>Ca-Carb LMK A WS</v>
      </c>
      <c r="C1277" s="138" t="str">
        <f>IFERROR(_xlfn.XLOOKUP(TEXT(A1277, "0"), TEXT('Material master'!$A$2:'Material master'!$A$275, "0"), 'Material master'!$C$2:'Material master'!$C$275, 1),"")</f>
        <v>Bulk Product</v>
      </c>
      <c r="D1277" s="138" t="str">
        <f>IFERROR(_xlfn.XLOOKUP(TEXT(A1277, "0"), TEXT('Material master'!$A$2:'Material master'!$A$275, "0"), 'Material master'!$D$2:'Material master'!$D$275, 1),"")</f>
        <v>C002 - Limestone</v>
      </c>
      <c r="E1277" s="138" t="str">
        <f>IFERROR(_xlfn.XLOOKUP(TEXT(A1277, "0"), TEXT('Material master'!$A$2:'Material master'!$A$275, "0"), 'Material master'!$E$2:'Material master'!$E$275, 1),"")</f>
        <v>SPC0205 - Limestone</v>
      </c>
      <c r="F1277" s="138" t="str">
        <f>IFERROR(_xlfn.XLOOKUP(TEXT(A1277, "0"), TEXT('Material master'!$A$2:'Material master'!$A$275, "0"), 'Material master'!$F$2:'Material master'!$F$275, 1),"")</f>
        <v>BK47 - Limestone Sand Coarse</v>
      </c>
      <c r="G1277" s="138" t="str">
        <f>IFERROR(_xlfn.XLOOKUP(TEXT(A1277, "0"), TEXT('Material master'!$A$2:'Material master'!$A$275, "0"), 'Material master'!$G$2:'Material master'!$G$275, 1),"")</f>
        <v>Ca-Carb LMK A WS</v>
      </c>
      <c r="H1277" s="138" t="s">
        <v>683</v>
      </c>
      <c r="I1277" s="140">
        <f>IFERROR(AVERAGE('Forecast sheet'!$C$51:'Forecast sheet'!$N$51),0)</f>
        <v>1162.66875</v>
      </c>
      <c r="J1277" s="140">
        <f>IFERROR(AVERAGE(L1277:W1277),0)</f>
        <v>83.10359596955702</v>
      </c>
      <c r="K1277" s="140"/>
      <c r="L1277" s="140">
        <v>0</v>
      </c>
      <c r="M1277" s="140">
        <v>0</v>
      </c>
      <c r="N1277" s="140">
        <v>88.450553867710596</v>
      </c>
      <c r="O1277" s="140">
        <v>97.795776076947874</v>
      </c>
      <c r="P1277" s="140">
        <v>94.768450572547067</v>
      </c>
      <c r="Q1277" s="140">
        <v>97.927398924965303</v>
      </c>
      <c r="R1277" s="140">
        <v>94.768450572547067</v>
      </c>
      <c r="S1277" s="140">
        <v>138.00919977692416</v>
      </c>
      <c r="T1277" s="140">
        <v>97.927398924965303</v>
      </c>
      <c r="U1277" s="140">
        <v>94.768450572547067</v>
      </c>
      <c r="V1277" s="140">
        <v>98.059021772982732</v>
      </c>
      <c r="W1277" s="140">
        <v>94.768450572547067</v>
      </c>
    </row>
    <row r="1278" spans="1:23" x14ac:dyDescent="0.25">
      <c r="A1278" s="257" t="s">
        <v>403</v>
      </c>
      <c r="B1278" t="str">
        <f>IFERROR(_xlfn.XLOOKUP(TEXT(A1278, "0"), TEXT('Material master'!$A$2:'Material master'!$A$275, "0"), 'Material master'!$B$2:'Material master'!$B$275, 1),"")</f>
        <v>Ca-Carb LMK A WS</v>
      </c>
      <c r="C1278" t="str">
        <f>IFERROR(_xlfn.XLOOKUP(TEXT(A1278, "0"), TEXT('Material master'!$A$2:'Material master'!$A$275, "0"), 'Material master'!$C$2:'Material master'!$C$275, 1),"")</f>
        <v>Bulk Product</v>
      </c>
      <c r="D1278" t="str">
        <f>IFERROR(_xlfn.XLOOKUP(TEXT(A1278, "0"), TEXT('Material master'!$A$2:'Material master'!$A$275, "0"), 'Material master'!$D$2:'Material master'!$D$275, 1),"")</f>
        <v>C002 - Limestone</v>
      </c>
      <c r="E1278" t="str">
        <f>IFERROR(_xlfn.XLOOKUP(TEXT(A1278, "0"), TEXT('Material master'!$A$2:'Material master'!$A$275, "0"), 'Material master'!$E$2:'Material master'!$E$275, 1),"")</f>
        <v>SPC0205 - Limestone</v>
      </c>
      <c r="F1278" t="str">
        <f>IFERROR(_xlfn.XLOOKUP(TEXT(A1278, "0"), TEXT('Material master'!$A$2:'Material master'!$A$275, "0"), 'Material master'!$F$2:'Material master'!$F$275, 1),"")</f>
        <v>BK47 - Limestone Sand Coarse</v>
      </c>
      <c r="G1278" t="str">
        <f>IFERROR(_xlfn.XLOOKUP(TEXT(A1278, "0"), TEXT('Material master'!$A$2:'Material master'!$A$275, "0"), 'Material master'!$G$2:'Material master'!$G$275, 1),"")</f>
        <v>Ca-Carb LMK A WS</v>
      </c>
      <c r="H1278" t="s">
        <v>695</v>
      </c>
      <c r="I1278" s="257" t="s">
        <v>245</v>
      </c>
      <c r="K1278" s="32"/>
      <c r="L1278" s="32">
        <f t="shared" ref="L1278:W1278" si="1192">IFERROR(L758, 0)</f>
        <v>673.5</v>
      </c>
      <c r="M1278" s="32">
        <f t="shared" si="1192"/>
        <v>424.5</v>
      </c>
      <c r="N1278" s="32">
        <f t="shared" si="1192"/>
        <v>425.25</v>
      </c>
      <c r="O1278" s="32">
        <f t="shared" si="1192"/>
        <v>424.5</v>
      </c>
      <c r="P1278" s="32">
        <f t="shared" si="1192"/>
        <v>425.25</v>
      </c>
      <c r="Q1278" s="32">
        <f t="shared" si="1192"/>
        <v>424.5</v>
      </c>
      <c r="R1278" s="32">
        <f t="shared" si="1192"/>
        <v>425.25</v>
      </c>
      <c r="S1278" s="32">
        <f t="shared" si="1192"/>
        <v>424.5</v>
      </c>
      <c r="T1278" s="32">
        <f t="shared" si="1192"/>
        <v>425.25</v>
      </c>
      <c r="U1278" s="32">
        <f t="shared" si="1192"/>
        <v>424.5</v>
      </c>
      <c r="V1278" s="32">
        <f t="shared" si="1192"/>
        <v>424.5</v>
      </c>
      <c r="W1278" s="32">
        <f t="shared" si="1192"/>
        <v>425.25</v>
      </c>
    </row>
    <row r="1279" spans="1:23" x14ac:dyDescent="0.25">
      <c r="A1279" s="257" t="s">
        <v>403</v>
      </c>
      <c r="B1279" t="str">
        <f>IFERROR(_xlfn.XLOOKUP(TEXT(A1279, "0"), TEXT('Material master'!$A$2:'Material master'!$A$275, "0"), 'Material master'!$B$2:'Material master'!$B$275, 1),"")</f>
        <v>Ca-Carb LMK A WS</v>
      </c>
      <c r="C1279" t="str">
        <f>IFERROR(_xlfn.XLOOKUP(TEXT(A1279, "0"), TEXT('Material master'!$A$2:'Material master'!$A$275, "0"), 'Material master'!$C$2:'Material master'!$C$275, 1),"")</f>
        <v>Bulk Product</v>
      </c>
      <c r="D1279" t="str">
        <f>IFERROR(_xlfn.XLOOKUP(TEXT(A1279, "0"), TEXT('Material master'!$A$2:'Material master'!$A$275, "0"), 'Material master'!$D$2:'Material master'!$D$275, 1),"")</f>
        <v>C002 - Limestone</v>
      </c>
      <c r="E1279" t="str">
        <f>IFERROR(_xlfn.XLOOKUP(TEXT(A1279, "0"), TEXT('Material master'!$A$2:'Material master'!$A$275, "0"), 'Material master'!$E$2:'Material master'!$E$275, 1),"")</f>
        <v>SPC0205 - Limestone</v>
      </c>
      <c r="F1279" t="str">
        <f>IFERROR(_xlfn.XLOOKUP(TEXT(A1279, "0"), TEXT('Material master'!$A$2:'Material master'!$A$275, "0"), 'Material master'!$F$2:'Material master'!$F$275, 1),"")</f>
        <v>BK47 - Limestone Sand Coarse</v>
      </c>
      <c r="G1279" t="str">
        <f>IFERROR(_xlfn.XLOOKUP(TEXT(A1279, "0"), TEXT('Material master'!$A$2:'Material master'!$A$275, "0"), 'Material master'!$G$2:'Material master'!$G$275, 1),"")</f>
        <v>Ca-Carb LMK A WS</v>
      </c>
      <c r="H1279" t="s">
        <v>695</v>
      </c>
      <c r="I1279" s="257" t="s">
        <v>401</v>
      </c>
      <c r="K1279" s="32"/>
      <c r="L1279" s="32">
        <f t="shared" ref="L1279:W1279" si="1193">IFERROR(L1276, 0)</f>
        <v>324.20999999999998</v>
      </c>
      <c r="M1279" s="32">
        <f t="shared" si="1193"/>
        <v>142.41</v>
      </c>
      <c r="N1279" s="32">
        <f t="shared" si="1193"/>
        <v>147.46</v>
      </c>
      <c r="O1279" s="32">
        <f t="shared" si="1193"/>
        <v>148.47</v>
      </c>
      <c r="P1279" s="32">
        <f t="shared" si="1193"/>
        <v>154.02500000000001</v>
      </c>
      <c r="Q1279" s="32">
        <f t="shared" si="1193"/>
        <v>141.905</v>
      </c>
      <c r="R1279" s="32">
        <f t="shared" si="1193"/>
        <v>140.89500000000001</v>
      </c>
      <c r="S1279" s="32">
        <f t="shared" si="1193"/>
        <v>141.905</v>
      </c>
      <c r="T1279" s="32">
        <f t="shared" si="1193"/>
        <v>141.905</v>
      </c>
      <c r="U1279" s="32">
        <f t="shared" si="1193"/>
        <v>144.935</v>
      </c>
      <c r="V1279" s="32">
        <f t="shared" si="1193"/>
        <v>145.94499999999999</v>
      </c>
      <c r="W1279" s="32">
        <f t="shared" si="1193"/>
        <v>143.92500000000001</v>
      </c>
    </row>
    <row r="1280" spans="1:23" x14ac:dyDescent="0.25">
      <c r="A1280" s="257" t="s">
        <v>403</v>
      </c>
      <c r="B1280" t="str">
        <f>IFERROR(_xlfn.XLOOKUP(TEXT(A1280, "0"), TEXT('Material master'!$A$2:'Material master'!$A$275, "0"), 'Material master'!$B$2:'Material master'!$B$275, 1),"")</f>
        <v>Ca-Carb LMK A WS</v>
      </c>
      <c r="C1280" t="str">
        <f>IFERROR(_xlfn.XLOOKUP(TEXT(A1280, "0"), TEXT('Material master'!$A$2:'Material master'!$A$275, "0"), 'Material master'!$C$2:'Material master'!$C$275, 1),"")</f>
        <v>Bulk Product</v>
      </c>
      <c r="D1280" t="str">
        <f>IFERROR(_xlfn.XLOOKUP(TEXT(A1280, "0"), TEXT('Material master'!$A$2:'Material master'!$A$275, "0"), 'Material master'!$D$2:'Material master'!$D$275, 1),"")</f>
        <v>C002 - Limestone</v>
      </c>
      <c r="E1280" t="str">
        <f>IFERROR(_xlfn.XLOOKUP(TEXT(A1280, "0"), TEXT('Material master'!$A$2:'Material master'!$A$275, "0"), 'Material master'!$E$2:'Material master'!$E$275, 1),"")</f>
        <v>SPC0205 - Limestone</v>
      </c>
      <c r="F1280" t="str">
        <f>IFERROR(_xlfn.XLOOKUP(TEXT(A1280, "0"), TEXT('Material master'!$A$2:'Material master'!$A$275, "0"), 'Material master'!$F$2:'Material master'!$F$275, 1),"")</f>
        <v>BK47 - Limestone Sand Coarse</v>
      </c>
      <c r="G1280" t="str">
        <f>IFERROR(_xlfn.XLOOKUP(TEXT(A1280, "0"), TEXT('Material master'!$A$2:'Material master'!$A$275, "0"), 'Material master'!$G$2:'Material master'!$G$275, 1),"")</f>
        <v>Ca-Carb LMK A WS</v>
      </c>
      <c r="H1280" t="s">
        <v>695</v>
      </c>
      <c r="I1280" s="257" t="s">
        <v>703</v>
      </c>
      <c r="K1280" s="32"/>
      <c r="L1280" s="32">
        <f t="shared" ref="L1280:W1280" si="1194">IFERROR(L1816, 0)</f>
        <v>31</v>
      </c>
      <c r="M1280" s="32">
        <f t="shared" si="1194"/>
        <v>112.5</v>
      </c>
      <c r="N1280" s="32">
        <f t="shared" si="1194"/>
        <v>186.5</v>
      </c>
      <c r="O1280" s="32">
        <f t="shared" si="1194"/>
        <v>203</v>
      </c>
      <c r="P1280" s="32">
        <f t="shared" si="1194"/>
        <v>221</v>
      </c>
      <c r="Q1280" s="32">
        <f t="shared" si="1194"/>
        <v>245</v>
      </c>
      <c r="R1280" s="32">
        <f t="shared" si="1194"/>
        <v>236.5</v>
      </c>
      <c r="S1280" s="32">
        <f t="shared" si="1194"/>
        <v>240</v>
      </c>
      <c r="T1280" s="32">
        <f t="shared" si="1194"/>
        <v>230</v>
      </c>
      <c r="U1280" s="32">
        <f t="shared" si="1194"/>
        <v>195.5</v>
      </c>
      <c r="V1280" s="32">
        <f t="shared" si="1194"/>
        <v>211.5</v>
      </c>
      <c r="W1280" s="32">
        <f t="shared" si="1194"/>
        <v>208.5</v>
      </c>
    </row>
    <row r="1281" spans="1:23" x14ac:dyDescent="0.25">
      <c r="A1281" s="257" t="s">
        <v>403</v>
      </c>
      <c r="B1281" t="str">
        <f>IFERROR(_xlfn.XLOOKUP(TEXT(A1281, "0"), TEXT('Material master'!$A$2:'Material master'!$A$275, "0"), 'Material master'!$B$2:'Material master'!$B$275, 1),"")</f>
        <v>Ca-Carb LMK A WS</v>
      </c>
      <c r="C1281" t="str">
        <f>IFERROR(_xlfn.XLOOKUP(TEXT(A1281, "0"), TEXT('Material master'!$A$2:'Material master'!$A$275, "0"), 'Material master'!$C$2:'Material master'!$C$275, 1),"")</f>
        <v>Bulk Product</v>
      </c>
      <c r="D1281" t="str">
        <f>IFERROR(_xlfn.XLOOKUP(TEXT(A1281, "0"), TEXT('Material master'!$A$2:'Material master'!$A$275, "0"), 'Material master'!$D$2:'Material master'!$D$275, 1),"")</f>
        <v>C002 - Limestone</v>
      </c>
      <c r="E1281" t="str">
        <f>IFERROR(_xlfn.XLOOKUP(TEXT(A1281, "0"), TEXT('Material master'!$A$2:'Material master'!$A$275, "0"), 'Material master'!$E$2:'Material master'!$E$275, 1),"")</f>
        <v>SPC0205 - Limestone</v>
      </c>
      <c r="F1281" t="str">
        <f>IFERROR(_xlfn.XLOOKUP(TEXT(A1281, "0"), TEXT('Material master'!$A$2:'Material master'!$A$275, "0"), 'Material master'!$F$2:'Material master'!$F$275, 1),"")</f>
        <v>BK47 - Limestone Sand Coarse</v>
      </c>
      <c r="G1281" t="str">
        <f>IFERROR(_xlfn.XLOOKUP(TEXT(A1281, "0"), TEXT('Material master'!$A$2:'Material master'!$A$275, "0"), 'Material master'!$G$2:'Material master'!$G$275, 1),"")</f>
        <v>Ca-Carb LMK A WS</v>
      </c>
      <c r="H1281" s="1" t="s">
        <v>696</v>
      </c>
      <c r="I1281" s="1"/>
      <c r="J1281" s="1"/>
      <c r="K1281" s="141"/>
      <c r="L1281" s="141">
        <f t="shared" ref="L1281:W1281" si="1195">SUM(L1277:L1280)</f>
        <v>1028.71</v>
      </c>
      <c r="M1281" s="141">
        <f t="shared" si="1195"/>
        <v>679.41</v>
      </c>
      <c r="N1281" s="141">
        <f t="shared" si="1195"/>
        <v>847.66055386771063</v>
      </c>
      <c r="O1281" s="141">
        <f t="shared" si="1195"/>
        <v>873.76577607694787</v>
      </c>
      <c r="P1281" s="141">
        <f t="shared" si="1195"/>
        <v>895.04345057254704</v>
      </c>
      <c r="Q1281" s="141">
        <f t="shared" si="1195"/>
        <v>909.33239892496522</v>
      </c>
      <c r="R1281" s="141">
        <f t="shared" si="1195"/>
        <v>897.41345057254705</v>
      </c>
      <c r="S1281" s="141">
        <f t="shared" si="1195"/>
        <v>944.41419977692408</v>
      </c>
      <c r="T1281" s="141">
        <f t="shared" si="1195"/>
        <v>895.08239892496522</v>
      </c>
      <c r="U1281" s="141">
        <f t="shared" si="1195"/>
        <v>859.70345057254713</v>
      </c>
      <c r="V1281" s="141">
        <f t="shared" si="1195"/>
        <v>880.0040217729827</v>
      </c>
      <c r="W1281" s="141">
        <f t="shared" si="1195"/>
        <v>872.44345057254714</v>
      </c>
    </row>
    <row r="1282" spans="1:23" s="136" customFormat="1" x14ac:dyDescent="0.25">
      <c r="A1282" s="270" t="s">
        <v>403</v>
      </c>
      <c r="B1282" s="136" t="str">
        <f>IFERROR(_xlfn.XLOOKUP(TEXT(A1282, "0"), TEXT('Material master'!$A$2:'Material master'!$A$275, "0"), 'Material master'!$B$2:'Material master'!$B$275, 1),"")</f>
        <v>Ca-Carb LMK A WS</v>
      </c>
      <c r="C1282" s="136" t="str">
        <f>IFERROR(_xlfn.XLOOKUP(TEXT(A1282, "0"), TEXT('Material master'!$A$2:'Material master'!$A$275, "0"), 'Material master'!$C$2:'Material master'!$C$275, 1),"")</f>
        <v>Bulk Product</v>
      </c>
      <c r="D1282" s="136" t="str">
        <f>IFERROR(_xlfn.XLOOKUP(TEXT(A1282, "0"), TEXT('Material master'!$A$2:'Material master'!$A$275, "0"), 'Material master'!$D$2:'Material master'!$D$275, 1),"")</f>
        <v>C002 - Limestone</v>
      </c>
      <c r="E1282" s="136" t="str">
        <f>IFERROR(_xlfn.XLOOKUP(TEXT(A1282, "0"), TEXT('Material master'!$A$2:'Material master'!$A$275, "0"), 'Material master'!$E$2:'Material master'!$E$275, 1),"")</f>
        <v>SPC0205 - Limestone</v>
      </c>
      <c r="F1282" s="136" t="str">
        <f>IFERROR(_xlfn.XLOOKUP(TEXT(A1282, "0"), TEXT('Material master'!$A$2:'Material master'!$A$275, "0"), 'Material master'!$F$2:'Material master'!$F$275, 1),"")</f>
        <v>BK47 - Limestone Sand Coarse</v>
      </c>
      <c r="G1282" s="136" t="str">
        <f>IFERROR(_xlfn.XLOOKUP(TEXT(A1282, "0"), TEXT('Material master'!$A$2:'Material master'!$A$275, "0"), 'Material master'!$G$2:'Material master'!$G$275, 1),"")</f>
        <v>Ca-Carb LMK A WS</v>
      </c>
      <c r="H1282" s="136" t="s">
        <v>697</v>
      </c>
      <c r="K1282" s="142">
        <v>1252.74</v>
      </c>
      <c r="L1282" s="142">
        <f t="shared" ref="L1282:W1282" si="1196">K1282 - L1281 + L1284</f>
        <v>3499.0299999999997</v>
      </c>
      <c r="M1282" s="142">
        <f t="shared" si="1196"/>
        <v>3498.62</v>
      </c>
      <c r="N1282" s="142">
        <f t="shared" si="1196"/>
        <v>3498.9594461322895</v>
      </c>
      <c r="O1282" s="142">
        <f t="shared" si="1196"/>
        <v>3499.1936700553415</v>
      </c>
      <c r="P1282" s="142">
        <f t="shared" si="1196"/>
        <v>3499.1502194827945</v>
      </c>
      <c r="Q1282" s="142">
        <f t="shared" si="1196"/>
        <v>3498.8178205578292</v>
      </c>
      <c r="R1282" s="142">
        <f t="shared" si="1196"/>
        <v>3498.4043699852823</v>
      </c>
      <c r="S1282" s="142">
        <f t="shared" si="1196"/>
        <v>3498.990170208358</v>
      </c>
      <c r="T1282" s="142">
        <f t="shared" si="1196"/>
        <v>3498.9077712833928</v>
      </c>
      <c r="U1282" s="142">
        <f t="shared" si="1196"/>
        <v>3499.2043207108454</v>
      </c>
      <c r="V1282" s="142">
        <f t="shared" si="1196"/>
        <v>3499.2002989378625</v>
      </c>
      <c r="W1282" s="142">
        <f t="shared" si="1196"/>
        <v>3498.7568483653154</v>
      </c>
    </row>
    <row r="1283" spans="1:23" x14ac:dyDescent="0.25">
      <c r="A1283" s="257" t="s">
        <v>403</v>
      </c>
      <c r="B1283" t="str">
        <f>IFERROR(_xlfn.XLOOKUP(TEXT(A1283, "0"), TEXT('Material master'!$A$2:'Material master'!$A$275, "0"), 'Material master'!$B$2:'Material master'!$B$275, 1),"")</f>
        <v>Ca-Carb LMK A WS</v>
      </c>
      <c r="C1283" t="str">
        <f>IFERROR(_xlfn.XLOOKUP(TEXT(A1283, "0"), TEXT('Material master'!$A$2:'Material master'!$A$275, "0"), 'Material master'!$C$2:'Material master'!$C$275, 1),"")</f>
        <v>Bulk Product</v>
      </c>
      <c r="D1283" t="str">
        <f>IFERROR(_xlfn.XLOOKUP(TEXT(A1283, "0"), TEXT('Material master'!$A$2:'Material master'!$A$275, "0"), 'Material master'!$D$2:'Material master'!$D$275, 1),"")</f>
        <v>C002 - Limestone</v>
      </c>
      <c r="E1283" t="str">
        <f>IFERROR(_xlfn.XLOOKUP(TEXT(A1283, "0"), TEXT('Material master'!$A$2:'Material master'!$A$275, "0"), 'Material master'!$E$2:'Material master'!$E$275, 1),"")</f>
        <v>SPC0205 - Limestone</v>
      </c>
      <c r="F1283" t="str">
        <f>IFERROR(_xlfn.XLOOKUP(TEXT(A1283, "0"), TEXT('Material master'!$A$2:'Material master'!$A$275, "0"), 'Material master'!$F$2:'Material master'!$F$275, 1),"")</f>
        <v>BK47 - Limestone Sand Coarse</v>
      </c>
      <c r="G1283" t="str">
        <f>IFERROR(_xlfn.XLOOKUP(TEXT(A1283, "0"), TEXT('Material master'!$A$2:'Material master'!$A$275, "0"), 'Material master'!$G$2:'Material master'!$G$275, 1),"")</f>
        <v>Ca-Carb LMK A WS</v>
      </c>
      <c r="H1283" t="s">
        <v>698</v>
      </c>
      <c r="I1283" s="32">
        <v>3498.2109536703338</v>
      </c>
      <c r="J1283" s="258">
        <f>IFERROR($I1283/AVERAGE($L1281:$W1281),0)</f>
        <v>3.9666066592537148</v>
      </c>
      <c r="K1283" s="32"/>
      <c r="L1283" s="32">
        <f t="shared" ref="L1283:W1283" si="1197">$I1283</f>
        <v>3498.2109536703338</v>
      </c>
      <c r="M1283" s="32">
        <f t="shared" si="1197"/>
        <v>3498.2109536703338</v>
      </c>
      <c r="N1283" s="32">
        <f t="shared" si="1197"/>
        <v>3498.2109536703338</v>
      </c>
      <c r="O1283" s="32">
        <f t="shared" si="1197"/>
        <v>3498.2109536703338</v>
      </c>
      <c r="P1283" s="32">
        <f t="shared" si="1197"/>
        <v>3498.2109536703338</v>
      </c>
      <c r="Q1283" s="32">
        <f t="shared" si="1197"/>
        <v>3498.2109536703338</v>
      </c>
      <c r="R1283" s="32">
        <f t="shared" si="1197"/>
        <v>3498.2109536703338</v>
      </c>
      <c r="S1283" s="32">
        <f t="shared" si="1197"/>
        <v>3498.2109536703338</v>
      </c>
      <c r="T1283" s="32">
        <f t="shared" si="1197"/>
        <v>3498.2109536703338</v>
      </c>
      <c r="U1283" s="32">
        <f t="shared" si="1197"/>
        <v>3498.2109536703338</v>
      </c>
      <c r="V1283" s="32">
        <f t="shared" si="1197"/>
        <v>3498.2109536703338</v>
      </c>
      <c r="W1283" s="32">
        <f t="shared" si="1197"/>
        <v>3498.2109536703338</v>
      </c>
    </row>
    <row r="1284" spans="1:23" x14ac:dyDescent="0.25">
      <c r="A1284" s="257" t="s">
        <v>403</v>
      </c>
      <c r="B1284" t="str">
        <f>IFERROR(_xlfn.XLOOKUP(TEXT(A1284, "0"), TEXT('Material master'!$A$2:'Material master'!$A$275, "0"), 'Material master'!$B$2:'Material master'!$B$275, 1),"")</f>
        <v>Ca-Carb LMK A WS</v>
      </c>
      <c r="C1284" t="str">
        <f>IFERROR(_xlfn.XLOOKUP(TEXT(A1284, "0"), TEXT('Material master'!$A$2:'Material master'!$A$275, "0"), 'Material master'!$C$2:'Material master'!$C$275, 1),"")</f>
        <v>Bulk Product</v>
      </c>
      <c r="D1284" t="str">
        <f>IFERROR(_xlfn.XLOOKUP(TEXT(A1284, "0"), TEXT('Material master'!$A$2:'Material master'!$A$275, "0"), 'Material master'!$D$2:'Material master'!$D$275, 1),"")</f>
        <v>C002 - Limestone</v>
      </c>
      <c r="E1284" t="str">
        <f>IFERROR(_xlfn.XLOOKUP(TEXT(A1284, "0"), TEXT('Material master'!$A$2:'Material master'!$A$275, "0"), 'Material master'!$E$2:'Material master'!$E$275, 1),"")</f>
        <v>SPC0205 - Limestone</v>
      </c>
      <c r="F1284" t="str">
        <f>IFERROR(_xlfn.XLOOKUP(TEXT(A1284, "0"), TEXT('Material master'!$A$2:'Material master'!$A$275, "0"), 'Material master'!$F$2:'Material master'!$F$275, 1),"")</f>
        <v>BK47 - Limestone Sand Coarse</v>
      </c>
      <c r="G1284" t="str">
        <f>IFERROR(_xlfn.XLOOKUP(TEXT(A1284, "0"), TEXT('Material master'!$A$2:'Material master'!$A$275, "0"), 'Material master'!$G$2:'Material master'!$G$275, 1),"")</f>
        <v>Ca-Carb LMK A WS</v>
      </c>
      <c r="H1284" t="s">
        <v>704</v>
      </c>
      <c r="I1284">
        <v>1</v>
      </c>
      <c r="K1284" s="32"/>
      <c r="L1284" s="32">
        <f t="shared" ref="L1284:W1284" si="1198">IF(( L1283 - K1282 + L1281 ) &gt; 0, CEILING(( L1283 - K1282 + L1281 ), $I1284), 0)</f>
        <v>3275</v>
      </c>
      <c r="M1284" s="32">
        <f t="shared" si="1198"/>
        <v>679</v>
      </c>
      <c r="N1284" s="32">
        <f t="shared" si="1198"/>
        <v>848</v>
      </c>
      <c r="O1284" s="32">
        <f t="shared" si="1198"/>
        <v>874</v>
      </c>
      <c r="P1284" s="32">
        <f t="shared" si="1198"/>
        <v>895</v>
      </c>
      <c r="Q1284" s="32">
        <f t="shared" si="1198"/>
        <v>909</v>
      </c>
      <c r="R1284" s="32">
        <f t="shared" si="1198"/>
        <v>897</v>
      </c>
      <c r="S1284" s="32">
        <f t="shared" si="1198"/>
        <v>945</v>
      </c>
      <c r="T1284" s="32">
        <f t="shared" si="1198"/>
        <v>895</v>
      </c>
      <c r="U1284" s="32">
        <f t="shared" si="1198"/>
        <v>860</v>
      </c>
      <c r="V1284" s="32">
        <f t="shared" si="1198"/>
        <v>880</v>
      </c>
      <c r="W1284" s="32">
        <f t="shared" si="1198"/>
        <v>872</v>
      </c>
    </row>
    <row r="1285" spans="1:23" x14ac:dyDescent="0.25">
      <c r="A1285" s="257" t="s">
        <v>403</v>
      </c>
      <c r="B1285" t="str">
        <f>IFERROR(_xlfn.XLOOKUP(TEXT(A1285, "0"), TEXT('Material master'!$A$2:'Material master'!$A$275, "0"), 'Material master'!$B$2:'Material master'!$B$275, 1),"")</f>
        <v>Ca-Carb LMK A WS</v>
      </c>
      <c r="C1285" t="str">
        <f>IFERROR(_xlfn.XLOOKUP(TEXT(A1285, "0"), TEXT('Material master'!$A$2:'Material master'!$A$275, "0"), 'Material master'!$C$2:'Material master'!$C$275, 1),"")</f>
        <v>Bulk Product</v>
      </c>
      <c r="D1285" t="str">
        <f>IFERROR(_xlfn.XLOOKUP(TEXT(A1285, "0"), TEXT('Material master'!$A$2:'Material master'!$A$275, "0"), 'Material master'!$D$2:'Material master'!$D$275, 1),"")</f>
        <v>C002 - Limestone</v>
      </c>
      <c r="E1285" t="str">
        <f>IFERROR(_xlfn.XLOOKUP(TEXT(A1285, "0"), TEXT('Material master'!$A$2:'Material master'!$A$275, "0"), 'Material master'!$E$2:'Material master'!$E$275, 1),"")</f>
        <v>SPC0205 - Limestone</v>
      </c>
      <c r="F1285" t="str">
        <f>IFERROR(_xlfn.XLOOKUP(TEXT(A1285, "0"), TEXT('Material master'!$A$2:'Material master'!$A$275, "0"), 'Material master'!$F$2:'Material master'!$F$275, 1),"")</f>
        <v>BK47 - Limestone Sand Coarse</v>
      </c>
      <c r="G1285" t="str">
        <f>IFERROR(_xlfn.XLOOKUP(TEXT(A1285, "0"), TEXT('Material master'!$A$2:'Material master'!$A$275, "0"), 'Material master'!$G$2:'Material master'!$G$275, 1),"")</f>
        <v>Ca-Carb LMK A WS</v>
      </c>
      <c r="H1285" t="s">
        <v>705</v>
      </c>
      <c r="I1285" t="s">
        <v>615</v>
      </c>
      <c r="J1285">
        <v>25</v>
      </c>
      <c r="K1285" s="32"/>
      <c r="L1285" s="32">
        <f t="shared" ref="L1285:W1285" si="1199">L1284 / $J1285</f>
        <v>131</v>
      </c>
      <c r="M1285" s="32">
        <f t="shared" si="1199"/>
        <v>27.16</v>
      </c>
      <c r="N1285" s="32">
        <f t="shared" si="1199"/>
        <v>33.92</v>
      </c>
      <c r="O1285" s="32">
        <f t="shared" si="1199"/>
        <v>34.96</v>
      </c>
      <c r="P1285" s="32">
        <f t="shared" si="1199"/>
        <v>35.799999999999997</v>
      </c>
      <c r="Q1285" s="32">
        <f t="shared" si="1199"/>
        <v>36.36</v>
      </c>
      <c r="R1285" s="32">
        <f t="shared" si="1199"/>
        <v>35.880000000000003</v>
      </c>
      <c r="S1285" s="32">
        <f t="shared" si="1199"/>
        <v>37.799999999999997</v>
      </c>
      <c r="T1285" s="32">
        <f t="shared" si="1199"/>
        <v>35.799999999999997</v>
      </c>
      <c r="U1285" s="32">
        <f t="shared" si="1199"/>
        <v>34.4</v>
      </c>
      <c r="V1285" s="32">
        <f t="shared" si="1199"/>
        <v>35.200000000000003</v>
      </c>
      <c r="W1285" s="32">
        <f t="shared" si="1199"/>
        <v>34.880000000000003</v>
      </c>
    </row>
    <row r="1286" spans="1:23" ht="15.75" thickBot="1" x14ac:dyDescent="0.3">
      <c r="A1286" s="257" t="s">
        <v>403</v>
      </c>
      <c r="B1286" t="str">
        <f>IFERROR(_xlfn.XLOOKUP(TEXT(A1286, "0"), TEXT('Material master'!$A$2:'Material master'!$A$275, "0"), 'Material master'!$B$2:'Material master'!$B$275, 1),"")</f>
        <v>Ca-Carb LMK A WS</v>
      </c>
      <c r="C1286" t="str">
        <f>IFERROR(_xlfn.XLOOKUP(TEXT(A1286, "0"), TEXT('Material master'!$A$2:'Material master'!$A$275, "0"), 'Material master'!$C$2:'Material master'!$C$275, 1),"")</f>
        <v>Bulk Product</v>
      </c>
      <c r="D1286" t="str">
        <f>IFERROR(_xlfn.XLOOKUP(TEXT(A1286, "0"), TEXT('Material master'!$A$2:'Material master'!$A$275, "0"), 'Material master'!$D$2:'Material master'!$D$275, 1),"")</f>
        <v>C002 - Limestone</v>
      </c>
      <c r="E1286" t="str">
        <f>IFERROR(_xlfn.XLOOKUP(TEXT(A1286, "0"), TEXT('Material master'!$A$2:'Material master'!$A$275, "0"), 'Material master'!$E$2:'Material master'!$E$275, 1),"")</f>
        <v>SPC0205 - Limestone</v>
      </c>
      <c r="F1286" t="str">
        <f>IFERROR(_xlfn.XLOOKUP(TEXT(A1286, "0"), TEXT('Material master'!$A$2:'Material master'!$A$275, "0"), 'Material master'!$F$2:'Material master'!$F$275, 1),"")</f>
        <v>BK47 - Limestone Sand Coarse</v>
      </c>
      <c r="G1286" t="str">
        <f>IFERROR(_xlfn.XLOOKUP(TEXT(A1286, "0"), TEXT('Material master'!$A$2:'Material master'!$A$275, "0"), 'Material master'!$G$2:'Material master'!$G$275, 1),"")</f>
        <v>Ca-Carb LMK A WS</v>
      </c>
      <c r="H1286" t="s">
        <v>706</v>
      </c>
      <c r="I1286" s="257" t="s">
        <v>168</v>
      </c>
      <c r="J1286">
        <v>1.01</v>
      </c>
      <c r="K1286" s="32"/>
      <c r="L1286" s="32">
        <f t="shared" ref="L1286:W1286" si="1200">L1284 * $J1286</f>
        <v>3307.75</v>
      </c>
      <c r="M1286" s="32">
        <f t="shared" si="1200"/>
        <v>685.79</v>
      </c>
      <c r="N1286" s="32">
        <f t="shared" si="1200"/>
        <v>856.48</v>
      </c>
      <c r="O1286" s="32">
        <f t="shared" si="1200"/>
        <v>882.74</v>
      </c>
      <c r="P1286" s="32">
        <f t="shared" si="1200"/>
        <v>903.95</v>
      </c>
      <c r="Q1286" s="32">
        <f t="shared" si="1200"/>
        <v>918.09</v>
      </c>
      <c r="R1286" s="32">
        <f t="shared" si="1200"/>
        <v>905.97</v>
      </c>
      <c r="S1286" s="32">
        <f t="shared" si="1200"/>
        <v>954.45</v>
      </c>
      <c r="T1286" s="32">
        <f t="shared" si="1200"/>
        <v>903.95</v>
      </c>
      <c r="U1286" s="32">
        <f t="shared" si="1200"/>
        <v>868.6</v>
      </c>
      <c r="V1286" s="32">
        <f t="shared" si="1200"/>
        <v>888.8</v>
      </c>
      <c r="W1286" s="32">
        <f t="shared" si="1200"/>
        <v>880.72</v>
      </c>
    </row>
    <row r="1287" spans="1:23" s="138" customFormat="1" x14ac:dyDescent="0.25">
      <c r="A1287" s="137" t="s">
        <v>406</v>
      </c>
      <c r="B1287" s="138" t="str">
        <f>IFERROR(_xlfn.XLOOKUP(TEXT(A1287, "0"), TEXT('Material master'!$A$2:'Material master'!$A$275, "0"), 'Material master'!$B$2:'Material master'!$B$275, 1),"")</f>
        <v>Glass SGFL71 PO</v>
      </c>
      <c r="C1287" s="138" t="str">
        <f>IFERROR(_xlfn.XLOOKUP(TEXT(A1287, "0"), TEXT('Material master'!$A$2:'Material master'!$A$275, "0"), 'Material master'!$C$2:'Material master'!$C$275, 1),"")</f>
        <v>Bulk Product</v>
      </c>
      <c r="D1287" s="138" t="str">
        <f>IFERROR(_xlfn.XLOOKUP(TEXT(A1287, "0"), TEXT('Material master'!$A$2:'Material master'!$A$275, "0"), 'Material master'!$D$2:'Material master'!$D$275, 1),"")</f>
        <v>SV00 - Toll Processing</v>
      </c>
      <c r="E1287" s="138" t="str">
        <f>IFERROR(_xlfn.XLOOKUP(TEXT(A1287, "0"), TEXT('Material master'!$A$2:'Material master'!$A$275, "0"), 'Material master'!$E$2:'Material master'!$E$275, 1),"")</f>
        <v>SPC9009 - Milling/Grinding</v>
      </c>
      <c r="F1287" s="138" t="str">
        <f>IFERROR(_xlfn.XLOOKUP(TEXT(A1287, "0"), TEXT('Material master'!$A$2:'Material master'!$A$275, "0"), 'Material master'!$F$2:'Material master'!$F$275, 1),"")</f>
        <v>SA12 - Milling/Grinding</v>
      </c>
      <c r="G1287" s="138" t="str">
        <f>IFERROR(_xlfn.XLOOKUP(TEXT(A1287, "0"), TEXT('Material master'!$A$2:'Material master'!$A$275, "0"), 'Material master'!$G$2:'Material master'!$G$275, 1),"")</f>
        <v>Glass Fiber L71 PO</v>
      </c>
      <c r="H1287" s="138" t="s">
        <v>683</v>
      </c>
      <c r="I1287" s="140">
        <f>IFERROR(AVERAGE('Forecast sheet'!$C$52:'Forecast sheet'!$N$52),0)</f>
        <v>1021.6866666666668</v>
      </c>
      <c r="J1287" s="140">
        <f>IFERROR(AVERAGE(L1287:W1287),0)</f>
        <v>849.14358849838254</v>
      </c>
      <c r="K1287" s="140"/>
      <c r="L1287" s="140">
        <v>1050</v>
      </c>
      <c r="M1287" s="140">
        <v>830.88391472550825</v>
      </c>
      <c r="N1287" s="140">
        <v>830.88391472550825</v>
      </c>
      <c r="O1287" s="140">
        <v>830.88391472550825</v>
      </c>
      <c r="P1287" s="140">
        <v>830.88391472550825</v>
      </c>
      <c r="Q1287" s="140">
        <v>830.88391472550825</v>
      </c>
      <c r="R1287" s="140">
        <v>830.88391472550825</v>
      </c>
      <c r="S1287" s="140">
        <v>830.88391472550825</v>
      </c>
      <c r="T1287" s="140">
        <v>830.88391472550825</v>
      </c>
      <c r="U1287" s="140">
        <v>830.88391472550825</v>
      </c>
      <c r="V1287" s="140">
        <v>830.88391472550825</v>
      </c>
      <c r="W1287" s="140">
        <v>830.88391472550825</v>
      </c>
    </row>
    <row r="1288" spans="1:23" x14ac:dyDescent="0.25">
      <c r="A1288" s="257" t="s">
        <v>406</v>
      </c>
      <c r="B1288" t="str">
        <f>IFERROR(_xlfn.XLOOKUP(TEXT(A1288, "0"), TEXT('Material master'!$A$2:'Material master'!$A$275, "0"), 'Material master'!$B$2:'Material master'!$B$275, 1),"")</f>
        <v>Glass SGFL71 PO</v>
      </c>
      <c r="C1288" t="str">
        <f>IFERROR(_xlfn.XLOOKUP(TEXT(A1288, "0"), TEXT('Material master'!$A$2:'Material master'!$A$275, "0"), 'Material master'!$C$2:'Material master'!$C$275, 1),"")</f>
        <v>Bulk Product</v>
      </c>
      <c r="D1288" t="str">
        <f>IFERROR(_xlfn.XLOOKUP(TEXT(A1288, "0"), TEXT('Material master'!$A$2:'Material master'!$A$275, "0"), 'Material master'!$D$2:'Material master'!$D$275, 1),"")</f>
        <v>SV00 - Toll Processing</v>
      </c>
      <c r="E1288" t="str">
        <f>IFERROR(_xlfn.XLOOKUP(TEXT(A1288, "0"), TEXT('Material master'!$A$2:'Material master'!$A$275, "0"), 'Material master'!$E$2:'Material master'!$E$275, 1),"")</f>
        <v>SPC9009 - Milling/Grinding</v>
      </c>
      <c r="F1288" t="str">
        <f>IFERROR(_xlfn.XLOOKUP(TEXT(A1288, "0"), TEXT('Material master'!$A$2:'Material master'!$A$275, "0"), 'Material master'!$F$2:'Material master'!$F$275, 1),"")</f>
        <v>SA12 - Milling/Grinding</v>
      </c>
      <c r="G1288" t="str">
        <f>IFERROR(_xlfn.XLOOKUP(TEXT(A1288, "0"), TEXT('Material master'!$A$2:'Material master'!$A$275, "0"), 'Material master'!$G$2:'Material master'!$G$275, 1),"")</f>
        <v>Glass Fiber L71 PO</v>
      </c>
      <c r="H1288" t="s">
        <v>695</v>
      </c>
      <c r="I1288" s="257" t="s">
        <v>322</v>
      </c>
      <c r="K1288" s="32"/>
      <c r="L1288" s="32">
        <f t="shared" ref="L1288:W1288" si="1201">IFERROR(L1025, 0)</f>
        <v>60.199999999999996</v>
      </c>
      <c r="M1288" s="32">
        <f t="shared" si="1201"/>
        <v>39.199999999999996</v>
      </c>
      <c r="N1288" s="32">
        <f t="shared" si="1201"/>
        <v>77</v>
      </c>
      <c r="O1288" s="32">
        <f t="shared" si="1201"/>
        <v>64.399999999999991</v>
      </c>
      <c r="P1288" s="32">
        <f t="shared" si="1201"/>
        <v>61.599999999999994</v>
      </c>
      <c r="Q1288" s="32">
        <f t="shared" si="1201"/>
        <v>62.999999999999993</v>
      </c>
      <c r="R1288" s="32">
        <f t="shared" si="1201"/>
        <v>62.999999999999993</v>
      </c>
      <c r="S1288" s="32">
        <f t="shared" si="1201"/>
        <v>85.399999999999991</v>
      </c>
      <c r="T1288" s="32">
        <f t="shared" si="1201"/>
        <v>39.199999999999996</v>
      </c>
      <c r="U1288" s="32">
        <f t="shared" si="1201"/>
        <v>67.199999999999989</v>
      </c>
      <c r="V1288" s="32">
        <f t="shared" si="1201"/>
        <v>62.999999999999993</v>
      </c>
      <c r="W1288" s="32">
        <f t="shared" si="1201"/>
        <v>61.599999999999994</v>
      </c>
    </row>
    <row r="1289" spans="1:23" x14ac:dyDescent="0.25">
      <c r="A1289" s="257" t="s">
        <v>406</v>
      </c>
      <c r="B1289" t="str">
        <f>IFERROR(_xlfn.XLOOKUP(TEXT(A1289, "0"), TEXT('Material master'!$A$2:'Material master'!$A$275, "0"), 'Material master'!$B$2:'Material master'!$B$275, 1),"")</f>
        <v>Glass SGFL71 PO</v>
      </c>
      <c r="C1289" t="str">
        <f>IFERROR(_xlfn.XLOOKUP(TEXT(A1289, "0"), TEXT('Material master'!$A$2:'Material master'!$A$275, "0"), 'Material master'!$C$2:'Material master'!$C$275, 1),"")</f>
        <v>Bulk Product</v>
      </c>
      <c r="D1289" t="str">
        <f>IFERROR(_xlfn.XLOOKUP(TEXT(A1289, "0"), TEXT('Material master'!$A$2:'Material master'!$A$275, "0"), 'Material master'!$D$2:'Material master'!$D$275, 1),"")</f>
        <v>SV00 - Toll Processing</v>
      </c>
      <c r="E1289" t="str">
        <f>IFERROR(_xlfn.XLOOKUP(TEXT(A1289, "0"), TEXT('Material master'!$A$2:'Material master'!$A$275, "0"), 'Material master'!$E$2:'Material master'!$E$275, 1),"")</f>
        <v>SPC9009 - Milling/Grinding</v>
      </c>
      <c r="F1289" t="str">
        <f>IFERROR(_xlfn.XLOOKUP(TEXT(A1289, "0"), TEXT('Material master'!$A$2:'Material master'!$A$275, "0"), 'Material master'!$F$2:'Material master'!$F$275, 1),"")</f>
        <v>SA12 - Milling/Grinding</v>
      </c>
      <c r="G1289" t="str">
        <f>IFERROR(_xlfn.XLOOKUP(TEXT(A1289, "0"), TEXT('Material master'!$A$2:'Material master'!$A$275, "0"), 'Material master'!$G$2:'Material master'!$G$275, 1),"")</f>
        <v>Glass Fiber L71 PO</v>
      </c>
      <c r="H1289" t="s">
        <v>695</v>
      </c>
      <c r="I1289" s="257" t="s">
        <v>473</v>
      </c>
      <c r="K1289" s="32"/>
      <c r="L1289" s="32">
        <f t="shared" ref="L1289:W1289" si="1202">IFERROR(L1555, 0)</f>
        <v>0</v>
      </c>
      <c r="M1289" s="32">
        <f t="shared" si="1202"/>
        <v>0</v>
      </c>
      <c r="N1289" s="32">
        <f t="shared" si="1202"/>
        <v>0</v>
      </c>
      <c r="O1289" s="32">
        <f t="shared" si="1202"/>
        <v>0</v>
      </c>
      <c r="P1289" s="32">
        <f t="shared" si="1202"/>
        <v>0</v>
      </c>
      <c r="Q1289" s="32">
        <f t="shared" si="1202"/>
        <v>0</v>
      </c>
      <c r="R1289" s="32">
        <f t="shared" si="1202"/>
        <v>0</v>
      </c>
      <c r="S1289" s="32">
        <f t="shared" si="1202"/>
        <v>0</v>
      </c>
      <c r="T1289" s="32">
        <f t="shared" si="1202"/>
        <v>0</v>
      </c>
      <c r="U1289" s="32">
        <f t="shared" si="1202"/>
        <v>0</v>
      </c>
      <c r="V1289" s="32">
        <f t="shared" si="1202"/>
        <v>0</v>
      </c>
      <c r="W1289" s="32">
        <f t="shared" si="1202"/>
        <v>0</v>
      </c>
    </row>
    <row r="1290" spans="1:23" x14ac:dyDescent="0.25">
      <c r="A1290" s="257" t="s">
        <v>406</v>
      </c>
      <c r="B1290" t="str">
        <f>IFERROR(_xlfn.XLOOKUP(TEXT(A1290, "0"), TEXT('Material master'!$A$2:'Material master'!$A$275, "0"), 'Material master'!$B$2:'Material master'!$B$275, 1),"")</f>
        <v>Glass SGFL71 PO</v>
      </c>
      <c r="C1290" t="str">
        <f>IFERROR(_xlfn.XLOOKUP(TEXT(A1290, "0"), TEXT('Material master'!$A$2:'Material master'!$A$275, "0"), 'Material master'!$C$2:'Material master'!$C$275, 1),"")</f>
        <v>Bulk Product</v>
      </c>
      <c r="D1290" t="str">
        <f>IFERROR(_xlfn.XLOOKUP(TEXT(A1290, "0"), TEXT('Material master'!$A$2:'Material master'!$A$275, "0"), 'Material master'!$D$2:'Material master'!$D$275, 1),"")</f>
        <v>SV00 - Toll Processing</v>
      </c>
      <c r="E1290" t="str">
        <f>IFERROR(_xlfn.XLOOKUP(TEXT(A1290, "0"), TEXT('Material master'!$A$2:'Material master'!$A$275, "0"), 'Material master'!$E$2:'Material master'!$E$275, 1),"")</f>
        <v>SPC9009 - Milling/Grinding</v>
      </c>
      <c r="F1290" t="str">
        <f>IFERROR(_xlfn.XLOOKUP(TEXT(A1290, "0"), TEXT('Material master'!$A$2:'Material master'!$A$275, "0"), 'Material master'!$F$2:'Material master'!$F$275, 1),"")</f>
        <v>SA12 - Milling/Grinding</v>
      </c>
      <c r="G1290" t="str">
        <f>IFERROR(_xlfn.XLOOKUP(TEXT(A1290, "0"), TEXT('Material master'!$A$2:'Material master'!$A$275, "0"), 'Material master'!$G$2:'Material master'!$G$275, 1),"")</f>
        <v>Glass Fiber L71 PO</v>
      </c>
      <c r="H1290" t="s">
        <v>695</v>
      </c>
      <c r="I1290" s="257" t="s">
        <v>497</v>
      </c>
      <c r="K1290" s="32"/>
      <c r="L1290" s="32">
        <f t="shared" ref="L1290:W1290" si="1203">IFERROR(L1607, 0)</f>
        <v>48</v>
      </c>
      <c r="M1290" s="32">
        <f t="shared" si="1203"/>
        <v>0</v>
      </c>
      <c r="N1290" s="32">
        <f t="shared" si="1203"/>
        <v>0</v>
      </c>
      <c r="O1290" s="32">
        <f t="shared" si="1203"/>
        <v>0</v>
      </c>
      <c r="P1290" s="32">
        <f t="shared" si="1203"/>
        <v>0</v>
      </c>
      <c r="Q1290" s="32">
        <f t="shared" si="1203"/>
        <v>0</v>
      </c>
      <c r="R1290" s="32">
        <f t="shared" si="1203"/>
        <v>0</v>
      </c>
      <c r="S1290" s="32">
        <f t="shared" si="1203"/>
        <v>0</v>
      </c>
      <c r="T1290" s="32">
        <f t="shared" si="1203"/>
        <v>0</v>
      </c>
      <c r="U1290" s="32">
        <f t="shared" si="1203"/>
        <v>0</v>
      </c>
      <c r="V1290" s="32">
        <f t="shared" si="1203"/>
        <v>0</v>
      </c>
      <c r="W1290" s="32">
        <f t="shared" si="1203"/>
        <v>0</v>
      </c>
    </row>
    <row r="1291" spans="1:23" x14ac:dyDescent="0.25">
      <c r="A1291" s="257" t="s">
        <v>406</v>
      </c>
      <c r="B1291" t="str">
        <f>IFERROR(_xlfn.XLOOKUP(TEXT(A1291, "0"), TEXT('Material master'!$A$2:'Material master'!$A$275, "0"), 'Material master'!$B$2:'Material master'!$B$275, 1),"")</f>
        <v>Glass SGFL71 PO</v>
      </c>
      <c r="C1291" t="str">
        <f>IFERROR(_xlfn.XLOOKUP(TEXT(A1291, "0"), TEXT('Material master'!$A$2:'Material master'!$A$275, "0"), 'Material master'!$C$2:'Material master'!$C$275, 1),"")</f>
        <v>Bulk Product</v>
      </c>
      <c r="D1291" t="str">
        <f>IFERROR(_xlfn.XLOOKUP(TEXT(A1291, "0"), TEXT('Material master'!$A$2:'Material master'!$A$275, "0"), 'Material master'!$D$2:'Material master'!$D$275, 1),"")</f>
        <v>SV00 - Toll Processing</v>
      </c>
      <c r="E1291" t="str">
        <f>IFERROR(_xlfn.XLOOKUP(TEXT(A1291, "0"), TEXT('Material master'!$A$2:'Material master'!$A$275, "0"), 'Material master'!$E$2:'Material master'!$E$275, 1),"")</f>
        <v>SPC9009 - Milling/Grinding</v>
      </c>
      <c r="F1291" t="str">
        <f>IFERROR(_xlfn.XLOOKUP(TEXT(A1291, "0"), TEXT('Material master'!$A$2:'Material master'!$A$275, "0"), 'Material master'!$F$2:'Material master'!$F$275, 1),"")</f>
        <v>SA12 - Milling/Grinding</v>
      </c>
      <c r="G1291" t="str">
        <f>IFERROR(_xlfn.XLOOKUP(TEXT(A1291, "0"), TEXT('Material master'!$A$2:'Material master'!$A$275, "0"), 'Material master'!$G$2:'Material master'!$G$275, 1),"")</f>
        <v>Glass Fiber L71 PO</v>
      </c>
      <c r="H1291" t="s">
        <v>695</v>
      </c>
      <c r="I1291" s="257" t="s">
        <v>566</v>
      </c>
      <c r="K1291" s="32"/>
      <c r="L1291" s="32">
        <f t="shared" ref="L1291:W1291" si="1204">IFERROR(L1808, 0)</f>
        <v>8.3999999999999986</v>
      </c>
      <c r="M1291" s="32">
        <f t="shared" si="1204"/>
        <v>6.3</v>
      </c>
      <c r="N1291" s="32">
        <f t="shared" si="1204"/>
        <v>2.8</v>
      </c>
      <c r="O1291" s="32">
        <f t="shared" si="1204"/>
        <v>4.1999999999999993</v>
      </c>
      <c r="P1291" s="32">
        <f t="shared" si="1204"/>
        <v>3.5</v>
      </c>
      <c r="Q1291" s="32">
        <f t="shared" si="1204"/>
        <v>3.5</v>
      </c>
      <c r="R1291" s="32">
        <f t="shared" si="1204"/>
        <v>4.1999999999999993</v>
      </c>
      <c r="S1291" s="32">
        <f t="shared" si="1204"/>
        <v>3.5</v>
      </c>
      <c r="T1291" s="32">
        <f t="shared" si="1204"/>
        <v>4.1999999999999993</v>
      </c>
      <c r="U1291" s="32">
        <f t="shared" si="1204"/>
        <v>3.5</v>
      </c>
      <c r="V1291" s="32">
        <f t="shared" si="1204"/>
        <v>3.5</v>
      </c>
      <c r="W1291" s="32">
        <f t="shared" si="1204"/>
        <v>3.5</v>
      </c>
    </row>
    <row r="1292" spans="1:23" x14ac:dyDescent="0.25">
      <c r="A1292" s="257" t="s">
        <v>406</v>
      </c>
      <c r="B1292" t="str">
        <f>IFERROR(_xlfn.XLOOKUP(TEXT(A1292, "0"), TEXT('Material master'!$A$2:'Material master'!$A$275, "0"), 'Material master'!$B$2:'Material master'!$B$275, 1),"")</f>
        <v>Glass SGFL71 PO</v>
      </c>
      <c r="C1292" t="str">
        <f>IFERROR(_xlfn.XLOOKUP(TEXT(A1292, "0"), TEXT('Material master'!$A$2:'Material master'!$A$275, "0"), 'Material master'!$C$2:'Material master'!$C$275, 1),"")</f>
        <v>Bulk Product</v>
      </c>
      <c r="D1292" t="str">
        <f>IFERROR(_xlfn.XLOOKUP(TEXT(A1292, "0"), TEXT('Material master'!$A$2:'Material master'!$A$275, "0"), 'Material master'!$D$2:'Material master'!$D$275, 1),"")</f>
        <v>SV00 - Toll Processing</v>
      </c>
      <c r="E1292" t="str">
        <f>IFERROR(_xlfn.XLOOKUP(TEXT(A1292, "0"), TEXT('Material master'!$A$2:'Material master'!$A$275, "0"), 'Material master'!$E$2:'Material master'!$E$275, 1),"")</f>
        <v>SPC9009 - Milling/Grinding</v>
      </c>
      <c r="F1292" t="str">
        <f>IFERROR(_xlfn.XLOOKUP(TEXT(A1292, "0"), TEXT('Material master'!$A$2:'Material master'!$A$275, "0"), 'Material master'!$F$2:'Material master'!$F$275, 1),"")</f>
        <v>SA12 - Milling/Grinding</v>
      </c>
      <c r="G1292" t="str">
        <f>IFERROR(_xlfn.XLOOKUP(TEXT(A1292, "0"), TEXT('Material master'!$A$2:'Material master'!$A$275, "0"), 'Material master'!$G$2:'Material master'!$G$275, 1),"")</f>
        <v>Glass Fiber L71 PO</v>
      </c>
      <c r="H1292" s="1" t="s">
        <v>696</v>
      </c>
      <c r="I1292" s="1"/>
      <c r="J1292" s="1"/>
      <c r="K1292" s="141"/>
      <c r="L1292" s="141">
        <f t="shared" ref="L1292:W1292" si="1205">SUM(L1287:L1291)</f>
        <v>1166.6000000000001</v>
      </c>
      <c r="M1292" s="141">
        <f t="shared" si="1205"/>
        <v>876.38391472550825</v>
      </c>
      <c r="N1292" s="141">
        <f t="shared" si="1205"/>
        <v>910.6839147255082</v>
      </c>
      <c r="O1292" s="141">
        <f t="shared" si="1205"/>
        <v>899.48391472550827</v>
      </c>
      <c r="P1292" s="141">
        <f t="shared" si="1205"/>
        <v>895.98391472550827</v>
      </c>
      <c r="Q1292" s="141">
        <f t="shared" si="1205"/>
        <v>897.38391472550825</v>
      </c>
      <c r="R1292" s="141">
        <f t="shared" si="1205"/>
        <v>898.08391472550829</v>
      </c>
      <c r="S1292" s="141">
        <f t="shared" si="1205"/>
        <v>919.78391472550823</v>
      </c>
      <c r="T1292" s="141">
        <f t="shared" si="1205"/>
        <v>874.28391472550834</v>
      </c>
      <c r="U1292" s="141">
        <f t="shared" si="1205"/>
        <v>901.58391472550829</v>
      </c>
      <c r="V1292" s="141">
        <f t="shared" si="1205"/>
        <v>897.38391472550825</v>
      </c>
      <c r="W1292" s="141">
        <f t="shared" si="1205"/>
        <v>895.98391472550827</v>
      </c>
    </row>
    <row r="1293" spans="1:23" s="136" customFormat="1" x14ac:dyDescent="0.25">
      <c r="A1293" s="270" t="s">
        <v>406</v>
      </c>
      <c r="B1293" s="136" t="str">
        <f>IFERROR(_xlfn.XLOOKUP(TEXT(A1293, "0"), TEXT('Material master'!$A$2:'Material master'!$A$275, "0"), 'Material master'!$B$2:'Material master'!$B$275, 1),"")</f>
        <v>Glass SGFL71 PO</v>
      </c>
      <c r="C1293" s="136" t="str">
        <f>IFERROR(_xlfn.XLOOKUP(TEXT(A1293, "0"), TEXT('Material master'!$A$2:'Material master'!$A$275, "0"), 'Material master'!$C$2:'Material master'!$C$275, 1),"")</f>
        <v>Bulk Product</v>
      </c>
      <c r="D1293" s="136" t="str">
        <f>IFERROR(_xlfn.XLOOKUP(TEXT(A1293, "0"), TEXT('Material master'!$A$2:'Material master'!$A$275, "0"), 'Material master'!$D$2:'Material master'!$D$275, 1),"")</f>
        <v>SV00 - Toll Processing</v>
      </c>
      <c r="E1293" s="136" t="str">
        <f>IFERROR(_xlfn.XLOOKUP(TEXT(A1293, "0"), TEXT('Material master'!$A$2:'Material master'!$A$275, "0"), 'Material master'!$E$2:'Material master'!$E$275, 1),"")</f>
        <v>SPC9009 - Milling/Grinding</v>
      </c>
      <c r="F1293" s="136" t="str">
        <f>IFERROR(_xlfn.XLOOKUP(TEXT(A1293, "0"), TEXT('Material master'!$A$2:'Material master'!$A$275, "0"), 'Material master'!$F$2:'Material master'!$F$275, 1),"")</f>
        <v>SA12 - Milling/Grinding</v>
      </c>
      <c r="G1293" s="136" t="str">
        <f>IFERROR(_xlfn.XLOOKUP(TEXT(A1293, "0"), TEXT('Material master'!$A$2:'Material master'!$A$275, "0"), 'Material master'!$G$2:'Material master'!$G$275, 1),"")</f>
        <v>Glass Fiber L71 PO</v>
      </c>
      <c r="H1293" s="136" t="s">
        <v>697</v>
      </c>
      <c r="K1293" s="142">
        <v>397.303</v>
      </c>
      <c r="L1293" s="142">
        <f t="shared" ref="L1293:W1293" si="1206">K1293 - L1292 + L1295</f>
        <v>323.70299999999986</v>
      </c>
      <c r="M1293" s="142">
        <f t="shared" si="1206"/>
        <v>324.31908527449161</v>
      </c>
      <c r="N1293" s="142">
        <f t="shared" si="1206"/>
        <v>323.63517054898341</v>
      </c>
      <c r="O1293" s="142">
        <f t="shared" si="1206"/>
        <v>324.15125582347514</v>
      </c>
      <c r="P1293" s="142">
        <f t="shared" si="1206"/>
        <v>324.16734109796687</v>
      </c>
      <c r="Q1293" s="142">
        <f t="shared" si="1206"/>
        <v>323.78342637245862</v>
      </c>
      <c r="R1293" s="142">
        <f t="shared" si="1206"/>
        <v>323.69951164695033</v>
      </c>
      <c r="S1293" s="142">
        <f t="shared" si="1206"/>
        <v>323.9155969214421</v>
      </c>
      <c r="T1293" s="142">
        <f t="shared" si="1206"/>
        <v>323.63168219593376</v>
      </c>
      <c r="U1293" s="142">
        <f t="shared" si="1206"/>
        <v>324.04776747042547</v>
      </c>
      <c r="V1293" s="142">
        <f t="shared" si="1206"/>
        <v>323.66385274491722</v>
      </c>
      <c r="W1293" s="142">
        <f t="shared" si="1206"/>
        <v>323.67993801940895</v>
      </c>
    </row>
    <row r="1294" spans="1:23" x14ac:dyDescent="0.25">
      <c r="A1294" s="257" t="s">
        <v>406</v>
      </c>
      <c r="B1294" t="str">
        <f>IFERROR(_xlfn.XLOOKUP(TEXT(A1294, "0"), TEXT('Material master'!$A$2:'Material master'!$A$275, "0"), 'Material master'!$B$2:'Material master'!$B$275, 1),"")</f>
        <v>Glass SGFL71 PO</v>
      </c>
      <c r="C1294" t="str">
        <f>IFERROR(_xlfn.XLOOKUP(TEXT(A1294, "0"), TEXT('Material master'!$A$2:'Material master'!$A$275, "0"), 'Material master'!$C$2:'Material master'!$C$275, 1),"")</f>
        <v>Bulk Product</v>
      </c>
      <c r="D1294" t="str">
        <f>IFERROR(_xlfn.XLOOKUP(TEXT(A1294, "0"), TEXT('Material master'!$A$2:'Material master'!$A$275, "0"), 'Material master'!$D$2:'Material master'!$D$275, 1),"")</f>
        <v>SV00 - Toll Processing</v>
      </c>
      <c r="E1294" t="str">
        <f>IFERROR(_xlfn.XLOOKUP(TEXT(A1294, "0"), TEXT('Material master'!$A$2:'Material master'!$A$275, "0"), 'Material master'!$E$2:'Material master'!$E$275, 1),"")</f>
        <v>SPC9009 - Milling/Grinding</v>
      </c>
      <c r="F1294" t="str">
        <f>IFERROR(_xlfn.XLOOKUP(TEXT(A1294, "0"), TEXT('Material master'!$A$2:'Material master'!$A$275, "0"), 'Material master'!$F$2:'Material master'!$F$275, 1),"")</f>
        <v>SA12 - Milling/Grinding</v>
      </c>
      <c r="G1294" t="str">
        <f>IFERROR(_xlfn.XLOOKUP(TEXT(A1294, "0"), TEXT('Material master'!$A$2:'Material master'!$A$275, "0"), 'Material master'!$G$2:'Material master'!$G$275, 1),"")</f>
        <v>Glass Fiber L71 PO</v>
      </c>
      <c r="H1294" t="s">
        <v>698</v>
      </c>
      <c r="I1294" s="32">
        <v>323.39791143800795</v>
      </c>
      <c r="J1294" s="258">
        <f>IFERROR($I1294/AVERAGE($L1292:$W1292),0)</f>
        <v>0.35172263140186316</v>
      </c>
      <c r="K1294" s="32"/>
      <c r="L1294" s="32">
        <f t="shared" ref="L1294:W1294" si="1207">$I1294</f>
        <v>323.39791143800795</v>
      </c>
      <c r="M1294" s="32">
        <f t="shared" si="1207"/>
        <v>323.39791143800795</v>
      </c>
      <c r="N1294" s="32">
        <f t="shared" si="1207"/>
        <v>323.39791143800795</v>
      </c>
      <c r="O1294" s="32">
        <f t="shared" si="1207"/>
        <v>323.39791143800795</v>
      </c>
      <c r="P1294" s="32">
        <f t="shared" si="1207"/>
        <v>323.39791143800795</v>
      </c>
      <c r="Q1294" s="32">
        <f t="shared" si="1207"/>
        <v>323.39791143800795</v>
      </c>
      <c r="R1294" s="32">
        <f t="shared" si="1207"/>
        <v>323.39791143800795</v>
      </c>
      <c r="S1294" s="32">
        <f t="shared" si="1207"/>
        <v>323.39791143800795</v>
      </c>
      <c r="T1294" s="32">
        <f t="shared" si="1207"/>
        <v>323.39791143800795</v>
      </c>
      <c r="U1294" s="32">
        <f t="shared" si="1207"/>
        <v>323.39791143800795</v>
      </c>
      <c r="V1294" s="32">
        <f t="shared" si="1207"/>
        <v>323.39791143800795</v>
      </c>
      <c r="W1294" s="32">
        <f t="shared" si="1207"/>
        <v>323.39791143800795</v>
      </c>
    </row>
    <row r="1295" spans="1:23" x14ac:dyDescent="0.25">
      <c r="A1295" s="257" t="s">
        <v>406</v>
      </c>
      <c r="B1295" t="str">
        <f>IFERROR(_xlfn.XLOOKUP(TEXT(A1295, "0"), TEXT('Material master'!$A$2:'Material master'!$A$275, "0"), 'Material master'!$B$2:'Material master'!$B$275, 1),"")</f>
        <v>Glass SGFL71 PO</v>
      </c>
      <c r="C1295" t="str">
        <f>IFERROR(_xlfn.XLOOKUP(TEXT(A1295, "0"), TEXT('Material master'!$A$2:'Material master'!$A$275, "0"), 'Material master'!$C$2:'Material master'!$C$275, 1),"")</f>
        <v>Bulk Product</v>
      </c>
      <c r="D1295" t="str">
        <f>IFERROR(_xlfn.XLOOKUP(TEXT(A1295, "0"), TEXT('Material master'!$A$2:'Material master'!$A$275, "0"), 'Material master'!$D$2:'Material master'!$D$275, 1),"")</f>
        <v>SV00 - Toll Processing</v>
      </c>
      <c r="E1295" t="str">
        <f>IFERROR(_xlfn.XLOOKUP(TEXT(A1295, "0"), TEXT('Material master'!$A$2:'Material master'!$A$275, "0"), 'Material master'!$E$2:'Material master'!$E$275, 1),"")</f>
        <v>SPC9009 - Milling/Grinding</v>
      </c>
      <c r="F1295" t="str">
        <f>IFERROR(_xlfn.XLOOKUP(TEXT(A1295, "0"), TEXT('Material master'!$A$2:'Material master'!$A$275, "0"), 'Material master'!$F$2:'Material master'!$F$275, 1),"")</f>
        <v>SA12 - Milling/Grinding</v>
      </c>
      <c r="G1295" t="str">
        <f>IFERROR(_xlfn.XLOOKUP(TEXT(A1295, "0"), TEXT('Material master'!$A$2:'Material master'!$A$275, "0"), 'Material master'!$G$2:'Material master'!$G$275, 1),"")</f>
        <v>Glass Fiber L71 PO</v>
      </c>
      <c r="H1295" t="s">
        <v>704</v>
      </c>
      <c r="I1295">
        <v>1</v>
      </c>
      <c r="K1295" s="32"/>
      <c r="L1295" s="32">
        <f t="shared" ref="L1295:W1295" si="1208">IF(( L1294 - K1293 + L1292 ) &gt; 0, CEILING(( L1294 - K1293 + L1292 ), $I1295), 0)</f>
        <v>1093</v>
      </c>
      <c r="M1295" s="32">
        <f t="shared" si="1208"/>
        <v>877</v>
      </c>
      <c r="N1295" s="32">
        <f t="shared" si="1208"/>
        <v>910</v>
      </c>
      <c r="O1295" s="32">
        <f t="shared" si="1208"/>
        <v>900</v>
      </c>
      <c r="P1295" s="32">
        <f t="shared" si="1208"/>
        <v>896</v>
      </c>
      <c r="Q1295" s="32">
        <f t="shared" si="1208"/>
        <v>897</v>
      </c>
      <c r="R1295" s="32">
        <f t="shared" si="1208"/>
        <v>898</v>
      </c>
      <c r="S1295" s="32">
        <f t="shared" si="1208"/>
        <v>920</v>
      </c>
      <c r="T1295" s="32">
        <f t="shared" si="1208"/>
        <v>874</v>
      </c>
      <c r="U1295" s="32">
        <f t="shared" si="1208"/>
        <v>902</v>
      </c>
      <c r="V1295" s="32">
        <f t="shared" si="1208"/>
        <v>897</v>
      </c>
      <c r="W1295" s="32">
        <f t="shared" si="1208"/>
        <v>896</v>
      </c>
    </row>
    <row r="1296" spans="1:23" x14ac:dyDescent="0.25">
      <c r="A1296" s="257" t="s">
        <v>406</v>
      </c>
      <c r="B1296" t="str">
        <f>IFERROR(_xlfn.XLOOKUP(TEXT(A1296, "0"), TEXT('Material master'!$A$2:'Material master'!$A$275, "0"), 'Material master'!$B$2:'Material master'!$B$275, 1),"")</f>
        <v>Glass SGFL71 PO</v>
      </c>
      <c r="C1296" t="str">
        <f>IFERROR(_xlfn.XLOOKUP(TEXT(A1296, "0"), TEXT('Material master'!$A$2:'Material master'!$A$275, "0"), 'Material master'!$C$2:'Material master'!$C$275, 1),"")</f>
        <v>Bulk Product</v>
      </c>
      <c r="D1296" t="str">
        <f>IFERROR(_xlfn.XLOOKUP(TEXT(A1296, "0"), TEXT('Material master'!$A$2:'Material master'!$A$275, "0"), 'Material master'!$D$2:'Material master'!$D$275, 1),"")</f>
        <v>SV00 - Toll Processing</v>
      </c>
      <c r="E1296" t="str">
        <f>IFERROR(_xlfn.XLOOKUP(TEXT(A1296, "0"), TEXT('Material master'!$A$2:'Material master'!$A$275, "0"), 'Material master'!$E$2:'Material master'!$E$275, 1),"")</f>
        <v>SPC9009 - Milling/Grinding</v>
      </c>
      <c r="F1296" t="str">
        <f>IFERROR(_xlfn.XLOOKUP(TEXT(A1296, "0"), TEXT('Material master'!$A$2:'Material master'!$A$275, "0"), 'Material master'!$F$2:'Material master'!$F$275, 1),"")</f>
        <v>SA12 - Milling/Grinding</v>
      </c>
      <c r="G1296" t="str">
        <f>IFERROR(_xlfn.XLOOKUP(TEXT(A1296, "0"), TEXT('Material master'!$A$2:'Material master'!$A$275, "0"), 'Material master'!$G$2:'Material master'!$G$275, 1),"")</f>
        <v>Glass Fiber L71 PO</v>
      </c>
      <c r="H1296" t="s">
        <v>705</v>
      </c>
      <c r="I1296" t="s">
        <v>642</v>
      </c>
      <c r="J1296">
        <v>3</v>
      </c>
      <c r="K1296" s="32"/>
      <c r="L1296" s="32">
        <f t="shared" ref="L1296:W1296" si="1209">L1295 / $J1296</f>
        <v>364.33333333333331</v>
      </c>
      <c r="M1296" s="32">
        <f t="shared" si="1209"/>
        <v>292.33333333333331</v>
      </c>
      <c r="N1296" s="32">
        <f t="shared" si="1209"/>
        <v>303.33333333333331</v>
      </c>
      <c r="O1296" s="32">
        <f t="shared" si="1209"/>
        <v>300</v>
      </c>
      <c r="P1296" s="32">
        <f t="shared" si="1209"/>
        <v>298.66666666666669</v>
      </c>
      <c r="Q1296" s="32">
        <f t="shared" si="1209"/>
        <v>299</v>
      </c>
      <c r="R1296" s="32">
        <f t="shared" si="1209"/>
        <v>299.33333333333331</v>
      </c>
      <c r="S1296" s="32">
        <f t="shared" si="1209"/>
        <v>306.66666666666669</v>
      </c>
      <c r="T1296" s="32">
        <f t="shared" si="1209"/>
        <v>291.33333333333331</v>
      </c>
      <c r="U1296" s="32">
        <f t="shared" si="1209"/>
        <v>300.66666666666669</v>
      </c>
      <c r="V1296" s="32">
        <f t="shared" si="1209"/>
        <v>299</v>
      </c>
      <c r="W1296" s="32">
        <f t="shared" si="1209"/>
        <v>298.66666666666669</v>
      </c>
    </row>
    <row r="1297" spans="1:23" x14ac:dyDescent="0.25">
      <c r="A1297" s="257" t="s">
        <v>406</v>
      </c>
      <c r="B1297" t="str">
        <f>IFERROR(_xlfn.XLOOKUP(TEXT(A1297, "0"), TEXT('Material master'!$A$2:'Material master'!$A$275, "0"), 'Material master'!$B$2:'Material master'!$B$275, 1),"")</f>
        <v>Glass SGFL71 PO</v>
      </c>
      <c r="C1297" t="str">
        <f>IFERROR(_xlfn.XLOOKUP(TEXT(A1297, "0"), TEXT('Material master'!$A$2:'Material master'!$A$275, "0"), 'Material master'!$C$2:'Material master'!$C$275, 1),"")</f>
        <v>Bulk Product</v>
      </c>
      <c r="D1297" t="str">
        <f>IFERROR(_xlfn.XLOOKUP(TEXT(A1297, "0"), TEXT('Material master'!$A$2:'Material master'!$A$275, "0"), 'Material master'!$D$2:'Material master'!$D$275, 1),"")</f>
        <v>SV00 - Toll Processing</v>
      </c>
      <c r="E1297" t="str">
        <f>IFERROR(_xlfn.XLOOKUP(TEXT(A1297, "0"), TEXT('Material master'!$A$2:'Material master'!$A$275, "0"), 'Material master'!$E$2:'Material master'!$E$275, 1),"")</f>
        <v>SPC9009 - Milling/Grinding</v>
      </c>
      <c r="F1297" t="str">
        <f>IFERROR(_xlfn.XLOOKUP(TEXT(A1297, "0"), TEXT('Material master'!$A$2:'Material master'!$A$275, "0"), 'Material master'!$F$2:'Material master'!$F$275, 1),"")</f>
        <v>SA12 - Milling/Grinding</v>
      </c>
      <c r="G1297" t="str">
        <f>IFERROR(_xlfn.XLOOKUP(TEXT(A1297, "0"), TEXT('Material master'!$A$2:'Material master'!$A$275, "0"), 'Material master'!$G$2:'Material master'!$G$275, 1),"")</f>
        <v>Glass Fiber L71 PO</v>
      </c>
      <c r="H1297" t="s">
        <v>705</v>
      </c>
      <c r="I1297" t="s">
        <v>639</v>
      </c>
      <c r="J1297">
        <v>2.9</v>
      </c>
      <c r="K1297" s="32"/>
      <c r="L1297" s="32">
        <f t="shared" ref="L1297:W1297" si="1210">L1295 / $J1297</f>
        <v>376.89655172413796</v>
      </c>
      <c r="M1297" s="32">
        <f t="shared" si="1210"/>
        <v>302.41379310344831</v>
      </c>
      <c r="N1297" s="32">
        <f t="shared" si="1210"/>
        <v>313.79310344827587</v>
      </c>
      <c r="O1297" s="32">
        <f t="shared" si="1210"/>
        <v>310.34482758620692</v>
      </c>
      <c r="P1297" s="32">
        <f t="shared" si="1210"/>
        <v>308.9655172413793</v>
      </c>
      <c r="Q1297" s="32">
        <f t="shared" si="1210"/>
        <v>309.31034482758622</v>
      </c>
      <c r="R1297" s="32">
        <f t="shared" si="1210"/>
        <v>309.65517241379314</v>
      </c>
      <c r="S1297" s="32">
        <f t="shared" si="1210"/>
        <v>317.24137931034483</v>
      </c>
      <c r="T1297" s="32">
        <f t="shared" si="1210"/>
        <v>301.37931034482762</v>
      </c>
      <c r="U1297" s="32">
        <f t="shared" si="1210"/>
        <v>311.0344827586207</v>
      </c>
      <c r="V1297" s="32">
        <f t="shared" si="1210"/>
        <v>309.31034482758622</v>
      </c>
      <c r="W1297" s="32">
        <f t="shared" si="1210"/>
        <v>308.9655172413793</v>
      </c>
    </row>
    <row r="1298" spans="1:23" ht="15.75" thickBot="1" x14ac:dyDescent="0.3">
      <c r="A1298" s="257" t="s">
        <v>406</v>
      </c>
      <c r="B1298" t="str">
        <f>IFERROR(_xlfn.XLOOKUP(TEXT(A1298, "0"), TEXT('Material master'!$A$2:'Material master'!$A$275, "0"), 'Material master'!$B$2:'Material master'!$B$275, 1),"")</f>
        <v>Glass SGFL71 PO</v>
      </c>
      <c r="C1298" t="str">
        <f>IFERROR(_xlfn.XLOOKUP(TEXT(A1298, "0"), TEXT('Material master'!$A$2:'Material master'!$A$275, "0"), 'Material master'!$C$2:'Material master'!$C$275, 1),"")</f>
        <v>Bulk Product</v>
      </c>
      <c r="D1298" t="str">
        <f>IFERROR(_xlfn.XLOOKUP(TEXT(A1298, "0"), TEXT('Material master'!$A$2:'Material master'!$A$275, "0"), 'Material master'!$D$2:'Material master'!$D$275, 1),"")</f>
        <v>SV00 - Toll Processing</v>
      </c>
      <c r="E1298" t="str">
        <f>IFERROR(_xlfn.XLOOKUP(TEXT(A1298, "0"), TEXT('Material master'!$A$2:'Material master'!$A$275, "0"), 'Material master'!$E$2:'Material master'!$E$275, 1),"")</f>
        <v>SPC9009 - Milling/Grinding</v>
      </c>
      <c r="F1298" t="str">
        <f>IFERROR(_xlfn.XLOOKUP(TEXT(A1298, "0"), TEXT('Material master'!$A$2:'Material master'!$A$275, "0"), 'Material master'!$F$2:'Material master'!$F$275, 1),"")</f>
        <v>SA12 - Milling/Grinding</v>
      </c>
      <c r="G1298" t="str">
        <f>IFERROR(_xlfn.XLOOKUP(TEXT(A1298, "0"), TEXT('Material master'!$A$2:'Material master'!$A$275, "0"), 'Material master'!$G$2:'Material master'!$G$275, 1),"")</f>
        <v>Glass Fiber L71 PO</v>
      </c>
      <c r="H1298" t="s">
        <v>706</v>
      </c>
      <c r="I1298" s="257" t="s">
        <v>163</v>
      </c>
      <c r="J1298">
        <v>1.1100000000000001</v>
      </c>
      <c r="K1298" s="32"/>
      <c r="L1298" s="32">
        <f t="shared" ref="L1298:W1298" si="1211">L1295 * $J1298</f>
        <v>1213.23</v>
      </c>
      <c r="M1298" s="32">
        <f t="shared" si="1211"/>
        <v>973.47000000000014</v>
      </c>
      <c r="N1298" s="32">
        <f t="shared" si="1211"/>
        <v>1010.1000000000001</v>
      </c>
      <c r="O1298" s="32">
        <f t="shared" si="1211"/>
        <v>999.00000000000011</v>
      </c>
      <c r="P1298" s="32">
        <f t="shared" si="1211"/>
        <v>994.56000000000006</v>
      </c>
      <c r="Q1298" s="32">
        <f t="shared" si="1211"/>
        <v>995.67000000000007</v>
      </c>
      <c r="R1298" s="32">
        <f t="shared" si="1211"/>
        <v>996.78000000000009</v>
      </c>
      <c r="S1298" s="32">
        <f t="shared" si="1211"/>
        <v>1021.2</v>
      </c>
      <c r="T1298" s="32">
        <f t="shared" si="1211"/>
        <v>970.1400000000001</v>
      </c>
      <c r="U1298" s="32">
        <f t="shared" si="1211"/>
        <v>1001.2200000000001</v>
      </c>
      <c r="V1298" s="32">
        <f t="shared" si="1211"/>
        <v>995.67000000000007</v>
      </c>
      <c r="W1298" s="32">
        <f t="shared" si="1211"/>
        <v>994.56000000000006</v>
      </c>
    </row>
    <row r="1299" spans="1:23" s="138" customFormat="1" x14ac:dyDescent="0.25">
      <c r="A1299" s="137" t="s">
        <v>411</v>
      </c>
      <c r="B1299" s="138" t="str">
        <f>IFERROR(_xlfn.XLOOKUP(TEXT(A1299, "0"), TEXT('Material master'!$A$2:'Material master'!$A$275, "0"), 'Material master'!$B$2:'Material master'!$B$275, 1),"")</f>
        <v>Glass Fibre GL3B PO 1000:B4S:H4:NB:1000</v>
      </c>
      <c r="C1299" s="138" t="str">
        <f>IFERROR(_xlfn.XLOOKUP(TEXT(A1299, "0"), TEXT('Material master'!$A$2:'Material master'!$A$275, "0"), 'Material master'!$C$2:'Material master'!$C$275, 1),"")</f>
        <v>Packaged Product</v>
      </c>
      <c r="D1299" s="138" t="str">
        <f>IFERROR(_xlfn.XLOOKUP(TEXT(A1299, "0"), TEXT('Material master'!$A$2:'Material master'!$A$275, "0"), 'Material master'!$D$2:'Material master'!$D$275, 1),"")</f>
        <v>W000 - Other Materials</v>
      </c>
      <c r="E1299" s="138" t="str">
        <f>IFERROR(_xlfn.XLOOKUP(TEXT(A1299, "0"), TEXT('Material master'!$A$2:'Material master'!$A$275, "0"), 'Material master'!$E$2:'Material master'!$E$275, 1),"")</f>
        <v>SPC1023 - Glass Fibre Flour</v>
      </c>
      <c r="F1299" s="138" t="str">
        <f>IFERROR(_xlfn.XLOOKUP(TEXT(A1299, "0"), TEXT('Material master'!$A$2:'Material master'!$A$275, "0"), 'Material master'!$F$2:'Material master'!$F$275, 1),"")</f>
        <v>HA12 - Glass Fibre Flour</v>
      </c>
      <c r="G1299" s="138" t="str">
        <f>IFERROR(_xlfn.XLOOKUP(TEXT(A1299, "0"), TEXT('Material master'!$A$2:'Material master'!$A$275, "0"), 'Material master'!$G$2:'Material master'!$G$275, 1),"")</f>
        <v>Fiber Glass unwashed</v>
      </c>
      <c r="H1299" s="138" t="s">
        <v>683</v>
      </c>
      <c r="I1299" s="140">
        <f>IFERROR(AVERAGE('Forecast sheet'!$C$53:'Forecast sheet'!$N$53),0)</f>
        <v>18.416666666666668</v>
      </c>
      <c r="J1299" s="140">
        <f>IFERROR(AVERAGE(L1299:W1299),0)</f>
        <v>25.666666666666668</v>
      </c>
      <c r="K1299" s="140"/>
      <c r="L1299" s="140">
        <v>100</v>
      </c>
      <c r="M1299" s="140">
        <v>100</v>
      </c>
      <c r="N1299" s="140">
        <v>0</v>
      </c>
      <c r="O1299" s="140">
        <v>0</v>
      </c>
      <c r="P1299" s="140">
        <v>0</v>
      </c>
      <c r="Q1299" s="140">
        <v>0</v>
      </c>
      <c r="R1299" s="140">
        <v>18</v>
      </c>
      <c r="S1299" s="140">
        <v>18</v>
      </c>
      <c r="T1299" s="140">
        <v>18</v>
      </c>
      <c r="U1299" s="140">
        <v>18</v>
      </c>
      <c r="V1299" s="140">
        <v>18</v>
      </c>
      <c r="W1299" s="140">
        <v>18</v>
      </c>
    </row>
    <row r="1300" spans="1:23" x14ac:dyDescent="0.25">
      <c r="A1300" s="257" t="s">
        <v>411</v>
      </c>
      <c r="B1300" t="str">
        <f>IFERROR(_xlfn.XLOOKUP(TEXT(A1300, "0"), TEXT('Material master'!$A$2:'Material master'!$A$275, "0"), 'Material master'!$B$2:'Material master'!$B$275, 1),"")</f>
        <v>Glass Fibre GL3B PO 1000:B4S:H4:NB:1000</v>
      </c>
      <c r="C1300" t="str">
        <f>IFERROR(_xlfn.XLOOKUP(TEXT(A1300, "0"), TEXT('Material master'!$A$2:'Material master'!$A$275, "0"), 'Material master'!$C$2:'Material master'!$C$275, 1),"")</f>
        <v>Packaged Product</v>
      </c>
      <c r="D1300" t="str">
        <f>IFERROR(_xlfn.XLOOKUP(TEXT(A1300, "0"), TEXT('Material master'!$A$2:'Material master'!$A$275, "0"), 'Material master'!$D$2:'Material master'!$D$275, 1),"")</f>
        <v>W000 - Other Materials</v>
      </c>
      <c r="E1300" t="str">
        <f>IFERROR(_xlfn.XLOOKUP(TEXT(A1300, "0"), TEXT('Material master'!$A$2:'Material master'!$A$275, "0"), 'Material master'!$E$2:'Material master'!$E$275, 1),"")</f>
        <v>SPC1023 - Glass Fibre Flour</v>
      </c>
      <c r="F1300" t="str">
        <f>IFERROR(_xlfn.XLOOKUP(TEXT(A1300, "0"), TEXT('Material master'!$A$2:'Material master'!$A$275, "0"), 'Material master'!$F$2:'Material master'!$F$275, 1),"")</f>
        <v>HA12 - Glass Fibre Flour</v>
      </c>
      <c r="G1300" t="str">
        <f>IFERROR(_xlfn.XLOOKUP(TEXT(A1300, "0"), TEXT('Material master'!$A$2:'Material master'!$A$275, "0"), 'Material master'!$G$2:'Material master'!$G$275, 1),"")</f>
        <v>Fiber Glass unwashed</v>
      </c>
      <c r="H1300" s="1" t="s">
        <v>696</v>
      </c>
      <c r="I1300" s="1"/>
      <c r="J1300" s="1"/>
      <c r="K1300" s="141"/>
      <c r="L1300" s="141">
        <f t="shared" ref="L1300:W1300" si="1212">SUM(L1299)</f>
        <v>100</v>
      </c>
      <c r="M1300" s="141">
        <f t="shared" si="1212"/>
        <v>100</v>
      </c>
      <c r="N1300" s="141">
        <f t="shared" si="1212"/>
        <v>0</v>
      </c>
      <c r="O1300" s="141">
        <f t="shared" si="1212"/>
        <v>0</v>
      </c>
      <c r="P1300" s="141">
        <f t="shared" si="1212"/>
        <v>0</v>
      </c>
      <c r="Q1300" s="141">
        <f t="shared" si="1212"/>
        <v>0</v>
      </c>
      <c r="R1300" s="141">
        <f t="shared" si="1212"/>
        <v>18</v>
      </c>
      <c r="S1300" s="141">
        <f t="shared" si="1212"/>
        <v>18</v>
      </c>
      <c r="T1300" s="141">
        <f t="shared" si="1212"/>
        <v>18</v>
      </c>
      <c r="U1300" s="141">
        <f t="shared" si="1212"/>
        <v>18</v>
      </c>
      <c r="V1300" s="141">
        <f t="shared" si="1212"/>
        <v>18</v>
      </c>
      <c r="W1300" s="141">
        <f t="shared" si="1212"/>
        <v>18</v>
      </c>
    </row>
    <row r="1301" spans="1:23" s="136" customFormat="1" x14ac:dyDescent="0.25">
      <c r="A1301" s="270" t="s">
        <v>411</v>
      </c>
      <c r="B1301" s="136" t="str">
        <f>IFERROR(_xlfn.XLOOKUP(TEXT(A1301, "0"), TEXT('Material master'!$A$2:'Material master'!$A$275, "0"), 'Material master'!$B$2:'Material master'!$B$275, 1),"")</f>
        <v>Glass Fibre GL3B PO 1000:B4S:H4:NB:1000</v>
      </c>
      <c r="C1301" s="136" t="str">
        <f>IFERROR(_xlfn.XLOOKUP(TEXT(A1301, "0"), TEXT('Material master'!$A$2:'Material master'!$A$275, "0"), 'Material master'!$C$2:'Material master'!$C$275, 1),"")</f>
        <v>Packaged Product</v>
      </c>
      <c r="D1301" s="136" t="str">
        <f>IFERROR(_xlfn.XLOOKUP(TEXT(A1301, "0"), TEXT('Material master'!$A$2:'Material master'!$A$275, "0"), 'Material master'!$D$2:'Material master'!$D$275, 1),"")</f>
        <v>W000 - Other Materials</v>
      </c>
      <c r="E1301" s="136" t="str">
        <f>IFERROR(_xlfn.XLOOKUP(TEXT(A1301, "0"), TEXT('Material master'!$A$2:'Material master'!$A$275, "0"), 'Material master'!$E$2:'Material master'!$E$275, 1),"")</f>
        <v>SPC1023 - Glass Fibre Flour</v>
      </c>
      <c r="F1301" s="136" t="str">
        <f>IFERROR(_xlfn.XLOOKUP(TEXT(A1301, "0"), TEXT('Material master'!$A$2:'Material master'!$A$275, "0"), 'Material master'!$F$2:'Material master'!$F$275, 1),"")</f>
        <v>HA12 - Glass Fibre Flour</v>
      </c>
      <c r="G1301" s="136" t="str">
        <f>IFERROR(_xlfn.XLOOKUP(TEXT(A1301, "0"), TEXT('Material master'!$A$2:'Material master'!$A$275, "0"), 'Material master'!$G$2:'Material master'!$G$275, 1),"")</f>
        <v>Fiber Glass unwashed</v>
      </c>
      <c r="H1301" s="136" t="s">
        <v>697</v>
      </c>
      <c r="K1301" s="142">
        <v>0</v>
      </c>
      <c r="L1301" s="142">
        <f t="shared" ref="L1301:W1301" si="1213">K1301 - L1300 + L1303</f>
        <v>48</v>
      </c>
      <c r="M1301" s="142">
        <f t="shared" si="1213"/>
        <v>48</v>
      </c>
      <c r="N1301" s="142">
        <f t="shared" si="1213"/>
        <v>48</v>
      </c>
      <c r="O1301" s="142">
        <f t="shared" si="1213"/>
        <v>48</v>
      </c>
      <c r="P1301" s="142">
        <f t="shared" si="1213"/>
        <v>48</v>
      </c>
      <c r="Q1301" s="142">
        <f t="shared" si="1213"/>
        <v>48</v>
      </c>
      <c r="R1301" s="142">
        <f t="shared" si="1213"/>
        <v>48</v>
      </c>
      <c r="S1301" s="142">
        <f t="shared" si="1213"/>
        <v>48</v>
      </c>
      <c r="T1301" s="142">
        <f t="shared" si="1213"/>
        <v>48</v>
      </c>
      <c r="U1301" s="142">
        <f t="shared" si="1213"/>
        <v>48</v>
      </c>
      <c r="V1301" s="142">
        <f t="shared" si="1213"/>
        <v>48</v>
      </c>
      <c r="W1301" s="142">
        <f t="shared" si="1213"/>
        <v>48</v>
      </c>
    </row>
    <row r="1302" spans="1:23" x14ac:dyDescent="0.25">
      <c r="A1302" s="257" t="s">
        <v>411</v>
      </c>
      <c r="B1302" t="str">
        <f>IFERROR(_xlfn.XLOOKUP(TEXT(A1302, "0"), TEXT('Material master'!$A$2:'Material master'!$A$275, "0"), 'Material master'!$B$2:'Material master'!$B$275, 1),"")</f>
        <v>Glass Fibre GL3B PO 1000:B4S:H4:NB:1000</v>
      </c>
      <c r="C1302" t="str">
        <f>IFERROR(_xlfn.XLOOKUP(TEXT(A1302, "0"), TEXT('Material master'!$A$2:'Material master'!$A$275, "0"), 'Material master'!$C$2:'Material master'!$C$275, 1),"")</f>
        <v>Packaged Product</v>
      </c>
      <c r="D1302" t="str">
        <f>IFERROR(_xlfn.XLOOKUP(TEXT(A1302, "0"), TEXT('Material master'!$A$2:'Material master'!$A$275, "0"), 'Material master'!$D$2:'Material master'!$D$275, 1),"")</f>
        <v>W000 - Other Materials</v>
      </c>
      <c r="E1302" t="str">
        <f>IFERROR(_xlfn.XLOOKUP(TEXT(A1302, "0"), TEXT('Material master'!$A$2:'Material master'!$A$275, "0"), 'Material master'!$E$2:'Material master'!$E$275, 1),"")</f>
        <v>SPC1023 - Glass Fibre Flour</v>
      </c>
      <c r="F1302" t="str">
        <f>IFERROR(_xlfn.XLOOKUP(TEXT(A1302, "0"), TEXT('Material master'!$A$2:'Material master'!$A$275, "0"), 'Material master'!$F$2:'Material master'!$F$275, 1),"")</f>
        <v>HA12 - Glass Fibre Flour</v>
      </c>
      <c r="G1302" t="str">
        <f>IFERROR(_xlfn.XLOOKUP(TEXT(A1302, "0"), TEXT('Material master'!$A$2:'Material master'!$A$275, "0"), 'Material master'!$G$2:'Material master'!$G$275, 1),"")</f>
        <v>Fiber Glass unwashed</v>
      </c>
      <c r="H1302" t="s">
        <v>698</v>
      </c>
      <c r="I1302" s="32">
        <v>48</v>
      </c>
      <c r="J1302" s="258">
        <f>IFERROR($I1302/AVERAGE($L1300:$W1300),0)</f>
        <v>1.8701298701298701</v>
      </c>
      <c r="K1302" s="32"/>
      <c r="L1302" s="32">
        <f t="shared" ref="L1302:W1302" si="1214">$I1302</f>
        <v>48</v>
      </c>
      <c r="M1302" s="32">
        <f t="shared" si="1214"/>
        <v>48</v>
      </c>
      <c r="N1302" s="32">
        <f t="shared" si="1214"/>
        <v>48</v>
      </c>
      <c r="O1302" s="32">
        <f t="shared" si="1214"/>
        <v>48</v>
      </c>
      <c r="P1302" s="32">
        <f t="shared" si="1214"/>
        <v>48</v>
      </c>
      <c r="Q1302" s="32">
        <f t="shared" si="1214"/>
        <v>48</v>
      </c>
      <c r="R1302" s="32">
        <f t="shared" si="1214"/>
        <v>48</v>
      </c>
      <c r="S1302" s="32">
        <f t="shared" si="1214"/>
        <v>48</v>
      </c>
      <c r="T1302" s="32">
        <f t="shared" si="1214"/>
        <v>48</v>
      </c>
      <c r="U1302" s="32">
        <f t="shared" si="1214"/>
        <v>48</v>
      </c>
      <c r="V1302" s="32">
        <f t="shared" si="1214"/>
        <v>48</v>
      </c>
      <c r="W1302" s="32">
        <f t="shared" si="1214"/>
        <v>48</v>
      </c>
    </row>
    <row r="1303" spans="1:23" x14ac:dyDescent="0.25">
      <c r="A1303" s="257" t="s">
        <v>411</v>
      </c>
      <c r="B1303" t="str">
        <f>IFERROR(_xlfn.XLOOKUP(TEXT(A1303, "0"), TEXT('Material master'!$A$2:'Material master'!$A$275, "0"), 'Material master'!$B$2:'Material master'!$B$275, 1),"")</f>
        <v>Glass Fibre GL3B PO 1000:B4S:H4:NB:1000</v>
      </c>
      <c r="C1303" t="str">
        <f>IFERROR(_xlfn.XLOOKUP(TEXT(A1303, "0"), TEXT('Material master'!$A$2:'Material master'!$A$275, "0"), 'Material master'!$C$2:'Material master'!$C$275, 1),"")</f>
        <v>Packaged Product</v>
      </c>
      <c r="D1303" t="str">
        <f>IFERROR(_xlfn.XLOOKUP(TEXT(A1303, "0"), TEXT('Material master'!$A$2:'Material master'!$A$275, "0"), 'Material master'!$D$2:'Material master'!$D$275, 1),"")</f>
        <v>W000 - Other Materials</v>
      </c>
      <c r="E1303" t="str">
        <f>IFERROR(_xlfn.XLOOKUP(TEXT(A1303, "0"), TEXT('Material master'!$A$2:'Material master'!$A$275, "0"), 'Material master'!$E$2:'Material master'!$E$275, 1),"")</f>
        <v>SPC1023 - Glass Fibre Flour</v>
      </c>
      <c r="F1303" t="str">
        <f>IFERROR(_xlfn.XLOOKUP(TEXT(A1303, "0"), TEXT('Material master'!$A$2:'Material master'!$A$275, "0"), 'Material master'!$F$2:'Material master'!$F$275, 1),"")</f>
        <v>HA12 - Glass Fibre Flour</v>
      </c>
      <c r="G1303" t="str">
        <f>IFERROR(_xlfn.XLOOKUP(TEXT(A1303, "0"), TEXT('Material master'!$A$2:'Material master'!$A$275, "0"), 'Material master'!$G$2:'Material master'!$G$275, 1),"")</f>
        <v>Fiber Glass unwashed</v>
      </c>
      <c r="H1303" t="s">
        <v>704</v>
      </c>
      <c r="I1303">
        <v>1</v>
      </c>
      <c r="K1303" s="32"/>
      <c r="L1303" s="32">
        <f t="shared" ref="L1303:W1303" si="1215">IF(( L1302 - K1301 + L1300 ) &gt; 0, CEILING(( L1302 - K1301 + L1300 ), $I1303), 0)</f>
        <v>148</v>
      </c>
      <c r="M1303" s="32">
        <f t="shared" si="1215"/>
        <v>100</v>
      </c>
      <c r="N1303" s="32">
        <f t="shared" si="1215"/>
        <v>0</v>
      </c>
      <c r="O1303" s="32">
        <f t="shared" si="1215"/>
        <v>0</v>
      </c>
      <c r="P1303" s="32">
        <f t="shared" si="1215"/>
        <v>0</v>
      </c>
      <c r="Q1303" s="32">
        <f t="shared" si="1215"/>
        <v>0</v>
      </c>
      <c r="R1303" s="32">
        <f t="shared" si="1215"/>
        <v>18</v>
      </c>
      <c r="S1303" s="32">
        <f t="shared" si="1215"/>
        <v>18</v>
      </c>
      <c r="T1303" s="32">
        <f t="shared" si="1215"/>
        <v>18</v>
      </c>
      <c r="U1303" s="32">
        <f t="shared" si="1215"/>
        <v>18</v>
      </c>
      <c r="V1303" s="32">
        <f t="shared" si="1215"/>
        <v>18</v>
      </c>
      <c r="W1303" s="32">
        <f t="shared" si="1215"/>
        <v>18</v>
      </c>
    </row>
    <row r="1304" spans="1:23" x14ac:dyDescent="0.25">
      <c r="A1304" s="257" t="s">
        <v>411</v>
      </c>
      <c r="B1304" t="str">
        <f>IFERROR(_xlfn.XLOOKUP(TEXT(A1304, "0"), TEXT('Material master'!$A$2:'Material master'!$A$275, "0"), 'Material master'!$B$2:'Material master'!$B$275, 1),"")</f>
        <v>Glass Fibre GL3B PO 1000:B4S:H4:NB:1000</v>
      </c>
      <c r="C1304" t="str">
        <f>IFERROR(_xlfn.XLOOKUP(TEXT(A1304, "0"), TEXT('Material master'!$A$2:'Material master'!$A$275, "0"), 'Material master'!$C$2:'Material master'!$C$275, 1),"")</f>
        <v>Packaged Product</v>
      </c>
      <c r="D1304" t="str">
        <f>IFERROR(_xlfn.XLOOKUP(TEXT(A1304, "0"), TEXT('Material master'!$A$2:'Material master'!$A$275, "0"), 'Material master'!$D$2:'Material master'!$D$275, 1),"")</f>
        <v>W000 - Other Materials</v>
      </c>
      <c r="E1304" t="str">
        <f>IFERROR(_xlfn.XLOOKUP(TEXT(A1304, "0"), TEXT('Material master'!$A$2:'Material master'!$A$275, "0"), 'Material master'!$E$2:'Material master'!$E$275, 1),"")</f>
        <v>SPC1023 - Glass Fibre Flour</v>
      </c>
      <c r="F1304" t="str">
        <f>IFERROR(_xlfn.XLOOKUP(TEXT(A1304, "0"), TEXT('Material master'!$A$2:'Material master'!$A$275, "0"), 'Material master'!$F$2:'Material master'!$F$275, 1),"")</f>
        <v>HA12 - Glass Fibre Flour</v>
      </c>
      <c r="G1304" t="str">
        <f>IFERROR(_xlfn.XLOOKUP(TEXT(A1304, "0"), TEXT('Material master'!$A$2:'Material master'!$A$275, "0"), 'Material master'!$G$2:'Material master'!$G$275, 1),"")</f>
        <v>Fiber Glass unwashed</v>
      </c>
      <c r="H1304" t="s">
        <v>705</v>
      </c>
      <c r="I1304" t="s">
        <v>661</v>
      </c>
      <c r="J1304">
        <v>2.8</v>
      </c>
      <c r="K1304" s="32"/>
      <c r="L1304" s="32">
        <f t="shared" ref="L1304:W1304" si="1216">L1303 / $J1304</f>
        <v>52.857142857142861</v>
      </c>
      <c r="M1304" s="32">
        <f t="shared" si="1216"/>
        <v>35.714285714285715</v>
      </c>
      <c r="N1304" s="32">
        <f t="shared" si="1216"/>
        <v>0</v>
      </c>
      <c r="O1304" s="32">
        <f t="shared" si="1216"/>
        <v>0</v>
      </c>
      <c r="P1304" s="32">
        <f t="shared" si="1216"/>
        <v>0</v>
      </c>
      <c r="Q1304" s="32">
        <f t="shared" si="1216"/>
        <v>0</v>
      </c>
      <c r="R1304" s="32">
        <f t="shared" si="1216"/>
        <v>6.4285714285714288</v>
      </c>
      <c r="S1304" s="32">
        <f t="shared" si="1216"/>
        <v>6.4285714285714288</v>
      </c>
      <c r="T1304" s="32">
        <f t="shared" si="1216"/>
        <v>6.4285714285714288</v>
      </c>
      <c r="U1304" s="32">
        <f t="shared" si="1216"/>
        <v>6.4285714285714288</v>
      </c>
      <c r="V1304" s="32">
        <f t="shared" si="1216"/>
        <v>6.4285714285714288</v>
      </c>
      <c r="W1304" s="32">
        <f t="shared" si="1216"/>
        <v>6.4285714285714288</v>
      </c>
    </row>
    <row r="1305" spans="1:23" ht="15.75" thickBot="1" x14ac:dyDescent="0.3">
      <c r="A1305" s="257" t="s">
        <v>411</v>
      </c>
      <c r="B1305" t="str">
        <f>IFERROR(_xlfn.XLOOKUP(TEXT(A1305, "0"), TEXT('Material master'!$A$2:'Material master'!$A$275, "0"), 'Material master'!$B$2:'Material master'!$B$275, 1),"")</f>
        <v>Glass Fibre GL3B PO 1000:B4S:H4:NB:1000</v>
      </c>
      <c r="C1305" t="str">
        <f>IFERROR(_xlfn.XLOOKUP(TEXT(A1305, "0"), TEXT('Material master'!$A$2:'Material master'!$A$275, "0"), 'Material master'!$C$2:'Material master'!$C$275, 1),"")</f>
        <v>Packaged Product</v>
      </c>
      <c r="D1305" t="str">
        <f>IFERROR(_xlfn.XLOOKUP(TEXT(A1305, "0"), TEXT('Material master'!$A$2:'Material master'!$A$275, "0"), 'Material master'!$D$2:'Material master'!$D$275, 1),"")</f>
        <v>W000 - Other Materials</v>
      </c>
      <c r="E1305" t="str">
        <f>IFERROR(_xlfn.XLOOKUP(TEXT(A1305, "0"), TEXT('Material master'!$A$2:'Material master'!$A$275, "0"), 'Material master'!$E$2:'Material master'!$E$275, 1),"")</f>
        <v>SPC1023 - Glass Fibre Flour</v>
      </c>
      <c r="F1305" t="str">
        <f>IFERROR(_xlfn.XLOOKUP(TEXT(A1305, "0"), TEXT('Material master'!$A$2:'Material master'!$A$275, "0"), 'Material master'!$F$2:'Material master'!$F$275, 1),"")</f>
        <v>HA12 - Glass Fibre Flour</v>
      </c>
      <c r="G1305" t="str">
        <f>IFERROR(_xlfn.XLOOKUP(TEXT(A1305, "0"), TEXT('Material master'!$A$2:'Material master'!$A$275, "0"), 'Material master'!$G$2:'Material master'!$G$275, 1),"")</f>
        <v>Fiber Glass unwashed</v>
      </c>
      <c r="H1305" t="s">
        <v>706</v>
      </c>
      <c r="I1305" s="257" t="s">
        <v>534</v>
      </c>
      <c r="J1305">
        <v>1</v>
      </c>
      <c r="K1305" s="32"/>
      <c r="L1305" s="32">
        <f t="shared" ref="L1305:W1305" si="1217">L1303 * $J1305</f>
        <v>148</v>
      </c>
      <c r="M1305" s="32">
        <f t="shared" si="1217"/>
        <v>100</v>
      </c>
      <c r="N1305" s="32">
        <f t="shared" si="1217"/>
        <v>0</v>
      </c>
      <c r="O1305" s="32">
        <f t="shared" si="1217"/>
        <v>0</v>
      </c>
      <c r="P1305" s="32">
        <f t="shared" si="1217"/>
        <v>0</v>
      </c>
      <c r="Q1305" s="32">
        <f t="shared" si="1217"/>
        <v>0</v>
      </c>
      <c r="R1305" s="32">
        <f t="shared" si="1217"/>
        <v>18</v>
      </c>
      <c r="S1305" s="32">
        <f t="shared" si="1217"/>
        <v>18</v>
      </c>
      <c r="T1305" s="32">
        <f t="shared" si="1217"/>
        <v>18</v>
      </c>
      <c r="U1305" s="32">
        <f t="shared" si="1217"/>
        <v>18</v>
      </c>
      <c r="V1305" s="32">
        <f t="shared" si="1217"/>
        <v>18</v>
      </c>
      <c r="W1305" s="32">
        <f t="shared" si="1217"/>
        <v>18</v>
      </c>
    </row>
    <row r="1306" spans="1:23" s="138" customFormat="1" x14ac:dyDescent="0.25">
      <c r="A1306" s="137" t="s">
        <v>414</v>
      </c>
      <c r="B1306" s="138" t="str">
        <f>IFERROR(_xlfn.XLOOKUP(TEXT(A1306, "0"), TEXT('Material master'!$A$2:'Material master'!$A$275, "0"), 'Material master'!$B$2:'Material master'!$B$275, 1),"")</f>
        <v>ATH SG55LV PO 1000:B4S:S4:H:1000</v>
      </c>
      <c r="C1306" s="138" t="str">
        <f>IFERROR(_xlfn.XLOOKUP(TEXT(A1306, "0"), TEXT('Material master'!$A$2:'Material master'!$A$275, "0"), 'Material master'!$C$2:'Material master'!$C$275, 1),"")</f>
        <v>Packaged Product</v>
      </c>
      <c r="D1306" s="138" t="str">
        <f>IFERROR(_xlfn.XLOOKUP(TEXT(A1306, "0"), TEXT('Material master'!$A$2:'Material master'!$A$275, "0"), 'Material master'!$D$2:'Material master'!$D$275, 1),"")</f>
        <v>J000 - ATH</v>
      </c>
      <c r="E1306" s="138" t="str">
        <f>IFERROR(_xlfn.XLOOKUP(TEXT(A1306, "0"), TEXT('Material master'!$A$2:'Material master'!$A$275, "0"), 'Material master'!$E$2:'Material master'!$E$275, 1),"")</f>
        <v>SPC0922 - ATH Flour</v>
      </c>
      <c r="F1306" s="138" t="str">
        <f>IFERROR(_xlfn.XLOOKUP(TEXT(A1306, "0"), TEXT('Material master'!$A$2:'Material master'!$A$275, "0"), 'Material master'!$F$2:'Material master'!$F$275, 1),"")</f>
        <v>AC02 - ATH Flour Medium</v>
      </c>
      <c r="G1306" s="138" t="str">
        <f>IFERROR(_xlfn.XLOOKUP(TEXT(A1306, "0"), TEXT('Material master'!$A$2:'Material master'!$A$275, "0"), 'Material master'!$G$2:'Material master'!$G$275, 1),"")</f>
        <v>ATH  SG55 LV PO</v>
      </c>
      <c r="H1306" s="138" t="s">
        <v>683</v>
      </c>
      <c r="I1306" s="140">
        <f>IFERROR(AVERAGE('Forecast sheet'!$C$54:'Forecast sheet'!$N$54),0)</f>
        <v>15.25</v>
      </c>
      <c r="J1306" s="140">
        <f>IFERROR(AVERAGE(L1306:W1306),0)</f>
        <v>24.107197700551666</v>
      </c>
      <c r="K1306" s="140"/>
      <c r="L1306" s="140">
        <v>26.046457747354221</v>
      </c>
      <c r="M1306" s="140">
        <v>25.965507009236738</v>
      </c>
      <c r="N1306" s="140">
        <v>25.965507009236738</v>
      </c>
      <c r="O1306" s="140">
        <v>25.965507009236738</v>
      </c>
      <c r="P1306" s="140">
        <v>25.965507009236738</v>
      </c>
      <c r="Q1306" s="140">
        <v>25.965507009236738</v>
      </c>
      <c r="R1306" s="140">
        <v>25.965507009236738</v>
      </c>
      <c r="S1306" s="140">
        <v>25.965507009236738</v>
      </c>
      <c r="T1306" s="140">
        <v>1.5810412186748712</v>
      </c>
      <c r="U1306" s="140">
        <v>26.581041218674873</v>
      </c>
      <c r="V1306" s="140">
        <v>26.659641578629401</v>
      </c>
      <c r="W1306" s="140">
        <v>26.659641578629401</v>
      </c>
    </row>
    <row r="1307" spans="1:23" x14ac:dyDescent="0.25">
      <c r="A1307" s="257" t="s">
        <v>414</v>
      </c>
      <c r="B1307" t="str">
        <f>IFERROR(_xlfn.XLOOKUP(TEXT(A1307, "0"), TEXT('Material master'!$A$2:'Material master'!$A$275, "0"), 'Material master'!$B$2:'Material master'!$B$275, 1),"")</f>
        <v>ATH SG55LV PO 1000:B4S:S4:H:1000</v>
      </c>
      <c r="C1307" t="str">
        <f>IFERROR(_xlfn.XLOOKUP(TEXT(A1307, "0"), TEXT('Material master'!$A$2:'Material master'!$A$275, "0"), 'Material master'!$C$2:'Material master'!$C$275, 1),"")</f>
        <v>Packaged Product</v>
      </c>
      <c r="D1307" t="str">
        <f>IFERROR(_xlfn.XLOOKUP(TEXT(A1307, "0"), TEXT('Material master'!$A$2:'Material master'!$A$275, "0"), 'Material master'!$D$2:'Material master'!$D$275, 1),"")</f>
        <v>J000 - ATH</v>
      </c>
      <c r="E1307" t="str">
        <f>IFERROR(_xlfn.XLOOKUP(TEXT(A1307, "0"), TEXT('Material master'!$A$2:'Material master'!$A$275, "0"), 'Material master'!$E$2:'Material master'!$E$275, 1),"")</f>
        <v>SPC0922 - ATH Flour</v>
      </c>
      <c r="F1307" t="str">
        <f>IFERROR(_xlfn.XLOOKUP(TEXT(A1307, "0"), TEXT('Material master'!$A$2:'Material master'!$A$275, "0"), 'Material master'!$F$2:'Material master'!$F$275, 1),"")</f>
        <v>AC02 - ATH Flour Medium</v>
      </c>
      <c r="G1307" t="str">
        <f>IFERROR(_xlfn.XLOOKUP(TEXT(A1307, "0"), TEXT('Material master'!$A$2:'Material master'!$A$275, "0"), 'Material master'!$G$2:'Material master'!$G$275, 1),"")</f>
        <v>ATH  SG55 LV PO</v>
      </c>
      <c r="H1307" s="1" t="s">
        <v>696</v>
      </c>
      <c r="I1307" s="1"/>
      <c r="J1307" s="1"/>
      <c r="K1307" s="141"/>
      <c r="L1307" s="141">
        <f t="shared" ref="L1307:W1307" si="1218">SUM(L1306)</f>
        <v>26.046457747354221</v>
      </c>
      <c r="M1307" s="141">
        <f t="shared" si="1218"/>
        <v>25.965507009236738</v>
      </c>
      <c r="N1307" s="141">
        <f t="shared" si="1218"/>
        <v>25.965507009236738</v>
      </c>
      <c r="O1307" s="141">
        <f t="shared" si="1218"/>
        <v>25.965507009236738</v>
      </c>
      <c r="P1307" s="141">
        <f t="shared" si="1218"/>
        <v>25.965507009236738</v>
      </c>
      <c r="Q1307" s="141">
        <f t="shared" si="1218"/>
        <v>25.965507009236738</v>
      </c>
      <c r="R1307" s="141">
        <f t="shared" si="1218"/>
        <v>25.965507009236738</v>
      </c>
      <c r="S1307" s="141">
        <f t="shared" si="1218"/>
        <v>25.965507009236738</v>
      </c>
      <c r="T1307" s="141">
        <f t="shared" si="1218"/>
        <v>1.5810412186748712</v>
      </c>
      <c r="U1307" s="141">
        <f t="shared" si="1218"/>
        <v>26.581041218674873</v>
      </c>
      <c r="V1307" s="141">
        <f t="shared" si="1218"/>
        <v>26.659641578629401</v>
      </c>
      <c r="W1307" s="141">
        <f t="shared" si="1218"/>
        <v>26.659641578629401</v>
      </c>
    </row>
    <row r="1308" spans="1:23" s="136" customFormat="1" x14ac:dyDescent="0.25">
      <c r="A1308" s="270" t="s">
        <v>414</v>
      </c>
      <c r="B1308" s="136" t="str">
        <f>IFERROR(_xlfn.XLOOKUP(TEXT(A1308, "0"), TEXT('Material master'!$A$2:'Material master'!$A$275, "0"), 'Material master'!$B$2:'Material master'!$B$275, 1),"")</f>
        <v>ATH SG55LV PO 1000:B4S:S4:H:1000</v>
      </c>
      <c r="C1308" s="136" t="str">
        <f>IFERROR(_xlfn.XLOOKUP(TEXT(A1308, "0"), TEXT('Material master'!$A$2:'Material master'!$A$275, "0"), 'Material master'!$C$2:'Material master'!$C$275, 1),"")</f>
        <v>Packaged Product</v>
      </c>
      <c r="D1308" s="136" t="str">
        <f>IFERROR(_xlfn.XLOOKUP(TEXT(A1308, "0"), TEXT('Material master'!$A$2:'Material master'!$A$275, "0"), 'Material master'!$D$2:'Material master'!$D$275, 1),"")</f>
        <v>J000 - ATH</v>
      </c>
      <c r="E1308" s="136" t="str">
        <f>IFERROR(_xlfn.XLOOKUP(TEXT(A1308, "0"), TEXT('Material master'!$A$2:'Material master'!$A$275, "0"), 'Material master'!$E$2:'Material master'!$E$275, 1),"")</f>
        <v>SPC0922 - ATH Flour</v>
      </c>
      <c r="F1308" s="136" t="str">
        <f>IFERROR(_xlfn.XLOOKUP(TEXT(A1308, "0"), TEXT('Material master'!$A$2:'Material master'!$A$275, "0"), 'Material master'!$F$2:'Material master'!$F$275, 1),"")</f>
        <v>AC02 - ATH Flour Medium</v>
      </c>
      <c r="G1308" s="136" t="str">
        <f>IFERROR(_xlfn.XLOOKUP(TEXT(A1308, "0"), TEXT('Material master'!$A$2:'Material master'!$A$275, "0"), 'Material master'!$G$2:'Material master'!$G$275, 1),"")</f>
        <v>ATH  SG55 LV PO</v>
      </c>
      <c r="H1308" s="136" t="s">
        <v>697</v>
      </c>
      <c r="K1308" s="142">
        <v>0</v>
      </c>
      <c r="L1308" s="142">
        <f t="shared" ref="L1308:W1308" si="1219">K1308 - L1307 + L1310</f>
        <v>24.953542252645779</v>
      </c>
      <c r="M1308" s="142">
        <f t="shared" si="1219"/>
        <v>24.98803524340904</v>
      </c>
      <c r="N1308" s="142">
        <f t="shared" si="1219"/>
        <v>24.022528234172302</v>
      </c>
      <c r="O1308" s="142">
        <f t="shared" si="1219"/>
        <v>24.057021224935564</v>
      </c>
      <c r="P1308" s="142">
        <f t="shared" si="1219"/>
        <v>24.091514215698826</v>
      </c>
      <c r="Q1308" s="142">
        <f t="shared" si="1219"/>
        <v>24.126007206462088</v>
      </c>
      <c r="R1308" s="142">
        <f t="shared" si="1219"/>
        <v>24.16050019722535</v>
      </c>
      <c r="S1308" s="142">
        <f t="shared" si="1219"/>
        <v>24.194993187988612</v>
      </c>
      <c r="T1308" s="142">
        <f t="shared" si="1219"/>
        <v>24.613951969313739</v>
      </c>
      <c r="U1308" s="142">
        <f t="shared" si="1219"/>
        <v>24.032910750638866</v>
      </c>
      <c r="V1308" s="142">
        <f t="shared" si="1219"/>
        <v>24.373269172009465</v>
      </c>
      <c r="W1308" s="142">
        <f t="shared" si="1219"/>
        <v>24.713627593380064</v>
      </c>
    </row>
    <row r="1309" spans="1:23" x14ac:dyDescent="0.25">
      <c r="A1309" s="257" t="s">
        <v>414</v>
      </c>
      <c r="B1309" t="str">
        <f>IFERROR(_xlfn.XLOOKUP(TEXT(A1309, "0"), TEXT('Material master'!$A$2:'Material master'!$A$275, "0"), 'Material master'!$B$2:'Material master'!$B$275, 1),"")</f>
        <v>ATH SG55LV PO 1000:B4S:S4:H:1000</v>
      </c>
      <c r="C1309" t="str">
        <f>IFERROR(_xlfn.XLOOKUP(TEXT(A1309, "0"), TEXT('Material master'!$A$2:'Material master'!$A$275, "0"), 'Material master'!$C$2:'Material master'!$C$275, 1),"")</f>
        <v>Packaged Product</v>
      </c>
      <c r="D1309" t="str">
        <f>IFERROR(_xlfn.XLOOKUP(TEXT(A1309, "0"), TEXT('Material master'!$A$2:'Material master'!$A$275, "0"), 'Material master'!$D$2:'Material master'!$D$275, 1),"")</f>
        <v>J000 - ATH</v>
      </c>
      <c r="E1309" t="str">
        <f>IFERROR(_xlfn.XLOOKUP(TEXT(A1309, "0"), TEXT('Material master'!$A$2:'Material master'!$A$275, "0"), 'Material master'!$E$2:'Material master'!$E$275, 1),"")</f>
        <v>SPC0922 - ATH Flour</v>
      </c>
      <c r="F1309" t="str">
        <f>IFERROR(_xlfn.XLOOKUP(TEXT(A1309, "0"), TEXT('Material master'!$A$2:'Material master'!$A$275, "0"), 'Material master'!$F$2:'Material master'!$F$275, 1),"")</f>
        <v>AC02 - ATH Flour Medium</v>
      </c>
      <c r="G1309" t="str">
        <f>IFERROR(_xlfn.XLOOKUP(TEXT(A1309, "0"), TEXT('Material master'!$A$2:'Material master'!$A$275, "0"), 'Material master'!$G$2:'Material master'!$G$275, 1),"")</f>
        <v>ATH  SG55 LV PO</v>
      </c>
      <c r="H1309" t="s">
        <v>698</v>
      </c>
      <c r="I1309" s="32">
        <v>24</v>
      </c>
      <c r="J1309" s="258">
        <f>IFERROR($I1309/AVERAGE($L1307:$W1307),0)</f>
        <v>0.99555329068590948</v>
      </c>
      <c r="K1309" s="32"/>
      <c r="L1309" s="32">
        <f t="shared" ref="L1309:W1309" si="1220">$I1309</f>
        <v>24</v>
      </c>
      <c r="M1309" s="32">
        <f t="shared" si="1220"/>
        <v>24</v>
      </c>
      <c r="N1309" s="32">
        <f t="shared" si="1220"/>
        <v>24</v>
      </c>
      <c r="O1309" s="32">
        <f t="shared" si="1220"/>
        <v>24</v>
      </c>
      <c r="P1309" s="32">
        <f t="shared" si="1220"/>
        <v>24</v>
      </c>
      <c r="Q1309" s="32">
        <f t="shared" si="1220"/>
        <v>24</v>
      </c>
      <c r="R1309" s="32">
        <f t="shared" si="1220"/>
        <v>24</v>
      </c>
      <c r="S1309" s="32">
        <f t="shared" si="1220"/>
        <v>24</v>
      </c>
      <c r="T1309" s="32">
        <f t="shared" si="1220"/>
        <v>24</v>
      </c>
      <c r="U1309" s="32">
        <f t="shared" si="1220"/>
        <v>24</v>
      </c>
      <c r="V1309" s="32">
        <f t="shared" si="1220"/>
        <v>24</v>
      </c>
      <c r="W1309" s="32">
        <f t="shared" si="1220"/>
        <v>24</v>
      </c>
    </row>
    <row r="1310" spans="1:23" x14ac:dyDescent="0.25">
      <c r="A1310" s="257" t="s">
        <v>414</v>
      </c>
      <c r="B1310" t="str">
        <f>IFERROR(_xlfn.XLOOKUP(TEXT(A1310, "0"), TEXT('Material master'!$A$2:'Material master'!$A$275, "0"), 'Material master'!$B$2:'Material master'!$B$275, 1),"")</f>
        <v>ATH SG55LV PO 1000:B4S:S4:H:1000</v>
      </c>
      <c r="C1310" t="str">
        <f>IFERROR(_xlfn.XLOOKUP(TEXT(A1310, "0"), TEXT('Material master'!$A$2:'Material master'!$A$275, "0"), 'Material master'!$C$2:'Material master'!$C$275, 1),"")</f>
        <v>Packaged Product</v>
      </c>
      <c r="D1310" t="str">
        <f>IFERROR(_xlfn.XLOOKUP(TEXT(A1310, "0"), TEXT('Material master'!$A$2:'Material master'!$A$275, "0"), 'Material master'!$D$2:'Material master'!$D$275, 1),"")</f>
        <v>J000 - ATH</v>
      </c>
      <c r="E1310" t="str">
        <f>IFERROR(_xlfn.XLOOKUP(TEXT(A1310, "0"), TEXT('Material master'!$A$2:'Material master'!$A$275, "0"), 'Material master'!$E$2:'Material master'!$E$275, 1),"")</f>
        <v>SPC0922 - ATH Flour</v>
      </c>
      <c r="F1310" t="str">
        <f>IFERROR(_xlfn.XLOOKUP(TEXT(A1310, "0"), TEXT('Material master'!$A$2:'Material master'!$A$275, "0"), 'Material master'!$F$2:'Material master'!$F$275, 1),"")</f>
        <v>AC02 - ATH Flour Medium</v>
      </c>
      <c r="G1310" t="str">
        <f>IFERROR(_xlfn.XLOOKUP(TEXT(A1310, "0"), TEXT('Material master'!$A$2:'Material master'!$A$275, "0"), 'Material master'!$G$2:'Material master'!$G$275, 1),"")</f>
        <v>ATH  SG55 LV PO</v>
      </c>
      <c r="H1310" t="s">
        <v>704</v>
      </c>
      <c r="I1310">
        <v>1</v>
      </c>
      <c r="K1310" s="32"/>
      <c r="L1310" s="32">
        <f t="shared" ref="L1310:W1310" si="1221">IF(( L1309 - K1308 + L1307 ) &gt; 0, CEILING(( L1309 - K1308 + L1307 ), $I1310), 0)</f>
        <v>51</v>
      </c>
      <c r="M1310" s="32">
        <f t="shared" si="1221"/>
        <v>26</v>
      </c>
      <c r="N1310" s="32">
        <f t="shared" si="1221"/>
        <v>25</v>
      </c>
      <c r="O1310" s="32">
        <f t="shared" si="1221"/>
        <v>26</v>
      </c>
      <c r="P1310" s="32">
        <f t="shared" si="1221"/>
        <v>26</v>
      </c>
      <c r="Q1310" s="32">
        <f t="shared" si="1221"/>
        <v>26</v>
      </c>
      <c r="R1310" s="32">
        <f t="shared" si="1221"/>
        <v>26</v>
      </c>
      <c r="S1310" s="32">
        <f t="shared" si="1221"/>
        <v>26</v>
      </c>
      <c r="T1310" s="32">
        <f t="shared" si="1221"/>
        <v>2</v>
      </c>
      <c r="U1310" s="32">
        <f t="shared" si="1221"/>
        <v>26</v>
      </c>
      <c r="V1310" s="32">
        <f t="shared" si="1221"/>
        <v>27</v>
      </c>
      <c r="W1310" s="32">
        <f t="shared" si="1221"/>
        <v>27</v>
      </c>
    </row>
    <row r="1311" spans="1:23" x14ac:dyDescent="0.25">
      <c r="A1311" s="257" t="s">
        <v>414</v>
      </c>
      <c r="B1311" t="str">
        <f>IFERROR(_xlfn.XLOOKUP(TEXT(A1311, "0"), TEXT('Material master'!$A$2:'Material master'!$A$275, "0"), 'Material master'!$B$2:'Material master'!$B$275, 1),"")</f>
        <v>ATH SG55LV PO 1000:B4S:S4:H:1000</v>
      </c>
      <c r="C1311" t="str">
        <f>IFERROR(_xlfn.XLOOKUP(TEXT(A1311, "0"), TEXT('Material master'!$A$2:'Material master'!$A$275, "0"), 'Material master'!$C$2:'Material master'!$C$275, 1),"")</f>
        <v>Packaged Product</v>
      </c>
      <c r="D1311" t="str">
        <f>IFERROR(_xlfn.XLOOKUP(TEXT(A1311, "0"), TEXT('Material master'!$A$2:'Material master'!$A$275, "0"), 'Material master'!$D$2:'Material master'!$D$275, 1),"")</f>
        <v>J000 - ATH</v>
      </c>
      <c r="E1311" t="str">
        <f>IFERROR(_xlfn.XLOOKUP(TEXT(A1311, "0"), TEXT('Material master'!$A$2:'Material master'!$A$275, "0"), 'Material master'!$E$2:'Material master'!$E$275, 1),"")</f>
        <v>SPC0922 - ATH Flour</v>
      </c>
      <c r="F1311" t="str">
        <f>IFERROR(_xlfn.XLOOKUP(TEXT(A1311, "0"), TEXT('Material master'!$A$2:'Material master'!$A$275, "0"), 'Material master'!$F$2:'Material master'!$F$275, 1),"")</f>
        <v>AC02 - ATH Flour Medium</v>
      </c>
      <c r="G1311" t="str">
        <f>IFERROR(_xlfn.XLOOKUP(TEXT(A1311, "0"), TEXT('Material master'!$A$2:'Material master'!$A$275, "0"), 'Material master'!$G$2:'Material master'!$G$275, 1),"")</f>
        <v>ATH  SG55 LV PO</v>
      </c>
      <c r="H1311" t="s">
        <v>705</v>
      </c>
      <c r="I1311" t="s">
        <v>602</v>
      </c>
      <c r="J1311">
        <v>3.5</v>
      </c>
      <c r="K1311" s="32"/>
      <c r="L1311" s="32">
        <f t="shared" ref="L1311:W1311" si="1222">L1310 / $J1311</f>
        <v>14.571428571428571</v>
      </c>
      <c r="M1311" s="32">
        <f t="shared" si="1222"/>
        <v>7.4285714285714288</v>
      </c>
      <c r="N1311" s="32">
        <f t="shared" si="1222"/>
        <v>7.1428571428571432</v>
      </c>
      <c r="O1311" s="32">
        <f t="shared" si="1222"/>
        <v>7.4285714285714288</v>
      </c>
      <c r="P1311" s="32">
        <f t="shared" si="1222"/>
        <v>7.4285714285714288</v>
      </c>
      <c r="Q1311" s="32">
        <f t="shared" si="1222"/>
        <v>7.4285714285714288</v>
      </c>
      <c r="R1311" s="32">
        <f t="shared" si="1222"/>
        <v>7.4285714285714288</v>
      </c>
      <c r="S1311" s="32">
        <f t="shared" si="1222"/>
        <v>7.4285714285714288</v>
      </c>
      <c r="T1311" s="32">
        <f t="shared" si="1222"/>
        <v>0.5714285714285714</v>
      </c>
      <c r="U1311" s="32">
        <f t="shared" si="1222"/>
        <v>7.4285714285714288</v>
      </c>
      <c r="V1311" s="32">
        <f t="shared" si="1222"/>
        <v>7.7142857142857144</v>
      </c>
      <c r="W1311" s="32">
        <f t="shared" si="1222"/>
        <v>7.7142857142857144</v>
      </c>
    </row>
    <row r="1312" spans="1:23" x14ac:dyDescent="0.25">
      <c r="A1312" s="257" t="s">
        <v>414</v>
      </c>
      <c r="B1312" t="str">
        <f>IFERROR(_xlfn.XLOOKUP(TEXT(A1312, "0"), TEXT('Material master'!$A$2:'Material master'!$A$275, "0"), 'Material master'!$B$2:'Material master'!$B$275, 1),"")</f>
        <v>ATH SG55LV PO 1000:B4S:S4:H:1000</v>
      </c>
      <c r="C1312" t="str">
        <f>IFERROR(_xlfn.XLOOKUP(TEXT(A1312, "0"), TEXT('Material master'!$A$2:'Material master'!$A$275, "0"), 'Material master'!$C$2:'Material master'!$C$275, 1),"")</f>
        <v>Packaged Product</v>
      </c>
      <c r="D1312" t="str">
        <f>IFERROR(_xlfn.XLOOKUP(TEXT(A1312, "0"), TEXT('Material master'!$A$2:'Material master'!$A$275, "0"), 'Material master'!$D$2:'Material master'!$D$275, 1),"")</f>
        <v>J000 - ATH</v>
      </c>
      <c r="E1312" t="str">
        <f>IFERROR(_xlfn.XLOOKUP(TEXT(A1312, "0"), TEXT('Material master'!$A$2:'Material master'!$A$275, "0"), 'Material master'!$E$2:'Material master'!$E$275, 1),"")</f>
        <v>SPC0922 - ATH Flour</v>
      </c>
      <c r="F1312" t="str">
        <f>IFERROR(_xlfn.XLOOKUP(TEXT(A1312, "0"), TEXT('Material master'!$A$2:'Material master'!$A$275, "0"), 'Material master'!$F$2:'Material master'!$F$275, 1),"")</f>
        <v>AC02 - ATH Flour Medium</v>
      </c>
      <c r="G1312" t="str">
        <f>IFERROR(_xlfn.XLOOKUP(TEXT(A1312, "0"), TEXT('Material master'!$A$2:'Material master'!$A$275, "0"), 'Material master'!$G$2:'Material master'!$G$275, 1),"")</f>
        <v>ATH  SG55 LV PO</v>
      </c>
      <c r="H1312" t="s">
        <v>706</v>
      </c>
      <c r="I1312" s="257" t="s">
        <v>109</v>
      </c>
      <c r="J1312">
        <v>1</v>
      </c>
      <c r="K1312" s="32"/>
      <c r="L1312" s="32">
        <f t="shared" ref="L1312:W1312" si="1223">L1310 * $J1312</f>
        <v>51</v>
      </c>
      <c r="M1312" s="32">
        <f t="shared" si="1223"/>
        <v>26</v>
      </c>
      <c r="N1312" s="32">
        <f t="shared" si="1223"/>
        <v>25</v>
      </c>
      <c r="O1312" s="32">
        <f t="shared" si="1223"/>
        <v>26</v>
      </c>
      <c r="P1312" s="32">
        <f t="shared" si="1223"/>
        <v>26</v>
      </c>
      <c r="Q1312" s="32">
        <f t="shared" si="1223"/>
        <v>26</v>
      </c>
      <c r="R1312" s="32">
        <f t="shared" si="1223"/>
        <v>26</v>
      </c>
      <c r="S1312" s="32">
        <f t="shared" si="1223"/>
        <v>26</v>
      </c>
      <c r="T1312" s="32">
        <f t="shared" si="1223"/>
        <v>2</v>
      </c>
      <c r="U1312" s="32">
        <f t="shared" si="1223"/>
        <v>26</v>
      </c>
      <c r="V1312" s="32">
        <f t="shared" si="1223"/>
        <v>27</v>
      </c>
      <c r="W1312" s="32">
        <f t="shared" si="1223"/>
        <v>27</v>
      </c>
    </row>
    <row r="1313" spans="1:23" x14ac:dyDescent="0.25">
      <c r="A1313" s="257" t="s">
        <v>414</v>
      </c>
      <c r="B1313" t="str">
        <f>IFERROR(_xlfn.XLOOKUP(TEXT(A1313, "0"), TEXT('Material master'!$A$2:'Material master'!$A$275, "0"), 'Material master'!$B$2:'Material master'!$B$275, 1),"")</f>
        <v>ATH SG55LV PO 1000:B4S:S4:H:1000</v>
      </c>
      <c r="C1313" t="str">
        <f>IFERROR(_xlfn.XLOOKUP(TEXT(A1313, "0"), TEXT('Material master'!$A$2:'Material master'!$A$275, "0"), 'Material master'!$C$2:'Material master'!$C$275, 1),"")</f>
        <v>Packaged Product</v>
      </c>
      <c r="D1313" t="str">
        <f>IFERROR(_xlfn.XLOOKUP(TEXT(A1313, "0"), TEXT('Material master'!$A$2:'Material master'!$A$275, "0"), 'Material master'!$D$2:'Material master'!$D$275, 1),"")</f>
        <v>J000 - ATH</v>
      </c>
      <c r="E1313" t="str">
        <f>IFERROR(_xlfn.XLOOKUP(TEXT(A1313, "0"), TEXT('Material master'!$A$2:'Material master'!$A$275, "0"), 'Material master'!$E$2:'Material master'!$E$275, 1),"")</f>
        <v>SPC0922 - ATH Flour</v>
      </c>
      <c r="F1313" t="str">
        <f>IFERROR(_xlfn.XLOOKUP(TEXT(A1313, "0"), TEXT('Material master'!$A$2:'Material master'!$A$275, "0"), 'Material master'!$F$2:'Material master'!$F$275, 1),"")</f>
        <v>AC02 - ATH Flour Medium</v>
      </c>
      <c r="G1313" t="str">
        <f>IFERROR(_xlfn.XLOOKUP(TEXT(A1313, "0"), TEXT('Material master'!$A$2:'Material master'!$A$275, "0"), 'Material master'!$G$2:'Material master'!$G$275, 1),"")</f>
        <v>ATH  SG55 LV PO</v>
      </c>
      <c r="H1313" t="s">
        <v>706</v>
      </c>
      <c r="I1313" s="257" t="s">
        <v>115</v>
      </c>
      <c r="J1313">
        <v>1</v>
      </c>
      <c r="K1313" s="32"/>
      <c r="L1313" s="32">
        <f t="shared" ref="L1313:W1313" si="1224">L1310 * $J1313</f>
        <v>51</v>
      </c>
      <c r="M1313" s="32">
        <f t="shared" si="1224"/>
        <v>26</v>
      </c>
      <c r="N1313" s="32">
        <f t="shared" si="1224"/>
        <v>25</v>
      </c>
      <c r="O1313" s="32">
        <f t="shared" si="1224"/>
        <v>26</v>
      </c>
      <c r="P1313" s="32">
        <f t="shared" si="1224"/>
        <v>26</v>
      </c>
      <c r="Q1313" s="32">
        <f t="shared" si="1224"/>
        <v>26</v>
      </c>
      <c r="R1313" s="32">
        <f t="shared" si="1224"/>
        <v>26</v>
      </c>
      <c r="S1313" s="32">
        <f t="shared" si="1224"/>
        <v>26</v>
      </c>
      <c r="T1313" s="32">
        <f t="shared" si="1224"/>
        <v>2</v>
      </c>
      <c r="U1313" s="32">
        <f t="shared" si="1224"/>
        <v>26</v>
      </c>
      <c r="V1313" s="32">
        <f t="shared" si="1224"/>
        <v>27</v>
      </c>
      <c r="W1313" s="32">
        <f t="shared" si="1224"/>
        <v>27</v>
      </c>
    </row>
    <row r="1314" spans="1:23" x14ac:dyDescent="0.25">
      <c r="A1314" s="257" t="s">
        <v>414</v>
      </c>
      <c r="B1314" t="str">
        <f>IFERROR(_xlfn.XLOOKUP(TEXT(A1314, "0"), TEXT('Material master'!$A$2:'Material master'!$A$275, "0"), 'Material master'!$B$2:'Material master'!$B$275, 1),"")</f>
        <v>ATH SG55LV PO 1000:B4S:S4:H:1000</v>
      </c>
      <c r="C1314" t="str">
        <f>IFERROR(_xlfn.XLOOKUP(TEXT(A1314, "0"), TEXT('Material master'!$A$2:'Material master'!$A$275, "0"), 'Material master'!$C$2:'Material master'!$C$275, 1),"")</f>
        <v>Packaged Product</v>
      </c>
      <c r="D1314" t="str">
        <f>IFERROR(_xlfn.XLOOKUP(TEXT(A1314, "0"), TEXT('Material master'!$A$2:'Material master'!$A$275, "0"), 'Material master'!$D$2:'Material master'!$D$275, 1),"")</f>
        <v>J000 - ATH</v>
      </c>
      <c r="E1314" t="str">
        <f>IFERROR(_xlfn.XLOOKUP(TEXT(A1314, "0"), TEXT('Material master'!$A$2:'Material master'!$A$275, "0"), 'Material master'!$E$2:'Material master'!$E$275, 1),"")</f>
        <v>SPC0922 - ATH Flour</v>
      </c>
      <c r="F1314" t="str">
        <f>IFERROR(_xlfn.XLOOKUP(TEXT(A1314, "0"), TEXT('Material master'!$A$2:'Material master'!$A$275, "0"), 'Material master'!$F$2:'Material master'!$F$275, 1),"")</f>
        <v>AC02 - ATH Flour Medium</v>
      </c>
      <c r="G1314" t="str">
        <f>IFERROR(_xlfn.XLOOKUP(TEXT(A1314, "0"), TEXT('Material master'!$A$2:'Material master'!$A$275, "0"), 'Material master'!$G$2:'Material master'!$G$275, 1),"")</f>
        <v>ATH  SG55 LV PO</v>
      </c>
      <c r="H1314" t="s">
        <v>706</v>
      </c>
      <c r="I1314" s="257" t="s">
        <v>119</v>
      </c>
      <c r="J1314">
        <v>1</v>
      </c>
      <c r="K1314" s="32"/>
      <c r="L1314" s="32">
        <f t="shared" ref="L1314:W1314" si="1225">L1310 * $J1314</f>
        <v>51</v>
      </c>
      <c r="M1314" s="32">
        <f t="shared" si="1225"/>
        <v>26</v>
      </c>
      <c r="N1314" s="32">
        <f t="shared" si="1225"/>
        <v>25</v>
      </c>
      <c r="O1314" s="32">
        <f t="shared" si="1225"/>
        <v>26</v>
      </c>
      <c r="P1314" s="32">
        <f t="shared" si="1225"/>
        <v>26</v>
      </c>
      <c r="Q1314" s="32">
        <f t="shared" si="1225"/>
        <v>26</v>
      </c>
      <c r="R1314" s="32">
        <f t="shared" si="1225"/>
        <v>26</v>
      </c>
      <c r="S1314" s="32">
        <f t="shared" si="1225"/>
        <v>26</v>
      </c>
      <c r="T1314" s="32">
        <f t="shared" si="1225"/>
        <v>2</v>
      </c>
      <c r="U1314" s="32">
        <f t="shared" si="1225"/>
        <v>26</v>
      </c>
      <c r="V1314" s="32">
        <f t="shared" si="1225"/>
        <v>27</v>
      </c>
      <c r="W1314" s="32">
        <f t="shared" si="1225"/>
        <v>27</v>
      </c>
    </row>
    <row r="1315" spans="1:23" ht="15.75" thickBot="1" x14ac:dyDescent="0.3">
      <c r="A1315" s="257" t="s">
        <v>414</v>
      </c>
      <c r="B1315" t="str">
        <f>IFERROR(_xlfn.XLOOKUP(TEXT(A1315, "0"), TEXT('Material master'!$A$2:'Material master'!$A$275, "0"), 'Material master'!$B$2:'Material master'!$B$275, 1),"")</f>
        <v>ATH SG55LV PO 1000:B4S:S4:H:1000</v>
      </c>
      <c r="C1315" t="str">
        <f>IFERROR(_xlfn.XLOOKUP(TEXT(A1315, "0"), TEXT('Material master'!$A$2:'Material master'!$A$275, "0"), 'Material master'!$C$2:'Material master'!$C$275, 1),"")</f>
        <v>Packaged Product</v>
      </c>
      <c r="D1315" t="str">
        <f>IFERROR(_xlfn.XLOOKUP(TEXT(A1315, "0"), TEXT('Material master'!$A$2:'Material master'!$A$275, "0"), 'Material master'!$D$2:'Material master'!$D$275, 1),"")</f>
        <v>J000 - ATH</v>
      </c>
      <c r="E1315" t="str">
        <f>IFERROR(_xlfn.XLOOKUP(TEXT(A1315, "0"), TEXT('Material master'!$A$2:'Material master'!$A$275, "0"), 'Material master'!$E$2:'Material master'!$E$275, 1),"")</f>
        <v>SPC0922 - ATH Flour</v>
      </c>
      <c r="F1315" t="str">
        <f>IFERROR(_xlfn.XLOOKUP(TEXT(A1315, "0"), TEXT('Material master'!$A$2:'Material master'!$A$275, "0"), 'Material master'!$F$2:'Material master'!$F$275, 1),"")</f>
        <v>AC02 - ATH Flour Medium</v>
      </c>
      <c r="G1315" t="str">
        <f>IFERROR(_xlfn.XLOOKUP(TEXT(A1315, "0"), TEXT('Material master'!$A$2:'Material master'!$A$275, "0"), 'Material master'!$G$2:'Material master'!$G$275, 1),"")</f>
        <v>ATH  SG55 LV PO</v>
      </c>
      <c r="H1315" t="s">
        <v>706</v>
      </c>
      <c r="I1315" s="257" t="s">
        <v>469</v>
      </c>
      <c r="J1315">
        <v>1</v>
      </c>
      <c r="K1315" s="32"/>
      <c r="L1315" s="32">
        <f t="shared" ref="L1315:W1315" si="1226">L1310 * $J1315</f>
        <v>51</v>
      </c>
      <c r="M1315" s="32">
        <f t="shared" si="1226"/>
        <v>26</v>
      </c>
      <c r="N1315" s="32">
        <f t="shared" si="1226"/>
        <v>25</v>
      </c>
      <c r="O1315" s="32">
        <f t="shared" si="1226"/>
        <v>26</v>
      </c>
      <c r="P1315" s="32">
        <f t="shared" si="1226"/>
        <v>26</v>
      </c>
      <c r="Q1315" s="32">
        <f t="shared" si="1226"/>
        <v>26</v>
      </c>
      <c r="R1315" s="32">
        <f t="shared" si="1226"/>
        <v>26</v>
      </c>
      <c r="S1315" s="32">
        <f t="shared" si="1226"/>
        <v>26</v>
      </c>
      <c r="T1315" s="32">
        <f t="shared" si="1226"/>
        <v>2</v>
      </c>
      <c r="U1315" s="32">
        <f t="shared" si="1226"/>
        <v>26</v>
      </c>
      <c r="V1315" s="32">
        <f t="shared" si="1226"/>
        <v>27</v>
      </c>
      <c r="W1315" s="32">
        <f t="shared" si="1226"/>
        <v>27</v>
      </c>
    </row>
    <row r="1316" spans="1:23" s="138" customFormat="1" x14ac:dyDescent="0.25">
      <c r="A1316" s="137" t="s">
        <v>417</v>
      </c>
      <c r="B1316" s="138" t="str">
        <f>IFERROR(_xlfn.XLOOKUP(TEXT(A1316, "0"), TEXT('Material master'!$A$2:'Material master'!$A$275, "0"), 'Material master'!$B$2:'Material master'!$B$275, 1),"")</f>
        <v>ATH SG55 PO 25:PA:H4:H:1200</v>
      </c>
      <c r="C1316" s="138" t="str">
        <f>IFERROR(_xlfn.XLOOKUP(TEXT(A1316, "0"), TEXT('Material master'!$A$2:'Material master'!$A$275, "0"), 'Material master'!$C$2:'Material master'!$C$275, 1),"")</f>
        <v>Packaged Product</v>
      </c>
      <c r="D1316" s="138" t="str">
        <f>IFERROR(_xlfn.XLOOKUP(TEXT(A1316, "0"), TEXT('Material master'!$A$2:'Material master'!$A$275, "0"), 'Material master'!$D$2:'Material master'!$D$275, 1),"")</f>
        <v>J000 - ATH</v>
      </c>
      <c r="E1316" s="138" t="str">
        <f>IFERROR(_xlfn.XLOOKUP(TEXT(A1316, "0"), TEXT('Material master'!$A$2:'Material master'!$A$275, "0"), 'Material master'!$E$2:'Material master'!$E$275, 1),"")</f>
        <v>SPC0922 - ATH Flour</v>
      </c>
      <c r="F1316" s="138" t="str">
        <f>IFERROR(_xlfn.XLOOKUP(TEXT(A1316, "0"), TEXT('Material master'!$A$2:'Material master'!$A$275, "0"), 'Material master'!$F$2:'Material master'!$F$275, 1),"")</f>
        <v>AC02 - ATH Flour Medium</v>
      </c>
      <c r="G1316" s="138" t="str">
        <f>IFERROR(_xlfn.XLOOKUP(TEXT(A1316, "0"), TEXT('Material master'!$A$2:'Material master'!$A$275, "0"), 'Material master'!$G$2:'Material master'!$G$275, 1),"")</f>
        <v>ATH SG55 PO</v>
      </c>
      <c r="H1316" s="138" t="s">
        <v>683</v>
      </c>
      <c r="I1316" s="140">
        <f>IFERROR(AVERAGE('Forecast sheet'!$C$55:'Forecast sheet'!$N$55),0)</f>
        <v>33.300000000000004</v>
      </c>
      <c r="J1316" s="140">
        <f>IFERROR(AVERAGE(L1316:W1316),0)</f>
        <v>53.34218130014424</v>
      </c>
      <c r="K1316" s="140"/>
      <c r="L1316" s="140">
        <v>28.966670705060828</v>
      </c>
      <c r="M1316" s="140">
        <v>52.830864081515465</v>
      </c>
      <c r="N1316" s="140">
        <v>52.830864081515465</v>
      </c>
      <c r="O1316" s="140">
        <v>52.830864081515465</v>
      </c>
      <c r="P1316" s="140">
        <v>52.830864081515465</v>
      </c>
      <c r="Q1316" s="140">
        <v>76.830864081515458</v>
      </c>
      <c r="R1316" s="140">
        <v>52.830864081515465</v>
      </c>
      <c r="S1316" s="140">
        <v>54.030864081515467</v>
      </c>
      <c r="T1316" s="140">
        <v>54.030864081515467</v>
      </c>
      <c r="U1316" s="140">
        <v>54.030864081515467</v>
      </c>
      <c r="V1316" s="140">
        <v>54.030864081515467</v>
      </c>
      <c r="W1316" s="140">
        <v>54.030864081515467</v>
      </c>
    </row>
    <row r="1317" spans="1:23" x14ac:dyDescent="0.25">
      <c r="A1317" s="257" t="s">
        <v>417</v>
      </c>
      <c r="B1317" t="str">
        <f>IFERROR(_xlfn.XLOOKUP(TEXT(A1317, "0"), TEXT('Material master'!$A$2:'Material master'!$A$275, "0"), 'Material master'!$B$2:'Material master'!$B$275, 1),"")</f>
        <v>ATH SG55 PO 25:PA:H4:H:1200</v>
      </c>
      <c r="C1317" t="str">
        <f>IFERROR(_xlfn.XLOOKUP(TEXT(A1317, "0"), TEXT('Material master'!$A$2:'Material master'!$A$275, "0"), 'Material master'!$C$2:'Material master'!$C$275, 1),"")</f>
        <v>Packaged Product</v>
      </c>
      <c r="D1317" t="str">
        <f>IFERROR(_xlfn.XLOOKUP(TEXT(A1317, "0"), TEXT('Material master'!$A$2:'Material master'!$A$275, "0"), 'Material master'!$D$2:'Material master'!$D$275, 1),"")</f>
        <v>J000 - ATH</v>
      </c>
      <c r="E1317" t="str">
        <f>IFERROR(_xlfn.XLOOKUP(TEXT(A1317, "0"), TEXT('Material master'!$A$2:'Material master'!$A$275, "0"), 'Material master'!$E$2:'Material master'!$E$275, 1),"")</f>
        <v>SPC0922 - ATH Flour</v>
      </c>
      <c r="F1317" t="str">
        <f>IFERROR(_xlfn.XLOOKUP(TEXT(A1317, "0"), TEXT('Material master'!$A$2:'Material master'!$A$275, "0"), 'Material master'!$F$2:'Material master'!$F$275, 1),"")</f>
        <v>AC02 - ATH Flour Medium</v>
      </c>
      <c r="G1317" t="str">
        <f>IFERROR(_xlfn.XLOOKUP(TEXT(A1317, "0"), TEXT('Material master'!$A$2:'Material master'!$A$275, "0"), 'Material master'!$G$2:'Material master'!$G$275, 1),"")</f>
        <v>ATH SG55 PO</v>
      </c>
      <c r="H1317" s="1" t="s">
        <v>696</v>
      </c>
      <c r="I1317" s="1"/>
      <c r="J1317" s="1"/>
      <c r="K1317" s="141"/>
      <c r="L1317" s="141">
        <f t="shared" ref="L1317:W1317" si="1227">SUM(L1316)</f>
        <v>28.966670705060828</v>
      </c>
      <c r="M1317" s="141">
        <f t="shared" si="1227"/>
        <v>52.830864081515465</v>
      </c>
      <c r="N1317" s="141">
        <f t="shared" si="1227"/>
        <v>52.830864081515465</v>
      </c>
      <c r="O1317" s="141">
        <f t="shared" si="1227"/>
        <v>52.830864081515465</v>
      </c>
      <c r="P1317" s="141">
        <f t="shared" si="1227"/>
        <v>52.830864081515465</v>
      </c>
      <c r="Q1317" s="141">
        <f t="shared" si="1227"/>
        <v>76.830864081515458</v>
      </c>
      <c r="R1317" s="141">
        <f t="shared" si="1227"/>
        <v>52.830864081515465</v>
      </c>
      <c r="S1317" s="141">
        <f t="shared" si="1227"/>
        <v>54.030864081515467</v>
      </c>
      <c r="T1317" s="141">
        <f t="shared" si="1227"/>
        <v>54.030864081515467</v>
      </c>
      <c r="U1317" s="141">
        <f t="shared" si="1227"/>
        <v>54.030864081515467</v>
      </c>
      <c r="V1317" s="141">
        <f t="shared" si="1227"/>
        <v>54.030864081515467</v>
      </c>
      <c r="W1317" s="141">
        <f t="shared" si="1227"/>
        <v>54.030864081515467</v>
      </c>
    </row>
    <row r="1318" spans="1:23" s="136" customFormat="1" x14ac:dyDescent="0.25">
      <c r="A1318" s="270" t="s">
        <v>417</v>
      </c>
      <c r="B1318" s="136" t="str">
        <f>IFERROR(_xlfn.XLOOKUP(TEXT(A1318, "0"), TEXT('Material master'!$A$2:'Material master'!$A$275, "0"), 'Material master'!$B$2:'Material master'!$B$275, 1),"")</f>
        <v>ATH SG55 PO 25:PA:H4:H:1200</v>
      </c>
      <c r="C1318" s="136" t="str">
        <f>IFERROR(_xlfn.XLOOKUP(TEXT(A1318, "0"), TEXT('Material master'!$A$2:'Material master'!$A$275, "0"), 'Material master'!$C$2:'Material master'!$C$275, 1),"")</f>
        <v>Packaged Product</v>
      </c>
      <c r="D1318" s="136" t="str">
        <f>IFERROR(_xlfn.XLOOKUP(TEXT(A1318, "0"), TEXT('Material master'!$A$2:'Material master'!$A$275, "0"), 'Material master'!$D$2:'Material master'!$D$275, 1),"")</f>
        <v>J000 - ATH</v>
      </c>
      <c r="E1318" s="136" t="str">
        <f>IFERROR(_xlfn.XLOOKUP(TEXT(A1318, "0"), TEXT('Material master'!$A$2:'Material master'!$A$275, "0"), 'Material master'!$E$2:'Material master'!$E$275, 1),"")</f>
        <v>SPC0922 - ATH Flour</v>
      </c>
      <c r="F1318" s="136" t="str">
        <f>IFERROR(_xlfn.XLOOKUP(TEXT(A1318, "0"), TEXT('Material master'!$A$2:'Material master'!$A$275, "0"), 'Material master'!$F$2:'Material master'!$F$275, 1),"")</f>
        <v>AC02 - ATH Flour Medium</v>
      </c>
      <c r="G1318" s="136" t="str">
        <f>IFERROR(_xlfn.XLOOKUP(TEXT(A1318, "0"), TEXT('Material master'!$A$2:'Material master'!$A$275, "0"), 'Material master'!$G$2:'Material master'!$G$275, 1),"")</f>
        <v>ATH SG55 PO</v>
      </c>
      <c r="H1318" s="136" t="s">
        <v>697</v>
      </c>
      <c r="K1318" s="142">
        <v>12</v>
      </c>
      <c r="L1318" s="142">
        <f t="shared" ref="L1318:W1318" si="1228">K1318 - L1317 + L1320</f>
        <v>25.033329294939172</v>
      </c>
      <c r="M1318" s="142">
        <f t="shared" si="1228"/>
        <v>25.002465213423704</v>
      </c>
      <c r="N1318" s="142">
        <f t="shared" si="1228"/>
        <v>24.971601131908237</v>
      </c>
      <c r="O1318" s="142">
        <f t="shared" si="1228"/>
        <v>24.940737050392769</v>
      </c>
      <c r="P1318" s="142">
        <f t="shared" si="1228"/>
        <v>24.909872968877302</v>
      </c>
      <c r="Q1318" s="142">
        <f t="shared" si="1228"/>
        <v>24.879008887361842</v>
      </c>
      <c r="R1318" s="142">
        <f t="shared" si="1228"/>
        <v>24.848144805846374</v>
      </c>
      <c r="S1318" s="142">
        <f t="shared" si="1228"/>
        <v>24.817280724330907</v>
      </c>
      <c r="T1318" s="142">
        <f t="shared" si="1228"/>
        <v>24.786416642815439</v>
      </c>
      <c r="U1318" s="142">
        <f t="shared" si="1228"/>
        <v>24.755552561299972</v>
      </c>
      <c r="V1318" s="142">
        <f t="shared" si="1228"/>
        <v>24.724688479784504</v>
      </c>
      <c r="W1318" s="142">
        <f t="shared" si="1228"/>
        <v>24.693824398269037</v>
      </c>
    </row>
    <row r="1319" spans="1:23" x14ac:dyDescent="0.25">
      <c r="A1319" s="257" t="s">
        <v>417</v>
      </c>
      <c r="B1319" t="str">
        <f>IFERROR(_xlfn.XLOOKUP(TEXT(A1319, "0"), TEXT('Material master'!$A$2:'Material master'!$A$275, "0"), 'Material master'!$B$2:'Material master'!$B$275, 1),"")</f>
        <v>ATH SG55 PO 25:PA:H4:H:1200</v>
      </c>
      <c r="C1319" t="str">
        <f>IFERROR(_xlfn.XLOOKUP(TEXT(A1319, "0"), TEXT('Material master'!$A$2:'Material master'!$A$275, "0"), 'Material master'!$C$2:'Material master'!$C$275, 1),"")</f>
        <v>Packaged Product</v>
      </c>
      <c r="D1319" t="str">
        <f>IFERROR(_xlfn.XLOOKUP(TEXT(A1319, "0"), TEXT('Material master'!$A$2:'Material master'!$A$275, "0"), 'Material master'!$D$2:'Material master'!$D$275, 1),"")</f>
        <v>J000 - ATH</v>
      </c>
      <c r="E1319" t="str">
        <f>IFERROR(_xlfn.XLOOKUP(TEXT(A1319, "0"), TEXT('Material master'!$A$2:'Material master'!$A$275, "0"), 'Material master'!$E$2:'Material master'!$E$275, 1),"")</f>
        <v>SPC0922 - ATH Flour</v>
      </c>
      <c r="F1319" t="str">
        <f>IFERROR(_xlfn.XLOOKUP(TEXT(A1319, "0"), TEXT('Material master'!$A$2:'Material master'!$A$275, "0"), 'Material master'!$F$2:'Material master'!$F$275, 1),"")</f>
        <v>AC02 - ATH Flour Medium</v>
      </c>
      <c r="G1319" t="str">
        <f>IFERROR(_xlfn.XLOOKUP(TEXT(A1319, "0"), TEXT('Material master'!$A$2:'Material master'!$A$275, "0"), 'Material master'!$G$2:'Material master'!$G$275, 1),"")</f>
        <v>ATH SG55 PO</v>
      </c>
      <c r="H1319" t="s">
        <v>698</v>
      </c>
      <c r="I1319" s="32">
        <v>24</v>
      </c>
      <c r="J1319" s="258">
        <f>IFERROR($I1319/AVERAGE($L1317:$W1317),0)</f>
        <v>0.44992535766315023</v>
      </c>
      <c r="K1319" s="32"/>
      <c r="L1319" s="32">
        <f t="shared" ref="L1319:W1319" si="1229">$I1319</f>
        <v>24</v>
      </c>
      <c r="M1319" s="32">
        <f t="shared" si="1229"/>
        <v>24</v>
      </c>
      <c r="N1319" s="32">
        <f t="shared" si="1229"/>
        <v>24</v>
      </c>
      <c r="O1319" s="32">
        <f t="shared" si="1229"/>
        <v>24</v>
      </c>
      <c r="P1319" s="32">
        <f t="shared" si="1229"/>
        <v>24</v>
      </c>
      <c r="Q1319" s="32">
        <f t="shared" si="1229"/>
        <v>24</v>
      </c>
      <c r="R1319" s="32">
        <f t="shared" si="1229"/>
        <v>24</v>
      </c>
      <c r="S1319" s="32">
        <f t="shared" si="1229"/>
        <v>24</v>
      </c>
      <c r="T1319" s="32">
        <f t="shared" si="1229"/>
        <v>24</v>
      </c>
      <c r="U1319" s="32">
        <f t="shared" si="1229"/>
        <v>24</v>
      </c>
      <c r="V1319" s="32">
        <f t="shared" si="1229"/>
        <v>24</v>
      </c>
      <c r="W1319" s="32">
        <f t="shared" si="1229"/>
        <v>24</v>
      </c>
    </row>
    <row r="1320" spans="1:23" x14ac:dyDescent="0.25">
      <c r="A1320" s="257" t="s">
        <v>417</v>
      </c>
      <c r="B1320" t="str">
        <f>IFERROR(_xlfn.XLOOKUP(TEXT(A1320, "0"), TEXT('Material master'!$A$2:'Material master'!$A$275, "0"), 'Material master'!$B$2:'Material master'!$B$275, 1),"")</f>
        <v>ATH SG55 PO 25:PA:H4:H:1200</v>
      </c>
      <c r="C1320" t="str">
        <f>IFERROR(_xlfn.XLOOKUP(TEXT(A1320, "0"), TEXT('Material master'!$A$2:'Material master'!$A$275, "0"), 'Material master'!$C$2:'Material master'!$C$275, 1),"")</f>
        <v>Packaged Product</v>
      </c>
      <c r="D1320" t="str">
        <f>IFERROR(_xlfn.XLOOKUP(TEXT(A1320, "0"), TEXT('Material master'!$A$2:'Material master'!$A$275, "0"), 'Material master'!$D$2:'Material master'!$D$275, 1),"")</f>
        <v>J000 - ATH</v>
      </c>
      <c r="E1320" t="str">
        <f>IFERROR(_xlfn.XLOOKUP(TEXT(A1320, "0"), TEXT('Material master'!$A$2:'Material master'!$A$275, "0"), 'Material master'!$E$2:'Material master'!$E$275, 1),"")</f>
        <v>SPC0922 - ATH Flour</v>
      </c>
      <c r="F1320" t="str">
        <f>IFERROR(_xlfn.XLOOKUP(TEXT(A1320, "0"), TEXT('Material master'!$A$2:'Material master'!$A$275, "0"), 'Material master'!$F$2:'Material master'!$F$275, 1),"")</f>
        <v>AC02 - ATH Flour Medium</v>
      </c>
      <c r="G1320" t="str">
        <f>IFERROR(_xlfn.XLOOKUP(TEXT(A1320, "0"), TEXT('Material master'!$A$2:'Material master'!$A$275, "0"), 'Material master'!$G$2:'Material master'!$G$275, 1),"")</f>
        <v>ATH SG55 PO</v>
      </c>
      <c r="H1320" t="s">
        <v>704</v>
      </c>
      <c r="I1320">
        <v>1.2</v>
      </c>
      <c r="K1320" s="32"/>
      <c r="L1320" s="32">
        <f t="shared" ref="L1320:W1320" si="1230">IF(( L1319 - K1318 + L1317 ) &gt; 0, CEILING(( L1319 - K1318 + L1317 ), $I1320), 0)</f>
        <v>42</v>
      </c>
      <c r="M1320" s="32">
        <f t="shared" si="1230"/>
        <v>52.8</v>
      </c>
      <c r="N1320" s="32">
        <f t="shared" si="1230"/>
        <v>52.8</v>
      </c>
      <c r="O1320" s="32">
        <f t="shared" si="1230"/>
        <v>52.8</v>
      </c>
      <c r="P1320" s="32">
        <f t="shared" si="1230"/>
        <v>52.8</v>
      </c>
      <c r="Q1320" s="32">
        <f t="shared" si="1230"/>
        <v>76.8</v>
      </c>
      <c r="R1320" s="32">
        <f t="shared" si="1230"/>
        <v>52.8</v>
      </c>
      <c r="S1320" s="32">
        <f t="shared" si="1230"/>
        <v>54</v>
      </c>
      <c r="T1320" s="32">
        <f t="shared" si="1230"/>
        <v>54</v>
      </c>
      <c r="U1320" s="32">
        <f t="shared" si="1230"/>
        <v>54</v>
      </c>
      <c r="V1320" s="32">
        <f t="shared" si="1230"/>
        <v>54</v>
      </c>
      <c r="W1320" s="32">
        <f t="shared" si="1230"/>
        <v>54</v>
      </c>
    </row>
    <row r="1321" spans="1:23" x14ac:dyDescent="0.25">
      <c r="A1321" s="257" t="s">
        <v>417</v>
      </c>
      <c r="B1321" t="str">
        <f>IFERROR(_xlfn.XLOOKUP(TEXT(A1321, "0"), TEXT('Material master'!$A$2:'Material master'!$A$275, "0"), 'Material master'!$B$2:'Material master'!$B$275, 1),"")</f>
        <v>ATH SG55 PO 25:PA:H4:H:1200</v>
      </c>
      <c r="C1321" t="str">
        <f>IFERROR(_xlfn.XLOOKUP(TEXT(A1321, "0"), TEXT('Material master'!$A$2:'Material master'!$A$275, "0"), 'Material master'!$C$2:'Material master'!$C$275, 1),"")</f>
        <v>Packaged Product</v>
      </c>
      <c r="D1321" t="str">
        <f>IFERROR(_xlfn.XLOOKUP(TEXT(A1321, "0"), TEXT('Material master'!$A$2:'Material master'!$A$275, "0"), 'Material master'!$D$2:'Material master'!$D$275, 1),"")</f>
        <v>J000 - ATH</v>
      </c>
      <c r="E1321" t="str">
        <f>IFERROR(_xlfn.XLOOKUP(TEXT(A1321, "0"), TEXT('Material master'!$A$2:'Material master'!$A$275, "0"), 'Material master'!$E$2:'Material master'!$E$275, 1),"")</f>
        <v>SPC0922 - ATH Flour</v>
      </c>
      <c r="F1321" t="str">
        <f>IFERROR(_xlfn.XLOOKUP(TEXT(A1321, "0"), TEXT('Material master'!$A$2:'Material master'!$A$275, "0"), 'Material master'!$F$2:'Material master'!$F$275, 1),"")</f>
        <v>AC02 - ATH Flour Medium</v>
      </c>
      <c r="G1321" t="str">
        <f>IFERROR(_xlfn.XLOOKUP(TEXT(A1321, "0"), TEXT('Material master'!$A$2:'Material master'!$A$275, "0"), 'Material master'!$G$2:'Material master'!$G$275, 1),"")</f>
        <v>ATH SG55 PO</v>
      </c>
      <c r="H1321" t="s">
        <v>705</v>
      </c>
      <c r="I1321" t="s">
        <v>664</v>
      </c>
      <c r="J1321">
        <v>7</v>
      </c>
      <c r="K1321" s="32"/>
      <c r="L1321" s="32">
        <f t="shared" ref="L1321:W1321" si="1231">L1320 / $J1321</f>
        <v>6</v>
      </c>
      <c r="M1321" s="32">
        <f t="shared" si="1231"/>
        <v>7.5428571428571427</v>
      </c>
      <c r="N1321" s="32">
        <f t="shared" si="1231"/>
        <v>7.5428571428571427</v>
      </c>
      <c r="O1321" s="32">
        <f t="shared" si="1231"/>
        <v>7.5428571428571427</v>
      </c>
      <c r="P1321" s="32">
        <f t="shared" si="1231"/>
        <v>7.5428571428571427</v>
      </c>
      <c r="Q1321" s="32">
        <f t="shared" si="1231"/>
        <v>10.971428571428572</v>
      </c>
      <c r="R1321" s="32">
        <f t="shared" si="1231"/>
        <v>7.5428571428571427</v>
      </c>
      <c r="S1321" s="32">
        <f t="shared" si="1231"/>
        <v>7.7142857142857144</v>
      </c>
      <c r="T1321" s="32">
        <f t="shared" si="1231"/>
        <v>7.7142857142857144</v>
      </c>
      <c r="U1321" s="32">
        <f t="shared" si="1231"/>
        <v>7.7142857142857144</v>
      </c>
      <c r="V1321" s="32">
        <f t="shared" si="1231"/>
        <v>7.7142857142857144</v>
      </c>
      <c r="W1321" s="32">
        <f t="shared" si="1231"/>
        <v>7.7142857142857144</v>
      </c>
    </row>
    <row r="1322" spans="1:23" x14ac:dyDescent="0.25">
      <c r="A1322" s="257" t="s">
        <v>417</v>
      </c>
      <c r="B1322" t="str">
        <f>IFERROR(_xlfn.XLOOKUP(TEXT(A1322, "0"), TEXT('Material master'!$A$2:'Material master'!$A$275, "0"), 'Material master'!$B$2:'Material master'!$B$275, 1),"")</f>
        <v>ATH SG55 PO 25:PA:H4:H:1200</v>
      </c>
      <c r="C1322" t="str">
        <f>IFERROR(_xlfn.XLOOKUP(TEXT(A1322, "0"), TEXT('Material master'!$A$2:'Material master'!$A$275, "0"), 'Material master'!$C$2:'Material master'!$C$275, 1),"")</f>
        <v>Packaged Product</v>
      </c>
      <c r="D1322" t="str">
        <f>IFERROR(_xlfn.XLOOKUP(TEXT(A1322, "0"), TEXT('Material master'!$A$2:'Material master'!$A$275, "0"), 'Material master'!$D$2:'Material master'!$D$275, 1),"")</f>
        <v>J000 - ATH</v>
      </c>
      <c r="E1322" t="str">
        <f>IFERROR(_xlfn.XLOOKUP(TEXT(A1322, "0"), TEXT('Material master'!$A$2:'Material master'!$A$275, "0"), 'Material master'!$E$2:'Material master'!$E$275, 1),"")</f>
        <v>SPC0922 - ATH Flour</v>
      </c>
      <c r="F1322" t="str">
        <f>IFERROR(_xlfn.XLOOKUP(TEXT(A1322, "0"), TEXT('Material master'!$A$2:'Material master'!$A$275, "0"), 'Material master'!$F$2:'Material master'!$F$275, 1),"")</f>
        <v>AC02 - ATH Flour Medium</v>
      </c>
      <c r="G1322" t="str">
        <f>IFERROR(_xlfn.XLOOKUP(TEXT(A1322, "0"), TEXT('Material master'!$A$2:'Material master'!$A$275, "0"), 'Material master'!$G$2:'Material master'!$G$275, 1),"")</f>
        <v>ATH SG55 PO</v>
      </c>
      <c r="H1322" t="s">
        <v>706</v>
      </c>
      <c r="I1322" s="257" t="s">
        <v>115</v>
      </c>
      <c r="J1322">
        <v>0.83333333333333337</v>
      </c>
      <c r="K1322" s="32"/>
      <c r="L1322" s="32">
        <f t="shared" ref="L1322:W1322" si="1232">L1320 * $J1322</f>
        <v>35</v>
      </c>
      <c r="M1322" s="32">
        <f t="shared" si="1232"/>
        <v>44</v>
      </c>
      <c r="N1322" s="32">
        <f t="shared" si="1232"/>
        <v>44</v>
      </c>
      <c r="O1322" s="32">
        <f t="shared" si="1232"/>
        <v>44</v>
      </c>
      <c r="P1322" s="32">
        <f t="shared" si="1232"/>
        <v>44</v>
      </c>
      <c r="Q1322" s="32">
        <f t="shared" si="1232"/>
        <v>64</v>
      </c>
      <c r="R1322" s="32">
        <f t="shared" si="1232"/>
        <v>44</v>
      </c>
      <c r="S1322" s="32">
        <f t="shared" si="1232"/>
        <v>45</v>
      </c>
      <c r="T1322" s="32">
        <f t="shared" si="1232"/>
        <v>45</v>
      </c>
      <c r="U1322" s="32">
        <f t="shared" si="1232"/>
        <v>45</v>
      </c>
      <c r="V1322" s="32">
        <f t="shared" si="1232"/>
        <v>45</v>
      </c>
      <c r="W1322" s="32">
        <f t="shared" si="1232"/>
        <v>45</v>
      </c>
    </row>
    <row r="1323" spans="1:23" x14ac:dyDescent="0.25">
      <c r="A1323" s="257" t="s">
        <v>417</v>
      </c>
      <c r="B1323" t="str">
        <f>IFERROR(_xlfn.XLOOKUP(TEXT(A1323, "0"), TEXT('Material master'!$A$2:'Material master'!$A$275, "0"), 'Material master'!$B$2:'Material master'!$B$275, 1),"")</f>
        <v>ATH SG55 PO 25:PA:H4:H:1200</v>
      </c>
      <c r="C1323" t="str">
        <f>IFERROR(_xlfn.XLOOKUP(TEXT(A1323, "0"), TEXT('Material master'!$A$2:'Material master'!$A$275, "0"), 'Material master'!$C$2:'Material master'!$C$275, 1),"")</f>
        <v>Packaged Product</v>
      </c>
      <c r="D1323" t="str">
        <f>IFERROR(_xlfn.XLOOKUP(TEXT(A1323, "0"), TEXT('Material master'!$A$2:'Material master'!$A$275, "0"), 'Material master'!$D$2:'Material master'!$D$275, 1),"")</f>
        <v>J000 - ATH</v>
      </c>
      <c r="E1323" t="str">
        <f>IFERROR(_xlfn.XLOOKUP(TEXT(A1323, "0"), TEXT('Material master'!$A$2:'Material master'!$A$275, "0"), 'Material master'!$E$2:'Material master'!$E$275, 1),"")</f>
        <v>SPC0922 - ATH Flour</v>
      </c>
      <c r="F1323" t="str">
        <f>IFERROR(_xlfn.XLOOKUP(TEXT(A1323, "0"), TEXT('Material master'!$A$2:'Material master'!$A$275, "0"), 'Material master'!$F$2:'Material master'!$F$275, 1),"")</f>
        <v>AC02 - ATH Flour Medium</v>
      </c>
      <c r="G1323" t="str">
        <f>IFERROR(_xlfn.XLOOKUP(TEXT(A1323, "0"), TEXT('Material master'!$A$2:'Material master'!$A$275, "0"), 'Material master'!$G$2:'Material master'!$G$275, 1),"")</f>
        <v>ATH SG55 PO</v>
      </c>
      <c r="H1323" t="s">
        <v>706</v>
      </c>
      <c r="I1323" s="257" t="s">
        <v>117</v>
      </c>
      <c r="J1323">
        <v>8.3333333333333343E-2</v>
      </c>
      <c r="K1323" s="32"/>
      <c r="L1323" s="32">
        <f t="shared" ref="L1323:W1323" si="1233">L1320 * $J1323</f>
        <v>3.5000000000000004</v>
      </c>
      <c r="M1323" s="32">
        <f t="shared" si="1233"/>
        <v>4.4000000000000004</v>
      </c>
      <c r="N1323" s="32">
        <f t="shared" si="1233"/>
        <v>4.4000000000000004</v>
      </c>
      <c r="O1323" s="32">
        <f t="shared" si="1233"/>
        <v>4.4000000000000004</v>
      </c>
      <c r="P1323" s="32">
        <f t="shared" si="1233"/>
        <v>4.4000000000000004</v>
      </c>
      <c r="Q1323" s="32">
        <f t="shared" si="1233"/>
        <v>6.4</v>
      </c>
      <c r="R1323" s="32">
        <f t="shared" si="1233"/>
        <v>4.4000000000000004</v>
      </c>
      <c r="S1323" s="32">
        <f t="shared" si="1233"/>
        <v>4.5000000000000009</v>
      </c>
      <c r="T1323" s="32">
        <f t="shared" si="1233"/>
        <v>4.5000000000000009</v>
      </c>
      <c r="U1323" s="32">
        <f t="shared" si="1233"/>
        <v>4.5000000000000009</v>
      </c>
      <c r="V1323" s="32">
        <f t="shared" si="1233"/>
        <v>4.5000000000000009</v>
      </c>
      <c r="W1323" s="32">
        <f t="shared" si="1233"/>
        <v>4.5000000000000009</v>
      </c>
    </row>
    <row r="1324" spans="1:23" x14ac:dyDescent="0.25">
      <c r="A1324" s="257" t="s">
        <v>417</v>
      </c>
      <c r="B1324" t="str">
        <f>IFERROR(_xlfn.XLOOKUP(TEXT(A1324, "0"), TEXT('Material master'!$A$2:'Material master'!$A$275, "0"), 'Material master'!$B$2:'Material master'!$B$275, 1),"")</f>
        <v>ATH SG55 PO 25:PA:H4:H:1200</v>
      </c>
      <c r="C1324" t="str">
        <f>IFERROR(_xlfn.XLOOKUP(TEXT(A1324, "0"), TEXT('Material master'!$A$2:'Material master'!$A$275, "0"), 'Material master'!$C$2:'Material master'!$C$275, 1),"")</f>
        <v>Packaged Product</v>
      </c>
      <c r="D1324" t="str">
        <f>IFERROR(_xlfn.XLOOKUP(TEXT(A1324, "0"), TEXT('Material master'!$A$2:'Material master'!$A$275, "0"), 'Material master'!$D$2:'Material master'!$D$275, 1),"")</f>
        <v>J000 - ATH</v>
      </c>
      <c r="E1324" t="str">
        <f>IFERROR(_xlfn.XLOOKUP(TEXT(A1324, "0"), TEXT('Material master'!$A$2:'Material master'!$A$275, "0"), 'Material master'!$E$2:'Material master'!$E$275, 1),"")</f>
        <v>SPC0922 - ATH Flour</v>
      </c>
      <c r="F1324" t="str">
        <f>IFERROR(_xlfn.XLOOKUP(TEXT(A1324, "0"), TEXT('Material master'!$A$2:'Material master'!$A$275, "0"), 'Material master'!$F$2:'Material master'!$F$275, 1),"")</f>
        <v>AC02 - ATH Flour Medium</v>
      </c>
      <c r="G1324" t="str">
        <f>IFERROR(_xlfn.XLOOKUP(TEXT(A1324, "0"), TEXT('Material master'!$A$2:'Material master'!$A$275, "0"), 'Material master'!$G$2:'Material master'!$G$275, 1),"")</f>
        <v>ATH SG55 PO</v>
      </c>
      <c r="H1324" t="s">
        <v>706</v>
      </c>
      <c r="I1324" s="257" t="s">
        <v>119</v>
      </c>
      <c r="J1324">
        <v>0.83333333333333337</v>
      </c>
      <c r="K1324" s="32"/>
      <c r="L1324" s="32">
        <f t="shared" ref="L1324:W1324" si="1234">L1320 * $J1324</f>
        <v>35</v>
      </c>
      <c r="M1324" s="32">
        <f t="shared" si="1234"/>
        <v>44</v>
      </c>
      <c r="N1324" s="32">
        <f t="shared" si="1234"/>
        <v>44</v>
      </c>
      <c r="O1324" s="32">
        <f t="shared" si="1234"/>
        <v>44</v>
      </c>
      <c r="P1324" s="32">
        <f t="shared" si="1234"/>
        <v>44</v>
      </c>
      <c r="Q1324" s="32">
        <f t="shared" si="1234"/>
        <v>64</v>
      </c>
      <c r="R1324" s="32">
        <f t="shared" si="1234"/>
        <v>44</v>
      </c>
      <c r="S1324" s="32">
        <f t="shared" si="1234"/>
        <v>45</v>
      </c>
      <c r="T1324" s="32">
        <f t="shared" si="1234"/>
        <v>45</v>
      </c>
      <c r="U1324" s="32">
        <f t="shared" si="1234"/>
        <v>45</v>
      </c>
      <c r="V1324" s="32">
        <f t="shared" si="1234"/>
        <v>45</v>
      </c>
      <c r="W1324" s="32">
        <f t="shared" si="1234"/>
        <v>45</v>
      </c>
    </row>
    <row r="1325" spans="1:23" x14ac:dyDescent="0.25">
      <c r="A1325" s="257" t="s">
        <v>417</v>
      </c>
      <c r="B1325" t="str">
        <f>IFERROR(_xlfn.XLOOKUP(TEXT(A1325, "0"), TEXT('Material master'!$A$2:'Material master'!$A$275, "0"), 'Material master'!$B$2:'Material master'!$B$275, 1),"")</f>
        <v>ATH SG55 PO 25:PA:H4:H:1200</v>
      </c>
      <c r="C1325" t="str">
        <f>IFERROR(_xlfn.XLOOKUP(TEXT(A1325, "0"), TEXT('Material master'!$A$2:'Material master'!$A$275, "0"), 'Material master'!$C$2:'Material master'!$C$275, 1),"")</f>
        <v>Packaged Product</v>
      </c>
      <c r="D1325" t="str">
        <f>IFERROR(_xlfn.XLOOKUP(TEXT(A1325, "0"), TEXT('Material master'!$A$2:'Material master'!$A$275, "0"), 'Material master'!$D$2:'Material master'!$D$275, 1),"")</f>
        <v>J000 - ATH</v>
      </c>
      <c r="E1325" t="str">
        <f>IFERROR(_xlfn.XLOOKUP(TEXT(A1325, "0"), TEXT('Material master'!$A$2:'Material master'!$A$275, "0"), 'Material master'!$E$2:'Material master'!$E$275, 1),"")</f>
        <v>SPC0922 - ATH Flour</v>
      </c>
      <c r="F1325" t="str">
        <f>IFERROR(_xlfn.XLOOKUP(TEXT(A1325, "0"), TEXT('Material master'!$A$2:'Material master'!$A$275, "0"), 'Material master'!$F$2:'Material master'!$F$275, 1),"")</f>
        <v>AC02 - ATH Flour Medium</v>
      </c>
      <c r="G1325" t="str">
        <f>IFERROR(_xlfn.XLOOKUP(TEXT(A1325, "0"), TEXT('Material master'!$A$2:'Material master'!$A$275, "0"), 'Material master'!$G$2:'Material master'!$G$275, 1),"")</f>
        <v>ATH SG55 PO</v>
      </c>
      <c r="H1325" t="s">
        <v>706</v>
      </c>
      <c r="I1325" s="257" t="s">
        <v>129</v>
      </c>
      <c r="J1325">
        <v>40</v>
      </c>
      <c r="K1325" s="32"/>
      <c r="L1325" s="32">
        <f t="shared" ref="L1325:W1325" si="1235">L1320 * $J1325</f>
        <v>1680</v>
      </c>
      <c r="M1325" s="32">
        <f t="shared" si="1235"/>
        <v>2112</v>
      </c>
      <c r="N1325" s="32">
        <f t="shared" si="1235"/>
        <v>2112</v>
      </c>
      <c r="O1325" s="32">
        <f t="shared" si="1235"/>
        <v>2112</v>
      </c>
      <c r="P1325" s="32">
        <f t="shared" si="1235"/>
        <v>2112</v>
      </c>
      <c r="Q1325" s="32">
        <f t="shared" si="1235"/>
        <v>3072</v>
      </c>
      <c r="R1325" s="32">
        <f t="shared" si="1235"/>
        <v>2112</v>
      </c>
      <c r="S1325" s="32">
        <f t="shared" si="1235"/>
        <v>2160</v>
      </c>
      <c r="T1325" s="32">
        <f t="shared" si="1235"/>
        <v>2160</v>
      </c>
      <c r="U1325" s="32">
        <f t="shared" si="1235"/>
        <v>2160</v>
      </c>
      <c r="V1325" s="32">
        <f t="shared" si="1235"/>
        <v>2160</v>
      </c>
      <c r="W1325" s="32">
        <f t="shared" si="1235"/>
        <v>2160</v>
      </c>
    </row>
    <row r="1326" spans="1:23" ht="15.75" thickBot="1" x14ac:dyDescent="0.3">
      <c r="A1326" s="257" t="s">
        <v>417</v>
      </c>
      <c r="B1326" t="str">
        <f>IFERROR(_xlfn.XLOOKUP(TEXT(A1326, "0"), TEXT('Material master'!$A$2:'Material master'!$A$275, "0"), 'Material master'!$B$2:'Material master'!$B$275, 1),"")</f>
        <v>ATH SG55 PO 25:PA:H4:H:1200</v>
      </c>
      <c r="C1326" t="str">
        <f>IFERROR(_xlfn.XLOOKUP(TEXT(A1326, "0"), TEXT('Material master'!$A$2:'Material master'!$A$275, "0"), 'Material master'!$C$2:'Material master'!$C$275, 1),"")</f>
        <v>Packaged Product</v>
      </c>
      <c r="D1326" t="str">
        <f>IFERROR(_xlfn.XLOOKUP(TEXT(A1326, "0"), TEXT('Material master'!$A$2:'Material master'!$A$275, "0"), 'Material master'!$D$2:'Material master'!$D$275, 1),"")</f>
        <v>J000 - ATH</v>
      </c>
      <c r="E1326" t="str">
        <f>IFERROR(_xlfn.XLOOKUP(TEXT(A1326, "0"), TEXT('Material master'!$A$2:'Material master'!$A$275, "0"), 'Material master'!$E$2:'Material master'!$E$275, 1),"")</f>
        <v>SPC0922 - ATH Flour</v>
      </c>
      <c r="F1326" t="str">
        <f>IFERROR(_xlfn.XLOOKUP(TEXT(A1326, "0"), TEXT('Material master'!$A$2:'Material master'!$A$275, "0"), 'Material master'!$F$2:'Material master'!$F$275, 1),"")</f>
        <v>AC02 - ATH Flour Medium</v>
      </c>
      <c r="G1326" t="str">
        <f>IFERROR(_xlfn.XLOOKUP(TEXT(A1326, "0"), TEXT('Material master'!$A$2:'Material master'!$A$275, "0"), 'Material master'!$G$2:'Material master'!$G$275, 1),"")</f>
        <v>ATH SG55 PO</v>
      </c>
      <c r="H1326" t="s">
        <v>706</v>
      </c>
      <c r="I1326" s="257" t="s">
        <v>447</v>
      </c>
      <c r="J1326">
        <v>1</v>
      </c>
      <c r="K1326" s="32"/>
      <c r="L1326" s="32">
        <f t="shared" ref="L1326:W1326" si="1236">L1320 * $J1326</f>
        <v>42</v>
      </c>
      <c r="M1326" s="32">
        <f t="shared" si="1236"/>
        <v>52.8</v>
      </c>
      <c r="N1326" s="32">
        <f t="shared" si="1236"/>
        <v>52.8</v>
      </c>
      <c r="O1326" s="32">
        <f t="shared" si="1236"/>
        <v>52.8</v>
      </c>
      <c r="P1326" s="32">
        <f t="shared" si="1236"/>
        <v>52.8</v>
      </c>
      <c r="Q1326" s="32">
        <f t="shared" si="1236"/>
        <v>76.8</v>
      </c>
      <c r="R1326" s="32">
        <f t="shared" si="1236"/>
        <v>52.8</v>
      </c>
      <c r="S1326" s="32">
        <f t="shared" si="1236"/>
        <v>54</v>
      </c>
      <c r="T1326" s="32">
        <f t="shared" si="1236"/>
        <v>54</v>
      </c>
      <c r="U1326" s="32">
        <f t="shared" si="1236"/>
        <v>54</v>
      </c>
      <c r="V1326" s="32">
        <f t="shared" si="1236"/>
        <v>54</v>
      </c>
      <c r="W1326" s="32">
        <f t="shared" si="1236"/>
        <v>54</v>
      </c>
    </row>
    <row r="1327" spans="1:23" s="138" customFormat="1" x14ac:dyDescent="0.25">
      <c r="A1327" s="137" t="s">
        <v>419</v>
      </c>
      <c r="B1327" s="138" t="str">
        <f>IFERROR(_xlfn.XLOOKUP(TEXT(A1327, "0"), TEXT('Material master'!$A$2:'Material master'!$A$275, "0"), 'Material master'!$B$2:'Material master'!$B$275, 1),"")</f>
        <v>Huntite SPX PO 15:PA:H4:H:600</v>
      </c>
      <c r="C1327" s="138" t="str">
        <f>IFERROR(_xlfn.XLOOKUP(TEXT(A1327, "0"), TEXT('Material master'!$A$2:'Material master'!$A$275, "0"), 'Material master'!$C$2:'Material master'!$C$275, 1),"")</f>
        <v>Packaged Product</v>
      </c>
      <c r="D1327" s="138" t="str">
        <f>IFERROR(_xlfn.XLOOKUP(TEXT(A1327, "0"), TEXT('Material master'!$A$2:'Material master'!$A$275, "0"), 'Material master'!$D$2:'Material master'!$D$275, 1),"")</f>
        <v>T002 - Huntite</v>
      </c>
      <c r="E1327" s="138" t="str">
        <f>IFERROR(_xlfn.XLOOKUP(TEXT(A1327, "0"), TEXT('Material master'!$A$2:'Material master'!$A$275, "0"), 'Material master'!$E$2:'Material master'!$E$275, 1),"")</f>
        <v>SPC0940 - Huntite Micronised</v>
      </c>
      <c r="F1327" s="138" t="str">
        <f>IFERROR(_xlfn.XLOOKUP(TEXT(A1327, "0"), TEXT('Material master'!$A$2:'Material master'!$A$275, "0"), 'Material master'!$F$2:'Material master'!$F$275, 1),"")</f>
        <v>AE46 - Huntite Ultrafine Fine</v>
      </c>
      <c r="G1327" s="138" t="str">
        <f>IFERROR(_xlfn.XLOOKUP(TEXT(A1327, "0"), TEXT('Material master'!$A$2:'Material master'!$A$275, "0"), 'Material master'!$G$2:'Material master'!$G$275, 1),"")</f>
        <v>Huntite SPX PO</v>
      </c>
      <c r="H1327" s="139" t="s">
        <v>696</v>
      </c>
      <c r="I1327" s="139"/>
      <c r="J1327" s="139"/>
      <c r="K1327" s="143"/>
      <c r="L1327" s="143">
        <v>0</v>
      </c>
      <c r="M1327" s="143">
        <v>0</v>
      </c>
      <c r="N1327" s="143">
        <v>0</v>
      </c>
      <c r="O1327" s="143">
        <v>0</v>
      </c>
      <c r="P1327" s="143">
        <v>0</v>
      </c>
      <c r="Q1327" s="143">
        <v>0</v>
      </c>
      <c r="R1327" s="143">
        <v>0</v>
      </c>
      <c r="S1327" s="143">
        <v>0</v>
      </c>
      <c r="T1327" s="143">
        <v>0</v>
      </c>
      <c r="U1327" s="143">
        <v>0</v>
      </c>
      <c r="V1327" s="143">
        <v>0</v>
      </c>
      <c r="W1327" s="143">
        <v>0</v>
      </c>
    </row>
    <row r="1328" spans="1:23" s="136" customFormat="1" x14ac:dyDescent="0.25">
      <c r="A1328" s="270" t="s">
        <v>419</v>
      </c>
      <c r="B1328" s="136" t="str">
        <f>IFERROR(_xlfn.XLOOKUP(TEXT(A1328, "0"), TEXT('Material master'!$A$2:'Material master'!$A$275, "0"), 'Material master'!$B$2:'Material master'!$B$275, 1),"")</f>
        <v>Huntite SPX PO 15:PA:H4:H:600</v>
      </c>
      <c r="C1328" s="136" t="str">
        <f>IFERROR(_xlfn.XLOOKUP(TEXT(A1328, "0"), TEXT('Material master'!$A$2:'Material master'!$A$275, "0"), 'Material master'!$C$2:'Material master'!$C$275, 1),"")</f>
        <v>Packaged Product</v>
      </c>
      <c r="D1328" s="136" t="str">
        <f>IFERROR(_xlfn.XLOOKUP(TEXT(A1328, "0"), TEXT('Material master'!$A$2:'Material master'!$A$275, "0"), 'Material master'!$D$2:'Material master'!$D$275, 1),"")</f>
        <v>T002 - Huntite</v>
      </c>
      <c r="E1328" s="136" t="str">
        <f>IFERROR(_xlfn.XLOOKUP(TEXT(A1328, "0"), TEXT('Material master'!$A$2:'Material master'!$A$275, "0"), 'Material master'!$E$2:'Material master'!$E$275, 1),"")</f>
        <v>SPC0940 - Huntite Micronised</v>
      </c>
      <c r="F1328" s="136" t="str">
        <f>IFERROR(_xlfn.XLOOKUP(TEXT(A1328, "0"), TEXT('Material master'!$A$2:'Material master'!$A$275, "0"), 'Material master'!$F$2:'Material master'!$F$275, 1),"")</f>
        <v>AE46 - Huntite Ultrafine Fine</v>
      </c>
      <c r="G1328" s="136" t="str">
        <f>IFERROR(_xlfn.XLOOKUP(TEXT(A1328, "0"), TEXT('Material master'!$A$2:'Material master'!$A$275, "0"), 'Material master'!$G$2:'Material master'!$G$275, 1),"")</f>
        <v>Huntite SPX PO</v>
      </c>
      <c r="H1328" s="136" t="s">
        <v>697</v>
      </c>
      <c r="K1328" s="142">
        <v>0</v>
      </c>
      <c r="L1328" s="142">
        <f t="shared" ref="L1328:W1328" si="1237">K1328 - L1327 + L1330</f>
        <v>0</v>
      </c>
      <c r="M1328" s="142">
        <f t="shared" si="1237"/>
        <v>0</v>
      </c>
      <c r="N1328" s="142">
        <f t="shared" si="1237"/>
        <v>0</v>
      </c>
      <c r="O1328" s="142">
        <f t="shared" si="1237"/>
        <v>0</v>
      </c>
      <c r="P1328" s="142">
        <f t="shared" si="1237"/>
        <v>0</v>
      </c>
      <c r="Q1328" s="142">
        <f t="shared" si="1237"/>
        <v>0</v>
      </c>
      <c r="R1328" s="142">
        <f t="shared" si="1237"/>
        <v>0</v>
      </c>
      <c r="S1328" s="142">
        <f t="shared" si="1237"/>
        <v>0</v>
      </c>
      <c r="T1328" s="142">
        <f t="shared" si="1237"/>
        <v>0</v>
      </c>
      <c r="U1328" s="142">
        <f t="shared" si="1237"/>
        <v>0</v>
      </c>
      <c r="V1328" s="142">
        <f t="shared" si="1237"/>
        <v>0</v>
      </c>
      <c r="W1328" s="142">
        <f t="shared" si="1237"/>
        <v>0</v>
      </c>
    </row>
    <row r="1329" spans="1:23" x14ac:dyDescent="0.25">
      <c r="A1329" s="257" t="s">
        <v>419</v>
      </c>
      <c r="B1329" t="str">
        <f>IFERROR(_xlfn.XLOOKUP(TEXT(A1329, "0"), TEXT('Material master'!$A$2:'Material master'!$A$275, "0"), 'Material master'!$B$2:'Material master'!$B$275, 1),"")</f>
        <v>Huntite SPX PO 15:PA:H4:H:600</v>
      </c>
      <c r="C1329" t="str">
        <f>IFERROR(_xlfn.XLOOKUP(TEXT(A1329, "0"), TEXT('Material master'!$A$2:'Material master'!$A$275, "0"), 'Material master'!$C$2:'Material master'!$C$275, 1),"")</f>
        <v>Packaged Product</v>
      </c>
      <c r="D1329" t="str">
        <f>IFERROR(_xlfn.XLOOKUP(TEXT(A1329, "0"), TEXT('Material master'!$A$2:'Material master'!$A$275, "0"), 'Material master'!$D$2:'Material master'!$D$275, 1),"")</f>
        <v>T002 - Huntite</v>
      </c>
      <c r="E1329" t="str">
        <f>IFERROR(_xlfn.XLOOKUP(TEXT(A1329, "0"), TEXT('Material master'!$A$2:'Material master'!$A$275, "0"), 'Material master'!$E$2:'Material master'!$E$275, 1),"")</f>
        <v>SPC0940 - Huntite Micronised</v>
      </c>
      <c r="F1329" t="str">
        <f>IFERROR(_xlfn.XLOOKUP(TEXT(A1329, "0"), TEXT('Material master'!$A$2:'Material master'!$A$275, "0"), 'Material master'!$F$2:'Material master'!$F$275, 1),"")</f>
        <v>AE46 - Huntite Ultrafine Fine</v>
      </c>
      <c r="G1329" t="str">
        <f>IFERROR(_xlfn.XLOOKUP(TEXT(A1329, "0"), TEXT('Material master'!$A$2:'Material master'!$A$275, "0"), 'Material master'!$G$2:'Material master'!$G$275, 1),"")</f>
        <v>Huntite SPX PO</v>
      </c>
      <c r="H1329" t="s">
        <v>698</v>
      </c>
      <c r="I1329" s="32">
        <v>0</v>
      </c>
      <c r="J1329" s="258">
        <f>IFERROR($I1329/AVERAGE($L1327:$W1327),0)</f>
        <v>0</v>
      </c>
      <c r="K1329" s="32"/>
      <c r="L1329" s="32">
        <f t="shared" ref="L1329:W1329" si="1238">$I1329</f>
        <v>0</v>
      </c>
      <c r="M1329" s="32">
        <f t="shared" si="1238"/>
        <v>0</v>
      </c>
      <c r="N1329" s="32">
        <f t="shared" si="1238"/>
        <v>0</v>
      </c>
      <c r="O1329" s="32">
        <f t="shared" si="1238"/>
        <v>0</v>
      </c>
      <c r="P1329" s="32">
        <f t="shared" si="1238"/>
        <v>0</v>
      </c>
      <c r="Q1329" s="32">
        <f t="shared" si="1238"/>
        <v>0</v>
      </c>
      <c r="R1329" s="32">
        <f t="shared" si="1238"/>
        <v>0</v>
      </c>
      <c r="S1329" s="32">
        <f t="shared" si="1238"/>
        <v>0</v>
      </c>
      <c r="T1329" s="32">
        <f t="shared" si="1238"/>
        <v>0</v>
      </c>
      <c r="U1329" s="32">
        <f t="shared" si="1238"/>
        <v>0</v>
      </c>
      <c r="V1329" s="32">
        <f t="shared" si="1238"/>
        <v>0</v>
      </c>
      <c r="W1329" s="32">
        <f t="shared" si="1238"/>
        <v>0</v>
      </c>
    </row>
    <row r="1330" spans="1:23" x14ac:dyDescent="0.25">
      <c r="A1330" s="257" t="s">
        <v>419</v>
      </c>
      <c r="B1330" t="str">
        <f>IFERROR(_xlfn.XLOOKUP(TEXT(A1330, "0"), TEXT('Material master'!$A$2:'Material master'!$A$275, "0"), 'Material master'!$B$2:'Material master'!$B$275, 1),"")</f>
        <v>Huntite SPX PO 15:PA:H4:H:600</v>
      </c>
      <c r="C1330" t="str">
        <f>IFERROR(_xlfn.XLOOKUP(TEXT(A1330, "0"), TEXT('Material master'!$A$2:'Material master'!$A$275, "0"), 'Material master'!$C$2:'Material master'!$C$275, 1),"")</f>
        <v>Packaged Product</v>
      </c>
      <c r="D1330" t="str">
        <f>IFERROR(_xlfn.XLOOKUP(TEXT(A1330, "0"), TEXT('Material master'!$A$2:'Material master'!$A$275, "0"), 'Material master'!$D$2:'Material master'!$D$275, 1),"")</f>
        <v>T002 - Huntite</v>
      </c>
      <c r="E1330" t="str">
        <f>IFERROR(_xlfn.XLOOKUP(TEXT(A1330, "0"), TEXT('Material master'!$A$2:'Material master'!$A$275, "0"), 'Material master'!$E$2:'Material master'!$E$275, 1),"")</f>
        <v>SPC0940 - Huntite Micronised</v>
      </c>
      <c r="F1330" t="str">
        <f>IFERROR(_xlfn.XLOOKUP(TEXT(A1330, "0"), TEXT('Material master'!$A$2:'Material master'!$A$275, "0"), 'Material master'!$F$2:'Material master'!$F$275, 1),"")</f>
        <v>AE46 - Huntite Ultrafine Fine</v>
      </c>
      <c r="G1330" t="str">
        <f>IFERROR(_xlfn.XLOOKUP(TEXT(A1330, "0"), TEXT('Material master'!$A$2:'Material master'!$A$275, "0"), 'Material master'!$G$2:'Material master'!$G$275, 1),"")</f>
        <v>Huntite SPX PO</v>
      </c>
      <c r="H1330" t="s">
        <v>699</v>
      </c>
      <c r="I1330">
        <f>IFERROR(_xlfn.XLOOKUP(TEXT(A1330, "0"), TEXT('Purchase sheet'!$A$2:'Purchase sheet'!$A$31, "0"), 'Purchase sheet'!$H$2:'Purchase sheet'!$H$31, 1), 1)</f>
        <v>1</v>
      </c>
      <c r="K1330" s="32"/>
      <c r="L1330" s="259"/>
      <c r="M1330" s="32">
        <f t="shared" ref="M1330:W1330" si="1239">IF( M1329 - L1328 + M1327 &gt; 0, CEILING( M1329 - L1328 + M1327, $I$1330), 0)</f>
        <v>0</v>
      </c>
      <c r="N1330" s="32">
        <f t="shared" si="1239"/>
        <v>0</v>
      </c>
      <c r="O1330" s="32">
        <f t="shared" si="1239"/>
        <v>0</v>
      </c>
      <c r="P1330" s="32">
        <f t="shared" si="1239"/>
        <v>0</v>
      </c>
      <c r="Q1330" s="32">
        <f t="shared" si="1239"/>
        <v>0</v>
      </c>
      <c r="R1330" s="32">
        <f t="shared" si="1239"/>
        <v>0</v>
      </c>
      <c r="S1330" s="32">
        <f t="shared" si="1239"/>
        <v>0</v>
      </c>
      <c r="T1330" s="32">
        <f t="shared" si="1239"/>
        <v>0</v>
      </c>
      <c r="U1330" s="32">
        <f t="shared" si="1239"/>
        <v>0</v>
      </c>
      <c r="V1330" s="32">
        <f t="shared" si="1239"/>
        <v>0</v>
      </c>
      <c r="W1330" s="32">
        <f t="shared" si="1239"/>
        <v>0</v>
      </c>
    </row>
    <row r="1331" spans="1:23" ht="15.75" thickBot="1" x14ac:dyDescent="0.3">
      <c r="A1331" s="257" t="s">
        <v>419</v>
      </c>
      <c r="B1331" t="str">
        <f>IFERROR(_xlfn.XLOOKUP(TEXT(A1331, "0"), TEXT('Material master'!$A$2:'Material master'!$A$275, "0"), 'Material master'!$B$2:'Material master'!$B$275, 1),"")</f>
        <v>Huntite SPX PO 15:PA:H4:H:600</v>
      </c>
      <c r="C1331" t="str">
        <f>IFERROR(_xlfn.XLOOKUP(TEXT(A1331, "0"), TEXT('Material master'!$A$2:'Material master'!$A$275, "0"), 'Material master'!$C$2:'Material master'!$C$275, 1),"")</f>
        <v>Packaged Product</v>
      </c>
      <c r="D1331" t="str">
        <f>IFERROR(_xlfn.XLOOKUP(TEXT(A1331, "0"), TEXT('Material master'!$A$2:'Material master'!$A$275, "0"), 'Material master'!$D$2:'Material master'!$D$275, 1),"")</f>
        <v>T002 - Huntite</v>
      </c>
      <c r="E1331" t="str">
        <f>IFERROR(_xlfn.XLOOKUP(TEXT(A1331, "0"), TEXT('Material master'!$A$2:'Material master'!$A$275, "0"), 'Material master'!$E$2:'Material master'!$E$275, 1),"")</f>
        <v>SPC0940 - Huntite Micronised</v>
      </c>
      <c r="F1331" t="str">
        <f>IFERROR(_xlfn.XLOOKUP(TEXT(A1331, "0"), TEXT('Material master'!$A$2:'Material master'!$A$275, "0"), 'Material master'!$F$2:'Material master'!$F$275, 1),"")</f>
        <v>AE46 - Huntite Ultrafine Fine</v>
      </c>
      <c r="G1331" t="str">
        <f>IFERROR(_xlfn.XLOOKUP(TEXT(A1331, "0"), TEXT('Material master'!$A$2:'Material master'!$A$275, "0"), 'Material master'!$G$2:'Material master'!$G$275, 1),"")</f>
        <v>Huntite SPX PO</v>
      </c>
      <c r="H1331" t="s">
        <v>700</v>
      </c>
      <c r="I1331">
        <f>INT(IFERROR(_xlfn.XLOOKUP(TEXT(A1331, "0"), TEXT('Purchase sheet'!$A$2:'Purchase sheet'!$A$31, "0"), 'Purchase sheet'!$H$2:'Purchase sheet'!$D$31, 1), 1))</f>
        <v>1</v>
      </c>
      <c r="K1331" s="32"/>
      <c r="L1331" s="32">
        <f t="shared" ref="L1331:V1331" si="1240">M1330</f>
        <v>0</v>
      </c>
      <c r="M1331" s="32">
        <f t="shared" si="1240"/>
        <v>0</v>
      </c>
      <c r="N1331" s="32">
        <f t="shared" si="1240"/>
        <v>0</v>
      </c>
      <c r="O1331" s="32">
        <f t="shared" si="1240"/>
        <v>0</v>
      </c>
      <c r="P1331" s="32">
        <f t="shared" si="1240"/>
        <v>0</v>
      </c>
      <c r="Q1331" s="32">
        <f t="shared" si="1240"/>
        <v>0</v>
      </c>
      <c r="R1331" s="32">
        <f t="shared" si="1240"/>
        <v>0</v>
      </c>
      <c r="S1331" s="32">
        <f t="shared" si="1240"/>
        <v>0</v>
      </c>
      <c r="T1331" s="32">
        <f t="shared" si="1240"/>
        <v>0</v>
      </c>
      <c r="U1331" s="32">
        <f t="shared" si="1240"/>
        <v>0</v>
      </c>
      <c r="V1331" s="32">
        <f t="shared" si="1240"/>
        <v>0</v>
      </c>
      <c r="W1331" s="32"/>
    </row>
    <row r="1332" spans="1:23" s="138" customFormat="1" x14ac:dyDescent="0.25">
      <c r="A1332" s="137" t="s">
        <v>421</v>
      </c>
      <c r="B1332" s="138" t="str">
        <f>IFERROR(_xlfn.XLOOKUP(TEXT(A1332, "0"), TEXT('Material master'!$A$2:'Material master'!$A$275, "0"), 'Material master'!$B$2:'Material master'!$B$275, 1),"")</f>
        <v>ATH A10 PO 25:PA:H4:H:1250</v>
      </c>
      <c r="C1332" s="138" t="str">
        <f>IFERROR(_xlfn.XLOOKUP(TEXT(A1332, "0"), TEXT('Material master'!$A$2:'Material master'!$A$275, "0"), 'Material master'!$C$2:'Material master'!$C$275, 1),"")</f>
        <v>Packaged Product</v>
      </c>
      <c r="D1332" s="138" t="str">
        <f>IFERROR(_xlfn.XLOOKUP(TEXT(A1332, "0"), TEXT('Material master'!$A$2:'Material master'!$A$275, "0"), 'Material master'!$D$2:'Material master'!$D$275, 1),"")</f>
        <v>J000 - ATH</v>
      </c>
      <c r="E1332" s="138" t="str">
        <f>IFERROR(_xlfn.XLOOKUP(TEXT(A1332, "0"), TEXT('Material master'!$A$2:'Material master'!$A$275, "0"), 'Material master'!$E$2:'Material master'!$E$275, 1),"")</f>
        <v>SPC0931 - ATH Micronised</v>
      </c>
      <c r="F1332" s="138" t="str">
        <f>IFERROR(_xlfn.XLOOKUP(TEXT(A1332, "0"), TEXT('Material master'!$A$2:'Material master'!$A$275, "0"), 'Material master'!$F$2:'Material master'!$F$275, 1),"")</f>
        <v>AC08 - ATH Micronised Fine</v>
      </c>
      <c r="G1332" s="138" t="str">
        <f>IFERROR(_xlfn.XLOOKUP(TEXT(A1332, "0"), TEXT('Material master'!$A$2:'Material master'!$A$275, "0"), 'Material master'!$G$2:'Material master'!$G$275, 1),"")</f>
        <v>ATH A10 PO</v>
      </c>
      <c r="H1332" s="138" t="s">
        <v>683</v>
      </c>
      <c r="I1332" s="140">
        <f>IFERROR(AVERAGE('Forecast sheet'!$C$56:'Forecast sheet'!$N$56),0)</f>
        <v>1.6666666666666667</v>
      </c>
      <c r="J1332" s="140">
        <f>IFERROR(AVERAGE(L1332:W1332),0)</f>
        <v>1.3423515068900016</v>
      </c>
      <c r="K1332" s="140"/>
      <c r="L1332" s="140">
        <v>1.3423515068900018</v>
      </c>
      <c r="M1332" s="140">
        <v>1.3423515068900018</v>
      </c>
      <c r="N1332" s="140">
        <v>1.3423515068900018</v>
      </c>
      <c r="O1332" s="140">
        <v>1.3423515068900018</v>
      </c>
      <c r="P1332" s="140">
        <v>1.3423515068900018</v>
      </c>
      <c r="Q1332" s="140">
        <v>1.3423515068900018</v>
      </c>
      <c r="R1332" s="140">
        <v>1.3423515068900018</v>
      </c>
      <c r="S1332" s="140">
        <v>1.3423515068900018</v>
      </c>
      <c r="T1332" s="140">
        <v>1.3423515068900018</v>
      </c>
      <c r="U1332" s="140">
        <v>1.3423515068900018</v>
      </c>
      <c r="V1332" s="140">
        <v>1.3423515068900018</v>
      </c>
      <c r="W1332" s="140">
        <v>1.3423515068900018</v>
      </c>
    </row>
    <row r="1333" spans="1:23" x14ac:dyDescent="0.25">
      <c r="A1333" s="257" t="s">
        <v>421</v>
      </c>
      <c r="B1333" t="str">
        <f>IFERROR(_xlfn.XLOOKUP(TEXT(A1333, "0"), TEXT('Material master'!$A$2:'Material master'!$A$275, "0"), 'Material master'!$B$2:'Material master'!$B$275, 1),"")</f>
        <v>ATH A10 PO 25:PA:H4:H:1250</v>
      </c>
      <c r="C1333" t="str">
        <f>IFERROR(_xlfn.XLOOKUP(TEXT(A1333, "0"), TEXT('Material master'!$A$2:'Material master'!$A$275, "0"), 'Material master'!$C$2:'Material master'!$C$275, 1),"")</f>
        <v>Packaged Product</v>
      </c>
      <c r="D1333" t="str">
        <f>IFERROR(_xlfn.XLOOKUP(TEXT(A1333, "0"), TEXT('Material master'!$A$2:'Material master'!$A$275, "0"), 'Material master'!$D$2:'Material master'!$D$275, 1),"")</f>
        <v>J000 - ATH</v>
      </c>
      <c r="E1333" t="str">
        <f>IFERROR(_xlfn.XLOOKUP(TEXT(A1333, "0"), TEXT('Material master'!$A$2:'Material master'!$A$275, "0"), 'Material master'!$E$2:'Material master'!$E$275, 1),"")</f>
        <v>SPC0931 - ATH Micronised</v>
      </c>
      <c r="F1333" t="str">
        <f>IFERROR(_xlfn.XLOOKUP(TEXT(A1333, "0"), TEXT('Material master'!$A$2:'Material master'!$A$275, "0"), 'Material master'!$F$2:'Material master'!$F$275, 1),"")</f>
        <v>AC08 - ATH Micronised Fine</v>
      </c>
      <c r="G1333" t="str">
        <f>IFERROR(_xlfn.XLOOKUP(TEXT(A1333, "0"), TEXT('Material master'!$A$2:'Material master'!$A$275, "0"), 'Material master'!$G$2:'Material master'!$G$275, 1),"")</f>
        <v>ATH A10 PO</v>
      </c>
      <c r="H1333" s="1" t="s">
        <v>696</v>
      </c>
      <c r="I1333" s="1"/>
      <c r="J1333" s="1"/>
      <c r="K1333" s="141"/>
      <c r="L1333" s="141">
        <f t="shared" ref="L1333:W1333" si="1241">SUM(L1332)</f>
        <v>1.3423515068900018</v>
      </c>
      <c r="M1333" s="141">
        <f t="shared" si="1241"/>
        <v>1.3423515068900018</v>
      </c>
      <c r="N1333" s="141">
        <f t="shared" si="1241"/>
        <v>1.3423515068900018</v>
      </c>
      <c r="O1333" s="141">
        <f t="shared" si="1241"/>
        <v>1.3423515068900018</v>
      </c>
      <c r="P1333" s="141">
        <f t="shared" si="1241"/>
        <v>1.3423515068900018</v>
      </c>
      <c r="Q1333" s="141">
        <f t="shared" si="1241"/>
        <v>1.3423515068900018</v>
      </c>
      <c r="R1333" s="141">
        <f t="shared" si="1241"/>
        <v>1.3423515068900018</v>
      </c>
      <c r="S1333" s="141">
        <f t="shared" si="1241"/>
        <v>1.3423515068900018</v>
      </c>
      <c r="T1333" s="141">
        <f t="shared" si="1241"/>
        <v>1.3423515068900018</v>
      </c>
      <c r="U1333" s="141">
        <f t="shared" si="1241"/>
        <v>1.3423515068900018</v>
      </c>
      <c r="V1333" s="141">
        <f t="shared" si="1241"/>
        <v>1.3423515068900018</v>
      </c>
      <c r="W1333" s="141">
        <f t="shared" si="1241"/>
        <v>1.3423515068900018</v>
      </c>
    </row>
    <row r="1334" spans="1:23" s="136" customFormat="1" x14ac:dyDescent="0.25">
      <c r="A1334" s="270" t="s">
        <v>421</v>
      </c>
      <c r="B1334" s="136" t="str">
        <f>IFERROR(_xlfn.XLOOKUP(TEXT(A1334, "0"), TEXT('Material master'!$A$2:'Material master'!$A$275, "0"), 'Material master'!$B$2:'Material master'!$B$275, 1),"")</f>
        <v>ATH A10 PO 25:PA:H4:H:1250</v>
      </c>
      <c r="C1334" s="136" t="str">
        <f>IFERROR(_xlfn.XLOOKUP(TEXT(A1334, "0"), TEXT('Material master'!$A$2:'Material master'!$A$275, "0"), 'Material master'!$C$2:'Material master'!$C$275, 1),"")</f>
        <v>Packaged Product</v>
      </c>
      <c r="D1334" s="136" t="str">
        <f>IFERROR(_xlfn.XLOOKUP(TEXT(A1334, "0"), TEXT('Material master'!$A$2:'Material master'!$A$275, "0"), 'Material master'!$D$2:'Material master'!$D$275, 1),"")</f>
        <v>J000 - ATH</v>
      </c>
      <c r="E1334" s="136" t="str">
        <f>IFERROR(_xlfn.XLOOKUP(TEXT(A1334, "0"), TEXT('Material master'!$A$2:'Material master'!$A$275, "0"), 'Material master'!$E$2:'Material master'!$E$275, 1),"")</f>
        <v>SPC0931 - ATH Micronised</v>
      </c>
      <c r="F1334" s="136" t="str">
        <f>IFERROR(_xlfn.XLOOKUP(TEXT(A1334, "0"), TEXT('Material master'!$A$2:'Material master'!$A$275, "0"), 'Material master'!$F$2:'Material master'!$F$275, 1),"")</f>
        <v>AC08 - ATH Micronised Fine</v>
      </c>
      <c r="G1334" s="136" t="str">
        <f>IFERROR(_xlfn.XLOOKUP(TEXT(A1334, "0"), TEXT('Material master'!$A$2:'Material master'!$A$275, "0"), 'Material master'!$G$2:'Material master'!$G$275, 1),"")</f>
        <v>ATH A10 PO</v>
      </c>
      <c r="H1334" s="136" t="s">
        <v>697</v>
      </c>
      <c r="K1334" s="142">
        <v>3.75</v>
      </c>
      <c r="L1334" s="142">
        <f t="shared" ref="L1334:W1334" si="1242">K1334 - L1333 + L1336</f>
        <v>2.4076484931099982</v>
      </c>
      <c r="M1334" s="142">
        <f t="shared" si="1242"/>
        <v>1.0652969862199964</v>
      </c>
      <c r="N1334" s="142">
        <f t="shared" si="1242"/>
        <v>0.97294547932999453</v>
      </c>
      <c r="O1334" s="142">
        <f t="shared" si="1242"/>
        <v>0.88059397243999271</v>
      </c>
      <c r="P1334" s="142">
        <f t="shared" si="1242"/>
        <v>0.78824246554999089</v>
      </c>
      <c r="Q1334" s="142">
        <f t="shared" si="1242"/>
        <v>0.69589095865998907</v>
      </c>
      <c r="R1334" s="142">
        <f t="shared" si="1242"/>
        <v>0.60353945176998725</v>
      </c>
      <c r="S1334" s="142">
        <f t="shared" si="1242"/>
        <v>0.51118794487998542</v>
      </c>
      <c r="T1334" s="142">
        <f t="shared" si="1242"/>
        <v>0.4188364379899836</v>
      </c>
      <c r="U1334" s="142">
        <f t="shared" si="1242"/>
        <v>0.32648493109998178</v>
      </c>
      <c r="V1334" s="142">
        <f t="shared" si="1242"/>
        <v>0.23413342420997996</v>
      </c>
      <c r="W1334" s="142">
        <f t="shared" si="1242"/>
        <v>0.14178191731997813</v>
      </c>
    </row>
    <row r="1335" spans="1:23" x14ac:dyDescent="0.25">
      <c r="A1335" s="257" t="s">
        <v>421</v>
      </c>
      <c r="B1335" t="str">
        <f>IFERROR(_xlfn.XLOOKUP(TEXT(A1335, "0"), TEXT('Material master'!$A$2:'Material master'!$A$275, "0"), 'Material master'!$B$2:'Material master'!$B$275, 1),"")</f>
        <v>ATH A10 PO 25:PA:H4:H:1250</v>
      </c>
      <c r="C1335" t="str">
        <f>IFERROR(_xlfn.XLOOKUP(TEXT(A1335, "0"), TEXT('Material master'!$A$2:'Material master'!$A$275, "0"), 'Material master'!$C$2:'Material master'!$C$275, 1),"")</f>
        <v>Packaged Product</v>
      </c>
      <c r="D1335" t="str">
        <f>IFERROR(_xlfn.XLOOKUP(TEXT(A1335, "0"), TEXT('Material master'!$A$2:'Material master'!$A$275, "0"), 'Material master'!$D$2:'Material master'!$D$275, 1),"")</f>
        <v>J000 - ATH</v>
      </c>
      <c r="E1335" t="str">
        <f>IFERROR(_xlfn.XLOOKUP(TEXT(A1335, "0"), TEXT('Material master'!$A$2:'Material master'!$A$275, "0"), 'Material master'!$E$2:'Material master'!$E$275, 1),"")</f>
        <v>SPC0931 - ATH Micronised</v>
      </c>
      <c r="F1335" t="str">
        <f>IFERROR(_xlfn.XLOOKUP(TEXT(A1335, "0"), TEXT('Material master'!$A$2:'Material master'!$A$275, "0"), 'Material master'!$F$2:'Material master'!$F$275, 1),"")</f>
        <v>AC08 - ATH Micronised Fine</v>
      </c>
      <c r="G1335" t="str">
        <f>IFERROR(_xlfn.XLOOKUP(TEXT(A1335, "0"), TEXT('Material master'!$A$2:'Material master'!$A$275, "0"), 'Material master'!$G$2:'Material master'!$G$275, 1),"")</f>
        <v>ATH A10 PO</v>
      </c>
      <c r="H1335" t="s">
        <v>698</v>
      </c>
      <c r="I1335" s="32">
        <v>0</v>
      </c>
      <c r="J1335" s="258">
        <f>IFERROR($I1335/AVERAGE($L1333:$W1333),0)</f>
        <v>0</v>
      </c>
      <c r="K1335" s="32"/>
      <c r="L1335" s="32">
        <f t="shared" ref="L1335:W1335" si="1243">$I1335</f>
        <v>0</v>
      </c>
      <c r="M1335" s="32">
        <f t="shared" si="1243"/>
        <v>0</v>
      </c>
      <c r="N1335" s="32">
        <f t="shared" si="1243"/>
        <v>0</v>
      </c>
      <c r="O1335" s="32">
        <f t="shared" si="1243"/>
        <v>0</v>
      </c>
      <c r="P1335" s="32">
        <f t="shared" si="1243"/>
        <v>0</v>
      </c>
      <c r="Q1335" s="32">
        <f t="shared" si="1243"/>
        <v>0</v>
      </c>
      <c r="R1335" s="32">
        <f t="shared" si="1243"/>
        <v>0</v>
      </c>
      <c r="S1335" s="32">
        <f t="shared" si="1243"/>
        <v>0</v>
      </c>
      <c r="T1335" s="32">
        <f t="shared" si="1243"/>
        <v>0</v>
      </c>
      <c r="U1335" s="32">
        <f t="shared" si="1243"/>
        <v>0</v>
      </c>
      <c r="V1335" s="32">
        <f t="shared" si="1243"/>
        <v>0</v>
      </c>
      <c r="W1335" s="32">
        <f t="shared" si="1243"/>
        <v>0</v>
      </c>
    </row>
    <row r="1336" spans="1:23" x14ac:dyDescent="0.25">
      <c r="A1336" s="257" t="s">
        <v>421</v>
      </c>
      <c r="B1336" t="str">
        <f>IFERROR(_xlfn.XLOOKUP(TEXT(A1336, "0"), TEXT('Material master'!$A$2:'Material master'!$A$275, "0"), 'Material master'!$B$2:'Material master'!$B$275, 1),"")</f>
        <v>ATH A10 PO 25:PA:H4:H:1250</v>
      </c>
      <c r="C1336" t="str">
        <f>IFERROR(_xlfn.XLOOKUP(TEXT(A1336, "0"), TEXT('Material master'!$A$2:'Material master'!$A$275, "0"), 'Material master'!$C$2:'Material master'!$C$275, 1),"")</f>
        <v>Packaged Product</v>
      </c>
      <c r="D1336" t="str">
        <f>IFERROR(_xlfn.XLOOKUP(TEXT(A1336, "0"), TEXT('Material master'!$A$2:'Material master'!$A$275, "0"), 'Material master'!$D$2:'Material master'!$D$275, 1),"")</f>
        <v>J000 - ATH</v>
      </c>
      <c r="E1336" t="str">
        <f>IFERROR(_xlfn.XLOOKUP(TEXT(A1336, "0"), TEXT('Material master'!$A$2:'Material master'!$A$275, "0"), 'Material master'!$E$2:'Material master'!$E$275, 1),"")</f>
        <v>SPC0931 - ATH Micronised</v>
      </c>
      <c r="F1336" t="str">
        <f>IFERROR(_xlfn.XLOOKUP(TEXT(A1336, "0"), TEXT('Material master'!$A$2:'Material master'!$A$275, "0"), 'Material master'!$F$2:'Material master'!$F$275, 1),"")</f>
        <v>AC08 - ATH Micronised Fine</v>
      </c>
      <c r="G1336" t="str">
        <f>IFERROR(_xlfn.XLOOKUP(TEXT(A1336, "0"), TEXT('Material master'!$A$2:'Material master'!$A$275, "0"), 'Material master'!$G$2:'Material master'!$G$275, 1),"")</f>
        <v>ATH A10 PO</v>
      </c>
      <c r="H1336" t="s">
        <v>704</v>
      </c>
      <c r="I1336">
        <v>1.25</v>
      </c>
      <c r="K1336" s="32"/>
      <c r="L1336" s="32">
        <f t="shared" ref="L1336:W1336" si="1244">IF(( L1335 - K1334 + L1333 ) &gt; 0, CEILING(( L1335 - K1334 + L1333 ), $I1336), 0)</f>
        <v>0</v>
      </c>
      <c r="M1336" s="32">
        <f t="shared" si="1244"/>
        <v>0</v>
      </c>
      <c r="N1336" s="32">
        <f t="shared" si="1244"/>
        <v>1.25</v>
      </c>
      <c r="O1336" s="32">
        <f t="shared" si="1244"/>
        <v>1.25</v>
      </c>
      <c r="P1336" s="32">
        <f t="shared" si="1244"/>
        <v>1.25</v>
      </c>
      <c r="Q1336" s="32">
        <f t="shared" si="1244"/>
        <v>1.25</v>
      </c>
      <c r="R1336" s="32">
        <f t="shared" si="1244"/>
        <v>1.25</v>
      </c>
      <c r="S1336" s="32">
        <f t="shared" si="1244"/>
        <v>1.25</v>
      </c>
      <c r="T1336" s="32">
        <f t="shared" si="1244"/>
        <v>1.25</v>
      </c>
      <c r="U1336" s="32">
        <f t="shared" si="1244"/>
        <v>1.25</v>
      </c>
      <c r="V1336" s="32">
        <f t="shared" si="1244"/>
        <v>1.25</v>
      </c>
      <c r="W1336" s="32">
        <f t="shared" si="1244"/>
        <v>1.25</v>
      </c>
    </row>
    <row r="1337" spans="1:23" x14ac:dyDescent="0.25">
      <c r="A1337" s="257" t="s">
        <v>421</v>
      </c>
      <c r="B1337" t="str">
        <f>IFERROR(_xlfn.XLOOKUP(TEXT(A1337, "0"), TEXT('Material master'!$A$2:'Material master'!$A$275, "0"), 'Material master'!$B$2:'Material master'!$B$275, 1),"")</f>
        <v>ATH A10 PO 25:PA:H4:H:1250</v>
      </c>
      <c r="C1337" t="str">
        <f>IFERROR(_xlfn.XLOOKUP(TEXT(A1337, "0"), TEXT('Material master'!$A$2:'Material master'!$A$275, "0"), 'Material master'!$C$2:'Material master'!$C$275, 1),"")</f>
        <v>Packaged Product</v>
      </c>
      <c r="D1337" t="str">
        <f>IFERROR(_xlfn.XLOOKUP(TEXT(A1337, "0"), TEXT('Material master'!$A$2:'Material master'!$A$275, "0"), 'Material master'!$D$2:'Material master'!$D$275, 1),"")</f>
        <v>J000 - ATH</v>
      </c>
      <c r="E1337" t="str">
        <f>IFERROR(_xlfn.XLOOKUP(TEXT(A1337, "0"), TEXT('Material master'!$A$2:'Material master'!$A$275, "0"), 'Material master'!$E$2:'Material master'!$E$275, 1),"")</f>
        <v>SPC0931 - ATH Micronised</v>
      </c>
      <c r="F1337" t="str">
        <f>IFERROR(_xlfn.XLOOKUP(TEXT(A1337, "0"), TEXT('Material master'!$A$2:'Material master'!$A$275, "0"), 'Material master'!$F$2:'Material master'!$F$275, 1),"")</f>
        <v>AC08 - ATH Micronised Fine</v>
      </c>
      <c r="G1337" t="str">
        <f>IFERROR(_xlfn.XLOOKUP(TEXT(A1337, "0"), TEXT('Material master'!$A$2:'Material master'!$A$275, "0"), 'Material master'!$G$2:'Material master'!$G$275, 1),"")</f>
        <v>ATH A10 PO</v>
      </c>
      <c r="H1337" t="s">
        <v>705</v>
      </c>
      <c r="I1337" t="s">
        <v>599</v>
      </c>
      <c r="J1337">
        <v>3.5</v>
      </c>
      <c r="K1337" s="32"/>
      <c r="L1337" s="32">
        <f t="shared" ref="L1337:W1337" si="1245">L1336 / $J1337</f>
        <v>0</v>
      </c>
      <c r="M1337" s="32">
        <f t="shared" si="1245"/>
        <v>0</v>
      </c>
      <c r="N1337" s="32">
        <f t="shared" si="1245"/>
        <v>0.35714285714285715</v>
      </c>
      <c r="O1337" s="32">
        <f t="shared" si="1245"/>
        <v>0.35714285714285715</v>
      </c>
      <c r="P1337" s="32">
        <f t="shared" si="1245"/>
        <v>0.35714285714285715</v>
      </c>
      <c r="Q1337" s="32">
        <f t="shared" si="1245"/>
        <v>0.35714285714285715</v>
      </c>
      <c r="R1337" s="32">
        <f t="shared" si="1245"/>
        <v>0.35714285714285715</v>
      </c>
      <c r="S1337" s="32">
        <f t="shared" si="1245"/>
        <v>0.35714285714285715</v>
      </c>
      <c r="T1337" s="32">
        <f t="shared" si="1245"/>
        <v>0.35714285714285715</v>
      </c>
      <c r="U1337" s="32">
        <f t="shared" si="1245"/>
        <v>0.35714285714285715</v>
      </c>
      <c r="V1337" s="32">
        <f t="shared" si="1245"/>
        <v>0.35714285714285715</v>
      </c>
      <c r="W1337" s="32">
        <f t="shared" si="1245"/>
        <v>0.35714285714285715</v>
      </c>
    </row>
    <row r="1338" spans="1:23" x14ac:dyDescent="0.25">
      <c r="A1338" s="257" t="s">
        <v>421</v>
      </c>
      <c r="B1338" t="str">
        <f>IFERROR(_xlfn.XLOOKUP(TEXT(A1338, "0"), TEXT('Material master'!$A$2:'Material master'!$A$275, "0"), 'Material master'!$B$2:'Material master'!$B$275, 1),"")</f>
        <v>ATH A10 PO 25:PA:H4:H:1250</v>
      </c>
      <c r="C1338" t="str">
        <f>IFERROR(_xlfn.XLOOKUP(TEXT(A1338, "0"), TEXT('Material master'!$A$2:'Material master'!$A$275, "0"), 'Material master'!$C$2:'Material master'!$C$275, 1),"")</f>
        <v>Packaged Product</v>
      </c>
      <c r="D1338" t="str">
        <f>IFERROR(_xlfn.XLOOKUP(TEXT(A1338, "0"), TEXT('Material master'!$A$2:'Material master'!$A$275, "0"), 'Material master'!$D$2:'Material master'!$D$275, 1),"")</f>
        <v>J000 - ATH</v>
      </c>
      <c r="E1338" t="str">
        <f>IFERROR(_xlfn.XLOOKUP(TEXT(A1338, "0"), TEXT('Material master'!$A$2:'Material master'!$A$275, "0"), 'Material master'!$E$2:'Material master'!$E$275, 1),"")</f>
        <v>SPC0931 - ATH Micronised</v>
      </c>
      <c r="F1338" t="str">
        <f>IFERROR(_xlfn.XLOOKUP(TEXT(A1338, "0"), TEXT('Material master'!$A$2:'Material master'!$A$275, "0"), 'Material master'!$F$2:'Material master'!$F$275, 1),"")</f>
        <v>AC08 - ATH Micronised Fine</v>
      </c>
      <c r="G1338" t="str">
        <f>IFERROR(_xlfn.XLOOKUP(TEXT(A1338, "0"), TEXT('Material master'!$A$2:'Material master'!$A$275, "0"), 'Material master'!$G$2:'Material master'!$G$275, 1),"")</f>
        <v>ATH A10 PO</v>
      </c>
      <c r="H1338" t="s">
        <v>706</v>
      </c>
      <c r="I1338" s="257" t="s">
        <v>115</v>
      </c>
      <c r="J1338">
        <v>0.8</v>
      </c>
      <c r="K1338" s="32"/>
      <c r="L1338" s="32">
        <f t="shared" ref="L1338:W1338" si="1246">L1336 * $J1338</f>
        <v>0</v>
      </c>
      <c r="M1338" s="32">
        <f t="shared" si="1246"/>
        <v>0</v>
      </c>
      <c r="N1338" s="32">
        <f t="shared" si="1246"/>
        <v>1</v>
      </c>
      <c r="O1338" s="32">
        <f t="shared" si="1246"/>
        <v>1</v>
      </c>
      <c r="P1338" s="32">
        <f t="shared" si="1246"/>
        <v>1</v>
      </c>
      <c r="Q1338" s="32">
        <f t="shared" si="1246"/>
        <v>1</v>
      </c>
      <c r="R1338" s="32">
        <f t="shared" si="1246"/>
        <v>1</v>
      </c>
      <c r="S1338" s="32">
        <f t="shared" si="1246"/>
        <v>1</v>
      </c>
      <c r="T1338" s="32">
        <f t="shared" si="1246"/>
        <v>1</v>
      </c>
      <c r="U1338" s="32">
        <f t="shared" si="1246"/>
        <v>1</v>
      </c>
      <c r="V1338" s="32">
        <f t="shared" si="1246"/>
        <v>1</v>
      </c>
      <c r="W1338" s="32">
        <f t="shared" si="1246"/>
        <v>1</v>
      </c>
    </row>
    <row r="1339" spans="1:23" x14ac:dyDescent="0.25">
      <c r="A1339" s="257" t="s">
        <v>421</v>
      </c>
      <c r="B1339" t="str">
        <f>IFERROR(_xlfn.XLOOKUP(TEXT(A1339, "0"), TEXT('Material master'!$A$2:'Material master'!$A$275, "0"), 'Material master'!$B$2:'Material master'!$B$275, 1),"")</f>
        <v>ATH A10 PO 25:PA:H4:H:1250</v>
      </c>
      <c r="C1339" t="str">
        <f>IFERROR(_xlfn.XLOOKUP(TEXT(A1339, "0"), TEXT('Material master'!$A$2:'Material master'!$A$275, "0"), 'Material master'!$C$2:'Material master'!$C$275, 1),"")</f>
        <v>Packaged Product</v>
      </c>
      <c r="D1339" t="str">
        <f>IFERROR(_xlfn.XLOOKUP(TEXT(A1339, "0"), TEXT('Material master'!$A$2:'Material master'!$A$275, "0"), 'Material master'!$D$2:'Material master'!$D$275, 1),"")</f>
        <v>J000 - ATH</v>
      </c>
      <c r="E1339" t="str">
        <f>IFERROR(_xlfn.XLOOKUP(TEXT(A1339, "0"), TEXT('Material master'!$A$2:'Material master'!$A$275, "0"), 'Material master'!$E$2:'Material master'!$E$275, 1),"")</f>
        <v>SPC0931 - ATH Micronised</v>
      </c>
      <c r="F1339" t="str">
        <f>IFERROR(_xlfn.XLOOKUP(TEXT(A1339, "0"), TEXT('Material master'!$A$2:'Material master'!$A$275, "0"), 'Material master'!$F$2:'Material master'!$F$275, 1),"")</f>
        <v>AC08 - ATH Micronised Fine</v>
      </c>
      <c r="G1339" t="str">
        <f>IFERROR(_xlfn.XLOOKUP(TEXT(A1339, "0"), TEXT('Material master'!$A$2:'Material master'!$A$275, "0"), 'Material master'!$G$2:'Material master'!$G$275, 1),"")</f>
        <v>ATH A10 PO</v>
      </c>
      <c r="H1339" t="s">
        <v>706</v>
      </c>
      <c r="I1339" s="257" t="s">
        <v>117</v>
      </c>
      <c r="J1339">
        <v>0.08</v>
      </c>
      <c r="K1339" s="32"/>
      <c r="L1339" s="32">
        <f t="shared" ref="L1339:W1339" si="1247">L1336 * $J1339</f>
        <v>0</v>
      </c>
      <c r="M1339" s="32">
        <f t="shared" si="1247"/>
        <v>0</v>
      </c>
      <c r="N1339" s="32">
        <f t="shared" si="1247"/>
        <v>0.1</v>
      </c>
      <c r="O1339" s="32">
        <f t="shared" si="1247"/>
        <v>0.1</v>
      </c>
      <c r="P1339" s="32">
        <f t="shared" si="1247"/>
        <v>0.1</v>
      </c>
      <c r="Q1339" s="32">
        <f t="shared" si="1247"/>
        <v>0.1</v>
      </c>
      <c r="R1339" s="32">
        <f t="shared" si="1247"/>
        <v>0.1</v>
      </c>
      <c r="S1339" s="32">
        <f t="shared" si="1247"/>
        <v>0.1</v>
      </c>
      <c r="T1339" s="32">
        <f t="shared" si="1247"/>
        <v>0.1</v>
      </c>
      <c r="U1339" s="32">
        <f t="shared" si="1247"/>
        <v>0.1</v>
      </c>
      <c r="V1339" s="32">
        <f t="shared" si="1247"/>
        <v>0.1</v>
      </c>
      <c r="W1339" s="32">
        <f t="shared" si="1247"/>
        <v>0.1</v>
      </c>
    </row>
    <row r="1340" spans="1:23" x14ac:dyDescent="0.25">
      <c r="A1340" s="257" t="s">
        <v>421</v>
      </c>
      <c r="B1340" t="str">
        <f>IFERROR(_xlfn.XLOOKUP(TEXT(A1340, "0"), TEXT('Material master'!$A$2:'Material master'!$A$275, "0"), 'Material master'!$B$2:'Material master'!$B$275, 1),"")</f>
        <v>ATH A10 PO 25:PA:H4:H:1250</v>
      </c>
      <c r="C1340" t="str">
        <f>IFERROR(_xlfn.XLOOKUP(TEXT(A1340, "0"), TEXT('Material master'!$A$2:'Material master'!$A$275, "0"), 'Material master'!$C$2:'Material master'!$C$275, 1),"")</f>
        <v>Packaged Product</v>
      </c>
      <c r="D1340" t="str">
        <f>IFERROR(_xlfn.XLOOKUP(TEXT(A1340, "0"), TEXT('Material master'!$A$2:'Material master'!$A$275, "0"), 'Material master'!$D$2:'Material master'!$D$275, 1),"")</f>
        <v>J000 - ATH</v>
      </c>
      <c r="E1340" t="str">
        <f>IFERROR(_xlfn.XLOOKUP(TEXT(A1340, "0"), TEXT('Material master'!$A$2:'Material master'!$A$275, "0"), 'Material master'!$E$2:'Material master'!$E$275, 1),"")</f>
        <v>SPC0931 - ATH Micronised</v>
      </c>
      <c r="F1340" t="str">
        <f>IFERROR(_xlfn.XLOOKUP(TEXT(A1340, "0"), TEXT('Material master'!$A$2:'Material master'!$A$275, "0"), 'Material master'!$F$2:'Material master'!$F$275, 1),"")</f>
        <v>AC08 - ATH Micronised Fine</v>
      </c>
      <c r="G1340" t="str">
        <f>IFERROR(_xlfn.XLOOKUP(TEXT(A1340, "0"), TEXT('Material master'!$A$2:'Material master'!$A$275, "0"), 'Material master'!$G$2:'Material master'!$G$275, 1),"")</f>
        <v>ATH A10 PO</v>
      </c>
      <c r="H1340" t="s">
        <v>706</v>
      </c>
      <c r="I1340" s="257" t="s">
        <v>119</v>
      </c>
      <c r="J1340">
        <v>0.8</v>
      </c>
      <c r="K1340" s="32"/>
      <c r="L1340" s="32">
        <f t="shared" ref="L1340:W1340" si="1248">L1336 * $J1340</f>
        <v>0</v>
      </c>
      <c r="M1340" s="32">
        <f t="shared" si="1248"/>
        <v>0</v>
      </c>
      <c r="N1340" s="32">
        <f t="shared" si="1248"/>
        <v>1</v>
      </c>
      <c r="O1340" s="32">
        <f t="shared" si="1248"/>
        <v>1</v>
      </c>
      <c r="P1340" s="32">
        <f t="shared" si="1248"/>
        <v>1</v>
      </c>
      <c r="Q1340" s="32">
        <f t="shared" si="1248"/>
        <v>1</v>
      </c>
      <c r="R1340" s="32">
        <f t="shared" si="1248"/>
        <v>1</v>
      </c>
      <c r="S1340" s="32">
        <f t="shared" si="1248"/>
        <v>1</v>
      </c>
      <c r="T1340" s="32">
        <f t="shared" si="1248"/>
        <v>1</v>
      </c>
      <c r="U1340" s="32">
        <f t="shared" si="1248"/>
        <v>1</v>
      </c>
      <c r="V1340" s="32">
        <f t="shared" si="1248"/>
        <v>1</v>
      </c>
      <c r="W1340" s="32">
        <f t="shared" si="1248"/>
        <v>1</v>
      </c>
    </row>
    <row r="1341" spans="1:23" x14ac:dyDescent="0.25">
      <c r="A1341" s="257" t="s">
        <v>421</v>
      </c>
      <c r="B1341" t="str">
        <f>IFERROR(_xlfn.XLOOKUP(TEXT(A1341, "0"), TEXT('Material master'!$A$2:'Material master'!$A$275, "0"), 'Material master'!$B$2:'Material master'!$B$275, 1),"")</f>
        <v>ATH A10 PO 25:PA:H4:H:1250</v>
      </c>
      <c r="C1341" t="str">
        <f>IFERROR(_xlfn.XLOOKUP(TEXT(A1341, "0"), TEXT('Material master'!$A$2:'Material master'!$A$275, "0"), 'Material master'!$C$2:'Material master'!$C$275, 1),"")</f>
        <v>Packaged Product</v>
      </c>
      <c r="D1341" t="str">
        <f>IFERROR(_xlfn.XLOOKUP(TEXT(A1341, "0"), TEXT('Material master'!$A$2:'Material master'!$A$275, "0"), 'Material master'!$D$2:'Material master'!$D$275, 1),"")</f>
        <v>J000 - ATH</v>
      </c>
      <c r="E1341" t="str">
        <f>IFERROR(_xlfn.XLOOKUP(TEXT(A1341, "0"), TEXT('Material master'!$A$2:'Material master'!$A$275, "0"), 'Material master'!$E$2:'Material master'!$E$275, 1),"")</f>
        <v>SPC0931 - ATH Micronised</v>
      </c>
      <c r="F1341" t="str">
        <f>IFERROR(_xlfn.XLOOKUP(TEXT(A1341, "0"), TEXT('Material master'!$A$2:'Material master'!$A$275, "0"), 'Material master'!$F$2:'Material master'!$F$275, 1),"")</f>
        <v>AC08 - ATH Micronised Fine</v>
      </c>
      <c r="G1341" t="str">
        <f>IFERROR(_xlfn.XLOOKUP(TEXT(A1341, "0"), TEXT('Material master'!$A$2:'Material master'!$A$275, "0"), 'Material master'!$G$2:'Material master'!$G$275, 1),"")</f>
        <v>ATH A10 PO</v>
      </c>
      <c r="H1341" t="s">
        <v>706</v>
      </c>
      <c r="I1341" s="257" t="s">
        <v>125</v>
      </c>
      <c r="J1341">
        <v>40</v>
      </c>
      <c r="K1341" s="32"/>
      <c r="L1341" s="32">
        <f t="shared" ref="L1341:W1341" si="1249">L1336 * $J1341</f>
        <v>0</v>
      </c>
      <c r="M1341" s="32">
        <f t="shared" si="1249"/>
        <v>0</v>
      </c>
      <c r="N1341" s="32">
        <f t="shared" si="1249"/>
        <v>50</v>
      </c>
      <c r="O1341" s="32">
        <f t="shared" si="1249"/>
        <v>50</v>
      </c>
      <c r="P1341" s="32">
        <f t="shared" si="1249"/>
        <v>50</v>
      </c>
      <c r="Q1341" s="32">
        <f t="shared" si="1249"/>
        <v>50</v>
      </c>
      <c r="R1341" s="32">
        <f t="shared" si="1249"/>
        <v>50</v>
      </c>
      <c r="S1341" s="32">
        <f t="shared" si="1249"/>
        <v>50</v>
      </c>
      <c r="T1341" s="32">
        <f t="shared" si="1249"/>
        <v>50</v>
      </c>
      <c r="U1341" s="32">
        <f t="shared" si="1249"/>
        <v>50</v>
      </c>
      <c r="V1341" s="32">
        <f t="shared" si="1249"/>
        <v>50</v>
      </c>
      <c r="W1341" s="32">
        <f t="shared" si="1249"/>
        <v>50</v>
      </c>
    </row>
    <row r="1342" spans="1:23" ht="15.75" thickBot="1" x14ac:dyDescent="0.3">
      <c r="A1342" s="257" t="s">
        <v>421</v>
      </c>
      <c r="B1342" t="str">
        <f>IFERROR(_xlfn.XLOOKUP(TEXT(A1342, "0"), TEXT('Material master'!$A$2:'Material master'!$A$275, "0"), 'Material master'!$B$2:'Material master'!$B$275, 1),"")</f>
        <v>ATH A10 PO 25:PA:H4:H:1250</v>
      </c>
      <c r="C1342" t="str">
        <f>IFERROR(_xlfn.XLOOKUP(TEXT(A1342, "0"), TEXT('Material master'!$A$2:'Material master'!$A$275, "0"), 'Material master'!$C$2:'Material master'!$C$275, 1),"")</f>
        <v>Packaged Product</v>
      </c>
      <c r="D1342" t="str">
        <f>IFERROR(_xlfn.XLOOKUP(TEXT(A1342, "0"), TEXT('Material master'!$A$2:'Material master'!$A$275, "0"), 'Material master'!$D$2:'Material master'!$D$275, 1),"")</f>
        <v>J000 - ATH</v>
      </c>
      <c r="E1342" t="str">
        <f>IFERROR(_xlfn.XLOOKUP(TEXT(A1342, "0"), TEXT('Material master'!$A$2:'Material master'!$A$275, "0"), 'Material master'!$E$2:'Material master'!$E$275, 1),"")</f>
        <v>SPC0931 - ATH Micronised</v>
      </c>
      <c r="F1342" t="str">
        <f>IFERROR(_xlfn.XLOOKUP(TEXT(A1342, "0"), TEXT('Material master'!$A$2:'Material master'!$A$275, "0"), 'Material master'!$F$2:'Material master'!$F$275, 1),"")</f>
        <v>AC08 - ATH Micronised Fine</v>
      </c>
      <c r="G1342" t="str">
        <f>IFERROR(_xlfn.XLOOKUP(TEXT(A1342, "0"), TEXT('Material master'!$A$2:'Material master'!$A$275, "0"), 'Material master'!$G$2:'Material master'!$G$275, 1),"")</f>
        <v>ATH A10 PO</v>
      </c>
      <c r="H1342" t="s">
        <v>706</v>
      </c>
      <c r="I1342" s="257" t="s">
        <v>326</v>
      </c>
      <c r="J1342">
        <v>1</v>
      </c>
      <c r="K1342" s="32"/>
      <c r="L1342" s="32">
        <f t="shared" ref="L1342:W1342" si="1250">L1336 * $J1342</f>
        <v>0</v>
      </c>
      <c r="M1342" s="32">
        <f t="shared" si="1250"/>
        <v>0</v>
      </c>
      <c r="N1342" s="32">
        <f t="shared" si="1250"/>
        <v>1.25</v>
      </c>
      <c r="O1342" s="32">
        <f t="shared" si="1250"/>
        <v>1.25</v>
      </c>
      <c r="P1342" s="32">
        <f t="shared" si="1250"/>
        <v>1.25</v>
      </c>
      <c r="Q1342" s="32">
        <f t="shared" si="1250"/>
        <v>1.25</v>
      </c>
      <c r="R1342" s="32">
        <f t="shared" si="1250"/>
        <v>1.25</v>
      </c>
      <c r="S1342" s="32">
        <f t="shared" si="1250"/>
        <v>1.25</v>
      </c>
      <c r="T1342" s="32">
        <f t="shared" si="1250"/>
        <v>1.25</v>
      </c>
      <c r="U1342" s="32">
        <f t="shared" si="1250"/>
        <v>1.25</v>
      </c>
      <c r="V1342" s="32">
        <f t="shared" si="1250"/>
        <v>1.25</v>
      </c>
      <c r="W1342" s="32">
        <f t="shared" si="1250"/>
        <v>1.25</v>
      </c>
    </row>
    <row r="1343" spans="1:23" s="138" customFormat="1" x14ac:dyDescent="0.25">
      <c r="A1343" s="137" t="s">
        <v>424</v>
      </c>
      <c r="B1343" s="138" t="str">
        <f>IFERROR(_xlfn.XLOOKUP(TEXT(A1343, "0"), TEXT('Material master'!$A$2:'Material master'!$A$275, "0"), 'Material master'!$B$2:'Material master'!$B$275, 1),"")</f>
        <v>Ca-Carb Wigro AM PO 25:PA:H4:S:1050</v>
      </c>
      <c r="C1343" s="138" t="str">
        <f>IFERROR(_xlfn.XLOOKUP(TEXT(A1343, "0"), TEXT('Material master'!$A$2:'Material master'!$A$275, "0"), 'Material master'!$C$2:'Material master'!$C$275, 1),"")</f>
        <v>Packaged Product</v>
      </c>
      <c r="D1343" s="138" t="str">
        <f>IFERROR(_xlfn.XLOOKUP(TEXT(A1343, "0"), TEXT('Material master'!$A$2:'Material master'!$A$275, "0"), 'Material master'!$D$2:'Material master'!$D$275, 1),"")</f>
        <v>W003 - Mineral Composite</v>
      </c>
      <c r="E1343" s="138" t="str">
        <f>IFERROR(_xlfn.XLOOKUP(TEXT(A1343, "0"), TEXT('Material master'!$A$2:'Material master'!$A$275, "0"), 'Material master'!$E$2:'Material master'!$E$275, 1),"")</f>
        <v>SPC0543 - Calcium Mineral Mixture</v>
      </c>
      <c r="F1343" s="138" t="str">
        <f>IFERROR(_xlfn.XLOOKUP(TEXT(A1343, "0"), TEXT('Material master'!$A$2:'Material master'!$A$275, "0"), 'Material master'!$F$2:'Material master'!$F$275, 1),"")</f>
        <v>BQ50 - Calcium Mineral Mixture</v>
      </c>
      <c r="G1343" s="138" t="str">
        <f>IFERROR(_xlfn.XLOOKUP(TEXT(A1343, "0"), TEXT('Material master'!$A$2:'Material master'!$A$275, "0"), 'Material master'!$G$2:'Material master'!$G$275, 1),"")</f>
        <v>Mineral Composite AM PO</v>
      </c>
      <c r="H1343" s="138" t="s">
        <v>683</v>
      </c>
      <c r="I1343" s="140">
        <f>IFERROR(AVERAGE('Forecast sheet'!$C$57:'Forecast sheet'!$N$57),0)</f>
        <v>0</v>
      </c>
      <c r="J1343" s="140">
        <f>IFERROR(AVERAGE(L1343:W1343),0)</f>
        <v>0</v>
      </c>
      <c r="K1343" s="140"/>
      <c r="L1343" s="140">
        <v>0</v>
      </c>
      <c r="M1343" s="140">
        <v>0</v>
      </c>
      <c r="N1343" s="140">
        <v>0</v>
      </c>
      <c r="O1343" s="140">
        <v>0</v>
      </c>
      <c r="P1343" s="140">
        <v>0</v>
      </c>
      <c r="Q1343" s="140">
        <v>0</v>
      </c>
      <c r="R1343" s="140">
        <v>0</v>
      </c>
      <c r="S1343" s="140">
        <v>0</v>
      </c>
      <c r="T1343" s="140">
        <v>0</v>
      </c>
      <c r="U1343" s="140">
        <v>0</v>
      </c>
      <c r="V1343" s="140">
        <v>0</v>
      </c>
      <c r="W1343" s="140">
        <v>0</v>
      </c>
    </row>
    <row r="1344" spans="1:23" x14ac:dyDescent="0.25">
      <c r="A1344" s="257" t="s">
        <v>424</v>
      </c>
      <c r="B1344" t="str">
        <f>IFERROR(_xlfn.XLOOKUP(TEXT(A1344, "0"), TEXT('Material master'!$A$2:'Material master'!$A$275, "0"), 'Material master'!$B$2:'Material master'!$B$275, 1),"")</f>
        <v>Ca-Carb Wigro AM PO 25:PA:H4:S:1050</v>
      </c>
      <c r="C1344" t="str">
        <f>IFERROR(_xlfn.XLOOKUP(TEXT(A1344, "0"), TEXT('Material master'!$A$2:'Material master'!$A$275, "0"), 'Material master'!$C$2:'Material master'!$C$275, 1),"")</f>
        <v>Packaged Product</v>
      </c>
      <c r="D1344" t="str">
        <f>IFERROR(_xlfn.XLOOKUP(TEXT(A1344, "0"), TEXT('Material master'!$A$2:'Material master'!$A$275, "0"), 'Material master'!$D$2:'Material master'!$D$275, 1),"")</f>
        <v>W003 - Mineral Composite</v>
      </c>
      <c r="E1344" t="str">
        <f>IFERROR(_xlfn.XLOOKUP(TEXT(A1344, "0"), TEXT('Material master'!$A$2:'Material master'!$A$275, "0"), 'Material master'!$E$2:'Material master'!$E$275, 1),"")</f>
        <v>SPC0543 - Calcium Mineral Mixture</v>
      </c>
      <c r="F1344" t="str">
        <f>IFERROR(_xlfn.XLOOKUP(TEXT(A1344, "0"), TEXT('Material master'!$A$2:'Material master'!$A$275, "0"), 'Material master'!$F$2:'Material master'!$F$275, 1),"")</f>
        <v>BQ50 - Calcium Mineral Mixture</v>
      </c>
      <c r="G1344" t="str">
        <f>IFERROR(_xlfn.XLOOKUP(TEXT(A1344, "0"), TEXT('Material master'!$A$2:'Material master'!$A$275, "0"), 'Material master'!$G$2:'Material master'!$G$275, 1),"")</f>
        <v>Mineral Composite AM PO</v>
      </c>
      <c r="H1344" s="1" t="s">
        <v>696</v>
      </c>
      <c r="I1344" s="1"/>
      <c r="J1344" s="1"/>
      <c r="K1344" s="141"/>
      <c r="L1344" s="141">
        <f t="shared" ref="L1344:W1344" si="1251">SUM(L1343)</f>
        <v>0</v>
      </c>
      <c r="M1344" s="141">
        <f t="shared" si="1251"/>
        <v>0</v>
      </c>
      <c r="N1344" s="141">
        <f t="shared" si="1251"/>
        <v>0</v>
      </c>
      <c r="O1344" s="141">
        <f t="shared" si="1251"/>
        <v>0</v>
      </c>
      <c r="P1344" s="141">
        <f t="shared" si="1251"/>
        <v>0</v>
      </c>
      <c r="Q1344" s="141">
        <f t="shared" si="1251"/>
        <v>0</v>
      </c>
      <c r="R1344" s="141">
        <f t="shared" si="1251"/>
        <v>0</v>
      </c>
      <c r="S1344" s="141">
        <f t="shared" si="1251"/>
        <v>0</v>
      </c>
      <c r="T1344" s="141">
        <f t="shared" si="1251"/>
        <v>0</v>
      </c>
      <c r="U1344" s="141">
        <f t="shared" si="1251"/>
        <v>0</v>
      </c>
      <c r="V1344" s="141">
        <f t="shared" si="1251"/>
        <v>0</v>
      </c>
      <c r="W1344" s="141">
        <f t="shared" si="1251"/>
        <v>0</v>
      </c>
    </row>
    <row r="1345" spans="1:23" s="136" customFormat="1" x14ac:dyDescent="0.25">
      <c r="A1345" s="270" t="s">
        <v>424</v>
      </c>
      <c r="B1345" s="136" t="str">
        <f>IFERROR(_xlfn.XLOOKUP(TEXT(A1345, "0"), TEXT('Material master'!$A$2:'Material master'!$A$275, "0"), 'Material master'!$B$2:'Material master'!$B$275, 1),"")</f>
        <v>Ca-Carb Wigro AM PO 25:PA:H4:S:1050</v>
      </c>
      <c r="C1345" s="136" t="str">
        <f>IFERROR(_xlfn.XLOOKUP(TEXT(A1345, "0"), TEXT('Material master'!$A$2:'Material master'!$A$275, "0"), 'Material master'!$C$2:'Material master'!$C$275, 1),"")</f>
        <v>Packaged Product</v>
      </c>
      <c r="D1345" s="136" t="str">
        <f>IFERROR(_xlfn.XLOOKUP(TEXT(A1345, "0"), TEXT('Material master'!$A$2:'Material master'!$A$275, "0"), 'Material master'!$D$2:'Material master'!$D$275, 1),"")</f>
        <v>W003 - Mineral Composite</v>
      </c>
      <c r="E1345" s="136" t="str">
        <f>IFERROR(_xlfn.XLOOKUP(TEXT(A1345, "0"), TEXT('Material master'!$A$2:'Material master'!$A$275, "0"), 'Material master'!$E$2:'Material master'!$E$275, 1),"")</f>
        <v>SPC0543 - Calcium Mineral Mixture</v>
      </c>
      <c r="F1345" s="136" t="str">
        <f>IFERROR(_xlfn.XLOOKUP(TEXT(A1345, "0"), TEXT('Material master'!$A$2:'Material master'!$A$275, "0"), 'Material master'!$F$2:'Material master'!$F$275, 1),"")</f>
        <v>BQ50 - Calcium Mineral Mixture</v>
      </c>
      <c r="G1345" s="136" t="str">
        <f>IFERROR(_xlfn.XLOOKUP(TEXT(A1345, "0"), TEXT('Material master'!$A$2:'Material master'!$A$275, "0"), 'Material master'!$G$2:'Material master'!$G$275, 1),"")</f>
        <v>Mineral Composite AM PO</v>
      </c>
      <c r="H1345" s="136" t="s">
        <v>697</v>
      </c>
      <c r="K1345" s="142">
        <v>0</v>
      </c>
      <c r="L1345" s="142">
        <f t="shared" ref="L1345:W1345" si="1252">K1345 - L1344 + L1347</f>
        <v>0</v>
      </c>
      <c r="M1345" s="142">
        <f t="shared" si="1252"/>
        <v>0</v>
      </c>
      <c r="N1345" s="142">
        <f t="shared" si="1252"/>
        <v>0</v>
      </c>
      <c r="O1345" s="142">
        <f t="shared" si="1252"/>
        <v>0</v>
      </c>
      <c r="P1345" s="142">
        <f t="shared" si="1252"/>
        <v>0</v>
      </c>
      <c r="Q1345" s="142">
        <f t="shared" si="1252"/>
        <v>0</v>
      </c>
      <c r="R1345" s="142">
        <f t="shared" si="1252"/>
        <v>0</v>
      </c>
      <c r="S1345" s="142">
        <f t="shared" si="1252"/>
        <v>0</v>
      </c>
      <c r="T1345" s="142">
        <f t="shared" si="1252"/>
        <v>0</v>
      </c>
      <c r="U1345" s="142">
        <f t="shared" si="1252"/>
        <v>0</v>
      </c>
      <c r="V1345" s="142">
        <f t="shared" si="1252"/>
        <v>0</v>
      </c>
      <c r="W1345" s="142">
        <f t="shared" si="1252"/>
        <v>0</v>
      </c>
    </row>
    <row r="1346" spans="1:23" x14ac:dyDescent="0.25">
      <c r="A1346" s="257" t="s">
        <v>424</v>
      </c>
      <c r="B1346" t="str">
        <f>IFERROR(_xlfn.XLOOKUP(TEXT(A1346, "0"), TEXT('Material master'!$A$2:'Material master'!$A$275, "0"), 'Material master'!$B$2:'Material master'!$B$275, 1),"")</f>
        <v>Ca-Carb Wigro AM PO 25:PA:H4:S:1050</v>
      </c>
      <c r="C1346" t="str">
        <f>IFERROR(_xlfn.XLOOKUP(TEXT(A1346, "0"), TEXT('Material master'!$A$2:'Material master'!$A$275, "0"), 'Material master'!$C$2:'Material master'!$C$275, 1),"")</f>
        <v>Packaged Product</v>
      </c>
      <c r="D1346" t="str">
        <f>IFERROR(_xlfn.XLOOKUP(TEXT(A1346, "0"), TEXT('Material master'!$A$2:'Material master'!$A$275, "0"), 'Material master'!$D$2:'Material master'!$D$275, 1),"")</f>
        <v>W003 - Mineral Composite</v>
      </c>
      <c r="E1346" t="str">
        <f>IFERROR(_xlfn.XLOOKUP(TEXT(A1346, "0"), TEXT('Material master'!$A$2:'Material master'!$A$275, "0"), 'Material master'!$E$2:'Material master'!$E$275, 1),"")</f>
        <v>SPC0543 - Calcium Mineral Mixture</v>
      </c>
      <c r="F1346" t="str">
        <f>IFERROR(_xlfn.XLOOKUP(TEXT(A1346, "0"), TEXT('Material master'!$A$2:'Material master'!$A$275, "0"), 'Material master'!$F$2:'Material master'!$F$275, 1),"")</f>
        <v>BQ50 - Calcium Mineral Mixture</v>
      </c>
      <c r="G1346" t="str">
        <f>IFERROR(_xlfn.XLOOKUP(TEXT(A1346, "0"), TEXT('Material master'!$A$2:'Material master'!$A$275, "0"), 'Material master'!$G$2:'Material master'!$G$275, 1),"")</f>
        <v>Mineral Composite AM PO</v>
      </c>
      <c r="H1346" t="s">
        <v>698</v>
      </c>
      <c r="I1346" s="32">
        <v>0</v>
      </c>
      <c r="J1346" s="258">
        <f>IFERROR($I1346/AVERAGE($L1344:$W1344),0)</f>
        <v>0</v>
      </c>
      <c r="K1346" s="32"/>
      <c r="L1346" s="32">
        <f t="shared" ref="L1346:W1346" si="1253">$I1346</f>
        <v>0</v>
      </c>
      <c r="M1346" s="32">
        <f t="shared" si="1253"/>
        <v>0</v>
      </c>
      <c r="N1346" s="32">
        <f t="shared" si="1253"/>
        <v>0</v>
      </c>
      <c r="O1346" s="32">
        <f t="shared" si="1253"/>
        <v>0</v>
      </c>
      <c r="P1346" s="32">
        <f t="shared" si="1253"/>
        <v>0</v>
      </c>
      <c r="Q1346" s="32">
        <f t="shared" si="1253"/>
        <v>0</v>
      </c>
      <c r="R1346" s="32">
        <f t="shared" si="1253"/>
        <v>0</v>
      </c>
      <c r="S1346" s="32">
        <f t="shared" si="1253"/>
        <v>0</v>
      </c>
      <c r="T1346" s="32">
        <f t="shared" si="1253"/>
        <v>0</v>
      </c>
      <c r="U1346" s="32">
        <f t="shared" si="1253"/>
        <v>0</v>
      </c>
      <c r="V1346" s="32">
        <f t="shared" si="1253"/>
        <v>0</v>
      </c>
      <c r="W1346" s="32">
        <f t="shared" si="1253"/>
        <v>0</v>
      </c>
    </row>
    <row r="1347" spans="1:23" x14ac:dyDescent="0.25">
      <c r="A1347" s="257" t="s">
        <v>424</v>
      </c>
      <c r="B1347" t="str">
        <f>IFERROR(_xlfn.XLOOKUP(TEXT(A1347, "0"), TEXT('Material master'!$A$2:'Material master'!$A$275, "0"), 'Material master'!$B$2:'Material master'!$B$275, 1),"")</f>
        <v>Ca-Carb Wigro AM PO 25:PA:H4:S:1050</v>
      </c>
      <c r="C1347" t="str">
        <f>IFERROR(_xlfn.XLOOKUP(TEXT(A1347, "0"), TEXT('Material master'!$A$2:'Material master'!$A$275, "0"), 'Material master'!$C$2:'Material master'!$C$275, 1),"")</f>
        <v>Packaged Product</v>
      </c>
      <c r="D1347" t="str">
        <f>IFERROR(_xlfn.XLOOKUP(TEXT(A1347, "0"), TEXT('Material master'!$A$2:'Material master'!$A$275, "0"), 'Material master'!$D$2:'Material master'!$D$275, 1),"")</f>
        <v>W003 - Mineral Composite</v>
      </c>
      <c r="E1347" t="str">
        <f>IFERROR(_xlfn.XLOOKUP(TEXT(A1347, "0"), TEXT('Material master'!$A$2:'Material master'!$A$275, "0"), 'Material master'!$E$2:'Material master'!$E$275, 1),"")</f>
        <v>SPC0543 - Calcium Mineral Mixture</v>
      </c>
      <c r="F1347" t="str">
        <f>IFERROR(_xlfn.XLOOKUP(TEXT(A1347, "0"), TEXT('Material master'!$A$2:'Material master'!$A$275, "0"), 'Material master'!$F$2:'Material master'!$F$275, 1),"")</f>
        <v>BQ50 - Calcium Mineral Mixture</v>
      </c>
      <c r="G1347" t="str">
        <f>IFERROR(_xlfn.XLOOKUP(TEXT(A1347, "0"), TEXT('Material master'!$A$2:'Material master'!$A$275, "0"), 'Material master'!$G$2:'Material master'!$G$275, 1),"")</f>
        <v>Mineral Composite AM PO</v>
      </c>
      <c r="H1347" t="s">
        <v>704</v>
      </c>
      <c r="I1347">
        <v>1.05</v>
      </c>
      <c r="K1347" s="32"/>
      <c r="L1347" s="32">
        <f t="shared" ref="L1347:W1347" si="1254">IF(( L1346 - K1345 + L1344 ) &gt; 0, CEILING(( L1346 - K1345 + L1344 ), $I1347), 0)</f>
        <v>0</v>
      </c>
      <c r="M1347" s="32">
        <f t="shared" si="1254"/>
        <v>0</v>
      </c>
      <c r="N1347" s="32">
        <f t="shared" si="1254"/>
        <v>0</v>
      </c>
      <c r="O1347" s="32">
        <f t="shared" si="1254"/>
        <v>0</v>
      </c>
      <c r="P1347" s="32">
        <f t="shared" si="1254"/>
        <v>0</v>
      </c>
      <c r="Q1347" s="32">
        <f t="shared" si="1254"/>
        <v>0</v>
      </c>
      <c r="R1347" s="32">
        <f t="shared" si="1254"/>
        <v>0</v>
      </c>
      <c r="S1347" s="32">
        <f t="shared" si="1254"/>
        <v>0</v>
      </c>
      <c r="T1347" s="32">
        <f t="shared" si="1254"/>
        <v>0</v>
      </c>
      <c r="U1347" s="32">
        <f t="shared" si="1254"/>
        <v>0</v>
      </c>
      <c r="V1347" s="32">
        <f t="shared" si="1254"/>
        <v>0</v>
      </c>
      <c r="W1347" s="32">
        <f t="shared" si="1254"/>
        <v>0</v>
      </c>
    </row>
    <row r="1348" spans="1:23" x14ac:dyDescent="0.25">
      <c r="A1348" s="257" t="s">
        <v>424</v>
      </c>
      <c r="B1348" t="str">
        <f>IFERROR(_xlfn.XLOOKUP(TEXT(A1348, "0"), TEXT('Material master'!$A$2:'Material master'!$A$275, "0"), 'Material master'!$B$2:'Material master'!$B$275, 1),"")</f>
        <v>Ca-Carb Wigro AM PO 25:PA:H4:S:1050</v>
      </c>
      <c r="C1348" t="str">
        <f>IFERROR(_xlfn.XLOOKUP(TEXT(A1348, "0"), TEXT('Material master'!$A$2:'Material master'!$A$275, "0"), 'Material master'!$C$2:'Material master'!$C$275, 1),"")</f>
        <v>Packaged Product</v>
      </c>
      <c r="D1348" t="str">
        <f>IFERROR(_xlfn.XLOOKUP(TEXT(A1348, "0"), TEXT('Material master'!$A$2:'Material master'!$A$275, "0"), 'Material master'!$D$2:'Material master'!$D$275, 1),"")</f>
        <v>W003 - Mineral Composite</v>
      </c>
      <c r="E1348" t="str">
        <f>IFERROR(_xlfn.XLOOKUP(TEXT(A1348, "0"), TEXT('Material master'!$A$2:'Material master'!$A$275, "0"), 'Material master'!$E$2:'Material master'!$E$275, 1),"")</f>
        <v>SPC0543 - Calcium Mineral Mixture</v>
      </c>
      <c r="F1348" t="str">
        <f>IFERROR(_xlfn.XLOOKUP(TEXT(A1348, "0"), TEXT('Material master'!$A$2:'Material master'!$A$275, "0"), 'Material master'!$F$2:'Material master'!$F$275, 1),"")</f>
        <v>BQ50 - Calcium Mineral Mixture</v>
      </c>
      <c r="G1348" t="str">
        <f>IFERROR(_xlfn.XLOOKUP(TEXT(A1348, "0"), TEXT('Material master'!$A$2:'Material master'!$A$275, "0"), 'Material master'!$G$2:'Material master'!$G$275, 1),"")</f>
        <v>Mineral Composite AM PO</v>
      </c>
      <c r="H1348" t="s">
        <v>705</v>
      </c>
      <c r="I1348" t="s">
        <v>664</v>
      </c>
      <c r="J1348">
        <v>7</v>
      </c>
      <c r="K1348" s="32"/>
      <c r="L1348" s="32">
        <f t="shared" ref="L1348:W1348" si="1255">L1347 / $J1348</f>
        <v>0</v>
      </c>
      <c r="M1348" s="32">
        <f t="shared" si="1255"/>
        <v>0</v>
      </c>
      <c r="N1348" s="32">
        <f t="shared" si="1255"/>
        <v>0</v>
      </c>
      <c r="O1348" s="32">
        <f t="shared" si="1255"/>
        <v>0</v>
      </c>
      <c r="P1348" s="32">
        <f t="shared" si="1255"/>
        <v>0</v>
      </c>
      <c r="Q1348" s="32">
        <f t="shared" si="1255"/>
        <v>0</v>
      </c>
      <c r="R1348" s="32">
        <f t="shared" si="1255"/>
        <v>0</v>
      </c>
      <c r="S1348" s="32">
        <f t="shared" si="1255"/>
        <v>0</v>
      </c>
      <c r="T1348" s="32">
        <f t="shared" si="1255"/>
        <v>0</v>
      </c>
      <c r="U1348" s="32">
        <f t="shared" si="1255"/>
        <v>0</v>
      </c>
      <c r="V1348" s="32">
        <f t="shared" si="1255"/>
        <v>0</v>
      </c>
      <c r="W1348" s="32">
        <f t="shared" si="1255"/>
        <v>0</v>
      </c>
    </row>
    <row r="1349" spans="1:23" x14ac:dyDescent="0.25">
      <c r="A1349" s="257" t="s">
        <v>424</v>
      </c>
      <c r="B1349" t="str">
        <f>IFERROR(_xlfn.XLOOKUP(TEXT(A1349, "0"), TEXT('Material master'!$A$2:'Material master'!$A$275, "0"), 'Material master'!$B$2:'Material master'!$B$275, 1),"")</f>
        <v>Ca-Carb Wigro AM PO 25:PA:H4:S:1050</v>
      </c>
      <c r="C1349" t="str">
        <f>IFERROR(_xlfn.XLOOKUP(TEXT(A1349, "0"), TEXT('Material master'!$A$2:'Material master'!$A$275, "0"), 'Material master'!$C$2:'Material master'!$C$275, 1),"")</f>
        <v>Packaged Product</v>
      </c>
      <c r="D1349" t="str">
        <f>IFERROR(_xlfn.XLOOKUP(TEXT(A1349, "0"), TEXT('Material master'!$A$2:'Material master'!$A$275, "0"), 'Material master'!$D$2:'Material master'!$D$275, 1),"")</f>
        <v>W003 - Mineral Composite</v>
      </c>
      <c r="E1349" t="str">
        <f>IFERROR(_xlfn.XLOOKUP(TEXT(A1349, "0"), TEXT('Material master'!$A$2:'Material master'!$A$275, "0"), 'Material master'!$E$2:'Material master'!$E$275, 1),"")</f>
        <v>SPC0543 - Calcium Mineral Mixture</v>
      </c>
      <c r="F1349" t="str">
        <f>IFERROR(_xlfn.XLOOKUP(TEXT(A1349, "0"), TEXT('Material master'!$A$2:'Material master'!$A$275, "0"), 'Material master'!$F$2:'Material master'!$F$275, 1),"")</f>
        <v>BQ50 - Calcium Mineral Mixture</v>
      </c>
      <c r="G1349" t="str">
        <f>IFERROR(_xlfn.XLOOKUP(TEXT(A1349, "0"), TEXT('Material master'!$A$2:'Material master'!$A$275, "0"), 'Material master'!$G$2:'Material master'!$G$275, 1),"")</f>
        <v>Mineral Composite AM PO</v>
      </c>
      <c r="H1349" t="s">
        <v>706</v>
      </c>
      <c r="I1349" s="257" t="s">
        <v>115</v>
      </c>
      <c r="J1349">
        <v>0.95238095238095233</v>
      </c>
      <c r="K1349" s="32"/>
      <c r="L1349" s="32">
        <f t="shared" ref="L1349:W1349" si="1256">L1347 * $J1349</f>
        <v>0</v>
      </c>
      <c r="M1349" s="32">
        <f t="shared" si="1256"/>
        <v>0</v>
      </c>
      <c r="N1349" s="32">
        <f t="shared" si="1256"/>
        <v>0</v>
      </c>
      <c r="O1349" s="32">
        <f t="shared" si="1256"/>
        <v>0</v>
      </c>
      <c r="P1349" s="32">
        <f t="shared" si="1256"/>
        <v>0</v>
      </c>
      <c r="Q1349" s="32">
        <f t="shared" si="1256"/>
        <v>0</v>
      </c>
      <c r="R1349" s="32">
        <f t="shared" si="1256"/>
        <v>0</v>
      </c>
      <c r="S1349" s="32">
        <f t="shared" si="1256"/>
        <v>0</v>
      </c>
      <c r="T1349" s="32">
        <f t="shared" si="1256"/>
        <v>0</v>
      </c>
      <c r="U1349" s="32">
        <f t="shared" si="1256"/>
        <v>0</v>
      </c>
      <c r="V1349" s="32">
        <f t="shared" si="1256"/>
        <v>0</v>
      </c>
      <c r="W1349" s="32">
        <f t="shared" si="1256"/>
        <v>0</v>
      </c>
    </row>
    <row r="1350" spans="1:23" x14ac:dyDescent="0.25">
      <c r="A1350" s="257" t="s">
        <v>424</v>
      </c>
      <c r="B1350" t="str">
        <f>IFERROR(_xlfn.XLOOKUP(TEXT(A1350, "0"), TEXT('Material master'!$A$2:'Material master'!$A$275, "0"), 'Material master'!$B$2:'Material master'!$B$275, 1),"")</f>
        <v>Ca-Carb Wigro AM PO 25:PA:H4:S:1050</v>
      </c>
      <c r="C1350" t="str">
        <f>IFERROR(_xlfn.XLOOKUP(TEXT(A1350, "0"), TEXT('Material master'!$A$2:'Material master'!$A$275, "0"), 'Material master'!$C$2:'Material master'!$C$275, 1),"")</f>
        <v>Packaged Product</v>
      </c>
      <c r="D1350" t="str">
        <f>IFERROR(_xlfn.XLOOKUP(TEXT(A1350, "0"), TEXT('Material master'!$A$2:'Material master'!$A$275, "0"), 'Material master'!$D$2:'Material master'!$D$275, 1),"")</f>
        <v>W003 - Mineral Composite</v>
      </c>
      <c r="E1350" t="str">
        <f>IFERROR(_xlfn.XLOOKUP(TEXT(A1350, "0"), TEXT('Material master'!$A$2:'Material master'!$A$275, "0"), 'Material master'!$E$2:'Material master'!$E$275, 1),"")</f>
        <v>SPC0543 - Calcium Mineral Mixture</v>
      </c>
      <c r="F1350" t="str">
        <f>IFERROR(_xlfn.XLOOKUP(TEXT(A1350, "0"), TEXT('Material master'!$A$2:'Material master'!$A$275, "0"), 'Material master'!$F$2:'Material master'!$F$275, 1),"")</f>
        <v>BQ50 - Calcium Mineral Mixture</v>
      </c>
      <c r="G1350" t="str">
        <f>IFERROR(_xlfn.XLOOKUP(TEXT(A1350, "0"), TEXT('Material master'!$A$2:'Material master'!$A$275, "0"), 'Material master'!$G$2:'Material master'!$G$275, 1),"")</f>
        <v>Mineral Composite AM PO</v>
      </c>
      <c r="H1350" t="s">
        <v>706</v>
      </c>
      <c r="I1350" s="257" t="s">
        <v>117</v>
      </c>
      <c r="J1350">
        <v>9.5238095238095233E-2</v>
      </c>
      <c r="K1350" s="32"/>
      <c r="L1350" s="32">
        <f t="shared" ref="L1350:W1350" si="1257">L1347 * $J1350</f>
        <v>0</v>
      </c>
      <c r="M1350" s="32">
        <f t="shared" si="1257"/>
        <v>0</v>
      </c>
      <c r="N1350" s="32">
        <f t="shared" si="1257"/>
        <v>0</v>
      </c>
      <c r="O1350" s="32">
        <f t="shared" si="1257"/>
        <v>0</v>
      </c>
      <c r="P1350" s="32">
        <f t="shared" si="1257"/>
        <v>0</v>
      </c>
      <c r="Q1350" s="32">
        <f t="shared" si="1257"/>
        <v>0</v>
      </c>
      <c r="R1350" s="32">
        <f t="shared" si="1257"/>
        <v>0</v>
      </c>
      <c r="S1350" s="32">
        <f t="shared" si="1257"/>
        <v>0</v>
      </c>
      <c r="T1350" s="32">
        <f t="shared" si="1257"/>
        <v>0</v>
      </c>
      <c r="U1350" s="32">
        <f t="shared" si="1257"/>
        <v>0</v>
      </c>
      <c r="V1350" s="32">
        <f t="shared" si="1257"/>
        <v>0</v>
      </c>
      <c r="W1350" s="32">
        <f t="shared" si="1257"/>
        <v>0</v>
      </c>
    </row>
    <row r="1351" spans="1:23" x14ac:dyDescent="0.25">
      <c r="A1351" s="257" t="s">
        <v>424</v>
      </c>
      <c r="B1351" t="str">
        <f>IFERROR(_xlfn.XLOOKUP(TEXT(A1351, "0"), TEXT('Material master'!$A$2:'Material master'!$A$275, "0"), 'Material master'!$B$2:'Material master'!$B$275, 1),"")</f>
        <v>Ca-Carb Wigro AM PO 25:PA:H4:S:1050</v>
      </c>
      <c r="C1351" t="str">
        <f>IFERROR(_xlfn.XLOOKUP(TEXT(A1351, "0"), TEXT('Material master'!$A$2:'Material master'!$A$275, "0"), 'Material master'!$C$2:'Material master'!$C$275, 1),"")</f>
        <v>Packaged Product</v>
      </c>
      <c r="D1351" t="str">
        <f>IFERROR(_xlfn.XLOOKUP(TEXT(A1351, "0"), TEXT('Material master'!$A$2:'Material master'!$A$275, "0"), 'Material master'!$D$2:'Material master'!$D$275, 1),"")</f>
        <v>W003 - Mineral Composite</v>
      </c>
      <c r="E1351" t="str">
        <f>IFERROR(_xlfn.XLOOKUP(TEXT(A1351, "0"), TEXT('Material master'!$A$2:'Material master'!$A$275, "0"), 'Material master'!$E$2:'Material master'!$E$275, 1),"")</f>
        <v>SPC0543 - Calcium Mineral Mixture</v>
      </c>
      <c r="F1351" t="str">
        <f>IFERROR(_xlfn.XLOOKUP(TEXT(A1351, "0"), TEXT('Material master'!$A$2:'Material master'!$A$275, "0"), 'Material master'!$F$2:'Material master'!$F$275, 1),"")</f>
        <v>BQ50 - Calcium Mineral Mixture</v>
      </c>
      <c r="G1351" t="str">
        <f>IFERROR(_xlfn.XLOOKUP(TEXT(A1351, "0"), TEXT('Material master'!$A$2:'Material master'!$A$275, "0"), 'Material master'!$G$2:'Material master'!$G$275, 1),"")</f>
        <v>Mineral Composite AM PO</v>
      </c>
      <c r="H1351" t="s">
        <v>706</v>
      </c>
      <c r="I1351" s="257" t="s">
        <v>119</v>
      </c>
      <c r="J1351">
        <v>0.95238095238095233</v>
      </c>
      <c r="K1351" s="32"/>
      <c r="L1351" s="32">
        <f t="shared" ref="L1351:W1351" si="1258">L1347 * $J1351</f>
        <v>0</v>
      </c>
      <c r="M1351" s="32">
        <f t="shared" si="1258"/>
        <v>0</v>
      </c>
      <c r="N1351" s="32">
        <f t="shared" si="1258"/>
        <v>0</v>
      </c>
      <c r="O1351" s="32">
        <f t="shared" si="1258"/>
        <v>0</v>
      </c>
      <c r="P1351" s="32">
        <f t="shared" si="1258"/>
        <v>0</v>
      </c>
      <c r="Q1351" s="32">
        <f t="shared" si="1258"/>
        <v>0</v>
      </c>
      <c r="R1351" s="32">
        <f t="shared" si="1258"/>
        <v>0</v>
      </c>
      <c r="S1351" s="32">
        <f t="shared" si="1258"/>
        <v>0</v>
      </c>
      <c r="T1351" s="32">
        <f t="shared" si="1258"/>
        <v>0</v>
      </c>
      <c r="U1351" s="32">
        <f t="shared" si="1258"/>
        <v>0</v>
      </c>
      <c r="V1351" s="32">
        <f t="shared" si="1258"/>
        <v>0</v>
      </c>
      <c r="W1351" s="32">
        <f t="shared" si="1258"/>
        <v>0</v>
      </c>
    </row>
    <row r="1352" spans="1:23" x14ac:dyDescent="0.25">
      <c r="A1352" s="257" t="s">
        <v>424</v>
      </c>
      <c r="B1352" t="str">
        <f>IFERROR(_xlfn.XLOOKUP(TEXT(A1352, "0"), TEXT('Material master'!$A$2:'Material master'!$A$275, "0"), 'Material master'!$B$2:'Material master'!$B$275, 1),"")</f>
        <v>Ca-Carb Wigro AM PO 25:PA:H4:S:1050</v>
      </c>
      <c r="C1352" t="str">
        <f>IFERROR(_xlfn.XLOOKUP(TEXT(A1352, "0"), TEXT('Material master'!$A$2:'Material master'!$A$275, "0"), 'Material master'!$C$2:'Material master'!$C$275, 1),"")</f>
        <v>Packaged Product</v>
      </c>
      <c r="D1352" t="str">
        <f>IFERROR(_xlfn.XLOOKUP(TEXT(A1352, "0"), TEXT('Material master'!$A$2:'Material master'!$A$275, "0"), 'Material master'!$D$2:'Material master'!$D$275, 1),"")</f>
        <v>W003 - Mineral Composite</v>
      </c>
      <c r="E1352" t="str">
        <f>IFERROR(_xlfn.XLOOKUP(TEXT(A1352, "0"), TEXT('Material master'!$A$2:'Material master'!$A$275, "0"), 'Material master'!$E$2:'Material master'!$E$275, 1),"")</f>
        <v>SPC0543 - Calcium Mineral Mixture</v>
      </c>
      <c r="F1352" t="str">
        <f>IFERROR(_xlfn.XLOOKUP(TEXT(A1352, "0"), TEXT('Material master'!$A$2:'Material master'!$A$275, "0"), 'Material master'!$F$2:'Material master'!$F$275, 1),"")</f>
        <v>BQ50 - Calcium Mineral Mixture</v>
      </c>
      <c r="G1352" t="str">
        <f>IFERROR(_xlfn.XLOOKUP(TEXT(A1352, "0"), TEXT('Material master'!$A$2:'Material master'!$A$275, "0"), 'Material master'!$G$2:'Material master'!$G$275, 1),"")</f>
        <v>Mineral Composite AM PO</v>
      </c>
      <c r="H1352" t="s">
        <v>706</v>
      </c>
      <c r="I1352" s="257" t="s">
        <v>121</v>
      </c>
      <c r="J1352">
        <v>40</v>
      </c>
      <c r="K1352" s="32"/>
      <c r="L1352" s="32">
        <f t="shared" ref="L1352:W1352" si="1259">L1347 * $J1352</f>
        <v>0</v>
      </c>
      <c r="M1352" s="32">
        <f t="shared" si="1259"/>
        <v>0</v>
      </c>
      <c r="N1352" s="32">
        <f t="shared" si="1259"/>
        <v>0</v>
      </c>
      <c r="O1352" s="32">
        <f t="shared" si="1259"/>
        <v>0</v>
      </c>
      <c r="P1352" s="32">
        <f t="shared" si="1259"/>
        <v>0</v>
      </c>
      <c r="Q1352" s="32">
        <f t="shared" si="1259"/>
        <v>0</v>
      </c>
      <c r="R1352" s="32">
        <f t="shared" si="1259"/>
        <v>0</v>
      </c>
      <c r="S1352" s="32">
        <f t="shared" si="1259"/>
        <v>0</v>
      </c>
      <c r="T1352" s="32">
        <f t="shared" si="1259"/>
        <v>0</v>
      </c>
      <c r="U1352" s="32">
        <f t="shared" si="1259"/>
        <v>0</v>
      </c>
      <c r="V1352" s="32">
        <f t="shared" si="1259"/>
        <v>0</v>
      </c>
      <c r="W1352" s="32">
        <f t="shared" si="1259"/>
        <v>0</v>
      </c>
    </row>
    <row r="1353" spans="1:23" ht="15.75" thickBot="1" x14ac:dyDescent="0.3">
      <c r="A1353" s="257" t="s">
        <v>424</v>
      </c>
      <c r="B1353" t="str">
        <f>IFERROR(_xlfn.XLOOKUP(TEXT(A1353, "0"), TEXT('Material master'!$A$2:'Material master'!$A$275, "0"), 'Material master'!$B$2:'Material master'!$B$275, 1),"")</f>
        <v>Ca-Carb Wigro AM PO 25:PA:H4:S:1050</v>
      </c>
      <c r="C1353" t="str">
        <f>IFERROR(_xlfn.XLOOKUP(TEXT(A1353, "0"), TEXT('Material master'!$A$2:'Material master'!$A$275, "0"), 'Material master'!$C$2:'Material master'!$C$275, 1),"")</f>
        <v>Packaged Product</v>
      </c>
      <c r="D1353" t="str">
        <f>IFERROR(_xlfn.XLOOKUP(TEXT(A1353, "0"), TEXT('Material master'!$A$2:'Material master'!$A$275, "0"), 'Material master'!$D$2:'Material master'!$D$275, 1),"")</f>
        <v>W003 - Mineral Composite</v>
      </c>
      <c r="E1353" t="str">
        <f>IFERROR(_xlfn.XLOOKUP(TEXT(A1353, "0"), TEXT('Material master'!$A$2:'Material master'!$A$275, "0"), 'Material master'!$E$2:'Material master'!$E$275, 1),"")</f>
        <v>SPC0543 - Calcium Mineral Mixture</v>
      </c>
      <c r="F1353" t="str">
        <f>IFERROR(_xlfn.XLOOKUP(TEXT(A1353, "0"), TEXT('Material master'!$A$2:'Material master'!$A$275, "0"), 'Material master'!$F$2:'Material master'!$F$275, 1),"")</f>
        <v>BQ50 - Calcium Mineral Mixture</v>
      </c>
      <c r="G1353" t="str">
        <f>IFERROR(_xlfn.XLOOKUP(TEXT(A1353, "0"), TEXT('Material master'!$A$2:'Material master'!$A$275, "0"), 'Material master'!$G$2:'Material master'!$G$275, 1),"")</f>
        <v>Mineral Composite AM PO</v>
      </c>
      <c r="H1353" t="s">
        <v>706</v>
      </c>
      <c r="I1353" s="257" t="s">
        <v>380</v>
      </c>
      <c r="J1353">
        <v>1</v>
      </c>
      <c r="K1353" s="32"/>
      <c r="L1353" s="32">
        <f t="shared" ref="L1353:W1353" si="1260">L1347 * $J1353</f>
        <v>0</v>
      </c>
      <c r="M1353" s="32">
        <f t="shared" si="1260"/>
        <v>0</v>
      </c>
      <c r="N1353" s="32">
        <f t="shared" si="1260"/>
        <v>0</v>
      </c>
      <c r="O1353" s="32">
        <f t="shared" si="1260"/>
        <v>0</v>
      </c>
      <c r="P1353" s="32">
        <f t="shared" si="1260"/>
        <v>0</v>
      </c>
      <c r="Q1353" s="32">
        <f t="shared" si="1260"/>
        <v>0</v>
      </c>
      <c r="R1353" s="32">
        <f t="shared" si="1260"/>
        <v>0</v>
      </c>
      <c r="S1353" s="32">
        <f t="shared" si="1260"/>
        <v>0</v>
      </c>
      <c r="T1353" s="32">
        <f t="shared" si="1260"/>
        <v>0</v>
      </c>
      <c r="U1353" s="32">
        <f t="shared" si="1260"/>
        <v>0</v>
      </c>
      <c r="V1353" s="32">
        <f t="shared" si="1260"/>
        <v>0</v>
      </c>
      <c r="W1353" s="32">
        <f t="shared" si="1260"/>
        <v>0</v>
      </c>
    </row>
    <row r="1354" spans="1:23" s="138" customFormat="1" x14ac:dyDescent="0.25">
      <c r="A1354" s="137" t="s">
        <v>427</v>
      </c>
      <c r="B1354" s="138" t="str">
        <f>IFERROR(_xlfn.XLOOKUP(TEXT(A1354, "0"), TEXT('Material master'!$A$2:'Material master'!$A$275, "0"), 'Material master'!$B$2:'Material master'!$B$275, 1),"")</f>
        <v>ATH SG55LV PO 25:PA:H4:H:1200</v>
      </c>
      <c r="C1354" s="138" t="str">
        <f>IFERROR(_xlfn.XLOOKUP(TEXT(A1354, "0"), TEXT('Material master'!$A$2:'Material master'!$A$275, "0"), 'Material master'!$C$2:'Material master'!$C$275, 1),"")</f>
        <v>Packaged Product</v>
      </c>
      <c r="D1354" s="138" t="str">
        <f>IFERROR(_xlfn.XLOOKUP(TEXT(A1354, "0"), TEXT('Material master'!$A$2:'Material master'!$A$275, "0"), 'Material master'!$D$2:'Material master'!$D$275, 1),"")</f>
        <v>J000 - ATH</v>
      </c>
      <c r="E1354" s="138" t="str">
        <f>IFERROR(_xlfn.XLOOKUP(TEXT(A1354, "0"), TEXT('Material master'!$A$2:'Material master'!$A$275, "0"), 'Material master'!$E$2:'Material master'!$E$275, 1),"")</f>
        <v>SPC0922 - ATH Flour</v>
      </c>
      <c r="F1354" s="138" t="str">
        <f>IFERROR(_xlfn.XLOOKUP(TEXT(A1354, "0"), TEXT('Material master'!$A$2:'Material master'!$A$275, "0"), 'Material master'!$F$2:'Material master'!$F$275, 1),"")</f>
        <v>AC02 - ATH Flour Medium</v>
      </c>
      <c r="G1354" s="138" t="str">
        <f>IFERROR(_xlfn.XLOOKUP(TEXT(A1354, "0"), TEXT('Material master'!$A$2:'Material master'!$A$275, "0"), 'Material master'!$G$2:'Material master'!$G$275, 1),"")</f>
        <v>ATH  SG55 LV PO</v>
      </c>
      <c r="H1354" s="138" t="s">
        <v>683</v>
      </c>
      <c r="I1354" s="140">
        <f>IFERROR(AVERAGE('Forecast sheet'!$C$58:'Forecast sheet'!$N$58),0)</f>
        <v>8.4</v>
      </c>
      <c r="J1354" s="140">
        <f>IFERROR(AVERAGE(L1354:W1354),0)</f>
        <v>10.274435961822133</v>
      </c>
      <c r="K1354" s="140"/>
      <c r="L1354" s="140">
        <v>0</v>
      </c>
      <c r="M1354" s="140">
        <v>4.4501632815611298</v>
      </c>
      <c r="N1354" s="140">
        <v>4.6661724118062242</v>
      </c>
      <c r="O1354" s="140">
        <v>28.709290954355453</v>
      </c>
      <c r="P1354" s="140">
        <v>4.6953229757831663</v>
      </c>
      <c r="Q1354" s="140">
        <v>4.7098982577716368</v>
      </c>
      <c r="R1354" s="140">
        <v>28.695322975783167</v>
      </c>
      <c r="S1354" s="140">
        <v>4.7098982577716368</v>
      </c>
      <c r="T1354" s="140">
        <v>4.6653332411931165</v>
      </c>
      <c r="U1354" s="140">
        <v>28.663203604900726</v>
      </c>
      <c r="V1354" s="140">
        <v>4.6654219760386324</v>
      </c>
      <c r="W1354" s="140">
        <v>4.6632036049007271</v>
      </c>
    </row>
    <row r="1355" spans="1:23" x14ac:dyDescent="0.25">
      <c r="A1355" s="257" t="s">
        <v>427</v>
      </c>
      <c r="B1355" t="str">
        <f>IFERROR(_xlfn.XLOOKUP(TEXT(A1355, "0"), TEXT('Material master'!$A$2:'Material master'!$A$275, "0"), 'Material master'!$B$2:'Material master'!$B$275, 1),"")</f>
        <v>ATH SG55LV PO 25:PA:H4:H:1200</v>
      </c>
      <c r="C1355" t="str">
        <f>IFERROR(_xlfn.XLOOKUP(TEXT(A1355, "0"), TEXT('Material master'!$A$2:'Material master'!$A$275, "0"), 'Material master'!$C$2:'Material master'!$C$275, 1),"")</f>
        <v>Packaged Product</v>
      </c>
      <c r="D1355" t="str">
        <f>IFERROR(_xlfn.XLOOKUP(TEXT(A1355, "0"), TEXT('Material master'!$A$2:'Material master'!$A$275, "0"), 'Material master'!$D$2:'Material master'!$D$275, 1),"")</f>
        <v>J000 - ATH</v>
      </c>
      <c r="E1355" t="str">
        <f>IFERROR(_xlfn.XLOOKUP(TEXT(A1355, "0"), TEXT('Material master'!$A$2:'Material master'!$A$275, "0"), 'Material master'!$E$2:'Material master'!$E$275, 1),"")</f>
        <v>SPC0922 - ATH Flour</v>
      </c>
      <c r="F1355" t="str">
        <f>IFERROR(_xlfn.XLOOKUP(TEXT(A1355, "0"), TEXT('Material master'!$A$2:'Material master'!$A$275, "0"), 'Material master'!$F$2:'Material master'!$F$275, 1),"")</f>
        <v>AC02 - ATH Flour Medium</v>
      </c>
      <c r="G1355" t="str">
        <f>IFERROR(_xlfn.XLOOKUP(TEXT(A1355, "0"), TEXT('Material master'!$A$2:'Material master'!$A$275, "0"), 'Material master'!$G$2:'Material master'!$G$275, 1),"")</f>
        <v>ATH  SG55 LV PO</v>
      </c>
      <c r="H1355" s="1" t="s">
        <v>696</v>
      </c>
      <c r="I1355" s="1"/>
      <c r="J1355" s="1"/>
      <c r="K1355" s="141"/>
      <c r="L1355" s="141">
        <f t="shared" ref="L1355:W1355" si="1261">SUM(L1354)</f>
        <v>0</v>
      </c>
      <c r="M1355" s="141">
        <f t="shared" si="1261"/>
        <v>4.4501632815611298</v>
      </c>
      <c r="N1355" s="141">
        <f t="shared" si="1261"/>
        <v>4.6661724118062242</v>
      </c>
      <c r="O1355" s="141">
        <f t="shared" si="1261"/>
        <v>28.709290954355453</v>
      </c>
      <c r="P1355" s="141">
        <f t="shared" si="1261"/>
        <v>4.6953229757831663</v>
      </c>
      <c r="Q1355" s="141">
        <f t="shared" si="1261"/>
        <v>4.7098982577716368</v>
      </c>
      <c r="R1355" s="141">
        <f t="shared" si="1261"/>
        <v>28.695322975783167</v>
      </c>
      <c r="S1355" s="141">
        <f t="shared" si="1261"/>
        <v>4.7098982577716368</v>
      </c>
      <c r="T1355" s="141">
        <f t="shared" si="1261"/>
        <v>4.6653332411931165</v>
      </c>
      <c r="U1355" s="141">
        <f t="shared" si="1261"/>
        <v>28.663203604900726</v>
      </c>
      <c r="V1355" s="141">
        <f t="shared" si="1261"/>
        <v>4.6654219760386324</v>
      </c>
      <c r="W1355" s="141">
        <f t="shared" si="1261"/>
        <v>4.6632036049007271</v>
      </c>
    </row>
    <row r="1356" spans="1:23" s="136" customFormat="1" x14ac:dyDescent="0.25">
      <c r="A1356" s="270" t="s">
        <v>427</v>
      </c>
      <c r="B1356" s="136" t="str">
        <f>IFERROR(_xlfn.XLOOKUP(TEXT(A1356, "0"), TEXT('Material master'!$A$2:'Material master'!$A$275, "0"), 'Material master'!$B$2:'Material master'!$B$275, 1),"")</f>
        <v>ATH SG55LV PO 25:PA:H4:H:1200</v>
      </c>
      <c r="C1356" s="136" t="str">
        <f>IFERROR(_xlfn.XLOOKUP(TEXT(A1356, "0"), TEXT('Material master'!$A$2:'Material master'!$A$275, "0"), 'Material master'!$C$2:'Material master'!$C$275, 1),"")</f>
        <v>Packaged Product</v>
      </c>
      <c r="D1356" s="136" t="str">
        <f>IFERROR(_xlfn.XLOOKUP(TEXT(A1356, "0"), TEXT('Material master'!$A$2:'Material master'!$A$275, "0"), 'Material master'!$D$2:'Material master'!$D$275, 1),"")</f>
        <v>J000 - ATH</v>
      </c>
      <c r="E1356" s="136" t="str">
        <f>IFERROR(_xlfn.XLOOKUP(TEXT(A1356, "0"), TEXT('Material master'!$A$2:'Material master'!$A$275, "0"), 'Material master'!$E$2:'Material master'!$E$275, 1),"")</f>
        <v>SPC0922 - ATH Flour</v>
      </c>
      <c r="F1356" s="136" t="str">
        <f>IFERROR(_xlfn.XLOOKUP(TEXT(A1356, "0"), TEXT('Material master'!$A$2:'Material master'!$A$275, "0"), 'Material master'!$F$2:'Material master'!$F$275, 1),"")</f>
        <v>AC02 - ATH Flour Medium</v>
      </c>
      <c r="G1356" s="136" t="str">
        <f>IFERROR(_xlfn.XLOOKUP(TEXT(A1356, "0"), TEXT('Material master'!$A$2:'Material master'!$A$275, "0"), 'Material master'!$G$2:'Material master'!$G$275, 1),"")</f>
        <v>ATH  SG55 LV PO</v>
      </c>
      <c r="H1356" s="136" t="s">
        <v>697</v>
      </c>
      <c r="K1356" s="142">
        <v>16.8</v>
      </c>
      <c r="L1356" s="142">
        <f t="shared" ref="L1356:W1356" si="1262">K1356 - L1355 + L1358</f>
        <v>24</v>
      </c>
      <c r="M1356" s="142">
        <f t="shared" si="1262"/>
        <v>24.349836718438869</v>
      </c>
      <c r="N1356" s="142">
        <f t="shared" si="1262"/>
        <v>24.483664306632644</v>
      </c>
      <c r="O1356" s="142">
        <f t="shared" si="1262"/>
        <v>24.574373352277188</v>
      </c>
      <c r="P1356" s="142">
        <f t="shared" si="1262"/>
        <v>24.679050376494022</v>
      </c>
      <c r="Q1356" s="142">
        <f t="shared" si="1262"/>
        <v>24.769152118722385</v>
      </c>
      <c r="R1356" s="142">
        <f t="shared" si="1262"/>
        <v>24.873829142939215</v>
      </c>
      <c r="S1356" s="142">
        <f t="shared" si="1262"/>
        <v>24.963930885167578</v>
      </c>
      <c r="T1356" s="142">
        <f t="shared" si="1262"/>
        <v>25.098597643974461</v>
      </c>
      <c r="U1356" s="142">
        <f t="shared" si="1262"/>
        <v>24.035394039073733</v>
      </c>
      <c r="V1356" s="142">
        <f t="shared" si="1262"/>
        <v>24.1699720630351</v>
      </c>
      <c r="W1356" s="142">
        <f t="shared" si="1262"/>
        <v>24.306768458134375</v>
      </c>
    </row>
    <row r="1357" spans="1:23" x14ac:dyDescent="0.25">
      <c r="A1357" s="257" t="s">
        <v>427</v>
      </c>
      <c r="B1357" t="str">
        <f>IFERROR(_xlfn.XLOOKUP(TEXT(A1357, "0"), TEXT('Material master'!$A$2:'Material master'!$A$275, "0"), 'Material master'!$B$2:'Material master'!$B$275, 1),"")</f>
        <v>ATH SG55LV PO 25:PA:H4:H:1200</v>
      </c>
      <c r="C1357" t="str">
        <f>IFERROR(_xlfn.XLOOKUP(TEXT(A1357, "0"), TEXT('Material master'!$A$2:'Material master'!$A$275, "0"), 'Material master'!$C$2:'Material master'!$C$275, 1),"")</f>
        <v>Packaged Product</v>
      </c>
      <c r="D1357" t="str">
        <f>IFERROR(_xlfn.XLOOKUP(TEXT(A1357, "0"), TEXT('Material master'!$A$2:'Material master'!$A$275, "0"), 'Material master'!$D$2:'Material master'!$D$275, 1),"")</f>
        <v>J000 - ATH</v>
      </c>
      <c r="E1357" t="str">
        <f>IFERROR(_xlfn.XLOOKUP(TEXT(A1357, "0"), TEXT('Material master'!$A$2:'Material master'!$A$275, "0"), 'Material master'!$E$2:'Material master'!$E$275, 1),"")</f>
        <v>SPC0922 - ATH Flour</v>
      </c>
      <c r="F1357" t="str">
        <f>IFERROR(_xlfn.XLOOKUP(TEXT(A1357, "0"), TEXT('Material master'!$A$2:'Material master'!$A$275, "0"), 'Material master'!$F$2:'Material master'!$F$275, 1),"")</f>
        <v>AC02 - ATH Flour Medium</v>
      </c>
      <c r="G1357" t="str">
        <f>IFERROR(_xlfn.XLOOKUP(TEXT(A1357, "0"), TEXT('Material master'!$A$2:'Material master'!$A$275, "0"), 'Material master'!$G$2:'Material master'!$G$275, 1),"")</f>
        <v>ATH  SG55 LV PO</v>
      </c>
      <c r="H1357" t="s">
        <v>698</v>
      </c>
      <c r="I1357" s="32">
        <v>24</v>
      </c>
      <c r="J1357" s="258">
        <f>IFERROR($I1357/AVERAGE($L1355:$W1355),0)</f>
        <v>2.3358946504878197</v>
      </c>
      <c r="K1357" s="32"/>
      <c r="L1357" s="32">
        <f t="shared" ref="L1357:W1357" si="1263">$I1357</f>
        <v>24</v>
      </c>
      <c r="M1357" s="32">
        <f t="shared" si="1263"/>
        <v>24</v>
      </c>
      <c r="N1357" s="32">
        <f t="shared" si="1263"/>
        <v>24</v>
      </c>
      <c r="O1357" s="32">
        <f t="shared" si="1263"/>
        <v>24</v>
      </c>
      <c r="P1357" s="32">
        <f t="shared" si="1263"/>
        <v>24</v>
      </c>
      <c r="Q1357" s="32">
        <f t="shared" si="1263"/>
        <v>24</v>
      </c>
      <c r="R1357" s="32">
        <f t="shared" si="1263"/>
        <v>24</v>
      </c>
      <c r="S1357" s="32">
        <f t="shared" si="1263"/>
        <v>24</v>
      </c>
      <c r="T1357" s="32">
        <f t="shared" si="1263"/>
        <v>24</v>
      </c>
      <c r="U1357" s="32">
        <f t="shared" si="1263"/>
        <v>24</v>
      </c>
      <c r="V1357" s="32">
        <f t="shared" si="1263"/>
        <v>24</v>
      </c>
      <c r="W1357" s="32">
        <f t="shared" si="1263"/>
        <v>24</v>
      </c>
    </row>
    <row r="1358" spans="1:23" x14ac:dyDescent="0.25">
      <c r="A1358" s="257" t="s">
        <v>427</v>
      </c>
      <c r="B1358" t="str">
        <f>IFERROR(_xlfn.XLOOKUP(TEXT(A1358, "0"), TEXT('Material master'!$A$2:'Material master'!$A$275, "0"), 'Material master'!$B$2:'Material master'!$B$275, 1),"")</f>
        <v>ATH SG55LV PO 25:PA:H4:H:1200</v>
      </c>
      <c r="C1358" t="str">
        <f>IFERROR(_xlfn.XLOOKUP(TEXT(A1358, "0"), TEXT('Material master'!$A$2:'Material master'!$A$275, "0"), 'Material master'!$C$2:'Material master'!$C$275, 1),"")</f>
        <v>Packaged Product</v>
      </c>
      <c r="D1358" t="str">
        <f>IFERROR(_xlfn.XLOOKUP(TEXT(A1358, "0"), TEXT('Material master'!$A$2:'Material master'!$A$275, "0"), 'Material master'!$D$2:'Material master'!$D$275, 1),"")</f>
        <v>J000 - ATH</v>
      </c>
      <c r="E1358" t="str">
        <f>IFERROR(_xlfn.XLOOKUP(TEXT(A1358, "0"), TEXT('Material master'!$A$2:'Material master'!$A$275, "0"), 'Material master'!$E$2:'Material master'!$E$275, 1),"")</f>
        <v>SPC0922 - ATH Flour</v>
      </c>
      <c r="F1358" t="str">
        <f>IFERROR(_xlfn.XLOOKUP(TEXT(A1358, "0"), TEXT('Material master'!$A$2:'Material master'!$A$275, "0"), 'Material master'!$F$2:'Material master'!$F$275, 1),"")</f>
        <v>AC02 - ATH Flour Medium</v>
      </c>
      <c r="G1358" t="str">
        <f>IFERROR(_xlfn.XLOOKUP(TEXT(A1358, "0"), TEXT('Material master'!$A$2:'Material master'!$A$275, "0"), 'Material master'!$G$2:'Material master'!$G$275, 1),"")</f>
        <v>ATH  SG55 LV PO</v>
      </c>
      <c r="H1358" t="s">
        <v>704</v>
      </c>
      <c r="I1358">
        <v>1.2</v>
      </c>
      <c r="K1358" s="32"/>
      <c r="L1358" s="32">
        <f t="shared" ref="L1358:W1358" si="1264">IF(( L1357 - K1356 + L1355 ) &gt; 0, CEILING(( L1357 - K1356 + L1355 ), $I1358), 0)</f>
        <v>7.1999999999999993</v>
      </c>
      <c r="M1358" s="32">
        <f t="shared" si="1264"/>
        <v>4.8</v>
      </c>
      <c r="N1358" s="32">
        <f t="shared" si="1264"/>
        <v>4.8</v>
      </c>
      <c r="O1358" s="32">
        <f t="shared" si="1264"/>
        <v>28.799999999999997</v>
      </c>
      <c r="P1358" s="32">
        <f t="shared" si="1264"/>
        <v>4.8</v>
      </c>
      <c r="Q1358" s="32">
        <f t="shared" si="1264"/>
        <v>4.8</v>
      </c>
      <c r="R1358" s="32">
        <f t="shared" si="1264"/>
        <v>28.799999999999997</v>
      </c>
      <c r="S1358" s="32">
        <f t="shared" si="1264"/>
        <v>4.8</v>
      </c>
      <c r="T1358" s="32">
        <f t="shared" si="1264"/>
        <v>4.8</v>
      </c>
      <c r="U1358" s="32">
        <f t="shared" si="1264"/>
        <v>27.599999999999998</v>
      </c>
      <c r="V1358" s="32">
        <f t="shared" si="1264"/>
        <v>4.8</v>
      </c>
      <c r="W1358" s="32">
        <f t="shared" si="1264"/>
        <v>4.8</v>
      </c>
    </row>
    <row r="1359" spans="1:23" x14ac:dyDescent="0.25">
      <c r="A1359" s="257" t="s">
        <v>427</v>
      </c>
      <c r="B1359" t="str">
        <f>IFERROR(_xlfn.XLOOKUP(TEXT(A1359, "0"), TEXT('Material master'!$A$2:'Material master'!$A$275, "0"), 'Material master'!$B$2:'Material master'!$B$275, 1),"")</f>
        <v>ATH SG55LV PO 25:PA:H4:H:1200</v>
      </c>
      <c r="C1359" t="str">
        <f>IFERROR(_xlfn.XLOOKUP(TEXT(A1359, "0"), TEXT('Material master'!$A$2:'Material master'!$A$275, "0"), 'Material master'!$C$2:'Material master'!$C$275, 1),"")</f>
        <v>Packaged Product</v>
      </c>
      <c r="D1359" t="str">
        <f>IFERROR(_xlfn.XLOOKUP(TEXT(A1359, "0"), TEXT('Material master'!$A$2:'Material master'!$A$275, "0"), 'Material master'!$D$2:'Material master'!$D$275, 1),"")</f>
        <v>J000 - ATH</v>
      </c>
      <c r="E1359" t="str">
        <f>IFERROR(_xlfn.XLOOKUP(TEXT(A1359, "0"), TEXT('Material master'!$A$2:'Material master'!$A$275, "0"), 'Material master'!$E$2:'Material master'!$E$275, 1),"")</f>
        <v>SPC0922 - ATH Flour</v>
      </c>
      <c r="F1359" t="str">
        <f>IFERROR(_xlfn.XLOOKUP(TEXT(A1359, "0"), TEXT('Material master'!$A$2:'Material master'!$A$275, "0"), 'Material master'!$F$2:'Material master'!$F$275, 1),"")</f>
        <v>AC02 - ATH Flour Medium</v>
      </c>
      <c r="G1359" t="str">
        <f>IFERROR(_xlfn.XLOOKUP(TEXT(A1359, "0"), TEXT('Material master'!$A$2:'Material master'!$A$275, "0"), 'Material master'!$G$2:'Material master'!$G$275, 1),"")</f>
        <v>ATH  SG55 LV PO</v>
      </c>
      <c r="H1359" t="s">
        <v>705</v>
      </c>
      <c r="I1359" t="s">
        <v>664</v>
      </c>
      <c r="J1359">
        <v>7</v>
      </c>
      <c r="K1359" s="32"/>
      <c r="L1359" s="32">
        <f t="shared" ref="L1359:W1359" si="1265">L1358 / $J1359</f>
        <v>1.0285714285714285</v>
      </c>
      <c r="M1359" s="32">
        <f t="shared" si="1265"/>
        <v>0.68571428571428572</v>
      </c>
      <c r="N1359" s="32">
        <f t="shared" si="1265"/>
        <v>0.68571428571428572</v>
      </c>
      <c r="O1359" s="32">
        <f t="shared" si="1265"/>
        <v>4.1142857142857139</v>
      </c>
      <c r="P1359" s="32">
        <f t="shared" si="1265"/>
        <v>0.68571428571428572</v>
      </c>
      <c r="Q1359" s="32">
        <f t="shared" si="1265"/>
        <v>0.68571428571428572</v>
      </c>
      <c r="R1359" s="32">
        <f t="shared" si="1265"/>
        <v>4.1142857142857139</v>
      </c>
      <c r="S1359" s="32">
        <f t="shared" si="1265"/>
        <v>0.68571428571428572</v>
      </c>
      <c r="T1359" s="32">
        <f t="shared" si="1265"/>
        <v>0.68571428571428572</v>
      </c>
      <c r="U1359" s="32">
        <f t="shared" si="1265"/>
        <v>3.9428571428571426</v>
      </c>
      <c r="V1359" s="32">
        <f t="shared" si="1265"/>
        <v>0.68571428571428572</v>
      </c>
      <c r="W1359" s="32">
        <f t="shared" si="1265"/>
        <v>0.68571428571428572</v>
      </c>
    </row>
    <row r="1360" spans="1:23" x14ac:dyDescent="0.25">
      <c r="A1360" s="257" t="s">
        <v>427</v>
      </c>
      <c r="B1360" t="str">
        <f>IFERROR(_xlfn.XLOOKUP(TEXT(A1360, "0"), TEXT('Material master'!$A$2:'Material master'!$A$275, "0"), 'Material master'!$B$2:'Material master'!$B$275, 1),"")</f>
        <v>ATH SG55LV PO 25:PA:H4:H:1200</v>
      </c>
      <c r="C1360" t="str">
        <f>IFERROR(_xlfn.XLOOKUP(TEXT(A1360, "0"), TEXT('Material master'!$A$2:'Material master'!$A$275, "0"), 'Material master'!$C$2:'Material master'!$C$275, 1),"")</f>
        <v>Packaged Product</v>
      </c>
      <c r="D1360" t="str">
        <f>IFERROR(_xlfn.XLOOKUP(TEXT(A1360, "0"), TEXT('Material master'!$A$2:'Material master'!$A$275, "0"), 'Material master'!$D$2:'Material master'!$D$275, 1),"")</f>
        <v>J000 - ATH</v>
      </c>
      <c r="E1360" t="str">
        <f>IFERROR(_xlfn.XLOOKUP(TEXT(A1360, "0"), TEXT('Material master'!$A$2:'Material master'!$A$275, "0"), 'Material master'!$E$2:'Material master'!$E$275, 1),"")</f>
        <v>SPC0922 - ATH Flour</v>
      </c>
      <c r="F1360" t="str">
        <f>IFERROR(_xlfn.XLOOKUP(TEXT(A1360, "0"), TEXT('Material master'!$A$2:'Material master'!$A$275, "0"), 'Material master'!$F$2:'Material master'!$F$275, 1),"")</f>
        <v>AC02 - ATH Flour Medium</v>
      </c>
      <c r="G1360" t="str">
        <f>IFERROR(_xlfn.XLOOKUP(TEXT(A1360, "0"), TEXT('Material master'!$A$2:'Material master'!$A$275, "0"), 'Material master'!$G$2:'Material master'!$G$275, 1),"")</f>
        <v>ATH  SG55 LV PO</v>
      </c>
      <c r="H1360" t="s">
        <v>706</v>
      </c>
      <c r="I1360" s="257" t="s">
        <v>115</v>
      </c>
      <c r="J1360">
        <v>0.83333333333333337</v>
      </c>
      <c r="K1360" s="32"/>
      <c r="L1360" s="32">
        <f t="shared" ref="L1360:W1360" si="1266">L1358 * $J1360</f>
        <v>6</v>
      </c>
      <c r="M1360" s="32">
        <f t="shared" si="1266"/>
        <v>4</v>
      </c>
      <c r="N1360" s="32">
        <f t="shared" si="1266"/>
        <v>4</v>
      </c>
      <c r="O1360" s="32">
        <f t="shared" si="1266"/>
        <v>24</v>
      </c>
      <c r="P1360" s="32">
        <f t="shared" si="1266"/>
        <v>4</v>
      </c>
      <c r="Q1360" s="32">
        <f t="shared" si="1266"/>
        <v>4</v>
      </c>
      <c r="R1360" s="32">
        <f t="shared" si="1266"/>
        <v>24</v>
      </c>
      <c r="S1360" s="32">
        <f t="shared" si="1266"/>
        <v>4</v>
      </c>
      <c r="T1360" s="32">
        <f t="shared" si="1266"/>
        <v>4</v>
      </c>
      <c r="U1360" s="32">
        <f t="shared" si="1266"/>
        <v>23</v>
      </c>
      <c r="V1360" s="32">
        <f t="shared" si="1266"/>
        <v>4</v>
      </c>
      <c r="W1360" s="32">
        <f t="shared" si="1266"/>
        <v>4</v>
      </c>
    </row>
    <row r="1361" spans="1:23" x14ac:dyDescent="0.25">
      <c r="A1361" s="257" t="s">
        <v>427</v>
      </c>
      <c r="B1361" t="str">
        <f>IFERROR(_xlfn.XLOOKUP(TEXT(A1361, "0"), TEXT('Material master'!$A$2:'Material master'!$A$275, "0"), 'Material master'!$B$2:'Material master'!$B$275, 1),"")</f>
        <v>ATH SG55LV PO 25:PA:H4:H:1200</v>
      </c>
      <c r="C1361" t="str">
        <f>IFERROR(_xlfn.XLOOKUP(TEXT(A1361, "0"), TEXT('Material master'!$A$2:'Material master'!$A$275, "0"), 'Material master'!$C$2:'Material master'!$C$275, 1),"")</f>
        <v>Packaged Product</v>
      </c>
      <c r="D1361" t="str">
        <f>IFERROR(_xlfn.XLOOKUP(TEXT(A1361, "0"), TEXT('Material master'!$A$2:'Material master'!$A$275, "0"), 'Material master'!$D$2:'Material master'!$D$275, 1),"")</f>
        <v>J000 - ATH</v>
      </c>
      <c r="E1361" t="str">
        <f>IFERROR(_xlfn.XLOOKUP(TEXT(A1361, "0"), TEXT('Material master'!$A$2:'Material master'!$A$275, "0"), 'Material master'!$E$2:'Material master'!$E$275, 1),"")</f>
        <v>SPC0922 - ATH Flour</v>
      </c>
      <c r="F1361" t="str">
        <f>IFERROR(_xlfn.XLOOKUP(TEXT(A1361, "0"), TEXT('Material master'!$A$2:'Material master'!$A$275, "0"), 'Material master'!$F$2:'Material master'!$F$275, 1),"")</f>
        <v>AC02 - ATH Flour Medium</v>
      </c>
      <c r="G1361" t="str">
        <f>IFERROR(_xlfn.XLOOKUP(TEXT(A1361, "0"), TEXT('Material master'!$A$2:'Material master'!$A$275, "0"), 'Material master'!$G$2:'Material master'!$G$275, 1),"")</f>
        <v>ATH  SG55 LV PO</v>
      </c>
      <c r="H1361" t="s">
        <v>706</v>
      </c>
      <c r="I1361" s="257" t="s">
        <v>117</v>
      </c>
      <c r="J1361">
        <v>8.3333333333333343E-2</v>
      </c>
      <c r="K1361" s="32"/>
      <c r="L1361" s="32">
        <f t="shared" ref="L1361:W1361" si="1267">L1358 * $J1361</f>
        <v>0.6</v>
      </c>
      <c r="M1361" s="32">
        <f t="shared" si="1267"/>
        <v>0.4</v>
      </c>
      <c r="N1361" s="32">
        <f t="shared" si="1267"/>
        <v>0.4</v>
      </c>
      <c r="O1361" s="32">
        <f t="shared" si="1267"/>
        <v>2.4</v>
      </c>
      <c r="P1361" s="32">
        <f t="shared" si="1267"/>
        <v>0.4</v>
      </c>
      <c r="Q1361" s="32">
        <f t="shared" si="1267"/>
        <v>0.4</v>
      </c>
      <c r="R1361" s="32">
        <f t="shared" si="1267"/>
        <v>2.4</v>
      </c>
      <c r="S1361" s="32">
        <f t="shared" si="1267"/>
        <v>0.4</v>
      </c>
      <c r="T1361" s="32">
        <f t="shared" si="1267"/>
        <v>0.4</v>
      </c>
      <c r="U1361" s="32">
        <f t="shared" si="1267"/>
        <v>2.3000000000000003</v>
      </c>
      <c r="V1361" s="32">
        <f t="shared" si="1267"/>
        <v>0.4</v>
      </c>
      <c r="W1361" s="32">
        <f t="shared" si="1267"/>
        <v>0.4</v>
      </c>
    </row>
    <row r="1362" spans="1:23" x14ac:dyDescent="0.25">
      <c r="A1362" s="257" t="s">
        <v>427</v>
      </c>
      <c r="B1362" t="str">
        <f>IFERROR(_xlfn.XLOOKUP(TEXT(A1362, "0"), TEXT('Material master'!$A$2:'Material master'!$A$275, "0"), 'Material master'!$B$2:'Material master'!$B$275, 1),"")</f>
        <v>ATH SG55LV PO 25:PA:H4:H:1200</v>
      </c>
      <c r="C1362" t="str">
        <f>IFERROR(_xlfn.XLOOKUP(TEXT(A1362, "0"), TEXT('Material master'!$A$2:'Material master'!$A$275, "0"), 'Material master'!$C$2:'Material master'!$C$275, 1),"")</f>
        <v>Packaged Product</v>
      </c>
      <c r="D1362" t="str">
        <f>IFERROR(_xlfn.XLOOKUP(TEXT(A1362, "0"), TEXT('Material master'!$A$2:'Material master'!$A$275, "0"), 'Material master'!$D$2:'Material master'!$D$275, 1),"")</f>
        <v>J000 - ATH</v>
      </c>
      <c r="E1362" t="str">
        <f>IFERROR(_xlfn.XLOOKUP(TEXT(A1362, "0"), TEXT('Material master'!$A$2:'Material master'!$A$275, "0"), 'Material master'!$E$2:'Material master'!$E$275, 1),"")</f>
        <v>SPC0922 - ATH Flour</v>
      </c>
      <c r="F1362" t="str">
        <f>IFERROR(_xlfn.XLOOKUP(TEXT(A1362, "0"), TEXT('Material master'!$A$2:'Material master'!$A$275, "0"), 'Material master'!$F$2:'Material master'!$F$275, 1),"")</f>
        <v>AC02 - ATH Flour Medium</v>
      </c>
      <c r="G1362" t="str">
        <f>IFERROR(_xlfn.XLOOKUP(TEXT(A1362, "0"), TEXT('Material master'!$A$2:'Material master'!$A$275, "0"), 'Material master'!$G$2:'Material master'!$G$275, 1),"")</f>
        <v>ATH  SG55 LV PO</v>
      </c>
      <c r="H1362" t="s">
        <v>706</v>
      </c>
      <c r="I1362" s="257" t="s">
        <v>119</v>
      </c>
      <c r="J1362">
        <v>0.83333333333333337</v>
      </c>
      <c r="K1362" s="32"/>
      <c r="L1362" s="32">
        <f t="shared" ref="L1362:W1362" si="1268">L1358 * $J1362</f>
        <v>6</v>
      </c>
      <c r="M1362" s="32">
        <f t="shared" si="1268"/>
        <v>4</v>
      </c>
      <c r="N1362" s="32">
        <f t="shared" si="1268"/>
        <v>4</v>
      </c>
      <c r="O1362" s="32">
        <f t="shared" si="1268"/>
        <v>24</v>
      </c>
      <c r="P1362" s="32">
        <f t="shared" si="1268"/>
        <v>4</v>
      </c>
      <c r="Q1362" s="32">
        <f t="shared" si="1268"/>
        <v>4</v>
      </c>
      <c r="R1362" s="32">
        <f t="shared" si="1268"/>
        <v>24</v>
      </c>
      <c r="S1362" s="32">
        <f t="shared" si="1268"/>
        <v>4</v>
      </c>
      <c r="T1362" s="32">
        <f t="shared" si="1268"/>
        <v>4</v>
      </c>
      <c r="U1362" s="32">
        <f t="shared" si="1268"/>
        <v>23</v>
      </c>
      <c r="V1362" s="32">
        <f t="shared" si="1268"/>
        <v>4</v>
      </c>
      <c r="W1362" s="32">
        <f t="shared" si="1268"/>
        <v>4</v>
      </c>
    </row>
    <row r="1363" spans="1:23" x14ac:dyDescent="0.25">
      <c r="A1363" s="257" t="s">
        <v>427</v>
      </c>
      <c r="B1363" t="str">
        <f>IFERROR(_xlfn.XLOOKUP(TEXT(A1363, "0"), TEXT('Material master'!$A$2:'Material master'!$A$275, "0"), 'Material master'!$B$2:'Material master'!$B$275, 1),"")</f>
        <v>ATH SG55LV PO 25:PA:H4:H:1200</v>
      </c>
      <c r="C1363" t="str">
        <f>IFERROR(_xlfn.XLOOKUP(TEXT(A1363, "0"), TEXT('Material master'!$A$2:'Material master'!$A$275, "0"), 'Material master'!$C$2:'Material master'!$C$275, 1),"")</f>
        <v>Packaged Product</v>
      </c>
      <c r="D1363" t="str">
        <f>IFERROR(_xlfn.XLOOKUP(TEXT(A1363, "0"), TEXT('Material master'!$A$2:'Material master'!$A$275, "0"), 'Material master'!$D$2:'Material master'!$D$275, 1),"")</f>
        <v>J000 - ATH</v>
      </c>
      <c r="E1363" t="str">
        <f>IFERROR(_xlfn.XLOOKUP(TEXT(A1363, "0"), TEXT('Material master'!$A$2:'Material master'!$A$275, "0"), 'Material master'!$E$2:'Material master'!$E$275, 1),"")</f>
        <v>SPC0922 - ATH Flour</v>
      </c>
      <c r="F1363" t="str">
        <f>IFERROR(_xlfn.XLOOKUP(TEXT(A1363, "0"), TEXT('Material master'!$A$2:'Material master'!$A$275, "0"), 'Material master'!$F$2:'Material master'!$F$275, 1),"")</f>
        <v>AC02 - ATH Flour Medium</v>
      </c>
      <c r="G1363" t="str">
        <f>IFERROR(_xlfn.XLOOKUP(TEXT(A1363, "0"), TEXT('Material master'!$A$2:'Material master'!$A$275, "0"), 'Material master'!$G$2:'Material master'!$G$275, 1),"")</f>
        <v>ATH  SG55 LV PO</v>
      </c>
      <c r="H1363" t="s">
        <v>706</v>
      </c>
      <c r="I1363" s="257" t="s">
        <v>129</v>
      </c>
      <c r="J1363">
        <v>40</v>
      </c>
      <c r="K1363" s="32"/>
      <c r="L1363" s="32">
        <f t="shared" ref="L1363:W1363" si="1269">L1358 * $J1363</f>
        <v>288</v>
      </c>
      <c r="M1363" s="32">
        <f t="shared" si="1269"/>
        <v>192</v>
      </c>
      <c r="N1363" s="32">
        <f t="shared" si="1269"/>
        <v>192</v>
      </c>
      <c r="O1363" s="32">
        <f t="shared" si="1269"/>
        <v>1152</v>
      </c>
      <c r="P1363" s="32">
        <f t="shared" si="1269"/>
        <v>192</v>
      </c>
      <c r="Q1363" s="32">
        <f t="shared" si="1269"/>
        <v>192</v>
      </c>
      <c r="R1363" s="32">
        <f t="shared" si="1269"/>
        <v>1152</v>
      </c>
      <c r="S1363" s="32">
        <f t="shared" si="1269"/>
        <v>192</v>
      </c>
      <c r="T1363" s="32">
        <f t="shared" si="1269"/>
        <v>192</v>
      </c>
      <c r="U1363" s="32">
        <f t="shared" si="1269"/>
        <v>1104</v>
      </c>
      <c r="V1363" s="32">
        <f t="shared" si="1269"/>
        <v>192</v>
      </c>
      <c r="W1363" s="32">
        <f t="shared" si="1269"/>
        <v>192</v>
      </c>
    </row>
    <row r="1364" spans="1:23" ht="15.75" thickBot="1" x14ac:dyDescent="0.3">
      <c r="A1364" s="257" t="s">
        <v>427</v>
      </c>
      <c r="B1364" t="str">
        <f>IFERROR(_xlfn.XLOOKUP(TEXT(A1364, "0"), TEXT('Material master'!$A$2:'Material master'!$A$275, "0"), 'Material master'!$B$2:'Material master'!$B$275, 1),"")</f>
        <v>ATH SG55LV PO 25:PA:H4:H:1200</v>
      </c>
      <c r="C1364" t="str">
        <f>IFERROR(_xlfn.XLOOKUP(TEXT(A1364, "0"), TEXT('Material master'!$A$2:'Material master'!$A$275, "0"), 'Material master'!$C$2:'Material master'!$C$275, 1),"")</f>
        <v>Packaged Product</v>
      </c>
      <c r="D1364" t="str">
        <f>IFERROR(_xlfn.XLOOKUP(TEXT(A1364, "0"), TEXT('Material master'!$A$2:'Material master'!$A$275, "0"), 'Material master'!$D$2:'Material master'!$D$275, 1),"")</f>
        <v>J000 - ATH</v>
      </c>
      <c r="E1364" t="str">
        <f>IFERROR(_xlfn.XLOOKUP(TEXT(A1364, "0"), TEXT('Material master'!$A$2:'Material master'!$A$275, "0"), 'Material master'!$E$2:'Material master'!$E$275, 1),"")</f>
        <v>SPC0922 - ATH Flour</v>
      </c>
      <c r="F1364" t="str">
        <f>IFERROR(_xlfn.XLOOKUP(TEXT(A1364, "0"), TEXT('Material master'!$A$2:'Material master'!$A$275, "0"), 'Material master'!$F$2:'Material master'!$F$275, 1),"")</f>
        <v>AC02 - ATH Flour Medium</v>
      </c>
      <c r="G1364" t="str">
        <f>IFERROR(_xlfn.XLOOKUP(TEXT(A1364, "0"), TEXT('Material master'!$A$2:'Material master'!$A$275, "0"), 'Material master'!$G$2:'Material master'!$G$275, 1),"")</f>
        <v>ATH  SG55 LV PO</v>
      </c>
      <c r="H1364" t="s">
        <v>706</v>
      </c>
      <c r="I1364" s="257" t="s">
        <v>469</v>
      </c>
      <c r="J1364">
        <v>1</v>
      </c>
      <c r="K1364" s="32"/>
      <c r="L1364" s="32">
        <f t="shared" ref="L1364:W1364" si="1270">L1358 * $J1364</f>
        <v>7.1999999999999993</v>
      </c>
      <c r="M1364" s="32">
        <f t="shared" si="1270"/>
        <v>4.8</v>
      </c>
      <c r="N1364" s="32">
        <f t="shared" si="1270"/>
        <v>4.8</v>
      </c>
      <c r="O1364" s="32">
        <f t="shared" si="1270"/>
        <v>28.799999999999997</v>
      </c>
      <c r="P1364" s="32">
        <f t="shared" si="1270"/>
        <v>4.8</v>
      </c>
      <c r="Q1364" s="32">
        <f t="shared" si="1270"/>
        <v>4.8</v>
      </c>
      <c r="R1364" s="32">
        <f t="shared" si="1270"/>
        <v>28.799999999999997</v>
      </c>
      <c r="S1364" s="32">
        <f t="shared" si="1270"/>
        <v>4.8</v>
      </c>
      <c r="T1364" s="32">
        <f t="shared" si="1270"/>
        <v>4.8</v>
      </c>
      <c r="U1364" s="32">
        <f t="shared" si="1270"/>
        <v>27.599999999999998</v>
      </c>
      <c r="V1364" s="32">
        <f t="shared" si="1270"/>
        <v>4.8</v>
      </c>
      <c r="W1364" s="32">
        <f t="shared" si="1270"/>
        <v>4.8</v>
      </c>
    </row>
    <row r="1365" spans="1:23" s="138" customFormat="1" x14ac:dyDescent="0.25">
      <c r="A1365" s="137" t="s">
        <v>429</v>
      </c>
      <c r="B1365" s="138" t="str">
        <f>IFERROR(_xlfn.XLOOKUP(TEXT(A1365, "0"), TEXT('Material master'!$A$2:'Material master'!$A$275, "0"), 'Material master'!$B$2:'Material master'!$B$275, 1),"")</f>
        <v>Huntite SPX PO 15:PA:H4:H:600</v>
      </c>
      <c r="C1365" s="138" t="str">
        <f>IFERROR(_xlfn.XLOOKUP(TEXT(A1365, "0"), TEXT('Material master'!$A$2:'Material master'!$A$275, "0"), 'Material master'!$C$2:'Material master'!$C$275, 1),"")</f>
        <v>Packaged Product</v>
      </c>
      <c r="D1365" s="138" t="str">
        <f>IFERROR(_xlfn.XLOOKUP(TEXT(A1365, "0"), TEXT('Material master'!$A$2:'Material master'!$A$275, "0"), 'Material master'!$D$2:'Material master'!$D$275, 1),"")</f>
        <v>T002 - Huntite</v>
      </c>
      <c r="E1365" s="138" t="str">
        <f>IFERROR(_xlfn.XLOOKUP(TEXT(A1365, "0"), TEXT('Material master'!$A$2:'Material master'!$A$275, "0"), 'Material master'!$E$2:'Material master'!$E$275, 1),"")</f>
        <v>SPC0940 - Huntite Micronised</v>
      </c>
      <c r="F1365" s="138" t="str">
        <f>IFERROR(_xlfn.XLOOKUP(TEXT(A1365, "0"), TEXT('Material master'!$A$2:'Material master'!$A$275, "0"), 'Material master'!$F$2:'Material master'!$F$275, 1),"")</f>
        <v>AE46 - Huntite Ultrafine Fine</v>
      </c>
      <c r="G1365" s="138" t="str">
        <f>IFERROR(_xlfn.XLOOKUP(TEXT(A1365, "0"), TEXT('Material master'!$A$2:'Material master'!$A$275, "0"), 'Material master'!$G$2:'Material master'!$G$275, 1),"")</f>
        <v>Huntite SPX PO</v>
      </c>
      <c r="H1365" s="138" t="s">
        <v>683</v>
      </c>
      <c r="I1365" s="140">
        <f>IFERROR(AVERAGE('Forecast sheet'!$C$59:'Forecast sheet'!$N$59),0)</f>
        <v>0</v>
      </c>
      <c r="J1365" s="140">
        <f>IFERROR(AVERAGE(L1365:W1365),0)</f>
        <v>0</v>
      </c>
      <c r="K1365" s="140"/>
      <c r="L1365" s="140">
        <v>0</v>
      </c>
      <c r="M1365" s="140">
        <v>0</v>
      </c>
      <c r="N1365" s="140">
        <v>0</v>
      </c>
      <c r="O1365" s="140">
        <v>0</v>
      </c>
      <c r="P1365" s="140">
        <v>0</v>
      </c>
      <c r="Q1365" s="140">
        <v>0</v>
      </c>
      <c r="R1365" s="140">
        <v>0</v>
      </c>
      <c r="S1365" s="140">
        <v>0</v>
      </c>
      <c r="T1365" s="140">
        <v>0</v>
      </c>
      <c r="U1365" s="140">
        <v>0</v>
      </c>
      <c r="V1365" s="140">
        <v>0</v>
      </c>
      <c r="W1365" s="140">
        <v>0</v>
      </c>
    </row>
    <row r="1366" spans="1:23" x14ac:dyDescent="0.25">
      <c r="A1366" s="257" t="s">
        <v>429</v>
      </c>
      <c r="B1366" t="str">
        <f>IFERROR(_xlfn.XLOOKUP(TEXT(A1366, "0"), TEXT('Material master'!$A$2:'Material master'!$A$275, "0"), 'Material master'!$B$2:'Material master'!$B$275, 1),"")</f>
        <v>Huntite SPX PO 15:PA:H4:H:600</v>
      </c>
      <c r="C1366" t="str">
        <f>IFERROR(_xlfn.XLOOKUP(TEXT(A1366, "0"), TEXT('Material master'!$A$2:'Material master'!$A$275, "0"), 'Material master'!$C$2:'Material master'!$C$275, 1),"")</f>
        <v>Packaged Product</v>
      </c>
      <c r="D1366" t="str">
        <f>IFERROR(_xlfn.XLOOKUP(TEXT(A1366, "0"), TEXT('Material master'!$A$2:'Material master'!$A$275, "0"), 'Material master'!$D$2:'Material master'!$D$275, 1),"")</f>
        <v>T002 - Huntite</v>
      </c>
      <c r="E1366" t="str">
        <f>IFERROR(_xlfn.XLOOKUP(TEXT(A1366, "0"), TEXT('Material master'!$A$2:'Material master'!$A$275, "0"), 'Material master'!$E$2:'Material master'!$E$275, 1),"")</f>
        <v>SPC0940 - Huntite Micronised</v>
      </c>
      <c r="F1366" t="str">
        <f>IFERROR(_xlfn.XLOOKUP(TEXT(A1366, "0"), TEXT('Material master'!$A$2:'Material master'!$A$275, "0"), 'Material master'!$F$2:'Material master'!$F$275, 1),"")</f>
        <v>AE46 - Huntite Ultrafine Fine</v>
      </c>
      <c r="G1366" t="str">
        <f>IFERROR(_xlfn.XLOOKUP(TEXT(A1366, "0"), TEXT('Material master'!$A$2:'Material master'!$A$275, "0"), 'Material master'!$G$2:'Material master'!$G$275, 1),"")</f>
        <v>Huntite SPX PO</v>
      </c>
      <c r="H1366" s="1" t="s">
        <v>696</v>
      </c>
      <c r="I1366" s="1"/>
      <c r="J1366" s="1"/>
      <c r="K1366" s="141"/>
      <c r="L1366" s="141">
        <f t="shared" ref="L1366:W1366" si="1271">SUM(L1365)</f>
        <v>0</v>
      </c>
      <c r="M1366" s="141">
        <f t="shared" si="1271"/>
        <v>0</v>
      </c>
      <c r="N1366" s="141">
        <f t="shared" si="1271"/>
        <v>0</v>
      </c>
      <c r="O1366" s="141">
        <f t="shared" si="1271"/>
        <v>0</v>
      </c>
      <c r="P1366" s="141">
        <f t="shared" si="1271"/>
        <v>0</v>
      </c>
      <c r="Q1366" s="141">
        <f t="shared" si="1271"/>
        <v>0</v>
      </c>
      <c r="R1366" s="141">
        <f t="shared" si="1271"/>
        <v>0</v>
      </c>
      <c r="S1366" s="141">
        <f t="shared" si="1271"/>
        <v>0</v>
      </c>
      <c r="T1366" s="141">
        <f t="shared" si="1271"/>
        <v>0</v>
      </c>
      <c r="U1366" s="141">
        <f t="shared" si="1271"/>
        <v>0</v>
      </c>
      <c r="V1366" s="141">
        <f t="shared" si="1271"/>
        <v>0</v>
      </c>
      <c r="W1366" s="141">
        <f t="shared" si="1271"/>
        <v>0</v>
      </c>
    </row>
    <row r="1367" spans="1:23" s="136" customFormat="1" x14ac:dyDescent="0.25">
      <c r="A1367" s="270" t="s">
        <v>429</v>
      </c>
      <c r="B1367" s="136" t="str">
        <f>IFERROR(_xlfn.XLOOKUP(TEXT(A1367, "0"), TEXT('Material master'!$A$2:'Material master'!$A$275, "0"), 'Material master'!$B$2:'Material master'!$B$275, 1),"")</f>
        <v>Huntite SPX PO 15:PA:H4:H:600</v>
      </c>
      <c r="C1367" s="136" t="str">
        <f>IFERROR(_xlfn.XLOOKUP(TEXT(A1367, "0"), TEXT('Material master'!$A$2:'Material master'!$A$275, "0"), 'Material master'!$C$2:'Material master'!$C$275, 1),"")</f>
        <v>Packaged Product</v>
      </c>
      <c r="D1367" s="136" t="str">
        <f>IFERROR(_xlfn.XLOOKUP(TEXT(A1367, "0"), TEXT('Material master'!$A$2:'Material master'!$A$275, "0"), 'Material master'!$D$2:'Material master'!$D$275, 1),"")</f>
        <v>T002 - Huntite</v>
      </c>
      <c r="E1367" s="136" t="str">
        <f>IFERROR(_xlfn.XLOOKUP(TEXT(A1367, "0"), TEXT('Material master'!$A$2:'Material master'!$A$275, "0"), 'Material master'!$E$2:'Material master'!$E$275, 1),"")</f>
        <v>SPC0940 - Huntite Micronised</v>
      </c>
      <c r="F1367" s="136" t="str">
        <f>IFERROR(_xlfn.XLOOKUP(TEXT(A1367, "0"), TEXT('Material master'!$A$2:'Material master'!$A$275, "0"), 'Material master'!$F$2:'Material master'!$F$275, 1),"")</f>
        <v>AE46 - Huntite Ultrafine Fine</v>
      </c>
      <c r="G1367" s="136" t="str">
        <f>IFERROR(_xlfn.XLOOKUP(TEXT(A1367, "0"), TEXT('Material master'!$A$2:'Material master'!$A$275, "0"), 'Material master'!$G$2:'Material master'!$G$275, 1),"")</f>
        <v>Huntite SPX PO</v>
      </c>
      <c r="H1367" s="136" t="s">
        <v>697</v>
      </c>
      <c r="K1367" s="142">
        <v>0</v>
      </c>
      <c r="L1367" s="142">
        <f t="shared" ref="L1367:W1367" si="1272">K1367 - L1366 + L1369</f>
        <v>0</v>
      </c>
      <c r="M1367" s="142">
        <f t="shared" si="1272"/>
        <v>0</v>
      </c>
      <c r="N1367" s="142">
        <f t="shared" si="1272"/>
        <v>0</v>
      </c>
      <c r="O1367" s="142">
        <f t="shared" si="1272"/>
        <v>0</v>
      </c>
      <c r="P1367" s="142">
        <f t="shared" si="1272"/>
        <v>0</v>
      </c>
      <c r="Q1367" s="142">
        <f t="shared" si="1272"/>
        <v>0</v>
      </c>
      <c r="R1367" s="142">
        <f t="shared" si="1272"/>
        <v>0</v>
      </c>
      <c r="S1367" s="142">
        <f t="shared" si="1272"/>
        <v>0</v>
      </c>
      <c r="T1367" s="142">
        <f t="shared" si="1272"/>
        <v>0</v>
      </c>
      <c r="U1367" s="142">
        <f t="shared" si="1272"/>
        <v>0</v>
      </c>
      <c r="V1367" s="142">
        <f t="shared" si="1272"/>
        <v>0</v>
      </c>
      <c r="W1367" s="142">
        <f t="shared" si="1272"/>
        <v>0</v>
      </c>
    </row>
    <row r="1368" spans="1:23" x14ac:dyDescent="0.25">
      <c r="A1368" s="257" t="s">
        <v>429</v>
      </c>
      <c r="B1368" t="str">
        <f>IFERROR(_xlfn.XLOOKUP(TEXT(A1368, "0"), TEXT('Material master'!$A$2:'Material master'!$A$275, "0"), 'Material master'!$B$2:'Material master'!$B$275, 1),"")</f>
        <v>Huntite SPX PO 15:PA:H4:H:600</v>
      </c>
      <c r="C1368" t="str">
        <f>IFERROR(_xlfn.XLOOKUP(TEXT(A1368, "0"), TEXT('Material master'!$A$2:'Material master'!$A$275, "0"), 'Material master'!$C$2:'Material master'!$C$275, 1),"")</f>
        <v>Packaged Product</v>
      </c>
      <c r="D1368" t="str">
        <f>IFERROR(_xlfn.XLOOKUP(TEXT(A1368, "0"), TEXT('Material master'!$A$2:'Material master'!$A$275, "0"), 'Material master'!$D$2:'Material master'!$D$275, 1),"")</f>
        <v>T002 - Huntite</v>
      </c>
      <c r="E1368" t="str">
        <f>IFERROR(_xlfn.XLOOKUP(TEXT(A1368, "0"), TEXT('Material master'!$A$2:'Material master'!$A$275, "0"), 'Material master'!$E$2:'Material master'!$E$275, 1),"")</f>
        <v>SPC0940 - Huntite Micronised</v>
      </c>
      <c r="F1368" t="str">
        <f>IFERROR(_xlfn.XLOOKUP(TEXT(A1368, "0"), TEXT('Material master'!$A$2:'Material master'!$A$275, "0"), 'Material master'!$F$2:'Material master'!$F$275, 1),"")</f>
        <v>AE46 - Huntite Ultrafine Fine</v>
      </c>
      <c r="G1368" t="str">
        <f>IFERROR(_xlfn.XLOOKUP(TEXT(A1368, "0"), TEXT('Material master'!$A$2:'Material master'!$A$275, "0"), 'Material master'!$G$2:'Material master'!$G$275, 1),"")</f>
        <v>Huntite SPX PO</v>
      </c>
      <c r="H1368" t="s">
        <v>698</v>
      </c>
      <c r="I1368" s="32">
        <v>0</v>
      </c>
      <c r="J1368" s="258">
        <f>IFERROR($I1368/AVERAGE($L1366:$W1366),0)</f>
        <v>0</v>
      </c>
      <c r="K1368" s="32"/>
      <c r="L1368" s="32">
        <f t="shared" ref="L1368:W1368" si="1273">$I1368</f>
        <v>0</v>
      </c>
      <c r="M1368" s="32">
        <f t="shared" si="1273"/>
        <v>0</v>
      </c>
      <c r="N1368" s="32">
        <f t="shared" si="1273"/>
        <v>0</v>
      </c>
      <c r="O1368" s="32">
        <f t="shared" si="1273"/>
        <v>0</v>
      </c>
      <c r="P1368" s="32">
        <f t="shared" si="1273"/>
        <v>0</v>
      </c>
      <c r="Q1368" s="32">
        <f t="shared" si="1273"/>
        <v>0</v>
      </c>
      <c r="R1368" s="32">
        <f t="shared" si="1273"/>
        <v>0</v>
      </c>
      <c r="S1368" s="32">
        <f t="shared" si="1273"/>
        <v>0</v>
      </c>
      <c r="T1368" s="32">
        <f t="shared" si="1273"/>
        <v>0</v>
      </c>
      <c r="U1368" s="32">
        <f t="shared" si="1273"/>
        <v>0</v>
      </c>
      <c r="V1368" s="32">
        <f t="shared" si="1273"/>
        <v>0</v>
      </c>
      <c r="W1368" s="32">
        <f t="shared" si="1273"/>
        <v>0</v>
      </c>
    </row>
    <row r="1369" spans="1:23" x14ac:dyDescent="0.25">
      <c r="A1369" s="257" t="s">
        <v>429</v>
      </c>
      <c r="B1369" t="str">
        <f>IFERROR(_xlfn.XLOOKUP(TEXT(A1369, "0"), TEXT('Material master'!$A$2:'Material master'!$A$275, "0"), 'Material master'!$B$2:'Material master'!$B$275, 1),"")</f>
        <v>Huntite SPX PO 15:PA:H4:H:600</v>
      </c>
      <c r="C1369" t="str">
        <f>IFERROR(_xlfn.XLOOKUP(TEXT(A1369, "0"), TEXT('Material master'!$A$2:'Material master'!$A$275, "0"), 'Material master'!$C$2:'Material master'!$C$275, 1),"")</f>
        <v>Packaged Product</v>
      </c>
      <c r="D1369" t="str">
        <f>IFERROR(_xlfn.XLOOKUP(TEXT(A1369, "0"), TEXT('Material master'!$A$2:'Material master'!$A$275, "0"), 'Material master'!$D$2:'Material master'!$D$275, 1),"")</f>
        <v>T002 - Huntite</v>
      </c>
      <c r="E1369" t="str">
        <f>IFERROR(_xlfn.XLOOKUP(TEXT(A1369, "0"), TEXT('Material master'!$A$2:'Material master'!$A$275, "0"), 'Material master'!$E$2:'Material master'!$E$275, 1),"")</f>
        <v>SPC0940 - Huntite Micronised</v>
      </c>
      <c r="F1369" t="str">
        <f>IFERROR(_xlfn.XLOOKUP(TEXT(A1369, "0"), TEXT('Material master'!$A$2:'Material master'!$A$275, "0"), 'Material master'!$F$2:'Material master'!$F$275, 1),"")</f>
        <v>AE46 - Huntite Ultrafine Fine</v>
      </c>
      <c r="G1369" t="str">
        <f>IFERROR(_xlfn.XLOOKUP(TEXT(A1369, "0"), TEXT('Material master'!$A$2:'Material master'!$A$275, "0"), 'Material master'!$G$2:'Material master'!$G$275, 1),"")</f>
        <v>Huntite SPX PO</v>
      </c>
      <c r="H1369" t="s">
        <v>699</v>
      </c>
      <c r="I1369">
        <f>IFERROR(_xlfn.XLOOKUP(TEXT(A1369, "0"), TEXT('Purchase sheet'!$A$2:'Purchase sheet'!$A$31, "0"), 'Purchase sheet'!$H$2:'Purchase sheet'!$H$31, 1), 1)</f>
        <v>1</v>
      </c>
      <c r="K1369" s="32"/>
      <c r="L1369" s="259"/>
      <c r="M1369" s="32">
        <f t="shared" ref="M1369:W1369" si="1274">IF( M1368 - L1367 + M1366 &gt; 0, CEILING( M1368 - L1367 + M1366, $I$1369), 0)</f>
        <v>0</v>
      </c>
      <c r="N1369" s="32">
        <f t="shared" si="1274"/>
        <v>0</v>
      </c>
      <c r="O1369" s="32">
        <f t="shared" si="1274"/>
        <v>0</v>
      </c>
      <c r="P1369" s="32">
        <f t="shared" si="1274"/>
        <v>0</v>
      </c>
      <c r="Q1369" s="32">
        <f t="shared" si="1274"/>
        <v>0</v>
      </c>
      <c r="R1369" s="32">
        <f t="shared" si="1274"/>
        <v>0</v>
      </c>
      <c r="S1369" s="32">
        <f t="shared" si="1274"/>
        <v>0</v>
      </c>
      <c r="T1369" s="32">
        <f t="shared" si="1274"/>
        <v>0</v>
      </c>
      <c r="U1369" s="32">
        <f t="shared" si="1274"/>
        <v>0</v>
      </c>
      <c r="V1369" s="32">
        <f t="shared" si="1274"/>
        <v>0</v>
      </c>
      <c r="W1369" s="32">
        <f t="shared" si="1274"/>
        <v>0</v>
      </c>
    </row>
    <row r="1370" spans="1:23" ht="15.75" thickBot="1" x14ac:dyDescent="0.3">
      <c r="A1370" s="257" t="s">
        <v>429</v>
      </c>
      <c r="B1370" t="str">
        <f>IFERROR(_xlfn.XLOOKUP(TEXT(A1370, "0"), TEXT('Material master'!$A$2:'Material master'!$A$275, "0"), 'Material master'!$B$2:'Material master'!$B$275, 1),"")</f>
        <v>Huntite SPX PO 15:PA:H4:H:600</v>
      </c>
      <c r="C1370" t="str">
        <f>IFERROR(_xlfn.XLOOKUP(TEXT(A1370, "0"), TEXT('Material master'!$A$2:'Material master'!$A$275, "0"), 'Material master'!$C$2:'Material master'!$C$275, 1),"")</f>
        <v>Packaged Product</v>
      </c>
      <c r="D1370" t="str">
        <f>IFERROR(_xlfn.XLOOKUP(TEXT(A1370, "0"), TEXT('Material master'!$A$2:'Material master'!$A$275, "0"), 'Material master'!$D$2:'Material master'!$D$275, 1),"")</f>
        <v>T002 - Huntite</v>
      </c>
      <c r="E1370" t="str">
        <f>IFERROR(_xlfn.XLOOKUP(TEXT(A1370, "0"), TEXT('Material master'!$A$2:'Material master'!$A$275, "0"), 'Material master'!$E$2:'Material master'!$E$275, 1),"")</f>
        <v>SPC0940 - Huntite Micronised</v>
      </c>
      <c r="F1370" t="str">
        <f>IFERROR(_xlfn.XLOOKUP(TEXT(A1370, "0"), TEXT('Material master'!$A$2:'Material master'!$A$275, "0"), 'Material master'!$F$2:'Material master'!$F$275, 1),"")</f>
        <v>AE46 - Huntite Ultrafine Fine</v>
      </c>
      <c r="G1370" t="str">
        <f>IFERROR(_xlfn.XLOOKUP(TEXT(A1370, "0"), TEXT('Material master'!$A$2:'Material master'!$A$275, "0"), 'Material master'!$G$2:'Material master'!$G$275, 1),"")</f>
        <v>Huntite SPX PO</v>
      </c>
      <c r="H1370" t="s">
        <v>700</v>
      </c>
      <c r="I1370">
        <f>INT(IFERROR(_xlfn.XLOOKUP(TEXT(A1370, "0"), TEXT('Purchase sheet'!$A$2:'Purchase sheet'!$A$31, "0"), 'Purchase sheet'!$H$2:'Purchase sheet'!$D$31, 1), 1))</f>
        <v>1</v>
      </c>
      <c r="K1370" s="32"/>
      <c r="L1370" s="32">
        <f t="shared" ref="L1370:V1370" si="1275">M1369</f>
        <v>0</v>
      </c>
      <c r="M1370" s="32">
        <f t="shared" si="1275"/>
        <v>0</v>
      </c>
      <c r="N1370" s="32">
        <f t="shared" si="1275"/>
        <v>0</v>
      </c>
      <c r="O1370" s="32">
        <f t="shared" si="1275"/>
        <v>0</v>
      </c>
      <c r="P1370" s="32">
        <f t="shared" si="1275"/>
        <v>0</v>
      </c>
      <c r="Q1370" s="32">
        <f t="shared" si="1275"/>
        <v>0</v>
      </c>
      <c r="R1370" s="32">
        <f t="shared" si="1275"/>
        <v>0</v>
      </c>
      <c r="S1370" s="32">
        <f t="shared" si="1275"/>
        <v>0</v>
      </c>
      <c r="T1370" s="32">
        <f t="shared" si="1275"/>
        <v>0</v>
      </c>
      <c r="U1370" s="32">
        <f t="shared" si="1275"/>
        <v>0</v>
      </c>
      <c r="V1370" s="32">
        <f t="shared" si="1275"/>
        <v>0</v>
      </c>
      <c r="W1370" s="32"/>
    </row>
    <row r="1371" spans="1:23" s="138" customFormat="1" x14ac:dyDescent="0.25">
      <c r="A1371" s="137" t="s">
        <v>430</v>
      </c>
      <c r="B1371" s="138" t="str">
        <f>IFERROR(_xlfn.XLOOKUP(TEXT(A1371, "0"), TEXT('Material master'!$A$2:'Material master'!$A$275, "0"), 'Material master'!$B$2:'Material master'!$B$275, 1),"")</f>
        <v>ATH SG10S11 PS 1000:B4S:H4:H:1000</v>
      </c>
      <c r="C1371" s="138" t="str">
        <f>IFERROR(_xlfn.XLOOKUP(TEXT(A1371, "0"), TEXT('Material master'!$A$2:'Material master'!$A$275, "0"), 'Material master'!$C$2:'Material master'!$C$275, 1),"")</f>
        <v>Packaged Product</v>
      </c>
      <c r="D1371" s="138" t="str">
        <f>IFERROR(_xlfn.XLOOKUP(TEXT(A1371, "0"), TEXT('Material master'!$A$2:'Material master'!$A$275, "0"), 'Material master'!$D$2:'Material master'!$D$275, 1),"")</f>
        <v>J000 - ATH</v>
      </c>
      <c r="E1371" s="138" t="str">
        <f>IFERROR(_xlfn.XLOOKUP(TEXT(A1371, "0"), TEXT('Material master'!$A$2:'Material master'!$A$275, "0"), 'Material master'!$E$2:'Material master'!$E$275, 1),"")</f>
        <v>SPC0931 - ATH Micronised</v>
      </c>
      <c r="F1371" s="138" t="str">
        <f>IFERROR(_xlfn.XLOOKUP(TEXT(A1371, "0"), TEXT('Material master'!$A$2:'Material master'!$A$275, "0"), 'Material master'!$F$2:'Material master'!$F$275, 1),"")</f>
        <v>AC20 - ATH Micronised Fine Surface Treated</v>
      </c>
      <c r="G1371" s="138" t="str">
        <f>IFERROR(_xlfn.XLOOKUP(TEXT(A1371, "0"), TEXT('Material master'!$A$2:'Material master'!$A$275, "0"), 'Material master'!$G$2:'Material master'!$G$275, 1),"")</f>
        <v>ATH SG10 S11 PS</v>
      </c>
      <c r="H1371" s="138" t="s">
        <v>683</v>
      </c>
      <c r="I1371" s="140">
        <f>IFERROR(AVERAGE('Forecast sheet'!$C$60:'Forecast sheet'!$N$60),0)</f>
        <v>5.416666666666667</v>
      </c>
      <c r="J1371" s="140">
        <f>IFERROR(AVERAGE(L1371:W1371),0)</f>
        <v>7.1366580469197878</v>
      </c>
      <c r="K1371" s="140"/>
      <c r="L1371" s="140">
        <v>8.6398965630374498</v>
      </c>
      <c r="M1371" s="140">
        <v>7</v>
      </c>
      <c r="N1371" s="140">
        <v>7</v>
      </c>
      <c r="O1371" s="140">
        <v>7</v>
      </c>
      <c r="P1371" s="140">
        <v>7</v>
      </c>
      <c r="Q1371" s="140">
        <v>7</v>
      </c>
      <c r="R1371" s="140">
        <v>7</v>
      </c>
      <c r="S1371" s="140">
        <v>7</v>
      </c>
      <c r="T1371" s="140">
        <v>7</v>
      </c>
      <c r="U1371" s="140">
        <v>7</v>
      </c>
      <c r="V1371" s="140">
        <v>7</v>
      </c>
      <c r="W1371" s="140">
        <v>7</v>
      </c>
    </row>
    <row r="1372" spans="1:23" x14ac:dyDescent="0.25">
      <c r="A1372" s="257" t="s">
        <v>430</v>
      </c>
      <c r="B1372" t="str">
        <f>IFERROR(_xlfn.XLOOKUP(TEXT(A1372, "0"), TEXT('Material master'!$A$2:'Material master'!$A$275, "0"), 'Material master'!$B$2:'Material master'!$B$275, 1),"")</f>
        <v>ATH SG10S11 PS 1000:B4S:H4:H:1000</v>
      </c>
      <c r="C1372" t="str">
        <f>IFERROR(_xlfn.XLOOKUP(TEXT(A1372, "0"), TEXT('Material master'!$A$2:'Material master'!$A$275, "0"), 'Material master'!$C$2:'Material master'!$C$275, 1),"")</f>
        <v>Packaged Product</v>
      </c>
      <c r="D1372" t="str">
        <f>IFERROR(_xlfn.XLOOKUP(TEXT(A1372, "0"), TEXT('Material master'!$A$2:'Material master'!$A$275, "0"), 'Material master'!$D$2:'Material master'!$D$275, 1),"")</f>
        <v>J000 - ATH</v>
      </c>
      <c r="E1372" t="str">
        <f>IFERROR(_xlfn.XLOOKUP(TEXT(A1372, "0"), TEXT('Material master'!$A$2:'Material master'!$A$275, "0"), 'Material master'!$E$2:'Material master'!$E$275, 1),"")</f>
        <v>SPC0931 - ATH Micronised</v>
      </c>
      <c r="F1372" t="str">
        <f>IFERROR(_xlfn.XLOOKUP(TEXT(A1372, "0"), TEXT('Material master'!$A$2:'Material master'!$A$275, "0"), 'Material master'!$F$2:'Material master'!$F$275, 1),"")</f>
        <v>AC20 - ATH Micronised Fine Surface Treated</v>
      </c>
      <c r="G1372" t="str">
        <f>IFERROR(_xlfn.XLOOKUP(TEXT(A1372, "0"), TEXT('Material master'!$A$2:'Material master'!$A$275, "0"), 'Material master'!$G$2:'Material master'!$G$275, 1),"")</f>
        <v>ATH SG10 S11 PS</v>
      </c>
      <c r="H1372" s="1" t="s">
        <v>696</v>
      </c>
      <c r="I1372" s="1"/>
      <c r="J1372" s="1"/>
      <c r="K1372" s="141"/>
      <c r="L1372" s="141">
        <f t="shared" ref="L1372:W1372" si="1276">SUM(L1371)</f>
        <v>8.6398965630374498</v>
      </c>
      <c r="M1372" s="141">
        <f t="shared" si="1276"/>
        <v>7</v>
      </c>
      <c r="N1372" s="141">
        <f t="shared" si="1276"/>
        <v>7</v>
      </c>
      <c r="O1372" s="141">
        <f t="shared" si="1276"/>
        <v>7</v>
      </c>
      <c r="P1372" s="141">
        <f t="shared" si="1276"/>
        <v>7</v>
      </c>
      <c r="Q1372" s="141">
        <f t="shared" si="1276"/>
        <v>7</v>
      </c>
      <c r="R1372" s="141">
        <f t="shared" si="1276"/>
        <v>7</v>
      </c>
      <c r="S1372" s="141">
        <f t="shared" si="1276"/>
        <v>7</v>
      </c>
      <c r="T1372" s="141">
        <f t="shared" si="1276"/>
        <v>7</v>
      </c>
      <c r="U1372" s="141">
        <f t="shared" si="1276"/>
        <v>7</v>
      </c>
      <c r="V1372" s="141">
        <f t="shared" si="1276"/>
        <v>7</v>
      </c>
      <c r="W1372" s="141">
        <f t="shared" si="1276"/>
        <v>7</v>
      </c>
    </row>
    <row r="1373" spans="1:23" s="136" customFormat="1" x14ac:dyDescent="0.25">
      <c r="A1373" s="270" t="s">
        <v>430</v>
      </c>
      <c r="B1373" s="136" t="str">
        <f>IFERROR(_xlfn.XLOOKUP(TEXT(A1373, "0"), TEXT('Material master'!$A$2:'Material master'!$A$275, "0"), 'Material master'!$B$2:'Material master'!$B$275, 1),"")</f>
        <v>ATH SG10S11 PS 1000:B4S:H4:H:1000</v>
      </c>
      <c r="C1373" s="136" t="str">
        <f>IFERROR(_xlfn.XLOOKUP(TEXT(A1373, "0"), TEXT('Material master'!$A$2:'Material master'!$A$275, "0"), 'Material master'!$C$2:'Material master'!$C$275, 1),"")</f>
        <v>Packaged Product</v>
      </c>
      <c r="D1373" s="136" t="str">
        <f>IFERROR(_xlfn.XLOOKUP(TEXT(A1373, "0"), TEXT('Material master'!$A$2:'Material master'!$A$275, "0"), 'Material master'!$D$2:'Material master'!$D$275, 1),"")</f>
        <v>J000 - ATH</v>
      </c>
      <c r="E1373" s="136" t="str">
        <f>IFERROR(_xlfn.XLOOKUP(TEXT(A1373, "0"), TEXT('Material master'!$A$2:'Material master'!$A$275, "0"), 'Material master'!$E$2:'Material master'!$E$275, 1),"")</f>
        <v>SPC0931 - ATH Micronised</v>
      </c>
      <c r="F1373" s="136" t="str">
        <f>IFERROR(_xlfn.XLOOKUP(TEXT(A1373, "0"), TEXT('Material master'!$A$2:'Material master'!$A$275, "0"), 'Material master'!$F$2:'Material master'!$F$275, 1),"")</f>
        <v>AC20 - ATH Micronised Fine Surface Treated</v>
      </c>
      <c r="G1373" s="136" t="str">
        <f>IFERROR(_xlfn.XLOOKUP(TEXT(A1373, "0"), TEXT('Material master'!$A$2:'Material master'!$A$275, "0"), 'Material master'!$G$2:'Material master'!$G$275, 1),"")</f>
        <v>ATH SG10 S11 PS</v>
      </c>
      <c r="H1373" s="136" t="s">
        <v>697</v>
      </c>
      <c r="K1373" s="142">
        <v>3</v>
      </c>
      <c r="L1373" s="142">
        <f t="shared" ref="L1373:W1373" si="1277">K1373 - L1372 + L1375</f>
        <v>0.36010343696255021</v>
      </c>
      <c r="M1373" s="142">
        <f t="shared" si="1277"/>
        <v>0.36010343696255021</v>
      </c>
      <c r="N1373" s="142">
        <f t="shared" si="1277"/>
        <v>0.36010343696255021</v>
      </c>
      <c r="O1373" s="142">
        <f t="shared" si="1277"/>
        <v>0.36010343696255021</v>
      </c>
      <c r="P1373" s="142">
        <f t="shared" si="1277"/>
        <v>0.36010343696255021</v>
      </c>
      <c r="Q1373" s="142">
        <f t="shared" si="1277"/>
        <v>0.36010343696255021</v>
      </c>
      <c r="R1373" s="142">
        <f t="shared" si="1277"/>
        <v>0.36010343696255021</v>
      </c>
      <c r="S1373" s="142">
        <f t="shared" si="1277"/>
        <v>0.36010343696255021</v>
      </c>
      <c r="T1373" s="142">
        <f t="shared" si="1277"/>
        <v>0.36010343696255021</v>
      </c>
      <c r="U1373" s="142">
        <f t="shared" si="1277"/>
        <v>0.36010343696255021</v>
      </c>
      <c r="V1373" s="142">
        <f t="shared" si="1277"/>
        <v>0.36010343696255021</v>
      </c>
      <c r="W1373" s="142">
        <f t="shared" si="1277"/>
        <v>0.36010343696255021</v>
      </c>
    </row>
    <row r="1374" spans="1:23" x14ac:dyDescent="0.25">
      <c r="A1374" s="257" t="s">
        <v>430</v>
      </c>
      <c r="B1374" t="str">
        <f>IFERROR(_xlfn.XLOOKUP(TEXT(A1374, "0"), TEXT('Material master'!$A$2:'Material master'!$A$275, "0"), 'Material master'!$B$2:'Material master'!$B$275, 1),"")</f>
        <v>ATH SG10S11 PS 1000:B4S:H4:H:1000</v>
      </c>
      <c r="C1374" t="str">
        <f>IFERROR(_xlfn.XLOOKUP(TEXT(A1374, "0"), TEXT('Material master'!$A$2:'Material master'!$A$275, "0"), 'Material master'!$C$2:'Material master'!$C$275, 1),"")</f>
        <v>Packaged Product</v>
      </c>
      <c r="D1374" t="str">
        <f>IFERROR(_xlfn.XLOOKUP(TEXT(A1374, "0"), TEXT('Material master'!$A$2:'Material master'!$A$275, "0"), 'Material master'!$D$2:'Material master'!$D$275, 1),"")</f>
        <v>J000 - ATH</v>
      </c>
      <c r="E1374" t="str">
        <f>IFERROR(_xlfn.XLOOKUP(TEXT(A1374, "0"), TEXT('Material master'!$A$2:'Material master'!$A$275, "0"), 'Material master'!$E$2:'Material master'!$E$275, 1),"")</f>
        <v>SPC0931 - ATH Micronised</v>
      </c>
      <c r="F1374" t="str">
        <f>IFERROR(_xlfn.XLOOKUP(TEXT(A1374, "0"), TEXT('Material master'!$A$2:'Material master'!$A$275, "0"), 'Material master'!$F$2:'Material master'!$F$275, 1),"")</f>
        <v>AC20 - ATH Micronised Fine Surface Treated</v>
      </c>
      <c r="G1374" t="str">
        <f>IFERROR(_xlfn.XLOOKUP(TEXT(A1374, "0"), TEXT('Material master'!$A$2:'Material master'!$A$275, "0"), 'Material master'!$G$2:'Material master'!$G$275, 1),"")</f>
        <v>ATH SG10 S11 PS</v>
      </c>
      <c r="H1374" t="s">
        <v>698</v>
      </c>
      <c r="I1374" s="32">
        <v>0</v>
      </c>
      <c r="J1374" s="258">
        <f>IFERROR($I1374/AVERAGE($L1372:$W1372),0)</f>
        <v>0</v>
      </c>
      <c r="K1374" s="32"/>
      <c r="L1374" s="32">
        <f t="shared" ref="L1374:W1374" si="1278">$I1374</f>
        <v>0</v>
      </c>
      <c r="M1374" s="32">
        <f t="shared" si="1278"/>
        <v>0</v>
      </c>
      <c r="N1374" s="32">
        <f t="shared" si="1278"/>
        <v>0</v>
      </c>
      <c r="O1374" s="32">
        <f t="shared" si="1278"/>
        <v>0</v>
      </c>
      <c r="P1374" s="32">
        <f t="shared" si="1278"/>
        <v>0</v>
      </c>
      <c r="Q1374" s="32">
        <f t="shared" si="1278"/>
        <v>0</v>
      </c>
      <c r="R1374" s="32">
        <f t="shared" si="1278"/>
        <v>0</v>
      </c>
      <c r="S1374" s="32">
        <f t="shared" si="1278"/>
        <v>0</v>
      </c>
      <c r="T1374" s="32">
        <f t="shared" si="1278"/>
        <v>0</v>
      </c>
      <c r="U1374" s="32">
        <f t="shared" si="1278"/>
        <v>0</v>
      </c>
      <c r="V1374" s="32">
        <f t="shared" si="1278"/>
        <v>0</v>
      </c>
      <c r="W1374" s="32">
        <f t="shared" si="1278"/>
        <v>0</v>
      </c>
    </row>
    <row r="1375" spans="1:23" x14ac:dyDescent="0.25">
      <c r="A1375" s="257" t="s">
        <v>430</v>
      </c>
      <c r="B1375" t="str">
        <f>IFERROR(_xlfn.XLOOKUP(TEXT(A1375, "0"), TEXT('Material master'!$A$2:'Material master'!$A$275, "0"), 'Material master'!$B$2:'Material master'!$B$275, 1),"")</f>
        <v>ATH SG10S11 PS 1000:B4S:H4:H:1000</v>
      </c>
      <c r="C1375" t="str">
        <f>IFERROR(_xlfn.XLOOKUP(TEXT(A1375, "0"), TEXT('Material master'!$A$2:'Material master'!$A$275, "0"), 'Material master'!$C$2:'Material master'!$C$275, 1),"")</f>
        <v>Packaged Product</v>
      </c>
      <c r="D1375" t="str">
        <f>IFERROR(_xlfn.XLOOKUP(TEXT(A1375, "0"), TEXT('Material master'!$A$2:'Material master'!$A$275, "0"), 'Material master'!$D$2:'Material master'!$D$275, 1),"")</f>
        <v>J000 - ATH</v>
      </c>
      <c r="E1375" t="str">
        <f>IFERROR(_xlfn.XLOOKUP(TEXT(A1375, "0"), TEXT('Material master'!$A$2:'Material master'!$A$275, "0"), 'Material master'!$E$2:'Material master'!$E$275, 1),"")</f>
        <v>SPC0931 - ATH Micronised</v>
      </c>
      <c r="F1375" t="str">
        <f>IFERROR(_xlfn.XLOOKUP(TEXT(A1375, "0"), TEXT('Material master'!$A$2:'Material master'!$A$275, "0"), 'Material master'!$F$2:'Material master'!$F$275, 1),"")</f>
        <v>AC20 - ATH Micronised Fine Surface Treated</v>
      </c>
      <c r="G1375" t="str">
        <f>IFERROR(_xlfn.XLOOKUP(TEXT(A1375, "0"), TEXT('Material master'!$A$2:'Material master'!$A$275, "0"), 'Material master'!$G$2:'Material master'!$G$275, 1),"")</f>
        <v>ATH SG10 S11 PS</v>
      </c>
      <c r="H1375" t="s">
        <v>704</v>
      </c>
      <c r="I1375">
        <v>1</v>
      </c>
      <c r="K1375" s="32"/>
      <c r="L1375" s="32">
        <f t="shared" ref="L1375:W1375" si="1279">IF(( L1374 - K1373 + L1372 ) &gt; 0, CEILING(( L1374 - K1373 + L1372 ), $I1375), 0)</f>
        <v>6</v>
      </c>
      <c r="M1375" s="32">
        <f t="shared" si="1279"/>
        <v>7</v>
      </c>
      <c r="N1375" s="32">
        <f t="shared" si="1279"/>
        <v>7</v>
      </c>
      <c r="O1375" s="32">
        <f t="shared" si="1279"/>
        <v>7</v>
      </c>
      <c r="P1375" s="32">
        <f t="shared" si="1279"/>
        <v>7</v>
      </c>
      <c r="Q1375" s="32">
        <f t="shared" si="1279"/>
        <v>7</v>
      </c>
      <c r="R1375" s="32">
        <f t="shared" si="1279"/>
        <v>7</v>
      </c>
      <c r="S1375" s="32">
        <f t="shared" si="1279"/>
        <v>7</v>
      </c>
      <c r="T1375" s="32">
        <f t="shared" si="1279"/>
        <v>7</v>
      </c>
      <c r="U1375" s="32">
        <f t="shared" si="1279"/>
        <v>7</v>
      </c>
      <c r="V1375" s="32">
        <f t="shared" si="1279"/>
        <v>7</v>
      </c>
      <c r="W1375" s="32">
        <f t="shared" si="1279"/>
        <v>7</v>
      </c>
    </row>
    <row r="1376" spans="1:23" x14ac:dyDescent="0.25">
      <c r="A1376" s="257" t="s">
        <v>430</v>
      </c>
      <c r="B1376" t="str">
        <f>IFERROR(_xlfn.XLOOKUP(TEXT(A1376, "0"), TEXT('Material master'!$A$2:'Material master'!$A$275, "0"), 'Material master'!$B$2:'Material master'!$B$275, 1),"")</f>
        <v>ATH SG10S11 PS 1000:B4S:H4:H:1000</v>
      </c>
      <c r="C1376" t="str">
        <f>IFERROR(_xlfn.XLOOKUP(TEXT(A1376, "0"), TEXT('Material master'!$A$2:'Material master'!$A$275, "0"), 'Material master'!$C$2:'Material master'!$C$275, 1),"")</f>
        <v>Packaged Product</v>
      </c>
      <c r="D1376" t="str">
        <f>IFERROR(_xlfn.XLOOKUP(TEXT(A1376, "0"), TEXT('Material master'!$A$2:'Material master'!$A$275, "0"), 'Material master'!$D$2:'Material master'!$D$275, 1),"")</f>
        <v>J000 - ATH</v>
      </c>
      <c r="E1376" t="str">
        <f>IFERROR(_xlfn.XLOOKUP(TEXT(A1376, "0"), TEXT('Material master'!$A$2:'Material master'!$A$275, "0"), 'Material master'!$E$2:'Material master'!$E$275, 1),"")</f>
        <v>SPC0931 - ATH Micronised</v>
      </c>
      <c r="F1376" t="str">
        <f>IFERROR(_xlfn.XLOOKUP(TEXT(A1376, "0"), TEXT('Material master'!$A$2:'Material master'!$A$275, "0"), 'Material master'!$F$2:'Material master'!$F$275, 1),"")</f>
        <v>AC20 - ATH Micronised Fine Surface Treated</v>
      </c>
      <c r="G1376" t="str">
        <f>IFERROR(_xlfn.XLOOKUP(TEXT(A1376, "0"), TEXT('Material master'!$A$2:'Material master'!$A$275, "0"), 'Material master'!$G$2:'Material master'!$G$275, 1),"")</f>
        <v>ATH SG10 S11 PS</v>
      </c>
      <c r="H1376" t="s">
        <v>705</v>
      </c>
      <c r="I1376" t="s">
        <v>605</v>
      </c>
      <c r="J1376">
        <v>2</v>
      </c>
      <c r="K1376" s="32"/>
      <c r="L1376" s="32">
        <f t="shared" ref="L1376:W1376" si="1280">L1375 / $J1376</f>
        <v>3</v>
      </c>
      <c r="M1376" s="32">
        <f t="shared" si="1280"/>
        <v>3.5</v>
      </c>
      <c r="N1376" s="32">
        <f t="shared" si="1280"/>
        <v>3.5</v>
      </c>
      <c r="O1376" s="32">
        <f t="shared" si="1280"/>
        <v>3.5</v>
      </c>
      <c r="P1376" s="32">
        <f t="shared" si="1280"/>
        <v>3.5</v>
      </c>
      <c r="Q1376" s="32">
        <f t="shared" si="1280"/>
        <v>3.5</v>
      </c>
      <c r="R1376" s="32">
        <f t="shared" si="1280"/>
        <v>3.5</v>
      </c>
      <c r="S1376" s="32">
        <f t="shared" si="1280"/>
        <v>3.5</v>
      </c>
      <c r="T1376" s="32">
        <f t="shared" si="1280"/>
        <v>3.5</v>
      </c>
      <c r="U1376" s="32">
        <f t="shared" si="1280"/>
        <v>3.5</v>
      </c>
      <c r="V1376" s="32">
        <f t="shared" si="1280"/>
        <v>3.5</v>
      </c>
      <c r="W1376" s="32">
        <f t="shared" si="1280"/>
        <v>3.5</v>
      </c>
    </row>
    <row r="1377" spans="1:23" x14ac:dyDescent="0.25">
      <c r="A1377" s="257" t="s">
        <v>430</v>
      </c>
      <c r="B1377" t="str">
        <f>IFERROR(_xlfn.XLOOKUP(TEXT(A1377, "0"), TEXT('Material master'!$A$2:'Material master'!$A$275, "0"), 'Material master'!$B$2:'Material master'!$B$275, 1),"")</f>
        <v>ATH SG10S11 PS 1000:B4S:H4:H:1000</v>
      </c>
      <c r="C1377" t="str">
        <f>IFERROR(_xlfn.XLOOKUP(TEXT(A1377, "0"), TEXT('Material master'!$A$2:'Material master'!$A$275, "0"), 'Material master'!$C$2:'Material master'!$C$275, 1),"")</f>
        <v>Packaged Product</v>
      </c>
      <c r="D1377" t="str">
        <f>IFERROR(_xlfn.XLOOKUP(TEXT(A1377, "0"), TEXT('Material master'!$A$2:'Material master'!$A$275, "0"), 'Material master'!$D$2:'Material master'!$D$275, 1),"")</f>
        <v>J000 - ATH</v>
      </c>
      <c r="E1377" t="str">
        <f>IFERROR(_xlfn.XLOOKUP(TEXT(A1377, "0"), TEXT('Material master'!$A$2:'Material master'!$A$275, "0"), 'Material master'!$E$2:'Material master'!$E$275, 1),"")</f>
        <v>SPC0931 - ATH Micronised</v>
      </c>
      <c r="F1377" t="str">
        <f>IFERROR(_xlfn.XLOOKUP(TEXT(A1377, "0"), TEXT('Material master'!$A$2:'Material master'!$A$275, "0"), 'Material master'!$F$2:'Material master'!$F$275, 1),"")</f>
        <v>AC20 - ATH Micronised Fine Surface Treated</v>
      </c>
      <c r="G1377" t="str">
        <f>IFERROR(_xlfn.XLOOKUP(TEXT(A1377, "0"), TEXT('Material master'!$A$2:'Material master'!$A$275, "0"), 'Material master'!$G$2:'Material master'!$G$275, 1),"")</f>
        <v>ATH SG10 S11 PS</v>
      </c>
      <c r="H1377" t="s">
        <v>706</v>
      </c>
      <c r="I1377" s="257" t="s">
        <v>115</v>
      </c>
      <c r="J1377">
        <v>1</v>
      </c>
      <c r="K1377" s="32"/>
      <c r="L1377" s="32">
        <f t="shared" ref="L1377:W1377" si="1281">L1375 * $J1377</f>
        <v>6</v>
      </c>
      <c r="M1377" s="32">
        <f t="shared" si="1281"/>
        <v>7</v>
      </c>
      <c r="N1377" s="32">
        <f t="shared" si="1281"/>
        <v>7</v>
      </c>
      <c r="O1377" s="32">
        <f t="shared" si="1281"/>
        <v>7</v>
      </c>
      <c r="P1377" s="32">
        <f t="shared" si="1281"/>
        <v>7</v>
      </c>
      <c r="Q1377" s="32">
        <f t="shared" si="1281"/>
        <v>7</v>
      </c>
      <c r="R1377" s="32">
        <f t="shared" si="1281"/>
        <v>7</v>
      </c>
      <c r="S1377" s="32">
        <f t="shared" si="1281"/>
        <v>7</v>
      </c>
      <c r="T1377" s="32">
        <f t="shared" si="1281"/>
        <v>7</v>
      </c>
      <c r="U1377" s="32">
        <f t="shared" si="1281"/>
        <v>7</v>
      </c>
      <c r="V1377" s="32">
        <f t="shared" si="1281"/>
        <v>7</v>
      </c>
      <c r="W1377" s="32">
        <f t="shared" si="1281"/>
        <v>7</v>
      </c>
    </row>
    <row r="1378" spans="1:23" x14ac:dyDescent="0.25">
      <c r="A1378" s="257" t="s">
        <v>430</v>
      </c>
      <c r="B1378" t="str">
        <f>IFERROR(_xlfn.XLOOKUP(TEXT(A1378, "0"), TEXT('Material master'!$A$2:'Material master'!$A$275, "0"), 'Material master'!$B$2:'Material master'!$B$275, 1),"")</f>
        <v>ATH SG10S11 PS 1000:B4S:H4:H:1000</v>
      </c>
      <c r="C1378" t="str">
        <f>IFERROR(_xlfn.XLOOKUP(TEXT(A1378, "0"), TEXT('Material master'!$A$2:'Material master'!$A$275, "0"), 'Material master'!$C$2:'Material master'!$C$275, 1),"")</f>
        <v>Packaged Product</v>
      </c>
      <c r="D1378" t="str">
        <f>IFERROR(_xlfn.XLOOKUP(TEXT(A1378, "0"), TEXT('Material master'!$A$2:'Material master'!$A$275, "0"), 'Material master'!$D$2:'Material master'!$D$275, 1),"")</f>
        <v>J000 - ATH</v>
      </c>
      <c r="E1378" t="str">
        <f>IFERROR(_xlfn.XLOOKUP(TEXT(A1378, "0"), TEXT('Material master'!$A$2:'Material master'!$A$275, "0"), 'Material master'!$E$2:'Material master'!$E$275, 1),"")</f>
        <v>SPC0931 - ATH Micronised</v>
      </c>
      <c r="F1378" t="str">
        <f>IFERROR(_xlfn.XLOOKUP(TEXT(A1378, "0"), TEXT('Material master'!$A$2:'Material master'!$A$275, "0"), 'Material master'!$F$2:'Material master'!$F$275, 1),"")</f>
        <v>AC20 - ATH Micronised Fine Surface Treated</v>
      </c>
      <c r="G1378" t="str">
        <f>IFERROR(_xlfn.XLOOKUP(TEXT(A1378, "0"), TEXT('Material master'!$A$2:'Material master'!$A$275, "0"), 'Material master'!$G$2:'Material master'!$G$275, 1),"")</f>
        <v>ATH SG10 S11 PS</v>
      </c>
      <c r="H1378" t="s">
        <v>706</v>
      </c>
      <c r="I1378" s="257" t="s">
        <v>119</v>
      </c>
      <c r="J1378">
        <v>1</v>
      </c>
      <c r="K1378" s="32"/>
      <c r="L1378" s="32">
        <f t="shared" ref="L1378:W1378" si="1282">L1375 * $J1378</f>
        <v>6</v>
      </c>
      <c r="M1378" s="32">
        <f t="shared" si="1282"/>
        <v>7</v>
      </c>
      <c r="N1378" s="32">
        <f t="shared" si="1282"/>
        <v>7</v>
      </c>
      <c r="O1378" s="32">
        <f t="shared" si="1282"/>
        <v>7</v>
      </c>
      <c r="P1378" s="32">
        <f t="shared" si="1282"/>
        <v>7</v>
      </c>
      <c r="Q1378" s="32">
        <f t="shared" si="1282"/>
        <v>7</v>
      </c>
      <c r="R1378" s="32">
        <f t="shared" si="1282"/>
        <v>7</v>
      </c>
      <c r="S1378" s="32">
        <f t="shared" si="1282"/>
        <v>7</v>
      </c>
      <c r="T1378" s="32">
        <f t="shared" si="1282"/>
        <v>7</v>
      </c>
      <c r="U1378" s="32">
        <f t="shared" si="1282"/>
        <v>7</v>
      </c>
      <c r="V1378" s="32">
        <f t="shared" si="1282"/>
        <v>7</v>
      </c>
      <c r="W1378" s="32">
        <f t="shared" si="1282"/>
        <v>7</v>
      </c>
    </row>
    <row r="1379" spans="1:23" x14ac:dyDescent="0.25">
      <c r="A1379" s="257" t="s">
        <v>430</v>
      </c>
      <c r="B1379" t="str">
        <f>IFERROR(_xlfn.XLOOKUP(TEXT(A1379, "0"), TEXT('Material master'!$A$2:'Material master'!$A$275, "0"), 'Material master'!$B$2:'Material master'!$B$275, 1),"")</f>
        <v>ATH SG10S11 PS 1000:B4S:H4:H:1000</v>
      </c>
      <c r="C1379" t="str">
        <f>IFERROR(_xlfn.XLOOKUP(TEXT(A1379, "0"), TEXT('Material master'!$A$2:'Material master'!$A$275, "0"), 'Material master'!$C$2:'Material master'!$C$275, 1),"")</f>
        <v>Packaged Product</v>
      </c>
      <c r="D1379" t="str">
        <f>IFERROR(_xlfn.XLOOKUP(TEXT(A1379, "0"), TEXT('Material master'!$A$2:'Material master'!$A$275, "0"), 'Material master'!$D$2:'Material master'!$D$275, 1),"")</f>
        <v>J000 - ATH</v>
      </c>
      <c r="E1379" t="str">
        <f>IFERROR(_xlfn.XLOOKUP(TEXT(A1379, "0"), TEXT('Material master'!$A$2:'Material master'!$A$275, "0"), 'Material master'!$E$2:'Material master'!$E$275, 1),"")</f>
        <v>SPC0931 - ATH Micronised</v>
      </c>
      <c r="F1379" t="str">
        <f>IFERROR(_xlfn.XLOOKUP(TEXT(A1379, "0"), TEXT('Material master'!$A$2:'Material master'!$A$275, "0"), 'Material master'!$F$2:'Material master'!$F$275, 1),"")</f>
        <v>AC20 - ATH Micronised Fine Surface Treated</v>
      </c>
      <c r="G1379" t="str">
        <f>IFERROR(_xlfn.XLOOKUP(TEXT(A1379, "0"), TEXT('Material master'!$A$2:'Material master'!$A$275, "0"), 'Material master'!$G$2:'Material master'!$G$275, 1),"")</f>
        <v>ATH SG10 S11 PS</v>
      </c>
      <c r="H1379" t="s">
        <v>706</v>
      </c>
      <c r="I1379" s="257" t="s">
        <v>151</v>
      </c>
      <c r="J1379">
        <v>1</v>
      </c>
      <c r="K1379" s="32"/>
      <c r="L1379" s="32">
        <f t="shared" ref="L1379:W1379" si="1283">L1375 * $J1379</f>
        <v>6</v>
      </c>
      <c r="M1379" s="32">
        <f t="shared" si="1283"/>
        <v>7</v>
      </c>
      <c r="N1379" s="32">
        <f t="shared" si="1283"/>
        <v>7</v>
      </c>
      <c r="O1379" s="32">
        <f t="shared" si="1283"/>
        <v>7</v>
      </c>
      <c r="P1379" s="32">
        <f t="shared" si="1283"/>
        <v>7</v>
      </c>
      <c r="Q1379" s="32">
        <f t="shared" si="1283"/>
        <v>7</v>
      </c>
      <c r="R1379" s="32">
        <f t="shared" si="1283"/>
        <v>7</v>
      </c>
      <c r="S1379" s="32">
        <f t="shared" si="1283"/>
        <v>7</v>
      </c>
      <c r="T1379" s="32">
        <f t="shared" si="1283"/>
        <v>7</v>
      </c>
      <c r="U1379" s="32">
        <f t="shared" si="1283"/>
        <v>7</v>
      </c>
      <c r="V1379" s="32">
        <f t="shared" si="1283"/>
        <v>7</v>
      </c>
      <c r="W1379" s="32">
        <f t="shared" si="1283"/>
        <v>7</v>
      </c>
    </row>
    <row r="1380" spans="1:23" ht="15.75" thickBot="1" x14ac:dyDescent="0.3">
      <c r="A1380" s="257" t="s">
        <v>430</v>
      </c>
      <c r="B1380" t="str">
        <f>IFERROR(_xlfn.XLOOKUP(TEXT(A1380, "0"), TEXT('Material master'!$A$2:'Material master'!$A$275, "0"), 'Material master'!$B$2:'Material master'!$B$275, 1),"")</f>
        <v>ATH SG10S11 PS 1000:B4S:H4:H:1000</v>
      </c>
      <c r="C1380" t="str">
        <f>IFERROR(_xlfn.XLOOKUP(TEXT(A1380, "0"), TEXT('Material master'!$A$2:'Material master'!$A$275, "0"), 'Material master'!$C$2:'Material master'!$C$275, 1),"")</f>
        <v>Packaged Product</v>
      </c>
      <c r="D1380" t="str">
        <f>IFERROR(_xlfn.XLOOKUP(TEXT(A1380, "0"), TEXT('Material master'!$A$2:'Material master'!$A$275, "0"), 'Material master'!$D$2:'Material master'!$D$275, 1),"")</f>
        <v>J000 - ATH</v>
      </c>
      <c r="E1380" t="str">
        <f>IFERROR(_xlfn.XLOOKUP(TEXT(A1380, "0"), TEXT('Material master'!$A$2:'Material master'!$A$275, "0"), 'Material master'!$E$2:'Material master'!$E$275, 1),"")</f>
        <v>SPC0931 - ATH Micronised</v>
      </c>
      <c r="F1380" t="str">
        <f>IFERROR(_xlfn.XLOOKUP(TEXT(A1380, "0"), TEXT('Material master'!$A$2:'Material master'!$A$275, "0"), 'Material master'!$F$2:'Material master'!$F$275, 1),"")</f>
        <v>AC20 - ATH Micronised Fine Surface Treated</v>
      </c>
      <c r="G1380" t="str">
        <f>IFERROR(_xlfn.XLOOKUP(TEXT(A1380, "0"), TEXT('Material master'!$A$2:'Material master'!$A$275, "0"), 'Material master'!$G$2:'Material master'!$G$275, 1),"")</f>
        <v>ATH SG10 S11 PS</v>
      </c>
      <c r="H1380" t="s">
        <v>706</v>
      </c>
      <c r="I1380" s="257" t="s">
        <v>188</v>
      </c>
      <c r="J1380">
        <v>1</v>
      </c>
      <c r="K1380" s="32"/>
      <c r="L1380" s="32">
        <f t="shared" ref="L1380:W1380" si="1284">L1375 * $J1380</f>
        <v>6</v>
      </c>
      <c r="M1380" s="32">
        <f t="shared" si="1284"/>
        <v>7</v>
      </c>
      <c r="N1380" s="32">
        <f t="shared" si="1284"/>
        <v>7</v>
      </c>
      <c r="O1380" s="32">
        <f t="shared" si="1284"/>
        <v>7</v>
      </c>
      <c r="P1380" s="32">
        <f t="shared" si="1284"/>
        <v>7</v>
      </c>
      <c r="Q1380" s="32">
        <f t="shared" si="1284"/>
        <v>7</v>
      </c>
      <c r="R1380" s="32">
        <f t="shared" si="1284"/>
        <v>7</v>
      </c>
      <c r="S1380" s="32">
        <f t="shared" si="1284"/>
        <v>7</v>
      </c>
      <c r="T1380" s="32">
        <f t="shared" si="1284"/>
        <v>7</v>
      </c>
      <c r="U1380" s="32">
        <f t="shared" si="1284"/>
        <v>7</v>
      </c>
      <c r="V1380" s="32">
        <f t="shared" si="1284"/>
        <v>7</v>
      </c>
      <c r="W1380" s="32">
        <f t="shared" si="1284"/>
        <v>7</v>
      </c>
    </row>
    <row r="1381" spans="1:23" s="138" customFormat="1" x14ac:dyDescent="0.25">
      <c r="A1381" s="137" t="s">
        <v>433</v>
      </c>
      <c r="B1381" s="138" t="str">
        <f>IFERROR(_xlfn.XLOOKUP(TEXT(A1381, "0"), TEXT('Material master'!$A$2:'Material master'!$A$275, "0"), 'Material master'!$B$2:'Material master'!$B$275, 1),"")</f>
        <v>ATH SG10S11 PS 20:PL:H4:H:1120</v>
      </c>
      <c r="C1381" s="138" t="str">
        <f>IFERROR(_xlfn.XLOOKUP(TEXT(A1381, "0"), TEXT('Material master'!$A$2:'Material master'!$A$275, "0"), 'Material master'!$C$2:'Material master'!$C$275, 1),"")</f>
        <v>Packaged Product</v>
      </c>
      <c r="D1381" s="138" t="str">
        <f>IFERROR(_xlfn.XLOOKUP(TEXT(A1381, "0"), TEXT('Material master'!$A$2:'Material master'!$A$275, "0"), 'Material master'!$D$2:'Material master'!$D$275, 1),"")</f>
        <v>J000 - ATH</v>
      </c>
      <c r="E1381" s="138" t="str">
        <f>IFERROR(_xlfn.XLOOKUP(TEXT(A1381, "0"), TEXT('Material master'!$A$2:'Material master'!$A$275, "0"), 'Material master'!$E$2:'Material master'!$E$275, 1),"")</f>
        <v>SPC0931 - ATH Micronised</v>
      </c>
      <c r="F1381" s="138" t="str">
        <f>IFERROR(_xlfn.XLOOKUP(TEXT(A1381, "0"), TEXT('Material master'!$A$2:'Material master'!$A$275, "0"), 'Material master'!$F$2:'Material master'!$F$275, 1),"")</f>
        <v>AC20 - ATH Micronised Fine Surface Treated</v>
      </c>
      <c r="G1381" s="138" t="str">
        <f>IFERROR(_xlfn.XLOOKUP(TEXT(A1381, "0"), TEXT('Material master'!$A$2:'Material master'!$A$275, "0"), 'Material master'!$G$2:'Material master'!$G$275, 1),"")</f>
        <v>ATH SG10 S11 PS</v>
      </c>
      <c r="H1381" s="139" t="s">
        <v>696</v>
      </c>
      <c r="I1381" s="139"/>
      <c r="J1381" s="139"/>
      <c r="K1381" s="143"/>
      <c r="L1381" s="143">
        <v>0</v>
      </c>
      <c r="M1381" s="143">
        <v>0</v>
      </c>
      <c r="N1381" s="143">
        <v>0</v>
      </c>
      <c r="O1381" s="143">
        <v>0</v>
      </c>
      <c r="P1381" s="143">
        <v>0</v>
      </c>
      <c r="Q1381" s="143">
        <v>0</v>
      </c>
      <c r="R1381" s="143">
        <v>0</v>
      </c>
      <c r="S1381" s="143">
        <v>0</v>
      </c>
      <c r="T1381" s="143">
        <v>0</v>
      </c>
      <c r="U1381" s="143">
        <v>0</v>
      </c>
      <c r="V1381" s="143">
        <v>0</v>
      </c>
      <c r="W1381" s="143">
        <v>0</v>
      </c>
    </row>
    <row r="1382" spans="1:23" s="136" customFormat="1" x14ac:dyDescent="0.25">
      <c r="A1382" s="270" t="s">
        <v>433</v>
      </c>
      <c r="B1382" s="136" t="str">
        <f>IFERROR(_xlfn.XLOOKUP(TEXT(A1382, "0"), TEXT('Material master'!$A$2:'Material master'!$A$275, "0"), 'Material master'!$B$2:'Material master'!$B$275, 1),"")</f>
        <v>ATH SG10S11 PS 20:PL:H4:H:1120</v>
      </c>
      <c r="C1382" s="136" t="str">
        <f>IFERROR(_xlfn.XLOOKUP(TEXT(A1382, "0"), TEXT('Material master'!$A$2:'Material master'!$A$275, "0"), 'Material master'!$C$2:'Material master'!$C$275, 1),"")</f>
        <v>Packaged Product</v>
      </c>
      <c r="D1382" s="136" t="str">
        <f>IFERROR(_xlfn.XLOOKUP(TEXT(A1382, "0"), TEXT('Material master'!$A$2:'Material master'!$A$275, "0"), 'Material master'!$D$2:'Material master'!$D$275, 1),"")</f>
        <v>J000 - ATH</v>
      </c>
      <c r="E1382" s="136" t="str">
        <f>IFERROR(_xlfn.XLOOKUP(TEXT(A1382, "0"), TEXT('Material master'!$A$2:'Material master'!$A$275, "0"), 'Material master'!$E$2:'Material master'!$E$275, 1),"")</f>
        <v>SPC0931 - ATH Micronised</v>
      </c>
      <c r="F1382" s="136" t="str">
        <f>IFERROR(_xlfn.XLOOKUP(TEXT(A1382, "0"), TEXT('Material master'!$A$2:'Material master'!$A$275, "0"), 'Material master'!$F$2:'Material master'!$F$275, 1),"")</f>
        <v>AC20 - ATH Micronised Fine Surface Treated</v>
      </c>
      <c r="G1382" s="136" t="str">
        <f>IFERROR(_xlfn.XLOOKUP(TEXT(A1382, "0"), TEXT('Material master'!$A$2:'Material master'!$A$275, "0"), 'Material master'!$G$2:'Material master'!$G$275, 1),"")</f>
        <v>ATH SG10 S11 PS</v>
      </c>
      <c r="H1382" s="136" t="s">
        <v>697</v>
      </c>
      <c r="K1382" s="142">
        <v>0</v>
      </c>
      <c r="L1382" s="142">
        <f t="shared" ref="L1382:W1382" si="1285">K1382 - L1381 + L1384</f>
        <v>0</v>
      </c>
      <c r="M1382" s="142">
        <f t="shared" si="1285"/>
        <v>0</v>
      </c>
      <c r="N1382" s="142">
        <f t="shared" si="1285"/>
        <v>0</v>
      </c>
      <c r="O1382" s="142">
        <f t="shared" si="1285"/>
        <v>0</v>
      </c>
      <c r="P1382" s="142">
        <f t="shared" si="1285"/>
        <v>0</v>
      </c>
      <c r="Q1382" s="142">
        <f t="shared" si="1285"/>
        <v>0</v>
      </c>
      <c r="R1382" s="142">
        <f t="shared" si="1285"/>
        <v>0</v>
      </c>
      <c r="S1382" s="142">
        <f t="shared" si="1285"/>
        <v>0</v>
      </c>
      <c r="T1382" s="142">
        <f t="shared" si="1285"/>
        <v>0</v>
      </c>
      <c r="U1382" s="142">
        <f t="shared" si="1285"/>
        <v>0</v>
      </c>
      <c r="V1382" s="142">
        <f t="shared" si="1285"/>
        <v>0</v>
      </c>
      <c r="W1382" s="142">
        <f t="shared" si="1285"/>
        <v>0</v>
      </c>
    </row>
    <row r="1383" spans="1:23" x14ac:dyDescent="0.25">
      <c r="A1383" s="257" t="s">
        <v>433</v>
      </c>
      <c r="B1383" t="str">
        <f>IFERROR(_xlfn.XLOOKUP(TEXT(A1383, "0"), TEXT('Material master'!$A$2:'Material master'!$A$275, "0"), 'Material master'!$B$2:'Material master'!$B$275, 1),"")</f>
        <v>ATH SG10S11 PS 20:PL:H4:H:1120</v>
      </c>
      <c r="C1383" t="str">
        <f>IFERROR(_xlfn.XLOOKUP(TEXT(A1383, "0"), TEXT('Material master'!$A$2:'Material master'!$A$275, "0"), 'Material master'!$C$2:'Material master'!$C$275, 1),"")</f>
        <v>Packaged Product</v>
      </c>
      <c r="D1383" t="str">
        <f>IFERROR(_xlfn.XLOOKUP(TEXT(A1383, "0"), TEXT('Material master'!$A$2:'Material master'!$A$275, "0"), 'Material master'!$D$2:'Material master'!$D$275, 1),"")</f>
        <v>J000 - ATH</v>
      </c>
      <c r="E1383" t="str">
        <f>IFERROR(_xlfn.XLOOKUP(TEXT(A1383, "0"), TEXT('Material master'!$A$2:'Material master'!$A$275, "0"), 'Material master'!$E$2:'Material master'!$E$275, 1),"")</f>
        <v>SPC0931 - ATH Micronised</v>
      </c>
      <c r="F1383" t="str">
        <f>IFERROR(_xlfn.XLOOKUP(TEXT(A1383, "0"), TEXT('Material master'!$A$2:'Material master'!$A$275, "0"), 'Material master'!$F$2:'Material master'!$F$275, 1),"")</f>
        <v>AC20 - ATH Micronised Fine Surface Treated</v>
      </c>
      <c r="G1383" t="str">
        <f>IFERROR(_xlfn.XLOOKUP(TEXT(A1383, "0"), TEXT('Material master'!$A$2:'Material master'!$A$275, "0"), 'Material master'!$G$2:'Material master'!$G$275, 1),"")</f>
        <v>ATH SG10 S11 PS</v>
      </c>
      <c r="H1383" t="s">
        <v>698</v>
      </c>
      <c r="I1383" s="32">
        <v>0</v>
      </c>
      <c r="J1383" s="258">
        <f>IFERROR($I1383/AVERAGE($L1381:$W1381),0)</f>
        <v>0</v>
      </c>
      <c r="K1383" s="32"/>
      <c r="L1383" s="32">
        <f t="shared" ref="L1383:W1383" si="1286">$I1383</f>
        <v>0</v>
      </c>
      <c r="M1383" s="32">
        <f t="shared" si="1286"/>
        <v>0</v>
      </c>
      <c r="N1383" s="32">
        <f t="shared" si="1286"/>
        <v>0</v>
      </c>
      <c r="O1383" s="32">
        <f t="shared" si="1286"/>
        <v>0</v>
      </c>
      <c r="P1383" s="32">
        <f t="shared" si="1286"/>
        <v>0</v>
      </c>
      <c r="Q1383" s="32">
        <f t="shared" si="1286"/>
        <v>0</v>
      </c>
      <c r="R1383" s="32">
        <f t="shared" si="1286"/>
        <v>0</v>
      </c>
      <c r="S1383" s="32">
        <f t="shared" si="1286"/>
        <v>0</v>
      </c>
      <c r="T1383" s="32">
        <f t="shared" si="1286"/>
        <v>0</v>
      </c>
      <c r="U1383" s="32">
        <f t="shared" si="1286"/>
        <v>0</v>
      </c>
      <c r="V1383" s="32">
        <f t="shared" si="1286"/>
        <v>0</v>
      </c>
      <c r="W1383" s="32">
        <f t="shared" si="1286"/>
        <v>0</v>
      </c>
    </row>
    <row r="1384" spans="1:23" x14ac:dyDescent="0.25">
      <c r="A1384" s="257" t="s">
        <v>433</v>
      </c>
      <c r="B1384" t="str">
        <f>IFERROR(_xlfn.XLOOKUP(TEXT(A1384, "0"), TEXT('Material master'!$A$2:'Material master'!$A$275, "0"), 'Material master'!$B$2:'Material master'!$B$275, 1),"")</f>
        <v>ATH SG10S11 PS 20:PL:H4:H:1120</v>
      </c>
      <c r="C1384" t="str">
        <f>IFERROR(_xlfn.XLOOKUP(TEXT(A1384, "0"), TEXT('Material master'!$A$2:'Material master'!$A$275, "0"), 'Material master'!$C$2:'Material master'!$C$275, 1),"")</f>
        <v>Packaged Product</v>
      </c>
      <c r="D1384" t="str">
        <f>IFERROR(_xlfn.XLOOKUP(TEXT(A1384, "0"), TEXT('Material master'!$A$2:'Material master'!$A$275, "0"), 'Material master'!$D$2:'Material master'!$D$275, 1),"")</f>
        <v>J000 - ATH</v>
      </c>
      <c r="E1384" t="str">
        <f>IFERROR(_xlfn.XLOOKUP(TEXT(A1384, "0"), TEXT('Material master'!$A$2:'Material master'!$A$275, "0"), 'Material master'!$E$2:'Material master'!$E$275, 1),"")</f>
        <v>SPC0931 - ATH Micronised</v>
      </c>
      <c r="F1384" t="str">
        <f>IFERROR(_xlfn.XLOOKUP(TEXT(A1384, "0"), TEXT('Material master'!$A$2:'Material master'!$A$275, "0"), 'Material master'!$F$2:'Material master'!$F$275, 1),"")</f>
        <v>AC20 - ATH Micronised Fine Surface Treated</v>
      </c>
      <c r="G1384" t="str">
        <f>IFERROR(_xlfn.XLOOKUP(TEXT(A1384, "0"), TEXT('Material master'!$A$2:'Material master'!$A$275, "0"), 'Material master'!$G$2:'Material master'!$G$275, 1),"")</f>
        <v>ATH SG10 S11 PS</v>
      </c>
      <c r="H1384" t="s">
        <v>699</v>
      </c>
      <c r="I1384">
        <f>IFERROR(_xlfn.XLOOKUP(TEXT(A1384, "0"), TEXT('Purchase sheet'!$A$2:'Purchase sheet'!$A$31, "0"), 'Purchase sheet'!$H$2:'Purchase sheet'!$H$31, 1), 1)</f>
        <v>1</v>
      </c>
      <c r="K1384" s="32"/>
      <c r="L1384" s="259"/>
      <c r="M1384" s="32">
        <f t="shared" ref="M1384:W1384" si="1287">IF( M1383 - L1382 + M1381 &gt; 0, CEILING( M1383 - L1382 + M1381, $I$1384), 0)</f>
        <v>0</v>
      </c>
      <c r="N1384" s="32">
        <f t="shared" si="1287"/>
        <v>0</v>
      </c>
      <c r="O1384" s="32">
        <f t="shared" si="1287"/>
        <v>0</v>
      </c>
      <c r="P1384" s="32">
        <f t="shared" si="1287"/>
        <v>0</v>
      </c>
      <c r="Q1384" s="32">
        <f t="shared" si="1287"/>
        <v>0</v>
      </c>
      <c r="R1384" s="32">
        <f t="shared" si="1287"/>
        <v>0</v>
      </c>
      <c r="S1384" s="32">
        <f t="shared" si="1287"/>
        <v>0</v>
      </c>
      <c r="T1384" s="32">
        <f t="shared" si="1287"/>
        <v>0</v>
      </c>
      <c r="U1384" s="32">
        <f t="shared" si="1287"/>
        <v>0</v>
      </c>
      <c r="V1384" s="32">
        <f t="shared" si="1287"/>
        <v>0</v>
      </c>
      <c r="W1384" s="32">
        <f t="shared" si="1287"/>
        <v>0</v>
      </c>
    </row>
    <row r="1385" spans="1:23" ht="15.75" thickBot="1" x14ac:dyDescent="0.3">
      <c r="A1385" s="257" t="s">
        <v>433</v>
      </c>
      <c r="B1385" t="str">
        <f>IFERROR(_xlfn.XLOOKUP(TEXT(A1385, "0"), TEXT('Material master'!$A$2:'Material master'!$A$275, "0"), 'Material master'!$B$2:'Material master'!$B$275, 1),"")</f>
        <v>ATH SG10S11 PS 20:PL:H4:H:1120</v>
      </c>
      <c r="C1385" t="str">
        <f>IFERROR(_xlfn.XLOOKUP(TEXT(A1385, "0"), TEXT('Material master'!$A$2:'Material master'!$A$275, "0"), 'Material master'!$C$2:'Material master'!$C$275, 1),"")</f>
        <v>Packaged Product</v>
      </c>
      <c r="D1385" t="str">
        <f>IFERROR(_xlfn.XLOOKUP(TEXT(A1385, "0"), TEXT('Material master'!$A$2:'Material master'!$A$275, "0"), 'Material master'!$D$2:'Material master'!$D$275, 1),"")</f>
        <v>J000 - ATH</v>
      </c>
      <c r="E1385" t="str">
        <f>IFERROR(_xlfn.XLOOKUP(TEXT(A1385, "0"), TEXT('Material master'!$A$2:'Material master'!$A$275, "0"), 'Material master'!$E$2:'Material master'!$E$275, 1),"")</f>
        <v>SPC0931 - ATH Micronised</v>
      </c>
      <c r="F1385" t="str">
        <f>IFERROR(_xlfn.XLOOKUP(TEXT(A1385, "0"), TEXT('Material master'!$A$2:'Material master'!$A$275, "0"), 'Material master'!$F$2:'Material master'!$F$275, 1),"")</f>
        <v>AC20 - ATH Micronised Fine Surface Treated</v>
      </c>
      <c r="G1385" t="str">
        <f>IFERROR(_xlfn.XLOOKUP(TEXT(A1385, "0"), TEXT('Material master'!$A$2:'Material master'!$A$275, "0"), 'Material master'!$G$2:'Material master'!$G$275, 1),"")</f>
        <v>ATH SG10 S11 PS</v>
      </c>
      <c r="H1385" t="s">
        <v>700</v>
      </c>
      <c r="I1385">
        <f>INT(IFERROR(_xlfn.XLOOKUP(TEXT(A1385, "0"), TEXT('Purchase sheet'!$A$2:'Purchase sheet'!$A$31, "0"), 'Purchase sheet'!$H$2:'Purchase sheet'!$D$31, 1), 1))</f>
        <v>1</v>
      </c>
      <c r="K1385" s="32"/>
      <c r="L1385" s="32">
        <f t="shared" ref="L1385:V1385" si="1288">M1384</f>
        <v>0</v>
      </c>
      <c r="M1385" s="32">
        <f t="shared" si="1288"/>
        <v>0</v>
      </c>
      <c r="N1385" s="32">
        <f t="shared" si="1288"/>
        <v>0</v>
      </c>
      <c r="O1385" s="32">
        <f t="shared" si="1288"/>
        <v>0</v>
      </c>
      <c r="P1385" s="32">
        <f t="shared" si="1288"/>
        <v>0</v>
      </c>
      <c r="Q1385" s="32">
        <f t="shared" si="1288"/>
        <v>0</v>
      </c>
      <c r="R1385" s="32">
        <f t="shared" si="1288"/>
        <v>0</v>
      </c>
      <c r="S1385" s="32">
        <f t="shared" si="1288"/>
        <v>0</v>
      </c>
      <c r="T1385" s="32">
        <f t="shared" si="1288"/>
        <v>0</v>
      </c>
      <c r="U1385" s="32">
        <f t="shared" si="1288"/>
        <v>0</v>
      </c>
      <c r="V1385" s="32">
        <f t="shared" si="1288"/>
        <v>0</v>
      </c>
      <c r="W1385" s="32"/>
    </row>
    <row r="1386" spans="1:23" s="138" customFormat="1" x14ac:dyDescent="0.25">
      <c r="A1386" s="137" t="s">
        <v>435</v>
      </c>
      <c r="B1386" s="138" t="str">
        <f>IFERROR(_xlfn.XLOOKUP(TEXT(A1386, "0"), TEXT('Material master'!$A$2:'Material master'!$A$275, "0"), 'Material master'!$B$2:'Material master'!$B$275, 1),"")</f>
        <v>ATH SG7HB PO 900:B4S:H4:NB:900</v>
      </c>
      <c r="C1386" s="138" t="str">
        <f>IFERROR(_xlfn.XLOOKUP(TEXT(A1386, "0"), TEXT('Material master'!$A$2:'Material master'!$A$275, "0"), 'Material master'!$C$2:'Material master'!$C$275, 1),"")</f>
        <v>Packaged Product</v>
      </c>
      <c r="D1386" s="138" t="str">
        <f>IFERROR(_xlfn.XLOOKUP(TEXT(A1386, "0"), TEXT('Material master'!$A$2:'Material master'!$A$275, "0"), 'Material master'!$D$2:'Material master'!$D$275, 1),"")</f>
        <v>J000 - ATH</v>
      </c>
      <c r="E1386" s="138" t="str">
        <f>IFERROR(_xlfn.XLOOKUP(TEXT(A1386, "0"), TEXT('Material master'!$A$2:'Material master'!$A$275, "0"), 'Material master'!$E$2:'Material master'!$E$275, 1),"")</f>
        <v>SPC0931 - ATH Micronised</v>
      </c>
      <c r="F1386" s="138" t="str">
        <f>IFERROR(_xlfn.XLOOKUP(TEXT(A1386, "0"), TEXT('Material master'!$A$2:'Material master'!$A$275, "0"), 'Material master'!$F$2:'Material master'!$F$275, 1),"")</f>
        <v>AC08 - ATH Micronised Fine</v>
      </c>
      <c r="G1386" s="138" t="str">
        <f>IFERROR(_xlfn.XLOOKUP(TEXT(A1386, "0"), TEXT('Material master'!$A$2:'Material master'!$A$275, "0"), 'Material master'!$G$2:'Material master'!$G$275, 1),"")</f>
        <v>ATH SG7HB PO</v>
      </c>
      <c r="H1386" s="138" t="s">
        <v>683</v>
      </c>
      <c r="I1386" s="140">
        <f>IFERROR(AVERAGE('Forecast sheet'!$C$61:'Forecast sheet'!$N$61),0)</f>
        <v>28.2</v>
      </c>
      <c r="J1386" s="140">
        <f>IFERROR(AVERAGE(L1386:W1386),0)</f>
        <v>26.91873057719722</v>
      </c>
      <c r="K1386" s="140"/>
      <c r="L1386" s="140">
        <v>15.024766926366587</v>
      </c>
      <c r="M1386" s="140">
        <v>28</v>
      </c>
      <c r="N1386" s="140">
        <v>28</v>
      </c>
      <c r="O1386" s="140">
        <v>28</v>
      </c>
      <c r="P1386" s="140">
        <v>28</v>
      </c>
      <c r="Q1386" s="140">
        <v>28</v>
      </c>
      <c r="R1386" s="140">
        <v>28</v>
      </c>
      <c r="S1386" s="140">
        <v>28</v>
      </c>
      <c r="T1386" s="140">
        <v>28</v>
      </c>
      <c r="U1386" s="140">
        <v>28</v>
      </c>
      <c r="V1386" s="140">
        <v>28</v>
      </c>
      <c r="W1386" s="140">
        <v>28</v>
      </c>
    </row>
    <row r="1387" spans="1:23" x14ac:dyDescent="0.25">
      <c r="A1387" s="257" t="s">
        <v>435</v>
      </c>
      <c r="B1387" t="str">
        <f>IFERROR(_xlfn.XLOOKUP(TEXT(A1387, "0"), TEXT('Material master'!$A$2:'Material master'!$A$275, "0"), 'Material master'!$B$2:'Material master'!$B$275, 1),"")</f>
        <v>ATH SG7HB PO 900:B4S:H4:NB:900</v>
      </c>
      <c r="C1387" t="str">
        <f>IFERROR(_xlfn.XLOOKUP(TEXT(A1387, "0"), TEXT('Material master'!$A$2:'Material master'!$A$275, "0"), 'Material master'!$C$2:'Material master'!$C$275, 1),"")</f>
        <v>Packaged Product</v>
      </c>
      <c r="D1387" t="str">
        <f>IFERROR(_xlfn.XLOOKUP(TEXT(A1387, "0"), TEXT('Material master'!$A$2:'Material master'!$A$275, "0"), 'Material master'!$D$2:'Material master'!$D$275, 1),"")</f>
        <v>J000 - ATH</v>
      </c>
      <c r="E1387" t="str">
        <f>IFERROR(_xlfn.XLOOKUP(TEXT(A1387, "0"), TEXT('Material master'!$A$2:'Material master'!$A$275, "0"), 'Material master'!$E$2:'Material master'!$E$275, 1),"")</f>
        <v>SPC0931 - ATH Micronised</v>
      </c>
      <c r="F1387" t="str">
        <f>IFERROR(_xlfn.XLOOKUP(TEXT(A1387, "0"), TEXT('Material master'!$A$2:'Material master'!$A$275, "0"), 'Material master'!$F$2:'Material master'!$F$275, 1),"")</f>
        <v>AC08 - ATH Micronised Fine</v>
      </c>
      <c r="G1387" t="str">
        <f>IFERROR(_xlfn.XLOOKUP(TEXT(A1387, "0"), TEXT('Material master'!$A$2:'Material master'!$A$275, "0"), 'Material master'!$G$2:'Material master'!$G$275, 1),"")</f>
        <v>ATH SG7HB PO</v>
      </c>
      <c r="H1387" s="1" t="s">
        <v>696</v>
      </c>
      <c r="I1387" s="1"/>
      <c r="J1387" s="1"/>
      <c r="K1387" s="141"/>
      <c r="L1387" s="141">
        <f t="shared" ref="L1387:W1387" si="1289">SUM(L1386)</f>
        <v>15.024766926366587</v>
      </c>
      <c r="M1387" s="141">
        <f t="shared" si="1289"/>
        <v>28</v>
      </c>
      <c r="N1387" s="141">
        <f t="shared" si="1289"/>
        <v>28</v>
      </c>
      <c r="O1387" s="141">
        <f t="shared" si="1289"/>
        <v>28</v>
      </c>
      <c r="P1387" s="141">
        <f t="shared" si="1289"/>
        <v>28</v>
      </c>
      <c r="Q1387" s="141">
        <f t="shared" si="1289"/>
        <v>28</v>
      </c>
      <c r="R1387" s="141">
        <f t="shared" si="1289"/>
        <v>28</v>
      </c>
      <c r="S1387" s="141">
        <f t="shared" si="1289"/>
        <v>28</v>
      </c>
      <c r="T1387" s="141">
        <f t="shared" si="1289"/>
        <v>28</v>
      </c>
      <c r="U1387" s="141">
        <f t="shared" si="1289"/>
        <v>28</v>
      </c>
      <c r="V1387" s="141">
        <f t="shared" si="1289"/>
        <v>28</v>
      </c>
      <c r="W1387" s="141">
        <f t="shared" si="1289"/>
        <v>28</v>
      </c>
    </row>
    <row r="1388" spans="1:23" s="136" customFormat="1" x14ac:dyDescent="0.25">
      <c r="A1388" s="270" t="s">
        <v>435</v>
      </c>
      <c r="B1388" s="136" t="str">
        <f>IFERROR(_xlfn.XLOOKUP(TEXT(A1388, "0"), TEXT('Material master'!$A$2:'Material master'!$A$275, "0"), 'Material master'!$B$2:'Material master'!$B$275, 1),"")</f>
        <v>ATH SG7HB PO 900:B4S:H4:NB:900</v>
      </c>
      <c r="C1388" s="136" t="str">
        <f>IFERROR(_xlfn.XLOOKUP(TEXT(A1388, "0"), TEXT('Material master'!$A$2:'Material master'!$A$275, "0"), 'Material master'!$C$2:'Material master'!$C$275, 1),"")</f>
        <v>Packaged Product</v>
      </c>
      <c r="D1388" s="136" t="str">
        <f>IFERROR(_xlfn.XLOOKUP(TEXT(A1388, "0"), TEXT('Material master'!$A$2:'Material master'!$A$275, "0"), 'Material master'!$D$2:'Material master'!$D$275, 1),"")</f>
        <v>J000 - ATH</v>
      </c>
      <c r="E1388" s="136" t="str">
        <f>IFERROR(_xlfn.XLOOKUP(TEXT(A1388, "0"), TEXT('Material master'!$A$2:'Material master'!$A$275, "0"), 'Material master'!$E$2:'Material master'!$E$275, 1),"")</f>
        <v>SPC0931 - ATH Micronised</v>
      </c>
      <c r="F1388" s="136" t="str">
        <f>IFERROR(_xlfn.XLOOKUP(TEXT(A1388, "0"), TEXT('Material master'!$A$2:'Material master'!$A$275, "0"), 'Material master'!$F$2:'Material master'!$F$275, 1),"")</f>
        <v>AC08 - ATH Micronised Fine</v>
      </c>
      <c r="G1388" s="136" t="str">
        <f>IFERROR(_xlfn.XLOOKUP(TEXT(A1388, "0"), TEXT('Material master'!$A$2:'Material master'!$A$275, "0"), 'Material master'!$G$2:'Material master'!$G$275, 1),"")</f>
        <v>ATH SG7HB PO</v>
      </c>
      <c r="H1388" s="136" t="s">
        <v>697</v>
      </c>
      <c r="K1388" s="142">
        <v>0.9</v>
      </c>
      <c r="L1388" s="142">
        <f t="shared" ref="L1388:W1388" si="1290">K1388 - L1387 + L1390</f>
        <v>24.575233073633417</v>
      </c>
      <c r="M1388" s="142">
        <f t="shared" si="1290"/>
        <v>24.475233073633419</v>
      </c>
      <c r="N1388" s="142">
        <f t="shared" si="1290"/>
        <v>24.375233073633421</v>
      </c>
      <c r="O1388" s="142">
        <f t="shared" si="1290"/>
        <v>24.275233073633423</v>
      </c>
      <c r="P1388" s="142">
        <f t="shared" si="1290"/>
        <v>24.175233073633425</v>
      </c>
      <c r="Q1388" s="142">
        <f t="shared" si="1290"/>
        <v>24.075233073633427</v>
      </c>
      <c r="R1388" s="142">
        <f t="shared" si="1290"/>
        <v>24.875233073633428</v>
      </c>
      <c r="S1388" s="142">
        <f t="shared" si="1290"/>
        <v>24.77523307363343</v>
      </c>
      <c r="T1388" s="142">
        <f t="shared" si="1290"/>
        <v>24.675233073633432</v>
      </c>
      <c r="U1388" s="142">
        <f t="shared" si="1290"/>
        <v>24.575233073633434</v>
      </c>
      <c r="V1388" s="142">
        <f t="shared" si="1290"/>
        <v>24.475233073633436</v>
      </c>
      <c r="W1388" s="142">
        <f t="shared" si="1290"/>
        <v>24.375233073633439</v>
      </c>
    </row>
    <row r="1389" spans="1:23" x14ac:dyDescent="0.25">
      <c r="A1389" s="257" t="s">
        <v>435</v>
      </c>
      <c r="B1389" t="str">
        <f>IFERROR(_xlfn.XLOOKUP(TEXT(A1389, "0"), TEXT('Material master'!$A$2:'Material master'!$A$275, "0"), 'Material master'!$B$2:'Material master'!$B$275, 1),"")</f>
        <v>ATH SG7HB PO 900:B4S:H4:NB:900</v>
      </c>
      <c r="C1389" t="str">
        <f>IFERROR(_xlfn.XLOOKUP(TEXT(A1389, "0"), TEXT('Material master'!$A$2:'Material master'!$A$275, "0"), 'Material master'!$C$2:'Material master'!$C$275, 1),"")</f>
        <v>Packaged Product</v>
      </c>
      <c r="D1389" t="str">
        <f>IFERROR(_xlfn.XLOOKUP(TEXT(A1389, "0"), TEXT('Material master'!$A$2:'Material master'!$A$275, "0"), 'Material master'!$D$2:'Material master'!$D$275, 1),"")</f>
        <v>J000 - ATH</v>
      </c>
      <c r="E1389" t="str">
        <f>IFERROR(_xlfn.XLOOKUP(TEXT(A1389, "0"), TEXT('Material master'!$A$2:'Material master'!$A$275, "0"), 'Material master'!$E$2:'Material master'!$E$275, 1),"")</f>
        <v>SPC0931 - ATH Micronised</v>
      </c>
      <c r="F1389" t="str">
        <f>IFERROR(_xlfn.XLOOKUP(TEXT(A1389, "0"), TEXT('Material master'!$A$2:'Material master'!$A$275, "0"), 'Material master'!$F$2:'Material master'!$F$275, 1),"")</f>
        <v>AC08 - ATH Micronised Fine</v>
      </c>
      <c r="G1389" t="str">
        <f>IFERROR(_xlfn.XLOOKUP(TEXT(A1389, "0"), TEXT('Material master'!$A$2:'Material master'!$A$275, "0"), 'Material master'!$G$2:'Material master'!$G$275, 1),"")</f>
        <v>ATH SG7HB PO</v>
      </c>
      <c r="H1389" t="s">
        <v>698</v>
      </c>
      <c r="I1389" s="32">
        <v>24</v>
      </c>
      <c r="J1389" s="258">
        <f>IFERROR($I1389/AVERAGE($L1387:$W1387),0)</f>
        <v>0.89157250306336255</v>
      </c>
      <c r="K1389" s="32"/>
      <c r="L1389" s="32">
        <f t="shared" ref="L1389:W1389" si="1291">$I1389</f>
        <v>24</v>
      </c>
      <c r="M1389" s="32">
        <f t="shared" si="1291"/>
        <v>24</v>
      </c>
      <c r="N1389" s="32">
        <f t="shared" si="1291"/>
        <v>24</v>
      </c>
      <c r="O1389" s="32">
        <f t="shared" si="1291"/>
        <v>24</v>
      </c>
      <c r="P1389" s="32">
        <f t="shared" si="1291"/>
        <v>24</v>
      </c>
      <c r="Q1389" s="32">
        <f t="shared" si="1291"/>
        <v>24</v>
      </c>
      <c r="R1389" s="32">
        <f t="shared" si="1291"/>
        <v>24</v>
      </c>
      <c r="S1389" s="32">
        <f t="shared" si="1291"/>
        <v>24</v>
      </c>
      <c r="T1389" s="32">
        <f t="shared" si="1291"/>
        <v>24</v>
      </c>
      <c r="U1389" s="32">
        <f t="shared" si="1291"/>
        <v>24</v>
      </c>
      <c r="V1389" s="32">
        <f t="shared" si="1291"/>
        <v>24</v>
      </c>
      <c r="W1389" s="32">
        <f t="shared" si="1291"/>
        <v>24</v>
      </c>
    </row>
    <row r="1390" spans="1:23" x14ac:dyDescent="0.25">
      <c r="A1390" s="257" t="s">
        <v>435</v>
      </c>
      <c r="B1390" t="str">
        <f>IFERROR(_xlfn.XLOOKUP(TEXT(A1390, "0"), TEXT('Material master'!$A$2:'Material master'!$A$275, "0"), 'Material master'!$B$2:'Material master'!$B$275, 1),"")</f>
        <v>ATH SG7HB PO 900:B4S:H4:NB:900</v>
      </c>
      <c r="C1390" t="str">
        <f>IFERROR(_xlfn.XLOOKUP(TEXT(A1390, "0"), TEXT('Material master'!$A$2:'Material master'!$A$275, "0"), 'Material master'!$C$2:'Material master'!$C$275, 1),"")</f>
        <v>Packaged Product</v>
      </c>
      <c r="D1390" t="str">
        <f>IFERROR(_xlfn.XLOOKUP(TEXT(A1390, "0"), TEXT('Material master'!$A$2:'Material master'!$A$275, "0"), 'Material master'!$D$2:'Material master'!$D$275, 1),"")</f>
        <v>J000 - ATH</v>
      </c>
      <c r="E1390" t="str">
        <f>IFERROR(_xlfn.XLOOKUP(TEXT(A1390, "0"), TEXT('Material master'!$A$2:'Material master'!$A$275, "0"), 'Material master'!$E$2:'Material master'!$E$275, 1),"")</f>
        <v>SPC0931 - ATH Micronised</v>
      </c>
      <c r="F1390" t="str">
        <f>IFERROR(_xlfn.XLOOKUP(TEXT(A1390, "0"), TEXT('Material master'!$A$2:'Material master'!$A$275, "0"), 'Material master'!$F$2:'Material master'!$F$275, 1),"")</f>
        <v>AC08 - ATH Micronised Fine</v>
      </c>
      <c r="G1390" t="str">
        <f>IFERROR(_xlfn.XLOOKUP(TEXT(A1390, "0"), TEXT('Material master'!$A$2:'Material master'!$A$275, "0"), 'Material master'!$G$2:'Material master'!$G$275, 1),"")</f>
        <v>ATH SG7HB PO</v>
      </c>
      <c r="H1390" t="s">
        <v>704</v>
      </c>
      <c r="I1390">
        <v>0.9</v>
      </c>
      <c r="K1390" s="32"/>
      <c r="L1390" s="32">
        <f t="shared" ref="L1390:W1390" si="1292">IF(( L1389 - K1388 + L1387 ) &gt; 0, CEILING(( L1389 - K1388 + L1387 ), $I1390), 0)</f>
        <v>38.700000000000003</v>
      </c>
      <c r="M1390" s="32">
        <f t="shared" si="1292"/>
        <v>27.900000000000002</v>
      </c>
      <c r="N1390" s="32">
        <f t="shared" si="1292"/>
        <v>27.900000000000002</v>
      </c>
      <c r="O1390" s="32">
        <f t="shared" si="1292"/>
        <v>27.900000000000002</v>
      </c>
      <c r="P1390" s="32">
        <f t="shared" si="1292"/>
        <v>27.900000000000002</v>
      </c>
      <c r="Q1390" s="32">
        <f t="shared" si="1292"/>
        <v>27.900000000000002</v>
      </c>
      <c r="R1390" s="32">
        <f t="shared" si="1292"/>
        <v>28.8</v>
      </c>
      <c r="S1390" s="32">
        <f t="shared" si="1292"/>
        <v>27.900000000000002</v>
      </c>
      <c r="T1390" s="32">
        <f t="shared" si="1292"/>
        <v>27.900000000000002</v>
      </c>
      <c r="U1390" s="32">
        <f t="shared" si="1292"/>
        <v>27.900000000000002</v>
      </c>
      <c r="V1390" s="32">
        <f t="shared" si="1292"/>
        <v>27.900000000000002</v>
      </c>
      <c r="W1390" s="32">
        <f t="shared" si="1292"/>
        <v>27.900000000000002</v>
      </c>
    </row>
    <row r="1391" spans="1:23" x14ac:dyDescent="0.25">
      <c r="A1391" s="257" t="s">
        <v>435</v>
      </c>
      <c r="B1391" t="str">
        <f>IFERROR(_xlfn.XLOOKUP(TEXT(A1391, "0"), TEXT('Material master'!$A$2:'Material master'!$A$275, "0"), 'Material master'!$B$2:'Material master'!$B$275, 1),"")</f>
        <v>ATH SG7HB PO 900:B4S:H4:NB:900</v>
      </c>
      <c r="C1391" t="str">
        <f>IFERROR(_xlfn.XLOOKUP(TEXT(A1391, "0"), TEXT('Material master'!$A$2:'Material master'!$A$275, "0"), 'Material master'!$C$2:'Material master'!$C$275, 1),"")</f>
        <v>Packaged Product</v>
      </c>
      <c r="D1391" t="str">
        <f>IFERROR(_xlfn.XLOOKUP(TEXT(A1391, "0"), TEXT('Material master'!$A$2:'Material master'!$A$275, "0"), 'Material master'!$D$2:'Material master'!$D$275, 1),"")</f>
        <v>J000 - ATH</v>
      </c>
      <c r="E1391" t="str">
        <f>IFERROR(_xlfn.XLOOKUP(TEXT(A1391, "0"), TEXT('Material master'!$A$2:'Material master'!$A$275, "0"), 'Material master'!$E$2:'Material master'!$E$275, 1),"")</f>
        <v>SPC0931 - ATH Micronised</v>
      </c>
      <c r="F1391" t="str">
        <f>IFERROR(_xlfn.XLOOKUP(TEXT(A1391, "0"), TEXT('Material master'!$A$2:'Material master'!$A$275, "0"), 'Material master'!$F$2:'Material master'!$F$275, 1),"")</f>
        <v>AC08 - ATH Micronised Fine</v>
      </c>
      <c r="G1391" t="str">
        <f>IFERROR(_xlfn.XLOOKUP(TEXT(A1391, "0"), TEXT('Material master'!$A$2:'Material master'!$A$275, "0"), 'Material master'!$G$2:'Material master'!$G$275, 1),"")</f>
        <v>ATH SG7HB PO</v>
      </c>
      <c r="H1391" t="s">
        <v>705</v>
      </c>
      <c r="I1391" t="s">
        <v>599</v>
      </c>
      <c r="J1391">
        <v>3.1</v>
      </c>
      <c r="K1391" s="32"/>
      <c r="L1391" s="32">
        <f t="shared" ref="L1391:W1391" si="1293">L1390 / $J1391</f>
        <v>12.483870967741936</v>
      </c>
      <c r="M1391" s="32">
        <f t="shared" si="1293"/>
        <v>9</v>
      </c>
      <c r="N1391" s="32">
        <f t="shared" si="1293"/>
        <v>9</v>
      </c>
      <c r="O1391" s="32">
        <f t="shared" si="1293"/>
        <v>9</v>
      </c>
      <c r="P1391" s="32">
        <f t="shared" si="1293"/>
        <v>9</v>
      </c>
      <c r="Q1391" s="32">
        <f t="shared" si="1293"/>
        <v>9</v>
      </c>
      <c r="R1391" s="32">
        <f t="shared" si="1293"/>
        <v>9.2903225806451619</v>
      </c>
      <c r="S1391" s="32">
        <f t="shared" si="1293"/>
        <v>9</v>
      </c>
      <c r="T1391" s="32">
        <f t="shared" si="1293"/>
        <v>9</v>
      </c>
      <c r="U1391" s="32">
        <f t="shared" si="1293"/>
        <v>9</v>
      </c>
      <c r="V1391" s="32">
        <f t="shared" si="1293"/>
        <v>9</v>
      </c>
      <c r="W1391" s="32">
        <f t="shared" si="1293"/>
        <v>9</v>
      </c>
    </row>
    <row r="1392" spans="1:23" x14ac:dyDescent="0.25">
      <c r="A1392" s="257" t="s">
        <v>435</v>
      </c>
      <c r="B1392" t="str">
        <f>IFERROR(_xlfn.XLOOKUP(TEXT(A1392, "0"), TEXT('Material master'!$A$2:'Material master'!$A$275, "0"), 'Material master'!$B$2:'Material master'!$B$275, 1),"")</f>
        <v>ATH SG7HB PO 900:B4S:H4:NB:900</v>
      </c>
      <c r="C1392" t="str">
        <f>IFERROR(_xlfn.XLOOKUP(TEXT(A1392, "0"), TEXT('Material master'!$A$2:'Material master'!$A$275, "0"), 'Material master'!$C$2:'Material master'!$C$275, 1),"")</f>
        <v>Packaged Product</v>
      </c>
      <c r="D1392" t="str">
        <f>IFERROR(_xlfn.XLOOKUP(TEXT(A1392, "0"), TEXT('Material master'!$A$2:'Material master'!$A$275, "0"), 'Material master'!$D$2:'Material master'!$D$275, 1),"")</f>
        <v>J000 - ATH</v>
      </c>
      <c r="E1392" t="str">
        <f>IFERROR(_xlfn.XLOOKUP(TEXT(A1392, "0"), TEXT('Material master'!$A$2:'Material master'!$A$275, "0"), 'Material master'!$E$2:'Material master'!$E$275, 1),"")</f>
        <v>SPC0931 - ATH Micronised</v>
      </c>
      <c r="F1392" t="str">
        <f>IFERROR(_xlfn.XLOOKUP(TEXT(A1392, "0"), TEXT('Material master'!$A$2:'Material master'!$A$275, "0"), 'Material master'!$F$2:'Material master'!$F$275, 1),"")</f>
        <v>AC08 - ATH Micronised Fine</v>
      </c>
      <c r="G1392" t="str">
        <f>IFERROR(_xlfn.XLOOKUP(TEXT(A1392, "0"), TEXT('Material master'!$A$2:'Material master'!$A$275, "0"), 'Material master'!$G$2:'Material master'!$G$275, 1),"")</f>
        <v>ATH SG7HB PO</v>
      </c>
      <c r="H1392" t="s">
        <v>706</v>
      </c>
      <c r="I1392" s="257" t="s">
        <v>115</v>
      </c>
      <c r="J1392">
        <v>1.1111111111111112</v>
      </c>
      <c r="K1392" s="32"/>
      <c r="L1392" s="32">
        <f t="shared" ref="L1392:W1392" si="1294">L1390 * $J1392</f>
        <v>43.000000000000007</v>
      </c>
      <c r="M1392" s="32">
        <f t="shared" si="1294"/>
        <v>31.000000000000004</v>
      </c>
      <c r="N1392" s="32">
        <f t="shared" si="1294"/>
        <v>31.000000000000004</v>
      </c>
      <c r="O1392" s="32">
        <f t="shared" si="1294"/>
        <v>31.000000000000004</v>
      </c>
      <c r="P1392" s="32">
        <f t="shared" si="1294"/>
        <v>31.000000000000004</v>
      </c>
      <c r="Q1392" s="32">
        <f t="shared" si="1294"/>
        <v>31.000000000000004</v>
      </c>
      <c r="R1392" s="32">
        <f t="shared" si="1294"/>
        <v>32</v>
      </c>
      <c r="S1392" s="32">
        <f t="shared" si="1294"/>
        <v>31.000000000000004</v>
      </c>
      <c r="T1392" s="32">
        <f t="shared" si="1294"/>
        <v>31.000000000000004</v>
      </c>
      <c r="U1392" s="32">
        <f t="shared" si="1294"/>
        <v>31.000000000000004</v>
      </c>
      <c r="V1392" s="32">
        <f t="shared" si="1294"/>
        <v>31.000000000000004</v>
      </c>
      <c r="W1392" s="32">
        <f t="shared" si="1294"/>
        <v>31.000000000000004</v>
      </c>
    </row>
    <row r="1393" spans="1:23" x14ac:dyDescent="0.25">
      <c r="A1393" s="257" t="s">
        <v>435</v>
      </c>
      <c r="B1393" t="str">
        <f>IFERROR(_xlfn.XLOOKUP(TEXT(A1393, "0"), TEXT('Material master'!$A$2:'Material master'!$A$275, "0"), 'Material master'!$B$2:'Material master'!$B$275, 1),"")</f>
        <v>ATH SG7HB PO 900:B4S:H4:NB:900</v>
      </c>
      <c r="C1393" t="str">
        <f>IFERROR(_xlfn.XLOOKUP(TEXT(A1393, "0"), TEXT('Material master'!$A$2:'Material master'!$A$275, "0"), 'Material master'!$C$2:'Material master'!$C$275, 1),"")</f>
        <v>Packaged Product</v>
      </c>
      <c r="D1393" t="str">
        <f>IFERROR(_xlfn.XLOOKUP(TEXT(A1393, "0"), TEXT('Material master'!$A$2:'Material master'!$A$275, "0"), 'Material master'!$D$2:'Material master'!$D$275, 1),"")</f>
        <v>J000 - ATH</v>
      </c>
      <c r="E1393" t="str">
        <f>IFERROR(_xlfn.XLOOKUP(TEXT(A1393, "0"), TEXT('Material master'!$A$2:'Material master'!$A$275, "0"), 'Material master'!$E$2:'Material master'!$E$275, 1),"")</f>
        <v>SPC0931 - ATH Micronised</v>
      </c>
      <c r="F1393" t="str">
        <f>IFERROR(_xlfn.XLOOKUP(TEXT(A1393, "0"), TEXT('Material master'!$A$2:'Material master'!$A$275, "0"), 'Material master'!$F$2:'Material master'!$F$275, 1),"")</f>
        <v>AC08 - ATH Micronised Fine</v>
      </c>
      <c r="G1393" t="str">
        <f>IFERROR(_xlfn.XLOOKUP(TEXT(A1393, "0"), TEXT('Material master'!$A$2:'Material master'!$A$275, "0"), 'Material master'!$G$2:'Material master'!$G$275, 1),"")</f>
        <v>ATH SG7HB PO</v>
      </c>
      <c r="H1393" t="s">
        <v>706</v>
      </c>
      <c r="I1393" s="257" t="s">
        <v>151</v>
      </c>
      <c r="J1393">
        <v>1.1111111111111112</v>
      </c>
      <c r="K1393" s="32"/>
      <c r="L1393" s="32">
        <f t="shared" ref="L1393:W1393" si="1295">L1390 * $J1393</f>
        <v>43.000000000000007</v>
      </c>
      <c r="M1393" s="32">
        <f t="shared" si="1295"/>
        <v>31.000000000000004</v>
      </c>
      <c r="N1393" s="32">
        <f t="shared" si="1295"/>
        <v>31.000000000000004</v>
      </c>
      <c r="O1393" s="32">
        <f t="shared" si="1295"/>
        <v>31.000000000000004</v>
      </c>
      <c r="P1393" s="32">
        <f t="shared" si="1295"/>
        <v>31.000000000000004</v>
      </c>
      <c r="Q1393" s="32">
        <f t="shared" si="1295"/>
        <v>31.000000000000004</v>
      </c>
      <c r="R1393" s="32">
        <f t="shared" si="1295"/>
        <v>32</v>
      </c>
      <c r="S1393" s="32">
        <f t="shared" si="1295"/>
        <v>31.000000000000004</v>
      </c>
      <c r="T1393" s="32">
        <f t="shared" si="1295"/>
        <v>31.000000000000004</v>
      </c>
      <c r="U1393" s="32">
        <f t="shared" si="1295"/>
        <v>31.000000000000004</v>
      </c>
      <c r="V1393" s="32">
        <f t="shared" si="1295"/>
        <v>31.000000000000004</v>
      </c>
      <c r="W1393" s="32">
        <f t="shared" si="1295"/>
        <v>31.000000000000004</v>
      </c>
    </row>
    <row r="1394" spans="1:23" ht="15.75" thickBot="1" x14ac:dyDescent="0.3">
      <c r="A1394" s="257" t="s">
        <v>435</v>
      </c>
      <c r="B1394" t="str">
        <f>IFERROR(_xlfn.XLOOKUP(TEXT(A1394, "0"), TEXT('Material master'!$A$2:'Material master'!$A$275, "0"), 'Material master'!$B$2:'Material master'!$B$275, 1),"")</f>
        <v>ATH SG7HB PO 900:B4S:H4:NB:900</v>
      </c>
      <c r="C1394" t="str">
        <f>IFERROR(_xlfn.XLOOKUP(TEXT(A1394, "0"), TEXT('Material master'!$A$2:'Material master'!$A$275, "0"), 'Material master'!$C$2:'Material master'!$C$275, 1),"")</f>
        <v>Packaged Product</v>
      </c>
      <c r="D1394" t="str">
        <f>IFERROR(_xlfn.XLOOKUP(TEXT(A1394, "0"), TEXT('Material master'!$A$2:'Material master'!$A$275, "0"), 'Material master'!$D$2:'Material master'!$D$275, 1),"")</f>
        <v>J000 - ATH</v>
      </c>
      <c r="E1394" t="str">
        <f>IFERROR(_xlfn.XLOOKUP(TEXT(A1394, "0"), TEXT('Material master'!$A$2:'Material master'!$A$275, "0"), 'Material master'!$E$2:'Material master'!$E$275, 1),"")</f>
        <v>SPC0931 - ATH Micronised</v>
      </c>
      <c r="F1394" t="str">
        <f>IFERROR(_xlfn.XLOOKUP(TEXT(A1394, "0"), TEXT('Material master'!$A$2:'Material master'!$A$275, "0"), 'Material master'!$F$2:'Material master'!$F$275, 1),"")</f>
        <v>AC08 - ATH Micronised Fine</v>
      </c>
      <c r="G1394" t="str">
        <f>IFERROR(_xlfn.XLOOKUP(TEXT(A1394, "0"), TEXT('Material master'!$A$2:'Material master'!$A$275, "0"), 'Material master'!$G$2:'Material master'!$G$275, 1),"")</f>
        <v>ATH SG7HB PO</v>
      </c>
      <c r="H1394" t="s">
        <v>706</v>
      </c>
      <c r="I1394" s="257" t="s">
        <v>343</v>
      </c>
      <c r="J1394">
        <v>1</v>
      </c>
      <c r="K1394" s="32"/>
      <c r="L1394" s="32">
        <f t="shared" ref="L1394:W1394" si="1296">L1390 * $J1394</f>
        <v>38.700000000000003</v>
      </c>
      <c r="M1394" s="32">
        <f t="shared" si="1296"/>
        <v>27.900000000000002</v>
      </c>
      <c r="N1394" s="32">
        <f t="shared" si="1296"/>
        <v>27.900000000000002</v>
      </c>
      <c r="O1394" s="32">
        <f t="shared" si="1296"/>
        <v>27.900000000000002</v>
      </c>
      <c r="P1394" s="32">
        <f t="shared" si="1296"/>
        <v>27.900000000000002</v>
      </c>
      <c r="Q1394" s="32">
        <f t="shared" si="1296"/>
        <v>27.900000000000002</v>
      </c>
      <c r="R1394" s="32">
        <f t="shared" si="1296"/>
        <v>28.8</v>
      </c>
      <c r="S1394" s="32">
        <f t="shared" si="1296"/>
        <v>27.900000000000002</v>
      </c>
      <c r="T1394" s="32">
        <f t="shared" si="1296"/>
        <v>27.900000000000002</v>
      </c>
      <c r="U1394" s="32">
        <f t="shared" si="1296"/>
        <v>27.900000000000002</v>
      </c>
      <c r="V1394" s="32">
        <f t="shared" si="1296"/>
        <v>27.900000000000002</v>
      </c>
      <c r="W1394" s="32">
        <f t="shared" si="1296"/>
        <v>27.900000000000002</v>
      </c>
    </row>
    <row r="1395" spans="1:23" s="138" customFormat="1" x14ac:dyDescent="0.25">
      <c r="A1395" s="137" t="s">
        <v>437</v>
      </c>
      <c r="B1395" s="138" t="str">
        <f>IFERROR(_xlfn.XLOOKUP(TEXT(A1395, "0"), TEXT('Material master'!$A$2:'Material master'!$A$275, "0"), 'Material master'!$B$2:'Material master'!$B$275, 1),"")</f>
        <v>ATH A7 PO 25:PA:H4:H:1250</v>
      </c>
      <c r="C1395" s="138" t="str">
        <f>IFERROR(_xlfn.XLOOKUP(TEXT(A1395, "0"), TEXT('Material master'!$A$2:'Material master'!$A$275, "0"), 'Material master'!$C$2:'Material master'!$C$275, 1),"")</f>
        <v>Packaged Product</v>
      </c>
      <c r="D1395" s="138" t="str">
        <f>IFERROR(_xlfn.XLOOKUP(TEXT(A1395, "0"), TEXT('Material master'!$A$2:'Material master'!$A$275, "0"), 'Material master'!$D$2:'Material master'!$D$275, 1),"")</f>
        <v>J000 - ATH</v>
      </c>
      <c r="E1395" s="138" t="str">
        <f>IFERROR(_xlfn.XLOOKUP(TEXT(A1395, "0"), TEXT('Material master'!$A$2:'Material master'!$A$275, "0"), 'Material master'!$E$2:'Material master'!$E$275, 1),"")</f>
        <v>SPC0931 - ATH Micronised</v>
      </c>
      <c r="F1395" s="138" t="str">
        <f>IFERROR(_xlfn.XLOOKUP(TEXT(A1395, "0"), TEXT('Material master'!$A$2:'Material master'!$A$275, "0"), 'Material master'!$F$2:'Material master'!$F$275, 1),"")</f>
        <v>AC08 - ATH Micronised Fine</v>
      </c>
      <c r="G1395" s="138" t="str">
        <f>IFERROR(_xlfn.XLOOKUP(TEXT(A1395, "0"), TEXT('Material master'!$A$2:'Material master'!$A$275, "0"), 'Material master'!$G$2:'Material master'!$G$275, 1),"")</f>
        <v>ATH A7 PO</v>
      </c>
      <c r="H1395" s="138" t="s">
        <v>683</v>
      </c>
      <c r="I1395" s="140">
        <f>IFERROR(AVERAGE('Forecast sheet'!$C$62:'Forecast sheet'!$N$62),0)</f>
        <v>6.875</v>
      </c>
      <c r="J1395" s="140">
        <f>IFERROR(AVERAGE(L1395:W1395),0)</f>
        <v>5.6845770347792666</v>
      </c>
      <c r="K1395" s="140"/>
      <c r="L1395" s="140">
        <v>2.5638996315074754</v>
      </c>
      <c r="M1395" s="140">
        <v>5.5813468930043717</v>
      </c>
      <c r="N1395" s="140">
        <v>5.6083212544254772</v>
      </c>
      <c r="O1395" s="140">
        <v>5.6213614828971599</v>
      </c>
      <c r="P1395" s="140">
        <v>5.617137183533095</v>
      </c>
      <c r="Q1395" s="140">
        <v>5.621545148086903</v>
      </c>
      <c r="R1395" s="140">
        <v>5.617137183533095</v>
      </c>
      <c r="S1395" s="140">
        <v>5.621545148086903</v>
      </c>
      <c r="T1395" s="140">
        <v>5.621545148086903</v>
      </c>
      <c r="U1395" s="140">
        <v>6.9121645714820916</v>
      </c>
      <c r="V1395" s="140">
        <v>6.9167562012256409</v>
      </c>
      <c r="W1395" s="140">
        <v>6.9121645714820916</v>
      </c>
    </row>
    <row r="1396" spans="1:23" x14ac:dyDescent="0.25">
      <c r="A1396" s="257" t="s">
        <v>437</v>
      </c>
      <c r="B1396" t="str">
        <f>IFERROR(_xlfn.XLOOKUP(TEXT(A1396, "0"), TEXT('Material master'!$A$2:'Material master'!$A$275, "0"), 'Material master'!$B$2:'Material master'!$B$275, 1),"")</f>
        <v>ATH A7 PO 25:PA:H4:H:1250</v>
      </c>
      <c r="C1396" t="str">
        <f>IFERROR(_xlfn.XLOOKUP(TEXT(A1396, "0"), TEXT('Material master'!$A$2:'Material master'!$A$275, "0"), 'Material master'!$C$2:'Material master'!$C$275, 1),"")</f>
        <v>Packaged Product</v>
      </c>
      <c r="D1396" t="str">
        <f>IFERROR(_xlfn.XLOOKUP(TEXT(A1396, "0"), TEXT('Material master'!$A$2:'Material master'!$A$275, "0"), 'Material master'!$D$2:'Material master'!$D$275, 1),"")</f>
        <v>J000 - ATH</v>
      </c>
      <c r="E1396" t="str">
        <f>IFERROR(_xlfn.XLOOKUP(TEXT(A1396, "0"), TEXT('Material master'!$A$2:'Material master'!$A$275, "0"), 'Material master'!$E$2:'Material master'!$E$275, 1),"")</f>
        <v>SPC0931 - ATH Micronised</v>
      </c>
      <c r="F1396" t="str">
        <f>IFERROR(_xlfn.XLOOKUP(TEXT(A1396, "0"), TEXT('Material master'!$A$2:'Material master'!$A$275, "0"), 'Material master'!$F$2:'Material master'!$F$275, 1),"")</f>
        <v>AC08 - ATH Micronised Fine</v>
      </c>
      <c r="G1396" t="str">
        <f>IFERROR(_xlfn.XLOOKUP(TEXT(A1396, "0"), TEXT('Material master'!$A$2:'Material master'!$A$275, "0"), 'Material master'!$G$2:'Material master'!$G$275, 1),"")</f>
        <v>ATH A7 PO</v>
      </c>
      <c r="H1396" s="1" t="s">
        <v>696</v>
      </c>
      <c r="I1396" s="1"/>
      <c r="J1396" s="1"/>
      <c r="K1396" s="141"/>
      <c r="L1396" s="141">
        <f t="shared" ref="L1396:W1396" si="1297">SUM(L1395)</f>
        <v>2.5638996315074754</v>
      </c>
      <c r="M1396" s="141">
        <f t="shared" si="1297"/>
        <v>5.5813468930043717</v>
      </c>
      <c r="N1396" s="141">
        <f t="shared" si="1297"/>
        <v>5.6083212544254772</v>
      </c>
      <c r="O1396" s="141">
        <f t="shared" si="1297"/>
        <v>5.6213614828971599</v>
      </c>
      <c r="P1396" s="141">
        <f t="shared" si="1297"/>
        <v>5.617137183533095</v>
      </c>
      <c r="Q1396" s="141">
        <f t="shared" si="1297"/>
        <v>5.621545148086903</v>
      </c>
      <c r="R1396" s="141">
        <f t="shared" si="1297"/>
        <v>5.617137183533095</v>
      </c>
      <c r="S1396" s="141">
        <f t="shared" si="1297"/>
        <v>5.621545148086903</v>
      </c>
      <c r="T1396" s="141">
        <f t="shared" si="1297"/>
        <v>5.621545148086903</v>
      </c>
      <c r="U1396" s="141">
        <f t="shared" si="1297"/>
        <v>6.9121645714820916</v>
      </c>
      <c r="V1396" s="141">
        <f t="shared" si="1297"/>
        <v>6.9167562012256409</v>
      </c>
      <c r="W1396" s="141">
        <f t="shared" si="1297"/>
        <v>6.9121645714820916</v>
      </c>
    </row>
    <row r="1397" spans="1:23" s="136" customFormat="1" x14ac:dyDescent="0.25">
      <c r="A1397" s="270" t="s">
        <v>437</v>
      </c>
      <c r="B1397" s="136" t="str">
        <f>IFERROR(_xlfn.XLOOKUP(TEXT(A1397, "0"), TEXT('Material master'!$A$2:'Material master'!$A$275, "0"), 'Material master'!$B$2:'Material master'!$B$275, 1),"")</f>
        <v>ATH A7 PO 25:PA:H4:H:1250</v>
      </c>
      <c r="C1397" s="136" t="str">
        <f>IFERROR(_xlfn.XLOOKUP(TEXT(A1397, "0"), TEXT('Material master'!$A$2:'Material master'!$A$275, "0"), 'Material master'!$C$2:'Material master'!$C$275, 1),"")</f>
        <v>Packaged Product</v>
      </c>
      <c r="D1397" s="136" t="str">
        <f>IFERROR(_xlfn.XLOOKUP(TEXT(A1397, "0"), TEXT('Material master'!$A$2:'Material master'!$A$275, "0"), 'Material master'!$D$2:'Material master'!$D$275, 1),"")</f>
        <v>J000 - ATH</v>
      </c>
      <c r="E1397" s="136" t="str">
        <f>IFERROR(_xlfn.XLOOKUP(TEXT(A1397, "0"), TEXT('Material master'!$A$2:'Material master'!$A$275, "0"), 'Material master'!$E$2:'Material master'!$E$275, 1),"")</f>
        <v>SPC0931 - ATH Micronised</v>
      </c>
      <c r="F1397" s="136" t="str">
        <f>IFERROR(_xlfn.XLOOKUP(TEXT(A1397, "0"), TEXT('Material master'!$A$2:'Material master'!$A$275, "0"), 'Material master'!$F$2:'Material master'!$F$275, 1),"")</f>
        <v>AC08 - ATH Micronised Fine</v>
      </c>
      <c r="G1397" s="136" t="str">
        <f>IFERROR(_xlfn.XLOOKUP(TEXT(A1397, "0"), TEXT('Material master'!$A$2:'Material master'!$A$275, "0"), 'Material master'!$G$2:'Material master'!$G$275, 1),"")</f>
        <v>ATH A7 PO</v>
      </c>
      <c r="H1397" s="136" t="s">
        <v>697</v>
      </c>
      <c r="K1397" s="142">
        <v>6.25</v>
      </c>
      <c r="L1397" s="142">
        <f t="shared" ref="L1397:W1397" si="1298">K1397 - L1396 + L1399</f>
        <v>24.936100368492525</v>
      </c>
      <c r="M1397" s="142">
        <f t="shared" si="1298"/>
        <v>24.354753475488153</v>
      </c>
      <c r="N1397" s="142">
        <f t="shared" si="1298"/>
        <v>24.996432221062676</v>
      </c>
      <c r="O1397" s="142">
        <f t="shared" si="1298"/>
        <v>24.375070738165515</v>
      </c>
      <c r="P1397" s="142">
        <f t="shared" si="1298"/>
        <v>25.00793355463242</v>
      </c>
      <c r="Q1397" s="142">
        <f t="shared" si="1298"/>
        <v>24.386388406545517</v>
      </c>
      <c r="R1397" s="142">
        <f t="shared" si="1298"/>
        <v>25.019251223012422</v>
      </c>
      <c r="S1397" s="142">
        <f t="shared" si="1298"/>
        <v>24.397706074925519</v>
      </c>
      <c r="T1397" s="142">
        <f t="shared" si="1298"/>
        <v>25.026160926838617</v>
      </c>
      <c r="U1397" s="142">
        <f t="shared" si="1298"/>
        <v>24.363996355356527</v>
      </c>
      <c r="V1397" s="142">
        <f t="shared" si="1298"/>
        <v>24.947240154130885</v>
      </c>
      <c r="W1397" s="142">
        <f t="shared" si="1298"/>
        <v>24.285075582648794</v>
      </c>
    </row>
    <row r="1398" spans="1:23" x14ac:dyDescent="0.25">
      <c r="A1398" s="257" t="s">
        <v>437</v>
      </c>
      <c r="B1398" t="str">
        <f>IFERROR(_xlfn.XLOOKUP(TEXT(A1398, "0"), TEXT('Material master'!$A$2:'Material master'!$A$275, "0"), 'Material master'!$B$2:'Material master'!$B$275, 1),"")</f>
        <v>ATH A7 PO 25:PA:H4:H:1250</v>
      </c>
      <c r="C1398" t="str">
        <f>IFERROR(_xlfn.XLOOKUP(TEXT(A1398, "0"), TEXT('Material master'!$A$2:'Material master'!$A$275, "0"), 'Material master'!$C$2:'Material master'!$C$275, 1),"")</f>
        <v>Packaged Product</v>
      </c>
      <c r="D1398" t="str">
        <f>IFERROR(_xlfn.XLOOKUP(TEXT(A1398, "0"), TEXT('Material master'!$A$2:'Material master'!$A$275, "0"), 'Material master'!$D$2:'Material master'!$D$275, 1),"")</f>
        <v>J000 - ATH</v>
      </c>
      <c r="E1398" t="str">
        <f>IFERROR(_xlfn.XLOOKUP(TEXT(A1398, "0"), TEXT('Material master'!$A$2:'Material master'!$A$275, "0"), 'Material master'!$E$2:'Material master'!$E$275, 1),"")</f>
        <v>SPC0931 - ATH Micronised</v>
      </c>
      <c r="F1398" t="str">
        <f>IFERROR(_xlfn.XLOOKUP(TEXT(A1398, "0"), TEXT('Material master'!$A$2:'Material master'!$A$275, "0"), 'Material master'!$F$2:'Material master'!$F$275, 1),"")</f>
        <v>AC08 - ATH Micronised Fine</v>
      </c>
      <c r="G1398" t="str">
        <f>IFERROR(_xlfn.XLOOKUP(TEXT(A1398, "0"), TEXT('Material master'!$A$2:'Material master'!$A$275, "0"), 'Material master'!$G$2:'Material master'!$G$275, 1),"")</f>
        <v>ATH A7 PO</v>
      </c>
      <c r="H1398" t="s">
        <v>698</v>
      </c>
      <c r="I1398" s="32">
        <v>24</v>
      </c>
      <c r="J1398" s="258">
        <f>IFERROR($I1398/AVERAGE($L1396:$W1396),0)</f>
        <v>4.2219499978914303</v>
      </c>
      <c r="K1398" s="32"/>
      <c r="L1398" s="32">
        <f t="shared" ref="L1398:W1398" si="1299">$I1398</f>
        <v>24</v>
      </c>
      <c r="M1398" s="32">
        <f t="shared" si="1299"/>
        <v>24</v>
      </c>
      <c r="N1398" s="32">
        <f t="shared" si="1299"/>
        <v>24</v>
      </c>
      <c r="O1398" s="32">
        <f t="shared" si="1299"/>
        <v>24</v>
      </c>
      <c r="P1398" s="32">
        <f t="shared" si="1299"/>
        <v>24</v>
      </c>
      <c r="Q1398" s="32">
        <f t="shared" si="1299"/>
        <v>24</v>
      </c>
      <c r="R1398" s="32">
        <f t="shared" si="1299"/>
        <v>24</v>
      </c>
      <c r="S1398" s="32">
        <f t="shared" si="1299"/>
        <v>24</v>
      </c>
      <c r="T1398" s="32">
        <f t="shared" si="1299"/>
        <v>24</v>
      </c>
      <c r="U1398" s="32">
        <f t="shared" si="1299"/>
        <v>24</v>
      </c>
      <c r="V1398" s="32">
        <f t="shared" si="1299"/>
        <v>24</v>
      </c>
      <c r="W1398" s="32">
        <f t="shared" si="1299"/>
        <v>24</v>
      </c>
    </row>
    <row r="1399" spans="1:23" x14ac:dyDescent="0.25">
      <c r="A1399" s="257" t="s">
        <v>437</v>
      </c>
      <c r="B1399" t="str">
        <f>IFERROR(_xlfn.XLOOKUP(TEXT(A1399, "0"), TEXT('Material master'!$A$2:'Material master'!$A$275, "0"), 'Material master'!$B$2:'Material master'!$B$275, 1),"")</f>
        <v>ATH A7 PO 25:PA:H4:H:1250</v>
      </c>
      <c r="C1399" t="str">
        <f>IFERROR(_xlfn.XLOOKUP(TEXT(A1399, "0"), TEXT('Material master'!$A$2:'Material master'!$A$275, "0"), 'Material master'!$C$2:'Material master'!$C$275, 1),"")</f>
        <v>Packaged Product</v>
      </c>
      <c r="D1399" t="str">
        <f>IFERROR(_xlfn.XLOOKUP(TEXT(A1399, "0"), TEXT('Material master'!$A$2:'Material master'!$A$275, "0"), 'Material master'!$D$2:'Material master'!$D$275, 1),"")</f>
        <v>J000 - ATH</v>
      </c>
      <c r="E1399" t="str">
        <f>IFERROR(_xlfn.XLOOKUP(TEXT(A1399, "0"), TEXT('Material master'!$A$2:'Material master'!$A$275, "0"), 'Material master'!$E$2:'Material master'!$E$275, 1),"")</f>
        <v>SPC0931 - ATH Micronised</v>
      </c>
      <c r="F1399" t="str">
        <f>IFERROR(_xlfn.XLOOKUP(TEXT(A1399, "0"), TEXT('Material master'!$A$2:'Material master'!$A$275, "0"), 'Material master'!$F$2:'Material master'!$F$275, 1),"")</f>
        <v>AC08 - ATH Micronised Fine</v>
      </c>
      <c r="G1399" t="str">
        <f>IFERROR(_xlfn.XLOOKUP(TEXT(A1399, "0"), TEXT('Material master'!$A$2:'Material master'!$A$275, "0"), 'Material master'!$G$2:'Material master'!$G$275, 1),"")</f>
        <v>ATH A7 PO</v>
      </c>
      <c r="H1399" t="s">
        <v>704</v>
      </c>
      <c r="I1399">
        <v>1.25</v>
      </c>
      <c r="K1399" s="32"/>
      <c r="L1399" s="32">
        <f t="shared" ref="L1399:W1399" si="1300">IF(( L1398 - K1397 + L1396 ) &gt; 0, CEILING(( L1398 - K1397 + L1396 ), $I1399), 0)</f>
        <v>21.25</v>
      </c>
      <c r="M1399" s="32">
        <f t="shared" si="1300"/>
        <v>5</v>
      </c>
      <c r="N1399" s="32">
        <f t="shared" si="1300"/>
        <v>6.25</v>
      </c>
      <c r="O1399" s="32">
        <f t="shared" si="1300"/>
        <v>5</v>
      </c>
      <c r="P1399" s="32">
        <f t="shared" si="1300"/>
        <v>6.25</v>
      </c>
      <c r="Q1399" s="32">
        <f t="shared" si="1300"/>
        <v>5</v>
      </c>
      <c r="R1399" s="32">
        <f t="shared" si="1300"/>
        <v>6.25</v>
      </c>
      <c r="S1399" s="32">
        <f t="shared" si="1300"/>
        <v>5</v>
      </c>
      <c r="T1399" s="32">
        <f t="shared" si="1300"/>
        <v>6.25</v>
      </c>
      <c r="U1399" s="32">
        <f t="shared" si="1300"/>
        <v>6.25</v>
      </c>
      <c r="V1399" s="32">
        <f t="shared" si="1300"/>
        <v>7.5</v>
      </c>
      <c r="W1399" s="32">
        <f t="shared" si="1300"/>
        <v>6.25</v>
      </c>
    </row>
    <row r="1400" spans="1:23" x14ac:dyDescent="0.25">
      <c r="A1400" s="257" t="s">
        <v>437</v>
      </c>
      <c r="B1400" t="str">
        <f>IFERROR(_xlfn.XLOOKUP(TEXT(A1400, "0"), TEXT('Material master'!$A$2:'Material master'!$A$275, "0"), 'Material master'!$B$2:'Material master'!$B$275, 1),"")</f>
        <v>ATH A7 PO 25:PA:H4:H:1250</v>
      </c>
      <c r="C1400" t="str">
        <f>IFERROR(_xlfn.XLOOKUP(TEXT(A1400, "0"), TEXT('Material master'!$A$2:'Material master'!$A$275, "0"), 'Material master'!$C$2:'Material master'!$C$275, 1),"")</f>
        <v>Packaged Product</v>
      </c>
      <c r="D1400" t="str">
        <f>IFERROR(_xlfn.XLOOKUP(TEXT(A1400, "0"), TEXT('Material master'!$A$2:'Material master'!$A$275, "0"), 'Material master'!$D$2:'Material master'!$D$275, 1),"")</f>
        <v>J000 - ATH</v>
      </c>
      <c r="E1400" t="str">
        <f>IFERROR(_xlfn.XLOOKUP(TEXT(A1400, "0"), TEXT('Material master'!$A$2:'Material master'!$A$275, "0"), 'Material master'!$E$2:'Material master'!$E$275, 1),"")</f>
        <v>SPC0931 - ATH Micronised</v>
      </c>
      <c r="F1400" t="str">
        <f>IFERROR(_xlfn.XLOOKUP(TEXT(A1400, "0"), TEXT('Material master'!$A$2:'Material master'!$A$275, "0"), 'Material master'!$F$2:'Material master'!$F$275, 1),"")</f>
        <v>AC08 - ATH Micronised Fine</v>
      </c>
      <c r="G1400" t="str">
        <f>IFERROR(_xlfn.XLOOKUP(TEXT(A1400, "0"), TEXT('Material master'!$A$2:'Material master'!$A$275, "0"), 'Material master'!$G$2:'Material master'!$G$275, 1),"")</f>
        <v>ATH A7 PO</v>
      </c>
      <c r="H1400" t="s">
        <v>705</v>
      </c>
      <c r="I1400" t="s">
        <v>599</v>
      </c>
      <c r="J1400">
        <v>2.2000000000000002</v>
      </c>
      <c r="K1400" s="32"/>
      <c r="L1400" s="32">
        <f t="shared" ref="L1400:W1400" si="1301">L1399 / $J1400</f>
        <v>9.6590909090909083</v>
      </c>
      <c r="M1400" s="32">
        <f t="shared" si="1301"/>
        <v>2.2727272727272725</v>
      </c>
      <c r="N1400" s="32">
        <f t="shared" si="1301"/>
        <v>2.8409090909090908</v>
      </c>
      <c r="O1400" s="32">
        <f t="shared" si="1301"/>
        <v>2.2727272727272725</v>
      </c>
      <c r="P1400" s="32">
        <f t="shared" si="1301"/>
        <v>2.8409090909090908</v>
      </c>
      <c r="Q1400" s="32">
        <f t="shared" si="1301"/>
        <v>2.2727272727272725</v>
      </c>
      <c r="R1400" s="32">
        <f t="shared" si="1301"/>
        <v>2.8409090909090908</v>
      </c>
      <c r="S1400" s="32">
        <f t="shared" si="1301"/>
        <v>2.2727272727272725</v>
      </c>
      <c r="T1400" s="32">
        <f t="shared" si="1301"/>
        <v>2.8409090909090908</v>
      </c>
      <c r="U1400" s="32">
        <f t="shared" si="1301"/>
        <v>2.8409090909090908</v>
      </c>
      <c r="V1400" s="32">
        <f t="shared" si="1301"/>
        <v>3.4090909090909087</v>
      </c>
      <c r="W1400" s="32">
        <f t="shared" si="1301"/>
        <v>2.8409090909090908</v>
      </c>
    </row>
    <row r="1401" spans="1:23" x14ac:dyDescent="0.25">
      <c r="A1401" s="257" t="s">
        <v>437</v>
      </c>
      <c r="B1401" t="str">
        <f>IFERROR(_xlfn.XLOOKUP(TEXT(A1401, "0"), TEXT('Material master'!$A$2:'Material master'!$A$275, "0"), 'Material master'!$B$2:'Material master'!$B$275, 1),"")</f>
        <v>ATH A7 PO 25:PA:H4:H:1250</v>
      </c>
      <c r="C1401" t="str">
        <f>IFERROR(_xlfn.XLOOKUP(TEXT(A1401, "0"), TEXT('Material master'!$A$2:'Material master'!$A$275, "0"), 'Material master'!$C$2:'Material master'!$C$275, 1),"")</f>
        <v>Packaged Product</v>
      </c>
      <c r="D1401" t="str">
        <f>IFERROR(_xlfn.XLOOKUP(TEXT(A1401, "0"), TEXT('Material master'!$A$2:'Material master'!$A$275, "0"), 'Material master'!$D$2:'Material master'!$D$275, 1),"")</f>
        <v>J000 - ATH</v>
      </c>
      <c r="E1401" t="str">
        <f>IFERROR(_xlfn.XLOOKUP(TEXT(A1401, "0"), TEXT('Material master'!$A$2:'Material master'!$A$275, "0"), 'Material master'!$E$2:'Material master'!$E$275, 1),"")</f>
        <v>SPC0931 - ATH Micronised</v>
      </c>
      <c r="F1401" t="str">
        <f>IFERROR(_xlfn.XLOOKUP(TEXT(A1401, "0"), TEXT('Material master'!$A$2:'Material master'!$A$275, "0"), 'Material master'!$F$2:'Material master'!$F$275, 1),"")</f>
        <v>AC08 - ATH Micronised Fine</v>
      </c>
      <c r="G1401" t="str">
        <f>IFERROR(_xlfn.XLOOKUP(TEXT(A1401, "0"), TEXT('Material master'!$A$2:'Material master'!$A$275, "0"), 'Material master'!$G$2:'Material master'!$G$275, 1),"")</f>
        <v>ATH A7 PO</v>
      </c>
      <c r="H1401" t="s">
        <v>706</v>
      </c>
      <c r="I1401" s="257" t="s">
        <v>115</v>
      </c>
      <c r="J1401">
        <v>0.8</v>
      </c>
      <c r="K1401" s="32"/>
      <c r="L1401" s="32">
        <f t="shared" ref="L1401:W1401" si="1302">L1399 * $J1401</f>
        <v>17</v>
      </c>
      <c r="M1401" s="32">
        <f t="shared" si="1302"/>
        <v>4</v>
      </c>
      <c r="N1401" s="32">
        <f t="shared" si="1302"/>
        <v>5</v>
      </c>
      <c r="O1401" s="32">
        <f t="shared" si="1302"/>
        <v>4</v>
      </c>
      <c r="P1401" s="32">
        <f t="shared" si="1302"/>
        <v>5</v>
      </c>
      <c r="Q1401" s="32">
        <f t="shared" si="1302"/>
        <v>4</v>
      </c>
      <c r="R1401" s="32">
        <f t="shared" si="1302"/>
        <v>5</v>
      </c>
      <c r="S1401" s="32">
        <f t="shared" si="1302"/>
        <v>4</v>
      </c>
      <c r="T1401" s="32">
        <f t="shared" si="1302"/>
        <v>5</v>
      </c>
      <c r="U1401" s="32">
        <f t="shared" si="1302"/>
        <v>5</v>
      </c>
      <c r="V1401" s="32">
        <f t="shared" si="1302"/>
        <v>6</v>
      </c>
      <c r="W1401" s="32">
        <f t="shared" si="1302"/>
        <v>5</v>
      </c>
    </row>
    <row r="1402" spans="1:23" x14ac:dyDescent="0.25">
      <c r="A1402" s="257" t="s">
        <v>437</v>
      </c>
      <c r="B1402" t="str">
        <f>IFERROR(_xlfn.XLOOKUP(TEXT(A1402, "0"), TEXT('Material master'!$A$2:'Material master'!$A$275, "0"), 'Material master'!$B$2:'Material master'!$B$275, 1),"")</f>
        <v>ATH A7 PO 25:PA:H4:H:1250</v>
      </c>
      <c r="C1402" t="str">
        <f>IFERROR(_xlfn.XLOOKUP(TEXT(A1402, "0"), TEXT('Material master'!$A$2:'Material master'!$A$275, "0"), 'Material master'!$C$2:'Material master'!$C$275, 1),"")</f>
        <v>Packaged Product</v>
      </c>
      <c r="D1402" t="str">
        <f>IFERROR(_xlfn.XLOOKUP(TEXT(A1402, "0"), TEXT('Material master'!$A$2:'Material master'!$A$275, "0"), 'Material master'!$D$2:'Material master'!$D$275, 1),"")</f>
        <v>J000 - ATH</v>
      </c>
      <c r="E1402" t="str">
        <f>IFERROR(_xlfn.XLOOKUP(TEXT(A1402, "0"), TEXT('Material master'!$A$2:'Material master'!$A$275, "0"), 'Material master'!$E$2:'Material master'!$E$275, 1),"")</f>
        <v>SPC0931 - ATH Micronised</v>
      </c>
      <c r="F1402" t="str">
        <f>IFERROR(_xlfn.XLOOKUP(TEXT(A1402, "0"), TEXT('Material master'!$A$2:'Material master'!$A$275, "0"), 'Material master'!$F$2:'Material master'!$F$275, 1),"")</f>
        <v>AC08 - ATH Micronised Fine</v>
      </c>
      <c r="G1402" t="str">
        <f>IFERROR(_xlfn.XLOOKUP(TEXT(A1402, "0"), TEXT('Material master'!$A$2:'Material master'!$A$275, "0"), 'Material master'!$G$2:'Material master'!$G$275, 1),"")</f>
        <v>ATH A7 PO</v>
      </c>
      <c r="H1402" t="s">
        <v>706</v>
      </c>
      <c r="I1402" s="257" t="s">
        <v>117</v>
      </c>
      <c r="J1402">
        <v>0.08</v>
      </c>
      <c r="K1402" s="32"/>
      <c r="L1402" s="32">
        <f t="shared" ref="L1402:W1402" si="1303">L1399 * $J1402</f>
        <v>1.7</v>
      </c>
      <c r="M1402" s="32">
        <f t="shared" si="1303"/>
        <v>0.4</v>
      </c>
      <c r="N1402" s="32">
        <f t="shared" si="1303"/>
        <v>0.5</v>
      </c>
      <c r="O1402" s="32">
        <f t="shared" si="1303"/>
        <v>0.4</v>
      </c>
      <c r="P1402" s="32">
        <f t="shared" si="1303"/>
        <v>0.5</v>
      </c>
      <c r="Q1402" s="32">
        <f t="shared" si="1303"/>
        <v>0.4</v>
      </c>
      <c r="R1402" s="32">
        <f t="shared" si="1303"/>
        <v>0.5</v>
      </c>
      <c r="S1402" s="32">
        <f t="shared" si="1303"/>
        <v>0.4</v>
      </c>
      <c r="T1402" s="32">
        <f t="shared" si="1303"/>
        <v>0.5</v>
      </c>
      <c r="U1402" s="32">
        <f t="shared" si="1303"/>
        <v>0.5</v>
      </c>
      <c r="V1402" s="32">
        <f t="shared" si="1303"/>
        <v>0.6</v>
      </c>
      <c r="W1402" s="32">
        <f t="shared" si="1303"/>
        <v>0.5</v>
      </c>
    </row>
    <row r="1403" spans="1:23" x14ac:dyDescent="0.25">
      <c r="A1403" s="257" t="s">
        <v>437</v>
      </c>
      <c r="B1403" t="str">
        <f>IFERROR(_xlfn.XLOOKUP(TEXT(A1403, "0"), TEXT('Material master'!$A$2:'Material master'!$A$275, "0"), 'Material master'!$B$2:'Material master'!$B$275, 1),"")</f>
        <v>ATH A7 PO 25:PA:H4:H:1250</v>
      </c>
      <c r="C1403" t="str">
        <f>IFERROR(_xlfn.XLOOKUP(TEXT(A1403, "0"), TEXT('Material master'!$A$2:'Material master'!$A$275, "0"), 'Material master'!$C$2:'Material master'!$C$275, 1),"")</f>
        <v>Packaged Product</v>
      </c>
      <c r="D1403" t="str">
        <f>IFERROR(_xlfn.XLOOKUP(TEXT(A1403, "0"), TEXT('Material master'!$A$2:'Material master'!$A$275, "0"), 'Material master'!$D$2:'Material master'!$D$275, 1),"")</f>
        <v>J000 - ATH</v>
      </c>
      <c r="E1403" t="str">
        <f>IFERROR(_xlfn.XLOOKUP(TEXT(A1403, "0"), TEXT('Material master'!$A$2:'Material master'!$A$275, "0"), 'Material master'!$E$2:'Material master'!$E$275, 1),"")</f>
        <v>SPC0931 - ATH Micronised</v>
      </c>
      <c r="F1403" t="str">
        <f>IFERROR(_xlfn.XLOOKUP(TEXT(A1403, "0"), TEXT('Material master'!$A$2:'Material master'!$A$275, "0"), 'Material master'!$F$2:'Material master'!$F$275, 1),"")</f>
        <v>AC08 - ATH Micronised Fine</v>
      </c>
      <c r="G1403" t="str">
        <f>IFERROR(_xlfn.XLOOKUP(TEXT(A1403, "0"), TEXT('Material master'!$A$2:'Material master'!$A$275, "0"), 'Material master'!$G$2:'Material master'!$G$275, 1),"")</f>
        <v>ATH A7 PO</v>
      </c>
      <c r="H1403" t="s">
        <v>706</v>
      </c>
      <c r="I1403" s="257" t="s">
        <v>119</v>
      </c>
      <c r="J1403">
        <v>0.8</v>
      </c>
      <c r="K1403" s="32"/>
      <c r="L1403" s="32">
        <f t="shared" ref="L1403:W1403" si="1304">L1399 * $J1403</f>
        <v>17</v>
      </c>
      <c r="M1403" s="32">
        <f t="shared" si="1304"/>
        <v>4</v>
      </c>
      <c r="N1403" s="32">
        <f t="shared" si="1304"/>
        <v>5</v>
      </c>
      <c r="O1403" s="32">
        <f t="shared" si="1304"/>
        <v>4</v>
      </c>
      <c r="P1403" s="32">
        <f t="shared" si="1304"/>
        <v>5</v>
      </c>
      <c r="Q1403" s="32">
        <f t="shared" si="1304"/>
        <v>4</v>
      </c>
      <c r="R1403" s="32">
        <f t="shared" si="1304"/>
        <v>5</v>
      </c>
      <c r="S1403" s="32">
        <f t="shared" si="1304"/>
        <v>4</v>
      </c>
      <c r="T1403" s="32">
        <f t="shared" si="1304"/>
        <v>5</v>
      </c>
      <c r="U1403" s="32">
        <f t="shared" si="1304"/>
        <v>5</v>
      </c>
      <c r="V1403" s="32">
        <f t="shared" si="1304"/>
        <v>6</v>
      </c>
      <c r="W1403" s="32">
        <f t="shared" si="1304"/>
        <v>5</v>
      </c>
    </row>
    <row r="1404" spans="1:23" x14ac:dyDescent="0.25">
      <c r="A1404" s="257" t="s">
        <v>437</v>
      </c>
      <c r="B1404" t="str">
        <f>IFERROR(_xlfn.XLOOKUP(TEXT(A1404, "0"), TEXT('Material master'!$A$2:'Material master'!$A$275, "0"), 'Material master'!$B$2:'Material master'!$B$275, 1),"")</f>
        <v>ATH A7 PO 25:PA:H4:H:1250</v>
      </c>
      <c r="C1404" t="str">
        <f>IFERROR(_xlfn.XLOOKUP(TEXT(A1404, "0"), TEXT('Material master'!$A$2:'Material master'!$A$275, "0"), 'Material master'!$C$2:'Material master'!$C$275, 1),"")</f>
        <v>Packaged Product</v>
      </c>
      <c r="D1404" t="str">
        <f>IFERROR(_xlfn.XLOOKUP(TEXT(A1404, "0"), TEXT('Material master'!$A$2:'Material master'!$A$275, "0"), 'Material master'!$D$2:'Material master'!$D$275, 1),"")</f>
        <v>J000 - ATH</v>
      </c>
      <c r="E1404" t="str">
        <f>IFERROR(_xlfn.XLOOKUP(TEXT(A1404, "0"), TEXT('Material master'!$A$2:'Material master'!$A$275, "0"), 'Material master'!$E$2:'Material master'!$E$275, 1),"")</f>
        <v>SPC0931 - ATH Micronised</v>
      </c>
      <c r="F1404" t="str">
        <f>IFERROR(_xlfn.XLOOKUP(TEXT(A1404, "0"), TEXT('Material master'!$A$2:'Material master'!$A$275, "0"), 'Material master'!$F$2:'Material master'!$F$275, 1),"")</f>
        <v>AC08 - ATH Micronised Fine</v>
      </c>
      <c r="G1404" t="str">
        <f>IFERROR(_xlfn.XLOOKUP(TEXT(A1404, "0"), TEXT('Material master'!$A$2:'Material master'!$A$275, "0"), 'Material master'!$G$2:'Material master'!$G$275, 1),"")</f>
        <v>ATH A7 PO</v>
      </c>
      <c r="H1404" t="s">
        <v>706</v>
      </c>
      <c r="I1404" s="257" t="s">
        <v>125</v>
      </c>
      <c r="J1404">
        <v>40</v>
      </c>
      <c r="K1404" s="32"/>
      <c r="L1404" s="32">
        <f t="shared" ref="L1404:W1404" si="1305">L1399 * $J1404</f>
        <v>850</v>
      </c>
      <c r="M1404" s="32">
        <f t="shared" si="1305"/>
        <v>200</v>
      </c>
      <c r="N1404" s="32">
        <f t="shared" si="1305"/>
        <v>250</v>
      </c>
      <c r="O1404" s="32">
        <f t="shared" si="1305"/>
        <v>200</v>
      </c>
      <c r="P1404" s="32">
        <f t="shared" si="1305"/>
        <v>250</v>
      </c>
      <c r="Q1404" s="32">
        <f t="shared" si="1305"/>
        <v>200</v>
      </c>
      <c r="R1404" s="32">
        <f t="shared" si="1305"/>
        <v>250</v>
      </c>
      <c r="S1404" s="32">
        <f t="shared" si="1305"/>
        <v>200</v>
      </c>
      <c r="T1404" s="32">
        <f t="shared" si="1305"/>
        <v>250</v>
      </c>
      <c r="U1404" s="32">
        <f t="shared" si="1305"/>
        <v>250</v>
      </c>
      <c r="V1404" s="32">
        <f t="shared" si="1305"/>
        <v>300</v>
      </c>
      <c r="W1404" s="32">
        <f t="shared" si="1305"/>
        <v>250</v>
      </c>
    </row>
    <row r="1405" spans="1:23" ht="15.75" thickBot="1" x14ac:dyDescent="0.3">
      <c r="A1405" s="257" t="s">
        <v>437</v>
      </c>
      <c r="B1405" t="str">
        <f>IFERROR(_xlfn.XLOOKUP(TEXT(A1405, "0"), TEXT('Material master'!$A$2:'Material master'!$A$275, "0"), 'Material master'!$B$2:'Material master'!$B$275, 1),"")</f>
        <v>ATH A7 PO 25:PA:H4:H:1250</v>
      </c>
      <c r="C1405" t="str">
        <f>IFERROR(_xlfn.XLOOKUP(TEXT(A1405, "0"), TEXT('Material master'!$A$2:'Material master'!$A$275, "0"), 'Material master'!$C$2:'Material master'!$C$275, 1),"")</f>
        <v>Packaged Product</v>
      </c>
      <c r="D1405" t="str">
        <f>IFERROR(_xlfn.XLOOKUP(TEXT(A1405, "0"), TEXT('Material master'!$A$2:'Material master'!$A$275, "0"), 'Material master'!$D$2:'Material master'!$D$275, 1),"")</f>
        <v>J000 - ATH</v>
      </c>
      <c r="E1405" t="str">
        <f>IFERROR(_xlfn.XLOOKUP(TEXT(A1405, "0"), TEXT('Material master'!$A$2:'Material master'!$A$275, "0"), 'Material master'!$E$2:'Material master'!$E$275, 1),"")</f>
        <v>SPC0931 - ATH Micronised</v>
      </c>
      <c r="F1405" t="str">
        <f>IFERROR(_xlfn.XLOOKUP(TEXT(A1405, "0"), TEXT('Material master'!$A$2:'Material master'!$A$275, "0"), 'Material master'!$F$2:'Material master'!$F$275, 1),"")</f>
        <v>AC08 - ATH Micronised Fine</v>
      </c>
      <c r="G1405" t="str">
        <f>IFERROR(_xlfn.XLOOKUP(TEXT(A1405, "0"), TEXT('Material master'!$A$2:'Material master'!$A$275, "0"), 'Material master'!$G$2:'Material master'!$G$275, 1),"")</f>
        <v>ATH A7 PO</v>
      </c>
      <c r="H1405" t="s">
        <v>706</v>
      </c>
      <c r="I1405" s="257" t="s">
        <v>343</v>
      </c>
      <c r="J1405">
        <v>1</v>
      </c>
      <c r="K1405" s="32"/>
      <c r="L1405" s="32">
        <f t="shared" ref="L1405:W1405" si="1306">L1399 * $J1405</f>
        <v>21.25</v>
      </c>
      <c r="M1405" s="32">
        <f t="shared" si="1306"/>
        <v>5</v>
      </c>
      <c r="N1405" s="32">
        <f t="shared" si="1306"/>
        <v>6.25</v>
      </c>
      <c r="O1405" s="32">
        <f t="shared" si="1306"/>
        <v>5</v>
      </c>
      <c r="P1405" s="32">
        <f t="shared" si="1306"/>
        <v>6.25</v>
      </c>
      <c r="Q1405" s="32">
        <f t="shared" si="1306"/>
        <v>5</v>
      </c>
      <c r="R1405" s="32">
        <f t="shared" si="1306"/>
        <v>6.25</v>
      </c>
      <c r="S1405" s="32">
        <f t="shared" si="1306"/>
        <v>5</v>
      </c>
      <c r="T1405" s="32">
        <f t="shared" si="1306"/>
        <v>6.25</v>
      </c>
      <c r="U1405" s="32">
        <f t="shared" si="1306"/>
        <v>6.25</v>
      </c>
      <c r="V1405" s="32">
        <f t="shared" si="1306"/>
        <v>7.5</v>
      </c>
      <c r="W1405" s="32">
        <f t="shared" si="1306"/>
        <v>6.25</v>
      </c>
    </row>
    <row r="1406" spans="1:23" s="138" customFormat="1" x14ac:dyDescent="0.25">
      <c r="A1406" s="137" t="s">
        <v>440</v>
      </c>
      <c r="B1406" s="138" t="str">
        <f>IFERROR(_xlfn.XLOOKUP(TEXT(A1406, "0"), TEXT('Material master'!$A$2:'Material master'!$A$275, "0"), 'Material master'!$B$2:'Material master'!$B$275, 1),"")</f>
        <v>ATH SG30LV PO</v>
      </c>
      <c r="C1406" s="138" t="str">
        <f>IFERROR(_xlfn.XLOOKUP(TEXT(A1406, "0"), TEXT('Material master'!$A$2:'Material master'!$A$275, "0"), 'Material master'!$C$2:'Material master'!$C$275, 1),"")</f>
        <v>Bulk Product</v>
      </c>
      <c r="D1406" s="138" t="str">
        <f>IFERROR(_xlfn.XLOOKUP(TEXT(A1406, "0"), TEXT('Material master'!$A$2:'Material master'!$A$275, "0"), 'Material master'!$D$2:'Material master'!$D$275, 1),"")</f>
        <v>J000 - ATH</v>
      </c>
      <c r="E1406" s="138" t="str">
        <f>IFERROR(_xlfn.XLOOKUP(TEXT(A1406, "0"), TEXT('Material master'!$A$2:'Material master'!$A$275, "0"), 'Material master'!$E$2:'Material master'!$E$275, 1),"")</f>
        <v>SPC0922 - ATH Flour</v>
      </c>
      <c r="F1406" s="138" t="str">
        <f>IFERROR(_xlfn.XLOOKUP(TEXT(A1406, "0"), TEXT('Material master'!$A$2:'Material master'!$A$275, "0"), 'Material master'!$F$2:'Material master'!$F$275, 1),"")</f>
        <v>AC06 - ATH Flour Fine Low Viscosity</v>
      </c>
      <c r="G1406" s="138" t="str">
        <f>IFERROR(_xlfn.XLOOKUP(TEXT(A1406, "0"), TEXT('Material master'!$A$2:'Material master'!$A$275, "0"), 'Material master'!$G$2:'Material master'!$G$275, 1),"")</f>
        <v>ATH SG30 LV PO</v>
      </c>
      <c r="H1406" s="138" t="s">
        <v>683</v>
      </c>
      <c r="I1406" s="140">
        <f>IFERROR(AVERAGE('Forecast sheet'!$C$63:'Forecast sheet'!$N$63),0)</f>
        <v>0</v>
      </c>
      <c r="J1406" s="140">
        <f>IFERROR(AVERAGE(L1406:W1406),0)</f>
        <v>0</v>
      </c>
      <c r="K1406" s="140"/>
      <c r="L1406" s="140">
        <v>0</v>
      </c>
      <c r="M1406" s="140">
        <v>0</v>
      </c>
      <c r="N1406" s="140">
        <v>0</v>
      </c>
      <c r="O1406" s="140">
        <v>0</v>
      </c>
      <c r="P1406" s="140">
        <v>0</v>
      </c>
      <c r="Q1406" s="140">
        <v>0</v>
      </c>
      <c r="R1406" s="140">
        <v>0</v>
      </c>
      <c r="S1406" s="140">
        <v>0</v>
      </c>
      <c r="T1406" s="140">
        <v>0</v>
      </c>
      <c r="U1406" s="140">
        <v>0</v>
      </c>
      <c r="V1406" s="140">
        <v>0</v>
      </c>
      <c r="W1406" s="140">
        <v>0</v>
      </c>
    </row>
    <row r="1407" spans="1:23" x14ac:dyDescent="0.25">
      <c r="A1407" s="257" t="s">
        <v>440</v>
      </c>
      <c r="B1407" t="str">
        <f>IFERROR(_xlfn.XLOOKUP(TEXT(A1407, "0"), TEXT('Material master'!$A$2:'Material master'!$A$275, "0"), 'Material master'!$B$2:'Material master'!$B$275, 1),"")</f>
        <v>ATH SG30LV PO</v>
      </c>
      <c r="C1407" t="str">
        <f>IFERROR(_xlfn.XLOOKUP(TEXT(A1407, "0"), TEXT('Material master'!$A$2:'Material master'!$A$275, "0"), 'Material master'!$C$2:'Material master'!$C$275, 1),"")</f>
        <v>Bulk Product</v>
      </c>
      <c r="D1407" t="str">
        <f>IFERROR(_xlfn.XLOOKUP(TEXT(A1407, "0"), TEXT('Material master'!$A$2:'Material master'!$A$275, "0"), 'Material master'!$D$2:'Material master'!$D$275, 1),"")</f>
        <v>J000 - ATH</v>
      </c>
      <c r="E1407" t="str">
        <f>IFERROR(_xlfn.XLOOKUP(TEXT(A1407, "0"), TEXT('Material master'!$A$2:'Material master'!$A$275, "0"), 'Material master'!$E$2:'Material master'!$E$275, 1),"")</f>
        <v>SPC0922 - ATH Flour</v>
      </c>
      <c r="F1407" t="str">
        <f>IFERROR(_xlfn.XLOOKUP(TEXT(A1407, "0"), TEXT('Material master'!$A$2:'Material master'!$A$275, "0"), 'Material master'!$F$2:'Material master'!$F$275, 1),"")</f>
        <v>AC06 - ATH Flour Fine Low Viscosity</v>
      </c>
      <c r="G1407" t="str">
        <f>IFERROR(_xlfn.XLOOKUP(TEXT(A1407, "0"), TEXT('Material master'!$A$2:'Material master'!$A$275, "0"), 'Material master'!$G$2:'Material master'!$G$275, 1),"")</f>
        <v>ATH SG30 LV PO</v>
      </c>
      <c r="H1407" t="s">
        <v>695</v>
      </c>
      <c r="I1407" s="257" t="s">
        <v>461</v>
      </c>
      <c r="K1407" s="32"/>
      <c r="L1407" s="32">
        <f t="shared" ref="L1407:W1407" si="1307">IFERROR(L1510, 0)</f>
        <v>23.04</v>
      </c>
      <c r="M1407" s="32">
        <f t="shared" si="1307"/>
        <v>27.84</v>
      </c>
      <c r="N1407" s="32">
        <f t="shared" si="1307"/>
        <v>53.76</v>
      </c>
      <c r="O1407" s="32">
        <f t="shared" si="1307"/>
        <v>23.04</v>
      </c>
      <c r="P1407" s="32">
        <f t="shared" si="1307"/>
        <v>23.04</v>
      </c>
      <c r="Q1407" s="32">
        <f t="shared" si="1307"/>
        <v>62.4</v>
      </c>
      <c r="R1407" s="32">
        <f t="shared" si="1307"/>
        <v>31.68</v>
      </c>
      <c r="S1407" s="32">
        <f t="shared" si="1307"/>
        <v>31.68</v>
      </c>
      <c r="T1407" s="32">
        <f t="shared" si="1307"/>
        <v>31.68</v>
      </c>
      <c r="U1407" s="32">
        <f t="shared" si="1307"/>
        <v>40.32</v>
      </c>
      <c r="V1407" s="32">
        <f t="shared" si="1307"/>
        <v>60.48</v>
      </c>
      <c r="W1407" s="32">
        <f t="shared" si="1307"/>
        <v>31.68</v>
      </c>
    </row>
    <row r="1408" spans="1:23" x14ac:dyDescent="0.25">
      <c r="A1408" s="257" t="s">
        <v>440</v>
      </c>
      <c r="B1408" t="str">
        <f>IFERROR(_xlfn.XLOOKUP(TEXT(A1408, "0"), TEXT('Material master'!$A$2:'Material master'!$A$275, "0"), 'Material master'!$B$2:'Material master'!$B$275, 1),"")</f>
        <v>ATH SG30LV PO</v>
      </c>
      <c r="C1408" t="str">
        <f>IFERROR(_xlfn.XLOOKUP(TEXT(A1408, "0"), TEXT('Material master'!$A$2:'Material master'!$A$275, "0"), 'Material master'!$C$2:'Material master'!$C$275, 1),"")</f>
        <v>Bulk Product</v>
      </c>
      <c r="D1408" t="str">
        <f>IFERROR(_xlfn.XLOOKUP(TEXT(A1408, "0"), TEXT('Material master'!$A$2:'Material master'!$A$275, "0"), 'Material master'!$D$2:'Material master'!$D$275, 1),"")</f>
        <v>J000 - ATH</v>
      </c>
      <c r="E1408" t="str">
        <f>IFERROR(_xlfn.XLOOKUP(TEXT(A1408, "0"), TEXT('Material master'!$A$2:'Material master'!$A$275, "0"), 'Material master'!$E$2:'Material master'!$E$275, 1),"")</f>
        <v>SPC0922 - ATH Flour</v>
      </c>
      <c r="F1408" t="str">
        <f>IFERROR(_xlfn.XLOOKUP(TEXT(A1408, "0"), TEXT('Material master'!$A$2:'Material master'!$A$275, "0"), 'Material master'!$F$2:'Material master'!$F$275, 1),"")</f>
        <v>AC06 - ATH Flour Fine Low Viscosity</v>
      </c>
      <c r="G1408" t="str">
        <f>IFERROR(_xlfn.XLOOKUP(TEXT(A1408, "0"), TEXT('Material master'!$A$2:'Material master'!$A$275, "0"), 'Material master'!$G$2:'Material master'!$G$275, 1),"")</f>
        <v>ATH SG30 LV PO</v>
      </c>
      <c r="H1408" t="s">
        <v>695</v>
      </c>
      <c r="I1408" s="257" t="s">
        <v>525</v>
      </c>
      <c r="K1408" s="32"/>
      <c r="L1408" s="32">
        <f t="shared" ref="L1408:W1408" si="1308">IFERROR(L1663, 0)</f>
        <v>46</v>
      </c>
      <c r="M1408" s="32">
        <f t="shared" si="1308"/>
        <v>97</v>
      </c>
      <c r="N1408" s="32">
        <f t="shared" si="1308"/>
        <v>67</v>
      </c>
      <c r="O1408" s="32">
        <f t="shared" si="1308"/>
        <v>112</v>
      </c>
      <c r="P1408" s="32">
        <f t="shared" si="1308"/>
        <v>77</v>
      </c>
      <c r="Q1408" s="32">
        <f t="shared" si="1308"/>
        <v>88</v>
      </c>
      <c r="R1408" s="32">
        <f t="shared" si="1308"/>
        <v>69</v>
      </c>
      <c r="S1408" s="32">
        <f t="shared" si="1308"/>
        <v>89</v>
      </c>
      <c r="T1408" s="32">
        <f t="shared" si="1308"/>
        <v>69</v>
      </c>
      <c r="U1408" s="32">
        <f t="shared" si="1308"/>
        <v>88</v>
      </c>
      <c r="V1408" s="32">
        <f t="shared" si="1308"/>
        <v>70</v>
      </c>
      <c r="W1408" s="32">
        <f t="shared" si="1308"/>
        <v>87</v>
      </c>
    </row>
    <row r="1409" spans="1:23" x14ac:dyDescent="0.25">
      <c r="A1409" s="257" t="s">
        <v>440</v>
      </c>
      <c r="B1409" t="str">
        <f>IFERROR(_xlfn.XLOOKUP(TEXT(A1409, "0"), TEXT('Material master'!$A$2:'Material master'!$A$275, "0"), 'Material master'!$B$2:'Material master'!$B$275, 1),"")</f>
        <v>ATH SG30LV PO</v>
      </c>
      <c r="C1409" t="str">
        <f>IFERROR(_xlfn.XLOOKUP(TEXT(A1409, "0"), TEXT('Material master'!$A$2:'Material master'!$A$275, "0"), 'Material master'!$C$2:'Material master'!$C$275, 1),"")</f>
        <v>Bulk Product</v>
      </c>
      <c r="D1409" t="str">
        <f>IFERROR(_xlfn.XLOOKUP(TEXT(A1409, "0"), TEXT('Material master'!$A$2:'Material master'!$A$275, "0"), 'Material master'!$D$2:'Material master'!$D$275, 1),"")</f>
        <v>J000 - ATH</v>
      </c>
      <c r="E1409" t="str">
        <f>IFERROR(_xlfn.XLOOKUP(TEXT(A1409, "0"), TEXT('Material master'!$A$2:'Material master'!$A$275, "0"), 'Material master'!$E$2:'Material master'!$E$275, 1),"")</f>
        <v>SPC0922 - ATH Flour</v>
      </c>
      <c r="F1409" t="str">
        <f>IFERROR(_xlfn.XLOOKUP(TEXT(A1409, "0"), TEXT('Material master'!$A$2:'Material master'!$A$275, "0"), 'Material master'!$F$2:'Material master'!$F$275, 1),"")</f>
        <v>AC06 - ATH Flour Fine Low Viscosity</v>
      </c>
      <c r="G1409" t="str">
        <f>IFERROR(_xlfn.XLOOKUP(TEXT(A1409, "0"), TEXT('Material master'!$A$2:'Material master'!$A$275, "0"), 'Material master'!$G$2:'Material master'!$G$275, 1),"")</f>
        <v>ATH SG30 LV PO</v>
      </c>
      <c r="H1409" s="1" t="s">
        <v>696</v>
      </c>
      <c r="I1409" s="1"/>
      <c r="J1409" s="1"/>
      <c r="K1409" s="141"/>
      <c r="L1409" s="141">
        <f t="shared" ref="L1409:W1409" si="1309">SUM(L1406:L1408)</f>
        <v>69.039999999999992</v>
      </c>
      <c r="M1409" s="141">
        <f t="shared" si="1309"/>
        <v>124.84</v>
      </c>
      <c r="N1409" s="141">
        <f t="shared" si="1309"/>
        <v>120.75999999999999</v>
      </c>
      <c r="O1409" s="141">
        <f t="shared" si="1309"/>
        <v>135.04</v>
      </c>
      <c r="P1409" s="141">
        <f t="shared" si="1309"/>
        <v>100.03999999999999</v>
      </c>
      <c r="Q1409" s="141">
        <f t="shared" si="1309"/>
        <v>150.4</v>
      </c>
      <c r="R1409" s="141">
        <f t="shared" si="1309"/>
        <v>100.68</v>
      </c>
      <c r="S1409" s="141">
        <f t="shared" si="1309"/>
        <v>120.68</v>
      </c>
      <c r="T1409" s="141">
        <f t="shared" si="1309"/>
        <v>100.68</v>
      </c>
      <c r="U1409" s="141">
        <f t="shared" si="1309"/>
        <v>128.32</v>
      </c>
      <c r="V1409" s="141">
        <f t="shared" si="1309"/>
        <v>130.47999999999999</v>
      </c>
      <c r="W1409" s="141">
        <f t="shared" si="1309"/>
        <v>118.68</v>
      </c>
    </row>
    <row r="1410" spans="1:23" s="136" customFormat="1" x14ac:dyDescent="0.25">
      <c r="A1410" s="270" t="s">
        <v>440</v>
      </c>
      <c r="B1410" s="136" t="str">
        <f>IFERROR(_xlfn.XLOOKUP(TEXT(A1410, "0"), TEXT('Material master'!$A$2:'Material master'!$A$275, "0"), 'Material master'!$B$2:'Material master'!$B$275, 1),"")</f>
        <v>ATH SG30LV PO</v>
      </c>
      <c r="C1410" s="136" t="str">
        <f>IFERROR(_xlfn.XLOOKUP(TEXT(A1410, "0"), TEXT('Material master'!$A$2:'Material master'!$A$275, "0"), 'Material master'!$C$2:'Material master'!$C$275, 1),"")</f>
        <v>Bulk Product</v>
      </c>
      <c r="D1410" s="136" t="str">
        <f>IFERROR(_xlfn.XLOOKUP(TEXT(A1410, "0"), TEXT('Material master'!$A$2:'Material master'!$A$275, "0"), 'Material master'!$D$2:'Material master'!$D$275, 1),"")</f>
        <v>J000 - ATH</v>
      </c>
      <c r="E1410" s="136" t="str">
        <f>IFERROR(_xlfn.XLOOKUP(TEXT(A1410, "0"), TEXT('Material master'!$A$2:'Material master'!$A$275, "0"), 'Material master'!$E$2:'Material master'!$E$275, 1),"")</f>
        <v>SPC0922 - ATH Flour</v>
      </c>
      <c r="F1410" s="136" t="str">
        <f>IFERROR(_xlfn.XLOOKUP(TEXT(A1410, "0"), TEXT('Material master'!$A$2:'Material master'!$A$275, "0"), 'Material master'!$F$2:'Material master'!$F$275, 1),"")</f>
        <v>AC06 - ATH Flour Fine Low Viscosity</v>
      </c>
      <c r="G1410" s="136" t="str">
        <f>IFERROR(_xlfn.XLOOKUP(TEXT(A1410, "0"), TEXT('Material master'!$A$2:'Material master'!$A$275, "0"), 'Material master'!$G$2:'Material master'!$G$275, 1),"")</f>
        <v>ATH SG30 LV PO</v>
      </c>
      <c r="H1410" s="136" t="s">
        <v>697</v>
      </c>
      <c r="K1410" s="142">
        <v>104.73099999999999</v>
      </c>
      <c r="L1410" s="142">
        <f t="shared" ref="L1410:W1410" si="1310">K1410 - L1409 + L1412</f>
        <v>35.691000000000003</v>
      </c>
      <c r="M1410" s="142">
        <f t="shared" si="1310"/>
        <v>16.850999999999999</v>
      </c>
      <c r="N1410" s="142">
        <f t="shared" si="1310"/>
        <v>17.091000000000008</v>
      </c>
      <c r="O1410" s="142">
        <f t="shared" si="1310"/>
        <v>17.051000000000016</v>
      </c>
      <c r="P1410" s="142">
        <f t="shared" si="1310"/>
        <v>17.011000000000024</v>
      </c>
      <c r="Q1410" s="142">
        <f t="shared" si="1310"/>
        <v>16.611000000000018</v>
      </c>
      <c r="R1410" s="142">
        <f t="shared" si="1310"/>
        <v>16.931000000000012</v>
      </c>
      <c r="S1410" s="142">
        <f t="shared" si="1310"/>
        <v>17.251000000000005</v>
      </c>
      <c r="T1410" s="142">
        <f t="shared" si="1310"/>
        <v>16.570999999999998</v>
      </c>
      <c r="U1410" s="142">
        <f t="shared" si="1310"/>
        <v>17.251000000000005</v>
      </c>
      <c r="V1410" s="142">
        <f t="shared" si="1310"/>
        <v>16.771000000000015</v>
      </c>
      <c r="W1410" s="142">
        <f t="shared" si="1310"/>
        <v>17.091000000000008</v>
      </c>
    </row>
    <row r="1411" spans="1:23" x14ac:dyDescent="0.25">
      <c r="A1411" s="257" t="s">
        <v>440</v>
      </c>
      <c r="B1411" t="str">
        <f>IFERROR(_xlfn.XLOOKUP(TEXT(A1411, "0"), TEXT('Material master'!$A$2:'Material master'!$A$275, "0"), 'Material master'!$B$2:'Material master'!$B$275, 1),"")</f>
        <v>ATH SG30LV PO</v>
      </c>
      <c r="C1411" t="str">
        <f>IFERROR(_xlfn.XLOOKUP(TEXT(A1411, "0"), TEXT('Material master'!$A$2:'Material master'!$A$275, "0"), 'Material master'!$C$2:'Material master'!$C$275, 1),"")</f>
        <v>Bulk Product</v>
      </c>
      <c r="D1411" t="str">
        <f>IFERROR(_xlfn.XLOOKUP(TEXT(A1411, "0"), TEXT('Material master'!$A$2:'Material master'!$A$275, "0"), 'Material master'!$D$2:'Material master'!$D$275, 1),"")</f>
        <v>J000 - ATH</v>
      </c>
      <c r="E1411" t="str">
        <f>IFERROR(_xlfn.XLOOKUP(TEXT(A1411, "0"), TEXT('Material master'!$A$2:'Material master'!$A$275, "0"), 'Material master'!$E$2:'Material master'!$E$275, 1),"")</f>
        <v>SPC0922 - ATH Flour</v>
      </c>
      <c r="F1411" t="str">
        <f>IFERROR(_xlfn.XLOOKUP(TEXT(A1411, "0"), TEXT('Material master'!$A$2:'Material master'!$A$275, "0"), 'Material master'!$F$2:'Material master'!$F$275, 1),"")</f>
        <v>AC06 - ATH Flour Fine Low Viscosity</v>
      </c>
      <c r="G1411" t="str">
        <f>IFERROR(_xlfn.XLOOKUP(TEXT(A1411, "0"), TEXT('Material master'!$A$2:'Material master'!$A$275, "0"), 'Material master'!$G$2:'Material master'!$G$275, 1),"")</f>
        <v>ATH SG30 LV PO</v>
      </c>
      <c r="H1411" t="s">
        <v>698</v>
      </c>
      <c r="I1411" s="32">
        <v>16.518833259225669</v>
      </c>
      <c r="J1411" s="258">
        <f>IFERROR($I1411/AVERAGE($L1409:$W1409),0)</f>
        <v>0.14162641758645653</v>
      </c>
      <c r="K1411" s="32"/>
      <c r="L1411" s="32">
        <f t="shared" ref="L1411:W1411" si="1311">$I1411</f>
        <v>16.518833259225669</v>
      </c>
      <c r="M1411" s="32">
        <f t="shared" si="1311"/>
        <v>16.518833259225669</v>
      </c>
      <c r="N1411" s="32">
        <f t="shared" si="1311"/>
        <v>16.518833259225669</v>
      </c>
      <c r="O1411" s="32">
        <f t="shared" si="1311"/>
        <v>16.518833259225669</v>
      </c>
      <c r="P1411" s="32">
        <f t="shared" si="1311"/>
        <v>16.518833259225669</v>
      </c>
      <c r="Q1411" s="32">
        <f t="shared" si="1311"/>
        <v>16.518833259225669</v>
      </c>
      <c r="R1411" s="32">
        <f t="shared" si="1311"/>
        <v>16.518833259225669</v>
      </c>
      <c r="S1411" s="32">
        <f t="shared" si="1311"/>
        <v>16.518833259225669</v>
      </c>
      <c r="T1411" s="32">
        <f t="shared" si="1311"/>
        <v>16.518833259225669</v>
      </c>
      <c r="U1411" s="32">
        <f t="shared" si="1311"/>
        <v>16.518833259225669</v>
      </c>
      <c r="V1411" s="32">
        <f t="shared" si="1311"/>
        <v>16.518833259225669</v>
      </c>
      <c r="W1411" s="32">
        <f t="shared" si="1311"/>
        <v>16.518833259225669</v>
      </c>
    </row>
    <row r="1412" spans="1:23" x14ac:dyDescent="0.25">
      <c r="A1412" s="257" t="s">
        <v>440</v>
      </c>
      <c r="B1412" t="str">
        <f>IFERROR(_xlfn.XLOOKUP(TEXT(A1412, "0"), TEXT('Material master'!$A$2:'Material master'!$A$275, "0"), 'Material master'!$B$2:'Material master'!$B$275, 1),"")</f>
        <v>ATH SG30LV PO</v>
      </c>
      <c r="C1412" t="str">
        <f>IFERROR(_xlfn.XLOOKUP(TEXT(A1412, "0"), TEXT('Material master'!$A$2:'Material master'!$A$275, "0"), 'Material master'!$C$2:'Material master'!$C$275, 1),"")</f>
        <v>Bulk Product</v>
      </c>
      <c r="D1412" t="str">
        <f>IFERROR(_xlfn.XLOOKUP(TEXT(A1412, "0"), TEXT('Material master'!$A$2:'Material master'!$A$275, "0"), 'Material master'!$D$2:'Material master'!$D$275, 1),"")</f>
        <v>J000 - ATH</v>
      </c>
      <c r="E1412" t="str">
        <f>IFERROR(_xlfn.XLOOKUP(TEXT(A1412, "0"), TEXT('Material master'!$A$2:'Material master'!$A$275, "0"), 'Material master'!$E$2:'Material master'!$E$275, 1),"")</f>
        <v>SPC0922 - ATH Flour</v>
      </c>
      <c r="F1412" t="str">
        <f>IFERROR(_xlfn.XLOOKUP(TEXT(A1412, "0"), TEXT('Material master'!$A$2:'Material master'!$A$275, "0"), 'Material master'!$F$2:'Material master'!$F$275, 1),"")</f>
        <v>AC06 - ATH Flour Fine Low Viscosity</v>
      </c>
      <c r="G1412" t="str">
        <f>IFERROR(_xlfn.XLOOKUP(TEXT(A1412, "0"), TEXT('Material master'!$A$2:'Material master'!$A$275, "0"), 'Material master'!$G$2:'Material master'!$G$275, 1),"")</f>
        <v>ATH SG30 LV PO</v>
      </c>
      <c r="H1412" t="s">
        <v>704</v>
      </c>
      <c r="I1412">
        <v>1</v>
      </c>
      <c r="K1412" s="32"/>
      <c r="L1412" s="32">
        <f t="shared" ref="L1412:W1412" si="1312">IF(( L1411 - K1410 + L1409 ) &gt; 0, CEILING(( L1411 - K1410 + L1409 ), $I1412), 0)</f>
        <v>0</v>
      </c>
      <c r="M1412" s="32">
        <f t="shared" si="1312"/>
        <v>106</v>
      </c>
      <c r="N1412" s="32">
        <f t="shared" si="1312"/>
        <v>121</v>
      </c>
      <c r="O1412" s="32">
        <f t="shared" si="1312"/>
        <v>135</v>
      </c>
      <c r="P1412" s="32">
        <f t="shared" si="1312"/>
        <v>100</v>
      </c>
      <c r="Q1412" s="32">
        <f t="shared" si="1312"/>
        <v>150</v>
      </c>
      <c r="R1412" s="32">
        <f t="shared" si="1312"/>
        <v>101</v>
      </c>
      <c r="S1412" s="32">
        <f t="shared" si="1312"/>
        <v>121</v>
      </c>
      <c r="T1412" s="32">
        <f t="shared" si="1312"/>
        <v>100</v>
      </c>
      <c r="U1412" s="32">
        <f t="shared" si="1312"/>
        <v>129</v>
      </c>
      <c r="V1412" s="32">
        <f t="shared" si="1312"/>
        <v>130</v>
      </c>
      <c r="W1412" s="32">
        <f t="shared" si="1312"/>
        <v>119</v>
      </c>
    </row>
    <row r="1413" spans="1:23" x14ac:dyDescent="0.25">
      <c r="A1413" s="257" t="s">
        <v>440</v>
      </c>
      <c r="B1413" t="str">
        <f>IFERROR(_xlfn.XLOOKUP(TEXT(A1413, "0"), TEXT('Material master'!$A$2:'Material master'!$A$275, "0"), 'Material master'!$B$2:'Material master'!$B$275, 1),"")</f>
        <v>ATH SG30LV PO</v>
      </c>
      <c r="C1413" t="str">
        <f>IFERROR(_xlfn.XLOOKUP(TEXT(A1413, "0"), TEXT('Material master'!$A$2:'Material master'!$A$275, "0"), 'Material master'!$C$2:'Material master'!$C$275, 1),"")</f>
        <v>Bulk Product</v>
      </c>
      <c r="D1413" t="str">
        <f>IFERROR(_xlfn.XLOOKUP(TEXT(A1413, "0"), TEXT('Material master'!$A$2:'Material master'!$A$275, "0"), 'Material master'!$D$2:'Material master'!$D$275, 1),"")</f>
        <v>J000 - ATH</v>
      </c>
      <c r="E1413" t="str">
        <f>IFERROR(_xlfn.XLOOKUP(TEXT(A1413, "0"), TEXT('Material master'!$A$2:'Material master'!$A$275, "0"), 'Material master'!$E$2:'Material master'!$E$275, 1),"")</f>
        <v>SPC0922 - ATH Flour</v>
      </c>
      <c r="F1413" t="str">
        <f>IFERROR(_xlfn.XLOOKUP(TEXT(A1413, "0"), TEXT('Material master'!$A$2:'Material master'!$A$275, "0"), 'Material master'!$F$2:'Material master'!$F$275, 1),"")</f>
        <v>AC06 - ATH Flour Fine Low Viscosity</v>
      </c>
      <c r="G1413" t="str">
        <f>IFERROR(_xlfn.XLOOKUP(TEXT(A1413, "0"), TEXT('Material master'!$A$2:'Material master'!$A$275, "0"), 'Material master'!$G$2:'Material master'!$G$275, 1),"")</f>
        <v>ATH SG30 LV PO</v>
      </c>
      <c r="H1413" t="s">
        <v>705</v>
      </c>
      <c r="I1413" t="s">
        <v>645</v>
      </c>
      <c r="J1413">
        <v>6.5</v>
      </c>
      <c r="K1413" s="32"/>
      <c r="L1413" s="32">
        <f t="shared" ref="L1413:W1413" si="1313">L1412 / $J1413</f>
        <v>0</v>
      </c>
      <c r="M1413" s="32">
        <f t="shared" si="1313"/>
        <v>16.307692307692307</v>
      </c>
      <c r="N1413" s="32">
        <f t="shared" si="1313"/>
        <v>18.615384615384617</v>
      </c>
      <c r="O1413" s="32">
        <f t="shared" si="1313"/>
        <v>20.76923076923077</v>
      </c>
      <c r="P1413" s="32">
        <f t="shared" si="1313"/>
        <v>15.384615384615385</v>
      </c>
      <c r="Q1413" s="32">
        <f t="shared" si="1313"/>
        <v>23.076923076923077</v>
      </c>
      <c r="R1413" s="32">
        <f t="shared" si="1313"/>
        <v>15.538461538461538</v>
      </c>
      <c r="S1413" s="32">
        <f t="shared" si="1313"/>
        <v>18.615384615384617</v>
      </c>
      <c r="T1413" s="32">
        <f t="shared" si="1313"/>
        <v>15.384615384615385</v>
      </c>
      <c r="U1413" s="32">
        <f t="shared" si="1313"/>
        <v>19.846153846153847</v>
      </c>
      <c r="V1413" s="32">
        <f t="shared" si="1313"/>
        <v>20</v>
      </c>
      <c r="W1413" s="32">
        <f t="shared" si="1313"/>
        <v>18.307692307692307</v>
      </c>
    </row>
    <row r="1414" spans="1:23" ht="15.75" thickBot="1" x14ac:dyDescent="0.3">
      <c r="A1414" s="257" t="s">
        <v>440</v>
      </c>
      <c r="B1414" t="str">
        <f>IFERROR(_xlfn.XLOOKUP(TEXT(A1414, "0"), TEXT('Material master'!$A$2:'Material master'!$A$275, "0"), 'Material master'!$B$2:'Material master'!$B$275, 1),"")</f>
        <v>ATH SG30LV PO</v>
      </c>
      <c r="C1414" t="str">
        <f>IFERROR(_xlfn.XLOOKUP(TEXT(A1414, "0"), TEXT('Material master'!$A$2:'Material master'!$A$275, "0"), 'Material master'!$C$2:'Material master'!$C$275, 1),"")</f>
        <v>Bulk Product</v>
      </c>
      <c r="D1414" t="str">
        <f>IFERROR(_xlfn.XLOOKUP(TEXT(A1414, "0"), TEXT('Material master'!$A$2:'Material master'!$A$275, "0"), 'Material master'!$D$2:'Material master'!$D$275, 1),"")</f>
        <v>J000 - ATH</v>
      </c>
      <c r="E1414" t="str">
        <f>IFERROR(_xlfn.XLOOKUP(TEXT(A1414, "0"), TEXT('Material master'!$A$2:'Material master'!$A$275, "0"), 'Material master'!$E$2:'Material master'!$E$275, 1),"")</f>
        <v>SPC0922 - ATH Flour</v>
      </c>
      <c r="F1414" t="str">
        <f>IFERROR(_xlfn.XLOOKUP(TEXT(A1414, "0"), TEXT('Material master'!$A$2:'Material master'!$A$275, "0"), 'Material master'!$F$2:'Material master'!$F$275, 1),"")</f>
        <v>AC06 - ATH Flour Fine Low Viscosity</v>
      </c>
      <c r="G1414" t="str">
        <f>IFERROR(_xlfn.XLOOKUP(TEXT(A1414, "0"), TEXT('Material master'!$A$2:'Material master'!$A$275, "0"), 'Material master'!$G$2:'Material master'!$G$275, 1),"")</f>
        <v>ATH SG30 LV PO</v>
      </c>
      <c r="H1414" t="s">
        <v>706</v>
      </c>
      <c r="I1414" s="257" t="s">
        <v>694</v>
      </c>
      <c r="J1414">
        <v>1.075</v>
      </c>
      <c r="K1414" s="32"/>
      <c r="L1414" s="32">
        <f t="shared" ref="L1414:W1414" si="1314">L1412 * $J1414</f>
        <v>0</v>
      </c>
      <c r="M1414" s="32">
        <f t="shared" si="1314"/>
        <v>113.94999999999999</v>
      </c>
      <c r="N1414" s="32">
        <f t="shared" si="1314"/>
        <v>130.07499999999999</v>
      </c>
      <c r="O1414" s="32">
        <f t="shared" si="1314"/>
        <v>145.125</v>
      </c>
      <c r="P1414" s="32">
        <f t="shared" si="1314"/>
        <v>107.5</v>
      </c>
      <c r="Q1414" s="32">
        <f t="shared" si="1314"/>
        <v>161.25</v>
      </c>
      <c r="R1414" s="32">
        <f t="shared" si="1314"/>
        <v>108.57499999999999</v>
      </c>
      <c r="S1414" s="32">
        <f t="shared" si="1314"/>
        <v>130.07499999999999</v>
      </c>
      <c r="T1414" s="32">
        <f t="shared" si="1314"/>
        <v>107.5</v>
      </c>
      <c r="U1414" s="32">
        <f t="shared" si="1314"/>
        <v>138.67499999999998</v>
      </c>
      <c r="V1414" s="32">
        <f t="shared" si="1314"/>
        <v>139.75</v>
      </c>
      <c r="W1414" s="32">
        <f t="shared" si="1314"/>
        <v>127.925</v>
      </c>
    </row>
    <row r="1415" spans="1:23" s="138" customFormat="1" x14ac:dyDescent="0.25">
      <c r="A1415" s="137" t="s">
        <v>444</v>
      </c>
      <c r="B1415" s="138" t="str">
        <f>IFERROR(_xlfn.XLOOKUP(TEXT(A1415, "0"), TEXT('Material master'!$A$2:'Material master'!$A$275, "0"), 'Material master'!$B$2:'Material master'!$B$275, 1),"")</f>
        <v>ATH SG40 PO</v>
      </c>
      <c r="C1415" s="138" t="str">
        <f>IFERROR(_xlfn.XLOOKUP(TEXT(A1415, "0"), TEXT('Material master'!$A$2:'Material master'!$A$275, "0"), 'Material master'!$C$2:'Material master'!$C$275, 1),"")</f>
        <v>Bulk Product</v>
      </c>
      <c r="D1415" s="138" t="str">
        <f>IFERROR(_xlfn.XLOOKUP(TEXT(A1415, "0"), TEXT('Material master'!$A$2:'Material master'!$A$275, "0"), 'Material master'!$D$2:'Material master'!$D$275, 1),"")</f>
        <v>J000 - ATH</v>
      </c>
      <c r="E1415" s="138" t="str">
        <f>IFERROR(_xlfn.XLOOKUP(TEXT(A1415, "0"), TEXT('Material master'!$A$2:'Material master'!$A$275, "0"), 'Material master'!$E$2:'Material master'!$E$275, 1),"")</f>
        <v>SPC0922 - ATH Flour</v>
      </c>
      <c r="F1415" s="138" t="str">
        <f>IFERROR(_xlfn.XLOOKUP(TEXT(A1415, "0"), TEXT('Material master'!$A$2:'Material master'!$A$275, "0"), 'Material master'!$F$2:'Material master'!$F$275, 1),"")</f>
        <v>AC03 - ATH Flour Fine</v>
      </c>
      <c r="G1415" s="138" t="str">
        <f>IFERROR(_xlfn.XLOOKUP(TEXT(A1415, "0"), TEXT('Material master'!$A$2:'Material master'!$A$275, "0"), 'Material master'!$G$2:'Material master'!$G$275, 1),"")</f>
        <v>ATH SG40 PO</v>
      </c>
      <c r="H1415" s="138" t="s">
        <v>683</v>
      </c>
      <c r="I1415" s="140">
        <f>IFERROR(AVERAGE('Forecast sheet'!$C$64:'Forecast sheet'!$N$64),0)</f>
        <v>839.59299999999996</v>
      </c>
      <c r="J1415" s="140">
        <f>IFERROR(AVERAGE(L1415:W1415),0)</f>
        <v>791.77233399064164</v>
      </c>
      <c r="K1415" s="140"/>
      <c r="L1415" s="140">
        <v>535.68860793700651</v>
      </c>
      <c r="M1415" s="140">
        <v>819.59812726824498</v>
      </c>
      <c r="N1415" s="140">
        <v>869.59812726824498</v>
      </c>
      <c r="O1415" s="140">
        <v>819.59812726824498</v>
      </c>
      <c r="P1415" s="140">
        <v>819.59812726824498</v>
      </c>
      <c r="Q1415" s="140">
        <v>844.59812726824498</v>
      </c>
      <c r="R1415" s="140">
        <v>819.59812726824498</v>
      </c>
      <c r="S1415" s="140">
        <v>794.59812726824498</v>
      </c>
      <c r="T1415" s="140">
        <v>694.59812726824498</v>
      </c>
      <c r="U1415" s="140">
        <v>869.59812726824498</v>
      </c>
      <c r="V1415" s="140">
        <v>844.59812726824498</v>
      </c>
      <c r="W1415" s="140">
        <v>769.59812726824498</v>
      </c>
    </row>
    <row r="1416" spans="1:23" x14ac:dyDescent="0.25">
      <c r="A1416" s="257" t="s">
        <v>444</v>
      </c>
      <c r="B1416" t="str">
        <f>IFERROR(_xlfn.XLOOKUP(TEXT(A1416, "0"), TEXT('Material master'!$A$2:'Material master'!$A$275, "0"), 'Material master'!$B$2:'Material master'!$B$275, 1),"")</f>
        <v>ATH SG40 PO</v>
      </c>
      <c r="C1416" t="str">
        <f>IFERROR(_xlfn.XLOOKUP(TEXT(A1416, "0"), TEXT('Material master'!$A$2:'Material master'!$A$275, "0"), 'Material master'!$C$2:'Material master'!$C$275, 1),"")</f>
        <v>Bulk Product</v>
      </c>
      <c r="D1416" t="str">
        <f>IFERROR(_xlfn.XLOOKUP(TEXT(A1416, "0"), TEXT('Material master'!$A$2:'Material master'!$A$275, "0"), 'Material master'!$D$2:'Material master'!$D$275, 1),"")</f>
        <v>J000 - ATH</v>
      </c>
      <c r="E1416" t="str">
        <f>IFERROR(_xlfn.XLOOKUP(TEXT(A1416, "0"), TEXT('Material master'!$A$2:'Material master'!$A$275, "0"), 'Material master'!$E$2:'Material master'!$E$275, 1),"")</f>
        <v>SPC0922 - ATH Flour</v>
      </c>
      <c r="F1416" t="str">
        <f>IFERROR(_xlfn.XLOOKUP(TEXT(A1416, "0"), TEXT('Material master'!$A$2:'Material master'!$A$275, "0"), 'Material master'!$F$2:'Material master'!$F$275, 1),"")</f>
        <v>AC03 - ATH Flour Fine</v>
      </c>
      <c r="G1416" t="str">
        <f>IFERROR(_xlfn.XLOOKUP(TEXT(A1416, "0"), TEXT('Material master'!$A$2:'Material master'!$A$275, "0"), 'Material master'!$G$2:'Material master'!$G$275, 1),"")</f>
        <v>ATH SG40 PO</v>
      </c>
      <c r="H1416" t="s">
        <v>695</v>
      </c>
      <c r="I1416" s="257" t="s">
        <v>449</v>
      </c>
      <c r="K1416" s="32"/>
      <c r="L1416" s="32">
        <f t="shared" ref="L1416:W1416" si="1315">IFERROR(L1448, 0)</f>
        <v>124</v>
      </c>
      <c r="M1416" s="32">
        <f t="shared" si="1315"/>
        <v>174</v>
      </c>
      <c r="N1416" s="32">
        <f t="shared" si="1315"/>
        <v>174</v>
      </c>
      <c r="O1416" s="32">
        <f t="shared" si="1315"/>
        <v>174</v>
      </c>
      <c r="P1416" s="32">
        <f t="shared" si="1315"/>
        <v>174</v>
      </c>
      <c r="Q1416" s="32">
        <f t="shared" si="1315"/>
        <v>174</v>
      </c>
      <c r="R1416" s="32">
        <f t="shared" si="1315"/>
        <v>174</v>
      </c>
      <c r="S1416" s="32">
        <f t="shared" si="1315"/>
        <v>174</v>
      </c>
      <c r="T1416" s="32">
        <f t="shared" si="1315"/>
        <v>130</v>
      </c>
      <c r="U1416" s="32">
        <f t="shared" si="1315"/>
        <v>174</v>
      </c>
      <c r="V1416" s="32">
        <f t="shared" si="1315"/>
        <v>174</v>
      </c>
      <c r="W1416" s="32">
        <f t="shared" si="1315"/>
        <v>174</v>
      </c>
    </row>
    <row r="1417" spans="1:23" x14ac:dyDescent="0.25">
      <c r="A1417" s="257" t="s">
        <v>444</v>
      </c>
      <c r="B1417" t="str">
        <f>IFERROR(_xlfn.XLOOKUP(TEXT(A1417, "0"), TEXT('Material master'!$A$2:'Material master'!$A$275, "0"), 'Material master'!$B$2:'Material master'!$B$275, 1),"")</f>
        <v>ATH SG40 PO</v>
      </c>
      <c r="C1417" t="str">
        <f>IFERROR(_xlfn.XLOOKUP(TEXT(A1417, "0"), TEXT('Material master'!$A$2:'Material master'!$A$275, "0"), 'Material master'!$C$2:'Material master'!$C$275, 1),"")</f>
        <v>Bulk Product</v>
      </c>
      <c r="D1417" t="str">
        <f>IFERROR(_xlfn.XLOOKUP(TEXT(A1417, "0"), TEXT('Material master'!$A$2:'Material master'!$A$275, "0"), 'Material master'!$D$2:'Material master'!$D$275, 1),"")</f>
        <v>J000 - ATH</v>
      </c>
      <c r="E1417" t="str">
        <f>IFERROR(_xlfn.XLOOKUP(TEXT(A1417, "0"), TEXT('Material master'!$A$2:'Material master'!$A$275, "0"), 'Material master'!$E$2:'Material master'!$E$275, 1),"")</f>
        <v>SPC0922 - ATH Flour</v>
      </c>
      <c r="F1417" t="str">
        <f>IFERROR(_xlfn.XLOOKUP(TEXT(A1417, "0"), TEXT('Material master'!$A$2:'Material master'!$A$275, "0"), 'Material master'!$F$2:'Material master'!$F$275, 1),"")</f>
        <v>AC03 - ATH Flour Fine</v>
      </c>
      <c r="G1417" t="str">
        <f>IFERROR(_xlfn.XLOOKUP(TEXT(A1417, "0"), TEXT('Material master'!$A$2:'Material master'!$A$275, "0"), 'Material master'!$G$2:'Material master'!$G$275, 1),"")</f>
        <v>ATH SG40 PO</v>
      </c>
      <c r="H1417" t="s">
        <v>695</v>
      </c>
      <c r="I1417" s="257" t="s">
        <v>453</v>
      </c>
      <c r="K1417" s="32"/>
      <c r="L1417" s="32">
        <f t="shared" ref="L1417:W1417" si="1316">IFERROR(L1470, 0)</f>
        <v>46.8</v>
      </c>
      <c r="M1417" s="32">
        <f t="shared" si="1316"/>
        <v>60</v>
      </c>
      <c r="N1417" s="32">
        <f t="shared" si="1316"/>
        <v>84</v>
      </c>
      <c r="O1417" s="32">
        <f t="shared" si="1316"/>
        <v>37.199999999999996</v>
      </c>
      <c r="P1417" s="32">
        <f t="shared" si="1316"/>
        <v>61.199999999999996</v>
      </c>
      <c r="Q1417" s="32">
        <f t="shared" si="1316"/>
        <v>61.199999999999996</v>
      </c>
      <c r="R1417" s="32">
        <f t="shared" si="1316"/>
        <v>61.199999999999996</v>
      </c>
      <c r="S1417" s="32">
        <f t="shared" si="1316"/>
        <v>61.199999999999996</v>
      </c>
      <c r="T1417" s="32">
        <f t="shared" si="1316"/>
        <v>16.8</v>
      </c>
      <c r="U1417" s="32">
        <f t="shared" si="1316"/>
        <v>64.8</v>
      </c>
      <c r="V1417" s="32">
        <f t="shared" si="1316"/>
        <v>66</v>
      </c>
      <c r="W1417" s="32">
        <f t="shared" si="1316"/>
        <v>66</v>
      </c>
    </row>
    <row r="1418" spans="1:23" x14ac:dyDescent="0.25">
      <c r="A1418" s="257" t="s">
        <v>444</v>
      </c>
      <c r="B1418" t="str">
        <f>IFERROR(_xlfn.XLOOKUP(TEXT(A1418, "0"), TEXT('Material master'!$A$2:'Material master'!$A$275, "0"), 'Material master'!$B$2:'Material master'!$B$275, 1),"")</f>
        <v>ATH SG40 PO</v>
      </c>
      <c r="C1418" t="str">
        <f>IFERROR(_xlfn.XLOOKUP(TEXT(A1418, "0"), TEXT('Material master'!$A$2:'Material master'!$A$275, "0"), 'Material master'!$C$2:'Material master'!$C$275, 1),"")</f>
        <v>Bulk Product</v>
      </c>
      <c r="D1418" t="str">
        <f>IFERROR(_xlfn.XLOOKUP(TEXT(A1418, "0"), TEXT('Material master'!$A$2:'Material master'!$A$275, "0"), 'Material master'!$D$2:'Material master'!$D$275, 1),"")</f>
        <v>J000 - ATH</v>
      </c>
      <c r="E1418" t="str">
        <f>IFERROR(_xlfn.XLOOKUP(TEXT(A1418, "0"), TEXT('Material master'!$A$2:'Material master'!$A$275, "0"), 'Material master'!$E$2:'Material master'!$E$275, 1),"")</f>
        <v>SPC0922 - ATH Flour</v>
      </c>
      <c r="F1418" t="str">
        <f>IFERROR(_xlfn.XLOOKUP(TEXT(A1418, "0"), TEXT('Material master'!$A$2:'Material master'!$A$275, "0"), 'Material master'!$F$2:'Material master'!$F$275, 1),"")</f>
        <v>AC03 - ATH Flour Fine</v>
      </c>
      <c r="G1418" t="str">
        <f>IFERROR(_xlfn.XLOOKUP(TEXT(A1418, "0"), TEXT('Material master'!$A$2:'Material master'!$A$275, "0"), 'Material master'!$G$2:'Material master'!$G$275, 1),"")</f>
        <v>ATH SG40 PO</v>
      </c>
      <c r="H1418" t="s">
        <v>695</v>
      </c>
      <c r="I1418" s="257" t="s">
        <v>471</v>
      </c>
      <c r="K1418" s="32"/>
      <c r="L1418" s="32">
        <f t="shared" ref="L1418:W1418" si="1317">IFERROR(L1547, 0)</f>
        <v>22</v>
      </c>
      <c r="M1418" s="32">
        <f t="shared" si="1317"/>
        <v>22</v>
      </c>
      <c r="N1418" s="32">
        <f t="shared" si="1317"/>
        <v>21</v>
      </c>
      <c r="O1418" s="32">
        <f t="shared" si="1317"/>
        <v>21</v>
      </c>
      <c r="P1418" s="32">
        <f t="shared" si="1317"/>
        <v>22</v>
      </c>
      <c r="Q1418" s="32">
        <f t="shared" si="1317"/>
        <v>21</v>
      </c>
      <c r="R1418" s="32">
        <f t="shared" si="1317"/>
        <v>22</v>
      </c>
      <c r="S1418" s="32">
        <f t="shared" si="1317"/>
        <v>21</v>
      </c>
      <c r="T1418" s="32">
        <f t="shared" si="1317"/>
        <v>22</v>
      </c>
      <c r="U1418" s="32">
        <f t="shared" si="1317"/>
        <v>21</v>
      </c>
      <c r="V1418" s="32">
        <f t="shared" si="1317"/>
        <v>21</v>
      </c>
      <c r="W1418" s="32">
        <f t="shared" si="1317"/>
        <v>22</v>
      </c>
    </row>
    <row r="1419" spans="1:23" x14ac:dyDescent="0.25">
      <c r="A1419" s="257" t="s">
        <v>444</v>
      </c>
      <c r="B1419" t="str">
        <f>IFERROR(_xlfn.XLOOKUP(TEXT(A1419, "0"), TEXT('Material master'!$A$2:'Material master'!$A$275, "0"), 'Material master'!$B$2:'Material master'!$B$275, 1),"")</f>
        <v>ATH SG40 PO</v>
      </c>
      <c r="C1419" t="str">
        <f>IFERROR(_xlfn.XLOOKUP(TEXT(A1419, "0"), TEXT('Material master'!$A$2:'Material master'!$A$275, "0"), 'Material master'!$C$2:'Material master'!$C$275, 1),"")</f>
        <v>Bulk Product</v>
      </c>
      <c r="D1419" t="str">
        <f>IFERROR(_xlfn.XLOOKUP(TEXT(A1419, "0"), TEXT('Material master'!$A$2:'Material master'!$A$275, "0"), 'Material master'!$D$2:'Material master'!$D$275, 1),"")</f>
        <v>J000 - ATH</v>
      </c>
      <c r="E1419" t="str">
        <f>IFERROR(_xlfn.XLOOKUP(TEXT(A1419, "0"), TEXT('Material master'!$A$2:'Material master'!$A$275, "0"), 'Material master'!$E$2:'Material master'!$E$275, 1),"")</f>
        <v>SPC0922 - ATH Flour</v>
      </c>
      <c r="F1419" t="str">
        <f>IFERROR(_xlfn.XLOOKUP(TEXT(A1419, "0"), TEXT('Material master'!$A$2:'Material master'!$A$275, "0"), 'Material master'!$F$2:'Material master'!$F$275, 1),"")</f>
        <v>AC03 - ATH Flour Fine</v>
      </c>
      <c r="G1419" t="str">
        <f>IFERROR(_xlfn.XLOOKUP(TEXT(A1419, "0"), TEXT('Material master'!$A$2:'Material master'!$A$275, "0"), 'Material master'!$G$2:'Material master'!$G$275, 1),"")</f>
        <v>ATH SG40 PO</v>
      </c>
      <c r="H1419" t="s">
        <v>695</v>
      </c>
      <c r="I1419" s="257" t="s">
        <v>552</v>
      </c>
      <c r="K1419" s="32"/>
      <c r="L1419" s="32">
        <f t="shared" ref="L1419:W1419" si="1318">IFERROR(L1748, 0)</f>
        <v>30</v>
      </c>
      <c r="M1419" s="32">
        <f t="shared" si="1318"/>
        <v>6</v>
      </c>
      <c r="N1419" s="32">
        <f t="shared" si="1318"/>
        <v>6</v>
      </c>
      <c r="O1419" s="32">
        <f t="shared" si="1318"/>
        <v>6</v>
      </c>
      <c r="P1419" s="32">
        <f t="shared" si="1318"/>
        <v>6</v>
      </c>
      <c r="Q1419" s="32">
        <f t="shared" si="1318"/>
        <v>6</v>
      </c>
      <c r="R1419" s="32">
        <f t="shared" si="1318"/>
        <v>6</v>
      </c>
      <c r="S1419" s="32">
        <f t="shared" si="1318"/>
        <v>6</v>
      </c>
      <c r="T1419" s="32">
        <f t="shared" si="1318"/>
        <v>6</v>
      </c>
      <c r="U1419" s="32">
        <f t="shared" si="1318"/>
        <v>6</v>
      </c>
      <c r="V1419" s="32">
        <f t="shared" si="1318"/>
        <v>6</v>
      </c>
      <c r="W1419" s="32">
        <f t="shared" si="1318"/>
        <v>6</v>
      </c>
    </row>
    <row r="1420" spans="1:23" x14ac:dyDescent="0.25">
      <c r="A1420" s="257" t="s">
        <v>444</v>
      </c>
      <c r="B1420" t="str">
        <f>IFERROR(_xlfn.XLOOKUP(TEXT(A1420, "0"), TEXT('Material master'!$A$2:'Material master'!$A$275, "0"), 'Material master'!$B$2:'Material master'!$B$275, 1),"")</f>
        <v>ATH SG40 PO</v>
      </c>
      <c r="C1420" t="str">
        <f>IFERROR(_xlfn.XLOOKUP(TEXT(A1420, "0"), TEXT('Material master'!$A$2:'Material master'!$A$275, "0"), 'Material master'!$C$2:'Material master'!$C$275, 1),"")</f>
        <v>Bulk Product</v>
      </c>
      <c r="D1420" t="str">
        <f>IFERROR(_xlfn.XLOOKUP(TEXT(A1420, "0"), TEXT('Material master'!$A$2:'Material master'!$A$275, "0"), 'Material master'!$D$2:'Material master'!$D$275, 1),"")</f>
        <v>J000 - ATH</v>
      </c>
      <c r="E1420" t="str">
        <f>IFERROR(_xlfn.XLOOKUP(TEXT(A1420, "0"), TEXT('Material master'!$A$2:'Material master'!$A$275, "0"), 'Material master'!$E$2:'Material master'!$E$275, 1),"")</f>
        <v>SPC0922 - ATH Flour</v>
      </c>
      <c r="F1420" t="str">
        <f>IFERROR(_xlfn.XLOOKUP(TEXT(A1420, "0"), TEXT('Material master'!$A$2:'Material master'!$A$275, "0"), 'Material master'!$F$2:'Material master'!$F$275, 1),"")</f>
        <v>AC03 - ATH Flour Fine</v>
      </c>
      <c r="G1420" t="str">
        <f>IFERROR(_xlfn.XLOOKUP(TEXT(A1420, "0"), TEXT('Material master'!$A$2:'Material master'!$A$275, "0"), 'Material master'!$G$2:'Material master'!$G$275, 1),"")</f>
        <v>ATH SG40 PO</v>
      </c>
      <c r="H1420" s="1" t="s">
        <v>696</v>
      </c>
      <c r="I1420" s="1"/>
      <c r="J1420" s="1"/>
      <c r="K1420" s="141"/>
      <c r="L1420" s="141">
        <f t="shared" ref="L1420:W1420" si="1319">SUM(L1415:L1419)</f>
        <v>758.48860793700646</v>
      </c>
      <c r="M1420" s="141">
        <f t="shared" si="1319"/>
        <v>1081.598127268245</v>
      </c>
      <c r="N1420" s="141">
        <f t="shared" si="1319"/>
        <v>1154.598127268245</v>
      </c>
      <c r="O1420" s="141">
        <f t="shared" si="1319"/>
        <v>1057.798127268245</v>
      </c>
      <c r="P1420" s="141">
        <f t="shared" si="1319"/>
        <v>1082.798127268245</v>
      </c>
      <c r="Q1420" s="141">
        <f t="shared" si="1319"/>
        <v>1106.798127268245</v>
      </c>
      <c r="R1420" s="141">
        <f t="shared" si="1319"/>
        <v>1082.798127268245</v>
      </c>
      <c r="S1420" s="141">
        <f t="shared" si="1319"/>
        <v>1056.798127268245</v>
      </c>
      <c r="T1420" s="141">
        <f t="shared" si="1319"/>
        <v>869.39812726824493</v>
      </c>
      <c r="U1420" s="141">
        <f t="shared" si="1319"/>
        <v>1135.3981272682449</v>
      </c>
      <c r="V1420" s="141">
        <f t="shared" si="1319"/>
        <v>1111.598127268245</v>
      </c>
      <c r="W1420" s="141">
        <f t="shared" si="1319"/>
        <v>1037.598127268245</v>
      </c>
    </row>
    <row r="1421" spans="1:23" s="136" customFormat="1" x14ac:dyDescent="0.25">
      <c r="A1421" s="270" t="s">
        <v>444</v>
      </c>
      <c r="B1421" s="136" t="str">
        <f>IFERROR(_xlfn.XLOOKUP(TEXT(A1421, "0"), TEXT('Material master'!$A$2:'Material master'!$A$275, "0"), 'Material master'!$B$2:'Material master'!$B$275, 1),"")</f>
        <v>ATH SG40 PO</v>
      </c>
      <c r="C1421" s="136" t="str">
        <f>IFERROR(_xlfn.XLOOKUP(TEXT(A1421, "0"), TEXT('Material master'!$A$2:'Material master'!$A$275, "0"), 'Material master'!$C$2:'Material master'!$C$275, 1),"")</f>
        <v>Bulk Product</v>
      </c>
      <c r="D1421" s="136" t="str">
        <f>IFERROR(_xlfn.XLOOKUP(TEXT(A1421, "0"), TEXT('Material master'!$A$2:'Material master'!$A$275, "0"), 'Material master'!$D$2:'Material master'!$D$275, 1),"")</f>
        <v>J000 - ATH</v>
      </c>
      <c r="E1421" s="136" t="str">
        <f>IFERROR(_xlfn.XLOOKUP(TEXT(A1421, "0"), TEXT('Material master'!$A$2:'Material master'!$A$275, "0"), 'Material master'!$E$2:'Material master'!$E$275, 1),"")</f>
        <v>SPC0922 - ATH Flour</v>
      </c>
      <c r="F1421" s="136" t="str">
        <f>IFERROR(_xlfn.XLOOKUP(TEXT(A1421, "0"), TEXT('Material master'!$A$2:'Material master'!$A$275, "0"), 'Material master'!$F$2:'Material master'!$F$275, 1),"")</f>
        <v>AC03 - ATH Flour Fine</v>
      </c>
      <c r="G1421" s="136" t="str">
        <f>IFERROR(_xlfn.XLOOKUP(TEXT(A1421, "0"), TEXT('Material master'!$A$2:'Material master'!$A$275, "0"), 'Material master'!$G$2:'Material master'!$G$275, 1),"")</f>
        <v>ATH SG40 PO</v>
      </c>
      <c r="H1421" s="136" t="s">
        <v>697</v>
      </c>
      <c r="K1421" s="142">
        <v>389.68899999999996</v>
      </c>
      <c r="L1421" s="142">
        <f t="shared" ref="L1421:W1421" si="1320">K1421 - L1420 + L1423</f>
        <v>107.2003920629935</v>
      </c>
      <c r="M1421" s="142">
        <f t="shared" si="1320"/>
        <v>106.60226479474852</v>
      </c>
      <c r="N1421" s="142">
        <f t="shared" si="1320"/>
        <v>107.00413752650365</v>
      </c>
      <c r="O1421" s="142">
        <f t="shared" si="1320"/>
        <v>107.20601025825863</v>
      </c>
      <c r="P1421" s="142">
        <f t="shared" si="1320"/>
        <v>106.4078829900136</v>
      </c>
      <c r="Q1421" s="142">
        <f t="shared" si="1320"/>
        <v>106.60975572176858</v>
      </c>
      <c r="R1421" s="142">
        <f t="shared" si="1320"/>
        <v>106.81162845352355</v>
      </c>
      <c r="S1421" s="142">
        <f t="shared" si="1320"/>
        <v>107.01350118527853</v>
      </c>
      <c r="T1421" s="142">
        <f t="shared" si="1320"/>
        <v>106.61537391703359</v>
      </c>
      <c r="U1421" s="142">
        <f t="shared" si="1320"/>
        <v>107.21724664878866</v>
      </c>
      <c r="V1421" s="142">
        <f t="shared" si="1320"/>
        <v>106.61911938054368</v>
      </c>
      <c r="W1421" s="142">
        <f t="shared" si="1320"/>
        <v>107.0209921122987</v>
      </c>
    </row>
    <row r="1422" spans="1:23" x14ac:dyDescent="0.25">
      <c r="A1422" s="257" t="s">
        <v>444</v>
      </c>
      <c r="B1422" t="str">
        <f>IFERROR(_xlfn.XLOOKUP(TEXT(A1422, "0"), TEXT('Material master'!$A$2:'Material master'!$A$275, "0"), 'Material master'!$B$2:'Material master'!$B$275, 1),"")</f>
        <v>ATH SG40 PO</v>
      </c>
      <c r="C1422" t="str">
        <f>IFERROR(_xlfn.XLOOKUP(TEXT(A1422, "0"), TEXT('Material master'!$A$2:'Material master'!$A$275, "0"), 'Material master'!$C$2:'Material master'!$C$275, 1),"")</f>
        <v>Bulk Product</v>
      </c>
      <c r="D1422" t="str">
        <f>IFERROR(_xlfn.XLOOKUP(TEXT(A1422, "0"), TEXT('Material master'!$A$2:'Material master'!$A$275, "0"), 'Material master'!$D$2:'Material master'!$D$275, 1),"")</f>
        <v>J000 - ATH</v>
      </c>
      <c r="E1422" t="str">
        <f>IFERROR(_xlfn.XLOOKUP(TEXT(A1422, "0"), TEXT('Material master'!$A$2:'Material master'!$A$275, "0"), 'Material master'!$E$2:'Material master'!$E$275, 1),"")</f>
        <v>SPC0922 - ATH Flour</v>
      </c>
      <c r="F1422" t="str">
        <f>IFERROR(_xlfn.XLOOKUP(TEXT(A1422, "0"), TEXT('Material master'!$A$2:'Material master'!$A$275, "0"), 'Material master'!$F$2:'Material master'!$F$275, 1),"")</f>
        <v>AC03 - ATH Flour Fine</v>
      </c>
      <c r="G1422" t="str">
        <f>IFERROR(_xlfn.XLOOKUP(TEXT(A1422, "0"), TEXT('Material master'!$A$2:'Material master'!$A$275, "0"), 'Material master'!$G$2:'Material master'!$G$275, 1),"")</f>
        <v>ATH SG40 PO</v>
      </c>
      <c r="H1422" t="s">
        <v>698</v>
      </c>
      <c r="I1422" s="32">
        <v>106.3156851223137</v>
      </c>
      <c r="J1422" s="258">
        <f>IFERROR($I1422/AVERAGE($L1420:$W1420),0)</f>
        <v>0.10177265548712776</v>
      </c>
      <c r="K1422" s="32"/>
      <c r="L1422" s="32">
        <f t="shared" ref="L1422:W1422" si="1321">$I1422</f>
        <v>106.3156851223137</v>
      </c>
      <c r="M1422" s="32">
        <f t="shared" si="1321"/>
        <v>106.3156851223137</v>
      </c>
      <c r="N1422" s="32">
        <f t="shared" si="1321"/>
        <v>106.3156851223137</v>
      </c>
      <c r="O1422" s="32">
        <f t="shared" si="1321"/>
        <v>106.3156851223137</v>
      </c>
      <c r="P1422" s="32">
        <f t="shared" si="1321"/>
        <v>106.3156851223137</v>
      </c>
      <c r="Q1422" s="32">
        <f t="shared" si="1321"/>
        <v>106.3156851223137</v>
      </c>
      <c r="R1422" s="32">
        <f t="shared" si="1321"/>
        <v>106.3156851223137</v>
      </c>
      <c r="S1422" s="32">
        <f t="shared" si="1321"/>
        <v>106.3156851223137</v>
      </c>
      <c r="T1422" s="32">
        <f t="shared" si="1321"/>
        <v>106.3156851223137</v>
      </c>
      <c r="U1422" s="32">
        <f t="shared" si="1321"/>
        <v>106.3156851223137</v>
      </c>
      <c r="V1422" s="32">
        <f t="shared" si="1321"/>
        <v>106.3156851223137</v>
      </c>
      <c r="W1422" s="32">
        <f t="shared" si="1321"/>
        <v>106.3156851223137</v>
      </c>
    </row>
    <row r="1423" spans="1:23" x14ac:dyDescent="0.25">
      <c r="A1423" s="257" t="s">
        <v>444</v>
      </c>
      <c r="B1423" t="str">
        <f>IFERROR(_xlfn.XLOOKUP(TEXT(A1423, "0"), TEXT('Material master'!$A$2:'Material master'!$A$275, "0"), 'Material master'!$B$2:'Material master'!$B$275, 1),"")</f>
        <v>ATH SG40 PO</v>
      </c>
      <c r="C1423" t="str">
        <f>IFERROR(_xlfn.XLOOKUP(TEXT(A1423, "0"), TEXT('Material master'!$A$2:'Material master'!$A$275, "0"), 'Material master'!$C$2:'Material master'!$C$275, 1),"")</f>
        <v>Bulk Product</v>
      </c>
      <c r="D1423" t="str">
        <f>IFERROR(_xlfn.XLOOKUP(TEXT(A1423, "0"), TEXT('Material master'!$A$2:'Material master'!$A$275, "0"), 'Material master'!$D$2:'Material master'!$D$275, 1),"")</f>
        <v>J000 - ATH</v>
      </c>
      <c r="E1423" t="str">
        <f>IFERROR(_xlfn.XLOOKUP(TEXT(A1423, "0"), TEXT('Material master'!$A$2:'Material master'!$A$275, "0"), 'Material master'!$E$2:'Material master'!$E$275, 1),"")</f>
        <v>SPC0922 - ATH Flour</v>
      </c>
      <c r="F1423" t="str">
        <f>IFERROR(_xlfn.XLOOKUP(TEXT(A1423, "0"), TEXT('Material master'!$A$2:'Material master'!$A$275, "0"), 'Material master'!$F$2:'Material master'!$F$275, 1),"")</f>
        <v>AC03 - ATH Flour Fine</v>
      </c>
      <c r="G1423" t="str">
        <f>IFERROR(_xlfn.XLOOKUP(TEXT(A1423, "0"), TEXT('Material master'!$A$2:'Material master'!$A$275, "0"), 'Material master'!$G$2:'Material master'!$G$275, 1),"")</f>
        <v>ATH SG40 PO</v>
      </c>
      <c r="H1423" t="s">
        <v>704</v>
      </c>
      <c r="I1423">
        <v>1</v>
      </c>
      <c r="K1423" s="32"/>
      <c r="L1423" s="32">
        <f t="shared" ref="L1423:W1423" si="1322">IF(( L1422 - K1421 + L1420 ) &gt; 0, CEILING(( L1422 - K1421 + L1420 ), $I1423), 0)</f>
        <v>476</v>
      </c>
      <c r="M1423" s="32">
        <f t="shared" si="1322"/>
        <v>1081</v>
      </c>
      <c r="N1423" s="32">
        <f t="shared" si="1322"/>
        <v>1155</v>
      </c>
      <c r="O1423" s="32">
        <f t="shared" si="1322"/>
        <v>1058</v>
      </c>
      <c r="P1423" s="32">
        <f t="shared" si="1322"/>
        <v>1082</v>
      </c>
      <c r="Q1423" s="32">
        <f t="shared" si="1322"/>
        <v>1107</v>
      </c>
      <c r="R1423" s="32">
        <f t="shared" si="1322"/>
        <v>1083</v>
      </c>
      <c r="S1423" s="32">
        <f t="shared" si="1322"/>
        <v>1057</v>
      </c>
      <c r="T1423" s="32">
        <f t="shared" si="1322"/>
        <v>869</v>
      </c>
      <c r="U1423" s="32">
        <f t="shared" si="1322"/>
        <v>1136</v>
      </c>
      <c r="V1423" s="32">
        <f t="shared" si="1322"/>
        <v>1111</v>
      </c>
      <c r="W1423" s="32">
        <f t="shared" si="1322"/>
        <v>1038</v>
      </c>
    </row>
    <row r="1424" spans="1:23" x14ac:dyDescent="0.25">
      <c r="A1424" s="257" t="s">
        <v>444</v>
      </c>
      <c r="B1424" t="str">
        <f>IFERROR(_xlfn.XLOOKUP(TEXT(A1424, "0"), TEXT('Material master'!$A$2:'Material master'!$A$275, "0"), 'Material master'!$B$2:'Material master'!$B$275, 1),"")</f>
        <v>ATH SG40 PO</v>
      </c>
      <c r="C1424" t="str">
        <f>IFERROR(_xlfn.XLOOKUP(TEXT(A1424, "0"), TEXT('Material master'!$A$2:'Material master'!$A$275, "0"), 'Material master'!$C$2:'Material master'!$C$275, 1),"")</f>
        <v>Bulk Product</v>
      </c>
      <c r="D1424" t="str">
        <f>IFERROR(_xlfn.XLOOKUP(TEXT(A1424, "0"), TEXT('Material master'!$A$2:'Material master'!$A$275, "0"), 'Material master'!$D$2:'Material master'!$D$275, 1),"")</f>
        <v>J000 - ATH</v>
      </c>
      <c r="E1424" t="str">
        <f>IFERROR(_xlfn.XLOOKUP(TEXT(A1424, "0"), TEXT('Material master'!$A$2:'Material master'!$A$275, "0"), 'Material master'!$E$2:'Material master'!$E$275, 1),"")</f>
        <v>SPC0922 - ATH Flour</v>
      </c>
      <c r="F1424" t="str">
        <f>IFERROR(_xlfn.XLOOKUP(TEXT(A1424, "0"), TEXT('Material master'!$A$2:'Material master'!$A$275, "0"), 'Material master'!$F$2:'Material master'!$F$275, 1),"")</f>
        <v>AC03 - ATH Flour Fine</v>
      </c>
      <c r="G1424" t="str">
        <f>IFERROR(_xlfn.XLOOKUP(TEXT(A1424, "0"), TEXT('Material master'!$A$2:'Material master'!$A$275, "0"), 'Material master'!$G$2:'Material master'!$G$275, 1),"")</f>
        <v>ATH SG40 PO</v>
      </c>
      <c r="H1424" t="s">
        <v>705</v>
      </c>
      <c r="I1424" t="s">
        <v>645</v>
      </c>
      <c r="J1424">
        <v>6.5</v>
      </c>
      <c r="K1424" s="32"/>
      <c r="L1424" s="32">
        <f t="shared" ref="L1424:W1424" si="1323">L1423 / $J1424</f>
        <v>73.230769230769226</v>
      </c>
      <c r="M1424" s="32">
        <f t="shared" si="1323"/>
        <v>166.30769230769232</v>
      </c>
      <c r="N1424" s="32">
        <f t="shared" si="1323"/>
        <v>177.69230769230768</v>
      </c>
      <c r="O1424" s="32">
        <f t="shared" si="1323"/>
        <v>162.76923076923077</v>
      </c>
      <c r="P1424" s="32">
        <f t="shared" si="1323"/>
        <v>166.46153846153845</v>
      </c>
      <c r="Q1424" s="32">
        <f t="shared" si="1323"/>
        <v>170.30769230769232</v>
      </c>
      <c r="R1424" s="32">
        <f t="shared" si="1323"/>
        <v>166.61538461538461</v>
      </c>
      <c r="S1424" s="32">
        <f t="shared" si="1323"/>
        <v>162.61538461538461</v>
      </c>
      <c r="T1424" s="32">
        <f t="shared" si="1323"/>
        <v>133.69230769230768</v>
      </c>
      <c r="U1424" s="32">
        <f t="shared" si="1323"/>
        <v>174.76923076923077</v>
      </c>
      <c r="V1424" s="32">
        <f t="shared" si="1323"/>
        <v>170.92307692307693</v>
      </c>
      <c r="W1424" s="32">
        <f t="shared" si="1323"/>
        <v>159.69230769230768</v>
      </c>
    </row>
    <row r="1425" spans="1:23" ht="15.75" thickBot="1" x14ac:dyDescent="0.3">
      <c r="A1425" s="257" t="s">
        <v>444</v>
      </c>
      <c r="B1425" t="str">
        <f>IFERROR(_xlfn.XLOOKUP(TEXT(A1425, "0"), TEXT('Material master'!$A$2:'Material master'!$A$275, "0"), 'Material master'!$B$2:'Material master'!$B$275, 1),"")</f>
        <v>ATH SG40 PO</v>
      </c>
      <c r="C1425" t="str">
        <f>IFERROR(_xlfn.XLOOKUP(TEXT(A1425, "0"), TEXT('Material master'!$A$2:'Material master'!$A$275, "0"), 'Material master'!$C$2:'Material master'!$C$275, 1),"")</f>
        <v>Bulk Product</v>
      </c>
      <c r="D1425" t="str">
        <f>IFERROR(_xlfn.XLOOKUP(TEXT(A1425, "0"), TEXT('Material master'!$A$2:'Material master'!$A$275, "0"), 'Material master'!$D$2:'Material master'!$D$275, 1),"")</f>
        <v>J000 - ATH</v>
      </c>
      <c r="E1425" t="str">
        <f>IFERROR(_xlfn.XLOOKUP(TEXT(A1425, "0"), TEXT('Material master'!$A$2:'Material master'!$A$275, "0"), 'Material master'!$E$2:'Material master'!$E$275, 1),"")</f>
        <v>SPC0922 - ATH Flour</v>
      </c>
      <c r="F1425" t="str">
        <f>IFERROR(_xlfn.XLOOKUP(TEXT(A1425, "0"), TEXT('Material master'!$A$2:'Material master'!$A$275, "0"), 'Material master'!$F$2:'Material master'!$F$275, 1),"")</f>
        <v>AC03 - ATH Flour Fine</v>
      </c>
      <c r="G1425" t="str">
        <f>IFERROR(_xlfn.XLOOKUP(TEXT(A1425, "0"), TEXT('Material master'!$A$2:'Material master'!$A$275, "0"), 'Material master'!$G$2:'Material master'!$G$275, 1),"")</f>
        <v>ATH SG40 PO</v>
      </c>
      <c r="H1425" t="s">
        <v>706</v>
      </c>
      <c r="I1425" s="257" t="s">
        <v>694</v>
      </c>
      <c r="J1425">
        <v>1.075</v>
      </c>
      <c r="K1425" s="32"/>
      <c r="L1425" s="32">
        <f t="shared" ref="L1425:W1425" si="1324">L1423 * $J1425</f>
        <v>511.7</v>
      </c>
      <c r="M1425" s="32">
        <f t="shared" si="1324"/>
        <v>1162.075</v>
      </c>
      <c r="N1425" s="32">
        <f t="shared" si="1324"/>
        <v>1241.625</v>
      </c>
      <c r="O1425" s="32">
        <f t="shared" si="1324"/>
        <v>1137.3499999999999</v>
      </c>
      <c r="P1425" s="32">
        <f t="shared" si="1324"/>
        <v>1163.1499999999999</v>
      </c>
      <c r="Q1425" s="32">
        <f t="shared" si="1324"/>
        <v>1190.0249999999999</v>
      </c>
      <c r="R1425" s="32">
        <f t="shared" si="1324"/>
        <v>1164.2249999999999</v>
      </c>
      <c r="S1425" s="32">
        <f t="shared" si="1324"/>
        <v>1136.2749999999999</v>
      </c>
      <c r="T1425" s="32">
        <f t="shared" si="1324"/>
        <v>934.17499999999995</v>
      </c>
      <c r="U1425" s="32">
        <f t="shared" si="1324"/>
        <v>1221.2</v>
      </c>
      <c r="V1425" s="32">
        <f t="shared" si="1324"/>
        <v>1194.325</v>
      </c>
      <c r="W1425" s="32">
        <f t="shared" si="1324"/>
        <v>1115.8499999999999</v>
      </c>
    </row>
    <row r="1426" spans="1:23" s="138" customFormat="1" x14ac:dyDescent="0.25">
      <c r="A1426" s="137" t="s">
        <v>447</v>
      </c>
      <c r="B1426" s="138" t="str">
        <f>IFERROR(_xlfn.XLOOKUP(TEXT(A1426, "0"), TEXT('Material master'!$A$2:'Material master'!$A$275, "0"), 'Material master'!$B$2:'Material master'!$B$275, 1),"")</f>
        <v>ATH SG50 PO</v>
      </c>
      <c r="C1426" s="138" t="str">
        <f>IFERROR(_xlfn.XLOOKUP(TEXT(A1426, "0"), TEXT('Material master'!$A$2:'Material master'!$A$275, "0"), 'Material master'!$C$2:'Material master'!$C$275, 1),"")</f>
        <v>Bulk Product</v>
      </c>
      <c r="D1426" s="138" t="str">
        <f>IFERROR(_xlfn.XLOOKUP(TEXT(A1426, "0"), TEXT('Material master'!$A$2:'Material master'!$A$275, "0"), 'Material master'!$D$2:'Material master'!$D$275, 1),"")</f>
        <v>J000 - ATH</v>
      </c>
      <c r="E1426" s="138" t="str">
        <f>IFERROR(_xlfn.XLOOKUP(TEXT(A1426, "0"), TEXT('Material master'!$A$2:'Material master'!$A$275, "0"), 'Material master'!$E$2:'Material master'!$E$275, 1),"")</f>
        <v>SPC0922 - ATH Flour</v>
      </c>
      <c r="F1426" s="138" t="str">
        <f>IFERROR(_xlfn.XLOOKUP(TEXT(A1426, "0"), TEXT('Material master'!$A$2:'Material master'!$A$275, "0"), 'Material master'!$F$2:'Material master'!$F$275, 1),"")</f>
        <v>AC02 - ATH Flour Medium</v>
      </c>
      <c r="G1426" s="138" t="str">
        <f>IFERROR(_xlfn.XLOOKUP(TEXT(A1426, "0"), TEXT('Material master'!$A$2:'Material master'!$A$275, "0"), 'Material master'!$G$2:'Material master'!$G$275, 1),"")</f>
        <v>ATH SG50 PO</v>
      </c>
      <c r="H1426" s="138" t="s">
        <v>683</v>
      </c>
      <c r="I1426" s="140">
        <f>IFERROR(AVERAGE('Forecast sheet'!$C$65:'Forecast sheet'!$N$65),0)</f>
        <v>534.32499999999993</v>
      </c>
      <c r="J1426" s="140">
        <f>IFERROR(AVERAGE(L1426:W1426),0)</f>
        <v>306.45401088877423</v>
      </c>
      <c r="K1426" s="140"/>
      <c r="L1426" s="140">
        <v>229.26610389879144</v>
      </c>
      <c r="M1426" s="140">
        <v>313.47109334240912</v>
      </c>
      <c r="N1426" s="140">
        <v>313.47109334240912</v>
      </c>
      <c r="O1426" s="140">
        <v>313.47109334240912</v>
      </c>
      <c r="P1426" s="140">
        <v>313.47109334240912</v>
      </c>
      <c r="Q1426" s="140">
        <v>313.47109334240912</v>
      </c>
      <c r="R1426" s="140">
        <v>313.47109334240912</v>
      </c>
      <c r="S1426" s="140">
        <v>313.47109334240912</v>
      </c>
      <c r="T1426" s="140">
        <v>313.47109334240912</v>
      </c>
      <c r="U1426" s="140">
        <v>313.47109334240912</v>
      </c>
      <c r="V1426" s="140">
        <v>313.47109334240912</v>
      </c>
      <c r="W1426" s="140">
        <v>313.47109334240912</v>
      </c>
    </row>
    <row r="1427" spans="1:23" x14ac:dyDescent="0.25">
      <c r="A1427" s="257" t="s">
        <v>447</v>
      </c>
      <c r="B1427" t="str">
        <f>IFERROR(_xlfn.XLOOKUP(TEXT(A1427, "0"), TEXT('Material master'!$A$2:'Material master'!$A$275, "0"), 'Material master'!$B$2:'Material master'!$B$275, 1),"")</f>
        <v>ATH SG50 PO</v>
      </c>
      <c r="C1427" t="str">
        <f>IFERROR(_xlfn.XLOOKUP(TEXT(A1427, "0"), TEXT('Material master'!$A$2:'Material master'!$A$275, "0"), 'Material master'!$C$2:'Material master'!$C$275, 1),"")</f>
        <v>Bulk Product</v>
      </c>
      <c r="D1427" t="str">
        <f>IFERROR(_xlfn.XLOOKUP(TEXT(A1427, "0"), TEXT('Material master'!$A$2:'Material master'!$A$275, "0"), 'Material master'!$D$2:'Material master'!$D$275, 1),"")</f>
        <v>J000 - ATH</v>
      </c>
      <c r="E1427" t="str">
        <f>IFERROR(_xlfn.XLOOKUP(TEXT(A1427, "0"), TEXT('Material master'!$A$2:'Material master'!$A$275, "0"), 'Material master'!$E$2:'Material master'!$E$275, 1),"")</f>
        <v>SPC0922 - ATH Flour</v>
      </c>
      <c r="F1427" t="str">
        <f>IFERROR(_xlfn.XLOOKUP(TEXT(A1427, "0"), TEXT('Material master'!$A$2:'Material master'!$A$275, "0"), 'Material master'!$F$2:'Material master'!$F$275, 1),"")</f>
        <v>AC02 - ATH Flour Medium</v>
      </c>
      <c r="G1427" t="str">
        <f>IFERROR(_xlfn.XLOOKUP(TEXT(A1427, "0"), TEXT('Material master'!$A$2:'Material master'!$A$275, "0"), 'Material master'!$G$2:'Material master'!$G$275, 1),"")</f>
        <v>ATH SG50 PO</v>
      </c>
      <c r="H1427" t="s">
        <v>695</v>
      </c>
      <c r="I1427" s="257" t="s">
        <v>351</v>
      </c>
      <c r="K1427" s="32"/>
      <c r="L1427" s="32">
        <f t="shared" ref="L1427:W1427" si="1325">IFERROR(L1126, 0)</f>
        <v>44</v>
      </c>
      <c r="M1427" s="32">
        <f t="shared" si="1325"/>
        <v>24</v>
      </c>
      <c r="N1427" s="32">
        <f t="shared" si="1325"/>
        <v>24</v>
      </c>
      <c r="O1427" s="32">
        <f t="shared" si="1325"/>
        <v>24</v>
      </c>
      <c r="P1427" s="32">
        <f t="shared" si="1325"/>
        <v>24</v>
      </c>
      <c r="Q1427" s="32">
        <f t="shared" si="1325"/>
        <v>24</v>
      </c>
      <c r="R1427" s="32">
        <f t="shared" si="1325"/>
        <v>24</v>
      </c>
      <c r="S1427" s="32">
        <f t="shared" si="1325"/>
        <v>24</v>
      </c>
      <c r="T1427" s="32">
        <f t="shared" si="1325"/>
        <v>24</v>
      </c>
      <c r="U1427" s="32">
        <f t="shared" si="1325"/>
        <v>24</v>
      </c>
      <c r="V1427" s="32">
        <f t="shared" si="1325"/>
        <v>24</v>
      </c>
      <c r="W1427" s="32">
        <f t="shared" si="1325"/>
        <v>24</v>
      </c>
    </row>
    <row r="1428" spans="1:23" x14ac:dyDescent="0.25">
      <c r="A1428" s="257" t="s">
        <v>447</v>
      </c>
      <c r="B1428" t="str">
        <f>IFERROR(_xlfn.XLOOKUP(TEXT(A1428, "0"), TEXT('Material master'!$A$2:'Material master'!$A$275, "0"), 'Material master'!$B$2:'Material master'!$B$275, 1),"")</f>
        <v>ATH SG50 PO</v>
      </c>
      <c r="C1428" t="str">
        <f>IFERROR(_xlfn.XLOOKUP(TEXT(A1428, "0"), TEXT('Material master'!$A$2:'Material master'!$A$275, "0"), 'Material master'!$C$2:'Material master'!$C$275, 1),"")</f>
        <v>Bulk Product</v>
      </c>
      <c r="D1428" t="str">
        <f>IFERROR(_xlfn.XLOOKUP(TEXT(A1428, "0"), TEXT('Material master'!$A$2:'Material master'!$A$275, "0"), 'Material master'!$D$2:'Material master'!$D$275, 1),"")</f>
        <v>J000 - ATH</v>
      </c>
      <c r="E1428" t="str">
        <f>IFERROR(_xlfn.XLOOKUP(TEXT(A1428, "0"), TEXT('Material master'!$A$2:'Material master'!$A$275, "0"), 'Material master'!$E$2:'Material master'!$E$275, 1),"")</f>
        <v>SPC0922 - ATH Flour</v>
      </c>
      <c r="F1428" t="str">
        <f>IFERROR(_xlfn.XLOOKUP(TEXT(A1428, "0"), TEXT('Material master'!$A$2:'Material master'!$A$275, "0"), 'Material master'!$F$2:'Material master'!$F$275, 1),"")</f>
        <v>AC02 - ATH Flour Medium</v>
      </c>
      <c r="G1428" t="str">
        <f>IFERROR(_xlfn.XLOOKUP(TEXT(A1428, "0"), TEXT('Material master'!$A$2:'Material master'!$A$275, "0"), 'Material master'!$G$2:'Material master'!$G$275, 1),"")</f>
        <v>ATH SG50 PO</v>
      </c>
      <c r="H1428" t="s">
        <v>695</v>
      </c>
      <c r="I1428" s="257" t="s">
        <v>417</v>
      </c>
      <c r="K1428" s="32"/>
      <c r="L1428" s="32">
        <f t="shared" ref="L1428:W1428" si="1326">IFERROR(L1326, 0)</f>
        <v>42</v>
      </c>
      <c r="M1428" s="32">
        <f t="shared" si="1326"/>
        <v>52.8</v>
      </c>
      <c r="N1428" s="32">
        <f t="shared" si="1326"/>
        <v>52.8</v>
      </c>
      <c r="O1428" s="32">
        <f t="shared" si="1326"/>
        <v>52.8</v>
      </c>
      <c r="P1428" s="32">
        <f t="shared" si="1326"/>
        <v>52.8</v>
      </c>
      <c r="Q1428" s="32">
        <f t="shared" si="1326"/>
        <v>76.8</v>
      </c>
      <c r="R1428" s="32">
        <f t="shared" si="1326"/>
        <v>52.8</v>
      </c>
      <c r="S1428" s="32">
        <f t="shared" si="1326"/>
        <v>54</v>
      </c>
      <c r="T1428" s="32">
        <f t="shared" si="1326"/>
        <v>54</v>
      </c>
      <c r="U1428" s="32">
        <f t="shared" si="1326"/>
        <v>54</v>
      </c>
      <c r="V1428" s="32">
        <f t="shared" si="1326"/>
        <v>54</v>
      </c>
      <c r="W1428" s="32">
        <f t="shared" si="1326"/>
        <v>54</v>
      </c>
    </row>
    <row r="1429" spans="1:23" x14ac:dyDescent="0.25">
      <c r="A1429" s="257" t="s">
        <v>447</v>
      </c>
      <c r="B1429" t="str">
        <f>IFERROR(_xlfn.XLOOKUP(TEXT(A1429, "0"), TEXT('Material master'!$A$2:'Material master'!$A$275, "0"), 'Material master'!$B$2:'Material master'!$B$275, 1),"")</f>
        <v>ATH SG50 PO</v>
      </c>
      <c r="C1429" t="str">
        <f>IFERROR(_xlfn.XLOOKUP(TEXT(A1429, "0"), TEXT('Material master'!$A$2:'Material master'!$A$275, "0"), 'Material master'!$C$2:'Material master'!$C$275, 1),"")</f>
        <v>Bulk Product</v>
      </c>
      <c r="D1429" t="str">
        <f>IFERROR(_xlfn.XLOOKUP(TEXT(A1429, "0"), TEXT('Material master'!$A$2:'Material master'!$A$275, "0"), 'Material master'!$D$2:'Material master'!$D$275, 1),"")</f>
        <v>J000 - ATH</v>
      </c>
      <c r="E1429" t="str">
        <f>IFERROR(_xlfn.XLOOKUP(TEXT(A1429, "0"), TEXT('Material master'!$A$2:'Material master'!$A$275, "0"), 'Material master'!$E$2:'Material master'!$E$275, 1),"")</f>
        <v>SPC0922 - ATH Flour</v>
      </c>
      <c r="F1429" t="str">
        <f>IFERROR(_xlfn.XLOOKUP(TEXT(A1429, "0"), TEXT('Material master'!$A$2:'Material master'!$A$275, "0"), 'Material master'!$F$2:'Material master'!$F$275, 1),"")</f>
        <v>AC02 - ATH Flour Medium</v>
      </c>
      <c r="G1429" t="str">
        <f>IFERROR(_xlfn.XLOOKUP(TEXT(A1429, "0"), TEXT('Material master'!$A$2:'Material master'!$A$275, "0"), 'Material master'!$G$2:'Material master'!$G$275, 1),"")</f>
        <v>ATH SG50 PO</v>
      </c>
      <c r="H1429" t="s">
        <v>695</v>
      </c>
      <c r="I1429" s="257" t="s">
        <v>451</v>
      </c>
      <c r="K1429" s="32"/>
      <c r="L1429" s="32">
        <f t="shared" ref="L1429:W1429" si="1327">IFERROR(L1459, 0)</f>
        <v>28.799999999999997</v>
      </c>
      <c r="M1429" s="32">
        <f t="shared" si="1327"/>
        <v>22.8</v>
      </c>
      <c r="N1429" s="32">
        <f t="shared" si="1327"/>
        <v>22.8</v>
      </c>
      <c r="O1429" s="32">
        <f t="shared" si="1327"/>
        <v>22.8</v>
      </c>
      <c r="P1429" s="32">
        <f t="shared" si="1327"/>
        <v>21.599999999999998</v>
      </c>
      <c r="Q1429" s="32">
        <f t="shared" si="1327"/>
        <v>22.8</v>
      </c>
      <c r="R1429" s="32">
        <f t="shared" si="1327"/>
        <v>22.8</v>
      </c>
      <c r="S1429" s="32">
        <f t="shared" si="1327"/>
        <v>21.599999999999998</v>
      </c>
      <c r="T1429" s="32">
        <f t="shared" si="1327"/>
        <v>22.8</v>
      </c>
      <c r="U1429" s="32">
        <f t="shared" si="1327"/>
        <v>22.8</v>
      </c>
      <c r="V1429" s="32">
        <f t="shared" si="1327"/>
        <v>21.599999999999998</v>
      </c>
      <c r="W1429" s="32">
        <f t="shared" si="1327"/>
        <v>22.8</v>
      </c>
    </row>
    <row r="1430" spans="1:23" x14ac:dyDescent="0.25">
      <c r="A1430" s="257" t="s">
        <v>447</v>
      </c>
      <c r="B1430" t="str">
        <f>IFERROR(_xlfn.XLOOKUP(TEXT(A1430, "0"), TEXT('Material master'!$A$2:'Material master'!$A$275, "0"), 'Material master'!$B$2:'Material master'!$B$275, 1),"")</f>
        <v>ATH SG50 PO</v>
      </c>
      <c r="C1430" t="str">
        <f>IFERROR(_xlfn.XLOOKUP(TEXT(A1430, "0"), TEXT('Material master'!$A$2:'Material master'!$A$275, "0"), 'Material master'!$C$2:'Material master'!$C$275, 1),"")</f>
        <v>Bulk Product</v>
      </c>
      <c r="D1430" t="str">
        <f>IFERROR(_xlfn.XLOOKUP(TEXT(A1430, "0"), TEXT('Material master'!$A$2:'Material master'!$A$275, "0"), 'Material master'!$D$2:'Material master'!$D$275, 1),"")</f>
        <v>J000 - ATH</v>
      </c>
      <c r="E1430" t="str">
        <f>IFERROR(_xlfn.XLOOKUP(TEXT(A1430, "0"), TEXT('Material master'!$A$2:'Material master'!$A$275, "0"), 'Material master'!$E$2:'Material master'!$E$275, 1),"")</f>
        <v>SPC0922 - ATH Flour</v>
      </c>
      <c r="F1430" t="str">
        <f>IFERROR(_xlfn.XLOOKUP(TEXT(A1430, "0"), TEXT('Material master'!$A$2:'Material master'!$A$275, "0"), 'Material master'!$F$2:'Material master'!$F$275, 1),"")</f>
        <v>AC02 - ATH Flour Medium</v>
      </c>
      <c r="G1430" t="str">
        <f>IFERROR(_xlfn.XLOOKUP(TEXT(A1430, "0"), TEXT('Material master'!$A$2:'Material master'!$A$275, "0"), 'Material master'!$G$2:'Material master'!$G$275, 1),"")</f>
        <v>ATH SG50 PO</v>
      </c>
      <c r="H1430" t="s">
        <v>695</v>
      </c>
      <c r="I1430" s="257" t="s">
        <v>455</v>
      </c>
      <c r="K1430" s="32"/>
      <c r="L1430" s="32">
        <f t="shared" ref="L1430:W1430" si="1328">IFERROR(L1479, 0)</f>
        <v>89.25</v>
      </c>
      <c r="M1430" s="32">
        <f t="shared" si="1328"/>
        <v>65.45</v>
      </c>
      <c r="N1430" s="32">
        <f t="shared" si="1328"/>
        <v>64.599999999999994</v>
      </c>
      <c r="O1430" s="32">
        <f t="shared" si="1328"/>
        <v>64.599999999999994</v>
      </c>
      <c r="P1430" s="32">
        <f t="shared" si="1328"/>
        <v>65.45</v>
      </c>
      <c r="Q1430" s="32">
        <f t="shared" si="1328"/>
        <v>64.599999999999994</v>
      </c>
      <c r="R1430" s="32">
        <f t="shared" si="1328"/>
        <v>64.599999999999994</v>
      </c>
      <c r="S1430" s="32">
        <f t="shared" si="1328"/>
        <v>65.45</v>
      </c>
      <c r="T1430" s="32">
        <f t="shared" si="1328"/>
        <v>64.599999999999994</v>
      </c>
      <c r="U1430" s="32">
        <f t="shared" si="1328"/>
        <v>65.45</v>
      </c>
      <c r="V1430" s="32">
        <f t="shared" si="1328"/>
        <v>64.599999999999994</v>
      </c>
      <c r="W1430" s="32">
        <f t="shared" si="1328"/>
        <v>64.599999999999994</v>
      </c>
    </row>
    <row r="1431" spans="1:23" x14ac:dyDescent="0.25">
      <c r="A1431" s="257" t="s">
        <v>447</v>
      </c>
      <c r="B1431" t="str">
        <f>IFERROR(_xlfn.XLOOKUP(TEXT(A1431, "0"), TEXT('Material master'!$A$2:'Material master'!$A$275, "0"), 'Material master'!$B$2:'Material master'!$B$275, 1),"")</f>
        <v>ATH SG50 PO</v>
      </c>
      <c r="C1431" t="str">
        <f>IFERROR(_xlfn.XLOOKUP(TEXT(A1431, "0"), TEXT('Material master'!$A$2:'Material master'!$A$275, "0"), 'Material master'!$C$2:'Material master'!$C$275, 1),"")</f>
        <v>Bulk Product</v>
      </c>
      <c r="D1431" t="str">
        <f>IFERROR(_xlfn.XLOOKUP(TEXT(A1431, "0"), TEXT('Material master'!$A$2:'Material master'!$A$275, "0"), 'Material master'!$D$2:'Material master'!$D$275, 1),"")</f>
        <v>J000 - ATH</v>
      </c>
      <c r="E1431" t="str">
        <f>IFERROR(_xlfn.XLOOKUP(TEXT(A1431, "0"), TEXT('Material master'!$A$2:'Material master'!$A$275, "0"), 'Material master'!$E$2:'Material master'!$E$275, 1),"")</f>
        <v>SPC0922 - ATH Flour</v>
      </c>
      <c r="F1431" t="str">
        <f>IFERROR(_xlfn.XLOOKUP(TEXT(A1431, "0"), TEXT('Material master'!$A$2:'Material master'!$A$275, "0"), 'Material master'!$F$2:'Material master'!$F$275, 1),"")</f>
        <v>AC02 - ATH Flour Medium</v>
      </c>
      <c r="G1431" t="str">
        <f>IFERROR(_xlfn.XLOOKUP(TEXT(A1431, "0"), TEXT('Material master'!$A$2:'Material master'!$A$275, "0"), 'Material master'!$G$2:'Material master'!$G$275, 1),"")</f>
        <v>ATH SG50 PO</v>
      </c>
      <c r="H1431" t="s">
        <v>695</v>
      </c>
      <c r="I1431" s="257" t="s">
        <v>457</v>
      </c>
      <c r="K1431" s="32"/>
      <c r="L1431" s="32">
        <f t="shared" ref="L1431:W1431" si="1329">IFERROR(L1489, 0)</f>
        <v>39</v>
      </c>
      <c r="M1431" s="32">
        <f t="shared" si="1329"/>
        <v>48</v>
      </c>
      <c r="N1431" s="32">
        <f t="shared" si="1329"/>
        <v>36</v>
      </c>
      <c r="O1431" s="32">
        <f t="shared" si="1329"/>
        <v>37</v>
      </c>
      <c r="P1431" s="32">
        <f t="shared" si="1329"/>
        <v>37</v>
      </c>
      <c r="Q1431" s="32">
        <f t="shared" si="1329"/>
        <v>37</v>
      </c>
      <c r="R1431" s="32">
        <f t="shared" si="1329"/>
        <v>37</v>
      </c>
      <c r="S1431" s="32">
        <f t="shared" si="1329"/>
        <v>38</v>
      </c>
      <c r="T1431" s="32">
        <f t="shared" si="1329"/>
        <v>37</v>
      </c>
      <c r="U1431" s="32">
        <f t="shared" si="1329"/>
        <v>37</v>
      </c>
      <c r="V1431" s="32">
        <f t="shared" si="1329"/>
        <v>37</v>
      </c>
      <c r="W1431" s="32">
        <f t="shared" si="1329"/>
        <v>37</v>
      </c>
    </row>
    <row r="1432" spans="1:23" x14ac:dyDescent="0.25">
      <c r="A1432" s="257" t="s">
        <v>447</v>
      </c>
      <c r="B1432" t="str">
        <f>IFERROR(_xlfn.XLOOKUP(TEXT(A1432, "0"), TEXT('Material master'!$A$2:'Material master'!$A$275, "0"), 'Material master'!$B$2:'Material master'!$B$275, 1),"")</f>
        <v>ATH SG50 PO</v>
      </c>
      <c r="C1432" t="str">
        <f>IFERROR(_xlfn.XLOOKUP(TEXT(A1432, "0"), TEXT('Material master'!$A$2:'Material master'!$A$275, "0"), 'Material master'!$C$2:'Material master'!$C$275, 1),"")</f>
        <v>Bulk Product</v>
      </c>
      <c r="D1432" t="str">
        <f>IFERROR(_xlfn.XLOOKUP(TEXT(A1432, "0"), TEXT('Material master'!$A$2:'Material master'!$A$275, "0"), 'Material master'!$D$2:'Material master'!$D$275, 1),"")</f>
        <v>J000 - ATH</v>
      </c>
      <c r="E1432" t="str">
        <f>IFERROR(_xlfn.XLOOKUP(TEXT(A1432, "0"), TEXT('Material master'!$A$2:'Material master'!$A$275, "0"), 'Material master'!$E$2:'Material master'!$E$275, 1),"")</f>
        <v>SPC0922 - ATH Flour</v>
      </c>
      <c r="F1432" t="str">
        <f>IFERROR(_xlfn.XLOOKUP(TEXT(A1432, "0"), TEXT('Material master'!$A$2:'Material master'!$A$275, "0"), 'Material master'!$F$2:'Material master'!$F$275, 1),"")</f>
        <v>AC02 - ATH Flour Medium</v>
      </c>
      <c r="G1432" t="str">
        <f>IFERROR(_xlfn.XLOOKUP(TEXT(A1432, "0"), TEXT('Material master'!$A$2:'Material master'!$A$275, "0"), 'Material master'!$G$2:'Material master'!$G$275, 1),"")</f>
        <v>ATH SG50 PO</v>
      </c>
      <c r="H1432" s="1" t="s">
        <v>696</v>
      </c>
      <c r="I1432" s="1"/>
      <c r="J1432" s="1"/>
      <c r="K1432" s="141"/>
      <c r="L1432" s="141">
        <f t="shared" ref="L1432:W1432" si="1330">SUM(L1426:L1431)</f>
        <v>472.31610389879148</v>
      </c>
      <c r="M1432" s="141">
        <f t="shared" si="1330"/>
        <v>526.52109334240913</v>
      </c>
      <c r="N1432" s="141">
        <f t="shared" si="1330"/>
        <v>513.67109334240911</v>
      </c>
      <c r="O1432" s="141">
        <f t="shared" si="1330"/>
        <v>514.67109334240911</v>
      </c>
      <c r="P1432" s="141">
        <f t="shared" si="1330"/>
        <v>514.32109334240909</v>
      </c>
      <c r="Q1432" s="141">
        <f t="shared" si="1330"/>
        <v>538.67109334240911</v>
      </c>
      <c r="R1432" s="141">
        <f t="shared" si="1330"/>
        <v>514.67109334240911</v>
      </c>
      <c r="S1432" s="141">
        <f t="shared" si="1330"/>
        <v>516.52109334240913</v>
      </c>
      <c r="T1432" s="141">
        <f t="shared" si="1330"/>
        <v>515.87109334240915</v>
      </c>
      <c r="U1432" s="141">
        <f t="shared" si="1330"/>
        <v>516.72109334240918</v>
      </c>
      <c r="V1432" s="141">
        <f t="shared" si="1330"/>
        <v>514.67109334240911</v>
      </c>
      <c r="W1432" s="141">
        <f t="shared" si="1330"/>
        <v>515.87109334240915</v>
      </c>
    </row>
    <row r="1433" spans="1:23" s="136" customFormat="1" x14ac:dyDescent="0.25">
      <c r="A1433" s="270" t="s">
        <v>447</v>
      </c>
      <c r="B1433" s="136" t="str">
        <f>IFERROR(_xlfn.XLOOKUP(TEXT(A1433, "0"), TEXT('Material master'!$A$2:'Material master'!$A$275, "0"), 'Material master'!$B$2:'Material master'!$B$275, 1),"")</f>
        <v>ATH SG50 PO</v>
      </c>
      <c r="C1433" s="136" t="str">
        <f>IFERROR(_xlfn.XLOOKUP(TEXT(A1433, "0"), TEXT('Material master'!$A$2:'Material master'!$A$275, "0"), 'Material master'!$C$2:'Material master'!$C$275, 1),"")</f>
        <v>Bulk Product</v>
      </c>
      <c r="D1433" s="136" t="str">
        <f>IFERROR(_xlfn.XLOOKUP(TEXT(A1433, "0"), TEXT('Material master'!$A$2:'Material master'!$A$275, "0"), 'Material master'!$D$2:'Material master'!$D$275, 1),"")</f>
        <v>J000 - ATH</v>
      </c>
      <c r="E1433" s="136" t="str">
        <f>IFERROR(_xlfn.XLOOKUP(TEXT(A1433, "0"), TEXT('Material master'!$A$2:'Material master'!$A$275, "0"), 'Material master'!$E$2:'Material master'!$E$275, 1),"")</f>
        <v>SPC0922 - ATH Flour</v>
      </c>
      <c r="F1433" s="136" t="str">
        <f>IFERROR(_xlfn.XLOOKUP(TEXT(A1433, "0"), TEXT('Material master'!$A$2:'Material master'!$A$275, "0"), 'Material master'!$F$2:'Material master'!$F$275, 1),"")</f>
        <v>AC02 - ATH Flour Medium</v>
      </c>
      <c r="G1433" s="136" t="str">
        <f>IFERROR(_xlfn.XLOOKUP(TEXT(A1433, "0"), TEXT('Material master'!$A$2:'Material master'!$A$275, "0"), 'Material master'!$G$2:'Material master'!$G$275, 1),"")</f>
        <v>ATH SG50 PO</v>
      </c>
      <c r="H1433" s="136" t="s">
        <v>697</v>
      </c>
      <c r="K1433" s="142">
        <v>191.39</v>
      </c>
      <c r="L1433" s="142">
        <f t="shared" ref="L1433:W1433" si="1331">K1433 - L1432 + L1435</f>
        <v>125.0738961012085</v>
      </c>
      <c r="M1433" s="142">
        <f t="shared" si="1331"/>
        <v>125.55280275879937</v>
      </c>
      <c r="N1433" s="142">
        <f t="shared" si="1331"/>
        <v>124.88170941639027</v>
      </c>
      <c r="O1433" s="142">
        <f t="shared" si="1331"/>
        <v>125.21061607398116</v>
      </c>
      <c r="P1433" s="142">
        <f t="shared" si="1331"/>
        <v>124.88952273157207</v>
      </c>
      <c r="Q1433" s="142">
        <f t="shared" si="1331"/>
        <v>125.21842938916296</v>
      </c>
      <c r="R1433" s="142">
        <f t="shared" si="1331"/>
        <v>125.54733604675386</v>
      </c>
      <c r="S1433" s="142">
        <f t="shared" si="1331"/>
        <v>125.02624270434472</v>
      </c>
      <c r="T1433" s="142">
        <f t="shared" si="1331"/>
        <v>125.15514936193557</v>
      </c>
      <c r="U1433" s="142">
        <f t="shared" si="1331"/>
        <v>125.43405601952639</v>
      </c>
      <c r="V1433" s="142">
        <f t="shared" si="1331"/>
        <v>124.76296267711729</v>
      </c>
      <c r="W1433" s="142">
        <f t="shared" si="1331"/>
        <v>124.89186933470813</v>
      </c>
    </row>
    <row r="1434" spans="1:23" x14ac:dyDescent="0.25">
      <c r="A1434" s="257" t="s">
        <v>447</v>
      </c>
      <c r="B1434" t="str">
        <f>IFERROR(_xlfn.XLOOKUP(TEXT(A1434, "0"), TEXT('Material master'!$A$2:'Material master'!$A$275, "0"), 'Material master'!$B$2:'Material master'!$B$275, 1),"")</f>
        <v>ATH SG50 PO</v>
      </c>
      <c r="C1434" t="str">
        <f>IFERROR(_xlfn.XLOOKUP(TEXT(A1434, "0"), TEXT('Material master'!$A$2:'Material master'!$A$275, "0"), 'Material master'!$C$2:'Material master'!$C$275, 1),"")</f>
        <v>Bulk Product</v>
      </c>
      <c r="D1434" t="str">
        <f>IFERROR(_xlfn.XLOOKUP(TEXT(A1434, "0"), TEXT('Material master'!$A$2:'Material master'!$A$275, "0"), 'Material master'!$D$2:'Material master'!$D$275, 1),"")</f>
        <v>J000 - ATH</v>
      </c>
      <c r="E1434" t="str">
        <f>IFERROR(_xlfn.XLOOKUP(TEXT(A1434, "0"), TEXT('Material master'!$A$2:'Material master'!$A$275, "0"), 'Material master'!$E$2:'Material master'!$E$275, 1),"")</f>
        <v>SPC0922 - ATH Flour</v>
      </c>
      <c r="F1434" t="str">
        <f>IFERROR(_xlfn.XLOOKUP(TEXT(A1434, "0"), TEXT('Material master'!$A$2:'Material master'!$A$275, "0"), 'Material master'!$F$2:'Material master'!$F$275, 1),"")</f>
        <v>AC02 - ATH Flour Medium</v>
      </c>
      <c r="G1434" t="str">
        <f>IFERROR(_xlfn.XLOOKUP(TEXT(A1434, "0"), TEXT('Material master'!$A$2:'Material master'!$A$275, "0"), 'Material master'!$G$2:'Material master'!$G$275, 1),"")</f>
        <v>ATH SG50 PO</v>
      </c>
      <c r="H1434" t="s">
        <v>698</v>
      </c>
      <c r="I1434" s="32">
        <v>124.65558289963256</v>
      </c>
      <c r="J1434" s="258">
        <f>IFERROR($I1434/AVERAGE($L1432:$W1432),0)</f>
        <v>0.24226535714157119</v>
      </c>
      <c r="K1434" s="32"/>
      <c r="L1434" s="32">
        <f t="shared" ref="L1434:W1434" si="1332">$I1434</f>
        <v>124.65558289963256</v>
      </c>
      <c r="M1434" s="32">
        <f t="shared" si="1332"/>
        <v>124.65558289963256</v>
      </c>
      <c r="N1434" s="32">
        <f t="shared" si="1332"/>
        <v>124.65558289963256</v>
      </c>
      <c r="O1434" s="32">
        <f t="shared" si="1332"/>
        <v>124.65558289963256</v>
      </c>
      <c r="P1434" s="32">
        <f t="shared" si="1332"/>
        <v>124.65558289963256</v>
      </c>
      <c r="Q1434" s="32">
        <f t="shared" si="1332"/>
        <v>124.65558289963256</v>
      </c>
      <c r="R1434" s="32">
        <f t="shared" si="1332"/>
        <v>124.65558289963256</v>
      </c>
      <c r="S1434" s="32">
        <f t="shared" si="1332"/>
        <v>124.65558289963256</v>
      </c>
      <c r="T1434" s="32">
        <f t="shared" si="1332"/>
        <v>124.65558289963256</v>
      </c>
      <c r="U1434" s="32">
        <f t="shared" si="1332"/>
        <v>124.65558289963256</v>
      </c>
      <c r="V1434" s="32">
        <f t="shared" si="1332"/>
        <v>124.65558289963256</v>
      </c>
      <c r="W1434" s="32">
        <f t="shared" si="1332"/>
        <v>124.65558289963256</v>
      </c>
    </row>
    <row r="1435" spans="1:23" x14ac:dyDescent="0.25">
      <c r="A1435" s="257" t="s">
        <v>447</v>
      </c>
      <c r="B1435" t="str">
        <f>IFERROR(_xlfn.XLOOKUP(TEXT(A1435, "0"), TEXT('Material master'!$A$2:'Material master'!$A$275, "0"), 'Material master'!$B$2:'Material master'!$B$275, 1),"")</f>
        <v>ATH SG50 PO</v>
      </c>
      <c r="C1435" t="str">
        <f>IFERROR(_xlfn.XLOOKUP(TEXT(A1435, "0"), TEXT('Material master'!$A$2:'Material master'!$A$275, "0"), 'Material master'!$C$2:'Material master'!$C$275, 1),"")</f>
        <v>Bulk Product</v>
      </c>
      <c r="D1435" t="str">
        <f>IFERROR(_xlfn.XLOOKUP(TEXT(A1435, "0"), TEXT('Material master'!$A$2:'Material master'!$A$275, "0"), 'Material master'!$D$2:'Material master'!$D$275, 1),"")</f>
        <v>J000 - ATH</v>
      </c>
      <c r="E1435" t="str">
        <f>IFERROR(_xlfn.XLOOKUP(TEXT(A1435, "0"), TEXT('Material master'!$A$2:'Material master'!$A$275, "0"), 'Material master'!$E$2:'Material master'!$E$275, 1),"")</f>
        <v>SPC0922 - ATH Flour</v>
      </c>
      <c r="F1435" t="str">
        <f>IFERROR(_xlfn.XLOOKUP(TEXT(A1435, "0"), TEXT('Material master'!$A$2:'Material master'!$A$275, "0"), 'Material master'!$F$2:'Material master'!$F$275, 1),"")</f>
        <v>AC02 - ATH Flour Medium</v>
      </c>
      <c r="G1435" t="str">
        <f>IFERROR(_xlfn.XLOOKUP(TEXT(A1435, "0"), TEXT('Material master'!$A$2:'Material master'!$A$275, "0"), 'Material master'!$G$2:'Material master'!$G$275, 1),"")</f>
        <v>ATH SG50 PO</v>
      </c>
      <c r="H1435" t="s">
        <v>704</v>
      </c>
      <c r="I1435">
        <v>1</v>
      </c>
      <c r="K1435" s="32"/>
      <c r="L1435" s="32">
        <f t="shared" ref="L1435:W1435" si="1333">IF(( L1434 - K1433 + L1432 ) &gt; 0, CEILING(( L1434 - K1433 + L1432 ), $I1435), 0)</f>
        <v>406</v>
      </c>
      <c r="M1435" s="32">
        <f t="shared" si="1333"/>
        <v>527</v>
      </c>
      <c r="N1435" s="32">
        <f t="shared" si="1333"/>
        <v>513</v>
      </c>
      <c r="O1435" s="32">
        <f t="shared" si="1333"/>
        <v>515</v>
      </c>
      <c r="P1435" s="32">
        <f t="shared" si="1333"/>
        <v>514</v>
      </c>
      <c r="Q1435" s="32">
        <f t="shared" si="1333"/>
        <v>539</v>
      </c>
      <c r="R1435" s="32">
        <f t="shared" si="1333"/>
        <v>515</v>
      </c>
      <c r="S1435" s="32">
        <f t="shared" si="1333"/>
        <v>516</v>
      </c>
      <c r="T1435" s="32">
        <f t="shared" si="1333"/>
        <v>516</v>
      </c>
      <c r="U1435" s="32">
        <f t="shared" si="1333"/>
        <v>517</v>
      </c>
      <c r="V1435" s="32">
        <f t="shared" si="1333"/>
        <v>514</v>
      </c>
      <c r="W1435" s="32">
        <f t="shared" si="1333"/>
        <v>516</v>
      </c>
    </row>
    <row r="1436" spans="1:23" x14ac:dyDescent="0.25">
      <c r="A1436" s="257" t="s">
        <v>447</v>
      </c>
      <c r="B1436" t="str">
        <f>IFERROR(_xlfn.XLOOKUP(TEXT(A1436, "0"), TEXT('Material master'!$A$2:'Material master'!$A$275, "0"), 'Material master'!$B$2:'Material master'!$B$275, 1),"")</f>
        <v>ATH SG50 PO</v>
      </c>
      <c r="C1436" t="str">
        <f>IFERROR(_xlfn.XLOOKUP(TEXT(A1436, "0"), TEXT('Material master'!$A$2:'Material master'!$A$275, "0"), 'Material master'!$C$2:'Material master'!$C$275, 1),"")</f>
        <v>Bulk Product</v>
      </c>
      <c r="D1436" t="str">
        <f>IFERROR(_xlfn.XLOOKUP(TEXT(A1436, "0"), TEXT('Material master'!$A$2:'Material master'!$A$275, "0"), 'Material master'!$D$2:'Material master'!$D$275, 1),"")</f>
        <v>J000 - ATH</v>
      </c>
      <c r="E1436" t="str">
        <f>IFERROR(_xlfn.XLOOKUP(TEXT(A1436, "0"), TEXT('Material master'!$A$2:'Material master'!$A$275, "0"), 'Material master'!$E$2:'Material master'!$E$275, 1),"")</f>
        <v>SPC0922 - ATH Flour</v>
      </c>
      <c r="F1436" t="str">
        <f>IFERROR(_xlfn.XLOOKUP(TEXT(A1436, "0"), TEXT('Material master'!$A$2:'Material master'!$A$275, "0"), 'Material master'!$F$2:'Material master'!$F$275, 1),"")</f>
        <v>AC02 - ATH Flour Medium</v>
      </c>
      <c r="G1436" t="str">
        <f>IFERROR(_xlfn.XLOOKUP(TEXT(A1436, "0"), TEXT('Material master'!$A$2:'Material master'!$A$275, "0"), 'Material master'!$G$2:'Material master'!$G$275, 1),"")</f>
        <v>ATH SG50 PO</v>
      </c>
      <c r="H1436" t="s">
        <v>705</v>
      </c>
      <c r="I1436" t="s">
        <v>652</v>
      </c>
      <c r="J1436">
        <v>2.2000000000000002</v>
      </c>
      <c r="K1436" s="32"/>
      <c r="L1436" s="32">
        <f t="shared" ref="L1436:W1436" si="1334">L1435 / $J1436</f>
        <v>184.54545454545453</v>
      </c>
      <c r="M1436" s="32">
        <f t="shared" si="1334"/>
        <v>239.54545454545453</v>
      </c>
      <c r="N1436" s="32">
        <f t="shared" si="1334"/>
        <v>233.18181818181816</v>
      </c>
      <c r="O1436" s="32">
        <f t="shared" si="1334"/>
        <v>234.09090909090907</v>
      </c>
      <c r="P1436" s="32">
        <f t="shared" si="1334"/>
        <v>233.63636363636363</v>
      </c>
      <c r="Q1436" s="32">
        <f t="shared" si="1334"/>
        <v>244.99999999999997</v>
      </c>
      <c r="R1436" s="32">
        <f t="shared" si="1334"/>
        <v>234.09090909090907</v>
      </c>
      <c r="S1436" s="32">
        <f t="shared" si="1334"/>
        <v>234.54545454545453</v>
      </c>
      <c r="T1436" s="32">
        <f t="shared" si="1334"/>
        <v>234.54545454545453</v>
      </c>
      <c r="U1436" s="32">
        <f t="shared" si="1334"/>
        <v>234.99999999999997</v>
      </c>
      <c r="V1436" s="32">
        <f t="shared" si="1334"/>
        <v>233.63636363636363</v>
      </c>
      <c r="W1436" s="32">
        <f t="shared" si="1334"/>
        <v>234.54545454545453</v>
      </c>
    </row>
    <row r="1437" spans="1:23" x14ac:dyDescent="0.25">
      <c r="A1437" s="257" t="s">
        <v>447</v>
      </c>
      <c r="B1437" t="str">
        <f>IFERROR(_xlfn.XLOOKUP(TEXT(A1437, "0"), TEXT('Material master'!$A$2:'Material master'!$A$275, "0"), 'Material master'!$B$2:'Material master'!$B$275, 1),"")</f>
        <v>ATH SG50 PO</v>
      </c>
      <c r="C1437" t="str">
        <f>IFERROR(_xlfn.XLOOKUP(TEXT(A1437, "0"), TEXT('Material master'!$A$2:'Material master'!$A$275, "0"), 'Material master'!$C$2:'Material master'!$C$275, 1),"")</f>
        <v>Bulk Product</v>
      </c>
      <c r="D1437" t="str">
        <f>IFERROR(_xlfn.XLOOKUP(TEXT(A1437, "0"), TEXT('Material master'!$A$2:'Material master'!$A$275, "0"), 'Material master'!$D$2:'Material master'!$D$275, 1),"")</f>
        <v>J000 - ATH</v>
      </c>
      <c r="E1437" t="str">
        <f>IFERROR(_xlfn.XLOOKUP(TEXT(A1437, "0"), TEXT('Material master'!$A$2:'Material master'!$A$275, "0"), 'Material master'!$E$2:'Material master'!$E$275, 1),"")</f>
        <v>SPC0922 - ATH Flour</v>
      </c>
      <c r="F1437" t="str">
        <f>IFERROR(_xlfn.XLOOKUP(TEXT(A1437, "0"), TEXT('Material master'!$A$2:'Material master'!$A$275, "0"), 'Material master'!$F$2:'Material master'!$F$275, 1),"")</f>
        <v>AC02 - ATH Flour Medium</v>
      </c>
      <c r="G1437" t="str">
        <f>IFERROR(_xlfn.XLOOKUP(TEXT(A1437, "0"), TEXT('Material master'!$A$2:'Material master'!$A$275, "0"), 'Material master'!$G$2:'Material master'!$G$275, 1),"")</f>
        <v>ATH SG50 PO</v>
      </c>
      <c r="H1437" t="s">
        <v>706</v>
      </c>
      <c r="I1437" s="257" t="s">
        <v>694</v>
      </c>
      <c r="J1437">
        <v>0.79800000000000004</v>
      </c>
      <c r="K1437" s="32"/>
      <c r="L1437" s="32">
        <f t="shared" ref="L1437:W1437" si="1335">L1435 * $J1437</f>
        <v>323.988</v>
      </c>
      <c r="M1437" s="32">
        <f t="shared" si="1335"/>
        <v>420.54600000000005</v>
      </c>
      <c r="N1437" s="32">
        <f t="shared" si="1335"/>
        <v>409.37400000000002</v>
      </c>
      <c r="O1437" s="32">
        <f t="shared" si="1335"/>
        <v>410.97</v>
      </c>
      <c r="P1437" s="32">
        <f t="shared" si="1335"/>
        <v>410.17200000000003</v>
      </c>
      <c r="Q1437" s="32">
        <f t="shared" si="1335"/>
        <v>430.12200000000001</v>
      </c>
      <c r="R1437" s="32">
        <f t="shared" si="1335"/>
        <v>410.97</v>
      </c>
      <c r="S1437" s="32">
        <f t="shared" si="1335"/>
        <v>411.76800000000003</v>
      </c>
      <c r="T1437" s="32">
        <f t="shared" si="1335"/>
        <v>411.76800000000003</v>
      </c>
      <c r="U1437" s="32">
        <f t="shared" si="1335"/>
        <v>412.56600000000003</v>
      </c>
      <c r="V1437" s="32">
        <f t="shared" si="1335"/>
        <v>410.17200000000003</v>
      </c>
      <c r="W1437" s="32">
        <f t="shared" si="1335"/>
        <v>411.76800000000003</v>
      </c>
    </row>
    <row r="1438" spans="1:23" ht="15.75" thickBot="1" x14ac:dyDescent="0.3">
      <c r="A1438" s="257" t="s">
        <v>447</v>
      </c>
      <c r="B1438" t="str">
        <f>IFERROR(_xlfn.XLOOKUP(TEXT(A1438, "0"), TEXT('Material master'!$A$2:'Material master'!$A$275, "0"), 'Material master'!$B$2:'Material master'!$B$275, 1),"")</f>
        <v>ATH SG50 PO</v>
      </c>
      <c r="C1438" t="str">
        <f>IFERROR(_xlfn.XLOOKUP(TEXT(A1438, "0"), TEXT('Material master'!$A$2:'Material master'!$A$275, "0"), 'Material master'!$C$2:'Material master'!$C$275, 1),"")</f>
        <v>Bulk Product</v>
      </c>
      <c r="D1438" t="str">
        <f>IFERROR(_xlfn.XLOOKUP(TEXT(A1438, "0"), TEXT('Material master'!$A$2:'Material master'!$A$275, "0"), 'Material master'!$D$2:'Material master'!$D$275, 1),"")</f>
        <v>J000 - ATH</v>
      </c>
      <c r="E1438" t="str">
        <f>IFERROR(_xlfn.XLOOKUP(TEXT(A1438, "0"), TEXT('Material master'!$A$2:'Material master'!$A$275, "0"), 'Material master'!$E$2:'Material master'!$E$275, 1),"")</f>
        <v>SPC0922 - ATH Flour</v>
      </c>
      <c r="F1438" t="str">
        <f>IFERROR(_xlfn.XLOOKUP(TEXT(A1438, "0"), TEXT('Material master'!$A$2:'Material master'!$A$275, "0"), 'Material master'!$F$2:'Material master'!$F$275, 1),"")</f>
        <v>AC02 - ATH Flour Medium</v>
      </c>
      <c r="G1438" t="str">
        <f>IFERROR(_xlfn.XLOOKUP(TEXT(A1438, "0"), TEXT('Material master'!$A$2:'Material master'!$A$275, "0"), 'Material master'!$G$2:'Material master'!$G$275, 1),"")</f>
        <v>ATH SG50 PO</v>
      </c>
      <c r="H1438" t="s">
        <v>706</v>
      </c>
      <c r="I1438" s="257" t="s">
        <v>58</v>
      </c>
      <c r="J1438">
        <v>0.26600000000000001</v>
      </c>
      <c r="K1438" s="32"/>
      <c r="L1438" s="32">
        <f t="shared" ref="L1438:W1438" si="1336">L1435 * $J1438</f>
        <v>107.99600000000001</v>
      </c>
      <c r="M1438" s="32">
        <f t="shared" si="1336"/>
        <v>140.18200000000002</v>
      </c>
      <c r="N1438" s="32">
        <f t="shared" si="1336"/>
        <v>136.458</v>
      </c>
      <c r="O1438" s="32">
        <f t="shared" si="1336"/>
        <v>136.99</v>
      </c>
      <c r="P1438" s="32">
        <f t="shared" si="1336"/>
        <v>136.72400000000002</v>
      </c>
      <c r="Q1438" s="32">
        <f t="shared" si="1336"/>
        <v>143.374</v>
      </c>
      <c r="R1438" s="32">
        <f t="shared" si="1336"/>
        <v>136.99</v>
      </c>
      <c r="S1438" s="32">
        <f t="shared" si="1336"/>
        <v>137.256</v>
      </c>
      <c r="T1438" s="32">
        <f t="shared" si="1336"/>
        <v>137.256</v>
      </c>
      <c r="U1438" s="32">
        <f t="shared" si="1336"/>
        <v>137.52200000000002</v>
      </c>
      <c r="V1438" s="32">
        <f t="shared" si="1336"/>
        <v>136.72400000000002</v>
      </c>
      <c r="W1438" s="32">
        <f t="shared" si="1336"/>
        <v>137.256</v>
      </c>
    </row>
    <row r="1439" spans="1:23" s="138" customFormat="1" x14ac:dyDescent="0.25">
      <c r="A1439" s="137" t="s">
        <v>449</v>
      </c>
      <c r="B1439" s="138" t="str">
        <f>IFERROR(_xlfn.XLOOKUP(TEXT(A1439, "0"), TEXT('Material master'!$A$2:'Material master'!$A$275, "0"), 'Material master'!$B$2:'Material master'!$B$275, 1),"")</f>
        <v>ATH SG40 PO 1000:B4S:H4C:H:1000</v>
      </c>
      <c r="C1439" s="138" t="str">
        <f>IFERROR(_xlfn.XLOOKUP(TEXT(A1439, "0"), TEXT('Material master'!$A$2:'Material master'!$A$275, "0"), 'Material master'!$C$2:'Material master'!$C$275, 1),"")</f>
        <v>Packaged Product</v>
      </c>
      <c r="D1439" s="138" t="str">
        <f>IFERROR(_xlfn.XLOOKUP(TEXT(A1439, "0"), TEXT('Material master'!$A$2:'Material master'!$A$275, "0"), 'Material master'!$D$2:'Material master'!$D$275, 1),"")</f>
        <v>J000 - ATH</v>
      </c>
      <c r="E1439" s="138" t="str">
        <f>IFERROR(_xlfn.XLOOKUP(TEXT(A1439, "0"), TEXT('Material master'!$A$2:'Material master'!$A$275, "0"), 'Material master'!$E$2:'Material master'!$E$275, 1),"")</f>
        <v>SPC0922 - ATH Flour</v>
      </c>
      <c r="F1439" s="138" t="str">
        <f>IFERROR(_xlfn.XLOOKUP(TEXT(A1439, "0"), TEXT('Material master'!$A$2:'Material master'!$A$275, "0"), 'Material master'!$F$2:'Material master'!$F$275, 1),"")</f>
        <v>AC03 - ATH Flour Fine</v>
      </c>
      <c r="G1439" s="138" t="str">
        <f>IFERROR(_xlfn.XLOOKUP(TEXT(A1439, "0"), TEXT('Material master'!$A$2:'Material master'!$A$275, "0"), 'Material master'!$G$2:'Material master'!$G$275, 1),"")</f>
        <v>ATH SG40 PO</v>
      </c>
      <c r="H1439" s="138" t="s">
        <v>683</v>
      </c>
      <c r="I1439" s="140">
        <f>IFERROR(AVERAGE('Forecast sheet'!$C$66:'Forecast sheet'!$N$66),0)</f>
        <v>190.33333333333334</v>
      </c>
      <c r="J1439" s="140">
        <f>IFERROR(AVERAGE(L1439:W1439),0)</f>
        <v>166.20800316873607</v>
      </c>
      <c r="K1439" s="140"/>
      <c r="L1439" s="140">
        <v>124.39197168843782</v>
      </c>
      <c r="M1439" s="140">
        <v>174.00946057603588</v>
      </c>
      <c r="N1439" s="140">
        <v>174.00946057603588</v>
      </c>
      <c r="O1439" s="140">
        <v>174.00946057603588</v>
      </c>
      <c r="P1439" s="140">
        <v>174.00946057603588</v>
      </c>
      <c r="Q1439" s="140">
        <v>174.00946057603588</v>
      </c>
      <c r="R1439" s="140">
        <v>174.00946057603588</v>
      </c>
      <c r="S1439" s="140">
        <v>174.00946057603588</v>
      </c>
      <c r="T1439" s="140">
        <v>130.00946057603588</v>
      </c>
      <c r="U1439" s="140">
        <v>174.00946057603588</v>
      </c>
      <c r="V1439" s="140">
        <v>174.00946057603588</v>
      </c>
      <c r="W1439" s="140">
        <v>174.00946057603588</v>
      </c>
    </row>
    <row r="1440" spans="1:23" x14ac:dyDescent="0.25">
      <c r="A1440" s="257" t="s">
        <v>449</v>
      </c>
      <c r="B1440" t="str">
        <f>IFERROR(_xlfn.XLOOKUP(TEXT(A1440, "0"), TEXT('Material master'!$A$2:'Material master'!$A$275, "0"), 'Material master'!$B$2:'Material master'!$B$275, 1),"")</f>
        <v>ATH SG40 PO 1000:B4S:H4C:H:1000</v>
      </c>
      <c r="C1440" t="str">
        <f>IFERROR(_xlfn.XLOOKUP(TEXT(A1440, "0"), TEXT('Material master'!$A$2:'Material master'!$A$275, "0"), 'Material master'!$C$2:'Material master'!$C$275, 1),"")</f>
        <v>Packaged Product</v>
      </c>
      <c r="D1440" t="str">
        <f>IFERROR(_xlfn.XLOOKUP(TEXT(A1440, "0"), TEXT('Material master'!$A$2:'Material master'!$A$275, "0"), 'Material master'!$D$2:'Material master'!$D$275, 1),"")</f>
        <v>J000 - ATH</v>
      </c>
      <c r="E1440" t="str">
        <f>IFERROR(_xlfn.XLOOKUP(TEXT(A1440, "0"), TEXT('Material master'!$A$2:'Material master'!$A$275, "0"), 'Material master'!$E$2:'Material master'!$E$275, 1),"")</f>
        <v>SPC0922 - ATH Flour</v>
      </c>
      <c r="F1440" t="str">
        <f>IFERROR(_xlfn.XLOOKUP(TEXT(A1440, "0"), TEXT('Material master'!$A$2:'Material master'!$A$275, "0"), 'Material master'!$F$2:'Material master'!$F$275, 1),"")</f>
        <v>AC03 - ATH Flour Fine</v>
      </c>
      <c r="G1440" t="str">
        <f>IFERROR(_xlfn.XLOOKUP(TEXT(A1440, "0"), TEXT('Material master'!$A$2:'Material master'!$A$275, "0"), 'Material master'!$G$2:'Material master'!$G$275, 1),"")</f>
        <v>ATH SG40 PO</v>
      </c>
      <c r="H1440" s="1" t="s">
        <v>696</v>
      </c>
      <c r="I1440" s="1"/>
      <c r="J1440" s="1"/>
      <c r="K1440" s="141"/>
      <c r="L1440" s="141">
        <f t="shared" ref="L1440:W1440" si="1337">SUM(L1439)</f>
        <v>124.39197168843782</v>
      </c>
      <c r="M1440" s="141">
        <f t="shared" si="1337"/>
        <v>174.00946057603588</v>
      </c>
      <c r="N1440" s="141">
        <f t="shared" si="1337"/>
        <v>174.00946057603588</v>
      </c>
      <c r="O1440" s="141">
        <f t="shared" si="1337"/>
        <v>174.00946057603588</v>
      </c>
      <c r="P1440" s="141">
        <f t="shared" si="1337"/>
        <v>174.00946057603588</v>
      </c>
      <c r="Q1440" s="141">
        <f t="shared" si="1337"/>
        <v>174.00946057603588</v>
      </c>
      <c r="R1440" s="141">
        <f t="shared" si="1337"/>
        <v>174.00946057603588</v>
      </c>
      <c r="S1440" s="141">
        <f t="shared" si="1337"/>
        <v>174.00946057603588</v>
      </c>
      <c r="T1440" s="141">
        <f t="shared" si="1337"/>
        <v>130.00946057603588</v>
      </c>
      <c r="U1440" s="141">
        <f t="shared" si="1337"/>
        <v>174.00946057603588</v>
      </c>
      <c r="V1440" s="141">
        <f t="shared" si="1337"/>
        <v>174.00946057603588</v>
      </c>
      <c r="W1440" s="141">
        <f t="shared" si="1337"/>
        <v>174.00946057603588</v>
      </c>
    </row>
    <row r="1441" spans="1:23" s="136" customFormat="1" x14ac:dyDescent="0.25">
      <c r="A1441" s="270" t="s">
        <v>449</v>
      </c>
      <c r="B1441" s="136" t="str">
        <f>IFERROR(_xlfn.XLOOKUP(TEXT(A1441, "0"), TEXT('Material master'!$A$2:'Material master'!$A$275, "0"), 'Material master'!$B$2:'Material master'!$B$275, 1),"")</f>
        <v>ATH SG40 PO 1000:B4S:H4C:H:1000</v>
      </c>
      <c r="C1441" s="136" t="str">
        <f>IFERROR(_xlfn.XLOOKUP(TEXT(A1441, "0"), TEXT('Material master'!$A$2:'Material master'!$A$275, "0"), 'Material master'!$C$2:'Material master'!$C$275, 1),"")</f>
        <v>Packaged Product</v>
      </c>
      <c r="D1441" s="136" t="str">
        <f>IFERROR(_xlfn.XLOOKUP(TEXT(A1441, "0"), TEXT('Material master'!$A$2:'Material master'!$A$275, "0"), 'Material master'!$D$2:'Material master'!$D$275, 1),"")</f>
        <v>J000 - ATH</v>
      </c>
      <c r="E1441" s="136" t="str">
        <f>IFERROR(_xlfn.XLOOKUP(TEXT(A1441, "0"), TEXT('Material master'!$A$2:'Material master'!$A$275, "0"), 'Material master'!$E$2:'Material master'!$E$275, 1),"")</f>
        <v>SPC0922 - ATH Flour</v>
      </c>
      <c r="F1441" s="136" t="str">
        <f>IFERROR(_xlfn.XLOOKUP(TEXT(A1441, "0"), TEXT('Material master'!$A$2:'Material master'!$A$275, "0"), 'Material master'!$F$2:'Material master'!$F$275, 1),"")</f>
        <v>AC03 - ATH Flour Fine</v>
      </c>
      <c r="G1441" s="136" t="str">
        <f>IFERROR(_xlfn.XLOOKUP(TEXT(A1441, "0"), TEXT('Material master'!$A$2:'Material master'!$A$275, "0"), 'Material master'!$G$2:'Material master'!$G$275, 1),"")</f>
        <v>ATH SG40 PO</v>
      </c>
      <c r="H1441" s="136" t="s">
        <v>697</v>
      </c>
      <c r="K1441" s="142">
        <v>49</v>
      </c>
      <c r="L1441" s="142">
        <f t="shared" ref="L1441:W1441" si="1338">K1441 - L1440 + L1443</f>
        <v>48.60802831156218</v>
      </c>
      <c r="M1441" s="142">
        <f t="shared" si="1338"/>
        <v>48.598567735526302</v>
      </c>
      <c r="N1441" s="142">
        <f t="shared" si="1338"/>
        <v>48.589107159490425</v>
      </c>
      <c r="O1441" s="142">
        <f t="shared" si="1338"/>
        <v>48.579646583454547</v>
      </c>
      <c r="P1441" s="142">
        <f t="shared" si="1338"/>
        <v>48.57018600741867</v>
      </c>
      <c r="Q1441" s="142">
        <f t="shared" si="1338"/>
        <v>48.560725431382792</v>
      </c>
      <c r="R1441" s="142">
        <f t="shared" si="1338"/>
        <v>48.551264855346915</v>
      </c>
      <c r="S1441" s="142">
        <f t="shared" si="1338"/>
        <v>48.541804279311037</v>
      </c>
      <c r="T1441" s="142">
        <f t="shared" si="1338"/>
        <v>48.53234370327516</v>
      </c>
      <c r="U1441" s="142">
        <f t="shared" si="1338"/>
        <v>48.522883127239282</v>
      </c>
      <c r="V1441" s="142">
        <f t="shared" si="1338"/>
        <v>48.513422551203405</v>
      </c>
      <c r="W1441" s="142">
        <f t="shared" si="1338"/>
        <v>48.503961975167527</v>
      </c>
    </row>
    <row r="1442" spans="1:23" x14ac:dyDescent="0.25">
      <c r="A1442" s="257" t="s">
        <v>449</v>
      </c>
      <c r="B1442" t="str">
        <f>IFERROR(_xlfn.XLOOKUP(TEXT(A1442, "0"), TEXT('Material master'!$A$2:'Material master'!$A$275, "0"), 'Material master'!$B$2:'Material master'!$B$275, 1),"")</f>
        <v>ATH SG40 PO 1000:B4S:H4C:H:1000</v>
      </c>
      <c r="C1442" t="str">
        <f>IFERROR(_xlfn.XLOOKUP(TEXT(A1442, "0"), TEXT('Material master'!$A$2:'Material master'!$A$275, "0"), 'Material master'!$C$2:'Material master'!$C$275, 1),"")</f>
        <v>Packaged Product</v>
      </c>
      <c r="D1442" t="str">
        <f>IFERROR(_xlfn.XLOOKUP(TEXT(A1442, "0"), TEXT('Material master'!$A$2:'Material master'!$A$275, "0"), 'Material master'!$D$2:'Material master'!$D$275, 1),"")</f>
        <v>J000 - ATH</v>
      </c>
      <c r="E1442" t="str">
        <f>IFERROR(_xlfn.XLOOKUP(TEXT(A1442, "0"), TEXT('Material master'!$A$2:'Material master'!$A$275, "0"), 'Material master'!$E$2:'Material master'!$E$275, 1),"")</f>
        <v>SPC0922 - ATH Flour</v>
      </c>
      <c r="F1442" t="str">
        <f>IFERROR(_xlfn.XLOOKUP(TEXT(A1442, "0"), TEXT('Material master'!$A$2:'Material master'!$A$275, "0"), 'Material master'!$F$2:'Material master'!$F$275, 1),"")</f>
        <v>AC03 - ATH Flour Fine</v>
      </c>
      <c r="G1442" t="str">
        <f>IFERROR(_xlfn.XLOOKUP(TEXT(A1442, "0"), TEXT('Material master'!$A$2:'Material master'!$A$275, "0"), 'Material master'!$G$2:'Material master'!$G$275, 1),"")</f>
        <v>ATH SG40 PO</v>
      </c>
      <c r="H1442" t="s">
        <v>698</v>
      </c>
      <c r="I1442" s="32">
        <v>48</v>
      </c>
      <c r="J1442" s="258">
        <f>IFERROR($I1442/AVERAGE($L1440:$W1440),0)</f>
        <v>0.28879475768245594</v>
      </c>
      <c r="K1442" s="32"/>
      <c r="L1442" s="32">
        <f t="shared" ref="L1442:W1442" si="1339">$I1442</f>
        <v>48</v>
      </c>
      <c r="M1442" s="32">
        <f t="shared" si="1339"/>
        <v>48</v>
      </c>
      <c r="N1442" s="32">
        <f t="shared" si="1339"/>
        <v>48</v>
      </c>
      <c r="O1442" s="32">
        <f t="shared" si="1339"/>
        <v>48</v>
      </c>
      <c r="P1442" s="32">
        <f t="shared" si="1339"/>
        <v>48</v>
      </c>
      <c r="Q1442" s="32">
        <f t="shared" si="1339"/>
        <v>48</v>
      </c>
      <c r="R1442" s="32">
        <f t="shared" si="1339"/>
        <v>48</v>
      </c>
      <c r="S1442" s="32">
        <f t="shared" si="1339"/>
        <v>48</v>
      </c>
      <c r="T1442" s="32">
        <f t="shared" si="1339"/>
        <v>48</v>
      </c>
      <c r="U1442" s="32">
        <f t="shared" si="1339"/>
        <v>48</v>
      </c>
      <c r="V1442" s="32">
        <f t="shared" si="1339"/>
        <v>48</v>
      </c>
      <c r="W1442" s="32">
        <f t="shared" si="1339"/>
        <v>48</v>
      </c>
    </row>
    <row r="1443" spans="1:23" x14ac:dyDescent="0.25">
      <c r="A1443" s="257" t="s">
        <v>449</v>
      </c>
      <c r="B1443" t="str">
        <f>IFERROR(_xlfn.XLOOKUP(TEXT(A1443, "0"), TEXT('Material master'!$A$2:'Material master'!$A$275, "0"), 'Material master'!$B$2:'Material master'!$B$275, 1),"")</f>
        <v>ATH SG40 PO 1000:B4S:H4C:H:1000</v>
      </c>
      <c r="C1443" t="str">
        <f>IFERROR(_xlfn.XLOOKUP(TEXT(A1443, "0"), TEXT('Material master'!$A$2:'Material master'!$A$275, "0"), 'Material master'!$C$2:'Material master'!$C$275, 1),"")</f>
        <v>Packaged Product</v>
      </c>
      <c r="D1443" t="str">
        <f>IFERROR(_xlfn.XLOOKUP(TEXT(A1443, "0"), TEXT('Material master'!$A$2:'Material master'!$A$275, "0"), 'Material master'!$D$2:'Material master'!$D$275, 1),"")</f>
        <v>J000 - ATH</v>
      </c>
      <c r="E1443" t="str">
        <f>IFERROR(_xlfn.XLOOKUP(TEXT(A1443, "0"), TEXT('Material master'!$A$2:'Material master'!$A$275, "0"), 'Material master'!$E$2:'Material master'!$E$275, 1),"")</f>
        <v>SPC0922 - ATH Flour</v>
      </c>
      <c r="F1443" t="str">
        <f>IFERROR(_xlfn.XLOOKUP(TEXT(A1443, "0"), TEXT('Material master'!$A$2:'Material master'!$A$275, "0"), 'Material master'!$F$2:'Material master'!$F$275, 1),"")</f>
        <v>AC03 - ATH Flour Fine</v>
      </c>
      <c r="G1443" t="str">
        <f>IFERROR(_xlfn.XLOOKUP(TEXT(A1443, "0"), TEXT('Material master'!$A$2:'Material master'!$A$275, "0"), 'Material master'!$G$2:'Material master'!$G$275, 1),"")</f>
        <v>ATH SG40 PO</v>
      </c>
      <c r="H1443" t="s">
        <v>704</v>
      </c>
      <c r="I1443">
        <v>1</v>
      </c>
      <c r="K1443" s="32"/>
      <c r="L1443" s="32">
        <f t="shared" ref="L1443:W1443" si="1340">IF(( L1442 - K1441 + L1440 ) &gt; 0, CEILING(( L1442 - K1441 + L1440 ), $I1443), 0)</f>
        <v>124</v>
      </c>
      <c r="M1443" s="32">
        <f t="shared" si="1340"/>
        <v>174</v>
      </c>
      <c r="N1443" s="32">
        <f t="shared" si="1340"/>
        <v>174</v>
      </c>
      <c r="O1443" s="32">
        <f t="shared" si="1340"/>
        <v>174</v>
      </c>
      <c r="P1443" s="32">
        <f t="shared" si="1340"/>
        <v>174</v>
      </c>
      <c r="Q1443" s="32">
        <f t="shared" si="1340"/>
        <v>174</v>
      </c>
      <c r="R1443" s="32">
        <f t="shared" si="1340"/>
        <v>174</v>
      </c>
      <c r="S1443" s="32">
        <f t="shared" si="1340"/>
        <v>174</v>
      </c>
      <c r="T1443" s="32">
        <f t="shared" si="1340"/>
        <v>130</v>
      </c>
      <c r="U1443" s="32">
        <f t="shared" si="1340"/>
        <v>174</v>
      </c>
      <c r="V1443" s="32">
        <f t="shared" si="1340"/>
        <v>174</v>
      </c>
      <c r="W1443" s="32">
        <f t="shared" si="1340"/>
        <v>174</v>
      </c>
    </row>
    <row r="1444" spans="1:23" x14ac:dyDescent="0.25">
      <c r="A1444" s="257" t="s">
        <v>449</v>
      </c>
      <c r="B1444" t="str">
        <f>IFERROR(_xlfn.XLOOKUP(TEXT(A1444, "0"), TEXT('Material master'!$A$2:'Material master'!$A$275, "0"), 'Material master'!$B$2:'Material master'!$B$275, 1),"")</f>
        <v>ATH SG40 PO 1000:B4S:H4C:H:1000</v>
      </c>
      <c r="C1444" t="str">
        <f>IFERROR(_xlfn.XLOOKUP(TEXT(A1444, "0"), TEXT('Material master'!$A$2:'Material master'!$A$275, "0"), 'Material master'!$C$2:'Material master'!$C$275, 1),"")</f>
        <v>Packaged Product</v>
      </c>
      <c r="D1444" t="str">
        <f>IFERROR(_xlfn.XLOOKUP(TEXT(A1444, "0"), TEXT('Material master'!$A$2:'Material master'!$A$275, "0"), 'Material master'!$D$2:'Material master'!$D$275, 1),"")</f>
        <v>J000 - ATH</v>
      </c>
      <c r="E1444" t="str">
        <f>IFERROR(_xlfn.XLOOKUP(TEXT(A1444, "0"), TEXT('Material master'!$A$2:'Material master'!$A$275, "0"), 'Material master'!$E$2:'Material master'!$E$275, 1),"")</f>
        <v>SPC0922 - ATH Flour</v>
      </c>
      <c r="F1444" t="str">
        <f>IFERROR(_xlfn.XLOOKUP(TEXT(A1444, "0"), TEXT('Material master'!$A$2:'Material master'!$A$275, "0"), 'Material master'!$F$2:'Material master'!$F$275, 1),"")</f>
        <v>AC03 - ATH Flour Fine</v>
      </c>
      <c r="G1444" t="str">
        <f>IFERROR(_xlfn.XLOOKUP(TEXT(A1444, "0"), TEXT('Material master'!$A$2:'Material master'!$A$275, "0"), 'Material master'!$G$2:'Material master'!$G$275, 1),"")</f>
        <v>ATH SG40 PO</v>
      </c>
      <c r="H1444" t="s">
        <v>705</v>
      </c>
      <c r="I1444" t="s">
        <v>602</v>
      </c>
      <c r="J1444">
        <v>3.5</v>
      </c>
      <c r="K1444" s="32"/>
      <c r="L1444" s="32">
        <f t="shared" ref="L1444:W1444" si="1341">L1443 / $J1444</f>
        <v>35.428571428571431</v>
      </c>
      <c r="M1444" s="32">
        <f t="shared" si="1341"/>
        <v>49.714285714285715</v>
      </c>
      <c r="N1444" s="32">
        <f t="shared" si="1341"/>
        <v>49.714285714285715</v>
      </c>
      <c r="O1444" s="32">
        <f t="shared" si="1341"/>
        <v>49.714285714285715</v>
      </c>
      <c r="P1444" s="32">
        <f t="shared" si="1341"/>
        <v>49.714285714285715</v>
      </c>
      <c r="Q1444" s="32">
        <f t="shared" si="1341"/>
        <v>49.714285714285715</v>
      </c>
      <c r="R1444" s="32">
        <f t="shared" si="1341"/>
        <v>49.714285714285715</v>
      </c>
      <c r="S1444" s="32">
        <f t="shared" si="1341"/>
        <v>49.714285714285715</v>
      </c>
      <c r="T1444" s="32">
        <f t="shared" si="1341"/>
        <v>37.142857142857146</v>
      </c>
      <c r="U1444" s="32">
        <f t="shared" si="1341"/>
        <v>49.714285714285715</v>
      </c>
      <c r="V1444" s="32">
        <f t="shared" si="1341"/>
        <v>49.714285714285715</v>
      </c>
      <c r="W1444" s="32">
        <f t="shared" si="1341"/>
        <v>49.714285714285715</v>
      </c>
    </row>
    <row r="1445" spans="1:23" x14ac:dyDescent="0.25">
      <c r="A1445" s="257" t="s">
        <v>449</v>
      </c>
      <c r="B1445" t="str">
        <f>IFERROR(_xlfn.XLOOKUP(TEXT(A1445, "0"), TEXT('Material master'!$A$2:'Material master'!$A$275, "0"), 'Material master'!$B$2:'Material master'!$B$275, 1),"")</f>
        <v>ATH SG40 PO 1000:B4S:H4C:H:1000</v>
      </c>
      <c r="C1445" t="str">
        <f>IFERROR(_xlfn.XLOOKUP(TEXT(A1445, "0"), TEXT('Material master'!$A$2:'Material master'!$A$275, "0"), 'Material master'!$C$2:'Material master'!$C$275, 1),"")</f>
        <v>Packaged Product</v>
      </c>
      <c r="D1445" t="str">
        <f>IFERROR(_xlfn.XLOOKUP(TEXT(A1445, "0"), TEXT('Material master'!$A$2:'Material master'!$A$275, "0"), 'Material master'!$D$2:'Material master'!$D$275, 1),"")</f>
        <v>J000 - ATH</v>
      </c>
      <c r="E1445" t="str">
        <f>IFERROR(_xlfn.XLOOKUP(TEXT(A1445, "0"), TEXT('Material master'!$A$2:'Material master'!$A$275, "0"), 'Material master'!$E$2:'Material master'!$E$275, 1),"")</f>
        <v>SPC0922 - ATH Flour</v>
      </c>
      <c r="F1445" t="str">
        <f>IFERROR(_xlfn.XLOOKUP(TEXT(A1445, "0"), TEXT('Material master'!$A$2:'Material master'!$A$275, "0"), 'Material master'!$F$2:'Material master'!$F$275, 1),"")</f>
        <v>AC03 - ATH Flour Fine</v>
      </c>
      <c r="G1445" t="str">
        <f>IFERROR(_xlfn.XLOOKUP(TEXT(A1445, "0"), TEXT('Material master'!$A$2:'Material master'!$A$275, "0"), 'Material master'!$G$2:'Material master'!$G$275, 1),"")</f>
        <v>ATH SG40 PO</v>
      </c>
      <c r="H1445" t="s">
        <v>706</v>
      </c>
      <c r="I1445" s="257" t="s">
        <v>100</v>
      </c>
      <c r="J1445">
        <v>1</v>
      </c>
      <c r="K1445" s="32"/>
      <c r="L1445" s="32">
        <f t="shared" ref="L1445:W1445" si="1342">L1443 * $J1445</f>
        <v>124</v>
      </c>
      <c r="M1445" s="32">
        <f t="shared" si="1342"/>
        <v>174</v>
      </c>
      <c r="N1445" s="32">
        <f t="shared" si="1342"/>
        <v>174</v>
      </c>
      <c r="O1445" s="32">
        <f t="shared" si="1342"/>
        <v>174</v>
      </c>
      <c r="P1445" s="32">
        <f t="shared" si="1342"/>
        <v>174</v>
      </c>
      <c r="Q1445" s="32">
        <f t="shared" si="1342"/>
        <v>174</v>
      </c>
      <c r="R1445" s="32">
        <f t="shared" si="1342"/>
        <v>174</v>
      </c>
      <c r="S1445" s="32">
        <f t="shared" si="1342"/>
        <v>174</v>
      </c>
      <c r="T1445" s="32">
        <f t="shared" si="1342"/>
        <v>130</v>
      </c>
      <c r="U1445" s="32">
        <f t="shared" si="1342"/>
        <v>174</v>
      </c>
      <c r="V1445" s="32">
        <f t="shared" si="1342"/>
        <v>174</v>
      </c>
      <c r="W1445" s="32">
        <f t="shared" si="1342"/>
        <v>174</v>
      </c>
    </row>
    <row r="1446" spans="1:23" x14ac:dyDescent="0.25">
      <c r="A1446" s="257" t="s">
        <v>449</v>
      </c>
      <c r="B1446" t="str">
        <f>IFERROR(_xlfn.XLOOKUP(TEXT(A1446, "0"), TEXT('Material master'!$A$2:'Material master'!$A$275, "0"), 'Material master'!$B$2:'Material master'!$B$275, 1),"")</f>
        <v>ATH SG40 PO 1000:B4S:H4C:H:1000</v>
      </c>
      <c r="C1446" t="str">
        <f>IFERROR(_xlfn.XLOOKUP(TEXT(A1446, "0"), TEXT('Material master'!$A$2:'Material master'!$A$275, "0"), 'Material master'!$C$2:'Material master'!$C$275, 1),"")</f>
        <v>Packaged Product</v>
      </c>
      <c r="D1446" t="str">
        <f>IFERROR(_xlfn.XLOOKUP(TEXT(A1446, "0"), TEXT('Material master'!$A$2:'Material master'!$A$275, "0"), 'Material master'!$D$2:'Material master'!$D$275, 1),"")</f>
        <v>J000 - ATH</v>
      </c>
      <c r="E1446" t="str">
        <f>IFERROR(_xlfn.XLOOKUP(TEXT(A1446, "0"), TEXT('Material master'!$A$2:'Material master'!$A$275, "0"), 'Material master'!$E$2:'Material master'!$E$275, 1),"")</f>
        <v>SPC0922 - ATH Flour</v>
      </c>
      <c r="F1446" t="str">
        <f>IFERROR(_xlfn.XLOOKUP(TEXT(A1446, "0"), TEXT('Material master'!$A$2:'Material master'!$A$275, "0"), 'Material master'!$F$2:'Material master'!$F$275, 1),"")</f>
        <v>AC03 - ATH Flour Fine</v>
      </c>
      <c r="G1446" t="str">
        <f>IFERROR(_xlfn.XLOOKUP(TEXT(A1446, "0"), TEXT('Material master'!$A$2:'Material master'!$A$275, "0"), 'Material master'!$G$2:'Material master'!$G$275, 1),"")</f>
        <v>ATH SG40 PO</v>
      </c>
      <c r="H1446" t="s">
        <v>706</v>
      </c>
      <c r="I1446" s="257" t="s">
        <v>119</v>
      </c>
      <c r="J1446">
        <v>1</v>
      </c>
      <c r="K1446" s="32"/>
      <c r="L1446" s="32">
        <f t="shared" ref="L1446:W1446" si="1343">L1443 * $J1446</f>
        <v>124</v>
      </c>
      <c r="M1446" s="32">
        <f t="shared" si="1343"/>
        <v>174</v>
      </c>
      <c r="N1446" s="32">
        <f t="shared" si="1343"/>
        <v>174</v>
      </c>
      <c r="O1446" s="32">
        <f t="shared" si="1343"/>
        <v>174</v>
      </c>
      <c r="P1446" s="32">
        <f t="shared" si="1343"/>
        <v>174</v>
      </c>
      <c r="Q1446" s="32">
        <f t="shared" si="1343"/>
        <v>174</v>
      </c>
      <c r="R1446" s="32">
        <f t="shared" si="1343"/>
        <v>174</v>
      </c>
      <c r="S1446" s="32">
        <f t="shared" si="1343"/>
        <v>174</v>
      </c>
      <c r="T1446" s="32">
        <f t="shared" si="1343"/>
        <v>130</v>
      </c>
      <c r="U1446" s="32">
        <f t="shared" si="1343"/>
        <v>174</v>
      </c>
      <c r="V1446" s="32">
        <f t="shared" si="1343"/>
        <v>174</v>
      </c>
      <c r="W1446" s="32">
        <f t="shared" si="1343"/>
        <v>174</v>
      </c>
    </row>
    <row r="1447" spans="1:23" x14ac:dyDescent="0.25">
      <c r="A1447" s="257" t="s">
        <v>449</v>
      </c>
      <c r="B1447" t="str">
        <f>IFERROR(_xlfn.XLOOKUP(TEXT(A1447, "0"), TEXT('Material master'!$A$2:'Material master'!$A$275, "0"), 'Material master'!$B$2:'Material master'!$B$275, 1),"")</f>
        <v>ATH SG40 PO 1000:B4S:H4C:H:1000</v>
      </c>
      <c r="C1447" t="str">
        <f>IFERROR(_xlfn.XLOOKUP(TEXT(A1447, "0"), TEXT('Material master'!$A$2:'Material master'!$A$275, "0"), 'Material master'!$C$2:'Material master'!$C$275, 1),"")</f>
        <v>Packaged Product</v>
      </c>
      <c r="D1447" t="str">
        <f>IFERROR(_xlfn.XLOOKUP(TEXT(A1447, "0"), TEXT('Material master'!$A$2:'Material master'!$A$275, "0"), 'Material master'!$D$2:'Material master'!$D$275, 1),"")</f>
        <v>J000 - ATH</v>
      </c>
      <c r="E1447" t="str">
        <f>IFERROR(_xlfn.XLOOKUP(TEXT(A1447, "0"), TEXT('Material master'!$A$2:'Material master'!$A$275, "0"), 'Material master'!$E$2:'Material master'!$E$275, 1),"")</f>
        <v>SPC0922 - ATH Flour</v>
      </c>
      <c r="F1447" t="str">
        <f>IFERROR(_xlfn.XLOOKUP(TEXT(A1447, "0"), TEXT('Material master'!$A$2:'Material master'!$A$275, "0"), 'Material master'!$F$2:'Material master'!$F$275, 1),"")</f>
        <v>AC03 - ATH Flour Fine</v>
      </c>
      <c r="G1447" t="str">
        <f>IFERROR(_xlfn.XLOOKUP(TEXT(A1447, "0"), TEXT('Material master'!$A$2:'Material master'!$A$275, "0"), 'Material master'!$G$2:'Material master'!$G$275, 1),"")</f>
        <v>ATH SG40 PO</v>
      </c>
      <c r="H1447" t="s">
        <v>706</v>
      </c>
      <c r="I1447" s="257" t="s">
        <v>141</v>
      </c>
      <c r="J1447">
        <v>1</v>
      </c>
      <c r="K1447" s="32"/>
      <c r="L1447" s="32">
        <f t="shared" ref="L1447:W1447" si="1344">L1443 * $J1447</f>
        <v>124</v>
      </c>
      <c r="M1447" s="32">
        <f t="shared" si="1344"/>
        <v>174</v>
      </c>
      <c r="N1447" s="32">
        <f t="shared" si="1344"/>
        <v>174</v>
      </c>
      <c r="O1447" s="32">
        <f t="shared" si="1344"/>
        <v>174</v>
      </c>
      <c r="P1447" s="32">
        <f t="shared" si="1344"/>
        <v>174</v>
      </c>
      <c r="Q1447" s="32">
        <f t="shared" si="1344"/>
        <v>174</v>
      </c>
      <c r="R1447" s="32">
        <f t="shared" si="1344"/>
        <v>174</v>
      </c>
      <c r="S1447" s="32">
        <f t="shared" si="1344"/>
        <v>174</v>
      </c>
      <c r="T1447" s="32">
        <f t="shared" si="1344"/>
        <v>130</v>
      </c>
      <c r="U1447" s="32">
        <f t="shared" si="1344"/>
        <v>174</v>
      </c>
      <c r="V1447" s="32">
        <f t="shared" si="1344"/>
        <v>174</v>
      </c>
      <c r="W1447" s="32">
        <f t="shared" si="1344"/>
        <v>174</v>
      </c>
    </row>
    <row r="1448" spans="1:23" ht="15.75" thickBot="1" x14ac:dyDescent="0.3">
      <c r="A1448" s="257" t="s">
        <v>449</v>
      </c>
      <c r="B1448" t="str">
        <f>IFERROR(_xlfn.XLOOKUP(TEXT(A1448, "0"), TEXT('Material master'!$A$2:'Material master'!$A$275, "0"), 'Material master'!$B$2:'Material master'!$B$275, 1),"")</f>
        <v>ATH SG40 PO 1000:B4S:H4C:H:1000</v>
      </c>
      <c r="C1448" t="str">
        <f>IFERROR(_xlfn.XLOOKUP(TEXT(A1448, "0"), TEXT('Material master'!$A$2:'Material master'!$A$275, "0"), 'Material master'!$C$2:'Material master'!$C$275, 1),"")</f>
        <v>Packaged Product</v>
      </c>
      <c r="D1448" t="str">
        <f>IFERROR(_xlfn.XLOOKUP(TEXT(A1448, "0"), TEXT('Material master'!$A$2:'Material master'!$A$275, "0"), 'Material master'!$D$2:'Material master'!$D$275, 1),"")</f>
        <v>J000 - ATH</v>
      </c>
      <c r="E1448" t="str">
        <f>IFERROR(_xlfn.XLOOKUP(TEXT(A1448, "0"), TEXT('Material master'!$A$2:'Material master'!$A$275, "0"), 'Material master'!$E$2:'Material master'!$E$275, 1),"")</f>
        <v>SPC0922 - ATH Flour</v>
      </c>
      <c r="F1448" t="str">
        <f>IFERROR(_xlfn.XLOOKUP(TEXT(A1448, "0"), TEXT('Material master'!$A$2:'Material master'!$A$275, "0"), 'Material master'!$F$2:'Material master'!$F$275, 1),"")</f>
        <v>AC03 - ATH Flour Fine</v>
      </c>
      <c r="G1448" t="str">
        <f>IFERROR(_xlfn.XLOOKUP(TEXT(A1448, "0"), TEXT('Material master'!$A$2:'Material master'!$A$275, "0"), 'Material master'!$G$2:'Material master'!$G$275, 1),"")</f>
        <v>ATH SG40 PO</v>
      </c>
      <c r="H1448" t="s">
        <v>706</v>
      </c>
      <c r="I1448" s="257" t="s">
        <v>444</v>
      </c>
      <c r="J1448">
        <v>1</v>
      </c>
      <c r="K1448" s="32"/>
      <c r="L1448" s="32">
        <f t="shared" ref="L1448:W1448" si="1345">L1443 * $J1448</f>
        <v>124</v>
      </c>
      <c r="M1448" s="32">
        <f t="shared" si="1345"/>
        <v>174</v>
      </c>
      <c r="N1448" s="32">
        <f t="shared" si="1345"/>
        <v>174</v>
      </c>
      <c r="O1448" s="32">
        <f t="shared" si="1345"/>
        <v>174</v>
      </c>
      <c r="P1448" s="32">
        <f t="shared" si="1345"/>
        <v>174</v>
      </c>
      <c r="Q1448" s="32">
        <f t="shared" si="1345"/>
        <v>174</v>
      </c>
      <c r="R1448" s="32">
        <f t="shared" si="1345"/>
        <v>174</v>
      </c>
      <c r="S1448" s="32">
        <f t="shared" si="1345"/>
        <v>174</v>
      </c>
      <c r="T1448" s="32">
        <f t="shared" si="1345"/>
        <v>130</v>
      </c>
      <c r="U1448" s="32">
        <f t="shared" si="1345"/>
        <v>174</v>
      </c>
      <c r="V1448" s="32">
        <f t="shared" si="1345"/>
        <v>174</v>
      </c>
      <c r="W1448" s="32">
        <f t="shared" si="1345"/>
        <v>174</v>
      </c>
    </row>
    <row r="1449" spans="1:23" s="138" customFormat="1" x14ac:dyDescent="0.25">
      <c r="A1449" s="137" t="s">
        <v>451</v>
      </c>
      <c r="B1449" s="138" t="str">
        <f>IFERROR(_xlfn.XLOOKUP(TEXT(A1449, "0"), TEXT('Material master'!$A$2:'Material master'!$A$275, "0"), 'Material master'!$B$2:'Material master'!$B$275, 1),"")</f>
        <v>ATH SG50 PO 25:PA:H4:H:1200</v>
      </c>
      <c r="C1449" s="138" t="str">
        <f>IFERROR(_xlfn.XLOOKUP(TEXT(A1449, "0"), TEXT('Material master'!$A$2:'Material master'!$A$275, "0"), 'Material master'!$C$2:'Material master'!$C$275, 1),"")</f>
        <v>Packaged Product</v>
      </c>
      <c r="D1449" s="138" t="str">
        <f>IFERROR(_xlfn.XLOOKUP(TEXT(A1449, "0"), TEXT('Material master'!$A$2:'Material master'!$A$275, "0"), 'Material master'!$D$2:'Material master'!$D$275, 1),"")</f>
        <v>J000 - ATH</v>
      </c>
      <c r="E1449" s="138" t="str">
        <f>IFERROR(_xlfn.XLOOKUP(TEXT(A1449, "0"), TEXT('Material master'!$A$2:'Material master'!$A$275, "0"), 'Material master'!$E$2:'Material master'!$E$275, 1),"")</f>
        <v>SPC0922 - ATH Flour</v>
      </c>
      <c r="F1449" s="138" t="str">
        <f>IFERROR(_xlfn.XLOOKUP(TEXT(A1449, "0"), TEXT('Material master'!$A$2:'Material master'!$A$275, "0"), 'Material master'!$F$2:'Material master'!$F$275, 1),"")</f>
        <v>AC02 - ATH Flour Medium</v>
      </c>
      <c r="G1449" s="138" t="str">
        <f>IFERROR(_xlfn.XLOOKUP(TEXT(A1449, "0"), TEXT('Material master'!$A$2:'Material master'!$A$275, "0"), 'Material master'!$G$2:'Material master'!$G$275, 1),"")</f>
        <v>ATH SG50 PO</v>
      </c>
      <c r="H1449" s="138" t="s">
        <v>683</v>
      </c>
      <c r="I1449" s="140">
        <f>IFERROR(AVERAGE('Forecast sheet'!$C$67:'Forecast sheet'!$N$67),0)</f>
        <v>31.274999999999995</v>
      </c>
      <c r="J1449" s="140">
        <f>IFERROR(AVERAGE(L1449:W1449),0)</f>
        <v>21.763028791980719</v>
      </c>
      <c r="K1449" s="140"/>
      <c r="L1449" s="140">
        <v>14.310753517080757</v>
      </c>
      <c r="M1449" s="140">
        <v>22.50056247008073</v>
      </c>
      <c r="N1449" s="140">
        <v>22.367153178802113</v>
      </c>
      <c r="O1449" s="140">
        <v>22.453780604036908</v>
      </c>
      <c r="P1449" s="140">
        <v>22.425718198679157</v>
      </c>
      <c r="Q1449" s="140">
        <v>22.455000708617678</v>
      </c>
      <c r="R1449" s="140">
        <v>22.425718198679157</v>
      </c>
      <c r="S1449" s="140">
        <v>22.455000708617678</v>
      </c>
      <c r="T1449" s="140">
        <v>22.455000708617678</v>
      </c>
      <c r="U1449" s="140">
        <v>22.425718198679157</v>
      </c>
      <c r="V1449" s="140">
        <v>22.456220813198449</v>
      </c>
      <c r="W1449" s="140">
        <v>22.425718198679157</v>
      </c>
    </row>
    <row r="1450" spans="1:23" x14ac:dyDescent="0.25">
      <c r="A1450" s="257" t="s">
        <v>451</v>
      </c>
      <c r="B1450" t="str">
        <f>IFERROR(_xlfn.XLOOKUP(TEXT(A1450, "0"), TEXT('Material master'!$A$2:'Material master'!$A$275, "0"), 'Material master'!$B$2:'Material master'!$B$275, 1),"")</f>
        <v>ATH SG50 PO 25:PA:H4:H:1200</v>
      </c>
      <c r="C1450" t="str">
        <f>IFERROR(_xlfn.XLOOKUP(TEXT(A1450, "0"), TEXT('Material master'!$A$2:'Material master'!$A$275, "0"), 'Material master'!$C$2:'Material master'!$C$275, 1),"")</f>
        <v>Packaged Product</v>
      </c>
      <c r="D1450" t="str">
        <f>IFERROR(_xlfn.XLOOKUP(TEXT(A1450, "0"), TEXT('Material master'!$A$2:'Material master'!$A$275, "0"), 'Material master'!$D$2:'Material master'!$D$275, 1),"")</f>
        <v>J000 - ATH</v>
      </c>
      <c r="E1450" t="str">
        <f>IFERROR(_xlfn.XLOOKUP(TEXT(A1450, "0"), TEXT('Material master'!$A$2:'Material master'!$A$275, "0"), 'Material master'!$E$2:'Material master'!$E$275, 1),"")</f>
        <v>SPC0922 - ATH Flour</v>
      </c>
      <c r="F1450" t="str">
        <f>IFERROR(_xlfn.XLOOKUP(TEXT(A1450, "0"), TEXT('Material master'!$A$2:'Material master'!$A$275, "0"), 'Material master'!$F$2:'Material master'!$F$275, 1),"")</f>
        <v>AC02 - ATH Flour Medium</v>
      </c>
      <c r="G1450" t="str">
        <f>IFERROR(_xlfn.XLOOKUP(TEXT(A1450, "0"), TEXT('Material master'!$A$2:'Material master'!$A$275, "0"), 'Material master'!$G$2:'Material master'!$G$275, 1),"")</f>
        <v>ATH SG50 PO</v>
      </c>
      <c r="H1450" s="1" t="s">
        <v>696</v>
      </c>
      <c r="I1450" s="1"/>
      <c r="J1450" s="1"/>
      <c r="K1450" s="141"/>
      <c r="L1450" s="141">
        <f t="shared" ref="L1450:W1450" si="1346">SUM(L1449)</f>
        <v>14.310753517080757</v>
      </c>
      <c r="M1450" s="141">
        <f t="shared" si="1346"/>
        <v>22.50056247008073</v>
      </c>
      <c r="N1450" s="141">
        <f t="shared" si="1346"/>
        <v>22.367153178802113</v>
      </c>
      <c r="O1450" s="141">
        <f t="shared" si="1346"/>
        <v>22.453780604036908</v>
      </c>
      <c r="P1450" s="141">
        <f t="shared" si="1346"/>
        <v>22.425718198679157</v>
      </c>
      <c r="Q1450" s="141">
        <f t="shared" si="1346"/>
        <v>22.455000708617678</v>
      </c>
      <c r="R1450" s="141">
        <f t="shared" si="1346"/>
        <v>22.425718198679157</v>
      </c>
      <c r="S1450" s="141">
        <f t="shared" si="1346"/>
        <v>22.455000708617678</v>
      </c>
      <c r="T1450" s="141">
        <f t="shared" si="1346"/>
        <v>22.455000708617678</v>
      </c>
      <c r="U1450" s="141">
        <f t="shared" si="1346"/>
        <v>22.425718198679157</v>
      </c>
      <c r="V1450" s="141">
        <f t="shared" si="1346"/>
        <v>22.456220813198449</v>
      </c>
      <c r="W1450" s="141">
        <f t="shared" si="1346"/>
        <v>22.425718198679157</v>
      </c>
    </row>
    <row r="1451" spans="1:23" s="136" customFormat="1" x14ac:dyDescent="0.25">
      <c r="A1451" s="270" t="s">
        <v>451</v>
      </c>
      <c r="B1451" s="136" t="str">
        <f>IFERROR(_xlfn.XLOOKUP(TEXT(A1451, "0"), TEXT('Material master'!$A$2:'Material master'!$A$275, "0"), 'Material master'!$B$2:'Material master'!$B$275, 1),"")</f>
        <v>ATH SG50 PO 25:PA:H4:H:1200</v>
      </c>
      <c r="C1451" s="136" t="str">
        <f>IFERROR(_xlfn.XLOOKUP(TEXT(A1451, "0"), TEXT('Material master'!$A$2:'Material master'!$A$275, "0"), 'Material master'!$C$2:'Material master'!$C$275, 1),"")</f>
        <v>Packaged Product</v>
      </c>
      <c r="D1451" s="136" t="str">
        <f>IFERROR(_xlfn.XLOOKUP(TEXT(A1451, "0"), TEXT('Material master'!$A$2:'Material master'!$A$275, "0"), 'Material master'!$D$2:'Material master'!$D$275, 1),"")</f>
        <v>J000 - ATH</v>
      </c>
      <c r="E1451" s="136" t="str">
        <f>IFERROR(_xlfn.XLOOKUP(TEXT(A1451, "0"), TEXT('Material master'!$A$2:'Material master'!$A$275, "0"), 'Material master'!$E$2:'Material master'!$E$275, 1),"")</f>
        <v>SPC0922 - ATH Flour</v>
      </c>
      <c r="F1451" s="136" t="str">
        <f>IFERROR(_xlfn.XLOOKUP(TEXT(A1451, "0"), TEXT('Material master'!$A$2:'Material master'!$A$275, "0"), 'Material master'!$F$2:'Material master'!$F$275, 1),"")</f>
        <v>AC02 - ATH Flour Medium</v>
      </c>
      <c r="G1451" s="136" t="str">
        <f>IFERROR(_xlfn.XLOOKUP(TEXT(A1451, "0"), TEXT('Material master'!$A$2:'Material master'!$A$275, "0"), 'Material master'!$G$2:'Material master'!$G$275, 1),"")</f>
        <v>ATH SG50 PO</v>
      </c>
      <c r="H1451" s="136" t="s">
        <v>697</v>
      </c>
      <c r="K1451" s="142">
        <v>9.6</v>
      </c>
      <c r="L1451" s="142">
        <f t="shared" ref="L1451:W1451" si="1347">K1451 - L1450 + L1453</f>
        <v>24.08924648291924</v>
      </c>
      <c r="M1451" s="142">
        <f t="shared" si="1347"/>
        <v>24.38868401283851</v>
      </c>
      <c r="N1451" s="142">
        <f t="shared" si="1347"/>
        <v>24.821530834036398</v>
      </c>
      <c r="O1451" s="142">
        <f t="shared" si="1347"/>
        <v>25.167750229999491</v>
      </c>
      <c r="P1451" s="142">
        <f t="shared" si="1347"/>
        <v>24.342032031320333</v>
      </c>
      <c r="Q1451" s="142">
        <f t="shared" si="1347"/>
        <v>24.687031322702655</v>
      </c>
      <c r="R1451" s="142">
        <f t="shared" si="1347"/>
        <v>25.061313124023499</v>
      </c>
      <c r="S1451" s="142">
        <f t="shared" si="1347"/>
        <v>24.206312415405819</v>
      </c>
      <c r="T1451" s="142">
        <f t="shared" si="1347"/>
        <v>24.551311706788141</v>
      </c>
      <c r="U1451" s="142">
        <f t="shared" si="1347"/>
        <v>24.925593508108985</v>
      </c>
      <c r="V1451" s="142">
        <f t="shared" si="1347"/>
        <v>24.069372694910534</v>
      </c>
      <c r="W1451" s="142">
        <f t="shared" si="1347"/>
        <v>24.443654496231378</v>
      </c>
    </row>
    <row r="1452" spans="1:23" x14ac:dyDescent="0.25">
      <c r="A1452" s="257" t="s">
        <v>451</v>
      </c>
      <c r="B1452" t="str">
        <f>IFERROR(_xlfn.XLOOKUP(TEXT(A1452, "0"), TEXT('Material master'!$A$2:'Material master'!$A$275, "0"), 'Material master'!$B$2:'Material master'!$B$275, 1),"")</f>
        <v>ATH SG50 PO 25:PA:H4:H:1200</v>
      </c>
      <c r="C1452" t="str">
        <f>IFERROR(_xlfn.XLOOKUP(TEXT(A1452, "0"), TEXT('Material master'!$A$2:'Material master'!$A$275, "0"), 'Material master'!$C$2:'Material master'!$C$275, 1),"")</f>
        <v>Packaged Product</v>
      </c>
      <c r="D1452" t="str">
        <f>IFERROR(_xlfn.XLOOKUP(TEXT(A1452, "0"), TEXT('Material master'!$A$2:'Material master'!$A$275, "0"), 'Material master'!$D$2:'Material master'!$D$275, 1),"")</f>
        <v>J000 - ATH</v>
      </c>
      <c r="E1452" t="str">
        <f>IFERROR(_xlfn.XLOOKUP(TEXT(A1452, "0"), TEXT('Material master'!$A$2:'Material master'!$A$275, "0"), 'Material master'!$E$2:'Material master'!$E$275, 1),"")</f>
        <v>SPC0922 - ATH Flour</v>
      </c>
      <c r="F1452" t="str">
        <f>IFERROR(_xlfn.XLOOKUP(TEXT(A1452, "0"), TEXT('Material master'!$A$2:'Material master'!$A$275, "0"), 'Material master'!$F$2:'Material master'!$F$275, 1),"")</f>
        <v>AC02 - ATH Flour Medium</v>
      </c>
      <c r="G1452" t="str">
        <f>IFERROR(_xlfn.XLOOKUP(TEXT(A1452, "0"), TEXT('Material master'!$A$2:'Material master'!$A$275, "0"), 'Material master'!$G$2:'Material master'!$G$275, 1),"")</f>
        <v>ATH SG50 PO</v>
      </c>
      <c r="H1452" t="s">
        <v>698</v>
      </c>
      <c r="I1452" s="32">
        <v>24</v>
      </c>
      <c r="J1452" s="258">
        <f>IFERROR($I1452/AVERAGE($L1450:$W1450),0)</f>
        <v>1.1027876785626256</v>
      </c>
      <c r="K1452" s="32"/>
      <c r="L1452" s="32">
        <f t="shared" ref="L1452:W1452" si="1348">$I1452</f>
        <v>24</v>
      </c>
      <c r="M1452" s="32">
        <f t="shared" si="1348"/>
        <v>24</v>
      </c>
      <c r="N1452" s="32">
        <f t="shared" si="1348"/>
        <v>24</v>
      </c>
      <c r="O1452" s="32">
        <f t="shared" si="1348"/>
        <v>24</v>
      </c>
      <c r="P1452" s="32">
        <f t="shared" si="1348"/>
        <v>24</v>
      </c>
      <c r="Q1452" s="32">
        <f t="shared" si="1348"/>
        <v>24</v>
      </c>
      <c r="R1452" s="32">
        <f t="shared" si="1348"/>
        <v>24</v>
      </c>
      <c r="S1452" s="32">
        <f t="shared" si="1348"/>
        <v>24</v>
      </c>
      <c r="T1452" s="32">
        <f t="shared" si="1348"/>
        <v>24</v>
      </c>
      <c r="U1452" s="32">
        <f t="shared" si="1348"/>
        <v>24</v>
      </c>
      <c r="V1452" s="32">
        <f t="shared" si="1348"/>
        <v>24</v>
      </c>
      <c r="W1452" s="32">
        <f t="shared" si="1348"/>
        <v>24</v>
      </c>
    </row>
    <row r="1453" spans="1:23" x14ac:dyDescent="0.25">
      <c r="A1453" s="257" t="s">
        <v>451</v>
      </c>
      <c r="B1453" t="str">
        <f>IFERROR(_xlfn.XLOOKUP(TEXT(A1453, "0"), TEXT('Material master'!$A$2:'Material master'!$A$275, "0"), 'Material master'!$B$2:'Material master'!$B$275, 1),"")</f>
        <v>ATH SG50 PO 25:PA:H4:H:1200</v>
      </c>
      <c r="C1453" t="str">
        <f>IFERROR(_xlfn.XLOOKUP(TEXT(A1453, "0"), TEXT('Material master'!$A$2:'Material master'!$A$275, "0"), 'Material master'!$C$2:'Material master'!$C$275, 1),"")</f>
        <v>Packaged Product</v>
      </c>
      <c r="D1453" t="str">
        <f>IFERROR(_xlfn.XLOOKUP(TEXT(A1453, "0"), TEXT('Material master'!$A$2:'Material master'!$A$275, "0"), 'Material master'!$D$2:'Material master'!$D$275, 1),"")</f>
        <v>J000 - ATH</v>
      </c>
      <c r="E1453" t="str">
        <f>IFERROR(_xlfn.XLOOKUP(TEXT(A1453, "0"), TEXT('Material master'!$A$2:'Material master'!$A$275, "0"), 'Material master'!$E$2:'Material master'!$E$275, 1),"")</f>
        <v>SPC0922 - ATH Flour</v>
      </c>
      <c r="F1453" t="str">
        <f>IFERROR(_xlfn.XLOOKUP(TEXT(A1453, "0"), TEXT('Material master'!$A$2:'Material master'!$A$275, "0"), 'Material master'!$F$2:'Material master'!$F$275, 1),"")</f>
        <v>AC02 - ATH Flour Medium</v>
      </c>
      <c r="G1453" t="str">
        <f>IFERROR(_xlfn.XLOOKUP(TEXT(A1453, "0"), TEXT('Material master'!$A$2:'Material master'!$A$275, "0"), 'Material master'!$G$2:'Material master'!$G$275, 1),"")</f>
        <v>ATH SG50 PO</v>
      </c>
      <c r="H1453" t="s">
        <v>704</v>
      </c>
      <c r="I1453">
        <v>1.2</v>
      </c>
      <c r="K1453" s="32"/>
      <c r="L1453" s="32">
        <f t="shared" ref="L1453:W1453" si="1349">IF(( L1452 - K1451 + L1450 ) &gt; 0, CEILING(( L1452 - K1451 + L1450 ), $I1453), 0)</f>
        <v>28.799999999999997</v>
      </c>
      <c r="M1453" s="32">
        <f t="shared" si="1349"/>
        <v>22.8</v>
      </c>
      <c r="N1453" s="32">
        <f t="shared" si="1349"/>
        <v>22.8</v>
      </c>
      <c r="O1453" s="32">
        <f t="shared" si="1349"/>
        <v>22.8</v>
      </c>
      <c r="P1453" s="32">
        <f t="shared" si="1349"/>
        <v>21.599999999999998</v>
      </c>
      <c r="Q1453" s="32">
        <f t="shared" si="1349"/>
        <v>22.8</v>
      </c>
      <c r="R1453" s="32">
        <f t="shared" si="1349"/>
        <v>22.8</v>
      </c>
      <c r="S1453" s="32">
        <f t="shared" si="1349"/>
        <v>21.599999999999998</v>
      </c>
      <c r="T1453" s="32">
        <f t="shared" si="1349"/>
        <v>22.8</v>
      </c>
      <c r="U1453" s="32">
        <f t="shared" si="1349"/>
        <v>22.8</v>
      </c>
      <c r="V1453" s="32">
        <f t="shared" si="1349"/>
        <v>21.599999999999998</v>
      </c>
      <c r="W1453" s="32">
        <f t="shared" si="1349"/>
        <v>22.8</v>
      </c>
    </row>
    <row r="1454" spans="1:23" x14ac:dyDescent="0.25">
      <c r="A1454" s="257" t="s">
        <v>451</v>
      </c>
      <c r="B1454" t="str">
        <f>IFERROR(_xlfn.XLOOKUP(TEXT(A1454, "0"), TEXT('Material master'!$A$2:'Material master'!$A$275, "0"), 'Material master'!$B$2:'Material master'!$B$275, 1),"")</f>
        <v>ATH SG50 PO 25:PA:H4:H:1200</v>
      </c>
      <c r="C1454" t="str">
        <f>IFERROR(_xlfn.XLOOKUP(TEXT(A1454, "0"), TEXT('Material master'!$A$2:'Material master'!$A$275, "0"), 'Material master'!$C$2:'Material master'!$C$275, 1),"")</f>
        <v>Packaged Product</v>
      </c>
      <c r="D1454" t="str">
        <f>IFERROR(_xlfn.XLOOKUP(TEXT(A1454, "0"), TEXT('Material master'!$A$2:'Material master'!$A$275, "0"), 'Material master'!$D$2:'Material master'!$D$275, 1),"")</f>
        <v>J000 - ATH</v>
      </c>
      <c r="E1454" t="str">
        <f>IFERROR(_xlfn.XLOOKUP(TEXT(A1454, "0"), TEXT('Material master'!$A$2:'Material master'!$A$275, "0"), 'Material master'!$E$2:'Material master'!$E$275, 1),"")</f>
        <v>SPC0922 - ATH Flour</v>
      </c>
      <c r="F1454" t="str">
        <f>IFERROR(_xlfn.XLOOKUP(TEXT(A1454, "0"), TEXT('Material master'!$A$2:'Material master'!$A$275, "0"), 'Material master'!$F$2:'Material master'!$F$275, 1),"")</f>
        <v>AC02 - ATH Flour Medium</v>
      </c>
      <c r="G1454" t="str">
        <f>IFERROR(_xlfn.XLOOKUP(TEXT(A1454, "0"), TEXT('Material master'!$A$2:'Material master'!$A$275, "0"), 'Material master'!$G$2:'Material master'!$G$275, 1),"")</f>
        <v>ATH SG50 PO</v>
      </c>
      <c r="H1454" t="s">
        <v>705</v>
      </c>
      <c r="I1454" t="s">
        <v>664</v>
      </c>
      <c r="J1454">
        <v>6</v>
      </c>
      <c r="K1454" s="32"/>
      <c r="L1454" s="32">
        <f t="shared" ref="L1454:W1454" si="1350">L1453 / $J1454</f>
        <v>4.8</v>
      </c>
      <c r="M1454" s="32">
        <f t="shared" si="1350"/>
        <v>3.8000000000000003</v>
      </c>
      <c r="N1454" s="32">
        <f t="shared" si="1350"/>
        <v>3.8000000000000003</v>
      </c>
      <c r="O1454" s="32">
        <f t="shared" si="1350"/>
        <v>3.8000000000000003</v>
      </c>
      <c r="P1454" s="32">
        <f t="shared" si="1350"/>
        <v>3.5999999999999996</v>
      </c>
      <c r="Q1454" s="32">
        <f t="shared" si="1350"/>
        <v>3.8000000000000003</v>
      </c>
      <c r="R1454" s="32">
        <f t="shared" si="1350"/>
        <v>3.8000000000000003</v>
      </c>
      <c r="S1454" s="32">
        <f t="shared" si="1350"/>
        <v>3.5999999999999996</v>
      </c>
      <c r="T1454" s="32">
        <f t="shared" si="1350"/>
        <v>3.8000000000000003</v>
      </c>
      <c r="U1454" s="32">
        <f t="shared" si="1350"/>
        <v>3.8000000000000003</v>
      </c>
      <c r="V1454" s="32">
        <f t="shared" si="1350"/>
        <v>3.5999999999999996</v>
      </c>
      <c r="W1454" s="32">
        <f t="shared" si="1350"/>
        <v>3.8000000000000003</v>
      </c>
    </row>
    <row r="1455" spans="1:23" x14ac:dyDescent="0.25">
      <c r="A1455" s="257" t="s">
        <v>451</v>
      </c>
      <c r="B1455" t="str">
        <f>IFERROR(_xlfn.XLOOKUP(TEXT(A1455, "0"), TEXT('Material master'!$A$2:'Material master'!$A$275, "0"), 'Material master'!$B$2:'Material master'!$B$275, 1),"")</f>
        <v>ATH SG50 PO 25:PA:H4:H:1200</v>
      </c>
      <c r="C1455" t="str">
        <f>IFERROR(_xlfn.XLOOKUP(TEXT(A1455, "0"), TEXT('Material master'!$A$2:'Material master'!$A$275, "0"), 'Material master'!$C$2:'Material master'!$C$275, 1),"")</f>
        <v>Packaged Product</v>
      </c>
      <c r="D1455" t="str">
        <f>IFERROR(_xlfn.XLOOKUP(TEXT(A1455, "0"), TEXT('Material master'!$A$2:'Material master'!$A$275, "0"), 'Material master'!$D$2:'Material master'!$D$275, 1),"")</f>
        <v>J000 - ATH</v>
      </c>
      <c r="E1455" t="str">
        <f>IFERROR(_xlfn.XLOOKUP(TEXT(A1455, "0"), TEXT('Material master'!$A$2:'Material master'!$A$275, "0"), 'Material master'!$E$2:'Material master'!$E$275, 1),"")</f>
        <v>SPC0922 - ATH Flour</v>
      </c>
      <c r="F1455" t="str">
        <f>IFERROR(_xlfn.XLOOKUP(TEXT(A1455, "0"), TEXT('Material master'!$A$2:'Material master'!$A$275, "0"), 'Material master'!$F$2:'Material master'!$F$275, 1),"")</f>
        <v>AC02 - ATH Flour Medium</v>
      </c>
      <c r="G1455" t="str">
        <f>IFERROR(_xlfn.XLOOKUP(TEXT(A1455, "0"), TEXT('Material master'!$A$2:'Material master'!$A$275, "0"), 'Material master'!$G$2:'Material master'!$G$275, 1),"")</f>
        <v>ATH SG50 PO</v>
      </c>
      <c r="H1455" t="s">
        <v>706</v>
      </c>
      <c r="I1455" s="257" t="s">
        <v>115</v>
      </c>
      <c r="J1455">
        <v>0.83333333333333337</v>
      </c>
      <c r="K1455" s="32"/>
      <c r="L1455" s="32">
        <f t="shared" ref="L1455:W1455" si="1351">L1453 * $J1455</f>
        <v>24</v>
      </c>
      <c r="M1455" s="32">
        <f t="shared" si="1351"/>
        <v>19</v>
      </c>
      <c r="N1455" s="32">
        <f t="shared" si="1351"/>
        <v>19</v>
      </c>
      <c r="O1455" s="32">
        <f t="shared" si="1351"/>
        <v>19</v>
      </c>
      <c r="P1455" s="32">
        <f t="shared" si="1351"/>
        <v>18</v>
      </c>
      <c r="Q1455" s="32">
        <f t="shared" si="1351"/>
        <v>19</v>
      </c>
      <c r="R1455" s="32">
        <f t="shared" si="1351"/>
        <v>19</v>
      </c>
      <c r="S1455" s="32">
        <f t="shared" si="1351"/>
        <v>18</v>
      </c>
      <c r="T1455" s="32">
        <f t="shared" si="1351"/>
        <v>19</v>
      </c>
      <c r="U1455" s="32">
        <f t="shared" si="1351"/>
        <v>19</v>
      </c>
      <c r="V1455" s="32">
        <f t="shared" si="1351"/>
        <v>18</v>
      </c>
      <c r="W1455" s="32">
        <f t="shared" si="1351"/>
        <v>19</v>
      </c>
    </row>
    <row r="1456" spans="1:23" x14ac:dyDescent="0.25">
      <c r="A1456" s="257" t="s">
        <v>451</v>
      </c>
      <c r="B1456" t="str">
        <f>IFERROR(_xlfn.XLOOKUP(TEXT(A1456, "0"), TEXT('Material master'!$A$2:'Material master'!$A$275, "0"), 'Material master'!$B$2:'Material master'!$B$275, 1),"")</f>
        <v>ATH SG50 PO 25:PA:H4:H:1200</v>
      </c>
      <c r="C1456" t="str">
        <f>IFERROR(_xlfn.XLOOKUP(TEXT(A1456, "0"), TEXT('Material master'!$A$2:'Material master'!$A$275, "0"), 'Material master'!$C$2:'Material master'!$C$275, 1),"")</f>
        <v>Packaged Product</v>
      </c>
      <c r="D1456" t="str">
        <f>IFERROR(_xlfn.XLOOKUP(TEXT(A1456, "0"), TEXT('Material master'!$A$2:'Material master'!$A$275, "0"), 'Material master'!$D$2:'Material master'!$D$275, 1),"")</f>
        <v>J000 - ATH</v>
      </c>
      <c r="E1456" t="str">
        <f>IFERROR(_xlfn.XLOOKUP(TEXT(A1456, "0"), TEXT('Material master'!$A$2:'Material master'!$A$275, "0"), 'Material master'!$E$2:'Material master'!$E$275, 1),"")</f>
        <v>SPC0922 - ATH Flour</v>
      </c>
      <c r="F1456" t="str">
        <f>IFERROR(_xlfn.XLOOKUP(TEXT(A1456, "0"), TEXT('Material master'!$A$2:'Material master'!$A$275, "0"), 'Material master'!$F$2:'Material master'!$F$275, 1),"")</f>
        <v>AC02 - ATH Flour Medium</v>
      </c>
      <c r="G1456" t="str">
        <f>IFERROR(_xlfn.XLOOKUP(TEXT(A1456, "0"), TEXT('Material master'!$A$2:'Material master'!$A$275, "0"), 'Material master'!$G$2:'Material master'!$G$275, 1),"")</f>
        <v>ATH SG50 PO</v>
      </c>
      <c r="H1456" t="s">
        <v>706</v>
      </c>
      <c r="I1456" s="257" t="s">
        <v>117</v>
      </c>
      <c r="J1456">
        <v>8.3333333333333343E-2</v>
      </c>
      <c r="K1456" s="32"/>
      <c r="L1456" s="32">
        <f t="shared" ref="L1456:W1456" si="1352">L1453 * $J1456</f>
        <v>2.4</v>
      </c>
      <c r="M1456" s="32">
        <f t="shared" si="1352"/>
        <v>1.9000000000000004</v>
      </c>
      <c r="N1456" s="32">
        <f t="shared" si="1352"/>
        <v>1.9000000000000004</v>
      </c>
      <c r="O1456" s="32">
        <f t="shared" si="1352"/>
        <v>1.9000000000000004</v>
      </c>
      <c r="P1456" s="32">
        <f t="shared" si="1352"/>
        <v>1.8</v>
      </c>
      <c r="Q1456" s="32">
        <f t="shared" si="1352"/>
        <v>1.9000000000000004</v>
      </c>
      <c r="R1456" s="32">
        <f t="shared" si="1352"/>
        <v>1.9000000000000004</v>
      </c>
      <c r="S1456" s="32">
        <f t="shared" si="1352"/>
        <v>1.8</v>
      </c>
      <c r="T1456" s="32">
        <f t="shared" si="1352"/>
        <v>1.9000000000000004</v>
      </c>
      <c r="U1456" s="32">
        <f t="shared" si="1352"/>
        <v>1.9000000000000004</v>
      </c>
      <c r="V1456" s="32">
        <f t="shared" si="1352"/>
        <v>1.8</v>
      </c>
      <c r="W1456" s="32">
        <f t="shared" si="1352"/>
        <v>1.9000000000000004</v>
      </c>
    </row>
    <row r="1457" spans="1:23" x14ac:dyDescent="0.25">
      <c r="A1457" s="257" t="s">
        <v>451</v>
      </c>
      <c r="B1457" t="str">
        <f>IFERROR(_xlfn.XLOOKUP(TEXT(A1457, "0"), TEXT('Material master'!$A$2:'Material master'!$A$275, "0"), 'Material master'!$B$2:'Material master'!$B$275, 1),"")</f>
        <v>ATH SG50 PO 25:PA:H4:H:1200</v>
      </c>
      <c r="C1457" t="str">
        <f>IFERROR(_xlfn.XLOOKUP(TEXT(A1457, "0"), TEXT('Material master'!$A$2:'Material master'!$A$275, "0"), 'Material master'!$C$2:'Material master'!$C$275, 1),"")</f>
        <v>Packaged Product</v>
      </c>
      <c r="D1457" t="str">
        <f>IFERROR(_xlfn.XLOOKUP(TEXT(A1457, "0"), TEXT('Material master'!$A$2:'Material master'!$A$275, "0"), 'Material master'!$D$2:'Material master'!$D$275, 1),"")</f>
        <v>J000 - ATH</v>
      </c>
      <c r="E1457" t="str">
        <f>IFERROR(_xlfn.XLOOKUP(TEXT(A1457, "0"), TEXT('Material master'!$A$2:'Material master'!$A$275, "0"), 'Material master'!$E$2:'Material master'!$E$275, 1),"")</f>
        <v>SPC0922 - ATH Flour</v>
      </c>
      <c r="F1457" t="str">
        <f>IFERROR(_xlfn.XLOOKUP(TEXT(A1457, "0"), TEXT('Material master'!$A$2:'Material master'!$A$275, "0"), 'Material master'!$F$2:'Material master'!$F$275, 1),"")</f>
        <v>AC02 - ATH Flour Medium</v>
      </c>
      <c r="G1457" t="str">
        <f>IFERROR(_xlfn.XLOOKUP(TEXT(A1457, "0"), TEXT('Material master'!$A$2:'Material master'!$A$275, "0"), 'Material master'!$G$2:'Material master'!$G$275, 1),"")</f>
        <v>ATH SG50 PO</v>
      </c>
      <c r="H1457" t="s">
        <v>706</v>
      </c>
      <c r="I1457" s="257" t="s">
        <v>119</v>
      </c>
      <c r="J1457">
        <v>0.83333333333333337</v>
      </c>
      <c r="K1457" s="32"/>
      <c r="L1457" s="32">
        <f t="shared" ref="L1457:W1457" si="1353">L1453 * $J1457</f>
        <v>24</v>
      </c>
      <c r="M1457" s="32">
        <f t="shared" si="1353"/>
        <v>19</v>
      </c>
      <c r="N1457" s="32">
        <f t="shared" si="1353"/>
        <v>19</v>
      </c>
      <c r="O1457" s="32">
        <f t="shared" si="1353"/>
        <v>19</v>
      </c>
      <c r="P1457" s="32">
        <f t="shared" si="1353"/>
        <v>18</v>
      </c>
      <c r="Q1457" s="32">
        <f t="shared" si="1353"/>
        <v>19</v>
      </c>
      <c r="R1457" s="32">
        <f t="shared" si="1353"/>
        <v>19</v>
      </c>
      <c r="S1457" s="32">
        <f t="shared" si="1353"/>
        <v>18</v>
      </c>
      <c r="T1457" s="32">
        <f t="shared" si="1353"/>
        <v>19</v>
      </c>
      <c r="U1457" s="32">
        <f t="shared" si="1353"/>
        <v>19</v>
      </c>
      <c r="V1457" s="32">
        <f t="shared" si="1353"/>
        <v>18</v>
      </c>
      <c r="W1457" s="32">
        <f t="shared" si="1353"/>
        <v>19</v>
      </c>
    </row>
    <row r="1458" spans="1:23" x14ac:dyDescent="0.25">
      <c r="A1458" s="257" t="s">
        <v>451</v>
      </c>
      <c r="B1458" t="str">
        <f>IFERROR(_xlfn.XLOOKUP(TEXT(A1458, "0"), TEXT('Material master'!$A$2:'Material master'!$A$275, "0"), 'Material master'!$B$2:'Material master'!$B$275, 1),"")</f>
        <v>ATH SG50 PO 25:PA:H4:H:1200</v>
      </c>
      <c r="C1458" t="str">
        <f>IFERROR(_xlfn.XLOOKUP(TEXT(A1458, "0"), TEXT('Material master'!$A$2:'Material master'!$A$275, "0"), 'Material master'!$C$2:'Material master'!$C$275, 1),"")</f>
        <v>Packaged Product</v>
      </c>
      <c r="D1458" t="str">
        <f>IFERROR(_xlfn.XLOOKUP(TEXT(A1458, "0"), TEXT('Material master'!$A$2:'Material master'!$A$275, "0"), 'Material master'!$D$2:'Material master'!$D$275, 1),"")</f>
        <v>J000 - ATH</v>
      </c>
      <c r="E1458" t="str">
        <f>IFERROR(_xlfn.XLOOKUP(TEXT(A1458, "0"), TEXT('Material master'!$A$2:'Material master'!$A$275, "0"), 'Material master'!$E$2:'Material master'!$E$275, 1),"")</f>
        <v>SPC0922 - ATH Flour</v>
      </c>
      <c r="F1458" t="str">
        <f>IFERROR(_xlfn.XLOOKUP(TEXT(A1458, "0"), TEXT('Material master'!$A$2:'Material master'!$A$275, "0"), 'Material master'!$F$2:'Material master'!$F$275, 1),"")</f>
        <v>AC02 - ATH Flour Medium</v>
      </c>
      <c r="G1458" t="str">
        <f>IFERROR(_xlfn.XLOOKUP(TEXT(A1458, "0"), TEXT('Material master'!$A$2:'Material master'!$A$275, "0"), 'Material master'!$G$2:'Material master'!$G$275, 1),"")</f>
        <v>ATH SG50 PO</v>
      </c>
      <c r="H1458" t="s">
        <v>706</v>
      </c>
      <c r="I1458" s="257" t="s">
        <v>129</v>
      </c>
      <c r="J1458">
        <v>40</v>
      </c>
      <c r="K1458" s="32"/>
      <c r="L1458" s="32">
        <f t="shared" ref="L1458:W1458" si="1354">L1453 * $J1458</f>
        <v>1152</v>
      </c>
      <c r="M1458" s="32">
        <f t="shared" si="1354"/>
        <v>912</v>
      </c>
      <c r="N1458" s="32">
        <f t="shared" si="1354"/>
        <v>912</v>
      </c>
      <c r="O1458" s="32">
        <f t="shared" si="1354"/>
        <v>912</v>
      </c>
      <c r="P1458" s="32">
        <f t="shared" si="1354"/>
        <v>863.99999999999989</v>
      </c>
      <c r="Q1458" s="32">
        <f t="shared" si="1354"/>
        <v>912</v>
      </c>
      <c r="R1458" s="32">
        <f t="shared" si="1354"/>
        <v>912</v>
      </c>
      <c r="S1458" s="32">
        <f t="shared" si="1354"/>
        <v>863.99999999999989</v>
      </c>
      <c r="T1458" s="32">
        <f t="shared" si="1354"/>
        <v>912</v>
      </c>
      <c r="U1458" s="32">
        <f t="shared" si="1354"/>
        <v>912</v>
      </c>
      <c r="V1458" s="32">
        <f t="shared" si="1354"/>
        <v>863.99999999999989</v>
      </c>
      <c r="W1458" s="32">
        <f t="shared" si="1354"/>
        <v>912</v>
      </c>
    </row>
    <row r="1459" spans="1:23" ht="15.75" thickBot="1" x14ac:dyDescent="0.3">
      <c r="A1459" s="257" t="s">
        <v>451</v>
      </c>
      <c r="B1459" t="str">
        <f>IFERROR(_xlfn.XLOOKUP(TEXT(A1459, "0"), TEXT('Material master'!$A$2:'Material master'!$A$275, "0"), 'Material master'!$B$2:'Material master'!$B$275, 1),"")</f>
        <v>ATH SG50 PO 25:PA:H4:H:1200</v>
      </c>
      <c r="C1459" t="str">
        <f>IFERROR(_xlfn.XLOOKUP(TEXT(A1459, "0"), TEXT('Material master'!$A$2:'Material master'!$A$275, "0"), 'Material master'!$C$2:'Material master'!$C$275, 1),"")</f>
        <v>Packaged Product</v>
      </c>
      <c r="D1459" t="str">
        <f>IFERROR(_xlfn.XLOOKUP(TEXT(A1459, "0"), TEXT('Material master'!$A$2:'Material master'!$A$275, "0"), 'Material master'!$D$2:'Material master'!$D$275, 1),"")</f>
        <v>J000 - ATH</v>
      </c>
      <c r="E1459" t="str">
        <f>IFERROR(_xlfn.XLOOKUP(TEXT(A1459, "0"), TEXT('Material master'!$A$2:'Material master'!$A$275, "0"), 'Material master'!$E$2:'Material master'!$E$275, 1),"")</f>
        <v>SPC0922 - ATH Flour</v>
      </c>
      <c r="F1459" t="str">
        <f>IFERROR(_xlfn.XLOOKUP(TEXT(A1459, "0"), TEXT('Material master'!$A$2:'Material master'!$A$275, "0"), 'Material master'!$F$2:'Material master'!$F$275, 1),"")</f>
        <v>AC02 - ATH Flour Medium</v>
      </c>
      <c r="G1459" t="str">
        <f>IFERROR(_xlfn.XLOOKUP(TEXT(A1459, "0"), TEXT('Material master'!$A$2:'Material master'!$A$275, "0"), 'Material master'!$G$2:'Material master'!$G$275, 1),"")</f>
        <v>ATH SG50 PO</v>
      </c>
      <c r="H1459" t="s">
        <v>706</v>
      </c>
      <c r="I1459" s="257" t="s">
        <v>447</v>
      </c>
      <c r="J1459">
        <v>1</v>
      </c>
      <c r="K1459" s="32"/>
      <c r="L1459" s="32">
        <f t="shared" ref="L1459:W1459" si="1355">L1453 * $J1459</f>
        <v>28.799999999999997</v>
      </c>
      <c r="M1459" s="32">
        <f t="shared" si="1355"/>
        <v>22.8</v>
      </c>
      <c r="N1459" s="32">
        <f t="shared" si="1355"/>
        <v>22.8</v>
      </c>
      <c r="O1459" s="32">
        <f t="shared" si="1355"/>
        <v>22.8</v>
      </c>
      <c r="P1459" s="32">
        <f t="shared" si="1355"/>
        <v>21.599999999999998</v>
      </c>
      <c r="Q1459" s="32">
        <f t="shared" si="1355"/>
        <v>22.8</v>
      </c>
      <c r="R1459" s="32">
        <f t="shared" si="1355"/>
        <v>22.8</v>
      </c>
      <c r="S1459" s="32">
        <f t="shared" si="1355"/>
        <v>21.599999999999998</v>
      </c>
      <c r="T1459" s="32">
        <f t="shared" si="1355"/>
        <v>22.8</v>
      </c>
      <c r="U1459" s="32">
        <f t="shared" si="1355"/>
        <v>22.8</v>
      </c>
      <c r="V1459" s="32">
        <f t="shared" si="1355"/>
        <v>21.599999999999998</v>
      </c>
      <c r="W1459" s="32">
        <f t="shared" si="1355"/>
        <v>22.8</v>
      </c>
    </row>
    <row r="1460" spans="1:23" s="138" customFormat="1" x14ac:dyDescent="0.25">
      <c r="A1460" s="137" t="s">
        <v>453</v>
      </c>
      <c r="B1460" s="138" t="str">
        <f>IFERROR(_xlfn.XLOOKUP(TEXT(A1460, "0"), TEXT('Material master'!$A$2:'Material master'!$A$275, "0"), 'Material master'!$B$2:'Material master'!$B$275, 1),"")</f>
        <v>ATH SG40 PO 25:PA:H4:H:1200</v>
      </c>
      <c r="C1460" s="138" t="str">
        <f>IFERROR(_xlfn.XLOOKUP(TEXT(A1460, "0"), TEXT('Material master'!$A$2:'Material master'!$A$275, "0"), 'Material master'!$C$2:'Material master'!$C$275, 1),"")</f>
        <v>Packaged Product</v>
      </c>
      <c r="D1460" s="138" t="str">
        <f>IFERROR(_xlfn.XLOOKUP(TEXT(A1460, "0"), TEXT('Material master'!$A$2:'Material master'!$A$275, "0"), 'Material master'!$D$2:'Material master'!$D$275, 1),"")</f>
        <v>J000 - ATH</v>
      </c>
      <c r="E1460" s="138" t="str">
        <f>IFERROR(_xlfn.XLOOKUP(TEXT(A1460, "0"), TEXT('Material master'!$A$2:'Material master'!$A$275, "0"), 'Material master'!$E$2:'Material master'!$E$275, 1),"")</f>
        <v>SPC0922 - ATH Flour</v>
      </c>
      <c r="F1460" s="138" t="str">
        <f>IFERROR(_xlfn.XLOOKUP(TEXT(A1460, "0"), TEXT('Material master'!$A$2:'Material master'!$A$275, "0"), 'Material master'!$F$2:'Material master'!$F$275, 1),"")</f>
        <v>AC03 - ATH Flour Fine</v>
      </c>
      <c r="G1460" s="138" t="str">
        <f>IFERROR(_xlfn.XLOOKUP(TEXT(A1460, "0"), TEXT('Material master'!$A$2:'Material master'!$A$275, "0"), 'Material master'!$G$2:'Material master'!$G$275, 1),"")</f>
        <v>ATH SG40 PO</v>
      </c>
      <c r="H1460" s="138" t="s">
        <v>683</v>
      </c>
      <c r="I1460" s="140">
        <f>IFERROR(AVERAGE('Forecast sheet'!$C$68:'Forecast sheet'!$N$68),0)</f>
        <v>64.529166666666669</v>
      </c>
      <c r="J1460" s="140">
        <f>IFERROR(AVERAGE(L1460:W1460),0)</f>
        <v>54.232642478356105</v>
      </c>
      <c r="K1460" s="140"/>
      <c r="L1460" s="140">
        <v>11.316500478924755</v>
      </c>
      <c r="M1460" s="140">
        <v>59.560848105073504</v>
      </c>
      <c r="N1460" s="140">
        <v>84.932222032678538</v>
      </c>
      <c r="O1460" s="140">
        <v>37.38043483087074</v>
      </c>
      <c r="P1460" s="140">
        <v>60.965536090708568</v>
      </c>
      <c r="Q1460" s="140">
        <v>61.365330994863939</v>
      </c>
      <c r="R1460" s="140">
        <v>61.223299384541264</v>
      </c>
      <c r="S1460" s="140">
        <v>61.231354389258854</v>
      </c>
      <c r="T1460" s="140">
        <v>15.685002058839073</v>
      </c>
      <c r="U1460" s="140">
        <v>65.607163390951214</v>
      </c>
      <c r="V1460" s="140">
        <v>65.9853181978078</v>
      </c>
      <c r="W1460" s="140">
        <v>65.538699785755</v>
      </c>
    </row>
    <row r="1461" spans="1:23" x14ac:dyDescent="0.25">
      <c r="A1461" s="257" t="s">
        <v>453</v>
      </c>
      <c r="B1461" t="str">
        <f>IFERROR(_xlfn.XLOOKUP(TEXT(A1461, "0"), TEXT('Material master'!$A$2:'Material master'!$A$275, "0"), 'Material master'!$B$2:'Material master'!$B$275, 1),"")</f>
        <v>ATH SG40 PO 25:PA:H4:H:1200</v>
      </c>
      <c r="C1461" t="str">
        <f>IFERROR(_xlfn.XLOOKUP(TEXT(A1461, "0"), TEXT('Material master'!$A$2:'Material master'!$A$275, "0"), 'Material master'!$C$2:'Material master'!$C$275, 1),"")</f>
        <v>Packaged Product</v>
      </c>
      <c r="D1461" t="str">
        <f>IFERROR(_xlfn.XLOOKUP(TEXT(A1461, "0"), TEXT('Material master'!$A$2:'Material master'!$A$275, "0"), 'Material master'!$D$2:'Material master'!$D$275, 1),"")</f>
        <v>J000 - ATH</v>
      </c>
      <c r="E1461" t="str">
        <f>IFERROR(_xlfn.XLOOKUP(TEXT(A1461, "0"), TEXT('Material master'!$A$2:'Material master'!$A$275, "0"), 'Material master'!$E$2:'Material master'!$E$275, 1),"")</f>
        <v>SPC0922 - ATH Flour</v>
      </c>
      <c r="F1461" t="str">
        <f>IFERROR(_xlfn.XLOOKUP(TEXT(A1461, "0"), TEXT('Material master'!$A$2:'Material master'!$A$275, "0"), 'Material master'!$F$2:'Material master'!$F$275, 1),"")</f>
        <v>AC03 - ATH Flour Fine</v>
      </c>
      <c r="G1461" t="str">
        <f>IFERROR(_xlfn.XLOOKUP(TEXT(A1461, "0"), TEXT('Material master'!$A$2:'Material master'!$A$275, "0"), 'Material master'!$G$2:'Material master'!$G$275, 1),"")</f>
        <v>ATH SG40 PO</v>
      </c>
      <c r="H1461" s="1" t="s">
        <v>696</v>
      </c>
      <c r="I1461" s="1"/>
      <c r="J1461" s="1"/>
      <c r="K1461" s="141"/>
      <c r="L1461" s="141">
        <f t="shared" ref="L1461:W1461" si="1356">SUM(L1460)</f>
        <v>11.316500478924755</v>
      </c>
      <c r="M1461" s="141">
        <f t="shared" si="1356"/>
        <v>59.560848105073504</v>
      </c>
      <c r="N1461" s="141">
        <f t="shared" si="1356"/>
        <v>84.932222032678538</v>
      </c>
      <c r="O1461" s="141">
        <f t="shared" si="1356"/>
        <v>37.38043483087074</v>
      </c>
      <c r="P1461" s="141">
        <f t="shared" si="1356"/>
        <v>60.965536090708568</v>
      </c>
      <c r="Q1461" s="141">
        <f t="shared" si="1356"/>
        <v>61.365330994863939</v>
      </c>
      <c r="R1461" s="141">
        <f t="shared" si="1356"/>
        <v>61.223299384541264</v>
      </c>
      <c r="S1461" s="141">
        <f t="shared" si="1356"/>
        <v>61.231354389258854</v>
      </c>
      <c r="T1461" s="141">
        <f t="shared" si="1356"/>
        <v>15.685002058839073</v>
      </c>
      <c r="U1461" s="141">
        <f t="shared" si="1356"/>
        <v>65.607163390951214</v>
      </c>
      <c r="V1461" s="141">
        <f t="shared" si="1356"/>
        <v>65.9853181978078</v>
      </c>
      <c r="W1461" s="141">
        <f t="shared" si="1356"/>
        <v>65.538699785755</v>
      </c>
    </row>
    <row r="1462" spans="1:23" s="136" customFormat="1" x14ac:dyDescent="0.25">
      <c r="A1462" s="270" t="s">
        <v>453</v>
      </c>
      <c r="B1462" s="136" t="str">
        <f>IFERROR(_xlfn.XLOOKUP(TEXT(A1462, "0"), TEXT('Material master'!$A$2:'Material master'!$A$275, "0"), 'Material master'!$B$2:'Material master'!$B$275, 1),"")</f>
        <v>ATH SG40 PO 25:PA:H4:H:1200</v>
      </c>
      <c r="C1462" s="136" t="str">
        <f>IFERROR(_xlfn.XLOOKUP(TEXT(A1462, "0"), TEXT('Material master'!$A$2:'Material master'!$A$275, "0"), 'Material master'!$C$2:'Material master'!$C$275, 1),"")</f>
        <v>Packaged Product</v>
      </c>
      <c r="D1462" s="136" t="str">
        <f>IFERROR(_xlfn.XLOOKUP(TEXT(A1462, "0"), TEXT('Material master'!$A$2:'Material master'!$A$275, "0"), 'Material master'!$D$2:'Material master'!$D$275, 1),"")</f>
        <v>J000 - ATH</v>
      </c>
      <c r="E1462" s="136" t="str">
        <f>IFERROR(_xlfn.XLOOKUP(TEXT(A1462, "0"), TEXT('Material master'!$A$2:'Material master'!$A$275, "0"), 'Material master'!$E$2:'Material master'!$E$275, 1),"")</f>
        <v>SPC0922 - ATH Flour</v>
      </c>
      <c r="F1462" s="136" t="str">
        <f>IFERROR(_xlfn.XLOOKUP(TEXT(A1462, "0"), TEXT('Material master'!$A$2:'Material master'!$A$275, "0"), 'Material master'!$F$2:'Material master'!$F$275, 1),"")</f>
        <v>AC03 - ATH Flour Fine</v>
      </c>
      <c r="G1462" s="136" t="str">
        <f>IFERROR(_xlfn.XLOOKUP(TEXT(A1462, "0"), TEXT('Material master'!$A$2:'Material master'!$A$275, "0"), 'Material master'!$G$2:'Material master'!$G$275, 1),"")</f>
        <v>ATH SG40 PO</v>
      </c>
      <c r="H1462" s="136" t="s">
        <v>697</v>
      </c>
      <c r="K1462" s="142">
        <v>13.2</v>
      </c>
      <c r="L1462" s="142">
        <f t="shared" ref="L1462:W1462" si="1357">K1462 - L1461 + L1464</f>
        <v>48.683499521075241</v>
      </c>
      <c r="M1462" s="142">
        <f t="shared" si="1357"/>
        <v>49.122651416001737</v>
      </c>
      <c r="N1462" s="142">
        <f t="shared" si="1357"/>
        <v>48.190429383323199</v>
      </c>
      <c r="O1462" s="142">
        <f t="shared" si="1357"/>
        <v>48.009994552452454</v>
      </c>
      <c r="P1462" s="142">
        <f t="shared" si="1357"/>
        <v>48.244458461743882</v>
      </c>
      <c r="Q1462" s="142">
        <f t="shared" si="1357"/>
        <v>48.079127466879939</v>
      </c>
      <c r="R1462" s="142">
        <f t="shared" si="1357"/>
        <v>48.055828082338671</v>
      </c>
      <c r="S1462" s="142">
        <f t="shared" si="1357"/>
        <v>48.024473693079813</v>
      </c>
      <c r="T1462" s="142">
        <f t="shared" si="1357"/>
        <v>49.139471634240735</v>
      </c>
      <c r="U1462" s="142">
        <f t="shared" si="1357"/>
        <v>48.332308243289518</v>
      </c>
      <c r="V1462" s="142">
        <f t="shared" si="1357"/>
        <v>48.346990045481718</v>
      </c>
      <c r="W1462" s="142">
        <f t="shared" si="1357"/>
        <v>48.808290259726718</v>
      </c>
    </row>
    <row r="1463" spans="1:23" x14ac:dyDescent="0.25">
      <c r="A1463" s="257" t="s">
        <v>453</v>
      </c>
      <c r="B1463" t="str">
        <f>IFERROR(_xlfn.XLOOKUP(TEXT(A1463, "0"), TEXT('Material master'!$A$2:'Material master'!$A$275, "0"), 'Material master'!$B$2:'Material master'!$B$275, 1),"")</f>
        <v>ATH SG40 PO 25:PA:H4:H:1200</v>
      </c>
      <c r="C1463" t="str">
        <f>IFERROR(_xlfn.XLOOKUP(TEXT(A1463, "0"), TEXT('Material master'!$A$2:'Material master'!$A$275, "0"), 'Material master'!$C$2:'Material master'!$C$275, 1),"")</f>
        <v>Packaged Product</v>
      </c>
      <c r="D1463" t="str">
        <f>IFERROR(_xlfn.XLOOKUP(TEXT(A1463, "0"), TEXT('Material master'!$A$2:'Material master'!$A$275, "0"), 'Material master'!$D$2:'Material master'!$D$275, 1),"")</f>
        <v>J000 - ATH</v>
      </c>
      <c r="E1463" t="str">
        <f>IFERROR(_xlfn.XLOOKUP(TEXT(A1463, "0"), TEXT('Material master'!$A$2:'Material master'!$A$275, "0"), 'Material master'!$E$2:'Material master'!$E$275, 1),"")</f>
        <v>SPC0922 - ATH Flour</v>
      </c>
      <c r="F1463" t="str">
        <f>IFERROR(_xlfn.XLOOKUP(TEXT(A1463, "0"), TEXT('Material master'!$A$2:'Material master'!$A$275, "0"), 'Material master'!$F$2:'Material master'!$F$275, 1),"")</f>
        <v>AC03 - ATH Flour Fine</v>
      </c>
      <c r="G1463" t="str">
        <f>IFERROR(_xlfn.XLOOKUP(TEXT(A1463, "0"), TEXT('Material master'!$A$2:'Material master'!$A$275, "0"), 'Material master'!$G$2:'Material master'!$G$275, 1),"")</f>
        <v>ATH SG40 PO</v>
      </c>
      <c r="H1463" t="s">
        <v>698</v>
      </c>
      <c r="I1463" s="32">
        <v>48</v>
      </c>
      <c r="J1463" s="258">
        <f>IFERROR($I1463/AVERAGE($L1461:$W1461),0)</f>
        <v>0.8850758105536991</v>
      </c>
      <c r="K1463" s="32"/>
      <c r="L1463" s="32">
        <f t="shared" ref="L1463:W1463" si="1358">$I1463</f>
        <v>48</v>
      </c>
      <c r="M1463" s="32">
        <f t="shared" si="1358"/>
        <v>48</v>
      </c>
      <c r="N1463" s="32">
        <f t="shared" si="1358"/>
        <v>48</v>
      </c>
      <c r="O1463" s="32">
        <f t="shared" si="1358"/>
        <v>48</v>
      </c>
      <c r="P1463" s="32">
        <f t="shared" si="1358"/>
        <v>48</v>
      </c>
      <c r="Q1463" s="32">
        <f t="shared" si="1358"/>
        <v>48</v>
      </c>
      <c r="R1463" s="32">
        <f t="shared" si="1358"/>
        <v>48</v>
      </c>
      <c r="S1463" s="32">
        <f t="shared" si="1358"/>
        <v>48</v>
      </c>
      <c r="T1463" s="32">
        <f t="shared" si="1358"/>
        <v>48</v>
      </c>
      <c r="U1463" s="32">
        <f t="shared" si="1358"/>
        <v>48</v>
      </c>
      <c r="V1463" s="32">
        <f t="shared" si="1358"/>
        <v>48</v>
      </c>
      <c r="W1463" s="32">
        <f t="shared" si="1358"/>
        <v>48</v>
      </c>
    </row>
    <row r="1464" spans="1:23" x14ac:dyDescent="0.25">
      <c r="A1464" s="257" t="s">
        <v>453</v>
      </c>
      <c r="B1464" t="str">
        <f>IFERROR(_xlfn.XLOOKUP(TEXT(A1464, "0"), TEXT('Material master'!$A$2:'Material master'!$A$275, "0"), 'Material master'!$B$2:'Material master'!$B$275, 1),"")</f>
        <v>ATH SG40 PO 25:PA:H4:H:1200</v>
      </c>
      <c r="C1464" t="str">
        <f>IFERROR(_xlfn.XLOOKUP(TEXT(A1464, "0"), TEXT('Material master'!$A$2:'Material master'!$A$275, "0"), 'Material master'!$C$2:'Material master'!$C$275, 1),"")</f>
        <v>Packaged Product</v>
      </c>
      <c r="D1464" t="str">
        <f>IFERROR(_xlfn.XLOOKUP(TEXT(A1464, "0"), TEXT('Material master'!$A$2:'Material master'!$A$275, "0"), 'Material master'!$D$2:'Material master'!$D$275, 1),"")</f>
        <v>J000 - ATH</v>
      </c>
      <c r="E1464" t="str">
        <f>IFERROR(_xlfn.XLOOKUP(TEXT(A1464, "0"), TEXT('Material master'!$A$2:'Material master'!$A$275, "0"), 'Material master'!$E$2:'Material master'!$E$275, 1),"")</f>
        <v>SPC0922 - ATH Flour</v>
      </c>
      <c r="F1464" t="str">
        <f>IFERROR(_xlfn.XLOOKUP(TEXT(A1464, "0"), TEXT('Material master'!$A$2:'Material master'!$A$275, "0"), 'Material master'!$F$2:'Material master'!$F$275, 1),"")</f>
        <v>AC03 - ATH Flour Fine</v>
      </c>
      <c r="G1464" t="str">
        <f>IFERROR(_xlfn.XLOOKUP(TEXT(A1464, "0"), TEXT('Material master'!$A$2:'Material master'!$A$275, "0"), 'Material master'!$G$2:'Material master'!$G$275, 1),"")</f>
        <v>ATH SG40 PO</v>
      </c>
      <c r="H1464" t="s">
        <v>704</v>
      </c>
      <c r="I1464">
        <v>1.2</v>
      </c>
      <c r="K1464" s="32"/>
      <c r="L1464" s="32">
        <f t="shared" ref="L1464:W1464" si="1359">IF(( L1463 - K1462 + L1461 ) &gt; 0, CEILING(( L1463 - K1462 + L1461 ), $I1464), 0)</f>
        <v>46.8</v>
      </c>
      <c r="M1464" s="32">
        <f t="shared" si="1359"/>
        <v>60</v>
      </c>
      <c r="N1464" s="32">
        <f t="shared" si="1359"/>
        <v>84</v>
      </c>
      <c r="O1464" s="32">
        <f t="shared" si="1359"/>
        <v>37.199999999999996</v>
      </c>
      <c r="P1464" s="32">
        <f t="shared" si="1359"/>
        <v>61.199999999999996</v>
      </c>
      <c r="Q1464" s="32">
        <f t="shared" si="1359"/>
        <v>61.199999999999996</v>
      </c>
      <c r="R1464" s="32">
        <f t="shared" si="1359"/>
        <v>61.199999999999996</v>
      </c>
      <c r="S1464" s="32">
        <f t="shared" si="1359"/>
        <v>61.199999999999996</v>
      </c>
      <c r="T1464" s="32">
        <f t="shared" si="1359"/>
        <v>16.8</v>
      </c>
      <c r="U1464" s="32">
        <f t="shared" si="1359"/>
        <v>64.8</v>
      </c>
      <c r="V1464" s="32">
        <f t="shared" si="1359"/>
        <v>66</v>
      </c>
      <c r="W1464" s="32">
        <f t="shared" si="1359"/>
        <v>66</v>
      </c>
    </row>
    <row r="1465" spans="1:23" x14ac:dyDescent="0.25">
      <c r="A1465" s="257" t="s">
        <v>453</v>
      </c>
      <c r="B1465" t="str">
        <f>IFERROR(_xlfn.XLOOKUP(TEXT(A1465, "0"), TEXT('Material master'!$A$2:'Material master'!$A$275, "0"), 'Material master'!$B$2:'Material master'!$B$275, 1),"")</f>
        <v>ATH SG40 PO 25:PA:H4:H:1200</v>
      </c>
      <c r="C1465" t="str">
        <f>IFERROR(_xlfn.XLOOKUP(TEXT(A1465, "0"), TEXT('Material master'!$A$2:'Material master'!$A$275, "0"), 'Material master'!$C$2:'Material master'!$C$275, 1),"")</f>
        <v>Packaged Product</v>
      </c>
      <c r="D1465" t="str">
        <f>IFERROR(_xlfn.XLOOKUP(TEXT(A1465, "0"), TEXT('Material master'!$A$2:'Material master'!$A$275, "0"), 'Material master'!$D$2:'Material master'!$D$275, 1),"")</f>
        <v>J000 - ATH</v>
      </c>
      <c r="E1465" t="str">
        <f>IFERROR(_xlfn.XLOOKUP(TEXT(A1465, "0"), TEXT('Material master'!$A$2:'Material master'!$A$275, "0"), 'Material master'!$E$2:'Material master'!$E$275, 1),"")</f>
        <v>SPC0922 - ATH Flour</v>
      </c>
      <c r="F1465" t="str">
        <f>IFERROR(_xlfn.XLOOKUP(TEXT(A1465, "0"), TEXT('Material master'!$A$2:'Material master'!$A$275, "0"), 'Material master'!$F$2:'Material master'!$F$275, 1),"")</f>
        <v>AC03 - ATH Flour Fine</v>
      </c>
      <c r="G1465" t="str">
        <f>IFERROR(_xlfn.XLOOKUP(TEXT(A1465, "0"), TEXT('Material master'!$A$2:'Material master'!$A$275, "0"), 'Material master'!$G$2:'Material master'!$G$275, 1),"")</f>
        <v>ATH SG40 PO</v>
      </c>
      <c r="H1465" t="s">
        <v>705</v>
      </c>
      <c r="I1465" t="s">
        <v>664</v>
      </c>
      <c r="J1465">
        <v>4</v>
      </c>
      <c r="K1465" s="32"/>
      <c r="L1465" s="32">
        <f t="shared" ref="L1465:W1465" si="1360">L1464 / $J1465</f>
        <v>11.7</v>
      </c>
      <c r="M1465" s="32">
        <f t="shared" si="1360"/>
        <v>15</v>
      </c>
      <c r="N1465" s="32">
        <f t="shared" si="1360"/>
        <v>21</v>
      </c>
      <c r="O1465" s="32">
        <f t="shared" si="1360"/>
        <v>9.2999999999999989</v>
      </c>
      <c r="P1465" s="32">
        <f t="shared" si="1360"/>
        <v>15.299999999999999</v>
      </c>
      <c r="Q1465" s="32">
        <f t="shared" si="1360"/>
        <v>15.299999999999999</v>
      </c>
      <c r="R1465" s="32">
        <f t="shared" si="1360"/>
        <v>15.299999999999999</v>
      </c>
      <c r="S1465" s="32">
        <f t="shared" si="1360"/>
        <v>15.299999999999999</v>
      </c>
      <c r="T1465" s="32">
        <f t="shared" si="1360"/>
        <v>4.2</v>
      </c>
      <c r="U1465" s="32">
        <f t="shared" si="1360"/>
        <v>16.2</v>
      </c>
      <c r="V1465" s="32">
        <f t="shared" si="1360"/>
        <v>16.5</v>
      </c>
      <c r="W1465" s="32">
        <f t="shared" si="1360"/>
        <v>16.5</v>
      </c>
    </row>
    <row r="1466" spans="1:23" x14ac:dyDescent="0.25">
      <c r="A1466" s="257" t="s">
        <v>453</v>
      </c>
      <c r="B1466" t="str">
        <f>IFERROR(_xlfn.XLOOKUP(TEXT(A1466, "0"), TEXT('Material master'!$A$2:'Material master'!$A$275, "0"), 'Material master'!$B$2:'Material master'!$B$275, 1),"")</f>
        <v>ATH SG40 PO 25:PA:H4:H:1200</v>
      </c>
      <c r="C1466" t="str">
        <f>IFERROR(_xlfn.XLOOKUP(TEXT(A1466, "0"), TEXT('Material master'!$A$2:'Material master'!$A$275, "0"), 'Material master'!$C$2:'Material master'!$C$275, 1),"")</f>
        <v>Packaged Product</v>
      </c>
      <c r="D1466" t="str">
        <f>IFERROR(_xlfn.XLOOKUP(TEXT(A1466, "0"), TEXT('Material master'!$A$2:'Material master'!$A$275, "0"), 'Material master'!$D$2:'Material master'!$D$275, 1),"")</f>
        <v>J000 - ATH</v>
      </c>
      <c r="E1466" t="str">
        <f>IFERROR(_xlfn.XLOOKUP(TEXT(A1466, "0"), TEXT('Material master'!$A$2:'Material master'!$A$275, "0"), 'Material master'!$E$2:'Material master'!$E$275, 1),"")</f>
        <v>SPC0922 - ATH Flour</v>
      </c>
      <c r="F1466" t="str">
        <f>IFERROR(_xlfn.XLOOKUP(TEXT(A1466, "0"), TEXT('Material master'!$A$2:'Material master'!$A$275, "0"), 'Material master'!$F$2:'Material master'!$F$275, 1),"")</f>
        <v>AC03 - ATH Flour Fine</v>
      </c>
      <c r="G1466" t="str">
        <f>IFERROR(_xlfn.XLOOKUP(TEXT(A1466, "0"), TEXT('Material master'!$A$2:'Material master'!$A$275, "0"), 'Material master'!$G$2:'Material master'!$G$275, 1),"")</f>
        <v>ATH SG40 PO</v>
      </c>
      <c r="H1466" t="s">
        <v>706</v>
      </c>
      <c r="I1466" s="257" t="s">
        <v>115</v>
      </c>
      <c r="J1466">
        <v>0.83333333333333337</v>
      </c>
      <c r="K1466" s="32"/>
      <c r="L1466" s="32">
        <f t="shared" ref="L1466:W1466" si="1361">L1464 * $J1466</f>
        <v>39</v>
      </c>
      <c r="M1466" s="32">
        <f t="shared" si="1361"/>
        <v>50</v>
      </c>
      <c r="N1466" s="32">
        <f t="shared" si="1361"/>
        <v>70</v>
      </c>
      <c r="O1466" s="32">
        <f t="shared" si="1361"/>
        <v>30.999999999999996</v>
      </c>
      <c r="P1466" s="32">
        <f t="shared" si="1361"/>
        <v>51</v>
      </c>
      <c r="Q1466" s="32">
        <f t="shared" si="1361"/>
        <v>51</v>
      </c>
      <c r="R1466" s="32">
        <f t="shared" si="1361"/>
        <v>51</v>
      </c>
      <c r="S1466" s="32">
        <f t="shared" si="1361"/>
        <v>51</v>
      </c>
      <c r="T1466" s="32">
        <f t="shared" si="1361"/>
        <v>14.000000000000002</v>
      </c>
      <c r="U1466" s="32">
        <f t="shared" si="1361"/>
        <v>54</v>
      </c>
      <c r="V1466" s="32">
        <f t="shared" si="1361"/>
        <v>55</v>
      </c>
      <c r="W1466" s="32">
        <f t="shared" si="1361"/>
        <v>55</v>
      </c>
    </row>
    <row r="1467" spans="1:23" x14ac:dyDescent="0.25">
      <c r="A1467" s="257" t="s">
        <v>453</v>
      </c>
      <c r="B1467" t="str">
        <f>IFERROR(_xlfn.XLOOKUP(TEXT(A1467, "0"), TEXT('Material master'!$A$2:'Material master'!$A$275, "0"), 'Material master'!$B$2:'Material master'!$B$275, 1),"")</f>
        <v>ATH SG40 PO 25:PA:H4:H:1200</v>
      </c>
      <c r="C1467" t="str">
        <f>IFERROR(_xlfn.XLOOKUP(TEXT(A1467, "0"), TEXT('Material master'!$A$2:'Material master'!$A$275, "0"), 'Material master'!$C$2:'Material master'!$C$275, 1),"")</f>
        <v>Packaged Product</v>
      </c>
      <c r="D1467" t="str">
        <f>IFERROR(_xlfn.XLOOKUP(TEXT(A1467, "0"), TEXT('Material master'!$A$2:'Material master'!$A$275, "0"), 'Material master'!$D$2:'Material master'!$D$275, 1),"")</f>
        <v>J000 - ATH</v>
      </c>
      <c r="E1467" t="str">
        <f>IFERROR(_xlfn.XLOOKUP(TEXT(A1467, "0"), TEXT('Material master'!$A$2:'Material master'!$A$275, "0"), 'Material master'!$E$2:'Material master'!$E$275, 1),"")</f>
        <v>SPC0922 - ATH Flour</v>
      </c>
      <c r="F1467" t="str">
        <f>IFERROR(_xlfn.XLOOKUP(TEXT(A1467, "0"), TEXT('Material master'!$A$2:'Material master'!$A$275, "0"), 'Material master'!$F$2:'Material master'!$F$275, 1),"")</f>
        <v>AC03 - ATH Flour Fine</v>
      </c>
      <c r="G1467" t="str">
        <f>IFERROR(_xlfn.XLOOKUP(TEXT(A1467, "0"), TEXT('Material master'!$A$2:'Material master'!$A$275, "0"), 'Material master'!$G$2:'Material master'!$G$275, 1),"")</f>
        <v>ATH SG40 PO</v>
      </c>
      <c r="H1467" t="s">
        <v>706</v>
      </c>
      <c r="I1467" s="257" t="s">
        <v>117</v>
      </c>
      <c r="J1467">
        <v>8.3333333333333343E-2</v>
      </c>
      <c r="K1467" s="32"/>
      <c r="L1467" s="32">
        <f t="shared" ref="L1467:W1467" si="1362">L1464 * $J1467</f>
        <v>3.9000000000000004</v>
      </c>
      <c r="M1467" s="32">
        <f t="shared" si="1362"/>
        <v>5.0000000000000009</v>
      </c>
      <c r="N1467" s="32">
        <f t="shared" si="1362"/>
        <v>7.0000000000000009</v>
      </c>
      <c r="O1467" s="32">
        <f t="shared" si="1362"/>
        <v>3.1</v>
      </c>
      <c r="P1467" s="32">
        <f t="shared" si="1362"/>
        <v>5.1000000000000005</v>
      </c>
      <c r="Q1467" s="32">
        <f t="shared" si="1362"/>
        <v>5.1000000000000005</v>
      </c>
      <c r="R1467" s="32">
        <f t="shared" si="1362"/>
        <v>5.1000000000000005</v>
      </c>
      <c r="S1467" s="32">
        <f t="shared" si="1362"/>
        <v>5.1000000000000005</v>
      </c>
      <c r="T1467" s="32">
        <f t="shared" si="1362"/>
        <v>1.4000000000000001</v>
      </c>
      <c r="U1467" s="32">
        <f t="shared" si="1362"/>
        <v>5.4</v>
      </c>
      <c r="V1467" s="32">
        <f t="shared" si="1362"/>
        <v>5.5000000000000009</v>
      </c>
      <c r="W1467" s="32">
        <f t="shared" si="1362"/>
        <v>5.5000000000000009</v>
      </c>
    </row>
    <row r="1468" spans="1:23" x14ac:dyDescent="0.25">
      <c r="A1468" s="257" t="s">
        <v>453</v>
      </c>
      <c r="B1468" t="str">
        <f>IFERROR(_xlfn.XLOOKUP(TEXT(A1468, "0"), TEXT('Material master'!$A$2:'Material master'!$A$275, "0"), 'Material master'!$B$2:'Material master'!$B$275, 1),"")</f>
        <v>ATH SG40 PO 25:PA:H4:H:1200</v>
      </c>
      <c r="C1468" t="str">
        <f>IFERROR(_xlfn.XLOOKUP(TEXT(A1468, "0"), TEXT('Material master'!$A$2:'Material master'!$A$275, "0"), 'Material master'!$C$2:'Material master'!$C$275, 1),"")</f>
        <v>Packaged Product</v>
      </c>
      <c r="D1468" t="str">
        <f>IFERROR(_xlfn.XLOOKUP(TEXT(A1468, "0"), TEXT('Material master'!$A$2:'Material master'!$A$275, "0"), 'Material master'!$D$2:'Material master'!$D$275, 1),"")</f>
        <v>J000 - ATH</v>
      </c>
      <c r="E1468" t="str">
        <f>IFERROR(_xlfn.XLOOKUP(TEXT(A1468, "0"), TEXT('Material master'!$A$2:'Material master'!$A$275, "0"), 'Material master'!$E$2:'Material master'!$E$275, 1),"")</f>
        <v>SPC0922 - ATH Flour</v>
      </c>
      <c r="F1468" t="str">
        <f>IFERROR(_xlfn.XLOOKUP(TEXT(A1468, "0"), TEXT('Material master'!$A$2:'Material master'!$A$275, "0"), 'Material master'!$F$2:'Material master'!$F$275, 1),"")</f>
        <v>AC03 - ATH Flour Fine</v>
      </c>
      <c r="G1468" t="str">
        <f>IFERROR(_xlfn.XLOOKUP(TEXT(A1468, "0"), TEXT('Material master'!$A$2:'Material master'!$A$275, "0"), 'Material master'!$G$2:'Material master'!$G$275, 1),"")</f>
        <v>ATH SG40 PO</v>
      </c>
      <c r="H1468" t="s">
        <v>706</v>
      </c>
      <c r="I1468" s="257" t="s">
        <v>119</v>
      </c>
      <c r="J1468">
        <v>0.83333333333333337</v>
      </c>
      <c r="K1468" s="32"/>
      <c r="L1468" s="32">
        <f t="shared" ref="L1468:W1468" si="1363">L1464 * $J1468</f>
        <v>39</v>
      </c>
      <c r="M1468" s="32">
        <f t="shared" si="1363"/>
        <v>50</v>
      </c>
      <c r="N1468" s="32">
        <f t="shared" si="1363"/>
        <v>70</v>
      </c>
      <c r="O1468" s="32">
        <f t="shared" si="1363"/>
        <v>30.999999999999996</v>
      </c>
      <c r="P1468" s="32">
        <f t="shared" si="1363"/>
        <v>51</v>
      </c>
      <c r="Q1468" s="32">
        <f t="shared" si="1363"/>
        <v>51</v>
      </c>
      <c r="R1468" s="32">
        <f t="shared" si="1363"/>
        <v>51</v>
      </c>
      <c r="S1468" s="32">
        <f t="shared" si="1363"/>
        <v>51</v>
      </c>
      <c r="T1468" s="32">
        <f t="shared" si="1363"/>
        <v>14.000000000000002</v>
      </c>
      <c r="U1468" s="32">
        <f t="shared" si="1363"/>
        <v>54</v>
      </c>
      <c r="V1468" s="32">
        <f t="shared" si="1363"/>
        <v>55</v>
      </c>
      <c r="W1468" s="32">
        <f t="shared" si="1363"/>
        <v>55</v>
      </c>
    </row>
    <row r="1469" spans="1:23" x14ac:dyDescent="0.25">
      <c r="A1469" s="257" t="s">
        <v>453</v>
      </c>
      <c r="B1469" t="str">
        <f>IFERROR(_xlfn.XLOOKUP(TEXT(A1469, "0"), TEXT('Material master'!$A$2:'Material master'!$A$275, "0"), 'Material master'!$B$2:'Material master'!$B$275, 1),"")</f>
        <v>ATH SG40 PO 25:PA:H4:H:1200</v>
      </c>
      <c r="C1469" t="str">
        <f>IFERROR(_xlfn.XLOOKUP(TEXT(A1469, "0"), TEXT('Material master'!$A$2:'Material master'!$A$275, "0"), 'Material master'!$C$2:'Material master'!$C$275, 1),"")</f>
        <v>Packaged Product</v>
      </c>
      <c r="D1469" t="str">
        <f>IFERROR(_xlfn.XLOOKUP(TEXT(A1469, "0"), TEXT('Material master'!$A$2:'Material master'!$A$275, "0"), 'Material master'!$D$2:'Material master'!$D$275, 1),"")</f>
        <v>J000 - ATH</v>
      </c>
      <c r="E1469" t="str">
        <f>IFERROR(_xlfn.XLOOKUP(TEXT(A1469, "0"), TEXT('Material master'!$A$2:'Material master'!$A$275, "0"), 'Material master'!$E$2:'Material master'!$E$275, 1),"")</f>
        <v>SPC0922 - ATH Flour</v>
      </c>
      <c r="F1469" t="str">
        <f>IFERROR(_xlfn.XLOOKUP(TEXT(A1469, "0"), TEXT('Material master'!$A$2:'Material master'!$A$275, "0"), 'Material master'!$F$2:'Material master'!$F$275, 1),"")</f>
        <v>AC03 - ATH Flour Fine</v>
      </c>
      <c r="G1469" t="str">
        <f>IFERROR(_xlfn.XLOOKUP(TEXT(A1469, "0"), TEXT('Material master'!$A$2:'Material master'!$A$275, "0"), 'Material master'!$G$2:'Material master'!$G$275, 1),"")</f>
        <v>ATH SG40 PO</v>
      </c>
      <c r="H1469" t="s">
        <v>706</v>
      </c>
      <c r="I1469" s="257" t="s">
        <v>129</v>
      </c>
      <c r="J1469">
        <v>40</v>
      </c>
      <c r="K1469" s="32"/>
      <c r="L1469" s="32">
        <f t="shared" ref="L1469:W1469" si="1364">L1464 * $J1469</f>
        <v>1872</v>
      </c>
      <c r="M1469" s="32">
        <f t="shared" si="1364"/>
        <v>2400</v>
      </c>
      <c r="N1469" s="32">
        <f t="shared" si="1364"/>
        <v>3360</v>
      </c>
      <c r="O1469" s="32">
        <f t="shared" si="1364"/>
        <v>1487.9999999999998</v>
      </c>
      <c r="P1469" s="32">
        <f t="shared" si="1364"/>
        <v>2448</v>
      </c>
      <c r="Q1469" s="32">
        <f t="shared" si="1364"/>
        <v>2448</v>
      </c>
      <c r="R1469" s="32">
        <f t="shared" si="1364"/>
        <v>2448</v>
      </c>
      <c r="S1469" s="32">
        <f t="shared" si="1364"/>
        <v>2448</v>
      </c>
      <c r="T1469" s="32">
        <f t="shared" si="1364"/>
        <v>672</v>
      </c>
      <c r="U1469" s="32">
        <f t="shared" si="1364"/>
        <v>2592</v>
      </c>
      <c r="V1469" s="32">
        <f t="shared" si="1364"/>
        <v>2640</v>
      </c>
      <c r="W1469" s="32">
        <f t="shared" si="1364"/>
        <v>2640</v>
      </c>
    </row>
    <row r="1470" spans="1:23" ht="15.75" thickBot="1" x14ac:dyDescent="0.3">
      <c r="A1470" s="257" t="s">
        <v>453</v>
      </c>
      <c r="B1470" t="str">
        <f>IFERROR(_xlfn.XLOOKUP(TEXT(A1470, "0"), TEXT('Material master'!$A$2:'Material master'!$A$275, "0"), 'Material master'!$B$2:'Material master'!$B$275, 1),"")</f>
        <v>ATH SG40 PO 25:PA:H4:H:1200</v>
      </c>
      <c r="C1470" t="str">
        <f>IFERROR(_xlfn.XLOOKUP(TEXT(A1470, "0"), TEXT('Material master'!$A$2:'Material master'!$A$275, "0"), 'Material master'!$C$2:'Material master'!$C$275, 1),"")</f>
        <v>Packaged Product</v>
      </c>
      <c r="D1470" t="str">
        <f>IFERROR(_xlfn.XLOOKUP(TEXT(A1470, "0"), TEXT('Material master'!$A$2:'Material master'!$A$275, "0"), 'Material master'!$D$2:'Material master'!$D$275, 1),"")</f>
        <v>J000 - ATH</v>
      </c>
      <c r="E1470" t="str">
        <f>IFERROR(_xlfn.XLOOKUP(TEXT(A1470, "0"), TEXT('Material master'!$A$2:'Material master'!$A$275, "0"), 'Material master'!$E$2:'Material master'!$E$275, 1),"")</f>
        <v>SPC0922 - ATH Flour</v>
      </c>
      <c r="F1470" t="str">
        <f>IFERROR(_xlfn.XLOOKUP(TEXT(A1470, "0"), TEXT('Material master'!$A$2:'Material master'!$A$275, "0"), 'Material master'!$F$2:'Material master'!$F$275, 1),"")</f>
        <v>AC03 - ATH Flour Fine</v>
      </c>
      <c r="G1470" t="str">
        <f>IFERROR(_xlfn.XLOOKUP(TEXT(A1470, "0"), TEXT('Material master'!$A$2:'Material master'!$A$275, "0"), 'Material master'!$G$2:'Material master'!$G$275, 1),"")</f>
        <v>ATH SG40 PO</v>
      </c>
      <c r="H1470" t="s">
        <v>706</v>
      </c>
      <c r="I1470" s="257" t="s">
        <v>444</v>
      </c>
      <c r="J1470">
        <v>1</v>
      </c>
      <c r="K1470" s="32"/>
      <c r="L1470" s="32">
        <f t="shared" ref="L1470:W1470" si="1365">L1464 * $J1470</f>
        <v>46.8</v>
      </c>
      <c r="M1470" s="32">
        <f t="shared" si="1365"/>
        <v>60</v>
      </c>
      <c r="N1470" s="32">
        <f t="shared" si="1365"/>
        <v>84</v>
      </c>
      <c r="O1470" s="32">
        <f t="shared" si="1365"/>
        <v>37.199999999999996</v>
      </c>
      <c r="P1470" s="32">
        <f t="shared" si="1365"/>
        <v>61.199999999999996</v>
      </c>
      <c r="Q1470" s="32">
        <f t="shared" si="1365"/>
        <v>61.199999999999996</v>
      </c>
      <c r="R1470" s="32">
        <f t="shared" si="1365"/>
        <v>61.199999999999996</v>
      </c>
      <c r="S1470" s="32">
        <f t="shared" si="1365"/>
        <v>61.199999999999996</v>
      </c>
      <c r="T1470" s="32">
        <f t="shared" si="1365"/>
        <v>16.8</v>
      </c>
      <c r="U1470" s="32">
        <f t="shared" si="1365"/>
        <v>64.8</v>
      </c>
      <c r="V1470" s="32">
        <f t="shared" si="1365"/>
        <v>66</v>
      </c>
      <c r="W1470" s="32">
        <f t="shared" si="1365"/>
        <v>66</v>
      </c>
    </row>
    <row r="1471" spans="1:23" s="138" customFormat="1" x14ac:dyDescent="0.25">
      <c r="A1471" s="137" t="s">
        <v>455</v>
      </c>
      <c r="B1471" s="138" t="str">
        <f>IFERROR(_xlfn.XLOOKUP(TEXT(A1471, "0"), TEXT('Material master'!$A$2:'Material master'!$A$275, "0"), 'Material master'!$B$2:'Material master'!$B$275, 1),"")</f>
        <v>ATH SG50 PO 850:B4S:H4:NB:850</v>
      </c>
      <c r="C1471" s="138" t="str">
        <f>IFERROR(_xlfn.XLOOKUP(TEXT(A1471, "0"), TEXT('Material master'!$A$2:'Material master'!$A$275, "0"), 'Material master'!$C$2:'Material master'!$C$275, 1),"")</f>
        <v>Packaged Product</v>
      </c>
      <c r="D1471" s="138" t="str">
        <f>IFERROR(_xlfn.XLOOKUP(TEXT(A1471, "0"), TEXT('Material master'!$A$2:'Material master'!$A$275, "0"), 'Material master'!$D$2:'Material master'!$D$275, 1),"")</f>
        <v>J000 - ATH</v>
      </c>
      <c r="E1471" s="138" t="str">
        <f>IFERROR(_xlfn.XLOOKUP(TEXT(A1471, "0"), TEXT('Material master'!$A$2:'Material master'!$A$275, "0"), 'Material master'!$E$2:'Material master'!$E$275, 1),"")</f>
        <v>SPC0922 - ATH Flour</v>
      </c>
      <c r="F1471" s="138" t="str">
        <f>IFERROR(_xlfn.XLOOKUP(TEXT(A1471, "0"), TEXT('Material master'!$A$2:'Material master'!$A$275, "0"), 'Material master'!$F$2:'Material master'!$F$275, 1),"")</f>
        <v>AC02 - ATH Flour Medium</v>
      </c>
      <c r="G1471" s="138" t="str">
        <f>IFERROR(_xlfn.XLOOKUP(TEXT(A1471, "0"), TEXT('Material master'!$A$2:'Material master'!$A$275, "0"), 'Material master'!$G$2:'Material master'!$G$275, 1),"")</f>
        <v>ATH SG50 PO</v>
      </c>
      <c r="H1471" s="138" t="s">
        <v>683</v>
      </c>
      <c r="I1471" s="140">
        <f>IFERROR(AVERAGE('Forecast sheet'!$C$69:'Forecast sheet'!$N$69),0)</f>
        <v>47.529166666666669</v>
      </c>
      <c r="J1471" s="140">
        <f>IFERROR(AVERAGE(L1471:W1471),0)</f>
        <v>64.925023095920736</v>
      </c>
      <c r="K1471" s="140"/>
      <c r="L1471" s="140">
        <v>64.925023095920722</v>
      </c>
      <c r="M1471" s="140">
        <v>64.925023095920722</v>
      </c>
      <c r="N1471" s="140">
        <v>64.925023095920722</v>
      </c>
      <c r="O1471" s="140">
        <v>64.925023095920722</v>
      </c>
      <c r="P1471" s="140">
        <v>64.925023095920722</v>
      </c>
      <c r="Q1471" s="140">
        <v>64.925023095920722</v>
      </c>
      <c r="R1471" s="140">
        <v>64.925023095920722</v>
      </c>
      <c r="S1471" s="140">
        <v>64.925023095920722</v>
      </c>
      <c r="T1471" s="140">
        <v>64.925023095920722</v>
      </c>
      <c r="U1471" s="140">
        <v>64.925023095920722</v>
      </c>
      <c r="V1471" s="140">
        <v>64.925023095920722</v>
      </c>
      <c r="W1471" s="140">
        <v>64.925023095920722</v>
      </c>
    </row>
    <row r="1472" spans="1:23" x14ac:dyDescent="0.25">
      <c r="A1472" s="257" t="s">
        <v>455</v>
      </c>
      <c r="B1472" t="str">
        <f>IFERROR(_xlfn.XLOOKUP(TEXT(A1472, "0"), TEXT('Material master'!$A$2:'Material master'!$A$275, "0"), 'Material master'!$B$2:'Material master'!$B$275, 1),"")</f>
        <v>ATH SG50 PO 850:B4S:H4:NB:850</v>
      </c>
      <c r="C1472" t="str">
        <f>IFERROR(_xlfn.XLOOKUP(TEXT(A1472, "0"), TEXT('Material master'!$A$2:'Material master'!$A$275, "0"), 'Material master'!$C$2:'Material master'!$C$275, 1),"")</f>
        <v>Packaged Product</v>
      </c>
      <c r="D1472" t="str">
        <f>IFERROR(_xlfn.XLOOKUP(TEXT(A1472, "0"), TEXT('Material master'!$A$2:'Material master'!$A$275, "0"), 'Material master'!$D$2:'Material master'!$D$275, 1),"")</f>
        <v>J000 - ATH</v>
      </c>
      <c r="E1472" t="str">
        <f>IFERROR(_xlfn.XLOOKUP(TEXT(A1472, "0"), TEXT('Material master'!$A$2:'Material master'!$A$275, "0"), 'Material master'!$E$2:'Material master'!$E$275, 1),"")</f>
        <v>SPC0922 - ATH Flour</v>
      </c>
      <c r="F1472" t="str">
        <f>IFERROR(_xlfn.XLOOKUP(TEXT(A1472, "0"), TEXT('Material master'!$A$2:'Material master'!$A$275, "0"), 'Material master'!$F$2:'Material master'!$F$275, 1),"")</f>
        <v>AC02 - ATH Flour Medium</v>
      </c>
      <c r="G1472" t="str">
        <f>IFERROR(_xlfn.XLOOKUP(TEXT(A1472, "0"), TEXT('Material master'!$A$2:'Material master'!$A$275, "0"), 'Material master'!$G$2:'Material master'!$G$275, 1),"")</f>
        <v>ATH SG50 PO</v>
      </c>
      <c r="H1472" s="1" t="s">
        <v>696</v>
      </c>
      <c r="I1472" s="1"/>
      <c r="J1472" s="1"/>
      <c r="K1472" s="141"/>
      <c r="L1472" s="141">
        <f t="shared" ref="L1472:W1472" si="1366">SUM(L1471)</f>
        <v>64.925023095920722</v>
      </c>
      <c r="M1472" s="141">
        <f t="shared" si="1366"/>
        <v>64.925023095920722</v>
      </c>
      <c r="N1472" s="141">
        <f t="shared" si="1366"/>
        <v>64.925023095920722</v>
      </c>
      <c r="O1472" s="141">
        <f t="shared" si="1366"/>
        <v>64.925023095920722</v>
      </c>
      <c r="P1472" s="141">
        <f t="shared" si="1366"/>
        <v>64.925023095920722</v>
      </c>
      <c r="Q1472" s="141">
        <f t="shared" si="1366"/>
        <v>64.925023095920722</v>
      </c>
      <c r="R1472" s="141">
        <f t="shared" si="1366"/>
        <v>64.925023095920722</v>
      </c>
      <c r="S1472" s="141">
        <f t="shared" si="1366"/>
        <v>64.925023095920722</v>
      </c>
      <c r="T1472" s="141">
        <f t="shared" si="1366"/>
        <v>64.925023095920722</v>
      </c>
      <c r="U1472" s="141">
        <f t="shared" si="1366"/>
        <v>64.925023095920722</v>
      </c>
      <c r="V1472" s="141">
        <f t="shared" si="1366"/>
        <v>64.925023095920722</v>
      </c>
      <c r="W1472" s="141">
        <f t="shared" si="1366"/>
        <v>64.925023095920722</v>
      </c>
    </row>
    <row r="1473" spans="1:23" s="136" customFormat="1" x14ac:dyDescent="0.25">
      <c r="A1473" s="270" t="s">
        <v>455</v>
      </c>
      <c r="B1473" s="136" t="str">
        <f>IFERROR(_xlfn.XLOOKUP(TEXT(A1473, "0"), TEXT('Material master'!$A$2:'Material master'!$A$275, "0"), 'Material master'!$B$2:'Material master'!$B$275, 1),"")</f>
        <v>ATH SG50 PO 850:B4S:H4:NB:850</v>
      </c>
      <c r="C1473" s="136" t="str">
        <f>IFERROR(_xlfn.XLOOKUP(TEXT(A1473, "0"), TEXT('Material master'!$A$2:'Material master'!$A$275, "0"), 'Material master'!$C$2:'Material master'!$C$275, 1),"")</f>
        <v>Packaged Product</v>
      </c>
      <c r="D1473" s="136" t="str">
        <f>IFERROR(_xlfn.XLOOKUP(TEXT(A1473, "0"), TEXT('Material master'!$A$2:'Material master'!$A$275, "0"), 'Material master'!$D$2:'Material master'!$D$275, 1),"")</f>
        <v>J000 - ATH</v>
      </c>
      <c r="E1473" s="136" t="str">
        <f>IFERROR(_xlfn.XLOOKUP(TEXT(A1473, "0"), TEXT('Material master'!$A$2:'Material master'!$A$275, "0"), 'Material master'!$E$2:'Material master'!$E$275, 1),"")</f>
        <v>SPC0922 - ATH Flour</v>
      </c>
      <c r="F1473" s="136" t="str">
        <f>IFERROR(_xlfn.XLOOKUP(TEXT(A1473, "0"), TEXT('Material master'!$A$2:'Material master'!$A$275, "0"), 'Material master'!$F$2:'Material master'!$F$275, 1),"")</f>
        <v>AC02 - ATH Flour Medium</v>
      </c>
      <c r="G1473" s="136" t="str">
        <f>IFERROR(_xlfn.XLOOKUP(TEXT(A1473, "0"), TEXT('Material master'!$A$2:'Material master'!$A$275, "0"), 'Material master'!$G$2:'Material master'!$G$275, 1),"")</f>
        <v>ATH SG50 PO</v>
      </c>
      <c r="H1473" s="136" t="s">
        <v>697</v>
      </c>
      <c r="K1473" s="142">
        <v>0</v>
      </c>
      <c r="L1473" s="142">
        <f t="shared" ref="L1473:W1473" si="1367">K1473 - L1472 + L1475</f>
        <v>24.324976904079278</v>
      </c>
      <c r="M1473" s="142">
        <f t="shared" si="1367"/>
        <v>24.84995380815856</v>
      </c>
      <c r="N1473" s="142">
        <f t="shared" si="1367"/>
        <v>24.524930712237833</v>
      </c>
      <c r="O1473" s="142">
        <f t="shared" si="1367"/>
        <v>24.199907616317105</v>
      </c>
      <c r="P1473" s="142">
        <f t="shared" si="1367"/>
        <v>24.724884520396387</v>
      </c>
      <c r="Q1473" s="142">
        <f t="shared" si="1367"/>
        <v>24.39986142447566</v>
      </c>
      <c r="R1473" s="142">
        <f t="shared" si="1367"/>
        <v>24.074838328554932</v>
      </c>
      <c r="S1473" s="142">
        <f t="shared" si="1367"/>
        <v>24.599815232634214</v>
      </c>
      <c r="T1473" s="142">
        <f t="shared" si="1367"/>
        <v>24.274792136713486</v>
      </c>
      <c r="U1473" s="142">
        <f t="shared" si="1367"/>
        <v>24.799769040792768</v>
      </c>
      <c r="V1473" s="142">
        <f t="shared" si="1367"/>
        <v>24.474745944872041</v>
      </c>
      <c r="W1473" s="142">
        <f t="shared" si="1367"/>
        <v>24.149722848951313</v>
      </c>
    </row>
    <row r="1474" spans="1:23" x14ac:dyDescent="0.25">
      <c r="A1474" s="257" t="s">
        <v>455</v>
      </c>
      <c r="B1474" t="str">
        <f>IFERROR(_xlfn.XLOOKUP(TEXT(A1474, "0"), TEXT('Material master'!$A$2:'Material master'!$A$275, "0"), 'Material master'!$B$2:'Material master'!$B$275, 1),"")</f>
        <v>ATH SG50 PO 850:B4S:H4:NB:850</v>
      </c>
      <c r="C1474" t="str">
        <f>IFERROR(_xlfn.XLOOKUP(TEXT(A1474, "0"), TEXT('Material master'!$A$2:'Material master'!$A$275, "0"), 'Material master'!$C$2:'Material master'!$C$275, 1),"")</f>
        <v>Packaged Product</v>
      </c>
      <c r="D1474" t="str">
        <f>IFERROR(_xlfn.XLOOKUP(TEXT(A1474, "0"), TEXT('Material master'!$A$2:'Material master'!$A$275, "0"), 'Material master'!$D$2:'Material master'!$D$275, 1),"")</f>
        <v>J000 - ATH</v>
      </c>
      <c r="E1474" t="str">
        <f>IFERROR(_xlfn.XLOOKUP(TEXT(A1474, "0"), TEXT('Material master'!$A$2:'Material master'!$A$275, "0"), 'Material master'!$E$2:'Material master'!$E$275, 1),"")</f>
        <v>SPC0922 - ATH Flour</v>
      </c>
      <c r="F1474" t="str">
        <f>IFERROR(_xlfn.XLOOKUP(TEXT(A1474, "0"), TEXT('Material master'!$A$2:'Material master'!$A$275, "0"), 'Material master'!$F$2:'Material master'!$F$275, 1),"")</f>
        <v>AC02 - ATH Flour Medium</v>
      </c>
      <c r="G1474" t="str">
        <f>IFERROR(_xlfn.XLOOKUP(TEXT(A1474, "0"), TEXT('Material master'!$A$2:'Material master'!$A$275, "0"), 'Material master'!$G$2:'Material master'!$G$275, 1),"")</f>
        <v>ATH SG50 PO</v>
      </c>
      <c r="H1474" t="s">
        <v>698</v>
      </c>
      <c r="I1474" s="32">
        <v>24</v>
      </c>
      <c r="J1474" s="258">
        <f>IFERROR($I1474/AVERAGE($L1472:$W1472),0)</f>
        <v>0.36965716538201632</v>
      </c>
      <c r="K1474" s="32"/>
      <c r="L1474" s="32">
        <f t="shared" ref="L1474:W1474" si="1368">$I1474</f>
        <v>24</v>
      </c>
      <c r="M1474" s="32">
        <f t="shared" si="1368"/>
        <v>24</v>
      </c>
      <c r="N1474" s="32">
        <f t="shared" si="1368"/>
        <v>24</v>
      </c>
      <c r="O1474" s="32">
        <f t="shared" si="1368"/>
        <v>24</v>
      </c>
      <c r="P1474" s="32">
        <f t="shared" si="1368"/>
        <v>24</v>
      </c>
      <c r="Q1474" s="32">
        <f t="shared" si="1368"/>
        <v>24</v>
      </c>
      <c r="R1474" s="32">
        <f t="shared" si="1368"/>
        <v>24</v>
      </c>
      <c r="S1474" s="32">
        <f t="shared" si="1368"/>
        <v>24</v>
      </c>
      <c r="T1474" s="32">
        <f t="shared" si="1368"/>
        <v>24</v>
      </c>
      <c r="U1474" s="32">
        <f t="shared" si="1368"/>
        <v>24</v>
      </c>
      <c r="V1474" s="32">
        <f t="shared" si="1368"/>
        <v>24</v>
      </c>
      <c r="W1474" s="32">
        <f t="shared" si="1368"/>
        <v>24</v>
      </c>
    </row>
    <row r="1475" spans="1:23" x14ac:dyDescent="0.25">
      <c r="A1475" s="257" t="s">
        <v>455</v>
      </c>
      <c r="B1475" t="str">
        <f>IFERROR(_xlfn.XLOOKUP(TEXT(A1475, "0"), TEXT('Material master'!$A$2:'Material master'!$A$275, "0"), 'Material master'!$B$2:'Material master'!$B$275, 1),"")</f>
        <v>ATH SG50 PO 850:B4S:H4:NB:850</v>
      </c>
      <c r="C1475" t="str">
        <f>IFERROR(_xlfn.XLOOKUP(TEXT(A1475, "0"), TEXT('Material master'!$A$2:'Material master'!$A$275, "0"), 'Material master'!$C$2:'Material master'!$C$275, 1),"")</f>
        <v>Packaged Product</v>
      </c>
      <c r="D1475" t="str">
        <f>IFERROR(_xlfn.XLOOKUP(TEXT(A1475, "0"), TEXT('Material master'!$A$2:'Material master'!$A$275, "0"), 'Material master'!$D$2:'Material master'!$D$275, 1),"")</f>
        <v>J000 - ATH</v>
      </c>
      <c r="E1475" t="str">
        <f>IFERROR(_xlfn.XLOOKUP(TEXT(A1475, "0"), TEXT('Material master'!$A$2:'Material master'!$A$275, "0"), 'Material master'!$E$2:'Material master'!$E$275, 1),"")</f>
        <v>SPC0922 - ATH Flour</v>
      </c>
      <c r="F1475" t="str">
        <f>IFERROR(_xlfn.XLOOKUP(TEXT(A1475, "0"), TEXT('Material master'!$A$2:'Material master'!$A$275, "0"), 'Material master'!$F$2:'Material master'!$F$275, 1),"")</f>
        <v>AC02 - ATH Flour Medium</v>
      </c>
      <c r="G1475" t="str">
        <f>IFERROR(_xlfn.XLOOKUP(TEXT(A1475, "0"), TEXT('Material master'!$A$2:'Material master'!$A$275, "0"), 'Material master'!$G$2:'Material master'!$G$275, 1),"")</f>
        <v>ATH SG50 PO</v>
      </c>
      <c r="H1475" t="s">
        <v>704</v>
      </c>
      <c r="I1475">
        <v>0.85</v>
      </c>
      <c r="K1475" s="32"/>
      <c r="L1475" s="32">
        <f t="shared" ref="L1475:W1475" si="1369">IF(( L1474 - K1473 + L1472 ) &gt; 0, CEILING(( L1474 - K1473 + L1472 ), $I1475), 0)</f>
        <v>89.25</v>
      </c>
      <c r="M1475" s="32">
        <f t="shared" si="1369"/>
        <v>65.45</v>
      </c>
      <c r="N1475" s="32">
        <f t="shared" si="1369"/>
        <v>64.599999999999994</v>
      </c>
      <c r="O1475" s="32">
        <f t="shared" si="1369"/>
        <v>64.599999999999994</v>
      </c>
      <c r="P1475" s="32">
        <f t="shared" si="1369"/>
        <v>65.45</v>
      </c>
      <c r="Q1475" s="32">
        <f t="shared" si="1369"/>
        <v>64.599999999999994</v>
      </c>
      <c r="R1475" s="32">
        <f t="shared" si="1369"/>
        <v>64.599999999999994</v>
      </c>
      <c r="S1475" s="32">
        <f t="shared" si="1369"/>
        <v>65.45</v>
      </c>
      <c r="T1475" s="32">
        <f t="shared" si="1369"/>
        <v>64.599999999999994</v>
      </c>
      <c r="U1475" s="32">
        <f t="shared" si="1369"/>
        <v>65.45</v>
      </c>
      <c r="V1475" s="32">
        <f t="shared" si="1369"/>
        <v>64.599999999999994</v>
      </c>
      <c r="W1475" s="32">
        <f t="shared" si="1369"/>
        <v>64.599999999999994</v>
      </c>
    </row>
    <row r="1476" spans="1:23" x14ac:dyDescent="0.25">
      <c r="A1476" s="257" t="s">
        <v>455</v>
      </c>
      <c r="B1476" t="str">
        <f>IFERROR(_xlfn.XLOOKUP(TEXT(A1476, "0"), TEXT('Material master'!$A$2:'Material master'!$A$275, "0"), 'Material master'!$B$2:'Material master'!$B$275, 1),"")</f>
        <v>ATH SG50 PO 850:B4S:H4:NB:850</v>
      </c>
      <c r="C1476" t="str">
        <f>IFERROR(_xlfn.XLOOKUP(TEXT(A1476, "0"), TEXT('Material master'!$A$2:'Material master'!$A$275, "0"), 'Material master'!$C$2:'Material master'!$C$275, 1),"")</f>
        <v>Packaged Product</v>
      </c>
      <c r="D1476" t="str">
        <f>IFERROR(_xlfn.XLOOKUP(TEXT(A1476, "0"), TEXT('Material master'!$A$2:'Material master'!$A$275, "0"), 'Material master'!$D$2:'Material master'!$D$275, 1),"")</f>
        <v>J000 - ATH</v>
      </c>
      <c r="E1476" t="str">
        <f>IFERROR(_xlfn.XLOOKUP(TEXT(A1476, "0"), TEXT('Material master'!$A$2:'Material master'!$A$275, "0"), 'Material master'!$E$2:'Material master'!$E$275, 1),"")</f>
        <v>SPC0922 - ATH Flour</v>
      </c>
      <c r="F1476" t="str">
        <f>IFERROR(_xlfn.XLOOKUP(TEXT(A1476, "0"), TEXT('Material master'!$A$2:'Material master'!$A$275, "0"), 'Material master'!$F$2:'Material master'!$F$275, 1),"")</f>
        <v>AC02 - ATH Flour Medium</v>
      </c>
      <c r="G1476" t="str">
        <f>IFERROR(_xlfn.XLOOKUP(TEXT(A1476, "0"), TEXT('Material master'!$A$2:'Material master'!$A$275, "0"), 'Material master'!$G$2:'Material master'!$G$275, 1),"")</f>
        <v>ATH SG50 PO</v>
      </c>
      <c r="H1476" t="s">
        <v>705</v>
      </c>
      <c r="I1476" t="s">
        <v>707</v>
      </c>
      <c r="J1476">
        <v>3.5</v>
      </c>
      <c r="K1476" s="32"/>
      <c r="L1476" s="32">
        <f t="shared" ref="L1476:W1476" si="1370">L1475 / $J1476</f>
        <v>25.5</v>
      </c>
      <c r="M1476" s="32">
        <f t="shared" si="1370"/>
        <v>18.7</v>
      </c>
      <c r="N1476" s="32">
        <f t="shared" si="1370"/>
        <v>18.457142857142856</v>
      </c>
      <c r="O1476" s="32">
        <f t="shared" si="1370"/>
        <v>18.457142857142856</v>
      </c>
      <c r="P1476" s="32">
        <f t="shared" si="1370"/>
        <v>18.7</v>
      </c>
      <c r="Q1476" s="32">
        <f t="shared" si="1370"/>
        <v>18.457142857142856</v>
      </c>
      <c r="R1476" s="32">
        <f t="shared" si="1370"/>
        <v>18.457142857142856</v>
      </c>
      <c r="S1476" s="32">
        <f t="shared" si="1370"/>
        <v>18.7</v>
      </c>
      <c r="T1476" s="32">
        <f t="shared" si="1370"/>
        <v>18.457142857142856</v>
      </c>
      <c r="U1476" s="32">
        <f t="shared" si="1370"/>
        <v>18.7</v>
      </c>
      <c r="V1476" s="32">
        <f t="shared" si="1370"/>
        <v>18.457142857142856</v>
      </c>
      <c r="W1476" s="32">
        <f t="shared" si="1370"/>
        <v>18.457142857142856</v>
      </c>
    </row>
    <row r="1477" spans="1:23" x14ac:dyDescent="0.25">
      <c r="A1477" s="257" t="s">
        <v>455</v>
      </c>
      <c r="B1477" t="str">
        <f>IFERROR(_xlfn.XLOOKUP(TEXT(A1477, "0"), TEXT('Material master'!$A$2:'Material master'!$A$275, "0"), 'Material master'!$B$2:'Material master'!$B$275, 1),"")</f>
        <v>ATH SG50 PO 850:B4S:H4:NB:850</v>
      </c>
      <c r="C1477" t="str">
        <f>IFERROR(_xlfn.XLOOKUP(TEXT(A1477, "0"), TEXT('Material master'!$A$2:'Material master'!$A$275, "0"), 'Material master'!$C$2:'Material master'!$C$275, 1),"")</f>
        <v>Packaged Product</v>
      </c>
      <c r="D1477" t="str">
        <f>IFERROR(_xlfn.XLOOKUP(TEXT(A1477, "0"), TEXT('Material master'!$A$2:'Material master'!$A$275, "0"), 'Material master'!$D$2:'Material master'!$D$275, 1),"")</f>
        <v>J000 - ATH</v>
      </c>
      <c r="E1477" t="str">
        <f>IFERROR(_xlfn.XLOOKUP(TEXT(A1477, "0"), TEXT('Material master'!$A$2:'Material master'!$A$275, "0"), 'Material master'!$E$2:'Material master'!$E$275, 1),"")</f>
        <v>SPC0922 - ATH Flour</v>
      </c>
      <c r="F1477" t="str">
        <f>IFERROR(_xlfn.XLOOKUP(TEXT(A1477, "0"), TEXT('Material master'!$A$2:'Material master'!$A$275, "0"), 'Material master'!$F$2:'Material master'!$F$275, 1),"")</f>
        <v>AC02 - ATH Flour Medium</v>
      </c>
      <c r="G1477" t="str">
        <f>IFERROR(_xlfn.XLOOKUP(TEXT(A1477, "0"), TEXT('Material master'!$A$2:'Material master'!$A$275, "0"), 'Material master'!$G$2:'Material master'!$G$275, 1),"")</f>
        <v>ATH SG50 PO</v>
      </c>
      <c r="H1477" t="s">
        <v>706</v>
      </c>
      <c r="I1477" s="257" t="s">
        <v>115</v>
      </c>
      <c r="J1477">
        <v>1.1764705882352942</v>
      </c>
      <c r="K1477" s="32"/>
      <c r="L1477" s="32">
        <f t="shared" ref="L1477:W1477" si="1371">L1475 * $J1477</f>
        <v>105</v>
      </c>
      <c r="M1477" s="32">
        <f t="shared" si="1371"/>
        <v>77</v>
      </c>
      <c r="N1477" s="32">
        <f t="shared" si="1371"/>
        <v>76</v>
      </c>
      <c r="O1477" s="32">
        <f t="shared" si="1371"/>
        <v>76</v>
      </c>
      <c r="P1477" s="32">
        <f t="shared" si="1371"/>
        <v>77</v>
      </c>
      <c r="Q1477" s="32">
        <f t="shared" si="1371"/>
        <v>76</v>
      </c>
      <c r="R1477" s="32">
        <f t="shared" si="1371"/>
        <v>76</v>
      </c>
      <c r="S1477" s="32">
        <f t="shared" si="1371"/>
        <v>77</v>
      </c>
      <c r="T1477" s="32">
        <f t="shared" si="1371"/>
        <v>76</v>
      </c>
      <c r="U1477" s="32">
        <f t="shared" si="1371"/>
        <v>77</v>
      </c>
      <c r="V1477" s="32">
        <f t="shared" si="1371"/>
        <v>76</v>
      </c>
      <c r="W1477" s="32">
        <f t="shared" si="1371"/>
        <v>76</v>
      </c>
    </row>
    <row r="1478" spans="1:23" x14ac:dyDescent="0.25">
      <c r="A1478" s="257" t="s">
        <v>455</v>
      </c>
      <c r="B1478" t="str">
        <f>IFERROR(_xlfn.XLOOKUP(TEXT(A1478, "0"), TEXT('Material master'!$A$2:'Material master'!$A$275, "0"), 'Material master'!$B$2:'Material master'!$B$275, 1),"")</f>
        <v>ATH SG50 PO 850:B4S:H4:NB:850</v>
      </c>
      <c r="C1478" t="str">
        <f>IFERROR(_xlfn.XLOOKUP(TEXT(A1478, "0"), TEXT('Material master'!$A$2:'Material master'!$A$275, "0"), 'Material master'!$C$2:'Material master'!$C$275, 1),"")</f>
        <v>Packaged Product</v>
      </c>
      <c r="D1478" t="str">
        <f>IFERROR(_xlfn.XLOOKUP(TEXT(A1478, "0"), TEXT('Material master'!$A$2:'Material master'!$A$275, "0"), 'Material master'!$D$2:'Material master'!$D$275, 1),"")</f>
        <v>J000 - ATH</v>
      </c>
      <c r="E1478" t="str">
        <f>IFERROR(_xlfn.XLOOKUP(TEXT(A1478, "0"), TEXT('Material master'!$A$2:'Material master'!$A$275, "0"), 'Material master'!$E$2:'Material master'!$E$275, 1),"")</f>
        <v>SPC0922 - ATH Flour</v>
      </c>
      <c r="F1478" t="str">
        <f>IFERROR(_xlfn.XLOOKUP(TEXT(A1478, "0"), TEXT('Material master'!$A$2:'Material master'!$A$275, "0"), 'Material master'!$F$2:'Material master'!$F$275, 1),"")</f>
        <v>AC02 - ATH Flour Medium</v>
      </c>
      <c r="G1478" t="str">
        <f>IFERROR(_xlfn.XLOOKUP(TEXT(A1478, "0"), TEXT('Material master'!$A$2:'Material master'!$A$275, "0"), 'Material master'!$G$2:'Material master'!$G$275, 1),"")</f>
        <v>ATH SG50 PO</v>
      </c>
      <c r="H1478" t="s">
        <v>706</v>
      </c>
      <c r="I1478" s="257" t="s">
        <v>139</v>
      </c>
      <c r="J1478">
        <v>1.1764705882352942</v>
      </c>
      <c r="K1478" s="32"/>
      <c r="L1478" s="32">
        <f t="shared" ref="L1478:W1478" si="1372">L1475 * $J1478</f>
        <v>105</v>
      </c>
      <c r="M1478" s="32">
        <f t="shared" si="1372"/>
        <v>77</v>
      </c>
      <c r="N1478" s="32">
        <f t="shared" si="1372"/>
        <v>76</v>
      </c>
      <c r="O1478" s="32">
        <f t="shared" si="1372"/>
        <v>76</v>
      </c>
      <c r="P1478" s="32">
        <f t="shared" si="1372"/>
        <v>77</v>
      </c>
      <c r="Q1478" s="32">
        <f t="shared" si="1372"/>
        <v>76</v>
      </c>
      <c r="R1478" s="32">
        <f t="shared" si="1372"/>
        <v>76</v>
      </c>
      <c r="S1478" s="32">
        <f t="shared" si="1372"/>
        <v>77</v>
      </c>
      <c r="T1478" s="32">
        <f t="shared" si="1372"/>
        <v>76</v>
      </c>
      <c r="U1478" s="32">
        <f t="shared" si="1372"/>
        <v>77</v>
      </c>
      <c r="V1478" s="32">
        <f t="shared" si="1372"/>
        <v>76</v>
      </c>
      <c r="W1478" s="32">
        <f t="shared" si="1372"/>
        <v>76</v>
      </c>
    </row>
    <row r="1479" spans="1:23" ht="15.75" thickBot="1" x14ac:dyDescent="0.3">
      <c r="A1479" s="257" t="s">
        <v>455</v>
      </c>
      <c r="B1479" t="str">
        <f>IFERROR(_xlfn.XLOOKUP(TEXT(A1479, "0"), TEXT('Material master'!$A$2:'Material master'!$A$275, "0"), 'Material master'!$B$2:'Material master'!$B$275, 1),"")</f>
        <v>ATH SG50 PO 850:B4S:H4:NB:850</v>
      </c>
      <c r="C1479" t="str">
        <f>IFERROR(_xlfn.XLOOKUP(TEXT(A1479, "0"), TEXT('Material master'!$A$2:'Material master'!$A$275, "0"), 'Material master'!$C$2:'Material master'!$C$275, 1),"")</f>
        <v>Packaged Product</v>
      </c>
      <c r="D1479" t="str">
        <f>IFERROR(_xlfn.XLOOKUP(TEXT(A1479, "0"), TEXT('Material master'!$A$2:'Material master'!$A$275, "0"), 'Material master'!$D$2:'Material master'!$D$275, 1),"")</f>
        <v>J000 - ATH</v>
      </c>
      <c r="E1479" t="str">
        <f>IFERROR(_xlfn.XLOOKUP(TEXT(A1479, "0"), TEXT('Material master'!$A$2:'Material master'!$A$275, "0"), 'Material master'!$E$2:'Material master'!$E$275, 1),"")</f>
        <v>SPC0922 - ATH Flour</v>
      </c>
      <c r="F1479" t="str">
        <f>IFERROR(_xlfn.XLOOKUP(TEXT(A1479, "0"), TEXT('Material master'!$A$2:'Material master'!$A$275, "0"), 'Material master'!$F$2:'Material master'!$F$275, 1),"")</f>
        <v>AC02 - ATH Flour Medium</v>
      </c>
      <c r="G1479" t="str">
        <f>IFERROR(_xlfn.XLOOKUP(TEXT(A1479, "0"), TEXT('Material master'!$A$2:'Material master'!$A$275, "0"), 'Material master'!$G$2:'Material master'!$G$275, 1),"")</f>
        <v>ATH SG50 PO</v>
      </c>
      <c r="H1479" t="s">
        <v>706</v>
      </c>
      <c r="I1479" s="257" t="s">
        <v>447</v>
      </c>
      <c r="J1479">
        <v>1</v>
      </c>
      <c r="K1479" s="32"/>
      <c r="L1479" s="32">
        <f t="shared" ref="L1479:W1479" si="1373">L1475 * $J1479</f>
        <v>89.25</v>
      </c>
      <c r="M1479" s="32">
        <f t="shared" si="1373"/>
        <v>65.45</v>
      </c>
      <c r="N1479" s="32">
        <f t="shared" si="1373"/>
        <v>64.599999999999994</v>
      </c>
      <c r="O1479" s="32">
        <f t="shared" si="1373"/>
        <v>64.599999999999994</v>
      </c>
      <c r="P1479" s="32">
        <f t="shared" si="1373"/>
        <v>65.45</v>
      </c>
      <c r="Q1479" s="32">
        <f t="shared" si="1373"/>
        <v>64.599999999999994</v>
      </c>
      <c r="R1479" s="32">
        <f t="shared" si="1373"/>
        <v>64.599999999999994</v>
      </c>
      <c r="S1479" s="32">
        <f t="shared" si="1373"/>
        <v>65.45</v>
      </c>
      <c r="T1479" s="32">
        <f t="shared" si="1373"/>
        <v>64.599999999999994</v>
      </c>
      <c r="U1479" s="32">
        <f t="shared" si="1373"/>
        <v>65.45</v>
      </c>
      <c r="V1479" s="32">
        <f t="shared" si="1373"/>
        <v>64.599999999999994</v>
      </c>
      <c r="W1479" s="32">
        <f t="shared" si="1373"/>
        <v>64.599999999999994</v>
      </c>
    </row>
    <row r="1480" spans="1:23" s="138" customFormat="1" x14ac:dyDescent="0.25">
      <c r="A1480" s="137" t="s">
        <v>457</v>
      </c>
      <c r="B1480" s="138" t="str">
        <f>IFERROR(_xlfn.XLOOKUP(TEXT(A1480, "0"), TEXT('Material master'!$A$2:'Material master'!$A$275, "0"), 'Material master'!$B$2:'Material master'!$B$275, 1),"")</f>
        <v>ATH SG50 PO 1000:B4S:H4:H:1000</v>
      </c>
      <c r="C1480" s="138" t="str">
        <f>IFERROR(_xlfn.XLOOKUP(TEXT(A1480, "0"), TEXT('Material master'!$A$2:'Material master'!$A$275, "0"), 'Material master'!$C$2:'Material master'!$C$275, 1),"")</f>
        <v>Packaged Product</v>
      </c>
      <c r="D1480" s="138" t="str">
        <f>IFERROR(_xlfn.XLOOKUP(TEXT(A1480, "0"), TEXT('Material master'!$A$2:'Material master'!$A$275, "0"), 'Material master'!$D$2:'Material master'!$D$275, 1),"")</f>
        <v>J000 - ATH</v>
      </c>
      <c r="E1480" s="138" t="str">
        <f>IFERROR(_xlfn.XLOOKUP(TEXT(A1480, "0"), TEXT('Material master'!$A$2:'Material master'!$A$275, "0"), 'Material master'!$E$2:'Material master'!$E$275, 1),"")</f>
        <v>SPC0922 - ATH Flour</v>
      </c>
      <c r="F1480" s="138" t="str">
        <f>IFERROR(_xlfn.XLOOKUP(TEXT(A1480, "0"), TEXT('Material master'!$A$2:'Material master'!$A$275, "0"), 'Material master'!$F$2:'Material master'!$F$275, 1),"")</f>
        <v>AC02 - ATH Flour Medium</v>
      </c>
      <c r="G1480" s="138" t="str">
        <f>IFERROR(_xlfn.XLOOKUP(TEXT(A1480, "0"), TEXT('Material master'!$A$2:'Material master'!$A$275, "0"), 'Material master'!$G$2:'Material master'!$G$275, 1),"")</f>
        <v>ATH SG50 PO</v>
      </c>
      <c r="H1480" s="138" t="s">
        <v>683</v>
      </c>
      <c r="I1480" s="140">
        <f>IFERROR(AVERAGE('Forecast sheet'!$C$70:'Forecast sheet'!$N$70),0)</f>
        <v>31.583333333333332</v>
      </c>
      <c r="J1480" s="140">
        <f>IFERROR(AVERAGE(L1480:W1480),0)</f>
        <v>37.055687140566583</v>
      </c>
      <c r="K1480" s="140"/>
      <c r="L1480" s="140">
        <v>26.252013118883713</v>
      </c>
      <c r="M1480" s="140">
        <v>48.186863430349902</v>
      </c>
      <c r="N1480" s="140">
        <v>35.98293450030944</v>
      </c>
      <c r="O1480" s="140">
        <v>37.163010068330159</v>
      </c>
      <c r="P1480" s="140">
        <v>37.104675729393868</v>
      </c>
      <c r="Q1480" s="140">
        <v>37.165546343936086</v>
      </c>
      <c r="R1480" s="140">
        <v>37.104675729393868</v>
      </c>
      <c r="S1480" s="140">
        <v>37.165546343936086</v>
      </c>
      <c r="T1480" s="140">
        <v>37.165546343936086</v>
      </c>
      <c r="U1480" s="140">
        <v>37.104675729393868</v>
      </c>
      <c r="V1480" s="140">
        <v>37.168082619542005</v>
      </c>
      <c r="W1480" s="140">
        <v>37.104675729393868</v>
      </c>
    </row>
    <row r="1481" spans="1:23" x14ac:dyDescent="0.25">
      <c r="A1481" s="257" t="s">
        <v>457</v>
      </c>
      <c r="B1481" t="str">
        <f>IFERROR(_xlfn.XLOOKUP(TEXT(A1481, "0"), TEXT('Material master'!$A$2:'Material master'!$A$275, "0"), 'Material master'!$B$2:'Material master'!$B$275, 1),"")</f>
        <v>ATH SG50 PO 1000:B4S:H4:H:1000</v>
      </c>
      <c r="C1481" t="str">
        <f>IFERROR(_xlfn.XLOOKUP(TEXT(A1481, "0"), TEXT('Material master'!$A$2:'Material master'!$A$275, "0"), 'Material master'!$C$2:'Material master'!$C$275, 1),"")</f>
        <v>Packaged Product</v>
      </c>
      <c r="D1481" t="str">
        <f>IFERROR(_xlfn.XLOOKUP(TEXT(A1481, "0"), TEXT('Material master'!$A$2:'Material master'!$A$275, "0"), 'Material master'!$D$2:'Material master'!$D$275, 1),"")</f>
        <v>J000 - ATH</v>
      </c>
      <c r="E1481" t="str">
        <f>IFERROR(_xlfn.XLOOKUP(TEXT(A1481, "0"), TEXT('Material master'!$A$2:'Material master'!$A$275, "0"), 'Material master'!$E$2:'Material master'!$E$275, 1),"")</f>
        <v>SPC0922 - ATH Flour</v>
      </c>
      <c r="F1481" t="str">
        <f>IFERROR(_xlfn.XLOOKUP(TEXT(A1481, "0"), TEXT('Material master'!$A$2:'Material master'!$A$275, "0"), 'Material master'!$F$2:'Material master'!$F$275, 1),"")</f>
        <v>AC02 - ATH Flour Medium</v>
      </c>
      <c r="G1481" t="str">
        <f>IFERROR(_xlfn.XLOOKUP(TEXT(A1481, "0"), TEXT('Material master'!$A$2:'Material master'!$A$275, "0"), 'Material master'!$G$2:'Material master'!$G$275, 1),"")</f>
        <v>ATH SG50 PO</v>
      </c>
      <c r="H1481" s="1" t="s">
        <v>696</v>
      </c>
      <c r="I1481" s="1"/>
      <c r="J1481" s="1"/>
      <c r="K1481" s="141"/>
      <c r="L1481" s="141">
        <f t="shared" ref="L1481:W1481" si="1374">SUM(L1480)</f>
        <v>26.252013118883713</v>
      </c>
      <c r="M1481" s="141">
        <f t="shared" si="1374"/>
        <v>48.186863430349902</v>
      </c>
      <c r="N1481" s="141">
        <f t="shared" si="1374"/>
        <v>35.98293450030944</v>
      </c>
      <c r="O1481" s="141">
        <f t="shared" si="1374"/>
        <v>37.163010068330159</v>
      </c>
      <c r="P1481" s="141">
        <f t="shared" si="1374"/>
        <v>37.104675729393868</v>
      </c>
      <c r="Q1481" s="141">
        <f t="shared" si="1374"/>
        <v>37.165546343936086</v>
      </c>
      <c r="R1481" s="141">
        <f t="shared" si="1374"/>
        <v>37.104675729393868</v>
      </c>
      <c r="S1481" s="141">
        <f t="shared" si="1374"/>
        <v>37.165546343936086</v>
      </c>
      <c r="T1481" s="141">
        <f t="shared" si="1374"/>
        <v>37.165546343936086</v>
      </c>
      <c r="U1481" s="141">
        <f t="shared" si="1374"/>
        <v>37.104675729393868</v>
      </c>
      <c r="V1481" s="141">
        <f t="shared" si="1374"/>
        <v>37.168082619542005</v>
      </c>
      <c r="W1481" s="141">
        <f t="shared" si="1374"/>
        <v>37.104675729393868</v>
      </c>
    </row>
    <row r="1482" spans="1:23" s="136" customFormat="1" x14ac:dyDescent="0.25">
      <c r="A1482" s="270" t="s">
        <v>457</v>
      </c>
      <c r="B1482" s="136" t="str">
        <f>IFERROR(_xlfn.XLOOKUP(TEXT(A1482, "0"), TEXT('Material master'!$A$2:'Material master'!$A$275, "0"), 'Material master'!$B$2:'Material master'!$B$275, 1),"")</f>
        <v>ATH SG50 PO 1000:B4S:H4:H:1000</v>
      </c>
      <c r="C1482" s="136" t="str">
        <f>IFERROR(_xlfn.XLOOKUP(TEXT(A1482, "0"), TEXT('Material master'!$A$2:'Material master'!$A$275, "0"), 'Material master'!$C$2:'Material master'!$C$275, 1),"")</f>
        <v>Packaged Product</v>
      </c>
      <c r="D1482" s="136" t="str">
        <f>IFERROR(_xlfn.XLOOKUP(TEXT(A1482, "0"), TEXT('Material master'!$A$2:'Material master'!$A$275, "0"), 'Material master'!$D$2:'Material master'!$D$275, 1),"")</f>
        <v>J000 - ATH</v>
      </c>
      <c r="E1482" s="136" t="str">
        <f>IFERROR(_xlfn.XLOOKUP(TEXT(A1482, "0"), TEXT('Material master'!$A$2:'Material master'!$A$275, "0"), 'Material master'!$E$2:'Material master'!$E$275, 1),"")</f>
        <v>SPC0922 - ATH Flour</v>
      </c>
      <c r="F1482" s="136" t="str">
        <f>IFERROR(_xlfn.XLOOKUP(TEXT(A1482, "0"), TEXT('Material master'!$A$2:'Material master'!$A$275, "0"), 'Material master'!$F$2:'Material master'!$F$275, 1),"")</f>
        <v>AC02 - ATH Flour Medium</v>
      </c>
      <c r="G1482" s="136" t="str">
        <f>IFERROR(_xlfn.XLOOKUP(TEXT(A1482, "0"), TEXT('Material master'!$A$2:'Material master'!$A$275, "0"), 'Material master'!$G$2:'Material master'!$G$275, 1),"")</f>
        <v>ATH SG50 PO</v>
      </c>
      <c r="H1482" s="136" t="s">
        <v>697</v>
      </c>
      <c r="K1482" s="142">
        <v>12</v>
      </c>
      <c r="L1482" s="142">
        <f t="shared" ref="L1482:W1482" si="1375">K1482 - L1481 + L1484</f>
        <v>24.747986881116287</v>
      </c>
      <c r="M1482" s="142">
        <f t="shared" si="1375"/>
        <v>24.561123450766384</v>
      </c>
      <c r="N1482" s="142">
        <f t="shared" si="1375"/>
        <v>24.578188950456944</v>
      </c>
      <c r="O1482" s="142">
        <f t="shared" si="1375"/>
        <v>24.415178882126785</v>
      </c>
      <c r="P1482" s="142">
        <f t="shared" si="1375"/>
        <v>24.310503152732917</v>
      </c>
      <c r="Q1482" s="142">
        <f t="shared" si="1375"/>
        <v>24.144956808796831</v>
      </c>
      <c r="R1482" s="142">
        <f t="shared" si="1375"/>
        <v>24.040281079402963</v>
      </c>
      <c r="S1482" s="142">
        <f t="shared" si="1375"/>
        <v>24.874734735466877</v>
      </c>
      <c r="T1482" s="142">
        <f t="shared" si="1375"/>
        <v>24.709188391530791</v>
      </c>
      <c r="U1482" s="142">
        <f t="shared" si="1375"/>
        <v>24.604512662136923</v>
      </c>
      <c r="V1482" s="142">
        <f t="shared" si="1375"/>
        <v>24.436430042594917</v>
      </c>
      <c r="W1482" s="142">
        <f t="shared" si="1375"/>
        <v>24.331754313201049</v>
      </c>
    </row>
    <row r="1483" spans="1:23" x14ac:dyDescent="0.25">
      <c r="A1483" s="257" t="s">
        <v>457</v>
      </c>
      <c r="B1483" t="str">
        <f>IFERROR(_xlfn.XLOOKUP(TEXT(A1483, "0"), TEXT('Material master'!$A$2:'Material master'!$A$275, "0"), 'Material master'!$B$2:'Material master'!$B$275, 1),"")</f>
        <v>ATH SG50 PO 1000:B4S:H4:H:1000</v>
      </c>
      <c r="C1483" t="str">
        <f>IFERROR(_xlfn.XLOOKUP(TEXT(A1483, "0"), TEXT('Material master'!$A$2:'Material master'!$A$275, "0"), 'Material master'!$C$2:'Material master'!$C$275, 1),"")</f>
        <v>Packaged Product</v>
      </c>
      <c r="D1483" t="str">
        <f>IFERROR(_xlfn.XLOOKUP(TEXT(A1483, "0"), TEXT('Material master'!$A$2:'Material master'!$A$275, "0"), 'Material master'!$D$2:'Material master'!$D$275, 1),"")</f>
        <v>J000 - ATH</v>
      </c>
      <c r="E1483" t="str">
        <f>IFERROR(_xlfn.XLOOKUP(TEXT(A1483, "0"), TEXT('Material master'!$A$2:'Material master'!$A$275, "0"), 'Material master'!$E$2:'Material master'!$E$275, 1),"")</f>
        <v>SPC0922 - ATH Flour</v>
      </c>
      <c r="F1483" t="str">
        <f>IFERROR(_xlfn.XLOOKUP(TEXT(A1483, "0"), TEXT('Material master'!$A$2:'Material master'!$A$275, "0"), 'Material master'!$F$2:'Material master'!$F$275, 1),"")</f>
        <v>AC02 - ATH Flour Medium</v>
      </c>
      <c r="G1483" t="str">
        <f>IFERROR(_xlfn.XLOOKUP(TEXT(A1483, "0"), TEXT('Material master'!$A$2:'Material master'!$A$275, "0"), 'Material master'!$G$2:'Material master'!$G$275, 1),"")</f>
        <v>ATH SG50 PO</v>
      </c>
      <c r="H1483" t="s">
        <v>698</v>
      </c>
      <c r="I1483" s="32">
        <v>24</v>
      </c>
      <c r="J1483" s="258">
        <f>IFERROR($I1483/AVERAGE($L1481:$W1481),0)</f>
        <v>0.64767386201634036</v>
      </c>
      <c r="K1483" s="32"/>
      <c r="L1483" s="32">
        <f t="shared" ref="L1483:W1483" si="1376">$I1483</f>
        <v>24</v>
      </c>
      <c r="M1483" s="32">
        <f t="shared" si="1376"/>
        <v>24</v>
      </c>
      <c r="N1483" s="32">
        <f t="shared" si="1376"/>
        <v>24</v>
      </c>
      <c r="O1483" s="32">
        <f t="shared" si="1376"/>
        <v>24</v>
      </c>
      <c r="P1483" s="32">
        <f t="shared" si="1376"/>
        <v>24</v>
      </c>
      <c r="Q1483" s="32">
        <f t="shared" si="1376"/>
        <v>24</v>
      </c>
      <c r="R1483" s="32">
        <f t="shared" si="1376"/>
        <v>24</v>
      </c>
      <c r="S1483" s="32">
        <f t="shared" si="1376"/>
        <v>24</v>
      </c>
      <c r="T1483" s="32">
        <f t="shared" si="1376"/>
        <v>24</v>
      </c>
      <c r="U1483" s="32">
        <f t="shared" si="1376"/>
        <v>24</v>
      </c>
      <c r="V1483" s="32">
        <f t="shared" si="1376"/>
        <v>24</v>
      </c>
      <c r="W1483" s="32">
        <f t="shared" si="1376"/>
        <v>24</v>
      </c>
    </row>
    <row r="1484" spans="1:23" x14ac:dyDescent="0.25">
      <c r="A1484" s="257" t="s">
        <v>457</v>
      </c>
      <c r="B1484" t="str">
        <f>IFERROR(_xlfn.XLOOKUP(TEXT(A1484, "0"), TEXT('Material master'!$A$2:'Material master'!$A$275, "0"), 'Material master'!$B$2:'Material master'!$B$275, 1),"")</f>
        <v>ATH SG50 PO 1000:B4S:H4:H:1000</v>
      </c>
      <c r="C1484" t="str">
        <f>IFERROR(_xlfn.XLOOKUP(TEXT(A1484, "0"), TEXT('Material master'!$A$2:'Material master'!$A$275, "0"), 'Material master'!$C$2:'Material master'!$C$275, 1),"")</f>
        <v>Packaged Product</v>
      </c>
      <c r="D1484" t="str">
        <f>IFERROR(_xlfn.XLOOKUP(TEXT(A1484, "0"), TEXT('Material master'!$A$2:'Material master'!$A$275, "0"), 'Material master'!$D$2:'Material master'!$D$275, 1),"")</f>
        <v>J000 - ATH</v>
      </c>
      <c r="E1484" t="str">
        <f>IFERROR(_xlfn.XLOOKUP(TEXT(A1484, "0"), TEXT('Material master'!$A$2:'Material master'!$A$275, "0"), 'Material master'!$E$2:'Material master'!$E$275, 1),"")</f>
        <v>SPC0922 - ATH Flour</v>
      </c>
      <c r="F1484" t="str">
        <f>IFERROR(_xlfn.XLOOKUP(TEXT(A1484, "0"), TEXT('Material master'!$A$2:'Material master'!$A$275, "0"), 'Material master'!$F$2:'Material master'!$F$275, 1),"")</f>
        <v>AC02 - ATH Flour Medium</v>
      </c>
      <c r="G1484" t="str">
        <f>IFERROR(_xlfn.XLOOKUP(TEXT(A1484, "0"), TEXT('Material master'!$A$2:'Material master'!$A$275, "0"), 'Material master'!$G$2:'Material master'!$G$275, 1),"")</f>
        <v>ATH SG50 PO</v>
      </c>
      <c r="H1484" t="s">
        <v>704</v>
      </c>
      <c r="I1484">
        <v>1</v>
      </c>
      <c r="K1484" s="32"/>
      <c r="L1484" s="32">
        <f t="shared" ref="L1484:W1484" si="1377">IF(( L1483 - K1482 + L1481 ) &gt; 0, CEILING(( L1483 - K1482 + L1481 ), $I1484), 0)</f>
        <v>39</v>
      </c>
      <c r="M1484" s="32">
        <f t="shared" si="1377"/>
        <v>48</v>
      </c>
      <c r="N1484" s="32">
        <f t="shared" si="1377"/>
        <v>36</v>
      </c>
      <c r="O1484" s="32">
        <f t="shared" si="1377"/>
        <v>37</v>
      </c>
      <c r="P1484" s="32">
        <f t="shared" si="1377"/>
        <v>37</v>
      </c>
      <c r="Q1484" s="32">
        <f t="shared" si="1377"/>
        <v>37</v>
      </c>
      <c r="R1484" s="32">
        <f t="shared" si="1377"/>
        <v>37</v>
      </c>
      <c r="S1484" s="32">
        <f t="shared" si="1377"/>
        <v>38</v>
      </c>
      <c r="T1484" s="32">
        <f t="shared" si="1377"/>
        <v>37</v>
      </c>
      <c r="U1484" s="32">
        <f t="shared" si="1377"/>
        <v>37</v>
      </c>
      <c r="V1484" s="32">
        <f t="shared" si="1377"/>
        <v>37</v>
      </c>
      <c r="W1484" s="32">
        <f t="shared" si="1377"/>
        <v>37</v>
      </c>
    </row>
    <row r="1485" spans="1:23" x14ac:dyDescent="0.25">
      <c r="A1485" s="257" t="s">
        <v>457</v>
      </c>
      <c r="B1485" t="str">
        <f>IFERROR(_xlfn.XLOOKUP(TEXT(A1485, "0"), TEXT('Material master'!$A$2:'Material master'!$A$275, "0"), 'Material master'!$B$2:'Material master'!$B$275, 1),"")</f>
        <v>ATH SG50 PO 1000:B4S:H4:H:1000</v>
      </c>
      <c r="C1485" t="str">
        <f>IFERROR(_xlfn.XLOOKUP(TEXT(A1485, "0"), TEXT('Material master'!$A$2:'Material master'!$A$275, "0"), 'Material master'!$C$2:'Material master'!$C$275, 1),"")</f>
        <v>Packaged Product</v>
      </c>
      <c r="D1485" t="str">
        <f>IFERROR(_xlfn.XLOOKUP(TEXT(A1485, "0"), TEXT('Material master'!$A$2:'Material master'!$A$275, "0"), 'Material master'!$D$2:'Material master'!$D$275, 1),"")</f>
        <v>J000 - ATH</v>
      </c>
      <c r="E1485" t="str">
        <f>IFERROR(_xlfn.XLOOKUP(TEXT(A1485, "0"), TEXT('Material master'!$A$2:'Material master'!$A$275, "0"), 'Material master'!$E$2:'Material master'!$E$275, 1),"")</f>
        <v>SPC0922 - ATH Flour</v>
      </c>
      <c r="F1485" t="str">
        <f>IFERROR(_xlfn.XLOOKUP(TEXT(A1485, "0"), TEXT('Material master'!$A$2:'Material master'!$A$275, "0"), 'Material master'!$F$2:'Material master'!$F$275, 1),"")</f>
        <v>AC02 - ATH Flour Medium</v>
      </c>
      <c r="G1485" t="str">
        <f>IFERROR(_xlfn.XLOOKUP(TEXT(A1485, "0"), TEXT('Material master'!$A$2:'Material master'!$A$275, "0"), 'Material master'!$G$2:'Material master'!$G$275, 1),"")</f>
        <v>ATH SG50 PO</v>
      </c>
      <c r="H1485" t="s">
        <v>705</v>
      </c>
      <c r="I1485" t="s">
        <v>707</v>
      </c>
      <c r="J1485">
        <v>4</v>
      </c>
      <c r="K1485" s="32"/>
      <c r="L1485" s="32">
        <f t="shared" ref="L1485:W1485" si="1378">L1484 / $J1485</f>
        <v>9.75</v>
      </c>
      <c r="M1485" s="32">
        <f t="shared" si="1378"/>
        <v>12</v>
      </c>
      <c r="N1485" s="32">
        <f t="shared" si="1378"/>
        <v>9</v>
      </c>
      <c r="O1485" s="32">
        <f t="shared" si="1378"/>
        <v>9.25</v>
      </c>
      <c r="P1485" s="32">
        <f t="shared" si="1378"/>
        <v>9.25</v>
      </c>
      <c r="Q1485" s="32">
        <f t="shared" si="1378"/>
        <v>9.25</v>
      </c>
      <c r="R1485" s="32">
        <f t="shared" si="1378"/>
        <v>9.25</v>
      </c>
      <c r="S1485" s="32">
        <f t="shared" si="1378"/>
        <v>9.5</v>
      </c>
      <c r="T1485" s="32">
        <f t="shared" si="1378"/>
        <v>9.25</v>
      </c>
      <c r="U1485" s="32">
        <f t="shared" si="1378"/>
        <v>9.25</v>
      </c>
      <c r="V1485" s="32">
        <f t="shared" si="1378"/>
        <v>9.25</v>
      </c>
      <c r="W1485" s="32">
        <f t="shared" si="1378"/>
        <v>9.25</v>
      </c>
    </row>
    <row r="1486" spans="1:23" x14ac:dyDescent="0.25">
      <c r="A1486" s="257" t="s">
        <v>457</v>
      </c>
      <c r="B1486" t="str">
        <f>IFERROR(_xlfn.XLOOKUP(TEXT(A1486, "0"), TEXT('Material master'!$A$2:'Material master'!$A$275, "0"), 'Material master'!$B$2:'Material master'!$B$275, 1),"")</f>
        <v>ATH SG50 PO 1000:B4S:H4:H:1000</v>
      </c>
      <c r="C1486" t="str">
        <f>IFERROR(_xlfn.XLOOKUP(TEXT(A1486, "0"), TEXT('Material master'!$A$2:'Material master'!$A$275, "0"), 'Material master'!$C$2:'Material master'!$C$275, 1),"")</f>
        <v>Packaged Product</v>
      </c>
      <c r="D1486" t="str">
        <f>IFERROR(_xlfn.XLOOKUP(TEXT(A1486, "0"), TEXT('Material master'!$A$2:'Material master'!$A$275, "0"), 'Material master'!$D$2:'Material master'!$D$275, 1),"")</f>
        <v>J000 - ATH</v>
      </c>
      <c r="E1486" t="str">
        <f>IFERROR(_xlfn.XLOOKUP(TEXT(A1486, "0"), TEXT('Material master'!$A$2:'Material master'!$A$275, "0"), 'Material master'!$E$2:'Material master'!$E$275, 1),"")</f>
        <v>SPC0922 - ATH Flour</v>
      </c>
      <c r="F1486" t="str">
        <f>IFERROR(_xlfn.XLOOKUP(TEXT(A1486, "0"), TEXT('Material master'!$A$2:'Material master'!$A$275, "0"), 'Material master'!$F$2:'Material master'!$F$275, 1),"")</f>
        <v>AC02 - ATH Flour Medium</v>
      </c>
      <c r="G1486" t="str">
        <f>IFERROR(_xlfn.XLOOKUP(TEXT(A1486, "0"), TEXT('Material master'!$A$2:'Material master'!$A$275, "0"), 'Material master'!$G$2:'Material master'!$G$275, 1),"")</f>
        <v>ATH SG50 PO</v>
      </c>
      <c r="H1486" t="s">
        <v>706</v>
      </c>
      <c r="I1486" s="257" t="s">
        <v>109</v>
      </c>
      <c r="J1486">
        <v>1</v>
      </c>
      <c r="K1486" s="32"/>
      <c r="L1486" s="32">
        <f t="shared" ref="L1486:W1486" si="1379">L1484 * $J1486</f>
        <v>39</v>
      </c>
      <c r="M1486" s="32">
        <f t="shared" si="1379"/>
        <v>48</v>
      </c>
      <c r="N1486" s="32">
        <f t="shared" si="1379"/>
        <v>36</v>
      </c>
      <c r="O1486" s="32">
        <f t="shared" si="1379"/>
        <v>37</v>
      </c>
      <c r="P1486" s="32">
        <f t="shared" si="1379"/>
        <v>37</v>
      </c>
      <c r="Q1486" s="32">
        <f t="shared" si="1379"/>
        <v>37</v>
      </c>
      <c r="R1486" s="32">
        <f t="shared" si="1379"/>
        <v>37</v>
      </c>
      <c r="S1486" s="32">
        <f t="shared" si="1379"/>
        <v>38</v>
      </c>
      <c r="T1486" s="32">
        <f t="shared" si="1379"/>
        <v>37</v>
      </c>
      <c r="U1486" s="32">
        <f t="shared" si="1379"/>
        <v>37</v>
      </c>
      <c r="V1486" s="32">
        <f t="shared" si="1379"/>
        <v>37</v>
      </c>
      <c r="W1486" s="32">
        <f t="shared" si="1379"/>
        <v>37</v>
      </c>
    </row>
    <row r="1487" spans="1:23" x14ac:dyDescent="0.25">
      <c r="A1487" s="257" t="s">
        <v>457</v>
      </c>
      <c r="B1487" t="str">
        <f>IFERROR(_xlfn.XLOOKUP(TEXT(A1487, "0"), TEXT('Material master'!$A$2:'Material master'!$A$275, "0"), 'Material master'!$B$2:'Material master'!$B$275, 1),"")</f>
        <v>ATH SG50 PO 1000:B4S:H4:H:1000</v>
      </c>
      <c r="C1487" t="str">
        <f>IFERROR(_xlfn.XLOOKUP(TEXT(A1487, "0"), TEXT('Material master'!$A$2:'Material master'!$A$275, "0"), 'Material master'!$C$2:'Material master'!$C$275, 1),"")</f>
        <v>Packaged Product</v>
      </c>
      <c r="D1487" t="str">
        <f>IFERROR(_xlfn.XLOOKUP(TEXT(A1487, "0"), TEXT('Material master'!$A$2:'Material master'!$A$275, "0"), 'Material master'!$D$2:'Material master'!$D$275, 1),"")</f>
        <v>J000 - ATH</v>
      </c>
      <c r="E1487" t="str">
        <f>IFERROR(_xlfn.XLOOKUP(TEXT(A1487, "0"), TEXT('Material master'!$A$2:'Material master'!$A$275, "0"), 'Material master'!$E$2:'Material master'!$E$275, 1),"")</f>
        <v>SPC0922 - ATH Flour</v>
      </c>
      <c r="F1487" t="str">
        <f>IFERROR(_xlfn.XLOOKUP(TEXT(A1487, "0"), TEXT('Material master'!$A$2:'Material master'!$A$275, "0"), 'Material master'!$F$2:'Material master'!$F$275, 1),"")</f>
        <v>AC02 - ATH Flour Medium</v>
      </c>
      <c r="G1487" t="str">
        <f>IFERROR(_xlfn.XLOOKUP(TEXT(A1487, "0"), TEXT('Material master'!$A$2:'Material master'!$A$275, "0"), 'Material master'!$G$2:'Material master'!$G$275, 1),"")</f>
        <v>ATH SG50 PO</v>
      </c>
      <c r="H1487" t="s">
        <v>706</v>
      </c>
      <c r="I1487" s="257" t="s">
        <v>115</v>
      </c>
      <c r="J1487">
        <v>1</v>
      </c>
      <c r="K1487" s="32"/>
      <c r="L1487" s="32">
        <f t="shared" ref="L1487:W1487" si="1380">L1484 * $J1487</f>
        <v>39</v>
      </c>
      <c r="M1487" s="32">
        <f t="shared" si="1380"/>
        <v>48</v>
      </c>
      <c r="N1487" s="32">
        <f t="shared" si="1380"/>
        <v>36</v>
      </c>
      <c r="O1487" s="32">
        <f t="shared" si="1380"/>
        <v>37</v>
      </c>
      <c r="P1487" s="32">
        <f t="shared" si="1380"/>
        <v>37</v>
      </c>
      <c r="Q1487" s="32">
        <f t="shared" si="1380"/>
        <v>37</v>
      </c>
      <c r="R1487" s="32">
        <f t="shared" si="1380"/>
        <v>37</v>
      </c>
      <c r="S1487" s="32">
        <f t="shared" si="1380"/>
        <v>38</v>
      </c>
      <c r="T1487" s="32">
        <f t="shared" si="1380"/>
        <v>37</v>
      </c>
      <c r="U1487" s="32">
        <f t="shared" si="1380"/>
        <v>37</v>
      </c>
      <c r="V1487" s="32">
        <f t="shared" si="1380"/>
        <v>37</v>
      </c>
      <c r="W1487" s="32">
        <f t="shared" si="1380"/>
        <v>37</v>
      </c>
    </row>
    <row r="1488" spans="1:23" x14ac:dyDescent="0.25">
      <c r="A1488" s="257" t="s">
        <v>457</v>
      </c>
      <c r="B1488" t="str">
        <f>IFERROR(_xlfn.XLOOKUP(TEXT(A1488, "0"), TEXT('Material master'!$A$2:'Material master'!$A$275, "0"), 'Material master'!$B$2:'Material master'!$B$275, 1),"")</f>
        <v>ATH SG50 PO 1000:B4S:H4:H:1000</v>
      </c>
      <c r="C1488" t="str">
        <f>IFERROR(_xlfn.XLOOKUP(TEXT(A1488, "0"), TEXT('Material master'!$A$2:'Material master'!$A$275, "0"), 'Material master'!$C$2:'Material master'!$C$275, 1),"")</f>
        <v>Packaged Product</v>
      </c>
      <c r="D1488" t="str">
        <f>IFERROR(_xlfn.XLOOKUP(TEXT(A1488, "0"), TEXT('Material master'!$A$2:'Material master'!$A$275, "0"), 'Material master'!$D$2:'Material master'!$D$275, 1),"")</f>
        <v>J000 - ATH</v>
      </c>
      <c r="E1488" t="str">
        <f>IFERROR(_xlfn.XLOOKUP(TEXT(A1488, "0"), TEXT('Material master'!$A$2:'Material master'!$A$275, "0"), 'Material master'!$E$2:'Material master'!$E$275, 1),"")</f>
        <v>SPC0922 - ATH Flour</v>
      </c>
      <c r="F1488" t="str">
        <f>IFERROR(_xlfn.XLOOKUP(TEXT(A1488, "0"), TEXT('Material master'!$A$2:'Material master'!$A$275, "0"), 'Material master'!$F$2:'Material master'!$F$275, 1),"")</f>
        <v>AC02 - ATH Flour Medium</v>
      </c>
      <c r="G1488" t="str">
        <f>IFERROR(_xlfn.XLOOKUP(TEXT(A1488, "0"), TEXT('Material master'!$A$2:'Material master'!$A$275, "0"), 'Material master'!$G$2:'Material master'!$G$275, 1),"")</f>
        <v>ATH SG50 PO</v>
      </c>
      <c r="H1488" t="s">
        <v>706</v>
      </c>
      <c r="I1488" s="257" t="s">
        <v>119</v>
      </c>
      <c r="J1488">
        <v>1</v>
      </c>
      <c r="K1488" s="32"/>
      <c r="L1488" s="32">
        <f t="shared" ref="L1488:W1488" si="1381">L1484 * $J1488</f>
        <v>39</v>
      </c>
      <c r="M1488" s="32">
        <f t="shared" si="1381"/>
        <v>48</v>
      </c>
      <c r="N1488" s="32">
        <f t="shared" si="1381"/>
        <v>36</v>
      </c>
      <c r="O1488" s="32">
        <f t="shared" si="1381"/>
        <v>37</v>
      </c>
      <c r="P1488" s="32">
        <f t="shared" si="1381"/>
        <v>37</v>
      </c>
      <c r="Q1488" s="32">
        <f t="shared" si="1381"/>
        <v>37</v>
      </c>
      <c r="R1488" s="32">
        <f t="shared" si="1381"/>
        <v>37</v>
      </c>
      <c r="S1488" s="32">
        <f t="shared" si="1381"/>
        <v>38</v>
      </c>
      <c r="T1488" s="32">
        <f t="shared" si="1381"/>
        <v>37</v>
      </c>
      <c r="U1488" s="32">
        <f t="shared" si="1381"/>
        <v>37</v>
      </c>
      <c r="V1488" s="32">
        <f t="shared" si="1381"/>
        <v>37</v>
      </c>
      <c r="W1488" s="32">
        <f t="shared" si="1381"/>
        <v>37</v>
      </c>
    </row>
    <row r="1489" spans="1:23" ht="15.75" thickBot="1" x14ac:dyDescent="0.3">
      <c r="A1489" s="257" t="s">
        <v>457</v>
      </c>
      <c r="B1489" t="str">
        <f>IFERROR(_xlfn.XLOOKUP(TEXT(A1489, "0"), TEXT('Material master'!$A$2:'Material master'!$A$275, "0"), 'Material master'!$B$2:'Material master'!$B$275, 1),"")</f>
        <v>ATH SG50 PO 1000:B4S:H4:H:1000</v>
      </c>
      <c r="C1489" t="str">
        <f>IFERROR(_xlfn.XLOOKUP(TEXT(A1489, "0"), TEXT('Material master'!$A$2:'Material master'!$A$275, "0"), 'Material master'!$C$2:'Material master'!$C$275, 1),"")</f>
        <v>Packaged Product</v>
      </c>
      <c r="D1489" t="str">
        <f>IFERROR(_xlfn.XLOOKUP(TEXT(A1489, "0"), TEXT('Material master'!$A$2:'Material master'!$A$275, "0"), 'Material master'!$D$2:'Material master'!$D$275, 1),"")</f>
        <v>J000 - ATH</v>
      </c>
      <c r="E1489" t="str">
        <f>IFERROR(_xlfn.XLOOKUP(TEXT(A1489, "0"), TEXT('Material master'!$A$2:'Material master'!$A$275, "0"), 'Material master'!$E$2:'Material master'!$E$275, 1),"")</f>
        <v>SPC0922 - ATH Flour</v>
      </c>
      <c r="F1489" t="str">
        <f>IFERROR(_xlfn.XLOOKUP(TEXT(A1489, "0"), TEXT('Material master'!$A$2:'Material master'!$A$275, "0"), 'Material master'!$F$2:'Material master'!$F$275, 1),"")</f>
        <v>AC02 - ATH Flour Medium</v>
      </c>
      <c r="G1489" t="str">
        <f>IFERROR(_xlfn.XLOOKUP(TEXT(A1489, "0"), TEXT('Material master'!$A$2:'Material master'!$A$275, "0"), 'Material master'!$G$2:'Material master'!$G$275, 1),"")</f>
        <v>ATH SG50 PO</v>
      </c>
      <c r="H1489" t="s">
        <v>706</v>
      </c>
      <c r="I1489" s="257" t="s">
        <v>447</v>
      </c>
      <c r="J1489">
        <v>1</v>
      </c>
      <c r="K1489" s="32"/>
      <c r="L1489" s="32">
        <f t="shared" ref="L1489:W1489" si="1382">L1484 * $J1489</f>
        <v>39</v>
      </c>
      <c r="M1489" s="32">
        <f t="shared" si="1382"/>
        <v>48</v>
      </c>
      <c r="N1489" s="32">
        <f t="shared" si="1382"/>
        <v>36</v>
      </c>
      <c r="O1489" s="32">
        <f t="shared" si="1382"/>
        <v>37</v>
      </c>
      <c r="P1489" s="32">
        <f t="shared" si="1382"/>
        <v>37</v>
      </c>
      <c r="Q1489" s="32">
        <f t="shared" si="1382"/>
        <v>37</v>
      </c>
      <c r="R1489" s="32">
        <f t="shared" si="1382"/>
        <v>37</v>
      </c>
      <c r="S1489" s="32">
        <f t="shared" si="1382"/>
        <v>38</v>
      </c>
      <c r="T1489" s="32">
        <f t="shared" si="1382"/>
        <v>37</v>
      </c>
      <c r="U1489" s="32">
        <f t="shared" si="1382"/>
        <v>37</v>
      </c>
      <c r="V1489" s="32">
        <f t="shared" si="1382"/>
        <v>37</v>
      </c>
      <c r="W1489" s="32">
        <f t="shared" si="1382"/>
        <v>37</v>
      </c>
    </row>
    <row r="1490" spans="1:23" s="138" customFormat="1" x14ac:dyDescent="0.25">
      <c r="A1490" s="137" t="s">
        <v>459</v>
      </c>
      <c r="B1490" s="138" t="str">
        <f>IFERROR(_xlfn.XLOOKUP(TEXT(A1490, "0"), TEXT('Material master'!$A$2:'Material master'!$A$275, "0"), 'Material master'!$B$2:'Material master'!$B$275, 1),"")</f>
        <v>ATH SG7HB PO 1000:B4S:H4:H:1000</v>
      </c>
      <c r="C1490" s="138" t="str">
        <f>IFERROR(_xlfn.XLOOKUP(TEXT(A1490, "0"), TEXT('Material master'!$A$2:'Material master'!$A$275, "0"), 'Material master'!$C$2:'Material master'!$C$275, 1),"")</f>
        <v>Packaged Product</v>
      </c>
      <c r="D1490" s="138" t="str">
        <f>IFERROR(_xlfn.XLOOKUP(TEXT(A1490, "0"), TEXT('Material master'!$A$2:'Material master'!$A$275, "0"), 'Material master'!$D$2:'Material master'!$D$275, 1),"")</f>
        <v>J000 - ATH</v>
      </c>
      <c r="E1490" s="138" t="str">
        <f>IFERROR(_xlfn.XLOOKUP(TEXT(A1490, "0"), TEXT('Material master'!$A$2:'Material master'!$A$275, "0"), 'Material master'!$E$2:'Material master'!$E$275, 1),"")</f>
        <v>SPC0931 - ATH Micronised</v>
      </c>
      <c r="F1490" s="138" t="str">
        <f>IFERROR(_xlfn.XLOOKUP(TEXT(A1490, "0"), TEXT('Material master'!$A$2:'Material master'!$A$275, "0"), 'Material master'!$F$2:'Material master'!$F$275, 1),"")</f>
        <v>AC08 - ATH Micronised Fine</v>
      </c>
      <c r="G1490" s="138" t="str">
        <f>IFERROR(_xlfn.XLOOKUP(TEXT(A1490, "0"), TEXT('Material master'!$A$2:'Material master'!$A$275, "0"), 'Material master'!$G$2:'Material master'!$G$275, 1),"")</f>
        <v>ATH SG7HB PO</v>
      </c>
      <c r="H1490" s="138" t="s">
        <v>683</v>
      </c>
      <c r="I1490" s="140">
        <f>IFERROR(AVERAGE('Forecast sheet'!$C$71:'Forecast sheet'!$N$71),0)</f>
        <v>44.166666666666664</v>
      </c>
      <c r="J1490" s="140">
        <f>IFERROR(AVERAGE(L1490:W1490),0)</f>
        <v>0.24395456569152474</v>
      </c>
      <c r="K1490" s="140"/>
      <c r="L1490" s="140">
        <v>7.7287899024858081E-2</v>
      </c>
      <c r="M1490" s="140">
        <v>7.7287899024858081E-2</v>
      </c>
      <c r="N1490" s="140">
        <v>7.7287899024858081E-2</v>
      </c>
      <c r="O1490" s="140">
        <v>7.7287899024858081E-2</v>
      </c>
      <c r="P1490" s="140">
        <v>7.7287899024858081E-2</v>
      </c>
      <c r="Q1490" s="140">
        <v>1.077287899024858</v>
      </c>
      <c r="R1490" s="140">
        <v>7.7287899024858081E-2</v>
      </c>
      <c r="S1490" s="140">
        <v>7.7287899024858081E-2</v>
      </c>
      <c r="T1490" s="140">
        <v>7.7287899024858081E-2</v>
      </c>
      <c r="U1490" s="140">
        <v>1.077287899024858</v>
      </c>
      <c r="V1490" s="140">
        <v>7.7287899024858081E-2</v>
      </c>
      <c r="W1490" s="140">
        <v>7.7287899024858081E-2</v>
      </c>
    </row>
    <row r="1491" spans="1:23" x14ac:dyDescent="0.25">
      <c r="A1491" s="257" t="s">
        <v>459</v>
      </c>
      <c r="B1491" t="str">
        <f>IFERROR(_xlfn.XLOOKUP(TEXT(A1491, "0"), TEXT('Material master'!$A$2:'Material master'!$A$275, "0"), 'Material master'!$B$2:'Material master'!$B$275, 1),"")</f>
        <v>ATH SG7HB PO 1000:B4S:H4:H:1000</v>
      </c>
      <c r="C1491" t="str">
        <f>IFERROR(_xlfn.XLOOKUP(TEXT(A1491, "0"), TEXT('Material master'!$A$2:'Material master'!$A$275, "0"), 'Material master'!$C$2:'Material master'!$C$275, 1),"")</f>
        <v>Packaged Product</v>
      </c>
      <c r="D1491" t="str">
        <f>IFERROR(_xlfn.XLOOKUP(TEXT(A1491, "0"), TEXT('Material master'!$A$2:'Material master'!$A$275, "0"), 'Material master'!$D$2:'Material master'!$D$275, 1),"")</f>
        <v>J000 - ATH</v>
      </c>
      <c r="E1491" t="str">
        <f>IFERROR(_xlfn.XLOOKUP(TEXT(A1491, "0"), TEXT('Material master'!$A$2:'Material master'!$A$275, "0"), 'Material master'!$E$2:'Material master'!$E$275, 1),"")</f>
        <v>SPC0931 - ATH Micronised</v>
      </c>
      <c r="F1491" t="str">
        <f>IFERROR(_xlfn.XLOOKUP(TEXT(A1491, "0"), TEXT('Material master'!$A$2:'Material master'!$A$275, "0"), 'Material master'!$F$2:'Material master'!$F$275, 1),"")</f>
        <v>AC08 - ATH Micronised Fine</v>
      </c>
      <c r="G1491" t="str">
        <f>IFERROR(_xlfn.XLOOKUP(TEXT(A1491, "0"), TEXT('Material master'!$A$2:'Material master'!$A$275, "0"), 'Material master'!$G$2:'Material master'!$G$275, 1),"")</f>
        <v>ATH SG7HB PO</v>
      </c>
      <c r="H1491" s="1" t="s">
        <v>696</v>
      </c>
      <c r="I1491" s="1"/>
      <c r="J1491" s="1"/>
      <c r="K1491" s="141"/>
      <c r="L1491" s="141">
        <f t="shared" ref="L1491:W1491" si="1383">SUM(L1490)</f>
        <v>7.7287899024858081E-2</v>
      </c>
      <c r="M1491" s="141">
        <f t="shared" si="1383"/>
        <v>7.7287899024858081E-2</v>
      </c>
      <c r="N1491" s="141">
        <f t="shared" si="1383"/>
        <v>7.7287899024858081E-2</v>
      </c>
      <c r="O1491" s="141">
        <f t="shared" si="1383"/>
        <v>7.7287899024858081E-2</v>
      </c>
      <c r="P1491" s="141">
        <f t="shared" si="1383"/>
        <v>7.7287899024858081E-2</v>
      </c>
      <c r="Q1491" s="141">
        <f t="shared" si="1383"/>
        <v>1.077287899024858</v>
      </c>
      <c r="R1491" s="141">
        <f t="shared" si="1383"/>
        <v>7.7287899024858081E-2</v>
      </c>
      <c r="S1491" s="141">
        <f t="shared" si="1383"/>
        <v>7.7287899024858081E-2</v>
      </c>
      <c r="T1491" s="141">
        <f t="shared" si="1383"/>
        <v>7.7287899024858081E-2</v>
      </c>
      <c r="U1491" s="141">
        <f t="shared" si="1383"/>
        <v>1.077287899024858</v>
      </c>
      <c r="V1491" s="141">
        <f t="shared" si="1383"/>
        <v>7.7287899024858081E-2</v>
      </c>
      <c r="W1491" s="141">
        <f t="shared" si="1383"/>
        <v>7.7287899024858081E-2</v>
      </c>
    </row>
    <row r="1492" spans="1:23" s="136" customFormat="1" x14ac:dyDescent="0.25">
      <c r="A1492" s="270" t="s">
        <v>459</v>
      </c>
      <c r="B1492" s="136" t="str">
        <f>IFERROR(_xlfn.XLOOKUP(TEXT(A1492, "0"), TEXT('Material master'!$A$2:'Material master'!$A$275, "0"), 'Material master'!$B$2:'Material master'!$B$275, 1),"")</f>
        <v>ATH SG7HB PO 1000:B4S:H4:H:1000</v>
      </c>
      <c r="C1492" s="136" t="str">
        <f>IFERROR(_xlfn.XLOOKUP(TEXT(A1492, "0"), TEXT('Material master'!$A$2:'Material master'!$A$275, "0"), 'Material master'!$C$2:'Material master'!$C$275, 1),"")</f>
        <v>Packaged Product</v>
      </c>
      <c r="D1492" s="136" t="str">
        <f>IFERROR(_xlfn.XLOOKUP(TEXT(A1492, "0"), TEXT('Material master'!$A$2:'Material master'!$A$275, "0"), 'Material master'!$D$2:'Material master'!$D$275, 1),"")</f>
        <v>J000 - ATH</v>
      </c>
      <c r="E1492" s="136" t="str">
        <f>IFERROR(_xlfn.XLOOKUP(TEXT(A1492, "0"), TEXT('Material master'!$A$2:'Material master'!$A$275, "0"), 'Material master'!$E$2:'Material master'!$E$275, 1),"")</f>
        <v>SPC0931 - ATH Micronised</v>
      </c>
      <c r="F1492" s="136" t="str">
        <f>IFERROR(_xlfn.XLOOKUP(TEXT(A1492, "0"), TEXT('Material master'!$A$2:'Material master'!$A$275, "0"), 'Material master'!$F$2:'Material master'!$F$275, 1),"")</f>
        <v>AC08 - ATH Micronised Fine</v>
      </c>
      <c r="G1492" s="136" t="str">
        <f>IFERROR(_xlfn.XLOOKUP(TEXT(A1492, "0"), TEXT('Material master'!$A$2:'Material master'!$A$275, "0"), 'Material master'!$G$2:'Material master'!$G$275, 1),"")</f>
        <v>ATH SG7HB PO</v>
      </c>
      <c r="H1492" s="136" t="s">
        <v>697</v>
      </c>
      <c r="K1492" s="142">
        <v>21</v>
      </c>
      <c r="L1492" s="142">
        <f t="shared" ref="L1492:W1492" si="1384">K1492 - L1491 + L1494</f>
        <v>24.922712100975144</v>
      </c>
      <c r="M1492" s="142">
        <f t="shared" si="1384"/>
        <v>24.845424201950287</v>
      </c>
      <c r="N1492" s="142">
        <f t="shared" si="1384"/>
        <v>24.768136302925431</v>
      </c>
      <c r="O1492" s="142">
        <f t="shared" si="1384"/>
        <v>24.690848403900574</v>
      </c>
      <c r="P1492" s="142">
        <f t="shared" si="1384"/>
        <v>24.613560504875718</v>
      </c>
      <c r="Q1492" s="142">
        <f t="shared" si="1384"/>
        <v>24.536272605850861</v>
      </c>
      <c r="R1492" s="142">
        <f t="shared" si="1384"/>
        <v>24.458984706826005</v>
      </c>
      <c r="S1492" s="142">
        <f t="shared" si="1384"/>
        <v>24.381696807801148</v>
      </c>
      <c r="T1492" s="142">
        <f t="shared" si="1384"/>
        <v>24.304408908776292</v>
      </c>
      <c r="U1492" s="142">
        <f t="shared" si="1384"/>
        <v>24.227121009751436</v>
      </c>
      <c r="V1492" s="142">
        <f t="shared" si="1384"/>
        <v>24.149833110726579</v>
      </c>
      <c r="W1492" s="142">
        <f t="shared" si="1384"/>
        <v>24.072545211701723</v>
      </c>
    </row>
    <row r="1493" spans="1:23" x14ac:dyDescent="0.25">
      <c r="A1493" s="257" t="s">
        <v>459</v>
      </c>
      <c r="B1493" t="str">
        <f>IFERROR(_xlfn.XLOOKUP(TEXT(A1493, "0"), TEXT('Material master'!$A$2:'Material master'!$A$275, "0"), 'Material master'!$B$2:'Material master'!$B$275, 1),"")</f>
        <v>ATH SG7HB PO 1000:B4S:H4:H:1000</v>
      </c>
      <c r="C1493" t="str">
        <f>IFERROR(_xlfn.XLOOKUP(TEXT(A1493, "0"), TEXT('Material master'!$A$2:'Material master'!$A$275, "0"), 'Material master'!$C$2:'Material master'!$C$275, 1),"")</f>
        <v>Packaged Product</v>
      </c>
      <c r="D1493" t="str">
        <f>IFERROR(_xlfn.XLOOKUP(TEXT(A1493, "0"), TEXT('Material master'!$A$2:'Material master'!$A$275, "0"), 'Material master'!$D$2:'Material master'!$D$275, 1),"")</f>
        <v>J000 - ATH</v>
      </c>
      <c r="E1493" t="str">
        <f>IFERROR(_xlfn.XLOOKUP(TEXT(A1493, "0"), TEXT('Material master'!$A$2:'Material master'!$A$275, "0"), 'Material master'!$E$2:'Material master'!$E$275, 1),"")</f>
        <v>SPC0931 - ATH Micronised</v>
      </c>
      <c r="F1493" t="str">
        <f>IFERROR(_xlfn.XLOOKUP(TEXT(A1493, "0"), TEXT('Material master'!$A$2:'Material master'!$A$275, "0"), 'Material master'!$F$2:'Material master'!$F$275, 1),"")</f>
        <v>AC08 - ATH Micronised Fine</v>
      </c>
      <c r="G1493" t="str">
        <f>IFERROR(_xlfn.XLOOKUP(TEXT(A1493, "0"), TEXT('Material master'!$A$2:'Material master'!$A$275, "0"), 'Material master'!$G$2:'Material master'!$G$275, 1),"")</f>
        <v>ATH SG7HB PO</v>
      </c>
      <c r="H1493" t="s">
        <v>698</v>
      </c>
      <c r="I1493" s="32">
        <v>24</v>
      </c>
      <c r="J1493" s="258">
        <f>IFERROR($I1493/AVERAGE($L1491:$W1491),0)</f>
        <v>98.378974510964795</v>
      </c>
      <c r="K1493" s="32"/>
      <c r="L1493" s="32">
        <f t="shared" ref="L1493:W1493" si="1385">$I1493</f>
        <v>24</v>
      </c>
      <c r="M1493" s="32">
        <f t="shared" si="1385"/>
        <v>24</v>
      </c>
      <c r="N1493" s="32">
        <f t="shared" si="1385"/>
        <v>24</v>
      </c>
      <c r="O1493" s="32">
        <f t="shared" si="1385"/>
        <v>24</v>
      </c>
      <c r="P1493" s="32">
        <f t="shared" si="1385"/>
        <v>24</v>
      </c>
      <c r="Q1493" s="32">
        <f t="shared" si="1385"/>
        <v>24</v>
      </c>
      <c r="R1493" s="32">
        <f t="shared" si="1385"/>
        <v>24</v>
      </c>
      <c r="S1493" s="32">
        <f t="shared" si="1385"/>
        <v>24</v>
      </c>
      <c r="T1493" s="32">
        <f t="shared" si="1385"/>
        <v>24</v>
      </c>
      <c r="U1493" s="32">
        <f t="shared" si="1385"/>
        <v>24</v>
      </c>
      <c r="V1493" s="32">
        <f t="shared" si="1385"/>
        <v>24</v>
      </c>
      <c r="W1493" s="32">
        <f t="shared" si="1385"/>
        <v>24</v>
      </c>
    </row>
    <row r="1494" spans="1:23" x14ac:dyDescent="0.25">
      <c r="A1494" s="257" t="s">
        <v>459</v>
      </c>
      <c r="B1494" t="str">
        <f>IFERROR(_xlfn.XLOOKUP(TEXT(A1494, "0"), TEXT('Material master'!$A$2:'Material master'!$A$275, "0"), 'Material master'!$B$2:'Material master'!$B$275, 1),"")</f>
        <v>ATH SG7HB PO 1000:B4S:H4:H:1000</v>
      </c>
      <c r="C1494" t="str">
        <f>IFERROR(_xlfn.XLOOKUP(TEXT(A1494, "0"), TEXT('Material master'!$A$2:'Material master'!$A$275, "0"), 'Material master'!$C$2:'Material master'!$C$275, 1),"")</f>
        <v>Packaged Product</v>
      </c>
      <c r="D1494" t="str">
        <f>IFERROR(_xlfn.XLOOKUP(TEXT(A1494, "0"), TEXT('Material master'!$A$2:'Material master'!$A$275, "0"), 'Material master'!$D$2:'Material master'!$D$275, 1),"")</f>
        <v>J000 - ATH</v>
      </c>
      <c r="E1494" t="str">
        <f>IFERROR(_xlfn.XLOOKUP(TEXT(A1494, "0"), TEXT('Material master'!$A$2:'Material master'!$A$275, "0"), 'Material master'!$E$2:'Material master'!$E$275, 1),"")</f>
        <v>SPC0931 - ATH Micronised</v>
      </c>
      <c r="F1494" t="str">
        <f>IFERROR(_xlfn.XLOOKUP(TEXT(A1494, "0"), TEXT('Material master'!$A$2:'Material master'!$A$275, "0"), 'Material master'!$F$2:'Material master'!$F$275, 1),"")</f>
        <v>AC08 - ATH Micronised Fine</v>
      </c>
      <c r="G1494" t="str">
        <f>IFERROR(_xlfn.XLOOKUP(TEXT(A1494, "0"), TEXT('Material master'!$A$2:'Material master'!$A$275, "0"), 'Material master'!$G$2:'Material master'!$G$275, 1),"")</f>
        <v>ATH SG7HB PO</v>
      </c>
      <c r="H1494" t="s">
        <v>704</v>
      </c>
      <c r="I1494">
        <v>1</v>
      </c>
      <c r="K1494" s="32"/>
      <c r="L1494" s="32">
        <f t="shared" ref="L1494:W1494" si="1386">IF(( L1493 - K1492 + L1491 ) &gt; 0, CEILING(( L1493 - K1492 + L1491 ), $I1494), 0)</f>
        <v>4</v>
      </c>
      <c r="M1494" s="32">
        <f t="shared" si="1386"/>
        <v>0</v>
      </c>
      <c r="N1494" s="32">
        <f t="shared" si="1386"/>
        <v>0</v>
      </c>
      <c r="O1494" s="32">
        <f t="shared" si="1386"/>
        <v>0</v>
      </c>
      <c r="P1494" s="32">
        <f t="shared" si="1386"/>
        <v>0</v>
      </c>
      <c r="Q1494" s="32">
        <f t="shared" si="1386"/>
        <v>1</v>
      </c>
      <c r="R1494" s="32">
        <f t="shared" si="1386"/>
        <v>0</v>
      </c>
      <c r="S1494" s="32">
        <f t="shared" si="1386"/>
        <v>0</v>
      </c>
      <c r="T1494" s="32">
        <f t="shared" si="1386"/>
        <v>0</v>
      </c>
      <c r="U1494" s="32">
        <f t="shared" si="1386"/>
        <v>1</v>
      </c>
      <c r="V1494" s="32">
        <f t="shared" si="1386"/>
        <v>0</v>
      </c>
      <c r="W1494" s="32">
        <f t="shared" si="1386"/>
        <v>0</v>
      </c>
    </row>
    <row r="1495" spans="1:23" x14ac:dyDescent="0.25">
      <c r="A1495" s="257" t="s">
        <v>459</v>
      </c>
      <c r="B1495" t="str">
        <f>IFERROR(_xlfn.XLOOKUP(TEXT(A1495, "0"), TEXT('Material master'!$A$2:'Material master'!$A$275, "0"), 'Material master'!$B$2:'Material master'!$B$275, 1),"")</f>
        <v>ATH SG7HB PO 1000:B4S:H4:H:1000</v>
      </c>
      <c r="C1495" t="str">
        <f>IFERROR(_xlfn.XLOOKUP(TEXT(A1495, "0"), TEXT('Material master'!$A$2:'Material master'!$A$275, "0"), 'Material master'!$C$2:'Material master'!$C$275, 1),"")</f>
        <v>Packaged Product</v>
      </c>
      <c r="D1495" t="str">
        <f>IFERROR(_xlfn.XLOOKUP(TEXT(A1495, "0"), TEXT('Material master'!$A$2:'Material master'!$A$275, "0"), 'Material master'!$D$2:'Material master'!$D$275, 1),"")</f>
        <v>J000 - ATH</v>
      </c>
      <c r="E1495" t="str">
        <f>IFERROR(_xlfn.XLOOKUP(TEXT(A1495, "0"), TEXT('Material master'!$A$2:'Material master'!$A$275, "0"), 'Material master'!$E$2:'Material master'!$E$275, 1),"")</f>
        <v>SPC0931 - ATH Micronised</v>
      </c>
      <c r="F1495" t="str">
        <f>IFERROR(_xlfn.XLOOKUP(TEXT(A1495, "0"), TEXT('Material master'!$A$2:'Material master'!$A$275, "0"), 'Material master'!$F$2:'Material master'!$F$275, 1),"")</f>
        <v>AC08 - ATH Micronised Fine</v>
      </c>
      <c r="G1495" t="str">
        <f>IFERROR(_xlfn.XLOOKUP(TEXT(A1495, "0"), TEXT('Material master'!$A$2:'Material master'!$A$275, "0"), 'Material master'!$G$2:'Material master'!$G$275, 1),"")</f>
        <v>ATH SG7HB PO</v>
      </c>
      <c r="H1495" t="s">
        <v>705</v>
      </c>
      <c r="I1495" t="s">
        <v>599</v>
      </c>
      <c r="J1495">
        <v>2.5</v>
      </c>
      <c r="K1495" s="32"/>
      <c r="L1495" s="32">
        <f t="shared" ref="L1495:W1495" si="1387">L1494 / $J1495</f>
        <v>1.6</v>
      </c>
      <c r="M1495" s="32">
        <f t="shared" si="1387"/>
        <v>0</v>
      </c>
      <c r="N1495" s="32">
        <f t="shared" si="1387"/>
        <v>0</v>
      </c>
      <c r="O1495" s="32">
        <f t="shared" si="1387"/>
        <v>0</v>
      </c>
      <c r="P1495" s="32">
        <f t="shared" si="1387"/>
        <v>0</v>
      </c>
      <c r="Q1495" s="32">
        <f t="shared" si="1387"/>
        <v>0.4</v>
      </c>
      <c r="R1495" s="32">
        <f t="shared" si="1387"/>
        <v>0</v>
      </c>
      <c r="S1495" s="32">
        <f t="shared" si="1387"/>
        <v>0</v>
      </c>
      <c r="T1495" s="32">
        <f t="shared" si="1387"/>
        <v>0</v>
      </c>
      <c r="U1495" s="32">
        <f t="shared" si="1387"/>
        <v>0.4</v>
      </c>
      <c r="V1495" s="32">
        <f t="shared" si="1387"/>
        <v>0</v>
      </c>
      <c r="W1495" s="32">
        <f t="shared" si="1387"/>
        <v>0</v>
      </c>
    </row>
    <row r="1496" spans="1:23" x14ac:dyDescent="0.25">
      <c r="A1496" s="257" t="s">
        <v>459</v>
      </c>
      <c r="B1496" t="str">
        <f>IFERROR(_xlfn.XLOOKUP(TEXT(A1496, "0"), TEXT('Material master'!$A$2:'Material master'!$A$275, "0"), 'Material master'!$B$2:'Material master'!$B$275, 1),"")</f>
        <v>ATH SG7HB PO 1000:B4S:H4:H:1000</v>
      </c>
      <c r="C1496" t="str">
        <f>IFERROR(_xlfn.XLOOKUP(TEXT(A1496, "0"), TEXT('Material master'!$A$2:'Material master'!$A$275, "0"), 'Material master'!$C$2:'Material master'!$C$275, 1),"")</f>
        <v>Packaged Product</v>
      </c>
      <c r="D1496" t="str">
        <f>IFERROR(_xlfn.XLOOKUP(TEXT(A1496, "0"), TEXT('Material master'!$A$2:'Material master'!$A$275, "0"), 'Material master'!$D$2:'Material master'!$D$275, 1),"")</f>
        <v>J000 - ATH</v>
      </c>
      <c r="E1496" t="str">
        <f>IFERROR(_xlfn.XLOOKUP(TEXT(A1496, "0"), TEXT('Material master'!$A$2:'Material master'!$A$275, "0"), 'Material master'!$E$2:'Material master'!$E$275, 1),"")</f>
        <v>SPC0931 - ATH Micronised</v>
      </c>
      <c r="F1496" t="str">
        <f>IFERROR(_xlfn.XLOOKUP(TEXT(A1496, "0"), TEXT('Material master'!$A$2:'Material master'!$A$275, "0"), 'Material master'!$F$2:'Material master'!$F$275, 1),"")</f>
        <v>AC08 - ATH Micronised Fine</v>
      </c>
      <c r="G1496" t="str">
        <f>IFERROR(_xlfn.XLOOKUP(TEXT(A1496, "0"), TEXT('Material master'!$A$2:'Material master'!$A$275, "0"), 'Material master'!$G$2:'Material master'!$G$275, 1),"")</f>
        <v>ATH SG7HB PO</v>
      </c>
      <c r="H1496" t="s">
        <v>706</v>
      </c>
      <c r="I1496" s="257" t="s">
        <v>100</v>
      </c>
      <c r="J1496">
        <v>1</v>
      </c>
      <c r="K1496" s="32"/>
      <c r="L1496" s="32">
        <f t="shared" ref="L1496:W1496" si="1388">L1494 * $J1496</f>
        <v>4</v>
      </c>
      <c r="M1496" s="32">
        <f t="shared" si="1388"/>
        <v>0</v>
      </c>
      <c r="N1496" s="32">
        <f t="shared" si="1388"/>
        <v>0</v>
      </c>
      <c r="O1496" s="32">
        <f t="shared" si="1388"/>
        <v>0</v>
      </c>
      <c r="P1496" s="32">
        <f t="shared" si="1388"/>
        <v>0</v>
      </c>
      <c r="Q1496" s="32">
        <f t="shared" si="1388"/>
        <v>1</v>
      </c>
      <c r="R1496" s="32">
        <f t="shared" si="1388"/>
        <v>0</v>
      </c>
      <c r="S1496" s="32">
        <f t="shared" si="1388"/>
        <v>0</v>
      </c>
      <c r="T1496" s="32">
        <f t="shared" si="1388"/>
        <v>0</v>
      </c>
      <c r="U1496" s="32">
        <f t="shared" si="1388"/>
        <v>1</v>
      </c>
      <c r="V1496" s="32">
        <f t="shared" si="1388"/>
        <v>0</v>
      </c>
      <c r="W1496" s="32">
        <f t="shared" si="1388"/>
        <v>0</v>
      </c>
    </row>
    <row r="1497" spans="1:23" x14ac:dyDescent="0.25">
      <c r="A1497" s="257" t="s">
        <v>459</v>
      </c>
      <c r="B1497" t="str">
        <f>IFERROR(_xlfn.XLOOKUP(TEXT(A1497, "0"), TEXT('Material master'!$A$2:'Material master'!$A$275, "0"), 'Material master'!$B$2:'Material master'!$B$275, 1),"")</f>
        <v>ATH SG7HB PO 1000:B4S:H4:H:1000</v>
      </c>
      <c r="C1497" t="str">
        <f>IFERROR(_xlfn.XLOOKUP(TEXT(A1497, "0"), TEXT('Material master'!$A$2:'Material master'!$A$275, "0"), 'Material master'!$C$2:'Material master'!$C$275, 1),"")</f>
        <v>Packaged Product</v>
      </c>
      <c r="D1497" t="str">
        <f>IFERROR(_xlfn.XLOOKUP(TEXT(A1497, "0"), TEXT('Material master'!$A$2:'Material master'!$A$275, "0"), 'Material master'!$D$2:'Material master'!$D$275, 1),"")</f>
        <v>J000 - ATH</v>
      </c>
      <c r="E1497" t="str">
        <f>IFERROR(_xlfn.XLOOKUP(TEXT(A1497, "0"), TEXT('Material master'!$A$2:'Material master'!$A$275, "0"), 'Material master'!$E$2:'Material master'!$E$275, 1),"")</f>
        <v>SPC0931 - ATH Micronised</v>
      </c>
      <c r="F1497" t="str">
        <f>IFERROR(_xlfn.XLOOKUP(TEXT(A1497, "0"), TEXT('Material master'!$A$2:'Material master'!$A$275, "0"), 'Material master'!$F$2:'Material master'!$F$275, 1),"")</f>
        <v>AC08 - ATH Micronised Fine</v>
      </c>
      <c r="G1497" t="str">
        <f>IFERROR(_xlfn.XLOOKUP(TEXT(A1497, "0"), TEXT('Material master'!$A$2:'Material master'!$A$275, "0"), 'Material master'!$G$2:'Material master'!$G$275, 1),"")</f>
        <v>ATH SG7HB PO</v>
      </c>
      <c r="H1497" t="s">
        <v>706</v>
      </c>
      <c r="I1497" s="257" t="s">
        <v>119</v>
      </c>
      <c r="J1497">
        <v>1</v>
      </c>
      <c r="K1497" s="32"/>
      <c r="L1497" s="32">
        <f t="shared" ref="L1497:W1497" si="1389">L1494 * $J1497</f>
        <v>4</v>
      </c>
      <c r="M1497" s="32">
        <f t="shared" si="1389"/>
        <v>0</v>
      </c>
      <c r="N1497" s="32">
        <f t="shared" si="1389"/>
        <v>0</v>
      </c>
      <c r="O1497" s="32">
        <f t="shared" si="1389"/>
        <v>0</v>
      </c>
      <c r="P1497" s="32">
        <f t="shared" si="1389"/>
        <v>0</v>
      </c>
      <c r="Q1497" s="32">
        <f t="shared" si="1389"/>
        <v>1</v>
      </c>
      <c r="R1497" s="32">
        <f t="shared" si="1389"/>
        <v>0</v>
      </c>
      <c r="S1497" s="32">
        <f t="shared" si="1389"/>
        <v>0</v>
      </c>
      <c r="T1497" s="32">
        <f t="shared" si="1389"/>
        <v>0</v>
      </c>
      <c r="U1497" s="32">
        <f t="shared" si="1389"/>
        <v>1</v>
      </c>
      <c r="V1497" s="32">
        <f t="shared" si="1389"/>
        <v>0</v>
      </c>
      <c r="W1497" s="32">
        <f t="shared" si="1389"/>
        <v>0</v>
      </c>
    </row>
    <row r="1498" spans="1:23" x14ac:dyDescent="0.25">
      <c r="A1498" s="257" t="s">
        <v>459</v>
      </c>
      <c r="B1498" t="str">
        <f>IFERROR(_xlfn.XLOOKUP(TEXT(A1498, "0"), TEXT('Material master'!$A$2:'Material master'!$A$275, "0"), 'Material master'!$B$2:'Material master'!$B$275, 1),"")</f>
        <v>ATH SG7HB PO 1000:B4S:H4:H:1000</v>
      </c>
      <c r="C1498" t="str">
        <f>IFERROR(_xlfn.XLOOKUP(TEXT(A1498, "0"), TEXT('Material master'!$A$2:'Material master'!$A$275, "0"), 'Material master'!$C$2:'Material master'!$C$275, 1),"")</f>
        <v>Packaged Product</v>
      </c>
      <c r="D1498" t="str">
        <f>IFERROR(_xlfn.XLOOKUP(TEXT(A1498, "0"), TEXT('Material master'!$A$2:'Material master'!$A$275, "0"), 'Material master'!$D$2:'Material master'!$D$275, 1),"")</f>
        <v>J000 - ATH</v>
      </c>
      <c r="E1498" t="str">
        <f>IFERROR(_xlfn.XLOOKUP(TEXT(A1498, "0"), TEXT('Material master'!$A$2:'Material master'!$A$275, "0"), 'Material master'!$E$2:'Material master'!$E$275, 1),"")</f>
        <v>SPC0931 - ATH Micronised</v>
      </c>
      <c r="F1498" t="str">
        <f>IFERROR(_xlfn.XLOOKUP(TEXT(A1498, "0"), TEXT('Material master'!$A$2:'Material master'!$A$275, "0"), 'Material master'!$F$2:'Material master'!$F$275, 1),"")</f>
        <v>AC08 - ATH Micronised Fine</v>
      </c>
      <c r="G1498" t="str">
        <f>IFERROR(_xlfn.XLOOKUP(TEXT(A1498, "0"), TEXT('Material master'!$A$2:'Material master'!$A$275, "0"), 'Material master'!$G$2:'Material master'!$G$275, 1),"")</f>
        <v>ATH SG7HB PO</v>
      </c>
      <c r="H1498" t="s">
        <v>706</v>
      </c>
      <c r="I1498" s="257" t="s">
        <v>159</v>
      </c>
      <c r="J1498">
        <v>1</v>
      </c>
      <c r="K1498" s="32"/>
      <c r="L1498" s="32">
        <f t="shared" ref="L1498:W1498" si="1390">L1494 * $J1498</f>
        <v>4</v>
      </c>
      <c r="M1498" s="32">
        <f t="shared" si="1390"/>
        <v>0</v>
      </c>
      <c r="N1498" s="32">
        <f t="shared" si="1390"/>
        <v>0</v>
      </c>
      <c r="O1498" s="32">
        <f t="shared" si="1390"/>
        <v>0</v>
      </c>
      <c r="P1498" s="32">
        <f t="shared" si="1390"/>
        <v>0</v>
      </c>
      <c r="Q1498" s="32">
        <f t="shared" si="1390"/>
        <v>1</v>
      </c>
      <c r="R1498" s="32">
        <f t="shared" si="1390"/>
        <v>0</v>
      </c>
      <c r="S1498" s="32">
        <f t="shared" si="1390"/>
        <v>0</v>
      </c>
      <c r="T1498" s="32">
        <f t="shared" si="1390"/>
        <v>0</v>
      </c>
      <c r="U1498" s="32">
        <f t="shared" si="1390"/>
        <v>1</v>
      </c>
      <c r="V1498" s="32">
        <f t="shared" si="1390"/>
        <v>0</v>
      </c>
      <c r="W1498" s="32">
        <f t="shared" si="1390"/>
        <v>0</v>
      </c>
    </row>
    <row r="1499" spans="1:23" ht="15.75" thickBot="1" x14ac:dyDescent="0.3">
      <c r="A1499" s="257" t="s">
        <v>459</v>
      </c>
      <c r="B1499" t="str">
        <f>IFERROR(_xlfn.XLOOKUP(TEXT(A1499, "0"), TEXT('Material master'!$A$2:'Material master'!$A$275, "0"), 'Material master'!$B$2:'Material master'!$B$275, 1),"")</f>
        <v>ATH SG7HB PO 1000:B4S:H4:H:1000</v>
      </c>
      <c r="C1499" t="str">
        <f>IFERROR(_xlfn.XLOOKUP(TEXT(A1499, "0"), TEXT('Material master'!$A$2:'Material master'!$A$275, "0"), 'Material master'!$C$2:'Material master'!$C$275, 1),"")</f>
        <v>Packaged Product</v>
      </c>
      <c r="D1499" t="str">
        <f>IFERROR(_xlfn.XLOOKUP(TEXT(A1499, "0"), TEXT('Material master'!$A$2:'Material master'!$A$275, "0"), 'Material master'!$D$2:'Material master'!$D$275, 1),"")</f>
        <v>J000 - ATH</v>
      </c>
      <c r="E1499" t="str">
        <f>IFERROR(_xlfn.XLOOKUP(TEXT(A1499, "0"), TEXT('Material master'!$A$2:'Material master'!$A$275, "0"), 'Material master'!$E$2:'Material master'!$E$275, 1),"")</f>
        <v>SPC0931 - ATH Micronised</v>
      </c>
      <c r="F1499" t="str">
        <f>IFERROR(_xlfn.XLOOKUP(TEXT(A1499, "0"), TEXT('Material master'!$A$2:'Material master'!$A$275, "0"), 'Material master'!$F$2:'Material master'!$F$275, 1),"")</f>
        <v>AC08 - ATH Micronised Fine</v>
      </c>
      <c r="G1499" t="str">
        <f>IFERROR(_xlfn.XLOOKUP(TEXT(A1499, "0"), TEXT('Material master'!$A$2:'Material master'!$A$275, "0"), 'Material master'!$G$2:'Material master'!$G$275, 1),"")</f>
        <v>ATH SG7HB PO</v>
      </c>
      <c r="H1499" t="s">
        <v>706</v>
      </c>
      <c r="I1499" s="257" t="s">
        <v>343</v>
      </c>
      <c r="J1499">
        <v>1</v>
      </c>
      <c r="K1499" s="32"/>
      <c r="L1499" s="32">
        <f t="shared" ref="L1499:W1499" si="1391">L1494 * $J1499</f>
        <v>4</v>
      </c>
      <c r="M1499" s="32">
        <f t="shared" si="1391"/>
        <v>0</v>
      </c>
      <c r="N1499" s="32">
        <f t="shared" si="1391"/>
        <v>0</v>
      </c>
      <c r="O1499" s="32">
        <f t="shared" si="1391"/>
        <v>0</v>
      </c>
      <c r="P1499" s="32">
        <f t="shared" si="1391"/>
        <v>0</v>
      </c>
      <c r="Q1499" s="32">
        <f t="shared" si="1391"/>
        <v>1</v>
      </c>
      <c r="R1499" s="32">
        <f t="shared" si="1391"/>
        <v>0</v>
      </c>
      <c r="S1499" s="32">
        <f t="shared" si="1391"/>
        <v>0</v>
      </c>
      <c r="T1499" s="32">
        <f t="shared" si="1391"/>
        <v>0</v>
      </c>
      <c r="U1499" s="32">
        <f t="shared" si="1391"/>
        <v>1</v>
      </c>
      <c r="V1499" s="32">
        <f t="shared" si="1391"/>
        <v>0</v>
      </c>
      <c r="W1499" s="32">
        <f t="shared" si="1391"/>
        <v>0</v>
      </c>
    </row>
    <row r="1500" spans="1:23" s="138" customFormat="1" x14ac:dyDescent="0.25">
      <c r="A1500" s="137" t="s">
        <v>461</v>
      </c>
      <c r="B1500" s="138" t="str">
        <f>IFERROR(_xlfn.XLOOKUP(TEXT(A1500, "0"), TEXT('Material master'!$A$2:'Material master'!$A$275, "0"), 'Material master'!$B$2:'Material master'!$B$275, 1),"")</f>
        <v>ATH SG30 LV PO 20:PA:H4:H:960</v>
      </c>
      <c r="C1500" s="138" t="str">
        <f>IFERROR(_xlfn.XLOOKUP(TEXT(A1500, "0"), TEXT('Material master'!$A$2:'Material master'!$A$275, "0"), 'Material master'!$C$2:'Material master'!$C$275, 1),"")</f>
        <v>Packaged Product</v>
      </c>
      <c r="D1500" s="138" t="str">
        <f>IFERROR(_xlfn.XLOOKUP(TEXT(A1500, "0"), TEXT('Material master'!$A$2:'Material master'!$A$275, "0"), 'Material master'!$D$2:'Material master'!$D$275, 1),"")</f>
        <v>J000 - ATH</v>
      </c>
      <c r="E1500" s="138" t="str">
        <f>IFERROR(_xlfn.XLOOKUP(TEXT(A1500, "0"), TEXT('Material master'!$A$2:'Material master'!$A$275, "0"), 'Material master'!$E$2:'Material master'!$E$275, 1),"")</f>
        <v>SPC0922 - ATH Flour</v>
      </c>
      <c r="F1500" s="138" t="str">
        <f>IFERROR(_xlfn.XLOOKUP(TEXT(A1500, "0"), TEXT('Material master'!$A$2:'Material master'!$A$275, "0"), 'Material master'!$F$2:'Material master'!$F$275, 1),"")</f>
        <v>AC06 - ATH Flour Fine Low Viscosity</v>
      </c>
      <c r="G1500" s="138" t="str">
        <f>IFERROR(_xlfn.XLOOKUP(TEXT(A1500, "0"), TEXT('Material master'!$A$2:'Material master'!$A$275, "0"), 'Material master'!$G$2:'Material master'!$G$275, 1),"")</f>
        <v>ATH SG30 LV PO</v>
      </c>
      <c r="H1500" s="138" t="s">
        <v>683</v>
      </c>
      <c r="I1500" s="140">
        <f>IFERROR(AVERAGE('Forecast sheet'!$C$72:'Forecast sheet'!$N$72),0)</f>
        <v>16.239999999999998</v>
      </c>
      <c r="J1500" s="140">
        <f>IFERROR(AVERAGE(L1500:W1500),0)</f>
        <v>36.424736532134091</v>
      </c>
      <c r="K1500" s="140"/>
      <c r="L1500" s="140">
        <v>19.897979419001135</v>
      </c>
      <c r="M1500" s="140">
        <v>27.855037464833845</v>
      </c>
      <c r="N1500" s="140">
        <v>53.668069710120733</v>
      </c>
      <c r="O1500" s="140">
        <v>22.869055127708005</v>
      </c>
      <c r="P1500" s="140">
        <v>22.861635772869295</v>
      </c>
      <c r="Q1500" s="140">
        <v>62.562023516572346</v>
      </c>
      <c r="R1500" s="140">
        <v>31.7364581866624</v>
      </c>
      <c r="S1500" s="140">
        <v>31.744200122146271</v>
      </c>
      <c r="T1500" s="140">
        <v>31.744200122146271</v>
      </c>
      <c r="U1500" s="140">
        <v>40.321033670533367</v>
      </c>
      <c r="V1500" s="140">
        <v>60.100687086353076</v>
      </c>
      <c r="W1500" s="140">
        <v>31.7364581866624</v>
      </c>
    </row>
    <row r="1501" spans="1:23" x14ac:dyDescent="0.25">
      <c r="A1501" s="257" t="s">
        <v>461</v>
      </c>
      <c r="B1501" t="str">
        <f>IFERROR(_xlfn.XLOOKUP(TEXT(A1501, "0"), TEXT('Material master'!$A$2:'Material master'!$A$275, "0"), 'Material master'!$B$2:'Material master'!$B$275, 1),"")</f>
        <v>ATH SG30 LV PO 20:PA:H4:H:960</v>
      </c>
      <c r="C1501" t="str">
        <f>IFERROR(_xlfn.XLOOKUP(TEXT(A1501, "0"), TEXT('Material master'!$A$2:'Material master'!$A$275, "0"), 'Material master'!$C$2:'Material master'!$C$275, 1),"")</f>
        <v>Packaged Product</v>
      </c>
      <c r="D1501" t="str">
        <f>IFERROR(_xlfn.XLOOKUP(TEXT(A1501, "0"), TEXT('Material master'!$A$2:'Material master'!$A$275, "0"), 'Material master'!$D$2:'Material master'!$D$275, 1),"")</f>
        <v>J000 - ATH</v>
      </c>
      <c r="E1501" t="str">
        <f>IFERROR(_xlfn.XLOOKUP(TEXT(A1501, "0"), TEXT('Material master'!$A$2:'Material master'!$A$275, "0"), 'Material master'!$E$2:'Material master'!$E$275, 1),"")</f>
        <v>SPC0922 - ATH Flour</v>
      </c>
      <c r="F1501" t="str">
        <f>IFERROR(_xlfn.XLOOKUP(TEXT(A1501, "0"), TEXT('Material master'!$A$2:'Material master'!$A$275, "0"), 'Material master'!$F$2:'Material master'!$F$275, 1),"")</f>
        <v>AC06 - ATH Flour Fine Low Viscosity</v>
      </c>
      <c r="G1501" t="str">
        <f>IFERROR(_xlfn.XLOOKUP(TEXT(A1501, "0"), TEXT('Material master'!$A$2:'Material master'!$A$275, "0"), 'Material master'!$G$2:'Material master'!$G$275, 1),"")</f>
        <v>ATH SG30 LV PO</v>
      </c>
      <c r="H1501" s="1" t="s">
        <v>696</v>
      </c>
      <c r="I1501" s="1"/>
      <c r="J1501" s="1"/>
      <c r="K1501" s="141"/>
      <c r="L1501" s="141">
        <f t="shared" ref="L1501:W1501" si="1392">SUM(L1500)</f>
        <v>19.897979419001135</v>
      </c>
      <c r="M1501" s="141">
        <f t="shared" si="1392"/>
        <v>27.855037464833845</v>
      </c>
      <c r="N1501" s="141">
        <f t="shared" si="1392"/>
        <v>53.668069710120733</v>
      </c>
      <c r="O1501" s="141">
        <f t="shared" si="1392"/>
        <v>22.869055127708005</v>
      </c>
      <c r="P1501" s="141">
        <f t="shared" si="1392"/>
        <v>22.861635772869295</v>
      </c>
      <c r="Q1501" s="141">
        <f t="shared" si="1392"/>
        <v>62.562023516572346</v>
      </c>
      <c r="R1501" s="141">
        <f t="shared" si="1392"/>
        <v>31.7364581866624</v>
      </c>
      <c r="S1501" s="141">
        <f t="shared" si="1392"/>
        <v>31.744200122146271</v>
      </c>
      <c r="T1501" s="141">
        <f t="shared" si="1392"/>
        <v>31.744200122146271</v>
      </c>
      <c r="U1501" s="141">
        <f t="shared" si="1392"/>
        <v>40.321033670533367</v>
      </c>
      <c r="V1501" s="141">
        <f t="shared" si="1392"/>
        <v>60.100687086353076</v>
      </c>
      <c r="W1501" s="141">
        <f t="shared" si="1392"/>
        <v>31.7364581866624</v>
      </c>
    </row>
    <row r="1502" spans="1:23" s="136" customFormat="1" x14ac:dyDescent="0.25">
      <c r="A1502" s="270" t="s">
        <v>461</v>
      </c>
      <c r="B1502" s="136" t="str">
        <f>IFERROR(_xlfn.XLOOKUP(TEXT(A1502, "0"), TEXT('Material master'!$A$2:'Material master'!$A$275, "0"), 'Material master'!$B$2:'Material master'!$B$275, 1),"")</f>
        <v>ATH SG30 LV PO 20:PA:H4:H:960</v>
      </c>
      <c r="C1502" s="136" t="str">
        <f>IFERROR(_xlfn.XLOOKUP(TEXT(A1502, "0"), TEXT('Material master'!$A$2:'Material master'!$A$275, "0"), 'Material master'!$C$2:'Material master'!$C$275, 1),"")</f>
        <v>Packaged Product</v>
      </c>
      <c r="D1502" s="136" t="str">
        <f>IFERROR(_xlfn.XLOOKUP(TEXT(A1502, "0"), TEXT('Material master'!$A$2:'Material master'!$A$275, "0"), 'Material master'!$D$2:'Material master'!$D$275, 1),"")</f>
        <v>J000 - ATH</v>
      </c>
      <c r="E1502" s="136" t="str">
        <f>IFERROR(_xlfn.XLOOKUP(TEXT(A1502, "0"), TEXT('Material master'!$A$2:'Material master'!$A$275, "0"), 'Material master'!$E$2:'Material master'!$E$275, 1),"")</f>
        <v>SPC0922 - ATH Flour</v>
      </c>
      <c r="F1502" s="136" t="str">
        <f>IFERROR(_xlfn.XLOOKUP(TEXT(A1502, "0"), TEXT('Material master'!$A$2:'Material master'!$A$275, "0"), 'Material master'!$F$2:'Material master'!$F$275, 1),"")</f>
        <v>AC06 - ATH Flour Fine Low Viscosity</v>
      </c>
      <c r="G1502" s="136" t="str">
        <f>IFERROR(_xlfn.XLOOKUP(TEXT(A1502, "0"), TEXT('Material master'!$A$2:'Material master'!$A$275, "0"), 'Material master'!$G$2:'Material master'!$G$275, 1),"")</f>
        <v>ATH SG30 LV PO</v>
      </c>
      <c r="H1502" s="136" t="s">
        <v>697</v>
      </c>
      <c r="K1502" s="142">
        <v>21.12</v>
      </c>
      <c r="L1502" s="142">
        <f t="shared" ref="L1502:W1502" si="1393">K1502 - L1501 + L1504</f>
        <v>24.262020580998865</v>
      </c>
      <c r="M1502" s="142">
        <f t="shared" si="1393"/>
        <v>24.246983116165019</v>
      </c>
      <c r="N1502" s="142">
        <f t="shared" si="1393"/>
        <v>24.338913406044284</v>
      </c>
      <c r="O1502" s="142">
        <f t="shared" si="1393"/>
        <v>24.509858278336278</v>
      </c>
      <c r="P1502" s="142">
        <f t="shared" si="1393"/>
        <v>24.688222505466982</v>
      </c>
      <c r="Q1502" s="142">
        <f t="shared" si="1393"/>
        <v>24.526198988894635</v>
      </c>
      <c r="R1502" s="142">
        <f t="shared" si="1393"/>
        <v>24.469740802232234</v>
      </c>
      <c r="S1502" s="142">
        <f t="shared" si="1393"/>
        <v>24.405540680085963</v>
      </c>
      <c r="T1502" s="142">
        <f t="shared" si="1393"/>
        <v>24.341340557939692</v>
      </c>
      <c r="U1502" s="142">
        <f t="shared" si="1393"/>
        <v>24.340306887406324</v>
      </c>
      <c r="V1502" s="142">
        <f t="shared" si="1393"/>
        <v>24.719619801053248</v>
      </c>
      <c r="W1502" s="142">
        <f t="shared" si="1393"/>
        <v>24.663161614390848</v>
      </c>
    </row>
    <row r="1503" spans="1:23" x14ac:dyDescent="0.25">
      <c r="A1503" s="257" t="s">
        <v>461</v>
      </c>
      <c r="B1503" t="str">
        <f>IFERROR(_xlfn.XLOOKUP(TEXT(A1503, "0"), TEXT('Material master'!$A$2:'Material master'!$A$275, "0"), 'Material master'!$B$2:'Material master'!$B$275, 1),"")</f>
        <v>ATH SG30 LV PO 20:PA:H4:H:960</v>
      </c>
      <c r="C1503" t="str">
        <f>IFERROR(_xlfn.XLOOKUP(TEXT(A1503, "0"), TEXT('Material master'!$A$2:'Material master'!$A$275, "0"), 'Material master'!$C$2:'Material master'!$C$275, 1),"")</f>
        <v>Packaged Product</v>
      </c>
      <c r="D1503" t="str">
        <f>IFERROR(_xlfn.XLOOKUP(TEXT(A1503, "0"), TEXT('Material master'!$A$2:'Material master'!$A$275, "0"), 'Material master'!$D$2:'Material master'!$D$275, 1),"")</f>
        <v>J000 - ATH</v>
      </c>
      <c r="E1503" t="str">
        <f>IFERROR(_xlfn.XLOOKUP(TEXT(A1503, "0"), TEXT('Material master'!$A$2:'Material master'!$A$275, "0"), 'Material master'!$E$2:'Material master'!$E$275, 1),"")</f>
        <v>SPC0922 - ATH Flour</v>
      </c>
      <c r="F1503" t="str">
        <f>IFERROR(_xlfn.XLOOKUP(TEXT(A1503, "0"), TEXT('Material master'!$A$2:'Material master'!$A$275, "0"), 'Material master'!$F$2:'Material master'!$F$275, 1),"")</f>
        <v>AC06 - ATH Flour Fine Low Viscosity</v>
      </c>
      <c r="G1503" t="str">
        <f>IFERROR(_xlfn.XLOOKUP(TEXT(A1503, "0"), TEXT('Material master'!$A$2:'Material master'!$A$275, "0"), 'Material master'!$G$2:'Material master'!$G$275, 1),"")</f>
        <v>ATH SG30 LV PO</v>
      </c>
      <c r="H1503" t="s">
        <v>698</v>
      </c>
      <c r="I1503" s="32">
        <v>24</v>
      </c>
      <c r="J1503" s="258">
        <f>IFERROR($I1503/AVERAGE($L1501:$W1501),0)</f>
        <v>0.65889289216483626</v>
      </c>
      <c r="K1503" s="32"/>
      <c r="L1503" s="32">
        <f t="shared" ref="L1503:W1503" si="1394">$I1503</f>
        <v>24</v>
      </c>
      <c r="M1503" s="32">
        <f t="shared" si="1394"/>
        <v>24</v>
      </c>
      <c r="N1503" s="32">
        <f t="shared" si="1394"/>
        <v>24</v>
      </c>
      <c r="O1503" s="32">
        <f t="shared" si="1394"/>
        <v>24</v>
      </c>
      <c r="P1503" s="32">
        <f t="shared" si="1394"/>
        <v>24</v>
      </c>
      <c r="Q1503" s="32">
        <f t="shared" si="1394"/>
        <v>24</v>
      </c>
      <c r="R1503" s="32">
        <f t="shared" si="1394"/>
        <v>24</v>
      </c>
      <c r="S1503" s="32">
        <f t="shared" si="1394"/>
        <v>24</v>
      </c>
      <c r="T1503" s="32">
        <f t="shared" si="1394"/>
        <v>24</v>
      </c>
      <c r="U1503" s="32">
        <f t="shared" si="1394"/>
        <v>24</v>
      </c>
      <c r="V1503" s="32">
        <f t="shared" si="1394"/>
        <v>24</v>
      </c>
      <c r="W1503" s="32">
        <f t="shared" si="1394"/>
        <v>24</v>
      </c>
    </row>
    <row r="1504" spans="1:23" x14ac:dyDescent="0.25">
      <c r="A1504" s="257" t="s">
        <v>461</v>
      </c>
      <c r="B1504" t="str">
        <f>IFERROR(_xlfn.XLOOKUP(TEXT(A1504, "0"), TEXT('Material master'!$A$2:'Material master'!$A$275, "0"), 'Material master'!$B$2:'Material master'!$B$275, 1),"")</f>
        <v>ATH SG30 LV PO 20:PA:H4:H:960</v>
      </c>
      <c r="C1504" t="str">
        <f>IFERROR(_xlfn.XLOOKUP(TEXT(A1504, "0"), TEXT('Material master'!$A$2:'Material master'!$A$275, "0"), 'Material master'!$C$2:'Material master'!$C$275, 1),"")</f>
        <v>Packaged Product</v>
      </c>
      <c r="D1504" t="str">
        <f>IFERROR(_xlfn.XLOOKUP(TEXT(A1504, "0"), TEXT('Material master'!$A$2:'Material master'!$A$275, "0"), 'Material master'!$D$2:'Material master'!$D$275, 1),"")</f>
        <v>J000 - ATH</v>
      </c>
      <c r="E1504" t="str">
        <f>IFERROR(_xlfn.XLOOKUP(TEXT(A1504, "0"), TEXT('Material master'!$A$2:'Material master'!$A$275, "0"), 'Material master'!$E$2:'Material master'!$E$275, 1),"")</f>
        <v>SPC0922 - ATH Flour</v>
      </c>
      <c r="F1504" t="str">
        <f>IFERROR(_xlfn.XLOOKUP(TEXT(A1504, "0"), TEXT('Material master'!$A$2:'Material master'!$A$275, "0"), 'Material master'!$F$2:'Material master'!$F$275, 1),"")</f>
        <v>AC06 - ATH Flour Fine Low Viscosity</v>
      </c>
      <c r="G1504" t="str">
        <f>IFERROR(_xlfn.XLOOKUP(TEXT(A1504, "0"), TEXT('Material master'!$A$2:'Material master'!$A$275, "0"), 'Material master'!$G$2:'Material master'!$G$275, 1),"")</f>
        <v>ATH SG30 LV PO</v>
      </c>
      <c r="H1504" t="s">
        <v>704</v>
      </c>
      <c r="I1504">
        <v>0.96</v>
      </c>
      <c r="K1504" s="32"/>
      <c r="L1504" s="32">
        <f t="shared" ref="L1504:W1504" si="1395">IF(( L1503 - K1502 + L1501 ) &gt; 0, CEILING(( L1503 - K1502 + L1501 ), $I1504), 0)</f>
        <v>23.04</v>
      </c>
      <c r="M1504" s="32">
        <f t="shared" si="1395"/>
        <v>27.84</v>
      </c>
      <c r="N1504" s="32">
        <f t="shared" si="1395"/>
        <v>53.76</v>
      </c>
      <c r="O1504" s="32">
        <f t="shared" si="1395"/>
        <v>23.04</v>
      </c>
      <c r="P1504" s="32">
        <f t="shared" si="1395"/>
        <v>23.04</v>
      </c>
      <c r="Q1504" s="32">
        <f t="shared" si="1395"/>
        <v>62.4</v>
      </c>
      <c r="R1504" s="32">
        <f t="shared" si="1395"/>
        <v>31.68</v>
      </c>
      <c r="S1504" s="32">
        <f t="shared" si="1395"/>
        <v>31.68</v>
      </c>
      <c r="T1504" s="32">
        <f t="shared" si="1395"/>
        <v>31.68</v>
      </c>
      <c r="U1504" s="32">
        <f t="shared" si="1395"/>
        <v>40.32</v>
      </c>
      <c r="V1504" s="32">
        <f t="shared" si="1395"/>
        <v>60.48</v>
      </c>
      <c r="W1504" s="32">
        <f t="shared" si="1395"/>
        <v>31.68</v>
      </c>
    </row>
    <row r="1505" spans="1:23" x14ac:dyDescent="0.25">
      <c r="A1505" s="257" t="s">
        <v>461</v>
      </c>
      <c r="B1505" t="str">
        <f>IFERROR(_xlfn.XLOOKUP(TEXT(A1505, "0"), TEXT('Material master'!$A$2:'Material master'!$A$275, "0"), 'Material master'!$B$2:'Material master'!$B$275, 1),"")</f>
        <v>ATH SG30 LV PO 20:PA:H4:H:960</v>
      </c>
      <c r="C1505" t="str">
        <f>IFERROR(_xlfn.XLOOKUP(TEXT(A1505, "0"), TEXT('Material master'!$A$2:'Material master'!$A$275, "0"), 'Material master'!$C$2:'Material master'!$C$275, 1),"")</f>
        <v>Packaged Product</v>
      </c>
      <c r="D1505" t="str">
        <f>IFERROR(_xlfn.XLOOKUP(TEXT(A1505, "0"), TEXT('Material master'!$A$2:'Material master'!$A$275, "0"), 'Material master'!$D$2:'Material master'!$D$275, 1),"")</f>
        <v>J000 - ATH</v>
      </c>
      <c r="E1505" t="str">
        <f>IFERROR(_xlfn.XLOOKUP(TEXT(A1505, "0"), TEXT('Material master'!$A$2:'Material master'!$A$275, "0"), 'Material master'!$E$2:'Material master'!$E$275, 1),"")</f>
        <v>SPC0922 - ATH Flour</v>
      </c>
      <c r="F1505" t="str">
        <f>IFERROR(_xlfn.XLOOKUP(TEXT(A1505, "0"), TEXT('Material master'!$A$2:'Material master'!$A$275, "0"), 'Material master'!$F$2:'Material master'!$F$275, 1),"")</f>
        <v>AC06 - ATH Flour Fine Low Viscosity</v>
      </c>
      <c r="G1505" t="str">
        <f>IFERROR(_xlfn.XLOOKUP(TEXT(A1505, "0"), TEXT('Material master'!$A$2:'Material master'!$A$275, "0"), 'Material master'!$G$2:'Material master'!$G$275, 1),"")</f>
        <v>ATH SG30 LV PO</v>
      </c>
      <c r="H1505" t="s">
        <v>705</v>
      </c>
      <c r="I1505" t="s">
        <v>664</v>
      </c>
      <c r="J1505">
        <v>4</v>
      </c>
      <c r="K1505" s="32"/>
      <c r="L1505" s="32">
        <f t="shared" ref="L1505:W1505" si="1396">L1504 / $J1505</f>
        <v>5.76</v>
      </c>
      <c r="M1505" s="32">
        <f t="shared" si="1396"/>
        <v>6.96</v>
      </c>
      <c r="N1505" s="32">
        <f t="shared" si="1396"/>
        <v>13.44</v>
      </c>
      <c r="O1505" s="32">
        <f t="shared" si="1396"/>
        <v>5.76</v>
      </c>
      <c r="P1505" s="32">
        <f t="shared" si="1396"/>
        <v>5.76</v>
      </c>
      <c r="Q1505" s="32">
        <f t="shared" si="1396"/>
        <v>15.6</v>
      </c>
      <c r="R1505" s="32">
        <f t="shared" si="1396"/>
        <v>7.92</v>
      </c>
      <c r="S1505" s="32">
        <f t="shared" si="1396"/>
        <v>7.92</v>
      </c>
      <c r="T1505" s="32">
        <f t="shared" si="1396"/>
        <v>7.92</v>
      </c>
      <c r="U1505" s="32">
        <f t="shared" si="1396"/>
        <v>10.08</v>
      </c>
      <c r="V1505" s="32">
        <f t="shared" si="1396"/>
        <v>15.12</v>
      </c>
      <c r="W1505" s="32">
        <f t="shared" si="1396"/>
        <v>7.92</v>
      </c>
    </row>
    <row r="1506" spans="1:23" x14ac:dyDescent="0.25">
      <c r="A1506" s="257" t="s">
        <v>461</v>
      </c>
      <c r="B1506" t="str">
        <f>IFERROR(_xlfn.XLOOKUP(TEXT(A1506, "0"), TEXT('Material master'!$A$2:'Material master'!$A$275, "0"), 'Material master'!$B$2:'Material master'!$B$275, 1),"")</f>
        <v>ATH SG30 LV PO 20:PA:H4:H:960</v>
      </c>
      <c r="C1506" t="str">
        <f>IFERROR(_xlfn.XLOOKUP(TEXT(A1506, "0"), TEXT('Material master'!$A$2:'Material master'!$A$275, "0"), 'Material master'!$C$2:'Material master'!$C$275, 1),"")</f>
        <v>Packaged Product</v>
      </c>
      <c r="D1506" t="str">
        <f>IFERROR(_xlfn.XLOOKUP(TEXT(A1506, "0"), TEXT('Material master'!$A$2:'Material master'!$A$275, "0"), 'Material master'!$D$2:'Material master'!$D$275, 1),"")</f>
        <v>J000 - ATH</v>
      </c>
      <c r="E1506" t="str">
        <f>IFERROR(_xlfn.XLOOKUP(TEXT(A1506, "0"), TEXT('Material master'!$A$2:'Material master'!$A$275, "0"), 'Material master'!$E$2:'Material master'!$E$275, 1),"")</f>
        <v>SPC0922 - ATH Flour</v>
      </c>
      <c r="F1506" t="str">
        <f>IFERROR(_xlfn.XLOOKUP(TEXT(A1506, "0"), TEXT('Material master'!$A$2:'Material master'!$A$275, "0"), 'Material master'!$F$2:'Material master'!$F$275, 1),"")</f>
        <v>AC06 - ATH Flour Fine Low Viscosity</v>
      </c>
      <c r="G1506" t="str">
        <f>IFERROR(_xlfn.XLOOKUP(TEXT(A1506, "0"), TEXT('Material master'!$A$2:'Material master'!$A$275, "0"), 'Material master'!$G$2:'Material master'!$G$275, 1),"")</f>
        <v>ATH SG30 LV PO</v>
      </c>
      <c r="H1506" t="s">
        <v>706</v>
      </c>
      <c r="I1506" s="257" t="s">
        <v>115</v>
      </c>
      <c r="J1506">
        <v>1.0416666666666667</v>
      </c>
      <c r="K1506" s="32"/>
      <c r="L1506" s="32">
        <f t="shared" ref="L1506:W1506" si="1397">L1504 * $J1506</f>
        <v>24</v>
      </c>
      <c r="M1506" s="32">
        <f t="shared" si="1397"/>
        <v>29.000000000000004</v>
      </c>
      <c r="N1506" s="32">
        <f t="shared" si="1397"/>
        <v>56</v>
      </c>
      <c r="O1506" s="32">
        <f t="shared" si="1397"/>
        <v>24</v>
      </c>
      <c r="P1506" s="32">
        <f t="shared" si="1397"/>
        <v>24</v>
      </c>
      <c r="Q1506" s="32">
        <f t="shared" si="1397"/>
        <v>65</v>
      </c>
      <c r="R1506" s="32">
        <f t="shared" si="1397"/>
        <v>33</v>
      </c>
      <c r="S1506" s="32">
        <f t="shared" si="1397"/>
        <v>33</v>
      </c>
      <c r="T1506" s="32">
        <f t="shared" si="1397"/>
        <v>33</v>
      </c>
      <c r="U1506" s="32">
        <f t="shared" si="1397"/>
        <v>42</v>
      </c>
      <c r="V1506" s="32">
        <f t="shared" si="1397"/>
        <v>63</v>
      </c>
      <c r="W1506" s="32">
        <f t="shared" si="1397"/>
        <v>33</v>
      </c>
    </row>
    <row r="1507" spans="1:23" x14ac:dyDescent="0.25">
      <c r="A1507" s="257" t="s">
        <v>461</v>
      </c>
      <c r="B1507" t="str">
        <f>IFERROR(_xlfn.XLOOKUP(TEXT(A1507, "0"), TEXT('Material master'!$A$2:'Material master'!$A$275, "0"), 'Material master'!$B$2:'Material master'!$B$275, 1),"")</f>
        <v>ATH SG30 LV PO 20:PA:H4:H:960</v>
      </c>
      <c r="C1507" t="str">
        <f>IFERROR(_xlfn.XLOOKUP(TEXT(A1507, "0"), TEXT('Material master'!$A$2:'Material master'!$A$275, "0"), 'Material master'!$C$2:'Material master'!$C$275, 1),"")</f>
        <v>Packaged Product</v>
      </c>
      <c r="D1507" t="str">
        <f>IFERROR(_xlfn.XLOOKUP(TEXT(A1507, "0"), TEXT('Material master'!$A$2:'Material master'!$A$275, "0"), 'Material master'!$D$2:'Material master'!$D$275, 1),"")</f>
        <v>J000 - ATH</v>
      </c>
      <c r="E1507" t="str">
        <f>IFERROR(_xlfn.XLOOKUP(TEXT(A1507, "0"), TEXT('Material master'!$A$2:'Material master'!$A$275, "0"), 'Material master'!$E$2:'Material master'!$E$275, 1),"")</f>
        <v>SPC0922 - ATH Flour</v>
      </c>
      <c r="F1507" t="str">
        <f>IFERROR(_xlfn.XLOOKUP(TEXT(A1507, "0"), TEXT('Material master'!$A$2:'Material master'!$A$275, "0"), 'Material master'!$F$2:'Material master'!$F$275, 1),"")</f>
        <v>AC06 - ATH Flour Fine Low Viscosity</v>
      </c>
      <c r="G1507" t="str">
        <f>IFERROR(_xlfn.XLOOKUP(TEXT(A1507, "0"), TEXT('Material master'!$A$2:'Material master'!$A$275, "0"), 'Material master'!$G$2:'Material master'!$G$275, 1),"")</f>
        <v>ATH SG30 LV PO</v>
      </c>
      <c r="H1507" t="s">
        <v>706</v>
      </c>
      <c r="I1507" s="257" t="s">
        <v>117</v>
      </c>
      <c r="J1507">
        <v>0.10833333333333334</v>
      </c>
      <c r="K1507" s="32"/>
      <c r="L1507" s="32">
        <f t="shared" ref="L1507:W1507" si="1398">L1504 * $J1507</f>
        <v>2.496</v>
      </c>
      <c r="M1507" s="32">
        <f t="shared" si="1398"/>
        <v>3.016</v>
      </c>
      <c r="N1507" s="32">
        <f t="shared" si="1398"/>
        <v>5.8239999999999998</v>
      </c>
      <c r="O1507" s="32">
        <f t="shared" si="1398"/>
        <v>2.496</v>
      </c>
      <c r="P1507" s="32">
        <f t="shared" si="1398"/>
        <v>2.496</v>
      </c>
      <c r="Q1507" s="32">
        <f t="shared" si="1398"/>
        <v>6.76</v>
      </c>
      <c r="R1507" s="32">
        <f t="shared" si="1398"/>
        <v>3.4319999999999999</v>
      </c>
      <c r="S1507" s="32">
        <f t="shared" si="1398"/>
        <v>3.4319999999999999</v>
      </c>
      <c r="T1507" s="32">
        <f t="shared" si="1398"/>
        <v>3.4319999999999999</v>
      </c>
      <c r="U1507" s="32">
        <f t="shared" si="1398"/>
        <v>4.3680000000000003</v>
      </c>
      <c r="V1507" s="32">
        <f t="shared" si="1398"/>
        <v>6.5519999999999996</v>
      </c>
      <c r="W1507" s="32">
        <f t="shared" si="1398"/>
        <v>3.4319999999999999</v>
      </c>
    </row>
    <row r="1508" spans="1:23" x14ac:dyDescent="0.25">
      <c r="A1508" s="257" t="s">
        <v>461</v>
      </c>
      <c r="B1508" t="str">
        <f>IFERROR(_xlfn.XLOOKUP(TEXT(A1508, "0"), TEXT('Material master'!$A$2:'Material master'!$A$275, "0"), 'Material master'!$B$2:'Material master'!$B$275, 1),"")</f>
        <v>ATH SG30 LV PO 20:PA:H4:H:960</v>
      </c>
      <c r="C1508" t="str">
        <f>IFERROR(_xlfn.XLOOKUP(TEXT(A1508, "0"), TEXT('Material master'!$A$2:'Material master'!$A$275, "0"), 'Material master'!$C$2:'Material master'!$C$275, 1),"")</f>
        <v>Packaged Product</v>
      </c>
      <c r="D1508" t="str">
        <f>IFERROR(_xlfn.XLOOKUP(TEXT(A1508, "0"), TEXT('Material master'!$A$2:'Material master'!$A$275, "0"), 'Material master'!$D$2:'Material master'!$D$275, 1),"")</f>
        <v>J000 - ATH</v>
      </c>
      <c r="E1508" t="str">
        <f>IFERROR(_xlfn.XLOOKUP(TEXT(A1508, "0"), TEXT('Material master'!$A$2:'Material master'!$A$275, "0"), 'Material master'!$E$2:'Material master'!$E$275, 1),"")</f>
        <v>SPC0922 - ATH Flour</v>
      </c>
      <c r="F1508" t="str">
        <f>IFERROR(_xlfn.XLOOKUP(TEXT(A1508, "0"), TEXT('Material master'!$A$2:'Material master'!$A$275, "0"), 'Material master'!$F$2:'Material master'!$F$275, 1),"")</f>
        <v>AC06 - ATH Flour Fine Low Viscosity</v>
      </c>
      <c r="G1508" t="str">
        <f>IFERROR(_xlfn.XLOOKUP(TEXT(A1508, "0"), TEXT('Material master'!$A$2:'Material master'!$A$275, "0"), 'Material master'!$G$2:'Material master'!$G$275, 1),"")</f>
        <v>ATH SG30 LV PO</v>
      </c>
      <c r="H1508" t="s">
        <v>706</v>
      </c>
      <c r="I1508" s="257" t="s">
        <v>119</v>
      </c>
      <c r="J1508">
        <v>1.0854166666666667</v>
      </c>
      <c r="K1508" s="32"/>
      <c r="L1508" s="32">
        <f t="shared" ref="L1508:W1508" si="1399">L1504 * $J1508</f>
        <v>25.007999999999999</v>
      </c>
      <c r="M1508" s="32">
        <f t="shared" si="1399"/>
        <v>30.218</v>
      </c>
      <c r="N1508" s="32">
        <f t="shared" si="1399"/>
        <v>58.351999999999997</v>
      </c>
      <c r="O1508" s="32">
        <f t="shared" si="1399"/>
        <v>25.007999999999999</v>
      </c>
      <c r="P1508" s="32">
        <f t="shared" si="1399"/>
        <v>25.007999999999999</v>
      </c>
      <c r="Q1508" s="32">
        <f t="shared" si="1399"/>
        <v>67.73</v>
      </c>
      <c r="R1508" s="32">
        <f t="shared" si="1399"/>
        <v>34.386000000000003</v>
      </c>
      <c r="S1508" s="32">
        <f t="shared" si="1399"/>
        <v>34.386000000000003</v>
      </c>
      <c r="T1508" s="32">
        <f t="shared" si="1399"/>
        <v>34.386000000000003</v>
      </c>
      <c r="U1508" s="32">
        <f t="shared" si="1399"/>
        <v>43.764000000000003</v>
      </c>
      <c r="V1508" s="32">
        <f t="shared" si="1399"/>
        <v>65.646000000000001</v>
      </c>
      <c r="W1508" s="32">
        <f t="shared" si="1399"/>
        <v>34.386000000000003</v>
      </c>
    </row>
    <row r="1509" spans="1:23" x14ac:dyDescent="0.25">
      <c r="A1509" s="257" t="s">
        <v>461</v>
      </c>
      <c r="B1509" t="str">
        <f>IFERROR(_xlfn.XLOOKUP(TEXT(A1509, "0"), TEXT('Material master'!$A$2:'Material master'!$A$275, "0"), 'Material master'!$B$2:'Material master'!$B$275, 1),"")</f>
        <v>ATH SG30 LV PO 20:PA:H4:H:960</v>
      </c>
      <c r="C1509" t="str">
        <f>IFERROR(_xlfn.XLOOKUP(TEXT(A1509, "0"), TEXT('Material master'!$A$2:'Material master'!$A$275, "0"), 'Material master'!$C$2:'Material master'!$C$275, 1),"")</f>
        <v>Packaged Product</v>
      </c>
      <c r="D1509" t="str">
        <f>IFERROR(_xlfn.XLOOKUP(TEXT(A1509, "0"), TEXT('Material master'!$A$2:'Material master'!$A$275, "0"), 'Material master'!$D$2:'Material master'!$D$275, 1),"")</f>
        <v>J000 - ATH</v>
      </c>
      <c r="E1509" t="str">
        <f>IFERROR(_xlfn.XLOOKUP(TEXT(A1509, "0"), TEXT('Material master'!$A$2:'Material master'!$A$275, "0"), 'Material master'!$E$2:'Material master'!$E$275, 1),"")</f>
        <v>SPC0922 - ATH Flour</v>
      </c>
      <c r="F1509" t="str">
        <f>IFERROR(_xlfn.XLOOKUP(TEXT(A1509, "0"), TEXT('Material master'!$A$2:'Material master'!$A$275, "0"), 'Material master'!$F$2:'Material master'!$F$275, 1),"")</f>
        <v>AC06 - ATH Flour Fine Low Viscosity</v>
      </c>
      <c r="G1509" t="str">
        <f>IFERROR(_xlfn.XLOOKUP(TEXT(A1509, "0"), TEXT('Material master'!$A$2:'Material master'!$A$275, "0"), 'Material master'!$G$2:'Material master'!$G$275, 1),"")</f>
        <v>ATH SG30 LV PO</v>
      </c>
      <c r="H1509" t="s">
        <v>706</v>
      </c>
      <c r="I1509" s="257" t="s">
        <v>129</v>
      </c>
      <c r="J1509">
        <v>50</v>
      </c>
      <c r="K1509" s="32"/>
      <c r="L1509" s="32">
        <f t="shared" ref="L1509:W1509" si="1400">L1504 * $J1509</f>
        <v>1152</v>
      </c>
      <c r="M1509" s="32">
        <f t="shared" si="1400"/>
        <v>1392</v>
      </c>
      <c r="N1509" s="32">
        <f t="shared" si="1400"/>
        <v>2688</v>
      </c>
      <c r="O1509" s="32">
        <f t="shared" si="1400"/>
        <v>1152</v>
      </c>
      <c r="P1509" s="32">
        <f t="shared" si="1400"/>
        <v>1152</v>
      </c>
      <c r="Q1509" s="32">
        <f t="shared" si="1400"/>
        <v>3120</v>
      </c>
      <c r="R1509" s="32">
        <f t="shared" si="1400"/>
        <v>1584</v>
      </c>
      <c r="S1509" s="32">
        <f t="shared" si="1400"/>
        <v>1584</v>
      </c>
      <c r="T1509" s="32">
        <f t="shared" si="1400"/>
        <v>1584</v>
      </c>
      <c r="U1509" s="32">
        <f t="shared" si="1400"/>
        <v>2016</v>
      </c>
      <c r="V1509" s="32">
        <f t="shared" si="1400"/>
        <v>3024</v>
      </c>
      <c r="W1509" s="32">
        <f t="shared" si="1400"/>
        <v>1584</v>
      </c>
    </row>
    <row r="1510" spans="1:23" ht="15.75" thickBot="1" x14ac:dyDescent="0.3">
      <c r="A1510" s="257" t="s">
        <v>461</v>
      </c>
      <c r="B1510" t="str">
        <f>IFERROR(_xlfn.XLOOKUP(TEXT(A1510, "0"), TEXT('Material master'!$A$2:'Material master'!$A$275, "0"), 'Material master'!$B$2:'Material master'!$B$275, 1),"")</f>
        <v>ATH SG30 LV PO 20:PA:H4:H:960</v>
      </c>
      <c r="C1510" t="str">
        <f>IFERROR(_xlfn.XLOOKUP(TEXT(A1510, "0"), TEXT('Material master'!$A$2:'Material master'!$A$275, "0"), 'Material master'!$C$2:'Material master'!$C$275, 1),"")</f>
        <v>Packaged Product</v>
      </c>
      <c r="D1510" t="str">
        <f>IFERROR(_xlfn.XLOOKUP(TEXT(A1510, "0"), TEXT('Material master'!$A$2:'Material master'!$A$275, "0"), 'Material master'!$D$2:'Material master'!$D$275, 1),"")</f>
        <v>J000 - ATH</v>
      </c>
      <c r="E1510" t="str">
        <f>IFERROR(_xlfn.XLOOKUP(TEXT(A1510, "0"), TEXT('Material master'!$A$2:'Material master'!$A$275, "0"), 'Material master'!$E$2:'Material master'!$E$275, 1),"")</f>
        <v>SPC0922 - ATH Flour</v>
      </c>
      <c r="F1510" t="str">
        <f>IFERROR(_xlfn.XLOOKUP(TEXT(A1510, "0"), TEXT('Material master'!$A$2:'Material master'!$A$275, "0"), 'Material master'!$F$2:'Material master'!$F$275, 1),"")</f>
        <v>AC06 - ATH Flour Fine Low Viscosity</v>
      </c>
      <c r="G1510" t="str">
        <f>IFERROR(_xlfn.XLOOKUP(TEXT(A1510, "0"), TEXT('Material master'!$A$2:'Material master'!$A$275, "0"), 'Material master'!$G$2:'Material master'!$G$275, 1),"")</f>
        <v>ATH SG30 LV PO</v>
      </c>
      <c r="H1510" t="s">
        <v>706</v>
      </c>
      <c r="I1510" s="257" t="s">
        <v>440</v>
      </c>
      <c r="J1510">
        <v>1</v>
      </c>
      <c r="K1510" s="32"/>
      <c r="L1510" s="32">
        <f t="shared" ref="L1510:W1510" si="1401">L1504 * $J1510</f>
        <v>23.04</v>
      </c>
      <c r="M1510" s="32">
        <f t="shared" si="1401"/>
        <v>27.84</v>
      </c>
      <c r="N1510" s="32">
        <f t="shared" si="1401"/>
        <v>53.76</v>
      </c>
      <c r="O1510" s="32">
        <f t="shared" si="1401"/>
        <v>23.04</v>
      </c>
      <c r="P1510" s="32">
        <f t="shared" si="1401"/>
        <v>23.04</v>
      </c>
      <c r="Q1510" s="32">
        <f t="shared" si="1401"/>
        <v>62.4</v>
      </c>
      <c r="R1510" s="32">
        <f t="shared" si="1401"/>
        <v>31.68</v>
      </c>
      <c r="S1510" s="32">
        <f t="shared" si="1401"/>
        <v>31.68</v>
      </c>
      <c r="T1510" s="32">
        <f t="shared" si="1401"/>
        <v>31.68</v>
      </c>
      <c r="U1510" s="32">
        <f t="shared" si="1401"/>
        <v>40.32</v>
      </c>
      <c r="V1510" s="32">
        <f t="shared" si="1401"/>
        <v>60.48</v>
      </c>
      <c r="W1510" s="32">
        <f t="shared" si="1401"/>
        <v>31.68</v>
      </c>
    </row>
    <row r="1511" spans="1:23" s="138" customFormat="1" x14ac:dyDescent="0.25">
      <c r="A1511" s="137" t="s">
        <v>463</v>
      </c>
      <c r="B1511" s="138" t="str">
        <f>IFERROR(_xlfn.XLOOKUP(TEXT(A1511, "0"), TEXT('Material master'!$A$2:'Material master'!$A$275, "0"), 'Material master'!$B$2:'Material master'!$B$275, 1),"")</f>
        <v>Composite DF2A PO</v>
      </c>
      <c r="C1511" s="138" t="str">
        <f>IFERROR(_xlfn.XLOOKUP(TEXT(A1511, "0"), TEXT('Material master'!$A$2:'Material master'!$A$275, "0"), 'Material master'!$C$2:'Material master'!$C$275, 1),"")</f>
        <v>Bulk Product</v>
      </c>
      <c r="D1511" s="138" t="str">
        <f>IFERROR(_xlfn.XLOOKUP(TEXT(A1511, "0"), TEXT('Material master'!$A$2:'Material master'!$A$275, "0"), 'Material master'!$D$2:'Material master'!$D$275, 1),"")</f>
        <v>W003 - Mineral Composite</v>
      </c>
      <c r="E1511" s="138" t="str">
        <f>IFERROR(_xlfn.XLOOKUP(TEXT(A1511, "0"), TEXT('Material master'!$A$2:'Material master'!$A$275, "0"), 'Material master'!$E$2:'Material master'!$E$275, 1),"")</f>
        <v>SPC0543 - Calcium Mineral Mixture</v>
      </c>
      <c r="F1511" s="138" t="str">
        <f>IFERROR(_xlfn.XLOOKUP(TEXT(A1511, "0"), TEXT('Material master'!$A$2:'Material master'!$A$275, "0"), 'Material master'!$F$2:'Material master'!$F$275, 1),"")</f>
        <v>BQ50 - Calcium Mineral Mixture</v>
      </c>
      <c r="G1511" s="138" t="str">
        <f>IFERROR(_xlfn.XLOOKUP(TEXT(A1511, "0"), TEXT('Material master'!$A$2:'Material master'!$A$275, "0"), 'Material master'!$G$2:'Material master'!$G$275, 1),"")</f>
        <v>Calcium Mixture 2 PO</v>
      </c>
      <c r="H1511" s="138" t="s">
        <v>683</v>
      </c>
      <c r="I1511" s="140">
        <f>IFERROR(AVERAGE('Forecast sheet'!$C$73:'Forecast sheet'!$N$73),0)</f>
        <v>552.45499999999993</v>
      </c>
      <c r="J1511" s="140">
        <f>IFERROR(AVERAGE(L1511:W1511),0)</f>
        <v>361.43520794692182</v>
      </c>
      <c r="K1511" s="140"/>
      <c r="L1511" s="140">
        <v>163.49635718238744</v>
      </c>
      <c r="M1511" s="140">
        <v>0</v>
      </c>
      <c r="N1511" s="140">
        <v>64.289090433063663</v>
      </c>
      <c r="O1511" s="140">
        <v>456.60411641640121</v>
      </c>
      <c r="P1511" s="140">
        <v>456.60411641640121</v>
      </c>
      <c r="Q1511" s="140">
        <v>456.60411641640121</v>
      </c>
      <c r="R1511" s="140">
        <v>456.60411641640121</v>
      </c>
      <c r="S1511" s="140">
        <v>456.60411641640121</v>
      </c>
      <c r="T1511" s="140">
        <v>456.60411641640121</v>
      </c>
      <c r="U1511" s="140">
        <v>456.60411641640121</v>
      </c>
      <c r="V1511" s="140">
        <v>456.60411641640121</v>
      </c>
      <c r="W1511" s="140">
        <v>456.60411641640121</v>
      </c>
    </row>
    <row r="1512" spans="1:23" x14ac:dyDescent="0.25">
      <c r="A1512" s="257" t="s">
        <v>463</v>
      </c>
      <c r="B1512" t="str">
        <f>IFERROR(_xlfn.XLOOKUP(TEXT(A1512, "0"), TEXT('Material master'!$A$2:'Material master'!$A$275, "0"), 'Material master'!$B$2:'Material master'!$B$275, 1),"")</f>
        <v>Composite DF2A PO</v>
      </c>
      <c r="C1512" t="str">
        <f>IFERROR(_xlfn.XLOOKUP(TEXT(A1512, "0"), TEXT('Material master'!$A$2:'Material master'!$A$275, "0"), 'Material master'!$C$2:'Material master'!$C$275, 1),"")</f>
        <v>Bulk Product</v>
      </c>
      <c r="D1512" t="str">
        <f>IFERROR(_xlfn.XLOOKUP(TEXT(A1512, "0"), TEXT('Material master'!$A$2:'Material master'!$A$275, "0"), 'Material master'!$D$2:'Material master'!$D$275, 1),"")</f>
        <v>W003 - Mineral Composite</v>
      </c>
      <c r="E1512" t="str">
        <f>IFERROR(_xlfn.XLOOKUP(TEXT(A1512, "0"), TEXT('Material master'!$A$2:'Material master'!$A$275, "0"), 'Material master'!$E$2:'Material master'!$E$275, 1),"")</f>
        <v>SPC0543 - Calcium Mineral Mixture</v>
      </c>
      <c r="F1512" t="str">
        <f>IFERROR(_xlfn.XLOOKUP(TEXT(A1512, "0"), TEXT('Material master'!$A$2:'Material master'!$A$275, "0"), 'Material master'!$F$2:'Material master'!$F$275, 1),"")</f>
        <v>BQ50 - Calcium Mineral Mixture</v>
      </c>
      <c r="G1512" t="str">
        <f>IFERROR(_xlfn.XLOOKUP(TEXT(A1512, "0"), TEXT('Material master'!$A$2:'Material master'!$A$275, "0"), 'Material master'!$G$2:'Material master'!$G$275, 1),"")</f>
        <v>Calcium Mixture 2 PO</v>
      </c>
      <c r="H1512" s="1" t="s">
        <v>696</v>
      </c>
      <c r="I1512" s="1"/>
      <c r="J1512" s="1"/>
      <c r="K1512" s="141"/>
      <c r="L1512" s="141">
        <f t="shared" ref="L1512:W1512" si="1402">SUM(L1511)</f>
        <v>163.49635718238744</v>
      </c>
      <c r="M1512" s="141">
        <f t="shared" si="1402"/>
        <v>0</v>
      </c>
      <c r="N1512" s="141">
        <f t="shared" si="1402"/>
        <v>64.289090433063663</v>
      </c>
      <c r="O1512" s="141">
        <f t="shared" si="1402"/>
        <v>456.60411641640121</v>
      </c>
      <c r="P1512" s="141">
        <f t="shared" si="1402"/>
        <v>456.60411641640121</v>
      </c>
      <c r="Q1512" s="141">
        <f t="shared" si="1402"/>
        <v>456.60411641640121</v>
      </c>
      <c r="R1512" s="141">
        <f t="shared" si="1402"/>
        <v>456.60411641640121</v>
      </c>
      <c r="S1512" s="141">
        <f t="shared" si="1402"/>
        <v>456.60411641640121</v>
      </c>
      <c r="T1512" s="141">
        <f t="shared" si="1402"/>
        <v>456.60411641640121</v>
      </c>
      <c r="U1512" s="141">
        <f t="shared" si="1402"/>
        <v>456.60411641640121</v>
      </c>
      <c r="V1512" s="141">
        <f t="shared" si="1402"/>
        <v>456.60411641640121</v>
      </c>
      <c r="W1512" s="141">
        <f t="shared" si="1402"/>
        <v>456.60411641640121</v>
      </c>
    </row>
    <row r="1513" spans="1:23" s="136" customFormat="1" x14ac:dyDescent="0.25">
      <c r="A1513" s="270" t="s">
        <v>463</v>
      </c>
      <c r="B1513" s="136" t="str">
        <f>IFERROR(_xlfn.XLOOKUP(TEXT(A1513, "0"), TEXT('Material master'!$A$2:'Material master'!$A$275, "0"), 'Material master'!$B$2:'Material master'!$B$275, 1),"")</f>
        <v>Composite DF2A PO</v>
      </c>
      <c r="C1513" s="136" t="str">
        <f>IFERROR(_xlfn.XLOOKUP(TEXT(A1513, "0"), TEXT('Material master'!$A$2:'Material master'!$A$275, "0"), 'Material master'!$C$2:'Material master'!$C$275, 1),"")</f>
        <v>Bulk Product</v>
      </c>
      <c r="D1513" s="136" t="str">
        <f>IFERROR(_xlfn.XLOOKUP(TEXT(A1513, "0"), TEXT('Material master'!$A$2:'Material master'!$A$275, "0"), 'Material master'!$D$2:'Material master'!$D$275, 1),"")</f>
        <v>W003 - Mineral Composite</v>
      </c>
      <c r="E1513" s="136" t="str">
        <f>IFERROR(_xlfn.XLOOKUP(TEXT(A1513, "0"), TEXT('Material master'!$A$2:'Material master'!$A$275, "0"), 'Material master'!$E$2:'Material master'!$E$275, 1),"")</f>
        <v>SPC0543 - Calcium Mineral Mixture</v>
      </c>
      <c r="F1513" s="136" t="str">
        <f>IFERROR(_xlfn.XLOOKUP(TEXT(A1513, "0"), TEXT('Material master'!$A$2:'Material master'!$A$275, "0"), 'Material master'!$F$2:'Material master'!$F$275, 1),"")</f>
        <v>BQ50 - Calcium Mineral Mixture</v>
      </c>
      <c r="G1513" s="136" t="str">
        <f>IFERROR(_xlfn.XLOOKUP(TEXT(A1513, "0"), TEXT('Material master'!$A$2:'Material master'!$A$275, "0"), 'Material master'!$G$2:'Material master'!$G$275, 1),"")</f>
        <v>Calcium Mixture 2 PO</v>
      </c>
      <c r="H1513" s="136" t="s">
        <v>697</v>
      </c>
      <c r="K1513" s="142">
        <v>280.47000000000003</v>
      </c>
      <c r="L1513" s="142">
        <f t="shared" ref="L1513:W1513" si="1403">K1513 - L1512 + L1515</f>
        <v>219.97364281761259</v>
      </c>
      <c r="M1513" s="142">
        <f t="shared" si="1403"/>
        <v>219.97364281761259</v>
      </c>
      <c r="N1513" s="142">
        <f t="shared" si="1403"/>
        <v>219.68455238454891</v>
      </c>
      <c r="O1513" s="142">
        <f t="shared" si="1403"/>
        <v>219.0804359681477</v>
      </c>
      <c r="P1513" s="142">
        <f t="shared" si="1403"/>
        <v>219.47631955174649</v>
      </c>
      <c r="Q1513" s="142">
        <f t="shared" si="1403"/>
        <v>219.87220313534527</v>
      </c>
      <c r="R1513" s="142">
        <f t="shared" si="1403"/>
        <v>219.26808671894406</v>
      </c>
      <c r="S1513" s="142">
        <f t="shared" si="1403"/>
        <v>219.66397030254285</v>
      </c>
      <c r="T1513" s="142">
        <f t="shared" si="1403"/>
        <v>219.05985388614164</v>
      </c>
      <c r="U1513" s="142">
        <f t="shared" si="1403"/>
        <v>219.45573746974043</v>
      </c>
      <c r="V1513" s="142">
        <f t="shared" si="1403"/>
        <v>219.85162105333922</v>
      </c>
      <c r="W1513" s="142">
        <f t="shared" si="1403"/>
        <v>219.247504636938</v>
      </c>
    </row>
    <row r="1514" spans="1:23" x14ac:dyDescent="0.25">
      <c r="A1514" s="257" t="s">
        <v>463</v>
      </c>
      <c r="B1514" t="str">
        <f>IFERROR(_xlfn.XLOOKUP(TEXT(A1514, "0"), TEXT('Material master'!$A$2:'Material master'!$A$275, "0"), 'Material master'!$B$2:'Material master'!$B$275, 1),"")</f>
        <v>Composite DF2A PO</v>
      </c>
      <c r="C1514" t="str">
        <f>IFERROR(_xlfn.XLOOKUP(TEXT(A1514, "0"), TEXT('Material master'!$A$2:'Material master'!$A$275, "0"), 'Material master'!$C$2:'Material master'!$C$275, 1),"")</f>
        <v>Bulk Product</v>
      </c>
      <c r="D1514" t="str">
        <f>IFERROR(_xlfn.XLOOKUP(TEXT(A1514, "0"), TEXT('Material master'!$A$2:'Material master'!$A$275, "0"), 'Material master'!$D$2:'Material master'!$D$275, 1),"")</f>
        <v>W003 - Mineral Composite</v>
      </c>
      <c r="E1514" t="str">
        <f>IFERROR(_xlfn.XLOOKUP(TEXT(A1514, "0"), TEXT('Material master'!$A$2:'Material master'!$A$275, "0"), 'Material master'!$E$2:'Material master'!$E$275, 1),"")</f>
        <v>SPC0543 - Calcium Mineral Mixture</v>
      </c>
      <c r="F1514" t="str">
        <f>IFERROR(_xlfn.XLOOKUP(TEXT(A1514, "0"), TEXT('Material master'!$A$2:'Material master'!$A$275, "0"), 'Material master'!$F$2:'Material master'!$F$275, 1),"")</f>
        <v>BQ50 - Calcium Mineral Mixture</v>
      </c>
      <c r="G1514" t="str">
        <f>IFERROR(_xlfn.XLOOKUP(TEXT(A1514, "0"), TEXT('Material master'!$A$2:'Material master'!$A$275, "0"), 'Material master'!$G$2:'Material master'!$G$275, 1),"")</f>
        <v>Calcium Mixture 2 PO</v>
      </c>
      <c r="H1514" t="s">
        <v>698</v>
      </c>
      <c r="I1514" s="32">
        <v>219.05285923993523</v>
      </c>
      <c r="J1514" s="258">
        <f>IFERROR($I1514/AVERAGE($L1512:$W1512),0)</f>
        <v>0.60606397612515939</v>
      </c>
      <c r="K1514" s="32"/>
      <c r="L1514" s="32">
        <f t="shared" ref="L1514:W1514" si="1404">$I1514</f>
        <v>219.05285923993523</v>
      </c>
      <c r="M1514" s="32">
        <f t="shared" si="1404"/>
        <v>219.05285923993523</v>
      </c>
      <c r="N1514" s="32">
        <f t="shared" si="1404"/>
        <v>219.05285923993523</v>
      </c>
      <c r="O1514" s="32">
        <f t="shared" si="1404"/>
        <v>219.05285923993523</v>
      </c>
      <c r="P1514" s="32">
        <f t="shared" si="1404"/>
        <v>219.05285923993523</v>
      </c>
      <c r="Q1514" s="32">
        <f t="shared" si="1404"/>
        <v>219.05285923993523</v>
      </c>
      <c r="R1514" s="32">
        <f t="shared" si="1404"/>
        <v>219.05285923993523</v>
      </c>
      <c r="S1514" s="32">
        <f t="shared" si="1404"/>
        <v>219.05285923993523</v>
      </c>
      <c r="T1514" s="32">
        <f t="shared" si="1404"/>
        <v>219.05285923993523</v>
      </c>
      <c r="U1514" s="32">
        <f t="shared" si="1404"/>
        <v>219.05285923993523</v>
      </c>
      <c r="V1514" s="32">
        <f t="shared" si="1404"/>
        <v>219.05285923993523</v>
      </c>
      <c r="W1514" s="32">
        <f t="shared" si="1404"/>
        <v>219.05285923993523</v>
      </c>
    </row>
    <row r="1515" spans="1:23" x14ac:dyDescent="0.25">
      <c r="A1515" s="257" t="s">
        <v>463</v>
      </c>
      <c r="B1515" t="str">
        <f>IFERROR(_xlfn.XLOOKUP(TEXT(A1515, "0"), TEXT('Material master'!$A$2:'Material master'!$A$275, "0"), 'Material master'!$B$2:'Material master'!$B$275, 1),"")</f>
        <v>Composite DF2A PO</v>
      </c>
      <c r="C1515" t="str">
        <f>IFERROR(_xlfn.XLOOKUP(TEXT(A1515, "0"), TEXT('Material master'!$A$2:'Material master'!$A$275, "0"), 'Material master'!$C$2:'Material master'!$C$275, 1),"")</f>
        <v>Bulk Product</v>
      </c>
      <c r="D1515" t="str">
        <f>IFERROR(_xlfn.XLOOKUP(TEXT(A1515, "0"), TEXT('Material master'!$A$2:'Material master'!$A$275, "0"), 'Material master'!$D$2:'Material master'!$D$275, 1),"")</f>
        <v>W003 - Mineral Composite</v>
      </c>
      <c r="E1515" t="str">
        <f>IFERROR(_xlfn.XLOOKUP(TEXT(A1515, "0"), TEXT('Material master'!$A$2:'Material master'!$A$275, "0"), 'Material master'!$E$2:'Material master'!$E$275, 1),"")</f>
        <v>SPC0543 - Calcium Mineral Mixture</v>
      </c>
      <c r="F1515" t="str">
        <f>IFERROR(_xlfn.XLOOKUP(TEXT(A1515, "0"), TEXT('Material master'!$A$2:'Material master'!$A$275, "0"), 'Material master'!$F$2:'Material master'!$F$275, 1),"")</f>
        <v>BQ50 - Calcium Mineral Mixture</v>
      </c>
      <c r="G1515" t="str">
        <f>IFERROR(_xlfn.XLOOKUP(TEXT(A1515, "0"), TEXT('Material master'!$A$2:'Material master'!$A$275, "0"), 'Material master'!$G$2:'Material master'!$G$275, 1),"")</f>
        <v>Calcium Mixture 2 PO</v>
      </c>
      <c r="H1515" t="s">
        <v>704</v>
      </c>
      <c r="I1515">
        <v>1</v>
      </c>
      <c r="K1515" s="32"/>
      <c r="L1515" s="32">
        <f t="shared" ref="L1515:W1515" si="1405">IF(( L1514 - K1513 + L1512 ) &gt; 0, CEILING(( L1514 - K1513 + L1512 ), $I1515), 0)</f>
        <v>103</v>
      </c>
      <c r="M1515" s="32">
        <f t="shared" si="1405"/>
        <v>0</v>
      </c>
      <c r="N1515" s="32">
        <f t="shared" si="1405"/>
        <v>64</v>
      </c>
      <c r="O1515" s="32">
        <f t="shared" si="1405"/>
        <v>456</v>
      </c>
      <c r="P1515" s="32">
        <f t="shared" si="1405"/>
        <v>457</v>
      </c>
      <c r="Q1515" s="32">
        <f t="shared" si="1405"/>
        <v>457</v>
      </c>
      <c r="R1515" s="32">
        <f t="shared" si="1405"/>
        <v>456</v>
      </c>
      <c r="S1515" s="32">
        <f t="shared" si="1405"/>
        <v>457</v>
      </c>
      <c r="T1515" s="32">
        <f t="shared" si="1405"/>
        <v>456</v>
      </c>
      <c r="U1515" s="32">
        <f t="shared" si="1405"/>
        <v>457</v>
      </c>
      <c r="V1515" s="32">
        <f t="shared" si="1405"/>
        <v>457</v>
      </c>
      <c r="W1515" s="32">
        <f t="shared" si="1405"/>
        <v>456</v>
      </c>
    </row>
    <row r="1516" spans="1:23" x14ac:dyDescent="0.25">
      <c r="A1516" s="257" t="s">
        <v>463</v>
      </c>
      <c r="B1516" t="str">
        <f>IFERROR(_xlfn.XLOOKUP(TEXT(A1516, "0"), TEXT('Material master'!$A$2:'Material master'!$A$275, "0"), 'Material master'!$B$2:'Material master'!$B$275, 1),"")</f>
        <v>Composite DF2A PO</v>
      </c>
      <c r="C1516" t="str">
        <f>IFERROR(_xlfn.XLOOKUP(TEXT(A1516, "0"), TEXT('Material master'!$A$2:'Material master'!$A$275, "0"), 'Material master'!$C$2:'Material master'!$C$275, 1),"")</f>
        <v>Bulk Product</v>
      </c>
      <c r="D1516" t="str">
        <f>IFERROR(_xlfn.XLOOKUP(TEXT(A1516, "0"), TEXT('Material master'!$A$2:'Material master'!$A$275, "0"), 'Material master'!$D$2:'Material master'!$D$275, 1),"")</f>
        <v>W003 - Mineral Composite</v>
      </c>
      <c r="E1516" t="str">
        <f>IFERROR(_xlfn.XLOOKUP(TEXT(A1516, "0"), TEXT('Material master'!$A$2:'Material master'!$A$275, "0"), 'Material master'!$E$2:'Material master'!$E$275, 1),"")</f>
        <v>SPC0543 - Calcium Mineral Mixture</v>
      </c>
      <c r="F1516" t="str">
        <f>IFERROR(_xlfn.XLOOKUP(TEXT(A1516, "0"), TEXT('Material master'!$A$2:'Material master'!$A$275, "0"), 'Material master'!$F$2:'Material master'!$F$275, 1),"")</f>
        <v>BQ50 - Calcium Mineral Mixture</v>
      </c>
      <c r="G1516" t="str">
        <f>IFERROR(_xlfn.XLOOKUP(TEXT(A1516, "0"), TEXT('Material master'!$A$2:'Material master'!$A$275, "0"), 'Material master'!$G$2:'Material master'!$G$275, 1),"")</f>
        <v>Calcium Mixture 2 PO</v>
      </c>
      <c r="H1516" t="s">
        <v>705</v>
      </c>
      <c r="I1516" t="s">
        <v>630</v>
      </c>
      <c r="J1516">
        <v>22</v>
      </c>
      <c r="K1516" s="32"/>
      <c r="L1516" s="32">
        <f t="shared" ref="L1516:W1516" si="1406">L1515 / $J1516</f>
        <v>4.6818181818181817</v>
      </c>
      <c r="M1516" s="32">
        <f t="shared" si="1406"/>
        <v>0</v>
      </c>
      <c r="N1516" s="32">
        <f t="shared" si="1406"/>
        <v>2.9090909090909092</v>
      </c>
      <c r="O1516" s="32">
        <f t="shared" si="1406"/>
        <v>20.727272727272727</v>
      </c>
      <c r="P1516" s="32">
        <f t="shared" si="1406"/>
        <v>20.772727272727273</v>
      </c>
      <c r="Q1516" s="32">
        <f t="shared" si="1406"/>
        <v>20.772727272727273</v>
      </c>
      <c r="R1516" s="32">
        <f t="shared" si="1406"/>
        <v>20.727272727272727</v>
      </c>
      <c r="S1516" s="32">
        <f t="shared" si="1406"/>
        <v>20.772727272727273</v>
      </c>
      <c r="T1516" s="32">
        <f t="shared" si="1406"/>
        <v>20.727272727272727</v>
      </c>
      <c r="U1516" s="32">
        <f t="shared" si="1406"/>
        <v>20.772727272727273</v>
      </c>
      <c r="V1516" s="32">
        <f t="shared" si="1406"/>
        <v>20.772727272727273</v>
      </c>
      <c r="W1516" s="32">
        <f t="shared" si="1406"/>
        <v>20.727272727272727</v>
      </c>
    </row>
    <row r="1517" spans="1:23" x14ac:dyDescent="0.25">
      <c r="A1517" s="257" t="s">
        <v>463</v>
      </c>
      <c r="B1517" t="str">
        <f>IFERROR(_xlfn.XLOOKUP(TEXT(A1517, "0"), TEXT('Material master'!$A$2:'Material master'!$A$275, "0"), 'Material master'!$B$2:'Material master'!$B$275, 1),"")</f>
        <v>Composite DF2A PO</v>
      </c>
      <c r="C1517" t="str">
        <f>IFERROR(_xlfn.XLOOKUP(TEXT(A1517, "0"), TEXT('Material master'!$A$2:'Material master'!$A$275, "0"), 'Material master'!$C$2:'Material master'!$C$275, 1),"")</f>
        <v>Bulk Product</v>
      </c>
      <c r="D1517" t="str">
        <f>IFERROR(_xlfn.XLOOKUP(TEXT(A1517, "0"), TEXT('Material master'!$A$2:'Material master'!$A$275, "0"), 'Material master'!$D$2:'Material master'!$D$275, 1),"")</f>
        <v>W003 - Mineral Composite</v>
      </c>
      <c r="E1517" t="str">
        <f>IFERROR(_xlfn.XLOOKUP(TEXT(A1517, "0"), TEXT('Material master'!$A$2:'Material master'!$A$275, "0"), 'Material master'!$E$2:'Material master'!$E$275, 1),"")</f>
        <v>SPC0543 - Calcium Mineral Mixture</v>
      </c>
      <c r="F1517" t="str">
        <f>IFERROR(_xlfn.XLOOKUP(TEXT(A1517, "0"), TEXT('Material master'!$A$2:'Material master'!$A$275, "0"), 'Material master'!$F$2:'Material master'!$F$275, 1),"")</f>
        <v>BQ50 - Calcium Mineral Mixture</v>
      </c>
      <c r="G1517" t="str">
        <f>IFERROR(_xlfn.XLOOKUP(TEXT(A1517, "0"), TEXT('Material master'!$A$2:'Material master'!$A$275, "0"), 'Material master'!$G$2:'Material master'!$G$275, 1),"")</f>
        <v>Calcium Mixture 2 PO</v>
      </c>
      <c r="H1517" t="s">
        <v>706</v>
      </c>
      <c r="I1517" s="257" t="s">
        <v>175</v>
      </c>
      <c r="J1517">
        <v>0.05</v>
      </c>
      <c r="K1517" s="32"/>
      <c r="L1517" s="32">
        <f t="shared" ref="L1517:W1517" si="1407">L1515 * $J1517</f>
        <v>5.15</v>
      </c>
      <c r="M1517" s="32">
        <f t="shared" si="1407"/>
        <v>0</v>
      </c>
      <c r="N1517" s="32">
        <f t="shared" si="1407"/>
        <v>3.2</v>
      </c>
      <c r="O1517" s="32">
        <f t="shared" si="1407"/>
        <v>22.8</v>
      </c>
      <c r="P1517" s="32">
        <f t="shared" si="1407"/>
        <v>22.85</v>
      </c>
      <c r="Q1517" s="32">
        <f t="shared" si="1407"/>
        <v>22.85</v>
      </c>
      <c r="R1517" s="32">
        <f t="shared" si="1407"/>
        <v>22.8</v>
      </c>
      <c r="S1517" s="32">
        <f t="shared" si="1407"/>
        <v>22.85</v>
      </c>
      <c r="T1517" s="32">
        <f t="shared" si="1407"/>
        <v>22.8</v>
      </c>
      <c r="U1517" s="32">
        <f t="shared" si="1407"/>
        <v>22.85</v>
      </c>
      <c r="V1517" s="32">
        <f t="shared" si="1407"/>
        <v>22.85</v>
      </c>
      <c r="W1517" s="32">
        <f t="shared" si="1407"/>
        <v>22.8</v>
      </c>
    </row>
    <row r="1518" spans="1:23" x14ac:dyDescent="0.25">
      <c r="A1518" s="257" t="s">
        <v>463</v>
      </c>
      <c r="B1518" t="str">
        <f>IFERROR(_xlfn.XLOOKUP(TEXT(A1518, "0"), TEXT('Material master'!$A$2:'Material master'!$A$275, "0"), 'Material master'!$B$2:'Material master'!$B$275, 1),"")</f>
        <v>Composite DF2A PO</v>
      </c>
      <c r="C1518" t="str">
        <f>IFERROR(_xlfn.XLOOKUP(TEXT(A1518, "0"), TEXT('Material master'!$A$2:'Material master'!$A$275, "0"), 'Material master'!$C$2:'Material master'!$C$275, 1),"")</f>
        <v>Bulk Product</v>
      </c>
      <c r="D1518" t="str">
        <f>IFERROR(_xlfn.XLOOKUP(TEXT(A1518, "0"), TEXT('Material master'!$A$2:'Material master'!$A$275, "0"), 'Material master'!$D$2:'Material master'!$D$275, 1),"")</f>
        <v>W003 - Mineral Composite</v>
      </c>
      <c r="E1518" t="str">
        <f>IFERROR(_xlfn.XLOOKUP(TEXT(A1518, "0"), TEXT('Material master'!$A$2:'Material master'!$A$275, "0"), 'Material master'!$E$2:'Material master'!$E$275, 1),"")</f>
        <v>SPC0543 - Calcium Mineral Mixture</v>
      </c>
      <c r="F1518" t="str">
        <f>IFERROR(_xlfn.XLOOKUP(TEXT(A1518, "0"), TEXT('Material master'!$A$2:'Material master'!$A$275, "0"), 'Material master'!$F$2:'Material master'!$F$275, 1),"")</f>
        <v>BQ50 - Calcium Mineral Mixture</v>
      </c>
      <c r="G1518" t="str">
        <f>IFERROR(_xlfn.XLOOKUP(TEXT(A1518, "0"), TEXT('Material master'!$A$2:'Material master'!$A$275, "0"), 'Material master'!$G$2:'Material master'!$G$275, 1),"")</f>
        <v>Calcium Mixture 2 PO</v>
      </c>
      <c r="H1518" t="s">
        <v>706</v>
      </c>
      <c r="I1518" s="257" t="s">
        <v>197</v>
      </c>
      <c r="J1518">
        <v>0.6</v>
      </c>
      <c r="K1518" s="32"/>
      <c r="L1518" s="32">
        <f t="shared" ref="L1518:W1518" si="1408">L1515 * $J1518</f>
        <v>61.8</v>
      </c>
      <c r="M1518" s="32">
        <f t="shared" si="1408"/>
        <v>0</v>
      </c>
      <c r="N1518" s="32">
        <f t="shared" si="1408"/>
        <v>38.4</v>
      </c>
      <c r="O1518" s="32">
        <f t="shared" si="1408"/>
        <v>273.59999999999997</v>
      </c>
      <c r="P1518" s="32">
        <f t="shared" si="1408"/>
        <v>274.2</v>
      </c>
      <c r="Q1518" s="32">
        <f t="shared" si="1408"/>
        <v>274.2</v>
      </c>
      <c r="R1518" s="32">
        <f t="shared" si="1408"/>
        <v>273.59999999999997</v>
      </c>
      <c r="S1518" s="32">
        <f t="shared" si="1408"/>
        <v>274.2</v>
      </c>
      <c r="T1518" s="32">
        <f t="shared" si="1408"/>
        <v>273.59999999999997</v>
      </c>
      <c r="U1518" s="32">
        <f t="shared" si="1408"/>
        <v>274.2</v>
      </c>
      <c r="V1518" s="32">
        <f t="shared" si="1408"/>
        <v>274.2</v>
      </c>
      <c r="W1518" s="32">
        <f t="shared" si="1408"/>
        <v>273.59999999999997</v>
      </c>
    </row>
    <row r="1519" spans="1:23" ht="15.75" thickBot="1" x14ac:dyDescent="0.3">
      <c r="A1519" s="257" t="s">
        <v>463</v>
      </c>
      <c r="B1519" t="str">
        <f>IFERROR(_xlfn.XLOOKUP(TEXT(A1519, "0"), TEXT('Material master'!$A$2:'Material master'!$A$275, "0"), 'Material master'!$B$2:'Material master'!$B$275, 1),"")</f>
        <v>Composite DF2A PO</v>
      </c>
      <c r="C1519" t="str">
        <f>IFERROR(_xlfn.XLOOKUP(TEXT(A1519, "0"), TEXT('Material master'!$A$2:'Material master'!$A$275, "0"), 'Material master'!$C$2:'Material master'!$C$275, 1),"")</f>
        <v>Bulk Product</v>
      </c>
      <c r="D1519" t="str">
        <f>IFERROR(_xlfn.XLOOKUP(TEXT(A1519, "0"), TEXT('Material master'!$A$2:'Material master'!$A$275, "0"), 'Material master'!$D$2:'Material master'!$D$275, 1),"")</f>
        <v>W003 - Mineral Composite</v>
      </c>
      <c r="E1519" t="str">
        <f>IFERROR(_xlfn.XLOOKUP(TEXT(A1519, "0"), TEXT('Material master'!$A$2:'Material master'!$A$275, "0"), 'Material master'!$E$2:'Material master'!$E$275, 1),"")</f>
        <v>SPC0543 - Calcium Mineral Mixture</v>
      </c>
      <c r="F1519" t="str">
        <f>IFERROR(_xlfn.XLOOKUP(TEXT(A1519, "0"), TEXT('Material master'!$A$2:'Material master'!$A$275, "0"), 'Material master'!$F$2:'Material master'!$F$275, 1),"")</f>
        <v>BQ50 - Calcium Mineral Mixture</v>
      </c>
      <c r="G1519" t="str">
        <f>IFERROR(_xlfn.XLOOKUP(TEXT(A1519, "0"), TEXT('Material master'!$A$2:'Material master'!$A$275, "0"), 'Material master'!$G$2:'Material master'!$G$275, 1),"")</f>
        <v>Calcium Mixture 2 PO</v>
      </c>
      <c r="H1519" t="s">
        <v>706</v>
      </c>
      <c r="I1519" s="257" t="s">
        <v>380</v>
      </c>
      <c r="J1519">
        <v>0.35</v>
      </c>
      <c r="K1519" s="32"/>
      <c r="L1519" s="32">
        <f t="shared" ref="L1519:W1519" si="1409">L1515 * $J1519</f>
        <v>36.049999999999997</v>
      </c>
      <c r="M1519" s="32">
        <f t="shared" si="1409"/>
        <v>0</v>
      </c>
      <c r="N1519" s="32">
        <f t="shared" si="1409"/>
        <v>22.4</v>
      </c>
      <c r="O1519" s="32">
        <f t="shared" si="1409"/>
        <v>159.6</v>
      </c>
      <c r="P1519" s="32">
        <f t="shared" si="1409"/>
        <v>159.94999999999999</v>
      </c>
      <c r="Q1519" s="32">
        <f t="shared" si="1409"/>
        <v>159.94999999999999</v>
      </c>
      <c r="R1519" s="32">
        <f t="shared" si="1409"/>
        <v>159.6</v>
      </c>
      <c r="S1519" s="32">
        <f t="shared" si="1409"/>
        <v>159.94999999999999</v>
      </c>
      <c r="T1519" s="32">
        <f t="shared" si="1409"/>
        <v>159.6</v>
      </c>
      <c r="U1519" s="32">
        <f t="shared" si="1409"/>
        <v>159.94999999999999</v>
      </c>
      <c r="V1519" s="32">
        <f t="shared" si="1409"/>
        <v>159.94999999999999</v>
      </c>
      <c r="W1519" s="32">
        <f t="shared" si="1409"/>
        <v>159.6</v>
      </c>
    </row>
    <row r="1520" spans="1:23" s="138" customFormat="1" x14ac:dyDescent="0.25">
      <c r="A1520" s="137" t="s">
        <v>466</v>
      </c>
      <c r="B1520" s="138" t="str">
        <f>IFERROR(_xlfn.XLOOKUP(TEXT(A1520, "0"), TEXT('Material master'!$A$2:'Material master'!$A$275, "0"), 'Material master'!$B$2:'Material master'!$B$275, 1),"")</f>
        <v>Composite DF2W PO</v>
      </c>
      <c r="C1520" s="138" t="str">
        <f>IFERROR(_xlfn.XLOOKUP(TEXT(A1520, "0"), TEXT('Material master'!$A$2:'Material master'!$A$275, "0"), 'Material master'!$C$2:'Material master'!$C$275, 1),"")</f>
        <v>Bulk Product</v>
      </c>
      <c r="D1520" s="138" t="str">
        <f>IFERROR(_xlfn.XLOOKUP(TEXT(A1520, "0"), TEXT('Material master'!$A$2:'Material master'!$A$275, "0"), 'Material master'!$D$2:'Material master'!$D$275, 1),"")</f>
        <v>W003 - Mineral Composite</v>
      </c>
      <c r="E1520" s="138" t="str">
        <f>IFERROR(_xlfn.XLOOKUP(TEXT(A1520, "0"), TEXT('Material master'!$A$2:'Material master'!$A$275, "0"), 'Material master'!$E$2:'Material master'!$E$275, 1),"")</f>
        <v>SPC0543 - Calcium Mineral Mixture</v>
      </c>
      <c r="F1520" s="138" t="str">
        <f>IFERROR(_xlfn.XLOOKUP(TEXT(A1520, "0"), TEXT('Material master'!$A$2:'Material master'!$A$275, "0"), 'Material master'!$F$2:'Material master'!$F$275, 1),"")</f>
        <v>BQ50 - Calcium Mineral Mixture</v>
      </c>
      <c r="G1520" s="138" t="str">
        <f>IFERROR(_xlfn.XLOOKUP(TEXT(A1520, "0"), TEXT('Material master'!$A$2:'Material master'!$A$275, "0"), 'Material master'!$G$2:'Material master'!$G$275, 1),"")</f>
        <v>Calcium Mixture 2W PO</v>
      </c>
      <c r="H1520" s="138" t="s">
        <v>683</v>
      </c>
      <c r="I1520" s="140">
        <f>IFERROR(AVERAGE('Forecast sheet'!$C$74:'Forecast sheet'!$N$74),0)</f>
        <v>1680.1733333333334</v>
      </c>
      <c r="J1520" s="140">
        <f>IFERROR(AVERAGE(L1520:W1520),0)</f>
        <v>1438.4787206974615</v>
      </c>
      <c r="K1520" s="140"/>
      <c r="L1520" s="140">
        <v>817.97421965741444</v>
      </c>
      <c r="M1520" s="140">
        <v>138.78625687504834</v>
      </c>
      <c r="N1520" s="140">
        <v>236.17756122287443</v>
      </c>
      <c r="O1520" s="140">
        <v>1712.2983600018392</v>
      </c>
      <c r="P1520" s="140">
        <v>1768.311401953639</v>
      </c>
      <c r="Q1520" s="140">
        <v>1783.5168221928607</v>
      </c>
      <c r="R1520" s="140">
        <v>1816.0368488505253</v>
      </c>
      <c r="S1520" s="140">
        <v>1769.3430128340274</v>
      </c>
      <c r="T1520" s="140">
        <v>1779.3341932295075</v>
      </c>
      <c r="U1520" s="140">
        <v>1843.1231875586973</v>
      </c>
      <c r="V1520" s="140">
        <v>1842.9568881551822</v>
      </c>
      <c r="W1520" s="140">
        <v>1753.8858958379215</v>
      </c>
    </row>
    <row r="1521" spans="1:23" x14ac:dyDescent="0.25">
      <c r="A1521" s="257" t="s">
        <v>466</v>
      </c>
      <c r="B1521" t="str">
        <f>IFERROR(_xlfn.XLOOKUP(TEXT(A1521, "0"), TEXT('Material master'!$A$2:'Material master'!$A$275, "0"), 'Material master'!$B$2:'Material master'!$B$275, 1),"")</f>
        <v>Composite DF2W PO</v>
      </c>
      <c r="C1521" t="str">
        <f>IFERROR(_xlfn.XLOOKUP(TEXT(A1521, "0"), TEXT('Material master'!$A$2:'Material master'!$A$275, "0"), 'Material master'!$C$2:'Material master'!$C$275, 1),"")</f>
        <v>Bulk Product</v>
      </c>
      <c r="D1521" t="str">
        <f>IFERROR(_xlfn.XLOOKUP(TEXT(A1521, "0"), TEXT('Material master'!$A$2:'Material master'!$A$275, "0"), 'Material master'!$D$2:'Material master'!$D$275, 1),"")</f>
        <v>W003 - Mineral Composite</v>
      </c>
      <c r="E1521" t="str">
        <f>IFERROR(_xlfn.XLOOKUP(TEXT(A1521, "0"), TEXT('Material master'!$A$2:'Material master'!$A$275, "0"), 'Material master'!$E$2:'Material master'!$E$275, 1),"")</f>
        <v>SPC0543 - Calcium Mineral Mixture</v>
      </c>
      <c r="F1521" t="str">
        <f>IFERROR(_xlfn.XLOOKUP(TEXT(A1521, "0"), TEXT('Material master'!$A$2:'Material master'!$A$275, "0"), 'Material master'!$F$2:'Material master'!$F$275, 1),"")</f>
        <v>BQ50 - Calcium Mineral Mixture</v>
      </c>
      <c r="G1521" t="str">
        <f>IFERROR(_xlfn.XLOOKUP(TEXT(A1521, "0"), TEXT('Material master'!$A$2:'Material master'!$A$275, "0"), 'Material master'!$G$2:'Material master'!$G$275, 1),"")</f>
        <v>Calcium Mixture 2W PO</v>
      </c>
      <c r="H1521" s="1" t="s">
        <v>696</v>
      </c>
      <c r="I1521" s="1"/>
      <c r="J1521" s="1"/>
      <c r="K1521" s="141"/>
      <c r="L1521" s="141">
        <f t="shared" ref="L1521:W1521" si="1410">SUM(L1520)</f>
        <v>817.97421965741444</v>
      </c>
      <c r="M1521" s="141">
        <f t="shared" si="1410"/>
        <v>138.78625687504834</v>
      </c>
      <c r="N1521" s="141">
        <f t="shared" si="1410"/>
        <v>236.17756122287443</v>
      </c>
      <c r="O1521" s="141">
        <f t="shared" si="1410"/>
        <v>1712.2983600018392</v>
      </c>
      <c r="P1521" s="141">
        <f t="shared" si="1410"/>
        <v>1768.311401953639</v>
      </c>
      <c r="Q1521" s="141">
        <f t="shared" si="1410"/>
        <v>1783.5168221928607</v>
      </c>
      <c r="R1521" s="141">
        <f t="shared" si="1410"/>
        <v>1816.0368488505253</v>
      </c>
      <c r="S1521" s="141">
        <f t="shared" si="1410"/>
        <v>1769.3430128340274</v>
      </c>
      <c r="T1521" s="141">
        <f t="shared" si="1410"/>
        <v>1779.3341932295075</v>
      </c>
      <c r="U1521" s="141">
        <f t="shared" si="1410"/>
        <v>1843.1231875586973</v>
      </c>
      <c r="V1521" s="141">
        <f t="shared" si="1410"/>
        <v>1842.9568881551822</v>
      </c>
      <c r="W1521" s="141">
        <f t="shared" si="1410"/>
        <v>1753.8858958379215</v>
      </c>
    </row>
    <row r="1522" spans="1:23" s="136" customFormat="1" x14ac:dyDescent="0.25">
      <c r="A1522" s="270" t="s">
        <v>466</v>
      </c>
      <c r="B1522" s="136" t="str">
        <f>IFERROR(_xlfn.XLOOKUP(TEXT(A1522, "0"), TEXT('Material master'!$A$2:'Material master'!$A$275, "0"), 'Material master'!$B$2:'Material master'!$B$275, 1),"")</f>
        <v>Composite DF2W PO</v>
      </c>
      <c r="C1522" s="136" t="str">
        <f>IFERROR(_xlfn.XLOOKUP(TEXT(A1522, "0"), TEXT('Material master'!$A$2:'Material master'!$A$275, "0"), 'Material master'!$C$2:'Material master'!$C$275, 1),"")</f>
        <v>Bulk Product</v>
      </c>
      <c r="D1522" s="136" t="str">
        <f>IFERROR(_xlfn.XLOOKUP(TEXT(A1522, "0"), TEXT('Material master'!$A$2:'Material master'!$A$275, "0"), 'Material master'!$D$2:'Material master'!$D$275, 1),"")</f>
        <v>W003 - Mineral Composite</v>
      </c>
      <c r="E1522" s="136" t="str">
        <f>IFERROR(_xlfn.XLOOKUP(TEXT(A1522, "0"), TEXT('Material master'!$A$2:'Material master'!$A$275, "0"), 'Material master'!$E$2:'Material master'!$E$275, 1),"")</f>
        <v>SPC0543 - Calcium Mineral Mixture</v>
      </c>
      <c r="F1522" s="136" t="str">
        <f>IFERROR(_xlfn.XLOOKUP(TEXT(A1522, "0"), TEXT('Material master'!$A$2:'Material master'!$A$275, "0"), 'Material master'!$F$2:'Material master'!$F$275, 1),"")</f>
        <v>BQ50 - Calcium Mineral Mixture</v>
      </c>
      <c r="G1522" s="136" t="str">
        <f>IFERROR(_xlfn.XLOOKUP(TEXT(A1522, "0"), TEXT('Material master'!$A$2:'Material master'!$A$275, "0"), 'Material master'!$G$2:'Material master'!$G$275, 1),"")</f>
        <v>Calcium Mixture 2W PO</v>
      </c>
      <c r="H1522" s="136" t="s">
        <v>697</v>
      </c>
      <c r="K1522" s="142">
        <v>419.8</v>
      </c>
      <c r="L1522" s="142">
        <f t="shared" ref="L1522:W1522" si="1411">K1522 - L1521 + L1524</f>
        <v>258.82578034258557</v>
      </c>
      <c r="M1522" s="142">
        <f t="shared" si="1411"/>
        <v>259.03952346753726</v>
      </c>
      <c r="N1522" s="142">
        <f t="shared" si="1411"/>
        <v>258.86196224466283</v>
      </c>
      <c r="O1522" s="142">
        <f t="shared" si="1411"/>
        <v>259.56360224282366</v>
      </c>
      <c r="P1522" s="142">
        <f t="shared" si="1411"/>
        <v>259.25220028918466</v>
      </c>
      <c r="Q1522" s="142">
        <f t="shared" si="1411"/>
        <v>258.73537809632398</v>
      </c>
      <c r="R1522" s="142">
        <f t="shared" si="1411"/>
        <v>258.69852924579868</v>
      </c>
      <c r="S1522" s="142">
        <f t="shared" si="1411"/>
        <v>259.3555164117713</v>
      </c>
      <c r="T1522" s="142">
        <f t="shared" si="1411"/>
        <v>259.02132318226381</v>
      </c>
      <c r="U1522" s="142">
        <f t="shared" si="1411"/>
        <v>258.89813562356653</v>
      </c>
      <c r="V1522" s="142">
        <f t="shared" si="1411"/>
        <v>258.94124746838429</v>
      </c>
      <c r="W1522" s="142">
        <f t="shared" si="1411"/>
        <v>259.05535163046284</v>
      </c>
    </row>
    <row r="1523" spans="1:23" x14ac:dyDescent="0.25">
      <c r="A1523" s="257" t="s">
        <v>466</v>
      </c>
      <c r="B1523" t="str">
        <f>IFERROR(_xlfn.XLOOKUP(TEXT(A1523, "0"), TEXT('Material master'!$A$2:'Material master'!$A$275, "0"), 'Material master'!$B$2:'Material master'!$B$275, 1),"")</f>
        <v>Composite DF2W PO</v>
      </c>
      <c r="C1523" t="str">
        <f>IFERROR(_xlfn.XLOOKUP(TEXT(A1523, "0"), TEXT('Material master'!$A$2:'Material master'!$A$275, "0"), 'Material master'!$C$2:'Material master'!$C$275, 1),"")</f>
        <v>Bulk Product</v>
      </c>
      <c r="D1523" t="str">
        <f>IFERROR(_xlfn.XLOOKUP(TEXT(A1523, "0"), TEXT('Material master'!$A$2:'Material master'!$A$275, "0"), 'Material master'!$D$2:'Material master'!$D$275, 1),"")</f>
        <v>W003 - Mineral Composite</v>
      </c>
      <c r="E1523" t="str">
        <f>IFERROR(_xlfn.XLOOKUP(TEXT(A1523, "0"), TEXT('Material master'!$A$2:'Material master'!$A$275, "0"), 'Material master'!$E$2:'Material master'!$E$275, 1),"")</f>
        <v>SPC0543 - Calcium Mineral Mixture</v>
      </c>
      <c r="F1523" t="str">
        <f>IFERROR(_xlfn.XLOOKUP(TEXT(A1523, "0"), TEXT('Material master'!$A$2:'Material master'!$A$275, "0"), 'Material master'!$F$2:'Material master'!$F$275, 1),"")</f>
        <v>BQ50 - Calcium Mineral Mixture</v>
      </c>
      <c r="G1523" t="str">
        <f>IFERROR(_xlfn.XLOOKUP(TEXT(A1523, "0"), TEXT('Material master'!$A$2:'Material master'!$A$275, "0"), 'Material master'!$G$2:'Material master'!$G$275, 1),"")</f>
        <v>Calcium Mixture 2W PO</v>
      </c>
      <c r="H1523" t="s">
        <v>698</v>
      </c>
      <c r="I1523" s="32">
        <v>258.62825040954618</v>
      </c>
      <c r="J1523" s="258">
        <f>IFERROR($I1523/AVERAGE($L1521:$W1521),0)</f>
        <v>0.17979289278895105</v>
      </c>
      <c r="K1523" s="32"/>
      <c r="L1523" s="32">
        <f t="shared" ref="L1523:W1523" si="1412">$I1523</f>
        <v>258.62825040954618</v>
      </c>
      <c r="M1523" s="32">
        <f t="shared" si="1412"/>
        <v>258.62825040954618</v>
      </c>
      <c r="N1523" s="32">
        <f t="shared" si="1412"/>
        <v>258.62825040954618</v>
      </c>
      <c r="O1523" s="32">
        <f t="shared" si="1412"/>
        <v>258.62825040954618</v>
      </c>
      <c r="P1523" s="32">
        <f t="shared" si="1412"/>
        <v>258.62825040954618</v>
      </c>
      <c r="Q1523" s="32">
        <f t="shared" si="1412"/>
        <v>258.62825040954618</v>
      </c>
      <c r="R1523" s="32">
        <f t="shared" si="1412"/>
        <v>258.62825040954618</v>
      </c>
      <c r="S1523" s="32">
        <f t="shared" si="1412"/>
        <v>258.62825040954618</v>
      </c>
      <c r="T1523" s="32">
        <f t="shared" si="1412"/>
        <v>258.62825040954618</v>
      </c>
      <c r="U1523" s="32">
        <f t="shared" si="1412"/>
        <v>258.62825040954618</v>
      </c>
      <c r="V1523" s="32">
        <f t="shared" si="1412"/>
        <v>258.62825040954618</v>
      </c>
      <c r="W1523" s="32">
        <f t="shared" si="1412"/>
        <v>258.62825040954618</v>
      </c>
    </row>
    <row r="1524" spans="1:23" x14ac:dyDescent="0.25">
      <c r="A1524" s="257" t="s">
        <v>466</v>
      </c>
      <c r="B1524" t="str">
        <f>IFERROR(_xlfn.XLOOKUP(TEXT(A1524, "0"), TEXT('Material master'!$A$2:'Material master'!$A$275, "0"), 'Material master'!$B$2:'Material master'!$B$275, 1),"")</f>
        <v>Composite DF2W PO</v>
      </c>
      <c r="C1524" t="str">
        <f>IFERROR(_xlfn.XLOOKUP(TEXT(A1524, "0"), TEXT('Material master'!$A$2:'Material master'!$A$275, "0"), 'Material master'!$C$2:'Material master'!$C$275, 1),"")</f>
        <v>Bulk Product</v>
      </c>
      <c r="D1524" t="str">
        <f>IFERROR(_xlfn.XLOOKUP(TEXT(A1524, "0"), TEXT('Material master'!$A$2:'Material master'!$A$275, "0"), 'Material master'!$D$2:'Material master'!$D$275, 1),"")</f>
        <v>W003 - Mineral Composite</v>
      </c>
      <c r="E1524" t="str">
        <f>IFERROR(_xlfn.XLOOKUP(TEXT(A1524, "0"), TEXT('Material master'!$A$2:'Material master'!$A$275, "0"), 'Material master'!$E$2:'Material master'!$E$275, 1),"")</f>
        <v>SPC0543 - Calcium Mineral Mixture</v>
      </c>
      <c r="F1524" t="str">
        <f>IFERROR(_xlfn.XLOOKUP(TEXT(A1524, "0"), TEXT('Material master'!$A$2:'Material master'!$A$275, "0"), 'Material master'!$F$2:'Material master'!$F$275, 1),"")</f>
        <v>BQ50 - Calcium Mineral Mixture</v>
      </c>
      <c r="G1524" t="str">
        <f>IFERROR(_xlfn.XLOOKUP(TEXT(A1524, "0"), TEXT('Material master'!$A$2:'Material master'!$A$275, "0"), 'Material master'!$G$2:'Material master'!$G$275, 1),"")</f>
        <v>Calcium Mixture 2W PO</v>
      </c>
      <c r="H1524" t="s">
        <v>704</v>
      </c>
      <c r="I1524">
        <v>1</v>
      </c>
      <c r="K1524" s="32"/>
      <c r="L1524" s="32">
        <f t="shared" ref="L1524:W1524" si="1413">IF(( L1523 - K1522 + L1521 ) &gt; 0, CEILING(( L1523 - K1522 + L1521 ), $I1524), 0)</f>
        <v>657</v>
      </c>
      <c r="M1524" s="32">
        <f t="shared" si="1413"/>
        <v>139</v>
      </c>
      <c r="N1524" s="32">
        <f t="shared" si="1413"/>
        <v>236</v>
      </c>
      <c r="O1524" s="32">
        <f t="shared" si="1413"/>
        <v>1713</v>
      </c>
      <c r="P1524" s="32">
        <f t="shared" si="1413"/>
        <v>1768</v>
      </c>
      <c r="Q1524" s="32">
        <f t="shared" si="1413"/>
        <v>1783</v>
      </c>
      <c r="R1524" s="32">
        <f t="shared" si="1413"/>
        <v>1816</v>
      </c>
      <c r="S1524" s="32">
        <f t="shared" si="1413"/>
        <v>1770</v>
      </c>
      <c r="T1524" s="32">
        <f t="shared" si="1413"/>
        <v>1779</v>
      </c>
      <c r="U1524" s="32">
        <f t="shared" si="1413"/>
        <v>1843</v>
      </c>
      <c r="V1524" s="32">
        <f t="shared" si="1413"/>
        <v>1843</v>
      </c>
      <c r="W1524" s="32">
        <f t="shared" si="1413"/>
        <v>1754</v>
      </c>
    </row>
    <row r="1525" spans="1:23" x14ac:dyDescent="0.25">
      <c r="A1525" s="257" t="s">
        <v>466</v>
      </c>
      <c r="B1525" t="str">
        <f>IFERROR(_xlfn.XLOOKUP(TEXT(A1525, "0"), TEXT('Material master'!$A$2:'Material master'!$A$275, "0"), 'Material master'!$B$2:'Material master'!$B$275, 1),"")</f>
        <v>Composite DF2W PO</v>
      </c>
      <c r="C1525" t="str">
        <f>IFERROR(_xlfn.XLOOKUP(TEXT(A1525, "0"), TEXT('Material master'!$A$2:'Material master'!$A$275, "0"), 'Material master'!$C$2:'Material master'!$C$275, 1),"")</f>
        <v>Bulk Product</v>
      </c>
      <c r="D1525" t="str">
        <f>IFERROR(_xlfn.XLOOKUP(TEXT(A1525, "0"), TEXT('Material master'!$A$2:'Material master'!$A$275, "0"), 'Material master'!$D$2:'Material master'!$D$275, 1),"")</f>
        <v>W003 - Mineral Composite</v>
      </c>
      <c r="E1525" t="str">
        <f>IFERROR(_xlfn.XLOOKUP(TEXT(A1525, "0"), TEXT('Material master'!$A$2:'Material master'!$A$275, "0"), 'Material master'!$E$2:'Material master'!$E$275, 1),"")</f>
        <v>SPC0543 - Calcium Mineral Mixture</v>
      </c>
      <c r="F1525" t="str">
        <f>IFERROR(_xlfn.XLOOKUP(TEXT(A1525, "0"), TEXT('Material master'!$A$2:'Material master'!$A$275, "0"), 'Material master'!$F$2:'Material master'!$F$275, 1),"")</f>
        <v>BQ50 - Calcium Mineral Mixture</v>
      </c>
      <c r="G1525" t="str">
        <f>IFERROR(_xlfn.XLOOKUP(TEXT(A1525, "0"), TEXT('Material master'!$A$2:'Material master'!$A$275, "0"), 'Material master'!$G$2:'Material master'!$G$275, 1),"")</f>
        <v>Calcium Mixture 2W PO</v>
      </c>
      <c r="H1525" t="s">
        <v>705</v>
      </c>
      <c r="I1525" t="s">
        <v>630</v>
      </c>
      <c r="J1525">
        <v>22</v>
      </c>
      <c r="K1525" s="32"/>
      <c r="L1525" s="32">
        <f t="shared" ref="L1525:W1525" si="1414">L1524 / $J1525</f>
        <v>29.863636363636363</v>
      </c>
      <c r="M1525" s="32">
        <f t="shared" si="1414"/>
        <v>6.3181818181818183</v>
      </c>
      <c r="N1525" s="32">
        <f t="shared" si="1414"/>
        <v>10.727272727272727</v>
      </c>
      <c r="O1525" s="32">
        <f t="shared" si="1414"/>
        <v>77.86363636363636</v>
      </c>
      <c r="P1525" s="32">
        <f t="shared" si="1414"/>
        <v>80.36363636363636</v>
      </c>
      <c r="Q1525" s="32">
        <f t="shared" si="1414"/>
        <v>81.045454545454547</v>
      </c>
      <c r="R1525" s="32">
        <f t="shared" si="1414"/>
        <v>82.545454545454547</v>
      </c>
      <c r="S1525" s="32">
        <f t="shared" si="1414"/>
        <v>80.454545454545453</v>
      </c>
      <c r="T1525" s="32">
        <f t="shared" si="1414"/>
        <v>80.86363636363636</v>
      </c>
      <c r="U1525" s="32">
        <f t="shared" si="1414"/>
        <v>83.772727272727266</v>
      </c>
      <c r="V1525" s="32">
        <f t="shared" si="1414"/>
        <v>83.772727272727266</v>
      </c>
      <c r="W1525" s="32">
        <f t="shared" si="1414"/>
        <v>79.727272727272734</v>
      </c>
    </row>
    <row r="1526" spans="1:23" x14ac:dyDescent="0.25">
      <c r="A1526" s="257" t="s">
        <v>466</v>
      </c>
      <c r="B1526" t="str">
        <f>IFERROR(_xlfn.XLOOKUP(TEXT(A1526, "0"), TEXT('Material master'!$A$2:'Material master'!$A$275, "0"), 'Material master'!$B$2:'Material master'!$B$275, 1),"")</f>
        <v>Composite DF2W PO</v>
      </c>
      <c r="C1526" t="str">
        <f>IFERROR(_xlfn.XLOOKUP(TEXT(A1526, "0"), TEXT('Material master'!$A$2:'Material master'!$A$275, "0"), 'Material master'!$C$2:'Material master'!$C$275, 1),"")</f>
        <v>Bulk Product</v>
      </c>
      <c r="D1526" t="str">
        <f>IFERROR(_xlfn.XLOOKUP(TEXT(A1526, "0"), TEXT('Material master'!$A$2:'Material master'!$A$275, "0"), 'Material master'!$D$2:'Material master'!$D$275, 1),"")</f>
        <v>W003 - Mineral Composite</v>
      </c>
      <c r="E1526" t="str">
        <f>IFERROR(_xlfn.XLOOKUP(TEXT(A1526, "0"), TEXT('Material master'!$A$2:'Material master'!$A$275, "0"), 'Material master'!$E$2:'Material master'!$E$275, 1),"")</f>
        <v>SPC0543 - Calcium Mineral Mixture</v>
      </c>
      <c r="F1526" t="str">
        <f>IFERROR(_xlfn.XLOOKUP(TEXT(A1526, "0"), TEXT('Material master'!$A$2:'Material master'!$A$275, "0"), 'Material master'!$F$2:'Material master'!$F$275, 1),"")</f>
        <v>BQ50 - Calcium Mineral Mixture</v>
      </c>
      <c r="G1526" t="str">
        <f>IFERROR(_xlfn.XLOOKUP(TEXT(A1526, "0"), TEXT('Material master'!$A$2:'Material master'!$A$275, "0"), 'Material master'!$G$2:'Material master'!$G$275, 1),"")</f>
        <v>Calcium Mixture 2W PO</v>
      </c>
      <c r="H1526" t="s">
        <v>706</v>
      </c>
      <c r="I1526" s="257" t="s">
        <v>175</v>
      </c>
      <c r="J1526">
        <v>0.05</v>
      </c>
      <c r="K1526" s="32"/>
      <c r="L1526" s="32">
        <f t="shared" ref="L1526:W1526" si="1415">L1524 * $J1526</f>
        <v>32.85</v>
      </c>
      <c r="M1526" s="32">
        <f t="shared" si="1415"/>
        <v>6.95</v>
      </c>
      <c r="N1526" s="32">
        <f t="shared" si="1415"/>
        <v>11.8</v>
      </c>
      <c r="O1526" s="32">
        <f t="shared" si="1415"/>
        <v>85.65</v>
      </c>
      <c r="P1526" s="32">
        <f t="shared" si="1415"/>
        <v>88.4</v>
      </c>
      <c r="Q1526" s="32">
        <f t="shared" si="1415"/>
        <v>89.15</v>
      </c>
      <c r="R1526" s="32">
        <f t="shared" si="1415"/>
        <v>90.800000000000011</v>
      </c>
      <c r="S1526" s="32">
        <f t="shared" si="1415"/>
        <v>88.5</v>
      </c>
      <c r="T1526" s="32">
        <f t="shared" si="1415"/>
        <v>88.95</v>
      </c>
      <c r="U1526" s="32">
        <f t="shared" si="1415"/>
        <v>92.15</v>
      </c>
      <c r="V1526" s="32">
        <f t="shared" si="1415"/>
        <v>92.15</v>
      </c>
      <c r="W1526" s="32">
        <f t="shared" si="1415"/>
        <v>87.7</v>
      </c>
    </row>
    <row r="1527" spans="1:23" x14ac:dyDescent="0.25">
      <c r="A1527" s="257" t="s">
        <v>466</v>
      </c>
      <c r="B1527" t="str">
        <f>IFERROR(_xlfn.XLOOKUP(TEXT(A1527, "0"), TEXT('Material master'!$A$2:'Material master'!$A$275, "0"), 'Material master'!$B$2:'Material master'!$B$275, 1),"")</f>
        <v>Composite DF2W PO</v>
      </c>
      <c r="C1527" t="str">
        <f>IFERROR(_xlfn.XLOOKUP(TEXT(A1527, "0"), TEXT('Material master'!$A$2:'Material master'!$A$275, "0"), 'Material master'!$C$2:'Material master'!$C$275, 1),"")</f>
        <v>Bulk Product</v>
      </c>
      <c r="D1527" t="str">
        <f>IFERROR(_xlfn.XLOOKUP(TEXT(A1527, "0"), TEXT('Material master'!$A$2:'Material master'!$A$275, "0"), 'Material master'!$D$2:'Material master'!$D$275, 1),"")</f>
        <v>W003 - Mineral Composite</v>
      </c>
      <c r="E1527" t="str">
        <f>IFERROR(_xlfn.XLOOKUP(TEXT(A1527, "0"), TEXT('Material master'!$A$2:'Material master'!$A$275, "0"), 'Material master'!$E$2:'Material master'!$E$275, 1),"")</f>
        <v>SPC0543 - Calcium Mineral Mixture</v>
      </c>
      <c r="F1527" t="str">
        <f>IFERROR(_xlfn.XLOOKUP(TEXT(A1527, "0"), TEXT('Material master'!$A$2:'Material master'!$A$275, "0"), 'Material master'!$F$2:'Material master'!$F$275, 1),"")</f>
        <v>BQ50 - Calcium Mineral Mixture</v>
      </c>
      <c r="G1527" t="str">
        <f>IFERROR(_xlfn.XLOOKUP(TEXT(A1527, "0"), TEXT('Material master'!$A$2:'Material master'!$A$275, "0"), 'Material master'!$G$2:'Material master'!$G$275, 1),"")</f>
        <v>Calcium Mixture 2W PO</v>
      </c>
      <c r="H1527" t="s">
        <v>706</v>
      </c>
      <c r="I1527" s="257" t="s">
        <v>197</v>
      </c>
      <c r="J1527">
        <v>0.6</v>
      </c>
      <c r="K1527" s="32"/>
      <c r="L1527" s="32">
        <f t="shared" ref="L1527:W1527" si="1416">L1524 * $J1527</f>
        <v>394.2</v>
      </c>
      <c r="M1527" s="32">
        <f t="shared" si="1416"/>
        <v>83.399999999999991</v>
      </c>
      <c r="N1527" s="32">
        <f t="shared" si="1416"/>
        <v>141.6</v>
      </c>
      <c r="O1527" s="32">
        <f t="shared" si="1416"/>
        <v>1027.8</v>
      </c>
      <c r="P1527" s="32">
        <f t="shared" si="1416"/>
        <v>1060.8</v>
      </c>
      <c r="Q1527" s="32">
        <f t="shared" si="1416"/>
        <v>1069.8</v>
      </c>
      <c r="R1527" s="32">
        <f t="shared" si="1416"/>
        <v>1089.5999999999999</v>
      </c>
      <c r="S1527" s="32">
        <f t="shared" si="1416"/>
        <v>1062</v>
      </c>
      <c r="T1527" s="32">
        <f t="shared" si="1416"/>
        <v>1067.3999999999999</v>
      </c>
      <c r="U1527" s="32">
        <f t="shared" si="1416"/>
        <v>1105.8</v>
      </c>
      <c r="V1527" s="32">
        <f t="shared" si="1416"/>
        <v>1105.8</v>
      </c>
      <c r="W1527" s="32">
        <f t="shared" si="1416"/>
        <v>1052.3999999999999</v>
      </c>
    </row>
    <row r="1528" spans="1:23" ht="15.75" thickBot="1" x14ac:dyDescent="0.3">
      <c r="A1528" s="257" t="s">
        <v>466</v>
      </c>
      <c r="B1528" t="str">
        <f>IFERROR(_xlfn.XLOOKUP(TEXT(A1528, "0"), TEXT('Material master'!$A$2:'Material master'!$A$275, "0"), 'Material master'!$B$2:'Material master'!$B$275, 1),"")</f>
        <v>Composite DF2W PO</v>
      </c>
      <c r="C1528" t="str">
        <f>IFERROR(_xlfn.XLOOKUP(TEXT(A1528, "0"), TEXT('Material master'!$A$2:'Material master'!$A$275, "0"), 'Material master'!$C$2:'Material master'!$C$275, 1),"")</f>
        <v>Bulk Product</v>
      </c>
      <c r="D1528" t="str">
        <f>IFERROR(_xlfn.XLOOKUP(TEXT(A1528, "0"), TEXT('Material master'!$A$2:'Material master'!$A$275, "0"), 'Material master'!$D$2:'Material master'!$D$275, 1),"")</f>
        <v>W003 - Mineral Composite</v>
      </c>
      <c r="E1528" t="str">
        <f>IFERROR(_xlfn.XLOOKUP(TEXT(A1528, "0"), TEXT('Material master'!$A$2:'Material master'!$A$275, "0"), 'Material master'!$E$2:'Material master'!$E$275, 1),"")</f>
        <v>SPC0543 - Calcium Mineral Mixture</v>
      </c>
      <c r="F1528" t="str">
        <f>IFERROR(_xlfn.XLOOKUP(TEXT(A1528, "0"), TEXT('Material master'!$A$2:'Material master'!$A$275, "0"), 'Material master'!$F$2:'Material master'!$F$275, 1),"")</f>
        <v>BQ50 - Calcium Mineral Mixture</v>
      </c>
      <c r="G1528" t="str">
        <f>IFERROR(_xlfn.XLOOKUP(TEXT(A1528, "0"), TEXT('Material master'!$A$2:'Material master'!$A$275, "0"), 'Material master'!$G$2:'Material master'!$G$275, 1),"")</f>
        <v>Calcium Mixture 2W PO</v>
      </c>
      <c r="H1528" t="s">
        <v>706</v>
      </c>
      <c r="I1528" s="257" t="s">
        <v>380</v>
      </c>
      <c r="J1528">
        <v>0.35</v>
      </c>
      <c r="K1528" s="32"/>
      <c r="L1528" s="32">
        <f t="shared" ref="L1528:W1528" si="1417">L1524 * $J1528</f>
        <v>229.95</v>
      </c>
      <c r="M1528" s="32">
        <f t="shared" si="1417"/>
        <v>48.65</v>
      </c>
      <c r="N1528" s="32">
        <f t="shared" si="1417"/>
        <v>82.6</v>
      </c>
      <c r="O1528" s="32">
        <f t="shared" si="1417"/>
        <v>599.54999999999995</v>
      </c>
      <c r="P1528" s="32">
        <f t="shared" si="1417"/>
        <v>618.79999999999995</v>
      </c>
      <c r="Q1528" s="32">
        <f t="shared" si="1417"/>
        <v>624.04999999999995</v>
      </c>
      <c r="R1528" s="32">
        <f t="shared" si="1417"/>
        <v>635.59999999999991</v>
      </c>
      <c r="S1528" s="32">
        <f t="shared" si="1417"/>
        <v>619.5</v>
      </c>
      <c r="T1528" s="32">
        <f t="shared" si="1417"/>
        <v>622.65</v>
      </c>
      <c r="U1528" s="32">
        <f t="shared" si="1417"/>
        <v>645.04999999999995</v>
      </c>
      <c r="V1528" s="32">
        <f t="shared" si="1417"/>
        <v>645.04999999999995</v>
      </c>
      <c r="W1528" s="32">
        <f t="shared" si="1417"/>
        <v>613.9</v>
      </c>
    </row>
    <row r="1529" spans="1:23" s="138" customFormat="1" x14ac:dyDescent="0.25">
      <c r="A1529" s="137" t="s">
        <v>469</v>
      </c>
      <c r="B1529" s="138" t="str">
        <f>IFERROR(_xlfn.XLOOKUP(TEXT(A1529, "0"), TEXT('Material master'!$A$2:'Material master'!$A$275, "0"), 'Material master'!$B$2:'Material master'!$B$275, 1),"")</f>
        <v>ATH SG55LV PO</v>
      </c>
      <c r="C1529" s="138" t="str">
        <f>IFERROR(_xlfn.XLOOKUP(TEXT(A1529, "0"), TEXT('Material master'!$A$2:'Material master'!$A$275, "0"), 'Material master'!$C$2:'Material master'!$C$275, 1),"")</f>
        <v>Bulk Product</v>
      </c>
      <c r="D1529" s="138" t="str">
        <f>IFERROR(_xlfn.XLOOKUP(TEXT(A1529, "0"), TEXT('Material master'!$A$2:'Material master'!$A$275, "0"), 'Material master'!$D$2:'Material master'!$D$275, 1),"")</f>
        <v>J000 - ATH</v>
      </c>
      <c r="E1529" s="138" t="str">
        <f>IFERROR(_xlfn.XLOOKUP(TEXT(A1529, "0"), TEXT('Material master'!$A$2:'Material master'!$A$275, "0"), 'Material master'!$E$2:'Material master'!$E$275, 1),"")</f>
        <v>SPC0922 - ATH Flour</v>
      </c>
      <c r="F1529" s="138" t="str">
        <f>IFERROR(_xlfn.XLOOKUP(TEXT(A1529, "0"), TEXT('Material master'!$A$2:'Material master'!$A$275, "0"), 'Material master'!$F$2:'Material master'!$F$275, 1),"")</f>
        <v>AC02 - ATH Flour Medium</v>
      </c>
      <c r="G1529" s="138" t="str">
        <f>IFERROR(_xlfn.XLOOKUP(TEXT(A1529, "0"), TEXT('Material master'!$A$2:'Material master'!$A$275, "0"), 'Material master'!$G$2:'Material master'!$G$275, 1),"")</f>
        <v>ATH  SG55 LV PO</v>
      </c>
      <c r="H1529" s="138" t="s">
        <v>683</v>
      </c>
      <c r="I1529" s="140">
        <f>IFERROR(AVERAGE('Forecast sheet'!$C$75:'Forecast sheet'!$N$75),0)</f>
        <v>469.47499999999991</v>
      </c>
      <c r="J1529" s="140">
        <f>IFERROR(AVERAGE(L1529:W1529),0)</f>
        <v>368.8899074732692</v>
      </c>
      <c r="K1529" s="140"/>
      <c r="L1529" s="140">
        <v>425</v>
      </c>
      <c r="M1529" s="140">
        <v>402.42535360720268</v>
      </c>
      <c r="N1529" s="140">
        <v>377.42535360720268</v>
      </c>
      <c r="O1529" s="140">
        <v>377.42535360720268</v>
      </c>
      <c r="P1529" s="140">
        <v>352.42535360720268</v>
      </c>
      <c r="Q1529" s="140">
        <v>352.42535360720268</v>
      </c>
      <c r="R1529" s="140">
        <v>352.42535360720268</v>
      </c>
      <c r="S1529" s="140">
        <v>352.42535360720268</v>
      </c>
      <c r="T1529" s="140">
        <v>352.42535360720268</v>
      </c>
      <c r="U1529" s="140">
        <v>402.42535360720268</v>
      </c>
      <c r="V1529" s="140">
        <v>377.42535360720268</v>
      </c>
      <c r="W1529" s="140">
        <v>302.42535360720268</v>
      </c>
    </row>
    <row r="1530" spans="1:23" x14ac:dyDescent="0.25">
      <c r="A1530" s="257" t="s">
        <v>469</v>
      </c>
      <c r="B1530" t="str">
        <f>IFERROR(_xlfn.XLOOKUP(TEXT(A1530, "0"), TEXT('Material master'!$A$2:'Material master'!$A$275, "0"), 'Material master'!$B$2:'Material master'!$B$275, 1),"")</f>
        <v>ATH SG55LV PO</v>
      </c>
      <c r="C1530" t="str">
        <f>IFERROR(_xlfn.XLOOKUP(TEXT(A1530, "0"), TEXT('Material master'!$A$2:'Material master'!$A$275, "0"), 'Material master'!$C$2:'Material master'!$C$275, 1),"")</f>
        <v>Bulk Product</v>
      </c>
      <c r="D1530" t="str">
        <f>IFERROR(_xlfn.XLOOKUP(TEXT(A1530, "0"), TEXT('Material master'!$A$2:'Material master'!$A$275, "0"), 'Material master'!$D$2:'Material master'!$D$275, 1),"")</f>
        <v>J000 - ATH</v>
      </c>
      <c r="E1530" t="str">
        <f>IFERROR(_xlfn.XLOOKUP(TEXT(A1530, "0"), TEXT('Material master'!$A$2:'Material master'!$A$275, "0"), 'Material master'!$E$2:'Material master'!$E$275, 1),"")</f>
        <v>SPC0922 - ATH Flour</v>
      </c>
      <c r="F1530" t="str">
        <f>IFERROR(_xlfn.XLOOKUP(TEXT(A1530, "0"), TEXT('Material master'!$A$2:'Material master'!$A$275, "0"), 'Material master'!$F$2:'Material master'!$F$275, 1),"")</f>
        <v>AC02 - ATH Flour Medium</v>
      </c>
      <c r="G1530" t="str">
        <f>IFERROR(_xlfn.XLOOKUP(TEXT(A1530, "0"), TEXT('Material master'!$A$2:'Material master'!$A$275, "0"), 'Material master'!$G$2:'Material master'!$G$275, 1),"")</f>
        <v>ATH  SG55 LV PO</v>
      </c>
      <c r="H1530" t="s">
        <v>695</v>
      </c>
      <c r="I1530" s="257" t="s">
        <v>414</v>
      </c>
      <c r="K1530" s="32"/>
      <c r="L1530" s="32">
        <f t="shared" ref="L1530:W1530" si="1418">IFERROR(L1315, 0)</f>
        <v>51</v>
      </c>
      <c r="M1530" s="32">
        <f t="shared" si="1418"/>
        <v>26</v>
      </c>
      <c r="N1530" s="32">
        <f t="shared" si="1418"/>
        <v>25</v>
      </c>
      <c r="O1530" s="32">
        <f t="shared" si="1418"/>
        <v>26</v>
      </c>
      <c r="P1530" s="32">
        <f t="shared" si="1418"/>
        <v>26</v>
      </c>
      <c r="Q1530" s="32">
        <f t="shared" si="1418"/>
        <v>26</v>
      </c>
      <c r="R1530" s="32">
        <f t="shared" si="1418"/>
        <v>26</v>
      </c>
      <c r="S1530" s="32">
        <f t="shared" si="1418"/>
        <v>26</v>
      </c>
      <c r="T1530" s="32">
        <f t="shared" si="1418"/>
        <v>2</v>
      </c>
      <c r="U1530" s="32">
        <f t="shared" si="1418"/>
        <v>26</v>
      </c>
      <c r="V1530" s="32">
        <f t="shared" si="1418"/>
        <v>27</v>
      </c>
      <c r="W1530" s="32">
        <f t="shared" si="1418"/>
        <v>27</v>
      </c>
    </row>
    <row r="1531" spans="1:23" x14ac:dyDescent="0.25">
      <c r="A1531" s="257" t="s">
        <v>469</v>
      </c>
      <c r="B1531" t="str">
        <f>IFERROR(_xlfn.XLOOKUP(TEXT(A1531, "0"), TEXT('Material master'!$A$2:'Material master'!$A$275, "0"), 'Material master'!$B$2:'Material master'!$B$275, 1),"")</f>
        <v>ATH SG55LV PO</v>
      </c>
      <c r="C1531" t="str">
        <f>IFERROR(_xlfn.XLOOKUP(TEXT(A1531, "0"), TEXT('Material master'!$A$2:'Material master'!$A$275, "0"), 'Material master'!$C$2:'Material master'!$C$275, 1),"")</f>
        <v>Bulk Product</v>
      </c>
      <c r="D1531" t="str">
        <f>IFERROR(_xlfn.XLOOKUP(TEXT(A1531, "0"), TEXT('Material master'!$A$2:'Material master'!$A$275, "0"), 'Material master'!$D$2:'Material master'!$D$275, 1),"")</f>
        <v>J000 - ATH</v>
      </c>
      <c r="E1531" t="str">
        <f>IFERROR(_xlfn.XLOOKUP(TEXT(A1531, "0"), TEXT('Material master'!$A$2:'Material master'!$A$275, "0"), 'Material master'!$E$2:'Material master'!$E$275, 1),"")</f>
        <v>SPC0922 - ATH Flour</v>
      </c>
      <c r="F1531" t="str">
        <f>IFERROR(_xlfn.XLOOKUP(TEXT(A1531, "0"), TEXT('Material master'!$A$2:'Material master'!$A$275, "0"), 'Material master'!$F$2:'Material master'!$F$275, 1),"")</f>
        <v>AC02 - ATH Flour Medium</v>
      </c>
      <c r="G1531" t="str">
        <f>IFERROR(_xlfn.XLOOKUP(TEXT(A1531, "0"), TEXT('Material master'!$A$2:'Material master'!$A$275, "0"), 'Material master'!$G$2:'Material master'!$G$275, 1),"")</f>
        <v>ATH  SG55 LV PO</v>
      </c>
      <c r="H1531" t="s">
        <v>695</v>
      </c>
      <c r="I1531" s="257" t="s">
        <v>427</v>
      </c>
      <c r="K1531" s="32"/>
      <c r="L1531" s="32">
        <f t="shared" ref="L1531:W1531" si="1419">IFERROR(L1364, 0)</f>
        <v>7.1999999999999993</v>
      </c>
      <c r="M1531" s="32">
        <f t="shared" si="1419"/>
        <v>4.8</v>
      </c>
      <c r="N1531" s="32">
        <f t="shared" si="1419"/>
        <v>4.8</v>
      </c>
      <c r="O1531" s="32">
        <f t="shared" si="1419"/>
        <v>28.799999999999997</v>
      </c>
      <c r="P1531" s="32">
        <f t="shared" si="1419"/>
        <v>4.8</v>
      </c>
      <c r="Q1531" s="32">
        <f t="shared" si="1419"/>
        <v>4.8</v>
      </c>
      <c r="R1531" s="32">
        <f t="shared" si="1419"/>
        <v>28.799999999999997</v>
      </c>
      <c r="S1531" s="32">
        <f t="shared" si="1419"/>
        <v>4.8</v>
      </c>
      <c r="T1531" s="32">
        <f t="shared" si="1419"/>
        <v>4.8</v>
      </c>
      <c r="U1531" s="32">
        <f t="shared" si="1419"/>
        <v>27.599999999999998</v>
      </c>
      <c r="V1531" s="32">
        <f t="shared" si="1419"/>
        <v>4.8</v>
      </c>
      <c r="W1531" s="32">
        <f t="shared" si="1419"/>
        <v>4.8</v>
      </c>
    </row>
    <row r="1532" spans="1:23" x14ac:dyDescent="0.25">
      <c r="A1532" s="257" t="s">
        <v>469</v>
      </c>
      <c r="B1532" t="str">
        <f>IFERROR(_xlfn.XLOOKUP(TEXT(A1532, "0"), TEXT('Material master'!$A$2:'Material master'!$A$275, "0"), 'Material master'!$B$2:'Material master'!$B$275, 1),"")</f>
        <v>ATH SG55LV PO</v>
      </c>
      <c r="C1532" t="str">
        <f>IFERROR(_xlfn.XLOOKUP(TEXT(A1532, "0"), TEXT('Material master'!$A$2:'Material master'!$A$275, "0"), 'Material master'!$C$2:'Material master'!$C$275, 1),"")</f>
        <v>Bulk Product</v>
      </c>
      <c r="D1532" t="str">
        <f>IFERROR(_xlfn.XLOOKUP(TEXT(A1532, "0"), TEXT('Material master'!$A$2:'Material master'!$A$275, "0"), 'Material master'!$D$2:'Material master'!$D$275, 1),"")</f>
        <v>J000 - ATH</v>
      </c>
      <c r="E1532" t="str">
        <f>IFERROR(_xlfn.XLOOKUP(TEXT(A1532, "0"), TEXT('Material master'!$A$2:'Material master'!$A$275, "0"), 'Material master'!$E$2:'Material master'!$E$275, 1),"")</f>
        <v>SPC0922 - ATH Flour</v>
      </c>
      <c r="F1532" t="str">
        <f>IFERROR(_xlfn.XLOOKUP(TEXT(A1532, "0"), TEXT('Material master'!$A$2:'Material master'!$A$275, "0"), 'Material master'!$F$2:'Material master'!$F$275, 1),"")</f>
        <v>AC02 - ATH Flour Medium</v>
      </c>
      <c r="G1532" t="str">
        <f>IFERROR(_xlfn.XLOOKUP(TEXT(A1532, "0"), TEXT('Material master'!$A$2:'Material master'!$A$275, "0"), 'Material master'!$G$2:'Material master'!$G$275, 1),"")</f>
        <v>ATH  SG55 LV PO</v>
      </c>
      <c r="H1532" s="1" t="s">
        <v>696</v>
      </c>
      <c r="I1532" s="1"/>
      <c r="J1532" s="1"/>
      <c r="K1532" s="141"/>
      <c r="L1532" s="141">
        <f t="shared" ref="L1532:W1532" si="1420">SUM(L1529:L1531)</f>
        <v>483.2</v>
      </c>
      <c r="M1532" s="141">
        <f t="shared" si="1420"/>
        <v>433.22535360720269</v>
      </c>
      <c r="N1532" s="141">
        <f t="shared" si="1420"/>
        <v>407.22535360720269</v>
      </c>
      <c r="O1532" s="141">
        <f t="shared" si="1420"/>
        <v>432.22535360720269</v>
      </c>
      <c r="P1532" s="141">
        <f t="shared" si="1420"/>
        <v>383.22535360720269</v>
      </c>
      <c r="Q1532" s="141">
        <f t="shared" si="1420"/>
        <v>383.22535360720269</v>
      </c>
      <c r="R1532" s="141">
        <f t="shared" si="1420"/>
        <v>407.22535360720269</v>
      </c>
      <c r="S1532" s="141">
        <f t="shared" si="1420"/>
        <v>383.22535360720269</v>
      </c>
      <c r="T1532" s="141">
        <f t="shared" si="1420"/>
        <v>359.22535360720269</v>
      </c>
      <c r="U1532" s="141">
        <f t="shared" si="1420"/>
        <v>456.0253536072027</v>
      </c>
      <c r="V1532" s="141">
        <f t="shared" si="1420"/>
        <v>409.22535360720269</v>
      </c>
      <c r="W1532" s="141">
        <f t="shared" si="1420"/>
        <v>334.22535360720269</v>
      </c>
    </row>
    <row r="1533" spans="1:23" s="136" customFormat="1" x14ac:dyDescent="0.25">
      <c r="A1533" s="270" t="s">
        <v>469</v>
      </c>
      <c r="B1533" s="136" t="str">
        <f>IFERROR(_xlfn.XLOOKUP(TEXT(A1533, "0"), TEXT('Material master'!$A$2:'Material master'!$A$275, "0"), 'Material master'!$B$2:'Material master'!$B$275, 1),"")</f>
        <v>ATH SG55LV PO</v>
      </c>
      <c r="C1533" s="136" t="str">
        <f>IFERROR(_xlfn.XLOOKUP(TEXT(A1533, "0"), TEXT('Material master'!$A$2:'Material master'!$A$275, "0"), 'Material master'!$C$2:'Material master'!$C$275, 1),"")</f>
        <v>Bulk Product</v>
      </c>
      <c r="D1533" s="136" t="str">
        <f>IFERROR(_xlfn.XLOOKUP(TEXT(A1533, "0"), TEXT('Material master'!$A$2:'Material master'!$A$275, "0"), 'Material master'!$D$2:'Material master'!$D$275, 1),"")</f>
        <v>J000 - ATH</v>
      </c>
      <c r="E1533" s="136" t="str">
        <f>IFERROR(_xlfn.XLOOKUP(TEXT(A1533, "0"), TEXT('Material master'!$A$2:'Material master'!$A$275, "0"), 'Material master'!$E$2:'Material master'!$E$275, 1),"")</f>
        <v>SPC0922 - ATH Flour</v>
      </c>
      <c r="F1533" s="136" t="str">
        <f>IFERROR(_xlfn.XLOOKUP(TEXT(A1533, "0"), TEXT('Material master'!$A$2:'Material master'!$A$275, "0"), 'Material master'!$F$2:'Material master'!$F$275, 1),"")</f>
        <v>AC02 - ATH Flour Medium</v>
      </c>
      <c r="G1533" s="136" t="str">
        <f>IFERROR(_xlfn.XLOOKUP(TEXT(A1533, "0"), TEXT('Material master'!$A$2:'Material master'!$A$275, "0"), 'Material master'!$G$2:'Material master'!$G$275, 1),"")</f>
        <v>ATH  SG55 LV PO</v>
      </c>
      <c r="H1533" s="136" t="s">
        <v>697</v>
      </c>
      <c r="K1533" s="142">
        <v>81.899000000000001</v>
      </c>
      <c r="L1533" s="142">
        <f t="shared" ref="L1533:W1533" si="1421">K1533 - L1532 + L1535</f>
        <v>69.699000000000012</v>
      </c>
      <c r="M1533" s="142">
        <f t="shared" si="1421"/>
        <v>69.47364639279732</v>
      </c>
      <c r="N1533" s="142">
        <f t="shared" si="1421"/>
        <v>70.248292785594629</v>
      </c>
      <c r="O1533" s="142">
        <f t="shared" si="1421"/>
        <v>70.022939178391937</v>
      </c>
      <c r="P1533" s="142">
        <f t="shared" si="1421"/>
        <v>69.797585571189245</v>
      </c>
      <c r="Q1533" s="142">
        <f t="shared" si="1421"/>
        <v>69.572231963986553</v>
      </c>
      <c r="R1533" s="142">
        <f t="shared" si="1421"/>
        <v>70.346878356783861</v>
      </c>
      <c r="S1533" s="142">
        <f t="shared" si="1421"/>
        <v>70.12152474958117</v>
      </c>
      <c r="T1533" s="142">
        <f t="shared" si="1421"/>
        <v>69.896171142378478</v>
      </c>
      <c r="U1533" s="142">
        <f t="shared" si="1421"/>
        <v>69.870817535175775</v>
      </c>
      <c r="V1533" s="142">
        <f t="shared" si="1421"/>
        <v>69.645463927973083</v>
      </c>
      <c r="W1533" s="142">
        <f t="shared" si="1421"/>
        <v>69.420110320770391</v>
      </c>
    </row>
    <row r="1534" spans="1:23" x14ac:dyDescent="0.25">
      <c r="A1534" s="257" t="s">
        <v>469</v>
      </c>
      <c r="B1534" t="str">
        <f>IFERROR(_xlfn.XLOOKUP(TEXT(A1534, "0"), TEXT('Material master'!$A$2:'Material master'!$A$275, "0"), 'Material master'!$B$2:'Material master'!$B$275, 1),"")</f>
        <v>ATH SG55LV PO</v>
      </c>
      <c r="C1534" t="str">
        <f>IFERROR(_xlfn.XLOOKUP(TEXT(A1534, "0"), TEXT('Material master'!$A$2:'Material master'!$A$275, "0"), 'Material master'!$C$2:'Material master'!$C$275, 1),"")</f>
        <v>Bulk Product</v>
      </c>
      <c r="D1534" t="str">
        <f>IFERROR(_xlfn.XLOOKUP(TEXT(A1534, "0"), TEXT('Material master'!$A$2:'Material master'!$A$275, "0"), 'Material master'!$D$2:'Material master'!$D$275, 1),"")</f>
        <v>J000 - ATH</v>
      </c>
      <c r="E1534" t="str">
        <f>IFERROR(_xlfn.XLOOKUP(TEXT(A1534, "0"), TEXT('Material master'!$A$2:'Material master'!$A$275, "0"), 'Material master'!$E$2:'Material master'!$E$275, 1),"")</f>
        <v>SPC0922 - ATH Flour</v>
      </c>
      <c r="F1534" t="str">
        <f>IFERROR(_xlfn.XLOOKUP(TEXT(A1534, "0"), TEXT('Material master'!$A$2:'Material master'!$A$275, "0"), 'Material master'!$F$2:'Material master'!$F$275, 1),"")</f>
        <v>AC02 - ATH Flour Medium</v>
      </c>
      <c r="G1534" t="str">
        <f>IFERROR(_xlfn.XLOOKUP(TEXT(A1534, "0"), TEXT('Material master'!$A$2:'Material master'!$A$275, "0"), 'Material master'!$G$2:'Material master'!$G$275, 1),"")</f>
        <v>ATH  SG55 LV PO</v>
      </c>
      <c r="H1534" t="s">
        <v>698</v>
      </c>
      <c r="I1534" s="32">
        <v>69.398092581885123</v>
      </c>
      <c r="J1534" s="258">
        <f>IFERROR($I1534/AVERAGE($L1532:$W1532),0)</f>
        <v>0.1709495473226729</v>
      </c>
      <c r="K1534" s="32"/>
      <c r="L1534" s="32">
        <f t="shared" ref="L1534:W1534" si="1422">$I1534</f>
        <v>69.398092581885123</v>
      </c>
      <c r="M1534" s="32">
        <f t="shared" si="1422"/>
        <v>69.398092581885123</v>
      </c>
      <c r="N1534" s="32">
        <f t="shared" si="1422"/>
        <v>69.398092581885123</v>
      </c>
      <c r="O1534" s="32">
        <f t="shared" si="1422"/>
        <v>69.398092581885123</v>
      </c>
      <c r="P1534" s="32">
        <f t="shared" si="1422"/>
        <v>69.398092581885123</v>
      </c>
      <c r="Q1534" s="32">
        <f t="shared" si="1422"/>
        <v>69.398092581885123</v>
      </c>
      <c r="R1534" s="32">
        <f t="shared" si="1422"/>
        <v>69.398092581885123</v>
      </c>
      <c r="S1534" s="32">
        <f t="shared" si="1422"/>
        <v>69.398092581885123</v>
      </c>
      <c r="T1534" s="32">
        <f t="shared" si="1422"/>
        <v>69.398092581885123</v>
      </c>
      <c r="U1534" s="32">
        <f t="shared" si="1422"/>
        <v>69.398092581885123</v>
      </c>
      <c r="V1534" s="32">
        <f t="shared" si="1422"/>
        <v>69.398092581885123</v>
      </c>
      <c r="W1534" s="32">
        <f t="shared" si="1422"/>
        <v>69.398092581885123</v>
      </c>
    </row>
    <row r="1535" spans="1:23" x14ac:dyDescent="0.25">
      <c r="A1535" s="257" t="s">
        <v>469</v>
      </c>
      <c r="B1535" t="str">
        <f>IFERROR(_xlfn.XLOOKUP(TEXT(A1535, "0"), TEXT('Material master'!$A$2:'Material master'!$A$275, "0"), 'Material master'!$B$2:'Material master'!$B$275, 1),"")</f>
        <v>ATH SG55LV PO</v>
      </c>
      <c r="C1535" t="str">
        <f>IFERROR(_xlfn.XLOOKUP(TEXT(A1535, "0"), TEXT('Material master'!$A$2:'Material master'!$A$275, "0"), 'Material master'!$C$2:'Material master'!$C$275, 1),"")</f>
        <v>Bulk Product</v>
      </c>
      <c r="D1535" t="str">
        <f>IFERROR(_xlfn.XLOOKUP(TEXT(A1535, "0"), TEXT('Material master'!$A$2:'Material master'!$A$275, "0"), 'Material master'!$D$2:'Material master'!$D$275, 1),"")</f>
        <v>J000 - ATH</v>
      </c>
      <c r="E1535" t="str">
        <f>IFERROR(_xlfn.XLOOKUP(TEXT(A1535, "0"), TEXT('Material master'!$A$2:'Material master'!$A$275, "0"), 'Material master'!$E$2:'Material master'!$E$275, 1),"")</f>
        <v>SPC0922 - ATH Flour</v>
      </c>
      <c r="F1535" t="str">
        <f>IFERROR(_xlfn.XLOOKUP(TEXT(A1535, "0"), TEXT('Material master'!$A$2:'Material master'!$A$275, "0"), 'Material master'!$F$2:'Material master'!$F$275, 1),"")</f>
        <v>AC02 - ATH Flour Medium</v>
      </c>
      <c r="G1535" t="str">
        <f>IFERROR(_xlfn.XLOOKUP(TEXT(A1535, "0"), TEXT('Material master'!$A$2:'Material master'!$A$275, "0"), 'Material master'!$G$2:'Material master'!$G$275, 1),"")</f>
        <v>ATH  SG55 LV PO</v>
      </c>
      <c r="H1535" t="s">
        <v>704</v>
      </c>
      <c r="I1535">
        <v>1</v>
      </c>
      <c r="K1535" s="32"/>
      <c r="L1535" s="32">
        <f t="shared" ref="L1535:W1535" si="1423">IF(( L1534 - K1533 + L1532 ) &gt; 0, CEILING(( L1534 - K1533 + L1532 ), $I1535), 0)</f>
        <v>471</v>
      </c>
      <c r="M1535" s="32">
        <f t="shared" si="1423"/>
        <v>433</v>
      </c>
      <c r="N1535" s="32">
        <f t="shared" si="1423"/>
        <v>408</v>
      </c>
      <c r="O1535" s="32">
        <f t="shared" si="1423"/>
        <v>432</v>
      </c>
      <c r="P1535" s="32">
        <f t="shared" si="1423"/>
        <v>383</v>
      </c>
      <c r="Q1535" s="32">
        <f t="shared" si="1423"/>
        <v>383</v>
      </c>
      <c r="R1535" s="32">
        <f t="shared" si="1423"/>
        <v>408</v>
      </c>
      <c r="S1535" s="32">
        <f t="shared" si="1423"/>
        <v>383</v>
      </c>
      <c r="T1535" s="32">
        <f t="shared" si="1423"/>
        <v>359</v>
      </c>
      <c r="U1535" s="32">
        <f t="shared" si="1423"/>
        <v>456</v>
      </c>
      <c r="V1535" s="32">
        <f t="shared" si="1423"/>
        <v>409</v>
      </c>
      <c r="W1535" s="32">
        <f t="shared" si="1423"/>
        <v>334</v>
      </c>
    </row>
    <row r="1536" spans="1:23" x14ac:dyDescent="0.25">
      <c r="A1536" s="257" t="s">
        <v>469</v>
      </c>
      <c r="B1536" t="str">
        <f>IFERROR(_xlfn.XLOOKUP(TEXT(A1536, "0"), TEXT('Material master'!$A$2:'Material master'!$A$275, "0"), 'Material master'!$B$2:'Material master'!$B$275, 1),"")</f>
        <v>ATH SG55LV PO</v>
      </c>
      <c r="C1536" t="str">
        <f>IFERROR(_xlfn.XLOOKUP(TEXT(A1536, "0"), TEXT('Material master'!$A$2:'Material master'!$A$275, "0"), 'Material master'!$C$2:'Material master'!$C$275, 1),"")</f>
        <v>Bulk Product</v>
      </c>
      <c r="D1536" t="str">
        <f>IFERROR(_xlfn.XLOOKUP(TEXT(A1536, "0"), TEXT('Material master'!$A$2:'Material master'!$A$275, "0"), 'Material master'!$D$2:'Material master'!$D$275, 1),"")</f>
        <v>J000 - ATH</v>
      </c>
      <c r="E1536" t="str">
        <f>IFERROR(_xlfn.XLOOKUP(TEXT(A1536, "0"), TEXT('Material master'!$A$2:'Material master'!$A$275, "0"), 'Material master'!$E$2:'Material master'!$E$275, 1),"")</f>
        <v>SPC0922 - ATH Flour</v>
      </c>
      <c r="F1536" t="str">
        <f>IFERROR(_xlfn.XLOOKUP(TEXT(A1536, "0"), TEXT('Material master'!$A$2:'Material master'!$A$275, "0"), 'Material master'!$F$2:'Material master'!$F$275, 1),"")</f>
        <v>AC02 - ATH Flour Medium</v>
      </c>
      <c r="G1536" t="str">
        <f>IFERROR(_xlfn.XLOOKUP(TEXT(A1536, "0"), TEXT('Material master'!$A$2:'Material master'!$A$275, "0"), 'Material master'!$G$2:'Material master'!$G$275, 1),"")</f>
        <v>ATH  SG55 LV PO</v>
      </c>
      <c r="H1536" t="s">
        <v>705</v>
      </c>
      <c r="I1536" t="s">
        <v>645</v>
      </c>
      <c r="J1536">
        <v>8</v>
      </c>
      <c r="K1536" s="32"/>
      <c r="L1536" s="32">
        <f t="shared" ref="L1536:W1536" si="1424">L1535 / $J1536</f>
        <v>58.875</v>
      </c>
      <c r="M1536" s="32">
        <f t="shared" si="1424"/>
        <v>54.125</v>
      </c>
      <c r="N1536" s="32">
        <f t="shared" si="1424"/>
        <v>51</v>
      </c>
      <c r="O1536" s="32">
        <f t="shared" si="1424"/>
        <v>54</v>
      </c>
      <c r="P1536" s="32">
        <f t="shared" si="1424"/>
        <v>47.875</v>
      </c>
      <c r="Q1536" s="32">
        <f t="shared" si="1424"/>
        <v>47.875</v>
      </c>
      <c r="R1536" s="32">
        <f t="shared" si="1424"/>
        <v>51</v>
      </c>
      <c r="S1536" s="32">
        <f t="shared" si="1424"/>
        <v>47.875</v>
      </c>
      <c r="T1536" s="32">
        <f t="shared" si="1424"/>
        <v>44.875</v>
      </c>
      <c r="U1536" s="32">
        <f t="shared" si="1424"/>
        <v>57</v>
      </c>
      <c r="V1536" s="32">
        <f t="shared" si="1424"/>
        <v>51.125</v>
      </c>
      <c r="W1536" s="32">
        <f t="shared" si="1424"/>
        <v>41.75</v>
      </c>
    </row>
    <row r="1537" spans="1:23" ht="15.75" thickBot="1" x14ac:dyDescent="0.3">
      <c r="A1537" s="257" t="s">
        <v>469</v>
      </c>
      <c r="B1537" t="str">
        <f>IFERROR(_xlfn.XLOOKUP(TEXT(A1537, "0"), TEXT('Material master'!$A$2:'Material master'!$A$275, "0"), 'Material master'!$B$2:'Material master'!$B$275, 1),"")</f>
        <v>ATH SG55LV PO</v>
      </c>
      <c r="C1537" t="str">
        <f>IFERROR(_xlfn.XLOOKUP(TEXT(A1537, "0"), TEXT('Material master'!$A$2:'Material master'!$A$275, "0"), 'Material master'!$C$2:'Material master'!$C$275, 1),"")</f>
        <v>Bulk Product</v>
      </c>
      <c r="D1537" t="str">
        <f>IFERROR(_xlfn.XLOOKUP(TEXT(A1537, "0"), TEXT('Material master'!$A$2:'Material master'!$A$275, "0"), 'Material master'!$D$2:'Material master'!$D$275, 1),"")</f>
        <v>J000 - ATH</v>
      </c>
      <c r="E1537" t="str">
        <f>IFERROR(_xlfn.XLOOKUP(TEXT(A1537, "0"), TEXT('Material master'!$A$2:'Material master'!$A$275, "0"), 'Material master'!$E$2:'Material master'!$E$275, 1),"")</f>
        <v>SPC0922 - ATH Flour</v>
      </c>
      <c r="F1537" t="str">
        <f>IFERROR(_xlfn.XLOOKUP(TEXT(A1537, "0"), TEXT('Material master'!$A$2:'Material master'!$A$275, "0"), 'Material master'!$F$2:'Material master'!$F$275, 1),"")</f>
        <v>AC02 - ATH Flour Medium</v>
      </c>
      <c r="G1537" t="str">
        <f>IFERROR(_xlfn.XLOOKUP(TEXT(A1537, "0"), TEXT('Material master'!$A$2:'Material master'!$A$275, "0"), 'Material master'!$G$2:'Material master'!$G$275, 1),"")</f>
        <v>ATH  SG55 LV PO</v>
      </c>
      <c r="H1537" t="s">
        <v>706</v>
      </c>
      <c r="I1537" s="257" t="s">
        <v>694</v>
      </c>
      <c r="J1537">
        <v>1.075</v>
      </c>
      <c r="K1537" s="32"/>
      <c r="L1537" s="32">
        <f t="shared" ref="L1537:W1537" si="1425">L1535 * $J1537</f>
        <v>506.32499999999999</v>
      </c>
      <c r="M1537" s="32">
        <f t="shared" si="1425"/>
        <v>465.47499999999997</v>
      </c>
      <c r="N1537" s="32">
        <f t="shared" si="1425"/>
        <v>438.59999999999997</v>
      </c>
      <c r="O1537" s="32">
        <f t="shared" si="1425"/>
        <v>464.4</v>
      </c>
      <c r="P1537" s="32">
        <f t="shared" si="1425"/>
        <v>411.72499999999997</v>
      </c>
      <c r="Q1537" s="32">
        <f t="shared" si="1425"/>
        <v>411.72499999999997</v>
      </c>
      <c r="R1537" s="32">
        <f t="shared" si="1425"/>
        <v>438.59999999999997</v>
      </c>
      <c r="S1537" s="32">
        <f t="shared" si="1425"/>
        <v>411.72499999999997</v>
      </c>
      <c r="T1537" s="32">
        <f t="shared" si="1425"/>
        <v>385.92500000000001</v>
      </c>
      <c r="U1537" s="32">
        <f t="shared" si="1425"/>
        <v>490.2</v>
      </c>
      <c r="V1537" s="32">
        <f t="shared" si="1425"/>
        <v>439.67499999999995</v>
      </c>
      <c r="W1537" s="32">
        <f t="shared" si="1425"/>
        <v>359.05</v>
      </c>
    </row>
    <row r="1538" spans="1:23" s="138" customFormat="1" x14ac:dyDescent="0.25">
      <c r="A1538" s="137" t="s">
        <v>471</v>
      </c>
      <c r="B1538" s="138" t="str">
        <f>IFERROR(_xlfn.XLOOKUP(TEXT(A1538, "0"), TEXT('Material master'!$A$2:'Material master'!$A$275, "0"), 'Material master'!$B$2:'Material master'!$B$275, 1),"")</f>
        <v>ATH SG40 PO 1000:B4S:H4:H:1000</v>
      </c>
      <c r="C1538" s="138" t="str">
        <f>IFERROR(_xlfn.XLOOKUP(TEXT(A1538, "0"), TEXT('Material master'!$A$2:'Material master'!$A$275, "0"), 'Material master'!$C$2:'Material master'!$C$275, 1),"")</f>
        <v>Packaged Product</v>
      </c>
      <c r="D1538" s="138" t="str">
        <f>IFERROR(_xlfn.XLOOKUP(TEXT(A1538, "0"), TEXT('Material master'!$A$2:'Material master'!$A$275, "0"), 'Material master'!$D$2:'Material master'!$D$275, 1),"")</f>
        <v>J000 - ATH</v>
      </c>
      <c r="E1538" s="138" t="str">
        <f>IFERROR(_xlfn.XLOOKUP(TEXT(A1538, "0"), TEXT('Material master'!$A$2:'Material master'!$A$275, "0"), 'Material master'!$E$2:'Material master'!$E$275, 1),"")</f>
        <v>SPC0922 - ATH Flour</v>
      </c>
      <c r="F1538" s="138" t="str">
        <f>IFERROR(_xlfn.XLOOKUP(TEXT(A1538, "0"), TEXT('Material master'!$A$2:'Material master'!$A$275, "0"), 'Material master'!$F$2:'Material master'!$F$275, 1),"")</f>
        <v>AC03 - ATH Flour Fine</v>
      </c>
      <c r="G1538" s="138" t="str">
        <f>IFERROR(_xlfn.XLOOKUP(TEXT(A1538, "0"), TEXT('Material master'!$A$2:'Material master'!$A$275, "0"), 'Material master'!$G$2:'Material master'!$G$275, 1),"")</f>
        <v>ATH SG40 PO</v>
      </c>
      <c r="H1538" s="138" t="s">
        <v>683</v>
      </c>
      <c r="I1538" s="140">
        <f>IFERROR(AVERAGE('Forecast sheet'!$C$76:'Forecast sheet'!$N$76),0)</f>
        <v>60</v>
      </c>
      <c r="J1538" s="140">
        <f>IFERROR(AVERAGE(L1538:W1538),0)</f>
        <v>21.451969956596773</v>
      </c>
      <c r="K1538" s="140"/>
      <c r="L1538" s="140">
        <v>21.697787753499338</v>
      </c>
      <c r="M1538" s="140">
        <v>21.429622884151094</v>
      </c>
      <c r="N1538" s="140">
        <v>21.429622884151094</v>
      </c>
      <c r="O1538" s="140">
        <v>21.429622884151094</v>
      </c>
      <c r="P1538" s="140">
        <v>21.429622884151094</v>
      </c>
      <c r="Q1538" s="140">
        <v>21.429622884151094</v>
      </c>
      <c r="R1538" s="140">
        <v>21.429622884151094</v>
      </c>
      <c r="S1538" s="140">
        <v>21.429622884151094</v>
      </c>
      <c r="T1538" s="140">
        <v>21.429622884151094</v>
      </c>
      <c r="U1538" s="140">
        <v>21.429622884151094</v>
      </c>
      <c r="V1538" s="140">
        <v>21.429622884151094</v>
      </c>
      <c r="W1538" s="140">
        <v>21.429622884151094</v>
      </c>
    </row>
    <row r="1539" spans="1:23" x14ac:dyDescent="0.25">
      <c r="A1539" s="257" t="s">
        <v>471</v>
      </c>
      <c r="B1539" t="str">
        <f>IFERROR(_xlfn.XLOOKUP(TEXT(A1539, "0"), TEXT('Material master'!$A$2:'Material master'!$A$275, "0"), 'Material master'!$B$2:'Material master'!$B$275, 1),"")</f>
        <v>ATH SG40 PO 1000:B4S:H4:H:1000</v>
      </c>
      <c r="C1539" t="str">
        <f>IFERROR(_xlfn.XLOOKUP(TEXT(A1539, "0"), TEXT('Material master'!$A$2:'Material master'!$A$275, "0"), 'Material master'!$C$2:'Material master'!$C$275, 1),"")</f>
        <v>Packaged Product</v>
      </c>
      <c r="D1539" t="str">
        <f>IFERROR(_xlfn.XLOOKUP(TEXT(A1539, "0"), TEXT('Material master'!$A$2:'Material master'!$A$275, "0"), 'Material master'!$D$2:'Material master'!$D$275, 1),"")</f>
        <v>J000 - ATH</v>
      </c>
      <c r="E1539" t="str">
        <f>IFERROR(_xlfn.XLOOKUP(TEXT(A1539, "0"), TEXT('Material master'!$A$2:'Material master'!$A$275, "0"), 'Material master'!$E$2:'Material master'!$E$275, 1),"")</f>
        <v>SPC0922 - ATH Flour</v>
      </c>
      <c r="F1539" t="str">
        <f>IFERROR(_xlfn.XLOOKUP(TEXT(A1539, "0"), TEXT('Material master'!$A$2:'Material master'!$A$275, "0"), 'Material master'!$F$2:'Material master'!$F$275, 1),"")</f>
        <v>AC03 - ATH Flour Fine</v>
      </c>
      <c r="G1539" t="str">
        <f>IFERROR(_xlfn.XLOOKUP(TEXT(A1539, "0"), TEXT('Material master'!$A$2:'Material master'!$A$275, "0"), 'Material master'!$G$2:'Material master'!$G$275, 1),"")</f>
        <v>ATH SG40 PO</v>
      </c>
      <c r="H1539" s="1" t="s">
        <v>696</v>
      </c>
      <c r="I1539" s="1"/>
      <c r="J1539" s="1"/>
      <c r="K1539" s="141"/>
      <c r="L1539" s="141">
        <f t="shared" ref="L1539:W1539" si="1426">SUM(L1538)</f>
        <v>21.697787753499338</v>
      </c>
      <c r="M1539" s="141">
        <f t="shared" si="1426"/>
        <v>21.429622884151094</v>
      </c>
      <c r="N1539" s="141">
        <f t="shared" si="1426"/>
        <v>21.429622884151094</v>
      </c>
      <c r="O1539" s="141">
        <f t="shared" si="1426"/>
        <v>21.429622884151094</v>
      </c>
      <c r="P1539" s="141">
        <f t="shared" si="1426"/>
        <v>21.429622884151094</v>
      </c>
      <c r="Q1539" s="141">
        <f t="shared" si="1426"/>
        <v>21.429622884151094</v>
      </c>
      <c r="R1539" s="141">
        <f t="shared" si="1426"/>
        <v>21.429622884151094</v>
      </c>
      <c r="S1539" s="141">
        <f t="shared" si="1426"/>
        <v>21.429622884151094</v>
      </c>
      <c r="T1539" s="141">
        <f t="shared" si="1426"/>
        <v>21.429622884151094</v>
      </c>
      <c r="U1539" s="141">
        <f t="shared" si="1426"/>
        <v>21.429622884151094</v>
      </c>
      <c r="V1539" s="141">
        <f t="shared" si="1426"/>
        <v>21.429622884151094</v>
      </c>
      <c r="W1539" s="141">
        <f t="shared" si="1426"/>
        <v>21.429622884151094</v>
      </c>
    </row>
    <row r="1540" spans="1:23" s="136" customFormat="1" x14ac:dyDescent="0.25">
      <c r="A1540" s="270" t="s">
        <v>471</v>
      </c>
      <c r="B1540" s="136" t="str">
        <f>IFERROR(_xlfn.XLOOKUP(TEXT(A1540, "0"), TEXT('Material master'!$A$2:'Material master'!$A$275, "0"), 'Material master'!$B$2:'Material master'!$B$275, 1),"")</f>
        <v>ATH SG40 PO 1000:B4S:H4:H:1000</v>
      </c>
      <c r="C1540" s="136" t="str">
        <f>IFERROR(_xlfn.XLOOKUP(TEXT(A1540, "0"), TEXT('Material master'!$A$2:'Material master'!$A$275, "0"), 'Material master'!$C$2:'Material master'!$C$275, 1),"")</f>
        <v>Packaged Product</v>
      </c>
      <c r="D1540" s="136" t="str">
        <f>IFERROR(_xlfn.XLOOKUP(TEXT(A1540, "0"), TEXT('Material master'!$A$2:'Material master'!$A$275, "0"), 'Material master'!$D$2:'Material master'!$D$275, 1),"")</f>
        <v>J000 - ATH</v>
      </c>
      <c r="E1540" s="136" t="str">
        <f>IFERROR(_xlfn.XLOOKUP(TEXT(A1540, "0"), TEXT('Material master'!$A$2:'Material master'!$A$275, "0"), 'Material master'!$E$2:'Material master'!$E$275, 1),"")</f>
        <v>SPC0922 - ATH Flour</v>
      </c>
      <c r="F1540" s="136" t="str">
        <f>IFERROR(_xlfn.XLOOKUP(TEXT(A1540, "0"), TEXT('Material master'!$A$2:'Material master'!$A$275, "0"), 'Material master'!$F$2:'Material master'!$F$275, 1),"")</f>
        <v>AC03 - ATH Flour Fine</v>
      </c>
      <c r="G1540" s="136" t="str">
        <f>IFERROR(_xlfn.XLOOKUP(TEXT(A1540, "0"), TEXT('Material master'!$A$2:'Material master'!$A$275, "0"), 'Material master'!$G$2:'Material master'!$G$275, 1),"")</f>
        <v>ATH SG40 PO</v>
      </c>
      <c r="H1540" s="136" t="s">
        <v>697</v>
      </c>
      <c r="K1540" s="142">
        <v>24</v>
      </c>
      <c r="L1540" s="142">
        <f t="shared" ref="L1540:W1540" si="1427">K1540 - L1539 + L1542</f>
        <v>24.302212246500662</v>
      </c>
      <c r="M1540" s="142">
        <f t="shared" si="1427"/>
        <v>24.872589362349569</v>
      </c>
      <c r="N1540" s="142">
        <f t="shared" si="1427"/>
        <v>24.442966478198475</v>
      </c>
      <c r="O1540" s="142">
        <f t="shared" si="1427"/>
        <v>24.013343594047381</v>
      </c>
      <c r="P1540" s="142">
        <f t="shared" si="1427"/>
        <v>24.583720709896287</v>
      </c>
      <c r="Q1540" s="142">
        <f t="shared" si="1427"/>
        <v>24.154097825745193</v>
      </c>
      <c r="R1540" s="142">
        <f t="shared" si="1427"/>
        <v>24.724474941594099</v>
      </c>
      <c r="S1540" s="142">
        <f t="shared" si="1427"/>
        <v>24.294852057443006</v>
      </c>
      <c r="T1540" s="142">
        <f t="shared" si="1427"/>
        <v>24.865229173291912</v>
      </c>
      <c r="U1540" s="142">
        <f t="shared" si="1427"/>
        <v>24.435606289140818</v>
      </c>
      <c r="V1540" s="142">
        <f t="shared" si="1427"/>
        <v>24.005983404989724</v>
      </c>
      <c r="W1540" s="142">
        <f t="shared" si="1427"/>
        <v>24.57636052083863</v>
      </c>
    </row>
    <row r="1541" spans="1:23" x14ac:dyDescent="0.25">
      <c r="A1541" s="257" t="s">
        <v>471</v>
      </c>
      <c r="B1541" t="str">
        <f>IFERROR(_xlfn.XLOOKUP(TEXT(A1541, "0"), TEXT('Material master'!$A$2:'Material master'!$A$275, "0"), 'Material master'!$B$2:'Material master'!$B$275, 1),"")</f>
        <v>ATH SG40 PO 1000:B4S:H4:H:1000</v>
      </c>
      <c r="C1541" t="str">
        <f>IFERROR(_xlfn.XLOOKUP(TEXT(A1541, "0"), TEXT('Material master'!$A$2:'Material master'!$A$275, "0"), 'Material master'!$C$2:'Material master'!$C$275, 1),"")</f>
        <v>Packaged Product</v>
      </c>
      <c r="D1541" t="str">
        <f>IFERROR(_xlfn.XLOOKUP(TEXT(A1541, "0"), TEXT('Material master'!$A$2:'Material master'!$A$275, "0"), 'Material master'!$D$2:'Material master'!$D$275, 1),"")</f>
        <v>J000 - ATH</v>
      </c>
      <c r="E1541" t="str">
        <f>IFERROR(_xlfn.XLOOKUP(TEXT(A1541, "0"), TEXT('Material master'!$A$2:'Material master'!$A$275, "0"), 'Material master'!$E$2:'Material master'!$E$275, 1),"")</f>
        <v>SPC0922 - ATH Flour</v>
      </c>
      <c r="F1541" t="str">
        <f>IFERROR(_xlfn.XLOOKUP(TEXT(A1541, "0"), TEXT('Material master'!$A$2:'Material master'!$A$275, "0"), 'Material master'!$F$2:'Material master'!$F$275, 1),"")</f>
        <v>AC03 - ATH Flour Fine</v>
      </c>
      <c r="G1541" t="str">
        <f>IFERROR(_xlfn.XLOOKUP(TEXT(A1541, "0"), TEXT('Material master'!$A$2:'Material master'!$A$275, "0"), 'Material master'!$G$2:'Material master'!$G$275, 1),"")</f>
        <v>ATH SG40 PO</v>
      </c>
      <c r="H1541" t="s">
        <v>698</v>
      </c>
      <c r="I1541" s="32">
        <v>24</v>
      </c>
      <c r="J1541" s="258">
        <f>IFERROR($I1541/AVERAGE($L1539:$W1539),0)</f>
        <v>1.1187783708703019</v>
      </c>
      <c r="K1541" s="32"/>
      <c r="L1541" s="32">
        <f t="shared" ref="L1541:W1541" si="1428">$I1541</f>
        <v>24</v>
      </c>
      <c r="M1541" s="32">
        <f t="shared" si="1428"/>
        <v>24</v>
      </c>
      <c r="N1541" s="32">
        <f t="shared" si="1428"/>
        <v>24</v>
      </c>
      <c r="O1541" s="32">
        <f t="shared" si="1428"/>
        <v>24</v>
      </c>
      <c r="P1541" s="32">
        <f t="shared" si="1428"/>
        <v>24</v>
      </c>
      <c r="Q1541" s="32">
        <f t="shared" si="1428"/>
        <v>24</v>
      </c>
      <c r="R1541" s="32">
        <f t="shared" si="1428"/>
        <v>24</v>
      </c>
      <c r="S1541" s="32">
        <f t="shared" si="1428"/>
        <v>24</v>
      </c>
      <c r="T1541" s="32">
        <f t="shared" si="1428"/>
        <v>24</v>
      </c>
      <c r="U1541" s="32">
        <f t="shared" si="1428"/>
        <v>24</v>
      </c>
      <c r="V1541" s="32">
        <f t="shared" si="1428"/>
        <v>24</v>
      </c>
      <c r="W1541" s="32">
        <f t="shared" si="1428"/>
        <v>24</v>
      </c>
    </row>
    <row r="1542" spans="1:23" x14ac:dyDescent="0.25">
      <c r="A1542" s="257" t="s">
        <v>471</v>
      </c>
      <c r="B1542" t="str">
        <f>IFERROR(_xlfn.XLOOKUP(TEXT(A1542, "0"), TEXT('Material master'!$A$2:'Material master'!$A$275, "0"), 'Material master'!$B$2:'Material master'!$B$275, 1),"")</f>
        <v>ATH SG40 PO 1000:B4S:H4:H:1000</v>
      </c>
      <c r="C1542" t="str">
        <f>IFERROR(_xlfn.XLOOKUP(TEXT(A1542, "0"), TEXT('Material master'!$A$2:'Material master'!$A$275, "0"), 'Material master'!$C$2:'Material master'!$C$275, 1),"")</f>
        <v>Packaged Product</v>
      </c>
      <c r="D1542" t="str">
        <f>IFERROR(_xlfn.XLOOKUP(TEXT(A1542, "0"), TEXT('Material master'!$A$2:'Material master'!$A$275, "0"), 'Material master'!$D$2:'Material master'!$D$275, 1),"")</f>
        <v>J000 - ATH</v>
      </c>
      <c r="E1542" t="str">
        <f>IFERROR(_xlfn.XLOOKUP(TEXT(A1542, "0"), TEXT('Material master'!$A$2:'Material master'!$A$275, "0"), 'Material master'!$E$2:'Material master'!$E$275, 1),"")</f>
        <v>SPC0922 - ATH Flour</v>
      </c>
      <c r="F1542" t="str">
        <f>IFERROR(_xlfn.XLOOKUP(TEXT(A1542, "0"), TEXT('Material master'!$A$2:'Material master'!$A$275, "0"), 'Material master'!$F$2:'Material master'!$F$275, 1),"")</f>
        <v>AC03 - ATH Flour Fine</v>
      </c>
      <c r="G1542" t="str">
        <f>IFERROR(_xlfn.XLOOKUP(TEXT(A1542, "0"), TEXT('Material master'!$A$2:'Material master'!$A$275, "0"), 'Material master'!$G$2:'Material master'!$G$275, 1),"")</f>
        <v>ATH SG40 PO</v>
      </c>
      <c r="H1542" t="s">
        <v>704</v>
      </c>
      <c r="I1542">
        <v>1</v>
      </c>
      <c r="K1542" s="32"/>
      <c r="L1542" s="32">
        <f t="shared" ref="L1542:W1542" si="1429">IF(( L1541 - K1540 + L1539 ) &gt; 0, CEILING(( L1541 - K1540 + L1539 ), $I1542), 0)</f>
        <v>22</v>
      </c>
      <c r="M1542" s="32">
        <f t="shared" si="1429"/>
        <v>22</v>
      </c>
      <c r="N1542" s="32">
        <f t="shared" si="1429"/>
        <v>21</v>
      </c>
      <c r="O1542" s="32">
        <f t="shared" si="1429"/>
        <v>21</v>
      </c>
      <c r="P1542" s="32">
        <f t="shared" si="1429"/>
        <v>22</v>
      </c>
      <c r="Q1542" s="32">
        <f t="shared" si="1429"/>
        <v>21</v>
      </c>
      <c r="R1542" s="32">
        <f t="shared" si="1429"/>
        <v>22</v>
      </c>
      <c r="S1542" s="32">
        <f t="shared" si="1429"/>
        <v>21</v>
      </c>
      <c r="T1542" s="32">
        <f t="shared" si="1429"/>
        <v>22</v>
      </c>
      <c r="U1542" s="32">
        <f t="shared" si="1429"/>
        <v>21</v>
      </c>
      <c r="V1542" s="32">
        <f t="shared" si="1429"/>
        <v>21</v>
      </c>
      <c r="W1542" s="32">
        <f t="shared" si="1429"/>
        <v>22</v>
      </c>
    </row>
    <row r="1543" spans="1:23" x14ac:dyDescent="0.25">
      <c r="A1543" s="257" t="s">
        <v>471</v>
      </c>
      <c r="B1543" t="str">
        <f>IFERROR(_xlfn.XLOOKUP(TEXT(A1543, "0"), TEXT('Material master'!$A$2:'Material master'!$A$275, "0"), 'Material master'!$B$2:'Material master'!$B$275, 1),"")</f>
        <v>ATH SG40 PO 1000:B4S:H4:H:1000</v>
      </c>
      <c r="C1543" t="str">
        <f>IFERROR(_xlfn.XLOOKUP(TEXT(A1543, "0"), TEXT('Material master'!$A$2:'Material master'!$A$275, "0"), 'Material master'!$C$2:'Material master'!$C$275, 1),"")</f>
        <v>Packaged Product</v>
      </c>
      <c r="D1543" t="str">
        <f>IFERROR(_xlfn.XLOOKUP(TEXT(A1543, "0"), TEXT('Material master'!$A$2:'Material master'!$A$275, "0"), 'Material master'!$D$2:'Material master'!$D$275, 1),"")</f>
        <v>J000 - ATH</v>
      </c>
      <c r="E1543" t="str">
        <f>IFERROR(_xlfn.XLOOKUP(TEXT(A1543, "0"), TEXT('Material master'!$A$2:'Material master'!$A$275, "0"), 'Material master'!$E$2:'Material master'!$E$275, 1),"")</f>
        <v>SPC0922 - ATH Flour</v>
      </c>
      <c r="F1543" t="str">
        <f>IFERROR(_xlfn.XLOOKUP(TEXT(A1543, "0"), TEXT('Material master'!$A$2:'Material master'!$A$275, "0"), 'Material master'!$F$2:'Material master'!$F$275, 1),"")</f>
        <v>AC03 - ATH Flour Fine</v>
      </c>
      <c r="G1543" t="str">
        <f>IFERROR(_xlfn.XLOOKUP(TEXT(A1543, "0"), TEXT('Material master'!$A$2:'Material master'!$A$275, "0"), 'Material master'!$G$2:'Material master'!$G$275, 1),"")</f>
        <v>ATH SG40 PO</v>
      </c>
      <c r="H1543" t="s">
        <v>705</v>
      </c>
      <c r="I1543" t="s">
        <v>602</v>
      </c>
      <c r="J1543">
        <v>3.8</v>
      </c>
      <c r="K1543" s="32"/>
      <c r="L1543" s="32">
        <f t="shared" ref="L1543:W1543" si="1430">L1542 / $J1543</f>
        <v>5.7894736842105265</v>
      </c>
      <c r="M1543" s="32">
        <f t="shared" si="1430"/>
        <v>5.7894736842105265</v>
      </c>
      <c r="N1543" s="32">
        <f t="shared" si="1430"/>
        <v>5.5263157894736841</v>
      </c>
      <c r="O1543" s="32">
        <f t="shared" si="1430"/>
        <v>5.5263157894736841</v>
      </c>
      <c r="P1543" s="32">
        <f t="shared" si="1430"/>
        <v>5.7894736842105265</v>
      </c>
      <c r="Q1543" s="32">
        <f t="shared" si="1430"/>
        <v>5.5263157894736841</v>
      </c>
      <c r="R1543" s="32">
        <f t="shared" si="1430"/>
        <v>5.7894736842105265</v>
      </c>
      <c r="S1543" s="32">
        <f t="shared" si="1430"/>
        <v>5.5263157894736841</v>
      </c>
      <c r="T1543" s="32">
        <f t="shared" si="1430"/>
        <v>5.7894736842105265</v>
      </c>
      <c r="U1543" s="32">
        <f t="shared" si="1430"/>
        <v>5.5263157894736841</v>
      </c>
      <c r="V1543" s="32">
        <f t="shared" si="1430"/>
        <v>5.5263157894736841</v>
      </c>
      <c r="W1543" s="32">
        <f t="shared" si="1430"/>
        <v>5.7894736842105265</v>
      </c>
    </row>
    <row r="1544" spans="1:23" x14ac:dyDescent="0.25">
      <c r="A1544" s="257" t="s">
        <v>471</v>
      </c>
      <c r="B1544" t="str">
        <f>IFERROR(_xlfn.XLOOKUP(TEXT(A1544, "0"), TEXT('Material master'!$A$2:'Material master'!$A$275, "0"), 'Material master'!$B$2:'Material master'!$B$275, 1),"")</f>
        <v>ATH SG40 PO 1000:B4S:H4:H:1000</v>
      </c>
      <c r="C1544" t="str">
        <f>IFERROR(_xlfn.XLOOKUP(TEXT(A1544, "0"), TEXT('Material master'!$A$2:'Material master'!$A$275, "0"), 'Material master'!$C$2:'Material master'!$C$275, 1),"")</f>
        <v>Packaged Product</v>
      </c>
      <c r="D1544" t="str">
        <f>IFERROR(_xlfn.XLOOKUP(TEXT(A1544, "0"), TEXT('Material master'!$A$2:'Material master'!$A$275, "0"), 'Material master'!$D$2:'Material master'!$D$275, 1),"")</f>
        <v>J000 - ATH</v>
      </c>
      <c r="E1544" t="str">
        <f>IFERROR(_xlfn.XLOOKUP(TEXT(A1544, "0"), TEXT('Material master'!$A$2:'Material master'!$A$275, "0"), 'Material master'!$E$2:'Material master'!$E$275, 1),"")</f>
        <v>SPC0922 - ATH Flour</v>
      </c>
      <c r="F1544" t="str">
        <f>IFERROR(_xlfn.XLOOKUP(TEXT(A1544, "0"), TEXT('Material master'!$A$2:'Material master'!$A$275, "0"), 'Material master'!$F$2:'Material master'!$F$275, 1),"")</f>
        <v>AC03 - ATH Flour Fine</v>
      </c>
      <c r="G1544" t="str">
        <f>IFERROR(_xlfn.XLOOKUP(TEXT(A1544, "0"), TEXT('Material master'!$A$2:'Material master'!$A$275, "0"), 'Material master'!$G$2:'Material master'!$G$275, 1),"")</f>
        <v>ATH SG40 PO</v>
      </c>
      <c r="H1544" t="s">
        <v>706</v>
      </c>
      <c r="I1544" s="257" t="s">
        <v>109</v>
      </c>
      <c r="J1544">
        <v>1</v>
      </c>
      <c r="K1544" s="32"/>
      <c r="L1544" s="32">
        <f t="shared" ref="L1544:W1544" si="1431">L1542 * $J1544</f>
        <v>22</v>
      </c>
      <c r="M1544" s="32">
        <f t="shared" si="1431"/>
        <v>22</v>
      </c>
      <c r="N1544" s="32">
        <f t="shared" si="1431"/>
        <v>21</v>
      </c>
      <c r="O1544" s="32">
        <f t="shared" si="1431"/>
        <v>21</v>
      </c>
      <c r="P1544" s="32">
        <f t="shared" si="1431"/>
        <v>22</v>
      </c>
      <c r="Q1544" s="32">
        <f t="shared" si="1431"/>
        <v>21</v>
      </c>
      <c r="R1544" s="32">
        <f t="shared" si="1431"/>
        <v>22</v>
      </c>
      <c r="S1544" s="32">
        <f t="shared" si="1431"/>
        <v>21</v>
      </c>
      <c r="T1544" s="32">
        <f t="shared" si="1431"/>
        <v>22</v>
      </c>
      <c r="U1544" s="32">
        <f t="shared" si="1431"/>
        <v>21</v>
      </c>
      <c r="V1544" s="32">
        <f t="shared" si="1431"/>
        <v>21</v>
      </c>
      <c r="W1544" s="32">
        <f t="shared" si="1431"/>
        <v>22</v>
      </c>
    </row>
    <row r="1545" spans="1:23" x14ac:dyDescent="0.25">
      <c r="A1545" s="257" t="s">
        <v>471</v>
      </c>
      <c r="B1545" t="str">
        <f>IFERROR(_xlfn.XLOOKUP(TEXT(A1545, "0"), TEXT('Material master'!$A$2:'Material master'!$A$275, "0"), 'Material master'!$B$2:'Material master'!$B$275, 1),"")</f>
        <v>ATH SG40 PO 1000:B4S:H4:H:1000</v>
      </c>
      <c r="C1545" t="str">
        <f>IFERROR(_xlfn.XLOOKUP(TEXT(A1545, "0"), TEXT('Material master'!$A$2:'Material master'!$A$275, "0"), 'Material master'!$C$2:'Material master'!$C$275, 1),"")</f>
        <v>Packaged Product</v>
      </c>
      <c r="D1545" t="str">
        <f>IFERROR(_xlfn.XLOOKUP(TEXT(A1545, "0"), TEXT('Material master'!$A$2:'Material master'!$A$275, "0"), 'Material master'!$D$2:'Material master'!$D$275, 1),"")</f>
        <v>J000 - ATH</v>
      </c>
      <c r="E1545" t="str">
        <f>IFERROR(_xlfn.XLOOKUP(TEXT(A1545, "0"), TEXT('Material master'!$A$2:'Material master'!$A$275, "0"), 'Material master'!$E$2:'Material master'!$E$275, 1),"")</f>
        <v>SPC0922 - ATH Flour</v>
      </c>
      <c r="F1545" t="str">
        <f>IFERROR(_xlfn.XLOOKUP(TEXT(A1545, "0"), TEXT('Material master'!$A$2:'Material master'!$A$275, "0"), 'Material master'!$F$2:'Material master'!$F$275, 1),"")</f>
        <v>AC03 - ATH Flour Fine</v>
      </c>
      <c r="G1545" t="str">
        <f>IFERROR(_xlfn.XLOOKUP(TEXT(A1545, "0"), TEXT('Material master'!$A$2:'Material master'!$A$275, "0"), 'Material master'!$G$2:'Material master'!$G$275, 1),"")</f>
        <v>ATH SG40 PO</v>
      </c>
      <c r="H1545" t="s">
        <v>706</v>
      </c>
      <c r="I1545" s="257" t="s">
        <v>115</v>
      </c>
      <c r="J1545">
        <v>1</v>
      </c>
      <c r="K1545" s="32"/>
      <c r="L1545" s="32">
        <f t="shared" ref="L1545:W1545" si="1432">L1542 * $J1545</f>
        <v>22</v>
      </c>
      <c r="M1545" s="32">
        <f t="shared" si="1432"/>
        <v>22</v>
      </c>
      <c r="N1545" s="32">
        <f t="shared" si="1432"/>
        <v>21</v>
      </c>
      <c r="O1545" s="32">
        <f t="shared" si="1432"/>
        <v>21</v>
      </c>
      <c r="P1545" s="32">
        <f t="shared" si="1432"/>
        <v>22</v>
      </c>
      <c r="Q1545" s="32">
        <f t="shared" si="1432"/>
        <v>21</v>
      </c>
      <c r="R1545" s="32">
        <f t="shared" si="1432"/>
        <v>22</v>
      </c>
      <c r="S1545" s="32">
        <f t="shared" si="1432"/>
        <v>21</v>
      </c>
      <c r="T1545" s="32">
        <f t="shared" si="1432"/>
        <v>22</v>
      </c>
      <c r="U1545" s="32">
        <f t="shared" si="1432"/>
        <v>21</v>
      </c>
      <c r="V1545" s="32">
        <f t="shared" si="1432"/>
        <v>21</v>
      </c>
      <c r="W1545" s="32">
        <f t="shared" si="1432"/>
        <v>22</v>
      </c>
    </row>
    <row r="1546" spans="1:23" x14ac:dyDescent="0.25">
      <c r="A1546" s="257" t="s">
        <v>471</v>
      </c>
      <c r="B1546" t="str">
        <f>IFERROR(_xlfn.XLOOKUP(TEXT(A1546, "0"), TEXT('Material master'!$A$2:'Material master'!$A$275, "0"), 'Material master'!$B$2:'Material master'!$B$275, 1),"")</f>
        <v>ATH SG40 PO 1000:B4S:H4:H:1000</v>
      </c>
      <c r="C1546" t="str">
        <f>IFERROR(_xlfn.XLOOKUP(TEXT(A1546, "0"), TEXT('Material master'!$A$2:'Material master'!$A$275, "0"), 'Material master'!$C$2:'Material master'!$C$275, 1),"")</f>
        <v>Packaged Product</v>
      </c>
      <c r="D1546" t="str">
        <f>IFERROR(_xlfn.XLOOKUP(TEXT(A1546, "0"), TEXT('Material master'!$A$2:'Material master'!$A$275, "0"), 'Material master'!$D$2:'Material master'!$D$275, 1),"")</f>
        <v>J000 - ATH</v>
      </c>
      <c r="E1546" t="str">
        <f>IFERROR(_xlfn.XLOOKUP(TEXT(A1546, "0"), TEXT('Material master'!$A$2:'Material master'!$A$275, "0"), 'Material master'!$E$2:'Material master'!$E$275, 1),"")</f>
        <v>SPC0922 - ATH Flour</v>
      </c>
      <c r="F1546" t="str">
        <f>IFERROR(_xlfn.XLOOKUP(TEXT(A1546, "0"), TEXT('Material master'!$A$2:'Material master'!$A$275, "0"), 'Material master'!$F$2:'Material master'!$F$275, 1),"")</f>
        <v>AC03 - ATH Flour Fine</v>
      </c>
      <c r="G1546" t="str">
        <f>IFERROR(_xlfn.XLOOKUP(TEXT(A1546, "0"), TEXT('Material master'!$A$2:'Material master'!$A$275, "0"), 'Material master'!$G$2:'Material master'!$G$275, 1),"")</f>
        <v>ATH SG40 PO</v>
      </c>
      <c r="H1546" t="s">
        <v>706</v>
      </c>
      <c r="I1546" s="257" t="s">
        <v>119</v>
      </c>
      <c r="J1546">
        <v>1</v>
      </c>
      <c r="K1546" s="32"/>
      <c r="L1546" s="32">
        <f t="shared" ref="L1546:W1546" si="1433">L1542 * $J1546</f>
        <v>22</v>
      </c>
      <c r="M1546" s="32">
        <f t="shared" si="1433"/>
        <v>22</v>
      </c>
      <c r="N1546" s="32">
        <f t="shared" si="1433"/>
        <v>21</v>
      </c>
      <c r="O1546" s="32">
        <f t="shared" si="1433"/>
        <v>21</v>
      </c>
      <c r="P1546" s="32">
        <f t="shared" si="1433"/>
        <v>22</v>
      </c>
      <c r="Q1546" s="32">
        <f t="shared" si="1433"/>
        <v>21</v>
      </c>
      <c r="R1546" s="32">
        <f t="shared" si="1433"/>
        <v>22</v>
      </c>
      <c r="S1546" s="32">
        <f t="shared" si="1433"/>
        <v>21</v>
      </c>
      <c r="T1546" s="32">
        <f t="shared" si="1433"/>
        <v>22</v>
      </c>
      <c r="U1546" s="32">
        <f t="shared" si="1433"/>
        <v>21</v>
      </c>
      <c r="V1546" s="32">
        <f t="shared" si="1433"/>
        <v>21</v>
      </c>
      <c r="W1546" s="32">
        <f t="shared" si="1433"/>
        <v>22</v>
      </c>
    </row>
    <row r="1547" spans="1:23" ht="15.75" thickBot="1" x14ac:dyDescent="0.3">
      <c r="A1547" s="257" t="s">
        <v>471</v>
      </c>
      <c r="B1547" t="str">
        <f>IFERROR(_xlfn.XLOOKUP(TEXT(A1547, "0"), TEXT('Material master'!$A$2:'Material master'!$A$275, "0"), 'Material master'!$B$2:'Material master'!$B$275, 1),"")</f>
        <v>ATH SG40 PO 1000:B4S:H4:H:1000</v>
      </c>
      <c r="C1547" t="str">
        <f>IFERROR(_xlfn.XLOOKUP(TEXT(A1547, "0"), TEXT('Material master'!$A$2:'Material master'!$A$275, "0"), 'Material master'!$C$2:'Material master'!$C$275, 1),"")</f>
        <v>Packaged Product</v>
      </c>
      <c r="D1547" t="str">
        <f>IFERROR(_xlfn.XLOOKUP(TEXT(A1547, "0"), TEXT('Material master'!$A$2:'Material master'!$A$275, "0"), 'Material master'!$D$2:'Material master'!$D$275, 1),"")</f>
        <v>J000 - ATH</v>
      </c>
      <c r="E1547" t="str">
        <f>IFERROR(_xlfn.XLOOKUP(TEXT(A1547, "0"), TEXT('Material master'!$A$2:'Material master'!$A$275, "0"), 'Material master'!$E$2:'Material master'!$E$275, 1),"")</f>
        <v>SPC0922 - ATH Flour</v>
      </c>
      <c r="F1547" t="str">
        <f>IFERROR(_xlfn.XLOOKUP(TEXT(A1547, "0"), TEXT('Material master'!$A$2:'Material master'!$A$275, "0"), 'Material master'!$F$2:'Material master'!$F$275, 1),"")</f>
        <v>AC03 - ATH Flour Fine</v>
      </c>
      <c r="G1547" t="str">
        <f>IFERROR(_xlfn.XLOOKUP(TEXT(A1547, "0"), TEXT('Material master'!$A$2:'Material master'!$A$275, "0"), 'Material master'!$G$2:'Material master'!$G$275, 1),"")</f>
        <v>ATH SG40 PO</v>
      </c>
      <c r="H1547" t="s">
        <v>706</v>
      </c>
      <c r="I1547" s="257" t="s">
        <v>444</v>
      </c>
      <c r="J1547">
        <v>1</v>
      </c>
      <c r="K1547" s="32"/>
      <c r="L1547" s="32">
        <f t="shared" ref="L1547:W1547" si="1434">L1542 * $J1547</f>
        <v>22</v>
      </c>
      <c r="M1547" s="32">
        <f t="shared" si="1434"/>
        <v>22</v>
      </c>
      <c r="N1547" s="32">
        <f t="shared" si="1434"/>
        <v>21</v>
      </c>
      <c r="O1547" s="32">
        <f t="shared" si="1434"/>
        <v>21</v>
      </c>
      <c r="P1547" s="32">
        <f t="shared" si="1434"/>
        <v>22</v>
      </c>
      <c r="Q1547" s="32">
        <f t="shared" si="1434"/>
        <v>21</v>
      </c>
      <c r="R1547" s="32">
        <f t="shared" si="1434"/>
        <v>22</v>
      </c>
      <c r="S1547" s="32">
        <f t="shared" si="1434"/>
        <v>21</v>
      </c>
      <c r="T1547" s="32">
        <f t="shared" si="1434"/>
        <v>22</v>
      </c>
      <c r="U1547" s="32">
        <f t="shared" si="1434"/>
        <v>21</v>
      </c>
      <c r="V1547" s="32">
        <f t="shared" si="1434"/>
        <v>21</v>
      </c>
      <c r="W1547" s="32">
        <f t="shared" si="1434"/>
        <v>22</v>
      </c>
    </row>
    <row r="1548" spans="1:23" s="138" customFormat="1" x14ac:dyDescent="0.25">
      <c r="A1548" s="137" t="s">
        <v>473</v>
      </c>
      <c r="B1548" s="138" t="str">
        <f>IFERROR(_xlfn.XLOOKUP(TEXT(A1548, "0"), TEXT('Material master'!$A$2:'Material master'!$A$275, "0"), 'Material master'!$B$2:'Material master'!$B$275, 1),"")</f>
        <v>Toll Prototype Bagged</v>
      </c>
      <c r="C1548" s="138" t="str">
        <f>IFERROR(_xlfn.XLOOKUP(TEXT(A1548, "0"), TEXT('Material master'!$A$2:'Material master'!$A$275, "0"), 'Material master'!$C$2:'Material master'!$C$275, 1),"")</f>
        <v>Bulk Product</v>
      </c>
      <c r="D1548" s="138" t="str">
        <f>IFERROR(_xlfn.XLOOKUP(TEXT(A1548, "0"), TEXT('Material master'!$A$2:'Material master'!$A$275, "0"), 'Material master'!$D$2:'Material master'!$D$275, 1),"")</f>
        <v>SV00 - Toll Processing</v>
      </c>
      <c r="E1548" s="138" t="str">
        <f>IFERROR(_xlfn.XLOOKUP(TEXT(A1548, "0"), TEXT('Material master'!$A$2:'Material master'!$A$275, "0"), 'Material master'!$E$2:'Material master'!$E$275, 1),"")</f>
        <v>SPC9009 - Milling/Grinding</v>
      </c>
      <c r="F1548" s="138" t="str">
        <f>IFERROR(_xlfn.XLOOKUP(TEXT(A1548, "0"), TEXT('Material master'!$A$2:'Material master'!$A$275, "0"), 'Material master'!$F$2:'Material master'!$F$275, 1),"")</f>
        <v/>
      </c>
      <c r="G1548" s="138" t="str">
        <f>IFERROR(_xlfn.XLOOKUP(TEXT(A1548, "0"), TEXT('Material master'!$A$2:'Material master'!$A$275, "0"), 'Material master'!$G$2:'Material master'!$G$275, 1),"")</f>
        <v>Tol Processing prototype</v>
      </c>
      <c r="H1548" s="139" t="s">
        <v>696</v>
      </c>
      <c r="I1548" s="139"/>
      <c r="J1548" s="139"/>
      <c r="K1548" s="143"/>
      <c r="L1548" s="143">
        <v>0</v>
      </c>
      <c r="M1548" s="143">
        <v>0</v>
      </c>
      <c r="N1548" s="143">
        <v>0</v>
      </c>
      <c r="O1548" s="143">
        <v>0</v>
      </c>
      <c r="P1548" s="143">
        <v>0</v>
      </c>
      <c r="Q1548" s="143">
        <v>0</v>
      </c>
      <c r="R1548" s="143">
        <v>0</v>
      </c>
      <c r="S1548" s="143">
        <v>0</v>
      </c>
      <c r="T1548" s="143">
        <v>0</v>
      </c>
      <c r="U1548" s="143">
        <v>0</v>
      </c>
      <c r="V1548" s="143">
        <v>0</v>
      </c>
      <c r="W1548" s="143">
        <v>0</v>
      </c>
    </row>
    <row r="1549" spans="1:23" s="136" customFormat="1" x14ac:dyDescent="0.25">
      <c r="A1549" s="270" t="s">
        <v>473</v>
      </c>
      <c r="B1549" s="136" t="str">
        <f>IFERROR(_xlfn.XLOOKUP(TEXT(A1549, "0"), TEXT('Material master'!$A$2:'Material master'!$A$275, "0"), 'Material master'!$B$2:'Material master'!$B$275, 1),"")</f>
        <v>Toll Prototype Bagged</v>
      </c>
      <c r="C1549" s="136" t="str">
        <f>IFERROR(_xlfn.XLOOKUP(TEXT(A1549, "0"), TEXT('Material master'!$A$2:'Material master'!$A$275, "0"), 'Material master'!$C$2:'Material master'!$C$275, 1),"")</f>
        <v>Bulk Product</v>
      </c>
      <c r="D1549" s="136" t="str">
        <f>IFERROR(_xlfn.XLOOKUP(TEXT(A1549, "0"), TEXT('Material master'!$A$2:'Material master'!$A$275, "0"), 'Material master'!$D$2:'Material master'!$D$275, 1),"")</f>
        <v>SV00 - Toll Processing</v>
      </c>
      <c r="E1549" s="136" t="str">
        <f>IFERROR(_xlfn.XLOOKUP(TEXT(A1549, "0"), TEXT('Material master'!$A$2:'Material master'!$A$275, "0"), 'Material master'!$E$2:'Material master'!$E$275, 1),"")</f>
        <v>SPC9009 - Milling/Grinding</v>
      </c>
      <c r="F1549" s="136" t="str">
        <f>IFERROR(_xlfn.XLOOKUP(TEXT(A1549, "0"), TEXT('Material master'!$A$2:'Material master'!$A$275, "0"), 'Material master'!$F$2:'Material master'!$F$275, 1),"")</f>
        <v/>
      </c>
      <c r="G1549" s="136" t="str">
        <f>IFERROR(_xlfn.XLOOKUP(TEXT(A1549, "0"), TEXT('Material master'!$A$2:'Material master'!$A$275, "0"), 'Material master'!$G$2:'Material master'!$G$275, 1),"")</f>
        <v>Tol Processing prototype</v>
      </c>
      <c r="H1549" s="136" t="s">
        <v>697</v>
      </c>
      <c r="K1549" s="142">
        <v>0</v>
      </c>
      <c r="L1549" s="142">
        <f t="shared" ref="L1549:W1549" si="1435">K1549 - L1548 + L1551</f>
        <v>0</v>
      </c>
      <c r="M1549" s="142">
        <f t="shared" si="1435"/>
        <v>0</v>
      </c>
      <c r="N1549" s="142">
        <f t="shared" si="1435"/>
        <v>0</v>
      </c>
      <c r="O1549" s="142">
        <f t="shared" si="1435"/>
        <v>0</v>
      </c>
      <c r="P1549" s="142">
        <f t="shared" si="1435"/>
        <v>0</v>
      </c>
      <c r="Q1549" s="142">
        <f t="shared" si="1435"/>
        <v>0</v>
      </c>
      <c r="R1549" s="142">
        <f t="shared" si="1435"/>
        <v>0</v>
      </c>
      <c r="S1549" s="142">
        <f t="shared" si="1435"/>
        <v>0</v>
      </c>
      <c r="T1549" s="142">
        <f t="shared" si="1435"/>
        <v>0</v>
      </c>
      <c r="U1549" s="142">
        <f t="shared" si="1435"/>
        <v>0</v>
      </c>
      <c r="V1549" s="142">
        <f t="shared" si="1435"/>
        <v>0</v>
      </c>
      <c r="W1549" s="142">
        <f t="shared" si="1435"/>
        <v>0</v>
      </c>
    </row>
    <row r="1550" spans="1:23" x14ac:dyDescent="0.25">
      <c r="A1550" s="257" t="s">
        <v>473</v>
      </c>
      <c r="B1550" t="str">
        <f>IFERROR(_xlfn.XLOOKUP(TEXT(A1550, "0"), TEXT('Material master'!$A$2:'Material master'!$A$275, "0"), 'Material master'!$B$2:'Material master'!$B$275, 1),"")</f>
        <v>Toll Prototype Bagged</v>
      </c>
      <c r="C1550" t="str">
        <f>IFERROR(_xlfn.XLOOKUP(TEXT(A1550, "0"), TEXT('Material master'!$A$2:'Material master'!$A$275, "0"), 'Material master'!$C$2:'Material master'!$C$275, 1),"")</f>
        <v>Bulk Product</v>
      </c>
      <c r="D1550" t="str">
        <f>IFERROR(_xlfn.XLOOKUP(TEXT(A1550, "0"), TEXT('Material master'!$A$2:'Material master'!$A$275, "0"), 'Material master'!$D$2:'Material master'!$D$275, 1),"")</f>
        <v>SV00 - Toll Processing</v>
      </c>
      <c r="E1550" t="str">
        <f>IFERROR(_xlfn.XLOOKUP(TEXT(A1550, "0"), TEXT('Material master'!$A$2:'Material master'!$A$275, "0"), 'Material master'!$E$2:'Material master'!$E$275, 1),"")</f>
        <v>SPC9009 - Milling/Grinding</v>
      </c>
      <c r="F1550" t="str">
        <f>IFERROR(_xlfn.XLOOKUP(TEXT(A1550, "0"), TEXT('Material master'!$A$2:'Material master'!$A$275, "0"), 'Material master'!$F$2:'Material master'!$F$275, 1),"")</f>
        <v/>
      </c>
      <c r="G1550" t="str">
        <f>IFERROR(_xlfn.XLOOKUP(TEXT(A1550, "0"), TEXT('Material master'!$A$2:'Material master'!$A$275, "0"), 'Material master'!$G$2:'Material master'!$G$275, 1),"")</f>
        <v>Tol Processing prototype</v>
      </c>
      <c r="H1550" t="s">
        <v>698</v>
      </c>
      <c r="I1550" s="32">
        <v>0</v>
      </c>
      <c r="J1550" s="258">
        <f>IFERROR($I1550/AVERAGE($L1548:$W1548),0)</f>
        <v>0</v>
      </c>
      <c r="K1550" s="32"/>
      <c r="L1550" s="32">
        <f t="shared" ref="L1550:W1550" si="1436">$I1550</f>
        <v>0</v>
      </c>
      <c r="M1550" s="32">
        <f t="shared" si="1436"/>
        <v>0</v>
      </c>
      <c r="N1550" s="32">
        <f t="shared" si="1436"/>
        <v>0</v>
      </c>
      <c r="O1550" s="32">
        <f t="shared" si="1436"/>
        <v>0</v>
      </c>
      <c r="P1550" s="32">
        <f t="shared" si="1436"/>
        <v>0</v>
      </c>
      <c r="Q1550" s="32">
        <f t="shared" si="1436"/>
        <v>0</v>
      </c>
      <c r="R1550" s="32">
        <f t="shared" si="1436"/>
        <v>0</v>
      </c>
      <c r="S1550" s="32">
        <f t="shared" si="1436"/>
        <v>0</v>
      </c>
      <c r="T1550" s="32">
        <f t="shared" si="1436"/>
        <v>0</v>
      </c>
      <c r="U1550" s="32">
        <f t="shared" si="1436"/>
        <v>0</v>
      </c>
      <c r="V1550" s="32">
        <f t="shared" si="1436"/>
        <v>0</v>
      </c>
      <c r="W1550" s="32">
        <f t="shared" si="1436"/>
        <v>0</v>
      </c>
    </row>
    <row r="1551" spans="1:23" x14ac:dyDescent="0.25">
      <c r="A1551" s="257" t="s">
        <v>473</v>
      </c>
      <c r="B1551" t="str">
        <f>IFERROR(_xlfn.XLOOKUP(TEXT(A1551, "0"), TEXT('Material master'!$A$2:'Material master'!$A$275, "0"), 'Material master'!$B$2:'Material master'!$B$275, 1),"")</f>
        <v>Toll Prototype Bagged</v>
      </c>
      <c r="C1551" t="str">
        <f>IFERROR(_xlfn.XLOOKUP(TEXT(A1551, "0"), TEXT('Material master'!$A$2:'Material master'!$A$275, "0"), 'Material master'!$C$2:'Material master'!$C$275, 1),"")</f>
        <v>Bulk Product</v>
      </c>
      <c r="D1551" t="str">
        <f>IFERROR(_xlfn.XLOOKUP(TEXT(A1551, "0"), TEXT('Material master'!$A$2:'Material master'!$A$275, "0"), 'Material master'!$D$2:'Material master'!$D$275, 1),"")</f>
        <v>SV00 - Toll Processing</v>
      </c>
      <c r="E1551" t="str">
        <f>IFERROR(_xlfn.XLOOKUP(TEXT(A1551, "0"), TEXT('Material master'!$A$2:'Material master'!$A$275, "0"), 'Material master'!$E$2:'Material master'!$E$275, 1),"")</f>
        <v>SPC9009 - Milling/Grinding</v>
      </c>
      <c r="F1551" t="str">
        <f>IFERROR(_xlfn.XLOOKUP(TEXT(A1551, "0"), TEXT('Material master'!$A$2:'Material master'!$A$275, "0"), 'Material master'!$F$2:'Material master'!$F$275, 1),"")</f>
        <v/>
      </c>
      <c r="G1551" t="str">
        <f>IFERROR(_xlfn.XLOOKUP(TEXT(A1551, "0"), TEXT('Material master'!$A$2:'Material master'!$A$275, "0"), 'Material master'!$G$2:'Material master'!$G$275, 1),"")</f>
        <v>Tol Processing prototype</v>
      </c>
      <c r="H1551" t="s">
        <v>704</v>
      </c>
      <c r="I1551">
        <v>1</v>
      </c>
      <c r="K1551" s="32"/>
      <c r="L1551" s="32">
        <f t="shared" ref="L1551:W1551" si="1437">IF(( L1550 - K1549 + L1548 ) &gt; 0, CEILING(( L1550 - K1549 + L1548 ), $I1551), 0)</f>
        <v>0</v>
      </c>
      <c r="M1551" s="32">
        <f t="shared" si="1437"/>
        <v>0</v>
      </c>
      <c r="N1551" s="32">
        <f t="shared" si="1437"/>
        <v>0</v>
      </c>
      <c r="O1551" s="32">
        <f t="shared" si="1437"/>
        <v>0</v>
      </c>
      <c r="P1551" s="32">
        <f t="shared" si="1437"/>
        <v>0</v>
      </c>
      <c r="Q1551" s="32">
        <f t="shared" si="1437"/>
        <v>0</v>
      </c>
      <c r="R1551" s="32">
        <f t="shared" si="1437"/>
        <v>0</v>
      </c>
      <c r="S1551" s="32">
        <f t="shared" si="1437"/>
        <v>0</v>
      </c>
      <c r="T1551" s="32">
        <f t="shared" si="1437"/>
        <v>0</v>
      </c>
      <c r="U1551" s="32">
        <f t="shared" si="1437"/>
        <v>0</v>
      </c>
      <c r="V1551" s="32">
        <f t="shared" si="1437"/>
        <v>0</v>
      </c>
      <c r="W1551" s="32">
        <f t="shared" si="1437"/>
        <v>0</v>
      </c>
    </row>
    <row r="1552" spans="1:23" x14ac:dyDescent="0.25">
      <c r="A1552" s="257" t="s">
        <v>473</v>
      </c>
      <c r="B1552" t="str">
        <f>IFERROR(_xlfn.XLOOKUP(TEXT(A1552, "0"), TEXT('Material master'!$A$2:'Material master'!$A$275, "0"), 'Material master'!$B$2:'Material master'!$B$275, 1),"")</f>
        <v>Toll Prototype Bagged</v>
      </c>
      <c r="C1552" t="str">
        <f>IFERROR(_xlfn.XLOOKUP(TEXT(A1552, "0"), TEXT('Material master'!$A$2:'Material master'!$A$275, "0"), 'Material master'!$C$2:'Material master'!$C$275, 1),"")</f>
        <v>Bulk Product</v>
      </c>
      <c r="D1552" t="str">
        <f>IFERROR(_xlfn.XLOOKUP(TEXT(A1552, "0"), TEXT('Material master'!$A$2:'Material master'!$A$275, "0"), 'Material master'!$D$2:'Material master'!$D$275, 1),"")</f>
        <v>SV00 - Toll Processing</v>
      </c>
      <c r="E1552" t="str">
        <f>IFERROR(_xlfn.XLOOKUP(TEXT(A1552, "0"), TEXT('Material master'!$A$2:'Material master'!$A$275, "0"), 'Material master'!$E$2:'Material master'!$E$275, 1),"")</f>
        <v>SPC9009 - Milling/Grinding</v>
      </c>
      <c r="F1552" t="str">
        <f>IFERROR(_xlfn.XLOOKUP(TEXT(A1552, "0"), TEXT('Material master'!$A$2:'Material master'!$A$275, "0"), 'Material master'!$F$2:'Material master'!$F$275, 1),"")</f>
        <v/>
      </c>
      <c r="G1552" t="str">
        <f>IFERROR(_xlfn.XLOOKUP(TEXT(A1552, "0"), TEXT('Material master'!$A$2:'Material master'!$A$275, "0"), 'Material master'!$G$2:'Material master'!$G$275, 1),"")</f>
        <v>Tol Processing prototype</v>
      </c>
      <c r="H1552" t="s">
        <v>705</v>
      </c>
      <c r="I1552" t="s">
        <v>661</v>
      </c>
      <c r="J1552">
        <v>5</v>
      </c>
      <c r="K1552" s="32"/>
      <c r="L1552" s="32">
        <f t="shared" ref="L1552:W1552" si="1438">L1551 / $J1552</f>
        <v>0</v>
      </c>
      <c r="M1552" s="32">
        <f t="shared" si="1438"/>
        <v>0</v>
      </c>
      <c r="N1552" s="32">
        <f t="shared" si="1438"/>
        <v>0</v>
      </c>
      <c r="O1552" s="32">
        <f t="shared" si="1438"/>
        <v>0</v>
      </c>
      <c r="P1552" s="32">
        <f t="shared" si="1438"/>
        <v>0</v>
      </c>
      <c r="Q1552" s="32">
        <f t="shared" si="1438"/>
        <v>0</v>
      </c>
      <c r="R1552" s="32">
        <f t="shared" si="1438"/>
        <v>0</v>
      </c>
      <c r="S1552" s="32">
        <f t="shared" si="1438"/>
        <v>0</v>
      </c>
      <c r="T1552" s="32">
        <f t="shared" si="1438"/>
        <v>0</v>
      </c>
      <c r="U1552" s="32">
        <f t="shared" si="1438"/>
        <v>0</v>
      </c>
      <c r="V1552" s="32">
        <f t="shared" si="1438"/>
        <v>0</v>
      </c>
      <c r="W1552" s="32">
        <f t="shared" si="1438"/>
        <v>0</v>
      </c>
    </row>
    <row r="1553" spans="1:23" x14ac:dyDescent="0.25">
      <c r="A1553" s="257" t="s">
        <v>473</v>
      </c>
      <c r="B1553" t="str">
        <f>IFERROR(_xlfn.XLOOKUP(TEXT(A1553, "0"), TEXT('Material master'!$A$2:'Material master'!$A$275, "0"), 'Material master'!$B$2:'Material master'!$B$275, 1),"")</f>
        <v>Toll Prototype Bagged</v>
      </c>
      <c r="C1553" t="str">
        <f>IFERROR(_xlfn.XLOOKUP(TEXT(A1553, "0"), TEXT('Material master'!$A$2:'Material master'!$A$275, "0"), 'Material master'!$C$2:'Material master'!$C$275, 1),"")</f>
        <v>Bulk Product</v>
      </c>
      <c r="D1553" t="str">
        <f>IFERROR(_xlfn.XLOOKUP(TEXT(A1553, "0"), TEXT('Material master'!$A$2:'Material master'!$A$275, "0"), 'Material master'!$D$2:'Material master'!$D$275, 1),"")</f>
        <v>SV00 - Toll Processing</v>
      </c>
      <c r="E1553" t="str">
        <f>IFERROR(_xlfn.XLOOKUP(TEXT(A1553, "0"), TEXT('Material master'!$A$2:'Material master'!$A$275, "0"), 'Material master'!$E$2:'Material master'!$E$275, 1),"")</f>
        <v>SPC9009 - Milling/Grinding</v>
      </c>
      <c r="F1553" t="str">
        <f>IFERROR(_xlfn.XLOOKUP(TEXT(A1553, "0"), TEXT('Material master'!$A$2:'Material master'!$A$275, "0"), 'Material master'!$F$2:'Material master'!$F$275, 1),"")</f>
        <v/>
      </c>
      <c r="G1553" t="str">
        <f>IFERROR(_xlfn.XLOOKUP(TEXT(A1553, "0"), TEXT('Material master'!$A$2:'Material master'!$A$275, "0"), 'Material master'!$G$2:'Material master'!$G$275, 1),"")</f>
        <v>Tol Processing prototype</v>
      </c>
      <c r="H1553" t="s">
        <v>706</v>
      </c>
      <c r="I1553" s="257" t="s">
        <v>107</v>
      </c>
      <c r="J1553">
        <v>1</v>
      </c>
      <c r="K1553" s="32"/>
      <c r="L1553" s="32">
        <f t="shared" ref="L1553:W1553" si="1439">L1551 * $J1553</f>
        <v>0</v>
      </c>
      <c r="M1553" s="32">
        <f t="shared" si="1439"/>
        <v>0</v>
      </c>
      <c r="N1553" s="32">
        <f t="shared" si="1439"/>
        <v>0</v>
      </c>
      <c r="O1553" s="32">
        <f t="shared" si="1439"/>
        <v>0</v>
      </c>
      <c r="P1553" s="32">
        <f t="shared" si="1439"/>
        <v>0</v>
      </c>
      <c r="Q1553" s="32">
        <f t="shared" si="1439"/>
        <v>0</v>
      </c>
      <c r="R1553" s="32">
        <f t="shared" si="1439"/>
        <v>0</v>
      </c>
      <c r="S1553" s="32">
        <f t="shared" si="1439"/>
        <v>0</v>
      </c>
      <c r="T1553" s="32">
        <f t="shared" si="1439"/>
        <v>0</v>
      </c>
      <c r="U1553" s="32">
        <f t="shared" si="1439"/>
        <v>0</v>
      </c>
      <c r="V1553" s="32">
        <f t="shared" si="1439"/>
        <v>0</v>
      </c>
      <c r="W1553" s="32">
        <f t="shared" si="1439"/>
        <v>0</v>
      </c>
    </row>
    <row r="1554" spans="1:23" x14ac:dyDescent="0.25">
      <c r="A1554" s="257" t="s">
        <v>473</v>
      </c>
      <c r="B1554" t="str">
        <f>IFERROR(_xlfn.XLOOKUP(TEXT(A1554, "0"), TEXT('Material master'!$A$2:'Material master'!$A$275, "0"), 'Material master'!$B$2:'Material master'!$B$275, 1),"")</f>
        <v>Toll Prototype Bagged</v>
      </c>
      <c r="C1554" t="str">
        <f>IFERROR(_xlfn.XLOOKUP(TEXT(A1554, "0"), TEXT('Material master'!$A$2:'Material master'!$A$275, "0"), 'Material master'!$C$2:'Material master'!$C$275, 1),"")</f>
        <v>Bulk Product</v>
      </c>
      <c r="D1554" t="str">
        <f>IFERROR(_xlfn.XLOOKUP(TEXT(A1554, "0"), TEXT('Material master'!$A$2:'Material master'!$A$275, "0"), 'Material master'!$D$2:'Material master'!$D$275, 1),"")</f>
        <v>SV00 - Toll Processing</v>
      </c>
      <c r="E1554" t="str">
        <f>IFERROR(_xlfn.XLOOKUP(TEXT(A1554, "0"), TEXT('Material master'!$A$2:'Material master'!$A$275, "0"), 'Material master'!$E$2:'Material master'!$E$275, 1),"")</f>
        <v>SPC9009 - Milling/Grinding</v>
      </c>
      <c r="F1554" t="str">
        <f>IFERROR(_xlfn.XLOOKUP(TEXT(A1554, "0"), TEXT('Material master'!$A$2:'Material master'!$A$275, "0"), 'Material master'!$F$2:'Material master'!$F$275, 1),"")</f>
        <v/>
      </c>
      <c r="G1554" t="str">
        <f>IFERROR(_xlfn.XLOOKUP(TEXT(A1554, "0"), TEXT('Material master'!$A$2:'Material master'!$A$275, "0"), 'Material master'!$G$2:'Material master'!$G$275, 1),"")</f>
        <v>Tol Processing prototype</v>
      </c>
      <c r="H1554" t="s">
        <v>706</v>
      </c>
      <c r="I1554" s="257" t="s">
        <v>115</v>
      </c>
      <c r="J1554">
        <v>1</v>
      </c>
      <c r="K1554" s="32"/>
      <c r="L1554" s="32">
        <f t="shared" ref="L1554:W1554" si="1440">L1551 * $J1554</f>
        <v>0</v>
      </c>
      <c r="M1554" s="32">
        <f t="shared" si="1440"/>
        <v>0</v>
      </c>
      <c r="N1554" s="32">
        <f t="shared" si="1440"/>
        <v>0</v>
      </c>
      <c r="O1554" s="32">
        <f t="shared" si="1440"/>
        <v>0</v>
      </c>
      <c r="P1554" s="32">
        <f t="shared" si="1440"/>
        <v>0</v>
      </c>
      <c r="Q1554" s="32">
        <f t="shared" si="1440"/>
        <v>0</v>
      </c>
      <c r="R1554" s="32">
        <f t="shared" si="1440"/>
        <v>0</v>
      </c>
      <c r="S1554" s="32">
        <f t="shared" si="1440"/>
        <v>0</v>
      </c>
      <c r="T1554" s="32">
        <f t="shared" si="1440"/>
        <v>0</v>
      </c>
      <c r="U1554" s="32">
        <f t="shared" si="1440"/>
        <v>0</v>
      </c>
      <c r="V1554" s="32">
        <f t="shared" si="1440"/>
        <v>0</v>
      </c>
      <c r="W1554" s="32">
        <f t="shared" si="1440"/>
        <v>0</v>
      </c>
    </row>
    <row r="1555" spans="1:23" ht="15.75" thickBot="1" x14ac:dyDescent="0.3">
      <c r="A1555" s="257" t="s">
        <v>473</v>
      </c>
      <c r="B1555" t="str">
        <f>IFERROR(_xlfn.XLOOKUP(TEXT(A1555, "0"), TEXT('Material master'!$A$2:'Material master'!$A$275, "0"), 'Material master'!$B$2:'Material master'!$B$275, 1),"")</f>
        <v>Toll Prototype Bagged</v>
      </c>
      <c r="C1555" t="str">
        <f>IFERROR(_xlfn.XLOOKUP(TEXT(A1555, "0"), TEXT('Material master'!$A$2:'Material master'!$A$275, "0"), 'Material master'!$C$2:'Material master'!$C$275, 1),"")</f>
        <v>Bulk Product</v>
      </c>
      <c r="D1555" t="str">
        <f>IFERROR(_xlfn.XLOOKUP(TEXT(A1555, "0"), TEXT('Material master'!$A$2:'Material master'!$A$275, "0"), 'Material master'!$D$2:'Material master'!$D$275, 1),"")</f>
        <v>SV00 - Toll Processing</v>
      </c>
      <c r="E1555" t="str">
        <f>IFERROR(_xlfn.XLOOKUP(TEXT(A1555, "0"), TEXT('Material master'!$A$2:'Material master'!$A$275, "0"), 'Material master'!$E$2:'Material master'!$E$275, 1),"")</f>
        <v>SPC9009 - Milling/Grinding</v>
      </c>
      <c r="F1555" t="str">
        <f>IFERROR(_xlfn.XLOOKUP(TEXT(A1555, "0"), TEXT('Material master'!$A$2:'Material master'!$A$275, "0"), 'Material master'!$F$2:'Material master'!$F$275, 1),"")</f>
        <v/>
      </c>
      <c r="G1555" t="str">
        <f>IFERROR(_xlfn.XLOOKUP(TEXT(A1555, "0"), TEXT('Material master'!$A$2:'Material master'!$A$275, "0"), 'Material master'!$G$2:'Material master'!$G$275, 1),"")</f>
        <v>Tol Processing prototype</v>
      </c>
      <c r="H1555" t="s">
        <v>706</v>
      </c>
      <c r="I1555" s="257" t="s">
        <v>406</v>
      </c>
      <c r="J1555">
        <v>1</v>
      </c>
      <c r="K1555" s="32"/>
      <c r="L1555" s="32">
        <f t="shared" ref="L1555:W1555" si="1441">L1551 * $J1555</f>
        <v>0</v>
      </c>
      <c r="M1555" s="32">
        <f t="shared" si="1441"/>
        <v>0</v>
      </c>
      <c r="N1555" s="32">
        <f t="shared" si="1441"/>
        <v>0</v>
      </c>
      <c r="O1555" s="32">
        <f t="shared" si="1441"/>
        <v>0</v>
      </c>
      <c r="P1555" s="32">
        <f t="shared" si="1441"/>
        <v>0</v>
      </c>
      <c r="Q1555" s="32">
        <f t="shared" si="1441"/>
        <v>0</v>
      </c>
      <c r="R1555" s="32">
        <f t="shared" si="1441"/>
        <v>0</v>
      </c>
      <c r="S1555" s="32">
        <f t="shared" si="1441"/>
        <v>0</v>
      </c>
      <c r="T1555" s="32">
        <f t="shared" si="1441"/>
        <v>0</v>
      </c>
      <c r="U1555" s="32">
        <f t="shared" si="1441"/>
        <v>0</v>
      </c>
      <c r="V1555" s="32">
        <f t="shared" si="1441"/>
        <v>0</v>
      </c>
      <c r="W1555" s="32">
        <f t="shared" si="1441"/>
        <v>0</v>
      </c>
    </row>
    <row r="1556" spans="1:23" s="138" customFormat="1" x14ac:dyDescent="0.25">
      <c r="A1556" s="137" t="s">
        <v>476</v>
      </c>
      <c r="B1556" s="138" t="str">
        <f>IFERROR(_xlfn.XLOOKUP(TEXT(A1556, "0"), TEXT('Material master'!$A$2:'Material master'!$A$275, "0"), 'Material master'!$B$2:'Material master'!$B$275, 1),"")</f>
        <v>ATH SG55 PO 25:PA:CP1:H:1200</v>
      </c>
      <c r="C1556" s="138" t="str">
        <f>IFERROR(_xlfn.XLOOKUP(TEXT(A1556, "0"), TEXT('Material master'!$A$2:'Material master'!$A$275, "0"), 'Material master'!$C$2:'Material master'!$C$275, 1),"")</f>
        <v>Packaged Product</v>
      </c>
      <c r="D1556" s="138" t="str">
        <f>IFERROR(_xlfn.XLOOKUP(TEXT(A1556, "0"), TEXT('Material master'!$A$2:'Material master'!$A$275, "0"), 'Material master'!$D$2:'Material master'!$D$275, 1),"")</f>
        <v>J000 - ATH</v>
      </c>
      <c r="E1556" s="138" t="str">
        <f>IFERROR(_xlfn.XLOOKUP(TEXT(A1556, "0"), TEXT('Material master'!$A$2:'Material master'!$A$275, "0"), 'Material master'!$E$2:'Material master'!$E$275, 1),"")</f>
        <v>SPC0922 - ATH Flour</v>
      </c>
      <c r="F1556" s="138" t="str">
        <f>IFERROR(_xlfn.XLOOKUP(TEXT(A1556, "0"), TEXT('Material master'!$A$2:'Material master'!$A$275, "0"), 'Material master'!$F$2:'Material master'!$F$275, 1),"")</f>
        <v>AC02 - ATH Flour Medium</v>
      </c>
      <c r="G1556" s="138" t="str">
        <f>IFERROR(_xlfn.XLOOKUP(TEXT(A1556, "0"), TEXT('Material master'!$A$2:'Material master'!$A$275, "0"), 'Material master'!$G$2:'Material master'!$G$275, 1),"")</f>
        <v>ATH SG55 PO</v>
      </c>
      <c r="H1556" s="139" t="s">
        <v>696</v>
      </c>
      <c r="I1556" s="139"/>
      <c r="J1556" s="139"/>
      <c r="K1556" s="143"/>
      <c r="L1556" s="143">
        <v>0</v>
      </c>
      <c r="M1556" s="143">
        <v>0</v>
      </c>
      <c r="N1556" s="143">
        <v>0</v>
      </c>
      <c r="O1556" s="143">
        <v>0</v>
      </c>
      <c r="P1556" s="143">
        <v>0</v>
      </c>
      <c r="Q1556" s="143">
        <v>0</v>
      </c>
      <c r="R1556" s="143">
        <v>0</v>
      </c>
      <c r="S1556" s="143">
        <v>0</v>
      </c>
      <c r="T1556" s="143">
        <v>0</v>
      </c>
      <c r="U1556" s="143">
        <v>0</v>
      </c>
      <c r="V1556" s="143">
        <v>0</v>
      </c>
      <c r="W1556" s="143">
        <v>0</v>
      </c>
    </row>
    <row r="1557" spans="1:23" s="136" customFormat="1" x14ac:dyDescent="0.25">
      <c r="A1557" s="270" t="s">
        <v>476</v>
      </c>
      <c r="B1557" s="136" t="str">
        <f>IFERROR(_xlfn.XLOOKUP(TEXT(A1557, "0"), TEXT('Material master'!$A$2:'Material master'!$A$275, "0"), 'Material master'!$B$2:'Material master'!$B$275, 1),"")</f>
        <v>ATH SG55 PO 25:PA:CP1:H:1200</v>
      </c>
      <c r="C1557" s="136" t="str">
        <f>IFERROR(_xlfn.XLOOKUP(TEXT(A1557, "0"), TEXT('Material master'!$A$2:'Material master'!$A$275, "0"), 'Material master'!$C$2:'Material master'!$C$275, 1),"")</f>
        <v>Packaged Product</v>
      </c>
      <c r="D1557" s="136" t="str">
        <f>IFERROR(_xlfn.XLOOKUP(TEXT(A1557, "0"), TEXT('Material master'!$A$2:'Material master'!$A$275, "0"), 'Material master'!$D$2:'Material master'!$D$275, 1),"")</f>
        <v>J000 - ATH</v>
      </c>
      <c r="E1557" s="136" t="str">
        <f>IFERROR(_xlfn.XLOOKUP(TEXT(A1557, "0"), TEXT('Material master'!$A$2:'Material master'!$A$275, "0"), 'Material master'!$E$2:'Material master'!$E$275, 1),"")</f>
        <v>SPC0922 - ATH Flour</v>
      </c>
      <c r="F1557" s="136" t="str">
        <f>IFERROR(_xlfn.XLOOKUP(TEXT(A1557, "0"), TEXT('Material master'!$A$2:'Material master'!$A$275, "0"), 'Material master'!$F$2:'Material master'!$F$275, 1),"")</f>
        <v>AC02 - ATH Flour Medium</v>
      </c>
      <c r="G1557" s="136" t="str">
        <f>IFERROR(_xlfn.XLOOKUP(TEXT(A1557, "0"), TEXT('Material master'!$A$2:'Material master'!$A$275, "0"), 'Material master'!$G$2:'Material master'!$G$275, 1),"")</f>
        <v>ATH SG55 PO</v>
      </c>
      <c r="H1557" s="136" t="s">
        <v>697</v>
      </c>
      <c r="K1557" s="142">
        <v>0</v>
      </c>
      <c r="L1557" s="142">
        <f t="shared" ref="L1557:W1557" si="1442">K1557 - L1556 + L1559</f>
        <v>0</v>
      </c>
      <c r="M1557" s="142">
        <f t="shared" si="1442"/>
        <v>0</v>
      </c>
      <c r="N1557" s="142">
        <f t="shared" si="1442"/>
        <v>0</v>
      </c>
      <c r="O1557" s="142">
        <f t="shared" si="1442"/>
        <v>0</v>
      </c>
      <c r="P1557" s="142">
        <f t="shared" si="1442"/>
        <v>0</v>
      </c>
      <c r="Q1557" s="142">
        <f t="shared" si="1442"/>
        <v>0</v>
      </c>
      <c r="R1557" s="142">
        <f t="shared" si="1442"/>
        <v>0</v>
      </c>
      <c r="S1557" s="142">
        <f t="shared" si="1442"/>
        <v>0</v>
      </c>
      <c r="T1557" s="142">
        <f t="shared" si="1442"/>
        <v>0</v>
      </c>
      <c r="U1557" s="142">
        <f t="shared" si="1442"/>
        <v>0</v>
      </c>
      <c r="V1557" s="142">
        <f t="shared" si="1442"/>
        <v>0</v>
      </c>
      <c r="W1557" s="142">
        <f t="shared" si="1442"/>
        <v>0</v>
      </c>
    </row>
    <row r="1558" spans="1:23" x14ac:dyDescent="0.25">
      <c r="A1558" s="257" t="s">
        <v>476</v>
      </c>
      <c r="B1558" t="str">
        <f>IFERROR(_xlfn.XLOOKUP(TEXT(A1558, "0"), TEXT('Material master'!$A$2:'Material master'!$A$275, "0"), 'Material master'!$B$2:'Material master'!$B$275, 1),"")</f>
        <v>ATH SG55 PO 25:PA:CP1:H:1200</v>
      </c>
      <c r="C1558" t="str">
        <f>IFERROR(_xlfn.XLOOKUP(TEXT(A1558, "0"), TEXT('Material master'!$A$2:'Material master'!$A$275, "0"), 'Material master'!$C$2:'Material master'!$C$275, 1),"")</f>
        <v>Packaged Product</v>
      </c>
      <c r="D1558" t="str">
        <f>IFERROR(_xlfn.XLOOKUP(TEXT(A1558, "0"), TEXT('Material master'!$A$2:'Material master'!$A$275, "0"), 'Material master'!$D$2:'Material master'!$D$275, 1),"")</f>
        <v>J000 - ATH</v>
      </c>
      <c r="E1558" t="str">
        <f>IFERROR(_xlfn.XLOOKUP(TEXT(A1558, "0"), TEXT('Material master'!$A$2:'Material master'!$A$275, "0"), 'Material master'!$E$2:'Material master'!$E$275, 1),"")</f>
        <v>SPC0922 - ATH Flour</v>
      </c>
      <c r="F1558" t="str">
        <f>IFERROR(_xlfn.XLOOKUP(TEXT(A1558, "0"), TEXT('Material master'!$A$2:'Material master'!$A$275, "0"), 'Material master'!$F$2:'Material master'!$F$275, 1),"")</f>
        <v>AC02 - ATH Flour Medium</v>
      </c>
      <c r="G1558" t="str">
        <f>IFERROR(_xlfn.XLOOKUP(TEXT(A1558, "0"), TEXT('Material master'!$A$2:'Material master'!$A$275, "0"), 'Material master'!$G$2:'Material master'!$G$275, 1),"")</f>
        <v>ATH SG55 PO</v>
      </c>
      <c r="H1558" t="s">
        <v>698</v>
      </c>
      <c r="I1558" s="32">
        <v>0</v>
      </c>
      <c r="J1558" s="258">
        <f>IFERROR($I1558/AVERAGE($L1556:$W1556),0)</f>
        <v>0</v>
      </c>
      <c r="K1558" s="32"/>
      <c r="L1558" s="32">
        <f t="shared" ref="L1558:W1558" si="1443">$I1558</f>
        <v>0</v>
      </c>
      <c r="M1558" s="32">
        <f t="shared" si="1443"/>
        <v>0</v>
      </c>
      <c r="N1558" s="32">
        <f t="shared" si="1443"/>
        <v>0</v>
      </c>
      <c r="O1558" s="32">
        <f t="shared" si="1443"/>
        <v>0</v>
      </c>
      <c r="P1558" s="32">
        <f t="shared" si="1443"/>
        <v>0</v>
      </c>
      <c r="Q1558" s="32">
        <f t="shared" si="1443"/>
        <v>0</v>
      </c>
      <c r="R1558" s="32">
        <f t="shared" si="1443"/>
        <v>0</v>
      </c>
      <c r="S1558" s="32">
        <f t="shared" si="1443"/>
        <v>0</v>
      </c>
      <c r="T1558" s="32">
        <f t="shared" si="1443"/>
        <v>0</v>
      </c>
      <c r="U1558" s="32">
        <f t="shared" si="1443"/>
        <v>0</v>
      </c>
      <c r="V1558" s="32">
        <f t="shared" si="1443"/>
        <v>0</v>
      </c>
      <c r="W1558" s="32">
        <f t="shared" si="1443"/>
        <v>0</v>
      </c>
    </row>
    <row r="1559" spans="1:23" x14ac:dyDescent="0.25">
      <c r="A1559" s="257" t="s">
        <v>476</v>
      </c>
      <c r="B1559" t="str">
        <f>IFERROR(_xlfn.XLOOKUP(TEXT(A1559, "0"), TEXT('Material master'!$A$2:'Material master'!$A$275, "0"), 'Material master'!$B$2:'Material master'!$B$275, 1),"")</f>
        <v>ATH SG55 PO 25:PA:CP1:H:1200</v>
      </c>
      <c r="C1559" t="str">
        <f>IFERROR(_xlfn.XLOOKUP(TEXT(A1559, "0"), TEXT('Material master'!$A$2:'Material master'!$A$275, "0"), 'Material master'!$C$2:'Material master'!$C$275, 1),"")</f>
        <v>Packaged Product</v>
      </c>
      <c r="D1559" t="str">
        <f>IFERROR(_xlfn.XLOOKUP(TEXT(A1559, "0"), TEXT('Material master'!$A$2:'Material master'!$A$275, "0"), 'Material master'!$D$2:'Material master'!$D$275, 1),"")</f>
        <v>J000 - ATH</v>
      </c>
      <c r="E1559" t="str">
        <f>IFERROR(_xlfn.XLOOKUP(TEXT(A1559, "0"), TEXT('Material master'!$A$2:'Material master'!$A$275, "0"), 'Material master'!$E$2:'Material master'!$E$275, 1),"")</f>
        <v>SPC0922 - ATH Flour</v>
      </c>
      <c r="F1559" t="str">
        <f>IFERROR(_xlfn.XLOOKUP(TEXT(A1559, "0"), TEXT('Material master'!$A$2:'Material master'!$A$275, "0"), 'Material master'!$F$2:'Material master'!$F$275, 1),"")</f>
        <v>AC02 - ATH Flour Medium</v>
      </c>
      <c r="G1559" t="str">
        <f>IFERROR(_xlfn.XLOOKUP(TEXT(A1559, "0"), TEXT('Material master'!$A$2:'Material master'!$A$275, "0"), 'Material master'!$G$2:'Material master'!$G$275, 1),"")</f>
        <v>ATH SG55 PO</v>
      </c>
      <c r="H1559" t="s">
        <v>699</v>
      </c>
      <c r="I1559">
        <f>IFERROR(_xlfn.XLOOKUP(TEXT(A1559, "0"), TEXT('Purchase sheet'!$A$2:'Purchase sheet'!$A$31, "0"), 'Purchase sheet'!$H$2:'Purchase sheet'!$H$31, 1), 1)</f>
        <v>1</v>
      </c>
      <c r="K1559" s="32"/>
      <c r="L1559" s="259"/>
      <c r="M1559" s="32">
        <f t="shared" ref="M1559:W1559" si="1444">IF( M1558 - L1557 + M1556 &gt; 0, CEILING( M1558 - L1557 + M1556, $I$1559), 0)</f>
        <v>0</v>
      </c>
      <c r="N1559" s="32">
        <f t="shared" si="1444"/>
        <v>0</v>
      </c>
      <c r="O1559" s="32">
        <f t="shared" si="1444"/>
        <v>0</v>
      </c>
      <c r="P1559" s="32">
        <f t="shared" si="1444"/>
        <v>0</v>
      </c>
      <c r="Q1559" s="32">
        <f t="shared" si="1444"/>
        <v>0</v>
      </c>
      <c r="R1559" s="32">
        <f t="shared" si="1444"/>
        <v>0</v>
      </c>
      <c r="S1559" s="32">
        <f t="shared" si="1444"/>
        <v>0</v>
      </c>
      <c r="T1559" s="32">
        <f t="shared" si="1444"/>
        <v>0</v>
      </c>
      <c r="U1559" s="32">
        <f t="shared" si="1444"/>
        <v>0</v>
      </c>
      <c r="V1559" s="32">
        <f t="shared" si="1444"/>
        <v>0</v>
      </c>
      <c r="W1559" s="32">
        <f t="shared" si="1444"/>
        <v>0</v>
      </c>
    </row>
    <row r="1560" spans="1:23" ht="15.75" thickBot="1" x14ac:dyDescent="0.3">
      <c r="A1560" s="257" t="s">
        <v>476</v>
      </c>
      <c r="B1560" t="str">
        <f>IFERROR(_xlfn.XLOOKUP(TEXT(A1560, "0"), TEXT('Material master'!$A$2:'Material master'!$A$275, "0"), 'Material master'!$B$2:'Material master'!$B$275, 1),"")</f>
        <v>ATH SG55 PO 25:PA:CP1:H:1200</v>
      </c>
      <c r="C1560" t="str">
        <f>IFERROR(_xlfn.XLOOKUP(TEXT(A1560, "0"), TEXT('Material master'!$A$2:'Material master'!$A$275, "0"), 'Material master'!$C$2:'Material master'!$C$275, 1),"")</f>
        <v>Packaged Product</v>
      </c>
      <c r="D1560" t="str">
        <f>IFERROR(_xlfn.XLOOKUP(TEXT(A1560, "0"), TEXT('Material master'!$A$2:'Material master'!$A$275, "0"), 'Material master'!$D$2:'Material master'!$D$275, 1),"")</f>
        <v>J000 - ATH</v>
      </c>
      <c r="E1560" t="str">
        <f>IFERROR(_xlfn.XLOOKUP(TEXT(A1560, "0"), TEXT('Material master'!$A$2:'Material master'!$A$275, "0"), 'Material master'!$E$2:'Material master'!$E$275, 1),"")</f>
        <v>SPC0922 - ATH Flour</v>
      </c>
      <c r="F1560" t="str">
        <f>IFERROR(_xlfn.XLOOKUP(TEXT(A1560, "0"), TEXT('Material master'!$A$2:'Material master'!$A$275, "0"), 'Material master'!$F$2:'Material master'!$F$275, 1),"")</f>
        <v>AC02 - ATH Flour Medium</v>
      </c>
      <c r="G1560" t="str">
        <f>IFERROR(_xlfn.XLOOKUP(TEXT(A1560, "0"), TEXT('Material master'!$A$2:'Material master'!$A$275, "0"), 'Material master'!$G$2:'Material master'!$G$275, 1),"")</f>
        <v>ATH SG55 PO</v>
      </c>
      <c r="H1560" t="s">
        <v>700</v>
      </c>
      <c r="I1560">
        <f>INT(IFERROR(_xlfn.XLOOKUP(TEXT(A1560, "0"), TEXT('Purchase sheet'!$A$2:'Purchase sheet'!$A$31, "0"), 'Purchase sheet'!$H$2:'Purchase sheet'!$D$31, 1), 1))</f>
        <v>1</v>
      </c>
      <c r="K1560" s="32"/>
      <c r="L1560" s="32">
        <f t="shared" ref="L1560:V1560" si="1445">M1559</f>
        <v>0</v>
      </c>
      <c r="M1560" s="32">
        <f t="shared" si="1445"/>
        <v>0</v>
      </c>
      <c r="N1560" s="32">
        <f t="shared" si="1445"/>
        <v>0</v>
      </c>
      <c r="O1560" s="32">
        <f t="shared" si="1445"/>
        <v>0</v>
      </c>
      <c r="P1560" s="32">
        <f t="shared" si="1445"/>
        <v>0</v>
      </c>
      <c r="Q1560" s="32">
        <f t="shared" si="1445"/>
        <v>0</v>
      </c>
      <c r="R1560" s="32">
        <f t="shared" si="1445"/>
        <v>0</v>
      </c>
      <c r="S1560" s="32">
        <f t="shared" si="1445"/>
        <v>0</v>
      </c>
      <c r="T1560" s="32">
        <f t="shared" si="1445"/>
        <v>0</v>
      </c>
      <c r="U1560" s="32">
        <f t="shared" si="1445"/>
        <v>0</v>
      </c>
      <c r="V1560" s="32">
        <f t="shared" si="1445"/>
        <v>0</v>
      </c>
      <c r="W1560" s="32"/>
    </row>
    <row r="1561" spans="1:23" s="138" customFormat="1" x14ac:dyDescent="0.25">
      <c r="A1561" s="137" t="s">
        <v>478</v>
      </c>
      <c r="B1561" s="138" t="str">
        <f>IFERROR(_xlfn.XLOOKUP(TEXT(A1561, "0"), TEXT('Material master'!$A$2:'Material master'!$A$275, "0"), 'Material master'!$B$2:'Material master'!$B$275, 1),"")</f>
        <v>Bentonite D90 PO 1000:B4S:H2:NB:1000</v>
      </c>
      <c r="C1561" s="138" t="str">
        <f>IFERROR(_xlfn.XLOOKUP(TEXT(A1561, "0"), TEXT('Material master'!$A$2:'Material master'!$A$275, "0"), 'Material master'!$C$2:'Material master'!$C$275, 1),"")</f>
        <v>Packaged Product</v>
      </c>
      <c r="D1561" s="138" t="str">
        <f>IFERROR(_xlfn.XLOOKUP(TEXT(A1561, "0"), TEXT('Material master'!$A$2:'Material master'!$A$275, "0"), 'Material master'!$D$2:'Material master'!$D$275, 1),"")</f>
        <v>I001 - Bentonite</v>
      </c>
      <c r="E1561" s="138" t="str">
        <f>IFERROR(_xlfn.XLOOKUP(TEXT(A1561, "0"), TEXT('Material master'!$A$2:'Material master'!$A$275, "0"), 'Material master'!$E$2:'Material master'!$E$275, 1),"")</f>
        <v>SPC0916 - Bentonite Sodium Flour</v>
      </c>
      <c r="F1561" s="138" t="str">
        <f>IFERROR(_xlfn.XLOOKUP(TEXT(A1561, "0"), TEXT('Material master'!$A$2:'Material master'!$A$275, "0"), 'Material master'!$F$2:'Material master'!$F$275, 1),"")</f>
        <v>AE24 - Bentonite Sodium Flour Coarse</v>
      </c>
      <c r="G1561" s="138" t="str">
        <f>IFERROR(_xlfn.XLOOKUP(TEXT(A1561, "0"), TEXT('Material master'!$A$2:'Material master'!$A$275, "0"), 'Material master'!$G$2:'Material master'!$G$275, 1),"")</f>
        <v>Bentonite D90 PO</v>
      </c>
      <c r="H1561" s="138" t="s">
        <v>683</v>
      </c>
      <c r="I1561" s="140">
        <f>IFERROR(AVERAGE('Forecast sheet'!$C$77:'Forecast sheet'!$N$77),0)</f>
        <v>60</v>
      </c>
      <c r="J1561" s="140">
        <f>IFERROR(AVERAGE(L1561:W1561),0)</f>
        <v>75.656415883691167</v>
      </c>
      <c r="K1561" s="140"/>
      <c r="L1561" s="140">
        <v>92.909330292349821</v>
      </c>
      <c r="M1561" s="140">
        <v>74.087969119267626</v>
      </c>
      <c r="N1561" s="140">
        <v>74.087969119267626</v>
      </c>
      <c r="O1561" s="140">
        <v>74.087969119267626</v>
      </c>
      <c r="P1561" s="140">
        <v>74.087969119267626</v>
      </c>
      <c r="Q1561" s="140">
        <v>74.087969119267626</v>
      </c>
      <c r="R1561" s="140">
        <v>74.087969119267626</v>
      </c>
      <c r="S1561" s="140">
        <v>74.087969119267626</v>
      </c>
      <c r="T1561" s="140">
        <v>74.087969119267626</v>
      </c>
      <c r="U1561" s="140">
        <v>74.087969119267626</v>
      </c>
      <c r="V1561" s="140">
        <v>74.087969119267626</v>
      </c>
      <c r="W1561" s="140">
        <v>74.087969119267626</v>
      </c>
    </row>
    <row r="1562" spans="1:23" x14ac:dyDescent="0.25">
      <c r="A1562" s="257" t="s">
        <v>478</v>
      </c>
      <c r="B1562" t="str">
        <f>IFERROR(_xlfn.XLOOKUP(TEXT(A1562, "0"), TEXT('Material master'!$A$2:'Material master'!$A$275, "0"), 'Material master'!$B$2:'Material master'!$B$275, 1),"")</f>
        <v>Bentonite D90 PO 1000:B4S:H2:NB:1000</v>
      </c>
      <c r="C1562" t="str">
        <f>IFERROR(_xlfn.XLOOKUP(TEXT(A1562, "0"), TEXT('Material master'!$A$2:'Material master'!$A$275, "0"), 'Material master'!$C$2:'Material master'!$C$275, 1),"")</f>
        <v>Packaged Product</v>
      </c>
      <c r="D1562" t="str">
        <f>IFERROR(_xlfn.XLOOKUP(TEXT(A1562, "0"), TEXT('Material master'!$A$2:'Material master'!$A$275, "0"), 'Material master'!$D$2:'Material master'!$D$275, 1),"")</f>
        <v>I001 - Bentonite</v>
      </c>
      <c r="E1562" t="str">
        <f>IFERROR(_xlfn.XLOOKUP(TEXT(A1562, "0"), TEXT('Material master'!$A$2:'Material master'!$A$275, "0"), 'Material master'!$E$2:'Material master'!$E$275, 1),"")</f>
        <v>SPC0916 - Bentonite Sodium Flour</v>
      </c>
      <c r="F1562" t="str">
        <f>IFERROR(_xlfn.XLOOKUP(TEXT(A1562, "0"), TEXT('Material master'!$A$2:'Material master'!$A$275, "0"), 'Material master'!$F$2:'Material master'!$F$275, 1),"")</f>
        <v>AE24 - Bentonite Sodium Flour Coarse</v>
      </c>
      <c r="G1562" t="str">
        <f>IFERROR(_xlfn.XLOOKUP(TEXT(A1562, "0"), TEXT('Material master'!$A$2:'Material master'!$A$275, "0"), 'Material master'!$G$2:'Material master'!$G$275, 1),"")</f>
        <v>Bentonite D90 PO</v>
      </c>
      <c r="H1562" s="1" t="s">
        <v>696</v>
      </c>
      <c r="I1562" s="1"/>
      <c r="J1562" s="1"/>
      <c r="K1562" s="141"/>
      <c r="L1562" s="141">
        <f t="shared" ref="L1562:W1562" si="1446">SUM(L1561)</f>
        <v>92.909330292349821</v>
      </c>
      <c r="M1562" s="141">
        <f t="shared" si="1446"/>
        <v>74.087969119267626</v>
      </c>
      <c r="N1562" s="141">
        <f t="shared" si="1446"/>
        <v>74.087969119267626</v>
      </c>
      <c r="O1562" s="141">
        <f t="shared" si="1446"/>
        <v>74.087969119267626</v>
      </c>
      <c r="P1562" s="141">
        <f t="shared" si="1446"/>
        <v>74.087969119267626</v>
      </c>
      <c r="Q1562" s="141">
        <f t="shared" si="1446"/>
        <v>74.087969119267626</v>
      </c>
      <c r="R1562" s="141">
        <f t="shared" si="1446"/>
        <v>74.087969119267626</v>
      </c>
      <c r="S1562" s="141">
        <f t="shared" si="1446"/>
        <v>74.087969119267626</v>
      </c>
      <c r="T1562" s="141">
        <f t="shared" si="1446"/>
        <v>74.087969119267626</v>
      </c>
      <c r="U1562" s="141">
        <f t="shared" si="1446"/>
        <v>74.087969119267626</v>
      </c>
      <c r="V1562" s="141">
        <f t="shared" si="1446"/>
        <v>74.087969119267626</v>
      </c>
      <c r="W1562" s="141">
        <f t="shared" si="1446"/>
        <v>74.087969119267626</v>
      </c>
    </row>
    <row r="1563" spans="1:23" s="136" customFormat="1" x14ac:dyDescent="0.25">
      <c r="A1563" s="270" t="s">
        <v>478</v>
      </c>
      <c r="B1563" s="136" t="str">
        <f>IFERROR(_xlfn.XLOOKUP(TEXT(A1563, "0"), TEXT('Material master'!$A$2:'Material master'!$A$275, "0"), 'Material master'!$B$2:'Material master'!$B$275, 1),"")</f>
        <v>Bentonite D90 PO 1000:B4S:H2:NB:1000</v>
      </c>
      <c r="C1563" s="136" t="str">
        <f>IFERROR(_xlfn.XLOOKUP(TEXT(A1563, "0"), TEXT('Material master'!$A$2:'Material master'!$A$275, "0"), 'Material master'!$C$2:'Material master'!$C$275, 1),"")</f>
        <v>Packaged Product</v>
      </c>
      <c r="D1563" s="136" t="str">
        <f>IFERROR(_xlfn.XLOOKUP(TEXT(A1563, "0"), TEXT('Material master'!$A$2:'Material master'!$A$275, "0"), 'Material master'!$D$2:'Material master'!$D$275, 1),"")</f>
        <v>I001 - Bentonite</v>
      </c>
      <c r="E1563" s="136" t="str">
        <f>IFERROR(_xlfn.XLOOKUP(TEXT(A1563, "0"), TEXT('Material master'!$A$2:'Material master'!$A$275, "0"), 'Material master'!$E$2:'Material master'!$E$275, 1),"")</f>
        <v>SPC0916 - Bentonite Sodium Flour</v>
      </c>
      <c r="F1563" s="136" t="str">
        <f>IFERROR(_xlfn.XLOOKUP(TEXT(A1563, "0"), TEXT('Material master'!$A$2:'Material master'!$A$275, "0"), 'Material master'!$F$2:'Material master'!$F$275, 1),"")</f>
        <v>AE24 - Bentonite Sodium Flour Coarse</v>
      </c>
      <c r="G1563" s="136" t="str">
        <f>IFERROR(_xlfn.XLOOKUP(TEXT(A1563, "0"), TEXT('Material master'!$A$2:'Material master'!$A$275, "0"), 'Material master'!$G$2:'Material master'!$G$275, 1),"")</f>
        <v>Bentonite D90 PO</v>
      </c>
      <c r="H1563" s="136" t="s">
        <v>697</v>
      </c>
      <c r="K1563" s="142">
        <v>48</v>
      </c>
      <c r="L1563" s="142">
        <f t="shared" ref="L1563:W1563" si="1447">K1563 - L1562 + L1565</f>
        <v>48.090669707650179</v>
      </c>
      <c r="M1563" s="142">
        <f t="shared" si="1447"/>
        <v>48.002700588382552</v>
      </c>
      <c r="N1563" s="142">
        <f t="shared" si="1447"/>
        <v>48.914731469114926</v>
      </c>
      <c r="O1563" s="142">
        <f t="shared" si="1447"/>
        <v>48.8267623498473</v>
      </c>
      <c r="P1563" s="142">
        <f t="shared" si="1447"/>
        <v>48.738793230579674</v>
      </c>
      <c r="Q1563" s="142">
        <f t="shared" si="1447"/>
        <v>48.650824111312048</v>
      </c>
      <c r="R1563" s="142">
        <f t="shared" si="1447"/>
        <v>48.562854992044421</v>
      </c>
      <c r="S1563" s="142">
        <f t="shared" si="1447"/>
        <v>48.474885872776795</v>
      </c>
      <c r="T1563" s="142">
        <f t="shared" si="1447"/>
        <v>48.386916753509169</v>
      </c>
      <c r="U1563" s="142">
        <f t="shared" si="1447"/>
        <v>48.298947634241543</v>
      </c>
      <c r="V1563" s="142">
        <f t="shared" si="1447"/>
        <v>48.210978514973917</v>
      </c>
      <c r="W1563" s="142">
        <f t="shared" si="1447"/>
        <v>48.123009395706291</v>
      </c>
    </row>
    <row r="1564" spans="1:23" x14ac:dyDescent="0.25">
      <c r="A1564" s="257" t="s">
        <v>478</v>
      </c>
      <c r="B1564" t="str">
        <f>IFERROR(_xlfn.XLOOKUP(TEXT(A1564, "0"), TEXT('Material master'!$A$2:'Material master'!$A$275, "0"), 'Material master'!$B$2:'Material master'!$B$275, 1),"")</f>
        <v>Bentonite D90 PO 1000:B4S:H2:NB:1000</v>
      </c>
      <c r="C1564" t="str">
        <f>IFERROR(_xlfn.XLOOKUP(TEXT(A1564, "0"), TEXT('Material master'!$A$2:'Material master'!$A$275, "0"), 'Material master'!$C$2:'Material master'!$C$275, 1),"")</f>
        <v>Packaged Product</v>
      </c>
      <c r="D1564" t="str">
        <f>IFERROR(_xlfn.XLOOKUP(TEXT(A1564, "0"), TEXT('Material master'!$A$2:'Material master'!$A$275, "0"), 'Material master'!$D$2:'Material master'!$D$275, 1),"")</f>
        <v>I001 - Bentonite</v>
      </c>
      <c r="E1564" t="str">
        <f>IFERROR(_xlfn.XLOOKUP(TEXT(A1564, "0"), TEXT('Material master'!$A$2:'Material master'!$A$275, "0"), 'Material master'!$E$2:'Material master'!$E$275, 1),"")</f>
        <v>SPC0916 - Bentonite Sodium Flour</v>
      </c>
      <c r="F1564" t="str">
        <f>IFERROR(_xlfn.XLOOKUP(TEXT(A1564, "0"), TEXT('Material master'!$A$2:'Material master'!$A$275, "0"), 'Material master'!$F$2:'Material master'!$F$275, 1),"")</f>
        <v>AE24 - Bentonite Sodium Flour Coarse</v>
      </c>
      <c r="G1564" t="str">
        <f>IFERROR(_xlfn.XLOOKUP(TEXT(A1564, "0"), TEXT('Material master'!$A$2:'Material master'!$A$275, "0"), 'Material master'!$G$2:'Material master'!$G$275, 1),"")</f>
        <v>Bentonite D90 PO</v>
      </c>
      <c r="H1564" t="s">
        <v>698</v>
      </c>
      <c r="I1564" s="32">
        <v>48</v>
      </c>
      <c r="J1564" s="258">
        <f>IFERROR($I1564/AVERAGE($L1562:$W1562),0)</f>
        <v>0.63444718388182453</v>
      </c>
      <c r="K1564" s="32"/>
      <c r="L1564" s="32">
        <f t="shared" ref="L1564:W1564" si="1448">$I1564</f>
        <v>48</v>
      </c>
      <c r="M1564" s="32">
        <f t="shared" si="1448"/>
        <v>48</v>
      </c>
      <c r="N1564" s="32">
        <f t="shared" si="1448"/>
        <v>48</v>
      </c>
      <c r="O1564" s="32">
        <f t="shared" si="1448"/>
        <v>48</v>
      </c>
      <c r="P1564" s="32">
        <f t="shared" si="1448"/>
        <v>48</v>
      </c>
      <c r="Q1564" s="32">
        <f t="shared" si="1448"/>
        <v>48</v>
      </c>
      <c r="R1564" s="32">
        <f t="shared" si="1448"/>
        <v>48</v>
      </c>
      <c r="S1564" s="32">
        <f t="shared" si="1448"/>
        <v>48</v>
      </c>
      <c r="T1564" s="32">
        <f t="shared" si="1448"/>
        <v>48</v>
      </c>
      <c r="U1564" s="32">
        <f t="shared" si="1448"/>
        <v>48</v>
      </c>
      <c r="V1564" s="32">
        <f t="shared" si="1448"/>
        <v>48</v>
      </c>
      <c r="W1564" s="32">
        <f t="shared" si="1448"/>
        <v>48</v>
      </c>
    </row>
    <row r="1565" spans="1:23" x14ac:dyDescent="0.25">
      <c r="A1565" s="257" t="s">
        <v>478</v>
      </c>
      <c r="B1565" t="str">
        <f>IFERROR(_xlfn.XLOOKUP(TEXT(A1565, "0"), TEXT('Material master'!$A$2:'Material master'!$A$275, "0"), 'Material master'!$B$2:'Material master'!$B$275, 1),"")</f>
        <v>Bentonite D90 PO 1000:B4S:H2:NB:1000</v>
      </c>
      <c r="C1565" t="str">
        <f>IFERROR(_xlfn.XLOOKUP(TEXT(A1565, "0"), TEXT('Material master'!$A$2:'Material master'!$A$275, "0"), 'Material master'!$C$2:'Material master'!$C$275, 1),"")</f>
        <v>Packaged Product</v>
      </c>
      <c r="D1565" t="str">
        <f>IFERROR(_xlfn.XLOOKUP(TEXT(A1565, "0"), TEXT('Material master'!$A$2:'Material master'!$A$275, "0"), 'Material master'!$D$2:'Material master'!$D$275, 1),"")</f>
        <v>I001 - Bentonite</v>
      </c>
      <c r="E1565" t="str">
        <f>IFERROR(_xlfn.XLOOKUP(TEXT(A1565, "0"), TEXT('Material master'!$A$2:'Material master'!$A$275, "0"), 'Material master'!$E$2:'Material master'!$E$275, 1),"")</f>
        <v>SPC0916 - Bentonite Sodium Flour</v>
      </c>
      <c r="F1565" t="str">
        <f>IFERROR(_xlfn.XLOOKUP(TEXT(A1565, "0"), TEXT('Material master'!$A$2:'Material master'!$A$275, "0"), 'Material master'!$F$2:'Material master'!$F$275, 1),"")</f>
        <v>AE24 - Bentonite Sodium Flour Coarse</v>
      </c>
      <c r="G1565" t="str">
        <f>IFERROR(_xlfn.XLOOKUP(TEXT(A1565, "0"), TEXT('Material master'!$A$2:'Material master'!$A$275, "0"), 'Material master'!$G$2:'Material master'!$G$275, 1),"")</f>
        <v>Bentonite D90 PO</v>
      </c>
      <c r="H1565" t="s">
        <v>704</v>
      </c>
      <c r="I1565">
        <v>1</v>
      </c>
      <c r="K1565" s="32"/>
      <c r="L1565" s="32">
        <f t="shared" ref="L1565:W1565" si="1449">IF(( L1564 - K1563 + L1562 ) &gt; 0, CEILING(( L1564 - K1563 + L1562 ), $I1565), 0)</f>
        <v>93</v>
      </c>
      <c r="M1565" s="32">
        <f t="shared" si="1449"/>
        <v>74</v>
      </c>
      <c r="N1565" s="32">
        <f t="shared" si="1449"/>
        <v>75</v>
      </c>
      <c r="O1565" s="32">
        <f t="shared" si="1449"/>
        <v>74</v>
      </c>
      <c r="P1565" s="32">
        <f t="shared" si="1449"/>
        <v>74</v>
      </c>
      <c r="Q1565" s="32">
        <f t="shared" si="1449"/>
        <v>74</v>
      </c>
      <c r="R1565" s="32">
        <f t="shared" si="1449"/>
        <v>74</v>
      </c>
      <c r="S1565" s="32">
        <f t="shared" si="1449"/>
        <v>74</v>
      </c>
      <c r="T1565" s="32">
        <f t="shared" si="1449"/>
        <v>74</v>
      </c>
      <c r="U1565" s="32">
        <f t="shared" si="1449"/>
        <v>74</v>
      </c>
      <c r="V1565" s="32">
        <f t="shared" si="1449"/>
        <v>74</v>
      </c>
      <c r="W1565" s="32">
        <f t="shared" si="1449"/>
        <v>74</v>
      </c>
    </row>
    <row r="1566" spans="1:23" x14ac:dyDescent="0.25">
      <c r="A1566" s="257" t="s">
        <v>478</v>
      </c>
      <c r="B1566" t="str">
        <f>IFERROR(_xlfn.XLOOKUP(TEXT(A1566, "0"), TEXT('Material master'!$A$2:'Material master'!$A$275, "0"), 'Material master'!$B$2:'Material master'!$B$275, 1),"")</f>
        <v>Bentonite D90 PO 1000:B4S:H2:NB:1000</v>
      </c>
      <c r="C1566" t="str">
        <f>IFERROR(_xlfn.XLOOKUP(TEXT(A1566, "0"), TEXT('Material master'!$A$2:'Material master'!$A$275, "0"), 'Material master'!$C$2:'Material master'!$C$275, 1),"")</f>
        <v>Packaged Product</v>
      </c>
      <c r="D1566" t="str">
        <f>IFERROR(_xlfn.XLOOKUP(TEXT(A1566, "0"), TEXT('Material master'!$A$2:'Material master'!$A$275, "0"), 'Material master'!$D$2:'Material master'!$D$275, 1),"")</f>
        <v>I001 - Bentonite</v>
      </c>
      <c r="E1566" t="str">
        <f>IFERROR(_xlfn.XLOOKUP(TEXT(A1566, "0"), TEXT('Material master'!$A$2:'Material master'!$A$275, "0"), 'Material master'!$E$2:'Material master'!$E$275, 1),"")</f>
        <v>SPC0916 - Bentonite Sodium Flour</v>
      </c>
      <c r="F1566" t="str">
        <f>IFERROR(_xlfn.XLOOKUP(TEXT(A1566, "0"), TEXT('Material master'!$A$2:'Material master'!$A$275, "0"), 'Material master'!$F$2:'Material master'!$F$275, 1),"")</f>
        <v>AE24 - Bentonite Sodium Flour Coarse</v>
      </c>
      <c r="G1566" t="str">
        <f>IFERROR(_xlfn.XLOOKUP(TEXT(A1566, "0"), TEXT('Material master'!$A$2:'Material master'!$A$275, "0"), 'Material master'!$G$2:'Material master'!$G$275, 1),"")</f>
        <v>Bentonite D90 PO</v>
      </c>
      <c r="H1566" t="s">
        <v>705</v>
      </c>
      <c r="I1566" t="s">
        <v>661</v>
      </c>
      <c r="J1566">
        <v>5</v>
      </c>
      <c r="K1566" s="32"/>
      <c r="L1566" s="32">
        <f t="shared" ref="L1566:W1566" si="1450">L1565 / $J1566</f>
        <v>18.600000000000001</v>
      </c>
      <c r="M1566" s="32">
        <f t="shared" si="1450"/>
        <v>14.8</v>
      </c>
      <c r="N1566" s="32">
        <f t="shared" si="1450"/>
        <v>15</v>
      </c>
      <c r="O1566" s="32">
        <f t="shared" si="1450"/>
        <v>14.8</v>
      </c>
      <c r="P1566" s="32">
        <f t="shared" si="1450"/>
        <v>14.8</v>
      </c>
      <c r="Q1566" s="32">
        <f t="shared" si="1450"/>
        <v>14.8</v>
      </c>
      <c r="R1566" s="32">
        <f t="shared" si="1450"/>
        <v>14.8</v>
      </c>
      <c r="S1566" s="32">
        <f t="shared" si="1450"/>
        <v>14.8</v>
      </c>
      <c r="T1566" s="32">
        <f t="shared" si="1450"/>
        <v>14.8</v>
      </c>
      <c r="U1566" s="32">
        <f t="shared" si="1450"/>
        <v>14.8</v>
      </c>
      <c r="V1566" s="32">
        <f t="shared" si="1450"/>
        <v>14.8</v>
      </c>
      <c r="W1566" s="32">
        <f t="shared" si="1450"/>
        <v>14.8</v>
      </c>
    </row>
    <row r="1567" spans="1:23" x14ac:dyDescent="0.25">
      <c r="A1567" s="257" t="s">
        <v>478</v>
      </c>
      <c r="B1567" t="str">
        <f>IFERROR(_xlfn.XLOOKUP(TEXT(A1567, "0"), TEXT('Material master'!$A$2:'Material master'!$A$275, "0"), 'Material master'!$B$2:'Material master'!$B$275, 1),"")</f>
        <v>Bentonite D90 PO 1000:B4S:H2:NB:1000</v>
      </c>
      <c r="C1567" t="str">
        <f>IFERROR(_xlfn.XLOOKUP(TEXT(A1567, "0"), TEXT('Material master'!$A$2:'Material master'!$A$275, "0"), 'Material master'!$C$2:'Material master'!$C$275, 1),"")</f>
        <v>Packaged Product</v>
      </c>
      <c r="D1567" t="str">
        <f>IFERROR(_xlfn.XLOOKUP(TEXT(A1567, "0"), TEXT('Material master'!$A$2:'Material master'!$A$275, "0"), 'Material master'!$D$2:'Material master'!$D$275, 1),"")</f>
        <v>I001 - Bentonite</v>
      </c>
      <c r="E1567" t="str">
        <f>IFERROR(_xlfn.XLOOKUP(TEXT(A1567, "0"), TEXT('Material master'!$A$2:'Material master'!$A$275, "0"), 'Material master'!$E$2:'Material master'!$E$275, 1),"")</f>
        <v>SPC0916 - Bentonite Sodium Flour</v>
      </c>
      <c r="F1567" t="str">
        <f>IFERROR(_xlfn.XLOOKUP(TEXT(A1567, "0"), TEXT('Material master'!$A$2:'Material master'!$A$275, "0"), 'Material master'!$F$2:'Material master'!$F$275, 1),"")</f>
        <v>AE24 - Bentonite Sodium Flour Coarse</v>
      </c>
      <c r="G1567" t="str">
        <f>IFERROR(_xlfn.XLOOKUP(TEXT(A1567, "0"), TEXT('Material master'!$A$2:'Material master'!$A$275, "0"), 'Material master'!$G$2:'Material master'!$G$275, 1),"")</f>
        <v>Bentonite D90 PO</v>
      </c>
      <c r="H1567" t="s">
        <v>706</v>
      </c>
      <c r="I1567" s="257" t="s">
        <v>100</v>
      </c>
      <c r="J1567">
        <v>1</v>
      </c>
      <c r="K1567" s="32"/>
      <c r="L1567" s="32">
        <f t="shared" ref="L1567:W1567" si="1451">L1565 * $J1567</f>
        <v>93</v>
      </c>
      <c r="M1567" s="32">
        <f t="shared" si="1451"/>
        <v>74</v>
      </c>
      <c r="N1567" s="32">
        <f t="shared" si="1451"/>
        <v>75</v>
      </c>
      <c r="O1567" s="32">
        <f t="shared" si="1451"/>
        <v>74</v>
      </c>
      <c r="P1567" s="32">
        <f t="shared" si="1451"/>
        <v>74</v>
      </c>
      <c r="Q1567" s="32">
        <f t="shared" si="1451"/>
        <v>74</v>
      </c>
      <c r="R1567" s="32">
        <f t="shared" si="1451"/>
        <v>74</v>
      </c>
      <c r="S1567" s="32">
        <f t="shared" si="1451"/>
        <v>74</v>
      </c>
      <c r="T1567" s="32">
        <f t="shared" si="1451"/>
        <v>74</v>
      </c>
      <c r="U1567" s="32">
        <f t="shared" si="1451"/>
        <v>74</v>
      </c>
      <c r="V1567" s="32">
        <f t="shared" si="1451"/>
        <v>74</v>
      </c>
      <c r="W1567" s="32">
        <f t="shared" si="1451"/>
        <v>74</v>
      </c>
    </row>
    <row r="1568" spans="1:23" x14ac:dyDescent="0.25">
      <c r="A1568" s="257" t="s">
        <v>478</v>
      </c>
      <c r="B1568" t="str">
        <f>IFERROR(_xlfn.XLOOKUP(TEXT(A1568, "0"), TEXT('Material master'!$A$2:'Material master'!$A$275, "0"), 'Material master'!$B$2:'Material master'!$B$275, 1),"")</f>
        <v>Bentonite D90 PO 1000:B4S:H2:NB:1000</v>
      </c>
      <c r="C1568" t="str">
        <f>IFERROR(_xlfn.XLOOKUP(TEXT(A1568, "0"), TEXT('Material master'!$A$2:'Material master'!$A$275, "0"), 'Material master'!$C$2:'Material master'!$C$275, 1),"")</f>
        <v>Packaged Product</v>
      </c>
      <c r="D1568" t="str">
        <f>IFERROR(_xlfn.XLOOKUP(TEXT(A1568, "0"), TEXT('Material master'!$A$2:'Material master'!$A$275, "0"), 'Material master'!$D$2:'Material master'!$D$275, 1),"")</f>
        <v>I001 - Bentonite</v>
      </c>
      <c r="E1568" t="str">
        <f>IFERROR(_xlfn.XLOOKUP(TEXT(A1568, "0"), TEXT('Material master'!$A$2:'Material master'!$A$275, "0"), 'Material master'!$E$2:'Material master'!$E$275, 1),"")</f>
        <v>SPC0916 - Bentonite Sodium Flour</v>
      </c>
      <c r="F1568" t="str">
        <f>IFERROR(_xlfn.XLOOKUP(TEXT(A1568, "0"), TEXT('Material master'!$A$2:'Material master'!$A$275, "0"), 'Material master'!$F$2:'Material master'!$F$275, 1),"")</f>
        <v>AE24 - Bentonite Sodium Flour Coarse</v>
      </c>
      <c r="G1568" t="str">
        <f>IFERROR(_xlfn.XLOOKUP(TEXT(A1568, "0"), TEXT('Material master'!$A$2:'Material master'!$A$275, "0"), 'Material master'!$G$2:'Material master'!$G$275, 1),"")</f>
        <v>Bentonite D90 PO</v>
      </c>
      <c r="H1568" t="s">
        <v>706</v>
      </c>
      <c r="I1568" s="257" t="s">
        <v>139</v>
      </c>
      <c r="J1568">
        <v>1</v>
      </c>
      <c r="K1568" s="32"/>
      <c r="L1568" s="32">
        <f t="shared" ref="L1568:W1568" si="1452">L1565 * $J1568</f>
        <v>93</v>
      </c>
      <c r="M1568" s="32">
        <f t="shared" si="1452"/>
        <v>74</v>
      </c>
      <c r="N1568" s="32">
        <f t="shared" si="1452"/>
        <v>75</v>
      </c>
      <c r="O1568" s="32">
        <f t="shared" si="1452"/>
        <v>74</v>
      </c>
      <c r="P1568" s="32">
        <f t="shared" si="1452"/>
        <v>74</v>
      </c>
      <c r="Q1568" s="32">
        <f t="shared" si="1452"/>
        <v>74</v>
      </c>
      <c r="R1568" s="32">
        <f t="shared" si="1452"/>
        <v>74</v>
      </c>
      <c r="S1568" s="32">
        <f t="shared" si="1452"/>
        <v>74</v>
      </c>
      <c r="T1568" s="32">
        <f t="shared" si="1452"/>
        <v>74</v>
      </c>
      <c r="U1568" s="32">
        <f t="shared" si="1452"/>
        <v>74</v>
      </c>
      <c r="V1568" s="32">
        <f t="shared" si="1452"/>
        <v>74</v>
      </c>
      <c r="W1568" s="32">
        <f t="shared" si="1452"/>
        <v>74</v>
      </c>
    </row>
    <row r="1569" spans="1:23" ht="15.75" thickBot="1" x14ac:dyDescent="0.3">
      <c r="A1569" s="257" t="s">
        <v>478</v>
      </c>
      <c r="B1569" t="str">
        <f>IFERROR(_xlfn.XLOOKUP(TEXT(A1569, "0"), TEXT('Material master'!$A$2:'Material master'!$A$275, "0"), 'Material master'!$B$2:'Material master'!$B$275, 1),"")</f>
        <v>Bentonite D90 PO 1000:B4S:H2:NB:1000</v>
      </c>
      <c r="C1569" t="str">
        <f>IFERROR(_xlfn.XLOOKUP(TEXT(A1569, "0"), TEXT('Material master'!$A$2:'Material master'!$A$275, "0"), 'Material master'!$C$2:'Material master'!$C$275, 1),"")</f>
        <v>Packaged Product</v>
      </c>
      <c r="D1569" t="str">
        <f>IFERROR(_xlfn.XLOOKUP(TEXT(A1569, "0"), TEXT('Material master'!$A$2:'Material master'!$A$275, "0"), 'Material master'!$D$2:'Material master'!$D$275, 1),"")</f>
        <v>I001 - Bentonite</v>
      </c>
      <c r="E1569" t="str">
        <f>IFERROR(_xlfn.XLOOKUP(TEXT(A1569, "0"), TEXT('Material master'!$A$2:'Material master'!$A$275, "0"), 'Material master'!$E$2:'Material master'!$E$275, 1),"")</f>
        <v>SPC0916 - Bentonite Sodium Flour</v>
      </c>
      <c r="F1569" t="str">
        <f>IFERROR(_xlfn.XLOOKUP(TEXT(A1569, "0"), TEXT('Material master'!$A$2:'Material master'!$A$275, "0"), 'Material master'!$F$2:'Material master'!$F$275, 1),"")</f>
        <v>AE24 - Bentonite Sodium Flour Coarse</v>
      </c>
      <c r="G1569" t="str">
        <f>IFERROR(_xlfn.XLOOKUP(TEXT(A1569, "0"), TEXT('Material master'!$A$2:'Material master'!$A$275, "0"), 'Material master'!$G$2:'Material master'!$G$275, 1),"")</f>
        <v>Bentonite D90 PO</v>
      </c>
      <c r="H1569" t="s">
        <v>706</v>
      </c>
      <c r="I1569" s="257" t="s">
        <v>235</v>
      </c>
      <c r="J1569">
        <v>1</v>
      </c>
      <c r="K1569" s="32"/>
      <c r="L1569" s="32">
        <f t="shared" ref="L1569:W1569" si="1453">L1565 * $J1569</f>
        <v>93</v>
      </c>
      <c r="M1569" s="32">
        <f t="shared" si="1453"/>
        <v>74</v>
      </c>
      <c r="N1569" s="32">
        <f t="shared" si="1453"/>
        <v>75</v>
      </c>
      <c r="O1569" s="32">
        <f t="shared" si="1453"/>
        <v>74</v>
      </c>
      <c r="P1569" s="32">
        <f t="shared" si="1453"/>
        <v>74</v>
      </c>
      <c r="Q1569" s="32">
        <f t="shared" si="1453"/>
        <v>74</v>
      </c>
      <c r="R1569" s="32">
        <f t="shared" si="1453"/>
        <v>74</v>
      </c>
      <c r="S1569" s="32">
        <f t="shared" si="1453"/>
        <v>74</v>
      </c>
      <c r="T1569" s="32">
        <f t="shared" si="1453"/>
        <v>74</v>
      </c>
      <c r="U1569" s="32">
        <f t="shared" si="1453"/>
        <v>74</v>
      </c>
      <c r="V1569" s="32">
        <f t="shared" si="1453"/>
        <v>74</v>
      </c>
      <c r="W1569" s="32">
        <f t="shared" si="1453"/>
        <v>74</v>
      </c>
    </row>
    <row r="1570" spans="1:23" s="138" customFormat="1" x14ac:dyDescent="0.25">
      <c r="A1570" s="137" t="s">
        <v>480</v>
      </c>
      <c r="B1570" s="138" t="str">
        <f>IFERROR(_xlfn.XLOOKUP(TEXT(A1570, "0"), TEXT('Material master'!$A$2:'Material master'!$A$275, "0"), 'Material master'!$B$2:'Material master'!$B$275, 1),"")</f>
        <v>Dolomite 0% PO</v>
      </c>
      <c r="C1570" s="138" t="str">
        <f>IFERROR(_xlfn.XLOOKUP(TEXT(A1570, "0"), TEXT('Material master'!$A$2:'Material master'!$A$275, "0"), 'Material master'!$C$2:'Material master'!$C$275, 1),"")</f>
        <v>Bulk Product</v>
      </c>
      <c r="D1570" s="138" t="str">
        <f>IFERROR(_xlfn.XLOOKUP(TEXT(A1570, "0"), TEXT('Material master'!$A$2:'Material master'!$A$275, "0"), 'Material master'!$D$2:'Material master'!$D$275, 1),"")</f>
        <v>C003 - Dolomite</v>
      </c>
      <c r="E1570" s="138" t="str">
        <f>IFERROR(_xlfn.XLOOKUP(TEXT(A1570, "0"), TEXT('Material master'!$A$2:'Material master'!$A$275, "0"), 'Material master'!$E$2:'Material master'!$E$275, 1),"")</f>
        <v>SPC0213 - Dolomite Flour</v>
      </c>
      <c r="F1570" s="138" t="str">
        <f>IFERROR(_xlfn.XLOOKUP(TEXT(A1570, "0"), TEXT('Material master'!$A$2:'Material master'!$A$275, "0"), 'Material master'!$F$2:'Material master'!$F$275, 1),"")</f>
        <v>AF43 - Dolomite Flour</v>
      </c>
      <c r="G1570" s="138" t="str">
        <f>IFERROR(_xlfn.XLOOKUP(TEXT(A1570, "0"), TEXT('Material master'!$A$2:'Material master'!$A$275, "0"), 'Material master'!$G$2:'Material master'!$G$275, 1),"")</f>
        <v>Dolomite 0 percent PO</v>
      </c>
      <c r="H1570" s="138" t="s">
        <v>683</v>
      </c>
      <c r="I1570" s="140">
        <f>IFERROR(AVERAGE('Forecast sheet'!$C$78:'Forecast sheet'!$N$78),0)</f>
        <v>84.568333333333342</v>
      </c>
      <c r="J1570" s="140">
        <f>IFERROR(AVERAGE(L1570:W1570),0)</f>
        <v>95.523067074525002</v>
      </c>
      <c r="K1570" s="140"/>
      <c r="L1570" s="140">
        <v>89.154217172487989</v>
      </c>
      <c r="M1570" s="140">
        <v>86.247868595475907</v>
      </c>
      <c r="N1570" s="140">
        <v>103.25775539540983</v>
      </c>
      <c r="O1570" s="140">
        <v>105.84571367000389</v>
      </c>
      <c r="P1570" s="140">
        <v>105.00736098950159</v>
      </c>
      <c r="Q1570" s="140">
        <v>105.88216378654747</v>
      </c>
      <c r="R1570" s="140">
        <v>105.00736098950159</v>
      </c>
      <c r="S1570" s="140">
        <v>89.288080304426785</v>
      </c>
      <c r="T1570" s="140">
        <v>89.288080304426785</v>
      </c>
      <c r="U1570" s="140">
        <v>88.999040018420686</v>
      </c>
      <c r="V1570" s="140">
        <v>89.300123649677047</v>
      </c>
      <c r="W1570" s="140">
        <v>88.999040018420686</v>
      </c>
    </row>
    <row r="1571" spans="1:23" x14ac:dyDescent="0.25">
      <c r="A1571" s="257" t="s">
        <v>480</v>
      </c>
      <c r="B1571" t="str">
        <f>IFERROR(_xlfn.XLOOKUP(TEXT(A1571, "0"), TEXT('Material master'!$A$2:'Material master'!$A$275, "0"), 'Material master'!$B$2:'Material master'!$B$275, 1),"")</f>
        <v>Dolomite 0% PO</v>
      </c>
      <c r="C1571" t="str">
        <f>IFERROR(_xlfn.XLOOKUP(TEXT(A1571, "0"), TEXT('Material master'!$A$2:'Material master'!$A$275, "0"), 'Material master'!$C$2:'Material master'!$C$275, 1),"")</f>
        <v>Bulk Product</v>
      </c>
      <c r="D1571" t="str">
        <f>IFERROR(_xlfn.XLOOKUP(TEXT(A1571, "0"), TEXT('Material master'!$A$2:'Material master'!$A$275, "0"), 'Material master'!$D$2:'Material master'!$D$275, 1),"")</f>
        <v>C003 - Dolomite</v>
      </c>
      <c r="E1571" t="str">
        <f>IFERROR(_xlfn.XLOOKUP(TEXT(A1571, "0"), TEXT('Material master'!$A$2:'Material master'!$A$275, "0"), 'Material master'!$E$2:'Material master'!$E$275, 1),"")</f>
        <v>SPC0213 - Dolomite Flour</v>
      </c>
      <c r="F1571" t="str">
        <f>IFERROR(_xlfn.XLOOKUP(TEXT(A1571, "0"), TEXT('Material master'!$A$2:'Material master'!$A$275, "0"), 'Material master'!$F$2:'Material master'!$F$275, 1),"")</f>
        <v>AF43 - Dolomite Flour</v>
      </c>
      <c r="G1571" t="str">
        <f>IFERROR(_xlfn.XLOOKUP(TEXT(A1571, "0"), TEXT('Material master'!$A$2:'Material master'!$A$275, "0"), 'Material master'!$G$2:'Material master'!$G$275, 1),"")</f>
        <v>Dolomite 0 percent PO</v>
      </c>
      <c r="H1571" s="1" t="s">
        <v>696</v>
      </c>
      <c r="I1571" s="1"/>
      <c r="J1571" s="1"/>
      <c r="K1571" s="141"/>
      <c r="L1571" s="141">
        <f t="shared" ref="L1571:W1571" si="1454">SUM(L1570)</f>
        <v>89.154217172487989</v>
      </c>
      <c r="M1571" s="141">
        <f t="shared" si="1454"/>
        <v>86.247868595475907</v>
      </c>
      <c r="N1571" s="141">
        <f t="shared" si="1454"/>
        <v>103.25775539540983</v>
      </c>
      <c r="O1571" s="141">
        <f t="shared" si="1454"/>
        <v>105.84571367000389</v>
      </c>
      <c r="P1571" s="141">
        <f t="shared" si="1454"/>
        <v>105.00736098950159</v>
      </c>
      <c r="Q1571" s="141">
        <f t="shared" si="1454"/>
        <v>105.88216378654747</v>
      </c>
      <c r="R1571" s="141">
        <f t="shared" si="1454"/>
        <v>105.00736098950159</v>
      </c>
      <c r="S1571" s="141">
        <f t="shared" si="1454"/>
        <v>89.288080304426785</v>
      </c>
      <c r="T1571" s="141">
        <f t="shared" si="1454"/>
        <v>89.288080304426785</v>
      </c>
      <c r="U1571" s="141">
        <f t="shared" si="1454"/>
        <v>88.999040018420686</v>
      </c>
      <c r="V1571" s="141">
        <f t="shared" si="1454"/>
        <v>89.300123649677047</v>
      </c>
      <c r="W1571" s="141">
        <f t="shared" si="1454"/>
        <v>88.999040018420686</v>
      </c>
    </row>
    <row r="1572" spans="1:23" s="136" customFormat="1" x14ac:dyDescent="0.25">
      <c r="A1572" s="270" t="s">
        <v>480</v>
      </c>
      <c r="B1572" s="136" t="str">
        <f>IFERROR(_xlfn.XLOOKUP(TEXT(A1572, "0"), TEXT('Material master'!$A$2:'Material master'!$A$275, "0"), 'Material master'!$B$2:'Material master'!$B$275, 1),"")</f>
        <v>Dolomite 0% PO</v>
      </c>
      <c r="C1572" s="136" t="str">
        <f>IFERROR(_xlfn.XLOOKUP(TEXT(A1572, "0"), TEXT('Material master'!$A$2:'Material master'!$A$275, "0"), 'Material master'!$C$2:'Material master'!$C$275, 1),"")</f>
        <v>Bulk Product</v>
      </c>
      <c r="D1572" s="136" t="str">
        <f>IFERROR(_xlfn.XLOOKUP(TEXT(A1572, "0"), TEXT('Material master'!$A$2:'Material master'!$A$275, "0"), 'Material master'!$D$2:'Material master'!$D$275, 1),"")</f>
        <v>C003 - Dolomite</v>
      </c>
      <c r="E1572" s="136" t="str">
        <f>IFERROR(_xlfn.XLOOKUP(TEXT(A1572, "0"), TEXT('Material master'!$A$2:'Material master'!$A$275, "0"), 'Material master'!$E$2:'Material master'!$E$275, 1),"")</f>
        <v>SPC0213 - Dolomite Flour</v>
      </c>
      <c r="F1572" s="136" t="str">
        <f>IFERROR(_xlfn.XLOOKUP(TEXT(A1572, "0"), TEXT('Material master'!$A$2:'Material master'!$A$275, "0"), 'Material master'!$F$2:'Material master'!$F$275, 1),"")</f>
        <v>AF43 - Dolomite Flour</v>
      </c>
      <c r="G1572" s="136" t="str">
        <f>IFERROR(_xlfn.XLOOKUP(TEXT(A1572, "0"), TEXT('Material master'!$A$2:'Material master'!$A$275, "0"), 'Material master'!$G$2:'Material master'!$G$275, 1),"")</f>
        <v>Dolomite 0 percent PO</v>
      </c>
      <c r="H1572" s="136" t="s">
        <v>697</v>
      </c>
      <c r="K1572" s="142">
        <v>1</v>
      </c>
      <c r="L1572" s="142">
        <f t="shared" ref="L1572:W1572" si="1455">K1572 - L1571 + L1574</f>
        <v>0.84578282751201073</v>
      </c>
      <c r="M1572" s="142">
        <f t="shared" si="1455"/>
        <v>0.5979142320361035</v>
      </c>
      <c r="N1572" s="142">
        <f t="shared" si="1455"/>
        <v>0.34015883662627289</v>
      </c>
      <c r="O1572" s="142">
        <f t="shared" si="1455"/>
        <v>0.49444516662238414</v>
      </c>
      <c r="P1572" s="142">
        <f t="shared" si="1455"/>
        <v>0.48708417712079211</v>
      </c>
      <c r="Q1572" s="142">
        <f t="shared" si="1455"/>
        <v>0.60492039057332647</v>
      </c>
      <c r="R1572" s="142">
        <f t="shared" si="1455"/>
        <v>0.59755940107173444</v>
      </c>
      <c r="S1572" s="142">
        <f t="shared" si="1455"/>
        <v>0.30947909664494944</v>
      </c>
      <c r="T1572" s="142">
        <f t="shared" si="1455"/>
        <v>2.1398792218164431E-2</v>
      </c>
      <c r="U1572" s="142">
        <f t="shared" si="1455"/>
        <v>2.2358773797478193E-2</v>
      </c>
      <c r="V1572" s="142">
        <f t="shared" si="1455"/>
        <v>0.72223512412043078</v>
      </c>
      <c r="W1572" s="142">
        <f t="shared" si="1455"/>
        <v>0.72319510569974454</v>
      </c>
    </row>
    <row r="1573" spans="1:23" x14ac:dyDescent="0.25">
      <c r="A1573" s="257" t="s">
        <v>480</v>
      </c>
      <c r="B1573" t="str">
        <f>IFERROR(_xlfn.XLOOKUP(TEXT(A1573, "0"), TEXT('Material master'!$A$2:'Material master'!$A$275, "0"), 'Material master'!$B$2:'Material master'!$B$275, 1),"")</f>
        <v>Dolomite 0% PO</v>
      </c>
      <c r="C1573" t="str">
        <f>IFERROR(_xlfn.XLOOKUP(TEXT(A1573, "0"), TEXT('Material master'!$A$2:'Material master'!$A$275, "0"), 'Material master'!$C$2:'Material master'!$C$275, 1),"")</f>
        <v>Bulk Product</v>
      </c>
      <c r="D1573" t="str">
        <f>IFERROR(_xlfn.XLOOKUP(TEXT(A1573, "0"), TEXT('Material master'!$A$2:'Material master'!$A$275, "0"), 'Material master'!$D$2:'Material master'!$D$275, 1),"")</f>
        <v>C003 - Dolomite</v>
      </c>
      <c r="E1573" t="str">
        <f>IFERROR(_xlfn.XLOOKUP(TEXT(A1573, "0"), TEXT('Material master'!$A$2:'Material master'!$A$275, "0"), 'Material master'!$E$2:'Material master'!$E$275, 1),"")</f>
        <v>SPC0213 - Dolomite Flour</v>
      </c>
      <c r="F1573" t="str">
        <f>IFERROR(_xlfn.XLOOKUP(TEXT(A1573, "0"), TEXT('Material master'!$A$2:'Material master'!$A$275, "0"), 'Material master'!$F$2:'Material master'!$F$275, 1),"")</f>
        <v>AF43 - Dolomite Flour</v>
      </c>
      <c r="G1573" t="str">
        <f>IFERROR(_xlfn.XLOOKUP(TEXT(A1573, "0"), TEXT('Material master'!$A$2:'Material master'!$A$275, "0"), 'Material master'!$G$2:'Material master'!$G$275, 1),"")</f>
        <v>Dolomite 0 percent PO</v>
      </c>
      <c r="H1573" t="s">
        <v>698</v>
      </c>
      <c r="I1573" s="32">
        <v>0</v>
      </c>
      <c r="J1573" s="258">
        <f>IFERROR($I1573/AVERAGE($L1571:$W1571),0)</f>
        <v>0</v>
      </c>
      <c r="K1573" s="32"/>
      <c r="L1573" s="32">
        <f t="shared" ref="L1573:W1573" si="1456">$I1573</f>
        <v>0</v>
      </c>
      <c r="M1573" s="32">
        <f t="shared" si="1456"/>
        <v>0</v>
      </c>
      <c r="N1573" s="32">
        <f t="shared" si="1456"/>
        <v>0</v>
      </c>
      <c r="O1573" s="32">
        <f t="shared" si="1456"/>
        <v>0</v>
      </c>
      <c r="P1573" s="32">
        <f t="shared" si="1456"/>
        <v>0</v>
      </c>
      <c r="Q1573" s="32">
        <f t="shared" si="1456"/>
        <v>0</v>
      </c>
      <c r="R1573" s="32">
        <f t="shared" si="1456"/>
        <v>0</v>
      </c>
      <c r="S1573" s="32">
        <f t="shared" si="1456"/>
        <v>0</v>
      </c>
      <c r="T1573" s="32">
        <f t="shared" si="1456"/>
        <v>0</v>
      </c>
      <c r="U1573" s="32">
        <f t="shared" si="1456"/>
        <v>0</v>
      </c>
      <c r="V1573" s="32">
        <f t="shared" si="1456"/>
        <v>0</v>
      </c>
      <c r="W1573" s="32">
        <f t="shared" si="1456"/>
        <v>0</v>
      </c>
    </row>
    <row r="1574" spans="1:23" x14ac:dyDescent="0.25">
      <c r="A1574" s="257" t="s">
        <v>480</v>
      </c>
      <c r="B1574" t="str">
        <f>IFERROR(_xlfn.XLOOKUP(TEXT(A1574, "0"), TEXT('Material master'!$A$2:'Material master'!$A$275, "0"), 'Material master'!$B$2:'Material master'!$B$275, 1),"")</f>
        <v>Dolomite 0% PO</v>
      </c>
      <c r="C1574" t="str">
        <f>IFERROR(_xlfn.XLOOKUP(TEXT(A1574, "0"), TEXT('Material master'!$A$2:'Material master'!$A$275, "0"), 'Material master'!$C$2:'Material master'!$C$275, 1),"")</f>
        <v>Bulk Product</v>
      </c>
      <c r="D1574" t="str">
        <f>IFERROR(_xlfn.XLOOKUP(TEXT(A1574, "0"), TEXT('Material master'!$A$2:'Material master'!$A$275, "0"), 'Material master'!$D$2:'Material master'!$D$275, 1),"")</f>
        <v>C003 - Dolomite</v>
      </c>
      <c r="E1574" t="str">
        <f>IFERROR(_xlfn.XLOOKUP(TEXT(A1574, "0"), TEXT('Material master'!$A$2:'Material master'!$A$275, "0"), 'Material master'!$E$2:'Material master'!$E$275, 1),"")</f>
        <v>SPC0213 - Dolomite Flour</v>
      </c>
      <c r="F1574" t="str">
        <f>IFERROR(_xlfn.XLOOKUP(TEXT(A1574, "0"), TEXT('Material master'!$A$2:'Material master'!$A$275, "0"), 'Material master'!$F$2:'Material master'!$F$275, 1),"")</f>
        <v>AF43 - Dolomite Flour</v>
      </c>
      <c r="G1574" t="str">
        <f>IFERROR(_xlfn.XLOOKUP(TEXT(A1574, "0"), TEXT('Material master'!$A$2:'Material master'!$A$275, "0"), 'Material master'!$G$2:'Material master'!$G$275, 1),"")</f>
        <v>Dolomite 0 percent PO</v>
      </c>
      <c r="H1574" t="s">
        <v>704</v>
      </c>
      <c r="I1574">
        <v>1</v>
      </c>
      <c r="K1574" s="32"/>
      <c r="L1574" s="32">
        <f t="shared" ref="L1574:W1574" si="1457">IF(( L1573 - K1572 + L1571 ) &gt; 0, CEILING(( L1573 - K1572 + L1571 ), $I1574), 0)</f>
        <v>89</v>
      </c>
      <c r="M1574" s="32">
        <f t="shared" si="1457"/>
        <v>86</v>
      </c>
      <c r="N1574" s="32">
        <f t="shared" si="1457"/>
        <v>103</v>
      </c>
      <c r="O1574" s="32">
        <f t="shared" si="1457"/>
        <v>106</v>
      </c>
      <c r="P1574" s="32">
        <f t="shared" si="1457"/>
        <v>105</v>
      </c>
      <c r="Q1574" s="32">
        <f t="shared" si="1457"/>
        <v>106</v>
      </c>
      <c r="R1574" s="32">
        <f t="shared" si="1457"/>
        <v>105</v>
      </c>
      <c r="S1574" s="32">
        <f t="shared" si="1457"/>
        <v>89</v>
      </c>
      <c r="T1574" s="32">
        <f t="shared" si="1457"/>
        <v>89</v>
      </c>
      <c r="U1574" s="32">
        <f t="shared" si="1457"/>
        <v>89</v>
      </c>
      <c r="V1574" s="32">
        <f t="shared" si="1457"/>
        <v>90</v>
      </c>
      <c r="W1574" s="32">
        <f t="shared" si="1457"/>
        <v>89</v>
      </c>
    </row>
    <row r="1575" spans="1:23" x14ac:dyDescent="0.25">
      <c r="A1575" s="257" t="s">
        <v>480</v>
      </c>
      <c r="B1575" t="str">
        <f>IFERROR(_xlfn.XLOOKUP(TEXT(A1575, "0"), TEXT('Material master'!$A$2:'Material master'!$A$275, "0"), 'Material master'!$B$2:'Material master'!$B$275, 1),"")</f>
        <v>Dolomite 0% PO</v>
      </c>
      <c r="C1575" t="str">
        <f>IFERROR(_xlfn.XLOOKUP(TEXT(A1575, "0"), TEXT('Material master'!$A$2:'Material master'!$A$275, "0"), 'Material master'!$C$2:'Material master'!$C$275, 1),"")</f>
        <v>Bulk Product</v>
      </c>
      <c r="D1575" t="str">
        <f>IFERROR(_xlfn.XLOOKUP(TEXT(A1575, "0"), TEXT('Material master'!$A$2:'Material master'!$A$275, "0"), 'Material master'!$D$2:'Material master'!$D$275, 1),"")</f>
        <v>C003 - Dolomite</v>
      </c>
      <c r="E1575" t="str">
        <f>IFERROR(_xlfn.XLOOKUP(TEXT(A1575, "0"), TEXT('Material master'!$A$2:'Material master'!$A$275, "0"), 'Material master'!$E$2:'Material master'!$E$275, 1),"")</f>
        <v>SPC0213 - Dolomite Flour</v>
      </c>
      <c r="F1575" t="str">
        <f>IFERROR(_xlfn.XLOOKUP(TEXT(A1575, "0"), TEXT('Material master'!$A$2:'Material master'!$A$275, "0"), 'Material master'!$F$2:'Material master'!$F$275, 1),"")</f>
        <v>AF43 - Dolomite Flour</v>
      </c>
      <c r="G1575" t="str">
        <f>IFERROR(_xlfn.XLOOKUP(TEXT(A1575, "0"), TEXT('Material master'!$A$2:'Material master'!$A$275, "0"), 'Material master'!$G$2:'Material master'!$G$275, 1),"")</f>
        <v>Dolomite 0 percent PO</v>
      </c>
      <c r="H1575" t="s">
        <v>705</v>
      </c>
      <c r="I1575" t="s">
        <v>612</v>
      </c>
      <c r="J1575">
        <v>25</v>
      </c>
      <c r="K1575" s="32"/>
      <c r="L1575" s="32">
        <f t="shared" ref="L1575:W1575" si="1458">L1574 / $J1575</f>
        <v>3.56</v>
      </c>
      <c r="M1575" s="32">
        <f t="shared" si="1458"/>
        <v>3.44</v>
      </c>
      <c r="N1575" s="32">
        <f t="shared" si="1458"/>
        <v>4.12</v>
      </c>
      <c r="O1575" s="32">
        <f t="shared" si="1458"/>
        <v>4.24</v>
      </c>
      <c r="P1575" s="32">
        <f t="shared" si="1458"/>
        <v>4.2</v>
      </c>
      <c r="Q1575" s="32">
        <f t="shared" si="1458"/>
        <v>4.24</v>
      </c>
      <c r="R1575" s="32">
        <f t="shared" si="1458"/>
        <v>4.2</v>
      </c>
      <c r="S1575" s="32">
        <f t="shared" si="1458"/>
        <v>3.56</v>
      </c>
      <c r="T1575" s="32">
        <f t="shared" si="1458"/>
        <v>3.56</v>
      </c>
      <c r="U1575" s="32">
        <f t="shared" si="1458"/>
        <v>3.56</v>
      </c>
      <c r="V1575" s="32">
        <f t="shared" si="1458"/>
        <v>3.6</v>
      </c>
      <c r="W1575" s="32">
        <f t="shared" si="1458"/>
        <v>3.56</v>
      </c>
    </row>
    <row r="1576" spans="1:23" x14ac:dyDescent="0.25">
      <c r="A1576" s="257" t="s">
        <v>480</v>
      </c>
      <c r="B1576" t="str">
        <f>IFERROR(_xlfn.XLOOKUP(TEXT(A1576, "0"), TEXT('Material master'!$A$2:'Material master'!$A$275, "0"), 'Material master'!$B$2:'Material master'!$B$275, 1),"")</f>
        <v>Dolomite 0% PO</v>
      </c>
      <c r="C1576" t="str">
        <f>IFERROR(_xlfn.XLOOKUP(TEXT(A1576, "0"), TEXT('Material master'!$A$2:'Material master'!$A$275, "0"), 'Material master'!$C$2:'Material master'!$C$275, 1),"")</f>
        <v>Bulk Product</v>
      </c>
      <c r="D1576" t="str">
        <f>IFERROR(_xlfn.XLOOKUP(TEXT(A1576, "0"), TEXT('Material master'!$A$2:'Material master'!$A$275, "0"), 'Material master'!$D$2:'Material master'!$D$275, 1),"")</f>
        <v>C003 - Dolomite</v>
      </c>
      <c r="E1576" t="str">
        <f>IFERROR(_xlfn.XLOOKUP(TEXT(A1576, "0"), TEXT('Material master'!$A$2:'Material master'!$A$275, "0"), 'Material master'!$E$2:'Material master'!$E$275, 1),"")</f>
        <v>SPC0213 - Dolomite Flour</v>
      </c>
      <c r="F1576" t="str">
        <f>IFERROR(_xlfn.XLOOKUP(TEXT(A1576, "0"), TEXT('Material master'!$A$2:'Material master'!$A$275, "0"), 'Material master'!$F$2:'Material master'!$F$275, 1),"")</f>
        <v>AF43 - Dolomite Flour</v>
      </c>
      <c r="G1576" t="str">
        <f>IFERROR(_xlfn.XLOOKUP(TEXT(A1576, "0"), TEXT('Material master'!$A$2:'Material master'!$A$275, "0"), 'Material master'!$G$2:'Material master'!$G$275, 1),"")</f>
        <v>Dolomite 0 percent PO</v>
      </c>
      <c r="H1576" t="s">
        <v>706</v>
      </c>
      <c r="I1576" s="257" t="s">
        <v>60</v>
      </c>
      <c r="J1576">
        <v>0.63100000000000001</v>
      </c>
      <c r="K1576" s="32"/>
      <c r="L1576" s="32">
        <f t="shared" ref="L1576:W1576" si="1459">L1574 * $J1576</f>
        <v>56.158999999999999</v>
      </c>
      <c r="M1576" s="32">
        <f t="shared" si="1459"/>
        <v>54.265999999999998</v>
      </c>
      <c r="N1576" s="32">
        <f t="shared" si="1459"/>
        <v>64.992999999999995</v>
      </c>
      <c r="O1576" s="32">
        <f t="shared" si="1459"/>
        <v>66.885999999999996</v>
      </c>
      <c r="P1576" s="32">
        <f t="shared" si="1459"/>
        <v>66.254999999999995</v>
      </c>
      <c r="Q1576" s="32">
        <f t="shared" si="1459"/>
        <v>66.885999999999996</v>
      </c>
      <c r="R1576" s="32">
        <f t="shared" si="1459"/>
        <v>66.254999999999995</v>
      </c>
      <c r="S1576" s="32">
        <f t="shared" si="1459"/>
        <v>56.158999999999999</v>
      </c>
      <c r="T1576" s="32">
        <f t="shared" si="1459"/>
        <v>56.158999999999999</v>
      </c>
      <c r="U1576" s="32">
        <f t="shared" si="1459"/>
        <v>56.158999999999999</v>
      </c>
      <c r="V1576" s="32">
        <f t="shared" si="1459"/>
        <v>56.79</v>
      </c>
      <c r="W1576" s="32">
        <f t="shared" si="1459"/>
        <v>56.158999999999999</v>
      </c>
    </row>
    <row r="1577" spans="1:23" x14ac:dyDescent="0.25">
      <c r="A1577" s="257" t="s">
        <v>480</v>
      </c>
      <c r="B1577" t="str">
        <f>IFERROR(_xlfn.XLOOKUP(TEXT(A1577, "0"), TEXT('Material master'!$A$2:'Material master'!$A$275, "0"), 'Material master'!$B$2:'Material master'!$B$275, 1),"")</f>
        <v>Dolomite 0% PO</v>
      </c>
      <c r="C1577" t="str">
        <f>IFERROR(_xlfn.XLOOKUP(TEXT(A1577, "0"), TEXT('Material master'!$A$2:'Material master'!$A$275, "0"), 'Material master'!$C$2:'Material master'!$C$275, 1),"")</f>
        <v>Bulk Product</v>
      </c>
      <c r="D1577" t="str">
        <f>IFERROR(_xlfn.XLOOKUP(TEXT(A1577, "0"), TEXT('Material master'!$A$2:'Material master'!$A$275, "0"), 'Material master'!$D$2:'Material master'!$D$275, 1),"")</f>
        <v>C003 - Dolomite</v>
      </c>
      <c r="E1577" t="str">
        <f>IFERROR(_xlfn.XLOOKUP(TEXT(A1577, "0"), TEXT('Material master'!$A$2:'Material master'!$A$275, "0"), 'Material master'!$E$2:'Material master'!$E$275, 1),"")</f>
        <v>SPC0213 - Dolomite Flour</v>
      </c>
      <c r="F1577" t="str">
        <f>IFERROR(_xlfn.XLOOKUP(TEXT(A1577, "0"), TEXT('Material master'!$A$2:'Material master'!$A$275, "0"), 'Material master'!$F$2:'Material master'!$F$275, 1),"")</f>
        <v>AF43 - Dolomite Flour</v>
      </c>
      <c r="G1577" t="str">
        <f>IFERROR(_xlfn.XLOOKUP(TEXT(A1577, "0"), TEXT('Material master'!$A$2:'Material master'!$A$275, "0"), 'Material master'!$G$2:'Material master'!$G$275, 1),"")</f>
        <v>Dolomite 0 percent PO</v>
      </c>
      <c r="H1577" t="s">
        <v>706</v>
      </c>
      <c r="I1577" s="257" t="s">
        <v>701</v>
      </c>
      <c r="J1577">
        <v>0.21099999999999999</v>
      </c>
      <c r="K1577" s="32"/>
      <c r="L1577" s="32">
        <f t="shared" ref="L1577:W1577" si="1460">L1574 * $J1577</f>
        <v>18.779</v>
      </c>
      <c r="M1577" s="32">
        <f t="shared" si="1460"/>
        <v>18.146000000000001</v>
      </c>
      <c r="N1577" s="32">
        <f t="shared" si="1460"/>
        <v>21.733000000000001</v>
      </c>
      <c r="O1577" s="32">
        <f t="shared" si="1460"/>
        <v>22.366</v>
      </c>
      <c r="P1577" s="32">
        <f t="shared" si="1460"/>
        <v>22.154999999999998</v>
      </c>
      <c r="Q1577" s="32">
        <f t="shared" si="1460"/>
        <v>22.366</v>
      </c>
      <c r="R1577" s="32">
        <f t="shared" si="1460"/>
        <v>22.154999999999998</v>
      </c>
      <c r="S1577" s="32">
        <f t="shared" si="1460"/>
        <v>18.779</v>
      </c>
      <c r="T1577" s="32">
        <f t="shared" si="1460"/>
        <v>18.779</v>
      </c>
      <c r="U1577" s="32">
        <f t="shared" si="1460"/>
        <v>18.779</v>
      </c>
      <c r="V1577" s="32">
        <f t="shared" si="1460"/>
        <v>18.989999999999998</v>
      </c>
      <c r="W1577" s="32">
        <f t="shared" si="1460"/>
        <v>18.779</v>
      </c>
    </row>
    <row r="1578" spans="1:23" ht="15.75" thickBot="1" x14ac:dyDescent="0.3">
      <c r="A1578" s="257" t="s">
        <v>480</v>
      </c>
      <c r="B1578" t="str">
        <f>IFERROR(_xlfn.XLOOKUP(TEXT(A1578, "0"), TEXT('Material master'!$A$2:'Material master'!$A$275, "0"), 'Material master'!$B$2:'Material master'!$B$275, 1),"")</f>
        <v>Dolomite 0% PO</v>
      </c>
      <c r="C1578" t="str">
        <f>IFERROR(_xlfn.XLOOKUP(TEXT(A1578, "0"), TEXT('Material master'!$A$2:'Material master'!$A$275, "0"), 'Material master'!$C$2:'Material master'!$C$275, 1),"")</f>
        <v>Bulk Product</v>
      </c>
      <c r="D1578" t="str">
        <f>IFERROR(_xlfn.XLOOKUP(TEXT(A1578, "0"), TEXT('Material master'!$A$2:'Material master'!$A$275, "0"), 'Material master'!$D$2:'Material master'!$D$275, 1),"")</f>
        <v>C003 - Dolomite</v>
      </c>
      <c r="E1578" t="str">
        <f>IFERROR(_xlfn.XLOOKUP(TEXT(A1578, "0"), TEXT('Material master'!$A$2:'Material master'!$A$275, "0"), 'Material master'!$E$2:'Material master'!$E$275, 1),"")</f>
        <v>SPC0213 - Dolomite Flour</v>
      </c>
      <c r="F1578" t="str">
        <f>IFERROR(_xlfn.XLOOKUP(TEXT(A1578, "0"), TEXT('Material master'!$A$2:'Material master'!$A$275, "0"), 'Material master'!$F$2:'Material master'!$F$275, 1),"")</f>
        <v>AF43 - Dolomite Flour</v>
      </c>
      <c r="G1578" t="str">
        <f>IFERROR(_xlfn.XLOOKUP(TEXT(A1578, "0"), TEXT('Material master'!$A$2:'Material master'!$A$275, "0"), 'Material master'!$G$2:'Material master'!$G$275, 1),"")</f>
        <v>Dolomite 0 percent PO</v>
      </c>
      <c r="H1578" t="s">
        <v>706</v>
      </c>
      <c r="I1578" s="257" t="s">
        <v>72</v>
      </c>
      <c r="J1578">
        <v>0.21099999999999999</v>
      </c>
      <c r="K1578" s="32"/>
      <c r="L1578" s="32">
        <f t="shared" ref="L1578:W1578" si="1461">L1574 * $J1578</f>
        <v>18.779</v>
      </c>
      <c r="M1578" s="32">
        <f t="shared" si="1461"/>
        <v>18.146000000000001</v>
      </c>
      <c r="N1578" s="32">
        <f t="shared" si="1461"/>
        <v>21.733000000000001</v>
      </c>
      <c r="O1578" s="32">
        <f t="shared" si="1461"/>
        <v>22.366</v>
      </c>
      <c r="P1578" s="32">
        <f t="shared" si="1461"/>
        <v>22.154999999999998</v>
      </c>
      <c r="Q1578" s="32">
        <f t="shared" si="1461"/>
        <v>22.366</v>
      </c>
      <c r="R1578" s="32">
        <f t="shared" si="1461"/>
        <v>22.154999999999998</v>
      </c>
      <c r="S1578" s="32">
        <f t="shared" si="1461"/>
        <v>18.779</v>
      </c>
      <c r="T1578" s="32">
        <f t="shared" si="1461"/>
        <v>18.779</v>
      </c>
      <c r="U1578" s="32">
        <f t="shared" si="1461"/>
        <v>18.779</v>
      </c>
      <c r="V1578" s="32">
        <f t="shared" si="1461"/>
        <v>18.989999999999998</v>
      </c>
      <c r="W1578" s="32">
        <f t="shared" si="1461"/>
        <v>18.779</v>
      </c>
    </row>
    <row r="1579" spans="1:23" s="138" customFormat="1" x14ac:dyDescent="0.25">
      <c r="A1579" s="137" t="s">
        <v>487</v>
      </c>
      <c r="B1579" s="138" t="str">
        <f>IFERROR(_xlfn.XLOOKUP(TEXT(A1579, "0"), TEXT('Material master'!$A$2:'Material master'!$A$275, "0"), 'Material master'!$B$2:'Material master'!$B$275, 1),"")</f>
        <v>H-Magnesite 32-35% CS:BL</v>
      </c>
      <c r="C1579" s="138" t="str">
        <f>IFERROR(_xlfn.XLOOKUP(TEXT(A1579, "0"), TEXT('Material master'!$A$2:'Material master'!$A$275, "0"), 'Material master'!$C$2:'Material master'!$C$275, 1),"")</f>
        <v>Bulk Product</v>
      </c>
      <c r="D1579" s="138" t="str">
        <f>IFERROR(_xlfn.XLOOKUP(TEXT(A1579, "0"), TEXT('Material master'!$A$2:'Material master'!$A$275, "0"), 'Material master'!$D$2:'Material master'!$D$275, 1),"")</f>
        <v>T003 - Hydromagnesite</v>
      </c>
      <c r="E1579" s="138" t="str">
        <f>IFERROR(_xlfn.XLOOKUP(TEXT(A1579, "0"), TEXT('Material master'!$A$2:'Material master'!$A$275, "0"), 'Material master'!$E$2:'Material master'!$E$275, 1),"")</f>
        <v>SPC0921 - Hydromagnesite Crushed</v>
      </c>
      <c r="F1579" s="138" t="str">
        <f>IFERROR(_xlfn.XLOOKUP(TEXT(A1579, "0"), TEXT('Material master'!$A$2:'Material master'!$A$275, "0"), 'Material master'!$F$2:'Material master'!$F$275, 1),"")</f>
        <v/>
      </c>
      <c r="G1579" s="138" t="str">
        <f>IFERROR(_xlfn.XLOOKUP(TEXT(A1579, "0"), TEXT('Material master'!$A$2:'Material master'!$A$275, "0"), 'Material master'!$G$2:'Material master'!$G$275, 1),"")</f>
        <v>H-Magnesite 32-35% CS</v>
      </c>
      <c r="H1579" s="138" t="s">
        <v>695</v>
      </c>
      <c r="I1579" s="137" t="s">
        <v>185</v>
      </c>
      <c r="K1579" s="140"/>
      <c r="L1579" s="140">
        <f t="shared" ref="L1579:W1579" si="1462">IFERROR(L595, 0)</f>
        <v>0</v>
      </c>
      <c r="M1579" s="140">
        <f t="shared" si="1462"/>
        <v>0</v>
      </c>
      <c r="N1579" s="140">
        <f t="shared" si="1462"/>
        <v>0</v>
      </c>
      <c r="O1579" s="140">
        <f t="shared" si="1462"/>
        <v>0</v>
      </c>
      <c r="P1579" s="140">
        <f t="shared" si="1462"/>
        <v>0</v>
      </c>
      <c r="Q1579" s="140">
        <f t="shared" si="1462"/>
        <v>0</v>
      </c>
      <c r="R1579" s="140">
        <f t="shared" si="1462"/>
        <v>0</v>
      </c>
      <c r="S1579" s="140">
        <f t="shared" si="1462"/>
        <v>0</v>
      </c>
      <c r="T1579" s="140">
        <f t="shared" si="1462"/>
        <v>0</v>
      </c>
      <c r="U1579" s="140">
        <f t="shared" si="1462"/>
        <v>0</v>
      </c>
      <c r="V1579" s="140">
        <f t="shared" si="1462"/>
        <v>0</v>
      </c>
      <c r="W1579" s="140">
        <f t="shared" si="1462"/>
        <v>0</v>
      </c>
    </row>
    <row r="1580" spans="1:23" x14ac:dyDescent="0.25">
      <c r="A1580" s="257" t="s">
        <v>487</v>
      </c>
      <c r="B1580" t="str">
        <f>IFERROR(_xlfn.XLOOKUP(TEXT(A1580, "0"), TEXT('Material master'!$A$2:'Material master'!$A$275, "0"), 'Material master'!$B$2:'Material master'!$B$275, 1),"")</f>
        <v>H-Magnesite 32-35% CS:BL</v>
      </c>
      <c r="C1580" t="str">
        <f>IFERROR(_xlfn.XLOOKUP(TEXT(A1580, "0"), TEXT('Material master'!$A$2:'Material master'!$A$275, "0"), 'Material master'!$C$2:'Material master'!$C$275, 1),"")</f>
        <v>Bulk Product</v>
      </c>
      <c r="D1580" t="str">
        <f>IFERROR(_xlfn.XLOOKUP(TEXT(A1580, "0"), TEXT('Material master'!$A$2:'Material master'!$A$275, "0"), 'Material master'!$D$2:'Material master'!$D$275, 1),"")</f>
        <v>T003 - Hydromagnesite</v>
      </c>
      <c r="E1580" t="str">
        <f>IFERROR(_xlfn.XLOOKUP(TEXT(A1580, "0"), TEXT('Material master'!$A$2:'Material master'!$A$275, "0"), 'Material master'!$E$2:'Material master'!$E$275, 1),"")</f>
        <v>SPC0921 - Hydromagnesite Crushed</v>
      </c>
      <c r="F1580" t="str">
        <f>IFERROR(_xlfn.XLOOKUP(TEXT(A1580, "0"), TEXT('Material master'!$A$2:'Material master'!$A$275, "0"), 'Material master'!$F$2:'Material master'!$F$275, 1),"")</f>
        <v/>
      </c>
      <c r="G1580" t="str">
        <f>IFERROR(_xlfn.XLOOKUP(TEXT(A1580, "0"), TEXT('Material master'!$A$2:'Material master'!$A$275, "0"), 'Material master'!$G$2:'Material master'!$G$275, 1),"")</f>
        <v>H-Magnesite 32-35% CS</v>
      </c>
      <c r="H1580" t="s">
        <v>695</v>
      </c>
      <c r="I1580" s="257" t="s">
        <v>368</v>
      </c>
      <c r="K1580" s="32"/>
      <c r="L1580" s="32">
        <f t="shared" ref="L1580:W1580" si="1463">IFERROR(L1190, 0)</f>
        <v>0</v>
      </c>
      <c r="M1580" s="32">
        <f t="shared" si="1463"/>
        <v>0</v>
      </c>
      <c r="N1580" s="32">
        <f t="shared" si="1463"/>
        <v>0</v>
      </c>
      <c r="O1580" s="32">
        <f t="shared" si="1463"/>
        <v>0</v>
      </c>
      <c r="P1580" s="32">
        <f t="shared" si="1463"/>
        <v>0</v>
      </c>
      <c r="Q1580" s="32">
        <f t="shared" si="1463"/>
        <v>0</v>
      </c>
      <c r="R1580" s="32">
        <f t="shared" si="1463"/>
        <v>0</v>
      </c>
      <c r="S1580" s="32">
        <f t="shared" si="1463"/>
        <v>0</v>
      </c>
      <c r="T1580" s="32">
        <f t="shared" si="1463"/>
        <v>0</v>
      </c>
      <c r="U1580" s="32">
        <f t="shared" si="1463"/>
        <v>0</v>
      </c>
      <c r="V1580" s="32">
        <f t="shared" si="1463"/>
        <v>0</v>
      </c>
      <c r="W1580" s="32">
        <f t="shared" si="1463"/>
        <v>0</v>
      </c>
    </row>
    <row r="1581" spans="1:23" x14ac:dyDescent="0.25">
      <c r="A1581" s="257" t="s">
        <v>487</v>
      </c>
      <c r="B1581" t="str">
        <f>IFERROR(_xlfn.XLOOKUP(TEXT(A1581, "0"), TEXT('Material master'!$A$2:'Material master'!$A$275, "0"), 'Material master'!$B$2:'Material master'!$B$275, 1),"")</f>
        <v>H-Magnesite 32-35% CS:BL</v>
      </c>
      <c r="C1581" t="str">
        <f>IFERROR(_xlfn.XLOOKUP(TEXT(A1581, "0"), TEXT('Material master'!$A$2:'Material master'!$A$275, "0"), 'Material master'!$C$2:'Material master'!$C$275, 1),"")</f>
        <v>Bulk Product</v>
      </c>
      <c r="D1581" t="str">
        <f>IFERROR(_xlfn.XLOOKUP(TEXT(A1581, "0"), TEXT('Material master'!$A$2:'Material master'!$A$275, "0"), 'Material master'!$D$2:'Material master'!$D$275, 1),"")</f>
        <v>T003 - Hydromagnesite</v>
      </c>
      <c r="E1581" t="str">
        <f>IFERROR(_xlfn.XLOOKUP(TEXT(A1581, "0"), TEXT('Material master'!$A$2:'Material master'!$A$275, "0"), 'Material master'!$E$2:'Material master'!$E$275, 1),"")</f>
        <v>SPC0921 - Hydromagnesite Crushed</v>
      </c>
      <c r="F1581" t="str">
        <f>IFERROR(_xlfn.XLOOKUP(TEXT(A1581, "0"), TEXT('Material master'!$A$2:'Material master'!$A$275, "0"), 'Material master'!$F$2:'Material master'!$F$275, 1),"")</f>
        <v/>
      </c>
      <c r="G1581" t="str">
        <f>IFERROR(_xlfn.XLOOKUP(TEXT(A1581, "0"), TEXT('Material master'!$A$2:'Material master'!$A$275, "0"), 'Material master'!$G$2:'Material master'!$G$275, 1),"")</f>
        <v>H-Magnesite 32-35% CS</v>
      </c>
      <c r="H1581" t="s">
        <v>695</v>
      </c>
      <c r="I1581" s="257" t="s">
        <v>511</v>
      </c>
      <c r="K1581" s="32"/>
      <c r="L1581" s="32">
        <f t="shared" ref="L1581:W1581" si="1464">IFERROR(L1632, 0)</f>
        <v>0</v>
      </c>
      <c r="M1581" s="32">
        <f t="shared" si="1464"/>
        <v>0</v>
      </c>
      <c r="N1581" s="32">
        <f t="shared" si="1464"/>
        <v>0</v>
      </c>
      <c r="O1581" s="32">
        <f t="shared" si="1464"/>
        <v>0</v>
      </c>
      <c r="P1581" s="32">
        <f t="shared" si="1464"/>
        <v>0</v>
      </c>
      <c r="Q1581" s="32">
        <f t="shared" si="1464"/>
        <v>0</v>
      </c>
      <c r="R1581" s="32">
        <f t="shared" si="1464"/>
        <v>0</v>
      </c>
      <c r="S1581" s="32">
        <f t="shared" si="1464"/>
        <v>0</v>
      </c>
      <c r="T1581" s="32">
        <f t="shared" si="1464"/>
        <v>0</v>
      </c>
      <c r="U1581" s="32">
        <f t="shared" si="1464"/>
        <v>0</v>
      </c>
      <c r="V1581" s="32">
        <f t="shared" si="1464"/>
        <v>0</v>
      </c>
      <c r="W1581" s="32">
        <f t="shared" si="1464"/>
        <v>0</v>
      </c>
    </row>
    <row r="1582" spans="1:23" x14ac:dyDescent="0.25">
      <c r="A1582" s="257" t="s">
        <v>487</v>
      </c>
      <c r="B1582" t="str">
        <f>IFERROR(_xlfn.XLOOKUP(TEXT(A1582, "0"), TEXT('Material master'!$A$2:'Material master'!$A$275, "0"), 'Material master'!$B$2:'Material master'!$B$275, 1),"")</f>
        <v>H-Magnesite 32-35% CS:BL</v>
      </c>
      <c r="C1582" t="str">
        <f>IFERROR(_xlfn.XLOOKUP(TEXT(A1582, "0"), TEXT('Material master'!$A$2:'Material master'!$A$275, "0"), 'Material master'!$C$2:'Material master'!$C$275, 1),"")</f>
        <v>Bulk Product</v>
      </c>
      <c r="D1582" t="str">
        <f>IFERROR(_xlfn.XLOOKUP(TEXT(A1582, "0"), TEXT('Material master'!$A$2:'Material master'!$A$275, "0"), 'Material master'!$D$2:'Material master'!$D$275, 1),"")</f>
        <v>T003 - Hydromagnesite</v>
      </c>
      <c r="E1582" t="str">
        <f>IFERROR(_xlfn.XLOOKUP(TEXT(A1582, "0"), TEXT('Material master'!$A$2:'Material master'!$A$275, "0"), 'Material master'!$E$2:'Material master'!$E$275, 1),"")</f>
        <v>SPC0921 - Hydromagnesite Crushed</v>
      </c>
      <c r="F1582" t="str">
        <f>IFERROR(_xlfn.XLOOKUP(TEXT(A1582, "0"), TEXT('Material master'!$A$2:'Material master'!$A$275, "0"), 'Material master'!$F$2:'Material master'!$F$275, 1),"")</f>
        <v/>
      </c>
      <c r="G1582" t="str">
        <f>IFERROR(_xlfn.XLOOKUP(TEXT(A1582, "0"), TEXT('Material master'!$A$2:'Material master'!$A$275, "0"), 'Material master'!$G$2:'Material master'!$G$275, 1),"")</f>
        <v>H-Magnesite 32-35% CS</v>
      </c>
      <c r="H1582" s="1" t="s">
        <v>696</v>
      </c>
      <c r="I1582" s="1"/>
      <c r="J1582" s="1"/>
      <c r="K1582" s="141"/>
      <c r="L1582" s="141">
        <f t="shared" ref="L1582:W1582" si="1465">SUM(L1579:L1581)</f>
        <v>0</v>
      </c>
      <c r="M1582" s="141">
        <f t="shared" si="1465"/>
        <v>0</v>
      </c>
      <c r="N1582" s="141">
        <f t="shared" si="1465"/>
        <v>0</v>
      </c>
      <c r="O1582" s="141">
        <f t="shared" si="1465"/>
        <v>0</v>
      </c>
      <c r="P1582" s="141">
        <f t="shared" si="1465"/>
        <v>0</v>
      </c>
      <c r="Q1582" s="141">
        <f t="shared" si="1465"/>
        <v>0</v>
      </c>
      <c r="R1582" s="141">
        <f t="shared" si="1465"/>
        <v>0</v>
      </c>
      <c r="S1582" s="141">
        <f t="shared" si="1465"/>
        <v>0</v>
      </c>
      <c r="T1582" s="141">
        <f t="shared" si="1465"/>
        <v>0</v>
      </c>
      <c r="U1582" s="141">
        <f t="shared" si="1465"/>
        <v>0</v>
      </c>
      <c r="V1582" s="141">
        <f t="shared" si="1465"/>
        <v>0</v>
      </c>
      <c r="W1582" s="141">
        <f t="shared" si="1465"/>
        <v>0</v>
      </c>
    </row>
    <row r="1583" spans="1:23" s="136" customFormat="1" x14ac:dyDescent="0.25">
      <c r="A1583" s="270" t="s">
        <v>487</v>
      </c>
      <c r="B1583" s="136" t="str">
        <f>IFERROR(_xlfn.XLOOKUP(TEXT(A1583, "0"), TEXT('Material master'!$A$2:'Material master'!$A$275, "0"), 'Material master'!$B$2:'Material master'!$B$275, 1),"")</f>
        <v>H-Magnesite 32-35% CS:BL</v>
      </c>
      <c r="C1583" s="136" t="str">
        <f>IFERROR(_xlfn.XLOOKUP(TEXT(A1583, "0"), TEXT('Material master'!$A$2:'Material master'!$A$275, "0"), 'Material master'!$C$2:'Material master'!$C$275, 1),"")</f>
        <v>Bulk Product</v>
      </c>
      <c r="D1583" s="136" t="str">
        <f>IFERROR(_xlfn.XLOOKUP(TEXT(A1583, "0"), TEXT('Material master'!$A$2:'Material master'!$A$275, "0"), 'Material master'!$D$2:'Material master'!$D$275, 1),"")</f>
        <v>T003 - Hydromagnesite</v>
      </c>
      <c r="E1583" s="136" t="str">
        <f>IFERROR(_xlfn.XLOOKUP(TEXT(A1583, "0"), TEXT('Material master'!$A$2:'Material master'!$A$275, "0"), 'Material master'!$E$2:'Material master'!$E$275, 1),"")</f>
        <v>SPC0921 - Hydromagnesite Crushed</v>
      </c>
      <c r="F1583" s="136" t="str">
        <f>IFERROR(_xlfn.XLOOKUP(TEXT(A1583, "0"), TEXT('Material master'!$A$2:'Material master'!$A$275, "0"), 'Material master'!$F$2:'Material master'!$F$275, 1),"")</f>
        <v/>
      </c>
      <c r="G1583" s="136" t="str">
        <f>IFERROR(_xlfn.XLOOKUP(TEXT(A1583, "0"), TEXT('Material master'!$A$2:'Material master'!$A$275, "0"), 'Material master'!$G$2:'Material master'!$G$275, 1),"")</f>
        <v>H-Magnesite 32-35% CS</v>
      </c>
      <c r="H1583" s="136" t="s">
        <v>697</v>
      </c>
      <c r="K1583" s="142">
        <v>537.17499999999995</v>
      </c>
      <c r="L1583" s="142">
        <f t="shared" ref="L1583:W1583" si="1466">K1583 - L1582 + L1585</f>
        <v>537.17499999999995</v>
      </c>
      <c r="M1583" s="142">
        <f t="shared" si="1466"/>
        <v>537.17499999999995</v>
      </c>
      <c r="N1583" s="142">
        <f t="shared" si="1466"/>
        <v>537.17499999999995</v>
      </c>
      <c r="O1583" s="142">
        <f t="shared" si="1466"/>
        <v>537.17499999999995</v>
      </c>
      <c r="P1583" s="142">
        <f t="shared" si="1466"/>
        <v>537.17499999999995</v>
      </c>
      <c r="Q1583" s="142">
        <f t="shared" si="1466"/>
        <v>537.17499999999995</v>
      </c>
      <c r="R1583" s="142">
        <f t="shared" si="1466"/>
        <v>537.17499999999995</v>
      </c>
      <c r="S1583" s="142">
        <f t="shared" si="1466"/>
        <v>537.17499999999995</v>
      </c>
      <c r="T1583" s="142">
        <f t="shared" si="1466"/>
        <v>537.17499999999995</v>
      </c>
      <c r="U1583" s="142">
        <f t="shared" si="1466"/>
        <v>537.17499999999995</v>
      </c>
      <c r="V1583" s="142">
        <f t="shared" si="1466"/>
        <v>537.17499999999995</v>
      </c>
      <c r="W1583" s="142">
        <f t="shared" si="1466"/>
        <v>537.17499999999995</v>
      </c>
    </row>
    <row r="1584" spans="1:23" x14ac:dyDescent="0.25">
      <c r="A1584" s="257" t="s">
        <v>487</v>
      </c>
      <c r="B1584" t="str">
        <f>IFERROR(_xlfn.XLOOKUP(TEXT(A1584, "0"), TEXT('Material master'!$A$2:'Material master'!$A$275, "0"), 'Material master'!$B$2:'Material master'!$B$275, 1),"")</f>
        <v>H-Magnesite 32-35% CS:BL</v>
      </c>
      <c r="C1584" t="str">
        <f>IFERROR(_xlfn.XLOOKUP(TEXT(A1584, "0"), TEXT('Material master'!$A$2:'Material master'!$A$275, "0"), 'Material master'!$C$2:'Material master'!$C$275, 1),"")</f>
        <v>Bulk Product</v>
      </c>
      <c r="D1584" t="str">
        <f>IFERROR(_xlfn.XLOOKUP(TEXT(A1584, "0"), TEXT('Material master'!$A$2:'Material master'!$A$275, "0"), 'Material master'!$D$2:'Material master'!$D$275, 1),"")</f>
        <v>T003 - Hydromagnesite</v>
      </c>
      <c r="E1584" t="str">
        <f>IFERROR(_xlfn.XLOOKUP(TEXT(A1584, "0"), TEXT('Material master'!$A$2:'Material master'!$A$275, "0"), 'Material master'!$E$2:'Material master'!$E$275, 1),"")</f>
        <v>SPC0921 - Hydromagnesite Crushed</v>
      </c>
      <c r="F1584" t="str">
        <f>IFERROR(_xlfn.XLOOKUP(TEXT(A1584, "0"), TEXT('Material master'!$A$2:'Material master'!$A$275, "0"), 'Material master'!$F$2:'Material master'!$F$275, 1),"")</f>
        <v/>
      </c>
      <c r="G1584" t="str">
        <f>IFERROR(_xlfn.XLOOKUP(TEXT(A1584, "0"), TEXT('Material master'!$A$2:'Material master'!$A$275, "0"), 'Material master'!$G$2:'Material master'!$G$275, 1),"")</f>
        <v>H-Magnesite 32-35% CS</v>
      </c>
      <c r="H1584" t="s">
        <v>698</v>
      </c>
      <c r="I1584" s="32">
        <v>0</v>
      </c>
      <c r="J1584" s="258">
        <f>IFERROR($I1584/AVERAGE($L1582:$W1582),0)</f>
        <v>0</v>
      </c>
      <c r="K1584" s="32"/>
      <c r="L1584" s="32">
        <f t="shared" ref="L1584:W1584" si="1467">$I1584</f>
        <v>0</v>
      </c>
      <c r="M1584" s="32">
        <f t="shared" si="1467"/>
        <v>0</v>
      </c>
      <c r="N1584" s="32">
        <f t="shared" si="1467"/>
        <v>0</v>
      </c>
      <c r="O1584" s="32">
        <f t="shared" si="1467"/>
        <v>0</v>
      </c>
      <c r="P1584" s="32">
        <f t="shared" si="1467"/>
        <v>0</v>
      </c>
      <c r="Q1584" s="32">
        <f t="shared" si="1467"/>
        <v>0</v>
      </c>
      <c r="R1584" s="32">
        <f t="shared" si="1467"/>
        <v>0</v>
      </c>
      <c r="S1584" s="32">
        <f t="shared" si="1467"/>
        <v>0</v>
      </c>
      <c r="T1584" s="32">
        <f t="shared" si="1467"/>
        <v>0</v>
      </c>
      <c r="U1584" s="32">
        <f t="shared" si="1467"/>
        <v>0</v>
      </c>
      <c r="V1584" s="32">
        <f t="shared" si="1467"/>
        <v>0</v>
      </c>
      <c r="W1584" s="32">
        <f t="shared" si="1467"/>
        <v>0</v>
      </c>
    </row>
    <row r="1585" spans="1:23" x14ac:dyDescent="0.25">
      <c r="A1585" s="257" t="s">
        <v>487</v>
      </c>
      <c r="B1585" t="str">
        <f>IFERROR(_xlfn.XLOOKUP(TEXT(A1585, "0"), TEXT('Material master'!$A$2:'Material master'!$A$275, "0"), 'Material master'!$B$2:'Material master'!$B$275, 1),"")</f>
        <v>H-Magnesite 32-35% CS:BL</v>
      </c>
      <c r="C1585" t="str">
        <f>IFERROR(_xlfn.XLOOKUP(TEXT(A1585, "0"), TEXT('Material master'!$A$2:'Material master'!$A$275, "0"), 'Material master'!$C$2:'Material master'!$C$275, 1),"")</f>
        <v>Bulk Product</v>
      </c>
      <c r="D1585" t="str">
        <f>IFERROR(_xlfn.XLOOKUP(TEXT(A1585, "0"), TEXT('Material master'!$A$2:'Material master'!$A$275, "0"), 'Material master'!$D$2:'Material master'!$D$275, 1),"")</f>
        <v>T003 - Hydromagnesite</v>
      </c>
      <c r="E1585" t="str">
        <f>IFERROR(_xlfn.XLOOKUP(TEXT(A1585, "0"), TEXT('Material master'!$A$2:'Material master'!$A$275, "0"), 'Material master'!$E$2:'Material master'!$E$275, 1),"")</f>
        <v>SPC0921 - Hydromagnesite Crushed</v>
      </c>
      <c r="F1585" t="str">
        <f>IFERROR(_xlfn.XLOOKUP(TEXT(A1585, "0"), TEXT('Material master'!$A$2:'Material master'!$A$275, "0"), 'Material master'!$F$2:'Material master'!$F$275, 1),"")</f>
        <v/>
      </c>
      <c r="G1585" t="str">
        <f>IFERROR(_xlfn.XLOOKUP(TEXT(A1585, "0"), TEXT('Material master'!$A$2:'Material master'!$A$275, "0"), 'Material master'!$G$2:'Material master'!$G$275, 1),"")</f>
        <v>H-Magnesite 32-35% CS</v>
      </c>
      <c r="H1585" t="s">
        <v>699</v>
      </c>
      <c r="I1585">
        <f>IFERROR(_xlfn.XLOOKUP(TEXT(A1585, "0"), TEXT('Purchase sheet'!$A$2:'Purchase sheet'!$A$31, "0"), 'Purchase sheet'!$H$2:'Purchase sheet'!$H$31, 1), 1)</f>
        <v>1</v>
      </c>
      <c r="K1585" s="32"/>
      <c r="L1585" s="259"/>
      <c r="M1585" s="32">
        <f t="shared" ref="M1585:W1585" si="1468">IF( M1584 - L1583 + M1582 &gt; 0, CEILING( M1584 - L1583 + M1582, $I$1585), 0)</f>
        <v>0</v>
      </c>
      <c r="N1585" s="32">
        <f t="shared" si="1468"/>
        <v>0</v>
      </c>
      <c r="O1585" s="32">
        <f t="shared" si="1468"/>
        <v>0</v>
      </c>
      <c r="P1585" s="32">
        <f t="shared" si="1468"/>
        <v>0</v>
      </c>
      <c r="Q1585" s="32">
        <f t="shared" si="1468"/>
        <v>0</v>
      </c>
      <c r="R1585" s="32">
        <f t="shared" si="1468"/>
        <v>0</v>
      </c>
      <c r="S1585" s="32">
        <f t="shared" si="1468"/>
        <v>0</v>
      </c>
      <c r="T1585" s="32">
        <f t="shared" si="1468"/>
        <v>0</v>
      </c>
      <c r="U1585" s="32">
        <f t="shared" si="1468"/>
        <v>0</v>
      </c>
      <c r="V1585" s="32">
        <f t="shared" si="1468"/>
        <v>0</v>
      </c>
      <c r="W1585" s="32">
        <f t="shared" si="1468"/>
        <v>0</v>
      </c>
    </row>
    <row r="1586" spans="1:23" ht="15.75" thickBot="1" x14ac:dyDescent="0.3">
      <c r="A1586" s="257" t="s">
        <v>487</v>
      </c>
      <c r="B1586" t="str">
        <f>IFERROR(_xlfn.XLOOKUP(TEXT(A1586, "0"), TEXT('Material master'!$A$2:'Material master'!$A$275, "0"), 'Material master'!$B$2:'Material master'!$B$275, 1),"")</f>
        <v>H-Magnesite 32-35% CS:BL</v>
      </c>
      <c r="C1586" t="str">
        <f>IFERROR(_xlfn.XLOOKUP(TEXT(A1586, "0"), TEXT('Material master'!$A$2:'Material master'!$A$275, "0"), 'Material master'!$C$2:'Material master'!$C$275, 1),"")</f>
        <v>Bulk Product</v>
      </c>
      <c r="D1586" t="str">
        <f>IFERROR(_xlfn.XLOOKUP(TEXT(A1586, "0"), TEXT('Material master'!$A$2:'Material master'!$A$275, "0"), 'Material master'!$D$2:'Material master'!$D$275, 1),"")</f>
        <v>T003 - Hydromagnesite</v>
      </c>
      <c r="E1586" t="str">
        <f>IFERROR(_xlfn.XLOOKUP(TEXT(A1586, "0"), TEXT('Material master'!$A$2:'Material master'!$A$275, "0"), 'Material master'!$E$2:'Material master'!$E$275, 1),"")</f>
        <v>SPC0921 - Hydromagnesite Crushed</v>
      </c>
      <c r="F1586" t="str">
        <f>IFERROR(_xlfn.XLOOKUP(TEXT(A1586, "0"), TEXT('Material master'!$A$2:'Material master'!$A$275, "0"), 'Material master'!$F$2:'Material master'!$F$275, 1),"")</f>
        <v/>
      </c>
      <c r="G1586" t="str">
        <f>IFERROR(_xlfn.XLOOKUP(TEXT(A1586, "0"), TEXT('Material master'!$A$2:'Material master'!$A$275, "0"), 'Material master'!$G$2:'Material master'!$G$275, 1),"")</f>
        <v>H-Magnesite 32-35% CS</v>
      </c>
      <c r="H1586" t="s">
        <v>700</v>
      </c>
      <c r="I1586">
        <f>INT(IFERROR(_xlfn.XLOOKUP(TEXT(A1586, "0"), TEXT('Purchase sheet'!$A$2:'Purchase sheet'!$A$31, "0"), 'Purchase sheet'!$H$2:'Purchase sheet'!$D$31, 1), 1))</f>
        <v>1</v>
      </c>
      <c r="K1586" s="32"/>
      <c r="L1586" s="32">
        <f t="shared" ref="L1586:V1586" si="1469">M1585</f>
        <v>0</v>
      </c>
      <c r="M1586" s="32">
        <f t="shared" si="1469"/>
        <v>0</v>
      </c>
      <c r="N1586" s="32">
        <f t="shared" si="1469"/>
        <v>0</v>
      </c>
      <c r="O1586" s="32">
        <f t="shared" si="1469"/>
        <v>0</v>
      </c>
      <c r="P1586" s="32">
        <f t="shared" si="1469"/>
        <v>0</v>
      </c>
      <c r="Q1586" s="32">
        <f t="shared" si="1469"/>
        <v>0</v>
      </c>
      <c r="R1586" s="32">
        <f t="shared" si="1469"/>
        <v>0</v>
      </c>
      <c r="S1586" s="32">
        <f t="shared" si="1469"/>
        <v>0</v>
      </c>
      <c r="T1586" s="32">
        <f t="shared" si="1469"/>
        <v>0</v>
      </c>
      <c r="U1586" s="32">
        <f t="shared" si="1469"/>
        <v>0</v>
      </c>
      <c r="V1586" s="32">
        <f t="shared" si="1469"/>
        <v>0</v>
      </c>
      <c r="W1586" s="32"/>
    </row>
    <row r="1587" spans="1:23" s="138" customFormat="1" x14ac:dyDescent="0.25">
      <c r="A1587" s="137" t="s">
        <v>490</v>
      </c>
      <c r="B1587" s="138" t="str">
        <f>IFERROR(_xlfn.XLOOKUP(TEXT(A1587, "0"), TEXT('Material master'!$A$2:'Material master'!$A$275, "0"), 'Material master'!$B$2:'Material master'!$B$275, 1),"")</f>
        <v>Silica SILEX CS</v>
      </c>
      <c r="C1587" s="138" t="str">
        <f>IFERROR(_xlfn.XLOOKUP(TEXT(A1587, "0"), TEXT('Material master'!$A$2:'Material master'!$A$275, "0"), 'Material master'!$C$2:'Material master'!$C$275, 1),"")</f>
        <v>Bulk Product</v>
      </c>
      <c r="D1587" s="138" t="str">
        <f>IFERROR(_xlfn.XLOOKUP(TEXT(A1587, "0"), TEXT('Material master'!$A$2:'Material master'!$A$275, "0"), 'Material master'!$D$2:'Material master'!$D$275, 1),"")</f>
        <v>Q000 - Aggregate</v>
      </c>
      <c r="E1587" s="138" t="str">
        <f>IFERROR(_xlfn.XLOOKUP(TEXT(A1587, "0"), TEXT('Material master'!$A$2:'Material master'!$A$275, "0"), 'Material master'!$E$2:'Material master'!$E$275, 1),"")</f>
        <v>SPC0975 - Silex Stone</v>
      </c>
      <c r="F1587" s="138" t="str">
        <f>IFERROR(_xlfn.XLOOKUP(TEXT(A1587, "0"), TEXT('Material master'!$A$2:'Material master'!$A$275, "0"), 'Material master'!$F$2:'Material master'!$F$275, 1),"")</f>
        <v>AA18 - Silex Stone</v>
      </c>
      <c r="G1587" s="138" t="str">
        <f>IFERROR(_xlfn.XLOOKUP(TEXT(A1587, "0"), TEXT('Material master'!$A$2:'Material master'!$A$275, "0"), 'Material master'!$G$2:'Material master'!$G$275, 1),"")</f>
        <v>Silica SILEX CS</v>
      </c>
      <c r="H1587" s="138" t="s">
        <v>683</v>
      </c>
      <c r="I1587" s="140">
        <f>IFERROR(AVERAGE('Forecast sheet'!$C$79:'Forecast sheet'!$N$79),0)</f>
        <v>357.06583333333333</v>
      </c>
      <c r="J1587" s="140">
        <f>IFERROR(AVERAGE(L1587:W1587),0)</f>
        <v>901.58467020331898</v>
      </c>
      <c r="K1587" s="140"/>
      <c r="L1587" s="140">
        <v>901.58467020331898</v>
      </c>
      <c r="M1587" s="140">
        <v>901.58467020331898</v>
      </c>
      <c r="N1587" s="140">
        <v>901.58467020331898</v>
      </c>
      <c r="O1587" s="140">
        <v>901.58467020331898</v>
      </c>
      <c r="P1587" s="140">
        <v>901.58467020331898</v>
      </c>
      <c r="Q1587" s="140">
        <v>901.58467020331898</v>
      </c>
      <c r="R1587" s="140">
        <v>901.58467020331898</v>
      </c>
      <c r="S1587" s="140">
        <v>901.58467020331898</v>
      </c>
      <c r="T1587" s="140">
        <v>901.58467020331898</v>
      </c>
      <c r="U1587" s="140">
        <v>901.58467020331898</v>
      </c>
      <c r="V1587" s="140">
        <v>901.58467020331898</v>
      </c>
      <c r="W1587" s="140">
        <v>901.58467020331898</v>
      </c>
    </row>
    <row r="1588" spans="1:23" x14ac:dyDescent="0.25">
      <c r="A1588" s="257" t="s">
        <v>490</v>
      </c>
      <c r="B1588" t="str">
        <f>IFERROR(_xlfn.XLOOKUP(TEXT(A1588, "0"), TEXT('Material master'!$A$2:'Material master'!$A$275, "0"), 'Material master'!$B$2:'Material master'!$B$275, 1),"")</f>
        <v>Silica SILEX CS</v>
      </c>
      <c r="C1588" t="str">
        <f>IFERROR(_xlfn.XLOOKUP(TEXT(A1588, "0"), TEXT('Material master'!$A$2:'Material master'!$A$275, "0"), 'Material master'!$C$2:'Material master'!$C$275, 1),"")</f>
        <v>Bulk Product</v>
      </c>
      <c r="D1588" t="str">
        <f>IFERROR(_xlfn.XLOOKUP(TEXT(A1588, "0"), TEXT('Material master'!$A$2:'Material master'!$A$275, "0"), 'Material master'!$D$2:'Material master'!$D$275, 1),"")</f>
        <v>Q000 - Aggregate</v>
      </c>
      <c r="E1588" t="str">
        <f>IFERROR(_xlfn.XLOOKUP(TEXT(A1588, "0"), TEXT('Material master'!$A$2:'Material master'!$A$275, "0"), 'Material master'!$E$2:'Material master'!$E$275, 1),"")</f>
        <v>SPC0975 - Silex Stone</v>
      </c>
      <c r="F1588" t="str">
        <f>IFERROR(_xlfn.XLOOKUP(TEXT(A1588, "0"), TEXT('Material master'!$A$2:'Material master'!$A$275, "0"), 'Material master'!$F$2:'Material master'!$F$275, 1),"")</f>
        <v>AA18 - Silex Stone</v>
      </c>
      <c r="G1588" t="str">
        <f>IFERROR(_xlfn.XLOOKUP(TEXT(A1588, "0"), TEXT('Material master'!$A$2:'Material master'!$A$275, "0"), 'Material master'!$G$2:'Material master'!$G$275, 1),"")</f>
        <v>Silica SILEX CS</v>
      </c>
      <c r="H1588" t="s">
        <v>695</v>
      </c>
      <c r="I1588" s="257" t="s">
        <v>168</v>
      </c>
      <c r="K1588" s="32"/>
      <c r="L1588" s="32">
        <f t="shared" ref="L1588:W1588" si="1470">IFERROR(L542, 0)</f>
        <v>-246.20000000000002</v>
      </c>
      <c r="M1588" s="32">
        <f t="shared" si="1470"/>
        <v>-252.8</v>
      </c>
      <c r="N1588" s="32">
        <f t="shared" si="1470"/>
        <v>-266.05</v>
      </c>
      <c r="O1588" s="32">
        <f t="shared" si="1470"/>
        <v>-304.64999999999998</v>
      </c>
      <c r="P1588" s="32">
        <f t="shared" si="1470"/>
        <v>-299.64999999999998</v>
      </c>
      <c r="Q1588" s="32">
        <f t="shared" si="1470"/>
        <v>-300.8</v>
      </c>
      <c r="R1588" s="32">
        <f t="shared" si="1470"/>
        <v>-302.60000000000002</v>
      </c>
      <c r="S1588" s="32">
        <f t="shared" si="1470"/>
        <v>-293.60000000000002</v>
      </c>
      <c r="T1588" s="32">
        <f t="shared" si="1470"/>
        <v>-298.89999999999998</v>
      </c>
      <c r="U1588" s="32">
        <f t="shared" si="1470"/>
        <v>-300.14999999999998</v>
      </c>
      <c r="V1588" s="32">
        <f t="shared" si="1470"/>
        <v>-298.14999999999998</v>
      </c>
      <c r="W1588" s="32">
        <f t="shared" si="1470"/>
        <v>-291.89999999999998</v>
      </c>
    </row>
    <row r="1589" spans="1:23" x14ac:dyDescent="0.25">
      <c r="A1589" s="257" t="s">
        <v>490</v>
      </c>
      <c r="B1589" t="str">
        <f>IFERROR(_xlfn.XLOOKUP(TEXT(A1589, "0"), TEXT('Material master'!$A$2:'Material master'!$A$275, "0"), 'Material master'!$B$2:'Material master'!$B$275, 1),"")</f>
        <v>Silica SILEX CS</v>
      </c>
      <c r="C1589" t="str">
        <f>IFERROR(_xlfn.XLOOKUP(TEXT(A1589, "0"), TEXT('Material master'!$A$2:'Material master'!$A$275, "0"), 'Material master'!$C$2:'Material master'!$C$275, 1),"")</f>
        <v>Bulk Product</v>
      </c>
      <c r="D1589" t="str">
        <f>IFERROR(_xlfn.XLOOKUP(TEXT(A1589, "0"), TEXT('Material master'!$A$2:'Material master'!$A$275, "0"), 'Material master'!$D$2:'Material master'!$D$275, 1),"")</f>
        <v>Q000 - Aggregate</v>
      </c>
      <c r="E1589" t="str">
        <f>IFERROR(_xlfn.XLOOKUP(TEXT(A1589, "0"), TEXT('Material master'!$A$2:'Material master'!$A$275, "0"), 'Material master'!$E$2:'Material master'!$E$275, 1),"")</f>
        <v>SPC0975 - Silex Stone</v>
      </c>
      <c r="F1589" t="str">
        <f>IFERROR(_xlfn.XLOOKUP(TEXT(A1589, "0"), TEXT('Material master'!$A$2:'Material master'!$A$275, "0"), 'Material master'!$F$2:'Material master'!$F$275, 1),"")</f>
        <v>AA18 - Silex Stone</v>
      </c>
      <c r="G1589" t="str">
        <f>IFERROR(_xlfn.XLOOKUP(TEXT(A1589, "0"), TEXT('Material master'!$A$2:'Material master'!$A$275, "0"), 'Material master'!$G$2:'Material master'!$G$275, 1),"")</f>
        <v>Silica SILEX CS</v>
      </c>
      <c r="H1589" s="1" t="s">
        <v>696</v>
      </c>
      <c r="I1589" s="1"/>
      <c r="J1589" s="1"/>
      <c r="K1589" s="141"/>
      <c r="L1589" s="141">
        <f t="shared" ref="L1589:W1589" si="1471">SUM(L1587:L1588)</f>
        <v>655.38467020331893</v>
      </c>
      <c r="M1589" s="141">
        <f t="shared" si="1471"/>
        <v>648.78467020331891</v>
      </c>
      <c r="N1589" s="141">
        <f t="shared" si="1471"/>
        <v>635.53467020331891</v>
      </c>
      <c r="O1589" s="141">
        <f t="shared" si="1471"/>
        <v>596.934670203319</v>
      </c>
      <c r="P1589" s="141">
        <f t="shared" si="1471"/>
        <v>601.934670203319</v>
      </c>
      <c r="Q1589" s="141">
        <f t="shared" si="1471"/>
        <v>600.78467020331891</v>
      </c>
      <c r="R1589" s="141">
        <f t="shared" si="1471"/>
        <v>598.98467020331896</v>
      </c>
      <c r="S1589" s="141">
        <f t="shared" si="1471"/>
        <v>607.98467020331896</v>
      </c>
      <c r="T1589" s="141">
        <f t="shared" si="1471"/>
        <v>602.684670203319</v>
      </c>
      <c r="U1589" s="141">
        <f t="shared" si="1471"/>
        <v>601.434670203319</v>
      </c>
      <c r="V1589" s="141">
        <f t="shared" si="1471"/>
        <v>603.434670203319</v>
      </c>
      <c r="W1589" s="141">
        <f t="shared" si="1471"/>
        <v>609.684670203319</v>
      </c>
    </row>
    <row r="1590" spans="1:23" s="136" customFormat="1" x14ac:dyDescent="0.25">
      <c r="A1590" s="270" t="s">
        <v>490</v>
      </c>
      <c r="B1590" s="136" t="str">
        <f>IFERROR(_xlfn.XLOOKUP(TEXT(A1590, "0"), TEXT('Material master'!$A$2:'Material master'!$A$275, "0"), 'Material master'!$B$2:'Material master'!$B$275, 1),"")</f>
        <v>Silica SILEX CS</v>
      </c>
      <c r="C1590" s="136" t="str">
        <f>IFERROR(_xlfn.XLOOKUP(TEXT(A1590, "0"), TEXT('Material master'!$A$2:'Material master'!$A$275, "0"), 'Material master'!$C$2:'Material master'!$C$275, 1),"")</f>
        <v>Bulk Product</v>
      </c>
      <c r="D1590" s="136" t="str">
        <f>IFERROR(_xlfn.XLOOKUP(TEXT(A1590, "0"), TEXT('Material master'!$A$2:'Material master'!$A$275, "0"), 'Material master'!$D$2:'Material master'!$D$275, 1),"")</f>
        <v>Q000 - Aggregate</v>
      </c>
      <c r="E1590" s="136" t="str">
        <f>IFERROR(_xlfn.XLOOKUP(TEXT(A1590, "0"), TEXT('Material master'!$A$2:'Material master'!$A$275, "0"), 'Material master'!$E$2:'Material master'!$E$275, 1),"")</f>
        <v>SPC0975 - Silex Stone</v>
      </c>
      <c r="F1590" s="136" t="str">
        <f>IFERROR(_xlfn.XLOOKUP(TEXT(A1590, "0"), TEXT('Material master'!$A$2:'Material master'!$A$275, "0"), 'Material master'!$F$2:'Material master'!$F$275, 1),"")</f>
        <v>AA18 - Silex Stone</v>
      </c>
      <c r="G1590" s="136" t="str">
        <f>IFERROR(_xlfn.XLOOKUP(TEXT(A1590, "0"), TEXT('Material master'!$A$2:'Material master'!$A$275, "0"), 'Material master'!$G$2:'Material master'!$G$275, 1),"")</f>
        <v>Silica SILEX CS</v>
      </c>
      <c r="H1590" s="136" t="s">
        <v>697</v>
      </c>
      <c r="K1590" s="142">
        <v>4297.9930000000004</v>
      </c>
      <c r="L1590" s="142">
        <f t="shared" ref="L1590:W1590" si="1472">K1590 - L1589 + L1592</f>
        <v>3642.6083297966816</v>
      </c>
      <c r="M1590" s="142">
        <f t="shared" si="1472"/>
        <v>2993.8236595933627</v>
      </c>
      <c r="N1590" s="142">
        <f t="shared" si="1472"/>
        <v>2358.2889893900438</v>
      </c>
      <c r="O1590" s="142">
        <f t="shared" si="1472"/>
        <v>1761.3543191867248</v>
      </c>
      <c r="P1590" s="142">
        <f t="shared" si="1472"/>
        <v>1159.4196489834058</v>
      </c>
      <c r="Q1590" s="142">
        <f t="shared" si="1472"/>
        <v>558.63497878008684</v>
      </c>
      <c r="R1590" s="142">
        <f t="shared" si="1472"/>
        <v>0.65030857676788401</v>
      </c>
      <c r="S1590" s="142">
        <f t="shared" si="1472"/>
        <v>0.66563837344892818</v>
      </c>
      <c r="T1590" s="142">
        <f t="shared" si="1472"/>
        <v>0.98096817012992688</v>
      </c>
      <c r="U1590" s="142">
        <f t="shared" si="1472"/>
        <v>0.54629796681092557</v>
      </c>
      <c r="V1590" s="142">
        <f t="shared" si="1472"/>
        <v>0.11162776349192427</v>
      </c>
      <c r="W1590" s="142">
        <f t="shared" si="1472"/>
        <v>0.42695756017292297</v>
      </c>
    </row>
    <row r="1591" spans="1:23" x14ac:dyDescent="0.25">
      <c r="A1591" s="257" t="s">
        <v>490</v>
      </c>
      <c r="B1591" t="str">
        <f>IFERROR(_xlfn.XLOOKUP(TEXT(A1591, "0"), TEXT('Material master'!$A$2:'Material master'!$A$275, "0"), 'Material master'!$B$2:'Material master'!$B$275, 1),"")</f>
        <v>Silica SILEX CS</v>
      </c>
      <c r="C1591" t="str">
        <f>IFERROR(_xlfn.XLOOKUP(TEXT(A1591, "0"), TEXT('Material master'!$A$2:'Material master'!$A$275, "0"), 'Material master'!$C$2:'Material master'!$C$275, 1),"")</f>
        <v>Bulk Product</v>
      </c>
      <c r="D1591" t="str">
        <f>IFERROR(_xlfn.XLOOKUP(TEXT(A1591, "0"), TEXT('Material master'!$A$2:'Material master'!$A$275, "0"), 'Material master'!$D$2:'Material master'!$D$275, 1),"")</f>
        <v>Q000 - Aggregate</v>
      </c>
      <c r="E1591" t="str">
        <f>IFERROR(_xlfn.XLOOKUP(TEXT(A1591, "0"), TEXT('Material master'!$A$2:'Material master'!$A$275, "0"), 'Material master'!$E$2:'Material master'!$E$275, 1),"")</f>
        <v>SPC0975 - Silex Stone</v>
      </c>
      <c r="F1591" t="str">
        <f>IFERROR(_xlfn.XLOOKUP(TEXT(A1591, "0"), TEXT('Material master'!$A$2:'Material master'!$A$275, "0"), 'Material master'!$F$2:'Material master'!$F$275, 1),"")</f>
        <v>AA18 - Silex Stone</v>
      </c>
      <c r="G1591" t="str">
        <f>IFERROR(_xlfn.XLOOKUP(TEXT(A1591, "0"), TEXT('Material master'!$A$2:'Material master'!$A$275, "0"), 'Material master'!$G$2:'Material master'!$G$275, 1),"")</f>
        <v>Silica SILEX CS</v>
      </c>
      <c r="H1591" t="s">
        <v>698</v>
      </c>
      <c r="I1591" s="32">
        <v>0</v>
      </c>
      <c r="J1591" s="258">
        <f>IFERROR($I1591/AVERAGE($L1589:$W1589),0)</f>
        <v>0</v>
      </c>
      <c r="K1591" s="32"/>
      <c r="L1591" s="32">
        <f t="shared" ref="L1591:W1591" si="1473">$I1591</f>
        <v>0</v>
      </c>
      <c r="M1591" s="32">
        <f t="shared" si="1473"/>
        <v>0</v>
      </c>
      <c r="N1591" s="32">
        <f t="shared" si="1473"/>
        <v>0</v>
      </c>
      <c r="O1591" s="32">
        <f t="shared" si="1473"/>
        <v>0</v>
      </c>
      <c r="P1591" s="32">
        <f t="shared" si="1473"/>
        <v>0</v>
      </c>
      <c r="Q1591" s="32">
        <f t="shared" si="1473"/>
        <v>0</v>
      </c>
      <c r="R1591" s="32">
        <f t="shared" si="1473"/>
        <v>0</v>
      </c>
      <c r="S1591" s="32">
        <f t="shared" si="1473"/>
        <v>0</v>
      </c>
      <c r="T1591" s="32">
        <f t="shared" si="1473"/>
        <v>0</v>
      </c>
      <c r="U1591" s="32">
        <f t="shared" si="1473"/>
        <v>0</v>
      </c>
      <c r="V1591" s="32">
        <f t="shared" si="1473"/>
        <v>0</v>
      </c>
      <c r="W1591" s="32">
        <f t="shared" si="1473"/>
        <v>0</v>
      </c>
    </row>
    <row r="1592" spans="1:23" x14ac:dyDescent="0.25">
      <c r="A1592" s="257" t="s">
        <v>490</v>
      </c>
      <c r="B1592" t="str">
        <f>IFERROR(_xlfn.XLOOKUP(TEXT(A1592, "0"), TEXT('Material master'!$A$2:'Material master'!$A$275, "0"), 'Material master'!$B$2:'Material master'!$B$275, 1),"")</f>
        <v>Silica SILEX CS</v>
      </c>
      <c r="C1592" t="str">
        <f>IFERROR(_xlfn.XLOOKUP(TEXT(A1592, "0"), TEXT('Material master'!$A$2:'Material master'!$A$275, "0"), 'Material master'!$C$2:'Material master'!$C$275, 1),"")</f>
        <v>Bulk Product</v>
      </c>
      <c r="D1592" t="str">
        <f>IFERROR(_xlfn.XLOOKUP(TEXT(A1592, "0"), TEXT('Material master'!$A$2:'Material master'!$A$275, "0"), 'Material master'!$D$2:'Material master'!$D$275, 1),"")</f>
        <v>Q000 - Aggregate</v>
      </c>
      <c r="E1592" t="str">
        <f>IFERROR(_xlfn.XLOOKUP(TEXT(A1592, "0"), TEXT('Material master'!$A$2:'Material master'!$A$275, "0"), 'Material master'!$E$2:'Material master'!$E$275, 1),"")</f>
        <v>SPC0975 - Silex Stone</v>
      </c>
      <c r="F1592" t="str">
        <f>IFERROR(_xlfn.XLOOKUP(TEXT(A1592, "0"), TEXT('Material master'!$A$2:'Material master'!$A$275, "0"), 'Material master'!$F$2:'Material master'!$F$275, 1),"")</f>
        <v>AA18 - Silex Stone</v>
      </c>
      <c r="G1592" t="str">
        <f>IFERROR(_xlfn.XLOOKUP(TEXT(A1592, "0"), TEXT('Material master'!$A$2:'Material master'!$A$275, "0"), 'Material master'!$G$2:'Material master'!$G$275, 1),"")</f>
        <v>Silica SILEX CS</v>
      </c>
      <c r="H1592" t="s">
        <v>699</v>
      </c>
      <c r="I1592">
        <f>IFERROR(_xlfn.XLOOKUP(TEXT(A1592, "0"), TEXT('Purchase sheet'!$A$2:'Purchase sheet'!$A$31, "0"), 'Purchase sheet'!$H$2:'Purchase sheet'!$H$31, 1), 1)</f>
        <v>1</v>
      </c>
      <c r="K1592" s="32"/>
      <c r="L1592" s="259"/>
      <c r="M1592" s="32">
        <f t="shared" ref="M1592:W1592" si="1474">IF( M1591 - L1590 + M1589 &gt; 0, CEILING( M1591 - L1590 + M1589, $I$1592), 0)</f>
        <v>0</v>
      </c>
      <c r="N1592" s="32">
        <f t="shared" si="1474"/>
        <v>0</v>
      </c>
      <c r="O1592" s="32">
        <f t="shared" si="1474"/>
        <v>0</v>
      </c>
      <c r="P1592" s="32">
        <f t="shared" si="1474"/>
        <v>0</v>
      </c>
      <c r="Q1592" s="32">
        <f t="shared" si="1474"/>
        <v>0</v>
      </c>
      <c r="R1592" s="32">
        <f t="shared" si="1474"/>
        <v>41</v>
      </c>
      <c r="S1592" s="32">
        <f t="shared" si="1474"/>
        <v>608</v>
      </c>
      <c r="T1592" s="32">
        <f t="shared" si="1474"/>
        <v>603</v>
      </c>
      <c r="U1592" s="32">
        <f t="shared" si="1474"/>
        <v>601</v>
      </c>
      <c r="V1592" s="32">
        <f t="shared" si="1474"/>
        <v>603</v>
      </c>
      <c r="W1592" s="32">
        <f t="shared" si="1474"/>
        <v>610</v>
      </c>
    </row>
    <row r="1593" spans="1:23" ht="15.75" thickBot="1" x14ac:dyDescent="0.3">
      <c r="A1593" s="257" t="s">
        <v>490</v>
      </c>
      <c r="B1593" t="str">
        <f>IFERROR(_xlfn.XLOOKUP(TEXT(A1593, "0"), TEXT('Material master'!$A$2:'Material master'!$A$275, "0"), 'Material master'!$B$2:'Material master'!$B$275, 1),"")</f>
        <v>Silica SILEX CS</v>
      </c>
      <c r="C1593" t="str">
        <f>IFERROR(_xlfn.XLOOKUP(TEXT(A1593, "0"), TEXT('Material master'!$A$2:'Material master'!$A$275, "0"), 'Material master'!$C$2:'Material master'!$C$275, 1),"")</f>
        <v>Bulk Product</v>
      </c>
      <c r="D1593" t="str">
        <f>IFERROR(_xlfn.XLOOKUP(TEXT(A1593, "0"), TEXT('Material master'!$A$2:'Material master'!$A$275, "0"), 'Material master'!$D$2:'Material master'!$D$275, 1),"")</f>
        <v>Q000 - Aggregate</v>
      </c>
      <c r="E1593" t="str">
        <f>IFERROR(_xlfn.XLOOKUP(TEXT(A1593, "0"), TEXT('Material master'!$A$2:'Material master'!$A$275, "0"), 'Material master'!$E$2:'Material master'!$E$275, 1),"")</f>
        <v>SPC0975 - Silex Stone</v>
      </c>
      <c r="F1593" t="str">
        <f>IFERROR(_xlfn.XLOOKUP(TEXT(A1593, "0"), TEXT('Material master'!$A$2:'Material master'!$A$275, "0"), 'Material master'!$F$2:'Material master'!$F$275, 1),"")</f>
        <v>AA18 - Silex Stone</v>
      </c>
      <c r="G1593" t="str">
        <f>IFERROR(_xlfn.XLOOKUP(TEXT(A1593, "0"), TEXT('Material master'!$A$2:'Material master'!$A$275, "0"), 'Material master'!$G$2:'Material master'!$G$275, 1),"")</f>
        <v>Silica SILEX CS</v>
      </c>
      <c r="H1593" t="s">
        <v>700</v>
      </c>
      <c r="I1593">
        <f>INT(IFERROR(_xlfn.XLOOKUP(TEXT(A1593, "0"), TEXT('Purchase sheet'!$A$2:'Purchase sheet'!$A$31, "0"), 'Purchase sheet'!$H$2:'Purchase sheet'!$D$31, 1), 1))</f>
        <v>1</v>
      </c>
      <c r="K1593" s="32"/>
      <c r="L1593" s="32">
        <f t="shared" ref="L1593:V1593" si="1475">M1592</f>
        <v>0</v>
      </c>
      <c r="M1593" s="32">
        <f t="shared" si="1475"/>
        <v>0</v>
      </c>
      <c r="N1593" s="32">
        <f t="shared" si="1475"/>
        <v>0</v>
      </c>
      <c r="O1593" s="32">
        <f t="shared" si="1475"/>
        <v>0</v>
      </c>
      <c r="P1593" s="32">
        <f t="shared" si="1475"/>
        <v>0</v>
      </c>
      <c r="Q1593" s="32">
        <f t="shared" si="1475"/>
        <v>41</v>
      </c>
      <c r="R1593" s="32">
        <f t="shared" si="1475"/>
        <v>608</v>
      </c>
      <c r="S1593" s="32">
        <f t="shared" si="1475"/>
        <v>603</v>
      </c>
      <c r="T1593" s="32">
        <f t="shared" si="1475"/>
        <v>601</v>
      </c>
      <c r="U1593" s="32">
        <f t="shared" si="1475"/>
        <v>603</v>
      </c>
      <c r="V1593" s="32">
        <f t="shared" si="1475"/>
        <v>610</v>
      </c>
      <c r="W1593" s="32"/>
    </row>
    <row r="1594" spans="1:23" s="138" customFormat="1" x14ac:dyDescent="0.25">
      <c r="A1594" s="137" t="s">
        <v>495</v>
      </c>
      <c r="B1594" s="138" t="str">
        <f>IFERROR(_xlfn.XLOOKUP(TEXT(A1594, "0"), TEXT('Material master'!$A$2:'Material master'!$A$275, "0"), 'Material master'!$B$2:'Material master'!$B$275, 1),"")</f>
        <v>Limestone PB38 PO 1050:B4:H4:NB:1050</v>
      </c>
      <c r="C1594" s="138" t="str">
        <f>IFERROR(_xlfn.XLOOKUP(TEXT(A1594, "0"), TEXT('Material master'!$A$2:'Material master'!$A$275, "0"), 'Material master'!$C$2:'Material master'!$C$275, 1),"")</f>
        <v>Packaged Product</v>
      </c>
      <c r="D1594" s="138" t="str">
        <f>IFERROR(_xlfn.XLOOKUP(TEXT(A1594, "0"), TEXT('Material master'!$A$2:'Material master'!$A$275, "0"), 'Material master'!$D$2:'Material master'!$D$275, 1),"")</f>
        <v>C000 - Calcium Carbonate</v>
      </c>
      <c r="E1594" s="138" t="str">
        <f>IFERROR(_xlfn.XLOOKUP(TEXT(A1594, "0"), TEXT('Material master'!$A$2:'Material master'!$A$275, "0"), 'Material master'!$E$2:'Material master'!$E$275, 1),"")</f>
        <v>SPC0204 - Chalk</v>
      </c>
      <c r="F1594" s="138" t="str">
        <f>IFERROR(_xlfn.XLOOKUP(TEXT(A1594, "0"), TEXT('Material master'!$A$2:'Material master'!$A$275, "0"), 'Material master'!$F$2:'Material master'!$F$275, 1),"")</f>
        <v>AF25 - Chalk</v>
      </c>
      <c r="G1594" s="138" t="str">
        <f>IFERROR(_xlfn.XLOOKUP(TEXT(A1594, "0"), TEXT('Material master'!$A$2:'Material master'!$A$275, "0"), 'Material master'!$G$2:'Material master'!$G$275, 1),"")</f>
        <v>Chalk B38 PO</v>
      </c>
      <c r="H1594" s="139" t="s">
        <v>696</v>
      </c>
      <c r="I1594" s="139"/>
      <c r="J1594" s="139"/>
      <c r="K1594" s="143"/>
      <c r="L1594" s="143">
        <v>0</v>
      </c>
      <c r="M1594" s="143">
        <v>0</v>
      </c>
      <c r="N1594" s="143">
        <v>0</v>
      </c>
      <c r="O1594" s="143">
        <v>0</v>
      </c>
      <c r="P1594" s="143">
        <v>0</v>
      </c>
      <c r="Q1594" s="143">
        <v>0</v>
      </c>
      <c r="R1594" s="143">
        <v>0</v>
      </c>
      <c r="S1594" s="143">
        <v>0</v>
      </c>
      <c r="T1594" s="143">
        <v>0</v>
      </c>
      <c r="U1594" s="143">
        <v>0</v>
      </c>
      <c r="V1594" s="143">
        <v>0</v>
      </c>
      <c r="W1594" s="143">
        <v>0</v>
      </c>
    </row>
    <row r="1595" spans="1:23" s="136" customFormat="1" x14ac:dyDescent="0.25">
      <c r="A1595" s="270" t="s">
        <v>495</v>
      </c>
      <c r="B1595" s="136" t="str">
        <f>IFERROR(_xlfn.XLOOKUP(TEXT(A1595, "0"), TEXT('Material master'!$A$2:'Material master'!$A$275, "0"), 'Material master'!$B$2:'Material master'!$B$275, 1),"")</f>
        <v>Limestone PB38 PO 1050:B4:H4:NB:1050</v>
      </c>
      <c r="C1595" s="136" t="str">
        <f>IFERROR(_xlfn.XLOOKUP(TEXT(A1595, "0"), TEXT('Material master'!$A$2:'Material master'!$A$275, "0"), 'Material master'!$C$2:'Material master'!$C$275, 1),"")</f>
        <v>Packaged Product</v>
      </c>
      <c r="D1595" s="136" t="str">
        <f>IFERROR(_xlfn.XLOOKUP(TEXT(A1595, "0"), TEXT('Material master'!$A$2:'Material master'!$A$275, "0"), 'Material master'!$D$2:'Material master'!$D$275, 1),"")</f>
        <v>C000 - Calcium Carbonate</v>
      </c>
      <c r="E1595" s="136" t="str">
        <f>IFERROR(_xlfn.XLOOKUP(TEXT(A1595, "0"), TEXT('Material master'!$A$2:'Material master'!$A$275, "0"), 'Material master'!$E$2:'Material master'!$E$275, 1),"")</f>
        <v>SPC0204 - Chalk</v>
      </c>
      <c r="F1595" s="136" t="str">
        <f>IFERROR(_xlfn.XLOOKUP(TEXT(A1595, "0"), TEXT('Material master'!$A$2:'Material master'!$A$275, "0"), 'Material master'!$F$2:'Material master'!$F$275, 1),"")</f>
        <v>AF25 - Chalk</v>
      </c>
      <c r="G1595" s="136" t="str">
        <f>IFERROR(_xlfn.XLOOKUP(TEXT(A1595, "0"), TEXT('Material master'!$A$2:'Material master'!$A$275, "0"), 'Material master'!$G$2:'Material master'!$G$275, 1),"")</f>
        <v>Chalk B38 PO</v>
      </c>
      <c r="H1595" s="136" t="s">
        <v>697</v>
      </c>
      <c r="K1595" s="142">
        <v>0</v>
      </c>
      <c r="L1595" s="142">
        <f t="shared" ref="L1595:W1595" si="1476">K1595 - L1594 + L1597</f>
        <v>0</v>
      </c>
      <c r="M1595" s="142">
        <f t="shared" si="1476"/>
        <v>0</v>
      </c>
      <c r="N1595" s="142">
        <f t="shared" si="1476"/>
        <v>0</v>
      </c>
      <c r="O1595" s="142">
        <f t="shared" si="1476"/>
        <v>0</v>
      </c>
      <c r="P1595" s="142">
        <f t="shared" si="1476"/>
        <v>0</v>
      </c>
      <c r="Q1595" s="142">
        <f t="shared" si="1476"/>
        <v>0</v>
      </c>
      <c r="R1595" s="142">
        <f t="shared" si="1476"/>
        <v>0</v>
      </c>
      <c r="S1595" s="142">
        <f t="shared" si="1476"/>
        <v>0</v>
      </c>
      <c r="T1595" s="142">
        <f t="shared" si="1476"/>
        <v>0</v>
      </c>
      <c r="U1595" s="142">
        <f t="shared" si="1476"/>
        <v>0</v>
      </c>
      <c r="V1595" s="142">
        <f t="shared" si="1476"/>
        <v>0</v>
      </c>
      <c r="W1595" s="142">
        <f t="shared" si="1476"/>
        <v>0</v>
      </c>
    </row>
    <row r="1596" spans="1:23" x14ac:dyDescent="0.25">
      <c r="A1596" s="257" t="s">
        <v>495</v>
      </c>
      <c r="B1596" t="str">
        <f>IFERROR(_xlfn.XLOOKUP(TEXT(A1596, "0"), TEXT('Material master'!$A$2:'Material master'!$A$275, "0"), 'Material master'!$B$2:'Material master'!$B$275, 1),"")</f>
        <v>Limestone PB38 PO 1050:B4:H4:NB:1050</v>
      </c>
      <c r="C1596" t="str">
        <f>IFERROR(_xlfn.XLOOKUP(TEXT(A1596, "0"), TEXT('Material master'!$A$2:'Material master'!$A$275, "0"), 'Material master'!$C$2:'Material master'!$C$275, 1),"")</f>
        <v>Packaged Product</v>
      </c>
      <c r="D1596" t="str">
        <f>IFERROR(_xlfn.XLOOKUP(TEXT(A1596, "0"), TEXT('Material master'!$A$2:'Material master'!$A$275, "0"), 'Material master'!$D$2:'Material master'!$D$275, 1),"")</f>
        <v>C000 - Calcium Carbonate</v>
      </c>
      <c r="E1596" t="str">
        <f>IFERROR(_xlfn.XLOOKUP(TEXT(A1596, "0"), TEXT('Material master'!$A$2:'Material master'!$A$275, "0"), 'Material master'!$E$2:'Material master'!$E$275, 1),"")</f>
        <v>SPC0204 - Chalk</v>
      </c>
      <c r="F1596" t="str">
        <f>IFERROR(_xlfn.XLOOKUP(TEXT(A1596, "0"), TEXT('Material master'!$A$2:'Material master'!$A$275, "0"), 'Material master'!$F$2:'Material master'!$F$275, 1),"")</f>
        <v>AF25 - Chalk</v>
      </c>
      <c r="G1596" t="str">
        <f>IFERROR(_xlfn.XLOOKUP(TEXT(A1596, "0"), TEXT('Material master'!$A$2:'Material master'!$A$275, "0"), 'Material master'!$G$2:'Material master'!$G$275, 1),"")</f>
        <v>Chalk B38 PO</v>
      </c>
      <c r="H1596" t="s">
        <v>698</v>
      </c>
      <c r="I1596" s="32">
        <v>0</v>
      </c>
      <c r="J1596" s="258">
        <f>IFERROR($I1596/AVERAGE($L1594:$W1594),0)</f>
        <v>0</v>
      </c>
      <c r="K1596" s="32"/>
      <c r="L1596" s="32">
        <f t="shared" ref="L1596:W1596" si="1477">$I1596</f>
        <v>0</v>
      </c>
      <c r="M1596" s="32">
        <f t="shared" si="1477"/>
        <v>0</v>
      </c>
      <c r="N1596" s="32">
        <f t="shared" si="1477"/>
        <v>0</v>
      </c>
      <c r="O1596" s="32">
        <f t="shared" si="1477"/>
        <v>0</v>
      </c>
      <c r="P1596" s="32">
        <f t="shared" si="1477"/>
        <v>0</v>
      </c>
      <c r="Q1596" s="32">
        <f t="shared" si="1477"/>
        <v>0</v>
      </c>
      <c r="R1596" s="32">
        <f t="shared" si="1477"/>
        <v>0</v>
      </c>
      <c r="S1596" s="32">
        <f t="shared" si="1477"/>
        <v>0</v>
      </c>
      <c r="T1596" s="32">
        <f t="shared" si="1477"/>
        <v>0</v>
      </c>
      <c r="U1596" s="32">
        <f t="shared" si="1477"/>
        <v>0</v>
      </c>
      <c r="V1596" s="32">
        <f t="shared" si="1477"/>
        <v>0</v>
      </c>
      <c r="W1596" s="32">
        <f t="shared" si="1477"/>
        <v>0</v>
      </c>
    </row>
    <row r="1597" spans="1:23" x14ac:dyDescent="0.25">
      <c r="A1597" s="257" t="s">
        <v>495</v>
      </c>
      <c r="B1597" t="str">
        <f>IFERROR(_xlfn.XLOOKUP(TEXT(A1597, "0"), TEXT('Material master'!$A$2:'Material master'!$A$275, "0"), 'Material master'!$B$2:'Material master'!$B$275, 1),"")</f>
        <v>Limestone PB38 PO 1050:B4:H4:NB:1050</v>
      </c>
      <c r="C1597" t="str">
        <f>IFERROR(_xlfn.XLOOKUP(TEXT(A1597, "0"), TEXT('Material master'!$A$2:'Material master'!$A$275, "0"), 'Material master'!$C$2:'Material master'!$C$275, 1),"")</f>
        <v>Packaged Product</v>
      </c>
      <c r="D1597" t="str">
        <f>IFERROR(_xlfn.XLOOKUP(TEXT(A1597, "0"), TEXT('Material master'!$A$2:'Material master'!$A$275, "0"), 'Material master'!$D$2:'Material master'!$D$275, 1),"")</f>
        <v>C000 - Calcium Carbonate</v>
      </c>
      <c r="E1597" t="str">
        <f>IFERROR(_xlfn.XLOOKUP(TEXT(A1597, "0"), TEXT('Material master'!$A$2:'Material master'!$A$275, "0"), 'Material master'!$E$2:'Material master'!$E$275, 1),"")</f>
        <v>SPC0204 - Chalk</v>
      </c>
      <c r="F1597" t="str">
        <f>IFERROR(_xlfn.XLOOKUP(TEXT(A1597, "0"), TEXT('Material master'!$A$2:'Material master'!$A$275, "0"), 'Material master'!$F$2:'Material master'!$F$275, 1),"")</f>
        <v>AF25 - Chalk</v>
      </c>
      <c r="G1597" t="str">
        <f>IFERROR(_xlfn.XLOOKUP(TEXT(A1597, "0"), TEXT('Material master'!$A$2:'Material master'!$A$275, "0"), 'Material master'!$G$2:'Material master'!$G$275, 1),"")</f>
        <v>Chalk B38 PO</v>
      </c>
      <c r="H1597" t="s">
        <v>699</v>
      </c>
      <c r="I1597">
        <f>IFERROR(_xlfn.XLOOKUP(TEXT(A1597, "0"), TEXT('Purchase sheet'!$A$2:'Purchase sheet'!$A$31, "0"), 'Purchase sheet'!$H$2:'Purchase sheet'!$H$31, 1), 1)</f>
        <v>1</v>
      </c>
      <c r="K1597" s="32"/>
      <c r="L1597" s="259"/>
      <c r="M1597" s="32">
        <f t="shared" ref="M1597:W1597" si="1478">IF( M1596 - L1595 + M1594 &gt; 0, CEILING( M1596 - L1595 + M1594, $I$1597), 0)</f>
        <v>0</v>
      </c>
      <c r="N1597" s="32">
        <f t="shared" si="1478"/>
        <v>0</v>
      </c>
      <c r="O1597" s="32">
        <f t="shared" si="1478"/>
        <v>0</v>
      </c>
      <c r="P1597" s="32">
        <f t="shared" si="1478"/>
        <v>0</v>
      </c>
      <c r="Q1597" s="32">
        <f t="shared" si="1478"/>
        <v>0</v>
      </c>
      <c r="R1597" s="32">
        <f t="shared" si="1478"/>
        <v>0</v>
      </c>
      <c r="S1597" s="32">
        <f t="shared" si="1478"/>
        <v>0</v>
      </c>
      <c r="T1597" s="32">
        <f t="shared" si="1478"/>
        <v>0</v>
      </c>
      <c r="U1597" s="32">
        <f t="shared" si="1478"/>
        <v>0</v>
      </c>
      <c r="V1597" s="32">
        <f t="shared" si="1478"/>
        <v>0</v>
      </c>
      <c r="W1597" s="32">
        <f t="shared" si="1478"/>
        <v>0</v>
      </c>
    </row>
    <row r="1598" spans="1:23" ht="15.75" thickBot="1" x14ac:dyDescent="0.3">
      <c r="A1598" s="257" t="s">
        <v>495</v>
      </c>
      <c r="B1598" t="str">
        <f>IFERROR(_xlfn.XLOOKUP(TEXT(A1598, "0"), TEXT('Material master'!$A$2:'Material master'!$A$275, "0"), 'Material master'!$B$2:'Material master'!$B$275, 1),"")</f>
        <v>Limestone PB38 PO 1050:B4:H4:NB:1050</v>
      </c>
      <c r="C1598" t="str">
        <f>IFERROR(_xlfn.XLOOKUP(TEXT(A1598, "0"), TEXT('Material master'!$A$2:'Material master'!$A$275, "0"), 'Material master'!$C$2:'Material master'!$C$275, 1),"")</f>
        <v>Packaged Product</v>
      </c>
      <c r="D1598" t="str">
        <f>IFERROR(_xlfn.XLOOKUP(TEXT(A1598, "0"), TEXT('Material master'!$A$2:'Material master'!$A$275, "0"), 'Material master'!$D$2:'Material master'!$D$275, 1),"")</f>
        <v>C000 - Calcium Carbonate</v>
      </c>
      <c r="E1598" t="str">
        <f>IFERROR(_xlfn.XLOOKUP(TEXT(A1598, "0"), TEXT('Material master'!$A$2:'Material master'!$A$275, "0"), 'Material master'!$E$2:'Material master'!$E$275, 1),"")</f>
        <v>SPC0204 - Chalk</v>
      </c>
      <c r="F1598" t="str">
        <f>IFERROR(_xlfn.XLOOKUP(TEXT(A1598, "0"), TEXT('Material master'!$A$2:'Material master'!$A$275, "0"), 'Material master'!$F$2:'Material master'!$F$275, 1),"")</f>
        <v>AF25 - Chalk</v>
      </c>
      <c r="G1598" t="str">
        <f>IFERROR(_xlfn.XLOOKUP(TEXT(A1598, "0"), TEXT('Material master'!$A$2:'Material master'!$A$275, "0"), 'Material master'!$G$2:'Material master'!$G$275, 1),"")</f>
        <v>Chalk B38 PO</v>
      </c>
      <c r="H1598" t="s">
        <v>700</v>
      </c>
      <c r="I1598">
        <f>INT(IFERROR(_xlfn.XLOOKUP(TEXT(A1598, "0"), TEXT('Purchase sheet'!$A$2:'Purchase sheet'!$A$31, "0"), 'Purchase sheet'!$H$2:'Purchase sheet'!$D$31, 1), 1))</f>
        <v>1</v>
      </c>
      <c r="K1598" s="32"/>
      <c r="L1598" s="32">
        <f t="shared" ref="L1598:V1598" si="1479">M1597</f>
        <v>0</v>
      </c>
      <c r="M1598" s="32">
        <f t="shared" si="1479"/>
        <v>0</v>
      </c>
      <c r="N1598" s="32">
        <f t="shared" si="1479"/>
        <v>0</v>
      </c>
      <c r="O1598" s="32">
        <f t="shared" si="1479"/>
        <v>0</v>
      </c>
      <c r="P1598" s="32">
        <f t="shared" si="1479"/>
        <v>0</v>
      </c>
      <c r="Q1598" s="32">
        <f t="shared" si="1479"/>
        <v>0</v>
      </c>
      <c r="R1598" s="32">
        <f t="shared" si="1479"/>
        <v>0</v>
      </c>
      <c r="S1598" s="32">
        <f t="shared" si="1479"/>
        <v>0</v>
      </c>
      <c r="T1598" s="32">
        <f t="shared" si="1479"/>
        <v>0</v>
      </c>
      <c r="U1598" s="32">
        <f t="shared" si="1479"/>
        <v>0</v>
      </c>
      <c r="V1598" s="32">
        <f t="shared" si="1479"/>
        <v>0</v>
      </c>
      <c r="W1598" s="32"/>
    </row>
    <row r="1599" spans="1:23" s="138" customFormat="1" x14ac:dyDescent="0.25">
      <c r="A1599" s="137" t="s">
        <v>497</v>
      </c>
      <c r="B1599" s="138" t="str">
        <f>IFERROR(_xlfn.XLOOKUP(TEXT(A1599, "0"), TEXT('Material master'!$A$2:'Material master'!$A$275, "0"), 'Material master'!$B$2:'Material master'!$B$275, 1),"")</f>
        <v>TOL Glass SGFL71 PO 1000:B4S:H4:NB:1000</v>
      </c>
      <c r="C1599" s="138" t="str">
        <f>IFERROR(_xlfn.XLOOKUP(TEXT(A1599, "0"), TEXT('Material master'!$A$2:'Material master'!$A$275, "0"), 'Material master'!$C$2:'Material master'!$C$275, 1),"")</f>
        <v>Packaged Product</v>
      </c>
      <c r="D1599" s="138" t="str">
        <f>IFERROR(_xlfn.XLOOKUP(TEXT(A1599, "0"), TEXT('Material master'!$A$2:'Material master'!$A$275, "0"), 'Material master'!$D$2:'Material master'!$D$275, 1),"")</f>
        <v>SV00 - Toll Processing</v>
      </c>
      <c r="E1599" s="138" t="str">
        <f>IFERROR(_xlfn.XLOOKUP(TEXT(A1599, "0"), TEXT('Material master'!$A$2:'Material master'!$A$275, "0"), 'Material master'!$E$2:'Material master'!$E$275, 1),"")</f>
        <v>SPC9009 - Milling/Grinding</v>
      </c>
      <c r="F1599" s="138" t="str">
        <f>IFERROR(_xlfn.XLOOKUP(TEXT(A1599, "0"), TEXT('Material master'!$A$2:'Material master'!$A$275, "0"), 'Material master'!$F$2:'Material master'!$F$275, 1),"")</f>
        <v>SA12 - Milling/Grinding</v>
      </c>
      <c r="G1599" s="138" t="str">
        <f>IFERROR(_xlfn.XLOOKUP(TEXT(A1599, "0"), TEXT('Material master'!$A$2:'Material master'!$A$275, "0"), 'Material master'!$G$2:'Material master'!$G$275, 1),"")</f>
        <v>TOL Glass SGFL71 PO</v>
      </c>
      <c r="H1599" s="138" t="s">
        <v>683</v>
      </c>
      <c r="I1599" s="140">
        <f>IFERROR(AVERAGE('Forecast sheet'!$C$81:'Forecast sheet'!$N$81),0)</f>
        <v>45.916666666666664</v>
      </c>
      <c r="J1599" s="140">
        <f>IFERROR(AVERAGE(L1599:W1599),0)</f>
        <v>0</v>
      </c>
      <c r="K1599" s="140"/>
      <c r="L1599" s="140">
        <v>0</v>
      </c>
      <c r="M1599" s="140">
        <v>0</v>
      </c>
      <c r="N1599" s="140">
        <v>0</v>
      </c>
      <c r="O1599" s="140">
        <v>0</v>
      </c>
      <c r="P1599" s="140">
        <v>0</v>
      </c>
      <c r="Q1599" s="140">
        <v>0</v>
      </c>
      <c r="R1599" s="140">
        <v>0</v>
      </c>
      <c r="S1599" s="140">
        <v>0</v>
      </c>
      <c r="T1599" s="140">
        <v>0</v>
      </c>
      <c r="U1599" s="140">
        <v>0</v>
      </c>
      <c r="V1599" s="140">
        <v>0</v>
      </c>
      <c r="W1599" s="140">
        <v>0</v>
      </c>
    </row>
    <row r="1600" spans="1:23" x14ac:dyDescent="0.25">
      <c r="A1600" s="257" t="s">
        <v>497</v>
      </c>
      <c r="B1600" t="str">
        <f>IFERROR(_xlfn.XLOOKUP(TEXT(A1600, "0"), TEXT('Material master'!$A$2:'Material master'!$A$275, "0"), 'Material master'!$B$2:'Material master'!$B$275, 1),"")</f>
        <v>TOL Glass SGFL71 PO 1000:B4S:H4:NB:1000</v>
      </c>
      <c r="C1600" t="str">
        <f>IFERROR(_xlfn.XLOOKUP(TEXT(A1600, "0"), TEXT('Material master'!$A$2:'Material master'!$A$275, "0"), 'Material master'!$C$2:'Material master'!$C$275, 1),"")</f>
        <v>Packaged Product</v>
      </c>
      <c r="D1600" t="str">
        <f>IFERROR(_xlfn.XLOOKUP(TEXT(A1600, "0"), TEXT('Material master'!$A$2:'Material master'!$A$275, "0"), 'Material master'!$D$2:'Material master'!$D$275, 1),"")</f>
        <v>SV00 - Toll Processing</v>
      </c>
      <c r="E1600" t="str">
        <f>IFERROR(_xlfn.XLOOKUP(TEXT(A1600, "0"), TEXT('Material master'!$A$2:'Material master'!$A$275, "0"), 'Material master'!$E$2:'Material master'!$E$275, 1),"")</f>
        <v>SPC9009 - Milling/Grinding</v>
      </c>
      <c r="F1600" t="str">
        <f>IFERROR(_xlfn.XLOOKUP(TEXT(A1600, "0"), TEXT('Material master'!$A$2:'Material master'!$A$275, "0"), 'Material master'!$F$2:'Material master'!$F$275, 1),"")</f>
        <v>SA12 - Milling/Grinding</v>
      </c>
      <c r="G1600" t="str">
        <f>IFERROR(_xlfn.XLOOKUP(TEXT(A1600, "0"), TEXT('Material master'!$A$2:'Material master'!$A$275, "0"), 'Material master'!$G$2:'Material master'!$G$275, 1),"")</f>
        <v>TOL Glass SGFL71 PO</v>
      </c>
      <c r="H1600" s="1" t="s">
        <v>696</v>
      </c>
      <c r="I1600" s="1"/>
      <c r="J1600" s="1"/>
      <c r="K1600" s="141"/>
      <c r="L1600" s="141">
        <f t="shared" ref="L1600:W1600" si="1480">SUM(L1599)</f>
        <v>0</v>
      </c>
      <c r="M1600" s="141">
        <f t="shared" si="1480"/>
        <v>0</v>
      </c>
      <c r="N1600" s="141">
        <f t="shared" si="1480"/>
        <v>0</v>
      </c>
      <c r="O1600" s="141">
        <f t="shared" si="1480"/>
        <v>0</v>
      </c>
      <c r="P1600" s="141">
        <f t="shared" si="1480"/>
        <v>0</v>
      </c>
      <c r="Q1600" s="141">
        <f t="shared" si="1480"/>
        <v>0</v>
      </c>
      <c r="R1600" s="141">
        <f t="shared" si="1480"/>
        <v>0</v>
      </c>
      <c r="S1600" s="141">
        <f t="shared" si="1480"/>
        <v>0</v>
      </c>
      <c r="T1600" s="141">
        <f t="shared" si="1480"/>
        <v>0</v>
      </c>
      <c r="U1600" s="141">
        <f t="shared" si="1480"/>
        <v>0</v>
      </c>
      <c r="V1600" s="141">
        <f t="shared" si="1480"/>
        <v>0</v>
      </c>
      <c r="W1600" s="141">
        <f t="shared" si="1480"/>
        <v>0</v>
      </c>
    </row>
    <row r="1601" spans="1:23" s="136" customFormat="1" x14ac:dyDescent="0.25">
      <c r="A1601" s="270" t="s">
        <v>497</v>
      </c>
      <c r="B1601" s="136" t="str">
        <f>IFERROR(_xlfn.XLOOKUP(TEXT(A1601, "0"), TEXT('Material master'!$A$2:'Material master'!$A$275, "0"), 'Material master'!$B$2:'Material master'!$B$275, 1),"")</f>
        <v>TOL Glass SGFL71 PO 1000:B4S:H4:NB:1000</v>
      </c>
      <c r="C1601" s="136" t="str">
        <f>IFERROR(_xlfn.XLOOKUP(TEXT(A1601, "0"), TEXT('Material master'!$A$2:'Material master'!$A$275, "0"), 'Material master'!$C$2:'Material master'!$C$275, 1),"")</f>
        <v>Packaged Product</v>
      </c>
      <c r="D1601" s="136" t="str">
        <f>IFERROR(_xlfn.XLOOKUP(TEXT(A1601, "0"), TEXT('Material master'!$A$2:'Material master'!$A$275, "0"), 'Material master'!$D$2:'Material master'!$D$275, 1),"")</f>
        <v>SV00 - Toll Processing</v>
      </c>
      <c r="E1601" s="136" t="str">
        <f>IFERROR(_xlfn.XLOOKUP(TEXT(A1601, "0"), TEXT('Material master'!$A$2:'Material master'!$A$275, "0"), 'Material master'!$E$2:'Material master'!$E$275, 1),"")</f>
        <v>SPC9009 - Milling/Grinding</v>
      </c>
      <c r="F1601" s="136" t="str">
        <f>IFERROR(_xlfn.XLOOKUP(TEXT(A1601, "0"), TEXT('Material master'!$A$2:'Material master'!$A$275, "0"), 'Material master'!$F$2:'Material master'!$F$275, 1),"")</f>
        <v>SA12 - Milling/Grinding</v>
      </c>
      <c r="G1601" s="136" t="str">
        <f>IFERROR(_xlfn.XLOOKUP(TEXT(A1601, "0"), TEXT('Material master'!$A$2:'Material master'!$A$275, "0"), 'Material master'!$G$2:'Material master'!$G$275, 1),"")</f>
        <v>TOL Glass SGFL71 PO</v>
      </c>
      <c r="H1601" s="136" t="s">
        <v>697</v>
      </c>
      <c r="K1601" s="142">
        <v>0</v>
      </c>
      <c r="L1601" s="142">
        <f t="shared" ref="L1601:W1601" si="1481">K1601 - L1600 + L1603</f>
        <v>48</v>
      </c>
      <c r="M1601" s="142">
        <f t="shared" si="1481"/>
        <v>48</v>
      </c>
      <c r="N1601" s="142">
        <f t="shared" si="1481"/>
        <v>48</v>
      </c>
      <c r="O1601" s="142">
        <f t="shared" si="1481"/>
        <v>48</v>
      </c>
      <c r="P1601" s="142">
        <f t="shared" si="1481"/>
        <v>48</v>
      </c>
      <c r="Q1601" s="142">
        <f t="shared" si="1481"/>
        <v>48</v>
      </c>
      <c r="R1601" s="142">
        <f t="shared" si="1481"/>
        <v>48</v>
      </c>
      <c r="S1601" s="142">
        <f t="shared" si="1481"/>
        <v>48</v>
      </c>
      <c r="T1601" s="142">
        <f t="shared" si="1481"/>
        <v>48</v>
      </c>
      <c r="U1601" s="142">
        <f t="shared" si="1481"/>
        <v>48</v>
      </c>
      <c r="V1601" s="142">
        <f t="shared" si="1481"/>
        <v>48</v>
      </c>
      <c r="W1601" s="142">
        <f t="shared" si="1481"/>
        <v>48</v>
      </c>
    </row>
    <row r="1602" spans="1:23" x14ac:dyDescent="0.25">
      <c r="A1602" s="257" t="s">
        <v>497</v>
      </c>
      <c r="B1602" t="str">
        <f>IFERROR(_xlfn.XLOOKUP(TEXT(A1602, "0"), TEXT('Material master'!$A$2:'Material master'!$A$275, "0"), 'Material master'!$B$2:'Material master'!$B$275, 1),"")</f>
        <v>TOL Glass SGFL71 PO 1000:B4S:H4:NB:1000</v>
      </c>
      <c r="C1602" t="str">
        <f>IFERROR(_xlfn.XLOOKUP(TEXT(A1602, "0"), TEXT('Material master'!$A$2:'Material master'!$A$275, "0"), 'Material master'!$C$2:'Material master'!$C$275, 1),"")</f>
        <v>Packaged Product</v>
      </c>
      <c r="D1602" t="str">
        <f>IFERROR(_xlfn.XLOOKUP(TEXT(A1602, "0"), TEXT('Material master'!$A$2:'Material master'!$A$275, "0"), 'Material master'!$D$2:'Material master'!$D$275, 1),"")</f>
        <v>SV00 - Toll Processing</v>
      </c>
      <c r="E1602" t="str">
        <f>IFERROR(_xlfn.XLOOKUP(TEXT(A1602, "0"), TEXT('Material master'!$A$2:'Material master'!$A$275, "0"), 'Material master'!$E$2:'Material master'!$E$275, 1),"")</f>
        <v>SPC9009 - Milling/Grinding</v>
      </c>
      <c r="F1602" t="str">
        <f>IFERROR(_xlfn.XLOOKUP(TEXT(A1602, "0"), TEXT('Material master'!$A$2:'Material master'!$A$275, "0"), 'Material master'!$F$2:'Material master'!$F$275, 1),"")</f>
        <v>SA12 - Milling/Grinding</v>
      </c>
      <c r="G1602" t="str">
        <f>IFERROR(_xlfn.XLOOKUP(TEXT(A1602, "0"), TEXT('Material master'!$A$2:'Material master'!$A$275, "0"), 'Material master'!$G$2:'Material master'!$G$275, 1),"")</f>
        <v>TOL Glass SGFL71 PO</v>
      </c>
      <c r="H1602" t="s">
        <v>698</v>
      </c>
      <c r="I1602" s="32">
        <v>48</v>
      </c>
      <c r="J1602" s="258">
        <f>IFERROR($I1602/AVERAGE($L1600:$W1600),0)</f>
        <v>0</v>
      </c>
      <c r="K1602" s="32"/>
      <c r="L1602" s="32">
        <f t="shared" ref="L1602:W1602" si="1482">$I1602</f>
        <v>48</v>
      </c>
      <c r="M1602" s="32">
        <f t="shared" si="1482"/>
        <v>48</v>
      </c>
      <c r="N1602" s="32">
        <f t="shared" si="1482"/>
        <v>48</v>
      </c>
      <c r="O1602" s="32">
        <f t="shared" si="1482"/>
        <v>48</v>
      </c>
      <c r="P1602" s="32">
        <f t="shared" si="1482"/>
        <v>48</v>
      </c>
      <c r="Q1602" s="32">
        <f t="shared" si="1482"/>
        <v>48</v>
      </c>
      <c r="R1602" s="32">
        <f t="shared" si="1482"/>
        <v>48</v>
      </c>
      <c r="S1602" s="32">
        <f t="shared" si="1482"/>
        <v>48</v>
      </c>
      <c r="T1602" s="32">
        <f t="shared" si="1482"/>
        <v>48</v>
      </c>
      <c r="U1602" s="32">
        <f t="shared" si="1482"/>
        <v>48</v>
      </c>
      <c r="V1602" s="32">
        <f t="shared" si="1482"/>
        <v>48</v>
      </c>
      <c r="W1602" s="32">
        <f t="shared" si="1482"/>
        <v>48</v>
      </c>
    </row>
    <row r="1603" spans="1:23" x14ac:dyDescent="0.25">
      <c r="A1603" s="257" t="s">
        <v>497</v>
      </c>
      <c r="B1603" t="str">
        <f>IFERROR(_xlfn.XLOOKUP(TEXT(A1603, "0"), TEXT('Material master'!$A$2:'Material master'!$A$275, "0"), 'Material master'!$B$2:'Material master'!$B$275, 1),"")</f>
        <v>TOL Glass SGFL71 PO 1000:B4S:H4:NB:1000</v>
      </c>
      <c r="C1603" t="str">
        <f>IFERROR(_xlfn.XLOOKUP(TEXT(A1603, "0"), TEXT('Material master'!$A$2:'Material master'!$A$275, "0"), 'Material master'!$C$2:'Material master'!$C$275, 1),"")</f>
        <v>Packaged Product</v>
      </c>
      <c r="D1603" t="str">
        <f>IFERROR(_xlfn.XLOOKUP(TEXT(A1603, "0"), TEXT('Material master'!$A$2:'Material master'!$A$275, "0"), 'Material master'!$D$2:'Material master'!$D$275, 1),"")</f>
        <v>SV00 - Toll Processing</v>
      </c>
      <c r="E1603" t="str">
        <f>IFERROR(_xlfn.XLOOKUP(TEXT(A1603, "0"), TEXT('Material master'!$A$2:'Material master'!$A$275, "0"), 'Material master'!$E$2:'Material master'!$E$275, 1),"")</f>
        <v>SPC9009 - Milling/Grinding</v>
      </c>
      <c r="F1603" t="str">
        <f>IFERROR(_xlfn.XLOOKUP(TEXT(A1603, "0"), TEXT('Material master'!$A$2:'Material master'!$A$275, "0"), 'Material master'!$F$2:'Material master'!$F$275, 1),"")</f>
        <v>SA12 - Milling/Grinding</v>
      </c>
      <c r="G1603" t="str">
        <f>IFERROR(_xlfn.XLOOKUP(TEXT(A1603, "0"), TEXT('Material master'!$A$2:'Material master'!$A$275, "0"), 'Material master'!$G$2:'Material master'!$G$275, 1),"")</f>
        <v>TOL Glass SGFL71 PO</v>
      </c>
      <c r="H1603" t="s">
        <v>704</v>
      </c>
      <c r="I1603">
        <v>1</v>
      </c>
      <c r="K1603" s="32"/>
      <c r="L1603" s="32">
        <f t="shared" ref="L1603:W1603" si="1483">IF(( L1602 - K1601 + L1600 ) &gt; 0, CEILING(( L1602 - K1601 + L1600 ), $I1603), 0)</f>
        <v>48</v>
      </c>
      <c r="M1603" s="32">
        <f t="shared" si="1483"/>
        <v>0</v>
      </c>
      <c r="N1603" s="32">
        <f t="shared" si="1483"/>
        <v>0</v>
      </c>
      <c r="O1603" s="32">
        <f t="shared" si="1483"/>
        <v>0</v>
      </c>
      <c r="P1603" s="32">
        <f t="shared" si="1483"/>
        <v>0</v>
      </c>
      <c r="Q1603" s="32">
        <f t="shared" si="1483"/>
        <v>0</v>
      </c>
      <c r="R1603" s="32">
        <f t="shared" si="1483"/>
        <v>0</v>
      </c>
      <c r="S1603" s="32">
        <f t="shared" si="1483"/>
        <v>0</v>
      </c>
      <c r="T1603" s="32">
        <f t="shared" si="1483"/>
        <v>0</v>
      </c>
      <c r="U1603" s="32">
        <f t="shared" si="1483"/>
        <v>0</v>
      </c>
      <c r="V1603" s="32">
        <f t="shared" si="1483"/>
        <v>0</v>
      </c>
      <c r="W1603" s="32">
        <f t="shared" si="1483"/>
        <v>0</v>
      </c>
    </row>
    <row r="1604" spans="1:23" x14ac:dyDescent="0.25">
      <c r="A1604" s="257" t="s">
        <v>497</v>
      </c>
      <c r="B1604" t="str">
        <f>IFERROR(_xlfn.XLOOKUP(TEXT(A1604, "0"), TEXT('Material master'!$A$2:'Material master'!$A$275, "0"), 'Material master'!$B$2:'Material master'!$B$275, 1),"")</f>
        <v>TOL Glass SGFL71 PO 1000:B4S:H4:NB:1000</v>
      </c>
      <c r="C1604" t="str">
        <f>IFERROR(_xlfn.XLOOKUP(TEXT(A1604, "0"), TEXT('Material master'!$A$2:'Material master'!$A$275, "0"), 'Material master'!$C$2:'Material master'!$C$275, 1),"")</f>
        <v>Packaged Product</v>
      </c>
      <c r="D1604" t="str">
        <f>IFERROR(_xlfn.XLOOKUP(TEXT(A1604, "0"), TEXT('Material master'!$A$2:'Material master'!$A$275, "0"), 'Material master'!$D$2:'Material master'!$D$275, 1),"")</f>
        <v>SV00 - Toll Processing</v>
      </c>
      <c r="E1604" t="str">
        <f>IFERROR(_xlfn.XLOOKUP(TEXT(A1604, "0"), TEXT('Material master'!$A$2:'Material master'!$A$275, "0"), 'Material master'!$E$2:'Material master'!$E$275, 1),"")</f>
        <v>SPC9009 - Milling/Grinding</v>
      </c>
      <c r="F1604" t="str">
        <f>IFERROR(_xlfn.XLOOKUP(TEXT(A1604, "0"), TEXT('Material master'!$A$2:'Material master'!$A$275, "0"), 'Material master'!$F$2:'Material master'!$F$275, 1),"")</f>
        <v>SA12 - Milling/Grinding</v>
      </c>
      <c r="G1604" t="str">
        <f>IFERROR(_xlfn.XLOOKUP(TEXT(A1604, "0"), TEXT('Material master'!$A$2:'Material master'!$A$275, "0"), 'Material master'!$G$2:'Material master'!$G$275, 1),"")</f>
        <v>TOL Glass SGFL71 PO</v>
      </c>
      <c r="H1604" t="s">
        <v>705</v>
      </c>
      <c r="I1604" t="s">
        <v>661</v>
      </c>
      <c r="J1604">
        <v>4.5999999999999996</v>
      </c>
      <c r="K1604" s="32"/>
      <c r="L1604" s="32">
        <f t="shared" ref="L1604:W1604" si="1484">L1603 / $J1604</f>
        <v>10.434782608695652</v>
      </c>
      <c r="M1604" s="32">
        <f t="shared" si="1484"/>
        <v>0</v>
      </c>
      <c r="N1604" s="32">
        <f t="shared" si="1484"/>
        <v>0</v>
      </c>
      <c r="O1604" s="32">
        <f t="shared" si="1484"/>
        <v>0</v>
      </c>
      <c r="P1604" s="32">
        <f t="shared" si="1484"/>
        <v>0</v>
      </c>
      <c r="Q1604" s="32">
        <f t="shared" si="1484"/>
        <v>0</v>
      </c>
      <c r="R1604" s="32">
        <f t="shared" si="1484"/>
        <v>0</v>
      </c>
      <c r="S1604" s="32">
        <f t="shared" si="1484"/>
        <v>0</v>
      </c>
      <c r="T1604" s="32">
        <f t="shared" si="1484"/>
        <v>0</v>
      </c>
      <c r="U1604" s="32">
        <f t="shared" si="1484"/>
        <v>0</v>
      </c>
      <c r="V1604" s="32">
        <f t="shared" si="1484"/>
        <v>0</v>
      </c>
      <c r="W1604" s="32">
        <f t="shared" si="1484"/>
        <v>0</v>
      </c>
    </row>
    <row r="1605" spans="1:23" x14ac:dyDescent="0.25">
      <c r="A1605" s="257" t="s">
        <v>497</v>
      </c>
      <c r="B1605" t="str">
        <f>IFERROR(_xlfn.XLOOKUP(TEXT(A1605, "0"), TEXT('Material master'!$A$2:'Material master'!$A$275, "0"), 'Material master'!$B$2:'Material master'!$B$275, 1),"")</f>
        <v>TOL Glass SGFL71 PO 1000:B4S:H4:NB:1000</v>
      </c>
      <c r="C1605" t="str">
        <f>IFERROR(_xlfn.XLOOKUP(TEXT(A1605, "0"), TEXT('Material master'!$A$2:'Material master'!$A$275, "0"), 'Material master'!$C$2:'Material master'!$C$275, 1),"")</f>
        <v>Packaged Product</v>
      </c>
      <c r="D1605" t="str">
        <f>IFERROR(_xlfn.XLOOKUP(TEXT(A1605, "0"), TEXT('Material master'!$A$2:'Material master'!$A$275, "0"), 'Material master'!$D$2:'Material master'!$D$275, 1),"")</f>
        <v>SV00 - Toll Processing</v>
      </c>
      <c r="E1605" t="str">
        <f>IFERROR(_xlfn.XLOOKUP(TEXT(A1605, "0"), TEXT('Material master'!$A$2:'Material master'!$A$275, "0"), 'Material master'!$E$2:'Material master'!$E$275, 1),"")</f>
        <v>SPC9009 - Milling/Grinding</v>
      </c>
      <c r="F1605" t="str">
        <f>IFERROR(_xlfn.XLOOKUP(TEXT(A1605, "0"), TEXT('Material master'!$A$2:'Material master'!$A$275, "0"), 'Material master'!$F$2:'Material master'!$F$275, 1),"")</f>
        <v>SA12 - Milling/Grinding</v>
      </c>
      <c r="G1605" t="str">
        <f>IFERROR(_xlfn.XLOOKUP(TEXT(A1605, "0"), TEXT('Material master'!$A$2:'Material master'!$A$275, "0"), 'Material master'!$G$2:'Material master'!$G$275, 1),"")</f>
        <v>TOL Glass SGFL71 PO</v>
      </c>
      <c r="H1605" t="s">
        <v>706</v>
      </c>
      <c r="I1605" s="257" t="s">
        <v>107</v>
      </c>
      <c r="J1605">
        <v>1</v>
      </c>
      <c r="K1605" s="32"/>
      <c r="L1605" s="32">
        <f t="shared" ref="L1605:W1605" si="1485">L1603 * $J1605</f>
        <v>48</v>
      </c>
      <c r="M1605" s="32">
        <f t="shared" si="1485"/>
        <v>0</v>
      </c>
      <c r="N1605" s="32">
        <f t="shared" si="1485"/>
        <v>0</v>
      </c>
      <c r="O1605" s="32">
        <f t="shared" si="1485"/>
        <v>0</v>
      </c>
      <c r="P1605" s="32">
        <f t="shared" si="1485"/>
        <v>0</v>
      </c>
      <c r="Q1605" s="32">
        <f t="shared" si="1485"/>
        <v>0</v>
      </c>
      <c r="R1605" s="32">
        <f t="shared" si="1485"/>
        <v>0</v>
      </c>
      <c r="S1605" s="32">
        <f t="shared" si="1485"/>
        <v>0</v>
      </c>
      <c r="T1605" s="32">
        <f t="shared" si="1485"/>
        <v>0</v>
      </c>
      <c r="U1605" s="32">
        <f t="shared" si="1485"/>
        <v>0</v>
      </c>
      <c r="V1605" s="32">
        <f t="shared" si="1485"/>
        <v>0</v>
      </c>
      <c r="W1605" s="32">
        <f t="shared" si="1485"/>
        <v>0</v>
      </c>
    </row>
    <row r="1606" spans="1:23" x14ac:dyDescent="0.25">
      <c r="A1606" s="257" t="s">
        <v>497</v>
      </c>
      <c r="B1606" t="str">
        <f>IFERROR(_xlfn.XLOOKUP(TEXT(A1606, "0"), TEXT('Material master'!$A$2:'Material master'!$A$275, "0"), 'Material master'!$B$2:'Material master'!$B$275, 1),"")</f>
        <v>TOL Glass SGFL71 PO 1000:B4S:H4:NB:1000</v>
      </c>
      <c r="C1606" t="str">
        <f>IFERROR(_xlfn.XLOOKUP(TEXT(A1606, "0"), TEXT('Material master'!$A$2:'Material master'!$A$275, "0"), 'Material master'!$C$2:'Material master'!$C$275, 1),"")</f>
        <v>Packaged Product</v>
      </c>
      <c r="D1606" t="str">
        <f>IFERROR(_xlfn.XLOOKUP(TEXT(A1606, "0"), TEXT('Material master'!$A$2:'Material master'!$A$275, "0"), 'Material master'!$D$2:'Material master'!$D$275, 1),"")</f>
        <v>SV00 - Toll Processing</v>
      </c>
      <c r="E1606" t="str">
        <f>IFERROR(_xlfn.XLOOKUP(TEXT(A1606, "0"), TEXT('Material master'!$A$2:'Material master'!$A$275, "0"), 'Material master'!$E$2:'Material master'!$E$275, 1),"")</f>
        <v>SPC9009 - Milling/Grinding</v>
      </c>
      <c r="F1606" t="str">
        <f>IFERROR(_xlfn.XLOOKUP(TEXT(A1606, "0"), TEXT('Material master'!$A$2:'Material master'!$A$275, "0"), 'Material master'!$F$2:'Material master'!$F$275, 1),"")</f>
        <v>SA12 - Milling/Grinding</v>
      </c>
      <c r="G1606" t="str">
        <f>IFERROR(_xlfn.XLOOKUP(TEXT(A1606, "0"), TEXT('Material master'!$A$2:'Material master'!$A$275, "0"), 'Material master'!$G$2:'Material master'!$G$275, 1),"")</f>
        <v>TOL Glass SGFL71 PO</v>
      </c>
      <c r="H1606" t="s">
        <v>706</v>
      </c>
      <c r="I1606" s="257" t="s">
        <v>115</v>
      </c>
      <c r="J1606">
        <v>1</v>
      </c>
      <c r="K1606" s="32"/>
      <c r="L1606" s="32">
        <f t="shared" ref="L1606:W1606" si="1486">L1603 * $J1606</f>
        <v>48</v>
      </c>
      <c r="M1606" s="32">
        <f t="shared" si="1486"/>
        <v>0</v>
      </c>
      <c r="N1606" s="32">
        <f t="shared" si="1486"/>
        <v>0</v>
      </c>
      <c r="O1606" s="32">
        <f t="shared" si="1486"/>
        <v>0</v>
      </c>
      <c r="P1606" s="32">
        <f t="shared" si="1486"/>
        <v>0</v>
      </c>
      <c r="Q1606" s="32">
        <f t="shared" si="1486"/>
        <v>0</v>
      </c>
      <c r="R1606" s="32">
        <f t="shared" si="1486"/>
        <v>0</v>
      </c>
      <c r="S1606" s="32">
        <f t="shared" si="1486"/>
        <v>0</v>
      </c>
      <c r="T1606" s="32">
        <f t="shared" si="1486"/>
        <v>0</v>
      </c>
      <c r="U1606" s="32">
        <f t="shared" si="1486"/>
        <v>0</v>
      </c>
      <c r="V1606" s="32">
        <f t="shared" si="1486"/>
        <v>0</v>
      </c>
      <c r="W1606" s="32">
        <f t="shared" si="1486"/>
        <v>0</v>
      </c>
    </row>
    <row r="1607" spans="1:23" ht="15.75" thickBot="1" x14ac:dyDescent="0.3">
      <c r="A1607" s="257" t="s">
        <v>497</v>
      </c>
      <c r="B1607" t="str">
        <f>IFERROR(_xlfn.XLOOKUP(TEXT(A1607, "0"), TEXT('Material master'!$A$2:'Material master'!$A$275, "0"), 'Material master'!$B$2:'Material master'!$B$275, 1),"")</f>
        <v>TOL Glass SGFL71 PO 1000:B4S:H4:NB:1000</v>
      </c>
      <c r="C1607" t="str">
        <f>IFERROR(_xlfn.XLOOKUP(TEXT(A1607, "0"), TEXT('Material master'!$A$2:'Material master'!$A$275, "0"), 'Material master'!$C$2:'Material master'!$C$275, 1),"")</f>
        <v>Packaged Product</v>
      </c>
      <c r="D1607" t="str">
        <f>IFERROR(_xlfn.XLOOKUP(TEXT(A1607, "0"), TEXT('Material master'!$A$2:'Material master'!$A$275, "0"), 'Material master'!$D$2:'Material master'!$D$275, 1),"")</f>
        <v>SV00 - Toll Processing</v>
      </c>
      <c r="E1607" t="str">
        <f>IFERROR(_xlfn.XLOOKUP(TEXT(A1607, "0"), TEXT('Material master'!$A$2:'Material master'!$A$275, "0"), 'Material master'!$E$2:'Material master'!$E$275, 1),"")</f>
        <v>SPC9009 - Milling/Grinding</v>
      </c>
      <c r="F1607" t="str">
        <f>IFERROR(_xlfn.XLOOKUP(TEXT(A1607, "0"), TEXT('Material master'!$A$2:'Material master'!$A$275, "0"), 'Material master'!$F$2:'Material master'!$F$275, 1),"")</f>
        <v>SA12 - Milling/Grinding</v>
      </c>
      <c r="G1607" t="str">
        <f>IFERROR(_xlfn.XLOOKUP(TEXT(A1607, "0"), TEXT('Material master'!$A$2:'Material master'!$A$275, "0"), 'Material master'!$G$2:'Material master'!$G$275, 1),"")</f>
        <v>TOL Glass SGFL71 PO</v>
      </c>
      <c r="H1607" t="s">
        <v>706</v>
      </c>
      <c r="I1607" s="257" t="s">
        <v>406</v>
      </c>
      <c r="J1607">
        <v>1</v>
      </c>
      <c r="K1607" s="32"/>
      <c r="L1607" s="32">
        <f t="shared" ref="L1607:W1607" si="1487">L1603 * $J1607</f>
        <v>48</v>
      </c>
      <c r="M1607" s="32">
        <f t="shared" si="1487"/>
        <v>0</v>
      </c>
      <c r="N1607" s="32">
        <f t="shared" si="1487"/>
        <v>0</v>
      </c>
      <c r="O1607" s="32">
        <f t="shared" si="1487"/>
        <v>0</v>
      </c>
      <c r="P1607" s="32">
        <f t="shared" si="1487"/>
        <v>0</v>
      </c>
      <c r="Q1607" s="32">
        <f t="shared" si="1487"/>
        <v>0</v>
      </c>
      <c r="R1607" s="32">
        <f t="shared" si="1487"/>
        <v>0</v>
      </c>
      <c r="S1607" s="32">
        <f t="shared" si="1487"/>
        <v>0</v>
      </c>
      <c r="T1607" s="32">
        <f t="shared" si="1487"/>
        <v>0</v>
      </c>
      <c r="U1607" s="32">
        <f t="shared" si="1487"/>
        <v>0</v>
      </c>
      <c r="V1607" s="32">
        <f t="shared" si="1487"/>
        <v>0</v>
      </c>
      <c r="W1607" s="32">
        <f t="shared" si="1487"/>
        <v>0</v>
      </c>
    </row>
    <row r="1608" spans="1:23" s="138" customFormat="1" x14ac:dyDescent="0.25">
      <c r="A1608" s="137" t="s">
        <v>500</v>
      </c>
      <c r="B1608" s="138" t="str">
        <f>IFERROR(_xlfn.XLOOKUP(TEXT(A1608, "0"), TEXT('Material master'!$A$2:'Material master'!$A$275, "0"), 'Material master'!$B$2:'Material master'!$B$275, 1),"")</f>
        <v>Composite COMP PO</v>
      </c>
      <c r="C1608" s="138" t="str">
        <f>IFERROR(_xlfn.XLOOKUP(TEXT(A1608, "0"), TEXT('Material master'!$A$2:'Material master'!$A$275, "0"), 'Material master'!$C$2:'Material master'!$C$275, 1),"")</f>
        <v>Bulk Product</v>
      </c>
      <c r="D1608" s="138" t="str">
        <f>IFERROR(_xlfn.XLOOKUP(TEXT(A1608, "0"), TEXT('Material master'!$A$2:'Material master'!$A$275, "0"), 'Material master'!$D$2:'Material master'!$D$275, 1),"")</f>
        <v>W003 - Mineral Composite</v>
      </c>
      <c r="E1608" s="138" t="str">
        <f>IFERROR(_xlfn.XLOOKUP(TEXT(A1608, "0"), TEXT('Material master'!$A$2:'Material master'!$A$275, "0"), 'Material master'!$E$2:'Material master'!$E$275, 1),"")</f>
        <v>SPC0543 - Calcium Mineral Mixture</v>
      </c>
      <c r="F1608" s="138" t="str">
        <f>IFERROR(_xlfn.XLOOKUP(TEXT(A1608, "0"), TEXT('Material master'!$A$2:'Material master'!$A$275, "0"), 'Material master'!$F$2:'Material master'!$F$275, 1),"")</f>
        <v/>
      </c>
      <c r="G1608" s="138" t="str">
        <f>IFERROR(_xlfn.XLOOKUP(TEXT(A1608, "0"), TEXT('Material master'!$A$2:'Material master'!$A$275, "0"), 'Material master'!$G$2:'Material master'!$G$275, 1),"")</f>
        <v>Composite COMP PO</v>
      </c>
      <c r="H1608" s="139" t="s">
        <v>696</v>
      </c>
      <c r="I1608" s="139"/>
      <c r="J1608" s="139"/>
      <c r="K1608" s="143"/>
      <c r="L1608" s="143">
        <v>0</v>
      </c>
      <c r="M1608" s="143">
        <v>0</v>
      </c>
      <c r="N1608" s="143">
        <v>0</v>
      </c>
      <c r="O1608" s="143">
        <v>0</v>
      </c>
      <c r="P1608" s="143">
        <v>0</v>
      </c>
      <c r="Q1608" s="143">
        <v>0</v>
      </c>
      <c r="R1608" s="143">
        <v>0</v>
      </c>
      <c r="S1608" s="143">
        <v>0</v>
      </c>
      <c r="T1608" s="143">
        <v>0</v>
      </c>
      <c r="U1608" s="143">
        <v>0</v>
      </c>
      <c r="V1608" s="143">
        <v>0</v>
      </c>
      <c r="W1608" s="143">
        <v>0</v>
      </c>
    </row>
    <row r="1609" spans="1:23" s="136" customFormat="1" x14ac:dyDescent="0.25">
      <c r="A1609" s="270" t="s">
        <v>500</v>
      </c>
      <c r="B1609" s="136" t="str">
        <f>IFERROR(_xlfn.XLOOKUP(TEXT(A1609, "0"), TEXT('Material master'!$A$2:'Material master'!$A$275, "0"), 'Material master'!$B$2:'Material master'!$B$275, 1),"")</f>
        <v>Composite COMP PO</v>
      </c>
      <c r="C1609" s="136" t="str">
        <f>IFERROR(_xlfn.XLOOKUP(TEXT(A1609, "0"), TEXT('Material master'!$A$2:'Material master'!$A$275, "0"), 'Material master'!$C$2:'Material master'!$C$275, 1),"")</f>
        <v>Bulk Product</v>
      </c>
      <c r="D1609" s="136" t="str">
        <f>IFERROR(_xlfn.XLOOKUP(TEXT(A1609, "0"), TEXT('Material master'!$A$2:'Material master'!$A$275, "0"), 'Material master'!$D$2:'Material master'!$D$275, 1),"")</f>
        <v>W003 - Mineral Composite</v>
      </c>
      <c r="E1609" s="136" t="str">
        <f>IFERROR(_xlfn.XLOOKUP(TEXT(A1609, "0"), TEXT('Material master'!$A$2:'Material master'!$A$275, "0"), 'Material master'!$E$2:'Material master'!$E$275, 1),"")</f>
        <v>SPC0543 - Calcium Mineral Mixture</v>
      </c>
      <c r="F1609" s="136" t="str">
        <f>IFERROR(_xlfn.XLOOKUP(TEXT(A1609, "0"), TEXT('Material master'!$A$2:'Material master'!$A$275, "0"), 'Material master'!$F$2:'Material master'!$F$275, 1),"")</f>
        <v/>
      </c>
      <c r="G1609" s="136" t="str">
        <f>IFERROR(_xlfn.XLOOKUP(TEXT(A1609, "0"), TEXT('Material master'!$A$2:'Material master'!$A$275, "0"), 'Material master'!$G$2:'Material master'!$G$275, 1),"")</f>
        <v>Composite COMP PO</v>
      </c>
      <c r="H1609" s="136" t="s">
        <v>697</v>
      </c>
      <c r="K1609" s="142">
        <v>200.54</v>
      </c>
      <c r="L1609" s="142">
        <f t="shared" ref="L1609:W1609" si="1488">K1609 - L1608 + L1611</f>
        <v>200.54</v>
      </c>
      <c r="M1609" s="142">
        <f t="shared" si="1488"/>
        <v>200.54</v>
      </c>
      <c r="N1609" s="142">
        <f t="shared" si="1488"/>
        <v>200.54</v>
      </c>
      <c r="O1609" s="142">
        <f t="shared" si="1488"/>
        <v>200.54</v>
      </c>
      <c r="P1609" s="142">
        <f t="shared" si="1488"/>
        <v>200.54</v>
      </c>
      <c r="Q1609" s="142">
        <f t="shared" si="1488"/>
        <v>200.54</v>
      </c>
      <c r="R1609" s="142">
        <f t="shared" si="1488"/>
        <v>200.54</v>
      </c>
      <c r="S1609" s="142">
        <f t="shared" si="1488"/>
        <v>200.54</v>
      </c>
      <c r="T1609" s="142">
        <f t="shared" si="1488"/>
        <v>200.54</v>
      </c>
      <c r="U1609" s="142">
        <f t="shared" si="1488"/>
        <v>200.54</v>
      </c>
      <c r="V1609" s="142">
        <f t="shared" si="1488"/>
        <v>200.54</v>
      </c>
      <c r="W1609" s="142">
        <f t="shared" si="1488"/>
        <v>200.54</v>
      </c>
    </row>
    <row r="1610" spans="1:23" x14ac:dyDescent="0.25">
      <c r="A1610" s="257" t="s">
        <v>500</v>
      </c>
      <c r="B1610" t="str">
        <f>IFERROR(_xlfn.XLOOKUP(TEXT(A1610, "0"), TEXT('Material master'!$A$2:'Material master'!$A$275, "0"), 'Material master'!$B$2:'Material master'!$B$275, 1),"")</f>
        <v>Composite COMP PO</v>
      </c>
      <c r="C1610" t="str">
        <f>IFERROR(_xlfn.XLOOKUP(TEXT(A1610, "0"), TEXT('Material master'!$A$2:'Material master'!$A$275, "0"), 'Material master'!$C$2:'Material master'!$C$275, 1),"")</f>
        <v>Bulk Product</v>
      </c>
      <c r="D1610" t="str">
        <f>IFERROR(_xlfn.XLOOKUP(TEXT(A1610, "0"), TEXT('Material master'!$A$2:'Material master'!$A$275, "0"), 'Material master'!$D$2:'Material master'!$D$275, 1),"")</f>
        <v>W003 - Mineral Composite</v>
      </c>
      <c r="E1610" t="str">
        <f>IFERROR(_xlfn.XLOOKUP(TEXT(A1610, "0"), TEXT('Material master'!$A$2:'Material master'!$A$275, "0"), 'Material master'!$E$2:'Material master'!$E$275, 1),"")</f>
        <v>SPC0543 - Calcium Mineral Mixture</v>
      </c>
      <c r="F1610" t="str">
        <f>IFERROR(_xlfn.XLOOKUP(TEXT(A1610, "0"), TEXT('Material master'!$A$2:'Material master'!$A$275, "0"), 'Material master'!$F$2:'Material master'!$F$275, 1),"")</f>
        <v/>
      </c>
      <c r="G1610" t="str">
        <f>IFERROR(_xlfn.XLOOKUP(TEXT(A1610, "0"), TEXT('Material master'!$A$2:'Material master'!$A$275, "0"), 'Material master'!$G$2:'Material master'!$G$275, 1),"")</f>
        <v>Composite COMP PO</v>
      </c>
      <c r="H1610" t="s">
        <v>698</v>
      </c>
      <c r="I1610" s="32">
        <v>99.086175810041652</v>
      </c>
      <c r="J1610" s="258">
        <f>IFERROR($I1610/AVERAGE($L1608:$W1608),0)</f>
        <v>0</v>
      </c>
      <c r="K1610" s="32"/>
      <c r="L1610" s="32">
        <f t="shared" ref="L1610:W1610" si="1489">$I1610</f>
        <v>99.086175810041652</v>
      </c>
      <c r="M1610" s="32">
        <f t="shared" si="1489"/>
        <v>99.086175810041652</v>
      </c>
      <c r="N1610" s="32">
        <f t="shared" si="1489"/>
        <v>99.086175810041652</v>
      </c>
      <c r="O1610" s="32">
        <f t="shared" si="1489"/>
        <v>99.086175810041652</v>
      </c>
      <c r="P1610" s="32">
        <f t="shared" si="1489"/>
        <v>99.086175810041652</v>
      </c>
      <c r="Q1610" s="32">
        <f t="shared" si="1489"/>
        <v>99.086175810041652</v>
      </c>
      <c r="R1610" s="32">
        <f t="shared" si="1489"/>
        <v>99.086175810041652</v>
      </c>
      <c r="S1610" s="32">
        <f t="shared" si="1489"/>
        <v>99.086175810041652</v>
      </c>
      <c r="T1610" s="32">
        <f t="shared" si="1489"/>
        <v>99.086175810041652</v>
      </c>
      <c r="U1610" s="32">
        <f t="shared" si="1489"/>
        <v>99.086175810041652</v>
      </c>
      <c r="V1610" s="32">
        <f t="shared" si="1489"/>
        <v>99.086175810041652</v>
      </c>
      <c r="W1610" s="32">
        <f t="shared" si="1489"/>
        <v>99.086175810041652</v>
      </c>
    </row>
    <row r="1611" spans="1:23" x14ac:dyDescent="0.25">
      <c r="A1611" s="257" t="s">
        <v>500</v>
      </c>
      <c r="B1611" t="str">
        <f>IFERROR(_xlfn.XLOOKUP(TEXT(A1611, "0"), TEXT('Material master'!$A$2:'Material master'!$A$275, "0"), 'Material master'!$B$2:'Material master'!$B$275, 1),"")</f>
        <v>Composite COMP PO</v>
      </c>
      <c r="C1611" t="str">
        <f>IFERROR(_xlfn.XLOOKUP(TEXT(A1611, "0"), TEXT('Material master'!$A$2:'Material master'!$A$275, "0"), 'Material master'!$C$2:'Material master'!$C$275, 1),"")</f>
        <v>Bulk Product</v>
      </c>
      <c r="D1611" t="str">
        <f>IFERROR(_xlfn.XLOOKUP(TEXT(A1611, "0"), TEXT('Material master'!$A$2:'Material master'!$A$275, "0"), 'Material master'!$D$2:'Material master'!$D$275, 1),"")</f>
        <v>W003 - Mineral Composite</v>
      </c>
      <c r="E1611" t="str">
        <f>IFERROR(_xlfn.XLOOKUP(TEXT(A1611, "0"), TEXT('Material master'!$A$2:'Material master'!$A$275, "0"), 'Material master'!$E$2:'Material master'!$E$275, 1),"")</f>
        <v>SPC0543 - Calcium Mineral Mixture</v>
      </c>
      <c r="F1611" t="str">
        <f>IFERROR(_xlfn.XLOOKUP(TEXT(A1611, "0"), TEXT('Material master'!$A$2:'Material master'!$A$275, "0"), 'Material master'!$F$2:'Material master'!$F$275, 1),"")</f>
        <v/>
      </c>
      <c r="G1611" t="str">
        <f>IFERROR(_xlfn.XLOOKUP(TEXT(A1611, "0"), TEXT('Material master'!$A$2:'Material master'!$A$275, "0"), 'Material master'!$G$2:'Material master'!$G$275, 1),"")</f>
        <v>Composite COMP PO</v>
      </c>
      <c r="H1611" t="s">
        <v>699</v>
      </c>
      <c r="I1611">
        <f>IFERROR(_xlfn.XLOOKUP(TEXT(A1611, "0"), TEXT('Purchase sheet'!$A$2:'Purchase sheet'!$A$31, "0"), 'Purchase sheet'!$H$2:'Purchase sheet'!$H$31, 1), 1)</f>
        <v>1</v>
      </c>
      <c r="K1611" s="32"/>
      <c r="L1611" s="259"/>
      <c r="M1611" s="32">
        <f t="shared" ref="M1611:W1611" si="1490">IF( M1610 - L1609 + M1608 &gt; 0, CEILING( M1610 - L1609 + M1608, $I$1611), 0)</f>
        <v>0</v>
      </c>
      <c r="N1611" s="32">
        <f t="shared" si="1490"/>
        <v>0</v>
      </c>
      <c r="O1611" s="32">
        <f t="shared" si="1490"/>
        <v>0</v>
      </c>
      <c r="P1611" s="32">
        <f t="shared" si="1490"/>
        <v>0</v>
      </c>
      <c r="Q1611" s="32">
        <f t="shared" si="1490"/>
        <v>0</v>
      </c>
      <c r="R1611" s="32">
        <f t="shared" si="1490"/>
        <v>0</v>
      </c>
      <c r="S1611" s="32">
        <f t="shared" si="1490"/>
        <v>0</v>
      </c>
      <c r="T1611" s="32">
        <f t="shared" si="1490"/>
        <v>0</v>
      </c>
      <c r="U1611" s="32">
        <f t="shared" si="1490"/>
        <v>0</v>
      </c>
      <c r="V1611" s="32">
        <f t="shared" si="1490"/>
        <v>0</v>
      </c>
      <c r="W1611" s="32">
        <f t="shared" si="1490"/>
        <v>0</v>
      </c>
    </row>
    <row r="1612" spans="1:23" ht="15.75" thickBot="1" x14ac:dyDescent="0.3">
      <c r="A1612" s="257" t="s">
        <v>500</v>
      </c>
      <c r="B1612" t="str">
        <f>IFERROR(_xlfn.XLOOKUP(TEXT(A1612, "0"), TEXT('Material master'!$A$2:'Material master'!$A$275, "0"), 'Material master'!$B$2:'Material master'!$B$275, 1),"")</f>
        <v>Composite COMP PO</v>
      </c>
      <c r="C1612" t="str">
        <f>IFERROR(_xlfn.XLOOKUP(TEXT(A1612, "0"), TEXT('Material master'!$A$2:'Material master'!$A$275, "0"), 'Material master'!$C$2:'Material master'!$C$275, 1),"")</f>
        <v>Bulk Product</v>
      </c>
      <c r="D1612" t="str">
        <f>IFERROR(_xlfn.XLOOKUP(TEXT(A1612, "0"), TEXT('Material master'!$A$2:'Material master'!$A$275, "0"), 'Material master'!$D$2:'Material master'!$D$275, 1),"")</f>
        <v>W003 - Mineral Composite</v>
      </c>
      <c r="E1612" t="str">
        <f>IFERROR(_xlfn.XLOOKUP(TEXT(A1612, "0"), TEXT('Material master'!$A$2:'Material master'!$A$275, "0"), 'Material master'!$E$2:'Material master'!$E$275, 1),"")</f>
        <v>SPC0543 - Calcium Mineral Mixture</v>
      </c>
      <c r="F1612" t="str">
        <f>IFERROR(_xlfn.XLOOKUP(TEXT(A1612, "0"), TEXT('Material master'!$A$2:'Material master'!$A$275, "0"), 'Material master'!$F$2:'Material master'!$F$275, 1),"")</f>
        <v/>
      </c>
      <c r="G1612" t="str">
        <f>IFERROR(_xlfn.XLOOKUP(TEXT(A1612, "0"), TEXT('Material master'!$A$2:'Material master'!$A$275, "0"), 'Material master'!$G$2:'Material master'!$G$275, 1),"")</f>
        <v>Composite COMP PO</v>
      </c>
      <c r="H1612" t="s">
        <v>700</v>
      </c>
      <c r="I1612">
        <f>INT(IFERROR(_xlfn.XLOOKUP(TEXT(A1612, "0"), TEXT('Purchase sheet'!$A$2:'Purchase sheet'!$A$31, "0"), 'Purchase sheet'!$H$2:'Purchase sheet'!$D$31, 1), 1))</f>
        <v>1</v>
      </c>
      <c r="K1612" s="32"/>
      <c r="L1612" s="32">
        <f t="shared" ref="L1612:V1612" si="1491">M1611</f>
        <v>0</v>
      </c>
      <c r="M1612" s="32">
        <f t="shared" si="1491"/>
        <v>0</v>
      </c>
      <c r="N1612" s="32">
        <f t="shared" si="1491"/>
        <v>0</v>
      </c>
      <c r="O1612" s="32">
        <f t="shared" si="1491"/>
        <v>0</v>
      </c>
      <c r="P1612" s="32">
        <f t="shared" si="1491"/>
        <v>0</v>
      </c>
      <c r="Q1612" s="32">
        <f t="shared" si="1491"/>
        <v>0</v>
      </c>
      <c r="R1612" s="32">
        <f t="shared" si="1491"/>
        <v>0</v>
      </c>
      <c r="S1612" s="32">
        <f t="shared" si="1491"/>
        <v>0</v>
      </c>
      <c r="T1612" s="32">
        <f t="shared" si="1491"/>
        <v>0</v>
      </c>
      <c r="U1612" s="32">
        <f t="shared" si="1491"/>
        <v>0</v>
      </c>
      <c r="V1612" s="32">
        <f t="shared" si="1491"/>
        <v>0</v>
      </c>
      <c r="W1612" s="32"/>
    </row>
    <row r="1613" spans="1:23" s="138" customFormat="1" x14ac:dyDescent="0.25">
      <c r="A1613" s="137" t="s">
        <v>502</v>
      </c>
      <c r="B1613" s="138">
        <f>IFERROR(_xlfn.XLOOKUP(TEXT(A1613, "0"), TEXT('Material master'!$A$2:'Material master'!$A$275, "0"), 'Material master'!$B$2:'Material master'!$B$275, 1),"")</f>
        <v>0</v>
      </c>
      <c r="C1613" s="138" t="str">
        <f>IFERROR(_xlfn.XLOOKUP(TEXT(A1613, "0"), TEXT('Material master'!$A$2:'Material master'!$A$275, "0"), 'Material master'!$C$2:'Material master'!$C$275, 1),"")</f>
        <v>Bulk Product</v>
      </c>
      <c r="D1613" s="138" t="str">
        <f>IFERROR(_xlfn.XLOOKUP(TEXT(A1613, "0"), TEXT('Material master'!$A$2:'Material master'!$A$275, "0"), 'Material master'!$D$2:'Material master'!$D$275, 1),"")</f>
        <v>R000 - Aluminium Oxide</v>
      </c>
      <c r="E1613" s="138" t="str">
        <f>IFERROR(_xlfn.XLOOKUP(TEXT(A1613, "0"), TEXT('Material master'!$A$2:'Material master'!$A$275, "0"), 'Material master'!$E$2:'Material master'!$E$275, 1),"")</f>
        <v>SPC0961 - Aluminium Oxide Spherical Flour</v>
      </c>
      <c r="F1613" s="138" t="str">
        <f>IFERROR(_xlfn.XLOOKUP(TEXT(A1613, "0"), TEXT('Material master'!$A$2:'Material master'!$A$275, "0"), 'Material master'!$F$2:'Material master'!$F$275, 1),"")</f>
        <v>AB04 - Aluminium Oxide Spherical Flour</v>
      </c>
      <c r="G1613" s="138" t="str">
        <f>IFERROR(_xlfn.XLOOKUP(TEXT(A1613, "0"), TEXT('Material master'!$A$2:'Material master'!$A$275, "0"), 'Material master'!$G$2:'Material master'!$G$275, 1),"")</f>
        <v>Al-Oxide 0380 PO</v>
      </c>
      <c r="H1613" s="138" t="s">
        <v>683</v>
      </c>
      <c r="I1613" s="140">
        <f>IFERROR(AVERAGE('Forecast sheet'!$C$82:'Forecast sheet'!$N$82),0)</f>
        <v>0</v>
      </c>
      <c r="J1613" s="140">
        <f>IFERROR(AVERAGE(L1613:W1613),0)</f>
        <v>0.48706497645012808</v>
      </c>
      <c r="K1613" s="140"/>
      <c r="L1613" s="140">
        <v>0.48706497645012814</v>
      </c>
      <c r="M1613" s="140">
        <v>0.48706497645012814</v>
      </c>
      <c r="N1613" s="140">
        <v>0.48706497645012814</v>
      </c>
      <c r="O1613" s="140">
        <v>0.48706497645012814</v>
      </c>
      <c r="P1613" s="140">
        <v>0.48706497645012814</v>
      </c>
      <c r="Q1613" s="140">
        <v>0.48706497645012814</v>
      </c>
      <c r="R1613" s="140">
        <v>0.48706497645012814</v>
      </c>
      <c r="S1613" s="140">
        <v>0.48706497645012814</v>
      </c>
      <c r="T1613" s="140">
        <v>0.48706497645012814</v>
      </c>
      <c r="U1613" s="140">
        <v>0.48706497645012814</v>
      </c>
      <c r="V1613" s="140">
        <v>0.48706497645012814</v>
      </c>
      <c r="W1613" s="140">
        <v>0.48706497645012814</v>
      </c>
    </row>
    <row r="1614" spans="1:23" x14ac:dyDescent="0.25">
      <c r="A1614" s="257" t="s">
        <v>502</v>
      </c>
      <c r="B1614">
        <f>IFERROR(_xlfn.XLOOKUP(TEXT(A1614, "0"), TEXT('Material master'!$A$2:'Material master'!$A$275, "0"), 'Material master'!$B$2:'Material master'!$B$275, 1),"")</f>
        <v>0</v>
      </c>
      <c r="C1614" t="str">
        <f>IFERROR(_xlfn.XLOOKUP(TEXT(A1614, "0"), TEXT('Material master'!$A$2:'Material master'!$A$275, "0"), 'Material master'!$C$2:'Material master'!$C$275, 1),"")</f>
        <v>Bulk Product</v>
      </c>
      <c r="D1614" t="str">
        <f>IFERROR(_xlfn.XLOOKUP(TEXT(A1614, "0"), TEXT('Material master'!$A$2:'Material master'!$A$275, "0"), 'Material master'!$D$2:'Material master'!$D$275, 1),"")</f>
        <v>R000 - Aluminium Oxide</v>
      </c>
      <c r="E1614" t="str">
        <f>IFERROR(_xlfn.XLOOKUP(TEXT(A1614, "0"), TEXT('Material master'!$A$2:'Material master'!$A$275, "0"), 'Material master'!$E$2:'Material master'!$E$275, 1),"")</f>
        <v>SPC0961 - Aluminium Oxide Spherical Flour</v>
      </c>
      <c r="F1614" t="str">
        <f>IFERROR(_xlfn.XLOOKUP(TEXT(A1614, "0"), TEXT('Material master'!$A$2:'Material master'!$A$275, "0"), 'Material master'!$F$2:'Material master'!$F$275, 1),"")</f>
        <v>AB04 - Aluminium Oxide Spherical Flour</v>
      </c>
      <c r="G1614" t="str">
        <f>IFERROR(_xlfn.XLOOKUP(TEXT(A1614, "0"), TEXT('Material master'!$A$2:'Material master'!$A$275, "0"), 'Material master'!$G$2:'Material master'!$G$275, 1),"")</f>
        <v>Al-Oxide 0380 PO</v>
      </c>
      <c r="H1614" s="1" t="s">
        <v>696</v>
      </c>
      <c r="I1614" s="1"/>
      <c r="J1614" s="1"/>
      <c r="K1614" s="141"/>
      <c r="L1614" s="141">
        <f t="shared" ref="L1614:W1614" si="1492">SUM(L1613)</f>
        <v>0.48706497645012814</v>
      </c>
      <c r="M1614" s="141">
        <f t="shared" si="1492"/>
        <v>0.48706497645012814</v>
      </c>
      <c r="N1614" s="141">
        <f t="shared" si="1492"/>
        <v>0.48706497645012814</v>
      </c>
      <c r="O1614" s="141">
        <f t="shared" si="1492"/>
        <v>0.48706497645012814</v>
      </c>
      <c r="P1614" s="141">
        <f t="shared" si="1492"/>
        <v>0.48706497645012814</v>
      </c>
      <c r="Q1614" s="141">
        <f t="shared" si="1492"/>
        <v>0.48706497645012814</v>
      </c>
      <c r="R1614" s="141">
        <f t="shared" si="1492"/>
        <v>0.48706497645012814</v>
      </c>
      <c r="S1614" s="141">
        <f t="shared" si="1492"/>
        <v>0.48706497645012814</v>
      </c>
      <c r="T1614" s="141">
        <f t="shared" si="1492"/>
        <v>0.48706497645012814</v>
      </c>
      <c r="U1614" s="141">
        <f t="shared" si="1492"/>
        <v>0.48706497645012814</v>
      </c>
      <c r="V1614" s="141">
        <f t="shared" si="1492"/>
        <v>0.48706497645012814</v>
      </c>
      <c r="W1614" s="141">
        <f t="shared" si="1492"/>
        <v>0.48706497645012814</v>
      </c>
    </row>
    <row r="1615" spans="1:23" s="136" customFormat="1" x14ac:dyDescent="0.25">
      <c r="A1615" s="270" t="s">
        <v>502</v>
      </c>
      <c r="B1615" s="136">
        <f>IFERROR(_xlfn.XLOOKUP(TEXT(A1615, "0"), TEXT('Material master'!$A$2:'Material master'!$A$275, "0"), 'Material master'!$B$2:'Material master'!$B$275, 1),"")</f>
        <v>0</v>
      </c>
      <c r="C1615" s="136" t="str">
        <f>IFERROR(_xlfn.XLOOKUP(TEXT(A1615, "0"), TEXT('Material master'!$A$2:'Material master'!$A$275, "0"), 'Material master'!$C$2:'Material master'!$C$275, 1),"")</f>
        <v>Bulk Product</v>
      </c>
      <c r="D1615" s="136" t="str">
        <f>IFERROR(_xlfn.XLOOKUP(TEXT(A1615, "0"), TEXT('Material master'!$A$2:'Material master'!$A$275, "0"), 'Material master'!$D$2:'Material master'!$D$275, 1),"")</f>
        <v>R000 - Aluminium Oxide</v>
      </c>
      <c r="E1615" s="136" t="str">
        <f>IFERROR(_xlfn.XLOOKUP(TEXT(A1615, "0"), TEXT('Material master'!$A$2:'Material master'!$A$275, "0"), 'Material master'!$E$2:'Material master'!$E$275, 1),"")</f>
        <v>SPC0961 - Aluminium Oxide Spherical Flour</v>
      </c>
      <c r="F1615" s="136" t="str">
        <f>IFERROR(_xlfn.XLOOKUP(TEXT(A1615, "0"), TEXT('Material master'!$A$2:'Material master'!$A$275, "0"), 'Material master'!$F$2:'Material master'!$F$275, 1),"")</f>
        <v>AB04 - Aluminium Oxide Spherical Flour</v>
      </c>
      <c r="G1615" s="136" t="str">
        <f>IFERROR(_xlfn.XLOOKUP(TEXT(A1615, "0"), TEXT('Material master'!$A$2:'Material master'!$A$275, "0"), 'Material master'!$G$2:'Material master'!$G$275, 1),"")</f>
        <v>Al-Oxide 0380 PO</v>
      </c>
      <c r="H1615" s="136" t="s">
        <v>697</v>
      </c>
      <c r="K1615" s="142">
        <v>0</v>
      </c>
      <c r="L1615" s="142">
        <f t="shared" ref="L1615:W1615" si="1493">K1615 - L1614 + L1617</f>
        <v>-0.48706497645012814</v>
      </c>
      <c r="M1615" s="142">
        <f t="shared" si="1493"/>
        <v>2.587004709974372E-2</v>
      </c>
      <c r="N1615" s="142">
        <f t="shared" si="1493"/>
        <v>0.53880507064961558</v>
      </c>
      <c r="O1615" s="142">
        <f t="shared" si="1493"/>
        <v>5.1740094199487441E-2</v>
      </c>
      <c r="P1615" s="142">
        <f t="shared" si="1493"/>
        <v>0.5646751177493593</v>
      </c>
      <c r="Q1615" s="142">
        <f t="shared" si="1493"/>
        <v>7.7610141299231161E-2</v>
      </c>
      <c r="R1615" s="142">
        <f t="shared" si="1493"/>
        <v>0.59054516484910302</v>
      </c>
      <c r="S1615" s="142">
        <f t="shared" si="1493"/>
        <v>0.10348018839897488</v>
      </c>
      <c r="T1615" s="142">
        <f t="shared" si="1493"/>
        <v>0.61641521194884674</v>
      </c>
      <c r="U1615" s="142">
        <f t="shared" si="1493"/>
        <v>0.1293502354987186</v>
      </c>
      <c r="V1615" s="142">
        <f t="shared" si="1493"/>
        <v>0.64228525904859046</v>
      </c>
      <c r="W1615" s="142">
        <f t="shared" si="1493"/>
        <v>0.15522028259846232</v>
      </c>
    </row>
    <row r="1616" spans="1:23" x14ac:dyDescent="0.25">
      <c r="A1616" s="257" t="s">
        <v>502</v>
      </c>
      <c r="B1616">
        <f>IFERROR(_xlfn.XLOOKUP(TEXT(A1616, "0"), TEXT('Material master'!$A$2:'Material master'!$A$275, "0"), 'Material master'!$B$2:'Material master'!$B$275, 1),"")</f>
        <v>0</v>
      </c>
      <c r="C1616" t="str">
        <f>IFERROR(_xlfn.XLOOKUP(TEXT(A1616, "0"), TEXT('Material master'!$A$2:'Material master'!$A$275, "0"), 'Material master'!$C$2:'Material master'!$C$275, 1),"")</f>
        <v>Bulk Product</v>
      </c>
      <c r="D1616" t="str">
        <f>IFERROR(_xlfn.XLOOKUP(TEXT(A1616, "0"), TEXT('Material master'!$A$2:'Material master'!$A$275, "0"), 'Material master'!$D$2:'Material master'!$D$275, 1),"")</f>
        <v>R000 - Aluminium Oxide</v>
      </c>
      <c r="E1616" t="str">
        <f>IFERROR(_xlfn.XLOOKUP(TEXT(A1616, "0"), TEXT('Material master'!$A$2:'Material master'!$A$275, "0"), 'Material master'!$E$2:'Material master'!$E$275, 1),"")</f>
        <v>SPC0961 - Aluminium Oxide Spherical Flour</v>
      </c>
      <c r="F1616" t="str">
        <f>IFERROR(_xlfn.XLOOKUP(TEXT(A1616, "0"), TEXT('Material master'!$A$2:'Material master'!$A$275, "0"), 'Material master'!$F$2:'Material master'!$F$275, 1),"")</f>
        <v>AB04 - Aluminium Oxide Spherical Flour</v>
      </c>
      <c r="G1616" t="str">
        <f>IFERROR(_xlfn.XLOOKUP(TEXT(A1616, "0"), TEXT('Material master'!$A$2:'Material master'!$A$275, "0"), 'Material master'!$G$2:'Material master'!$G$275, 1),"")</f>
        <v>Al-Oxide 0380 PO</v>
      </c>
      <c r="H1616" t="s">
        <v>698</v>
      </c>
      <c r="I1616" s="32">
        <v>0</v>
      </c>
      <c r="J1616" s="258">
        <f>IFERROR($I1616/AVERAGE($L1614:$W1614),0)</f>
        <v>0</v>
      </c>
      <c r="K1616" s="32"/>
      <c r="L1616" s="32">
        <f t="shared" ref="L1616:W1616" si="1494">$I1616</f>
        <v>0</v>
      </c>
      <c r="M1616" s="32">
        <f t="shared" si="1494"/>
        <v>0</v>
      </c>
      <c r="N1616" s="32">
        <f t="shared" si="1494"/>
        <v>0</v>
      </c>
      <c r="O1616" s="32">
        <f t="shared" si="1494"/>
        <v>0</v>
      </c>
      <c r="P1616" s="32">
        <f t="shared" si="1494"/>
        <v>0</v>
      </c>
      <c r="Q1616" s="32">
        <f t="shared" si="1494"/>
        <v>0</v>
      </c>
      <c r="R1616" s="32">
        <f t="shared" si="1494"/>
        <v>0</v>
      </c>
      <c r="S1616" s="32">
        <f t="shared" si="1494"/>
        <v>0</v>
      </c>
      <c r="T1616" s="32">
        <f t="shared" si="1494"/>
        <v>0</v>
      </c>
      <c r="U1616" s="32">
        <f t="shared" si="1494"/>
        <v>0</v>
      </c>
      <c r="V1616" s="32">
        <f t="shared" si="1494"/>
        <v>0</v>
      </c>
      <c r="W1616" s="32">
        <f t="shared" si="1494"/>
        <v>0</v>
      </c>
    </row>
    <row r="1617" spans="1:23" x14ac:dyDescent="0.25">
      <c r="A1617" s="257" t="s">
        <v>502</v>
      </c>
      <c r="B1617">
        <f>IFERROR(_xlfn.XLOOKUP(TEXT(A1617, "0"), TEXT('Material master'!$A$2:'Material master'!$A$275, "0"), 'Material master'!$B$2:'Material master'!$B$275, 1),"")</f>
        <v>0</v>
      </c>
      <c r="C1617" t="str">
        <f>IFERROR(_xlfn.XLOOKUP(TEXT(A1617, "0"), TEXT('Material master'!$A$2:'Material master'!$A$275, "0"), 'Material master'!$C$2:'Material master'!$C$275, 1),"")</f>
        <v>Bulk Product</v>
      </c>
      <c r="D1617" t="str">
        <f>IFERROR(_xlfn.XLOOKUP(TEXT(A1617, "0"), TEXT('Material master'!$A$2:'Material master'!$A$275, "0"), 'Material master'!$D$2:'Material master'!$D$275, 1),"")</f>
        <v>R000 - Aluminium Oxide</v>
      </c>
      <c r="E1617" t="str">
        <f>IFERROR(_xlfn.XLOOKUP(TEXT(A1617, "0"), TEXT('Material master'!$A$2:'Material master'!$A$275, "0"), 'Material master'!$E$2:'Material master'!$E$275, 1),"")</f>
        <v>SPC0961 - Aluminium Oxide Spherical Flour</v>
      </c>
      <c r="F1617" t="str">
        <f>IFERROR(_xlfn.XLOOKUP(TEXT(A1617, "0"), TEXT('Material master'!$A$2:'Material master'!$A$275, "0"), 'Material master'!$F$2:'Material master'!$F$275, 1),"")</f>
        <v>AB04 - Aluminium Oxide Spherical Flour</v>
      </c>
      <c r="G1617" t="str">
        <f>IFERROR(_xlfn.XLOOKUP(TEXT(A1617, "0"), TEXT('Material master'!$A$2:'Material master'!$A$275, "0"), 'Material master'!$G$2:'Material master'!$G$275, 1),"")</f>
        <v>Al-Oxide 0380 PO</v>
      </c>
      <c r="H1617" t="s">
        <v>699</v>
      </c>
      <c r="I1617">
        <f>IFERROR(_xlfn.XLOOKUP(TEXT(A1617, "0"), TEXT('Purchase sheet'!$A$2:'Purchase sheet'!$A$31, "0"), 'Purchase sheet'!$H$2:'Purchase sheet'!$H$31, 1), 1)</f>
        <v>1</v>
      </c>
      <c r="K1617" s="32"/>
      <c r="L1617" s="259"/>
      <c r="M1617" s="32">
        <f t="shared" ref="M1617:W1617" si="1495">IF( M1616 - L1615 + M1614 &gt; 0, CEILING( M1616 - L1615 + M1614, $I$1617), 0)</f>
        <v>1</v>
      </c>
      <c r="N1617" s="32">
        <f t="shared" si="1495"/>
        <v>1</v>
      </c>
      <c r="O1617" s="32">
        <f t="shared" si="1495"/>
        <v>0</v>
      </c>
      <c r="P1617" s="32">
        <f t="shared" si="1495"/>
        <v>1</v>
      </c>
      <c r="Q1617" s="32">
        <f t="shared" si="1495"/>
        <v>0</v>
      </c>
      <c r="R1617" s="32">
        <f t="shared" si="1495"/>
        <v>1</v>
      </c>
      <c r="S1617" s="32">
        <f t="shared" si="1495"/>
        <v>0</v>
      </c>
      <c r="T1617" s="32">
        <f t="shared" si="1495"/>
        <v>1</v>
      </c>
      <c r="U1617" s="32">
        <f t="shared" si="1495"/>
        <v>0</v>
      </c>
      <c r="V1617" s="32">
        <f t="shared" si="1495"/>
        <v>1</v>
      </c>
      <c r="W1617" s="32">
        <f t="shared" si="1495"/>
        <v>0</v>
      </c>
    </row>
    <row r="1618" spans="1:23" ht="15.75" thickBot="1" x14ac:dyDescent="0.3">
      <c r="A1618" s="257" t="s">
        <v>502</v>
      </c>
      <c r="B1618">
        <f>IFERROR(_xlfn.XLOOKUP(TEXT(A1618, "0"), TEXT('Material master'!$A$2:'Material master'!$A$275, "0"), 'Material master'!$B$2:'Material master'!$B$275, 1),"")</f>
        <v>0</v>
      </c>
      <c r="C1618" t="str">
        <f>IFERROR(_xlfn.XLOOKUP(TEXT(A1618, "0"), TEXT('Material master'!$A$2:'Material master'!$A$275, "0"), 'Material master'!$C$2:'Material master'!$C$275, 1),"")</f>
        <v>Bulk Product</v>
      </c>
      <c r="D1618" t="str">
        <f>IFERROR(_xlfn.XLOOKUP(TEXT(A1618, "0"), TEXT('Material master'!$A$2:'Material master'!$A$275, "0"), 'Material master'!$D$2:'Material master'!$D$275, 1),"")</f>
        <v>R000 - Aluminium Oxide</v>
      </c>
      <c r="E1618" t="str">
        <f>IFERROR(_xlfn.XLOOKUP(TEXT(A1618, "0"), TEXT('Material master'!$A$2:'Material master'!$A$275, "0"), 'Material master'!$E$2:'Material master'!$E$275, 1),"")</f>
        <v>SPC0961 - Aluminium Oxide Spherical Flour</v>
      </c>
      <c r="F1618" t="str">
        <f>IFERROR(_xlfn.XLOOKUP(TEXT(A1618, "0"), TEXT('Material master'!$A$2:'Material master'!$A$275, "0"), 'Material master'!$F$2:'Material master'!$F$275, 1),"")</f>
        <v>AB04 - Aluminium Oxide Spherical Flour</v>
      </c>
      <c r="G1618" t="str">
        <f>IFERROR(_xlfn.XLOOKUP(TEXT(A1618, "0"), TEXT('Material master'!$A$2:'Material master'!$A$275, "0"), 'Material master'!$G$2:'Material master'!$G$275, 1),"")</f>
        <v>Al-Oxide 0380 PO</v>
      </c>
      <c r="H1618" t="s">
        <v>700</v>
      </c>
      <c r="I1618">
        <f>INT(IFERROR(_xlfn.XLOOKUP(TEXT(A1618, "0"), TEXT('Purchase sheet'!$A$2:'Purchase sheet'!$A$31, "0"), 'Purchase sheet'!$H$2:'Purchase sheet'!$D$31, 1), 1))</f>
        <v>1</v>
      </c>
      <c r="K1618" s="32"/>
      <c r="L1618" s="32">
        <f t="shared" ref="L1618:V1618" si="1496">M1617</f>
        <v>1</v>
      </c>
      <c r="M1618" s="32">
        <f t="shared" si="1496"/>
        <v>1</v>
      </c>
      <c r="N1618" s="32">
        <f t="shared" si="1496"/>
        <v>0</v>
      </c>
      <c r="O1618" s="32">
        <f t="shared" si="1496"/>
        <v>1</v>
      </c>
      <c r="P1618" s="32">
        <f t="shared" si="1496"/>
        <v>0</v>
      </c>
      <c r="Q1618" s="32">
        <f t="shared" si="1496"/>
        <v>1</v>
      </c>
      <c r="R1618" s="32">
        <f t="shared" si="1496"/>
        <v>0</v>
      </c>
      <c r="S1618" s="32">
        <f t="shared" si="1496"/>
        <v>1</v>
      </c>
      <c r="T1618" s="32">
        <f t="shared" si="1496"/>
        <v>0</v>
      </c>
      <c r="U1618" s="32">
        <f t="shared" si="1496"/>
        <v>1</v>
      </c>
      <c r="V1618" s="32">
        <f t="shared" si="1496"/>
        <v>0</v>
      </c>
      <c r="W1618" s="32"/>
    </row>
    <row r="1619" spans="1:23" s="138" customFormat="1" x14ac:dyDescent="0.25">
      <c r="A1619" s="137" t="s">
        <v>507</v>
      </c>
      <c r="B1619" s="138" t="str">
        <f>IFERROR(_xlfn.XLOOKUP(TEXT(A1619, "0"), TEXT('Material master'!$A$2:'Material master'!$A$275, "0"), 'Material master'!$B$2:'Material master'!$B$275, 1),"")</f>
        <v>Huntite 10-15% CS:BL</v>
      </c>
      <c r="C1619" s="138" t="str">
        <f>IFERROR(_xlfn.XLOOKUP(TEXT(A1619, "0"), TEXT('Material master'!$A$2:'Material master'!$A$275, "0"), 'Material master'!$C$2:'Material master'!$C$275, 1),"")</f>
        <v>Packaged Product</v>
      </c>
      <c r="D1619" s="138" t="str">
        <f>IFERROR(_xlfn.XLOOKUP(TEXT(A1619, "0"), TEXT('Material master'!$A$2:'Material master'!$A$275, "0"), 'Material master'!$D$2:'Material master'!$D$275, 1),"")</f>
        <v>T002 - Huntite</v>
      </c>
      <c r="E1619" s="138" t="str">
        <f>IFERROR(_xlfn.XLOOKUP(TEXT(A1619, "0"), TEXT('Material master'!$A$2:'Material master'!$A$275, "0"), 'Material master'!$E$2:'Material master'!$E$275, 1),"")</f>
        <v>SPC0925 - Huntite Crushed</v>
      </c>
      <c r="F1619" s="138" t="str">
        <f>IFERROR(_xlfn.XLOOKUP(TEXT(A1619, "0"), TEXT('Material master'!$A$2:'Material master'!$A$275, "0"), 'Material master'!$F$2:'Material master'!$F$275, 1),"")</f>
        <v/>
      </c>
      <c r="G1619" s="138" t="str">
        <f>IFERROR(_xlfn.XLOOKUP(TEXT(A1619, "0"), TEXT('Material master'!$A$2:'Material master'!$A$275, "0"), 'Material master'!$G$2:'Material master'!$G$275, 1),"")</f>
        <v>Huntite 10-15% CS</v>
      </c>
      <c r="H1619" s="138" t="s">
        <v>695</v>
      </c>
      <c r="I1619" s="137" t="s">
        <v>185</v>
      </c>
      <c r="K1619" s="140"/>
      <c r="L1619" s="140">
        <f t="shared" ref="L1619:W1619" si="1497">IFERROR(L596, 0)</f>
        <v>0</v>
      </c>
      <c r="M1619" s="140">
        <f t="shared" si="1497"/>
        <v>0</v>
      </c>
      <c r="N1619" s="140">
        <f t="shared" si="1497"/>
        <v>0</v>
      </c>
      <c r="O1619" s="140">
        <f t="shared" si="1497"/>
        <v>0</v>
      </c>
      <c r="P1619" s="140">
        <f t="shared" si="1497"/>
        <v>0</v>
      </c>
      <c r="Q1619" s="140">
        <f t="shared" si="1497"/>
        <v>0</v>
      </c>
      <c r="R1619" s="140">
        <f t="shared" si="1497"/>
        <v>0</v>
      </c>
      <c r="S1619" s="140">
        <f t="shared" si="1497"/>
        <v>0</v>
      </c>
      <c r="T1619" s="140">
        <f t="shared" si="1497"/>
        <v>0</v>
      </c>
      <c r="U1619" s="140">
        <f t="shared" si="1497"/>
        <v>0</v>
      </c>
      <c r="V1619" s="140">
        <f t="shared" si="1497"/>
        <v>0</v>
      </c>
      <c r="W1619" s="140">
        <f t="shared" si="1497"/>
        <v>0</v>
      </c>
    </row>
    <row r="1620" spans="1:23" x14ac:dyDescent="0.25">
      <c r="A1620" s="257" t="s">
        <v>507</v>
      </c>
      <c r="B1620" t="str">
        <f>IFERROR(_xlfn.XLOOKUP(TEXT(A1620, "0"), TEXT('Material master'!$A$2:'Material master'!$A$275, "0"), 'Material master'!$B$2:'Material master'!$B$275, 1),"")</f>
        <v>Huntite 10-15% CS:BL</v>
      </c>
      <c r="C1620" t="str">
        <f>IFERROR(_xlfn.XLOOKUP(TEXT(A1620, "0"), TEXT('Material master'!$A$2:'Material master'!$A$275, "0"), 'Material master'!$C$2:'Material master'!$C$275, 1),"")</f>
        <v>Packaged Product</v>
      </c>
      <c r="D1620" t="str">
        <f>IFERROR(_xlfn.XLOOKUP(TEXT(A1620, "0"), TEXT('Material master'!$A$2:'Material master'!$A$275, "0"), 'Material master'!$D$2:'Material master'!$D$275, 1),"")</f>
        <v>T002 - Huntite</v>
      </c>
      <c r="E1620" t="str">
        <f>IFERROR(_xlfn.XLOOKUP(TEXT(A1620, "0"), TEXT('Material master'!$A$2:'Material master'!$A$275, "0"), 'Material master'!$E$2:'Material master'!$E$275, 1),"")</f>
        <v>SPC0925 - Huntite Crushed</v>
      </c>
      <c r="F1620" t="str">
        <f>IFERROR(_xlfn.XLOOKUP(TEXT(A1620, "0"), TEXT('Material master'!$A$2:'Material master'!$A$275, "0"), 'Material master'!$F$2:'Material master'!$F$275, 1),"")</f>
        <v/>
      </c>
      <c r="G1620" t="str">
        <f>IFERROR(_xlfn.XLOOKUP(TEXT(A1620, "0"), TEXT('Material master'!$A$2:'Material master'!$A$275, "0"), 'Material master'!$G$2:'Material master'!$G$275, 1),"")</f>
        <v>Huntite 10-15% CS</v>
      </c>
      <c r="H1620" s="1" t="s">
        <v>696</v>
      </c>
      <c r="I1620" s="1"/>
      <c r="J1620" s="1"/>
      <c r="K1620" s="141"/>
      <c r="L1620" s="141">
        <f t="shared" ref="L1620:W1620" si="1498">SUM(L1619)</f>
        <v>0</v>
      </c>
      <c r="M1620" s="141">
        <f t="shared" si="1498"/>
        <v>0</v>
      </c>
      <c r="N1620" s="141">
        <f t="shared" si="1498"/>
        <v>0</v>
      </c>
      <c r="O1620" s="141">
        <f t="shared" si="1498"/>
        <v>0</v>
      </c>
      <c r="P1620" s="141">
        <f t="shared" si="1498"/>
        <v>0</v>
      </c>
      <c r="Q1620" s="141">
        <f t="shared" si="1498"/>
        <v>0</v>
      </c>
      <c r="R1620" s="141">
        <f t="shared" si="1498"/>
        <v>0</v>
      </c>
      <c r="S1620" s="141">
        <f t="shared" si="1498"/>
        <v>0</v>
      </c>
      <c r="T1620" s="141">
        <f t="shared" si="1498"/>
        <v>0</v>
      </c>
      <c r="U1620" s="141">
        <f t="shared" si="1498"/>
        <v>0</v>
      </c>
      <c r="V1620" s="141">
        <f t="shared" si="1498"/>
        <v>0</v>
      </c>
      <c r="W1620" s="141">
        <f t="shared" si="1498"/>
        <v>0</v>
      </c>
    </row>
    <row r="1621" spans="1:23" s="136" customFormat="1" x14ac:dyDescent="0.25">
      <c r="A1621" s="270" t="s">
        <v>507</v>
      </c>
      <c r="B1621" s="136" t="str">
        <f>IFERROR(_xlfn.XLOOKUP(TEXT(A1621, "0"), TEXT('Material master'!$A$2:'Material master'!$A$275, "0"), 'Material master'!$B$2:'Material master'!$B$275, 1),"")</f>
        <v>Huntite 10-15% CS:BL</v>
      </c>
      <c r="C1621" s="136" t="str">
        <f>IFERROR(_xlfn.XLOOKUP(TEXT(A1621, "0"), TEXT('Material master'!$A$2:'Material master'!$A$275, "0"), 'Material master'!$C$2:'Material master'!$C$275, 1),"")</f>
        <v>Packaged Product</v>
      </c>
      <c r="D1621" s="136" t="str">
        <f>IFERROR(_xlfn.XLOOKUP(TEXT(A1621, "0"), TEXT('Material master'!$A$2:'Material master'!$A$275, "0"), 'Material master'!$D$2:'Material master'!$D$275, 1),"")</f>
        <v>T002 - Huntite</v>
      </c>
      <c r="E1621" s="136" t="str">
        <f>IFERROR(_xlfn.XLOOKUP(TEXT(A1621, "0"), TEXT('Material master'!$A$2:'Material master'!$A$275, "0"), 'Material master'!$E$2:'Material master'!$E$275, 1),"")</f>
        <v>SPC0925 - Huntite Crushed</v>
      </c>
      <c r="F1621" s="136" t="str">
        <f>IFERROR(_xlfn.XLOOKUP(TEXT(A1621, "0"), TEXT('Material master'!$A$2:'Material master'!$A$275, "0"), 'Material master'!$F$2:'Material master'!$F$275, 1),"")</f>
        <v/>
      </c>
      <c r="G1621" s="136" t="str">
        <f>IFERROR(_xlfn.XLOOKUP(TEXT(A1621, "0"), TEXT('Material master'!$A$2:'Material master'!$A$275, "0"), 'Material master'!$G$2:'Material master'!$G$275, 1),"")</f>
        <v>Huntite 10-15% CS</v>
      </c>
      <c r="H1621" s="136" t="s">
        <v>697</v>
      </c>
      <c r="K1621" s="142">
        <v>0</v>
      </c>
      <c r="L1621" s="142">
        <f t="shared" ref="L1621:W1621" si="1499">K1621 - L1620 + L1623</f>
        <v>0</v>
      </c>
      <c r="M1621" s="142">
        <f t="shared" si="1499"/>
        <v>0</v>
      </c>
      <c r="N1621" s="142">
        <f t="shared" si="1499"/>
        <v>0</v>
      </c>
      <c r="O1621" s="142">
        <f t="shared" si="1499"/>
        <v>0</v>
      </c>
      <c r="P1621" s="142">
        <f t="shared" si="1499"/>
        <v>0</v>
      </c>
      <c r="Q1621" s="142">
        <f t="shared" si="1499"/>
        <v>0</v>
      </c>
      <c r="R1621" s="142">
        <f t="shared" si="1499"/>
        <v>0</v>
      </c>
      <c r="S1621" s="142">
        <f t="shared" si="1499"/>
        <v>0</v>
      </c>
      <c r="T1621" s="142">
        <f t="shared" si="1499"/>
        <v>0</v>
      </c>
      <c r="U1621" s="142">
        <f t="shared" si="1499"/>
        <v>0</v>
      </c>
      <c r="V1621" s="142">
        <f t="shared" si="1499"/>
        <v>0</v>
      </c>
      <c r="W1621" s="142">
        <f t="shared" si="1499"/>
        <v>0</v>
      </c>
    </row>
    <row r="1622" spans="1:23" x14ac:dyDescent="0.25">
      <c r="A1622" s="257" t="s">
        <v>507</v>
      </c>
      <c r="B1622" t="str">
        <f>IFERROR(_xlfn.XLOOKUP(TEXT(A1622, "0"), TEXT('Material master'!$A$2:'Material master'!$A$275, "0"), 'Material master'!$B$2:'Material master'!$B$275, 1),"")</f>
        <v>Huntite 10-15% CS:BL</v>
      </c>
      <c r="C1622" t="str">
        <f>IFERROR(_xlfn.XLOOKUP(TEXT(A1622, "0"), TEXT('Material master'!$A$2:'Material master'!$A$275, "0"), 'Material master'!$C$2:'Material master'!$C$275, 1),"")</f>
        <v>Packaged Product</v>
      </c>
      <c r="D1622" t="str">
        <f>IFERROR(_xlfn.XLOOKUP(TEXT(A1622, "0"), TEXT('Material master'!$A$2:'Material master'!$A$275, "0"), 'Material master'!$D$2:'Material master'!$D$275, 1),"")</f>
        <v>T002 - Huntite</v>
      </c>
      <c r="E1622" t="str">
        <f>IFERROR(_xlfn.XLOOKUP(TEXT(A1622, "0"), TEXT('Material master'!$A$2:'Material master'!$A$275, "0"), 'Material master'!$E$2:'Material master'!$E$275, 1),"")</f>
        <v>SPC0925 - Huntite Crushed</v>
      </c>
      <c r="F1622" t="str">
        <f>IFERROR(_xlfn.XLOOKUP(TEXT(A1622, "0"), TEXT('Material master'!$A$2:'Material master'!$A$275, "0"), 'Material master'!$F$2:'Material master'!$F$275, 1),"")</f>
        <v/>
      </c>
      <c r="G1622" t="str">
        <f>IFERROR(_xlfn.XLOOKUP(TEXT(A1622, "0"), TEXT('Material master'!$A$2:'Material master'!$A$275, "0"), 'Material master'!$G$2:'Material master'!$G$275, 1),"")</f>
        <v>Huntite 10-15% CS</v>
      </c>
      <c r="H1622" t="s">
        <v>698</v>
      </c>
      <c r="I1622" s="32">
        <v>0</v>
      </c>
      <c r="J1622" s="258">
        <f>IFERROR($I1622/AVERAGE($L1620:$W1620),0)</f>
        <v>0</v>
      </c>
      <c r="K1622" s="32"/>
      <c r="L1622" s="32">
        <f t="shared" ref="L1622:W1622" si="1500">$I1622</f>
        <v>0</v>
      </c>
      <c r="M1622" s="32">
        <f t="shared" si="1500"/>
        <v>0</v>
      </c>
      <c r="N1622" s="32">
        <f t="shared" si="1500"/>
        <v>0</v>
      </c>
      <c r="O1622" s="32">
        <f t="shared" si="1500"/>
        <v>0</v>
      </c>
      <c r="P1622" s="32">
        <f t="shared" si="1500"/>
        <v>0</v>
      </c>
      <c r="Q1622" s="32">
        <f t="shared" si="1500"/>
        <v>0</v>
      </c>
      <c r="R1622" s="32">
        <f t="shared" si="1500"/>
        <v>0</v>
      </c>
      <c r="S1622" s="32">
        <f t="shared" si="1500"/>
        <v>0</v>
      </c>
      <c r="T1622" s="32">
        <f t="shared" si="1500"/>
        <v>0</v>
      </c>
      <c r="U1622" s="32">
        <f t="shared" si="1500"/>
        <v>0</v>
      </c>
      <c r="V1622" s="32">
        <f t="shared" si="1500"/>
        <v>0</v>
      </c>
      <c r="W1622" s="32">
        <f t="shared" si="1500"/>
        <v>0</v>
      </c>
    </row>
    <row r="1623" spans="1:23" x14ac:dyDescent="0.25">
      <c r="A1623" s="257" t="s">
        <v>507</v>
      </c>
      <c r="B1623" t="str">
        <f>IFERROR(_xlfn.XLOOKUP(TEXT(A1623, "0"), TEXT('Material master'!$A$2:'Material master'!$A$275, "0"), 'Material master'!$B$2:'Material master'!$B$275, 1),"")</f>
        <v>Huntite 10-15% CS:BL</v>
      </c>
      <c r="C1623" t="str">
        <f>IFERROR(_xlfn.XLOOKUP(TEXT(A1623, "0"), TEXT('Material master'!$A$2:'Material master'!$A$275, "0"), 'Material master'!$C$2:'Material master'!$C$275, 1),"")</f>
        <v>Packaged Product</v>
      </c>
      <c r="D1623" t="str">
        <f>IFERROR(_xlfn.XLOOKUP(TEXT(A1623, "0"), TEXT('Material master'!$A$2:'Material master'!$A$275, "0"), 'Material master'!$D$2:'Material master'!$D$275, 1),"")</f>
        <v>T002 - Huntite</v>
      </c>
      <c r="E1623" t="str">
        <f>IFERROR(_xlfn.XLOOKUP(TEXT(A1623, "0"), TEXT('Material master'!$A$2:'Material master'!$A$275, "0"), 'Material master'!$E$2:'Material master'!$E$275, 1),"")</f>
        <v>SPC0925 - Huntite Crushed</v>
      </c>
      <c r="F1623" t="str">
        <f>IFERROR(_xlfn.XLOOKUP(TEXT(A1623, "0"), TEXT('Material master'!$A$2:'Material master'!$A$275, "0"), 'Material master'!$F$2:'Material master'!$F$275, 1),"")</f>
        <v/>
      </c>
      <c r="G1623" t="str">
        <f>IFERROR(_xlfn.XLOOKUP(TEXT(A1623, "0"), TEXT('Material master'!$A$2:'Material master'!$A$275, "0"), 'Material master'!$G$2:'Material master'!$G$275, 1),"")</f>
        <v>Huntite 10-15% CS</v>
      </c>
      <c r="H1623" t="s">
        <v>699</v>
      </c>
      <c r="I1623">
        <f>IFERROR(_xlfn.XLOOKUP(TEXT(A1623, "0"), TEXT('Purchase sheet'!$A$2:'Purchase sheet'!$A$31, "0"), 'Purchase sheet'!$H$2:'Purchase sheet'!$H$31, 1), 1)</f>
        <v>1</v>
      </c>
      <c r="K1623" s="32"/>
      <c r="L1623" s="259"/>
      <c r="M1623" s="32">
        <f t="shared" ref="M1623:W1623" si="1501">IF( M1622 - L1621 + M1620 &gt; 0, CEILING( M1622 - L1621 + M1620, $I$1623), 0)</f>
        <v>0</v>
      </c>
      <c r="N1623" s="32">
        <f t="shared" si="1501"/>
        <v>0</v>
      </c>
      <c r="O1623" s="32">
        <f t="shared" si="1501"/>
        <v>0</v>
      </c>
      <c r="P1623" s="32">
        <f t="shared" si="1501"/>
        <v>0</v>
      </c>
      <c r="Q1623" s="32">
        <f t="shared" si="1501"/>
        <v>0</v>
      </c>
      <c r="R1623" s="32">
        <f t="shared" si="1501"/>
        <v>0</v>
      </c>
      <c r="S1623" s="32">
        <f t="shared" si="1501"/>
        <v>0</v>
      </c>
      <c r="T1623" s="32">
        <f t="shared" si="1501"/>
        <v>0</v>
      </c>
      <c r="U1623" s="32">
        <f t="shared" si="1501"/>
        <v>0</v>
      </c>
      <c r="V1623" s="32">
        <f t="shared" si="1501"/>
        <v>0</v>
      </c>
      <c r="W1623" s="32">
        <f t="shared" si="1501"/>
        <v>0</v>
      </c>
    </row>
    <row r="1624" spans="1:23" ht="15.75" thickBot="1" x14ac:dyDescent="0.3">
      <c r="A1624" s="257" t="s">
        <v>507</v>
      </c>
      <c r="B1624" t="str">
        <f>IFERROR(_xlfn.XLOOKUP(TEXT(A1624, "0"), TEXT('Material master'!$A$2:'Material master'!$A$275, "0"), 'Material master'!$B$2:'Material master'!$B$275, 1),"")</f>
        <v>Huntite 10-15% CS:BL</v>
      </c>
      <c r="C1624" t="str">
        <f>IFERROR(_xlfn.XLOOKUP(TEXT(A1624, "0"), TEXT('Material master'!$A$2:'Material master'!$A$275, "0"), 'Material master'!$C$2:'Material master'!$C$275, 1),"")</f>
        <v>Packaged Product</v>
      </c>
      <c r="D1624" t="str">
        <f>IFERROR(_xlfn.XLOOKUP(TEXT(A1624, "0"), TEXT('Material master'!$A$2:'Material master'!$A$275, "0"), 'Material master'!$D$2:'Material master'!$D$275, 1),"")</f>
        <v>T002 - Huntite</v>
      </c>
      <c r="E1624" t="str">
        <f>IFERROR(_xlfn.XLOOKUP(TEXT(A1624, "0"), TEXT('Material master'!$A$2:'Material master'!$A$275, "0"), 'Material master'!$E$2:'Material master'!$E$275, 1),"")</f>
        <v>SPC0925 - Huntite Crushed</v>
      </c>
      <c r="F1624" t="str">
        <f>IFERROR(_xlfn.XLOOKUP(TEXT(A1624, "0"), TEXT('Material master'!$A$2:'Material master'!$A$275, "0"), 'Material master'!$F$2:'Material master'!$F$275, 1),"")</f>
        <v/>
      </c>
      <c r="G1624" t="str">
        <f>IFERROR(_xlfn.XLOOKUP(TEXT(A1624, "0"), TEXT('Material master'!$A$2:'Material master'!$A$275, "0"), 'Material master'!$G$2:'Material master'!$G$275, 1),"")</f>
        <v>Huntite 10-15% CS</v>
      </c>
      <c r="H1624" t="s">
        <v>700</v>
      </c>
      <c r="I1624">
        <f>INT(IFERROR(_xlfn.XLOOKUP(TEXT(A1624, "0"), TEXT('Purchase sheet'!$A$2:'Purchase sheet'!$A$31, "0"), 'Purchase sheet'!$H$2:'Purchase sheet'!$D$31, 1), 1))</f>
        <v>1</v>
      </c>
      <c r="K1624" s="32"/>
      <c r="L1624" s="32">
        <f t="shared" ref="L1624:V1624" si="1502">M1623</f>
        <v>0</v>
      </c>
      <c r="M1624" s="32">
        <f t="shared" si="1502"/>
        <v>0</v>
      </c>
      <c r="N1624" s="32">
        <f t="shared" si="1502"/>
        <v>0</v>
      </c>
      <c r="O1624" s="32">
        <f t="shared" si="1502"/>
        <v>0</v>
      </c>
      <c r="P1624" s="32">
        <f t="shared" si="1502"/>
        <v>0</v>
      </c>
      <c r="Q1624" s="32">
        <f t="shared" si="1502"/>
        <v>0</v>
      </c>
      <c r="R1624" s="32">
        <f t="shared" si="1502"/>
        <v>0</v>
      </c>
      <c r="S1624" s="32">
        <f t="shared" si="1502"/>
        <v>0</v>
      </c>
      <c r="T1624" s="32">
        <f t="shared" si="1502"/>
        <v>0</v>
      </c>
      <c r="U1624" s="32">
        <f t="shared" si="1502"/>
        <v>0</v>
      </c>
      <c r="V1624" s="32">
        <f t="shared" si="1502"/>
        <v>0</v>
      </c>
      <c r="W1624" s="32"/>
    </row>
    <row r="1625" spans="1:23" s="138" customFormat="1" x14ac:dyDescent="0.25">
      <c r="A1625" s="137" t="s">
        <v>511</v>
      </c>
      <c r="B1625" s="138" t="str">
        <f>IFERROR(_xlfn.XLOOKUP(TEXT(A1625, "0"), TEXT('Material master'!$A$2:'Material master'!$A$275, "0"), 'Material master'!$B$2:'Material master'!$B$275, 1),"")</f>
        <v>ATH HM SG63C10 PO</v>
      </c>
      <c r="C1625" s="138" t="str">
        <f>IFERROR(_xlfn.XLOOKUP(TEXT(A1625, "0"), TEXT('Material master'!$A$2:'Material master'!$A$275, "0"), 'Material master'!$C$2:'Material master'!$C$275, 1),"")</f>
        <v>Bulk Product</v>
      </c>
      <c r="D1625" s="138" t="str">
        <f>IFERROR(_xlfn.XLOOKUP(TEXT(A1625, "0"), TEXT('Material master'!$A$2:'Material master'!$A$275, "0"), 'Material master'!$D$2:'Material master'!$D$275, 1),"")</f>
        <v>J000 - ATH</v>
      </c>
      <c r="E1625" s="138" t="str">
        <f>IFERROR(_xlfn.XLOOKUP(TEXT(A1625, "0"), TEXT('Material master'!$A$2:'Material master'!$A$275, "0"), 'Material master'!$E$2:'Material master'!$E$275, 1),"")</f>
        <v>SPC0997 - ATH Mix</v>
      </c>
      <c r="F1625" s="138" t="str">
        <f>IFERROR(_xlfn.XLOOKUP(TEXT(A1625, "0"), TEXT('Material master'!$A$2:'Material master'!$A$275, "0"), 'Material master'!$F$2:'Material master'!$F$275, 1),"")</f>
        <v>AC22 - ATH Blend Hydromagnesite</v>
      </c>
      <c r="G1625" s="138" t="str">
        <f>IFERROR(_xlfn.XLOOKUP(TEXT(A1625, "0"), TEXT('Material master'!$A$2:'Material master'!$A$275, "0"), 'Material master'!$G$2:'Material master'!$G$275, 1),"")</f>
        <v>ATH HM SG63C10 PO</v>
      </c>
      <c r="H1625" s="138" t="s">
        <v>683</v>
      </c>
      <c r="I1625" s="140">
        <f>IFERROR(AVERAGE('Forecast sheet'!$C$83:'Forecast sheet'!$N$83),0)</f>
        <v>6.7733333333333334</v>
      </c>
      <c r="J1625" s="140">
        <f>IFERROR(AVERAGE(L1625:W1625),0)</f>
        <v>0</v>
      </c>
      <c r="K1625" s="140"/>
      <c r="L1625" s="140">
        <v>0</v>
      </c>
      <c r="M1625" s="140">
        <v>0</v>
      </c>
      <c r="N1625" s="140">
        <v>0</v>
      </c>
      <c r="O1625" s="140">
        <v>0</v>
      </c>
      <c r="P1625" s="140">
        <v>0</v>
      </c>
      <c r="Q1625" s="140">
        <v>0</v>
      </c>
      <c r="R1625" s="140">
        <v>0</v>
      </c>
      <c r="S1625" s="140">
        <v>0</v>
      </c>
      <c r="T1625" s="140">
        <v>0</v>
      </c>
      <c r="U1625" s="140">
        <v>0</v>
      </c>
      <c r="V1625" s="140">
        <v>0</v>
      </c>
      <c r="W1625" s="140">
        <v>0</v>
      </c>
    </row>
    <row r="1626" spans="1:23" x14ac:dyDescent="0.25">
      <c r="A1626" s="257" t="s">
        <v>511</v>
      </c>
      <c r="B1626" t="str">
        <f>IFERROR(_xlfn.XLOOKUP(TEXT(A1626, "0"), TEXT('Material master'!$A$2:'Material master'!$A$275, "0"), 'Material master'!$B$2:'Material master'!$B$275, 1),"")</f>
        <v>ATH HM SG63C10 PO</v>
      </c>
      <c r="C1626" t="str">
        <f>IFERROR(_xlfn.XLOOKUP(TEXT(A1626, "0"), TEXT('Material master'!$A$2:'Material master'!$A$275, "0"), 'Material master'!$C$2:'Material master'!$C$275, 1),"")</f>
        <v>Bulk Product</v>
      </c>
      <c r="D1626" t="str">
        <f>IFERROR(_xlfn.XLOOKUP(TEXT(A1626, "0"), TEXT('Material master'!$A$2:'Material master'!$A$275, "0"), 'Material master'!$D$2:'Material master'!$D$275, 1),"")</f>
        <v>J000 - ATH</v>
      </c>
      <c r="E1626" t="str">
        <f>IFERROR(_xlfn.XLOOKUP(TEXT(A1626, "0"), TEXT('Material master'!$A$2:'Material master'!$A$275, "0"), 'Material master'!$E$2:'Material master'!$E$275, 1),"")</f>
        <v>SPC0997 - ATH Mix</v>
      </c>
      <c r="F1626" t="str">
        <f>IFERROR(_xlfn.XLOOKUP(TEXT(A1626, "0"), TEXT('Material master'!$A$2:'Material master'!$A$275, "0"), 'Material master'!$F$2:'Material master'!$F$275, 1),"")</f>
        <v>AC22 - ATH Blend Hydromagnesite</v>
      </c>
      <c r="G1626" t="str">
        <f>IFERROR(_xlfn.XLOOKUP(TEXT(A1626, "0"), TEXT('Material master'!$A$2:'Material master'!$A$275, "0"), 'Material master'!$G$2:'Material master'!$G$275, 1),"")</f>
        <v>ATH HM SG63C10 PO</v>
      </c>
      <c r="H1626" s="1" t="s">
        <v>696</v>
      </c>
      <c r="I1626" s="1"/>
      <c r="J1626" s="1"/>
      <c r="K1626" s="141"/>
      <c r="L1626" s="141">
        <f t="shared" ref="L1626:W1626" si="1503">SUM(L1625)</f>
        <v>0</v>
      </c>
      <c r="M1626" s="141">
        <f t="shared" si="1503"/>
        <v>0</v>
      </c>
      <c r="N1626" s="141">
        <f t="shared" si="1503"/>
        <v>0</v>
      </c>
      <c r="O1626" s="141">
        <f t="shared" si="1503"/>
        <v>0</v>
      </c>
      <c r="P1626" s="141">
        <f t="shared" si="1503"/>
        <v>0</v>
      </c>
      <c r="Q1626" s="141">
        <f t="shared" si="1503"/>
        <v>0</v>
      </c>
      <c r="R1626" s="141">
        <f t="shared" si="1503"/>
        <v>0</v>
      </c>
      <c r="S1626" s="141">
        <f t="shared" si="1503"/>
        <v>0</v>
      </c>
      <c r="T1626" s="141">
        <f t="shared" si="1503"/>
        <v>0</v>
      </c>
      <c r="U1626" s="141">
        <f t="shared" si="1503"/>
        <v>0</v>
      </c>
      <c r="V1626" s="141">
        <f t="shared" si="1503"/>
        <v>0</v>
      </c>
      <c r="W1626" s="141">
        <f t="shared" si="1503"/>
        <v>0</v>
      </c>
    </row>
    <row r="1627" spans="1:23" s="136" customFormat="1" x14ac:dyDescent="0.25">
      <c r="A1627" s="270" t="s">
        <v>511</v>
      </c>
      <c r="B1627" s="136" t="str">
        <f>IFERROR(_xlfn.XLOOKUP(TEXT(A1627, "0"), TEXT('Material master'!$A$2:'Material master'!$A$275, "0"), 'Material master'!$B$2:'Material master'!$B$275, 1),"")</f>
        <v>ATH HM SG63C10 PO</v>
      </c>
      <c r="C1627" s="136" t="str">
        <f>IFERROR(_xlfn.XLOOKUP(TEXT(A1627, "0"), TEXT('Material master'!$A$2:'Material master'!$A$275, "0"), 'Material master'!$C$2:'Material master'!$C$275, 1),"")</f>
        <v>Bulk Product</v>
      </c>
      <c r="D1627" s="136" t="str">
        <f>IFERROR(_xlfn.XLOOKUP(TEXT(A1627, "0"), TEXT('Material master'!$A$2:'Material master'!$A$275, "0"), 'Material master'!$D$2:'Material master'!$D$275, 1),"")</f>
        <v>J000 - ATH</v>
      </c>
      <c r="E1627" s="136" t="str">
        <f>IFERROR(_xlfn.XLOOKUP(TEXT(A1627, "0"), TEXT('Material master'!$A$2:'Material master'!$A$275, "0"), 'Material master'!$E$2:'Material master'!$E$275, 1),"")</f>
        <v>SPC0997 - ATH Mix</v>
      </c>
      <c r="F1627" s="136" t="str">
        <f>IFERROR(_xlfn.XLOOKUP(TEXT(A1627, "0"), TEXT('Material master'!$A$2:'Material master'!$A$275, "0"), 'Material master'!$F$2:'Material master'!$F$275, 1),"")</f>
        <v>AC22 - ATH Blend Hydromagnesite</v>
      </c>
      <c r="G1627" s="136" t="str">
        <f>IFERROR(_xlfn.XLOOKUP(TEXT(A1627, "0"), TEXT('Material master'!$A$2:'Material master'!$A$275, "0"), 'Material master'!$G$2:'Material master'!$G$275, 1),"")</f>
        <v>ATH HM SG63C10 PO</v>
      </c>
      <c r="H1627" s="136" t="s">
        <v>697</v>
      </c>
      <c r="K1627" s="142">
        <v>0</v>
      </c>
      <c r="L1627" s="142">
        <f t="shared" ref="L1627:W1627" si="1504">K1627 - L1626 + L1629</f>
        <v>0</v>
      </c>
      <c r="M1627" s="142">
        <f t="shared" si="1504"/>
        <v>0</v>
      </c>
      <c r="N1627" s="142">
        <f t="shared" si="1504"/>
        <v>0</v>
      </c>
      <c r="O1627" s="142">
        <f t="shared" si="1504"/>
        <v>0</v>
      </c>
      <c r="P1627" s="142">
        <f t="shared" si="1504"/>
        <v>0</v>
      </c>
      <c r="Q1627" s="142">
        <f t="shared" si="1504"/>
        <v>0</v>
      </c>
      <c r="R1627" s="142">
        <f t="shared" si="1504"/>
        <v>0</v>
      </c>
      <c r="S1627" s="142">
        <f t="shared" si="1504"/>
        <v>0</v>
      </c>
      <c r="T1627" s="142">
        <f t="shared" si="1504"/>
        <v>0</v>
      </c>
      <c r="U1627" s="142">
        <f t="shared" si="1504"/>
        <v>0</v>
      </c>
      <c r="V1627" s="142">
        <f t="shared" si="1504"/>
        <v>0</v>
      </c>
      <c r="W1627" s="142">
        <f t="shared" si="1504"/>
        <v>0</v>
      </c>
    </row>
    <row r="1628" spans="1:23" x14ac:dyDescent="0.25">
      <c r="A1628" s="257" t="s">
        <v>511</v>
      </c>
      <c r="B1628" t="str">
        <f>IFERROR(_xlfn.XLOOKUP(TEXT(A1628, "0"), TEXT('Material master'!$A$2:'Material master'!$A$275, "0"), 'Material master'!$B$2:'Material master'!$B$275, 1),"")</f>
        <v>ATH HM SG63C10 PO</v>
      </c>
      <c r="C1628" t="str">
        <f>IFERROR(_xlfn.XLOOKUP(TEXT(A1628, "0"), TEXT('Material master'!$A$2:'Material master'!$A$275, "0"), 'Material master'!$C$2:'Material master'!$C$275, 1),"")</f>
        <v>Bulk Product</v>
      </c>
      <c r="D1628" t="str">
        <f>IFERROR(_xlfn.XLOOKUP(TEXT(A1628, "0"), TEXT('Material master'!$A$2:'Material master'!$A$275, "0"), 'Material master'!$D$2:'Material master'!$D$275, 1),"")</f>
        <v>J000 - ATH</v>
      </c>
      <c r="E1628" t="str">
        <f>IFERROR(_xlfn.XLOOKUP(TEXT(A1628, "0"), TEXT('Material master'!$A$2:'Material master'!$A$275, "0"), 'Material master'!$E$2:'Material master'!$E$275, 1),"")</f>
        <v>SPC0997 - ATH Mix</v>
      </c>
      <c r="F1628" t="str">
        <f>IFERROR(_xlfn.XLOOKUP(TEXT(A1628, "0"), TEXT('Material master'!$A$2:'Material master'!$A$275, "0"), 'Material master'!$F$2:'Material master'!$F$275, 1),"")</f>
        <v>AC22 - ATH Blend Hydromagnesite</v>
      </c>
      <c r="G1628" t="str">
        <f>IFERROR(_xlfn.XLOOKUP(TEXT(A1628, "0"), TEXT('Material master'!$A$2:'Material master'!$A$275, "0"), 'Material master'!$G$2:'Material master'!$G$275, 1),"")</f>
        <v>ATH HM SG63C10 PO</v>
      </c>
      <c r="H1628" t="s">
        <v>698</v>
      </c>
      <c r="I1628" s="32">
        <v>0</v>
      </c>
      <c r="J1628" s="258">
        <f>IFERROR($I1628/AVERAGE($L1626:$W1626),0)</f>
        <v>0</v>
      </c>
      <c r="K1628" s="32"/>
      <c r="L1628" s="32">
        <f t="shared" ref="L1628:W1628" si="1505">$I1628</f>
        <v>0</v>
      </c>
      <c r="M1628" s="32">
        <f t="shared" si="1505"/>
        <v>0</v>
      </c>
      <c r="N1628" s="32">
        <f t="shared" si="1505"/>
        <v>0</v>
      </c>
      <c r="O1628" s="32">
        <f t="shared" si="1505"/>
        <v>0</v>
      </c>
      <c r="P1628" s="32">
        <f t="shared" si="1505"/>
        <v>0</v>
      </c>
      <c r="Q1628" s="32">
        <f t="shared" si="1505"/>
        <v>0</v>
      </c>
      <c r="R1628" s="32">
        <f t="shared" si="1505"/>
        <v>0</v>
      </c>
      <c r="S1628" s="32">
        <f t="shared" si="1505"/>
        <v>0</v>
      </c>
      <c r="T1628" s="32">
        <f t="shared" si="1505"/>
        <v>0</v>
      </c>
      <c r="U1628" s="32">
        <f t="shared" si="1505"/>
        <v>0</v>
      </c>
      <c r="V1628" s="32">
        <f t="shared" si="1505"/>
        <v>0</v>
      </c>
      <c r="W1628" s="32">
        <f t="shared" si="1505"/>
        <v>0</v>
      </c>
    </row>
    <row r="1629" spans="1:23" x14ac:dyDescent="0.25">
      <c r="A1629" s="257" t="s">
        <v>511</v>
      </c>
      <c r="B1629" t="str">
        <f>IFERROR(_xlfn.XLOOKUP(TEXT(A1629, "0"), TEXT('Material master'!$A$2:'Material master'!$A$275, "0"), 'Material master'!$B$2:'Material master'!$B$275, 1),"")</f>
        <v>ATH HM SG63C10 PO</v>
      </c>
      <c r="C1629" t="str">
        <f>IFERROR(_xlfn.XLOOKUP(TEXT(A1629, "0"), TEXT('Material master'!$A$2:'Material master'!$A$275, "0"), 'Material master'!$C$2:'Material master'!$C$275, 1),"")</f>
        <v>Bulk Product</v>
      </c>
      <c r="D1629" t="str">
        <f>IFERROR(_xlfn.XLOOKUP(TEXT(A1629, "0"), TEXT('Material master'!$A$2:'Material master'!$A$275, "0"), 'Material master'!$D$2:'Material master'!$D$275, 1),"")</f>
        <v>J000 - ATH</v>
      </c>
      <c r="E1629" t="str">
        <f>IFERROR(_xlfn.XLOOKUP(TEXT(A1629, "0"), TEXT('Material master'!$A$2:'Material master'!$A$275, "0"), 'Material master'!$E$2:'Material master'!$E$275, 1),"")</f>
        <v>SPC0997 - ATH Mix</v>
      </c>
      <c r="F1629" t="str">
        <f>IFERROR(_xlfn.XLOOKUP(TEXT(A1629, "0"), TEXT('Material master'!$A$2:'Material master'!$A$275, "0"), 'Material master'!$F$2:'Material master'!$F$275, 1),"")</f>
        <v>AC22 - ATH Blend Hydromagnesite</v>
      </c>
      <c r="G1629" t="str">
        <f>IFERROR(_xlfn.XLOOKUP(TEXT(A1629, "0"), TEXT('Material master'!$A$2:'Material master'!$A$275, "0"), 'Material master'!$G$2:'Material master'!$G$275, 1),"")</f>
        <v>ATH HM SG63C10 PO</v>
      </c>
      <c r="H1629" t="s">
        <v>704</v>
      </c>
      <c r="I1629">
        <v>1</v>
      </c>
      <c r="K1629" s="32"/>
      <c r="L1629" s="32">
        <f t="shared" ref="L1629:W1629" si="1506">IF(( L1628 - K1627 + L1626 ) &gt; 0, CEILING(( L1628 - K1627 + L1626 ), $I1629), 0)</f>
        <v>0</v>
      </c>
      <c r="M1629" s="32">
        <f t="shared" si="1506"/>
        <v>0</v>
      </c>
      <c r="N1629" s="32">
        <f t="shared" si="1506"/>
        <v>0</v>
      </c>
      <c r="O1629" s="32">
        <f t="shared" si="1506"/>
        <v>0</v>
      </c>
      <c r="P1629" s="32">
        <f t="shared" si="1506"/>
        <v>0</v>
      </c>
      <c r="Q1629" s="32">
        <f t="shared" si="1506"/>
        <v>0</v>
      </c>
      <c r="R1629" s="32">
        <f t="shared" si="1506"/>
        <v>0</v>
      </c>
      <c r="S1629" s="32">
        <f t="shared" si="1506"/>
        <v>0</v>
      </c>
      <c r="T1629" s="32">
        <f t="shared" si="1506"/>
        <v>0</v>
      </c>
      <c r="U1629" s="32">
        <f t="shared" si="1506"/>
        <v>0</v>
      </c>
      <c r="V1629" s="32">
        <f t="shared" si="1506"/>
        <v>0</v>
      </c>
      <c r="W1629" s="32">
        <f t="shared" si="1506"/>
        <v>0</v>
      </c>
    </row>
    <row r="1630" spans="1:23" x14ac:dyDescent="0.25">
      <c r="A1630" s="257" t="s">
        <v>511</v>
      </c>
      <c r="B1630" t="str">
        <f>IFERROR(_xlfn.XLOOKUP(TEXT(A1630, "0"), TEXT('Material master'!$A$2:'Material master'!$A$275, "0"), 'Material master'!$B$2:'Material master'!$B$275, 1),"")</f>
        <v>ATH HM SG63C10 PO</v>
      </c>
      <c r="C1630" t="str">
        <f>IFERROR(_xlfn.XLOOKUP(TEXT(A1630, "0"), TEXT('Material master'!$A$2:'Material master'!$A$275, "0"), 'Material master'!$C$2:'Material master'!$C$275, 1),"")</f>
        <v>Bulk Product</v>
      </c>
      <c r="D1630" t="str">
        <f>IFERROR(_xlfn.XLOOKUP(TEXT(A1630, "0"), TEXT('Material master'!$A$2:'Material master'!$A$275, "0"), 'Material master'!$D$2:'Material master'!$D$275, 1),"")</f>
        <v>J000 - ATH</v>
      </c>
      <c r="E1630" t="str">
        <f>IFERROR(_xlfn.XLOOKUP(TEXT(A1630, "0"), TEXT('Material master'!$A$2:'Material master'!$A$275, "0"), 'Material master'!$E$2:'Material master'!$E$275, 1),"")</f>
        <v>SPC0997 - ATH Mix</v>
      </c>
      <c r="F1630" t="str">
        <f>IFERROR(_xlfn.XLOOKUP(TEXT(A1630, "0"), TEXT('Material master'!$A$2:'Material master'!$A$275, "0"), 'Material master'!$F$2:'Material master'!$F$275, 1),"")</f>
        <v>AC22 - ATH Blend Hydromagnesite</v>
      </c>
      <c r="G1630" t="str">
        <f>IFERROR(_xlfn.XLOOKUP(TEXT(A1630, "0"), TEXT('Material master'!$A$2:'Material master'!$A$275, "0"), 'Material master'!$G$2:'Material master'!$G$275, 1),"")</f>
        <v>ATH HM SG63C10 PO</v>
      </c>
      <c r="H1630" t="s">
        <v>705</v>
      </c>
      <c r="I1630" t="s">
        <v>655</v>
      </c>
      <c r="J1630">
        <v>3.3</v>
      </c>
      <c r="K1630" s="32"/>
      <c r="L1630" s="32">
        <f t="shared" ref="L1630:W1630" si="1507">L1629 / $J1630</f>
        <v>0</v>
      </c>
      <c r="M1630" s="32">
        <f t="shared" si="1507"/>
        <v>0</v>
      </c>
      <c r="N1630" s="32">
        <f t="shared" si="1507"/>
        <v>0</v>
      </c>
      <c r="O1630" s="32">
        <f t="shared" si="1507"/>
        <v>0</v>
      </c>
      <c r="P1630" s="32">
        <f t="shared" si="1507"/>
        <v>0</v>
      </c>
      <c r="Q1630" s="32">
        <f t="shared" si="1507"/>
        <v>0</v>
      </c>
      <c r="R1630" s="32">
        <f t="shared" si="1507"/>
        <v>0</v>
      </c>
      <c r="S1630" s="32">
        <f t="shared" si="1507"/>
        <v>0</v>
      </c>
      <c r="T1630" s="32">
        <f t="shared" si="1507"/>
        <v>0</v>
      </c>
      <c r="U1630" s="32">
        <f t="shared" si="1507"/>
        <v>0</v>
      </c>
      <c r="V1630" s="32">
        <f t="shared" si="1507"/>
        <v>0</v>
      </c>
      <c r="W1630" s="32">
        <f t="shared" si="1507"/>
        <v>0</v>
      </c>
    </row>
    <row r="1631" spans="1:23" x14ac:dyDescent="0.25">
      <c r="A1631" s="257" t="s">
        <v>511</v>
      </c>
      <c r="B1631" t="str">
        <f>IFERROR(_xlfn.XLOOKUP(TEXT(A1631, "0"), TEXT('Material master'!$A$2:'Material master'!$A$275, "0"), 'Material master'!$B$2:'Material master'!$B$275, 1),"")</f>
        <v>ATH HM SG63C10 PO</v>
      </c>
      <c r="C1631" t="str">
        <f>IFERROR(_xlfn.XLOOKUP(TEXT(A1631, "0"), TEXT('Material master'!$A$2:'Material master'!$A$275, "0"), 'Material master'!$C$2:'Material master'!$C$275, 1),"")</f>
        <v>Bulk Product</v>
      </c>
      <c r="D1631" t="str">
        <f>IFERROR(_xlfn.XLOOKUP(TEXT(A1631, "0"), TEXT('Material master'!$A$2:'Material master'!$A$275, "0"), 'Material master'!$D$2:'Material master'!$D$275, 1),"")</f>
        <v>J000 - ATH</v>
      </c>
      <c r="E1631" t="str">
        <f>IFERROR(_xlfn.XLOOKUP(TEXT(A1631, "0"), TEXT('Material master'!$A$2:'Material master'!$A$275, "0"), 'Material master'!$E$2:'Material master'!$E$275, 1),"")</f>
        <v>SPC0997 - ATH Mix</v>
      </c>
      <c r="F1631" t="str">
        <f>IFERROR(_xlfn.XLOOKUP(TEXT(A1631, "0"), TEXT('Material master'!$A$2:'Material master'!$A$275, "0"), 'Material master'!$F$2:'Material master'!$F$275, 1),"")</f>
        <v>AC22 - ATH Blend Hydromagnesite</v>
      </c>
      <c r="G1631" t="str">
        <f>IFERROR(_xlfn.XLOOKUP(TEXT(A1631, "0"), TEXT('Material master'!$A$2:'Material master'!$A$275, "0"), 'Material master'!$G$2:'Material master'!$G$275, 1),"")</f>
        <v>ATH HM SG63C10 PO</v>
      </c>
      <c r="H1631" t="s">
        <v>706</v>
      </c>
      <c r="I1631" s="257" t="s">
        <v>694</v>
      </c>
      <c r="J1631">
        <v>0.83299999999999996</v>
      </c>
      <c r="K1631" s="32"/>
      <c r="L1631" s="32">
        <f t="shared" ref="L1631:W1631" si="1508">L1629 * $J1631</f>
        <v>0</v>
      </c>
      <c r="M1631" s="32">
        <f t="shared" si="1508"/>
        <v>0</v>
      </c>
      <c r="N1631" s="32">
        <f t="shared" si="1508"/>
        <v>0</v>
      </c>
      <c r="O1631" s="32">
        <f t="shared" si="1508"/>
        <v>0</v>
      </c>
      <c r="P1631" s="32">
        <f t="shared" si="1508"/>
        <v>0</v>
      </c>
      <c r="Q1631" s="32">
        <f t="shared" si="1508"/>
        <v>0</v>
      </c>
      <c r="R1631" s="32">
        <f t="shared" si="1508"/>
        <v>0</v>
      </c>
      <c r="S1631" s="32">
        <f t="shared" si="1508"/>
        <v>0</v>
      </c>
      <c r="T1631" s="32">
        <f t="shared" si="1508"/>
        <v>0</v>
      </c>
      <c r="U1631" s="32">
        <f t="shared" si="1508"/>
        <v>0</v>
      </c>
      <c r="V1631" s="32">
        <f t="shared" si="1508"/>
        <v>0</v>
      </c>
      <c r="W1631" s="32">
        <f t="shared" si="1508"/>
        <v>0</v>
      </c>
    </row>
    <row r="1632" spans="1:23" ht="15.75" thickBot="1" x14ac:dyDescent="0.3">
      <c r="A1632" s="257" t="s">
        <v>511</v>
      </c>
      <c r="B1632" t="str">
        <f>IFERROR(_xlfn.XLOOKUP(TEXT(A1632, "0"), TEXT('Material master'!$A$2:'Material master'!$A$275, "0"), 'Material master'!$B$2:'Material master'!$B$275, 1),"")</f>
        <v>ATH HM SG63C10 PO</v>
      </c>
      <c r="C1632" t="str">
        <f>IFERROR(_xlfn.XLOOKUP(TEXT(A1632, "0"), TEXT('Material master'!$A$2:'Material master'!$A$275, "0"), 'Material master'!$C$2:'Material master'!$C$275, 1),"")</f>
        <v>Bulk Product</v>
      </c>
      <c r="D1632" t="str">
        <f>IFERROR(_xlfn.XLOOKUP(TEXT(A1632, "0"), TEXT('Material master'!$A$2:'Material master'!$A$275, "0"), 'Material master'!$D$2:'Material master'!$D$275, 1),"")</f>
        <v>J000 - ATH</v>
      </c>
      <c r="E1632" t="str">
        <f>IFERROR(_xlfn.XLOOKUP(TEXT(A1632, "0"), TEXT('Material master'!$A$2:'Material master'!$A$275, "0"), 'Material master'!$E$2:'Material master'!$E$275, 1),"")</f>
        <v>SPC0997 - ATH Mix</v>
      </c>
      <c r="F1632" t="str">
        <f>IFERROR(_xlfn.XLOOKUP(TEXT(A1632, "0"), TEXT('Material master'!$A$2:'Material master'!$A$275, "0"), 'Material master'!$F$2:'Material master'!$F$275, 1),"")</f>
        <v>AC22 - ATH Blend Hydromagnesite</v>
      </c>
      <c r="G1632" t="str">
        <f>IFERROR(_xlfn.XLOOKUP(TEXT(A1632, "0"), TEXT('Material master'!$A$2:'Material master'!$A$275, "0"), 'Material master'!$G$2:'Material master'!$G$275, 1),"")</f>
        <v>ATH HM SG63C10 PO</v>
      </c>
      <c r="H1632" t="s">
        <v>706</v>
      </c>
      <c r="I1632" s="257" t="s">
        <v>487</v>
      </c>
      <c r="J1632">
        <v>0.33300000000000002</v>
      </c>
      <c r="K1632" s="32"/>
      <c r="L1632" s="32">
        <f t="shared" ref="L1632:W1632" si="1509">L1629 * $J1632</f>
        <v>0</v>
      </c>
      <c r="M1632" s="32">
        <f t="shared" si="1509"/>
        <v>0</v>
      </c>
      <c r="N1632" s="32">
        <f t="shared" si="1509"/>
        <v>0</v>
      </c>
      <c r="O1632" s="32">
        <f t="shared" si="1509"/>
        <v>0</v>
      </c>
      <c r="P1632" s="32">
        <f t="shared" si="1509"/>
        <v>0</v>
      </c>
      <c r="Q1632" s="32">
        <f t="shared" si="1509"/>
        <v>0</v>
      </c>
      <c r="R1632" s="32">
        <f t="shared" si="1509"/>
        <v>0</v>
      </c>
      <c r="S1632" s="32">
        <f t="shared" si="1509"/>
        <v>0</v>
      </c>
      <c r="T1632" s="32">
        <f t="shared" si="1509"/>
        <v>0</v>
      </c>
      <c r="U1632" s="32">
        <f t="shared" si="1509"/>
        <v>0</v>
      </c>
      <c r="V1632" s="32">
        <f t="shared" si="1509"/>
        <v>0</v>
      </c>
      <c r="W1632" s="32">
        <f t="shared" si="1509"/>
        <v>0</v>
      </c>
    </row>
    <row r="1633" spans="1:23" s="138" customFormat="1" x14ac:dyDescent="0.25">
      <c r="A1633" s="137" t="s">
        <v>515</v>
      </c>
      <c r="B1633" s="138" t="str">
        <f>IFERROR(_xlfn.XLOOKUP(TEXT(A1633, "0"), TEXT('Material master'!$A$2:'Material master'!$A$275, "0"), 'Material master'!$B$2:'Material master'!$B$275, 1),"")</f>
        <v>ATH SG200 LVS PO 1000:B4:CP1:NB:1000</v>
      </c>
      <c r="C1633" s="138" t="str">
        <f>IFERROR(_xlfn.XLOOKUP(TEXT(A1633, "0"), TEXT('Material master'!$A$2:'Material master'!$A$275, "0"), 'Material master'!$C$2:'Material master'!$C$275, 1),"")</f>
        <v>Packaged Product</v>
      </c>
      <c r="D1633" s="138" t="str">
        <f>IFERROR(_xlfn.XLOOKUP(TEXT(A1633, "0"), TEXT('Material master'!$A$2:'Material master'!$A$275, "0"), 'Material master'!$D$2:'Material master'!$D$275, 1),"")</f>
        <v>J000 - ATH</v>
      </c>
      <c r="E1633" s="138" t="str">
        <f>IFERROR(_xlfn.XLOOKUP(TEXT(A1633, "0"), TEXT('Material master'!$A$2:'Material master'!$A$275, "0"), 'Material master'!$E$2:'Material master'!$E$275, 1),"")</f>
        <v>SPC0922 - ATH Flour</v>
      </c>
      <c r="F1633" s="138" t="str">
        <f>IFERROR(_xlfn.XLOOKUP(TEXT(A1633, "0"), TEXT('Material master'!$A$2:'Material master'!$A$275, "0"), 'Material master'!$F$2:'Material master'!$F$275, 1),"")</f>
        <v>AC01 - ATH Flour Coarse</v>
      </c>
      <c r="G1633" s="138" t="str">
        <f>IFERROR(_xlfn.XLOOKUP(TEXT(A1633, "0"), TEXT('Material master'!$A$2:'Material master'!$A$275, "0"), 'Material master'!$G$2:'Material master'!$G$275, 1),"")</f>
        <v>ATH SG200 LVS PO</v>
      </c>
      <c r="H1633" s="139" t="s">
        <v>696</v>
      </c>
      <c r="I1633" s="139"/>
      <c r="J1633" s="139"/>
      <c r="K1633" s="143"/>
      <c r="L1633" s="143">
        <v>0</v>
      </c>
      <c r="M1633" s="143">
        <v>0</v>
      </c>
      <c r="N1633" s="143">
        <v>0</v>
      </c>
      <c r="O1633" s="143">
        <v>0</v>
      </c>
      <c r="P1633" s="143">
        <v>0</v>
      </c>
      <c r="Q1633" s="143">
        <v>0</v>
      </c>
      <c r="R1633" s="143">
        <v>0</v>
      </c>
      <c r="S1633" s="143">
        <v>0</v>
      </c>
      <c r="T1633" s="143">
        <v>0</v>
      </c>
      <c r="U1633" s="143">
        <v>0</v>
      </c>
      <c r="V1633" s="143">
        <v>0</v>
      </c>
      <c r="W1633" s="143">
        <v>0</v>
      </c>
    </row>
    <row r="1634" spans="1:23" s="136" customFormat="1" x14ac:dyDescent="0.25">
      <c r="A1634" s="270" t="s">
        <v>515</v>
      </c>
      <c r="B1634" s="136" t="str">
        <f>IFERROR(_xlfn.XLOOKUP(TEXT(A1634, "0"), TEXT('Material master'!$A$2:'Material master'!$A$275, "0"), 'Material master'!$B$2:'Material master'!$B$275, 1),"")</f>
        <v>ATH SG200 LVS PO 1000:B4:CP1:NB:1000</v>
      </c>
      <c r="C1634" s="136" t="str">
        <f>IFERROR(_xlfn.XLOOKUP(TEXT(A1634, "0"), TEXT('Material master'!$A$2:'Material master'!$A$275, "0"), 'Material master'!$C$2:'Material master'!$C$275, 1),"")</f>
        <v>Packaged Product</v>
      </c>
      <c r="D1634" s="136" t="str">
        <f>IFERROR(_xlfn.XLOOKUP(TEXT(A1634, "0"), TEXT('Material master'!$A$2:'Material master'!$A$275, "0"), 'Material master'!$D$2:'Material master'!$D$275, 1),"")</f>
        <v>J000 - ATH</v>
      </c>
      <c r="E1634" s="136" t="str">
        <f>IFERROR(_xlfn.XLOOKUP(TEXT(A1634, "0"), TEXT('Material master'!$A$2:'Material master'!$A$275, "0"), 'Material master'!$E$2:'Material master'!$E$275, 1),"")</f>
        <v>SPC0922 - ATH Flour</v>
      </c>
      <c r="F1634" s="136" t="str">
        <f>IFERROR(_xlfn.XLOOKUP(TEXT(A1634, "0"), TEXT('Material master'!$A$2:'Material master'!$A$275, "0"), 'Material master'!$F$2:'Material master'!$F$275, 1),"")</f>
        <v>AC01 - ATH Flour Coarse</v>
      </c>
      <c r="G1634" s="136" t="str">
        <f>IFERROR(_xlfn.XLOOKUP(TEXT(A1634, "0"), TEXT('Material master'!$A$2:'Material master'!$A$275, "0"), 'Material master'!$G$2:'Material master'!$G$275, 1),"")</f>
        <v>ATH SG200 LVS PO</v>
      </c>
      <c r="H1634" s="136" t="s">
        <v>697</v>
      </c>
      <c r="K1634" s="142">
        <v>0</v>
      </c>
      <c r="L1634" s="142">
        <f t="shared" ref="L1634:W1634" si="1510">K1634 - L1633 + L1636</f>
        <v>0</v>
      </c>
      <c r="M1634" s="142">
        <f t="shared" si="1510"/>
        <v>0</v>
      </c>
      <c r="N1634" s="142">
        <f t="shared" si="1510"/>
        <v>0</v>
      </c>
      <c r="O1634" s="142">
        <f t="shared" si="1510"/>
        <v>0</v>
      </c>
      <c r="P1634" s="142">
        <f t="shared" si="1510"/>
        <v>0</v>
      </c>
      <c r="Q1634" s="142">
        <f t="shared" si="1510"/>
        <v>0</v>
      </c>
      <c r="R1634" s="142">
        <f t="shared" si="1510"/>
        <v>0</v>
      </c>
      <c r="S1634" s="142">
        <f t="shared" si="1510"/>
        <v>0</v>
      </c>
      <c r="T1634" s="142">
        <f t="shared" si="1510"/>
        <v>0</v>
      </c>
      <c r="U1634" s="142">
        <f t="shared" si="1510"/>
        <v>0</v>
      </c>
      <c r="V1634" s="142">
        <f t="shared" si="1510"/>
        <v>0</v>
      </c>
      <c r="W1634" s="142">
        <f t="shared" si="1510"/>
        <v>0</v>
      </c>
    </row>
    <row r="1635" spans="1:23" x14ac:dyDescent="0.25">
      <c r="A1635" s="257" t="s">
        <v>515</v>
      </c>
      <c r="B1635" t="str">
        <f>IFERROR(_xlfn.XLOOKUP(TEXT(A1635, "0"), TEXT('Material master'!$A$2:'Material master'!$A$275, "0"), 'Material master'!$B$2:'Material master'!$B$275, 1),"")</f>
        <v>ATH SG200 LVS PO 1000:B4:CP1:NB:1000</v>
      </c>
      <c r="C1635" t="str">
        <f>IFERROR(_xlfn.XLOOKUP(TEXT(A1635, "0"), TEXT('Material master'!$A$2:'Material master'!$A$275, "0"), 'Material master'!$C$2:'Material master'!$C$275, 1),"")</f>
        <v>Packaged Product</v>
      </c>
      <c r="D1635" t="str">
        <f>IFERROR(_xlfn.XLOOKUP(TEXT(A1635, "0"), TEXT('Material master'!$A$2:'Material master'!$A$275, "0"), 'Material master'!$D$2:'Material master'!$D$275, 1),"")</f>
        <v>J000 - ATH</v>
      </c>
      <c r="E1635" t="str">
        <f>IFERROR(_xlfn.XLOOKUP(TEXT(A1635, "0"), TEXT('Material master'!$A$2:'Material master'!$A$275, "0"), 'Material master'!$E$2:'Material master'!$E$275, 1),"")</f>
        <v>SPC0922 - ATH Flour</v>
      </c>
      <c r="F1635" t="str">
        <f>IFERROR(_xlfn.XLOOKUP(TEXT(A1635, "0"), TEXT('Material master'!$A$2:'Material master'!$A$275, "0"), 'Material master'!$F$2:'Material master'!$F$275, 1),"")</f>
        <v>AC01 - ATH Flour Coarse</v>
      </c>
      <c r="G1635" t="str">
        <f>IFERROR(_xlfn.XLOOKUP(TEXT(A1635, "0"), TEXT('Material master'!$A$2:'Material master'!$A$275, "0"), 'Material master'!$G$2:'Material master'!$G$275, 1),"")</f>
        <v>ATH SG200 LVS PO</v>
      </c>
      <c r="H1635" t="s">
        <v>698</v>
      </c>
      <c r="I1635" s="32">
        <v>0</v>
      </c>
      <c r="J1635" s="258">
        <f>IFERROR($I1635/AVERAGE($L1633:$W1633),0)</f>
        <v>0</v>
      </c>
      <c r="K1635" s="32"/>
      <c r="L1635" s="32">
        <f t="shared" ref="L1635:W1635" si="1511">$I1635</f>
        <v>0</v>
      </c>
      <c r="M1635" s="32">
        <f t="shared" si="1511"/>
        <v>0</v>
      </c>
      <c r="N1635" s="32">
        <f t="shared" si="1511"/>
        <v>0</v>
      </c>
      <c r="O1635" s="32">
        <f t="shared" si="1511"/>
        <v>0</v>
      </c>
      <c r="P1635" s="32">
        <f t="shared" si="1511"/>
        <v>0</v>
      </c>
      <c r="Q1635" s="32">
        <f t="shared" si="1511"/>
        <v>0</v>
      </c>
      <c r="R1635" s="32">
        <f t="shared" si="1511"/>
        <v>0</v>
      </c>
      <c r="S1635" s="32">
        <f t="shared" si="1511"/>
        <v>0</v>
      </c>
      <c r="T1635" s="32">
        <f t="shared" si="1511"/>
        <v>0</v>
      </c>
      <c r="U1635" s="32">
        <f t="shared" si="1511"/>
        <v>0</v>
      </c>
      <c r="V1635" s="32">
        <f t="shared" si="1511"/>
        <v>0</v>
      </c>
      <c r="W1635" s="32">
        <f t="shared" si="1511"/>
        <v>0</v>
      </c>
    </row>
    <row r="1636" spans="1:23" x14ac:dyDescent="0.25">
      <c r="A1636" s="257" t="s">
        <v>515</v>
      </c>
      <c r="B1636" t="str">
        <f>IFERROR(_xlfn.XLOOKUP(TEXT(A1636, "0"), TEXT('Material master'!$A$2:'Material master'!$A$275, "0"), 'Material master'!$B$2:'Material master'!$B$275, 1),"")</f>
        <v>ATH SG200 LVS PO 1000:B4:CP1:NB:1000</v>
      </c>
      <c r="C1636" t="str">
        <f>IFERROR(_xlfn.XLOOKUP(TEXT(A1636, "0"), TEXT('Material master'!$A$2:'Material master'!$A$275, "0"), 'Material master'!$C$2:'Material master'!$C$275, 1),"")</f>
        <v>Packaged Product</v>
      </c>
      <c r="D1636" t="str">
        <f>IFERROR(_xlfn.XLOOKUP(TEXT(A1636, "0"), TEXT('Material master'!$A$2:'Material master'!$A$275, "0"), 'Material master'!$D$2:'Material master'!$D$275, 1),"")</f>
        <v>J000 - ATH</v>
      </c>
      <c r="E1636" t="str">
        <f>IFERROR(_xlfn.XLOOKUP(TEXT(A1636, "0"), TEXT('Material master'!$A$2:'Material master'!$A$275, "0"), 'Material master'!$E$2:'Material master'!$E$275, 1),"")</f>
        <v>SPC0922 - ATH Flour</v>
      </c>
      <c r="F1636" t="str">
        <f>IFERROR(_xlfn.XLOOKUP(TEXT(A1636, "0"), TEXT('Material master'!$A$2:'Material master'!$A$275, "0"), 'Material master'!$F$2:'Material master'!$F$275, 1),"")</f>
        <v>AC01 - ATH Flour Coarse</v>
      </c>
      <c r="G1636" t="str">
        <f>IFERROR(_xlfn.XLOOKUP(TEXT(A1636, "0"), TEXT('Material master'!$A$2:'Material master'!$A$275, "0"), 'Material master'!$G$2:'Material master'!$G$275, 1),"")</f>
        <v>ATH SG200 LVS PO</v>
      </c>
      <c r="H1636" t="s">
        <v>699</v>
      </c>
      <c r="I1636">
        <f>IFERROR(_xlfn.XLOOKUP(TEXT(A1636, "0"), TEXT('Purchase sheet'!$A$2:'Purchase sheet'!$A$31, "0"), 'Purchase sheet'!$H$2:'Purchase sheet'!$H$31, 1), 1)</f>
        <v>1</v>
      </c>
      <c r="K1636" s="32"/>
      <c r="L1636" s="259"/>
      <c r="M1636" s="32">
        <f t="shared" ref="M1636:W1636" si="1512">IF( M1635 - L1634 + M1633 &gt; 0, CEILING( M1635 - L1634 + M1633, $I$1636), 0)</f>
        <v>0</v>
      </c>
      <c r="N1636" s="32">
        <f t="shared" si="1512"/>
        <v>0</v>
      </c>
      <c r="O1636" s="32">
        <f t="shared" si="1512"/>
        <v>0</v>
      </c>
      <c r="P1636" s="32">
        <f t="shared" si="1512"/>
        <v>0</v>
      </c>
      <c r="Q1636" s="32">
        <f t="shared" si="1512"/>
        <v>0</v>
      </c>
      <c r="R1636" s="32">
        <f t="shared" si="1512"/>
        <v>0</v>
      </c>
      <c r="S1636" s="32">
        <f t="shared" si="1512"/>
        <v>0</v>
      </c>
      <c r="T1636" s="32">
        <f t="shared" si="1512"/>
        <v>0</v>
      </c>
      <c r="U1636" s="32">
        <f t="shared" si="1512"/>
        <v>0</v>
      </c>
      <c r="V1636" s="32">
        <f t="shared" si="1512"/>
        <v>0</v>
      </c>
      <c r="W1636" s="32">
        <f t="shared" si="1512"/>
        <v>0</v>
      </c>
    </row>
    <row r="1637" spans="1:23" ht="15.75" thickBot="1" x14ac:dyDescent="0.3">
      <c r="A1637" s="257" t="s">
        <v>515</v>
      </c>
      <c r="B1637" t="str">
        <f>IFERROR(_xlfn.XLOOKUP(TEXT(A1637, "0"), TEXT('Material master'!$A$2:'Material master'!$A$275, "0"), 'Material master'!$B$2:'Material master'!$B$275, 1),"")</f>
        <v>ATH SG200 LVS PO 1000:B4:CP1:NB:1000</v>
      </c>
      <c r="C1637" t="str">
        <f>IFERROR(_xlfn.XLOOKUP(TEXT(A1637, "0"), TEXT('Material master'!$A$2:'Material master'!$A$275, "0"), 'Material master'!$C$2:'Material master'!$C$275, 1),"")</f>
        <v>Packaged Product</v>
      </c>
      <c r="D1637" t="str">
        <f>IFERROR(_xlfn.XLOOKUP(TEXT(A1637, "0"), TEXT('Material master'!$A$2:'Material master'!$A$275, "0"), 'Material master'!$D$2:'Material master'!$D$275, 1),"")</f>
        <v>J000 - ATH</v>
      </c>
      <c r="E1637" t="str">
        <f>IFERROR(_xlfn.XLOOKUP(TEXT(A1637, "0"), TEXT('Material master'!$A$2:'Material master'!$A$275, "0"), 'Material master'!$E$2:'Material master'!$E$275, 1),"")</f>
        <v>SPC0922 - ATH Flour</v>
      </c>
      <c r="F1637" t="str">
        <f>IFERROR(_xlfn.XLOOKUP(TEXT(A1637, "0"), TEXT('Material master'!$A$2:'Material master'!$A$275, "0"), 'Material master'!$F$2:'Material master'!$F$275, 1),"")</f>
        <v>AC01 - ATH Flour Coarse</v>
      </c>
      <c r="G1637" t="str">
        <f>IFERROR(_xlfn.XLOOKUP(TEXT(A1637, "0"), TEXT('Material master'!$A$2:'Material master'!$A$275, "0"), 'Material master'!$G$2:'Material master'!$G$275, 1),"")</f>
        <v>ATH SG200 LVS PO</v>
      </c>
      <c r="H1637" t="s">
        <v>700</v>
      </c>
      <c r="I1637">
        <f>INT(IFERROR(_xlfn.XLOOKUP(TEXT(A1637, "0"), TEXT('Purchase sheet'!$A$2:'Purchase sheet'!$A$31, "0"), 'Purchase sheet'!$H$2:'Purchase sheet'!$D$31, 1), 1))</f>
        <v>1</v>
      </c>
      <c r="K1637" s="32"/>
      <c r="L1637" s="32">
        <f t="shared" ref="L1637:V1637" si="1513">M1636</f>
        <v>0</v>
      </c>
      <c r="M1637" s="32">
        <f t="shared" si="1513"/>
        <v>0</v>
      </c>
      <c r="N1637" s="32">
        <f t="shared" si="1513"/>
        <v>0</v>
      </c>
      <c r="O1637" s="32">
        <f t="shared" si="1513"/>
        <v>0</v>
      </c>
      <c r="P1637" s="32">
        <f t="shared" si="1513"/>
        <v>0</v>
      </c>
      <c r="Q1637" s="32">
        <f t="shared" si="1513"/>
        <v>0</v>
      </c>
      <c r="R1637" s="32">
        <f t="shared" si="1513"/>
        <v>0</v>
      </c>
      <c r="S1637" s="32">
        <f t="shared" si="1513"/>
        <v>0</v>
      </c>
      <c r="T1637" s="32">
        <f t="shared" si="1513"/>
        <v>0</v>
      </c>
      <c r="U1637" s="32">
        <f t="shared" si="1513"/>
        <v>0</v>
      </c>
      <c r="V1637" s="32">
        <f t="shared" si="1513"/>
        <v>0</v>
      </c>
      <c r="W1637" s="32"/>
    </row>
    <row r="1638" spans="1:23" s="138" customFormat="1" x14ac:dyDescent="0.25">
      <c r="A1638" s="137" t="s">
        <v>518</v>
      </c>
      <c r="B1638" s="138" t="str">
        <f>IFERROR(_xlfn.XLOOKUP(TEXT(A1638, "0"), TEXT('Material master'!$A$2:'Material master'!$A$275, "0"), 'Material master'!$B$2:'Material master'!$B$275, 1),"")</f>
        <v>ATH SG200 LVS PO 25:PA:CP1:H:1000</v>
      </c>
      <c r="C1638" s="138" t="str">
        <f>IFERROR(_xlfn.XLOOKUP(TEXT(A1638, "0"), TEXT('Material master'!$A$2:'Material master'!$A$275, "0"), 'Material master'!$C$2:'Material master'!$C$275, 1),"")</f>
        <v>Packaged Product</v>
      </c>
      <c r="D1638" s="138" t="str">
        <f>IFERROR(_xlfn.XLOOKUP(TEXT(A1638, "0"), TEXT('Material master'!$A$2:'Material master'!$A$275, "0"), 'Material master'!$D$2:'Material master'!$D$275, 1),"")</f>
        <v>J000 - ATH</v>
      </c>
      <c r="E1638" s="138" t="str">
        <f>IFERROR(_xlfn.XLOOKUP(TEXT(A1638, "0"), TEXT('Material master'!$A$2:'Material master'!$A$275, "0"), 'Material master'!$E$2:'Material master'!$E$275, 1),"")</f>
        <v>SPC0922 - ATH Flour</v>
      </c>
      <c r="F1638" s="138" t="str">
        <f>IFERROR(_xlfn.XLOOKUP(TEXT(A1638, "0"), TEXT('Material master'!$A$2:'Material master'!$A$275, "0"), 'Material master'!$F$2:'Material master'!$F$275, 1),"")</f>
        <v>AC01 - ATH Flour Coarse</v>
      </c>
      <c r="G1638" s="138" t="str">
        <f>IFERROR(_xlfn.XLOOKUP(TEXT(A1638, "0"), TEXT('Material master'!$A$2:'Material master'!$A$275, "0"), 'Material master'!$G$2:'Material master'!$G$275, 1),"")</f>
        <v>ATH SG200 LVS PO</v>
      </c>
      <c r="H1638" s="139" t="s">
        <v>696</v>
      </c>
      <c r="I1638" s="139"/>
      <c r="J1638" s="139"/>
      <c r="K1638" s="143"/>
      <c r="L1638" s="143">
        <v>0</v>
      </c>
      <c r="M1638" s="143">
        <v>0</v>
      </c>
      <c r="N1638" s="143">
        <v>0</v>
      </c>
      <c r="O1638" s="143">
        <v>0</v>
      </c>
      <c r="P1638" s="143">
        <v>0</v>
      </c>
      <c r="Q1638" s="143">
        <v>0</v>
      </c>
      <c r="R1638" s="143">
        <v>0</v>
      </c>
      <c r="S1638" s="143">
        <v>0</v>
      </c>
      <c r="T1638" s="143">
        <v>0</v>
      </c>
      <c r="U1638" s="143">
        <v>0</v>
      </c>
      <c r="V1638" s="143">
        <v>0</v>
      </c>
      <c r="W1638" s="143">
        <v>0</v>
      </c>
    </row>
    <row r="1639" spans="1:23" s="136" customFormat="1" x14ac:dyDescent="0.25">
      <c r="A1639" s="270" t="s">
        <v>518</v>
      </c>
      <c r="B1639" s="136" t="str">
        <f>IFERROR(_xlfn.XLOOKUP(TEXT(A1639, "0"), TEXT('Material master'!$A$2:'Material master'!$A$275, "0"), 'Material master'!$B$2:'Material master'!$B$275, 1),"")</f>
        <v>ATH SG200 LVS PO 25:PA:CP1:H:1000</v>
      </c>
      <c r="C1639" s="136" t="str">
        <f>IFERROR(_xlfn.XLOOKUP(TEXT(A1639, "0"), TEXT('Material master'!$A$2:'Material master'!$A$275, "0"), 'Material master'!$C$2:'Material master'!$C$275, 1),"")</f>
        <v>Packaged Product</v>
      </c>
      <c r="D1639" s="136" t="str">
        <f>IFERROR(_xlfn.XLOOKUP(TEXT(A1639, "0"), TEXT('Material master'!$A$2:'Material master'!$A$275, "0"), 'Material master'!$D$2:'Material master'!$D$275, 1),"")</f>
        <v>J000 - ATH</v>
      </c>
      <c r="E1639" s="136" t="str">
        <f>IFERROR(_xlfn.XLOOKUP(TEXT(A1639, "0"), TEXT('Material master'!$A$2:'Material master'!$A$275, "0"), 'Material master'!$E$2:'Material master'!$E$275, 1),"")</f>
        <v>SPC0922 - ATH Flour</v>
      </c>
      <c r="F1639" s="136" t="str">
        <f>IFERROR(_xlfn.XLOOKUP(TEXT(A1639, "0"), TEXT('Material master'!$A$2:'Material master'!$A$275, "0"), 'Material master'!$F$2:'Material master'!$F$275, 1),"")</f>
        <v>AC01 - ATH Flour Coarse</v>
      </c>
      <c r="G1639" s="136" t="str">
        <f>IFERROR(_xlfn.XLOOKUP(TEXT(A1639, "0"), TEXT('Material master'!$A$2:'Material master'!$A$275, "0"), 'Material master'!$G$2:'Material master'!$G$275, 1),"")</f>
        <v>ATH SG200 LVS PO</v>
      </c>
      <c r="H1639" s="136" t="s">
        <v>697</v>
      </c>
      <c r="K1639" s="142">
        <v>0</v>
      </c>
      <c r="L1639" s="142">
        <f t="shared" ref="L1639:W1639" si="1514">K1639 - L1638 + L1641</f>
        <v>0</v>
      </c>
      <c r="M1639" s="142">
        <f t="shared" si="1514"/>
        <v>0</v>
      </c>
      <c r="N1639" s="142">
        <f t="shared" si="1514"/>
        <v>0</v>
      </c>
      <c r="O1639" s="142">
        <f t="shared" si="1514"/>
        <v>0</v>
      </c>
      <c r="P1639" s="142">
        <f t="shared" si="1514"/>
        <v>0</v>
      </c>
      <c r="Q1639" s="142">
        <f t="shared" si="1514"/>
        <v>0</v>
      </c>
      <c r="R1639" s="142">
        <f t="shared" si="1514"/>
        <v>0</v>
      </c>
      <c r="S1639" s="142">
        <f t="shared" si="1514"/>
        <v>0</v>
      </c>
      <c r="T1639" s="142">
        <f t="shared" si="1514"/>
        <v>0</v>
      </c>
      <c r="U1639" s="142">
        <f t="shared" si="1514"/>
        <v>0</v>
      </c>
      <c r="V1639" s="142">
        <f t="shared" si="1514"/>
        <v>0</v>
      </c>
      <c r="W1639" s="142">
        <f t="shared" si="1514"/>
        <v>0</v>
      </c>
    </row>
    <row r="1640" spans="1:23" x14ac:dyDescent="0.25">
      <c r="A1640" s="257" t="s">
        <v>518</v>
      </c>
      <c r="B1640" t="str">
        <f>IFERROR(_xlfn.XLOOKUP(TEXT(A1640, "0"), TEXT('Material master'!$A$2:'Material master'!$A$275, "0"), 'Material master'!$B$2:'Material master'!$B$275, 1),"")</f>
        <v>ATH SG200 LVS PO 25:PA:CP1:H:1000</v>
      </c>
      <c r="C1640" t="str">
        <f>IFERROR(_xlfn.XLOOKUP(TEXT(A1640, "0"), TEXT('Material master'!$A$2:'Material master'!$A$275, "0"), 'Material master'!$C$2:'Material master'!$C$275, 1),"")</f>
        <v>Packaged Product</v>
      </c>
      <c r="D1640" t="str">
        <f>IFERROR(_xlfn.XLOOKUP(TEXT(A1640, "0"), TEXT('Material master'!$A$2:'Material master'!$A$275, "0"), 'Material master'!$D$2:'Material master'!$D$275, 1),"")</f>
        <v>J000 - ATH</v>
      </c>
      <c r="E1640" t="str">
        <f>IFERROR(_xlfn.XLOOKUP(TEXT(A1640, "0"), TEXT('Material master'!$A$2:'Material master'!$A$275, "0"), 'Material master'!$E$2:'Material master'!$E$275, 1),"")</f>
        <v>SPC0922 - ATH Flour</v>
      </c>
      <c r="F1640" t="str">
        <f>IFERROR(_xlfn.XLOOKUP(TEXT(A1640, "0"), TEXT('Material master'!$A$2:'Material master'!$A$275, "0"), 'Material master'!$F$2:'Material master'!$F$275, 1),"")</f>
        <v>AC01 - ATH Flour Coarse</v>
      </c>
      <c r="G1640" t="str">
        <f>IFERROR(_xlfn.XLOOKUP(TEXT(A1640, "0"), TEXT('Material master'!$A$2:'Material master'!$A$275, "0"), 'Material master'!$G$2:'Material master'!$G$275, 1),"")</f>
        <v>ATH SG200 LVS PO</v>
      </c>
      <c r="H1640" t="s">
        <v>698</v>
      </c>
      <c r="I1640" s="32">
        <v>0</v>
      </c>
      <c r="J1640" s="258">
        <f>IFERROR($I1640/AVERAGE($L1638:$W1638),0)</f>
        <v>0</v>
      </c>
      <c r="K1640" s="32"/>
      <c r="L1640" s="32">
        <f t="shared" ref="L1640:W1640" si="1515">$I1640</f>
        <v>0</v>
      </c>
      <c r="M1640" s="32">
        <f t="shared" si="1515"/>
        <v>0</v>
      </c>
      <c r="N1640" s="32">
        <f t="shared" si="1515"/>
        <v>0</v>
      </c>
      <c r="O1640" s="32">
        <f t="shared" si="1515"/>
        <v>0</v>
      </c>
      <c r="P1640" s="32">
        <f t="shared" si="1515"/>
        <v>0</v>
      </c>
      <c r="Q1640" s="32">
        <f t="shared" si="1515"/>
        <v>0</v>
      </c>
      <c r="R1640" s="32">
        <f t="shared" si="1515"/>
        <v>0</v>
      </c>
      <c r="S1640" s="32">
        <f t="shared" si="1515"/>
        <v>0</v>
      </c>
      <c r="T1640" s="32">
        <f t="shared" si="1515"/>
        <v>0</v>
      </c>
      <c r="U1640" s="32">
        <f t="shared" si="1515"/>
        <v>0</v>
      </c>
      <c r="V1640" s="32">
        <f t="shared" si="1515"/>
        <v>0</v>
      </c>
      <c r="W1640" s="32">
        <f t="shared" si="1515"/>
        <v>0</v>
      </c>
    </row>
    <row r="1641" spans="1:23" x14ac:dyDescent="0.25">
      <c r="A1641" s="257" t="s">
        <v>518</v>
      </c>
      <c r="B1641" t="str">
        <f>IFERROR(_xlfn.XLOOKUP(TEXT(A1641, "0"), TEXT('Material master'!$A$2:'Material master'!$A$275, "0"), 'Material master'!$B$2:'Material master'!$B$275, 1),"")</f>
        <v>ATH SG200 LVS PO 25:PA:CP1:H:1000</v>
      </c>
      <c r="C1641" t="str">
        <f>IFERROR(_xlfn.XLOOKUP(TEXT(A1641, "0"), TEXT('Material master'!$A$2:'Material master'!$A$275, "0"), 'Material master'!$C$2:'Material master'!$C$275, 1),"")</f>
        <v>Packaged Product</v>
      </c>
      <c r="D1641" t="str">
        <f>IFERROR(_xlfn.XLOOKUP(TEXT(A1641, "0"), TEXT('Material master'!$A$2:'Material master'!$A$275, "0"), 'Material master'!$D$2:'Material master'!$D$275, 1),"")</f>
        <v>J000 - ATH</v>
      </c>
      <c r="E1641" t="str">
        <f>IFERROR(_xlfn.XLOOKUP(TEXT(A1641, "0"), TEXT('Material master'!$A$2:'Material master'!$A$275, "0"), 'Material master'!$E$2:'Material master'!$E$275, 1),"")</f>
        <v>SPC0922 - ATH Flour</v>
      </c>
      <c r="F1641" t="str">
        <f>IFERROR(_xlfn.XLOOKUP(TEXT(A1641, "0"), TEXT('Material master'!$A$2:'Material master'!$A$275, "0"), 'Material master'!$F$2:'Material master'!$F$275, 1),"")</f>
        <v>AC01 - ATH Flour Coarse</v>
      </c>
      <c r="G1641" t="str">
        <f>IFERROR(_xlfn.XLOOKUP(TEXT(A1641, "0"), TEXT('Material master'!$A$2:'Material master'!$A$275, "0"), 'Material master'!$G$2:'Material master'!$G$275, 1),"")</f>
        <v>ATH SG200 LVS PO</v>
      </c>
      <c r="H1641" t="s">
        <v>699</v>
      </c>
      <c r="I1641">
        <f>IFERROR(_xlfn.XLOOKUP(TEXT(A1641, "0"), TEXT('Purchase sheet'!$A$2:'Purchase sheet'!$A$31, "0"), 'Purchase sheet'!$H$2:'Purchase sheet'!$H$31, 1), 1)</f>
        <v>1</v>
      </c>
      <c r="K1641" s="32"/>
      <c r="L1641" s="259"/>
      <c r="M1641" s="32">
        <f t="shared" ref="M1641:W1641" si="1516">IF( M1640 - L1639 + M1638 &gt; 0, CEILING( M1640 - L1639 + M1638, $I$1641), 0)</f>
        <v>0</v>
      </c>
      <c r="N1641" s="32">
        <f t="shared" si="1516"/>
        <v>0</v>
      </c>
      <c r="O1641" s="32">
        <f t="shared" si="1516"/>
        <v>0</v>
      </c>
      <c r="P1641" s="32">
        <f t="shared" si="1516"/>
        <v>0</v>
      </c>
      <c r="Q1641" s="32">
        <f t="shared" si="1516"/>
        <v>0</v>
      </c>
      <c r="R1641" s="32">
        <f t="shared" si="1516"/>
        <v>0</v>
      </c>
      <c r="S1641" s="32">
        <f t="shared" si="1516"/>
        <v>0</v>
      </c>
      <c r="T1641" s="32">
        <f t="shared" si="1516"/>
        <v>0</v>
      </c>
      <c r="U1641" s="32">
        <f t="shared" si="1516"/>
        <v>0</v>
      </c>
      <c r="V1641" s="32">
        <f t="shared" si="1516"/>
        <v>0</v>
      </c>
      <c r="W1641" s="32">
        <f t="shared" si="1516"/>
        <v>0</v>
      </c>
    </row>
    <row r="1642" spans="1:23" ht="15.75" thickBot="1" x14ac:dyDescent="0.3">
      <c r="A1642" s="257" t="s">
        <v>518</v>
      </c>
      <c r="B1642" t="str">
        <f>IFERROR(_xlfn.XLOOKUP(TEXT(A1642, "0"), TEXT('Material master'!$A$2:'Material master'!$A$275, "0"), 'Material master'!$B$2:'Material master'!$B$275, 1),"")</f>
        <v>ATH SG200 LVS PO 25:PA:CP1:H:1000</v>
      </c>
      <c r="C1642" t="str">
        <f>IFERROR(_xlfn.XLOOKUP(TEXT(A1642, "0"), TEXT('Material master'!$A$2:'Material master'!$A$275, "0"), 'Material master'!$C$2:'Material master'!$C$275, 1),"")</f>
        <v>Packaged Product</v>
      </c>
      <c r="D1642" t="str">
        <f>IFERROR(_xlfn.XLOOKUP(TEXT(A1642, "0"), TEXT('Material master'!$A$2:'Material master'!$A$275, "0"), 'Material master'!$D$2:'Material master'!$D$275, 1),"")</f>
        <v>J000 - ATH</v>
      </c>
      <c r="E1642" t="str">
        <f>IFERROR(_xlfn.XLOOKUP(TEXT(A1642, "0"), TEXT('Material master'!$A$2:'Material master'!$A$275, "0"), 'Material master'!$E$2:'Material master'!$E$275, 1),"")</f>
        <v>SPC0922 - ATH Flour</v>
      </c>
      <c r="F1642" t="str">
        <f>IFERROR(_xlfn.XLOOKUP(TEXT(A1642, "0"), TEXT('Material master'!$A$2:'Material master'!$A$275, "0"), 'Material master'!$F$2:'Material master'!$F$275, 1),"")</f>
        <v>AC01 - ATH Flour Coarse</v>
      </c>
      <c r="G1642" t="str">
        <f>IFERROR(_xlfn.XLOOKUP(TEXT(A1642, "0"), TEXT('Material master'!$A$2:'Material master'!$A$275, "0"), 'Material master'!$G$2:'Material master'!$G$275, 1),"")</f>
        <v>ATH SG200 LVS PO</v>
      </c>
      <c r="H1642" t="s">
        <v>700</v>
      </c>
      <c r="I1642">
        <f>INT(IFERROR(_xlfn.XLOOKUP(TEXT(A1642, "0"), TEXT('Purchase sheet'!$A$2:'Purchase sheet'!$A$31, "0"), 'Purchase sheet'!$H$2:'Purchase sheet'!$D$31, 1), 1))</f>
        <v>1</v>
      </c>
      <c r="K1642" s="32"/>
      <c r="L1642" s="32">
        <f t="shared" ref="L1642:V1642" si="1517">M1641</f>
        <v>0</v>
      </c>
      <c r="M1642" s="32">
        <f t="shared" si="1517"/>
        <v>0</v>
      </c>
      <c r="N1642" s="32">
        <f t="shared" si="1517"/>
        <v>0</v>
      </c>
      <c r="O1642" s="32">
        <f t="shared" si="1517"/>
        <v>0</v>
      </c>
      <c r="P1642" s="32">
        <f t="shared" si="1517"/>
        <v>0</v>
      </c>
      <c r="Q1642" s="32">
        <f t="shared" si="1517"/>
        <v>0</v>
      </c>
      <c r="R1642" s="32">
        <f t="shared" si="1517"/>
        <v>0</v>
      </c>
      <c r="S1642" s="32">
        <f t="shared" si="1517"/>
        <v>0</v>
      </c>
      <c r="T1642" s="32">
        <f t="shared" si="1517"/>
        <v>0</v>
      </c>
      <c r="U1642" s="32">
        <f t="shared" si="1517"/>
        <v>0</v>
      </c>
      <c r="V1642" s="32">
        <f t="shared" si="1517"/>
        <v>0</v>
      </c>
      <c r="W1642" s="32"/>
    </row>
    <row r="1643" spans="1:23" s="138" customFormat="1" x14ac:dyDescent="0.25">
      <c r="A1643" s="137" t="s">
        <v>520</v>
      </c>
      <c r="B1643" s="138" t="str">
        <f>IFERROR(_xlfn.XLOOKUP(TEXT(A1643, "0"), TEXT('Material master'!$A$2:'Material master'!$A$275, "0"), 'Material master'!$B$2:'Material master'!$B$275, 1),"")</f>
        <v>ATH SG50 PO 950:B4S:H4:NB:950</v>
      </c>
      <c r="C1643" s="138" t="str">
        <f>IFERROR(_xlfn.XLOOKUP(TEXT(A1643, "0"), TEXT('Material master'!$A$2:'Material master'!$A$275, "0"), 'Material master'!$C$2:'Material master'!$C$275, 1),"")</f>
        <v>Packaged Product</v>
      </c>
      <c r="D1643" s="138" t="str">
        <f>IFERROR(_xlfn.XLOOKUP(TEXT(A1643, "0"), TEXT('Material master'!$A$2:'Material master'!$A$275, "0"), 'Material master'!$D$2:'Material master'!$D$275, 1),"")</f>
        <v>J000 - ATH</v>
      </c>
      <c r="E1643" s="138" t="str">
        <f>IFERROR(_xlfn.XLOOKUP(TEXT(A1643, "0"), TEXT('Material master'!$A$2:'Material master'!$A$275, "0"), 'Material master'!$E$2:'Material master'!$E$275, 1),"")</f>
        <v>SPC0922 - ATH Flour</v>
      </c>
      <c r="F1643" s="138" t="str">
        <f>IFERROR(_xlfn.XLOOKUP(TEXT(A1643, "0"), TEXT('Material master'!$A$2:'Material master'!$A$275, "0"), 'Material master'!$F$2:'Material master'!$F$275, 1),"")</f>
        <v>AC02 - ATH Flour Medium</v>
      </c>
      <c r="G1643" s="138" t="str">
        <f>IFERROR(_xlfn.XLOOKUP(TEXT(A1643, "0"), TEXT('Material master'!$A$2:'Material master'!$A$275, "0"), 'Material master'!$G$2:'Material master'!$G$275, 1),"")</f>
        <v>ATH SG50 PO</v>
      </c>
      <c r="H1643" s="139" t="s">
        <v>696</v>
      </c>
      <c r="I1643" s="139"/>
      <c r="J1643" s="139"/>
      <c r="K1643" s="143"/>
      <c r="L1643" s="143">
        <v>0</v>
      </c>
      <c r="M1643" s="143">
        <v>0</v>
      </c>
      <c r="N1643" s="143">
        <v>0</v>
      </c>
      <c r="O1643" s="143">
        <v>0</v>
      </c>
      <c r="P1643" s="143">
        <v>0</v>
      </c>
      <c r="Q1643" s="143">
        <v>0</v>
      </c>
      <c r="R1643" s="143">
        <v>0</v>
      </c>
      <c r="S1643" s="143">
        <v>0</v>
      </c>
      <c r="T1643" s="143">
        <v>0</v>
      </c>
      <c r="U1643" s="143">
        <v>0</v>
      </c>
      <c r="V1643" s="143">
        <v>0</v>
      </c>
      <c r="W1643" s="143">
        <v>0</v>
      </c>
    </row>
    <row r="1644" spans="1:23" s="136" customFormat="1" x14ac:dyDescent="0.25">
      <c r="A1644" s="270" t="s">
        <v>520</v>
      </c>
      <c r="B1644" s="136" t="str">
        <f>IFERROR(_xlfn.XLOOKUP(TEXT(A1644, "0"), TEXT('Material master'!$A$2:'Material master'!$A$275, "0"), 'Material master'!$B$2:'Material master'!$B$275, 1),"")</f>
        <v>ATH SG50 PO 950:B4S:H4:NB:950</v>
      </c>
      <c r="C1644" s="136" t="str">
        <f>IFERROR(_xlfn.XLOOKUP(TEXT(A1644, "0"), TEXT('Material master'!$A$2:'Material master'!$A$275, "0"), 'Material master'!$C$2:'Material master'!$C$275, 1),"")</f>
        <v>Packaged Product</v>
      </c>
      <c r="D1644" s="136" t="str">
        <f>IFERROR(_xlfn.XLOOKUP(TEXT(A1644, "0"), TEXT('Material master'!$A$2:'Material master'!$A$275, "0"), 'Material master'!$D$2:'Material master'!$D$275, 1),"")</f>
        <v>J000 - ATH</v>
      </c>
      <c r="E1644" s="136" t="str">
        <f>IFERROR(_xlfn.XLOOKUP(TEXT(A1644, "0"), TEXT('Material master'!$A$2:'Material master'!$A$275, "0"), 'Material master'!$E$2:'Material master'!$E$275, 1),"")</f>
        <v>SPC0922 - ATH Flour</v>
      </c>
      <c r="F1644" s="136" t="str">
        <f>IFERROR(_xlfn.XLOOKUP(TEXT(A1644, "0"), TEXT('Material master'!$A$2:'Material master'!$A$275, "0"), 'Material master'!$F$2:'Material master'!$F$275, 1),"")</f>
        <v>AC02 - ATH Flour Medium</v>
      </c>
      <c r="G1644" s="136" t="str">
        <f>IFERROR(_xlfn.XLOOKUP(TEXT(A1644, "0"), TEXT('Material master'!$A$2:'Material master'!$A$275, "0"), 'Material master'!$G$2:'Material master'!$G$275, 1),"")</f>
        <v>ATH SG50 PO</v>
      </c>
      <c r="H1644" s="136" t="s">
        <v>697</v>
      </c>
      <c r="K1644" s="142">
        <v>0</v>
      </c>
      <c r="L1644" s="142">
        <f t="shared" ref="L1644:W1644" si="1518">K1644 - L1643 + L1646</f>
        <v>0</v>
      </c>
      <c r="M1644" s="142">
        <f t="shared" si="1518"/>
        <v>0</v>
      </c>
      <c r="N1644" s="142">
        <f t="shared" si="1518"/>
        <v>0</v>
      </c>
      <c r="O1644" s="142">
        <f t="shared" si="1518"/>
        <v>0</v>
      </c>
      <c r="P1644" s="142">
        <f t="shared" si="1518"/>
        <v>0</v>
      </c>
      <c r="Q1644" s="142">
        <f t="shared" si="1518"/>
        <v>0</v>
      </c>
      <c r="R1644" s="142">
        <f t="shared" si="1518"/>
        <v>0</v>
      </c>
      <c r="S1644" s="142">
        <f t="shared" si="1518"/>
        <v>0</v>
      </c>
      <c r="T1644" s="142">
        <f t="shared" si="1518"/>
        <v>0</v>
      </c>
      <c r="U1644" s="142">
        <f t="shared" si="1518"/>
        <v>0</v>
      </c>
      <c r="V1644" s="142">
        <f t="shared" si="1518"/>
        <v>0</v>
      </c>
      <c r="W1644" s="142">
        <f t="shared" si="1518"/>
        <v>0</v>
      </c>
    </row>
    <row r="1645" spans="1:23" x14ac:dyDescent="0.25">
      <c r="A1645" s="257" t="s">
        <v>520</v>
      </c>
      <c r="B1645" t="str">
        <f>IFERROR(_xlfn.XLOOKUP(TEXT(A1645, "0"), TEXT('Material master'!$A$2:'Material master'!$A$275, "0"), 'Material master'!$B$2:'Material master'!$B$275, 1),"")</f>
        <v>ATH SG50 PO 950:B4S:H4:NB:950</v>
      </c>
      <c r="C1645" t="str">
        <f>IFERROR(_xlfn.XLOOKUP(TEXT(A1645, "0"), TEXT('Material master'!$A$2:'Material master'!$A$275, "0"), 'Material master'!$C$2:'Material master'!$C$275, 1),"")</f>
        <v>Packaged Product</v>
      </c>
      <c r="D1645" t="str">
        <f>IFERROR(_xlfn.XLOOKUP(TEXT(A1645, "0"), TEXT('Material master'!$A$2:'Material master'!$A$275, "0"), 'Material master'!$D$2:'Material master'!$D$275, 1),"")</f>
        <v>J000 - ATH</v>
      </c>
      <c r="E1645" t="str">
        <f>IFERROR(_xlfn.XLOOKUP(TEXT(A1645, "0"), TEXT('Material master'!$A$2:'Material master'!$A$275, "0"), 'Material master'!$E$2:'Material master'!$E$275, 1),"")</f>
        <v>SPC0922 - ATH Flour</v>
      </c>
      <c r="F1645" t="str">
        <f>IFERROR(_xlfn.XLOOKUP(TEXT(A1645, "0"), TEXT('Material master'!$A$2:'Material master'!$A$275, "0"), 'Material master'!$F$2:'Material master'!$F$275, 1),"")</f>
        <v>AC02 - ATH Flour Medium</v>
      </c>
      <c r="G1645" t="str">
        <f>IFERROR(_xlfn.XLOOKUP(TEXT(A1645, "0"), TEXT('Material master'!$A$2:'Material master'!$A$275, "0"), 'Material master'!$G$2:'Material master'!$G$275, 1),"")</f>
        <v>ATH SG50 PO</v>
      </c>
      <c r="H1645" t="s">
        <v>698</v>
      </c>
      <c r="I1645" s="32">
        <v>0</v>
      </c>
      <c r="J1645" s="258">
        <f>IFERROR($I1645/AVERAGE($L1643:$W1643),0)</f>
        <v>0</v>
      </c>
      <c r="K1645" s="32"/>
      <c r="L1645" s="32">
        <f t="shared" ref="L1645:W1645" si="1519">$I1645</f>
        <v>0</v>
      </c>
      <c r="M1645" s="32">
        <f t="shared" si="1519"/>
        <v>0</v>
      </c>
      <c r="N1645" s="32">
        <f t="shared" si="1519"/>
        <v>0</v>
      </c>
      <c r="O1645" s="32">
        <f t="shared" si="1519"/>
        <v>0</v>
      </c>
      <c r="P1645" s="32">
        <f t="shared" si="1519"/>
        <v>0</v>
      </c>
      <c r="Q1645" s="32">
        <f t="shared" si="1519"/>
        <v>0</v>
      </c>
      <c r="R1645" s="32">
        <f t="shared" si="1519"/>
        <v>0</v>
      </c>
      <c r="S1645" s="32">
        <f t="shared" si="1519"/>
        <v>0</v>
      </c>
      <c r="T1645" s="32">
        <f t="shared" si="1519"/>
        <v>0</v>
      </c>
      <c r="U1645" s="32">
        <f t="shared" si="1519"/>
        <v>0</v>
      </c>
      <c r="V1645" s="32">
        <f t="shared" si="1519"/>
        <v>0</v>
      </c>
      <c r="W1645" s="32">
        <f t="shared" si="1519"/>
        <v>0</v>
      </c>
    </row>
    <row r="1646" spans="1:23" x14ac:dyDescent="0.25">
      <c r="A1646" s="257" t="s">
        <v>520</v>
      </c>
      <c r="B1646" t="str">
        <f>IFERROR(_xlfn.XLOOKUP(TEXT(A1646, "0"), TEXT('Material master'!$A$2:'Material master'!$A$275, "0"), 'Material master'!$B$2:'Material master'!$B$275, 1),"")</f>
        <v>ATH SG50 PO 950:B4S:H4:NB:950</v>
      </c>
      <c r="C1646" t="str">
        <f>IFERROR(_xlfn.XLOOKUP(TEXT(A1646, "0"), TEXT('Material master'!$A$2:'Material master'!$A$275, "0"), 'Material master'!$C$2:'Material master'!$C$275, 1),"")</f>
        <v>Packaged Product</v>
      </c>
      <c r="D1646" t="str">
        <f>IFERROR(_xlfn.XLOOKUP(TEXT(A1646, "0"), TEXT('Material master'!$A$2:'Material master'!$A$275, "0"), 'Material master'!$D$2:'Material master'!$D$275, 1),"")</f>
        <v>J000 - ATH</v>
      </c>
      <c r="E1646" t="str">
        <f>IFERROR(_xlfn.XLOOKUP(TEXT(A1646, "0"), TEXT('Material master'!$A$2:'Material master'!$A$275, "0"), 'Material master'!$E$2:'Material master'!$E$275, 1),"")</f>
        <v>SPC0922 - ATH Flour</v>
      </c>
      <c r="F1646" t="str">
        <f>IFERROR(_xlfn.XLOOKUP(TEXT(A1646, "0"), TEXT('Material master'!$A$2:'Material master'!$A$275, "0"), 'Material master'!$F$2:'Material master'!$F$275, 1),"")</f>
        <v>AC02 - ATH Flour Medium</v>
      </c>
      <c r="G1646" t="str">
        <f>IFERROR(_xlfn.XLOOKUP(TEXT(A1646, "0"), TEXT('Material master'!$A$2:'Material master'!$A$275, "0"), 'Material master'!$G$2:'Material master'!$G$275, 1),"")</f>
        <v>ATH SG50 PO</v>
      </c>
      <c r="H1646" t="s">
        <v>699</v>
      </c>
      <c r="I1646">
        <f>IFERROR(_xlfn.XLOOKUP(TEXT(A1646, "0"), TEXT('Purchase sheet'!$A$2:'Purchase sheet'!$A$31, "0"), 'Purchase sheet'!$H$2:'Purchase sheet'!$H$31, 1), 1)</f>
        <v>1</v>
      </c>
      <c r="K1646" s="32"/>
      <c r="L1646" s="259"/>
      <c r="M1646" s="32">
        <f t="shared" ref="M1646:W1646" si="1520">IF( M1645 - L1644 + M1643 &gt; 0, CEILING( M1645 - L1644 + M1643, $I$1646), 0)</f>
        <v>0</v>
      </c>
      <c r="N1646" s="32">
        <f t="shared" si="1520"/>
        <v>0</v>
      </c>
      <c r="O1646" s="32">
        <f t="shared" si="1520"/>
        <v>0</v>
      </c>
      <c r="P1646" s="32">
        <f t="shared" si="1520"/>
        <v>0</v>
      </c>
      <c r="Q1646" s="32">
        <f t="shared" si="1520"/>
        <v>0</v>
      </c>
      <c r="R1646" s="32">
        <f t="shared" si="1520"/>
        <v>0</v>
      </c>
      <c r="S1646" s="32">
        <f t="shared" si="1520"/>
        <v>0</v>
      </c>
      <c r="T1646" s="32">
        <f t="shared" si="1520"/>
        <v>0</v>
      </c>
      <c r="U1646" s="32">
        <f t="shared" si="1520"/>
        <v>0</v>
      </c>
      <c r="V1646" s="32">
        <f t="shared" si="1520"/>
        <v>0</v>
      </c>
      <c r="W1646" s="32">
        <f t="shared" si="1520"/>
        <v>0</v>
      </c>
    </row>
    <row r="1647" spans="1:23" ht="15.75" thickBot="1" x14ac:dyDescent="0.3">
      <c r="A1647" s="257" t="s">
        <v>520</v>
      </c>
      <c r="B1647" t="str">
        <f>IFERROR(_xlfn.XLOOKUP(TEXT(A1647, "0"), TEXT('Material master'!$A$2:'Material master'!$A$275, "0"), 'Material master'!$B$2:'Material master'!$B$275, 1),"")</f>
        <v>ATH SG50 PO 950:B4S:H4:NB:950</v>
      </c>
      <c r="C1647" t="str">
        <f>IFERROR(_xlfn.XLOOKUP(TEXT(A1647, "0"), TEXT('Material master'!$A$2:'Material master'!$A$275, "0"), 'Material master'!$C$2:'Material master'!$C$275, 1),"")</f>
        <v>Packaged Product</v>
      </c>
      <c r="D1647" t="str">
        <f>IFERROR(_xlfn.XLOOKUP(TEXT(A1647, "0"), TEXT('Material master'!$A$2:'Material master'!$A$275, "0"), 'Material master'!$D$2:'Material master'!$D$275, 1),"")</f>
        <v>J000 - ATH</v>
      </c>
      <c r="E1647" t="str">
        <f>IFERROR(_xlfn.XLOOKUP(TEXT(A1647, "0"), TEXT('Material master'!$A$2:'Material master'!$A$275, "0"), 'Material master'!$E$2:'Material master'!$E$275, 1),"")</f>
        <v>SPC0922 - ATH Flour</v>
      </c>
      <c r="F1647" t="str">
        <f>IFERROR(_xlfn.XLOOKUP(TEXT(A1647, "0"), TEXT('Material master'!$A$2:'Material master'!$A$275, "0"), 'Material master'!$F$2:'Material master'!$F$275, 1),"")</f>
        <v>AC02 - ATH Flour Medium</v>
      </c>
      <c r="G1647" t="str">
        <f>IFERROR(_xlfn.XLOOKUP(TEXT(A1647, "0"), TEXT('Material master'!$A$2:'Material master'!$A$275, "0"), 'Material master'!$G$2:'Material master'!$G$275, 1),"")</f>
        <v>ATH SG50 PO</v>
      </c>
      <c r="H1647" t="s">
        <v>700</v>
      </c>
      <c r="I1647">
        <f>INT(IFERROR(_xlfn.XLOOKUP(TEXT(A1647, "0"), TEXT('Purchase sheet'!$A$2:'Purchase sheet'!$A$31, "0"), 'Purchase sheet'!$H$2:'Purchase sheet'!$D$31, 1), 1))</f>
        <v>1</v>
      </c>
      <c r="K1647" s="32"/>
      <c r="L1647" s="32">
        <f t="shared" ref="L1647:V1647" si="1521">M1646</f>
        <v>0</v>
      </c>
      <c r="M1647" s="32">
        <f t="shared" si="1521"/>
        <v>0</v>
      </c>
      <c r="N1647" s="32">
        <f t="shared" si="1521"/>
        <v>0</v>
      </c>
      <c r="O1647" s="32">
        <f t="shared" si="1521"/>
        <v>0</v>
      </c>
      <c r="P1647" s="32">
        <f t="shared" si="1521"/>
        <v>0</v>
      </c>
      <c r="Q1647" s="32">
        <f t="shared" si="1521"/>
        <v>0</v>
      </c>
      <c r="R1647" s="32">
        <f t="shared" si="1521"/>
        <v>0</v>
      </c>
      <c r="S1647" s="32">
        <f t="shared" si="1521"/>
        <v>0</v>
      </c>
      <c r="T1647" s="32">
        <f t="shared" si="1521"/>
        <v>0</v>
      </c>
      <c r="U1647" s="32">
        <f t="shared" si="1521"/>
        <v>0</v>
      </c>
      <c r="V1647" s="32">
        <f t="shared" si="1521"/>
        <v>0</v>
      </c>
      <c r="W1647" s="32"/>
    </row>
    <row r="1648" spans="1:23" s="138" customFormat="1" x14ac:dyDescent="0.25">
      <c r="A1648" s="137" t="s">
        <v>522</v>
      </c>
      <c r="B1648" s="138" t="str">
        <f>IFERROR(_xlfn.XLOOKUP(TEXT(A1648, "0"), TEXT('Material master'!$A$2:'Material master'!$A$275, "0"), 'Material master'!$B$2:'Material master'!$B$275, 1),"")</f>
        <v>Feldspar FFA 500 WS</v>
      </c>
      <c r="C1648" s="138" t="str">
        <f>IFERROR(_xlfn.XLOOKUP(TEXT(A1648, "0"), TEXT('Material master'!$A$2:'Material master'!$A$275, "0"), 'Material master'!$C$2:'Material master'!$C$275, 1),"")</f>
        <v>Bulk Product</v>
      </c>
      <c r="D1648" s="138" t="str">
        <f>IFERROR(_xlfn.XLOOKUP(TEXT(A1648, "0"), TEXT('Material master'!$A$2:'Material master'!$A$275, "0"), 'Material master'!$D$2:'Material master'!$D$275, 1),"")</f>
        <v>F002 - Feldspatic Minerals</v>
      </c>
      <c r="E1648" s="138" t="str">
        <f>IFERROR(_xlfn.XLOOKUP(TEXT(A1648, "0"), TEXT('Material master'!$A$2:'Material master'!$A$275, "0"), 'Material master'!$E$2:'Material master'!$E$275, 1),"")</f>
        <v>SPC0903 - Anorthosite</v>
      </c>
      <c r="F1648" s="138" t="str">
        <f>IFERROR(_xlfn.XLOOKUP(TEXT(A1648, "0"), TEXT('Material master'!$A$2:'Material master'!$A$275, "0"), 'Material master'!$F$2:'Material master'!$F$275, 1),"")</f>
        <v/>
      </c>
      <c r="G1648" s="138" t="str">
        <f>IFERROR(_xlfn.XLOOKUP(TEXT(A1648, "0"), TEXT('Material master'!$A$2:'Material master'!$A$275, "0"), 'Material master'!$G$2:'Material master'!$G$275, 1),"")</f>
        <v>Feldspar FFA 500 WS</v>
      </c>
      <c r="H1648" s="138" t="s">
        <v>695</v>
      </c>
      <c r="I1648" s="137" t="s">
        <v>193</v>
      </c>
      <c r="K1648" s="140"/>
      <c r="L1648" s="140">
        <f t="shared" ref="L1648:W1648" si="1522">IFERROR(L620, 0)</f>
        <v>0</v>
      </c>
      <c r="M1648" s="140">
        <f t="shared" si="1522"/>
        <v>0</v>
      </c>
      <c r="N1648" s="140">
        <f t="shared" si="1522"/>
        <v>0</v>
      </c>
      <c r="O1648" s="140">
        <f t="shared" si="1522"/>
        <v>0</v>
      </c>
      <c r="P1648" s="140">
        <f t="shared" si="1522"/>
        <v>0</v>
      </c>
      <c r="Q1648" s="140">
        <f t="shared" si="1522"/>
        <v>0</v>
      </c>
      <c r="R1648" s="140">
        <f t="shared" si="1522"/>
        <v>0</v>
      </c>
      <c r="S1648" s="140">
        <f t="shared" si="1522"/>
        <v>0</v>
      </c>
      <c r="T1648" s="140">
        <f t="shared" si="1522"/>
        <v>0</v>
      </c>
      <c r="U1648" s="140">
        <f t="shared" si="1522"/>
        <v>0</v>
      </c>
      <c r="V1648" s="140">
        <f t="shared" si="1522"/>
        <v>0</v>
      </c>
      <c r="W1648" s="140">
        <f t="shared" si="1522"/>
        <v>0</v>
      </c>
    </row>
    <row r="1649" spans="1:23" x14ac:dyDescent="0.25">
      <c r="A1649" s="257" t="s">
        <v>522</v>
      </c>
      <c r="B1649" t="str">
        <f>IFERROR(_xlfn.XLOOKUP(TEXT(A1649, "0"), TEXT('Material master'!$A$2:'Material master'!$A$275, "0"), 'Material master'!$B$2:'Material master'!$B$275, 1),"")</f>
        <v>Feldspar FFA 500 WS</v>
      </c>
      <c r="C1649" t="str">
        <f>IFERROR(_xlfn.XLOOKUP(TEXT(A1649, "0"), TEXT('Material master'!$A$2:'Material master'!$A$275, "0"), 'Material master'!$C$2:'Material master'!$C$275, 1),"")</f>
        <v>Bulk Product</v>
      </c>
      <c r="D1649" t="str">
        <f>IFERROR(_xlfn.XLOOKUP(TEXT(A1649, "0"), TEXT('Material master'!$A$2:'Material master'!$A$275, "0"), 'Material master'!$D$2:'Material master'!$D$275, 1),"")</f>
        <v>F002 - Feldspatic Minerals</v>
      </c>
      <c r="E1649" t="str">
        <f>IFERROR(_xlfn.XLOOKUP(TEXT(A1649, "0"), TEXT('Material master'!$A$2:'Material master'!$A$275, "0"), 'Material master'!$E$2:'Material master'!$E$275, 1),"")</f>
        <v>SPC0903 - Anorthosite</v>
      </c>
      <c r="F1649" t="str">
        <f>IFERROR(_xlfn.XLOOKUP(TEXT(A1649, "0"), TEXT('Material master'!$A$2:'Material master'!$A$275, "0"), 'Material master'!$F$2:'Material master'!$F$275, 1),"")</f>
        <v/>
      </c>
      <c r="G1649" t="str">
        <f>IFERROR(_xlfn.XLOOKUP(TEXT(A1649, "0"), TEXT('Material master'!$A$2:'Material master'!$A$275, "0"), 'Material master'!$G$2:'Material master'!$G$275, 1),"")</f>
        <v>Feldspar FFA 500 WS</v>
      </c>
      <c r="H1649" s="1" t="s">
        <v>696</v>
      </c>
      <c r="I1649" s="1"/>
      <c r="J1649" s="1"/>
      <c r="K1649" s="141"/>
      <c r="L1649" s="141">
        <f t="shared" ref="L1649:W1649" si="1523">SUM(L1648)</f>
        <v>0</v>
      </c>
      <c r="M1649" s="141">
        <f t="shared" si="1523"/>
        <v>0</v>
      </c>
      <c r="N1649" s="141">
        <f t="shared" si="1523"/>
        <v>0</v>
      </c>
      <c r="O1649" s="141">
        <f t="shared" si="1523"/>
        <v>0</v>
      </c>
      <c r="P1649" s="141">
        <f t="shared" si="1523"/>
        <v>0</v>
      </c>
      <c r="Q1649" s="141">
        <f t="shared" si="1523"/>
        <v>0</v>
      </c>
      <c r="R1649" s="141">
        <f t="shared" si="1523"/>
        <v>0</v>
      </c>
      <c r="S1649" s="141">
        <f t="shared" si="1523"/>
        <v>0</v>
      </c>
      <c r="T1649" s="141">
        <f t="shared" si="1523"/>
        <v>0</v>
      </c>
      <c r="U1649" s="141">
        <f t="shared" si="1523"/>
        <v>0</v>
      </c>
      <c r="V1649" s="141">
        <f t="shared" si="1523"/>
        <v>0</v>
      </c>
      <c r="W1649" s="141">
        <f t="shared" si="1523"/>
        <v>0</v>
      </c>
    </row>
    <row r="1650" spans="1:23" s="136" customFormat="1" x14ac:dyDescent="0.25">
      <c r="A1650" s="270" t="s">
        <v>522</v>
      </c>
      <c r="B1650" s="136" t="str">
        <f>IFERROR(_xlfn.XLOOKUP(TEXT(A1650, "0"), TEXT('Material master'!$A$2:'Material master'!$A$275, "0"), 'Material master'!$B$2:'Material master'!$B$275, 1),"")</f>
        <v>Feldspar FFA 500 WS</v>
      </c>
      <c r="C1650" s="136" t="str">
        <f>IFERROR(_xlfn.XLOOKUP(TEXT(A1650, "0"), TEXT('Material master'!$A$2:'Material master'!$A$275, "0"), 'Material master'!$C$2:'Material master'!$C$275, 1),"")</f>
        <v>Bulk Product</v>
      </c>
      <c r="D1650" s="136" t="str">
        <f>IFERROR(_xlfn.XLOOKUP(TEXT(A1650, "0"), TEXT('Material master'!$A$2:'Material master'!$A$275, "0"), 'Material master'!$D$2:'Material master'!$D$275, 1),"")</f>
        <v>F002 - Feldspatic Minerals</v>
      </c>
      <c r="E1650" s="136" t="str">
        <f>IFERROR(_xlfn.XLOOKUP(TEXT(A1650, "0"), TEXT('Material master'!$A$2:'Material master'!$A$275, "0"), 'Material master'!$E$2:'Material master'!$E$275, 1),"")</f>
        <v>SPC0903 - Anorthosite</v>
      </c>
      <c r="F1650" s="136" t="str">
        <f>IFERROR(_xlfn.XLOOKUP(TEXT(A1650, "0"), TEXT('Material master'!$A$2:'Material master'!$A$275, "0"), 'Material master'!$F$2:'Material master'!$F$275, 1),"")</f>
        <v/>
      </c>
      <c r="G1650" s="136" t="str">
        <f>IFERROR(_xlfn.XLOOKUP(TEXT(A1650, "0"), TEXT('Material master'!$A$2:'Material master'!$A$275, "0"), 'Material master'!$G$2:'Material master'!$G$275, 1),"")</f>
        <v>Feldspar FFA 500 WS</v>
      </c>
      <c r="H1650" s="136" t="s">
        <v>697</v>
      </c>
      <c r="K1650" s="142">
        <v>0</v>
      </c>
      <c r="L1650" s="142">
        <f t="shared" ref="L1650:W1650" si="1524">K1650 - L1649 + L1652</f>
        <v>0</v>
      </c>
      <c r="M1650" s="142">
        <f t="shared" si="1524"/>
        <v>0</v>
      </c>
      <c r="N1650" s="142">
        <f t="shared" si="1524"/>
        <v>0</v>
      </c>
      <c r="O1650" s="142">
        <f t="shared" si="1524"/>
        <v>0</v>
      </c>
      <c r="P1650" s="142">
        <f t="shared" si="1524"/>
        <v>0</v>
      </c>
      <c r="Q1650" s="142">
        <f t="shared" si="1524"/>
        <v>0</v>
      </c>
      <c r="R1650" s="142">
        <f t="shared" si="1524"/>
        <v>0</v>
      </c>
      <c r="S1650" s="142">
        <f t="shared" si="1524"/>
        <v>0</v>
      </c>
      <c r="T1650" s="142">
        <f t="shared" si="1524"/>
        <v>0</v>
      </c>
      <c r="U1650" s="142">
        <f t="shared" si="1524"/>
        <v>0</v>
      </c>
      <c r="V1650" s="142">
        <f t="shared" si="1524"/>
        <v>0</v>
      </c>
      <c r="W1650" s="142">
        <f t="shared" si="1524"/>
        <v>0</v>
      </c>
    </row>
    <row r="1651" spans="1:23" x14ac:dyDescent="0.25">
      <c r="A1651" s="257" t="s">
        <v>522</v>
      </c>
      <c r="B1651" t="str">
        <f>IFERROR(_xlfn.XLOOKUP(TEXT(A1651, "0"), TEXT('Material master'!$A$2:'Material master'!$A$275, "0"), 'Material master'!$B$2:'Material master'!$B$275, 1),"")</f>
        <v>Feldspar FFA 500 WS</v>
      </c>
      <c r="C1651" t="str">
        <f>IFERROR(_xlfn.XLOOKUP(TEXT(A1651, "0"), TEXT('Material master'!$A$2:'Material master'!$A$275, "0"), 'Material master'!$C$2:'Material master'!$C$275, 1),"")</f>
        <v>Bulk Product</v>
      </c>
      <c r="D1651" t="str">
        <f>IFERROR(_xlfn.XLOOKUP(TEXT(A1651, "0"), TEXT('Material master'!$A$2:'Material master'!$A$275, "0"), 'Material master'!$D$2:'Material master'!$D$275, 1),"")</f>
        <v>F002 - Feldspatic Minerals</v>
      </c>
      <c r="E1651" t="str">
        <f>IFERROR(_xlfn.XLOOKUP(TEXT(A1651, "0"), TEXT('Material master'!$A$2:'Material master'!$A$275, "0"), 'Material master'!$E$2:'Material master'!$E$275, 1),"")</f>
        <v>SPC0903 - Anorthosite</v>
      </c>
      <c r="F1651" t="str">
        <f>IFERROR(_xlfn.XLOOKUP(TEXT(A1651, "0"), TEXT('Material master'!$A$2:'Material master'!$A$275, "0"), 'Material master'!$F$2:'Material master'!$F$275, 1),"")</f>
        <v/>
      </c>
      <c r="G1651" t="str">
        <f>IFERROR(_xlfn.XLOOKUP(TEXT(A1651, "0"), TEXT('Material master'!$A$2:'Material master'!$A$275, "0"), 'Material master'!$G$2:'Material master'!$G$275, 1),"")</f>
        <v>Feldspar FFA 500 WS</v>
      </c>
      <c r="H1651" t="s">
        <v>698</v>
      </c>
      <c r="I1651" s="32">
        <v>0</v>
      </c>
      <c r="J1651" s="258">
        <f>IFERROR($I1651/AVERAGE($L1649:$W1649),0)</f>
        <v>0</v>
      </c>
      <c r="K1651" s="32"/>
      <c r="L1651" s="32">
        <f t="shared" ref="L1651:W1651" si="1525">$I1651</f>
        <v>0</v>
      </c>
      <c r="M1651" s="32">
        <f t="shared" si="1525"/>
        <v>0</v>
      </c>
      <c r="N1651" s="32">
        <f t="shared" si="1525"/>
        <v>0</v>
      </c>
      <c r="O1651" s="32">
        <f t="shared" si="1525"/>
        <v>0</v>
      </c>
      <c r="P1651" s="32">
        <f t="shared" si="1525"/>
        <v>0</v>
      </c>
      <c r="Q1651" s="32">
        <f t="shared" si="1525"/>
        <v>0</v>
      </c>
      <c r="R1651" s="32">
        <f t="shared" si="1525"/>
        <v>0</v>
      </c>
      <c r="S1651" s="32">
        <f t="shared" si="1525"/>
        <v>0</v>
      </c>
      <c r="T1651" s="32">
        <f t="shared" si="1525"/>
        <v>0</v>
      </c>
      <c r="U1651" s="32">
        <f t="shared" si="1525"/>
        <v>0</v>
      </c>
      <c r="V1651" s="32">
        <f t="shared" si="1525"/>
        <v>0</v>
      </c>
      <c r="W1651" s="32">
        <f t="shared" si="1525"/>
        <v>0</v>
      </c>
    </row>
    <row r="1652" spans="1:23" x14ac:dyDescent="0.25">
      <c r="A1652" s="257" t="s">
        <v>522</v>
      </c>
      <c r="B1652" t="str">
        <f>IFERROR(_xlfn.XLOOKUP(TEXT(A1652, "0"), TEXT('Material master'!$A$2:'Material master'!$A$275, "0"), 'Material master'!$B$2:'Material master'!$B$275, 1),"")</f>
        <v>Feldspar FFA 500 WS</v>
      </c>
      <c r="C1652" t="str">
        <f>IFERROR(_xlfn.XLOOKUP(TEXT(A1652, "0"), TEXT('Material master'!$A$2:'Material master'!$A$275, "0"), 'Material master'!$C$2:'Material master'!$C$275, 1),"")</f>
        <v>Bulk Product</v>
      </c>
      <c r="D1652" t="str">
        <f>IFERROR(_xlfn.XLOOKUP(TEXT(A1652, "0"), TEXT('Material master'!$A$2:'Material master'!$A$275, "0"), 'Material master'!$D$2:'Material master'!$D$275, 1),"")</f>
        <v>F002 - Feldspatic Minerals</v>
      </c>
      <c r="E1652" t="str">
        <f>IFERROR(_xlfn.XLOOKUP(TEXT(A1652, "0"), TEXT('Material master'!$A$2:'Material master'!$A$275, "0"), 'Material master'!$E$2:'Material master'!$E$275, 1),"")</f>
        <v>SPC0903 - Anorthosite</v>
      </c>
      <c r="F1652" t="str">
        <f>IFERROR(_xlfn.XLOOKUP(TEXT(A1652, "0"), TEXT('Material master'!$A$2:'Material master'!$A$275, "0"), 'Material master'!$F$2:'Material master'!$F$275, 1),"")</f>
        <v/>
      </c>
      <c r="G1652" t="str">
        <f>IFERROR(_xlfn.XLOOKUP(TEXT(A1652, "0"), TEXT('Material master'!$A$2:'Material master'!$A$275, "0"), 'Material master'!$G$2:'Material master'!$G$275, 1),"")</f>
        <v>Feldspar FFA 500 WS</v>
      </c>
      <c r="H1652" t="s">
        <v>699</v>
      </c>
      <c r="I1652">
        <f>IFERROR(_xlfn.XLOOKUP(TEXT(A1652, "0"), TEXT('Purchase sheet'!$A$2:'Purchase sheet'!$A$31, "0"), 'Purchase sheet'!$H$2:'Purchase sheet'!$H$31, 1), 1)</f>
        <v>1</v>
      </c>
      <c r="K1652" s="32"/>
      <c r="L1652" s="259"/>
      <c r="M1652" s="32">
        <f t="shared" ref="M1652:W1652" si="1526">IF( M1651 - L1650 + M1649 &gt; 0, CEILING( M1651 - L1650 + M1649, $I$1652), 0)</f>
        <v>0</v>
      </c>
      <c r="N1652" s="32">
        <f t="shared" si="1526"/>
        <v>0</v>
      </c>
      <c r="O1652" s="32">
        <f t="shared" si="1526"/>
        <v>0</v>
      </c>
      <c r="P1652" s="32">
        <f t="shared" si="1526"/>
        <v>0</v>
      </c>
      <c r="Q1652" s="32">
        <f t="shared" si="1526"/>
        <v>0</v>
      </c>
      <c r="R1652" s="32">
        <f t="shared" si="1526"/>
        <v>0</v>
      </c>
      <c r="S1652" s="32">
        <f t="shared" si="1526"/>
        <v>0</v>
      </c>
      <c r="T1652" s="32">
        <f t="shared" si="1526"/>
        <v>0</v>
      </c>
      <c r="U1652" s="32">
        <f t="shared" si="1526"/>
        <v>0</v>
      </c>
      <c r="V1652" s="32">
        <f t="shared" si="1526"/>
        <v>0</v>
      </c>
      <c r="W1652" s="32">
        <f t="shared" si="1526"/>
        <v>0</v>
      </c>
    </row>
    <row r="1653" spans="1:23" ht="15.75" thickBot="1" x14ac:dyDescent="0.3">
      <c r="A1653" s="257" t="s">
        <v>522</v>
      </c>
      <c r="B1653" t="str">
        <f>IFERROR(_xlfn.XLOOKUP(TEXT(A1653, "0"), TEXT('Material master'!$A$2:'Material master'!$A$275, "0"), 'Material master'!$B$2:'Material master'!$B$275, 1),"")</f>
        <v>Feldspar FFA 500 WS</v>
      </c>
      <c r="C1653" t="str">
        <f>IFERROR(_xlfn.XLOOKUP(TEXT(A1653, "0"), TEXT('Material master'!$A$2:'Material master'!$A$275, "0"), 'Material master'!$C$2:'Material master'!$C$275, 1),"")</f>
        <v>Bulk Product</v>
      </c>
      <c r="D1653" t="str">
        <f>IFERROR(_xlfn.XLOOKUP(TEXT(A1653, "0"), TEXT('Material master'!$A$2:'Material master'!$A$275, "0"), 'Material master'!$D$2:'Material master'!$D$275, 1),"")</f>
        <v>F002 - Feldspatic Minerals</v>
      </c>
      <c r="E1653" t="str">
        <f>IFERROR(_xlfn.XLOOKUP(TEXT(A1653, "0"), TEXT('Material master'!$A$2:'Material master'!$A$275, "0"), 'Material master'!$E$2:'Material master'!$E$275, 1),"")</f>
        <v>SPC0903 - Anorthosite</v>
      </c>
      <c r="F1653" t="str">
        <f>IFERROR(_xlfn.XLOOKUP(TEXT(A1653, "0"), TEXT('Material master'!$A$2:'Material master'!$A$275, "0"), 'Material master'!$F$2:'Material master'!$F$275, 1),"")</f>
        <v/>
      </c>
      <c r="G1653" t="str">
        <f>IFERROR(_xlfn.XLOOKUP(TEXT(A1653, "0"), TEXT('Material master'!$A$2:'Material master'!$A$275, "0"), 'Material master'!$G$2:'Material master'!$G$275, 1),"")</f>
        <v>Feldspar FFA 500 WS</v>
      </c>
      <c r="H1653" t="s">
        <v>700</v>
      </c>
      <c r="I1653">
        <f>INT(IFERROR(_xlfn.XLOOKUP(TEXT(A1653, "0"), TEXT('Purchase sheet'!$A$2:'Purchase sheet'!$A$31, "0"), 'Purchase sheet'!$H$2:'Purchase sheet'!$D$31, 1), 1))</f>
        <v>1</v>
      </c>
      <c r="K1653" s="32"/>
      <c r="L1653" s="32">
        <f t="shared" ref="L1653:V1653" si="1527">M1652</f>
        <v>0</v>
      </c>
      <c r="M1653" s="32">
        <f t="shared" si="1527"/>
        <v>0</v>
      </c>
      <c r="N1653" s="32">
        <f t="shared" si="1527"/>
        <v>0</v>
      </c>
      <c r="O1653" s="32">
        <f t="shared" si="1527"/>
        <v>0</v>
      </c>
      <c r="P1653" s="32">
        <f t="shared" si="1527"/>
        <v>0</v>
      </c>
      <c r="Q1653" s="32">
        <f t="shared" si="1527"/>
        <v>0</v>
      </c>
      <c r="R1653" s="32">
        <f t="shared" si="1527"/>
        <v>0</v>
      </c>
      <c r="S1653" s="32">
        <f t="shared" si="1527"/>
        <v>0</v>
      </c>
      <c r="T1653" s="32">
        <f t="shared" si="1527"/>
        <v>0</v>
      </c>
      <c r="U1653" s="32">
        <f t="shared" si="1527"/>
        <v>0</v>
      </c>
      <c r="V1653" s="32">
        <f t="shared" si="1527"/>
        <v>0</v>
      </c>
      <c r="W1653" s="32"/>
    </row>
    <row r="1654" spans="1:23" s="138" customFormat="1" x14ac:dyDescent="0.25">
      <c r="A1654" s="137" t="s">
        <v>525</v>
      </c>
      <c r="B1654" s="138" t="str">
        <f>IFERROR(_xlfn.XLOOKUP(TEXT(A1654, "0"), TEXT('Material master'!$A$2:'Material master'!$A$275, "0"), 'Material master'!$B$2:'Material master'!$B$275, 1),"")</f>
        <v>ATH SG30LV PO 1000:B4S:H4:H:1000</v>
      </c>
      <c r="C1654" s="138" t="str">
        <f>IFERROR(_xlfn.XLOOKUP(TEXT(A1654, "0"), TEXT('Material master'!$A$2:'Material master'!$A$275, "0"), 'Material master'!$C$2:'Material master'!$C$275, 1),"")</f>
        <v>Packaged Product</v>
      </c>
      <c r="D1654" s="138" t="str">
        <f>IFERROR(_xlfn.XLOOKUP(TEXT(A1654, "0"), TEXT('Material master'!$A$2:'Material master'!$A$275, "0"), 'Material master'!$D$2:'Material master'!$D$275, 1),"")</f>
        <v>J000 - ATH</v>
      </c>
      <c r="E1654" s="138" t="str">
        <f>IFERROR(_xlfn.XLOOKUP(TEXT(A1654, "0"), TEXT('Material master'!$A$2:'Material master'!$A$275, "0"), 'Material master'!$E$2:'Material master'!$E$275, 1),"")</f>
        <v>SPC0922 - ATH Flour</v>
      </c>
      <c r="F1654" s="138" t="str">
        <f>IFERROR(_xlfn.XLOOKUP(TEXT(A1654, "0"), TEXT('Material master'!$A$2:'Material master'!$A$275, "0"), 'Material master'!$F$2:'Material master'!$F$275, 1),"")</f>
        <v>AC06 - ATH Flour Fine Low Viscosity</v>
      </c>
      <c r="G1654" s="138" t="str">
        <f>IFERROR(_xlfn.XLOOKUP(TEXT(A1654, "0"), TEXT('Material master'!$A$2:'Material master'!$A$275, "0"), 'Material master'!$G$2:'Material master'!$G$275, 1),"")</f>
        <v>ATH SG30 LV PO</v>
      </c>
      <c r="H1654" s="138" t="s">
        <v>683</v>
      </c>
      <c r="I1654" s="140">
        <f>IFERROR(AVERAGE('Forecast sheet'!$C$84:'Forecast sheet'!$N$84),0)</f>
        <v>50.583333333333336</v>
      </c>
      <c r="J1654" s="140">
        <f>IFERROR(AVERAGE(L1654:W1654),0)</f>
        <v>79.155015996964167</v>
      </c>
      <c r="K1654" s="140"/>
      <c r="L1654" s="140">
        <v>36.163396701671275</v>
      </c>
      <c r="M1654" s="140">
        <v>97.211870728866657</v>
      </c>
      <c r="N1654" s="140">
        <v>67.218695443666931</v>
      </c>
      <c r="O1654" s="140">
        <v>111.6367761282946</v>
      </c>
      <c r="P1654" s="140">
        <v>77.558634939759358</v>
      </c>
      <c r="Q1654" s="140">
        <v>87.996530765610899</v>
      </c>
      <c r="R1654" s="140">
        <v>68.758556135034155</v>
      </c>
      <c r="S1654" s="140">
        <v>88.871040305337488</v>
      </c>
      <c r="T1654" s="140">
        <v>69.382045726177722</v>
      </c>
      <c r="U1654" s="140">
        <v>87.747748785290668</v>
      </c>
      <c r="V1654" s="140">
        <v>69.567147518569698</v>
      </c>
      <c r="W1654" s="140">
        <v>87.747748785290668</v>
      </c>
    </row>
    <row r="1655" spans="1:23" x14ac:dyDescent="0.25">
      <c r="A1655" s="257" t="s">
        <v>525</v>
      </c>
      <c r="B1655" t="str">
        <f>IFERROR(_xlfn.XLOOKUP(TEXT(A1655, "0"), TEXT('Material master'!$A$2:'Material master'!$A$275, "0"), 'Material master'!$B$2:'Material master'!$B$275, 1),"")</f>
        <v>ATH SG30LV PO 1000:B4S:H4:H:1000</v>
      </c>
      <c r="C1655" t="str">
        <f>IFERROR(_xlfn.XLOOKUP(TEXT(A1655, "0"), TEXT('Material master'!$A$2:'Material master'!$A$275, "0"), 'Material master'!$C$2:'Material master'!$C$275, 1),"")</f>
        <v>Packaged Product</v>
      </c>
      <c r="D1655" t="str">
        <f>IFERROR(_xlfn.XLOOKUP(TEXT(A1655, "0"), TEXT('Material master'!$A$2:'Material master'!$A$275, "0"), 'Material master'!$D$2:'Material master'!$D$275, 1),"")</f>
        <v>J000 - ATH</v>
      </c>
      <c r="E1655" t="str">
        <f>IFERROR(_xlfn.XLOOKUP(TEXT(A1655, "0"), TEXT('Material master'!$A$2:'Material master'!$A$275, "0"), 'Material master'!$E$2:'Material master'!$E$275, 1),"")</f>
        <v>SPC0922 - ATH Flour</v>
      </c>
      <c r="F1655" t="str">
        <f>IFERROR(_xlfn.XLOOKUP(TEXT(A1655, "0"), TEXT('Material master'!$A$2:'Material master'!$A$275, "0"), 'Material master'!$F$2:'Material master'!$F$275, 1),"")</f>
        <v>AC06 - ATH Flour Fine Low Viscosity</v>
      </c>
      <c r="G1655" t="str">
        <f>IFERROR(_xlfn.XLOOKUP(TEXT(A1655, "0"), TEXT('Material master'!$A$2:'Material master'!$A$275, "0"), 'Material master'!$G$2:'Material master'!$G$275, 1),"")</f>
        <v>ATH SG30 LV PO</v>
      </c>
      <c r="H1655" s="1" t="s">
        <v>696</v>
      </c>
      <c r="I1655" s="1"/>
      <c r="J1655" s="1"/>
      <c r="K1655" s="141"/>
      <c r="L1655" s="141">
        <f t="shared" ref="L1655:W1655" si="1528">SUM(L1654)</f>
        <v>36.163396701671275</v>
      </c>
      <c r="M1655" s="141">
        <f t="shared" si="1528"/>
        <v>97.211870728866657</v>
      </c>
      <c r="N1655" s="141">
        <f t="shared" si="1528"/>
        <v>67.218695443666931</v>
      </c>
      <c r="O1655" s="141">
        <f t="shared" si="1528"/>
        <v>111.6367761282946</v>
      </c>
      <c r="P1655" s="141">
        <f t="shared" si="1528"/>
        <v>77.558634939759358</v>
      </c>
      <c r="Q1655" s="141">
        <f t="shared" si="1528"/>
        <v>87.996530765610899</v>
      </c>
      <c r="R1655" s="141">
        <f t="shared" si="1528"/>
        <v>68.758556135034155</v>
      </c>
      <c r="S1655" s="141">
        <f t="shared" si="1528"/>
        <v>88.871040305337488</v>
      </c>
      <c r="T1655" s="141">
        <f t="shared" si="1528"/>
        <v>69.382045726177722</v>
      </c>
      <c r="U1655" s="141">
        <f t="shared" si="1528"/>
        <v>87.747748785290668</v>
      </c>
      <c r="V1655" s="141">
        <f t="shared" si="1528"/>
        <v>69.567147518569698</v>
      </c>
      <c r="W1655" s="141">
        <f t="shared" si="1528"/>
        <v>87.747748785290668</v>
      </c>
    </row>
    <row r="1656" spans="1:23" s="136" customFormat="1" x14ac:dyDescent="0.25">
      <c r="A1656" s="270" t="s">
        <v>525</v>
      </c>
      <c r="B1656" s="136" t="str">
        <f>IFERROR(_xlfn.XLOOKUP(TEXT(A1656, "0"), TEXT('Material master'!$A$2:'Material master'!$A$275, "0"), 'Material master'!$B$2:'Material master'!$B$275, 1),"")</f>
        <v>ATH SG30LV PO 1000:B4S:H4:H:1000</v>
      </c>
      <c r="C1656" s="136" t="str">
        <f>IFERROR(_xlfn.XLOOKUP(TEXT(A1656, "0"), TEXT('Material master'!$A$2:'Material master'!$A$275, "0"), 'Material master'!$C$2:'Material master'!$C$275, 1),"")</f>
        <v>Packaged Product</v>
      </c>
      <c r="D1656" s="136" t="str">
        <f>IFERROR(_xlfn.XLOOKUP(TEXT(A1656, "0"), TEXT('Material master'!$A$2:'Material master'!$A$275, "0"), 'Material master'!$D$2:'Material master'!$D$275, 1),"")</f>
        <v>J000 - ATH</v>
      </c>
      <c r="E1656" s="136" t="str">
        <f>IFERROR(_xlfn.XLOOKUP(TEXT(A1656, "0"), TEXT('Material master'!$A$2:'Material master'!$A$275, "0"), 'Material master'!$E$2:'Material master'!$E$275, 1),"")</f>
        <v>SPC0922 - ATH Flour</v>
      </c>
      <c r="F1656" s="136" t="str">
        <f>IFERROR(_xlfn.XLOOKUP(TEXT(A1656, "0"), TEXT('Material master'!$A$2:'Material master'!$A$275, "0"), 'Material master'!$F$2:'Material master'!$F$275, 1),"")</f>
        <v>AC06 - ATH Flour Fine Low Viscosity</v>
      </c>
      <c r="G1656" s="136" t="str">
        <f>IFERROR(_xlfn.XLOOKUP(TEXT(A1656, "0"), TEXT('Material master'!$A$2:'Material master'!$A$275, "0"), 'Material master'!$G$2:'Material master'!$G$275, 1),"")</f>
        <v>ATH SG30 LV PO</v>
      </c>
      <c r="H1656" s="136" t="s">
        <v>697</v>
      </c>
      <c r="K1656" s="142">
        <v>15</v>
      </c>
      <c r="L1656" s="142">
        <f t="shared" ref="L1656:W1656" si="1529">K1656 - L1655 + L1658</f>
        <v>24.836603298328725</v>
      </c>
      <c r="M1656" s="142">
        <f t="shared" si="1529"/>
        <v>24.624732569462068</v>
      </c>
      <c r="N1656" s="142">
        <f t="shared" si="1529"/>
        <v>24.406037125795137</v>
      </c>
      <c r="O1656" s="142">
        <f t="shared" si="1529"/>
        <v>24.769260997500538</v>
      </c>
      <c r="P1656" s="142">
        <f t="shared" si="1529"/>
        <v>24.21062605774118</v>
      </c>
      <c r="Q1656" s="142">
        <f t="shared" si="1529"/>
        <v>24.214095292130281</v>
      </c>
      <c r="R1656" s="142">
        <f t="shared" si="1529"/>
        <v>24.455539157096126</v>
      </c>
      <c r="S1656" s="142">
        <f t="shared" si="1529"/>
        <v>24.584498851758639</v>
      </c>
      <c r="T1656" s="142">
        <f t="shared" si="1529"/>
        <v>24.202453125580917</v>
      </c>
      <c r="U1656" s="142">
        <f t="shared" si="1529"/>
        <v>24.454704340290249</v>
      </c>
      <c r="V1656" s="142">
        <f t="shared" si="1529"/>
        <v>24.887556821720551</v>
      </c>
      <c r="W1656" s="142">
        <f t="shared" si="1529"/>
        <v>24.139808036429883</v>
      </c>
    </row>
    <row r="1657" spans="1:23" x14ac:dyDescent="0.25">
      <c r="A1657" s="257" t="s">
        <v>525</v>
      </c>
      <c r="B1657" t="str">
        <f>IFERROR(_xlfn.XLOOKUP(TEXT(A1657, "0"), TEXT('Material master'!$A$2:'Material master'!$A$275, "0"), 'Material master'!$B$2:'Material master'!$B$275, 1),"")</f>
        <v>ATH SG30LV PO 1000:B4S:H4:H:1000</v>
      </c>
      <c r="C1657" t="str">
        <f>IFERROR(_xlfn.XLOOKUP(TEXT(A1657, "0"), TEXT('Material master'!$A$2:'Material master'!$A$275, "0"), 'Material master'!$C$2:'Material master'!$C$275, 1),"")</f>
        <v>Packaged Product</v>
      </c>
      <c r="D1657" t="str">
        <f>IFERROR(_xlfn.XLOOKUP(TEXT(A1657, "0"), TEXT('Material master'!$A$2:'Material master'!$A$275, "0"), 'Material master'!$D$2:'Material master'!$D$275, 1),"")</f>
        <v>J000 - ATH</v>
      </c>
      <c r="E1657" t="str">
        <f>IFERROR(_xlfn.XLOOKUP(TEXT(A1657, "0"), TEXT('Material master'!$A$2:'Material master'!$A$275, "0"), 'Material master'!$E$2:'Material master'!$E$275, 1),"")</f>
        <v>SPC0922 - ATH Flour</v>
      </c>
      <c r="F1657" t="str">
        <f>IFERROR(_xlfn.XLOOKUP(TEXT(A1657, "0"), TEXT('Material master'!$A$2:'Material master'!$A$275, "0"), 'Material master'!$F$2:'Material master'!$F$275, 1),"")</f>
        <v>AC06 - ATH Flour Fine Low Viscosity</v>
      </c>
      <c r="G1657" t="str">
        <f>IFERROR(_xlfn.XLOOKUP(TEXT(A1657, "0"), TEXT('Material master'!$A$2:'Material master'!$A$275, "0"), 'Material master'!$G$2:'Material master'!$G$275, 1),"")</f>
        <v>ATH SG30 LV PO</v>
      </c>
      <c r="H1657" t="s">
        <v>698</v>
      </c>
      <c r="I1657" s="32">
        <v>24</v>
      </c>
      <c r="J1657" s="258">
        <f>IFERROR($I1657/AVERAGE($L1655:$W1655),0)</f>
        <v>0.30320251594567893</v>
      </c>
      <c r="K1657" s="32"/>
      <c r="L1657" s="32">
        <f t="shared" ref="L1657:W1657" si="1530">$I1657</f>
        <v>24</v>
      </c>
      <c r="M1657" s="32">
        <f t="shared" si="1530"/>
        <v>24</v>
      </c>
      <c r="N1657" s="32">
        <f t="shared" si="1530"/>
        <v>24</v>
      </c>
      <c r="O1657" s="32">
        <f t="shared" si="1530"/>
        <v>24</v>
      </c>
      <c r="P1657" s="32">
        <f t="shared" si="1530"/>
        <v>24</v>
      </c>
      <c r="Q1657" s="32">
        <f t="shared" si="1530"/>
        <v>24</v>
      </c>
      <c r="R1657" s="32">
        <f t="shared" si="1530"/>
        <v>24</v>
      </c>
      <c r="S1657" s="32">
        <f t="shared" si="1530"/>
        <v>24</v>
      </c>
      <c r="T1657" s="32">
        <f t="shared" si="1530"/>
        <v>24</v>
      </c>
      <c r="U1657" s="32">
        <f t="shared" si="1530"/>
        <v>24</v>
      </c>
      <c r="V1657" s="32">
        <f t="shared" si="1530"/>
        <v>24</v>
      </c>
      <c r="W1657" s="32">
        <f t="shared" si="1530"/>
        <v>24</v>
      </c>
    </row>
    <row r="1658" spans="1:23" x14ac:dyDescent="0.25">
      <c r="A1658" s="257" t="s">
        <v>525</v>
      </c>
      <c r="B1658" t="str">
        <f>IFERROR(_xlfn.XLOOKUP(TEXT(A1658, "0"), TEXT('Material master'!$A$2:'Material master'!$A$275, "0"), 'Material master'!$B$2:'Material master'!$B$275, 1),"")</f>
        <v>ATH SG30LV PO 1000:B4S:H4:H:1000</v>
      </c>
      <c r="C1658" t="str">
        <f>IFERROR(_xlfn.XLOOKUP(TEXT(A1658, "0"), TEXT('Material master'!$A$2:'Material master'!$A$275, "0"), 'Material master'!$C$2:'Material master'!$C$275, 1),"")</f>
        <v>Packaged Product</v>
      </c>
      <c r="D1658" t="str">
        <f>IFERROR(_xlfn.XLOOKUP(TEXT(A1658, "0"), TEXT('Material master'!$A$2:'Material master'!$A$275, "0"), 'Material master'!$D$2:'Material master'!$D$275, 1),"")</f>
        <v>J000 - ATH</v>
      </c>
      <c r="E1658" t="str">
        <f>IFERROR(_xlfn.XLOOKUP(TEXT(A1658, "0"), TEXT('Material master'!$A$2:'Material master'!$A$275, "0"), 'Material master'!$E$2:'Material master'!$E$275, 1),"")</f>
        <v>SPC0922 - ATH Flour</v>
      </c>
      <c r="F1658" t="str">
        <f>IFERROR(_xlfn.XLOOKUP(TEXT(A1658, "0"), TEXT('Material master'!$A$2:'Material master'!$A$275, "0"), 'Material master'!$F$2:'Material master'!$F$275, 1),"")</f>
        <v>AC06 - ATH Flour Fine Low Viscosity</v>
      </c>
      <c r="G1658" t="str">
        <f>IFERROR(_xlfn.XLOOKUP(TEXT(A1658, "0"), TEXT('Material master'!$A$2:'Material master'!$A$275, "0"), 'Material master'!$G$2:'Material master'!$G$275, 1),"")</f>
        <v>ATH SG30 LV PO</v>
      </c>
      <c r="H1658" t="s">
        <v>704</v>
      </c>
      <c r="I1658">
        <v>1</v>
      </c>
      <c r="K1658" s="32"/>
      <c r="L1658" s="32">
        <f t="shared" ref="L1658:W1658" si="1531">IF(( L1657 - K1656 + L1655 ) &gt; 0, CEILING(( L1657 - K1656 + L1655 ), $I1658), 0)</f>
        <v>46</v>
      </c>
      <c r="M1658" s="32">
        <f t="shared" si="1531"/>
        <v>97</v>
      </c>
      <c r="N1658" s="32">
        <f t="shared" si="1531"/>
        <v>67</v>
      </c>
      <c r="O1658" s="32">
        <f t="shared" si="1531"/>
        <v>112</v>
      </c>
      <c r="P1658" s="32">
        <f t="shared" si="1531"/>
        <v>77</v>
      </c>
      <c r="Q1658" s="32">
        <f t="shared" si="1531"/>
        <v>88</v>
      </c>
      <c r="R1658" s="32">
        <f t="shared" si="1531"/>
        <v>69</v>
      </c>
      <c r="S1658" s="32">
        <f t="shared" si="1531"/>
        <v>89</v>
      </c>
      <c r="T1658" s="32">
        <f t="shared" si="1531"/>
        <v>69</v>
      </c>
      <c r="U1658" s="32">
        <f t="shared" si="1531"/>
        <v>88</v>
      </c>
      <c r="V1658" s="32">
        <f t="shared" si="1531"/>
        <v>70</v>
      </c>
      <c r="W1658" s="32">
        <f t="shared" si="1531"/>
        <v>87</v>
      </c>
    </row>
    <row r="1659" spans="1:23" x14ac:dyDescent="0.25">
      <c r="A1659" s="257" t="s">
        <v>525</v>
      </c>
      <c r="B1659" t="str">
        <f>IFERROR(_xlfn.XLOOKUP(TEXT(A1659, "0"), TEXT('Material master'!$A$2:'Material master'!$A$275, "0"), 'Material master'!$B$2:'Material master'!$B$275, 1),"")</f>
        <v>ATH SG30LV PO 1000:B4S:H4:H:1000</v>
      </c>
      <c r="C1659" t="str">
        <f>IFERROR(_xlfn.XLOOKUP(TEXT(A1659, "0"), TEXT('Material master'!$A$2:'Material master'!$A$275, "0"), 'Material master'!$C$2:'Material master'!$C$275, 1),"")</f>
        <v>Packaged Product</v>
      </c>
      <c r="D1659" t="str">
        <f>IFERROR(_xlfn.XLOOKUP(TEXT(A1659, "0"), TEXT('Material master'!$A$2:'Material master'!$A$275, "0"), 'Material master'!$D$2:'Material master'!$D$275, 1),"")</f>
        <v>J000 - ATH</v>
      </c>
      <c r="E1659" t="str">
        <f>IFERROR(_xlfn.XLOOKUP(TEXT(A1659, "0"), TEXT('Material master'!$A$2:'Material master'!$A$275, "0"), 'Material master'!$E$2:'Material master'!$E$275, 1),"")</f>
        <v>SPC0922 - ATH Flour</v>
      </c>
      <c r="F1659" t="str">
        <f>IFERROR(_xlfn.XLOOKUP(TEXT(A1659, "0"), TEXT('Material master'!$A$2:'Material master'!$A$275, "0"), 'Material master'!$F$2:'Material master'!$F$275, 1),"")</f>
        <v>AC06 - ATH Flour Fine Low Viscosity</v>
      </c>
      <c r="G1659" t="str">
        <f>IFERROR(_xlfn.XLOOKUP(TEXT(A1659, "0"), TEXT('Material master'!$A$2:'Material master'!$A$275, "0"), 'Material master'!$G$2:'Material master'!$G$275, 1),"")</f>
        <v>ATH SG30 LV PO</v>
      </c>
      <c r="H1659" t="s">
        <v>705</v>
      </c>
      <c r="I1659" t="s">
        <v>602</v>
      </c>
      <c r="J1659">
        <v>3</v>
      </c>
      <c r="K1659" s="32"/>
      <c r="L1659" s="32">
        <f t="shared" ref="L1659:W1659" si="1532">L1658 / $J1659</f>
        <v>15.333333333333334</v>
      </c>
      <c r="M1659" s="32">
        <f t="shared" si="1532"/>
        <v>32.333333333333336</v>
      </c>
      <c r="N1659" s="32">
        <f t="shared" si="1532"/>
        <v>22.333333333333332</v>
      </c>
      <c r="O1659" s="32">
        <f t="shared" si="1532"/>
        <v>37.333333333333336</v>
      </c>
      <c r="P1659" s="32">
        <f t="shared" si="1532"/>
        <v>25.666666666666668</v>
      </c>
      <c r="Q1659" s="32">
        <f t="shared" si="1532"/>
        <v>29.333333333333332</v>
      </c>
      <c r="R1659" s="32">
        <f t="shared" si="1532"/>
        <v>23</v>
      </c>
      <c r="S1659" s="32">
        <f t="shared" si="1532"/>
        <v>29.666666666666668</v>
      </c>
      <c r="T1659" s="32">
        <f t="shared" si="1532"/>
        <v>23</v>
      </c>
      <c r="U1659" s="32">
        <f t="shared" si="1532"/>
        <v>29.333333333333332</v>
      </c>
      <c r="V1659" s="32">
        <f t="shared" si="1532"/>
        <v>23.333333333333332</v>
      </c>
      <c r="W1659" s="32">
        <f t="shared" si="1532"/>
        <v>29</v>
      </c>
    </row>
    <row r="1660" spans="1:23" x14ac:dyDescent="0.25">
      <c r="A1660" s="257" t="s">
        <v>525</v>
      </c>
      <c r="B1660" t="str">
        <f>IFERROR(_xlfn.XLOOKUP(TEXT(A1660, "0"), TEXT('Material master'!$A$2:'Material master'!$A$275, "0"), 'Material master'!$B$2:'Material master'!$B$275, 1),"")</f>
        <v>ATH SG30LV PO 1000:B4S:H4:H:1000</v>
      </c>
      <c r="C1660" t="str">
        <f>IFERROR(_xlfn.XLOOKUP(TEXT(A1660, "0"), TEXT('Material master'!$A$2:'Material master'!$A$275, "0"), 'Material master'!$C$2:'Material master'!$C$275, 1),"")</f>
        <v>Packaged Product</v>
      </c>
      <c r="D1660" t="str">
        <f>IFERROR(_xlfn.XLOOKUP(TEXT(A1660, "0"), TEXT('Material master'!$A$2:'Material master'!$A$275, "0"), 'Material master'!$D$2:'Material master'!$D$275, 1),"")</f>
        <v>J000 - ATH</v>
      </c>
      <c r="E1660" t="str">
        <f>IFERROR(_xlfn.XLOOKUP(TEXT(A1660, "0"), TEXT('Material master'!$A$2:'Material master'!$A$275, "0"), 'Material master'!$E$2:'Material master'!$E$275, 1),"")</f>
        <v>SPC0922 - ATH Flour</v>
      </c>
      <c r="F1660" t="str">
        <f>IFERROR(_xlfn.XLOOKUP(TEXT(A1660, "0"), TEXT('Material master'!$A$2:'Material master'!$A$275, "0"), 'Material master'!$F$2:'Material master'!$F$275, 1),"")</f>
        <v>AC06 - ATH Flour Fine Low Viscosity</v>
      </c>
      <c r="G1660" t="str">
        <f>IFERROR(_xlfn.XLOOKUP(TEXT(A1660, "0"), TEXT('Material master'!$A$2:'Material master'!$A$275, "0"), 'Material master'!$G$2:'Material master'!$G$275, 1),"")</f>
        <v>ATH SG30 LV PO</v>
      </c>
      <c r="H1660" t="s">
        <v>706</v>
      </c>
      <c r="I1660" s="257" t="s">
        <v>109</v>
      </c>
      <c r="J1660">
        <v>1</v>
      </c>
      <c r="K1660" s="32"/>
      <c r="L1660" s="32">
        <f t="shared" ref="L1660:W1660" si="1533">L1658 * $J1660</f>
        <v>46</v>
      </c>
      <c r="M1660" s="32">
        <f t="shared" si="1533"/>
        <v>97</v>
      </c>
      <c r="N1660" s="32">
        <f t="shared" si="1533"/>
        <v>67</v>
      </c>
      <c r="O1660" s="32">
        <f t="shared" si="1533"/>
        <v>112</v>
      </c>
      <c r="P1660" s="32">
        <f t="shared" si="1533"/>
        <v>77</v>
      </c>
      <c r="Q1660" s="32">
        <f t="shared" si="1533"/>
        <v>88</v>
      </c>
      <c r="R1660" s="32">
        <f t="shared" si="1533"/>
        <v>69</v>
      </c>
      <c r="S1660" s="32">
        <f t="shared" si="1533"/>
        <v>89</v>
      </c>
      <c r="T1660" s="32">
        <f t="shared" si="1533"/>
        <v>69</v>
      </c>
      <c r="U1660" s="32">
        <f t="shared" si="1533"/>
        <v>88</v>
      </c>
      <c r="V1660" s="32">
        <f t="shared" si="1533"/>
        <v>70</v>
      </c>
      <c r="W1660" s="32">
        <f t="shared" si="1533"/>
        <v>87</v>
      </c>
    </row>
    <row r="1661" spans="1:23" x14ac:dyDescent="0.25">
      <c r="A1661" s="257" t="s">
        <v>525</v>
      </c>
      <c r="B1661" t="str">
        <f>IFERROR(_xlfn.XLOOKUP(TEXT(A1661, "0"), TEXT('Material master'!$A$2:'Material master'!$A$275, "0"), 'Material master'!$B$2:'Material master'!$B$275, 1),"")</f>
        <v>ATH SG30LV PO 1000:B4S:H4:H:1000</v>
      </c>
      <c r="C1661" t="str">
        <f>IFERROR(_xlfn.XLOOKUP(TEXT(A1661, "0"), TEXT('Material master'!$A$2:'Material master'!$A$275, "0"), 'Material master'!$C$2:'Material master'!$C$275, 1),"")</f>
        <v>Packaged Product</v>
      </c>
      <c r="D1661" t="str">
        <f>IFERROR(_xlfn.XLOOKUP(TEXT(A1661, "0"), TEXT('Material master'!$A$2:'Material master'!$A$275, "0"), 'Material master'!$D$2:'Material master'!$D$275, 1),"")</f>
        <v>J000 - ATH</v>
      </c>
      <c r="E1661" t="str">
        <f>IFERROR(_xlfn.XLOOKUP(TEXT(A1661, "0"), TEXT('Material master'!$A$2:'Material master'!$A$275, "0"), 'Material master'!$E$2:'Material master'!$E$275, 1),"")</f>
        <v>SPC0922 - ATH Flour</v>
      </c>
      <c r="F1661" t="str">
        <f>IFERROR(_xlfn.XLOOKUP(TEXT(A1661, "0"), TEXT('Material master'!$A$2:'Material master'!$A$275, "0"), 'Material master'!$F$2:'Material master'!$F$275, 1),"")</f>
        <v>AC06 - ATH Flour Fine Low Viscosity</v>
      </c>
      <c r="G1661" t="str">
        <f>IFERROR(_xlfn.XLOOKUP(TEXT(A1661, "0"), TEXT('Material master'!$A$2:'Material master'!$A$275, "0"), 'Material master'!$G$2:'Material master'!$G$275, 1),"")</f>
        <v>ATH SG30 LV PO</v>
      </c>
      <c r="H1661" t="s">
        <v>706</v>
      </c>
      <c r="I1661" s="257" t="s">
        <v>115</v>
      </c>
      <c r="J1661">
        <v>1</v>
      </c>
      <c r="K1661" s="32"/>
      <c r="L1661" s="32">
        <f t="shared" ref="L1661:W1661" si="1534">L1658 * $J1661</f>
        <v>46</v>
      </c>
      <c r="M1661" s="32">
        <f t="shared" si="1534"/>
        <v>97</v>
      </c>
      <c r="N1661" s="32">
        <f t="shared" si="1534"/>
        <v>67</v>
      </c>
      <c r="O1661" s="32">
        <f t="shared" si="1534"/>
        <v>112</v>
      </c>
      <c r="P1661" s="32">
        <f t="shared" si="1534"/>
        <v>77</v>
      </c>
      <c r="Q1661" s="32">
        <f t="shared" si="1534"/>
        <v>88</v>
      </c>
      <c r="R1661" s="32">
        <f t="shared" si="1534"/>
        <v>69</v>
      </c>
      <c r="S1661" s="32">
        <f t="shared" si="1534"/>
        <v>89</v>
      </c>
      <c r="T1661" s="32">
        <f t="shared" si="1534"/>
        <v>69</v>
      </c>
      <c r="U1661" s="32">
        <f t="shared" si="1534"/>
        <v>88</v>
      </c>
      <c r="V1661" s="32">
        <f t="shared" si="1534"/>
        <v>70</v>
      </c>
      <c r="W1661" s="32">
        <f t="shared" si="1534"/>
        <v>87</v>
      </c>
    </row>
    <row r="1662" spans="1:23" x14ac:dyDescent="0.25">
      <c r="A1662" s="257" t="s">
        <v>525</v>
      </c>
      <c r="B1662" t="str">
        <f>IFERROR(_xlfn.XLOOKUP(TEXT(A1662, "0"), TEXT('Material master'!$A$2:'Material master'!$A$275, "0"), 'Material master'!$B$2:'Material master'!$B$275, 1),"")</f>
        <v>ATH SG30LV PO 1000:B4S:H4:H:1000</v>
      </c>
      <c r="C1662" t="str">
        <f>IFERROR(_xlfn.XLOOKUP(TEXT(A1662, "0"), TEXT('Material master'!$A$2:'Material master'!$A$275, "0"), 'Material master'!$C$2:'Material master'!$C$275, 1),"")</f>
        <v>Packaged Product</v>
      </c>
      <c r="D1662" t="str">
        <f>IFERROR(_xlfn.XLOOKUP(TEXT(A1662, "0"), TEXT('Material master'!$A$2:'Material master'!$A$275, "0"), 'Material master'!$D$2:'Material master'!$D$275, 1),"")</f>
        <v>J000 - ATH</v>
      </c>
      <c r="E1662" t="str">
        <f>IFERROR(_xlfn.XLOOKUP(TEXT(A1662, "0"), TEXT('Material master'!$A$2:'Material master'!$A$275, "0"), 'Material master'!$E$2:'Material master'!$E$275, 1),"")</f>
        <v>SPC0922 - ATH Flour</v>
      </c>
      <c r="F1662" t="str">
        <f>IFERROR(_xlfn.XLOOKUP(TEXT(A1662, "0"), TEXT('Material master'!$A$2:'Material master'!$A$275, "0"), 'Material master'!$F$2:'Material master'!$F$275, 1),"")</f>
        <v>AC06 - ATH Flour Fine Low Viscosity</v>
      </c>
      <c r="G1662" t="str">
        <f>IFERROR(_xlfn.XLOOKUP(TEXT(A1662, "0"), TEXT('Material master'!$A$2:'Material master'!$A$275, "0"), 'Material master'!$G$2:'Material master'!$G$275, 1),"")</f>
        <v>ATH SG30 LV PO</v>
      </c>
      <c r="H1662" t="s">
        <v>706</v>
      </c>
      <c r="I1662" s="257" t="s">
        <v>119</v>
      </c>
      <c r="J1662">
        <v>1</v>
      </c>
      <c r="K1662" s="32"/>
      <c r="L1662" s="32">
        <f t="shared" ref="L1662:W1662" si="1535">L1658 * $J1662</f>
        <v>46</v>
      </c>
      <c r="M1662" s="32">
        <f t="shared" si="1535"/>
        <v>97</v>
      </c>
      <c r="N1662" s="32">
        <f t="shared" si="1535"/>
        <v>67</v>
      </c>
      <c r="O1662" s="32">
        <f t="shared" si="1535"/>
        <v>112</v>
      </c>
      <c r="P1662" s="32">
        <f t="shared" si="1535"/>
        <v>77</v>
      </c>
      <c r="Q1662" s="32">
        <f t="shared" si="1535"/>
        <v>88</v>
      </c>
      <c r="R1662" s="32">
        <f t="shared" si="1535"/>
        <v>69</v>
      </c>
      <c r="S1662" s="32">
        <f t="shared" si="1535"/>
        <v>89</v>
      </c>
      <c r="T1662" s="32">
        <f t="shared" si="1535"/>
        <v>69</v>
      </c>
      <c r="U1662" s="32">
        <f t="shared" si="1535"/>
        <v>88</v>
      </c>
      <c r="V1662" s="32">
        <f t="shared" si="1535"/>
        <v>70</v>
      </c>
      <c r="W1662" s="32">
        <f t="shared" si="1535"/>
        <v>87</v>
      </c>
    </row>
    <row r="1663" spans="1:23" ht="15.75" thickBot="1" x14ac:dyDescent="0.3">
      <c r="A1663" s="257" t="s">
        <v>525</v>
      </c>
      <c r="B1663" t="str">
        <f>IFERROR(_xlfn.XLOOKUP(TEXT(A1663, "0"), TEXT('Material master'!$A$2:'Material master'!$A$275, "0"), 'Material master'!$B$2:'Material master'!$B$275, 1),"")</f>
        <v>ATH SG30LV PO 1000:B4S:H4:H:1000</v>
      </c>
      <c r="C1663" t="str">
        <f>IFERROR(_xlfn.XLOOKUP(TEXT(A1663, "0"), TEXT('Material master'!$A$2:'Material master'!$A$275, "0"), 'Material master'!$C$2:'Material master'!$C$275, 1),"")</f>
        <v>Packaged Product</v>
      </c>
      <c r="D1663" t="str">
        <f>IFERROR(_xlfn.XLOOKUP(TEXT(A1663, "0"), TEXT('Material master'!$A$2:'Material master'!$A$275, "0"), 'Material master'!$D$2:'Material master'!$D$275, 1),"")</f>
        <v>J000 - ATH</v>
      </c>
      <c r="E1663" t="str">
        <f>IFERROR(_xlfn.XLOOKUP(TEXT(A1663, "0"), TEXT('Material master'!$A$2:'Material master'!$A$275, "0"), 'Material master'!$E$2:'Material master'!$E$275, 1),"")</f>
        <v>SPC0922 - ATH Flour</v>
      </c>
      <c r="F1663" t="str">
        <f>IFERROR(_xlfn.XLOOKUP(TEXT(A1663, "0"), TEXT('Material master'!$A$2:'Material master'!$A$275, "0"), 'Material master'!$F$2:'Material master'!$F$275, 1),"")</f>
        <v>AC06 - ATH Flour Fine Low Viscosity</v>
      </c>
      <c r="G1663" t="str">
        <f>IFERROR(_xlfn.XLOOKUP(TEXT(A1663, "0"), TEXT('Material master'!$A$2:'Material master'!$A$275, "0"), 'Material master'!$G$2:'Material master'!$G$275, 1),"")</f>
        <v>ATH SG30 LV PO</v>
      </c>
      <c r="H1663" t="s">
        <v>706</v>
      </c>
      <c r="I1663" s="257" t="s">
        <v>440</v>
      </c>
      <c r="J1663">
        <v>1</v>
      </c>
      <c r="K1663" s="32"/>
      <c r="L1663" s="32">
        <f t="shared" ref="L1663:W1663" si="1536">L1658 * $J1663</f>
        <v>46</v>
      </c>
      <c r="M1663" s="32">
        <f t="shared" si="1536"/>
        <v>97</v>
      </c>
      <c r="N1663" s="32">
        <f t="shared" si="1536"/>
        <v>67</v>
      </c>
      <c r="O1663" s="32">
        <f t="shared" si="1536"/>
        <v>112</v>
      </c>
      <c r="P1663" s="32">
        <f t="shared" si="1536"/>
        <v>77</v>
      </c>
      <c r="Q1663" s="32">
        <f t="shared" si="1536"/>
        <v>88</v>
      </c>
      <c r="R1663" s="32">
        <f t="shared" si="1536"/>
        <v>69</v>
      </c>
      <c r="S1663" s="32">
        <f t="shared" si="1536"/>
        <v>89</v>
      </c>
      <c r="T1663" s="32">
        <f t="shared" si="1536"/>
        <v>69</v>
      </c>
      <c r="U1663" s="32">
        <f t="shared" si="1536"/>
        <v>88</v>
      </c>
      <c r="V1663" s="32">
        <f t="shared" si="1536"/>
        <v>70</v>
      </c>
      <c r="W1663" s="32">
        <f t="shared" si="1536"/>
        <v>87</v>
      </c>
    </row>
    <row r="1664" spans="1:23" s="138" customFormat="1" x14ac:dyDescent="0.25">
      <c r="A1664" s="137" t="s">
        <v>527</v>
      </c>
      <c r="B1664" s="138" t="str">
        <f>IFERROR(_xlfn.XLOOKUP(TEXT(A1664, "0"), TEXT('Material master'!$A$2:'Material master'!$A$275, "0"), 'Material master'!$B$2:'Material master'!$B$275, 1),"")</f>
        <v>Chalk B38 PO 750:B4S:H4:NB:750</v>
      </c>
      <c r="C1664" s="138" t="str">
        <f>IFERROR(_xlfn.XLOOKUP(TEXT(A1664, "0"), TEXT('Material master'!$A$2:'Material master'!$A$275, "0"), 'Material master'!$C$2:'Material master'!$C$275, 1),"")</f>
        <v>Packaged Product</v>
      </c>
      <c r="D1664" s="138" t="str">
        <f>IFERROR(_xlfn.XLOOKUP(TEXT(A1664, "0"), TEXT('Material master'!$A$2:'Material master'!$A$275, "0"), 'Material master'!$D$2:'Material master'!$D$275, 1),"")</f>
        <v>C000 - Calcium Carbonate</v>
      </c>
      <c r="E1664" s="138" t="str">
        <f>IFERROR(_xlfn.XLOOKUP(TEXT(A1664, "0"), TEXT('Material master'!$A$2:'Material master'!$A$275, "0"), 'Material master'!$E$2:'Material master'!$E$275, 1),"")</f>
        <v>SPC0204 - Chalk</v>
      </c>
      <c r="F1664" s="138" t="str">
        <f>IFERROR(_xlfn.XLOOKUP(TEXT(A1664, "0"), TEXT('Material master'!$A$2:'Material master'!$A$275, "0"), 'Material master'!$F$2:'Material master'!$F$275, 1),"")</f>
        <v>AF25 - Chalk</v>
      </c>
      <c r="G1664" s="138" t="str">
        <f>IFERROR(_xlfn.XLOOKUP(TEXT(A1664, "0"), TEXT('Material master'!$A$2:'Material master'!$A$275, "0"), 'Material master'!$G$2:'Material master'!$G$275, 1),"")</f>
        <v>Chalk B38 PO</v>
      </c>
      <c r="H1664" s="138" t="s">
        <v>683</v>
      </c>
      <c r="I1664" s="140">
        <f>IFERROR(AVERAGE('Forecast sheet'!$C$85:'Forecast sheet'!$N$85),0)</f>
        <v>10.5</v>
      </c>
      <c r="J1664" s="140">
        <f>IFERROR(AVERAGE(L1664:W1664),0)</f>
        <v>13.208869177236673</v>
      </c>
      <c r="K1664" s="140"/>
      <c r="L1664" s="140">
        <v>12.066382959895567</v>
      </c>
      <c r="M1664" s="140">
        <v>13.312731560631324</v>
      </c>
      <c r="N1664" s="140">
        <v>13.312731560631322</v>
      </c>
      <c r="O1664" s="140">
        <v>13.312731560631324</v>
      </c>
      <c r="P1664" s="140">
        <v>13.312731560631327</v>
      </c>
      <c r="Q1664" s="140">
        <v>13.31273156063132</v>
      </c>
      <c r="R1664" s="140">
        <v>13.312731560631315</v>
      </c>
      <c r="S1664" s="140">
        <v>13.312731560631326</v>
      </c>
      <c r="T1664" s="140">
        <v>13.312731560631311</v>
      </c>
      <c r="U1664" s="140">
        <v>13.312731560631333</v>
      </c>
      <c r="V1664" s="140">
        <v>13.312731560631313</v>
      </c>
      <c r="W1664" s="140">
        <v>13.312731560631322</v>
      </c>
    </row>
    <row r="1665" spans="1:23" x14ac:dyDescent="0.25">
      <c r="A1665" s="257" t="s">
        <v>527</v>
      </c>
      <c r="B1665" t="str">
        <f>IFERROR(_xlfn.XLOOKUP(TEXT(A1665, "0"), TEXT('Material master'!$A$2:'Material master'!$A$275, "0"), 'Material master'!$B$2:'Material master'!$B$275, 1),"")</f>
        <v>Chalk B38 PO 750:B4S:H4:NB:750</v>
      </c>
      <c r="C1665" t="str">
        <f>IFERROR(_xlfn.XLOOKUP(TEXT(A1665, "0"), TEXT('Material master'!$A$2:'Material master'!$A$275, "0"), 'Material master'!$C$2:'Material master'!$C$275, 1),"")</f>
        <v>Packaged Product</v>
      </c>
      <c r="D1665" t="str">
        <f>IFERROR(_xlfn.XLOOKUP(TEXT(A1665, "0"), TEXT('Material master'!$A$2:'Material master'!$A$275, "0"), 'Material master'!$D$2:'Material master'!$D$275, 1),"")</f>
        <v>C000 - Calcium Carbonate</v>
      </c>
      <c r="E1665" t="str">
        <f>IFERROR(_xlfn.XLOOKUP(TEXT(A1665, "0"), TEXT('Material master'!$A$2:'Material master'!$A$275, "0"), 'Material master'!$E$2:'Material master'!$E$275, 1),"")</f>
        <v>SPC0204 - Chalk</v>
      </c>
      <c r="F1665" t="str">
        <f>IFERROR(_xlfn.XLOOKUP(TEXT(A1665, "0"), TEXT('Material master'!$A$2:'Material master'!$A$275, "0"), 'Material master'!$F$2:'Material master'!$F$275, 1),"")</f>
        <v>AF25 - Chalk</v>
      </c>
      <c r="G1665" t="str">
        <f>IFERROR(_xlfn.XLOOKUP(TEXT(A1665, "0"), TEXT('Material master'!$A$2:'Material master'!$A$275, "0"), 'Material master'!$G$2:'Material master'!$G$275, 1),"")</f>
        <v>Chalk B38 PO</v>
      </c>
      <c r="H1665" s="1" t="s">
        <v>696</v>
      </c>
      <c r="I1665" s="1"/>
      <c r="J1665" s="1"/>
      <c r="K1665" s="141"/>
      <c r="L1665" s="141">
        <f t="shared" ref="L1665:W1665" si="1537">SUM(L1664)</f>
        <v>12.066382959895567</v>
      </c>
      <c r="M1665" s="141">
        <f t="shared" si="1537"/>
        <v>13.312731560631324</v>
      </c>
      <c r="N1665" s="141">
        <f t="shared" si="1537"/>
        <v>13.312731560631322</v>
      </c>
      <c r="O1665" s="141">
        <f t="shared" si="1537"/>
        <v>13.312731560631324</v>
      </c>
      <c r="P1665" s="141">
        <f t="shared" si="1537"/>
        <v>13.312731560631327</v>
      </c>
      <c r="Q1665" s="141">
        <f t="shared" si="1537"/>
        <v>13.31273156063132</v>
      </c>
      <c r="R1665" s="141">
        <f t="shared" si="1537"/>
        <v>13.312731560631315</v>
      </c>
      <c r="S1665" s="141">
        <f t="shared" si="1537"/>
        <v>13.312731560631326</v>
      </c>
      <c r="T1665" s="141">
        <f t="shared" si="1537"/>
        <v>13.312731560631311</v>
      </c>
      <c r="U1665" s="141">
        <f t="shared" si="1537"/>
        <v>13.312731560631333</v>
      </c>
      <c r="V1665" s="141">
        <f t="shared" si="1537"/>
        <v>13.312731560631313</v>
      </c>
      <c r="W1665" s="141">
        <f t="shared" si="1537"/>
        <v>13.312731560631322</v>
      </c>
    </row>
    <row r="1666" spans="1:23" s="136" customFormat="1" x14ac:dyDescent="0.25">
      <c r="A1666" s="270" t="s">
        <v>527</v>
      </c>
      <c r="B1666" s="136" t="str">
        <f>IFERROR(_xlfn.XLOOKUP(TEXT(A1666, "0"), TEXT('Material master'!$A$2:'Material master'!$A$275, "0"), 'Material master'!$B$2:'Material master'!$B$275, 1),"")</f>
        <v>Chalk B38 PO 750:B4S:H4:NB:750</v>
      </c>
      <c r="C1666" s="136" t="str">
        <f>IFERROR(_xlfn.XLOOKUP(TEXT(A1666, "0"), TEXT('Material master'!$A$2:'Material master'!$A$275, "0"), 'Material master'!$C$2:'Material master'!$C$275, 1),"")</f>
        <v>Packaged Product</v>
      </c>
      <c r="D1666" s="136" t="str">
        <f>IFERROR(_xlfn.XLOOKUP(TEXT(A1666, "0"), TEXT('Material master'!$A$2:'Material master'!$A$275, "0"), 'Material master'!$D$2:'Material master'!$D$275, 1),"")</f>
        <v>C000 - Calcium Carbonate</v>
      </c>
      <c r="E1666" s="136" t="str">
        <f>IFERROR(_xlfn.XLOOKUP(TEXT(A1666, "0"), TEXT('Material master'!$A$2:'Material master'!$A$275, "0"), 'Material master'!$E$2:'Material master'!$E$275, 1),"")</f>
        <v>SPC0204 - Chalk</v>
      </c>
      <c r="F1666" s="136" t="str">
        <f>IFERROR(_xlfn.XLOOKUP(TEXT(A1666, "0"), TEXT('Material master'!$A$2:'Material master'!$A$275, "0"), 'Material master'!$F$2:'Material master'!$F$275, 1),"")</f>
        <v>AF25 - Chalk</v>
      </c>
      <c r="G1666" s="136" t="str">
        <f>IFERROR(_xlfn.XLOOKUP(TEXT(A1666, "0"), TEXT('Material master'!$A$2:'Material master'!$A$275, "0"), 'Material master'!$G$2:'Material master'!$G$275, 1),"")</f>
        <v>Chalk B38 PO</v>
      </c>
      <c r="H1666" s="136" t="s">
        <v>697</v>
      </c>
      <c r="K1666" s="142">
        <v>0</v>
      </c>
      <c r="L1666" s="142">
        <f t="shared" ref="L1666:W1666" si="1538">K1666 - L1665 + L1668</f>
        <v>24.683617040104433</v>
      </c>
      <c r="M1666" s="142">
        <f t="shared" si="1538"/>
        <v>24.12088547947311</v>
      </c>
      <c r="N1666" s="142">
        <f t="shared" si="1538"/>
        <v>24.308153918841789</v>
      </c>
      <c r="O1666" s="142">
        <f t="shared" si="1538"/>
        <v>24.495422358210465</v>
      </c>
      <c r="P1666" s="142">
        <f t="shared" si="1538"/>
        <v>24.682690797579138</v>
      </c>
      <c r="Q1666" s="142">
        <f t="shared" si="1538"/>
        <v>24.119959236947818</v>
      </c>
      <c r="R1666" s="142">
        <f t="shared" si="1538"/>
        <v>24.307227676316501</v>
      </c>
      <c r="S1666" s="142">
        <f t="shared" si="1538"/>
        <v>24.494496115685173</v>
      </c>
      <c r="T1666" s="142">
        <f t="shared" si="1538"/>
        <v>24.68176455505386</v>
      </c>
      <c r="U1666" s="142">
        <f t="shared" si="1538"/>
        <v>24.119032994422525</v>
      </c>
      <c r="V1666" s="142">
        <f t="shared" si="1538"/>
        <v>24.306301433791212</v>
      </c>
      <c r="W1666" s="142">
        <f t="shared" si="1538"/>
        <v>24.493569873159892</v>
      </c>
    </row>
    <row r="1667" spans="1:23" x14ac:dyDescent="0.25">
      <c r="A1667" s="257" t="s">
        <v>527</v>
      </c>
      <c r="B1667" t="str">
        <f>IFERROR(_xlfn.XLOOKUP(TEXT(A1667, "0"), TEXT('Material master'!$A$2:'Material master'!$A$275, "0"), 'Material master'!$B$2:'Material master'!$B$275, 1),"")</f>
        <v>Chalk B38 PO 750:B4S:H4:NB:750</v>
      </c>
      <c r="C1667" t="str">
        <f>IFERROR(_xlfn.XLOOKUP(TEXT(A1667, "0"), TEXT('Material master'!$A$2:'Material master'!$A$275, "0"), 'Material master'!$C$2:'Material master'!$C$275, 1),"")</f>
        <v>Packaged Product</v>
      </c>
      <c r="D1667" t="str">
        <f>IFERROR(_xlfn.XLOOKUP(TEXT(A1667, "0"), TEXT('Material master'!$A$2:'Material master'!$A$275, "0"), 'Material master'!$D$2:'Material master'!$D$275, 1),"")</f>
        <v>C000 - Calcium Carbonate</v>
      </c>
      <c r="E1667" t="str">
        <f>IFERROR(_xlfn.XLOOKUP(TEXT(A1667, "0"), TEXT('Material master'!$A$2:'Material master'!$A$275, "0"), 'Material master'!$E$2:'Material master'!$E$275, 1),"")</f>
        <v>SPC0204 - Chalk</v>
      </c>
      <c r="F1667" t="str">
        <f>IFERROR(_xlfn.XLOOKUP(TEXT(A1667, "0"), TEXT('Material master'!$A$2:'Material master'!$A$275, "0"), 'Material master'!$F$2:'Material master'!$F$275, 1),"")</f>
        <v>AF25 - Chalk</v>
      </c>
      <c r="G1667" t="str">
        <f>IFERROR(_xlfn.XLOOKUP(TEXT(A1667, "0"), TEXT('Material master'!$A$2:'Material master'!$A$275, "0"), 'Material master'!$G$2:'Material master'!$G$275, 1),"")</f>
        <v>Chalk B38 PO</v>
      </c>
      <c r="H1667" t="s">
        <v>698</v>
      </c>
      <c r="I1667" s="32">
        <v>24</v>
      </c>
      <c r="J1667" s="258">
        <f>IFERROR($I1667/AVERAGE($L1665:$W1665),0)</f>
        <v>1.8169609887090166</v>
      </c>
      <c r="K1667" s="32"/>
      <c r="L1667" s="32">
        <f t="shared" ref="L1667:W1667" si="1539">$I1667</f>
        <v>24</v>
      </c>
      <c r="M1667" s="32">
        <f t="shared" si="1539"/>
        <v>24</v>
      </c>
      <c r="N1667" s="32">
        <f t="shared" si="1539"/>
        <v>24</v>
      </c>
      <c r="O1667" s="32">
        <f t="shared" si="1539"/>
        <v>24</v>
      </c>
      <c r="P1667" s="32">
        <f t="shared" si="1539"/>
        <v>24</v>
      </c>
      <c r="Q1667" s="32">
        <f t="shared" si="1539"/>
        <v>24</v>
      </c>
      <c r="R1667" s="32">
        <f t="shared" si="1539"/>
        <v>24</v>
      </c>
      <c r="S1667" s="32">
        <f t="shared" si="1539"/>
        <v>24</v>
      </c>
      <c r="T1667" s="32">
        <f t="shared" si="1539"/>
        <v>24</v>
      </c>
      <c r="U1667" s="32">
        <f t="shared" si="1539"/>
        <v>24</v>
      </c>
      <c r="V1667" s="32">
        <f t="shared" si="1539"/>
        <v>24</v>
      </c>
      <c r="W1667" s="32">
        <f t="shared" si="1539"/>
        <v>24</v>
      </c>
    </row>
    <row r="1668" spans="1:23" x14ac:dyDescent="0.25">
      <c r="A1668" s="257" t="s">
        <v>527</v>
      </c>
      <c r="B1668" t="str">
        <f>IFERROR(_xlfn.XLOOKUP(TEXT(A1668, "0"), TEXT('Material master'!$A$2:'Material master'!$A$275, "0"), 'Material master'!$B$2:'Material master'!$B$275, 1),"")</f>
        <v>Chalk B38 PO 750:B4S:H4:NB:750</v>
      </c>
      <c r="C1668" t="str">
        <f>IFERROR(_xlfn.XLOOKUP(TEXT(A1668, "0"), TEXT('Material master'!$A$2:'Material master'!$A$275, "0"), 'Material master'!$C$2:'Material master'!$C$275, 1),"")</f>
        <v>Packaged Product</v>
      </c>
      <c r="D1668" t="str">
        <f>IFERROR(_xlfn.XLOOKUP(TEXT(A1668, "0"), TEXT('Material master'!$A$2:'Material master'!$A$275, "0"), 'Material master'!$D$2:'Material master'!$D$275, 1),"")</f>
        <v>C000 - Calcium Carbonate</v>
      </c>
      <c r="E1668" t="str">
        <f>IFERROR(_xlfn.XLOOKUP(TEXT(A1668, "0"), TEXT('Material master'!$A$2:'Material master'!$A$275, "0"), 'Material master'!$E$2:'Material master'!$E$275, 1),"")</f>
        <v>SPC0204 - Chalk</v>
      </c>
      <c r="F1668" t="str">
        <f>IFERROR(_xlfn.XLOOKUP(TEXT(A1668, "0"), TEXT('Material master'!$A$2:'Material master'!$A$275, "0"), 'Material master'!$F$2:'Material master'!$F$275, 1),"")</f>
        <v>AF25 - Chalk</v>
      </c>
      <c r="G1668" t="str">
        <f>IFERROR(_xlfn.XLOOKUP(TEXT(A1668, "0"), TEXT('Material master'!$A$2:'Material master'!$A$275, "0"), 'Material master'!$G$2:'Material master'!$G$275, 1),"")</f>
        <v>Chalk B38 PO</v>
      </c>
      <c r="H1668" t="s">
        <v>704</v>
      </c>
      <c r="I1668">
        <v>0.75</v>
      </c>
      <c r="K1668" s="32"/>
      <c r="L1668" s="32">
        <f t="shared" ref="L1668:W1668" si="1540">IF(( L1667 - K1666 + L1665 ) &gt; 0, CEILING(( L1667 - K1666 + L1665 ), $I1668), 0)</f>
        <v>36.75</v>
      </c>
      <c r="M1668" s="32">
        <f t="shared" si="1540"/>
        <v>12.75</v>
      </c>
      <c r="N1668" s="32">
        <f t="shared" si="1540"/>
        <v>13.5</v>
      </c>
      <c r="O1668" s="32">
        <f t="shared" si="1540"/>
        <v>13.5</v>
      </c>
      <c r="P1668" s="32">
        <f t="shared" si="1540"/>
        <v>13.5</v>
      </c>
      <c r="Q1668" s="32">
        <f t="shared" si="1540"/>
        <v>12.75</v>
      </c>
      <c r="R1668" s="32">
        <f t="shared" si="1540"/>
        <v>13.5</v>
      </c>
      <c r="S1668" s="32">
        <f t="shared" si="1540"/>
        <v>13.5</v>
      </c>
      <c r="T1668" s="32">
        <f t="shared" si="1540"/>
        <v>13.5</v>
      </c>
      <c r="U1668" s="32">
        <f t="shared" si="1540"/>
        <v>12.75</v>
      </c>
      <c r="V1668" s="32">
        <f t="shared" si="1540"/>
        <v>13.5</v>
      </c>
      <c r="W1668" s="32">
        <f t="shared" si="1540"/>
        <v>13.5</v>
      </c>
    </row>
    <row r="1669" spans="1:23" x14ac:dyDescent="0.25">
      <c r="A1669" s="257" t="s">
        <v>527</v>
      </c>
      <c r="B1669" t="str">
        <f>IFERROR(_xlfn.XLOOKUP(TEXT(A1669, "0"), TEXT('Material master'!$A$2:'Material master'!$A$275, "0"), 'Material master'!$B$2:'Material master'!$B$275, 1),"")</f>
        <v>Chalk B38 PO 750:B4S:H4:NB:750</v>
      </c>
      <c r="C1669" t="str">
        <f>IFERROR(_xlfn.XLOOKUP(TEXT(A1669, "0"), TEXT('Material master'!$A$2:'Material master'!$A$275, "0"), 'Material master'!$C$2:'Material master'!$C$275, 1),"")</f>
        <v>Packaged Product</v>
      </c>
      <c r="D1669" t="str">
        <f>IFERROR(_xlfn.XLOOKUP(TEXT(A1669, "0"), TEXT('Material master'!$A$2:'Material master'!$A$275, "0"), 'Material master'!$D$2:'Material master'!$D$275, 1),"")</f>
        <v>C000 - Calcium Carbonate</v>
      </c>
      <c r="E1669" t="str">
        <f>IFERROR(_xlfn.XLOOKUP(TEXT(A1669, "0"), TEXT('Material master'!$A$2:'Material master'!$A$275, "0"), 'Material master'!$E$2:'Material master'!$E$275, 1),"")</f>
        <v>SPC0204 - Chalk</v>
      </c>
      <c r="F1669" t="str">
        <f>IFERROR(_xlfn.XLOOKUP(TEXT(A1669, "0"), TEXT('Material master'!$A$2:'Material master'!$A$275, "0"), 'Material master'!$F$2:'Material master'!$F$275, 1),"")</f>
        <v>AF25 - Chalk</v>
      </c>
      <c r="G1669" t="str">
        <f>IFERROR(_xlfn.XLOOKUP(TEXT(A1669, "0"), TEXT('Material master'!$A$2:'Material master'!$A$275, "0"), 'Material master'!$G$2:'Material master'!$G$275, 1),"")</f>
        <v>Chalk B38 PO</v>
      </c>
      <c r="H1669" t="s">
        <v>705</v>
      </c>
      <c r="I1669" t="s">
        <v>661</v>
      </c>
      <c r="J1669">
        <v>3.8</v>
      </c>
      <c r="K1669" s="32"/>
      <c r="L1669" s="32">
        <f t="shared" ref="L1669:W1669" si="1541">L1668 / $J1669</f>
        <v>9.6710526315789487</v>
      </c>
      <c r="M1669" s="32">
        <f t="shared" si="1541"/>
        <v>3.3552631578947372</v>
      </c>
      <c r="N1669" s="32">
        <f t="shared" si="1541"/>
        <v>3.5526315789473686</v>
      </c>
      <c r="O1669" s="32">
        <f t="shared" si="1541"/>
        <v>3.5526315789473686</v>
      </c>
      <c r="P1669" s="32">
        <f t="shared" si="1541"/>
        <v>3.5526315789473686</v>
      </c>
      <c r="Q1669" s="32">
        <f t="shared" si="1541"/>
        <v>3.3552631578947372</v>
      </c>
      <c r="R1669" s="32">
        <f t="shared" si="1541"/>
        <v>3.5526315789473686</v>
      </c>
      <c r="S1669" s="32">
        <f t="shared" si="1541"/>
        <v>3.5526315789473686</v>
      </c>
      <c r="T1669" s="32">
        <f t="shared" si="1541"/>
        <v>3.5526315789473686</v>
      </c>
      <c r="U1669" s="32">
        <f t="shared" si="1541"/>
        <v>3.3552631578947372</v>
      </c>
      <c r="V1669" s="32">
        <f t="shared" si="1541"/>
        <v>3.5526315789473686</v>
      </c>
      <c r="W1669" s="32">
        <f t="shared" si="1541"/>
        <v>3.5526315789473686</v>
      </c>
    </row>
    <row r="1670" spans="1:23" x14ac:dyDescent="0.25">
      <c r="A1670" s="257" t="s">
        <v>527</v>
      </c>
      <c r="B1670" t="str">
        <f>IFERROR(_xlfn.XLOOKUP(TEXT(A1670, "0"), TEXT('Material master'!$A$2:'Material master'!$A$275, "0"), 'Material master'!$B$2:'Material master'!$B$275, 1),"")</f>
        <v>Chalk B38 PO 750:B4S:H4:NB:750</v>
      </c>
      <c r="C1670" t="str">
        <f>IFERROR(_xlfn.XLOOKUP(TEXT(A1670, "0"), TEXT('Material master'!$A$2:'Material master'!$A$275, "0"), 'Material master'!$C$2:'Material master'!$C$275, 1),"")</f>
        <v>Packaged Product</v>
      </c>
      <c r="D1670" t="str">
        <f>IFERROR(_xlfn.XLOOKUP(TEXT(A1670, "0"), TEXT('Material master'!$A$2:'Material master'!$A$275, "0"), 'Material master'!$D$2:'Material master'!$D$275, 1),"")</f>
        <v>C000 - Calcium Carbonate</v>
      </c>
      <c r="E1670" t="str">
        <f>IFERROR(_xlfn.XLOOKUP(TEXT(A1670, "0"), TEXT('Material master'!$A$2:'Material master'!$A$275, "0"), 'Material master'!$E$2:'Material master'!$E$275, 1),"")</f>
        <v>SPC0204 - Chalk</v>
      </c>
      <c r="F1670" t="str">
        <f>IFERROR(_xlfn.XLOOKUP(TEXT(A1670, "0"), TEXT('Material master'!$A$2:'Material master'!$A$275, "0"), 'Material master'!$F$2:'Material master'!$F$275, 1),"")</f>
        <v>AF25 - Chalk</v>
      </c>
      <c r="G1670" t="str">
        <f>IFERROR(_xlfn.XLOOKUP(TEXT(A1670, "0"), TEXT('Material master'!$A$2:'Material master'!$A$275, "0"), 'Material master'!$G$2:'Material master'!$G$275, 1),"")</f>
        <v>Chalk B38 PO</v>
      </c>
      <c r="H1670" t="s">
        <v>706</v>
      </c>
      <c r="I1670" s="257" t="s">
        <v>109</v>
      </c>
      <c r="J1670">
        <v>1.3333333333333333</v>
      </c>
      <c r="K1670" s="32"/>
      <c r="L1670" s="32">
        <f t="shared" ref="L1670:W1670" si="1542">L1668 * $J1670</f>
        <v>49</v>
      </c>
      <c r="M1670" s="32">
        <f t="shared" si="1542"/>
        <v>17</v>
      </c>
      <c r="N1670" s="32">
        <f t="shared" si="1542"/>
        <v>18</v>
      </c>
      <c r="O1670" s="32">
        <f t="shared" si="1542"/>
        <v>18</v>
      </c>
      <c r="P1670" s="32">
        <f t="shared" si="1542"/>
        <v>18</v>
      </c>
      <c r="Q1670" s="32">
        <f t="shared" si="1542"/>
        <v>17</v>
      </c>
      <c r="R1670" s="32">
        <f t="shared" si="1542"/>
        <v>18</v>
      </c>
      <c r="S1670" s="32">
        <f t="shared" si="1542"/>
        <v>18</v>
      </c>
      <c r="T1670" s="32">
        <f t="shared" si="1542"/>
        <v>18</v>
      </c>
      <c r="U1670" s="32">
        <f t="shared" si="1542"/>
        <v>17</v>
      </c>
      <c r="V1670" s="32">
        <f t="shared" si="1542"/>
        <v>18</v>
      </c>
      <c r="W1670" s="32">
        <f t="shared" si="1542"/>
        <v>18</v>
      </c>
    </row>
    <row r="1671" spans="1:23" x14ac:dyDescent="0.25">
      <c r="A1671" s="257" t="s">
        <v>527</v>
      </c>
      <c r="B1671" t="str">
        <f>IFERROR(_xlfn.XLOOKUP(TEXT(A1671, "0"), TEXT('Material master'!$A$2:'Material master'!$A$275, "0"), 'Material master'!$B$2:'Material master'!$B$275, 1),"")</f>
        <v>Chalk B38 PO 750:B4S:H4:NB:750</v>
      </c>
      <c r="C1671" t="str">
        <f>IFERROR(_xlfn.XLOOKUP(TEXT(A1671, "0"), TEXT('Material master'!$A$2:'Material master'!$A$275, "0"), 'Material master'!$C$2:'Material master'!$C$275, 1),"")</f>
        <v>Packaged Product</v>
      </c>
      <c r="D1671" t="str">
        <f>IFERROR(_xlfn.XLOOKUP(TEXT(A1671, "0"), TEXT('Material master'!$A$2:'Material master'!$A$275, "0"), 'Material master'!$D$2:'Material master'!$D$275, 1),"")</f>
        <v>C000 - Calcium Carbonate</v>
      </c>
      <c r="E1671" t="str">
        <f>IFERROR(_xlfn.XLOOKUP(TEXT(A1671, "0"), TEXT('Material master'!$A$2:'Material master'!$A$275, "0"), 'Material master'!$E$2:'Material master'!$E$275, 1),"")</f>
        <v>SPC0204 - Chalk</v>
      </c>
      <c r="F1671" t="str">
        <f>IFERROR(_xlfn.XLOOKUP(TEXT(A1671, "0"), TEXT('Material master'!$A$2:'Material master'!$A$275, "0"), 'Material master'!$F$2:'Material master'!$F$275, 1),"")</f>
        <v>AF25 - Chalk</v>
      </c>
      <c r="G1671" t="str">
        <f>IFERROR(_xlfn.XLOOKUP(TEXT(A1671, "0"), TEXT('Material master'!$A$2:'Material master'!$A$275, "0"), 'Material master'!$G$2:'Material master'!$G$275, 1),"")</f>
        <v>Chalk B38 PO</v>
      </c>
      <c r="H1671" t="s">
        <v>706</v>
      </c>
      <c r="I1671" s="257" t="s">
        <v>115</v>
      </c>
      <c r="J1671">
        <v>1.3333333333333333</v>
      </c>
      <c r="K1671" s="32"/>
      <c r="L1671" s="32">
        <f t="shared" ref="L1671:W1671" si="1543">L1668 * $J1671</f>
        <v>49</v>
      </c>
      <c r="M1671" s="32">
        <f t="shared" si="1543"/>
        <v>17</v>
      </c>
      <c r="N1671" s="32">
        <f t="shared" si="1543"/>
        <v>18</v>
      </c>
      <c r="O1671" s="32">
        <f t="shared" si="1543"/>
        <v>18</v>
      </c>
      <c r="P1671" s="32">
        <f t="shared" si="1543"/>
        <v>18</v>
      </c>
      <c r="Q1671" s="32">
        <f t="shared" si="1543"/>
        <v>17</v>
      </c>
      <c r="R1671" s="32">
        <f t="shared" si="1543"/>
        <v>18</v>
      </c>
      <c r="S1671" s="32">
        <f t="shared" si="1543"/>
        <v>18</v>
      </c>
      <c r="T1671" s="32">
        <f t="shared" si="1543"/>
        <v>18</v>
      </c>
      <c r="U1671" s="32">
        <f t="shared" si="1543"/>
        <v>17</v>
      </c>
      <c r="V1671" s="32">
        <f t="shared" si="1543"/>
        <v>18</v>
      </c>
      <c r="W1671" s="32">
        <f t="shared" si="1543"/>
        <v>18</v>
      </c>
    </row>
    <row r="1672" spans="1:23" ht="15.75" thickBot="1" x14ac:dyDescent="0.3">
      <c r="A1672" s="257" t="s">
        <v>527</v>
      </c>
      <c r="B1672" t="str">
        <f>IFERROR(_xlfn.XLOOKUP(TEXT(A1672, "0"), TEXT('Material master'!$A$2:'Material master'!$A$275, "0"), 'Material master'!$B$2:'Material master'!$B$275, 1),"")</f>
        <v>Chalk B38 PO 750:B4S:H4:NB:750</v>
      </c>
      <c r="C1672" t="str">
        <f>IFERROR(_xlfn.XLOOKUP(TEXT(A1672, "0"), TEXT('Material master'!$A$2:'Material master'!$A$275, "0"), 'Material master'!$C$2:'Material master'!$C$275, 1),"")</f>
        <v>Packaged Product</v>
      </c>
      <c r="D1672" t="str">
        <f>IFERROR(_xlfn.XLOOKUP(TEXT(A1672, "0"), TEXT('Material master'!$A$2:'Material master'!$A$275, "0"), 'Material master'!$D$2:'Material master'!$D$275, 1),"")</f>
        <v>C000 - Calcium Carbonate</v>
      </c>
      <c r="E1672" t="str">
        <f>IFERROR(_xlfn.XLOOKUP(TEXT(A1672, "0"), TEXT('Material master'!$A$2:'Material master'!$A$275, "0"), 'Material master'!$E$2:'Material master'!$E$275, 1),"")</f>
        <v>SPC0204 - Chalk</v>
      </c>
      <c r="F1672" t="str">
        <f>IFERROR(_xlfn.XLOOKUP(TEXT(A1672, "0"), TEXT('Material master'!$A$2:'Material master'!$A$275, "0"), 'Material master'!$F$2:'Material master'!$F$275, 1),"")</f>
        <v>AF25 - Chalk</v>
      </c>
      <c r="G1672" t="str">
        <f>IFERROR(_xlfn.XLOOKUP(TEXT(A1672, "0"), TEXT('Material master'!$A$2:'Material master'!$A$275, "0"), 'Material master'!$G$2:'Material master'!$G$275, 1),"")</f>
        <v>Chalk B38 PO</v>
      </c>
      <c r="H1672" t="s">
        <v>706</v>
      </c>
      <c r="I1672" s="257" t="s">
        <v>292</v>
      </c>
      <c r="J1672">
        <v>1</v>
      </c>
      <c r="K1672" s="32"/>
      <c r="L1672" s="32">
        <f t="shared" ref="L1672:W1672" si="1544">L1668 * $J1672</f>
        <v>36.75</v>
      </c>
      <c r="M1672" s="32">
        <f t="shared" si="1544"/>
        <v>12.75</v>
      </c>
      <c r="N1672" s="32">
        <f t="shared" si="1544"/>
        <v>13.5</v>
      </c>
      <c r="O1672" s="32">
        <f t="shared" si="1544"/>
        <v>13.5</v>
      </c>
      <c r="P1672" s="32">
        <f t="shared" si="1544"/>
        <v>13.5</v>
      </c>
      <c r="Q1672" s="32">
        <f t="shared" si="1544"/>
        <v>12.75</v>
      </c>
      <c r="R1672" s="32">
        <f t="shared" si="1544"/>
        <v>13.5</v>
      </c>
      <c r="S1672" s="32">
        <f t="shared" si="1544"/>
        <v>13.5</v>
      </c>
      <c r="T1672" s="32">
        <f t="shared" si="1544"/>
        <v>13.5</v>
      </c>
      <c r="U1672" s="32">
        <f t="shared" si="1544"/>
        <v>12.75</v>
      </c>
      <c r="V1672" s="32">
        <f t="shared" si="1544"/>
        <v>13.5</v>
      </c>
      <c r="W1672" s="32">
        <f t="shared" si="1544"/>
        <v>13.5</v>
      </c>
    </row>
    <row r="1673" spans="1:23" s="138" customFormat="1" x14ac:dyDescent="0.25">
      <c r="A1673" s="137" t="s">
        <v>529</v>
      </c>
      <c r="B1673" s="138" t="str">
        <f>IFERROR(_xlfn.XLOOKUP(TEXT(A1673, "0"), TEXT('Material master'!$A$2:'Material master'!$A$275, "0"), 'Material master'!$B$2:'Material master'!$B$275, 1),"")</f>
        <v>Ball Clay W100/I150 MIX PO</v>
      </c>
      <c r="C1673" s="138" t="str">
        <f>IFERROR(_xlfn.XLOOKUP(TEXT(A1673, "0"), TEXT('Material master'!$A$2:'Material master'!$A$275, "0"), 'Material master'!$C$2:'Material master'!$C$275, 1),"")</f>
        <v>Bulk Product</v>
      </c>
      <c r="D1673" s="138" t="str">
        <f>IFERROR(_xlfn.XLOOKUP(TEXT(A1673, "0"), TEXT('Material master'!$A$2:'Material master'!$A$275, "0"), 'Material master'!$D$2:'Material master'!$D$275, 1),"")</f>
        <v>I000 - Ball Clay</v>
      </c>
      <c r="E1673" s="138" t="str">
        <f>IFERROR(_xlfn.XLOOKUP(TEXT(A1673, "0"), TEXT('Material master'!$A$2:'Material master'!$A$275, "0"), 'Material master'!$E$2:'Material master'!$E$275, 1),"")</f>
        <v>SPC0512 - Ball Clay Shredded/Blended</v>
      </c>
      <c r="F1673" s="138" t="str">
        <f>IFERROR(_xlfn.XLOOKUP(TEXT(A1673, "0"), TEXT('Material master'!$A$2:'Material master'!$A$275, "0"), 'Material master'!$F$2:'Material master'!$F$275, 1),"")</f>
        <v>AD25 - Ball Clay Shredded/Blended, Very Low Alumina, Primary Grade</v>
      </c>
      <c r="G1673" s="138" t="str">
        <f>IFERROR(_xlfn.XLOOKUP(TEXT(A1673, "0"), TEXT('Material master'!$A$2:'Material master'!$A$275, "0"), 'Material master'!$G$2:'Material master'!$G$275, 1),"")</f>
        <v>Ball Clay W100/I150 MIX PO</v>
      </c>
      <c r="H1673" s="138" t="s">
        <v>683</v>
      </c>
      <c r="I1673" s="140">
        <f>IFERROR(AVERAGE('Forecast sheet'!$C$86:'Forecast sheet'!$N$86),0)</f>
        <v>142.34583333333333</v>
      </c>
      <c r="J1673" s="140">
        <f>IFERROR(AVERAGE(L1673:W1673),0)</f>
        <v>103.00129032258063</v>
      </c>
      <c r="K1673" s="140"/>
      <c r="L1673" s="140">
        <v>103.00129032258063</v>
      </c>
      <c r="M1673" s="140">
        <v>103.00129032258063</v>
      </c>
      <c r="N1673" s="140">
        <v>103.00129032258063</v>
      </c>
      <c r="O1673" s="140">
        <v>103.00129032258063</v>
      </c>
      <c r="P1673" s="140">
        <v>103.00129032258063</v>
      </c>
      <c r="Q1673" s="140">
        <v>103.00129032258063</v>
      </c>
      <c r="R1673" s="140">
        <v>103.00129032258063</v>
      </c>
      <c r="S1673" s="140">
        <v>103.00129032258063</v>
      </c>
      <c r="T1673" s="140">
        <v>103.00129032258063</v>
      </c>
      <c r="U1673" s="140">
        <v>103.00129032258063</v>
      </c>
      <c r="V1673" s="140">
        <v>103.00129032258063</v>
      </c>
      <c r="W1673" s="140">
        <v>103.00129032258063</v>
      </c>
    </row>
    <row r="1674" spans="1:23" x14ac:dyDescent="0.25">
      <c r="A1674" s="257" t="s">
        <v>529</v>
      </c>
      <c r="B1674" t="str">
        <f>IFERROR(_xlfn.XLOOKUP(TEXT(A1674, "0"), TEXT('Material master'!$A$2:'Material master'!$A$275, "0"), 'Material master'!$B$2:'Material master'!$B$275, 1),"")</f>
        <v>Ball Clay W100/I150 MIX PO</v>
      </c>
      <c r="C1674" t="str">
        <f>IFERROR(_xlfn.XLOOKUP(TEXT(A1674, "0"), TEXT('Material master'!$A$2:'Material master'!$A$275, "0"), 'Material master'!$C$2:'Material master'!$C$275, 1),"")</f>
        <v>Bulk Product</v>
      </c>
      <c r="D1674" t="str">
        <f>IFERROR(_xlfn.XLOOKUP(TEXT(A1674, "0"), TEXT('Material master'!$A$2:'Material master'!$A$275, "0"), 'Material master'!$D$2:'Material master'!$D$275, 1),"")</f>
        <v>I000 - Ball Clay</v>
      </c>
      <c r="E1674" t="str">
        <f>IFERROR(_xlfn.XLOOKUP(TEXT(A1674, "0"), TEXT('Material master'!$A$2:'Material master'!$A$275, "0"), 'Material master'!$E$2:'Material master'!$E$275, 1),"")</f>
        <v>SPC0512 - Ball Clay Shredded/Blended</v>
      </c>
      <c r="F1674" t="str">
        <f>IFERROR(_xlfn.XLOOKUP(TEXT(A1674, "0"), TEXT('Material master'!$A$2:'Material master'!$A$275, "0"), 'Material master'!$F$2:'Material master'!$F$275, 1),"")</f>
        <v>AD25 - Ball Clay Shredded/Blended, Very Low Alumina, Primary Grade</v>
      </c>
      <c r="G1674" t="str">
        <f>IFERROR(_xlfn.XLOOKUP(TEXT(A1674, "0"), TEXT('Material master'!$A$2:'Material master'!$A$275, "0"), 'Material master'!$G$2:'Material master'!$G$275, 1),"")</f>
        <v>Ball Clay W100/I150 MIX PO</v>
      </c>
      <c r="H1674" s="1" t="s">
        <v>696</v>
      </c>
      <c r="I1674" s="1"/>
      <c r="J1674" s="1"/>
      <c r="K1674" s="141"/>
      <c r="L1674" s="141">
        <f t="shared" ref="L1674:W1674" si="1545">SUM(L1673)</f>
        <v>103.00129032258063</v>
      </c>
      <c r="M1674" s="141">
        <f t="shared" si="1545"/>
        <v>103.00129032258063</v>
      </c>
      <c r="N1674" s="141">
        <f t="shared" si="1545"/>
        <v>103.00129032258063</v>
      </c>
      <c r="O1674" s="141">
        <f t="shared" si="1545"/>
        <v>103.00129032258063</v>
      </c>
      <c r="P1674" s="141">
        <f t="shared" si="1545"/>
        <v>103.00129032258063</v>
      </c>
      <c r="Q1674" s="141">
        <f t="shared" si="1545"/>
        <v>103.00129032258063</v>
      </c>
      <c r="R1674" s="141">
        <f t="shared" si="1545"/>
        <v>103.00129032258063</v>
      </c>
      <c r="S1674" s="141">
        <f t="shared" si="1545"/>
        <v>103.00129032258063</v>
      </c>
      <c r="T1674" s="141">
        <f t="shared" si="1545"/>
        <v>103.00129032258063</v>
      </c>
      <c r="U1674" s="141">
        <f t="shared" si="1545"/>
        <v>103.00129032258063</v>
      </c>
      <c r="V1674" s="141">
        <f t="shared" si="1545"/>
        <v>103.00129032258063</v>
      </c>
      <c r="W1674" s="141">
        <f t="shared" si="1545"/>
        <v>103.00129032258063</v>
      </c>
    </row>
    <row r="1675" spans="1:23" s="136" customFormat="1" x14ac:dyDescent="0.25">
      <c r="A1675" s="270" t="s">
        <v>529</v>
      </c>
      <c r="B1675" s="136" t="str">
        <f>IFERROR(_xlfn.XLOOKUP(TEXT(A1675, "0"), TEXT('Material master'!$A$2:'Material master'!$A$275, "0"), 'Material master'!$B$2:'Material master'!$B$275, 1),"")</f>
        <v>Ball Clay W100/I150 MIX PO</v>
      </c>
      <c r="C1675" s="136" t="str">
        <f>IFERROR(_xlfn.XLOOKUP(TEXT(A1675, "0"), TEXT('Material master'!$A$2:'Material master'!$A$275, "0"), 'Material master'!$C$2:'Material master'!$C$275, 1),"")</f>
        <v>Bulk Product</v>
      </c>
      <c r="D1675" s="136" t="str">
        <f>IFERROR(_xlfn.XLOOKUP(TEXT(A1675, "0"), TEXT('Material master'!$A$2:'Material master'!$A$275, "0"), 'Material master'!$D$2:'Material master'!$D$275, 1),"")</f>
        <v>I000 - Ball Clay</v>
      </c>
      <c r="E1675" s="136" t="str">
        <f>IFERROR(_xlfn.XLOOKUP(TEXT(A1675, "0"), TEXT('Material master'!$A$2:'Material master'!$A$275, "0"), 'Material master'!$E$2:'Material master'!$E$275, 1),"")</f>
        <v>SPC0512 - Ball Clay Shredded/Blended</v>
      </c>
      <c r="F1675" s="136" t="str">
        <f>IFERROR(_xlfn.XLOOKUP(TEXT(A1675, "0"), TEXT('Material master'!$A$2:'Material master'!$A$275, "0"), 'Material master'!$F$2:'Material master'!$F$275, 1),"")</f>
        <v>AD25 - Ball Clay Shredded/Blended, Very Low Alumina, Primary Grade</v>
      </c>
      <c r="G1675" s="136" t="str">
        <f>IFERROR(_xlfn.XLOOKUP(TEXT(A1675, "0"), TEXT('Material master'!$A$2:'Material master'!$A$275, "0"), 'Material master'!$G$2:'Material master'!$G$275, 1),"")</f>
        <v>Ball Clay W100/I150 MIX PO</v>
      </c>
      <c r="H1675" s="136" t="s">
        <v>697</v>
      </c>
      <c r="K1675" s="142">
        <v>161.21799999999999</v>
      </c>
      <c r="L1675" s="142">
        <f t="shared" ref="L1675:W1675" si="1546">K1675 - L1674 + L1677</f>
        <v>58.21670967741936</v>
      </c>
      <c r="M1675" s="142">
        <f t="shared" si="1546"/>
        <v>56.21541935483873</v>
      </c>
      <c r="N1675" s="142">
        <f t="shared" si="1546"/>
        <v>56.2141290322581</v>
      </c>
      <c r="O1675" s="142">
        <f t="shared" si="1546"/>
        <v>56.21283870967747</v>
      </c>
      <c r="P1675" s="142">
        <f t="shared" si="1546"/>
        <v>56.21154838709684</v>
      </c>
      <c r="Q1675" s="142">
        <f t="shared" si="1546"/>
        <v>56.210258064516211</v>
      </c>
      <c r="R1675" s="142">
        <f t="shared" si="1546"/>
        <v>56.208967741935581</v>
      </c>
      <c r="S1675" s="142">
        <f t="shared" si="1546"/>
        <v>56.207677419354951</v>
      </c>
      <c r="T1675" s="142">
        <f t="shared" si="1546"/>
        <v>56.206387096774321</v>
      </c>
      <c r="U1675" s="142">
        <f t="shared" si="1546"/>
        <v>56.205096774193692</v>
      </c>
      <c r="V1675" s="142">
        <f t="shared" si="1546"/>
        <v>56.203806451613062</v>
      </c>
      <c r="W1675" s="142">
        <f t="shared" si="1546"/>
        <v>56.202516129032432</v>
      </c>
    </row>
    <row r="1676" spans="1:23" x14ac:dyDescent="0.25">
      <c r="A1676" s="257" t="s">
        <v>529</v>
      </c>
      <c r="B1676" t="str">
        <f>IFERROR(_xlfn.XLOOKUP(TEXT(A1676, "0"), TEXT('Material master'!$A$2:'Material master'!$A$275, "0"), 'Material master'!$B$2:'Material master'!$B$275, 1),"")</f>
        <v>Ball Clay W100/I150 MIX PO</v>
      </c>
      <c r="C1676" t="str">
        <f>IFERROR(_xlfn.XLOOKUP(TEXT(A1676, "0"), TEXT('Material master'!$A$2:'Material master'!$A$275, "0"), 'Material master'!$C$2:'Material master'!$C$275, 1),"")</f>
        <v>Bulk Product</v>
      </c>
      <c r="D1676" t="str">
        <f>IFERROR(_xlfn.XLOOKUP(TEXT(A1676, "0"), TEXT('Material master'!$A$2:'Material master'!$A$275, "0"), 'Material master'!$D$2:'Material master'!$D$275, 1),"")</f>
        <v>I000 - Ball Clay</v>
      </c>
      <c r="E1676" t="str">
        <f>IFERROR(_xlfn.XLOOKUP(TEXT(A1676, "0"), TEXT('Material master'!$A$2:'Material master'!$A$275, "0"), 'Material master'!$E$2:'Material master'!$E$275, 1),"")</f>
        <v>SPC0512 - Ball Clay Shredded/Blended</v>
      </c>
      <c r="F1676" t="str">
        <f>IFERROR(_xlfn.XLOOKUP(TEXT(A1676, "0"), TEXT('Material master'!$A$2:'Material master'!$A$275, "0"), 'Material master'!$F$2:'Material master'!$F$275, 1),"")</f>
        <v>AD25 - Ball Clay Shredded/Blended, Very Low Alumina, Primary Grade</v>
      </c>
      <c r="G1676" t="str">
        <f>IFERROR(_xlfn.XLOOKUP(TEXT(A1676, "0"), TEXT('Material master'!$A$2:'Material master'!$A$275, "0"), 'Material master'!$G$2:'Material master'!$G$275, 1),"")</f>
        <v>Ball Clay W100/I150 MIX PO</v>
      </c>
      <c r="H1676" t="s">
        <v>698</v>
      </c>
      <c r="I1676" s="32">
        <v>55.448177304352981</v>
      </c>
      <c r="J1676" s="258">
        <f>IFERROR($I1676/AVERAGE($L1674:$W1674),0)</f>
        <v>0.53832507467333413</v>
      </c>
      <c r="K1676" s="32"/>
      <c r="L1676" s="32">
        <f t="shared" ref="L1676:W1676" si="1547">$I1676</f>
        <v>55.448177304352981</v>
      </c>
      <c r="M1676" s="32">
        <f t="shared" si="1547"/>
        <v>55.448177304352981</v>
      </c>
      <c r="N1676" s="32">
        <f t="shared" si="1547"/>
        <v>55.448177304352981</v>
      </c>
      <c r="O1676" s="32">
        <f t="shared" si="1547"/>
        <v>55.448177304352981</v>
      </c>
      <c r="P1676" s="32">
        <f t="shared" si="1547"/>
        <v>55.448177304352981</v>
      </c>
      <c r="Q1676" s="32">
        <f t="shared" si="1547"/>
        <v>55.448177304352981</v>
      </c>
      <c r="R1676" s="32">
        <f t="shared" si="1547"/>
        <v>55.448177304352981</v>
      </c>
      <c r="S1676" s="32">
        <f t="shared" si="1547"/>
        <v>55.448177304352981</v>
      </c>
      <c r="T1676" s="32">
        <f t="shared" si="1547"/>
        <v>55.448177304352981</v>
      </c>
      <c r="U1676" s="32">
        <f t="shared" si="1547"/>
        <v>55.448177304352981</v>
      </c>
      <c r="V1676" s="32">
        <f t="shared" si="1547"/>
        <v>55.448177304352981</v>
      </c>
      <c r="W1676" s="32">
        <f t="shared" si="1547"/>
        <v>55.448177304352981</v>
      </c>
    </row>
    <row r="1677" spans="1:23" x14ac:dyDescent="0.25">
      <c r="A1677" s="257" t="s">
        <v>529</v>
      </c>
      <c r="B1677" t="str">
        <f>IFERROR(_xlfn.XLOOKUP(TEXT(A1677, "0"), TEXT('Material master'!$A$2:'Material master'!$A$275, "0"), 'Material master'!$B$2:'Material master'!$B$275, 1),"")</f>
        <v>Ball Clay W100/I150 MIX PO</v>
      </c>
      <c r="C1677" t="str">
        <f>IFERROR(_xlfn.XLOOKUP(TEXT(A1677, "0"), TEXT('Material master'!$A$2:'Material master'!$A$275, "0"), 'Material master'!$C$2:'Material master'!$C$275, 1),"")</f>
        <v>Bulk Product</v>
      </c>
      <c r="D1677" t="str">
        <f>IFERROR(_xlfn.XLOOKUP(TEXT(A1677, "0"), TEXT('Material master'!$A$2:'Material master'!$A$275, "0"), 'Material master'!$D$2:'Material master'!$D$275, 1),"")</f>
        <v>I000 - Ball Clay</v>
      </c>
      <c r="E1677" t="str">
        <f>IFERROR(_xlfn.XLOOKUP(TEXT(A1677, "0"), TEXT('Material master'!$A$2:'Material master'!$A$275, "0"), 'Material master'!$E$2:'Material master'!$E$275, 1),"")</f>
        <v>SPC0512 - Ball Clay Shredded/Blended</v>
      </c>
      <c r="F1677" t="str">
        <f>IFERROR(_xlfn.XLOOKUP(TEXT(A1677, "0"), TEXT('Material master'!$A$2:'Material master'!$A$275, "0"), 'Material master'!$F$2:'Material master'!$F$275, 1),"")</f>
        <v>AD25 - Ball Clay Shredded/Blended, Very Low Alumina, Primary Grade</v>
      </c>
      <c r="G1677" t="str">
        <f>IFERROR(_xlfn.XLOOKUP(TEXT(A1677, "0"), TEXT('Material master'!$A$2:'Material master'!$A$275, "0"), 'Material master'!$G$2:'Material master'!$G$275, 1),"")</f>
        <v>Ball Clay W100/I150 MIX PO</v>
      </c>
      <c r="H1677" t="s">
        <v>704</v>
      </c>
      <c r="I1677">
        <v>1</v>
      </c>
      <c r="K1677" s="32"/>
      <c r="L1677" s="32">
        <f t="shared" ref="L1677:W1677" si="1548">IF(( L1676 - K1675 + L1674 ) &gt; 0, CEILING(( L1676 - K1675 + L1674 ), $I1677), 0)</f>
        <v>0</v>
      </c>
      <c r="M1677" s="32">
        <f t="shared" si="1548"/>
        <v>101</v>
      </c>
      <c r="N1677" s="32">
        <f t="shared" si="1548"/>
        <v>103</v>
      </c>
      <c r="O1677" s="32">
        <f t="shared" si="1548"/>
        <v>103</v>
      </c>
      <c r="P1677" s="32">
        <f t="shared" si="1548"/>
        <v>103</v>
      </c>
      <c r="Q1677" s="32">
        <f t="shared" si="1548"/>
        <v>103</v>
      </c>
      <c r="R1677" s="32">
        <f t="shared" si="1548"/>
        <v>103</v>
      </c>
      <c r="S1677" s="32">
        <f t="shared" si="1548"/>
        <v>103</v>
      </c>
      <c r="T1677" s="32">
        <f t="shared" si="1548"/>
        <v>103</v>
      </c>
      <c r="U1677" s="32">
        <f t="shared" si="1548"/>
        <v>103</v>
      </c>
      <c r="V1677" s="32">
        <f t="shared" si="1548"/>
        <v>103</v>
      </c>
      <c r="W1677" s="32">
        <f t="shared" si="1548"/>
        <v>103</v>
      </c>
    </row>
    <row r="1678" spans="1:23" x14ac:dyDescent="0.25">
      <c r="A1678" s="257" t="s">
        <v>529</v>
      </c>
      <c r="B1678" t="str">
        <f>IFERROR(_xlfn.XLOOKUP(TEXT(A1678, "0"), TEXT('Material master'!$A$2:'Material master'!$A$275, "0"), 'Material master'!$B$2:'Material master'!$B$275, 1),"")</f>
        <v>Ball Clay W100/I150 MIX PO</v>
      </c>
      <c r="C1678" t="str">
        <f>IFERROR(_xlfn.XLOOKUP(TEXT(A1678, "0"), TEXT('Material master'!$A$2:'Material master'!$A$275, "0"), 'Material master'!$C$2:'Material master'!$C$275, 1),"")</f>
        <v>Bulk Product</v>
      </c>
      <c r="D1678" t="str">
        <f>IFERROR(_xlfn.XLOOKUP(TEXT(A1678, "0"), TEXT('Material master'!$A$2:'Material master'!$A$275, "0"), 'Material master'!$D$2:'Material master'!$D$275, 1),"")</f>
        <v>I000 - Ball Clay</v>
      </c>
      <c r="E1678" t="str">
        <f>IFERROR(_xlfn.XLOOKUP(TEXT(A1678, "0"), TEXT('Material master'!$A$2:'Material master'!$A$275, "0"), 'Material master'!$E$2:'Material master'!$E$275, 1),"")</f>
        <v>SPC0512 - Ball Clay Shredded/Blended</v>
      </c>
      <c r="F1678" t="str">
        <f>IFERROR(_xlfn.XLOOKUP(TEXT(A1678, "0"), TEXT('Material master'!$A$2:'Material master'!$A$275, "0"), 'Material master'!$F$2:'Material master'!$F$275, 1),"")</f>
        <v>AD25 - Ball Clay Shredded/Blended, Very Low Alumina, Primary Grade</v>
      </c>
      <c r="G1678" t="str">
        <f>IFERROR(_xlfn.XLOOKUP(TEXT(A1678, "0"), TEXT('Material master'!$A$2:'Material master'!$A$275, "0"), 'Material master'!$G$2:'Material master'!$G$275, 1),"")</f>
        <v>Ball Clay W100/I150 MIX PO</v>
      </c>
      <c r="H1678" t="s">
        <v>705</v>
      </c>
      <c r="I1678" t="s">
        <v>648</v>
      </c>
      <c r="J1678">
        <v>1</v>
      </c>
      <c r="K1678" s="32"/>
      <c r="L1678" s="32">
        <f t="shared" ref="L1678:W1678" si="1549">L1677 / $J1678</f>
        <v>0</v>
      </c>
      <c r="M1678" s="32">
        <f t="shared" si="1549"/>
        <v>101</v>
      </c>
      <c r="N1678" s="32">
        <f t="shared" si="1549"/>
        <v>103</v>
      </c>
      <c r="O1678" s="32">
        <f t="shared" si="1549"/>
        <v>103</v>
      </c>
      <c r="P1678" s="32">
        <f t="shared" si="1549"/>
        <v>103</v>
      </c>
      <c r="Q1678" s="32">
        <f t="shared" si="1549"/>
        <v>103</v>
      </c>
      <c r="R1678" s="32">
        <f t="shared" si="1549"/>
        <v>103</v>
      </c>
      <c r="S1678" s="32">
        <f t="shared" si="1549"/>
        <v>103</v>
      </c>
      <c r="T1678" s="32">
        <f t="shared" si="1549"/>
        <v>103</v>
      </c>
      <c r="U1678" s="32">
        <f t="shared" si="1549"/>
        <v>103</v>
      </c>
      <c r="V1678" s="32">
        <f t="shared" si="1549"/>
        <v>103</v>
      </c>
      <c r="W1678" s="32">
        <f t="shared" si="1549"/>
        <v>103</v>
      </c>
    </row>
    <row r="1679" spans="1:23" x14ac:dyDescent="0.25">
      <c r="A1679" s="257" t="s">
        <v>529</v>
      </c>
      <c r="B1679" t="str">
        <f>IFERROR(_xlfn.XLOOKUP(TEXT(A1679, "0"), TEXT('Material master'!$A$2:'Material master'!$A$275, "0"), 'Material master'!$B$2:'Material master'!$B$275, 1),"")</f>
        <v>Ball Clay W100/I150 MIX PO</v>
      </c>
      <c r="C1679" t="str">
        <f>IFERROR(_xlfn.XLOOKUP(TEXT(A1679, "0"), TEXT('Material master'!$A$2:'Material master'!$A$275, "0"), 'Material master'!$C$2:'Material master'!$C$275, 1),"")</f>
        <v>Bulk Product</v>
      </c>
      <c r="D1679" t="str">
        <f>IFERROR(_xlfn.XLOOKUP(TEXT(A1679, "0"), TEXT('Material master'!$A$2:'Material master'!$A$275, "0"), 'Material master'!$D$2:'Material master'!$D$275, 1),"")</f>
        <v>I000 - Ball Clay</v>
      </c>
      <c r="E1679" t="str">
        <f>IFERROR(_xlfn.XLOOKUP(TEXT(A1679, "0"), TEXT('Material master'!$A$2:'Material master'!$A$275, "0"), 'Material master'!$E$2:'Material master'!$E$275, 1),"")</f>
        <v>SPC0512 - Ball Clay Shredded/Blended</v>
      </c>
      <c r="F1679" t="str">
        <f>IFERROR(_xlfn.XLOOKUP(TEXT(A1679, "0"), TEXT('Material master'!$A$2:'Material master'!$A$275, "0"), 'Material master'!$F$2:'Material master'!$F$275, 1),"")</f>
        <v>AD25 - Ball Clay Shredded/Blended, Very Low Alumina, Primary Grade</v>
      </c>
      <c r="G1679" t="str">
        <f>IFERROR(_xlfn.XLOOKUP(TEXT(A1679, "0"), TEXT('Material master'!$A$2:'Material master'!$A$275, "0"), 'Material master'!$G$2:'Material master'!$G$275, 1),"")</f>
        <v>Ball Clay W100/I150 MIX PO</v>
      </c>
      <c r="H1679" t="s">
        <v>706</v>
      </c>
      <c r="I1679" s="257" t="s">
        <v>273</v>
      </c>
      <c r="J1679">
        <v>0.4</v>
      </c>
      <c r="K1679" s="32"/>
      <c r="L1679" s="32">
        <f t="shared" ref="L1679:W1679" si="1550">L1677 * $J1679</f>
        <v>0</v>
      </c>
      <c r="M1679" s="32">
        <f t="shared" si="1550"/>
        <v>40.400000000000006</v>
      </c>
      <c r="N1679" s="32">
        <f t="shared" si="1550"/>
        <v>41.2</v>
      </c>
      <c r="O1679" s="32">
        <f t="shared" si="1550"/>
        <v>41.2</v>
      </c>
      <c r="P1679" s="32">
        <f t="shared" si="1550"/>
        <v>41.2</v>
      </c>
      <c r="Q1679" s="32">
        <f t="shared" si="1550"/>
        <v>41.2</v>
      </c>
      <c r="R1679" s="32">
        <f t="shared" si="1550"/>
        <v>41.2</v>
      </c>
      <c r="S1679" s="32">
        <f t="shared" si="1550"/>
        <v>41.2</v>
      </c>
      <c r="T1679" s="32">
        <f t="shared" si="1550"/>
        <v>41.2</v>
      </c>
      <c r="U1679" s="32">
        <f t="shared" si="1550"/>
        <v>41.2</v>
      </c>
      <c r="V1679" s="32">
        <f t="shared" si="1550"/>
        <v>41.2</v>
      </c>
      <c r="W1679" s="32">
        <f t="shared" si="1550"/>
        <v>41.2</v>
      </c>
    </row>
    <row r="1680" spans="1:23" ht="15.75" thickBot="1" x14ac:dyDescent="0.3">
      <c r="A1680" s="257" t="s">
        <v>529</v>
      </c>
      <c r="B1680" t="str">
        <f>IFERROR(_xlfn.XLOOKUP(TEXT(A1680, "0"), TEXT('Material master'!$A$2:'Material master'!$A$275, "0"), 'Material master'!$B$2:'Material master'!$B$275, 1),"")</f>
        <v>Ball Clay W100/I150 MIX PO</v>
      </c>
      <c r="C1680" t="str">
        <f>IFERROR(_xlfn.XLOOKUP(TEXT(A1680, "0"), TEXT('Material master'!$A$2:'Material master'!$A$275, "0"), 'Material master'!$C$2:'Material master'!$C$275, 1),"")</f>
        <v>Bulk Product</v>
      </c>
      <c r="D1680" t="str">
        <f>IFERROR(_xlfn.XLOOKUP(TEXT(A1680, "0"), TEXT('Material master'!$A$2:'Material master'!$A$275, "0"), 'Material master'!$D$2:'Material master'!$D$275, 1),"")</f>
        <v>I000 - Ball Clay</v>
      </c>
      <c r="E1680" t="str">
        <f>IFERROR(_xlfn.XLOOKUP(TEXT(A1680, "0"), TEXT('Material master'!$A$2:'Material master'!$A$275, "0"), 'Material master'!$E$2:'Material master'!$E$275, 1),"")</f>
        <v>SPC0512 - Ball Clay Shredded/Blended</v>
      </c>
      <c r="F1680" t="str">
        <f>IFERROR(_xlfn.XLOOKUP(TEXT(A1680, "0"), TEXT('Material master'!$A$2:'Material master'!$A$275, "0"), 'Material master'!$F$2:'Material master'!$F$275, 1),"")</f>
        <v>AD25 - Ball Clay Shredded/Blended, Very Low Alumina, Primary Grade</v>
      </c>
      <c r="G1680" t="str">
        <f>IFERROR(_xlfn.XLOOKUP(TEXT(A1680, "0"), TEXT('Material master'!$A$2:'Material master'!$A$275, "0"), 'Material master'!$G$2:'Material master'!$G$275, 1),"")</f>
        <v>Ball Clay W100/I150 MIX PO</v>
      </c>
      <c r="H1680" t="s">
        <v>706</v>
      </c>
      <c r="I1680" s="257" t="s">
        <v>383</v>
      </c>
      <c r="J1680">
        <v>0.6</v>
      </c>
      <c r="K1680" s="32"/>
      <c r="L1680" s="32">
        <f t="shared" ref="L1680:W1680" si="1551">L1677 * $J1680</f>
        <v>0</v>
      </c>
      <c r="M1680" s="32">
        <f t="shared" si="1551"/>
        <v>60.599999999999994</v>
      </c>
      <c r="N1680" s="32">
        <f t="shared" si="1551"/>
        <v>61.8</v>
      </c>
      <c r="O1680" s="32">
        <f t="shared" si="1551"/>
        <v>61.8</v>
      </c>
      <c r="P1680" s="32">
        <f t="shared" si="1551"/>
        <v>61.8</v>
      </c>
      <c r="Q1680" s="32">
        <f t="shared" si="1551"/>
        <v>61.8</v>
      </c>
      <c r="R1680" s="32">
        <f t="shared" si="1551"/>
        <v>61.8</v>
      </c>
      <c r="S1680" s="32">
        <f t="shared" si="1551"/>
        <v>61.8</v>
      </c>
      <c r="T1680" s="32">
        <f t="shared" si="1551"/>
        <v>61.8</v>
      </c>
      <c r="U1680" s="32">
        <f t="shared" si="1551"/>
        <v>61.8</v>
      </c>
      <c r="V1680" s="32">
        <f t="shared" si="1551"/>
        <v>61.8</v>
      </c>
      <c r="W1680" s="32">
        <f t="shared" si="1551"/>
        <v>61.8</v>
      </c>
    </row>
    <row r="1681" spans="1:23" s="138" customFormat="1" x14ac:dyDescent="0.25">
      <c r="A1681" s="137" t="s">
        <v>534</v>
      </c>
      <c r="B1681" s="138" t="str">
        <f>IFERROR(_xlfn.XLOOKUP(TEXT(A1681, "0"), TEXT('Material master'!$A$2:'Material master'!$A$275, "0"), 'Material master'!$B$2:'Material master'!$B$275, 1),"")</f>
        <v>TOL Glass Fibre GL3B PO</v>
      </c>
      <c r="C1681" s="138" t="str">
        <f>IFERROR(_xlfn.XLOOKUP(TEXT(A1681, "0"), TEXT('Material master'!$A$2:'Material master'!$A$275, "0"), 'Material master'!$C$2:'Material master'!$C$275, 1),"")</f>
        <v>Bulk Product</v>
      </c>
      <c r="D1681" s="138" t="str">
        <f>IFERROR(_xlfn.XLOOKUP(TEXT(A1681, "0"), TEXT('Material master'!$A$2:'Material master'!$A$275, "0"), 'Material master'!$D$2:'Material master'!$D$275, 1),"")</f>
        <v>SV00 - Toll Processing</v>
      </c>
      <c r="E1681" s="138" t="str">
        <f>IFERROR(_xlfn.XLOOKUP(TEXT(A1681, "0"), TEXT('Material master'!$A$2:'Material master'!$A$275, "0"), 'Material master'!$E$2:'Material master'!$E$275, 1),"")</f>
        <v>SPC9009 - Milling/Grinding</v>
      </c>
      <c r="F1681" s="138" t="str">
        <f>IFERROR(_xlfn.XLOOKUP(TEXT(A1681, "0"), TEXT('Material master'!$A$2:'Material master'!$A$275, "0"), 'Material master'!$F$2:'Material master'!$F$275, 1),"")</f>
        <v>SA12 - Milling/Grinding</v>
      </c>
      <c r="G1681" s="138" t="str">
        <f>IFERROR(_xlfn.XLOOKUP(TEXT(A1681, "0"), TEXT('Material master'!$A$2:'Material master'!$A$275, "0"), 'Material master'!$G$2:'Material master'!$G$275, 1),"")</f>
        <v>TOL Glass Fibre PO</v>
      </c>
      <c r="H1681" s="138" t="s">
        <v>683</v>
      </c>
      <c r="I1681" s="140">
        <f>IFERROR(AVERAGE('Forecast sheet'!$C$87:'Forecast sheet'!$N$87),0)</f>
        <v>0</v>
      </c>
      <c r="J1681" s="140">
        <f>IFERROR(AVERAGE(L1681:W1681),0)</f>
        <v>0</v>
      </c>
      <c r="K1681" s="140"/>
      <c r="L1681" s="140">
        <v>0</v>
      </c>
      <c r="M1681" s="140">
        <v>0</v>
      </c>
      <c r="N1681" s="140">
        <v>0</v>
      </c>
      <c r="O1681" s="140">
        <v>0</v>
      </c>
      <c r="P1681" s="140">
        <v>0</v>
      </c>
      <c r="Q1681" s="140">
        <v>0</v>
      </c>
      <c r="R1681" s="140">
        <v>0</v>
      </c>
      <c r="S1681" s="140">
        <v>0</v>
      </c>
      <c r="T1681" s="140">
        <v>0</v>
      </c>
      <c r="U1681" s="140">
        <v>0</v>
      </c>
      <c r="V1681" s="140">
        <v>0</v>
      </c>
      <c r="W1681" s="140">
        <v>0</v>
      </c>
    </row>
    <row r="1682" spans="1:23" x14ac:dyDescent="0.25">
      <c r="A1682" s="257" t="s">
        <v>534</v>
      </c>
      <c r="B1682" t="str">
        <f>IFERROR(_xlfn.XLOOKUP(TEXT(A1682, "0"), TEXT('Material master'!$A$2:'Material master'!$A$275, "0"), 'Material master'!$B$2:'Material master'!$B$275, 1),"")</f>
        <v>TOL Glass Fibre GL3B PO</v>
      </c>
      <c r="C1682" t="str">
        <f>IFERROR(_xlfn.XLOOKUP(TEXT(A1682, "0"), TEXT('Material master'!$A$2:'Material master'!$A$275, "0"), 'Material master'!$C$2:'Material master'!$C$275, 1),"")</f>
        <v>Bulk Product</v>
      </c>
      <c r="D1682" t="str">
        <f>IFERROR(_xlfn.XLOOKUP(TEXT(A1682, "0"), TEXT('Material master'!$A$2:'Material master'!$A$275, "0"), 'Material master'!$D$2:'Material master'!$D$275, 1),"")</f>
        <v>SV00 - Toll Processing</v>
      </c>
      <c r="E1682" t="str">
        <f>IFERROR(_xlfn.XLOOKUP(TEXT(A1682, "0"), TEXT('Material master'!$A$2:'Material master'!$A$275, "0"), 'Material master'!$E$2:'Material master'!$E$275, 1),"")</f>
        <v>SPC9009 - Milling/Grinding</v>
      </c>
      <c r="F1682" t="str">
        <f>IFERROR(_xlfn.XLOOKUP(TEXT(A1682, "0"), TEXT('Material master'!$A$2:'Material master'!$A$275, "0"), 'Material master'!$F$2:'Material master'!$F$275, 1),"")</f>
        <v>SA12 - Milling/Grinding</v>
      </c>
      <c r="G1682" t="str">
        <f>IFERROR(_xlfn.XLOOKUP(TEXT(A1682, "0"), TEXT('Material master'!$A$2:'Material master'!$A$275, "0"), 'Material master'!$G$2:'Material master'!$G$275, 1),"")</f>
        <v>TOL Glass Fibre PO</v>
      </c>
      <c r="H1682" t="s">
        <v>695</v>
      </c>
      <c r="I1682" s="257" t="s">
        <v>411</v>
      </c>
      <c r="K1682" s="32"/>
      <c r="L1682" s="32">
        <f t="shared" ref="L1682:W1682" si="1552">IFERROR(L1305, 0)</f>
        <v>148</v>
      </c>
      <c r="M1682" s="32">
        <f t="shared" si="1552"/>
        <v>100</v>
      </c>
      <c r="N1682" s="32">
        <f t="shared" si="1552"/>
        <v>0</v>
      </c>
      <c r="O1682" s="32">
        <f t="shared" si="1552"/>
        <v>0</v>
      </c>
      <c r="P1682" s="32">
        <f t="shared" si="1552"/>
        <v>0</v>
      </c>
      <c r="Q1682" s="32">
        <f t="shared" si="1552"/>
        <v>0</v>
      </c>
      <c r="R1682" s="32">
        <f t="shared" si="1552"/>
        <v>18</v>
      </c>
      <c r="S1682" s="32">
        <f t="shared" si="1552"/>
        <v>18</v>
      </c>
      <c r="T1682" s="32">
        <f t="shared" si="1552"/>
        <v>18</v>
      </c>
      <c r="U1682" s="32">
        <f t="shared" si="1552"/>
        <v>18</v>
      </c>
      <c r="V1682" s="32">
        <f t="shared" si="1552"/>
        <v>18</v>
      </c>
      <c r="W1682" s="32">
        <f t="shared" si="1552"/>
        <v>18</v>
      </c>
    </row>
    <row r="1683" spans="1:23" x14ac:dyDescent="0.25">
      <c r="A1683" s="257" t="s">
        <v>534</v>
      </c>
      <c r="B1683" t="str">
        <f>IFERROR(_xlfn.XLOOKUP(TEXT(A1683, "0"), TEXT('Material master'!$A$2:'Material master'!$A$275, "0"), 'Material master'!$B$2:'Material master'!$B$275, 1),"")</f>
        <v>TOL Glass Fibre GL3B PO</v>
      </c>
      <c r="C1683" t="str">
        <f>IFERROR(_xlfn.XLOOKUP(TEXT(A1683, "0"), TEXT('Material master'!$A$2:'Material master'!$A$275, "0"), 'Material master'!$C$2:'Material master'!$C$275, 1),"")</f>
        <v>Bulk Product</v>
      </c>
      <c r="D1683" t="str">
        <f>IFERROR(_xlfn.XLOOKUP(TEXT(A1683, "0"), TEXT('Material master'!$A$2:'Material master'!$A$275, "0"), 'Material master'!$D$2:'Material master'!$D$275, 1),"")</f>
        <v>SV00 - Toll Processing</v>
      </c>
      <c r="E1683" t="str">
        <f>IFERROR(_xlfn.XLOOKUP(TEXT(A1683, "0"), TEXT('Material master'!$A$2:'Material master'!$A$275, "0"), 'Material master'!$E$2:'Material master'!$E$275, 1),"")</f>
        <v>SPC9009 - Milling/Grinding</v>
      </c>
      <c r="F1683" t="str">
        <f>IFERROR(_xlfn.XLOOKUP(TEXT(A1683, "0"), TEXT('Material master'!$A$2:'Material master'!$A$275, "0"), 'Material master'!$F$2:'Material master'!$F$275, 1),"")</f>
        <v>SA12 - Milling/Grinding</v>
      </c>
      <c r="G1683" t="str">
        <f>IFERROR(_xlfn.XLOOKUP(TEXT(A1683, "0"), TEXT('Material master'!$A$2:'Material master'!$A$275, "0"), 'Material master'!$G$2:'Material master'!$G$275, 1),"")</f>
        <v>TOL Glass Fibre PO</v>
      </c>
      <c r="H1683" s="1" t="s">
        <v>696</v>
      </c>
      <c r="I1683" s="1"/>
      <c r="J1683" s="1"/>
      <c r="K1683" s="141"/>
      <c r="L1683" s="141">
        <f t="shared" ref="L1683:W1683" si="1553">SUM(L1681:L1682)</f>
        <v>148</v>
      </c>
      <c r="M1683" s="141">
        <f t="shared" si="1553"/>
        <v>100</v>
      </c>
      <c r="N1683" s="141">
        <f t="shared" si="1553"/>
        <v>0</v>
      </c>
      <c r="O1683" s="141">
        <f t="shared" si="1553"/>
        <v>0</v>
      </c>
      <c r="P1683" s="141">
        <f t="shared" si="1553"/>
        <v>0</v>
      </c>
      <c r="Q1683" s="141">
        <f t="shared" si="1553"/>
        <v>0</v>
      </c>
      <c r="R1683" s="141">
        <f t="shared" si="1553"/>
        <v>18</v>
      </c>
      <c r="S1683" s="141">
        <f t="shared" si="1553"/>
        <v>18</v>
      </c>
      <c r="T1683" s="141">
        <f t="shared" si="1553"/>
        <v>18</v>
      </c>
      <c r="U1683" s="141">
        <f t="shared" si="1553"/>
        <v>18</v>
      </c>
      <c r="V1683" s="141">
        <f t="shared" si="1553"/>
        <v>18</v>
      </c>
      <c r="W1683" s="141">
        <f t="shared" si="1553"/>
        <v>18</v>
      </c>
    </row>
    <row r="1684" spans="1:23" s="136" customFormat="1" x14ac:dyDescent="0.25">
      <c r="A1684" s="270" t="s">
        <v>534</v>
      </c>
      <c r="B1684" s="136" t="str">
        <f>IFERROR(_xlfn.XLOOKUP(TEXT(A1684, "0"), TEXT('Material master'!$A$2:'Material master'!$A$275, "0"), 'Material master'!$B$2:'Material master'!$B$275, 1),"")</f>
        <v>TOL Glass Fibre GL3B PO</v>
      </c>
      <c r="C1684" s="136" t="str">
        <f>IFERROR(_xlfn.XLOOKUP(TEXT(A1684, "0"), TEXT('Material master'!$A$2:'Material master'!$A$275, "0"), 'Material master'!$C$2:'Material master'!$C$275, 1),"")</f>
        <v>Bulk Product</v>
      </c>
      <c r="D1684" s="136" t="str">
        <f>IFERROR(_xlfn.XLOOKUP(TEXT(A1684, "0"), TEXT('Material master'!$A$2:'Material master'!$A$275, "0"), 'Material master'!$D$2:'Material master'!$D$275, 1),"")</f>
        <v>SV00 - Toll Processing</v>
      </c>
      <c r="E1684" s="136" t="str">
        <f>IFERROR(_xlfn.XLOOKUP(TEXT(A1684, "0"), TEXT('Material master'!$A$2:'Material master'!$A$275, "0"), 'Material master'!$E$2:'Material master'!$E$275, 1),"")</f>
        <v>SPC9009 - Milling/Grinding</v>
      </c>
      <c r="F1684" s="136" t="str">
        <f>IFERROR(_xlfn.XLOOKUP(TEXT(A1684, "0"), TEXT('Material master'!$A$2:'Material master'!$A$275, "0"), 'Material master'!$F$2:'Material master'!$F$275, 1),"")</f>
        <v>SA12 - Milling/Grinding</v>
      </c>
      <c r="G1684" s="136" t="str">
        <f>IFERROR(_xlfn.XLOOKUP(TEXT(A1684, "0"), TEXT('Material master'!$A$2:'Material master'!$A$275, "0"), 'Material master'!$G$2:'Material master'!$G$275, 1),"")</f>
        <v>TOL Glass Fibre PO</v>
      </c>
      <c r="H1684" s="136" t="s">
        <v>697</v>
      </c>
      <c r="K1684" s="142">
        <v>0</v>
      </c>
      <c r="L1684" s="142">
        <f t="shared" ref="L1684:W1684" si="1554">K1684 - L1683 + L1686</f>
        <v>0</v>
      </c>
      <c r="M1684" s="142">
        <f t="shared" si="1554"/>
        <v>0</v>
      </c>
      <c r="N1684" s="142">
        <f t="shared" si="1554"/>
        <v>0</v>
      </c>
      <c r="O1684" s="142">
        <f t="shared" si="1554"/>
        <v>0</v>
      </c>
      <c r="P1684" s="142">
        <f t="shared" si="1554"/>
        <v>0</v>
      </c>
      <c r="Q1684" s="142">
        <f t="shared" si="1554"/>
        <v>0</v>
      </c>
      <c r="R1684" s="142">
        <f t="shared" si="1554"/>
        <v>0</v>
      </c>
      <c r="S1684" s="142">
        <f t="shared" si="1554"/>
        <v>0</v>
      </c>
      <c r="T1684" s="142">
        <f t="shared" si="1554"/>
        <v>0</v>
      </c>
      <c r="U1684" s="142">
        <f t="shared" si="1554"/>
        <v>0</v>
      </c>
      <c r="V1684" s="142">
        <f t="shared" si="1554"/>
        <v>0</v>
      </c>
      <c r="W1684" s="142">
        <f t="shared" si="1554"/>
        <v>0</v>
      </c>
    </row>
    <row r="1685" spans="1:23" x14ac:dyDescent="0.25">
      <c r="A1685" s="257" t="s">
        <v>534</v>
      </c>
      <c r="B1685" t="str">
        <f>IFERROR(_xlfn.XLOOKUP(TEXT(A1685, "0"), TEXT('Material master'!$A$2:'Material master'!$A$275, "0"), 'Material master'!$B$2:'Material master'!$B$275, 1),"")</f>
        <v>TOL Glass Fibre GL3B PO</v>
      </c>
      <c r="C1685" t="str">
        <f>IFERROR(_xlfn.XLOOKUP(TEXT(A1685, "0"), TEXT('Material master'!$A$2:'Material master'!$A$275, "0"), 'Material master'!$C$2:'Material master'!$C$275, 1),"")</f>
        <v>Bulk Product</v>
      </c>
      <c r="D1685" t="str">
        <f>IFERROR(_xlfn.XLOOKUP(TEXT(A1685, "0"), TEXT('Material master'!$A$2:'Material master'!$A$275, "0"), 'Material master'!$D$2:'Material master'!$D$275, 1),"")</f>
        <v>SV00 - Toll Processing</v>
      </c>
      <c r="E1685" t="str">
        <f>IFERROR(_xlfn.XLOOKUP(TEXT(A1685, "0"), TEXT('Material master'!$A$2:'Material master'!$A$275, "0"), 'Material master'!$E$2:'Material master'!$E$275, 1),"")</f>
        <v>SPC9009 - Milling/Grinding</v>
      </c>
      <c r="F1685" t="str">
        <f>IFERROR(_xlfn.XLOOKUP(TEXT(A1685, "0"), TEXT('Material master'!$A$2:'Material master'!$A$275, "0"), 'Material master'!$F$2:'Material master'!$F$275, 1),"")</f>
        <v>SA12 - Milling/Grinding</v>
      </c>
      <c r="G1685" t="str">
        <f>IFERROR(_xlfn.XLOOKUP(TEXT(A1685, "0"), TEXT('Material master'!$A$2:'Material master'!$A$275, "0"), 'Material master'!$G$2:'Material master'!$G$275, 1),"")</f>
        <v>TOL Glass Fibre PO</v>
      </c>
      <c r="H1685" t="s">
        <v>698</v>
      </c>
      <c r="I1685" s="32">
        <v>0</v>
      </c>
      <c r="J1685" s="258">
        <f>IFERROR($I1685/AVERAGE($L1683:$W1683),0)</f>
        <v>0</v>
      </c>
      <c r="K1685" s="32"/>
      <c r="L1685" s="32">
        <f t="shared" ref="L1685:W1685" si="1555">$I1685</f>
        <v>0</v>
      </c>
      <c r="M1685" s="32">
        <f t="shared" si="1555"/>
        <v>0</v>
      </c>
      <c r="N1685" s="32">
        <f t="shared" si="1555"/>
        <v>0</v>
      </c>
      <c r="O1685" s="32">
        <f t="shared" si="1555"/>
        <v>0</v>
      </c>
      <c r="P1685" s="32">
        <f t="shared" si="1555"/>
        <v>0</v>
      </c>
      <c r="Q1685" s="32">
        <f t="shared" si="1555"/>
        <v>0</v>
      </c>
      <c r="R1685" s="32">
        <f t="shared" si="1555"/>
        <v>0</v>
      </c>
      <c r="S1685" s="32">
        <f t="shared" si="1555"/>
        <v>0</v>
      </c>
      <c r="T1685" s="32">
        <f t="shared" si="1555"/>
        <v>0</v>
      </c>
      <c r="U1685" s="32">
        <f t="shared" si="1555"/>
        <v>0</v>
      </c>
      <c r="V1685" s="32">
        <f t="shared" si="1555"/>
        <v>0</v>
      </c>
      <c r="W1685" s="32">
        <f t="shared" si="1555"/>
        <v>0</v>
      </c>
    </row>
    <row r="1686" spans="1:23" x14ac:dyDescent="0.25">
      <c r="A1686" s="257" t="s">
        <v>534</v>
      </c>
      <c r="B1686" t="str">
        <f>IFERROR(_xlfn.XLOOKUP(TEXT(A1686, "0"), TEXT('Material master'!$A$2:'Material master'!$A$275, "0"), 'Material master'!$B$2:'Material master'!$B$275, 1),"")</f>
        <v>TOL Glass Fibre GL3B PO</v>
      </c>
      <c r="C1686" t="str">
        <f>IFERROR(_xlfn.XLOOKUP(TEXT(A1686, "0"), TEXT('Material master'!$A$2:'Material master'!$A$275, "0"), 'Material master'!$C$2:'Material master'!$C$275, 1),"")</f>
        <v>Bulk Product</v>
      </c>
      <c r="D1686" t="str">
        <f>IFERROR(_xlfn.XLOOKUP(TEXT(A1686, "0"), TEXT('Material master'!$A$2:'Material master'!$A$275, "0"), 'Material master'!$D$2:'Material master'!$D$275, 1),"")</f>
        <v>SV00 - Toll Processing</v>
      </c>
      <c r="E1686" t="str">
        <f>IFERROR(_xlfn.XLOOKUP(TEXT(A1686, "0"), TEXT('Material master'!$A$2:'Material master'!$A$275, "0"), 'Material master'!$E$2:'Material master'!$E$275, 1),"")</f>
        <v>SPC9009 - Milling/Grinding</v>
      </c>
      <c r="F1686" t="str">
        <f>IFERROR(_xlfn.XLOOKUP(TEXT(A1686, "0"), TEXT('Material master'!$A$2:'Material master'!$A$275, "0"), 'Material master'!$F$2:'Material master'!$F$275, 1),"")</f>
        <v>SA12 - Milling/Grinding</v>
      </c>
      <c r="G1686" t="str">
        <f>IFERROR(_xlfn.XLOOKUP(TEXT(A1686, "0"), TEXT('Material master'!$A$2:'Material master'!$A$275, "0"), 'Material master'!$G$2:'Material master'!$G$275, 1),"")</f>
        <v>TOL Glass Fibre PO</v>
      </c>
      <c r="H1686" t="s">
        <v>704</v>
      </c>
      <c r="I1686">
        <v>1</v>
      </c>
      <c r="K1686" s="32"/>
      <c r="L1686" s="32">
        <f t="shared" ref="L1686:W1686" si="1556">IF(( L1685 - K1684 + L1683 ) &gt; 0, CEILING(( L1685 - K1684 + L1683 ), $I1686), 0)</f>
        <v>148</v>
      </c>
      <c r="M1686" s="32">
        <f t="shared" si="1556"/>
        <v>100</v>
      </c>
      <c r="N1686" s="32">
        <f t="shared" si="1556"/>
        <v>0</v>
      </c>
      <c r="O1686" s="32">
        <f t="shared" si="1556"/>
        <v>0</v>
      </c>
      <c r="P1686" s="32">
        <f t="shared" si="1556"/>
        <v>0</v>
      </c>
      <c r="Q1686" s="32">
        <f t="shared" si="1556"/>
        <v>0</v>
      </c>
      <c r="R1686" s="32">
        <f t="shared" si="1556"/>
        <v>18</v>
      </c>
      <c r="S1686" s="32">
        <f t="shared" si="1556"/>
        <v>18</v>
      </c>
      <c r="T1686" s="32">
        <f t="shared" si="1556"/>
        <v>18</v>
      </c>
      <c r="U1686" s="32">
        <f t="shared" si="1556"/>
        <v>18</v>
      </c>
      <c r="V1686" s="32">
        <f t="shared" si="1556"/>
        <v>18</v>
      </c>
      <c r="W1686" s="32">
        <f t="shared" si="1556"/>
        <v>18</v>
      </c>
    </row>
    <row r="1687" spans="1:23" x14ac:dyDescent="0.25">
      <c r="A1687" s="257" t="s">
        <v>534</v>
      </c>
      <c r="B1687" t="str">
        <f>IFERROR(_xlfn.XLOOKUP(TEXT(A1687, "0"), TEXT('Material master'!$A$2:'Material master'!$A$275, "0"), 'Material master'!$B$2:'Material master'!$B$275, 1),"")</f>
        <v>TOL Glass Fibre GL3B PO</v>
      </c>
      <c r="C1687" t="str">
        <f>IFERROR(_xlfn.XLOOKUP(TEXT(A1687, "0"), TEXT('Material master'!$A$2:'Material master'!$A$275, "0"), 'Material master'!$C$2:'Material master'!$C$275, 1),"")</f>
        <v>Bulk Product</v>
      </c>
      <c r="D1687" t="str">
        <f>IFERROR(_xlfn.XLOOKUP(TEXT(A1687, "0"), TEXT('Material master'!$A$2:'Material master'!$A$275, "0"), 'Material master'!$D$2:'Material master'!$D$275, 1),"")</f>
        <v>SV00 - Toll Processing</v>
      </c>
      <c r="E1687" t="str">
        <f>IFERROR(_xlfn.XLOOKUP(TEXT(A1687, "0"), TEXT('Material master'!$A$2:'Material master'!$A$275, "0"), 'Material master'!$E$2:'Material master'!$E$275, 1),"")</f>
        <v>SPC9009 - Milling/Grinding</v>
      </c>
      <c r="F1687" t="str">
        <f>IFERROR(_xlfn.XLOOKUP(TEXT(A1687, "0"), TEXT('Material master'!$A$2:'Material master'!$A$275, "0"), 'Material master'!$F$2:'Material master'!$F$275, 1),"")</f>
        <v>SA12 - Milling/Grinding</v>
      </c>
      <c r="G1687" t="str">
        <f>IFERROR(_xlfn.XLOOKUP(TEXT(A1687, "0"), TEXT('Material master'!$A$2:'Material master'!$A$275, "0"), 'Material master'!$G$2:'Material master'!$G$275, 1),"")</f>
        <v>TOL Glass Fibre PO</v>
      </c>
      <c r="H1687" t="s">
        <v>705</v>
      </c>
      <c r="I1687" t="s">
        <v>642</v>
      </c>
      <c r="J1687">
        <v>2.6</v>
      </c>
      <c r="K1687" s="32"/>
      <c r="L1687" s="32">
        <f t="shared" ref="L1687:W1687" si="1557">L1686 / $J1687</f>
        <v>56.92307692307692</v>
      </c>
      <c r="M1687" s="32">
        <f t="shared" si="1557"/>
        <v>38.46153846153846</v>
      </c>
      <c r="N1687" s="32">
        <f t="shared" si="1557"/>
        <v>0</v>
      </c>
      <c r="O1687" s="32">
        <f t="shared" si="1557"/>
        <v>0</v>
      </c>
      <c r="P1687" s="32">
        <f t="shared" si="1557"/>
        <v>0</v>
      </c>
      <c r="Q1687" s="32">
        <f t="shared" si="1557"/>
        <v>0</v>
      </c>
      <c r="R1687" s="32">
        <f t="shared" si="1557"/>
        <v>6.9230769230769225</v>
      </c>
      <c r="S1687" s="32">
        <f t="shared" si="1557"/>
        <v>6.9230769230769225</v>
      </c>
      <c r="T1687" s="32">
        <f t="shared" si="1557"/>
        <v>6.9230769230769225</v>
      </c>
      <c r="U1687" s="32">
        <f t="shared" si="1557"/>
        <v>6.9230769230769225</v>
      </c>
      <c r="V1687" s="32">
        <f t="shared" si="1557"/>
        <v>6.9230769230769225</v>
      </c>
      <c r="W1687" s="32">
        <f t="shared" si="1557"/>
        <v>6.9230769230769225</v>
      </c>
    </row>
    <row r="1688" spans="1:23" x14ac:dyDescent="0.25">
      <c r="A1688" s="257" t="s">
        <v>534</v>
      </c>
      <c r="B1688" t="str">
        <f>IFERROR(_xlfn.XLOOKUP(TEXT(A1688, "0"), TEXT('Material master'!$A$2:'Material master'!$A$275, "0"), 'Material master'!$B$2:'Material master'!$B$275, 1),"")</f>
        <v>TOL Glass Fibre GL3B PO</v>
      </c>
      <c r="C1688" t="str">
        <f>IFERROR(_xlfn.XLOOKUP(TEXT(A1688, "0"), TEXT('Material master'!$A$2:'Material master'!$A$275, "0"), 'Material master'!$C$2:'Material master'!$C$275, 1),"")</f>
        <v>Bulk Product</v>
      </c>
      <c r="D1688" t="str">
        <f>IFERROR(_xlfn.XLOOKUP(TEXT(A1688, "0"), TEXT('Material master'!$A$2:'Material master'!$A$275, "0"), 'Material master'!$D$2:'Material master'!$D$275, 1),"")</f>
        <v>SV00 - Toll Processing</v>
      </c>
      <c r="E1688" t="str">
        <f>IFERROR(_xlfn.XLOOKUP(TEXT(A1688, "0"), TEXT('Material master'!$A$2:'Material master'!$A$275, "0"), 'Material master'!$E$2:'Material master'!$E$275, 1),"")</f>
        <v>SPC9009 - Milling/Grinding</v>
      </c>
      <c r="F1688" t="str">
        <f>IFERROR(_xlfn.XLOOKUP(TEXT(A1688, "0"), TEXT('Material master'!$A$2:'Material master'!$A$275, "0"), 'Material master'!$F$2:'Material master'!$F$275, 1),"")</f>
        <v>SA12 - Milling/Grinding</v>
      </c>
      <c r="G1688" t="str">
        <f>IFERROR(_xlfn.XLOOKUP(TEXT(A1688, "0"), TEXT('Material master'!$A$2:'Material master'!$A$275, "0"), 'Material master'!$G$2:'Material master'!$G$275, 1),"")</f>
        <v>TOL Glass Fibre PO</v>
      </c>
      <c r="H1688" t="s">
        <v>705</v>
      </c>
      <c r="I1688" t="s">
        <v>639</v>
      </c>
      <c r="J1688">
        <v>2.6</v>
      </c>
      <c r="K1688" s="32"/>
      <c r="L1688" s="32">
        <f t="shared" ref="L1688:W1688" si="1558">L1686 / $J1688</f>
        <v>56.92307692307692</v>
      </c>
      <c r="M1688" s="32">
        <f t="shared" si="1558"/>
        <v>38.46153846153846</v>
      </c>
      <c r="N1688" s="32">
        <f t="shared" si="1558"/>
        <v>0</v>
      </c>
      <c r="O1688" s="32">
        <f t="shared" si="1558"/>
        <v>0</v>
      </c>
      <c r="P1688" s="32">
        <f t="shared" si="1558"/>
        <v>0</v>
      </c>
      <c r="Q1688" s="32">
        <f t="shared" si="1558"/>
        <v>0</v>
      </c>
      <c r="R1688" s="32">
        <f t="shared" si="1558"/>
        <v>6.9230769230769225</v>
      </c>
      <c r="S1688" s="32">
        <f t="shared" si="1558"/>
        <v>6.9230769230769225</v>
      </c>
      <c r="T1688" s="32">
        <f t="shared" si="1558"/>
        <v>6.9230769230769225</v>
      </c>
      <c r="U1688" s="32">
        <f t="shared" si="1558"/>
        <v>6.9230769230769225</v>
      </c>
      <c r="V1688" s="32">
        <f t="shared" si="1558"/>
        <v>6.9230769230769225</v>
      </c>
      <c r="W1688" s="32">
        <f t="shared" si="1558"/>
        <v>6.9230769230769225</v>
      </c>
    </row>
    <row r="1689" spans="1:23" ht="15.75" thickBot="1" x14ac:dyDescent="0.3">
      <c r="A1689" s="257" t="s">
        <v>534</v>
      </c>
      <c r="B1689" t="str">
        <f>IFERROR(_xlfn.XLOOKUP(TEXT(A1689, "0"), TEXT('Material master'!$A$2:'Material master'!$A$275, "0"), 'Material master'!$B$2:'Material master'!$B$275, 1),"")</f>
        <v>TOL Glass Fibre GL3B PO</v>
      </c>
      <c r="C1689" t="str">
        <f>IFERROR(_xlfn.XLOOKUP(TEXT(A1689, "0"), TEXT('Material master'!$A$2:'Material master'!$A$275, "0"), 'Material master'!$C$2:'Material master'!$C$275, 1),"")</f>
        <v>Bulk Product</v>
      </c>
      <c r="D1689" t="str">
        <f>IFERROR(_xlfn.XLOOKUP(TEXT(A1689, "0"), TEXT('Material master'!$A$2:'Material master'!$A$275, "0"), 'Material master'!$D$2:'Material master'!$D$275, 1),"")</f>
        <v>SV00 - Toll Processing</v>
      </c>
      <c r="E1689" t="str">
        <f>IFERROR(_xlfn.XLOOKUP(TEXT(A1689, "0"), TEXT('Material master'!$A$2:'Material master'!$A$275, "0"), 'Material master'!$E$2:'Material master'!$E$275, 1),"")</f>
        <v>SPC9009 - Milling/Grinding</v>
      </c>
      <c r="F1689" t="str">
        <f>IFERROR(_xlfn.XLOOKUP(TEXT(A1689, "0"), TEXT('Material master'!$A$2:'Material master'!$A$275, "0"), 'Material master'!$F$2:'Material master'!$F$275, 1),"")</f>
        <v>SA12 - Milling/Grinding</v>
      </c>
      <c r="G1689" t="str">
        <f>IFERROR(_xlfn.XLOOKUP(TEXT(A1689, "0"), TEXT('Material master'!$A$2:'Material master'!$A$275, "0"), 'Material master'!$G$2:'Material master'!$G$275, 1),"")</f>
        <v>TOL Glass Fibre PO</v>
      </c>
      <c r="H1689" t="s">
        <v>706</v>
      </c>
      <c r="I1689" s="257" t="s">
        <v>166</v>
      </c>
      <c r="J1689">
        <v>1.1100000000000001</v>
      </c>
      <c r="K1689" s="32"/>
      <c r="L1689" s="32">
        <f t="shared" ref="L1689:W1689" si="1559">L1686 * $J1689</f>
        <v>164.28</v>
      </c>
      <c r="M1689" s="32">
        <f t="shared" si="1559"/>
        <v>111.00000000000001</v>
      </c>
      <c r="N1689" s="32">
        <f t="shared" si="1559"/>
        <v>0</v>
      </c>
      <c r="O1689" s="32">
        <f t="shared" si="1559"/>
        <v>0</v>
      </c>
      <c r="P1689" s="32">
        <f t="shared" si="1559"/>
        <v>0</v>
      </c>
      <c r="Q1689" s="32">
        <f t="shared" si="1559"/>
        <v>0</v>
      </c>
      <c r="R1689" s="32">
        <f t="shared" si="1559"/>
        <v>19.98</v>
      </c>
      <c r="S1689" s="32">
        <f t="shared" si="1559"/>
        <v>19.98</v>
      </c>
      <c r="T1689" s="32">
        <f t="shared" si="1559"/>
        <v>19.98</v>
      </c>
      <c r="U1689" s="32">
        <f t="shared" si="1559"/>
        <v>19.98</v>
      </c>
      <c r="V1689" s="32">
        <f t="shared" si="1559"/>
        <v>19.98</v>
      </c>
      <c r="W1689" s="32">
        <f t="shared" si="1559"/>
        <v>19.98</v>
      </c>
    </row>
    <row r="1690" spans="1:23" s="138" customFormat="1" x14ac:dyDescent="0.25">
      <c r="A1690" s="137" t="s">
        <v>537</v>
      </c>
      <c r="B1690" s="138" t="str">
        <f>IFERROR(_xlfn.XLOOKUP(TEXT(A1690, "0"), TEXT('Material master'!$A$2:'Material master'!$A$275, "0"), 'Material master'!$B$2:'Material master'!$B$275, 1),"")</f>
        <v>Bauxite G63 PO</v>
      </c>
      <c r="C1690" s="138" t="str">
        <f>IFERROR(_xlfn.XLOOKUP(TEXT(A1690, "0"), TEXT('Material master'!$A$2:'Material master'!$A$275, "0"), 'Material master'!$C$2:'Material master'!$C$275, 1),"")</f>
        <v>Bulk Product</v>
      </c>
      <c r="D1690" s="138" t="str">
        <f>IFERROR(_xlfn.XLOOKUP(TEXT(A1690, "0"), TEXT('Material master'!$A$2:'Material master'!$A$275, "0"), 'Material master'!$D$2:'Material master'!$D$275, 1),"")</f>
        <v>R001 - Bauxite</v>
      </c>
      <c r="E1690" s="138" t="str">
        <f>IFERROR(_xlfn.XLOOKUP(TEXT(A1690, "0"), TEXT('Material master'!$A$2:'Material master'!$A$275, "0"), 'Material master'!$E$2:'Material master'!$E$275, 1),"")</f>
        <v>SPC0953 - Bauxite Flour</v>
      </c>
      <c r="F1690" s="138" t="str">
        <f>IFERROR(_xlfn.XLOOKUP(TEXT(A1690, "0"), TEXT('Material master'!$A$2:'Material master'!$A$275, "0"), 'Material master'!$F$2:'Material master'!$F$275, 1),"")</f>
        <v>AE03 - Bauxite Flour Fine</v>
      </c>
      <c r="G1690" s="138" t="str">
        <f>IFERROR(_xlfn.XLOOKUP(TEXT(A1690, "0"), TEXT('Material master'!$A$2:'Material master'!$A$275, "0"), 'Material master'!$G$2:'Material master'!$G$275, 1),"")</f>
        <v>Bauxite G63 PO</v>
      </c>
      <c r="H1690" s="138" t="s">
        <v>683</v>
      </c>
      <c r="I1690" s="140">
        <f>IFERROR(AVERAGE('Forecast sheet'!$C$88:'Forecast sheet'!$N$88),0)</f>
        <v>32.770000000000003</v>
      </c>
      <c r="J1690" s="140">
        <f>IFERROR(AVERAGE(L1690:W1690),0)</f>
        <v>42.223897849462361</v>
      </c>
      <c r="K1690" s="140"/>
      <c r="L1690" s="140">
        <v>30</v>
      </c>
      <c r="M1690" s="140">
        <v>43.335161290322581</v>
      </c>
      <c r="N1690" s="140">
        <v>43.335161290322581</v>
      </c>
      <c r="O1690" s="140">
        <v>43.335161290322581</v>
      </c>
      <c r="P1690" s="140">
        <v>43.335161290322581</v>
      </c>
      <c r="Q1690" s="140">
        <v>43.335161290322581</v>
      </c>
      <c r="R1690" s="140">
        <v>43.335161290322581</v>
      </c>
      <c r="S1690" s="140">
        <v>43.335161290322581</v>
      </c>
      <c r="T1690" s="140">
        <v>43.335161290322581</v>
      </c>
      <c r="U1690" s="140">
        <v>43.335161290322581</v>
      </c>
      <c r="V1690" s="140">
        <v>43.335161290322581</v>
      </c>
      <c r="W1690" s="140">
        <v>43.335161290322581</v>
      </c>
    </row>
    <row r="1691" spans="1:23" x14ac:dyDescent="0.25">
      <c r="A1691" s="257" t="s">
        <v>537</v>
      </c>
      <c r="B1691" t="str">
        <f>IFERROR(_xlfn.XLOOKUP(TEXT(A1691, "0"), TEXT('Material master'!$A$2:'Material master'!$A$275, "0"), 'Material master'!$B$2:'Material master'!$B$275, 1),"")</f>
        <v>Bauxite G63 PO</v>
      </c>
      <c r="C1691" t="str">
        <f>IFERROR(_xlfn.XLOOKUP(TEXT(A1691, "0"), TEXT('Material master'!$A$2:'Material master'!$A$275, "0"), 'Material master'!$C$2:'Material master'!$C$275, 1),"")</f>
        <v>Bulk Product</v>
      </c>
      <c r="D1691" t="str">
        <f>IFERROR(_xlfn.XLOOKUP(TEXT(A1691, "0"), TEXT('Material master'!$A$2:'Material master'!$A$275, "0"), 'Material master'!$D$2:'Material master'!$D$275, 1),"")</f>
        <v>R001 - Bauxite</v>
      </c>
      <c r="E1691" t="str">
        <f>IFERROR(_xlfn.XLOOKUP(TEXT(A1691, "0"), TEXT('Material master'!$A$2:'Material master'!$A$275, "0"), 'Material master'!$E$2:'Material master'!$E$275, 1),"")</f>
        <v>SPC0953 - Bauxite Flour</v>
      </c>
      <c r="F1691" t="str">
        <f>IFERROR(_xlfn.XLOOKUP(TEXT(A1691, "0"), TEXT('Material master'!$A$2:'Material master'!$A$275, "0"), 'Material master'!$F$2:'Material master'!$F$275, 1),"")</f>
        <v>AE03 - Bauxite Flour Fine</v>
      </c>
      <c r="G1691" t="str">
        <f>IFERROR(_xlfn.XLOOKUP(TEXT(A1691, "0"), TEXT('Material master'!$A$2:'Material master'!$A$275, "0"), 'Material master'!$G$2:'Material master'!$G$275, 1),"")</f>
        <v>Bauxite G63 PO</v>
      </c>
      <c r="H1691" s="1" t="s">
        <v>696</v>
      </c>
      <c r="I1691" s="1"/>
      <c r="J1691" s="1"/>
      <c r="K1691" s="141"/>
      <c r="L1691" s="141">
        <f t="shared" ref="L1691:W1691" si="1560">SUM(L1690)</f>
        <v>30</v>
      </c>
      <c r="M1691" s="141">
        <f t="shared" si="1560"/>
        <v>43.335161290322581</v>
      </c>
      <c r="N1691" s="141">
        <f t="shared" si="1560"/>
        <v>43.335161290322581</v>
      </c>
      <c r="O1691" s="141">
        <f t="shared" si="1560"/>
        <v>43.335161290322581</v>
      </c>
      <c r="P1691" s="141">
        <f t="shared" si="1560"/>
        <v>43.335161290322581</v>
      </c>
      <c r="Q1691" s="141">
        <f t="shared" si="1560"/>
        <v>43.335161290322581</v>
      </c>
      <c r="R1691" s="141">
        <f t="shared" si="1560"/>
        <v>43.335161290322581</v>
      </c>
      <c r="S1691" s="141">
        <f t="shared" si="1560"/>
        <v>43.335161290322581</v>
      </c>
      <c r="T1691" s="141">
        <f t="shared" si="1560"/>
        <v>43.335161290322581</v>
      </c>
      <c r="U1691" s="141">
        <f t="shared" si="1560"/>
        <v>43.335161290322581</v>
      </c>
      <c r="V1691" s="141">
        <f t="shared" si="1560"/>
        <v>43.335161290322581</v>
      </c>
      <c r="W1691" s="141">
        <f t="shared" si="1560"/>
        <v>43.335161290322581</v>
      </c>
    </row>
    <row r="1692" spans="1:23" s="136" customFormat="1" x14ac:dyDescent="0.25">
      <c r="A1692" s="270" t="s">
        <v>537</v>
      </c>
      <c r="B1692" s="136" t="str">
        <f>IFERROR(_xlfn.XLOOKUP(TEXT(A1692, "0"), TEXT('Material master'!$A$2:'Material master'!$A$275, "0"), 'Material master'!$B$2:'Material master'!$B$275, 1),"")</f>
        <v>Bauxite G63 PO</v>
      </c>
      <c r="C1692" s="136" t="str">
        <f>IFERROR(_xlfn.XLOOKUP(TEXT(A1692, "0"), TEXT('Material master'!$A$2:'Material master'!$A$275, "0"), 'Material master'!$C$2:'Material master'!$C$275, 1),"")</f>
        <v>Bulk Product</v>
      </c>
      <c r="D1692" s="136" t="str">
        <f>IFERROR(_xlfn.XLOOKUP(TEXT(A1692, "0"), TEXT('Material master'!$A$2:'Material master'!$A$275, "0"), 'Material master'!$D$2:'Material master'!$D$275, 1),"")</f>
        <v>R001 - Bauxite</v>
      </c>
      <c r="E1692" s="136" t="str">
        <f>IFERROR(_xlfn.XLOOKUP(TEXT(A1692, "0"), TEXT('Material master'!$A$2:'Material master'!$A$275, "0"), 'Material master'!$E$2:'Material master'!$E$275, 1),"")</f>
        <v>SPC0953 - Bauxite Flour</v>
      </c>
      <c r="F1692" s="136" t="str">
        <f>IFERROR(_xlfn.XLOOKUP(TEXT(A1692, "0"), TEXT('Material master'!$A$2:'Material master'!$A$275, "0"), 'Material master'!$F$2:'Material master'!$F$275, 1),"")</f>
        <v>AE03 - Bauxite Flour Fine</v>
      </c>
      <c r="G1692" s="136" t="str">
        <f>IFERROR(_xlfn.XLOOKUP(TEXT(A1692, "0"), TEXT('Material master'!$A$2:'Material master'!$A$275, "0"), 'Material master'!$G$2:'Material master'!$G$275, 1),"")</f>
        <v>Bauxite G63 PO</v>
      </c>
      <c r="H1692" s="136" t="s">
        <v>697</v>
      </c>
      <c r="K1692" s="142">
        <v>89.430999999999997</v>
      </c>
      <c r="L1692" s="142">
        <f t="shared" ref="L1692:W1692" si="1561">K1692 - L1691 + L1694</f>
        <v>59.430999999999997</v>
      </c>
      <c r="M1692" s="142">
        <f t="shared" si="1561"/>
        <v>18.095838709677416</v>
      </c>
      <c r="N1692" s="142">
        <f t="shared" si="1561"/>
        <v>17.760677419354835</v>
      </c>
      <c r="O1692" s="142">
        <f t="shared" si="1561"/>
        <v>18.425516129032253</v>
      </c>
      <c r="P1692" s="142">
        <f t="shared" si="1561"/>
        <v>18.090354838709672</v>
      </c>
      <c r="Q1692" s="142">
        <f t="shared" si="1561"/>
        <v>17.755193548387091</v>
      </c>
      <c r="R1692" s="142">
        <f t="shared" si="1561"/>
        <v>18.420032258064509</v>
      </c>
      <c r="S1692" s="142">
        <f t="shared" si="1561"/>
        <v>18.084870967741928</v>
      </c>
      <c r="T1692" s="142">
        <f t="shared" si="1561"/>
        <v>17.749709677419347</v>
      </c>
      <c r="U1692" s="142">
        <f t="shared" si="1561"/>
        <v>18.414548387096765</v>
      </c>
      <c r="V1692" s="142">
        <f t="shared" si="1561"/>
        <v>18.079387096774184</v>
      </c>
      <c r="W1692" s="142">
        <f t="shared" si="1561"/>
        <v>17.744225806451603</v>
      </c>
    </row>
    <row r="1693" spans="1:23" x14ac:dyDescent="0.25">
      <c r="A1693" s="257" t="s">
        <v>537</v>
      </c>
      <c r="B1693" t="str">
        <f>IFERROR(_xlfn.XLOOKUP(TEXT(A1693, "0"), TEXT('Material master'!$A$2:'Material master'!$A$275, "0"), 'Material master'!$B$2:'Material master'!$B$275, 1),"")</f>
        <v>Bauxite G63 PO</v>
      </c>
      <c r="C1693" t="str">
        <f>IFERROR(_xlfn.XLOOKUP(TEXT(A1693, "0"), TEXT('Material master'!$A$2:'Material master'!$A$275, "0"), 'Material master'!$C$2:'Material master'!$C$275, 1),"")</f>
        <v>Bulk Product</v>
      </c>
      <c r="D1693" t="str">
        <f>IFERROR(_xlfn.XLOOKUP(TEXT(A1693, "0"), TEXT('Material master'!$A$2:'Material master'!$A$275, "0"), 'Material master'!$D$2:'Material master'!$D$275, 1),"")</f>
        <v>R001 - Bauxite</v>
      </c>
      <c r="E1693" t="str">
        <f>IFERROR(_xlfn.XLOOKUP(TEXT(A1693, "0"), TEXT('Material master'!$A$2:'Material master'!$A$275, "0"), 'Material master'!$E$2:'Material master'!$E$275, 1),"")</f>
        <v>SPC0953 - Bauxite Flour</v>
      </c>
      <c r="F1693" t="str">
        <f>IFERROR(_xlfn.XLOOKUP(TEXT(A1693, "0"), TEXT('Material master'!$A$2:'Material master'!$A$275, "0"), 'Material master'!$F$2:'Material master'!$F$275, 1),"")</f>
        <v>AE03 - Bauxite Flour Fine</v>
      </c>
      <c r="G1693" t="str">
        <f>IFERROR(_xlfn.XLOOKUP(TEXT(A1693, "0"), TEXT('Material master'!$A$2:'Material master'!$A$275, "0"), 'Material master'!$G$2:'Material master'!$G$275, 1),"")</f>
        <v>Bauxite G63 PO</v>
      </c>
      <c r="H1693" t="s">
        <v>698</v>
      </c>
      <c r="I1693" s="32">
        <v>17.435994350798396</v>
      </c>
      <c r="J1693" s="258">
        <f>IFERROR($I1693/AVERAGE($L1691:$W1691),0)</f>
        <v>0.41294137298649253</v>
      </c>
      <c r="K1693" s="32"/>
      <c r="L1693" s="32">
        <f t="shared" ref="L1693:W1693" si="1562">$I1693</f>
        <v>17.435994350798396</v>
      </c>
      <c r="M1693" s="32">
        <f t="shared" si="1562"/>
        <v>17.435994350798396</v>
      </c>
      <c r="N1693" s="32">
        <f t="shared" si="1562"/>
        <v>17.435994350798396</v>
      </c>
      <c r="O1693" s="32">
        <f t="shared" si="1562"/>
        <v>17.435994350798396</v>
      </c>
      <c r="P1693" s="32">
        <f t="shared" si="1562"/>
        <v>17.435994350798396</v>
      </c>
      <c r="Q1693" s="32">
        <f t="shared" si="1562"/>
        <v>17.435994350798396</v>
      </c>
      <c r="R1693" s="32">
        <f t="shared" si="1562"/>
        <v>17.435994350798396</v>
      </c>
      <c r="S1693" s="32">
        <f t="shared" si="1562"/>
        <v>17.435994350798396</v>
      </c>
      <c r="T1693" s="32">
        <f t="shared" si="1562"/>
        <v>17.435994350798396</v>
      </c>
      <c r="U1693" s="32">
        <f t="shared" si="1562"/>
        <v>17.435994350798396</v>
      </c>
      <c r="V1693" s="32">
        <f t="shared" si="1562"/>
        <v>17.435994350798396</v>
      </c>
      <c r="W1693" s="32">
        <f t="shared" si="1562"/>
        <v>17.435994350798396</v>
      </c>
    </row>
    <row r="1694" spans="1:23" x14ac:dyDescent="0.25">
      <c r="A1694" s="257" t="s">
        <v>537</v>
      </c>
      <c r="B1694" t="str">
        <f>IFERROR(_xlfn.XLOOKUP(TEXT(A1694, "0"), TEXT('Material master'!$A$2:'Material master'!$A$275, "0"), 'Material master'!$B$2:'Material master'!$B$275, 1),"")</f>
        <v>Bauxite G63 PO</v>
      </c>
      <c r="C1694" t="str">
        <f>IFERROR(_xlfn.XLOOKUP(TEXT(A1694, "0"), TEXT('Material master'!$A$2:'Material master'!$A$275, "0"), 'Material master'!$C$2:'Material master'!$C$275, 1),"")</f>
        <v>Bulk Product</v>
      </c>
      <c r="D1694" t="str">
        <f>IFERROR(_xlfn.XLOOKUP(TEXT(A1694, "0"), TEXT('Material master'!$A$2:'Material master'!$A$275, "0"), 'Material master'!$D$2:'Material master'!$D$275, 1),"")</f>
        <v>R001 - Bauxite</v>
      </c>
      <c r="E1694" t="str">
        <f>IFERROR(_xlfn.XLOOKUP(TEXT(A1694, "0"), TEXT('Material master'!$A$2:'Material master'!$A$275, "0"), 'Material master'!$E$2:'Material master'!$E$275, 1),"")</f>
        <v>SPC0953 - Bauxite Flour</v>
      </c>
      <c r="F1694" t="str">
        <f>IFERROR(_xlfn.XLOOKUP(TEXT(A1694, "0"), TEXT('Material master'!$A$2:'Material master'!$A$275, "0"), 'Material master'!$F$2:'Material master'!$F$275, 1),"")</f>
        <v>AE03 - Bauxite Flour Fine</v>
      </c>
      <c r="G1694" t="str">
        <f>IFERROR(_xlfn.XLOOKUP(TEXT(A1694, "0"), TEXT('Material master'!$A$2:'Material master'!$A$275, "0"), 'Material master'!$G$2:'Material master'!$G$275, 1),"")</f>
        <v>Bauxite G63 PO</v>
      </c>
      <c r="H1694" t="s">
        <v>704</v>
      </c>
      <c r="I1694">
        <v>1</v>
      </c>
      <c r="K1694" s="32"/>
      <c r="L1694" s="32">
        <f t="shared" ref="L1694:W1694" si="1563">IF(( L1693 - K1692 + L1691 ) &gt; 0, CEILING(( L1693 - K1692 + L1691 ), $I1694), 0)</f>
        <v>0</v>
      </c>
      <c r="M1694" s="32">
        <f t="shared" si="1563"/>
        <v>2</v>
      </c>
      <c r="N1694" s="32">
        <f t="shared" si="1563"/>
        <v>43</v>
      </c>
      <c r="O1694" s="32">
        <f t="shared" si="1563"/>
        <v>44</v>
      </c>
      <c r="P1694" s="32">
        <f t="shared" si="1563"/>
        <v>43</v>
      </c>
      <c r="Q1694" s="32">
        <f t="shared" si="1563"/>
        <v>43</v>
      </c>
      <c r="R1694" s="32">
        <f t="shared" si="1563"/>
        <v>44</v>
      </c>
      <c r="S1694" s="32">
        <f t="shared" si="1563"/>
        <v>43</v>
      </c>
      <c r="T1694" s="32">
        <f t="shared" si="1563"/>
        <v>43</v>
      </c>
      <c r="U1694" s="32">
        <f t="shared" si="1563"/>
        <v>44</v>
      </c>
      <c r="V1694" s="32">
        <f t="shared" si="1563"/>
        <v>43</v>
      </c>
      <c r="W1694" s="32">
        <f t="shared" si="1563"/>
        <v>43</v>
      </c>
    </row>
    <row r="1695" spans="1:23" x14ac:dyDescent="0.25">
      <c r="A1695" s="257" t="s">
        <v>537</v>
      </c>
      <c r="B1695" t="str">
        <f>IFERROR(_xlfn.XLOOKUP(TEXT(A1695, "0"), TEXT('Material master'!$A$2:'Material master'!$A$275, "0"), 'Material master'!$B$2:'Material master'!$B$275, 1),"")</f>
        <v>Bauxite G63 PO</v>
      </c>
      <c r="C1695" t="str">
        <f>IFERROR(_xlfn.XLOOKUP(TEXT(A1695, "0"), TEXT('Material master'!$A$2:'Material master'!$A$275, "0"), 'Material master'!$C$2:'Material master'!$C$275, 1),"")</f>
        <v>Bulk Product</v>
      </c>
      <c r="D1695" t="str">
        <f>IFERROR(_xlfn.XLOOKUP(TEXT(A1695, "0"), TEXT('Material master'!$A$2:'Material master'!$A$275, "0"), 'Material master'!$D$2:'Material master'!$D$275, 1),"")</f>
        <v>R001 - Bauxite</v>
      </c>
      <c r="E1695" t="str">
        <f>IFERROR(_xlfn.XLOOKUP(TEXT(A1695, "0"), TEXT('Material master'!$A$2:'Material master'!$A$275, "0"), 'Material master'!$E$2:'Material master'!$E$275, 1),"")</f>
        <v>SPC0953 - Bauxite Flour</v>
      </c>
      <c r="F1695" t="str">
        <f>IFERROR(_xlfn.XLOOKUP(TEXT(A1695, "0"), TEXT('Material master'!$A$2:'Material master'!$A$275, "0"), 'Material master'!$F$2:'Material master'!$F$275, 1),"")</f>
        <v>AE03 - Bauxite Flour Fine</v>
      </c>
      <c r="G1695" t="str">
        <f>IFERROR(_xlfn.XLOOKUP(TEXT(A1695, "0"), TEXT('Material master'!$A$2:'Material master'!$A$275, "0"), 'Material master'!$G$2:'Material master'!$G$275, 1),"")</f>
        <v>Bauxite G63 PO</v>
      </c>
      <c r="H1695" t="s">
        <v>705</v>
      </c>
      <c r="I1695" t="s">
        <v>655</v>
      </c>
      <c r="J1695">
        <v>2.4</v>
      </c>
      <c r="K1695" s="32"/>
      <c r="L1695" s="32">
        <f t="shared" ref="L1695:W1695" si="1564">L1694 / $J1695</f>
        <v>0</v>
      </c>
      <c r="M1695" s="32">
        <f t="shared" si="1564"/>
        <v>0.83333333333333337</v>
      </c>
      <c r="N1695" s="32">
        <f t="shared" si="1564"/>
        <v>17.916666666666668</v>
      </c>
      <c r="O1695" s="32">
        <f t="shared" si="1564"/>
        <v>18.333333333333336</v>
      </c>
      <c r="P1695" s="32">
        <f t="shared" si="1564"/>
        <v>17.916666666666668</v>
      </c>
      <c r="Q1695" s="32">
        <f t="shared" si="1564"/>
        <v>17.916666666666668</v>
      </c>
      <c r="R1695" s="32">
        <f t="shared" si="1564"/>
        <v>18.333333333333336</v>
      </c>
      <c r="S1695" s="32">
        <f t="shared" si="1564"/>
        <v>17.916666666666668</v>
      </c>
      <c r="T1695" s="32">
        <f t="shared" si="1564"/>
        <v>17.916666666666668</v>
      </c>
      <c r="U1695" s="32">
        <f t="shared" si="1564"/>
        <v>18.333333333333336</v>
      </c>
      <c r="V1695" s="32">
        <f t="shared" si="1564"/>
        <v>17.916666666666668</v>
      </c>
      <c r="W1695" s="32">
        <f t="shared" si="1564"/>
        <v>17.916666666666668</v>
      </c>
    </row>
    <row r="1696" spans="1:23" ht="15.75" thickBot="1" x14ac:dyDescent="0.3">
      <c r="A1696" s="257" t="s">
        <v>537</v>
      </c>
      <c r="B1696" t="str">
        <f>IFERROR(_xlfn.XLOOKUP(TEXT(A1696, "0"), TEXT('Material master'!$A$2:'Material master'!$A$275, "0"), 'Material master'!$B$2:'Material master'!$B$275, 1),"")</f>
        <v>Bauxite G63 PO</v>
      </c>
      <c r="C1696" t="str">
        <f>IFERROR(_xlfn.XLOOKUP(TEXT(A1696, "0"), TEXT('Material master'!$A$2:'Material master'!$A$275, "0"), 'Material master'!$C$2:'Material master'!$C$275, 1),"")</f>
        <v>Bulk Product</v>
      </c>
      <c r="D1696" t="str">
        <f>IFERROR(_xlfn.XLOOKUP(TEXT(A1696, "0"), TEXT('Material master'!$A$2:'Material master'!$A$275, "0"), 'Material master'!$D$2:'Material master'!$D$275, 1),"")</f>
        <v>R001 - Bauxite</v>
      </c>
      <c r="E1696" t="str">
        <f>IFERROR(_xlfn.XLOOKUP(TEXT(A1696, "0"), TEXT('Material master'!$A$2:'Material master'!$A$275, "0"), 'Material master'!$E$2:'Material master'!$E$275, 1),"")</f>
        <v>SPC0953 - Bauxite Flour</v>
      </c>
      <c r="F1696" t="str">
        <f>IFERROR(_xlfn.XLOOKUP(TEXT(A1696, "0"), TEXT('Material master'!$A$2:'Material master'!$A$275, "0"), 'Material master'!$F$2:'Material master'!$F$275, 1),"")</f>
        <v>AE03 - Bauxite Flour Fine</v>
      </c>
      <c r="G1696" t="str">
        <f>IFERROR(_xlfn.XLOOKUP(TEXT(A1696, "0"), TEXT('Material master'!$A$2:'Material master'!$A$275, "0"), 'Material master'!$G$2:'Material master'!$G$275, 1),"")</f>
        <v>Bauxite G63 PO</v>
      </c>
      <c r="H1696" t="s">
        <v>706</v>
      </c>
      <c r="I1696" s="257" t="s">
        <v>91</v>
      </c>
      <c r="J1696">
        <v>1.1359999999999999</v>
      </c>
      <c r="K1696" s="32"/>
      <c r="L1696" s="32">
        <f t="shared" ref="L1696:W1696" si="1565">L1694 * $J1696</f>
        <v>0</v>
      </c>
      <c r="M1696" s="32">
        <f t="shared" si="1565"/>
        <v>2.2719999999999998</v>
      </c>
      <c r="N1696" s="32">
        <f t="shared" si="1565"/>
        <v>48.847999999999999</v>
      </c>
      <c r="O1696" s="32">
        <f t="shared" si="1565"/>
        <v>49.983999999999995</v>
      </c>
      <c r="P1696" s="32">
        <f t="shared" si="1565"/>
        <v>48.847999999999999</v>
      </c>
      <c r="Q1696" s="32">
        <f t="shared" si="1565"/>
        <v>48.847999999999999</v>
      </c>
      <c r="R1696" s="32">
        <f t="shared" si="1565"/>
        <v>49.983999999999995</v>
      </c>
      <c r="S1696" s="32">
        <f t="shared" si="1565"/>
        <v>48.847999999999999</v>
      </c>
      <c r="T1696" s="32">
        <f t="shared" si="1565"/>
        <v>48.847999999999999</v>
      </c>
      <c r="U1696" s="32">
        <f t="shared" si="1565"/>
        <v>49.983999999999995</v>
      </c>
      <c r="V1696" s="32">
        <f t="shared" si="1565"/>
        <v>48.847999999999999</v>
      </c>
      <c r="W1696" s="32">
        <f t="shared" si="1565"/>
        <v>48.847999999999999</v>
      </c>
    </row>
    <row r="1697" spans="1:23" s="138" customFormat="1" x14ac:dyDescent="0.25">
      <c r="A1697" s="137" t="s">
        <v>541</v>
      </c>
      <c r="B1697" s="138" t="str">
        <f>IFERROR(_xlfn.XLOOKUP(TEXT(A1697, "0"), TEXT('Material master'!$A$2:'Material master'!$A$275, "0"), 'Material master'!$B$2:'Material master'!$B$275, 1),"")</f>
        <v>Ca-Carb LMK B WS</v>
      </c>
      <c r="C1697" s="138" t="str">
        <f>IFERROR(_xlfn.XLOOKUP(TEXT(A1697, "0"), TEXT('Material master'!$A$2:'Material master'!$A$275, "0"), 'Material master'!$C$2:'Material master'!$C$275, 1),"")</f>
        <v>Bulk Product</v>
      </c>
      <c r="D1697" s="138" t="str">
        <f>IFERROR(_xlfn.XLOOKUP(TEXT(A1697, "0"), TEXT('Material master'!$A$2:'Material master'!$A$275, "0"), 'Material master'!$D$2:'Material master'!$D$275, 1),"")</f>
        <v>C002 - Limestone</v>
      </c>
      <c r="E1697" s="138" t="str">
        <f>IFERROR(_xlfn.XLOOKUP(TEXT(A1697, "0"), TEXT('Material master'!$A$2:'Material master'!$A$275, "0"), 'Material master'!$E$2:'Material master'!$E$275, 1),"")</f>
        <v>SPC0205 - Limestone</v>
      </c>
      <c r="F1697" s="138" t="str">
        <f>IFERROR(_xlfn.XLOOKUP(TEXT(A1697, "0"), TEXT('Material master'!$A$2:'Material master'!$A$275, "0"), 'Material master'!$F$2:'Material master'!$F$275, 1),"")</f>
        <v>BK47 - Limestone Sand Coarse</v>
      </c>
      <c r="G1697" s="138" t="str">
        <f>IFERROR(_xlfn.XLOOKUP(TEXT(A1697, "0"), TEXT('Material master'!$A$2:'Material master'!$A$275, "0"), 'Material master'!$G$2:'Material master'!$G$275, 1),"")</f>
        <v>Ca-Carb LMK B WS</v>
      </c>
      <c r="H1697" s="138" t="s">
        <v>683</v>
      </c>
      <c r="I1697" s="140">
        <f>IFERROR(AVERAGE('Forecast sheet'!$C$89:'Forecast sheet'!$N$89),0)</f>
        <v>65.658333333333346</v>
      </c>
      <c r="J1697" s="140">
        <f>IFERROR(AVERAGE(L1697:W1697),0)</f>
        <v>5.7768065373973903</v>
      </c>
      <c r="K1697" s="140"/>
      <c r="L1697" s="140">
        <v>5.7768065373973894</v>
      </c>
      <c r="M1697" s="140">
        <v>5.7768065373973894</v>
      </c>
      <c r="N1697" s="140">
        <v>5.7768065373973894</v>
      </c>
      <c r="O1697" s="140">
        <v>5.7768065373973894</v>
      </c>
      <c r="P1697" s="140">
        <v>5.7768065373973894</v>
      </c>
      <c r="Q1697" s="140">
        <v>5.7768065373973894</v>
      </c>
      <c r="R1697" s="140">
        <v>5.7768065373973894</v>
      </c>
      <c r="S1697" s="140">
        <v>5.7768065373973894</v>
      </c>
      <c r="T1697" s="140">
        <v>5.7768065373973894</v>
      </c>
      <c r="U1697" s="140">
        <v>5.7768065373973894</v>
      </c>
      <c r="V1697" s="140">
        <v>5.7768065373973894</v>
      </c>
      <c r="W1697" s="140">
        <v>5.7768065373973894</v>
      </c>
    </row>
    <row r="1698" spans="1:23" x14ac:dyDescent="0.25">
      <c r="A1698" s="257" t="s">
        <v>541</v>
      </c>
      <c r="B1698" t="str">
        <f>IFERROR(_xlfn.XLOOKUP(TEXT(A1698, "0"), TEXT('Material master'!$A$2:'Material master'!$A$275, "0"), 'Material master'!$B$2:'Material master'!$B$275, 1),"")</f>
        <v>Ca-Carb LMK B WS</v>
      </c>
      <c r="C1698" t="str">
        <f>IFERROR(_xlfn.XLOOKUP(TEXT(A1698, "0"), TEXT('Material master'!$A$2:'Material master'!$A$275, "0"), 'Material master'!$C$2:'Material master'!$C$275, 1),"")</f>
        <v>Bulk Product</v>
      </c>
      <c r="D1698" t="str">
        <f>IFERROR(_xlfn.XLOOKUP(TEXT(A1698, "0"), TEXT('Material master'!$A$2:'Material master'!$A$275, "0"), 'Material master'!$D$2:'Material master'!$D$275, 1),"")</f>
        <v>C002 - Limestone</v>
      </c>
      <c r="E1698" t="str">
        <f>IFERROR(_xlfn.XLOOKUP(TEXT(A1698, "0"), TEXT('Material master'!$A$2:'Material master'!$A$275, "0"), 'Material master'!$E$2:'Material master'!$E$275, 1),"")</f>
        <v>SPC0205 - Limestone</v>
      </c>
      <c r="F1698" t="str">
        <f>IFERROR(_xlfn.XLOOKUP(TEXT(A1698, "0"), TEXT('Material master'!$A$2:'Material master'!$A$275, "0"), 'Material master'!$F$2:'Material master'!$F$275, 1),"")</f>
        <v>BK47 - Limestone Sand Coarse</v>
      </c>
      <c r="G1698" t="str">
        <f>IFERROR(_xlfn.XLOOKUP(TEXT(A1698, "0"), TEXT('Material master'!$A$2:'Material master'!$A$275, "0"), 'Material master'!$G$2:'Material master'!$G$275, 1),"")</f>
        <v>Ca-Carb LMK B WS</v>
      </c>
      <c r="H1698" s="1" t="s">
        <v>696</v>
      </c>
      <c r="I1698" s="1"/>
      <c r="J1698" s="1"/>
      <c r="K1698" s="141"/>
      <c r="L1698" s="141">
        <f t="shared" ref="L1698:W1698" si="1566">SUM(L1697)</f>
        <v>5.7768065373973894</v>
      </c>
      <c r="M1698" s="141">
        <f t="shared" si="1566"/>
        <v>5.7768065373973894</v>
      </c>
      <c r="N1698" s="141">
        <f t="shared" si="1566"/>
        <v>5.7768065373973894</v>
      </c>
      <c r="O1698" s="141">
        <f t="shared" si="1566"/>
        <v>5.7768065373973894</v>
      </c>
      <c r="P1698" s="141">
        <f t="shared" si="1566"/>
        <v>5.7768065373973894</v>
      </c>
      <c r="Q1698" s="141">
        <f t="shared" si="1566"/>
        <v>5.7768065373973894</v>
      </c>
      <c r="R1698" s="141">
        <f t="shared" si="1566"/>
        <v>5.7768065373973894</v>
      </c>
      <c r="S1698" s="141">
        <f t="shared" si="1566"/>
        <v>5.7768065373973894</v>
      </c>
      <c r="T1698" s="141">
        <f t="shared" si="1566"/>
        <v>5.7768065373973894</v>
      </c>
      <c r="U1698" s="141">
        <f t="shared" si="1566"/>
        <v>5.7768065373973894</v>
      </c>
      <c r="V1698" s="141">
        <f t="shared" si="1566"/>
        <v>5.7768065373973894</v>
      </c>
      <c r="W1698" s="141">
        <f t="shared" si="1566"/>
        <v>5.7768065373973894</v>
      </c>
    </row>
    <row r="1699" spans="1:23" s="136" customFormat="1" x14ac:dyDescent="0.25">
      <c r="A1699" s="270" t="s">
        <v>541</v>
      </c>
      <c r="B1699" s="136" t="str">
        <f>IFERROR(_xlfn.XLOOKUP(TEXT(A1699, "0"), TEXT('Material master'!$A$2:'Material master'!$A$275, "0"), 'Material master'!$B$2:'Material master'!$B$275, 1),"")</f>
        <v>Ca-Carb LMK B WS</v>
      </c>
      <c r="C1699" s="136" t="str">
        <f>IFERROR(_xlfn.XLOOKUP(TEXT(A1699, "0"), TEXT('Material master'!$A$2:'Material master'!$A$275, "0"), 'Material master'!$C$2:'Material master'!$C$275, 1),"")</f>
        <v>Bulk Product</v>
      </c>
      <c r="D1699" s="136" t="str">
        <f>IFERROR(_xlfn.XLOOKUP(TEXT(A1699, "0"), TEXT('Material master'!$A$2:'Material master'!$A$275, "0"), 'Material master'!$D$2:'Material master'!$D$275, 1),"")</f>
        <v>C002 - Limestone</v>
      </c>
      <c r="E1699" s="136" t="str">
        <f>IFERROR(_xlfn.XLOOKUP(TEXT(A1699, "0"), TEXT('Material master'!$A$2:'Material master'!$A$275, "0"), 'Material master'!$E$2:'Material master'!$E$275, 1),"")</f>
        <v>SPC0205 - Limestone</v>
      </c>
      <c r="F1699" s="136" t="str">
        <f>IFERROR(_xlfn.XLOOKUP(TEXT(A1699, "0"), TEXT('Material master'!$A$2:'Material master'!$A$275, "0"), 'Material master'!$F$2:'Material master'!$F$275, 1),"")</f>
        <v>BK47 - Limestone Sand Coarse</v>
      </c>
      <c r="G1699" s="136" t="str">
        <f>IFERROR(_xlfn.XLOOKUP(TEXT(A1699, "0"), TEXT('Material master'!$A$2:'Material master'!$A$275, "0"), 'Material master'!$G$2:'Material master'!$G$275, 1),"")</f>
        <v>Ca-Carb LMK B WS</v>
      </c>
      <c r="H1699" s="136" t="s">
        <v>697</v>
      </c>
      <c r="K1699" s="142">
        <v>0</v>
      </c>
      <c r="L1699" s="142">
        <f t="shared" ref="L1699:W1699" si="1567">K1699 - L1698 + L1701</f>
        <v>358.22319346260264</v>
      </c>
      <c r="M1699" s="142">
        <f t="shared" si="1567"/>
        <v>358.44638692520527</v>
      </c>
      <c r="N1699" s="142">
        <f t="shared" si="1567"/>
        <v>358.66958038780791</v>
      </c>
      <c r="O1699" s="142">
        <f t="shared" si="1567"/>
        <v>358.89277385041055</v>
      </c>
      <c r="P1699" s="142">
        <f t="shared" si="1567"/>
        <v>358.11596731301319</v>
      </c>
      <c r="Q1699" s="142">
        <f t="shared" si="1567"/>
        <v>358.33916077561582</v>
      </c>
      <c r="R1699" s="142">
        <f t="shared" si="1567"/>
        <v>358.56235423821846</v>
      </c>
      <c r="S1699" s="142">
        <f t="shared" si="1567"/>
        <v>358.7855477008211</v>
      </c>
      <c r="T1699" s="142">
        <f t="shared" si="1567"/>
        <v>359.00874116342374</v>
      </c>
      <c r="U1699" s="142">
        <f t="shared" si="1567"/>
        <v>358.23193462602637</v>
      </c>
      <c r="V1699" s="142">
        <f t="shared" si="1567"/>
        <v>358.45512808862901</v>
      </c>
      <c r="W1699" s="142">
        <f t="shared" si="1567"/>
        <v>358.67832155123165</v>
      </c>
    </row>
    <row r="1700" spans="1:23" x14ac:dyDescent="0.25">
      <c r="A1700" s="257" t="s">
        <v>541</v>
      </c>
      <c r="B1700" t="str">
        <f>IFERROR(_xlfn.XLOOKUP(TEXT(A1700, "0"), TEXT('Material master'!$A$2:'Material master'!$A$275, "0"), 'Material master'!$B$2:'Material master'!$B$275, 1),"")</f>
        <v>Ca-Carb LMK B WS</v>
      </c>
      <c r="C1700" t="str">
        <f>IFERROR(_xlfn.XLOOKUP(TEXT(A1700, "0"), TEXT('Material master'!$A$2:'Material master'!$A$275, "0"), 'Material master'!$C$2:'Material master'!$C$275, 1),"")</f>
        <v>Bulk Product</v>
      </c>
      <c r="D1700" t="str">
        <f>IFERROR(_xlfn.XLOOKUP(TEXT(A1700, "0"), TEXT('Material master'!$A$2:'Material master'!$A$275, "0"), 'Material master'!$D$2:'Material master'!$D$275, 1),"")</f>
        <v>C002 - Limestone</v>
      </c>
      <c r="E1700" t="str">
        <f>IFERROR(_xlfn.XLOOKUP(TEXT(A1700, "0"), TEXT('Material master'!$A$2:'Material master'!$A$275, "0"), 'Material master'!$E$2:'Material master'!$E$275, 1),"")</f>
        <v>SPC0205 - Limestone</v>
      </c>
      <c r="F1700" t="str">
        <f>IFERROR(_xlfn.XLOOKUP(TEXT(A1700, "0"), TEXT('Material master'!$A$2:'Material master'!$A$275, "0"), 'Material master'!$F$2:'Material master'!$F$275, 1),"")</f>
        <v>BK47 - Limestone Sand Coarse</v>
      </c>
      <c r="G1700" t="str">
        <f>IFERROR(_xlfn.XLOOKUP(TEXT(A1700, "0"), TEXT('Material master'!$A$2:'Material master'!$A$275, "0"), 'Material master'!$G$2:'Material master'!$G$275, 1),"")</f>
        <v>Ca-Carb LMK B WS</v>
      </c>
      <c r="H1700" t="s">
        <v>698</v>
      </c>
      <c r="I1700" s="32">
        <v>358.07188824056772</v>
      </c>
      <c r="J1700" s="258">
        <f>IFERROR($I1700/AVERAGE($L1698:$W1698),0)</f>
        <v>61.984400191093975</v>
      </c>
      <c r="K1700" s="32"/>
      <c r="L1700" s="32">
        <f t="shared" ref="L1700:W1700" si="1568">$I1700</f>
        <v>358.07188824056772</v>
      </c>
      <c r="M1700" s="32">
        <f t="shared" si="1568"/>
        <v>358.07188824056772</v>
      </c>
      <c r="N1700" s="32">
        <f t="shared" si="1568"/>
        <v>358.07188824056772</v>
      </c>
      <c r="O1700" s="32">
        <f t="shared" si="1568"/>
        <v>358.07188824056772</v>
      </c>
      <c r="P1700" s="32">
        <f t="shared" si="1568"/>
        <v>358.07188824056772</v>
      </c>
      <c r="Q1700" s="32">
        <f t="shared" si="1568"/>
        <v>358.07188824056772</v>
      </c>
      <c r="R1700" s="32">
        <f t="shared" si="1568"/>
        <v>358.07188824056772</v>
      </c>
      <c r="S1700" s="32">
        <f t="shared" si="1568"/>
        <v>358.07188824056772</v>
      </c>
      <c r="T1700" s="32">
        <f t="shared" si="1568"/>
        <v>358.07188824056772</v>
      </c>
      <c r="U1700" s="32">
        <f t="shared" si="1568"/>
        <v>358.07188824056772</v>
      </c>
      <c r="V1700" s="32">
        <f t="shared" si="1568"/>
        <v>358.07188824056772</v>
      </c>
      <c r="W1700" s="32">
        <f t="shared" si="1568"/>
        <v>358.07188824056772</v>
      </c>
    </row>
    <row r="1701" spans="1:23" x14ac:dyDescent="0.25">
      <c r="A1701" s="257" t="s">
        <v>541</v>
      </c>
      <c r="B1701" t="str">
        <f>IFERROR(_xlfn.XLOOKUP(TEXT(A1701, "0"), TEXT('Material master'!$A$2:'Material master'!$A$275, "0"), 'Material master'!$B$2:'Material master'!$B$275, 1),"")</f>
        <v>Ca-Carb LMK B WS</v>
      </c>
      <c r="C1701" t="str">
        <f>IFERROR(_xlfn.XLOOKUP(TEXT(A1701, "0"), TEXT('Material master'!$A$2:'Material master'!$A$275, "0"), 'Material master'!$C$2:'Material master'!$C$275, 1),"")</f>
        <v>Bulk Product</v>
      </c>
      <c r="D1701" t="str">
        <f>IFERROR(_xlfn.XLOOKUP(TEXT(A1701, "0"), TEXT('Material master'!$A$2:'Material master'!$A$275, "0"), 'Material master'!$D$2:'Material master'!$D$275, 1),"")</f>
        <v>C002 - Limestone</v>
      </c>
      <c r="E1701" t="str">
        <f>IFERROR(_xlfn.XLOOKUP(TEXT(A1701, "0"), TEXT('Material master'!$A$2:'Material master'!$A$275, "0"), 'Material master'!$E$2:'Material master'!$E$275, 1),"")</f>
        <v>SPC0205 - Limestone</v>
      </c>
      <c r="F1701" t="str">
        <f>IFERROR(_xlfn.XLOOKUP(TEXT(A1701, "0"), TEXT('Material master'!$A$2:'Material master'!$A$275, "0"), 'Material master'!$F$2:'Material master'!$F$275, 1),"")</f>
        <v>BK47 - Limestone Sand Coarse</v>
      </c>
      <c r="G1701" t="str">
        <f>IFERROR(_xlfn.XLOOKUP(TEXT(A1701, "0"), TEXT('Material master'!$A$2:'Material master'!$A$275, "0"), 'Material master'!$G$2:'Material master'!$G$275, 1),"")</f>
        <v>Ca-Carb LMK B WS</v>
      </c>
      <c r="H1701" t="s">
        <v>704</v>
      </c>
      <c r="I1701">
        <v>1</v>
      </c>
      <c r="K1701" s="32"/>
      <c r="L1701" s="32">
        <f t="shared" ref="L1701:W1701" si="1569">IF(( L1700 - K1699 + L1698 ) &gt; 0, CEILING(( L1700 - K1699 + L1698 ), $I1701), 0)</f>
        <v>364</v>
      </c>
      <c r="M1701" s="32">
        <f t="shared" si="1569"/>
        <v>6</v>
      </c>
      <c r="N1701" s="32">
        <f t="shared" si="1569"/>
        <v>6</v>
      </c>
      <c r="O1701" s="32">
        <f t="shared" si="1569"/>
        <v>6</v>
      </c>
      <c r="P1701" s="32">
        <f t="shared" si="1569"/>
        <v>5</v>
      </c>
      <c r="Q1701" s="32">
        <f t="shared" si="1569"/>
        <v>6</v>
      </c>
      <c r="R1701" s="32">
        <f t="shared" si="1569"/>
        <v>6</v>
      </c>
      <c r="S1701" s="32">
        <f t="shared" si="1569"/>
        <v>6</v>
      </c>
      <c r="T1701" s="32">
        <f t="shared" si="1569"/>
        <v>6</v>
      </c>
      <c r="U1701" s="32">
        <f t="shared" si="1569"/>
        <v>5</v>
      </c>
      <c r="V1701" s="32">
        <f t="shared" si="1569"/>
        <v>6</v>
      </c>
      <c r="W1701" s="32">
        <f t="shared" si="1569"/>
        <v>6</v>
      </c>
    </row>
    <row r="1702" spans="1:23" x14ac:dyDescent="0.25">
      <c r="A1702" s="257" t="s">
        <v>541</v>
      </c>
      <c r="B1702" t="str">
        <f>IFERROR(_xlfn.XLOOKUP(TEXT(A1702, "0"), TEXT('Material master'!$A$2:'Material master'!$A$275, "0"), 'Material master'!$B$2:'Material master'!$B$275, 1),"")</f>
        <v>Ca-Carb LMK B WS</v>
      </c>
      <c r="C1702" t="str">
        <f>IFERROR(_xlfn.XLOOKUP(TEXT(A1702, "0"), TEXT('Material master'!$A$2:'Material master'!$A$275, "0"), 'Material master'!$C$2:'Material master'!$C$275, 1),"")</f>
        <v>Bulk Product</v>
      </c>
      <c r="D1702" t="str">
        <f>IFERROR(_xlfn.XLOOKUP(TEXT(A1702, "0"), TEXT('Material master'!$A$2:'Material master'!$A$275, "0"), 'Material master'!$D$2:'Material master'!$D$275, 1),"")</f>
        <v>C002 - Limestone</v>
      </c>
      <c r="E1702" t="str">
        <f>IFERROR(_xlfn.XLOOKUP(TEXT(A1702, "0"), TEXT('Material master'!$A$2:'Material master'!$A$275, "0"), 'Material master'!$E$2:'Material master'!$E$275, 1),"")</f>
        <v>SPC0205 - Limestone</v>
      </c>
      <c r="F1702" t="str">
        <f>IFERROR(_xlfn.XLOOKUP(TEXT(A1702, "0"), TEXT('Material master'!$A$2:'Material master'!$A$275, "0"), 'Material master'!$F$2:'Material master'!$F$275, 1),"")</f>
        <v>BK47 - Limestone Sand Coarse</v>
      </c>
      <c r="G1702" t="str">
        <f>IFERROR(_xlfn.XLOOKUP(TEXT(A1702, "0"), TEXT('Material master'!$A$2:'Material master'!$A$275, "0"), 'Material master'!$G$2:'Material master'!$G$275, 1),"")</f>
        <v>Ca-Carb LMK B WS</v>
      </c>
      <c r="H1702" t="s">
        <v>705</v>
      </c>
      <c r="I1702" t="s">
        <v>615</v>
      </c>
      <c r="J1702">
        <v>10</v>
      </c>
      <c r="K1702" s="32"/>
      <c r="L1702" s="32">
        <f t="shared" ref="L1702:W1702" si="1570">L1701 / $J1702</f>
        <v>36.4</v>
      </c>
      <c r="M1702" s="32">
        <f t="shared" si="1570"/>
        <v>0.6</v>
      </c>
      <c r="N1702" s="32">
        <f t="shared" si="1570"/>
        <v>0.6</v>
      </c>
      <c r="O1702" s="32">
        <f t="shared" si="1570"/>
        <v>0.6</v>
      </c>
      <c r="P1702" s="32">
        <f t="shared" si="1570"/>
        <v>0.5</v>
      </c>
      <c r="Q1702" s="32">
        <f t="shared" si="1570"/>
        <v>0.6</v>
      </c>
      <c r="R1702" s="32">
        <f t="shared" si="1570"/>
        <v>0.6</v>
      </c>
      <c r="S1702" s="32">
        <f t="shared" si="1570"/>
        <v>0.6</v>
      </c>
      <c r="T1702" s="32">
        <f t="shared" si="1570"/>
        <v>0.6</v>
      </c>
      <c r="U1702" s="32">
        <f t="shared" si="1570"/>
        <v>0.5</v>
      </c>
      <c r="V1702" s="32">
        <f t="shared" si="1570"/>
        <v>0.6</v>
      </c>
      <c r="W1702" s="32">
        <f t="shared" si="1570"/>
        <v>0.6</v>
      </c>
    </row>
    <row r="1703" spans="1:23" ht="15.75" thickBot="1" x14ac:dyDescent="0.3">
      <c r="A1703" s="257" t="s">
        <v>541</v>
      </c>
      <c r="B1703" t="str">
        <f>IFERROR(_xlfn.XLOOKUP(TEXT(A1703, "0"), TEXT('Material master'!$A$2:'Material master'!$A$275, "0"), 'Material master'!$B$2:'Material master'!$B$275, 1),"")</f>
        <v>Ca-Carb LMK B WS</v>
      </c>
      <c r="C1703" t="str">
        <f>IFERROR(_xlfn.XLOOKUP(TEXT(A1703, "0"), TEXT('Material master'!$A$2:'Material master'!$A$275, "0"), 'Material master'!$C$2:'Material master'!$C$275, 1),"")</f>
        <v>Bulk Product</v>
      </c>
      <c r="D1703" t="str">
        <f>IFERROR(_xlfn.XLOOKUP(TEXT(A1703, "0"), TEXT('Material master'!$A$2:'Material master'!$A$275, "0"), 'Material master'!$D$2:'Material master'!$D$275, 1),"")</f>
        <v>C002 - Limestone</v>
      </c>
      <c r="E1703" t="str">
        <f>IFERROR(_xlfn.XLOOKUP(TEXT(A1703, "0"), TEXT('Material master'!$A$2:'Material master'!$A$275, "0"), 'Material master'!$E$2:'Material master'!$E$275, 1),"")</f>
        <v>SPC0205 - Limestone</v>
      </c>
      <c r="F1703" t="str">
        <f>IFERROR(_xlfn.XLOOKUP(TEXT(A1703, "0"), TEXT('Material master'!$A$2:'Material master'!$A$275, "0"), 'Material master'!$F$2:'Material master'!$F$275, 1),"")</f>
        <v>BK47 - Limestone Sand Coarse</v>
      </c>
      <c r="G1703" t="str">
        <f>IFERROR(_xlfn.XLOOKUP(TEXT(A1703, "0"), TEXT('Material master'!$A$2:'Material master'!$A$275, "0"), 'Material master'!$G$2:'Material master'!$G$275, 1),"")</f>
        <v>Ca-Carb LMK B WS</v>
      </c>
      <c r="H1703" t="s">
        <v>706</v>
      </c>
      <c r="I1703" s="257" t="s">
        <v>168</v>
      </c>
      <c r="J1703">
        <v>1.01</v>
      </c>
      <c r="K1703" s="32"/>
      <c r="L1703" s="32">
        <f t="shared" ref="L1703:W1703" si="1571">L1701 * $J1703</f>
        <v>367.64</v>
      </c>
      <c r="M1703" s="32">
        <f t="shared" si="1571"/>
        <v>6.0600000000000005</v>
      </c>
      <c r="N1703" s="32">
        <f t="shared" si="1571"/>
        <v>6.0600000000000005</v>
      </c>
      <c r="O1703" s="32">
        <f t="shared" si="1571"/>
        <v>6.0600000000000005</v>
      </c>
      <c r="P1703" s="32">
        <f t="shared" si="1571"/>
        <v>5.05</v>
      </c>
      <c r="Q1703" s="32">
        <f t="shared" si="1571"/>
        <v>6.0600000000000005</v>
      </c>
      <c r="R1703" s="32">
        <f t="shared" si="1571"/>
        <v>6.0600000000000005</v>
      </c>
      <c r="S1703" s="32">
        <f t="shared" si="1571"/>
        <v>6.0600000000000005</v>
      </c>
      <c r="T1703" s="32">
        <f t="shared" si="1571"/>
        <v>6.0600000000000005</v>
      </c>
      <c r="U1703" s="32">
        <f t="shared" si="1571"/>
        <v>5.05</v>
      </c>
      <c r="V1703" s="32">
        <f t="shared" si="1571"/>
        <v>6.0600000000000005</v>
      </c>
      <c r="W1703" s="32">
        <f t="shared" si="1571"/>
        <v>6.0600000000000005</v>
      </c>
    </row>
    <row r="1704" spans="1:23" s="138" customFormat="1" x14ac:dyDescent="0.25">
      <c r="A1704" s="137" t="s">
        <v>543</v>
      </c>
      <c r="B1704" s="138" t="str">
        <f>IFERROR(_xlfn.XLOOKUP(TEXT(A1704, "0"), TEXT('Material master'!$A$2:'Material master'!$A$275, "0"), 'Material master'!$B$2:'Material master'!$B$275, 1),"")</f>
        <v>Feldspar FFA 45 MP PO</v>
      </c>
      <c r="C1704" s="138" t="str">
        <f>IFERROR(_xlfn.XLOOKUP(TEXT(A1704, "0"), TEXT('Material master'!$A$2:'Material master'!$A$275, "0"), 'Material master'!$C$2:'Material master'!$C$275, 1),"")</f>
        <v>Bulk Product</v>
      </c>
      <c r="D1704" s="138" t="str">
        <f>IFERROR(_xlfn.XLOOKUP(TEXT(A1704, "0"), TEXT('Material master'!$A$2:'Material master'!$A$275, "0"), 'Material master'!$D$2:'Material master'!$D$275, 1),"")</f>
        <v>F002 - Feldspatic Minerals</v>
      </c>
      <c r="E1704" s="138" t="str">
        <f>IFERROR(_xlfn.XLOOKUP(TEXT(A1704, "0"), TEXT('Material master'!$A$2:'Material master'!$A$275, "0"), 'Material master'!$E$2:'Material master'!$E$275, 1),"")</f>
        <v>SPC0903 - Anorthosite</v>
      </c>
      <c r="F1704" s="138" t="str">
        <f>IFERROR(_xlfn.XLOOKUP(TEXT(A1704, "0"), TEXT('Material master'!$A$2:'Material master'!$A$275, "0"), 'Material master'!$F$2:'Material master'!$F$275, 1),"")</f>
        <v/>
      </c>
      <c r="G1704" s="138" t="str">
        <f>IFERROR(_xlfn.XLOOKUP(TEXT(A1704, "0"), TEXT('Material master'!$A$2:'Material master'!$A$275, "0"), 'Material master'!$G$2:'Material master'!$G$275, 1),"")</f>
        <v>Anorthosite FFA45 PO</v>
      </c>
      <c r="H1704" s="139" t="s">
        <v>696</v>
      </c>
      <c r="I1704" s="139"/>
      <c r="J1704" s="139"/>
      <c r="K1704" s="143"/>
      <c r="L1704" s="143">
        <v>0</v>
      </c>
      <c r="M1704" s="143">
        <v>0</v>
      </c>
      <c r="N1704" s="143">
        <v>0</v>
      </c>
      <c r="O1704" s="143">
        <v>0</v>
      </c>
      <c r="P1704" s="143">
        <v>0</v>
      </c>
      <c r="Q1704" s="143">
        <v>0</v>
      </c>
      <c r="R1704" s="143">
        <v>0</v>
      </c>
      <c r="S1704" s="143">
        <v>0</v>
      </c>
      <c r="T1704" s="143">
        <v>0</v>
      </c>
      <c r="U1704" s="143">
        <v>0</v>
      </c>
      <c r="V1704" s="143">
        <v>0</v>
      </c>
      <c r="W1704" s="143">
        <v>0</v>
      </c>
    </row>
    <row r="1705" spans="1:23" s="136" customFormat="1" x14ac:dyDescent="0.25">
      <c r="A1705" s="270" t="s">
        <v>543</v>
      </c>
      <c r="B1705" s="136" t="str">
        <f>IFERROR(_xlfn.XLOOKUP(TEXT(A1705, "0"), TEXT('Material master'!$A$2:'Material master'!$A$275, "0"), 'Material master'!$B$2:'Material master'!$B$275, 1),"")</f>
        <v>Feldspar FFA 45 MP PO</v>
      </c>
      <c r="C1705" s="136" t="str">
        <f>IFERROR(_xlfn.XLOOKUP(TEXT(A1705, "0"), TEXT('Material master'!$A$2:'Material master'!$A$275, "0"), 'Material master'!$C$2:'Material master'!$C$275, 1),"")</f>
        <v>Bulk Product</v>
      </c>
      <c r="D1705" s="136" t="str">
        <f>IFERROR(_xlfn.XLOOKUP(TEXT(A1705, "0"), TEXT('Material master'!$A$2:'Material master'!$A$275, "0"), 'Material master'!$D$2:'Material master'!$D$275, 1),"")</f>
        <v>F002 - Feldspatic Minerals</v>
      </c>
      <c r="E1705" s="136" t="str">
        <f>IFERROR(_xlfn.XLOOKUP(TEXT(A1705, "0"), TEXT('Material master'!$A$2:'Material master'!$A$275, "0"), 'Material master'!$E$2:'Material master'!$E$275, 1),"")</f>
        <v>SPC0903 - Anorthosite</v>
      </c>
      <c r="F1705" s="136" t="str">
        <f>IFERROR(_xlfn.XLOOKUP(TEXT(A1705, "0"), TEXT('Material master'!$A$2:'Material master'!$A$275, "0"), 'Material master'!$F$2:'Material master'!$F$275, 1),"")</f>
        <v/>
      </c>
      <c r="G1705" s="136" t="str">
        <f>IFERROR(_xlfn.XLOOKUP(TEXT(A1705, "0"), TEXT('Material master'!$A$2:'Material master'!$A$275, "0"), 'Material master'!$G$2:'Material master'!$G$275, 1),"")</f>
        <v>Anorthosite FFA45 PO</v>
      </c>
      <c r="H1705" s="136" t="s">
        <v>697</v>
      </c>
      <c r="K1705" s="142">
        <v>0</v>
      </c>
      <c r="L1705" s="142">
        <f t="shared" ref="L1705:W1705" si="1572">K1705 - L1704 + L1707</f>
        <v>0</v>
      </c>
      <c r="M1705" s="142">
        <f t="shared" si="1572"/>
        <v>0</v>
      </c>
      <c r="N1705" s="142">
        <f t="shared" si="1572"/>
        <v>0</v>
      </c>
      <c r="O1705" s="142">
        <f t="shared" si="1572"/>
        <v>0</v>
      </c>
      <c r="P1705" s="142">
        <f t="shared" si="1572"/>
        <v>0</v>
      </c>
      <c r="Q1705" s="142">
        <f t="shared" si="1572"/>
        <v>0</v>
      </c>
      <c r="R1705" s="142">
        <f t="shared" si="1572"/>
        <v>0</v>
      </c>
      <c r="S1705" s="142">
        <f t="shared" si="1572"/>
        <v>0</v>
      </c>
      <c r="T1705" s="142">
        <f t="shared" si="1572"/>
        <v>0</v>
      </c>
      <c r="U1705" s="142">
        <f t="shared" si="1572"/>
        <v>0</v>
      </c>
      <c r="V1705" s="142">
        <f t="shared" si="1572"/>
        <v>0</v>
      </c>
      <c r="W1705" s="142">
        <f t="shared" si="1572"/>
        <v>0</v>
      </c>
    </row>
    <row r="1706" spans="1:23" x14ac:dyDescent="0.25">
      <c r="A1706" s="257" t="s">
        <v>543</v>
      </c>
      <c r="B1706" t="str">
        <f>IFERROR(_xlfn.XLOOKUP(TEXT(A1706, "0"), TEXT('Material master'!$A$2:'Material master'!$A$275, "0"), 'Material master'!$B$2:'Material master'!$B$275, 1),"")</f>
        <v>Feldspar FFA 45 MP PO</v>
      </c>
      <c r="C1706" t="str">
        <f>IFERROR(_xlfn.XLOOKUP(TEXT(A1706, "0"), TEXT('Material master'!$A$2:'Material master'!$A$275, "0"), 'Material master'!$C$2:'Material master'!$C$275, 1),"")</f>
        <v>Bulk Product</v>
      </c>
      <c r="D1706" t="str">
        <f>IFERROR(_xlfn.XLOOKUP(TEXT(A1706, "0"), TEXT('Material master'!$A$2:'Material master'!$A$275, "0"), 'Material master'!$D$2:'Material master'!$D$275, 1),"")</f>
        <v>F002 - Feldspatic Minerals</v>
      </c>
      <c r="E1706" t="str">
        <f>IFERROR(_xlfn.XLOOKUP(TEXT(A1706, "0"), TEXT('Material master'!$A$2:'Material master'!$A$275, "0"), 'Material master'!$E$2:'Material master'!$E$275, 1),"")</f>
        <v>SPC0903 - Anorthosite</v>
      </c>
      <c r="F1706" t="str">
        <f>IFERROR(_xlfn.XLOOKUP(TEXT(A1706, "0"), TEXT('Material master'!$A$2:'Material master'!$A$275, "0"), 'Material master'!$F$2:'Material master'!$F$275, 1),"")</f>
        <v/>
      </c>
      <c r="G1706" t="str">
        <f>IFERROR(_xlfn.XLOOKUP(TEXT(A1706, "0"), TEXT('Material master'!$A$2:'Material master'!$A$275, "0"), 'Material master'!$G$2:'Material master'!$G$275, 1),"")</f>
        <v>Anorthosite FFA45 PO</v>
      </c>
      <c r="H1706" t="s">
        <v>698</v>
      </c>
      <c r="I1706" s="32">
        <v>0</v>
      </c>
      <c r="J1706" s="258">
        <f>IFERROR($I1706/AVERAGE($L1704:$W1704),0)</f>
        <v>0</v>
      </c>
      <c r="K1706" s="32"/>
      <c r="L1706" s="32">
        <f t="shared" ref="L1706:W1706" si="1573">$I1706</f>
        <v>0</v>
      </c>
      <c r="M1706" s="32">
        <f t="shared" si="1573"/>
        <v>0</v>
      </c>
      <c r="N1706" s="32">
        <f t="shared" si="1573"/>
        <v>0</v>
      </c>
      <c r="O1706" s="32">
        <f t="shared" si="1573"/>
        <v>0</v>
      </c>
      <c r="P1706" s="32">
        <f t="shared" si="1573"/>
        <v>0</v>
      </c>
      <c r="Q1706" s="32">
        <f t="shared" si="1573"/>
        <v>0</v>
      </c>
      <c r="R1706" s="32">
        <f t="shared" si="1573"/>
        <v>0</v>
      </c>
      <c r="S1706" s="32">
        <f t="shared" si="1573"/>
        <v>0</v>
      </c>
      <c r="T1706" s="32">
        <f t="shared" si="1573"/>
        <v>0</v>
      </c>
      <c r="U1706" s="32">
        <f t="shared" si="1573"/>
        <v>0</v>
      </c>
      <c r="V1706" s="32">
        <f t="shared" si="1573"/>
        <v>0</v>
      </c>
      <c r="W1706" s="32">
        <f t="shared" si="1573"/>
        <v>0</v>
      </c>
    </row>
    <row r="1707" spans="1:23" x14ac:dyDescent="0.25">
      <c r="A1707" s="257" t="s">
        <v>543</v>
      </c>
      <c r="B1707" t="str">
        <f>IFERROR(_xlfn.XLOOKUP(TEXT(A1707, "0"), TEXT('Material master'!$A$2:'Material master'!$A$275, "0"), 'Material master'!$B$2:'Material master'!$B$275, 1),"")</f>
        <v>Feldspar FFA 45 MP PO</v>
      </c>
      <c r="C1707" t="str">
        <f>IFERROR(_xlfn.XLOOKUP(TEXT(A1707, "0"), TEXT('Material master'!$A$2:'Material master'!$A$275, "0"), 'Material master'!$C$2:'Material master'!$C$275, 1),"")</f>
        <v>Bulk Product</v>
      </c>
      <c r="D1707" t="str">
        <f>IFERROR(_xlfn.XLOOKUP(TEXT(A1707, "0"), TEXT('Material master'!$A$2:'Material master'!$A$275, "0"), 'Material master'!$D$2:'Material master'!$D$275, 1),"")</f>
        <v>F002 - Feldspatic Minerals</v>
      </c>
      <c r="E1707" t="str">
        <f>IFERROR(_xlfn.XLOOKUP(TEXT(A1707, "0"), TEXT('Material master'!$A$2:'Material master'!$A$275, "0"), 'Material master'!$E$2:'Material master'!$E$275, 1),"")</f>
        <v>SPC0903 - Anorthosite</v>
      </c>
      <c r="F1707" t="str">
        <f>IFERROR(_xlfn.XLOOKUP(TEXT(A1707, "0"), TEXT('Material master'!$A$2:'Material master'!$A$275, "0"), 'Material master'!$F$2:'Material master'!$F$275, 1),"")</f>
        <v/>
      </c>
      <c r="G1707" t="str">
        <f>IFERROR(_xlfn.XLOOKUP(TEXT(A1707, "0"), TEXT('Material master'!$A$2:'Material master'!$A$275, "0"), 'Material master'!$G$2:'Material master'!$G$275, 1),"")</f>
        <v>Anorthosite FFA45 PO</v>
      </c>
      <c r="H1707" t="s">
        <v>704</v>
      </c>
      <c r="I1707">
        <v>1</v>
      </c>
      <c r="K1707" s="32"/>
      <c r="L1707" s="32">
        <f t="shared" ref="L1707:W1707" si="1574">IF(( L1706 - K1705 + L1704 ) &gt; 0, CEILING(( L1706 - K1705 + L1704 ), $I1707), 0)</f>
        <v>0</v>
      </c>
      <c r="M1707" s="32">
        <f t="shared" si="1574"/>
        <v>0</v>
      </c>
      <c r="N1707" s="32">
        <f t="shared" si="1574"/>
        <v>0</v>
      </c>
      <c r="O1707" s="32">
        <f t="shared" si="1574"/>
        <v>0</v>
      </c>
      <c r="P1707" s="32">
        <f t="shared" si="1574"/>
        <v>0</v>
      </c>
      <c r="Q1707" s="32">
        <f t="shared" si="1574"/>
        <v>0</v>
      </c>
      <c r="R1707" s="32">
        <f t="shared" si="1574"/>
        <v>0</v>
      </c>
      <c r="S1707" s="32">
        <f t="shared" si="1574"/>
        <v>0</v>
      </c>
      <c r="T1707" s="32">
        <f t="shared" si="1574"/>
        <v>0</v>
      </c>
      <c r="U1707" s="32">
        <f t="shared" si="1574"/>
        <v>0</v>
      </c>
      <c r="V1707" s="32">
        <f t="shared" si="1574"/>
        <v>0</v>
      </c>
      <c r="W1707" s="32">
        <f t="shared" si="1574"/>
        <v>0</v>
      </c>
    </row>
    <row r="1708" spans="1:23" x14ac:dyDescent="0.25">
      <c r="A1708" s="257" t="s">
        <v>543</v>
      </c>
      <c r="B1708" t="str">
        <f>IFERROR(_xlfn.XLOOKUP(TEXT(A1708, "0"), TEXT('Material master'!$A$2:'Material master'!$A$275, "0"), 'Material master'!$B$2:'Material master'!$B$275, 1),"")</f>
        <v>Feldspar FFA 45 MP PO</v>
      </c>
      <c r="C1708" t="str">
        <f>IFERROR(_xlfn.XLOOKUP(TEXT(A1708, "0"), TEXT('Material master'!$A$2:'Material master'!$A$275, "0"), 'Material master'!$C$2:'Material master'!$C$275, 1),"")</f>
        <v>Bulk Product</v>
      </c>
      <c r="D1708" t="str">
        <f>IFERROR(_xlfn.XLOOKUP(TEXT(A1708, "0"), TEXT('Material master'!$A$2:'Material master'!$A$275, "0"), 'Material master'!$D$2:'Material master'!$D$275, 1),"")</f>
        <v>F002 - Feldspatic Minerals</v>
      </c>
      <c r="E1708" t="str">
        <f>IFERROR(_xlfn.XLOOKUP(TEXT(A1708, "0"), TEXT('Material master'!$A$2:'Material master'!$A$275, "0"), 'Material master'!$E$2:'Material master'!$E$275, 1),"")</f>
        <v>SPC0903 - Anorthosite</v>
      </c>
      <c r="F1708" t="str">
        <f>IFERROR(_xlfn.XLOOKUP(TEXT(A1708, "0"), TEXT('Material master'!$A$2:'Material master'!$A$275, "0"), 'Material master'!$F$2:'Material master'!$F$275, 1),"")</f>
        <v/>
      </c>
      <c r="G1708" t="str">
        <f>IFERROR(_xlfn.XLOOKUP(TEXT(A1708, "0"), TEXT('Material master'!$A$2:'Material master'!$A$275, "0"), 'Material master'!$G$2:'Material master'!$G$275, 1),"")</f>
        <v>Anorthosite FFA45 PO</v>
      </c>
      <c r="H1708" t="s">
        <v>705</v>
      </c>
      <c r="I1708" t="s">
        <v>652</v>
      </c>
      <c r="J1708">
        <v>2.6</v>
      </c>
      <c r="K1708" s="32"/>
      <c r="L1708" s="32">
        <f t="shared" ref="L1708:W1708" si="1575">L1707 / $J1708</f>
        <v>0</v>
      </c>
      <c r="M1708" s="32">
        <f t="shared" si="1575"/>
        <v>0</v>
      </c>
      <c r="N1708" s="32">
        <f t="shared" si="1575"/>
        <v>0</v>
      </c>
      <c r="O1708" s="32">
        <f t="shared" si="1575"/>
        <v>0</v>
      </c>
      <c r="P1708" s="32">
        <f t="shared" si="1575"/>
        <v>0</v>
      </c>
      <c r="Q1708" s="32">
        <f t="shared" si="1575"/>
        <v>0</v>
      </c>
      <c r="R1708" s="32">
        <f t="shared" si="1575"/>
        <v>0</v>
      </c>
      <c r="S1708" s="32">
        <f t="shared" si="1575"/>
        <v>0</v>
      </c>
      <c r="T1708" s="32">
        <f t="shared" si="1575"/>
        <v>0</v>
      </c>
      <c r="U1708" s="32">
        <f t="shared" si="1575"/>
        <v>0</v>
      </c>
      <c r="V1708" s="32">
        <f t="shared" si="1575"/>
        <v>0</v>
      </c>
      <c r="W1708" s="32">
        <f t="shared" si="1575"/>
        <v>0</v>
      </c>
    </row>
    <row r="1709" spans="1:23" ht="15.75" thickBot="1" x14ac:dyDescent="0.3">
      <c r="A1709" s="257" t="s">
        <v>543</v>
      </c>
      <c r="B1709" t="str">
        <f>IFERROR(_xlfn.XLOOKUP(TEXT(A1709, "0"), TEXT('Material master'!$A$2:'Material master'!$A$275, "0"), 'Material master'!$B$2:'Material master'!$B$275, 1),"")</f>
        <v>Feldspar FFA 45 MP PO</v>
      </c>
      <c r="C1709" t="str">
        <f>IFERROR(_xlfn.XLOOKUP(TEXT(A1709, "0"), TEXT('Material master'!$A$2:'Material master'!$A$275, "0"), 'Material master'!$C$2:'Material master'!$C$275, 1),"")</f>
        <v>Bulk Product</v>
      </c>
      <c r="D1709" t="str">
        <f>IFERROR(_xlfn.XLOOKUP(TEXT(A1709, "0"), TEXT('Material master'!$A$2:'Material master'!$A$275, "0"), 'Material master'!$D$2:'Material master'!$D$275, 1),"")</f>
        <v>F002 - Feldspatic Minerals</v>
      </c>
      <c r="E1709" t="str">
        <f>IFERROR(_xlfn.XLOOKUP(TEXT(A1709, "0"), TEXT('Material master'!$A$2:'Material master'!$A$275, "0"), 'Material master'!$E$2:'Material master'!$E$275, 1),"")</f>
        <v>SPC0903 - Anorthosite</v>
      </c>
      <c r="F1709" t="str">
        <f>IFERROR(_xlfn.XLOOKUP(TEXT(A1709, "0"), TEXT('Material master'!$A$2:'Material master'!$A$275, "0"), 'Material master'!$F$2:'Material master'!$F$275, 1),"")</f>
        <v/>
      </c>
      <c r="G1709" t="str">
        <f>IFERROR(_xlfn.XLOOKUP(TEXT(A1709, "0"), TEXT('Material master'!$A$2:'Material master'!$A$275, "0"), 'Material master'!$G$2:'Material master'!$G$275, 1),"")</f>
        <v>Anorthosite FFA45 PO</v>
      </c>
      <c r="H1709" t="s">
        <v>706</v>
      </c>
      <c r="I1709" s="257" t="s">
        <v>193</v>
      </c>
      <c r="J1709">
        <v>1.01</v>
      </c>
      <c r="K1709" s="32"/>
      <c r="L1709" s="32">
        <f t="shared" ref="L1709:W1709" si="1576">L1707 * $J1709</f>
        <v>0</v>
      </c>
      <c r="M1709" s="32">
        <f t="shared" si="1576"/>
        <v>0</v>
      </c>
      <c r="N1709" s="32">
        <f t="shared" si="1576"/>
        <v>0</v>
      </c>
      <c r="O1709" s="32">
        <f t="shared" si="1576"/>
        <v>0</v>
      </c>
      <c r="P1709" s="32">
        <f t="shared" si="1576"/>
        <v>0</v>
      </c>
      <c r="Q1709" s="32">
        <f t="shared" si="1576"/>
        <v>0</v>
      </c>
      <c r="R1709" s="32">
        <f t="shared" si="1576"/>
        <v>0</v>
      </c>
      <c r="S1709" s="32">
        <f t="shared" si="1576"/>
        <v>0</v>
      </c>
      <c r="T1709" s="32">
        <f t="shared" si="1576"/>
        <v>0</v>
      </c>
      <c r="U1709" s="32">
        <f t="shared" si="1576"/>
        <v>0</v>
      </c>
      <c r="V1709" s="32">
        <f t="shared" si="1576"/>
        <v>0</v>
      </c>
      <c r="W1709" s="32">
        <f t="shared" si="1576"/>
        <v>0</v>
      </c>
    </row>
    <row r="1710" spans="1:23" s="138" customFormat="1" x14ac:dyDescent="0.25">
      <c r="A1710" s="137" t="s">
        <v>546</v>
      </c>
      <c r="B1710" s="138" t="str">
        <f>IFERROR(_xlfn.XLOOKUP(TEXT(A1710, "0"), TEXT('Material master'!$A$2:'Material master'!$A$275, "0"), 'Material master'!$B$2:'Material master'!$B$275, 1),"")</f>
        <v>ATH SG200 X PO</v>
      </c>
      <c r="C1710" s="138" t="str">
        <f>IFERROR(_xlfn.XLOOKUP(TEXT(A1710, "0"), TEXT('Material master'!$A$2:'Material master'!$A$275, "0"), 'Material master'!$C$2:'Material master'!$C$275, 1),"")</f>
        <v>Bulk Product</v>
      </c>
      <c r="D1710" s="138" t="str">
        <f>IFERROR(_xlfn.XLOOKUP(TEXT(A1710, "0"), TEXT('Material master'!$A$2:'Material master'!$A$275, "0"), 'Material master'!$D$2:'Material master'!$D$275, 1),"")</f>
        <v>J000 - ATH</v>
      </c>
      <c r="E1710" s="138" t="str">
        <f>IFERROR(_xlfn.XLOOKUP(TEXT(A1710, "0"), TEXT('Material master'!$A$2:'Material master'!$A$275, "0"), 'Material master'!$E$2:'Material master'!$E$275, 1),"")</f>
        <v>SPC0922 - ATH Flour</v>
      </c>
      <c r="F1710" s="138" t="str">
        <f>IFERROR(_xlfn.XLOOKUP(TEXT(A1710, "0"), TEXT('Material master'!$A$2:'Material master'!$A$275, "0"), 'Material master'!$F$2:'Material master'!$F$275, 1),"")</f>
        <v>AC01 - ATH Flour Coarse</v>
      </c>
      <c r="G1710" s="138" t="str">
        <f>IFERROR(_xlfn.XLOOKUP(TEXT(A1710, "0"), TEXT('Material master'!$A$2:'Material master'!$A$275, "0"), 'Material master'!$G$2:'Material master'!$G$275, 1),"")</f>
        <v>ATH SG200 X PO</v>
      </c>
      <c r="H1710" s="138" t="s">
        <v>695</v>
      </c>
      <c r="I1710" s="137" t="s">
        <v>548</v>
      </c>
      <c r="K1710" s="140"/>
      <c r="L1710" s="140">
        <f t="shared" ref="L1710:W1710" si="1577">IFERROR(L1727, 0)</f>
        <v>15</v>
      </c>
      <c r="M1710" s="140">
        <f t="shared" si="1577"/>
        <v>15</v>
      </c>
      <c r="N1710" s="140">
        <f t="shared" si="1577"/>
        <v>15</v>
      </c>
      <c r="O1710" s="140">
        <f t="shared" si="1577"/>
        <v>16</v>
      </c>
      <c r="P1710" s="140">
        <f t="shared" si="1577"/>
        <v>16</v>
      </c>
      <c r="Q1710" s="140">
        <f t="shared" si="1577"/>
        <v>16</v>
      </c>
      <c r="R1710" s="140">
        <f t="shared" si="1577"/>
        <v>16</v>
      </c>
      <c r="S1710" s="140">
        <f t="shared" si="1577"/>
        <v>16</v>
      </c>
      <c r="T1710" s="140">
        <f t="shared" si="1577"/>
        <v>16</v>
      </c>
      <c r="U1710" s="140">
        <f t="shared" si="1577"/>
        <v>16</v>
      </c>
      <c r="V1710" s="140">
        <f t="shared" si="1577"/>
        <v>16</v>
      </c>
      <c r="W1710" s="140">
        <f t="shared" si="1577"/>
        <v>16</v>
      </c>
    </row>
    <row r="1711" spans="1:23" x14ac:dyDescent="0.25">
      <c r="A1711" s="257" t="s">
        <v>546</v>
      </c>
      <c r="B1711" t="str">
        <f>IFERROR(_xlfn.XLOOKUP(TEXT(A1711, "0"), TEXT('Material master'!$A$2:'Material master'!$A$275, "0"), 'Material master'!$B$2:'Material master'!$B$275, 1),"")</f>
        <v>ATH SG200 X PO</v>
      </c>
      <c r="C1711" t="str">
        <f>IFERROR(_xlfn.XLOOKUP(TEXT(A1711, "0"), TEXT('Material master'!$A$2:'Material master'!$A$275, "0"), 'Material master'!$C$2:'Material master'!$C$275, 1),"")</f>
        <v>Bulk Product</v>
      </c>
      <c r="D1711" t="str">
        <f>IFERROR(_xlfn.XLOOKUP(TEXT(A1711, "0"), TEXT('Material master'!$A$2:'Material master'!$A$275, "0"), 'Material master'!$D$2:'Material master'!$D$275, 1),"")</f>
        <v>J000 - ATH</v>
      </c>
      <c r="E1711" t="str">
        <f>IFERROR(_xlfn.XLOOKUP(TEXT(A1711, "0"), TEXT('Material master'!$A$2:'Material master'!$A$275, "0"), 'Material master'!$E$2:'Material master'!$E$275, 1),"")</f>
        <v>SPC0922 - ATH Flour</v>
      </c>
      <c r="F1711" t="str">
        <f>IFERROR(_xlfn.XLOOKUP(TEXT(A1711, "0"), TEXT('Material master'!$A$2:'Material master'!$A$275, "0"), 'Material master'!$F$2:'Material master'!$F$275, 1),"")</f>
        <v>AC01 - ATH Flour Coarse</v>
      </c>
      <c r="G1711" t="str">
        <f>IFERROR(_xlfn.XLOOKUP(TEXT(A1711, "0"), TEXT('Material master'!$A$2:'Material master'!$A$275, "0"), 'Material master'!$G$2:'Material master'!$G$275, 1),"")</f>
        <v>ATH SG200 X PO</v>
      </c>
      <c r="H1711" t="s">
        <v>695</v>
      </c>
      <c r="I1711" s="257" t="s">
        <v>550</v>
      </c>
      <c r="K1711" s="32"/>
      <c r="L1711" s="32">
        <f t="shared" ref="L1711:W1711" si="1578">IFERROR(L1738, 0)</f>
        <v>0</v>
      </c>
      <c r="M1711" s="32">
        <f t="shared" si="1578"/>
        <v>0</v>
      </c>
      <c r="N1711" s="32">
        <f t="shared" si="1578"/>
        <v>0</v>
      </c>
      <c r="O1711" s="32">
        <f t="shared" si="1578"/>
        <v>0</v>
      </c>
      <c r="P1711" s="32">
        <f t="shared" si="1578"/>
        <v>0</v>
      </c>
      <c r="Q1711" s="32">
        <f t="shared" si="1578"/>
        <v>0</v>
      </c>
      <c r="R1711" s="32">
        <f t="shared" si="1578"/>
        <v>0</v>
      </c>
      <c r="S1711" s="32">
        <f t="shared" si="1578"/>
        <v>0</v>
      </c>
      <c r="T1711" s="32">
        <f t="shared" si="1578"/>
        <v>0</v>
      </c>
      <c r="U1711" s="32">
        <f t="shared" si="1578"/>
        <v>0</v>
      </c>
      <c r="V1711" s="32">
        <f t="shared" si="1578"/>
        <v>0</v>
      </c>
      <c r="W1711" s="32">
        <f t="shared" si="1578"/>
        <v>0</v>
      </c>
    </row>
    <row r="1712" spans="1:23" x14ac:dyDescent="0.25">
      <c r="A1712" s="257" t="s">
        <v>546</v>
      </c>
      <c r="B1712" t="str">
        <f>IFERROR(_xlfn.XLOOKUP(TEXT(A1712, "0"), TEXT('Material master'!$A$2:'Material master'!$A$275, "0"), 'Material master'!$B$2:'Material master'!$B$275, 1),"")</f>
        <v>ATH SG200 X PO</v>
      </c>
      <c r="C1712" t="str">
        <f>IFERROR(_xlfn.XLOOKUP(TEXT(A1712, "0"), TEXT('Material master'!$A$2:'Material master'!$A$275, "0"), 'Material master'!$C$2:'Material master'!$C$275, 1),"")</f>
        <v>Bulk Product</v>
      </c>
      <c r="D1712" t="str">
        <f>IFERROR(_xlfn.XLOOKUP(TEXT(A1712, "0"), TEXT('Material master'!$A$2:'Material master'!$A$275, "0"), 'Material master'!$D$2:'Material master'!$D$275, 1),"")</f>
        <v>J000 - ATH</v>
      </c>
      <c r="E1712" t="str">
        <f>IFERROR(_xlfn.XLOOKUP(TEXT(A1712, "0"), TEXT('Material master'!$A$2:'Material master'!$A$275, "0"), 'Material master'!$E$2:'Material master'!$E$275, 1),"")</f>
        <v>SPC0922 - ATH Flour</v>
      </c>
      <c r="F1712" t="str">
        <f>IFERROR(_xlfn.XLOOKUP(TEXT(A1712, "0"), TEXT('Material master'!$A$2:'Material master'!$A$275, "0"), 'Material master'!$F$2:'Material master'!$F$275, 1),"")</f>
        <v>AC01 - ATH Flour Coarse</v>
      </c>
      <c r="G1712" t="str">
        <f>IFERROR(_xlfn.XLOOKUP(TEXT(A1712, "0"), TEXT('Material master'!$A$2:'Material master'!$A$275, "0"), 'Material master'!$G$2:'Material master'!$G$275, 1),"")</f>
        <v>ATH SG200 X PO</v>
      </c>
      <c r="H1712" s="1" t="s">
        <v>696</v>
      </c>
      <c r="I1712" s="1"/>
      <c r="J1712" s="1"/>
      <c r="K1712" s="141"/>
      <c r="L1712" s="141">
        <f t="shared" ref="L1712:W1712" si="1579">SUM(L1710:L1711)</f>
        <v>15</v>
      </c>
      <c r="M1712" s="141">
        <f t="shared" si="1579"/>
        <v>15</v>
      </c>
      <c r="N1712" s="141">
        <f t="shared" si="1579"/>
        <v>15</v>
      </c>
      <c r="O1712" s="141">
        <f t="shared" si="1579"/>
        <v>16</v>
      </c>
      <c r="P1712" s="141">
        <f t="shared" si="1579"/>
        <v>16</v>
      </c>
      <c r="Q1712" s="141">
        <f t="shared" si="1579"/>
        <v>16</v>
      </c>
      <c r="R1712" s="141">
        <f t="shared" si="1579"/>
        <v>16</v>
      </c>
      <c r="S1712" s="141">
        <f t="shared" si="1579"/>
        <v>16</v>
      </c>
      <c r="T1712" s="141">
        <f t="shared" si="1579"/>
        <v>16</v>
      </c>
      <c r="U1712" s="141">
        <f t="shared" si="1579"/>
        <v>16</v>
      </c>
      <c r="V1712" s="141">
        <f t="shared" si="1579"/>
        <v>16</v>
      </c>
      <c r="W1712" s="141">
        <f t="shared" si="1579"/>
        <v>16</v>
      </c>
    </row>
    <row r="1713" spans="1:23" s="136" customFormat="1" x14ac:dyDescent="0.25">
      <c r="A1713" s="270" t="s">
        <v>546</v>
      </c>
      <c r="B1713" s="136" t="str">
        <f>IFERROR(_xlfn.XLOOKUP(TEXT(A1713, "0"), TEXT('Material master'!$A$2:'Material master'!$A$275, "0"), 'Material master'!$B$2:'Material master'!$B$275, 1),"")</f>
        <v>ATH SG200 X PO</v>
      </c>
      <c r="C1713" s="136" t="str">
        <f>IFERROR(_xlfn.XLOOKUP(TEXT(A1713, "0"), TEXT('Material master'!$A$2:'Material master'!$A$275, "0"), 'Material master'!$C$2:'Material master'!$C$275, 1),"")</f>
        <v>Bulk Product</v>
      </c>
      <c r="D1713" s="136" t="str">
        <f>IFERROR(_xlfn.XLOOKUP(TEXT(A1713, "0"), TEXT('Material master'!$A$2:'Material master'!$A$275, "0"), 'Material master'!$D$2:'Material master'!$D$275, 1),"")</f>
        <v>J000 - ATH</v>
      </c>
      <c r="E1713" s="136" t="str">
        <f>IFERROR(_xlfn.XLOOKUP(TEXT(A1713, "0"), TEXT('Material master'!$A$2:'Material master'!$A$275, "0"), 'Material master'!$E$2:'Material master'!$E$275, 1),"")</f>
        <v>SPC0922 - ATH Flour</v>
      </c>
      <c r="F1713" s="136" t="str">
        <f>IFERROR(_xlfn.XLOOKUP(TEXT(A1713, "0"), TEXT('Material master'!$A$2:'Material master'!$A$275, "0"), 'Material master'!$F$2:'Material master'!$F$275, 1),"")</f>
        <v>AC01 - ATH Flour Coarse</v>
      </c>
      <c r="G1713" s="136" t="str">
        <f>IFERROR(_xlfn.XLOOKUP(TEXT(A1713, "0"), TEXT('Material master'!$A$2:'Material master'!$A$275, "0"), 'Material master'!$G$2:'Material master'!$G$275, 1),"")</f>
        <v>ATH SG200 X PO</v>
      </c>
      <c r="H1713" s="136" t="s">
        <v>697</v>
      </c>
      <c r="K1713" s="142">
        <v>0</v>
      </c>
      <c r="L1713" s="142">
        <f t="shared" ref="L1713:W1713" si="1580">K1713 - L1712 + L1715</f>
        <v>38</v>
      </c>
      <c r="M1713" s="142">
        <f t="shared" si="1580"/>
        <v>38</v>
      </c>
      <c r="N1713" s="142">
        <f t="shared" si="1580"/>
        <v>38</v>
      </c>
      <c r="O1713" s="142">
        <f t="shared" si="1580"/>
        <v>38</v>
      </c>
      <c r="P1713" s="142">
        <f t="shared" si="1580"/>
        <v>38</v>
      </c>
      <c r="Q1713" s="142">
        <f t="shared" si="1580"/>
        <v>38</v>
      </c>
      <c r="R1713" s="142">
        <f t="shared" si="1580"/>
        <v>38</v>
      </c>
      <c r="S1713" s="142">
        <f t="shared" si="1580"/>
        <v>38</v>
      </c>
      <c r="T1713" s="142">
        <f t="shared" si="1580"/>
        <v>38</v>
      </c>
      <c r="U1713" s="142">
        <f t="shared" si="1580"/>
        <v>38</v>
      </c>
      <c r="V1713" s="142">
        <f t="shared" si="1580"/>
        <v>38</v>
      </c>
      <c r="W1713" s="142">
        <f t="shared" si="1580"/>
        <v>38</v>
      </c>
    </row>
    <row r="1714" spans="1:23" x14ac:dyDescent="0.25">
      <c r="A1714" s="257" t="s">
        <v>546</v>
      </c>
      <c r="B1714" t="str">
        <f>IFERROR(_xlfn.XLOOKUP(TEXT(A1714, "0"), TEXT('Material master'!$A$2:'Material master'!$A$275, "0"), 'Material master'!$B$2:'Material master'!$B$275, 1),"")</f>
        <v>ATH SG200 X PO</v>
      </c>
      <c r="C1714" t="str">
        <f>IFERROR(_xlfn.XLOOKUP(TEXT(A1714, "0"), TEXT('Material master'!$A$2:'Material master'!$A$275, "0"), 'Material master'!$C$2:'Material master'!$C$275, 1),"")</f>
        <v>Bulk Product</v>
      </c>
      <c r="D1714" t="str">
        <f>IFERROR(_xlfn.XLOOKUP(TEXT(A1714, "0"), TEXT('Material master'!$A$2:'Material master'!$A$275, "0"), 'Material master'!$D$2:'Material master'!$D$275, 1),"")</f>
        <v>J000 - ATH</v>
      </c>
      <c r="E1714" t="str">
        <f>IFERROR(_xlfn.XLOOKUP(TEXT(A1714, "0"), TEXT('Material master'!$A$2:'Material master'!$A$275, "0"), 'Material master'!$E$2:'Material master'!$E$275, 1),"")</f>
        <v>SPC0922 - ATH Flour</v>
      </c>
      <c r="F1714" t="str">
        <f>IFERROR(_xlfn.XLOOKUP(TEXT(A1714, "0"), TEXT('Material master'!$A$2:'Material master'!$A$275, "0"), 'Material master'!$F$2:'Material master'!$F$275, 1),"")</f>
        <v>AC01 - ATH Flour Coarse</v>
      </c>
      <c r="G1714" t="str">
        <f>IFERROR(_xlfn.XLOOKUP(TEXT(A1714, "0"), TEXT('Material master'!$A$2:'Material master'!$A$275, "0"), 'Material master'!$G$2:'Material master'!$G$275, 1),"")</f>
        <v>ATH SG200 X PO</v>
      </c>
      <c r="H1714" t="s">
        <v>698</v>
      </c>
      <c r="I1714" s="32">
        <v>37.73552959191646</v>
      </c>
      <c r="J1714" s="258">
        <f>IFERROR($I1714/AVERAGE($L1712:$W1712),0)</f>
        <v>2.3959066407566008</v>
      </c>
      <c r="K1714" s="32"/>
      <c r="L1714" s="32">
        <f t="shared" ref="L1714:W1714" si="1581">$I1714</f>
        <v>37.73552959191646</v>
      </c>
      <c r="M1714" s="32">
        <f t="shared" si="1581"/>
        <v>37.73552959191646</v>
      </c>
      <c r="N1714" s="32">
        <f t="shared" si="1581"/>
        <v>37.73552959191646</v>
      </c>
      <c r="O1714" s="32">
        <f t="shared" si="1581"/>
        <v>37.73552959191646</v>
      </c>
      <c r="P1714" s="32">
        <f t="shared" si="1581"/>
        <v>37.73552959191646</v>
      </c>
      <c r="Q1714" s="32">
        <f t="shared" si="1581"/>
        <v>37.73552959191646</v>
      </c>
      <c r="R1714" s="32">
        <f t="shared" si="1581"/>
        <v>37.73552959191646</v>
      </c>
      <c r="S1714" s="32">
        <f t="shared" si="1581"/>
        <v>37.73552959191646</v>
      </c>
      <c r="T1714" s="32">
        <f t="shared" si="1581"/>
        <v>37.73552959191646</v>
      </c>
      <c r="U1714" s="32">
        <f t="shared" si="1581"/>
        <v>37.73552959191646</v>
      </c>
      <c r="V1714" s="32">
        <f t="shared" si="1581"/>
        <v>37.73552959191646</v>
      </c>
      <c r="W1714" s="32">
        <f t="shared" si="1581"/>
        <v>37.73552959191646</v>
      </c>
    </row>
    <row r="1715" spans="1:23" x14ac:dyDescent="0.25">
      <c r="A1715" s="257" t="s">
        <v>546</v>
      </c>
      <c r="B1715" t="str">
        <f>IFERROR(_xlfn.XLOOKUP(TEXT(A1715, "0"), TEXT('Material master'!$A$2:'Material master'!$A$275, "0"), 'Material master'!$B$2:'Material master'!$B$275, 1),"")</f>
        <v>ATH SG200 X PO</v>
      </c>
      <c r="C1715" t="str">
        <f>IFERROR(_xlfn.XLOOKUP(TEXT(A1715, "0"), TEXT('Material master'!$A$2:'Material master'!$A$275, "0"), 'Material master'!$C$2:'Material master'!$C$275, 1),"")</f>
        <v>Bulk Product</v>
      </c>
      <c r="D1715" t="str">
        <f>IFERROR(_xlfn.XLOOKUP(TEXT(A1715, "0"), TEXT('Material master'!$A$2:'Material master'!$A$275, "0"), 'Material master'!$D$2:'Material master'!$D$275, 1),"")</f>
        <v>J000 - ATH</v>
      </c>
      <c r="E1715" t="str">
        <f>IFERROR(_xlfn.XLOOKUP(TEXT(A1715, "0"), TEXT('Material master'!$A$2:'Material master'!$A$275, "0"), 'Material master'!$E$2:'Material master'!$E$275, 1),"")</f>
        <v>SPC0922 - ATH Flour</v>
      </c>
      <c r="F1715" t="str">
        <f>IFERROR(_xlfn.XLOOKUP(TEXT(A1715, "0"), TEXT('Material master'!$A$2:'Material master'!$A$275, "0"), 'Material master'!$F$2:'Material master'!$F$275, 1),"")</f>
        <v>AC01 - ATH Flour Coarse</v>
      </c>
      <c r="G1715" t="str">
        <f>IFERROR(_xlfn.XLOOKUP(TEXT(A1715, "0"), TEXT('Material master'!$A$2:'Material master'!$A$275, "0"), 'Material master'!$G$2:'Material master'!$G$275, 1),"")</f>
        <v>ATH SG200 X PO</v>
      </c>
      <c r="H1715" t="s">
        <v>704</v>
      </c>
      <c r="I1715">
        <v>1</v>
      </c>
      <c r="K1715" s="32"/>
      <c r="L1715" s="32">
        <f t="shared" ref="L1715:W1715" si="1582">IF(( L1714 - K1713 + L1712 ) &gt; 0, CEILING(( L1714 - K1713 + L1712 ), $I1715), 0)</f>
        <v>53</v>
      </c>
      <c r="M1715" s="32">
        <f t="shared" si="1582"/>
        <v>15</v>
      </c>
      <c r="N1715" s="32">
        <f t="shared" si="1582"/>
        <v>15</v>
      </c>
      <c r="O1715" s="32">
        <f t="shared" si="1582"/>
        <v>16</v>
      </c>
      <c r="P1715" s="32">
        <f t="shared" si="1582"/>
        <v>16</v>
      </c>
      <c r="Q1715" s="32">
        <f t="shared" si="1582"/>
        <v>16</v>
      </c>
      <c r="R1715" s="32">
        <f t="shared" si="1582"/>
        <v>16</v>
      </c>
      <c r="S1715" s="32">
        <f t="shared" si="1582"/>
        <v>16</v>
      </c>
      <c r="T1715" s="32">
        <f t="shared" si="1582"/>
        <v>16</v>
      </c>
      <c r="U1715" s="32">
        <f t="shared" si="1582"/>
        <v>16</v>
      </c>
      <c r="V1715" s="32">
        <f t="shared" si="1582"/>
        <v>16</v>
      </c>
      <c r="W1715" s="32">
        <f t="shared" si="1582"/>
        <v>16</v>
      </c>
    </row>
    <row r="1716" spans="1:23" x14ac:dyDescent="0.25">
      <c r="A1716" s="257" t="s">
        <v>546</v>
      </c>
      <c r="B1716" t="str">
        <f>IFERROR(_xlfn.XLOOKUP(TEXT(A1716, "0"), TEXT('Material master'!$A$2:'Material master'!$A$275, "0"), 'Material master'!$B$2:'Material master'!$B$275, 1),"")</f>
        <v>ATH SG200 X PO</v>
      </c>
      <c r="C1716" t="str">
        <f>IFERROR(_xlfn.XLOOKUP(TEXT(A1716, "0"), TEXT('Material master'!$A$2:'Material master'!$A$275, "0"), 'Material master'!$C$2:'Material master'!$C$275, 1),"")</f>
        <v>Bulk Product</v>
      </c>
      <c r="D1716" t="str">
        <f>IFERROR(_xlfn.XLOOKUP(TEXT(A1716, "0"), TEXT('Material master'!$A$2:'Material master'!$A$275, "0"), 'Material master'!$D$2:'Material master'!$D$275, 1),"")</f>
        <v>J000 - ATH</v>
      </c>
      <c r="E1716" t="str">
        <f>IFERROR(_xlfn.XLOOKUP(TEXT(A1716, "0"), TEXT('Material master'!$A$2:'Material master'!$A$275, "0"), 'Material master'!$E$2:'Material master'!$E$275, 1),"")</f>
        <v>SPC0922 - ATH Flour</v>
      </c>
      <c r="F1716" t="str">
        <f>IFERROR(_xlfn.XLOOKUP(TEXT(A1716, "0"), TEXT('Material master'!$A$2:'Material master'!$A$275, "0"), 'Material master'!$F$2:'Material master'!$F$275, 1),"")</f>
        <v>AC01 - ATH Flour Coarse</v>
      </c>
      <c r="G1716" t="str">
        <f>IFERROR(_xlfn.XLOOKUP(TEXT(A1716, "0"), TEXT('Material master'!$A$2:'Material master'!$A$275, "0"), 'Material master'!$G$2:'Material master'!$G$275, 1),"")</f>
        <v>ATH SG200 X PO</v>
      </c>
      <c r="H1716" t="s">
        <v>705</v>
      </c>
      <c r="I1716" t="s">
        <v>652</v>
      </c>
      <c r="J1716">
        <v>4.5</v>
      </c>
      <c r="K1716" s="32"/>
      <c r="L1716" s="32">
        <f t="shared" ref="L1716:W1716" si="1583">L1715 / $J1716</f>
        <v>11.777777777777779</v>
      </c>
      <c r="M1716" s="32">
        <f t="shared" si="1583"/>
        <v>3.3333333333333335</v>
      </c>
      <c r="N1716" s="32">
        <f t="shared" si="1583"/>
        <v>3.3333333333333335</v>
      </c>
      <c r="O1716" s="32">
        <f t="shared" si="1583"/>
        <v>3.5555555555555554</v>
      </c>
      <c r="P1716" s="32">
        <f t="shared" si="1583"/>
        <v>3.5555555555555554</v>
      </c>
      <c r="Q1716" s="32">
        <f t="shared" si="1583"/>
        <v>3.5555555555555554</v>
      </c>
      <c r="R1716" s="32">
        <f t="shared" si="1583"/>
        <v>3.5555555555555554</v>
      </c>
      <c r="S1716" s="32">
        <f t="shared" si="1583"/>
        <v>3.5555555555555554</v>
      </c>
      <c r="T1716" s="32">
        <f t="shared" si="1583"/>
        <v>3.5555555555555554</v>
      </c>
      <c r="U1716" s="32">
        <f t="shared" si="1583"/>
        <v>3.5555555555555554</v>
      </c>
      <c r="V1716" s="32">
        <f t="shared" si="1583"/>
        <v>3.5555555555555554</v>
      </c>
      <c r="W1716" s="32">
        <f t="shared" si="1583"/>
        <v>3.5555555555555554</v>
      </c>
    </row>
    <row r="1717" spans="1:23" ht="15.75" thickBot="1" x14ac:dyDescent="0.3">
      <c r="A1717" s="257" t="s">
        <v>546</v>
      </c>
      <c r="B1717" t="str">
        <f>IFERROR(_xlfn.XLOOKUP(TEXT(A1717, "0"), TEXT('Material master'!$A$2:'Material master'!$A$275, "0"), 'Material master'!$B$2:'Material master'!$B$275, 1),"")</f>
        <v>ATH SG200 X PO</v>
      </c>
      <c r="C1717" t="str">
        <f>IFERROR(_xlfn.XLOOKUP(TEXT(A1717, "0"), TEXT('Material master'!$A$2:'Material master'!$A$275, "0"), 'Material master'!$C$2:'Material master'!$C$275, 1),"")</f>
        <v>Bulk Product</v>
      </c>
      <c r="D1717" t="str">
        <f>IFERROR(_xlfn.XLOOKUP(TEXT(A1717, "0"), TEXT('Material master'!$A$2:'Material master'!$A$275, "0"), 'Material master'!$D$2:'Material master'!$D$275, 1),"")</f>
        <v>J000 - ATH</v>
      </c>
      <c r="E1717" t="str">
        <f>IFERROR(_xlfn.XLOOKUP(TEXT(A1717, "0"), TEXT('Material master'!$A$2:'Material master'!$A$275, "0"), 'Material master'!$E$2:'Material master'!$E$275, 1),"")</f>
        <v>SPC0922 - ATH Flour</v>
      </c>
      <c r="F1717" t="str">
        <f>IFERROR(_xlfn.XLOOKUP(TEXT(A1717, "0"), TEXT('Material master'!$A$2:'Material master'!$A$275, "0"), 'Material master'!$F$2:'Material master'!$F$275, 1),"")</f>
        <v>AC01 - ATH Flour Coarse</v>
      </c>
      <c r="G1717" t="str">
        <f>IFERROR(_xlfn.XLOOKUP(TEXT(A1717, "0"), TEXT('Material master'!$A$2:'Material master'!$A$275, "0"), 'Material master'!$G$2:'Material master'!$G$275, 1),"")</f>
        <v>ATH SG200 X PO</v>
      </c>
      <c r="H1717" t="s">
        <v>706</v>
      </c>
      <c r="I1717" s="257" t="s">
        <v>25</v>
      </c>
      <c r="J1717">
        <v>1.075</v>
      </c>
      <c r="K1717" s="32"/>
      <c r="L1717" s="32">
        <f t="shared" ref="L1717:W1717" si="1584">L1715 * $J1717</f>
        <v>56.974999999999994</v>
      </c>
      <c r="M1717" s="32">
        <f t="shared" si="1584"/>
        <v>16.125</v>
      </c>
      <c r="N1717" s="32">
        <f t="shared" si="1584"/>
        <v>16.125</v>
      </c>
      <c r="O1717" s="32">
        <f t="shared" si="1584"/>
        <v>17.2</v>
      </c>
      <c r="P1717" s="32">
        <f t="shared" si="1584"/>
        <v>17.2</v>
      </c>
      <c r="Q1717" s="32">
        <f t="shared" si="1584"/>
        <v>17.2</v>
      </c>
      <c r="R1717" s="32">
        <f t="shared" si="1584"/>
        <v>17.2</v>
      </c>
      <c r="S1717" s="32">
        <f t="shared" si="1584"/>
        <v>17.2</v>
      </c>
      <c r="T1717" s="32">
        <f t="shared" si="1584"/>
        <v>17.2</v>
      </c>
      <c r="U1717" s="32">
        <f t="shared" si="1584"/>
        <v>17.2</v>
      </c>
      <c r="V1717" s="32">
        <f t="shared" si="1584"/>
        <v>17.2</v>
      </c>
      <c r="W1717" s="32">
        <f t="shared" si="1584"/>
        <v>17.2</v>
      </c>
    </row>
    <row r="1718" spans="1:23" s="138" customFormat="1" x14ac:dyDescent="0.25">
      <c r="A1718" s="137" t="s">
        <v>548</v>
      </c>
      <c r="B1718" s="138" t="str">
        <f>IFERROR(_xlfn.XLOOKUP(TEXT(A1718, "0"), TEXT('Material master'!$A$2:'Material master'!$A$275, "0"), 'Material master'!$B$2:'Material master'!$B$275, 1),"")</f>
        <v>ATH SG200 X PO 1000:B4S:H4:NB:1000</v>
      </c>
      <c r="C1718" s="138" t="str">
        <f>IFERROR(_xlfn.XLOOKUP(TEXT(A1718, "0"), TEXT('Material master'!$A$2:'Material master'!$A$275, "0"), 'Material master'!$C$2:'Material master'!$C$275, 1),"")</f>
        <v>Packaged Product</v>
      </c>
      <c r="D1718" s="138" t="str">
        <f>IFERROR(_xlfn.XLOOKUP(TEXT(A1718, "0"), TEXT('Material master'!$A$2:'Material master'!$A$275, "0"), 'Material master'!$D$2:'Material master'!$D$275, 1),"")</f>
        <v>J000 - ATH</v>
      </c>
      <c r="E1718" s="138" t="str">
        <f>IFERROR(_xlfn.XLOOKUP(TEXT(A1718, "0"), TEXT('Material master'!$A$2:'Material master'!$A$275, "0"), 'Material master'!$E$2:'Material master'!$E$275, 1),"")</f>
        <v>SPC0922 - ATH Flour</v>
      </c>
      <c r="F1718" s="138" t="str">
        <f>IFERROR(_xlfn.XLOOKUP(TEXT(A1718, "0"), TEXT('Material master'!$A$2:'Material master'!$A$275, "0"), 'Material master'!$F$2:'Material master'!$F$275, 1),"")</f>
        <v>AC01 - ATH Flour Coarse</v>
      </c>
      <c r="G1718" s="138" t="str">
        <f>IFERROR(_xlfn.XLOOKUP(TEXT(A1718, "0"), TEXT('Material master'!$A$2:'Material master'!$A$275, "0"), 'Material master'!$G$2:'Material master'!$G$275, 1),"")</f>
        <v>ATH SG200 X PO</v>
      </c>
      <c r="H1718" s="138" t="s">
        <v>683</v>
      </c>
      <c r="I1718" s="140">
        <f>IFERROR(AVERAGE('Forecast sheet'!$C$90:'Forecast sheet'!$N$90),0)</f>
        <v>13.416666666666666</v>
      </c>
      <c r="J1718" s="140">
        <f>IFERROR(AVERAGE(L1718:W1718),0)</f>
        <v>16.416666666666668</v>
      </c>
      <c r="K1718" s="140"/>
      <c r="L1718" s="140">
        <v>23</v>
      </c>
      <c r="M1718" s="140">
        <v>14.999999999999998</v>
      </c>
      <c r="N1718" s="140">
        <v>15</v>
      </c>
      <c r="O1718" s="140">
        <v>16</v>
      </c>
      <c r="P1718" s="140">
        <v>16</v>
      </c>
      <c r="Q1718" s="140">
        <v>16</v>
      </c>
      <c r="R1718" s="140">
        <v>16</v>
      </c>
      <c r="S1718" s="140">
        <v>16</v>
      </c>
      <c r="T1718" s="140">
        <v>16</v>
      </c>
      <c r="U1718" s="140">
        <v>16</v>
      </c>
      <c r="V1718" s="140">
        <v>16</v>
      </c>
      <c r="W1718" s="140">
        <v>16</v>
      </c>
    </row>
    <row r="1719" spans="1:23" x14ac:dyDescent="0.25">
      <c r="A1719" s="257" t="s">
        <v>548</v>
      </c>
      <c r="B1719" t="str">
        <f>IFERROR(_xlfn.XLOOKUP(TEXT(A1719, "0"), TEXT('Material master'!$A$2:'Material master'!$A$275, "0"), 'Material master'!$B$2:'Material master'!$B$275, 1),"")</f>
        <v>ATH SG200 X PO 1000:B4S:H4:NB:1000</v>
      </c>
      <c r="C1719" t="str">
        <f>IFERROR(_xlfn.XLOOKUP(TEXT(A1719, "0"), TEXT('Material master'!$A$2:'Material master'!$A$275, "0"), 'Material master'!$C$2:'Material master'!$C$275, 1),"")</f>
        <v>Packaged Product</v>
      </c>
      <c r="D1719" t="str">
        <f>IFERROR(_xlfn.XLOOKUP(TEXT(A1719, "0"), TEXT('Material master'!$A$2:'Material master'!$A$275, "0"), 'Material master'!$D$2:'Material master'!$D$275, 1),"")</f>
        <v>J000 - ATH</v>
      </c>
      <c r="E1719" t="str">
        <f>IFERROR(_xlfn.XLOOKUP(TEXT(A1719, "0"), TEXT('Material master'!$A$2:'Material master'!$A$275, "0"), 'Material master'!$E$2:'Material master'!$E$275, 1),"")</f>
        <v>SPC0922 - ATH Flour</v>
      </c>
      <c r="F1719" t="str">
        <f>IFERROR(_xlfn.XLOOKUP(TEXT(A1719, "0"), TEXT('Material master'!$A$2:'Material master'!$A$275, "0"), 'Material master'!$F$2:'Material master'!$F$275, 1),"")</f>
        <v>AC01 - ATH Flour Coarse</v>
      </c>
      <c r="G1719" t="str">
        <f>IFERROR(_xlfn.XLOOKUP(TEXT(A1719, "0"), TEXT('Material master'!$A$2:'Material master'!$A$275, "0"), 'Material master'!$G$2:'Material master'!$G$275, 1),"")</f>
        <v>ATH SG200 X PO</v>
      </c>
      <c r="H1719" s="1" t="s">
        <v>696</v>
      </c>
      <c r="I1719" s="1"/>
      <c r="J1719" s="1"/>
      <c r="K1719" s="141"/>
      <c r="L1719" s="141">
        <f t="shared" ref="L1719:W1719" si="1585">SUM(L1718)</f>
        <v>23</v>
      </c>
      <c r="M1719" s="141">
        <f t="shared" si="1585"/>
        <v>14.999999999999998</v>
      </c>
      <c r="N1719" s="141">
        <f t="shared" si="1585"/>
        <v>15</v>
      </c>
      <c r="O1719" s="141">
        <f t="shared" si="1585"/>
        <v>16</v>
      </c>
      <c r="P1719" s="141">
        <f t="shared" si="1585"/>
        <v>16</v>
      </c>
      <c r="Q1719" s="141">
        <f t="shared" si="1585"/>
        <v>16</v>
      </c>
      <c r="R1719" s="141">
        <f t="shared" si="1585"/>
        <v>16</v>
      </c>
      <c r="S1719" s="141">
        <f t="shared" si="1585"/>
        <v>16</v>
      </c>
      <c r="T1719" s="141">
        <f t="shared" si="1585"/>
        <v>16</v>
      </c>
      <c r="U1719" s="141">
        <f t="shared" si="1585"/>
        <v>16</v>
      </c>
      <c r="V1719" s="141">
        <f t="shared" si="1585"/>
        <v>16</v>
      </c>
      <c r="W1719" s="141">
        <f t="shared" si="1585"/>
        <v>16</v>
      </c>
    </row>
    <row r="1720" spans="1:23" s="136" customFormat="1" x14ac:dyDescent="0.25">
      <c r="A1720" s="270" t="s">
        <v>548</v>
      </c>
      <c r="B1720" s="136" t="str">
        <f>IFERROR(_xlfn.XLOOKUP(TEXT(A1720, "0"), TEXT('Material master'!$A$2:'Material master'!$A$275, "0"), 'Material master'!$B$2:'Material master'!$B$275, 1),"")</f>
        <v>ATH SG200 X PO 1000:B4S:H4:NB:1000</v>
      </c>
      <c r="C1720" s="136" t="str">
        <f>IFERROR(_xlfn.XLOOKUP(TEXT(A1720, "0"), TEXT('Material master'!$A$2:'Material master'!$A$275, "0"), 'Material master'!$C$2:'Material master'!$C$275, 1),"")</f>
        <v>Packaged Product</v>
      </c>
      <c r="D1720" s="136" t="str">
        <f>IFERROR(_xlfn.XLOOKUP(TEXT(A1720, "0"), TEXT('Material master'!$A$2:'Material master'!$A$275, "0"), 'Material master'!$D$2:'Material master'!$D$275, 1),"")</f>
        <v>J000 - ATH</v>
      </c>
      <c r="E1720" s="136" t="str">
        <f>IFERROR(_xlfn.XLOOKUP(TEXT(A1720, "0"), TEXT('Material master'!$A$2:'Material master'!$A$275, "0"), 'Material master'!$E$2:'Material master'!$E$275, 1),"")</f>
        <v>SPC0922 - ATH Flour</v>
      </c>
      <c r="F1720" s="136" t="str">
        <f>IFERROR(_xlfn.XLOOKUP(TEXT(A1720, "0"), TEXT('Material master'!$A$2:'Material master'!$A$275, "0"), 'Material master'!$F$2:'Material master'!$F$275, 1),"")</f>
        <v>AC01 - ATH Flour Coarse</v>
      </c>
      <c r="G1720" s="136" t="str">
        <f>IFERROR(_xlfn.XLOOKUP(TEXT(A1720, "0"), TEXT('Material master'!$A$2:'Material master'!$A$275, "0"), 'Material master'!$G$2:'Material master'!$G$275, 1),"")</f>
        <v>ATH SG200 X PO</v>
      </c>
      <c r="H1720" s="136" t="s">
        <v>697</v>
      </c>
      <c r="K1720" s="142">
        <v>8</v>
      </c>
      <c r="L1720" s="142">
        <f t="shared" ref="L1720:W1720" si="1586">K1720 - L1719 + L1722</f>
        <v>0</v>
      </c>
      <c r="M1720" s="142">
        <f t="shared" si="1586"/>
        <v>0</v>
      </c>
      <c r="N1720" s="142">
        <f t="shared" si="1586"/>
        <v>0</v>
      </c>
      <c r="O1720" s="142">
        <f t="shared" si="1586"/>
        <v>0</v>
      </c>
      <c r="P1720" s="142">
        <f t="shared" si="1586"/>
        <v>0</v>
      </c>
      <c r="Q1720" s="142">
        <f t="shared" si="1586"/>
        <v>0</v>
      </c>
      <c r="R1720" s="142">
        <f t="shared" si="1586"/>
        <v>0</v>
      </c>
      <c r="S1720" s="142">
        <f t="shared" si="1586"/>
        <v>0</v>
      </c>
      <c r="T1720" s="142">
        <f t="shared" si="1586"/>
        <v>0</v>
      </c>
      <c r="U1720" s="142">
        <f t="shared" si="1586"/>
        <v>0</v>
      </c>
      <c r="V1720" s="142">
        <f t="shared" si="1586"/>
        <v>0</v>
      </c>
      <c r="W1720" s="142">
        <f t="shared" si="1586"/>
        <v>0</v>
      </c>
    </row>
    <row r="1721" spans="1:23" x14ac:dyDescent="0.25">
      <c r="A1721" s="257" t="s">
        <v>548</v>
      </c>
      <c r="B1721" t="str">
        <f>IFERROR(_xlfn.XLOOKUP(TEXT(A1721, "0"), TEXT('Material master'!$A$2:'Material master'!$A$275, "0"), 'Material master'!$B$2:'Material master'!$B$275, 1),"")</f>
        <v>ATH SG200 X PO 1000:B4S:H4:NB:1000</v>
      </c>
      <c r="C1721" t="str">
        <f>IFERROR(_xlfn.XLOOKUP(TEXT(A1721, "0"), TEXT('Material master'!$A$2:'Material master'!$A$275, "0"), 'Material master'!$C$2:'Material master'!$C$275, 1),"")</f>
        <v>Packaged Product</v>
      </c>
      <c r="D1721" t="str">
        <f>IFERROR(_xlfn.XLOOKUP(TEXT(A1721, "0"), TEXT('Material master'!$A$2:'Material master'!$A$275, "0"), 'Material master'!$D$2:'Material master'!$D$275, 1),"")</f>
        <v>J000 - ATH</v>
      </c>
      <c r="E1721" t="str">
        <f>IFERROR(_xlfn.XLOOKUP(TEXT(A1721, "0"), TEXT('Material master'!$A$2:'Material master'!$A$275, "0"), 'Material master'!$E$2:'Material master'!$E$275, 1),"")</f>
        <v>SPC0922 - ATH Flour</v>
      </c>
      <c r="F1721" t="str">
        <f>IFERROR(_xlfn.XLOOKUP(TEXT(A1721, "0"), TEXT('Material master'!$A$2:'Material master'!$A$275, "0"), 'Material master'!$F$2:'Material master'!$F$275, 1),"")</f>
        <v>AC01 - ATH Flour Coarse</v>
      </c>
      <c r="G1721" t="str">
        <f>IFERROR(_xlfn.XLOOKUP(TEXT(A1721, "0"), TEXT('Material master'!$A$2:'Material master'!$A$275, "0"), 'Material master'!$G$2:'Material master'!$G$275, 1),"")</f>
        <v>ATH SG200 X PO</v>
      </c>
      <c r="H1721" t="s">
        <v>698</v>
      </c>
      <c r="I1721" s="32">
        <v>0</v>
      </c>
      <c r="J1721" s="258">
        <f>IFERROR($I1721/AVERAGE($L1719:$W1719),0)</f>
        <v>0</v>
      </c>
      <c r="K1721" s="32"/>
      <c r="L1721" s="32">
        <f t="shared" ref="L1721:W1721" si="1587">$I1721</f>
        <v>0</v>
      </c>
      <c r="M1721" s="32">
        <f t="shared" si="1587"/>
        <v>0</v>
      </c>
      <c r="N1721" s="32">
        <f t="shared" si="1587"/>
        <v>0</v>
      </c>
      <c r="O1721" s="32">
        <f t="shared" si="1587"/>
        <v>0</v>
      </c>
      <c r="P1721" s="32">
        <f t="shared" si="1587"/>
        <v>0</v>
      </c>
      <c r="Q1721" s="32">
        <f t="shared" si="1587"/>
        <v>0</v>
      </c>
      <c r="R1721" s="32">
        <f t="shared" si="1587"/>
        <v>0</v>
      </c>
      <c r="S1721" s="32">
        <f t="shared" si="1587"/>
        <v>0</v>
      </c>
      <c r="T1721" s="32">
        <f t="shared" si="1587"/>
        <v>0</v>
      </c>
      <c r="U1721" s="32">
        <f t="shared" si="1587"/>
        <v>0</v>
      </c>
      <c r="V1721" s="32">
        <f t="shared" si="1587"/>
        <v>0</v>
      </c>
      <c r="W1721" s="32">
        <f t="shared" si="1587"/>
        <v>0</v>
      </c>
    </row>
    <row r="1722" spans="1:23" x14ac:dyDescent="0.25">
      <c r="A1722" s="257" t="s">
        <v>548</v>
      </c>
      <c r="B1722" t="str">
        <f>IFERROR(_xlfn.XLOOKUP(TEXT(A1722, "0"), TEXT('Material master'!$A$2:'Material master'!$A$275, "0"), 'Material master'!$B$2:'Material master'!$B$275, 1),"")</f>
        <v>ATH SG200 X PO 1000:B4S:H4:NB:1000</v>
      </c>
      <c r="C1722" t="str">
        <f>IFERROR(_xlfn.XLOOKUP(TEXT(A1722, "0"), TEXT('Material master'!$A$2:'Material master'!$A$275, "0"), 'Material master'!$C$2:'Material master'!$C$275, 1),"")</f>
        <v>Packaged Product</v>
      </c>
      <c r="D1722" t="str">
        <f>IFERROR(_xlfn.XLOOKUP(TEXT(A1722, "0"), TEXT('Material master'!$A$2:'Material master'!$A$275, "0"), 'Material master'!$D$2:'Material master'!$D$275, 1),"")</f>
        <v>J000 - ATH</v>
      </c>
      <c r="E1722" t="str">
        <f>IFERROR(_xlfn.XLOOKUP(TEXT(A1722, "0"), TEXT('Material master'!$A$2:'Material master'!$A$275, "0"), 'Material master'!$E$2:'Material master'!$E$275, 1),"")</f>
        <v>SPC0922 - ATH Flour</v>
      </c>
      <c r="F1722" t="str">
        <f>IFERROR(_xlfn.XLOOKUP(TEXT(A1722, "0"), TEXT('Material master'!$A$2:'Material master'!$A$275, "0"), 'Material master'!$F$2:'Material master'!$F$275, 1),"")</f>
        <v>AC01 - ATH Flour Coarse</v>
      </c>
      <c r="G1722" t="str">
        <f>IFERROR(_xlfn.XLOOKUP(TEXT(A1722, "0"), TEXT('Material master'!$A$2:'Material master'!$A$275, "0"), 'Material master'!$G$2:'Material master'!$G$275, 1),"")</f>
        <v>ATH SG200 X PO</v>
      </c>
      <c r="H1722" t="s">
        <v>704</v>
      </c>
      <c r="I1722">
        <v>1</v>
      </c>
      <c r="K1722" s="32"/>
      <c r="L1722" s="32">
        <f t="shared" ref="L1722:W1722" si="1588">IF(( L1721 - K1720 + L1719 ) &gt; 0, CEILING(( L1721 - K1720 + L1719 ), $I1722), 0)</f>
        <v>15</v>
      </c>
      <c r="M1722" s="32">
        <f t="shared" si="1588"/>
        <v>15</v>
      </c>
      <c r="N1722" s="32">
        <f t="shared" si="1588"/>
        <v>15</v>
      </c>
      <c r="O1722" s="32">
        <f t="shared" si="1588"/>
        <v>16</v>
      </c>
      <c r="P1722" s="32">
        <f t="shared" si="1588"/>
        <v>16</v>
      </c>
      <c r="Q1722" s="32">
        <f t="shared" si="1588"/>
        <v>16</v>
      </c>
      <c r="R1722" s="32">
        <f t="shared" si="1588"/>
        <v>16</v>
      </c>
      <c r="S1722" s="32">
        <f t="shared" si="1588"/>
        <v>16</v>
      </c>
      <c r="T1722" s="32">
        <f t="shared" si="1588"/>
        <v>16</v>
      </c>
      <c r="U1722" s="32">
        <f t="shared" si="1588"/>
        <v>16</v>
      </c>
      <c r="V1722" s="32">
        <f t="shared" si="1588"/>
        <v>16</v>
      </c>
      <c r="W1722" s="32">
        <f t="shared" si="1588"/>
        <v>16</v>
      </c>
    </row>
    <row r="1723" spans="1:23" x14ac:dyDescent="0.25">
      <c r="A1723" s="257" t="s">
        <v>548</v>
      </c>
      <c r="B1723" t="str">
        <f>IFERROR(_xlfn.XLOOKUP(TEXT(A1723, "0"), TEXT('Material master'!$A$2:'Material master'!$A$275, "0"), 'Material master'!$B$2:'Material master'!$B$275, 1),"")</f>
        <v>ATH SG200 X PO 1000:B4S:H4:NB:1000</v>
      </c>
      <c r="C1723" t="str">
        <f>IFERROR(_xlfn.XLOOKUP(TEXT(A1723, "0"), TEXT('Material master'!$A$2:'Material master'!$A$275, "0"), 'Material master'!$C$2:'Material master'!$C$275, 1),"")</f>
        <v>Packaged Product</v>
      </c>
      <c r="D1723" t="str">
        <f>IFERROR(_xlfn.XLOOKUP(TEXT(A1723, "0"), TEXT('Material master'!$A$2:'Material master'!$A$275, "0"), 'Material master'!$D$2:'Material master'!$D$275, 1),"")</f>
        <v>J000 - ATH</v>
      </c>
      <c r="E1723" t="str">
        <f>IFERROR(_xlfn.XLOOKUP(TEXT(A1723, "0"), TEXT('Material master'!$A$2:'Material master'!$A$275, "0"), 'Material master'!$E$2:'Material master'!$E$275, 1),"")</f>
        <v>SPC0922 - ATH Flour</v>
      </c>
      <c r="F1723" t="str">
        <f>IFERROR(_xlfn.XLOOKUP(TEXT(A1723, "0"), TEXT('Material master'!$A$2:'Material master'!$A$275, "0"), 'Material master'!$F$2:'Material master'!$F$275, 1),"")</f>
        <v>AC01 - ATH Flour Coarse</v>
      </c>
      <c r="G1723" t="str">
        <f>IFERROR(_xlfn.XLOOKUP(TEXT(A1723, "0"), TEXT('Material master'!$A$2:'Material master'!$A$275, "0"), 'Material master'!$G$2:'Material master'!$G$275, 1),"")</f>
        <v>ATH SG200 X PO</v>
      </c>
      <c r="H1723" t="s">
        <v>705</v>
      </c>
      <c r="I1723" t="s">
        <v>707</v>
      </c>
      <c r="J1723">
        <v>4.5</v>
      </c>
      <c r="K1723" s="32"/>
      <c r="L1723" s="32">
        <f t="shared" ref="L1723:W1723" si="1589">L1722 / $J1723</f>
        <v>3.3333333333333335</v>
      </c>
      <c r="M1723" s="32">
        <f t="shared" si="1589"/>
        <v>3.3333333333333335</v>
      </c>
      <c r="N1723" s="32">
        <f t="shared" si="1589"/>
        <v>3.3333333333333335</v>
      </c>
      <c r="O1723" s="32">
        <f t="shared" si="1589"/>
        <v>3.5555555555555554</v>
      </c>
      <c r="P1723" s="32">
        <f t="shared" si="1589"/>
        <v>3.5555555555555554</v>
      </c>
      <c r="Q1723" s="32">
        <f t="shared" si="1589"/>
        <v>3.5555555555555554</v>
      </c>
      <c r="R1723" s="32">
        <f t="shared" si="1589"/>
        <v>3.5555555555555554</v>
      </c>
      <c r="S1723" s="32">
        <f t="shared" si="1589"/>
        <v>3.5555555555555554</v>
      </c>
      <c r="T1723" s="32">
        <f t="shared" si="1589"/>
        <v>3.5555555555555554</v>
      </c>
      <c r="U1723" s="32">
        <f t="shared" si="1589"/>
        <v>3.5555555555555554</v>
      </c>
      <c r="V1723" s="32">
        <f t="shared" si="1589"/>
        <v>3.5555555555555554</v>
      </c>
      <c r="W1723" s="32">
        <f t="shared" si="1589"/>
        <v>3.5555555555555554</v>
      </c>
    </row>
    <row r="1724" spans="1:23" x14ac:dyDescent="0.25">
      <c r="A1724" s="257" t="s">
        <v>548</v>
      </c>
      <c r="B1724" t="str">
        <f>IFERROR(_xlfn.XLOOKUP(TEXT(A1724, "0"), TEXT('Material master'!$A$2:'Material master'!$A$275, "0"), 'Material master'!$B$2:'Material master'!$B$275, 1),"")</f>
        <v>ATH SG200 X PO 1000:B4S:H4:NB:1000</v>
      </c>
      <c r="C1724" t="str">
        <f>IFERROR(_xlfn.XLOOKUP(TEXT(A1724, "0"), TEXT('Material master'!$A$2:'Material master'!$A$275, "0"), 'Material master'!$C$2:'Material master'!$C$275, 1),"")</f>
        <v>Packaged Product</v>
      </c>
      <c r="D1724" t="str">
        <f>IFERROR(_xlfn.XLOOKUP(TEXT(A1724, "0"), TEXT('Material master'!$A$2:'Material master'!$A$275, "0"), 'Material master'!$D$2:'Material master'!$D$275, 1),"")</f>
        <v>J000 - ATH</v>
      </c>
      <c r="E1724" t="str">
        <f>IFERROR(_xlfn.XLOOKUP(TEXT(A1724, "0"), TEXT('Material master'!$A$2:'Material master'!$A$275, "0"), 'Material master'!$E$2:'Material master'!$E$275, 1),"")</f>
        <v>SPC0922 - ATH Flour</v>
      </c>
      <c r="F1724" t="str">
        <f>IFERROR(_xlfn.XLOOKUP(TEXT(A1724, "0"), TEXT('Material master'!$A$2:'Material master'!$A$275, "0"), 'Material master'!$F$2:'Material master'!$F$275, 1),"")</f>
        <v>AC01 - ATH Flour Coarse</v>
      </c>
      <c r="G1724" t="str">
        <f>IFERROR(_xlfn.XLOOKUP(TEXT(A1724, "0"), TEXT('Material master'!$A$2:'Material master'!$A$275, "0"), 'Material master'!$G$2:'Material master'!$G$275, 1),"")</f>
        <v>ATH SG200 X PO</v>
      </c>
      <c r="H1724" t="s">
        <v>706</v>
      </c>
      <c r="I1724" s="257" t="s">
        <v>100</v>
      </c>
      <c r="J1724">
        <v>1</v>
      </c>
      <c r="K1724" s="32"/>
      <c r="L1724" s="32">
        <f t="shared" ref="L1724:W1724" si="1590">L1722 * $J1724</f>
        <v>15</v>
      </c>
      <c r="M1724" s="32">
        <f t="shared" si="1590"/>
        <v>15</v>
      </c>
      <c r="N1724" s="32">
        <f t="shared" si="1590"/>
        <v>15</v>
      </c>
      <c r="O1724" s="32">
        <f t="shared" si="1590"/>
        <v>16</v>
      </c>
      <c r="P1724" s="32">
        <f t="shared" si="1590"/>
        <v>16</v>
      </c>
      <c r="Q1724" s="32">
        <f t="shared" si="1590"/>
        <v>16</v>
      </c>
      <c r="R1724" s="32">
        <f t="shared" si="1590"/>
        <v>16</v>
      </c>
      <c r="S1724" s="32">
        <f t="shared" si="1590"/>
        <v>16</v>
      </c>
      <c r="T1724" s="32">
        <f t="shared" si="1590"/>
        <v>16</v>
      </c>
      <c r="U1724" s="32">
        <f t="shared" si="1590"/>
        <v>16</v>
      </c>
      <c r="V1724" s="32">
        <f t="shared" si="1590"/>
        <v>16</v>
      </c>
      <c r="W1724" s="32">
        <f t="shared" si="1590"/>
        <v>16</v>
      </c>
    </row>
    <row r="1725" spans="1:23" x14ac:dyDescent="0.25">
      <c r="A1725" s="257" t="s">
        <v>548</v>
      </c>
      <c r="B1725" t="str">
        <f>IFERROR(_xlfn.XLOOKUP(TEXT(A1725, "0"), TEXT('Material master'!$A$2:'Material master'!$A$275, "0"), 'Material master'!$B$2:'Material master'!$B$275, 1),"")</f>
        <v>ATH SG200 X PO 1000:B4S:H4:NB:1000</v>
      </c>
      <c r="C1725" t="str">
        <f>IFERROR(_xlfn.XLOOKUP(TEXT(A1725, "0"), TEXT('Material master'!$A$2:'Material master'!$A$275, "0"), 'Material master'!$C$2:'Material master'!$C$275, 1),"")</f>
        <v>Packaged Product</v>
      </c>
      <c r="D1725" t="str">
        <f>IFERROR(_xlfn.XLOOKUP(TEXT(A1725, "0"), TEXT('Material master'!$A$2:'Material master'!$A$275, "0"), 'Material master'!$D$2:'Material master'!$D$275, 1),"")</f>
        <v>J000 - ATH</v>
      </c>
      <c r="E1725" t="str">
        <f>IFERROR(_xlfn.XLOOKUP(TEXT(A1725, "0"), TEXT('Material master'!$A$2:'Material master'!$A$275, "0"), 'Material master'!$E$2:'Material master'!$E$275, 1),"")</f>
        <v>SPC0922 - ATH Flour</v>
      </c>
      <c r="F1725" t="str">
        <f>IFERROR(_xlfn.XLOOKUP(TEXT(A1725, "0"), TEXT('Material master'!$A$2:'Material master'!$A$275, "0"), 'Material master'!$F$2:'Material master'!$F$275, 1),"")</f>
        <v>AC01 - ATH Flour Coarse</v>
      </c>
      <c r="G1725" t="str">
        <f>IFERROR(_xlfn.XLOOKUP(TEXT(A1725, "0"), TEXT('Material master'!$A$2:'Material master'!$A$275, "0"), 'Material master'!$G$2:'Material master'!$G$275, 1),"")</f>
        <v>ATH SG200 X PO</v>
      </c>
      <c r="H1725" t="s">
        <v>706</v>
      </c>
      <c r="I1725" s="257" t="s">
        <v>107</v>
      </c>
      <c r="J1725">
        <v>1</v>
      </c>
      <c r="K1725" s="32"/>
      <c r="L1725" s="32">
        <f t="shared" ref="L1725:W1725" si="1591">L1722 * $J1725</f>
        <v>15</v>
      </c>
      <c r="M1725" s="32">
        <f t="shared" si="1591"/>
        <v>15</v>
      </c>
      <c r="N1725" s="32">
        <f t="shared" si="1591"/>
        <v>15</v>
      </c>
      <c r="O1725" s="32">
        <f t="shared" si="1591"/>
        <v>16</v>
      </c>
      <c r="P1725" s="32">
        <f t="shared" si="1591"/>
        <v>16</v>
      </c>
      <c r="Q1725" s="32">
        <f t="shared" si="1591"/>
        <v>16</v>
      </c>
      <c r="R1725" s="32">
        <f t="shared" si="1591"/>
        <v>16</v>
      </c>
      <c r="S1725" s="32">
        <f t="shared" si="1591"/>
        <v>16</v>
      </c>
      <c r="T1725" s="32">
        <f t="shared" si="1591"/>
        <v>16</v>
      </c>
      <c r="U1725" s="32">
        <f t="shared" si="1591"/>
        <v>16</v>
      </c>
      <c r="V1725" s="32">
        <f t="shared" si="1591"/>
        <v>16</v>
      </c>
      <c r="W1725" s="32">
        <f t="shared" si="1591"/>
        <v>16</v>
      </c>
    </row>
    <row r="1726" spans="1:23" x14ac:dyDescent="0.25">
      <c r="A1726" s="257" t="s">
        <v>548</v>
      </c>
      <c r="B1726" t="str">
        <f>IFERROR(_xlfn.XLOOKUP(TEXT(A1726, "0"), TEXT('Material master'!$A$2:'Material master'!$A$275, "0"), 'Material master'!$B$2:'Material master'!$B$275, 1),"")</f>
        <v>ATH SG200 X PO 1000:B4S:H4:NB:1000</v>
      </c>
      <c r="C1726" t="str">
        <f>IFERROR(_xlfn.XLOOKUP(TEXT(A1726, "0"), TEXT('Material master'!$A$2:'Material master'!$A$275, "0"), 'Material master'!$C$2:'Material master'!$C$275, 1),"")</f>
        <v>Packaged Product</v>
      </c>
      <c r="D1726" t="str">
        <f>IFERROR(_xlfn.XLOOKUP(TEXT(A1726, "0"), TEXT('Material master'!$A$2:'Material master'!$A$275, "0"), 'Material master'!$D$2:'Material master'!$D$275, 1),"")</f>
        <v>J000 - ATH</v>
      </c>
      <c r="E1726" t="str">
        <f>IFERROR(_xlfn.XLOOKUP(TEXT(A1726, "0"), TEXT('Material master'!$A$2:'Material master'!$A$275, "0"), 'Material master'!$E$2:'Material master'!$E$275, 1),"")</f>
        <v>SPC0922 - ATH Flour</v>
      </c>
      <c r="F1726" t="str">
        <f>IFERROR(_xlfn.XLOOKUP(TEXT(A1726, "0"), TEXT('Material master'!$A$2:'Material master'!$A$275, "0"), 'Material master'!$F$2:'Material master'!$F$275, 1),"")</f>
        <v>AC01 - ATH Flour Coarse</v>
      </c>
      <c r="G1726" t="str">
        <f>IFERROR(_xlfn.XLOOKUP(TEXT(A1726, "0"), TEXT('Material master'!$A$2:'Material master'!$A$275, "0"), 'Material master'!$G$2:'Material master'!$G$275, 1),"")</f>
        <v>ATH SG200 X PO</v>
      </c>
      <c r="H1726" t="s">
        <v>706</v>
      </c>
      <c r="I1726" s="257" t="s">
        <v>119</v>
      </c>
      <c r="J1726">
        <v>1</v>
      </c>
      <c r="K1726" s="32"/>
      <c r="L1726" s="32">
        <f t="shared" ref="L1726:W1726" si="1592">L1722 * $J1726</f>
        <v>15</v>
      </c>
      <c r="M1726" s="32">
        <f t="shared" si="1592"/>
        <v>15</v>
      </c>
      <c r="N1726" s="32">
        <f t="shared" si="1592"/>
        <v>15</v>
      </c>
      <c r="O1726" s="32">
        <f t="shared" si="1592"/>
        <v>16</v>
      </c>
      <c r="P1726" s="32">
        <f t="shared" si="1592"/>
        <v>16</v>
      </c>
      <c r="Q1726" s="32">
        <f t="shared" si="1592"/>
        <v>16</v>
      </c>
      <c r="R1726" s="32">
        <f t="shared" si="1592"/>
        <v>16</v>
      </c>
      <c r="S1726" s="32">
        <f t="shared" si="1592"/>
        <v>16</v>
      </c>
      <c r="T1726" s="32">
        <f t="shared" si="1592"/>
        <v>16</v>
      </c>
      <c r="U1726" s="32">
        <f t="shared" si="1592"/>
        <v>16</v>
      </c>
      <c r="V1726" s="32">
        <f t="shared" si="1592"/>
        <v>16</v>
      </c>
      <c r="W1726" s="32">
        <f t="shared" si="1592"/>
        <v>16</v>
      </c>
    </row>
    <row r="1727" spans="1:23" ht="15.75" thickBot="1" x14ac:dyDescent="0.3">
      <c r="A1727" s="257" t="s">
        <v>548</v>
      </c>
      <c r="B1727" t="str">
        <f>IFERROR(_xlfn.XLOOKUP(TEXT(A1727, "0"), TEXT('Material master'!$A$2:'Material master'!$A$275, "0"), 'Material master'!$B$2:'Material master'!$B$275, 1),"")</f>
        <v>ATH SG200 X PO 1000:B4S:H4:NB:1000</v>
      </c>
      <c r="C1727" t="str">
        <f>IFERROR(_xlfn.XLOOKUP(TEXT(A1727, "0"), TEXT('Material master'!$A$2:'Material master'!$A$275, "0"), 'Material master'!$C$2:'Material master'!$C$275, 1),"")</f>
        <v>Packaged Product</v>
      </c>
      <c r="D1727" t="str">
        <f>IFERROR(_xlfn.XLOOKUP(TEXT(A1727, "0"), TEXT('Material master'!$A$2:'Material master'!$A$275, "0"), 'Material master'!$D$2:'Material master'!$D$275, 1),"")</f>
        <v>J000 - ATH</v>
      </c>
      <c r="E1727" t="str">
        <f>IFERROR(_xlfn.XLOOKUP(TEXT(A1727, "0"), TEXT('Material master'!$A$2:'Material master'!$A$275, "0"), 'Material master'!$E$2:'Material master'!$E$275, 1),"")</f>
        <v>SPC0922 - ATH Flour</v>
      </c>
      <c r="F1727" t="str">
        <f>IFERROR(_xlfn.XLOOKUP(TEXT(A1727, "0"), TEXT('Material master'!$A$2:'Material master'!$A$275, "0"), 'Material master'!$F$2:'Material master'!$F$275, 1),"")</f>
        <v>AC01 - ATH Flour Coarse</v>
      </c>
      <c r="G1727" t="str">
        <f>IFERROR(_xlfn.XLOOKUP(TEXT(A1727, "0"), TEXT('Material master'!$A$2:'Material master'!$A$275, "0"), 'Material master'!$G$2:'Material master'!$G$275, 1),"")</f>
        <v>ATH SG200 X PO</v>
      </c>
      <c r="H1727" t="s">
        <v>706</v>
      </c>
      <c r="I1727" s="257" t="s">
        <v>546</v>
      </c>
      <c r="J1727">
        <v>1</v>
      </c>
      <c r="K1727" s="32"/>
      <c r="L1727" s="32">
        <f t="shared" ref="L1727:W1727" si="1593">L1722 * $J1727</f>
        <v>15</v>
      </c>
      <c r="M1727" s="32">
        <f t="shared" si="1593"/>
        <v>15</v>
      </c>
      <c r="N1727" s="32">
        <f t="shared" si="1593"/>
        <v>15</v>
      </c>
      <c r="O1727" s="32">
        <f t="shared" si="1593"/>
        <v>16</v>
      </c>
      <c r="P1727" s="32">
        <f t="shared" si="1593"/>
        <v>16</v>
      </c>
      <c r="Q1727" s="32">
        <f t="shared" si="1593"/>
        <v>16</v>
      </c>
      <c r="R1727" s="32">
        <f t="shared" si="1593"/>
        <v>16</v>
      </c>
      <c r="S1727" s="32">
        <f t="shared" si="1593"/>
        <v>16</v>
      </c>
      <c r="T1727" s="32">
        <f t="shared" si="1593"/>
        <v>16</v>
      </c>
      <c r="U1727" s="32">
        <f t="shared" si="1593"/>
        <v>16</v>
      </c>
      <c r="V1727" s="32">
        <f t="shared" si="1593"/>
        <v>16</v>
      </c>
      <c r="W1727" s="32">
        <f t="shared" si="1593"/>
        <v>16</v>
      </c>
    </row>
    <row r="1728" spans="1:23" s="138" customFormat="1" x14ac:dyDescent="0.25">
      <c r="A1728" s="137" t="s">
        <v>550</v>
      </c>
      <c r="B1728" s="138" t="str">
        <f>IFERROR(_xlfn.XLOOKUP(TEXT(A1728, "0"), TEXT('Material master'!$A$2:'Material master'!$A$275, "0"), 'Material master'!$B$2:'Material master'!$B$275, 1),"")</f>
        <v>ATH SG200 X PO 25:PA:H4:H:1200</v>
      </c>
      <c r="C1728" s="138" t="str">
        <f>IFERROR(_xlfn.XLOOKUP(TEXT(A1728, "0"), TEXT('Material master'!$A$2:'Material master'!$A$275, "0"), 'Material master'!$C$2:'Material master'!$C$275, 1),"")</f>
        <v>Packaged Product</v>
      </c>
      <c r="D1728" s="138" t="str">
        <f>IFERROR(_xlfn.XLOOKUP(TEXT(A1728, "0"), TEXT('Material master'!$A$2:'Material master'!$A$275, "0"), 'Material master'!$D$2:'Material master'!$D$275, 1),"")</f>
        <v>J000 - ATH</v>
      </c>
      <c r="E1728" s="138" t="str">
        <f>IFERROR(_xlfn.XLOOKUP(TEXT(A1728, "0"), TEXT('Material master'!$A$2:'Material master'!$A$275, "0"), 'Material master'!$E$2:'Material master'!$E$275, 1),"")</f>
        <v>SPC0922 - ATH Flour</v>
      </c>
      <c r="F1728" s="138" t="str">
        <f>IFERROR(_xlfn.XLOOKUP(TEXT(A1728, "0"), TEXT('Material master'!$A$2:'Material master'!$A$275, "0"), 'Material master'!$F$2:'Material master'!$F$275, 1),"")</f>
        <v>AC01 - ATH Flour Coarse</v>
      </c>
      <c r="G1728" s="138" t="str">
        <f>IFERROR(_xlfn.XLOOKUP(TEXT(A1728, "0"), TEXT('Material master'!$A$2:'Material master'!$A$275, "0"), 'Material master'!$G$2:'Material master'!$G$275, 1),"")</f>
        <v>ATH SG200 X PO</v>
      </c>
      <c r="H1728" s="138" t="s">
        <v>683</v>
      </c>
      <c r="I1728" s="140">
        <f>IFERROR(AVERAGE('Forecast sheet'!$C$91:'Forecast sheet'!$N$91),0)</f>
        <v>0.19999999999999998</v>
      </c>
      <c r="J1728" s="140">
        <f>IFERROR(AVERAGE(L1728:W1728),0)</f>
        <v>0.23568644041115969</v>
      </c>
      <c r="K1728" s="140"/>
      <c r="L1728" s="140">
        <v>0.30732004386092504</v>
      </c>
      <c r="M1728" s="140">
        <v>0.22867465595520914</v>
      </c>
      <c r="N1728" s="140">
        <v>0.21182439730461347</v>
      </c>
      <c r="O1728" s="140">
        <v>0.2342046535674521</v>
      </c>
      <c r="P1728" s="140">
        <v>0.22695471139780013</v>
      </c>
      <c r="Q1728" s="140">
        <v>0.23451986844439351</v>
      </c>
      <c r="R1728" s="140">
        <v>0.22695471139780013</v>
      </c>
      <c r="S1728" s="140">
        <v>0.23451986844439351</v>
      </c>
      <c r="T1728" s="140">
        <v>0.23451986844439351</v>
      </c>
      <c r="U1728" s="140">
        <v>0.22695471139780013</v>
      </c>
      <c r="V1728" s="140">
        <v>0.2348350833213349</v>
      </c>
      <c r="W1728" s="140">
        <v>0.22695471139780013</v>
      </c>
    </row>
    <row r="1729" spans="1:23" x14ac:dyDescent="0.25">
      <c r="A1729" s="257" t="s">
        <v>550</v>
      </c>
      <c r="B1729" t="str">
        <f>IFERROR(_xlfn.XLOOKUP(TEXT(A1729, "0"), TEXT('Material master'!$A$2:'Material master'!$A$275, "0"), 'Material master'!$B$2:'Material master'!$B$275, 1),"")</f>
        <v>ATH SG200 X PO 25:PA:H4:H:1200</v>
      </c>
      <c r="C1729" t="str">
        <f>IFERROR(_xlfn.XLOOKUP(TEXT(A1729, "0"), TEXT('Material master'!$A$2:'Material master'!$A$275, "0"), 'Material master'!$C$2:'Material master'!$C$275, 1),"")</f>
        <v>Packaged Product</v>
      </c>
      <c r="D1729" t="str">
        <f>IFERROR(_xlfn.XLOOKUP(TEXT(A1729, "0"), TEXT('Material master'!$A$2:'Material master'!$A$275, "0"), 'Material master'!$D$2:'Material master'!$D$275, 1),"")</f>
        <v>J000 - ATH</v>
      </c>
      <c r="E1729" t="str">
        <f>IFERROR(_xlfn.XLOOKUP(TEXT(A1729, "0"), TEXT('Material master'!$A$2:'Material master'!$A$275, "0"), 'Material master'!$E$2:'Material master'!$E$275, 1),"")</f>
        <v>SPC0922 - ATH Flour</v>
      </c>
      <c r="F1729" t="str">
        <f>IFERROR(_xlfn.XLOOKUP(TEXT(A1729, "0"), TEXT('Material master'!$A$2:'Material master'!$A$275, "0"), 'Material master'!$F$2:'Material master'!$F$275, 1),"")</f>
        <v>AC01 - ATH Flour Coarse</v>
      </c>
      <c r="G1729" t="str">
        <f>IFERROR(_xlfn.XLOOKUP(TEXT(A1729, "0"), TEXT('Material master'!$A$2:'Material master'!$A$275, "0"), 'Material master'!$G$2:'Material master'!$G$275, 1),"")</f>
        <v>ATH SG200 X PO</v>
      </c>
      <c r="H1729" s="1" t="s">
        <v>696</v>
      </c>
      <c r="I1729" s="1"/>
      <c r="J1729" s="1"/>
      <c r="K1729" s="141"/>
      <c r="L1729" s="141">
        <f t="shared" ref="L1729:W1729" si="1594">SUM(L1728)</f>
        <v>0.30732004386092504</v>
      </c>
      <c r="M1729" s="141">
        <f t="shared" si="1594"/>
        <v>0.22867465595520914</v>
      </c>
      <c r="N1729" s="141">
        <f t="shared" si="1594"/>
        <v>0.21182439730461347</v>
      </c>
      <c r="O1729" s="141">
        <f t="shared" si="1594"/>
        <v>0.2342046535674521</v>
      </c>
      <c r="P1729" s="141">
        <f t="shared" si="1594"/>
        <v>0.22695471139780013</v>
      </c>
      <c r="Q1729" s="141">
        <f t="shared" si="1594"/>
        <v>0.23451986844439351</v>
      </c>
      <c r="R1729" s="141">
        <f t="shared" si="1594"/>
        <v>0.22695471139780013</v>
      </c>
      <c r="S1729" s="141">
        <f t="shared" si="1594"/>
        <v>0.23451986844439351</v>
      </c>
      <c r="T1729" s="141">
        <f t="shared" si="1594"/>
        <v>0.23451986844439351</v>
      </c>
      <c r="U1729" s="141">
        <f t="shared" si="1594"/>
        <v>0.22695471139780013</v>
      </c>
      <c r="V1729" s="141">
        <f t="shared" si="1594"/>
        <v>0.2348350833213349</v>
      </c>
      <c r="W1729" s="141">
        <f t="shared" si="1594"/>
        <v>0.22695471139780013</v>
      </c>
    </row>
    <row r="1730" spans="1:23" s="136" customFormat="1" x14ac:dyDescent="0.25">
      <c r="A1730" s="270" t="s">
        <v>550</v>
      </c>
      <c r="B1730" s="136" t="str">
        <f>IFERROR(_xlfn.XLOOKUP(TEXT(A1730, "0"), TEXT('Material master'!$A$2:'Material master'!$A$275, "0"), 'Material master'!$B$2:'Material master'!$B$275, 1),"")</f>
        <v>ATH SG200 X PO 25:PA:H4:H:1200</v>
      </c>
      <c r="C1730" s="136" t="str">
        <f>IFERROR(_xlfn.XLOOKUP(TEXT(A1730, "0"), TEXT('Material master'!$A$2:'Material master'!$A$275, "0"), 'Material master'!$C$2:'Material master'!$C$275, 1),"")</f>
        <v>Packaged Product</v>
      </c>
      <c r="D1730" s="136" t="str">
        <f>IFERROR(_xlfn.XLOOKUP(TEXT(A1730, "0"), TEXT('Material master'!$A$2:'Material master'!$A$275, "0"), 'Material master'!$D$2:'Material master'!$D$275, 1),"")</f>
        <v>J000 - ATH</v>
      </c>
      <c r="E1730" s="136" t="str">
        <f>IFERROR(_xlfn.XLOOKUP(TEXT(A1730, "0"), TEXT('Material master'!$A$2:'Material master'!$A$275, "0"), 'Material master'!$E$2:'Material master'!$E$275, 1),"")</f>
        <v>SPC0922 - ATH Flour</v>
      </c>
      <c r="F1730" s="136" t="str">
        <f>IFERROR(_xlfn.XLOOKUP(TEXT(A1730, "0"), TEXT('Material master'!$A$2:'Material master'!$A$275, "0"), 'Material master'!$F$2:'Material master'!$F$275, 1),"")</f>
        <v>AC01 - ATH Flour Coarse</v>
      </c>
      <c r="G1730" s="136" t="str">
        <f>IFERROR(_xlfn.XLOOKUP(TEXT(A1730, "0"), TEXT('Material master'!$A$2:'Material master'!$A$275, "0"), 'Material master'!$G$2:'Material master'!$G$275, 1),"")</f>
        <v>ATH SG200 X PO</v>
      </c>
      <c r="H1730" s="136" t="s">
        <v>697</v>
      </c>
      <c r="K1730" s="142">
        <v>12</v>
      </c>
      <c r="L1730" s="142">
        <f t="shared" ref="L1730:W1730" si="1595">K1730 - L1729 + L1732</f>
        <v>11.692679956139076</v>
      </c>
      <c r="M1730" s="142">
        <f t="shared" si="1595"/>
        <v>11.464005300183866</v>
      </c>
      <c r="N1730" s="142">
        <f t="shared" si="1595"/>
        <v>11.252180902879251</v>
      </c>
      <c r="O1730" s="142">
        <f t="shared" si="1595"/>
        <v>11.017976249311799</v>
      </c>
      <c r="P1730" s="142">
        <f t="shared" si="1595"/>
        <v>10.791021537913998</v>
      </c>
      <c r="Q1730" s="142">
        <f t="shared" si="1595"/>
        <v>10.556501669469604</v>
      </c>
      <c r="R1730" s="142">
        <f t="shared" si="1595"/>
        <v>10.329546958071804</v>
      </c>
      <c r="S1730" s="142">
        <f t="shared" si="1595"/>
        <v>10.095027089627409</v>
      </c>
      <c r="T1730" s="142">
        <f t="shared" si="1595"/>
        <v>9.8605072211830151</v>
      </c>
      <c r="U1730" s="142">
        <f t="shared" si="1595"/>
        <v>9.6335525097852148</v>
      </c>
      <c r="V1730" s="142">
        <f t="shared" si="1595"/>
        <v>9.3987174264638806</v>
      </c>
      <c r="W1730" s="142">
        <f t="shared" si="1595"/>
        <v>9.1717627150660803</v>
      </c>
    </row>
    <row r="1731" spans="1:23" x14ac:dyDescent="0.25">
      <c r="A1731" s="257" t="s">
        <v>550</v>
      </c>
      <c r="B1731" t="str">
        <f>IFERROR(_xlfn.XLOOKUP(TEXT(A1731, "0"), TEXT('Material master'!$A$2:'Material master'!$A$275, "0"), 'Material master'!$B$2:'Material master'!$B$275, 1),"")</f>
        <v>ATH SG200 X PO 25:PA:H4:H:1200</v>
      </c>
      <c r="C1731" t="str">
        <f>IFERROR(_xlfn.XLOOKUP(TEXT(A1731, "0"), TEXT('Material master'!$A$2:'Material master'!$A$275, "0"), 'Material master'!$C$2:'Material master'!$C$275, 1),"")</f>
        <v>Packaged Product</v>
      </c>
      <c r="D1731" t="str">
        <f>IFERROR(_xlfn.XLOOKUP(TEXT(A1731, "0"), TEXT('Material master'!$A$2:'Material master'!$A$275, "0"), 'Material master'!$D$2:'Material master'!$D$275, 1),"")</f>
        <v>J000 - ATH</v>
      </c>
      <c r="E1731" t="str">
        <f>IFERROR(_xlfn.XLOOKUP(TEXT(A1731, "0"), TEXT('Material master'!$A$2:'Material master'!$A$275, "0"), 'Material master'!$E$2:'Material master'!$E$275, 1),"")</f>
        <v>SPC0922 - ATH Flour</v>
      </c>
      <c r="F1731" t="str">
        <f>IFERROR(_xlfn.XLOOKUP(TEXT(A1731, "0"), TEXT('Material master'!$A$2:'Material master'!$A$275, "0"), 'Material master'!$F$2:'Material master'!$F$275, 1),"")</f>
        <v>AC01 - ATH Flour Coarse</v>
      </c>
      <c r="G1731" t="str">
        <f>IFERROR(_xlfn.XLOOKUP(TEXT(A1731, "0"), TEXT('Material master'!$A$2:'Material master'!$A$275, "0"), 'Material master'!$G$2:'Material master'!$G$275, 1),"")</f>
        <v>ATH SG200 X PO</v>
      </c>
      <c r="H1731" t="s">
        <v>698</v>
      </c>
      <c r="I1731" s="32">
        <v>0</v>
      </c>
      <c r="J1731" s="258">
        <f>IFERROR($I1731/AVERAGE($L1729:$W1729),0)</f>
        <v>0</v>
      </c>
      <c r="K1731" s="32"/>
      <c r="L1731" s="32">
        <f t="shared" ref="L1731:W1731" si="1596">$I1731</f>
        <v>0</v>
      </c>
      <c r="M1731" s="32">
        <f t="shared" si="1596"/>
        <v>0</v>
      </c>
      <c r="N1731" s="32">
        <f t="shared" si="1596"/>
        <v>0</v>
      </c>
      <c r="O1731" s="32">
        <f t="shared" si="1596"/>
        <v>0</v>
      </c>
      <c r="P1731" s="32">
        <f t="shared" si="1596"/>
        <v>0</v>
      </c>
      <c r="Q1731" s="32">
        <f t="shared" si="1596"/>
        <v>0</v>
      </c>
      <c r="R1731" s="32">
        <f t="shared" si="1596"/>
        <v>0</v>
      </c>
      <c r="S1731" s="32">
        <f t="shared" si="1596"/>
        <v>0</v>
      </c>
      <c r="T1731" s="32">
        <f t="shared" si="1596"/>
        <v>0</v>
      </c>
      <c r="U1731" s="32">
        <f t="shared" si="1596"/>
        <v>0</v>
      </c>
      <c r="V1731" s="32">
        <f t="shared" si="1596"/>
        <v>0</v>
      </c>
      <c r="W1731" s="32">
        <f t="shared" si="1596"/>
        <v>0</v>
      </c>
    </row>
    <row r="1732" spans="1:23" x14ac:dyDescent="0.25">
      <c r="A1732" s="257" t="s">
        <v>550</v>
      </c>
      <c r="B1732" t="str">
        <f>IFERROR(_xlfn.XLOOKUP(TEXT(A1732, "0"), TEXT('Material master'!$A$2:'Material master'!$A$275, "0"), 'Material master'!$B$2:'Material master'!$B$275, 1),"")</f>
        <v>ATH SG200 X PO 25:PA:H4:H:1200</v>
      </c>
      <c r="C1732" t="str">
        <f>IFERROR(_xlfn.XLOOKUP(TEXT(A1732, "0"), TEXT('Material master'!$A$2:'Material master'!$A$275, "0"), 'Material master'!$C$2:'Material master'!$C$275, 1),"")</f>
        <v>Packaged Product</v>
      </c>
      <c r="D1732" t="str">
        <f>IFERROR(_xlfn.XLOOKUP(TEXT(A1732, "0"), TEXT('Material master'!$A$2:'Material master'!$A$275, "0"), 'Material master'!$D$2:'Material master'!$D$275, 1),"")</f>
        <v>J000 - ATH</v>
      </c>
      <c r="E1732" t="str">
        <f>IFERROR(_xlfn.XLOOKUP(TEXT(A1732, "0"), TEXT('Material master'!$A$2:'Material master'!$A$275, "0"), 'Material master'!$E$2:'Material master'!$E$275, 1),"")</f>
        <v>SPC0922 - ATH Flour</v>
      </c>
      <c r="F1732" t="str">
        <f>IFERROR(_xlfn.XLOOKUP(TEXT(A1732, "0"), TEXT('Material master'!$A$2:'Material master'!$A$275, "0"), 'Material master'!$F$2:'Material master'!$F$275, 1),"")</f>
        <v>AC01 - ATH Flour Coarse</v>
      </c>
      <c r="G1732" t="str">
        <f>IFERROR(_xlfn.XLOOKUP(TEXT(A1732, "0"), TEXT('Material master'!$A$2:'Material master'!$A$275, "0"), 'Material master'!$G$2:'Material master'!$G$275, 1),"")</f>
        <v>ATH SG200 X PO</v>
      </c>
      <c r="H1732" t="s">
        <v>704</v>
      </c>
      <c r="I1732">
        <v>1.2</v>
      </c>
      <c r="K1732" s="32"/>
      <c r="L1732" s="32">
        <f t="shared" ref="L1732:W1732" si="1597">IF(( L1731 - K1730 + L1729 ) &gt; 0, CEILING(( L1731 - K1730 + L1729 ), $I1732), 0)</f>
        <v>0</v>
      </c>
      <c r="M1732" s="32">
        <f t="shared" si="1597"/>
        <v>0</v>
      </c>
      <c r="N1732" s="32">
        <f t="shared" si="1597"/>
        <v>0</v>
      </c>
      <c r="O1732" s="32">
        <f t="shared" si="1597"/>
        <v>0</v>
      </c>
      <c r="P1732" s="32">
        <f t="shared" si="1597"/>
        <v>0</v>
      </c>
      <c r="Q1732" s="32">
        <f t="shared" si="1597"/>
        <v>0</v>
      </c>
      <c r="R1732" s="32">
        <f t="shared" si="1597"/>
        <v>0</v>
      </c>
      <c r="S1732" s="32">
        <f t="shared" si="1597"/>
        <v>0</v>
      </c>
      <c r="T1732" s="32">
        <f t="shared" si="1597"/>
        <v>0</v>
      </c>
      <c r="U1732" s="32">
        <f t="shared" si="1597"/>
        <v>0</v>
      </c>
      <c r="V1732" s="32">
        <f t="shared" si="1597"/>
        <v>0</v>
      </c>
      <c r="W1732" s="32">
        <f t="shared" si="1597"/>
        <v>0</v>
      </c>
    </row>
    <row r="1733" spans="1:23" x14ac:dyDescent="0.25">
      <c r="A1733" s="257" t="s">
        <v>550</v>
      </c>
      <c r="B1733" t="str">
        <f>IFERROR(_xlfn.XLOOKUP(TEXT(A1733, "0"), TEXT('Material master'!$A$2:'Material master'!$A$275, "0"), 'Material master'!$B$2:'Material master'!$B$275, 1),"")</f>
        <v>ATH SG200 X PO 25:PA:H4:H:1200</v>
      </c>
      <c r="C1733" t="str">
        <f>IFERROR(_xlfn.XLOOKUP(TEXT(A1733, "0"), TEXT('Material master'!$A$2:'Material master'!$A$275, "0"), 'Material master'!$C$2:'Material master'!$C$275, 1),"")</f>
        <v>Packaged Product</v>
      </c>
      <c r="D1733" t="str">
        <f>IFERROR(_xlfn.XLOOKUP(TEXT(A1733, "0"), TEXT('Material master'!$A$2:'Material master'!$A$275, "0"), 'Material master'!$D$2:'Material master'!$D$275, 1),"")</f>
        <v>J000 - ATH</v>
      </c>
      <c r="E1733" t="str">
        <f>IFERROR(_xlfn.XLOOKUP(TEXT(A1733, "0"), TEXT('Material master'!$A$2:'Material master'!$A$275, "0"), 'Material master'!$E$2:'Material master'!$E$275, 1),"")</f>
        <v>SPC0922 - ATH Flour</v>
      </c>
      <c r="F1733" t="str">
        <f>IFERROR(_xlfn.XLOOKUP(TEXT(A1733, "0"), TEXT('Material master'!$A$2:'Material master'!$A$275, "0"), 'Material master'!$F$2:'Material master'!$F$275, 1),"")</f>
        <v>AC01 - ATH Flour Coarse</v>
      </c>
      <c r="G1733" t="str">
        <f>IFERROR(_xlfn.XLOOKUP(TEXT(A1733, "0"), TEXT('Material master'!$A$2:'Material master'!$A$275, "0"), 'Material master'!$G$2:'Material master'!$G$275, 1),"")</f>
        <v>ATH SG200 X PO</v>
      </c>
      <c r="H1733" t="s">
        <v>705</v>
      </c>
      <c r="I1733" t="s">
        <v>664</v>
      </c>
      <c r="J1733">
        <v>5</v>
      </c>
      <c r="K1733" s="32"/>
      <c r="L1733" s="32">
        <f t="shared" ref="L1733:W1733" si="1598">L1732 / $J1733</f>
        <v>0</v>
      </c>
      <c r="M1733" s="32">
        <f t="shared" si="1598"/>
        <v>0</v>
      </c>
      <c r="N1733" s="32">
        <f t="shared" si="1598"/>
        <v>0</v>
      </c>
      <c r="O1733" s="32">
        <f t="shared" si="1598"/>
        <v>0</v>
      </c>
      <c r="P1733" s="32">
        <f t="shared" si="1598"/>
        <v>0</v>
      </c>
      <c r="Q1733" s="32">
        <f t="shared" si="1598"/>
        <v>0</v>
      </c>
      <c r="R1733" s="32">
        <f t="shared" si="1598"/>
        <v>0</v>
      </c>
      <c r="S1733" s="32">
        <f t="shared" si="1598"/>
        <v>0</v>
      </c>
      <c r="T1733" s="32">
        <f t="shared" si="1598"/>
        <v>0</v>
      </c>
      <c r="U1733" s="32">
        <f t="shared" si="1598"/>
        <v>0</v>
      </c>
      <c r="V1733" s="32">
        <f t="shared" si="1598"/>
        <v>0</v>
      </c>
      <c r="W1733" s="32">
        <f t="shared" si="1598"/>
        <v>0</v>
      </c>
    </row>
    <row r="1734" spans="1:23" x14ac:dyDescent="0.25">
      <c r="A1734" s="257" t="s">
        <v>550</v>
      </c>
      <c r="B1734" t="str">
        <f>IFERROR(_xlfn.XLOOKUP(TEXT(A1734, "0"), TEXT('Material master'!$A$2:'Material master'!$A$275, "0"), 'Material master'!$B$2:'Material master'!$B$275, 1),"")</f>
        <v>ATH SG200 X PO 25:PA:H4:H:1200</v>
      </c>
      <c r="C1734" t="str">
        <f>IFERROR(_xlfn.XLOOKUP(TEXT(A1734, "0"), TEXT('Material master'!$A$2:'Material master'!$A$275, "0"), 'Material master'!$C$2:'Material master'!$C$275, 1),"")</f>
        <v>Packaged Product</v>
      </c>
      <c r="D1734" t="str">
        <f>IFERROR(_xlfn.XLOOKUP(TEXT(A1734, "0"), TEXT('Material master'!$A$2:'Material master'!$A$275, "0"), 'Material master'!$D$2:'Material master'!$D$275, 1),"")</f>
        <v>J000 - ATH</v>
      </c>
      <c r="E1734" t="str">
        <f>IFERROR(_xlfn.XLOOKUP(TEXT(A1734, "0"), TEXT('Material master'!$A$2:'Material master'!$A$275, "0"), 'Material master'!$E$2:'Material master'!$E$275, 1),"")</f>
        <v>SPC0922 - ATH Flour</v>
      </c>
      <c r="F1734" t="str">
        <f>IFERROR(_xlfn.XLOOKUP(TEXT(A1734, "0"), TEXT('Material master'!$A$2:'Material master'!$A$275, "0"), 'Material master'!$F$2:'Material master'!$F$275, 1),"")</f>
        <v>AC01 - ATH Flour Coarse</v>
      </c>
      <c r="G1734" t="str">
        <f>IFERROR(_xlfn.XLOOKUP(TEXT(A1734, "0"), TEXT('Material master'!$A$2:'Material master'!$A$275, "0"), 'Material master'!$G$2:'Material master'!$G$275, 1),"")</f>
        <v>ATH SG200 X PO</v>
      </c>
      <c r="H1734" t="s">
        <v>706</v>
      </c>
      <c r="I1734" s="257" t="s">
        <v>115</v>
      </c>
      <c r="J1734">
        <v>0.83333333333333337</v>
      </c>
      <c r="K1734" s="32"/>
      <c r="L1734" s="32">
        <f t="shared" ref="L1734:W1734" si="1599">L1732 * $J1734</f>
        <v>0</v>
      </c>
      <c r="M1734" s="32">
        <f t="shared" si="1599"/>
        <v>0</v>
      </c>
      <c r="N1734" s="32">
        <f t="shared" si="1599"/>
        <v>0</v>
      </c>
      <c r="O1734" s="32">
        <f t="shared" si="1599"/>
        <v>0</v>
      </c>
      <c r="P1734" s="32">
        <f t="shared" si="1599"/>
        <v>0</v>
      </c>
      <c r="Q1734" s="32">
        <f t="shared" si="1599"/>
        <v>0</v>
      </c>
      <c r="R1734" s="32">
        <f t="shared" si="1599"/>
        <v>0</v>
      </c>
      <c r="S1734" s="32">
        <f t="shared" si="1599"/>
        <v>0</v>
      </c>
      <c r="T1734" s="32">
        <f t="shared" si="1599"/>
        <v>0</v>
      </c>
      <c r="U1734" s="32">
        <f t="shared" si="1599"/>
        <v>0</v>
      </c>
      <c r="V1734" s="32">
        <f t="shared" si="1599"/>
        <v>0</v>
      </c>
      <c r="W1734" s="32">
        <f t="shared" si="1599"/>
        <v>0</v>
      </c>
    </row>
    <row r="1735" spans="1:23" x14ac:dyDescent="0.25">
      <c r="A1735" s="257" t="s">
        <v>550</v>
      </c>
      <c r="B1735" t="str">
        <f>IFERROR(_xlfn.XLOOKUP(TEXT(A1735, "0"), TEXT('Material master'!$A$2:'Material master'!$A$275, "0"), 'Material master'!$B$2:'Material master'!$B$275, 1),"")</f>
        <v>ATH SG200 X PO 25:PA:H4:H:1200</v>
      </c>
      <c r="C1735" t="str">
        <f>IFERROR(_xlfn.XLOOKUP(TEXT(A1735, "0"), TEXT('Material master'!$A$2:'Material master'!$A$275, "0"), 'Material master'!$C$2:'Material master'!$C$275, 1),"")</f>
        <v>Packaged Product</v>
      </c>
      <c r="D1735" t="str">
        <f>IFERROR(_xlfn.XLOOKUP(TEXT(A1735, "0"), TEXT('Material master'!$A$2:'Material master'!$A$275, "0"), 'Material master'!$D$2:'Material master'!$D$275, 1),"")</f>
        <v>J000 - ATH</v>
      </c>
      <c r="E1735" t="str">
        <f>IFERROR(_xlfn.XLOOKUP(TEXT(A1735, "0"), TEXT('Material master'!$A$2:'Material master'!$A$275, "0"), 'Material master'!$E$2:'Material master'!$E$275, 1),"")</f>
        <v>SPC0922 - ATH Flour</v>
      </c>
      <c r="F1735" t="str">
        <f>IFERROR(_xlfn.XLOOKUP(TEXT(A1735, "0"), TEXT('Material master'!$A$2:'Material master'!$A$275, "0"), 'Material master'!$F$2:'Material master'!$F$275, 1),"")</f>
        <v>AC01 - ATH Flour Coarse</v>
      </c>
      <c r="G1735" t="str">
        <f>IFERROR(_xlfn.XLOOKUP(TEXT(A1735, "0"), TEXT('Material master'!$A$2:'Material master'!$A$275, "0"), 'Material master'!$G$2:'Material master'!$G$275, 1),"")</f>
        <v>ATH SG200 X PO</v>
      </c>
      <c r="H1735" t="s">
        <v>706</v>
      </c>
      <c r="I1735" s="257" t="s">
        <v>117</v>
      </c>
      <c r="J1735">
        <v>8.3333333333333343E-2</v>
      </c>
      <c r="K1735" s="32"/>
      <c r="L1735" s="32">
        <f t="shared" ref="L1735:W1735" si="1600">L1732 * $J1735</f>
        <v>0</v>
      </c>
      <c r="M1735" s="32">
        <f t="shared" si="1600"/>
        <v>0</v>
      </c>
      <c r="N1735" s="32">
        <f t="shared" si="1600"/>
        <v>0</v>
      </c>
      <c r="O1735" s="32">
        <f t="shared" si="1600"/>
        <v>0</v>
      </c>
      <c r="P1735" s="32">
        <f t="shared" si="1600"/>
        <v>0</v>
      </c>
      <c r="Q1735" s="32">
        <f t="shared" si="1600"/>
        <v>0</v>
      </c>
      <c r="R1735" s="32">
        <f t="shared" si="1600"/>
        <v>0</v>
      </c>
      <c r="S1735" s="32">
        <f t="shared" si="1600"/>
        <v>0</v>
      </c>
      <c r="T1735" s="32">
        <f t="shared" si="1600"/>
        <v>0</v>
      </c>
      <c r="U1735" s="32">
        <f t="shared" si="1600"/>
        <v>0</v>
      </c>
      <c r="V1735" s="32">
        <f t="shared" si="1600"/>
        <v>0</v>
      </c>
      <c r="W1735" s="32">
        <f t="shared" si="1600"/>
        <v>0</v>
      </c>
    </row>
    <row r="1736" spans="1:23" x14ac:dyDescent="0.25">
      <c r="A1736" s="257" t="s">
        <v>550</v>
      </c>
      <c r="B1736" t="str">
        <f>IFERROR(_xlfn.XLOOKUP(TEXT(A1736, "0"), TEXT('Material master'!$A$2:'Material master'!$A$275, "0"), 'Material master'!$B$2:'Material master'!$B$275, 1),"")</f>
        <v>ATH SG200 X PO 25:PA:H4:H:1200</v>
      </c>
      <c r="C1736" t="str">
        <f>IFERROR(_xlfn.XLOOKUP(TEXT(A1736, "0"), TEXT('Material master'!$A$2:'Material master'!$A$275, "0"), 'Material master'!$C$2:'Material master'!$C$275, 1),"")</f>
        <v>Packaged Product</v>
      </c>
      <c r="D1736" t="str">
        <f>IFERROR(_xlfn.XLOOKUP(TEXT(A1736, "0"), TEXT('Material master'!$A$2:'Material master'!$A$275, "0"), 'Material master'!$D$2:'Material master'!$D$275, 1),"")</f>
        <v>J000 - ATH</v>
      </c>
      <c r="E1736" t="str">
        <f>IFERROR(_xlfn.XLOOKUP(TEXT(A1736, "0"), TEXT('Material master'!$A$2:'Material master'!$A$275, "0"), 'Material master'!$E$2:'Material master'!$E$275, 1),"")</f>
        <v>SPC0922 - ATH Flour</v>
      </c>
      <c r="F1736" t="str">
        <f>IFERROR(_xlfn.XLOOKUP(TEXT(A1736, "0"), TEXT('Material master'!$A$2:'Material master'!$A$275, "0"), 'Material master'!$F$2:'Material master'!$F$275, 1),"")</f>
        <v>AC01 - ATH Flour Coarse</v>
      </c>
      <c r="G1736" t="str">
        <f>IFERROR(_xlfn.XLOOKUP(TEXT(A1736, "0"), TEXT('Material master'!$A$2:'Material master'!$A$275, "0"), 'Material master'!$G$2:'Material master'!$G$275, 1),"")</f>
        <v>ATH SG200 X PO</v>
      </c>
      <c r="H1736" t="s">
        <v>706</v>
      </c>
      <c r="I1736" s="257" t="s">
        <v>119</v>
      </c>
      <c r="J1736">
        <v>0.83333333333333337</v>
      </c>
      <c r="K1736" s="32"/>
      <c r="L1736" s="32">
        <f t="shared" ref="L1736:W1736" si="1601">L1732 * $J1736</f>
        <v>0</v>
      </c>
      <c r="M1736" s="32">
        <f t="shared" si="1601"/>
        <v>0</v>
      </c>
      <c r="N1736" s="32">
        <f t="shared" si="1601"/>
        <v>0</v>
      </c>
      <c r="O1736" s="32">
        <f t="shared" si="1601"/>
        <v>0</v>
      </c>
      <c r="P1736" s="32">
        <f t="shared" si="1601"/>
        <v>0</v>
      </c>
      <c r="Q1736" s="32">
        <f t="shared" si="1601"/>
        <v>0</v>
      </c>
      <c r="R1736" s="32">
        <f t="shared" si="1601"/>
        <v>0</v>
      </c>
      <c r="S1736" s="32">
        <f t="shared" si="1601"/>
        <v>0</v>
      </c>
      <c r="T1736" s="32">
        <f t="shared" si="1601"/>
        <v>0</v>
      </c>
      <c r="U1736" s="32">
        <f t="shared" si="1601"/>
        <v>0</v>
      </c>
      <c r="V1736" s="32">
        <f t="shared" si="1601"/>
        <v>0</v>
      </c>
      <c r="W1736" s="32">
        <f t="shared" si="1601"/>
        <v>0</v>
      </c>
    </row>
    <row r="1737" spans="1:23" x14ac:dyDescent="0.25">
      <c r="A1737" s="257" t="s">
        <v>550</v>
      </c>
      <c r="B1737" t="str">
        <f>IFERROR(_xlfn.XLOOKUP(TEXT(A1737, "0"), TEXT('Material master'!$A$2:'Material master'!$A$275, "0"), 'Material master'!$B$2:'Material master'!$B$275, 1),"")</f>
        <v>ATH SG200 X PO 25:PA:H4:H:1200</v>
      </c>
      <c r="C1737" t="str">
        <f>IFERROR(_xlfn.XLOOKUP(TEXT(A1737, "0"), TEXT('Material master'!$A$2:'Material master'!$A$275, "0"), 'Material master'!$C$2:'Material master'!$C$275, 1),"")</f>
        <v>Packaged Product</v>
      </c>
      <c r="D1737" t="str">
        <f>IFERROR(_xlfn.XLOOKUP(TEXT(A1737, "0"), TEXT('Material master'!$A$2:'Material master'!$A$275, "0"), 'Material master'!$D$2:'Material master'!$D$275, 1),"")</f>
        <v>J000 - ATH</v>
      </c>
      <c r="E1737" t="str">
        <f>IFERROR(_xlfn.XLOOKUP(TEXT(A1737, "0"), TEXT('Material master'!$A$2:'Material master'!$A$275, "0"), 'Material master'!$E$2:'Material master'!$E$275, 1),"")</f>
        <v>SPC0922 - ATH Flour</v>
      </c>
      <c r="F1737" t="str">
        <f>IFERROR(_xlfn.XLOOKUP(TEXT(A1737, "0"), TEXT('Material master'!$A$2:'Material master'!$A$275, "0"), 'Material master'!$F$2:'Material master'!$F$275, 1),"")</f>
        <v>AC01 - ATH Flour Coarse</v>
      </c>
      <c r="G1737" t="str">
        <f>IFERROR(_xlfn.XLOOKUP(TEXT(A1737, "0"), TEXT('Material master'!$A$2:'Material master'!$A$275, "0"), 'Material master'!$G$2:'Material master'!$G$275, 1),"")</f>
        <v>ATH SG200 X PO</v>
      </c>
      <c r="H1737" t="s">
        <v>706</v>
      </c>
      <c r="I1737" s="257" t="s">
        <v>129</v>
      </c>
      <c r="J1737">
        <v>40</v>
      </c>
      <c r="K1737" s="32"/>
      <c r="L1737" s="32">
        <f t="shared" ref="L1737:W1737" si="1602">L1732 * $J1737</f>
        <v>0</v>
      </c>
      <c r="M1737" s="32">
        <f t="shared" si="1602"/>
        <v>0</v>
      </c>
      <c r="N1737" s="32">
        <f t="shared" si="1602"/>
        <v>0</v>
      </c>
      <c r="O1737" s="32">
        <f t="shared" si="1602"/>
        <v>0</v>
      </c>
      <c r="P1737" s="32">
        <f t="shared" si="1602"/>
        <v>0</v>
      </c>
      <c r="Q1737" s="32">
        <f t="shared" si="1602"/>
        <v>0</v>
      </c>
      <c r="R1737" s="32">
        <f t="shared" si="1602"/>
        <v>0</v>
      </c>
      <c r="S1737" s="32">
        <f t="shared" si="1602"/>
        <v>0</v>
      </c>
      <c r="T1737" s="32">
        <f t="shared" si="1602"/>
        <v>0</v>
      </c>
      <c r="U1737" s="32">
        <f t="shared" si="1602"/>
        <v>0</v>
      </c>
      <c r="V1737" s="32">
        <f t="shared" si="1602"/>
        <v>0</v>
      </c>
      <c r="W1737" s="32">
        <f t="shared" si="1602"/>
        <v>0</v>
      </c>
    </row>
    <row r="1738" spans="1:23" ht="15.75" thickBot="1" x14ac:dyDescent="0.3">
      <c r="A1738" s="257" t="s">
        <v>550</v>
      </c>
      <c r="B1738" t="str">
        <f>IFERROR(_xlfn.XLOOKUP(TEXT(A1738, "0"), TEXT('Material master'!$A$2:'Material master'!$A$275, "0"), 'Material master'!$B$2:'Material master'!$B$275, 1),"")</f>
        <v>ATH SG200 X PO 25:PA:H4:H:1200</v>
      </c>
      <c r="C1738" t="str">
        <f>IFERROR(_xlfn.XLOOKUP(TEXT(A1738, "0"), TEXT('Material master'!$A$2:'Material master'!$A$275, "0"), 'Material master'!$C$2:'Material master'!$C$275, 1),"")</f>
        <v>Packaged Product</v>
      </c>
      <c r="D1738" t="str">
        <f>IFERROR(_xlfn.XLOOKUP(TEXT(A1738, "0"), TEXT('Material master'!$A$2:'Material master'!$A$275, "0"), 'Material master'!$D$2:'Material master'!$D$275, 1),"")</f>
        <v>J000 - ATH</v>
      </c>
      <c r="E1738" t="str">
        <f>IFERROR(_xlfn.XLOOKUP(TEXT(A1738, "0"), TEXT('Material master'!$A$2:'Material master'!$A$275, "0"), 'Material master'!$E$2:'Material master'!$E$275, 1),"")</f>
        <v>SPC0922 - ATH Flour</v>
      </c>
      <c r="F1738" t="str">
        <f>IFERROR(_xlfn.XLOOKUP(TEXT(A1738, "0"), TEXT('Material master'!$A$2:'Material master'!$A$275, "0"), 'Material master'!$F$2:'Material master'!$F$275, 1),"")</f>
        <v>AC01 - ATH Flour Coarse</v>
      </c>
      <c r="G1738" t="str">
        <f>IFERROR(_xlfn.XLOOKUP(TEXT(A1738, "0"), TEXT('Material master'!$A$2:'Material master'!$A$275, "0"), 'Material master'!$G$2:'Material master'!$G$275, 1),"")</f>
        <v>ATH SG200 X PO</v>
      </c>
      <c r="H1738" t="s">
        <v>706</v>
      </c>
      <c r="I1738" s="257" t="s">
        <v>546</v>
      </c>
      <c r="J1738">
        <v>1</v>
      </c>
      <c r="K1738" s="32"/>
      <c r="L1738" s="32">
        <f t="shared" ref="L1738:W1738" si="1603">L1732 * $J1738</f>
        <v>0</v>
      </c>
      <c r="M1738" s="32">
        <f t="shared" si="1603"/>
        <v>0</v>
      </c>
      <c r="N1738" s="32">
        <f t="shared" si="1603"/>
        <v>0</v>
      </c>
      <c r="O1738" s="32">
        <f t="shared" si="1603"/>
        <v>0</v>
      </c>
      <c r="P1738" s="32">
        <f t="shared" si="1603"/>
        <v>0</v>
      </c>
      <c r="Q1738" s="32">
        <f t="shared" si="1603"/>
        <v>0</v>
      </c>
      <c r="R1738" s="32">
        <f t="shared" si="1603"/>
        <v>0</v>
      </c>
      <c r="S1738" s="32">
        <f t="shared" si="1603"/>
        <v>0</v>
      </c>
      <c r="T1738" s="32">
        <f t="shared" si="1603"/>
        <v>0</v>
      </c>
      <c r="U1738" s="32">
        <f t="shared" si="1603"/>
        <v>0</v>
      </c>
      <c r="V1738" s="32">
        <f t="shared" si="1603"/>
        <v>0</v>
      </c>
      <c r="W1738" s="32">
        <f t="shared" si="1603"/>
        <v>0</v>
      </c>
    </row>
    <row r="1739" spans="1:23" s="138" customFormat="1" x14ac:dyDescent="0.25">
      <c r="A1739" s="137" t="s">
        <v>552</v>
      </c>
      <c r="B1739" s="138" t="str">
        <f>IFERROR(_xlfn.XLOOKUP(TEXT(A1739, "0"), TEXT('Material master'!$A$2:'Material master'!$A$275, "0"), 'Material master'!$B$2:'Material master'!$B$275, 1),"")</f>
        <v>ATH SG40 PO 500:B4S:H2:H:1000</v>
      </c>
      <c r="C1739" s="138" t="str">
        <f>IFERROR(_xlfn.XLOOKUP(TEXT(A1739, "0"), TEXT('Material master'!$A$2:'Material master'!$A$275, "0"), 'Material master'!$C$2:'Material master'!$C$275, 1),"")</f>
        <v>Packaged Product</v>
      </c>
      <c r="D1739" s="138" t="str">
        <f>IFERROR(_xlfn.XLOOKUP(TEXT(A1739, "0"), TEXT('Material master'!$A$2:'Material master'!$A$275, "0"), 'Material master'!$D$2:'Material master'!$D$275, 1),"")</f>
        <v>J000 - ATH</v>
      </c>
      <c r="E1739" s="138" t="str">
        <f>IFERROR(_xlfn.XLOOKUP(TEXT(A1739, "0"), TEXT('Material master'!$A$2:'Material master'!$A$275, "0"), 'Material master'!$E$2:'Material master'!$E$275, 1),"")</f>
        <v>SPC0922 - ATH Flour</v>
      </c>
      <c r="F1739" s="138" t="str">
        <f>IFERROR(_xlfn.XLOOKUP(TEXT(A1739, "0"), TEXT('Material master'!$A$2:'Material master'!$A$275, "0"), 'Material master'!$F$2:'Material master'!$F$275, 1),"")</f>
        <v>AC03 - ATH Flour Fine</v>
      </c>
      <c r="G1739" s="138" t="str">
        <f>IFERROR(_xlfn.XLOOKUP(TEXT(A1739, "0"), TEXT('Material master'!$A$2:'Material master'!$A$275, "0"), 'Material master'!$G$2:'Material master'!$G$275, 1),"")</f>
        <v>ATH SG40 PO</v>
      </c>
      <c r="H1739" s="138" t="s">
        <v>683</v>
      </c>
      <c r="I1739" s="140">
        <f>IFERROR(AVERAGE('Forecast sheet'!$C$92:'Forecast sheet'!$N$92),0)</f>
        <v>8.4166666666666661</v>
      </c>
      <c r="J1739" s="140">
        <f>IFERROR(AVERAGE(L1739:W1739),0)</f>
        <v>6.0240325853817502</v>
      </c>
      <c r="K1739" s="140"/>
      <c r="L1739" s="140">
        <v>6.2883910245810029</v>
      </c>
      <c r="M1739" s="140">
        <v>6</v>
      </c>
      <c r="N1739" s="140">
        <v>6</v>
      </c>
      <c r="O1739" s="140">
        <v>6</v>
      </c>
      <c r="P1739" s="140">
        <v>6</v>
      </c>
      <c r="Q1739" s="140">
        <v>6</v>
      </c>
      <c r="R1739" s="140">
        <v>6</v>
      </c>
      <c r="S1739" s="140">
        <v>6</v>
      </c>
      <c r="T1739" s="140">
        <v>6</v>
      </c>
      <c r="U1739" s="140">
        <v>6</v>
      </c>
      <c r="V1739" s="140">
        <v>6</v>
      </c>
      <c r="W1739" s="140">
        <v>6</v>
      </c>
    </row>
    <row r="1740" spans="1:23" x14ac:dyDescent="0.25">
      <c r="A1740" s="257" t="s">
        <v>552</v>
      </c>
      <c r="B1740" t="str">
        <f>IFERROR(_xlfn.XLOOKUP(TEXT(A1740, "0"), TEXT('Material master'!$A$2:'Material master'!$A$275, "0"), 'Material master'!$B$2:'Material master'!$B$275, 1),"")</f>
        <v>ATH SG40 PO 500:B4S:H2:H:1000</v>
      </c>
      <c r="C1740" t="str">
        <f>IFERROR(_xlfn.XLOOKUP(TEXT(A1740, "0"), TEXT('Material master'!$A$2:'Material master'!$A$275, "0"), 'Material master'!$C$2:'Material master'!$C$275, 1),"")</f>
        <v>Packaged Product</v>
      </c>
      <c r="D1740" t="str">
        <f>IFERROR(_xlfn.XLOOKUP(TEXT(A1740, "0"), TEXT('Material master'!$A$2:'Material master'!$A$275, "0"), 'Material master'!$D$2:'Material master'!$D$275, 1),"")</f>
        <v>J000 - ATH</v>
      </c>
      <c r="E1740" t="str">
        <f>IFERROR(_xlfn.XLOOKUP(TEXT(A1740, "0"), TEXT('Material master'!$A$2:'Material master'!$A$275, "0"), 'Material master'!$E$2:'Material master'!$E$275, 1),"")</f>
        <v>SPC0922 - ATH Flour</v>
      </c>
      <c r="F1740" t="str">
        <f>IFERROR(_xlfn.XLOOKUP(TEXT(A1740, "0"), TEXT('Material master'!$A$2:'Material master'!$A$275, "0"), 'Material master'!$F$2:'Material master'!$F$275, 1),"")</f>
        <v>AC03 - ATH Flour Fine</v>
      </c>
      <c r="G1740" t="str">
        <f>IFERROR(_xlfn.XLOOKUP(TEXT(A1740, "0"), TEXT('Material master'!$A$2:'Material master'!$A$275, "0"), 'Material master'!$G$2:'Material master'!$G$275, 1),"")</f>
        <v>ATH SG40 PO</v>
      </c>
      <c r="H1740" s="1" t="s">
        <v>696</v>
      </c>
      <c r="I1740" s="1"/>
      <c r="J1740" s="1"/>
      <c r="K1740" s="141"/>
      <c r="L1740" s="141">
        <f t="shared" ref="L1740:W1740" si="1604">SUM(L1739)</f>
        <v>6.2883910245810029</v>
      </c>
      <c r="M1740" s="141">
        <f t="shared" si="1604"/>
        <v>6</v>
      </c>
      <c r="N1740" s="141">
        <f t="shared" si="1604"/>
        <v>6</v>
      </c>
      <c r="O1740" s="141">
        <f t="shared" si="1604"/>
        <v>6</v>
      </c>
      <c r="P1740" s="141">
        <f t="shared" si="1604"/>
        <v>6</v>
      </c>
      <c r="Q1740" s="141">
        <f t="shared" si="1604"/>
        <v>6</v>
      </c>
      <c r="R1740" s="141">
        <f t="shared" si="1604"/>
        <v>6</v>
      </c>
      <c r="S1740" s="141">
        <f t="shared" si="1604"/>
        <v>6</v>
      </c>
      <c r="T1740" s="141">
        <f t="shared" si="1604"/>
        <v>6</v>
      </c>
      <c r="U1740" s="141">
        <f t="shared" si="1604"/>
        <v>6</v>
      </c>
      <c r="V1740" s="141">
        <f t="shared" si="1604"/>
        <v>6</v>
      </c>
      <c r="W1740" s="141">
        <f t="shared" si="1604"/>
        <v>6</v>
      </c>
    </row>
    <row r="1741" spans="1:23" s="136" customFormat="1" x14ac:dyDescent="0.25">
      <c r="A1741" s="270" t="s">
        <v>552</v>
      </c>
      <c r="B1741" s="136" t="str">
        <f>IFERROR(_xlfn.XLOOKUP(TEXT(A1741, "0"), TEXT('Material master'!$A$2:'Material master'!$A$275, "0"), 'Material master'!$B$2:'Material master'!$B$275, 1),"")</f>
        <v>ATH SG40 PO 500:B4S:H2:H:1000</v>
      </c>
      <c r="C1741" s="136" t="str">
        <f>IFERROR(_xlfn.XLOOKUP(TEXT(A1741, "0"), TEXT('Material master'!$A$2:'Material master'!$A$275, "0"), 'Material master'!$C$2:'Material master'!$C$275, 1),"")</f>
        <v>Packaged Product</v>
      </c>
      <c r="D1741" s="136" t="str">
        <f>IFERROR(_xlfn.XLOOKUP(TEXT(A1741, "0"), TEXT('Material master'!$A$2:'Material master'!$A$275, "0"), 'Material master'!$D$2:'Material master'!$D$275, 1),"")</f>
        <v>J000 - ATH</v>
      </c>
      <c r="E1741" s="136" t="str">
        <f>IFERROR(_xlfn.XLOOKUP(TEXT(A1741, "0"), TEXT('Material master'!$A$2:'Material master'!$A$275, "0"), 'Material master'!$E$2:'Material master'!$E$275, 1),"")</f>
        <v>SPC0922 - ATH Flour</v>
      </c>
      <c r="F1741" s="136" t="str">
        <f>IFERROR(_xlfn.XLOOKUP(TEXT(A1741, "0"), TEXT('Material master'!$A$2:'Material master'!$A$275, "0"), 'Material master'!$F$2:'Material master'!$F$275, 1),"")</f>
        <v>AC03 - ATH Flour Fine</v>
      </c>
      <c r="G1741" s="136" t="str">
        <f>IFERROR(_xlfn.XLOOKUP(TEXT(A1741, "0"), TEXT('Material master'!$A$2:'Material master'!$A$275, "0"), 'Material master'!$G$2:'Material master'!$G$275, 1),"")</f>
        <v>ATH SG40 PO</v>
      </c>
      <c r="H1741" s="136" t="s">
        <v>697</v>
      </c>
      <c r="K1741" s="142">
        <v>1</v>
      </c>
      <c r="L1741" s="142">
        <f t="shared" ref="L1741:W1741" si="1605">K1741 - L1740 + L1743</f>
        <v>24.711608975418997</v>
      </c>
      <c r="M1741" s="142">
        <f t="shared" si="1605"/>
        <v>24.711608975418997</v>
      </c>
      <c r="N1741" s="142">
        <f t="shared" si="1605"/>
        <v>24.711608975418997</v>
      </c>
      <c r="O1741" s="142">
        <f t="shared" si="1605"/>
        <v>24.711608975418997</v>
      </c>
      <c r="P1741" s="142">
        <f t="shared" si="1605"/>
        <v>24.711608975418997</v>
      </c>
      <c r="Q1741" s="142">
        <f t="shared" si="1605"/>
        <v>24.711608975418997</v>
      </c>
      <c r="R1741" s="142">
        <f t="shared" si="1605"/>
        <v>24.711608975418997</v>
      </c>
      <c r="S1741" s="142">
        <f t="shared" si="1605"/>
        <v>24.711608975418997</v>
      </c>
      <c r="T1741" s="142">
        <f t="shared" si="1605"/>
        <v>24.711608975418997</v>
      </c>
      <c r="U1741" s="142">
        <f t="shared" si="1605"/>
        <v>24.711608975418997</v>
      </c>
      <c r="V1741" s="142">
        <f t="shared" si="1605"/>
        <v>24.711608975418997</v>
      </c>
      <c r="W1741" s="142">
        <f t="shared" si="1605"/>
        <v>24.711608975418997</v>
      </c>
    </row>
    <row r="1742" spans="1:23" x14ac:dyDescent="0.25">
      <c r="A1742" s="257" t="s">
        <v>552</v>
      </c>
      <c r="B1742" t="str">
        <f>IFERROR(_xlfn.XLOOKUP(TEXT(A1742, "0"), TEXT('Material master'!$A$2:'Material master'!$A$275, "0"), 'Material master'!$B$2:'Material master'!$B$275, 1),"")</f>
        <v>ATH SG40 PO 500:B4S:H2:H:1000</v>
      </c>
      <c r="C1742" t="str">
        <f>IFERROR(_xlfn.XLOOKUP(TEXT(A1742, "0"), TEXT('Material master'!$A$2:'Material master'!$A$275, "0"), 'Material master'!$C$2:'Material master'!$C$275, 1),"")</f>
        <v>Packaged Product</v>
      </c>
      <c r="D1742" t="str">
        <f>IFERROR(_xlfn.XLOOKUP(TEXT(A1742, "0"), TEXT('Material master'!$A$2:'Material master'!$A$275, "0"), 'Material master'!$D$2:'Material master'!$D$275, 1),"")</f>
        <v>J000 - ATH</v>
      </c>
      <c r="E1742" t="str">
        <f>IFERROR(_xlfn.XLOOKUP(TEXT(A1742, "0"), TEXT('Material master'!$A$2:'Material master'!$A$275, "0"), 'Material master'!$E$2:'Material master'!$E$275, 1),"")</f>
        <v>SPC0922 - ATH Flour</v>
      </c>
      <c r="F1742" t="str">
        <f>IFERROR(_xlfn.XLOOKUP(TEXT(A1742, "0"), TEXT('Material master'!$A$2:'Material master'!$A$275, "0"), 'Material master'!$F$2:'Material master'!$F$275, 1),"")</f>
        <v>AC03 - ATH Flour Fine</v>
      </c>
      <c r="G1742" t="str">
        <f>IFERROR(_xlfn.XLOOKUP(TEXT(A1742, "0"), TEXT('Material master'!$A$2:'Material master'!$A$275, "0"), 'Material master'!$G$2:'Material master'!$G$275, 1),"")</f>
        <v>ATH SG40 PO</v>
      </c>
      <c r="H1742" t="s">
        <v>698</v>
      </c>
      <c r="I1742" s="32">
        <v>24</v>
      </c>
      <c r="J1742" s="258">
        <f>IFERROR($I1742/AVERAGE($L1740:$W1740),0)</f>
        <v>3.9840421943001645</v>
      </c>
      <c r="K1742" s="32"/>
      <c r="L1742" s="32">
        <f t="shared" ref="L1742:W1742" si="1606">$I1742</f>
        <v>24</v>
      </c>
      <c r="M1742" s="32">
        <f t="shared" si="1606"/>
        <v>24</v>
      </c>
      <c r="N1742" s="32">
        <f t="shared" si="1606"/>
        <v>24</v>
      </c>
      <c r="O1742" s="32">
        <f t="shared" si="1606"/>
        <v>24</v>
      </c>
      <c r="P1742" s="32">
        <f t="shared" si="1606"/>
        <v>24</v>
      </c>
      <c r="Q1742" s="32">
        <f t="shared" si="1606"/>
        <v>24</v>
      </c>
      <c r="R1742" s="32">
        <f t="shared" si="1606"/>
        <v>24</v>
      </c>
      <c r="S1742" s="32">
        <f t="shared" si="1606"/>
        <v>24</v>
      </c>
      <c r="T1742" s="32">
        <f t="shared" si="1606"/>
        <v>24</v>
      </c>
      <c r="U1742" s="32">
        <f t="shared" si="1606"/>
        <v>24</v>
      </c>
      <c r="V1742" s="32">
        <f t="shared" si="1606"/>
        <v>24</v>
      </c>
      <c r="W1742" s="32">
        <f t="shared" si="1606"/>
        <v>24</v>
      </c>
    </row>
    <row r="1743" spans="1:23" x14ac:dyDescent="0.25">
      <c r="A1743" s="257" t="s">
        <v>552</v>
      </c>
      <c r="B1743" t="str">
        <f>IFERROR(_xlfn.XLOOKUP(TEXT(A1743, "0"), TEXT('Material master'!$A$2:'Material master'!$A$275, "0"), 'Material master'!$B$2:'Material master'!$B$275, 1),"")</f>
        <v>ATH SG40 PO 500:B4S:H2:H:1000</v>
      </c>
      <c r="C1743" t="str">
        <f>IFERROR(_xlfn.XLOOKUP(TEXT(A1743, "0"), TEXT('Material master'!$A$2:'Material master'!$A$275, "0"), 'Material master'!$C$2:'Material master'!$C$275, 1),"")</f>
        <v>Packaged Product</v>
      </c>
      <c r="D1743" t="str">
        <f>IFERROR(_xlfn.XLOOKUP(TEXT(A1743, "0"), TEXT('Material master'!$A$2:'Material master'!$A$275, "0"), 'Material master'!$D$2:'Material master'!$D$275, 1),"")</f>
        <v>J000 - ATH</v>
      </c>
      <c r="E1743" t="str">
        <f>IFERROR(_xlfn.XLOOKUP(TEXT(A1743, "0"), TEXT('Material master'!$A$2:'Material master'!$A$275, "0"), 'Material master'!$E$2:'Material master'!$E$275, 1),"")</f>
        <v>SPC0922 - ATH Flour</v>
      </c>
      <c r="F1743" t="str">
        <f>IFERROR(_xlfn.XLOOKUP(TEXT(A1743, "0"), TEXT('Material master'!$A$2:'Material master'!$A$275, "0"), 'Material master'!$F$2:'Material master'!$F$275, 1),"")</f>
        <v>AC03 - ATH Flour Fine</v>
      </c>
      <c r="G1743" t="str">
        <f>IFERROR(_xlfn.XLOOKUP(TEXT(A1743, "0"), TEXT('Material master'!$A$2:'Material master'!$A$275, "0"), 'Material master'!$G$2:'Material master'!$G$275, 1),"")</f>
        <v>ATH SG40 PO</v>
      </c>
      <c r="H1743" t="s">
        <v>704</v>
      </c>
      <c r="I1743">
        <v>1</v>
      </c>
      <c r="K1743" s="32"/>
      <c r="L1743" s="32">
        <f t="shared" ref="L1743:W1743" si="1607">IF(( L1742 - K1741 + L1740 ) &gt; 0, CEILING(( L1742 - K1741 + L1740 ), $I1743), 0)</f>
        <v>30</v>
      </c>
      <c r="M1743" s="32">
        <f t="shared" si="1607"/>
        <v>6</v>
      </c>
      <c r="N1743" s="32">
        <f t="shared" si="1607"/>
        <v>6</v>
      </c>
      <c r="O1743" s="32">
        <f t="shared" si="1607"/>
        <v>6</v>
      </c>
      <c r="P1743" s="32">
        <f t="shared" si="1607"/>
        <v>6</v>
      </c>
      <c r="Q1743" s="32">
        <f t="shared" si="1607"/>
        <v>6</v>
      </c>
      <c r="R1743" s="32">
        <f t="shared" si="1607"/>
        <v>6</v>
      </c>
      <c r="S1743" s="32">
        <f t="shared" si="1607"/>
        <v>6</v>
      </c>
      <c r="T1743" s="32">
        <f t="shared" si="1607"/>
        <v>6</v>
      </c>
      <c r="U1743" s="32">
        <f t="shared" si="1607"/>
        <v>6</v>
      </c>
      <c r="V1743" s="32">
        <f t="shared" si="1607"/>
        <v>6</v>
      </c>
      <c r="W1743" s="32">
        <f t="shared" si="1607"/>
        <v>6</v>
      </c>
    </row>
    <row r="1744" spans="1:23" x14ac:dyDescent="0.25">
      <c r="A1744" s="257" t="s">
        <v>552</v>
      </c>
      <c r="B1744" t="str">
        <f>IFERROR(_xlfn.XLOOKUP(TEXT(A1744, "0"), TEXT('Material master'!$A$2:'Material master'!$A$275, "0"), 'Material master'!$B$2:'Material master'!$B$275, 1),"")</f>
        <v>ATH SG40 PO 500:B4S:H2:H:1000</v>
      </c>
      <c r="C1744" t="str">
        <f>IFERROR(_xlfn.XLOOKUP(TEXT(A1744, "0"), TEXT('Material master'!$A$2:'Material master'!$A$275, "0"), 'Material master'!$C$2:'Material master'!$C$275, 1),"")</f>
        <v>Packaged Product</v>
      </c>
      <c r="D1744" t="str">
        <f>IFERROR(_xlfn.XLOOKUP(TEXT(A1744, "0"), TEXT('Material master'!$A$2:'Material master'!$A$275, "0"), 'Material master'!$D$2:'Material master'!$D$275, 1),"")</f>
        <v>J000 - ATH</v>
      </c>
      <c r="E1744" t="str">
        <f>IFERROR(_xlfn.XLOOKUP(TEXT(A1744, "0"), TEXT('Material master'!$A$2:'Material master'!$A$275, "0"), 'Material master'!$E$2:'Material master'!$E$275, 1),"")</f>
        <v>SPC0922 - ATH Flour</v>
      </c>
      <c r="F1744" t="str">
        <f>IFERROR(_xlfn.XLOOKUP(TEXT(A1744, "0"), TEXT('Material master'!$A$2:'Material master'!$A$275, "0"), 'Material master'!$F$2:'Material master'!$F$275, 1),"")</f>
        <v>AC03 - ATH Flour Fine</v>
      </c>
      <c r="G1744" t="str">
        <f>IFERROR(_xlfn.XLOOKUP(TEXT(A1744, "0"), TEXT('Material master'!$A$2:'Material master'!$A$275, "0"), 'Material master'!$G$2:'Material master'!$G$275, 1),"")</f>
        <v>ATH SG40 PO</v>
      </c>
      <c r="H1744" t="s">
        <v>705</v>
      </c>
      <c r="I1744" t="s">
        <v>602</v>
      </c>
      <c r="J1744">
        <v>2.2000000000000002</v>
      </c>
      <c r="K1744" s="32"/>
      <c r="L1744" s="32">
        <f t="shared" ref="L1744:W1744" si="1608">L1743 / $J1744</f>
        <v>13.636363636363635</v>
      </c>
      <c r="M1744" s="32">
        <f t="shared" si="1608"/>
        <v>2.7272727272727271</v>
      </c>
      <c r="N1744" s="32">
        <f t="shared" si="1608"/>
        <v>2.7272727272727271</v>
      </c>
      <c r="O1744" s="32">
        <f t="shared" si="1608"/>
        <v>2.7272727272727271</v>
      </c>
      <c r="P1744" s="32">
        <f t="shared" si="1608"/>
        <v>2.7272727272727271</v>
      </c>
      <c r="Q1744" s="32">
        <f t="shared" si="1608"/>
        <v>2.7272727272727271</v>
      </c>
      <c r="R1744" s="32">
        <f t="shared" si="1608"/>
        <v>2.7272727272727271</v>
      </c>
      <c r="S1744" s="32">
        <f t="shared" si="1608"/>
        <v>2.7272727272727271</v>
      </c>
      <c r="T1744" s="32">
        <f t="shared" si="1608"/>
        <v>2.7272727272727271</v>
      </c>
      <c r="U1744" s="32">
        <f t="shared" si="1608"/>
        <v>2.7272727272727271</v>
      </c>
      <c r="V1744" s="32">
        <f t="shared" si="1608"/>
        <v>2.7272727272727271</v>
      </c>
      <c r="W1744" s="32">
        <f t="shared" si="1608"/>
        <v>2.7272727272727271</v>
      </c>
    </row>
    <row r="1745" spans="1:23" x14ac:dyDescent="0.25">
      <c r="A1745" s="257" t="s">
        <v>552</v>
      </c>
      <c r="B1745" t="str">
        <f>IFERROR(_xlfn.XLOOKUP(TEXT(A1745, "0"), TEXT('Material master'!$A$2:'Material master'!$A$275, "0"), 'Material master'!$B$2:'Material master'!$B$275, 1),"")</f>
        <v>ATH SG40 PO 500:B4S:H2:H:1000</v>
      </c>
      <c r="C1745" t="str">
        <f>IFERROR(_xlfn.XLOOKUP(TEXT(A1745, "0"), TEXT('Material master'!$A$2:'Material master'!$A$275, "0"), 'Material master'!$C$2:'Material master'!$C$275, 1),"")</f>
        <v>Packaged Product</v>
      </c>
      <c r="D1745" t="str">
        <f>IFERROR(_xlfn.XLOOKUP(TEXT(A1745, "0"), TEXT('Material master'!$A$2:'Material master'!$A$275, "0"), 'Material master'!$D$2:'Material master'!$D$275, 1),"")</f>
        <v>J000 - ATH</v>
      </c>
      <c r="E1745" t="str">
        <f>IFERROR(_xlfn.XLOOKUP(TEXT(A1745, "0"), TEXT('Material master'!$A$2:'Material master'!$A$275, "0"), 'Material master'!$E$2:'Material master'!$E$275, 1),"")</f>
        <v>SPC0922 - ATH Flour</v>
      </c>
      <c r="F1745" t="str">
        <f>IFERROR(_xlfn.XLOOKUP(TEXT(A1745, "0"), TEXT('Material master'!$A$2:'Material master'!$A$275, "0"), 'Material master'!$F$2:'Material master'!$F$275, 1),"")</f>
        <v>AC03 - ATH Flour Fine</v>
      </c>
      <c r="G1745" t="str">
        <f>IFERROR(_xlfn.XLOOKUP(TEXT(A1745, "0"), TEXT('Material master'!$A$2:'Material master'!$A$275, "0"), 'Material master'!$G$2:'Material master'!$G$275, 1),"")</f>
        <v>ATH SG40 PO</v>
      </c>
      <c r="H1745" t="s">
        <v>706</v>
      </c>
      <c r="I1745" s="257" t="s">
        <v>115</v>
      </c>
      <c r="J1745">
        <v>1</v>
      </c>
      <c r="K1745" s="32"/>
      <c r="L1745" s="32">
        <f t="shared" ref="L1745:W1745" si="1609">L1743 * $J1745</f>
        <v>30</v>
      </c>
      <c r="M1745" s="32">
        <f t="shared" si="1609"/>
        <v>6</v>
      </c>
      <c r="N1745" s="32">
        <f t="shared" si="1609"/>
        <v>6</v>
      </c>
      <c r="O1745" s="32">
        <f t="shared" si="1609"/>
        <v>6</v>
      </c>
      <c r="P1745" s="32">
        <f t="shared" si="1609"/>
        <v>6</v>
      </c>
      <c r="Q1745" s="32">
        <f t="shared" si="1609"/>
        <v>6</v>
      </c>
      <c r="R1745" s="32">
        <f t="shared" si="1609"/>
        <v>6</v>
      </c>
      <c r="S1745" s="32">
        <f t="shared" si="1609"/>
        <v>6</v>
      </c>
      <c r="T1745" s="32">
        <f t="shared" si="1609"/>
        <v>6</v>
      </c>
      <c r="U1745" s="32">
        <f t="shared" si="1609"/>
        <v>6</v>
      </c>
      <c r="V1745" s="32">
        <f t="shared" si="1609"/>
        <v>6</v>
      </c>
      <c r="W1745" s="32">
        <f t="shared" si="1609"/>
        <v>6</v>
      </c>
    </row>
    <row r="1746" spans="1:23" x14ac:dyDescent="0.25">
      <c r="A1746" s="257" t="s">
        <v>552</v>
      </c>
      <c r="B1746" t="str">
        <f>IFERROR(_xlfn.XLOOKUP(TEXT(A1746, "0"), TEXT('Material master'!$A$2:'Material master'!$A$275, "0"), 'Material master'!$B$2:'Material master'!$B$275, 1),"")</f>
        <v>ATH SG40 PO 500:B4S:H2:H:1000</v>
      </c>
      <c r="C1746" t="str">
        <f>IFERROR(_xlfn.XLOOKUP(TEXT(A1746, "0"), TEXT('Material master'!$A$2:'Material master'!$A$275, "0"), 'Material master'!$C$2:'Material master'!$C$275, 1),"")</f>
        <v>Packaged Product</v>
      </c>
      <c r="D1746" t="str">
        <f>IFERROR(_xlfn.XLOOKUP(TEXT(A1746, "0"), TEXT('Material master'!$A$2:'Material master'!$A$275, "0"), 'Material master'!$D$2:'Material master'!$D$275, 1),"")</f>
        <v>J000 - ATH</v>
      </c>
      <c r="E1746" t="str">
        <f>IFERROR(_xlfn.XLOOKUP(TEXT(A1746, "0"), TEXT('Material master'!$A$2:'Material master'!$A$275, "0"), 'Material master'!$E$2:'Material master'!$E$275, 1),"")</f>
        <v>SPC0922 - ATH Flour</v>
      </c>
      <c r="F1746" t="str">
        <f>IFERROR(_xlfn.XLOOKUP(TEXT(A1746, "0"), TEXT('Material master'!$A$2:'Material master'!$A$275, "0"), 'Material master'!$F$2:'Material master'!$F$275, 1),"")</f>
        <v>AC03 - ATH Flour Fine</v>
      </c>
      <c r="G1746" t="str">
        <f>IFERROR(_xlfn.XLOOKUP(TEXT(A1746, "0"), TEXT('Material master'!$A$2:'Material master'!$A$275, "0"), 'Material master'!$G$2:'Material master'!$G$275, 1),"")</f>
        <v>ATH SG40 PO</v>
      </c>
      <c r="H1746" t="s">
        <v>706</v>
      </c>
      <c r="I1746" s="257" t="s">
        <v>119</v>
      </c>
      <c r="J1746">
        <v>1</v>
      </c>
      <c r="K1746" s="32"/>
      <c r="L1746" s="32">
        <f t="shared" ref="L1746:W1746" si="1610">L1743 * $J1746</f>
        <v>30</v>
      </c>
      <c r="M1746" s="32">
        <f t="shared" si="1610"/>
        <v>6</v>
      </c>
      <c r="N1746" s="32">
        <f t="shared" si="1610"/>
        <v>6</v>
      </c>
      <c r="O1746" s="32">
        <f t="shared" si="1610"/>
        <v>6</v>
      </c>
      <c r="P1746" s="32">
        <f t="shared" si="1610"/>
        <v>6</v>
      </c>
      <c r="Q1746" s="32">
        <f t="shared" si="1610"/>
        <v>6</v>
      </c>
      <c r="R1746" s="32">
        <f t="shared" si="1610"/>
        <v>6</v>
      </c>
      <c r="S1746" s="32">
        <f t="shared" si="1610"/>
        <v>6</v>
      </c>
      <c r="T1746" s="32">
        <f t="shared" si="1610"/>
        <v>6</v>
      </c>
      <c r="U1746" s="32">
        <f t="shared" si="1610"/>
        <v>6</v>
      </c>
      <c r="V1746" s="32">
        <f t="shared" si="1610"/>
        <v>6</v>
      </c>
      <c r="W1746" s="32">
        <f t="shared" si="1610"/>
        <v>6</v>
      </c>
    </row>
    <row r="1747" spans="1:23" x14ac:dyDescent="0.25">
      <c r="A1747" s="257" t="s">
        <v>552</v>
      </c>
      <c r="B1747" t="str">
        <f>IFERROR(_xlfn.XLOOKUP(TEXT(A1747, "0"), TEXT('Material master'!$A$2:'Material master'!$A$275, "0"), 'Material master'!$B$2:'Material master'!$B$275, 1),"")</f>
        <v>ATH SG40 PO 500:B4S:H2:H:1000</v>
      </c>
      <c r="C1747" t="str">
        <f>IFERROR(_xlfn.XLOOKUP(TEXT(A1747, "0"), TEXT('Material master'!$A$2:'Material master'!$A$275, "0"), 'Material master'!$C$2:'Material master'!$C$275, 1),"")</f>
        <v>Packaged Product</v>
      </c>
      <c r="D1747" t="str">
        <f>IFERROR(_xlfn.XLOOKUP(TEXT(A1747, "0"), TEXT('Material master'!$A$2:'Material master'!$A$275, "0"), 'Material master'!$D$2:'Material master'!$D$275, 1),"")</f>
        <v>J000 - ATH</v>
      </c>
      <c r="E1747" t="str">
        <f>IFERROR(_xlfn.XLOOKUP(TEXT(A1747, "0"), TEXT('Material master'!$A$2:'Material master'!$A$275, "0"), 'Material master'!$E$2:'Material master'!$E$275, 1),"")</f>
        <v>SPC0922 - ATH Flour</v>
      </c>
      <c r="F1747" t="str">
        <f>IFERROR(_xlfn.XLOOKUP(TEXT(A1747, "0"), TEXT('Material master'!$A$2:'Material master'!$A$275, "0"), 'Material master'!$F$2:'Material master'!$F$275, 1),"")</f>
        <v>AC03 - ATH Flour Fine</v>
      </c>
      <c r="G1747" t="str">
        <f>IFERROR(_xlfn.XLOOKUP(TEXT(A1747, "0"), TEXT('Material master'!$A$2:'Material master'!$A$275, "0"), 'Material master'!$G$2:'Material master'!$G$275, 1),"")</f>
        <v>ATH SG40 PO</v>
      </c>
      <c r="H1747" t="s">
        <v>706</v>
      </c>
      <c r="I1747" s="257" t="s">
        <v>137</v>
      </c>
      <c r="J1747">
        <v>2</v>
      </c>
      <c r="K1747" s="32"/>
      <c r="L1747" s="32">
        <f t="shared" ref="L1747:W1747" si="1611">L1743 * $J1747</f>
        <v>60</v>
      </c>
      <c r="M1747" s="32">
        <f t="shared" si="1611"/>
        <v>12</v>
      </c>
      <c r="N1747" s="32">
        <f t="shared" si="1611"/>
        <v>12</v>
      </c>
      <c r="O1747" s="32">
        <f t="shared" si="1611"/>
        <v>12</v>
      </c>
      <c r="P1747" s="32">
        <f t="shared" si="1611"/>
        <v>12</v>
      </c>
      <c r="Q1747" s="32">
        <f t="shared" si="1611"/>
        <v>12</v>
      </c>
      <c r="R1747" s="32">
        <f t="shared" si="1611"/>
        <v>12</v>
      </c>
      <c r="S1747" s="32">
        <f t="shared" si="1611"/>
        <v>12</v>
      </c>
      <c r="T1747" s="32">
        <f t="shared" si="1611"/>
        <v>12</v>
      </c>
      <c r="U1747" s="32">
        <f t="shared" si="1611"/>
        <v>12</v>
      </c>
      <c r="V1747" s="32">
        <f t="shared" si="1611"/>
        <v>12</v>
      </c>
      <c r="W1747" s="32">
        <f t="shared" si="1611"/>
        <v>12</v>
      </c>
    </row>
    <row r="1748" spans="1:23" ht="15.75" thickBot="1" x14ac:dyDescent="0.3">
      <c r="A1748" s="257" t="s">
        <v>552</v>
      </c>
      <c r="B1748" t="str">
        <f>IFERROR(_xlfn.XLOOKUP(TEXT(A1748, "0"), TEXT('Material master'!$A$2:'Material master'!$A$275, "0"), 'Material master'!$B$2:'Material master'!$B$275, 1),"")</f>
        <v>ATH SG40 PO 500:B4S:H2:H:1000</v>
      </c>
      <c r="C1748" t="str">
        <f>IFERROR(_xlfn.XLOOKUP(TEXT(A1748, "0"), TEXT('Material master'!$A$2:'Material master'!$A$275, "0"), 'Material master'!$C$2:'Material master'!$C$275, 1),"")</f>
        <v>Packaged Product</v>
      </c>
      <c r="D1748" t="str">
        <f>IFERROR(_xlfn.XLOOKUP(TEXT(A1748, "0"), TEXT('Material master'!$A$2:'Material master'!$A$275, "0"), 'Material master'!$D$2:'Material master'!$D$275, 1),"")</f>
        <v>J000 - ATH</v>
      </c>
      <c r="E1748" t="str">
        <f>IFERROR(_xlfn.XLOOKUP(TEXT(A1748, "0"), TEXT('Material master'!$A$2:'Material master'!$A$275, "0"), 'Material master'!$E$2:'Material master'!$E$275, 1),"")</f>
        <v>SPC0922 - ATH Flour</v>
      </c>
      <c r="F1748" t="str">
        <f>IFERROR(_xlfn.XLOOKUP(TEXT(A1748, "0"), TEXT('Material master'!$A$2:'Material master'!$A$275, "0"), 'Material master'!$F$2:'Material master'!$F$275, 1),"")</f>
        <v>AC03 - ATH Flour Fine</v>
      </c>
      <c r="G1748" t="str">
        <f>IFERROR(_xlfn.XLOOKUP(TEXT(A1748, "0"), TEXT('Material master'!$A$2:'Material master'!$A$275, "0"), 'Material master'!$G$2:'Material master'!$G$275, 1),"")</f>
        <v>ATH SG40 PO</v>
      </c>
      <c r="H1748" t="s">
        <v>706</v>
      </c>
      <c r="I1748" s="257" t="s">
        <v>444</v>
      </c>
      <c r="J1748">
        <v>1</v>
      </c>
      <c r="K1748" s="32"/>
      <c r="L1748" s="32">
        <f t="shared" ref="L1748:W1748" si="1612">L1743 * $J1748</f>
        <v>30</v>
      </c>
      <c r="M1748" s="32">
        <f t="shared" si="1612"/>
        <v>6</v>
      </c>
      <c r="N1748" s="32">
        <f t="shared" si="1612"/>
        <v>6</v>
      </c>
      <c r="O1748" s="32">
        <f t="shared" si="1612"/>
        <v>6</v>
      </c>
      <c r="P1748" s="32">
        <f t="shared" si="1612"/>
        <v>6</v>
      </c>
      <c r="Q1748" s="32">
        <f t="shared" si="1612"/>
        <v>6</v>
      </c>
      <c r="R1748" s="32">
        <f t="shared" si="1612"/>
        <v>6</v>
      </c>
      <c r="S1748" s="32">
        <f t="shared" si="1612"/>
        <v>6</v>
      </c>
      <c r="T1748" s="32">
        <f t="shared" si="1612"/>
        <v>6</v>
      </c>
      <c r="U1748" s="32">
        <f t="shared" si="1612"/>
        <v>6</v>
      </c>
      <c r="V1748" s="32">
        <f t="shared" si="1612"/>
        <v>6</v>
      </c>
      <c r="W1748" s="32">
        <f t="shared" si="1612"/>
        <v>6</v>
      </c>
    </row>
    <row r="1749" spans="1:23" s="138" customFormat="1" x14ac:dyDescent="0.25">
      <c r="A1749" s="137" t="s">
        <v>554</v>
      </c>
      <c r="B1749" s="138" t="str">
        <f>IFERROR(_xlfn.XLOOKUP(TEXT(A1749, "0"), TEXT('Material master'!$A$2:'Material master'!$A$275, "0"), 'Material master'!$B$2:'Material master'!$B$275, 1),"")</f>
        <v>ATH SG220E PO 1000:B4S:H2:H:1000</v>
      </c>
      <c r="C1749" s="138" t="str">
        <f>IFERROR(_xlfn.XLOOKUP(TEXT(A1749, "0"), TEXT('Material master'!$A$2:'Material master'!$A$275, "0"), 'Material master'!$C$2:'Material master'!$C$275, 1),"")</f>
        <v>Packaged Product</v>
      </c>
      <c r="D1749" s="138" t="str">
        <f>IFERROR(_xlfn.XLOOKUP(TEXT(A1749, "0"), TEXT('Material master'!$A$2:'Material master'!$A$275, "0"), 'Material master'!$D$2:'Material master'!$D$275, 1),"")</f>
        <v>J000 - ATH</v>
      </c>
      <c r="E1749" s="138" t="str">
        <f>IFERROR(_xlfn.XLOOKUP(TEXT(A1749, "0"), TEXT('Material master'!$A$2:'Material master'!$A$275, "0"), 'Material master'!$E$2:'Material master'!$E$275, 1),"")</f>
        <v>SPC0922 - ATH Flour</v>
      </c>
      <c r="F1749" s="138" t="str">
        <f>IFERROR(_xlfn.XLOOKUP(TEXT(A1749, "0"), TEXT('Material master'!$A$2:'Material master'!$A$275, "0"), 'Material master'!$F$2:'Material master'!$F$275, 1),"")</f>
        <v>AC01 - ATH Flour Coarse</v>
      </c>
      <c r="G1749" s="138" t="str">
        <f>IFERROR(_xlfn.XLOOKUP(TEXT(A1749, "0"), TEXT('Material master'!$A$2:'Material master'!$A$275, "0"), 'Material master'!$G$2:'Material master'!$G$275, 1),"")</f>
        <v>ATH SG220E PO</v>
      </c>
      <c r="H1749" s="138" t="s">
        <v>683</v>
      </c>
      <c r="I1749" s="140">
        <f>IFERROR(AVERAGE('Forecast sheet'!$C$93:'Forecast sheet'!$N$93),0)</f>
        <v>0.16666666666666666</v>
      </c>
      <c r="J1749" s="140">
        <f>IFERROR(AVERAGE(L1749:W1749),0)</f>
        <v>0.3404790907843675</v>
      </c>
      <c r="K1749" s="140"/>
      <c r="L1749" s="140">
        <v>0.25135140458215161</v>
      </c>
      <c r="M1749" s="140">
        <v>0.16760752688172043</v>
      </c>
      <c r="N1749" s="140">
        <v>0</v>
      </c>
      <c r="O1749" s="140">
        <v>0.69201995791133819</v>
      </c>
      <c r="P1749" s="140">
        <v>0</v>
      </c>
      <c r="Q1749" s="140">
        <v>0.69295134412656212</v>
      </c>
      <c r="R1749" s="140">
        <v>0</v>
      </c>
      <c r="S1749" s="140">
        <v>0.69295134412656212</v>
      </c>
      <c r="T1749" s="140">
        <v>0</v>
      </c>
      <c r="U1749" s="140">
        <v>0.67059807496118906</v>
      </c>
      <c r="V1749" s="140">
        <v>0.12383568093084819</v>
      </c>
      <c r="W1749" s="140">
        <v>0.79443375589203724</v>
      </c>
    </row>
    <row r="1750" spans="1:23" x14ac:dyDescent="0.25">
      <c r="A1750" s="257" t="s">
        <v>554</v>
      </c>
      <c r="B1750" t="str">
        <f>IFERROR(_xlfn.XLOOKUP(TEXT(A1750, "0"), TEXT('Material master'!$A$2:'Material master'!$A$275, "0"), 'Material master'!$B$2:'Material master'!$B$275, 1),"")</f>
        <v>ATH SG220E PO 1000:B4S:H2:H:1000</v>
      </c>
      <c r="C1750" t="str">
        <f>IFERROR(_xlfn.XLOOKUP(TEXT(A1750, "0"), TEXT('Material master'!$A$2:'Material master'!$A$275, "0"), 'Material master'!$C$2:'Material master'!$C$275, 1),"")</f>
        <v>Packaged Product</v>
      </c>
      <c r="D1750" t="str">
        <f>IFERROR(_xlfn.XLOOKUP(TEXT(A1750, "0"), TEXT('Material master'!$A$2:'Material master'!$A$275, "0"), 'Material master'!$D$2:'Material master'!$D$275, 1),"")</f>
        <v>J000 - ATH</v>
      </c>
      <c r="E1750" t="str">
        <f>IFERROR(_xlfn.XLOOKUP(TEXT(A1750, "0"), TEXT('Material master'!$A$2:'Material master'!$A$275, "0"), 'Material master'!$E$2:'Material master'!$E$275, 1),"")</f>
        <v>SPC0922 - ATH Flour</v>
      </c>
      <c r="F1750" t="str">
        <f>IFERROR(_xlfn.XLOOKUP(TEXT(A1750, "0"), TEXT('Material master'!$A$2:'Material master'!$A$275, "0"), 'Material master'!$F$2:'Material master'!$F$275, 1),"")</f>
        <v>AC01 - ATH Flour Coarse</v>
      </c>
      <c r="G1750" t="str">
        <f>IFERROR(_xlfn.XLOOKUP(TEXT(A1750, "0"), TEXT('Material master'!$A$2:'Material master'!$A$275, "0"), 'Material master'!$G$2:'Material master'!$G$275, 1),"")</f>
        <v>ATH SG220E PO</v>
      </c>
      <c r="H1750" s="1" t="s">
        <v>696</v>
      </c>
      <c r="I1750" s="1"/>
      <c r="J1750" s="1"/>
      <c r="K1750" s="141"/>
      <c r="L1750" s="141">
        <f t="shared" ref="L1750:W1750" si="1613">SUM(L1749)</f>
        <v>0.25135140458215161</v>
      </c>
      <c r="M1750" s="141">
        <f t="shared" si="1613"/>
        <v>0.16760752688172043</v>
      </c>
      <c r="N1750" s="141">
        <f t="shared" si="1613"/>
        <v>0</v>
      </c>
      <c r="O1750" s="141">
        <f t="shared" si="1613"/>
        <v>0.69201995791133819</v>
      </c>
      <c r="P1750" s="141">
        <f t="shared" si="1613"/>
        <v>0</v>
      </c>
      <c r="Q1750" s="141">
        <f t="shared" si="1613"/>
        <v>0.69295134412656212</v>
      </c>
      <c r="R1750" s="141">
        <f t="shared" si="1613"/>
        <v>0</v>
      </c>
      <c r="S1750" s="141">
        <f t="shared" si="1613"/>
        <v>0.69295134412656212</v>
      </c>
      <c r="T1750" s="141">
        <f t="shared" si="1613"/>
        <v>0</v>
      </c>
      <c r="U1750" s="141">
        <f t="shared" si="1613"/>
        <v>0.67059807496118906</v>
      </c>
      <c r="V1750" s="141">
        <f t="shared" si="1613"/>
        <v>0.12383568093084819</v>
      </c>
      <c r="W1750" s="141">
        <f t="shared" si="1613"/>
        <v>0.79443375589203724</v>
      </c>
    </row>
    <row r="1751" spans="1:23" s="136" customFormat="1" x14ac:dyDescent="0.25">
      <c r="A1751" s="270" t="s">
        <v>554</v>
      </c>
      <c r="B1751" s="136" t="str">
        <f>IFERROR(_xlfn.XLOOKUP(TEXT(A1751, "0"), TEXT('Material master'!$A$2:'Material master'!$A$275, "0"), 'Material master'!$B$2:'Material master'!$B$275, 1),"")</f>
        <v>ATH SG220E PO 1000:B4S:H2:H:1000</v>
      </c>
      <c r="C1751" s="136" t="str">
        <f>IFERROR(_xlfn.XLOOKUP(TEXT(A1751, "0"), TEXT('Material master'!$A$2:'Material master'!$A$275, "0"), 'Material master'!$C$2:'Material master'!$C$275, 1),"")</f>
        <v>Packaged Product</v>
      </c>
      <c r="D1751" s="136" t="str">
        <f>IFERROR(_xlfn.XLOOKUP(TEXT(A1751, "0"), TEXT('Material master'!$A$2:'Material master'!$A$275, "0"), 'Material master'!$D$2:'Material master'!$D$275, 1),"")</f>
        <v>J000 - ATH</v>
      </c>
      <c r="E1751" s="136" t="str">
        <f>IFERROR(_xlfn.XLOOKUP(TEXT(A1751, "0"), TEXT('Material master'!$A$2:'Material master'!$A$275, "0"), 'Material master'!$E$2:'Material master'!$E$275, 1),"")</f>
        <v>SPC0922 - ATH Flour</v>
      </c>
      <c r="F1751" s="136" t="str">
        <f>IFERROR(_xlfn.XLOOKUP(TEXT(A1751, "0"), TEXT('Material master'!$A$2:'Material master'!$A$275, "0"), 'Material master'!$F$2:'Material master'!$F$275, 1),"")</f>
        <v>AC01 - ATH Flour Coarse</v>
      </c>
      <c r="G1751" s="136" t="str">
        <f>IFERROR(_xlfn.XLOOKUP(TEXT(A1751, "0"), TEXT('Material master'!$A$2:'Material master'!$A$275, "0"), 'Material master'!$G$2:'Material master'!$G$275, 1),"")</f>
        <v>ATH SG220E PO</v>
      </c>
      <c r="H1751" s="136" t="s">
        <v>697</v>
      </c>
      <c r="K1751" s="142">
        <v>0</v>
      </c>
      <c r="L1751" s="142">
        <f t="shared" ref="L1751:W1751" si="1614">K1751 - L1750 + L1753</f>
        <v>0.74864859541784834</v>
      </c>
      <c r="M1751" s="142">
        <f t="shared" si="1614"/>
        <v>0.58104106853612791</v>
      </c>
      <c r="N1751" s="142">
        <f t="shared" si="1614"/>
        <v>0.58104106853612791</v>
      </c>
      <c r="O1751" s="142">
        <f t="shared" si="1614"/>
        <v>0.88902111062478972</v>
      </c>
      <c r="P1751" s="142">
        <f t="shared" si="1614"/>
        <v>0.88902111062478972</v>
      </c>
      <c r="Q1751" s="142">
        <f t="shared" si="1614"/>
        <v>0.1960697664982276</v>
      </c>
      <c r="R1751" s="142">
        <f t="shared" si="1614"/>
        <v>0.1960697664982276</v>
      </c>
      <c r="S1751" s="142">
        <f t="shared" si="1614"/>
        <v>0.50311842237166549</v>
      </c>
      <c r="T1751" s="142">
        <f t="shared" si="1614"/>
        <v>0.50311842237166549</v>
      </c>
      <c r="U1751" s="142">
        <f t="shared" si="1614"/>
        <v>0.83252034741047642</v>
      </c>
      <c r="V1751" s="142">
        <f t="shared" si="1614"/>
        <v>0.70868466647962824</v>
      </c>
      <c r="W1751" s="142">
        <f t="shared" si="1614"/>
        <v>0.914250910587591</v>
      </c>
    </row>
    <row r="1752" spans="1:23" x14ac:dyDescent="0.25">
      <c r="A1752" s="257" t="s">
        <v>554</v>
      </c>
      <c r="B1752" t="str">
        <f>IFERROR(_xlfn.XLOOKUP(TEXT(A1752, "0"), TEXT('Material master'!$A$2:'Material master'!$A$275, "0"), 'Material master'!$B$2:'Material master'!$B$275, 1),"")</f>
        <v>ATH SG220E PO 1000:B4S:H2:H:1000</v>
      </c>
      <c r="C1752" t="str">
        <f>IFERROR(_xlfn.XLOOKUP(TEXT(A1752, "0"), TEXT('Material master'!$A$2:'Material master'!$A$275, "0"), 'Material master'!$C$2:'Material master'!$C$275, 1),"")</f>
        <v>Packaged Product</v>
      </c>
      <c r="D1752" t="str">
        <f>IFERROR(_xlfn.XLOOKUP(TEXT(A1752, "0"), TEXT('Material master'!$A$2:'Material master'!$A$275, "0"), 'Material master'!$D$2:'Material master'!$D$275, 1),"")</f>
        <v>J000 - ATH</v>
      </c>
      <c r="E1752" t="str">
        <f>IFERROR(_xlfn.XLOOKUP(TEXT(A1752, "0"), TEXT('Material master'!$A$2:'Material master'!$A$275, "0"), 'Material master'!$E$2:'Material master'!$E$275, 1),"")</f>
        <v>SPC0922 - ATH Flour</v>
      </c>
      <c r="F1752" t="str">
        <f>IFERROR(_xlfn.XLOOKUP(TEXT(A1752, "0"), TEXT('Material master'!$A$2:'Material master'!$A$275, "0"), 'Material master'!$F$2:'Material master'!$F$275, 1),"")</f>
        <v>AC01 - ATH Flour Coarse</v>
      </c>
      <c r="G1752" t="str">
        <f>IFERROR(_xlfn.XLOOKUP(TEXT(A1752, "0"), TEXT('Material master'!$A$2:'Material master'!$A$275, "0"), 'Material master'!$G$2:'Material master'!$G$275, 1),"")</f>
        <v>ATH SG220E PO</v>
      </c>
      <c r="H1752" t="s">
        <v>698</v>
      </c>
      <c r="I1752" s="32">
        <v>0</v>
      </c>
      <c r="J1752" s="258">
        <f>IFERROR($I1752/AVERAGE($L1750:$W1750),0)</f>
        <v>0</v>
      </c>
      <c r="K1752" s="32"/>
      <c r="L1752" s="32">
        <f t="shared" ref="L1752:W1752" si="1615">$I1752</f>
        <v>0</v>
      </c>
      <c r="M1752" s="32">
        <f t="shared" si="1615"/>
        <v>0</v>
      </c>
      <c r="N1752" s="32">
        <f t="shared" si="1615"/>
        <v>0</v>
      </c>
      <c r="O1752" s="32">
        <f t="shared" si="1615"/>
        <v>0</v>
      </c>
      <c r="P1752" s="32">
        <f t="shared" si="1615"/>
        <v>0</v>
      </c>
      <c r="Q1752" s="32">
        <f t="shared" si="1615"/>
        <v>0</v>
      </c>
      <c r="R1752" s="32">
        <f t="shared" si="1615"/>
        <v>0</v>
      </c>
      <c r="S1752" s="32">
        <f t="shared" si="1615"/>
        <v>0</v>
      </c>
      <c r="T1752" s="32">
        <f t="shared" si="1615"/>
        <v>0</v>
      </c>
      <c r="U1752" s="32">
        <f t="shared" si="1615"/>
        <v>0</v>
      </c>
      <c r="V1752" s="32">
        <f t="shared" si="1615"/>
        <v>0</v>
      </c>
      <c r="W1752" s="32">
        <f t="shared" si="1615"/>
        <v>0</v>
      </c>
    </row>
    <row r="1753" spans="1:23" x14ac:dyDescent="0.25">
      <c r="A1753" s="257" t="s">
        <v>554</v>
      </c>
      <c r="B1753" t="str">
        <f>IFERROR(_xlfn.XLOOKUP(TEXT(A1753, "0"), TEXT('Material master'!$A$2:'Material master'!$A$275, "0"), 'Material master'!$B$2:'Material master'!$B$275, 1),"")</f>
        <v>ATH SG220E PO 1000:B4S:H2:H:1000</v>
      </c>
      <c r="C1753" t="str">
        <f>IFERROR(_xlfn.XLOOKUP(TEXT(A1753, "0"), TEXT('Material master'!$A$2:'Material master'!$A$275, "0"), 'Material master'!$C$2:'Material master'!$C$275, 1),"")</f>
        <v>Packaged Product</v>
      </c>
      <c r="D1753" t="str">
        <f>IFERROR(_xlfn.XLOOKUP(TEXT(A1753, "0"), TEXT('Material master'!$A$2:'Material master'!$A$275, "0"), 'Material master'!$D$2:'Material master'!$D$275, 1),"")</f>
        <v>J000 - ATH</v>
      </c>
      <c r="E1753" t="str">
        <f>IFERROR(_xlfn.XLOOKUP(TEXT(A1753, "0"), TEXT('Material master'!$A$2:'Material master'!$A$275, "0"), 'Material master'!$E$2:'Material master'!$E$275, 1),"")</f>
        <v>SPC0922 - ATH Flour</v>
      </c>
      <c r="F1753" t="str">
        <f>IFERROR(_xlfn.XLOOKUP(TEXT(A1753, "0"), TEXT('Material master'!$A$2:'Material master'!$A$275, "0"), 'Material master'!$F$2:'Material master'!$F$275, 1),"")</f>
        <v>AC01 - ATH Flour Coarse</v>
      </c>
      <c r="G1753" t="str">
        <f>IFERROR(_xlfn.XLOOKUP(TEXT(A1753, "0"), TEXT('Material master'!$A$2:'Material master'!$A$275, "0"), 'Material master'!$G$2:'Material master'!$G$275, 1),"")</f>
        <v>ATH SG220E PO</v>
      </c>
      <c r="H1753" t="s">
        <v>704</v>
      </c>
      <c r="I1753">
        <v>1</v>
      </c>
      <c r="K1753" s="32"/>
      <c r="L1753" s="32">
        <f t="shared" ref="L1753:W1753" si="1616">IF(( L1752 - K1751 + L1750 ) &gt; 0, CEILING(( L1752 - K1751 + L1750 ), $I1753), 0)</f>
        <v>1</v>
      </c>
      <c r="M1753" s="32">
        <f t="shared" si="1616"/>
        <v>0</v>
      </c>
      <c r="N1753" s="32">
        <f t="shared" si="1616"/>
        <v>0</v>
      </c>
      <c r="O1753" s="32">
        <f t="shared" si="1616"/>
        <v>1</v>
      </c>
      <c r="P1753" s="32">
        <f t="shared" si="1616"/>
        <v>0</v>
      </c>
      <c r="Q1753" s="32">
        <f t="shared" si="1616"/>
        <v>0</v>
      </c>
      <c r="R1753" s="32">
        <f t="shared" si="1616"/>
        <v>0</v>
      </c>
      <c r="S1753" s="32">
        <f t="shared" si="1616"/>
        <v>1</v>
      </c>
      <c r="T1753" s="32">
        <f t="shared" si="1616"/>
        <v>0</v>
      </c>
      <c r="U1753" s="32">
        <f t="shared" si="1616"/>
        <v>1</v>
      </c>
      <c r="V1753" s="32">
        <f t="shared" si="1616"/>
        <v>0</v>
      </c>
      <c r="W1753" s="32">
        <f t="shared" si="1616"/>
        <v>1</v>
      </c>
    </row>
    <row r="1754" spans="1:23" x14ac:dyDescent="0.25">
      <c r="A1754" s="257" t="s">
        <v>554</v>
      </c>
      <c r="B1754" t="str">
        <f>IFERROR(_xlfn.XLOOKUP(TEXT(A1754, "0"), TEXT('Material master'!$A$2:'Material master'!$A$275, "0"), 'Material master'!$B$2:'Material master'!$B$275, 1),"")</f>
        <v>ATH SG220E PO 1000:B4S:H2:H:1000</v>
      </c>
      <c r="C1754" t="str">
        <f>IFERROR(_xlfn.XLOOKUP(TEXT(A1754, "0"), TEXT('Material master'!$A$2:'Material master'!$A$275, "0"), 'Material master'!$C$2:'Material master'!$C$275, 1),"")</f>
        <v>Packaged Product</v>
      </c>
      <c r="D1754" t="str">
        <f>IFERROR(_xlfn.XLOOKUP(TEXT(A1754, "0"), TEXT('Material master'!$A$2:'Material master'!$A$275, "0"), 'Material master'!$D$2:'Material master'!$D$275, 1),"")</f>
        <v>J000 - ATH</v>
      </c>
      <c r="E1754" t="str">
        <f>IFERROR(_xlfn.XLOOKUP(TEXT(A1754, "0"), TEXT('Material master'!$A$2:'Material master'!$A$275, "0"), 'Material master'!$E$2:'Material master'!$E$275, 1),"")</f>
        <v>SPC0922 - ATH Flour</v>
      </c>
      <c r="F1754" t="str">
        <f>IFERROR(_xlfn.XLOOKUP(TEXT(A1754, "0"), TEXT('Material master'!$A$2:'Material master'!$A$275, "0"), 'Material master'!$F$2:'Material master'!$F$275, 1),"")</f>
        <v>AC01 - ATH Flour Coarse</v>
      </c>
      <c r="G1754" t="str">
        <f>IFERROR(_xlfn.XLOOKUP(TEXT(A1754, "0"), TEXT('Material master'!$A$2:'Material master'!$A$275, "0"), 'Material master'!$G$2:'Material master'!$G$275, 1),"")</f>
        <v>ATH SG220E PO</v>
      </c>
      <c r="H1754" t="s">
        <v>705</v>
      </c>
      <c r="I1754" t="s">
        <v>599</v>
      </c>
      <c r="J1754">
        <v>2.5</v>
      </c>
      <c r="K1754" s="32"/>
      <c r="L1754" s="32">
        <f t="shared" ref="L1754:W1754" si="1617">L1753 / $J1754</f>
        <v>0.4</v>
      </c>
      <c r="M1754" s="32">
        <f t="shared" si="1617"/>
        <v>0</v>
      </c>
      <c r="N1754" s="32">
        <f t="shared" si="1617"/>
        <v>0</v>
      </c>
      <c r="O1754" s="32">
        <f t="shared" si="1617"/>
        <v>0.4</v>
      </c>
      <c r="P1754" s="32">
        <f t="shared" si="1617"/>
        <v>0</v>
      </c>
      <c r="Q1754" s="32">
        <f t="shared" si="1617"/>
        <v>0</v>
      </c>
      <c r="R1754" s="32">
        <f t="shared" si="1617"/>
        <v>0</v>
      </c>
      <c r="S1754" s="32">
        <f t="shared" si="1617"/>
        <v>0.4</v>
      </c>
      <c r="T1754" s="32">
        <f t="shared" si="1617"/>
        <v>0</v>
      </c>
      <c r="U1754" s="32">
        <f t="shared" si="1617"/>
        <v>0.4</v>
      </c>
      <c r="V1754" s="32">
        <f t="shared" si="1617"/>
        <v>0</v>
      </c>
      <c r="W1754" s="32">
        <f t="shared" si="1617"/>
        <v>0.4</v>
      </c>
    </row>
    <row r="1755" spans="1:23" x14ac:dyDescent="0.25">
      <c r="A1755" s="257" t="s">
        <v>554</v>
      </c>
      <c r="B1755" t="str">
        <f>IFERROR(_xlfn.XLOOKUP(TEXT(A1755, "0"), TEXT('Material master'!$A$2:'Material master'!$A$275, "0"), 'Material master'!$B$2:'Material master'!$B$275, 1),"")</f>
        <v>ATH SG220E PO 1000:B4S:H2:H:1000</v>
      </c>
      <c r="C1755" t="str">
        <f>IFERROR(_xlfn.XLOOKUP(TEXT(A1755, "0"), TEXT('Material master'!$A$2:'Material master'!$A$275, "0"), 'Material master'!$C$2:'Material master'!$C$275, 1),"")</f>
        <v>Packaged Product</v>
      </c>
      <c r="D1755" t="str">
        <f>IFERROR(_xlfn.XLOOKUP(TEXT(A1755, "0"), TEXT('Material master'!$A$2:'Material master'!$A$275, "0"), 'Material master'!$D$2:'Material master'!$D$275, 1),"")</f>
        <v>J000 - ATH</v>
      </c>
      <c r="E1755" t="str">
        <f>IFERROR(_xlfn.XLOOKUP(TEXT(A1755, "0"), TEXT('Material master'!$A$2:'Material master'!$A$275, "0"), 'Material master'!$E$2:'Material master'!$E$275, 1),"")</f>
        <v>SPC0922 - ATH Flour</v>
      </c>
      <c r="F1755" t="str">
        <f>IFERROR(_xlfn.XLOOKUP(TEXT(A1755, "0"), TEXT('Material master'!$A$2:'Material master'!$A$275, "0"), 'Material master'!$F$2:'Material master'!$F$275, 1),"")</f>
        <v>AC01 - ATH Flour Coarse</v>
      </c>
      <c r="G1755" t="str">
        <f>IFERROR(_xlfn.XLOOKUP(TEXT(A1755, "0"), TEXT('Material master'!$A$2:'Material master'!$A$275, "0"), 'Material master'!$G$2:'Material master'!$G$275, 1),"")</f>
        <v>ATH SG220E PO</v>
      </c>
      <c r="H1755" t="s">
        <v>706</v>
      </c>
      <c r="I1755" s="257" t="s">
        <v>115</v>
      </c>
      <c r="J1755">
        <v>1</v>
      </c>
      <c r="K1755" s="32"/>
      <c r="L1755" s="32">
        <f t="shared" ref="L1755:W1755" si="1618">L1753 * $J1755</f>
        <v>1</v>
      </c>
      <c r="M1755" s="32">
        <f t="shared" si="1618"/>
        <v>0</v>
      </c>
      <c r="N1755" s="32">
        <f t="shared" si="1618"/>
        <v>0</v>
      </c>
      <c r="O1755" s="32">
        <f t="shared" si="1618"/>
        <v>1</v>
      </c>
      <c r="P1755" s="32">
        <f t="shared" si="1618"/>
        <v>0</v>
      </c>
      <c r="Q1755" s="32">
        <f t="shared" si="1618"/>
        <v>0</v>
      </c>
      <c r="R1755" s="32">
        <f t="shared" si="1618"/>
        <v>0</v>
      </c>
      <c r="S1755" s="32">
        <f t="shared" si="1618"/>
        <v>1</v>
      </c>
      <c r="T1755" s="32">
        <f t="shared" si="1618"/>
        <v>0</v>
      </c>
      <c r="U1755" s="32">
        <f t="shared" si="1618"/>
        <v>1</v>
      </c>
      <c r="V1755" s="32">
        <f t="shared" si="1618"/>
        <v>0</v>
      </c>
      <c r="W1755" s="32">
        <f t="shared" si="1618"/>
        <v>1</v>
      </c>
    </row>
    <row r="1756" spans="1:23" x14ac:dyDescent="0.25">
      <c r="A1756" s="257" t="s">
        <v>554</v>
      </c>
      <c r="B1756" t="str">
        <f>IFERROR(_xlfn.XLOOKUP(TEXT(A1756, "0"), TEXT('Material master'!$A$2:'Material master'!$A$275, "0"), 'Material master'!$B$2:'Material master'!$B$275, 1),"")</f>
        <v>ATH SG220E PO 1000:B4S:H2:H:1000</v>
      </c>
      <c r="C1756" t="str">
        <f>IFERROR(_xlfn.XLOOKUP(TEXT(A1756, "0"), TEXT('Material master'!$A$2:'Material master'!$A$275, "0"), 'Material master'!$C$2:'Material master'!$C$275, 1),"")</f>
        <v>Packaged Product</v>
      </c>
      <c r="D1756" t="str">
        <f>IFERROR(_xlfn.XLOOKUP(TEXT(A1756, "0"), TEXT('Material master'!$A$2:'Material master'!$A$275, "0"), 'Material master'!$D$2:'Material master'!$D$275, 1),"")</f>
        <v>J000 - ATH</v>
      </c>
      <c r="E1756" t="str">
        <f>IFERROR(_xlfn.XLOOKUP(TEXT(A1756, "0"), TEXT('Material master'!$A$2:'Material master'!$A$275, "0"), 'Material master'!$E$2:'Material master'!$E$275, 1),"")</f>
        <v>SPC0922 - ATH Flour</v>
      </c>
      <c r="F1756" t="str">
        <f>IFERROR(_xlfn.XLOOKUP(TEXT(A1756, "0"), TEXT('Material master'!$A$2:'Material master'!$A$275, "0"), 'Material master'!$F$2:'Material master'!$F$275, 1),"")</f>
        <v>AC01 - ATH Flour Coarse</v>
      </c>
      <c r="G1756" t="str">
        <f>IFERROR(_xlfn.XLOOKUP(TEXT(A1756, "0"), TEXT('Material master'!$A$2:'Material master'!$A$275, "0"), 'Material master'!$G$2:'Material master'!$G$275, 1),"")</f>
        <v>ATH SG220E PO</v>
      </c>
      <c r="H1756" t="s">
        <v>706</v>
      </c>
      <c r="I1756" s="257" t="s">
        <v>119</v>
      </c>
      <c r="J1756">
        <v>2</v>
      </c>
      <c r="K1756" s="32"/>
      <c r="L1756" s="32">
        <f t="shared" ref="L1756:W1756" si="1619">L1753 * $J1756</f>
        <v>2</v>
      </c>
      <c r="M1756" s="32">
        <f t="shared" si="1619"/>
        <v>0</v>
      </c>
      <c r="N1756" s="32">
        <f t="shared" si="1619"/>
        <v>0</v>
      </c>
      <c r="O1756" s="32">
        <f t="shared" si="1619"/>
        <v>2</v>
      </c>
      <c r="P1756" s="32">
        <f t="shared" si="1619"/>
        <v>0</v>
      </c>
      <c r="Q1756" s="32">
        <f t="shared" si="1619"/>
        <v>0</v>
      </c>
      <c r="R1756" s="32">
        <f t="shared" si="1619"/>
        <v>0</v>
      </c>
      <c r="S1756" s="32">
        <f t="shared" si="1619"/>
        <v>2</v>
      </c>
      <c r="T1756" s="32">
        <f t="shared" si="1619"/>
        <v>0</v>
      </c>
      <c r="U1756" s="32">
        <f t="shared" si="1619"/>
        <v>2</v>
      </c>
      <c r="V1756" s="32">
        <f t="shared" si="1619"/>
        <v>0</v>
      </c>
      <c r="W1756" s="32">
        <f t="shared" si="1619"/>
        <v>2</v>
      </c>
    </row>
    <row r="1757" spans="1:23" x14ac:dyDescent="0.25">
      <c r="A1757" s="257" t="s">
        <v>554</v>
      </c>
      <c r="B1757" t="str">
        <f>IFERROR(_xlfn.XLOOKUP(TEXT(A1757, "0"), TEXT('Material master'!$A$2:'Material master'!$A$275, "0"), 'Material master'!$B$2:'Material master'!$B$275, 1),"")</f>
        <v>ATH SG220E PO 1000:B4S:H2:H:1000</v>
      </c>
      <c r="C1757" t="str">
        <f>IFERROR(_xlfn.XLOOKUP(TEXT(A1757, "0"), TEXT('Material master'!$A$2:'Material master'!$A$275, "0"), 'Material master'!$C$2:'Material master'!$C$275, 1),"")</f>
        <v>Packaged Product</v>
      </c>
      <c r="D1757" t="str">
        <f>IFERROR(_xlfn.XLOOKUP(TEXT(A1757, "0"), TEXT('Material master'!$A$2:'Material master'!$A$275, "0"), 'Material master'!$D$2:'Material master'!$D$275, 1),"")</f>
        <v>J000 - ATH</v>
      </c>
      <c r="E1757" t="str">
        <f>IFERROR(_xlfn.XLOOKUP(TEXT(A1757, "0"), TEXT('Material master'!$A$2:'Material master'!$A$275, "0"), 'Material master'!$E$2:'Material master'!$E$275, 1),"")</f>
        <v>SPC0922 - ATH Flour</v>
      </c>
      <c r="F1757" t="str">
        <f>IFERROR(_xlfn.XLOOKUP(TEXT(A1757, "0"), TEXT('Material master'!$A$2:'Material master'!$A$275, "0"), 'Material master'!$F$2:'Material master'!$F$275, 1),"")</f>
        <v>AC01 - ATH Flour Coarse</v>
      </c>
      <c r="G1757" t="str">
        <f>IFERROR(_xlfn.XLOOKUP(TEXT(A1757, "0"), TEXT('Material master'!$A$2:'Material master'!$A$275, "0"), 'Material master'!$G$2:'Material master'!$G$275, 1),"")</f>
        <v>ATH SG220E PO</v>
      </c>
      <c r="H1757" t="s">
        <v>706</v>
      </c>
      <c r="I1757" s="257" t="s">
        <v>137</v>
      </c>
      <c r="J1757">
        <v>1</v>
      </c>
      <c r="K1757" s="32"/>
      <c r="L1757" s="32">
        <f t="shared" ref="L1757:W1757" si="1620">L1753 * $J1757</f>
        <v>1</v>
      </c>
      <c r="M1757" s="32">
        <f t="shared" si="1620"/>
        <v>0</v>
      </c>
      <c r="N1757" s="32">
        <f t="shared" si="1620"/>
        <v>0</v>
      </c>
      <c r="O1757" s="32">
        <f t="shared" si="1620"/>
        <v>1</v>
      </c>
      <c r="P1757" s="32">
        <f t="shared" si="1620"/>
        <v>0</v>
      </c>
      <c r="Q1757" s="32">
        <f t="shared" si="1620"/>
        <v>0</v>
      </c>
      <c r="R1757" s="32">
        <f t="shared" si="1620"/>
        <v>0</v>
      </c>
      <c r="S1757" s="32">
        <f t="shared" si="1620"/>
        <v>1</v>
      </c>
      <c r="T1757" s="32">
        <f t="shared" si="1620"/>
        <v>0</v>
      </c>
      <c r="U1757" s="32">
        <f t="shared" si="1620"/>
        <v>1</v>
      </c>
      <c r="V1757" s="32">
        <f t="shared" si="1620"/>
        <v>0</v>
      </c>
      <c r="W1757" s="32">
        <f t="shared" si="1620"/>
        <v>1</v>
      </c>
    </row>
    <row r="1758" spans="1:23" ht="15.75" thickBot="1" x14ac:dyDescent="0.3">
      <c r="A1758" s="257" t="s">
        <v>554</v>
      </c>
      <c r="B1758" t="str">
        <f>IFERROR(_xlfn.XLOOKUP(TEXT(A1758, "0"), TEXT('Material master'!$A$2:'Material master'!$A$275, "0"), 'Material master'!$B$2:'Material master'!$B$275, 1),"")</f>
        <v>ATH SG220E PO 1000:B4S:H2:H:1000</v>
      </c>
      <c r="C1758" t="str">
        <f>IFERROR(_xlfn.XLOOKUP(TEXT(A1758, "0"), TEXT('Material master'!$A$2:'Material master'!$A$275, "0"), 'Material master'!$C$2:'Material master'!$C$275, 1),"")</f>
        <v>Packaged Product</v>
      </c>
      <c r="D1758" t="str">
        <f>IFERROR(_xlfn.XLOOKUP(TEXT(A1758, "0"), TEXT('Material master'!$A$2:'Material master'!$A$275, "0"), 'Material master'!$D$2:'Material master'!$D$275, 1),"")</f>
        <v>J000 - ATH</v>
      </c>
      <c r="E1758" t="str">
        <f>IFERROR(_xlfn.XLOOKUP(TEXT(A1758, "0"), TEXT('Material master'!$A$2:'Material master'!$A$275, "0"), 'Material master'!$E$2:'Material master'!$E$275, 1),"")</f>
        <v>SPC0922 - ATH Flour</v>
      </c>
      <c r="F1758" t="str">
        <f>IFERROR(_xlfn.XLOOKUP(TEXT(A1758, "0"), TEXT('Material master'!$A$2:'Material master'!$A$275, "0"), 'Material master'!$F$2:'Material master'!$F$275, 1),"")</f>
        <v>AC01 - ATH Flour Coarse</v>
      </c>
      <c r="G1758" t="str">
        <f>IFERROR(_xlfn.XLOOKUP(TEXT(A1758, "0"), TEXT('Material master'!$A$2:'Material master'!$A$275, "0"), 'Material master'!$G$2:'Material master'!$G$275, 1),"")</f>
        <v>ATH SG220E PO</v>
      </c>
      <c r="H1758" t="s">
        <v>706</v>
      </c>
      <c r="I1758" s="257" t="s">
        <v>199</v>
      </c>
      <c r="J1758">
        <v>1.1000000000000001</v>
      </c>
      <c r="K1758" s="32"/>
      <c r="L1758" s="32">
        <f t="shared" ref="L1758:W1758" si="1621">L1753 * $J1758</f>
        <v>1.1000000000000001</v>
      </c>
      <c r="M1758" s="32">
        <f t="shared" si="1621"/>
        <v>0</v>
      </c>
      <c r="N1758" s="32">
        <f t="shared" si="1621"/>
        <v>0</v>
      </c>
      <c r="O1758" s="32">
        <f t="shared" si="1621"/>
        <v>1.1000000000000001</v>
      </c>
      <c r="P1758" s="32">
        <f t="shared" si="1621"/>
        <v>0</v>
      </c>
      <c r="Q1758" s="32">
        <f t="shared" si="1621"/>
        <v>0</v>
      </c>
      <c r="R1758" s="32">
        <f t="shared" si="1621"/>
        <v>0</v>
      </c>
      <c r="S1758" s="32">
        <f t="shared" si="1621"/>
        <v>1.1000000000000001</v>
      </c>
      <c r="T1758" s="32">
        <f t="shared" si="1621"/>
        <v>0</v>
      </c>
      <c r="U1758" s="32">
        <f t="shared" si="1621"/>
        <v>1.1000000000000001</v>
      </c>
      <c r="V1758" s="32">
        <f t="shared" si="1621"/>
        <v>0</v>
      </c>
      <c r="W1758" s="32">
        <f t="shared" si="1621"/>
        <v>1.1000000000000001</v>
      </c>
    </row>
    <row r="1759" spans="1:23" s="138" customFormat="1" x14ac:dyDescent="0.25">
      <c r="A1759" s="137" t="s">
        <v>557</v>
      </c>
      <c r="B1759" s="138" t="str">
        <f>IFERROR(_xlfn.XLOOKUP(TEXT(A1759, "0"), TEXT('Material master'!$A$2:'Material master'!$A$275, "0"), 'Material master'!$B$2:'Material master'!$B$275, 1),"")</f>
        <v>ATH SG 200E PO 25:PA:CP1:H:1050</v>
      </c>
      <c r="C1759" s="138" t="str">
        <f>IFERROR(_xlfn.XLOOKUP(TEXT(A1759, "0"), TEXT('Material master'!$A$2:'Material master'!$A$275, "0"), 'Material master'!$C$2:'Material master'!$C$275, 1),"")</f>
        <v>Packaged Product</v>
      </c>
      <c r="D1759" s="138" t="str">
        <f>IFERROR(_xlfn.XLOOKUP(TEXT(A1759, "0"), TEXT('Material master'!$A$2:'Material master'!$A$275, "0"), 'Material master'!$D$2:'Material master'!$D$275, 1),"")</f>
        <v>J000 - ATH</v>
      </c>
      <c r="E1759" s="138" t="str">
        <f>IFERROR(_xlfn.XLOOKUP(TEXT(A1759, "0"), TEXT('Material master'!$A$2:'Material master'!$A$275, "0"), 'Material master'!$E$2:'Material master'!$E$275, 1),"")</f>
        <v>SPC0922 - ATH Flour</v>
      </c>
      <c r="F1759" s="138" t="str">
        <f>IFERROR(_xlfn.XLOOKUP(TEXT(A1759, "0"), TEXT('Material master'!$A$2:'Material master'!$A$275, "0"), 'Material master'!$F$2:'Material master'!$F$275, 1),"")</f>
        <v>AC01 - ATH Flour Coarse</v>
      </c>
      <c r="G1759" s="138" t="str">
        <f>IFERROR(_xlfn.XLOOKUP(TEXT(A1759, "0"), TEXT('Material master'!$A$2:'Material master'!$A$275, "0"), 'Material master'!$G$2:'Material master'!$G$275, 1),"")</f>
        <v>ATH SG200E PO</v>
      </c>
      <c r="H1759" s="138" t="s">
        <v>683</v>
      </c>
      <c r="I1759" s="140">
        <f>IFERROR(AVERAGE('Forecast sheet'!$C$94:'Forecast sheet'!$N$94),0)</f>
        <v>7.6125000000000007</v>
      </c>
      <c r="J1759" s="140">
        <f>IFERROR(AVERAGE(L1759:W1759),0)</f>
        <v>8.7073367887190312</v>
      </c>
      <c r="K1759" s="140"/>
      <c r="L1759" s="140">
        <v>0.91251323181630717</v>
      </c>
      <c r="M1759" s="140">
        <v>9.4282507115004055</v>
      </c>
      <c r="N1759" s="140">
        <v>8.4867711680775919</v>
      </c>
      <c r="O1759" s="140">
        <v>9.3834389551810258</v>
      </c>
      <c r="P1759" s="140">
        <v>9.2584716756629124</v>
      </c>
      <c r="Q1759" s="140">
        <v>9.5453073027350204</v>
      </c>
      <c r="R1759" s="140">
        <v>9.2584716756629177</v>
      </c>
      <c r="S1759" s="140">
        <v>9.545307302735015</v>
      </c>
      <c r="T1759" s="140">
        <v>9.5453073027350168</v>
      </c>
      <c r="U1759" s="140">
        <v>9.2584716756629089</v>
      </c>
      <c r="V1759" s="140">
        <v>9.5572587871963535</v>
      </c>
      <c r="W1759" s="140">
        <v>10.308471675662915</v>
      </c>
    </row>
    <row r="1760" spans="1:23" x14ac:dyDescent="0.25">
      <c r="A1760" s="257" t="s">
        <v>557</v>
      </c>
      <c r="B1760" t="str">
        <f>IFERROR(_xlfn.XLOOKUP(TEXT(A1760, "0"), TEXT('Material master'!$A$2:'Material master'!$A$275, "0"), 'Material master'!$B$2:'Material master'!$B$275, 1),"")</f>
        <v>ATH SG 200E PO 25:PA:CP1:H:1050</v>
      </c>
      <c r="C1760" t="str">
        <f>IFERROR(_xlfn.XLOOKUP(TEXT(A1760, "0"), TEXT('Material master'!$A$2:'Material master'!$A$275, "0"), 'Material master'!$C$2:'Material master'!$C$275, 1),"")</f>
        <v>Packaged Product</v>
      </c>
      <c r="D1760" t="str">
        <f>IFERROR(_xlfn.XLOOKUP(TEXT(A1760, "0"), TEXT('Material master'!$A$2:'Material master'!$A$275, "0"), 'Material master'!$D$2:'Material master'!$D$275, 1),"")</f>
        <v>J000 - ATH</v>
      </c>
      <c r="E1760" t="str">
        <f>IFERROR(_xlfn.XLOOKUP(TEXT(A1760, "0"), TEXT('Material master'!$A$2:'Material master'!$A$275, "0"), 'Material master'!$E$2:'Material master'!$E$275, 1),"")</f>
        <v>SPC0922 - ATH Flour</v>
      </c>
      <c r="F1760" t="str">
        <f>IFERROR(_xlfn.XLOOKUP(TEXT(A1760, "0"), TEXT('Material master'!$A$2:'Material master'!$A$275, "0"), 'Material master'!$F$2:'Material master'!$F$275, 1),"")</f>
        <v>AC01 - ATH Flour Coarse</v>
      </c>
      <c r="G1760" t="str">
        <f>IFERROR(_xlfn.XLOOKUP(TEXT(A1760, "0"), TEXT('Material master'!$A$2:'Material master'!$A$275, "0"), 'Material master'!$G$2:'Material master'!$G$275, 1),"")</f>
        <v>ATH SG200E PO</v>
      </c>
      <c r="H1760" s="1" t="s">
        <v>696</v>
      </c>
      <c r="I1760" s="1"/>
      <c r="J1760" s="1"/>
      <c r="K1760" s="141"/>
      <c r="L1760" s="141">
        <f t="shared" ref="L1760:W1760" si="1622">SUM(L1759)</f>
        <v>0.91251323181630717</v>
      </c>
      <c r="M1760" s="141">
        <f t="shared" si="1622"/>
        <v>9.4282507115004055</v>
      </c>
      <c r="N1760" s="141">
        <f t="shared" si="1622"/>
        <v>8.4867711680775919</v>
      </c>
      <c r="O1760" s="141">
        <f t="shared" si="1622"/>
        <v>9.3834389551810258</v>
      </c>
      <c r="P1760" s="141">
        <f t="shared" si="1622"/>
        <v>9.2584716756629124</v>
      </c>
      <c r="Q1760" s="141">
        <f t="shared" si="1622"/>
        <v>9.5453073027350204</v>
      </c>
      <c r="R1760" s="141">
        <f t="shared" si="1622"/>
        <v>9.2584716756629177</v>
      </c>
      <c r="S1760" s="141">
        <f t="shared" si="1622"/>
        <v>9.545307302735015</v>
      </c>
      <c r="T1760" s="141">
        <f t="shared" si="1622"/>
        <v>9.5453073027350168</v>
      </c>
      <c r="U1760" s="141">
        <f t="shared" si="1622"/>
        <v>9.2584716756629089</v>
      </c>
      <c r="V1760" s="141">
        <f t="shared" si="1622"/>
        <v>9.5572587871963535</v>
      </c>
      <c r="W1760" s="141">
        <f t="shared" si="1622"/>
        <v>10.308471675662915</v>
      </c>
    </row>
    <row r="1761" spans="1:23" s="136" customFormat="1" x14ac:dyDescent="0.25">
      <c r="A1761" s="270" t="s">
        <v>557</v>
      </c>
      <c r="B1761" s="136" t="str">
        <f>IFERROR(_xlfn.XLOOKUP(TEXT(A1761, "0"), TEXT('Material master'!$A$2:'Material master'!$A$275, "0"), 'Material master'!$B$2:'Material master'!$B$275, 1),"")</f>
        <v>ATH SG 200E PO 25:PA:CP1:H:1050</v>
      </c>
      <c r="C1761" s="136" t="str">
        <f>IFERROR(_xlfn.XLOOKUP(TEXT(A1761, "0"), TEXT('Material master'!$A$2:'Material master'!$A$275, "0"), 'Material master'!$C$2:'Material master'!$C$275, 1),"")</f>
        <v>Packaged Product</v>
      </c>
      <c r="D1761" s="136" t="str">
        <f>IFERROR(_xlfn.XLOOKUP(TEXT(A1761, "0"), TEXT('Material master'!$A$2:'Material master'!$A$275, "0"), 'Material master'!$D$2:'Material master'!$D$275, 1),"")</f>
        <v>J000 - ATH</v>
      </c>
      <c r="E1761" s="136" t="str">
        <f>IFERROR(_xlfn.XLOOKUP(TEXT(A1761, "0"), TEXT('Material master'!$A$2:'Material master'!$A$275, "0"), 'Material master'!$E$2:'Material master'!$E$275, 1),"")</f>
        <v>SPC0922 - ATH Flour</v>
      </c>
      <c r="F1761" s="136" t="str">
        <f>IFERROR(_xlfn.XLOOKUP(TEXT(A1761, "0"), TEXT('Material master'!$A$2:'Material master'!$A$275, "0"), 'Material master'!$F$2:'Material master'!$F$275, 1),"")</f>
        <v>AC01 - ATH Flour Coarse</v>
      </c>
      <c r="G1761" s="136" t="str">
        <f>IFERROR(_xlfn.XLOOKUP(TEXT(A1761, "0"), TEXT('Material master'!$A$2:'Material master'!$A$275, "0"), 'Material master'!$G$2:'Material master'!$G$275, 1),"")</f>
        <v>ATH SG200E PO</v>
      </c>
      <c r="H1761" s="136" t="s">
        <v>697</v>
      </c>
      <c r="K1761" s="142">
        <v>0.75</v>
      </c>
      <c r="L1761" s="142">
        <f t="shared" ref="L1761:W1761" si="1623">K1761 - L1760 + L1763</f>
        <v>0.88748676818369288</v>
      </c>
      <c r="M1761" s="142">
        <f t="shared" si="1623"/>
        <v>0.90923605668328911</v>
      </c>
      <c r="N1761" s="142">
        <f t="shared" si="1623"/>
        <v>0.82246488860569755</v>
      </c>
      <c r="O1761" s="142">
        <f t="shared" si="1623"/>
        <v>0.88902593342467284</v>
      </c>
      <c r="P1761" s="142">
        <f t="shared" si="1623"/>
        <v>3.0554257761760795E-2</v>
      </c>
      <c r="Q1761" s="142">
        <f t="shared" si="1623"/>
        <v>0.98524695502674042</v>
      </c>
      <c r="R1761" s="142">
        <f t="shared" si="1623"/>
        <v>0.12677527936382305</v>
      </c>
      <c r="S1761" s="142">
        <f t="shared" si="1623"/>
        <v>3.1467976628809069E-2</v>
      </c>
      <c r="T1761" s="142">
        <f t="shared" si="1623"/>
        <v>0.98616067389379225</v>
      </c>
      <c r="U1761" s="142">
        <f t="shared" si="1623"/>
        <v>0.12768899823088375</v>
      </c>
      <c r="V1761" s="142">
        <f t="shared" si="1623"/>
        <v>2.0430211034531354E-2</v>
      </c>
      <c r="W1761" s="142">
        <f t="shared" si="1623"/>
        <v>0.21195853537161646</v>
      </c>
    </row>
    <row r="1762" spans="1:23" x14ac:dyDescent="0.25">
      <c r="A1762" s="257" t="s">
        <v>557</v>
      </c>
      <c r="B1762" t="str">
        <f>IFERROR(_xlfn.XLOOKUP(TEXT(A1762, "0"), TEXT('Material master'!$A$2:'Material master'!$A$275, "0"), 'Material master'!$B$2:'Material master'!$B$275, 1),"")</f>
        <v>ATH SG 200E PO 25:PA:CP1:H:1050</v>
      </c>
      <c r="C1762" t="str">
        <f>IFERROR(_xlfn.XLOOKUP(TEXT(A1762, "0"), TEXT('Material master'!$A$2:'Material master'!$A$275, "0"), 'Material master'!$C$2:'Material master'!$C$275, 1),"")</f>
        <v>Packaged Product</v>
      </c>
      <c r="D1762" t="str">
        <f>IFERROR(_xlfn.XLOOKUP(TEXT(A1762, "0"), TEXT('Material master'!$A$2:'Material master'!$A$275, "0"), 'Material master'!$D$2:'Material master'!$D$275, 1),"")</f>
        <v>J000 - ATH</v>
      </c>
      <c r="E1762" t="str">
        <f>IFERROR(_xlfn.XLOOKUP(TEXT(A1762, "0"), TEXT('Material master'!$A$2:'Material master'!$A$275, "0"), 'Material master'!$E$2:'Material master'!$E$275, 1),"")</f>
        <v>SPC0922 - ATH Flour</v>
      </c>
      <c r="F1762" t="str">
        <f>IFERROR(_xlfn.XLOOKUP(TEXT(A1762, "0"), TEXT('Material master'!$A$2:'Material master'!$A$275, "0"), 'Material master'!$F$2:'Material master'!$F$275, 1),"")</f>
        <v>AC01 - ATH Flour Coarse</v>
      </c>
      <c r="G1762" t="str">
        <f>IFERROR(_xlfn.XLOOKUP(TEXT(A1762, "0"), TEXT('Material master'!$A$2:'Material master'!$A$275, "0"), 'Material master'!$G$2:'Material master'!$G$275, 1),"")</f>
        <v>ATH SG200E PO</v>
      </c>
      <c r="H1762" t="s">
        <v>698</v>
      </c>
      <c r="I1762" s="32">
        <v>0</v>
      </c>
      <c r="J1762" s="258">
        <f>IFERROR($I1762/AVERAGE($L1760:$W1760),0)</f>
        <v>0</v>
      </c>
      <c r="K1762" s="32"/>
      <c r="L1762" s="32">
        <f t="shared" ref="L1762:W1762" si="1624">$I1762</f>
        <v>0</v>
      </c>
      <c r="M1762" s="32">
        <f t="shared" si="1624"/>
        <v>0</v>
      </c>
      <c r="N1762" s="32">
        <f t="shared" si="1624"/>
        <v>0</v>
      </c>
      <c r="O1762" s="32">
        <f t="shared" si="1624"/>
        <v>0</v>
      </c>
      <c r="P1762" s="32">
        <f t="shared" si="1624"/>
        <v>0</v>
      </c>
      <c r="Q1762" s="32">
        <f t="shared" si="1624"/>
        <v>0</v>
      </c>
      <c r="R1762" s="32">
        <f t="shared" si="1624"/>
        <v>0</v>
      </c>
      <c r="S1762" s="32">
        <f t="shared" si="1624"/>
        <v>0</v>
      </c>
      <c r="T1762" s="32">
        <f t="shared" si="1624"/>
        <v>0</v>
      </c>
      <c r="U1762" s="32">
        <f t="shared" si="1624"/>
        <v>0</v>
      </c>
      <c r="V1762" s="32">
        <f t="shared" si="1624"/>
        <v>0</v>
      </c>
      <c r="W1762" s="32">
        <f t="shared" si="1624"/>
        <v>0</v>
      </c>
    </row>
    <row r="1763" spans="1:23" x14ac:dyDescent="0.25">
      <c r="A1763" s="257" t="s">
        <v>557</v>
      </c>
      <c r="B1763" t="str">
        <f>IFERROR(_xlfn.XLOOKUP(TEXT(A1763, "0"), TEXT('Material master'!$A$2:'Material master'!$A$275, "0"), 'Material master'!$B$2:'Material master'!$B$275, 1),"")</f>
        <v>ATH SG 200E PO 25:PA:CP1:H:1050</v>
      </c>
      <c r="C1763" t="str">
        <f>IFERROR(_xlfn.XLOOKUP(TEXT(A1763, "0"), TEXT('Material master'!$A$2:'Material master'!$A$275, "0"), 'Material master'!$C$2:'Material master'!$C$275, 1),"")</f>
        <v>Packaged Product</v>
      </c>
      <c r="D1763" t="str">
        <f>IFERROR(_xlfn.XLOOKUP(TEXT(A1763, "0"), TEXT('Material master'!$A$2:'Material master'!$A$275, "0"), 'Material master'!$D$2:'Material master'!$D$275, 1),"")</f>
        <v>J000 - ATH</v>
      </c>
      <c r="E1763" t="str">
        <f>IFERROR(_xlfn.XLOOKUP(TEXT(A1763, "0"), TEXT('Material master'!$A$2:'Material master'!$A$275, "0"), 'Material master'!$E$2:'Material master'!$E$275, 1),"")</f>
        <v>SPC0922 - ATH Flour</v>
      </c>
      <c r="F1763" t="str">
        <f>IFERROR(_xlfn.XLOOKUP(TEXT(A1763, "0"), TEXT('Material master'!$A$2:'Material master'!$A$275, "0"), 'Material master'!$F$2:'Material master'!$F$275, 1),"")</f>
        <v>AC01 - ATH Flour Coarse</v>
      </c>
      <c r="G1763" t="str">
        <f>IFERROR(_xlfn.XLOOKUP(TEXT(A1763, "0"), TEXT('Material master'!$A$2:'Material master'!$A$275, "0"), 'Material master'!$G$2:'Material master'!$G$275, 1),"")</f>
        <v>ATH SG200E PO</v>
      </c>
      <c r="H1763" t="s">
        <v>704</v>
      </c>
      <c r="I1763">
        <v>1.05</v>
      </c>
      <c r="K1763" s="32"/>
      <c r="L1763" s="32">
        <f t="shared" ref="L1763:W1763" si="1625">IF(( L1762 - K1761 + L1760 ) &gt; 0, CEILING(( L1762 - K1761 + L1760 ), $I1763), 0)</f>
        <v>1.05</v>
      </c>
      <c r="M1763" s="32">
        <f t="shared" si="1625"/>
        <v>9.4500000000000011</v>
      </c>
      <c r="N1763" s="32">
        <f t="shared" si="1625"/>
        <v>8.4</v>
      </c>
      <c r="O1763" s="32">
        <f t="shared" si="1625"/>
        <v>9.4500000000000011</v>
      </c>
      <c r="P1763" s="32">
        <f t="shared" si="1625"/>
        <v>8.4</v>
      </c>
      <c r="Q1763" s="32">
        <f t="shared" si="1625"/>
        <v>10.5</v>
      </c>
      <c r="R1763" s="32">
        <f t="shared" si="1625"/>
        <v>8.4</v>
      </c>
      <c r="S1763" s="32">
        <f t="shared" si="1625"/>
        <v>9.4500000000000011</v>
      </c>
      <c r="T1763" s="32">
        <f t="shared" si="1625"/>
        <v>10.5</v>
      </c>
      <c r="U1763" s="32">
        <f t="shared" si="1625"/>
        <v>8.4</v>
      </c>
      <c r="V1763" s="32">
        <f t="shared" si="1625"/>
        <v>9.4500000000000011</v>
      </c>
      <c r="W1763" s="32">
        <f t="shared" si="1625"/>
        <v>10.5</v>
      </c>
    </row>
    <row r="1764" spans="1:23" x14ac:dyDescent="0.25">
      <c r="A1764" s="257" t="s">
        <v>557</v>
      </c>
      <c r="B1764" t="str">
        <f>IFERROR(_xlfn.XLOOKUP(TEXT(A1764, "0"), TEXT('Material master'!$A$2:'Material master'!$A$275, "0"), 'Material master'!$B$2:'Material master'!$B$275, 1),"")</f>
        <v>ATH SG 200E PO 25:PA:CP1:H:1050</v>
      </c>
      <c r="C1764" t="str">
        <f>IFERROR(_xlfn.XLOOKUP(TEXT(A1764, "0"), TEXT('Material master'!$A$2:'Material master'!$A$275, "0"), 'Material master'!$C$2:'Material master'!$C$275, 1),"")</f>
        <v>Packaged Product</v>
      </c>
      <c r="D1764" t="str">
        <f>IFERROR(_xlfn.XLOOKUP(TEXT(A1764, "0"), TEXT('Material master'!$A$2:'Material master'!$A$275, "0"), 'Material master'!$D$2:'Material master'!$D$275, 1),"")</f>
        <v>J000 - ATH</v>
      </c>
      <c r="E1764" t="str">
        <f>IFERROR(_xlfn.XLOOKUP(TEXT(A1764, "0"), TEXT('Material master'!$A$2:'Material master'!$A$275, "0"), 'Material master'!$E$2:'Material master'!$E$275, 1),"")</f>
        <v>SPC0922 - ATH Flour</v>
      </c>
      <c r="F1764" t="str">
        <f>IFERROR(_xlfn.XLOOKUP(TEXT(A1764, "0"), TEXT('Material master'!$A$2:'Material master'!$A$275, "0"), 'Material master'!$F$2:'Material master'!$F$275, 1),"")</f>
        <v>AC01 - ATH Flour Coarse</v>
      </c>
      <c r="G1764" t="str">
        <f>IFERROR(_xlfn.XLOOKUP(TEXT(A1764, "0"), TEXT('Material master'!$A$2:'Material master'!$A$275, "0"), 'Material master'!$G$2:'Material master'!$G$275, 1),"")</f>
        <v>ATH SG200E PO</v>
      </c>
      <c r="H1764" t="s">
        <v>705</v>
      </c>
      <c r="I1764" t="s">
        <v>599</v>
      </c>
      <c r="J1764">
        <v>2</v>
      </c>
      <c r="K1764" s="32"/>
      <c r="L1764" s="32">
        <f t="shared" ref="L1764:W1764" si="1626">L1763 / $J1764</f>
        <v>0.52500000000000002</v>
      </c>
      <c r="M1764" s="32">
        <f t="shared" si="1626"/>
        <v>4.7250000000000005</v>
      </c>
      <c r="N1764" s="32">
        <f t="shared" si="1626"/>
        <v>4.2</v>
      </c>
      <c r="O1764" s="32">
        <f t="shared" si="1626"/>
        <v>4.7250000000000005</v>
      </c>
      <c r="P1764" s="32">
        <f t="shared" si="1626"/>
        <v>4.2</v>
      </c>
      <c r="Q1764" s="32">
        <f t="shared" si="1626"/>
        <v>5.25</v>
      </c>
      <c r="R1764" s="32">
        <f t="shared" si="1626"/>
        <v>4.2</v>
      </c>
      <c r="S1764" s="32">
        <f t="shared" si="1626"/>
        <v>4.7250000000000005</v>
      </c>
      <c r="T1764" s="32">
        <f t="shared" si="1626"/>
        <v>5.25</v>
      </c>
      <c r="U1764" s="32">
        <f t="shared" si="1626"/>
        <v>4.2</v>
      </c>
      <c r="V1764" s="32">
        <f t="shared" si="1626"/>
        <v>4.7250000000000005</v>
      </c>
      <c r="W1764" s="32">
        <f t="shared" si="1626"/>
        <v>5.25</v>
      </c>
    </row>
    <row r="1765" spans="1:23" x14ac:dyDescent="0.25">
      <c r="A1765" s="257" t="s">
        <v>557</v>
      </c>
      <c r="B1765" t="str">
        <f>IFERROR(_xlfn.XLOOKUP(TEXT(A1765, "0"), TEXT('Material master'!$A$2:'Material master'!$A$275, "0"), 'Material master'!$B$2:'Material master'!$B$275, 1),"")</f>
        <v>ATH SG 200E PO 25:PA:CP1:H:1050</v>
      </c>
      <c r="C1765" t="str">
        <f>IFERROR(_xlfn.XLOOKUP(TEXT(A1765, "0"), TEXT('Material master'!$A$2:'Material master'!$A$275, "0"), 'Material master'!$C$2:'Material master'!$C$275, 1),"")</f>
        <v>Packaged Product</v>
      </c>
      <c r="D1765" t="str">
        <f>IFERROR(_xlfn.XLOOKUP(TEXT(A1765, "0"), TEXT('Material master'!$A$2:'Material master'!$A$275, "0"), 'Material master'!$D$2:'Material master'!$D$275, 1),"")</f>
        <v>J000 - ATH</v>
      </c>
      <c r="E1765" t="str">
        <f>IFERROR(_xlfn.XLOOKUP(TEXT(A1765, "0"), TEXT('Material master'!$A$2:'Material master'!$A$275, "0"), 'Material master'!$E$2:'Material master'!$E$275, 1),"")</f>
        <v>SPC0922 - ATH Flour</v>
      </c>
      <c r="F1765" t="str">
        <f>IFERROR(_xlfn.XLOOKUP(TEXT(A1765, "0"), TEXT('Material master'!$A$2:'Material master'!$A$275, "0"), 'Material master'!$F$2:'Material master'!$F$275, 1),"")</f>
        <v>AC01 - ATH Flour Coarse</v>
      </c>
      <c r="G1765" t="str">
        <f>IFERROR(_xlfn.XLOOKUP(TEXT(A1765, "0"), TEXT('Material master'!$A$2:'Material master'!$A$275, "0"), 'Material master'!$G$2:'Material master'!$G$275, 1),"")</f>
        <v>ATH SG200E PO</v>
      </c>
      <c r="H1765" t="s">
        <v>706</v>
      </c>
      <c r="I1765" s="257" t="s">
        <v>103</v>
      </c>
      <c r="J1765">
        <v>40</v>
      </c>
      <c r="K1765" s="32"/>
      <c r="L1765" s="32">
        <f t="shared" ref="L1765:W1765" si="1627">L1763 * $J1765</f>
        <v>42</v>
      </c>
      <c r="M1765" s="32">
        <f t="shared" si="1627"/>
        <v>378.00000000000006</v>
      </c>
      <c r="N1765" s="32">
        <f t="shared" si="1627"/>
        <v>336</v>
      </c>
      <c r="O1765" s="32">
        <f t="shared" si="1627"/>
        <v>378.00000000000006</v>
      </c>
      <c r="P1765" s="32">
        <f t="shared" si="1627"/>
        <v>336</v>
      </c>
      <c r="Q1765" s="32">
        <f t="shared" si="1627"/>
        <v>420</v>
      </c>
      <c r="R1765" s="32">
        <f t="shared" si="1627"/>
        <v>336</v>
      </c>
      <c r="S1765" s="32">
        <f t="shared" si="1627"/>
        <v>378.00000000000006</v>
      </c>
      <c r="T1765" s="32">
        <f t="shared" si="1627"/>
        <v>420</v>
      </c>
      <c r="U1765" s="32">
        <f t="shared" si="1627"/>
        <v>336</v>
      </c>
      <c r="V1765" s="32">
        <f t="shared" si="1627"/>
        <v>378.00000000000006</v>
      </c>
      <c r="W1765" s="32">
        <f t="shared" si="1627"/>
        <v>420</v>
      </c>
    </row>
    <row r="1766" spans="1:23" x14ac:dyDescent="0.25">
      <c r="A1766" s="257" t="s">
        <v>557</v>
      </c>
      <c r="B1766" t="str">
        <f>IFERROR(_xlfn.XLOOKUP(TEXT(A1766, "0"), TEXT('Material master'!$A$2:'Material master'!$A$275, "0"), 'Material master'!$B$2:'Material master'!$B$275, 1),"")</f>
        <v>ATH SG 200E PO 25:PA:CP1:H:1050</v>
      </c>
      <c r="C1766" t="str">
        <f>IFERROR(_xlfn.XLOOKUP(TEXT(A1766, "0"), TEXT('Material master'!$A$2:'Material master'!$A$275, "0"), 'Material master'!$C$2:'Material master'!$C$275, 1),"")</f>
        <v>Packaged Product</v>
      </c>
      <c r="D1766" t="str">
        <f>IFERROR(_xlfn.XLOOKUP(TEXT(A1766, "0"), TEXT('Material master'!$A$2:'Material master'!$A$275, "0"), 'Material master'!$D$2:'Material master'!$D$275, 1),"")</f>
        <v>J000 - ATH</v>
      </c>
      <c r="E1766" t="str">
        <f>IFERROR(_xlfn.XLOOKUP(TEXT(A1766, "0"), TEXT('Material master'!$A$2:'Material master'!$A$275, "0"), 'Material master'!$E$2:'Material master'!$E$275, 1),"")</f>
        <v>SPC0922 - ATH Flour</v>
      </c>
      <c r="F1766" t="str">
        <f>IFERROR(_xlfn.XLOOKUP(TEXT(A1766, "0"), TEXT('Material master'!$A$2:'Material master'!$A$275, "0"), 'Material master'!$F$2:'Material master'!$F$275, 1),"")</f>
        <v>AC01 - ATH Flour Coarse</v>
      </c>
      <c r="G1766" t="str">
        <f>IFERROR(_xlfn.XLOOKUP(TEXT(A1766, "0"), TEXT('Material master'!$A$2:'Material master'!$A$275, "0"), 'Material master'!$G$2:'Material master'!$G$275, 1),"")</f>
        <v>ATH SG200E PO</v>
      </c>
      <c r="H1766" t="s">
        <v>706</v>
      </c>
      <c r="I1766" s="257" t="s">
        <v>115</v>
      </c>
      <c r="J1766">
        <v>0.95238095238095233</v>
      </c>
      <c r="K1766" s="32"/>
      <c r="L1766" s="32">
        <f t="shared" ref="L1766:W1766" si="1628">L1763 * $J1766</f>
        <v>1</v>
      </c>
      <c r="M1766" s="32">
        <f t="shared" si="1628"/>
        <v>9</v>
      </c>
      <c r="N1766" s="32">
        <f t="shared" si="1628"/>
        <v>8</v>
      </c>
      <c r="O1766" s="32">
        <f t="shared" si="1628"/>
        <v>9</v>
      </c>
      <c r="P1766" s="32">
        <f t="shared" si="1628"/>
        <v>8</v>
      </c>
      <c r="Q1766" s="32">
        <f t="shared" si="1628"/>
        <v>10</v>
      </c>
      <c r="R1766" s="32">
        <f t="shared" si="1628"/>
        <v>8</v>
      </c>
      <c r="S1766" s="32">
        <f t="shared" si="1628"/>
        <v>9</v>
      </c>
      <c r="T1766" s="32">
        <f t="shared" si="1628"/>
        <v>10</v>
      </c>
      <c r="U1766" s="32">
        <f t="shared" si="1628"/>
        <v>8</v>
      </c>
      <c r="V1766" s="32">
        <f t="shared" si="1628"/>
        <v>9</v>
      </c>
      <c r="W1766" s="32">
        <f t="shared" si="1628"/>
        <v>10</v>
      </c>
    </row>
    <row r="1767" spans="1:23" x14ac:dyDescent="0.25">
      <c r="A1767" s="257" t="s">
        <v>557</v>
      </c>
      <c r="B1767" t="str">
        <f>IFERROR(_xlfn.XLOOKUP(TEXT(A1767, "0"), TEXT('Material master'!$A$2:'Material master'!$A$275, "0"), 'Material master'!$B$2:'Material master'!$B$275, 1),"")</f>
        <v>ATH SG 200E PO 25:PA:CP1:H:1050</v>
      </c>
      <c r="C1767" t="str">
        <f>IFERROR(_xlfn.XLOOKUP(TEXT(A1767, "0"), TEXT('Material master'!$A$2:'Material master'!$A$275, "0"), 'Material master'!$C$2:'Material master'!$C$275, 1),"")</f>
        <v>Packaged Product</v>
      </c>
      <c r="D1767" t="str">
        <f>IFERROR(_xlfn.XLOOKUP(TEXT(A1767, "0"), TEXT('Material master'!$A$2:'Material master'!$A$275, "0"), 'Material master'!$D$2:'Material master'!$D$275, 1),"")</f>
        <v>J000 - ATH</v>
      </c>
      <c r="E1767" t="str">
        <f>IFERROR(_xlfn.XLOOKUP(TEXT(A1767, "0"), TEXT('Material master'!$A$2:'Material master'!$A$275, "0"), 'Material master'!$E$2:'Material master'!$E$275, 1),"")</f>
        <v>SPC0922 - ATH Flour</v>
      </c>
      <c r="F1767" t="str">
        <f>IFERROR(_xlfn.XLOOKUP(TEXT(A1767, "0"), TEXT('Material master'!$A$2:'Material master'!$A$275, "0"), 'Material master'!$F$2:'Material master'!$F$275, 1),"")</f>
        <v>AC01 - ATH Flour Coarse</v>
      </c>
      <c r="G1767" t="str">
        <f>IFERROR(_xlfn.XLOOKUP(TEXT(A1767, "0"), TEXT('Material master'!$A$2:'Material master'!$A$275, "0"), 'Material master'!$G$2:'Material master'!$G$275, 1),"")</f>
        <v>ATH SG200E PO</v>
      </c>
      <c r="H1767" t="s">
        <v>706</v>
      </c>
      <c r="I1767" s="257" t="s">
        <v>117</v>
      </c>
      <c r="J1767">
        <v>9.5238095238095233E-2</v>
      </c>
      <c r="K1767" s="32"/>
      <c r="L1767" s="32">
        <f t="shared" ref="L1767:W1767" si="1629">L1763 * $J1767</f>
        <v>0.1</v>
      </c>
      <c r="M1767" s="32">
        <f t="shared" si="1629"/>
        <v>0.9</v>
      </c>
      <c r="N1767" s="32">
        <f t="shared" si="1629"/>
        <v>0.8</v>
      </c>
      <c r="O1767" s="32">
        <f t="shared" si="1629"/>
        <v>0.9</v>
      </c>
      <c r="P1767" s="32">
        <f t="shared" si="1629"/>
        <v>0.8</v>
      </c>
      <c r="Q1767" s="32">
        <f t="shared" si="1629"/>
        <v>1</v>
      </c>
      <c r="R1767" s="32">
        <f t="shared" si="1629"/>
        <v>0.8</v>
      </c>
      <c r="S1767" s="32">
        <f t="shared" si="1629"/>
        <v>0.9</v>
      </c>
      <c r="T1767" s="32">
        <f t="shared" si="1629"/>
        <v>1</v>
      </c>
      <c r="U1767" s="32">
        <f t="shared" si="1629"/>
        <v>0.8</v>
      </c>
      <c r="V1767" s="32">
        <f t="shared" si="1629"/>
        <v>0.9</v>
      </c>
      <c r="W1767" s="32">
        <f t="shared" si="1629"/>
        <v>1</v>
      </c>
    </row>
    <row r="1768" spans="1:23" x14ac:dyDescent="0.25">
      <c r="A1768" s="257" t="s">
        <v>557</v>
      </c>
      <c r="B1768" t="str">
        <f>IFERROR(_xlfn.XLOOKUP(TEXT(A1768, "0"), TEXT('Material master'!$A$2:'Material master'!$A$275, "0"), 'Material master'!$B$2:'Material master'!$B$275, 1),"")</f>
        <v>ATH SG 200E PO 25:PA:CP1:H:1050</v>
      </c>
      <c r="C1768" t="str">
        <f>IFERROR(_xlfn.XLOOKUP(TEXT(A1768, "0"), TEXT('Material master'!$A$2:'Material master'!$A$275, "0"), 'Material master'!$C$2:'Material master'!$C$275, 1),"")</f>
        <v>Packaged Product</v>
      </c>
      <c r="D1768" t="str">
        <f>IFERROR(_xlfn.XLOOKUP(TEXT(A1768, "0"), TEXT('Material master'!$A$2:'Material master'!$A$275, "0"), 'Material master'!$D$2:'Material master'!$D$275, 1),"")</f>
        <v>J000 - ATH</v>
      </c>
      <c r="E1768" t="str">
        <f>IFERROR(_xlfn.XLOOKUP(TEXT(A1768, "0"), TEXT('Material master'!$A$2:'Material master'!$A$275, "0"), 'Material master'!$E$2:'Material master'!$E$275, 1),"")</f>
        <v>SPC0922 - ATH Flour</v>
      </c>
      <c r="F1768" t="str">
        <f>IFERROR(_xlfn.XLOOKUP(TEXT(A1768, "0"), TEXT('Material master'!$A$2:'Material master'!$A$275, "0"), 'Material master'!$F$2:'Material master'!$F$275, 1),"")</f>
        <v>AC01 - ATH Flour Coarse</v>
      </c>
      <c r="G1768" t="str">
        <f>IFERROR(_xlfn.XLOOKUP(TEXT(A1768, "0"), TEXT('Material master'!$A$2:'Material master'!$A$275, "0"), 'Material master'!$G$2:'Material master'!$G$275, 1),"")</f>
        <v>ATH SG200E PO</v>
      </c>
      <c r="H1768" t="s">
        <v>706</v>
      </c>
      <c r="I1768" s="257" t="s">
        <v>119</v>
      </c>
      <c r="J1768">
        <v>1.9047619047619047</v>
      </c>
      <c r="K1768" s="32"/>
      <c r="L1768" s="32">
        <f t="shared" ref="L1768:W1768" si="1630">L1763 * $J1768</f>
        <v>2</v>
      </c>
      <c r="M1768" s="32">
        <f t="shared" si="1630"/>
        <v>18</v>
      </c>
      <c r="N1768" s="32">
        <f t="shared" si="1630"/>
        <v>16</v>
      </c>
      <c r="O1768" s="32">
        <f t="shared" si="1630"/>
        <v>18</v>
      </c>
      <c r="P1768" s="32">
        <f t="shared" si="1630"/>
        <v>16</v>
      </c>
      <c r="Q1768" s="32">
        <f t="shared" si="1630"/>
        <v>20</v>
      </c>
      <c r="R1768" s="32">
        <f t="shared" si="1630"/>
        <v>16</v>
      </c>
      <c r="S1768" s="32">
        <f t="shared" si="1630"/>
        <v>18</v>
      </c>
      <c r="T1768" s="32">
        <f t="shared" si="1630"/>
        <v>20</v>
      </c>
      <c r="U1768" s="32">
        <f t="shared" si="1630"/>
        <v>16</v>
      </c>
      <c r="V1768" s="32">
        <f t="shared" si="1630"/>
        <v>18</v>
      </c>
      <c r="W1768" s="32">
        <f t="shared" si="1630"/>
        <v>20</v>
      </c>
    </row>
    <row r="1769" spans="1:23" ht="15.75" thickBot="1" x14ac:dyDescent="0.3">
      <c r="A1769" s="257" t="s">
        <v>557</v>
      </c>
      <c r="B1769" t="str">
        <f>IFERROR(_xlfn.XLOOKUP(TEXT(A1769, "0"), TEXT('Material master'!$A$2:'Material master'!$A$275, "0"), 'Material master'!$B$2:'Material master'!$B$275, 1),"")</f>
        <v>ATH SG 200E PO 25:PA:CP1:H:1050</v>
      </c>
      <c r="C1769" t="str">
        <f>IFERROR(_xlfn.XLOOKUP(TEXT(A1769, "0"), TEXT('Material master'!$A$2:'Material master'!$A$275, "0"), 'Material master'!$C$2:'Material master'!$C$275, 1),"")</f>
        <v>Packaged Product</v>
      </c>
      <c r="D1769" t="str">
        <f>IFERROR(_xlfn.XLOOKUP(TEXT(A1769, "0"), TEXT('Material master'!$A$2:'Material master'!$A$275, "0"), 'Material master'!$D$2:'Material master'!$D$275, 1),"")</f>
        <v>J000 - ATH</v>
      </c>
      <c r="E1769" t="str">
        <f>IFERROR(_xlfn.XLOOKUP(TEXT(A1769, "0"), TEXT('Material master'!$A$2:'Material master'!$A$275, "0"), 'Material master'!$E$2:'Material master'!$E$275, 1),"")</f>
        <v>SPC0922 - ATH Flour</v>
      </c>
      <c r="F1769" t="str">
        <f>IFERROR(_xlfn.XLOOKUP(TEXT(A1769, "0"), TEXT('Material master'!$A$2:'Material master'!$A$275, "0"), 'Material master'!$F$2:'Material master'!$F$275, 1),"")</f>
        <v>AC01 - ATH Flour Coarse</v>
      </c>
      <c r="G1769" t="str">
        <f>IFERROR(_xlfn.XLOOKUP(TEXT(A1769, "0"), TEXT('Material master'!$A$2:'Material master'!$A$275, "0"), 'Material master'!$G$2:'Material master'!$G$275, 1),"")</f>
        <v>ATH SG200E PO</v>
      </c>
      <c r="H1769" t="s">
        <v>706</v>
      </c>
      <c r="I1769" s="257" t="s">
        <v>201</v>
      </c>
      <c r="J1769">
        <v>1.0952380952380951</v>
      </c>
      <c r="K1769" s="32"/>
      <c r="L1769" s="32">
        <f t="shared" ref="L1769:W1769" si="1631">L1763 * $J1769</f>
        <v>1.1499999999999999</v>
      </c>
      <c r="M1769" s="32">
        <f t="shared" si="1631"/>
        <v>10.35</v>
      </c>
      <c r="N1769" s="32">
        <f t="shared" si="1631"/>
        <v>9.1999999999999993</v>
      </c>
      <c r="O1769" s="32">
        <f t="shared" si="1631"/>
        <v>10.35</v>
      </c>
      <c r="P1769" s="32">
        <f t="shared" si="1631"/>
        <v>9.1999999999999993</v>
      </c>
      <c r="Q1769" s="32">
        <f t="shared" si="1631"/>
        <v>11.499999999999998</v>
      </c>
      <c r="R1769" s="32">
        <f t="shared" si="1631"/>
        <v>9.1999999999999993</v>
      </c>
      <c r="S1769" s="32">
        <f t="shared" si="1631"/>
        <v>10.35</v>
      </c>
      <c r="T1769" s="32">
        <f t="shared" si="1631"/>
        <v>11.499999999999998</v>
      </c>
      <c r="U1769" s="32">
        <f t="shared" si="1631"/>
        <v>9.1999999999999993</v>
      </c>
      <c r="V1769" s="32">
        <f t="shared" si="1631"/>
        <v>10.35</v>
      </c>
      <c r="W1769" s="32">
        <f t="shared" si="1631"/>
        <v>11.499999999999998</v>
      </c>
    </row>
    <row r="1770" spans="1:23" s="138" customFormat="1" x14ac:dyDescent="0.25">
      <c r="A1770" s="137" t="s">
        <v>559</v>
      </c>
      <c r="B1770" s="138" t="str">
        <f>IFERROR(_xlfn.XLOOKUP(TEXT(A1770, "0"), TEXT('Material master'!$A$2:'Material master'!$A$275, "0"), 'Material master'!$B$2:'Material master'!$B$275, 1),"")</f>
        <v>ATH SG 220E PO 25:PA:CP1:H:1050</v>
      </c>
      <c r="C1770" s="138" t="str">
        <f>IFERROR(_xlfn.XLOOKUP(TEXT(A1770, "0"), TEXT('Material master'!$A$2:'Material master'!$A$275, "0"), 'Material master'!$C$2:'Material master'!$C$275, 1),"")</f>
        <v>Packaged Product</v>
      </c>
      <c r="D1770" s="138" t="str">
        <f>IFERROR(_xlfn.XLOOKUP(TEXT(A1770, "0"), TEXT('Material master'!$A$2:'Material master'!$A$275, "0"), 'Material master'!$D$2:'Material master'!$D$275, 1),"")</f>
        <v>J000 - ATH</v>
      </c>
      <c r="E1770" s="138" t="str">
        <f>IFERROR(_xlfn.XLOOKUP(TEXT(A1770, "0"), TEXT('Material master'!$A$2:'Material master'!$A$275, "0"), 'Material master'!$E$2:'Material master'!$E$275, 1),"")</f>
        <v>SPC0922 - ATH Flour</v>
      </c>
      <c r="F1770" s="138" t="str">
        <f>IFERROR(_xlfn.XLOOKUP(TEXT(A1770, "0"), TEXT('Material master'!$A$2:'Material master'!$A$275, "0"), 'Material master'!$F$2:'Material master'!$F$275, 1),"")</f>
        <v>AC01 - ATH Flour Coarse</v>
      </c>
      <c r="G1770" s="138" t="str">
        <f>IFERROR(_xlfn.XLOOKUP(TEXT(A1770, "0"), TEXT('Material master'!$A$2:'Material master'!$A$275, "0"), 'Material master'!$G$2:'Material master'!$G$275, 1),"")</f>
        <v>ATH SG 220E PO</v>
      </c>
      <c r="H1770" s="138" t="s">
        <v>683</v>
      </c>
      <c r="I1770" s="140">
        <f>IFERROR(AVERAGE('Forecast sheet'!$C$95:'Forecast sheet'!$N$95),0)</f>
        <v>7.8750000000000009</v>
      </c>
      <c r="J1770" s="140">
        <f>IFERROR(AVERAGE(L1770:W1770),0)</f>
        <v>0.65700842107434898</v>
      </c>
      <c r="K1770" s="140"/>
      <c r="L1770" s="140">
        <v>0.35197577465820901</v>
      </c>
      <c r="M1770" s="140">
        <v>0.35197580645161303</v>
      </c>
      <c r="N1770" s="140">
        <v>0</v>
      </c>
      <c r="O1770" s="140">
        <v>1.4532419116138102</v>
      </c>
      <c r="P1770" s="140">
        <v>0</v>
      </c>
      <c r="Q1770" s="140">
        <v>1.4551978226657807</v>
      </c>
      <c r="R1770" s="140">
        <v>0</v>
      </c>
      <c r="S1770" s="140">
        <v>1.4551978226657807</v>
      </c>
      <c r="T1770" s="140">
        <v>0</v>
      </c>
      <c r="U1770" s="140">
        <v>1.4082559574184972</v>
      </c>
      <c r="V1770" s="140">
        <v>0</v>
      </c>
      <c r="W1770" s="140">
        <v>1.4082559574184972</v>
      </c>
    </row>
    <row r="1771" spans="1:23" x14ac:dyDescent="0.25">
      <c r="A1771" s="257" t="s">
        <v>559</v>
      </c>
      <c r="B1771" t="str">
        <f>IFERROR(_xlfn.XLOOKUP(TEXT(A1771, "0"), TEXT('Material master'!$A$2:'Material master'!$A$275, "0"), 'Material master'!$B$2:'Material master'!$B$275, 1),"")</f>
        <v>ATH SG 220E PO 25:PA:CP1:H:1050</v>
      </c>
      <c r="C1771" t="str">
        <f>IFERROR(_xlfn.XLOOKUP(TEXT(A1771, "0"), TEXT('Material master'!$A$2:'Material master'!$A$275, "0"), 'Material master'!$C$2:'Material master'!$C$275, 1),"")</f>
        <v>Packaged Product</v>
      </c>
      <c r="D1771" t="str">
        <f>IFERROR(_xlfn.XLOOKUP(TEXT(A1771, "0"), TEXT('Material master'!$A$2:'Material master'!$A$275, "0"), 'Material master'!$D$2:'Material master'!$D$275, 1),"")</f>
        <v>J000 - ATH</v>
      </c>
      <c r="E1771" t="str">
        <f>IFERROR(_xlfn.XLOOKUP(TEXT(A1771, "0"), TEXT('Material master'!$A$2:'Material master'!$A$275, "0"), 'Material master'!$E$2:'Material master'!$E$275, 1),"")</f>
        <v>SPC0922 - ATH Flour</v>
      </c>
      <c r="F1771" t="str">
        <f>IFERROR(_xlfn.XLOOKUP(TEXT(A1771, "0"), TEXT('Material master'!$A$2:'Material master'!$A$275, "0"), 'Material master'!$F$2:'Material master'!$F$275, 1),"")</f>
        <v>AC01 - ATH Flour Coarse</v>
      </c>
      <c r="G1771" t="str">
        <f>IFERROR(_xlfn.XLOOKUP(TEXT(A1771, "0"), TEXT('Material master'!$A$2:'Material master'!$A$275, "0"), 'Material master'!$G$2:'Material master'!$G$275, 1),"")</f>
        <v>ATH SG 220E PO</v>
      </c>
      <c r="H1771" s="1" t="s">
        <v>696</v>
      </c>
      <c r="I1771" s="1"/>
      <c r="J1771" s="1"/>
      <c r="K1771" s="141"/>
      <c r="L1771" s="141">
        <f t="shared" ref="L1771:W1771" si="1632">SUM(L1770)</f>
        <v>0.35197577465820901</v>
      </c>
      <c r="M1771" s="141">
        <f t="shared" si="1632"/>
        <v>0.35197580645161303</v>
      </c>
      <c r="N1771" s="141">
        <f t="shared" si="1632"/>
        <v>0</v>
      </c>
      <c r="O1771" s="141">
        <f t="shared" si="1632"/>
        <v>1.4532419116138102</v>
      </c>
      <c r="P1771" s="141">
        <f t="shared" si="1632"/>
        <v>0</v>
      </c>
      <c r="Q1771" s="141">
        <f t="shared" si="1632"/>
        <v>1.4551978226657807</v>
      </c>
      <c r="R1771" s="141">
        <f t="shared" si="1632"/>
        <v>0</v>
      </c>
      <c r="S1771" s="141">
        <f t="shared" si="1632"/>
        <v>1.4551978226657807</v>
      </c>
      <c r="T1771" s="141">
        <f t="shared" si="1632"/>
        <v>0</v>
      </c>
      <c r="U1771" s="141">
        <f t="shared" si="1632"/>
        <v>1.4082559574184972</v>
      </c>
      <c r="V1771" s="141">
        <f t="shared" si="1632"/>
        <v>0</v>
      </c>
      <c r="W1771" s="141">
        <f t="shared" si="1632"/>
        <v>1.4082559574184972</v>
      </c>
    </row>
    <row r="1772" spans="1:23" s="136" customFormat="1" x14ac:dyDescent="0.25">
      <c r="A1772" s="270" t="s">
        <v>559</v>
      </c>
      <c r="B1772" s="136" t="str">
        <f>IFERROR(_xlfn.XLOOKUP(TEXT(A1772, "0"), TEXT('Material master'!$A$2:'Material master'!$A$275, "0"), 'Material master'!$B$2:'Material master'!$B$275, 1),"")</f>
        <v>ATH SG 220E PO 25:PA:CP1:H:1050</v>
      </c>
      <c r="C1772" s="136" t="str">
        <f>IFERROR(_xlfn.XLOOKUP(TEXT(A1772, "0"), TEXT('Material master'!$A$2:'Material master'!$A$275, "0"), 'Material master'!$C$2:'Material master'!$C$275, 1),"")</f>
        <v>Packaged Product</v>
      </c>
      <c r="D1772" s="136" t="str">
        <f>IFERROR(_xlfn.XLOOKUP(TEXT(A1772, "0"), TEXT('Material master'!$A$2:'Material master'!$A$275, "0"), 'Material master'!$D$2:'Material master'!$D$275, 1),"")</f>
        <v>J000 - ATH</v>
      </c>
      <c r="E1772" s="136" t="str">
        <f>IFERROR(_xlfn.XLOOKUP(TEXT(A1772, "0"), TEXT('Material master'!$A$2:'Material master'!$A$275, "0"), 'Material master'!$E$2:'Material master'!$E$275, 1),"")</f>
        <v>SPC0922 - ATH Flour</v>
      </c>
      <c r="F1772" s="136" t="str">
        <f>IFERROR(_xlfn.XLOOKUP(TEXT(A1772, "0"), TEXT('Material master'!$A$2:'Material master'!$A$275, "0"), 'Material master'!$F$2:'Material master'!$F$275, 1),"")</f>
        <v>AC01 - ATH Flour Coarse</v>
      </c>
      <c r="G1772" s="136" t="str">
        <f>IFERROR(_xlfn.XLOOKUP(TEXT(A1772, "0"), TEXT('Material master'!$A$2:'Material master'!$A$275, "0"), 'Material master'!$G$2:'Material master'!$G$275, 1),"")</f>
        <v>ATH SG 220E PO</v>
      </c>
      <c r="H1772" s="136" t="s">
        <v>697</v>
      </c>
      <c r="K1772" s="142">
        <v>0</v>
      </c>
      <c r="L1772" s="142">
        <f t="shared" ref="L1772:W1772" si="1633">K1772 - L1771 + L1774</f>
        <v>24.848024225341796</v>
      </c>
      <c r="M1772" s="142">
        <f t="shared" si="1633"/>
        <v>24.496048418890183</v>
      </c>
      <c r="N1772" s="142">
        <f t="shared" si="1633"/>
        <v>24.496048418890183</v>
      </c>
      <c r="O1772" s="142">
        <f t="shared" si="1633"/>
        <v>24.092806507276375</v>
      </c>
      <c r="P1772" s="142">
        <f t="shared" si="1633"/>
        <v>24.092806507276375</v>
      </c>
      <c r="Q1772" s="142">
        <f t="shared" si="1633"/>
        <v>24.737608684610596</v>
      </c>
      <c r="R1772" s="142">
        <f t="shared" si="1633"/>
        <v>24.737608684610596</v>
      </c>
      <c r="S1772" s="142">
        <f t="shared" si="1633"/>
        <v>24.332410861944815</v>
      </c>
      <c r="T1772" s="142">
        <f t="shared" si="1633"/>
        <v>24.332410861944815</v>
      </c>
      <c r="U1772" s="142">
        <f t="shared" si="1633"/>
        <v>25.02415490452632</v>
      </c>
      <c r="V1772" s="142">
        <f t="shared" si="1633"/>
        <v>25.02415490452632</v>
      </c>
      <c r="W1772" s="142">
        <f t="shared" si="1633"/>
        <v>24.665898947107824</v>
      </c>
    </row>
    <row r="1773" spans="1:23" x14ac:dyDescent="0.25">
      <c r="A1773" s="257" t="s">
        <v>559</v>
      </c>
      <c r="B1773" t="str">
        <f>IFERROR(_xlfn.XLOOKUP(TEXT(A1773, "0"), TEXT('Material master'!$A$2:'Material master'!$A$275, "0"), 'Material master'!$B$2:'Material master'!$B$275, 1),"")</f>
        <v>ATH SG 220E PO 25:PA:CP1:H:1050</v>
      </c>
      <c r="C1773" t="str">
        <f>IFERROR(_xlfn.XLOOKUP(TEXT(A1773, "0"), TEXT('Material master'!$A$2:'Material master'!$A$275, "0"), 'Material master'!$C$2:'Material master'!$C$275, 1),"")</f>
        <v>Packaged Product</v>
      </c>
      <c r="D1773" t="str">
        <f>IFERROR(_xlfn.XLOOKUP(TEXT(A1773, "0"), TEXT('Material master'!$A$2:'Material master'!$A$275, "0"), 'Material master'!$D$2:'Material master'!$D$275, 1),"")</f>
        <v>J000 - ATH</v>
      </c>
      <c r="E1773" t="str">
        <f>IFERROR(_xlfn.XLOOKUP(TEXT(A1773, "0"), TEXT('Material master'!$A$2:'Material master'!$A$275, "0"), 'Material master'!$E$2:'Material master'!$E$275, 1),"")</f>
        <v>SPC0922 - ATH Flour</v>
      </c>
      <c r="F1773" t="str">
        <f>IFERROR(_xlfn.XLOOKUP(TEXT(A1773, "0"), TEXT('Material master'!$A$2:'Material master'!$A$275, "0"), 'Material master'!$F$2:'Material master'!$F$275, 1),"")</f>
        <v>AC01 - ATH Flour Coarse</v>
      </c>
      <c r="G1773" t="str">
        <f>IFERROR(_xlfn.XLOOKUP(TEXT(A1773, "0"), TEXT('Material master'!$A$2:'Material master'!$A$275, "0"), 'Material master'!$G$2:'Material master'!$G$275, 1),"")</f>
        <v>ATH SG 220E PO</v>
      </c>
      <c r="H1773" t="s">
        <v>698</v>
      </c>
      <c r="I1773" s="32">
        <v>24</v>
      </c>
      <c r="J1773" s="258">
        <f>IFERROR($I1773/AVERAGE($L1771:$W1771),0)</f>
        <v>36.529212153407222</v>
      </c>
      <c r="K1773" s="32"/>
      <c r="L1773" s="32">
        <f t="shared" ref="L1773:W1773" si="1634">$I1773</f>
        <v>24</v>
      </c>
      <c r="M1773" s="32">
        <f t="shared" si="1634"/>
        <v>24</v>
      </c>
      <c r="N1773" s="32">
        <f t="shared" si="1634"/>
        <v>24</v>
      </c>
      <c r="O1773" s="32">
        <f t="shared" si="1634"/>
        <v>24</v>
      </c>
      <c r="P1773" s="32">
        <f t="shared" si="1634"/>
        <v>24</v>
      </c>
      <c r="Q1773" s="32">
        <f t="shared" si="1634"/>
        <v>24</v>
      </c>
      <c r="R1773" s="32">
        <f t="shared" si="1634"/>
        <v>24</v>
      </c>
      <c r="S1773" s="32">
        <f t="shared" si="1634"/>
        <v>24</v>
      </c>
      <c r="T1773" s="32">
        <f t="shared" si="1634"/>
        <v>24</v>
      </c>
      <c r="U1773" s="32">
        <f t="shared" si="1634"/>
        <v>24</v>
      </c>
      <c r="V1773" s="32">
        <f t="shared" si="1634"/>
        <v>24</v>
      </c>
      <c r="W1773" s="32">
        <f t="shared" si="1634"/>
        <v>24</v>
      </c>
    </row>
    <row r="1774" spans="1:23" x14ac:dyDescent="0.25">
      <c r="A1774" s="257" t="s">
        <v>559</v>
      </c>
      <c r="B1774" t="str">
        <f>IFERROR(_xlfn.XLOOKUP(TEXT(A1774, "0"), TEXT('Material master'!$A$2:'Material master'!$A$275, "0"), 'Material master'!$B$2:'Material master'!$B$275, 1),"")</f>
        <v>ATH SG 220E PO 25:PA:CP1:H:1050</v>
      </c>
      <c r="C1774" t="str">
        <f>IFERROR(_xlfn.XLOOKUP(TEXT(A1774, "0"), TEXT('Material master'!$A$2:'Material master'!$A$275, "0"), 'Material master'!$C$2:'Material master'!$C$275, 1),"")</f>
        <v>Packaged Product</v>
      </c>
      <c r="D1774" t="str">
        <f>IFERROR(_xlfn.XLOOKUP(TEXT(A1774, "0"), TEXT('Material master'!$A$2:'Material master'!$A$275, "0"), 'Material master'!$D$2:'Material master'!$D$275, 1),"")</f>
        <v>J000 - ATH</v>
      </c>
      <c r="E1774" t="str">
        <f>IFERROR(_xlfn.XLOOKUP(TEXT(A1774, "0"), TEXT('Material master'!$A$2:'Material master'!$A$275, "0"), 'Material master'!$E$2:'Material master'!$E$275, 1),"")</f>
        <v>SPC0922 - ATH Flour</v>
      </c>
      <c r="F1774" t="str">
        <f>IFERROR(_xlfn.XLOOKUP(TEXT(A1774, "0"), TEXT('Material master'!$A$2:'Material master'!$A$275, "0"), 'Material master'!$F$2:'Material master'!$F$275, 1),"")</f>
        <v>AC01 - ATH Flour Coarse</v>
      </c>
      <c r="G1774" t="str">
        <f>IFERROR(_xlfn.XLOOKUP(TEXT(A1774, "0"), TEXT('Material master'!$A$2:'Material master'!$A$275, "0"), 'Material master'!$G$2:'Material master'!$G$275, 1),"")</f>
        <v>ATH SG 220E PO</v>
      </c>
      <c r="H1774" t="s">
        <v>704</v>
      </c>
      <c r="I1774">
        <v>1.05</v>
      </c>
      <c r="K1774" s="32"/>
      <c r="L1774" s="32">
        <f t="shared" ref="L1774:W1774" si="1635">IF(( L1773 - K1772 + L1771 ) &gt; 0, CEILING(( L1773 - K1772 + L1771 ), $I1774), 0)</f>
        <v>25.200000000000003</v>
      </c>
      <c r="M1774" s="32">
        <f t="shared" si="1635"/>
        <v>0</v>
      </c>
      <c r="N1774" s="32">
        <f t="shared" si="1635"/>
        <v>0</v>
      </c>
      <c r="O1774" s="32">
        <f t="shared" si="1635"/>
        <v>1.05</v>
      </c>
      <c r="P1774" s="32">
        <f t="shared" si="1635"/>
        <v>0</v>
      </c>
      <c r="Q1774" s="32">
        <f t="shared" si="1635"/>
        <v>2.1</v>
      </c>
      <c r="R1774" s="32">
        <f t="shared" si="1635"/>
        <v>0</v>
      </c>
      <c r="S1774" s="32">
        <f t="shared" si="1635"/>
        <v>1.05</v>
      </c>
      <c r="T1774" s="32">
        <f t="shared" si="1635"/>
        <v>0</v>
      </c>
      <c r="U1774" s="32">
        <f t="shared" si="1635"/>
        <v>2.1</v>
      </c>
      <c r="V1774" s="32">
        <f t="shared" si="1635"/>
        <v>0</v>
      </c>
      <c r="W1774" s="32">
        <f t="shared" si="1635"/>
        <v>1.05</v>
      </c>
    </row>
    <row r="1775" spans="1:23" x14ac:dyDescent="0.25">
      <c r="A1775" s="257" t="s">
        <v>559</v>
      </c>
      <c r="B1775" t="str">
        <f>IFERROR(_xlfn.XLOOKUP(TEXT(A1775, "0"), TEXT('Material master'!$A$2:'Material master'!$A$275, "0"), 'Material master'!$B$2:'Material master'!$B$275, 1),"")</f>
        <v>ATH SG 220E PO 25:PA:CP1:H:1050</v>
      </c>
      <c r="C1775" t="str">
        <f>IFERROR(_xlfn.XLOOKUP(TEXT(A1775, "0"), TEXT('Material master'!$A$2:'Material master'!$A$275, "0"), 'Material master'!$C$2:'Material master'!$C$275, 1),"")</f>
        <v>Packaged Product</v>
      </c>
      <c r="D1775" t="str">
        <f>IFERROR(_xlfn.XLOOKUP(TEXT(A1775, "0"), TEXT('Material master'!$A$2:'Material master'!$A$275, "0"), 'Material master'!$D$2:'Material master'!$D$275, 1),"")</f>
        <v>J000 - ATH</v>
      </c>
      <c r="E1775" t="str">
        <f>IFERROR(_xlfn.XLOOKUP(TEXT(A1775, "0"), TEXT('Material master'!$A$2:'Material master'!$A$275, "0"), 'Material master'!$E$2:'Material master'!$E$275, 1),"")</f>
        <v>SPC0922 - ATH Flour</v>
      </c>
      <c r="F1775" t="str">
        <f>IFERROR(_xlfn.XLOOKUP(TEXT(A1775, "0"), TEXT('Material master'!$A$2:'Material master'!$A$275, "0"), 'Material master'!$F$2:'Material master'!$F$275, 1),"")</f>
        <v>AC01 - ATH Flour Coarse</v>
      </c>
      <c r="G1775" t="str">
        <f>IFERROR(_xlfn.XLOOKUP(TEXT(A1775, "0"), TEXT('Material master'!$A$2:'Material master'!$A$275, "0"), 'Material master'!$G$2:'Material master'!$G$275, 1),"")</f>
        <v>ATH SG 220E PO</v>
      </c>
      <c r="H1775" t="s">
        <v>705</v>
      </c>
      <c r="I1775" t="s">
        <v>599</v>
      </c>
      <c r="J1775">
        <v>2</v>
      </c>
      <c r="K1775" s="32"/>
      <c r="L1775" s="32">
        <f t="shared" ref="L1775:W1775" si="1636">L1774 / $J1775</f>
        <v>12.600000000000001</v>
      </c>
      <c r="M1775" s="32">
        <f t="shared" si="1636"/>
        <v>0</v>
      </c>
      <c r="N1775" s="32">
        <f t="shared" si="1636"/>
        <v>0</v>
      </c>
      <c r="O1775" s="32">
        <f t="shared" si="1636"/>
        <v>0.52500000000000002</v>
      </c>
      <c r="P1775" s="32">
        <f t="shared" si="1636"/>
        <v>0</v>
      </c>
      <c r="Q1775" s="32">
        <f t="shared" si="1636"/>
        <v>1.05</v>
      </c>
      <c r="R1775" s="32">
        <f t="shared" si="1636"/>
        <v>0</v>
      </c>
      <c r="S1775" s="32">
        <f t="shared" si="1636"/>
        <v>0.52500000000000002</v>
      </c>
      <c r="T1775" s="32">
        <f t="shared" si="1636"/>
        <v>0</v>
      </c>
      <c r="U1775" s="32">
        <f t="shared" si="1636"/>
        <v>1.05</v>
      </c>
      <c r="V1775" s="32">
        <f t="shared" si="1636"/>
        <v>0</v>
      </c>
      <c r="W1775" s="32">
        <f t="shared" si="1636"/>
        <v>0.52500000000000002</v>
      </c>
    </row>
    <row r="1776" spans="1:23" x14ac:dyDescent="0.25">
      <c r="A1776" s="257" t="s">
        <v>559</v>
      </c>
      <c r="B1776" t="str">
        <f>IFERROR(_xlfn.XLOOKUP(TEXT(A1776, "0"), TEXT('Material master'!$A$2:'Material master'!$A$275, "0"), 'Material master'!$B$2:'Material master'!$B$275, 1),"")</f>
        <v>ATH SG 220E PO 25:PA:CP1:H:1050</v>
      </c>
      <c r="C1776" t="str">
        <f>IFERROR(_xlfn.XLOOKUP(TEXT(A1776, "0"), TEXT('Material master'!$A$2:'Material master'!$A$275, "0"), 'Material master'!$C$2:'Material master'!$C$275, 1),"")</f>
        <v>Packaged Product</v>
      </c>
      <c r="D1776" t="str">
        <f>IFERROR(_xlfn.XLOOKUP(TEXT(A1776, "0"), TEXT('Material master'!$A$2:'Material master'!$A$275, "0"), 'Material master'!$D$2:'Material master'!$D$275, 1),"")</f>
        <v>J000 - ATH</v>
      </c>
      <c r="E1776" t="str">
        <f>IFERROR(_xlfn.XLOOKUP(TEXT(A1776, "0"), TEXT('Material master'!$A$2:'Material master'!$A$275, "0"), 'Material master'!$E$2:'Material master'!$E$275, 1),"")</f>
        <v>SPC0922 - ATH Flour</v>
      </c>
      <c r="F1776" t="str">
        <f>IFERROR(_xlfn.XLOOKUP(TEXT(A1776, "0"), TEXT('Material master'!$A$2:'Material master'!$A$275, "0"), 'Material master'!$F$2:'Material master'!$F$275, 1),"")</f>
        <v>AC01 - ATH Flour Coarse</v>
      </c>
      <c r="G1776" t="str">
        <f>IFERROR(_xlfn.XLOOKUP(TEXT(A1776, "0"), TEXT('Material master'!$A$2:'Material master'!$A$275, "0"), 'Material master'!$G$2:'Material master'!$G$275, 1),"")</f>
        <v>ATH SG 220E PO</v>
      </c>
      <c r="H1776" t="s">
        <v>706</v>
      </c>
      <c r="I1776" s="257" t="s">
        <v>103</v>
      </c>
      <c r="J1776">
        <v>40</v>
      </c>
      <c r="K1776" s="32"/>
      <c r="L1776" s="32">
        <f t="shared" ref="L1776:W1776" si="1637">L1774 * $J1776</f>
        <v>1008.0000000000001</v>
      </c>
      <c r="M1776" s="32">
        <f t="shared" si="1637"/>
        <v>0</v>
      </c>
      <c r="N1776" s="32">
        <f t="shared" si="1637"/>
        <v>0</v>
      </c>
      <c r="O1776" s="32">
        <f t="shared" si="1637"/>
        <v>42</v>
      </c>
      <c r="P1776" s="32">
        <f t="shared" si="1637"/>
        <v>0</v>
      </c>
      <c r="Q1776" s="32">
        <f t="shared" si="1637"/>
        <v>84</v>
      </c>
      <c r="R1776" s="32">
        <f t="shared" si="1637"/>
        <v>0</v>
      </c>
      <c r="S1776" s="32">
        <f t="shared" si="1637"/>
        <v>42</v>
      </c>
      <c r="T1776" s="32">
        <f t="shared" si="1637"/>
        <v>0</v>
      </c>
      <c r="U1776" s="32">
        <f t="shared" si="1637"/>
        <v>84</v>
      </c>
      <c r="V1776" s="32">
        <f t="shared" si="1637"/>
        <v>0</v>
      </c>
      <c r="W1776" s="32">
        <f t="shared" si="1637"/>
        <v>42</v>
      </c>
    </row>
    <row r="1777" spans="1:23" x14ac:dyDescent="0.25">
      <c r="A1777" s="257" t="s">
        <v>559</v>
      </c>
      <c r="B1777" t="str">
        <f>IFERROR(_xlfn.XLOOKUP(TEXT(A1777, "0"), TEXT('Material master'!$A$2:'Material master'!$A$275, "0"), 'Material master'!$B$2:'Material master'!$B$275, 1),"")</f>
        <v>ATH SG 220E PO 25:PA:CP1:H:1050</v>
      </c>
      <c r="C1777" t="str">
        <f>IFERROR(_xlfn.XLOOKUP(TEXT(A1777, "0"), TEXT('Material master'!$A$2:'Material master'!$A$275, "0"), 'Material master'!$C$2:'Material master'!$C$275, 1),"")</f>
        <v>Packaged Product</v>
      </c>
      <c r="D1777" t="str">
        <f>IFERROR(_xlfn.XLOOKUP(TEXT(A1777, "0"), TEXT('Material master'!$A$2:'Material master'!$A$275, "0"), 'Material master'!$D$2:'Material master'!$D$275, 1),"")</f>
        <v>J000 - ATH</v>
      </c>
      <c r="E1777" t="str">
        <f>IFERROR(_xlfn.XLOOKUP(TEXT(A1777, "0"), TEXT('Material master'!$A$2:'Material master'!$A$275, "0"), 'Material master'!$E$2:'Material master'!$E$275, 1),"")</f>
        <v>SPC0922 - ATH Flour</v>
      </c>
      <c r="F1777" t="str">
        <f>IFERROR(_xlfn.XLOOKUP(TEXT(A1777, "0"), TEXT('Material master'!$A$2:'Material master'!$A$275, "0"), 'Material master'!$F$2:'Material master'!$F$275, 1),"")</f>
        <v>AC01 - ATH Flour Coarse</v>
      </c>
      <c r="G1777" t="str">
        <f>IFERROR(_xlfn.XLOOKUP(TEXT(A1777, "0"), TEXT('Material master'!$A$2:'Material master'!$A$275, "0"), 'Material master'!$G$2:'Material master'!$G$275, 1),"")</f>
        <v>ATH SG 220E PO</v>
      </c>
      <c r="H1777" t="s">
        <v>706</v>
      </c>
      <c r="I1777" s="257" t="s">
        <v>115</v>
      </c>
      <c r="J1777">
        <v>0.95238095238095233</v>
      </c>
      <c r="K1777" s="32"/>
      <c r="L1777" s="32">
        <f t="shared" ref="L1777:W1777" si="1638">L1774 * $J1777</f>
        <v>24</v>
      </c>
      <c r="M1777" s="32">
        <f t="shared" si="1638"/>
        <v>0</v>
      </c>
      <c r="N1777" s="32">
        <f t="shared" si="1638"/>
        <v>0</v>
      </c>
      <c r="O1777" s="32">
        <f t="shared" si="1638"/>
        <v>1</v>
      </c>
      <c r="P1777" s="32">
        <f t="shared" si="1638"/>
        <v>0</v>
      </c>
      <c r="Q1777" s="32">
        <f t="shared" si="1638"/>
        <v>2</v>
      </c>
      <c r="R1777" s="32">
        <f t="shared" si="1638"/>
        <v>0</v>
      </c>
      <c r="S1777" s="32">
        <f t="shared" si="1638"/>
        <v>1</v>
      </c>
      <c r="T1777" s="32">
        <f t="shared" si="1638"/>
        <v>0</v>
      </c>
      <c r="U1777" s="32">
        <f t="shared" si="1638"/>
        <v>2</v>
      </c>
      <c r="V1777" s="32">
        <f t="shared" si="1638"/>
        <v>0</v>
      </c>
      <c r="W1777" s="32">
        <f t="shared" si="1638"/>
        <v>1</v>
      </c>
    </row>
    <row r="1778" spans="1:23" x14ac:dyDescent="0.25">
      <c r="A1778" s="257" t="s">
        <v>559</v>
      </c>
      <c r="B1778" t="str">
        <f>IFERROR(_xlfn.XLOOKUP(TEXT(A1778, "0"), TEXT('Material master'!$A$2:'Material master'!$A$275, "0"), 'Material master'!$B$2:'Material master'!$B$275, 1),"")</f>
        <v>ATH SG 220E PO 25:PA:CP1:H:1050</v>
      </c>
      <c r="C1778" t="str">
        <f>IFERROR(_xlfn.XLOOKUP(TEXT(A1778, "0"), TEXT('Material master'!$A$2:'Material master'!$A$275, "0"), 'Material master'!$C$2:'Material master'!$C$275, 1),"")</f>
        <v>Packaged Product</v>
      </c>
      <c r="D1778" t="str">
        <f>IFERROR(_xlfn.XLOOKUP(TEXT(A1778, "0"), TEXT('Material master'!$A$2:'Material master'!$A$275, "0"), 'Material master'!$D$2:'Material master'!$D$275, 1),"")</f>
        <v>J000 - ATH</v>
      </c>
      <c r="E1778" t="str">
        <f>IFERROR(_xlfn.XLOOKUP(TEXT(A1778, "0"), TEXT('Material master'!$A$2:'Material master'!$A$275, "0"), 'Material master'!$E$2:'Material master'!$E$275, 1),"")</f>
        <v>SPC0922 - ATH Flour</v>
      </c>
      <c r="F1778" t="str">
        <f>IFERROR(_xlfn.XLOOKUP(TEXT(A1778, "0"), TEXT('Material master'!$A$2:'Material master'!$A$275, "0"), 'Material master'!$F$2:'Material master'!$F$275, 1),"")</f>
        <v>AC01 - ATH Flour Coarse</v>
      </c>
      <c r="G1778" t="str">
        <f>IFERROR(_xlfn.XLOOKUP(TEXT(A1778, "0"), TEXT('Material master'!$A$2:'Material master'!$A$275, "0"), 'Material master'!$G$2:'Material master'!$G$275, 1),"")</f>
        <v>ATH SG 220E PO</v>
      </c>
      <c r="H1778" t="s">
        <v>706</v>
      </c>
      <c r="I1778" s="257" t="s">
        <v>117</v>
      </c>
      <c r="J1778">
        <v>9.5238095238095233E-2</v>
      </c>
      <c r="K1778" s="32"/>
      <c r="L1778" s="32">
        <f t="shared" ref="L1778:W1778" si="1639">L1774 * $J1778</f>
        <v>2.4000000000000004</v>
      </c>
      <c r="M1778" s="32">
        <f t="shared" si="1639"/>
        <v>0</v>
      </c>
      <c r="N1778" s="32">
        <f t="shared" si="1639"/>
        <v>0</v>
      </c>
      <c r="O1778" s="32">
        <f t="shared" si="1639"/>
        <v>0.1</v>
      </c>
      <c r="P1778" s="32">
        <f t="shared" si="1639"/>
        <v>0</v>
      </c>
      <c r="Q1778" s="32">
        <f t="shared" si="1639"/>
        <v>0.2</v>
      </c>
      <c r="R1778" s="32">
        <f t="shared" si="1639"/>
        <v>0</v>
      </c>
      <c r="S1778" s="32">
        <f t="shared" si="1639"/>
        <v>0.1</v>
      </c>
      <c r="T1778" s="32">
        <f t="shared" si="1639"/>
        <v>0</v>
      </c>
      <c r="U1778" s="32">
        <f t="shared" si="1639"/>
        <v>0.2</v>
      </c>
      <c r="V1778" s="32">
        <f t="shared" si="1639"/>
        <v>0</v>
      </c>
      <c r="W1778" s="32">
        <f t="shared" si="1639"/>
        <v>0.1</v>
      </c>
    </row>
    <row r="1779" spans="1:23" x14ac:dyDescent="0.25">
      <c r="A1779" s="257" t="s">
        <v>559</v>
      </c>
      <c r="B1779" t="str">
        <f>IFERROR(_xlfn.XLOOKUP(TEXT(A1779, "0"), TEXT('Material master'!$A$2:'Material master'!$A$275, "0"), 'Material master'!$B$2:'Material master'!$B$275, 1),"")</f>
        <v>ATH SG 220E PO 25:PA:CP1:H:1050</v>
      </c>
      <c r="C1779" t="str">
        <f>IFERROR(_xlfn.XLOOKUP(TEXT(A1779, "0"), TEXT('Material master'!$A$2:'Material master'!$A$275, "0"), 'Material master'!$C$2:'Material master'!$C$275, 1),"")</f>
        <v>Packaged Product</v>
      </c>
      <c r="D1779" t="str">
        <f>IFERROR(_xlfn.XLOOKUP(TEXT(A1779, "0"), TEXT('Material master'!$A$2:'Material master'!$A$275, "0"), 'Material master'!$D$2:'Material master'!$D$275, 1),"")</f>
        <v>J000 - ATH</v>
      </c>
      <c r="E1779" t="str">
        <f>IFERROR(_xlfn.XLOOKUP(TEXT(A1779, "0"), TEXT('Material master'!$A$2:'Material master'!$A$275, "0"), 'Material master'!$E$2:'Material master'!$E$275, 1),"")</f>
        <v>SPC0922 - ATH Flour</v>
      </c>
      <c r="F1779" t="str">
        <f>IFERROR(_xlfn.XLOOKUP(TEXT(A1779, "0"), TEXT('Material master'!$A$2:'Material master'!$A$275, "0"), 'Material master'!$F$2:'Material master'!$F$275, 1),"")</f>
        <v>AC01 - ATH Flour Coarse</v>
      </c>
      <c r="G1779" t="str">
        <f>IFERROR(_xlfn.XLOOKUP(TEXT(A1779, "0"), TEXT('Material master'!$A$2:'Material master'!$A$275, "0"), 'Material master'!$G$2:'Material master'!$G$275, 1),"")</f>
        <v>ATH SG 220E PO</v>
      </c>
      <c r="H1779" t="s">
        <v>706</v>
      </c>
      <c r="I1779" s="257" t="s">
        <v>119</v>
      </c>
      <c r="J1779">
        <v>1.9047619047619047</v>
      </c>
      <c r="K1779" s="32"/>
      <c r="L1779" s="32">
        <f t="shared" ref="L1779:W1779" si="1640">L1774 * $J1779</f>
        <v>48</v>
      </c>
      <c r="M1779" s="32">
        <f t="shared" si="1640"/>
        <v>0</v>
      </c>
      <c r="N1779" s="32">
        <f t="shared" si="1640"/>
        <v>0</v>
      </c>
      <c r="O1779" s="32">
        <f t="shared" si="1640"/>
        <v>2</v>
      </c>
      <c r="P1779" s="32">
        <f t="shared" si="1640"/>
        <v>0</v>
      </c>
      <c r="Q1779" s="32">
        <f t="shared" si="1640"/>
        <v>4</v>
      </c>
      <c r="R1779" s="32">
        <f t="shared" si="1640"/>
        <v>0</v>
      </c>
      <c r="S1779" s="32">
        <f t="shared" si="1640"/>
        <v>2</v>
      </c>
      <c r="T1779" s="32">
        <f t="shared" si="1640"/>
        <v>0</v>
      </c>
      <c r="U1779" s="32">
        <f t="shared" si="1640"/>
        <v>4</v>
      </c>
      <c r="V1779" s="32">
        <f t="shared" si="1640"/>
        <v>0</v>
      </c>
      <c r="W1779" s="32">
        <f t="shared" si="1640"/>
        <v>2</v>
      </c>
    </row>
    <row r="1780" spans="1:23" ht="15.75" thickBot="1" x14ac:dyDescent="0.3">
      <c r="A1780" s="257" t="s">
        <v>559</v>
      </c>
      <c r="B1780" t="str">
        <f>IFERROR(_xlfn.XLOOKUP(TEXT(A1780, "0"), TEXT('Material master'!$A$2:'Material master'!$A$275, "0"), 'Material master'!$B$2:'Material master'!$B$275, 1),"")</f>
        <v>ATH SG 220E PO 25:PA:CP1:H:1050</v>
      </c>
      <c r="C1780" t="str">
        <f>IFERROR(_xlfn.XLOOKUP(TEXT(A1780, "0"), TEXT('Material master'!$A$2:'Material master'!$A$275, "0"), 'Material master'!$C$2:'Material master'!$C$275, 1),"")</f>
        <v>Packaged Product</v>
      </c>
      <c r="D1780" t="str">
        <f>IFERROR(_xlfn.XLOOKUP(TEXT(A1780, "0"), TEXT('Material master'!$A$2:'Material master'!$A$275, "0"), 'Material master'!$D$2:'Material master'!$D$275, 1),"")</f>
        <v>J000 - ATH</v>
      </c>
      <c r="E1780" t="str">
        <f>IFERROR(_xlfn.XLOOKUP(TEXT(A1780, "0"), TEXT('Material master'!$A$2:'Material master'!$A$275, "0"), 'Material master'!$E$2:'Material master'!$E$275, 1),"")</f>
        <v>SPC0922 - ATH Flour</v>
      </c>
      <c r="F1780" t="str">
        <f>IFERROR(_xlfn.XLOOKUP(TEXT(A1780, "0"), TEXT('Material master'!$A$2:'Material master'!$A$275, "0"), 'Material master'!$F$2:'Material master'!$F$275, 1),"")</f>
        <v>AC01 - ATH Flour Coarse</v>
      </c>
      <c r="G1780" t="str">
        <f>IFERROR(_xlfn.XLOOKUP(TEXT(A1780, "0"), TEXT('Material master'!$A$2:'Material master'!$A$275, "0"), 'Material master'!$G$2:'Material master'!$G$275, 1),"")</f>
        <v>ATH SG 220E PO</v>
      </c>
      <c r="H1780" t="s">
        <v>706</v>
      </c>
      <c r="I1780" s="257" t="s">
        <v>199</v>
      </c>
      <c r="J1780">
        <v>1.0952380952380951</v>
      </c>
      <c r="K1780" s="32"/>
      <c r="L1780" s="32">
        <f t="shared" ref="L1780:W1780" si="1641">L1774 * $J1780</f>
        <v>27.6</v>
      </c>
      <c r="M1780" s="32">
        <f t="shared" si="1641"/>
        <v>0</v>
      </c>
      <c r="N1780" s="32">
        <f t="shared" si="1641"/>
        <v>0</v>
      </c>
      <c r="O1780" s="32">
        <f t="shared" si="1641"/>
        <v>1.1499999999999999</v>
      </c>
      <c r="P1780" s="32">
        <f t="shared" si="1641"/>
        <v>0</v>
      </c>
      <c r="Q1780" s="32">
        <f t="shared" si="1641"/>
        <v>2.2999999999999998</v>
      </c>
      <c r="R1780" s="32">
        <f t="shared" si="1641"/>
        <v>0</v>
      </c>
      <c r="S1780" s="32">
        <f t="shared" si="1641"/>
        <v>1.1499999999999999</v>
      </c>
      <c r="T1780" s="32">
        <f t="shared" si="1641"/>
        <v>0</v>
      </c>
      <c r="U1780" s="32">
        <f t="shared" si="1641"/>
        <v>2.2999999999999998</v>
      </c>
      <c r="V1780" s="32">
        <f t="shared" si="1641"/>
        <v>0</v>
      </c>
      <c r="W1780" s="32">
        <f t="shared" si="1641"/>
        <v>1.1499999999999999</v>
      </c>
    </row>
    <row r="1781" spans="1:23" s="138" customFormat="1" x14ac:dyDescent="0.25">
      <c r="A1781" s="137" t="s">
        <v>562</v>
      </c>
      <c r="B1781" s="138" t="str">
        <f>IFERROR(_xlfn.XLOOKUP(TEXT(A1781, "0"), TEXT('Material master'!$A$2:'Material master'!$A$275, "0"), 'Material master'!$B$2:'Material master'!$B$275, 1),"")</f>
        <v>ATH SG100 X PO 1000:B4S:H4:NB:1000</v>
      </c>
      <c r="C1781" s="138" t="str">
        <f>IFERROR(_xlfn.XLOOKUP(TEXT(A1781, "0"), TEXT('Material master'!$A$2:'Material master'!$A$275, "0"), 'Material master'!$C$2:'Material master'!$C$275, 1),"")</f>
        <v>Packaged Product</v>
      </c>
      <c r="D1781" s="138" t="str">
        <f>IFERROR(_xlfn.XLOOKUP(TEXT(A1781, "0"), TEXT('Material master'!$A$2:'Material master'!$A$275, "0"), 'Material master'!$D$2:'Material master'!$D$275, 1),"")</f>
        <v>J000 - ATH</v>
      </c>
      <c r="E1781" s="138" t="str">
        <f>IFERROR(_xlfn.XLOOKUP(TEXT(A1781, "0"), TEXT('Material master'!$A$2:'Material master'!$A$275, "0"), 'Material master'!$E$2:'Material master'!$E$275, 1),"")</f>
        <v>SPC0922 - ATH Flour</v>
      </c>
      <c r="F1781" s="138" t="str">
        <f>IFERROR(_xlfn.XLOOKUP(TEXT(A1781, "0"), TEXT('Material master'!$A$2:'Material master'!$A$275, "0"), 'Material master'!$F$2:'Material master'!$F$275, 1),"")</f>
        <v>AC01 - ATH Flour Coarse</v>
      </c>
      <c r="G1781" s="138" t="str">
        <f>IFERROR(_xlfn.XLOOKUP(TEXT(A1781, "0"), TEXT('Material master'!$A$2:'Material master'!$A$275, "0"), 'Material master'!$G$2:'Material master'!$G$275, 1),"")</f>
        <v>ATH SG100 X PO</v>
      </c>
      <c r="H1781" s="139" t="s">
        <v>696</v>
      </c>
      <c r="I1781" s="139"/>
      <c r="J1781" s="139"/>
      <c r="K1781" s="143"/>
      <c r="L1781" s="143">
        <v>0</v>
      </c>
      <c r="M1781" s="143">
        <v>0</v>
      </c>
      <c r="N1781" s="143">
        <v>0</v>
      </c>
      <c r="O1781" s="143">
        <v>0</v>
      </c>
      <c r="P1781" s="143">
        <v>0</v>
      </c>
      <c r="Q1781" s="143">
        <v>0</v>
      </c>
      <c r="R1781" s="143">
        <v>0</v>
      </c>
      <c r="S1781" s="143">
        <v>0</v>
      </c>
      <c r="T1781" s="143">
        <v>0</v>
      </c>
      <c r="U1781" s="143">
        <v>0</v>
      </c>
      <c r="V1781" s="143">
        <v>0</v>
      </c>
      <c r="W1781" s="143">
        <v>0</v>
      </c>
    </row>
    <row r="1782" spans="1:23" s="136" customFormat="1" x14ac:dyDescent="0.25">
      <c r="A1782" s="270" t="s">
        <v>562</v>
      </c>
      <c r="B1782" s="136" t="str">
        <f>IFERROR(_xlfn.XLOOKUP(TEXT(A1782, "0"), TEXT('Material master'!$A$2:'Material master'!$A$275, "0"), 'Material master'!$B$2:'Material master'!$B$275, 1),"")</f>
        <v>ATH SG100 X PO 1000:B4S:H4:NB:1000</v>
      </c>
      <c r="C1782" s="136" t="str">
        <f>IFERROR(_xlfn.XLOOKUP(TEXT(A1782, "0"), TEXT('Material master'!$A$2:'Material master'!$A$275, "0"), 'Material master'!$C$2:'Material master'!$C$275, 1),"")</f>
        <v>Packaged Product</v>
      </c>
      <c r="D1782" s="136" t="str">
        <f>IFERROR(_xlfn.XLOOKUP(TEXT(A1782, "0"), TEXT('Material master'!$A$2:'Material master'!$A$275, "0"), 'Material master'!$D$2:'Material master'!$D$275, 1),"")</f>
        <v>J000 - ATH</v>
      </c>
      <c r="E1782" s="136" t="str">
        <f>IFERROR(_xlfn.XLOOKUP(TEXT(A1782, "0"), TEXT('Material master'!$A$2:'Material master'!$A$275, "0"), 'Material master'!$E$2:'Material master'!$E$275, 1),"")</f>
        <v>SPC0922 - ATH Flour</v>
      </c>
      <c r="F1782" s="136" t="str">
        <f>IFERROR(_xlfn.XLOOKUP(TEXT(A1782, "0"), TEXT('Material master'!$A$2:'Material master'!$A$275, "0"), 'Material master'!$F$2:'Material master'!$F$275, 1),"")</f>
        <v>AC01 - ATH Flour Coarse</v>
      </c>
      <c r="G1782" s="136" t="str">
        <f>IFERROR(_xlfn.XLOOKUP(TEXT(A1782, "0"), TEXT('Material master'!$A$2:'Material master'!$A$275, "0"), 'Material master'!$G$2:'Material master'!$G$275, 1),"")</f>
        <v>ATH SG100 X PO</v>
      </c>
      <c r="H1782" s="136" t="s">
        <v>697</v>
      </c>
      <c r="K1782" s="142">
        <v>0</v>
      </c>
      <c r="L1782" s="142">
        <f t="shared" ref="L1782:W1782" si="1642">K1782 - L1781 + L1784</f>
        <v>0</v>
      </c>
      <c r="M1782" s="142">
        <f t="shared" si="1642"/>
        <v>0</v>
      </c>
      <c r="N1782" s="142">
        <f t="shared" si="1642"/>
        <v>0</v>
      </c>
      <c r="O1782" s="142">
        <f t="shared" si="1642"/>
        <v>0</v>
      </c>
      <c r="P1782" s="142">
        <f t="shared" si="1642"/>
        <v>0</v>
      </c>
      <c r="Q1782" s="142">
        <f t="shared" si="1642"/>
        <v>0</v>
      </c>
      <c r="R1782" s="142">
        <f t="shared" si="1642"/>
        <v>0</v>
      </c>
      <c r="S1782" s="142">
        <f t="shared" si="1642"/>
        <v>0</v>
      </c>
      <c r="T1782" s="142">
        <f t="shared" si="1642"/>
        <v>0</v>
      </c>
      <c r="U1782" s="142">
        <f t="shared" si="1642"/>
        <v>0</v>
      </c>
      <c r="V1782" s="142">
        <f t="shared" si="1642"/>
        <v>0</v>
      </c>
      <c r="W1782" s="142">
        <f t="shared" si="1642"/>
        <v>0</v>
      </c>
    </row>
    <row r="1783" spans="1:23" x14ac:dyDescent="0.25">
      <c r="A1783" s="257" t="s">
        <v>562</v>
      </c>
      <c r="B1783" t="str">
        <f>IFERROR(_xlfn.XLOOKUP(TEXT(A1783, "0"), TEXT('Material master'!$A$2:'Material master'!$A$275, "0"), 'Material master'!$B$2:'Material master'!$B$275, 1),"")</f>
        <v>ATH SG100 X PO 1000:B4S:H4:NB:1000</v>
      </c>
      <c r="C1783" t="str">
        <f>IFERROR(_xlfn.XLOOKUP(TEXT(A1783, "0"), TEXT('Material master'!$A$2:'Material master'!$A$275, "0"), 'Material master'!$C$2:'Material master'!$C$275, 1),"")</f>
        <v>Packaged Product</v>
      </c>
      <c r="D1783" t="str">
        <f>IFERROR(_xlfn.XLOOKUP(TEXT(A1783, "0"), TEXT('Material master'!$A$2:'Material master'!$A$275, "0"), 'Material master'!$D$2:'Material master'!$D$275, 1),"")</f>
        <v>J000 - ATH</v>
      </c>
      <c r="E1783" t="str">
        <f>IFERROR(_xlfn.XLOOKUP(TEXT(A1783, "0"), TEXT('Material master'!$A$2:'Material master'!$A$275, "0"), 'Material master'!$E$2:'Material master'!$E$275, 1),"")</f>
        <v>SPC0922 - ATH Flour</v>
      </c>
      <c r="F1783" t="str">
        <f>IFERROR(_xlfn.XLOOKUP(TEXT(A1783, "0"), TEXT('Material master'!$A$2:'Material master'!$A$275, "0"), 'Material master'!$F$2:'Material master'!$F$275, 1),"")</f>
        <v>AC01 - ATH Flour Coarse</v>
      </c>
      <c r="G1783" t="str">
        <f>IFERROR(_xlfn.XLOOKUP(TEXT(A1783, "0"), TEXT('Material master'!$A$2:'Material master'!$A$275, "0"), 'Material master'!$G$2:'Material master'!$G$275, 1),"")</f>
        <v>ATH SG100 X PO</v>
      </c>
      <c r="H1783" t="s">
        <v>698</v>
      </c>
      <c r="I1783" s="32">
        <v>0</v>
      </c>
      <c r="J1783" s="258">
        <f>IFERROR($I1783/AVERAGE($L1781:$W1781),0)</f>
        <v>0</v>
      </c>
      <c r="K1783" s="32"/>
      <c r="L1783" s="32">
        <f t="shared" ref="L1783:W1783" si="1643">$I1783</f>
        <v>0</v>
      </c>
      <c r="M1783" s="32">
        <f t="shared" si="1643"/>
        <v>0</v>
      </c>
      <c r="N1783" s="32">
        <f t="shared" si="1643"/>
        <v>0</v>
      </c>
      <c r="O1783" s="32">
        <f t="shared" si="1643"/>
        <v>0</v>
      </c>
      <c r="P1783" s="32">
        <f t="shared" si="1643"/>
        <v>0</v>
      </c>
      <c r="Q1783" s="32">
        <f t="shared" si="1643"/>
        <v>0</v>
      </c>
      <c r="R1783" s="32">
        <f t="shared" si="1643"/>
        <v>0</v>
      </c>
      <c r="S1783" s="32">
        <f t="shared" si="1643"/>
        <v>0</v>
      </c>
      <c r="T1783" s="32">
        <f t="shared" si="1643"/>
        <v>0</v>
      </c>
      <c r="U1783" s="32">
        <f t="shared" si="1643"/>
        <v>0</v>
      </c>
      <c r="V1783" s="32">
        <f t="shared" si="1643"/>
        <v>0</v>
      </c>
      <c r="W1783" s="32">
        <f t="shared" si="1643"/>
        <v>0</v>
      </c>
    </row>
    <row r="1784" spans="1:23" x14ac:dyDescent="0.25">
      <c r="A1784" s="257" t="s">
        <v>562</v>
      </c>
      <c r="B1784" t="str">
        <f>IFERROR(_xlfn.XLOOKUP(TEXT(A1784, "0"), TEXT('Material master'!$A$2:'Material master'!$A$275, "0"), 'Material master'!$B$2:'Material master'!$B$275, 1),"")</f>
        <v>ATH SG100 X PO 1000:B4S:H4:NB:1000</v>
      </c>
      <c r="C1784" t="str">
        <f>IFERROR(_xlfn.XLOOKUP(TEXT(A1784, "0"), TEXT('Material master'!$A$2:'Material master'!$A$275, "0"), 'Material master'!$C$2:'Material master'!$C$275, 1),"")</f>
        <v>Packaged Product</v>
      </c>
      <c r="D1784" t="str">
        <f>IFERROR(_xlfn.XLOOKUP(TEXT(A1784, "0"), TEXT('Material master'!$A$2:'Material master'!$A$275, "0"), 'Material master'!$D$2:'Material master'!$D$275, 1),"")</f>
        <v>J000 - ATH</v>
      </c>
      <c r="E1784" t="str">
        <f>IFERROR(_xlfn.XLOOKUP(TEXT(A1784, "0"), TEXT('Material master'!$A$2:'Material master'!$A$275, "0"), 'Material master'!$E$2:'Material master'!$E$275, 1),"")</f>
        <v>SPC0922 - ATH Flour</v>
      </c>
      <c r="F1784" t="str">
        <f>IFERROR(_xlfn.XLOOKUP(TEXT(A1784, "0"), TEXT('Material master'!$A$2:'Material master'!$A$275, "0"), 'Material master'!$F$2:'Material master'!$F$275, 1),"")</f>
        <v>AC01 - ATH Flour Coarse</v>
      </c>
      <c r="G1784" t="str">
        <f>IFERROR(_xlfn.XLOOKUP(TEXT(A1784, "0"), TEXT('Material master'!$A$2:'Material master'!$A$275, "0"), 'Material master'!$G$2:'Material master'!$G$275, 1),"")</f>
        <v>ATH SG100 X PO</v>
      </c>
      <c r="H1784" t="s">
        <v>704</v>
      </c>
      <c r="I1784">
        <v>1</v>
      </c>
      <c r="K1784" s="32"/>
      <c r="L1784" s="32">
        <f t="shared" ref="L1784:W1784" si="1644">IF(( L1783 - K1782 + L1781 ) &gt; 0, CEILING(( L1783 - K1782 + L1781 ), $I1784), 0)</f>
        <v>0</v>
      </c>
      <c r="M1784" s="32">
        <f t="shared" si="1644"/>
        <v>0</v>
      </c>
      <c r="N1784" s="32">
        <f t="shared" si="1644"/>
        <v>0</v>
      </c>
      <c r="O1784" s="32">
        <f t="shared" si="1644"/>
        <v>0</v>
      </c>
      <c r="P1784" s="32">
        <f t="shared" si="1644"/>
        <v>0</v>
      </c>
      <c r="Q1784" s="32">
        <f t="shared" si="1644"/>
        <v>0</v>
      </c>
      <c r="R1784" s="32">
        <f t="shared" si="1644"/>
        <v>0</v>
      </c>
      <c r="S1784" s="32">
        <f t="shared" si="1644"/>
        <v>0</v>
      </c>
      <c r="T1784" s="32">
        <f t="shared" si="1644"/>
        <v>0</v>
      </c>
      <c r="U1784" s="32">
        <f t="shared" si="1644"/>
        <v>0</v>
      </c>
      <c r="V1784" s="32">
        <f t="shared" si="1644"/>
        <v>0</v>
      </c>
      <c r="W1784" s="32">
        <f t="shared" si="1644"/>
        <v>0</v>
      </c>
    </row>
    <row r="1785" spans="1:23" x14ac:dyDescent="0.25">
      <c r="A1785" s="257" t="s">
        <v>562</v>
      </c>
      <c r="B1785" t="str">
        <f>IFERROR(_xlfn.XLOOKUP(TEXT(A1785, "0"), TEXT('Material master'!$A$2:'Material master'!$A$275, "0"), 'Material master'!$B$2:'Material master'!$B$275, 1),"")</f>
        <v>ATH SG100 X PO 1000:B4S:H4:NB:1000</v>
      </c>
      <c r="C1785" t="str">
        <f>IFERROR(_xlfn.XLOOKUP(TEXT(A1785, "0"), TEXT('Material master'!$A$2:'Material master'!$A$275, "0"), 'Material master'!$C$2:'Material master'!$C$275, 1),"")</f>
        <v>Packaged Product</v>
      </c>
      <c r="D1785" t="str">
        <f>IFERROR(_xlfn.XLOOKUP(TEXT(A1785, "0"), TEXT('Material master'!$A$2:'Material master'!$A$275, "0"), 'Material master'!$D$2:'Material master'!$D$275, 1),"")</f>
        <v>J000 - ATH</v>
      </c>
      <c r="E1785" t="str">
        <f>IFERROR(_xlfn.XLOOKUP(TEXT(A1785, "0"), TEXT('Material master'!$A$2:'Material master'!$A$275, "0"), 'Material master'!$E$2:'Material master'!$E$275, 1),"")</f>
        <v>SPC0922 - ATH Flour</v>
      </c>
      <c r="F1785" t="str">
        <f>IFERROR(_xlfn.XLOOKUP(TEXT(A1785, "0"), TEXT('Material master'!$A$2:'Material master'!$A$275, "0"), 'Material master'!$F$2:'Material master'!$F$275, 1),"")</f>
        <v>AC01 - ATH Flour Coarse</v>
      </c>
      <c r="G1785" t="str">
        <f>IFERROR(_xlfn.XLOOKUP(TEXT(A1785, "0"), TEXT('Material master'!$A$2:'Material master'!$A$275, "0"), 'Material master'!$G$2:'Material master'!$G$275, 1),"")</f>
        <v>ATH SG100 X PO</v>
      </c>
      <c r="H1785" t="s">
        <v>705</v>
      </c>
      <c r="I1785" t="s">
        <v>602</v>
      </c>
      <c r="J1785">
        <v>4.5</v>
      </c>
      <c r="K1785" s="32"/>
      <c r="L1785" s="32">
        <f t="shared" ref="L1785:W1785" si="1645">L1784 / $J1785</f>
        <v>0</v>
      </c>
      <c r="M1785" s="32">
        <f t="shared" si="1645"/>
        <v>0</v>
      </c>
      <c r="N1785" s="32">
        <f t="shared" si="1645"/>
        <v>0</v>
      </c>
      <c r="O1785" s="32">
        <f t="shared" si="1645"/>
        <v>0</v>
      </c>
      <c r="P1785" s="32">
        <f t="shared" si="1645"/>
        <v>0</v>
      </c>
      <c r="Q1785" s="32">
        <f t="shared" si="1645"/>
        <v>0</v>
      </c>
      <c r="R1785" s="32">
        <f t="shared" si="1645"/>
        <v>0</v>
      </c>
      <c r="S1785" s="32">
        <f t="shared" si="1645"/>
        <v>0</v>
      </c>
      <c r="T1785" s="32">
        <f t="shared" si="1645"/>
        <v>0</v>
      </c>
      <c r="U1785" s="32">
        <f t="shared" si="1645"/>
        <v>0</v>
      </c>
      <c r="V1785" s="32">
        <f t="shared" si="1645"/>
        <v>0</v>
      </c>
      <c r="W1785" s="32">
        <f t="shared" si="1645"/>
        <v>0</v>
      </c>
    </row>
    <row r="1786" spans="1:23" x14ac:dyDescent="0.25">
      <c r="A1786" s="257" t="s">
        <v>562</v>
      </c>
      <c r="B1786" t="str">
        <f>IFERROR(_xlfn.XLOOKUP(TEXT(A1786, "0"), TEXT('Material master'!$A$2:'Material master'!$A$275, "0"), 'Material master'!$B$2:'Material master'!$B$275, 1),"")</f>
        <v>ATH SG100 X PO 1000:B4S:H4:NB:1000</v>
      </c>
      <c r="C1786" t="str">
        <f>IFERROR(_xlfn.XLOOKUP(TEXT(A1786, "0"), TEXT('Material master'!$A$2:'Material master'!$A$275, "0"), 'Material master'!$C$2:'Material master'!$C$275, 1),"")</f>
        <v>Packaged Product</v>
      </c>
      <c r="D1786" t="str">
        <f>IFERROR(_xlfn.XLOOKUP(TEXT(A1786, "0"), TEXT('Material master'!$A$2:'Material master'!$A$275, "0"), 'Material master'!$D$2:'Material master'!$D$275, 1),"")</f>
        <v>J000 - ATH</v>
      </c>
      <c r="E1786" t="str">
        <f>IFERROR(_xlfn.XLOOKUP(TEXT(A1786, "0"), TEXT('Material master'!$A$2:'Material master'!$A$275, "0"), 'Material master'!$E$2:'Material master'!$E$275, 1),"")</f>
        <v>SPC0922 - ATH Flour</v>
      </c>
      <c r="F1786" t="str">
        <f>IFERROR(_xlfn.XLOOKUP(TEXT(A1786, "0"), TEXT('Material master'!$A$2:'Material master'!$A$275, "0"), 'Material master'!$F$2:'Material master'!$F$275, 1),"")</f>
        <v>AC01 - ATH Flour Coarse</v>
      </c>
      <c r="G1786" t="str">
        <f>IFERROR(_xlfn.XLOOKUP(TEXT(A1786, "0"), TEXT('Material master'!$A$2:'Material master'!$A$275, "0"), 'Material master'!$G$2:'Material master'!$G$275, 1),"")</f>
        <v>ATH SG100 X PO</v>
      </c>
      <c r="H1786" t="s">
        <v>706</v>
      </c>
      <c r="I1786" s="257" t="s">
        <v>100</v>
      </c>
      <c r="J1786">
        <v>1</v>
      </c>
      <c r="K1786" s="32"/>
      <c r="L1786" s="32">
        <f t="shared" ref="L1786:W1786" si="1646">L1784 * $J1786</f>
        <v>0</v>
      </c>
      <c r="M1786" s="32">
        <f t="shared" si="1646"/>
        <v>0</v>
      </c>
      <c r="N1786" s="32">
        <f t="shared" si="1646"/>
        <v>0</v>
      </c>
      <c r="O1786" s="32">
        <f t="shared" si="1646"/>
        <v>0</v>
      </c>
      <c r="P1786" s="32">
        <f t="shared" si="1646"/>
        <v>0</v>
      </c>
      <c r="Q1786" s="32">
        <f t="shared" si="1646"/>
        <v>0</v>
      </c>
      <c r="R1786" s="32">
        <f t="shared" si="1646"/>
        <v>0</v>
      </c>
      <c r="S1786" s="32">
        <f t="shared" si="1646"/>
        <v>0</v>
      </c>
      <c r="T1786" s="32">
        <f t="shared" si="1646"/>
        <v>0</v>
      </c>
      <c r="U1786" s="32">
        <f t="shared" si="1646"/>
        <v>0</v>
      </c>
      <c r="V1786" s="32">
        <f t="shared" si="1646"/>
        <v>0</v>
      </c>
      <c r="W1786" s="32">
        <f t="shared" si="1646"/>
        <v>0</v>
      </c>
    </row>
    <row r="1787" spans="1:23" x14ac:dyDescent="0.25">
      <c r="A1787" s="257" t="s">
        <v>562</v>
      </c>
      <c r="B1787" t="str">
        <f>IFERROR(_xlfn.XLOOKUP(TEXT(A1787, "0"), TEXT('Material master'!$A$2:'Material master'!$A$275, "0"), 'Material master'!$B$2:'Material master'!$B$275, 1),"")</f>
        <v>ATH SG100 X PO 1000:B4S:H4:NB:1000</v>
      </c>
      <c r="C1787" t="str">
        <f>IFERROR(_xlfn.XLOOKUP(TEXT(A1787, "0"), TEXT('Material master'!$A$2:'Material master'!$A$275, "0"), 'Material master'!$C$2:'Material master'!$C$275, 1),"")</f>
        <v>Packaged Product</v>
      </c>
      <c r="D1787" t="str">
        <f>IFERROR(_xlfn.XLOOKUP(TEXT(A1787, "0"), TEXT('Material master'!$A$2:'Material master'!$A$275, "0"), 'Material master'!$D$2:'Material master'!$D$275, 1),"")</f>
        <v>J000 - ATH</v>
      </c>
      <c r="E1787" t="str">
        <f>IFERROR(_xlfn.XLOOKUP(TEXT(A1787, "0"), TEXT('Material master'!$A$2:'Material master'!$A$275, "0"), 'Material master'!$E$2:'Material master'!$E$275, 1),"")</f>
        <v>SPC0922 - ATH Flour</v>
      </c>
      <c r="F1787" t="str">
        <f>IFERROR(_xlfn.XLOOKUP(TEXT(A1787, "0"), TEXT('Material master'!$A$2:'Material master'!$A$275, "0"), 'Material master'!$F$2:'Material master'!$F$275, 1),"")</f>
        <v>AC01 - ATH Flour Coarse</v>
      </c>
      <c r="G1787" t="str">
        <f>IFERROR(_xlfn.XLOOKUP(TEXT(A1787, "0"), TEXT('Material master'!$A$2:'Material master'!$A$275, "0"), 'Material master'!$G$2:'Material master'!$G$275, 1),"")</f>
        <v>ATH SG100 X PO</v>
      </c>
      <c r="H1787" t="s">
        <v>706</v>
      </c>
      <c r="I1787" s="257" t="s">
        <v>109</v>
      </c>
      <c r="J1787">
        <v>1</v>
      </c>
      <c r="K1787" s="32"/>
      <c r="L1787" s="32">
        <f t="shared" ref="L1787:W1787" si="1647">L1784 * $J1787</f>
        <v>0</v>
      </c>
      <c r="M1787" s="32">
        <f t="shared" si="1647"/>
        <v>0</v>
      </c>
      <c r="N1787" s="32">
        <f t="shared" si="1647"/>
        <v>0</v>
      </c>
      <c r="O1787" s="32">
        <f t="shared" si="1647"/>
        <v>0</v>
      </c>
      <c r="P1787" s="32">
        <f t="shared" si="1647"/>
        <v>0</v>
      </c>
      <c r="Q1787" s="32">
        <f t="shared" si="1647"/>
        <v>0</v>
      </c>
      <c r="R1787" s="32">
        <f t="shared" si="1647"/>
        <v>0</v>
      </c>
      <c r="S1787" s="32">
        <f t="shared" si="1647"/>
        <v>0</v>
      </c>
      <c r="T1787" s="32">
        <f t="shared" si="1647"/>
        <v>0</v>
      </c>
      <c r="U1787" s="32">
        <f t="shared" si="1647"/>
        <v>0</v>
      </c>
      <c r="V1787" s="32">
        <f t="shared" si="1647"/>
        <v>0</v>
      </c>
      <c r="W1787" s="32">
        <f t="shared" si="1647"/>
        <v>0</v>
      </c>
    </row>
    <row r="1788" spans="1:23" ht="15.75" thickBot="1" x14ac:dyDescent="0.3">
      <c r="A1788" s="257" t="s">
        <v>562</v>
      </c>
      <c r="B1788" t="str">
        <f>IFERROR(_xlfn.XLOOKUP(TEXT(A1788, "0"), TEXT('Material master'!$A$2:'Material master'!$A$275, "0"), 'Material master'!$B$2:'Material master'!$B$275, 1),"")</f>
        <v>ATH SG100 X PO 1000:B4S:H4:NB:1000</v>
      </c>
      <c r="C1788" t="str">
        <f>IFERROR(_xlfn.XLOOKUP(TEXT(A1788, "0"), TEXT('Material master'!$A$2:'Material master'!$A$275, "0"), 'Material master'!$C$2:'Material master'!$C$275, 1),"")</f>
        <v>Packaged Product</v>
      </c>
      <c r="D1788" t="str">
        <f>IFERROR(_xlfn.XLOOKUP(TEXT(A1788, "0"), TEXT('Material master'!$A$2:'Material master'!$A$275, "0"), 'Material master'!$D$2:'Material master'!$D$275, 1),"")</f>
        <v>J000 - ATH</v>
      </c>
      <c r="E1788" t="str">
        <f>IFERROR(_xlfn.XLOOKUP(TEXT(A1788, "0"), TEXT('Material master'!$A$2:'Material master'!$A$275, "0"), 'Material master'!$E$2:'Material master'!$E$275, 1),"")</f>
        <v>SPC0922 - ATH Flour</v>
      </c>
      <c r="F1788" t="str">
        <f>IFERROR(_xlfn.XLOOKUP(TEXT(A1788, "0"), TEXT('Material master'!$A$2:'Material master'!$A$275, "0"), 'Material master'!$F$2:'Material master'!$F$275, 1),"")</f>
        <v>AC01 - ATH Flour Coarse</v>
      </c>
      <c r="G1788" t="str">
        <f>IFERROR(_xlfn.XLOOKUP(TEXT(A1788, "0"), TEXT('Material master'!$A$2:'Material master'!$A$275, "0"), 'Material master'!$G$2:'Material master'!$G$275, 1),"")</f>
        <v>ATH SG100 X PO</v>
      </c>
      <c r="H1788" t="s">
        <v>706</v>
      </c>
      <c r="I1788" s="257" t="s">
        <v>207</v>
      </c>
      <c r="J1788">
        <v>1</v>
      </c>
      <c r="K1788" s="32"/>
      <c r="L1788" s="32">
        <f t="shared" ref="L1788:W1788" si="1648">L1784 * $J1788</f>
        <v>0</v>
      </c>
      <c r="M1788" s="32">
        <f t="shared" si="1648"/>
        <v>0</v>
      </c>
      <c r="N1788" s="32">
        <f t="shared" si="1648"/>
        <v>0</v>
      </c>
      <c r="O1788" s="32">
        <f t="shared" si="1648"/>
        <v>0</v>
      </c>
      <c r="P1788" s="32">
        <f t="shared" si="1648"/>
        <v>0</v>
      </c>
      <c r="Q1788" s="32">
        <f t="shared" si="1648"/>
        <v>0</v>
      </c>
      <c r="R1788" s="32">
        <f t="shared" si="1648"/>
        <v>0</v>
      </c>
      <c r="S1788" s="32">
        <f t="shared" si="1648"/>
        <v>0</v>
      </c>
      <c r="T1788" s="32">
        <f t="shared" si="1648"/>
        <v>0</v>
      </c>
      <c r="U1788" s="32">
        <f t="shared" si="1648"/>
        <v>0</v>
      </c>
      <c r="V1788" s="32">
        <f t="shared" si="1648"/>
        <v>0</v>
      </c>
      <c r="W1788" s="32">
        <f t="shared" si="1648"/>
        <v>0</v>
      </c>
    </row>
    <row r="1789" spans="1:23" s="138" customFormat="1" x14ac:dyDescent="0.25">
      <c r="A1789" s="137" t="s">
        <v>564</v>
      </c>
      <c r="B1789" s="138" t="str">
        <f>IFERROR(_xlfn.XLOOKUP(TEXT(A1789, "0"), TEXT('Material master'!$A$2:'Material master'!$A$275, "0"), 'Material master'!$B$2:'Material master'!$B$275, 1),"")</f>
        <v>ATH SG100 X PO 25:PA:H4:H:1200</v>
      </c>
      <c r="C1789" s="138" t="str">
        <f>IFERROR(_xlfn.XLOOKUP(TEXT(A1789, "0"), TEXT('Material master'!$A$2:'Material master'!$A$275, "0"), 'Material master'!$C$2:'Material master'!$C$275, 1),"")</f>
        <v>Packaged Product</v>
      </c>
      <c r="D1789" s="138" t="str">
        <f>IFERROR(_xlfn.XLOOKUP(TEXT(A1789, "0"), TEXT('Material master'!$A$2:'Material master'!$A$275, "0"), 'Material master'!$D$2:'Material master'!$D$275, 1),"")</f>
        <v>J000 - ATH</v>
      </c>
      <c r="E1789" s="138" t="str">
        <f>IFERROR(_xlfn.XLOOKUP(TEXT(A1789, "0"), TEXT('Material master'!$A$2:'Material master'!$A$275, "0"), 'Material master'!$E$2:'Material master'!$E$275, 1),"")</f>
        <v>SPC0922 - ATH Flour</v>
      </c>
      <c r="F1789" s="138" t="str">
        <f>IFERROR(_xlfn.XLOOKUP(TEXT(A1789, "0"), TEXT('Material master'!$A$2:'Material master'!$A$275, "0"), 'Material master'!$F$2:'Material master'!$F$275, 1),"")</f>
        <v>AC01 - ATH Flour Coarse</v>
      </c>
      <c r="G1789" s="138" t="str">
        <f>IFERROR(_xlfn.XLOOKUP(TEXT(A1789, "0"), TEXT('Material master'!$A$2:'Material master'!$A$275, "0"), 'Material master'!$G$2:'Material master'!$G$275, 1),"")</f>
        <v>ATH SG100 X PO</v>
      </c>
      <c r="H1789" s="138" t="s">
        <v>683</v>
      </c>
      <c r="I1789" s="140">
        <f>IFERROR(AVERAGE('Forecast sheet'!$C$96:'Forecast sheet'!$N$96),0)</f>
        <v>5.3999999999999995</v>
      </c>
      <c r="J1789" s="140">
        <f>IFERROR(AVERAGE(L1789:W1789),0)</f>
        <v>8</v>
      </c>
      <c r="K1789" s="140"/>
      <c r="L1789" s="140">
        <v>0</v>
      </c>
      <c r="M1789" s="140">
        <v>0</v>
      </c>
      <c r="N1789" s="140">
        <v>24</v>
      </c>
      <c r="O1789" s="140">
        <v>0</v>
      </c>
      <c r="P1789" s="140">
        <v>0</v>
      </c>
      <c r="Q1789" s="140">
        <v>24</v>
      </c>
      <c r="R1789" s="140">
        <v>0</v>
      </c>
      <c r="S1789" s="140">
        <v>0</v>
      </c>
      <c r="T1789" s="140">
        <v>24</v>
      </c>
      <c r="U1789" s="140">
        <v>0</v>
      </c>
      <c r="V1789" s="140">
        <v>0</v>
      </c>
      <c r="W1789" s="140">
        <v>24</v>
      </c>
    </row>
    <row r="1790" spans="1:23" x14ac:dyDescent="0.25">
      <c r="A1790" s="257" t="s">
        <v>564</v>
      </c>
      <c r="B1790" t="str">
        <f>IFERROR(_xlfn.XLOOKUP(TEXT(A1790, "0"), TEXT('Material master'!$A$2:'Material master'!$A$275, "0"), 'Material master'!$B$2:'Material master'!$B$275, 1),"")</f>
        <v>ATH SG100 X PO 25:PA:H4:H:1200</v>
      </c>
      <c r="C1790" t="str">
        <f>IFERROR(_xlfn.XLOOKUP(TEXT(A1790, "0"), TEXT('Material master'!$A$2:'Material master'!$A$275, "0"), 'Material master'!$C$2:'Material master'!$C$275, 1),"")</f>
        <v>Packaged Product</v>
      </c>
      <c r="D1790" t="str">
        <f>IFERROR(_xlfn.XLOOKUP(TEXT(A1790, "0"), TEXT('Material master'!$A$2:'Material master'!$A$275, "0"), 'Material master'!$D$2:'Material master'!$D$275, 1),"")</f>
        <v>J000 - ATH</v>
      </c>
      <c r="E1790" t="str">
        <f>IFERROR(_xlfn.XLOOKUP(TEXT(A1790, "0"), TEXT('Material master'!$A$2:'Material master'!$A$275, "0"), 'Material master'!$E$2:'Material master'!$E$275, 1),"")</f>
        <v>SPC0922 - ATH Flour</v>
      </c>
      <c r="F1790" t="str">
        <f>IFERROR(_xlfn.XLOOKUP(TEXT(A1790, "0"), TEXT('Material master'!$A$2:'Material master'!$A$275, "0"), 'Material master'!$F$2:'Material master'!$F$275, 1),"")</f>
        <v>AC01 - ATH Flour Coarse</v>
      </c>
      <c r="G1790" t="str">
        <f>IFERROR(_xlfn.XLOOKUP(TEXT(A1790, "0"), TEXT('Material master'!$A$2:'Material master'!$A$275, "0"), 'Material master'!$G$2:'Material master'!$G$275, 1),"")</f>
        <v>ATH SG100 X PO</v>
      </c>
      <c r="H1790" s="1" t="s">
        <v>696</v>
      </c>
      <c r="I1790" s="1"/>
      <c r="J1790" s="1"/>
      <c r="K1790" s="141"/>
      <c r="L1790" s="141">
        <f t="shared" ref="L1790:W1790" si="1649">SUM(L1789)</f>
        <v>0</v>
      </c>
      <c r="M1790" s="141">
        <f t="shared" si="1649"/>
        <v>0</v>
      </c>
      <c r="N1790" s="141">
        <f t="shared" si="1649"/>
        <v>24</v>
      </c>
      <c r="O1790" s="141">
        <f t="shared" si="1649"/>
        <v>0</v>
      </c>
      <c r="P1790" s="141">
        <f t="shared" si="1649"/>
        <v>0</v>
      </c>
      <c r="Q1790" s="141">
        <f t="shared" si="1649"/>
        <v>24</v>
      </c>
      <c r="R1790" s="141">
        <f t="shared" si="1649"/>
        <v>0</v>
      </c>
      <c r="S1790" s="141">
        <f t="shared" si="1649"/>
        <v>0</v>
      </c>
      <c r="T1790" s="141">
        <f t="shared" si="1649"/>
        <v>24</v>
      </c>
      <c r="U1790" s="141">
        <f t="shared" si="1649"/>
        <v>0</v>
      </c>
      <c r="V1790" s="141">
        <f t="shared" si="1649"/>
        <v>0</v>
      </c>
      <c r="W1790" s="141">
        <f t="shared" si="1649"/>
        <v>24</v>
      </c>
    </row>
    <row r="1791" spans="1:23" s="136" customFormat="1" x14ac:dyDescent="0.25">
      <c r="A1791" s="270" t="s">
        <v>564</v>
      </c>
      <c r="B1791" s="136" t="str">
        <f>IFERROR(_xlfn.XLOOKUP(TEXT(A1791, "0"), TEXT('Material master'!$A$2:'Material master'!$A$275, "0"), 'Material master'!$B$2:'Material master'!$B$275, 1),"")</f>
        <v>ATH SG100 X PO 25:PA:H4:H:1200</v>
      </c>
      <c r="C1791" s="136" t="str">
        <f>IFERROR(_xlfn.XLOOKUP(TEXT(A1791, "0"), TEXT('Material master'!$A$2:'Material master'!$A$275, "0"), 'Material master'!$C$2:'Material master'!$C$275, 1),"")</f>
        <v>Packaged Product</v>
      </c>
      <c r="D1791" s="136" t="str">
        <f>IFERROR(_xlfn.XLOOKUP(TEXT(A1791, "0"), TEXT('Material master'!$A$2:'Material master'!$A$275, "0"), 'Material master'!$D$2:'Material master'!$D$275, 1),"")</f>
        <v>J000 - ATH</v>
      </c>
      <c r="E1791" s="136" t="str">
        <f>IFERROR(_xlfn.XLOOKUP(TEXT(A1791, "0"), TEXT('Material master'!$A$2:'Material master'!$A$275, "0"), 'Material master'!$E$2:'Material master'!$E$275, 1),"")</f>
        <v>SPC0922 - ATH Flour</v>
      </c>
      <c r="F1791" s="136" t="str">
        <f>IFERROR(_xlfn.XLOOKUP(TEXT(A1791, "0"), TEXT('Material master'!$A$2:'Material master'!$A$275, "0"), 'Material master'!$F$2:'Material master'!$F$275, 1),"")</f>
        <v>AC01 - ATH Flour Coarse</v>
      </c>
      <c r="G1791" s="136" t="str">
        <f>IFERROR(_xlfn.XLOOKUP(TEXT(A1791, "0"), TEXT('Material master'!$A$2:'Material master'!$A$275, "0"), 'Material master'!$G$2:'Material master'!$G$275, 1),"")</f>
        <v>ATH SG100 X PO</v>
      </c>
      <c r="H1791" s="136" t="s">
        <v>697</v>
      </c>
      <c r="K1791" s="142">
        <v>1.2</v>
      </c>
      <c r="L1791" s="142">
        <f t="shared" ref="L1791:W1791" si="1650">K1791 - L1790 + L1793</f>
        <v>1.2</v>
      </c>
      <c r="M1791" s="142">
        <f t="shared" si="1650"/>
        <v>1.2</v>
      </c>
      <c r="N1791" s="142">
        <f t="shared" si="1650"/>
        <v>0</v>
      </c>
      <c r="O1791" s="142">
        <f t="shared" si="1650"/>
        <v>0</v>
      </c>
      <c r="P1791" s="142">
        <f t="shared" si="1650"/>
        <v>0</v>
      </c>
      <c r="Q1791" s="142">
        <f t="shared" si="1650"/>
        <v>0</v>
      </c>
      <c r="R1791" s="142">
        <f t="shared" si="1650"/>
        <v>0</v>
      </c>
      <c r="S1791" s="142">
        <f t="shared" si="1650"/>
        <v>0</v>
      </c>
      <c r="T1791" s="142">
        <f t="shared" si="1650"/>
        <v>0</v>
      </c>
      <c r="U1791" s="142">
        <f t="shared" si="1650"/>
        <v>0</v>
      </c>
      <c r="V1791" s="142">
        <f t="shared" si="1650"/>
        <v>0</v>
      </c>
      <c r="W1791" s="142">
        <f t="shared" si="1650"/>
        <v>0</v>
      </c>
    </row>
    <row r="1792" spans="1:23" x14ac:dyDescent="0.25">
      <c r="A1792" s="257" t="s">
        <v>564</v>
      </c>
      <c r="B1792" t="str">
        <f>IFERROR(_xlfn.XLOOKUP(TEXT(A1792, "0"), TEXT('Material master'!$A$2:'Material master'!$A$275, "0"), 'Material master'!$B$2:'Material master'!$B$275, 1),"")</f>
        <v>ATH SG100 X PO 25:PA:H4:H:1200</v>
      </c>
      <c r="C1792" t="str">
        <f>IFERROR(_xlfn.XLOOKUP(TEXT(A1792, "0"), TEXT('Material master'!$A$2:'Material master'!$A$275, "0"), 'Material master'!$C$2:'Material master'!$C$275, 1),"")</f>
        <v>Packaged Product</v>
      </c>
      <c r="D1792" t="str">
        <f>IFERROR(_xlfn.XLOOKUP(TEXT(A1792, "0"), TEXT('Material master'!$A$2:'Material master'!$A$275, "0"), 'Material master'!$D$2:'Material master'!$D$275, 1),"")</f>
        <v>J000 - ATH</v>
      </c>
      <c r="E1792" t="str">
        <f>IFERROR(_xlfn.XLOOKUP(TEXT(A1792, "0"), TEXT('Material master'!$A$2:'Material master'!$A$275, "0"), 'Material master'!$E$2:'Material master'!$E$275, 1),"")</f>
        <v>SPC0922 - ATH Flour</v>
      </c>
      <c r="F1792" t="str">
        <f>IFERROR(_xlfn.XLOOKUP(TEXT(A1792, "0"), TEXT('Material master'!$A$2:'Material master'!$A$275, "0"), 'Material master'!$F$2:'Material master'!$F$275, 1),"")</f>
        <v>AC01 - ATH Flour Coarse</v>
      </c>
      <c r="G1792" t="str">
        <f>IFERROR(_xlfn.XLOOKUP(TEXT(A1792, "0"), TEXT('Material master'!$A$2:'Material master'!$A$275, "0"), 'Material master'!$G$2:'Material master'!$G$275, 1),"")</f>
        <v>ATH SG100 X PO</v>
      </c>
      <c r="H1792" t="s">
        <v>698</v>
      </c>
      <c r="I1792" s="32">
        <v>0</v>
      </c>
      <c r="J1792" s="258">
        <f>IFERROR($I1792/AVERAGE($L1790:$W1790),0)</f>
        <v>0</v>
      </c>
      <c r="K1792" s="32"/>
      <c r="L1792" s="32">
        <f t="shared" ref="L1792:W1792" si="1651">$I1792</f>
        <v>0</v>
      </c>
      <c r="M1792" s="32">
        <f t="shared" si="1651"/>
        <v>0</v>
      </c>
      <c r="N1792" s="32">
        <f t="shared" si="1651"/>
        <v>0</v>
      </c>
      <c r="O1792" s="32">
        <f t="shared" si="1651"/>
        <v>0</v>
      </c>
      <c r="P1792" s="32">
        <f t="shared" si="1651"/>
        <v>0</v>
      </c>
      <c r="Q1792" s="32">
        <f t="shared" si="1651"/>
        <v>0</v>
      </c>
      <c r="R1792" s="32">
        <f t="shared" si="1651"/>
        <v>0</v>
      </c>
      <c r="S1792" s="32">
        <f t="shared" si="1651"/>
        <v>0</v>
      </c>
      <c r="T1792" s="32">
        <f t="shared" si="1651"/>
        <v>0</v>
      </c>
      <c r="U1792" s="32">
        <f t="shared" si="1651"/>
        <v>0</v>
      </c>
      <c r="V1792" s="32">
        <f t="shared" si="1651"/>
        <v>0</v>
      </c>
      <c r="W1792" s="32">
        <f t="shared" si="1651"/>
        <v>0</v>
      </c>
    </row>
    <row r="1793" spans="1:23" x14ac:dyDescent="0.25">
      <c r="A1793" s="257" t="s">
        <v>564</v>
      </c>
      <c r="B1793" t="str">
        <f>IFERROR(_xlfn.XLOOKUP(TEXT(A1793, "0"), TEXT('Material master'!$A$2:'Material master'!$A$275, "0"), 'Material master'!$B$2:'Material master'!$B$275, 1),"")</f>
        <v>ATH SG100 X PO 25:PA:H4:H:1200</v>
      </c>
      <c r="C1793" t="str">
        <f>IFERROR(_xlfn.XLOOKUP(TEXT(A1793, "0"), TEXT('Material master'!$A$2:'Material master'!$A$275, "0"), 'Material master'!$C$2:'Material master'!$C$275, 1),"")</f>
        <v>Packaged Product</v>
      </c>
      <c r="D1793" t="str">
        <f>IFERROR(_xlfn.XLOOKUP(TEXT(A1793, "0"), TEXT('Material master'!$A$2:'Material master'!$A$275, "0"), 'Material master'!$D$2:'Material master'!$D$275, 1),"")</f>
        <v>J000 - ATH</v>
      </c>
      <c r="E1793" t="str">
        <f>IFERROR(_xlfn.XLOOKUP(TEXT(A1793, "0"), TEXT('Material master'!$A$2:'Material master'!$A$275, "0"), 'Material master'!$E$2:'Material master'!$E$275, 1),"")</f>
        <v>SPC0922 - ATH Flour</v>
      </c>
      <c r="F1793" t="str">
        <f>IFERROR(_xlfn.XLOOKUP(TEXT(A1793, "0"), TEXT('Material master'!$A$2:'Material master'!$A$275, "0"), 'Material master'!$F$2:'Material master'!$F$275, 1),"")</f>
        <v>AC01 - ATH Flour Coarse</v>
      </c>
      <c r="G1793" t="str">
        <f>IFERROR(_xlfn.XLOOKUP(TEXT(A1793, "0"), TEXT('Material master'!$A$2:'Material master'!$A$275, "0"), 'Material master'!$G$2:'Material master'!$G$275, 1),"")</f>
        <v>ATH SG100 X PO</v>
      </c>
      <c r="H1793" t="s">
        <v>704</v>
      </c>
      <c r="I1793">
        <v>1.2</v>
      </c>
      <c r="K1793" s="32"/>
      <c r="L1793" s="32">
        <f t="shared" ref="L1793:W1793" si="1652">IF(( L1792 - K1791 + L1790 ) &gt; 0, CEILING(( L1792 - K1791 + L1790 ), $I1793), 0)</f>
        <v>0</v>
      </c>
      <c r="M1793" s="32">
        <f t="shared" si="1652"/>
        <v>0</v>
      </c>
      <c r="N1793" s="32">
        <f t="shared" si="1652"/>
        <v>22.8</v>
      </c>
      <c r="O1793" s="32">
        <f t="shared" si="1652"/>
        <v>0</v>
      </c>
      <c r="P1793" s="32">
        <f t="shared" si="1652"/>
        <v>0</v>
      </c>
      <c r="Q1793" s="32">
        <f t="shared" si="1652"/>
        <v>24</v>
      </c>
      <c r="R1793" s="32">
        <f t="shared" si="1652"/>
        <v>0</v>
      </c>
      <c r="S1793" s="32">
        <f t="shared" si="1652"/>
        <v>0</v>
      </c>
      <c r="T1793" s="32">
        <f t="shared" si="1652"/>
        <v>24</v>
      </c>
      <c r="U1793" s="32">
        <f t="shared" si="1652"/>
        <v>0</v>
      </c>
      <c r="V1793" s="32">
        <f t="shared" si="1652"/>
        <v>0</v>
      </c>
      <c r="W1793" s="32">
        <f t="shared" si="1652"/>
        <v>24</v>
      </c>
    </row>
    <row r="1794" spans="1:23" x14ac:dyDescent="0.25">
      <c r="A1794" s="257" t="s">
        <v>564</v>
      </c>
      <c r="B1794" t="str">
        <f>IFERROR(_xlfn.XLOOKUP(TEXT(A1794, "0"), TEXT('Material master'!$A$2:'Material master'!$A$275, "0"), 'Material master'!$B$2:'Material master'!$B$275, 1),"")</f>
        <v>ATH SG100 X PO 25:PA:H4:H:1200</v>
      </c>
      <c r="C1794" t="str">
        <f>IFERROR(_xlfn.XLOOKUP(TEXT(A1794, "0"), TEXT('Material master'!$A$2:'Material master'!$A$275, "0"), 'Material master'!$C$2:'Material master'!$C$275, 1),"")</f>
        <v>Packaged Product</v>
      </c>
      <c r="D1794" t="str">
        <f>IFERROR(_xlfn.XLOOKUP(TEXT(A1794, "0"), TEXT('Material master'!$A$2:'Material master'!$A$275, "0"), 'Material master'!$D$2:'Material master'!$D$275, 1),"")</f>
        <v>J000 - ATH</v>
      </c>
      <c r="E1794" t="str">
        <f>IFERROR(_xlfn.XLOOKUP(TEXT(A1794, "0"), TEXT('Material master'!$A$2:'Material master'!$A$275, "0"), 'Material master'!$E$2:'Material master'!$E$275, 1),"")</f>
        <v>SPC0922 - ATH Flour</v>
      </c>
      <c r="F1794" t="str">
        <f>IFERROR(_xlfn.XLOOKUP(TEXT(A1794, "0"), TEXT('Material master'!$A$2:'Material master'!$A$275, "0"), 'Material master'!$F$2:'Material master'!$F$275, 1),"")</f>
        <v>AC01 - ATH Flour Coarse</v>
      </c>
      <c r="G1794" t="str">
        <f>IFERROR(_xlfn.XLOOKUP(TEXT(A1794, "0"), TEXT('Material master'!$A$2:'Material master'!$A$275, "0"), 'Material master'!$G$2:'Material master'!$G$275, 1),"")</f>
        <v>ATH SG100 X PO</v>
      </c>
      <c r="H1794" t="s">
        <v>705</v>
      </c>
      <c r="I1794" t="s">
        <v>664</v>
      </c>
      <c r="J1794">
        <v>5</v>
      </c>
      <c r="K1794" s="32"/>
      <c r="L1794" s="32">
        <f t="shared" ref="L1794:W1794" si="1653">L1793 / $J1794</f>
        <v>0</v>
      </c>
      <c r="M1794" s="32">
        <f t="shared" si="1653"/>
        <v>0</v>
      </c>
      <c r="N1794" s="32">
        <f t="shared" si="1653"/>
        <v>4.5600000000000005</v>
      </c>
      <c r="O1794" s="32">
        <f t="shared" si="1653"/>
        <v>0</v>
      </c>
      <c r="P1794" s="32">
        <f t="shared" si="1653"/>
        <v>0</v>
      </c>
      <c r="Q1794" s="32">
        <f t="shared" si="1653"/>
        <v>4.8</v>
      </c>
      <c r="R1794" s="32">
        <f t="shared" si="1653"/>
        <v>0</v>
      </c>
      <c r="S1794" s="32">
        <f t="shared" si="1653"/>
        <v>0</v>
      </c>
      <c r="T1794" s="32">
        <f t="shared" si="1653"/>
        <v>4.8</v>
      </c>
      <c r="U1794" s="32">
        <f t="shared" si="1653"/>
        <v>0</v>
      </c>
      <c r="V1794" s="32">
        <f t="shared" si="1653"/>
        <v>0</v>
      </c>
      <c r="W1794" s="32">
        <f t="shared" si="1653"/>
        <v>4.8</v>
      </c>
    </row>
    <row r="1795" spans="1:23" x14ac:dyDescent="0.25">
      <c r="A1795" s="257" t="s">
        <v>564</v>
      </c>
      <c r="B1795" t="str">
        <f>IFERROR(_xlfn.XLOOKUP(TEXT(A1795, "0"), TEXT('Material master'!$A$2:'Material master'!$A$275, "0"), 'Material master'!$B$2:'Material master'!$B$275, 1),"")</f>
        <v>ATH SG100 X PO 25:PA:H4:H:1200</v>
      </c>
      <c r="C1795" t="str">
        <f>IFERROR(_xlfn.XLOOKUP(TEXT(A1795, "0"), TEXT('Material master'!$A$2:'Material master'!$A$275, "0"), 'Material master'!$C$2:'Material master'!$C$275, 1),"")</f>
        <v>Packaged Product</v>
      </c>
      <c r="D1795" t="str">
        <f>IFERROR(_xlfn.XLOOKUP(TEXT(A1795, "0"), TEXT('Material master'!$A$2:'Material master'!$A$275, "0"), 'Material master'!$D$2:'Material master'!$D$275, 1),"")</f>
        <v>J000 - ATH</v>
      </c>
      <c r="E1795" t="str">
        <f>IFERROR(_xlfn.XLOOKUP(TEXT(A1795, "0"), TEXT('Material master'!$A$2:'Material master'!$A$275, "0"), 'Material master'!$E$2:'Material master'!$E$275, 1),"")</f>
        <v>SPC0922 - ATH Flour</v>
      </c>
      <c r="F1795" t="str">
        <f>IFERROR(_xlfn.XLOOKUP(TEXT(A1795, "0"), TEXT('Material master'!$A$2:'Material master'!$A$275, "0"), 'Material master'!$F$2:'Material master'!$F$275, 1),"")</f>
        <v>AC01 - ATH Flour Coarse</v>
      </c>
      <c r="G1795" t="str">
        <f>IFERROR(_xlfn.XLOOKUP(TEXT(A1795, "0"), TEXT('Material master'!$A$2:'Material master'!$A$275, "0"), 'Material master'!$G$2:'Material master'!$G$275, 1),"")</f>
        <v>ATH SG100 X PO</v>
      </c>
      <c r="H1795" t="s">
        <v>706</v>
      </c>
      <c r="I1795" s="257" t="s">
        <v>115</v>
      </c>
      <c r="J1795">
        <v>0.83333333333333337</v>
      </c>
      <c r="K1795" s="32"/>
      <c r="L1795" s="32">
        <f t="shared" ref="L1795:W1795" si="1654">L1793 * $J1795</f>
        <v>0</v>
      </c>
      <c r="M1795" s="32">
        <f t="shared" si="1654"/>
        <v>0</v>
      </c>
      <c r="N1795" s="32">
        <f t="shared" si="1654"/>
        <v>19</v>
      </c>
      <c r="O1795" s="32">
        <f t="shared" si="1654"/>
        <v>0</v>
      </c>
      <c r="P1795" s="32">
        <f t="shared" si="1654"/>
        <v>0</v>
      </c>
      <c r="Q1795" s="32">
        <f t="shared" si="1654"/>
        <v>20</v>
      </c>
      <c r="R1795" s="32">
        <f t="shared" si="1654"/>
        <v>0</v>
      </c>
      <c r="S1795" s="32">
        <f t="shared" si="1654"/>
        <v>0</v>
      </c>
      <c r="T1795" s="32">
        <f t="shared" si="1654"/>
        <v>20</v>
      </c>
      <c r="U1795" s="32">
        <f t="shared" si="1654"/>
        <v>0</v>
      </c>
      <c r="V1795" s="32">
        <f t="shared" si="1654"/>
        <v>0</v>
      </c>
      <c r="W1795" s="32">
        <f t="shared" si="1654"/>
        <v>20</v>
      </c>
    </row>
    <row r="1796" spans="1:23" x14ac:dyDescent="0.25">
      <c r="A1796" s="257" t="s">
        <v>564</v>
      </c>
      <c r="B1796" t="str">
        <f>IFERROR(_xlfn.XLOOKUP(TEXT(A1796, "0"), TEXT('Material master'!$A$2:'Material master'!$A$275, "0"), 'Material master'!$B$2:'Material master'!$B$275, 1),"")</f>
        <v>ATH SG100 X PO 25:PA:H4:H:1200</v>
      </c>
      <c r="C1796" t="str">
        <f>IFERROR(_xlfn.XLOOKUP(TEXT(A1796, "0"), TEXT('Material master'!$A$2:'Material master'!$A$275, "0"), 'Material master'!$C$2:'Material master'!$C$275, 1),"")</f>
        <v>Packaged Product</v>
      </c>
      <c r="D1796" t="str">
        <f>IFERROR(_xlfn.XLOOKUP(TEXT(A1796, "0"), TEXT('Material master'!$A$2:'Material master'!$A$275, "0"), 'Material master'!$D$2:'Material master'!$D$275, 1),"")</f>
        <v>J000 - ATH</v>
      </c>
      <c r="E1796" t="str">
        <f>IFERROR(_xlfn.XLOOKUP(TEXT(A1796, "0"), TEXT('Material master'!$A$2:'Material master'!$A$275, "0"), 'Material master'!$E$2:'Material master'!$E$275, 1),"")</f>
        <v>SPC0922 - ATH Flour</v>
      </c>
      <c r="F1796" t="str">
        <f>IFERROR(_xlfn.XLOOKUP(TEXT(A1796, "0"), TEXT('Material master'!$A$2:'Material master'!$A$275, "0"), 'Material master'!$F$2:'Material master'!$F$275, 1),"")</f>
        <v>AC01 - ATH Flour Coarse</v>
      </c>
      <c r="G1796" t="str">
        <f>IFERROR(_xlfn.XLOOKUP(TEXT(A1796, "0"), TEXT('Material master'!$A$2:'Material master'!$A$275, "0"), 'Material master'!$G$2:'Material master'!$G$275, 1),"")</f>
        <v>ATH SG100 X PO</v>
      </c>
      <c r="H1796" t="s">
        <v>706</v>
      </c>
      <c r="I1796" s="257" t="s">
        <v>117</v>
      </c>
      <c r="J1796">
        <v>8.3333333333333343E-2</v>
      </c>
      <c r="K1796" s="32"/>
      <c r="L1796" s="32">
        <f t="shared" ref="L1796:W1796" si="1655">L1793 * $J1796</f>
        <v>0</v>
      </c>
      <c r="M1796" s="32">
        <f t="shared" si="1655"/>
        <v>0</v>
      </c>
      <c r="N1796" s="32">
        <f t="shared" si="1655"/>
        <v>1.9000000000000004</v>
      </c>
      <c r="O1796" s="32">
        <f t="shared" si="1655"/>
        <v>0</v>
      </c>
      <c r="P1796" s="32">
        <f t="shared" si="1655"/>
        <v>0</v>
      </c>
      <c r="Q1796" s="32">
        <f t="shared" si="1655"/>
        <v>2</v>
      </c>
      <c r="R1796" s="32">
        <f t="shared" si="1655"/>
        <v>0</v>
      </c>
      <c r="S1796" s="32">
        <f t="shared" si="1655"/>
        <v>0</v>
      </c>
      <c r="T1796" s="32">
        <f t="shared" si="1655"/>
        <v>2</v>
      </c>
      <c r="U1796" s="32">
        <f t="shared" si="1655"/>
        <v>0</v>
      </c>
      <c r="V1796" s="32">
        <f t="shared" si="1655"/>
        <v>0</v>
      </c>
      <c r="W1796" s="32">
        <f t="shared" si="1655"/>
        <v>2</v>
      </c>
    </row>
    <row r="1797" spans="1:23" x14ac:dyDescent="0.25">
      <c r="A1797" s="257" t="s">
        <v>564</v>
      </c>
      <c r="B1797" t="str">
        <f>IFERROR(_xlfn.XLOOKUP(TEXT(A1797, "0"), TEXT('Material master'!$A$2:'Material master'!$A$275, "0"), 'Material master'!$B$2:'Material master'!$B$275, 1),"")</f>
        <v>ATH SG100 X PO 25:PA:H4:H:1200</v>
      </c>
      <c r="C1797" t="str">
        <f>IFERROR(_xlfn.XLOOKUP(TEXT(A1797, "0"), TEXT('Material master'!$A$2:'Material master'!$A$275, "0"), 'Material master'!$C$2:'Material master'!$C$275, 1),"")</f>
        <v>Packaged Product</v>
      </c>
      <c r="D1797" t="str">
        <f>IFERROR(_xlfn.XLOOKUP(TEXT(A1797, "0"), TEXT('Material master'!$A$2:'Material master'!$A$275, "0"), 'Material master'!$D$2:'Material master'!$D$275, 1),"")</f>
        <v>J000 - ATH</v>
      </c>
      <c r="E1797" t="str">
        <f>IFERROR(_xlfn.XLOOKUP(TEXT(A1797, "0"), TEXT('Material master'!$A$2:'Material master'!$A$275, "0"), 'Material master'!$E$2:'Material master'!$E$275, 1),"")</f>
        <v>SPC0922 - ATH Flour</v>
      </c>
      <c r="F1797" t="str">
        <f>IFERROR(_xlfn.XLOOKUP(TEXT(A1797, "0"), TEXT('Material master'!$A$2:'Material master'!$A$275, "0"), 'Material master'!$F$2:'Material master'!$F$275, 1),"")</f>
        <v>AC01 - ATH Flour Coarse</v>
      </c>
      <c r="G1797" t="str">
        <f>IFERROR(_xlfn.XLOOKUP(TEXT(A1797, "0"), TEXT('Material master'!$A$2:'Material master'!$A$275, "0"), 'Material master'!$G$2:'Material master'!$G$275, 1),"")</f>
        <v>ATH SG100 X PO</v>
      </c>
      <c r="H1797" t="s">
        <v>706</v>
      </c>
      <c r="I1797" s="257" t="s">
        <v>119</v>
      </c>
      <c r="J1797">
        <v>0.83333333333333337</v>
      </c>
      <c r="K1797" s="32"/>
      <c r="L1797" s="32">
        <f t="shared" ref="L1797:W1797" si="1656">L1793 * $J1797</f>
        <v>0</v>
      </c>
      <c r="M1797" s="32">
        <f t="shared" si="1656"/>
        <v>0</v>
      </c>
      <c r="N1797" s="32">
        <f t="shared" si="1656"/>
        <v>19</v>
      </c>
      <c r="O1797" s="32">
        <f t="shared" si="1656"/>
        <v>0</v>
      </c>
      <c r="P1797" s="32">
        <f t="shared" si="1656"/>
        <v>0</v>
      </c>
      <c r="Q1797" s="32">
        <f t="shared" si="1656"/>
        <v>20</v>
      </c>
      <c r="R1797" s="32">
        <f t="shared" si="1656"/>
        <v>0</v>
      </c>
      <c r="S1797" s="32">
        <f t="shared" si="1656"/>
        <v>0</v>
      </c>
      <c r="T1797" s="32">
        <f t="shared" si="1656"/>
        <v>20</v>
      </c>
      <c r="U1797" s="32">
        <f t="shared" si="1656"/>
        <v>0</v>
      </c>
      <c r="V1797" s="32">
        <f t="shared" si="1656"/>
        <v>0</v>
      </c>
      <c r="W1797" s="32">
        <f t="shared" si="1656"/>
        <v>20</v>
      </c>
    </row>
    <row r="1798" spans="1:23" x14ac:dyDescent="0.25">
      <c r="A1798" s="257" t="s">
        <v>564</v>
      </c>
      <c r="B1798" t="str">
        <f>IFERROR(_xlfn.XLOOKUP(TEXT(A1798, "0"), TEXT('Material master'!$A$2:'Material master'!$A$275, "0"), 'Material master'!$B$2:'Material master'!$B$275, 1),"")</f>
        <v>ATH SG100 X PO 25:PA:H4:H:1200</v>
      </c>
      <c r="C1798" t="str">
        <f>IFERROR(_xlfn.XLOOKUP(TEXT(A1798, "0"), TEXT('Material master'!$A$2:'Material master'!$A$275, "0"), 'Material master'!$C$2:'Material master'!$C$275, 1),"")</f>
        <v>Packaged Product</v>
      </c>
      <c r="D1798" t="str">
        <f>IFERROR(_xlfn.XLOOKUP(TEXT(A1798, "0"), TEXT('Material master'!$A$2:'Material master'!$A$275, "0"), 'Material master'!$D$2:'Material master'!$D$275, 1),"")</f>
        <v>J000 - ATH</v>
      </c>
      <c r="E1798" t="str">
        <f>IFERROR(_xlfn.XLOOKUP(TEXT(A1798, "0"), TEXT('Material master'!$A$2:'Material master'!$A$275, "0"), 'Material master'!$E$2:'Material master'!$E$275, 1),"")</f>
        <v>SPC0922 - ATH Flour</v>
      </c>
      <c r="F1798" t="str">
        <f>IFERROR(_xlfn.XLOOKUP(TEXT(A1798, "0"), TEXT('Material master'!$A$2:'Material master'!$A$275, "0"), 'Material master'!$F$2:'Material master'!$F$275, 1),"")</f>
        <v>AC01 - ATH Flour Coarse</v>
      </c>
      <c r="G1798" t="str">
        <f>IFERROR(_xlfn.XLOOKUP(TEXT(A1798, "0"), TEXT('Material master'!$A$2:'Material master'!$A$275, "0"), 'Material master'!$G$2:'Material master'!$G$275, 1),"")</f>
        <v>ATH SG100 X PO</v>
      </c>
      <c r="H1798" t="s">
        <v>706</v>
      </c>
      <c r="I1798" s="257" t="s">
        <v>129</v>
      </c>
      <c r="J1798">
        <v>40</v>
      </c>
      <c r="K1798" s="32"/>
      <c r="L1798" s="32">
        <f t="shared" ref="L1798:W1798" si="1657">L1793 * $J1798</f>
        <v>0</v>
      </c>
      <c r="M1798" s="32">
        <f t="shared" si="1657"/>
        <v>0</v>
      </c>
      <c r="N1798" s="32">
        <f t="shared" si="1657"/>
        <v>912</v>
      </c>
      <c r="O1798" s="32">
        <f t="shared" si="1657"/>
        <v>0</v>
      </c>
      <c r="P1798" s="32">
        <f t="shared" si="1657"/>
        <v>0</v>
      </c>
      <c r="Q1798" s="32">
        <f t="shared" si="1657"/>
        <v>960</v>
      </c>
      <c r="R1798" s="32">
        <f t="shared" si="1657"/>
        <v>0</v>
      </c>
      <c r="S1798" s="32">
        <f t="shared" si="1657"/>
        <v>0</v>
      </c>
      <c r="T1798" s="32">
        <f t="shared" si="1657"/>
        <v>960</v>
      </c>
      <c r="U1798" s="32">
        <f t="shared" si="1657"/>
        <v>0</v>
      </c>
      <c r="V1798" s="32">
        <f t="shared" si="1657"/>
        <v>0</v>
      </c>
      <c r="W1798" s="32">
        <f t="shared" si="1657"/>
        <v>960</v>
      </c>
    </row>
    <row r="1799" spans="1:23" ht="15.75" thickBot="1" x14ac:dyDescent="0.3">
      <c r="A1799" s="257" t="s">
        <v>564</v>
      </c>
      <c r="B1799" t="str">
        <f>IFERROR(_xlfn.XLOOKUP(TEXT(A1799, "0"), TEXT('Material master'!$A$2:'Material master'!$A$275, "0"), 'Material master'!$B$2:'Material master'!$B$275, 1),"")</f>
        <v>ATH SG100 X PO 25:PA:H4:H:1200</v>
      </c>
      <c r="C1799" t="str">
        <f>IFERROR(_xlfn.XLOOKUP(TEXT(A1799, "0"), TEXT('Material master'!$A$2:'Material master'!$A$275, "0"), 'Material master'!$C$2:'Material master'!$C$275, 1),"")</f>
        <v>Packaged Product</v>
      </c>
      <c r="D1799" t="str">
        <f>IFERROR(_xlfn.XLOOKUP(TEXT(A1799, "0"), TEXT('Material master'!$A$2:'Material master'!$A$275, "0"), 'Material master'!$D$2:'Material master'!$D$275, 1),"")</f>
        <v>J000 - ATH</v>
      </c>
      <c r="E1799" t="str">
        <f>IFERROR(_xlfn.XLOOKUP(TEXT(A1799, "0"), TEXT('Material master'!$A$2:'Material master'!$A$275, "0"), 'Material master'!$E$2:'Material master'!$E$275, 1),"")</f>
        <v>SPC0922 - ATH Flour</v>
      </c>
      <c r="F1799" t="str">
        <f>IFERROR(_xlfn.XLOOKUP(TEXT(A1799, "0"), TEXT('Material master'!$A$2:'Material master'!$A$275, "0"), 'Material master'!$F$2:'Material master'!$F$275, 1),"")</f>
        <v>AC01 - ATH Flour Coarse</v>
      </c>
      <c r="G1799" t="str">
        <f>IFERROR(_xlfn.XLOOKUP(TEXT(A1799, "0"), TEXT('Material master'!$A$2:'Material master'!$A$275, "0"), 'Material master'!$G$2:'Material master'!$G$275, 1),"")</f>
        <v>ATH SG100 X PO</v>
      </c>
      <c r="H1799" t="s">
        <v>706</v>
      </c>
      <c r="I1799" s="257" t="s">
        <v>207</v>
      </c>
      <c r="J1799">
        <v>1</v>
      </c>
      <c r="K1799" s="32"/>
      <c r="L1799" s="32">
        <f t="shared" ref="L1799:W1799" si="1658">L1793 * $J1799</f>
        <v>0</v>
      </c>
      <c r="M1799" s="32">
        <f t="shared" si="1658"/>
        <v>0</v>
      </c>
      <c r="N1799" s="32">
        <f t="shared" si="1658"/>
        <v>22.8</v>
      </c>
      <c r="O1799" s="32">
        <f t="shared" si="1658"/>
        <v>0</v>
      </c>
      <c r="P1799" s="32">
        <f t="shared" si="1658"/>
        <v>0</v>
      </c>
      <c r="Q1799" s="32">
        <f t="shared" si="1658"/>
        <v>24</v>
      </c>
      <c r="R1799" s="32">
        <f t="shared" si="1658"/>
        <v>0</v>
      </c>
      <c r="S1799" s="32">
        <f t="shared" si="1658"/>
        <v>0</v>
      </c>
      <c r="T1799" s="32">
        <f t="shared" si="1658"/>
        <v>24</v>
      </c>
      <c r="U1799" s="32">
        <f t="shared" si="1658"/>
        <v>0</v>
      </c>
      <c r="V1799" s="32">
        <f t="shared" si="1658"/>
        <v>0</v>
      </c>
      <c r="W1799" s="32">
        <f t="shared" si="1658"/>
        <v>24</v>
      </c>
    </row>
    <row r="1800" spans="1:23" s="138" customFormat="1" x14ac:dyDescent="0.25">
      <c r="A1800" s="137" t="s">
        <v>566</v>
      </c>
      <c r="B1800" s="138" t="str">
        <f>IFERROR(_xlfn.XLOOKUP(TEXT(A1800, "0"), TEXT('Material master'!$A$2:'Material master'!$A$275, "0"), 'Material master'!$B$2:'Material master'!$B$275, 1),"")</f>
        <v>Glass Fibre G75 PO 700:B4S:H4:NB:700</v>
      </c>
      <c r="C1800" s="138" t="str">
        <f>IFERROR(_xlfn.XLOOKUP(TEXT(A1800, "0"), TEXT('Material master'!$A$2:'Material master'!$A$275, "0"), 'Material master'!$C$2:'Material master'!$C$275, 1),"")</f>
        <v>Packaged Product</v>
      </c>
      <c r="D1800" s="138" t="str">
        <f>IFERROR(_xlfn.XLOOKUP(TEXT(A1800, "0"), TEXT('Material master'!$A$2:'Material master'!$A$275, "0"), 'Material master'!$D$2:'Material master'!$D$275, 1),"")</f>
        <v>W000 - Other Materials</v>
      </c>
      <c r="E1800" s="138" t="str">
        <f>IFERROR(_xlfn.XLOOKUP(TEXT(A1800, "0"), TEXT('Material master'!$A$2:'Material master'!$A$275, "0"), 'Material master'!$E$2:'Material master'!$E$275, 1),"")</f>
        <v>SPC1023 - Glass Fibre Flour</v>
      </c>
      <c r="F1800" s="138" t="str">
        <f>IFERROR(_xlfn.XLOOKUP(TEXT(A1800, "0"), TEXT('Material master'!$A$2:'Material master'!$A$275, "0"), 'Material master'!$F$2:'Material master'!$F$275, 1),"")</f>
        <v>HA12 - Glass Fibre Flour</v>
      </c>
      <c r="G1800" s="138" t="str">
        <f>IFERROR(_xlfn.XLOOKUP(TEXT(A1800, "0"), TEXT('Material master'!$A$2:'Material master'!$A$275, "0"), 'Material master'!$G$2:'Material master'!$G$275, 1),"")</f>
        <v>Glass Fibre G75 PO</v>
      </c>
      <c r="H1800" s="138" t="s">
        <v>683</v>
      </c>
      <c r="I1800" s="140">
        <f>IFERROR(AVERAGE('Forecast sheet'!$C$97:'Forecast sheet'!$N$97),0)</f>
        <v>2.7999999999999994</v>
      </c>
      <c r="J1800" s="140">
        <f>IFERROR(AVERAGE(L1800:W1800),0)</f>
        <v>4.2557347670250891</v>
      </c>
      <c r="K1800" s="140"/>
      <c r="L1800" s="140">
        <v>8.35</v>
      </c>
      <c r="M1800" s="140">
        <v>5.6583333333333332</v>
      </c>
      <c r="N1800" s="140">
        <v>3.4247311827956985</v>
      </c>
      <c r="O1800" s="140">
        <v>3.7865703405017919</v>
      </c>
      <c r="P1800" s="140">
        <v>3.6693548387096766</v>
      </c>
      <c r="Q1800" s="140">
        <v>3.7916666666666656</v>
      </c>
      <c r="R1800" s="140">
        <v>3.6693548387096766</v>
      </c>
      <c r="S1800" s="140">
        <v>3.7916666666666656</v>
      </c>
      <c r="T1800" s="140">
        <v>3.7916666666666656</v>
      </c>
      <c r="U1800" s="140">
        <v>3.6693548387096766</v>
      </c>
      <c r="V1800" s="140">
        <v>3.7967629928315407</v>
      </c>
      <c r="W1800" s="140">
        <v>3.6693548387096766</v>
      </c>
    </row>
    <row r="1801" spans="1:23" x14ac:dyDescent="0.25">
      <c r="A1801" s="257" t="s">
        <v>566</v>
      </c>
      <c r="B1801" t="str">
        <f>IFERROR(_xlfn.XLOOKUP(TEXT(A1801, "0"), TEXT('Material master'!$A$2:'Material master'!$A$275, "0"), 'Material master'!$B$2:'Material master'!$B$275, 1),"")</f>
        <v>Glass Fibre G75 PO 700:B4S:H4:NB:700</v>
      </c>
      <c r="C1801" t="str">
        <f>IFERROR(_xlfn.XLOOKUP(TEXT(A1801, "0"), TEXT('Material master'!$A$2:'Material master'!$A$275, "0"), 'Material master'!$C$2:'Material master'!$C$275, 1),"")</f>
        <v>Packaged Product</v>
      </c>
      <c r="D1801" t="str">
        <f>IFERROR(_xlfn.XLOOKUP(TEXT(A1801, "0"), TEXT('Material master'!$A$2:'Material master'!$A$275, "0"), 'Material master'!$D$2:'Material master'!$D$275, 1),"")</f>
        <v>W000 - Other Materials</v>
      </c>
      <c r="E1801" t="str">
        <f>IFERROR(_xlfn.XLOOKUP(TEXT(A1801, "0"), TEXT('Material master'!$A$2:'Material master'!$A$275, "0"), 'Material master'!$E$2:'Material master'!$E$275, 1),"")</f>
        <v>SPC1023 - Glass Fibre Flour</v>
      </c>
      <c r="F1801" t="str">
        <f>IFERROR(_xlfn.XLOOKUP(TEXT(A1801, "0"), TEXT('Material master'!$A$2:'Material master'!$A$275, "0"), 'Material master'!$F$2:'Material master'!$F$275, 1),"")</f>
        <v>HA12 - Glass Fibre Flour</v>
      </c>
      <c r="G1801" t="str">
        <f>IFERROR(_xlfn.XLOOKUP(TEXT(A1801, "0"), TEXT('Material master'!$A$2:'Material master'!$A$275, "0"), 'Material master'!$G$2:'Material master'!$G$275, 1),"")</f>
        <v>Glass Fibre G75 PO</v>
      </c>
      <c r="H1801" s="1" t="s">
        <v>696</v>
      </c>
      <c r="I1801" s="1"/>
      <c r="J1801" s="1"/>
      <c r="K1801" s="141"/>
      <c r="L1801" s="141">
        <f t="shared" ref="L1801:W1801" si="1659">SUM(L1800)</f>
        <v>8.35</v>
      </c>
      <c r="M1801" s="141">
        <f t="shared" si="1659"/>
        <v>5.6583333333333332</v>
      </c>
      <c r="N1801" s="141">
        <f t="shared" si="1659"/>
        <v>3.4247311827956985</v>
      </c>
      <c r="O1801" s="141">
        <f t="shared" si="1659"/>
        <v>3.7865703405017919</v>
      </c>
      <c r="P1801" s="141">
        <f t="shared" si="1659"/>
        <v>3.6693548387096766</v>
      </c>
      <c r="Q1801" s="141">
        <f t="shared" si="1659"/>
        <v>3.7916666666666656</v>
      </c>
      <c r="R1801" s="141">
        <f t="shared" si="1659"/>
        <v>3.6693548387096766</v>
      </c>
      <c r="S1801" s="141">
        <f t="shared" si="1659"/>
        <v>3.7916666666666656</v>
      </c>
      <c r="T1801" s="141">
        <f t="shared" si="1659"/>
        <v>3.7916666666666656</v>
      </c>
      <c r="U1801" s="141">
        <f t="shared" si="1659"/>
        <v>3.6693548387096766</v>
      </c>
      <c r="V1801" s="141">
        <f t="shared" si="1659"/>
        <v>3.7967629928315407</v>
      </c>
      <c r="W1801" s="141">
        <f t="shared" si="1659"/>
        <v>3.6693548387096766</v>
      </c>
    </row>
    <row r="1802" spans="1:23" s="136" customFormat="1" x14ac:dyDescent="0.25">
      <c r="A1802" s="270" t="s">
        <v>566</v>
      </c>
      <c r="B1802" s="136" t="str">
        <f>IFERROR(_xlfn.XLOOKUP(TEXT(A1802, "0"), TEXT('Material master'!$A$2:'Material master'!$A$275, "0"), 'Material master'!$B$2:'Material master'!$B$275, 1),"")</f>
        <v>Glass Fibre G75 PO 700:B4S:H4:NB:700</v>
      </c>
      <c r="C1802" s="136" t="str">
        <f>IFERROR(_xlfn.XLOOKUP(TEXT(A1802, "0"), TEXT('Material master'!$A$2:'Material master'!$A$275, "0"), 'Material master'!$C$2:'Material master'!$C$275, 1),"")</f>
        <v>Packaged Product</v>
      </c>
      <c r="D1802" s="136" t="str">
        <f>IFERROR(_xlfn.XLOOKUP(TEXT(A1802, "0"), TEXT('Material master'!$A$2:'Material master'!$A$275, "0"), 'Material master'!$D$2:'Material master'!$D$275, 1),"")</f>
        <v>W000 - Other Materials</v>
      </c>
      <c r="E1802" s="136" t="str">
        <f>IFERROR(_xlfn.XLOOKUP(TEXT(A1802, "0"), TEXT('Material master'!$A$2:'Material master'!$A$275, "0"), 'Material master'!$E$2:'Material master'!$E$275, 1),"")</f>
        <v>SPC1023 - Glass Fibre Flour</v>
      </c>
      <c r="F1802" s="136" t="str">
        <f>IFERROR(_xlfn.XLOOKUP(TEXT(A1802, "0"), TEXT('Material master'!$A$2:'Material master'!$A$275, "0"), 'Material master'!$F$2:'Material master'!$F$275, 1),"")</f>
        <v>HA12 - Glass Fibre Flour</v>
      </c>
      <c r="G1802" s="136" t="str">
        <f>IFERROR(_xlfn.XLOOKUP(TEXT(A1802, "0"), TEXT('Material master'!$A$2:'Material master'!$A$275, "0"), 'Material master'!$G$2:'Material master'!$G$275, 1),"")</f>
        <v>Glass Fibre G75 PO</v>
      </c>
      <c r="H1802" s="136" t="s">
        <v>697</v>
      </c>
      <c r="K1802" s="142">
        <v>0</v>
      </c>
      <c r="L1802" s="142">
        <f t="shared" ref="L1802:W1802" si="1660">K1802 - L1801 + L1804</f>
        <v>4.9999999999998934E-2</v>
      </c>
      <c r="M1802" s="142">
        <f t="shared" si="1660"/>
        <v>0.69166666666666554</v>
      </c>
      <c r="N1802" s="142">
        <f t="shared" si="1660"/>
        <v>6.6935483870966817E-2</v>
      </c>
      <c r="O1802" s="142">
        <f t="shared" si="1660"/>
        <v>0.48036514336917424</v>
      </c>
      <c r="P1802" s="142">
        <f t="shared" si="1660"/>
        <v>0.31101030465949764</v>
      </c>
      <c r="Q1802" s="142">
        <f t="shared" si="1660"/>
        <v>1.9343637992832008E-2</v>
      </c>
      <c r="R1802" s="142">
        <f t="shared" si="1660"/>
        <v>0.54998879928315469</v>
      </c>
      <c r="S1802" s="142">
        <f t="shared" si="1660"/>
        <v>0.25832213261648906</v>
      </c>
      <c r="T1802" s="142">
        <f t="shared" si="1660"/>
        <v>0.66665546594982272</v>
      </c>
      <c r="U1802" s="142">
        <f t="shared" si="1660"/>
        <v>0.49730062724014612</v>
      </c>
      <c r="V1802" s="142">
        <f t="shared" si="1660"/>
        <v>0.20053763440860539</v>
      </c>
      <c r="W1802" s="142">
        <f t="shared" si="1660"/>
        <v>3.1182795698928789E-2</v>
      </c>
    </row>
    <row r="1803" spans="1:23" x14ac:dyDescent="0.25">
      <c r="A1803" s="257" t="s">
        <v>566</v>
      </c>
      <c r="B1803" t="str">
        <f>IFERROR(_xlfn.XLOOKUP(TEXT(A1803, "0"), TEXT('Material master'!$A$2:'Material master'!$A$275, "0"), 'Material master'!$B$2:'Material master'!$B$275, 1),"")</f>
        <v>Glass Fibre G75 PO 700:B4S:H4:NB:700</v>
      </c>
      <c r="C1803" t="str">
        <f>IFERROR(_xlfn.XLOOKUP(TEXT(A1803, "0"), TEXT('Material master'!$A$2:'Material master'!$A$275, "0"), 'Material master'!$C$2:'Material master'!$C$275, 1),"")</f>
        <v>Packaged Product</v>
      </c>
      <c r="D1803" t="str">
        <f>IFERROR(_xlfn.XLOOKUP(TEXT(A1803, "0"), TEXT('Material master'!$A$2:'Material master'!$A$275, "0"), 'Material master'!$D$2:'Material master'!$D$275, 1),"")</f>
        <v>W000 - Other Materials</v>
      </c>
      <c r="E1803" t="str">
        <f>IFERROR(_xlfn.XLOOKUP(TEXT(A1803, "0"), TEXT('Material master'!$A$2:'Material master'!$A$275, "0"), 'Material master'!$E$2:'Material master'!$E$275, 1),"")</f>
        <v>SPC1023 - Glass Fibre Flour</v>
      </c>
      <c r="F1803" t="str">
        <f>IFERROR(_xlfn.XLOOKUP(TEXT(A1803, "0"), TEXT('Material master'!$A$2:'Material master'!$A$275, "0"), 'Material master'!$F$2:'Material master'!$F$275, 1),"")</f>
        <v>HA12 - Glass Fibre Flour</v>
      </c>
      <c r="G1803" t="str">
        <f>IFERROR(_xlfn.XLOOKUP(TEXT(A1803, "0"), TEXT('Material master'!$A$2:'Material master'!$A$275, "0"), 'Material master'!$G$2:'Material master'!$G$275, 1),"")</f>
        <v>Glass Fibre G75 PO</v>
      </c>
      <c r="H1803" t="s">
        <v>698</v>
      </c>
      <c r="I1803" s="32">
        <v>0</v>
      </c>
      <c r="J1803" s="258">
        <f>IFERROR($I1803/AVERAGE($L1801:$W1801),0)</f>
        <v>0</v>
      </c>
      <c r="K1803" s="32"/>
      <c r="L1803" s="32">
        <f t="shared" ref="L1803:W1803" si="1661">$I1803</f>
        <v>0</v>
      </c>
      <c r="M1803" s="32">
        <f t="shared" si="1661"/>
        <v>0</v>
      </c>
      <c r="N1803" s="32">
        <f t="shared" si="1661"/>
        <v>0</v>
      </c>
      <c r="O1803" s="32">
        <f t="shared" si="1661"/>
        <v>0</v>
      </c>
      <c r="P1803" s="32">
        <f t="shared" si="1661"/>
        <v>0</v>
      </c>
      <c r="Q1803" s="32">
        <f t="shared" si="1661"/>
        <v>0</v>
      </c>
      <c r="R1803" s="32">
        <f t="shared" si="1661"/>
        <v>0</v>
      </c>
      <c r="S1803" s="32">
        <f t="shared" si="1661"/>
        <v>0</v>
      </c>
      <c r="T1803" s="32">
        <f t="shared" si="1661"/>
        <v>0</v>
      </c>
      <c r="U1803" s="32">
        <f t="shared" si="1661"/>
        <v>0</v>
      </c>
      <c r="V1803" s="32">
        <f t="shared" si="1661"/>
        <v>0</v>
      </c>
      <c r="W1803" s="32">
        <f t="shared" si="1661"/>
        <v>0</v>
      </c>
    </row>
    <row r="1804" spans="1:23" x14ac:dyDescent="0.25">
      <c r="A1804" s="257" t="s">
        <v>566</v>
      </c>
      <c r="B1804" t="str">
        <f>IFERROR(_xlfn.XLOOKUP(TEXT(A1804, "0"), TEXT('Material master'!$A$2:'Material master'!$A$275, "0"), 'Material master'!$B$2:'Material master'!$B$275, 1),"")</f>
        <v>Glass Fibre G75 PO 700:B4S:H4:NB:700</v>
      </c>
      <c r="C1804" t="str">
        <f>IFERROR(_xlfn.XLOOKUP(TEXT(A1804, "0"), TEXT('Material master'!$A$2:'Material master'!$A$275, "0"), 'Material master'!$C$2:'Material master'!$C$275, 1),"")</f>
        <v>Packaged Product</v>
      </c>
      <c r="D1804" t="str">
        <f>IFERROR(_xlfn.XLOOKUP(TEXT(A1804, "0"), TEXT('Material master'!$A$2:'Material master'!$A$275, "0"), 'Material master'!$D$2:'Material master'!$D$275, 1),"")</f>
        <v>W000 - Other Materials</v>
      </c>
      <c r="E1804" t="str">
        <f>IFERROR(_xlfn.XLOOKUP(TEXT(A1804, "0"), TEXT('Material master'!$A$2:'Material master'!$A$275, "0"), 'Material master'!$E$2:'Material master'!$E$275, 1),"")</f>
        <v>SPC1023 - Glass Fibre Flour</v>
      </c>
      <c r="F1804" t="str">
        <f>IFERROR(_xlfn.XLOOKUP(TEXT(A1804, "0"), TEXT('Material master'!$A$2:'Material master'!$A$275, "0"), 'Material master'!$F$2:'Material master'!$F$275, 1),"")</f>
        <v>HA12 - Glass Fibre Flour</v>
      </c>
      <c r="G1804" t="str">
        <f>IFERROR(_xlfn.XLOOKUP(TEXT(A1804, "0"), TEXT('Material master'!$A$2:'Material master'!$A$275, "0"), 'Material master'!$G$2:'Material master'!$G$275, 1),"")</f>
        <v>Glass Fibre G75 PO</v>
      </c>
      <c r="H1804" t="s">
        <v>704</v>
      </c>
      <c r="I1804">
        <v>0.7</v>
      </c>
      <c r="K1804" s="32"/>
      <c r="L1804" s="32">
        <f t="shared" ref="L1804:W1804" si="1662">IF(( L1803 - K1802 + L1801 ) &gt; 0, CEILING(( L1803 - K1802 + L1801 ), $I1804), 0)</f>
        <v>8.3999999999999986</v>
      </c>
      <c r="M1804" s="32">
        <f t="shared" si="1662"/>
        <v>6.3</v>
      </c>
      <c r="N1804" s="32">
        <f t="shared" si="1662"/>
        <v>2.8</v>
      </c>
      <c r="O1804" s="32">
        <f t="shared" si="1662"/>
        <v>4.1999999999999993</v>
      </c>
      <c r="P1804" s="32">
        <f t="shared" si="1662"/>
        <v>3.5</v>
      </c>
      <c r="Q1804" s="32">
        <f t="shared" si="1662"/>
        <v>3.5</v>
      </c>
      <c r="R1804" s="32">
        <f t="shared" si="1662"/>
        <v>4.1999999999999993</v>
      </c>
      <c r="S1804" s="32">
        <f t="shared" si="1662"/>
        <v>3.5</v>
      </c>
      <c r="T1804" s="32">
        <f t="shared" si="1662"/>
        <v>4.1999999999999993</v>
      </c>
      <c r="U1804" s="32">
        <f t="shared" si="1662"/>
        <v>3.5</v>
      </c>
      <c r="V1804" s="32">
        <f t="shared" si="1662"/>
        <v>3.5</v>
      </c>
      <c r="W1804" s="32">
        <f t="shared" si="1662"/>
        <v>3.5</v>
      </c>
    </row>
    <row r="1805" spans="1:23" x14ac:dyDescent="0.25">
      <c r="A1805" s="257" t="s">
        <v>566</v>
      </c>
      <c r="B1805" t="str">
        <f>IFERROR(_xlfn.XLOOKUP(TEXT(A1805, "0"), TEXT('Material master'!$A$2:'Material master'!$A$275, "0"), 'Material master'!$B$2:'Material master'!$B$275, 1),"")</f>
        <v>Glass Fibre G75 PO 700:B4S:H4:NB:700</v>
      </c>
      <c r="C1805" t="str">
        <f>IFERROR(_xlfn.XLOOKUP(TEXT(A1805, "0"), TEXT('Material master'!$A$2:'Material master'!$A$275, "0"), 'Material master'!$C$2:'Material master'!$C$275, 1),"")</f>
        <v>Packaged Product</v>
      </c>
      <c r="D1805" t="str">
        <f>IFERROR(_xlfn.XLOOKUP(TEXT(A1805, "0"), TEXT('Material master'!$A$2:'Material master'!$A$275, "0"), 'Material master'!$D$2:'Material master'!$D$275, 1),"")</f>
        <v>W000 - Other Materials</v>
      </c>
      <c r="E1805" t="str">
        <f>IFERROR(_xlfn.XLOOKUP(TEXT(A1805, "0"), TEXT('Material master'!$A$2:'Material master'!$A$275, "0"), 'Material master'!$E$2:'Material master'!$E$275, 1),"")</f>
        <v>SPC1023 - Glass Fibre Flour</v>
      </c>
      <c r="F1805" t="str">
        <f>IFERROR(_xlfn.XLOOKUP(TEXT(A1805, "0"), TEXT('Material master'!$A$2:'Material master'!$A$275, "0"), 'Material master'!$F$2:'Material master'!$F$275, 1),"")</f>
        <v>HA12 - Glass Fibre Flour</v>
      </c>
      <c r="G1805" t="str">
        <f>IFERROR(_xlfn.XLOOKUP(TEXT(A1805, "0"), TEXT('Material master'!$A$2:'Material master'!$A$275, "0"), 'Material master'!$G$2:'Material master'!$G$275, 1),"")</f>
        <v>Glass Fibre G75 PO</v>
      </c>
      <c r="H1805" t="s">
        <v>705</v>
      </c>
      <c r="I1805" t="s">
        <v>661</v>
      </c>
      <c r="J1805">
        <v>3.8</v>
      </c>
      <c r="K1805" s="32"/>
      <c r="L1805" s="32">
        <f t="shared" ref="L1805:W1805" si="1663">L1804 / $J1805</f>
        <v>2.2105263157894735</v>
      </c>
      <c r="M1805" s="32">
        <f t="shared" si="1663"/>
        <v>1.6578947368421053</v>
      </c>
      <c r="N1805" s="32">
        <f t="shared" si="1663"/>
        <v>0.73684210526315785</v>
      </c>
      <c r="O1805" s="32">
        <f t="shared" si="1663"/>
        <v>1.1052631578947367</v>
      </c>
      <c r="P1805" s="32">
        <f t="shared" si="1663"/>
        <v>0.92105263157894746</v>
      </c>
      <c r="Q1805" s="32">
        <f t="shared" si="1663"/>
        <v>0.92105263157894746</v>
      </c>
      <c r="R1805" s="32">
        <f t="shared" si="1663"/>
        <v>1.1052631578947367</v>
      </c>
      <c r="S1805" s="32">
        <f t="shared" si="1663"/>
        <v>0.92105263157894746</v>
      </c>
      <c r="T1805" s="32">
        <f t="shared" si="1663"/>
        <v>1.1052631578947367</v>
      </c>
      <c r="U1805" s="32">
        <f t="shared" si="1663"/>
        <v>0.92105263157894746</v>
      </c>
      <c r="V1805" s="32">
        <f t="shared" si="1663"/>
        <v>0.92105263157894746</v>
      </c>
      <c r="W1805" s="32">
        <f t="shared" si="1663"/>
        <v>0.92105263157894746</v>
      </c>
    </row>
    <row r="1806" spans="1:23" x14ac:dyDescent="0.25">
      <c r="A1806" s="257" t="s">
        <v>566</v>
      </c>
      <c r="B1806" t="str">
        <f>IFERROR(_xlfn.XLOOKUP(TEXT(A1806, "0"), TEXT('Material master'!$A$2:'Material master'!$A$275, "0"), 'Material master'!$B$2:'Material master'!$B$275, 1),"")</f>
        <v>Glass Fibre G75 PO 700:B4S:H4:NB:700</v>
      </c>
      <c r="C1806" t="str">
        <f>IFERROR(_xlfn.XLOOKUP(TEXT(A1806, "0"), TEXT('Material master'!$A$2:'Material master'!$A$275, "0"), 'Material master'!$C$2:'Material master'!$C$275, 1),"")</f>
        <v>Packaged Product</v>
      </c>
      <c r="D1806" t="str">
        <f>IFERROR(_xlfn.XLOOKUP(TEXT(A1806, "0"), TEXT('Material master'!$A$2:'Material master'!$A$275, "0"), 'Material master'!$D$2:'Material master'!$D$275, 1),"")</f>
        <v>W000 - Other Materials</v>
      </c>
      <c r="E1806" t="str">
        <f>IFERROR(_xlfn.XLOOKUP(TEXT(A1806, "0"), TEXT('Material master'!$A$2:'Material master'!$A$275, "0"), 'Material master'!$E$2:'Material master'!$E$275, 1),"")</f>
        <v>SPC1023 - Glass Fibre Flour</v>
      </c>
      <c r="F1806" t="str">
        <f>IFERROR(_xlfn.XLOOKUP(TEXT(A1806, "0"), TEXT('Material master'!$A$2:'Material master'!$A$275, "0"), 'Material master'!$F$2:'Material master'!$F$275, 1),"")</f>
        <v>HA12 - Glass Fibre Flour</v>
      </c>
      <c r="G1806" t="str">
        <f>IFERROR(_xlfn.XLOOKUP(TEXT(A1806, "0"), TEXT('Material master'!$A$2:'Material master'!$A$275, "0"), 'Material master'!$G$2:'Material master'!$G$275, 1),"")</f>
        <v>Glass Fibre G75 PO</v>
      </c>
      <c r="H1806" t="s">
        <v>706</v>
      </c>
      <c r="I1806" s="257" t="s">
        <v>115</v>
      </c>
      <c r="J1806">
        <v>1.4285714285714286</v>
      </c>
      <c r="K1806" s="32"/>
      <c r="L1806" s="32">
        <f t="shared" ref="L1806:W1806" si="1664">L1804 * $J1806</f>
        <v>11.999999999999998</v>
      </c>
      <c r="M1806" s="32">
        <f t="shared" si="1664"/>
        <v>9</v>
      </c>
      <c r="N1806" s="32">
        <f t="shared" si="1664"/>
        <v>4</v>
      </c>
      <c r="O1806" s="32">
        <f t="shared" si="1664"/>
        <v>5.9999999999999991</v>
      </c>
      <c r="P1806" s="32">
        <f t="shared" si="1664"/>
        <v>5</v>
      </c>
      <c r="Q1806" s="32">
        <f t="shared" si="1664"/>
        <v>5</v>
      </c>
      <c r="R1806" s="32">
        <f t="shared" si="1664"/>
        <v>5.9999999999999991</v>
      </c>
      <c r="S1806" s="32">
        <f t="shared" si="1664"/>
        <v>5</v>
      </c>
      <c r="T1806" s="32">
        <f t="shared" si="1664"/>
        <v>5.9999999999999991</v>
      </c>
      <c r="U1806" s="32">
        <f t="shared" si="1664"/>
        <v>5</v>
      </c>
      <c r="V1806" s="32">
        <f t="shared" si="1664"/>
        <v>5</v>
      </c>
      <c r="W1806" s="32">
        <f t="shared" si="1664"/>
        <v>5</v>
      </c>
    </row>
    <row r="1807" spans="1:23" x14ac:dyDescent="0.25">
      <c r="A1807" s="257" t="s">
        <v>566</v>
      </c>
      <c r="B1807" t="str">
        <f>IFERROR(_xlfn.XLOOKUP(TEXT(A1807, "0"), TEXT('Material master'!$A$2:'Material master'!$A$275, "0"), 'Material master'!$B$2:'Material master'!$B$275, 1),"")</f>
        <v>Glass Fibre G75 PO 700:B4S:H4:NB:700</v>
      </c>
      <c r="C1807" t="str">
        <f>IFERROR(_xlfn.XLOOKUP(TEXT(A1807, "0"), TEXT('Material master'!$A$2:'Material master'!$A$275, "0"), 'Material master'!$C$2:'Material master'!$C$275, 1),"")</f>
        <v>Packaged Product</v>
      </c>
      <c r="D1807" t="str">
        <f>IFERROR(_xlfn.XLOOKUP(TEXT(A1807, "0"), TEXT('Material master'!$A$2:'Material master'!$A$275, "0"), 'Material master'!$D$2:'Material master'!$D$275, 1),"")</f>
        <v>W000 - Other Materials</v>
      </c>
      <c r="E1807" t="str">
        <f>IFERROR(_xlfn.XLOOKUP(TEXT(A1807, "0"), TEXT('Material master'!$A$2:'Material master'!$A$275, "0"), 'Material master'!$E$2:'Material master'!$E$275, 1),"")</f>
        <v>SPC1023 - Glass Fibre Flour</v>
      </c>
      <c r="F1807" t="str">
        <f>IFERROR(_xlfn.XLOOKUP(TEXT(A1807, "0"), TEXT('Material master'!$A$2:'Material master'!$A$275, "0"), 'Material master'!$F$2:'Material master'!$F$275, 1),"")</f>
        <v>HA12 - Glass Fibre Flour</v>
      </c>
      <c r="G1807" t="str">
        <f>IFERROR(_xlfn.XLOOKUP(TEXT(A1807, "0"), TEXT('Material master'!$A$2:'Material master'!$A$275, "0"), 'Material master'!$G$2:'Material master'!$G$275, 1),"")</f>
        <v>Glass Fibre G75 PO</v>
      </c>
      <c r="H1807" t="s">
        <v>706</v>
      </c>
      <c r="I1807" s="257" t="s">
        <v>137</v>
      </c>
      <c r="J1807">
        <v>1.4285714285714286</v>
      </c>
      <c r="K1807" s="32"/>
      <c r="L1807" s="32">
        <f t="shared" ref="L1807:W1807" si="1665">L1804 * $J1807</f>
        <v>11.999999999999998</v>
      </c>
      <c r="M1807" s="32">
        <f t="shared" si="1665"/>
        <v>9</v>
      </c>
      <c r="N1807" s="32">
        <f t="shared" si="1665"/>
        <v>4</v>
      </c>
      <c r="O1807" s="32">
        <f t="shared" si="1665"/>
        <v>5.9999999999999991</v>
      </c>
      <c r="P1807" s="32">
        <f t="shared" si="1665"/>
        <v>5</v>
      </c>
      <c r="Q1807" s="32">
        <f t="shared" si="1665"/>
        <v>5</v>
      </c>
      <c r="R1807" s="32">
        <f t="shared" si="1665"/>
        <v>5.9999999999999991</v>
      </c>
      <c r="S1807" s="32">
        <f t="shared" si="1665"/>
        <v>5</v>
      </c>
      <c r="T1807" s="32">
        <f t="shared" si="1665"/>
        <v>5.9999999999999991</v>
      </c>
      <c r="U1807" s="32">
        <f t="shared" si="1665"/>
        <v>5</v>
      </c>
      <c r="V1807" s="32">
        <f t="shared" si="1665"/>
        <v>5</v>
      </c>
      <c r="W1807" s="32">
        <f t="shared" si="1665"/>
        <v>5</v>
      </c>
    </row>
    <row r="1808" spans="1:23" ht="15.75" thickBot="1" x14ac:dyDescent="0.3">
      <c r="A1808" s="257" t="s">
        <v>566</v>
      </c>
      <c r="B1808" t="str">
        <f>IFERROR(_xlfn.XLOOKUP(TEXT(A1808, "0"), TEXT('Material master'!$A$2:'Material master'!$A$275, "0"), 'Material master'!$B$2:'Material master'!$B$275, 1),"")</f>
        <v>Glass Fibre G75 PO 700:B4S:H4:NB:700</v>
      </c>
      <c r="C1808" t="str">
        <f>IFERROR(_xlfn.XLOOKUP(TEXT(A1808, "0"), TEXT('Material master'!$A$2:'Material master'!$A$275, "0"), 'Material master'!$C$2:'Material master'!$C$275, 1),"")</f>
        <v>Packaged Product</v>
      </c>
      <c r="D1808" t="str">
        <f>IFERROR(_xlfn.XLOOKUP(TEXT(A1808, "0"), TEXT('Material master'!$A$2:'Material master'!$A$275, "0"), 'Material master'!$D$2:'Material master'!$D$275, 1),"")</f>
        <v>W000 - Other Materials</v>
      </c>
      <c r="E1808" t="str">
        <f>IFERROR(_xlfn.XLOOKUP(TEXT(A1808, "0"), TEXT('Material master'!$A$2:'Material master'!$A$275, "0"), 'Material master'!$E$2:'Material master'!$E$275, 1),"")</f>
        <v>SPC1023 - Glass Fibre Flour</v>
      </c>
      <c r="F1808" t="str">
        <f>IFERROR(_xlfn.XLOOKUP(TEXT(A1808, "0"), TEXT('Material master'!$A$2:'Material master'!$A$275, "0"), 'Material master'!$F$2:'Material master'!$F$275, 1),"")</f>
        <v>HA12 - Glass Fibre Flour</v>
      </c>
      <c r="G1808" t="str">
        <f>IFERROR(_xlfn.XLOOKUP(TEXT(A1808, "0"), TEXT('Material master'!$A$2:'Material master'!$A$275, "0"), 'Material master'!$G$2:'Material master'!$G$275, 1),"")</f>
        <v>Glass Fibre G75 PO</v>
      </c>
      <c r="H1808" t="s">
        <v>706</v>
      </c>
      <c r="I1808" s="257" t="s">
        <v>406</v>
      </c>
      <c r="J1808">
        <v>1</v>
      </c>
      <c r="K1808" s="32"/>
      <c r="L1808" s="32">
        <f t="shared" ref="L1808:W1808" si="1666">L1804 * $J1808</f>
        <v>8.3999999999999986</v>
      </c>
      <c r="M1808" s="32">
        <f t="shared" si="1666"/>
        <v>6.3</v>
      </c>
      <c r="N1808" s="32">
        <f t="shared" si="1666"/>
        <v>2.8</v>
      </c>
      <c r="O1808" s="32">
        <f t="shared" si="1666"/>
        <v>4.1999999999999993</v>
      </c>
      <c r="P1808" s="32">
        <f t="shared" si="1666"/>
        <v>3.5</v>
      </c>
      <c r="Q1808" s="32">
        <f t="shared" si="1666"/>
        <v>3.5</v>
      </c>
      <c r="R1808" s="32">
        <f t="shared" si="1666"/>
        <v>4.1999999999999993</v>
      </c>
      <c r="S1808" s="32">
        <f t="shared" si="1666"/>
        <v>3.5</v>
      </c>
      <c r="T1808" s="32">
        <f t="shared" si="1666"/>
        <v>4.1999999999999993</v>
      </c>
      <c r="U1808" s="32">
        <f t="shared" si="1666"/>
        <v>3.5</v>
      </c>
      <c r="V1808" s="32">
        <f t="shared" si="1666"/>
        <v>3.5</v>
      </c>
      <c r="W1808" s="32">
        <f t="shared" si="1666"/>
        <v>3.5</v>
      </c>
    </row>
    <row r="1809" spans="1:23" s="138" customFormat="1" x14ac:dyDescent="0.25">
      <c r="A1809" s="137" t="s">
        <v>703</v>
      </c>
      <c r="B1809" s="138" t="str">
        <f>IFERROR(_xlfn.XLOOKUP(TEXT(A1809, "0"), TEXT('Material master'!$A$2:'Material master'!$A$275, "0"), 'Material master'!$B$2:'Material master'!$B$275, 1),"")</f>
        <v>Ca-Carb AGROKAL WS</v>
      </c>
      <c r="C1809" s="138" t="str">
        <f>IFERROR(_xlfn.XLOOKUP(TEXT(A1809, "0"), TEXT('Material master'!$A$2:'Material master'!$A$275, "0"), 'Material master'!$C$2:'Material master'!$C$275, 1),"")</f>
        <v>Bulk Product</v>
      </c>
      <c r="D1809" s="138" t="str">
        <f>IFERROR(_xlfn.XLOOKUP(TEXT(A1809, "0"), TEXT('Material master'!$A$2:'Material master'!$A$275, "0"), 'Material master'!$D$2:'Material master'!$D$275, 1),"")</f>
        <v>C002 - Limestone</v>
      </c>
      <c r="E1809" s="138" t="str">
        <f>IFERROR(_xlfn.XLOOKUP(TEXT(A1809, "0"), TEXT('Material master'!$A$2:'Material master'!$A$275, "0"), 'Material master'!$E$2:'Material master'!$E$275, 1),"")</f>
        <v>SPC0205 - Limestone</v>
      </c>
      <c r="F1809" s="138" t="str">
        <f>IFERROR(_xlfn.XLOOKUP(TEXT(A1809, "0"), TEXT('Material master'!$A$2:'Material master'!$A$275, "0"), 'Material master'!$F$2:'Material master'!$F$275, 1),"")</f>
        <v>BK47 - Limestone Sand Coarse</v>
      </c>
      <c r="G1809" s="138" t="str">
        <f>IFERROR(_xlfn.XLOOKUP(TEXT(A1809, "0"), TEXT('Material master'!$A$2:'Material master'!$A$275, "0"), 'Material master'!$G$2:'Material master'!$G$275, 1),"")</f>
        <v>Ca-Carb AGROKAL WS</v>
      </c>
      <c r="H1809" s="138" t="s">
        <v>683</v>
      </c>
      <c r="I1809" s="140">
        <f>IFERROR(AVERAGE('Forecast sheet'!$C$98:'Forecast sheet'!$N$98),0)</f>
        <v>240.3758333333333</v>
      </c>
      <c r="J1809" s="140">
        <f>IFERROR(AVERAGE(L1809:W1809),0)</f>
        <v>391.31458113951038</v>
      </c>
      <c r="K1809" s="140"/>
      <c r="L1809" s="140">
        <v>116.33436324749329</v>
      </c>
      <c r="M1809" s="140">
        <v>224.20804674342639</v>
      </c>
      <c r="N1809" s="140">
        <v>373.14821749950187</v>
      </c>
      <c r="O1809" s="140">
        <v>406.51484270709312</v>
      </c>
      <c r="P1809" s="140">
        <v>441.92287744329116</v>
      </c>
      <c r="Q1809" s="140">
        <v>489.60300042108008</v>
      </c>
      <c r="R1809" s="140">
        <v>473.31221159864174</v>
      </c>
      <c r="S1809" s="140">
        <v>480.09132697715586</v>
      </c>
      <c r="T1809" s="140">
        <v>459.49428373417356</v>
      </c>
      <c r="U1809" s="140">
        <v>390.93108789257269</v>
      </c>
      <c r="V1809" s="140">
        <v>423.65385178057392</v>
      </c>
      <c r="W1809" s="140">
        <v>416.56086362912072</v>
      </c>
    </row>
    <row r="1810" spans="1:23" x14ac:dyDescent="0.25">
      <c r="A1810" s="257" t="s">
        <v>703</v>
      </c>
      <c r="B1810" t="str">
        <f>IFERROR(_xlfn.XLOOKUP(TEXT(A1810, "0"), TEXT('Material master'!$A$2:'Material master'!$A$275, "0"), 'Material master'!$B$2:'Material master'!$B$275, 1),"")</f>
        <v>Ca-Carb AGROKAL WS</v>
      </c>
      <c r="C1810" t="str">
        <f>IFERROR(_xlfn.XLOOKUP(TEXT(A1810, "0"), TEXT('Material master'!$A$2:'Material master'!$A$275, "0"), 'Material master'!$C$2:'Material master'!$C$275, 1),"")</f>
        <v>Bulk Product</v>
      </c>
      <c r="D1810" t="str">
        <f>IFERROR(_xlfn.XLOOKUP(TEXT(A1810, "0"), TEXT('Material master'!$A$2:'Material master'!$A$275, "0"), 'Material master'!$D$2:'Material master'!$D$275, 1),"")</f>
        <v>C002 - Limestone</v>
      </c>
      <c r="E1810" t="str">
        <f>IFERROR(_xlfn.XLOOKUP(TEXT(A1810, "0"), TEXT('Material master'!$A$2:'Material master'!$A$275, "0"), 'Material master'!$E$2:'Material master'!$E$275, 1),"")</f>
        <v>SPC0205 - Limestone</v>
      </c>
      <c r="F1810" t="str">
        <f>IFERROR(_xlfn.XLOOKUP(TEXT(A1810, "0"), TEXT('Material master'!$A$2:'Material master'!$A$275, "0"), 'Material master'!$F$2:'Material master'!$F$275, 1),"")</f>
        <v>BK47 - Limestone Sand Coarse</v>
      </c>
      <c r="G1810" t="str">
        <f>IFERROR(_xlfn.XLOOKUP(TEXT(A1810, "0"), TEXT('Material master'!$A$2:'Material master'!$A$275, "0"), 'Material master'!$G$2:'Material master'!$G$275, 1),"")</f>
        <v>Ca-Carb AGROKAL WS</v>
      </c>
      <c r="H1810" s="1" t="s">
        <v>696</v>
      </c>
      <c r="I1810" s="1"/>
      <c r="J1810" s="1"/>
      <c r="K1810" s="141"/>
      <c r="L1810" s="141">
        <f t="shared" ref="L1810:W1810" si="1667">SUM(L1809)</f>
        <v>116.33436324749329</v>
      </c>
      <c r="M1810" s="141">
        <f t="shared" si="1667"/>
        <v>224.20804674342639</v>
      </c>
      <c r="N1810" s="141">
        <f t="shared" si="1667"/>
        <v>373.14821749950187</v>
      </c>
      <c r="O1810" s="141">
        <f t="shared" si="1667"/>
        <v>406.51484270709312</v>
      </c>
      <c r="P1810" s="141">
        <f t="shared" si="1667"/>
        <v>441.92287744329116</v>
      </c>
      <c r="Q1810" s="141">
        <f t="shared" si="1667"/>
        <v>489.60300042108008</v>
      </c>
      <c r="R1810" s="141">
        <f t="shared" si="1667"/>
        <v>473.31221159864174</v>
      </c>
      <c r="S1810" s="141">
        <f t="shared" si="1667"/>
        <v>480.09132697715586</v>
      </c>
      <c r="T1810" s="141">
        <f t="shared" si="1667"/>
        <v>459.49428373417356</v>
      </c>
      <c r="U1810" s="141">
        <f t="shared" si="1667"/>
        <v>390.93108789257269</v>
      </c>
      <c r="V1810" s="141">
        <f t="shared" si="1667"/>
        <v>423.65385178057392</v>
      </c>
      <c r="W1810" s="141">
        <f t="shared" si="1667"/>
        <v>416.56086362912072</v>
      </c>
    </row>
    <row r="1811" spans="1:23" s="136" customFormat="1" x14ac:dyDescent="0.25">
      <c r="A1811" s="270" t="s">
        <v>703</v>
      </c>
      <c r="B1811" s="136" t="str">
        <f>IFERROR(_xlfn.XLOOKUP(TEXT(A1811, "0"), TEXT('Material master'!$A$2:'Material master'!$A$275, "0"), 'Material master'!$B$2:'Material master'!$B$275, 1),"")</f>
        <v>Ca-Carb AGROKAL WS</v>
      </c>
      <c r="C1811" s="136" t="str">
        <f>IFERROR(_xlfn.XLOOKUP(TEXT(A1811, "0"), TEXT('Material master'!$A$2:'Material master'!$A$275, "0"), 'Material master'!$C$2:'Material master'!$C$275, 1),"")</f>
        <v>Bulk Product</v>
      </c>
      <c r="D1811" s="136" t="str">
        <f>IFERROR(_xlfn.XLOOKUP(TEXT(A1811, "0"), TEXT('Material master'!$A$2:'Material master'!$A$275, "0"), 'Material master'!$D$2:'Material master'!$D$275, 1),"")</f>
        <v>C002 - Limestone</v>
      </c>
      <c r="E1811" s="136" t="str">
        <f>IFERROR(_xlfn.XLOOKUP(TEXT(A1811, "0"), TEXT('Material master'!$A$2:'Material master'!$A$275, "0"), 'Material master'!$E$2:'Material master'!$E$275, 1),"")</f>
        <v>SPC0205 - Limestone</v>
      </c>
      <c r="F1811" s="136" t="str">
        <f>IFERROR(_xlfn.XLOOKUP(TEXT(A1811, "0"), TEXT('Material master'!$A$2:'Material master'!$A$275, "0"), 'Material master'!$F$2:'Material master'!$F$275, 1),"")</f>
        <v>BK47 - Limestone Sand Coarse</v>
      </c>
      <c r="G1811" s="136" t="str">
        <f>IFERROR(_xlfn.XLOOKUP(TEXT(A1811, "0"), TEXT('Material master'!$A$2:'Material master'!$A$275, "0"), 'Material master'!$G$2:'Material master'!$G$275, 1),"")</f>
        <v>Ca-Carb AGROKAL WS</v>
      </c>
      <c r="H1811" s="136" t="s">
        <v>697</v>
      </c>
      <c r="K1811" s="142">
        <v>54.35</v>
      </c>
      <c r="L1811" s="142">
        <f t="shared" ref="L1811:W1811" si="1668">K1811 - L1810 + L1813</f>
        <v>1.5636752506715368E-2</v>
      </c>
      <c r="M1811" s="142">
        <f t="shared" si="1668"/>
        <v>0.80759000908031453</v>
      </c>
      <c r="N1811" s="142">
        <f t="shared" si="1668"/>
        <v>0.65937250957847482</v>
      </c>
      <c r="O1811" s="142">
        <f t="shared" si="1668"/>
        <v>0.14452980248535141</v>
      </c>
      <c r="P1811" s="142">
        <f t="shared" si="1668"/>
        <v>0.22165235919419501</v>
      </c>
      <c r="Q1811" s="142">
        <f t="shared" si="1668"/>
        <v>0.61865193811411245</v>
      </c>
      <c r="R1811" s="142">
        <f t="shared" si="1668"/>
        <v>0.30644033947237403</v>
      </c>
      <c r="S1811" s="142">
        <f t="shared" si="1668"/>
        <v>0.21511336231651512</v>
      </c>
      <c r="T1811" s="142">
        <f t="shared" si="1668"/>
        <v>0.72082962814295115</v>
      </c>
      <c r="U1811" s="142">
        <f t="shared" si="1668"/>
        <v>0.78974173557026006</v>
      </c>
      <c r="V1811" s="142">
        <f t="shared" si="1668"/>
        <v>0.13588995499634393</v>
      </c>
      <c r="W1811" s="142">
        <f t="shared" si="1668"/>
        <v>0.5750263258756263</v>
      </c>
    </row>
    <row r="1812" spans="1:23" x14ac:dyDescent="0.25">
      <c r="A1812" s="257" t="s">
        <v>703</v>
      </c>
      <c r="B1812" t="str">
        <f>IFERROR(_xlfn.XLOOKUP(TEXT(A1812, "0"), TEXT('Material master'!$A$2:'Material master'!$A$275, "0"), 'Material master'!$B$2:'Material master'!$B$275, 1),"")</f>
        <v>Ca-Carb AGROKAL WS</v>
      </c>
      <c r="C1812" t="str">
        <f>IFERROR(_xlfn.XLOOKUP(TEXT(A1812, "0"), TEXT('Material master'!$A$2:'Material master'!$A$275, "0"), 'Material master'!$C$2:'Material master'!$C$275, 1),"")</f>
        <v>Bulk Product</v>
      </c>
      <c r="D1812" t="str">
        <f>IFERROR(_xlfn.XLOOKUP(TEXT(A1812, "0"), TEXT('Material master'!$A$2:'Material master'!$A$275, "0"), 'Material master'!$D$2:'Material master'!$D$275, 1),"")</f>
        <v>C002 - Limestone</v>
      </c>
      <c r="E1812" t="str">
        <f>IFERROR(_xlfn.XLOOKUP(TEXT(A1812, "0"), TEXT('Material master'!$A$2:'Material master'!$A$275, "0"), 'Material master'!$E$2:'Material master'!$E$275, 1),"")</f>
        <v>SPC0205 - Limestone</v>
      </c>
      <c r="F1812" t="str">
        <f>IFERROR(_xlfn.XLOOKUP(TEXT(A1812, "0"), TEXT('Material master'!$A$2:'Material master'!$A$275, "0"), 'Material master'!$F$2:'Material master'!$F$275, 1),"")</f>
        <v>BK47 - Limestone Sand Coarse</v>
      </c>
      <c r="G1812" t="str">
        <f>IFERROR(_xlfn.XLOOKUP(TEXT(A1812, "0"), TEXT('Material master'!$A$2:'Material master'!$A$275, "0"), 'Material master'!$G$2:'Material master'!$G$275, 1),"")</f>
        <v>Ca-Carb AGROKAL WS</v>
      </c>
      <c r="H1812" t="s">
        <v>698</v>
      </c>
      <c r="J1812" s="258">
        <f>IFERROR($I1812/AVERAGE($L1810:$W1810),0)</f>
        <v>0</v>
      </c>
      <c r="K1812" s="32"/>
      <c r="L1812" s="32">
        <f t="shared" ref="L1812:W1812" si="1669">$I1812</f>
        <v>0</v>
      </c>
      <c r="M1812" s="32">
        <f t="shared" si="1669"/>
        <v>0</v>
      </c>
      <c r="N1812" s="32">
        <f t="shared" si="1669"/>
        <v>0</v>
      </c>
      <c r="O1812" s="32">
        <f t="shared" si="1669"/>
        <v>0</v>
      </c>
      <c r="P1812" s="32">
        <f t="shared" si="1669"/>
        <v>0</v>
      </c>
      <c r="Q1812" s="32">
        <f t="shared" si="1669"/>
        <v>0</v>
      </c>
      <c r="R1812" s="32">
        <f t="shared" si="1669"/>
        <v>0</v>
      </c>
      <c r="S1812" s="32">
        <f t="shared" si="1669"/>
        <v>0</v>
      </c>
      <c r="T1812" s="32">
        <f t="shared" si="1669"/>
        <v>0</v>
      </c>
      <c r="U1812" s="32">
        <f t="shared" si="1669"/>
        <v>0</v>
      </c>
      <c r="V1812" s="32">
        <f t="shared" si="1669"/>
        <v>0</v>
      </c>
      <c r="W1812" s="32">
        <f t="shared" si="1669"/>
        <v>0</v>
      </c>
    </row>
    <row r="1813" spans="1:23" x14ac:dyDescent="0.25">
      <c r="A1813" s="257" t="s">
        <v>703</v>
      </c>
      <c r="B1813" t="str">
        <f>IFERROR(_xlfn.XLOOKUP(TEXT(A1813, "0"), TEXT('Material master'!$A$2:'Material master'!$A$275, "0"), 'Material master'!$B$2:'Material master'!$B$275, 1),"")</f>
        <v>Ca-Carb AGROKAL WS</v>
      </c>
      <c r="C1813" t="str">
        <f>IFERROR(_xlfn.XLOOKUP(TEXT(A1813, "0"), TEXT('Material master'!$A$2:'Material master'!$A$275, "0"), 'Material master'!$C$2:'Material master'!$C$275, 1),"")</f>
        <v>Bulk Product</v>
      </c>
      <c r="D1813" t="str">
        <f>IFERROR(_xlfn.XLOOKUP(TEXT(A1813, "0"), TEXT('Material master'!$A$2:'Material master'!$A$275, "0"), 'Material master'!$D$2:'Material master'!$D$275, 1),"")</f>
        <v>C002 - Limestone</v>
      </c>
      <c r="E1813" t="str">
        <f>IFERROR(_xlfn.XLOOKUP(TEXT(A1813, "0"), TEXT('Material master'!$A$2:'Material master'!$A$275, "0"), 'Material master'!$E$2:'Material master'!$E$275, 1),"")</f>
        <v>SPC0205 - Limestone</v>
      </c>
      <c r="F1813" t="str">
        <f>IFERROR(_xlfn.XLOOKUP(TEXT(A1813, "0"), TEXT('Material master'!$A$2:'Material master'!$A$275, "0"), 'Material master'!$F$2:'Material master'!$F$275, 1),"")</f>
        <v>BK47 - Limestone Sand Coarse</v>
      </c>
      <c r="G1813" t="str">
        <f>IFERROR(_xlfn.XLOOKUP(TEXT(A1813, "0"), TEXT('Material master'!$A$2:'Material master'!$A$275, "0"), 'Material master'!$G$2:'Material master'!$G$275, 1),"")</f>
        <v>Ca-Carb AGROKAL WS</v>
      </c>
      <c r="H1813" t="s">
        <v>704</v>
      </c>
      <c r="I1813">
        <v>1</v>
      </c>
      <c r="K1813" s="32"/>
      <c r="L1813" s="32">
        <f t="shared" ref="L1813:W1813" si="1670">IF(( L1812 - K1811 + L1810 ) &gt; 0, CEILING(( L1812 - K1811 + L1810 ), $I1813), 0)</f>
        <v>62</v>
      </c>
      <c r="M1813" s="32">
        <f t="shared" si="1670"/>
        <v>225</v>
      </c>
      <c r="N1813" s="32">
        <f t="shared" si="1670"/>
        <v>373</v>
      </c>
      <c r="O1813" s="32">
        <f t="shared" si="1670"/>
        <v>406</v>
      </c>
      <c r="P1813" s="32">
        <f t="shared" si="1670"/>
        <v>442</v>
      </c>
      <c r="Q1813" s="32">
        <f t="shared" si="1670"/>
        <v>490</v>
      </c>
      <c r="R1813" s="32">
        <f t="shared" si="1670"/>
        <v>473</v>
      </c>
      <c r="S1813" s="32">
        <f t="shared" si="1670"/>
        <v>480</v>
      </c>
      <c r="T1813" s="32">
        <f t="shared" si="1670"/>
        <v>460</v>
      </c>
      <c r="U1813" s="32">
        <f t="shared" si="1670"/>
        <v>391</v>
      </c>
      <c r="V1813" s="32">
        <f t="shared" si="1670"/>
        <v>423</v>
      </c>
      <c r="W1813" s="32">
        <f t="shared" si="1670"/>
        <v>417</v>
      </c>
    </row>
    <row r="1814" spans="1:23" x14ac:dyDescent="0.25">
      <c r="A1814" s="257" t="s">
        <v>703</v>
      </c>
      <c r="B1814" t="str">
        <f>IFERROR(_xlfn.XLOOKUP(TEXT(A1814, "0"), TEXT('Material master'!$A$2:'Material master'!$A$275, "0"), 'Material master'!$B$2:'Material master'!$B$275, 1),"")</f>
        <v>Ca-Carb AGROKAL WS</v>
      </c>
      <c r="C1814" t="str">
        <f>IFERROR(_xlfn.XLOOKUP(TEXT(A1814, "0"), TEXT('Material master'!$A$2:'Material master'!$A$275, "0"), 'Material master'!$C$2:'Material master'!$C$275, 1),"")</f>
        <v>Bulk Product</v>
      </c>
      <c r="D1814" t="str">
        <f>IFERROR(_xlfn.XLOOKUP(TEXT(A1814, "0"), TEXT('Material master'!$A$2:'Material master'!$A$275, "0"), 'Material master'!$D$2:'Material master'!$D$275, 1),"")</f>
        <v>C002 - Limestone</v>
      </c>
      <c r="E1814" t="str">
        <f>IFERROR(_xlfn.XLOOKUP(TEXT(A1814, "0"), TEXT('Material master'!$A$2:'Material master'!$A$275, "0"), 'Material master'!$E$2:'Material master'!$E$275, 1),"")</f>
        <v>SPC0205 - Limestone</v>
      </c>
      <c r="F1814" t="str">
        <f>IFERROR(_xlfn.XLOOKUP(TEXT(A1814, "0"), TEXT('Material master'!$A$2:'Material master'!$A$275, "0"), 'Material master'!$F$2:'Material master'!$F$275, 1),"")</f>
        <v>BK47 - Limestone Sand Coarse</v>
      </c>
      <c r="G1814" t="str">
        <f>IFERROR(_xlfn.XLOOKUP(TEXT(A1814, "0"), TEXT('Material master'!$A$2:'Material master'!$A$275, "0"), 'Material master'!$G$2:'Material master'!$G$275, 1),"")</f>
        <v>Ca-Carb AGROKAL WS</v>
      </c>
      <c r="H1814" t="s">
        <v>705</v>
      </c>
      <c r="I1814" t="s">
        <v>648</v>
      </c>
      <c r="J1814" s="260">
        <v>1</v>
      </c>
      <c r="K1814" s="32"/>
      <c r="L1814" s="32">
        <f t="shared" ref="L1814:W1814" si="1671">L1813 / $J1814</f>
        <v>62</v>
      </c>
      <c r="M1814" s="32">
        <f t="shared" si="1671"/>
        <v>225</v>
      </c>
      <c r="N1814" s="32">
        <f t="shared" si="1671"/>
        <v>373</v>
      </c>
      <c r="O1814" s="32">
        <f t="shared" si="1671"/>
        <v>406</v>
      </c>
      <c r="P1814" s="32">
        <f t="shared" si="1671"/>
        <v>442</v>
      </c>
      <c r="Q1814" s="32">
        <f t="shared" si="1671"/>
        <v>490</v>
      </c>
      <c r="R1814" s="32">
        <f t="shared" si="1671"/>
        <v>473</v>
      </c>
      <c r="S1814" s="32">
        <f t="shared" si="1671"/>
        <v>480</v>
      </c>
      <c r="T1814" s="32">
        <f t="shared" si="1671"/>
        <v>460</v>
      </c>
      <c r="U1814" s="32">
        <f t="shared" si="1671"/>
        <v>391</v>
      </c>
      <c r="V1814" s="32">
        <f t="shared" si="1671"/>
        <v>423</v>
      </c>
      <c r="W1814" s="32">
        <f t="shared" si="1671"/>
        <v>417</v>
      </c>
    </row>
    <row r="1815" spans="1:23" x14ac:dyDescent="0.25">
      <c r="A1815" s="257" t="s">
        <v>703</v>
      </c>
      <c r="B1815" t="str">
        <f>IFERROR(_xlfn.XLOOKUP(TEXT(A1815, "0"), TEXT('Material master'!$A$2:'Material master'!$A$275, "0"), 'Material master'!$B$2:'Material master'!$B$275, 1),"")</f>
        <v>Ca-Carb AGROKAL WS</v>
      </c>
      <c r="C1815" t="str">
        <f>IFERROR(_xlfn.XLOOKUP(TEXT(A1815, "0"), TEXT('Material master'!$A$2:'Material master'!$A$275, "0"), 'Material master'!$C$2:'Material master'!$C$275, 1),"")</f>
        <v>Bulk Product</v>
      </c>
      <c r="D1815" t="str">
        <f>IFERROR(_xlfn.XLOOKUP(TEXT(A1815, "0"), TEXT('Material master'!$A$2:'Material master'!$A$275, "0"), 'Material master'!$D$2:'Material master'!$D$275, 1),"")</f>
        <v>C002 - Limestone</v>
      </c>
      <c r="E1815" t="str">
        <f>IFERROR(_xlfn.XLOOKUP(TEXT(A1815, "0"), TEXT('Material master'!$A$2:'Material master'!$A$275, "0"), 'Material master'!$E$2:'Material master'!$E$275, 1),"")</f>
        <v>SPC0205 - Limestone</v>
      </c>
      <c r="F1815" t="str">
        <f>IFERROR(_xlfn.XLOOKUP(TEXT(A1815, "0"), TEXT('Material master'!$A$2:'Material master'!$A$275, "0"), 'Material master'!$F$2:'Material master'!$F$275, 1),"")</f>
        <v>BK47 - Limestone Sand Coarse</v>
      </c>
      <c r="G1815" t="str">
        <f>IFERROR(_xlfn.XLOOKUP(TEXT(A1815, "0"), TEXT('Material master'!$A$2:'Material master'!$A$275, "0"), 'Material master'!$G$2:'Material master'!$G$275, 1),"")</f>
        <v>Ca-Carb AGROKAL WS</v>
      </c>
      <c r="H1815" t="s">
        <v>706</v>
      </c>
      <c r="I1815" s="257" t="s">
        <v>702</v>
      </c>
      <c r="J1815">
        <v>0.5</v>
      </c>
      <c r="K1815" s="32"/>
      <c r="L1815" s="32">
        <f t="shared" ref="L1815:W1815" si="1672">L1813 * $J1815</f>
        <v>31</v>
      </c>
      <c r="M1815" s="32">
        <f t="shared" si="1672"/>
        <v>112.5</v>
      </c>
      <c r="N1815" s="32">
        <f t="shared" si="1672"/>
        <v>186.5</v>
      </c>
      <c r="O1815" s="32">
        <f t="shared" si="1672"/>
        <v>203</v>
      </c>
      <c r="P1815" s="32">
        <f t="shared" si="1672"/>
        <v>221</v>
      </c>
      <c r="Q1815" s="32">
        <f t="shared" si="1672"/>
        <v>245</v>
      </c>
      <c r="R1815" s="32">
        <f t="shared" si="1672"/>
        <v>236.5</v>
      </c>
      <c r="S1815" s="32">
        <f t="shared" si="1672"/>
        <v>240</v>
      </c>
      <c r="T1815" s="32">
        <f t="shared" si="1672"/>
        <v>230</v>
      </c>
      <c r="U1815" s="32">
        <f t="shared" si="1672"/>
        <v>195.5</v>
      </c>
      <c r="V1815" s="32">
        <f t="shared" si="1672"/>
        <v>211.5</v>
      </c>
      <c r="W1815" s="32">
        <f t="shared" si="1672"/>
        <v>208.5</v>
      </c>
    </row>
    <row r="1816" spans="1:23" ht="15.75" thickBot="1" x14ac:dyDescent="0.3">
      <c r="A1816" s="257" t="s">
        <v>703</v>
      </c>
      <c r="B1816" t="str">
        <f>IFERROR(_xlfn.XLOOKUP(TEXT(A1816, "0"), TEXT('Material master'!$A$2:'Material master'!$A$275, "0"), 'Material master'!$B$2:'Material master'!$B$275, 1),"")</f>
        <v>Ca-Carb AGROKAL WS</v>
      </c>
      <c r="C1816" t="str">
        <f>IFERROR(_xlfn.XLOOKUP(TEXT(A1816, "0"), TEXT('Material master'!$A$2:'Material master'!$A$275, "0"), 'Material master'!$C$2:'Material master'!$C$275, 1),"")</f>
        <v>Bulk Product</v>
      </c>
      <c r="D1816" t="str">
        <f>IFERROR(_xlfn.XLOOKUP(TEXT(A1816, "0"), TEXT('Material master'!$A$2:'Material master'!$A$275, "0"), 'Material master'!$D$2:'Material master'!$D$275, 1),"")</f>
        <v>C002 - Limestone</v>
      </c>
      <c r="E1816" t="str">
        <f>IFERROR(_xlfn.XLOOKUP(TEXT(A1816, "0"), TEXT('Material master'!$A$2:'Material master'!$A$275, "0"), 'Material master'!$E$2:'Material master'!$E$275, 1),"")</f>
        <v>SPC0205 - Limestone</v>
      </c>
      <c r="F1816" t="str">
        <f>IFERROR(_xlfn.XLOOKUP(TEXT(A1816, "0"), TEXT('Material master'!$A$2:'Material master'!$A$275, "0"), 'Material master'!$F$2:'Material master'!$F$275, 1),"")</f>
        <v>BK47 - Limestone Sand Coarse</v>
      </c>
      <c r="G1816" t="str">
        <f>IFERROR(_xlfn.XLOOKUP(TEXT(A1816, "0"), TEXT('Material master'!$A$2:'Material master'!$A$275, "0"), 'Material master'!$G$2:'Material master'!$G$275, 1),"")</f>
        <v>Ca-Carb AGROKAL WS</v>
      </c>
      <c r="H1816" t="s">
        <v>706</v>
      </c>
      <c r="I1816" s="257" t="s">
        <v>403</v>
      </c>
      <c r="J1816">
        <v>0.5</v>
      </c>
      <c r="K1816" s="32"/>
      <c r="L1816" s="32">
        <f t="shared" ref="L1816:W1816" si="1673">L1813 * $J1816</f>
        <v>31</v>
      </c>
      <c r="M1816" s="32">
        <f t="shared" si="1673"/>
        <v>112.5</v>
      </c>
      <c r="N1816" s="32">
        <f t="shared" si="1673"/>
        <v>186.5</v>
      </c>
      <c r="O1816" s="32">
        <f t="shared" si="1673"/>
        <v>203</v>
      </c>
      <c r="P1816" s="32">
        <f t="shared" si="1673"/>
        <v>221</v>
      </c>
      <c r="Q1816" s="32">
        <f t="shared" si="1673"/>
        <v>245</v>
      </c>
      <c r="R1816" s="32">
        <f t="shared" si="1673"/>
        <v>236.5</v>
      </c>
      <c r="S1816" s="32">
        <f t="shared" si="1673"/>
        <v>240</v>
      </c>
      <c r="T1816" s="32">
        <f t="shared" si="1673"/>
        <v>230</v>
      </c>
      <c r="U1816" s="32">
        <f t="shared" si="1673"/>
        <v>195.5</v>
      </c>
      <c r="V1816" s="32">
        <f t="shared" si="1673"/>
        <v>211.5</v>
      </c>
      <c r="W1816" s="32">
        <f t="shared" si="1673"/>
        <v>208.5</v>
      </c>
    </row>
    <row r="1817" spans="1:23" s="138" customFormat="1" x14ac:dyDescent="0.25">
      <c r="A1817" s="137" t="s">
        <v>569</v>
      </c>
      <c r="B1817" s="138" t="str">
        <f>IFERROR(_xlfn.XLOOKUP(TEXT(A1817, "0"), TEXT('Material master'!$A$2:'Material master'!$A$275, "0"), 'Material master'!$B$2:'Material master'!$B$275, 1),"")</f>
        <v>Sample/Prototype Bagged</v>
      </c>
      <c r="C1817" s="138" t="str">
        <f>IFERROR(_xlfn.XLOOKUP(TEXT(A1817, "0"), TEXT('Material master'!$A$2:'Material master'!$A$275, "0"), 'Material master'!$C$2:'Material master'!$C$275, 1),"")</f>
        <v>Bulk Product</v>
      </c>
      <c r="D1817" s="138" t="str">
        <f>IFERROR(_xlfn.XLOOKUP(TEXT(A1817, "0"), TEXT('Material master'!$A$2:'Material master'!$A$275, "0"), 'Material master'!$D$2:'Material master'!$D$275, 1),"")</f>
        <v>SV01 - Testing/Analysis</v>
      </c>
      <c r="E1817" s="138" t="str">
        <f>IFERROR(_xlfn.XLOOKUP(TEXT(A1817, "0"), TEXT('Material master'!$A$2:'Material master'!$A$275, "0"), 'Material master'!$E$2:'Material master'!$E$275, 1),"")</f>
        <v>SPC9011 - Chemical &amp; Physical Tests</v>
      </c>
      <c r="F1817" s="138" t="str">
        <f>IFERROR(_xlfn.XLOOKUP(TEXT(A1817, "0"), TEXT('Material master'!$A$2:'Material master'!$A$275, "0"), 'Material master'!$F$2:'Material master'!$F$275, 1),"")</f>
        <v/>
      </c>
      <c r="G1817" s="138" t="str">
        <f>IFERROR(_xlfn.XLOOKUP(TEXT(A1817, "0"), TEXT('Material master'!$A$2:'Material master'!$A$275, "0"), 'Material master'!$G$2:'Material master'!$G$275, 1),"")</f>
        <v>Prototype / Sample</v>
      </c>
      <c r="H1817" s="139" t="s">
        <v>696</v>
      </c>
      <c r="I1817" s="139"/>
      <c r="J1817" s="139"/>
      <c r="K1817" s="143"/>
      <c r="L1817" s="143">
        <v>0</v>
      </c>
      <c r="M1817" s="143">
        <v>0</v>
      </c>
      <c r="N1817" s="143">
        <v>0</v>
      </c>
      <c r="O1817" s="143">
        <v>0</v>
      </c>
      <c r="P1817" s="143">
        <v>0</v>
      </c>
      <c r="Q1817" s="143">
        <v>0</v>
      </c>
      <c r="R1817" s="143">
        <v>0</v>
      </c>
      <c r="S1817" s="143">
        <v>0</v>
      </c>
      <c r="T1817" s="143">
        <v>0</v>
      </c>
      <c r="U1817" s="143">
        <v>0</v>
      </c>
      <c r="V1817" s="143">
        <v>0</v>
      </c>
      <c r="W1817" s="143">
        <v>0</v>
      </c>
    </row>
    <row r="1818" spans="1:23" s="136" customFormat="1" x14ac:dyDescent="0.25">
      <c r="A1818" s="270" t="s">
        <v>569</v>
      </c>
      <c r="B1818" s="136" t="str">
        <f>IFERROR(_xlfn.XLOOKUP(TEXT(A1818, "0"), TEXT('Material master'!$A$2:'Material master'!$A$275, "0"), 'Material master'!$B$2:'Material master'!$B$275, 1),"")</f>
        <v>Sample/Prototype Bagged</v>
      </c>
      <c r="C1818" s="136" t="str">
        <f>IFERROR(_xlfn.XLOOKUP(TEXT(A1818, "0"), TEXT('Material master'!$A$2:'Material master'!$A$275, "0"), 'Material master'!$C$2:'Material master'!$C$275, 1),"")</f>
        <v>Bulk Product</v>
      </c>
      <c r="D1818" s="136" t="str">
        <f>IFERROR(_xlfn.XLOOKUP(TEXT(A1818, "0"), TEXT('Material master'!$A$2:'Material master'!$A$275, "0"), 'Material master'!$D$2:'Material master'!$D$275, 1),"")</f>
        <v>SV01 - Testing/Analysis</v>
      </c>
      <c r="E1818" s="136" t="str">
        <f>IFERROR(_xlfn.XLOOKUP(TEXT(A1818, "0"), TEXT('Material master'!$A$2:'Material master'!$A$275, "0"), 'Material master'!$E$2:'Material master'!$E$275, 1),"")</f>
        <v>SPC9011 - Chemical &amp; Physical Tests</v>
      </c>
      <c r="F1818" s="136" t="str">
        <f>IFERROR(_xlfn.XLOOKUP(TEXT(A1818, "0"), TEXT('Material master'!$A$2:'Material master'!$A$275, "0"), 'Material master'!$F$2:'Material master'!$F$275, 1),"")</f>
        <v/>
      </c>
      <c r="G1818" s="136" t="str">
        <f>IFERROR(_xlfn.XLOOKUP(TEXT(A1818, "0"), TEXT('Material master'!$A$2:'Material master'!$A$275, "0"), 'Material master'!$G$2:'Material master'!$G$275, 1),"")</f>
        <v>Prototype / Sample</v>
      </c>
      <c r="H1818" s="136" t="s">
        <v>697</v>
      </c>
      <c r="K1818" s="142">
        <v>288.625</v>
      </c>
      <c r="L1818" s="142">
        <f t="shared" ref="L1818:W1818" si="1674">K1818 - L1817 + L1820</f>
        <v>288.625</v>
      </c>
      <c r="M1818" s="142">
        <f t="shared" si="1674"/>
        <v>288.625</v>
      </c>
      <c r="N1818" s="142">
        <f t="shared" si="1674"/>
        <v>288.625</v>
      </c>
      <c r="O1818" s="142">
        <f t="shared" si="1674"/>
        <v>288.625</v>
      </c>
      <c r="P1818" s="142">
        <f t="shared" si="1674"/>
        <v>288.625</v>
      </c>
      <c r="Q1818" s="142">
        <f t="shared" si="1674"/>
        <v>288.625</v>
      </c>
      <c r="R1818" s="142">
        <f t="shared" si="1674"/>
        <v>288.625</v>
      </c>
      <c r="S1818" s="142">
        <f t="shared" si="1674"/>
        <v>288.625</v>
      </c>
      <c r="T1818" s="142">
        <f t="shared" si="1674"/>
        <v>288.625</v>
      </c>
      <c r="U1818" s="142">
        <f t="shared" si="1674"/>
        <v>288.625</v>
      </c>
      <c r="V1818" s="142">
        <f t="shared" si="1674"/>
        <v>288.625</v>
      </c>
      <c r="W1818" s="142">
        <f t="shared" si="1674"/>
        <v>288.625</v>
      </c>
    </row>
    <row r="1819" spans="1:23" x14ac:dyDescent="0.25">
      <c r="A1819" s="257" t="s">
        <v>569</v>
      </c>
      <c r="B1819" t="str">
        <f>IFERROR(_xlfn.XLOOKUP(TEXT(A1819, "0"), TEXT('Material master'!$A$2:'Material master'!$A$275, "0"), 'Material master'!$B$2:'Material master'!$B$275, 1),"")</f>
        <v>Sample/Prototype Bagged</v>
      </c>
      <c r="C1819" t="str">
        <f>IFERROR(_xlfn.XLOOKUP(TEXT(A1819, "0"), TEXT('Material master'!$A$2:'Material master'!$A$275, "0"), 'Material master'!$C$2:'Material master'!$C$275, 1),"")</f>
        <v>Bulk Product</v>
      </c>
      <c r="D1819" t="str">
        <f>IFERROR(_xlfn.XLOOKUP(TEXT(A1819, "0"), TEXT('Material master'!$A$2:'Material master'!$A$275, "0"), 'Material master'!$D$2:'Material master'!$D$275, 1),"")</f>
        <v>SV01 - Testing/Analysis</v>
      </c>
      <c r="E1819" t="str">
        <f>IFERROR(_xlfn.XLOOKUP(TEXT(A1819, "0"), TEXT('Material master'!$A$2:'Material master'!$A$275, "0"), 'Material master'!$E$2:'Material master'!$E$275, 1),"")</f>
        <v>SPC9011 - Chemical &amp; Physical Tests</v>
      </c>
      <c r="F1819" t="str">
        <f>IFERROR(_xlfn.XLOOKUP(TEXT(A1819, "0"), TEXT('Material master'!$A$2:'Material master'!$A$275, "0"), 'Material master'!$F$2:'Material master'!$F$275, 1),"")</f>
        <v/>
      </c>
      <c r="G1819" t="str">
        <f>IFERROR(_xlfn.XLOOKUP(TEXT(A1819, "0"), TEXT('Material master'!$A$2:'Material master'!$A$275, "0"), 'Material master'!$G$2:'Material master'!$G$275, 1),"")</f>
        <v>Prototype / Sample</v>
      </c>
      <c r="H1819" t="s">
        <v>698</v>
      </c>
      <c r="I1819" s="32">
        <v>0</v>
      </c>
      <c r="J1819" s="258">
        <f>IFERROR($I1819/AVERAGE($L1817:$W1817),0)</f>
        <v>0</v>
      </c>
      <c r="K1819" s="32"/>
      <c r="L1819" s="32">
        <f t="shared" ref="L1819:W1819" si="1675">$I1819</f>
        <v>0</v>
      </c>
      <c r="M1819" s="32">
        <f t="shared" si="1675"/>
        <v>0</v>
      </c>
      <c r="N1819" s="32">
        <f t="shared" si="1675"/>
        <v>0</v>
      </c>
      <c r="O1819" s="32">
        <f t="shared" si="1675"/>
        <v>0</v>
      </c>
      <c r="P1819" s="32">
        <f t="shared" si="1675"/>
        <v>0</v>
      </c>
      <c r="Q1819" s="32">
        <f t="shared" si="1675"/>
        <v>0</v>
      </c>
      <c r="R1819" s="32">
        <f t="shared" si="1675"/>
        <v>0</v>
      </c>
      <c r="S1819" s="32">
        <f t="shared" si="1675"/>
        <v>0</v>
      </c>
      <c r="T1819" s="32">
        <f t="shared" si="1675"/>
        <v>0</v>
      </c>
      <c r="U1819" s="32">
        <f t="shared" si="1675"/>
        <v>0</v>
      </c>
      <c r="V1819" s="32">
        <f t="shared" si="1675"/>
        <v>0</v>
      </c>
      <c r="W1819" s="32">
        <f t="shared" si="1675"/>
        <v>0</v>
      </c>
    </row>
    <row r="1820" spans="1:23" x14ac:dyDescent="0.25">
      <c r="A1820" s="257" t="s">
        <v>569</v>
      </c>
      <c r="B1820" t="str">
        <f>IFERROR(_xlfn.XLOOKUP(TEXT(A1820, "0"), TEXT('Material master'!$A$2:'Material master'!$A$275, "0"), 'Material master'!$B$2:'Material master'!$B$275, 1),"")</f>
        <v>Sample/Prototype Bagged</v>
      </c>
      <c r="C1820" t="str">
        <f>IFERROR(_xlfn.XLOOKUP(TEXT(A1820, "0"), TEXT('Material master'!$A$2:'Material master'!$A$275, "0"), 'Material master'!$C$2:'Material master'!$C$275, 1),"")</f>
        <v>Bulk Product</v>
      </c>
      <c r="D1820" t="str">
        <f>IFERROR(_xlfn.XLOOKUP(TEXT(A1820, "0"), TEXT('Material master'!$A$2:'Material master'!$A$275, "0"), 'Material master'!$D$2:'Material master'!$D$275, 1),"")</f>
        <v>SV01 - Testing/Analysis</v>
      </c>
      <c r="E1820" t="str">
        <f>IFERROR(_xlfn.XLOOKUP(TEXT(A1820, "0"), TEXT('Material master'!$A$2:'Material master'!$A$275, "0"), 'Material master'!$E$2:'Material master'!$E$275, 1),"")</f>
        <v>SPC9011 - Chemical &amp; Physical Tests</v>
      </c>
      <c r="F1820" t="str">
        <f>IFERROR(_xlfn.XLOOKUP(TEXT(A1820, "0"), TEXT('Material master'!$A$2:'Material master'!$A$275, "0"), 'Material master'!$F$2:'Material master'!$F$275, 1),"")</f>
        <v/>
      </c>
      <c r="G1820" t="str">
        <f>IFERROR(_xlfn.XLOOKUP(TEXT(A1820, "0"), TEXT('Material master'!$A$2:'Material master'!$A$275, "0"), 'Material master'!$G$2:'Material master'!$G$275, 1),"")</f>
        <v>Prototype / Sample</v>
      </c>
      <c r="H1820" t="s">
        <v>704</v>
      </c>
      <c r="I1820">
        <v>1</v>
      </c>
      <c r="K1820" s="32"/>
      <c r="L1820" s="32">
        <f t="shared" ref="L1820:W1820" si="1676">IF(( L1819 - K1818 + L1817 ) &gt; 0, CEILING(( L1819 - K1818 + L1817 ), $I1820), 0)</f>
        <v>0</v>
      </c>
      <c r="M1820" s="32">
        <f t="shared" si="1676"/>
        <v>0</v>
      </c>
      <c r="N1820" s="32">
        <f t="shared" si="1676"/>
        <v>0</v>
      </c>
      <c r="O1820" s="32">
        <f t="shared" si="1676"/>
        <v>0</v>
      </c>
      <c r="P1820" s="32">
        <f t="shared" si="1676"/>
        <v>0</v>
      </c>
      <c r="Q1820" s="32">
        <f t="shared" si="1676"/>
        <v>0</v>
      </c>
      <c r="R1820" s="32">
        <f t="shared" si="1676"/>
        <v>0</v>
      </c>
      <c r="S1820" s="32">
        <f t="shared" si="1676"/>
        <v>0</v>
      </c>
      <c r="T1820" s="32">
        <f t="shared" si="1676"/>
        <v>0</v>
      </c>
      <c r="U1820" s="32">
        <f t="shared" si="1676"/>
        <v>0</v>
      </c>
      <c r="V1820" s="32">
        <f t="shared" si="1676"/>
        <v>0</v>
      </c>
      <c r="W1820" s="32">
        <f t="shared" si="1676"/>
        <v>0</v>
      </c>
    </row>
    <row r="1821" spans="1:23" x14ac:dyDescent="0.25">
      <c r="A1821" s="257" t="s">
        <v>569</v>
      </c>
      <c r="B1821" t="str">
        <f>IFERROR(_xlfn.XLOOKUP(TEXT(A1821, "0"), TEXT('Material master'!$A$2:'Material master'!$A$275, "0"), 'Material master'!$B$2:'Material master'!$B$275, 1),"")</f>
        <v>Sample/Prototype Bagged</v>
      </c>
      <c r="C1821" t="str">
        <f>IFERROR(_xlfn.XLOOKUP(TEXT(A1821, "0"), TEXT('Material master'!$A$2:'Material master'!$A$275, "0"), 'Material master'!$C$2:'Material master'!$C$275, 1),"")</f>
        <v>Bulk Product</v>
      </c>
      <c r="D1821" t="str">
        <f>IFERROR(_xlfn.XLOOKUP(TEXT(A1821, "0"), TEXT('Material master'!$A$2:'Material master'!$A$275, "0"), 'Material master'!$D$2:'Material master'!$D$275, 1),"")</f>
        <v>SV01 - Testing/Analysis</v>
      </c>
      <c r="E1821" t="str">
        <f>IFERROR(_xlfn.XLOOKUP(TEXT(A1821, "0"), TEXT('Material master'!$A$2:'Material master'!$A$275, "0"), 'Material master'!$E$2:'Material master'!$E$275, 1),"")</f>
        <v>SPC9011 - Chemical &amp; Physical Tests</v>
      </c>
      <c r="F1821" t="str">
        <f>IFERROR(_xlfn.XLOOKUP(TEXT(A1821, "0"), TEXT('Material master'!$A$2:'Material master'!$A$275, "0"), 'Material master'!$F$2:'Material master'!$F$275, 1),"")</f>
        <v/>
      </c>
      <c r="G1821" t="str">
        <f>IFERROR(_xlfn.XLOOKUP(TEXT(A1821, "0"), TEXT('Material master'!$A$2:'Material master'!$A$275, "0"), 'Material master'!$G$2:'Material master'!$G$275, 1),"")</f>
        <v>Prototype / Sample</v>
      </c>
      <c r="H1821" t="s">
        <v>705</v>
      </c>
      <c r="I1821" t="s">
        <v>599</v>
      </c>
      <c r="J1821">
        <v>2.5</v>
      </c>
      <c r="K1821" s="32"/>
      <c r="L1821" s="32">
        <f t="shared" ref="L1821:W1821" si="1677">L1820 / $J1821</f>
        <v>0</v>
      </c>
      <c r="M1821" s="32">
        <f t="shared" si="1677"/>
        <v>0</v>
      </c>
      <c r="N1821" s="32">
        <f t="shared" si="1677"/>
        <v>0</v>
      </c>
      <c r="O1821" s="32">
        <f t="shared" si="1677"/>
        <v>0</v>
      </c>
      <c r="P1821" s="32">
        <f t="shared" si="1677"/>
        <v>0</v>
      </c>
      <c r="Q1821" s="32">
        <f t="shared" si="1677"/>
        <v>0</v>
      </c>
      <c r="R1821" s="32">
        <f t="shared" si="1677"/>
        <v>0</v>
      </c>
      <c r="S1821" s="32">
        <f t="shared" si="1677"/>
        <v>0</v>
      </c>
      <c r="T1821" s="32">
        <f t="shared" si="1677"/>
        <v>0</v>
      </c>
      <c r="U1821" s="32">
        <f t="shared" si="1677"/>
        <v>0</v>
      </c>
      <c r="V1821" s="32">
        <f t="shared" si="1677"/>
        <v>0</v>
      </c>
      <c r="W1821" s="32">
        <f t="shared" si="1677"/>
        <v>0</v>
      </c>
    </row>
    <row r="1822" spans="1:23" x14ac:dyDescent="0.25">
      <c r="A1822" s="257" t="s">
        <v>569</v>
      </c>
      <c r="B1822" t="str">
        <f>IFERROR(_xlfn.XLOOKUP(TEXT(A1822, "0"), TEXT('Material master'!$A$2:'Material master'!$A$275, "0"), 'Material master'!$B$2:'Material master'!$B$275, 1),"")</f>
        <v>Sample/Prototype Bagged</v>
      </c>
      <c r="C1822" t="str">
        <f>IFERROR(_xlfn.XLOOKUP(TEXT(A1822, "0"), TEXT('Material master'!$A$2:'Material master'!$A$275, "0"), 'Material master'!$C$2:'Material master'!$C$275, 1),"")</f>
        <v>Bulk Product</v>
      </c>
      <c r="D1822" t="str">
        <f>IFERROR(_xlfn.XLOOKUP(TEXT(A1822, "0"), TEXT('Material master'!$A$2:'Material master'!$A$275, "0"), 'Material master'!$D$2:'Material master'!$D$275, 1),"")</f>
        <v>SV01 - Testing/Analysis</v>
      </c>
      <c r="E1822" t="str">
        <f>IFERROR(_xlfn.XLOOKUP(TEXT(A1822, "0"), TEXT('Material master'!$A$2:'Material master'!$A$275, "0"), 'Material master'!$E$2:'Material master'!$E$275, 1),"")</f>
        <v>SPC9011 - Chemical &amp; Physical Tests</v>
      </c>
      <c r="F1822" t="str">
        <f>IFERROR(_xlfn.XLOOKUP(TEXT(A1822, "0"), TEXT('Material master'!$A$2:'Material master'!$A$275, "0"), 'Material master'!$F$2:'Material master'!$F$275, 1),"")</f>
        <v/>
      </c>
      <c r="G1822" t="str">
        <f>IFERROR(_xlfn.XLOOKUP(TEXT(A1822, "0"), TEXT('Material master'!$A$2:'Material master'!$A$275, "0"), 'Material master'!$G$2:'Material master'!$G$275, 1),"")</f>
        <v>Prototype / Sample</v>
      </c>
      <c r="H1822" t="s">
        <v>706</v>
      </c>
      <c r="I1822" s="257" t="s">
        <v>115</v>
      </c>
      <c r="J1822">
        <v>1</v>
      </c>
      <c r="K1822" s="32"/>
      <c r="L1822" s="32">
        <f t="shared" ref="L1822:W1822" si="1678">L1820 * $J1822</f>
        <v>0</v>
      </c>
      <c r="M1822" s="32">
        <f t="shared" si="1678"/>
        <v>0</v>
      </c>
      <c r="N1822" s="32">
        <f t="shared" si="1678"/>
        <v>0</v>
      </c>
      <c r="O1822" s="32">
        <f t="shared" si="1678"/>
        <v>0</v>
      </c>
      <c r="P1822" s="32">
        <f t="shared" si="1678"/>
        <v>0</v>
      </c>
      <c r="Q1822" s="32">
        <f t="shared" si="1678"/>
        <v>0</v>
      </c>
      <c r="R1822" s="32">
        <f t="shared" si="1678"/>
        <v>0</v>
      </c>
      <c r="S1822" s="32">
        <f t="shared" si="1678"/>
        <v>0</v>
      </c>
      <c r="T1822" s="32">
        <f t="shared" si="1678"/>
        <v>0</v>
      </c>
      <c r="U1822" s="32">
        <f t="shared" si="1678"/>
        <v>0</v>
      </c>
      <c r="V1822" s="32">
        <f t="shared" si="1678"/>
        <v>0</v>
      </c>
      <c r="W1822" s="32">
        <f t="shared" si="1678"/>
        <v>0</v>
      </c>
    </row>
    <row r="1823" spans="1:23" x14ac:dyDescent="0.25">
      <c r="A1823" s="257" t="s">
        <v>569</v>
      </c>
      <c r="B1823" t="str">
        <f>IFERROR(_xlfn.XLOOKUP(TEXT(A1823, "0"), TEXT('Material master'!$A$2:'Material master'!$A$275, "0"), 'Material master'!$B$2:'Material master'!$B$275, 1),"")</f>
        <v>Sample/Prototype Bagged</v>
      </c>
      <c r="C1823" t="str">
        <f>IFERROR(_xlfn.XLOOKUP(TEXT(A1823, "0"), TEXT('Material master'!$A$2:'Material master'!$A$275, "0"), 'Material master'!$C$2:'Material master'!$C$275, 1),"")</f>
        <v>Bulk Product</v>
      </c>
      <c r="D1823" t="str">
        <f>IFERROR(_xlfn.XLOOKUP(TEXT(A1823, "0"), TEXT('Material master'!$A$2:'Material master'!$A$275, "0"), 'Material master'!$D$2:'Material master'!$D$275, 1),"")</f>
        <v>SV01 - Testing/Analysis</v>
      </c>
      <c r="E1823" t="str">
        <f>IFERROR(_xlfn.XLOOKUP(TEXT(A1823, "0"), TEXT('Material master'!$A$2:'Material master'!$A$275, "0"), 'Material master'!$E$2:'Material master'!$E$275, 1),"")</f>
        <v>SPC9011 - Chemical &amp; Physical Tests</v>
      </c>
      <c r="F1823" t="str">
        <f>IFERROR(_xlfn.XLOOKUP(TEXT(A1823, "0"), TEXT('Material master'!$A$2:'Material master'!$A$275, "0"), 'Material master'!$F$2:'Material master'!$F$275, 1),"")</f>
        <v/>
      </c>
      <c r="G1823" t="str">
        <f>IFERROR(_xlfn.XLOOKUP(TEXT(A1823, "0"), TEXT('Material master'!$A$2:'Material master'!$A$275, "0"), 'Material master'!$G$2:'Material master'!$G$275, 1),"")</f>
        <v>Prototype / Sample</v>
      </c>
      <c r="H1823" t="s">
        <v>706</v>
      </c>
      <c r="I1823" s="257" t="s">
        <v>117</v>
      </c>
      <c r="J1823">
        <v>0.104</v>
      </c>
      <c r="K1823" s="32"/>
      <c r="L1823" s="32">
        <f t="shared" ref="L1823:W1823" si="1679">L1820 * $J1823</f>
        <v>0</v>
      </c>
      <c r="M1823" s="32">
        <f t="shared" si="1679"/>
        <v>0</v>
      </c>
      <c r="N1823" s="32">
        <f t="shared" si="1679"/>
        <v>0</v>
      </c>
      <c r="O1823" s="32">
        <f t="shared" si="1679"/>
        <v>0</v>
      </c>
      <c r="P1823" s="32">
        <f t="shared" si="1679"/>
        <v>0</v>
      </c>
      <c r="Q1823" s="32">
        <f t="shared" si="1679"/>
        <v>0</v>
      </c>
      <c r="R1823" s="32">
        <f t="shared" si="1679"/>
        <v>0</v>
      </c>
      <c r="S1823" s="32">
        <f t="shared" si="1679"/>
        <v>0</v>
      </c>
      <c r="T1823" s="32">
        <f t="shared" si="1679"/>
        <v>0</v>
      </c>
      <c r="U1823" s="32">
        <f t="shared" si="1679"/>
        <v>0</v>
      </c>
      <c r="V1823" s="32">
        <f t="shared" si="1679"/>
        <v>0</v>
      </c>
      <c r="W1823" s="32">
        <f t="shared" si="1679"/>
        <v>0</v>
      </c>
    </row>
    <row r="1824" spans="1:23" x14ac:dyDescent="0.25">
      <c r="A1824" s="257" t="s">
        <v>569</v>
      </c>
      <c r="B1824" t="str">
        <f>IFERROR(_xlfn.XLOOKUP(TEXT(A1824, "0"), TEXT('Material master'!$A$2:'Material master'!$A$275, "0"), 'Material master'!$B$2:'Material master'!$B$275, 1),"")</f>
        <v>Sample/Prototype Bagged</v>
      </c>
      <c r="C1824" t="str">
        <f>IFERROR(_xlfn.XLOOKUP(TEXT(A1824, "0"), TEXT('Material master'!$A$2:'Material master'!$A$275, "0"), 'Material master'!$C$2:'Material master'!$C$275, 1),"")</f>
        <v>Bulk Product</v>
      </c>
      <c r="D1824" t="str">
        <f>IFERROR(_xlfn.XLOOKUP(TEXT(A1824, "0"), TEXT('Material master'!$A$2:'Material master'!$A$275, "0"), 'Material master'!$D$2:'Material master'!$D$275, 1),"")</f>
        <v>SV01 - Testing/Analysis</v>
      </c>
      <c r="E1824" t="str">
        <f>IFERROR(_xlfn.XLOOKUP(TEXT(A1824, "0"), TEXT('Material master'!$A$2:'Material master'!$A$275, "0"), 'Material master'!$E$2:'Material master'!$E$275, 1),"")</f>
        <v>SPC9011 - Chemical &amp; Physical Tests</v>
      </c>
      <c r="F1824" t="str">
        <f>IFERROR(_xlfn.XLOOKUP(TEXT(A1824, "0"), TEXT('Material master'!$A$2:'Material master'!$A$275, "0"), 'Material master'!$F$2:'Material master'!$F$275, 1),"")</f>
        <v/>
      </c>
      <c r="G1824" t="str">
        <f>IFERROR(_xlfn.XLOOKUP(TEXT(A1824, "0"), TEXT('Material master'!$A$2:'Material master'!$A$275, "0"), 'Material master'!$G$2:'Material master'!$G$275, 1),"")</f>
        <v>Prototype / Sample</v>
      </c>
      <c r="H1824" t="s">
        <v>706</v>
      </c>
      <c r="I1824" s="257" t="s">
        <v>119</v>
      </c>
      <c r="J1824">
        <v>1.042</v>
      </c>
      <c r="K1824" s="32"/>
      <c r="L1824" s="32">
        <f t="shared" ref="L1824:W1824" si="1680">L1820 * $J1824</f>
        <v>0</v>
      </c>
      <c r="M1824" s="32">
        <f t="shared" si="1680"/>
        <v>0</v>
      </c>
      <c r="N1824" s="32">
        <f t="shared" si="1680"/>
        <v>0</v>
      </c>
      <c r="O1824" s="32">
        <f t="shared" si="1680"/>
        <v>0</v>
      </c>
      <c r="P1824" s="32">
        <f t="shared" si="1680"/>
        <v>0</v>
      </c>
      <c r="Q1824" s="32">
        <f t="shared" si="1680"/>
        <v>0</v>
      </c>
      <c r="R1824" s="32">
        <f t="shared" si="1680"/>
        <v>0</v>
      </c>
      <c r="S1824" s="32">
        <f t="shared" si="1680"/>
        <v>0</v>
      </c>
      <c r="T1824" s="32">
        <f t="shared" si="1680"/>
        <v>0</v>
      </c>
      <c r="U1824" s="32">
        <f t="shared" si="1680"/>
        <v>0</v>
      </c>
      <c r="V1824" s="32">
        <f t="shared" si="1680"/>
        <v>0</v>
      </c>
      <c r="W1824" s="32">
        <f t="shared" si="1680"/>
        <v>0</v>
      </c>
    </row>
    <row r="1825" spans="1:23" x14ac:dyDescent="0.25">
      <c r="A1825" s="257" t="s">
        <v>569</v>
      </c>
      <c r="B1825" t="str">
        <f>IFERROR(_xlfn.XLOOKUP(TEXT(A1825, "0"), TEXT('Material master'!$A$2:'Material master'!$A$275, "0"), 'Material master'!$B$2:'Material master'!$B$275, 1),"")</f>
        <v>Sample/Prototype Bagged</v>
      </c>
      <c r="C1825" t="str">
        <f>IFERROR(_xlfn.XLOOKUP(TEXT(A1825, "0"), TEXT('Material master'!$A$2:'Material master'!$A$275, "0"), 'Material master'!$C$2:'Material master'!$C$275, 1),"")</f>
        <v>Bulk Product</v>
      </c>
      <c r="D1825" t="str">
        <f>IFERROR(_xlfn.XLOOKUP(TEXT(A1825, "0"), TEXT('Material master'!$A$2:'Material master'!$A$275, "0"), 'Material master'!$D$2:'Material master'!$D$275, 1),"")</f>
        <v>SV01 - Testing/Analysis</v>
      </c>
      <c r="E1825" t="str">
        <f>IFERROR(_xlfn.XLOOKUP(TEXT(A1825, "0"), TEXT('Material master'!$A$2:'Material master'!$A$275, "0"), 'Material master'!$E$2:'Material master'!$E$275, 1),"")</f>
        <v>SPC9011 - Chemical &amp; Physical Tests</v>
      </c>
      <c r="F1825" t="str">
        <f>IFERROR(_xlfn.XLOOKUP(TEXT(A1825, "0"), TEXT('Material master'!$A$2:'Material master'!$A$275, "0"), 'Material master'!$F$2:'Material master'!$F$275, 1),"")</f>
        <v/>
      </c>
      <c r="G1825" t="str">
        <f>IFERROR(_xlfn.XLOOKUP(TEXT(A1825, "0"), TEXT('Material master'!$A$2:'Material master'!$A$275, "0"), 'Material master'!$G$2:'Material master'!$G$275, 1),"")</f>
        <v>Prototype / Sample</v>
      </c>
      <c r="H1825" t="s">
        <v>706</v>
      </c>
      <c r="I1825" s="257" t="s">
        <v>129</v>
      </c>
      <c r="J1825">
        <v>48</v>
      </c>
      <c r="K1825" s="32"/>
      <c r="L1825" s="32">
        <f t="shared" ref="L1825:W1825" si="1681">L1820 * $J1825</f>
        <v>0</v>
      </c>
      <c r="M1825" s="32">
        <f t="shared" si="1681"/>
        <v>0</v>
      </c>
      <c r="N1825" s="32">
        <f t="shared" si="1681"/>
        <v>0</v>
      </c>
      <c r="O1825" s="32">
        <f t="shared" si="1681"/>
        <v>0</v>
      </c>
      <c r="P1825" s="32">
        <f t="shared" si="1681"/>
        <v>0</v>
      </c>
      <c r="Q1825" s="32">
        <f t="shared" si="1681"/>
        <v>0</v>
      </c>
      <c r="R1825" s="32">
        <f t="shared" si="1681"/>
        <v>0</v>
      </c>
      <c r="S1825" s="32">
        <f t="shared" si="1681"/>
        <v>0</v>
      </c>
      <c r="T1825" s="32">
        <f t="shared" si="1681"/>
        <v>0</v>
      </c>
      <c r="U1825" s="32">
        <f t="shared" si="1681"/>
        <v>0</v>
      </c>
      <c r="V1825" s="32">
        <f t="shared" si="1681"/>
        <v>0</v>
      </c>
      <c r="W1825" s="32">
        <f t="shared" si="1681"/>
        <v>0</v>
      </c>
    </row>
    <row r="1826" spans="1:23" ht="15.75" thickBot="1" x14ac:dyDescent="0.3">
      <c r="A1826" s="257" t="s">
        <v>569</v>
      </c>
      <c r="B1826" t="str">
        <f>IFERROR(_xlfn.XLOOKUP(TEXT(A1826, "0"), TEXT('Material master'!$A$2:'Material master'!$A$275, "0"), 'Material master'!$B$2:'Material master'!$B$275, 1),"")</f>
        <v>Sample/Prototype Bagged</v>
      </c>
      <c r="C1826" t="str">
        <f>IFERROR(_xlfn.XLOOKUP(TEXT(A1826, "0"), TEXT('Material master'!$A$2:'Material master'!$A$275, "0"), 'Material master'!$C$2:'Material master'!$C$275, 1),"")</f>
        <v>Bulk Product</v>
      </c>
      <c r="D1826" t="str">
        <f>IFERROR(_xlfn.XLOOKUP(TEXT(A1826, "0"), TEXT('Material master'!$A$2:'Material master'!$A$275, "0"), 'Material master'!$D$2:'Material master'!$D$275, 1),"")</f>
        <v>SV01 - Testing/Analysis</v>
      </c>
      <c r="E1826" t="str">
        <f>IFERROR(_xlfn.XLOOKUP(TEXT(A1826, "0"), TEXT('Material master'!$A$2:'Material master'!$A$275, "0"), 'Material master'!$E$2:'Material master'!$E$275, 1),"")</f>
        <v>SPC9011 - Chemical &amp; Physical Tests</v>
      </c>
      <c r="F1826" t="str">
        <f>IFERROR(_xlfn.XLOOKUP(TEXT(A1826, "0"), TEXT('Material master'!$A$2:'Material master'!$A$275, "0"), 'Material master'!$F$2:'Material master'!$F$275, 1),"")</f>
        <v/>
      </c>
      <c r="G1826" t="str">
        <f>IFERROR(_xlfn.XLOOKUP(TEXT(A1826, "0"), TEXT('Material master'!$A$2:'Material master'!$A$275, "0"), 'Material master'!$G$2:'Material master'!$G$275, 1),"")</f>
        <v>Prototype / Sample</v>
      </c>
      <c r="H1826" t="s">
        <v>706</v>
      </c>
      <c r="I1826" s="257" t="s">
        <v>179</v>
      </c>
      <c r="J1826">
        <v>0.96</v>
      </c>
      <c r="K1826" s="32"/>
      <c r="L1826" s="32">
        <f t="shared" ref="L1826:W1826" si="1682">L1820 * $J1826</f>
        <v>0</v>
      </c>
      <c r="M1826" s="32">
        <f t="shared" si="1682"/>
        <v>0</v>
      </c>
      <c r="N1826" s="32">
        <f t="shared" si="1682"/>
        <v>0</v>
      </c>
      <c r="O1826" s="32">
        <f t="shared" si="1682"/>
        <v>0</v>
      </c>
      <c r="P1826" s="32">
        <f t="shared" si="1682"/>
        <v>0</v>
      </c>
      <c r="Q1826" s="32">
        <f t="shared" si="1682"/>
        <v>0</v>
      </c>
      <c r="R1826" s="32">
        <f t="shared" si="1682"/>
        <v>0</v>
      </c>
      <c r="S1826" s="32">
        <f t="shared" si="1682"/>
        <v>0</v>
      </c>
      <c r="T1826" s="32">
        <f t="shared" si="1682"/>
        <v>0</v>
      </c>
      <c r="U1826" s="32">
        <f t="shared" si="1682"/>
        <v>0</v>
      </c>
      <c r="V1826" s="32">
        <f t="shared" si="1682"/>
        <v>0</v>
      </c>
      <c r="W1826" s="32">
        <f t="shared" si="1682"/>
        <v>0</v>
      </c>
    </row>
    <row r="1827" spans="1:23" s="138" customFormat="1" x14ac:dyDescent="0.25">
      <c r="A1827" s="137" t="s">
        <v>574</v>
      </c>
      <c r="B1827" s="138" t="str">
        <f>IFERROR(_xlfn.XLOOKUP(TEXT(A1827, "0"), TEXT('Material master'!$A$2:'Material master'!$A$275, "0"), 'Material master'!$B$2:'Material master'!$B$275, 1),"")</f>
        <v>Prototype bulk</v>
      </c>
      <c r="C1827" s="138" t="str">
        <f>IFERROR(_xlfn.XLOOKUP(TEXT(A1827, "0"), TEXT('Material master'!$A$2:'Material master'!$A$275, "0"), 'Material master'!$C$2:'Material master'!$C$275, 1),"")</f>
        <v>Bulk Product</v>
      </c>
      <c r="D1827" s="138" t="str">
        <f>IFERROR(_xlfn.XLOOKUP(TEXT(A1827, "0"), TEXT('Material master'!$A$2:'Material master'!$A$275, "0"), 'Material master'!$D$2:'Material master'!$D$275, 1),"")</f>
        <v/>
      </c>
      <c r="E1827" s="138" t="str">
        <f>IFERROR(_xlfn.XLOOKUP(TEXT(A1827, "0"), TEXT('Material master'!$A$2:'Material master'!$A$275, "0"), 'Material master'!$E$2:'Material master'!$E$275, 1),"")</f>
        <v/>
      </c>
      <c r="F1827" s="138" t="str">
        <f>IFERROR(_xlfn.XLOOKUP(TEXT(A1827, "0"), TEXT('Material master'!$A$2:'Material master'!$A$275, "0"), 'Material master'!$F$2:'Material master'!$F$275, 1),"")</f>
        <v/>
      </c>
      <c r="G1827" s="138" t="str">
        <f>IFERROR(_xlfn.XLOOKUP(TEXT(A1827, "0"), TEXT('Material master'!$A$2:'Material master'!$A$275, "0"), 'Material master'!$G$2:'Material master'!$G$275, 1),"")</f>
        <v/>
      </c>
      <c r="H1827" s="139" t="s">
        <v>696</v>
      </c>
      <c r="I1827" s="139"/>
      <c r="J1827" s="139"/>
      <c r="K1827" s="143"/>
      <c r="L1827" s="143">
        <v>0</v>
      </c>
      <c r="M1827" s="143">
        <v>0</v>
      </c>
      <c r="N1827" s="143">
        <v>0</v>
      </c>
      <c r="O1827" s="143">
        <v>0</v>
      </c>
      <c r="P1827" s="143">
        <v>0</v>
      </c>
      <c r="Q1827" s="143">
        <v>0</v>
      </c>
      <c r="R1827" s="143">
        <v>0</v>
      </c>
      <c r="S1827" s="143">
        <v>0</v>
      </c>
      <c r="T1827" s="143">
        <v>0</v>
      </c>
      <c r="U1827" s="143">
        <v>0</v>
      </c>
      <c r="V1827" s="143">
        <v>0</v>
      </c>
      <c r="W1827" s="143">
        <v>0</v>
      </c>
    </row>
    <row r="1828" spans="1:23" s="136" customFormat="1" x14ac:dyDescent="0.25">
      <c r="A1828" s="270" t="s">
        <v>574</v>
      </c>
      <c r="B1828" s="136" t="str">
        <f>IFERROR(_xlfn.XLOOKUP(TEXT(A1828, "0"), TEXT('Material master'!$A$2:'Material master'!$A$275, "0"), 'Material master'!$B$2:'Material master'!$B$275, 1),"")</f>
        <v>Prototype bulk</v>
      </c>
      <c r="C1828" s="136" t="str">
        <f>IFERROR(_xlfn.XLOOKUP(TEXT(A1828, "0"), TEXT('Material master'!$A$2:'Material master'!$A$275, "0"), 'Material master'!$C$2:'Material master'!$C$275, 1),"")</f>
        <v>Bulk Product</v>
      </c>
      <c r="D1828" s="136" t="str">
        <f>IFERROR(_xlfn.XLOOKUP(TEXT(A1828, "0"), TEXT('Material master'!$A$2:'Material master'!$A$275, "0"), 'Material master'!$D$2:'Material master'!$D$275, 1),"")</f>
        <v/>
      </c>
      <c r="E1828" s="136" t="str">
        <f>IFERROR(_xlfn.XLOOKUP(TEXT(A1828, "0"), TEXT('Material master'!$A$2:'Material master'!$A$275, "0"), 'Material master'!$E$2:'Material master'!$E$275, 1),"")</f>
        <v/>
      </c>
      <c r="F1828" s="136" t="str">
        <f>IFERROR(_xlfn.XLOOKUP(TEXT(A1828, "0"), TEXT('Material master'!$A$2:'Material master'!$A$275, "0"), 'Material master'!$F$2:'Material master'!$F$275, 1),"")</f>
        <v/>
      </c>
      <c r="G1828" s="136" t="str">
        <f>IFERROR(_xlfn.XLOOKUP(TEXT(A1828, "0"), TEXT('Material master'!$A$2:'Material master'!$A$275, "0"), 'Material master'!$G$2:'Material master'!$G$275, 1),"")</f>
        <v/>
      </c>
      <c r="H1828" s="136" t="s">
        <v>697</v>
      </c>
      <c r="K1828" s="142">
        <v>95.1</v>
      </c>
      <c r="L1828" s="142">
        <f t="shared" ref="L1828:W1828" si="1683">K1828 - L1827 + L1830</f>
        <v>95.1</v>
      </c>
      <c r="M1828" s="142">
        <f t="shared" si="1683"/>
        <v>95.1</v>
      </c>
      <c r="N1828" s="142">
        <f t="shared" si="1683"/>
        <v>95.1</v>
      </c>
      <c r="O1828" s="142">
        <f t="shared" si="1683"/>
        <v>95.1</v>
      </c>
      <c r="P1828" s="142">
        <f t="shared" si="1683"/>
        <v>95.1</v>
      </c>
      <c r="Q1828" s="142">
        <f t="shared" si="1683"/>
        <v>95.1</v>
      </c>
      <c r="R1828" s="142">
        <f t="shared" si="1683"/>
        <v>95.1</v>
      </c>
      <c r="S1828" s="142">
        <f t="shared" si="1683"/>
        <v>95.1</v>
      </c>
      <c r="T1828" s="142">
        <f t="shared" si="1683"/>
        <v>95.1</v>
      </c>
      <c r="U1828" s="142">
        <f t="shared" si="1683"/>
        <v>95.1</v>
      </c>
      <c r="V1828" s="142">
        <f t="shared" si="1683"/>
        <v>95.1</v>
      </c>
      <c r="W1828" s="142">
        <f t="shared" si="1683"/>
        <v>95.1</v>
      </c>
    </row>
    <row r="1829" spans="1:23" x14ac:dyDescent="0.25">
      <c r="A1829" s="257" t="s">
        <v>574</v>
      </c>
      <c r="B1829" t="str">
        <f>IFERROR(_xlfn.XLOOKUP(TEXT(A1829, "0"), TEXT('Material master'!$A$2:'Material master'!$A$275, "0"), 'Material master'!$B$2:'Material master'!$B$275, 1),"")</f>
        <v>Prototype bulk</v>
      </c>
      <c r="C1829" t="str">
        <f>IFERROR(_xlfn.XLOOKUP(TEXT(A1829, "0"), TEXT('Material master'!$A$2:'Material master'!$A$275, "0"), 'Material master'!$C$2:'Material master'!$C$275, 1),"")</f>
        <v>Bulk Product</v>
      </c>
      <c r="D1829" t="str">
        <f>IFERROR(_xlfn.XLOOKUP(TEXT(A1829, "0"), TEXT('Material master'!$A$2:'Material master'!$A$275, "0"), 'Material master'!$D$2:'Material master'!$D$275, 1),"")</f>
        <v/>
      </c>
      <c r="E1829" t="str">
        <f>IFERROR(_xlfn.XLOOKUP(TEXT(A1829, "0"), TEXT('Material master'!$A$2:'Material master'!$A$275, "0"), 'Material master'!$E$2:'Material master'!$E$275, 1),"")</f>
        <v/>
      </c>
      <c r="F1829" t="str">
        <f>IFERROR(_xlfn.XLOOKUP(TEXT(A1829, "0"), TEXT('Material master'!$A$2:'Material master'!$A$275, "0"), 'Material master'!$F$2:'Material master'!$F$275, 1),"")</f>
        <v/>
      </c>
      <c r="G1829" t="str">
        <f>IFERROR(_xlfn.XLOOKUP(TEXT(A1829, "0"), TEXT('Material master'!$A$2:'Material master'!$A$275, "0"), 'Material master'!$G$2:'Material master'!$G$275, 1),"")</f>
        <v/>
      </c>
      <c r="H1829" t="s">
        <v>698</v>
      </c>
      <c r="I1829" s="32">
        <v>0</v>
      </c>
      <c r="J1829" s="258">
        <f>IFERROR($I1829/AVERAGE($L1827:$W1827),0)</f>
        <v>0</v>
      </c>
      <c r="K1829" s="32"/>
      <c r="L1829" s="32">
        <f t="shared" ref="L1829:W1829" si="1684">$I1829</f>
        <v>0</v>
      </c>
      <c r="M1829" s="32">
        <f t="shared" si="1684"/>
        <v>0</v>
      </c>
      <c r="N1829" s="32">
        <f t="shared" si="1684"/>
        <v>0</v>
      </c>
      <c r="O1829" s="32">
        <f t="shared" si="1684"/>
        <v>0</v>
      </c>
      <c r="P1829" s="32">
        <f t="shared" si="1684"/>
        <v>0</v>
      </c>
      <c r="Q1829" s="32">
        <f t="shared" si="1684"/>
        <v>0</v>
      </c>
      <c r="R1829" s="32">
        <f t="shared" si="1684"/>
        <v>0</v>
      </c>
      <c r="S1829" s="32">
        <f t="shared" si="1684"/>
        <v>0</v>
      </c>
      <c r="T1829" s="32">
        <f t="shared" si="1684"/>
        <v>0</v>
      </c>
      <c r="U1829" s="32">
        <f t="shared" si="1684"/>
        <v>0</v>
      </c>
      <c r="V1829" s="32">
        <f t="shared" si="1684"/>
        <v>0</v>
      </c>
      <c r="W1829" s="32">
        <f t="shared" si="1684"/>
        <v>0</v>
      </c>
    </row>
    <row r="1830" spans="1:23" x14ac:dyDescent="0.25">
      <c r="A1830" s="257" t="s">
        <v>574</v>
      </c>
      <c r="B1830" t="str">
        <f>IFERROR(_xlfn.XLOOKUP(TEXT(A1830, "0"), TEXT('Material master'!$A$2:'Material master'!$A$275, "0"), 'Material master'!$B$2:'Material master'!$B$275, 1),"")</f>
        <v>Prototype bulk</v>
      </c>
      <c r="C1830" t="str">
        <f>IFERROR(_xlfn.XLOOKUP(TEXT(A1830, "0"), TEXT('Material master'!$A$2:'Material master'!$A$275, "0"), 'Material master'!$C$2:'Material master'!$C$275, 1),"")</f>
        <v>Bulk Product</v>
      </c>
      <c r="D1830" t="str">
        <f>IFERROR(_xlfn.XLOOKUP(TEXT(A1830, "0"), TEXT('Material master'!$A$2:'Material master'!$A$275, "0"), 'Material master'!$D$2:'Material master'!$D$275, 1),"")</f>
        <v/>
      </c>
      <c r="E1830" t="str">
        <f>IFERROR(_xlfn.XLOOKUP(TEXT(A1830, "0"), TEXT('Material master'!$A$2:'Material master'!$A$275, "0"), 'Material master'!$E$2:'Material master'!$E$275, 1),"")</f>
        <v/>
      </c>
      <c r="F1830" t="str">
        <f>IFERROR(_xlfn.XLOOKUP(TEXT(A1830, "0"), TEXT('Material master'!$A$2:'Material master'!$A$275, "0"), 'Material master'!$F$2:'Material master'!$F$275, 1),"")</f>
        <v/>
      </c>
      <c r="G1830" t="str">
        <f>IFERROR(_xlfn.XLOOKUP(TEXT(A1830, "0"), TEXT('Material master'!$A$2:'Material master'!$A$275, "0"), 'Material master'!$G$2:'Material master'!$G$275, 1),"")</f>
        <v/>
      </c>
      <c r="H1830" t="s">
        <v>704</v>
      </c>
      <c r="I1830">
        <v>1</v>
      </c>
      <c r="K1830" s="32"/>
      <c r="L1830" s="32">
        <f t="shared" ref="L1830:W1830" si="1685">IF(( L1829 - K1828 + L1827 ) &gt; 0, CEILING(( L1829 - K1828 + L1827 ), $I1830), 0)</f>
        <v>0</v>
      </c>
      <c r="M1830" s="32">
        <f t="shared" si="1685"/>
        <v>0</v>
      </c>
      <c r="N1830" s="32">
        <f t="shared" si="1685"/>
        <v>0</v>
      </c>
      <c r="O1830" s="32">
        <f t="shared" si="1685"/>
        <v>0</v>
      </c>
      <c r="P1830" s="32">
        <f t="shared" si="1685"/>
        <v>0</v>
      </c>
      <c r="Q1830" s="32">
        <f t="shared" si="1685"/>
        <v>0</v>
      </c>
      <c r="R1830" s="32">
        <f t="shared" si="1685"/>
        <v>0</v>
      </c>
      <c r="S1830" s="32">
        <f t="shared" si="1685"/>
        <v>0</v>
      </c>
      <c r="T1830" s="32">
        <f t="shared" si="1685"/>
        <v>0</v>
      </c>
      <c r="U1830" s="32">
        <f t="shared" si="1685"/>
        <v>0</v>
      </c>
      <c r="V1830" s="32">
        <f t="shared" si="1685"/>
        <v>0</v>
      </c>
      <c r="W1830" s="32">
        <f t="shared" si="1685"/>
        <v>0</v>
      </c>
    </row>
    <row r="1831" spans="1:23" x14ac:dyDescent="0.25">
      <c r="A1831" s="257" t="s">
        <v>574</v>
      </c>
      <c r="B1831" t="str">
        <f>IFERROR(_xlfn.XLOOKUP(TEXT(A1831, "0"), TEXT('Material master'!$A$2:'Material master'!$A$275, "0"), 'Material master'!$B$2:'Material master'!$B$275, 1),"")</f>
        <v>Prototype bulk</v>
      </c>
      <c r="C1831" t="str">
        <f>IFERROR(_xlfn.XLOOKUP(TEXT(A1831, "0"), TEXT('Material master'!$A$2:'Material master'!$A$275, "0"), 'Material master'!$C$2:'Material master'!$C$275, 1),"")</f>
        <v>Bulk Product</v>
      </c>
      <c r="D1831" t="str">
        <f>IFERROR(_xlfn.XLOOKUP(TEXT(A1831, "0"), TEXT('Material master'!$A$2:'Material master'!$A$275, "0"), 'Material master'!$D$2:'Material master'!$D$275, 1),"")</f>
        <v/>
      </c>
      <c r="E1831" t="str">
        <f>IFERROR(_xlfn.XLOOKUP(TEXT(A1831, "0"), TEXT('Material master'!$A$2:'Material master'!$A$275, "0"), 'Material master'!$E$2:'Material master'!$E$275, 1),"")</f>
        <v/>
      </c>
      <c r="F1831" t="str">
        <f>IFERROR(_xlfn.XLOOKUP(TEXT(A1831, "0"), TEXT('Material master'!$A$2:'Material master'!$A$275, "0"), 'Material master'!$F$2:'Material master'!$F$275, 1),"")</f>
        <v/>
      </c>
      <c r="G1831" t="str">
        <f>IFERROR(_xlfn.XLOOKUP(TEXT(A1831, "0"), TEXT('Material master'!$A$2:'Material master'!$A$275, "0"), 'Material master'!$G$2:'Material master'!$G$275, 1),"")</f>
        <v/>
      </c>
      <c r="H1831" t="s">
        <v>705</v>
      </c>
      <c r="I1831" t="s">
        <v>652</v>
      </c>
      <c r="J1831">
        <v>2.6</v>
      </c>
      <c r="K1831" s="32"/>
      <c r="L1831" s="32">
        <f t="shared" ref="L1831:W1831" si="1686">L1830 / $J1831</f>
        <v>0</v>
      </c>
      <c r="M1831" s="32">
        <f t="shared" si="1686"/>
        <v>0</v>
      </c>
      <c r="N1831" s="32">
        <f t="shared" si="1686"/>
        <v>0</v>
      </c>
      <c r="O1831" s="32">
        <f t="shared" si="1686"/>
        <v>0</v>
      </c>
      <c r="P1831" s="32">
        <f t="shared" si="1686"/>
        <v>0</v>
      </c>
      <c r="Q1831" s="32">
        <f t="shared" si="1686"/>
        <v>0</v>
      </c>
      <c r="R1831" s="32">
        <f t="shared" si="1686"/>
        <v>0</v>
      </c>
      <c r="S1831" s="32">
        <f t="shared" si="1686"/>
        <v>0</v>
      </c>
      <c r="T1831" s="32">
        <f t="shared" si="1686"/>
        <v>0</v>
      </c>
      <c r="U1831" s="32">
        <f t="shared" si="1686"/>
        <v>0</v>
      </c>
      <c r="V1831" s="32">
        <f t="shared" si="1686"/>
        <v>0</v>
      </c>
      <c r="W1831" s="32">
        <f t="shared" si="1686"/>
        <v>0</v>
      </c>
    </row>
    <row r="1832" spans="1:23" ht="15.75" thickBot="1" x14ac:dyDescent="0.3">
      <c r="A1832" s="257" t="s">
        <v>574</v>
      </c>
      <c r="B1832" t="str">
        <f>IFERROR(_xlfn.XLOOKUP(TEXT(A1832, "0"), TEXT('Material master'!$A$2:'Material master'!$A$275, "0"), 'Material master'!$B$2:'Material master'!$B$275, 1),"")</f>
        <v>Prototype bulk</v>
      </c>
      <c r="C1832" t="str">
        <f>IFERROR(_xlfn.XLOOKUP(TEXT(A1832, "0"), TEXT('Material master'!$A$2:'Material master'!$A$275, "0"), 'Material master'!$C$2:'Material master'!$C$275, 1),"")</f>
        <v>Bulk Product</v>
      </c>
      <c r="D1832" t="str">
        <f>IFERROR(_xlfn.XLOOKUP(TEXT(A1832, "0"), TEXT('Material master'!$A$2:'Material master'!$A$275, "0"), 'Material master'!$D$2:'Material master'!$D$275, 1),"")</f>
        <v/>
      </c>
      <c r="E1832" t="str">
        <f>IFERROR(_xlfn.XLOOKUP(TEXT(A1832, "0"), TEXT('Material master'!$A$2:'Material master'!$A$275, "0"), 'Material master'!$E$2:'Material master'!$E$275, 1),"")</f>
        <v/>
      </c>
      <c r="F1832" t="str">
        <f>IFERROR(_xlfn.XLOOKUP(TEXT(A1832, "0"), TEXT('Material master'!$A$2:'Material master'!$A$275, "0"), 'Material master'!$F$2:'Material master'!$F$275, 1),"")</f>
        <v/>
      </c>
      <c r="G1832" t="str">
        <f>IFERROR(_xlfn.XLOOKUP(TEXT(A1832, "0"), TEXT('Material master'!$A$2:'Material master'!$A$275, "0"), 'Material master'!$G$2:'Material master'!$G$275, 1),"")</f>
        <v/>
      </c>
      <c r="H1832" t="s">
        <v>706</v>
      </c>
      <c r="I1832" s="257" t="s">
        <v>193</v>
      </c>
      <c r="J1832">
        <v>1.02</v>
      </c>
      <c r="K1832" s="32"/>
      <c r="L1832" s="32">
        <f t="shared" ref="L1832:W1832" si="1687">L1830 * $J1832</f>
        <v>0</v>
      </c>
      <c r="M1832" s="32">
        <f t="shared" si="1687"/>
        <v>0</v>
      </c>
      <c r="N1832" s="32">
        <f t="shared" si="1687"/>
        <v>0</v>
      </c>
      <c r="O1832" s="32">
        <f t="shared" si="1687"/>
        <v>0</v>
      </c>
      <c r="P1832" s="32">
        <f t="shared" si="1687"/>
        <v>0</v>
      </c>
      <c r="Q1832" s="32">
        <f t="shared" si="1687"/>
        <v>0</v>
      </c>
      <c r="R1832" s="32">
        <f t="shared" si="1687"/>
        <v>0</v>
      </c>
      <c r="S1832" s="32">
        <f t="shared" si="1687"/>
        <v>0</v>
      </c>
      <c r="T1832" s="32">
        <f t="shared" si="1687"/>
        <v>0</v>
      </c>
      <c r="U1832" s="32">
        <f t="shared" si="1687"/>
        <v>0</v>
      </c>
      <c r="V1832" s="32">
        <f t="shared" si="1687"/>
        <v>0</v>
      </c>
      <c r="W1832" s="32">
        <f t="shared" si="1687"/>
        <v>0</v>
      </c>
    </row>
    <row r="1833" spans="1:23" s="138" customFormat="1" x14ac:dyDescent="0.25">
      <c r="A1833" s="137" t="s">
        <v>576</v>
      </c>
      <c r="B1833" s="138" t="str">
        <f>IFERROR(_xlfn.XLOOKUP(TEXT(A1833, "0"), TEXT('Material master'!$A$2:'Material master'!$A$275, "0"), 'Material master'!$B$2:'Material master'!$B$275, 1),"")</f>
        <v>Fly Ash SVI PO</v>
      </c>
      <c r="C1833" s="138" t="str">
        <f>IFERROR(_xlfn.XLOOKUP(TEXT(A1833, "0"), TEXT('Material master'!$A$2:'Material master'!$A$275, "0"), 'Material master'!$C$2:'Material master'!$C$275, 1),"")</f>
        <v>Traded goods</v>
      </c>
      <c r="D1833" s="138" t="str">
        <f>IFERROR(_xlfn.XLOOKUP(TEXT(A1833, "0"), TEXT('Material master'!$A$2:'Material master'!$A$275, "0"), 'Material master'!$D$2:'Material master'!$D$275, 1),"")</f>
        <v/>
      </c>
      <c r="E1833" s="138" t="str">
        <f>IFERROR(_xlfn.XLOOKUP(TEXT(A1833, "0"), TEXT('Material master'!$A$2:'Material master'!$A$275, "0"), 'Material master'!$E$2:'Material master'!$E$275, 1),"")</f>
        <v/>
      </c>
      <c r="F1833" s="138" t="str">
        <f>IFERROR(_xlfn.XLOOKUP(TEXT(A1833, "0"), TEXT('Material master'!$A$2:'Material master'!$A$275, "0"), 'Material master'!$F$2:'Material master'!$F$275, 1),"")</f>
        <v/>
      </c>
      <c r="G1833" s="138" t="str">
        <f>IFERROR(_xlfn.XLOOKUP(TEXT(A1833, "0"), TEXT('Material master'!$A$2:'Material master'!$A$275, "0"), 'Material master'!$G$2:'Material master'!$G$275, 1),"")</f>
        <v/>
      </c>
      <c r="H1833" s="138" t="s">
        <v>695</v>
      </c>
      <c r="I1833" s="137" t="s">
        <v>173</v>
      </c>
      <c r="K1833" s="140"/>
      <c r="L1833" s="140">
        <f t="shared" ref="L1833:W1833" si="1688">IFERROR(L557, 0)</f>
        <v>16.024999999999999</v>
      </c>
      <c r="M1833" s="140">
        <f t="shared" si="1688"/>
        <v>0</v>
      </c>
      <c r="N1833" s="140">
        <f t="shared" si="1688"/>
        <v>0</v>
      </c>
      <c r="O1833" s="140">
        <f t="shared" si="1688"/>
        <v>0</v>
      </c>
      <c r="P1833" s="140">
        <f t="shared" si="1688"/>
        <v>0</v>
      </c>
      <c r="Q1833" s="140">
        <f t="shared" si="1688"/>
        <v>0</v>
      </c>
      <c r="R1833" s="140">
        <f t="shared" si="1688"/>
        <v>0</v>
      </c>
      <c r="S1833" s="140">
        <f t="shared" si="1688"/>
        <v>0</v>
      </c>
      <c r="T1833" s="140">
        <f t="shared" si="1688"/>
        <v>0</v>
      </c>
      <c r="U1833" s="140">
        <f t="shared" si="1688"/>
        <v>0</v>
      </c>
      <c r="V1833" s="140">
        <f t="shared" si="1688"/>
        <v>0</v>
      </c>
      <c r="W1833" s="140">
        <f t="shared" si="1688"/>
        <v>0</v>
      </c>
    </row>
    <row r="1834" spans="1:23" x14ac:dyDescent="0.25">
      <c r="A1834" s="257" t="s">
        <v>576</v>
      </c>
      <c r="B1834" t="str">
        <f>IFERROR(_xlfn.XLOOKUP(TEXT(A1834, "0"), TEXT('Material master'!$A$2:'Material master'!$A$275, "0"), 'Material master'!$B$2:'Material master'!$B$275, 1),"")</f>
        <v>Fly Ash SVI PO</v>
      </c>
      <c r="C1834" t="str">
        <f>IFERROR(_xlfn.XLOOKUP(TEXT(A1834, "0"), TEXT('Material master'!$A$2:'Material master'!$A$275, "0"), 'Material master'!$C$2:'Material master'!$C$275, 1),"")</f>
        <v>Traded goods</v>
      </c>
      <c r="D1834" t="str">
        <f>IFERROR(_xlfn.XLOOKUP(TEXT(A1834, "0"), TEXT('Material master'!$A$2:'Material master'!$A$275, "0"), 'Material master'!$D$2:'Material master'!$D$275, 1),"")</f>
        <v/>
      </c>
      <c r="E1834" t="str">
        <f>IFERROR(_xlfn.XLOOKUP(TEXT(A1834, "0"), TEXT('Material master'!$A$2:'Material master'!$A$275, "0"), 'Material master'!$E$2:'Material master'!$E$275, 1),"")</f>
        <v/>
      </c>
      <c r="F1834" t="str">
        <f>IFERROR(_xlfn.XLOOKUP(TEXT(A1834, "0"), TEXT('Material master'!$A$2:'Material master'!$A$275, "0"), 'Material master'!$F$2:'Material master'!$F$275, 1),"")</f>
        <v/>
      </c>
      <c r="G1834" t="str">
        <f>IFERROR(_xlfn.XLOOKUP(TEXT(A1834, "0"), TEXT('Material master'!$A$2:'Material master'!$A$275, "0"), 'Material master'!$G$2:'Material master'!$G$275, 1),"")</f>
        <v/>
      </c>
      <c r="H1834" t="s">
        <v>695</v>
      </c>
      <c r="I1834" s="257" t="s">
        <v>197</v>
      </c>
      <c r="K1834" s="32"/>
      <c r="L1834" s="32">
        <f t="shared" ref="L1834:W1834" si="1689">IFERROR(L637, 0)</f>
        <v>108.98399999999999</v>
      </c>
      <c r="M1834" s="32">
        <f t="shared" si="1689"/>
        <v>20.076000000000001</v>
      </c>
      <c r="N1834" s="32">
        <f t="shared" si="1689"/>
        <v>43.019999999999996</v>
      </c>
      <c r="O1834" s="32">
        <f t="shared" si="1689"/>
        <v>310.93899999999996</v>
      </c>
      <c r="P1834" s="32">
        <f t="shared" si="1689"/>
        <v>319.065</v>
      </c>
      <c r="Q1834" s="32">
        <f t="shared" si="1689"/>
        <v>321.21600000000001</v>
      </c>
      <c r="R1834" s="32">
        <f t="shared" si="1689"/>
        <v>325.75700000000001</v>
      </c>
      <c r="S1834" s="32">
        <f t="shared" si="1689"/>
        <v>319.54300000000001</v>
      </c>
      <c r="T1834" s="32">
        <f t="shared" si="1689"/>
        <v>320.49899999999997</v>
      </c>
      <c r="U1834" s="32">
        <f t="shared" si="1689"/>
        <v>329.82</v>
      </c>
      <c r="V1834" s="32">
        <f t="shared" si="1689"/>
        <v>329.82</v>
      </c>
      <c r="W1834" s="32">
        <f t="shared" si="1689"/>
        <v>316.91399999999999</v>
      </c>
    </row>
    <row r="1835" spans="1:23" x14ac:dyDescent="0.25">
      <c r="A1835" s="257" t="s">
        <v>576</v>
      </c>
      <c r="B1835" t="str">
        <f>IFERROR(_xlfn.XLOOKUP(TEXT(A1835, "0"), TEXT('Material master'!$A$2:'Material master'!$A$275, "0"), 'Material master'!$B$2:'Material master'!$B$275, 1),"")</f>
        <v>Fly Ash SVI PO</v>
      </c>
      <c r="C1835" t="str">
        <f>IFERROR(_xlfn.XLOOKUP(TEXT(A1835, "0"), TEXT('Material master'!$A$2:'Material master'!$A$275, "0"), 'Material master'!$C$2:'Material master'!$C$275, 1),"")</f>
        <v>Traded goods</v>
      </c>
      <c r="D1835" t="str">
        <f>IFERROR(_xlfn.XLOOKUP(TEXT(A1835, "0"), TEXT('Material master'!$A$2:'Material master'!$A$275, "0"), 'Material master'!$D$2:'Material master'!$D$275, 1),"")</f>
        <v/>
      </c>
      <c r="E1835" t="str">
        <f>IFERROR(_xlfn.XLOOKUP(TEXT(A1835, "0"), TEXT('Material master'!$A$2:'Material master'!$A$275, "0"), 'Material master'!$E$2:'Material master'!$E$275, 1),"")</f>
        <v/>
      </c>
      <c r="F1835" t="str">
        <f>IFERROR(_xlfn.XLOOKUP(TEXT(A1835, "0"), TEXT('Material master'!$A$2:'Material master'!$A$275, "0"), 'Material master'!$F$2:'Material master'!$F$275, 1),"")</f>
        <v/>
      </c>
      <c r="G1835" t="str">
        <f>IFERROR(_xlfn.XLOOKUP(TEXT(A1835, "0"), TEXT('Material master'!$A$2:'Material master'!$A$275, "0"), 'Material master'!$G$2:'Material master'!$G$275, 1),"")</f>
        <v/>
      </c>
      <c r="H1835" s="1" t="s">
        <v>696</v>
      </c>
      <c r="I1835" s="1"/>
      <c r="J1835" s="1"/>
      <c r="K1835" s="141"/>
      <c r="L1835" s="141">
        <f t="shared" ref="L1835:W1835" si="1690">SUM(L1833:L1834)</f>
        <v>125.00899999999999</v>
      </c>
      <c r="M1835" s="141">
        <f t="shared" si="1690"/>
        <v>20.076000000000001</v>
      </c>
      <c r="N1835" s="141">
        <f t="shared" si="1690"/>
        <v>43.019999999999996</v>
      </c>
      <c r="O1835" s="141">
        <f t="shared" si="1690"/>
        <v>310.93899999999996</v>
      </c>
      <c r="P1835" s="141">
        <f t="shared" si="1690"/>
        <v>319.065</v>
      </c>
      <c r="Q1835" s="141">
        <f t="shared" si="1690"/>
        <v>321.21600000000001</v>
      </c>
      <c r="R1835" s="141">
        <f t="shared" si="1690"/>
        <v>325.75700000000001</v>
      </c>
      <c r="S1835" s="141">
        <f t="shared" si="1690"/>
        <v>319.54300000000001</v>
      </c>
      <c r="T1835" s="141">
        <f t="shared" si="1690"/>
        <v>320.49899999999997</v>
      </c>
      <c r="U1835" s="141">
        <f t="shared" si="1690"/>
        <v>329.82</v>
      </c>
      <c r="V1835" s="141">
        <f t="shared" si="1690"/>
        <v>329.82</v>
      </c>
      <c r="W1835" s="141">
        <f t="shared" si="1690"/>
        <v>316.91399999999999</v>
      </c>
    </row>
    <row r="1836" spans="1:23" s="136" customFormat="1" x14ac:dyDescent="0.25">
      <c r="A1836" s="270" t="s">
        <v>576</v>
      </c>
      <c r="B1836" s="136" t="str">
        <f>IFERROR(_xlfn.XLOOKUP(TEXT(A1836, "0"), TEXT('Material master'!$A$2:'Material master'!$A$275, "0"), 'Material master'!$B$2:'Material master'!$B$275, 1),"")</f>
        <v>Fly Ash SVI PO</v>
      </c>
      <c r="C1836" s="136" t="str">
        <f>IFERROR(_xlfn.XLOOKUP(TEXT(A1836, "0"), TEXT('Material master'!$A$2:'Material master'!$A$275, "0"), 'Material master'!$C$2:'Material master'!$C$275, 1),"")</f>
        <v>Traded goods</v>
      </c>
      <c r="D1836" s="136" t="str">
        <f>IFERROR(_xlfn.XLOOKUP(TEXT(A1836, "0"), TEXT('Material master'!$A$2:'Material master'!$A$275, "0"), 'Material master'!$D$2:'Material master'!$D$275, 1),"")</f>
        <v/>
      </c>
      <c r="E1836" s="136" t="str">
        <f>IFERROR(_xlfn.XLOOKUP(TEXT(A1836, "0"), TEXT('Material master'!$A$2:'Material master'!$A$275, "0"), 'Material master'!$E$2:'Material master'!$E$275, 1),"")</f>
        <v/>
      </c>
      <c r="F1836" s="136" t="str">
        <f>IFERROR(_xlfn.XLOOKUP(TEXT(A1836, "0"), TEXT('Material master'!$A$2:'Material master'!$A$275, "0"), 'Material master'!$F$2:'Material master'!$F$275, 1),"")</f>
        <v/>
      </c>
      <c r="G1836" s="136" t="str">
        <f>IFERROR(_xlfn.XLOOKUP(TEXT(A1836, "0"), TEXT('Material master'!$A$2:'Material master'!$A$275, "0"), 'Material master'!$G$2:'Material master'!$G$275, 1),"")</f>
        <v/>
      </c>
      <c r="H1836" s="136" t="s">
        <v>697</v>
      </c>
      <c r="K1836" s="142">
        <v>31.478000000000002</v>
      </c>
      <c r="L1836" s="142">
        <f t="shared" ref="L1836:W1836" si="1691">K1836 - L1835 + L1838</f>
        <v>-93.530999999999977</v>
      </c>
      <c r="M1836" s="142">
        <f t="shared" si="1691"/>
        <v>0.3930000000000291</v>
      </c>
      <c r="N1836" s="142">
        <f t="shared" si="1691"/>
        <v>0.37300000000003308</v>
      </c>
      <c r="O1836" s="142">
        <f t="shared" si="1691"/>
        <v>0.43400000000008276</v>
      </c>
      <c r="P1836" s="142">
        <f t="shared" si="1691"/>
        <v>0.36900000000008504</v>
      </c>
      <c r="Q1836" s="142">
        <f t="shared" si="1691"/>
        <v>0.15300000000007685</v>
      </c>
      <c r="R1836" s="142">
        <f t="shared" si="1691"/>
        <v>0.39600000000007185</v>
      </c>
      <c r="S1836" s="142">
        <f t="shared" si="1691"/>
        <v>0.85300000000006548</v>
      </c>
      <c r="T1836" s="142">
        <f t="shared" si="1691"/>
        <v>0.35400000000009868</v>
      </c>
      <c r="U1836" s="142">
        <f t="shared" si="1691"/>
        <v>0.5340000000001055</v>
      </c>
      <c r="V1836" s="142">
        <f t="shared" si="1691"/>
        <v>0.71400000000011232</v>
      </c>
      <c r="W1836" s="142">
        <f t="shared" si="1691"/>
        <v>0.80000000000012506</v>
      </c>
    </row>
    <row r="1837" spans="1:23" x14ac:dyDescent="0.25">
      <c r="A1837" s="257" t="s">
        <v>576</v>
      </c>
      <c r="B1837" t="str">
        <f>IFERROR(_xlfn.XLOOKUP(TEXT(A1837, "0"), TEXT('Material master'!$A$2:'Material master'!$A$275, "0"), 'Material master'!$B$2:'Material master'!$B$275, 1),"")</f>
        <v>Fly Ash SVI PO</v>
      </c>
      <c r="C1837" t="str">
        <f>IFERROR(_xlfn.XLOOKUP(TEXT(A1837, "0"), TEXT('Material master'!$A$2:'Material master'!$A$275, "0"), 'Material master'!$C$2:'Material master'!$C$275, 1),"")</f>
        <v>Traded goods</v>
      </c>
      <c r="D1837" t="str">
        <f>IFERROR(_xlfn.XLOOKUP(TEXT(A1837, "0"), TEXT('Material master'!$A$2:'Material master'!$A$275, "0"), 'Material master'!$D$2:'Material master'!$D$275, 1),"")</f>
        <v/>
      </c>
      <c r="E1837" t="str">
        <f>IFERROR(_xlfn.XLOOKUP(TEXT(A1837, "0"), TEXT('Material master'!$A$2:'Material master'!$A$275, "0"), 'Material master'!$E$2:'Material master'!$E$275, 1),"")</f>
        <v/>
      </c>
      <c r="F1837" t="str">
        <f>IFERROR(_xlfn.XLOOKUP(TEXT(A1837, "0"), TEXT('Material master'!$A$2:'Material master'!$A$275, "0"), 'Material master'!$F$2:'Material master'!$F$275, 1),"")</f>
        <v/>
      </c>
      <c r="G1837" t="str">
        <f>IFERROR(_xlfn.XLOOKUP(TEXT(A1837, "0"), TEXT('Material master'!$A$2:'Material master'!$A$275, "0"), 'Material master'!$G$2:'Material master'!$G$275, 1),"")</f>
        <v/>
      </c>
      <c r="H1837" t="s">
        <v>698</v>
      </c>
      <c r="I1837" s="32">
        <v>0</v>
      </c>
      <c r="J1837" s="258">
        <f>IFERROR($I1837/AVERAGE($L1835:$W1835),0)</f>
        <v>0</v>
      </c>
      <c r="K1837" s="32"/>
      <c r="L1837" s="32">
        <f t="shared" ref="L1837:W1837" si="1692">$I1837</f>
        <v>0</v>
      </c>
      <c r="M1837" s="32">
        <f t="shared" si="1692"/>
        <v>0</v>
      </c>
      <c r="N1837" s="32">
        <f t="shared" si="1692"/>
        <v>0</v>
      </c>
      <c r="O1837" s="32">
        <f t="shared" si="1692"/>
        <v>0</v>
      </c>
      <c r="P1837" s="32">
        <f t="shared" si="1692"/>
        <v>0</v>
      </c>
      <c r="Q1837" s="32">
        <f t="shared" si="1692"/>
        <v>0</v>
      </c>
      <c r="R1837" s="32">
        <f t="shared" si="1692"/>
        <v>0</v>
      </c>
      <c r="S1837" s="32">
        <f t="shared" si="1692"/>
        <v>0</v>
      </c>
      <c r="T1837" s="32">
        <f t="shared" si="1692"/>
        <v>0</v>
      </c>
      <c r="U1837" s="32">
        <f t="shared" si="1692"/>
        <v>0</v>
      </c>
      <c r="V1837" s="32">
        <f t="shared" si="1692"/>
        <v>0</v>
      </c>
      <c r="W1837" s="32">
        <f t="shared" si="1692"/>
        <v>0</v>
      </c>
    </row>
    <row r="1838" spans="1:23" x14ac:dyDescent="0.25">
      <c r="A1838" s="257" t="s">
        <v>576</v>
      </c>
      <c r="B1838" t="str">
        <f>IFERROR(_xlfn.XLOOKUP(TEXT(A1838, "0"), TEXT('Material master'!$A$2:'Material master'!$A$275, "0"), 'Material master'!$B$2:'Material master'!$B$275, 1),"")</f>
        <v>Fly Ash SVI PO</v>
      </c>
      <c r="C1838" t="str">
        <f>IFERROR(_xlfn.XLOOKUP(TEXT(A1838, "0"), TEXT('Material master'!$A$2:'Material master'!$A$275, "0"), 'Material master'!$C$2:'Material master'!$C$275, 1),"")</f>
        <v>Traded goods</v>
      </c>
      <c r="D1838" t="str">
        <f>IFERROR(_xlfn.XLOOKUP(TEXT(A1838, "0"), TEXT('Material master'!$A$2:'Material master'!$A$275, "0"), 'Material master'!$D$2:'Material master'!$D$275, 1),"")</f>
        <v/>
      </c>
      <c r="E1838" t="str">
        <f>IFERROR(_xlfn.XLOOKUP(TEXT(A1838, "0"), TEXT('Material master'!$A$2:'Material master'!$A$275, "0"), 'Material master'!$E$2:'Material master'!$E$275, 1),"")</f>
        <v/>
      </c>
      <c r="F1838" t="str">
        <f>IFERROR(_xlfn.XLOOKUP(TEXT(A1838, "0"), TEXT('Material master'!$A$2:'Material master'!$A$275, "0"), 'Material master'!$F$2:'Material master'!$F$275, 1),"")</f>
        <v/>
      </c>
      <c r="G1838" t="str">
        <f>IFERROR(_xlfn.XLOOKUP(TEXT(A1838, "0"), TEXT('Material master'!$A$2:'Material master'!$A$275, "0"), 'Material master'!$G$2:'Material master'!$G$275, 1),"")</f>
        <v/>
      </c>
      <c r="H1838" t="s">
        <v>699</v>
      </c>
      <c r="I1838">
        <f>IFERROR(_xlfn.XLOOKUP(TEXT(A1838, "0"), TEXT('Purchase sheet'!$A$2:'Purchase sheet'!$A$31, "0"), 'Purchase sheet'!$H$2:'Purchase sheet'!$H$31, 1), 1)</f>
        <v>1</v>
      </c>
      <c r="K1838" s="32"/>
      <c r="L1838" s="259"/>
      <c r="M1838" s="32">
        <f t="shared" ref="M1838:W1838" si="1693">IF( M1837 - L1836 + M1835 &gt; 0, CEILING( M1837 - L1836 + M1835, $I$1838), 0)</f>
        <v>114</v>
      </c>
      <c r="N1838" s="32">
        <f t="shared" si="1693"/>
        <v>43</v>
      </c>
      <c r="O1838" s="32">
        <f t="shared" si="1693"/>
        <v>311</v>
      </c>
      <c r="P1838" s="32">
        <f t="shared" si="1693"/>
        <v>319</v>
      </c>
      <c r="Q1838" s="32">
        <f t="shared" si="1693"/>
        <v>321</v>
      </c>
      <c r="R1838" s="32">
        <f t="shared" si="1693"/>
        <v>326</v>
      </c>
      <c r="S1838" s="32">
        <f t="shared" si="1693"/>
        <v>320</v>
      </c>
      <c r="T1838" s="32">
        <f t="shared" si="1693"/>
        <v>320</v>
      </c>
      <c r="U1838" s="32">
        <f t="shared" si="1693"/>
        <v>330</v>
      </c>
      <c r="V1838" s="32">
        <f t="shared" si="1693"/>
        <v>330</v>
      </c>
      <c r="W1838" s="32">
        <f t="shared" si="1693"/>
        <v>317</v>
      </c>
    </row>
    <row r="1839" spans="1:23" ht="15.75" thickBot="1" x14ac:dyDescent="0.3">
      <c r="A1839" s="257" t="s">
        <v>576</v>
      </c>
      <c r="B1839" t="str">
        <f>IFERROR(_xlfn.XLOOKUP(TEXT(A1839, "0"), TEXT('Material master'!$A$2:'Material master'!$A$275, "0"), 'Material master'!$B$2:'Material master'!$B$275, 1),"")</f>
        <v>Fly Ash SVI PO</v>
      </c>
      <c r="C1839" t="str">
        <f>IFERROR(_xlfn.XLOOKUP(TEXT(A1839, "0"), TEXT('Material master'!$A$2:'Material master'!$A$275, "0"), 'Material master'!$C$2:'Material master'!$C$275, 1),"")</f>
        <v>Traded goods</v>
      </c>
      <c r="D1839" t="str">
        <f>IFERROR(_xlfn.XLOOKUP(TEXT(A1839, "0"), TEXT('Material master'!$A$2:'Material master'!$A$275, "0"), 'Material master'!$D$2:'Material master'!$D$275, 1),"")</f>
        <v/>
      </c>
      <c r="E1839" t="str">
        <f>IFERROR(_xlfn.XLOOKUP(TEXT(A1839, "0"), TEXT('Material master'!$A$2:'Material master'!$A$275, "0"), 'Material master'!$E$2:'Material master'!$E$275, 1),"")</f>
        <v/>
      </c>
      <c r="F1839" t="str">
        <f>IFERROR(_xlfn.XLOOKUP(TEXT(A1839, "0"), TEXT('Material master'!$A$2:'Material master'!$A$275, "0"), 'Material master'!$F$2:'Material master'!$F$275, 1),"")</f>
        <v/>
      </c>
      <c r="G1839" t="str">
        <f>IFERROR(_xlfn.XLOOKUP(TEXT(A1839, "0"), TEXT('Material master'!$A$2:'Material master'!$A$275, "0"), 'Material master'!$G$2:'Material master'!$G$275, 1),"")</f>
        <v/>
      </c>
      <c r="H1839" t="s">
        <v>700</v>
      </c>
      <c r="I1839">
        <f>INT(IFERROR(_xlfn.XLOOKUP(TEXT(A1839, "0"), TEXT('Purchase sheet'!$A$2:'Purchase sheet'!$A$31, "0"), 'Purchase sheet'!$H$2:'Purchase sheet'!$D$31, 1), 1))</f>
        <v>1</v>
      </c>
      <c r="K1839" s="32"/>
      <c r="L1839" s="32">
        <f t="shared" ref="L1839:V1839" si="1694">M1838</f>
        <v>114</v>
      </c>
      <c r="M1839" s="32">
        <f t="shared" si="1694"/>
        <v>43</v>
      </c>
      <c r="N1839" s="32">
        <f t="shared" si="1694"/>
        <v>311</v>
      </c>
      <c r="O1839" s="32">
        <f t="shared" si="1694"/>
        <v>319</v>
      </c>
      <c r="P1839" s="32">
        <f t="shared" si="1694"/>
        <v>321</v>
      </c>
      <c r="Q1839" s="32">
        <f t="shared" si="1694"/>
        <v>326</v>
      </c>
      <c r="R1839" s="32">
        <f t="shared" si="1694"/>
        <v>320</v>
      </c>
      <c r="S1839" s="32">
        <f t="shared" si="1694"/>
        <v>320</v>
      </c>
      <c r="T1839" s="32">
        <f t="shared" si="1694"/>
        <v>330</v>
      </c>
      <c r="U1839" s="32">
        <f t="shared" si="1694"/>
        <v>330</v>
      </c>
      <c r="V1839" s="32">
        <f t="shared" si="1694"/>
        <v>317</v>
      </c>
      <c r="W1839" s="32"/>
    </row>
    <row r="1840" spans="1:23" s="138" customFormat="1" x14ac:dyDescent="0.25">
      <c r="A1840" s="137" t="s">
        <v>580</v>
      </c>
      <c r="B1840" s="138" t="str">
        <f>IFERROR(_xlfn.XLOOKUP(TEXT(A1840, "0"), TEXT('Material master'!$A$2:'Material master'!$A$275, "0"), 'Material master'!$B$2:'Material master'!$B$275, 1),"")</f>
        <v>ANKAL Limestone White PO</v>
      </c>
      <c r="C1840" s="138" t="str">
        <f>IFERROR(_xlfn.XLOOKUP(TEXT(A1840, "0"), TEXT('Material master'!$A$2:'Material master'!$A$275, "0"), 'Material master'!$C$2:'Material master'!$C$275, 1),"")</f>
        <v>Traded goods</v>
      </c>
      <c r="D1840" s="138" t="str">
        <f>IFERROR(_xlfn.XLOOKUP(TEXT(A1840, "0"), TEXT('Material master'!$A$2:'Material master'!$A$275, "0"), 'Material master'!$D$2:'Material master'!$D$275, 1),"")</f>
        <v/>
      </c>
      <c r="E1840" s="138" t="str">
        <f>IFERROR(_xlfn.XLOOKUP(TEXT(A1840, "0"), TEXT('Material master'!$A$2:'Material master'!$A$275, "0"), 'Material master'!$E$2:'Material master'!$E$275, 1),"")</f>
        <v/>
      </c>
      <c r="F1840" s="138" t="str">
        <f>IFERROR(_xlfn.XLOOKUP(TEXT(A1840, "0"), TEXT('Material master'!$A$2:'Material master'!$A$275, "0"), 'Material master'!$F$2:'Material master'!$F$275, 1),"")</f>
        <v/>
      </c>
      <c r="G1840" s="138" t="str">
        <f>IFERROR(_xlfn.XLOOKUP(TEXT(A1840, "0"), TEXT('Material master'!$A$2:'Material master'!$A$275, "0"), 'Material master'!$G$2:'Material master'!$G$275, 1),"")</f>
        <v/>
      </c>
      <c r="H1840" s="138" t="s">
        <v>695</v>
      </c>
      <c r="I1840" s="137" t="s">
        <v>245</v>
      </c>
      <c r="K1840" s="140"/>
      <c r="L1840" s="140">
        <f t="shared" ref="L1840:W1840" si="1695">IFERROR(L759, 0)</f>
        <v>224.5</v>
      </c>
      <c r="M1840" s="140">
        <f t="shared" si="1695"/>
        <v>141.5</v>
      </c>
      <c r="N1840" s="140">
        <f t="shared" si="1695"/>
        <v>141.75</v>
      </c>
      <c r="O1840" s="140">
        <f t="shared" si="1695"/>
        <v>141.5</v>
      </c>
      <c r="P1840" s="140">
        <f t="shared" si="1695"/>
        <v>141.75</v>
      </c>
      <c r="Q1840" s="140">
        <f t="shared" si="1695"/>
        <v>141.5</v>
      </c>
      <c r="R1840" s="140">
        <f t="shared" si="1695"/>
        <v>141.75</v>
      </c>
      <c r="S1840" s="140">
        <f t="shared" si="1695"/>
        <v>141.5</v>
      </c>
      <c r="T1840" s="140">
        <f t="shared" si="1695"/>
        <v>141.75</v>
      </c>
      <c r="U1840" s="140">
        <f t="shared" si="1695"/>
        <v>141.5</v>
      </c>
      <c r="V1840" s="140">
        <f t="shared" si="1695"/>
        <v>141.5</v>
      </c>
      <c r="W1840" s="140">
        <f t="shared" si="1695"/>
        <v>141.75</v>
      </c>
    </row>
    <row r="1841" spans="1:23" x14ac:dyDescent="0.25">
      <c r="A1841" s="257" t="s">
        <v>580</v>
      </c>
      <c r="B1841" t="str">
        <f>IFERROR(_xlfn.XLOOKUP(TEXT(A1841, "0"), TEXT('Material master'!$A$2:'Material master'!$A$275, "0"), 'Material master'!$B$2:'Material master'!$B$275, 1),"")</f>
        <v>ANKAL Limestone White PO</v>
      </c>
      <c r="C1841" t="str">
        <f>IFERROR(_xlfn.XLOOKUP(TEXT(A1841, "0"), TEXT('Material master'!$A$2:'Material master'!$A$275, "0"), 'Material master'!$C$2:'Material master'!$C$275, 1),"")</f>
        <v>Traded goods</v>
      </c>
      <c r="D1841" t="str">
        <f>IFERROR(_xlfn.XLOOKUP(TEXT(A1841, "0"), TEXT('Material master'!$A$2:'Material master'!$A$275, "0"), 'Material master'!$D$2:'Material master'!$D$275, 1),"")</f>
        <v/>
      </c>
      <c r="E1841" t="str">
        <f>IFERROR(_xlfn.XLOOKUP(TEXT(A1841, "0"), TEXT('Material master'!$A$2:'Material master'!$A$275, "0"), 'Material master'!$E$2:'Material master'!$E$275, 1),"")</f>
        <v/>
      </c>
      <c r="F1841" t="str">
        <f>IFERROR(_xlfn.XLOOKUP(TEXT(A1841, "0"), TEXT('Material master'!$A$2:'Material master'!$A$275, "0"), 'Material master'!$F$2:'Material master'!$F$275, 1),"")</f>
        <v/>
      </c>
      <c r="G1841" t="str">
        <f>IFERROR(_xlfn.XLOOKUP(TEXT(A1841, "0"), TEXT('Material master'!$A$2:'Material master'!$A$275, "0"), 'Material master'!$G$2:'Material master'!$G$275, 1),"")</f>
        <v/>
      </c>
      <c r="H1841" s="1" t="s">
        <v>696</v>
      </c>
      <c r="I1841" s="1"/>
      <c r="J1841" s="1"/>
      <c r="K1841" s="141"/>
      <c r="L1841" s="141">
        <f t="shared" ref="L1841:W1841" si="1696">SUM(L1840)</f>
        <v>224.5</v>
      </c>
      <c r="M1841" s="141">
        <f t="shared" si="1696"/>
        <v>141.5</v>
      </c>
      <c r="N1841" s="141">
        <f t="shared" si="1696"/>
        <v>141.75</v>
      </c>
      <c r="O1841" s="141">
        <f t="shared" si="1696"/>
        <v>141.5</v>
      </c>
      <c r="P1841" s="141">
        <f t="shared" si="1696"/>
        <v>141.75</v>
      </c>
      <c r="Q1841" s="141">
        <f t="shared" si="1696"/>
        <v>141.5</v>
      </c>
      <c r="R1841" s="141">
        <f t="shared" si="1696"/>
        <v>141.75</v>
      </c>
      <c r="S1841" s="141">
        <f t="shared" si="1696"/>
        <v>141.5</v>
      </c>
      <c r="T1841" s="141">
        <f t="shared" si="1696"/>
        <v>141.75</v>
      </c>
      <c r="U1841" s="141">
        <f t="shared" si="1696"/>
        <v>141.5</v>
      </c>
      <c r="V1841" s="141">
        <f t="shared" si="1696"/>
        <v>141.5</v>
      </c>
      <c r="W1841" s="141">
        <f t="shared" si="1696"/>
        <v>141.75</v>
      </c>
    </row>
    <row r="1842" spans="1:23" s="136" customFormat="1" x14ac:dyDescent="0.25">
      <c r="A1842" s="270" t="s">
        <v>580</v>
      </c>
      <c r="B1842" s="136" t="str">
        <f>IFERROR(_xlfn.XLOOKUP(TEXT(A1842, "0"), TEXT('Material master'!$A$2:'Material master'!$A$275, "0"), 'Material master'!$B$2:'Material master'!$B$275, 1),"")</f>
        <v>ANKAL Limestone White PO</v>
      </c>
      <c r="C1842" s="136" t="str">
        <f>IFERROR(_xlfn.XLOOKUP(TEXT(A1842, "0"), TEXT('Material master'!$A$2:'Material master'!$A$275, "0"), 'Material master'!$C$2:'Material master'!$C$275, 1),"")</f>
        <v>Traded goods</v>
      </c>
      <c r="D1842" s="136" t="str">
        <f>IFERROR(_xlfn.XLOOKUP(TEXT(A1842, "0"), TEXT('Material master'!$A$2:'Material master'!$A$275, "0"), 'Material master'!$D$2:'Material master'!$D$275, 1),"")</f>
        <v/>
      </c>
      <c r="E1842" s="136" t="str">
        <f>IFERROR(_xlfn.XLOOKUP(TEXT(A1842, "0"), TEXT('Material master'!$A$2:'Material master'!$A$275, "0"), 'Material master'!$E$2:'Material master'!$E$275, 1),"")</f>
        <v/>
      </c>
      <c r="F1842" s="136" t="str">
        <f>IFERROR(_xlfn.XLOOKUP(TEXT(A1842, "0"), TEXT('Material master'!$A$2:'Material master'!$A$275, "0"), 'Material master'!$F$2:'Material master'!$F$275, 1),"")</f>
        <v/>
      </c>
      <c r="G1842" s="136" t="str">
        <f>IFERROR(_xlfn.XLOOKUP(TEXT(A1842, "0"), TEXT('Material master'!$A$2:'Material master'!$A$275, "0"), 'Material master'!$G$2:'Material master'!$G$275, 1),"")</f>
        <v/>
      </c>
      <c r="H1842" s="136" t="s">
        <v>697</v>
      </c>
      <c r="K1842" s="142">
        <v>5920.8670000000002</v>
      </c>
      <c r="L1842" s="142">
        <f t="shared" ref="L1842:W1842" si="1697">K1842 - L1841 + L1844</f>
        <v>5696.3670000000002</v>
      </c>
      <c r="M1842" s="142">
        <f t="shared" si="1697"/>
        <v>7685.8670000000002</v>
      </c>
      <c r="N1842" s="142">
        <f t="shared" si="1697"/>
        <v>7686.1170000000002</v>
      </c>
      <c r="O1842" s="142">
        <f t="shared" si="1697"/>
        <v>7685.6170000000002</v>
      </c>
      <c r="P1842" s="142">
        <f t="shared" si="1697"/>
        <v>7685.8670000000002</v>
      </c>
      <c r="Q1842" s="142">
        <f t="shared" si="1697"/>
        <v>7686.3670000000002</v>
      </c>
      <c r="R1842" s="142">
        <f t="shared" si="1697"/>
        <v>7685.6170000000002</v>
      </c>
      <c r="S1842" s="142">
        <f t="shared" si="1697"/>
        <v>7686.1170000000002</v>
      </c>
      <c r="T1842" s="142">
        <f t="shared" si="1697"/>
        <v>7686.3670000000002</v>
      </c>
      <c r="U1842" s="142">
        <f t="shared" si="1697"/>
        <v>7685.8670000000002</v>
      </c>
      <c r="V1842" s="142">
        <f t="shared" si="1697"/>
        <v>7686.3670000000002</v>
      </c>
      <c r="W1842" s="142">
        <f t="shared" si="1697"/>
        <v>7685.6170000000002</v>
      </c>
    </row>
    <row r="1843" spans="1:23" x14ac:dyDescent="0.25">
      <c r="A1843" s="257" t="s">
        <v>580</v>
      </c>
      <c r="B1843" t="str">
        <f>IFERROR(_xlfn.XLOOKUP(TEXT(A1843, "0"), TEXT('Material master'!$A$2:'Material master'!$A$275, "0"), 'Material master'!$B$2:'Material master'!$B$275, 1),"")</f>
        <v>ANKAL Limestone White PO</v>
      </c>
      <c r="C1843" t="str">
        <f>IFERROR(_xlfn.XLOOKUP(TEXT(A1843, "0"), TEXT('Material master'!$A$2:'Material master'!$A$275, "0"), 'Material master'!$C$2:'Material master'!$C$275, 1),"")</f>
        <v>Traded goods</v>
      </c>
      <c r="D1843" t="str">
        <f>IFERROR(_xlfn.XLOOKUP(TEXT(A1843, "0"), TEXT('Material master'!$A$2:'Material master'!$A$275, "0"), 'Material master'!$D$2:'Material master'!$D$275, 1),"")</f>
        <v/>
      </c>
      <c r="E1843" t="str">
        <f>IFERROR(_xlfn.XLOOKUP(TEXT(A1843, "0"), TEXT('Material master'!$A$2:'Material master'!$A$275, "0"), 'Material master'!$E$2:'Material master'!$E$275, 1),"")</f>
        <v/>
      </c>
      <c r="F1843" t="str">
        <f>IFERROR(_xlfn.XLOOKUP(TEXT(A1843, "0"), TEXT('Material master'!$A$2:'Material master'!$A$275, "0"), 'Material master'!$F$2:'Material master'!$F$275, 1),"")</f>
        <v/>
      </c>
      <c r="G1843" t="str">
        <f>IFERROR(_xlfn.XLOOKUP(TEXT(A1843, "0"), TEXT('Material master'!$A$2:'Material master'!$A$275, "0"), 'Material master'!$G$2:'Material master'!$G$275, 1),"")</f>
        <v/>
      </c>
      <c r="H1843" t="s">
        <v>698</v>
      </c>
      <c r="I1843" s="32">
        <v>7685.5406839001325</v>
      </c>
      <c r="J1843" s="258">
        <f>IFERROR($I1843/AVERAGE($L1841:$W1841),0)</f>
        <v>51.747223008445275</v>
      </c>
      <c r="K1843" s="32"/>
      <c r="L1843" s="32">
        <f t="shared" ref="L1843:W1843" si="1698">$I1843</f>
        <v>7685.5406839001325</v>
      </c>
      <c r="M1843" s="32">
        <f t="shared" si="1698"/>
        <v>7685.5406839001325</v>
      </c>
      <c r="N1843" s="32">
        <f t="shared" si="1698"/>
        <v>7685.5406839001325</v>
      </c>
      <c r="O1843" s="32">
        <f t="shared" si="1698"/>
        <v>7685.5406839001325</v>
      </c>
      <c r="P1843" s="32">
        <f t="shared" si="1698"/>
        <v>7685.5406839001325</v>
      </c>
      <c r="Q1843" s="32">
        <f t="shared" si="1698"/>
        <v>7685.5406839001325</v>
      </c>
      <c r="R1843" s="32">
        <f t="shared" si="1698"/>
        <v>7685.5406839001325</v>
      </c>
      <c r="S1843" s="32">
        <f t="shared" si="1698"/>
        <v>7685.5406839001325</v>
      </c>
      <c r="T1843" s="32">
        <f t="shared" si="1698"/>
        <v>7685.5406839001325</v>
      </c>
      <c r="U1843" s="32">
        <f t="shared" si="1698"/>
        <v>7685.5406839001325</v>
      </c>
      <c r="V1843" s="32">
        <f t="shared" si="1698"/>
        <v>7685.5406839001325</v>
      </c>
      <c r="W1843" s="32">
        <f t="shared" si="1698"/>
        <v>7685.5406839001325</v>
      </c>
    </row>
    <row r="1844" spans="1:23" x14ac:dyDescent="0.25">
      <c r="A1844" s="257" t="s">
        <v>580</v>
      </c>
      <c r="B1844" t="str">
        <f>IFERROR(_xlfn.XLOOKUP(TEXT(A1844, "0"), TEXT('Material master'!$A$2:'Material master'!$A$275, "0"), 'Material master'!$B$2:'Material master'!$B$275, 1),"")</f>
        <v>ANKAL Limestone White PO</v>
      </c>
      <c r="C1844" t="str">
        <f>IFERROR(_xlfn.XLOOKUP(TEXT(A1844, "0"), TEXT('Material master'!$A$2:'Material master'!$A$275, "0"), 'Material master'!$C$2:'Material master'!$C$275, 1),"")</f>
        <v>Traded goods</v>
      </c>
      <c r="D1844" t="str">
        <f>IFERROR(_xlfn.XLOOKUP(TEXT(A1844, "0"), TEXT('Material master'!$A$2:'Material master'!$A$275, "0"), 'Material master'!$D$2:'Material master'!$D$275, 1),"")</f>
        <v/>
      </c>
      <c r="E1844" t="str">
        <f>IFERROR(_xlfn.XLOOKUP(TEXT(A1844, "0"), TEXT('Material master'!$A$2:'Material master'!$A$275, "0"), 'Material master'!$E$2:'Material master'!$E$275, 1),"")</f>
        <v/>
      </c>
      <c r="F1844" t="str">
        <f>IFERROR(_xlfn.XLOOKUP(TEXT(A1844, "0"), TEXT('Material master'!$A$2:'Material master'!$A$275, "0"), 'Material master'!$F$2:'Material master'!$F$275, 1),"")</f>
        <v/>
      </c>
      <c r="G1844" t="str">
        <f>IFERROR(_xlfn.XLOOKUP(TEXT(A1844, "0"), TEXT('Material master'!$A$2:'Material master'!$A$275, "0"), 'Material master'!$G$2:'Material master'!$G$275, 1),"")</f>
        <v/>
      </c>
      <c r="H1844" t="s">
        <v>699</v>
      </c>
      <c r="I1844">
        <f>IFERROR(_xlfn.XLOOKUP(TEXT(A1844, "0"), TEXT('Purchase sheet'!$A$2:'Purchase sheet'!$A$31, "0"), 'Purchase sheet'!$H$2:'Purchase sheet'!$H$31, 1), 1)</f>
        <v>1</v>
      </c>
      <c r="K1844" s="32"/>
      <c r="L1844" s="259"/>
      <c r="M1844" s="32">
        <f t="shared" ref="M1844:W1844" si="1699">IF( M1843 - L1842 + M1841 &gt; 0, CEILING( M1843 - L1842 + M1841, $I$1844), 0)</f>
        <v>2131</v>
      </c>
      <c r="N1844" s="32">
        <f t="shared" si="1699"/>
        <v>142</v>
      </c>
      <c r="O1844" s="32">
        <f t="shared" si="1699"/>
        <v>141</v>
      </c>
      <c r="P1844" s="32">
        <f t="shared" si="1699"/>
        <v>142</v>
      </c>
      <c r="Q1844" s="32">
        <f t="shared" si="1699"/>
        <v>142</v>
      </c>
      <c r="R1844" s="32">
        <f t="shared" si="1699"/>
        <v>141</v>
      </c>
      <c r="S1844" s="32">
        <f t="shared" si="1699"/>
        <v>142</v>
      </c>
      <c r="T1844" s="32">
        <f t="shared" si="1699"/>
        <v>142</v>
      </c>
      <c r="U1844" s="32">
        <f t="shared" si="1699"/>
        <v>141</v>
      </c>
      <c r="V1844" s="32">
        <f t="shared" si="1699"/>
        <v>142</v>
      </c>
      <c r="W1844" s="32">
        <f t="shared" si="1699"/>
        <v>141</v>
      </c>
    </row>
    <row r="1845" spans="1:23" ht="15.75" thickBot="1" x14ac:dyDescent="0.3">
      <c r="A1845" s="257" t="s">
        <v>580</v>
      </c>
      <c r="B1845" t="str">
        <f>IFERROR(_xlfn.XLOOKUP(TEXT(A1845, "0"), TEXT('Material master'!$A$2:'Material master'!$A$275, "0"), 'Material master'!$B$2:'Material master'!$B$275, 1),"")</f>
        <v>ANKAL Limestone White PO</v>
      </c>
      <c r="C1845" t="str">
        <f>IFERROR(_xlfn.XLOOKUP(TEXT(A1845, "0"), TEXT('Material master'!$A$2:'Material master'!$A$275, "0"), 'Material master'!$C$2:'Material master'!$C$275, 1),"")</f>
        <v>Traded goods</v>
      </c>
      <c r="D1845" t="str">
        <f>IFERROR(_xlfn.XLOOKUP(TEXT(A1845, "0"), TEXT('Material master'!$A$2:'Material master'!$A$275, "0"), 'Material master'!$D$2:'Material master'!$D$275, 1),"")</f>
        <v/>
      </c>
      <c r="E1845" t="str">
        <f>IFERROR(_xlfn.XLOOKUP(TEXT(A1845, "0"), TEXT('Material master'!$A$2:'Material master'!$A$275, "0"), 'Material master'!$E$2:'Material master'!$E$275, 1),"")</f>
        <v/>
      </c>
      <c r="F1845" t="str">
        <f>IFERROR(_xlfn.XLOOKUP(TEXT(A1845, "0"), TEXT('Material master'!$A$2:'Material master'!$A$275, "0"), 'Material master'!$F$2:'Material master'!$F$275, 1),"")</f>
        <v/>
      </c>
      <c r="G1845" t="str">
        <f>IFERROR(_xlfn.XLOOKUP(TEXT(A1845, "0"), TEXT('Material master'!$A$2:'Material master'!$A$275, "0"), 'Material master'!$G$2:'Material master'!$G$275, 1),"")</f>
        <v/>
      </c>
      <c r="H1845" t="s">
        <v>700</v>
      </c>
      <c r="I1845">
        <f>INT(IFERROR(_xlfn.XLOOKUP(TEXT(A1845, "0"), TEXT('Purchase sheet'!$A$2:'Purchase sheet'!$A$31, "0"), 'Purchase sheet'!$H$2:'Purchase sheet'!$D$31, 1), 1))</f>
        <v>1</v>
      </c>
      <c r="K1845" s="32"/>
      <c r="L1845" s="32">
        <f t="shared" ref="L1845:V1845" si="1700">M1844</f>
        <v>2131</v>
      </c>
      <c r="M1845" s="32">
        <f t="shared" si="1700"/>
        <v>142</v>
      </c>
      <c r="N1845" s="32">
        <f t="shared" si="1700"/>
        <v>141</v>
      </c>
      <c r="O1845" s="32">
        <f t="shared" si="1700"/>
        <v>142</v>
      </c>
      <c r="P1845" s="32">
        <f t="shared" si="1700"/>
        <v>142</v>
      </c>
      <c r="Q1845" s="32">
        <f t="shared" si="1700"/>
        <v>141</v>
      </c>
      <c r="R1845" s="32">
        <f t="shared" si="1700"/>
        <v>142</v>
      </c>
      <c r="S1845" s="32">
        <f t="shared" si="1700"/>
        <v>142</v>
      </c>
      <c r="T1845" s="32">
        <f t="shared" si="1700"/>
        <v>141</v>
      </c>
      <c r="U1845" s="32">
        <f t="shared" si="1700"/>
        <v>142</v>
      </c>
      <c r="V1845" s="32">
        <f t="shared" si="1700"/>
        <v>141</v>
      </c>
      <c r="W1845" s="32"/>
    </row>
    <row r="1846" spans="1:23" s="138" customFormat="1" x14ac:dyDescent="0.25">
      <c r="A1846" s="137" t="s">
        <v>708</v>
      </c>
      <c r="B1846" s="138">
        <f>IFERROR(_xlfn.XLOOKUP(TEXT(A1846, "0"), TEXT('Material master'!$A$2:'Material master'!$A$275, "0"), 'Material master'!$B$2:'Material master'!$B$275, 1),"")</f>
        <v>0</v>
      </c>
      <c r="C1846" s="138" t="str">
        <f>IFERROR(_xlfn.XLOOKUP(TEXT(A1846, "0"), TEXT('Material master'!$A$2:'Material master'!$A$275, "0"), 'Material master'!$C$2:'Material master'!$C$275, 1),"")</f>
        <v>Traded goods</v>
      </c>
      <c r="D1846" s="138" t="str">
        <f>IFERROR(_xlfn.XLOOKUP(TEXT(A1846, "0"), TEXT('Material master'!$A$2:'Material master'!$A$275, "0"), 'Material master'!$D$2:'Material master'!$D$275, 1),"")</f>
        <v/>
      </c>
      <c r="E1846" s="138" t="str">
        <f>IFERROR(_xlfn.XLOOKUP(TEXT(A1846, "0"), TEXT('Material master'!$A$2:'Material master'!$A$275, "0"), 'Material master'!$E$2:'Material master'!$E$275, 1),"")</f>
        <v/>
      </c>
      <c r="F1846" s="138" t="str">
        <f>IFERROR(_xlfn.XLOOKUP(TEXT(A1846, "0"), TEXT('Material master'!$A$2:'Material master'!$A$275, "0"), 'Material master'!$F$2:'Material master'!$F$275, 1),"")</f>
        <v/>
      </c>
      <c r="G1846" s="138" t="str">
        <f>IFERROR(_xlfn.XLOOKUP(TEXT(A1846, "0"), TEXT('Material master'!$A$2:'Material master'!$A$275, "0"), 'Material master'!$G$2:'Material master'!$G$275, 1),"")</f>
        <v/>
      </c>
      <c r="H1846" s="139" t="s">
        <v>696</v>
      </c>
      <c r="I1846" s="139"/>
      <c r="J1846" s="139"/>
      <c r="K1846" s="143"/>
      <c r="L1846" s="143">
        <v>0</v>
      </c>
      <c r="M1846" s="143">
        <v>0</v>
      </c>
      <c r="N1846" s="143">
        <v>0</v>
      </c>
      <c r="O1846" s="143">
        <v>0</v>
      </c>
      <c r="P1846" s="143">
        <v>0</v>
      </c>
      <c r="Q1846" s="143">
        <v>0</v>
      </c>
      <c r="R1846" s="143">
        <v>0</v>
      </c>
      <c r="S1846" s="143">
        <v>0</v>
      </c>
      <c r="T1846" s="143">
        <v>0</v>
      </c>
      <c r="U1846" s="143">
        <v>0</v>
      </c>
      <c r="V1846" s="143">
        <v>0</v>
      </c>
      <c r="W1846" s="143">
        <v>0</v>
      </c>
    </row>
    <row r="1847" spans="1:23" s="136" customFormat="1" x14ac:dyDescent="0.25">
      <c r="A1847" s="270" t="s">
        <v>708</v>
      </c>
      <c r="B1847" s="136">
        <f>IFERROR(_xlfn.XLOOKUP(TEXT(A1847, "0"), TEXT('Material master'!$A$2:'Material master'!$A$275, "0"), 'Material master'!$B$2:'Material master'!$B$275, 1),"")</f>
        <v>0</v>
      </c>
      <c r="C1847" s="136" t="str">
        <f>IFERROR(_xlfn.XLOOKUP(TEXT(A1847, "0"), TEXT('Material master'!$A$2:'Material master'!$A$275, "0"), 'Material master'!$C$2:'Material master'!$C$275, 1),"")</f>
        <v>Traded goods</v>
      </c>
      <c r="D1847" s="136" t="str">
        <f>IFERROR(_xlfn.XLOOKUP(TEXT(A1847, "0"), TEXT('Material master'!$A$2:'Material master'!$A$275, "0"), 'Material master'!$D$2:'Material master'!$D$275, 1),"")</f>
        <v/>
      </c>
      <c r="E1847" s="136" t="str">
        <f>IFERROR(_xlfn.XLOOKUP(TEXT(A1847, "0"), TEXT('Material master'!$A$2:'Material master'!$A$275, "0"), 'Material master'!$E$2:'Material master'!$E$275, 1),"")</f>
        <v/>
      </c>
      <c r="F1847" s="136" t="str">
        <f>IFERROR(_xlfn.XLOOKUP(TEXT(A1847, "0"), TEXT('Material master'!$A$2:'Material master'!$A$275, "0"), 'Material master'!$F$2:'Material master'!$F$275, 1),"")</f>
        <v/>
      </c>
      <c r="G1847" s="136" t="str">
        <f>IFERROR(_xlfn.XLOOKUP(TEXT(A1847, "0"), TEXT('Material master'!$A$2:'Material master'!$A$275, "0"), 'Material master'!$G$2:'Material master'!$G$275, 1),"")</f>
        <v/>
      </c>
      <c r="H1847" s="136" t="s">
        <v>697</v>
      </c>
      <c r="K1847" s="142">
        <v>0</v>
      </c>
      <c r="L1847" s="142">
        <f t="shared" ref="L1847:W1847" si="1701">K1847 - L1846 + L1849</f>
        <v>0</v>
      </c>
      <c r="M1847" s="142">
        <f t="shared" si="1701"/>
        <v>0</v>
      </c>
      <c r="N1847" s="142">
        <f t="shared" si="1701"/>
        <v>0</v>
      </c>
      <c r="O1847" s="142">
        <f t="shared" si="1701"/>
        <v>0</v>
      </c>
      <c r="P1847" s="142">
        <f t="shared" si="1701"/>
        <v>0</v>
      </c>
      <c r="Q1847" s="142">
        <f t="shared" si="1701"/>
        <v>0</v>
      </c>
      <c r="R1847" s="142">
        <f t="shared" si="1701"/>
        <v>0</v>
      </c>
      <c r="S1847" s="142">
        <f t="shared" si="1701"/>
        <v>0</v>
      </c>
      <c r="T1847" s="142">
        <f t="shared" si="1701"/>
        <v>0</v>
      </c>
      <c r="U1847" s="142">
        <f t="shared" si="1701"/>
        <v>0</v>
      </c>
      <c r="V1847" s="142">
        <f t="shared" si="1701"/>
        <v>0</v>
      </c>
      <c r="W1847" s="142">
        <f t="shared" si="1701"/>
        <v>0</v>
      </c>
    </row>
    <row r="1848" spans="1:23" x14ac:dyDescent="0.25">
      <c r="A1848" s="257" t="s">
        <v>708</v>
      </c>
      <c r="B1848">
        <f>IFERROR(_xlfn.XLOOKUP(TEXT(A1848, "0"), TEXT('Material master'!$A$2:'Material master'!$A$275, "0"), 'Material master'!$B$2:'Material master'!$B$275, 1),"")</f>
        <v>0</v>
      </c>
      <c r="C1848" t="str">
        <f>IFERROR(_xlfn.XLOOKUP(TEXT(A1848, "0"), TEXT('Material master'!$A$2:'Material master'!$A$275, "0"), 'Material master'!$C$2:'Material master'!$C$275, 1),"")</f>
        <v>Traded goods</v>
      </c>
      <c r="D1848" t="str">
        <f>IFERROR(_xlfn.XLOOKUP(TEXT(A1848, "0"), TEXT('Material master'!$A$2:'Material master'!$A$275, "0"), 'Material master'!$D$2:'Material master'!$D$275, 1),"")</f>
        <v/>
      </c>
      <c r="E1848" t="str">
        <f>IFERROR(_xlfn.XLOOKUP(TEXT(A1848, "0"), TEXT('Material master'!$A$2:'Material master'!$A$275, "0"), 'Material master'!$E$2:'Material master'!$E$275, 1),"")</f>
        <v/>
      </c>
      <c r="F1848" t="str">
        <f>IFERROR(_xlfn.XLOOKUP(TEXT(A1848, "0"), TEXT('Material master'!$A$2:'Material master'!$A$275, "0"), 'Material master'!$F$2:'Material master'!$F$275, 1),"")</f>
        <v/>
      </c>
      <c r="G1848" t="str">
        <f>IFERROR(_xlfn.XLOOKUP(TEXT(A1848, "0"), TEXT('Material master'!$A$2:'Material master'!$A$275, "0"), 'Material master'!$G$2:'Material master'!$G$275, 1),"")</f>
        <v/>
      </c>
      <c r="H1848" t="s">
        <v>698</v>
      </c>
      <c r="I1848" s="32">
        <v>0</v>
      </c>
      <c r="J1848" s="258">
        <f>IFERROR($I1848/AVERAGE($L1846:$W1846),0)</f>
        <v>0</v>
      </c>
      <c r="K1848" s="32"/>
      <c r="L1848" s="32">
        <f t="shared" ref="L1848:W1848" si="1702">$I1848</f>
        <v>0</v>
      </c>
      <c r="M1848" s="32">
        <f t="shared" si="1702"/>
        <v>0</v>
      </c>
      <c r="N1848" s="32">
        <f t="shared" si="1702"/>
        <v>0</v>
      </c>
      <c r="O1848" s="32">
        <f t="shared" si="1702"/>
        <v>0</v>
      </c>
      <c r="P1848" s="32">
        <f t="shared" si="1702"/>
        <v>0</v>
      </c>
      <c r="Q1848" s="32">
        <f t="shared" si="1702"/>
        <v>0</v>
      </c>
      <c r="R1848" s="32">
        <f t="shared" si="1702"/>
        <v>0</v>
      </c>
      <c r="S1848" s="32">
        <f t="shared" si="1702"/>
        <v>0</v>
      </c>
      <c r="T1848" s="32">
        <f t="shared" si="1702"/>
        <v>0</v>
      </c>
      <c r="U1848" s="32">
        <f t="shared" si="1702"/>
        <v>0</v>
      </c>
      <c r="V1848" s="32">
        <f t="shared" si="1702"/>
        <v>0</v>
      </c>
      <c r="W1848" s="32">
        <f t="shared" si="1702"/>
        <v>0</v>
      </c>
    </row>
    <row r="1849" spans="1:23" x14ac:dyDescent="0.25">
      <c r="A1849" s="257" t="s">
        <v>708</v>
      </c>
      <c r="B1849">
        <f>IFERROR(_xlfn.XLOOKUP(TEXT(A1849, "0"), TEXT('Material master'!$A$2:'Material master'!$A$275, "0"), 'Material master'!$B$2:'Material master'!$B$275, 1),"")</f>
        <v>0</v>
      </c>
      <c r="C1849" t="str">
        <f>IFERROR(_xlfn.XLOOKUP(TEXT(A1849, "0"), TEXT('Material master'!$A$2:'Material master'!$A$275, "0"), 'Material master'!$C$2:'Material master'!$C$275, 1),"")</f>
        <v>Traded goods</v>
      </c>
      <c r="D1849" t="str">
        <f>IFERROR(_xlfn.XLOOKUP(TEXT(A1849, "0"), TEXT('Material master'!$A$2:'Material master'!$A$275, "0"), 'Material master'!$D$2:'Material master'!$D$275, 1),"")</f>
        <v/>
      </c>
      <c r="E1849" t="str">
        <f>IFERROR(_xlfn.XLOOKUP(TEXT(A1849, "0"), TEXT('Material master'!$A$2:'Material master'!$A$275, "0"), 'Material master'!$E$2:'Material master'!$E$275, 1),"")</f>
        <v/>
      </c>
      <c r="F1849" t="str">
        <f>IFERROR(_xlfn.XLOOKUP(TEXT(A1849, "0"), TEXT('Material master'!$A$2:'Material master'!$A$275, "0"), 'Material master'!$F$2:'Material master'!$F$275, 1),"")</f>
        <v/>
      </c>
      <c r="G1849" t="str">
        <f>IFERROR(_xlfn.XLOOKUP(TEXT(A1849, "0"), TEXT('Material master'!$A$2:'Material master'!$A$275, "0"), 'Material master'!$G$2:'Material master'!$G$275, 1),"")</f>
        <v/>
      </c>
      <c r="H1849" t="s">
        <v>699</v>
      </c>
      <c r="I1849">
        <f>IFERROR(_xlfn.XLOOKUP(TEXT(A1849, "0"), TEXT('Purchase sheet'!$A$2:'Purchase sheet'!$A$31, "0"), 'Purchase sheet'!$H$2:'Purchase sheet'!$H$31, 1), 1)</f>
        <v>1</v>
      </c>
      <c r="K1849" s="32"/>
      <c r="L1849" s="259"/>
      <c r="M1849" s="32">
        <f t="shared" ref="M1849:W1849" si="1703">IF( M1848 - L1847 + M1846 &gt; 0, CEILING( M1848 - L1847 + M1846, $I$1849), 0)</f>
        <v>0</v>
      </c>
      <c r="N1849" s="32">
        <f t="shared" si="1703"/>
        <v>0</v>
      </c>
      <c r="O1849" s="32">
        <f t="shared" si="1703"/>
        <v>0</v>
      </c>
      <c r="P1849" s="32">
        <f t="shared" si="1703"/>
        <v>0</v>
      </c>
      <c r="Q1849" s="32">
        <f t="shared" si="1703"/>
        <v>0</v>
      </c>
      <c r="R1849" s="32">
        <f t="shared" si="1703"/>
        <v>0</v>
      </c>
      <c r="S1849" s="32">
        <f t="shared" si="1703"/>
        <v>0</v>
      </c>
      <c r="T1849" s="32">
        <f t="shared" si="1703"/>
        <v>0</v>
      </c>
      <c r="U1849" s="32">
        <f t="shared" si="1703"/>
        <v>0</v>
      </c>
      <c r="V1849" s="32">
        <f t="shared" si="1703"/>
        <v>0</v>
      </c>
      <c r="W1849" s="32">
        <f t="shared" si="1703"/>
        <v>0</v>
      </c>
    </row>
    <row r="1850" spans="1:23" ht="15.75" thickBot="1" x14ac:dyDescent="0.3">
      <c r="A1850" s="257" t="s">
        <v>708</v>
      </c>
      <c r="B1850">
        <f>IFERROR(_xlfn.XLOOKUP(TEXT(A1850, "0"), TEXT('Material master'!$A$2:'Material master'!$A$275, "0"), 'Material master'!$B$2:'Material master'!$B$275, 1),"")</f>
        <v>0</v>
      </c>
      <c r="C1850" t="str">
        <f>IFERROR(_xlfn.XLOOKUP(TEXT(A1850, "0"), TEXT('Material master'!$A$2:'Material master'!$A$275, "0"), 'Material master'!$C$2:'Material master'!$C$275, 1),"")</f>
        <v>Traded goods</v>
      </c>
      <c r="D1850" t="str">
        <f>IFERROR(_xlfn.XLOOKUP(TEXT(A1850, "0"), TEXT('Material master'!$A$2:'Material master'!$A$275, "0"), 'Material master'!$D$2:'Material master'!$D$275, 1),"")</f>
        <v/>
      </c>
      <c r="E1850" t="str">
        <f>IFERROR(_xlfn.XLOOKUP(TEXT(A1850, "0"), TEXT('Material master'!$A$2:'Material master'!$A$275, "0"), 'Material master'!$E$2:'Material master'!$E$275, 1),"")</f>
        <v/>
      </c>
      <c r="F1850" t="str">
        <f>IFERROR(_xlfn.XLOOKUP(TEXT(A1850, "0"), TEXT('Material master'!$A$2:'Material master'!$A$275, "0"), 'Material master'!$F$2:'Material master'!$F$275, 1),"")</f>
        <v/>
      </c>
      <c r="G1850" t="str">
        <f>IFERROR(_xlfn.XLOOKUP(TEXT(A1850, "0"), TEXT('Material master'!$A$2:'Material master'!$A$275, "0"), 'Material master'!$G$2:'Material master'!$G$275, 1),"")</f>
        <v/>
      </c>
      <c r="H1850" t="s">
        <v>700</v>
      </c>
      <c r="I1850">
        <f>INT(IFERROR(_xlfn.XLOOKUP(TEXT(A1850, "0"), TEXT('Purchase sheet'!$A$2:'Purchase sheet'!$A$31, "0"), 'Purchase sheet'!$H$2:'Purchase sheet'!$D$31, 1), 1))</f>
        <v>1</v>
      </c>
      <c r="K1850" s="32"/>
      <c r="L1850" s="32">
        <f t="shared" ref="L1850:V1850" si="1704">M1849</f>
        <v>0</v>
      </c>
      <c r="M1850" s="32">
        <f t="shared" si="1704"/>
        <v>0</v>
      </c>
      <c r="N1850" s="32">
        <f t="shared" si="1704"/>
        <v>0</v>
      </c>
      <c r="O1850" s="32">
        <f t="shared" si="1704"/>
        <v>0</v>
      </c>
      <c r="P1850" s="32">
        <f t="shared" si="1704"/>
        <v>0</v>
      </c>
      <c r="Q1850" s="32">
        <f t="shared" si="1704"/>
        <v>0</v>
      </c>
      <c r="R1850" s="32">
        <f t="shared" si="1704"/>
        <v>0</v>
      </c>
      <c r="S1850" s="32">
        <f t="shared" si="1704"/>
        <v>0</v>
      </c>
      <c r="T1850" s="32">
        <f t="shared" si="1704"/>
        <v>0</v>
      </c>
      <c r="U1850" s="32">
        <f t="shared" si="1704"/>
        <v>0</v>
      </c>
      <c r="V1850" s="32">
        <f t="shared" si="1704"/>
        <v>0</v>
      </c>
      <c r="W1850" s="32"/>
    </row>
    <row r="1851" spans="1:23" s="138" customFormat="1" x14ac:dyDescent="0.25">
      <c r="A1851" s="137" t="s">
        <v>585</v>
      </c>
      <c r="B1851" s="138" t="str">
        <f>IFERROR(_xlfn.XLOOKUP(TEXT(A1851, "0"), TEXT('Material master'!$A$2:'Material master'!$A$275, "0"), 'Material master'!$B$2:'Material master'!$B$275, 1),"")</f>
        <v>ROLLER BEARING 22313 EK</v>
      </c>
      <c r="C1851" s="138" t="str">
        <f>IFERROR(_xlfn.XLOOKUP(TEXT(A1851, "0"), TEXT('Material master'!$A$2:'Material master'!$A$275, "0"), 'Material master'!$C$2:'Material master'!$C$275, 1),"")</f>
        <v>Other</v>
      </c>
      <c r="D1851" s="138" t="str">
        <f>IFERROR(_xlfn.XLOOKUP(TEXT(A1851, "0"), TEXT('Material master'!$A$2:'Material master'!$A$275, "0"), 'Material master'!$D$2:'Material master'!$D$275, 1),"")</f>
        <v/>
      </c>
      <c r="E1851" s="138" t="str">
        <f>IFERROR(_xlfn.XLOOKUP(TEXT(A1851, "0"), TEXT('Material master'!$A$2:'Material master'!$A$275, "0"), 'Material master'!$E$2:'Material master'!$E$275, 1),"")</f>
        <v/>
      </c>
      <c r="F1851" s="138" t="str">
        <f>IFERROR(_xlfn.XLOOKUP(TEXT(A1851, "0"), TEXT('Material master'!$A$2:'Material master'!$A$275, "0"), 'Material master'!$F$2:'Material master'!$F$275, 1),"")</f>
        <v/>
      </c>
      <c r="G1851" s="138" t="str">
        <f>IFERROR(_xlfn.XLOOKUP(TEXT(A1851, "0"), TEXT('Material master'!$A$2:'Material master'!$A$275, "0"), 'Material master'!$G$2:'Material master'!$G$275, 1),"")</f>
        <v/>
      </c>
      <c r="H1851" s="139" t="s">
        <v>696</v>
      </c>
      <c r="I1851" s="139"/>
      <c r="J1851" s="139"/>
      <c r="K1851" s="143"/>
      <c r="L1851" s="143">
        <v>0</v>
      </c>
      <c r="M1851" s="143">
        <v>0</v>
      </c>
      <c r="N1851" s="143">
        <v>0</v>
      </c>
      <c r="O1851" s="143">
        <v>0</v>
      </c>
      <c r="P1851" s="143">
        <v>0</v>
      </c>
      <c r="Q1851" s="143">
        <v>0</v>
      </c>
      <c r="R1851" s="143">
        <v>0</v>
      </c>
      <c r="S1851" s="143">
        <v>0</v>
      </c>
      <c r="T1851" s="143">
        <v>0</v>
      </c>
      <c r="U1851" s="143">
        <v>0</v>
      </c>
      <c r="V1851" s="143">
        <v>0</v>
      </c>
      <c r="W1851" s="143">
        <v>0</v>
      </c>
    </row>
    <row r="1852" spans="1:23" s="136" customFormat="1" x14ac:dyDescent="0.25">
      <c r="A1852" s="270" t="s">
        <v>585</v>
      </c>
      <c r="B1852" s="136" t="str">
        <f>IFERROR(_xlfn.XLOOKUP(TEXT(A1852, "0"), TEXT('Material master'!$A$2:'Material master'!$A$275, "0"), 'Material master'!$B$2:'Material master'!$B$275, 1),"")</f>
        <v>ROLLER BEARING 22313 EK</v>
      </c>
      <c r="C1852" s="136" t="str">
        <f>IFERROR(_xlfn.XLOOKUP(TEXT(A1852, "0"), TEXT('Material master'!$A$2:'Material master'!$A$275, "0"), 'Material master'!$C$2:'Material master'!$C$275, 1),"")</f>
        <v>Other</v>
      </c>
      <c r="D1852" s="136" t="str">
        <f>IFERROR(_xlfn.XLOOKUP(TEXT(A1852, "0"), TEXT('Material master'!$A$2:'Material master'!$A$275, "0"), 'Material master'!$D$2:'Material master'!$D$275, 1),"")</f>
        <v/>
      </c>
      <c r="E1852" s="136" t="str">
        <f>IFERROR(_xlfn.XLOOKUP(TEXT(A1852, "0"), TEXT('Material master'!$A$2:'Material master'!$A$275, "0"), 'Material master'!$E$2:'Material master'!$E$275, 1),"")</f>
        <v/>
      </c>
      <c r="F1852" s="136" t="str">
        <f>IFERROR(_xlfn.XLOOKUP(TEXT(A1852, "0"), TEXT('Material master'!$A$2:'Material master'!$A$275, "0"), 'Material master'!$F$2:'Material master'!$F$275, 1),"")</f>
        <v/>
      </c>
      <c r="G1852" s="136" t="str">
        <f>IFERROR(_xlfn.XLOOKUP(TEXT(A1852, "0"), TEXT('Material master'!$A$2:'Material master'!$A$275, "0"), 'Material master'!$G$2:'Material master'!$G$275, 1),"")</f>
        <v/>
      </c>
      <c r="H1852" s="136" t="s">
        <v>697</v>
      </c>
      <c r="K1852" s="142">
        <v>6</v>
      </c>
      <c r="L1852" s="142">
        <f t="shared" ref="L1852:W1852" si="1705">K1852 - L1851 + L1854</f>
        <v>6</v>
      </c>
      <c r="M1852" s="142">
        <f t="shared" si="1705"/>
        <v>6</v>
      </c>
      <c r="N1852" s="142">
        <f t="shared" si="1705"/>
        <v>6</v>
      </c>
      <c r="O1852" s="142">
        <f t="shared" si="1705"/>
        <v>6</v>
      </c>
      <c r="P1852" s="142">
        <f t="shared" si="1705"/>
        <v>6</v>
      </c>
      <c r="Q1852" s="142">
        <f t="shared" si="1705"/>
        <v>6</v>
      </c>
      <c r="R1852" s="142">
        <f t="shared" si="1705"/>
        <v>6</v>
      </c>
      <c r="S1852" s="142">
        <f t="shared" si="1705"/>
        <v>6</v>
      </c>
      <c r="T1852" s="142">
        <f t="shared" si="1705"/>
        <v>6</v>
      </c>
      <c r="U1852" s="142">
        <f t="shared" si="1705"/>
        <v>6</v>
      </c>
      <c r="V1852" s="142">
        <f t="shared" si="1705"/>
        <v>6</v>
      </c>
      <c r="W1852" s="142">
        <f t="shared" si="1705"/>
        <v>6</v>
      </c>
    </row>
    <row r="1853" spans="1:23" x14ac:dyDescent="0.25">
      <c r="A1853" s="257" t="s">
        <v>585</v>
      </c>
      <c r="B1853" t="str">
        <f>IFERROR(_xlfn.XLOOKUP(TEXT(A1853, "0"), TEXT('Material master'!$A$2:'Material master'!$A$275, "0"), 'Material master'!$B$2:'Material master'!$B$275, 1),"")</f>
        <v>ROLLER BEARING 22313 EK</v>
      </c>
      <c r="C1853" t="str">
        <f>IFERROR(_xlfn.XLOOKUP(TEXT(A1853, "0"), TEXT('Material master'!$A$2:'Material master'!$A$275, "0"), 'Material master'!$C$2:'Material master'!$C$275, 1),"")</f>
        <v>Other</v>
      </c>
      <c r="D1853" t="str">
        <f>IFERROR(_xlfn.XLOOKUP(TEXT(A1853, "0"), TEXT('Material master'!$A$2:'Material master'!$A$275, "0"), 'Material master'!$D$2:'Material master'!$D$275, 1),"")</f>
        <v/>
      </c>
      <c r="E1853" t="str">
        <f>IFERROR(_xlfn.XLOOKUP(TEXT(A1853, "0"), TEXT('Material master'!$A$2:'Material master'!$A$275, "0"), 'Material master'!$E$2:'Material master'!$E$275, 1),"")</f>
        <v/>
      </c>
      <c r="F1853" t="str">
        <f>IFERROR(_xlfn.XLOOKUP(TEXT(A1853, "0"), TEXT('Material master'!$A$2:'Material master'!$A$275, "0"), 'Material master'!$F$2:'Material master'!$F$275, 1),"")</f>
        <v/>
      </c>
      <c r="G1853" t="str">
        <f>IFERROR(_xlfn.XLOOKUP(TEXT(A1853, "0"), TEXT('Material master'!$A$2:'Material master'!$A$275, "0"), 'Material master'!$G$2:'Material master'!$G$275, 1),"")</f>
        <v/>
      </c>
      <c r="H1853" t="s">
        <v>698</v>
      </c>
      <c r="I1853" s="32">
        <v>0</v>
      </c>
      <c r="J1853" s="258">
        <f>IFERROR($I1853/AVERAGE($L1851:$W1851),0)</f>
        <v>0</v>
      </c>
      <c r="K1853" s="32"/>
      <c r="L1853" s="32">
        <f t="shared" ref="L1853:W1853" si="1706">$I1853</f>
        <v>0</v>
      </c>
      <c r="M1853" s="32">
        <f t="shared" si="1706"/>
        <v>0</v>
      </c>
      <c r="N1853" s="32">
        <f t="shared" si="1706"/>
        <v>0</v>
      </c>
      <c r="O1853" s="32">
        <f t="shared" si="1706"/>
        <v>0</v>
      </c>
      <c r="P1853" s="32">
        <f t="shared" si="1706"/>
        <v>0</v>
      </c>
      <c r="Q1853" s="32">
        <f t="shared" si="1706"/>
        <v>0</v>
      </c>
      <c r="R1853" s="32">
        <f t="shared" si="1706"/>
        <v>0</v>
      </c>
      <c r="S1853" s="32">
        <f t="shared" si="1706"/>
        <v>0</v>
      </c>
      <c r="T1853" s="32">
        <f t="shared" si="1706"/>
        <v>0</v>
      </c>
      <c r="U1853" s="32">
        <f t="shared" si="1706"/>
        <v>0</v>
      </c>
      <c r="V1853" s="32">
        <f t="shared" si="1706"/>
        <v>0</v>
      </c>
      <c r="W1853" s="32">
        <f t="shared" si="1706"/>
        <v>0</v>
      </c>
    </row>
    <row r="1854" spans="1:23" x14ac:dyDescent="0.25">
      <c r="A1854" s="257" t="s">
        <v>585</v>
      </c>
      <c r="B1854" t="str">
        <f>IFERROR(_xlfn.XLOOKUP(TEXT(A1854, "0"), TEXT('Material master'!$A$2:'Material master'!$A$275, "0"), 'Material master'!$B$2:'Material master'!$B$275, 1),"")</f>
        <v>ROLLER BEARING 22313 EK</v>
      </c>
      <c r="C1854" t="str">
        <f>IFERROR(_xlfn.XLOOKUP(TEXT(A1854, "0"), TEXT('Material master'!$A$2:'Material master'!$A$275, "0"), 'Material master'!$C$2:'Material master'!$C$275, 1),"")</f>
        <v>Other</v>
      </c>
      <c r="D1854" t="str">
        <f>IFERROR(_xlfn.XLOOKUP(TEXT(A1854, "0"), TEXT('Material master'!$A$2:'Material master'!$A$275, "0"), 'Material master'!$D$2:'Material master'!$D$275, 1),"")</f>
        <v/>
      </c>
      <c r="E1854" t="str">
        <f>IFERROR(_xlfn.XLOOKUP(TEXT(A1854, "0"), TEXT('Material master'!$A$2:'Material master'!$A$275, "0"), 'Material master'!$E$2:'Material master'!$E$275, 1),"")</f>
        <v/>
      </c>
      <c r="F1854" t="str">
        <f>IFERROR(_xlfn.XLOOKUP(TEXT(A1854, "0"), TEXT('Material master'!$A$2:'Material master'!$A$275, "0"), 'Material master'!$F$2:'Material master'!$F$275, 1),"")</f>
        <v/>
      </c>
      <c r="G1854" t="str">
        <f>IFERROR(_xlfn.XLOOKUP(TEXT(A1854, "0"), TEXT('Material master'!$A$2:'Material master'!$A$275, "0"), 'Material master'!$G$2:'Material master'!$G$275, 1),"")</f>
        <v/>
      </c>
      <c r="H1854" t="s">
        <v>699</v>
      </c>
      <c r="I1854">
        <f>IFERROR(_xlfn.XLOOKUP(TEXT(A1854, "0"), TEXT('Purchase sheet'!$A$2:'Purchase sheet'!$A$31, "0"), 'Purchase sheet'!$H$2:'Purchase sheet'!$H$31, 1), 1)</f>
        <v>1</v>
      </c>
      <c r="K1854" s="32"/>
      <c r="L1854" s="259"/>
      <c r="M1854" s="32">
        <f t="shared" ref="M1854:W1854" si="1707">IF( M1853 - L1852 + M1851 &gt; 0, CEILING( M1853 - L1852 + M1851, $I$1854), 0)</f>
        <v>0</v>
      </c>
      <c r="N1854" s="32">
        <f t="shared" si="1707"/>
        <v>0</v>
      </c>
      <c r="O1854" s="32">
        <f t="shared" si="1707"/>
        <v>0</v>
      </c>
      <c r="P1854" s="32">
        <f t="shared" si="1707"/>
        <v>0</v>
      </c>
      <c r="Q1854" s="32">
        <f t="shared" si="1707"/>
        <v>0</v>
      </c>
      <c r="R1854" s="32">
        <f t="shared" si="1707"/>
        <v>0</v>
      </c>
      <c r="S1854" s="32">
        <f t="shared" si="1707"/>
        <v>0</v>
      </c>
      <c r="T1854" s="32">
        <f t="shared" si="1707"/>
        <v>0</v>
      </c>
      <c r="U1854" s="32">
        <f t="shared" si="1707"/>
        <v>0</v>
      </c>
      <c r="V1854" s="32">
        <f t="shared" si="1707"/>
        <v>0</v>
      </c>
      <c r="W1854" s="32">
        <f t="shared" si="1707"/>
        <v>0</v>
      </c>
    </row>
    <row r="1855" spans="1:23" ht="15.75" thickBot="1" x14ac:dyDescent="0.3">
      <c r="A1855" s="257" t="s">
        <v>585</v>
      </c>
      <c r="B1855" t="str">
        <f>IFERROR(_xlfn.XLOOKUP(TEXT(A1855, "0"), TEXT('Material master'!$A$2:'Material master'!$A$275, "0"), 'Material master'!$B$2:'Material master'!$B$275, 1),"")</f>
        <v>ROLLER BEARING 22313 EK</v>
      </c>
      <c r="C1855" t="str">
        <f>IFERROR(_xlfn.XLOOKUP(TEXT(A1855, "0"), TEXT('Material master'!$A$2:'Material master'!$A$275, "0"), 'Material master'!$C$2:'Material master'!$C$275, 1),"")</f>
        <v>Other</v>
      </c>
      <c r="D1855" t="str">
        <f>IFERROR(_xlfn.XLOOKUP(TEXT(A1855, "0"), TEXT('Material master'!$A$2:'Material master'!$A$275, "0"), 'Material master'!$D$2:'Material master'!$D$275, 1),"")</f>
        <v/>
      </c>
      <c r="E1855" t="str">
        <f>IFERROR(_xlfn.XLOOKUP(TEXT(A1855, "0"), TEXT('Material master'!$A$2:'Material master'!$A$275, "0"), 'Material master'!$E$2:'Material master'!$E$275, 1),"")</f>
        <v/>
      </c>
      <c r="F1855" t="str">
        <f>IFERROR(_xlfn.XLOOKUP(TEXT(A1855, "0"), TEXT('Material master'!$A$2:'Material master'!$A$275, "0"), 'Material master'!$F$2:'Material master'!$F$275, 1),"")</f>
        <v/>
      </c>
      <c r="G1855" t="str">
        <f>IFERROR(_xlfn.XLOOKUP(TEXT(A1855, "0"), TEXT('Material master'!$A$2:'Material master'!$A$275, "0"), 'Material master'!$G$2:'Material master'!$G$275, 1),"")</f>
        <v/>
      </c>
      <c r="H1855" t="s">
        <v>700</v>
      </c>
      <c r="I1855">
        <f>INT(IFERROR(_xlfn.XLOOKUP(TEXT(A1855, "0"), TEXT('Purchase sheet'!$A$2:'Purchase sheet'!$A$31, "0"), 'Purchase sheet'!$H$2:'Purchase sheet'!$D$31, 1), 1))</f>
        <v>1</v>
      </c>
      <c r="K1855" s="32"/>
      <c r="L1855" s="32">
        <f t="shared" ref="L1855:V1855" si="1708">M1854</f>
        <v>0</v>
      </c>
      <c r="M1855" s="32">
        <f t="shared" si="1708"/>
        <v>0</v>
      </c>
      <c r="N1855" s="32">
        <f t="shared" si="1708"/>
        <v>0</v>
      </c>
      <c r="O1855" s="32">
        <f t="shared" si="1708"/>
        <v>0</v>
      </c>
      <c r="P1855" s="32">
        <f t="shared" si="1708"/>
        <v>0</v>
      </c>
      <c r="Q1855" s="32">
        <f t="shared" si="1708"/>
        <v>0</v>
      </c>
      <c r="R1855" s="32">
        <f t="shared" si="1708"/>
        <v>0</v>
      </c>
      <c r="S1855" s="32">
        <f t="shared" si="1708"/>
        <v>0</v>
      </c>
      <c r="T1855" s="32">
        <f t="shared" si="1708"/>
        <v>0</v>
      </c>
      <c r="U1855" s="32">
        <f t="shared" si="1708"/>
        <v>0</v>
      </c>
      <c r="V1855" s="32">
        <f t="shared" si="1708"/>
        <v>0</v>
      </c>
      <c r="W1855" s="32"/>
    </row>
    <row r="1856" spans="1:23" s="138" customFormat="1" x14ac:dyDescent="0.25">
      <c r="A1856" s="137" t="s">
        <v>588</v>
      </c>
      <c r="B1856" s="138" t="str">
        <f>IFERROR(_xlfn.XLOOKUP(TEXT(A1856, "0"), TEXT('Material master'!$A$2:'Material master'!$A$275, "0"), 'Material master'!$B$2:'Material master'!$B$275, 1),"")</f>
        <v>PM-M Mech. Bearings and Seals</v>
      </c>
      <c r="C1856" s="138" t="str">
        <f>IFERROR(_xlfn.XLOOKUP(TEXT(A1856, "0"), TEXT('Material master'!$A$2:'Material master'!$A$275, "0"), 'Material master'!$C$2:'Material master'!$C$275, 1),"")</f>
        <v>Other</v>
      </c>
      <c r="D1856" s="138" t="str">
        <f>IFERROR(_xlfn.XLOOKUP(TEXT(A1856, "0"), TEXT('Material master'!$A$2:'Material master'!$A$275, "0"), 'Material master'!$D$2:'Material master'!$D$275, 1),"")</f>
        <v/>
      </c>
      <c r="E1856" s="138" t="str">
        <f>IFERROR(_xlfn.XLOOKUP(TEXT(A1856, "0"), TEXT('Material master'!$A$2:'Material master'!$A$275, "0"), 'Material master'!$E$2:'Material master'!$E$275, 1),"")</f>
        <v/>
      </c>
      <c r="F1856" s="138" t="str">
        <f>IFERROR(_xlfn.XLOOKUP(TEXT(A1856, "0"), TEXT('Material master'!$A$2:'Material master'!$A$275, "0"), 'Material master'!$F$2:'Material master'!$F$275, 1),"")</f>
        <v/>
      </c>
      <c r="G1856" s="138" t="str">
        <f>IFERROR(_xlfn.XLOOKUP(TEXT(A1856, "0"), TEXT('Material master'!$A$2:'Material master'!$A$275, "0"), 'Material master'!$G$2:'Material master'!$G$275, 1),"")</f>
        <v/>
      </c>
      <c r="H1856" s="139" t="s">
        <v>696</v>
      </c>
      <c r="I1856" s="139"/>
      <c r="J1856" s="139"/>
      <c r="K1856" s="143"/>
      <c r="L1856" s="143">
        <v>0</v>
      </c>
      <c r="M1856" s="143">
        <v>0</v>
      </c>
      <c r="N1856" s="143">
        <v>0</v>
      </c>
      <c r="O1856" s="143">
        <v>0</v>
      </c>
      <c r="P1856" s="143">
        <v>0</v>
      </c>
      <c r="Q1856" s="143">
        <v>0</v>
      </c>
      <c r="R1856" s="143">
        <v>0</v>
      </c>
      <c r="S1856" s="143">
        <v>0</v>
      </c>
      <c r="T1856" s="143">
        <v>0</v>
      </c>
      <c r="U1856" s="143">
        <v>0</v>
      </c>
      <c r="V1856" s="143">
        <v>0</v>
      </c>
      <c r="W1856" s="143">
        <v>0</v>
      </c>
    </row>
    <row r="1857" spans="1:23" s="136" customFormat="1" x14ac:dyDescent="0.25">
      <c r="A1857" s="270" t="s">
        <v>588</v>
      </c>
      <c r="B1857" s="136" t="str">
        <f>IFERROR(_xlfn.XLOOKUP(TEXT(A1857, "0"), TEXT('Material master'!$A$2:'Material master'!$A$275, "0"), 'Material master'!$B$2:'Material master'!$B$275, 1),"")</f>
        <v>PM-M Mech. Bearings and Seals</v>
      </c>
      <c r="C1857" s="136" t="str">
        <f>IFERROR(_xlfn.XLOOKUP(TEXT(A1857, "0"), TEXT('Material master'!$A$2:'Material master'!$A$275, "0"), 'Material master'!$C$2:'Material master'!$C$275, 1),"")</f>
        <v>Other</v>
      </c>
      <c r="D1857" s="136" t="str">
        <f>IFERROR(_xlfn.XLOOKUP(TEXT(A1857, "0"), TEXT('Material master'!$A$2:'Material master'!$A$275, "0"), 'Material master'!$D$2:'Material master'!$D$275, 1),"")</f>
        <v/>
      </c>
      <c r="E1857" s="136" t="str">
        <f>IFERROR(_xlfn.XLOOKUP(TEXT(A1857, "0"), TEXT('Material master'!$A$2:'Material master'!$A$275, "0"), 'Material master'!$E$2:'Material master'!$E$275, 1),"")</f>
        <v/>
      </c>
      <c r="F1857" s="136" t="str">
        <f>IFERROR(_xlfn.XLOOKUP(TEXT(A1857, "0"), TEXT('Material master'!$A$2:'Material master'!$A$275, "0"), 'Material master'!$F$2:'Material master'!$F$275, 1),"")</f>
        <v/>
      </c>
      <c r="G1857" s="136" t="str">
        <f>IFERROR(_xlfn.XLOOKUP(TEXT(A1857, "0"), TEXT('Material master'!$A$2:'Material master'!$A$275, "0"), 'Material master'!$G$2:'Material master'!$G$275, 1),"")</f>
        <v/>
      </c>
      <c r="H1857" s="136" t="s">
        <v>697</v>
      </c>
      <c r="K1857" s="142">
        <v>0</v>
      </c>
      <c r="L1857" s="142">
        <f t="shared" ref="L1857:W1857" si="1709">K1857 - L1856 + L1859</f>
        <v>0</v>
      </c>
      <c r="M1857" s="142">
        <f t="shared" si="1709"/>
        <v>0</v>
      </c>
      <c r="N1857" s="142">
        <f t="shared" si="1709"/>
        <v>0</v>
      </c>
      <c r="O1857" s="142">
        <f t="shared" si="1709"/>
        <v>0</v>
      </c>
      <c r="P1857" s="142">
        <f t="shared" si="1709"/>
        <v>0</v>
      </c>
      <c r="Q1857" s="142">
        <f t="shared" si="1709"/>
        <v>0</v>
      </c>
      <c r="R1857" s="142">
        <f t="shared" si="1709"/>
        <v>0</v>
      </c>
      <c r="S1857" s="142">
        <f t="shared" si="1709"/>
        <v>0</v>
      </c>
      <c r="T1857" s="142">
        <f t="shared" si="1709"/>
        <v>0</v>
      </c>
      <c r="U1857" s="142">
        <f t="shared" si="1709"/>
        <v>0</v>
      </c>
      <c r="V1857" s="142">
        <f t="shared" si="1709"/>
        <v>0</v>
      </c>
      <c r="W1857" s="142">
        <f t="shared" si="1709"/>
        <v>0</v>
      </c>
    </row>
    <row r="1858" spans="1:23" x14ac:dyDescent="0.25">
      <c r="A1858" s="257" t="s">
        <v>588</v>
      </c>
      <c r="B1858" t="str">
        <f>IFERROR(_xlfn.XLOOKUP(TEXT(A1858, "0"), TEXT('Material master'!$A$2:'Material master'!$A$275, "0"), 'Material master'!$B$2:'Material master'!$B$275, 1),"")</f>
        <v>PM-M Mech. Bearings and Seals</v>
      </c>
      <c r="C1858" t="str">
        <f>IFERROR(_xlfn.XLOOKUP(TEXT(A1858, "0"), TEXT('Material master'!$A$2:'Material master'!$A$275, "0"), 'Material master'!$C$2:'Material master'!$C$275, 1),"")</f>
        <v>Other</v>
      </c>
      <c r="D1858" t="str">
        <f>IFERROR(_xlfn.XLOOKUP(TEXT(A1858, "0"), TEXT('Material master'!$A$2:'Material master'!$A$275, "0"), 'Material master'!$D$2:'Material master'!$D$275, 1),"")</f>
        <v/>
      </c>
      <c r="E1858" t="str">
        <f>IFERROR(_xlfn.XLOOKUP(TEXT(A1858, "0"), TEXT('Material master'!$A$2:'Material master'!$A$275, "0"), 'Material master'!$E$2:'Material master'!$E$275, 1),"")</f>
        <v/>
      </c>
      <c r="F1858" t="str">
        <f>IFERROR(_xlfn.XLOOKUP(TEXT(A1858, "0"), TEXT('Material master'!$A$2:'Material master'!$A$275, "0"), 'Material master'!$F$2:'Material master'!$F$275, 1),"")</f>
        <v/>
      </c>
      <c r="G1858" t="str">
        <f>IFERROR(_xlfn.XLOOKUP(TEXT(A1858, "0"), TEXT('Material master'!$A$2:'Material master'!$A$275, "0"), 'Material master'!$G$2:'Material master'!$G$275, 1),"")</f>
        <v/>
      </c>
      <c r="H1858" t="s">
        <v>698</v>
      </c>
      <c r="I1858" s="32">
        <v>0</v>
      </c>
      <c r="J1858" s="258">
        <f>IFERROR($I1858/AVERAGE($L1856:$W1856),0)</f>
        <v>0</v>
      </c>
      <c r="K1858" s="32"/>
      <c r="L1858" s="32">
        <f t="shared" ref="L1858:W1858" si="1710">$I1858</f>
        <v>0</v>
      </c>
      <c r="M1858" s="32">
        <f t="shared" si="1710"/>
        <v>0</v>
      </c>
      <c r="N1858" s="32">
        <f t="shared" si="1710"/>
        <v>0</v>
      </c>
      <c r="O1858" s="32">
        <f t="shared" si="1710"/>
        <v>0</v>
      </c>
      <c r="P1858" s="32">
        <f t="shared" si="1710"/>
        <v>0</v>
      </c>
      <c r="Q1858" s="32">
        <f t="shared" si="1710"/>
        <v>0</v>
      </c>
      <c r="R1858" s="32">
        <f t="shared" si="1710"/>
        <v>0</v>
      </c>
      <c r="S1858" s="32">
        <f t="shared" si="1710"/>
        <v>0</v>
      </c>
      <c r="T1858" s="32">
        <f t="shared" si="1710"/>
        <v>0</v>
      </c>
      <c r="U1858" s="32">
        <f t="shared" si="1710"/>
        <v>0</v>
      </c>
      <c r="V1858" s="32">
        <f t="shared" si="1710"/>
        <v>0</v>
      </c>
      <c r="W1858" s="32">
        <f t="shared" si="1710"/>
        <v>0</v>
      </c>
    </row>
    <row r="1859" spans="1:23" x14ac:dyDescent="0.25">
      <c r="A1859" s="257" t="s">
        <v>588</v>
      </c>
      <c r="B1859" t="str">
        <f>IFERROR(_xlfn.XLOOKUP(TEXT(A1859, "0"), TEXT('Material master'!$A$2:'Material master'!$A$275, "0"), 'Material master'!$B$2:'Material master'!$B$275, 1),"")</f>
        <v>PM-M Mech. Bearings and Seals</v>
      </c>
      <c r="C1859" t="str">
        <f>IFERROR(_xlfn.XLOOKUP(TEXT(A1859, "0"), TEXT('Material master'!$A$2:'Material master'!$A$275, "0"), 'Material master'!$C$2:'Material master'!$C$275, 1),"")</f>
        <v>Other</v>
      </c>
      <c r="D1859" t="str">
        <f>IFERROR(_xlfn.XLOOKUP(TEXT(A1859, "0"), TEXT('Material master'!$A$2:'Material master'!$A$275, "0"), 'Material master'!$D$2:'Material master'!$D$275, 1),"")</f>
        <v/>
      </c>
      <c r="E1859" t="str">
        <f>IFERROR(_xlfn.XLOOKUP(TEXT(A1859, "0"), TEXT('Material master'!$A$2:'Material master'!$A$275, "0"), 'Material master'!$E$2:'Material master'!$E$275, 1),"")</f>
        <v/>
      </c>
      <c r="F1859" t="str">
        <f>IFERROR(_xlfn.XLOOKUP(TEXT(A1859, "0"), TEXT('Material master'!$A$2:'Material master'!$A$275, "0"), 'Material master'!$F$2:'Material master'!$F$275, 1),"")</f>
        <v/>
      </c>
      <c r="G1859" t="str">
        <f>IFERROR(_xlfn.XLOOKUP(TEXT(A1859, "0"), TEXT('Material master'!$A$2:'Material master'!$A$275, "0"), 'Material master'!$G$2:'Material master'!$G$275, 1),"")</f>
        <v/>
      </c>
      <c r="H1859" t="s">
        <v>699</v>
      </c>
      <c r="I1859">
        <f>IFERROR(_xlfn.XLOOKUP(TEXT(A1859, "0"), TEXT('Purchase sheet'!$A$2:'Purchase sheet'!$A$31, "0"), 'Purchase sheet'!$H$2:'Purchase sheet'!$H$31, 1), 1)</f>
        <v>1</v>
      </c>
      <c r="K1859" s="32"/>
      <c r="L1859" s="259"/>
      <c r="M1859" s="32">
        <f t="shared" ref="M1859:W1859" si="1711">IF( M1858 - L1857 + M1856 &gt; 0, CEILING( M1858 - L1857 + M1856, $I$1859), 0)</f>
        <v>0</v>
      </c>
      <c r="N1859" s="32">
        <f t="shared" si="1711"/>
        <v>0</v>
      </c>
      <c r="O1859" s="32">
        <f t="shared" si="1711"/>
        <v>0</v>
      </c>
      <c r="P1859" s="32">
        <f t="shared" si="1711"/>
        <v>0</v>
      </c>
      <c r="Q1859" s="32">
        <f t="shared" si="1711"/>
        <v>0</v>
      </c>
      <c r="R1859" s="32">
        <f t="shared" si="1711"/>
        <v>0</v>
      </c>
      <c r="S1859" s="32">
        <f t="shared" si="1711"/>
        <v>0</v>
      </c>
      <c r="T1859" s="32">
        <f t="shared" si="1711"/>
        <v>0</v>
      </c>
      <c r="U1859" s="32">
        <f t="shared" si="1711"/>
        <v>0</v>
      </c>
      <c r="V1859" s="32">
        <f t="shared" si="1711"/>
        <v>0</v>
      </c>
      <c r="W1859" s="32">
        <f t="shared" si="1711"/>
        <v>0</v>
      </c>
    </row>
    <row r="1860" spans="1:23" ht="15.75" thickBot="1" x14ac:dyDescent="0.3">
      <c r="A1860" s="257" t="s">
        <v>588</v>
      </c>
      <c r="B1860" t="str">
        <f>IFERROR(_xlfn.XLOOKUP(TEXT(A1860, "0"), TEXT('Material master'!$A$2:'Material master'!$A$275, "0"), 'Material master'!$B$2:'Material master'!$B$275, 1),"")</f>
        <v>PM-M Mech. Bearings and Seals</v>
      </c>
      <c r="C1860" t="str">
        <f>IFERROR(_xlfn.XLOOKUP(TEXT(A1860, "0"), TEXT('Material master'!$A$2:'Material master'!$A$275, "0"), 'Material master'!$C$2:'Material master'!$C$275, 1),"")</f>
        <v>Other</v>
      </c>
      <c r="D1860" t="str">
        <f>IFERROR(_xlfn.XLOOKUP(TEXT(A1860, "0"), TEXT('Material master'!$A$2:'Material master'!$A$275, "0"), 'Material master'!$D$2:'Material master'!$D$275, 1),"")</f>
        <v/>
      </c>
      <c r="E1860" t="str">
        <f>IFERROR(_xlfn.XLOOKUP(TEXT(A1860, "0"), TEXT('Material master'!$A$2:'Material master'!$A$275, "0"), 'Material master'!$E$2:'Material master'!$E$275, 1),"")</f>
        <v/>
      </c>
      <c r="F1860" t="str">
        <f>IFERROR(_xlfn.XLOOKUP(TEXT(A1860, "0"), TEXT('Material master'!$A$2:'Material master'!$A$275, "0"), 'Material master'!$F$2:'Material master'!$F$275, 1),"")</f>
        <v/>
      </c>
      <c r="G1860" t="str">
        <f>IFERROR(_xlfn.XLOOKUP(TEXT(A1860, "0"), TEXT('Material master'!$A$2:'Material master'!$A$275, "0"), 'Material master'!$G$2:'Material master'!$G$275, 1),"")</f>
        <v/>
      </c>
      <c r="H1860" t="s">
        <v>700</v>
      </c>
      <c r="I1860">
        <f>INT(IFERROR(_xlfn.XLOOKUP(TEXT(A1860, "0"), TEXT('Purchase sheet'!$A$2:'Purchase sheet'!$A$31, "0"), 'Purchase sheet'!$H$2:'Purchase sheet'!$D$31, 1), 1))</f>
        <v>1</v>
      </c>
      <c r="K1860" s="32"/>
      <c r="L1860" s="32">
        <f t="shared" ref="L1860:V1860" si="1712">M1859</f>
        <v>0</v>
      </c>
      <c r="M1860" s="32">
        <f t="shared" si="1712"/>
        <v>0</v>
      </c>
      <c r="N1860" s="32">
        <f t="shared" si="1712"/>
        <v>0</v>
      </c>
      <c r="O1860" s="32">
        <f t="shared" si="1712"/>
        <v>0</v>
      </c>
      <c r="P1860" s="32">
        <f t="shared" si="1712"/>
        <v>0</v>
      </c>
      <c r="Q1860" s="32">
        <f t="shared" si="1712"/>
        <v>0</v>
      </c>
      <c r="R1860" s="32">
        <f t="shared" si="1712"/>
        <v>0</v>
      </c>
      <c r="S1860" s="32">
        <f t="shared" si="1712"/>
        <v>0</v>
      </c>
      <c r="T1860" s="32">
        <f t="shared" si="1712"/>
        <v>0</v>
      </c>
      <c r="U1860" s="32">
        <f t="shared" si="1712"/>
        <v>0</v>
      </c>
      <c r="V1860" s="32">
        <f t="shared" si="1712"/>
        <v>0</v>
      </c>
      <c r="W1860" s="32"/>
    </row>
    <row r="1861" spans="1:23" s="138" customFormat="1" x14ac:dyDescent="0.25">
      <c r="A1861" s="137" t="s">
        <v>594</v>
      </c>
      <c r="B1861" s="138" t="str">
        <f>IFERROR(_xlfn.XLOOKUP(TEXT(A1861, "0"), TEXT('Material master'!$A$2:'Material master'!$A$275, "0"), 'Material master'!$B$2:'Material master'!$B$275, 1),"")</f>
        <v>PBA11</v>
      </c>
      <c r="C1861" s="138" t="str">
        <f>IFERROR(_xlfn.XLOOKUP(TEXT(A1861, "0"), TEXT('Material master'!$A$2:'Material master'!$A$275, "0"), 'Material master'!$C$2:'Material master'!$C$275, 1),"")</f>
        <v>Maastricht Bigbag Machine H&amp;B</v>
      </c>
      <c r="D1861" s="138" t="str">
        <f>IFERROR(_xlfn.XLOOKUP(TEXT(A1861, "0"), TEXT('Material master'!$A$2:'Material master'!$A$275, "0"), 'Material master'!$D$2:'Material master'!$D$275, 1),"")</f>
        <v>Packaging machine</v>
      </c>
      <c r="E1861" s="138">
        <f>IFERROR(_xlfn.XLOOKUP(TEXT(A1861, "0"), TEXT('Material master'!$A$2:'Material master'!$A$275, "0"), 'Material master'!$E$2:'Material master'!$E$275, 1),"")</f>
        <v>0</v>
      </c>
      <c r="F1861" s="138">
        <f>IFERROR(_xlfn.XLOOKUP(TEXT(A1861, "0"), TEXT('Material master'!$A$2:'Material master'!$A$275, "0"), 'Material master'!$F$2:'Material master'!$F$275, 1),"")</f>
        <v>0</v>
      </c>
      <c r="G1861" s="138">
        <f>IFERROR(_xlfn.XLOOKUP(TEXT(A1861, "0"), TEXT('Material master'!$A$2:'Material master'!$A$275, "0"), 'Material master'!$G$2:'Material master'!$G$275, 1),"")</f>
        <v>0</v>
      </c>
      <c r="H1861" s="138" t="s">
        <v>705</v>
      </c>
      <c r="I1861" s="138" t="s">
        <v>678</v>
      </c>
      <c r="J1861" s="144">
        <v>0.7</v>
      </c>
      <c r="K1861" s="140"/>
      <c r="L1861" s="140">
        <f>SUMIF(I2:I1860, B1861, L2:L1860) / J1861</f>
        <v>93.142857142857153</v>
      </c>
      <c r="M1861" s="140">
        <f>SUMIF(I2:I1860, B1861, M2:M1860) / J1861</f>
        <v>89.714285714285722</v>
      </c>
      <c r="N1861" s="140">
        <f>SUMIF(I2:I1860, B1861, N2:N1860) / J1861</f>
        <v>93.142857142857153</v>
      </c>
      <c r="O1861" s="140">
        <f>SUMIF(I2:I1860, B1861, O2:O1860) / J1861</f>
        <v>95.428571428571445</v>
      </c>
      <c r="P1861" s="140">
        <f>SUMIF(I2:I1860, B1861, P2:P1860) / J1861</f>
        <v>80.285714285714292</v>
      </c>
      <c r="Q1861" s="140">
        <f>SUMIF(I2:I1860, B1861, Q2:Q1860) / J1861</f>
        <v>94.857142857142875</v>
      </c>
      <c r="R1861" s="140">
        <f>SUMIF(I2:I1860, B1861, R2:R1860) / J1861</f>
        <v>108.00000000000001</v>
      </c>
      <c r="S1861" s="140">
        <f>SUMIF(I2:I1860, B1861, S2:S1860) / J1861</f>
        <v>94.571428571428584</v>
      </c>
      <c r="T1861" s="140">
        <f>SUMIF(I2:I1860, B1861, T2:T1860) / J1861</f>
        <v>95.142857142857167</v>
      </c>
      <c r="U1861" s="140">
        <f>SUMIF(I2:I1860, B1861, U2:U1860) / J1861</f>
        <v>95.142857142857167</v>
      </c>
      <c r="V1861" s="140">
        <f>SUMIF(I2:I1860, B1861, V2:V1860) / J1861</f>
        <v>95.714285714285737</v>
      </c>
      <c r="W1861" s="140">
        <f>SUMIF(I2:I1860, B1861, W2:W1860) / J1861</f>
        <v>95.428571428571431</v>
      </c>
    </row>
    <row r="1862" spans="1:23" x14ac:dyDescent="0.25">
      <c r="A1862" s="257" t="s">
        <v>594</v>
      </c>
      <c r="B1862" t="str">
        <f>IFERROR(_xlfn.XLOOKUP(TEXT(A1862, "0"), TEXT('Material master'!$A$2:'Material master'!$A$275, "0"), 'Material master'!$B$2:'Material master'!$B$275, 1),"")</f>
        <v>PBA11</v>
      </c>
      <c r="C1862" t="str">
        <f>IFERROR(_xlfn.XLOOKUP(TEXT(A1862, "0"), TEXT('Material master'!$A$2:'Material master'!$A$275, "0"), 'Material master'!$C$2:'Material master'!$C$275, 1),"")</f>
        <v>Maastricht Bigbag Machine H&amp;B</v>
      </c>
      <c r="D1862" t="str">
        <f>IFERROR(_xlfn.XLOOKUP(TEXT(A1862, "0"), TEXT('Material master'!$A$2:'Material master'!$A$275, "0"), 'Material master'!$D$2:'Material master'!$D$275, 1),"")</f>
        <v>Packaging machine</v>
      </c>
      <c r="E1862">
        <f>IFERROR(_xlfn.XLOOKUP(TEXT(A1862, "0"), TEXT('Material master'!$A$2:'Material master'!$A$275, "0"), 'Material master'!$E$2:'Material master'!$E$275, 1),"")</f>
        <v>0</v>
      </c>
      <c r="F1862">
        <f>IFERROR(_xlfn.XLOOKUP(TEXT(A1862, "0"), TEXT('Material master'!$A$2:'Material master'!$A$275, "0"), 'Material master'!$F$2:'Material master'!$F$275, 1),"")</f>
        <v>0</v>
      </c>
      <c r="G1862">
        <f>IFERROR(_xlfn.XLOOKUP(TEXT(A1862, "0"), TEXT('Material master'!$A$2:'Material master'!$A$275, "0"), 'Material master'!$G$2:'Material master'!$G$275, 1),"")</f>
        <v>0</v>
      </c>
      <c r="H1862" t="s">
        <v>709</v>
      </c>
      <c r="I1862" cm="1">
        <f t="array" ref="I1862">INDEX(J1933:J1977, MATCH(1, (A1933:A1977 = I1861) * (H1933:H1977 = "11. Shift availability"), 0)) / 12</f>
        <v>520</v>
      </c>
      <c r="J1862" s="33">
        <f xml:space="preserve"> AVERAGE(L1862:W1862)</f>
        <v>1</v>
      </c>
      <c r="K1862" s="33"/>
      <c r="L1862" s="33">
        <v>1</v>
      </c>
      <c r="M1862" s="33">
        <v>1</v>
      </c>
      <c r="N1862" s="33">
        <v>1</v>
      </c>
      <c r="O1862" s="33">
        <v>1</v>
      </c>
      <c r="P1862" s="33">
        <v>1</v>
      </c>
      <c r="Q1862" s="33">
        <v>1</v>
      </c>
      <c r="R1862" s="33">
        <v>1</v>
      </c>
      <c r="S1862" s="33">
        <v>1</v>
      </c>
      <c r="T1862" s="33">
        <v>1</v>
      </c>
      <c r="U1862" s="33">
        <v>1</v>
      </c>
      <c r="V1862" s="33">
        <v>1</v>
      </c>
      <c r="W1862" s="33">
        <v>1</v>
      </c>
    </row>
    <row r="1863" spans="1:23" ht="15.75" thickBot="1" x14ac:dyDescent="0.3">
      <c r="A1863" s="257" t="s">
        <v>594</v>
      </c>
      <c r="B1863" t="str">
        <f>IFERROR(_xlfn.XLOOKUP(TEXT(A1863, "0"), TEXT('Material master'!$A$2:'Material master'!$A$275, "0"), 'Material master'!$B$2:'Material master'!$B$275, 1),"")</f>
        <v>PBA11</v>
      </c>
      <c r="C1863" t="str">
        <f>IFERROR(_xlfn.XLOOKUP(TEXT(A1863, "0"), TEXT('Material master'!$A$2:'Material master'!$A$275, "0"), 'Material master'!$C$2:'Material master'!$C$275, 1),"")</f>
        <v>Maastricht Bigbag Machine H&amp;B</v>
      </c>
      <c r="D1863" t="str">
        <f>IFERROR(_xlfn.XLOOKUP(TEXT(A1863, "0"), TEXT('Material master'!$A$2:'Material master'!$A$275, "0"), 'Material master'!$D$2:'Material master'!$D$275, 1),"")</f>
        <v>Packaging machine</v>
      </c>
      <c r="E1863">
        <f>IFERROR(_xlfn.XLOOKUP(TEXT(A1863, "0"), TEXT('Material master'!$A$2:'Material master'!$A$275, "0"), 'Material master'!$E$2:'Material master'!$E$275, 1),"")</f>
        <v>0</v>
      </c>
      <c r="F1863">
        <f>IFERROR(_xlfn.XLOOKUP(TEXT(A1863, "0"), TEXT('Material master'!$A$2:'Material master'!$A$275, "0"), 'Material master'!$F$2:'Material master'!$F$275, 1),"")</f>
        <v>0</v>
      </c>
      <c r="G1863">
        <f>IFERROR(_xlfn.XLOOKUP(TEXT(A1863, "0"), TEXT('Material master'!$A$2:'Material master'!$A$275, "0"), 'Material master'!$G$2:'Material master'!$G$275, 1),"")</f>
        <v>0</v>
      </c>
      <c r="H1863" t="s">
        <v>710</v>
      </c>
      <c r="I1863" s="261">
        <f xml:space="preserve"> AVERAGE(L1863:W1863)</f>
        <v>0.1811813186813187</v>
      </c>
      <c r="K1863" s="33"/>
      <c r="L1863" s="33">
        <f t="shared" ref="L1863:W1863" si="1713" xml:space="preserve"> IFERROR(L1861 / ($I1862 * L1862 ), L1861 / ($I1862 * 1%))</f>
        <v>0.17912087912087915</v>
      </c>
      <c r="M1863" s="33">
        <f t="shared" si="1713"/>
        <v>0.17252747252747255</v>
      </c>
      <c r="N1863" s="33">
        <f t="shared" si="1713"/>
        <v>0.17912087912087915</v>
      </c>
      <c r="O1863" s="33">
        <f t="shared" si="1713"/>
        <v>0.18351648351648356</v>
      </c>
      <c r="P1863" s="33">
        <f t="shared" si="1713"/>
        <v>0.1543956043956044</v>
      </c>
      <c r="Q1863" s="33">
        <f t="shared" si="1713"/>
        <v>0.18241758241758246</v>
      </c>
      <c r="R1863" s="33">
        <f t="shared" si="1713"/>
        <v>0.20769230769230773</v>
      </c>
      <c r="S1863" s="33">
        <f t="shared" si="1713"/>
        <v>0.18186813186813189</v>
      </c>
      <c r="T1863" s="33">
        <f t="shared" si="1713"/>
        <v>0.18296703296703301</v>
      </c>
      <c r="U1863" s="33">
        <f t="shared" si="1713"/>
        <v>0.18296703296703301</v>
      </c>
      <c r="V1863" s="33">
        <f t="shared" si="1713"/>
        <v>0.18406593406593411</v>
      </c>
      <c r="W1863" s="33">
        <f t="shared" si="1713"/>
        <v>0.18351648351648353</v>
      </c>
    </row>
    <row r="1864" spans="1:23" s="138" customFormat="1" x14ac:dyDescent="0.25">
      <c r="A1864" s="137" t="s">
        <v>598</v>
      </c>
      <c r="B1864" s="138" t="str">
        <f>IFERROR(_xlfn.XLOOKUP(TEXT(A1864, "0"), TEXT('Material master'!$A$2:'Material master'!$A$275, "0"), 'Material master'!$B$2:'Material master'!$B$275, 1),"")</f>
        <v>PBA20</v>
      </c>
      <c r="C1864" s="138" t="str">
        <f>IFERROR(_xlfn.XLOOKUP(TEXT(A1864, "0"), TEXT('Material master'!$A$2:'Material master'!$A$275, "0"), 'Material master'!$C$2:'Material master'!$C$275, 1),"")</f>
        <v>Maastricht Bagging Machine PE20</v>
      </c>
      <c r="D1864" s="138" t="str">
        <f>IFERROR(_xlfn.XLOOKUP(TEXT(A1864, "0"), TEXT('Material master'!$A$2:'Material master'!$A$275, "0"), 'Material master'!$D$2:'Material master'!$D$275, 1),"")</f>
        <v>Packaging machine</v>
      </c>
      <c r="E1864" s="138">
        <f>IFERROR(_xlfn.XLOOKUP(TEXT(A1864, "0"), TEXT('Material master'!$A$2:'Material master'!$A$275, "0"), 'Material master'!$E$2:'Material master'!$E$275, 1),"")</f>
        <v>0</v>
      </c>
      <c r="F1864" s="138">
        <f>IFERROR(_xlfn.XLOOKUP(TEXT(A1864, "0"), TEXT('Material master'!$A$2:'Material master'!$A$275, "0"), 'Material master'!$F$2:'Material master'!$F$275, 1),"")</f>
        <v>0</v>
      </c>
      <c r="G1864" s="138">
        <f>IFERROR(_xlfn.XLOOKUP(TEXT(A1864, "0"), TEXT('Material master'!$A$2:'Material master'!$A$275, "0"), 'Material master'!$G$2:'Material master'!$G$275, 1),"")</f>
        <v>0</v>
      </c>
      <c r="H1864" s="138" t="s">
        <v>705</v>
      </c>
      <c r="I1864" s="138" t="s">
        <v>678</v>
      </c>
      <c r="J1864" s="144">
        <v>0.75</v>
      </c>
      <c r="K1864" s="140"/>
      <c r="L1864" s="140">
        <f>SUMIF(I2:I1860, B1864, L2:L1860) / J1864</f>
        <v>122.11442535958663</v>
      </c>
      <c r="M1864" s="140">
        <f>SUMIF(I2:I1860, B1864, M2:M1860) / J1864</f>
        <v>48.051731601731603</v>
      </c>
      <c r="N1864" s="140">
        <f>SUMIF(I2:I1860, B1864, N2:N1860) / J1864</f>
        <v>63.462481962481966</v>
      </c>
      <c r="O1864" s="140">
        <f>SUMIF(I2:I1860, B1864, O2:O1860) / J1864</f>
        <v>67.331096681096668</v>
      </c>
      <c r="P1864" s="140">
        <f>SUMIF(I2:I1860, B1864, P2:P1860) / J1864</f>
        <v>75.049783549783555</v>
      </c>
      <c r="Q1864" s="140">
        <f>SUMIF(I2:I1860, B1864, Q2:Q1860) / J1864</f>
        <v>66.371572871572866</v>
      </c>
      <c r="R1864" s="140">
        <f>SUMIF(I2:I1860, B1864, R2:R1860) / J1864</f>
        <v>65.697991435088213</v>
      </c>
      <c r="S1864" s="140">
        <f>SUMIF(I2:I1860, B1864, S2:S1860) / J1864</f>
        <v>73.91443001443001</v>
      </c>
      <c r="T1864" s="140">
        <f>SUMIF(I2:I1860, B1864, T2:T1860) / J1864</f>
        <v>51.125974025974024</v>
      </c>
      <c r="U1864" s="140">
        <f>SUMIF(I2:I1860, B1864, U2:U1860) / J1864</f>
        <v>80.936291486291481</v>
      </c>
      <c r="V1864" s="140">
        <f>SUMIF(I2:I1860, B1864, V2:V1860) / J1864</f>
        <v>72.244660894660896</v>
      </c>
      <c r="W1864" s="140">
        <f>SUMIF(I2:I1860, B1864, W2:W1860) / J1864</f>
        <v>75.83152958152958</v>
      </c>
    </row>
    <row r="1865" spans="1:23" x14ac:dyDescent="0.25">
      <c r="A1865" s="257" t="s">
        <v>598</v>
      </c>
      <c r="B1865" t="str">
        <f>IFERROR(_xlfn.XLOOKUP(TEXT(A1865, "0"), TEXT('Material master'!$A$2:'Material master'!$A$275, "0"), 'Material master'!$B$2:'Material master'!$B$275, 1),"")</f>
        <v>PBA20</v>
      </c>
      <c r="C1865" t="str">
        <f>IFERROR(_xlfn.XLOOKUP(TEXT(A1865, "0"), TEXT('Material master'!$A$2:'Material master'!$A$275, "0"), 'Material master'!$C$2:'Material master'!$C$275, 1),"")</f>
        <v>Maastricht Bagging Machine PE20</v>
      </c>
      <c r="D1865" t="str">
        <f>IFERROR(_xlfn.XLOOKUP(TEXT(A1865, "0"), TEXT('Material master'!$A$2:'Material master'!$A$275, "0"), 'Material master'!$D$2:'Material master'!$D$275, 1),"")</f>
        <v>Packaging machine</v>
      </c>
      <c r="E1865">
        <f>IFERROR(_xlfn.XLOOKUP(TEXT(A1865, "0"), TEXT('Material master'!$A$2:'Material master'!$A$275, "0"), 'Material master'!$E$2:'Material master'!$E$275, 1),"")</f>
        <v>0</v>
      </c>
      <c r="F1865">
        <f>IFERROR(_xlfn.XLOOKUP(TEXT(A1865, "0"), TEXT('Material master'!$A$2:'Material master'!$A$275, "0"), 'Material master'!$F$2:'Material master'!$F$275, 1),"")</f>
        <v>0</v>
      </c>
      <c r="G1865">
        <f>IFERROR(_xlfn.XLOOKUP(TEXT(A1865, "0"), TEXT('Material master'!$A$2:'Material master'!$A$275, "0"), 'Material master'!$G$2:'Material master'!$G$275, 1),"")</f>
        <v>0</v>
      </c>
      <c r="H1865" t="s">
        <v>709</v>
      </c>
      <c r="I1865" cm="1">
        <f t="array" ref="I1865">INDEX(J1933:J1977, MATCH(1, (A1933:A1977 = I1864) * (H1933:H1977 = "11. Shift availability"), 0)) / 12</f>
        <v>520</v>
      </c>
      <c r="J1865" s="33">
        <f xml:space="preserve"> AVERAGE(L1865:W1865)</f>
        <v>1</v>
      </c>
      <c r="K1865" s="33"/>
      <c r="L1865" s="33">
        <v>1</v>
      </c>
      <c r="M1865" s="33">
        <v>1</v>
      </c>
      <c r="N1865" s="33">
        <v>1</v>
      </c>
      <c r="O1865" s="33">
        <v>1</v>
      </c>
      <c r="P1865" s="33">
        <v>1</v>
      </c>
      <c r="Q1865" s="33">
        <v>1</v>
      </c>
      <c r="R1865" s="33">
        <v>1</v>
      </c>
      <c r="S1865" s="33">
        <v>1</v>
      </c>
      <c r="T1865" s="33">
        <v>1</v>
      </c>
      <c r="U1865" s="33">
        <v>1</v>
      </c>
      <c r="V1865" s="33">
        <v>1</v>
      </c>
      <c r="W1865" s="33">
        <v>1</v>
      </c>
    </row>
    <row r="1866" spans="1:23" ht="15.75" thickBot="1" x14ac:dyDescent="0.3">
      <c r="A1866" s="257" t="s">
        <v>598</v>
      </c>
      <c r="B1866" t="str">
        <f>IFERROR(_xlfn.XLOOKUP(TEXT(A1866, "0"), TEXT('Material master'!$A$2:'Material master'!$A$275, "0"), 'Material master'!$B$2:'Material master'!$B$275, 1),"")</f>
        <v>PBA20</v>
      </c>
      <c r="C1866" t="str">
        <f>IFERROR(_xlfn.XLOOKUP(TEXT(A1866, "0"), TEXT('Material master'!$A$2:'Material master'!$A$275, "0"), 'Material master'!$C$2:'Material master'!$C$275, 1),"")</f>
        <v>Maastricht Bagging Machine PE20</v>
      </c>
      <c r="D1866" t="str">
        <f>IFERROR(_xlfn.XLOOKUP(TEXT(A1866, "0"), TEXT('Material master'!$A$2:'Material master'!$A$275, "0"), 'Material master'!$D$2:'Material master'!$D$275, 1),"")</f>
        <v>Packaging machine</v>
      </c>
      <c r="E1866">
        <f>IFERROR(_xlfn.XLOOKUP(TEXT(A1866, "0"), TEXT('Material master'!$A$2:'Material master'!$A$275, "0"), 'Material master'!$E$2:'Material master'!$E$275, 1),"")</f>
        <v>0</v>
      </c>
      <c r="F1866">
        <f>IFERROR(_xlfn.XLOOKUP(TEXT(A1866, "0"), TEXT('Material master'!$A$2:'Material master'!$A$275, "0"), 'Material master'!$F$2:'Material master'!$F$275, 1),"")</f>
        <v>0</v>
      </c>
      <c r="G1866">
        <f>IFERROR(_xlfn.XLOOKUP(TEXT(A1866, "0"), TEXT('Material master'!$A$2:'Material master'!$A$275, "0"), 'Material master'!$G$2:'Material master'!$G$275, 1),"")</f>
        <v>0</v>
      </c>
      <c r="H1866" t="s">
        <v>710</v>
      </c>
      <c r="I1866" s="261">
        <f xml:space="preserve"> AVERAGE(L1866:W1866)</f>
        <v>0.1381621745936262</v>
      </c>
      <c r="K1866" s="33"/>
      <c r="L1866" s="33">
        <f t="shared" ref="L1866:W1866" si="1714" xml:space="preserve"> IFERROR(L1864 / ($I1865 * L1865 ), L1864 / ($I1865 * 1%))</f>
        <v>0.23483543338382046</v>
      </c>
      <c r="M1866" s="33">
        <f t="shared" si="1714"/>
        <v>9.2407176157176155E-2</v>
      </c>
      <c r="N1866" s="33">
        <f t="shared" si="1714"/>
        <v>0.12204323454323456</v>
      </c>
      <c r="O1866" s="33">
        <f t="shared" si="1714"/>
        <v>0.12948287823287821</v>
      </c>
      <c r="P1866" s="33">
        <f t="shared" si="1714"/>
        <v>0.14432650682650683</v>
      </c>
      <c r="Q1866" s="33">
        <f t="shared" si="1714"/>
        <v>0.12763764013764012</v>
      </c>
      <c r="R1866" s="33">
        <f t="shared" si="1714"/>
        <v>0.12634229122132348</v>
      </c>
      <c r="S1866" s="33">
        <f t="shared" si="1714"/>
        <v>0.14214313464313463</v>
      </c>
      <c r="T1866" s="33">
        <f t="shared" si="1714"/>
        <v>9.8319180819180813E-2</v>
      </c>
      <c r="U1866" s="33">
        <f t="shared" si="1714"/>
        <v>0.15564671439671438</v>
      </c>
      <c r="V1866" s="33">
        <f t="shared" si="1714"/>
        <v>0.1389320401820402</v>
      </c>
      <c r="W1866" s="33">
        <f t="shared" si="1714"/>
        <v>0.14582986457986458</v>
      </c>
    </row>
    <row r="1867" spans="1:23" s="138" customFormat="1" x14ac:dyDescent="0.25">
      <c r="A1867" s="137" t="s">
        <v>601</v>
      </c>
      <c r="B1867" s="138" t="str">
        <f>IFERROR(_xlfn.XLOOKUP(TEXT(A1867, "0"), TEXT('Material master'!$A$2:'Material master'!$A$275, "0"), 'Material master'!$B$2:'Material master'!$B$275, 1),"")</f>
        <v>PBA24</v>
      </c>
      <c r="C1867" s="138" t="str">
        <f>IFERROR(_xlfn.XLOOKUP(TEXT(A1867, "0"), TEXT('Material master'!$A$2:'Material master'!$A$275, "0"), 'Material master'!$C$2:'Material master'!$C$275, 1),"")</f>
        <v>Maastricht BB Machine TBMA B</v>
      </c>
      <c r="D1867" s="138" t="str">
        <f>IFERROR(_xlfn.XLOOKUP(TEXT(A1867, "0"), TEXT('Material master'!$A$2:'Material master'!$A$275, "0"), 'Material master'!$D$2:'Material master'!$D$275, 1),"")</f>
        <v>Packaging machine</v>
      </c>
      <c r="E1867" s="138">
        <f>IFERROR(_xlfn.XLOOKUP(TEXT(A1867, "0"), TEXT('Material master'!$A$2:'Material master'!$A$275, "0"), 'Material master'!$E$2:'Material master'!$E$275, 1),"")</f>
        <v>0</v>
      </c>
      <c r="F1867" s="138">
        <f>IFERROR(_xlfn.XLOOKUP(TEXT(A1867, "0"), TEXT('Material master'!$A$2:'Material master'!$A$275, "0"), 'Material master'!$F$2:'Material master'!$F$275, 1),"")</f>
        <v>0</v>
      </c>
      <c r="G1867" s="138">
        <f>IFERROR(_xlfn.XLOOKUP(TEXT(A1867, "0"), TEXT('Material master'!$A$2:'Material master'!$A$275, "0"), 'Material master'!$G$2:'Material master'!$G$275, 1),"")</f>
        <v>0</v>
      </c>
      <c r="H1867" s="138" t="s">
        <v>705</v>
      </c>
      <c r="I1867" s="138" t="s">
        <v>678</v>
      </c>
      <c r="J1867" s="144">
        <v>0.8</v>
      </c>
      <c r="K1867" s="140"/>
      <c r="L1867" s="140">
        <f>SUMIF(I2:I1860, B1867, L2:L1860) / J1867</f>
        <v>105.94896331738437</v>
      </c>
      <c r="M1867" s="140">
        <f>SUMIF(I2:I1860, B1867, M2:M1860) / J1867</f>
        <v>122.49117110959216</v>
      </c>
      <c r="N1867" s="140">
        <f>SUMIF(I2:I1860, B1867, N2:N1860) / J1867</f>
        <v>109.30508088402826</v>
      </c>
      <c r="O1867" s="140">
        <f>SUMIF(I2:I1860, B1867, O2:O1860) / J1867</f>
        <v>128.41222374117112</v>
      </c>
      <c r="P1867" s="140">
        <f>SUMIF(I2:I1860, B1867, P2:P1860) / J1867</f>
        <v>114.15783777625884</v>
      </c>
      <c r="Q1867" s="140">
        <f>SUMIF(I2:I1860, B1867, Q2:Q1860) / J1867</f>
        <v>118.41222374117112</v>
      </c>
      <c r="R1867" s="140">
        <f>SUMIF(I2:I1860, B1867, R2:R1860) / J1867</f>
        <v>110.8245044429255</v>
      </c>
      <c r="S1867" s="140">
        <f>SUMIF(I2:I1860, B1867, S2:S1860) / J1867</f>
        <v>118.82889040783778</v>
      </c>
      <c r="T1867" s="140">
        <f>SUMIF(I2:I1860, B1867, T2:T1860) / J1867</f>
        <v>86.53879015721121</v>
      </c>
      <c r="U1867" s="140">
        <f>SUMIF(I2:I1860, B1867, U2:U1860) / J1867</f>
        <v>118.41222374117112</v>
      </c>
      <c r="V1867" s="140">
        <f>SUMIF(I2:I1860, B1867, V2:V1860) / J1867</f>
        <v>111.26936659831397</v>
      </c>
      <c r="W1867" s="140">
        <f>SUMIF(I2:I1860, B1867, W2:W1860) / J1867</f>
        <v>118.68164730006836</v>
      </c>
    </row>
    <row r="1868" spans="1:23" x14ac:dyDescent="0.25">
      <c r="A1868" s="257" t="s">
        <v>601</v>
      </c>
      <c r="B1868" t="str">
        <f>IFERROR(_xlfn.XLOOKUP(TEXT(A1868, "0"), TEXT('Material master'!$A$2:'Material master'!$A$275, "0"), 'Material master'!$B$2:'Material master'!$B$275, 1),"")</f>
        <v>PBA24</v>
      </c>
      <c r="C1868" t="str">
        <f>IFERROR(_xlfn.XLOOKUP(TEXT(A1868, "0"), TEXT('Material master'!$A$2:'Material master'!$A$275, "0"), 'Material master'!$C$2:'Material master'!$C$275, 1),"")</f>
        <v>Maastricht BB Machine TBMA B</v>
      </c>
      <c r="D1868" t="str">
        <f>IFERROR(_xlfn.XLOOKUP(TEXT(A1868, "0"), TEXT('Material master'!$A$2:'Material master'!$A$275, "0"), 'Material master'!$D$2:'Material master'!$D$275, 1),"")</f>
        <v>Packaging machine</v>
      </c>
      <c r="E1868">
        <f>IFERROR(_xlfn.XLOOKUP(TEXT(A1868, "0"), TEXT('Material master'!$A$2:'Material master'!$A$275, "0"), 'Material master'!$E$2:'Material master'!$E$275, 1),"")</f>
        <v>0</v>
      </c>
      <c r="F1868">
        <f>IFERROR(_xlfn.XLOOKUP(TEXT(A1868, "0"), TEXT('Material master'!$A$2:'Material master'!$A$275, "0"), 'Material master'!$F$2:'Material master'!$F$275, 1),"")</f>
        <v>0</v>
      </c>
      <c r="G1868">
        <f>IFERROR(_xlfn.XLOOKUP(TEXT(A1868, "0"), TEXT('Material master'!$A$2:'Material master'!$A$275, "0"), 'Material master'!$G$2:'Material master'!$G$275, 1),"")</f>
        <v>0</v>
      </c>
      <c r="H1868" t="s">
        <v>709</v>
      </c>
      <c r="I1868" cm="1">
        <f t="array" ref="I1868">INDEX(J1933:J1977, MATCH(1, (A1933:A1977 = I1867) * (H1933:H1977 = "11. Shift availability"), 0)) / 12</f>
        <v>520</v>
      </c>
      <c r="J1868" s="33">
        <f xml:space="preserve"> AVERAGE(L1868:W1868)</f>
        <v>1</v>
      </c>
      <c r="K1868" s="33"/>
      <c r="L1868" s="33">
        <v>1</v>
      </c>
      <c r="M1868" s="33">
        <v>1</v>
      </c>
      <c r="N1868" s="33">
        <v>1</v>
      </c>
      <c r="O1868" s="33">
        <v>1</v>
      </c>
      <c r="P1868" s="33">
        <v>1</v>
      </c>
      <c r="Q1868" s="33">
        <v>1</v>
      </c>
      <c r="R1868" s="33">
        <v>1</v>
      </c>
      <c r="S1868" s="33">
        <v>1</v>
      </c>
      <c r="T1868" s="33">
        <v>1</v>
      </c>
      <c r="U1868" s="33">
        <v>1</v>
      </c>
      <c r="V1868" s="33">
        <v>1</v>
      </c>
      <c r="W1868" s="33">
        <v>1</v>
      </c>
    </row>
    <row r="1869" spans="1:23" ht="15.75" thickBot="1" x14ac:dyDescent="0.3">
      <c r="A1869" s="257" t="s">
        <v>601</v>
      </c>
      <c r="B1869" t="str">
        <f>IFERROR(_xlfn.XLOOKUP(TEXT(A1869, "0"), TEXT('Material master'!$A$2:'Material master'!$A$275, "0"), 'Material master'!$B$2:'Material master'!$B$275, 1),"")</f>
        <v>PBA24</v>
      </c>
      <c r="C1869" t="str">
        <f>IFERROR(_xlfn.XLOOKUP(TEXT(A1869, "0"), TEXT('Material master'!$A$2:'Material master'!$A$275, "0"), 'Material master'!$C$2:'Material master'!$C$275, 1),"")</f>
        <v>Maastricht BB Machine TBMA B</v>
      </c>
      <c r="D1869" t="str">
        <f>IFERROR(_xlfn.XLOOKUP(TEXT(A1869, "0"), TEXT('Material master'!$A$2:'Material master'!$A$275, "0"), 'Material master'!$D$2:'Material master'!$D$275, 1),"")</f>
        <v>Packaging machine</v>
      </c>
      <c r="E1869">
        <f>IFERROR(_xlfn.XLOOKUP(TEXT(A1869, "0"), TEXT('Material master'!$A$2:'Material master'!$A$275, "0"), 'Material master'!$E$2:'Material master'!$E$275, 1),"")</f>
        <v>0</v>
      </c>
      <c r="F1869">
        <f>IFERROR(_xlfn.XLOOKUP(TEXT(A1869, "0"), TEXT('Material master'!$A$2:'Material master'!$A$275, "0"), 'Material master'!$F$2:'Material master'!$F$275, 1),"")</f>
        <v>0</v>
      </c>
      <c r="G1869">
        <f>IFERROR(_xlfn.XLOOKUP(TEXT(A1869, "0"), TEXT('Material master'!$A$2:'Material master'!$A$275, "0"), 'Material master'!$G$2:'Material master'!$G$275, 1),"")</f>
        <v>0</v>
      </c>
      <c r="H1869" t="s">
        <v>710</v>
      </c>
      <c r="I1869" s="261">
        <f xml:space="preserve"> AVERAGE(L1869:W1869)</f>
        <v>0.21847482743864324</v>
      </c>
      <c r="K1869" s="33"/>
      <c r="L1869" s="33">
        <f t="shared" ref="L1869:W1869" si="1715" xml:space="preserve"> IFERROR(L1867 / ($I1868 * L1868 ), L1867 / ($I1868 * 1%))</f>
        <v>0.20374800637958532</v>
      </c>
      <c r="M1869" s="33">
        <f t="shared" si="1715"/>
        <v>0.23555994444152339</v>
      </c>
      <c r="N1869" s="33">
        <f t="shared" si="1715"/>
        <v>0.21020207862313126</v>
      </c>
      <c r="O1869" s="33">
        <f t="shared" si="1715"/>
        <v>0.24694658411763676</v>
      </c>
      <c r="P1869" s="33">
        <f t="shared" si="1715"/>
        <v>0.2195343034158824</v>
      </c>
      <c r="Q1869" s="33">
        <f t="shared" si="1715"/>
        <v>0.22771581488686754</v>
      </c>
      <c r="R1869" s="33">
        <f t="shared" si="1715"/>
        <v>0.21312404700562596</v>
      </c>
      <c r="S1869" s="33">
        <f t="shared" si="1715"/>
        <v>0.22851709693814956</v>
      </c>
      <c r="T1869" s="33">
        <f t="shared" si="1715"/>
        <v>0.16642075030232925</v>
      </c>
      <c r="U1869" s="33">
        <f t="shared" si="1715"/>
        <v>0.22771581488686754</v>
      </c>
      <c r="V1869" s="33">
        <f t="shared" si="1715"/>
        <v>0.21397955115060377</v>
      </c>
      <c r="W1869" s="33">
        <f t="shared" si="1715"/>
        <v>0.22823393711551609</v>
      </c>
    </row>
    <row r="1870" spans="1:23" s="138" customFormat="1" x14ac:dyDescent="0.25">
      <c r="A1870" s="137" t="s">
        <v>604</v>
      </c>
      <c r="B1870" s="138" t="str">
        <f>IFERROR(_xlfn.XLOOKUP(TEXT(A1870, "0"), TEXT('Material master'!$A$2:'Material master'!$A$275, "0"), 'Material master'!$B$2:'Material master'!$B$275, 1),"")</f>
        <v>PBA25</v>
      </c>
      <c r="C1870" s="138" t="str">
        <f>IFERROR(_xlfn.XLOOKUP(TEXT(A1870, "0"), TEXT('Material master'!$A$2:'Material master'!$A$275, "0"), 'Material master'!$C$2:'Material master'!$C$275, 1),"")</f>
        <v>Maastricht Bagging Machine PE25</v>
      </c>
      <c r="D1870" s="138" t="str">
        <f>IFERROR(_xlfn.XLOOKUP(TEXT(A1870, "0"), TEXT('Material master'!$A$2:'Material master'!$A$275, "0"), 'Material master'!$D$2:'Material master'!$D$275, 1),"")</f>
        <v>Packaging machine</v>
      </c>
      <c r="E1870" s="138">
        <f>IFERROR(_xlfn.XLOOKUP(TEXT(A1870, "0"), TEXT('Material master'!$A$2:'Material master'!$A$275, "0"), 'Material master'!$E$2:'Material master'!$E$275, 1),"")</f>
        <v>0</v>
      </c>
      <c r="F1870" s="138">
        <f>IFERROR(_xlfn.XLOOKUP(TEXT(A1870, "0"), TEXT('Material master'!$A$2:'Material master'!$A$275, "0"), 'Material master'!$F$2:'Material master'!$F$275, 1),"")</f>
        <v>0</v>
      </c>
      <c r="G1870" s="138">
        <f>IFERROR(_xlfn.XLOOKUP(TEXT(A1870, "0"), TEXT('Material master'!$A$2:'Material master'!$A$275, "0"), 'Material master'!$G$2:'Material master'!$G$275, 1),"")</f>
        <v>0</v>
      </c>
      <c r="H1870" s="138" t="s">
        <v>705</v>
      </c>
      <c r="I1870" s="138" t="s">
        <v>678</v>
      </c>
      <c r="J1870" s="144">
        <v>0.6</v>
      </c>
      <c r="K1870" s="140"/>
      <c r="L1870" s="140">
        <f>SUMIF(I2:I1860, B1870, L2:L1860) / J1870</f>
        <v>48.125</v>
      </c>
      <c r="M1870" s="140">
        <f>SUMIF(I2:I1860, B1870, M2:M1860) / J1870</f>
        <v>56.875</v>
      </c>
      <c r="N1870" s="140">
        <f>SUMIF(I2:I1860, B1870, N2:N1860) / J1870</f>
        <v>63.541666666666671</v>
      </c>
      <c r="O1870" s="140">
        <f>SUMIF(I2:I1860, B1870, O2:O1860) / J1870</f>
        <v>66.041666666666671</v>
      </c>
      <c r="P1870" s="140">
        <f>SUMIF(I2:I1860, B1870, P2:P1860) / J1870</f>
        <v>63.541666666666671</v>
      </c>
      <c r="Q1870" s="140">
        <f>SUMIF(I2:I1860, B1870, Q2:Q1860) / J1870</f>
        <v>65.208333333333343</v>
      </c>
      <c r="R1870" s="140">
        <f>SUMIF(I2:I1860, B1870, R2:R1860) / J1870</f>
        <v>64.375</v>
      </c>
      <c r="S1870" s="140">
        <f>SUMIF(I2:I1860, B1870, S2:S1860) / J1870</f>
        <v>63.333333333333336</v>
      </c>
      <c r="T1870" s="140">
        <f>SUMIF(I2:I1860, B1870, T2:T1860) / J1870</f>
        <v>63.541666666666671</v>
      </c>
      <c r="U1870" s="140">
        <f>SUMIF(I2:I1860, B1870, U2:U1860) / J1870</f>
        <v>66.041666666666671</v>
      </c>
      <c r="V1870" s="140">
        <f>SUMIF(I2:I1860, B1870, V2:V1860) / J1870</f>
        <v>63.541666666666671</v>
      </c>
      <c r="W1870" s="140">
        <f>SUMIF(I2:I1860, B1870, W2:W1860) / J1870</f>
        <v>65.208333333333343</v>
      </c>
    </row>
    <row r="1871" spans="1:23" x14ac:dyDescent="0.25">
      <c r="A1871" s="257" t="s">
        <v>604</v>
      </c>
      <c r="B1871" t="str">
        <f>IFERROR(_xlfn.XLOOKUP(TEXT(A1871, "0"), TEXT('Material master'!$A$2:'Material master'!$A$275, "0"), 'Material master'!$B$2:'Material master'!$B$275, 1),"")</f>
        <v>PBA25</v>
      </c>
      <c r="C1871" t="str">
        <f>IFERROR(_xlfn.XLOOKUP(TEXT(A1871, "0"), TEXT('Material master'!$A$2:'Material master'!$A$275, "0"), 'Material master'!$C$2:'Material master'!$C$275, 1),"")</f>
        <v>Maastricht Bagging Machine PE25</v>
      </c>
      <c r="D1871" t="str">
        <f>IFERROR(_xlfn.XLOOKUP(TEXT(A1871, "0"), TEXT('Material master'!$A$2:'Material master'!$A$275, "0"), 'Material master'!$D$2:'Material master'!$D$275, 1),"")</f>
        <v>Packaging machine</v>
      </c>
      <c r="E1871">
        <f>IFERROR(_xlfn.XLOOKUP(TEXT(A1871, "0"), TEXT('Material master'!$A$2:'Material master'!$A$275, "0"), 'Material master'!$E$2:'Material master'!$E$275, 1),"")</f>
        <v>0</v>
      </c>
      <c r="F1871">
        <f>IFERROR(_xlfn.XLOOKUP(TEXT(A1871, "0"), TEXT('Material master'!$A$2:'Material master'!$A$275, "0"), 'Material master'!$F$2:'Material master'!$F$275, 1),"")</f>
        <v>0</v>
      </c>
      <c r="G1871">
        <f>IFERROR(_xlfn.XLOOKUP(TEXT(A1871, "0"), TEXT('Material master'!$A$2:'Material master'!$A$275, "0"), 'Material master'!$G$2:'Material master'!$G$275, 1),"")</f>
        <v>0</v>
      </c>
      <c r="H1871" t="s">
        <v>709</v>
      </c>
      <c r="I1871" cm="1">
        <f t="array" ref="I1871">INDEX(J1933:J1977, MATCH(1, (A1933:A1977 = I1870) * (H1933:H1977 = "11. Shift availability"), 0)) / 12</f>
        <v>520</v>
      </c>
      <c r="J1871" s="33">
        <f xml:space="preserve"> AVERAGE(L1871:W1871)</f>
        <v>1</v>
      </c>
      <c r="K1871" s="33"/>
      <c r="L1871" s="33">
        <v>1</v>
      </c>
      <c r="M1871" s="33">
        <v>1</v>
      </c>
      <c r="N1871" s="33">
        <v>1</v>
      </c>
      <c r="O1871" s="33">
        <v>1</v>
      </c>
      <c r="P1871" s="33">
        <v>1</v>
      </c>
      <c r="Q1871" s="33">
        <v>1</v>
      </c>
      <c r="R1871" s="33">
        <v>1</v>
      </c>
      <c r="S1871" s="33">
        <v>1</v>
      </c>
      <c r="T1871" s="33">
        <v>1</v>
      </c>
      <c r="U1871" s="33">
        <v>1</v>
      </c>
      <c r="V1871" s="33">
        <v>1</v>
      </c>
      <c r="W1871" s="33">
        <v>1</v>
      </c>
    </row>
    <row r="1872" spans="1:23" ht="15.75" thickBot="1" x14ac:dyDescent="0.3">
      <c r="A1872" s="257" t="s">
        <v>604</v>
      </c>
      <c r="B1872" t="str">
        <f>IFERROR(_xlfn.XLOOKUP(TEXT(A1872, "0"), TEXT('Material master'!$A$2:'Material master'!$A$275, "0"), 'Material master'!$B$2:'Material master'!$B$275, 1),"")</f>
        <v>PBA25</v>
      </c>
      <c r="C1872" t="str">
        <f>IFERROR(_xlfn.XLOOKUP(TEXT(A1872, "0"), TEXT('Material master'!$A$2:'Material master'!$A$275, "0"), 'Material master'!$C$2:'Material master'!$C$275, 1),"")</f>
        <v>Maastricht Bagging Machine PE25</v>
      </c>
      <c r="D1872" t="str">
        <f>IFERROR(_xlfn.XLOOKUP(TEXT(A1872, "0"), TEXT('Material master'!$A$2:'Material master'!$A$275, "0"), 'Material master'!$D$2:'Material master'!$D$275, 1),"")</f>
        <v>Packaging machine</v>
      </c>
      <c r="E1872">
        <f>IFERROR(_xlfn.XLOOKUP(TEXT(A1872, "0"), TEXT('Material master'!$A$2:'Material master'!$A$275, "0"), 'Material master'!$E$2:'Material master'!$E$275, 1),"")</f>
        <v>0</v>
      </c>
      <c r="F1872">
        <f>IFERROR(_xlfn.XLOOKUP(TEXT(A1872, "0"), TEXT('Material master'!$A$2:'Material master'!$A$275, "0"), 'Material master'!$F$2:'Material master'!$F$275, 1),"")</f>
        <v>0</v>
      </c>
      <c r="G1872">
        <f>IFERROR(_xlfn.XLOOKUP(TEXT(A1872, "0"), TEXT('Material master'!$A$2:'Material master'!$A$275, "0"), 'Material master'!$G$2:'Material master'!$G$275, 1),"")</f>
        <v>0</v>
      </c>
      <c r="H1872" t="s">
        <v>710</v>
      </c>
      <c r="I1872" s="261">
        <f xml:space="preserve"> AVERAGE(L1872:W1872)</f>
        <v>0.12009214743589743</v>
      </c>
      <c r="K1872" s="33"/>
      <c r="L1872" s="33">
        <f t="shared" ref="L1872:W1872" si="1716" xml:space="preserve"> IFERROR(L1870 / ($I1871 * L1871 ), L1870 / ($I1871 * 1%))</f>
        <v>9.2548076923076927E-2</v>
      </c>
      <c r="M1872" s="33">
        <f t="shared" si="1716"/>
        <v>0.109375</v>
      </c>
      <c r="N1872" s="33">
        <f t="shared" si="1716"/>
        <v>0.12219551282051283</v>
      </c>
      <c r="O1872" s="33">
        <f t="shared" si="1716"/>
        <v>0.12700320512820515</v>
      </c>
      <c r="P1872" s="33">
        <f t="shared" si="1716"/>
        <v>0.12219551282051283</v>
      </c>
      <c r="Q1872" s="33">
        <f t="shared" si="1716"/>
        <v>0.12540064102564105</v>
      </c>
      <c r="R1872" s="33">
        <f t="shared" si="1716"/>
        <v>0.12379807692307693</v>
      </c>
      <c r="S1872" s="33">
        <f t="shared" si="1716"/>
        <v>0.12179487179487181</v>
      </c>
      <c r="T1872" s="33">
        <f t="shared" si="1716"/>
        <v>0.12219551282051283</v>
      </c>
      <c r="U1872" s="33">
        <f t="shared" si="1716"/>
        <v>0.12700320512820515</v>
      </c>
      <c r="V1872" s="33">
        <f t="shared" si="1716"/>
        <v>0.12219551282051283</v>
      </c>
      <c r="W1872" s="33">
        <f t="shared" si="1716"/>
        <v>0.12540064102564105</v>
      </c>
    </row>
    <row r="1873" spans="1:23" s="138" customFormat="1" x14ac:dyDescent="0.25">
      <c r="A1873" s="137" t="s">
        <v>607</v>
      </c>
      <c r="B1873" s="138" t="str">
        <f>IFERROR(_xlfn.XLOOKUP(TEXT(A1873, "0"), TEXT('Material master'!$A$2:'Material master'!$A$275, "0"), 'Material master'!$B$2:'Material master'!$B$275, 1),"")</f>
        <v>PML05</v>
      </c>
      <c r="C1873" s="138" t="str">
        <f>IFERROR(_xlfn.XLOOKUP(TEXT(A1873, "0"), TEXT('Material master'!$A$2:'Material master'!$A$275, "0"), 'Material master'!$C$2:'Material master'!$C$275, 1),"")</f>
        <v>Maastricht Ball Mill 2</v>
      </c>
      <c r="D1873" s="138" t="str">
        <f>IFERROR(_xlfn.XLOOKUP(TEXT(A1873, "0"), TEXT('Material master'!$A$2:'Material master'!$A$275, "0"), 'Material master'!$D$2:'Material master'!$D$275, 1),"")</f>
        <v>Mill machine</v>
      </c>
      <c r="E1873" s="138">
        <f>IFERROR(_xlfn.XLOOKUP(TEXT(A1873, "0"), TEXT('Material master'!$A$2:'Material master'!$A$275, "0"), 'Material master'!$E$2:'Material master'!$E$275, 1),"")</f>
        <v>0</v>
      </c>
      <c r="F1873" s="138">
        <f>IFERROR(_xlfn.XLOOKUP(TEXT(A1873, "0"), TEXT('Material master'!$A$2:'Material master'!$A$275, "0"), 'Material master'!$F$2:'Material master'!$F$275, 1),"")</f>
        <v>0</v>
      </c>
      <c r="G1873" s="138">
        <f>IFERROR(_xlfn.XLOOKUP(TEXT(A1873, "0"), TEXT('Material master'!$A$2:'Material master'!$A$275, "0"), 'Material master'!$G$2:'Material master'!$G$275, 1),"")</f>
        <v>0</v>
      </c>
      <c r="H1873" s="138" t="s">
        <v>705</v>
      </c>
      <c r="I1873" s="138" t="s">
        <v>672</v>
      </c>
      <c r="J1873" s="144">
        <v>0.7</v>
      </c>
      <c r="K1873" s="140"/>
      <c r="L1873" s="140">
        <f>SUMIF(I2:I1860, B1873, L2:L1860) / J1873</f>
        <v>325.21739130434781</v>
      </c>
      <c r="M1873" s="140">
        <f>SUMIF(I2:I1860, B1873, M2:M1860) / J1873</f>
        <v>330.18633540372673</v>
      </c>
      <c r="N1873" s="140">
        <f>SUMIF(I2:I1860, B1873, N2:N1860) / J1873</f>
        <v>331.73913043478262</v>
      </c>
      <c r="O1873" s="140">
        <f>SUMIF(I2:I1860, B1873, O2:O1860) / J1873</f>
        <v>331.98757763975158</v>
      </c>
      <c r="P1873" s="140">
        <f>SUMIF(I2:I1860, B1873, P2:P1860) / J1873</f>
        <v>329.93788819875778</v>
      </c>
      <c r="Q1873" s="140">
        <f>SUMIF(I2:I1860, B1873, Q2:Q1860) / J1873</f>
        <v>330.68322981366464</v>
      </c>
      <c r="R1873" s="140">
        <f>SUMIF(I2:I1860, B1873, R2:R1860) / J1873</f>
        <v>331.36645962732922</v>
      </c>
      <c r="S1873" s="140">
        <f>SUMIF(I2:I1860, B1873, S2:S1860) / J1873</f>
        <v>330.68322981366464</v>
      </c>
      <c r="T1873" s="140">
        <f>SUMIF(I2:I1860, B1873, T2:T1860) / J1873</f>
        <v>330.68322981366464</v>
      </c>
      <c r="U1873" s="140">
        <f>SUMIF(I2:I1860, B1873, U2:U1860) / J1873</f>
        <v>330.55900621118013</v>
      </c>
      <c r="V1873" s="140">
        <f>SUMIF(I2:I1860, B1873, V2:V1860) / J1873</f>
        <v>330.55900621118013</v>
      </c>
      <c r="W1873" s="140">
        <f>SUMIF(I2:I1860, B1873, W2:W1860) / J1873</f>
        <v>330.55900621118013</v>
      </c>
    </row>
    <row r="1874" spans="1:23" x14ac:dyDescent="0.25">
      <c r="A1874" s="257" t="s">
        <v>607</v>
      </c>
      <c r="B1874" t="str">
        <f>IFERROR(_xlfn.XLOOKUP(TEXT(A1874, "0"), TEXT('Material master'!$A$2:'Material master'!$A$275, "0"), 'Material master'!$B$2:'Material master'!$B$275, 1),"")</f>
        <v>PML05</v>
      </c>
      <c r="C1874" t="str">
        <f>IFERROR(_xlfn.XLOOKUP(TEXT(A1874, "0"), TEXT('Material master'!$A$2:'Material master'!$A$275, "0"), 'Material master'!$C$2:'Material master'!$C$275, 1),"")</f>
        <v>Maastricht Ball Mill 2</v>
      </c>
      <c r="D1874" t="str">
        <f>IFERROR(_xlfn.XLOOKUP(TEXT(A1874, "0"), TEXT('Material master'!$A$2:'Material master'!$A$275, "0"), 'Material master'!$D$2:'Material master'!$D$275, 1),"")</f>
        <v>Mill machine</v>
      </c>
      <c r="E1874">
        <f>IFERROR(_xlfn.XLOOKUP(TEXT(A1874, "0"), TEXT('Material master'!$A$2:'Material master'!$A$275, "0"), 'Material master'!$E$2:'Material master'!$E$275, 1),"")</f>
        <v>0</v>
      </c>
      <c r="F1874">
        <f>IFERROR(_xlfn.XLOOKUP(TEXT(A1874, "0"), TEXT('Material master'!$A$2:'Material master'!$A$275, "0"), 'Material master'!$F$2:'Material master'!$F$275, 1),"")</f>
        <v>0</v>
      </c>
      <c r="G1874">
        <f>IFERROR(_xlfn.XLOOKUP(TEXT(A1874, "0"), TEXT('Material master'!$A$2:'Material master'!$A$275, "0"), 'Material master'!$G$2:'Material master'!$G$275, 1),"")</f>
        <v>0</v>
      </c>
      <c r="H1874" t="s">
        <v>709</v>
      </c>
      <c r="I1874" cm="1">
        <f t="array" ref="I1874">INDEX(J1933:J1977, MATCH(1, (A1933:A1977 = I1873) * (H1933:H1977 = "11. Shift availability"), 0)) / 12</f>
        <v>520</v>
      </c>
      <c r="J1874" s="33">
        <f xml:space="preserve"> AVERAGE(L1874:W1874)</f>
        <v>1</v>
      </c>
      <c r="K1874" s="33"/>
      <c r="L1874" s="33">
        <v>1</v>
      </c>
      <c r="M1874" s="33">
        <v>1</v>
      </c>
      <c r="N1874" s="33">
        <v>1</v>
      </c>
      <c r="O1874" s="33">
        <v>1</v>
      </c>
      <c r="P1874" s="33">
        <v>1</v>
      </c>
      <c r="Q1874" s="33">
        <v>1</v>
      </c>
      <c r="R1874" s="33">
        <v>1</v>
      </c>
      <c r="S1874" s="33">
        <v>1</v>
      </c>
      <c r="T1874" s="33">
        <v>1</v>
      </c>
      <c r="U1874" s="33">
        <v>1</v>
      </c>
      <c r="V1874" s="33">
        <v>1</v>
      </c>
      <c r="W1874" s="33">
        <v>1</v>
      </c>
    </row>
    <row r="1875" spans="1:23" ht="15.75" thickBot="1" x14ac:dyDescent="0.3">
      <c r="A1875" s="257" t="s">
        <v>607</v>
      </c>
      <c r="B1875" t="str">
        <f>IFERROR(_xlfn.XLOOKUP(TEXT(A1875, "0"), TEXT('Material master'!$A$2:'Material master'!$A$275, "0"), 'Material master'!$B$2:'Material master'!$B$275, 1),"")</f>
        <v>PML05</v>
      </c>
      <c r="C1875" t="str">
        <f>IFERROR(_xlfn.XLOOKUP(TEXT(A1875, "0"), TEXT('Material master'!$A$2:'Material master'!$A$275, "0"), 'Material master'!$C$2:'Material master'!$C$275, 1),"")</f>
        <v>Maastricht Ball Mill 2</v>
      </c>
      <c r="D1875" t="str">
        <f>IFERROR(_xlfn.XLOOKUP(TEXT(A1875, "0"), TEXT('Material master'!$A$2:'Material master'!$A$275, "0"), 'Material master'!$D$2:'Material master'!$D$275, 1),"")</f>
        <v>Mill machine</v>
      </c>
      <c r="E1875">
        <f>IFERROR(_xlfn.XLOOKUP(TEXT(A1875, "0"), TEXT('Material master'!$A$2:'Material master'!$A$275, "0"), 'Material master'!$E$2:'Material master'!$E$275, 1),"")</f>
        <v>0</v>
      </c>
      <c r="F1875">
        <f>IFERROR(_xlfn.XLOOKUP(TEXT(A1875, "0"), TEXT('Material master'!$A$2:'Material master'!$A$275, "0"), 'Material master'!$F$2:'Material master'!$F$275, 1),"")</f>
        <v>0</v>
      </c>
      <c r="G1875">
        <f>IFERROR(_xlfn.XLOOKUP(TEXT(A1875, "0"), TEXT('Material master'!$A$2:'Material master'!$A$275, "0"), 'Material master'!$G$2:'Material master'!$G$275, 1),"")</f>
        <v>0</v>
      </c>
      <c r="H1875" t="s">
        <v>710</v>
      </c>
      <c r="I1875" s="261">
        <f xml:space="preserve"> AVERAGE(L1875:W1875)</f>
        <v>0.63528229017359461</v>
      </c>
      <c r="K1875" s="33"/>
      <c r="L1875" s="33">
        <f t="shared" ref="L1875:W1875" si="1717" xml:space="preserve"> IFERROR(L1873 / ($I1874 * L1874 ), L1873 / ($I1874 * 1%))</f>
        <v>0.62541806020066892</v>
      </c>
      <c r="M1875" s="33">
        <f t="shared" si="1717"/>
        <v>0.63497372193024371</v>
      </c>
      <c r="N1875" s="33">
        <f t="shared" si="1717"/>
        <v>0.63795986622073586</v>
      </c>
      <c r="O1875" s="33">
        <f t="shared" si="1717"/>
        <v>0.63843764930721458</v>
      </c>
      <c r="P1875" s="33">
        <f t="shared" si="1717"/>
        <v>0.63449593884376498</v>
      </c>
      <c r="Q1875" s="33">
        <f t="shared" si="1717"/>
        <v>0.63592928810320126</v>
      </c>
      <c r="R1875" s="33">
        <f t="shared" si="1717"/>
        <v>0.63724319159101772</v>
      </c>
      <c r="S1875" s="33">
        <f t="shared" si="1717"/>
        <v>0.63592928810320126</v>
      </c>
      <c r="T1875" s="33">
        <f t="shared" si="1717"/>
        <v>0.63592928810320126</v>
      </c>
      <c r="U1875" s="33">
        <f t="shared" si="1717"/>
        <v>0.63569039655996185</v>
      </c>
      <c r="V1875" s="33">
        <f t="shared" si="1717"/>
        <v>0.63569039655996185</v>
      </c>
      <c r="W1875" s="33">
        <f t="shared" si="1717"/>
        <v>0.63569039655996185</v>
      </c>
    </row>
    <row r="1876" spans="1:23" s="138" customFormat="1" x14ac:dyDescent="0.25">
      <c r="A1876" s="137" t="s">
        <v>611</v>
      </c>
      <c r="B1876" s="138" t="str">
        <f>IFERROR(_xlfn.XLOOKUP(TEXT(A1876, "0"), TEXT('Material master'!$A$2:'Material master'!$A$275, "0"), 'Material master'!$B$2:'Material master'!$B$275, 1),"")</f>
        <v>PML06</v>
      </c>
      <c r="C1876" s="138" t="str">
        <f>IFERROR(_xlfn.XLOOKUP(TEXT(A1876, "0"), TEXT('Material master'!$A$2:'Material master'!$A$275, "0"), 'Material master'!$C$2:'Material master'!$C$275, 1),"")</f>
        <v>Maastricht Ball Mill 3</v>
      </c>
      <c r="D1876" s="138" t="str">
        <f>IFERROR(_xlfn.XLOOKUP(TEXT(A1876, "0"), TEXT('Material master'!$A$2:'Material master'!$A$275, "0"), 'Material master'!$D$2:'Material master'!$D$275, 1),"")</f>
        <v>Mill machine</v>
      </c>
      <c r="E1876" s="138">
        <f>IFERROR(_xlfn.XLOOKUP(TEXT(A1876, "0"), TEXT('Material master'!$A$2:'Material master'!$A$275, "0"), 'Material master'!$E$2:'Material master'!$E$275, 1),"")</f>
        <v>0</v>
      </c>
      <c r="F1876" s="138">
        <f>IFERROR(_xlfn.XLOOKUP(TEXT(A1876, "0"), TEXT('Material master'!$A$2:'Material master'!$A$275, "0"), 'Material master'!$F$2:'Material master'!$F$275, 1),"")</f>
        <v>0</v>
      </c>
      <c r="G1876" s="138">
        <f>IFERROR(_xlfn.XLOOKUP(TEXT(A1876, "0"), TEXT('Material master'!$A$2:'Material master'!$A$275, "0"), 'Material master'!$G$2:'Material master'!$G$275, 1),"")</f>
        <v>0</v>
      </c>
      <c r="H1876" s="138" t="s">
        <v>705</v>
      </c>
      <c r="I1876" s="138" t="s">
        <v>672</v>
      </c>
      <c r="J1876" s="144">
        <v>0.7</v>
      </c>
      <c r="K1876" s="140"/>
      <c r="L1876" s="140">
        <f>SUMIF(I2:I1860, B1876, L2:L1860) / J1876</f>
        <v>136.8560456440641</v>
      </c>
      <c r="M1876" s="140">
        <f>SUMIF(I2:I1860, B1876, M2:M1860) / J1876</f>
        <v>193.32809414088217</v>
      </c>
      <c r="N1876" s="140">
        <f>SUMIF(I2:I1860, B1876, N2:N1860) / J1876</f>
        <v>198.81872942725479</v>
      </c>
      <c r="O1876" s="140">
        <f>SUMIF(I2:I1860, B1876, O2:O1860) / J1876</f>
        <v>297.05878044766297</v>
      </c>
      <c r="P1876" s="140">
        <f>SUMIF(I2:I1860, B1876, P2:P1860) / J1876</f>
        <v>292.55302580358932</v>
      </c>
      <c r="Q1876" s="140">
        <f>SUMIF(I2:I1860, B1876, Q2:Q1860) / J1876</f>
        <v>293.79387361536482</v>
      </c>
      <c r="R1876" s="140">
        <f>SUMIF(I2:I1860, B1876, R2:R1860) / J1876</f>
        <v>297.35738293213501</v>
      </c>
      <c r="S1876" s="140">
        <f>SUMIF(I2:I1860, B1876, S2:S1860) / J1876</f>
        <v>284.1460475284083</v>
      </c>
      <c r="T1876" s="140">
        <f>SUMIF(I2:I1860, B1876, T2:T1860) / J1876</f>
        <v>291.63060830924235</v>
      </c>
      <c r="U1876" s="140">
        <f>SUMIF(I2:I1860, B1876, U2:U1860) / J1876</f>
        <v>296.65393350888746</v>
      </c>
      <c r="V1876" s="140">
        <f>SUMIF(I2:I1860, B1876, V2:V1860) / J1876</f>
        <v>293.85393350888745</v>
      </c>
      <c r="W1876" s="140">
        <f>SUMIF(I2:I1860, B1876, W2:W1860) / J1876</f>
        <v>285.46756661991589</v>
      </c>
    </row>
    <row r="1877" spans="1:23" x14ac:dyDescent="0.25">
      <c r="A1877" s="257" t="s">
        <v>611</v>
      </c>
      <c r="B1877" t="str">
        <f>IFERROR(_xlfn.XLOOKUP(TEXT(A1877, "0"), TEXT('Material master'!$A$2:'Material master'!$A$275, "0"), 'Material master'!$B$2:'Material master'!$B$275, 1),"")</f>
        <v>PML06</v>
      </c>
      <c r="C1877" t="str">
        <f>IFERROR(_xlfn.XLOOKUP(TEXT(A1877, "0"), TEXT('Material master'!$A$2:'Material master'!$A$275, "0"), 'Material master'!$C$2:'Material master'!$C$275, 1),"")</f>
        <v>Maastricht Ball Mill 3</v>
      </c>
      <c r="D1877" t="str">
        <f>IFERROR(_xlfn.XLOOKUP(TEXT(A1877, "0"), TEXT('Material master'!$A$2:'Material master'!$A$275, "0"), 'Material master'!$D$2:'Material master'!$D$275, 1),"")</f>
        <v>Mill machine</v>
      </c>
      <c r="E1877">
        <f>IFERROR(_xlfn.XLOOKUP(TEXT(A1877, "0"), TEXT('Material master'!$A$2:'Material master'!$A$275, "0"), 'Material master'!$E$2:'Material master'!$E$275, 1),"")</f>
        <v>0</v>
      </c>
      <c r="F1877">
        <f>IFERROR(_xlfn.XLOOKUP(TEXT(A1877, "0"), TEXT('Material master'!$A$2:'Material master'!$A$275, "0"), 'Material master'!$F$2:'Material master'!$F$275, 1),"")</f>
        <v>0</v>
      </c>
      <c r="G1877">
        <f>IFERROR(_xlfn.XLOOKUP(TEXT(A1877, "0"), TEXT('Material master'!$A$2:'Material master'!$A$275, "0"), 'Material master'!$G$2:'Material master'!$G$275, 1),"")</f>
        <v>0</v>
      </c>
      <c r="H1877" t="s">
        <v>709</v>
      </c>
      <c r="I1877" cm="1">
        <f t="array" ref="I1877">INDEX(J1933:J1977, MATCH(1, (A1933:A1977 = I1876) * (H1933:H1977 = "11. Shift availability"), 0)) / 12</f>
        <v>520</v>
      </c>
      <c r="J1877" s="33">
        <f xml:space="preserve"> AVERAGE(L1877:W1877)</f>
        <v>0.95416666666666661</v>
      </c>
      <c r="K1877" s="33"/>
      <c r="L1877" s="33">
        <v>0.95</v>
      </c>
      <c r="M1877" s="33">
        <v>0.5</v>
      </c>
      <c r="N1877" s="33">
        <v>1</v>
      </c>
      <c r="O1877" s="33">
        <v>1</v>
      </c>
      <c r="P1877" s="33">
        <v>1</v>
      </c>
      <c r="Q1877" s="33">
        <v>1</v>
      </c>
      <c r="R1877" s="33">
        <v>1</v>
      </c>
      <c r="S1877" s="33">
        <v>1</v>
      </c>
      <c r="T1877" s="33">
        <v>1</v>
      </c>
      <c r="U1877" s="33">
        <v>1</v>
      </c>
      <c r="V1877" s="33">
        <v>1</v>
      </c>
      <c r="W1877" s="33">
        <v>1</v>
      </c>
    </row>
    <row r="1878" spans="1:23" ht="15.75" thickBot="1" x14ac:dyDescent="0.3">
      <c r="A1878" s="257" t="s">
        <v>611</v>
      </c>
      <c r="B1878" t="str">
        <f>IFERROR(_xlfn.XLOOKUP(TEXT(A1878, "0"), TEXT('Material master'!$A$2:'Material master'!$A$275, "0"), 'Material master'!$B$2:'Material master'!$B$275, 1),"")</f>
        <v>PML06</v>
      </c>
      <c r="C1878" t="str">
        <f>IFERROR(_xlfn.XLOOKUP(TEXT(A1878, "0"), TEXT('Material master'!$A$2:'Material master'!$A$275, "0"), 'Material master'!$C$2:'Material master'!$C$275, 1),"")</f>
        <v>Maastricht Ball Mill 3</v>
      </c>
      <c r="D1878" t="str">
        <f>IFERROR(_xlfn.XLOOKUP(TEXT(A1878, "0"), TEXT('Material master'!$A$2:'Material master'!$A$275, "0"), 'Material master'!$D$2:'Material master'!$D$275, 1),"")</f>
        <v>Mill machine</v>
      </c>
      <c r="E1878">
        <f>IFERROR(_xlfn.XLOOKUP(TEXT(A1878, "0"), TEXT('Material master'!$A$2:'Material master'!$A$275, "0"), 'Material master'!$E$2:'Material master'!$E$275, 1),"")</f>
        <v>0</v>
      </c>
      <c r="F1878">
        <f>IFERROR(_xlfn.XLOOKUP(TEXT(A1878, "0"), TEXT('Material master'!$A$2:'Material master'!$A$275, "0"), 'Material master'!$F$2:'Material master'!$F$275, 1),"")</f>
        <v>0</v>
      </c>
      <c r="G1878">
        <f>IFERROR(_xlfn.XLOOKUP(TEXT(A1878, "0"), TEXT('Material master'!$A$2:'Material master'!$A$275, "0"), 'Material master'!$G$2:'Material master'!$G$275, 1),"")</f>
        <v>0</v>
      </c>
      <c r="H1878" t="s">
        <v>710</v>
      </c>
      <c r="I1878" s="261">
        <f xml:space="preserve"> AVERAGE(L1878:W1878)</f>
        <v>0.53878991432658918</v>
      </c>
      <c r="K1878" s="33"/>
      <c r="L1878" s="33">
        <f t="shared" ref="L1878:W1878" si="1718" xml:space="preserve"> IFERROR(L1876 / ($I1877 * L1877 ), L1876 / ($I1877 * 1%))</f>
        <v>0.27703652964385445</v>
      </c>
      <c r="M1878" s="33">
        <f t="shared" si="1718"/>
        <v>0.74356959284954682</v>
      </c>
      <c r="N1878" s="33">
        <f t="shared" si="1718"/>
        <v>0.38234371043702847</v>
      </c>
      <c r="O1878" s="33">
        <f t="shared" si="1718"/>
        <v>0.57126688547627491</v>
      </c>
      <c r="P1878" s="33">
        <f t="shared" si="1718"/>
        <v>0.5626019726992102</v>
      </c>
      <c r="Q1878" s="33">
        <f t="shared" si="1718"/>
        <v>0.56498821849108616</v>
      </c>
      <c r="R1878" s="33">
        <f t="shared" si="1718"/>
        <v>0.57184112102333651</v>
      </c>
      <c r="S1878" s="33">
        <f t="shared" si="1718"/>
        <v>0.54643470678540063</v>
      </c>
      <c r="T1878" s="33">
        <f t="shared" si="1718"/>
        <v>0.56082809290238911</v>
      </c>
      <c r="U1878" s="33">
        <f t="shared" si="1718"/>
        <v>0.57048833367093743</v>
      </c>
      <c r="V1878" s="33">
        <f t="shared" si="1718"/>
        <v>0.565103718286322</v>
      </c>
      <c r="W1878" s="33">
        <f t="shared" si="1718"/>
        <v>0.54897608965368438</v>
      </c>
    </row>
    <row r="1879" spans="1:23" s="138" customFormat="1" x14ac:dyDescent="0.25">
      <c r="A1879" s="137" t="s">
        <v>614</v>
      </c>
      <c r="B1879" s="138" t="str">
        <f>IFERROR(_xlfn.XLOOKUP(TEXT(A1879, "0"), TEXT('Material master'!$A$2:'Material master'!$A$275, "0"), 'Material master'!$B$2:'Material master'!$B$275, 1),"")</f>
        <v>PWP01</v>
      </c>
      <c r="C1879" s="138" t="str">
        <f>IFERROR(_xlfn.XLOOKUP(TEXT(A1879, "0"), TEXT('Material master'!$A$2:'Material master'!$A$275, "0"), 'Material master'!$C$2:'Material master'!$C$275, 1),"")</f>
        <v>Maastricht Mogensen Sieve</v>
      </c>
      <c r="D1879" s="138" t="str">
        <f>IFERROR(_xlfn.XLOOKUP(TEXT(A1879, "0"), TEXT('Material master'!$A$2:'Material master'!$A$275, "0"), 'Material master'!$D$2:'Material master'!$D$275, 1),"")</f>
        <v>Mill machine</v>
      </c>
      <c r="E1879" s="138">
        <f>IFERROR(_xlfn.XLOOKUP(TEXT(A1879, "0"), TEXT('Material master'!$A$2:'Material master'!$A$275, "0"), 'Material master'!$E$2:'Material master'!$E$275, 1),"")</f>
        <v>0</v>
      </c>
      <c r="F1879" s="138">
        <f>IFERROR(_xlfn.XLOOKUP(TEXT(A1879, "0"), TEXT('Material master'!$A$2:'Material master'!$A$275, "0"), 'Material master'!$F$2:'Material master'!$F$275, 1),"")</f>
        <v>0</v>
      </c>
      <c r="G1879" s="138">
        <f>IFERROR(_xlfn.XLOOKUP(TEXT(A1879, "0"), TEXT('Material master'!$A$2:'Material master'!$A$275, "0"), 'Material master'!$G$2:'Material master'!$G$275, 1),"")</f>
        <v>0</v>
      </c>
      <c r="H1879" s="138" t="s">
        <v>705</v>
      </c>
      <c r="I1879" s="138" t="s">
        <v>669</v>
      </c>
      <c r="J1879" s="144">
        <v>0.65</v>
      </c>
      <c r="K1879" s="140"/>
      <c r="L1879" s="140">
        <f>SUMIF(I2:I1860, B1879, L2:L1860) / J1879</f>
        <v>313.69670329670333</v>
      </c>
      <c r="M1879" s="140">
        <f>SUMIF(I2:I1860, B1879, M2:M1860) / J1879</f>
        <v>134.10109890109888</v>
      </c>
      <c r="N1879" s="140">
        <f>SUMIF(I2:I1860, B1879, N2:N1860) / J1879</f>
        <v>144.94065934065932</v>
      </c>
      <c r="O1879" s="140">
        <f>SUMIF(I2:I1860, B1879, O2:O1860) / J1879</f>
        <v>147.63956043956043</v>
      </c>
      <c r="P1879" s="140">
        <f>SUMIF(I2:I1860, B1879, P2:P1860) / J1879</f>
        <v>148.77802197802197</v>
      </c>
      <c r="Q1879" s="140">
        <f>SUMIF(I2:I1860, B1879, Q2:Q1860) / J1879</f>
        <v>150.01318681318682</v>
      </c>
      <c r="R1879" s="140">
        <f>SUMIF(I2:I1860, B1879, R2:R1860) / J1879</f>
        <v>149.16483516483515</v>
      </c>
      <c r="S1879" s="140">
        <f>SUMIF(I2:I1860, B1879, S2:S1860) / J1879</f>
        <v>152.1186813186813</v>
      </c>
      <c r="T1879" s="140">
        <f>SUMIF(I2:I1860, B1879, T2:T1860) / J1879</f>
        <v>149.10329670329668</v>
      </c>
      <c r="U1879" s="140">
        <f>SUMIF(I2:I1860, B1879, U2:U1860) / J1879</f>
        <v>146.84395604395604</v>
      </c>
      <c r="V1879" s="140">
        <f>SUMIF(I2:I1860, B1879, V2:V1860) / J1879</f>
        <v>148.3384615384615</v>
      </c>
      <c r="W1879" s="140">
        <f>SUMIF(I2:I1860, B1879, W2:W1860) / J1879</f>
        <v>147.5164835164835</v>
      </c>
    </row>
    <row r="1880" spans="1:23" x14ac:dyDescent="0.25">
      <c r="A1880" s="257" t="s">
        <v>614</v>
      </c>
      <c r="B1880" t="str">
        <f>IFERROR(_xlfn.XLOOKUP(TEXT(A1880, "0"), TEXT('Material master'!$A$2:'Material master'!$A$275, "0"), 'Material master'!$B$2:'Material master'!$B$275, 1),"")</f>
        <v>PWP01</v>
      </c>
      <c r="C1880" t="str">
        <f>IFERROR(_xlfn.XLOOKUP(TEXT(A1880, "0"), TEXT('Material master'!$A$2:'Material master'!$A$275, "0"), 'Material master'!$C$2:'Material master'!$C$275, 1),"")</f>
        <v>Maastricht Mogensen Sieve</v>
      </c>
      <c r="D1880" t="str">
        <f>IFERROR(_xlfn.XLOOKUP(TEXT(A1880, "0"), TEXT('Material master'!$A$2:'Material master'!$A$275, "0"), 'Material master'!$D$2:'Material master'!$D$275, 1),"")</f>
        <v>Mill machine</v>
      </c>
      <c r="E1880">
        <f>IFERROR(_xlfn.XLOOKUP(TEXT(A1880, "0"), TEXT('Material master'!$A$2:'Material master'!$A$275, "0"), 'Material master'!$E$2:'Material master'!$E$275, 1),"")</f>
        <v>0</v>
      </c>
      <c r="F1880">
        <f>IFERROR(_xlfn.XLOOKUP(TEXT(A1880, "0"), TEXT('Material master'!$A$2:'Material master'!$A$275, "0"), 'Material master'!$F$2:'Material master'!$F$275, 1),"")</f>
        <v>0</v>
      </c>
      <c r="G1880">
        <f>IFERROR(_xlfn.XLOOKUP(TEXT(A1880, "0"), TEXT('Material master'!$A$2:'Material master'!$A$275, "0"), 'Material master'!$G$2:'Material master'!$G$275, 1),"")</f>
        <v>0</v>
      </c>
      <c r="H1880" t="s">
        <v>709</v>
      </c>
      <c r="I1880" cm="1">
        <f t="array" ref="I1880">INDEX(J1933:J1977, MATCH(1, (A1933:A1977 = I1879) * (H1933:H1977 = "11. Shift availability"), 0)) / 12</f>
        <v>520</v>
      </c>
      <c r="J1880" s="33">
        <f xml:space="preserve"> AVERAGE(L1880:W1880)</f>
        <v>1</v>
      </c>
      <c r="K1880" s="33"/>
      <c r="L1880" s="33">
        <v>1</v>
      </c>
      <c r="M1880" s="33">
        <v>1</v>
      </c>
      <c r="N1880" s="33">
        <v>1</v>
      </c>
      <c r="O1880" s="33">
        <v>1</v>
      </c>
      <c r="P1880" s="33">
        <v>1</v>
      </c>
      <c r="Q1880" s="33">
        <v>1</v>
      </c>
      <c r="R1880" s="33">
        <v>1</v>
      </c>
      <c r="S1880" s="33">
        <v>1</v>
      </c>
      <c r="T1880" s="33">
        <v>1</v>
      </c>
      <c r="U1880" s="33">
        <v>1</v>
      </c>
      <c r="V1880" s="33">
        <v>1</v>
      </c>
      <c r="W1880" s="33">
        <v>1</v>
      </c>
    </row>
    <row r="1881" spans="1:23" ht="15.75" thickBot="1" x14ac:dyDescent="0.3">
      <c r="A1881" s="257" t="s">
        <v>614</v>
      </c>
      <c r="B1881" t="str">
        <f>IFERROR(_xlfn.XLOOKUP(TEXT(A1881, "0"), TEXT('Material master'!$A$2:'Material master'!$A$275, "0"), 'Material master'!$B$2:'Material master'!$B$275, 1),"")</f>
        <v>PWP01</v>
      </c>
      <c r="C1881" t="str">
        <f>IFERROR(_xlfn.XLOOKUP(TEXT(A1881, "0"), TEXT('Material master'!$A$2:'Material master'!$A$275, "0"), 'Material master'!$C$2:'Material master'!$C$275, 1),"")</f>
        <v>Maastricht Mogensen Sieve</v>
      </c>
      <c r="D1881" t="str">
        <f>IFERROR(_xlfn.XLOOKUP(TEXT(A1881, "0"), TEXT('Material master'!$A$2:'Material master'!$A$275, "0"), 'Material master'!$D$2:'Material master'!$D$275, 1),"")</f>
        <v>Mill machine</v>
      </c>
      <c r="E1881">
        <f>IFERROR(_xlfn.XLOOKUP(TEXT(A1881, "0"), TEXT('Material master'!$A$2:'Material master'!$A$275, "0"), 'Material master'!$E$2:'Material master'!$E$275, 1),"")</f>
        <v>0</v>
      </c>
      <c r="F1881">
        <f>IFERROR(_xlfn.XLOOKUP(TEXT(A1881, "0"), TEXT('Material master'!$A$2:'Material master'!$A$275, "0"), 'Material master'!$F$2:'Material master'!$F$275, 1),"")</f>
        <v>0</v>
      </c>
      <c r="G1881">
        <f>IFERROR(_xlfn.XLOOKUP(TEXT(A1881, "0"), TEXT('Material master'!$A$2:'Material master'!$A$275, "0"), 'Material master'!$G$2:'Material master'!$G$275, 1),"")</f>
        <v>0</v>
      </c>
      <c r="H1881" t="s">
        <v>710</v>
      </c>
      <c r="I1881" s="261">
        <f xml:space="preserve"> AVERAGE(L1881:W1881)</f>
        <v>0.30965624119470264</v>
      </c>
      <c r="K1881" s="33"/>
      <c r="L1881" s="33">
        <f t="shared" ref="L1881:W1881" si="1719" xml:space="preserve"> IFERROR(L1879 / ($I1880 * L1880 ), L1879 / ($I1880 * 1%))</f>
        <v>0.60326289095519869</v>
      </c>
      <c r="M1881" s="33">
        <f t="shared" si="1719"/>
        <v>0.25788672865595941</v>
      </c>
      <c r="N1881" s="33">
        <f t="shared" si="1719"/>
        <v>0.27873203719357564</v>
      </c>
      <c r="O1881" s="33">
        <f t="shared" si="1719"/>
        <v>0.28392223161453928</v>
      </c>
      <c r="P1881" s="33">
        <f t="shared" si="1719"/>
        <v>0.2861115807269653</v>
      </c>
      <c r="Q1881" s="33">
        <f t="shared" si="1719"/>
        <v>0.28848689771766695</v>
      </c>
      <c r="R1881" s="33">
        <f t="shared" si="1719"/>
        <v>0.28685545224006759</v>
      </c>
      <c r="S1881" s="33">
        <f t="shared" si="1719"/>
        <v>0.29253592561284864</v>
      </c>
      <c r="T1881" s="33">
        <f t="shared" si="1719"/>
        <v>0.28673710904480132</v>
      </c>
      <c r="U1881" s="33">
        <f t="shared" si="1719"/>
        <v>0.2823922231614539</v>
      </c>
      <c r="V1881" s="33">
        <f t="shared" si="1719"/>
        <v>0.28526627218934902</v>
      </c>
      <c r="W1881" s="33">
        <f t="shared" si="1719"/>
        <v>0.28368554522400674</v>
      </c>
    </row>
    <row r="1882" spans="1:23" s="138" customFormat="1" x14ac:dyDescent="0.25">
      <c r="A1882" s="137" t="s">
        <v>617</v>
      </c>
      <c r="B1882" s="138" t="str">
        <f>IFERROR(_xlfn.XLOOKUP(TEXT(A1882, "0"), TEXT('Material master'!$A$2:'Material master'!$A$275, "0"), 'Material master'!$B$2:'Material master'!$B$275, 1),"")</f>
        <v>PSS13</v>
      </c>
      <c r="C1882" s="138" t="str">
        <f>IFERROR(_xlfn.XLOOKUP(TEXT(A1882, "0"), TEXT('Material master'!$A$2:'Material master'!$A$275, "0"), 'Material master'!$C$2:'Material master'!$C$275, 1),"")</f>
        <v>Maastricht Marl Crusher</v>
      </c>
      <c r="D1882" s="138" t="str">
        <f>IFERROR(_xlfn.XLOOKUP(TEXT(A1882, "0"), TEXT('Material master'!$A$2:'Material master'!$A$275, "0"), 'Material master'!$D$2:'Material master'!$D$275, 1),"")</f>
        <v>Mill machine</v>
      </c>
      <c r="E1882" s="138">
        <f>IFERROR(_xlfn.XLOOKUP(TEXT(A1882, "0"), TEXT('Material master'!$A$2:'Material master'!$A$275, "0"), 'Material master'!$E$2:'Material master'!$E$275, 1),"")</f>
        <v>0</v>
      </c>
      <c r="F1882" s="138">
        <f>IFERROR(_xlfn.XLOOKUP(TEXT(A1882, "0"), TEXT('Material master'!$A$2:'Material master'!$A$275, "0"), 'Material master'!$F$2:'Material master'!$F$275, 1),"")</f>
        <v>0</v>
      </c>
      <c r="G1882" s="138">
        <f>IFERROR(_xlfn.XLOOKUP(TEXT(A1882, "0"), TEXT('Material master'!$A$2:'Material master'!$A$275, "0"), 'Material master'!$G$2:'Material master'!$G$275, 1),"")</f>
        <v>0</v>
      </c>
      <c r="H1882" s="138" t="s">
        <v>705</v>
      </c>
      <c r="I1882" s="138" t="s">
        <v>669</v>
      </c>
      <c r="J1882" s="144">
        <v>0.7</v>
      </c>
      <c r="K1882" s="140"/>
      <c r="L1882" s="140">
        <f>SUMIF(I2:I1860, B1882, L2:L1860) / J1882</f>
        <v>148.50158730158731</v>
      </c>
      <c r="M1882" s="140">
        <f>SUMIF(I2:I1860, B1882, M2:M1860) / J1882</f>
        <v>152.48253968253968</v>
      </c>
      <c r="N1882" s="140">
        <f>SUMIF(I2:I1860, B1882, N2:N1860) / J1882</f>
        <v>160.47460317460317</v>
      </c>
      <c r="O1882" s="140">
        <f>SUMIF(I2:I1860, B1882, O2:O1860) / J1882</f>
        <v>183.75714285714287</v>
      </c>
      <c r="P1882" s="140">
        <f>SUMIF(I2:I1860, B1882, P2:P1860) / J1882</f>
        <v>180.74126984126985</v>
      </c>
      <c r="Q1882" s="140">
        <f>SUMIF(I2:I1860, B1882, Q2:Q1860) / J1882</f>
        <v>181.43492063492064</v>
      </c>
      <c r="R1882" s="140">
        <f>SUMIF(I2:I1860, B1882, R2:R1860) / J1882</f>
        <v>182.52063492063493</v>
      </c>
      <c r="S1882" s="140">
        <f>SUMIF(I2:I1860, B1882, S2:S1860) / J1882</f>
        <v>177.09206349206349</v>
      </c>
      <c r="T1882" s="140">
        <f>SUMIF(I2:I1860, B1882, T2:T1860) / J1882</f>
        <v>180.28888888888886</v>
      </c>
      <c r="U1882" s="140">
        <f>SUMIF(I2:I1860, B1882, U2:U1860) / J1882</f>
        <v>181.04285714285714</v>
      </c>
      <c r="V1882" s="140">
        <f>SUMIF(I2:I1860, B1882, V2:V1860) / J1882</f>
        <v>179.83650793650793</v>
      </c>
      <c r="W1882" s="140">
        <f>SUMIF(I2:I1860, B1882, W2:W1860) / J1882</f>
        <v>176.06666666666666</v>
      </c>
    </row>
    <row r="1883" spans="1:23" x14ac:dyDescent="0.25">
      <c r="A1883" s="257" t="s">
        <v>617</v>
      </c>
      <c r="B1883" t="str">
        <f>IFERROR(_xlfn.XLOOKUP(TEXT(A1883, "0"), TEXT('Material master'!$A$2:'Material master'!$A$275, "0"), 'Material master'!$B$2:'Material master'!$B$275, 1),"")</f>
        <v>PSS13</v>
      </c>
      <c r="C1883" t="str">
        <f>IFERROR(_xlfn.XLOOKUP(TEXT(A1883, "0"), TEXT('Material master'!$A$2:'Material master'!$A$275, "0"), 'Material master'!$C$2:'Material master'!$C$275, 1),"")</f>
        <v>Maastricht Marl Crusher</v>
      </c>
      <c r="D1883" t="str">
        <f>IFERROR(_xlfn.XLOOKUP(TEXT(A1883, "0"), TEXT('Material master'!$A$2:'Material master'!$A$275, "0"), 'Material master'!$D$2:'Material master'!$D$275, 1),"")</f>
        <v>Mill machine</v>
      </c>
      <c r="E1883">
        <f>IFERROR(_xlfn.XLOOKUP(TEXT(A1883, "0"), TEXT('Material master'!$A$2:'Material master'!$A$275, "0"), 'Material master'!$E$2:'Material master'!$E$275, 1),"")</f>
        <v>0</v>
      </c>
      <c r="F1883">
        <f>IFERROR(_xlfn.XLOOKUP(TEXT(A1883, "0"), TEXT('Material master'!$A$2:'Material master'!$A$275, "0"), 'Material master'!$F$2:'Material master'!$F$275, 1),"")</f>
        <v>0</v>
      </c>
      <c r="G1883">
        <f>IFERROR(_xlfn.XLOOKUP(TEXT(A1883, "0"), TEXT('Material master'!$A$2:'Material master'!$A$275, "0"), 'Material master'!$G$2:'Material master'!$G$275, 1),"")</f>
        <v>0</v>
      </c>
      <c r="H1883" t="s">
        <v>709</v>
      </c>
      <c r="I1883" cm="1">
        <f t="array" ref="I1883">INDEX(J1933:J1977, MATCH(1, (A1933:A1977 = I1882) * (H1933:H1977 = "11. Shift availability"), 0)) / 12</f>
        <v>520</v>
      </c>
      <c r="J1883" s="33">
        <f xml:space="preserve"> AVERAGE(L1883:W1883)</f>
        <v>1</v>
      </c>
      <c r="K1883" s="33"/>
      <c r="L1883" s="33">
        <v>1</v>
      </c>
      <c r="M1883" s="33">
        <v>1</v>
      </c>
      <c r="N1883" s="33">
        <v>1</v>
      </c>
      <c r="O1883" s="33">
        <v>1</v>
      </c>
      <c r="P1883" s="33">
        <v>1</v>
      </c>
      <c r="Q1883" s="33">
        <v>1</v>
      </c>
      <c r="R1883" s="33">
        <v>1</v>
      </c>
      <c r="S1883" s="33">
        <v>1</v>
      </c>
      <c r="T1883" s="33">
        <v>1</v>
      </c>
      <c r="U1883" s="33">
        <v>1</v>
      </c>
      <c r="V1883" s="33">
        <v>1</v>
      </c>
      <c r="W1883" s="33">
        <v>1</v>
      </c>
    </row>
    <row r="1884" spans="1:23" ht="15.75" thickBot="1" x14ac:dyDescent="0.3">
      <c r="A1884" s="257" t="s">
        <v>617</v>
      </c>
      <c r="B1884" t="str">
        <f>IFERROR(_xlfn.XLOOKUP(TEXT(A1884, "0"), TEXT('Material master'!$A$2:'Material master'!$A$275, "0"), 'Material master'!$B$2:'Material master'!$B$275, 1),"")</f>
        <v>PSS13</v>
      </c>
      <c r="C1884" t="str">
        <f>IFERROR(_xlfn.XLOOKUP(TEXT(A1884, "0"), TEXT('Material master'!$A$2:'Material master'!$A$275, "0"), 'Material master'!$C$2:'Material master'!$C$275, 1),"")</f>
        <v>Maastricht Marl Crusher</v>
      </c>
      <c r="D1884" t="str">
        <f>IFERROR(_xlfn.XLOOKUP(TEXT(A1884, "0"), TEXT('Material master'!$A$2:'Material master'!$A$275, "0"), 'Material master'!$D$2:'Material master'!$D$275, 1),"")</f>
        <v>Mill machine</v>
      </c>
      <c r="E1884">
        <f>IFERROR(_xlfn.XLOOKUP(TEXT(A1884, "0"), TEXT('Material master'!$A$2:'Material master'!$A$275, "0"), 'Material master'!$E$2:'Material master'!$E$275, 1),"")</f>
        <v>0</v>
      </c>
      <c r="F1884">
        <f>IFERROR(_xlfn.XLOOKUP(TEXT(A1884, "0"), TEXT('Material master'!$A$2:'Material master'!$A$275, "0"), 'Material master'!$F$2:'Material master'!$F$275, 1),"")</f>
        <v>0</v>
      </c>
      <c r="G1884">
        <f>IFERROR(_xlfn.XLOOKUP(TEXT(A1884, "0"), TEXT('Material master'!$A$2:'Material master'!$A$275, "0"), 'Material master'!$G$2:'Material master'!$G$275, 1),"")</f>
        <v>0</v>
      </c>
      <c r="H1884" t="s">
        <v>710</v>
      </c>
      <c r="I1884" s="261">
        <f xml:space="preserve"> AVERAGE(L1884:W1884)</f>
        <v>0.33401276963776966</v>
      </c>
      <c r="K1884" s="33"/>
      <c r="L1884" s="33">
        <f t="shared" ref="L1884:W1884" si="1720" xml:space="preserve"> IFERROR(L1882 / ($I1883 * L1883 ), L1882 / ($I1883 * 1%))</f>
        <v>0.28557997557997561</v>
      </c>
      <c r="M1884" s="33">
        <f t="shared" si="1720"/>
        <v>0.29323565323565326</v>
      </c>
      <c r="N1884" s="33">
        <f t="shared" si="1720"/>
        <v>0.30860500610500613</v>
      </c>
      <c r="O1884" s="33">
        <f t="shared" si="1720"/>
        <v>0.35337912087912088</v>
      </c>
      <c r="P1884" s="33">
        <f t="shared" si="1720"/>
        <v>0.3475793650793651</v>
      </c>
      <c r="Q1884" s="33">
        <f t="shared" si="1720"/>
        <v>0.34891330891330891</v>
      </c>
      <c r="R1884" s="33">
        <f t="shared" si="1720"/>
        <v>0.351001221001221</v>
      </c>
      <c r="S1884" s="33">
        <f t="shared" si="1720"/>
        <v>0.34056166056166054</v>
      </c>
      <c r="T1884" s="33">
        <f t="shared" si="1720"/>
        <v>0.34670940170940168</v>
      </c>
      <c r="U1884" s="33">
        <f t="shared" si="1720"/>
        <v>0.34815934065934068</v>
      </c>
      <c r="V1884" s="33">
        <f t="shared" si="1720"/>
        <v>0.34583943833943831</v>
      </c>
      <c r="W1884" s="33">
        <f t="shared" si="1720"/>
        <v>0.33858974358974359</v>
      </c>
    </row>
    <row r="1885" spans="1:23" s="138" customFormat="1" x14ac:dyDescent="0.25">
      <c r="A1885" s="137" t="s">
        <v>620</v>
      </c>
      <c r="B1885" s="138" t="str">
        <f>IFERROR(_xlfn.XLOOKUP(TEXT(A1885, "0"), TEXT('Material master'!$A$2:'Material master'!$A$275, "0"), 'Material master'!$B$2:'Material master'!$B$275, 1),"")</f>
        <v>PPM08</v>
      </c>
      <c r="C1885" s="138" t="str">
        <f>IFERROR(_xlfn.XLOOKUP(TEXT(A1885, "0"), TEXT('Material master'!$A$2:'Material master'!$A$275, "0"), 'Material master'!$C$2:'Material master'!$C$275, 1),"")</f>
        <v>Maastricht Mixing Installation Borgakal</v>
      </c>
      <c r="D1885" s="138" t="str">
        <f>IFERROR(_xlfn.XLOOKUP(TEXT(A1885, "0"), TEXT('Material master'!$A$2:'Material master'!$A$275, "0"), 'Material master'!$D$2:'Material master'!$D$275, 1),"")</f>
        <v>Mill machine</v>
      </c>
      <c r="E1885" s="138">
        <f>IFERROR(_xlfn.XLOOKUP(TEXT(A1885, "0"), TEXT('Material master'!$A$2:'Material master'!$A$275, "0"), 'Material master'!$E$2:'Material master'!$E$275, 1),"")</f>
        <v>0</v>
      </c>
      <c r="F1885" s="138">
        <f>IFERROR(_xlfn.XLOOKUP(TEXT(A1885, "0"), TEXT('Material master'!$A$2:'Material master'!$A$275, "0"), 'Material master'!$F$2:'Material master'!$F$275, 1),"")</f>
        <v>0</v>
      </c>
      <c r="G1885" s="138">
        <f>IFERROR(_xlfn.XLOOKUP(TEXT(A1885, "0"), TEXT('Material master'!$A$2:'Material master'!$A$275, "0"), 'Material master'!$G$2:'Material master'!$G$275, 1),"")</f>
        <v>0</v>
      </c>
      <c r="H1885" s="138" t="s">
        <v>705</v>
      </c>
      <c r="I1885" s="138" t="s">
        <v>673</v>
      </c>
      <c r="J1885" s="144">
        <v>0.7</v>
      </c>
      <c r="K1885" s="140"/>
      <c r="L1885" s="140">
        <f>SUMIF(I2:I1860, B1885, L2:L1860) / J1885</f>
        <v>30.571428571428573</v>
      </c>
      <c r="M1885" s="140">
        <f>SUMIF(I2:I1860, B1885, M2:M1860) / J1885</f>
        <v>13.428571428571431</v>
      </c>
      <c r="N1885" s="140">
        <f>SUMIF(I2:I1860, B1885, N2:N1860) / J1885</f>
        <v>13.904761904761905</v>
      </c>
      <c r="O1885" s="140">
        <f>SUMIF(I2:I1860, B1885, O2:O1860) / J1885</f>
        <v>14.000000000000002</v>
      </c>
      <c r="P1885" s="140">
        <f>SUMIF(I2:I1860, B1885, P2:P1860) / J1885</f>
        <v>14.523809523809524</v>
      </c>
      <c r="Q1885" s="140">
        <f>SUMIF(I2:I1860, B1885, Q2:Q1860) / J1885</f>
        <v>13.380952380952383</v>
      </c>
      <c r="R1885" s="140">
        <f>SUMIF(I2:I1860, B1885, R2:R1860) / J1885</f>
        <v>13.285714285714288</v>
      </c>
      <c r="S1885" s="140">
        <f>SUMIF(I2:I1860, B1885, S2:S1860) / J1885</f>
        <v>13.380952380952383</v>
      </c>
      <c r="T1885" s="140">
        <f>SUMIF(I2:I1860, B1885, T2:T1860) / J1885</f>
        <v>13.380952380952383</v>
      </c>
      <c r="U1885" s="140">
        <f>SUMIF(I2:I1860, B1885, U2:U1860) / J1885</f>
        <v>13.666666666666668</v>
      </c>
      <c r="V1885" s="140">
        <f>SUMIF(I2:I1860, B1885, V2:V1860) / J1885</f>
        <v>13.761904761904763</v>
      </c>
      <c r="W1885" s="140">
        <f>SUMIF(I2:I1860, B1885, W2:W1860) / J1885</f>
        <v>13.571428571428573</v>
      </c>
    </row>
    <row r="1886" spans="1:23" x14ac:dyDescent="0.25">
      <c r="A1886" s="257" t="s">
        <v>620</v>
      </c>
      <c r="B1886" t="str">
        <f>IFERROR(_xlfn.XLOOKUP(TEXT(A1886, "0"), TEXT('Material master'!$A$2:'Material master'!$A$275, "0"), 'Material master'!$B$2:'Material master'!$B$275, 1),"")</f>
        <v>PPM08</v>
      </c>
      <c r="C1886" t="str">
        <f>IFERROR(_xlfn.XLOOKUP(TEXT(A1886, "0"), TEXT('Material master'!$A$2:'Material master'!$A$275, "0"), 'Material master'!$C$2:'Material master'!$C$275, 1),"")</f>
        <v>Maastricht Mixing Installation Borgakal</v>
      </c>
      <c r="D1886" t="str">
        <f>IFERROR(_xlfn.XLOOKUP(TEXT(A1886, "0"), TEXT('Material master'!$A$2:'Material master'!$A$275, "0"), 'Material master'!$D$2:'Material master'!$D$275, 1),"")</f>
        <v>Mill machine</v>
      </c>
      <c r="E1886">
        <f>IFERROR(_xlfn.XLOOKUP(TEXT(A1886, "0"), TEXT('Material master'!$A$2:'Material master'!$A$275, "0"), 'Material master'!$E$2:'Material master'!$E$275, 1),"")</f>
        <v>0</v>
      </c>
      <c r="F1886">
        <f>IFERROR(_xlfn.XLOOKUP(TEXT(A1886, "0"), TEXT('Material master'!$A$2:'Material master'!$A$275, "0"), 'Material master'!$F$2:'Material master'!$F$275, 1),"")</f>
        <v>0</v>
      </c>
      <c r="G1886">
        <f>IFERROR(_xlfn.XLOOKUP(TEXT(A1886, "0"), TEXT('Material master'!$A$2:'Material master'!$A$275, "0"), 'Material master'!$G$2:'Material master'!$G$275, 1),"")</f>
        <v>0</v>
      </c>
      <c r="H1886" t="s">
        <v>709</v>
      </c>
      <c r="I1886" cm="1">
        <f t="array" ref="I1886">INDEX(J1933:J1977, MATCH(1, (A1933:A1977 = I1885) * (H1933:H1977 = "11. Shift availability"), 0)) / 12</f>
        <v>520</v>
      </c>
      <c r="J1886" s="33">
        <f xml:space="preserve"> AVERAGE(L1886:W1886)</f>
        <v>1</v>
      </c>
      <c r="K1886" s="33"/>
      <c r="L1886" s="33">
        <v>1</v>
      </c>
      <c r="M1886" s="33">
        <v>1</v>
      </c>
      <c r="N1886" s="33">
        <v>1</v>
      </c>
      <c r="O1886" s="33">
        <v>1</v>
      </c>
      <c r="P1886" s="33">
        <v>1</v>
      </c>
      <c r="Q1886" s="33">
        <v>1</v>
      </c>
      <c r="R1886" s="33">
        <v>1</v>
      </c>
      <c r="S1886" s="33">
        <v>1</v>
      </c>
      <c r="T1886" s="33">
        <v>1</v>
      </c>
      <c r="U1886" s="33">
        <v>1</v>
      </c>
      <c r="V1886" s="33">
        <v>1</v>
      </c>
      <c r="W1886" s="33">
        <v>1</v>
      </c>
    </row>
    <row r="1887" spans="1:23" ht="15.75" thickBot="1" x14ac:dyDescent="0.3">
      <c r="A1887" s="257" t="s">
        <v>620</v>
      </c>
      <c r="B1887" t="str">
        <f>IFERROR(_xlfn.XLOOKUP(TEXT(A1887, "0"), TEXT('Material master'!$A$2:'Material master'!$A$275, "0"), 'Material master'!$B$2:'Material master'!$B$275, 1),"")</f>
        <v>PPM08</v>
      </c>
      <c r="C1887" t="str">
        <f>IFERROR(_xlfn.XLOOKUP(TEXT(A1887, "0"), TEXT('Material master'!$A$2:'Material master'!$A$275, "0"), 'Material master'!$C$2:'Material master'!$C$275, 1),"")</f>
        <v>Maastricht Mixing Installation Borgakal</v>
      </c>
      <c r="D1887" t="str">
        <f>IFERROR(_xlfn.XLOOKUP(TEXT(A1887, "0"), TEXT('Material master'!$A$2:'Material master'!$A$275, "0"), 'Material master'!$D$2:'Material master'!$D$275, 1),"")</f>
        <v>Mill machine</v>
      </c>
      <c r="E1887">
        <f>IFERROR(_xlfn.XLOOKUP(TEXT(A1887, "0"), TEXT('Material master'!$A$2:'Material master'!$A$275, "0"), 'Material master'!$E$2:'Material master'!$E$275, 1),"")</f>
        <v>0</v>
      </c>
      <c r="F1887">
        <f>IFERROR(_xlfn.XLOOKUP(TEXT(A1887, "0"), TEXT('Material master'!$A$2:'Material master'!$A$275, "0"), 'Material master'!$F$2:'Material master'!$F$275, 1),"")</f>
        <v>0</v>
      </c>
      <c r="G1887">
        <f>IFERROR(_xlfn.XLOOKUP(TEXT(A1887, "0"), TEXT('Material master'!$A$2:'Material master'!$A$275, "0"), 'Material master'!$G$2:'Material master'!$G$275, 1),"")</f>
        <v>0</v>
      </c>
      <c r="H1887" t="s">
        <v>710</v>
      </c>
      <c r="I1887" s="261">
        <f xml:space="preserve"> AVERAGE(L1887:W1887)</f>
        <v>2.8983516483516495E-2</v>
      </c>
      <c r="K1887" s="33"/>
      <c r="L1887" s="33">
        <f t="shared" ref="L1887:W1887" si="1721" xml:space="preserve"> IFERROR(L1885 / ($I1886 * L1886 ), L1885 / ($I1886 * 1%))</f>
        <v>5.8791208791208797E-2</v>
      </c>
      <c r="M1887" s="33">
        <f t="shared" si="1721"/>
        <v>2.582417582417583E-2</v>
      </c>
      <c r="N1887" s="33">
        <f t="shared" si="1721"/>
        <v>2.6739926739926742E-2</v>
      </c>
      <c r="O1887" s="33">
        <f t="shared" si="1721"/>
        <v>2.6923076923076928E-2</v>
      </c>
      <c r="P1887" s="33">
        <f t="shared" si="1721"/>
        <v>2.7930402930402932E-2</v>
      </c>
      <c r="Q1887" s="33">
        <f t="shared" si="1721"/>
        <v>2.5732600732600738E-2</v>
      </c>
      <c r="R1887" s="33">
        <f t="shared" si="1721"/>
        <v>2.5549450549450556E-2</v>
      </c>
      <c r="S1887" s="33">
        <f t="shared" si="1721"/>
        <v>2.5732600732600738E-2</v>
      </c>
      <c r="T1887" s="33">
        <f t="shared" si="1721"/>
        <v>2.5732600732600738E-2</v>
      </c>
      <c r="U1887" s="33">
        <f t="shared" si="1721"/>
        <v>2.6282051282051286E-2</v>
      </c>
      <c r="V1887" s="33">
        <f t="shared" si="1721"/>
        <v>2.6465201465201468E-2</v>
      </c>
      <c r="W1887" s="33">
        <f t="shared" si="1721"/>
        <v>2.6098901098901103E-2</v>
      </c>
    </row>
    <row r="1888" spans="1:23" s="138" customFormat="1" x14ac:dyDescent="0.25">
      <c r="A1888" s="137" t="s">
        <v>623</v>
      </c>
      <c r="B1888" s="138" t="str">
        <f>IFERROR(_xlfn.XLOOKUP(TEXT(A1888, "0"), TEXT('Material master'!$A$2:'Material master'!$A$275, "0"), 'Material master'!$B$2:'Material master'!$B$275, 1),"")</f>
        <v>PML12</v>
      </c>
      <c r="C1888" s="138" t="str">
        <f>IFERROR(_xlfn.XLOOKUP(TEXT(A1888, "0"), TEXT('Material master'!$A$2:'Material master'!$A$275, "0"), 'Material master'!$C$2:'Material master'!$C$275, 1),"")</f>
        <v>Maastricht Production Unit 12</v>
      </c>
      <c r="D1888" s="138" t="str">
        <f>IFERROR(_xlfn.XLOOKUP(TEXT(A1888, "0"), TEXT('Material master'!$A$2:'Material master'!$A$275, "0"), 'Material master'!$D$2:'Material master'!$D$275, 1),"")</f>
        <v>Mill machine</v>
      </c>
      <c r="E1888" s="138">
        <f>IFERROR(_xlfn.XLOOKUP(TEXT(A1888, "0"), TEXT('Material master'!$A$2:'Material master'!$A$275, "0"), 'Material master'!$E$2:'Material master'!$E$275, 1),"")</f>
        <v>0</v>
      </c>
      <c r="F1888" s="138">
        <f>IFERROR(_xlfn.XLOOKUP(TEXT(A1888, "0"), TEXT('Material master'!$A$2:'Material master'!$A$275, "0"), 'Material master'!$F$2:'Material master'!$F$275, 1),"")</f>
        <v>0</v>
      </c>
      <c r="G1888" s="138">
        <f>IFERROR(_xlfn.XLOOKUP(TEXT(A1888, "0"), TEXT('Material master'!$A$2:'Material master'!$A$275, "0"), 'Material master'!$G$2:'Material master'!$G$275, 1),"")</f>
        <v>0</v>
      </c>
      <c r="H1888" s="138" t="s">
        <v>705</v>
      </c>
      <c r="I1888" s="138" t="s">
        <v>672</v>
      </c>
      <c r="J1888" s="144">
        <v>0.85</v>
      </c>
      <c r="K1888" s="140"/>
      <c r="L1888" s="140">
        <f>SUMIF(I2:I1860, B1888, L2:L1860) / J1888</f>
        <v>132.35294117647058</v>
      </c>
      <c r="M1888" s="140">
        <f>SUMIF(I2:I1860, B1888, M2:M1860) / J1888</f>
        <v>119.60784313725492</v>
      </c>
      <c r="N1888" s="140">
        <f>SUMIF(I2:I1860, B1888, N2:N1860) / J1888</f>
        <v>133.33333333333334</v>
      </c>
      <c r="O1888" s="140">
        <f>SUMIF(I2:I1860, B1888, O2:O1860) / J1888</f>
        <v>128.43137254901961</v>
      </c>
      <c r="P1888" s="140">
        <f>SUMIF(I2:I1860, B1888, P2:P1860) / J1888</f>
        <v>192.15686274509807</v>
      </c>
      <c r="Q1888" s="140">
        <f>SUMIF(I2:I1860, B1888, Q2:Q1860) / J1888</f>
        <v>207.61689291101058</v>
      </c>
      <c r="R1888" s="140">
        <f>SUMIF(I2:I1860, B1888, R2:R1860) / J1888</f>
        <v>210.40723981900453</v>
      </c>
      <c r="S1888" s="140">
        <f>SUMIF(I2:I1860, B1888, S2:S1860) / J1888</f>
        <v>186.19909502262445</v>
      </c>
      <c r="T1888" s="140">
        <f>SUMIF(I2:I1860, B1888, T2:T1860) / J1888</f>
        <v>188.00904977375566</v>
      </c>
      <c r="U1888" s="140">
        <f>SUMIF(I2:I1860, B1888, U2:U1860) / J1888</f>
        <v>219.23076923076923</v>
      </c>
      <c r="V1888" s="140">
        <f>SUMIF(I2:I1860, B1888, V2:V1860) / J1888</f>
        <v>212.21719457013575</v>
      </c>
      <c r="W1888" s="140">
        <f>SUMIF(I2:I1860, B1888, W2:W1860) / J1888</f>
        <v>209.57767722473605</v>
      </c>
    </row>
    <row r="1889" spans="1:23" x14ac:dyDescent="0.25">
      <c r="A1889" s="257" t="s">
        <v>623</v>
      </c>
      <c r="B1889" t="str">
        <f>IFERROR(_xlfn.XLOOKUP(TEXT(A1889, "0"), TEXT('Material master'!$A$2:'Material master'!$A$275, "0"), 'Material master'!$B$2:'Material master'!$B$275, 1),"")</f>
        <v>PML12</v>
      </c>
      <c r="C1889" t="str">
        <f>IFERROR(_xlfn.XLOOKUP(TEXT(A1889, "0"), TEXT('Material master'!$A$2:'Material master'!$A$275, "0"), 'Material master'!$C$2:'Material master'!$C$275, 1),"")</f>
        <v>Maastricht Production Unit 12</v>
      </c>
      <c r="D1889" t="str">
        <f>IFERROR(_xlfn.XLOOKUP(TEXT(A1889, "0"), TEXT('Material master'!$A$2:'Material master'!$A$275, "0"), 'Material master'!$D$2:'Material master'!$D$275, 1),"")</f>
        <v>Mill machine</v>
      </c>
      <c r="E1889">
        <f>IFERROR(_xlfn.XLOOKUP(TEXT(A1889, "0"), TEXT('Material master'!$A$2:'Material master'!$A$275, "0"), 'Material master'!$E$2:'Material master'!$E$275, 1),"")</f>
        <v>0</v>
      </c>
      <c r="F1889">
        <f>IFERROR(_xlfn.XLOOKUP(TEXT(A1889, "0"), TEXT('Material master'!$A$2:'Material master'!$A$275, "0"), 'Material master'!$F$2:'Material master'!$F$275, 1),"")</f>
        <v>0</v>
      </c>
      <c r="G1889">
        <f>IFERROR(_xlfn.XLOOKUP(TEXT(A1889, "0"), TEXT('Material master'!$A$2:'Material master'!$A$275, "0"), 'Material master'!$G$2:'Material master'!$G$275, 1),"")</f>
        <v>0</v>
      </c>
      <c r="H1889" t="s">
        <v>709</v>
      </c>
      <c r="I1889" cm="1">
        <f t="array" ref="I1889">INDEX(J1933:J1977, MATCH(1, (A1933:A1977 = I1888) * (H1933:H1977 = "11. Shift availability"), 0)) / 12</f>
        <v>520</v>
      </c>
      <c r="J1889" s="33">
        <f xml:space="preserve"> AVERAGE(L1889:W1889)</f>
        <v>1.4000000000000001</v>
      </c>
      <c r="K1889" s="33"/>
      <c r="L1889" s="33">
        <v>1.4</v>
      </c>
      <c r="M1889" s="33">
        <v>1.4</v>
      </c>
      <c r="N1889" s="33">
        <v>1.4</v>
      </c>
      <c r="O1889" s="33">
        <v>1.4</v>
      </c>
      <c r="P1889" s="33">
        <v>1.4</v>
      </c>
      <c r="Q1889" s="33">
        <v>1.4</v>
      </c>
      <c r="R1889" s="33">
        <v>1.4</v>
      </c>
      <c r="S1889" s="33">
        <v>1.4</v>
      </c>
      <c r="T1889" s="33">
        <v>1.4</v>
      </c>
      <c r="U1889" s="33">
        <v>1.4</v>
      </c>
      <c r="V1889" s="33">
        <v>1.4</v>
      </c>
      <c r="W1889" s="33">
        <v>1.4</v>
      </c>
    </row>
    <row r="1890" spans="1:23" ht="15.75" thickBot="1" x14ac:dyDescent="0.3">
      <c r="A1890" s="257" t="s">
        <v>623</v>
      </c>
      <c r="B1890" t="str">
        <f>IFERROR(_xlfn.XLOOKUP(TEXT(A1890, "0"), TEXT('Material master'!$A$2:'Material master'!$A$275, "0"), 'Material master'!$B$2:'Material master'!$B$275, 1),"")</f>
        <v>PML12</v>
      </c>
      <c r="C1890" t="str">
        <f>IFERROR(_xlfn.XLOOKUP(TEXT(A1890, "0"), TEXT('Material master'!$A$2:'Material master'!$A$275, "0"), 'Material master'!$C$2:'Material master'!$C$275, 1),"")</f>
        <v>Maastricht Production Unit 12</v>
      </c>
      <c r="D1890" t="str">
        <f>IFERROR(_xlfn.XLOOKUP(TEXT(A1890, "0"), TEXT('Material master'!$A$2:'Material master'!$A$275, "0"), 'Material master'!$D$2:'Material master'!$D$275, 1),"")</f>
        <v>Mill machine</v>
      </c>
      <c r="E1890">
        <f>IFERROR(_xlfn.XLOOKUP(TEXT(A1890, "0"), TEXT('Material master'!$A$2:'Material master'!$A$275, "0"), 'Material master'!$E$2:'Material master'!$E$275, 1),"")</f>
        <v>0</v>
      </c>
      <c r="F1890">
        <f>IFERROR(_xlfn.XLOOKUP(TEXT(A1890, "0"), TEXT('Material master'!$A$2:'Material master'!$A$275, "0"), 'Material master'!$F$2:'Material master'!$F$275, 1),"")</f>
        <v>0</v>
      </c>
      <c r="G1890">
        <f>IFERROR(_xlfn.XLOOKUP(TEXT(A1890, "0"), TEXT('Material master'!$A$2:'Material master'!$A$275, "0"), 'Material master'!$G$2:'Material master'!$G$275, 1),"")</f>
        <v>0</v>
      </c>
      <c r="H1890" t="s">
        <v>710</v>
      </c>
      <c r="I1890" s="261">
        <f xml:space="preserve"> AVERAGE(L1890:W1890)</f>
        <v>0.24486495781744647</v>
      </c>
      <c r="K1890" s="33"/>
      <c r="L1890" s="33">
        <f t="shared" ref="L1890:W1890" si="1722" xml:space="preserve"> IFERROR(L1888 / ($I1889 * L1889 ), L1888 / ($I1889 * 1%))</f>
        <v>0.18180349062702003</v>
      </c>
      <c r="M1890" s="33">
        <f t="shared" si="1722"/>
        <v>0.16429648782589962</v>
      </c>
      <c r="N1890" s="33">
        <f t="shared" si="1722"/>
        <v>0.18315018315018317</v>
      </c>
      <c r="O1890" s="33">
        <f t="shared" si="1722"/>
        <v>0.1764167205343676</v>
      </c>
      <c r="P1890" s="33">
        <f t="shared" si="1722"/>
        <v>0.2639517345399699</v>
      </c>
      <c r="Q1890" s="33">
        <f t="shared" si="1722"/>
        <v>0.28518803971292661</v>
      </c>
      <c r="R1890" s="33">
        <f t="shared" si="1722"/>
        <v>0.28902093381731392</v>
      </c>
      <c r="S1890" s="33">
        <f t="shared" si="1722"/>
        <v>0.25576798766844017</v>
      </c>
      <c r="T1890" s="33">
        <f t="shared" si="1722"/>
        <v>0.25825418924966437</v>
      </c>
      <c r="U1890" s="33">
        <f t="shared" si="1722"/>
        <v>0.30114116652578188</v>
      </c>
      <c r="V1890" s="33">
        <f t="shared" si="1722"/>
        <v>0.29150713539853812</v>
      </c>
      <c r="W1890" s="33">
        <f t="shared" si="1722"/>
        <v>0.28788142475925282</v>
      </c>
    </row>
    <row r="1891" spans="1:23" s="138" customFormat="1" x14ac:dyDescent="0.25">
      <c r="A1891" s="137" t="s">
        <v>626</v>
      </c>
      <c r="B1891" s="138" t="str">
        <f>IFERROR(_xlfn.XLOOKUP(TEXT(A1891, "0"), TEXT('Material master'!$A$2:'Material master'!$A$275, "0"), 'Material master'!$B$2:'Material master'!$B$275, 1),"")</f>
        <v>PML11</v>
      </c>
      <c r="C1891" s="138" t="str">
        <f>IFERROR(_xlfn.XLOOKUP(TEXT(A1891, "0"), TEXT('Material master'!$A$2:'Material master'!$A$275, "0"), 'Material master'!$C$2:'Material master'!$C$275, 1),"")</f>
        <v>Maastricht Production Unit 12-coating</v>
      </c>
      <c r="D1891" s="138" t="str">
        <f>IFERROR(_xlfn.XLOOKUP(TEXT(A1891, "0"), TEXT('Material master'!$A$2:'Material master'!$A$275, "0"), 'Material master'!$D$2:'Material master'!$D$275, 1),"")</f>
        <v>Mill machine</v>
      </c>
      <c r="E1891" s="138">
        <f>IFERROR(_xlfn.XLOOKUP(TEXT(A1891, "0"), TEXT('Material master'!$A$2:'Material master'!$A$275, "0"), 'Material master'!$E$2:'Material master'!$E$275, 1),"")</f>
        <v>0</v>
      </c>
      <c r="F1891" s="138">
        <f>IFERROR(_xlfn.XLOOKUP(TEXT(A1891, "0"), TEXT('Material master'!$A$2:'Material master'!$A$275, "0"), 'Material master'!$F$2:'Material master'!$F$275, 1),"")</f>
        <v>0</v>
      </c>
      <c r="G1891" s="138">
        <f>IFERROR(_xlfn.XLOOKUP(TEXT(A1891, "0"), TEXT('Material master'!$A$2:'Material master'!$A$275, "0"), 'Material master'!$G$2:'Material master'!$G$275, 1),"")</f>
        <v>0</v>
      </c>
      <c r="H1891" s="138" t="s">
        <v>705</v>
      </c>
      <c r="I1891" s="138" t="s">
        <v>675</v>
      </c>
      <c r="J1891" s="144">
        <v>0.75</v>
      </c>
      <c r="K1891" s="140"/>
      <c r="L1891" s="140">
        <f>SUMIF(I2:I1860, B1891, L2:L1860) / J1891</f>
        <v>48</v>
      </c>
      <c r="M1891" s="140">
        <f>SUMIF(I2:I1860, B1891, M2:M1860) / J1891</f>
        <v>114.66666666666667</v>
      </c>
      <c r="N1891" s="140">
        <f>SUMIF(I2:I1860, B1891, N2:N1860) / J1891</f>
        <v>125.33333333333333</v>
      </c>
      <c r="O1891" s="140">
        <f>SUMIF(I2:I1860, B1891, O2:O1860) / J1891</f>
        <v>129.33333333333334</v>
      </c>
      <c r="P1891" s="140">
        <f>SUMIF(I2:I1860, B1891, P2:P1860) / J1891</f>
        <v>125.33333333333333</v>
      </c>
      <c r="Q1891" s="140">
        <f>SUMIF(I2:I1860, B1891, Q2:Q1860) / J1891</f>
        <v>128</v>
      </c>
      <c r="R1891" s="140">
        <f>SUMIF(I2:I1860, B1891, R2:R1860) / J1891</f>
        <v>126.66666666666667</v>
      </c>
      <c r="S1891" s="140">
        <f>SUMIF(I2:I1860, B1891, S2:S1860) / J1891</f>
        <v>126.66666666666667</v>
      </c>
      <c r="T1891" s="140">
        <f>SUMIF(I2:I1860, B1891, T2:T1860) / J1891</f>
        <v>125.33333333333333</v>
      </c>
      <c r="U1891" s="140">
        <f>SUMIF(I2:I1860, B1891, U2:U1860) / J1891</f>
        <v>130.66666666666666</v>
      </c>
      <c r="V1891" s="140">
        <f>SUMIF(I2:I1860, B1891, V2:V1860) / J1891</f>
        <v>125.33333333333333</v>
      </c>
      <c r="W1891" s="140">
        <f>SUMIF(I2:I1860, B1891, W2:W1860) / J1891</f>
        <v>128</v>
      </c>
    </row>
    <row r="1892" spans="1:23" x14ac:dyDescent="0.25">
      <c r="A1892" s="257" t="s">
        <v>626</v>
      </c>
      <c r="B1892" t="str">
        <f>IFERROR(_xlfn.XLOOKUP(TEXT(A1892, "0"), TEXT('Material master'!$A$2:'Material master'!$A$275, "0"), 'Material master'!$B$2:'Material master'!$B$275, 1),"")</f>
        <v>PML11</v>
      </c>
      <c r="C1892" t="str">
        <f>IFERROR(_xlfn.XLOOKUP(TEXT(A1892, "0"), TEXT('Material master'!$A$2:'Material master'!$A$275, "0"), 'Material master'!$C$2:'Material master'!$C$275, 1),"")</f>
        <v>Maastricht Production Unit 12-coating</v>
      </c>
      <c r="D1892" t="str">
        <f>IFERROR(_xlfn.XLOOKUP(TEXT(A1892, "0"), TEXT('Material master'!$A$2:'Material master'!$A$275, "0"), 'Material master'!$D$2:'Material master'!$D$275, 1),"")</f>
        <v>Mill machine</v>
      </c>
      <c r="E1892">
        <f>IFERROR(_xlfn.XLOOKUP(TEXT(A1892, "0"), TEXT('Material master'!$A$2:'Material master'!$A$275, "0"), 'Material master'!$E$2:'Material master'!$E$275, 1),"")</f>
        <v>0</v>
      </c>
      <c r="F1892">
        <f>IFERROR(_xlfn.XLOOKUP(TEXT(A1892, "0"), TEXT('Material master'!$A$2:'Material master'!$A$275, "0"), 'Material master'!$F$2:'Material master'!$F$275, 1),"")</f>
        <v>0</v>
      </c>
      <c r="G1892">
        <f>IFERROR(_xlfn.XLOOKUP(TEXT(A1892, "0"), TEXT('Material master'!$A$2:'Material master'!$A$275, "0"), 'Material master'!$G$2:'Material master'!$G$275, 1),"")</f>
        <v>0</v>
      </c>
      <c r="H1892" t="s">
        <v>709</v>
      </c>
      <c r="I1892" cm="1">
        <f t="array" ref="I1892">INDEX(J1933:J1977, MATCH(1, (A1933:A1977 = I1891) * (H1933:H1977 = "11. Shift availability"), 0)) / 12</f>
        <v>520</v>
      </c>
      <c r="J1892" s="33">
        <f xml:space="preserve"> AVERAGE(L1892:W1892)</f>
        <v>1</v>
      </c>
      <c r="K1892" s="33"/>
      <c r="L1892" s="33">
        <v>1</v>
      </c>
      <c r="M1892" s="33">
        <v>1</v>
      </c>
      <c r="N1892" s="33">
        <v>1</v>
      </c>
      <c r="O1892" s="33">
        <v>1</v>
      </c>
      <c r="P1892" s="33">
        <v>1</v>
      </c>
      <c r="Q1892" s="33">
        <v>1</v>
      </c>
      <c r="R1892" s="33">
        <v>1</v>
      </c>
      <c r="S1892" s="33">
        <v>1</v>
      </c>
      <c r="T1892" s="33">
        <v>1</v>
      </c>
      <c r="U1892" s="33">
        <v>1</v>
      </c>
      <c r="V1892" s="33">
        <v>1</v>
      </c>
      <c r="W1892" s="33">
        <v>1</v>
      </c>
    </row>
    <row r="1893" spans="1:23" ht="15.75" thickBot="1" x14ac:dyDescent="0.3">
      <c r="A1893" s="257" t="s">
        <v>626</v>
      </c>
      <c r="B1893" t="str">
        <f>IFERROR(_xlfn.XLOOKUP(TEXT(A1893, "0"), TEXT('Material master'!$A$2:'Material master'!$A$275, "0"), 'Material master'!$B$2:'Material master'!$B$275, 1),"")</f>
        <v>PML11</v>
      </c>
      <c r="C1893" t="str">
        <f>IFERROR(_xlfn.XLOOKUP(TEXT(A1893, "0"), TEXT('Material master'!$A$2:'Material master'!$A$275, "0"), 'Material master'!$C$2:'Material master'!$C$275, 1),"")</f>
        <v>Maastricht Production Unit 12-coating</v>
      </c>
      <c r="D1893" t="str">
        <f>IFERROR(_xlfn.XLOOKUP(TEXT(A1893, "0"), TEXT('Material master'!$A$2:'Material master'!$A$275, "0"), 'Material master'!$D$2:'Material master'!$D$275, 1),"")</f>
        <v>Mill machine</v>
      </c>
      <c r="E1893">
        <f>IFERROR(_xlfn.XLOOKUP(TEXT(A1893, "0"), TEXT('Material master'!$A$2:'Material master'!$A$275, "0"), 'Material master'!$E$2:'Material master'!$E$275, 1),"")</f>
        <v>0</v>
      </c>
      <c r="F1893">
        <f>IFERROR(_xlfn.XLOOKUP(TEXT(A1893, "0"), TEXT('Material master'!$A$2:'Material master'!$A$275, "0"), 'Material master'!$F$2:'Material master'!$F$275, 1),"")</f>
        <v>0</v>
      </c>
      <c r="G1893">
        <f>IFERROR(_xlfn.XLOOKUP(TEXT(A1893, "0"), TEXT('Material master'!$A$2:'Material master'!$A$275, "0"), 'Material master'!$G$2:'Material master'!$G$275, 1),"")</f>
        <v>0</v>
      </c>
      <c r="H1893" t="s">
        <v>710</v>
      </c>
      <c r="I1893" s="261">
        <f xml:space="preserve"> AVERAGE(L1893:W1893)</f>
        <v>0.22970085470085469</v>
      </c>
      <c r="K1893" s="33"/>
      <c r="L1893" s="33">
        <f t="shared" ref="L1893:W1893" si="1723" xml:space="preserve"> IFERROR(L1891 / ($I1892 * L1892 ), L1891 / ($I1892 * 1%))</f>
        <v>9.2307692307692313E-2</v>
      </c>
      <c r="M1893" s="33">
        <f t="shared" si="1723"/>
        <v>0.22051282051282053</v>
      </c>
      <c r="N1893" s="33">
        <f t="shared" si="1723"/>
        <v>0.24102564102564103</v>
      </c>
      <c r="O1893" s="33">
        <f t="shared" si="1723"/>
        <v>0.24871794871794872</v>
      </c>
      <c r="P1893" s="33">
        <f t="shared" si="1723"/>
        <v>0.24102564102564103</v>
      </c>
      <c r="Q1893" s="33">
        <f t="shared" si="1723"/>
        <v>0.24615384615384617</v>
      </c>
      <c r="R1893" s="33">
        <f t="shared" si="1723"/>
        <v>0.24358974358974361</v>
      </c>
      <c r="S1893" s="33">
        <f t="shared" si="1723"/>
        <v>0.24358974358974361</v>
      </c>
      <c r="T1893" s="33">
        <f t="shared" si="1723"/>
        <v>0.24102564102564103</v>
      </c>
      <c r="U1893" s="33">
        <f t="shared" si="1723"/>
        <v>0.25128205128205128</v>
      </c>
      <c r="V1893" s="33">
        <f t="shared" si="1723"/>
        <v>0.24102564102564103</v>
      </c>
      <c r="W1893" s="33">
        <f t="shared" si="1723"/>
        <v>0.24615384615384617</v>
      </c>
    </row>
    <row r="1894" spans="1:23" s="138" customFormat="1" x14ac:dyDescent="0.25">
      <c r="A1894" s="137" t="s">
        <v>629</v>
      </c>
      <c r="B1894" s="138" t="str">
        <f>IFERROR(_xlfn.XLOOKUP(TEXT(A1894, "0"), TEXT('Material master'!$A$2:'Material master'!$A$275, "0"), 'Material master'!$B$2:'Material master'!$B$275, 1),"")</f>
        <v>PPM14</v>
      </c>
      <c r="C1894" s="138" t="str">
        <f>IFERROR(_xlfn.XLOOKUP(TEXT(A1894, "0"), TEXT('Material master'!$A$2:'Material master'!$A$275, "0"), 'Material master'!$C$2:'Material master'!$C$275, 1),"")</f>
        <v>Maastricht Filler Preparation</v>
      </c>
      <c r="D1894" s="138" t="str">
        <f>IFERROR(_xlfn.XLOOKUP(TEXT(A1894, "0"), TEXT('Material master'!$A$2:'Material master'!$A$275, "0"), 'Material master'!$D$2:'Material master'!$D$275, 1),"")</f>
        <v>Mill machine</v>
      </c>
      <c r="E1894" s="138">
        <f>IFERROR(_xlfn.XLOOKUP(TEXT(A1894, "0"), TEXT('Material master'!$A$2:'Material master'!$A$275, "0"), 'Material master'!$E$2:'Material master'!$E$275, 1),"")</f>
        <v>0</v>
      </c>
      <c r="F1894" s="138">
        <f>IFERROR(_xlfn.XLOOKUP(TEXT(A1894, "0"), TEXT('Material master'!$A$2:'Material master'!$A$275, "0"), 'Material master'!$F$2:'Material master'!$F$275, 1),"")</f>
        <v>0</v>
      </c>
      <c r="G1894" s="138">
        <f>IFERROR(_xlfn.XLOOKUP(TEXT(A1894, "0"), TEXT('Material master'!$A$2:'Material master'!$A$275, "0"), 'Material master'!$G$2:'Material master'!$G$275, 1),"")</f>
        <v>0</v>
      </c>
      <c r="H1894" s="138" t="s">
        <v>705</v>
      </c>
      <c r="I1894" s="138" t="s">
        <v>674</v>
      </c>
      <c r="J1894" s="144">
        <v>0.7</v>
      </c>
      <c r="K1894" s="140"/>
      <c r="L1894" s="140">
        <f>SUMIF(I2:I1860, B1894, L2:L1860) / J1894</f>
        <v>49.350649350649356</v>
      </c>
      <c r="M1894" s="140">
        <f>SUMIF(I2:I1860, B1894, M2:M1860) / J1894</f>
        <v>9.0259740259740262</v>
      </c>
      <c r="N1894" s="140">
        <f>SUMIF(I2:I1860, B1894, N2:N1860) / J1894</f>
        <v>19.480519480519483</v>
      </c>
      <c r="O1894" s="140">
        <f>SUMIF(I2:I1860, B1894, O2:O1860) / J1894</f>
        <v>140.84415584415586</v>
      </c>
      <c r="P1894" s="140">
        <f>SUMIF(I2:I1860, B1894, P2:P1860) / J1894</f>
        <v>144.48051948051946</v>
      </c>
      <c r="Q1894" s="140">
        <f>SUMIF(I2:I1860, B1894, Q2:Q1860) / J1894</f>
        <v>145.45454545454547</v>
      </c>
      <c r="R1894" s="140">
        <f>SUMIF(I2:I1860, B1894, R2:R1860) / J1894</f>
        <v>147.53246753246756</v>
      </c>
      <c r="S1894" s="140">
        <f>SUMIF(I2:I1860, B1894, S2:S1860) / J1894</f>
        <v>144.6103896103896</v>
      </c>
      <c r="T1894" s="140">
        <f>SUMIF(I2:I1860, B1894, T2:T1860) / J1894</f>
        <v>145.12987012987014</v>
      </c>
      <c r="U1894" s="140">
        <f>SUMIF(I2:I1860, B1894, U2:U1860) / J1894</f>
        <v>149.35064935064935</v>
      </c>
      <c r="V1894" s="140">
        <f>SUMIF(I2:I1860, B1894, V2:V1860) / J1894</f>
        <v>149.35064935064935</v>
      </c>
      <c r="W1894" s="140">
        <f>SUMIF(I2:I1860, B1894, W2:W1860) / J1894</f>
        <v>143.50649350649354</v>
      </c>
    </row>
    <row r="1895" spans="1:23" x14ac:dyDescent="0.25">
      <c r="A1895" s="257" t="s">
        <v>629</v>
      </c>
      <c r="B1895" t="str">
        <f>IFERROR(_xlfn.XLOOKUP(TEXT(A1895, "0"), TEXT('Material master'!$A$2:'Material master'!$A$275, "0"), 'Material master'!$B$2:'Material master'!$B$275, 1),"")</f>
        <v>PPM14</v>
      </c>
      <c r="C1895" t="str">
        <f>IFERROR(_xlfn.XLOOKUP(TEXT(A1895, "0"), TEXT('Material master'!$A$2:'Material master'!$A$275, "0"), 'Material master'!$C$2:'Material master'!$C$275, 1),"")</f>
        <v>Maastricht Filler Preparation</v>
      </c>
      <c r="D1895" t="str">
        <f>IFERROR(_xlfn.XLOOKUP(TEXT(A1895, "0"), TEXT('Material master'!$A$2:'Material master'!$A$275, "0"), 'Material master'!$D$2:'Material master'!$D$275, 1),"")</f>
        <v>Mill machine</v>
      </c>
      <c r="E1895">
        <f>IFERROR(_xlfn.XLOOKUP(TEXT(A1895, "0"), TEXT('Material master'!$A$2:'Material master'!$A$275, "0"), 'Material master'!$E$2:'Material master'!$E$275, 1),"")</f>
        <v>0</v>
      </c>
      <c r="F1895">
        <f>IFERROR(_xlfn.XLOOKUP(TEXT(A1895, "0"), TEXT('Material master'!$A$2:'Material master'!$A$275, "0"), 'Material master'!$F$2:'Material master'!$F$275, 1),"")</f>
        <v>0</v>
      </c>
      <c r="G1895">
        <f>IFERROR(_xlfn.XLOOKUP(TEXT(A1895, "0"), TEXT('Material master'!$A$2:'Material master'!$A$275, "0"), 'Material master'!$G$2:'Material master'!$G$275, 1),"")</f>
        <v>0</v>
      </c>
      <c r="H1895" t="s">
        <v>709</v>
      </c>
      <c r="I1895" cm="1">
        <f t="array" ref="I1895">INDEX(J1933:J1977, MATCH(1, (A1933:A1977 = I1894) * (H1933:H1977 = "11. Shift availability"), 0)) / 12</f>
        <v>520</v>
      </c>
      <c r="J1895" s="33">
        <f xml:space="preserve"> AVERAGE(L1895:W1895)</f>
        <v>1</v>
      </c>
      <c r="K1895" s="33"/>
      <c r="L1895" s="33">
        <v>1</v>
      </c>
      <c r="M1895" s="33">
        <v>1</v>
      </c>
      <c r="N1895" s="33">
        <v>1</v>
      </c>
      <c r="O1895" s="33">
        <v>1</v>
      </c>
      <c r="P1895" s="33">
        <v>1</v>
      </c>
      <c r="Q1895" s="33">
        <v>1</v>
      </c>
      <c r="R1895" s="33">
        <v>1</v>
      </c>
      <c r="S1895" s="33">
        <v>1</v>
      </c>
      <c r="T1895" s="33">
        <v>1</v>
      </c>
      <c r="U1895" s="33">
        <v>1</v>
      </c>
      <c r="V1895" s="33">
        <v>1</v>
      </c>
      <c r="W1895" s="33">
        <v>1</v>
      </c>
    </row>
    <row r="1896" spans="1:23" ht="15.75" thickBot="1" x14ac:dyDescent="0.3">
      <c r="A1896" s="257" t="s">
        <v>629</v>
      </c>
      <c r="B1896" t="str">
        <f>IFERROR(_xlfn.XLOOKUP(TEXT(A1896, "0"), TEXT('Material master'!$A$2:'Material master'!$A$275, "0"), 'Material master'!$B$2:'Material master'!$B$275, 1),"")</f>
        <v>PPM14</v>
      </c>
      <c r="C1896" t="str">
        <f>IFERROR(_xlfn.XLOOKUP(TEXT(A1896, "0"), TEXT('Material master'!$A$2:'Material master'!$A$275, "0"), 'Material master'!$C$2:'Material master'!$C$275, 1),"")</f>
        <v>Maastricht Filler Preparation</v>
      </c>
      <c r="D1896" t="str">
        <f>IFERROR(_xlfn.XLOOKUP(TEXT(A1896, "0"), TEXT('Material master'!$A$2:'Material master'!$A$275, "0"), 'Material master'!$D$2:'Material master'!$D$275, 1),"")</f>
        <v>Mill machine</v>
      </c>
      <c r="E1896">
        <f>IFERROR(_xlfn.XLOOKUP(TEXT(A1896, "0"), TEXT('Material master'!$A$2:'Material master'!$A$275, "0"), 'Material master'!$E$2:'Material master'!$E$275, 1),"")</f>
        <v>0</v>
      </c>
      <c r="F1896">
        <f>IFERROR(_xlfn.XLOOKUP(TEXT(A1896, "0"), TEXT('Material master'!$A$2:'Material master'!$A$275, "0"), 'Material master'!$F$2:'Material master'!$F$275, 1),"")</f>
        <v>0</v>
      </c>
      <c r="G1896">
        <f>IFERROR(_xlfn.XLOOKUP(TEXT(A1896, "0"), TEXT('Material master'!$A$2:'Material master'!$A$275, "0"), 'Material master'!$G$2:'Material master'!$G$275, 1),"")</f>
        <v>0</v>
      </c>
      <c r="H1896" t="s">
        <v>710</v>
      </c>
      <c r="I1896" s="261">
        <f xml:space="preserve"> AVERAGE(L1896:W1896)</f>
        <v>0.22245462870462876</v>
      </c>
      <c r="K1896" s="33"/>
      <c r="L1896" s="33">
        <f t="shared" ref="L1896:W1896" si="1724" xml:space="preserve"> IFERROR(L1894 / ($I1895 * L1895 ), L1894 / ($I1895 * 1%))</f>
        <v>9.4905094905094911E-2</v>
      </c>
      <c r="M1896" s="33">
        <f t="shared" si="1724"/>
        <v>1.735764235764236E-2</v>
      </c>
      <c r="N1896" s="33">
        <f t="shared" si="1724"/>
        <v>3.7462537462537471E-2</v>
      </c>
      <c r="O1896" s="33">
        <f t="shared" si="1724"/>
        <v>0.27085414585414591</v>
      </c>
      <c r="P1896" s="33">
        <f t="shared" si="1724"/>
        <v>0.27784715284715283</v>
      </c>
      <c r="Q1896" s="33">
        <f t="shared" si="1724"/>
        <v>0.27972027972027974</v>
      </c>
      <c r="R1896" s="33">
        <f t="shared" si="1724"/>
        <v>0.28371628371628377</v>
      </c>
      <c r="S1896" s="33">
        <f t="shared" si="1724"/>
        <v>0.2780969030969031</v>
      </c>
      <c r="T1896" s="33">
        <f t="shared" si="1724"/>
        <v>0.27909590409590412</v>
      </c>
      <c r="U1896" s="33">
        <f t="shared" si="1724"/>
        <v>0.2872127872127872</v>
      </c>
      <c r="V1896" s="33">
        <f t="shared" si="1724"/>
        <v>0.2872127872127872</v>
      </c>
      <c r="W1896" s="33">
        <f t="shared" si="1724"/>
        <v>0.27597402597402604</v>
      </c>
    </row>
    <row r="1897" spans="1:23" s="138" customFormat="1" x14ac:dyDescent="0.25">
      <c r="A1897" s="137" t="s">
        <v>632</v>
      </c>
      <c r="B1897" s="138" t="str">
        <f>IFERROR(_xlfn.XLOOKUP(TEXT(A1897, "0"), TEXT('Material master'!$A$2:'Material master'!$A$275, "0"), 'Material master'!$B$2:'Material master'!$B$275, 1),"")</f>
        <v>PML15</v>
      </c>
      <c r="C1897" s="138" t="str">
        <f>IFERROR(_xlfn.XLOOKUP(TEXT(A1897, "0"), TEXT('Material master'!$A$2:'Material master'!$A$275, "0"), 'Material master'!$C$2:'Material master'!$C$275, 1),"")</f>
        <v>Maastricht Production unit 15</v>
      </c>
      <c r="D1897" s="138" t="str">
        <f>IFERROR(_xlfn.XLOOKUP(TEXT(A1897, "0"), TEXT('Material master'!$A$2:'Material master'!$A$275, "0"), 'Material master'!$D$2:'Material master'!$D$275, 1),"")</f>
        <v>Mill machine</v>
      </c>
      <c r="E1897" s="138">
        <f>IFERROR(_xlfn.XLOOKUP(TEXT(A1897, "0"), TEXT('Material master'!$A$2:'Material master'!$A$275, "0"), 'Material master'!$E$2:'Material master'!$E$275, 1),"")</f>
        <v>0</v>
      </c>
      <c r="F1897" s="138">
        <f>IFERROR(_xlfn.XLOOKUP(TEXT(A1897, "0"), TEXT('Material master'!$A$2:'Material master'!$A$275, "0"), 'Material master'!$F$2:'Material master'!$F$275, 1),"")</f>
        <v>0</v>
      </c>
      <c r="G1897" s="138">
        <f>IFERROR(_xlfn.XLOOKUP(TEXT(A1897, "0"), TEXT('Material master'!$A$2:'Material master'!$A$275, "0"), 'Material master'!$G$2:'Material master'!$G$275, 1),"")</f>
        <v>0</v>
      </c>
      <c r="H1897" s="138" t="s">
        <v>705</v>
      </c>
      <c r="I1897" s="138" t="s">
        <v>671</v>
      </c>
      <c r="J1897" s="144">
        <v>0.65</v>
      </c>
      <c r="K1897" s="140"/>
      <c r="L1897" s="140">
        <f>SUMIF(I2:I1860, B1897, L2:L1860) / J1897</f>
        <v>13.076923076923077</v>
      </c>
      <c r="M1897" s="140">
        <f>SUMIF(I2:I1860, B1897, M2:M1860) / J1897</f>
        <v>0</v>
      </c>
      <c r="N1897" s="140">
        <f>SUMIF(I2:I1860, B1897, N2:N1860) / J1897</f>
        <v>2.3076923076923075</v>
      </c>
      <c r="O1897" s="140">
        <f>SUMIF(I2:I1860, B1897, O2:O1860) / J1897</f>
        <v>10.769230769230768</v>
      </c>
      <c r="P1897" s="140">
        <f>SUMIF(I2:I1860, B1897, P2:P1860) / J1897</f>
        <v>7.6923076923076916</v>
      </c>
      <c r="Q1897" s="140">
        <f>SUMIF(I2:I1860, B1897, Q2:Q1860) / J1897</f>
        <v>11.538461538461538</v>
      </c>
      <c r="R1897" s="140">
        <f>SUMIF(I2:I1860, B1897, R2:R1860) / J1897</f>
        <v>7.6923076923076916</v>
      </c>
      <c r="S1897" s="140">
        <f>SUMIF(I2:I1860, B1897, S2:S1860) / J1897</f>
        <v>9.2307692307692299</v>
      </c>
      <c r="T1897" s="140">
        <f>SUMIF(I2:I1860, B1897, T2:T1860) / J1897</f>
        <v>10</v>
      </c>
      <c r="U1897" s="140">
        <f>SUMIF(I2:I1860, B1897, U2:U1860) / J1897</f>
        <v>10.769230769230768</v>
      </c>
      <c r="V1897" s="140">
        <f>SUMIF(I2:I1860, B1897, V2:V1860) / J1897</f>
        <v>9.2307692307692299</v>
      </c>
      <c r="W1897" s="140">
        <f>SUMIF(I2:I1860, B1897, W2:W1860) / J1897</f>
        <v>10</v>
      </c>
    </row>
    <row r="1898" spans="1:23" x14ac:dyDescent="0.25">
      <c r="A1898" s="257" t="s">
        <v>632</v>
      </c>
      <c r="B1898" t="str">
        <f>IFERROR(_xlfn.XLOOKUP(TEXT(A1898, "0"), TEXT('Material master'!$A$2:'Material master'!$A$275, "0"), 'Material master'!$B$2:'Material master'!$B$275, 1),"")</f>
        <v>PML15</v>
      </c>
      <c r="C1898" t="str">
        <f>IFERROR(_xlfn.XLOOKUP(TEXT(A1898, "0"), TEXT('Material master'!$A$2:'Material master'!$A$275, "0"), 'Material master'!$C$2:'Material master'!$C$275, 1),"")</f>
        <v>Maastricht Production unit 15</v>
      </c>
      <c r="D1898" t="str">
        <f>IFERROR(_xlfn.XLOOKUP(TEXT(A1898, "0"), TEXT('Material master'!$A$2:'Material master'!$A$275, "0"), 'Material master'!$D$2:'Material master'!$D$275, 1),"")</f>
        <v>Mill machine</v>
      </c>
      <c r="E1898">
        <f>IFERROR(_xlfn.XLOOKUP(TEXT(A1898, "0"), TEXT('Material master'!$A$2:'Material master'!$A$275, "0"), 'Material master'!$E$2:'Material master'!$E$275, 1),"")</f>
        <v>0</v>
      </c>
      <c r="F1898">
        <f>IFERROR(_xlfn.XLOOKUP(TEXT(A1898, "0"), TEXT('Material master'!$A$2:'Material master'!$A$275, "0"), 'Material master'!$F$2:'Material master'!$F$275, 1),"")</f>
        <v>0</v>
      </c>
      <c r="G1898">
        <f>IFERROR(_xlfn.XLOOKUP(TEXT(A1898, "0"), TEXT('Material master'!$A$2:'Material master'!$A$275, "0"), 'Material master'!$G$2:'Material master'!$G$275, 1),"")</f>
        <v>0</v>
      </c>
      <c r="H1898" t="s">
        <v>709</v>
      </c>
      <c r="I1898" cm="1">
        <f t="array" ref="I1898">INDEX(J1933:J1977, MATCH(1, (A1933:A1977 = I1897) * (H1933:H1977 = "11. Shift availability"), 0)) / 12</f>
        <v>520</v>
      </c>
      <c r="J1898" s="33">
        <f xml:space="preserve"> AVERAGE(L1898:W1898)</f>
        <v>1</v>
      </c>
      <c r="K1898" s="33"/>
      <c r="L1898" s="33">
        <v>1</v>
      </c>
      <c r="M1898" s="33">
        <v>1</v>
      </c>
      <c r="N1898" s="33">
        <v>1</v>
      </c>
      <c r="O1898" s="33">
        <v>1</v>
      </c>
      <c r="P1898" s="33">
        <v>1</v>
      </c>
      <c r="Q1898" s="33">
        <v>1</v>
      </c>
      <c r="R1898" s="33">
        <v>1</v>
      </c>
      <c r="S1898" s="33">
        <v>1</v>
      </c>
      <c r="T1898" s="33">
        <v>1</v>
      </c>
      <c r="U1898" s="33">
        <v>1</v>
      </c>
      <c r="V1898" s="33">
        <v>1</v>
      </c>
      <c r="W1898" s="33">
        <v>1</v>
      </c>
    </row>
    <row r="1899" spans="1:23" ht="15.75" thickBot="1" x14ac:dyDescent="0.3">
      <c r="A1899" s="257" t="s">
        <v>632</v>
      </c>
      <c r="B1899" t="str">
        <f>IFERROR(_xlfn.XLOOKUP(TEXT(A1899, "0"), TEXT('Material master'!$A$2:'Material master'!$A$275, "0"), 'Material master'!$B$2:'Material master'!$B$275, 1),"")</f>
        <v>PML15</v>
      </c>
      <c r="C1899" t="str">
        <f>IFERROR(_xlfn.XLOOKUP(TEXT(A1899, "0"), TEXT('Material master'!$A$2:'Material master'!$A$275, "0"), 'Material master'!$C$2:'Material master'!$C$275, 1),"")</f>
        <v>Maastricht Production unit 15</v>
      </c>
      <c r="D1899" t="str">
        <f>IFERROR(_xlfn.XLOOKUP(TEXT(A1899, "0"), TEXT('Material master'!$A$2:'Material master'!$A$275, "0"), 'Material master'!$D$2:'Material master'!$D$275, 1),"")</f>
        <v>Mill machine</v>
      </c>
      <c r="E1899">
        <f>IFERROR(_xlfn.XLOOKUP(TEXT(A1899, "0"), TEXT('Material master'!$A$2:'Material master'!$A$275, "0"), 'Material master'!$E$2:'Material master'!$E$275, 1),"")</f>
        <v>0</v>
      </c>
      <c r="F1899">
        <f>IFERROR(_xlfn.XLOOKUP(TEXT(A1899, "0"), TEXT('Material master'!$A$2:'Material master'!$A$275, "0"), 'Material master'!$F$2:'Material master'!$F$275, 1),"")</f>
        <v>0</v>
      </c>
      <c r="G1899">
        <f>IFERROR(_xlfn.XLOOKUP(TEXT(A1899, "0"), TEXT('Material master'!$A$2:'Material master'!$A$275, "0"), 'Material master'!$G$2:'Material master'!$G$275, 1),"")</f>
        <v>0</v>
      </c>
      <c r="H1899" t="s">
        <v>710</v>
      </c>
      <c r="I1899" s="261">
        <f xml:space="preserve"> AVERAGE(L1899:W1899)</f>
        <v>1.6395463510848127E-2</v>
      </c>
      <c r="K1899" s="33"/>
      <c r="L1899" s="33">
        <f t="shared" ref="L1899:W1899" si="1725" xml:space="preserve"> IFERROR(L1897 / ($I1898 * L1898 ), L1897 / ($I1898 * 1%))</f>
        <v>2.514792899408284E-2</v>
      </c>
      <c r="M1899" s="33">
        <f t="shared" si="1725"/>
        <v>0</v>
      </c>
      <c r="N1899" s="33">
        <f t="shared" si="1725"/>
        <v>4.4378698224852063E-3</v>
      </c>
      <c r="O1899" s="33">
        <f t="shared" si="1725"/>
        <v>2.0710059171597631E-2</v>
      </c>
      <c r="P1899" s="33">
        <f t="shared" si="1725"/>
        <v>1.4792899408284023E-2</v>
      </c>
      <c r="Q1899" s="33">
        <f t="shared" si="1725"/>
        <v>2.2189349112426034E-2</v>
      </c>
      <c r="R1899" s="33">
        <f t="shared" si="1725"/>
        <v>1.4792899408284023E-2</v>
      </c>
      <c r="S1899" s="33">
        <f t="shared" si="1725"/>
        <v>1.7751479289940825E-2</v>
      </c>
      <c r="T1899" s="33">
        <f t="shared" si="1725"/>
        <v>1.9230769230769232E-2</v>
      </c>
      <c r="U1899" s="33">
        <f t="shared" si="1725"/>
        <v>2.0710059171597631E-2</v>
      </c>
      <c r="V1899" s="33">
        <f t="shared" si="1725"/>
        <v>1.7751479289940825E-2</v>
      </c>
      <c r="W1899" s="33">
        <f t="shared" si="1725"/>
        <v>1.9230769230769232E-2</v>
      </c>
    </row>
    <row r="1900" spans="1:23" s="138" customFormat="1" x14ac:dyDescent="0.25">
      <c r="A1900" s="137" t="s">
        <v>635</v>
      </c>
      <c r="B1900" s="138" t="str">
        <f>IFERROR(_xlfn.XLOOKUP(TEXT(A1900, "0"), TEXT('Material master'!$A$2:'Material master'!$A$275, "0"), 'Material master'!$B$2:'Material master'!$B$275, 1),"")</f>
        <v>PML16</v>
      </c>
      <c r="C1900" s="138" t="str">
        <f>IFERROR(_xlfn.XLOOKUP(TEXT(A1900, "0"), TEXT('Material master'!$A$2:'Material master'!$A$275, "0"), 'Material master'!$C$2:'Material master'!$C$275, 1),"")</f>
        <v>Maastricht Production Unit 16</v>
      </c>
      <c r="D1900" s="138" t="str">
        <f>IFERROR(_xlfn.XLOOKUP(TEXT(A1900, "0"), TEXT('Material master'!$A$2:'Material master'!$A$275, "0"), 'Material master'!$D$2:'Material master'!$D$275, 1),"")</f>
        <v>Mill machine</v>
      </c>
      <c r="E1900" s="138">
        <f>IFERROR(_xlfn.XLOOKUP(TEXT(A1900, "0"), TEXT('Material master'!$A$2:'Material master'!$A$275, "0"), 'Material master'!$E$2:'Material master'!$E$275, 1),"")</f>
        <v>0</v>
      </c>
      <c r="F1900" s="138">
        <f>IFERROR(_xlfn.XLOOKUP(TEXT(A1900, "0"), TEXT('Material master'!$A$2:'Material master'!$A$275, "0"), 'Material master'!$F$2:'Material master'!$F$275, 1),"")</f>
        <v>0</v>
      </c>
      <c r="G1900" s="138">
        <f>IFERROR(_xlfn.XLOOKUP(TEXT(A1900, "0"), TEXT('Material master'!$A$2:'Material master'!$A$275, "0"), 'Material master'!$G$2:'Material master'!$G$275, 1),"")</f>
        <v>0</v>
      </c>
      <c r="H1900" s="138" t="s">
        <v>705</v>
      </c>
      <c r="I1900" s="138" t="s">
        <v>671</v>
      </c>
      <c r="J1900" s="144">
        <v>0.88</v>
      </c>
      <c r="K1900" s="140"/>
      <c r="L1900" s="140">
        <f>SUMIF(I2:I1860, B1900, L2:L1860) / J1900</f>
        <v>238.39962121212125</v>
      </c>
      <c r="M1900" s="140">
        <f>SUMIF(I2:I1860, B1900, M2:M1860) / J1900</f>
        <v>161.69507575757578</v>
      </c>
      <c r="N1900" s="140">
        <f>SUMIF(I2:I1860, B1900, N2:N1860) / J1900</f>
        <v>185.60606060606062</v>
      </c>
      <c r="O1900" s="140">
        <f>SUMIF(I2:I1860, B1900, O2:O1860) / J1900</f>
        <v>196.02272727272728</v>
      </c>
      <c r="P1900" s="140">
        <f>SUMIF(I2:I1860, B1900, P2:P1860) / J1900</f>
        <v>190.34090909090909</v>
      </c>
      <c r="Q1900" s="140">
        <f>SUMIF(I2:I1860, B1900, Q2:Q1860) / J1900</f>
        <v>197.44318181818181</v>
      </c>
      <c r="R1900" s="140">
        <f>SUMIF(I2:I1860, B1900, R2:R1860) / J1900</f>
        <v>175.66287878787881</v>
      </c>
      <c r="S1900" s="140">
        <f>SUMIF(I2:I1860, B1900, S2:S1860) / J1900</f>
        <v>170.45454545454547</v>
      </c>
      <c r="T1900" s="140">
        <f>SUMIF(I2:I1860, B1900, T2:T1860) / J1900</f>
        <v>173.29545454545453</v>
      </c>
      <c r="U1900" s="140">
        <f>SUMIF(I2:I1860, B1900, U2:U1860) / J1900</f>
        <v>177.08333333333334</v>
      </c>
      <c r="V1900" s="140">
        <f>SUMIF(I2:I1860, B1900, V2:V1860) / J1900</f>
        <v>168.08712121212125</v>
      </c>
      <c r="W1900" s="140">
        <f>SUMIF(I2:I1860, B1900, W2:W1860) / J1900</f>
        <v>179.45075757575759</v>
      </c>
    </row>
    <row r="1901" spans="1:23" x14ac:dyDescent="0.25">
      <c r="A1901" s="257" t="s">
        <v>635</v>
      </c>
      <c r="B1901" t="str">
        <f>IFERROR(_xlfn.XLOOKUP(TEXT(A1901, "0"), TEXT('Material master'!$A$2:'Material master'!$A$275, "0"), 'Material master'!$B$2:'Material master'!$B$275, 1),"")</f>
        <v>PML16</v>
      </c>
      <c r="C1901" t="str">
        <f>IFERROR(_xlfn.XLOOKUP(TEXT(A1901, "0"), TEXT('Material master'!$A$2:'Material master'!$A$275, "0"), 'Material master'!$C$2:'Material master'!$C$275, 1),"")</f>
        <v>Maastricht Production Unit 16</v>
      </c>
      <c r="D1901" t="str">
        <f>IFERROR(_xlfn.XLOOKUP(TEXT(A1901, "0"), TEXT('Material master'!$A$2:'Material master'!$A$275, "0"), 'Material master'!$D$2:'Material master'!$D$275, 1),"")</f>
        <v>Mill machine</v>
      </c>
      <c r="E1901">
        <f>IFERROR(_xlfn.XLOOKUP(TEXT(A1901, "0"), TEXT('Material master'!$A$2:'Material master'!$A$275, "0"), 'Material master'!$E$2:'Material master'!$E$275, 1),"")</f>
        <v>0</v>
      </c>
      <c r="F1901">
        <f>IFERROR(_xlfn.XLOOKUP(TEXT(A1901, "0"), TEXT('Material master'!$A$2:'Material master'!$A$275, "0"), 'Material master'!$F$2:'Material master'!$F$275, 1),"")</f>
        <v>0</v>
      </c>
      <c r="G1901">
        <f>IFERROR(_xlfn.XLOOKUP(TEXT(A1901, "0"), TEXT('Material master'!$A$2:'Material master'!$A$275, "0"), 'Material master'!$G$2:'Material master'!$G$275, 1),"")</f>
        <v>0</v>
      </c>
      <c r="H1901" t="s">
        <v>709</v>
      </c>
      <c r="I1901" cm="1">
        <f t="array" ref="I1901">INDEX(J1933:J1977, MATCH(1, (A1933:A1977 = I1900) * (H1933:H1977 = "11. Shift availability"), 0)) / 12</f>
        <v>520</v>
      </c>
      <c r="J1901" s="33">
        <f xml:space="preserve"> AVERAGE(L1901:W1901)</f>
        <v>0.95833333333333337</v>
      </c>
      <c r="K1901" s="33"/>
      <c r="L1901" s="33">
        <v>0.5</v>
      </c>
      <c r="M1901" s="33">
        <v>1</v>
      </c>
      <c r="N1901" s="33">
        <v>1</v>
      </c>
      <c r="O1901" s="33">
        <v>1</v>
      </c>
      <c r="P1901" s="33">
        <v>1</v>
      </c>
      <c r="Q1901" s="33">
        <v>1</v>
      </c>
      <c r="R1901" s="33">
        <v>1</v>
      </c>
      <c r="S1901" s="33">
        <v>1</v>
      </c>
      <c r="T1901" s="33">
        <v>1</v>
      </c>
      <c r="U1901" s="33">
        <v>1</v>
      </c>
      <c r="V1901" s="33">
        <v>1</v>
      </c>
      <c r="W1901" s="33">
        <v>1</v>
      </c>
    </row>
    <row r="1902" spans="1:23" ht="15.75" thickBot="1" x14ac:dyDescent="0.3">
      <c r="A1902" s="257" t="s">
        <v>635</v>
      </c>
      <c r="B1902" t="str">
        <f>IFERROR(_xlfn.XLOOKUP(TEXT(A1902, "0"), TEXT('Material master'!$A$2:'Material master'!$A$275, "0"), 'Material master'!$B$2:'Material master'!$B$275, 1),"")</f>
        <v>PML16</v>
      </c>
      <c r="C1902" t="str">
        <f>IFERROR(_xlfn.XLOOKUP(TEXT(A1902, "0"), TEXT('Material master'!$A$2:'Material master'!$A$275, "0"), 'Material master'!$C$2:'Material master'!$C$275, 1),"")</f>
        <v>Maastricht Production Unit 16</v>
      </c>
      <c r="D1902" t="str">
        <f>IFERROR(_xlfn.XLOOKUP(TEXT(A1902, "0"), TEXT('Material master'!$A$2:'Material master'!$A$275, "0"), 'Material master'!$D$2:'Material master'!$D$275, 1),"")</f>
        <v>Mill machine</v>
      </c>
      <c r="E1902">
        <f>IFERROR(_xlfn.XLOOKUP(TEXT(A1902, "0"), TEXT('Material master'!$A$2:'Material master'!$A$275, "0"), 'Material master'!$E$2:'Material master'!$E$275, 1),"")</f>
        <v>0</v>
      </c>
      <c r="F1902">
        <f>IFERROR(_xlfn.XLOOKUP(TEXT(A1902, "0"), TEXT('Material master'!$A$2:'Material master'!$A$275, "0"), 'Material master'!$F$2:'Material master'!$F$275, 1),"")</f>
        <v>0</v>
      </c>
      <c r="G1902">
        <f>IFERROR(_xlfn.XLOOKUP(TEXT(A1902, "0"), TEXT('Material master'!$A$2:'Material master'!$A$275, "0"), 'Material master'!$G$2:'Material master'!$G$275, 1),"")</f>
        <v>0</v>
      </c>
      <c r="H1902" t="s">
        <v>710</v>
      </c>
      <c r="I1902" s="261">
        <f xml:space="preserve"> AVERAGE(L1902:W1902)</f>
        <v>0.39293930895493401</v>
      </c>
      <c r="K1902" s="33"/>
      <c r="L1902" s="33">
        <f t="shared" ref="L1902:W1902" si="1726" xml:space="preserve"> IFERROR(L1900 / ($I1901 * L1901 ), L1900 / ($I1901 * 1%))</f>
        <v>0.91692162004662014</v>
      </c>
      <c r="M1902" s="33">
        <f t="shared" si="1726"/>
        <v>0.31095206876456882</v>
      </c>
      <c r="N1902" s="33">
        <f t="shared" si="1726"/>
        <v>0.35693473193473196</v>
      </c>
      <c r="O1902" s="33">
        <f t="shared" si="1726"/>
        <v>0.37696678321678323</v>
      </c>
      <c r="P1902" s="33">
        <f t="shared" si="1726"/>
        <v>0.36604020979020979</v>
      </c>
      <c r="Q1902" s="33">
        <f t="shared" si="1726"/>
        <v>0.37969842657342656</v>
      </c>
      <c r="R1902" s="33">
        <f t="shared" si="1726"/>
        <v>0.33781322843822847</v>
      </c>
      <c r="S1902" s="33">
        <f t="shared" si="1726"/>
        <v>0.32779720279720281</v>
      </c>
      <c r="T1902" s="33">
        <f t="shared" si="1726"/>
        <v>0.33326048951048948</v>
      </c>
      <c r="U1902" s="33">
        <f t="shared" si="1726"/>
        <v>0.34054487179487181</v>
      </c>
      <c r="V1902" s="33">
        <f t="shared" si="1726"/>
        <v>0.32324446386946393</v>
      </c>
      <c r="W1902" s="33">
        <f t="shared" si="1726"/>
        <v>0.34509761072261075</v>
      </c>
    </row>
    <row r="1903" spans="1:23" s="138" customFormat="1" x14ac:dyDescent="0.25">
      <c r="A1903" s="137" t="s">
        <v>638</v>
      </c>
      <c r="B1903" s="138" t="str">
        <f>IFERROR(_xlfn.XLOOKUP(TEXT(A1903, "0"), TEXT('Material master'!$A$2:'Material master'!$A$275, "0"), 'Material master'!$B$2:'Material master'!$B$275, 1),"")</f>
        <v>PSS21</v>
      </c>
      <c r="C1903" s="138" t="str">
        <f>IFERROR(_xlfn.XLOOKUP(TEXT(A1903, "0"), TEXT('Material master'!$A$2:'Material master'!$A$275, "0"), 'Material master'!$C$2:'Material master'!$C$275, 1),"")</f>
        <v>Maastricht Crusher unit 21</v>
      </c>
      <c r="D1903" s="138" t="str">
        <f>IFERROR(_xlfn.XLOOKUP(TEXT(A1903, "0"), TEXT('Material master'!$A$2:'Material master'!$A$275, "0"), 'Material master'!$D$2:'Material master'!$D$275, 1),"")</f>
        <v>Mill machine</v>
      </c>
      <c r="E1903" s="138">
        <f>IFERROR(_xlfn.XLOOKUP(TEXT(A1903, "0"), TEXT('Material master'!$A$2:'Material master'!$A$275, "0"), 'Material master'!$E$2:'Material master'!$E$275, 1),"")</f>
        <v>0</v>
      </c>
      <c r="F1903" s="138">
        <f>IFERROR(_xlfn.XLOOKUP(TEXT(A1903, "0"), TEXT('Material master'!$A$2:'Material master'!$A$275, "0"), 'Material master'!$F$2:'Material master'!$F$275, 1),"")</f>
        <v>0</v>
      </c>
      <c r="G1903" s="138">
        <f>IFERROR(_xlfn.XLOOKUP(TEXT(A1903, "0"), TEXT('Material master'!$A$2:'Material master'!$A$275, "0"), 'Material master'!$G$2:'Material master'!$G$275, 1),"")</f>
        <v>0</v>
      </c>
      <c r="H1903" s="138" t="s">
        <v>705</v>
      </c>
      <c r="I1903" s="138" t="s">
        <v>671</v>
      </c>
      <c r="J1903" s="144">
        <v>0.85</v>
      </c>
      <c r="K1903" s="140"/>
      <c r="L1903" s="140">
        <f>SUMIF(I2:I1860, B1903, L2:L1860) / J1903</f>
        <v>543.31721017319398</v>
      </c>
      <c r="M1903" s="140">
        <f>SUMIF(I2:I1860, B1903, M2:M1860) / J1903</f>
        <v>405.73568419410208</v>
      </c>
      <c r="N1903" s="140">
        <f>SUMIF(I2:I1860, B1903, N2:N1860) / J1903</f>
        <v>375.44286680189316</v>
      </c>
      <c r="O1903" s="140">
        <f>SUMIF(I2:I1860, B1903, O2:O1860) / J1903</f>
        <v>390.99391480730225</v>
      </c>
      <c r="P1903" s="140">
        <f>SUMIF(I2:I1860, B1903, P2:P1860) / J1903</f>
        <v>391.72413793103448</v>
      </c>
      <c r="Q1903" s="140">
        <f>SUMIF(I2:I1860, B1903, Q2:Q1860) / J1903</f>
        <v>370.16903313049357</v>
      </c>
      <c r="R1903" s="140">
        <f>SUMIF(I2:I1860, B1903, R2:R1860) / J1903</f>
        <v>381.07245020023925</v>
      </c>
      <c r="S1903" s="140">
        <f>SUMIF(I2:I1860, B1903, S2:S1860) / J1903</f>
        <v>406.46798772559418</v>
      </c>
      <c r="T1903" s="140">
        <f>SUMIF(I2:I1860, B1903, T2:T1860) / J1903</f>
        <v>371.3361418838092</v>
      </c>
      <c r="U1903" s="140">
        <f>SUMIF(I2:I1860, B1903, U2:U1860) / J1903</f>
        <v>400.7343839392521</v>
      </c>
      <c r="V1903" s="140">
        <f>SUMIF(I2:I1860, B1903, V2:V1860) / J1903</f>
        <v>390.078535392937</v>
      </c>
      <c r="W1903" s="140">
        <f>SUMIF(I2:I1860, B1903, W2:W1860) / J1903</f>
        <v>395.94736568367398</v>
      </c>
    </row>
    <row r="1904" spans="1:23" x14ac:dyDescent="0.25">
      <c r="A1904" s="257" t="s">
        <v>638</v>
      </c>
      <c r="B1904" t="str">
        <f>IFERROR(_xlfn.XLOOKUP(TEXT(A1904, "0"), TEXT('Material master'!$A$2:'Material master'!$A$275, "0"), 'Material master'!$B$2:'Material master'!$B$275, 1),"")</f>
        <v>PSS21</v>
      </c>
      <c r="C1904" t="str">
        <f>IFERROR(_xlfn.XLOOKUP(TEXT(A1904, "0"), TEXT('Material master'!$A$2:'Material master'!$A$275, "0"), 'Material master'!$C$2:'Material master'!$C$275, 1),"")</f>
        <v>Maastricht Crusher unit 21</v>
      </c>
      <c r="D1904" t="str">
        <f>IFERROR(_xlfn.XLOOKUP(TEXT(A1904, "0"), TEXT('Material master'!$A$2:'Material master'!$A$275, "0"), 'Material master'!$D$2:'Material master'!$D$275, 1),"")</f>
        <v>Mill machine</v>
      </c>
      <c r="E1904">
        <f>IFERROR(_xlfn.XLOOKUP(TEXT(A1904, "0"), TEXT('Material master'!$A$2:'Material master'!$A$275, "0"), 'Material master'!$E$2:'Material master'!$E$275, 1),"")</f>
        <v>0</v>
      </c>
      <c r="F1904">
        <f>IFERROR(_xlfn.XLOOKUP(TEXT(A1904, "0"), TEXT('Material master'!$A$2:'Material master'!$A$275, "0"), 'Material master'!$F$2:'Material master'!$F$275, 1),"")</f>
        <v>0</v>
      </c>
      <c r="G1904">
        <f>IFERROR(_xlfn.XLOOKUP(TEXT(A1904, "0"), TEXT('Material master'!$A$2:'Material master'!$A$275, "0"), 'Material master'!$G$2:'Material master'!$G$275, 1),"")</f>
        <v>0</v>
      </c>
      <c r="H1904" t="s">
        <v>709</v>
      </c>
      <c r="I1904" cm="1">
        <f t="array" ref="I1904">INDEX(J1933:J1977, MATCH(1, (A1933:A1977 = I1903) * (H1933:H1977 = "11. Shift availability"), 0)) / 12</f>
        <v>520</v>
      </c>
      <c r="J1904" s="33">
        <f xml:space="preserve"> AVERAGE(L1904:W1904)</f>
        <v>1</v>
      </c>
      <c r="K1904" s="33"/>
      <c r="L1904" s="33">
        <v>1</v>
      </c>
      <c r="M1904" s="33">
        <v>1</v>
      </c>
      <c r="N1904" s="33">
        <v>1</v>
      </c>
      <c r="O1904" s="33">
        <v>1</v>
      </c>
      <c r="P1904" s="33">
        <v>1</v>
      </c>
      <c r="Q1904" s="33">
        <v>1</v>
      </c>
      <c r="R1904" s="33">
        <v>1</v>
      </c>
      <c r="S1904" s="33">
        <v>1</v>
      </c>
      <c r="T1904" s="33">
        <v>1</v>
      </c>
      <c r="U1904" s="33">
        <v>1</v>
      </c>
      <c r="V1904" s="33">
        <v>1</v>
      </c>
      <c r="W1904" s="33">
        <v>1</v>
      </c>
    </row>
    <row r="1905" spans="1:23" ht="15.75" thickBot="1" x14ac:dyDescent="0.3">
      <c r="A1905" s="257" t="s">
        <v>638</v>
      </c>
      <c r="B1905" t="str">
        <f>IFERROR(_xlfn.XLOOKUP(TEXT(A1905, "0"), TEXT('Material master'!$A$2:'Material master'!$A$275, "0"), 'Material master'!$B$2:'Material master'!$B$275, 1),"")</f>
        <v>PSS21</v>
      </c>
      <c r="C1905" t="str">
        <f>IFERROR(_xlfn.XLOOKUP(TEXT(A1905, "0"), TEXT('Material master'!$A$2:'Material master'!$A$275, "0"), 'Material master'!$C$2:'Material master'!$C$275, 1),"")</f>
        <v>Maastricht Crusher unit 21</v>
      </c>
      <c r="D1905" t="str">
        <f>IFERROR(_xlfn.XLOOKUP(TEXT(A1905, "0"), TEXT('Material master'!$A$2:'Material master'!$A$275, "0"), 'Material master'!$D$2:'Material master'!$D$275, 1),"")</f>
        <v>Mill machine</v>
      </c>
      <c r="E1905">
        <f>IFERROR(_xlfn.XLOOKUP(TEXT(A1905, "0"), TEXT('Material master'!$A$2:'Material master'!$A$275, "0"), 'Material master'!$E$2:'Material master'!$E$275, 1),"")</f>
        <v>0</v>
      </c>
      <c r="F1905">
        <f>IFERROR(_xlfn.XLOOKUP(TEXT(A1905, "0"), TEXT('Material master'!$A$2:'Material master'!$A$275, "0"), 'Material master'!$F$2:'Material master'!$F$275, 1),"")</f>
        <v>0</v>
      </c>
      <c r="G1905">
        <f>IFERROR(_xlfn.XLOOKUP(TEXT(A1905, "0"), TEXT('Material master'!$A$2:'Material master'!$A$275, "0"), 'Material master'!$G$2:'Material master'!$G$275, 1),"")</f>
        <v>0</v>
      </c>
      <c r="H1905" t="s">
        <v>710</v>
      </c>
      <c r="I1905" s="261">
        <f xml:space="preserve"> AVERAGE(L1905:W1905)</f>
        <v>0.77291982561915473</v>
      </c>
      <c r="K1905" s="33"/>
      <c r="L1905" s="33">
        <f t="shared" ref="L1905:W1905" si="1727" xml:space="preserve"> IFERROR(L1903 / ($I1904 * L1904 ), L1903 / ($I1904 * 1%))</f>
        <v>1.0448407887946038</v>
      </c>
      <c r="M1905" s="33">
        <f t="shared" si="1727"/>
        <v>0.78026093114250394</v>
      </c>
      <c r="N1905" s="33">
        <f t="shared" si="1727"/>
        <v>0.72200551308056382</v>
      </c>
      <c r="O1905" s="33">
        <f t="shared" si="1727"/>
        <v>0.75191137462942736</v>
      </c>
      <c r="P1905" s="33">
        <f t="shared" si="1727"/>
        <v>0.75331564986737398</v>
      </c>
      <c r="Q1905" s="33">
        <f t="shared" si="1727"/>
        <v>0.7118635252509492</v>
      </c>
      <c r="R1905" s="33">
        <f t="shared" si="1727"/>
        <v>0.73283163500046011</v>
      </c>
      <c r="S1905" s="33">
        <f t="shared" si="1727"/>
        <v>0.7816692071646042</v>
      </c>
      <c r="T1905" s="33">
        <f t="shared" si="1727"/>
        <v>0.71410796516117159</v>
      </c>
      <c r="U1905" s="33">
        <f t="shared" si="1727"/>
        <v>0.77064304603702327</v>
      </c>
      <c r="V1905" s="33">
        <f t="shared" si="1727"/>
        <v>0.75015102960180191</v>
      </c>
      <c r="W1905" s="33">
        <f t="shared" si="1727"/>
        <v>0.76143724169937299</v>
      </c>
    </row>
    <row r="1906" spans="1:23" s="138" customFormat="1" x14ac:dyDescent="0.25">
      <c r="A1906" s="137" t="s">
        <v>641</v>
      </c>
      <c r="B1906" s="138" t="str">
        <f>IFERROR(_xlfn.XLOOKUP(TEXT(A1906, "0"), TEXT('Material master'!$A$2:'Material master'!$A$275, "0"), 'Material master'!$B$2:'Material master'!$B$275, 1),"")</f>
        <v>PML21</v>
      </c>
      <c r="C1906" s="138" t="str">
        <f>IFERROR(_xlfn.XLOOKUP(TEXT(A1906, "0"), TEXT('Material master'!$A$2:'Material master'!$A$275, "0"), 'Material master'!$C$2:'Material master'!$C$275, 1),"")</f>
        <v>Maastricht Production unit 21</v>
      </c>
      <c r="D1906" s="138" t="str">
        <f>IFERROR(_xlfn.XLOOKUP(TEXT(A1906, "0"), TEXT('Material master'!$A$2:'Material master'!$A$275, "0"), 'Material master'!$D$2:'Material master'!$D$275, 1),"")</f>
        <v>Mill machine</v>
      </c>
      <c r="E1906" s="138">
        <f>IFERROR(_xlfn.XLOOKUP(TEXT(A1906, "0"), TEXT('Material master'!$A$2:'Material master'!$A$275, "0"), 'Material master'!$E$2:'Material master'!$E$275, 1),"")</f>
        <v>0</v>
      </c>
      <c r="F1906" s="138">
        <f>IFERROR(_xlfn.XLOOKUP(TEXT(A1906, "0"), TEXT('Material master'!$A$2:'Material master'!$A$275, "0"), 'Material master'!$F$2:'Material master'!$F$275, 1),"")</f>
        <v>0</v>
      </c>
      <c r="G1906" s="138">
        <f>IFERROR(_xlfn.XLOOKUP(TEXT(A1906, "0"), TEXT('Material master'!$A$2:'Material master'!$A$275, "0"), 'Material master'!$G$2:'Material master'!$G$275, 1),"")</f>
        <v>0</v>
      </c>
      <c r="H1906" s="138" t="s">
        <v>705</v>
      </c>
      <c r="I1906" s="138" t="s">
        <v>671</v>
      </c>
      <c r="J1906" s="144">
        <v>0.85</v>
      </c>
      <c r="K1906" s="140"/>
      <c r="L1906" s="140">
        <f>SUMIF(I2:I1860, B1906, L2:L1860) / J1906</f>
        <v>528.53695324283558</v>
      </c>
      <c r="M1906" s="140">
        <f>SUMIF(I2:I1860, B1906, M2:M1860) / J1906</f>
        <v>393.87631975867265</v>
      </c>
      <c r="N1906" s="140">
        <f>SUMIF(I2:I1860, B1906, N2:N1860) / J1906</f>
        <v>363.13725490196077</v>
      </c>
      <c r="O1906" s="140">
        <f>SUMIF(I2:I1860, B1906, O2:O1860) / J1906</f>
        <v>378.8235294117647</v>
      </c>
      <c r="P1906" s="140">
        <f>SUMIF(I2:I1860, B1906, P2:P1860) / J1906</f>
        <v>379.60784313725492</v>
      </c>
      <c r="Q1906" s="140">
        <f>SUMIF(I2:I1860, B1906, Q2:Q1860) / J1906</f>
        <v>358.03921568627447</v>
      </c>
      <c r="R1906" s="140">
        <f>SUMIF(I2:I1860, B1906, R2:R1860) / J1906</f>
        <v>368.92911010558066</v>
      </c>
      <c r="S1906" s="140">
        <f>SUMIF(I2:I1860, B1906, S2:S1860) / J1906</f>
        <v>394.02714932126696</v>
      </c>
      <c r="T1906" s="140">
        <f>SUMIF(I2:I1860, B1906, T2:T1860) / J1906</f>
        <v>359.51734539969829</v>
      </c>
      <c r="U1906" s="140">
        <f>SUMIF(I2:I1860, B1906, U2:U1860) / J1906</f>
        <v>388.53695324283564</v>
      </c>
      <c r="V1906" s="140">
        <f>SUMIF(I2:I1860, B1906, V2:V1860) / J1906</f>
        <v>377.9487179487179</v>
      </c>
      <c r="W1906" s="140">
        <f>SUMIF(I2:I1860, B1906, W2:W1860) / J1906</f>
        <v>383.83107088989448</v>
      </c>
    </row>
    <row r="1907" spans="1:23" x14ac:dyDescent="0.25">
      <c r="A1907" s="257" t="s">
        <v>641</v>
      </c>
      <c r="B1907" t="str">
        <f>IFERROR(_xlfn.XLOOKUP(TEXT(A1907, "0"), TEXT('Material master'!$A$2:'Material master'!$A$275, "0"), 'Material master'!$B$2:'Material master'!$B$275, 1),"")</f>
        <v>PML21</v>
      </c>
      <c r="C1907" t="str">
        <f>IFERROR(_xlfn.XLOOKUP(TEXT(A1907, "0"), TEXT('Material master'!$A$2:'Material master'!$A$275, "0"), 'Material master'!$C$2:'Material master'!$C$275, 1),"")</f>
        <v>Maastricht Production unit 21</v>
      </c>
      <c r="D1907" t="str">
        <f>IFERROR(_xlfn.XLOOKUP(TEXT(A1907, "0"), TEXT('Material master'!$A$2:'Material master'!$A$275, "0"), 'Material master'!$D$2:'Material master'!$D$275, 1),"")</f>
        <v>Mill machine</v>
      </c>
      <c r="E1907">
        <f>IFERROR(_xlfn.XLOOKUP(TEXT(A1907, "0"), TEXT('Material master'!$A$2:'Material master'!$A$275, "0"), 'Material master'!$E$2:'Material master'!$E$275, 1),"")</f>
        <v>0</v>
      </c>
      <c r="F1907">
        <f>IFERROR(_xlfn.XLOOKUP(TEXT(A1907, "0"), TEXT('Material master'!$A$2:'Material master'!$A$275, "0"), 'Material master'!$F$2:'Material master'!$F$275, 1),"")</f>
        <v>0</v>
      </c>
      <c r="G1907">
        <f>IFERROR(_xlfn.XLOOKUP(TEXT(A1907, "0"), TEXT('Material master'!$A$2:'Material master'!$A$275, "0"), 'Material master'!$G$2:'Material master'!$G$275, 1),"")</f>
        <v>0</v>
      </c>
      <c r="H1907" t="s">
        <v>709</v>
      </c>
      <c r="I1907" cm="1">
        <f t="array" ref="I1907">INDEX(J1933:J1977, MATCH(1, (A1933:A1977 = I1906) * (H1933:H1977 = "11. Shift availability"), 0)) / 12</f>
        <v>520</v>
      </c>
      <c r="J1907" s="33">
        <f xml:space="preserve"> AVERAGE(L1907:W1907)</f>
        <v>1</v>
      </c>
      <c r="K1907" s="33"/>
      <c r="L1907" s="33">
        <v>1</v>
      </c>
      <c r="M1907" s="33">
        <v>1</v>
      </c>
      <c r="N1907" s="33">
        <v>1</v>
      </c>
      <c r="O1907" s="33">
        <v>1</v>
      </c>
      <c r="P1907" s="33">
        <v>1</v>
      </c>
      <c r="Q1907" s="33">
        <v>1</v>
      </c>
      <c r="R1907" s="33">
        <v>1</v>
      </c>
      <c r="S1907" s="33">
        <v>1</v>
      </c>
      <c r="T1907" s="33">
        <v>1</v>
      </c>
      <c r="U1907" s="33">
        <v>1</v>
      </c>
      <c r="V1907" s="33">
        <v>1</v>
      </c>
      <c r="W1907" s="33">
        <v>1</v>
      </c>
    </row>
    <row r="1908" spans="1:23" ht="15.75" thickBot="1" x14ac:dyDescent="0.3">
      <c r="A1908" s="257" t="s">
        <v>641</v>
      </c>
      <c r="B1908" t="str">
        <f>IFERROR(_xlfn.XLOOKUP(TEXT(A1908, "0"), TEXT('Material master'!$A$2:'Material master'!$A$275, "0"), 'Material master'!$B$2:'Material master'!$B$275, 1),"")</f>
        <v>PML21</v>
      </c>
      <c r="C1908" t="str">
        <f>IFERROR(_xlfn.XLOOKUP(TEXT(A1908, "0"), TEXT('Material master'!$A$2:'Material master'!$A$275, "0"), 'Material master'!$C$2:'Material master'!$C$275, 1),"")</f>
        <v>Maastricht Production unit 21</v>
      </c>
      <c r="D1908" t="str">
        <f>IFERROR(_xlfn.XLOOKUP(TEXT(A1908, "0"), TEXT('Material master'!$A$2:'Material master'!$A$275, "0"), 'Material master'!$D$2:'Material master'!$D$275, 1),"")</f>
        <v>Mill machine</v>
      </c>
      <c r="E1908">
        <f>IFERROR(_xlfn.XLOOKUP(TEXT(A1908, "0"), TEXT('Material master'!$A$2:'Material master'!$A$275, "0"), 'Material master'!$E$2:'Material master'!$E$275, 1),"")</f>
        <v>0</v>
      </c>
      <c r="F1908">
        <f>IFERROR(_xlfn.XLOOKUP(TEXT(A1908, "0"), TEXT('Material master'!$A$2:'Material master'!$A$275, "0"), 'Material master'!$F$2:'Material master'!$F$275, 1),"")</f>
        <v>0</v>
      </c>
      <c r="G1908">
        <f>IFERROR(_xlfn.XLOOKUP(TEXT(A1908, "0"), TEXT('Material master'!$A$2:'Material master'!$A$275, "0"), 'Material master'!$G$2:'Material master'!$G$275, 1),"")</f>
        <v>0</v>
      </c>
      <c r="H1908" t="s">
        <v>710</v>
      </c>
      <c r="I1908" s="261">
        <f xml:space="preserve"> AVERAGE(L1908:W1908)</f>
        <v>0.74916850369339061</v>
      </c>
      <c r="K1908" s="33"/>
      <c r="L1908" s="33">
        <f t="shared" ref="L1908:W1908" si="1728" xml:space="preserve"> IFERROR(L1906 / ($I1907 * L1907 ), L1906 / ($I1907 * 1%))</f>
        <v>1.0164172177746837</v>
      </c>
      <c r="M1908" s="33">
        <f t="shared" si="1728"/>
        <v>0.75745446107437053</v>
      </c>
      <c r="N1908" s="33">
        <f t="shared" si="1728"/>
        <v>0.69834087481146301</v>
      </c>
      <c r="O1908" s="33">
        <f t="shared" si="1728"/>
        <v>0.72850678733031671</v>
      </c>
      <c r="P1908" s="33">
        <f t="shared" si="1728"/>
        <v>0.7300150829562595</v>
      </c>
      <c r="Q1908" s="33">
        <f t="shared" si="1728"/>
        <v>0.68853695324283548</v>
      </c>
      <c r="R1908" s="33">
        <f t="shared" si="1728"/>
        <v>0.70947905789534738</v>
      </c>
      <c r="S1908" s="33">
        <f t="shared" si="1728"/>
        <v>0.75774451792551334</v>
      </c>
      <c r="T1908" s="33">
        <f t="shared" si="1728"/>
        <v>0.69137951038403511</v>
      </c>
      <c r="U1908" s="33">
        <f t="shared" si="1728"/>
        <v>0.74718644854391469</v>
      </c>
      <c r="V1908" s="33">
        <f t="shared" si="1728"/>
        <v>0.7268244575936883</v>
      </c>
      <c r="W1908" s="33">
        <f t="shared" si="1728"/>
        <v>0.73813667478825862</v>
      </c>
    </row>
    <row r="1909" spans="1:23" s="138" customFormat="1" x14ac:dyDescent="0.25">
      <c r="A1909" s="137" t="s">
        <v>644</v>
      </c>
      <c r="B1909" s="138" t="str">
        <f>IFERROR(_xlfn.XLOOKUP(TEXT(A1909, "0"), TEXT('Material master'!$A$2:'Material master'!$A$275, "0"), 'Material master'!$B$2:'Material master'!$B$275, 1),"")</f>
        <v>PML24</v>
      </c>
      <c r="C1909" s="138" t="str">
        <f>IFERROR(_xlfn.XLOOKUP(TEXT(A1909, "0"), TEXT('Material master'!$A$2:'Material master'!$A$275, "0"), 'Material master'!$C$2:'Material master'!$C$275, 1),"")</f>
        <v>Maastricht Roller Mill PE24</v>
      </c>
      <c r="D1909" s="138" t="str">
        <f>IFERROR(_xlfn.XLOOKUP(TEXT(A1909, "0"), TEXT('Material master'!$A$2:'Material master'!$A$275, "0"), 'Material master'!$D$2:'Material master'!$D$275, 1),"")</f>
        <v>Mill machine</v>
      </c>
      <c r="E1909" s="138">
        <f>IFERROR(_xlfn.XLOOKUP(TEXT(A1909, "0"), TEXT('Material master'!$A$2:'Material master'!$A$275, "0"), 'Material master'!$E$2:'Material master'!$E$275, 1),"")</f>
        <v>0</v>
      </c>
      <c r="F1909" s="138">
        <f>IFERROR(_xlfn.XLOOKUP(TEXT(A1909, "0"), TEXT('Material master'!$A$2:'Material master'!$A$275, "0"), 'Material master'!$F$2:'Material master'!$F$275, 1),"")</f>
        <v>0</v>
      </c>
      <c r="G1909" s="138">
        <f>IFERROR(_xlfn.XLOOKUP(TEXT(A1909, "0"), TEXT('Material master'!$A$2:'Material master'!$A$275, "0"), 'Material master'!$G$2:'Material master'!$G$275, 1),"")</f>
        <v>0</v>
      </c>
      <c r="H1909" s="138" t="s">
        <v>705</v>
      </c>
      <c r="I1909" s="138" t="s">
        <v>670</v>
      </c>
      <c r="J1909" s="144">
        <v>0.8</v>
      </c>
      <c r="K1909" s="140"/>
      <c r="L1909" s="140">
        <f>SUMIF(I2:I1860, B1909, L2:L1860) / J1909</f>
        <v>226.93776709401709</v>
      </c>
      <c r="M1909" s="140">
        <f>SUMIF(I2:I1860, B1909, M2:M1860) / J1909</f>
        <v>396.06436965811963</v>
      </c>
      <c r="N1909" s="140">
        <f>SUMIF(I2:I1860, B1909, N2:N1860) / J1909</f>
        <v>412.1901709401709</v>
      </c>
      <c r="O1909" s="140">
        <f>SUMIF(I2:I1860, B1909, O2:O1860) / J1909</f>
        <v>398.93696581196576</v>
      </c>
      <c r="P1909" s="140">
        <f>SUMIF(I2:I1860, B1909, P2:P1860) / J1909</f>
        <v>399.92922008547009</v>
      </c>
      <c r="Q1909" s="140">
        <f>SUMIF(I2:I1860, B1909, Q2:Q1860) / J1909</f>
        <v>416.78285256410254</v>
      </c>
      <c r="R1909" s="140">
        <f>SUMIF(I2:I1860, B1909, R2:R1860) / J1909</f>
        <v>407.13675213675214</v>
      </c>
      <c r="S1909" s="140">
        <f>SUMIF(I2:I1860, B1909, S2:S1860) / J1909</f>
        <v>397.14610042735046</v>
      </c>
      <c r="T1909" s="140">
        <f>SUMIF(I2:I1860, B1909, T2:T1860) / J1909</f>
        <v>353.4815705128205</v>
      </c>
      <c r="U1909" s="140">
        <f>SUMIF(I2:I1860, B1909, U2:U1860) / J1909</f>
        <v>432.08867521367523</v>
      </c>
      <c r="V1909" s="140">
        <f>SUMIF(I2:I1860, B1909, V2:V1860) / J1909</f>
        <v>418.53231837606842</v>
      </c>
      <c r="W1909" s="140">
        <f>SUMIF(I2:I1860, B1909, W2:W1860) / J1909</f>
        <v>390.3125</v>
      </c>
    </row>
    <row r="1910" spans="1:23" x14ac:dyDescent="0.25">
      <c r="A1910" s="257" t="s">
        <v>644</v>
      </c>
      <c r="B1910" t="str">
        <f>IFERROR(_xlfn.XLOOKUP(TEXT(A1910, "0"), TEXT('Material master'!$A$2:'Material master'!$A$275, "0"), 'Material master'!$B$2:'Material master'!$B$275, 1),"")</f>
        <v>PML24</v>
      </c>
      <c r="C1910" t="str">
        <f>IFERROR(_xlfn.XLOOKUP(TEXT(A1910, "0"), TEXT('Material master'!$A$2:'Material master'!$A$275, "0"), 'Material master'!$C$2:'Material master'!$C$275, 1),"")</f>
        <v>Maastricht Roller Mill PE24</v>
      </c>
      <c r="D1910" t="str">
        <f>IFERROR(_xlfn.XLOOKUP(TEXT(A1910, "0"), TEXT('Material master'!$A$2:'Material master'!$A$275, "0"), 'Material master'!$D$2:'Material master'!$D$275, 1),"")</f>
        <v>Mill machine</v>
      </c>
      <c r="E1910">
        <f>IFERROR(_xlfn.XLOOKUP(TEXT(A1910, "0"), TEXT('Material master'!$A$2:'Material master'!$A$275, "0"), 'Material master'!$E$2:'Material master'!$E$275, 1),"")</f>
        <v>0</v>
      </c>
      <c r="F1910">
        <f>IFERROR(_xlfn.XLOOKUP(TEXT(A1910, "0"), TEXT('Material master'!$A$2:'Material master'!$A$275, "0"), 'Material master'!$F$2:'Material master'!$F$275, 1),"")</f>
        <v>0</v>
      </c>
      <c r="G1910">
        <f>IFERROR(_xlfn.XLOOKUP(TEXT(A1910, "0"), TEXT('Material master'!$A$2:'Material master'!$A$275, "0"), 'Material master'!$G$2:'Material master'!$G$275, 1),"")</f>
        <v>0</v>
      </c>
      <c r="H1910" t="s">
        <v>709</v>
      </c>
      <c r="I1910" cm="1">
        <f t="array" ref="I1910">INDEX(J1933:J1977, MATCH(1, (A1933:A1977 = I1909) * (H1933:H1977 = "11. Shift availability"), 0)) / 12</f>
        <v>520</v>
      </c>
      <c r="J1910" s="33">
        <f xml:space="preserve"> AVERAGE(L1910:W1910)</f>
        <v>1</v>
      </c>
      <c r="K1910" s="33"/>
      <c r="L1910" s="33">
        <v>1</v>
      </c>
      <c r="M1910" s="33">
        <v>1</v>
      </c>
      <c r="N1910" s="33">
        <v>1</v>
      </c>
      <c r="O1910" s="33">
        <v>1</v>
      </c>
      <c r="P1910" s="33">
        <v>1</v>
      </c>
      <c r="Q1910" s="33">
        <v>1</v>
      </c>
      <c r="R1910" s="33">
        <v>1</v>
      </c>
      <c r="S1910" s="33">
        <v>1</v>
      </c>
      <c r="T1910" s="33">
        <v>1</v>
      </c>
      <c r="U1910" s="33">
        <v>1</v>
      </c>
      <c r="V1910" s="33">
        <v>1</v>
      </c>
      <c r="W1910" s="33">
        <v>1</v>
      </c>
    </row>
    <row r="1911" spans="1:23" ht="15.75" thickBot="1" x14ac:dyDescent="0.3">
      <c r="A1911" s="257" t="s">
        <v>644</v>
      </c>
      <c r="B1911" t="str">
        <f>IFERROR(_xlfn.XLOOKUP(TEXT(A1911, "0"), TEXT('Material master'!$A$2:'Material master'!$A$275, "0"), 'Material master'!$B$2:'Material master'!$B$275, 1),"")</f>
        <v>PML24</v>
      </c>
      <c r="C1911" t="str">
        <f>IFERROR(_xlfn.XLOOKUP(TEXT(A1911, "0"), TEXT('Material master'!$A$2:'Material master'!$A$275, "0"), 'Material master'!$C$2:'Material master'!$C$275, 1),"")</f>
        <v>Maastricht Roller Mill PE24</v>
      </c>
      <c r="D1911" t="str">
        <f>IFERROR(_xlfn.XLOOKUP(TEXT(A1911, "0"), TEXT('Material master'!$A$2:'Material master'!$A$275, "0"), 'Material master'!$D$2:'Material master'!$D$275, 1),"")</f>
        <v>Mill machine</v>
      </c>
      <c r="E1911">
        <f>IFERROR(_xlfn.XLOOKUP(TEXT(A1911, "0"), TEXT('Material master'!$A$2:'Material master'!$A$275, "0"), 'Material master'!$E$2:'Material master'!$E$275, 1),"")</f>
        <v>0</v>
      </c>
      <c r="F1911">
        <f>IFERROR(_xlfn.XLOOKUP(TEXT(A1911, "0"), TEXT('Material master'!$A$2:'Material master'!$A$275, "0"), 'Material master'!$F$2:'Material master'!$F$275, 1),"")</f>
        <v>0</v>
      </c>
      <c r="G1911">
        <f>IFERROR(_xlfn.XLOOKUP(TEXT(A1911, "0"), TEXT('Material master'!$A$2:'Material master'!$A$275, "0"), 'Material master'!$G$2:'Material master'!$G$275, 1),"")</f>
        <v>0</v>
      </c>
      <c r="H1911" t="s">
        <v>710</v>
      </c>
      <c r="I1911" s="261">
        <f xml:space="preserve"> AVERAGE(L1911:W1911)</f>
        <v>0.74511847160585143</v>
      </c>
      <c r="K1911" s="33"/>
      <c r="L1911" s="33">
        <f t="shared" ref="L1911:W1911" si="1729" xml:space="preserve"> IFERROR(L1909 / ($I1910 * L1910 ), L1909 / ($I1910 * 1%))</f>
        <v>0.43641878287310981</v>
      </c>
      <c r="M1911" s="33">
        <f t="shared" si="1729"/>
        <v>0.76166224934253779</v>
      </c>
      <c r="N1911" s="33">
        <f t="shared" si="1729"/>
        <v>0.79267340565417477</v>
      </c>
      <c r="O1911" s="33">
        <f t="shared" si="1729"/>
        <v>0.76718647271531881</v>
      </c>
      <c r="P1911" s="33">
        <f t="shared" si="1729"/>
        <v>0.76909465401051946</v>
      </c>
      <c r="Q1911" s="33">
        <f t="shared" si="1729"/>
        <v>0.8015054857001972</v>
      </c>
      <c r="R1911" s="33">
        <f t="shared" si="1729"/>
        <v>0.7829552925706772</v>
      </c>
      <c r="S1911" s="33">
        <f t="shared" si="1729"/>
        <v>0.76374250082182782</v>
      </c>
      <c r="T1911" s="33">
        <f t="shared" si="1729"/>
        <v>0.67977225098619332</v>
      </c>
      <c r="U1911" s="33">
        <f t="shared" si="1729"/>
        <v>0.83093976002629855</v>
      </c>
      <c r="V1911" s="33">
        <f t="shared" si="1729"/>
        <v>0.80486984303090081</v>
      </c>
      <c r="W1911" s="33">
        <f t="shared" si="1729"/>
        <v>0.75060096153846156</v>
      </c>
    </row>
    <row r="1912" spans="1:23" s="138" customFormat="1" x14ac:dyDescent="0.25">
      <c r="A1912" s="137" t="s">
        <v>647</v>
      </c>
      <c r="B1912" s="138" t="str">
        <f>IFERROR(_xlfn.XLOOKUP(TEXT(A1912, "0"), TEXT('Material master'!$A$2:'Material master'!$A$275, "0"), 'Material master'!$B$2:'Material master'!$B$275, 1),"")</f>
        <v>PBA99</v>
      </c>
      <c r="C1912" s="138" t="str">
        <f>IFERROR(_xlfn.XLOOKUP(TEXT(A1912, "0"), TEXT('Material master'!$A$2:'Material master'!$A$275, "0"), 'Material master'!$C$2:'Material master'!$C$275, 1),"")</f>
        <v>Maastricht Virtual Installation</v>
      </c>
      <c r="D1912" s="138" t="str">
        <f>IFERROR(_xlfn.XLOOKUP(TEXT(A1912, "0"), TEXT('Material master'!$A$2:'Material master'!$A$275, "0"), 'Material master'!$D$2:'Material master'!$D$275, 1),"")</f>
        <v>Other machine</v>
      </c>
      <c r="E1912" s="138">
        <f>IFERROR(_xlfn.XLOOKUP(TEXT(A1912, "0"), TEXT('Material master'!$A$2:'Material master'!$A$275, "0"), 'Material master'!$E$2:'Material master'!$E$275, 1),"")</f>
        <v>0</v>
      </c>
      <c r="F1912" s="138">
        <f>IFERROR(_xlfn.XLOOKUP(TEXT(A1912, "0"), TEXT('Material master'!$A$2:'Material master'!$A$275, "0"), 'Material master'!$F$2:'Material master'!$F$275, 1),"")</f>
        <v>0</v>
      </c>
      <c r="G1912" s="138">
        <f>IFERROR(_xlfn.XLOOKUP(TEXT(A1912, "0"), TEXT('Material master'!$A$2:'Material master'!$A$275, "0"), 'Material master'!$G$2:'Material master'!$G$275, 1),"")</f>
        <v>0</v>
      </c>
      <c r="H1912" s="138" t="s">
        <v>705</v>
      </c>
      <c r="J1912" s="144">
        <v>0.6</v>
      </c>
      <c r="K1912" s="140"/>
      <c r="L1912" s="140">
        <f>SUMIF(I2:I1860, B1912, L2:L1860) / J1912</f>
        <v>1600</v>
      </c>
      <c r="M1912" s="140">
        <f>SUMIF(I2:I1860, B1912, M2:M1860) / J1912</f>
        <v>1486.6666666666667</v>
      </c>
      <c r="N1912" s="140">
        <f>SUMIF(I2:I1860, B1912, N2:N1860) / J1912</f>
        <v>1738.3333333333335</v>
      </c>
      <c r="O1912" s="140">
        <f>SUMIF(I2:I1860, B1912, O2:O1860) / J1912</f>
        <v>1791.6666666666667</v>
      </c>
      <c r="P1912" s="140">
        <f>SUMIF(I2:I1860, B1912, P2:P1860) / J1912</f>
        <v>1853.3333333333335</v>
      </c>
      <c r="Q1912" s="140">
        <f>SUMIF(I2:I1860, B1912, Q2:Q1860) / J1912</f>
        <v>1931.6666666666667</v>
      </c>
      <c r="R1912" s="140">
        <f>SUMIF(I2:I1860, B1912, R2:R1860) / J1912</f>
        <v>1905</v>
      </c>
      <c r="S1912" s="140">
        <f>SUMIF(I2:I1860, B1912, S2:S1860) / J1912</f>
        <v>1915</v>
      </c>
      <c r="T1912" s="140">
        <f>SUMIF(I2:I1860, B1912, T2:T1860) / J1912</f>
        <v>1883.3333333333335</v>
      </c>
      <c r="U1912" s="140">
        <f>SUMIF(I2:I1860, B1912, U2:U1860) / J1912</f>
        <v>1766.6666666666667</v>
      </c>
      <c r="V1912" s="140">
        <f>SUMIF(I2:I1860, B1912, V2:V1860) / J1912</f>
        <v>1820</v>
      </c>
      <c r="W1912" s="140">
        <f>SUMIF(I2:I1860, B1912, W2:W1860) / J1912</f>
        <v>1811.6666666666667</v>
      </c>
    </row>
    <row r="1913" spans="1:23" x14ac:dyDescent="0.25">
      <c r="A1913" s="257" t="s">
        <v>647</v>
      </c>
      <c r="B1913" t="str">
        <f>IFERROR(_xlfn.XLOOKUP(TEXT(A1913, "0"), TEXT('Material master'!$A$2:'Material master'!$A$275, "0"), 'Material master'!$B$2:'Material master'!$B$275, 1),"")</f>
        <v>PBA99</v>
      </c>
      <c r="C1913" t="str">
        <f>IFERROR(_xlfn.XLOOKUP(TEXT(A1913, "0"), TEXT('Material master'!$A$2:'Material master'!$A$275, "0"), 'Material master'!$C$2:'Material master'!$C$275, 1),"")</f>
        <v>Maastricht Virtual Installation</v>
      </c>
      <c r="D1913" t="str">
        <f>IFERROR(_xlfn.XLOOKUP(TEXT(A1913, "0"), TEXT('Material master'!$A$2:'Material master'!$A$275, "0"), 'Material master'!$D$2:'Material master'!$D$275, 1),"")</f>
        <v>Other machine</v>
      </c>
      <c r="E1913">
        <f>IFERROR(_xlfn.XLOOKUP(TEXT(A1913, "0"), TEXT('Material master'!$A$2:'Material master'!$A$275, "0"), 'Material master'!$E$2:'Material master'!$E$275, 1),"")</f>
        <v>0</v>
      </c>
      <c r="F1913">
        <f>IFERROR(_xlfn.XLOOKUP(TEXT(A1913, "0"), TEXT('Material master'!$A$2:'Material master'!$A$275, "0"), 'Material master'!$F$2:'Material master'!$F$275, 1),"")</f>
        <v>0</v>
      </c>
      <c r="G1913">
        <f>IFERROR(_xlfn.XLOOKUP(TEXT(A1913, "0"), TEXT('Material master'!$A$2:'Material master'!$A$275, "0"), 'Material master'!$G$2:'Material master'!$G$275, 1),"")</f>
        <v>0</v>
      </c>
      <c r="H1913" t="s">
        <v>709</v>
      </c>
      <c r="I1913" t="s">
        <v>711</v>
      </c>
      <c r="J1913" s="33">
        <f xml:space="preserve"> AVERAGE(L1913:W1913)</f>
        <v>1</v>
      </c>
      <c r="K1913" s="33"/>
      <c r="L1913" s="33">
        <v>1</v>
      </c>
      <c r="M1913" s="33">
        <v>1</v>
      </c>
      <c r="N1913" s="33">
        <v>1</v>
      </c>
      <c r="O1913" s="33">
        <v>1</v>
      </c>
      <c r="P1913" s="33">
        <v>1</v>
      </c>
      <c r="Q1913" s="33">
        <v>1</v>
      </c>
      <c r="R1913" s="33">
        <v>1</v>
      </c>
      <c r="S1913" s="33">
        <v>1</v>
      </c>
      <c r="T1913" s="33">
        <v>1</v>
      </c>
      <c r="U1913" s="33">
        <v>1</v>
      </c>
      <c r="V1913" s="33">
        <v>1</v>
      </c>
      <c r="W1913" s="33">
        <v>1</v>
      </c>
    </row>
    <row r="1914" spans="1:23" ht="15.75" thickBot="1" x14ac:dyDescent="0.3">
      <c r="A1914" s="257" t="s">
        <v>647</v>
      </c>
      <c r="B1914" t="str">
        <f>IFERROR(_xlfn.XLOOKUP(TEXT(A1914, "0"), TEXT('Material master'!$A$2:'Material master'!$A$275, "0"), 'Material master'!$B$2:'Material master'!$B$275, 1),"")</f>
        <v>PBA99</v>
      </c>
      <c r="C1914" t="str">
        <f>IFERROR(_xlfn.XLOOKUP(TEXT(A1914, "0"), TEXT('Material master'!$A$2:'Material master'!$A$275, "0"), 'Material master'!$C$2:'Material master'!$C$275, 1),"")</f>
        <v>Maastricht Virtual Installation</v>
      </c>
      <c r="D1914" t="str">
        <f>IFERROR(_xlfn.XLOOKUP(TEXT(A1914, "0"), TEXT('Material master'!$A$2:'Material master'!$A$275, "0"), 'Material master'!$D$2:'Material master'!$D$275, 1),"")</f>
        <v>Other machine</v>
      </c>
      <c r="E1914">
        <f>IFERROR(_xlfn.XLOOKUP(TEXT(A1914, "0"), TEXT('Material master'!$A$2:'Material master'!$A$275, "0"), 'Material master'!$E$2:'Material master'!$E$275, 1),"")</f>
        <v>0</v>
      </c>
      <c r="F1914">
        <f>IFERROR(_xlfn.XLOOKUP(TEXT(A1914, "0"), TEXT('Material master'!$A$2:'Material master'!$A$275, "0"), 'Material master'!$F$2:'Material master'!$F$275, 1),"")</f>
        <v>0</v>
      </c>
      <c r="G1914">
        <f>IFERROR(_xlfn.XLOOKUP(TEXT(A1914, "0"), TEXT('Material master'!$A$2:'Material master'!$A$275, "0"), 'Material master'!$G$2:'Material master'!$G$275, 1),"")</f>
        <v>0</v>
      </c>
      <c r="H1914" t="s">
        <v>710</v>
      </c>
      <c r="I1914" s="261">
        <f xml:space="preserve"> AVERAGE(L1914:W1914)</f>
        <v>1</v>
      </c>
      <c r="K1914" s="33"/>
      <c r="L1914" s="33">
        <f t="shared" ref="L1914:W1914" si="1730" xml:space="preserve"> L1913</f>
        <v>1</v>
      </c>
      <c r="M1914" s="33">
        <f t="shared" si="1730"/>
        <v>1</v>
      </c>
      <c r="N1914" s="33">
        <f t="shared" si="1730"/>
        <v>1</v>
      </c>
      <c r="O1914" s="33">
        <f t="shared" si="1730"/>
        <v>1</v>
      </c>
      <c r="P1914" s="33">
        <f t="shared" si="1730"/>
        <v>1</v>
      </c>
      <c r="Q1914" s="33">
        <f t="shared" si="1730"/>
        <v>1</v>
      </c>
      <c r="R1914" s="33">
        <f t="shared" si="1730"/>
        <v>1</v>
      </c>
      <c r="S1914" s="33">
        <f t="shared" si="1730"/>
        <v>1</v>
      </c>
      <c r="T1914" s="33">
        <f t="shared" si="1730"/>
        <v>1</v>
      </c>
      <c r="U1914" s="33">
        <f t="shared" si="1730"/>
        <v>1</v>
      </c>
      <c r="V1914" s="33">
        <f t="shared" si="1730"/>
        <v>1</v>
      </c>
      <c r="W1914" s="33">
        <f t="shared" si="1730"/>
        <v>1</v>
      </c>
    </row>
    <row r="1915" spans="1:23" s="138" customFormat="1" x14ac:dyDescent="0.25">
      <c r="A1915" s="137" t="s">
        <v>651</v>
      </c>
      <c r="B1915" s="138" t="str">
        <f>IFERROR(_xlfn.XLOOKUP(TEXT(A1915, "0"), TEXT('Material master'!$A$2:'Material master'!$A$275, "0"), 'Material master'!$B$2:'Material master'!$B$275, 1),"")</f>
        <v>PML01</v>
      </c>
      <c r="C1915" s="138" t="str">
        <f>IFERROR(_xlfn.XLOOKUP(TEXT(A1915, "0"), TEXT('Material master'!$A$2:'Material master'!$A$275, "0"), 'Material master'!$C$2:'Material master'!$C$275, 1),"")</f>
        <v>Maastricht Pendle Mill 1</v>
      </c>
      <c r="D1915" s="138" t="str">
        <f>IFERROR(_xlfn.XLOOKUP(TEXT(A1915, "0"), TEXT('Material master'!$A$2:'Material master'!$A$275, "0"), 'Material master'!$D$2:'Material master'!$D$275, 1),"")</f>
        <v>Mill machine</v>
      </c>
      <c r="E1915" s="138">
        <f>IFERROR(_xlfn.XLOOKUP(TEXT(A1915, "0"), TEXT('Material master'!$A$2:'Material master'!$A$275, "0"), 'Material master'!$E$2:'Material master'!$E$275, 1),"")</f>
        <v>0</v>
      </c>
      <c r="F1915" s="138">
        <f>IFERROR(_xlfn.XLOOKUP(TEXT(A1915, "0"), TEXT('Material master'!$A$2:'Material master'!$A$275, "0"), 'Material master'!$F$2:'Material master'!$F$275, 1),"")</f>
        <v>0</v>
      </c>
      <c r="G1915" s="138">
        <f>IFERROR(_xlfn.XLOOKUP(TEXT(A1915, "0"), TEXT('Material master'!$A$2:'Material master'!$A$275, "0"), 'Material master'!$G$2:'Material master'!$G$275, 1),"")</f>
        <v>0</v>
      </c>
      <c r="H1915" s="138" t="s">
        <v>705</v>
      </c>
      <c r="I1915" s="138" t="s">
        <v>670</v>
      </c>
      <c r="J1915" s="144">
        <v>0.8</v>
      </c>
      <c r="K1915" s="140"/>
      <c r="L1915" s="140">
        <f>SUMIF(I2:I1860, B1915, L2:L1860) / J1915</f>
        <v>247.18975468975464</v>
      </c>
      <c r="M1915" s="140">
        <f>SUMIF(I2:I1860, B1915, M2:M1860) / J1915</f>
        <v>303.59848484848482</v>
      </c>
      <c r="N1915" s="140">
        <f>SUMIF(I2:I1860, B1915, N2:N1860) / J1915</f>
        <v>303.8582251082251</v>
      </c>
      <c r="O1915" s="140">
        <f>SUMIF(I2:I1860, B1915, O2:O1860) / J1915</f>
        <v>297.05808080808072</v>
      </c>
      <c r="P1915" s="140">
        <f>SUMIF(I2:I1860, B1915, P2:P1860) / J1915</f>
        <v>296.48989898989896</v>
      </c>
      <c r="Q1915" s="140">
        <f>SUMIF(I2:I1860, B1915, Q2:Q1860) / J1915</f>
        <v>319.26587301587296</v>
      </c>
      <c r="R1915" s="140">
        <f>SUMIF(I2:I1860, B1915, R2:R1860) / J1915</f>
        <v>297.05808080808072</v>
      </c>
      <c r="S1915" s="140">
        <f>SUMIF(I2:I1860, B1915, S2:S1860) / J1915</f>
        <v>297.62626262626259</v>
      </c>
      <c r="T1915" s="140">
        <f>SUMIF(I2:I1860, B1915, T2:T1860) / J1915</f>
        <v>306.19769119769114</v>
      </c>
      <c r="U1915" s="140">
        <f>SUMIF(I2:I1860, B1915, U2:U1860) / J1915</f>
        <v>298.1944444444444</v>
      </c>
      <c r="V1915" s="140">
        <f>SUMIF(I2:I1860, B1915, V2:V1860) / J1915</f>
        <v>296.48989898989896</v>
      </c>
      <c r="W1915" s="140">
        <f>SUMIF(I2:I1860, B1915, W2:W1860) / J1915</f>
        <v>306.19769119769114</v>
      </c>
    </row>
    <row r="1916" spans="1:23" x14ac:dyDescent="0.25">
      <c r="A1916" s="257" t="s">
        <v>651</v>
      </c>
      <c r="B1916" t="str">
        <f>IFERROR(_xlfn.XLOOKUP(TEXT(A1916, "0"), TEXT('Material master'!$A$2:'Material master'!$A$275, "0"), 'Material master'!$B$2:'Material master'!$B$275, 1),"")</f>
        <v>PML01</v>
      </c>
      <c r="C1916" t="str">
        <f>IFERROR(_xlfn.XLOOKUP(TEXT(A1916, "0"), TEXT('Material master'!$A$2:'Material master'!$A$275, "0"), 'Material master'!$C$2:'Material master'!$C$275, 1),"")</f>
        <v>Maastricht Pendle Mill 1</v>
      </c>
      <c r="D1916" t="str">
        <f>IFERROR(_xlfn.XLOOKUP(TEXT(A1916, "0"), TEXT('Material master'!$A$2:'Material master'!$A$275, "0"), 'Material master'!$D$2:'Material master'!$D$275, 1),"")</f>
        <v>Mill machine</v>
      </c>
      <c r="E1916">
        <f>IFERROR(_xlfn.XLOOKUP(TEXT(A1916, "0"), TEXT('Material master'!$A$2:'Material master'!$A$275, "0"), 'Material master'!$E$2:'Material master'!$E$275, 1),"")</f>
        <v>0</v>
      </c>
      <c r="F1916">
        <f>IFERROR(_xlfn.XLOOKUP(TEXT(A1916, "0"), TEXT('Material master'!$A$2:'Material master'!$A$275, "0"), 'Material master'!$F$2:'Material master'!$F$275, 1),"")</f>
        <v>0</v>
      </c>
      <c r="G1916">
        <f>IFERROR(_xlfn.XLOOKUP(TEXT(A1916, "0"), TEXT('Material master'!$A$2:'Material master'!$A$275, "0"), 'Material master'!$G$2:'Material master'!$G$275, 1),"")</f>
        <v>0</v>
      </c>
      <c r="H1916" t="s">
        <v>709</v>
      </c>
      <c r="I1916" cm="1">
        <f t="array" ref="I1916">INDEX(J1933:J1977, MATCH(1, (A1933:A1977 = I1915) * (H1933:H1977 = "11. Shift availability"), 0)) / 12</f>
        <v>520</v>
      </c>
      <c r="J1916" s="33">
        <f xml:space="preserve"> AVERAGE(L1916:W1916)</f>
        <v>1</v>
      </c>
      <c r="K1916" s="33"/>
      <c r="L1916" s="33">
        <v>1</v>
      </c>
      <c r="M1916" s="33">
        <v>1</v>
      </c>
      <c r="N1916" s="33">
        <v>1</v>
      </c>
      <c r="O1916" s="33">
        <v>1</v>
      </c>
      <c r="P1916" s="33">
        <v>1</v>
      </c>
      <c r="Q1916" s="33">
        <v>1</v>
      </c>
      <c r="R1916" s="33">
        <v>1</v>
      </c>
      <c r="S1916" s="33">
        <v>1</v>
      </c>
      <c r="T1916" s="33">
        <v>1</v>
      </c>
      <c r="U1916" s="33">
        <v>1</v>
      </c>
      <c r="V1916" s="33">
        <v>1</v>
      </c>
      <c r="W1916" s="33">
        <v>1</v>
      </c>
    </row>
    <row r="1917" spans="1:23" ht="15.75" thickBot="1" x14ac:dyDescent="0.3">
      <c r="A1917" s="257" t="s">
        <v>651</v>
      </c>
      <c r="B1917" t="str">
        <f>IFERROR(_xlfn.XLOOKUP(TEXT(A1917, "0"), TEXT('Material master'!$A$2:'Material master'!$A$275, "0"), 'Material master'!$B$2:'Material master'!$B$275, 1),"")</f>
        <v>PML01</v>
      </c>
      <c r="C1917" t="str">
        <f>IFERROR(_xlfn.XLOOKUP(TEXT(A1917, "0"), TEXT('Material master'!$A$2:'Material master'!$A$275, "0"), 'Material master'!$C$2:'Material master'!$C$275, 1),"")</f>
        <v>Maastricht Pendle Mill 1</v>
      </c>
      <c r="D1917" t="str">
        <f>IFERROR(_xlfn.XLOOKUP(TEXT(A1917, "0"), TEXT('Material master'!$A$2:'Material master'!$A$275, "0"), 'Material master'!$D$2:'Material master'!$D$275, 1),"")</f>
        <v>Mill machine</v>
      </c>
      <c r="E1917">
        <f>IFERROR(_xlfn.XLOOKUP(TEXT(A1917, "0"), TEXT('Material master'!$A$2:'Material master'!$A$275, "0"), 'Material master'!$E$2:'Material master'!$E$275, 1),"")</f>
        <v>0</v>
      </c>
      <c r="F1917">
        <f>IFERROR(_xlfn.XLOOKUP(TEXT(A1917, "0"), TEXT('Material master'!$A$2:'Material master'!$A$275, "0"), 'Material master'!$F$2:'Material master'!$F$275, 1),"")</f>
        <v>0</v>
      </c>
      <c r="G1917">
        <f>IFERROR(_xlfn.XLOOKUP(TEXT(A1917, "0"), TEXT('Material master'!$A$2:'Material master'!$A$275, "0"), 'Material master'!$G$2:'Material master'!$G$275, 1),"")</f>
        <v>0</v>
      </c>
      <c r="H1917" t="s">
        <v>710</v>
      </c>
      <c r="I1917" s="261">
        <f xml:space="preserve"> AVERAGE(L1917:W1917)</f>
        <v>0.57199108761608741</v>
      </c>
      <c r="K1917" s="33"/>
      <c r="L1917" s="33">
        <f t="shared" ref="L1917:W1917" si="1731" xml:space="preserve"> IFERROR(L1915 / ($I1916 * L1916 ), L1915 / ($I1916 * 1%))</f>
        <v>0.47536491286491278</v>
      </c>
      <c r="M1917" s="33">
        <f t="shared" si="1731"/>
        <v>0.58384324009324007</v>
      </c>
      <c r="N1917" s="33">
        <f t="shared" si="1731"/>
        <v>0.58434274059274061</v>
      </c>
      <c r="O1917" s="33">
        <f t="shared" si="1731"/>
        <v>0.57126554001553986</v>
      </c>
      <c r="P1917" s="33">
        <f t="shared" si="1731"/>
        <v>0.57017288267288257</v>
      </c>
      <c r="Q1917" s="33">
        <f t="shared" si="1731"/>
        <v>0.61397283272283265</v>
      </c>
      <c r="R1917" s="33">
        <f t="shared" si="1731"/>
        <v>0.57126554001553986</v>
      </c>
      <c r="S1917" s="33">
        <f t="shared" si="1731"/>
        <v>0.57235819735819726</v>
      </c>
      <c r="T1917" s="33">
        <f t="shared" si="1731"/>
        <v>0.58884171384171369</v>
      </c>
      <c r="U1917" s="33">
        <f t="shared" si="1731"/>
        <v>0.57345085470085466</v>
      </c>
      <c r="V1917" s="33">
        <f t="shared" si="1731"/>
        <v>0.57017288267288257</v>
      </c>
      <c r="W1917" s="33">
        <f t="shared" si="1731"/>
        <v>0.58884171384171369</v>
      </c>
    </row>
    <row r="1918" spans="1:23" s="138" customFormat="1" x14ac:dyDescent="0.25">
      <c r="A1918" s="137" t="s">
        <v>654</v>
      </c>
      <c r="B1918" s="138" t="str">
        <f>IFERROR(_xlfn.XLOOKUP(TEXT(A1918, "0"), TEXT('Material master'!$A$2:'Material master'!$A$275, "0"), 'Material master'!$B$2:'Material master'!$B$275, 1),"")</f>
        <v>PML02</v>
      </c>
      <c r="C1918" s="138" t="str">
        <f>IFERROR(_xlfn.XLOOKUP(TEXT(A1918, "0"), TEXT('Material master'!$A$2:'Material master'!$A$275, "0"), 'Material master'!$C$2:'Material master'!$C$275, 1),"")</f>
        <v>Maastricht Pendle Mill 2</v>
      </c>
      <c r="D1918" s="138" t="str">
        <f>IFERROR(_xlfn.XLOOKUP(TEXT(A1918, "0"), TEXT('Material master'!$A$2:'Material master'!$A$275, "0"), 'Material master'!$D$2:'Material master'!$D$275, 1),"")</f>
        <v>Mill machine</v>
      </c>
      <c r="E1918" s="138">
        <f>IFERROR(_xlfn.XLOOKUP(TEXT(A1918, "0"), TEXT('Material master'!$A$2:'Material master'!$A$275, "0"), 'Material master'!$E$2:'Material master'!$E$275, 1),"")</f>
        <v>0</v>
      </c>
      <c r="F1918" s="138">
        <f>IFERROR(_xlfn.XLOOKUP(TEXT(A1918, "0"), TEXT('Material master'!$A$2:'Material master'!$A$275, "0"), 'Material master'!$F$2:'Material master'!$F$275, 1),"")</f>
        <v>0</v>
      </c>
      <c r="G1918" s="138">
        <f>IFERROR(_xlfn.XLOOKUP(TEXT(A1918, "0"), TEXT('Material master'!$A$2:'Material master'!$A$275, "0"), 'Material master'!$G$2:'Material master'!$G$275, 1),"")</f>
        <v>0</v>
      </c>
      <c r="H1918" s="138" t="s">
        <v>705</v>
      </c>
      <c r="I1918" s="138" t="s">
        <v>670</v>
      </c>
      <c r="J1918" s="144">
        <v>0.75</v>
      </c>
      <c r="K1918" s="140"/>
      <c r="L1918" s="140">
        <f>SUMIF(I2:I1860, B1918, L2:L1860) / J1918</f>
        <v>43.638242894056845</v>
      </c>
      <c r="M1918" s="140">
        <f>SUMIF(I2:I1860, B1918, M2:M1860) / J1918</f>
        <v>93.471344026482811</v>
      </c>
      <c r="N1918" s="140">
        <f>SUMIF(I2:I1860, B1918, N2:N1860) / J1918</f>
        <v>139.22646931574164</v>
      </c>
      <c r="O1918" s="140">
        <f>SUMIF(I2:I1860, B1918, O2:O1860) / J1918</f>
        <v>155.59097710935669</v>
      </c>
      <c r="P1918" s="140">
        <f>SUMIF(I2:I1860, B1918, P2:P1860) / J1918</f>
        <v>155.14811639417792</v>
      </c>
      <c r="Q1918" s="140">
        <f>SUMIF(I2:I1860, B1918, Q2:Q1860) / J1918</f>
        <v>146.8397853431612</v>
      </c>
      <c r="R1918" s="140">
        <f>SUMIF(I2:I1860, B1918, R2:R1860) / J1918</f>
        <v>148.18148187840612</v>
      </c>
      <c r="S1918" s="140">
        <f>SUMIF(I2:I1860, B1918, S2:S1860) / J1918</f>
        <v>149.53756296216912</v>
      </c>
      <c r="T1918" s="140">
        <f>SUMIF(I2:I1860, B1918, T2:T1860) / J1918</f>
        <v>144.27783533184885</v>
      </c>
      <c r="U1918" s="140">
        <f>SUMIF(I2:I1860, B1918, U2:U1860) / J1918</f>
        <v>153.89841111071419</v>
      </c>
      <c r="V1918" s="140">
        <f>SUMIF(I2:I1860, B1918, V2:V1860) / J1918</f>
        <v>151.59307684063876</v>
      </c>
      <c r="W1918" s="140">
        <f>SUMIF(I2:I1860, B1918, W2:W1860) / J1918</f>
        <v>151.35335818081506</v>
      </c>
    </row>
    <row r="1919" spans="1:23" x14ac:dyDescent="0.25">
      <c r="A1919" s="257" t="s">
        <v>654</v>
      </c>
      <c r="B1919" t="str">
        <f>IFERROR(_xlfn.XLOOKUP(TEXT(A1919, "0"), TEXT('Material master'!$A$2:'Material master'!$A$275, "0"), 'Material master'!$B$2:'Material master'!$B$275, 1),"")</f>
        <v>PML02</v>
      </c>
      <c r="C1919" t="str">
        <f>IFERROR(_xlfn.XLOOKUP(TEXT(A1919, "0"), TEXT('Material master'!$A$2:'Material master'!$A$275, "0"), 'Material master'!$C$2:'Material master'!$C$275, 1),"")</f>
        <v>Maastricht Pendle Mill 2</v>
      </c>
      <c r="D1919" t="str">
        <f>IFERROR(_xlfn.XLOOKUP(TEXT(A1919, "0"), TEXT('Material master'!$A$2:'Material master'!$A$275, "0"), 'Material master'!$D$2:'Material master'!$D$275, 1),"")</f>
        <v>Mill machine</v>
      </c>
      <c r="E1919">
        <f>IFERROR(_xlfn.XLOOKUP(TEXT(A1919, "0"), TEXT('Material master'!$A$2:'Material master'!$A$275, "0"), 'Material master'!$E$2:'Material master'!$E$275, 1),"")</f>
        <v>0</v>
      </c>
      <c r="F1919">
        <f>IFERROR(_xlfn.XLOOKUP(TEXT(A1919, "0"), TEXT('Material master'!$A$2:'Material master'!$A$275, "0"), 'Material master'!$F$2:'Material master'!$F$275, 1),"")</f>
        <v>0</v>
      </c>
      <c r="G1919">
        <f>IFERROR(_xlfn.XLOOKUP(TEXT(A1919, "0"), TEXT('Material master'!$A$2:'Material master'!$A$275, "0"), 'Material master'!$G$2:'Material master'!$G$275, 1),"")</f>
        <v>0</v>
      </c>
      <c r="H1919" t="s">
        <v>709</v>
      </c>
      <c r="I1919" cm="1">
        <f t="array" ref="I1919">INDEX(J1933:J1977, MATCH(1, (A1933:A1977 = I1918) * (H1933:H1977 = "11. Shift availability"), 0)) / 12</f>
        <v>520</v>
      </c>
      <c r="J1919" s="33">
        <f xml:space="preserve"> AVERAGE(L1919:W1919)</f>
        <v>1</v>
      </c>
      <c r="K1919" s="33"/>
      <c r="L1919" s="33">
        <v>1</v>
      </c>
      <c r="M1919" s="33">
        <v>1</v>
      </c>
      <c r="N1919" s="33">
        <v>1</v>
      </c>
      <c r="O1919" s="33">
        <v>1</v>
      </c>
      <c r="P1919" s="33">
        <v>1</v>
      </c>
      <c r="Q1919" s="33">
        <v>1</v>
      </c>
      <c r="R1919" s="33">
        <v>1</v>
      </c>
      <c r="S1919" s="33">
        <v>1</v>
      </c>
      <c r="T1919" s="33">
        <v>1</v>
      </c>
      <c r="U1919" s="33">
        <v>1</v>
      </c>
      <c r="V1919" s="33"/>
      <c r="W1919" s="33"/>
    </row>
    <row r="1920" spans="1:23" ht="15.75" thickBot="1" x14ac:dyDescent="0.3">
      <c r="A1920" s="257" t="s">
        <v>654</v>
      </c>
      <c r="B1920" t="str">
        <f>IFERROR(_xlfn.XLOOKUP(TEXT(A1920, "0"), TEXT('Material master'!$A$2:'Material master'!$A$275, "0"), 'Material master'!$B$2:'Material master'!$B$275, 1),"")</f>
        <v>PML02</v>
      </c>
      <c r="C1920" t="str">
        <f>IFERROR(_xlfn.XLOOKUP(TEXT(A1920, "0"), TEXT('Material master'!$A$2:'Material master'!$A$275, "0"), 'Material master'!$C$2:'Material master'!$C$275, 1),"")</f>
        <v>Maastricht Pendle Mill 2</v>
      </c>
      <c r="D1920" t="str">
        <f>IFERROR(_xlfn.XLOOKUP(TEXT(A1920, "0"), TEXT('Material master'!$A$2:'Material master'!$A$275, "0"), 'Material master'!$D$2:'Material master'!$D$275, 1),"")</f>
        <v>Mill machine</v>
      </c>
      <c r="E1920">
        <f>IFERROR(_xlfn.XLOOKUP(TEXT(A1920, "0"), TEXT('Material master'!$A$2:'Material master'!$A$275, "0"), 'Material master'!$E$2:'Material master'!$E$275, 1),"")</f>
        <v>0</v>
      </c>
      <c r="F1920">
        <f>IFERROR(_xlfn.XLOOKUP(TEXT(A1920, "0"), TEXT('Material master'!$A$2:'Material master'!$A$275, "0"), 'Material master'!$F$2:'Material master'!$F$275, 1),"")</f>
        <v>0</v>
      </c>
      <c r="G1920">
        <f>IFERROR(_xlfn.XLOOKUP(TEXT(A1920, "0"), TEXT('Material master'!$A$2:'Material master'!$A$275, "0"), 'Material master'!$G$2:'Material master'!$G$275, 1),"")</f>
        <v>0</v>
      </c>
      <c r="H1920" t="s">
        <v>710</v>
      </c>
      <c r="I1920" s="261">
        <f xml:space="preserve"> AVERAGE(L1920:W1920)</f>
        <v>5.0680214308512008</v>
      </c>
      <c r="K1920" s="33"/>
      <c r="L1920" s="33">
        <f t="shared" ref="L1920:W1920" si="1732" xml:space="preserve"> IFERROR(L1918 / ($I1919 * L1919 ), L1918 / ($I1919 * 1%))</f>
        <v>8.3919697873186233E-2</v>
      </c>
      <c r="M1920" s="33">
        <f t="shared" si="1732"/>
        <v>0.17975258466631311</v>
      </c>
      <c r="N1920" s="33">
        <f t="shared" si="1732"/>
        <v>0.26774321022258007</v>
      </c>
      <c r="O1920" s="33">
        <f t="shared" si="1732"/>
        <v>0.29921341751799363</v>
      </c>
      <c r="P1920" s="33">
        <f t="shared" si="1732"/>
        <v>0.29836176229649602</v>
      </c>
      <c r="Q1920" s="33">
        <f t="shared" si="1732"/>
        <v>0.28238420258300229</v>
      </c>
      <c r="R1920" s="33">
        <f t="shared" si="1732"/>
        <v>0.28496438822770409</v>
      </c>
      <c r="S1920" s="33">
        <f t="shared" si="1732"/>
        <v>0.28757223646570984</v>
      </c>
      <c r="T1920" s="33">
        <f t="shared" si="1732"/>
        <v>0.27745737563817086</v>
      </c>
      <c r="U1920" s="33">
        <f t="shared" si="1732"/>
        <v>0.29595848290521959</v>
      </c>
      <c r="V1920" s="33">
        <f t="shared" si="1732"/>
        <v>29.152514777045916</v>
      </c>
      <c r="W1920" s="33">
        <f t="shared" si="1732"/>
        <v>29.106415034772127</v>
      </c>
    </row>
    <row r="1921" spans="1:23" s="138" customFormat="1" x14ac:dyDescent="0.25">
      <c r="A1921" s="137" t="s">
        <v>657</v>
      </c>
      <c r="B1921" s="138" t="str">
        <f>IFERROR(_xlfn.XLOOKUP(TEXT(A1921, "0"), TEXT('Material master'!$A$2:'Material master'!$A$275, "0"), 'Material master'!$B$2:'Material master'!$B$275, 1),"")</f>
        <v>PML03</v>
      </c>
      <c r="C1921" s="138" t="str">
        <f>IFERROR(_xlfn.XLOOKUP(TEXT(A1921, "0"), TEXT('Material master'!$A$2:'Material master'!$A$275, "0"), 'Material master'!$C$2:'Material master'!$C$275, 1),"")</f>
        <v>Maastricht Pendle Mill 3</v>
      </c>
      <c r="D1921" s="138" t="str">
        <f>IFERROR(_xlfn.XLOOKUP(TEXT(A1921, "0"), TEXT('Material master'!$A$2:'Material master'!$A$275, "0"), 'Material master'!$D$2:'Material master'!$D$275, 1),"")</f>
        <v>Mill machine</v>
      </c>
      <c r="E1921" s="138">
        <f>IFERROR(_xlfn.XLOOKUP(TEXT(A1921, "0"), TEXT('Material master'!$A$2:'Material master'!$A$275, "0"), 'Material master'!$E$2:'Material master'!$E$275, 1),"")</f>
        <v>0</v>
      </c>
      <c r="F1921" s="138">
        <f>IFERROR(_xlfn.XLOOKUP(TEXT(A1921, "0"), TEXT('Material master'!$A$2:'Material master'!$A$275, "0"), 'Material master'!$F$2:'Material master'!$F$275, 1),"")</f>
        <v>0</v>
      </c>
      <c r="G1921" s="138">
        <f>IFERROR(_xlfn.XLOOKUP(TEXT(A1921, "0"), TEXT('Material master'!$A$2:'Material master'!$A$275, "0"), 'Material master'!$G$2:'Material master'!$G$275, 1),"")</f>
        <v>0</v>
      </c>
      <c r="H1921" s="138" t="s">
        <v>705</v>
      </c>
      <c r="I1921" s="138" t="s">
        <v>670</v>
      </c>
      <c r="J1921" s="144">
        <v>0.8</v>
      </c>
      <c r="K1921" s="140"/>
      <c r="L1921" s="140">
        <f>SUMIF(I2:I1860, B1921, L2:L1860) / J1921</f>
        <v>202.5</v>
      </c>
      <c r="M1921" s="140">
        <f>SUMIF(I2:I1860, B1921, M2:M1860) / J1921</f>
        <v>302</v>
      </c>
      <c r="N1921" s="140">
        <f>SUMIF(I2:I1860, B1921, N2:N1860) / J1921</f>
        <v>304.5</v>
      </c>
      <c r="O1921" s="140">
        <f>SUMIF(I2:I1860, B1921, O2:O1860) / J1921</f>
        <v>311.75</v>
      </c>
      <c r="P1921" s="140">
        <f>SUMIF(I2:I1860, B1921, P2:P1860) / J1921</f>
        <v>299.25</v>
      </c>
      <c r="Q1921" s="140">
        <f>SUMIF(I2:I1860, B1921, Q2:Q1860) / J1921</f>
        <v>306</v>
      </c>
      <c r="R1921" s="140">
        <f>SUMIF(I2:I1860, B1921, R2:R1860) / J1921</f>
        <v>304.25</v>
      </c>
      <c r="S1921" s="140">
        <f>SUMIF(I2:I1860, B1921, S2:S1860) / J1921</f>
        <v>298.5</v>
      </c>
      <c r="T1921" s="140">
        <f>SUMIF(I2:I1860, B1921, T2:T1860) / J1921</f>
        <v>295.24999999999994</v>
      </c>
      <c r="U1921" s="140">
        <f>SUMIF(I2:I1860, B1921, U2:U1860) / J1921</f>
        <v>288</v>
      </c>
      <c r="V1921" s="140">
        <f>SUMIF(I2:I1860, B1921, V2:V1860) / J1921</f>
        <v>304.5</v>
      </c>
      <c r="W1921" s="140">
        <f>SUMIF(I2:I1860, B1921, W2:W1860) / J1921</f>
        <v>282.25</v>
      </c>
    </row>
    <row r="1922" spans="1:23" x14ac:dyDescent="0.25">
      <c r="A1922" s="257" t="s">
        <v>657</v>
      </c>
      <c r="B1922" t="str">
        <f>IFERROR(_xlfn.XLOOKUP(TEXT(A1922, "0"), TEXT('Material master'!$A$2:'Material master'!$A$275, "0"), 'Material master'!$B$2:'Material master'!$B$275, 1),"")</f>
        <v>PML03</v>
      </c>
      <c r="C1922" t="str">
        <f>IFERROR(_xlfn.XLOOKUP(TEXT(A1922, "0"), TEXT('Material master'!$A$2:'Material master'!$A$275, "0"), 'Material master'!$C$2:'Material master'!$C$275, 1),"")</f>
        <v>Maastricht Pendle Mill 3</v>
      </c>
      <c r="D1922" t="str">
        <f>IFERROR(_xlfn.XLOOKUP(TEXT(A1922, "0"), TEXT('Material master'!$A$2:'Material master'!$A$275, "0"), 'Material master'!$D$2:'Material master'!$D$275, 1),"")</f>
        <v>Mill machine</v>
      </c>
      <c r="E1922">
        <f>IFERROR(_xlfn.XLOOKUP(TEXT(A1922, "0"), TEXT('Material master'!$A$2:'Material master'!$A$275, "0"), 'Material master'!$E$2:'Material master'!$E$275, 1),"")</f>
        <v>0</v>
      </c>
      <c r="F1922">
        <f>IFERROR(_xlfn.XLOOKUP(TEXT(A1922, "0"), TEXT('Material master'!$A$2:'Material master'!$A$275, "0"), 'Material master'!$F$2:'Material master'!$F$275, 1),"")</f>
        <v>0</v>
      </c>
      <c r="G1922">
        <f>IFERROR(_xlfn.XLOOKUP(TEXT(A1922, "0"), TEXT('Material master'!$A$2:'Material master'!$A$275, "0"), 'Material master'!$G$2:'Material master'!$G$275, 1),"")</f>
        <v>0</v>
      </c>
      <c r="H1922" t="s">
        <v>709</v>
      </c>
      <c r="I1922" cm="1">
        <f t="array" ref="I1922">INDEX(J1933:J1977, MATCH(1, (A1933:A1977 = I1921) * (H1933:H1977 = "11. Shift availability"), 0)) / 12</f>
        <v>520</v>
      </c>
      <c r="J1922" s="33">
        <f xml:space="preserve"> AVERAGE(L1922:W1922)</f>
        <v>1</v>
      </c>
      <c r="K1922" s="33"/>
      <c r="L1922" s="33">
        <v>1</v>
      </c>
      <c r="M1922" s="33">
        <v>1</v>
      </c>
      <c r="N1922" s="33">
        <v>1</v>
      </c>
      <c r="O1922" s="33">
        <v>1</v>
      </c>
      <c r="P1922" s="33">
        <v>1</v>
      </c>
      <c r="Q1922" s="33">
        <v>1</v>
      </c>
      <c r="R1922" s="33">
        <v>1</v>
      </c>
      <c r="S1922" s="33">
        <v>1</v>
      </c>
      <c r="T1922" s="33">
        <v>1</v>
      </c>
      <c r="U1922" s="33">
        <v>1</v>
      </c>
      <c r="V1922" s="33">
        <v>1</v>
      </c>
      <c r="W1922" s="33">
        <v>1</v>
      </c>
    </row>
    <row r="1923" spans="1:23" ht="15.75" thickBot="1" x14ac:dyDescent="0.3">
      <c r="A1923" s="257" t="s">
        <v>657</v>
      </c>
      <c r="B1923" t="str">
        <f>IFERROR(_xlfn.XLOOKUP(TEXT(A1923, "0"), TEXT('Material master'!$A$2:'Material master'!$A$275, "0"), 'Material master'!$B$2:'Material master'!$B$275, 1),"")</f>
        <v>PML03</v>
      </c>
      <c r="C1923" t="str">
        <f>IFERROR(_xlfn.XLOOKUP(TEXT(A1923, "0"), TEXT('Material master'!$A$2:'Material master'!$A$275, "0"), 'Material master'!$C$2:'Material master'!$C$275, 1),"")</f>
        <v>Maastricht Pendle Mill 3</v>
      </c>
      <c r="D1923" t="str">
        <f>IFERROR(_xlfn.XLOOKUP(TEXT(A1923, "0"), TEXT('Material master'!$A$2:'Material master'!$A$275, "0"), 'Material master'!$D$2:'Material master'!$D$275, 1),"")</f>
        <v>Mill machine</v>
      </c>
      <c r="E1923">
        <f>IFERROR(_xlfn.XLOOKUP(TEXT(A1923, "0"), TEXT('Material master'!$A$2:'Material master'!$A$275, "0"), 'Material master'!$E$2:'Material master'!$E$275, 1),"")</f>
        <v>0</v>
      </c>
      <c r="F1923">
        <f>IFERROR(_xlfn.XLOOKUP(TEXT(A1923, "0"), TEXT('Material master'!$A$2:'Material master'!$A$275, "0"), 'Material master'!$F$2:'Material master'!$F$275, 1),"")</f>
        <v>0</v>
      </c>
      <c r="G1923">
        <f>IFERROR(_xlfn.XLOOKUP(TEXT(A1923, "0"), TEXT('Material master'!$A$2:'Material master'!$A$275, "0"), 'Material master'!$G$2:'Material master'!$G$275, 1),"")</f>
        <v>0</v>
      </c>
      <c r="H1923" t="s">
        <v>710</v>
      </c>
      <c r="I1923" s="261">
        <f xml:space="preserve"> AVERAGE(L1923:W1923)</f>
        <v>0.56069711538461531</v>
      </c>
      <c r="K1923" s="33"/>
      <c r="L1923" s="33">
        <f t="shared" ref="L1923:W1923" si="1733" xml:space="preserve"> IFERROR(L1921 / ($I1922 * L1922 ), L1921 / ($I1922 * 1%))</f>
        <v>0.38942307692307693</v>
      </c>
      <c r="M1923" s="33">
        <f t="shared" si="1733"/>
        <v>0.58076923076923082</v>
      </c>
      <c r="N1923" s="33">
        <f t="shared" si="1733"/>
        <v>0.58557692307692311</v>
      </c>
      <c r="O1923" s="33">
        <f t="shared" si="1733"/>
        <v>0.59951923076923075</v>
      </c>
      <c r="P1923" s="33">
        <f t="shared" si="1733"/>
        <v>0.57548076923076918</v>
      </c>
      <c r="Q1923" s="33">
        <f t="shared" si="1733"/>
        <v>0.58846153846153848</v>
      </c>
      <c r="R1923" s="33">
        <f t="shared" si="1733"/>
        <v>0.58509615384615388</v>
      </c>
      <c r="S1923" s="33">
        <f t="shared" si="1733"/>
        <v>0.5740384615384615</v>
      </c>
      <c r="T1923" s="33">
        <f t="shared" si="1733"/>
        <v>0.56778846153846141</v>
      </c>
      <c r="U1923" s="33">
        <f t="shared" si="1733"/>
        <v>0.55384615384615388</v>
      </c>
      <c r="V1923" s="33">
        <f t="shared" si="1733"/>
        <v>0.58557692307692311</v>
      </c>
      <c r="W1923" s="33">
        <f t="shared" si="1733"/>
        <v>0.5427884615384615</v>
      </c>
    </row>
    <row r="1924" spans="1:23" s="138" customFormat="1" x14ac:dyDescent="0.25">
      <c r="A1924" s="137" t="s">
        <v>660</v>
      </c>
      <c r="B1924" s="138" t="str">
        <f>IFERROR(_xlfn.XLOOKUP(TEXT(A1924, "0"), TEXT('Material master'!$A$2:'Material master'!$A$275, "0"), 'Material master'!$B$2:'Material master'!$B$275, 1),"")</f>
        <v>PBA19</v>
      </c>
      <c r="C1924" s="138" t="str">
        <f>IFERROR(_xlfn.XLOOKUP(TEXT(A1924, "0"), TEXT('Material master'!$A$2:'Material master'!$A$275, "0"), 'Material master'!$C$2:'Material master'!$C$275, 1),"")</f>
        <v>Maastricht Bigbag Machine TBMA</v>
      </c>
      <c r="D1924" s="138" t="str">
        <f>IFERROR(_xlfn.XLOOKUP(TEXT(A1924, "0"), TEXT('Material master'!$A$2:'Material master'!$A$275, "0"), 'Material master'!$D$2:'Material master'!$D$275, 1),"")</f>
        <v>Packaging machine</v>
      </c>
      <c r="E1924" s="138">
        <f>IFERROR(_xlfn.XLOOKUP(TEXT(A1924, "0"), TEXT('Material master'!$A$2:'Material master'!$A$275, "0"), 'Material master'!$E$2:'Material master'!$E$275, 1),"")</f>
        <v>0</v>
      </c>
      <c r="F1924" s="138">
        <f>IFERROR(_xlfn.XLOOKUP(TEXT(A1924, "0"), TEXT('Material master'!$A$2:'Material master'!$A$275, "0"), 'Material master'!$F$2:'Material master'!$F$275, 1),"")</f>
        <v>0</v>
      </c>
      <c r="G1924" s="138">
        <f>IFERROR(_xlfn.XLOOKUP(TEXT(A1924, "0"), TEXT('Material master'!$A$2:'Material master'!$A$275, "0"), 'Material master'!$G$2:'Material master'!$G$275, 1),"")</f>
        <v>0</v>
      </c>
      <c r="H1924" s="138" t="s">
        <v>705</v>
      </c>
      <c r="I1924" s="138" t="s">
        <v>678</v>
      </c>
      <c r="J1924" s="144">
        <v>0.7</v>
      </c>
      <c r="K1924" s="140"/>
      <c r="L1924" s="140">
        <f>SUMIF(I2:I1860, B1924, L2:L1860) / J1924</f>
        <v>169.8117732218746</v>
      </c>
      <c r="M1924" s="140">
        <f>SUMIF(I2:I1860, B1924, M2:M1860) / J1924</f>
        <v>90.317400644468322</v>
      </c>
      <c r="N1924" s="140">
        <f>SUMIF(I2:I1860, B1924, N2:N1860) / J1924</f>
        <v>68.166248955722637</v>
      </c>
      <c r="O1924" s="140">
        <f>SUMIF(I2:I1860, B1924, O2:O1860) / J1924</f>
        <v>84.9482038429407</v>
      </c>
      <c r="P1924" s="140">
        <f>SUMIF(I2:I1860, B1924, P2:P1860) / J1924</f>
        <v>74.365914786967409</v>
      </c>
      <c r="Q1924" s="140">
        <f>SUMIF(I2:I1860, B1924, Q2:Q1860) / J1924</f>
        <v>83.988721804511286</v>
      </c>
      <c r="R1924" s="140">
        <f>SUMIF(I2:I1860, B1924, R2:R1860) / J1924</f>
        <v>64.823606635636722</v>
      </c>
      <c r="S1924" s="140">
        <f>SUMIF(I2:I1860, B1924, S2:S1860) / J1924</f>
        <v>55.506146318176398</v>
      </c>
      <c r="T1924" s="140">
        <f>SUMIF(I2:I1860, B1924, T2:T1860) / J1924</f>
        <v>59.896288339897374</v>
      </c>
      <c r="U1924" s="140">
        <f>SUMIF(I2:I1860, B1924, U2:U1860) / J1924</f>
        <v>66.246747821935799</v>
      </c>
      <c r="V1924" s="140">
        <f>SUMIF(I2:I1860, B1924, V2:V1860) / J1924</f>
        <v>52.268051080081165</v>
      </c>
      <c r="W1924" s="140">
        <f>SUMIF(I2:I1860, B1924, W2:W1860) / J1924</f>
        <v>67.760114572144658</v>
      </c>
    </row>
    <row r="1925" spans="1:23" x14ac:dyDescent="0.25">
      <c r="A1925" s="257" t="s">
        <v>660</v>
      </c>
      <c r="B1925" t="str">
        <f>IFERROR(_xlfn.XLOOKUP(TEXT(A1925, "0"), TEXT('Material master'!$A$2:'Material master'!$A$275, "0"), 'Material master'!$B$2:'Material master'!$B$275, 1),"")</f>
        <v>PBA19</v>
      </c>
      <c r="C1925" t="str">
        <f>IFERROR(_xlfn.XLOOKUP(TEXT(A1925, "0"), TEXT('Material master'!$A$2:'Material master'!$A$275, "0"), 'Material master'!$C$2:'Material master'!$C$275, 1),"")</f>
        <v>Maastricht Bigbag Machine TBMA</v>
      </c>
      <c r="D1925" t="str">
        <f>IFERROR(_xlfn.XLOOKUP(TEXT(A1925, "0"), TEXT('Material master'!$A$2:'Material master'!$A$275, "0"), 'Material master'!$D$2:'Material master'!$D$275, 1),"")</f>
        <v>Packaging machine</v>
      </c>
      <c r="E1925">
        <f>IFERROR(_xlfn.XLOOKUP(TEXT(A1925, "0"), TEXT('Material master'!$A$2:'Material master'!$A$275, "0"), 'Material master'!$E$2:'Material master'!$E$275, 1),"")</f>
        <v>0</v>
      </c>
      <c r="F1925">
        <f>IFERROR(_xlfn.XLOOKUP(TEXT(A1925, "0"), TEXT('Material master'!$A$2:'Material master'!$A$275, "0"), 'Material master'!$F$2:'Material master'!$F$275, 1),"")</f>
        <v>0</v>
      </c>
      <c r="G1925">
        <f>IFERROR(_xlfn.XLOOKUP(TEXT(A1925, "0"), TEXT('Material master'!$A$2:'Material master'!$A$275, "0"), 'Material master'!$G$2:'Material master'!$G$275, 1),"")</f>
        <v>0</v>
      </c>
      <c r="H1925" t="s">
        <v>709</v>
      </c>
      <c r="I1925" cm="1">
        <f t="array" ref="I1925">INDEX(J1933:J1977, MATCH(1, (A1933:A1977 = I1924) * (H1933:H1977 = "11. Shift availability"), 0)) / 12</f>
        <v>520</v>
      </c>
      <c r="J1925" s="33">
        <f xml:space="preserve"> AVERAGE(L1925:W1925)</f>
        <v>1</v>
      </c>
      <c r="K1925" s="33"/>
      <c r="L1925" s="33">
        <v>1</v>
      </c>
      <c r="M1925" s="33">
        <v>1</v>
      </c>
      <c r="N1925" s="33">
        <v>1</v>
      </c>
      <c r="O1925" s="33">
        <v>1</v>
      </c>
      <c r="P1925" s="33">
        <v>1</v>
      </c>
      <c r="Q1925" s="33">
        <v>1</v>
      </c>
      <c r="R1925" s="33">
        <v>1</v>
      </c>
      <c r="S1925" s="33">
        <v>1</v>
      </c>
      <c r="T1925" s="33">
        <v>1</v>
      </c>
      <c r="U1925" s="33">
        <v>1</v>
      </c>
      <c r="V1925" s="33">
        <v>1</v>
      </c>
      <c r="W1925" s="33">
        <v>1</v>
      </c>
    </row>
    <row r="1926" spans="1:23" ht="15.75" thickBot="1" x14ac:dyDescent="0.3">
      <c r="A1926" s="257" t="s">
        <v>660</v>
      </c>
      <c r="B1926" t="str">
        <f>IFERROR(_xlfn.XLOOKUP(TEXT(A1926, "0"), TEXT('Material master'!$A$2:'Material master'!$A$275, "0"), 'Material master'!$B$2:'Material master'!$B$275, 1),"")</f>
        <v>PBA19</v>
      </c>
      <c r="C1926" t="str">
        <f>IFERROR(_xlfn.XLOOKUP(TEXT(A1926, "0"), TEXT('Material master'!$A$2:'Material master'!$A$275, "0"), 'Material master'!$C$2:'Material master'!$C$275, 1),"")</f>
        <v>Maastricht Bigbag Machine TBMA</v>
      </c>
      <c r="D1926" t="str">
        <f>IFERROR(_xlfn.XLOOKUP(TEXT(A1926, "0"), TEXT('Material master'!$A$2:'Material master'!$A$275, "0"), 'Material master'!$D$2:'Material master'!$D$275, 1),"")</f>
        <v>Packaging machine</v>
      </c>
      <c r="E1926">
        <f>IFERROR(_xlfn.XLOOKUP(TEXT(A1926, "0"), TEXT('Material master'!$A$2:'Material master'!$A$275, "0"), 'Material master'!$E$2:'Material master'!$E$275, 1),"")</f>
        <v>0</v>
      </c>
      <c r="F1926">
        <f>IFERROR(_xlfn.XLOOKUP(TEXT(A1926, "0"), TEXT('Material master'!$A$2:'Material master'!$A$275, "0"), 'Material master'!$F$2:'Material master'!$F$275, 1),"")</f>
        <v>0</v>
      </c>
      <c r="G1926">
        <f>IFERROR(_xlfn.XLOOKUP(TEXT(A1926, "0"), TEXT('Material master'!$A$2:'Material master'!$A$275, "0"), 'Material master'!$G$2:'Material master'!$G$275, 1),"")</f>
        <v>0</v>
      </c>
      <c r="H1926" t="s">
        <v>710</v>
      </c>
      <c r="I1926" s="261">
        <f xml:space="preserve"> AVERAGE(L1926:W1926)</f>
        <v>0.15033641314492899</v>
      </c>
      <c r="K1926" s="33"/>
      <c r="L1926" s="33">
        <f t="shared" ref="L1926:W1926" si="1734" xml:space="preserve"> IFERROR(L1924 / ($I1925 * L1925 ), L1924 / ($I1925 * 1%))</f>
        <v>0.32656110234975883</v>
      </c>
      <c r="M1926" s="33">
        <f t="shared" si="1734"/>
        <v>0.17368730893166984</v>
      </c>
      <c r="N1926" s="33">
        <f t="shared" si="1734"/>
        <v>0.13108894029946661</v>
      </c>
      <c r="O1926" s="33">
        <f t="shared" si="1734"/>
        <v>0.16336193046719366</v>
      </c>
      <c r="P1926" s="33">
        <f t="shared" si="1734"/>
        <v>0.14301137459032193</v>
      </c>
      <c r="Q1926" s="33">
        <f t="shared" si="1734"/>
        <v>0.16151677270098325</v>
      </c>
      <c r="R1926" s="33">
        <f t="shared" si="1734"/>
        <v>0.12466078199160908</v>
      </c>
      <c r="S1926" s="33">
        <f t="shared" si="1734"/>
        <v>0.10674258907341615</v>
      </c>
      <c r="T1926" s="33">
        <f t="shared" si="1734"/>
        <v>0.11518516988441803</v>
      </c>
      <c r="U1926" s="33">
        <f t="shared" si="1734"/>
        <v>0.12739759196526115</v>
      </c>
      <c r="V1926" s="33">
        <f t="shared" si="1734"/>
        <v>0.10051548284630993</v>
      </c>
      <c r="W1926" s="33">
        <f t="shared" si="1734"/>
        <v>0.13030791263873973</v>
      </c>
    </row>
    <row r="1927" spans="1:23" s="138" customFormat="1" x14ac:dyDescent="0.25">
      <c r="A1927" s="137" t="s">
        <v>663</v>
      </c>
      <c r="B1927" s="138" t="str">
        <f>IFERROR(_xlfn.XLOOKUP(TEXT(A1927, "0"), TEXT('Material master'!$A$2:'Material master'!$A$275, "0"), 'Material master'!$B$2:'Material master'!$B$275, 1),"")</f>
        <v>PBA07</v>
      </c>
      <c r="C1927" s="138" t="str">
        <f>IFERROR(_xlfn.XLOOKUP(TEXT(A1927, "0"), TEXT('Material master'!$A$2:'Material master'!$A$275, "0"), 'Material master'!$C$2:'Material master'!$C$275, 1),"")</f>
        <v>Maastricht Bagging Machine 7</v>
      </c>
      <c r="D1927" s="138" t="str">
        <f>IFERROR(_xlfn.XLOOKUP(TEXT(A1927, "0"), TEXT('Material master'!$A$2:'Material master'!$A$275, "0"), 'Material master'!$D$2:'Material master'!$D$275, 1),"")</f>
        <v>Packaging machine</v>
      </c>
      <c r="E1927" s="138">
        <f>IFERROR(_xlfn.XLOOKUP(TEXT(A1927, "0"), TEXT('Material master'!$A$2:'Material master'!$A$275, "0"), 'Material master'!$E$2:'Material master'!$E$275, 1),"")</f>
        <v>0</v>
      </c>
      <c r="F1927" s="138">
        <f>IFERROR(_xlfn.XLOOKUP(TEXT(A1927, "0"), TEXT('Material master'!$A$2:'Material master'!$A$275, "0"), 'Material master'!$F$2:'Material master'!$F$275, 1),"")</f>
        <v>0</v>
      </c>
      <c r="G1927" s="138">
        <f>IFERROR(_xlfn.XLOOKUP(TEXT(A1927, "0"), TEXT('Material master'!$A$2:'Material master'!$A$275, "0"), 'Material master'!$G$2:'Material master'!$G$275, 1),"")</f>
        <v>0</v>
      </c>
      <c r="H1927" s="138" t="s">
        <v>705</v>
      </c>
      <c r="I1927" s="138" t="s">
        <v>679</v>
      </c>
      <c r="J1927" s="144">
        <v>0.65</v>
      </c>
      <c r="K1927" s="140"/>
      <c r="L1927" s="140">
        <f>SUMIF(I2:I1860, B1927, L2:L1860) / J1927</f>
        <v>132.40749148512307</v>
      </c>
      <c r="M1927" s="140">
        <f>SUMIF(I2:I1860, B1927, M2:M1860) / J1927</f>
        <v>156.50740151661202</v>
      </c>
      <c r="N1927" s="140">
        <f>SUMIF(I2:I1860, B1927, N2:N1860) / J1927</f>
        <v>190.05441006362057</v>
      </c>
      <c r="O1927" s="140">
        <f>SUMIF(I2:I1860, B1927, O2:O1860) / J1927</f>
        <v>171.0481781376518</v>
      </c>
      <c r="P1927" s="140">
        <f>SUMIF(I2:I1860, B1927, P2:P1860) / J1927</f>
        <v>174.32290341237706</v>
      </c>
      <c r="Q1927" s="140">
        <f>SUMIF(I2:I1860, B1927, Q2:Q1860) / J1927</f>
        <v>200.13055234239442</v>
      </c>
      <c r="R1927" s="140">
        <f>SUMIF(I2:I1860, B1927, R2:R1860) / J1927</f>
        <v>176.51351937536145</v>
      </c>
      <c r="S1927" s="140">
        <f>SUMIF(I2:I1860, B1927, S2:S1860) / J1927</f>
        <v>174.62816657027179</v>
      </c>
      <c r="T1927" s="140">
        <f>SUMIF(I2:I1860, B1927, T2:T1860) / J1927</f>
        <v>160.61093760041123</v>
      </c>
      <c r="U1927" s="140">
        <f>SUMIF(I2:I1860, B1927, U2:U1860) / J1927</f>
        <v>185.44209080393287</v>
      </c>
      <c r="V1927" s="140">
        <f>SUMIF(I2:I1860, B1927, V2:V1860) / J1927</f>
        <v>193.5736842105263</v>
      </c>
      <c r="W1927" s="140">
        <f>SUMIF(I2:I1860, B1927, W2:W1860) / J1927</f>
        <v>185.07247606194969</v>
      </c>
    </row>
    <row r="1928" spans="1:23" x14ac:dyDescent="0.25">
      <c r="A1928" s="257" t="s">
        <v>663</v>
      </c>
      <c r="B1928" t="str">
        <f>IFERROR(_xlfn.XLOOKUP(TEXT(A1928, "0"), TEXT('Material master'!$A$2:'Material master'!$A$275, "0"), 'Material master'!$B$2:'Material master'!$B$275, 1),"")</f>
        <v>PBA07</v>
      </c>
      <c r="C1928" t="str">
        <f>IFERROR(_xlfn.XLOOKUP(TEXT(A1928, "0"), TEXT('Material master'!$A$2:'Material master'!$A$275, "0"), 'Material master'!$C$2:'Material master'!$C$275, 1),"")</f>
        <v>Maastricht Bagging Machine 7</v>
      </c>
      <c r="D1928" t="str">
        <f>IFERROR(_xlfn.XLOOKUP(TEXT(A1928, "0"), TEXT('Material master'!$A$2:'Material master'!$A$275, "0"), 'Material master'!$D$2:'Material master'!$D$275, 1),"")</f>
        <v>Packaging machine</v>
      </c>
      <c r="E1928">
        <f>IFERROR(_xlfn.XLOOKUP(TEXT(A1928, "0"), TEXT('Material master'!$A$2:'Material master'!$A$275, "0"), 'Material master'!$E$2:'Material master'!$E$275, 1),"")</f>
        <v>0</v>
      </c>
      <c r="F1928">
        <f>IFERROR(_xlfn.XLOOKUP(TEXT(A1928, "0"), TEXT('Material master'!$A$2:'Material master'!$A$275, "0"), 'Material master'!$F$2:'Material master'!$F$275, 1),"")</f>
        <v>0</v>
      </c>
      <c r="G1928">
        <f>IFERROR(_xlfn.XLOOKUP(TEXT(A1928, "0"), TEXT('Material master'!$A$2:'Material master'!$A$275, "0"), 'Material master'!$G$2:'Material master'!$G$275, 1),"")</f>
        <v>0</v>
      </c>
      <c r="H1928" t="s">
        <v>709</v>
      </c>
      <c r="I1928" cm="1">
        <f t="array" ref="I1928">INDEX(J1933:J1977, MATCH(1, (A1933:A1977 = I1927) * (H1933:H1977 = "11. Shift availability"), 0)) / 12</f>
        <v>520</v>
      </c>
      <c r="J1928" s="33">
        <f xml:space="preserve"> AVERAGE(L1928:W1928)</f>
        <v>1</v>
      </c>
      <c r="K1928" s="33"/>
      <c r="L1928" s="33">
        <v>1</v>
      </c>
      <c r="M1928" s="33">
        <v>1</v>
      </c>
      <c r="N1928" s="33">
        <v>1</v>
      </c>
      <c r="O1928" s="33">
        <v>1</v>
      </c>
      <c r="P1928" s="33">
        <v>1</v>
      </c>
      <c r="Q1928" s="33">
        <v>1</v>
      </c>
      <c r="R1928" s="33">
        <v>1</v>
      </c>
      <c r="S1928" s="33">
        <v>1</v>
      </c>
      <c r="T1928" s="33">
        <v>1</v>
      </c>
      <c r="U1928" s="33">
        <v>1</v>
      </c>
      <c r="V1928" s="33">
        <v>1</v>
      </c>
      <c r="W1928" s="33">
        <v>1</v>
      </c>
    </row>
    <row r="1929" spans="1:23" ht="15.75" thickBot="1" x14ac:dyDescent="0.3">
      <c r="A1929" s="257" t="s">
        <v>663</v>
      </c>
      <c r="B1929" t="str">
        <f>IFERROR(_xlfn.XLOOKUP(TEXT(A1929, "0"), TEXT('Material master'!$A$2:'Material master'!$A$275, "0"), 'Material master'!$B$2:'Material master'!$B$275, 1),"")</f>
        <v>PBA07</v>
      </c>
      <c r="C1929" t="str">
        <f>IFERROR(_xlfn.XLOOKUP(TEXT(A1929, "0"), TEXT('Material master'!$A$2:'Material master'!$A$275, "0"), 'Material master'!$C$2:'Material master'!$C$275, 1),"")</f>
        <v>Maastricht Bagging Machine 7</v>
      </c>
      <c r="D1929" t="str">
        <f>IFERROR(_xlfn.XLOOKUP(TEXT(A1929, "0"), TEXT('Material master'!$A$2:'Material master'!$A$275, "0"), 'Material master'!$D$2:'Material master'!$D$275, 1),"")</f>
        <v>Packaging machine</v>
      </c>
      <c r="E1929">
        <f>IFERROR(_xlfn.XLOOKUP(TEXT(A1929, "0"), TEXT('Material master'!$A$2:'Material master'!$A$275, "0"), 'Material master'!$E$2:'Material master'!$E$275, 1),"")</f>
        <v>0</v>
      </c>
      <c r="F1929">
        <f>IFERROR(_xlfn.XLOOKUP(TEXT(A1929, "0"), TEXT('Material master'!$A$2:'Material master'!$A$275, "0"), 'Material master'!$F$2:'Material master'!$F$275, 1),"")</f>
        <v>0</v>
      </c>
      <c r="G1929">
        <f>IFERROR(_xlfn.XLOOKUP(TEXT(A1929, "0"), TEXT('Material master'!$A$2:'Material master'!$A$275, "0"), 'Material master'!$G$2:'Material master'!$G$275, 1),"")</f>
        <v>0</v>
      </c>
      <c r="H1929" t="s">
        <v>710</v>
      </c>
      <c r="I1929" s="261">
        <f xml:space="preserve"> AVERAGE(L1929:W1929)</f>
        <v>0.33658843134298594</v>
      </c>
      <c r="K1929" s="33"/>
      <c r="L1929" s="33">
        <f t="shared" ref="L1929:W1929" si="1735" xml:space="preserve"> IFERROR(L1927 / ($I1928 * L1928 ), L1927 / ($I1928 * 1%))</f>
        <v>0.25462979131754437</v>
      </c>
      <c r="M1929" s="33">
        <f t="shared" si="1735"/>
        <v>0.30097577214733079</v>
      </c>
      <c r="N1929" s="33">
        <f t="shared" si="1735"/>
        <v>0.36548925012234723</v>
      </c>
      <c r="O1929" s="33">
        <f t="shared" si="1735"/>
        <v>0.32893880411086884</v>
      </c>
      <c r="P1929" s="33">
        <f t="shared" si="1735"/>
        <v>0.33523635271610974</v>
      </c>
      <c r="Q1929" s="33">
        <f t="shared" si="1735"/>
        <v>0.38486644681229698</v>
      </c>
      <c r="R1929" s="33">
        <f t="shared" si="1735"/>
        <v>0.33944907572184896</v>
      </c>
      <c r="S1929" s="33">
        <f t="shared" si="1735"/>
        <v>0.33582339725052268</v>
      </c>
      <c r="T1929" s="33">
        <f t="shared" si="1735"/>
        <v>0.30886718769309851</v>
      </c>
      <c r="U1929" s="33">
        <f t="shared" si="1735"/>
        <v>0.35661940539217862</v>
      </c>
      <c r="V1929" s="33">
        <f t="shared" si="1735"/>
        <v>0.37225708502024285</v>
      </c>
      <c r="W1929" s="33">
        <f t="shared" si="1735"/>
        <v>0.35590860781144168</v>
      </c>
    </row>
    <row r="1930" spans="1:23" s="138" customFormat="1" x14ac:dyDescent="0.25">
      <c r="A1930" s="137" t="s">
        <v>666</v>
      </c>
      <c r="B1930" s="138" t="str">
        <f>IFERROR(_xlfn.XLOOKUP(TEXT(A1930, "0"), TEXT('Material master'!$A$2:'Material master'!$A$275, "0"), 'Material master'!$B$2:'Material master'!$B$275, 1),"")</f>
        <v>PPM09</v>
      </c>
      <c r="C1930" s="138" t="str">
        <f>IFERROR(_xlfn.XLOOKUP(TEXT(A1930, "0"), TEXT('Material master'!$A$2:'Material master'!$A$275, "0"), 'Material master'!$C$2:'Material master'!$C$275, 1),"")</f>
        <v>Pneumex</v>
      </c>
      <c r="D1930" s="138" t="str">
        <f>IFERROR(_xlfn.XLOOKUP(TEXT(A1930, "0"), TEXT('Material master'!$A$2:'Material master'!$A$275, "0"), 'Material master'!$D$2:'Material master'!$D$275, 1),"")</f>
        <v>Mill machine</v>
      </c>
      <c r="E1930" s="138">
        <f>IFERROR(_xlfn.XLOOKUP(TEXT(A1930, "0"), TEXT('Material master'!$A$2:'Material master'!$A$275, "0"), 'Material master'!$E$2:'Material master'!$E$275, 1),"")</f>
        <v>0</v>
      </c>
      <c r="F1930" s="138">
        <f>IFERROR(_xlfn.XLOOKUP(TEXT(A1930, "0"), TEXT('Material master'!$A$2:'Material master'!$A$275, "0"), 'Material master'!$F$2:'Material master'!$F$275, 1),"")</f>
        <v>0</v>
      </c>
      <c r="G1930" s="138">
        <f>IFERROR(_xlfn.XLOOKUP(TEXT(A1930, "0"), TEXT('Material master'!$A$2:'Material master'!$A$275, "0"), 'Material master'!$G$2:'Material master'!$G$275, 1),"")</f>
        <v>0</v>
      </c>
      <c r="H1930" s="138" t="s">
        <v>705</v>
      </c>
      <c r="I1930" s="138" t="s">
        <v>676</v>
      </c>
      <c r="J1930" s="144">
        <v>0.8</v>
      </c>
      <c r="K1930" s="140"/>
      <c r="L1930" s="140">
        <f>SUMIF(I2:I1860, B1930, L2:L1860) / J1930</f>
        <v>53.708333333333336</v>
      </c>
      <c r="M1930" s="140">
        <f>SUMIF(I2:I1860, B1930, M2:M1860) / J1930</f>
        <v>47.291666666666664</v>
      </c>
      <c r="N1930" s="140">
        <f>SUMIF(I2:I1860, B1930, N2:N1860) / J1930</f>
        <v>51.166666666666657</v>
      </c>
      <c r="O1930" s="140">
        <f>SUMIF(I2:I1860, B1930, O2:O1860) / J1930</f>
        <v>51.791666666666657</v>
      </c>
      <c r="P1930" s="140">
        <f>SUMIF(I2:I1860, B1930, P2:P1860) / J1930</f>
        <v>46.208333333333336</v>
      </c>
      <c r="Q1930" s="140">
        <f>SUMIF(I2:I1860, B1930, Q2:Q1860) / J1930</f>
        <v>48.291666666666664</v>
      </c>
      <c r="R1930" s="140">
        <f>SUMIF(I2:I1860, B1930, R2:R1860) / J1930</f>
        <v>50.041666666666664</v>
      </c>
      <c r="S1930" s="140">
        <f>SUMIF(I2:I1860, B1930, S2:S1860) / J1930</f>
        <v>48.416666666666657</v>
      </c>
      <c r="T1930" s="140">
        <f>SUMIF(I2:I1860, B1930, T2:T1860) / J1930</f>
        <v>48.291666666666664</v>
      </c>
      <c r="U1930" s="140">
        <f>SUMIF(I2:I1860, B1930, U2:U1860) / J1930</f>
        <v>47.958333333333329</v>
      </c>
      <c r="V1930" s="140">
        <f>SUMIF(I2:I1860, B1930, V2:V1860) / J1930</f>
        <v>47.999999999999993</v>
      </c>
      <c r="W1930" s="140">
        <f>SUMIF(I2:I1860, B1930, W2:W1860) / J1930</f>
        <v>47.958333333333329</v>
      </c>
    </row>
    <row r="1931" spans="1:23" x14ac:dyDescent="0.25">
      <c r="A1931" s="257" t="s">
        <v>666</v>
      </c>
      <c r="B1931" t="str">
        <f>IFERROR(_xlfn.XLOOKUP(TEXT(A1931, "0"), TEXT('Material master'!$A$2:'Material master'!$A$275, "0"), 'Material master'!$B$2:'Material master'!$B$275, 1),"")</f>
        <v>PPM09</v>
      </c>
      <c r="C1931" t="str">
        <f>IFERROR(_xlfn.XLOOKUP(TEXT(A1931, "0"), TEXT('Material master'!$A$2:'Material master'!$A$275, "0"), 'Material master'!$C$2:'Material master'!$C$275, 1),"")</f>
        <v>Pneumex</v>
      </c>
      <c r="D1931" t="str">
        <f>IFERROR(_xlfn.XLOOKUP(TEXT(A1931, "0"), TEXT('Material master'!$A$2:'Material master'!$A$275, "0"), 'Material master'!$D$2:'Material master'!$D$275, 1),"")</f>
        <v>Mill machine</v>
      </c>
      <c r="E1931">
        <f>IFERROR(_xlfn.XLOOKUP(TEXT(A1931, "0"), TEXT('Material master'!$A$2:'Material master'!$A$275, "0"), 'Material master'!$E$2:'Material master'!$E$275, 1),"")</f>
        <v>0</v>
      </c>
      <c r="F1931">
        <f>IFERROR(_xlfn.XLOOKUP(TEXT(A1931, "0"), TEXT('Material master'!$A$2:'Material master'!$A$275, "0"), 'Material master'!$F$2:'Material master'!$F$275, 1),"")</f>
        <v>0</v>
      </c>
      <c r="G1931">
        <f>IFERROR(_xlfn.XLOOKUP(TEXT(A1931, "0"), TEXT('Material master'!$A$2:'Material master'!$A$275, "0"), 'Material master'!$G$2:'Material master'!$G$275, 1),"")</f>
        <v>0</v>
      </c>
      <c r="H1931" t="s">
        <v>709</v>
      </c>
      <c r="I1931" cm="1">
        <f t="array" ref="I1931">INDEX(J1933:J1977, MATCH(1, (A1933:A1977 = I1930) * (H1933:H1977 = "11. Shift availability"), 0)) / 12</f>
        <v>520</v>
      </c>
      <c r="J1931" s="33">
        <f xml:space="preserve"> AVERAGE(L1931:W1931)</f>
        <v>1</v>
      </c>
      <c r="K1931" s="33"/>
      <c r="L1931" s="33">
        <v>1</v>
      </c>
      <c r="M1931" s="33">
        <v>1</v>
      </c>
      <c r="N1931" s="33">
        <v>1</v>
      </c>
      <c r="O1931" s="33">
        <v>1</v>
      </c>
      <c r="P1931" s="33">
        <v>1</v>
      </c>
      <c r="Q1931" s="33">
        <v>1</v>
      </c>
      <c r="R1931" s="33">
        <v>1</v>
      </c>
      <c r="S1931" s="33">
        <v>1</v>
      </c>
      <c r="T1931" s="33">
        <v>1</v>
      </c>
      <c r="U1931" s="33">
        <v>1</v>
      </c>
      <c r="V1931" s="33">
        <v>1</v>
      </c>
      <c r="W1931" s="33">
        <v>1</v>
      </c>
    </row>
    <row r="1932" spans="1:23" ht="15.75" thickBot="1" x14ac:dyDescent="0.3">
      <c r="A1932" s="257" t="s">
        <v>666</v>
      </c>
      <c r="B1932" t="str">
        <f>IFERROR(_xlfn.XLOOKUP(TEXT(A1932, "0"), TEXT('Material master'!$A$2:'Material master'!$A$275, "0"), 'Material master'!$B$2:'Material master'!$B$275, 1),"")</f>
        <v>PPM09</v>
      </c>
      <c r="C1932" t="str">
        <f>IFERROR(_xlfn.XLOOKUP(TEXT(A1932, "0"), TEXT('Material master'!$A$2:'Material master'!$A$275, "0"), 'Material master'!$C$2:'Material master'!$C$275, 1),"")</f>
        <v>Pneumex</v>
      </c>
      <c r="D1932" t="str">
        <f>IFERROR(_xlfn.XLOOKUP(TEXT(A1932, "0"), TEXT('Material master'!$A$2:'Material master'!$A$275, "0"), 'Material master'!$D$2:'Material master'!$D$275, 1),"")</f>
        <v>Mill machine</v>
      </c>
      <c r="E1932">
        <f>IFERROR(_xlfn.XLOOKUP(TEXT(A1932, "0"), TEXT('Material master'!$A$2:'Material master'!$A$275, "0"), 'Material master'!$E$2:'Material master'!$E$275, 1),"")</f>
        <v>0</v>
      </c>
      <c r="F1932">
        <f>IFERROR(_xlfn.XLOOKUP(TEXT(A1932, "0"), TEXT('Material master'!$A$2:'Material master'!$A$275, "0"), 'Material master'!$F$2:'Material master'!$F$275, 1),"")</f>
        <v>0</v>
      </c>
      <c r="G1932">
        <f>IFERROR(_xlfn.XLOOKUP(TEXT(A1932, "0"), TEXT('Material master'!$A$2:'Material master'!$A$275, "0"), 'Material master'!$G$2:'Material master'!$G$275, 1),"")</f>
        <v>0</v>
      </c>
      <c r="H1932" t="s">
        <v>710</v>
      </c>
      <c r="I1932" s="261">
        <f xml:space="preserve"> AVERAGE(L1932:W1932)</f>
        <v>9.4411057692307662E-2</v>
      </c>
      <c r="K1932" s="33"/>
      <c r="L1932" s="33">
        <f t="shared" ref="L1932:W1932" si="1736" xml:space="preserve"> IFERROR(L1930 / ($I1931 * L1931 ), L1930 / ($I1931 * 1%))</f>
        <v>0.10328525641025642</v>
      </c>
      <c r="M1932" s="33">
        <f t="shared" si="1736"/>
        <v>9.0945512820512817E-2</v>
      </c>
      <c r="N1932" s="33">
        <f t="shared" si="1736"/>
        <v>9.8397435897435881E-2</v>
      </c>
      <c r="O1932" s="33">
        <f t="shared" si="1736"/>
        <v>9.9599358974358954E-2</v>
      </c>
      <c r="P1932" s="33">
        <f t="shared" si="1736"/>
        <v>8.8862179487179491E-2</v>
      </c>
      <c r="Q1932" s="33">
        <f t="shared" si="1736"/>
        <v>9.2868589743589733E-2</v>
      </c>
      <c r="R1932" s="33">
        <f t="shared" si="1736"/>
        <v>9.623397435897435E-2</v>
      </c>
      <c r="S1932" s="33">
        <f t="shared" si="1736"/>
        <v>9.3108974358974347E-2</v>
      </c>
      <c r="T1932" s="33">
        <f t="shared" si="1736"/>
        <v>9.2868589743589733E-2</v>
      </c>
      <c r="U1932" s="33">
        <f t="shared" si="1736"/>
        <v>9.2227564102564094E-2</v>
      </c>
      <c r="V1932" s="33">
        <f t="shared" si="1736"/>
        <v>9.2307692307692299E-2</v>
      </c>
      <c r="W1932" s="33">
        <f t="shared" si="1736"/>
        <v>9.2227564102564094E-2</v>
      </c>
    </row>
    <row r="1933" spans="1:23" s="138" customFormat="1" x14ac:dyDescent="0.25">
      <c r="A1933" s="137" t="s">
        <v>669</v>
      </c>
      <c r="B1933" s="138" t="str">
        <f t="array" ref="B1933">_xlfn.TEXTJOIN(";", TRUE, IF(($I$1861:$I$1932)=A1933,$B$1861:$B$1932,""))</f>
        <v>PWP01;PSS13</v>
      </c>
      <c r="H1933" s="138" t="s">
        <v>705</v>
      </c>
      <c r="J1933" s="140"/>
      <c r="K1933" s="140"/>
      <c r="L1933" s="140">
        <f>_xlfn.MAXIFS($L$1861:$L$1932,$I$1861:$I$1932,$A1933,$H$1861:$H$1932,$H1933)</f>
        <v>313.69670329670333</v>
      </c>
      <c r="M1933" s="140">
        <f>_xlfn.MAXIFS($M$1861:$M$1932,$I$1861:$I$1932,$A1933,$H$1861:$H$1932,$H1933)</f>
        <v>152.48253968253968</v>
      </c>
      <c r="N1933" s="140">
        <f>_xlfn.MAXIFS($N$1861:$N$1932,$I$1861:$I$1932,$A1933,$H$1861:$H$1932,$H1933)</f>
        <v>160.47460317460317</v>
      </c>
      <c r="O1933" s="140">
        <f>_xlfn.MAXIFS($O$1861:$O$1932,$I$1861:$I$1932,$A1933,$H$1861:$H$1932,$H1933)</f>
        <v>183.75714285714287</v>
      </c>
      <c r="P1933" s="140">
        <f>_xlfn.MAXIFS($P$1861:$P$1932,$I$1861:$I$1932,$A1933,$H$1861:$H$1932,$H1933)</f>
        <v>180.74126984126985</v>
      </c>
      <c r="Q1933" s="140">
        <f>_xlfn.MAXIFS($Q$1861:$Q$1932,$I$1861:$I$1932,$A1933,$H$1861:$H$1932,$H1933)</f>
        <v>181.43492063492064</v>
      </c>
      <c r="R1933" s="140">
        <f>_xlfn.MAXIFS($R$1861:$R$1932,$I$1861:$I$1932,$A1933,$H$1861:$H$1932,$H1933)</f>
        <v>182.52063492063493</v>
      </c>
      <c r="S1933" s="140">
        <f>_xlfn.MAXIFS($S$1861:$S$1932,$I$1861:$I$1932,$A1933,$H$1861:$H$1932,$H1933)</f>
        <v>177.09206349206349</v>
      </c>
      <c r="T1933" s="140">
        <f>_xlfn.MAXIFS($T$1861:$T$1932,$I$1861:$I$1932,$A1933,$H$1861:$H$1932,$H1933)</f>
        <v>180.28888888888886</v>
      </c>
      <c r="U1933" s="140">
        <f>_xlfn.MAXIFS($U$1861:$U$1932,$I$1861:$I$1932,$A1933,$H$1861:$H$1932,$H1933)</f>
        <v>181.04285714285714</v>
      </c>
      <c r="V1933" s="140">
        <f>_xlfn.MAXIFS($V$1861:$V$1932,$I$1861:$I$1932,$A1933,$H$1861:$H$1932,$H1933)</f>
        <v>179.83650793650793</v>
      </c>
      <c r="W1933" s="140">
        <f>_xlfn.MAXIFS($W$1861:$W$1932,$I$1861:$I$1932,$A1933,$H$1861:$H$1932,$H1933)</f>
        <v>176.06666666666666</v>
      </c>
    </row>
    <row r="1934" spans="1:23" x14ac:dyDescent="0.25">
      <c r="A1934" s="257" t="s">
        <v>669</v>
      </c>
      <c r="B1934" t="str">
        <f t="array" ref="B1934">_xlfn.TEXTJOIN(";", TRUE, IF(($I$1861:$I$1932)=A1934,$B$1861:$B$1932,""))</f>
        <v>PWP01;PSS13</v>
      </c>
      <c r="H1934" t="s">
        <v>712</v>
      </c>
      <c r="I1934" t="s">
        <v>713</v>
      </c>
      <c r="J1934" s="32">
        <f>_xlfn.XLOOKUP(I1934,'FTE sheet'!$A$2:$A$5,'FTE sheet'!$B$2:$B$5,0,0)</f>
        <v>6240</v>
      </c>
      <c r="K1934" s="32"/>
      <c r="L1934" s="32">
        <f>J1934/12</f>
        <v>520</v>
      </c>
      <c r="M1934" s="32">
        <f>J1934/12</f>
        <v>520</v>
      </c>
      <c r="N1934" s="32">
        <f>J1934/12</f>
        <v>520</v>
      </c>
      <c r="O1934" s="32">
        <f>J1934/12</f>
        <v>520</v>
      </c>
      <c r="P1934" s="32">
        <f>J1934/12</f>
        <v>520</v>
      </c>
      <c r="Q1934" s="32">
        <f>J1934/12</f>
        <v>520</v>
      </c>
      <c r="R1934" s="32">
        <f>J1934/12</f>
        <v>520</v>
      </c>
      <c r="S1934" s="32">
        <f>J1934/12</f>
        <v>520</v>
      </c>
      <c r="T1934" s="32">
        <f>J1934/12</f>
        <v>520</v>
      </c>
      <c r="U1934" s="32">
        <f>J1934/12</f>
        <v>520</v>
      </c>
      <c r="V1934" s="32">
        <f>J1934/12</f>
        <v>520</v>
      </c>
      <c r="W1934" s="32">
        <f>J1934/12</f>
        <v>520</v>
      </c>
    </row>
    <row r="1935" spans="1:23" ht="15.75" thickBot="1" x14ac:dyDescent="0.3">
      <c r="A1935" s="257" t="s">
        <v>669</v>
      </c>
      <c r="B1935" t="str">
        <f t="array" ref="B1935">_xlfn.TEXTJOIN(";", TRUE, IF(($I$1861:$I$1932)=A1935,$B$1861:$B$1932,""))</f>
        <v>PWP01;PSS13</v>
      </c>
      <c r="H1935" t="s">
        <v>714</v>
      </c>
      <c r="I1935">
        <v>1</v>
      </c>
      <c r="J1935" s="32">
        <f>'FTE sheet'!$B$2 / 12</f>
        <v>124.33333333333333</v>
      </c>
      <c r="K1935" s="32"/>
      <c r="L1935" s="32">
        <f t="shared" ref="L1935:W1935" si="1737">L1933*$I1935/$J1935</f>
        <v>2.5230297852281769</v>
      </c>
      <c r="M1935" s="32">
        <f t="shared" si="1737"/>
        <v>1.2264011234520618</v>
      </c>
      <c r="N1935" s="32">
        <f t="shared" si="1737"/>
        <v>1.2906804544874251</v>
      </c>
      <c r="O1935" s="32">
        <f t="shared" si="1737"/>
        <v>1.477939486786672</v>
      </c>
      <c r="P1935" s="32">
        <f t="shared" si="1737"/>
        <v>1.4536831354525726</v>
      </c>
      <c r="Q1935" s="32">
        <f t="shared" si="1737"/>
        <v>1.4592620962594154</v>
      </c>
      <c r="R1935" s="32">
        <f t="shared" si="1737"/>
        <v>1.4679943827396913</v>
      </c>
      <c r="S1935" s="32">
        <f t="shared" si="1737"/>
        <v>1.4243329503383122</v>
      </c>
      <c r="T1935" s="32">
        <f t="shared" si="1737"/>
        <v>1.4500446827524573</v>
      </c>
      <c r="U1935" s="32">
        <f t="shared" si="1737"/>
        <v>1.4561087705859825</v>
      </c>
      <c r="V1935" s="32">
        <f t="shared" si="1737"/>
        <v>1.4464062300523426</v>
      </c>
      <c r="W1935" s="32">
        <f t="shared" si="1737"/>
        <v>1.4160857908847184</v>
      </c>
    </row>
    <row r="1936" spans="1:23" s="138" customFormat="1" x14ac:dyDescent="0.25">
      <c r="A1936" s="137" t="s">
        <v>670</v>
      </c>
      <c r="B1936" s="138" t="str">
        <f t="array" ref="B1936">_xlfn.TEXTJOIN(";", TRUE, IF(($I$1861:$I$1932)=A1936,$B$1861:$B$1932,""))</f>
        <v>PML24;PML01;PML02;PML03</v>
      </c>
      <c r="H1936" s="138" t="s">
        <v>705</v>
      </c>
      <c r="J1936" s="140"/>
      <c r="K1936" s="140"/>
      <c r="L1936" s="140">
        <f>_xlfn.MAXIFS($L$1861:$L$1932,$I$1861:$I$1932,$A1936,$H$1861:$H$1932,$H1936)</f>
        <v>247.18975468975464</v>
      </c>
      <c r="M1936" s="140">
        <f>_xlfn.MAXIFS($M$1861:$M$1932,$I$1861:$I$1932,$A1936,$H$1861:$H$1932,$H1936)</f>
        <v>396.06436965811963</v>
      </c>
      <c r="N1936" s="140">
        <f>_xlfn.MAXIFS($N$1861:$N$1932,$I$1861:$I$1932,$A1936,$H$1861:$H$1932,$H1936)</f>
        <v>412.1901709401709</v>
      </c>
      <c r="O1936" s="140">
        <f>_xlfn.MAXIFS($O$1861:$O$1932,$I$1861:$I$1932,$A1936,$H$1861:$H$1932,$H1936)</f>
        <v>398.93696581196576</v>
      </c>
      <c r="P1936" s="140">
        <f>_xlfn.MAXIFS($P$1861:$P$1932,$I$1861:$I$1932,$A1936,$H$1861:$H$1932,$H1936)</f>
        <v>399.92922008547009</v>
      </c>
      <c r="Q1936" s="140">
        <f>_xlfn.MAXIFS($Q$1861:$Q$1932,$I$1861:$I$1932,$A1936,$H$1861:$H$1932,$H1936)</f>
        <v>416.78285256410254</v>
      </c>
      <c r="R1936" s="140">
        <f>_xlfn.MAXIFS($R$1861:$R$1932,$I$1861:$I$1932,$A1936,$H$1861:$H$1932,$H1936)</f>
        <v>407.13675213675214</v>
      </c>
      <c r="S1936" s="140">
        <f>_xlfn.MAXIFS($S$1861:$S$1932,$I$1861:$I$1932,$A1936,$H$1861:$H$1932,$H1936)</f>
        <v>397.14610042735046</v>
      </c>
      <c r="T1936" s="140">
        <f>_xlfn.MAXIFS($T$1861:$T$1932,$I$1861:$I$1932,$A1936,$H$1861:$H$1932,$H1936)</f>
        <v>353.4815705128205</v>
      </c>
      <c r="U1936" s="140">
        <f>_xlfn.MAXIFS($U$1861:$U$1932,$I$1861:$I$1932,$A1936,$H$1861:$H$1932,$H1936)</f>
        <v>432.08867521367523</v>
      </c>
      <c r="V1936" s="140">
        <f>_xlfn.MAXIFS($V$1861:$V$1932,$I$1861:$I$1932,$A1936,$H$1861:$H$1932,$H1936)</f>
        <v>418.53231837606842</v>
      </c>
      <c r="W1936" s="140">
        <f>_xlfn.MAXIFS($W$1861:$W$1932,$I$1861:$I$1932,$A1936,$H$1861:$H$1932,$H1936)</f>
        <v>390.3125</v>
      </c>
    </row>
    <row r="1937" spans="1:23" x14ac:dyDescent="0.25">
      <c r="A1937" s="257" t="s">
        <v>670</v>
      </c>
      <c r="B1937" t="str">
        <f t="array" ref="B1937">_xlfn.TEXTJOIN(";", TRUE, IF(($I$1861:$I$1932)=A1937,$B$1861:$B$1932,""))</f>
        <v>PML24;PML01;PML02;PML03</v>
      </c>
      <c r="H1937" t="s">
        <v>712</v>
      </c>
      <c r="I1937" t="s">
        <v>713</v>
      </c>
      <c r="J1937" s="32">
        <f>_xlfn.XLOOKUP(I1937,'FTE sheet'!$A$2:$A$5,'FTE sheet'!$B$2:$B$5,0,0)</f>
        <v>6240</v>
      </c>
      <c r="K1937" s="32"/>
      <c r="L1937" s="32">
        <f>J1937/12</f>
        <v>520</v>
      </c>
      <c r="M1937" s="32">
        <f>J1937/12</f>
        <v>520</v>
      </c>
      <c r="N1937" s="32">
        <f>J1937/12</f>
        <v>520</v>
      </c>
      <c r="O1937" s="32">
        <f>J1937/12</f>
        <v>520</v>
      </c>
      <c r="P1937" s="32">
        <f>J1937/12</f>
        <v>520</v>
      </c>
      <c r="Q1937" s="32">
        <f>J1937/12</f>
        <v>520</v>
      </c>
      <c r="R1937" s="32">
        <f>J1937/12</f>
        <v>520</v>
      </c>
      <c r="S1937" s="32">
        <f>J1937/12</f>
        <v>520</v>
      </c>
      <c r="T1937" s="32">
        <f>J1937/12</f>
        <v>520</v>
      </c>
      <c r="U1937" s="32">
        <f>J1937/12</f>
        <v>520</v>
      </c>
      <c r="V1937" s="32">
        <f>J1937/12</f>
        <v>520</v>
      </c>
      <c r="W1937" s="32">
        <f>J1937/12</f>
        <v>520</v>
      </c>
    </row>
    <row r="1938" spans="1:23" ht="15.75" thickBot="1" x14ac:dyDescent="0.3">
      <c r="A1938" s="257" t="s">
        <v>670</v>
      </c>
      <c r="B1938" t="str">
        <f t="array" ref="B1938">_xlfn.TEXTJOIN(";", TRUE, IF(($I$1861:$I$1932)=A1938,$B$1861:$B$1932,""))</f>
        <v>PML24;PML01;PML02;PML03</v>
      </c>
      <c r="H1938" t="s">
        <v>714</v>
      </c>
      <c r="I1938">
        <v>1</v>
      </c>
      <c r="J1938" s="32">
        <f>'FTE sheet'!$B$2 / 12</f>
        <v>124.33333333333333</v>
      </c>
      <c r="K1938" s="32"/>
      <c r="L1938" s="32">
        <f t="shared" ref="L1938:W1938" si="1738">L1936*$I1938/$J1938</f>
        <v>1.9881213513921285</v>
      </c>
      <c r="M1938" s="32">
        <f t="shared" si="1738"/>
        <v>3.1855043136041794</v>
      </c>
      <c r="N1938" s="32">
        <f t="shared" si="1738"/>
        <v>3.3152024472399804</v>
      </c>
      <c r="O1938" s="32">
        <f t="shared" si="1738"/>
        <v>3.2086083041176874</v>
      </c>
      <c r="P1938" s="32">
        <f t="shared" si="1738"/>
        <v>3.2165889014917166</v>
      </c>
      <c r="Q1938" s="32">
        <f t="shared" si="1738"/>
        <v>3.3521409053413076</v>
      </c>
      <c r="R1938" s="32">
        <f t="shared" si="1738"/>
        <v>3.2745583281776312</v>
      </c>
      <c r="S1938" s="32">
        <f t="shared" si="1738"/>
        <v>3.194204561077886</v>
      </c>
      <c r="T1938" s="32">
        <f t="shared" si="1738"/>
        <v>2.8430153124355537</v>
      </c>
      <c r="U1938" s="32">
        <f t="shared" si="1738"/>
        <v>3.4752440365711146</v>
      </c>
      <c r="V1938" s="32">
        <f t="shared" si="1738"/>
        <v>3.3662116759469312</v>
      </c>
      <c r="W1938" s="32">
        <f t="shared" si="1738"/>
        <v>3.1392426273458445</v>
      </c>
    </row>
    <row r="1939" spans="1:23" s="138" customFormat="1" x14ac:dyDescent="0.25">
      <c r="A1939" s="137" t="s">
        <v>671</v>
      </c>
      <c r="B1939" s="138" t="str">
        <f t="array" ref="B1939">_xlfn.TEXTJOIN(";", TRUE, IF(($I$1861:$I$1932)=A1939,$B$1861:$B$1932,""))</f>
        <v>PML15;PML16;PSS21;PML21</v>
      </c>
      <c r="H1939" s="138" t="s">
        <v>705</v>
      </c>
      <c r="J1939" s="140"/>
      <c r="K1939" s="140"/>
      <c r="L1939" s="140">
        <f>_xlfn.MAXIFS($L$1861:$L$1932,$I$1861:$I$1932,$A1939,$H$1861:$H$1932,$H1939)</f>
        <v>543.31721017319398</v>
      </c>
      <c r="M1939" s="140">
        <f>_xlfn.MAXIFS($M$1861:$M$1932,$I$1861:$I$1932,$A1939,$H$1861:$H$1932,$H1939)</f>
        <v>405.73568419410208</v>
      </c>
      <c r="N1939" s="140">
        <f>_xlfn.MAXIFS($N$1861:$N$1932,$I$1861:$I$1932,$A1939,$H$1861:$H$1932,$H1939)</f>
        <v>375.44286680189316</v>
      </c>
      <c r="O1939" s="140">
        <f>_xlfn.MAXIFS($O$1861:$O$1932,$I$1861:$I$1932,$A1939,$H$1861:$H$1932,$H1939)</f>
        <v>390.99391480730225</v>
      </c>
      <c r="P1939" s="140">
        <f>_xlfn.MAXIFS($P$1861:$P$1932,$I$1861:$I$1932,$A1939,$H$1861:$H$1932,$H1939)</f>
        <v>391.72413793103448</v>
      </c>
      <c r="Q1939" s="140">
        <f>_xlfn.MAXIFS($Q$1861:$Q$1932,$I$1861:$I$1932,$A1939,$H$1861:$H$1932,$H1939)</f>
        <v>370.16903313049357</v>
      </c>
      <c r="R1939" s="140">
        <f>_xlfn.MAXIFS($R$1861:$R$1932,$I$1861:$I$1932,$A1939,$H$1861:$H$1932,$H1939)</f>
        <v>381.07245020023925</v>
      </c>
      <c r="S1939" s="140">
        <f>_xlfn.MAXIFS($S$1861:$S$1932,$I$1861:$I$1932,$A1939,$H$1861:$H$1932,$H1939)</f>
        <v>406.46798772559418</v>
      </c>
      <c r="T1939" s="140">
        <f>_xlfn.MAXIFS($T$1861:$T$1932,$I$1861:$I$1932,$A1939,$H$1861:$H$1932,$H1939)</f>
        <v>371.3361418838092</v>
      </c>
      <c r="U1939" s="140">
        <f>_xlfn.MAXIFS($U$1861:$U$1932,$I$1861:$I$1932,$A1939,$H$1861:$H$1932,$H1939)</f>
        <v>400.7343839392521</v>
      </c>
      <c r="V1939" s="140">
        <f>_xlfn.MAXIFS($V$1861:$V$1932,$I$1861:$I$1932,$A1939,$H$1861:$H$1932,$H1939)</f>
        <v>390.078535392937</v>
      </c>
      <c r="W1939" s="140">
        <f>_xlfn.MAXIFS($W$1861:$W$1932,$I$1861:$I$1932,$A1939,$H$1861:$H$1932,$H1939)</f>
        <v>395.94736568367398</v>
      </c>
    </row>
    <row r="1940" spans="1:23" x14ac:dyDescent="0.25">
      <c r="A1940" s="257" t="s">
        <v>671</v>
      </c>
      <c r="B1940" t="str">
        <f t="array" ref="B1940">_xlfn.TEXTJOIN(";", TRUE, IF(($I$1861:$I$1932)=A1940,$B$1861:$B$1932,""))</f>
        <v>PML15;PML16;PSS21;PML21</v>
      </c>
      <c r="H1940" t="s">
        <v>712</v>
      </c>
      <c r="I1940" t="s">
        <v>713</v>
      </c>
      <c r="J1940" s="32">
        <f>_xlfn.XLOOKUP(I1940,'FTE sheet'!$A$2:$A$5,'FTE sheet'!$B$2:$B$5,0,0)</f>
        <v>6240</v>
      </c>
      <c r="K1940" s="32"/>
      <c r="L1940" s="32">
        <f>J1940/12</f>
        <v>520</v>
      </c>
      <c r="M1940" s="32">
        <f>J1940/12</f>
        <v>520</v>
      </c>
      <c r="N1940" s="32">
        <f>J1940/12</f>
        <v>520</v>
      </c>
      <c r="O1940" s="32">
        <f>J1940/12</f>
        <v>520</v>
      </c>
      <c r="P1940" s="32">
        <f>J1940/12</f>
        <v>520</v>
      </c>
      <c r="Q1940" s="32">
        <f>J1940/12</f>
        <v>520</v>
      </c>
      <c r="R1940" s="32">
        <f>J1940/12</f>
        <v>520</v>
      </c>
      <c r="S1940" s="32">
        <f>J1940/12</f>
        <v>520</v>
      </c>
      <c r="T1940" s="32">
        <f>J1940/12</f>
        <v>520</v>
      </c>
      <c r="U1940" s="32">
        <f>J1940/12</f>
        <v>520</v>
      </c>
      <c r="V1940" s="32">
        <f>J1940/12</f>
        <v>520</v>
      </c>
      <c r="W1940" s="32">
        <f>J1940/12</f>
        <v>520</v>
      </c>
    </row>
    <row r="1941" spans="1:23" ht="15.75" thickBot="1" x14ac:dyDescent="0.3">
      <c r="A1941" s="257" t="s">
        <v>671</v>
      </c>
      <c r="B1941" t="str">
        <f t="array" ref="B1941">_xlfn.TEXTJOIN(";", TRUE, IF(($I$1861:$I$1932)=A1941,$B$1861:$B$1932,""))</f>
        <v>PML15;PML16;PSS21;PML21</v>
      </c>
      <c r="H1941" t="s">
        <v>714</v>
      </c>
      <c r="I1941">
        <v>1</v>
      </c>
      <c r="J1941" s="32">
        <f>'FTE sheet'!$B$2 / 12</f>
        <v>124.33333333333333</v>
      </c>
      <c r="K1941" s="32"/>
      <c r="L1941" s="32">
        <f t="shared" ref="L1941:W1941" si="1739">L1939*$I1941/$J1941</f>
        <v>4.3698435134573241</v>
      </c>
      <c r="M1941" s="32">
        <f t="shared" si="1739"/>
        <v>3.2632896852072553</v>
      </c>
      <c r="N1941" s="32">
        <f t="shared" si="1739"/>
        <v>3.0196477222672375</v>
      </c>
      <c r="O1941" s="32">
        <f t="shared" si="1739"/>
        <v>3.1447231753938518</v>
      </c>
      <c r="P1941" s="32">
        <f t="shared" si="1739"/>
        <v>3.1505962836276233</v>
      </c>
      <c r="Q1941" s="32">
        <f t="shared" si="1739"/>
        <v>2.9772308294677767</v>
      </c>
      <c r="R1941" s="32">
        <f t="shared" si="1739"/>
        <v>3.0649258729241762</v>
      </c>
      <c r="S1941" s="32">
        <f t="shared" si="1739"/>
        <v>3.2691795259431169</v>
      </c>
      <c r="T1941" s="32">
        <f t="shared" si="1739"/>
        <v>2.9866177631405568</v>
      </c>
      <c r="U1941" s="32">
        <f t="shared" si="1739"/>
        <v>3.2230647501816523</v>
      </c>
      <c r="V1941" s="32">
        <f t="shared" si="1739"/>
        <v>3.1373608744740245</v>
      </c>
      <c r="W1941" s="32">
        <f t="shared" si="1739"/>
        <v>3.1845632628713725</v>
      </c>
    </row>
    <row r="1942" spans="1:23" s="138" customFormat="1" x14ac:dyDescent="0.25">
      <c r="A1942" s="137" t="s">
        <v>672</v>
      </c>
      <c r="B1942" s="138" t="str">
        <f t="array" ref="B1942">_xlfn.TEXTJOIN(";", TRUE, IF(($I$1861:$I$1932)=A1942,$B$1861:$B$1932,""))</f>
        <v>PML05;PML06;PML12</v>
      </c>
      <c r="H1942" s="138" t="s">
        <v>705</v>
      </c>
      <c r="J1942" s="140"/>
      <c r="K1942" s="140"/>
      <c r="L1942" s="140">
        <f>_xlfn.MAXIFS($L$1861:$L$1932,$I$1861:$I$1932,$A1942,$H$1861:$H$1932,$H1942)</f>
        <v>325.21739130434781</v>
      </c>
      <c r="M1942" s="140">
        <f>_xlfn.MAXIFS($M$1861:$M$1932,$I$1861:$I$1932,$A1942,$H$1861:$H$1932,$H1942)</f>
        <v>330.18633540372673</v>
      </c>
      <c r="N1942" s="140">
        <f>_xlfn.MAXIFS($N$1861:$N$1932,$I$1861:$I$1932,$A1942,$H$1861:$H$1932,$H1942)</f>
        <v>331.73913043478262</v>
      </c>
      <c r="O1942" s="140">
        <f>_xlfn.MAXIFS($O$1861:$O$1932,$I$1861:$I$1932,$A1942,$H$1861:$H$1932,$H1942)</f>
        <v>331.98757763975158</v>
      </c>
      <c r="P1942" s="140">
        <f>_xlfn.MAXIFS($P$1861:$P$1932,$I$1861:$I$1932,$A1942,$H$1861:$H$1932,$H1942)</f>
        <v>329.93788819875778</v>
      </c>
      <c r="Q1942" s="140">
        <f>_xlfn.MAXIFS($Q$1861:$Q$1932,$I$1861:$I$1932,$A1942,$H$1861:$H$1932,$H1942)</f>
        <v>330.68322981366464</v>
      </c>
      <c r="R1942" s="140">
        <f>_xlfn.MAXIFS($R$1861:$R$1932,$I$1861:$I$1932,$A1942,$H$1861:$H$1932,$H1942)</f>
        <v>331.36645962732922</v>
      </c>
      <c r="S1942" s="140">
        <f>_xlfn.MAXIFS($S$1861:$S$1932,$I$1861:$I$1932,$A1942,$H$1861:$H$1932,$H1942)</f>
        <v>330.68322981366464</v>
      </c>
      <c r="T1942" s="140">
        <f>_xlfn.MAXIFS($T$1861:$T$1932,$I$1861:$I$1932,$A1942,$H$1861:$H$1932,$H1942)</f>
        <v>330.68322981366464</v>
      </c>
      <c r="U1942" s="140">
        <f>_xlfn.MAXIFS($U$1861:$U$1932,$I$1861:$I$1932,$A1942,$H$1861:$H$1932,$H1942)</f>
        <v>330.55900621118013</v>
      </c>
      <c r="V1942" s="140">
        <f>_xlfn.MAXIFS($V$1861:$V$1932,$I$1861:$I$1932,$A1942,$H$1861:$H$1932,$H1942)</f>
        <v>330.55900621118013</v>
      </c>
      <c r="W1942" s="140">
        <f>_xlfn.MAXIFS($W$1861:$W$1932,$I$1861:$I$1932,$A1942,$H$1861:$H$1932,$H1942)</f>
        <v>330.55900621118013</v>
      </c>
    </row>
    <row r="1943" spans="1:23" x14ac:dyDescent="0.25">
      <c r="A1943" s="257" t="s">
        <v>672</v>
      </c>
      <c r="B1943" t="str">
        <f t="array" ref="B1943">_xlfn.TEXTJOIN(";", TRUE, IF(($I$1861:$I$1932)=A1943,$B$1861:$B$1932,""))</f>
        <v>PML05;PML06;PML12</v>
      </c>
      <c r="H1943" t="s">
        <v>712</v>
      </c>
      <c r="I1943" t="s">
        <v>713</v>
      </c>
      <c r="J1943" s="32">
        <f>_xlfn.XLOOKUP(I1943,'FTE sheet'!$A$2:$A$5,'FTE sheet'!$B$2:$B$5,0,0)</f>
        <v>6240</v>
      </c>
      <c r="K1943" s="32"/>
      <c r="L1943" s="32">
        <f>J1943/12</f>
        <v>520</v>
      </c>
      <c r="M1943" s="32">
        <f>J1943/12</f>
        <v>520</v>
      </c>
      <c r="N1943" s="32">
        <f>J1943/12</f>
        <v>520</v>
      </c>
      <c r="O1943" s="32">
        <f>J1943/12</f>
        <v>520</v>
      </c>
      <c r="P1943" s="32">
        <f>J1943/12</f>
        <v>520</v>
      </c>
      <c r="Q1943" s="32">
        <f>J1943/12</f>
        <v>520</v>
      </c>
      <c r="R1943" s="32">
        <f>J1943/12</f>
        <v>520</v>
      </c>
      <c r="S1943" s="32">
        <f>J1943/12</f>
        <v>520</v>
      </c>
      <c r="T1943" s="32">
        <f>J1943/12</f>
        <v>520</v>
      </c>
      <c r="U1943" s="32">
        <f>J1943/12</f>
        <v>520</v>
      </c>
      <c r="V1943" s="32">
        <f>J1943/12</f>
        <v>520</v>
      </c>
      <c r="W1943" s="32">
        <f>J1943/12</f>
        <v>520</v>
      </c>
    </row>
    <row r="1944" spans="1:23" ht="15.75" thickBot="1" x14ac:dyDescent="0.3">
      <c r="A1944" s="257" t="s">
        <v>672</v>
      </c>
      <c r="B1944" t="str">
        <f t="array" ref="B1944">_xlfn.TEXTJOIN(";", TRUE, IF(($I$1861:$I$1932)=A1944,$B$1861:$B$1932,""))</f>
        <v>PML05;PML06;PML12</v>
      </c>
      <c r="H1944" t="s">
        <v>714</v>
      </c>
      <c r="I1944">
        <v>1</v>
      </c>
      <c r="J1944" s="32">
        <f>'FTE sheet'!$B$2 / 12</f>
        <v>124.33333333333333</v>
      </c>
      <c r="K1944" s="32"/>
      <c r="L1944" s="32">
        <f t="shared" ref="L1944:W1944" si="1740">L1942*$I1944/$J1944</f>
        <v>2.6156894742977035</v>
      </c>
      <c r="M1944" s="32">
        <f t="shared" si="1740"/>
        <v>2.6556541721479361</v>
      </c>
      <c r="N1944" s="32">
        <f t="shared" si="1740"/>
        <v>2.668143140226134</v>
      </c>
      <c r="O1944" s="32">
        <f t="shared" si="1740"/>
        <v>2.6701413751186456</v>
      </c>
      <c r="P1944" s="32">
        <f t="shared" si="1740"/>
        <v>2.6536559372554245</v>
      </c>
      <c r="Q1944" s="32">
        <f t="shared" si="1740"/>
        <v>2.6596506419329597</v>
      </c>
      <c r="R1944" s="32">
        <f t="shared" si="1740"/>
        <v>2.6651457878873663</v>
      </c>
      <c r="S1944" s="32">
        <f t="shared" si="1740"/>
        <v>2.6596506419329597</v>
      </c>
      <c r="T1944" s="32">
        <f t="shared" si="1740"/>
        <v>2.6596506419329597</v>
      </c>
      <c r="U1944" s="32">
        <f t="shared" si="1740"/>
        <v>2.6586515244867037</v>
      </c>
      <c r="V1944" s="32">
        <f t="shared" si="1740"/>
        <v>2.6586515244867037</v>
      </c>
      <c r="W1944" s="32">
        <f t="shared" si="1740"/>
        <v>2.6586515244867037</v>
      </c>
    </row>
    <row r="1945" spans="1:23" s="138" customFormat="1" x14ac:dyDescent="0.25">
      <c r="A1945" s="137" t="s">
        <v>673</v>
      </c>
      <c r="B1945" s="138" t="str">
        <f t="array" ref="B1945">_xlfn.TEXTJOIN(";", TRUE, IF(($I$1861:$I$1932)=A1945,$B$1861:$B$1932,""))</f>
        <v>PPM08</v>
      </c>
      <c r="H1945" s="138" t="s">
        <v>705</v>
      </c>
      <c r="J1945" s="140"/>
      <c r="K1945" s="140"/>
      <c r="L1945" s="140">
        <f>_xlfn.MAXIFS($L$1861:$L$1932,$I$1861:$I$1932,$A1945,$H$1861:$H$1932,$H1945)</f>
        <v>30.571428571428573</v>
      </c>
      <c r="M1945" s="140">
        <f>_xlfn.MAXIFS($M$1861:$M$1932,$I$1861:$I$1932,$A1945,$H$1861:$H$1932,$H1945)</f>
        <v>13.428571428571431</v>
      </c>
      <c r="N1945" s="140">
        <f>_xlfn.MAXIFS($N$1861:$N$1932,$I$1861:$I$1932,$A1945,$H$1861:$H$1932,$H1945)</f>
        <v>13.904761904761905</v>
      </c>
      <c r="O1945" s="140">
        <f>_xlfn.MAXIFS($O$1861:$O$1932,$I$1861:$I$1932,$A1945,$H$1861:$H$1932,$H1945)</f>
        <v>14.000000000000002</v>
      </c>
      <c r="P1945" s="140">
        <f>_xlfn.MAXIFS($P$1861:$P$1932,$I$1861:$I$1932,$A1945,$H$1861:$H$1932,$H1945)</f>
        <v>14.523809523809524</v>
      </c>
      <c r="Q1945" s="140">
        <f>_xlfn.MAXIFS($Q$1861:$Q$1932,$I$1861:$I$1932,$A1945,$H$1861:$H$1932,$H1945)</f>
        <v>13.380952380952383</v>
      </c>
      <c r="R1945" s="140">
        <f>_xlfn.MAXIFS($R$1861:$R$1932,$I$1861:$I$1932,$A1945,$H$1861:$H$1932,$H1945)</f>
        <v>13.285714285714288</v>
      </c>
      <c r="S1945" s="140">
        <f>_xlfn.MAXIFS($S$1861:$S$1932,$I$1861:$I$1932,$A1945,$H$1861:$H$1932,$H1945)</f>
        <v>13.380952380952383</v>
      </c>
      <c r="T1945" s="140">
        <f>_xlfn.MAXIFS($T$1861:$T$1932,$I$1861:$I$1932,$A1945,$H$1861:$H$1932,$H1945)</f>
        <v>13.380952380952383</v>
      </c>
      <c r="U1945" s="140">
        <f>_xlfn.MAXIFS($U$1861:$U$1932,$I$1861:$I$1932,$A1945,$H$1861:$H$1932,$H1945)</f>
        <v>13.666666666666668</v>
      </c>
      <c r="V1945" s="140">
        <f>_xlfn.MAXIFS($V$1861:$V$1932,$I$1861:$I$1932,$A1945,$H$1861:$H$1932,$H1945)</f>
        <v>13.761904761904763</v>
      </c>
      <c r="W1945" s="140">
        <f>_xlfn.MAXIFS($W$1861:$W$1932,$I$1861:$I$1932,$A1945,$H$1861:$H$1932,$H1945)</f>
        <v>13.571428571428573</v>
      </c>
    </row>
    <row r="1946" spans="1:23" x14ac:dyDescent="0.25">
      <c r="A1946" s="257" t="s">
        <v>673</v>
      </c>
      <c r="B1946" t="str">
        <f t="array" ref="B1946">_xlfn.TEXTJOIN(";", TRUE, IF(($I$1861:$I$1932)=A1946,$B$1861:$B$1932,""))</f>
        <v>PPM08</v>
      </c>
      <c r="H1946" t="s">
        <v>712</v>
      </c>
      <c r="I1946" t="s">
        <v>713</v>
      </c>
      <c r="J1946" s="32">
        <f>_xlfn.XLOOKUP(I1946,'FTE sheet'!$A$2:$A$5,'FTE sheet'!$B$2:$B$5,0,0)</f>
        <v>6240</v>
      </c>
      <c r="K1946" s="32"/>
      <c r="L1946" s="32">
        <f>J1946/12</f>
        <v>520</v>
      </c>
      <c r="M1946" s="32">
        <f>J1946/12</f>
        <v>520</v>
      </c>
      <c r="N1946" s="32">
        <f>J1946/12</f>
        <v>520</v>
      </c>
      <c r="O1946" s="32">
        <f>J1946/12</f>
        <v>520</v>
      </c>
      <c r="P1946" s="32">
        <f>J1946/12</f>
        <v>520</v>
      </c>
      <c r="Q1946" s="32">
        <f>J1946/12</f>
        <v>520</v>
      </c>
      <c r="R1946" s="32">
        <f>J1946/12</f>
        <v>520</v>
      </c>
      <c r="S1946" s="32">
        <f>J1946/12</f>
        <v>520</v>
      </c>
      <c r="T1946" s="32">
        <f>J1946/12</f>
        <v>520</v>
      </c>
      <c r="U1946" s="32">
        <f>J1946/12</f>
        <v>520</v>
      </c>
      <c r="V1946" s="32">
        <f>J1946/12</f>
        <v>520</v>
      </c>
      <c r="W1946" s="32">
        <f>J1946/12</f>
        <v>520</v>
      </c>
    </row>
    <row r="1947" spans="1:23" ht="15.75" thickBot="1" x14ac:dyDescent="0.3">
      <c r="A1947" s="257" t="s">
        <v>673</v>
      </c>
      <c r="B1947" t="str">
        <f t="array" ref="B1947">_xlfn.TEXTJOIN(";", TRUE, IF(($I$1861:$I$1932)=A1947,$B$1861:$B$1932,""))</f>
        <v>PPM08</v>
      </c>
      <c r="H1947" t="s">
        <v>714</v>
      </c>
      <c r="I1947">
        <v>1</v>
      </c>
      <c r="J1947" s="32">
        <f>'FTE sheet'!$B$2 / 12</f>
        <v>124.33333333333333</v>
      </c>
      <c r="K1947" s="32"/>
      <c r="L1947" s="32">
        <f t="shared" ref="L1947:W1947" si="1741">L1945*$I1947/$J1947</f>
        <v>0.24588280352355421</v>
      </c>
      <c r="M1947" s="32">
        <f t="shared" si="1741"/>
        <v>0.1080045959402528</v>
      </c>
      <c r="N1947" s="32">
        <f t="shared" si="1741"/>
        <v>0.11183454615090005</v>
      </c>
      <c r="O1947" s="32">
        <f t="shared" si="1741"/>
        <v>0.11260053619302951</v>
      </c>
      <c r="P1947" s="32">
        <f t="shared" si="1741"/>
        <v>0.11681348142474149</v>
      </c>
      <c r="Q1947" s="32">
        <f t="shared" si="1741"/>
        <v>0.10762160091918807</v>
      </c>
      <c r="R1947" s="32">
        <f t="shared" si="1741"/>
        <v>0.10685561087705862</v>
      </c>
      <c r="S1947" s="32">
        <f t="shared" si="1741"/>
        <v>0.10762160091918807</v>
      </c>
      <c r="T1947" s="32">
        <f t="shared" si="1741"/>
        <v>0.10762160091918807</v>
      </c>
      <c r="U1947" s="32">
        <f t="shared" si="1741"/>
        <v>0.10991957104557643</v>
      </c>
      <c r="V1947" s="32">
        <f t="shared" si="1741"/>
        <v>0.11068556108770587</v>
      </c>
      <c r="W1947" s="32">
        <f t="shared" si="1741"/>
        <v>0.10915358100344698</v>
      </c>
    </row>
    <row r="1948" spans="1:23" s="138" customFormat="1" x14ac:dyDescent="0.25">
      <c r="A1948" s="137" t="s">
        <v>674</v>
      </c>
      <c r="B1948" s="138" t="str">
        <f t="array" ref="B1948">_xlfn.TEXTJOIN(";", TRUE, IF(($I$1861:$I$1932)=A1948,$B$1861:$B$1932,""))</f>
        <v>PPM14</v>
      </c>
      <c r="H1948" s="138" t="s">
        <v>705</v>
      </c>
      <c r="J1948" s="140"/>
      <c r="K1948" s="140"/>
      <c r="L1948" s="140">
        <f>_xlfn.MAXIFS($L$1861:$L$1932,$I$1861:$I$1932,$A1948,$H$1861:$H$1932,$H1948)</f>
        <v>49.350649350649356</v>
      </c>
      <c r="M1948" s="140">
        <f>_xlfn.MAXIFS($M$1861:$M$1932,$I$1861:$I$1932,$A1948,$H$1861:$H$1932,$H1948)</f>
        <v>9.0259740259740262</v>
      </c>
      <c r="N1948" s="140">
        <f>_xlfn.MAXIFS($N$1861:$N$1932,$I$1861:$I$1932,$A1948,$H$1861:$H$1932,$H1948)</f>
        <v>19.480519480519483</v>
      </c>
      <c r="O1948" s="140">
        <f>_xlfn.MAXIFS($O$1861:$O$1932,$I$1861:$I$1932,$A1948,$H$1861:$H$1932,$H1948)</f>
        <v>140.84415584415586</v>
      </c>
      <c r="P1948" s="140">
        <f>_xlfn.MAXIFS($P$1861:$P$1932,$I$1861:$I$1932,$A1948,$H$1861:$H$1932,$H1948)</f>
        <v>144.48051948051946</v>
      </c>
      <c r="Q1948" s="140">
        <f>_xlfn.MAXIFS($Q$1861:$Q$1932,$I$1861:$I$1932,$A1948,$H$1861:$H$1932,$H1948)</f>
        <v>145.45454545454547</v>
      </c>
      <c r="R1948" s="140">
        <f>_xlfn.MAXIFS($R$1861:$R$1932,$I$1861:$I$1932,$A1948,$H$1861:$H$1932,$H1948)</f>
        <v>147.53246753246756</v>
      </c>
      <c r="S1948" s="140">
        <f>_xlfn.MAXIFS($S$1861:$S$1932,$I$1861:$I$1932,$A1948,$H$1861:$H$1932,$H1948)</f>
        <v>144.6103896103896</v>
      </c>
      <c r="T1948" s="140">
        <f>_xlfn.MAXIFS($T$1861:$T$1932,$I$1861:$I$1932,$A1948,$H$1861:$H$1932,$H1948)</f>
        <v>145.12987012987014</v>
      </c>
      <c r="U1948" s="140">
        <f>_xlfn.MAXIFS($U$1861:$U$1932,$I$1861:$I$1932,$A1948,$H$1861:$H$1932,$H1948)</f>
        <v>149.35064935064935</v>
      </c>
      <c r="V1948" s="140">
        <f>_xlfn.MAXIFS($V$1861:$V$1932,$I$1861:$I$1932,$A1948,$H$1861:$H$1932,$H1948)</f>
        <v>149.35064935064935</v>
      </c>
      <c r="W1948" s="140">
        <f>_xlfn.MAXIFS($W$1861:$W$1932,$I$1861:$I$1932,$A1948,$H$1861:$H$1932,$H1948)</f>
        <v>143.50649350649354</v>
      </c>
    </row>
    <row r="1949" spans="1:23" x14ac:dyDescent="0.25">
      <c r="A1949" s="257" t="s">
        <v>674</v>
      </c>
      <c r="B1949" t="str">
        <f t="array" ref="B1949">_xlfn.TEXTJOIN(";", TRUE, IF(($I$1861:$I$1932)=A1949,$B$1861:$B$1932,""))</f>
        <v>PPM14</v>
      </c>
      <c r="H1949" t="s">
        <v>712</v>
      </c>
      <c r="I1949" t="s">
        <v>713</v>
      </c>
      <c r="J1949" s="32">
        <f>_xlfn.XLOOKUP(I1949,'FTE sheet'!$A$2:$A$5,'FTE sheet'!$B$2:$B$5,0,0)</f>
        <v>6240</v>
      </c>
      <c r="K1949" s="32"/>
      <c r="L1949" s="32">
        <f>J1949/12</f>
        <v>520</v>
      </c>
      <c r="M1949" s="32">
        <f>J1949/12</f>
        <v>520</v>
      </c>
      <c r="N1949" s="32">
        <f>J1949/12</f>
        <v>520</v>
      </c>
      <c r="O1949" s="32">
        <f>J1949/12</f>
        <v>520</v>
      </c>
      <c r="P1949" s="32">
        <f>J1949/12</f>
        <v>520</v>
      </c>
      <c r="Q1949" s="32">
        <f>J1949/12</f>
        <v>520</v>
      </c>
      <c r="R1949" s="32">
        <f>J1949/12</f>
        <v>520</v>
      </c>
      <c r="S1949" s="32">
        <f>J1949/12</f>
        <v>520</v>
      </c>
      <c r="T1949" s="32">
        <f>J1949/12</f>
        <v>520</v>
      </c>
      <c r="U1949" s="32">
        <f>J1949/12</f>
        <v>520</v>
      </c>
      <c r="V1949" s="32">
        <f>J1949/12</f>
        <v>520</v>
      </c>
      <c r="W1949" s="32">
        <f>J1949/12</f>
        <v>520</v>
      </c>
    </row>
    <row r="1950" spans="1:23" ht="15.75" thickBot="1" x14ac:dyDescent="0.3">
      <c r="A1950" s="257" t="s">
        <v>674</v>
      </c>
      <c r="B1950" t="str">
        <f t="array" ref="B1950">_xlfn.TEXTJOIN(";", TRUE, IF(($I$1861:$I$1932)=A1950,$B$1861:$B$1932,""))</f>
        <v>PPM14</v>
      </c>
      <c r="H1950" t="s">
        <v>714</v>
      </c>
      <c r="I1950">
        <v>1</v>
      </c>
      <c r="J1950" s="32">
        <f>'FTE sheet'!$B$2 / 12</f>
        <v>124.33333333333333</v>
      </c>
      <c r="K1950" s="32"/>
      <c r="L1950" s="32">
        <f t="shared" ref="L1950:W1950" si="1742">L1948*$I1950/$J1950</f>
        <v>0.39692211273980715</v>
      </c>
      <c r="M1950" s="32">
        <f t="shared" si="1742"/>
        <v>7.2594965356359467E-2</v>
      </c>
      <c r="N1950" s="32">
        <f t="shared" si="1742"/>
        <v>0.15667978134466073</v>
      </c>
      <c r="O1950" s="32">
        <f t="shared" si="1742"/>
        <v>1.1327948191218971</v>
      </c>
      <c r="P1950" s="32">
        <f t="shared" si="1742"/>
        <v>1.1620417116395667</v>
      </c>
      <c r="Q1950" s="32">
        <f t="shared" si="1742"/>
        <v>1.1698757007068001</v>
      </c>
      <c r="R1950" s="32">
        <f t="shared" si="1742"/>
        <v>1.1865882107168972</v>
      </c>
      <c r="S1950" s="32">
        <f t="shared" si="1742"/>
        <v>1.1630862435151978</v>
      </c>
      <c r="T1950" s="32">
        <f t="shared" si="1742"/>
        <v>1.1672643710177224</v>
      </c>
      <c r="U1950" s="32">
        <f t="shared" si="1742"/>
        <v>1.2012116569757321</v>
      </c>
      <c r="V1950" s="32">
        <f t="shared" si="1742"/>
        <v>1.2012116569757321</v>
      </c>
      <c r="W1950" s="32">
        <f t="shared" si="1742"/>
        <v>1.1542077225723342</v>
      </c>
    </row>
    <row r="1951" spans="1:23" s="138" customFormat="1" x14ac:dyDescent="0.25">
      <c r="A1951" s="137" t="s">
        <v>675</v>
      </c>
      <c r="B1951" s="138" t="str">
        <f t="array" ref="B1951">_xlfn.TEXTJOIN(";", TRUE, IF(($I$1861:$I$1932)=A1951,$B$1861:$B$1932,""))</f>
        <v>PML11</v>
      </c>
      <c r="H1951" s="138" t="s">
        <v>705</v>
      </c>
      <c r="J1951" s="140"/>
      <c r="K1951" s="140"/>
      <c r="L1951" s="140">
        <f>_xlfn.MAXIFS($L$1861:$L$1932,$I$1861:$I$1932,$A1951,$H$1861:$H$1932,$H1951)</f>
        <v>48</v>
      </c>
      <c r="M1951" s="140">
        <f>_xlfn.MAXIFS($M$1861:$M$1932,$I$1861:$I$1932,$A1951,$H$1861:$H$1932,$H1951)</f>
        <v>114.66666666666667</v>
      </c>
      <c r="N1951" s="140">
        <f>_xlfn.MAXIFS($N$1861:$N$1932,$I$1861:$I$1932,$A1951,$H$1861:$H$1932,$H1951)</f>
        <v>125.33333333333333</v>
      </c>
      <c r="O1951" s="140">
        <f>_xlfn.MAXIFS($O$1861:$O$1932,$I$1861:$I$1932,$A1951,$H$1861:$H$1932,$H1951)</f>
        <v>129.33333333333334</v>
      </c>
      <c r="P1951" s="140">
        <f>_xlfn.MAXIFS($P$1861:$P$1932,$I$1861:$I$1932,$A1951,$H$1861:$H$1932,$H1951)</f>
        <v>125.33333333333333</v>
      </c>
      <c r="Q1951" s="140">
        <f>_xlfn.MAXIFS($Q$1861:$Q$1932,$I$1861:$I$1932,$A1951,$H$1861:$H$1932,$H1951)</f>
        <v>128</v>
      </c>
      <c r="R1951" s="140">
        <f>_xlfn.MAXIFS($R$1861:$R$1932,$I$1861:$I$1932,$A1951,$H$1861:$H$1932,$H1951)</f>
        <v>126.66666666666667</v>
      </c>
      <c r="S1951" s="140">
        <f>_xlfn.MAXIFS($S$1861:$S$1932,$I$1861:$I$1932,$A1951,$H$1861:$H$1932,$H1951)</f>
        <v>126.66666666666667</v>
      </c>
      <c r="T1951" s="140">
        <f>_xlfn.MAXIFS($T$1861:$T$1932,$I$1861:$I$1932,$A1951,$H$1861:$H$1932,$H1951)</f>
        <v>125.33333333333333</v>
      </c>
      <c r="U1951" s="140">
        <f>_xlfn.MAXIFS($U$1861:$U$1932,$I$1861:$I$1932,$A1951,$H$1861:$H$1932,$H1951)</f>
        <v>130.66666666666666</v>
      </c>
      <c r="V1951" s="140">
        <f>_xlfn.MAXIFS($V$1861:$V$1932,$I$1861:$I$1932,$A1951,$H$1861:$H$1932,$H1951)</f>
        <v>125.33333333333333</v>
      </c>
      <c r="W1951" s="140">
        <f>_xlfn.MAXIFS($W$1861:$W$1932,$I$1861:$I$1932,$A1951,$H$1861:$H$1932,$H1951)</f>
        <v>128</v>
      </c>
    </row>
    <row r="1952" spans="1:23" x14ac:dyDescent="0.25">
      <c r="A1952" s="257" t="s">
        <v>675</v>
      </c>
      <c r="B1952" t="str">
        <f t="array" ref="B1952">_xlfn.TEXTJOIN(";", TRUE, IF(($I$1861:$I$1932)=A1952,$B$1861:$B$1932,""))</f>
        <v>PML11</v>
      </c>
      <c r="H1952" t="s">
        <v>712</v>
      </c>
      <c r="I1952" t="s">
        <v>713</v>
      </c>
      <c r="J1952" s="32">
        <f>_xlfn.XLOOKUP(I1952,'FTE sheet'!$A$2:$A$5,'FTE sheet'!$B$2:$B$5,0,0)</f>
        <v>6240</v>
      </c>
      <c r="K1952" s="32"/>
      <c r="L1952" s="32">
        <f>J1952/12</f>
        <v>520</v>
      </c>
      <c r="M1952" s="32">
        <f>J1952/12</f>
        <v>520</v>
      </c>
      <c r="N1952" s="32">
        <f>J1952/12</f>
        <v>520</v>
      </c>
      <c r="O1952" s="32">
        <f>J1952/12</f>
        <v>520</v>
      </c>
      <c r="P1952" s="32">
        <f>J1952/12</f>
        <v>520</v>
      </c>
      <c r="Q1952" s="32">
        <f>J1952/12</f>
        <v>520</v>
      </c>
      <c r="R1952" s="32">
        <f>J1952/12</f>
        <v>520</v>
      </c>
      <c r="S1952" s="32">
        <f>J1952/12</f>
        <v>520</v>
      </c>
      <c r="T1952" s="32">
        <f>J1952/12</f>
        <v>520</v>
      </c>
      <c r="U1952" s="32">
        <f>J1952/12</f>
        <v>520</v>
      </c>
      <c r="V1952" s="32">
        <f>J1952/12</f>
        <v>520</v>
      </c>
      <c r="W1952" s="32">
        <f>J1952/12</f>
        <v>520</v>
      </c>
    </row>
    <row r="1953" spans="1:23" ht="15.75" thickBot="1" x14ac:dyDescent="0.3">
      <c r="A1953" s="257" t="s">
        <v>675</v>
      </c>
      <c r="B1953" t="str">
        <f t="array" ref="B1953">_xlfn.TEXTJOIN(";", TRUE, IF(($I$1861:$I$1932)=A1953,$B$1861:$B$1932,""))</f>
        <v>PML11</v>
      </c>
      <c r="H1953" t="s">
        <v>714</v>
      </c>
      <c r="I1953">
        <v>1</v>
      </c>
      <c r="J1953" s="32">
        <f>'FTE sheet'!$B$2 / 12</f>
        <v>124.33333333333333</v>
      </c>
      <c r="K1953" s="32"/>
      <c r="L1953" s="32">
        <f t="shared" ref="L1953:W1953" si="1743">L1951*$I1953/$J1953</f>
        <v>0.386058981233244</v>
      </c>
      <c r="M1953" s="32">
        <f t="shared" si="1743"/>
        <v>0.92225201072386065</v>
      </c>
      <c r="N1953" s="32">
        <f t="shared" si="1743"/>
        <v>1.0080428954423593</v>
      </c>
      <c r="O1953" s="32">
        <f t="shared" si="1743"/>
        <v>1.0402144772117963</v>
      </c>
      <c r="P1953" s="32">
        <f t="shared" si="1743"/>
        <v>1.0080428954423593</v>
      </c>
      <c r="Q1953" s="32">
        <f t="shared" si="1743"/>
        <v>1.0294906166219839</v>
      </c>
      <c r="R1953" s="32">
        <f t="shared" si="1743"/>
        <v>1.0187667560321716</v>
      </c>
      <c r="S1953" s="32">
        <f t="shared" si="1743"/>
        <v>1.0187667560321716</v>
      </c>
      <c r="T1953" s="32">
        <f t="shared" si="1743"/>
        <v>1.0080428954423593</v>
      </c>
      <c r="U1953" s="32">
        <f t="shared" si="1743"/>
        <v>1.0509383378016086</v>
      </c>
      <c r="V1953" s="32">
        <f t="shared" si="1743"/>
        <v>1.0080428954423593</v>
      </c>
      <c r="W1953" s="32">
        <f t="shared" si="1743"/>
        <v>1.0294906166219839</v>
      </c>
    </row>
    <row r="1954" spans="1:23" s="138" customFormat="1" x14ac:dyDescent="0.25">
      <c r="A1954" s="137" t="s">
        <v>676</v>
      </c>
      <c r="B1954" s="138" t="str">
        <f t="array" ref="B1954">_xlfn.TEXTJOIN(";", TRUE, IF(($I$1861:$I$1932)=A1954,$B$1861:$B$1932,""))</f>
        <v>PPM09</v>
      </c>
      <c r="H1954" s="138" t="s">
        <v>705</v>
      </c>
      <c r="J1954" s="140"/>
      <c r="K1954" s="140"/>
      <c r="L1954" s="140">
        <f>_xlfn.MAXIFS($L$1861:$L$1932,$I$1861:$I$1932,$A1954,$H$1861:$H$1932,$H1954)</f>
        <v>53.708333333333336</v>
      </c>
      <c r="M1954" s="140">
        <f>_xlfn.MAXIFS($M$1861:$M$1932,$I$1861:$I$1932,$A1954,$H$1861:$H$1932,$H1954)</f>
        <v>47.291666666666664</v>
      </c>
      <c r="N1954" s="140">
        <f>_xlfn.MAXIFS($N$1861:$N$1932,$I$1861:$I$1932,$A1954,$H$1861:$H$1932,$H1954)</f>
        <v>51.166666666666657</v>
      </c>
      <c r="O1954" s="140">
        <f>_xlfn.MAXIFS($O$1861:$O$1932,$I$1861:$I$1932,$A1954,$H$1861:$H$1932,$H1954)</f>
        <v>51.791666666666657</v>
      </c>
      <c r="P1954" s="140">
        <f>_xlfn.MAXIFS($P$1861:$P$1932,$I$1861:$I$1932,$A1954,$H$1861:$H$1932,$H1954)</f>
        <v>46.208333333333336</v>
      </c>
      <c r="Q1954" s="140">
        <f>_xlfn.MAXIFS($Q$1861:$Q$1932,$I$1861:$I$1932,$A1954,$H$1861:$H$1932,$H1954)</f>
        <v>48.291666666666664</v>
      </c>
      <c r="R1954" s="140">
        <f>_xlfn.MAXIFS($R$1861:$R$1932,$I$1861:$I$1932,$A1954,$H$1861:$H$1932,$H1954)</f>
        <v>50.041666666666664</v>
      </c>
      <c r="S1954" s="140">
        <f>_xlfn.MAXIFS($S$1861:$S$1932,$I$1861:$I$1932,$A1954,$H$1861:$H$1932,$H1954)</f>
        <v>48.416666666666657</v>
      </c>
      <c r="T1954" s="140">
        <f>_xlfn.MAXIFS($T$1861:$T$1932,$I$1861:$I$1932,$A1954,$H$1861:$H$1932,$H1954)</f>
        <v>48.291666666666664</v>
      </c>
      <c r="U1954" s="140">
        <f>_xlfn.MAXIFS($U$1861:$U$1932,$I$1861:$I$1932,$A1954,$H$1861:$H$1932,$H1954)</f>
        <v>47.958333333333329</v>
      </c>
      <c r="V1954" s="140">
        <f>_xlfn.MAXIFS($V$1861:$V$1932,$I$1861:$I$1932,$A1954,$H$1861:$H$1932,$H1954)</f>
        <v>47.999999999999993</v>
      </c>
      <c r="W1954" s="140">
        <f>_xlfn.MAXIFS($W$1861:$W$1932,$I$1861:$I$1932,$A1954,$H$1861:$H$1932,$H1954)</f>
        <v>47.958333333333329</v>
      </c>
    </row>
    <row r="1955" spans="1:23" x14ac:dyDescent="0.25">
      <c r="A1955" s="257" t="s">
        <v>676</v>
      </c>
      <c r="B1955" t="str">
        <f t="array" ref="B1955">_xlfn.TEXTJOIN(";", TRUE, IF(($I$1861:$I$1932)=A1955,$B$1861:$B$1932,""))</f>
        <v>PPM09</v>
      </c>
      <c r="H1955" t="s">
        <v>712</v>
      </c>
      <c r="I1955" t="s">
        <v>713</v>
      </c>
      <c r="J1955" s="32">
        <f>_xlfn.XLOOKUP(I1955,'FTE sheet'!$A$2:$A$5,'FTE sheet'!$B$2:$B$5,0,0)</f>
        <v>6240</v>
      </c>
      <c r="K1955" s="32"/>
      <c r="L1955" s="32">
        <f>J1955/12</f>
        <v>520</v>
      </c>
      <c r="M1955" s="32">
        <f>J1955/12</f>
        <v>520</v>
      </c>
      <c r="N1955" s="32">
        <f>J1955/12</f>
        <v>520</v>
      </c>
      <c r="O1955" s="32">
        <f>J1955/12</f>
        <v>520</v>
      </c>
      <c r="P1955" s="32">
        <f>J1955/12</f>
        <v>520</v>
      </c>
      <c r="Q1955" s="32">
        <f>J1955/12</f>
        <v>520</v>
      </c>
      <c r="R1955" s="32">
        <f>J1955/12</f>
        <v>520</v>
      </c>
      <c r="S1955" s="32">
        <f>J1955/12</f>
        <v>520</v>
      </c>
      <c r="T1955" s="32">
        <f>J1955/12</f>
        <v>520</v>
      </c>
      <c r="U1955" s="32">
        <f>J1955/12</f>
        <v>520</v>
      </c>
      <c r="V1955" s="32">
        <f>J1955/12</f>
        <v>520</v>
      </c>
      <c r="W1955" s="32">
        <f>J1955/12</f>
        <v>520</v>
      </c>
    </row>
    <row r="1956" spans="1:23" ht="15.75" thickBot="1" x14ac:dyDescent="0.3">
      <c r="A1956" s="257" t="s">
        <v>676</v>
      </c>
      <c r="B1956" t="str">
        <f t="array" ref="B1956">_xlfn.TEXTJOIN(";", TRUE, IF(($I$1861:$I$1932)=A1956,$B$1861:$B$1932,""))</f>
        <v>PPM09</v>
      </c>
      <c r="H1956" t="s">
        <v>714</v>
      </c>
      <c r="I1956">
        <v>1</v>
      </c>
      <c r="J1956" s="32">
        <f>'FTE sheet'!$B$2 / 12</f>
        <v>124.33333333333333</v>
      </c>
      <c r="K1956" s="32"/>
      <c r="L1956" s="32">
        <f t="shared" ref="L1956:W1956" si="1744">L1954*$I1956/$J1956</f>
        <v>0.43197050938337805</v>
      </c>
      <c r="M1956" s="32">
        <f t="shared" si="1744"/>
        <v>0.38036193029490617</v>
      </c>
      <c r="N1956" s="32">
        <f t="shared" si="1744"/>
        <v>0.4115281501340482</v>
      </c>
      <c r="O1956" s="32">
        <f t="shared" si="1744"/>
        <v>0.4165549597855227</v>
      </c>
      <c r="P1956" s="32">
        <f t="shared" si="1744"/>
        <v>0.3716487935656837</v>
      </c>
      <c r="Q1956" s="32">
        <f t="shared" si="1744"/>
        <v>0.38840482573726542</v>
      </c>
      <c r="R1956" s="32">
        <f t="shared" si="1744"/>
        <v>0.40247989276139412</v>
      </c>
      <c r="S1956" s="32">
        <f t="shared" si="1744"/>
        <v>0.38941018766756025</v>
      </c>
      <c r="T1956" s="32">
        <f t="shared" si="1744"/>
        <v>0.38840482573726542</v>
      </c>
      <c r="U1956" s="32">
        <f t="shared" si="1744"/>
        <v>0.38572386058981228</v>
      </c>
      <c r="V1956" s="32">
        <f t="shared" si="1744"/>
        <v>0.38605898123324395</v>
      </c>
      <c r="W1956" s="32">
        <f t="shared" si="1744"/>
        <v>0.38572386058981228</v>
      </c>
    </row>
    <row r="1957" spans="1:23" s="138" customFormat="1" x14ac:dyDescent="0.25">
      <c r="A1957" s="137" t="s">
        <v>677</v>
      </c>
      <c r="B1957" s="138" t="str">
        <f t="array" ref="B1957">_xlfn.TEXTJOIN(";", TRUE, IF(($I$1861:$I$1932)=A1957,$B$1861:$B$1932,""))</f>
        <v/>
      </c>
      <c r="H1957" s="138" t="s">
        <v>705</v>
      </c>
      <c r="J1957" s="140"/>
      <c r="K1957" s="140"/>
      <c r="L1957" s="140">
        <f>_xlfn.MAXIFS($L$1861:$L$1932,$I$1861:$I$1932,$A1957,$H$1861:$H$1932,$H1957)</f>
        <v>0</v>
      </c>
      <c r="M1957" s="140">
        <f>_xlfn.MAXIFS($M$1861:$M$1932,$I$1861:$I$1932,$A1957,$H$1861:$H$1932,$H1957)</f>
        <v>0</v>
      </c>
      <c r="N1957" s="140">
        <f>_xlfn.MAXIFS($N$1861:$N$1932,$I$1861:$I$1932,$A1957,$H$1861:$H$1932,$H1957)</f>
        <v>0</v>
      </c>
      <c r="O1957" s="140">
        <f>_xlfn.MAXIFS($O$1861:$O$1932,$I$1861:$I$1932,$A1957,$H$1861:$H$1932,$H1957)</f>
        <v>0</v>
      </c>
      <c r="P1957" s="140">
        <f>_xlfn.MAXIFS($P$1861:$P$1932,$I$1861:$I$1932,$A1957,$H$1861:$H$1932,$H1957)</f>
        <v>0</v>
      </c>
      <c r="Q1957" s="140">
        <f>_xlfn.MAXIFS($Q$1861:$Q$1932,$I$1861:$I$1932,$A1957,$H$1861:$H$1932,$H1957)</f>
        <v>0</v>
      </c>
      <c r="R1957" s="140">
        <f>_xlfn.MAXIFS($R$1861:$R$1932,$I$1861:$I$1932,$A1957,$H$1861:$H$1932,$H1957)</f>
        <v>0</v>
      </c>
      <c r="S1957" s="140">
        <f>_xlfn.MAXIFS($S$1861:$S$1932,$I$1861:$I$1932,$A1957,$H$1861:$H$1932,$H1957)</f>
        <v>0</v>
      </c>
      <c r="T1957" s="140">
        <f>_xlfn.MAXIFS($T$1861:$T$1932,$I$1861:$I$1932,$A1957,$H$1861:$H$1932,$H1957)</f>
        <v>0</v>
      </c>
      <c r="U1957" s="140">
        <f>_xlfn.MAXIFS($U$1861:$U$1932,$I$1861:$I$1932,$A1957,$H$1861:$H$1932,$H1957)</f>
        <v>0</v>
      </c>
      <c r="V1957" s="140">
        <f>_xlfn.MAXIFS($V$1861:$V$1932,$I$1861:$I$1932,$A1957,$H$1861:$H$1932,$H1957)</f>
        <v>0</v>
      </c>
      <c r="W1957" s="140">
        <f>_xlfn.MAXIFS($W$1861:$W$1932,$I$1861:$I$1932,$A1957,$H$1861:$H$1932,$H1957)</f>
        <v>0</v>
      </c>
    </row>
    <row r="1958" spans="1:23" x14ac:dyDescent="0.25">
      <c r="A1958" s="257" t="s">
        <v>677</v>
      </c>
      <c r="B1958" t="str">
        <f t="array" ref="B1958">_xlfn.TEXTJOIN(";", TRUE, IF(($I$1861:$I$1932)=A1958,$B$1861:$B$1932,""))</f>
        <v/>
      </c>
      <c r="H1958" t="s">
        <v>712</v>
      </c>
      <c r="I1958" t="s">
        <v>713</v>
      </c>
      <c r="J1958" s="32">
        <f>_xlfn.XLOOKUP(I1958,'FTE sheet'!$A$2:$A$5,'FTE sheet'!$B$2:$B$5,0,0)</f>
        <v>6240</v>
      </c>
      <c r="K1958" s="32"/>
      <c r="L1958" s="32">
        <f>J1958/12</f>
        <v>520</v>
      </c>
      <c r="M1958" s="32">
        <f>J1958/12</f>
        <v>520</v>
      </c>
      <c r="N1958" s="32">
        <f>J1958/12</f>
        <v>520</v>
      </c>
      <c r="O1958" s="32">
        <f>J1958/12</f>
        <v>520</v>
      </c>
      <c r="P1958" s="32">
        <f>J1958/12</f>
        <v>520</v>
      </c>
      <c r="Q1958" s="32">
        <f>J1958/12</f>
        <v>520</v>
      </c>
      <c r="R1958" s="32">
        <f>J1958/12</f>
        <v>520</v>
      </c>
      <c r="S1958" s="32">
        <f>J1958/12</f>
        <v>520</v>
      </c>
      <c r="T1958" s="32">
        <f>J1958/12</f>
        <v>520</v>
      </c>
      <c r="U1958" s="32">
        <f>J1958/12</f>
        <v>520</v>
      </c>
      <c r="V1958" s="32">
        <f>J1958/12</f>
        <v>520</v>
      </c>
      <c r="W1958" s="32">
        <f>J1958/12</f>
        <v>520</v>
      </c>
    </row>
    <row r="1959" spans="1:23" ht="15.75" thickBot="1" x14ac:dyDescent="0.3">
      <c r="A1959" s="257" t="s">
        <v>677</v>
      </c>
      <c r="B1959" t="str">
        <f t="array" ref="B1959">_xlfn.TEXTJOIN(";", TRUE, IF(($I$1861:$I$1932)=A1959,$B$1861:$B$1932,""))</f>
        <v/>
      </c>
      <c r="H1959" t="s">
        <v>714</v>
      </c>
      <c r="I1959">
        <v>1</v>
      </c>
      <c r="J1959" s="32">
        <f>'FTE sheet'!$B$2 / 12</f>
        <v>124.33333333333333</v>
      </c>
      <c r="K1959" s="32"/>
      <c r="L1959" s="32">
        <f t="shared" ref="L1959:W1959" si="1745">L1957*$I1959/$J1959</f>
        <v>0</v>
      </c>
      <c r="M1959" s="32">
        <f t="shared" si="1745"/>
        <v>0</v>
      </c>
      <c r="N1959" s="32">
        <f t="shared" si="1745"/>
        <v>0</v>
      </c>
      <c r="O1959" s="32">
        <f t="shared" si="1745"/>
        <v>0</v>
      </c>
      <c r="P1959" s="32">
        <f t="shared" si="1745"/>
        <v>0</v>
      </c>
      <c r="Q1959" s="32">
        <f t="shared" si="1745"/>
        <v>0</v>
      </c>
      <c r="R1959" s="32">
        <f t="shared" si="1745"/>
        <v>0</v>
      </c>
      <c r="S1959" s="32">
        <f t="shared" si="1745"/>
        <v>0</v>
      </c>
      <c r="T1959" s="32">
        <f t="shared" si="1745"/>
        <v>0</v>
      </c>
      <c r="U1959" s="32">
        <f t="shared" si="1745"/>
        <v>0</v>
      </c>
      <c r="V1959" s="32">
        <f t="shared" si="1745"/>
        <v>0</v>
      </c>
      <c r="W1959" s="32">
        <f t="shared" si="1745"/>
        <v>0</v>
      </c>
    </row>
    <row r="1960" spans="1:23" s="138" customFormat="1" x14ac:dyDescent="0.25">
      <c r="A1960" s="137" t="s">
        <v>678</v>
      </c>
      <c r="B1960" s="138" t="str">
        <f t="array" ref="B1960">_xlfn.TEXTJOIN(";", TRUE, IF(($I$1861:$I$1932)=A1960,$B$1861:$B$1932,""))</f>
        <v>PBA11;PBA20;PBA24;PBA25;PBA19</v>
      </c>
      <c r="H1960" s="138" t="s">
        <v>705</v>
      </c>
      <c r="J1960" s="140"/>
      <c r="K1960" s="140"/>
      <c r="L1960" s="140">
        <f>SUMIFS($L$1861:$L$1932,$I$1861:$I$1932,$A1960,$H$1861:$H$1932,$H1960)</f>
        <v>539.1430190417027</v>
      </c>
      <c r="M1960" s="140">
        <f>SUMIFS($M$1861:$M$1932,$I$1861:$I$1932,$A1960,$H$1861:$H$1932,$H1960)</f>
        <v>407.44958907007776</v>
      </c>
      <c r="N1960" s="140">
        <f>SUMIFS($N$1861:$N$1932,$I$1861:$I$1932,$A1960,$H$1861:$H$1932,$H1960)</f>
        <v>397.61833561175672</v>
      </c>
      <c r="O1960" s="140">
        <f>SUMIFS($O$1861:$O$1932,$I$1861:$I$1932,$A1960,$H$1861:$H$1932,$H1960)</f>
        <v>442.16176236044657</v>
      </c>
      <c r="P1960" s="140">
        <f>SUMIFS($P$1861:$P$1932,$I$1861:$I$1932,$A1960,$H$1861:$H$1932,$H1960)</f>
        <v>407.40091706539079</v>
      </c>
      <c r="Q1960" s="140">
        <f>SUMIFS($Q$1861:$Q$1932,$I$1861:$I$1932,$A1960,$H$1861:$H$1932,$H1960)</f>
        <v>428.83799460773145</v>
      </c>
      <c r="R1960" s="140">
        <f>SUMIFS($R$1861:$R$1932,$I$1861:$I$1932,$A1960,$H$1861:$H$1932,$H1960)</f>
        <v>413.72110251365046</v>
      </c>
      <c r="S1960" s="140">
        <f>SUMIFS($S$1861:$S$1932,$I$1861:$I$1932,$A1960,$H$1861:$H$1932,$H1960)</f>
        <v>406.15422864520605</v>
      </c>
      <c r="T1960" s="140">
        <f>SUMIFS($T$1861:$T$1932,$I$1861:$I$1932,$A1960,$H$1861:$H$1932,$H1960)</f>
        <v>356.24557633260645</v>
      </c>
      <c r="U1960" s="140">
        <f>SUMIFS($U$1861:$U$1932,$I$1861:$I$1932,$A1960,$H$1861:$H$1932,$H1960)</f>
        <v>426.77978685892225</v>
      </c>
      <c r="V1960" s="140">
        <f>SUMIFS($V$1861:$V$1932,$I$1861:$I$1932,$A1960,$H$1861:$H$1932,$H1960)</f>
        <v>395.03803095400849</v>
      </c>
      <c r="W1960" s="140">
        <f>SUMIFS($W$1861:$W$1932,$I$1861:$I$1932,$A1960,$H$1861:$H$1932,$H1960)</f>
        <v>422.91019621564737</v>
      </c>
    </row>
    <row r="1961" spans="1:23" x14ac:dyDescent="0.25">
      <c r="A1961" s="257" t="s">
        <v>678</v>
      </c>
      <c r="B1961" t="str">
        <f t="array" ref="B1961">_xlfn.TEXTJOIN(";", TRUE, IF(($I$1861:$I$1932)=A1961,$B$1861:$B$1932,""))</f>
        <v>PBA11;PBA20;PBA24;PBA25;PBA19</v>
      </c>
      <c r="H1961" t="s">
        <v>712</v>
      </c>
      <c r="I1961" t="s">
        <v>713</v>
      </c>
      <c r="J1961" s="32">
        <f>_xlfn.XLOOKUP(I1961,'FTE sheet'!$A$2:$A$5,'FTE sheet'!$B$2:$B$5,0,0)</f>
        <v>6240</v>
      </c>
      <c r="K1961" s="32"/>
      <c r="L1961" s="32">
        <f>J1961/12</f>
        <v>520</v>
      </c>
      <c r="M1961" s="32">
        <f>J1961/12</f>
        <v>520</v>
      </c>
      <c r="N1961" s="32">
        <f>J1961/12</f>
        <v>520</v>
      </c>
      <c r="O1961" s="32">
        <f>J1961/12</f>
        <v>520</v>
      </c>
      <c r="P1961" s="32">
        <f>J1961/12</f>
        <v>520</v>
      </c>
      <c r="Q1961" s="32">
        <f>J1961/12</f>
        <v>520</v>
      </c>
      <c r="R1961" s="32">
        <f>J1961/12</f>
        <v>520</v>
      </c>
      <c r="S1961" s="32">
        <f>J1961/12</f>
        <v>520</v>
      </c>
      <c r="T1961" s="32">
        <f>J1961/12</f>
        <v>520</v>
      </c>
      <c r="U1961" s="32">
        <f>J1961/12</f>
        <v>520</v>
      </c>
      <c r="V1961" s="32">
        <f>J1961/12</f>
        <v>520</v>
      </c>
      <c r="W1961" s="32">
        <f>J1961/12</f>
        <v>520</v>
      </c>
    </row>
    <row r="1962" spans="1:23" ht="15.75" thickBot="1" x14ac:dyDescent="0.3">
      <c r="A1962" s="257" t="s">
        <v>678</v>
      </c>
      <c r="B1962" t="str">
        <f t="array" ref="B1962">_xlfn.TEXTJOIN(";", TRUE, IF(($I$1861:$I$1932)=A1962,$B$1861:$B$1932,""))</f>
        <v>PBA11;PBA20;PBA24;PBA25;PBA19</v>
      </c>
      <c r="H1962" t="s">
        <v>714</v>
      </c>
      <c r="I1962">
        <v>1</v>
      </c>
      <c r="J1962" s="32">
        <f>'FTE sheet'!$B$2 / 12</f>
        <v>124.33333333333333</v>
      </c>
      <c r="K1962" s="32"/>
      <c r="L1962" s="32">
        <f t="shared" ref="L1962:W1962" si="1746">L1960*$I1962/$J1962</f>
        <v>4.3362709306303167</v>
      </c>
      <c r="M1962" s="32">
        <f t="shared" si="1746"/>
        <v>3.2770744429228778</v>
      </c>
      <c r="N1962" s="32">
        <f t="shared" si="1746"/>
        <v>3.1980026992902686</v>
      </c>
      <c r="O1962" s="32">
        <f t="shared" si="1746"/>
        <v>3.5562608232743695</v>
      </c>
      <c r="P1962" s="32">
        <f t="shared" si="1746"/>
        <v>3.2766829790782102</v>
      </c>
      <c r="Q1962" s="32">
        <f t="shared" si="1746"/>
        <v>3.4490991523410037</v>
      </c>
      <c r="R1962" s="32">
        <f t="shared" si="1746"/>
        <v>3.3275155698148833</v>
      </c>
      <c r="S1962" s="32">
        <f t="shared" si="1746"/>
        <v>3.2666559944654643</v>
      </c>
      <c r="T1962" s="32">
        <f t="shared" si="1746"/>
        <v>2.8652459222461646</v>
      </c>
      <c r="U1962" s="32">
        <f t="shared" si="1746"/>
        <v>3.4325452026186776</v>
      </c>
      <c r="V1962" s="32">
        <f t="shared" si="1746"/>
        <v>3.1772495787185671</v>
      </c>
      <c r="W1962" s="32">
        <f t="shared" si="1746"/>
        <v>3.4014224896700864</v>
      </c>
    </row>
    <row r="1963" spans="1:23" s="138" customFormat="1" x14ac:dyDescent="0.25">
      <c r="A1963" s="137" t="s">
        <v>679</v>
      </c>
      <c r="B1963" s="138" t="str">
        <f t="array" ref="B1963">_xlfn.TEXTJOIN(";", TRUE, IF(($I$1861:$I$1932)=A1963,$B$1861:$B$1932,""))</f>
        <v>PBA07</v>
      </c>
      <c r="H1963" s="138" t="s">
        <v>705</v>
      </c>
      <c r="J1963" s="140"/>
      <c r="K1963" s="140"/>
      <c r="L1963" s="140">
        <f>SUMIFS($L$1861:$L$1932,$I$1861:$I$1932,$A1963,$H$1861:$H$1932,$H1963)</f>
        <v>132.40749148512307</v>
      </c>
      <c r="M1963" s="140">
        <f>SUMIFS($M$1861:$M$1932,$I$1861:$I$1932,$A1963,$H$1861:$H$1932,$H1963)</f>
        <v>156.50740151661202</v>
      </c>
      <c r="N1963" s="140">
        <f>SUMIFS($N$1861:$N$1932,$I$1861:$I$1932,$A1963,$H$1861:$H$1932,$H1963)</f>
        <v>190.05441006362057</v>
      </c>
      <c r="O1963" s="140">
        <f>SUMIFS($O$1861:$O$1932,$I$1861:$I$1932,$A1963,$H$1861:$H$1932,$H1963)</f>
        <v>171.0481781376518</v>
      </c>
      <c r="P1963" s="140">
        <f>SUMIFS($P$1861:$P$1932,$I$1861:$I$1932,$A1963,$H$1861:$H$1932,$H1963)</f>
        <v>174.32290341237706</v>
      </c>
      <c r="Q1963" s="140">
        <f>SUMIFS($Q$1861:$Q$1932,$I$1861:$I$1932,$A1963,$H$1861:$H$1932,$H1963)</f>
        <v>200.13055234239442</v>
      </c>
      <c r="R1963" s="140">
        <f>SUMIFS($R$1861:$R$1932,$I$1861:$I$1932,$A1963,$H$1861:$H$1932,$H1963)</f>
        <v>176.51351937536145</v>
      </c>
      <c r="S1963" s="140">
        <f>SUMIFS($S$1861:$S$1932,$I$1861:$I$1932,$A1963,$H$1861:$H$1932,$H1963)</f>
        <v>174.62816657027179</v>
      </c>
      <c r="T1963" s="140">
        <f>SUMIFS($T$1861:$T$1932,$I$1861:$I$1932,$A1963,$H$1861:$H$1932,$H1963)</f>
        <v>160.61093760041123</v>
      </c>
      <c r="U1963" s="140">
        <f>SUMIFS($U$1861:$U$1932,$I$1861:$I$1932,$A1963,$H$1861:$H$1932,$H1963)</f>
        <v>185.44209080393287</v>
      </c>
      <c r="V1963" s="140">
        <f>SUMIFS($V$1861:$V$1932,$I$1861:$I$1932,$A1963,$H$1861:$H$1932,$H1963)</f>
        <v>193.5736842105263</v>
      </c>
      <c r="W1963" s="140">
        <f>SUMIFS($W$1861:$W$1932,$I$1861:$I$1932,$A1963,$H$1861:$H$1932,$H1963)</f>
        <v>185.07247606194969</v>
      </c>
    </row>
    <row r="1964" spans="1:23" x14ac:dyDescent="0.25">
      <c r="A1964" s="257" t="s">
        <v>679</v>
      </c>
      <c r="B1964" t="str">
        <f t="array" ref="B1964">_xlfn.TEXTJOIN(";", TRUE, IF(($I$1861:$I$1932)=A1964,$B$1861:$B$1932,""))</f>
        <v>PBA07</v>
      </c>
      <c r="H1964" t="s">
        <v>712</v>
      </c>
      <c r="I1964" t="s">
        <v>713</v>
      </c>
      <c r="J1964" s="32">
        <f>_xlfn.XLOOKUP(I1964,'FTE sheet'!$A$2:$A$5,'FTE sheet'!$B$2:$B$5,0,0)</f>
        <v>6240</v>
      </c>
      <c r="K1964" s="32"/>
      <c r="L1964" s="32">
        <f>J1964/12</f>
        <v>520</v>
      </c>
      <c r="M1964" s="32">
        <f>J1964/12</f>
        <v>520</v>
      </c>
      <c r="N1964" s="32">
        <f>J1964/12</f>
        <v>520</v>
      </c>
      <c r="O1964" s="32">
        <f>J1964/12</f>
        <v>520</v>
      </c>
      <c r="P1964" s="32">
        <f>J1964/12</f>
        <v>520</v>
      </c>
      <c r="Q1964" s="32">
        <f>J1964/12</f>
        <v>520</v>
      </c>
      <c r="R1964" s="32">
        <f>J1964/12</f>
        <v>520</v>
      </c>
      <c r="S1964" s="32">
        <f>J1964/12</f>
        <v>520</v>
      </c>
      <c r="T1964" s="32">
        <f>J1964/12</f>
        <v>520</v>
      </c>
      <c r="U1964" s="32">
        <f>J1964/12</f>
        <v>520</v>
      </c>
      <c r="V1964" s="32">
        <f>J1964/12</f>
        <v>520</v>
      </c>
      <c r="W1964" s="32">
        <f>J1964/12</f>
        <v>520</v>
      </c>
    </row>
    <row r="1965" spans="1:23" ht="15.75" thickBot="1" x14ac:dyDescent="0.3">
      <c r="A1965" s="257" t="s">
        <v>679</v>
      </c>
      <c r="B1965" t="str">
        <f t="array" ref="B1965">_xlfn.TEXTJOIN(";", TRUE, IF(($I$1861:$I$1932)=A1965,$B$1861:$B$1932,""))</f>
        <v>PBA07</v>
      </c>
      <c r="H1965" t="s">
        <v>714</v>
      </c>
      <c r="I1965">
        <v>1</v>
      </c>
      <c r="J1965" s="32">
        <f>'FTE sheet'!$B$2 / 12</f>
        <v>124.33333333333333</v>
      </c>
      <c r="K1965" s="32"/>
      <c r="L1965" s="32">
        <f t="shared" ref="L1965:W1965" si="1747">L1963*$I1965/$J1965</f>
        <v>1.0649396097999175</v>
      </c>
      <c r="M1965" s="32">
        <f t="shared" si="1747"/>
        <v>1.258772666353448</v>
      </c>
      <c r="N1965" s="32">
        <f t="shared" si="1747"/>
        <v>1.5285877485009698</v>
      </c>
      <c r="O1965" s="32">
        <f t="shared" si="1747"/>
        <v>1.3757226123671726</v>
      </c>
      <c r="P1965" s="32">
        <f t="shared" si="1747"/>
        <v>1.4020608853542391</v>
      </c>
      <c r="Q1965" s="32">
        <f t="shared" si="1747"/>
        <v>1.6096291073114835</v>
      </c>
      <c r="R1965" s="32">
        <f t="shared" si="1747"/>
        <v>1.4196797804988857</v>
      </c>
      <c r="S1965" s="32">
        <f t="shared" si="1747"/>
        <v>1.4045160850155909</v>
      </c>
      <c r="T1965" s="32">
        <f t="shared" si="1747"/>
        <v>1.2917769780193933</v>
      </c>
      <c r="U1965" s="32">
        <f t="shared" si="1747"/>
        <v>1.4914913469485218</v>
      </c>
      <c r="V1965" s="32">
        <f t="shared" si="1747"/>
        <v>1.5568929024975307</v>
      </c>
      <c r="W1965" s="32">
        <f t="shared" si="1747"/>
        <v>1.4885185742247964</v>
      </c>
    </row>
    <row r="1966" spans="1:23" s="138" customFormat="1" x14ac:dyDescent="0.25">
      <c r="A1966" s="137" t="s">
        <v>680</v>
      </c>
      <c r="B1966" s="138" t="str">
        <f t="array" ref="B1966">_xlfn.TEXTJOIN(";", TRUE, IF(($I$1861:$I$1932)=A1966,$B$1861:$B$1932,""))</f>
        <v/>
      </c>
      <c r="H1966" s="138" t="s">
        <v>705</v>
      </c>
      <c r="J1966" s="140"/>
      <c r="K1966" s="140"/>
      <c r="L1966" s="140">
        <f>SUMIFS($L$1861:$L$1932,$I$1861:$I$1932,$A1966,$H$1861:$H$1932,$H1966)</f>
        <v>0</v>
      </c>
      <c r="M1966" s="140">
        <f>SUMIFS($M$1861:$M$1932,$I$1861:$I$1932,$A1966,$H$1861:$H$1932,$H1966)</f>
        <v>0</v>
      </c>
      <c r="N1966" s="140">
        <f>SUMIFS($N$1861:$N$1932,$I$1861:$I$1932,$A1966,$H$1861:$H$1932,$H1966)</f>
        <v>0</v>
      </c>
      <c r="O1966" s="140">
        <f>SUMIFS($O$1861:$O$1932,$I$1861:$I$1932,$A1966,$H$1861:$H$1932,$H1966)</f>
        <v>0</v>
      </c>
      <c r="P1966" s="140">
        <f>SUMIFS($P$1861:$P$1932,$I$1861:$I$1932,$A1966,$H$1861:$H$1932,$H1966)</f>
        <v>0</v>
      </c>
      <c r="Q1966" s="140">
        <f>SUMIFS($Q$1861:$Q$1932,$I$1861:$I$1932,$A1966,$H$1861:$H$1932,$H1966)</f>
        <v>0</v>
      </c>
      <c r="R1966" s="140">
        <f>SUMIFS($R$1861:$R$1932,$I$1861:$I$1932,$A1966,$H$1861:$H$1932,$H1966)</f>
        <v>0</v>
      </c>
      <c r="S1966" s="140">
        <f>SUMIFS($S$1861:$S$1932,$I$1861:$I$1932,$A1966,$H$1861:$H$1932,$H1966)</f>
        <v>0</v>
      </c>
      <c r="T1966" s="140">
        <f>SUMIFS($T$1861:$T$1932,$I$1861:$I$1932,$A1966,$H$1861:$H$1932,$H1966)</f>
        <v>0</v>
      </c>
      <c r="U1966" s="140">
        <f>SUMIFS($U$1861:$U$1932,$I$1861:$I$1932,$A1966,$H$1861:$H$1932,$H1966)</f>
        <v>0</v>
      </c>
      <c r="V1966" s="140">
        <f>SUMIFS($V$1861:$V$1932,$I$1861:$I$1932,$A1966,$H$1861:$H$1932,$H1966)</f>
        <v>0</v>
      </c>
      <c r="W1966" s="140">
        <f>SUMIFS($W$1861:$W$1932,$I$1861:$I$1932,$A1966,$H$1861:$H$1932,$H1966)</f>
        <v>0</v>
      </c>
    </row>
    <row r="1967" spans="1:23" x14ac:dyDescent="0.25">
      <c r="A1967" s="257" t="s">
        <v>680</v>
      </c>
      <c r="B1967" t="str">
        <f t="array" ref="B1967">_xlfn.TEXTJOIN(";", TRUE, IF(($I$1861:$I$1932)=A1967,$B$1861:$B$1932,""))</f>
        <v/>
      </c>
      <c r="H1967" t="s">
        <v>712</v>
      </c>
      <c r="I1967" t="s">
        <v>713</v>
      </c>
      <c r="J1967" s="32">
        <f>_xlfn.XLOOKUP(I1967,'FTE sheet'!$A$2:$A$5,'FTE sheet'!$B$2:$B$5,0,0)</f>
        <v>6240</v>
      </c>
      <c r="K1967" s="32"/>
      <c r="L1967" s="32">
        <f>J1967/12</f>
        <v>520</v>
      </c>
      <c r="M1967" s="32">
        <f>J1967/12</f>
        <v>520</v>
      </c>
      <c r="N1967" s="32">
        <f>J1967/12</f>
        <v>520</v>
      </c>
      <c r="O1967" s="32">
        <f>J1967/12</f>
        <v>520</v>
      </c>
      <c r="P1967" s="32">
        <f>J1967/12</f>
        <v>520</v>
      </c>
      <c r="Q1967" s="32">
        <f>J1967/12</f>
        <v>520</v>
      </c>
      <c r="R1967" s="32">
        <f>J1967/12</f>
        <v>520</v>
      </c>
      <c r="S1967" s="32">
        <f>J1967/12</f>
        <v>520</v>
      </c>
      <c r="T1967" s="32">
        <f>J1967/12</f>
        <v>520</v>
      </c>
      <c r="U1967" s="32">
        <f>J1967/12</f>
        <v>520</v>
      </c>
      <c r="V1967" s="32">
        <f>J1967/12</f>
        <v>520</v>
      </c>
      <c r="W1967" s="32">
        <f>J1967/12</f>
        <v>520</v>
      </c>
    </row>
    <row r="1968" spans="1:23" ht="15.75" thickBot="1" x14ac:dyDescent="0.3">
      <c r="A1968" s="257" t="s">
        <v>680</v>
      </c>
      <c r="B1968" t="str">
        <f t="array" ref="B1968">_xlfn.TEXTJOIN(";", TRUE, IF(($I$1861:$I$1932)=A1968,$B$1861:$B$1932,""))</f>
        <v/>
      </c>
      <c r="H1968" t="s">
        <v>714</v>
      </c>
      <c r="I1968">
        <v>1</v>
      </c>
      <c r="J1968" s="32">
        <f>'FTE sheet'!$B$2 / 12</f>
        <v>124.33333333333333</v>
      </c>
      <c r="K1968" s="32"/>
      <c r="L1968" s="32">
        <f t="shared" ref="L1968:W1968" si="1748">L1966*$I1968/$J1968</f>
        <v>0</v>
      </c>
      <c r="M1968" s="32">
        <f t="shared" si="1748"/>
        <v>0</v>
      </c>
      <c r="N1968" s="32">
        <f t="shared" si="1748"/>
        <v>0</v>
      </c>
      <c r="O1968" s="32">
        <f t="shared" si="1748"/>
        <v>0</v>
      </c>
      <c r="P1968" s="32">
        <f t="shared" si="1748"/>
        <v>0</v>
      </c>
      <c r="Q1968" s="32">
        <f t="shared" si="1748"/>
        <v>0</v>
      </c>
      <c r="R1968" s="32">
        <f t="shared" si="1748"/>
        <v>0</v>
      </c>
      <c r="S1968" s="32">
        <f t="shared" si="1748"/>
        <v>0</v>
      </c>
      <c r="T1968" s="32">
        <f t="shared" si="1748"/>
        <v>0</v>
      </c>
      <c r="U1968" s="32">
        <f t="shared" si="1748"/>
        <v>0</v>
      </c>
      <c r="V1968" s="32">
        <f t="shared" si="1748"/>
        <v>0</v>
      </c>
      <c r="W1968" s="32">
        <f t="shared" si="1748"/>
        <v>0</v>
      </c>
    </row>
    <row r="1969" spans="1:23" s="138" customFormat="1" x14ac:dyDescent="0.25">
      <c r="A1969" s="137" t="s">
        <v>681</v>
      </c>
      <c r="B1969" s="138" t="str">
        <f t="array" ref="B1969">_xlfn.TEXTJOIN(";", TRUE, IF(($I$1861:$I$1932)=A1969,$B$1861:$B$1932,""))</f>
        <v/>
      </c>
      <c r="H1969" s="138" t="s">
        <v>705</v>
      </c>
      <c r="J1969" s="140"/>
      <c r="K1969" s="140"/>
      <c r="L1969" s="140">
        <f>SUMIFS($L$1861:$L$1932,$I$1861:$I$1932,$A1969,$H$1861:$H$1932,$H1969)</f>
        <v>0</v>
      </c>
      <c r="M1969" s="140">
        <f>SUMIFS($M$1861:$M$1932,$I$1861:$I$1932,$A1969,$H$1861:$H$1932,$H1969)</f>
        <v>0</v>
      </c>
      <c r="N1969" s="140">
        <f>SUMIFS($N$1861:$N$1932,$I$1861:$I$1932,$A1969,$H$1861:$H$1932,$H1969)</f>
        <v>0</v>
      </c>
      <c r="O1969" s="140">
        <f>SUMIFS($O$1861:$O$1932,$I$1861:$I$1932,$A1969,$H$1861:$H$1932,$H1969)</f>
        <v>0</v>
      </c>
      <c r="P1969" s="140">
        <f>SUMIFS($P$1861:$P$1932,$I$1861:$I$1932,$A1969,$H$1861:$H$1932,$H1969)</f>
        <v>0</v>
      </c>
      <c r="Q1969" s="140">
        <f>SUMIFS($Q$1861:$Q$1932,$I$1861:$I$1932,$A1969,$H$1861:$H$1932,$H1969)</f>
        <v>0</v>
      </c>
      <c r="R1969" s="140">
        <f>SUMIFS($R$1861:$R$1932,$I$1861:$I$1932,$A1969,$H$1861:$H$1932,$H1969)</f>
        <v>0</v>
      </c>
      <c r="S1969" s="140">
        <f>SUMIFS($S$1861:$S$1932,$I$1861:$I$1932,$A1969,$H$1861:$H$1932,$H1969)</f>
        <v>0</v>
      </c>
      <c r="T1969" s="140">
        <f>SUMIFS($T$1861:$T$1932,$I$1861:$I$1932,$A1969,$H$1861:$H$1932,$H1969)</f>
        <v>0</v>
      </c>
      <c r="U1969" s="140">
        <f>SUMIFS($U$1861:$U$1932,$I$1861:$I$1932,$A1969,$H$1861:$H$1932,$H1969)</f>
        <v>0</v>
      </c>
      <c r="V1969" s="140">
        <f>SUMIFS($V$1861:$V$1932,$I$1861:$I$1932,$A1969,$H$1861:$H$1932,$H1969)</f>
        <v>0</v>
      </c>
      <c r="W1969" s="140">
        <f>SUMIFS($W$1861:$W$1932,$I$1861:$I$1932,$A1969,$H$1861:$H$1932,$H1969)</f>
        <v>0</v>
      </c>
    </row>
    <row r="1970" spans="1:23" x14ac:dyDescent="0.25">
      <c r="A1970" s="257" t="s">
        <v>681</v>
      </c>
      <c r="B1970" t="str">
        <f t="array" ref="B1970">_xlfn.TEXTJOIN(";", TRUE, IF(($I$1861:$I$1932)=A1970,$B$1861:$B$1932,""))</f>
        <v/>
      </c>
      <c r="H1970" t="s">
        <v>712</v>
      </c>
      <c r="I1970" t="s">
        <v>713</v>
      </c>
      <c r="J1970" s="32">
        <f>_xlfn.XLOOKUP(I1970,'FTE sheet'!$A$2:$A$5,'FTE sheet'!$B$2:$B$5,0,0)</f>
        <v>6240</v>
      </c>
      <c r="K1970" s="32"/>
      <c r="L1970" s="32">
        <f>J1970/12</f>
        <v>520</v>
      </c>
      <c r="M1970" s="32">
        <f>J1970/12</f>
        <v>520</v>
      </c>
      <c r="N1970" s="32">
        <f>J1970/12</f>
        <v>520</v>
      </c>
      <c r="O1970" s="32">
        <f>J1970/12</f>
        <v>520</v>
      </c>
      <c r="P1970" s="32">
        <f>J1970/12</f>
        <v>520</v>
      </c>
      <c r="Q1970" s="32">
        <f>J1970/12</f>
        <v>520</v>
      </c>
      <c r="R1970" s="32">
        <f>J1970/12</f>
        <v>520</v>
      </c>
      <c r="S1970" s="32">
        <f>J1970/12</f>
        <v>520</v>
      </c>
      <c r="T1970" s="32">
        <f>J1970/12</f>
        <v>520</v>
      </c>
      <c r="U1970" s="32">
        <f>J1970/12</f>
        <v>520</v>
      </c>
      <c r="V1970" s="32">
        <f>J1970/12</f>
        <v>520</v>
      </c>
      <c r="W1970" s="32">
        <f>J1970/12</f>
        <v>520</v>
      </c>
    </row>
    <row r="1971" spans="1:23" ht="15.75" thickBot="1" x14ac:dyDescent="0.3">
      <c r="A1971" s="257" t="s">
        <v>681</v>
      </c>
      <c r="B1971" t="str">
        <f t="array" ref="B1971">_xlfn.TEXTJOIN(";", TRUE, IF(($I$1861:$I$1932)=A1971,$B$1861:$B$1932,""))</f>
        <v/>
      </c>
      <c r="H1971" t="s">
        <v>714</v>
      </c>
      <c r="I1971">
        <v>1</v>
      </c>
      <c r="J1971" s="32">
        <f>'FTE sheet'!$B$2 / 12</f>
        <v>124.33333333333333</v>
      </c>
      <c r="K1971" s="32"/>
      <c r="L1971" s="32">
        <f t="shared" ref="L1971:W1971" si="1749">L1969*$I1971/$J1971</f>
        <v>0</v>
      </c>
      <c r="M1971" s="32">
        <f t="shared" si="1749"/>
        <v>0</v>
      </c>
      <c r="N1971" s="32">
        <f t="shared" si="1749"/>
        <v>0</v>
      </c>
      <c r="O1971" s="32">
        <f t="shared" si="1749"/>
        <v>0</v>
      </c>
      <c r="P1971" s="32">
        <f t="shared" si="1749"/>
        <v>0</v>
      </c>
      <c r="Q1971" s="32">
        <f t="shared" si="1749"/>
        <v>0</v>
      </c>
      <c r="R1971" s="32">
        <f t="shared" si="1749"/>
        <v>0</v>
      </c>
      <c r="S1971" s="32">
        <f t="shared" si="1749"/>
        <v>0</v>
      </c>
      <c r="T1971" s="32">
        <f t="shared" si="1749"/>
        <v>0</v>
      </c>
      <c r="U1971" s="32">
        <f t="shared" si="1749"/>
        <v>0</v>
      </c>
      <c r="V1971" s="32">
        <f t="shared" si="1749"/>
        <v>0</v>
      </c>
      <c r="W1971" s="32">
        <f t="shared" si="1749"/>
        <v>0</v>
      </c>
    </row>
    <row r="1972" spans="1:23" s="138" customFormat="1" x14ac:dyDescent="0.25">
      <c r="A1972" s="137" t="s">
        <v>682</v>
      </c>
      <c r="B1972" s="138" t="str">
        <f>IFERROR(_xlfn.XLOOKUP(TEXT(A1972, "0"), TEXT('Material master'!$A$2:'Material master'!$A$275, "0"), 'Material master'!$B$2:'Material master'!$B$275, 1),"")</f>
        <v>Bulk Product</v>
      </c>
      <c r="C1972" s="138" t="str">
        <f>IFERROR(_xlfn.XLOOKUP(TEXT(A1972, "0"), TEXT('Material master'!$A$2:'Material master'!$A$275, "0"), 'Material master'!$C$2:'Material master'!$C$275, 1),"")</f>
        <v>01. Demand forecast</v>
      </c>
      <c r="D1972" s="138">
        <f>IFERROR(_xlfn.XLOOKUP(TEXT(A1972, "0"), TEXT('Material master'!$A$2:'Material master'!$A$275, "0"), 'Material master'!$D$2:'Material master'!$D$275, 1),"")</f>
        <v>0</v>
      </c>
      <c r="E1972" s="138">
        <f>IFERROR(_xlfn.XLOOKUP(TEXT(A1972, "0"), TEXT('Material master'!$A$2:'Material master'!$A$275, "0"), 'Material master'!$E$2:'Material master'!$E$275, 1),"")</f>
        <v>0</v>
      </c>
      <c r="F1972" s="138">
        <f>IFERROR(_xlfn.XLOOKUP(TEXT(A1972, "0"), TEXT('Material master'!$A$2:'Material master'!$A$275, "0"), 'Material master'!$F$2:'Material master'!$F$275, 1),"")</f>
        <v>0</v>
      </c>
      <c r="G1972" s="138">
        <f>IFERROR(_xlfn.XLOOKUP(TEXT(A1972, "0"), TEXT('Material master'!$A$2:'Material master'!$A$275, "0"), 'Material master'!$G$2:'Material master'!$G$275, 1),"")</f>
        <v>0</v>
      </c>
      <c r="H1972" s="138" t="s">
        <v>705</v>
      </c>
      <c r="I1972" s="138">
        <v>0.5</v>
      </c>
      <c r="J1972" s="140">
        <v>25</v>
      </c>
      <c r="K1972" s="140"/>
      <c r="L1972" s="140">
        <f>SUMIFS($L$2:$L$1860,$C$2:$C$1860,$B1972,$H$2:$H$1860,$C1972)*$I1972 / $J1972</f>
        <v>344.37170390635072</v>
      </c>
      <c r="M1972" s="140">
        <f>SUMIFS($M$2:$M$1860,$C$2:$C$1860,$B1972,$H$2:$H$1860,$C1972)*$I1972 / $J1972</f>
        <v>336.67831243432113</v>
      </c>
      <c r="N1972" s="140">
        <f>SUMIFS($N$2:$N$1860,$C$2:$C$1860,$B1972,$H$2:$H$1860,$C1972)*$I1972 / $J1972</f>
        <v>349.15990301922176</v>
      </c>
      <c r="O1972" s="140">
        <f>SUMIFS($O$2:$O$1860,$C$2:$C$1860,$B1972,$H$2:$H$1860,$C1972)*$I1972 / $J1972</f>
        <v>398.00787704235955</v>
      </c>
      <c r="P1972" s="140">
        <f>SUMIFS($P$2:$P$1860,$C$2:$C$1860,$B1972,$H$2:$H$1860,$C1972)*$I1972 / $J1972</f>
        <v>394.84627567942618</v>
      </c>
      <c r="Q1972" s="140">
        <f>SUMIFS($Q$2:$Q$1860,$C$2:$C$1860,$B1972,$H$2:$H$1860,$C1972)*$I1972 / $J1972</f>
        <v>396.39599616684899</v>
      </c>
      <c r="R1972" s="140">
        <f>SUMIFS($R$2:$R$1860,$C$2:$C$1860,$B1972,$H$2:$H$1860,$C1972)*$I1972 / $J1972</f>
        <v>397.22026393106074</v>
      </c>
      <c r="S1972" s="140">
        <f>SUMIFS($S$2:$S$1860,$C$2:$C$1860,$B1972,$H$2:$H$1860,$C1972)*$I1972 / $J1972</f>
        <v>392.06815734346941</v>
      </c>
      <c r="T1972" s="140">
        <f>SUMIFS($T$2:$T$1860,$C$2:$C$1860,$B1972,$H$2:$H$1860,$C1972)*$I1972 / $J1972</f>
        <v>391.51926008247307</v>
      </c>
      <c r="U1972" s="140">
        <f>SUMIFS($U$2:$U$1860,$C$2:$C$1860,$B1972,$H$2:$H$1860,$C1972)*$I1972 / $J1972</f>
        <v>395.90499644755329</v>
      </c>
      <c r="V1972" s="140">
        <f>SUMIFS($V$2:$V$1860,$C$2:$C$1860,$B1972,$H$2:$H$1860,$C1972)*$I1972 / $J1972</f>
        <v>395.86846627145133</v>
      </c>
      <c r="W1972" s="140">
        <f>SUMIFS($W$2:$W$1860,$C$2:$C$1860,$B1972,$H$2:$H$1860,$C1972)*$I1972 / $J1972</f>
        <v>387.48081505741249</v>
      </c>
    </row>
    <row r="1973" spans="1:23" ht="15.75" thickBot="1" x14ac:dyDescent="0.3">
      <c r="A1973" s="257" t="s">
        <v>682</v>
      </c>
      <c r="B1973" t="str">
        <f>IFERROR(_xlfn.XLOOKUP(TEXT(A1973, "0"), TEXT('Material master'!$A$2:'Material master'!$A$275, "0"), 'Material master'!$B$2:'Material master'!$B$275, 1),"")</f>
        <v>Bulk Product</v>
      </c>
      <c r="C1973" t="str">
        <f>IFERROR(_xlfn.XLOOKUP(TEXT(A1973, "0"), TEXT('Material master'!$A$2:'Material master'!$A$275, "0"), 'Material master'!$C$2:'Material master'!$C$275, 1),"")</f>
        <v>01. Demand forecast</v>
      </c>
      <c r="D1973">
        <f>IFERROR(_xlfn.XLOOKUP(TEXT(A1973, "0"), TEXT('Material master'!$A$2:'Material master'!$A$275, "0"), 'Material master'!$D$2:'Material master'!$D$275, 1),"")</f>
        <v>0</v>
      </c>
      <c r="E1973">
        <f>IFERROR(_xlfn.XLOOKUP(TEXT(A1973, "0"), TEXT('Material master'!$A$2:'Material master'!$A$275, "0"), 'Material master'!$E$2:'Material master'!$E$275, 1),"")</f>
        <v>0</v>
      </c>
      <c r="F1973">
        <f>IFERROR(_xlfn.XLOOKUP(TEXT(A1973, "0"), TEXT('Material master'!$A$2:'Material master'!$A$275, "0"), 'Material master'!$F$2:'Material master'!$F$275, 1),"")</f>
        <v>0</v>
      </c>
      <c r="G1973">
        <f>IFERROR(_xlfn.XLOOKUP(TEXT(A1973, "0"), TEXT('Material master'!$A$2:'Material master'!$A$275, "0"), 'Material master'!$G$2:'Material master'!$G$275, 1),"")</f>
        <v>0</v>
      </c>
      <c r="H1973" t="s">
        <v>714</v>
      </c>
      <c r="I1973">
        <v>1</v>
      </c>
      <c r="J1973" s="32">
        <f>'FTE sheet'!$B$2 / 12</f>
        <v>124.33333333333333</v>
      </c>
      <c r="K1973" s="32"/>
      <c r="L1973" s="32">
        <f t="shared" ref="L1973:W1973" si="1750">L1972 * $I1973 / $J1973</f>
        <v>2.7697456078258771</v>
      </c>
      <c r="M1973" s="32">
        <f t="shared" si="1750"/>
        <v>2.7078684646192048</v>
      </c>
      <c r="N1973" s="32">
        <f t="shared" si="1750"/>
        <v>2.8082565926478962</v>
      </c>
      <c r="O1973" s="32">
        <f t="shared" si="1750"/>
        <v>3.2011357402870741</v>
      </c>
      <c r="P1973" s="32">
        <f t="shared" si="1750"/>
        <v>3.1757073110945808</v>
      </c>
      <c r="Q1973" s="32">
        <f t="shared" si="1750"/>
        <v>3.1881715509398045</v>
      </c>
      <c r="R1973" s="32">
        <f t="shared" si="1750"/>
        <v>3.1948010503838669</v>
      </c>
      <c r="S1973" s="32">
        <f t="shared" si="1750"/>
        <v>3.1533631957919792</v>
      </c>
      <c r="T1973" s="32">
        <f t="shared" si="1750"/>
        <v>3.1489484725131884</v>
      </c>
      <c r="U1973" s="32">
        <f t="shared" si="1750"/>
        <v>3.1842224915352815</v>
      </c>
      <c r="V1973" s="32">
        <f t="shared" si="1750"/>
        <v>3.1839286831484022</v>
      </c>
      <c r="W1973" s="32">
        <f t="shared" si="1750"/>
        <v>3.1164676814269101</v>
      </c>
    </row>
    <row r="1974" spans="1:23" s="138" customFormat="1" x14ac:dyDescent="0.25">
      <c r="A1974" s="137" t="s">
        <v>684</v>
      </c>
      <c r="B1974" s="138" t="str">
        <f>IFERROR(_xlfn.XLOOKUP(TEXT(A1974, "0"), TEXT('Material master'!$A$2:'Material master'!$A$275, "0"), 'Material master'!$B$2:'Material master'!$B$275, 1),"")</f>
        <v>Packaged Product</v>
      </c>
      <c r="C1974" s="138" t="str">
        <f>IFERROR(_xlfn.XLOOKUP(TEXT(A1974, "0"), TEXT('Material master'!$A$2:'Material master'!$A$275, "0"), 'Material master'!$C$2:'Material master'!$C$275, 1),"")</f>
        <v>01. Demand forecast</v>
      </c>
      <c r="D1974" s="138">
        <f>IFERROR(_xlfn.XLOOKUP(TEXT(A1974, "0"), TEXT('Material master'!$A$2:'Material master'!$A$275, "0"), 'Material master'!$D$2:'Material master'!$D$275, 1),"")</f>
        <v>0</v>
      </c>
      <c r="E1974" s="138">
        <f>IFERROR(_xlfn.XLOOKUP(TEXT(A1974, "0"), TEXT('Material master'!$A$2:'Material master'!$A$275, "0"), 'Material master'!$E$2:'Material master'!$E$275, 1),"")</f>
        <v>0</v>
      </c>
      <c r="F1974" s="138">
        <f>IFERROR(_xlfn.XLOOKUP(TEXT(A1974, "0"), TEXT('Material master'!$A$2:'Material master'!$A$275, "0"), 'Material master'!$F$2:'Material master'!$F$275, 1),"")</f>
        <v>0</v>
      </c>
      <c r="G1974" s="138">
        <f>IFERROR(_xlfn.XLOOKUP(TEXT(A1974, "0"), TEXT('Material master'!$A$2:'Material master'!$A$275, "0"), 'Material master'!$G$2:'Material master'!$G$275, 1),"")</f>
        <v>0</v>
      </c>
      <c r="H1974" s="138" t="s">
        <v>705</v>
      </c>
      <c r="I1974" s="138">
        <v>1</v>
      </c>
      <c r="J1974" s="140">
        <v>25</v>
      </c>
      <c r="K1974" s="140"/>
      <c r="L1974" s="140">
        <f>SUMIFS($L$2:$L$1860,$C$2:$C$1860,$B1974,$H$2:$H$1860,$C1974)*$I1974 / $J1974</f>
        <v>71.580010405077203</v>
      </c>
      <c r="M1974" s="140">
        <f>SUMIFS($M$2:$M$1860,$C$2:$C$1860,$B1974,$H$2:$H$1860,$C1974)*$I1974 / $J1974</f>
        <v>80.294544057314255</v>
      </c>
      <c r="N1974" s="140">
        <f>SUMIFS($N$2:$N$1860,$C$2:$C$1860,$B1974,$H$2:$H$1860,$C1974)*$I1974 / $J1974</f>
        <v>83.311294706326279</v>
      </c>
      <c r="O1974" s="140">
        <f>SUMIFS($O$2:$O$1860,$C$2:$C$1860,$B1974,$H$2:$H$1860,$C1974)*$I1974 / $J1974</f>
        <v>87.976723766491148</v>
      </c>
      <c r="P1974" s="140">
        <f>SUMIFS($P$2:$P$1860,$C$2:$C$1860,$B1974,$H$2:$H$1860,$C1974)*$I1974 / $J1974</f>
        <v>82.660037639664466</v>
      </c>
      <c r="Q1974" s="140">
        <f>SUMIFS($Q$2:$Q$1860,$C$2:$C$1860,$B1974,$H$2:$H$1860,$C1974)*$I1974 / $J1974</f>
        <v>88.860964036646251</v>
      </c>
      <c r="R1974" s="140">
        <f>SUMIFS($R$2:$R$1860,$C$2:$C$1860,$B1974,$H$2:$H$1860,$C1974)*$I1974 / $J1974</f>
        <v>83.502040234197977</v>
      </c>
      <c r="S1974" s="140">
        <f>SUMIFS($S$2:$S$1860,$C$2:$C$1860,$B1974,$H$2:$H$1860,$C1974)*$I1974 / $J1974</f>
        <v>82.567253077742123</v>
      </c>
      <c r="T1974" s="140">
        <f>SUMIFS($T$2:$T$1860,$C$2:$C$1860,$B1974,$H$2:$H$1860,$C1974)*$I1974 / $J1974</f>
        <v>74.844031055449008</v>
      </c>
      <c r="U1974" s="140">
        <f>SUMIFS($U$2:$U$1860,$C$2:$C$1860,$B1974,$H$2:$H$1860,$C1974)*$I1974 / $J1974</f>
        <v>87.032123747707715</v>
      </c>
      <c r="V1974" s="140">
        <f>SUMIFS($V$2:$V$1860,$C$2:$C$1860,$B1974,$H$2:$H$1860,$C1974)*$I1974 / $J1974</f>
        <v>83.225290071713658</v>
      </c>
      <c r="W1974" s="140">
        <f>SUMIFS($W$2:$W$1860,$C$2:$C$1860,$B1974,$H$2:$H$1860,$C1974)*$I1974 / $J1974</f>
        <v>85.257275499247612</v>
      </c>
    </row>
    <row r="1975" spans="1:23" ht="15.75" thickBot="1" x14ac:dyDescent="0.3">
      <c r="A1975" s="257" t="s">
        <v>684</v>
      </c>
      <c r="B1975" t="str">
        <f>IFERROR(_xlfn.XLOOKUP(TEXT(A1975, "0"), TEXT('Material master'!$A$2:'Material master'!$A$275, "0"), 'Material master'!$B$2:'Material master'!$B$275, 1),"")</f>
        <v>Packaged Product</v>
      </c>
      <c r="C1975" t="str">
        <f>IFERROR(_xlfn.XLOOKUP(TEXT(A1975, "0"), TEXT('Material master'!$A$2:'Material master'!$A$275, "0"), 'Material master'!$C$2:'Material master'!$C$275, 1),"")</f>
        <v>01. Demand forecast</v>
      </c>
      <c r="D1975">
        <f>IFERROR(_xlfn.XLOOKUP(TEXT(A1975, "0"), TEXT('Material master'!$A$2:'Material master'!$A$275, "0"), 'Material master'!$D$2:'Material master'!$D$275, 1),"")</f>
        <v>0</v>
      </c>
      <c r="E1975">
        <f>IFERROR(_xlfn.XLOOKUP(TEXT(A1975, "0"), TEXT('Material master'!$A$2:'Material master'!$A$275, "0"), 'Material master'!$E$2:'Material master'!$E$275, 1),"")</f>
        <v>0</v>
      </c>
      <c r="F1975">
        <f>IFERROR(_xlfn.XLOOKUP(TEXT(A1975, "0"), TEXT('Material master'!$A$2:'Material master'!$A$275, "0"), 'Material master'!$F$2:'Material master'!$F$275, 1),"")</f>
        <v>0</v>
      </c>
      <c r="G1975">
        <f>IFERROR(_xlfn.XLOOKUP(TEXT(A1975, "0"), TEXT('Material master'!$A$2:'Material master'!$A$275, "0"), 'Material master'!$G$2:'Material master'!$G$275, 1),"")</f>
        <v>0</v>
      </c>
      <c r="H1975" t="s">
        <v>714</v>
      </c>
      <c r="I1975">
        <v>1</v>
      </c>
      <c r="J1975" s="32">
        <f>'FTE sheet'!$B$2 / 12</f>
        <v>124.33333333333333</v>
      </c>
      <c r="K1975" s="32"/>
      <c r="L1975" s="32">
        <f t="shared" ref="L1975:W1975" si="1751">L1974 * $I1975 / $J1975</f>
        <v>0.57571053945102313</v>
      </c>
      <c r="M1975" s="32">
        <f t="shared" si="1751"/>
        <v>0.64580062244488678</v>
      </c>
      <c r="N1975" s="32">
        <f t="shared" si="1751"/>
        <v>0.6700640324905599</v>
      </c>
      <c r="O1975" s="32">
        <f t="shared" si="1751"/>
        <v>0.70758759061521037</v>
      </c>
      <c r="P1975" s="32">
        <f t="shared" si="1751"/>
        <v>0.66482603999730139</v>
      </c>
      <c r="Q1975" s="32">
        <f t="shared" si="1751"/>
        <v>0.71469944265399132</v>
      </c>
      <c r="R1975" s="32">
        <f t="shared" si="1751"/>
        <v>0.67159817882732964</v>
      </c>
      <c r="S1975" s="32">
        <f t="shared" si="1751"/>
        <v>0.66407978346709484</v>
      </c>
      <c r="T1975" s="32">
        <f t="shared" si="1751"/>
        <v>0.60196271626366493</v>
      </c>
      <c r="U1975" s="32">
        <f t="shared" si="1751"/>
        <v>0.69999027142928461</v>
      </c>
      <c r="V1975" s="32">
        <f t="shared" si="1751"/>
        <v>0.66937230620681232</v>
      </c>
      <c r="W1975" s="32">
        <f t="shared" si="1751"/>
        <v>0.68571535254086557</v>
      </c>
    </row>
    <row r="1976" spans="1:23" s="138" customFormat="1" x14ac:dyDescent="0.25">
      <c r="A1976" s="137" t="s">
        <v>685</v>
      </c>
      <c r="B1976" s="138" t="str">
        <f>IFERROR(_xlfn.XLOOKUP(TEXT(A1976, "0"), TEXT('Material master'!$A$2:'Material master'!$A$275, "0"), 'Material master'!$B$2:'Material master'!$B$275, 1),"")</f>
        <v>Control room operators</v>
      </c>
      <c r="C1976" s="138">
        <f>IFERROR(_xlfn.XLOOKUP(TEXT(A1976, "0"), TEXT('Material master'!$A$2:'Material master'!$A$275, "0"), 'Material master'!$C$2:'Material master'!$C$275, 1),"")</f>
        <v>0</v>
      </c>
      <c r="D1976" s="138">
        <f>IFERROR(_xlfn.XLOOKUP(TEXT(A1976, "0"), TEXT('Material master'!$A$2:'Material master'!$A$275, "0"), 'Material master'!$D$2:'Material master'!$D$275, 1),"")</f>
        <v>0</v>
      </c>
      <c r="E1976" s="138">
        <f>IFERROR(_xlfn.XLOOKUP(TEXT(A1976, "0"), TEXT('Material master'!$A$2:'Material master'!$A$275, "0"), 'Material master'!$E$2:'Material master'!$E$275, 1),"")</f>
        <v>0</v>
      </c>
      <c r="F1976" s="138">
        <f>IFERROR(_xlfn.XLOOKUP(TEXT(A1976, "0"), TEXT('Material master'!$A$2:'Material master'!$A$275, "0"), 'Material master'!$F$2:'Material master'!$F$275, 1),"")</f>
        <v>0</v>
      </c>
      <c r="G1976" s="138">
        <f>IFERROR(_xlfn.XLOOKUP(TEXT(A1976, "0"), TEXT('Material master'!$A$2:'Material master'!$A$275, "0"), 'Material master'!$G$2:'Material master'!$G$275, 1),"")</f>
        <v>0</v>
      </c>
      <c r="H1976" s="138" t="s">
        <v>705</v>
      </c>
      <c r="I1976" s="138" t="s">
        <v>713</v>
      </c>
      <c r="J1976" s="140">
        <f>_xlfn.XLOOKUP(I1976,'FTE sheet'!$A$2:$A$5,'FTE sheet'!$B$2:$B$5,0,0)</f>
        <v>6240</v>
      </c>
      <c r="K1976" s="140"/>
      <c r="L1976" s="140">
        <f t="shared" ref="L1976:W1976" si="1752">$J1976/12</f>
        <v>520</v>
      </c>
      <c r="M1976" s="140">
        <f t="shared" si="1752"/>
        <v>520</v>
      </c>
      <c r="N1976" s="140">
        <f t="shared" si="1752"/>
        <v>520</v>
      </c>
      <c r="O1976" s="140">
        <f t="shared" si="1752"/>
        <v>520</v>
      </c>
      <c r="P1976" s="140">
        <f t="shared" si="1752"/>
        <v>520</v>
      </c>
      <c r="Q1976" s="140">
        <f t="shared" si="1752"/>
        <v>520</v>
      </c>
      <c r="R1976" s="140">
        <f t="shared" si="1752"/>
        <v>520</v>
      </c>
      <c r="S1976" s="140">
        <f t="shared" si="1752"/>
        <v>520</v>
      </c>
      <c r="T1976" s="140">
        <f t="shared" si="1752"/>
        <v>520</v>
      </c>
      <c r="U1976" s="140">
        <f t="shared" si="1752"/>
        <v>520</v>
      </c>
      <c r="V1976" s="140">
        <f t="shared" si="1752"/>
        <v>520</v>
      </c>
      <c r="W1976" s="140">
        <f t="shared" si="1752"/>
        <v>520</v>
      </c>
    </row>
    <row r="1977" spans="1:23" x14ac:dyDescent="0.25">
      <c r="A1977" s="257" t="s">
        <v>685</v>
      </c>
      <c r="B1977" t="str">
        <f>IFERROR(_xlfn.XLOOKUP(TEXT(A1977, "0"), TEXT('Material master'!$A$2:'Material master'!$A$275, "0"), 'Material master'!$B$2:'Material master'!$B$275, 1),"")</f>
        <v>Control room operators</v>
      </c>
      <c r="C1977">
        <f>IFERROR(_xlfn.XLOOKUP(TEXT(A1977, "0"), TEXT('Material master'!$A$2:'Material master'!$A$275, "0"), 'Material master'!$C$2:'Material master'!$C$275, 1),"")</f>
        <v>0</v>
      </c>
      <c r="D1977">
        <f>IFERROR(_xlfn.XLOOKUP(TEXT(A1977, "0"), TEXT('Material master'!$A$2:'Material master'!$A$275, "0"), 'Material master'!$D$2:'Material master'!$D$275, 1),"")</f>
        <v>0</v>
      </c>
      <c r="E1977">
        <f>IFERROR(_xlfn.XLOOKUP(TEXT(A1977, "0"), TEXT('Material master'!$A$2:'Material master'!$A$275, "0"), 'Material master'!$E$2:'Material master'!$E$275, 1),"")</f>
        <v>0</v>
      </c>
      <c r="F1977">
        <f>IFERROR(_xlfn.XLOOKUP(TEXT(A1977, "0"), TEXT('Material master'!$A$2:'Material master'!$A$275, "0"), 'Material master'!$F$2:'Material master'!$F$275, 1),"")</f>
        <v>0</v>
      </c>
      <c r="G1977">
        <f>IFERROR(_xlfn.XLOOKUP(TEXT(A1977, "0"), TEXT('Material master'!$A$2:'Material master'!$A$275, "0"), 'Material master'!$G$2:'Material master'!$G$275, 1),"")</f>
        <v>0</v>
      </c>
      <c r="H1977" t="s">
        <v>714</v>
      </c>
      <c r="I1977">
        <v>1</v>
      </c>
      <c r="J1977" s="32">
        <f>'FTE sheet'!$B$2 / 12</f>
        <v>124.33333333333333</v>
      </c>
      <c r="K1977" s="32"/>
      <c r="L1977" s="32">
        <f t="shared" ref="L1977:W1977" si="1753">L1976 * $I1977 / $J1977</f>
        <v>4.1823056300268098</v>
      </c>
      <c r="M1977" s="32">
        <f t="shared" si="1753"/>
        <v>4.1823056300268098</v>
      </c>
      <c r="N1977" s="32">
        <f t="shared" si="1753"/>
        <v>4.1823056300268098</v>
      </c>
      <c r="O1977" s="32">
        <f t="shared" si="1753"/>
        <v>4.1823056300268098</v>
      </c>
      <c r="P1977" s="32">
        <f t="shared" si="1753"/>
        <v>4.1823056300268098</v>
      </c>
      <c r="Q1977" s="32">
        <f t="shared" si="1753"/>
        <v>4.1823056300268098</v>
      </c>
      <c r="R1977" s="32">
        <f t="shared" si="1753"/>
        <v>4.1823056300268098</v>
      </c>
      <c r="S1977" s="32">
        <f t="shared" si="1753"/>
        <v>4.1823056300268098</v>
      </c>
      <c r="T1977" s="32">
        <f t="shared" si="1753"/>
        <v>4.1823056300268098</v>
      </c>
      <c r="U1977" s="32">
        <f t="shared" si="1753"/>
        <v>4.1823056300268098</v>
      </c>
      <c r="V1977" s="32">
        <f t="shared" si="1753"/>
        <v>4.1823056300268098</v>
      </c>
      <c r="W1977" s="32">
        <f t="shared" si="1753"/>
        <v>4.1823056300268098</v>
      </c>
    </row>
  </sheetData>
  <autoFilter ref="A1:W1977" xr:uid="{190285CB-3594-44CC-9618-41689E9D724C}"/>
  <sortState xmlns:xlrd2="http://schemas.microsoft.com/office/spreadsheetml/2017/richdata2" ref="A2:W1977">
    <sortCondition ref="A2"/>
    <sortCondition ref="H2"/>
    <sortCondition ref="I2"/>
    <sortCondition ref="J2"/>
  </sortState>
  <conditionalFormatting sqref="J12">
    <cfRule type="cellIs" dxfId="519" priority="1" stopIfTrue="1" operator="greaterThan">
      <formula>6</formula>
    </cfRule>
  </conditionalFormatting>
  <conditionalFormatting sqref="J18">
    <cfRule type="cellIs" dxfId="518" priority="2" stopIfTrue="1" operator="greaterThan">
      <formula>6</formula>
    </cfRule>
  </conditionalFormatting>
  <conditionalFormatting sqref="J25">
    <cfRule type="cellIs" dxfId="517" priority="3" stopIfTrue="1" operator="greaterThan">
      <formula>6</formula>
    </cfRule>
  </conditionalFormatting>
  <conditionalFormatting sqref="J30">
    <cfRule type="cellIs" dxfId="516" priority="4" stopIfTrue="1" operator="greaterThan">
      <formula>6</formula>
    </cfRule>
  </conditionalFormatting>
  <conditionalFormatting sqref="J36">
    <cfRule type="cellIs" dxfId="515" priority="5" stopIfTrue="1" operator="greaterThan">
      <formula>6</formula>
    </cfRule>
  </conditionalFormatting>
  <conditionalFormatting sqref="J43">
    <cfRule type="cellIs" dxfId="514" priority="6" stopIfTrue="1" operator="greaterThan">
      <formula>6</formula>
    </cfRule>
  </conditionalFormatting>
  <conditionalFormatting sqref="J49">
    <cfRule type="cellIs" dxfId="513" priority="7" stopIfTrue="1" operator="greaterThan">
      <formula>6</formula>
    </cfRule>
  </conditionalFormatting>
  <conditionalFormatting sqref="J55">
    <cfRule type="cellIs" dxfId="512" priority="8" stopIfTrue="1" operator="greaterThan">
      <formula>6</formula>
    </cfRule>
  </conditionalFormatting>
  <conditionalFormatting sqref="J61">
    <cfRule type="cellIs" dxfId="511" priority="9" stopIfTrue="1" operator="greaterThan">
      <formula>6</formula>
    </cfRule>
  </conditionalFormatting>
  <conditionalFormatting sqref="J67">
    <cfRule type="cellIs" dxfId="510" priority="10" stopIfTrue="1" operator="greaterThan">
      <formula>6</formula>
    </cfRule>
  </conditionalFormatting>
  <conditionalFormatting sqref="J73">
    <cfRule type="cellIs" dxfId="509" priority="11" stopIfTrue="1" operator="greaterThan">
      <formula>6</formula>
    </cfRule>
  </conditionalFormatting>
  <conditionalFormatting sqref="J80">
    <cfRule type="cellIs" dxfId="508" priority="12" stopIfTrue="1" operator="greaterThan">
      <formula>6</formula>
    </cfRule>
  </conditionalFormatting>
  <conditionalFormatting sqref="J85">
    <cfRule type="cellIs" dxfId="507" priority="13" stopIfTrue="1" operator="greaterThan">
      <formula>6</formula>
    </cfRule>
  </conditionalFormatting>
  <conditionalFormatting sqref="J90">
    <cfRule type="cellIs" dxfId="506" priority="14" stopIfTrue="1" operator="greaterThan">
      <formula>6</formula>
    </cfRule>
  </conditionalFormatting>
  <conditionalFormatting sqref="J97">
    <cfRule type="cellIs" dxfId="505" priority="15" stopIfTrue="1" operator="greaterThan">
      <formula>6</formula>
    </cfRule>
  </conditionalFormatting>
  <conditionalFormatting sqref="J105">
    <cfRule type="cellIs" dxfId="504" priority="16" stopIfTrue="1" operator="greaterThan">
      <formula>6</formula>
    </cfRule>
  </conditionalFormatting>
  <conditionalFormatting sqref="J114">
    <cfRule type="cellIs" dxfId="503" priority="17" stopIfTrue="1" operator="greaterThan">
      <formula>6</formula>
    </cfRule>
  </conditionalFormatting>
  <conditionalFormatting sqref="J120">
    <cfRule type="cellIs" dxfId="502" priority="18" stopIfTrue="1" operator="greaterThan">
      <formula>6</formula>
    </cfRule>
  </conditionalFormatting>
  <conditionalFormatting sqref="J126">
    <cfRule type="cellIs" dxfId="501" priority="19" stopIfTrue="1" operator="greaterThan">
      <formula>6</formula>
    </cfRule>
  </conditionalFormatting>
  <conditionalFormatting sqref="J132">
    <cfRule type="cellIs" dxfId="500" priority="20" stopIfTrue="1" operator="greaterThan">
      <formula>6</formula>
    </cfRule>
  </conditionalFormatting>
  <conditionalFormatting sqref="J145">
    <cfRule type="cellIs" dxfId="499" priority="21" stopIfTrue="1" operator="greaterThan">
      <formula>6</formula>
    </cfRule>
  </conditionalFormatting>
  <conditionalFormatting sqref="J151">
    <cfRule type="cellIs" dxfId="498" priority="22" stopIfTrue="1" operator="greaterThan">
      <formula>6</formula>
    </cfRule>
  </conditionalFormatting>
  <conditionalFormatting sqref="J156">
    <cfRule type="cellIs" dxfId="497" priority="23" stopIfTrue="1" operator="greaterThan">
      <formula>6</formula>
    </cfRule>
  </conditionalFormatting>
  <conditionalFormatting sqref="J162">
    <cfRule type="cellIs" dxfId="496" priority="24" stopIfTrue="1" operator="greaterThan">
      <formula>6</formula>
    </cfRule>
  </conditionalFormatting>
  <conditionalFormatting sqref="J168">
    <cfRule type="cellIs" dxfId="495" priority="25" stopIfTrue="1" operator="greaterThan">
      <formula>6</formula>
    </cfRule>
  </conditionalFormatting>
  <conditionalFormatting sqref="J174">
    <cfRule type="cellIs" dxfId="494" priority="26" stopIfTrue="1" operator="greaterThan">
      <formula>6</formula>
    </cfRule>
  </conditionalFormatting>
  <conditionalFormatting sqref="J180">
    <cfRule type="cellIs" dxfId="493" priority="27" stopIfTrue="1" operator="greaterThan">
      <formula>6</formula>
    </cfRule>
  </conditionalFormatting>
  <conditionalFormatting sqref="J195">
    <cfRule type="cellIs" dxfId="492" priority="28" stopIfTrue="1" operator="greaterThan">
      <formula>6</formula>
    </cfRule>
  </conditionalFormatting>
  <conditionalFormatting sqref="J202">
    <cfRule type="cellIs" dxfId="491" priority="29" stopIfTrue="1" operator="greaterThan">
      <formula>6</formula>
    </cfRule>
  </conditionalFormatting>
  <conditionalFormatting sqref="J208">
    <cfRule type="cellIs" dxfId="490" priority="30" stopIfTrue="1" operator="greaterThan">
      <formula>6</formula>
    </cfRule>
  </conditionalFormatting>
  <conditionalFormatting sqref="J221">
    <cfRule type="cellIs" dxfId="489" priority="31" stopIfTrue="1" operator="greaterThan">
      <formula>6</formula>
    </cfRule>
  </conditionalFormatting>
  <conditionalFormatting sqref="J236">
    <cfRule type="cellIs" dxfId="488" priority="32" stopIfTrue="1" operator="greaterThan">
      <formula>6</formula>
    </cfRule>
  </conditionalFormatting>
  <conditionalFormatting sqref="J244">
    <cfRule type="cellIs" dxfId="487" priority="33" stopIfTrue="1" operator="greaterThan">
      <formula>6</formula>
    </cfRule>
  </conditionalFormatting>
  <conditionalFormatting sqref="J249">
    <cfRule type="cellIs" dxfId="486" priority="34" stopIfTrue="1" operator="greaterThan">
      <formula>6</formula>
    </cfRule>
  </conditionalFormatting>
  <conditionalFormatting sqref="J305">
    <cfRule type="cellIs" dxfId="485" priority="35" stopIfTrue="1" operator="greaterThan">
      <formula>6</formula>
    </cfRule>
  </conditionalFormatting>
  <conditionalFormatting sqref="J336">
    <cfRule type="cellIs" dxfId="484" priority="36" stopIfTrue="1" operator="greaterThan">
      <formula>6</formula>
    </cfRule>
  </conditionalFormatting>
  <conditionalFormatting sqref="J380">
    <cfRule type="cellIs" dxfId="483" priority="37" stopIfTrue="1" operator="greaterThan">
      <formula>6</formula>
    </cfRule>
  </conditionalFormatting>
  <conditionalFormatting sqref="J387">
    <cfRule type="cellIs" dxfId="482" priority="38" stopIfTrue="1" operator="greaterThan">
      <formula>6</formula>
    </cfRule>
  </conditionalFormatting>
  <conditionalFormatting sqref="J394">
    <cfRule type="cellIs" dxfId="481" priority="39" stopIfTrue="1" operator="greaterThan">
      <formula>6</formula>
    </cfRule>
  </conditionalFormatting>
  <conditionalFormatting sqref="J403">
    <cfRule type="cellIs" dxfId="480" priority="40" stopIfTrue="1" operator="greaterThan">
      <formula>6</formula>
    </cfRule>
  </conditionalFormatting>
  <conditionalFormatting sqref="J410">
    <cfRule type="cellIs" dxfId="479" priority="41" stopIfTrue="1" operator="greaterThan">
      <formula>6</formula>
    </cfRule>
  </conditionalFormatting>
  <conditionalFormatting sqref="J426">
    <cfRule type="cellIs" dxfId="478" priority="42" stopIfTrue="1" operator="greaterThan">
      <formula>6</formula>
    </cfRule>
  </conditionalFormatting>
  <conditionalFormatting sqref="J432">
    <cfRule type="cellIs" dxfId="477" priority="43" stopIfTrue="1" operator="greaterThan">
      <formula>6</formula>
    </cfRule>
  </conditionalFormatting>
  <conditionalFormatting sqref="J438">
    <cfRule type="cellIs" dxfId="476" priority="44" stopIfTrue="1" operator="greaterThan">
      <formula>6</formula>
    </cfRule>
  </conditionalFormatting>
  <conditionalFormatting sqref="J444">
    <cfRule type="cellIs" dxfId="475" priority="45" stopIfTrue="1" operator="greaterThan">
      <formula>6</formula>
    </cfRule>
  </conditionalFormatting>
  <conditionalFormatting sqref="J453">
    <cfRule type="cellIs" dxfId="474" priority="46" stopIfTrue="1" operator="greaterThan">
      <formula>6</formula>
    </cfRule>
  </conditionalFormatting>
  <conditionalFormatting sqref="J460">
    <cfRule type="cellIs" dxfId="473" priority="47" stopIfTrue="1" operator="greaterThan">
      <formula>6</formula>
    </cfRule>
  </conditionalFormatting>
  <conditionalFormatting sqref="J466">
    <cfRule type="cellIs" dxfId="472" priority="48" stopIfTrue="1" operator="greaterThan">
      <formula>6</formula>
    </cfRule>
  </conditionalFormatting>
  <conditionalFormatting sqref="J471">
    <cfRule type="cellIs" dxfId="471" priority="49" stopIfTrue="1" operator="greaterThan">
      <formula>6</formula>
    </cfRule>
  </conditionalFormatting>
  <conditionalFormatting sqref="J476">
    <cfRule type="cellIs" dxfId="470" priority="50" stopIfTrue="1" operator="greaterThan">
      <formula>6</formula>
    </cfRule>
  </conditionalFormatting>
  <conditionalFormatting sqref="J485">
    <cfRule type="cellIs" dxfId="469" priority="51" stopIfTrue="1" operator="greaterThan">
      <formula>6</formula>
    </cfRule>
  </conditionalFormatting>
  <conditionalFormatting sqref="J490">
    <cfRule type="cellIs" dxfId="468" priority="52" stopIfTrue="1" operator="greaterThan">
      <formula>6</formula>
    </cfRule>
  </conditionalFormatting>
  <conditionalFormatting sqref="J495">
    <cfRule type="cellIs" dxfId="467" priority="53" stopIfTrue="1" operator="greaterThan">
      <formula>6</formula>
    </cfRule>
  </conditionalFormatting>
  <conditionalFormatting sqref="J500">
    <cfRule type="cellIs" dxfId="466" priority="54" stopIfTrue="1" operator="greaterThan">
      <formula>6</formula>
    </cfRule>
  </conditionalFormatting>
  <conditionalFormatting sqref="J506">
    <cfRule type="cellIs" dxfId="465" priority="55" stopIfTrue="1" operator="greaterThan">
      <formula>6</formula>
    </cfRule>
  </conditionalFormatting>
  <conditionalFormatting sqref="J511">
    <cfRule type="cellIs" dxfId="464" priority="56" stopIfTrue="1" operator="greaterThan">
      <formula>6</formula>
    </cfRule>
  </conditionalFormatting>
  <conditionalFormatting sqref="J518">
    <cfRule type="cellIs" dxfId="463" priority="57" stopIfTrue="1" operator="greaterThan">
      <formula>6</formula>
    </cfRule>
  </conditionalFormatting>
  <conditionalFormatting sqref="J525">
    <cfRule type="cellIs" dxfId="462" priority="58" stopIfTrue="1" operator="greaterThan">
      <formula>6</formula>
    </cfRule>
  </conditionalFormatting>
  <conditionalFormatting sqref="J537">
    <cfRule type="cellIs" dxfId="461" priority="59" stopIfTrue="1" operator="greaterThan">
      <formula>6</formula>
    </cfRule>
  </conditionalFormatting>
  <conditionalFormatting sqref="J546">
    <cfRule type="cellIs" dxfId="460" priority="60" stopIfTrue="1" operator="greaterThan">
      <formula>6</formula>
    </cfRule>
  </conditionalFormatting>
  <conditionalFormatting sqref="J552">
    <cfRule type="cellIs" dxfId="459" priority="61" stopIfTrue="1" operator="greaterThan">
      <formula>6</formula>
    </cfRule>
  </conditionalFormatting>
  <conditionalFormatting sqref="J562">
    <cfRule type="cellIs" dxfId="458" priority="62" stopIfTrue="1" operator="greaterThan">
      <formula>6</formula>
    </cfRule>
  </conditionalFormatting>
  <conditionalFormatting sqref="J569">
    <cfRule type="cellIs" dxfId="457" priority="63" stopIfTrue="1" operator="greaterThan">
      <formula>6</formula>
    </cfRule>
  </conditionalFormatting>
  <conditionalFormatting sqref="J576">
    <cfRule type="cellIs" dxfId="456" priority="64" stopIfTrue="1" operator="greaterThan">
      <formula>6</formula>
    </cfRule>
  </conditionalFormatting>
  <conditionalFormatting sqref="J585">
    <cfRule type="cellIs" dxfId="455" priority="65" stopIfTrue="1" operator="greaterThan">
      <formula>6</formula>
    </cfRule>
  </conditionalFormatting>
  <conditionalFormatting sqref="J592">
    <cfRule type="cellIs" dxfId="454" priority="66" stopIfTrue="1" operator="greaterThan">
      <formula>6</formula>
    </cfRule>
  </conditionalFormatting>
  <conditionalFormatting sqref="J600">
    <cfRule type="cellIs" dxfId="453" priority="67" stopIfTrue="1" operator="greaterThan">
      <formula>6</formula>
    </cfRule>
  </conditionalFormatting>
  <conditionalFormatting sqref="J607">
    <cfRule type="cellIs" dxfId="452" priority="68" stopIfTrue="1" operator="greaterThan">
      <formula>6</formula>
    </cfRule>
  </conditionalFormatting>
  <conditionalFormatting sqref="J616">
    <cfRule type="cellIs" dxfId="451" priority="69" stopIfTrue="1" operator="greaterThan">
      <formula>6</formula>
    </cfRule>
  </conditionalFormatting>
  <conditionalFormatting sqref="J623">
    <cfRule type="cellIs" dxfId="450" priority="70" stopIfTrue="1" operator="greaterThan">
      <formula>6</formula>
    </cfRule>
  </conditionalFormatting>
  <conditionalFormatting sqref="J630">
    <cfRule type="cellIs" dxfId="449" priority="71" stopIfTrue="1" operator="greaterThan">
      <formula>6</formula>
    </cfRule>
  </conditionalFormatting>
  <conditionalFormatting sqref="J642">
    <cfRule type="cellIs" dxfId="448" priority="72" stopIfTrue="1" operator="greaterThan">
      <formula>6</formula>
    </cfRule>
  </conditionalFormatting>
  <conditionalFormatting sqref="J650">
    <cfRule type="cellIs" dxfId="447" priority="73" stopIfTrue="1" operator="greaterThan">
      <formula>6</formula>
    </cfRule>
  </conditionalFormatting>
  <conditionalFormatting sqref="J657">
    <cfRule type="cellIs" dxfId="446" priority="74" stopIfTrue="1" operator="greaterThan">
      <formula>6</formula>
    </cfRule>
  </conditionalFormatting>
  <conditionalFormatting sqref="J662">
    <cfRule type="cellIs" dxfId="445" priority="75" stopIfTrue="1" operator="greaterThan">
      <formula>6</formula>
    </cfRule>
  </conditionalFormatting>
  <conditionalFormatting sqref="J669">
    <cfRule type="cellIs" dxfId="444" priority="76" stopIfTrue="1" operator="greaterThan">
      <formula>6</formula>
    </cfRule>
  </conditionalFormatting>
  <conditionalFormatting sqref="J675">
    <cfRule type="cellIs" dxfId="443" priority="77" stopIfTrue="1" operator="greaterThan">
      <formula>6</formula>
    </cfRule>
  </conditionalFormatting>
  <conditionalFormatting sqref="J683">
    <cfRule type="cellIs" dxfId="442" priority="78" stopIfTrue="1" operator="greaterThan">
      <formula>6</formula>
    </cfRule>
  </conditionalFormatting>
  <conditionalFormatting sqref="J691">
    <cfRule type="cellIs" dxfId="441" priority="79" stopIfTrue="1" operator="greaterThan">
      <formula>6</formula>
    </cfRule>
  </conditionalFormatting>
  <conditionalFormatting sqref="J696">
    <cfRule type="cellIs" dxfId="440" priority="80" stopIfTrue="1" operator="greaterThan">
      <formula>6</formula>
    </cfRule>
  </conditionalFormatting>
  <conditionalFormatting sqref="J701">
    <cfRule type="cellIs" dxfId="439" priority="81" stopIfTrue="1" operator="greaterThan">
      <formula>6</formula>
    </cfRule>
  </conditionalFormatting>
  <conditionalFormatting sqref="J707">
    <cfRule type="cellIs" dxfId="438" priority="82" stopIfTrue="1" operator="greaterThan">
      <formula>6</formula>
    </cfRule>
  </conditionalFormatting>
  <conditionalFormatting sqref="J719">
    <cfRule type="cellIs" dxfId="437" priority="83" stopIfTrue="1" operator="greaterThan">
      <formula>6</formula>
    </cfRule>
  </conditionalFormatting>
  <conditionalFormatting sqref="J726">
    <cfRule type="cellIs" dxfId="436" priority="84" stopIfTrue="1" operator="greaterThan">
      <formula>6</formula>
    </cfRule>
  </conditionalFormatting>
  <conditionalFormatting sqref="J737">
    <cfRule type="cellIs" dxfId="435" priority="85" stopIfTrue="1" operator="greaterThan">
      <formula>6</formula>
    </cfRule>
  </conditionalFormatting>
  <conditionalFormatting sqref="J746">
    <cfRule type="cellIs" dxfId="434" priority="86" stopIfTrue="1" operator="greaterThan">
      <formula>6</formula>
    </cfRule>
  </conditionalFormatting>
  <conditionalFormatting sqref="J755">
    <cfRule type="cellIs" dxfId="433" priority="87" stopIfTrue="1" operator="greaterThan">
      <formula>6</formula>
    </cfRule>
  </conditionalFormatting>
  <conditionalFormatting sqref="J765">
    <cfRule type="cellIs" dxfId="432" priority="88" stopIfTrue="1" operator="greaterThan">
      <formula>6</formula>
    </cfRule>
  </conditionalFormatting>
  <conditionalFormatting sqref="J773">
    <cfRule type="cellIs" dxfId="431" priority="89" stopIfTrue="1" operator="greaterThan">
      <formula>6</formula>
    </cfRule>
  </conditionalFormatting>
  <conditionalFormatting sqref="J784">
    <cfRule type="cellIs" dxfId="430" priority="90" stopIfTrue="1" operator="greaterThan">
      <formula>6</formula>
    </cfRule>
  </conditionalFormatting>
  <conditionalFormatting sqref="J793">
    <cfRule type="cellIs" dxfId="429" priority="91" stopIfTrue="1" operator="greaterThan">
      <formula>6</formula>
    </cfRule>
  </conditionalFormatting>
  <conditionalFormatting sqref="J803">
    <cfRule type="cellIs" dxfId="428" priority="92" stopIfTrue="1" operator="greaterThan">
      <formula>6</formula>
    </cfRule>
  </conditionalFormatting>
  <conditionalFormatting sqref="J814">
    <cfRule type="cellIs" dxfId="427" priority="93" stopIfTrue="1" operator="greaterThan">
      <formula>6</formula>
    </cfRule>
  </conditionalFormatting>
  <conditionalFormatting sqref="J822">
    <cfRule type="cellIs" dxfId="426" priority="94" stopIfTrue="1" operator="greaterThan">
      <formula>6</formula>
    </cfRule>
  </conditionalFormatting>
  <conditionalFormatting sqref="J832">
    <cfRule type="cellIs" dxfId="425" priority="95" stopIfTrue="1" operator="greaterThan">
      <formula>6</formula>
    </cfRule>
  </conditionalFormatting>
  <conditionalFormatting sqref="J841">
    <cfRule type="cellIs" dxfId="424" priority="96" stopIfTrue="1" operator="greaterThan">
      <formula>6</formula>
    </cfRule>
  </conditionalFormatting>
  <conditionalFormatting sqref="J852">
    <cfRule type="cellIs" dxfId="423" priority="97" stopIfTrue="1" operator="greaterThan">
      <formula>6</formula>
    </cfRule>
  </conditionalFormatting>
  <conditionalFormatting sqref="J860">
    <cfRule type="cellIs" dxfId="422" priority="98" stopIfTrue="1" operator="greaterThan">
      <formula>6</formula>
    </cfRule>
  </conditionalFormatting>
  <conditionalFormatting sqref="J869">
    <cfRule type="cellIs" dxfId="421" priority="99" stopIfTrue="1" operator="greaterThan">
      <formula>6</formula>
    </cfRule>
  </conditionalFormatting>
  <conditionalFormatting sqref="J877">
    <cfRule type="cellIs" dxfId="420" priority="100" stopIfTrue="1" operator="greaterThan">
      <formula>6</formula>
    </cfRule>
  </conditionalFormatting>
  <conditionalFormatting sqref="J888">
    <cfRule type="cellIs" dxfId="419" priority="101" stopIfTrue="1" operator="greaterThan">
      <formula>6</formula>
    </cfRule>
  </conditionalFormatting>
  <conditionalFormatting sqref="J896">
    <cfRule type="cellIs" dxfId="418" priority="102" stopIfTrue="1" operator="greaterThan">
      <formula>6</formula>
    </cfRule>
  </conditionalFormatting>
  <conditionalFormatting sqref="J901">
    <cfRule type="cellIs" dxfId="417" priority="103" stopIfTrue="1" operator="greaterThan">
      <formula>6</formula>
    </cfRule>
  </conditionalFormatting>
  <conditionalFormatting sqref="J907">
    <cfRule type="cellIs" dxfId="416" priority="104" stopIfTrue="1" operator="greaterThan">
      <formula>6</formula>
    </cfRule>
  </conditionalFormatting>
  <conditionalFormatting sqref="J914">
    <cfRule type="cellIs" dxfId="415" priority="105" stopIfTrue="1" operator="greaterThan">
      <formula>6</formula>
    </cfRule>
  </conditionalFormatting>
  <conditionalFormatting sqref="J925">
    <cfRule type="cellIs" dxfId="414" priority="106" stopIfTrue="1" operator="greaterThan">
      <formula>6</formula>
    </cfRule>
  </conditionalFormatting>
  <conditionalFormatting sqref="J932">
    <cfRule type="cellIs" dxfId="413" priority="107" stopIfTrue="1" operator="greaterThan">
      <formula>6</formula>
    </cfRule>
  </conditionalFormatting>
  <conditionalFormatting sqref="J940">
    <cfRule type="cellIs" dxfId="412" priority="108" stopIfTrue="1" operator="greaterThan">
      <formula>6</formula>
    </cfRule>
  </conditionalFormatting>
  <conditionalFormatting sqref="J950">
    <cfRule type="cellIs" dxfId="411" priority="109" stopIfTrue="1" operator="greaterThan">
      <formula>6</formula>
    </cfRule>
  </conditionalFormatting>
  <conditionalFormatting sqref="J957">
    <cfRule type="cellIs" dxfId="410" priority="110" stopIfTrue="1" operator="greaterThan">
      <formula>6</formula>
    </cfRule>
  </conditionalFormatting>
  <conditionalFormatting sqref="J963">
    <cfRule type="cellIs" dxfId="409" priority="111" stopIfTrue="1" operator="greaterThan">
      <formula>6</formula>
    </cfRule>
  </conditionalFormatting>
  <conditionalFormatting sqref="J974">
    <cfRule type="cellIs" dxfId="408" priority="112" stopIfTrue="1" operator="greaterThan">
      <formula>6</formula>
    </cfRule>
  </conditionalFormatting>
  <conditionalFormatting sqref="J984">
    <cfRule type="cellIs" dxfId="407" priority="113" stopIfTrue="1" operator="greaterThan">
      <formula>6</formula>
    </cfRule>
  </conditionalFormatting>
  <conditionalFormatting sqref="J992">
    <cfRule type="cellIs" dxfId="406" priority="114" stopIfTrue="1" operator="greaterThan">
      <formula>6</formula>
    </cfRule>
  </conditionalFormatting>
  <conditionalFormatting sqref="J1002">
    <cfRule type="cellIs" dxfId="405" priority="115" stopIfTrue="1" operator="greaterThan">
      <formula>6</formula>
    </cfRule>
  </conditionalFormatting>
  <conditionalFormatting sqref="J1007">
    <cfRule type="cellIs" dxfId="404" priority="116" stopIfTrue="1" operator="greaterThan">
      <formula>6</formula>
    </cfRule>
  </conditionalFormatting>
  <conditionalFormatting sqref="J1012">
    <cfRule type="cellIs" dxfId="403" priority="117" stopIfTrue="1" operator="greaterThan">
      <formula>6</formula>
    </cfRule>
  </conditionalFormatting>
  <conditionalFormatting sqref="J1018">
    <cfRule type="cellIs" dxfId="402" priority="118" stopIfTrue="1" operator="greaterThan">
      <formula>6</formula>
    </cfRule>
  </conditionalFormatting>
  <conditionalFormatting sqref="J1029">
    <cfRule type="cellIs" dxfId="401" priority="119" stopIfTrue="1" operator="greaterThan">
      <formula>6</formula>
    </cfRule>
  </conditionalFormatting>
  <conditionalFormatting sqref="J1043">
    <cfRule type="cellIs" dxfId="400" priority="120" stopIfTrue="1" operator="greaterThan">
      <formula>6</formula>
    </cfRule>
  </conditionalFormatting>
  <conditionalFormatting sqref="J1049">
    <cfRule type="cellIs" dxfId="399" priority="121" stopIfTrue="1" operator="greaterThan">
      <formula>6</formula>
    </cfRule>
  </conditionalFormatting>
  <conditionalFormatting sqref="J1055">
    <cfRule type="cellIs" dxfId="398" priority="122" stopIfTrue="1" operator="greaterThan">
      <formula>6</formula>
    </cfRule>
  </conditionalFormatting>
  <conditionalFormatting sqref="J1065">
    <cfRule type="cellIs" dxfId="397" priority="123" stopIfTrue="1" operator="greaterThan">
      <formula>6</formula>
    </cfRule>
  </conditionalFormatting>
  <conditionalFormatting sqref="J1073">
    <cfRule type="cellIs" dxfId="396" priority="124" stopIfTrue="1" operator="greaterThan">
      <formula>6</formula>
    </cfRule>
  </conditionalFormatting>
  <conditionalFormatting sqref="J1081">
    <cfRule type="cellIs" dxfId="395" priority="125" stopIfTrue="1" operator="greaterThan">
      <formula>6</formula>
    </cfRule>
  </conditionalFormatting>
  <conditionalFormatting sqref="J1092">
    <cfRule type="cellIs" dxfId="394" priority="126" stopIfTrue="1" operator="greaterThan">
      <formula>6</formula>
    </cfRule>
  </conditionalFormatting>
  <conditionalFormatting sqref="J1103">
    <cfRule type="cellIs" dxfId="393" priority="127" stopIfTrue="1" operator="greaterThan">
      <formula>6</formula>
    </cfRule>
  </conditionalFormatting>
  <conditionalFormatting sqref="J1109">
    <cfRule type="cellIs" dxfId="392" priority="128" stopIfTrue="1" operator="greaterThan">
      <formula>6</formula>
    </cfRule>
  </conditionalFormatting>
  <conditionalFormatting sqref="J1115">
    <cfRule type="cellIs" dxfId="391" priority="129" stopIfTrue="1" operator="greaterThan">
      <formula>6</formula>
    </cfRule>
  </conditionalFormatting>
  <conditionalFormatting sqref="J1121">
    <cfRule type="cellIs" dxfId="390" priority="130" stopIfTrue="1" operator="greaterThan">
      <formula>6</formula>
    </cfRule>
  </conditionalFormatting>
  <conditionalFormatting sqref="J1132">
    <cfRule type="cellIs" dxfId="389" priority="131" stopIfTrue="1" operator="greaterThan">
      <formula>6</formula>
    </cfRule>
  </conditionalFormatting>
  <conditionalFormatting sqref="J1141">
    <cfRule type="cellIs" dxfId="388" priority="132" stopIfTrue="1" operator="greaterThan">
      <formula>6</formula>
    </cfRule>
  </conditionalFormatting>
  <conditionalFormatting sqref="J1151">
    <cfRule type="cellIs" dxfId="387" priority="133" stopIfTrue="1" operator="greaterThan">
      <formula>6</formula>
    </cfRule>
  </conditionalFormatting>
  <conditionalFormatting sqref="J1160">
    <cfRule type="cellIs" dxfId="386" priority="134" stopIfTrue="1" operator="greaterThan">
      <formula>6</formula>
    </cfRule>
  </conditionalFormatting>
  <conditionalFormatting sqref="J1166">
    <cfRule type="cellIs" dxfId="385" priority="135" stopIfTrue="1" operator="greaterThan">
      <formula>6</formula>
    </cfRule>
  </conditionalFormatting>
  <conditionalFormatting sqref="J1177">
    <cfRule type="cellIs" dxfId="384" priority="136" stopIfTrue="1" operator="greaterThan">
      <formula>6</formula>
    </cfRule>
  </conditionalFormatting>
  <conditionalFormatting sqref="J1187">
    <cfRule type="cellIs" dxfId="383" priority="137" stopIfTrue="1" operator="greaterThan">
      <formula>6</formula>
    </cfRule>
  </conditionalFormatting>
  <conditionalFormatting sqref="J1193">
    <cfRule type="cellIs" dxfId="382" priority="138" stopIfTrue="1" operator="greaterThan">
      <formula>6</formula>
    </cfRule>
  </conditionalFormatting>
  <conditionalFormatting sqref="J1198">
    <cfRule type="cellIs" dxfId="381" priority="139" stopIfTrue="1" operator="greaterThan">
      <formula>6</formula>
    </cfRule>
  </conditionalFormatting>
  <conditionalFormatting sqref="J1203">
    <cfRule type="cellIs" dxfId="380" priority="140" stopIfTrue="1" operator="greaterThan">
      <formula>6</formula>
    </cfRule>
  </conditionalFormatting>
  <conditionalFormatting sqref="J1211">
    <cfRule type="cellIs" dxfId="379" priority="141" stopIfTrue="1" operator="greaterThan">
      <formula>6</formula>
    </cfRule>
  </conditionalFormatting>
  <conditionalFormatting sqref="J1219">
    <cfRule type="cellIs" dxfId="378" priority="142" stopIfTrue="1" operator="greaterThan">
      <formula>6</formula>
    </cfRule>
  </conditionalFormatting>
  <conditionalFormatting sqref="J1226">
    <cfRule type="cellIs" dxfId="377" priority="143" stopIfTrue="1" operator="greaterThan">
      <formula>6</formula>
    </cfRule>
  </conditionalFormatting>
  <conditionalFormatting sqref="J1239">
    <cfRule type="cellIs" dxfId="376" priority="144" stopIfTrue="1" operator="greaterThan">
      <formula>6</formula>
    </cfRule>
  </conditionalFormatting>
  <conditionalFormatting sqref="J1247">
    <cfRule type="cellIs" dxfId="375" priority="145" stopIfTrue="1" operator="greaterThan">
      <formula>6</formula>
    </cfRule>
  </conditionalFormatting>
  <conditionalFormatting sqref="J1258">
    <cfRule type="cellIs" dxfId="374" priority="146" stopIfTrue="1" operator="greaterThan">
      <formula>6</formula>
    </cfRule>
  </conditionalFormatting>
  <conditionalFormatting sqref="J1266">
    <cfRule type="cellIs" dxfId="373" priority="147" stopIfTrue="1" operator="greaterThan">
      <formula>6</formula>
    </cfRule>
  </conditionalFormatting>
  <conditionalFormatting sqref="J1272">
    <cfRule type="cellIs" dxfId="372" priority="148" stopIfTrue="1" operator="greaterThan">
      <formula>6</formula>
    </cfRule>
  </conditionalFormatting>
  <conditionalFormatting sqref="J1283">
    <cfRule type="cellIs" dxfId="371" priority="149" stopIfTrue="1" operator="greaterThan">
      <formula>6</formula>
    </cfRule>
  </conditionalFormatting>
  <conditionalFormatting sqref="J1294">
    <cfRule type="cellIs" dxfId="370" priority="150" stopIfTrue="1" operator="greaterThan">
      <formula>6</formula>
    </cfRule>
  </conditionalFormatting>
  <conditionalFormatting sqref="J1302">
    <cfRule type="cellIs" dxfId="369" priority="151" stopIfTrue="1" operator="greaterThan">
      <formula>6</formula>
    </cfRule>
  </conditionalFormatting>
  <conditionalFormatting sqref="J1309">
    <cfRule type="cellIs" dxfId="368" priority="152" stopIfTrue="1" operator="greaterThan">
      <formula>6</formula>
    </cfRule>
  </conditionalFormatting>
  <conditionalFormatting sqref="J1319">
    <cfRule type="cellIs" dxfId="367" priority="153" stopIfTrue="1" operator="greaterThan">
      <formula>6</formula>
    </cfRule>
  </conditionalFormatting>
  <conditionalFormatting sqref="J1329">
    <cfRule type="cellIs" dxfId="366" priority="154" stopIfTrue="1" operator="greaterThan">
      <formula>6</formula>
    </cfRule>
  </conditionalFormatting>
  <conditionalFormatting sqref="J1335">
    <cfRule type="cellIs" dxfId="365" priority="155" stopIfTrue="1" operator="greaterThan">
      <formula>6</formula>
    </cfRule>
  </conditionalFormatting>
  <conditionalFormatting sqref="J1346">
    <cfRule type="cellIs" dxfId="364" priority="156" stopIfTrue="1" operator="greaterThan">
      <formula>6</formula>
    </cfRule>
  </conditionalFormatting>
  <conditionalFormatting sqref="J1357">
    <cfRule type="cellIs" dxfId="363" priority="157" stopIfTrue="1" operator="greaterThan">
      <formula>6</formula>
    </cfRule>
  </conditionalFormatting>
  <conditionalFormatting sqref="J1368">
    <cfRule type="cellIs" dxfId="362" priority="158" stopIfTrue="1" operator="greaterThan">
      <formula>6</formula>
    </cfRule>
  </conditionalFormatting>
  <conditionalFormatting sqref="J1374">
    <cfRule type="cellIs" dxfId="361" priority="159" stopIfTrue="1" operator="greaterThan">
      <formula>6</formula>
    </cfRule>
  </conditionalFormatting>
  <conditionalFormatting sqref="J1383">
    <cfRule type="cellIs" dxfId="360" priority="160" stopIfTrue="1" operator="greaterThan">
      <formula>6</formula>
    </cfRule>
  </conditionalFormatting>
  <conditionalFormatting sqref="J1389">
    <cfRule type="cellIs" dxfId="359" priority="161" stopIfTrue="1" operator="greaterThan">
      <formula>6</formula>
    </cfRule>
  </conditionalFormatting>
  <conditionalFormatting sqref="J1398">
    <cfRule type="cellIs" dxfId="358" priority="162" stopIfTrue="1" operator="greaterThan">
      <formula>6</formula>
    </cfRule>
  </conditionalFormatting>
  <conditionalFormatting sqref="J1411">
    <cfRule type="cellIs" dxfId="357" priority="163" stopIfTrue="1" operator="greaterThan">
      <formula>6</formula>
    </cfRule>
  </conditionalFormatting>
  <conditionalFormatting sqref="J1422">
    <cfRule type="cellIs" dxfId="356" priority="164" stopIfTrue="1" operator="greaterThan">
      <formula>6</formula>
    </cfRule>
  </conditionalFormatting>
  <conditionalFormatting sqref="J1434">
    <cfRule type="cellIs" dxfId="355" priority="165" stopIfTrue="1" operator="greaterThan">
      <formula>6</formula>
    </cfRule>
  </conditionalFormatting>
  <conditionalFormatting sqref="J1442">
    <cfRule type="cellIs" dxfId="354" priority="166" stopIfTrue="1" operator="greaterThan">
      <formula>6</formula>
    </cfRule>
  </conditionalFormatting>
  <conditionalFormatting sqref="J1452">
    <cfRule type="cellIs" dxfId="353" priority="167" stopIfTrue="1" operator="greaterThan">
      <formula>6</formula>
    </cfRule>
  </conditionalFormatting>
  <conditionalFormatting sqref="J1463">
    <cfRule type="cellIs" dxfId="352" priority="168" stopIfTrue="1" operator="greaterThan">
      <formula>6</formula>
    </cfRule>
  </conditionalFormatting>
  <conditionalFormatting sqref="J1474">
    <cfRule type="cellIs" dxfId="351" priority="169" stopIfTrue="1" operator="greaterThan">
      <formula>6</formula>
    </cfRule>
  </conditionalFormatting>
  <conditionalFormatting sqref="J1483">
    <cfRule type="cellIs" dxfId="350" priority="170" stopIfTrue="1" operator="greaterThan">
      <formula>6</formula>
    </cfRule>
  </conditionalFormatting>
  <conditionalFormatting sqref="J1493">
    <cfRule type="cellIs" dxfId="349" priority="171" stopIfTrue="1" operator="greaterThan">
      <formula>6</formula>
    </cfRule>
  </conditionalFormatting>
  <conditionalFormatting sqref="J1503">
    <cfRule type="cellIs" dxfId="348" priority="172" stopIfTrue="1" operator="greaterThan">
      <formula>6</formula>
    </cfRule>
  </conditionalFormatting>
  <conditionalFormatting sqref="J1514">
    <cfRule type="cellIs" dxfId="347" priority="173" stopIfTrue="1" operator="greaterThan">
      <formula>6</formula>
    </cfRule>
  </conditionalFormatting>
  <conditionalFormatting sqref="J1523">
    <cfRule type="cellIs" dxfId="346" priority="174" stopIfTrue="1" operator="greaterThan">
      <formula>6</formula>
    </cfRule>
  </conditionalFormatting>
  <conditionalFormatting sqref="J1534">
    <cfRule type="cellIs" dxfId="345" priority="175" stopIfTrue="1" operator="greaterThan">
      <formula>6</formula>
    </cfRule>
  </conditionalFormatting>
  <conditionalFormatting sqref="J1541">
    <cfRule type="cellIs" dxfId="344" priority="176" stopIfTrue="1" operator="greaterThan">
      <formula>6</formula>
    </cfRule>
  </conditionalFormatting>
  <conditionalFormatting sqref="J1550">
    <cfRule type="cellIs" dxfId="343" priority="177" stopIfTrue="1" operator="greaterThan">
      <formula>6</formula>
    </cfRule>
  </conditionalFormatting>
  <conditionalFormatting sqref="J1558">
    <cfRule type="cellIs" dxfId="342" priority="178" stopIfTrue="1" operator="greaterThan">
      <formula>6</formula>
    </cfRule>
  </conditionalFormatting>
  <conditionalFormatting sqref="J1564">
    <cfRule type="cellIs" dxfId="341" priority="179" stopIfTrue="1" operator="greaterThan">
      <formula>6</formula>
    </cfRule>
  </conditionalFormatting>
  <conditionalFormatting sqref="J1573">
    <cfRule type="cellIs" dxfId="340" priority="180" stopIfTrue="1" operator="greaterThan">
      <formula>6</formula>
    </cfRule>
  </conditionalFormatting>
  <conditionalFormatting sqref="J1584">
    <cfRule type="cellIs" dxfId="339" priority="181" stopIfTrue="1" operator="greaterThan">
      <formula>6</formula>
    </cfRule>
  </conditionalFormatting>
  <conditionalFormatting sqref="J1591">
    <cfRule type="cellIs" dxfId="338" priority="182" stopIfTrue="1" operator="greaterThan">
      <formula>6</formula>
    </cfRule>
  </conditionalFormatting>
  <conditionalFormatting sqref="J1596">
    <cfRule type="cellIs" dxfId="337" priority="183" stopIfTrue="1" operator="greaterThan">
      <formula>6</formula>
    </cfRule>
  </conditionalFormatting>
  <conditionalFormatting sqref="J1602">
    <cfRule type="cellIs" dxfId="336" priority="184" stopIfTrue="1" operator="greaterThan">
      <formula>6</formula>
    </cfRule>
  </conditionalFormatting>
  <conditionalFormatting sqref="J1610">
    <cfRule type="cellIs" dxfId="335" priority="185" stopIfTrue="1" operator="greaterThan">
      <formula>6</formula>
    </cfRule>
  </conditionalFormatting>
  <conditionalFormatting sqref="J1616">
    <cfRule type="cellIs" dxfId="334" priority="186" stopIfTrue="1" operator="greaterThan">
      <formula>6</formula>
    </cfRule>
  </conditionalFormatting>
  <conditionalFormatting sqref="J1622">
    <cfRule type="cellIs" dxfId="333" priority="187" stopIfTrue="1" operator="greaterThan">
      <formula>6</formula>
    </cfRule>
  </conditionalFormatting>
  <conditionalFormatting sqref="J1628">
    <cfRule type="cellIs" dxfId="332" priority="188" stopIfTrue="1" operator="greaterThan">
      <formula>6</formula>
    </cfRule>
  </conditionalFormatting>
  <conditionalFormatting sqref="J1635">
    <cfRule type="cellIs" dxfId="331" priority="189" stopIfTrue="1" operator="greaterThan">
      <formula>6</formula>
    </cfRule>
  </conditionalFormatting>
  <conditionalFormatting sqref="J1640">
    <cfRule type="cellIs" dxfId="330" priority="190" stopIfTrue="1" operator="greaterThan">
      <formula>6</formula>
    </cfRule>
  </conditionalFormatting>
  <conditionalFormatting sqref="J1645">
    <cfRule type="cellIs" dxfId="329" priority="191" stopIfTrue="1" operator="greaterThan">
      <formula>6</formula>
    </cfRule>
  </conditionalFormatting>
  <conditionalFormatting sqref="J1651">
    <cfRule type="cellIs" dxfId="328" priority="192" stopIfTrue="1" operator="greaterThan">
      <formula>6</formula>
    </cfRule>
  </conditionalFormatting>
  <conditionalFormatting sqref="J1657">
    <cfRule type="cellIs" dxfId="327" priority="193" stopIfTrue="1" operator="greaterThan">
      <formula>6</formula>
    </cfRule>
  </conditionalFormatting>
  <conditionalFormatting sqref="J1667">
    <cfRule type="cellIs" dxfId="326" priority="194" stopIfTrue="1" operator="greaterThan">
      <formula>6</formula>
    </cfRule>
  </conditionalFormatting>
  <conditionalFormatting sqref="J1676">
    <cfRule type="cellIs" dxfId="325" priority="195" stopIfTrue="1" operator="greaterThan">
      <formula>6</formula>
    </cfRule>
  </conditionalFormatting>
  <conditionalFormatting sqref="J1685">
    <cfRule type="cellIs" dxfId="324" priority="196" stopIfTrue="1" operator="greaterThan">
      <formula>6</formula>
    </cfRule>
  </conditionalFormatting>
  <conditionalFormatting sqref="J1693">
    <cfRule type="cellIs" dxfId="323" priority="197" stopIfTrue="1" operator="greaterThan">
      <formula>6</formula>
    </cfRule>
  </conditionalFormatting>
  <conditionalFormatting sqref="J1700">
    <cfRule type="cellIs" dxfId="322" priority="198" stopIfTrue="1" operator="greaterThan">
      <formula>6</formula>
    </cfRule>
  </conditionalFormatting>
  <conditionalFormatting sqref="J1706">
    <cfRule type="cellIs" dxfId="321" priority="199" stopIfTrue="1" operator="greaterThan">
      <formula>6</formula>
    </cfRule>
  </conditionalFormatting>
  <conditionalFormatting sqref="J1714">
    <cfRule type="cellIs" dxfId="320" priority="200" stopIfTrue="1" operator="greaterThan">
      <formula>6</formula>
    </cfRule>
  </conditionalFormatting>
  <conditionalFormatting sqref="J1721">
    <cfRule type="cellIs" dxfId="319" priority="201" stopIfTrue="1" operator="greaterThan">
      <formula>6</formula>
    </cfRule>
  </conditionalFormatting>
  <conditionalFormatting sqref="J1731">
    <cfRule type="cellIs" dxfId="318" priority="202" stopIfTrue="1" operator="greaterThan">
      <formula>6</formula>
    </cfRule>
  </conditionalFormatting>
  <conditionalFormatting sqref="J1742">
    <cfRule type="cellIs" dxfId="317" priority="203" stopIfTrue="1" operator="greaterThan">
      <formula>6</formula>
    </cfRule>
  </conditionalFormatting>
  <conditionalFormatting sqref="J1752">
    <cfRule type="cellIs" dxfId="316" priority="204" stopIfTrue="1" operator="greaterThan">
      <formula>6</formula>
    </cfRule>
  </conditionalFormatting>
  <conditionalFormatting sqref="J1762">
    <cfRule type="cellIs" dxfId="315" priority="205" stopIfTrue="1" operator="greaterThan">
      <formula>6</formula>
    </cfRule>
  </conditionalFormatting>
  <conditionalFormatting sqref="J1773">
    <cfRule type="cellIs" dxfId="314" priority="206" stopIfTrue="1" operator="greaterThan">
      <formula>6</formula>
    </cfRule>
  </conditionalFormatting>
  <conditionalFormatting sqref="J1783">
    <cfRule type="cellIs" dxfId="313" priority="207" stopIfTrue="1" operator="greaterThan">
      <formula>6</formula>
    </cfRule>
  </conditionalFormatting>
  <conditionalFormatting sqref="J1792">
    <cfRule type="cellIs" dxfId="312" priority="208" stopIfTrue="1" operator="greaterThan">
      <formula>6</formula>
    </cfRule>
  </conditionalFormatting>
  <conditionalFormatting sqref="J1803">
    <cfRule type="cellIs" dxfId="311" priority="209" stopIfTrue="1" operator="greaterThan">
      <formula>6</formula>
    </cfRule>
  </conditionalFormatting>
  <conditionalFormatting sqref="J1812">
    <cfRule type="cellIs" dxfId="310" priority="210" stopIfTrue="1" operator="greaterThan">
      <formula>6</formula>
    </cfRule>
  </conditionalFormatting>
  <conditionalFormatting sqref="J1819">
    <cfRule type="cellIs" dxfId="309" priority="211" stopIfTrue="1" operator="greaterThan">
      <formula>6</formula>
    </cfRule>
  </conditionalFormatting>
  <conditionalFormatting sqref="J1829">
    <cfRule type="cellIs" dxfId="308" priority="212" stopIfTrue="1" operator="greaterThan">
      <formula>6</formula>
    </cfRule>
  </conditionalFormatting>
  <conditionalFormatting sqref="J1837">
    <cfRule type="cellIs" dxfId="307" priority="213" stopIfTrue="1" operator="greaterThan">
      <formula>6</formula>
    </cfRule>
  </conditionalFormatting>
  <conditionalFormatting sqref="J1843">
    <cfRule type="cellIs" dxfId="306" priority="214" stopIfTrue="1" operator="greaterThan">
      <formula>6</formula>
    </cfRule>
  </conditionalFormatting>
  <conditionalFormatting sqref="J1848">
    <cfRule type="cellIs" dxfId="305" priority="215" stopIfTrue="1" operator="greaterThan">
      <formula>6</formula>
    </cfRule>
  </conditionalFormatting>
  <conditionalFormatting sqref="J1853">
    <cfRule type="cellIs" dxfId="304" priority="216" stopIfTrue="1" operator="greaterThan">
      <formula>6</formula>
    </cfRule>
  </conditionalFormatting>
  <conditionalFormatting sqref="J1858">
    <cfRule type="cellIs" dxfId="303" priority="217" stopIfTrue="1" operator="greaterThan">
      <formula>6</formula>
    </cfRule>
  </conditionalFormatting>
  <conditionalFormatting sqref="L11:W11">
    <cfRule type="cellIs" dxfId="302" priority="218" stopIfTrue="1" operator="lessThan">
      <formula>0</formula>
    </cfRule>
  </conditionalFormatting>
  <conditionalFormatting sqref="L17:W17">
    <cfRule type="cellIs" dxfId="301" priority="219" stopIfTrue="1" operator="lessThan">
      <formula>0</formula>
    </cfRule>
  </conditionalFormatting>
  <conditionalFormatting sqref="L24:W24">
    <cfRule type="cellIs" dxfId="300" priority="220" stopIfTrue="1" operator="lessThan">
      <formula>0</formula>
    </cfRule>
  </conditionalFormatting>
  <conditionalFormatting sqref="L29:W29">
    <cfRule type="cellIs" dxfId="299" priority="221" stopIfTrue="1" operator="lessThan">
      <formula>0</formula>
    </cfRule>
  </conditionalFormatting>
  <conditionalFormatting sqref="L35:W35">
    <cfRule type="cellIs" dxfId="298" priority="222" stopIfTrue="1" operator="lessThan">
      <formula>0</formula>
    </cfRule>
  </conditionalFormatting>
  <conditionalFormatting sqref="L42:W42">
    <cfRule type="cellIs" dxfId="297" priority="223" stopIfTrue="1" operator="lessThan">
      <formula>0</formula>
    </cfRule>
  </conditionalFormatting>
  <conditionalFormatting sqref="L48:W48">
    <cfRule type="cellIs" dxfId="296" priority="224" stopIfTrue="1" operator="lessThan">
      <formula>0</formula>
    </cfRule>
  </conditionalFormatting>
  <conditionalFormatting sqref="L54:W54">
    <cfRule type="cellIs" dxfId="295" priority="225" stopIfTrue="1" operator="lessThan">
      <formula>0</formula>
    </cfRule>
  </conditionalFormatting>
  <conditionalFormatting sqref="L60:W60">
    <cfRule type="cellIs" dxfId="294" priority="226" stopIfTrue="1" operator="lessThan">
      <formula>0</formula>
    </cfRule>
  </conditionalFormatting>
  <conditionalFormatting sqref="L66:W66">
    <cfRule type="cellIs" dxfId="293" priority="227" stopIfTrue="1" operator="lessThan">
      <formula>0</formula>
    </cfRule>
  </conditionalFormatting>
  <conditionalFormatting sqref="L72:W72">
    <cfRule type="cellIs" dxfId="292" priority="228" stopIfTrue="1" operator="lessThan">
      <formula>0</formula>
    </cfRule>
  </conditionalFormatting>
  <conditionalFormatting sqref="L79:W79">
    <cfRule type="cellIs" dxfId="291" priority="229" stopIfTrue="1" operator="lessThan">
      <formula>0</formula>
    </cfRule>
  </conditionalFormatting>
  <conditionalFormatting sqref="L84:W84">
    <cfRule type="cellIs" dxfId="290" priority="230" stopIfTrue="1" operator="lessThan">
      <formula>0</formula>
    </cfRule>
  </conditionalFormatting>
  <conditionalFormatting sqref="L89:W89">
    <cfRule type="cellIs" dxfId="289" priority="231" stopIfTrue="1" operator="lessThan">
      <formula>0</formula>
    </cfRule>
  </conditionalFormatting>
  <conditionalFormatting sqref="L96:W96">
    <cfRule type="cellIs" dxfId="288" priority="232" stopIfTrue="1" operator="lessThan">
      <formula>0</formula>
    </cfRule>
  </conditionalFormatting>
  <conditionalFormatting sqref="L104:W104">
    <cfRule type="cellIs" dxfId="287" priority="233" stopIfTrue="1" operator="lessThan">
      <formula>0</formula>
    </cfRule>
  </conditionalFormatting>
  <conditionalFormatting sqref="L113:W113">
    <cfRule type="cellIs" dxfId="286" priority="234" stopIfTrue="1" operator="lessThan">
      <formula>0</formula>
    </cfRule>
  </conditionalFormatting>
  <conditionalFormatting sqref="L119:W119">
    <cfRule type="cellIs" dxfId="285" priority="235" stopIfTrue="1" operator="lessThan">
      <formula>0</formula>
    </cfRule>
  </conditionalFormatting>
  <conditionalFormatting sqref="L125:W125">
    <cfRule type="cellIs" dxfId="284" priority="236" stopIfTrue="1" operator="lessThan">
      <formula>0</formula>
    </cfRule>
  </conditionalFormatting>
  <conditionalFormatting sqref="L131:W131">
    <cfRule type="cellIs" dxfId="283" priority="237" stopIfTrue="1" operator="lessThan">
      <formula>0</formula>
    </cfRule>
  </conditionalFormatting>
  <conditionalFormatting sqref="L144:W144">
    <cfRule type="cellIs" dxfId="282" priority="238" stopIfTrue="1" operator="lessThan">
      <formula>0</formula>
    </cfRule>
  </conditionalFormatting>
  <conditionalFormatting sqref="L150:W150">
    <cfRule type="cellIs" dxfId="281" priority="239" stopIfTrue="1" operator="lessThan">
      <formula>0</formula>
    </cfRule>
  </conditionalFormatting>
  <conditionalFormatting sqref="L155:W155">
    <cfRule type="cellIs" dxfId="280" priority="240" stopIfTrue="1" operator="lessThan">
      <formula>0</formula>
    </cfRule>
  </conditionalFormatting>
  <conditionalFormatting sqref="L161:W161">
    <cfRule type="cellIs" dxfId="279" priority="241" stopIfTrue="1" operator="lessThan">
      <formula>0</formula>
    </cfRule>
  </conditionalFormatting>
  <conditionalFormatting sqref="L167:W167">
    <cfRule type="cellIs" dxfId="278" priority="242" stopIfTrue="1" operator="lessThan">
      <formula>0</formula>
    </cfRule>
  </conditionalFormatting>
  <conditionalFormatting sqref="L173:W173">
    <cfRule type="cellIs" dxfId="277" priority="243" stopIfTrue="1" operator="lessThan">
      <formula>0</formula>
    </cfRule>
  </conditionalFormatting>
  <conditionalFormatting sqref="L179:W179">
    <cfRule type="cellIs" dxfId="276" priority="244" stopIfTrue="1" operator="lessThan">
      <formula>0</formula>
    </cfRule>
  </conditionalFormatting>
  <conditionalFormatting sqref="L194:W194">
    <cfRule type="cellIs" dxfId="275" priority="245" stopIfTrue="1" operator="lessThan">
      <formula>0</formula>
    </cfRule>
  </conditionalFormatting>
  <conditionalFormatting sqref="L201:W201">
    <cfRule type="cellIs" dxfId="274" priority="246" stopIfTrue="1" operator="lessThan">
      <formula>0</formula>
    </cfRule>
  </conditionalFormatting>
  <conditionalFormatting sqref="L207:W207">
    <cfRule type="cellIs" dxfId="273" priority="247" stopIfTrue="1" operator="lessThan">
      <formula>0</formula>
    </cfRule>
  </conditionalFormatting>
  <conditionalFormatting sqref="L220:W220">
    <cfRule type="cellIs" dxfId="272" priority="248" stopIfTrue="1" operator="lessThan">
      <formula>0</formula>
    </cfRule>
  </conditionalFormatting>
  <conditionalFormatting sqref="L235:W235">
    <cfRule type="cellIs" dxfId="271" priority="249" stopIfTrue="1" operator="lessThan">
      <formula>0</formula>
    </cfRule>
  </conditionalFormatting>
  <conditionalFormatting sqref="L243:W243">
    <cfRule type="cellIs" dxfId="270" priority="250" stopIfTrue="1" operator="lessThan">
      <formula>0</formula>
    </cfRule>
  </conditionalFormatting>
  <conditionalFormatting sqref="L248:W248">
    <cfRule type="cellIs" dxfId="269" priority="251" stopIfTrue="1" operator="lessThan">
      <formula>0</formula>
    </cfRule>
  </conditionalFormatting>
  <conditionalFormatting sqref="L304:W304">
    <cfRule type="cellIs" dxfId="268" priority="252" stopIfTrue="1" operator="lessThan">
      <formula>0</formula>
    </cfRule>
  </conditionalFormatting>
  <conditionalFormatting sqref="L335:W335">
    <cfRule type="cellIs" dxfId="267" priority="253" stopIfTrue="1" operator="lessThan">
      <formula>0</formula>
    </cfRule>
  </conditionalFormatting>
  <conditionalFormatting sqref="L379:W379">
    <cfRule type="cellIs" dxfId="266" priority="254" stopIfTrue="1" operator="lessThan">
      <formula>0</formula>
    </cfRule>
  </conditionalFormatting>
  <conditionalFormatting sqref="L386:W386">
    <cfRule type="cellIs" dxfId="265" priority="255" stopIfTrue="1" operator="lessThan">
      <formula>0</formula>
    </cfRule>
  </conditionalFormatting>
  <conditionalFormatting sqref="L393:W393">
    <cfRule type="cellIs" dxfId="264" priority="256" stopIfTrue="1" operator="lessThan">
      <formula>0</formula>
    </cfRule>
  </conditionalFormatting>
  <conditionalFormatting sqref="L402:W402">
    <cfRule type="cellIs" dxfId="263" priority="257" stopIfTrue="1" operator="lessThan">
      <formula>0</formula>
    </cfRule>
  </conditionalFormatting>
  <conditionalFormatting sqref="L409:W409">
    <cfRule type="cellIs" dxfId="262" priority="258" stopIfTrue="1" operator="lessThan">
      <formula>0</formula>
    </cfRule>
  </conditionalFormatting>
  <conditionalFormatting sqref="L425:W425">
    <cfRule type="cellIs" dxfId="261" priority="259" stopIfTrue="1" operator="lessThan">
      <formula>0</formula>
    </cfRule>
  </conditionalFormatting>
  <conditionalFormatting sqref="L431:W431">
    <cfRule type="cellIs" dxfId="260" priority="260" stopIfTrue="1" operator="lessThan">
      <formula>0</formula>
    </cfRule>
  </conditionalFormatting>
  <conditionalFormatting sqref="L437:W437">
    <cfRule type="cellIs" dxfId="259" priority="261" stopIfTrue="1" operator="lessThan">
      <formula>0</formula>
    </cfRule>
  </conditionalFormatting>
  <conditionalFormatting sqref="L443:W443">
    <cfRule type="cellIs" dxfId="258" priority="262" stopIfTrue="1" operator="lessThan">
      <formula>0</formula>
    </cfRule>
  </conditionalFormatting>
  <conditionalFormatting sqref="L452:W452">
    <cfRule type="cellIs" dxfId="257" priority="263" stopIfTrue="1" operator="lessThan">
      <formula>0</formula>
    </cfRule>
  </conditionalFormatting>
  <conditionalFormatting sqref="L459:W459">
    <cfRule type="cellIs" dxfId="256" priority="264" stopIfTrue="1" operator="lessThan">
      <formula>0</formula>
    </cfRule>
  </conditionalFormatting>
  <conditionalFormatting sqref="L465:W465">
    <cfRule type="cellIs" dxfId="255" priority="265" stopIfTrue="1" operator="lessThan">
      <formula>0</formula>
    </cfRule>
  </conditionalFormatting>
  <conditionalFormatting sqref="L470:W470">
    <cfRule type="cellIs" dxfId="254" priority="266" stopIfTrue="1" operator="lessThan">
      <formula>0</formula>
    </cfRule>
  </conditionalFormatting>
  <conditionalFormatting sqref="L475:W475">
    <cfRule type="cellIs" dxfId="253" priority="267" stopIfTrue="1" operator="lessThan">
      <formula>0</formula>
    </cfRule>
  </conditionalFormatting>
  <conditionalFormatting sqref="L484:W484">
    <cfRule type="cellIs" dxfId="252" priority="268" stopIfTrue="1" operator="lessThan">
      <formula>0</formula>
    </cfRule>
  </conditionalFormatting>
  <conditionalFormatting sqref="L489:W489">
    <cfRule type="cellIs" dxfId="251" priority="269" stopIfTrue="1" operator="lessThan">
      <formula>0</formula>
    </cfRule>
  </conditionalFormatting>
  <conditionalFormatting sqref="L494:W494">
    <cfRule type="cellIs" dxfId="250" priority="270" stopIfTrue="1" operator="lessThan">
      <formula>0</formula>
    </cfRule>
  </conditionalFormatting>
  <conditionalFormatting sqref="L499:W499">
    <cfRule type="cellIs" dxfId="249" priority="271" stopIfTrue="1" operator="lessThan">
      <formula>0</formula>
    </cfRule>
  </conditionalFormatting>
  <conditionalFormatting sqref="L505:W505">
    <cfRule type="cellIs" dxfId="248" priority="272" stopIfTrue="1" operator="lessThan">
      <formula>0</formula>
    </cfRule>
  </conditionalFormatting>
  <conditionalFormatting sqref="L510:W510">
    <cfRule type="cellIs" dxfId="247" priority="273" stopIfTrue="1" operator="lessThan">
      <formula>0</formula>
    </cfRule>
  </conditionalFormatting>
  <conditionalFormatting sqref="L517:W517">
    <cfRule type="cellIs" dxfId="246" priority="274" stopIfTrue="1" operator="lessThan">
      <formula>0</formula>
    </cfRule>
  </conditionalFormatting>
  <conditionalFormatting sqref="L524:W524">
    <cfRule type="cellIs" dxfId="245" priority="275" stopIfTrue="1" operator="lessThan">
      <formula>0</formula>
    </cfRule>
  </conditionalFormatting>
  <conditionalFormatting sqref="L536:W536">
    <cfRule type="cellIs" dxfId="244" priority="276" stopIfTrue="1" operator="lessThan">
      <formula>0</formula>
    </cfRule>
  </conditionalFormatting>
  <conditionalFormatting sqref="L545:W545">
    <cfRule type="cellIs" dxfId="243" priority="277" stopIfTrue="1" operator="lessThan">
      <formula>0</formula>
    </cfRule>
  </conditionalFormatting>
  <conditionalFormatting sqref="L551:W551">
    <cfRule type="cellIs" dxfId="242" priority="278" stopIfTrue="1" operator="lessThan">
      <formula>0</formula>
    </cfRule>
  </conditionalFormatting>
  <conditionalFormatting sqref="L561:W561">
    <cfRule type="cellIs" dxfId="241" priority="279" stopIfTrue="1" operator="lessThan">
      <formula>0</formula>
    </cfRule>
  </conditionalFormatting>
  <conditionalFormatting sqref="L568:W568">
    <cfRule type="cellIs" dxfId="240" priority="280" stopIfTrue="1" operator="lessThan">
      <formula>0</formula>
    </cfRule>
  </conditionalFormatting>
  <conditionalFormatting sqref="L575:W575">
    <cfRule type="cellIs" dxfId="239" priority="281" stopIfTrue="1" operator="lessThan">
      <formula>0</formula>
    </cfRule>
  </conditionalFormatting>
  <conditionalFormatting sqref="L584:W584">
    <cfRule type="cellIs" dxfId="238" priority="282" stopIfTrue="1" operator="lessThan">
      <formula>0</formula>
    </cfRule>
  </conditionalFormatting>
  <conditionalFormatting sqref="L591:W591">
    <cfRule type="cellIs" dxfId="237" priority="283" stopIfTrue="1" operator="lessThan">
      <formula>0</formula>
    </cfRule>
  </conditionalFormatting>
  <conditionalFormatting sqref="L599:W599">
    <cfRule type="cellIs" dxfId="236" priority="284" stopIfTrue="1" operator="lessThan">
      <formula>0</formula>
    </cfRule>
  </conditionalFormatting>
  <conditionalFormatting sqref="L606:W606">
    <cfRule type="cellIs" dxfId="235" priority="285" stopIfTrue="1" operator="lessThan">
      <formula>0</formula>
    </cfRule>
  </conditionalFormatting>
  <conditionalFormatting sqref="L615:W615">
    <cfRule type="cellIs" dxfId="234" priority="286" stopIfTrue="1" operator="lessThan">
      <formula>0</formula>
    </cfRule>
  </conditionalFormatting>
  <conditionalFormatting sqref="L622:W622">
    <cfRule type="cellIs" dxfId="233" priority="287" stopIfTrue="1" operator="lessThan">
      <formula>0</formula>
    </cfRule>
  </conditionalFormatting>
  <conditionalFormatting sqref="L629:W629">
    <cfRule type="cellIs" dxfId="232" priority="288" stopIfTrue="1" operator="lessThan">
      <formula>0</formula>
    </cfRule>
  </conditionalFormatting>
  <conditionalFormatting sqref="L641:W641">
    <cfRule type="cellIs" dxfId="231" priority="289" stopIfTrue="1" operator="lessThan">
      <formula>0</formula>
    </cfRule>
  </conditionalFormatting>
  <conditionalFormatting sqref="L649:W649">
    <cfRule type="cellIs" dxfId="230" priority="290" stopIfTrue="1" operator="lessThan">
      <formula>0</formula>
    </cfRule>
  </conditionalFormatting>
  <conditionalFormatting sqref="L656:W656">
    <cfRule type="cellIs" dxfId="229" priority="291" stopIfTrue="1" operator="lessThan">
      <formula>0</formula>
    </cfRule>
  </conditionalFormatting>
  <conditionalFormatting sqref="L661:W661">
    <cfRule type="cellIs" dxfId="228" priority="292" stopIfTrue="1" operator="lessThan">
      <formula>0</formula>
    </cfRule>
  </conditionalFormatting>
  <conditionalFormatting sqref="L668:W668">
    <cfRule type="cellIs" dxfId="227" priority="293" stopIfTrue="1" operator="lessThan">
      <formula>0</formula>
    </cfRule>
  </conditionalFormatting>
  <conditionalFormatting sqref="L674:W674">
    <cfRule type="cellIs" dxfId="226" priority="294" stopIfTrue="1" operator="lessThan">
      <formula>0</formula>
    </cfRule>
  </conditionalFormatting>
  <conditionalFormatting sqref="L682:W682">
    <cfRule type="cellIs" dxfId="225" priority="295" stopIfTrue="1" operator="lessThan">
      <formula>0</formula>
    </cfRule>
  </conditionalFormatting>
  <conditionalFormatting sqref="L690:W690">
    <cfRule type="cellIs" dxfId="224" priority="296" stopIfTrue="1" operator="lessThan">
      <formula>0</formula>
    </cfRule>
  </conditionalFormatting>
  <conditionalFormatting sqref="L695:W695">
    <cfRule type="cellIs" dxfId="223" priority="297" stopIfTrue="1" operator="lessThan">
      <formula>0</formula>
    </cfRule>
  </conditionalFormatting>
  <conditionalFormatting sqref="L700:W700">
    <cfRule type="cellIs" dxfId="222" priority="298" stopIfTrue="1" operator="lessThan">
      <formula>0</formula>
    </cfRule>
  </conditionalFormatting>
  <conditionalFormatting sqref="L706:W706">
    <cfRule type="cellIs" dxfId="221" priority="299" stopIfTrue="1" operator="lessThan">
      <formula>0</formula>
    </cfRule>
  </conditionalFormatting>
  <conditionalFormatting sqref="L718:W718">
    <cfRule type="cellIs" dxfId="220" priority="300" stopIfTrue="1" operator="lessThan">
      <formula>0</formula>
    </cfRule>
  </conditionalFormatting>
  <conditionalFormatting sqref="L725:W725">
    <cfRule type="cellIs" dxfId="219" priority="301" stopIfTrue="1" operator="lessThan">
      <formula>0</formula>
    </cfRule>
  </conditionalFormatting>
  <conditionalFormatting sqref="L736:W736">
    <cfRule type="cellIs" dxfId="218" priority="302" stopIfTrue="1" operator="lessThan">
      <formula>0</formula>
    </cfRule>
  </conditionalFormatting>
  <conditionalFormatting sqref="L745:W745">
    <cfRule type="cellIs" dxfId="217" priority="303" stopIfTrue="1" operator="lessThan">
      <formula>0</formula>
    </cfRule>
  </conditionalFormatting>
  <conditionalFormatting sqref="L754:W754">
    <cfRule type="cellIs" dxfId="216" priority="304" stopIfTrue="1" operator="lessThan">
      <formula>0</formula>
    </cfRule>
  </conditionalFormatting>
  <conditionalFormatting sqref="L764:W764">
    <cfRule type="cellIs" dxfId="215" priority="305" stopIfTrue="1" operator="lessThan">
      <formula>0</formula>
    </cfRule>
  </conditionalFormatting>
  <conditionalFormatting sqref="L772:W772">
    <cfRule type="cellIs" dxfId="214" priority="306" stopIfTrue="1" operator="lessThan">
      <formula>0</formula>
    </cfRule>
  </conditionalFormatting>
  <conditionalFormatting sqref="L783:W783">
    <cfRule type="cellIs" dxfId="213" priority="307" stopIfTrue="1" operator="lessThan">
      <formula>0</formula>
    </cfRule>
  </conditionalFormatting>
  <conditionalFormatting sqref="L792:W792">
    <cfRule type="cellIs" dxfId="212" priority="308" stopIfTrue="1" operator="lessThan">
      <formula>0</formula>
    </cfRule>
  </conditionalFormatting>
  <conditionalFormatting sqref="L802:W802">
    <cfRule type="cellIs" dxfId="211" priority="309" stopIfTrue="1" operator="lessThan">
      <formula>0</formula>
    </cfRule>
  </conditionalFormatting>
  <conditionalFormatting sqref="L813:W813">
    <cfRule type="cellIs" dxfId="210" priority="310" stopIfTrue="1" operator="lessThan">
      <formula>0</formula>
    </cfRule>
  </conditionalFormatting>
  <conditionalFormatting sqref="L821:W821">
    <cfRule type="cellIs" dxfId="209" priority="311" stopIfTrue="1" operator="lessThan">
      <formula>0</formula>
    </cfRule>
  </conditionalFormatting>
  <conditionalFormatting sqref="L831:W831">
    <cfRule type="cellIs" dxfId="208" priority="312" stopIfTrue="1" operator="lessThan">
      <formula>0</formula>
    </cfRule>
  </conditionalFormatting>
  <conditionalFormatting sqref="L840:W840">
    <cfRule type="cellIs" dxfId="207" priority="313" stopIfTrue="1" operator="lessThan">
      <formula>0</formula>
    </cfRule>
  </conditionalFormatting>
  <conditionalFormatting sqref="L851:W851">
    <cfRule type="cellIs" dxfId="206" priority="314" stopIfTrue="1" operator="lessThan">
      <formula>0</formula>
    </cfRule>
  </conditionalFormatting>
  <conditionalFormatting sqref="L859:W859">
    <cfRule type="cellIs" dxfId="205" priority="315" stopIfTrue="1" operator="lessThan">
      <formula>0</formula>
    </cfRule>
  </conditionalFormatting>
  <conditionalFormatting sqref="L868:W868">
    <cfRule type="cellIs" dxfId="204" priority="316" stopIfTrue="1" operator="lessThan">
      <formula>0</formula>
    </cfRule>
  </conditionalFormatting>
  <conditionalFormatting sqref="L876:W876">
    <cfRule type="cellIs" dxfId="203" priority="317" stopIfTrue="1" operator="lessThan">
      <formula>0</formula>
    </cfRule>
  </conditionalFormatting>
  <conditionalFormatting sqref="L887:W887">
    <cfRule type="cellIs" dxfId="202" priority="318" stopIfTrue="1" operator="lessThan">
      <formula>0</formula>
    </cfRule>
  </conditionalFormatting>
  <conditionalFormatting sqref="L895:W895">
    <cfRule type="cellIs" dxfId="201" priority="319" stopIfTrue="1" operator="lessThan">
      <formula>0</formula>
    </cfRule>
  </conditionalFormatting>
  <conditionalFormatting sqref="L900:W900">
    <cfRule type="cellIs" dxfId="200" priority="320" stopIfTrue="1" operator="lessThan">
      <formula>0</formula>
    </cfRule>
  </conditionalFormatting>
  <conditionalFormatting sqref="L906:W906">
    <cfRule type="cellIs" dxfId="199" priority="321" stopIfTrue="1" operator="lessThan">
      <formula>0</formula>
    </cfRule>
  </conditionalFormatting>
  <conditionalFormatting sqref="L913:W913">
    <cfRule type="cellIs" dxfId="198" priority="322" stopIfTrue="1" operator="lessThan">
      <formula>0</formula>
    </cfRule>
  </conditionalFormatting>
  <conditionalFormatting sqref="L924:W924">
    <cfRule type="cellIs" dxfId="197" priority="323" stopIfTrue="1" operator="lessThan">
      <formula>0</formula>
    </cfRule>
  </conditionalFormatting>
  <conditionalFormatting sqref="L931:W931">
    <cfRule type="cellIs" dxfId="196" priority="324" stopIfTrue="1" operator="lessThan">
      <formula>0</formula>
    </cfRule>
  </conditionalFormatting>
  <conditionalFormatting sqref="L939:W939">
    <cfRule type="cellIs" dxfId="195" priority="325" stopIfTrue="1" operator="lessThan">
      <formula>0</formula>
    </cfRule>
  </conditionalFormatting>
  <conditionalFormatting sqref="L949:W949">
    <cfRule type="cellIs" dxfId="194" priority="326" stopIfTrue="1" operator="lessThan">
      <formula>0</formula>
    </cfRule>
  </conditionalFormatting>
  <conditionalFormatting sqref="L956:W956">
    <cfRule type="cellIs" dxfId="193" priority="327" stopIfTrue="1" operator="lessThan">
      <formula>0</formula>
    </cfRule>
  </conditionalFormatting>
  <conditionalFormatting sqref="L962:W962">
    <cfRule type="cellIs" dxfId="192" priority="328" stopIfTrue="1" operator="lessThan">
      <formula>0</formula>
    </cfRule>
  </conditionalFormatting>
  <conditionalFormatting sqref="L973:W973">
    <cfRule type="cellIs" dxfId="191" priority="329" stopIfTrue="1" operator="lessThan">
      <formula>0</formula>
    </cfRule>
  </conditionalFormatting>
  <conditionalFormatting sqref="L983:W983">
    <cfRule type="cellIs" dxfId="190" priority="330" stopIfTrue="1" operator="lessThan">
      <formula>0</formula>
    </cfRule>
  </conditionalFormatting>
  <conditionalFormatting sqref="L991:W991">
    <cfRule type="cellIs" dxfId="189" priority="331" stopIfTrue="1" operator="lessThan">
      <formula>0</formula>
    </cfRule>
  </conditionalFormatting>
  <conditionalFormatting sqref="L1001:W1001">
    <cfRule type="cellIs" dxfId="188" priority="332" stopIfTrue="1" operator="lessThan">
      <formula>0</formula>
    </cfRule>
  </conditionalFormatting>
  <conditionalFormatting sqref="L1006:W1006">
    <cfRule type="cellIs" dxfId="187" priority="333" stopIfTrue="1" operator="lessThan">
      <formula>0</formula>
    </cfRule>
  </conditionalFormatting>
  <conditionalFormatting sqref="L1011:W1011">
    <cfRule type="cellIs" dxfId="186" priority="334" stopIfTrue="1" operator="lessThan">
      <formula>0</formula>
    </cfRule>
  </conditionalFormatting>
  <conditionalFormatting sqref="L1017:W1017">
    <cfRule type="cellIs" dxfId="185" priority="335" stopIfTrue="1" operator="lessThan">
      <formula>0</formula>
    </cfRule>
  </conditionalFormatting>
  <conditionalFormatting sqref="L1028:W1028">
    <cfRule type="cellIs" dxfId="184" priority="336" stopIfTrue="1" operator="lessThan">
      <formula>0</formula>
    </cfRule>
  </conditionalFormatting>
  <conditionalFormatting sqref="L1042:W1042">
    <cfRule type="cellIs" dxfId="183" priority="337" stopIfTrue="1" operator="lessThan">
      <formula>0</formula>
    </cfRule>
  </conditionalFormatting>
  <conditionalFormatting sqref="L1048:W1048">
    <cfRule type="cellIs" dxfId="182" priority="338" stopIfTrue="1" operator="lessThan">
      <formula>0</formula>
    </cfRule>
  </conditionalFormatting>
  <conditionalFormatting sqref="L1054:W1054">
    <cfRule type="cellIs" dxfId="181" priority="339" stopIfTrue="1" operator="lessThan">
      <formula>0</formula>
    </cfRule>
  </conditionalFormatting>
  <conditionalFormatting sqref="L1064:W1064">
    <cfRule type="cellIs" dxfId="180" priority="340" stopIfTrue="1" operator="lessThan">
      <formula>0</formula>
    </cfRule>
  </conditionalFormatting>
  <conditionalFormatting sqref="L1072:W1072">
    <cfRule type="cellIs" dxfId="179" priority="341" stopIfTrue="1" operator="lessThan">
      <formula>0</formula>
    </cfRule>
  </conditionalFormatting>
  <conditionalFormatting sqref="L1080:W1080">
    <cfRule type="cellIs" dxfId="178" priority="342" stopIfTrue="1" operator="lessThan">
      <formula>0</formula>
    </cfRule>
  </conditionalFormatting>
  <conditionalFormatting sqref="L1091:W1091">
    <cfRule type="cellIs" dxfId="177" priority="343" stopIfTrue="1" operator="lessThan">
      <formula>0</formula>
    </cfRule>
  </conditionalFormatting>
  <conditionalFormatting sqref="L1102:W1102">
    <cfRule type="cellIs" dxfId="176" priority="344" stopIfTrue="1" operator="lessThan">
      <formula>0</formula>
    </cfRule>
  </conditionalFormatting>
  <conditionalFormatting sqref="L1108:W1108">
    <cfRule type="cellIs" dxfId="175" priority="345" stopIfTrue="1" operator="lessThan">
      <formula>0</formula>
    </cfRule>
  </conditionalFormatting>
  <conditionalFormatting sqref="L1114:W1114">
    <cfRule type="cellIs" dxfId="174" priority="346" stopIfTrue="1" operator="lessThan">
      <formula>0</formula>
    </cfRule>
  </conditionalFormatting>
  <conditionalFormatting sqref="L1120:W1120">
    <cfRule type="cellIs" dxfId="173" priority="347" stopIfTrue="1" operator="lessThan">
      <formula>0</formula>
    </cfRule>
  </conditionalFormatting>
  <conditionalFormatting sqref="L1131:W1131">
    <cfRule type="cellIs" dxfId="172" priority="348" stopIfTrue="1" operator="lessThan">
      <formula>0</formula>
    </cfRule>
  </conditionalFormatting>
  <conditionalFormatting sqref="L1140:W1140">
    <cfRule type="cellIs" dxfId="171" priority="349" stopIfTrue="1" operator="lessThan">
      <formula>0</formula>
    </cfRule>
  </conditionalFormatting>
  <conditionalFormatting sqref="L1150:W1150">
    <cfRule type="cellIs" dxfId="170" priority="350" stopIfTrue="1" operator="lessThan">
      <formula>0</formula>
    </cfRule>
  </conditionalFormatting>
  <conditionalFormatting sqref="L1159:W1159">
    <cfRule type="cellIs" dxfId="169" priority="351" stopIfTrue="1" operator="lessThan">
      <formula>0</formula>
    </cfRule>
  </conditionalFormatting>
  <conditionalFormatting sqref="L1165:W1165">
    <cfRule type="cellIs" dxfId="168" priority="352" stopIfTrue="1" operator="lessThan">
      <formula>0</formula>
    </cfRule>
  </conditionalFormatting>
  <conditionalFormatting sqref="L1176:W1176">
    <cfRule type="cellIs" dxfId="167" priority="353" stopIfTrue="1" operator="lessThan">
      <formula>0</formula>
    </cfRule>
  </conditionalFormatting>
  <conditionalFormatting sqref="L1186:W1186">
    <cfRule type="cellIs" dxfId="166" priority="354" stopIfTrue="1" operator="lessThan">
      <formula>0</formula>
    </cfRule>
  </conditionalFormatting>
  <conditionalFormatting sqref="L1192:W1192">
    <cfRule type="cellIs" dxfId="165" priority="355" stopIfTrue="1" operator="lessThan">
      <formula>0</formula>
    </cfRule>
  </conditionalFormatting>
  <conditionalFormatting sqref="L1197:W1197">
    <cfRule type="cellIs" dxfId="164" priority="356" stopIfTrue="1" operator="lessThan">
      <formula>0</formula>
    </cfRule>
  </conditionalFormatting>
  <conditionalFormatting sqref="L1202:W1202">
    <cfRule type="cellIs" dxfId="163" priority="357" stopIfTrue="1" operator="lessThan">
      <formula>0</formula>
    </cfRule>
  </conditionalFormatting>
  <conditionalFormatting sqref="L1210:W1210">
    <cfRule type="cellIs" dxfId="162" priority="358" stopIfTrue="1" operator="lessThan">
      <formula>0</formula>
    </cfRule>
  </conditionalFormatting>
  <conditionalFormatting sqref="L1218:W1218">
    <cfRule type="cellIs" dxfId="161" priority="359" stopIfTrue="1" operator="lessThan">
      <formula>0</formula>
    </cfRule>
  </conditionalFormatting>
  <conditionalFormatting sqref="L1225:W1225">
    <cfRule type="cellIs" dxfId="160" priority="360" stopIfTrue="1" operator="lessThan">
      <formula>0</formula>
    </cfRule>
  </conditionalFormatting>
  <conditionalFormatting sqref="L1238:W1238">
    <cfRule type="cellIs" dxfId="159" priority="361" stopIfTrue="1" operator="lessThan">
      <formula>0</formula>
    </cfRule>
  </conditionalFormatting>
  <conditionalFormatting sqref="L1246:W1246">
    <cfRule type="cellIs" dxfId="158" priority="362" stopIfTrue="1" operator="lessThan">
      <formula>0</formula>
    </cfRule>
  </conditionalFormatting>
  <conditionalFormatting sqref="L1257:W1257">
    <cfRule type="cellIs" dxfId="157" priority="363" stopIfTrue="1" operator="lessThan">
      <formula>0</formula>
    </cfRule>
  </conditionalFormatting>
  <conditionalFormatting sqref="L1265:W1265">
    <cfRule type="cellIs" dxfId="156" priority="364" stopIfTrue="1" operator="lessThan">
      <formula>0</formula>
    </cfRule>
  </conditionalFormatting>
  <conditionalFormatting sqref="L1271:W1271">
    <cfRule type="cellIs" dxfId="155" priority="365" stopIfTrue="1" operator="lessThan">
      <formula>0</formula>
    </cfRule>
  </conditionalFormatting>
  <conditionalFormatting sqref="L1282:W1282">
    <cfRule type="cellIs" dxfId="154" priority="366" stopIfTrue="1" operator="lessThan">
      <formula>0</formula>
    </cfRule>
  </conditionalFormatting>
  <conditionalFormatting sqref="L1293:W1293">
    <cfRule type="cellIs" dxfId="153" priority="367" stopIfTrue="1" operator="lessThan">
      <formula>0</formula>
    </cfRule>
  </conditionalFormatting>
  <conditionalFormatting sqref="L1301:W1301">
    <cfRule type="cellIs" dxfId="152" priority="368" stopIfTrue="1" operator="lessThan">
      <formula>0</formula>
    </cfRule>
  </conditionalFormatting>
  <conditionalFormatting sqref="L1308:W1308">
    <cfRule type="cellIs" dxfId="151" priority="369" stopIfTrue="1" operator="lessThan">
      <formula>0</formula>
    </cfRule>
  </conditionalFormatting>
  <conditionalFormatting sqref="L1318:W1318">
    <cfRule type="cellIs" dxfId="150" priority="370" stopIfTrue="1" operator="lessThan">
      <formula>0</formula>
    </cfRule>
  </conditionalFormatting>
  <conditionalFormatting sqref="L1328:W1328">
    <cfRule type="cellIs" dxfId="149" priority="371" stopIfTrue="1" operator="lessThan">
      <formula>0</formula>
    </cfRule>
  </conditionalFormatting>
  <conditionalFormatting sqref="L1334:W1334">
    <cfRule type="cellIs" dxfId="148" priority="372" stopIfTrue="1" operator="lessThan">
      <formula>0</formula>
    </cfRule>
  </conditionalFormatting>
  <conditionalFormatting sqref="L1345:W1345">
    <cfRule type="cellIs" dxfId="147" priority="373" stopIfTrue="1" operator="lessThan">
      <formula>0</formula>
    </cfRule>
  </conditionalFormatting>
  <conditionalFormatting sqref="L1356:W1356">
    <cfRule type="cellIs" dxfId="146" priority="374" stopIfTrue="1" operator="lessThan">
      <formula>0</formula>
    </cfRule>
  </conditionalFormatting>
  <conditionalFormatting sqref="L1367:W1367">
    <cfRule type="cellIs" dxfId="145" priority="375" stopIfTrue="1" operator="lessThan">
      <formula>0</formula>
    </cfRule>
  </conditionalFormatting>
  <conditionalFormatting sqref="L1373:W1373">
    <cfRule type="cellIs" dxfId="144" priority="376" stopIfTrue="1" operator="lessThan">
      <formula>0</formula>
    </cfRule>
  </conditionalFormatting>
  <conditionalFormatting sqref="L1382:W1382">
    <cfRule type="cellIs" dxfId="143" priority="377" stopIfTrue="1" operator="lessThan">
      <formula>0</formula>
    </cfRule>
  </conditionalFormatting>
  <conditionalFormatting sqref="L1388:W1388">
    <cfRule type="cellIs" dxfId="142" priority="378" stopIfTrue="1" operator="lessThan">
      <formula>0</formula>
    </cfRule>
  </conditionalFormatting>
  <conditionalFormatting sqref="L1397:W1397">
    <cfRule type="cellIs" dxfId="141" priority="379" stopIfTrue="1" operator="lessThan">
      <formula>0</formula>
    </cfRule>
  </conditionalFormatting>
  <conditionalFormatting sqref="L1410:W1410">
    <cfRule type="cellIs" dxfId="140" priority="380" stopIfTrue="1" operator="lessThan">
      <formula>0</formula>
    </cfRule>
  </conditionalFormatting>
  <conditionalFormatting sqref="L1421:W1421">
    <cfRule type="cellIs" dxfId="139" priority="381" stopIfTrue="1" operator="lessThan">
      <formula>0</formula>
    </cfRule>
  </conditionalFormatting>
  <conditionalFormatting sqref="L1433:W1433">
    <cfRule type="cellIs" dxfId="138" priority="382" stopIfTrue="1" operator="lessThan">
      <formula>0</formula>
    </cfRule>
  </conditionalFormatting>
  <conditionalFormatting sqref="L1441:W1441">
    <cfRule type="cellIs" dxfId="137" priority="383" stopIfTrue="1" operator="lessThan">
      <formula>0</formula>
    </cfRule>
  </conditionalFormatting>
  <conditionalFormatting sqref="L1451:W1451">
    <cfRule type="cellIs" dxfId="136" priority="384" stopIfTrue="1" operator="lessThan">
      <formula>0</formula>
    </cfRule>
  </conditionalFormatting>
  <conditionalFormatting sqref="L1462:W1462">
    <cfRule type="cellIs" dxfId="135" priority="385" stopIfTrue="1" operator="lessThan">
      <formula>0</formula>
    </cfRule>
  </conditionalFormatting>
  <conditionalFormatting sqref="L1473:W1473">
    <cfRule type="cellIs" dxfId="134" priority="386" stopIfTrue="1" operator="lessThan">
      <formula>0</formula>
    </cfRule>
  </conditionalFormatting>
  <conditionalFormatting sqref="L1482:W1482">
    <cfRule type="cellIs" dxfId="133" priority="387" stopIfTrue="1" operator="lessThan">
      <formula>0</formula>
    </cfRule>
  </conditionalFormatting>
  <conditionalFormatting sqref="L1492:W1492">
    <cfRule type="cellIs" dxfId="132" priority="388" stopIfTrue="1" operator="lessThan">
      <formula>0</formula>
    </cfRule>
  </conditionalFormatting>
  <conditionalFormatting sqref="L1502:W1502">
    <cfRule type="cellIs" dxfId="131" priority="389" stopIfTrue="1" operator="lessThan">
      <formula>0</formula>
    </cfRule>
  </conditionalFormatting>
  <conditionalFormatting sqref="L1513:W1513">
    <cfRule type="cellIs" dxfId="130" priority="390" stopIfTrue="1" operator="lessThan">
      <formula>0</formula>
    </cfRule>
  </conditionalFormatting>
  <conditionalFormatting sqref="L1522:W1522">
    <cfRule type="cellIs" dxfId="129" priority="391" stopIfTrue="1" operator="lessThan">
      <formula>0</formula>
    </cfRule>
  </conditionalFormatting>
  <conditionalFormatting sqref="L1533:W1533">
    <cfRule type="cellIs" dxfId="128" priority="392" stopIfTrue="1" operator="lessThan">
      <formula>0</formula>
    </cfRule>
  </conditionalFormatting>
  <conditionalFormatting sqref="L1540:W1540">
    <cfRule type="cellIs" dxfId="127" priority="393" stopIfTrue="1" operator="lessThan">
      <formula>0</formula>
    </cfRule>
  </conditionalFormatting>
  <conditionalFormatting sqref="L1549:W1549">
    <cfRule type="cellIs" dxfId="126" priority="394" stopIfTrue="1" operator="lessThan">
      <formula>0</formula>
    </cfRule>
  </conditionalFormatting>
  <conditionalFormatting sqref="L1557:W1557">
    <cfRule type="cellIs" dxfId="125" priority="395" stopIfTrue="1" operator="lessThan">
      <formula>0</formula>
    </cfRule>
  </conditionalFormatting>
  <conditionalFormatting sqref="L1563:W1563">
    <cfRule type="cellIs" dxfId="124" priority="396" stopIfTrue="1" operator="lessThan">
      <formula>0</formula>
    </cfRule>
  </conditionalFormatting>
  <conditionalFormatting sqref="L1572:W1572">
    <cfRule type="cellIs" dxfId="123" priority="397" stopIfTrue="1" operator="lessThan">
      <formula>0</formula>
    </cfRule>
  </conditionalFormatting>
  <conditionalFormatting sqref="L1583:W1583">
    <cfRule type="cellIs" dxfId="122" priority="398" stopIfTrue="1" operator="lessThan">
      <formula>0</formula>
    </cfRule>
  </conditionalFormatting>
  <conditionalFormatting sqref="L1590:W1590">
    <cfRule type="cellIs" dxfId="121" priority="399" stopIfTrue="1" operator="lessThan">
      <formula>0</formula>
    </cfRule>
  </conditionalFormatting>
  <conditionalFormatting sqref="L1595:W1595">
    <cfRule type="cellIs" dxfId="120" priority="400" stopIfTrue="1" operator="lessThan">
      <formula>0</formula>
    </cfRule>
  </conditionalFormatting>
  <conditionalFormatting sqref="L1601:W1601">
    <cfRule type="cellIs" dxfId="119" priority="401" stopIfTrue="1" operator="lessThan">
      <formula>0</formula>
    </cfRule>
  </conditionalFormatting>
  <conditionalFormatting sqref="L1609:W1609">
    <cfRule type="cellIs" dxfId="118" priority="402" stopIfTrue="1" operator="lessThan">
      <formula>0</formula>
    </cfRule>
  </conditionalFormatting>
  <conditionalFormatting sqref="L1615:W1615">
    <cfRule type="cellIs" dxfId="117" priority="403" stopIfTrue="1" operator="lessThan">
      <formula>0</formula>
    </cfRule>
  </conditionalFormatting>
  <conditionalFormatting sqref="L1621:W1621">
    <cfRule type="cellIs" dxfId="116" priority="404" stopIfTrue="1" operator="lessThan">
      <formula>0</formula>
    </cfRule>
  </conditionalFormatting>
  <conditionalFormatting sqref="L1627:W1627">
    <cfRule type="cellIs" dxfId="115" priority="405" stopIfTrue="1" operator="lessThan">
      <formula>0</formula>
    </cfRule>
  </conditionalFormatting>
  <conditionalFormatting sqref="L1634:W1634">
    <cfRule type="cellIs" dxfId="114" priority="406" stopIfTrue="1" operator="lessThan">
      <formula>0</formula>
    </cfRule>
  </conditionalFormatting>
  <conditionalFormatting sqref="L1639:W1639">
    <cfRule type="cellIs" dxfId="113" priority="407" stopIfTrue="1" operator="lessThan">
      <formula>0</formula>
    </cfRule>
  </conditionalFormatting>
  <conditionalFormatting sqref="L1644:W1644">
    <cfRule type="cellIs" dxfId="112" priority="408" stopIfTrue="1" operator="lessThan">
      <formula>0</formula>
    </cfRule>
  </conditionalFormatting>
  <conditionalFormatting sqref="L1650:W1650">
    <cfRule type="cellIs" dxfId="111" priority="409" stopIfTrue="1" operator="lessThan">
      <formula>0</formula>
    </cfRule>
  </conditionalFormatting>
  <conditionalFormatting sqref="L1656:W1656">
    <cfRule type="cellIs" dxfId="110" priority="410" stopIfTrue="1" operator="lessThan">
      <formula>0</formula>
    </cfRule>
  </conditionalFormatting>
  <conditionalFormatting sqref="L1666:W1666">
    <cfRule type="cellIs" dxfId="109" priority="411" stopIfTrue="1" operator="lessThan">
      <formula>0</formula>
    </cfRule>
  </conditionalFormatting>
  <conditionalFormatting sqref="L1675:W1675">
    <cfRule type="cellIs" dxfId="108" priority="412" stopIfTrue="1" operator="lessThan">
      <formula>0</formula>
    </cfRule>
  </conditionalFormatting>
  <conditionalFormatting sqref="L1684:W1684">
    <cfRule type="cellIs" dxfId="107" priority="413" stopIfTrue="1" operator="lessThan">
      <formula>0</formula>
    </cfRule>
  </conditionalFormatting>
  <conditionalFormatting sqref="L1692:W1692">
    <cfRule type="cellIs" dxfId="106" priority="414" stopIfTrue="1" operator="lessThan">
      <formula>0</formula>
    </cfRule>
  </conditionalFormatting>
  <conditionalFormatting sqref="L1699:W1699">
    <cfRule type="cellIs" dxfId="105" priority="415" stopIfTrue="1" operator="lessThan">
      <formula>0</formula>
    </cfRule>
  </conditionalFormatting>
  <conditionalFormatting sqref="L1705:W1705">
    <cfRule type="cellIs" dxfId="104" priority="416" stopIfTrue="1" operator="lessThan">
      <formula>0</formula>
    </cfRule>
  </conditionalFormatting>
  <conditionalFormatting sqref="L1713:W1713">
    <cfRule type="cellIs" dxfId="103" priority="417" stopIfTrue="1" operator="lessThan">
      <formula>0</formula>
    </cfRule>
  </conditionalFormatting>
  <conditionalFormatting sqref="L1720:W1720">
    <cfRule type="cellIs" dxfId="102" priority="418" stopIfTrue="1" operator="lessThan">
      <formula>0</formula>
    </cfRule>
  </conditionalFormatting>
  <conditionalFormatting sqref="L1730:W1730">
    <cfRule type="cellIs" dxfId="101" priority="419" stopIfTrue="1" operator="lessThan">
      <formula>0</formula>
    </cfRule>
  </conditionalFormatting>
  <conditionalFormatting sqref="L1741:W1741">
    <cfRule type="cellIs" dxfId="100" priority="420" stopIfTrue="1" operator="lessThan">
      <formula>0</formula>
    </cfRule>
  </conditionalFormatting>
  <conditionalFormatting sqref="L1751:W1751">
    <cfRule type="cellIs" dxfId="99" priority="421" stopIfTrue="1" operator="lessThan">
      <formula>0</formula>
    </cfRule>
  </conditionalFormatting>
  <conditionalFormatting sqref="L1761:W1761">
    <cfRule type="cellIs" dxfId="98" priority="422" stopIfTrue="1" operator="lessThan">
      <formula>0</formula>
    </cfRule>
  </conditionalFormatting>
  <conditionalFormatting sqref="L1772:W1772">
    <cfRule type="cellIs" dxfId="97" priority="423" stopIfTrue="1" operator="lessThan">
      <formula>0</formula>
    </cfRule>
  </conditionalFormatting>
  <conditionalFormatting sqref="L1782:W1782">
    <cfRule type="cellIs" dxfId="96" priority="424" stopIfTrue="1" operator="lessThan">
      <formula>0</formula>
    </cfRule>
  </conditionalFormatting>
  <conditionalFormatting sqref="L1791:W1791">
    <cfRule type="cellIs" dxfId="95" priority="425" stopIfTrue="1" operator="lessThan">
      <formula>0</formula>
    </cfRule>
  </conditionalFormatting>
  <conditionalFormatting sqref="L1802:W1802">
    <cfRule type="cellIs" dxfId="94" priority="426" stopIfTrue="1" operator="lessThan">
      <formula>0</formula>
    </cfRule>
  </conditionalFormatting>
  <conditionalFormatting sqref="L1811:W1811">
    <cfRule type="cellIs" dxfId="93" priority="427" stopIfTrue="1" operator="lessThan">
      <formula>0</formula>
    </cfRule>
  </conditionalFormatting>
  <conditionalFormatting sqref="L1818:W1818">
    <cfRule type="cellIs" dxfId="92" priority="428" stopIfTrue="1" operator="lessThan">
      <formula>0</formula>
    </cfRule>
  </conditionalFormatting>
  <conditionalFormatting sqref="L1828:W1828">
    <cfRule type="cellIs" dxfId="91" priority="429" stopIfTrue="1" operator="lessThan">
      <formula>0</formula>
    </cfRule>
  </conditionalFormatting>
  <conditionalFormatting sqref="L1836:W1836">
    <cfRule type="cellIs" dxfId="90" priority="430" stopIfTrue="1" operator="lessThan">
      <formula>0</formula>
    </cfRule>
  </conditionalFormatting>
  <conditionalFormatting sqref="L1842:W1842">
    <cfRule type="cellIs" dxfId="89" priority="431" stopIfTrue="1" operator="lessThan">
      <formula>0</formula>
    </cfRule>
  </conditionalFormatting>
  <conditionalFormatting sqref="L1847:W1847">
    <cfRule type="cellIs" dxfId="88" priority="432" stopIfTrue="1" operator="lessThan">
      <formula>0</formula>
    </cfRule>
  </conditionalFormatting>
  <conditionalFormatting sqref="L1852:W1852">
    <cfRule type="cellIs" dxfId="87" priority="433" stopIfTrue="1" operator="lessThan">
      <formula>0</formula>
    </cfRule>
  </conditionalFormatting>
  <conditionalFormatting sqref="L1857:W1857">
    <cfRule type="cellIs" dxfId="86" priority="434" stopIfTrue="1" operator="lessThan">
      <formula>0</formula>
    </cfRule>
  </conditionalFormatting>
  <conditionalFormatting sqref="L1862:W1862">
    <cfRule type="cellIs" dxfId="85" priority="435" stopIfTrue="1" operator="lessThan">
      <formula>1</formula>
    </cfRule>
  </conditionalFormatting>
  <conditionalFormatting sqref="I1863 L1863:W1863">
    <cfRule type="cellIs" dxfId="84" priority="436" stopIfTrue="1" operator="greaterThan">
      <formula>1</formula>
    </cfRule>
  </conditionalFormatting>
  <conditionalFormatting sqref="I1863 L1863:W1863">
    <cfRule type="cellIs" dxfId="83" priority="437" stopIfTrue="1" operator="lessThan">
      <formula>0.3</formula>
    </cfRule>
  </conditionalFormatting>
  <conditionalFormatting sqref="L1865:W1865">
    <cfRule type="cellIs" dxfId="82" priority="438" stopIfTrue="1" operator="lessThan">
      <formula>1</formula>
    </cfRule>
  </conditionalFormatting>
  <conditionalFormatting sqref="I1866 L1866:W1866">
    <cfRule type="cellIs" dxfId="81" priority="439" stopIfTrue="1" operator="greaterThan">
      <formula>1</formula>
    </cfRule>
  </conditionalFormatting>
  <conditionalFormatting sqref="I1866 L1866:W1866">
    <cfRule type="cellIs" dxfId="80" priority="440" stopIfTrue="1" operator="lessThan">
      <formula>0.3</formula>
    </cfRule>
  </conditionalFormatting>
  <conditionalFormatting sqref="L1868:W1868">
    <cfRule type="cellIs" dxfId="79" priority="441" stopIfTrue="1" operator="lessThan">
      <formula>1</formula>
    </cfRule>
  </conditionalFormatting>
  <conditionalFormatting sqref="I1869 L1869:W1869">
    <cfRule type="cellIs" dxfId="78" priority="442" stopIfTrue="1" operator="greaterThan">
      <formula>1</formula>
    </cfRule>
  </conditionalFormatting>
  <conditionalFormatting sqref="I1869 L1869:W1869">
    <cfRule type="cellIs" dxfId="77" priority="443" stopIfTrue="1" operator="lessThan">
      <formula>0.3</formula>
    </cfRule>
  </conditionalFormatting>
  <conditionalFormatting sqref="L1871:W1871">
    <cfRule type="cellIs" dxfId="76" priority="444" stopIfTrue="1" operator="lessThan">
      <formula>1</formula>
    </cfRule>
  </conditionalFormatting>
  <conditionalFormatting sqref="I1872 L1872:W1872">
    <cfRule type="cellIs" dxfId="75" priority="445" stopIfTrue="1" operator="greaterThan">
      <formula>1</formula>
    </cfRule>
  </conditionalFormatting>
  <conditionalFormatting sqref="I1872 L1872:W1872">
    <cfRule type="cellIs" dxfId="74" priority="446" stopIfTrue="1" operator="lessThan">
      <formula>0.3</formula>
    </cfRule>
  </conditionalFormatting>
  <conditionalFormatting sqref="L1874:W1874">
    <cfRule type="cellIs" dxfId="73" priority="447" stopIfTrue="1" operator="lessThan">
      <formula>1</formula>
    </cfRule>
  </conditionalFormatting>
  <conditionalFormatting sqref="I1875 L1875:W1875">
    <cfRule type="cellIs" dxfId="72" priority="448" stopIfTrue="1" operator="greaterThan">
      <formula>1</formula>
    </cfRule>
  </conditionalFormatting>
  <conditionalFormatting sqref="I1875 L1875:W1875">
    <cfRule type="cellIs" dxfId="71" priority="449" stopIfTrue="1" operator="lessThan">
      <formula>0.3</formula>
    </cfRule>
  </conditionalFormatting>
  <conditionalFormatting sqref="L1877:W1877">
    <cfRule type="cellIs" dxfId="70" priority="450" stopIfTrue="1" operator="lessThan">
      <formula>1</formula>
    </cfRule>
  </conditionalFormatting>
  <conditionalFormatting sqref="I1878 L1878:W1878">
    <cfRule type="cellIs" dxfId="69" priority="451" stopIfTrue="1" operator="greaterThan">
      <formula>1</formula>
    </cfRule>
  </conditionalFormatting>
  <conditionalFormatting sqref="I1878 L1878:W1878">
    <cfRule type="cellIs" dxfId="68" priority="452" stopIfTrue="1" operator="lessThan">
      <formula>0.3</formula>
    </cfRule>
  </conditionalFormatting>
  <conditionalFormatting sqref="L1880:W1880">
    <cfRule type="cellIs" dxfId="67" priority="453" stopIfTrue="1" operator="lessThan">
      <formula>1</formula>
    </cfRule>
  </conditionalFormatting>
  <conditionalFormatting sqref="I1881 L1881:W1881">
    <cfRule type="cellIs" dxfId="66" priority="454" stopIfTrue="1" operator="greaterThan">
      <formula>1</formula>
    </cfRule>
  </conditionalFormatting>
  <conditionalFormatting sqref="I1881 L1881:W1881">
    <cfRule type="cellIs" dxfId="65" priority="455" stopIfTrue="1" operator="lessThan">
      <formula>0.3</formula>
    </cfRule>
  </conditionalFormatting>
  <conditionalFormatting sqref="L1883:W1883">
    <cfRule type="cellIs" dxfId="64" priority="456" stopIfTrue="1" operator="lessThan">
      <formula>1</formula>
    </cfRule>
  </conditionalFormatting>
  <conditionalFormatting sqref="I1884 L1884:W1884">
    <cfRule type="cellIs" dxfId="63" priority="457" stopIfTrue="1" operator="greaterThan">
      <formula>1</formula>
    </cfRule>
  </conditionalFormatting>
  <conditionalFormatting sqref="I1884 L1884:W1884">
    <cfRule type="cellIs" dxfId="62" priority="458" stopIfTrue="1" operator="lessThan">
      <formula>0.3</formula>
    </cfRule>
  </conditionalFormatting>
  <conditionalFormatting sqref="L1886:W1886">
    <cfRule type="cellIs" dxfId="61" priority="459" stopIfTrue="1" operator="lessThan">
      <formula>1</formula>
    </cfRule>
  </conditionalFormatting>
  <conditionalFormatting sqref="I1887 L1887:W1887">
    <cfRule type="cellIs" dxfId="60" priority="460" stopIfTrue="1" operator="greaterThan">
      <formula>1</formula>
    </cfRule>
  </conditionalFormatting>
  <conditionalFormatting sqref="I1887 L1887:W1887">
    <cfRule type="cellIs" dxfId="59" priority="461" stopIfTrue="1" operator="lessThan">
      <formula>0.3</formula>
    </cfRule>
  </conditionalFormatting>
  <conditionalFormatting sqref="L1889:W1889">
    <cfRule type="cellIs" dxfId="58" priority="462" stopIfTrue="1" operator="lessThan">
      <formula>1</formula>
    </cfRule>
  </conditionalFormatting>
  <conditionalFormatting sqref="I1890 L1890:W1890">
    <cfRule type="cellIs" dxfId="57" priority="463" stopIfTrue="1" operator="greaterThan">
      <formula>1</formula>
    </cfRule>
  </conditionalFormatting>
  <conditionalFormatting sqref="I1890 L1890:W1890">
    <cfRule type="cellIs" dxfId="56" priority="464" stopIfTrue="1" operator="lessThan">
      <formula>0.3</formula>
    </cfRule>
  </conditionalFormatting>
  <conditionalFormatting sqref="L1892:W1892">
    <cfRule type="cellIs" dxfId="55" priority="465" stopIfTrue="1" operator="lessThan">
      <formula>1</formula>
    </cfRule>
  </conditionalFormatting>
  <conditionalFormatting sqref="I1893 L1893:W1893">
    <cfRule type="cellIs" dxfId="54" priority="466" stopIfTrue="1" operator="greaterThan">
      <formula>1</formula>
    </cfRule>
  </conditionalFormatting>
  <conditionalFormatting sqref="I1893 L1893:W1893">
    <cfRule type="cellIs" dxfId="53" priority="467" stopIfTrue="1" operator="lessThan">
      <formula>0.3</formula>
    </cfRule>
  </conditionalFormatting>
  <conditionalFormatting sqref="L1895:W1895">
    <cfRule type="cellIs" dxfId="52" priority="468" stopIfTrue="1" operator="lessThan">
      <formula>1</formula>
    </cfRule>
  </conditionalFormatting>
  <conditionalFormatting sqref="I1896 L1896:W1896">
    <cfRule type="cellIs" dxfId="51" priority="469" stopIfTrue="1" operator="greaterThan">
      <formula>1</formula>
    </cfRule>
  </conditionalFormatting>
  <conditionalFormatting sqref="I1896 L1896:W1896">
    <cfRule type="cellIs" dxfId="50" priority="470" stopIfTrue="1" operator="lessThan">
      <formula>0.3</formula>
    </cfRule>
  </conditionalFormatting>
  <conditionalFormatting sqref="L1898:W1898">
    <cfRule type="cellIs" dxfId="49" priority="471" stopIfTrue="1" operator="lessThan">
      <formula>1</formula>
    </cfRule>
  </conditionalFormatting>
  <conditionalFormatting sqref="I1899 L1899:W1899">
    <cfRule type="cellIs" dxfId="48" priority="472" stopIfTrue="1" operator="greaterThan">
      <formula>1</formula>
    </cfRule>
  </conditionalFormatting>
  <conditionalFormatting sqref="I1899 L1899:W1899">
    <cfRule type="cellIs" dxfId="47" priority="473" stopIfTrue="1" operator="lessThan">
      <formula>0.3</formula>
    </cfRule>
  </conditionalFormatting>
  <conditionalFormatting sqref="L1901:W1901">
    <cfRule type="cellIs" dxfId="46" priority="474" stopIfTrue="1" operator="lessThan">
      <formula>1</formula>
    </cfRule>
  </conditionalFormatting>
  <conditionalFormatting sqref="I1902 L1902:W1902">
    <cfRule type="cellIs" dxfId="45" priority="475" stopIfTrue="1" operator="greaterThan">
      <formula>1</formula>
    </cfRule>
  </conditionalFormatting>
  <conditionalFormatting sqref="I1902 L1902:W1902">
    <cfRule type="cellIs" dxfId="44" priority="476" stopIfTrue="1" operator="lessThan">
      <formula>0.3</formula>
    </cfRule>
  </conditionalFormatting>
  <conditionalFormatting sqref="L1904:W1904">
    <cfRule type="cellIs" dxfId="43" priority="477" stopIfTrue="1" operator="lessThan">
      <formula>1</formula>
    </cfRule>
  </conditionalFormatting>
  <conditionalFormatting sqref="I1905 L1905:W1905">
    <cfRule type="cellIs" dxfId="42" priority="478" stopIfTrue="1" operator="greaterThan">
      <formula>1</formula>
    </cfRule>
  </conditionalFormatting>
  <conditionalFormatting sqref="I1905 L1905:W1905">
    <cfRule type="cellIs" dxfId="41" priority="479" stopIfTrue="1" operator="lessThan">
      <formula>0.3</formula>
    </cfRule>
  </conditionalFormatting>
  <conditionalFormatting sqref="L1907:W1907">
    <cfRule type="cellIs" dxfId="40" priority="480" stopIfTrue="1" operator="lessThan">
      <formula>1</formula>
    </cfRule>
  </conditionalFormatting>
  <conditionalFormatting sqref="I1908 L1908:W1908">
    <cfRule type="cellIs" dxfId="39" priority="481" stopIfTrue="1" operator="greaterThan">
      <formula>1</formula>
    </cfRule>
  </conditionalFormatting>
  <conditionalFormatting sqref="I1908 L1908:W1908">
    <cfRule type="cellIs" dxfId="38" priority="482" stopIfTrue="1" operator="lessThan">
      <formula>0.3</formula>
    </cfRule>
  </conditionalFormatting>
  <conditionalFormatting sqref="L1910:W1910">
    <cfRule type="cellIs" dxfId="37" priority="483" stopIfTrue="1" operator="lessThan">
      <formula>1</formula>
    </cfRule>
  </conditionalFormatting>
  <conditionalFormatting sqref="I1911 L1911:W1911">
    <cfRule type="cellIs" dxfId="36" priority="484" stopIfTrue="1" operator="greaterThan">
      <formula>1</formula>
    </cfRule>
  </conditionalFormatting>
  <conditionalFormatting sqref="I1911 L1911:W1911">
    <cfRule type="cellIs" dxfId="35" priority="485" stopIfTrue="1" operator="lessThan">
      <formula>0.3</formula>
    </cfRule>
  </conditionalFormatting>
  <conditionalFormatting sqref="L1913:W1913">
    <cfRule type="cellIs" dxfId="34" priority="486" stopIfTrue="1" operator="lessThan">
      <formula>1</formula>
    </cfRule>
  </conditionalFormatting>
  <conditionalFormatting sqref="I1914 L1914:W1914">
    <cfRule type="cellIs" dxfId="33" priority="487" stopIfTrue="1" operator="greaterThan">
      <formula>1</formula>
    </cfRule>
  </conditionalFormatting>
  <conditionalFormatting sqref="I1914 L1914:W1914">
    <cfRule type="cellIs" dxfId="32" priority="488" stopIfTrue="1" operator="lessThan">
      <formula>0.3</formula>
    </cfRule>
  </conditionalFormatting>
  <conditionalFormatting sqref="L1916:W1916">
    <cfRule type="cellIs" dxfId="31" priority="489" stopIfTrue="1" operator="lessThan">
      <formula>1</formula>
    </cfRule>
  </conditionalFormatting>
  <conditionalFormatting sqref="I1917 L1917:W1917">
    <cfRule type="cellIs" dxfId="30" priority="490" stopIfTrue="1" operator="greaterThan">
      <formula>1</formula>
    </cfRule>
  </conditionalFormatting>
  <conditionalFormatting sqref="I1917 L1917:W1917">
    <cfRule type="cellIs" dxfId="29" priority="491" stopIfTrue="1" operator="lessThan">
      <formula>0.3</formula>
    </cfRule>
  </conditionalFormatting>
  <conditionalFormatting sqref="L1919:W1919">
    <cfRule type="cellIs" dxfId="28" priority="492" stopIfTrue="1" operator="lessThan">
      <formula>1</formula>
    </cfRule>
  </conditionalFormatting>
  <conditionalFormatting sqref="I1920 L1920:W1920">
    <cfRule type="cellIs" dxfId="27" priority="493" stopIfTrue="1" operator="greaterThan">
      <formula>1</formula>
    </cfRule>
  </conditionalFormatting>
  <conditionalFormatting sqref="I1920 L1920:W1920">
    <cfRule type="cellIs" dxfId="26" priority="494" stopIfTrue="1" operator="lessThan">
      <formula>0.3</formula>
    </cfRule>
  </conditionalFormatting>
  <conditionalFormatting sqref="L1922:W1922">
    <cfRule type="cellIs" dxfId="25" priority="495" stopIfTrue="1" operator="lessThan">
      <formula>1</formula>
    </cfRule>
  </conditionalFormatting>
  <conditionalFormatting sqref="I1923 L1923:W1923">
    <cfRule type="cellIs" dxfId="24" priority="496" stopIfTrue="1" operator="greaterThan">
      <formula>1</formula>
    </cfRule>
  </conditionalFormatting>
  <conditionalFormatting sqref="I1923 L1923:W1923">
    <cfRule type="cellIs" dxfId="23" priority="497" stopIfTrue="1" operator="lessThan">
      <formula>0.3</formula>
    </cfRule>
  </conditionalFormatting>
  <conditionalFormatting sqref="L1925:W1925">
    <cfRule type="cellIs" dxfId="22" priority="498" stopIfTrue="1" operator="lessThan">
      <formula>1</formula>
    </cfRule>
  </conditionalFormatting>
  <conditionalFormatting sqref="I1926 L1926:W1926">
    <cfRule type="cellIs" dxfId="21" priority="499" stopIfTrue="1" operator="greaterThan">
      <formula>1</formula>
    </cfRule>
  </conditionalFormatting>
  <conditionalFormatting sqref="I1926 L1926:W1926">
    <cfRule type="cellIs" dxfId="20" priority="500" stopIfTrue="1" operator="lessThan">
      <formula>0.3</formula>
    </cfRule>
  </conditionalFormatting>
  <conditionalFormatting sqref="L1928:W1928">
    <cfRule type="cellIs" dxfId="19" priority="501" stopIfTrue="1" operator="lessThan">
      <formula>1</formula>
    </cfRule>
  </conditionalFormatting>
  <conditionalFormatting sqref="I1929 L1929:W1929">
    <cfRule type="cellIs" dxfId="18" priority="502" stopIfTrue="1" operator="greaterThan">
      <formula>1</formula>
    </cfRule>
  </conditionalFormatting>
  <conditionalFormatting sqref="I1929 L1929:W1929">
    <cfRule type="cellIs" dxfId="17" priority="503" stopIfTrue="1" operator="lessThan">
      <formula>0.3</formula>
    </cfRule>
  </conditionalFormatting>
  <conditionalFormatting sqref="L1931:W1931">
    <cfRule type="cellIs" dxfId="16" priority="504" stopIfTrue="1" operator="lessThan">
      <formula>1</formula>
    </cfRule>
  </conditionalFormatting>
  <conditionalFormatting sqref="I1932 L1932:W1932">
    <cfRule type="cellIs" dxfId="15" priority="505" stopIfTrue="1" operator="greaterThan">
      <formula>1</formula>
    </cfRule>
  </conditionalFormatting>
  <conditionalFormatting sqref="I1932 L1932:W1932">
    <cfRule type="cellIs" dxfId="14" priority="506" stopIfTrue="1" operator="lessThan">
      <formula>0.3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F7A39-4222-4C85-9FF3-9A3AB562A765}">
          <x14:formula1>
            <xm:f>'FTE sheet'!$A$3:$A$5</xm:f>
          </x14:formula1>
          <xm:sqref>I1934 I1937 I1940 I1943 I1946 I1949 I1952 I1955 I1958 I1961 I1964 I1967 I1970 I1976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E08FD-69B1-4ECE-87A1-8517508B8ADF}">
  <sheetPr codeName="Sheet13">
    <tabColor theme="7" tint="0.79998168889431442"/>
  </sheetPr>
  <dimension ref="A1:D19"/>
  <sheetViews>
    <sheetView zoomScale="70" zoomScaleNormal="70" workbookViewId="0">
      <selection activeCell="F39" sqref="F39"/>
    </sheetView>
  </sheetViews>
  <sheetFormatPr defaultColWidth="8.7109375" defaultRowHeight="15" x14ac:dyDescent="0.25"/>
  <cols>
    <col min="1" max="1" width="22.42578125" style="29" bestFit="1" customWidth="1"/>
    <col min="2" max="2" width="35.5703125" style="29" bestFit="1" customWidth="1"/>
    <col min="3" max="3" width="25.140625" style="29" bestFit="1" customWidth="1"/>
    <col min="4" max="4" width="16.85546875" style="29" bestFit="1" customWidth="1"/>
    <col min="5" max="8" width="21.42578125" style="29" bestFit="1" customWidth="1"/>
    <col min="9" max="9" width="21" style="29" bestFit="1" customWidth="1"/>
    <col min="10" max="10" width="20.5703125" style="29" bestFit="1" customWidth="1"/>
    <col min="11" max="12" width="21" style="29" bestFit="1" customWidth="1"/>
    <col min="13" max="14" width="21.42578125" style="29" bestFit="1" customWidth="1"/>
    <col min="15" max="15" width="14" style="29" bestFit="1" customWidth="1"/>
    <col min="16" max="16" width="14.140625" style="29" bestFit="1" customWidth="1"/>
    <col min="17" max="17" width="14" style="29" bestFit="1" customWidth="1"/>
    <col min="18" max="18" width="14.140625" style="29" bestFit="1" customWidth="1"/>
    <col min="19" max="19" width="14" style="29" bestFit="1" customWidth="1"/>
    <col min="20" max="20" width="14.140625" style="29" bestFit="1" customWidth="1"/>
    <col min="21" max="21" width="14" style="29" bestFit="1" customWidth="1"/>
    <col min="22" max="22" width="14.140625" style="29" bestFit="1" customWidth="1"/>
    <col min="23" max="23" width="14" style="29" bestFit="1" customWidth="1"/>
    <col min="24" max="24" width="14.140625" style="29" bestFit="1" customWidth="1"/>
    <col min="25" max="25" width="14" style="29" bestFit="1" customWidth="1"/>
    <col min="26" max="26" width="14.140625" style="29" bestFit="1" customWidth="1"/>
    <col min="27" max="27" width="23.5703125" style="29" bestFit="1" customWidth="1"/>
    <col min="28" max="39" width="18.85546875" style="29" bestFit="1" customWidth="1"/>
    <col min="40" max="40" width="5.85546875" style="29" bestFit="1" customWidth="1"/>
    <col min="41" max="41" width="3.85546875" style="29" bestFit="1" customWidth="1"/>
    <col min="42" max="42" width="6.85546875" style="29" bestFit="1" customWidth="1"/>
    <col min="43" max="43" width="4.85546875" style="29" bestFit="1" customWidth="1"/>
    <col min="44" max="44" width="5.85546875" style="29" bestFit="1" customWidth="1"/>
    <col min="45" max="45" width="6.85546875" style="29" bestFit="1" customWidth="1"/>
    <col min="46" max="46" width="5.85546875" style="29" bestFit="1" customWidth="1"/>
    <col min="47" max="49" width="6.85546875" style="29" bestFit="1" customWidth="1"/>
    <col min="50" max="51" width="7.85546875" style="29" bestFit="1" customWidth="1"/>
    <col min="52" max="52" width="5.85546875" style="29" bestFit="1" customWidth="1"/>
    <col min="53" max="53" width="7.85546875" style="29" bestFit="1" customWidth="1"/>
    <col min="54" max="54" width="5.85546875" style="29" bestFit="1" customWidth="1"/>
    <col min="55" max="57" width="7.85546875" style="29" bestFit="1" customWidth="1"/>
    <col min="58" max="58" width="6.85546875" style="29" bestFit="1" customWidth="1"/>
    <col min="59" max="59" width="7.85546875" style="29" bestFit="1" customWidth="1"/>
    <col min="60" max="60" width="8.85546875" style="29" bestFit="1" customWidth="1"/>
    <col min="61" max="64" width="7.85546875" style="29" bestFit="1" customWidth="1"/>
    <col min="65" max="66" width="6.85546875" style="29" bestFit="1" customWidth="1"/>
    <col min="67" max="67" width="8.85546875" style="29" bestFit="1" customWidth="1"/>
    <col min="68" max="68" width="6.85546875" style="29" bestFit="1" customWidth="1"/>
    <col min="69" max="69" width="8.42578125" style="29" bestFit="1" customWidth="1"/>
    <col min="70" max="70" width="6.85546875" style="29" bestFit="1" customWidth="1"/>
    <col min="71" max="72" width="7.85546875" style="29" bestFit="1" customWidth="1"/>
    <col min="73" max="73" width="6.85546875" style="29" bestFit="1" customWidth="1"/>
    <col min="74" max="75" width="7.85546875" style="29" bestFit="1" customWidth="1"/>
    <col min="76" max="76" width="8.85546875" style="29" bestFit="1" customWidth="1"/>
    <col min="77" max="78" width="7.85546875" style="29" bestFit="1" customWidth="1"/>
    <col min="79" max="79" width="8.85546875" style="29" bestFit="1" customWidth="1"/>
    <col min="80" max="80" width="7.85546875" style="29" bestFit="1" customWidth="1"/>
    <col min="81" max="82" width="8.85546875" style="29" bestFit="1" customWidth="1"/>
    <col min="83" max="83" width="7.85546875" style="29" bestFit="1" customWidth="1"/>
    <col min="84" max="86" width="8.85546875" style="29" bestFit="1" customWidth="1"/>
    <col min="87" max="88" width="7.85546875" style="29" bestFit="1" customWidth="1"/>
    <col min="89" max="91" width="8.85546875" style="29" bestFit="1" customWidth="1"/>
    <col min="92" max="92" width="7.85546875" style="29" bestFit="1" customWidth="1"/>
    <col min="93" max="99" width="8.85546875" style="29" bestFit="1" customWidth="1"/>
    <col min="100" max="100" width="9.85546875" style="29" bestFit="1" customWidth="1"/>
    <col min="101" max="101" width="14" style="29" bestFit="1" customWidth="1"/>
    <col min="102" max="105" width="11.85546875" style="29" bestFit="1" customWidth="1"/>
    <col min="106" max="106" width="3" style="29" bestFit="1" customWidth="1"/>
    <col min="107" max="107" width="11.85546875" style="29" bestFit="1" customWidth="1"/>
    <col min="108" max="108" width="5.85546875" style="29" bestFit="1" customWidth="1"/>
    <col min="109" max="109" width="11.85546875" style="29" bestFit="1" customWidth="1"/>
    <col min="110" max="111" width="3" style="29" bestFit="1" customWidth="1"/>
    <col min="112" max="112" width="11.85546875" style="29" bestFit="1" customWidth="1"/>
    <col min="113" max="113" width="5.85546875" style="29" bestFit="1" customWidth="1"/>
    <col min="114" max="116" width="11.85546875" style="29" bestFit="1" customWidth="1"/>
    <col min="117" max="117" width="8.85546875" style="29" bestFit="1" customWidth="1"/>
    <col min="118" max="119" width="11.85546875" style="29" bestFit="1" customWidth="1"/>
    <col min="120" max="120" width="6.85546875" style="29" bestFit="1" customWidth="1"/>
    <col min="121" max="126" width="11.85546875" style="29" bestFit="1" customWidth="1"/>
    <col min="127" max="127" width="10.85546875" style="29" bestFit="1" customWidth="1"/>
    <col min="128" max="128" width="3" style="29" bestFit="1" customWidth="1"/>
    <col min="129" max="131" width="11.85546875" style="29" bestFit="1" customWidth="1"/>
    <col min="132" max="132" width="7.85546875" style="29" bestFit="1" customWidth="1"/>
    <col min="133" max="134" width="11.85546875" style="29" bestFit="1" customWidth="1"/>
    <col min="135" max="135" width="3" style="29" bestFit="1" customWidth="1"/>
    <col min="136" max="137" width="11.85546875" style="29" bestFit="1" customWidth="1"/>
    <col min="138" max="138" width="6.85546875" style="29" bestFit="1" customWidth="1"/>
    <col min="139" max="143" width="11.85546875" style="29" bestFit="1" customWidth="1"/>
    <col min="144" max="144" width="6.85546875" style="29" bestFit="1" customWidth="1"/>
    <col min="145" max="145" width="11.85546875" style="29" bestFit="1" customWidth="1"/>
    <col min="146" max="146" width="6.85546875" style="29" bestFit="1" customWidth="1"/>
    <col min="147" max="147" width="7.85546875" style="29" bestFit="1" customWidth="1"/>
    <col min="148" max="148" width="11.85546875" style="29" bestFit="1" customWidth="1"/>
    <col min="149" max="149" width="7.85546875" style="29" bestFit="1" customWidth="1"/>
    <col min="150" max="150" width="10.85546875" style="29" bestFit="1" customWidth="1"/>
    <col min="151" max="152" width="11.85546875" style="29" bestFit="1" customWidth="1"/>
    <col min="153" max="153" width="5.85546875" style="29" bestFit="1" customWidth="1"/>
    <col min="154" max="156" width="7.85546875" style="29" bestFit="1" customWidth="1"/>
    <col min="157" max="157" width="6.85546875" style="29" bestFit="1" customWidth="1"/>
    <col min="158" max="158" width="11.85546875" style="29" bestFit="1" customWidth="1"/>
    <col min="159" max="159" width="8.85546875" style="29" bestFit="1" customWidth="1"/>
    <col min="160" max="160" width="11.85546875" style="29" bestFit="1" customWidth="1"/>
    <col min="161" max="161" width="7.85546875" style="29" bestFit="1" customWidth="1"/>
    <col min="162" max="163" width="11.85546875" style="29" bestFit="1" customWidth="1"/>
    <col min="164" max="164" width="6.85546875" style="29" bestFit="1" customWidth="1"/>
    <col min="165" max="165" width="11.85546875" style="29" bestFit="1" customWidth="1"/>
    <col min="166" max="166" width="8.85546875" style="29" bestFit="1" customWidth="1"/>
    <col min="167" max="167" width="11.85546875" style="29" bestFit="1" customWidth="1"/>
    <col min="168" max="168" width="8.42578125" style="29" bestFit="1" customWidth="1"/>
    <col min="169" max="169" width="11.85546875" style="29" bestFit="1" customWidth="1"/>
    <col min="170" max="170" width="10.85546875" style="29" bestFit="1" customWidth="1"/>
    <col min="171" max="171" width="7.85546875" style="29" bestFit="1" customWidth="1"/>
    <col min="172" max="172" width="6.85546875" style="29" bestFit="1" customWidth="1"/>
    <col min="173" max="173" width="10.85546875" style="29" bestFit="1" customWidth="1"/>
    <col min="174" max="174" width="11.85546875" style="29" bestFit="1" customWidth="1"/>
    <col min="175" max="175" width="10.85546875" style="29" bestFit="1" customWidth="1"/>
    <col min="176" max="176" width="7.85546875" style="29" bestFit="1" customWidth="1"/>
    <col min="177" max="177" width="10.85546875" style="29" bestFit="1" customWidth="1"/>
    <col min="178" max="178" width="11.85546875" style="29" bestFit="1" customWidth="1"/>
    <col min="179" max="179" width="7.85546875" style="29" bestFit="1" customWidth="1"/>
    <col min="180" max="180" width="11.85546875" style="29" bestFit="1" customWidth="1"/>
    <col min="181" max="181" width="8.85546875" style="29" bestFit="1" customWidth="1"/>
    <col min="182" max="182" width="7.85546875" style="29" bestFit="1" customWidth="1"/>
    <col min="183" max="183" width="8.85546875" style="29" bestFit="1" customWidth="1"/>
    <col min="184" max="184" width="7.85546875" style="29" bestFit="1" customWidth="1"/>
    <col min="185" max="185" width="11.85546875" style="29" bestFit="1" customWidth="1"/>
    <col min="186" max="186" width="8.85546875" style="29" bestFit="1" customWidth="1"/>
    <col min="187" max="188" width="7.85546875" style="29" bestFit="1" customWidth="1"/>
    <col min="189" max="189" width="11.85546875" style="29" bestFit="1" customWidth="1"/>
    <col min="190" max="190" width="8.85546875" style="29" bestFit="1" customWidth="1"/>
    <col min="191" max="191" width="7.85546875" style="29" bestFit="1" customWidth="1"/>
    <col min="192" max="192" width="8.85546875" style="29" bestFit="1" customWidth="1"/>
    <col min="193" max="193" width="11.85546875" style="29" bestFit="1" customWidth="1"/>
    <col min="194" max="194" width="8.85546875" style="29" bestFit="1" customWidth="1"/>
    <col min="195" max="195" width="11.85546875" style="29" bestFit="1" customWidth="1"/>
    <col min="196" max="198" width="8.85546875" style="29" bestFit="1" customWidth="1"/>
    <col min="199" max="199" width="9.85546875" style="29" bestFit="1" customWidth="1"/>
    <col min="200" max="200" width="14" style="29" bestFit="1" customWidth="1"/>
    <col min="201" max="206" width="11.85546875" style="29" bestFit="1" customWidth="1"/>
    <col min="207" max="207" width="6.85546875" style="29" bestFit="1" customWidth="1"/>
    <col min="208" max="208" width="11.85546875" style="29" bestFit="1" customWidth="1"/>
    <col min="209" max="209" width="3" style="29" bestFit="1" customWidth="1"/>
    <col min="210" max="210" width="10.85546875" style="29" bestFit="1" customWidth="1"/>
    <col min="211" max="211" width="11.85546875" style="29" bestFit="1" customWidth="1"/>
    <col min="212" max="212" width="5.85546875" style="29" bestFit="1" customWidth="1"/>
    <col min="213" max="215" width="11.85546875" style="29" bestFit="1" customWidth="1"/>
    <col min="216" max="216" width="8.85546875" style="29" bestFit="1" customWidth="1"/>
    <col min="217" max="218" width="11.85546875" style="29" bestFit="1" customWidth="1"/>
    <col min="219" max="219" width="6.85546875" style="29" bestFit="1" customWidth="1"/>
    <col min="220" max="226" width="11.85546875" style="29" bestFit="1" customWidth="1"/>
    <col min="227" max="227" width="3" style="29" bestFit="1" customWidth="1"/>
    <col min="228" max="233" width="11.85546875" style="29" bestFit="1" customWidth="1"/>
    <col min="234" max="234" width="3" style="29" bestFit="1" customWidth="1"/>
    <col min="235" max="236" width="11.85546875" style="29" bestFit="1" customWidth="1"/>
    <col min="237" max="237" width="6.85546875" style="29" bestFit="1" customWidth="1"/>
    <col min="238" max="242" width="11.85546875" style="29" bestFit="1" customWidth="1"/>
    <col min="243" max="243" width="6.85546875" style="29" bestFit="1" customWidth="1"/>
    <col min="244" max="244" width="11.85546875" style="29" bestFit="1" customWidth="1"/>
    <col min="245" max="246" width="6.85546875" style="29" bestFit="1" customWidth="1"/>
    <col min="247" max="249" width="11.85546875" style="29" bestFit="1" customWidth="1"/>
    <col min="250" max="250" width="10.85546875" style="29" bestFit="1" customWidth="1"/>
    <col min="251" max="251" width="11.85546875" style="29" bestFit="1" customWidth="1"/>
    <col min="252" max="252" width="5.85546875" style="29" bestFit="1" customWidth="1"/>
    <col min="253" max="255" width="7.85546875" style="29" bestFit="1" customWidth="1"/>
    <col min="256" max="257" width="11.85546875" style="29" bestFit="1" customWidth="1"/>
    <col min="258" max="258" width="8.85546875" style="29" bestFit="1" customWidth="1"/>
    <col min="259" max="259" width="11.85546875" style="29" bestFit="1" customWidth="1"/>
    <col min="260" max="260" width="7.85546875" style="29" bestFit="1" customWidth="1"/>
    <col min="261" max="262" width="11.85546875" style="29" bestFit="1" customWidth="1"/>
    <col min="263" max="263" width="6.85546875" style="29" bestFit="1" customWidth="1"/>
    <col min="264" max="266" width="11.85546875" style="29" bestFit="1" customWidth="1"/>
    <col min="267" max="267" width="7.85546875" style="29" bestFit="1" customWidth="1"/>
    <col min="268" max="268" width="11.85546875" style="29" bestFit="1" customWidth="1"/>
    <col min="269" max="269" width="9.85546875" style="29" bestFit="1" customWidth="1"/>
    <col min="270" max="270" width="7.85546875" style="29" bestFit="1" customWidth="1"/>
    <col min="271" max="271" width="6.85546875" style="29" bestFit="1" customWidth="1"/>
    <col min="272" max="274" width="11.85546875" style="29" bestFit="1" customWidth="1"/>
    <col min="275" max="275" width="7.85546875" style="29" bestFit="1" customWidth="1"/>
    <col min="276" max="277" width="11.85546875" style="29" bestFit="1" customWidth="1"/>
    <col min="278" max="278" width="8.85546875" style="29" bestFit="1" customWidth="1"/>
    <col min="279" max="279" width="11.85546875" style="29" bestFit="1" customWidth="1"/>
    <col min="280" max="280" width="8.85546875" style="29" bestFit="1" customWidth="1"/>
    <col min="281" max="281" width="7.85546875" style="29" bestFit="1" customWidth="1"/>
    <col min="282" max="282" width="10.85546875" style="29" bestFit="1" customWidth="1"/>
    <col min="283" max="283" width="8.85546875" style="29" bestFit="1" customWidth="1"/>
    <col min="284" max="284" width="11.85546875" style="29" bestFit="1" customWidth="1"/>
    <col min="285" max="285" width="8.85546875" style="29" bestFit="1" customWidth="1"/>
    <col min="286" max="287" width="7.85546875" style="29" bestFit="1" customWidth="1"/>
    <col min="288" max="288" width="11.85546875" style="29" bestFit="1" customWidth="1"/>
    <col min="289" max="289" width="8.85546875" style="29" bestFit="1" customWidth="1"/>
    <col min="290" max="290" width="7.85546875" style="29" bestFit="1" customWidth="1"/>
    <col min="291" max="291" width="8.85546875" style="29" bestFit="1" customWidth="1"/>
    <col min="292" max="292" width="11.85546875" style="29" bestFit="1" customWidth="1"/>
    <col min="293" max="293" width="8.85546875" style="29" bestFit="1" customWidth="1"/>
    <col min="294" max="294" width="10.85546875" style="29" bestFit="1" customWidth="1"/>
    <col min="295" max="297" width="8.85546875" style="29" bestFit="1" customWidth="1"/>
    <col min="298" max="298" width="9.85546875" style="29" bestFit="1" customWidth="1"/>
    <col min="299" max="299" width="14" style="29" bestFit="1" customWidth="1"/>
    <col min="300" max="303" width="11.85546875" style="29" bestFit="1" customWidth="1"/>
    <col min="304" max="304" width="9.85546875" style="29" bestFit="1" customWidth="1"/>
    <col min="305" max="305" width="11.85546875" style="29" bestFit="1" customWidth="1"/>
    <col min="306" max="306" width="6.85546875" style="29" bestFit="1" customWidth="1"/>
    <col min="307" max="307" width="11.85546875" style="29" bestFit="1" customWidth="1"/>
    <col min="308" max="308" width="3" style="29" bestFit="1" customWidth="1"/>
    <col min="309" max="310" width="11.85546875" style="29" bestFit="1" customWidth="1"/>
    <col min="311" max="311" width="5.85546875" style="29" bestFit="1" customWidth="1"/>
    <col min="312" max="314" width="11.85546875" style="29" bestFit="1" customWidth="1"/>
    <col min="315" max="315" width="8.85546875" style="29" bestFit="1" customWidth="1"/>
    <col min="316" max="317" width="11.85546875" style="29" bestFit="1" customWidth="1"/>
    <col min="318" max="318" width="6.85546875" style="29" bestFit="1" customWidth="1"/>
    <col min="319" max="320" width="11.85546875" style="29" bestFit="1" customWidth="1"/>
    <col min="321" max="321" width="10.85546875" style="29" bestFit="1" customWidth="1"/>
    <col min="322" max="325" width="11.85546875" style="29" bestFit="1" customWidth="1"/>
    <col min="326" max="326" width="3" style="29" bestFit="1" customWidth="1"/>
    <col min="327" max="331" width="11.85546875" style="29" bestFit="1" customWidth="1"/>
    <col min="332" max="332" width="10.85546875" style="29" bestFit="1" customWidth="1"/>
    <col min="333" max="333" width="3" style="29" bestFit="1" customWidth="1"/>
    <col min="334" max="335" width="11.85546875" style="29" bestFit="1" customWidth="1"/>
    <col min="336" max="336" width="6.85546875" style="29" bestFit="1" customWidth="1"/>
    <col min="337" max="341" width="11.85546875" style="29" bestFit="1" customWidth="1"/>
    <col min="342" max="342" width="6.85546875" style="29" bestFit="1" customWidth="1"/>
    <col min="343" max="343" width="10.85546875" style="29" bestFit="1" customWidth="1"/>
    <col min="344" max="345" width="6.85546875" style="29" bestFit="1" customWidth="1"/>
    <col min="346" max="350" width="11.85546875" style="29" bestFit="1" customWidth="1"/>
    <col min="351" max="351" width="5.85546875" style="29" bestFit="1" customWidth="1"/>
    <col min="352" max="354" width="7.85546875" style="29" bestFit="1" customWidth="1"/>
    <col min="355" max="356" width="11.85546875" style="29" bestFit="1" customWidth="1"/>
    <col min="357" max="357" width="8.85546875" style="29" bestFit="1" customWidth="1"/>
    <col min="358" max="358" width="11.85546875" style="29" bestFit="1" customWidth="1"/>
    <col min="359" max="359" width="7.85546875" style="29" bestFit="1" customWidth="1"/>
    <col min="360" max="361" width="11.85546875" style="29" bestFit="1" customWidth="1"/>
    <col min="362" max="362" width="6.85546875" style="29" bestFit="1" customWidth="1"/>
    <col min="363" max="365" width="11.85546875" style="29" bestFit="1" customWidth="1"/>
    <col min="366" max="366" width="7.85546875" style="29" bestFit="1" customWidth="1"/>
    <col min="367" max="367" width="10.85546875" style="29" bestFit="1" customWidth="1"/>
    <col min="368" max="368" width="11.85546875" style="29" bestFit="1" customWidth="1"/>
    <col min="369" max="370" width="6.85546875" style="29" bestFit="1" customWidth="1"/>
    <col min="371" max="373" width="11.85546875" style="29" bestFit="1" customWidth="1"/>
    <col min="374" max="374" width="7.85546875" style="29" bestFit="1" customWidth="1"/>
    <col min="375" max="375" width="10.85546875" style="29" bestFit="1" customWidth="1"/>
    <col min="376" max="376" width="11.85546875" style="29" bestFit="1" customWidth="1"/>
    <col min="377" max="377" width="8.85546875" style="29" bestFit="1" customWidth="1"/>
    <col min="378" max="378" width="10.85546875" style="29" bestFit="1" customWidth="1"/>
    <col min="379" max="379" width="8.85546875" style="29" bestFit="1" customWidth="1"/>
    <col min="380" max="380" width="7.85546875" style="29" bestFit="1" customWidth="1"/>
    <col min="381" max="381" width="11.85546875" style="29" bestFit="1" customWidth="1"/>
    <col min="382" max="382" width="8.85546875" style="29" bestFit="1" customWidth="1"/>
    <col min="383" max="383" width="10.85546875" style="29" bestFit="1" customWidth="1"/>
    <col min="384" max="384" width="8.85546875" style="29" bestFit="1" customWidth="1"/>
    <col min="385" max="386" width="7.85546875" style="29" bestFit="1" customWidth="1"/>
    <col min="387" max="387" width="11.85546875" style="29" bestFit="1" customWidth="1"/>
    <col min="388" max="388" width="8.85546875" style="29" bestFit="1" customWidth="1"/>
    <col min="389" max="389" width="7.85546875" style="29" bestFit="1" customWidth="1"/>
    <col min="390" max="390" width="8.85546875" style="29" bestFit="1" customWidth="1"/>
    <col min="391" max="391" width="11.85546875" style="29" bestFit="1" customWidth="1"/>
    <col min="392" max="392" width="8.85546875" style="29" bestFit="1" customWidth="1"/>
    <col min="393" max="393" width="11.85546875" style="29" bestFit="1" customWidth="1"/>
    <col min="394" max="396" width="8.85546875" style="29" bestFit="1" customWidth="1"/>
    <col min="397" max="397" width="9.85546875" style="29" bestFit="1" customWidth="1"/>
    <col min="398" max="398" width="14" style="29" bestFit="1" customWidth="1"/>
    <col min="399" max="406" width="11.85546875" style="29" bestFit="1" customWidth="1"/>
    <col min="407" max="407" width="3" style="29" bestFit="1" customWidth="1"/>
    <col min="408" max="409" width="11.85546875" style="29" bestFit="1" customWidth="1"/>
    <col min="410" max="410" width="5.85546875" style="29" bestFit="1" customWidth="1"/>
    <col min="411" max="413" width="11.85546875" style="29" bestFit="1" customWidth="1"/>
    <col min="414" max="414" width="7.85546875" style="29" bestFit="1" customWidth="1"/>
    <col min="415" max="416" width="10.85546875" style="29" bestFit="1" customWidth="1"/>
    <col min="417" max="417" width="6.85546875" style="29" bestFit="1" customWidth="1"/>
    <col min="418" max="421" width="11.85546875" style="29" bestFit="1" customWidth="1"/>
    <col min="422" max="422" width="10.85546875" style="29" bestFit="1" customWidth="1"/>
    <col min="423" max="424" width="11.85546875" style="29" bestFit="1" customWidth="1"/>
    <col min="425" max="425" width="3" style="29" bestFit="1" customWidth="1"/>
    <col min="426" max="428" width="11.85546875" style="29" bestFit="1" customWidth="1"/>
    <col min="429" max="429" width="10.85546875" style="29" bestFit="1" customWidth="1"/>
    <col min="430" max="431" width="11.85546875" style="29" bestFit="1" customWidth="1"/>
    <col min="432" max="432" width="3" style="29" bestFit="1" customWidth="1"/>
    <col min="433" max="434" width="11.85546875" style="29" bestFit="1" customWidth="1"/>
    <col min="435" max="435" width="6.85546875" style="29" bestFit="1" customWidth="1"/>
    <col min="436" max="440" width="11.85546875" style="29" bestFit="1" customWidth="1"/>
    <col min="441" max="441" width="6.85546875" style="29" bestFit="1" customWidth="1"/>
    <col min="442" max="442" width="11.85546875" style="29" bestFit="1" customWidth="1"/>
    <col min="443" max="444" width="6.85546875" style="29" bestFit="1" customWidth="1"/>
    <col min="445" max="449" width="11.85546875" style="29" bestFit="1" customWidth="1"/>
    <col min="450" max="450" width="5.85546875" style="29" bestFit="1" customWidth="1"/>
    <col min="451" max="453" width="7.85546875" style="29" bestFit="1" customWidth="1"/>
    <col min="454" max="455" width="11.85546875" style="29" bestFit="1" customWidth="1"/>
    <col min="456" max="456" width="8.85546875" style="29" bestFit="1" customWidth="1"/>
    <col min="457" max="457" width="11.85546875" style="29" bestFit="1" customWidth="1"/>
    <col min="458" max="458" width="7.85546875" style="29" bestFit="1" customWidth="1"/>
    <col min="459" max="460" width="11.85546875" style="29" bestFit="1" customWidth="1"/>
    <col min="461" max="461" width="6.85546875" style="29" bestFit="1" customWidth="1"/>
    <col min="462" max="463" width="11.85546875" style="29" bestFit="1" customWidth="1"/>
    <col min="464" max="464" width="9.85546875" style="29" bestFit="1" customWidth="1"/>
    <col min="465" max="465" width="7.85546875" style="29" bestFit="1" customWidth="1"/>
    <col min="466" max="467" width="11.85546875" style="29" bestFit="1" customWidth="1"/>
    <col min="468" max="469" width="6.85546875" style="29" bestFit="1" customWidth="1"/>
    <col min="470" max="472" width="11.85546875" style="29" bestFit="1" customWidth="1"/>
    <col min="473" max="473" width="7.85546875" style="29" bestFit="1" customWidth="1"/>
    <col min="474" max="475" width="11.85546875" style="29" bestFit="1" customWidth="1"/>
    <col min="476" max="476" width="8.85546875" style="29" bestFit="1" customWidth="1"/>
    <col min="477" max="477" width="11.85546875" style="29" bestFit="1" customWidth="1"/>
    <col min="478" max="478" width="8.85546875" style="29" bestFit="1" customWidth="1"/>
    <col min="479" max="479" width="7.85546875" style="29" bestFit="1" customWidth="1"/>
    <col min="480" max="480" width="11.85546875" style="29" bestFit="1" customWidth="1"/>
    <col min="481" max="481" width="8.85546875" style="29" bestFit="1" customWidth="1"/>
    <col min="482" max="482" width="11.85546875" style="29" bestFit="1" customWidth="1"/>
    <col min="483" max="483" width="8.85546875" style="29" bestFit="1" customWidth="1"/>
    <col min="484" max="485" width="7.85546875" style="29" bestFit="1" customWidth="1"/>
    <col min="486" max="486" width="11.85546875" style="29" bestFit="1" customWidth="1"/>
    <col min="487" max="487" width="8.85546875" style="29" bestFit="1" customWidth="1"/>
    <col min="488" max="488" width="7.85546875" style="29" bestFit="1" customWidth="1"/>
    <col min="489" max="489" width="8.85546875" style="29" bestFit="1" customWidth="1"/>
    <col min="490" max="490" width="11.85546875" style="29" bestFit="1" customWidth="1"/>
    <col min="491" max="491" width="8.85546875" style="29" bestFit="1" customWidth="1"/>
    <col min="492" max="492" width="11.85546875" style="29" bestFit="1" customWidth="1"/>
    <col min="493" max="495" width="8.85546875" style="29" bestFit="1" customWidth="1"/>
    <col min="496" max="496" width="9.85546875" style="29" bestFit="1" customWidth="1"/>
    <col min="497" max="497" width="14" style="29" bestFit="1" customWidth="1"/>
    <col min="498" max="502" width="11.85546875" style="29" bestFit="1" customWidth="1"/>
    <col min="503" max="503" width="10.85546875" style="29" bestFit="1" customWidth="1"/>
    <col min="504" max="505" width="11.85546875" style="29" bestFit="1" customWidth="1"/>
    <col min="506" max="506" width="3" style="29" bestFit="1" customWidth="1"/>
    <col min="507" max="508" width="11.85546875" style="29" bestFit="1" customWidth="1"/>
    <col min="509" max="509" width="5.85546875" style="29" bestFit="1" customWidth="1"/>
    <col min="510" max="512" width="11.85546875" style="29" bestFit="1" customWidth="1"/>
    <col min="513" max="513" width="7.85546875" style="29" bestFit="1" customWidth="1"/>
    <col min="514" max="515" width="11.85546875" style="29" bestFit="1" customWidth="1"/>
    <col min="516" max="516" width="6.85546875" style="29" bestFit="1" customWidth="1"/>
    <col min="517" max="523" width="11.85546875" style="29" bestFit="1" customWidth="1"/>
    <col min="524" max="524" width="3" style="29" bestFit="1" customWidth="1"/>
    <col min="525" max="533" width="11.85546875" style="29" bestFit="1" customWidth="1"/>
    <col min="534" max="534" width="6.85546875" style="29" bestFit="1" customWidth="1"/>
    <col min="535" max="539" width="11.85546875" style="29" bestFit="1" customWidth="1"/>
    <col min="540" max="540" width="6.85546875" style="29" bestFit="1" customWidth="1"/>
    <col min="541" max="541" width="11.85546875" style="29" bestFit="1" customWidth="1"/>
    <col min="542" max="543" width="6.85546875" style="29" bestFit="1" customWidth="1"/>
    <col min="544" max="546" width="11.85546875" style="29" bestFit="1" customWidth="1"/>
    <col min="547" max="547" width="10.85546875" style="29" bestFit="1" customWidth="1"/>
    <col min="548" max="548" width="11.85546875" style="29" bestFit="1" customWidth="1"/>
    <col min="549" max="549" width="5.85546875" style="29" bestFit="1" customWidth="1"/>
    <col min="550" max="552" width="7.85546875" style="29" bestFit="1" customWidth="1"/>
    <col min="553" max="554" width="11.85546875" style="29" bestFit="1" customWidth="1"/>
    <col min="555" max="555" width="7.85546875" style="29" bestFit="1" customWidth="1"/>
    <col min="556" max="556" width="11.85546875" style="29" bestFit="1" customWidth="1"/>
    <col min="557" max="557" width="7.85546875" style="29" bestFit="1" customWidth="1"/>
    <col min="558" max="559" width="11.85546875" style="29" bestFit="1" customWidth="1"/>
    <col min="560" max="560" width="6.85546875" style="29" bestFit="1" customWidth="1"/>
    <col min="561" max="563" width="11.85546875" style="29" bestFit="1" customWidth="1"/>
    <col min="564" max="564" width="7.85546875" style="29" bestFit="1" customWidth="1"/>
    <col min="565" max="566" width="11.85546875" style="29" bestFit="1" customWidth="1"/>
    <col min="567" max="567" width="7.85546875" style="29" bestFit="1" customWidth="1"/>
    <col min="568" max="568" width="6.85546875" style="29" bestFit="1" customWidth="1"/>
    <col min="569" max="571" width="11.85546875" style="29" bestFit="1" customWidth="1"/>
    <col min="572" max="572" width="7.85546875" style="29" bestFit="1" customWidth="1"/>
    <col min="573" max="573" width="10.85546875" style="29" bestFit="1" customWidth="1"/>
    <col min="574" max="574" width="11.85546875" style="29" bestFit="1" customWidth="1"/>
    <col min="575" max="575" width="8.85546875" style="29" bestFit="1" customWidth="1"/>
    <col min="576" max="576" width="11.85546875" style="29" bestFit="1" customWidth="1"/>
    <col min="577" max="577" width="8.85546875" style="29" bestFit="1" customWidth="1"/>
    <col min="578" max="578" width="7.85546875" style="29" bestFit="1" customWidth="1"/>
    <col min="579" max="579" width="11.85546875" style="29" bestFit="1" customWidth="1"/>
    <col min="580" max="580" width="8.85546875" style="29" bestFit="1" customWidth="1"/>
    <col min="581" max="581" width="11.85546875" style="29" bestFit="1" customWidth="1"/>
    <col min="582" max="582" width="8.85546875" style="29" bestFit="1" customWidth="1"/>
    <col min="583" max="584" width="7.85546875" style="29" bestFit="1" customWidth="1"/>
    <col min="585" max="585" width="11.85546875" style="29" bestFit="1" customWidth="1"/>
    <col min="586" max="586" width="8.85546875" style="29" bestFit="1" customWidth="1"/>
    <col min="587" max="587" width="7.85546875" style="29" bestFit="1" customWidth="1"/>
    <col min="588" max="588" width="8.85546875" style="29" bestFit="1" customWidth="1"/>
    <col min="589" max="589" width="11.85546875" style="29" bestFit="1" customWidth="1"/>
    <col min="590" max="590" width="8.85546875" style="29" bestFit="1" customWidth="1"/>
    <col min="591" max="591" width="11.85546875" style="29" bestFit="1" customWidth="1"/>
    <col min="592" max="594" width="8.85546875" style="29" bestFit="1" customWidth="1"/>
    <col min="595" max="595" width="9.85546875" style="29" bestFit="1" customWidth="1"/>
    <col min="596" max="596" width="14" style="29" bestFit="1" customWidth="1"/>
    <col min="597" max="604" width="11.85546875" style="29" bestFit="1" customWidth="1"/>
    <col min="605" max="605" width="3" style="29" bestFit="1" customWidth="1"/>
    <col min="606" max="607" width="11.85546875" style="29" bestFit="1" customWidth="1"/>
    <col min="608" max="608" width="5.85546875" style="29" bestFit="1" customWidth="1"/>
    <col min="609" max="611" width="11.85546875" style="29" bestFit="1" customWidth="1"/>
    <col min="612" max="612" width="8.85546875" style="29" bestFit="1" customWidth="1"/>
    <col min="613" max="613" width="10.85546875" style="29" bestFit="1" customWidth="1"/>
    <col min="614" max="614" width="11.85546875" style="29" bestFit="1" customWidth="1"/>
    <col min="615" max="615" width="6.85546875" style="29" bestFit="1" customWidth="1"/>
    <col min="616" max="620" width="11.85546875" style="29" bestFit="1" customWidth="1"/>
    <col min="621" max="621" width="10.85546875" style="29" bestFit="1" customWidth="1"/>
    <col min="622" max="622" width="11.85546875" style="29" bestFit="1" customWidth="1"/>
    <col min="623" max="623" width="3" style="29" bestFit="1" customWidth="1"/>
    <col min="624" max="628" width="11.85546875" style="29" bestFit="1" customWidth="1"/>
    <col min="629" max="629" width="10.85546875" style="29" bestFit="1" customWidth="1"/>
    <col min="630" max="632" width="11.85546875" style="29" bestFit="1" customWidth="1"/>
    <col min="633" max="633" width="6.85546875" style="29" bestFit="1" customWidth="1"/>
    <col min="634" max="638" width="11.85546875" style="29" bestFit="1" customWidth="1"/>
    <col min="639" max="639" width="6.85546875" style="29" bestFit="1" customWidth="1"/>
    <col min="640" max="640" width="11.85546875" style="29" bestFit="1" customWidth="1"/>
    <col min="641" max="642" width="6.85546875" style="29" bestFit="1" customWidth="1"/>
    <col min="643" max="647" width="11.85546875" style="29" bestFit="1" customWidth="1"/>
    <col min="648" max="648" width="5.85546875" style="29" bestFit="1" customWidth="1"/>
    <col min="649" max="651" width="7.85546875" style="29" bestFit="1" customWidth="1"/>
    <col min="652" max="653" width="11.85546875" style="29" bestFit="1" customWidth="1"/>
    <col min="654" max="654" width="7.85546875" style="29" bestFit="1" customWidth="1"/>
    <col min="655" max="655" width="11.85546875" style="29" bestFit="1" customWidth="1"/>
    <col min="656" max="656" width="7.85546875" style="29" bestFit="1" customWidth="1"/>
    <col min="657" max="658" width="11.85546875" style="29" bestFit="1" customWidth="1"/>
    <col min="659" max="659" width="6.85546875" style="29" bestFit="1" customWidth="1"/>
    <col min="660" max="661" width="11.85546875" style="29" bestFit="1" customWidth="1"/>
    <col min="662" max="662" width="10.85546875" style="29" bestFit="1" customWidth="1"/>
    <col min="663" max="663" width="7.85546875" style="29" bestFit="1" customWidth="1"/>
    <col min="664" max="665" width="11.85546875" style="29" bestFit="1" customWidth="1"/>
    <col min="666" max="667" width="6.85546875" style="29" bestFit="1" customWidth="1"/>
    <col min="668" max="670" width="11.85546875" style="29" bestFit="1" customWidth="1"/>
    <col min="671" max="671" width="7.85546875" style="29" bestFit="1" customWidth="1"/>
    <col min="672" max="673" width="11.85546875" style="29" bestFit="1" customWidth="1"/>
    <col min="674" max="674" width="8.85546875" style="29" bestFit="1" customWidth="1"/>
    <col min="675" max="675" width="11.85546875" style="29" bestFit="1" customWidth="1"/>
    <col min="676" max="676" width="8.85546875" style="29" bestFit="1" customWidth="1"/>
    <col min="677" max="677" width="7.85546875" style="29" bestFit="1" customWidth="1"/>
    <col min="678" max="678" width="11.85546875" style="29" bestFit="1" customWidth="1"/>
    <col min="679" max="679" width="8.85546875" style="29" bestFit="1" customWidth="1"/>
    <col min="680" max="680" width="11.85546875" style="29" bestFit="1" customWidth="1"/>
    <col min="681" max="683" width="7.85546875" style="29" bestFit="1" customWidth="1"/>
    <col min="684" max="684" width="11.85546875" style="29" bestFit="1" customWidth="1"/>
    <col min="685" max="685" width="8.85546875" style="29" bestFit="1" customWidth="1"/>
    <col min="686" max="686" width="7.85546875" style="29" bestFit="1" customWidth="1"/>
    <col min="687" max="687" width="8.85546875" style="29" bestFit="1" customWidth="1"/>
    <col min="688" max="688" width="11.85546875" style="29" bestFit="1" customWidth="1"/>
    <col min="689" max="689" width="8.85546875" style="29" bestFit="1" customWidth="1"/>
    <col min="690" max="690" width="11.85546875" style="29" bestFit="1" customWidth="1"/>
    <col min="691" max="693" width="8.85546875" style="29" bestFit="1" customWidth="1"/>
    <col min="694" max="694" width="9.85546875" style="29" bestFit="1" customWidth="1"/>
    <col min="695" max="695" width="14" style="29" bestFit="1" customWidth="1"/>
    <col min="696" max="703" width="11.85546875" style="29" bestFit="1" customWidth="1"/>
    <col min="704" max="704" width="3" style="29" bestFit="1" customWidth="1"/>
    <col min="705" max="706" width="11.85546875" style="29" bestFit="1" customWidth="1"/>
    <col min="707" max="707" width="5.85546875" style="29" bestFit="1" customWidth="1"/>
    <col min="708" max="710" width="11.85546875" style="29" bestFit="1" customWidth="1"/>
    <col min="711" max="711" width="8.85546875" style="29" bestFit="1" customWidth="1"/>
    <col min="712" max="713" width="11.85546875" style="29" bestFit="1" customWidth="1"/>
    <col min="714" max="714" width="5.85546875" style="29" bestFit="1" customWidth="1"/>
    <col min="715" max="715" width="10.85546875" style="29" bestFit="1" customWidth="1"/>
    <col min="716" max="718" width="11.85546875" style="29" bestFit="1" customWidth="1"/>
    <col min="719" max="720" width="10.85546875" style="29" bestFit="1" customWidth="1"/>
    <col min="721" max="721" width="11.85546875" style="29" bestFit="1" customWidth="1"/>
    <col min="722" max="722" width="3" style="29" bestFit="1" customWidth="1"/>
    <col min="723" max="731" width="11.85546875" style="29" bestFit="1" customWidth="1"/>
    <col min="732" max="732" width="6.85546875" style="29" bestFit="1" customWidth="1"/>
    <col min="733" max="737" width="11.85546875" style="29" bestFit="1" customWidth="1"/>
    <col min="738" max="738" width="6.85546875" style="29" bestFit="1" customWidth="1"/>
    <col min="739" max="739" width="11.85546875" style="29" bestFit="1" customWidth="1"/>
    <col min="740" max="740" width="6.85546875" style="29" bestFit="1" customWidth="1"/>
    <col min="741" max="741" width="7.85546875" style="29" bestFit="1" customWidth="1"/>
    <col min="742" max="742" width="9.85546875" style="29" bestFit="1" customWidth="1"/>
    <col min="743" max="746" width="11.85546875" style="29" bestFit="1" customWidth="1"/>
    <col min="747" max="747" width="5.85546875" style="29" bestFit="1" customWidth="1"/>
    <col min="748" max="750" width="7.85546875" style="29" bestFit="1" customWidth="1"/>
    <col min="751" max="752" width="11.85546875" style="29" bestFit="1" customWidth="1"/>
    <col min="753" max="753" width="8.85546875" style="29" bestFit="1" customWidth="1"/>
    <col min="754" max="754" width="11.85546875" style="29" bestFit="1" customWidth="1"/>
    <col min="755" max="755" width="7.85546875" style="29" bestFit="1" customWidth="1"/>
    <col min="756" max="757" width="11.85546875" style="29" bestFit="1" customWidth="1"/>
    <col min="758" max="758" width="6.85546875" style="29" bestFit="1" customWidth="1"/>
    <col min="759" max="759" width="10.85546875" style="29" bestFit="1" customWidth="1"/>
    <col min="760" max="761" width="11.85546875" style="29" bestFit="1" customWidth="1"/>
    <col min="762" max="762" width="7.85546875" style="29" bestFit="1" customWidth="1"/>
    <col min="763" max="763" width="10.85546875" style="29" bestFit="1" customWidth="1"/>
    <col min="764" max="764" width="11.85546875" style="29" bestFit="1" customWidth="1"/>
    <col min="765" max="765" width="7.85546875" style="29" bestFit="1" customWidth="1"/>
    <col min="766" max="766" width="6.85546875" style="29" bestFit="1" customWidth="1"/>
    <col min="767" max="769" width="11.85546875" style="29" bestFit="1" customWidth="1"/>
    <col min="770" max="770" width="7.85546875" style="29" bestFit="1" customWidth="1"/>
    <col min="771" max="771" width="10.85546875" style="29" bestFit="1" customWidth="1"/>
    <col min="772" max="772" width="11.85546875" style="29" bestFit="1" customWidth="1"/>
    <col min="773" max="773" width="8.85546875" style="29" bestFit="1" customWidth="1"/>
    <col min="774" max="774" width="11.85546875" style="29" bestFit="1" customWidth="1"/>
    <col min="775" max="775" width="8.85546875" style="29" bestFit="1" customWidth="1"/>
    <col min="776" max="776" width="7.85546875" style="29" bestFit="1" customWidth="1"/>
    <col min="777" max="777" width="11.85546875" style="29" bestFit="1" customWidth="1"/>
    <col min="778" max="778" width="8.85546875" style="29" bestFit="1" customWidth="1"/>
    <col min="779" max="779" width="11.85546875" style="29" bestFit="1" customWidth="1"/>
    <col min="780" max="782" width="7.85546875" style="29" bestFit="1" customWidth="1"/>
    <col min="783" max="783" width="11.85546875" style="29" bestFit="1" customWidth="1"/>
    <col min="784" max="784" width="8.85546875" style="29" bestFit="1" customWidth="1"/>
    <col min="785" max="785" width="7.85546875" style="29" bestFit="1" customWidth="1"/>
    <col min="786" max="786" width="8.85546875" style="29" bestFit="1" customWidth="1"/>
    <col min="787" max="787" width="11.85546875" style="29" bestFit="1" customWidth="1"/>
    <col min="788" max="788" width="8.85546875" style="29" bestFit="1" customWidth="1"/>
    <col min="789" max="789" width="11.85546875" style="29" bestFit="1" customWidth="1"/>
    <col min="790" max="792" width="8.85546875" style="29" bestFit="1" customWidth="1"/>
    <col min="793" max="793" width="9.85546875" style="29" bestFit="1" customWidth="1"/>
    <col min="794" max="794" width="14" style="29" bestFit="1" customWidth="1"/>
    <col min="795" max="802" width="11.85546875" style="29" bestFit="1" customWidth="1"/>
    <col min="803" max="803" width="3" style="29" bestFit="1" customWidth="1"/>
    <col min="804" max="805" width="11.85546875" style="29" bestFit="1" customWidth="1"/>
    <col min="806" max="806" width="5.85546875" style="29" bestFit="1" customWidth="1"/>
    <col min="807" max="809" width="11.85546875" style="29" bestFit="1" customWidth="1"/>
    <col min="810" max="810" width="8.85546875" style="29" bestFit="1" customWidth="1"/>
    <col min="811" max="812" width="11.85546875" style="29" bestFit="1" customWidth="1"/>
    <col min="813" max="813" width="6.85546875" style="29" bestFit="1" customWidth="1"/>
    <col min="814" max="820" width="11.85546875" style="29" bestFit="1" customWidth="1"/>
    <col min="821" max="821" width="3" style="29" bestFit="1" customWidth="1"/>
    <col min="822" max="830" width="11.85546875" style="29" bestFit="1" customWidth="1"/>
    <col min="831" max="831" width="6.85546875" style="29" bestFit="1" customWidth="1"/>
    <col min="832" max="836" width="11.85546875" style="29" bestFit="1" customWidth="1"/>
    <col min="837" max="837" width="6.85546875" style="29" bestFit="1" customWidth="1"/>
    <col min="838" max="838" width="11.85546875" style="29" bestFit="1" customWidth="1"/>
    <col min="839" max="840" width="6.85546875" style="29" bestFit="1" customWidth="1"/>
    <col min="841" max="845" width="11.85546875" style="29" bestFit="1" customWidth="1"/>
    <col min="846" max="846" width="5.85546875" style="29" bestFit="1" customWidth="1"/>
    <col min="847" max="849" width="7.85546875" style="29" bestFit="1" customWidth="1"/>
    <col min="850" max="851" width="11.85546875" style="29" bestFit="1" customWidth="1"/>
    <col min="852" max="852" width="7.85546875" style="29" bestFit="1" customWidth="1"/>
    <col min="853" max="853" width="11.85546875" style="29" bestFit="1" customWidth="1"/>
    <col min="854" max="854" width="7.85546875" style="29" bestFit="1" customWidth="1"/>
    <col min="855" max="856" width="11.85546875" style="29" bestFit="1" customWidth="1"/>
    <col min="857" max="857" width="6.85546875" style="29" bestFit="1" customWidth="1"/>
    <col min="858" max="860" width="11.85546875" style="29" bestFit="1" customWidth="1"/>
    <col min="861" max="861" width="7.85546875" style="29" bestFit="1" customWidth="1"/>
    <col min="862" max="863" width="11.85546875" style="29" bestFit="1" customWidth="1"/>
    <col min="864" max="864" width="7.85546875" style="29" bestFit="1" customWidth="1"/>
    <col min="865" max="865" width="6.85546875" style="29" bestFit="1" customWidth="1"/>
    <col min="866" max="866" width="11.85546875" style="29" bestFit="1" customWidth="1"/>
    <col min="867" max="867" width="9.85546875" style="29" bestFit="1" customWidth="1"/>
    <col min="868" max="868" width="11.85546875" style="29" bestFit="1" customWidth="1"/>
    <col min="869" max="869" width="7.85546875" style="29" bestFit="1" customWidth="1"/>
    <col min="870" max="871" width="11.85546875" style="29" bestFit="1" customWidth="1"/>
    <col min="872" max="872" width="8.85546875" style="29" bestFit="1" customWidth="1"/>
    <col min="873" max="873" width="11.85546875" style="29" bestFit="1" customWidth="1"/>
    <col min="874" max="874" width="8.85546875" style="29" bestFit="1" customWidth="1"/>
    <col min="875" max="875" width="7.85546875" style="29" bestFit="1" customWidth="1"/>
    <col min="876" max="876" width="11.85546875" style="29" bestFit="1" customWidth="1"/>
    <col min="877" max="877" width="8.85546875" style="29" bestFit="1" customWidth="1"/>
    <col min="878" max="878" width="11.85546875" style="29" bestFit="1" customWidth="1"/>
    <col min="879" max="879" width="8.85546875" style="29" bestFit="1" customWidth="1"/>
    <col min="880" max="881" width="7.85546875" style="29" bestFit="1" customWidth="1"/>
    <col min="882" max="882" width="11.85546875" style="29" bestFit="1" customWidth="1"/>
    <col min="883" max="883" width="8.85546875" style="29" bestFit="1" customWidth="1"/>
    <col min="884" max="884" width="7.85546875" style="29" bestFit="1" customWidth="1"/>
    <col min="885" max="885" width="8.85546875" style="29" bestFit="1" customWidth="1"/>
    <col min="886" max="886" width="11.85546875" style="29" bestFit="1" customWidth="1"/>
    <col min="887" max="887" width="8.85546875" style="29" bestFit="1" customWidth="1"/>
    <col min="888" max="888" width="11.85546875" style="29" bestFit="1" customWidth="1"/>
    <col min="889" max="891" width="8.85546875" style="29" bestFit="1" customWidth="1"/>
    <col min="892" max="892" width="9.85546875" style="29" bestFit="1" customWidth="1"/>
    <col min="893" max="893" width="14" style="29" bestFit="1" customWidth="1"/>
    <col min="894" max="897" width="11.85546875" style="29" bestFit="1" customWidth="1"/>
    <col min="898" max="898" width="10.85546875" style="29" bestFit="1" customWidth="1"/>
    <col min="899" max="901" width="11.85546875" style="29" bestFit="1" customWidth="1"/>
    <col min="902" max="902" width="3" style="29" bestFit="1" customWidth="1"/>
    <col min="903" max="904" width="11.85546875" style="29" bestFit="1" customWidth="1"/>
    <col min="905" max="905" width="5.85546875" style="29" bestFit="1" customWidth="1"/>
    <col min="906" max="908" width="11.85546875" style="29" bestFit="1" customWidth="1"/>
    <col min="909" max="909" width="8.85546875" style="29" bestFit="1" customWidth="1"/>
    <col min="910" max="911" width="11.85546875" style="29" bestFit="1" customWidth="1"/>
    <col min="912" max="912" width="5.85546875" style="29" bestFit="1" customWidth="1"/>
    <col min="913" max="913" width="10.85546875" style="29" bestFit="1" customWidth="1"/>
    <col min="914" max="914" width="11.85546875" style="29" bestFit="1" customWidth="1"/>
    <col min="915" max="915" width="10.85546875" style="29" bestFit="1" customWidth="1"/>
    <col min="916" max="919" width="11.85546875" style="29" bestFit="1" customWidth="1"/>
    <col min="920" max="920" width="3" style="29" bestFit="1" customWidth="1"/>
    <col min="921" max="922" width="11.85546875" style="29" bestFit="1" customWidth="1"/>
    <col min="923" max="923" width="10.85546875" style="29" bestFit="1" customWidth="1"/>
    <col min="924" max="929" width="11.85546875" style="29" bestFit="1" customWidth="1"/>
    <col min="930" max="930" width="6.85546875" style="29" bestFit="1" customWidth="1"/>
    <col min="931" max="935" width="11.85546875" style="29" bestFit="1" customWidth="1"/>
    <col min="936" max="936" width="6.85546875" style="29" bestFit="1" customWidth="1"/>
    <col min="937" max="937" width="11.85546875" style="29" bestFit="1" customWidth="1"/>
    <col min="938" max="938" width="6.85546875" style="29" bestFit="1" customWidth="1"/>
    <col min="939" max="939" width="7.85546875" style="29" bestFit="1" customWidth="1"/>
    <col min="940" max="944" width="11.85546875" style="29" bestFit="1" customWidth="1"/>
    <col min="945" max="945" width="5.85546875" style="29" bestFit="1" customWidth="1"/>
    <col min="946" max="948" width="7.85546875" style="29" bestFit="1" customWidth="1"/>
    <col min="949" max="950" width="11.85546875" style="29" bestFit="1" customWidth="1"/>
    <col min="951" max="951" width="8.85546875" style="29" bestFit="1" customWidth="1"/>
    <col min="952" max="952" width="11.85546875" style="29" bestFit="1" customWidth="1"/>
    <col min="953" max="953" width="7.85546875" style="29" bestFit="1" customWidth="1"/>
    <col min="954" max="955" width="11.85546875" style="29" bestFit="1" customWidth="1"/>
    <col min="956" max="956" width="6.85546875" style="29" bestFit="1" customWidth="1"/>
    <col min="957" max="959" width="11.85546875" style="29" bestFit="1" customWidth="1"/>
    <col min="960" max="960" width="7.85546875" style="29" bestFit="1" customWidth="1"/>
    <col min="961" max="962" width="11.85546875" style="29" bestFit="1" customWidth="1"/>
    <col min="963" max="963" width="7.85546875" style="29" bestFit="1" customWidth="1"/>
    <col min="964" max="964" width="6.85546875" style="29" bestFit="1" customWidth="1"/>
    <col min="965" max="967" width="11.85546875" style="29" bestFit="1" customWidth="1"/>
    <col min="968" max="968" width="7.85546875" style="29" bestFit="1" customWidth="1"/>
    <col min="969" max="970" width="11.85546875" style="29" bestFit="1" customWidth="1"/>
    <col min="971" max="971" width="8.85546875" style="29" bestFit="1" customWidth="1"/>
    <col min="972" max="972" width="11.85546875" style="29" bestFit="1" customWidth="1"/>
    <col min="973" max="973" width="8.85546875" style="29" bestFit="1" customWidth="1"/>
    <col min="974" max="974" width="7.85546875" style="29" bestFit="1" customWidth="1"/>
    <col min="975" max="975" width="11.85546875" style="29" bestFit="1" customWidth="1"/>
    <col min="976" max="976" width="8.85546875" style="29" bestFit="1" customWidth="1"/>
    <col min="977" max="977" width="11.85546875" style="29" bestFit="1" customWidth="1"/>
    <col min="978" max="980" width="7.85546875" style="29" bestFit="1" customWidth="1"/>
    <col min="981" max="981" width="11.85546875" style="29" bestFit="1" customWidth="1"/>
    <col min="982" max="982" width="8.85546875" style="29" bestFit="1" customWidth="1"/>
    <col min="983" max="983" width="7.85546875" style="29" bestFit="1" customWidth="1"/>
    <col min="984" max="984" width="8.85546875" style="29" bestFit="1" customWidth="1"/>
    <col min="985" max="985" width="11.85546875" style="29" bestFit="1" customWidth="1"/>
    <col min="986" max="986" width="8.85546875" style="29" bestFit="1" customWidth="1"/>
    <col min="987" max="987" width="11.85546875" style="29" bestFit="1" customWidth="1"/>
    <col min="988" max="990" width="8.85546875" style="29" bestFit="1" customWidth="1"/>
    <col min="991" max="991" width="9.85546875" style="29" bestFit="1" customWidth="1"/>
    <col min="992" max="992" width="14" style="29" bestFit="1" customWidth="1"/>
    <col min="993" max="997" width="11.85546875" style="29" bestFit="1" customWidth="1"/>
    <col min="998" max="998" width="10.85546875" style="29" bestFit="1" customWidth="1"/>
    <col min="999" max="999" width="11.85546875" style="29" bestFit="1" customWidth="1"/>
    <col min="1000" max="1000" width="10.85546875" style="29" bestFit="1" customWidth="1"/>
    <col min="1001" max="1001" width="3" style="29" bestFit="1" customWidth="1"/>
    <col min="1002" max="1003" width="11.85546875" style="29" bestFit="1" customWidth="1"/>
    <col min="1004" max="1004" width="5.85546875" style="29" bestFit="1" customWidth="1"/>
    <col min="1005" max="1006" width="11.85546875" style="29" bestFit="1" customWidth="1"/>
    <col min="1007" max="1007" width="10.85546875" style="29" bestFit="1" customWidth="1"/>
    <col min="1008" max="1008" width="8.85546875" style="29" bestFit="1" customWidth="1"/>
    <col min="1009" max="1009" width="11.85546875" style="29" bestFit="1" customWidth="1"/>
    <col min="1010" max="1010" width="10.85546875" style="29" bestFit="1" customWidth="1"/>
    <col min="1011" max="1011" width="5.85546875" style="29" bestFit="1" customWidth="1"/>
    <col min="1012" max="1018" width="11.85546875" style="29" bestFit="1" customWidth="1"/>
    <col min="1019" max="1019" width="3" style="29" bestFit="1" customWidth="1"/>
    <col min="1020" max="1028" width="11.85546875" style="29" bestFit="1" customWidth="1"/>
    <col min="1029" max="1029" width="6.85546875" style="29" bestFit="1" customWidth="1"/>
    <col min="1030" max="1034" width="11.85546875" style="29" bestFit="1" customWidth="1"/>
    <col min="1035" max="1035" width="6.85546875" style="29" bestFit="1" customWidth="1"/>
    <col min="1036" max="1036" width="11.85546875" style="29" bestFit="1" customWidth="1"/>
    <col min="1037" max="1037" width="6.85546875" style="29" bestFit="1" customWidth="1"/>
    <col min="1038" max="1038" width="7.85546875" style="29" bestFit="1" customWidth="1"/>
    <col min="1039" max="1043" width="11.85546875" style="29" bestFit="1" customWidth="1"/>
    <col min="1044" max="1044" width="5.85546875" style="29" bestFit="1" customWidth="1"/>
    <col min="1045" max="1047" width="7.85546875" style="29" bestFit="1" customWidth="1"/>
    <col min="1048" max="1049" width="11.85546875" style="29" bestFit="1" customWidth="1"/>
    <col min="1050" max="1050" width="8.85546875" style="29" bestFit="1" customWidth="1"/>
    <col min="1051" max="1051" width="10.85546875" style="29" bestFit="1" customWidth="1"/>
    <col min="1052" max="1052" width="7.85546875" style="29" bestFit="1" customWidth="1"/>
    <col min="1053" max="1053" width="11.85546875" style="29" bestFit="1" customWidth="1"/>
    <col min="1054" max="1054" width="8.85546875" style="29" bestFit="1" customWidth="1"/>
    <col min="1055" max="1055" width="6.85546875" style="29" bestFit="1" customWidth="1"/>
    <col min="1056" max="1056" width="11.85546875" style="29" bestFit="1" customWidth="1"/>
    <col min="1057" max="1057" width="10.85546875" style="29" bestFit="1" customWidth="1"/>
    <col min="1058" max="1058" width="11.85546875" style="29" bestFit="1" customWidth="1"/>
    <col min="1059" max="1059" width="7.85546875" style="29" bestFit="1" customWidth="1"/>
    <col min="1060" max="1061" width="11.85546875" style="29" bestFit="1" customWidth="1"/>
    <col min="1062" max="1062" width="7.85546875" style="29" bestFit="1" customWidth="1"/>
    <col min="1063" max="1063" width="6.85546875" style="29" bestFit="1" customWidth="1"/>
    <col min="1064" max="1066" width="11.85546875" style="29" bestFit="1" customWidth="1"/>
    <col min="1067" max="1067" width="7.85546875" style="29" bestFit="1" customWidth="1"/>
    <col min="1068" max="1069" width="11.85546875" style="29" bestFit="1" customWidth="1"/>
    <col min="1070" max="1070" width="8.85546875" style="29" bestFit="1" customWidth="1"/>
    <col min="1071" max="1071" width="11.85546875" style="29" bestFit="1" customWidth="1"/>
    <col min="1072" max="1072" width="8.85546875" style="29" bestFit="1" customWidth="1"/>
    <col min="1073" max="1073" width="7.85546875" style="29" bestFit="1" customWidth="1"/>
    <col min="1074" max="1074" width="11.85546875" style="29" bestFit="1" customWidth="1"/>
    <col min="1075" max="1075" width="8.85546875" style="29" bestFit="1" customWidth="1"/>
    <col min="1076" max="1076" width="11.85546875" style="29" bestFit="1" customWidth="1"/>
    <col min="1077" max="1077" width="8.85546875" style="29" bestFit="1" customWidth="1"/>
    <col min="1078" max="1079" width="7.85546875" style="29" bestFit="1" customWidth="1"/>
    <col min="1080" max="1080" width="11.85546875" style="29" bestFit="1" customWidth="1"/>
    <col min="1081" max="1081" width="8.85546875" style="29" bestFit="1" customWidth="1"/>
    <col min="1082" max="1082" width="7.85546875" style="29" bestFit="1" customWidth="1"/>
    <col min="1083" max="1083" width="8.85546875" style="29" bestFit="1" customWidth="1"/>
    <col min="1084" max="1084" width="11.85546875" style="29" bestFit="1" customWidth="1"/>
    <col min="1085" max="1085" width="8.85546875" style="29" bestFit="1" customWidth="1"/>
    <col min="1086" max="1086" width="10.85546875" style="29" bestFit="1" customWidth="1"/>
    <col min="1087" max="1089" width="8.85546875" style="29" bestFit="1" customWidth="1"/>
    <col min="1090" max="1090" width="9.85546875" style="29" bestFit="1" customWidth="1"/>
    <col min="1091" max="1091" width="14" style="29" bestFit="1" customWidth="1"/>
    <col min="1092" max="1099" width="11.85546875" style="29" bestFit="1" customWidth="1"/>
    <col min="1100" max="1100" width="3" style="29" bestFit="1" customWidth="1"/>
    <col min="1101" max="1102" width="11.85546875" style="29" bestFit="1" customWidth="1"/>
    <col min="1103" max="1103" width="5.85546875" style="29" bestFit="1" customWidth="1"/>
    <col min="1104" max="1104" width="10.85546875" style="29" bestFit="1" customWidth="1"/>
    <col min="1105" max="1106" width="11.85546875" style="29" bestFit="1" customWidth="1"/>
    <col min="1107" max="1107" width="8.85546875" style="29" bestFit="1" customWidth="1"/>
    <col min="1108" max="1109" width="11.85546875" style="29" bestFit="1" customWidth="1"/>
    <col min="1110" max="1110" width="6.85546875" style="29" bestFit="1" customWidth="1"/>
    <col min="1111" max="1114" width="11.85546875" style="29" bestFit="1" customWidth="1"/>
    <col min="1115" max="1115" width="10.85546875" style="29" bestFit="1" customWidth="1"/>
    <col min="1116" max="1117" width="11.85546875" style="29" bestFit="1" customWidth="1"/>
    <col min="1118" max="1118" width="3" style="29" bestFit="1" customWidth="1"/>
    <col min="1119" max="1127" width="11.85546875" style="29" bestFit="1" customWidth="1"/>
    <col min="1128" max="1128" width="6.85546875" style="29" bestFit="1" customWidth="1"/>
    <col min="1129" max="1133" width="11.85546875" style="29" bestFit="1" customWidth="1"/>
    <col min="1134" max="1134" width="6.85546875" style="29" bestFit="1" customWidth="1"/>
    <col min="1135" max="1135" width="10.85546875" style="29" bestFit="1" customWidth="1"/>
    <col min="1136" max="1136" width="6.85546875" style="29" bestFit="1" customWidth="1"/>
    <col min="1137" max="1137" width="7.85546875" style="29" bestFit="1" customWidth="1"/>
    <col min="1138" max="1142" width="11.85546875" style="29" bestFit="1" customWidth="1"/>
    <col min="1143" max="1143" width="5.85546875" style="29" bestFit="1" customWidth="1"/>
    <col min="1144" max="1146" width="7.85546875" style="29" bestFit="1" customWidth="1"/>
    <col min="1147" max="1147" width="11.85546875" style="29" bestFit="1" customWidth="1"/>
    <col min="1148" max="1148" width="10.85546875" style="29" bestFit="1" customWidth="1"/>
    <col min="1149" max="1149" width="8.85546875" style="29" bestFit="1" customWidth="1"/>
    <col min="1150" max="1150" width="11.85546875" style="29" bestFit="1" customWidth="1"/>
    <col min="1151" max="1151" width="7.85546875" style="29" bestFit="1" customWidth="1"/>
    <col min="1152" max="1153" width="11.85546875" style="29" bestFit="1" customWidth="1"/>
    <col min="1154" max="1154" width="6.85546875" style="29" bestFit="1" customWidth="1"/>
    <col min="1155" max="1157" width="11.85546875" style="29" bestFit="1" customWidth="1"/>
    <col min="1158" max="1158" width="7.85546875" style="29" bestFit="1" customWidth="1"/>
    <col min="1159" max="1160" width="11.85546875" style="29" bestFit="1" customWidth="1"/>
    <col min="1161" max="1162" width="6.85546875" style="29" bestFit="1" customWidth="1"/>
    <col min="1163" max="1165" width="11.85546875" style="29" bestFit="1" customWidth="1"/>
    <col min="1166" max="1166" width="7.85546875" style="29" bestFit="1" customWidth="1"/>
    <col min="1167" max="1168" width="11.85546875" style="29" bestFit="1" customWidth="1"/>
    <col min="1169" max="1169" width="8.85546875" style="29" bestFit="1" customWidth="1"/>
    <col min="1170" max="1170" width="11.85546875" style="29" bestFit="1" customWidth="1"/>
    <col min="1171" max="1171" width="8.85546875" style="29" bestFit="1" customWidth="1"/>
    <col min="1172" max="1172" width="7.85546875" style="29" bestFit="1" customWidth="1"/>
    <col min="1173" max="1173" width="11.85546875" style="29" bestFit="1" customWidth="1"/>
    <col min="1174" max="1174" width="8.85546875" style="29" bestFit="1" customWidth="1"/>
    <col min="1175" max="1175" width="11.85546875" style="29" bestFit="1" customWidth="1"/>
    <col min="1176" max="1176" width="8.85546875" style="29" bestFit="1" customWidth="1"/>
    <col min="1177" max="1178" width="7.85546875" style="29" bestFit="1" customWidth="1"/>
    <col min="1179" max="1179" width="11.85546875" style="29" bestFit="1" customWidth="1"/>
    <col min="1180" max="1180" width="8.85546875" style="29" bestFit="1" customWidth="1"/>
    <col min="1181" max="1181" width="7.85546875" style="29" bestFit="1" customWidth="1"/>
    <col min="1182" max="1182" width="8.85546875" style="29" bestFit="1" customWidth="1"/>
    <col min="1183" max="1183" width="11.85546875" style="29" bestFit="1" customWidth="1"/>
    <col min="1184" max="1184" width="8.85546875" style="29" bestFit="1" customWidth="1"/>
    <col min="1185" max="1185" width="9.85546875" style="29" bestFit="1" customWidth="1"/>
    <col min="1186" max="1186" width="8.85546875" style="29" bestFit="1" customWidth="1"/>
    <col min="1187" max="1187" width="9.42578125" style="29" bestFit="1" customWidth="1"/>
    <col min="1188" max="1188" width="8.85546875" style="29" bestFit="1" customWidth="1"/>
    <col min="1189" max="1189" width="9.85546875" style="29" bestFit="1" customWidth="1"/>
    <col min="1190" max="1190" width="14" style="29" bestFit="1" customWidth="1"/>
    <col min="1191" max="1198" width="11.85546875" style="29" bestFit="1" customWidth="1"/>
    <col min="1199" max="1199" width="3" style="29" bestFit="1" customWidth="1"/>
    <col min="1200" max="1200" width="11.85546875" style="29" bestFit="1" customWidth="1"/>
    <col min="1201" max="1201" width="10.85546875" style="29" bestFit="1" customWidth="1"/>
    <col min="1202" max="1202" width="5.85546875" style="29" bestFit="1" customWidth="1"/>
    <col min="1203" max="1205" width="11.85546875" style="29" bestFit="1" customWidth="1"/>
    <col min="1206" max="1206" width="8.85546875" style="29" bestFit="1" customWidth="1"/>
    <col min="1207" max="1208" width="11.85546875" style="29" bestFit="1" customWidth="1"/>
    <col min="1209" max="1209" width="6.85546875" style="29" bestFit="1" customWidth="1"/>
    <col min="1210" max="1211" width="11.85546875" style="29" bestFit="1" customWidth="1"/>
    <col min="1212" max="1212" width="10.85546875" style="29" bestFit="1" customWidth="1"/>
    <col min="1213" max="1216" width="11.85546875" style="29" bestFit="1" customWidth="1"/>
    <col min="1217" max="1217" width="3" style="29" bestFit="1" customWidth="1"/>
    <col min="1218" max="1226" width="11.85546875" style="29" bestFit="1" customWidth="1"/>
    <col min="1227" max="1227" width="6.85546875" style="29" bestFit="1" customWidth="1"/>
    <col min="1228" max="1228" width="10.85546875" style="29" bestFit="1" customWidth="1"/>
    <col min="1229" max="1232" width="11.85546875" style="29" bestFit="1" customWidth="1"/>
    <col min="1233" max="1233" width="6.85546875" style="29" bestFit="1" customWidth="1"/>
    <col min="1234" max="1234" width="11.85546875" style="29" bestFit="1" customWidth="1"/>
    <col min="1235" max="1236" width="6.85546875" style="29" bestFit="1" customWidth="1"/>
    <col min="1237" max="1241" width="11.85546875" style="29" bestFit="1" customWidth="1"/>
    <col min="1242" max="1242" width="5.85546875" style="29" bestFit="1" customWidth="1"/>
    <col min="1243" max="1245" width="7.85546875" style="29" bestFit="1" customWidth="1"/>
    <col min="1246" max="1247" width="11.85546875" style="29" bestFit="1" customWidth="1"/>
    <col min="1248" max="1248" width="8.85546875" style="29" bestFit="1" customWidth="1"/>
    <col min="1249" max="1249" width="11.85546875" style="29" bestFit="1" customWidth="1"/>
    <col min="1250" max="1250" width="7.85546875" style="29" bestFit="1" customWidth="1"/>
    <col min="1251" max="1252" width="11.85546875" style="29" bestFit="1" customWidth="1"/>
    <col min="1253" max="1253" width="6.85546875" style="29" bestFit="1" customWidth="1"/>
    <col min="1254" max="1256" width="11.85546875" style="29" bestFit="1" customWidth="1"/>
    <col min="1257" max="1257" width="7.85546875" style="29" bestFit="1" customWidth="1"/>
    <col min="1258" max="1258" width="10.85546875" style="29" bestFit="1" customWidth="1"/>
    <col min="1259" max="1259" width="11.85546875" style="29" bestFit="1" customWidth="1"/>
    <col min="1260" max="1260" width="7.85546875" style="29" bestFit="1" customWidth="1"/>
    <col min="1261" max="1261" width="6.85546875" style="29" bestFit="1" customWidth="1"/>
    <col min="1262" max="1264" width="11.85546875" style="29" bestFit="1" customWidth="1"/>
    <col min="1265" max="1265" width="7.85546875" style="29" bestFit="1" customWidth="1"/>
    <col min="1266" max="1267" width="11.85546875" style="29" bestFit="1" customWidth="1"/>
    <col min="1268" max="1268" width="8.85546875" style="29" bestFit="1" customWidth="1"/>
    <col min="1269" max="1269" width="11.85546875" style="29" bestFit="1" customWidth="1"/>
    <col min="1270" max="1270" width="8.85546875" style="29" bestFit="1" customWidth="1"/>
    <col min="1271" max="1271" width="7.85546875" style="29" bestFit="1" customWidth="1"/>
    <col min="1272" max="1272" width="11.85546875" style="29" bestFit="1" customWidth="1"/>
    <col min="1273" max="1273" width="8.85546875" style="29" bestFit="1" customWidth="1"/>
    <col min="1274" max="1274" width="11.85546875" style="29" bestFit="1" customWidth="1"/>
    <col min="1275" max="1275" width="8.85546875" style="29" bestFit="1" customWidth="1"/>
    <col min="1276" max="1277" width="7.85546875" style="29" bestFit="1" customWidth="1"/>
    <col min="1278" max="1278" width="11.85546875" style="29" bestFit="1" customWidth="1"/>
    <col min="1279" max="1279" width="8.85546875" style="29" bestFit="1" customWidth="1"/>
    <col min="1280" max="1280" width="7.85546875" style="29" bestFit="1" customWidth="1"/>
    <col min="1281" max="1281" width="8.85546875" style="29" bestFit="1" customWidth="1"/>
    <col min="1282" max="1282" width="11.85546875" style="29" bestFit="1" customWidth="1"/>
    <col min="1283" max="1283" width="8.85546875" style="29" bestFit="1" customWidth="1"/>
    <col min="1284" max="1284" width="10.85546875" style="29" bestFit="1" customWidth="1"/>
    <col min="1285" max="1287" width="8.85546875" style="29" bestFit="1" customWidth="1"/>
    <col min="1288" max="1288" width="9.85546875" style="29" bestFit="1" customWidth="1"/>
    <col min="1289" max="1289" width="14" style="29" bestFit="1" customWidth="1"/>
    <col min="1290" max="1293" width="11.85546875" style="29" bestFit="1" customWidth="1"/>
    <col min="1294" max="1294" width="10.85546875" style="29" bestFit="1" customWidth="1"/>
    <col min="1295" max="1297" width="11.85546875" style="29" bestFit="1" customWidth="1"/>
    <col min="1298" max="1298" width="3" style="29" bestFit="1" customWidth="1"/>
    <col min="1299" max="1299" width="11.85546875" style="29" bestFit="1" customWidth="1"/>
    <col min="1300" max="1300" width="9.85546875" style="29" bestFit="1" customWidth="1"/>
    <col min="1301" max="1301" width="5.85546875" style="29" bestFit="1" customWidth="1"/>
    <col min="1302" max="1303" width="11.85546875" style="29" bestFit="1" customWidth="1"/>
    <col min="1304" max="1304" width="10.85546875" style="29" bestFit="1" customWidth="1"/>
    <col min="1305" max="1305" width="8.85546875" style="29" bestFit="1" customWidth="1"/>
    <col min="1306" max="1307" width="11.85546875" style="29" bestFit="1" customWidth="1"/>
    <col min="1308" max="1308" width="6.85546875" style="29" bestFit="1" customWidth="1"/>
    <col min="1309" max="1315" width="11.85546875" style="29" bestFit="1" customWidth="1"/>
    <col min="1316" max="1316" width="3" style="29" bestFit="1" customWidth="1"/>
    <col min="1317" max="1325" width="11.85546875" style="29" bestFit="1" customWidth="1"/>
    <col min="1326" max="1326" width="6.85546875" style="29" bestFit="1" customWidth="1"/>
    <col min="1327" max="1331" width="11.85546875" style="29" bestFit="1" customWidth="1"/>
    <col min="1332" max="1332" width="6.85546875" style="29" bestFit="1" customWidth="1"/>
    <col min="1333" max="1333" width="11.85546875" style="29" bestFit="1" customWidth="1"/>
    <col min="1334" max="1334" width="6.85546875" style="29" bestFit="1" customWidth="1"/>
    <col min="1335" max="1335" width="7.85546875" style="29" bestFit="1" customWidth="1"/>
    <col min="1336" max="1340" width="11.85546875" style="29" bestFit="1" customWidth="1"/>
    <col min="1341" max="1341" width="5.85546875" style="29" bestFit="1" customWidth="1"/>
    <col min="1342" max="1344" width="7.85546875" style="29" bestFit="1" customWidth="1"/>
    <col min="1345" max="1346" width="11.85546875" style="29" bestFit="1" customWidth="1"/>
    <col min="1347" max="1347" width="8.85546875" style="29" bestFit="1" customWidth="1"/>
    <col min="1348" max="1348" width="11.85546875" style="29" bestFit="1" customWidth="1"/>
    <col min="1349" max="1349" width="7.85546875" style="29" bestFit="1" customWidth="1"/>
    <col min="1350" max="1351" width="11.85546875" style="29" bestFit="1" customWidth="1"/>
    <col min="1352" max="1352" width="6.85546875" style="29" bestFit="1" customWidth="1"/>
    <col min="1353" max="1355" width="11.85546875" style="29" bestFit="1" customWidth="1"/>
    <col min="1356" max="1356" width="7.85546875" style="29" bestFit="1" customWidth="1"/>
    <col min="1357" max="1358" width="11.85546875" style="29" bestFit="1" customWidth="1"/>
    <col min="1359" max="1359" width="7.85546875" style="29" bestFit="1" customWidth="1"/>
    <col min="1360" max="1360" width="6.85546875" style="29" bestFit="1" customWidth="1"/>
    <col min="1361" max="1363" width="11.85546875" style="29" bestFit="1" customWidth="1"/>
    <col min="1364" max="1364" width="7.85546875" style="29" bestFit="1" customWidth="1"/>
    <col min="1365" max="1366" width="11.85546875" style="29" bestFit="1" customWidth="1"/>
    <col min="1367" max="1367" width="8.85546875" style="29" bestFit="1" customWidth="1"/>
    <col min="1368" max="1368" width="11.85546875" style="29" bestFit="1" customWidth="1"/>
    <col min="1369" max="1369" width="8.85546875" style="29" bestFit="1" customWidth="1"/>
    <col min="1370" max="1370" width="7.85546875" style="29" bestFit="1" customWidth="1"/>
    <col min="1371" max="1371" width="11.85546875" style="29" bestFit="1" customWidth="1"/>
    <col min="1372" max="1372" width="7.85546875" style="29" bestFit="1" customWidth="1"/>
    <col min="1373" max="1373" width="11.85546875" style="29" bestFit="1" customWidth="1"/>
    <col min="1374" max="1374" width="8.85546875" style="29" bestFit="1" customWidth="1"/>
    <col min="1375" max="1376" width="7.85546875" style="29" bestFit="1" customWidth="1"/>
    <col min="1377" max="1377" width="11.85546875" style="29" bestFit="1" customWidth="1"/>
    <col min="1378" max="1378" width="8.85546875" style="29" bestFit="1" customWidth="1"/>
    <col min="1379" max="1379" width="7.85546875" style="29" bestFit="1" customWidth="1"/>
    <col min="1380" max="1380" width="8.85546875" style="29" bestFit="1" customWidth="1"/>
    <col min="1381" max="1381" width="11.85546875" style="29" bestFit="1" customWidth="1"/>
    <col min="1382" max="1382" width="8.85546875" style="29" bestFit="1" customWidth="1"/>
    <col min="1383" max="1383" width="11.85546875" style="29" bestFit="1" customWidth="1"/>
    <col min="1384" max="1386" width="8.85546875" style="29" bestFit="1" customWidth="1"/>
    <col min="1387" max="1387" width="9.85546875" style="29" bestFit="1" customWidth="1"/>
    <col min="1388" max="1401" width="18.85546875" style="29" bestFit="1" customWidth="1"/>
    <col min="1402" max="16384" width="8.7109375" style="29"/>
  </cols>
  <sheetData>
    <row r="1" spans="1:4" x14ac:dyDescent="0.25">
      <c r="A1" s="37" t="s">
        <v>690</v>
      </c>
      <c r="B1" s="31" t="s" vm="3">
        <v>696</v>
      </c>
    </row>
    <row r="2" spans="1:4" x14ac:dyDescent="0.25">
      <c r="A2" s="37" t="s">
        <v>5</v>
      </c>
      <c r="B2" s="31" t="s" vm="2">
        <v>405</v>
      </c>
    </row>
    <row r="3" spans="1:4" x14ac:dyDescent="0.25">
      <c r="A3"/>
      <c r="B3"/>
      <c r="C3"/>
      <c r="D3"/>
    </row>
    <row r="4" spans="1:4" x14ac:dyDescent="0.25">
      <c r="A4" s="31"/>
      <c r="B4" s="37" t="s">
        <v>715</v>
      </c>
      <c r="C4" s="31"/>
      <c r="D4" s="31"/>
    </row>
    <row r="5" spans="1:4" x14ac:dyDescent="0.25">
      <c r="A5" s="31"/>
      <c r="B5" s="31" t="s">
        <v>211</v>
      </c>
      <c r="C5" s="31"/>
      <c r="D5" s="31" t="s">
        <v>716</v>
      </c>
    </row>
    <row r="6" spans="1:4" x14ac:dyDescent="0.25">
      <c r="A6" s="31"/>
      <c r="B6" s="31" t="s">
        <v>62</v>
      </c>
      <c r="C6" s="31"/>
      <c r="D6" s="31"/>
    </row>
    <row r="7" spans="1:4" x14ac:dyDescent="0.25">
      <c r="A7" s="37" t="s">
        <v>717</v>
      </c>
      <c r="B7" s="31" t="s">
        <v>404</v>
      </c>
      <c r="C7" s="31" t="s">
        <v>542</v>
      </c>
      <c r="D7" s="31"/>
    </row>
    <row r="8" spans="1:4" x14ac:dyDescent="0.25">
      <c r="A8" s="38" t="s">
        <v>718</v>
      </c>
      <c r="B8" s="31"/>
      <c r="C8" s="31"/>
      <c r="D8" s="31"/>
    </row>
    <row r="9" spans="1:4" x14ac:dyDescent="0.25">
      <c r="A9" s="38" t="s">
        <v>719</v>
      </c>
      <c r="B9" s="31">
        <v>1156.2049999999999</v>
      </c>
      <c r="C9" s="31">
        <v>3.2540416099960976</v>
      </c>
      <c r="D9" s="31">
        <v>1159.4590416099961</v>
      </c>
    </row>
    <row r="10" spans="1:4" x14ac:dyDescent="0.25">
      <c r="A10" s="38" t="s">
        <v>720</v>
      </c>
      <c r="B10" s="31">
        <v>868.83889676012939</v>
      </c>
      <c r="C10" s="31">
        <v>5.7033158818723706</v>
      </c>
      <c r="D10" s="31">
        <v>874.5422126420018</v>
      </c>
    </row>
    <row r="11" spans="1:4" x14ac:dyDescent="0.25">
      <c r="A11" s="38" t="s">
        <v>721</v>
      </c>
      <c r="B11" s="31">
        <v>938.65499999999997</v>
      </c>
      <c r="C11" s="31">
        <v>6.9641235226996052</v>
      </c>
      <c r="D11" s="31">
        <v>945.61912352269962</v>
      </c>
    </row>
    <row r="12" spans="1:4" x14ac:dyDescent="0.25">
      <c r="A12" s="38" t="s">
        <v>722</v>
      </c>
      <c r="B12" s="31">
        <v>934.9</v>
      </c>
      <c r="C12" s="31">
        <v>6.7394743768060694</v>
      </c>
      <c r="D12" s="31">
        <v>941.63947437680599</v>
      </c>
    </row>
    <row r="13" spans="1:4" x14ac:dyDescent="0.25">
      <c r="A13" s="38" t="s">
        <v>723</v>
      </c>
      <c r="B13" s="31">
        <v>501</v>
      </c>
      <c r="C13" s="31">
        <v>5.7768065373973894</v>
      </c>
      <c r="D13" s="31">
        <v>506.77680653739736</v>
      </c>
    </row>
    <row r="14" spans="1:4" x14ac:dyDescent="0.25">
      <c r="A14" s="38" t="s">
        <v>724</v>
      </c>
      <c r="B14" s="31">
        <v>488.63499999999999</v>
      </c>
      <c r="C14" s="31">
        <v>5.7768065373973894</v>
      </c>
      <c r="D14" s="31">
        <v>494.41180653739735</v>
      </c>
    </row>
    <row r="15" spans="1:4" x14ac:dyDescent="0.25">
      <c r="A15" s="38" t="s">
        <v>725</v>
      </c>
      <c r="B15" s="31">
        <v>488.88</v>
      </c>
      <c r="C15" s="31">
        <v>5.7768065373973894</v>
      </c>
      <c r="D15" s="31">
        <v>494.65680653739736</v>
      </c>
    </row>
    <row r="16" spans="1:4" x14ac:dyDescent="0.25">
      <c r="A16" s="38" t="s">
        <v>726</v>
      </c>
      <c r="B16" s="31">
        <v>1428.44</v>
      </c>
      <c r="C16" s="31">
        <v>5.7768065373973894</v>
      </c>
      <c r="D16" s="31">
        <v>1434.2168065373974</v>
      </c>
    </row>
    <row r="17" spans="1:4" x14ac:dyDescent="0.25">
      <c r="A17" s="38" t="s">
        <v>727</v>
      </c>
      <c r="B17" s="31">
        <v>1435.51</v>
      </c>
      <c r="C17" s="31">
        <v>5.7768065373973894</v>
      </c>
      <c r="D17" s="31">
        <v>1441.2868065373973</v>
      </c>
    </row>
    <row r="18" spans="1:4" x14ac:dyDescent="0.25">
      <c r="A18" s="38" t="s">
        <v>728</v>
      </c>
      <c r="B18" s="31">
        <v>1455.9549999999999</v>
      </c>
      <c r="C18" s="31">
        <v>5.7768065373973894</v>
      </c>
      <c r="D18" s="31">
        <v>1461.7318065373972</v>
      </c>
    </row>
    <row r="19" spans="1:4" x14ac:dyDescent="0.25">
      <c r="A19"/>
      <c r="B19"/>
      <c r="C19"/>
      <c r="D19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E3943-1D3B-4D2B-8028-E92AA7E26E65}">
  <sheetPr codeName="Sheet9">
    <tabColor rgb="FF99FFCC"/>
  </sheetPr>
  <dimension ref="A1:W582"/>
  <sheetViews>
    <sheetView tabSelected="1" zoomScaleNormal="100" workbookViewId="0">
      <pane ySplit="1" topLeftCell="A401" activePane="bottomLeft" state="frozen"/>
      <selection pane="bottomLeft" activeCell="I18" sqref="I18"/>
    </sheetView>
  </sheetViews>
  <sheetFormatPr defaultRowHeight="15" x14ac:dyDescent="0.25"/>
  <cols>
    <col min="1" max="1" width="15.140625" customWidth="1"/>
    <col min="2" max="2" width="47.140625" customWidth="1"/>
    <col min="3" max="7" width="14" hidden="1" customWidth="1"/>
    <col min="8" max="8" width="30.5703125" customWidth="1"/>
    <col min="9" max="10" width="12.28515625" customWidth="1"/>
    <col min="11" max="11" width="12.28515625" bestFit="1" customWidth="1"/>
    <col min="12" max="23" width="12" customWidth="1"/>
  </cols>
  <sheetData>
    <row r="1" spans="1:23" x14ac:dyDescent="0.25">
      <c r="A1" t="s">
        <v>687</v>
      </c>
      <c r="B1" t="s">
        <v>688</v>
      </c>
      <c r="C1" t="s">
        <v>689</v>
      </c>
      <c r="D1" t="s">
        <v>3</v>
      </c>
      <c r="E1" t="s">
        <v>4</v>
      </c>
      <c r="F1" t="s">
        <v>5</v>
      </c>
      <c r="G1" t="s">
        <v>6</v>
      </c>
      <c r="H1" t="s">
        <v>690</v>
      </c>
      <c r="I1" t="s">
        <v>691</v>
      </c>
      <c r="J1" t="s">
        <v>692</v>
      </c>
      <c r="K1" t="s">
        <v>693</v>
      </c>
      <c r="L1" s="27">
        <v>45992</v>
      </c>
      <c r="M1" s="27">
        <f t="shared" ref="M1:W1" si="0">EDATE(L1,1)</f>
        <v>46023</v>
      </c>
      <c r="N1" s="27">
        <f t="shared" si="0"/>
        <v>46054</v>
      </c>
      <c r="O1" s="27">
        <f t="shared" si="0"/>
        <v>46082</v>
      </c>
      <c r="P1" s="27">
        <f t="shared" si="0"/>
        <v>46113</v>
      </c>
      <c r="Q1" s="27">
        <f t="shared" si="0"/>
        <v>46143</v>
      </c>
      <c r="R1" s="27">
        <f t="shared" si="0"/>
        <v>46174</v>
      </c>
      <c r="S1" s="27">
        <f t="shared" si="0"/>
        <v>46204</v>
      </c>
      <c r="T1" s="27">
        <f t="shared" si="0"/>
        <v>46235</v>
      </c>
      <c r="U1" s="27">
        <f t="shared" si="0"/>
        <v>46266</v>
      </c>
      <c r="V1" s="27">
        <f t="shared" si="0"/>
        <v>46296</v>
      </c>
      <c r="W1" s="27">
        <f t="shared" si="0"/>
        <v>46327</v>
      </c>
    </row>
    <row r="2" spans="1:23" x14ac:dyDescent="0.25">
      <c r="A2">
        <v>150000276</v>
      </c>
      <c r="B2" t="s">
        <v>19</v>
      </c>
      <c r="C2" t="s">
        <v>20</v>
      </c>
      <c r="D2" t="s">
        <v>21</v>
      </c>
      <c r="H2" s="141" t="s">
        <v>696</v>
      </c>
      <c r="I2" s="141">
        <v>276</v>
      </c>
      <c r="J2" s="141"/>
      <c r="K2" s="141"/>
      <c r="L2" s="141">
        <f>IFERROR(I2*'Planning sheet'!L10, 0)</f>
        <v>608976.61199999996</v>
      </c>
      <c r="M2" s="141">
        <f>IFERROR(I2*'Planning sheet'!M10, 0)</f>
        <v>915166.87200000021</v>
      </c>
      <c r="N2" s="141">
        <f>IFERROR(I2*'Planning sheet'!N10, 0)</f>
        <v>937428.47999999998</v>
      </c>
      <c r="O2" s="141">
        <f>IFERROR(I2*'Planning sheet'!O10, 0)</f>
        <v>925267.36800000002</v>
      </c>
      <c r="P2" s="141">
        <f>IFERROR(I2*'Planning sheet'!P10, 0)</f>
        <v>902840.9879999999</v>
      </c>
      <c r="Q2" s="141">
        <f>IFERROR(I2*'Planning sheet'!Q10, 0)</f>
        <v>937324.42799999984</v>
      </c>
      <c r="R2" s="141">
        <f>IFERROR(I2*'Planning sheet'!R10, 0)</f>
        <v>916612.00800000015</v>
      </c>
      <c r="S2" s="141">
        <f>IFERROR(I2*'Planning sheet'!S10, 0)</f>
        <v>896217.81599999988</v>
      </c>
      <c r="T2" s="141">
        <f>IFERROR(I2*'Planning sheet'!T10, 0)</f>
        <v>824283.66</v>
      </c>
      <c r="U2" s="141">
        <f>IFERROR(I2*'Planning sheet'!U10, 0)</f>
        <v>943680.98400000005</v>
      </c>
      <c r="V2" s="141">
        <f>IFERROR(I2*'Planning sheet'!V10, 0)</f>
        <v>933880.77600000007</v>
      </c>
      <c r="W2" s="141">
        <f>IFERROR(I2*'Planning sheet'!W10, 0)</f>
        <v>867720.26399999997</v>
      </c>
    </row>
    <row r="3" spans="1:23" s="136" customFormat="1" x14ac:dyDescent="0.25">
      <c r="A3" s="136">
        <v>150000276</v>
      </c>
      <c r="B3" s="136" t="s">
        <v>19</v>
      </c>
      <c r="C3" s="136" t="s">
        <v>20</v>
      </c>
      <c r="D3" s="136" t="s">
        <v>21</v>
      </c>
      <c r="H3" s="142" t="s">
        <v>697</v>
      </c>
      <c r="I3" s="142">
        <v>272.38000770213119</v>
      </c>
      <c r="J3" s="142"/>
      <c r="K3" s="142">
        <v>1162756.21</v>
      </c>
      <c r="L3" s="142">
        <f>IFERROR(I3*'Planning sheet'!L11, 0)</f>
        <v>561766.87832516804</v>
      </c>
      <c r="M3" s="142">
        <f>IFERROR(I3*'Planning sheet'!M11, 0)</f>
        <v>475743.27953266545</v>
      </c>
      <c r="N3" s="142">
        <f>IFERROR(I3*'Planning sheet'!N11, 0)</f>
        <v>367750.05407892447</v>
      </c>
      <c r="O3" s="142">
        <f>IFERROR(I3*'Planning sheet'!O11, 0)</f>
        <v>271758.43652455474</v>
      </c>
      <c r="P3" s="142">
        <f>IFERROR(I3*'Planning sheet'!P11, 0)</f>
        <v>1015039.0796024154</v>
      </c>
      <c r="Q3" s="142">
        <f>IFERROR(I3*'Planning sheet'!Q11, 0)</f>
        <v>907148.54141157831</v>
      </c>
      <c r="R3" s="142">
        <f>IFERROR(I3*'Planning sheet'!R11, 0)</f>
        <v>819698.76089874736</v>
      </c>
      <c r="S3" s="142">
        <f>IFERROR(I3*'Planning sheet'!S11, 0)</f>
        <v>752375.68391504243</v>
      </c>
      <c r="T3" s="142">
        <f>IFERROR(I3*'Planning sheet'!T11, 0)</f>
        <v>756043.2807187516</v>
      </c>
      <c r="U3" s="142">
        <f>IFERROR(I3*'Planning sheet'!U11, 0)</f>
        <v>641879.55857052654</v>
      </c>
      <c r="V3" s="142">
        <f>IFERROR(I3*'Planning sheet'!V11, 0)</f>
        <v>537387.50573578873</v>
      </c>
      <c r="W3" s="142">
        <f>IFERROR(I3*'Planning sheet'!W11, 0)</f>
        <v>498188.20930734422</v>
      </c>
    </row>
    <row r="4" spans="1:23" ht="15.75" thickBot="1" x14ac:dyDescent="0.3">
      <c r="A4">
        <v>150000276</v>
      </c>
      <c r="B4" t="s">
        <v>19</v>
      </c>
      <c r="C4" t="s">
        <v>20</v>
      </c>
      <c r="D4" t="s">
        <v>21</v>
      </c>
      <c r="H4" s="32" t="s">
        <v>699</v>
      </c>
      <c r="I4" s="32">
        <v>276</v>
      </c>
      <c r="J4" s="32"/>
      <c r="K4" s="32"/>
      <c r="L4" s="32">
        <f>IFERROR(I4*'Planning sheet'!L13, 0)</f>
        <v>0</v>
      </c>
      <c r="M4" s="32">
        <f>IFERROR(I4*'Planning sheet'!M13, 0)</f>
        <v>828000</v>
      </c>
      <c r="N4" s="32">
        <f>IFERROR(I4*'Planning sheet'!N13, 0)</f>
        <v>828000</v>
      </c>
      <c r="O4" s="32">
        <f>IFERROR(I4*'Planning sheet'!O13, 0)</f>
        <v>828000</v>
      </c>
      <c r="P4" s="32">
        <f>IFERROR(I4*'Planning sheet'!P13, 0)</f>
        <v>1656000</v>
      </c>
      <c r="Q4" s="32">
        <f>IFERROR(I4*'Planning sheet'!Q13, 0)</f>
        <v>828000</v>
      </c>
      <c r="R4" s="32">
        <f>IFERROR(I4*'Planning sheet'!R13, 0)</f>
        <v>828000</v>
      </c>
      <c r="S4" s="32">
        <f>IFERROR(I4*'Planning sheet'!S13, 0)</f>
        <v>828000</v>
      </c>
      <c r="T4" s="32">
        <f>IFERROR(I4*'Planning sheet'!T13, 0)</f>
        <v>828000</v>
      </c>
      <c r="U4" s="32">
        <f>IFERROR(I4*'Planning sheet'!U13, 0)</f>
        <v>828000</v>
      </c>
      <c r="V4" s="32">
        <f>IFERROR(I4*'Planning sheet'!V13, 0)</f>
        <v>828000</v>
      </c>
      <c r="W4" s="32">
        <f>IFERROR(I4*'Planning sheet'!W13, 0)</f>
        <v>828000</v>
      </c>
    </row>
    <row r="5" spans="1:23" s="138" customFormat="1" x14ac:dyDescent="0.25">
      <c r="A5" s="138">
        <v>150000304</v>
      </c>
      <c r="B5" s="138" t="s">
        <v>24</v>
      </c>
      <c r="C5" s="138" t="s">
        <v>20</v>
      </c>
      <c r="D5" s="138" t="s">
        <v>21</v>
      </c>
      <c r="H5" s="143" t="s">
        <v>696</v>
      </c>
      <c r="I5" s="143">
        <v>397.82000127477852</v>
      </c>
      <c r="J5" s="143"/>
      <c r="K5" s="143"/>
      <c r="L5" s="143">
        <f>IFERROR(I5*'Planning sheet'!L16, 0)</f>
        <v>0</v>
      </c>
      <c r="M5" s="143">
        <f>IFERROR(I5*'Planning sheet'!M16, 0)</f>
        <v>0</v>
      </c>
      <c r="N5" s="143">
        <f>IFERROR(I5*'Planning sheet'!N16, 0)</f>
        <v>855.71082274204855</v>
      </c>
      <c r="O5" s="143">
        <f>IFERROR(I5*'Planning sheet'!O16, 0)</f>
        <v>3137.6063500541782</v>
      </c>
      <c r="P5" s="143">
        <f>IFERROR(I5*'Planning sheet'!P16, 0)</f>
        <v>2852.3694091401621</v>
      </c>
      <c r="Q5" s="143">
        <f>IFERROR(I5*'Planning sheet'!Q16, 0)</f>
        <v>3708.0802318822107</v>
      </c>
      <c r="R5" s="143">
        <f>IFERROR(I5*'Planning sheet'!R16, 0)</f>
        <v>2852.3694091401621</v>
      </c>
      <c r="S5" s="143">
        <f>IFERROR(I5*'Planning sheet'!S16, 0)</f>
        <v>2852.3694091401621</v>
      </c>
      <c r="T5" s="143">
        <f>IFERROR(I5*'Planning sheet'!T16, 0)</f>
        <v>3708.0802318822107</v>
      </c>
      <c r="U5" s="143">
        <f>IFERROR(I5*'Planning sheet'!U16, 0)</f>
        <v>2852.3694091401621</v>
      </c>
      <c r="V5" s="143">
        <f>IFERROR(I5*'Planning sheet'!V16, 0)</f>
        <v>3422.8432909681942</v>
      </c>
      <c r="W5" s="143">
        <f>IFERROR(I5*'Planning sheet'!W16, 0)</f>
        <v>3137.6063500541782</v>
      </c>
    </row>
    <row r="6" spans="1:23" s="136" customFormat="1" x14ac:dyDescent="0.25">
      <c r="A6" s="136">
        <v>150000304</v>
      </c>
      <c r="B6" s="136" t="s">
        <v>24</v>
      </c>
      <c r="C6" s="136" t="s">
        <v>20</v>
      </c>
      <c r="D6" s="136" t="s">
        <v>21</v>
      </c>
      <c r="H6" s="142" t="s">
        <v>697</v>
      </c>
      <c r="I6" s="142">
        <v>277.29022691573897</v>
      </c>
      <c r="J6" s="142"/>
      <c r="K6" s="142">
        <v>340533.75</v>
      </c>
      <c r="L6" s="142">
        <f>IFERROR(I6*'Planning sheet'!L17, 0)</f>
        <v>340533.74999999994</v>
      </c>
      <c r="M6" s="142">
        <f>IFERROR(I6*'Planning sheet'!M17, 0)</f>
        <v>340533.74999999994</v>
      </c>
      <c r="N6" s="142">
        <f>IFERROR(I6*'Planning sheet'!N17, 0)</f>
        <v>339937.29872190417</v>
      </c>
      <c r="O6" s="142">
        <f>IFERROR(I6*'Planning sheet'!O17, 0)</f>
        <v>337750.31070221978</v>
      </c>
      <c r="P6" s="142">
        <f>IFERROR(I6*'Planning sheet'!P17, 0)</f>
        <v>335762.13977523393</v>
      </c>
      <c r="Q6" s="142">
        <f>IFERROR(I6*'Planning sheet'!Q17, 0)</f>
        <v>333177.51757015235</v>
      </c>
      <c r="R6" s="142">
        <f>IFERROR(I6*'Planning sheet'!R17, 0)</f>
        <v>331189.34664316644</v>
      </c>
      <c r="S6" s="142">
        <f>IFERROR(I6*'Planning sheet'!S17, 0)</f>
        <v>329201.17571618059</v>
      </c>
      <c r="T6" s="142">
        <f>IFERROR(I6*'Planning sheet'!T17, 0)</f>
        <v>326616.55351109902</v>
      </c>
      <c r="U6" s="142">
        <f>IFERROR(I6*'Planning sheet'!U17, 0)</f>
        <v>324628.38258411316</v>
      </c>
      <c r="V6" s="142">
        <f>IFERROR(I6*'Planning sheet'!V17, 0)</f>
        <v>322242.57747173012</v>
      </c>
      <c r="W6" s="142">
        <f>IFERROR(I6*'Planning sheet'!W17, 0)</f>
        <v>320055.58945204568</v>
      </c>
    </row>
    <row r="7" spans="1:23" ht="15.75" thickBot="1" x14ac:dyDescent="0.3">
      <c r="A7">
        <v>150000304</v>
      </c>
      <c r="B7" t="s">
        <v>24</v>
      </c>
      <c r="C7" t="s">
        <v>20</v>
      </c>
      <c r="D7" t="s">
        <v>21</v>
      </c>
      <c r="H7" s="32" t="s">
        <v>699</v>
      </c>
      <c r="I7" s="32">
        <v>397.82000127477852</v>
      </c>
      <c r="J7" s="32"/>
      <c r="K7" s="32"/>
      <c r="L7" s="32">
        <f>IFERROR(I7*'Planning sheet'!L19, 0)</f>
        <v>0</v>
      </c>
      <c r="M7" s="32">
        <f>IFERROR(I7*'Planning sheet'!M19, 0)</f>
        <v>0</v>
      </c>
      <c r="N7" s="32">
        <f>IFERROR(I7*'Planning sheet'!N19, 0)</f>
        <v>0</v>
      </c>
      <c r="O7" s="32">
        <f>IFERROR(I7*'Planning sheet'!O19, 0)</f>
        <v>0</v>
      </c>
      <c r="P7" s="32">
        <f>IFERROR(I7*'Planning sheet'!P19, 0)</f>
        <v>0</v>
      </c>
      <c r="Q7" s="32">
        <f>IFERROR(I7*'Planning sheet'!Q19, 0)</f>
        <v>0</v>
      </c>
      <c r="R7" s="32">
        <f>IFERROR(I7*'Planning sheet'!R19, 0)</f>
        <v>0</v>
      </c>
      <c r="S7" s="32">
        <f>IFERROR(I7*'Planning sheet'!S19, 0)</f>
        <v>0</v>
      </c>
      <c r="T7" s="32">
        <f>IFERROR(I7*'Planning sheet'!T19, 0)</f>
        <v>0</v>
      </c>
      <c r="U7" s="32">
        <f>IFERROR(I7*'Planning sheet'!U19, 0)</f>
        <v>0</v>
      </c>
      <c r="V7" s="32">
        <f>IFERROR(I7*'Planning sheet'!V19, 0)</f>
        <v>0</v>
      </c>
      <c r="W7" s="32">
        <f>IFERROR(I7*'Planning sheet'!W19, 0)</f>
        <v>0</v>
      </c>
    </row>
    <row r="8" spans="1:23" s="138" customFormat="1" x14ac:dyDescent="0.25">
      <c r="A8" s="138">
        <v>150000305</v>
      </c>
      <c r="B8" s="138" t="s">
        <v>26</v>
      </c>
      <c r="C8" s="138" t="s">
        <v>20</v>
      </c>
      <c r="D8" s="138" t="s">
        <v>21</v>
      </c>
      <c r="H8" s="143" t="s">
        <v>696</v>
      </c>
      <c r="I8" s="143">
        <v>579</v>
      </c>
      <c r="J8" s="143"/>
      <c r="K8" s="143"/>
      <c r="L8" s="143">
        <f>IFERROR(I8*'Planning sheet'!L23, 0)</f>
        <v>36100.649999999994</v>
      </c>
      <c r="M8" s="143">
        <f>IFERROR(I8*'Planning sheet'!M23, 0)</f>
        <v>49866.375</v>
      </c>
      <c r="N8" s="143">
        <f>IFERROR(I8*'Planning sheet'!N23, 0)</f>
        <v>64182.149999999994</v>
      </c>
      <c r="O8" s="143">
        <f>IFERROR(I8*'Planning sheet'!O23, 0)</f>
        <v>50488.800000000003</v>
      </c>
      <c r="P8" s="143">
        <f>IFERROR(I8*'Planning sheet'!P23, 0)</f>
        <v>50488.800000000003</v>
      </c>
      <c r="Q8" s="143">
        <f>IFERROR(I8*'Planning sheet'!Q23, 0)</f>
        <v>65427</v>
      </c>
      <c r="R8" s="143">
        <f>IFERROR(I8*'Planning sheet'!R23, 0)</f>
        <v>50488.800000000003</v>
      </c>
      <c r="S8" s="143">
        <f>IFERROR(I8*'Planning sheet'!S23, 0)</f>
        <v>50488.800000000003</v>
      </c>
      <c r="T8" s="143">
        <f>IFERROR(I8*'Planning sheet'!T23, 0)</f>
        <v>65427</v>
      </c>
      <c r="U8" s="143">
        <f>IFERROR(I8*'Planning sheet'!U23, 0)</f>
        <v>50488.800000000003</v>
      </c>
      <c r="V8" s="143">
        <f>IFERROR(I8*'Planning sheet'!V23, 0)</f>
        <v>50488.800000000003</v>
      </c>
      <c r="W8" s="143">
        <f>IFERROR(I8*'Planning sheet'!W23, 0)</f>
        <v>65427</v>
      </c>
    </row>
    <row r="9" spans="1:23" s="136" customFormat="1" x14ac:dyDescent="0.25">
      <c r="A9" s="136">
        <v>150000305</v>
      </c>
      <c r="B9" s="136" t="s">
        <v>26</v>
      </c>
      <c r="C9" s="136" t="s">
        <v>20</v>
      </c>
      <c r="D9" s="136" t="s">
        <v>21</v>
      </c>
      <c r="H9" s="142" t="s">
        <v>697</v>
      </c>
      <c r="I9" s="142">
        <v>624.44093034219941</v>
      </c>
      <c r="J9" s="142"/>
      <c r="K9" s="142">
        <v>31787.79</v>
      </c>
      <c r="L9" s="142">
        <f>IFERROR(I9*'Planning sheet'!L24, 0)</f>
        <v>7840.4803213766581</v>
      </c>
      <c r="M9" s="142">
        <f>IFERROR(I9*'Planning sheet'!M24, 0)</f>
        <v>28993.416836718668</v>
      </c>
      <c r="N9" s="142">
        <f>IFERROR(I9*'Planning sheet'!N24, 0)</f>
        <v>34707.051349349793</v>
      </c>
      <c r="O9" s="142">
        <f>IFERROR(I9*'Planning sheet'!O24, 0)</f>
        <v>40202.13153636115</v>
      </c>
      <c r="P9" s="142">
        <f>IFERROR(I9*'Planning sheet'!P24, 0)</f>
        <v>45697.2117233725</v>
      </c>
      <c r="Q9" s="142">
        <f>IFERROR(I9*'Planning sheet'!Q24, 0)</f>
        <v>35081.71590755511</v>
      </c>
      <c r="R9" s="142">
        <f>IFERROR(I9*'Planning sheet'!R24, 0)</f>
        <v>40576.796094566467</v>
      </c>
      <c r="S9" s="142">
        <f>IFERROR(I9*'Planning sheet'!S24, 0)</f>
        <v>31085.293953365031</v>
      </c>
      <c r="T9" s="142">
        <f>IFERROR(I9*'Planning sheet'!T24, 0)</f>
        <v>35456.380465760427</v>
      </c>
      <c r="U9" s="142">
        <f>IFERROR(I9*'Planning sheet'!U24, 0)</f>
        <v>40951.460652771784</v>
      </c>
      <c r="V9" s="142">
        <f>IFERROR(I9*'Planning sheet'!V24, 0)</f>
        <v>31459.958511570348</v>
      </c>
      <c r="W9" s="142">
        <f>IFERROR(I9*'Planning sheet'!W24, 0)</f>
        <v>35831.045023965744</v>
      </c>
    </row>
    <row r="10" spans="1:23" ht="15.75" thickBot="1" x14ac:dyDescent="0.3">
      <c r="A10">
        <v>150000305</v>
      </c>
      <c r="B10" t="s">
        <v>26</v>
      </c>
      <c r="C10" t="s">
        <v>20</v>
      </c>
      <c r="D10" t="s">
        <v>21</v>
      </c>
      <c r="H10" s="32" t="s">
        <v>699</v>
      </c>
      <c r="I10" s="32">
        <v>579</v>
      </c>
      <c r="J10" s="32"/>
      <c r="K10" s="32"/>
      <c r="L10" s="32">
        <f>IFERROR(I10*'Planning sheet'!L26, 0)</f>
        <v>13896</v>
      </c>
      <c r="M10" s="32">
        <f>IFERROR(I10*'Planning sheet'!M26, 0)</f>
        <v>69480</v>
      </c>
      <c r="N10" s="32">
        <f>IFERROR(I10*'Planning sheet'!N26, 0)</f>
        <v>69480</v>
      </c>
      <c r="O10" s="32">
        <f>IFERROR(I10*'Planning sheet'!O26, 0)</f>
        <v>55584</v>
      </c>
      <c r="P10" s="32">
        <f>IFERROR(I10*'Planning sheet'!P26, 0)</f>
        <v>55584</v>
      </c>
      <c r="Q10" s="32">
        <f>IFERROR(I10*'Planning sheet'!Q26, 0)</f>
        <v>55584</v>
      </c>
      <c r="R10" s="32">
        <f>IFERROR(I10*'Planning sheet'!R26, 0)</f>
        <v>55584</v>
      </c>
      <c r="S10" s="32">
        <f>IFERROR(I10*'Planning sheet'!S26, 0)</f>
        <v>41688</v>
      </c>
      <c r="T10" s="32">
        <f>IFERROR(I10*'Planning sheet'!T26, 0)</f>
        <v>69480</v>
      </c>
      <c r="U10" s="32">
        <f>IFERROR(I10*'Planning sheet'!U26, 0)</f>
        <v>55584</v>
      </c>
      <c r="V10" s="32">
        <f>IFERROR(I10*'Planning sheet'!V26, 0)</f>
        <v>41688</v>
      </c>
      <c r="W10" s="32">
        <f>IFERROR(I10*'Planning sheet'!W26, 0)</f>
        <v>69480</v>
      </c>
    </row>
    <row r="11" spans="1:23" s="138" customFormat="1" x14ac:dyDescent="0.25">
      <c r="A11" s="138">
        <v>150000477</v>
      </c>
      <c r="B11" s="138" t="s">
        <v>28</v>
      </c>
      <c r="C11" s="138" t="s">
        <v>20</v>
      </c>
      <c r="D11" s="138" t="s">
        <v>21</v>
      </c>
      <c r="H11" s="143" t="s">
        <v>696</v>
      </c>
      <c r="I11" s="143">
        <v>315</v>
      </c>
      <c r="J11" s="143"/>
      <c r="K11" s="143"/>
      <c r="L11" s="143">
        <f>IFERROR(I11*'Planning sheet'!L28, 0)</f>
        <v>0</v>
      </c>
      <c r="M11" s="143">
        <f>IFERROR(I11*'Planning sheet'!M28, 0)</f>
        <v>0</v>
      </c>
      <c r="N11" s="143">
        <f>IFERROR(I11*'Planning sheet'!N28, 0)</f>
        <v>0</v>
      </c>
      <c r="O11" s="143">
        <f>IFERROR(I11*'Planning sheet'!O28, 0)</f>
        <v>0</v>
      </c>
      <c r="P11" s="143">
        <f>IFERROR(I11*'Planning sheet'!P28, 0)</f>
        <v>0</v>
      </c>
      <c r="Q11" s="143">
        <f>IFERROR(I11*'Planning sheet'!Q28, 0)</f>
        <v>0</v>
      </c>
      <c r="R11" s="143">
        <f>IFERROR(I11*'Planning sheet'!R28, 0)</f>
        <v>0</v>
      </c>
      <c r="S11" s="143">
        <f>IFERROR(I11*'Planning sheet'!S28, 0)</f>
        <v>0</v>
      </c>
      <c r="T11" s="143">
        <f>IFERROR(I11*'Planning sheet'!T28, 0)</f>
        <v>0</v>
      </c>
      <c r="U11" s="143">
        <f>IFERROR(I11*'Planning sheet'!U28, 0)</f>
        <v>0</v>
      </c>
      <c r="V11" s="143">
        <f>IFERROR(I11*'Planning sheet'!V28, 0)</f>
        <v>0</v>
      </c>
      <c r="W11" s="143">
        <f>IFERROR(I11*'Planning sheet'!W28, 0)</f>
        <v>0</v>
      </c>
    </row>
    <row r="12" spans="1:23" s="136" customFormat="1" x14ac:dyDescent="0.25">
      <c r="A12" s="136">
        <v>150000477</v>
      </c>
      <c r="B12" s="136" t="s">
        <v>28</v>
      </c>
      <c r="C12" s="136" t="s">
        <v>20</v>
      </c>
      <c r="D12" s="136" t="s">
        <v>21</v>
      </c>
      <c r="H12" s="142" t="s">
        <v>697</v>
      </c>
      <c r="I12" s="142">
        <v>304.5</v>
      </c>
      <c r="J12" s="142"/>
      <c r="K12" s="142">
        <v>30.45</v>
      </c>
      <c r="L12" s="142">
        <f>IFERROR(I12*'Planning sheet'!L29, 0)</f>
        <v>30.450000000000003</v>
      </c>
      <c r="M12" s="142">
        <f>IFERROR(I12*'Planning sheet'!M29, 0)</f>
        <v>30.450000000000003</v>
      </c>
      <c r="N12" s="142">
        <f>IFERROR(I12*'Planning sheet'!N29, 0)</f>
        <v>30.450000000000003</v>
      </c>
      <c r="O12" s="142">
        <f>IFERROR(I12*'Planning sheet'!O29, 0)</f>
        <v>30.450000000000003</v>
      </c>
      <c r="P12" s="142">
        <f>IFERROR(I12*'Planning sheet'!P29, 0)</f>
        <v>30.450000000000003</v>
      </c>
      <c r="Q12" s="142">
        <f>IFERROR(I12*'Planning sheet'!Q29, 0)</f>
        <v>30.450000000000003</v>
      </c>
      <c r="R12" s="142">
        <f>IFERROR(I12*'Planning sheet'!R29, 0)</f>
        <v>30.450000000000003</v>
      </c>
      <c r="S12" s="142">
        <f>IFERROR(I12*'Planning sheet'!S29, 0)</f>
        <v>30.450000000000003</v>
      </c>
      <c r="T12" s="142">
        <f>IFERROR(I12*'Planning sheet'!T29, 0)</f>
        <v>30.450000000000003</v>
      </c>
      <c r="U12" s="142">
        <f>IFERROR(I12*'Planning sheet'!U29, 0)</f>
        <v>30.450000000000003</v>
      </c>
      <c r="V12" s="142">
        <f>IFERROR(I12*'Planning sheet'!V29, 0)</f>
        <v>30.450000000000003</v>
      </c>
      <c r="W12" s="142">
        <f>IFERROR(I12*'Planning sheet'!W29, 0)</f>
        <v>30.450000000000003</v>
      </c>
    </row>
    <row r="13" spans="1:23" ht="15.75" thickBot="1" x14ac:dyDescent="0.3">
      <c r="A13">
        <v>150000477</v>
      </c>
      <c r="B13" t="s">
        <v>28</v>
      </c>
      <c r="C13" t="s">
        <v>20</v>
      </c>
      <c r="D13" t="s">
        <v>21</v>
      </c>
      <c r="H13" s="32" t="s">
        <v>699</v>
      </c>
      <c r="I13" s="32">
        <v>315</v>
      </c>
      <c r="J13" s="32"/>
      <c r="K13" s="32"/>
      <c r="L13" s="32">
        <f>IFERROR(I13*'Planning sheet'!L31, 0)</f>
        <v>0</v>
      </c>
      <c r="M13" s="32">
        <f>IFERROR(I13*'Planning sheet'!M31, 0)</f>
        <v>0</v>
      </c>
      <c r="N13" s="32">
        <f>IFERROR(I13*'Planning sheet'!N31, 0)</f>
        <v>0</v>
      </c>
      <c r="O13" s="32">
        <f>IFERROR(I13*'Planning sheet'!O31, 0)</f>
        <v>0</v>
      </c>
      <c r="P13" s="32">
        <f>IFERROR(I13*'Planning sheet'!P31, 0)</f>
        <v>0</v>
      </c>
      <c r="Q13" s="32">
        <f>IFERROR(I13*'Planning sheet'!Q31, 0)</f>
        <v>0</v>
      </c>
      <c r="R13" s="32">
        <f>IFERROR(I13*'Planning sheet'!R31, 0)</f>
        <v>0</v>
      </c>
      <c r="S13" s="32">
        <f>IFERROR(I13*'Planning sheet'!S31, 0)</f>
        <v>0</v>
      </c>
      <c r="T13" s="32">
        <f>IFERROR(I13*'Planning sheet'!T31, 0)</f>
        <v>0</v>
      </c>
      <c r="U13" s="32">
        <f>IFERROR(I13*'Planning sheet'!U31, 0)</f>
        <v>0</v>
      </c>
      <c r="V13" s="32">
        <f>IFERROR(I13*'Planning sheet'!V31, 0)</f>
        <v>0</v>
      </c>
      <c r="W13" s="32">
        <f>IFERROR(I13*'Planning sheet'!W31, 0)</f>
        <v>0</v>
      </c>
    </row>
    <row r="14" spans="1:23" s="138" customFormat="1" x14ac:dyDescent="0.25">
      <c r="A14" s="138">
        <v>150000478</v>
      </c>
      <c r="B14" s="138" t="s">
        <v>30</v>
      </c>
      <c r="C14" s="138" t="s">
        <v>20</v>
      </c>
      <c r="D14" s="138" t="s">
        <v>21</v>
      </c>
      <c r="H14" s="143" t="s">
        <v>696</v>
      </c>
      <c r="I14" s="143">
        <v>392</v>
      </c>
      <c r="J14" s="143"/>
      <c r="K14" s="143"/>
      <c r="L14" s="143">
        <f>IFERROR(I14*'Planning sheet'!L34, 0)</f>
        <v>28338.856000000003</v>
      </c>
      <c r="M14" s="143">
        <f>IFERROR(I14*'Planning sheet'!M34, 0)</f>
        <v>91845.207999999999</v>
      </c>
      <c r="N14" s="143">
        <f>IFERROR(I14*'Planning sheet'!N34, 0)</f>
        <v>91845.207999999999</v>
      </c>
      <c r="O14" s="143">
        <f>IFERROR(I14*'Planning sheet'!O34, 0)</f>
        <v>91845.207999999999</v>
      </c>
      <c r="P14" s="143">
        <f>IFERROR(I14*'Planning sheet'!P34, 0)</f>
        <v>100722.44</v>
      </c>
      <c r="Q14" s="143">
        <f>IFERROR(I14*'Planning sheet'!Q34, 0)</f>
        <v>103453.89600000001</v>
      </c>
      <c r="R14" s="143">
        <f>IFERROR(I14*'Planning sheet'!R34, 0)</f>
        <v>103795.32799999999</v>
      </c>
      <c r="S14" s="143">
        <f>IFERROR(I14*'Planning sheet'!S34, 0)</f>
        <v>103112.46399999999</v>
      </c>
      <c r="T14" s="143">
        <f>IFERROR(I14*'Planning sheet'!T34, 0)</f>
        <v>103453.89600000001</v>
      </c>
      <c r="U14" s="143">
        <f>IFERROR(I14*'Planning sheet'!U34, 0)</f>
        <v>103795.32799999999</v>
      </c>
      <c r="V14" s="143">
        <f>IFERROR(I14*'Planning sheet'!V34, 0)</f>
        <v>104136.76</v>
      </c>
      <c r="W14" s="143">
        <f>IFERROR(I14*'Planning sheet'!W34, 0)</f>
        <v>103453.89600000001</v>
      </c>
    </row>
    <row r="15" spans="1:23" s="136" customFormat="1" x14ac:dyDescent="0.25">
      <c r="A15" s="136">
        <v>150000478</v>
      </c>
      <c r="B15" s="136" t="s">
        <v>30</v>
      </c>
      <c r="C15" s="136" t="s">
        <v>20</v>
      </c>
      <c r="D15" s="136" t="s">
        <v>21</v>
      </c>
      <c r="H15" s="142" t="s">
        <v>697</v>
      </c>
      <c r="I15" s="142">
        <v>397.90999135164708</v>
      </c>
      <c r="J15" s="142"/>
      <c r="K15" s="142">
        <v>532334.73</v>
      </c>
      <c r="L15" s="142">
        <f>IFERROR(I15*'Planning sheet'!L35, 0)</f>
        <v>503568.62299521535</v>
      </c>
      <c r="M15" s="142">
        <f>IFERROR(I15*'Planning sheet'!M35, 0)</f>
        <v>410338.7099315158</v>
      </c>
      <c r="N15" s="142">
        <f>IFERROR(I15*'Planning sheet'!N35, 0)</f>
        <v>317108.7968678163</v>
      </c>
      <c r="O15" s="142">
        <f>IFERROR(I15*'Planning sheet'!O35, 0)</f>
        <v>1417608.8578590581</v>
      </c>
      <c r="P15" s="142">
        <f>IFERROR(I15*'Planning sheet'!P35, 0)</f>
        <v>1315367.8751312089</v>
      </c>
      <c r="Q15" s="142">
        <f>IFERROR(I15*'Planning sheet'!Q35, 0)</f>
        <v>1210354.2555836218</v>
      </c>
      <c r="R15" s="142">
        <f>IFERROR(I15*'Planning sheet'!R35, 0)</f>
        <v>1104994.0564335671</v>
      </c>
      <c r="S15" s="142">
        <f>IFERROR(I15*'Planning sheet'!S35, 0)</f>
        <v>1000327.0164884472</v>
      </c>
      <c r="T15" s="142">
        <f>IFERROR(I15*'Planning sheet'!T35, 0)</f>
        <v>895313.39694085997</v>
      </c>
      <c r="U15" s="142">
        <f>IFERROR(I15*'Planning sheet'!U35, 0)</f>
        <v>789953.19779080537</v>
      </c>
      <c r="V15" s="142">
        <f>IFERROR(I15*'Planning sheet'!V35, 0)</f>
        <v>684246.41903828364</v>
      </c>
      <c r="W15" s="142">
        <f>IFERROR(I15*'Planning sheet'!W35, 0)</f>
        <v>579232.7994906964</v>
      </c>
    </row>
    <row r="16" spans="1:23" ht="15.75" thickBot="1" x14ac:dyDescent="0.3">
      <c r="A16">
        <v>150000478</v>
      </c>
      <c r="B16" t="s">
        <v>30</v>
      </c>
      <c r="C16" t="s">
        <v>20</v>
      </c>
      <c r="D16" t="s">
        <v>21</v>
      </c>
      <c r="H16" s="32" t="s">
        <v>699</v>
      </c>
      <c r="I16" s="32">
        <v>392</v>
      </c>
      <c r="J16" s="32"/>
      <c r="K16" s="32"/>
      <c r="L16" s="32">
        <f>IFERROR(I16*'Planning sheet'!L37, 0)</f>
        <v>0</v>
      </c>
      <c r="M16" s="32">
        <f>IFERROR(I16*'Planning sheet'!M37, 0)</f>
        <v>0</v>
      </c>
      <c r="N16" s="32">
        <f>IFERROR(I16*'Planning sheet'!N37, 0)</f>
        <v>0</v>
      </c>
      <c r="O16" s="32">
        <f>IFERROR(I16*'Planning sheet'!O37, 0)</f>
        <v>1176000</v>
      </c>
      <c r="P16" s="32">
        <f>IFERROR(I16*'Planning sheet'!P37, 0)</f>
        <v>0</v>
      </c>
      <c r="Q16" s="32">
        <f>IFERROR(I16*'Planning sheet'!Q37, 0)</f>
        <v>0</v>
      </c>
      <c r="R16" s="32">
        <f>IFERROR(I16*'Planning sheet'!R37, 0)</f>
        <v>0</v>
      </c>
      <c r="S16" s="32">
        <f>IFERROR(I16*'Planning sheet'!S37, 0)</f>
        <v>0</v>
      </c>
      <c r="T16" s="32">
        <f>IFERROR(I16*'Planning sheet'!T37, 0)</f>
        <v>0</v>
      </c>
      <c r="U16" s="32">
        <f>IFERROR(I16*'Planning sheet'!U37, 0)</f>
        <v>0</v>
      </c>
      <c r="V16" s="32">
        <f>IFERROR(I16*'Planning sheet'!V37, 0)</f>
        <v>0</v>
      </c>
      <c r="W16" s="32">
        <f>IFERROR(I16*'Planning sheet'!W37, 0)</f>
        <v>0</v>
      </c>
    </row>
    <row r="17" spans="1:23" s="138" customFormat="1" x14ac:dyDescent="0.25">
      <c r="A17" s="138">
        <v>150000479</v>
      </c>
      <c r="B17" s="138" t="s">
        <v>32</v>
      </c>
      <c r="C17" s="138" t="s">
        <v>20</v>
      </c>
      <c r="D17" s="138" t="s">
        <v>33</v>
      </c>
      <c r="H17" s="143" t="s">
        <v>696</v>
      </c>
      <c r="I17" s="143">
        <v>18.150000535448477</v>
      </c>
      <c r="J17" s="143"/>
      <c r="K17" s="143"/>
      <c r="L17" s="143">
        <f>IFERROR(I17*'Planning sheet'!L41, 0)</f>
        <v>1640.1792483874078</v>
      </c>
      <c r="M17" s="143">
        <f>IFERROR(I17*'Planning sheet'!M41, 0)</f>
        <v>2882.4378850356438</v>
      </c>
      <c r="N17" s="143">
        <f>IFERROR(I17*'Planning sheet'!N41, 0)</f>
        <v>4385.112729366494</v>
      </c>
      <c r="O17" s="143">
        <f>IFERROR(I17*'Planning sheet'!O41, 0)</f>
        <v>4385.112729366494</v>
      </c>
      <c r="P17" s="143">
        <f>IFERROR(I17*'Planning sheet'!P41, 0)</f>
        <v>4667.0185376830786</v>
      </c>
      <c r="Q17" s="143">
        <f>IFERROR(I17*'Planning sheet'!Q41, 0)</f>
        <v>4440.6517310049658</v>
      </c>
      <c r="R17" s="143">
        <f>IFERROR(I17*'Planning sheet'!R41, 0)</f>
        <v>4500.3652327665914</v>
      </c>
      <c r="S17" s="143">
        <f>IFERROR(I17*'Planning sheet'!S41, 0)</f>
        <v>4483.3042322632691</v>
      </c>
      <c r="T17" s="143">
        <f>IFERROR(I17*'Planning sheet'!T41, 0)</f>
        <v>4504.6486328929577</v>
      </c>
      <c r="U17" s="143">
        <f>IFERROR(I17*'Planning sheet'!U41, 0)</f>
        <v>4769.4571407051499</v>
      </c>
      <c r="V17" s="143">
        <f>IFERROR(I17*'Planning sheet'!V41, 0)</f>
        <v>4483.3042322632691</v>
      </c>
      <c r="W17" s="143">
        <f>IFERROR(I17*'Planning sheet'!W41, 0)</f>
        <v>4538.8069339006706</v>
      </c>
    </row>
    <row r="18" spans="1:23" s="136" customFormat="1" x14ac:dyDescent="0.25">
      <c r="A18" s="136">
        <v>150000479</v>
      </c>
      <c r="B18" s="136" t="s">
        <v>32</v>
      </c>
      <c r="C18" s="136" t="s">
        <v>20</v>
      </c>
      <c r="D18" s="136" t="s">
        <v>33</v>
      </c>
      <c r="H18" s="142" t="s">
        <v>697</v>
      </c>
      <c r="I18" s="142">
        <v>19.099990124025773</v>
      </c>
      <c r="J18" s="142"/>
      <c r="K18" s="142">
        <v>9283.1299999999992</v>
      </c>
      <c r="L18" s="142">
        <f>IFERROR(I18*'Planning sheet'!L42, 0)</f>
        <v>7557.1020924720378</v>
      </c>
      <c r="M18" s="142">
        <f>IFERROR(I18*'Planning sheet'!M42, 0)</f>
        <v>4523.7944608952566</v>
      </c>
      <c r="N18" s="142">
        <f>IFERROR(I18*'Planning sheet'!N42, 0)</f>
        <v>2774.1589655739999</v>
      </c>
      <c r="O18" s="142">
        <f>IFERROR(I18*'Planning sheet'!O42, 0)</f>
        <v>3889.5219888566094</v>
      </c>
      <c r="P18" s="142">
        <f>IFERROR(I18*'Planning sheet'!P42, 0)</f>
        <v>4708.2239655328503</v>
      </c>
      <c r="Q18" s="142">
        <f>IFERROR(I18*'Planning sheet'!Q42, 0)</f>
        <v>2900.1425004320749</v>
      </c>
      <c r="R18" s="142">
        <f>IFERROR(I18*'Planning sheet'!R42, 0)</f>
        <v>3894.2205864271209</v>
      </c>
      <c r="S18" s="142">
        <f>IFERROR(I18*'Planning sheet'!S42, 0)</f>
        <v>4906.2526631387518</v>
      </c>
      <c r="T18" s="142">
        <f>IFERROR(I18*'Planning sheet'!T42, 0)</f>
        <v>3030.824632860661</v>
      </c>
      <c r="U18" s="142">
        <f>IFERROR(I18*'Planning sheet'!U42, 0)</f>
        <v>3741.7262652769009</v>
      </c>
      <c r="V18" s="142">
        <f>IFERROR(I18*'Planning sheet'!V42, 0)</f>
        <v>4753.7583419885314</v>
      </c>
      <c r="W18" s="142">
        <f>IFERROR(I18*'Planning sheet'!W42, 0)</f>
        <v>2842.384130297025</v>
      </c>
    </row>
    <row r="19" spans="1:23" ht="15.75" thickBot="1" x14ac:dyDescent="0.3">
      <c r="A19">
        <v>150000479</v>
      </c>
      <c r="B19" t="s">
        <v>32</v>
      </c>
      <c r="C19" t="s">
        <v>20</v>
      </c>
      <c r="D19" t="s">
        <v>33</v>
      </c>
      <c r="H19" s="32" t="s">
        <v>699</v>
      </c>
      <c r="I19" s="32">
        <v>18.150000535448477</v>
      </c>
      <c r="J19" s="32"/>
      <c r="K19" s="32"/>
      <c r="L19" s="32">
        <f>IFERROR(I19*'Planning sheet'!L44, 0)</f>
        <v>0</v>
      </c>
      <c r="M19" s="32">
        <f>IFERROR(I19*'Planning sheet'!M44, 0)</f>
        <v>0</v>
      </c>
      <c r="N19" s="32">
        <f>IFERROR(I19*'Planning sheet'!N44, 0)</f>
        <v>2722.5000803172716</v>
      </c>
      <c r="O19" s="32">
        <f>IFERROR(I19*'Planning sheet'!O44, 0)</f>
        <v>5445.0001606345431</v>
      </c>
      <c r="P19" s="32">
        <f>IFERROR(I19*'Planning sheet'!P44, 0)</f>
        <v>5445.0001606345431</v>
      </c>
      <c r="Q19" s="32">
        <f>IFERROR(I19*'Planning sheet'!Q44, 0)</f>
        <v>2722.5000803172716</v>
      </c>
      <c r="R19" s="32">
        <f>IFERROR(I19*'Planning sheet'!R44, 0)</f>
        <v>5445.0001606345431</v>
      </c>
      <c r="S19" s="32">
        <f>IFERROR(I19*'Planning sheet'!S44, 0)</f>
        <v>5445.0001606345431</v>
      </c>
      <c r="T19" s="32">
        <f>IFERROR(I19*'Planning sheet'!T44, 0)</f>
        <v>2722.5000803172716</v>
      </c>
      <c r="U19" s="32">
        <f>IFERROR(I19*'Planning sheet'!U44, 0)</f>
        <v>5445.0001606345431</v>
      </c>
      <c r="V19" s="32">
        <f>IFERROR(I19*'Planning sheet'!V44, 0)</f>
        <v>5445.0001606345431</v>
      </c>
      <c r="W19" s="32">
        <f>IFERROR(I19*'Planning sheet'!W44, 0)</f>
        <v>2722.5000803172716</v>
      </c>
    </row>
    <row r="20" spans="1:23" s="138" customFormat="1" x14ac:dyDescent="0.25">
      <c r="A20" s="138">
        <v>150000480</v>
      </c>
      <c r="B20" s="138" t="s">
        <v>35</v>
      </c>
      <c r="C20" s="138" t="s">
        <v>20</v>
      </c>
      <c r="D20" s="138" t="s">
        <v>33</v>
      </c>
      <c r="H20" s="143" t="s">
        <v>696</v>
      </c>
      <c r="I20" s="143">
        <v>20.699997682664012</v>
      </c>
      <c r="J20" s="143"/>
      <c r="K20" s="143"/>
      <c r="L20" s="143">
        <f>IFERROR(I20*'Planning sheet'!L47, 0)</f>
        <v>1247.961460292448</v>
      </c>
      <c r="M20" s="143">
        <f>IFERROR(I20*'Planning sheet'!M47, 0)</f>
        <v>1267.4608581095174</v>
      </c>
      <c r="N20" s="143">
        <f>IFERROR(I20*'Planning sheet'!N47, 0)</f>
        <v>1306.4596537436564</v>
      </c>
      <c r="O20" s="143">
        <f>IFERROR(I20*'Planning sheet'!O47, 0)</f>
        <v>1306.4596537436564</v>
      </c>
      <c r="P20" s="143">
        <f>IFERROR(I20*'Planning sheet'!P47, 0)</f>
        <v>1520.9530297314209</v>
      </c>
      <c r="Q20" s="143">
        <f>IFERROR(I20*'Planning sheet'!Q47, 0)</f>
        <v>1364.9578471948648</v>
      </c>
      <c r="R20" s="143">
        <f>IFERROR(I20*'Planning sheet'!R47, 0)</f>
        <v>1296.7099548351216</v>
      </c>
      <c r="S20" s="143">
        <f>IFERROR(I20*'Planning sheet'!S47, 0)</f>
        <v>1316.209352652191</v>
      </c>
      <c r="T20" s="143">
        <f>IFERROR(I20*'Planning sheet'!T47, 0)</f>
        <v>1316.209352652191</v>
      </c>
      <c r="U20" s="143">
        <f>IFERROR(I20*'Planning sheet'!U47, 0)</f>
        <v>1501.4536319143513</v>
      </c>
      <c r="V20" s="143">
        <f>IFERROR(I20*'Planning sheet'!V47, 0)</f>
        <v>1316.209352652191</v>
      </c>
      <c r="W20" s="143">
        <f>IFERROR(I20*'Planning sheet'!W47, 0)</f>
        <v>1325.9590515607258</v>
      </c>
    </row>
    <row r="21" spans="1:23" s="136" customFormat="1" x14ac:dyDescent="0.25">
      <c r="A21" s="136">
        <v>150000480</v>
      </c>
      <c r="B21" s="136" t="s">
        <v>35</v>
      </c>
      <c r="C21" s="136" t="s">
        <v>20</v>
      </c>
      <c r="D21" s="136" t="s">
        <v>33</v>
      </c>
      <c r="H21" s="142" t="s">
        <v>697</v>
      </c>
      <c r="I21" s="142">
        <v>21.699993519936427</v>
      </c>
      <c r="J21" s="142"/>
      <c r="K21" s="142">
        <v>6362.59</v>
      </c>
      <c r="L21" s="142">
        <f>IFERROR(I21*'Planning sheet'!L48, 0)</f>
        <v>5054.3407906700722</v>
      </c>
      <c r="M21" s="142">
        <f>IFERROR(I21*'Planning sheet'!M48, 0)</f>
        <v>3725.6501874443652</v>
      </c>
      <c r="N21" s="142">
        <f>IFERROR(I21*'Planning sheet'!N48, 0)</f>
        <v>2356.0767964270972</v>
      </c>
      <c r="O21" s="142">
        <f>IFERROR(I21*'Planning sheet'!O48, 0)</f>
        <v>4241.5024334002937</v>
      </c>
      <c r="P21" s="142">
        <f>IFERROR(I21*'Planning sheet'!P48, 0)</f>
        <v>2647.0737095294448</v>
      </c>
      <c r="Q21" s="142">
        <f>IFERROR(I21*'Planning sheet'!Q48, 0)</f>
        <v>1216.1761368248367</v>
      </c>
      <c r="R21" s="142">
        <f>IFERROR(I21*'Planning sheet'!R48, 0)</f>
        <v>3111.8224707459231</v>
      </c>
      <c r="S21" s="142">
        <f>IFERROR(I21*'Planning sheet'!S48, 0)</f>
        <v>1732.0283827807657</v>
      </c>
      <c r="T21" s="142">
        <f>IFERROR(I21*'Planning sheet'!T48, 0)</f>
        <v>3607.233322806072</v>
      </c>
      <c r="U21" s="142">
        <f>IFERROR(I21*'Planning sheet'!U48, 0)</f>
        <v>2033.2459928310036</v>
      </c>
      <c r="V21" s="142">
        <f>IFERROR(I21*'Planning sheet'!V48, 0)</f>
        <v>3908.4509328563099</v>
      </c>
      <c r="W21" s="142">
        <f>IFERROR(I21*'Planning sheet'!W48, 0)</f>
        <v>2518.4361479432619</v>
      </c>
    </row>
    <row r="22" spans="1:23" ht="15.75" thickBot="1" x14ac:dyDescent="0.3">
      <c r="A22">
        <v>150000480</v>
      </c>
      <c r="B22" t="s">
        <v>35</v>
      </c>
      <c r="C22" t="s">
        <v>20</v>
      </c>
      <c r="D22" t="s">
        <v>33</v>
      </c>
      <c r="H22" s="32" t="s">
        <v>699</v>
      </c>
      <c r="I22" s="32">
        <v>20.699997682664012</v>
      </c>
      <c r="J22" s="32"/>
      <c r="K22" s="32"/>
      <c r="L22" s="32">
        <f>IFERROR(I22*'Planning sheet'!L50, 0)</f>
        <v>0</v>
      </c>
      <c r="M22" s="32">
        <f>IFERROR(I22*'Planning sheet'!M50, 0)</f>
        <v>0</v>
      </c>
      <c r="N22" s="32">
        <f>IFERROR(I22*'Planning sheet'!N50, 0)</f>
        <v>0</v>
      </c>
      <c r="O22" s="32">
        <f>IFERROR(I22*'Planning sheet'!O50, 0)</f>
        <v>3104.9996523996019</v>
      </c>
      <c r="P22" s="32">
        <f>IFERROR(I22*'Planning sheet'!P50, 0)</f>
        <v>0</v>
      </c>
      <c r="Q22" s="32">
        <f>IFERROR(I22*'Planning sheet'!Q50, 0)</f>
        <v>0</v>
      </c>
      <c r="R22" s="32">
        <f>IFERROR(I22*'Planning sheet'!R50, 0)</f>
        <v>3104.9996523996019</v>
      </c>
      <c r="S22" s="32">
        <f>IFERROR(I22*'Planning sheet'!S50, 0)</f>
        <v>0</v>
      </c>
      <c r="T22" s="32">
        <f>IFERROR(I22*'Planning sheet'!T50, 0)</f>
        <v>3104.9996523996019</v>
      </c>
      <c r="U22" s="32">
        <f>IFERROR(I22*'Planning sheet'!U50, 0)</f>
        <v>0</v>
      </c>
      <c r="V22" s="32">
        <f>IFERROR(I22*'Planning sheet'!V50, 0)</f>
        <v>3104.9996523996019</v>
      </c>
      <c r="W22" s="32">
        <f>IFERROR(I22*'Planning sheet'!W50, 0)</f>
        <v>0</v>
      </c>
    </row>
    <row r="23" spans="1:23" s="138" customFormat="1" x14ac:dyDescent="0.25">
      <c r="A23" s="138">
        <v>150000481</v>
      </c>
      <c r="B23" s="138" t="s">
        <v>37</v>
      </c>
      <c r="C23" s="138" t="s">
        <v>20</v>
      </c>
      <c r="D23" s="138" t="s">
        <v>38</v>
      </c>
      <c r="H23" s="143" t="s">
        <v>696</v>
      </c>
      <c r="I23" s="143">
        <v>150</v>
      </c>
      <c r="J23" s="143"/>
      <c r="K23" s="143"/>
      <c r="L23" s="143">
        <f>IFERROR(I23*'Planning sheet'!L53, 0)</f>
        <v>7901.25</v>
      </c>
      <c r="M23" s="143">
        <f>IFERROR(I23*'Planning sheet'!M53, 0)</f>
        <v>17898.75</v>
      </c>
      <c r="N23" s="143">
        <f>IFERROR(I23*'Planning sheet'!N53, 0)</f>
        <v>17092.5</v>
      </c>
      <c r="O23" s="143">
        <f>IFERROR(I23*'Planning sheet'!O53, 0)</f>
        <v>19833.75</v>
      </c>
      <c r="P23" s="143">
        <f>IFERROR(I23*'Planning sheet'!P53, 0)</f>
        <v>19027.5</v>
      </c>
      <c r="Q23" s="143">
        <f>IFERROR(I23*'Planning sheet'!Q53, 0)</f>
        <v>19350</v>
      </c>
      <c r="R23" s="143">
        <f>IFERROR(I23*'Planning sheet'!R53, 0)</f>
        <v>19350</v>
      </c>
      <c r="S23" s="143">
        <f>IFERROR(I23*'Planning sheet'!S53, 0)</f>
        <v>18543.75</v>
      </c>
      <c r="T23" s="143">
        <f>IFERROR(I23*'Planning sheet'!T53, 0)</f>
        <v>18382.5</v>
      </c>
      <c r="U23" s="143">
        <f>IFERROR(I23*'Planning sheet'!U53, 0)</f>
        <v>19672.5</v>
      </c>
      <c r="V23" s="143">
        <f>IFERROR(I23*'Planning sheet'!V53, 0)</f>
        <v>18382.5</v>
      </c>
      <c r="W23" s="143">
        <f>IFERROR(I23*'Planning sheet'!W53, 0)</f>
        <v>18705</v>
      </c>
    </row>
    <row r="24" spans="1:23" s="136" customFormat="1" x14ac:dyDescent="0.25">
      <c r="A24" s="136">
        <v>150000481</v>
      </c>
      <c r="B24" s="136" t="s">
        <v>37</v>
      </c>
      <c r="C24" s="136" t="s">
        <v>20</v>
      </c>
      <c r="D24" s="136" t="s">
        <v>38</v>
      </c>
      <c r="H24" s="142" t="s">
        <v>697</v>
      </c>
      <c r="I24" s="142">
        <v>148.50998629526748</v>
      </c>
      <c r="J24" s="142"/>
      <c r="K24" s="142">
        <v>30063.32</v>
      </c>
      <c r="L24" s="142">
        <f>IFERROR(I24*'Planning sheet'!L54, 0)</f>
        <v>44517.056471896787</v>
      </c>
      <c r="M24" s="142">
        <f>IFERROR(I24*'Planning sheet'!M54, 0)</f>
        <v>49072.600301504121</v>
      </c>
      <c r="N24" s="142">
        <f>IFERROR(I24*'Planning sheet'!N54, 0)</f>
        <v>54426.385307448516</v>
      </c>
      <c r="O24" s="142">
        <f>IFERROR(I24*'Planning sheet'!O54, 0)</f>
        <v>34789.652369556774</v>
      </c>
      <c r="P24" s="142">
        <f>IFERROR(I24*'Planning sheet'!P54, 0)</f>
        <v>38227.658552292211</v>
      </c>
      <c r="Q24" s="142">
        <f>IFERROR(I24*'Planning sheet'!Q54, 0)</f>
        <v>41346.368264492834</v>
      </c>
      <c r="R24" s="142">
        <f>IFERROR(I24*'Planning sheet'!R54, 0)</f>
        <v>44465.07797669345</v>
      </c>
      <c r="S24" s="142">
        <f>IFERROR(I24*'Planning sheet'!S54, 0)</f>
        <v>48382.028865231128</v>
      </c>
      <c r="T24" s="142">
        <f>IFERROR(I24*'Planning sheet'!T54, 0)</f>
        <v>52458.62798903622</v>
      </c>
      <c r="U24" s="142">
        <f>IFERROR(I24*'Planning sheet'!U54, 0)</f>
        <v>32981.543286411885</v>
      </c>
      <c r="V24" s="142">
        <f>IFERROR(I24*'Planning sheet'!V54, 0)</f>
        <v>37058.142410216984</v>
      </c>
      <c r="W24" s="142">
        <f>IFERROR(I24*'Planning sheet'!W54, 0)</f>
        <v>40815.445063487248</v>
      </c>
    </row>
    <row r="25" spans="1:23" ht="15.75" thickBot="1" x14ac:dyDescent="0.3">
      <c r="A25">
        <v>150000481</v>
      </c>
      <c r="B25" t="s">
        <v>37</v>
      </c>
      <c r="C25" t="s">
        <v>20</v>
      </c>
      <c r="D25" t="s">
        <v>38</v>
      </c>
      <c r="H25" s="32" t="s">
        <v>699</v>
      </c>
      <c r="I25" s="32">
        <v>150</v>
      </c>
      <c r="J25" s="32"/>
      <c r="K25" s="32"/>
      <c r="L25" s="32">
        <f>IFERROR(I25*'Planning sheet'!L56, 0)</f>
        <v>22500</v>
      </c>
      <c r="M25" s="32">
        <f>IFERROR(I25*'Planning sheet'!M56, 0)</f>
        <v>22500</v>
      </c>
      <c r="N25" s="32">
        <f>IFERROR(I25*'Planning sheet'!N56, 0)</f>
        <v>22500</v>
      </c>
      <c r="O25" s="32">
        <f>IFERROR(I25*'Planning sheet'!O56, 0)</f>
        <v>0</v>
      </c>
      <c r="P25" s="32">
        <f>IFERROR(I25*'Planning sheet'!P56, 0)</f>
        <v>22500</v>
      </c>
      <c r="Q25" s="32">
        <f>IFERROR(I25*'Planning sheet'!Q56, 0)</f>
        <v>22500</v>
      </c>
      <c r="R25" s="32">
        <f>IFERROR(I25*'Planning sheet'!R56, 0)</f>
        <v>22500</v>
      </c>
      <c r="S25" s="32">
        <f>IFERROR(I25*'Planning sheet'!S56, 0)</f>
        <v>22500</v>
      </c>
      <c r="T25" s="32">
        <f>IFERROR(I25*'Planning sheet'!T56, 0)</f>
        <v>22500</v>
      </c>
      <c r="U25" s="32">
        <f>IFERROR(I25*'Planning sheet'!U56, 0)</f>
        <v>0</v>
      </c>
      <c r="V25" s="32">
        <f>IFERROR(I25*'Planning sheet'!V56, 0)</f>
        <v>22500</v>
      </c>
      <c r="W25" s="32">
        <f>IFERROR(I25*'Planning sheet'!W56, 0)</f>
        <v>22500</v>
      </c>
    </row>
    <row r="26" spans="1:23" s="138" customFormat="1" x14ac:dyDescent="0.25">
      <c r="A26" s="138">
        <v>150000482</v>
      </c>
      <c r="B26" s="138" t="s">
        <v>40</v>
      </c>
      <c r="C26" s="138" t="s">
        <v>20</v>
      </c>
      <c r="D26" s="138" t="s">
        <v>38</v>
      </c>
      <c r="H26" s="143" t="s">
        <v>696</v>
      </c>
      <c r="I26" s="143">
        <v>400</v>
      </c>
      <c r="J26" s="143"/>
      <c r="K26" s="143"/>
      <c r="L26" s="143">
        <f>IFERROR(I26*'Planning sheet'!L59, 0)</f>
        <v>0</v>
      </c>
      <c r="M26" s="143">
        <f>IFERROR(I26*'Planning sheet'!M59, 0)</f>
        <v>32927.199999999997</v>
      </c>
      <c r="N26" s="143">
        <f>IFERROR(I26*'Planning sheet'!N59, 0)</f>
        <v>50849.600000000006</v>
      </c>
      <c r="O26" s="143">
        <f>IFERROR(I26*'Planning sheet'!O59, 0)</f>
        <v>71272.800000000003</v>
      </c>
      <c r="P26" s="143">
        <f>IFERROR(I26*'Planning sheet'!P59, 0)</f>
        <v>65020.799999999996</v>
      </c>
      <c r="Q26" s="143">
        <f>IFERROR(I26*'Planning sheet'!Q59, 0)</f>
        <v>55017.600000000006</v>
      </c>
      <c r="R26" s="143">
        <f>IFERROR(I26*'Planning sheet'!R59, 0)</f>
        <v>56684.80000000001</v>
      </c>
      <c r="S26" s="143">
        <f>IFERROR(I26*'Planning sheet'!S59, 0)</f>
        <v>63353.600000000006</v>
      </c>
      <c r="T26" s="143">
        <f>IFERROR(I26*'Planning sheet'!T59, 0)</f>
        <v>53350.400000000001</v>
      </c>
      <c r="U26" s="143">
        <f>IFERROR(I26*'Planning sheet'!U59, 0)</f>
        <v>57518.399999999994</v>
      </c>
      <c r="V26" s="143">
        <f>IFERROR(I26*'Planning sheet'!V59, 0)</f>
        <v>67938.399999999994</v>
      </c>
      <c r="W26" s="143">
        <f>IFERROR(I26*'Planning sheet'!W59, 0)</f>
        <v>65020.799999999996</v>
      </c>
    </row>
    <row r="27" spans="1:23" s="136" customFormat="1" x14ac:dyDescent="0.25">
      <c r="A27" s="136">
        <v>150000482</v>
      </c>
      <c r="B27" s="136" t="s">
        <v>40</v>
      </c>
      <c r="C27" s="136" t="s">
        <v>20</v>
      </c>
      <c r="D27" s="136" t="s">
        <v>38</v>
      </c>
      <c r="H27" s="142" t="s">
        <v>697</v>
      </c>
      <c r="I27" s="142">
        <v>445.69999842543655</v>
      </c>
      <c r="J27" s="142"/>
      <c r="K27" s="142">
        <v>169837.55</v>
      </c>
      <c r="L27" s="142">
        <f>IFERROR(I27*'Planning sheet'!L60, 0)</f>
        <v>169837.55</v>
      </c>
      <c r="M27" s="142">
        <f>IFERROR(I27*'Planning sheet'!M60, 0)</f>
        <v>133148.4175296149</v>
      </c>
      <c r="N27" s="142">
        <f>IFERROR(I27*'Planning sheet'!N60, 0)</f>
        <v>522189.24935521628</v>
      </c>
      <c r="O27" s="142">
        <f>IFERROR(I27*'Planning sheet'!O60, 0)</f>
        <v>442773.53223577514</v>
      </c>
      <c r="P27" s="142">
        <f>IFERROR(I27*'Planning sheet'!P60, 0)</f>
        <v>370324.10609172354</v>
      </c>
      <c r="Q27" s="142">
        <f>IFERROR(I27*'Planning sheet'!Q60, 0)</f>
        <v>309020.74550829531</v>
      </c>
      <c r="R27" s="142">
        <f>IFERROR(I27*'Planning sheet'!R60, 0)</f>
        <v>245859.70733142985</v>
      </c>
      <c r="S27" s="142">
        <f>IFERROR(I27*'Planning sheet'!S60, 0)</f>
        <v>620967.95720625203</v>
      </c>
      <c r="T27" s="142">
        <f>IFERROR(I27*'Planning sheet'!T60, 0)</f>
        <v>561522.27421626099</v>
      </c>
      <c r="U27" s="142">
        <f>IFERROR(I27*'Planning sheet'!U60, 0)</f>
        <v>497432.39724267693</v>
      </c>
      <c r="V27" s="142">
        <f>IFERROR(I27*'Planning sheet'!V60, 0)</f>
        <v>421732.03531011025</v>
      </c>
      <c r="W27" s="142">
        <f>IFERROR(I27*'Planning sheet'!W60, 0)</f>
        <v>349282.60916605865</v>
      </c>
    </row>
    <row r="28" spans="1:23" ht="15.75" thickBot="1" x14ac:dyDescent="0.3">
      <c r="A28">
        <v>150000482</v>
      </c>
      <c r="B28" t="s">
        <v>40</v>
      </c>
      <c r="C28" t="s">
        <v>20</v>
      </c>
      <c r="D28" t="s">
        <v>38</v>
      </c>
      <c r="H28" s="32" t="s">
        <v>699</v>
      </c>
      <c r="I28" s="32">
        <v>400</v>
      </c>
      <c r="J28" s="32"/>
      <c r="K28" s="32"/>
      <c r="L28" s="32">
        <f>IFERROR(I28*'Planning sheet'!L62, 0)</f>
        <v>0</v>
      </c>
      <c r="M28" s="32">
        <f>IFERROR(I28*'Planning sheet'!M62, 0)</f>
        <v>0</v>
      </c>
      <c r="N28" s="32">
        <f>IFERROR(I28*'Planning sheet'!N62, 0)</f>
        <v>400000</v>
      </c>
      <c r="O28" s="32">
        <f>IFERROR(I28*'Planning sheet'!O62, 0)</f>
        <v>0</v>
      </c>
      <c r="P28" s="32">
        <f>IFERROR(I28*'Planning sheet'!P62, 0)</f>
        <v>0</v>
      </c>
      <c r="Q28" s="32">
        <f>IFERROR(I28*'Planning sheet'!Q62, 0)</f>
        <v>0</v>
      </c>
      <c r="R28" s="32">
        <f>IFERROR(I28*'Planning sheet'!R62, 0)</f>
        <v>0</v>
      </c>
      <c r="S28" s="32">
        <f>IFERROR(I28*'Planning sheet'!S62, 0)</f>
        <v>400000</v>
      </c>
      <c r="T28" s="32">
        <f>IFERROR(I28*'Planning sheet'!T62, 0)</f>
        <v>0</v>
      </c>
      <c r="U28" s="32">
        <f>IFERROR(I28*'Planning sheet'!U62, 0)</f>
        <v>0</v>
      </c>
      <c r="V28" s="32">
        <f>IFERROR(I28*'Planning sheet'!V62, 0)</f>
        <v>0</v>
      </c>
      <c r="W28" s="32">
        <f>IFERROR(I28*'Planning sheet'!W62, 0)</f>
        <v>0</v>
      </c>
    </row>
    <row r="29" spans="1:23" s="138" customFormat="1" x14ac:dyDescent="0.25">
      <c r="A29" s="138">
        <v>150000483</v>
      </c>
      <c r="B29" s="138" t="s">
        <v>42</v>
      </c>
      <c r="C29" s="138" t="s">
        <v>20</v>
      </c>
      <c r="D29" s="138" t="s">
        <v>43</v>
      </c>
      <c r="H29" s="143" t="s">
        <v>696</v>
      </c>
      <c r="I29" s="143">
        <v>17.709999993759872</v>
      </c>
      <c r="J29" s="143"/>
      <c r="K29" s="143"/>
      <c r="L29" s="143">
        <f>IFERROR(I29*'Planning sheet'!L65, 0)</f>
        <v>23166.327021837329</v>
      </c>
      <c r="M29" s="143">
        <f>IFERROR(I29*'Planning sheet'!M65, 0)</f>
        <v>15712.613064463652</v>
      </c>
      <c r="N29" s="143">
        <f>IFERROR(I29*'Planning sheet'!N65, 0)</f>
        <v>18036.147353644952</v>
      </c>
      <c r="O29" s="143">
        <f>IFERROR(I29*'Planning sheet'!O65, 0)</f>
        <v>19048.380113288291</v>
      </c>
      <c r="P29" s="143">
        <f>IFERROR(I29*'Planning sheet'!P65, 0)</f>
        <v>18496.253153482834</v>
      </c>
      <c r="Q29" s="143">
        <f>IFERROR(I29*'Planning sheet'!Q65, 0)</f>
        <v>19186.411853239657</v>
      </c>
      <c r="R29" s="143">
        <f>IFERROR(I29*'Planning sheet'!R65, 0)</f>
        <v>17069.925173985401</v>
      </c>
      <c r="S29" s="143">
        <f>IFERROR(I29*'Planning sheet'!S65, 0)</f>
        <v>16563.808794163731</v>
      </c>
      <c r="T29" s="143">
        <f>IFERROR(I29*'Planning sheet'!T65, 0)</f>
        <v>16839.87227406646</v>
      </c>
      <c r="U29" s="143">
        <f>IFERROR(I29*'Planning sheet'!U65, 0)</f>
        <v>17207.956913936767</v>
      </c>
      <c r="V29" s="143">
        <f>IFERROR(I29*'Planning sheet'!V65, 0)</f>
        <v>16333.755894244792</v>
      </c>
      <c r="W29" s="143">
        <f>IFERROR(I29*'Planning sheet'!W65, 0)</f>
        <v>17438.009813855708</v>
      </c>
    </row>
    <row r="30" spans="1:23" s="136" customFormat="1" x14ac:dyDescent="0.25">
      <c r="A30" s="136">
        <v>150000483</v>
      </c>
      <c r="B30" s="136" t="s">
        <v>42</v>
      </c>
      <c r="C30" s="136" t="s">
        <v>20</v>
      </c>
      <c r="D30" s="136" t="s">
        <v>43</v>
      </c>
      <c r="H30" s="142" t="s">
        <v>697</v>
      </c>
      <c r="I30" s="142">
        <v>18.459996494193724</v>
      </c>
      <c r="J30" s="142"/>
      <c r="K30" s="142">
        <v>10636.41</v>
      </c>
      <c r="L30" s="142">
        <f>IFERROR(I30*'Planning sheet'!L66, 0)</f>
        <v>14179.012547211238</v>
      </c>
      <c r="M30" s="142">
        <f>IFERROR(I30*'Planning sheet'!M66, 0)</f>
        <v>11645.987208267457</v>
      </c>
      <c r="N30" s="142">
        <f>IFERROR(I30*'Planning sheet'!N66, 0)</f>
        <v>12229.027737540073</v>
      </c>
      <c r="O30" s="142">
        <f>IFERROR(I30*'Planning sheet'!O66, 0)</f>
        <v>11756.968707190554</v>
      </c>
      <c r="P30" s="142">
        <f>IFERROR(I30*'Planning sheet'!P66, 0)</f>
        <v>11860.418527544016</v>
      </c>
      <c r="Q30" s="142">
        <f>IFERROR(I30*'Planning sheet'!Q66, 0)</f>
        <v>14013.481758647808</v>
      </c>
      <c r="R30" s="142">
        <f>IFERROR(I30*'Planning sheet'!R66, 0)</f>
        <v>12834.663302521585</v>
      </c>
      <c r="S30" s="142">
        <f>IFERROR(I30*'Planning sheet'!S66, 0)</f>
        <v>12183.394626206431</v>
      </c>
      <c r="T30" s="142">
        <f>IFERROR(I30*'Planning sheet'!T66, 0)</f>
        <v>14013.370998668845</v>
      </c>
      <c r="U30" s="142">
        <f>IFERROR(I30*'Planning sheet'!U66, 0)</f>
        <v>12690.675329866877</v>
      </c>
      <c r="V30" s="142">
        <f>IFERROR(I30*'Planning sheet'!V66, 0)</f>
        <v>12279.2020080113</v>
      </c>
      <c r="W30" s="142">
        <f>IFERROR(I30*'Planning sheet'!W66, 0)</f>
        <v>13485.710458878813</v>
      </c>
    </row>
    <row r="31" spans="1:23" ht="15.75" thickBot="1" x14ac:dyDescent="0.3">
      <c r="A31">
        <v>150000483</v>
      </c>
      <c r="B31" t="s">
        <v>42</v>
      </c>
      <c r="C31" t="s">
        <v>20</v>
      </c>
      <c r="D31" t="s">
        <v>43</v>
      </c>
      <c r="H31" s="32" t="s">
        <v>699</v>
      </c>
      <c r="I31" s="32">
        <v>17.709999993759872</v>
      </c>
      <c r="J31" s="32"/>
      <c r="K31" s="32"/>
      <c r="L31" s="32">
        <f>IFERROR(I31*'Planning sheet'!L68, 0)</f>
        <v>26564.999990639808</v>
      </c>
      <c r="M31" s="32">
        <f>IFERROR(I31*'Planning sheet'!M68, 0)</f>
        <v>13282.499995319904</v>
      </c>
      <c r="N31" s="32">
        <f>IFERROR(I31*'Planning sheet'!N68, 0)</f>
        <v>18595.499993447866</v>
      </c>
      <c r="O31" s="32">
        <f>IFERROR(I31*'Planning sheet'!O68, 0)</f>
        <v>18595.499993447866</v>
      </c>
      <c r="P31" s="32">
        <f>IFERROR(I31*'Planning sheet'!P68, 0)</f>
        <v>18595.499993447866</v>
      </c>
      <c r="Q31" s="32">
        <f>IFERROR(I31*'Planning sheet'!Q68, 0)</f>
        <v>21251.999992511846</v>
      </c>
      <c r="R31" s="32">
        <f>IFERROR(I31*'Planning sheet'!R68, 0)</f>
        <v>15938.999994383885</v>
      </c>
      <c r="S31" s="32">
        <f>IFERROR(I31*'Planning sheet'!S68, 0)</f>
        <v>15938.999994383885</v>
      </c>
      <c r="T31" s="32">
        <f>IFERROR(I31*'Planning sheet'!T68, 0)</f>
        <v>18595.499993447866</v>
      </c>
      <c r="U31" s="32">
        <f>IFERROR(I31*'Planning sheet'!U68, 0)</f>
        <v>15938.999994383885</v>
      </c>
      <c r="V31" s="32">
        <f>IFERROR(I31*'Planning sheet'!V68, 0)</f>
        <v>15938.999994383885</v>
      </c>
      <c r="W31" s="32">
        <f>IFERROR(I31*'Planning sheet'!W68, 0)</f>
        <v>18595.499993447866</v>
      </c>
    </row>
    <row r="32" spans="1:23" s="138" customFormat="1" x14ac:dyDescent="0.25">
      <c r="A32" s="138">
        <v>150000484</v>
      </c>
      <c r="B32" s="138" t="s">
        <v>45</v>
      </c>
      <c r="C32" s="138" t="s">
        <v>20</v>
      </c>
      <c r="D32" s="138" t="s">
        <v>46</v>
      </c>
      <c r="H32" s="143" t="s">
        <v>696</v>
      </c>
      <c r="I32" s="143">
        <v>28.699999488583913</v>
      </c>
      <c r="J32" s="143"/>
      <c r="K32" s="143"/>
      <c r="L32" s="143">
        <f>IFERROR(I32*'Planning sheet'!L71, 0)</f>
        <v>9304.8268341937892</v>
      </c>
      <c r="M32" s="143">
        <f>IFERROR(I32*'Planning sheet'!M71, 0)</f>
        <v>4087.1669271692349</v>
      </c>
      <c r="N32" s="143">
        <f>IFERROR(I32*'Planning sheet'!N71, 0)</f>
        <v>4232.1019245865837</v>
      </c>
      <c r="O32" s="143">
        <f>IFERROR(I32*'Planning sheet'!O71, 0)</f>
        <v>4261.0889240700535</v>
      </c>
      <c r="P32" s="143">
        <f>IFERROR(I32*'Planning sheet'!P71, 0)</f>
        <v>4420.5174212291377</v>
      </c>
      <c r="Q32" s="143">
        <f>IFERROR(I32*'Planning sheet'!Q71, 0)</f>
        <v>4072.6734274275</v>
      </c>
      <c r="R32" s="143">
        <f>IFERROR(I32*'Planning sheet'!R71, 0)</f>
        <v>4043.6864279440306</v>
      </c>
      <c r="S32" s="143">
        <f>IFERROR(I32*'Planning sheet'!S71, 0)</f>
        <v>4072.6734274275</v>
      </c>
      <c r="T32" s="143">
        <f>IFERROR(I32*'Planning sheet'!T71, 0)</f>
        <v>4072.6734274275</v>
      </c>
      <c r="U32" s="143">
        <f>IFERROR(I32*'Planning sheet'!U71, 0)</f>
        <v>4159.6344258779091</v>
      </c>
      <c r="V32" s="143">
        <f>IFERROR(I32*'Planning sheet'!V71, 0)</f>
        <v>4188.6214253613789</v>
      </c>
      <c r="W32" s="143">
        <f>IFERROR(I32*'Planning sheet'!W71, 0)</f>
        <v>4130.6474263944401</v>
      </c>
    </row>
    <row r="33" spans="1:23" s="136" customFormat="1" x14ac:dyDescent="0.25">
      <c r="A33" s="136">
        <v>150000484</v>
      </c>
      <c r="B33" s="136" t="s">
        <v>45</v>
      </c>
      <c r="C33" s="136" t="s">
        <v>20</v>
      </c>
      <c r="D33" s="136" t="s">
        <v>46</v>
      </c>
      <c r="H33" s="142" t="s">
        <v>697</v>
      </c>
      <c r="I33" s="142">
        <v>30.300025745197896</v>
      </c>
      <c r="J33" s="142"/>
      <c r="K33" s="142">
        <v>4825.37</v>
      </c>
      <c r="L33" s="142">
        <f>IFERROR(I33*'Planning sheet'!L72, 0)</f>
        <v>9545.8110108443816</v>
      </c>
      <c r="M33" s="142">
        <f>IFERROR(I33*'Planning sheet'!M72, 0)</f>
        <v>8866.7874338944966</v>
      </c>
      <c r="N33" s="142">
        <f>IFERROR(I33*'Planning sheet'!N72, 0)</f>
        <v>8943.749499287298</v>
      </c>
      <c r="O33" s="142">
        <f>IFERROR(I33*'Planning sheet'!O72, 0)</f>
        <v>8990.1085386774503</v>
      </c>
      <c r="P33" s="142">
        <f>IFERROR(I33*'Planning sheet'!P72, 0)</f>
        <v>8868.1509350530305</v>
      </c>
      <c r="Q33" s="142">
        <f>IFERROR(I33*'Planning sheet'!Q72, 0)</f>
        <v>9113.4296434604075</v>
      </c>
      <c r="R33" s="142">
        <f>IFERROR(I33*'Planning sheet'!R72, 0)</f>
        <v>9389.3113778704355</v>
      </c>
      <c r="S33" s="142">
        <f>IFERROR(I33*'Planning sheet'!S72, 0)</f>
        <v>8725.5893139218751</v>
      </c>
      <c r="T33" s="142">
        <f>IFERROR(I33*'Planning sheet'!T72, 0)</f>
        <v>8970.868022329254</v>
      </c>
      <c r="U33" s="142">
        <f>IFERROR(I33*'Planning sheet'!U72, 0)</f>
        <v>9124.33765272868</v>
      </c>
      <c r="V33" s="142">
        <f>IFERROR(I33*'Planning sheet'!V72, 0)</f>
        <v>9247.2042571254588</v>
      </c>
      <c r="W33" s="142">
        <f>IFERROR(I33*'Planning sheet'!W72, 0)</f>
        <v>9431.2769135275357</v>
      </c>
    </row>
    <row r="34" spans="1:23" ht="15.75" thickBot="1" x14ac:dyDescent="0.3">
      <c r="A34">
        <v>150000484</v>
      </c>
      <c r="B34" t="s">
        <v>45</v>
      </c>
      <c r="C34" t="s">
        <v>20</v>
      </c>
      <c r="D34" t="s">
        <v>46</v>
      </c>
      <c r="H34" s="32" t="s">
        <v>699</v>
      </c>
      <c r="I34" s="32">
        <v>28.699999488583913</v>
      </c>
      <c r="J34" s="32"/>
      <c r="K34" s="32"/>
      <c r="L34" s="32">
        <f>IFERROR(I34*'Planning sheet'!L74, 0)</f>
        <v>13775.999754520279</v>
      </c>
      <c r="M34" s="32">
        <f>IFERROR(I34*'Planning sheet'!M74, 0)</f>
        <v>3443.9999386300697</v>
      </c>
      <c r="N34" s="32">
        <f>IFERROR(I34*'Planning sheet'!N74, 0)</f>
        <v>4304.9999232875871</v>
      </c>
      <c r="O34" s="32">
        <f>IFERROR(I34*'Planning sheet'!O74, 0)</f>
        <v>4304.9999232875871</v>
      </c>
      <c r="P34" s="32">
        <f>IFERROR(I34*'Planning sheet'!P74, 0)</f>
        <v>4304.9999232875871</v>
      </c>
      <c r="Q34" s="32">
        <f>IFERROR(I34*'Planning sheet'!Q74, 0)</f>
        <v>4304.9999232875871</v>
      </c>
      <c r="R34" s="32">
        <f>IFERROR(I34*'Planning sheet'!R74, 0)</f>
        <v>4304.9999232875871</v>
      </c>
      <c r="S34" s="32">
        <f>IFERROR(I34*'Planning sheet'!S74, 0)</f>
        <v>3443.9999386300697</v>
      </c>
      <c r="T34" s="32">
        <f>IFERROR(I34*'Planning sheet'!T74, 0)</f>
        <v>4304.9999232875871</v>
      </c>
      <c r="U34" s="32">
        <f>IFERROR(I34*'Planning sheet'!U74, 0)</f>
        <v>4304.9999232875871</v>
      </c>
      <c r="V34" s="32">
        <f>IFERROR(I34*'Planning sheet'!V74, 0)</f>
        <v>4304.9999232875871</v>
      </c>
      <c r="W34" s="32">
        <f>IFERROR(I34*'Planning sheet'!W74, 0)</f>
        <v>4304.9999232875871</v>
      </c>
    </row>
    <row r="35" spans="1:23" s="138" customFormat="1" x14ac:dyDescent="0.25">
      <c r="A35" s="138">
        <v>150000485</v>
      </c>
      <c r="B35" s="138" t="s">
        <v>48</v>
      </c>
      <c r="C35" s="138" t="s">
        <v>20</v>
      </c>
      <c r="D35" s="138" t="s">
        <v>46</v>
      </c>
      <c r="H35" s="143" t="s">
        <v>696</v>
      </c>
      <c r="I35" s="143">
        <v>12.160000319423901</v>
      </c>
      <c r="J35" s="143"/>
      <c r="K35" s="143"/>
      <c r="L35" s="143">
        <f>IFERROR(I35*'Planning sheet'!L78, 0)</f>
        <v>3933.3953033240496</v>
      </c>
      <c r="M35" s="143">
        <f>IFERROR(I35*'Planning sheet'!M78, 0)</f>
        <v>5618.6254275923693</v>
      </c>
      <c r="N35" s="143">
        <f>IFERROR(I35*'Planning sheet'!N78, 0)</f>
        <v>4178.735469768746</v>
      </c>
      <c r="O35" s="143">
        <f>IFERROR(I35*'Planning sheet'!O78, 0)</f>
        <v>4219.7389908458435</v>
      </c>
      <c r="P35" s="143">
        <f>IFERROR(I35*'Planning sheet'!P78, 0)</f>
        <v>3941.9316235482852</v>
      </c>
      <c r="Q35" s="143">
        <f>IFERROR(I35*'Planning sheet'!Q78, 0)</f>
        <v>4055.724906537454</v>
      </c>
      <c r="R35" s="143">
        <f>IFERROR(I35*'Planning sheet'!R78, 0)</f>
        <v>4137.7319486916485</v>
      </c>
      <c r="S35" s="143">
        <f>IFERROR(I35*'Planning sheet'!S78, 0)</f>
        <v>4055.724906537454</v>
      </c>
      <c r="T35" s="143">
        <f>IFERROR(I35*'Planning sheet'!T78, 0)</f>
        <v>4055.724906537454</v>
      </c>
      <c r="U35" s="143">
        <f>IFERROR(I35*'Planning sheet'!U78, 0)</f>
        <v>4042.0570661784213</v>
      </c>
      <c r="V35" s="143">
        <f>IFERROR(I35*'Planning sheet'!V78, 0)</f>
        <v>4042.0570661784213</v>
      </c>
      <c r="W35" s="143">
        <f>IFERROR(I35*'Planning sheet'!W78, 0)</f>
        <v>4037.6065060615124</v>
      </c>
    </row>
    <row r="36" spans="1:23" s="136" customFormat="1" x14ac:dyDescent="0.25">
      <c r="A36" s="136">
        <v>150000485</v>
      </c>
      <c r="B36" s="136" t="s">
        <v>48</v>
      </c>
      <c r="C36" s="136" t="s">
        <v>20</v>
      </c>
      <c r="D36" s="136" t="s">
        <v>46</v>
      </c>
      <c r="H36" s="142" t="s">
        <v>697</v>
      </c>
      <c r="I36" s="142">
        <v>6.4673702074447892</v>
      </c>
      <c r="J36" s="142"/>
      <c r="K36" s="142">
        <v>36203.53</v>
      </c>
      <c r="L36" s="142">
        <f>IFERROR(I36*'Planning sheet'!L79, 0)</f>
        <v>34111.529758997829</v>
      </c>
      <c r="M36" s="142">
        <f>IFERROR(I36*'Planning sheet'!M79, 0)</f>
        <v>31123.229615686309</v>
      </c>
      <c r="N36" s="142">
        <f>IFERROR(I36*'Planning sheet'!N79, 0)</f>
        <v>28900.743713378735</v>
      </c>
      <c r="O36" s="142">
        <f>IFERROR(I36*'Planning sheet'!O79, 0)</f>
        <v>26656.44983873166</v>
      </c>
      <c r="P36" s="142">
        <f>IFERROR(I36*'Planning sheet'!P79, 0)</f>
        <v>24559.909503843868</v>
      </c>
      <c r="Q36" s="142">
        <f>IFERROR(I36*'Planning sheet'!Q79, 0)</f>
        <v>22402.847518554805</v>
      </c>
      <c r="R36" s="142">
        <f>IFERROR(I36*'Planning sheet'!R79, 0)</f>
        <v>20202.169588586738</v>
      </c>
      <c r="S36" s="142">
        <f>IFERROR(I36*'Planning sheet'!S79, 0)</f>
        <v>18045.107603297678</v>
      </c>
      <c r="T36" s="142">
        <f>IFERROR(I36*'Planning sheet'!T79, 0)</f>
        <v>15888.045618008615</v>
      </c>
      <c r="U36" s="142">
        <f>IFERROR(I36*'Planning sheet'!U79, 0)</f>
        <v>13738.252956832723</v>
      </c>
      <c r="V36" s="142">
        <f>IFERROR(I36*'Planning sheet'!V79, 0)</f>
        <v>11588.460295656831</v>
      </c>
      <c r="W36" s="142">
        <f>IFERROR(I36*'Planning sheet'!W79, 0)</f>
        <v>9441.0346919768635</v>
      </c>
    </row>
    <row r="37" spans="1:23" ht="15.75" thickBot="1" x14ac:dyDescent="0.3">
      <c r="A37">
        <v>150000485</v>
      </c>
      <c r="B37" t="s">
        <v>48</v>
      </c>
      <c r="C37" t="s">
        <v>20</v>
      </c>
      <c r="D37" t="s">
        <v>46</v>
      </c>
      <c r="H37" s="32" t="s">
        <v>699</v>
      </c>
      <c r="I37" s="32">
        <v>12.160000319423901</v>
      </c>
      <c r="J37" s="32"/>
      <c r="K37" s="32"/>
      <c r="L37" s="32">
        <f>IFERROR(I37*'Planning sheet'!L81, 0)</f>
        <v>0</v>
      </c>
      <c r="M37" s="32">
        <f>IFERROR(I37*'Planning sheet'!M81, 0)</f>
        <v>0</v>
      </c>
      <c r="N37" s="32">
        <f>IFERROR(I37*'Planning sheet'!N81, 0)</f>
        <v>0</v>
      </c>
      <c r="O37" s="32">
        <f>IFERROR(I37*'Planning sheet'!O81, 0)</f>
        <v>0</v>
      </c>
      <c r="P37" s="32">
        <f>IFERROR(I37*'Planning sheet'!P81, 0)</f>
        <v>0</v>
      </c>
      <c r="Q37" s="32">
        <f>IFERROR(I37*'Planning sheet'!Q81, 0)</f>
        <v>0</v>
      </c>
      <c r="R37" s="32">
        <f>IFERROR(I37*'Planning sheet'!R81, 0)</f>
        <v>0</v>
      </c>
      <c r="S37" s="32">
        <f>IFERROR(I37*'Planning sheet'!S81, 0)</f>
        <v>0</v>
      </c>
      <c r="T37" s="32">
        <f>IFERROR(I37*'Planning sheet'!T81, 0)</f>
        <v>0</v>
      </c>
      <c r="U37" s="32">
        <f>IFERROR(I37*'Planning sheet'!U81, 0)</f>
        <v>0</v>
      </c>
      <c r="V37" s="32">
        <f>IFERROR(I37*'Planning sheet'!V81, 0)</f>
        <v>0</v>
      </c>
      <c r="W37" s="32">
        <f>IFERROR(I37*'Planning sheet'!W81, 0)</f>
        <v>0</v>
      </c>
    </row>
    <row r="38" spans="1:23" s="138" customFormat="1" x14ac:dyDescent="0.25">
      <c r="A38" s="138">
        <v>150000486</v>
      </c>
      <c r="B38" s="138" t="s">
        <v>50</v>
      </c>
      <c r="C38" s="138" t="s">
        <v>20</v>
      </c>
      <c r="D38" s="138" t="s">
        <v>51</v>
      </c>
      <c r="H38" s="143" t="s">
        <v>696</v>
      </c>
      <c r="I38" s="143">
        <v>0</v>
      </c>
      <c r="J38" s="143"/>
      <c r="K38" s="143"/>
      <c r="L38" s="143">
        <f>IFERROR(I38*'Planning sheet'!L83, 0)</f>
        <v>0</v>
      </c>
      <c r="M38" s="143">
        <f>IFERROR(I38*'Planning sheet'!M83, 0)</f>
        <v>0</v>
      </c>
      <c r="N38" s="143">
        <f>IFERROR(I38*'Planning sheet'!N83, 0)</f>
        <v>0</v>
      </c>
      <c r="O38" s="143">
        <f>IFERROR(I38*'Planning sheet'!O83, 0)</f>
        <v>0</v>
      </c>
      <c r="P38" s="143">
        <f>IFERROR(I38*'Planning sheet'!P83, 0)</f>
        <v>0</v>
      </c>
      <c r="Q38" s="143">
        <f>IFERROR(I38*'Planning sheet'!Q83, 0)</f>
        <v>0</v>
      </c>
      <c r="R38" s="143">
        <f>IFERROR(I38*'Planning sheet'!R83, 0)</f>
        <v>0</v>
      </c>
      <c r="S38" s="143">
        <f>IFERROR(I38*'Planning sheet'!S83, 0)</f>
        <v>0</v>
      </c>
      <c r="T38" s="143">
        <f>IFERROR(I38*'Planning sheet'!T83, 0)</f>
        <v>0</v>
      </c>
      <c r="U38" s="143">
        <f>IFERROR(I38*'Planning sheet'!U83, 0)</f>
        <v>0</v>
      </c>
      <c r="V38" s="143">
        <f>IFERROR(I38*'Planning sheet'!V83, 0)</f>
        <v>0</v>
      </c>
      <c r="W38" s="143">
        <f>IFERROR(I38*'Planning sheet'!W83, 0)</f>
        <v>0</v>
      </c>
    </row>
    <row r="39" spans="1:23" s="136" customFormat="1" x14ac:dyDescent="0.25">
      <c r="A39" s="136">
        <v>150000486</v>
      </c>
      <c r="B39" s="136" t="s">
        <v>50</v>
      </c>
      <c r="C39" s="136" t="s">
        <v>20</v>
      </c>
      <c r="D39" s="136" t="s">
        <v>51</v>
      </c>
      <c r="H39" s="142" t="s">
        <v>697</v>
      </c>
      <c r="I39" s="142">
        <v>6.7750212404418013</v>
      </c>
      <c r="J39" s="142"/>
      <c r="K39" s="142">
        <v>3189.6800000000003</v>
      </c>
      <c r="L39" s="142">
        <f>IFERROR(I39*'Planning sheet'!L84, 0)</f>
        <v>3189.6800000000003</v>
      </c>
      <c r="M39" s="142">
        <f>IFERROR(I39*'Planning sheet'!M84, 0)</f>
        <v>3189.6800000000003</v>
      </c>
      <c r="N39" s="142">
        <f>IFERROR(I39*'Planning sheet'!N84, 0)</f>
        <v>3189.6800000000003</v>
      </c>
      <c r="O39" s="142">
        <f>IFERROR(I39*'Planning sheet'!O84, 0)</f>
        <v>3189.6800000000003</v>
      </c>
      <c r="P39" s="142">
        <f>IFERROR(I39*'Planning sheet'!P84, 0)</f>
        <v>3189.6800000000003</v>
      </c>
      <c r="Q39" s="142">
        <f>IFERROR(I39*'Planning sheet'!Q84, 0)</f>
        <v>3189.6800000000003</v>
      </c>
      <c r="R39" s="142">
        <f>IFERROR(I39*'Planning sheet'!R84, 0)</f>
        <v>3189.6800000000003</v>
      </c>
      <c r="S39" s="142">
        <f>IFERROR(I39*'Planning sheet'!S84, 0)</f>
        <v>3189.6800000000003</v>
      </c>
      <c r="T39" s="142">
        <f>IFERROR(I39*'Planning sheet'!T84, 0)</f>
        <v>3189.6800000000003</v>
      </c>
      <c r="U39" s="142">
        <f>IFERROR(I39*'Planning sheet'!U84, 0)</f>
        <v>3189.6800000000003</v>
      </c>
      <c r="V39" s="142">
        <f>IFERROR(I39*'Planning sheet'!V84, 0)</f>
        <v>3189.6800000000003</v>
      </c>
      <c r="W39" s="142">
        <f>IFERROR(I39*'Planning sheet'!W84, 0)</f>
        <v>3189.6800000000003</v>
      </c>
    </row>
    <row r="40" spans="1:23" ht="15.75" thickBot="1" x14ac:dyDescent="0.3">
      <c r="A40">
        <v>150000486</v>
      </c>
      <c r="B40" t="s">
        <v>50</v>
      </c>
      <c r="C40" t="s">
        <v>20</v>
      </c>
      <c r="D40" t="s">
        <v>51</v>
      </c>
      <c r="H40" s="32" t="s">
        <v>699</v>
      </c>
      <c r="I40" s="32">
        <v>0</v>
      </c>
      <c r="J40" s="32"/>
      <c r="K40" s="32"/>
      <c r="L40" s="32">
        <f>IFERROR(I40*'Planning sheet'!L86, 0)</f>
        <v>0</v>
      </c>
      <c r="M40" s="32">
        <f>IFERROR(I40*'Planning sheet'!M86, 0)</f>
        <v>0</v>
      </c>
      <c r="N40" s="32">
        <f>IFERROR(I40*'Planning sheet'!N86, 0)</f>
        <v>0</v>
      </c>
      <c r="O40" s="32">
        <f>IFERROR(I40*'Planning sheet'!O86, 0)</f>
        <v>0</v>
      </c>
      <c r="P40" s="32">
        <f>IFERROR(I40*'Planning sheet'!P86, 0)</f>
        <v>0</v>
      </c>
      <c r="Q40" s="32">
        <f>IFERROR(I40*'Planning sheet'!Q86, 0)</f>
        <v>0</v>
      </c>
      <c r="R40" s="32">
        <f>IFERROR(I40*'Planning sheet'!R86, 0)</f>
        <v>0</v>
      </c>
      <c r="S40" s="32">
        <f>IFERROR(I40*'Planning sheet'!S86, 0)</f>
        <v>0</v>
      </c>
      <c r="T40" s="32">
        <f>IFERROR(I40*'Planning sheet'!T86, 0)</f>
        <v>0</v>
      </c>
      <c r="U40" s="32">
        <f>IFERROR(I40*'Planning sheet'!U86, 0)</f>
        <v>0</v>
      </c>
      <c r="V40" s="32">
        <f>IFERROR(I40*'Planning sheet'!V86, 0)</f>
        <v>0</v>
      </c>
      <c r="W40" s="32">
        <f>IFERROR(I40*'Planning sheet'!W86, 0)</f>
        <v>0</v>
      </c>
    </row>
    <row r="41" spans="1:23" s="138" customFormat="1" x14ac:dyDescent="0.25">
      <c r="A41" s="138">
        <v>150000493</v>
      </c>
      <c r="B41" s="138" t="s">
        <v>55</v>
      </c>
      <c r="C41" s="138" t="s">
        <v>20</v>
      </c>
      <c r="D41" s="138" t="s">
        <v>46</v>
      </c>
      <c r="H41" s="143" t="s">
        <v>696</v>
      </c>
      <c r="I41" s="143">
        <v>16</v>
      </c>
      <c r="J41" s="143"/>
      <c r="K41" s="143"/>
      <c r="L41" s="143">
        <f>IFERROR(I41*'Planning sheet'!L88, 0)</f>
        <v>0</v>
      </c>
      <c r="M41" s="143">
        <f>IFERROR(I41*'Planning sheet'!M88, 0)</f>
        <v>0</v>
      </c>
      <c r="N41" s="143">
        <f>IFERROR(I41*'Planning sheet'!N88, 0)</f>
        <v>0</v>
      </c>
      <c r="O41" s="143">
        <f>IFERROR(I41*'Planning sheet'!O88, 0)</f>
        <v>0</v>
      </c>
      <c r="P41" s="143">
        <f>IFERROR(I41*'Planning sheet'!P88, 0)</f>
        <v>0</v>
      </c>
      <c r="Q41" s="143">
        <f>IFERROR(I41*'Planning sheet'!Q88, 0)</f>
        <v>0</v>
      </c>
      <c r="R41" s="143">
        <f>IFERROR(I41*'Planning sheet'!R88, 0)</f>
        <v>0</v>
      </c>
      <c r="S41" s="143">
        <f>IFERROR(I41*'Planning sheet'!S88, 0)</f>
        <v>0</v>
      </c>
      <c r="T41" s="143">
        <f>IFERROR(I41*'Planning sheet'!T88, 0)</f>
        <v>0</v>
      </c>
      <c r="U41" s="143">
        <f>IFERROR(I41*'Planning sheet'!U88, 0)</f>
        <v>0</v>
      </c>
      <c r="V41" s="143">
        <f>IFERROR(I41*'Planning sheet'!V88, 0)</f>
        <v>0</v>
      </c>
      <c r="W41" s="143">
        <f>IFERROR(I41*'Planning sheet'!W88, 0)</f>
        <v>0</v>
      </c>
    </row>
    <row r="42" spans="1:23" s="136" customFormat="1" x14ac:dyDescent="0.25">
      <c r="A42" s="136">
        <v>150000493</v>
      </c>
      <c r="B42" s="136" t="s">
        <v>55</v>
      </c>
      <c r="C42" s="136" t="s">
        <v>20</v>
      </c>
      <c r="D42" s="136" t="s">
        <v>46</v>
      </c>
      <c r="H42" s="142" t="s">
        <v>697</v>
      </c>
      <c r="I42" s="142">
        <v>0</v>
      </c>
      <c r="J42" s="142"/>
      <c r="K42" s="142">
        <v>0</v>
      </c>
      <c r="L42" s="142">
        <f>IFERROR(I42*'Planning sheet'!L89, 0)</f>
        <v>0</v>
      </c>
      <c r="M42" s="142">
        <f>IFERROR(I42*'Planning sheet'!M89, 0)</f>
        <v>0</v>
      </c>
      <c r="N42" s="142">
        <f>IFERROR(I42*'Planning sheet'!N89, 0)</f>
        <v>0</v>
      </c>
      <c r="O42" s="142">
        <f>IFERROR(I42*'Planning sheet'!O89, 0)</f>
        <v>0</v>
      </c>
      <c r="P42" s="142">
        <f>IFERROR(I42*'Planning sheet'!P89, 0)</f>
        <v>0</v>
      </c>
      <c r="Q42" s="142">
        <f>IFERROR(I42*'Planning sheet'!Q89, 0)</f>
        <v>0</v>
      </c>
      <c r="R42" s="142">
        <f>IFERROR(I42*'Planning sheet'!R89, 0)</f>
        <v>0</v>
      </c>
      <c r="S42" s="142">
        <f>IFERROR(I42*'Planning sheet'!S89, 0)</f>
        <v>0</v>
      </c>
      <c r="T42" s="142">
        <f>IFERROR(I42*'Planning sheet'!T89, 0)</f>
        <v>0</v>
      </c>
      <c r="U42" s="142">
        <f>IFERROR(I42*'Planning sheet'!U89, 0)</f>
        <v>0</v>
      </c>
      <c r="V42" s="142">
        <f>IFERROR(I42*'Planning sheet'!V89, 0)</f>
        <v>0</v>
      </c>
      <c r="W42" s="142">
        <f>IFERROR(I42*'Planning sheet'!W89, 0)</f>
        <v>0</v>
      </c>
    </row>
    <row r="43" spans="1:23" ht="15.75" thickBot="1" x14ac:dyDescent="0.3">
      <c r="A43">
        <v>150000493</v>
      </c>
      <c r="B43" t="s">
        <v>55</v>
      </c>
      <c r="C43" t="s">
        <v>20</v>
      </c>
      <c r="D43" t="s">
        <v>46</v>
      </c>
      <c r="H43" s="32" t="s">
        <v>699</v>
      </c>
      <c r="I43" s="32">
        <v>16</v>
      </c>
      <c r="J43" s="32"/>
      <c r="K43" s="32"/>
      <c r="L43" s="32">
        <f>IFERROR(I43*'Planning sheet'!L91, 0)</f>
        <v>0</v>
      </c>
      <c r="M43" s="32">
        <f>IFERROR(I43*'Planning sheet'!M91, 0)</f>
        <v>9600</v>
      </c>
      <c r="N43" s="32">
        <f>IFERROR(I43*'Planning sheet'!N91, 0)</f>
        <v>0</v>
      </c>
      <c r="O43" s="32">
        <f>IFERROR(I43*'Planning sheet'!O91, 0)</f>
        <v>0</v>
      </c>
      <c r="P43" s="32">
        <f>IFERROR(I43*'Planning sheet'!P91, 0)</f>
        <v>0</v>
      </c>
      <c r="Q43" s="32">
        <f>IFERROR(I43*'Planning sheet'!Q91, 0)</f>
        <v>0</v>
      </c>
      <c r="R43" s="32">
        <f>IFERROR(I43*'Planning sheet'!R91, 0)</f>
        <v>0</v>
      </c>
      <c r="S43" s="32">
        <f>IFERROR(I43*'Planning sheet'!S91, 0)</f>
        <v>0</v>
      </c>
      <c r="T43" s="32">
        <f>IFERROR(I43*'Planning sheet'!T91, 0)</f>
        <v>0</v>
      </c>
      <c r="U43" s="32">
        <f>IFERROR(I43*'Planning sheet'!U91, 0)</f>
        <v>0</v>
      </c>
      <c r="V43" s="32">
        <f>IFERROR(I43*'Planning sheet'!V91, 0)</f>
        <v>0</v>
      </c>
      <c r="W43" s="32">
        <f>IFERROR(I43*'Planning sheet'!W91, 0)</f>
        <v>0</v>
      </c>
    </row>
    <row r="44" spans="1:23" s="138" customFormat="1" x14ac:dyDescent="0.25">
      <c r="A44" s="138">
        <v>150000495</v>
      </c>
      <c r="B44" s="138" t="s">
        <v>57</v>
      </c>
      <c r="C44" s="138" t="s">
        <v>20</v>
      </c>
      <c r="D44" s="138" t="s">
        <v>43</v>
      </c>
      <c r="H44" s="143" t="s">
        <v>696</v>
      </c>
      <c r="I44" s="143">
        <v>6.9999999999999991</v>
      </c>
      <c r="J44" s="143"/>
      <c r="K44" s="143"/>
      <c r="L44" s="143">
        <f>IFERROR(I44*'Planning sheet'!L95, 0)</f>
        <v>1289.9389999999999</v>
      </c>
      <c r="M44" s="143">
        <f>IFERROR(I44*'Planning sheet'!M95, 0)</f>
        <v>2504.4319999999993</v>
      </c>
      <c r="N44" s="143">
        <f>IFERROR(I44*'Planning sheet'!N95, 0)</f>
        <v>2563.9039999999995</v>
      </c>
      <c r="O44" s="143">
        <f>IFERROR(I44*'Planning sheet'!O95, 0)</f>
        <v>3019.8559999999993</v>
      </c>
      <c r="P44" s="143">
        <f>IFERROR(I44*'Planning sheet'!P95, 0)</f>
        <v>2912.4759999999997</v>
      </c>
      <c r="Q44" s="143">
        <f>IFERROR(I44*'Planning sheet'!Q95, 0)</f>
        <v>2915.7799999999993</v>
      </c>
      <c r="R44" s="143">
        <f>IFERROR(I44*'Planning sheet'!R95, 0)</f>
        <v>2950.4719999999993</v>
      </c>
      <c r="S44" s="143">
        <f>IFERROR(I44*'Planning sheet'!S95, 0)</f>
        <v>2782.7939999999994</v>
      </c>
      <c r="T44" s="143">
        <f>IFERROR(I44*'Planning sheet'!T95, 0)</f>
        <v>2899.2599999999993</v>
      </c>
      <c r="U44" s="143">
        <f>IFERROR(I44*'Planning sheet'!U95, 0)</f>
        <v>2942.2119999999995</v>
      </c>
      <c r="V44" s="143">
        <f>IFERROR(I44*'Planning sheet'!V95, 0)</f>
        <v>2895.9559999999992</v>
      </c>
      <c r="W44" s="143">
        <f>IFERROR(I44*'Planning sheet'!W95, 0)</f>
        <v>2815.8339999999998</v>
      </c>
    </row>
    <row r="45" spans="1:23" s="136" customFormat="1" x14ac:dyDescent="0.25">
      <c r="A45" s="136">
        <v>150000495</v>
      </c>
      <c r="B45" s="136" t="s">
        <v>57</v>
      </c>
      <c r="C45" s="136" t="s">
        <v>20</v>
      </c>
      <c r="D45" s="136" t="s">
        <v>43</v>
      </c>
      <c r="H45" s="142" t="s">
        <v>697</v>
      </c>
      <c r="I45" s="142">
        <v>13.132013826251553</v>
      </c>
      <c r="J45" s="142"/>
      <c r="K45" s="142">
        <v>38698.18</v>
      </c>
      <c r="L45" s="142">
        <f>IFERROR(I45*'Planning sheet'!L96, 0)</f>
        <v>36278.251888139843</v>
      </c>
      <c r="M45" s="142">
        <f>IFERROR(I45*'Planning sheet'!M96, 0)</f>
        <v>31579.93250943887</v>
      </c>
      <c r="N45" s="142">
        <f>IFERROR(I45*'Planning sheet'!N96, 0)</f>
        <v>26770.043541270061</v>
      </c>
      <c r="O45" s="142">
        <f>IFERROR(I45*'Planning sheet'!O96, 0)</f>
        <v>21104.787720514534</v>
      </c>
      <c r="P45" s="142">
        <f>IFERROR(I45*'Planning sheet'!P96, 0)</f>
        <v>15640.976991853702</v>
      </c>
      <c r="Q45" s="142">
        <f>IFERROR(I45*'Planning sheet'!Q96, 0)</f>
        <v>10170.967952666881</v>
      </c>
      <c r="R45" s="142">
        <f>IFERROR(I45*'Planning sheet'!R96, 0)</f>
        <v>4635.8766529571567</v>
      </c>
      <c r="S45" s="142">
        <f>IFERROR(I45*'Planning sheet'!S96, 0)</f>
        <v>203.27044201655505</v>
      </c>
      <c r="T45" s="142">
        <f>IFERROR(I45*'Planning sheet'!T96, 0)</f>
        <v>279.69876248533973</v>
      </c>
      <c r="U45" s="142">
        <f>IFERROR(I45*'Planning sheet'!U96, 0)</f>
        <v>275.5490461162446</v>
      </c>
      <c r="V45" s="142">
        <f>IFERROR(I45*'Planning sheet'!V96, 0)</f>
        <v>358.17567711101975</v>
      </c>
      <c r="W45" s="142">
        <f>IFERROR(I45*'Planning sheet'!W96, 0)</f>
        <v>197.15092357352322</v>
      </c>
    </row>
    <row r="46" spans="1:23" ht="15.75" thickBot="1" x14ac:dyDescent="0.3">
      <c r="A46">
        <v>150000495</v>
      </c>
      <c r="B46" t="s">
        <v>57</v>
      </c>
      <c r="C46" t="s">
        <v>20</v>
      </c>
      <c r="D46" t="s">
        <v>43</v>
      </c>
      <c r="H46" s="32" t="s">
        <v>699</v>
      </c>
      <c r="I46" s="32">
        <v>6.9999999999999991</v>
      </c>
      <c r="J46" s="32"/>
      <c r="K46" s="32"/>
      <c r="L46" s="32">
        <f>IFERROR(I46*'Planning sheet'!L98, 0)</f>
        <v>0</v>
      </c>
      <c r="M46" s="32">
        <f>IFERROR(I46*'Planning sheet'!M98, 0)</f>
        <v>0</v>
      </c>
      <c r="N46" s="32">
        <f>IFERROR(I46*'Planning sheet'!N98, 0)</f>
        <v>0</v>
      </c>
      <c r="O46" s="32">
        <f>IFERROR(I46*'Planning sheet'!O98, 0)</f>
        <v>0</v>
      </c>
      <c r="P46" s="32">
        <f>IFERROR(I46*'Planning sheet'!P98, 0)</f>
        <v>0</v>
      </c>
      <c r="Q46" s="32">
        <f>IFERROR(I46*'Planning sheet'!Q98, 0)</f>
        <v>0</v>
      </c>
      <c r="R46" s="32">
        <f>IFERROR(I46*'Planning sheet'!R98, 0)</f>
        <v>0</v>
      </c>
      <c r="S46" s="32">
        <f>IFERROR(I46*'Planning sheet'!S98, 0)</f>
        <v>419.99999999999994</v>
      </c>
      <c r="T46" s="32">
        <f>IFERROR(I46*'Planning sheet'!T98, 0)</f>
        <v>2939.9999999999995</v>
      </c>
      <c r="U46" s="32">
        <f>IFERROR(I46*'Planning sheet'!U98, 0)</f>
        <v>2939.9999999999995</v>
      </c>
      <c r="V46" s="32">
        <f>IFERROR(I46*'Planning sheet'!V98, 0)</f>
        <v>2939.9999999999995</v>
      </c>
      <c r="W46" s="32">
        <f>IFERROR(I46*'Planning sheet'!W98, 0)</f>
        <v>2729.9999999999995</v>
      </c>
    </row>
    <row r="47" spans="1:23" s="138" customFormat="1" x14ac:dyDescent="0.25">
      <c r="A47" s="138">
        <v>150000497</v>
      </c>
      <c r="B47" s="138" t="s">
        <v>59</v>
      </c>
      <c r="C47" s="138" t="s">
        <v>20</v>
      </c>
      <c r="D47" s="138" t="s">
        <v>21</v>
      </c>
      <c r="H47" s="143" t="s">
        <v>696</v>
      </c>
      <c r="I47" s="143">
        <v>293</v>
      </c>
      <c r="J47" s="143"/>
      <c r="K47" s="143"/>
      <c r="L47" s="143">
        <f>IFERROR(I47*'Planning sheet'!L103, 0)</f>
        <v>94772.608000000007</v>
      </c>
      <c r="M47" s="143">
        <f>IFERROR(I47*'Planning sheet'!M103, 0)</f>
        <v>135222.43000000002</v>
      </c>
      <c r="N47" s="143">
        <f>IFERROR(I47*'Planning sheet'!N103, 0)</f>
        <v>135225.35999999999</v>
      </c>
      <c r="O47" s="143">
        <f>IFERROR(I47*'Planning sheet'!O103, 0)</f>
        <v>138480.59</v>
      </c>
      <c r="P47" s="143">
        <f>IFERROR(I47*'Planning sheet'!P103, 0)</f>
        <v>134400.85800000001</v>
      </c>
      <c r="Q47" s="143">
        <f>IFERROR(I47*'Planning sheet'!Q103, 0)</f>
        <v>138768.31599999999</v>
      </c>
      <c r="R47" s="143">
        <f>IFERROR(I47*'Planning sheet'!R103, 0)</f>
        <v>136037.55600000001</v>
      </c>
      <c r="S47" s="143">
        <f>IFERROR(I47*'Planning sheet'!S103, 0)</f>
        <v>134322.92000000001</v>
      </c>
      <c r="T47" s="143">
        <f>IFERROR(I47*'Planning sheet'!T103, 0)</f>
        <v>133624.40800000002</v>
      </c>
      <c r="U47" s="143">
        <f>IFERROR(I47*'Planning sheet'!U103, 0)</f>
        <v>131127.462</v>
      </c>
      <c r="V47" s="143">
        <f>IFERROR(I47*'Planning sheet'!V103, 0)</f>
        <v>136247.34400000001</v>
      </c>
      <c r="W47" s="143">
        <f>IFERROR(I47*'Planning sheet'!W103, 0)</f>
        <v>129361.84400000001</v>
      </c>
    </row>
    <row r="48" spans="1:23" s="136" customFormat="1" x14ac:dyDescent="0.25">
      <c r="A48" s="136">
        <v>150000497</v>
      </c>
      <c r="B48" s="136" t="s">
        <v>59</v>
      </c>
      <c r="C48" s="136" t="s">
        <v>20</v>
      </c>
      <c r="D48" s="136" t="s">
        <v>21</v>
      </c>
      <c r="H48" s="142" t="s">
        <v>697</v>
      </c>
      <c r="I48" s="142">
        <v>315</v>
      </c>
      <c r="J48" s="142"/>
      <c r="K48" s="142">
        <v>237454.56</v>
      </c>
      <c r="L48" s="142">
        <f>IFERROR(I48*'Planning sheet'!L104, 0)</f>
        <v>135565.91999999998</v>
      </c>
      <c r="M48" s="142">
        <f>IFERROR(I48*'Planning sheet'!M104, 0)</f>
        <v>305190.26999999996</v>
      </c>
      <c r="N48" s="142">
        <f>IFERROR(I48*'Planning sheet'!N104, 0)</f>
        <v>159811.47</v>
      </c>
      <c r="O48" s="142">
        <f>IFERROR(I48*'Planning sheet'!O104, 0)</f>
        <v>325933.02</v>
      </c>
      <c r="P48" s="142">
        <f>IFERROR(I48*'Planning sheet'!P104, 0)</f>
        <v>181440.63000000003</v>
      </c>
      <c r="Q48" s="142">
        <f>IFERROR(I48*'Planning sheet'!Q104, 0)</f>
        <v>347252.85000000003</v>
      </c>
      <c r="R48" s="142">
        <f>IFERROR(I48*'Planning sheet'!R104, 0)</f>
        <v>201000.87000000002</v>
      </c>
      <c r="S48" s="142">
        <f>IFERROR(I48*'Planning sheet'!S104, 0)</f>
        <v>371592.26999999996</v>
      </c>
      <c r="T48" s="142">
        <f>IFERROR(I48*'Planning sheet'!T104, 0)</f>
        <v>227934.62999999995</v>
      </c>
      <c r="U48" s="142">
        <f>IFERROR(I48*'Planning sheet'!U104, 0)</f>
        <v>401961.41999999993</v>
      </c>
      <c r="V48" s="142">
        <f>IFERROR(I48*'Planning sheet'!V104, 0)</f>
        <v>255483.89999999991</v>
      </c>
      <c r="W48" s="142">
        <f>IFERROR(I48*'Planning sheet'!W104, 0)</f>
        <v>431408.87999999989</v>
      </c>
    </row>
    <row r="49" spans="1:23" ht="15.75" thickBot="1" x14ac:dyDescent="0.3">
      <c r="A49">
        <v>150000497</v>
      </c>
      <c r="B49" t="s">
        <v>59</v>
      </c>
      <c r="C49" t="s">
        <v>20</v>
      </c>
      <c r="D49" t="s">
        <v>21</v>
      </c>
      <c r="H49" s="32" t="s">
        <v>699</v>
      </c>
      <c r="I49" s="32">
        <v>293</v>
      </c>
      <c r="J49" s="32"/>
      <c r="K49" s="32"/>
      <c r="L49" s="32">
        <f>IFERROR(I49*'Planning sheet'!L106, 0)</f>
        <v>0</v>
      </c>
      <c r="M49" s="32">
        <f>IFERROR(I49*'Planning sheet'!M106, 0)</f>
        <v>293000</v>
      </c>
      <c r="N49" s="32">
        <f>IFERROR(I49*'Planning sheet'!N106, 0)</f>
        <v>0</v>
      </c>
      <c r="O49" s="32">
        <f>IFERROR(I49*'Planning sheet'!O106, 0)</f>
        <v>293000</v>
      </c>
      <c r="P49" s="32">
        <f>IFERROR(I49*'Planning sheet'!P106, 0)</f>
        <v>0</v>
      </c>
      <c r="Q49" s="32">
        <f>IFERROR(I49*'Planning sheet'!Q106, 0)</f>
        <v>293000</v>
      </c>
      <c r="R49" s="32">
        <f>IFERROR(I49*'Planning sheet'!R106, 0)</f>
        <v>0</v>
      </c>
      <c r="S49" s="32">
        <f>IFERROR(I49*'Planning sheet'!S106, 0)</f>
        <v>293000</v>
      </c>
      <c r="T49" s="32">
        <f>IFERROR(I49*'Planning sheet'!T106, 0)</f>
        <v>0</v>
      </c>
      <c r="U49" s="32">
        <f>IFERROR(I49*'Planning sheet'!U106, 0)</f>
        <v>293000</v>
      </c>
      <c r="V49" s="32">
        <f>IFERROR(I49*'Planning sheet'!V106, 0)</f>
        <v>0</v>
      </c>
      <c r="W49" s="32">
        <f>IFERROR(I49*'Planning sheet'!W106, 0)</f>
        <v>293000</v>
      </c>
    </row>
    <row r="50" spans="1:23" s="138" customFormat="1" x14ac:dyDescent="0.25">
      <c r="A50" s="138">
        <v>150000518</v>
      </c>
      <c r="B50" s="138" t="s">
        <v>61</v>
      </c>
      <c r="C50" s="138" t="s">
        <v>20</v>
      </c>
      <c r="D50" s="138" t="s">
        <v>62</v>
      </c>
      <c r="H50" s="143" t="s">
        <v>696</v>
      </c>
      <c r="I50" s="143">
        <v>15.249999868083972</v>
      </c>
      <c r="J50" s="143"/>
      <c r="K50" s="143"/>
      <c r="L50" s="143">
        <f>IFERROR(I50*'Planning sheet'!L112, 0)</f>
        <v>55939.027766114465</v>
      </c>
      <c r="M50" s="143">
        <f>IFERROR(I50*'Planning sheet'!M112, 0)</f>
        <v>54524.788528347963</v>
      </c>
      <c r="N50" s="143">
        <f>IFERROR(I50*'Planning sheet'!N112, 0)</f>
        <v>55360.641021117641</v>
      </c>
      <c r="O50" s="143">
        <f>IFERROR(I50*'Planning sheet'!O112, 0)</f>
        <v>60317.241728241897</v>
      </c>
      <c r="P50" s="143">
        <f>IFERROR(I50*'Planning sheet'!P112, 0)</f>
        <v>60131.862729845467</v>
      </c>
      <c r="Q50" s="143">
        <f>IFERROR(I50*'Planning sheet'!Q112, 0)</f>
        <v>60302.708478367611</v>
      </c>
      <c r="R50" s="143">
        <f>IFERROR(I50*'Planning sheet'!R112, 0)</f>
        <v>60481.804476818397</v>
      </c>
      <c r="S50" s="143">
        <f>IFERROR(I50*'Planning sheet'!S112, 0)</f>
        <v>60108.591230046775</v>
      </c>
      <c r="T50" s="143">
        <f>IFERROR(I50*'Planning sheet'!T112, 0)</f>
        <v>60126.037229895861</v>
      </c>
      <c r="U50" s="143">
        <f>IFERROR(I50*'Planning sheet'!U112, 0)</f>
        <v>60276.89022859095</v>
      </c>
      <c r="V50" s="143">
        <f>IFERROR(I50*'Planning sheet'!V112, 0)</f>
        <v>60286.512978507708</v>
      </c>
      <c r="W50" s="143">
        <f>IFERROR(I50*'Planning sheet'!W112, 0)</f>
        <v>60034.872730684459</v>
      </c>
    </row>
    <row r="51" spans="1:23" s="136" customFormat="1" x14ac:dyDescent="0.25">
      <c r="A51" s="136">
        <v>150000518</v>
      </c>
      <c r="B51" s="136" t="s">
        <v>61</v>
      </c>
      <c r="C51" s="136" t="s">
        <v>20</v>
      </c>
      <c r="D51" s="136" t="s">
        <v>62</v>
      </c>
      <c r="H51" s="142" t="s">
        <v>697</v>
      </c>
      <c r="I51" s="142">
        <v>17.232087148077877</v>
      </c>
      <c r="J51" s="142"/>
      <c r="K51" s="142">
        <v>48718.35</v>
      </c>
      <c r="L51" s="142">
        <f>IFERROR(I51*'Planning sheet'!L113, 0)</f>
        <v>42891.612676358978</v>
      </c>
      <c r="M51" s="142">
        <f>IFERROR(I51*'Planning sheet'!M113, 0)</f>
        <v>43315.590948550285</v>
      </c>
      <c r="N51" s="142">
        <f>IFERROR(I51*'Planning sheet'!N113, 0)</f>
        <v>43312.041138597786</v>
      </c>
      <c r="O51" s="142">
        <f>IFERROR(I51*'Planning sheet'!O113, 0)</f>
        <v>42877.292811938933</v>
      </c>
      <c r="P51" s="142">
        <f>IFERROR(I51*'Planning sheet'!P113, 0)</f>
        <v>43168.980351094448</v>
      </c>
      <c r="Q51" s="142">
        <f>IFERROR(I51*'Planning sheet'!Q113, 0)</f>
        <v>43267.616817930044</v>
      </c>
      <c r="R51" s="142">
        <f>IFERROR(I51*'Planning sheet'!R113, 0)</f>
        <v>43163.879653298609</v>
      </c>
      <c r="S51" s="142">
        <f>IFERROR(I51*'Planning sheet'!S113, 0)</f>
        <v>42964.900742999758</v>
      </c>
      <c r="T51" s="142">
        <f>IFERROR(I51*'Planning sheet'!T113, 0)</f>
        <v>43263.170939445838</v>
      </c>
      <c r="U51" s="142">
        <f>IFERROR(I51*'Planning sheet'!U113, 0)</f>
        <v>42874.018715380793</v>
      </c>
      <c r="V51" s="142">
        <f>IFERROR(I51*'Planning sheet'!V113, 0)</f>
        <v>42990.955658767649</v>
      </c>
      <c r="W51" s="142">
        <f>IFERROR(I51*'Planning sheet'!W113, 0)</f>
        <v>42875.276657742601</v>
      </c>
    </row>
    <row r="52" spans="1:23" ht="15.75" thickBot="1" x14ac:dyDescent="0.3">
      <c r="A52">
        <v>150000518</v>
      </c>
      <c r="B52" t="s">
        <v>61</v>
      </c>
      <c r="C52" t="s">
        <v>20</v>
      </c>
      <c r="D52" t="s">
        <v>62</v>
      </c>
      <c r="H52" s="32" t="s">
        <v>699</v>
      </c>
      <c r="I52" s="32">
        <v>15.249999868083972</v>
      </c>
      <c r="J52" s="32"/>
      <c r="K52" s="32"/>
      <c r="L52" s="32">
        <f>IFERROR(I52*'Planning sheet'!L115, 0)</f>
        <v>50782.499560719625</v>
      </c>
      <c r="M52" s="32">
        <f>IFERROR(I52*'Planning sheet'!M115, 0)</f>
        <v>54899.999525102299</v>
      </c>
      <c r="N52" s="32">
        <f>IFERROR(I52*'Planning sheet'!N115, 0)</f>
        <v>55357.499521144819</v>
      </c>
      <c r="O52" s="32">
        <f>IFERROR(I52*'Planning sheet'!O115, 0)</f>
        <v>59932.499481570012</v>
      </c>
      <c r="P52" s="32">
        <f>IFERROR(I52*'Planning sheet'!P115, 0)</f>
        <v>60389.999477612531</v>
      </c>
      <c r="Q52" s="32">
        <f>IFERROR(I52*'Planning sheet'!Q115, 0)</f>
        <v>60389.999477612531</v>
      </c>
      <c r="R52" s="32">
        <f>IFERROR(I52*'Planning sheet'!R115, 0)</f>
        <v>60389.999477612531</v>
      </c>
      <c r="S52" s="32">
        <f>IFERROR(I52*'Planning sheet'!S115, 0)</f>
        <v>59932.499481570012</v>
      </c>
      <c r="T52" s="32">
        <f>IFERROR(I52*'Planning sheet'!T115, 0)</f>
        <v>60389.999477612531</v>
      </c>
      <c r="U52" s="32">
        <f>IFERROR(I52*'Planning sheet'!U115, 0)</f>
        <v>59932.499481570012</v>
      </c>
      <c r="V52" s="32">
        <f>IFERROR(I52*'Planning sheet'!V115, 0)</f>
        <v>60389.999477612531</v>
      </c>
      <c r="W52" s="32">
        <f>IFERROR(I52*'Planning sheet'!W115, 0)</f>
        <v>59932.499481570012</v>
      </c>
    </row>
    <row r="53" spans="1:23" s="138" customFormat="1" x14ac:dyDescent="0.25">
      <c r="A53" s="138">
        <v>150000530</v>
      </c>
      <c r="B53" s="138" t="s">
        <v>64</v>
      </c>
      <c r="C53" s="138" t="s">
        <v>20</v>
      </c>
      <c r="D53" s="138" t="s">
        <v>51</v>
      </c>
      <c r="H53" s="143" t="s">
        <v>696</v>
      </c>
      <c r="I53" s="143">
        <v>3.29</v>
      </c>
      <c r="J53" s="143"/>
      <c r="K53" s="143"/>
      <c r="L53" s="143">
        <f>IFERROR(I53*'Planning sheet'!L118, 0)</f>
        <v>715.61447999999996</v>
      </c>
      <c r="M53" s="143">
        <f>IFERROR(I53*'Planning sheet'!M118, 0)</f>
        <v>131.82371999999998</v>
      </c>
      <c r="N53" s="143">
        <f>IFERROR(I53*'Planning sheet'!N118, 0)</f>
        <v>282.4794</v>
      </c>
      <c r="O53" s="143">
        <f>IFERROR(I53*'Planning sheet'!O118, 0)</f>
        <v>2041.6983299999999</v>
      </c>
      <c r="P53" s="143">
        <f>IFERROR(I53*'Planning sheet'!P118, 0)</f>
        <v>2095.05555</v>
      </c>
      <c r="Q53" s="143">
        <f>IFERROR(I53*'Planning sheet'!Q118, 0)</f>
        <v>2109.1795199999997</v>
      </c>
      <c r="R53" s="143">
        <f>IFERROR(I53*'Planning sheet'!R118, 0)</f>
        <v>2138.9967899999997</v>
      </c>
      <c r="S53" s="143">
        <f>IFERROR(I53*'Planning sheet'!S118, 0)</f>
        <v>2098.1942100000001</v>
      </c>
      <c r="T53" s="143">
        <f>IFERROR(I53*'Planning sheet'!T118, 0)</f>
        <v>2104.4715299999998</v>
      </c>
      <c r="U53" s="143">
        <f>IFERROR(I53*'Planning sheet'!U118, 0)</f>
        <v>2165.6754000000001</v>
      </c>
      <c r="V53" s="143">
        <f>IFERROR(I53*'Planning sheet'!V118, 0)</f>
        <v>2165.6754000000001</v>
      </c>
      <c r="W53" s="143">
        <f>IFERROR(I53*'Planning sheet'!W118, 0)</f>
        <v>2080.9315799999999</v>
      </c>
    </row>
    <row r="54" spans="1:23" s="136" customFormat="1" x14ac:dyDescent="0.25">
      <c r="A54" s="136">
        <v>150000530</v>
      </c>
      <c r="B54" s="136" t="s">
        <v>64</v>
      </c>
      <c r="C54" s="136" t="s">
        <v>20</v>
      </c>
      <c r="D54" s="136" t="s">
        <v>51</v>
      </c>
      <c r="H54" s="142" t="s">
        <v>697</v>
      </c>
      <c r="I54" s="142">
        <v>18.221957505947252</v>
      </c>
      <c r="J54" s="142"/>
      <c r="K54" s="142">
        <v>5139.74</v>
      </c>
      <c r="L54" s="142">
        <f>IFERROR(I54*'Planning sheet'!L119, 0)</f>
        <v>1176.2455789664009</v>
      </c>
      <c r="M54" s="142">
        <f>IFERROR(I54*'Planning sheet'!M119, 0)</f>
        <v>446.12818561810639</v>
      </c>
      <c r="N54" s="142">
        <f>IFERROR(I54*'Planning sheet'!N119, 0)</f>
        <v>521.56708969272802</v>
      </c>
      <c r="O54" s="142">
        <f>IFERROR(I54*'Planning sheet'!O119, 0)</f>
        <v>693.27259527127001</v>
      </c>
      <c r="P54" s="142">
        <f>IFERROR(I54*'Planning sheet'!P119, 0)</f>
        <v>569.45439401835915</v>
      </c>
      <c r="Q54" s="142">
        <f>IFERROR(I54*'Planning sheet'!Q119, 0)</f>
        <v>367.40932919241669</v>
      </c>
      <c r="R54" s="142">
        <f>IFERROR(I54*'Planning sheet'!R119, 0)</f>
        <v>546.87738866849202</v>
      </c>
      <c r="S54" s="142">
        <f>IFERROR(I54*'Planning sheet'!S119, 0)</f>
        <v>405.67543995490638</v>
      </c>
      <c r="T54" s="142">
        <f>IFERROR(I54*'Planning sheet'!T119, 0)</f>
        <v>229.7059963199751</v>
      </c>
      <c r="U54" s="142">
        <f>IFERROR(I54*'Planning sheet'!U119, 0)</f>
        <v>261.41220238032349</v>
      </c>
      <c r="V54" s="142">
        <f>IFERROR(I54*'Planning sheet'!V119, 0)</f>
        <v>293.11840844067189</v>
      </c>
      <c r="W54" s="142">
        <f>IFERROR(I54*'Planning sheet'!W119, 0)</f>
        <v>247.5270707607927</v>
      </c>
    </row>
    <row r="55" spans="1:23" ht="15.75" thickBot="1" x14ac:dyDescent="0.3">
      <c r="A55">
        <v>150000530</v>
      </c>
      <c r="B55" t="s">
        <v>64</v>
      </c>
      <c r="C55" t="s">
        <v>20</v>
      </c>
      <c r="D55" t="s">
        <v>51</v>
      </c>
      <c r="H55" s="32" t="s">
        <v>699</v>
      </c>
      <c r="I55" s="32">
        <v>3.29</v>
      </c>
      <c r="J55" s="32"/>
      <c r="K55" s="32"/>
      <c r="L55" s="32">
        <f>IFERROR(I55*'Planning sheet'!L121, 0)</f>
        <v>0</v>
      </c>
      <c r="M55" s="32">
        <f>IFERROR(I55*'Planning sheet'!M121, 0)</f>
        <v>0</v>
      </c>
      <c r="N55" s="32">
        <f>IFERROR(I55*'Planning sheet'!N121, 0)</f>
        <v>296.10000000000002</v>
      </c>
      <c r="O55" s="32">
        <f>IFERROR(I55*'Planning sheet'!O121, 0)</f>
        <v>2072.6999999999998</v>
      </c>
      <c r="P55" s="32">
        <f>IFERROR(I55*'Planning sheet'!P121, 0)</f>
        <v>2072.6999999999998</v>
      </c>
      <c r="Q55" s="32">
        <f>IFERROR(I55*'Planning sheet'!Q121, 0)</f>
        <v>2072.6999999999998</v>
      </c>
      <c r="R55" s="32">
        <f>IFERROR(I55*'Planning sheet'!R121, 0)</f>
        <v>2171.4</v>
      </c>
      <c r="S55" s="32">
        <f>IFERROR(I55*'Planning sheet'!S121, 0)</f>
        <v>2072.6999999999998</v>
      </c>
      <c r="T55" s="32">
        <f>IFERROR(I55*'Planning sheet'!T121, 0)</f>
        <v>2072.6999999999998</v>
      </c>
      <c r="U55" s="32">
        <f>IFERROR(I55*'Planning sheet'!U121, 0)</f>
        <v>2171.4</v>
      </c>
      <c r="V55" s="32">
        <f>IFERROR(I55*'Planning sheet'!V121, 0)</f>
        <v>2171.4</v>
      </c>
      <c r="W55" s="32">
        <f>IFERROR(I55*'Planning sheet'!W121, 0)</f>
        <v>2072.6999999999998</v>
      </c>
    </row>
    <row r="56" spans="1:23" s="138" customFormat="1" x14ac:dyDescent="0.25">
      <c r="A56" s="138">
        <v>150000543</v>
      </c>
      <c r="B56" s="138" t="s">
        <v>66</v>
      </c>
      <c r="C56" s="138" t="s">
        <v>20</v>
      </c>
      <c r="D56" s="138" t="s">
        <v>67</v>
      </c>
      <c r="H56" s="143" t="s">
        <v>696</v>
      </c>
      <c r="I56" s="143">
        <v>17.400000534520682</v>
      </c>
      <c r="J56" s="143"/>
      <c r="K56" s="143"/>
      <c r="L56" s="143">
        <f>IFERROR(I56*'Planning sheet'!L124, 0)</f>
        <v>2694.2160827651824</v>
      </c>
      <c r="M56" s="143">
        <f>IFERROR(I56*'Planning sheet'!M124, 0)</f>
        <v>10642.153526922471</v>
      </c>
      <c r="N56" s="143">
        <f>IFERROR(I56*'Planning sheet'!N124, 0)</f>
        <v>11719.839960028543</v>
      </c>
      <c r="O56" s="143">
        <f>IFERROR(I56*'Planning sheet'!O124, 0)</f>
        <v>12123.972372443321</v>
      </c>
      <c r="P56" s="143">
        <f>IFERROR(I56*'Planning sheet'!P124, 0)</f>
        <v>11719.839960028543</v>
      </c>
      <c r="Q56" s="143">
        <f>IFERROR(I56*'Planning sheet'!Q124, 0)</f>
        <v>11989.261568305063</v>
      </c>
      <c r="R56" s="143">
        <f>IFERROR(I56*'Planning sheet'!R124, 0)</f>
        <v>11854.550764166803</v>
      </c>
      <c r="S56" s="143">
        <f>IFERROR(I56*'Planning sheet'!S124, 0)</f>
        <v>11854.550764166803</v>
      </c>
      <c r="T56" s="143">
        <f>IFERROR(I56*'Planning sheet'!T124, 0)</f>
        <v>11719.839960028543</v>
      </c>
      <c r="U56" s="143">
        <f>IFERROR(I56*'Planning sheet'!U124, 0)</f>
        <v>12258.68317658158</v>
      </c>
      <c r="V56" s="143">
        <f>IFERROR(I56*'Planning sheet'!V124, 0)</f>
        <v>11719.839960028543</v>
      </c>
      <c r="W56" s="143">
        <f>IFERROR(I56*'Planning sheet'!W124, 0)</f>
        <v>11989.261568305063</v>
      </c>
    </row>
    <row r="57" spans="1:23" s="136" customFormat="1" x14ac:dyDescent="0.25">
      <c r="A57" s="136">
        <v>150000543</v>
      </c>
      <c r="B57" s="136" t="s">
        <v>66</v>
      </c>
      <c r="C57" s="136" t="s">
        <v>20</v>
      </c>
      <c r="D57" s="136" t="s">
        <v>67</v>
      </c>
      <c r="H57" s="142" t="s">
        <v>697</v>
      </c>
      <c r="I57" s="142">
        <v>17.400033719640348</v>
      </c>
      <c r="J57" s="142"/>
      <c r="K57" s="142">
        <v>54491.79</v>
      </c>
      <c r="L57" s="142">
        <f>IFERROR(I57*'Planning sheet'!L125, 0)</f>
        <v>51797.56877885088</v>
      </c>
      <c r="M57" s="142">
        <f>IFERROR(I57*'Planning sheet'!M125, 0)</f>
        <v>41155.394955311895</v>
      </c>
      <c r="N57" s="142">
        <f>IFERROR(I57*'Planning sheet'!N125, 0)</f>
        <v>29435.532643313258</v>
      </c>
      <c r="O57" s="142">
        <f>IFERROR(I57*'Planning sheet'!O125, 0)</f>
        <v>17311.537148142255</v>
      </c>
      <c r="P57" s="142">
        <f>IFERROR(I57*'Planning sheet'!P125, 0)</f>
        <v>15509.694056338622</v>
      </c>
      <c r="Q57" s="142">
        <f>IFERROR(I57*'Planning sheet'!Q125, 0)</f>
        <v>15526.432888776915</v>
      </c>
      <c r="R57" s="142">
        <f>IFERROR(I57*'Planning sheet'!R125, 0)</f>
        <v>15677.882782272663</v>
      </c>
      <c r="S57" s="142">
        <f>IFERROR(I57*'Planning sheet'!S125, 0)</f>
        <v>15307.331664179201</v>
      </c>
      <c r="T57" s="142">
        <f>IFERROR(I57*'Planning sheet'!T125, 0)</f>
        <v>15593.492618732407</v>
      </c>
      <c r="U57" s="142">
        <f>IFERROR(I57*'Planning sheet'!U125, 0)</f>
        <v>15340.80932905579</v>
      </c>
      <c r="V57" s="142">
        <f>IFERROR(I57*'Planning sheet'!V125, 0)</f>
        <v>15626.970283608995</v>
      </c>
      <c r="W57" s="142">
        <f>IFERROR(I57*'Planning sheet'!W125, 0)</f>
        <v>15643.709116047288</v>
      </c>
    </row>
    <row r="58" spans="1:23" ht="15.75" thickBot="1" x14ac:dyDescent="0.3">
      <c r="A58">
        <v>150000543</v>
      </c>
      <c r="B58" t="s">
        <v>66</v>
      </c>
      <c r="C58" t="s">
        <v>20</v>
      </c>
      <c r="D58" t="s">
        <v>67</v>
      </c>
      <c r="H58" s="32" t="s">
        <v>699</v>
      </c>
      <c r="I58" s="32">
        <v>17.400000534520682</v>
      </c>
      <c r="J58" s="32"/>
      <c r="K58" s="32"/>
      <c r="L58" s="32">
        <f>IFERROR(I58*'Planning sheet'!L127, 0)</f>
        <v>0</v>
      </c>
      <c r="M58" s="32">
        <f>IFERROR(I58*'Planning sheet'!M127, 0)</f>
        <v>0</v>
      </c>
      <c r="N58" s="32">
        <f>IFERROR(I58*'Planning sheet'!N127, 0)</f>
        <v>0</v>
      </c>
      <c r="O58" s="32">
        <f>IFERROR(I58*'Planning sheet'!O127, 0)</f>
        <v>0</v>
      </c>
      <c r="P58" s="32">
        <f>IFERROR(I58*'Planning sheet'!P127, 0)</f>
        <v>9918.0003046767888</v>
      </c>
      <c r="Q58" s="32">
        <f>IFERROR(I58*'Planning sheet'!Q127, 0)</f>
        <v>12006.00036881927</v>
      </c>
      <c r="R58" s="32">
        <f>IFERROR(I58*'Planning sheet'!R127, 0)</f>
        <v>12006.00036881927</v>
      </c>
      <c r="S58" s="32">
        <f>IFERROR(I58*'Planning sheet'!S127, 0)</f>
        <v>11484.000352783651</v>
      </c>
      <c r="T58" s="32">
        <f>IFERROR(I58*'Planning sheet'!T127, 0)</f>
        <v>12006.00036881927</v>
      </c>
      <c r="U58" s="32">
        <f>IFERROR(I58*'Planning sheet'!U127, 0)</f>
        <v>12006.00036881927</v>
      </c>
      <c r="V58" s="32">
        <f>IFERROR(I58*'Planning sheet'!V127, 0)</f>
        <v>12006.00036881927</v>
      </c>
      <c r="W58" s="32">
        <f>IFERROR(I58*'Planning sheet'!W127, 0)</f>
        <v>12006.00036881927</v>
      </c>
    </row>
    <row r="59" spans="1:23" s="138" customFormat="1" x14ac:dyDescent="0.25">
      <c r="A59" s="138">
        <v>150000544</v>
      </c>
      <c r="B59" s="138" t="s">
        <v>69</v>
      </c>
      <c r="C59" s="138" t="s">
        <v>20</v>
      </c>
      <c r="D59" s="138" t="s">
        <v>67</v>
      </c>
      <c r="H59" s="143" t="s">
        <v>696</v>
      </c>
      <c r="I59" s="143">
        <v>15.000000000000002</v>
      </c>
      <c r="J59" s="143"/>
      <c r="K59" s="143"/>
      <c r="L59" s="143">
        <f>IFERROR(I59*'Planning sheet'!L130, 0)</f>
        <v>677.4</v>
      </c>
      <c r="M59" s="143">
        <f>IFERROR(I59*'Planning sheet'!M130, 0)</f>
        <v>2675.7300000000005</v>
      </c>
      <c r="N59" s="143">
        <f>IFERROR(I59*'Planning sheet'!N130, 0)</f>
        <v>2946.6900000000005</v>
      </c>
      <c r="O59" s="143">
        <f>IFERROR(I59*'Planning sheet'!O130, 0)</f>
        <v>3048.3</v>
      </c>
      <c r="P59" s="143">
        <f>IFERROR(I59*'Planning sheet'!P130, 0)</f>
        <v>2946.6900000000005</v>
      </c>
      <c r="Q59" s="143">
        <f>IFERROR(I59*'Planning sheet'!Q130, 0)</f>
        <v>3014.4300000000003</v>
      </c>
      <c r="R59" s="143">
        <f>IFERROR(I59*'Planning sheet'!R130, 0)</f>
        <v>2980.5600000000004</v>
      </c>
      <c r="S59" s="143">
        <f>IFERROR(I59*'Planning sheet'!S130, 0)</f>
        <v>2980.5600000000004</v>
      </c>
      <c r="T59" s="143">
        <f>IFERROR(I59*'Planning sheet'!T130, 0)</f>
        <v>2946.6900000000005</v>
      </c>
      <c r="U59" s="143">
        <f>IFERROR(I59*'Planning sheet'!U130, 0)</f>
        <v>3082.1700000000005</v>
      </c>
      <c r="V59" s="143">
        <f>IFERROR(I59*'Planning sheet'!V130, 0)</f>
        <v>2946.6900000000005</v>
      </c>
      <c r="W59" s="143">
        <f>IFERROR(I59*'Planning sheet'!W130, 0)</f>
        <v>3014.4300000000003</v>
      </c>
    </row>
    <row r="60" spans="1:23" s="136" customFormat="1" x14ac:dyDescent="0.25">
      <c r="A60" s="136">
        <v>150000544</v>
      </c>
      <c r="B60" s="136" t="s">
        <v>69</v>
      </c>
      <c r="C60" s="136" t="s">
        <v>20</v>
      </c>
      <c r="D60" s="136" t="s">
        <v>67</v>
      </c>
      <c r="H60" s="142" t="s">
        <v>697</v>
      </c>
      <c r="I60" s="142">
        <v>15.000004016061032</v>
      </c>
      <c r="J60" s="142"/>
      <c r="K60" s="142">
        <v>18675.02</v>
      </c>
      <c r="L60" s="142">
        <f>IFERROR(I60*'Planning sheet'!L131, 0)</f>
        <v>17997.619818634685</v>
      </c>
      <c r="M60" s="142">
        <f>IFERROR(I60*'Planning sheet'!M131, 0)</f>
        <v>15321.889102241683</v>
      </c>
      <c r="N60" s="142">
        <f>IFERROR(I60*'Planning sheet'!N131, 0)</f>
        <v>12375.198313302557</v>
      </c>
      <c r="O60" s="142">
        <f>IFERROR(I60*'Planning sheet'!O131, 0)</f>
        <v>9326.897497158634</v>
      </c>
      <c r="P60" s="142">
        <f>IFERROR(I60*'Planning sheet'!P131, 0)</f>
        <v>6380.2067082195081</v>
      </c>
      <c r="Q60" s="142">
        <f>IFERROR(I60*'Planning sheet'!Q131, 0)</f>
        <v>4265.7761421075129</v>
      </c>
      <c r="R60" s="142">
        <f>IFERROR(I60*'Planning sheet'!R131, 0)</f>
        <v>3985.2160669911073</v>
      </c>
      <c r="S60" s="142">
        <f>IFERROR(I60*'Planning sheet'!S131, 0)</f>
        <v>4154.6561123565325</v>
      </c>
      <c r="T60" s="142">
        <f>IFERROR(I60*'Planning sheet'!T131, 0)</f>
        <v>3907.9660463083924</v>
      </c>
      <c r="U60" s="142">
        <f>IFERROR(I60*'Planning sheet'!U131, 0)</f>
        <v>3975.7960644690206</v>
      </c>
      <c r="V60" s="142">
        <f>IFERROR(I60*'Planning sheet'!V131, 0)</f>
        <v>4179.1061189027123</v>
      </c>
      <c r="W60" s="142">
        <f>IFERROR(I60*'Planning sheet'!W131, 0)</f>
        <v>3864.6760347180411</v>
      </c>
    </row>
    <row r="61" spans="1:23" ht="15.75" thickBot="1" x14ac:dyDescent="0.3">
      <c r="A61">
        <v>150000544</v>
      </c>
      <c r="B61" t="s">
        <v>69</v>
      </c>
      <c r="C61" t="s">
        <v>20</v>
      </c>
      <c r="D61" t="s">
        <v>67</v>
      </c>
      <c r="H61" s="32" t="s">
        <v>699</v>
      </c>
      <c r="I61" s="32">
        <v>15.000000000000002</v>
      </c>
      <c r="J61" s="32"/>
      <c r="K61" s="32"/>
      <c r="L61" s="32">
        <f>IFERROR(I61*'Planning sheet'!L133, 0)</f>
        <v>0</v>
      </c>
      <c r="M61" s="32">
        <f>IFERROR(I61*'Planning sheet'!M133, 0)</f>
        <v>0</v>
      </c>
      <c r="N61" s="32">
        <f>IFERROR(I61*'Planning sheet'!N133, 0)</f>
        <v>0</v>
      </c>
      <c r="O61" s="32">
        <f>IFERROR(I61*'Planning sheet'!O133, 0)</f>
        <v>0</v>
      </c>
      <c r="P61" s="32">
        <f>IFERROR(I61*'Planning sheet'!P133, 0)</f>
        <v>0</v>
      </c>
      <c r="Q61" s="32">
        <f>IFERROR(I61*'Planning sheet'!Q133, 0)</f>
        <v>900.00000000000011</v>
      </c>
      <c r="R61" s="32">
        <f>IFERROR(I61*'Planning sheet'!R133, 0)</f>
        <v>2700.0000000000005</v>
      </c>
      <c r="S61" s="32">
        <f>IFERROR(I61*'Planning sheet'!S133, 0)</f>
        <v>3150.0000000000005</v>
      </c>
      <c r="T61" s="32">
        <f>IFERROR(I61*'Planning sheet'!T133, 0)</f>
        <v>2700.0000000000005</v>
      </c>
      <c r="U61" s="32">
        <f>IFERROR(I61*'Planning sheet'!U133, 0)</f>
        <v>3150.0000000000005</v>
      </c>
      <c r="V61" s="32">
        <f>IFERROR(I61*'Planning sheet'!V133, 0)</f>
        <v>3150.0000000000005</v>
      </c>
      <c r="W61" s="32">
        <f>IFERROR(I61*'Planning sheet'!W133, 0)</f>
        <v>2700.0000000000005</v>
      </c>
    </row>
    <row r="62" spans="1:23" s="138" customFormat="1" x14ac:dyDescent="0.25">
      <c r="A62" s="138">
        <v>150000553</v>
      </c>
      <c r="B62" s="138" t="s">
        <v>73</v>
      </c>
      <c r="C62" s="138" t="s">
        <v>20</v>
      </c>
      <c r="D62" s="138" t="s">
        <v>62</v>
      </c>
      <c r="H62" s="143" t="s">
        <v>696</v>
      </c>
      <c r="I62" s="143">
        <v>15.25000076582579</v>
      </c>
      <c r="J62" s="143"/>
      <c r="K62" s="143"/>
      <c r="L62" s="143">
        <f>IFERROR(I62*'Planning sheet'!L143, 0)</f>
        <v>18705.117189335113</v>
      </c>
      <c r="M62" s="143">
        <f>IFERROR(I62*'Planning sheet'!M143, 0)</f>
        <v>18230.704915511036</v>
      </c>
      <c r="N62" s="143">
        <f>IFERROR(I62*'Planning sheet'!N143, 0)</f>
        <v>18510.725429573129</v>
      </c>
      <c r="O62" s="143">
        <f>IFERROR(I62*'Planning sheet'!O143, 0)</f>
        <v>20174.393763119362</v>
      </c>
      <c r="P62" s="143">
        <f>IFERROR(I62*'Planning sheet'!P143, 0)</f>
        <v>20112.600760016234</v>
      </c>
      <c r="Q62" s="143">
        <f>IFERROR(I62*'Planning sheet'!Q143, 0)</f>
        <v>20169.773012887315</v>
      </c>
      <c r="R62" s="143">
        <f>IFERROR(I62*'Planning sheet'!R143, 0)</f>
        <v>20229.766515900075</v>
      </c>
      <c r="S62" s="143">
        <f>IFERROR(I62*'Planning sheet'!S143, 0)</f>
        <v>20104.823259625668</v>
      </c>
      <c r="T62" s="143">
        <f>IFERROR(I62*'Planning sheet'!T143, 0)</f>
        <v>20110.67925991974</v>
      </c>
      <c r="U62" s="143">
        <f>IFERROR(I62*'Planning sheet'!U143, 0)</f>
        <v>20161.339762463816</v>
      </c>
      <c r="V62" s="143">
        <f>IFERROR(I62*'Planning sheet'!V143, 0)</f>
        <v>20164.557512625404</v>
      </c>
      <c r="W62" s="143">
        <f>IFERROR(I62*'Planning sheet'!W143, 0)</f>
        <v>20080.118258385028</v>
      </c>
    </row>
    <row r="63" spans="1:23" s="136" customFormat="1" x14ac:dyDescent="0.25">
      <c r="A63" s="136">
        <v>150000553</v>
      </c>
      <c r="B63" s="136" t="s">
        <v>73</v>
      </c>
      <c r="C63" s="136" t="s">
        <v>20</v>
      </c>
      <c r="D63" s="136" t="s">
        <v>62</v>
      </c>
      <c r="H63" s="142" t="s">
        <v>697</v>
      </c>
      <c r="I63" s="142">
        <v>15.666847063031513</v>
      </c>
      <c r="J63" s="142"/>
      <c r="K63" s="142">
        <v>46955.17</v>
      </c>
      <c r="L63" s="142">
        <f>IFERROR(I63*'Planning sheet'!L144, 0)</f>
        <v>27738.763732132749</v>
      </c>
      <c r="M63" s="142">
        <f>IFERROR(I63*'Planning sheet'!M144, 0)</f>
        <v>23109.899766277711</v>
      </c>
      <c r="N63" s="142">
        <f>IFERROR(I63*'Planning sheet'!N144, 0)</f>
        <v>22893.415273560742</v>
      </c>
      <c r="O63" s="142">
        <f>IFERROR(I63*'Planning sheet'!O144, 0)</f>
        <v>22847.809081760257</v>
      </c>
      <c r="P63" s="142">
        <f>IFERROR(I63*'Planning sheet'!P144, 0)</f>
        <v>22865.684954259177</v>
      </c>
      <c r="Q63" s="142">
        <f>IFERROR(I63*'Planning sheet'!Q144, 0)</f>
        <v>22824.825817118792</v>
      </c>
      <c r="R63" s="142">
        <f>IFERROR(I63*'Planning sheet'!R144, 0)</f>
        <v>23192.338715523387</v>
      </c>
      <c r="S63" s="142">
        <f>IFERROR(I63*'Planning sheet'!S144, 0)</f>
        <v>22748.199268133503</v>
      </c>
      <c r="T63" s="142">
        <f>IFERROR(I63*'Planning sheet'!T144, 0)</f>
        <v>22768.049163362364</v>
      </c>
      <c r="U63" s="142">
        <f>IFERROR(I63*'Planning sheet'!U144, 0)</f>
        <v>23205.859204538778</v>
      </c>
      <c r="V63" s="142">
        <f>IFERROR(I63*'Planning sheet'!V144, 0)</f>
        <v>23170.358129093947</v>
      </c>
      <c r="W63" s="142">
        <f>IFERROR(I63*'Planning sheet'!W144, 0)</f>
        <v>22751.59897394618</v>
      </c>
    </row>
    <row r="64" spans="1:23" ht="15.75" thickBot="1" x14ac:dyDescent="0.3">
      <c r="A64">
        <v>150000553</v>
      </c>
      <c r="B64" t="s">
        <v>73</v>
      </c>
      <c r="C64" t="s">
        <v>20</v>
      </c>
      <c r="D64" t="s">
        <v>62</v>
      </c>
      <c r="H64" s="32" t="s">
        <v>699</v>
      </c>
      <c r="I64" s="32">
        <v>15.25000076582579</v>
      </c>
      <c r="J64" s="32"/>
      <c r="K64" s="32"/>
      <c r="L64" s="32">
        <f>IFERROR(I64*'Planning sheet'!L146, 0)</f>
        <v>0</v>
      </c>
      <c r="M64" s="32">
        <f>IFERROR(I64*'Planning sheet'!M146, 0)</f>
        <v>13725.000689243212</v>
      </c>
      <c r="N64" s="32">
        <f>IFERROR(I64*'Planning sheet'!N146, 0)</f>
        <v>18300.000918990947</v>
      </c>
      <c r="O64" s="32">
        <f>IFERROR(I64*'Planning sheet'!O146, 0)</f>
        <v>20130.001010890042</v>
      </c>
      <c r="P64" s="32">
        <f>IFERROR(I64*'Planning sheet'!P146, 0)</f>
        <v>20130.001010890042</v>
      </c>
      <c r="Q64" s="32">
        <f>IFERROR(I64*'Planning sheet'!Q146, 0)</f>
        <v>20130.001010890042</v>
      </c>
      <c r="R64" s="32">
        <f>IFERROR(I64*'Planning sheet'!R146, 0)</f>
        <v>20587.501033864817</v>
      </c>
      <c r="S64" s="32">
        <f>IFERROR(I64*'Planning sheet'!S146, 0)</f>
        <v>19672.500987915271</v>
      </c>
      <c r="T64" s="32">
        <f>IFERROR(I64*'Planning sheet'!T146, 0)</f>
        <v>20130.001010890042</v>
      </c>
      <c r="U64" s="32">
        <f>IFERROR(I64*'Planning sheet'!U146, 0)</f>
        <v>20587.501033864817</v>
      </c>
      <c r="V64" s="32">
        <f>IFERROR(I64*'Planning sheet'!V146, 0)</f>
        <v>20130.001010890042</v>
      </c>
      <c r="W64" s="32">
        <f>IFERROR(I64*'Planning sheet'!W146, 0)</f>
        <v>19672.500987915271</v>
      </c>
    </row>
    <row r="65" spans="1:23" s="138" customFormat="1" x14ac:dyDescent="0.25">
      <c r="A65" s="138">
        <v>150000555</v>
      </c>
      <c r="B65" s="138" t="s">
        <v>75</v>
      </c>
      <c r="C65" s="138" t="s">
        <v>20</v>
      </c>
      <c r="D65" s="138" t="s">
        <v>67</v>
      </c>
      <c r="H65" s="143" t="s">
        <v>696</v>
      </c>
      <c r="I65" s="143">
        <v>10.530000381441594</v>
      </c>
      <c r="J65" s="143"/>
      <c r="K65" s="143"/>
      <c r="L65" s="143">
        <f>IFERROR(I65*'Planning sheet'!L149, 0)</f>
        <v>1774.0944642652796</v>
      </c>
      <c r="M65" s="143">
        <f>IFERROR(I65*'Planning sheet'!M149, 0)</f>
        <v>776.16632811605984</v>
      </c>
      <c r="N65" s="143">
        <f>IFERROR(I65*'Planning sheet'!N149, 0)</f>
        <v>776.16632811605984</v>
      </c>
      <c r="O65" s="143">
        <f>IFERROR(I65*'Planning sheet'!O149, 0)</f>
        <v>776.16632811605984</v>
      </c>
      <c r="P65" s="143">
        <f>IFERROR(I65*'Planning sheet'!P149, 0)</f>
        <v>776.16632811605984</v>
      </c>
      <c r="Q65" s="143">
        <f>IFERROR(I65*'Planning sheet'!Q149, 0)</f>
        <v>776.16632811605984</v>
      </c>
      <c r="R65" s="143">
        <f>IFERROR(I65*'Planning sheet'!R149, 0)</f>
        <v>776.16632811605984</v>
      </c>
      <c r="S65" s="143">
        <f>IFERROR(I65*'Planning sheet'!S149, 0)</f>
        <v>776.16632811605984</v>
      </c>
      <c r="T65" s="143">
        <f>IFERROR(I65*'Planning sheet'!T149, 0)</f>
        <v>776.16632811605984</v>
      </c>
      <c r="U65" s="143">
        <f>IFERROR(I65*'Planning sheet'!U149, 0)</f>
        <v>776.16632811605984</v>
      </c>
      <c r="V65" s="143">
        <f>IFERROR(I65*'Planning sheet'!V149, 0)</f>
        <v>776.16632811605984</v>
      </c>
      <c r="W65" s="143">
        <f>IFERROR(I65*'Planning sheet'!W149, 0)</f>
        <v>776.16632811605984</v>
      </c>
    </row>
    <row r="66" spans="1:23" s="136" customFormat="1" x14ac:dyDescent="0.25">
      <c r="A66" s="136">
        <v>150000555</v>
      </c>
      <c r="B66" s="136" t="s">
        <v>75</v>
      </c>
      <c r="C66" s="136" t="s">
        <v>20</v>
      </c>
      <c r="D66" s="136" t="s">
        <v>67</v>
      </c>
      <c r="H66" s="142" t="s">
        <v>697</v>
      </c>
      <c r="I66" s="142">
        <v>10.042066040520757</v>
      </c>
      <c r="J66" s="142"/>
      <c r="K66" s="142">
        <v>6667.49</v>
      </c>
      <c r="L66" s="142">
        <f>IFERROR(I66*'Planning sheet'!L150, 0)</f>
        <v>4975.6027134930628</v>
      </c>
      <c r="M66" s="142">
        <f>IFERROR(I66*'Planning sheet'!M150, 0)</f>
        <v>4235.4020256462773</v>
      </c>
      <c r="N66" s="142">
        <f>IFERROR(I66*'Planning sheet'!N150, 0)</f>
        <v>3495.2013377994931</v>
      </c>
      <c r="O66" s="142">
        <f>IFERROR(I66*'Planning sheet'!O150, 0)</f>
        <v>2755.000649952708</v>
      </c>
      <c r="P66" s="142">
        <f>IFERROR(I66*'Planning sheet'!P150, 0)</f>
        <v>2014.7999621059234</v>
      </c>
      <c r="Q66" s="142">
        <f>IFERROR(I66*'Planning sheet'!Q150, 0)</f>
        <v>1877.1232366903839</v>
      </c>
      <c r="R66" s="142">
        <f>IFERROR(I66*'Planning sheet'!R150, 0)</f>
        <v>2040.7084924904673</v>
      </c>
      <c r="S66" s="142">
        <f>IFERROR(I66*'Planning sheet'!S150, 0)</f>
        <v>1903.031767074928</v>
      </c>
      <c r="T66" s="142">
        <f>IFERROR(I66*'Planning sheet'!T150, 0)</f>
        <v>2066.6170228750111</v>
      </c>
      <c r="U66" s="142">
        <f>IFERROR(I66*'Planning sheet'!U150, 0)</f>
        <v>1928.9402974594718</v>
      </c>
      <c r="V66" s="142">
        <f>IFERROR(I66*'Planning sheet'!V150, 0)</f>
        <v>2092.5255532595552</v>
      </c>
      <c r="W66" s="142">
        <f>IFERROR(I66*'Planning sheet'!W150, 0)</f>
        <v>1954.8488278440159</v>
      </c>
    </row>
    <row r="67" spans="1:23" ht="15.75" thickBot="1" x14ac:dyDescent="0.3">
      <c r="A67">
        <v>150000555</v>
      </c>
      <c r="B67" t="s">
        <v>75</v>
      </c>
      <c r="C67" t="s">
        <v>20</v>
      </c>
      <c r="D67" t="s">
        <v>67</v>
      </c>
      <c r="H67" s="32" t="s">
        <v>699</v>
      </c>
      <c r="I67" s="32">
        <v>10.530000381441594</v>
      </c>
      <c r="J67" s="32"/>
      <c r="K67" s="32"/>
      <c r="L67" s="32">
        <f>IFERROR(I67*'Planning sheet'!L152, 0)</f>
        <v>0</v>
      </c>
      <c r="M67" s="32">
        <f>IFERROR(I67*'Planning sheet'!M152, 0)</f>
        <v>0</v>
      </c>
      <c r="N67" s="32">
        <f>IFERROR(I67*'Planning sheet'!N152, 0)</f>
        <v>0</v>
      </c>
      <c r="O67" s="32">
        <f>IFERROR(I67*'Planning sheet'!O152, 0)</f>
        <v>0</v>
      </c>
      <c r="P67" s="32">
        <f>IFERROR(I67*'Planning sheet'!P152, 0)</f>
        <v>0</v>
      </c>
      <c r="Q67" s="32">
        <f>IFERROR(I67*'Planning sheet'!Q152, 0)</f>
        <v>631.80002288649564</v>
      </c>
      <c r="R67" s="32">
        <f>IFERROR(I67*'Planning sheet'!R152, 0)</f>
        <v>947.70003432974352</v>
      </c>
      <c r="S67" s="32">
        <f>IFERROR(I67*'Planning sheet'!S152, 0)</f>
        <v>631.80002288649564</v>
      </c>
      <c r="T67" s="32">
        <f>IFERROR(I67*'Planning sheet'!T152, 0)</f>
        <v>947.70003432974352</v>
      </c>
      <c r="U67" s="32">
        <f>IFERROR(I67*'Planning sheet'!U152, 0)</f>
        <v>631.80002288649564</v>
      </c>
      <c r="V67" s="32">
        <f>IFERROR(I67*'Planning sheet'!V152, 0)</f>
        <v>947.70003432974352</v>
      </c>
      <c r="W67" s="32">
        <f>IFERROR(I67*'Planning sheet'!W152, 0)</f>
        <v>631.80002288649564</v>
      </c>
    </row>
    <row r="68" spans="1:23" s="138" customFormat="1" x14ac:dyDescent="0.25">
      <c r="A68" s="138">
        <v>150000557</v>
      </c>
      <c r="B68" s="138" t="s">
        <v>77</v>
      </c>
      <c r="C68" s="138" t="s">
        <v>20</v>
      </c>
      <c r="D68" s="138" t="s">
        <v>62</v>
      </c>
      <c r="H68" s="143" t="s">
        <v>696</v>
      </c>
      <c r="I68" s="143">
        <v>16.850000264390093</v>
      </c>
      <c r="J68" s="143"/>
      <c r="K68" s="143"/>
      <c r="L68" s="143">
        <f>IFERROR(I68*'Planning sheet'!L154, 0)</f>
        <v>0</v>
      </c>
      <c r="M68" s="143">
        <f>IFERROR(I68*'Planning sheet'!M154, 0)</f>
        <v>0</v>
      </c>
      <c r="N68" s="143">
        <f>IFERROR(I68*'Planning sheet'!N154, 0)</f>
        <v>0</v>
      </c>
      <c r="O68" s="143">
        <f>IFERROR(I68*'Planning sheet'!O154, 0)</f>
        <v>0</v>
      </c>
      <c r="P68" s="143">
        <f>IFERROR(I68*'Planning sheet'!P154, 0)</f>
        <v>0</v>
      </c>
      <c r="Q68" s="143">
        <f>IFERROR(I68*'Planning sheet'!Q154, 0)</f>
        <v>0</v>
      </c>
      <c r="R68" s="143">
        <f>IFERROR(I68*'Planning sheet'!R154, 0)</f>
        <v>0</v>
      </c>
      <c r="S68" s="143">
        <f>IFERROR(I68*'Planning sheet'!S154, 0)</f>
        <v>0</v>
      </c>
      <c r="T68" s="143">
        <f>IFERROR(I68*'Planning sheet'!T154, 0)</f>
        <v>0</v>
      </c>
      <c r="U68" s="143">
        <f>IFERROR(I68*'Planning sheet'!U154, 0)</f>
        <v>0</v>
      </c>
      <c r="V68" s="143">
        <f>IFERROR(I68*'Planning sheet'!V154, 0)</f>
        <v>0</v>
      </c>
      <c r="W68" s="143">
        <f>IFERROR(I68*'Planning sheet'!W154, 0)</f>
        <v>0</v>
      </c>
    </row>
    <row r="69" spans="1:23" s="136" customFormat="1" x14ac:dyDescent="0.25">
      <c r="A69" s="136">
        <v>150000557</v>
      </c>
      <c r="B69" s="136" t="s">
        <v>77</v>
      </c>
      <c r="C69" s="136" t="s">
        <v>20</v>
      </c>
      <c r="D69" s="136" t="s">
        <v>62</v>
      </c>
      <c r="H69" s="142" t="s">
        <v>697</v>
      </c>
      <c r="I69" s="142">
        <v>16.549849529171922</v>
      </c>
      <c r="J69" s="142"/>
      <c r="K69" s="142">
        <v>0</v>
      </c>
      <c r="L69" s="142">
        <f>IFERROR(I69*'Planning sheet'!L155, 0)</f>
        <v>496.49548587515767</v>
      </c>
      <c r="M69" s="142">
        <f>IFERROR(I69*'Planning sheet'!M155, 0)</f>
        <v>496.49548587515767</v>
      </c>
      <c r="N69" s="142">
        <f>IFERROR(I69*'Planning sheet'!N155, 0)</f>
        <v>496.49548587515767</v>
      </c>
      <c r="O69" s="142">
        <f>IFERROR(I69*'Planning sheet'!O155, 0)</f>
        <v>496.49548587515767</v>
      </c>
      <c r="P69" s="142">
        <f>IFERROR(I69*'Planning sheet'!P155, 0)</f>
        <v>496.49548587515767</v>
      </c>
      <c r="Q69" s="142">
        <f>IFERROR(I69*'Planning sheet'!Q155, 0)</f>
        <v>496.49548587515767</v>
      </c>
      <c r="R69" s="142">
        <f>IFERROR(I69*'Planning sheet'!R155, 0)</f>
        <v>496.49548587515767</v>
      </c>
      <c r="S69" s="142">
        <f>IFERROR(I69*'Planning sheet'!S155, 0)</f>
        <v>496.49548587515767</v>
      </c>
      <c r="T69" s="142">
        <f>IFERROR(I69*'Planning sheet'!T155, 0)</f>
        <v>496.49548587515767</v>
      </c>
      <c r="U69" s="142">
        <f>IFERROR(I69*'Planning sheet'!U155, 0)</f>
        <v>496.49548587515767</v>
      </c>
      <c r="V69" s="142">
        <f>IFERROR(I69*'Planning sheet'!V155, 0)</f>
        <v>496.49548587515767</v>
      </c>
      <c r="W69" s="142">
        <f>IFERROR(I69*'Planning sheet'!W155, 0)</f>
        <v>496.49548587515767</v>
      </c>
    </row>
    <row r="70" spans="1:23" ht="15.75" thickBot="1" x14ac:dyDescent="0.3">
      <c r="A70">
        <v>150000557</v>
      </c>
      <c r="B70" t="s">
        <v>77</v>
      </c>
      <c r="C70" t="s">
        <v>20</v>
      </c>
      <c r="D70" t="s">
        <v>62</v>
      </c>
      <c r="H70" s="32" t="s">
        <v>699</v>
      </c>
      <c r="I70" s="32">
        <v>16.850000264390093</v>
      </c>
      <c r="J70" s="32"/>
      <c r="K70" s="32"/>
      <c r="L70" s="32">
        <f>IFERROR(I70*'Planning sheet'!L157, 0)</f>
        <v>505.50000793170278</v>
      </c>
      <c r="M70" s="32">
        <f>IFERROR(I70*'Planning sheet'!M157, 0)</f>
        <v>0</v>
      </c>
      <c r="N70" s="32">
        <f>IFERROR(I70*'Planning sheet'!N157, 0)</f>
        <v>0</v>
      </c>
      <c r="O70" s="32">
        <f>IFERROR(I70*'Planning sheet'!O157, 0)</f>
        <v>0</v>
      </c>
      <c r="P70" s="32">
        <f>IFERROR(I70*'Planning sheet'!P157, 0)</f>
        <v>0</v>
      </c>
      <c r="Q70" s="32">
        <f>IFERROR(I70*'Planning sheet'!Q157, 0)</f>
        <v>0</v>
      </c>
      <c r="R70" s="32">
        <f>IFERROR(I70*'Planning sheet'!R157, 0)</f>
        <v>0</v>
      </c>
      <c r="S70" s="32">
        <f>IFERROR(I70*'Planning sheet'!S157, 0)</f>
        <v>0</v>
      </c>
      <c r="T70" s="32">
        <f>IFERROR(I70*'Planning sheet'!T157, 0)</f>
        <v>0</v>
      </c>
      <c r="U70" s="32">
        <f>IFERROR(I70*'Planning sheet'!U157, 0)</f>
        <v>0</v>
      </c>
      <c r="V70" s="32">
        <f>IFERROR(I70*'Planning sheet'!V157, 0)</f>
        <v>0</v>
      </c>
      <c r="W70" s="32">
        <f>IFERROR(I70*'Planning sheet'!W157, 0)</f>
        <v>0</v>
      </c>
    </row>
    <row r="71" spans="1:23" s="138" customFormat="1" x14ac:dyDescent="0.25">
      <c r="A71" s="138">
        <v>150000558</v>
      </c>
      <c r="B71" s="138" t="s">
        <v>79</v>
      </c>
      <c r="C71" s="138" t="s">
        <v>20</v>
      </c>
      <c r="D71" s="138" t="s">
        <v>43</v>
      </c>
      <c r="H71" s="143" t="s">
        <v>696</v>
      </c>
      <c r="I71" s="143">
        <v>16.689999935781589</v>
      </c>
      <c r="J71" s="143"/>
      <c r="K71" s="143"/>
      <c r="L71" s="143">
        <f>IFERROR(I71*'Planning sheet'!L160, 0)</f>
        <v>57527.091778651979</v>
      </c>
      <c r="M71" s="143">
        <f>IFERROR(I71*'Planning sheet'!M160, 0)</f>
        <v>59069.247772718198</v>
      </c>
      <c r="N71" s="143">
        <f>IFERROR(I71*'Planning sheet'!N160, 0)</f>
        <v>62165.242760805682</v>
      </c>
      <c r="O71" s="143">
        <f>IFERROR(I71*'Planning sheet'!O160, 0)</f>
        <v>71184.518726102047</v>
      </c>
      <c r="P71" s="143">
        <f>IFERROR(I71*'Planning sheet'!P160, 0)</f>
        <v>70016.218730597335</v>
      </c>
      <c r="Q71" s="143">
        <f>IFERROR(I71*'Planning sheet'!Q160, 0)</f>
        <v>70284.927729563424</v>
      </c>
      <c r="R71" s="143">
        <f>IFERROR(I71*'Planning sheet'!R160, 0)</f>
        <v>70705.515727945123</v>
      </c>
      <c r="S71" s="143">
        <f>IFERROR(I71*'Planning sheet'!S160, 0)</f>
        <v>68602.575736036641</v>
      </c>
      <c r="T71" s="143">
        <f>IFERROR(I71*'Planning sheet'!T160, 0)</f>
        <v>69840.973731271632</v>
      </c>
      <c r="U71" s="143">
        <f>IFERROR(I71*'Planning sheet'!U160, 0)</f>
        <v>70133.048730147813</v>
      </c>
      <c r="V71" s="143">
        <f>IFERROR(I71*'Planning sheet'!V160, 0)</f>
        <v>69665.728731945928</v>
      </c>
      <c r="W71" s="143">
        <f>IFERROR(I71*'Planning sheet'!W160, 0)</f>
        <v>68205.353737565034</v>
      </c>
    </row>
    <row r="72" spans="1:23" s="136" customFormat="1" x14ac:dyDescent="0.25">
      <c r="A72" s="136">
        <v>150000558</v>
      </c>
      <c r="B72" s="136" t="s">
        <v>79</v>
      </c>
      <c r="C72" s="136" t="s">
        <v>20</v>
      </c>
      <c r="D72" s="136" t="s">
        <v>43</v>
      </c>
      <c r="H72" s="142" t="s">
        <v>697</v>
      </c>
      <c r="I72" s="142">
        <v>15.649217542655103</v>
      </c>
      <c r="J72" s="142"/>
      <c r="K72" s="142">
        <v>163924.74</v>
      </c>
      <c r="L72" s="142">
        <f>IFERROR(I72*'Planning sheet'!L161, 0)</f>
        <v>266477.19240052742</v>
      </c>
      <c r="M72" s="142">
        <f>IFERROR(I72*'Planning sheet'!M161, 0)</f>
        <v>806387.71699616266</v>
      </c>
      <c r="N72" s="142">
        <f>IFERROR(I72*'Planning sheet'!N161, 0)</f>
        <v>806314.16567371227</v>
      </c>
      <c r="O72" s="142">
        <f>IFERROR(I72*'Planning sheet'!O161, 0)</f>
        <v>806234.35466424469</v>
      </c>
      <c r="P72" s="142">
        <f>IFERROR(I72*'Planning sheet'!P161, 0)</f>
        <v>806311.03583020379</v>
      </c>
      <c r="Q72" s="142">
        <f>IFERROR(I72*'Planning sheet'!Q161, 0)</f>
        <v>806135.76459372602</v>
      </c>
      <c r="R72" s="142">
        <f>IFERROR(I72*'Planning sheet'!R161, 0)</f>
        <v>806035.60960145306</v>
      </c>
      <c r="S72" s="142">
        <f>IFERROR(I72*'Planning sheet'!S161, 0)</f>
        <v>806029.349914436</v>
      </c>
      <c r="T72" s="142">
        <f>IFERROR(I72*'Planning sheet'!T161, 0)</f>
        <v>806270.34786459291</v>
      </c>
      <c r="U72" s="142">
        <f>IFERROR(I72*'Planning sheet'!U161, 0)</f>
        <v>806237.48450775328</v>
      </c>
      <c r="V72" s="142">
        <f>IFERROR(I72*'Planning sheet'!V161, 0)</f>
        <v>806173.32271582843</v>
      </c>
      <c r="W72" s="142">
        <f>IFERROR(I72*'Planning sheet'!W161, 0)</f>
        <v>806070.03788004699</v>
      </c>
    </row>
    <row r="73" spans="1:23" ht="15.75" thickBot="1" x14ac:dyDescent="0.3">
      <c r="A73">
        <v>150000558</v>
      </c>
      <c r="B73" t="s">
        <v>79</v>
      </c>
      <c r="C73" t="s">
        <v>20</v>
      </c>
      <c r="D73" t="s">
        <v>43</v>
      </c>
      <c r="H73" s="32" t="s">
        <v>699</v>
      </c>
      <c r="I73" s="32">
        <v>16.689999935781589</v>
      </c>
      <c r="J73" s="32"/>
      <c r="K73" s="32"/>
      <c r="L73" s="32">
        <f>IFERROR(I73*'Planning sheet'!L163, 0)</f>
        <v>166899.99935781589</v>
      </c>
      <c r="M73" s="32">
        <f>IFERROR(I73*'Planning sheet'!M163, 0)</f>
        <v>634887.59755713167</v>
      </c>
      <c r="N73" s="32">
        <f>IFERROR(I73*'Planning sheet'!N163, 0)</f>
        <v>62086.799761107512</v>
      </c>
      <c r="O73" s="32">
        <f>IFERROR(I73*'Planning sheet'!O163, 0)</f>
        <v>71099.399726429576</v>
      </c>
      <c r="P73" s="32">
        <f>IFERROR(I73*'Planning sheet'!P163, 0)</f>
        <v>70097.999730282681</v>
      </c>
      <c r="Q73" s="32">
        <f>IFERROR(I73*'Planning sheet'!Q163, 0)</f>
        <v>70097.999730282681</v>
      </c>
      <c r="R73" s="32">
        <f>IFERROR(I73*'Planning sheet'!R163, 0)</f>
        <v>70598.699728356121</v>
      </c>
      <c r="S73" s="32">
        <f>IFERROR(I73*'Planning sheet'!S163, 0)</f>
        <v>68595.899736062333</v>
      </c>
      <c r="T73" s="32">
        <f>IFERROR(I73*'Planning sheet'!T163, 0)</f>
        <v>70097.999730282681</v>
      </c>
      <c r="U73" s="32">
        <f>IFERROR(I73*'Planning sheet'!U163, 0)</f>
        <v>70097.999730282681</v>
      </c>
      <c r="V73" s="32">
        <f>IFERROR(I73*'Planning sheet'!V163, 0)</f>
        <v>69597.299732209227</v>
      </c>
      <c r="W73" s="32">
        <f>IFERROR(I73*'Planning sheet'!W163, 0)</f>
        <v>68095.199737988878</v>
      </c>
    </row>
    <row r="74" spans="1:23" s="138" customFormat="1" x14ac:dyDescent="0.25">
      <c r="A74" s="138">
        <v>150001454</v>
      </c>
      <c r="B74" s="138" t="s">
        <v>81</v>
      </c>
      <c r="C74" s="138" t="s">
        <v>20</v>
      </c>
      <c r="D74" s="138" t="s">
        <v>82</v>
      </c>
      <c r="H74" s="143" t="s">
        <v>696</v>
      </c>
      <c r="I74" s="143">
        <v>149.49</v>
      </c>
      <c r="J74" s="143"/>
      <c r="K74" s="143"/>
      <c r="L74" s="143">
        <f>IFERROR(I74*'Planning sheet'!L166, 0)</f>
        <v>0</v>
      </c>
      <c r="M74" s="143">
        <f>IFERROR(I74*'Planning sheet'!M166, 0)</f>
        <v>0</v>
      </c>
      <c r="N74" s="143">
        <f>IFERROR(I74*'Planning sheet'!N166, 0)</f>
        <v>0</v>
      </c>
      <c r="O74" s="143">
        <f>IFERROR(I74*'Planning sheet'!O166, 0)</f>
        <v>0</v>
      </c>
      <c r="P74" s="143">
        <f>IFERROR(I74*'Planning sheet'!P166, 0)</f>
        <v>0</v>
      </c>
      <c r="Q74" s="143">
        <f>IFERROR(I74*'Planning sheet'!Q166, 0)</f>
        <v>0</v>
      </c>
      <c r="R74" s="143">
        <f>IFERROR(I74*'Planning sheet'!R166, 0)</f>
        <v>0</v>
      </c>
      <c r="S74" s="143">
        <f>IFERROR(I74*'Planning sheet'!S166, 0)</f>
        <v>0</v>
      </c>
      <c r="T74" s="143">
        <f>IFERROR(I74*'Planning sheet'!T166, 0)</f>
        <v>0</v>
      </c>
      <c r="U74" s="143">
        <f>IFERROR(I74*'Planning sheet'!U166, 0)</f>
        <v>0</v>
      </c>
      <c r="V74" s="143">
        <f>IFERROR(I74*'Planning sheet'!V166, 0)</f>
        <v>0</v>
      </c>
      <c r="W74" s="143">
        <f>IFERROR(I74*'Planning sheet'!W166, 0)</f>
        <v>0</v>
      </c>
    </row>
    <row r="75" spans="1:23" s="136" customFormat="1" x14ac:dyDescent="0.25">
      <c r="A75" s="136">
        <v>150001454</v>
      </c>
      <c r="B75" s="136" t="s">
        <v>81</v>
      </c>
      <c r="C75" s="136" t="s">
        <v>20</v>
      </c>
      <c r="D75" s="136" t="s">
        <v>82</v>
      </c>
      <c r="H75" s="142" t="s">
        <v>697</v>
      </c>
      <c r="I75" s="142">
        <v>0</v>
      </c>
      <c r="J75" s="142"/>
      <c r="K75" s="142">
        <v>0</v>
      </c>
      <c r="L75" s="142">
        <f>IFERROR(I75*'Planning sheet'!L167, 0)</f>
        <v>0</v>
      </c>
      <c r="M75" s="142">
        <f>IFERROR(I75*'Planning sheet'!M167, 0)</f>
        <v>0</v>
      </c>
      <c r="N75" s="142">
        <f>IFERROR(I75*'Planning sheet'!N167, 0)</f>
        <v>0</v>
      </c>
      <c r="O75" s="142">
        <f>IFERROR(I75*'Planning sheet'!O167, 0)</f>
        <v>0</v>
      </c>
      <c r="P75" s="142">
        <f>IFERROR(I75*'Planning sheet'!P167, 0)</f>
        <v>0</v>
      </c>
      <c r="Q75" s="142">
        <f>IFERROR(I75*'Planning sheet'!Q167, 0)</f>
        <v>0</v>
      </c>
      <c r="R75" s="142">
        <f>IFERROR(I75*'Planning sheet'!R167, 0)</f>
        <v>0</v>
      </c>
      <c r="S75" s="142">
        <f>IFERROR(I75*'Planning sheet'!S167, 0)</f>
        <v>0</v>
      </c>
      <c r="T75" s="142">
        <f>IFERROR(I75*'Planning sheet'!T167, 0)</f>
        <v>0</v>
      </c>
      <c r="U75" s="142">
        <f>IFERROR(I75*'Planning sheet'!U167, 0)</f>
        <v>0</v>
      </c>
      <c r="V75" s="142">
        <f>IFERROR(I75*'Planning sheet'!V167, 0)</f>
        <v>0</v>
      </c>
      <c r="W75" s="142">
        <f>IFERROR(I75*'Planning sheet'!W167, 0)</f>
        <v>0</v>
      </c>
    </row>
    <row r="76" spans="1:23" ht="15.75" thickBot="1" x14ac:dyDescent="0.3">
      <c r="A76">
        <v>150001454</v>
      </c>
      <c r="B76" t="s">
        <v>81</v>
      </c>
      <c r="C76" t="s">
        <v>20</v>
      </c>
      <c r="D76" t="s">
        <v>82</v>
      </c>
      <c r="H76" s="32" t="s">
        <v>699</v>
      </c>
      <c r="I76" s="32">
        <v>149.49</v>
      </c>
      <c r="J76" s="32"/>
      <c r="K76" s="32"/>
      <c r="L76" s="32">
        <f>IFERROR(I76*'Planning sheet'!L169, 0)</f>
        <v>0</v>
      </c>
      <c r="M76" s="32">
        <f>IFERROR(I76*'Planning sheet'!M169, 0)</f>
        <v>0</v>
      </c>
      <c r="N76" s="32">
        <f>IFERROR(I76*'Planning sheet'!N169, 0)</f>
        <v>0</v>
      </c>
      <c r="O76" s="32">
        <f>IFERROR(I76*'Planning sheet'!O169, 0)</f>
        <v>0</v>
      </c>
      <c r="P76" s="32">
        <f>IFERROR(I76*'Planning sheet'!P169, 0)</f>
        <v>0</v>
      </c>
      <c r="Q76" s="32">
        <f>IFERROR(I76*'Planning sheet'!Q169, 0)</f>
        <v>0</v>
      </c>
      <c r="R76" s="32">
        <f>IFERROR(I76*'Planning sheet'!R169, 0)</f>
        <v>0</v>
      </c>
      <c r="S76" s="32">
        <f>IFERROR(I76*'Planning sheet'!S169, 0)</f>
        <v>0</v>
      </c>
      <c r="T76" s="32">
        <f>IFERROR(I76*'Planning sheet'!T169, 0)</f>
        <v>0</v>
      </c>
      <c r="U76" s="32">
        <f>IFERROR(I76*'Planning sheet'!U169, 0)</f>
        <v>0</v>
      </c>
      <c r="V76" s="32">
        <f>IFERROR(I76*'Planning sheet'!V169, 0)</f>
        <v>0</v>
      </c>
      <c r="W76" s="32">
        <f>IFERROR(I76*'Planning sheet'!W169, 0)</f>
        <v>0</v>
      </c>
    </row>
    <row r="77" spans="1:23" s="138" customFormat="1" x14ac:dyDescent="0.25">
      <c r="A77" s="138">
        <v>150001665</v>
      </c>
      <c r="B77" s="138" t="s">
        <v>90</v>
      </c>
      <c r="C77" s="138" t="s">
        <v>20</v>
      </c>
      <c r="D77" s="138" t="s">
        <v>21</v>
      </c>
      <c r="H77" s="143" t="s">
        <v>696</v>
      </c>
      <c r="I77" s="143">
        <v>383.53979968371112</v>
      </c>
      <c r="J77" s="143"/>
      <c r="K77" s="143"/>
      <c r="L77" s="143">
        <f>IFERROR(I77*'Planning sheet'!L172, 0)</f>
        <v>7009.18983921982</v>
      </c>
      <c r="M77" s="143">
        <f>IFERROR(I77*'Planning sheet'!M172, 0)</f>
        <v>0</v>
      </c>
      <c r="N77" s="143">
        <f>IFERROR(I77*'Planning sheet'!N172, 0)</f>
        <v>0</v>
      </c>
      <c r="O77" s="143">
        <f>IFERROR(I77*'Planning sheet'!O172, 0)</f>
        <v>1236.9158539799682</v>
      </c>
      <c r="P77" s="143">
        <f>IFERROR(I77*'Planning sheet'!P172, 0)</f>
        <v>0</v>
      </c>
      <c r="Q77" s="143">
        <f>IFERROR(I77*'Planning sheet'!Q172, 0)</f>
        <v>824.61056931997894</v>
      </c>
      <c r="R77" s="143">
        <f>IFERROR(I77*'Planning sheet'!R172, 0)</f>
        <v>0</v>
      </c>
      <c r="S77" s="143">
        <f>IFERROR(I77*'Planning sheet'!S172, 0)</f>
        <v>824.61056931997894</v>
      </c>
      <c r="T77" s="143">
        <f>IFERROR(I77*'Planning sheet'!T172, 0)</f>
        <v>0</v>
      </c>
      <c r="U77" s="143">
        <f>IFERROR(I77*'Planning sheet'!U172, 0)</f>
        <v>1649.2211386399579</v>
      </c>
      <c r="V77" s="143">
        <f>IFERROR(I77*'Planning sheet'!V172, 0)</f>
        <v>0</v>
      </c>
      <c r="W77" s="143">
        <f>IFERROR(I77*'Planning sheet'!W172, 0)</f>
        <v>824.61056931997894</v>
      </c>
    </row>
    <row r="78" spans="1:23" s="136" customFormat="1" x14ac:dyDescent="0.25">
      <c r="A78" s="136">
        <v>150001665</v>
      </c>
      <c r="B78" s="136" t="s">
        <v>90</v>
      </c>
      <c r="C78" s="136" t="s">
        <v>20</v>
      </c>
      <c r="D78" s="136" t="s">
        <v>21</v>
      </c>
      <c r="H78" s="142" t="s">
        <v>697</v>
      </c>
      <c r="I78" s="142">
        <v>425</v>
      </c>
      <c r="J78" s="142"/>
      <c r="K78" s="142">
        <v>36125</v>
      </c>
      <c r="L78" s="142">
        <f>IFERROR(I78*'Planning sheet'!L173, 0)</f>
        <v>28358.124999999996</v>
      </c>
      <c r="M78" s="142">
        <f>IFERROR(I78*'Planning sheet'!M173, 0)</f>
        <v>28358.124999999996</v>
      </c>
      <c r="N78" s="142">
        <f>IFERROR(I78*'Planning sheet'!N173, 0)</f>
        <v>28358.124999999996</v>
      </c>
      <c r="O78" s="142">
        <f>IFERROR(I78*'Planning sheet'!O173, 0)</f>
        <v>26987.499999999996</v>
      </c>
      <c r="P78" s="142">
        <f>IFERROR(I78*'Planning sheet'!P173, 0)</f>
        <v>26987.499999999996</v>
      </c>
      <c r="Q78" s="142">
        <f>IFERROR(I78*'Planning sheet'!Q173, 0)</f>
        <v>26073.749999999996</v>
      </c>
      <c r="R78" s="142">
        <f>IFERROR(I78*'Planning sheet'!R173, 0)</f>
        <v>26073.749999999996</v>
      </c>
      <c r="S78" s="142">
        <f>IFERROR(I78*'Planning sheet'!S173, 0)</f>
        <v>25160</v>
      </c>
      <c r="T78" s="142">
        <f>IFERROR(I78*'Planning sheet'!T173, 0)</f>
        <v>25160</v>
      </c>
      <c r="U78" s="142">
        <f>IFERROR(I78*'Planning sheet'!U173, 0)</f>
        <v>23332.5</v>
      </c>
      <c r="V78" s="142">
        <f>IFERROR(I78*'Planning sheet'!V173, 0)</f>
        <v>23332.5</v>
      </c>
      <c r="W78" s="142">
        <f>IFERROR(I78*'Planning sheet'!W173, 0)</f>
        <v>22418.75</v>
      </c>
    </row>
    <row r="79" spans="1:23" ht="15.75" thickBot="1" x14ac:dyDescent="0.3">
      <c r="A79">
        <v>150001665</v>
      </c>
      <c r="B79" t="s">
        <v>90</v>
      </c>
      <c r="C79" t="s">
        <v>20</v>
      </c>
      <c r="D79" t="s">
        <v>21</v>
      </c>
      <c r="H79" s="32" t="s">
        <v>699</v>
      </c>
      <c r="I79" s="32">
        <v>383.53979968371112</v>
      </c>
      <c r="J79" s="32"/>
      <c r="K79" s="32"/>
      <c r="L79" s="32">
        <f>IFERROR(I79*'Planning sheet'!L175, 0)</f>
        <v>0</v>
      </c>
      <c r="M79" s="32">
        <f>IFERROR(I79*'Planning sheet'!M175, 0)</f>
        <v>0</v>
      </c>
      <c r="N79" s="32">
        <f>IFERROR(I79*'Planning sheet'!N175, 0)</f>
        <v>0</v>
      </c>
      <c r="O79" s="32">
        <f>IFERROR(I79*'Planning sheet'!O175, 0)</f>
        <v>0</v>
      </c>
      <c r="P79" s="32">
        <f>IFERROR(I79*'Planning sheet'!P175, 0)</f>
        <v>0</v>
      </c>
      <c r="Q79" s="32">
        <f>IFERROR(I79*'Planning sheet'!Q175, 0)</f>
        <v>0</v>
      </c>
      <c r="R79" s="32">
        <f>IFERROR(I79*'Planning sheet'!R175, 0)</f>
        <v>0</v>
      </c>
      <c r="S79" s="32">
        <f>IFERROR(I79*'Planning sheet'!S175, 0)</f>
        <v>0</v>
      </c>
      <c r="T79" s="32">
        <f>IFERROR(I79*'Planning sheet'!T175, 0)</f>
        <v>0</v>
      </c>
      <c r="U79" s="32">
        <f>IFERROR(I79*'Planning sheet'!U175, 0)</f>
        <v>0</v>
      </c>
      <c r="V79" s="32">
        <f>IFERROR(I79*'Planning sheet'!V175, 0)</f>
        <v>0</v>
      </c>
      <c r="W79" s="32">
        <f>IFERROR(I79*'Planning sheet'!W175, 0)</f>
        <v>0</v>
      </c>
    </row>
    <row r="80" spans="1:23" s="138" customFormat="1" x14ac:dyDescent="0.25">
      <c r="A80" s="138">
        <v>150001927</v>
      </c>
      <c r="B80" s="138" t="s">
        <v>92</v>
      </c>
      <c r="C80" s="138" t="s">
        <v>20</v>
      </c>
      <c r="D80" s="138" t="s">
        <v>93</v>
      </c>
      <c r="H80" s="143" t="s">
        <v>696</v>
      </c>
      <c r="I80" s="143">
        <v>245</v>
      </c>
      <c r="J80" s="143"/>
      <c r="K80" s="143"/>
      <c r="L80" s="143">
        <f>IFERROR(I80*'Planning sheet'!L178, 0)</f>
        <v>0</v>
      </c>
      <c r="M80" s="143">
        <f>IFERROR(I80*'Planning sheet'!M178, 0)</f>
        <v>556.64</v>
      </c>
      <c r="N80" s="143">
        <f>IFERROR(I80*'Planning sheet'!N178, 0)</f>
        <v>11967.76</v>
      </c>
      <c r="O80" s="143">
        <f>IFERROR(I80*'Planning sheet'!O178, 0)</f>
        <v>12246.079999999998</v>
      </c>
      <c r="P80" s="143">
        <f>IFERROR(I80*'Planning sheet'!P178, 0)</f>
        <v>11967.76</v>
      </c>
      <c r="Q80" s="143">
        <f>IFERROR(I80*'Planning sheet'!Q178, 0)</f>
        <v>11967.76</v>
      </c>
      <c r="R80" s="143">
        <f>IFERROR(I80*'Planning sheet'!R178, 0)</f>
        <v>12246.079999999998</v>
      </c>
      <c r="S80" s="143">
        <f>IFERROR(I80*'Planning sheet'!S178, 0)</f>
        <v>11967.76</v>
      </c>
      <c r="T80" s="143">
        <f>IFERROR(I80*'Planning sheet'!T178, 0)</f>
        <v>11967.76</v>
      </c>
      <c r="U80" s="143">
        <f>IFERROR(I80*'Planning sheet'!U178, 0)</f>
        <v>12246.079999999998</v>
      </c>
      <c r="V80" s="143">
        <f>IFERROR(I80*'Planning sheet'!V178, 0)</f>
        <v>11967.76</v>
      </c>
      <c r="W80" s="143">
        <f>IFERROR(I80*'Planning sheet'!W178, 0)</f>
        <v>11967.76</v>
      </c>
    </row>
    <row r="81" spans="1:23" s="136" customFormat="1" x14ac:dyDescent="0.25">
      <c r="A81" s="136">
        <v>150001927</v>
      </c>
      <c r="B81" s="136" t="s">
        <v>92</v>
      </c>
      <c r="C81" s="136" t="s">
        <v>20</v>
      </c>
      <c r="D81" s="136" t="s">
        <v>93</v>
      </c>
      <c r="H81" s="142" t="s">
        <v>697</v>
      </c>
      <c r="I81" s="142">
        <v>287.00002663651094</v>
      </c>
      <c r="J81" s="142"/>
      <c r="K81" s="142">
        <v>118521.54000000001</v>
      </c>
      <c r="L81" s="142">
        <f>IFERROR(I81*'Planning sheet'!L179, 0)</f>
        <v>118521.54000000001</v>
      </c>
      <c r="M81" s="142">
        <f>IFERROR(I81*'Planning sheet'!M179, 0)</f>
        <v>117869.47593948185</v>
      </c>
      <c r="N81" s="142">
        <f>IFERROR(I81*'Planning sheet'!N179, 0)</f>
        <v>103850.09863834157</v>
      </c>
      <c r="O81" s="142">
        <f>IFERROR(I81*'Planning sheet'!O179, 0)</f>
        <v>89504.689306942208</v>
      </c>
      <c r="P81" s="142">
        <f>IFERROR(I81*'Planning sheet'!P179, 0)</f>
        <v>75485.312005801927</v>
      </c>
      <c r="Q81" s="142">
        <f>IFERROR(I81*'Planning sheet'!Q179, 0)</f>
        <v>61465.934704661631</v>
      </c>
      <c r="R81" s="142">
        <f>IFERROR(I81*'Planning sheet'!R179, 0)</f>
        <v>47120.525373262273</v>
      </c>
      <c r="S81" s="142">
        <f>IFERROR(I81*'Planning sheet'!S179, 0)</f>
        <v>104851.15473124971</v>
      </c>
      <c r="T81" s="142">
        <f>IFERROR(I81*'Planning sheet'!T179, 0)</f>
        <v>90831.777430109432</v>
      </c>
      <c r="U81" s="142">
        <f>IFERROR(I81*'Planning sheet'!U179, 0)</f>
        <v>76486.368098710067</v>
      </c>
      <c r="V81" s="142">
        <f>IFERROR(I81*'Planning sheet'!V179, 0)</f>
        <v>62466.990797569779</v>
      </c>
      <c r="W81" s="142">
        <f>IFERROR(I81*'Planning sheet'!W179, 0)</f>
        <v>48447.613496429491</v>
      </c>
    </row>
    <row r="82" spans="1:23" ht="15.75" thickBot="1" x14ac:dyDescent="0.3">
      <c r="A82">
        <v>150001927</v>
      </c>
      <c r="B82" t="s">
        <v>92</v>
      </c>
      <c r="C82" t="s">
        <v>20</v>
      </c>
      <c r="D82" t="s">
        <v>93</v>
      </c>
      <c r="H82" s="32" t="s">
        <v>699</v>
      </c>
      <c r="I82" s="32">
        <v>245</v>
      </c>
      <c r="J82" s="32"/>
      <c r="K82" s="32"/>
      <c r="L82" s="32">
        <f>IFERROR(I82*'Planning sheet'!L181, 0)</f>
        <v>0</v>
      </c>
      <c r="M82" s="32">
        <f>IFERROR(I82*'Planning sheet'!M181, 0)</f>
        <v>0</v>
      </c>
      <c r="N82" s="32">
        <f>IFERROR(I82*'Planning sheet'!N181, 0)</f>
        <v>0</v>
      </c>
      <c r="O82" s="32">
        <f>IFERROR(I82*'Planning sheet'!O181, 0)</f>
        <v>0</v>
      </c>
      <c r="P82" s="32">
        <f>IFERROR(I82*'Planning sheet'!P181, 0)</f>
        <v>0</v>
      </c>
      <c r="Q82" s="32">
        <f>IFERROR(I82*'Planning sheet'!Q181, 0)</f>
        <v>0</v>
      </c>
      <c r="R82" s="32">
        <f>IFERROR(I82*'Planning sheet'!R181, 0)</f>
        <v>0</v>
      </c>
      <c r="S82" s="32">
        <f>IFERROR(I82*'Planning sheet'!S181, 0)</f>
        <v>61250</v>
      </c>
      <c r="T82" s="32">
        <f>IFERROR(I82*'Planning sheet'!T181, 0)</f>
        <v>0</v>
      </c>
      <c r="U82" s="32">
        <f>IFERROR(I82*'Planning sheet'!U181, 0)</f>
        <v>0</v>
      </c>
      <c r="V82" s="32">
        <f>IFERROR(I82*'Planning sheet'!V181, 0)</f>
        <v>0</v>
      </c>
      <c r="W82" s="32">
        <f>IFERROR(I82*'Planning sheet'!W181, 0)</f>
        <v>0</v>
      </c>
    </row>
    <row r="83" spans="1:23" s="138" customFormat="1" x14ac:dyDescent="0.25">
      <c r="A83" s="138">
        <v>300020946</v>
      </c>
      <c r="B83" s="138" t="s">
        <v>101</v>
      </c>
      <c r="C83" s="138" t="s">
        <v>102</v>
      </c>
      <c r="H83" s="143" t="s">
        <v>696</v>
      </c>
      <c r="I83" s="143">
        <v>8.02</v>
      </c>
      <c r="J83" s="143"/>
      <c r="K83" s="143"/>
      <c r="L83" s="143">
        <f>IFERROR(I83*'Planning sheet'!L193, 0)</f>
        <v>3039.58</v>
      </c>
      <c r="M83" s="143">
        <f>IFERROR(I83*'Planning sheet'!M193, 0)</f>
        <v>2574.42</v>
      </c>
      <c r="N83" s="143">
        <f>IFERROR(I83*'Planning sheet'!N193, 0)</f>
        <v>2582.44</v>
      </c>
      <c r="O83" s="143">
        <f>IFERROR(I83*'Planning sheet'!O193, 0)</f>
        <v>2694.72</v>
      </c>
      <c r="P83" s="143">
        <f>IFERROR(I83*'Planning sheet'!P193, 0)</f>
        <v>2638.58</v>
      </c>
      <c r="Q83" s="143">
        <f>IFERROR(I83*'Planning sheet'!Q193, 0)</f>
        <v>2646.6</v>
      </c>
      <c r="R83" s="143">
        <f>IFERROR(I83*'Planning sheet'!R193, 0)</f>
        <v>2646.6</v>
      </c>
      <c r="S83" s="143">
        <f>IFERROR(I83*'Planning sheet'!S193, 0)</f>
        <v>2598.48</v>
      </c>
      <c r="T83" s="143">
        <f>IFERROR(I83*'Planning sheet'!T193, 0)</f>
        <v>2253.62</v>
      </c>
      <c r="U83" s="143">
        <f>IFERROR(I83*'Planning sheet'!U193, 0)</f>
        <v>2654.62</v>
      </c>
      <c r="V83" s="143">
        <f>IFERROR(I83*'Planning sheet'!V193, 0)</f>
        <v>2614.52</v>
      </c>
      <c r="W83" s="143">
        <f>IFERROR(I83*'Planning sheet'!W193, 0)</f>
        <v>2606.5</v>
      </c>
    </row>
    <row r="84" spans="1:23" s="136" customFormat="1" x14ac:dyDescent="0.25">
      <c r="A84" s="136">
        <v>300020946</v>
      </c>
      <c r="B84" s="136" t="s">
        <v>101</v>
      </c>
      <c r="C84" s="136" t="s">
        <v>102</v>
      </c>
      <c r="H84" s="142" t="s">
        <v>697</v>
      </c>
      <c r="I84" s="142">
        <v>7.8365628245067498</v>
      </c>
      <c r="J84" s="142"/>
      <c r="K84" s="142">
        <v>15093.22</v>
      </c>
      <c r="L84" s="142">
        <f>IFERROR(I84*'Planning sheet'!L194, 0)</f>
        <v>12123.162689511943</v>
      </c>
      <c r="M84" s="142">
        <f>IFERROR(I84*'Planning sheet'!M194, 0)</f>
        <v>9607.6260228452757</v>
      </c>
      <c r="N84" s="142">
        <f>IFERROR(I84*'Planning sheet'!N194, 0)</f>
        <v>7084.2527933541014</v>
      </c>
      <c r="O84" s="142">
        <f>IFERROR(I84*'Planning sheet'!O194, 0)</f>
        <v>4451.1676843198338</v>
      </c>
      <c r="P84" s="142">
        <f>IFERROR(I84*'Planning sheet'!P194, 0)</f>
        <v>2821.1626168224298</v>
      </c>
      <c r="Q84" s="142">
        <f>IFERROR(I84*'Planning sheet'!Q194, 0)</f>
        <v>2821.1626168224298</v>
      </c>
      <c r="R84" s="142">
        <f>IFERROR(I84*'Planning sheet'!R194, 0)</f>
        <v>2821.1626168224298</v>
      </c>
      <c r="S84" s="142">
        <f>IFERROR(I84*'Planning sheet'!S194, 0)</f>
        <v>2821.1626168224298</v>
      </c>
      <c r="T84" s="142">
        <f>IFERROR(I84*'Planning sheet'!T194, 0)</f>
        <v>2821.1626168224298</v>
      </c>
      <c r="U84" s="142">
        <f>IFERROR(I84*'Planning sheet'!U194, 0)</f>
        <v>2821.1626168224298</v>
      </c>
      <c r="V84" s="142">
        <f>IFERROR(I84*'Planning sheet'!V194, 0)</f>
        <v>2821.1626168224298</v>
      </c>
      <c r="W84" s="142">
        <f>IFERROR(I84*'Planning sheet'!W194, 0)</f>
        <v>2821.1626168224298</v>
      </c>
    </row>
    <row r="85" spans="1:23" ht="15.75" thickBot="1" x14ac:dyDescent="0.3">
      <c r="A85">
        <v>300020946</v>
      </c>
      <c r="B85" t="s">
        <v>101</v>
      </c>
      <c r="C85" t="s">
        <v>102</v>
      </c>
      <c r="H85" s="32" t="s">
        <v>699</v>
      </c>
      <c r="I85" s="32">
        <v>8.02</v>
      </c>
      <c r="J85" s="32"/>
      <c r="K85" s="32"/>
      <c r="L85" s="32">
        <f>IFERROR(I85*'Planning sheet'!L196, 0)</f>
        <v>0</v>
      </c>
      <c r="M85" s="32">
        <f>IFERROR(I85*'Planning sheet'!M196, 0)</f>
        <v>0</v>
      </c>
      <c r="N85" s="32">
        <f>IFERROR(I85*'Planning sheet'!N196, 0)</f>
        <v>0</v>
      </c>
      <c r="O85" s="32">
        <f>IFERROR(I85*'Planning sheet'!O196, 0)</f>
        <v>0</v>
      </c>
      <c r="P85" s="32">
        <f>IFERROR(I85*'Planning sheet'!P196, 0)</f>
        <v>970.42</v>
      </c>
      <c r="Q85" s="32">
        <f>IFERROR(I85*'Planning sheet'!Q196, 0)</f>
        <v>2646.6</v>
      </c>
      <c r="R85" s="32">
        <f>IFERROR(I85*'Planning sheet'!R196, 0)</f>
        <v>2646.6</v>
      </c>
      <c r="S85" s="32">
        <f>IFERROR(I85*'Planning sheet'!S196, 0)</f>
        <v>2598.48</v>
      </c>
      <c r="T85" s="32">
        <f>IFERROR(I85*'Planning sheet'!T196, 0)</f>
        <v>2253.62</v>
      </c>
      <c r="U85" s="32">
        <f>IFERROR(I85*'Planning sheet'!U196, 0)</f>
        <v>2654.62</v>
      </c>
      <c r="V85" s="32">
        <f>IFERROR(I85*'Planning sheet'!V196, 0)</f>
        <v>2614.52</v>
      </c>
      <c r="W85" s="32">
        <f>IFERROR(I85*'Planning sheet'!W196, 0)</f>
        <v>2606.5</v>
      </c>
    </row>
    <row r="86" spans="1:23" s="138" customFormat="1" x14ac:dyDescent="0.25">
      <c r="A86" s="138">
        <v>300020959</v>
      </c>
      <c r="B86" s="138" t="s">
        <v>104</v>
      </c>
      <c r="C86" s="138" t="s">
        <v>102</v>
      </c>
      <c r="H86" s="143" t="s">
        <v>696</v>
      </c>
      <c r="I86" s="143">
        <v>0.23300000000000001</v>
      </c>
      <c r="J86" s="143"/>
      <c r="K86" s="143"/>
      <c r="L86" s="143">
        <f>IFERROR(I86*'Planning sheet'!L200, 0)</f>
        <v>244.65</v>
      </c>
      <c r="M86" s="143">
        <f>IFERROR(I86*'Planning sheet'!M200, 0)</f>
        <v>88.074000000000012</v>
      </c>
      <c r="N86" s="143">
        <f>IFERROR(I86*'Planning sheet'!N200, 0)</f>
        <v>78.288000000000011</v>
      </c>
      <c r="O86" s="143">
        <f>IFERROR(I86*'Planning sheet'!O200, 0)</f>
        <v>97.860000000000014</v>
      </c>
      <c r="P86" s="143">
        <f>IFERROR(I86*'Planning sheet'!P200, 0)</f>
        <v>78.288000000000011</v>
      </c>
      <c r="Q86" s="143">
        <f>IFERROR(I86*'Planning sheet'!Q200, 0)</f>
        <v>117.432</v>
      </c>
      <c r="R86" s="143">
        <f>IFERROR(I86*'Planning sheet'!R200, 0)</f>
        <v>78.288000000000011</v>
      </c>
      <c r="S86" s="143">
        <f>IFERROR(I86*'Planning sheet'!S200, 0)</f>
        <v>97.860000000000014</v>
      </c>
      <c r="T86" s="143">
        <f>IFERROR(I86*'Planning sheet'!T200, 0)</f>
        <v>97.86</v>
      </c>
      <c r="U86" s="143">
        <f>IFERROR(I86*'Planning sheet'!U200, 0)</f>
        <v>97.86</v>
      </c>
      <c r="V86" s="143">
        <f>IFERROR(I86*'Planning sheet'!V200, 0)</f>
        <v>88.074000000000012</v>
      </c>
      <c r="W86" s="143">
        <f>IFERROR(I86*'Planning sheet'!W200, 0)</f>
        <v>107.646</v>
      </c>
    </row>
    <row r="87" spans="1:23" s="136" customFormat="1" x14ac:dyDescent="0.25">
      <c r="A87" s="136">
        <v>300020959</v>
      </c>
      <c r="B87" s="136" t="s">
        <v>104</v>
      </c>
      <c r="C87" s="136" t="s">
        <v>102</v>
      </c>
      <c r="H87" s="142" t="s">
        <v>697</v>
      </c>
      <c r="I87" s="142">
        <v>0.23400015215751149</v>
      </c>
      <c r="J87" s="142"/>
      <c r="K87" s="142">
        <v>2482.14</v>
      </c>
      <c r="L87" s="142">
        <f>IFERROR(I87*'Planning sheet'!L201, 0)</f>
        <v>2236.4398402346128</v>
      </c>
      <c r="M87" s="142">
        <f>IFERROR(I87*'Planning sheet'!M201, 0)</f>
        <v>2147.9877827190735</v>
      </c>
      <c r="N87" s="142">
        <f>IFERROR(I87*'Planning sheet'!N201, 0)</f>
        <v>2069.3637315941496</v>
      </c>
      <c r="O87" s="142">
        <f>IFERROR(I87*'Planning sheet'!O201, 0)</f>
        <v>1971.0836676879949</v>
      </c>
      <c r="P87" s="142">
        <f>IFERROR(I87*'Planning sheet'!P201, 0)</f>
        <v>1892.459616563071</v>
      </c>
      <c r="Q87" s="142">
        <f>IFERROR(I87*'Planning sheet'!Q201, 0)</f>
        <v>1774.5235398756852</v>
      </c>
      <c r="R87" s="142">
        <f>IFERROR(I87*'Planning sheet'!R201, 0)</f>
        <v>1695.8994887507613</v>
      </c>
      <c r="S87" s="142">
        <f>IFERROR(I87*'Planning sheet'!S201, 0)</f>
        <v>1597.6194248446066</v>
      </c>
      <c r="T87" s="142">
        <f>IFERROR(I87*'Planning sheet'!T201, 0)</f>
        <v>1499.3393609384518</v>
      </c>
      <c r="U87" s="142">
        <f>IFERROR(I87*'Planning sheet'!U201, 0)</f>
        <v>1401.0592970322969</v>
      </c>
      <c r="V87" s="142">
        <f>IFERROR(I87*'Planning sheet'!V201, 0)</f>
        <v>1312.6072395167575</v>
      </c>
      <c r="W87" s="142">
        <f>IFERROR(I87*'Planning sheet'!W201, 0)</f>
        <v>1204.4991692199872</v>
      </c>
    </row>
    <row r="88" spans="1:23" ht="15.75" thickBot="1" x14ac:dyDescent="0.3">
      <c r="A88">
        <v>300020959</v>
      </c>
      <c r="B88" t="s">
        <v>104</v>
      </c>
      <c r="C88" t="s">
        <v>102</v>
      </c>
      <c r="H88" s="32" t="s">
        <v>699</v>
      </c>
      <c r="I88" s="32">
        <v>0.23300000000000001</v>
      </c>
      <c r="J88" s="32"/>
      <c r="K88" s="32"/>
      <c r="L88" s="32">
        <f>IFERROR(I88*'Planning sheet'!L203, 0)</f>
        <v>0</v>
      </c>
      <c r="M88" s="32">
        <f>IFERROR(I88*'Planning sheet'!M203, 0)</f>
        <v>0</v>
      </c>
      <c r="N88" s="32">
        <f>IFERROR(I88*'Planning sheet'!N203, 0)</f>
        <v>0</v>
      </c>
      <c r="O88" s="32">
        <f>IFERROR(I88*'Planning sheet'!O203, 0)</f>
        <v>0</v>
      </c>
      <c r="P88" s="32">
        <f>IFERROR(I88*'Planning sheet'!P203, 0)</f>
        <v>0</v>
      </c>
      <c r="Q88" s="32">
        <f>IFERROR(I88*'Planning sheet'!Q203, 0)</f>
        <v>0</v>
      </c>
      <c r="R88" s="32">
        <f>IFERROR(I88*'Planning sheet'!R203, 0)</f>
        <v>0</v>
      </c>
      <c r="S88" s="32">
        <f>IFERROR(I88*'Planning sheet'!S203, 0)</f>
        <v>0</v>
      </c>
      <c r="T88" s="32">
        <f>IFERROR(I88*'Planning sheet'!T203, 0)</f>
        <v>0</v>
      </c>
      <c r="U88" s="32">
        <f>IFERROR(I88*'Planning sheet'!U203, 0)</f>
        <v>0</v>
      </c>
      <c r="V88" s="32">
        <f>IFERROR(I88*'Planning sheet'!V203, 0)</f>
        <v>0</v>
      </c>
      <c r="W88" s="32">
        <f>IFERROR(I88*'Planning sheet'!W203, 0)</f>
        <v>0</v>
      </c>
    </row>
    <row r="89" spans="1:23" s="138" customFormat="1" x14ac:dyDescent="0.25">
      <c r="A89" s="138">
        <v>300020977</v>
      </c>
      <c r="B89" s="138" t="s">
        <v>106</v>
      </c>
      <c r="C89" s="138" t="s">
        <v>102</v>
      </c>
      <c r="H89" s="143" t="s">
        <v>696</v>
      </c>
      <c r="I89" s="143">
        <v>9.4500000000000011</v>
      </c>
      <c r="J89" s="143"/>
      <c r="K89" s="143"/>
      <c r="L89" s="143">
        <f>IFERROR(I89*'Planning sheet'!L206, 0)</f>
        <v>415.80000000000007</v>
      </c>
      <c r="M89" s="143">
        <f>IFERROR(I89*'Planning sheet'!M206, 0)</f>
        <v>226.8</v>
      </c>
      <c r="N89" s="143">
        <f>IFERROR(I89*'Planning sheet'!N206, 0)</f>
        <v>226.8</v>
      </c>
      <c r="O89" s="143">
        <f>IFERROR(I89*'Planning sheet'!O206, 0)</f>
        <v>226.8</v>
      </c>
      <c r="P89" s="143">
        <f>IFERROR(I89*'Planning sheet'!P206, 0)</f>
        <v>226.8</v>
      </c>
      <c r="Q89" s="143">
        <f>IFERROR(I89*'Planning sheet'!Q206, 0)</f>
        <v>226.8</v>
      </c>
      <c r="R89" s="143">
        <f>IFERROR(I89*'Planning sheet'!R206, 0)</f>
        <v>226.8</v>
      </c>
      <c r="S89" s="143">
        <f>IFERROR(I89*'Planning sheet'!S206, 0)</f>
        <v>226.8</v>
      </c>
      <c r="T89" s="143">
        <f>IFERROR(I89*'Planning sheet'!T206, 0)</f>
        <v>226.8</v>
      </c>
      <c r="U89" s="143">
        <f>IFERROR(I89*'Planning sheet'!U206, 0)</f>
        <v>226.8</v>
      </c>
      <c r="V89" s="143">
        <f>IFERROR(I89*'Planning sheet'!V206, 0)</f>
        <v>226.8</v>
      </c>
      <c r="W89" s="143">
        <f>IFERROR(I89*'Planning sheet'!W206, 0)</f>
        <v>226.8</v>
      </c>
    </row>
    <row r="90" spans="1:23" s="136" customFormat="1" x14ac:dyDescent="0.25">
      <c r="A90" s="136">
        <v>300020977</v>
      </c>
      <c r="B90" s="136" t="s">
        <v>106</v>
      </c>
      <c r="C90" s="136" t="s">
        <v>102</v>
      </c>
      <c r="H90" s="142" t="s">
        <v>697</v>
      </c>
      <c r="I90" s="142">
        <v>8.44</v>
      </c>
      <c r="J90" s="142"/>
      <c r="K90" s="142">
        <v>3781.12</v>
      </c>
      <c r="L90" s="142">
        <f>IFERROR(I90*'Planning sheet'!L207, 0)</f>
        <v>3409.7599999999998</v>
      </c>
      <c r="M90" s="142">
        <f>IFERROR(I90*'Planning sheet'!M207, 0)</f>
        <v>3207.2</v>
      </c>
      <c r="N90" s="142">
        <f>IFERROR(I90*'Planning sheet'!N207, 0)</f>
        <v>3004.64</v>
      </c>
      <c r="O90" s="142">
        <f>IFERROR(I90*'Planning sheet'!O207, 0)</f>
        <v>2802.08</v>
      </c>
      <c r="P90" s="142">
        <f>IFERROR(I90*'Planning sheet'!P207, 0)</f>
        <v>2599.52</v>
      </c>
      <c r="Q90" s="142">
        <f>IFERROR(I90*'Planning sheet'!Q207, 0)</f>
        <v>2396.96</v>
      </c>
      <c r="R90" s="142">
        <f>IFERROR(I90*'Planning sheet'!R207, 0)</f>
        <v>2194.4</v>
      </c>
      <c r="S90" s="142">
        <f>IFERROR(I90*'Planning sheet'!S207, 0)</f>
        <v>1991.84</v>
      </c>
      <c r="T90" s="142">
        <f>IFERROR(I90*'Planning sheet'!T207, 0)</f>
        <v>1789.28</v>
      </c>
      <c r="U90" s="142">
        <f>IFERROR(I90*'Planning sheet'!U207, 0)</f>
        <v>1586.7199999999998</v>
      </c>
      <c r="V90" s="142">
        <f>IFERROR(I90*'Planning sheet'!V207, 0)</f>
        <v>1384.1599999999999</v>
      </c>
      <c r="W90" s="142">
        <f>IFERROR(I90*'Planning sheet'!W207, 0)</f>
        <v>1291.32</v>
      </c>
    </row>
    <row r="91" spans="1:23" ht="15.75" thickBot="1" x14ac:dyDescent="0.3">
      <c r="A91">
        <v>300020977</v>
      </c>
      <c r="B91" t="s">
        <v>106</v>
      </c>
      <c r="C91" t="s">
        <v>102</v>
      </c>
      <c r="H91" s="32" t="s">
        <v>699</v>
      </c>
      <c r="I91" s="32">
        <v>9.4500000000000011</v>
      </c>
      <c r="J91" s="32"/>
      <c r="K91" s="32"/>
      <c r="L91" s="32">
        <f>IFERROR(I91*'Planning sheet'!L209, 0)</f>
        <v>0</v>
      </c>
      <c r="M91" s="32">
        <f>IFERROR(I91*'Planning sheet'!M209, 0)</f>
        <v>0</v>
      </c>
      <c r="N91" s="32">
        <f>IFERROR(I91*'Planning sheet'!N209, 0)</f>
        <v>0</v>
      </c>
      <c r="O91" s="32">
        <f>IFERROR(I91*'Planning sheet'!O209, 0)</f>
        <v>0</v>
      </c>
      <c r="P91" s="32">
        <f>IFERROR(I91*'Planning sheet'!P209, 0)</f>
        <v>0</v>
      </c>
      <c r="Q91" s="32">
        <f>IFERROR(I91*'Planning sheet'!Q209, 0)</f>
        <v>0</v>
      </c>
      <c r="R91" s="32">
        <f>IFERROR(I91*'Planning sheet'!R209, 0)</f>
        <v>0</v>
      </c>
      <c r="S91" s="32">
        <f>IFERROR(I91*'Planning sheet'!S209, 0)</f>
        <v>0</v>
      </c>
      <c r="T91" s="32">
        <f>IFERROR(I91*'Planning sheet'!T209, 0)</f>
        <v>0</v>
      </c>
      <c r="U91" s="32">
        <f>IFERROR(I91*'Planning sheet'!U209, 0)</f>
        <v>0</v>
      </c>
      <c r="V91" s="32">
        <f>IFERROR(I91*'Planning sheet'!V209, 0)</f>
        <v>0</v>
      </c>
      <c r="W91" s="32">
        <f>IFERROR(I91*'Planning sheet'!W209, 0)</f>
        <v>122.85000000000001</v>
      </c>
    </row>
    <row r="92" spans="1:23" s="138" customFormat="1" x14ac:dyDescent="0.25">
      <c r="A92" s="138">
        <v>300020978</v>
      </c>
      <c r="B92" s="138" t="s">
        <v>108</v>
      </c>
      <c r="C92" s="138" t="s">
        <v>102</v>
      </c>
      <c r="H92" s="143" t="s">
        <v>696</v>
      </c>
      <c r="I92" s="143">
        <v>7.56</v>
      </c>
      <c r="J92" s="143"/>
      <c r="K92" s="143"/>
      <c r="L92" s="143">
        <f>IFERROR(I92*'Planning sheet'!L219, 0)</f>
        <v>3031.56</v>
      </c>
      <c r="M92" s="143">
        <f>IFERROR(I92*'Planning sheet'!M219, 0)</f>
        <v>2056.3199999999997</v>
      </c>
      <c r="N92" s="143">
        <f>IFERROR(I92*'Planning sheet'!N219, 0)</f>
        <v>2109.2399999999998</v>
      </c>
      <c r="O92" s="143">
        <f>IFERROR(I92*'Planning sheet'!O219, 0)</f>
        <v>2351.16</v>
      </c>
      <c r="P92" s="143">
        <f>IFERROR(I92*'Planning sheet'!P219, 0)</f>
        <v>1965.6</v>
      </c>
      <c r="Q92" s="143">
        <f>IFERROR(I92*'Planning sheet'!Q219, 0)</f>
        <v>2169.7199999999998</v>
      </c>
      <c r="R92" s="143">
        <f>IFERROR(I92*'Planning sheet'!R219, 0)</f>
        <v>2517.48</v>
      </c>
      <c r="S92" s="143">
        <f>IFERROR(I92*'Planning sheet'!S219, 0)</f>
        <v>2343.6</v>
      </c>
      <c r="T92" s="143">
        <f>IFERROR(I92*'Planning sheet'!T219, 0)</f>
        <v>2169.7199999999998</v>
      </c>
      <c r="U92" s="143">
        <f>IFERROR(I92*'Planning sheet'!U219, 0)</f>
        <v>2366.2799999999997</v>
      </c>
      <c r="V92" s="143">
        <f>IFERROR(I92*'Planning sheet'!V219, 0)</f>
        <v>2283.12</v>
      </c>
      <c r="W92" s="143">
        <f>IFERROR(I92*'Planning sheet'!W219, 0)</f>
        <v>2358.7199999999998</v>
      </c>
    </row>
    <row r="93" spans="1:23" s="136" customFormat="1" x14ac:dyDescent="0.25">
      <c r="A93" s="136">
        <v>300020978</v>
      </c>
      <c r="B93" s="136" t="s">
        <v>108</v>
      </c>
      <c r="C93" s="136" t="s">
        <v>102</v>
      </c>
      <c r="H93" s="142" t="s">
        <v>697</v>
      </c>
      <c r="I93" s="142">
        <v>5.3</v>
      </c>
      <c r="J93" s="142"/>
      <c r="K93" s="142">
        <v>7308.7</v>
      </c>
      <c r="L93" s="142">
        <f>IFERROR(I93*'Planning sheet'!L220, 0)</f>
        <v>5183.3999999999996</v>
      </c>
      <c r="M93" s="142">
        <f>IFERROR(I93*'Planning sheet'!M220, 0)</f>
        <v>4287.7</v>
      </c>
      <c r="N93" s="142">
        <f>IFERROR(I93*'Planning sheet'!N220, 0)</f>
        <v>4287.7</v>
      </c>
      <c r="O93" s="142">
        <f>IFERROR(I93*'Planning sheet'!O220, 0)</f>
        <v>4287.7</v>
      </c>
      <c r="P93" s="142">
        <f>IFERROR(I93*'Planning sheet'!P220, 0)</f>
        <v>4287.7</v>
      </c>
      <c r="Q93" s="142">
        <f>IFERROR(I93*'Planning sheet'!Q220, 0)</f>
        <v>4287.7</v>
      </c>
      <c r="R93" s="142">
        <f>IFERROR(I93*'Planning sheet'!R220, 0)</f>
        <v>4287.7</v>
      </c>
      <c r="S93" s="142">
        <f>IFERROR(I93*'Planning sheet'!S220, 0)</f>
        <v>4287.7</v>
      </c>
      <c r="T93" s="142">
        <f>IFERROR(I93*'Planning sheet'!T220, 0)</f>
        <v>4287.7</v>
      </c>
      <c r="U93" s="142">
        <f>IFERROR(I93*'Planning sheet'!U220, 0)</f>
        <v>4287.7</v>
      </c>
      <c r="V93" s="142">
        <f>IFERROR(I93*'Planning sheet'!V220, 0)</f>
        <v>4287.7</v>
      </c>
      <c r="W93" s="142">
        <f>IFERROR(I93*'Planning sheet'!W220, 0)</f>
        <v>4287.7</v>
      </c>
    </row>
    <row r="94" spans="1:23" ht="15.75" thickBot="1" x14ac:dyDescent="0.3">
      <c r="A94">
        <v>300020978</v>
      </c>
      <c r="B94" t="s">
        <v>108</v>
      </c>
      <c r="C94" t="s">
        <v>102</v>
      </c>
      <c r="H94" s="32" t="s">
        <v>699</v>
      </c>
      <c r="I94" s="32">
        <v>7.56</v>
      </c>
      <c r="J94" s="32"/>
      <c r="K94" s="32"/>
      <c r="L94" s="32">
        <f>IFERROR(I94*'Planning sheet'!L222, 0)</f>
        <v>0</v>
      </c>
      <c r="M94" s="32">
        <f>IFERROR(I94*'Planning sheet'!M222, 0)</f>
        <v>778.68</v>
      </c>
      <c r="N94" s="32">
        <f>IFERROR(I94*'Planning sheet'!N222, 0)</f>
        <v>2109.2399999999998</v>
      </c>
      <c r="O94" s="32">
        <f>IFERROR(I94*'Planning sheet'!O222, 0)</f>
        <v>2351.16</v>
      </c>
      <c r="P94" s="32">
        <f>IFERROR(I94*'Planning sheet'!P222, 0)</f>
        <v>1965.6</v>
      </c>
      <c r="Q94" s="32">
        <f>IFERROR(I94*'Planning sheet'!Q222, 0)</f>
        <v>2169.7199999999998</v>
      </c>
      <c r="R94" s="32">
        <f>IFERROR(I94*'Planning sheet'!R222, 0)</f>
        <v>2517.48</v>
      </c>
      <c r="S94" s="32">
        <f>IFERROR(I94*'Planning sheet'!S222, 0)</f>
        <v>2343.6</v>
      </c>
      <c r="T94" s="32">
        <f>IFERROR(I94*'Planning sheet'!T222, 0)</f>
        <v>2169.7199999999998</v>
      </c>
      <c r="U94" s="32">
        <f>IFERROR(I94*'Planning sheet'!U222, 0)</f>
        <v>2366.2799999999997</v>
      </c>
      <c r="V94" s="32">
        <f>IFERROR(I94*'Planning sheet'!V222, 0)</f>
        <v>2283.12</v>
      </c>
      <c r="W94" s="32">
        <f>IFERROR(I94*'Planning sheet'!W222, 0)</f>
        <v>2358.7199999999998</v>
      </c>
    </row>
    <row r="95" spans="1:23" s="138" customFormat="1" x14ac:dyDescent="0.25">
      <c r="A95" s="138">
        <v>300020979</v>
      </c>
      <c r="B95" s="138" t="s">
        <v>110</v>
      </c>
      <c r="C95" s="138" t="s">
        <v>102</v>
      </c>
      <c r="H95" s="143" t="s">
        <v>696</v>
      </c>
      <c r="I95" s="143">
        <v>7.84</v>
      </c>
      <c r="J95" s="143"/>
      <c r="K95" s="143"/>
      <c r="L95" s="143">
        <f>IFERROR(I95*'Planning sheet'!L234, 0)</f>
        <v>2595.04</v>
      </c>
      <c r="M95" s="143">
        <f>IFERROR(I95*'Planning sheet'!M234, 0)</f>
        <v>2642.08</v>
      </c>
      <c r="N95" s="143">
        <f>IFERROR(I95*'Planning sheet'!N234, 0)</f>
        <v>2289.2799999999997</v>
      </c>
      <c r="O95" s="143">
        <f>IFERROR(I95*'Planning sheet'!O234, 0)</f>
        <v>2916.48</v>
      </c>
      <c r="P95" s="143">
        <f>IFERROR(I95*'Planning sheet'!P234, 0)</f>
        <v>2399.04</v>
      </c>
      <c r="Q95" s="143">
        <f>IFERROR(I95*'Planning sheet'!Q234, 0)</f>
        <v>2461.7599999999998</v>
      </c>
      <c r="R95" s="143">
        <f>IFERROR(I95*'Planning sheet'!R234, 0)</f>
        <v>2352</v>
      </c>
      <c r="S95" s="143">
        <f>IFERROR(I95*'Planning sheet'!S234, 0)</f>
        <v>2453.92</v>
      </c>
      <c r="T95" s="143">
        <f>IFERROR(I95*'Planning sheet'!T234, 0)</f>
        <v>2124.64</v>
      </c>
      <c r="U95" s="143">
        <f>IFERROR(I95*'Planning sheet'!U234, 0)</f>
        <v>2665.6</v>
      </c>
      <c r="V95" s="143">
        <f>IFERROR(I95*'Planning sheet'!V234, 0)</f>
        <v>2320.64</v>
      </c>
      <c r="W95" s="143">
        <f>IFERROR(I95*'Planning sheet'!W234, 0)</f>
        <v>2453.92</v>
      </c>
    </row>
    <row r="96" spans="1:23" s="136" customFormat="1" x14ac:dyDescent="0.25">
      <c r="A96" s="136">
        <v>300020979</v>
      </c>
      <c r="B96" s="136" t="s">
        <v>110</v>
      </c>
      <c r="C96" s="136" t="s">
        <v>102</v>
      </c>
      <c r="H96" s="142" t="s">
        <v>697</v>
      </c>
      <c r="I96" s="142">
        <v>7.6216796047988709</v>
      </c>
      <c r="J96" s="142"/>
      <c r="K96" s="142">
        <v>10799.92</v>
      </c>
      <c r="L96" s="142">
        <f>IFERROR(I96*'Planning sheet'!L235, 0)</f>
        <v>8277.1440508115738</v>
      </c>
      <c r="M96" s="142">
        <f>IFERROR(I96*'Planning sheet'!M235, 0)</f>
        <v>7964.6551870148196</v>
      </c>
      <c r="N96" s="142">
        <f>IFERROR(I96*'Planning sheet'!N235, 0)</f>
        <v>7964.6551870148196</v>
      </c>
      <c r="O96" s="142">
        <f>IFERROR(I96*'Planning sheet'!O235, 0)</f>
        <v>7964.6551870148196</v>
      </c>
      <c r="P96" s="142">
        <f>IFERROR(I96*'Planning sheet'!P235, 0)</f>
        <v>7964.6551870148196</v>
      </c>
      <c r="Q96" s="142">
        <f>IFERROR(I96*'Planning sheet'!Q235, 0)</f>
        <v>7964.6551870148196</v>
      </c>
      <c r="R96" s="142">
        <f>IFERROR(I96*'Planning sheet'!R235, 0)</f>
        <v>7964.6551870148196</v>
      </c>
      <c r="S96" s="142">
        <f>IFERROR(I96*'Planning sheet'!S235, 0)</f>
        <v>7964.6551870148196</v>
      </c>
      <c r="T96" s="142">
        <f>IFERROR(I96*'Planning sheet'!T235, 0)</f>
        <v>7964.6551870148196</v>
      </c>
      <c r="U96" s="142">
        <f>IFERROR(I96*'Planning sheet'!U235, 0)</f>
        <v>7964.6551870148196</v>
      </c>
      <c r="V96" s="142">
        <f>IFERROR(I96*'Planning sheet'!V235, 0)</f>
        <v>7964.6551870148196</v>
      </c>
      <c r="W96" s="142">
        <f>IFERROR(I96*'Planning sheet'!W235, 0)</f>
        <v>7964.6551870148196</v>
      </c>
    </row>
    <row r="97" spans="1:23" ht="15.75" thickBot="1" x14ac:dyDescent="0.3">
      <c r="A97">
        <v>300020979</v>
      </c>
      <c r="B97" t="s">
        <v>110</v>
      </c>
      <c r="C97" t="s">
        <v>102</v>
      </c>
      <c r="H97" s="32" t="s">
        <v>699</v>
      </c>
      <c r="I97" s="32">
        <v>7.84</v>
      </c>
      <c r="J97" s="32"/>
      <c r="K97" s="32"/>
      <c r="L97" s="32">
        <f>IFERROR(I97*'Planning sheet'!L237, 0)</f>
        <v>0</v>
      </c>
      <c r="M97" s="32">
        <f>IFERROR(I97*'Planning sheet'!M237, 0)</f>
        <v>2320.64</v>
      </c>
      <c r="N97" s="32">
        <f>IFERROR(I97*'Planning sheet'!N237, 0)</f>
        <v>2289.2799999999997</v>
      </c>
      <c r="O97" s="32">
        <f>IFERROR(I97*'Planning sheet'!O237, 0)</f>
        <v>2916.48</v>
      </c>
      <c r="P97" s="32">
        <f>IFERROR(I97*'Planning sheet'!P237, 0)</f>
        <v>2399.04</v>
      </c>
      <c r="Q97" s="32">
        <f>IFERROR(I97*'Planning sheet'!Q237, 0)</f>
        <v>2461.7599999999998</v>
      </c>
      <c r="R97" s="32">
        <f>IFERROR(I97*'Planning sheet'!R237, 0)</f>
        <v>2352</v>
      </c>
      <c r="S97" s="32">
        <f>IFERROR(I97*'Planning sheet'!S237, 0)</f>
        <v>2453.92</v>
      </c>
      <c r="T97" s="32">
        <f>IFERROR(I97*'Planning sheet'!T237, 0)</f>
        <v>2124.64</v>
      </c>
      <c r="U97" s="32">
        <f>IFERROR(I97*'Planning sheet'!U237, 0)</f>
        <v>2665.6</v>
      </c>
      <c r="V97" s="32">
        <f>IFERROR(I97*'Planning sheet'!V237, 0)</f>
        <v>2320.64</v>
      </c>
      <c r="W97" s="32">
        <f>IFERROR(I97*'Planning sheet'!W237, 0)</f>
        <v>2453.92</v>
      </c>
    </row>
    <row r="98" spans="1:23" s="138" customFormat="1" x14ac:dyDescent="0.25">
      <c r="A98" s="138">
        <v>300020980</v>
      </c>
      <c r="B98" s="138" t="s">
        <v>112</v>
      </c>
      <c r="C98" s="138" t="s">
        <v>102</v>
      </c>
      <c r="H98" s="143" t="s">
        <v>696</v>
      </c>
      <c r="I98" s="143">
        <v>11.54</v>
      </c>
      <c r="J98" s="143"/>
      <c r="K98" s="143"/>
      <c r="L98" s="143">
        <f>IFERROR(I98*'Planning sheet'!L242, 0)</f>
        <v>1107.8399999999999</v>
      </c>
      <c r="M98" s="143">
        <f>IFERROR(I98*'Planning sheet'!M242, 0)</f>
        <v>253.88</v>
      </c>
      <c r="N98" s="143">
        <f>IFERROR(I98*'Planning sheet'!N242, 0)</f>
        <v>1638.6799999999998</v>
      </c>
      <c r="O98" s="143">
        <f>IFERROR(I98*'Planning sheet'!O242, 0)</f>
        <v>2284.9199999999996</v>
      </c>
      <c r="P98" s="143">
        <f>IFERROR(I98*'Planning sheet'!P242, 0)</f>
        <v>1915.6399999999999</v>
      </c>
      <c r="Q98" s="143">
        <f>IFERROR(I98*'Planning sheet'!Q242, 0)</f>
        <v>2365.6999999999998</v>
      </c>
      <c r="R98" s="143">
        <f>IFERROR(I98*'Planning sheet'!R242, 0)</f>
        <v>1038.5999999999999</v>
      </c>
      <c r="S98" s="143">
        <f>IFERROR(I98*'Planning sheet'!S242, 0)</f>
        <v>715.4799999999999</v>
      </c>
      <c r="T98" s="143">
        <f>IFERROR(I98*'Planning sheet'!T242, 0)</f>
        <v>900.11999999999989</v>
      </c>
      <c r="U98" s="143">
        <f>IFERROR(I98*'Planning sheet'!U242, 0)</f>
        <v>1130.9199999999998</v>
      </c>
      <c r="V98" s="143">
        <f>IFERROR(I98*'Planning sheet'!V242, 0)</f>
        <v>565.45999999999992</v>
      </c>
      <c r="W98" s="143">
        <f>IFERROR(I98*'Planning sheet'!W242, 0)</f>
        <v>1269.3999999999999</v>
      </c>
    </row>
    <row r="99" spans="1:23" s="136" customFormat="1" x14ac:dyDescent="0.25">
      <c r="A99" s="136">
        <v>300020980</v>
      </c>
      <c r="B99" s="136" t="s">
        <v>112</v>
      </c>
      <c r="C99" s="136" t="s">
        <v>102</v>
      </c>
      <c r="H99" s="142" t="s">
        <v>697</v>
      </c>
      <c r="I99" s="142">
        <v>11.993174603174603</v>
      </c>
      <c r="J99" s="142"/>
      <c r="K99" s="142">
        <v>6044.56</v>
      </c>
      <c r="L99" s="142">
        <f>IFERROR(I99*'Planning sheet'!L243, 0)</f>
        <v>4893.2152380952384</v>
      </c>
      <c r="M99" s="142">
        <f>IFERROR(I99*'Planning sheet'!M243, 0)</f>
        <v>4689.3312698412701</v>
      </c>
      <c r="N99" s="142">
        <f>IFERROR(I99*'Planning sheet'!N243, 0)</f>
        <v>4689.3312698412701</v>
      </c>
      <c r="O99" s="142">
        <f>IFERROR(I99*'Planning sheet'!O243, 0)</f>
        <v>4689.3312698412701</v>
      </c>
      <c r="P99" s="142">
        <f>IFERROR(I99*'Planning sheet'!P243, 0)</f>
        <v>4689.3312698412701</v>
      </c>
      <c r="Q99" s="142">
        <f>IFERROR(I99*'Planning sheet'!Q243, 0)</f>
        <v>4689.3312698412701</v>
      </c>
      <c r="R99" s="142">
        <f>IFERROR(I99*'Planning sheet'!R243, 0)</f>
        <v>4689.3312698412701</v>
      </c>
      <c r="S99" s="142">
        <f>IFERROR(I99*'Planning sheet'!S243, 0)</f>
        <v>4689.3312698412701</v>
      </c>
      <c r="T99" s="142">
        <f>IFERROR(I99*'Planning sheet'!T243, 0)</f>
        <v>4689.3312698412701</v>
      </c>
      <c r="U99" s="142">
        <f>IFERROR(I99*'Planning sheet'!U243, 0)</f>
        <v>4689.3312698412701</v>
      </c>
      <c r="V99" s="142">
        <f>IFERROR(I99*'Planning sheet'!V243, 0)</f>
        <v>4689.3312698412701</v>
      </c>
      <c r="W99" s="142">
        <f>IFERROR(I99*'Planning sheet'!W243, 0)</f>
        <v>4689.3312698412701</v>
      </c>
    </row>
    <row r="100" spans="1:23" ht="15.75" thickBot="1" x14ac:dyDescent="0.3">
      <c r="A100">
        <v>300020980</v>
      </c>
      <c r="B100" t="s">
        <v>112</v>
      </c>
      <c r="C100" t="s">
        <v>102</v>
      </c>
      <c r="H100" s="32" t="s">
        <v>699</v>
      </c>
      <c r="I100" s="32">
        <v>11.54</v>
      </c>
      <c r="J100" s="32"/>
      <c r="K100" s="32"/>
      <c r="L100" s="32">
        <f>IFERROR(I100*'Planning sheet'!L245, 0)</f>
        <v>0</v>
      </c>
      <c r="M100" s="32">
        <f>IFERROR(I100*'Planning sheet'!M245, 0)</f>
        <v>57.699999999999996</v>
      </c>
      <c r="N100" s="32">
        <f>IFERROR(I100*'Planning sheet'!N245, 0)</f>
        <v>1638.6799999999998</v>
      </c>
      <c r="O100" s="32">
        <f>IFERROR(I100*'Planning sheet'!O245, 0)</f>
        <v>2284.9199999999996</v>
      </c>
      <c r="P100" s="32">
        <f>IFERROR(I100*'Planning sheet'!P245, 0)</f>
        <v>1915.6399999999999</v>
      </c>
      <c r="Q100" s="32">
        <f>IFERROR(I100*'Planning sheet'!Q245, 0)</f>
        <v>2365.6999999999998</v>
      </c>
      <c r="R100" s="32">
        <f>IFERROR(I100*'Planning sheet'!R245, 0)</f>
        <v>1038.5999999999999</v>
      </c>
      <c r="S100" s="32">
        <f>IFERROR(I100*'Planning sheet'!S245, 0)</f>
        <v>715.4799999999999</v>
      </c>
      <c r="T100" s="32">
        <f>IFERROR(I100*'Planning sheet'!T245, 0)</f>
        <v>900.11999999999989</v>
      </c>
      <c r="U100" s="32">
        <f>IFERROR(I100*'Planning sheet'!U245, 0)</f>
        <v>1130.9199999999998</v>
      </c>
      <c r="V100" s="32">
        <f>IFERROR(I100*'Planning sheet'!V245, 0)</f>
        <v>565.45999999999992</v>
      </c>
      <c r="W100" s="32">
        <f>IFERROR(I100*'Planning sheet'!W245, 0)</f>
        <v>1269.3999999999999</v>
      </c>
    </row>
    <row r="101" spans="1:23" s="138" customFormat="1" x14ac:dyDescent="0.25">
      <c r="A101" s="138">
        <v>300020982</v>
      </c>
      <c r="B101" s="138" t="s">
        <v>114</v>
      </c>
      <c r="C101" s="138" t="s">
        <v>102</v>
      </c>
      <c r="H101" s="143" t="s">
        <v>696</v>
      </c>
      <c r="I101" s="143">
        <v>5.8</v>
      </c>
      <c r="J101" s="143"/>
      <c r="K101" s="143"/>
      <c r="L101" s="143">
        <f>IFERROR(I101*'Planning sheet'!L247, 0)</f>
        <v>0</v>
      </c>
      <c r="M101" s="143">
        <f>IFERROR(I101*'Planning sheet'!M247, 0)</f>
        <v>0</v>
      </c>
      <c r="N101" s="143">
        <f>IFERROR(I101*'Planning sheet'!N247, 0)</f>
        <v>0</v>
      </c>
      <c r="O101" s="143">
        <f>IFERROR(I101*'Planning sheet'!O247, 0)</f>
        <v>0</v>
      </c>
      <c r="P101" s="143">
        <f>IFERROR(I101*'Planning sheet'!P247, 0)</f>
        <v>0</v>
      </c>
      <c r="Q101" s="143">
        <f>IFERROR(I101*'Planning sheet'!Q247, 0)</f>
        <v>0</v>
      </c>
      <c r="R101" s="143">
        <f>IFERROR(I101*'Planning sheet'!R247, 0)</f>
        <v>0</v>
      </c>
      <c r="S101" s="143">
        <f>IFERROR(I101*'Planning sheet'!S247, 0)</f>
        <v>0</v>
      </c>
      <c r="T101" s="143">
        <f>IFERROR(I101*'Planning sheet'!T247, 0)</f>
        <v>0</v>
      </c>
      <c r="U101" s="143">
        <f>IFERROR(I101*'Planning sheet'!U247, 0)</f>
        <v>0</v>
      </c>
      <c r="V101" s="143">
        <f>IFERROR(I101*'Planning sheet'!V247, 0)</f>
        <v>0</v>
      </c>
      <c r="W101" s="143">
        <f>IFERROR(I101*'Planning sheet'!W247, 0)</f>
        <v>0</v>
      </c>
    </row>
    <row r="102" spans="1:23" s="136" customFormat="1" x14ac:dyDescent="0.25">
      <c r="A102" s="136">
        <v>300020982</v>
      </c>
      <c r="B102" s="136" t="s">
        <v>114</v>
      </c>
      <c r="C102" s="136" t="s">
        <v>102</v>
      </c>
      <c r="H102" s="142" t="s">
        <v>697</v>
      </c>
      <c r="I102" s="142">
        <v>0</v>
      </c>
      <c r="J102" s="142"/>
      <c r="K102" s="142">
        <v>0</v>
      </c>
      <c r="L102" s="142">
        <f>IFERROR(I102*'Planning sheet'!L248, 0)</f>
        <v>0</v>
      </c>
      <c r="M102" s="142">
        <f>IFERROR(I102*'Planning sheet'!M248, 0)</f>
        <v>0</v>
      </c>
      <c r="N102" s="142">
        <f>IFERROR(I102*'Planning sheet'!N248, 0)</f>
        <v>0</v>
      </c>
      <c r="O102" s="142">
        <f>IFERROR(I102*'Planning sheet'!O248, 0)</f>
        <v>0</v>
      </c>
      <c r="P102" s="142">
        <f>IFERROR(I102*'Planning sheet'!P248, 0)</f>
        <v>0</v>
      </c>
      <c r="Q102" s="142">
        <f>IFERROR(I102*'Planning sheet'!Q248, 0)</f>
        <v>0</v>
      </c>
      <c r="R102" s="142">
        <f>IFERROR(I102*'Planning sheet'!R248, 0)</f>
        <v>0</v>
      </c>
      <c r="S102" s="142">
        <f>IFERROR(I102*'Planning sheet'!S248, 0)</f>
        <v>0</v>
      </c>
      <c r="T102" s="142">
        <f>IFERROR(I102*'Planning sheet'!T248, 0)</f>
        <v>0</v>
      </c>
      <c r="U102" s="142">
        <f>IFERROR(I102*'Planning sheet'!U248, 0)</f>
        <v>0</v>
      </c>
      <c r="V102" s="142">
        <f>IFERROR(I102*'Planning sheet'!V248, 0)</f>
        <v>0</v>
      </c>
      <c r="W102" s="142">
        <f>IFERROR(I102*'Planning sheet'!W248, 0)</f>
        <v>0</v>
      </c>
    </row>
    <row r="103" spans="1:23" ht="15.75" thickBot="1" x14ac:dyDescent="0.3">
      <c r="A103">
        <v>300020982</v>
      </c>
      <c r="B103" t="s">
        <v>114</v>
      </c>
      <c r="C103" t="s">
        <v>102</v>
      </c>
      <c r="H103" s="32" t="s">
        <v>699</v>
      </c>
      <c r="I103" s="32">
        <v>5.8</v>
      </c>
      <c r="J103" s="32"/>
      <c r="K103" s="32"/>
      <c r="L103" s="32">
        <f>IFERROR(I103*'Planning sheet'!L250, 0)</f>
        <v>0</v>
      </c>
      <c r="M103" s="32">
        <f>IFERROR(I103*'Planning sheet'!M250, 0)</f>
        <v>0</v>
      </c>
      <c r="N103" s="32">
        <f>IFERROR(I103*'Planning sheet'!N250, 0)</f>
        <v>0</v>
      </c>
      <c r="O103" s="32">
        <f>IFERROR(I103*'Planning sheet'!O250, 0)</f>
        <v>0</v>
      </c>
      <c r="P103" s="32">
        <f>IFERROR(I103*'Planning sheet'!P250, 0)</f>
        <v>0</v>
      </c>
      <c r="Q103" s="32">
        <f>IFERROR(I103*'Planning sheet'!Q250, 0)</f>
        <v>0</v>
      </c>
      <c r="R103" s="32">
        <f>IFERROR(I103*'Planning sheet'!R250, 0)</f>
        <v>0</v>
      </c>
      <c r="S103" s="32">
        <f>IFERROR(I103*'Planning sheet'!S250, 0)</f>
        <v>0</v>
      </c>
      <c r="T103" s="32">
        <f>IFERROR(I103*'Planning sheet'!T250, 0)</f>
        <v>0</v>
      </c>
      <c r="U103" s="32">
        <f>IFERROR(I103*'Planning sheet'!U250, 0)</f>
        <v>0</v>
      </c>
      <c r="V103" s="32">
        <f>IFERROR(I103*'Planning sheet'!V250, 0)</f>
        <v>0</v>
      </c>
      <c r="W103" s="32">
        <f>IFERROR(I103*'Planning sheet'!W250, 0)</f>
        <v>0</v>
      </c>
    </row>
    <row r="104" spans="1:23" s="138" customFormat="1" x14ac:dyDescent="0.25">
      <c r="A104" s="138">
        <v>300020983</v>
      </c>
      <c r="B104" s="138" t="s">
        <v>116</v>
      </c>
      <c r="C104" s="138" t="s">
        <v>102</v>
      </c>
      <c r="H104" s="143" t="s">
        <v>696</v>
      </c>
      <c r="I104" s="143">
        <v>8.17</v>
      </c>
      <c r="J104" s="143"/>
      <c r="K104" s="143"/>
      <c r="L104" s="143">
        <f>IFERROR(I104*'Planning sheet'!L303, 0)</f>
        <v>12132.45</v>
      </c>
      <c r="M104" s="143">
        <f>IFERROR(I104*'Planning sheet'!M303, 0)</f>
        <v>11241.92</v>
      </c>
      <c r="N104" s="143">
        <f>IFERROR(I104*'Planning sheet'!N303, 0)</f>
        <v>12181.47</v>
      </c>
      <c r="O104" s="143">
        <f>IFERROR(I104*'Planning sheet'!O303, 0)</f>
        <v>12777.88</v>
      </c>
      <c r="P104" s="143">
        <f>IFERROR(I104*'Planning sheet'!P303, 0)</f>
        <v>12026.24</v>
      </c>
      <c r="Q104" s="143">
        <f>IFERROR(I104*'Planning sheet'!Q303, 0)</f>
        <v>12892.26</v>
      </c>
      <c r="R104" s="143">
        <f>IFERROR(I104*'Planning sheet'!R303, 0)</f>
        <v>12557.289999999999</v>
      </c>
      <c r="S104" s="143">
        <f>IFERROR(I104*'Planning sheet'!S303, 0)</f>
        <v>12434.74</v>
      </c>
      <c r="T104" s="143">
        <f>IFERROR(I104*'Planning sheet'!T303, 0)</f>
        <v>11364.47</v>
      </c>
      <c r="U104" s="143">
        <f>IFERROR(I104*'Planning sheet'!U303, 0)</f>
        <v>13072</v>
      </c>
      <c r="V104" s="143">
        <f>IFERROR(I104*'Planning sheet'!V303, 0)</f>
        <v>12745.2</v>
      </c>
      <c r="W104" s="143">
        <f>IFERROR(I104*'Planning sheet'!W303, 0)</f>
        <v>12737.03</v>
      </c>
    </row>
    <row r="105" spans="1:23" s="136" customFormat="1" x14ac:dyDescent="0.25">
      <c r="A105" s="136">
        <v>300020983</v>
      </c>
      <c r="B105" s="136" t="s">
        <v>116</v>
      </c>
      <c r="C105" s="136" t="s">
        <v>102</v>
      </c>
      <c r="H105" s="142" t="s">
        <v>697</v>
      </c>
      <c r="I105" s="142">
        <v>8.2956429672064509</v>
      </c>
      <c r="J105" s="142"/>
      <c r="K105" s="142">
        <v>13163.07</v>
      </c>
      <c r="L105" s="142">
        <f>IFERROR(I105*'Planning sheet'!L304, 0)</f>
        <v>844.04019369841944</v>
      </c>
      <c r="M105" s="142">
        <f>IFERROR(I105*'Planning sheet'!M304, 0)</f>
        <v>2810.1075769263484</v>
      </c>
      <c r="N105" s="142">
        <f>IFERROR(I105*'Planning sheet'!N304, 0)</f>
        <v>2810.1075769263484</v>
      </c>
      <c r="O105" s="142">
        <f>IFERROR(I105*'Planning sheet'!O304, 0)</f>
        <v>2810.1075769263484</v>
      </c>
      <c r="P105" s="142">
        <f>IFERROR(I105*'Planning sheet'!P304, 0)</f>
        <v>2810.1075769263484</v>
      </c>
      <c r="Q105" s="142">
        <f>IFERROR(I105*'Planning sheet'!Q304, 0)</f>
        <v>2810.1075769263484</v>
      </c>
      <c r="R105" s="142">
        <f>IFERROR(I105*'Planning sheet'!R304, 0)</f>
        <v>2810.1075769263484</v>
      </c>
      <c r="S105" s="142">
        <f>IFERROR(I105*'Planning sheet'!S304, 0)</f>
        <v>2810.1075769263484</v>
      </c>
      <c r="T105" s="142">
        <f>IFERROR(I105*'Planning sheet'!T304, 0)</f>
        <v>2810.1075769263484</v>
      </c>
      <c r="U105" s="142">
        <f>IFERROR(I105*'Planning sheet'!U304, 0)</f>
        <v>2810.1075769263484</v>
      </c>
      <c r="V105" s="142">
        <f>IFERROR(I105*'Planning sheet'!V304, 0)</f>
        <v>2810.1075769263484</v>
      </c>
      <c r="W105" s="142">
        <f>IFERROR(I105*'Planning sheet'!W304, 0)</f>
        <v>2810.1075769263484</v>
      </c>
    </row>
    <row r="106" spans="1:23" ht="15.75" thickBot="1" x14ac:dyDescent="0.3">
      <c r="A106">
        <v>300020983</v>
      </c>
      <c r="B106" t="s">
        <v>116</v>
      </c>
      <c r="C106" t="s">
        <v>102</v>
      </c>
      <c r="H106" s="32" t="s">
        <v>699</v>
      </c>
      <c r="I106" s="32">
        <v>8.17</v>
      </c>
      <c r="J106" s="32"/>
      <c r="K106" s="32"/>
      <c r="L106" s="32">
        <f>IFERROR(I106*'Planning sheet'!L306, 0)</f>
        <v>0</v>
      </c>
      <c r="M106" s="32">
        <f>IFERROR(I106*'Planning sheet'!M306, 0)</f>
        <v>13178.21</v>
      </c>
      <c r="N106" s="32">
        <f>IFERROR(I106*'Planning sheet'!N306, 0)</f>
        <v>12181.47</v>
      </c>
      <c r="O106" s="32">
        <f>IFERROR(I106*'Planning sheet'!O306, 0)</f>
        <v>12777.88</v>
      </c>
      <c r="P106" s="32">
        <f>IFERROR(I106*'Planning sheet'!P306, 0)</f>
        <v>12026.24</v>
      </c>
      <c r="Q106" s="32">
        <f>IFERROR(I106*'Planning sheet'!Q306, 0)</f>
        <v>12892.26</v>
      </c>
      <c r="R106" s="32">
        <f>IFERROR(I106*'Planning sheet'!R306, 0)</f>
        <v>12557.289999999999</v>
      </c>
      <c r="S106" s="32">
        <f>IFERROR(I106*'Planning sheet'!S306, 0)</f>
        <v>12434.74</v>
      </c>
      <c r="T106" s="32">
        <f>IFERROR(I106*'Planning sheet'!T306, 0)</f>
        <v>11364.47</v>
      </c>
      <c r="U106" s="32">
        <f>IFERROR(I106*'Planning sheet'!U306, 0)</f>
        <v>13072</v>
      </c>
      <c r="V106" s="32">
        <f>IFERROR(I106*'Planning sheet'!V306, 0)</f>
        <v>12745.2</v>
      </c>
      <c r="W106" s="32">
        <f>IFERROR(I106*'Planning sheet'!W306, 0)</f>
        <v>12737.03</v>
      </c>
    </row>
    <row r="107" spans="1:23" s="138" customFormat="1" x14ac:dyDescent="0.25">
      <c r="A107" s="138">
        <v>300020985</v>
      </c>
      <c r="B107" s="138" t="s">
        <v>118</v>
      </c>
      <c r="C107" s="138" t="s">
        <v>102</v>
      </c>
      <c r="H107" s="143" t="s">
        <v>696</v>
      </c>
      <c r="I107" s="143">
        <v>3.0100005201831044</v>
      </c>
      <c r="J107" s="143"/>
      <c r="K107" s="143"/>
      <c r="L107" s="143">
        <f>IFERROR(I107*'Planning sheet'!L334, 0)</f>
        <v>180.88899126092386</v>
      </c>
      <c r="M107" s="143">
        <f>IFERROR(I107*'Planning sheet'!M334, 0)</f>
        <v>192.68819330004163</v>
      </c>
      <c r="N107" s="143">
        <f>IFERROR(I107*'Planning sheet'!N334, 0)</f>
        <v>232.14328011860178</v>
      </c>
      <c r="O107" s="143">
        <f>IFERROR(I107*'Planning sheet'!O334, 0)</f>
        <v>222.72799849146901</v>
      </c>
      <c r="P107" s="143">
        <f>IFERROR(I107*'Planning sheet'!P334, 0)</f>
        <v>222.72799849146898</v>
      </c>
      <c r="Q107" s="143">
        <f>IFERROR(I107*'Planning sheet'!Q334, 0)</f>
        <v>244.29164221806079</v>
      </c>
      <c r="R107" s="143">
        <f>IFERROR(I107*'Planning sheet'!R334, 0)</f>
        <v>222.23435840615895</v>
      </c>
      <c r="S107" s="143">
        <f>IFERROR(I107*'Planning sheet'!S334, 0)</f>
        <v>225.24435892634204</v>
      </c>
      <c r="T107" s="143">
        <f>IFERROR(I107*'Planning sheet'!T334, 0)</f>
        <v>205.98035559717022</v>
      </c>
      <c r="U107" s="143">
        <f>IFERROR(I107*'Planning sheet'!U334, 0)</f>
        <v>234.98472060965463</v>
      </c>
      <c r="V107" s="143">
        <f>IFERROR(I107*'Planning sheet'!V334, 0)</f>
        <v>239.75256143362466</v>
      </c>
      <c r="W107" s="143">
        <f>IFERROR(I107*'Planning sheet'!W334, 0)</f>
        <v>230.06035975863503</v>
      </c>
    </row>
    <row r="108" spans="1:23" s="136" customFormat="1" x14ac:dyDescent="0.25">
      <c r="A108" s="136">
        <v>300020985</v>
      </c>
      <c r="B108" s="136" t="s">
        <v>118</v>
      </c>
      <c r="C108" s="136" t="s">
        <v>102</v>
      </c>
      <c r="H108" s="142" t="s">
        <v>697</v>
      </c>
      <c r="I108" s="142">
        <v>2.799999471251271</v>
      </c>
      <c r="J108" s="142"/>
      <c r="K108" s="142">
        <v>10591.04</v>
      </c>
      <c r="L108" s="142">
        <f>IFERROR(I108*'Planning sheet'!L335, 0)</f>
        <v>10422.771231775685</v>
      </c>
      <c r="M108" s="142">
        <f>IFERROR(I108*'Planning sheet'!M335, 0)</f>
        <v>10243.526465624063</v>
      </c>
      <c r="N108" s="142">
        <f>IFERROR(I108*'Planning sheet'!N335, 0)</f>
        <v>10027.57930640328</v>
      </c>
      <c r="O108" s="142">
        <f>IFERROR(I108*'Planning sheet'!O335, 0)</f>
        <v>9820.3905455285712</v>
      </c>
      <c r="P108" s="142">
        <f>IFERROR(I108*'Planning sheet'!P335, 0)</f>
        <v>9613.201784653862</v>
      </c>
      <c r="Q108" s="142">
        <f>IFERROR(I108*'Planning sheet'!Q335, 0)</f>
        <v>9385.9538275671093</v>
      </c>
      <c r="R108" s="142">
        <f>IFERROR(I108*'Planning sheet'!R335, 0)</f>
        <v>9179.2242666056864</v>
      </c>
      <c r="S108" s="142">
        <f>IFERROR(I108*'Planning sheet'!S335, 0)</f>
        <v>8969.6947061730116</v>
      </c>
      <c r="T108" s="142">
        <f>IFERROR(I108*'Planning sheet'!T335, 0)</f>
        <v>8778.0851423563454</v>
      </c>
      <c r="U108" s="142">
        <f>IFERROR(I108*'Planning sheet'!U335, 0)</f>
        <v>8559.4947836347001</v>
      </c>
      <c r="V108" s="142">
        <f>IFERROR(I108*'Planning sheet'!V335, 0)</f>
        <v>8336.469225750594</v>
      </c>
      <c r="W108" s="142">
        <f>IFERROR(I108*'Planning sheet'!W335, 0)</f>
        <v>8122.4596661639171</v>
      </c>
    </row>
    <row r="109" spans="1:23" ht="15.75" thickBot="1" x14ac:dyDescent="0.3">
      <c r="A109">
        <v>300020985</v>
      </c>
      <c r="B109" t="s">
        <v>118</v>
      </c>
      <c r="C109" t="s">
        <v>102</v>
      </c>
      <c r="H109" s="32" t="s">
        <v>699</v>
      </c>
      <c r="I109" s="32">
        <v>3.0100005201831044</v>
      </c>
      <c r="J109" s="32"/>
      <c r="K109" s="32"/>
      <c r="L109" s="32">
        <f>IFERROR(I109*'Planning sheet'!L337, 0)</f>
        <v>0</v>
      </c>
      <c r="M109" s="32">
        <f>IFERROR(I109*'Planning sheet'!M337, 0)</f>
        <v>0</v>
      </c>
      <c r="N109" s="32">
        <f>IFERROR(I109*'Planning sheet'!N337, 0)</f>
        <v>0</v>
      </c>
      <c r="O109" s="32">
        <f>IFERROR(I109*'Planning sheet'!O337, 0)</f>
        <v>0</v>
      </c>
      <c r="P109" s="32">
        <f>IFERROR(I109*'Planning sheet'!P337, 0)</f>
        <v>0</v>
      </c>
      <c r="Q109" s="32">
        <f>IFERROR(I109*'Planning sheet'!Q337, 0)</f>
        <v>0</v>
      </c>
      <c r="R109" s="32">
        <f>IFERROR(I109*'Planning sheet'!R337, 0)</f>
        <v>0</v>
      </c>
      <c r="S109" s="32">
        <f>IFERROR(I109*'Planning sheet'!S337, 0)</f>
        <v>0</v>
      </c>
      <c r="T109" s="32">
        <f>IFERROR(I109*'Planning sheet'!T337, 0)</f>
        <v>0</v>
      </c>
      <c r="U109" s="32">
        <f>IFERROR(I109*'Planning sheet'!U337, 0)</f>
        <v>0</v>
      </c>
      <c r="V109" s="32">
        <f>IFERROR(I109*'Planning sheet'!V337, 0)</f>
        <v>0</v>
      </c>
      <c r="W109" s="32">
        <f>IFERROR(I109*'Planning sheet'!W337, 0)</f>
        <v>0</v>
      </c>
    </row>
    <row r="110" spans="1:23" s="138" customFormat="1" x14ac:dyDescent="0.25">
      <c r="A110" s="138">
        <v>300020986</v>
      </c>
      <c r="B110" s="138" t="s">
        <v>120</v>
      </c>
      <c r="C110" s="138" t="s">
        <v>102</v>
      </c>
      <c r="H110" s="143" t="s">
        <v>696</v>
      </c>
      <c r="I110" s="143">
        <v>3.0100006821343093</v>
      </c>
      <c r="J110" s="143"/>
      <c r="K110" s="143"/>
      <c r="L110" s="143">
        <f>IFERROR(I110*'Planning sheet'!L378, 0)</f>
        <v>3145.4747928358101</v>
      </c>
      <c r="M110" s="143">
        <f>IFERROR(I110*'Planning sheet'!M378, 0)</f>
        <v>3230.3869120788186</v>
      </c>
      <c r="N110" s="143">
        <f>IFERROR(I110*'Planning sheet'!N378, 0)</f>
        <v>3507.7103149265813</v>
      </c>
      <c r="O110" s="143">
        <f>IFERROR(I110*'Planning sheet'!O378, 0)</f>
        <v>3572.8948896988823</v>
      </c>
      <c r="P110" s="143">
        <f>IFERROR(I110*'Planning sheet'!P378, 0)</f>
        <v>3515.7048767383303</v>
      </c>
      <c r="Q110" s="143">
        <f>IFERROR(I110*'Planning sheet'!Q378, 0)</f>
        <v>3782.7581572586505</v>
      </c>
      <c r="R110" s="143">
        <f>IFERROR(I110*'Planning sheet'!R378, 0)</f>
        <v>3489.7526508569681</v>
      </c>
      <c r="S110" s="143">
        <f>IFERROR(I110*'Planning sheet'!S378, 0)</f>
        <v>3528.8826597247144</v>
      </c>
      <c r="T110" s="143">
        <f>IFERROR(I110*'Planning sheet'!T378, 0)</f>
        <v>3065.3425546760304</v>
      </c>
      <c r="U110" s="143">
        <f>IFERROR(I110*'Planning sheet'!U378, 0)</f>
        <v>3692.5604768178137</v>
      </c>
      <c r="V110" s="143">
        <f>IFERROR(I110*'Planning sheet'!V378, 0)</f>
        <v>3668.1252912802474</v>
      </c>
      <c r="W110" s="143">
        <f>IFERROR(I110*'Planning sheet'!W378, 0)</f>
        <v>3637.2426842815494</v>
      </c>
    </row>
    <row r="111" spans="1:23" s="136" customFormat="1" x14ac:dyDescent="0.25">
      <c r="A111" s="136">
        <v>300020986</v>
      </c>
      <c r="B111" s="136" t="s">
        <v>120</v>
      </c>
      <c r="C111" s="136" t="s">
        <v>102</v>
      </c>
      <c r="H111" s="142" t="s">
        <v>697</v>
      </c>
      <c r="I111" s="142">
        <v>2.828998965541659</v>
      </c>
      <c r="J111" s="142"/>
      <c r="K111" s="142">
        <v>12664.69</v>
      </c>
      <c r="L111" s="142">
        <f>IFERROR(I111*'Planning sheet'!L379, 0)</f>
        <v>9708.3634490172426</v>
      </c>
      <c r="M111" s="142">
        <f>IFERROR(I111*'Planning sheet'!M379, 0)</f>
        <v>6672.2308372165544</v>
      </c>
      <c r="N111" s="142">
        <f>IFERROR(I111*'Planning sheet'!N379, 0)</f>
        <v>3375.4512347246514</v>
      </c>
      <c r="O111" s="142">
        <f>IFERROR(I111*'Planning sheet'!O379, 0)</f>
        <v>3364.1126068707604</v>
      </c>
      <c r="P111" s="142">
        <f>IFERROR(I111*'Planning sheet'!P379, 0)</f>
        <v>3364.0899748790362</v>
      </c>
      <c r="Q111" s="142">
        <f>IFERROR(I111*'Planning sheet'!Q379, 0)</f>
        <v>3362.0248056341907</v>
      </c>
      <c r="R111" s="142">
        <f>IFERROR(I111*'Planning sheet'!R379, 0)</f>
        <v>3363.7618109990331</v>
      </c>
      <c r="S111" s="142">
        <f>IFERROR(I111*'Planning sheet'!S379, 0)</f>
        <v>3362.6698173983341</v>
      </c>
      <c r="T111" s="142">
        <f>IFERROR(I111*'Planning sheet'!T379, 0)</f>
        <v>3364.4068227631769</v>
      </c>
      <c r="U111" s="142">
        <f>IFERROR(I111*'Planning sheet'!U379, 0)</f>
        <v>3362.2454675535032</v>
      </c>
      <c r="V111" s="142">
        <f>IFERROR(I111*'Planning sheet'!V379, 0)</f>
        <v>3363.2469331873053</v>
      </c>
      <c r="W111" s="142">
        <f>IFERROR(I111*'Planning sheet'!W379, 0)</f>
        <v>3362.1549395866064</v>
      </c>
    </row>
    <row r="112" spans="1:23" ht="15.75" thickBot="1" x14ac:dyDescent="0.3">
      <c r="A112">
        <v>300020986</v>
      </c>
      <c r="B112" t="s">
        <v>120</v>
      </c>
      <c r="C112" t="s">
        <v>102</v>
      </c>
      <c r="H112" s="32" t="s">
        <v>699</v>
      </c>
      <c r="I112" s="32">
        <v>3.0100006821343093</v>
      </c>
      <c r="J112" s="32"/>
      <c r="K112" s="32"/>
      <c r="L112" s="32">
        <f>IFERROR(I112*'Planning sheet'!L381, 0)</f>
        <v>0</v>
      </c>
      <c r="M112" s="32">
        <f>IFERROR(I112*'Planning sheet'!M381, 0)</f>
        <v>0</v>
      </c>
      <c r="N112" s="32">
        <f>IFERROR(I112*'Planning sheet'!N381, 0)</f>
        <v>0</v>
      </c>
      <c r="O112" s="32">
        <f>IFERROR(I112*'Planning sheet'!O381, 0)</f>
        <v>3560.8308069648879</v>
      </c>
      <c r="P112" s="32">
        <f>IFERROR(I112*'Planning sheet'!P381, 0)</f>
        <v>3515.6807967328732</v>
      </c>
      <c r="Q112" s="32">
        <f>IFERROR(I112*'Planning sheet'!Q381, 0)</f>
        <v>3780.5608567606923</v>
      </c>
      <c r="R112" s="32">
        <f>IFERROR(I112*'Planning sheet'!R381, 0)</f>
        <v>3491.6007912757987</v>
      </c>
      <c r="S112" s="32">
        <f>IFERROR(I112*'Planning sheet'!S381, 0)</f>
        <v>3527.7207994614105</v>
      </c>
      <c r="T112" s="32">
        <f>IFERROR(I112*'Planning sheet'!T381, 0)</f>
        <v>3067.190695094861</v>
      </c>
      <c r="U112" s="32">
        <f>IFERROR(I112*'Planning sheet'!U381, 0)</f>
        <v>3690.260836296663</v>
      </c>
      <c r="V112" s="32">
        <f>IFERROR(I112*'Planning sheet'!V381, 0)</f>
        <v>3669.1908315217229</v>
      </c>
      <c r="W112" s="32">
        <f>IFERROR(I112*'Planning sheet'!W381, 0)</f>
        <v>3636.0808240182455</v>
      </c>
    </row>
    <row r="113" spans="1:23" s="138" customFormat="1" x14ac:dyDescent="0.25">
      <c r="A113" s="138">
        <v>300020987</v>
      </c>
      <c r="B113" s="138" t="s">
        <v>122</v>
      </c>
      <c r="C113" s="138" t="s">
        <v>102</v>
      </c>
      <c r="H113" s="143" t="s">
        <v>696</v>
      </c>
      <c r="I113" s="143">
        <v>0.28999999999999998</v>
      </c>
      <c r="J113" s="143"/>
      <c r="K113" s="143"/>
      <c r="L113" s="143">
        <f>IFERROR(I113*'Planning sheet'!L385, 0)</f>
        <v>863.03999999999985</v>
      </c>
      <c r="M113" s="143">
        <f>IFERROR(I113*'Planning sheet'!M385, 0)</f>
        <v>375.84</v>
      </c>
      <c r="N113" s="143">
        <f>IFERROR(I113*'Planning sheet'!N385, 0)</f>
        <v>375.84</v>
      </c>
      <c r="O113" s="143">
        <f>IFERROR(I113*'Planning sheet'!O385, 0)</f>
        <v>417.59999999999997</v>
      </c>
      <c r="P113" s="143">
        <f>IFERROR(I113*'Planning sheet'!P385, 0)</f>
        <v>292.32</v>
      </c>
      <c r="Q113" s="143">
        <f>IFERROR(I113*'Planning sheet'!Q385, 0)</f>
        <v>278.39999999999998</v>
      </c>
      <c r="R113" s="143">
        <f>IFERROR(I113*'Planning sheet'!R385, 0)</f>
        <v>292.32</v>
      </c>
      <c r="S113" s="143">
        <f>IFERROR(I113*'Planning sheet'!S385, 0)</f>
        <v>278.39999999999998</v>
      </c>
      <c r="T113" s="143">
        <f>IFERROR(I113*'Planning sheet'!T385, 0)</f>
        <v>278.39999999999998</v>
      </c>
      <c r="U113" s="143">
        <f>IFERROR(I113*'Planning sheet'!U385, 0)</f>
        <v>278.39999999999998</v>
      </c>
      <c r="V113" s="143">
        <f>IFERROR(I113*'Planning sheet'!V385, 0)</f>
        <v>292.32</v>
      </c>
      <c r="W113" s="143">
        <f>IFERROR(I113*'Planning sheet'!W385, 0)</f>
        <v>278.39999999999998</v>
      </c>
    </row>
    <row r="114" spans="1:23" s="136" customFormat="1" x14ac:dyDescent="0.25">
      <c r="A114" s="136">
        <v>300020987</v>
      </c>
      <c r="B114" s="136" t="s">
        <v>122</v>
      </c>
      <c r="C114" s="136" t="s">
        <v>102</v>
      </c>
      <c r="H114" s="142" t="s">
        <v>697</v>
      </c>
      <c r="I114" s="142">
        <v>0.2909995303694427</v>
      </c>
      <c r="J114" s="142"/>
      <c r="K114" s="142">
        <v>3717.81</v>
      </c>
      <c r="L114" s="142">
        <f>IFERROR(I114*'Planning sheet'!L386, 0)</f>
        <v>2851.7953976205386</v>
      </c>
      <c r="M114" s="142">
        <f>IFERROR(I114*'Planning sheet'!M386, 0)</f>
        <v>3915.6896806512209</v>
      </c>
      <c r="N114" s="142">
        <f>IFERROR(I114*'Planning sheet'!N386, 0)</f>
        <v>3915.6896806512209</v>
      </c>
      <c r="O114" s="142">
        <f>IFERROR(I114*'Planning sheet'!O386, 0)</f>
        <v>3915.6896806512209</v>
      </c>
      <c r="P114" s="142">
        <f>IFERROR(I114*'Planning sheet'!P386, 0)</f>
        <v>3915.6896806512209</v>
      </c>
      <c r="Q114" s="142">
        <f>IFERROR(I114*'Planning sheet'!Q386, 0)</f>
        <v>3915.6896806512209</v>
      </c>
      <c r="R114" s="142">
        <f>IFERROR(I114*'Planning sheet'!R386, 0)</f>
        <v>3915.6896806512209</v>
      </c>
      <c r="S114" s="142">
        <f>IFERROR(I114*'Planning sheet'!S386, 0)</f>
        <v>3915.6896806512209</v>
      </c>
      <c r="T114" s="142">
        <f>IFERROR(I114*'Planning sheet'!T386, 0)</f>
        <v>3915.6896806512209</v>
      </c>
      <c r="U114" s="142">
        <f>IFERROR(I114*'Planning sheet'!U386, 0)</f>
        <v>3915.6896806512209</v>
      </c>
      <c r="V114" s="142">
        <f>IFERROR(I114*'Planning sheet'!V386, 0)</f>
        <v>3915.6896806512209</v>
      </c>
      <c r="W114" s="142">
        <f>IFERROR(I114*'Planning sheet'!W386, 0)</f>
        <v>3915.6896806512209</v>
      </c>
    </row>
    <row r="115" spans="1:23" ht="15.75" thickBot="1" x14ac:dyDescent="0.3">
      <c r="A115">
        <v>300020987</v>
      </c>
      <c r="B115" t="s">
        <v>122</v>
      </c>
      <c r="C115" t="s">
        <v>102</v>
      </c>
      <c r="H115" s="32" t="s">
        <v>699</v>
      </c>
      <c r="I115" s="32">
        <v>0.28999999999999998</v>
      </c>
      <c r="J115" s="32"/>
      <c r="K115" s="32"/>
      <c r="L115" s="32">
        <f>IFERROR(I115*'Planning sheet'!L388, 0)</f>
        <v>0</v>
      </c>
      <c r="M115" s="32">
        <f>IFERROR(I115*'Planning sheet'!M388, 0)</f>
        <v>1436.08</v>
      </c>
      <c r="N115" s="32">
        <f>IFERROR(I115*'Planning sheet'!N388, 0)</f>
        <v>375.84</v>
      </c>
      <c r="O115" s="32">
        <f>IFERROR(I115*'Planning sheet'!O388, 0)</f>
        <v>417.59999999999997</v>
      </c>
      <c r="P115" s="32">
        <f>IFERROR(I115*'Planning sheet'!P388, 0)</f>
        <v>292.32</v>
      </c>
      <c r="Q115" s="32">
        <f>IFERROR(I115*'Planning sheet'!Q388, 0)</f>
        <v>278.39999999999998</v>
      </c>
      <c r="R115" s="32">
        <f>IFERROR(I115*'Planning sheet'!R388, 0)</f>
        <v>292.32</v>
      </c>
      <c r="S115" s="32">
        <f>IFERROR(I115*'Planning sheet'!S388, 0)</f>
        <v>278.39999999999998</v>
      </c>
      <c r="T115" s="32">
        <f>IFERROR(I115*'Planning sheet'!T388, 0)</f>
        <v>278.39999999999998</v>
      </c>
      <c r="U115" s="32">
        <f>IFERROR(I115*'Planning sheet'!U388, 0)</f>
        <v>278.39999999999998</v>
      </c>
      <c r="V115" s="32">
        <f>IFERROR(I115*'Planning sheet'!V388, 0)</f>
        <v>292.32</v>
      </c>
      <c r="W115" s="32">
        <f>IFERROR(I115*'Planning sheet'!W388, 0)</f>
        <v>278.39999999999998</v>
      </c>
    </row>
    <row r="116" spans="1:23" s="138" customFormat="1" x14ac:dyDescent="0.25">
      <c r="A116" s="138">
        <v>300020988</v>
      </c>
      <c r="B116" s="138" t="s">
        <v>124</v>
      </c>
      <c r="C116" s="138" t="s">
        <v>102</v>
      </c>
      <c r="H116" s="143" t="s">
        <v>696</v>
      </c>
      <c r="I116" s="143">
        <v>0.32</v>
      </c>
      <c r="J116" s="143"/>
      <c r="K116" s="143"/>
      <c r="L116" s="143">
        <f>IFERROR(I116*'Planning sheet'!L392, 0)</f>
        <v>936.32</v>
      </c>
      <c r="M116" s="143">
        <f>IFERROR(I116*'Planning sheet'!M392, 0)</f>
        <v>775.04</v>
      </c>
      <c r="N116" s="143">
        <f>IFERROR(I116*'Planning sheet'!N392, 0)</f>
        <v>846.72</v>
      </c>
      <c r="O116" s="143">
        <f>IFERROR(I116*'Planning sheet'!O392, 0)</f>
        <v>842.24</v>
      </c>
      <c r="P116" s="143">
        <f>IFERROR(I116*'Planning sheet'!P392, 0)</f>
        <v>1128.96</v>
      </c>
      <c r="Q116" s="143">
        <f>IFERROR(I116*'Planning sheet'!Q392, 0)</f>
        <v>909.44</v>
      </c>
      <c r="R116" s="143">
        <f>IFERROR(I116*'Planning sheet'!R392, 0)</f>
        <v>846.72</v>
      </c>
      <c r="S116" s="143">
        <f>IFERROR(I116*'Planning sheet'!S392, 0)</f>
        <v>842.24</v>
      </c>
      <c r="T116" s="143">
        <f>IFERROR(I116*'Planning sheet'!T392, 0)</f>
        <v>860.16</v>
      </c>
      <c r="U116" s="143">
        <f>IFERROR(I116*'Planning sheet'!U392, 0)</f>
        <v>1115.52</v>
      </c>
      <c r="V116" s="143">
        <f>IFERROR(I116*'Planning sheet'!V392, 0)</f>
        <v>842.24</v>
      </c>
      <c r="W116" s="143">
        <f>IFERROR(I116*'Planning sheet'!W392, 0)</f>
        <v>860.16</v>
      </c>
    </row>
    <row r="117" spans="1:23" s="136" customFormat="1" x14ac:dyDescent="0.25">
      <c r="A117" s="136">
        <v>300020988</v>
      </c>
      <c r="B117" s="136" t="s">
        <v>124</v>
      </c>
      <c r="C117" s="136" t="s">
        <v>102</v>
      </c>
      <c r="H117" s="142" t="s">
        <v>697</v>
      </c>
      <c r="I117" s="142">
        <v>0.34970152020763812</v>
      </c>
      <c r="J117" s="142"/>
      <c r="K117" s="142">
        <v>3772.58</v>
      </c>
      <c r="L117" s="142">
        <f>IFERROR(I117*'Planning sheet'!L393, 0)</f>
        <v>2749.3533518724507</v>
      </c>
      <c r="M117" s="142">
        <f>IFERROR(I117*'Planning sheet'!M393, 0)</f>
        <v>1982.8076195773081</v>
      </c>
      <c r="N117" s="142">
        <f>IFERROR(I117*'Planning sheet'!N393, 0)</f>
        <v>1982.8076195773081</v>
      </c>
      <c r="O117" s="142">
        <f>IFERROR(I117*'Planning sheet'!O393, 0)</f>
        <v>1982.8076195773081</v>
      </c>
      <c r="P117" s="142">
        <f>IFERROR(I117*'Planning sheet'!P393, 0)</f>
        <v>1982.8076195773081</v>
      </c>
      <c r="Q117" s="142">
        <f>IFERROR(I117*'Planning sheet'!Q393, 0)</f>
        <v>1982.8076195773081</v>
      </c>
      <c r="R117" s="142">
        <f>IFERROR(I117*'Planning sheet'!R393, 0)</f>
        <v>1982.8076195773081</v>
      </c>
      <c r="S117" s="142">
        <f>IFERROR(I117*'Planning sheet'!S393, 0)</f>
        <v>1982.8076195773081</v>
      </c>
      <c r="T117" s="142">
        <f>IFERROR(I117*'Planning sheet'!T393, 0)</f>
        <v>1982.8076195773081</v>
      </c>
      <c r="U117" s="142">
        <f>IFERROR(I117*'Planning sheet'!U393, 0)</f>
        <v>1982.8076195773081</v>
      </c>
      <c r="V117" s="142">
        <f>IFERROR(I117*'Planning sheet'!V393, 0)</f>
        <v>1982.8076195773081</v>
      </c>
      <c r="W117" s="142">
        <f>IFERROR(I117*'Planning sheet'!W393, 0)</f>
        <v>1982.8076195773081</v>
      </c>
    </row>
    <row r="118" spans="1:23" ht="15.75" thickBot="1" x14ac:dyDescent="0.3">
      <c r="A118">
        <v>300020988</v>
      </c>
      <c r="B118" t="s">
        <v>124</v>
      </c>
      <c r="C118" t="s">
        <v>102</v>
      </c>
      <c r="H118" s="32" t="s">
        <v>699</v>
      </c>
      <c r="I118" s="32">
        <v>0.32</v>
      </c>
      <c r="J118" s="32"/>
      <c r="K118" s="32"/>
      <c r="L118" s="32">
        <f>IFERROR(I118*'Planning sheet'!L395, 0)</f>
        <v>0</v>
      </c>
      <c r="M118" s="32">
        <f>IFERROR(I118*'Planning sheet'!M395, 0)</f>
        <v>73.600000000000009</v>
      </c>
      <c r="N118" s="32">
        <f>IFERROR(I118*'Planning sheet'!N395, 0)</f>
        <v>846.72</v>
      </c>
      <c r="O118" s="32">
        <f>IFERROR(I118*'Planning sheet'!O395, 0)</f>
        <v>842.24</v>
      </c>
      <c r="P118" s="32">
        <f>IFERROR(I118*'Planning sheet'!P395, 0)</f>
        <v>1128.96</v>
      </c>
      <c r="Q118" s="32">
        <f>IFERROR(I118*'Planning sheet'!Q395, 0)</f>
        <v>909.44</v>
      </c>
      <c r="R118" s="32">
        <f>IFERROR(I118*'Planning sheet'!R395, 0)</f>
        <v>846.72</v>
      </c>
      <c r="S118" s="32">
        <f>IFERROR(I118*'Planning sheet'!S395, 0)</f>
        <v>842.24</v>
      </c>
      <c r="T118" s="32">
        <f>IFERROR(I118*'Planning sheet'!T395, 0)</f>
        <v>860.16</v>
      </c>
      <c r="U118" s="32">
        <f>IFERROR(I118*'Planning sheet'!U395, 0)</f>
        <v>1115.52</v>
      </c>
      <c r="V118" s="32">
        <f>IFERROR(I118*'Planning sheet'!V395, 0)</f>
        <v>842.24</v>
      </c>
      <c r="W118" s="32">
        <f>IFERROR(I118*'Planning sheet'!W395, 0)</f>
        <v>860.16</v>
      </c>
    </row>
    <row r="119" spans="1:23" s="138" customFormat="1" x14ac:dyDescent="0.25">
      <c r="A119" s="138">
        <v>300020989</v>
      </c>
      <c r="B119" s="138" t="s">
        <v>126</v>
      </c>
      <c r="C119" s="138" t="s">
        <v>102</v>
      </c>
      <c r="H119" s="143" t="s">
        <v>696</v>
      </c>
      <c r="I119" s="143">
        <v>0.35</v>
      </c>
      <c r="J119" s="143"/>
      <c r="K119" s="143"/>
      <c r="L119" s="143">
        <f>IFERROR(I119*'Planning sheet'!L401, 0)</f>
        <v>1009.7499999999999</v>
      </c>
      <c r="M119" s="143">
        <f>IFERROR(I119*'Planning sheet'!M401, 0)</f>
        <v>593.25</v>
      </c>
      <c r="N119" s="143">
        <f>IFERROR(I119*'Planning sheet'!N401, 0)</f>
        <v>698.25</v>
      </c>
      <c r="O119" s="143">
        <f>IFERROR(I119*'Planning sheet'!O401, 0)</f>
        <v>575.75</v>
      </c>
      <c r="P119" s="143">
        <f>IFERROR(I119*'Planning sheet'!P401, 0)</f>
        <v>593.25</v>
      </c>
      <c r="Q119" s="143">
        <f>IFERROR(I119*'Planning sheet'!Q401, 0)</f>
        <v>558.25</v>
      </c>
      <c r="R119" s="143">
        <f>IFERROR(I119*'Planning sheet'!R401, 0)</f>
        <v>593.25</v>
      </c>
      <c r="S119" s="143">
        <f>IFERROR(I119*'Planning sheet'!S401, 0)</f>
        <v>560</v>
      </c>
      <c r="T119" s="143">
        <f>IFERROR(I119*'Planning sheet'!T401, 0)</f>
        <v>610.75</v>
      </c>
      <c r="U119" s="143">
        <f>IFERROR(I119*'Planning sheet'!U401, 0)</f>
        <v>680.75</v>
      </c>
      <c r="V119" s="143">
        <f>IFERROR(I119*'Planning sheet'!V401, 0)</f>
        <v>628.25</v>
      </c>
      <c r="W119" s="143">
        <f>IFERROR(I119*'Planning sheet'!W401, 0)</f>
        <v>610.75</v>
      </c>
    </row>
    <row r="120" spans="1:23" s="136" customFormat="1" x14ac:dyDescent="0.25">
      <c r="A120" s="136">
        <v>300020989</v>
      </c>
      <c r="B120" s="136" t="s">
        <v>126</v>
      </c>
      <c r="C120" s="136" t="s">
        <v>102</v>
      </c>
      <c r="H120" s="142" t="s">
        <v>697</v>
      </c>
      <c r="I120" s="142">
        <v>0.32</v>
      </c>
      <c r="J120" s="142"/>
      <c r="K120" s="142">
        <v>7761.92</v>
      </c>
      <c r="L120" s="142">
        <f>IFERROR(I120*'Planning sheet'!L402, 0)</f>
        <v>6838.72</v>
      </c>
      <c r="M120" s="142">
        <f>IFERROR(I120*'Planning sheet'!M402, 0)</f>
        <v>6296.32</v>
      </c>
      <c r="N120" s="142">
        <f>IFERROR(I120*'Planning sheet'!N402, 0)</f>
        <v>5657.92</v>
      </c>
      <c r="O120" s="142">
        <f>IFERROR(I120*'Planning sheet'!O402, 0)</f>
        <v>5131.5200000000004</v>
      </c>
      <c r="P120" s="142">
        <f>IFERROR(I120*'Planning sheet'!P402, 0)</f>
        <v>4589.12</v>
      </c>
      <c r="Q120" s="142">
        <f>IFERROR(I120*'Planning sheet'!Q402, 0)</f>
        <v>4078.7200000000003</v>
      </c>
      <c r="R120" s="142">
        <f>IFERROR(I120*'Planning sheet'!R402, 0)</f>
        <v>3536.32</v>
      </c>
      <c r="S120" s="142">
        <f>IFERROR(I120*'Planning sheet'!S402, 0)</f>
        <v>3024.32</v>
      </c>
      <c r="T120" s="142">
        <f>IFERROR(I120*'Planning sheet'!T402, 0)</f>
        <v>2465.92</v>
      </c>
      <c r="U120" s="142">
        <f>IFERROR(I120*'Planning sheet'!U402, 0)</f>
        <v>1843.52</v>
      </c>
      <c r="V120" s="142">
        <f>IFERROR(I120*'Planning sheet'!V402, 0)</f>
        <v>1269.1200000000001</v>
      </c>
      <c r="W120" s="142">
        <f>IFERROR(I120*'Planning sheet'!W402, 0)</f>
        <v>1030.72</v>
      </c>
    </row>
    <row r="121" spans="1:23" ht="15.75" thickBot="1" x14ac:dyDescent="0.3">
      <c r="A121">
        <v>300020989</v>
      </c>
      <c r="B121" t="s">
        <v>126</v>
      </c>
      <c r="C121" t="s">
        <v>102</v>
      </c>
      <c r="H121" s="32" t="s">
        <v>699</v>
      </c>
      <c r="I121" s="32">
        <v>0.35</v>
      </c>
      <c r="J121" s="32"/>
      <c r="K121" s="32"/>
      <c r="L121" s="32">
        <f>IFERROR(I121*'Planning sheet'!L404, 0)</f>
        <v>0</v>
      </c>
      <c r="M121" s="32">
        <f>IFERROR(I121*'Planning sheet'!M404, 0)</f>
        <v>0</v>
      </c>
      <c r="N121" s="32">
        <f>IFERROR(I121*'Planning sheet'!N404, 0)</f>
        <v>0</v>
      </c>
      <c r="O121" s="32">
        <f>IFERROR(I121*'Planning sheet'!O404, 0)</f>
        <v>0</v>
      </c>
      <c r="P121" s="32">
        <f>IFERROR(I121*'Planning sheet'!P404, 0)</f>
        <v>0</v>
      </c>
      <c r="Q121" s="32">
        <f>IFERROR(I121*'Planning sheet'!Q404, 0)</f>
        <v>0</v>
      </c>
      <c r="R121" s="32">
        <f>IFERROR(I121*'Planning sheet'!R404, 0)</f>
        <v>0</v>
      </c>
      <c r="S121" s="32">
        <f>IFERROR(I121*'Planning sheet'!S404, 0)</f>
        <v>0</v>
      </c>
      <c r="T121" s="32">
        <f>IFERROR(I121*'Planning sheet'!T404, 0)</f>
        <v>0</v>
      </c>
      <c r="U121" s="32">
        <f>IFERROR(I121*'Planning sheet'!U404, 0)</f>
        <v>0</v>
      </c>
      <c r="V121" s="32">
        <f>IFERROR(I121*'Planning sheet'!V404, 0)</f>
        <v>0</v>
      </c>
      <c r="W121" s="32">
        <f>IFERROR(I121*'Planning sheet'!W404, 0)</f>
        <v>350</v>
      </c>
    </row>
    <row r="122" spans="1:23" s="138" customFormat="1" x14ac:dyDescent="0.25">
      <c r="A122" s="138">
        <v>300020991</v>
      </c>
      <c r="B122" s="138" t="s">
        <v>128</v>
      </c>
      <c r="C122" s="138" t="s">
        <v>102</v>
      </c>
      <c r="H122" s="143" t="s">
        <v>696</v>
      </c>
      <c r="I122" s="143">
        <v>0.37</v>
      </c>
      <c r="J122" s="143"/>
      <c r="K122" s="143"/>
      <c r="L122" s="143">
        <f>IFERROR(I122*'Planning sheet'!L408, 0)</f>
        <v>890.96</v>
      </c>
      <c r="M122" s="143">
        <f>IFERROR(I122*'Planning sheet'!M408, 0)</f>
        <v>580.15999999999985</v>
      </c>
      <c r="N122" s="143">
        <f>IFERROR(I122*'Planning sheet'!N408, 0)</f>
        <v>1160.32</v>
      </c>
      <c r="O122" s="143">
        <f>IFERROR(I122*'Planning sheet'!O408, 0)</f>
        <v>973.8399999999998</v>
      </c>
      <c r="P122" s="143">
        <f>IFERROR(I122*'Planning sheet'!P408, 0)</f>
        <v>973.84</v>
      </c>
      <c r="Q122" s="143">
        <f>IFERROR(I122*'Planning sheet'!Q408, 0)</f>
        <v>953.11999999999978</v>
      </c>
      <c r="R122" s="143">
        <f>IFERROR(I122*'Planning sheet'!R408, 0)</f>
        <v>973.8399999999998</v>
      </c>
      <c r="S122" s="143">
        <f>IFERROR(I122*'Planning sheet'!S408, 0)</f>
        <v>1284.6399999999999</v>
      </c>
      <c r="T122" s="143">
        <f>IFERROR(I122*'Planning sheet'!T408, 0)</f>
        <v>642.31999999999994</v>
      </c>
      <c r="U122" s="143">
        <f>IFERROR(I122*'Planning sheet'!U408, 0)</f>
        <v>1015.2799999999999</v>
      </c>
      <c r="V122" s="143">
        <f>IFERROR(I122*'Planning sheet'!V408, 0)</f>
        <v>973.8399999999998</v>
      </c>
      <c r="W122" s="143">
        <f>IFERROR(I122*'Planning sheet'!W408, 0)</f>
        <v>932.4</v>
      </c>
    </row>
    <row r="123" spans="1:23" s="136" customFormat="1" x14ac:dyDescent="0.25">
      <c r="A123" s="136">
        <v>300020991</v>
      </c>
      <c r="B123" s="136" t="s">
        <v>128</v>
      </c>
      <c r="C123" s="136" t="s">
        <v>102</v>
      </c>
      <c r="H123" s="142" t="s">
        <v>697</v>
      </c>
      <c r="I123" s="142">
        <v>0.36201524471783902</v>
      </c>
      <c r="J123" s="142"/>
      <c r="K123" s="142">
        <v>5414.3</v>
      </c>
      <c r="L123" s="142">
        <f>IFERROR(I123*'Planning sheet'!L409, 0)</f>
        <v>4542.5672907194439</v>
      </c>
      <c r="M123" s="142">
        <f>IFERROR(I123*'Planning sheet'!M409, 0)</f>
        <v>3974.9273870018724</v>
      </c>
      <c r="N123" s="142">
        <f>IFERROR(I123*'Planning sheet'!N409, 0)</f>
        <v>2839.6475795667293</v>
      </c>
      <c r="O123" s="142">
        <f>IFERROR(I123*'Planning sheet'!O409, 0)</f>
        <v>1886.823455469377</v>
      </c>
      <c r="P123" s="142">
        <f>IFERROR(I123*'Planning sheet'!P409, 0)</f>
        <v>1313.0292925916021</v>
      </c>
      <c r="Q123" s="142">
        <f>IFERROR(I123*'Planning sheet'!Q409, 0)</f>
        <v>1313.0292925916024</v>
      </c>
      <c r="R123" s="142">
        <f>IFERROR(I123*'Planning sheet'!R409, 0)</f>
        <v>1313.0292925916024</v>
      </c>
      <c r="S123" s="142">
        <f>IFERROR(I123*'Planning sheet'!S409, 0)</f>
        <v>1313.0292925916026</v>
      </c>
      <c r="T123" s="142">
        <f>IFERROR(I123*'Planning sheet'!T409, 0)</f>
        <v>1313.0292925916028</v>
      </c>
      <c r="U123" s="142">
        <f>IFERROR(I123*'Planning sheet'!U409, 0)</f>
        <v>1313.0292925916031</v>
      </c>
      <c r="V123" s="142">
        <f>IFERROR(I123*'Planning sheet'!V409, 0)</f>
        <v>1313.0292925916031</v>
      </c>
      <c r="W123" s="142">
        <f>IFERROR(I123*'Planning sheet'!W409, 0)</f>
        <v>1313.0292925916031</v>
      </c>
    </row>
    <row r="124" spans="1:23" ht="15.75" thickBot="1" x14ac:dyDescent="0.3">
      <c r="A124">
        <v>300020991</v>
      </c>
      <c r="B124" t="s">
        <v>128</v>
      </c>
      <c r="C124" t="s">
        <v>102</v>
      </c>
      <c r="H124" s="32" t="s">
        <v>699</v>
      </c>
      <c r="I124" s="32">
        <v>0.37</v>
      </c>
      <c r="J124" s="32"/>
      <c r="K124" s="32"/>
      <c r="L124" s="32">
        <f>IFERROR(I124*'Planning sheet'!L411, 0)</f>
        <v>0</v>
      </c>
      <c r="M124" s="32">
        <f>IFERROR(I124*'Planning sheet'!M411, 0)</f>
        <v>0</v>
      </c>
      <c r="N124" s="32">
        <f>IFERROR(I124*'Planning sheet'!N411, 0)</f>
        <v>0</v>
      </c>
      <c r="O124" s="32">
        <f>IFERROR(I124*'Planning sheet'!O411, 0)</f>
        <v>0</v>
      </c>
      <c r="P124" s="32">
        <f>IFERROR(I124*'Planning sheet'!P411, 0)</f>
        <v>387.39</v>
      </c>
      <c r="Q124" s="32">
        <f>IFERROR(I124*'Planning sheet'!Q411, 0)</f>
        <v>953.12</v>
      </c>
      <c r="R124" s="32">
        <f>IFERROR(I124*'Planning sheet'!R411, 0)</f>
        <v>973.84</v>
      </c>
      <c r="S124" s="32">
        <f>IFERROR(I124*'Planning sheet'!S411, 0)</f>
        <v>1284.6399999999999</v>
      </c>
      <c r="T124" s="32">
        <f>IFERROR(I124*'Planning sheet'!T411, 0)</f>
        <v>642.31999999999994</v>
      </c>
      <c r="U124" s="32">
        <f>IFERROR(I124*'Planning sheet'!U411, 0)</f>
        <v>1015.28</v>
      </c>
      <c r="V124" s="32">
        <f>IFERROR(I124*'Planning sheet'!V411, 0)</f>
        <v>973.84</v>
      </c>
      <c r="W124" s="32">
        <f>IFERROR(I124*'Planning sheet'!W411, 0)</f>
        <v>932.4</v>
      </c>
    </row>
    <row r="125" spans="1:23" s="138" customFormat="1" x14ac:dyDescent="0.25">
      <c r="A125" s="138">
        <v>300020992</v>
      </c>
      <c r="B125" s="138" t="s">
        <v>130</v>
      </c>
      <c r="C125" s="138" t="s">
        <v>102</v>
      </c>
      <c r="H125" s="143" t="s">
        <v>696</v>
      </c>
      <c r="I125" s="143">
        <v>0.32</v>
      </c>
      <c r="J125" s="143"/>
      <c r="K125" s="143"/>
      <c r="L125" s="143">
        <f>IFERROR(I125*'Planning sheet'!L424, 0)</f>
        <v>2780.16</v>
      </c>
      <c r="M125" s="143">
        <f>IFERROR(I125*'Planning sheet'!M424, 0)</f>
        <v>5760</v>
      </c>
      <c r="N125" s="143">
        <f>IFERROR(I125*'Planning sheet'!N424, 0)</f>
        <v>7111.68</v>
      </c>
      <c r="O125" s="143">
        <f>IFERROR(I125*'Planning sheet'!O424, 0)</f>
        <v>6804.4800000000005</v>
      </c>
      <c r="P125" s="143">
        <f>IFERROR(I125*'Planning sheet'!P424, 0)</f>
        <v>6635.52</v>
      </c>
      <c r="Q125" s="143">
        <f>IFERROR(I125*'Planning sheet'!Q424, 0)</f>
        <v>7956.4800000000005</v>
      </c>
      <c r="R125" s="143">
        <f>IFERROR(I125*'Planning sheet'!R424, 0)</f>
        <v>6942.72</v>
      </c>
      <c r="S125" s="143">
        <f>IFERROR(I125*'Planning sheet'!S424, 0)</f>
        <v>6850.56</v>
      </c>
      <c r="T125" s="143">
        <f>IFERROR(I125*'Planning sheet'!T424, 0)</f>
        <v>6297.6</v>
      </c>
      <c r="U125" s="143">
        <f>IFERROR(I125*'Planning sheet'!U424, 0)</f>
        <v>7157.76</v>
      </c>
      <c r="V125" s="143">
        <f>IFERROR(I125*'Planning sheet'!V424, 0)</f>
        <v>7756.8</v>
      </c>
      <c r="W125" s="143">
        <f>IFERROR(I125*'Planning sheet'!W424, 0)</f>
        <v>7280.64</v>
      </c>
    </row>
    <row r="126" spans="1:23" s="136" customFormat="1" x14ac:dyDescent="0.25">
      <c r="A126" s="136">
        <v>300020992</v>
      </c>
      <c r="B126" s="136" t="s">
        <v>130</v>
      </c>
      <c r="C126" s="136" t="s">
        <v>102</v>
      </c>
      <c r="H126" s="142" t="s">
        <v>697</v>
      </c>
      <c r="I126" s="142">
        <v>0.32599996239682627</v>
      </c>
      <c r="J126" s="142"/>
      <c r="K126" s="142">
        <v>17338.96</v>
      </c>
      <c r="L126" s="142">
        <f>IFERROR(I126*'Planning sheet'!L425, 0)</f>
        <v>14506.672326696373</v>
      </c>
      <c r="M126" s="142">
        <f>IFERROR(I126*'Planning sheet'!M425, 0)</f>
        <v>8638.6730035535002</v>
      </c>
      <c r="N126" s="142">
        <f>IFERROR(I126*'Planning sheet'!N425, 0)</f>
        <v>7348.3651523868612</v>
      </c>
      <c r="O126" s="142">
        <f>IFERROR(I126*'Planning sheet'!O425, 0)</f>
        <v>7348.3651523868612</v>
      </c>
      <c r="P126" s="142">
        <f>IFERROR(I126*'Planning sheet'!P425, 0)</f>
        <v>7348.3651523868612</v>
      </c>
      <c r="Q126" s="142">
        <f>IFERROR(I126*'Planning sheet'!Q425, 0)</f>
        <v>7348.3651523868612</v>
      </c>
      <c r="R126" s="142">
        <f>IFERROR(I126*'Planning sheet'!R425, 0)</f>
        <v>7348.3651523868612</v>
      </c>
      <c r="S126" s="142">
        <f>IFERROR(I126*'Planning sheet'!S425, 0)</f>
        <v>7348.3651523868612</v>
      </c>
      <c r="T126" s="142">
        <f>IFERROR(I126*'Planning sheet'!T425, 0)</f>
        <v>7348.3651523868612</v>
      </c>
      <c r="U126" s="142">
        <f>IFERROR(I126*'Planning sheet'!U425, 0)</f>
        <v>7348.3651523868612</v>
      </c>
      <c r="V126" s="142">
        <f>IFERROR(I126*'Planning sheet'!V425, 0)</f>
        <v>7348.3651523868612</v>
      </c>
      <c r="W126" s="142">
        <f>IFERROR(I126*'Planning sheet'!W425, 0)</f>
        <v>7348.3651523868612</v>
      </c>
    </row>
    <row r="127" spans="1:23" ht="15.75" thickBot="1" x14ac:dyDescent="0.3">
      <c r="A127">
        <v>300020992</v>
      </c>
      <c r="B127" t="s">
        <v>130</v>
      </c>
      <c r="C127" t="s">
        <v>102</v>
      </c>
      <c r="H127" s="32" t="s">
        <v>699</v>
      </c>
      <c r="I127" s="32">
        <v>0.32</v>
      </c>
      <c r="J127" s="32"/>
      <c r="K127" s="32"/>
      <c r="L127" s="32">
        <f>IFERROR(I127*'Planning sheet'!L427, 0)</f>
        <v>0</v>
      </c>
      <c r="M127" s="32">
        <f>IFERROR(I127*'Planning sheet'!M427, 0)</f>
        <v>0</v>
      </c>
      <c r="N127" s="32">
        <f>IFERROR(I127*'Planning sheet'!N427, 0)</f>
        <v>5845.12</v>
      </c>
      <c r="O127" s="32">
        <f>IFERROR(I127*'Planning sheet'!O427, 0)</f>
        <v>6804.4800000000005</v>
      </c>
      <c r="P127" s="32">
        <f>IFERROR(I127*'Planning sheet'!P427, 0)</f>
        <v>6635.52</v>
      </c>
      <c r="Q127" s="32">
        <f>IFERROR(I127*'Planning sheet'!Q427, 0)</f>
        <v>7956.4800000000005</v>
      </c>
      <c r="R127" s="32">
        <f>IFERROR(I127*'Planning sheet'!R427, 0)</f>
        <v>6942.72</v>
      </c>
      <c r="S127" s="32">
        <f>IFERROR(I127*'Planning sheet'!S427, 0)</f>
        <v>6850.56</v>
      </c>
      <c r="T127" s="32">
        <f>IFERROR(I127*'Planning sheet'!T427, 0)</f>
        <v>6297.6</v>
      </c>
      <c r="U127" s="32">
        <f>IFERROR(I127*'Planning sheet'!U427, 0)</f>
        <v>7157.76</v>
      </c>
      <c r="V127" s="32">
        <f>IFERROR(I127*'Planning sheet'!V427, 0)</f>
        <v>7756.8</v>
      </c>
      <c r="W127" s="32">
        <f>IFERROR(I127*'Planning sheet'!W427, 0)</f>
        <v>7280.64</v>
      </c>
    </row>
    <row r="128" spans="1:23" s="138" customFormat="1" x14ac:dyDescent="0.25">
      <c r="A128" s="138">
        <v>300020993</v>
      </c>
      <c r="B128" s="138" t="s">
        <v>132</v>
      </c>
      <c r="C128" s="138" t="s">
        <v>102</v>
      </c>
      <c r="H128" s="143" t="s">
        <v>696</v>
      </c>
      <c r="I128" s="143">
        <v>0.39</v>
      </c>
      <c r="J128" s="143"/>
      <c r="K128" s="143"/>
      <c r="L128" s="143">
        <f>IFERROR(I128*'Planning sheet'!L430, 0)</f>
        <v>624</v>
      </c>
      <c r="M128" s="143">
        <f>IFERROR(I128*'Planning sheet'!M430, 0)</f>
        <v>499.20000000000005</v>
      </c>
      <c r="N128" s="143">
        <f>IFERROR(I128*'Planning sheet'!N430, 0)</f>
        <v>549.12</v>
      </c>
      <c r="O128" s="143">
        <f>IFERROR(I128*'Planning sheet'!O430, 0)</f>
        <v>524.16</v>
      </c>
      <c r="P128" s="143">
        <f>IFERROR(I128*'Planning sheet'!P430, 0)</f>
        <v>524.16</v>
      </c>
      <c r="Q128" s="143">
        <f>IFERROR(I128*'Planning sheet'!Q430, 0)</f>
        <v>549.12</v>
      </c>
      <c r="R128" s="143">
        <f>IFERROR(I128*'Planning sheet'!R430, 0)</f>
        <v>524.16</v>
      </c>
      <c r="S128" s="143">
        <f>IFERROR(I128*'Planning sheet'!S430, 0)</f>
        <v>524.16</v>
      </c>
      <c r="T128" s="143">
        <f>IFERROR(I128*'Planning sheet'!T430, 0)</f>
        <v>549.12</v>
      </c>
      <c r="U128" s="143">
        <f>IFERROR(I128*'Planning sheet'!U430, 0)</f>
        <v>524.16</v>
      </c>
      <c r="V128" s="143">
        <f>IFERROR(I128*'Planning sheet'!V430, 0)</f>
        <v>549.12</v>
      </c>
      <c r="W128" s="143">
        <f>IFERROR(I128*'Planning sheet'!W430, 0)</f>
        <v>574.08000000000015</v>
      </c>
    </row>
    <row r="129" spans="1:23" s="136" customFormat="1" x14ac:dyDescent="0.25">
      <c r="A129" s="136">
        <v>300020993</v>
      </c>
      <c r="B129" s="136" t="s">
        <v>132</v>
      </c>
      <c r="C129" s="136" t="s">
        <v>102</v>
      </c>
      <c r="H129" s="142" t="s">
        <v>697</v>
      </c>
      <c r="I129" s="142">
        <v>0.45</v>
      </c>
      <c r="J129" s="142"/>
      <c r="K129" s="142">
        <v>26515.8</v>
      </c>
      <c r="L129" s="142">
        <f>IFERROR(I129*'Planning sheet'!L431, 0)</f>
        <v>25795.8</v>
      </c>
      <c r="M129" s="142">
        <f>IFERROR(I129*'Planning sheet'!M431, 0)</f>
        <v>25219.8</v>
      </c>
      <c r="N129" s="142">
        <f>IFERROR(I129*'Planning sheet'!N431, 0)</f>
        <v>24586.2</v>
      </c>
      <c r="O129" s="142">
        <f>IFERROR(I129*'Planning sheet'!O431, 0)</f>
        <v>23981.4</v>
      </c>
      <c r="P129" s="142">
        <f>IFERROR(I129*'Planning sheet'!P431, 0)</f>
        <v>23376.600000000002</v>
      </c>
      <c r="Q129" s="142">
        <f>IFERROR(I129*'Planning sheet'!Q431, 0)</f>
        <v>22743</v>
      </c>
      <c r="R129" s="142">
        <f>IFERROR(I129*'Planning sheet'!R431, 0)</f>
        <v>22138.2</v>
      </c>
      <c r="S129" s="142">
        <f>IFERROR(I129*'Planning sheet'!S431, 0)</f>
        <v>21533.4</v>
      </c>
      <c r="T129" s="142">
        <f>IFERROR(I129*'Planning sheet'!T431, 0)</f>
        <v>20899.8</v>
      </c>
      <c r="U129" s="142">
        <f>IFERROR(I129*'Planning sheet'!U431, 0)</f>
        <v>20295</v>
      </c>
      <c r="V129" s="142">
        <f>IFERROR(I129*'Planning sheet'!V431, 0)</f>
        <v>19661.400000000001</v>
      </c>
      <c r="W129" s="142">
        <f>IFERROR(I129*'Planning sheet'!W431, 0)</f>
        <v>18999</v>
      </c>
    </row>
    <row r="130" spans="1:23" ht="15.75" thickBot="1" x14ac:dyDescent="0.3">
      <c r="A130">
        <v>300020993</v>
      </c>
      <c r="B130" t="s">
        <v>132</v>
      </c>
      <c r="C130" t="s">
        <v>102</v>
      </c>
      <c r="H130" s="32" t="s">
        <v>699</v>
      </c>
      <c r="I130" s="32">
        <v>0.39</v>
      </c>
      <c r="J130" s="32"/>
      <c r="K130" s="32"/>
      <c r="L130" s="32">
        <f>IFERROR(I130*'Planning sheet'!L433, 0)</f>
        <v>0</v>
      </c>
      <c r="M130" s="32">
        <f>IFERROR(I130*'Planning sheet'!M433, 0)</f>
        <v>0</v>
      </c>
      <c r="N130" s="32">
        <f>IFERROR(I130*'Planning sheet'!N433, 0)</f>
        <v>0</v>
      </c>
      <c r="O130" s="32">
        <f>IFERROR(I130*'Planning sheet'!O433, 0)</f>
        <v>0</v>
      </c>
      <c r="P130" s="32">
        <f>IFERROR(I130*'Planning sheet'!P433, 0)</f>
        <v>0</v>
      </c>
      <c r="Q130" s="32">
        <f>IFERROR(I130*'Planning sheet'!Q433, 0)</f>
        <v>0</v>
      </c>
      <c r="R130" s="32">
        <f>IFERROR(I130*'Planning sheet'!R433, 0)</f>
        <v>0</v>
      </c>
      <c r="S130" s="32">
        <f>IFERROR(I130*'Planning sheet'!S433, 0)</f>
        <v>0</v>
      </c>
      <c r="T130" s="32">
        <f>IFERROR(I130*'Planning sheet'!T433, 0)</f>
        <v>0</v>
      </c>
      <c r="U130" s="32">
        <f>IFERROR(I130*'Planning sheet'!U433, 0)</f>
        <v>0</v>
      </c>
      <c r="V130" s="32">
        <f>IFERROR(I130*'Planning sheet'!V433, 0)</f>
        <v>0</v>
      </c>
      <c r="W130" s="32">
        <f>IFERROR(I130*'Planning sheet'!W433, 0)</f>
        <v>0</v>
      </c>
    </row>
    <row r="131" spans="1:23" s="138" customFormat="1" x14ac:dyDescent="0.25">
      <c r="A131" s="138">
        <v>300020994</v>
      </c>
      <c r="B131" s="138" t="s">
        <v>134</v>
      </c>
      <c r="C131" s="138" t="s">
        <v>102</v>
      </c>
      <c r="H131" s="143" t="s">
        <v>696</v>
      </c>
      <c r="I131" s="143">
        <v>0.36</v>
      </c>
      <c r="J131" s="143"/>
      <c r="K131" s="143"/>
      <c r="L131" s="143">
        <f>IFERROR(I131*'Planning sheet'!L436, 0)</f>
        <v>2327.0400000000004</v>
      </c>
      <c r="M131" s="143">
        <f>IFERROR(I131*'Planning sheet'!M436, 0)</f>
        <v>1405.44</v>
      </c>
      <c r="N131" s="143">
        <f>IFERROR(I131*'Planning sheet'!N436, 0)</f>
        <v>1451.5200000000002</v>
      </c>
      <c r="O131" s="143">
        <f>IFERROR(I131*'Planning sheet'!O436, 0)</f>
        <v>1451.5200000000002</v>
      </c>
      <c r="P131" s="143">
        <f>IFERROR(I131*'Planning sheet'!P436, 0)</f>
        <v>1451.5200000000002</v>
      </c>
      <c r="Q131" s="143">
        <f>IFERROR(I131*'Planning sheet'!Q436, 0)</f>
        <v>1451.5200000000002</v>
      </c>
      <c r="R131" s="143">
        <f>IFERROR(I131*'Planning sheet'!R436, 0)</f>
        <v>1451.5200000000002</v>
      </c>
      <c r="S131" s="143">
        <f>IFERROR(I131*'Planning sheet'!S436, 0)</f>
        <v>1451.5200000000002</v>
      </c>
      <c r="T131" s="143">
        <f>IFERROR(I131*'Planning sheet'!T436, 0)</f>
        <v>1428.48</v>
      </c>
      <c r="U131" s="143">
        <f>IFERROR(I131*'Planning sheet'!U436, 0)</f>
        <v>1451.5200000000002</v>
      </c>
      <c r="V131" s="143">
        <f>IFERROR(I131*'Planning sheet'!V436, 0)</f>
        <v>1451.5200000000002</v>
      </c>
      <c r="W131" s="143">
        <f>IFERROR(I131*'Planning sheet'!W436, 0)</f>
        <v>1428.48</v>
      </c>
    </row>
    <row r="132" spans="1:23" s="136" customFormat="1" x14ac:dyDescent="0.25">
      <c r="A132" s="136">
        <v>300020994</v>
      </c>
      <c r="B132" s="136" t="s">
        <v>134</v>
      </c>
      <c r="C132" s="136" t="s">
        <v>102</v>
      </c>
      <c r="H132" s="142" t="s">
        <v>697</v>
      </c>
      <c r="I132" s="142">
        <v>0.3588008552935737</v>
      </c>
      <c r="J132" s="142"/>
      <c r="K132" s="142">
        <v>6208.69</v>
      </c>
      <c r="L132" s="142">
        <f>IFERROR(I132*'Planning sheet'!L437, 0)</f>
        <v>3889.401271382339</v>
      </c>
      <c r="M132" s="142">
        <f>IFERROR(I132*'Planning sheet'!M437, 0)</f>
        <v>4535.2428109107714</v>
      </c>
      <c r="N132" s="142">
        <f>IFERROR(I132*'Planning sheet'!N437, 0)</f>
        <v>4535.2428109107714</v>
      </c>
      <c r="O132" s="142">
        <f>IFERROR(I132*'Planning sheet'!O437, 0)</f>
        <v>4535.2428109107714</v>
      </c>
      <c r="P132" s="142">
        <f>IFERROR(I132*'Planning sheet'!P437, 0)</f>
        <v>4535.2428109107714</v>
      </c>
      <c r="Q132" s="142">
        <f>IFERROR(I132*'Planning sheet'!Q437, 0)</f>
        <v>4535.2428109107714</v>
      </c>
      <c r="R132" s="142">
        <f>IFERROR(I132*'Planning sheet'!R437, 0)</f>
        <v>4535.2428109107714</v>
      </c>
      <c r="S132" s="142">
        <f>IFERROR(I132*'Planning sheet'!S437, 0)</f>
        <v>4535.2428109107714</v>
      </c>
      <c r="T132" s="142">
        <f>IFERROR(I132*'Planning sheet'!T437, 0)</f>
        <v>4535.2428109107714</v>
      </c>
      <c r="U132" s="142">
        <f>IFERROR(I132*'Planning sheet'!U437, 0)</f>
        <v>4535.2428109107714</v>
      </c>
      <c r="V132" s="142">
        <f>IFERROR(I132*'Planning sheet'!V437, 0)</f>
        <v>4535.2428109107714</v>
      </c>
      <c r="W132" s="142">
        <f>IFERROR(I132*'Planning sheet'!W437, 0)</f>
        <v>4535.2428109107714</v>
      </c>
    </row>
    <row r="133" spans="1:23" ht="15.75" thickBot="1" x14ac:dyDescent="0.3">
      <c r="A133">
        <v>300020994</v>
      </c>
      <c r="B133" t="s">
        <v>134</v>
      </c>
      <c r="C133" t="s">
        <v>102</v>
      </c>
      <c r="H133" s="32" t="s">
        <v>699</v>
      </c>
      <c r="I133" s="32">
        <v>0.36</v>
      </c>
      <c r="J133" s="32"/>
      <c r="K133" s="32"/>
      <c r="L133" s="32">
        <f>IFERROR(I133*'Planning sheet'!L439, 0)</f>
        <v>0</v>
      </c>
      <c r="M133" s="32">
        <f>IFERROR(I133*'Planning sheet'!M439, 0)</f>
        <v>2053.44</v>
      </c>
      <c r="N133" s="32">
        <f>IFERROR(I133*'Planning sheet'!N439, 0)</f>
        <v>1451.52</v>
      </c>
      <c r="O133" s="32">
        <f>IFERROR(I133*'Planning sheet'!O439, 0)</f>
        <v>1451.52</v>
      </c>
      <c r="P133" s="32">
        <f>IFERROR(I133*'Planning sheet'!P439, 0)</f>
        <v>1451.52</v>
      </c>
      <c r="Q133" s="32">
        <f>IFERROR(I133*'Planning sheet'!Q439, 0)</f>
        <v>1451.52</v>
      </c>
      <c r="R133" s="32">
        <f>IFERROR(I133*'Planning sheet'!R439, 0)</f>
        <v>1451.52</v>
      </c>
      <c r="S133" s="32">
        <f>IFERROR(I133*'Planning sheet'!S439, 0)</f>
        <v>1451.52</v>
      </c>
      <c r="T133" s="32">
        <f>IFERROR(I133*'Planning sheet'!T439, 0)</f>
        <v>1428.48</v>
      </c>
      <c r="U133" s="32">
        <f>IFERROR(I133*'Planning sheet'!U439, 0)</f>
        <v>1451.52</v>
      </c>
      <c r="V133" s="32">
        <f>IFERROR(I133*'Planning sheet'!V439, 0)</f>
        <v>1451.52</v>
      </c>
      <c r="W133" s="32">
        <f>IFERROR(I133*'Planning sheet'!W439, 0)</f>
        <v>1428.48</v>
      </c>
    </row>
    <row r="134" spans="1:23" s="138" customFormat="1" x14ac:dyDescent="0.25">
      <c r="A134" s="138">
        <v>300020995</v>
      </c>
      <c r="B134" s="138" t="s">
        <v>136</v>
      </c>
      <c r="C134" s="138" t="s">
        <v>102</v>
      </c>
      <c r="H134" s="143" t="s">
        <v>696</v>
      </c>
      <c r="I134" s="143">
        <v>0.36</v>
      </c>
      <c r="J134" s="143"/>
      <c r="K134" s="143"/>
      <c r="L134" s="143">
        <f>IFERROR(I134*'Planning sheet'!L442, 0)</f>
        <v>898.56</v>
      </c>
      <c r="M134" s="143">
        <f>IFERROR(I134*'Planning sheet'!M442, 0)</f>
        <v>737.28</v>
      </c>
      <c r="N134" s="143">
        <f>IFERROR(I134*'Planning sheet'!N442, 0)</f>
        <v>737.28</v>
      </c>
      <c r="O134" s="143">
        <f>IFERROR(I134*'Planning sheet'!O442, 0)</f>
        <v>783.36</v>
      </c>
      <c r="P134" s="143">
        <f>IFERROR(I134*'Planning sheet'!P442, 0)</f>
        <v>783.36</v>
      </c>
      <c r="Q134" s="143">
        <f>IFERROR(I134*'Planning sheet'!Q442, 0)</f>
        <v>760.31999999999994</v>
      </c>
      <c r="R134" s="143">
        <f>IFERROR(I134*'Planning sheet'!R442, 0)</f>
        <v>760.31999999999994</v>
      </c>
      <c r="S134" s="143">
        <f>IFERROR(I134*'Planning sheet'!S442, 0)</f>
        <v>806.4</v>
      </c>
      <c r="T134" s="143">
        <f>IFERROR(I134*'Planning sheet'!T442, 0)</f>
        <v>783.36</v>
      </c>
      <c r="U134" s="143">
        <f>IFERROR(I134*'Planning sheet'!U442, 0)</f>
        <v>760.31999999999994</v>
      </c>
      <c r="V134" s="143">
        <f>IFERROR(I134*'Planning sheet'!V442, 0)</f>
        <v>760.31999999999994</v>
      </c>
      <c r="W134" s="143">
        <f>IFERROR(I134*'Planning sheet'!W442, 0)</f>
        <v>783.36</v>
      </c>
    </row>
    <row r="135" spans="1:23" s="136" customFormat="1" x14ac:dyDescent="0.25">
      <c r="A135" s="136">
        <v>300020995</v>
      </c>
      <c r="B135" s="136" t="s">
        <v>136</v>
      </c>
      <c r="C135" s="136" t="s">
        <v>102</v>
      </c>
      <c r="H135" s="142" t="s">
        <v>697</v>
      </c>
      <c r="I135" s="142">
        <v>0.35917739150454703</v>
      </c>
      <c r="J135" s="142"/>
      <c r="K135" s="142">
        <v>15600.87</v>
      </c>
      <c r="L135" s="142">
        <f>IFERROR(I135*'Planning sheet'!L443, 0)</f>
        <v>14704.363230804651</v>
      </c>
      <c r="M135" s="142">
        <f>IFERROR(I135*'Planning sheet'!M443, 0)</f>
        <v>13968.767933003339</v>
      </c>
      <c r="N135" s="142">
        <f>IFERROR(I135*'Planning sheet'!N443, 0)</f>
        <v>13233.172635202027</v>
      </c>
      <c r="O135" s="142">
        <f>IFERROR(I135*'Planning sheet'!O443, 0)</f>
        <v>12451.602631288131</v>
      </c>
      <c r="P135" s="142">
        <f>IFERROR(I135*'Planning sheet'!P443, 0)</f>
        <v>11670.032627374238</v>
      </c>
      <c r="Q135" s="142">
        <f>IFERROR(I135*'Planning sheet'!Q443, 0)</f>
        <v>10911.449976516635</v>
      </c>
      <c r="R135" s="142">
        <f>IFERROR(I135*'Planning sheet'!R443, 0)</f>
        <v>10152.86732565903</v>
      </c>
      <c r="S135" s="142">
        <f>IFERROR(I135*'Planning sheet'!S443, 0)</f>
        <v>9348.3099686888454</v>
      </c>
      <c r="T135" s="142">
        <f>IFERROR(I135*'Planning sheet'!T443, 0)</f>
        <v>8566.7399647749517</v>
      </c>
      <c r="U135" s="142">
        <f>IFERROR(I135*'Planning sheet'!U443, 0)</f>
        <v>7808.1573139173479</v>
      </c>
      <c r="V135" s="142">
        <f>IFERROR(I135*'Planning sheet'!V443, 0)</f>
        <v>7049.5746630597441</v>
      </c>
      <c r="W135" s="142">
        <f>IFERROR(I135*'Planning sheet'!W443, 0)</f>
        <v>6268.0046591458504</v>
      </c>
    </row>
    <row r="136" spans="1:23" ht="15.75" thickBot="1" x14ac:dyDescent="0.3">
      <c r="A136">
        <v>300020995</v>
      </c>
      <c r="B136" t="s">
        <v>136</v>
      </c>
      <c r="C136" t="s">
        <v>102</v>
      </c>
      <c r="H136" s="32" t="s">
        <v>699</v>
      </c>
      <c r="I136" s="32">
        <v>0.36</v>
      </c>
      <c r="J136" s="32"/>
      <c r="K136" s="32"/>
      <c r="L136" s="32">
        <f>IFERROR(I136*'Planning sheet'!L445, 0)</f>
        <v>0</v>
      </c>
      <c r="M136" s="32">
        <f>IFERROR(I136*'Planning sheet'!M445, 0)</f>
        <v>0</v>
      </c>
      <c r="N136" s="32">
        <f>IFERROR(I136*'Planning sheet'!N445, 0)</f>
        <v>0</v>
      </c>
      <c r="O136" s="32">
        <f>IFERROR(I136*'Planning sheet'!O445, 0)</f>
        <v>0</v>
      </c>
      <c r="P136" s="32">
        <f>IFERROR(I136*'Planning sheet'!P445, 0)</f>
        <v>0</v>
      </c>
      <c r="Q136" s="32">
        <f>IFERROR(I136*'Planning sheet'!Q445, 0)</f>
        <v>0</v>
      </c>
      <c r="R136" s="32">
        <f>IFERROR(I136*'Planning sheet'!R445, 0)</f>
        <v>0</v>
      </c>
      <c r="S136" s="32">
        <f>IFERROR(I136*'Planning sheet'!S445, 0)</f>
        <v>0</v>
      </c>
      <c r="T136" s="32">
        <f>IFERROR(I136*'Planning sheet'!T445, 0)</f>
        <v>0</v>
      </c>
      <c r="U136" s="32">
        <f>IFERROR(I136*'Planning sheet'!U445, 0)</f>
        <v>0</v>
      </c>
      <c r="V136" s="32">
        <f>IFERROR(I136*'Planning sheet'!V445, 0)</f>
        <v>0</v>
      </c>
      <c r="W136" s="32">
        <f>IFERROR(I136*'Planning sheet'!W445, 0)</f>
        <v>0</v>
      </c>
    </row>
    <row r="137" spans="1:23" s="138" customFormat="1" x14ac:dyDescent="0.25">
      <c r="A137" s="138">
        <v>300021025</v>
      </c>
      <c r="B137" s="138" t="s">
        <v>138</v>
      </c>
      <c r="C137" s="138" t="s">
        <v>102</v>
      </c>
      <c r="H137" s="143" t="s">
        <v>696</v>
      </c>
      <c r="I137" s="143">
        <v>9.91</v>
      </c>
      <c r="J137" s="143"/>
      <c r="K137" s="143"/>
      <c r="L137" s="143">
        <f>IFERROR(I137*'Planning sheet'!L451, 0)</f>
        <v>852.26</v>
      </c>
      <c r="M137" s="143">
        <f>IFERROR(I137*'Planning sheet'!M451, 0)</f>
        <v>227.93</v>
      </c>
      <c r="N137" s="143">
        <f>IFERROR(I137*'Planning sheet'!N451, 0)</f>
        <v>168.47</v>
      </c>
      <c r="O137" s="143">
        <f>IFERROR(I137*'Planning sheet'!O451, 0)</f>
        <v>188.29</v>
      </c>
      <c r="P137" s="143">
        <f>IFERROR(I137*'Planning sheet'!P451, 0)</f>
        <v>178.38</v>
      </c>
      <c r="Q137" s="143">
        <f>IFERROR(I137*'Planning sheet'!Q451, 0)</f>
        <v>178.38</v>
      </c>
      <c r="R137" s="143">
        <f>IFERROR(I137*'Planning sheet'!R451, 0)</f>
        <v>188.29</v>
      </c>
      <c r="S137" s="143">
        <f>IFERROR(I137*'Planning sheet'!S451, 0)</f>
        <v>178.38</v>
      </c>
      <c r="T137" s="143">
        <f>IFERROR(I137*'Planning sheet'!T451, 0)</f>
        <v>188.29</v>
      </c>
      <c r="U137" s="143">
        <f>IFERROR(I137*'Planning sheet'!U451, 0)</f>
        <v>188.29</v>
      </c>
      <c r="V137" s="143">
        <f>IFERROR(I137*'Planning sheet'!V451, 0)</f>
        <v>178.38</v>
      </c>
      <c r="W137" s="143">
        <f>IFERROR(I137*'Planning sheet'!W451, 0)</f>
        <v>178.38</v>
      </c>
    </row>
    <row r="138" spans="1:23" s="136" customFormat="1" x14ac:dyDescent="0.25">
      <c r="A138" s="136">
        <v>300021025</v>
      </c>
      <c r="B138" s="136" t="s">
        <v>138</v>
      </c>
      <c r="C138" s="136" t="s">
        <v>102</v>
      </c>
      <c r="H138" s="142" t="s">
        <v>697</v>
      </c>
      <c r="I138" s="142">
        <v>10.494026845637583</v>
      </c>
      <c r="J138" s="142"/>
      <c r="K138" s="142">
        <v>4690.83</v>
      </c>
      <c r="L138" s="142">
        <f>IFERROR(I138*'Planning sheet'!L452, 0)</f>
        <v>3788.3436912751677</v>
      </c>
      <c r="M138" s="142">
        <f>IFERROR(I138*'Planning sheet'!M452, 0)</f>
        <v>3546.9810738255032</v>
      </c>
      <c r="N138" s="142">
        <f>IFERROR(I138*'Planning sheet'!N452, 0)</f>
        <v>3368.5826174496642</v>
      </c>
      <c r="O138" s="142">
        <f>IFERROR(I138*'Planning sheet'!O452, 0)</f>
        <v>3169.1961073825501</v>
      </c>
      <c r="P138" s="142">
        <f>IFERROR(I138*'Planning sheet'!P452, 0)</f>
        <v>2980.3036241610735</v>
      </c>
      <c r="Q138" s="142">
        <f>IFERROR(I138*'Planning sheet'!Q452, 0)</f>
        <v>2791.4111409395969</v>
      </c>
      <c r="R138" s="142">
        <f>IFERROR(I138*'Planning sheet'!R452, 0)</f>
        <v>2592.0246308724832</v>
      </c>
      <c r="S138" s="142">
        <f>IFERROR(I138*'Planning sheet'!S452, 0)</f>
        <v>2403.1321476510066</v>
      </c>
      <c r="T138" s="142">
        <f>IFERROR(I138*'Planning sheet'!T452, 0)</f>
        <v>2203.7456375838924</v>
      </c>
      <c r="U138" s="142">
        <f>IFERROR(I138*'Planning sheet'!U452, 0)</f>
        <v>2004.3591275167782</v>
      </c>
      <c r="V138" s="142">
        <f>IFERROR(I138*'Planning sheet'!V452, 0)</f>
        <v>1815.4666442953019</v>
      </c>
      <c r="W138" s="142">
        <f>IFERROR(I138*'Planning sheet'!W452, 0)</f>
        <v>1626.5741610738253</v>
      </c>
    </row>
    <row r="139" spans="1:23" ht="15.75" thickBot="1" x14ac:dyDescent="0.3">
      <c r="A139">
        <v>300021025</v>
      </c>
      <c r="B139" t="s">
        <v>138</v>
      </c>
      <c r="C139" t="s">
        <v>102</v>
      </c>
      <c r="H139" s="32" t="s">
        <v>699</v>
      </c>
      <c r="I139" s="32">
        <v>9.91</v>
      </c>
      <c r="J139" s="32"/>
      <c r="K139" s="32"/>
      <c r="L139" s="32">
        <f>IFERROR(I139*'Planning sheet'!L454, 0)</f>
        <v>0</v>
      </c>
      <c r="M139" s="32">
        <f>IFERROR(I139*'Planning sheet'!M454, 0)</f>
        <v>0</v>
      </c>
      <c r="N139" s="32">
        <f>IFERROR(I139*'Planning sheet'!N454, 0)</f>
        <v>0</v>
      </c>
      <c r="O139" s="32">
        <f>IFERROR(I139*'Planning sheet'!O454, 0)</f>
        <v>0</v>
      </c>
      <c r="P139" s="32">
        <f>IFERROR(I139*'Planning sheet'!P454, 0)</f>
        <v>0</v>
      </c>
      <c r="Q139" s="32">
        <f>IFERROR(I139*'Planning sheet'!Q454, 0)</f>
        <v>0</v>
      </c>
      <c r="R139" s="32">
        <f>IFERROR(I139*'Planning sheet'!R454, 0)</f>
        <v>0</v>
      </c>
      <c r="S139" s="32">
        <f>IFERROR(I139*'Planning sheet'!S454, 0)</f>
        <v>0</v>
      </c>
      <c r="T139" s="32">
        <f>IFERROR(I139*'Planning sheet'!T454, 0)</f>
        <v>0</v>
      </c>
      <c r="U139" s="32">
        <f>IFERROR(I139*'Planning sheet'!U454, 0)</f>
        <v>0</v>
      </c>
      <c r="V139" s="32">
        <f>IFERROR(I139*'Planning sheet'!V454, 0)</f>
        <v>0</v>
      </c>
      <c r="W139" s="32">
        <f>IFERROR(I139*'Planning sheet'!W454, 0)</f>
        <v>0</v>
      </c>
    </row>
    <row r="140" spans="1:23" s="138" customFormat="1" x14ac:dyDescent="0.25">
      <c r="A140" s="138">
        <v>300021028</v>
      </c>
      <c r="B140" s="138" t="s">
        <v>140</v>
      </c>
      <c r="C140" s="138" t="s">
        <v>102</v>
      </c>
      <c r="H140" s="143" t="s">
        <v>696</v>
      </c>
      <c r="I140" s="143">
        <v>13.09</v>
      </c>
      <c r="J140" s="143"/>
      <c r="K140" s="143"/>
      <c r="L140" s="143">
        <f>IFERROR(I140*'Planning sheet'!L458, 0)</f>
        <v>2591.8200000000002</v>
      </c>
      <c r="M140" s="143">
        <f>IFERROR(I140*'Planning sheet'!M458, 0)</f>
        <v>1976.59</v>
      </c>
      <c r="N140" s="143">
        <f>IFERROR(I140*'Planning sheet'!N458, 0)</f>
        <v>1976.59</v>
      </c>
      <c r="O140" s="143">
        <f>IFERROR(I140*'Planning sheet'!O458, 0)</f>
        <v>1963.5</v>
      </c>
      <c r="P140" s="143">
        <f>IFERROR(I140*'Planning sheet'!P458, 0)</f>
        <v>1976.59</v>
      </c>
      <c r="Q140" s="143">
        <f>IFERROR(I140*'Planning sheet'!Q458, 0)</f>
        <v>1963.5</v>
      </c>
      <c r="R140" s="143">
        <f>IFERROR(I140*'Planning sheet'!R458, 0)</f>
        <v>1963.5</v>
      </c>
      <c r="S140" s="143">
        <f>IFERROR(I140*'Planning sheet'!S458, 0)</f>
        <v>1976.59</v>
      </c>
      <c r="T140" s="143">
        <f>IFERROR(I140*'Planning sheet'!T458, 0)</f>
        <v>1963.5</v>
      </c>
      <c r="U140" s="143">
        <f>IFERROR(I140*'Planning sheet'!U458, 0)</f>
        <v>1976.59</v>
      </c>
      <c r="V140" s="143">
        <f>IFERROR(I140*'Planning sheet'!V458, 0)</f>
        <v>1963.5</v>
      </c>
      <c r="W140" s="143">
        <f>IFERROR(I140*'Planning sheet'!W458, 0)</f>
        <v>1963.5</v>
      </c>
    </row>
    <row r="141" spans="1:23" s="136" customFormat="1" x14ac:dyDescent="0.25">
      <c r="A141" s="136">
        <v>300021028</v>
      </c>
      <c r="B141" s="136" t="s">
        <v>140</v>
      </c>
      <c r="C141" s="136" t="s">
        <v>102</v>
      </c>
      <c r="H141" s="142" t="s">
        <v>697</v>
      </c>
      <c r="I141" s="142">
        <v>13.054916956353805</v>
      </c>
      <c r="J141" s="142"/>
      <c r="K141" s="142">
        <v>33799.18</v>
      </c>
      <c r="L141" s="142">
        <f>IFERROR(I141*'Planning sheet'!L459, 0)</f>
        <v>31214.306442641948</v>
      </c>
      <c r="M141" s="142">
        <f>IFERROR(I141*'Planning sheet'!M459, 0)</f>
        <v>29243.013982232525</v>
      </c>
      <c r="N141" s="142">
        <f>IFERROR(I141*'Planning sheet'!N459, 0)</f>
        <v>27271.721521823099</v>
      </c>
      <c r="O141" s="142">
        <f>IFERROR(I141*'Planning sheet'!O459, 0)</f>
        <v>25313.48397837003</v>
      </c>
      <c r="P141" s="142">
        <f>IFERROR(I141*'Planning sheet'!P459, 0)</f>
        <v>23342.191517960604</v>
      </c>
      <c r="Q141" s="142">
        <f>IFERROR(I141*'Planning sheet'!Q459, 0)</f>
        <v>21383.953974507534</v>
      </c>
      <c r="R141" s="142">
        <f>IFERROR(I141*'Planning sheet'!R459, 0)</f>
        <v>19425.716431054461</v>
      </c>
      <c r="S141" s="142">
        <f>IFERROR(I141*'Planning sheet'!S459, 0)</f>
        <v>17454.423970645039</v>
      </c>
      <c r="T141" s="142">
        <f>IFERROR(I141*'Planning sheet'!T459, 0)</f>
        <v>15496.186427191968</v>
      </c>
      <c r="U141" s="142">
        <f>IFERROR(I141*'Planning sheet'!U459, 0)</f>
        <v>13524.893966782542</v>
      </c>
      <c r="V141" s="142">
        <f>IFERROR(I141*'Planning sheet'!V459, 0)</f>
        <v>11566.656423329472</v>
      </c>
      <c r="W141" s="142">
        <f>IFERROR(I141*'Planning sheet'!W459, 0)</f>
        <v>9608.4188798764008</v>
      </c>
    </row>
    <row r="142" spans="1:23" ht="15.75" thickBot="1" x14ac:dyDescent="0.3">
      <c r="A142">
        <v>300021028</v>
      </c>
      <c r="B142" t="s">
        <v>140</v>
      </c>
      <c r="C142" t="s">
        <v>102</v>
      </c>
      <c r="H142" s="32" t="s">
        <v>699</v>
      </c>
      <c r="I142" s="32">
        <v>13.09</v>
      </c>
      <c r="J142" s="32"/>
      <c r="K142" s="32"/>
      <c r="L142" s="32">
        <f>IFERROR(I142*'Planning sheet'!L461, 0)</f>
        <v>0</v>
      </c>
      <c r="M142" s="32">
        <f>IFERROR(I142*'Planning sheet'!M461, 0)</f>
        <v>0</v>
      </c>
      <c r="N142" s="32">
        <f>IFERROR(I142*'Planning sheet'!N461, 0)</f>
        <v>0</v>
      </c>
      <c r="O142" s="32">
        <f>IFERROR(I142*'Planning sheet'!O461, 0)</f>
        <v>0</v>
      </c>
      <c r="P142" s="32">
        <f>IFERROR(I142*'Planning sheet'!P461, 0)</f>
        <v>0</v>
      </c>
      <c r="Q142" s="32">
        <f>IFERROR(I142*'Planning sheet'!Q461, 0)</f>
        <v>0</v>
      </c>
      <c r="R142" s="32">
        <f>IFERROR(I142*'Planning sheet'!R461, 0)</f>
        <v>0</v>
      </c>
      <c r="S142" s="32">
        <f>IFERROR(I142*'Planning sheet'!S461, 0)</f>
        <v>0</v>
      </c>
      <c r="T142" s="32">
        <f>IFERROR(I142*'Planning sheet'!T461, 0)</f>
        <v>0</v>
      </c>
      <c r="U142" s="32">
        <f>IFERROR(I142*'Planning sheet'!U461, 0)</f>
        <v>0</v>
      </c>
      <c r="V142" s="32">
        <f>IFERROR(I142*'Planning sheet'!V461, 0)</f>
        <v>0</v>
      </c>
      <c r="W142" s="32">
        <f>IFERROR(I142*'Planning sheet'!W461, 0)</f>
        <v>0</v>
      </c>
    </row>
    <row r="143" spans="1:23" s="138" customFormat="1" x14ac:dyDescent="0.25">
      <c r="A143" s="138">
        <v>300021036</v>
      </c>
      <c r="B143" s="138" t="s">
        <v>142</v>
      </c>
      <c r="C143" s="138" t="s">
        <v>102</v>
      </c>
      <c r="H143" s="143" t="s">
        <v>696</v>
      </c>
      <c r="I143" s="143">
        <v>12.6</v>
      </c>
      <c r="J143" s="143"/>
      <c r="K143" s="143"/>
      <c r="L143" s="143">
        <f>IFERROR(I143*'Planning sheet'!L464, 0)</f>
        <v>1562.3999999999999</v>
      </c>
      <c r="M143" s="143">
        <f>IFERROR(I143*'Planning sheet'!M464, 0)</f>
        <v>2192.4</v>
      </c>
      <c r="N143" s="143">
        <f>IFERROR(I143*'Planning sheet'!N464, 0)</f>
        <v>2192.4</v>
      </c>
      <c r="O143" s="143">
        <f>IFERROR(I143*'Planning sheet'!O464, 0)</f>
        <v>2192.4</v>
      </c>
      <c r="P143" s="143">
        <f>IFERROR(I143*'Planning sheet'!P464, 0)</f>
        <v>2192.4</v>
      </c>
      <c r="Q143" s="143">
        <f>IFERROR(I143*'Planning sheet'!Q464, 0)</f>
        <v>2192.4</v>
      </c>
      <c r="R143" s="143">
        <f>IFERROR(I143*'Planning sheet'!R464, 0)</f>
        <v>2192.4</v>
      </c>
      <c r="S143" s="143">
        <f>IFERROR(I143*'Planning sheet'!S464, 0)</f>
        <v>2192.4</v>
      </c>
      <c r="T143" s="143">
        <f>IFERROR(I143*'Planning sheet'!T464, 0)</f>
        <v>1638</v>
      </c>
      <c r="U143" s="143">
        <f>IFERROR(I143*'Planning sheet'!U464, 0)</f>
        <v>2192.4</v>
      </c>
      <c r="V143" s="143">
        <f>IFERROR(I143*'Planning sheet'!V464, 0)</f>
        <v>2192.4</v>
      </c>
      <c r="W143" s="143">
        <f>IFERROR(I143*'Planning sheet'!W464, 0)</f>
        <v>2192.4</v>
      </c>
    </row>
    <row r="144" spans="1:23" s="136" customFormat="1" x14ac:dyDescent="0.25">
      <c r="A144" s="136">
        <v>300021036</v>
      </c>
      <c r="B144" s="136" t="s">
        <v>142</v>
      </c>
      <c r="C144" s="136" t="s">
        <v>102</v>
      </c>
      <c r="H144" s="142" t="s">
        <v>697</v>
      </c>
      <c r="I144" s="142">
        <v>13.1131741821397</v>
      </c>
      <c r="J144" s="142"/>
      <c r="K144" s="142">
        <v>14831</v>
      </c>
      <c r="L144" s="142">
        <f>IFERROR(I144*'Planning sheet'!L465, 0)</f>
        <v>13204.966401414678</v>
      </c>
      <c r="M144" s="142">
        <f>IFERROR(I144*'Planning sheet'!M465, 0)</f>
        <v>10923.27409372237</v>
      </c>
      <c r="N144" s="142">
        <f>IFERROR(I144*'Planning sheet'!N465, 0)</f>
        <v>8641.5817860300613</v>
      </c>
      <c r="O144" s="142">
        <f>IFERROR(I144*'Planning sheet'!O465, 0)</f>
        <v>6359.8894783377546</v>
      </c>
      <c r="P144" s="142">
        <f>IFERROR(I144*'Planning sheet'!P465, 0)</f>
        <v>6346.7763041556145</v>
      </c>
      <c r="Q144" s="142">
        <f>IFERROR(I144*'Planning sheet'!Q465, 0)</f>
        <v>6346.7763041556145</v>
      </c>
      <c r="R144" s="142">
        <f>IFERROR(I144*'Planning sheet'!R465, 0)</f>
        <v>6346.7763041556145</v>
      </c>
      <c r="S144" s="142">
        <f>IFERROR(I144*'Planning sheet'!S465, 0)</f>
        <v>6346.7763041556145</v>
      </c>
      <c r="T144" s="142">
        <f>IFERROR(I144*'Planning sheet'!T465, 0)</f>
        <v>6346.7763041556145</v>
      </c>
      <c r="U144" s="142">
        <f>IFERROR(I144*'Planning sheet'!U465, 0)</f>
        <v>6346.7763041556145</v>
      </c>
      <c r="V144" s="142">
        <f>IFERROR(I144*'Planning sheet'!V465, 0)</f>
        <v>6346.7763041556145</v>
      </c>
      <c r="W144" s="142">
        <f>IFERROR(I144*'Planning sheet'!W465, 0)</f>
        <v>6346.7763041556145</v>
      </c>
    </row>
    <row r="145" spans="1:23" ht="15.75" thickBot="1" x14ac:dyDescent="0.3">
      <c r="A145">
        <v>300021036</v>
      </c>
      <c r="B145" t="s">
        <v>142</v>
      </c>
      <c r="C145" t="s">
        <v>102</v>
      </c>
      <c r="H145" s="32" t="s">
        <v>699</v>
      </c>
      <c r="I145" s="32">
        <v>12.6</v>
      </c>
      <c r="J145" s="32"/>
      <c r="K145" s="32"/>
      <c r="L145" s="32">
        <f>IFERROR(I145*'Planning sheet'!L467, 0)</f>
        <v>0</v>
      </c>
      <c r="M145" s="32">
        <f>IFERROR(I145*'Planning sheet'!M467, 0)</f>
        <v>0</v>
      </c>
      <c r="N145" s="32">
        <f>IFERROR(I145*'Planning sheet'!N467, 0)</f>
        <v>0</v>
      </c>
      <c r="O145" s="32">
        <f>IFERROR(I145*'Planning sheet'!O467, 0)</f>
        <v>0</v>
      </c>
      <c r="P145" s="32">
        <f>IFERROR(I145*'Planning sheet'!P467, 0)</f>
        <v>2179.7999999999997</v>
      </c>
      <c r="Q145" s="32">
        <f>IFERROR(I145*'Planning sheet'!Q467, 0)</f>
        <v>2192.4</v>
      </c>
      <c r="R145" s="32">
        <f>IFERROR(I145*'Planning sheet'!R467, 0)</f>
        <v>2192.4</v>
      </c>
      <c r="S145" s="32">
        <f>IFERROR(I145*'Planning sheet'!S467, 0)</f>
        <v>2192.4</v>
      </c>
      <c r="T145" s="32">
        <f>IFERROR(I145*'Planning sheet'!T467, 0)</f>
        <v>1638</v>
      </c>
      <c r="U145" s="32">
        <f>IFERROR(I145*'Planning sheet'!U467, 0)</f>
        <v>2192.4</v>
      </c>
      <c r="V145" s="32">
        <f>IFERROR(I145*'Planning sheet'!V467, 0)</f>
        <v>2192.4</v>
      </c>
      <c r="W145" s="32">
        <f>IFERROR(I145*'Planning sheet'!W467, 0)</f>
        <v>2192.4</v>
      </c>
    </row>
    <row r="146" spans="1:23" s="138" customFormat="1" x14ac:dyDescent="0.25">
      <c r="A146" s="138">
        <v>300021060</v>
      </c>
      <c r="B146" s="138" t="s">
        <v>147</v>
      </c>
      <c r="C146" s="138" t="s">
        <v>102</v>
      </c>
      <c r="H146" s="143" t="s">
        <v>696</v>
      </c>
      <c r="I146" s="143">
        <v>0.45</v>
      </c>
      <c r="J146" s="143"/>
      <c r="K146" s="143"/>
      <c r="L146" s="143">
        <f>IFERROR(I146*'Planning sheet'!L469, 0)</f>
        <v>0</v>
      </c>
      <c r="M146" s="143">
        <f>IFERROR(I146*'Planning sheet'!M469, 0)</f>
        <v>0</v>
      </c>
      <c r="N146" s="143">
        <f>IFERROR(I146*'Planning sheet'!N469, 0)</f>
        <v>0</v>
      </c>
      <c r="O146" s="143">
        <f>IFERROR(I146*'Planning sheet'!O469, 0)</f>
        <v>0</v>
      </c>
      <c r="P146" s="143">
        <f>IFERROR(I146*'Planning sheet'!P469, 0)</f>
        <v>0</v>
      </c>
      <c r="Q146" s="143">
        <f>IFERROR(I146*'Planning sheet'!Q469, 0)</f>
        <v>0</v>
      </c>
      <c r="R146" s="143">
        <f>IFERROR(I146*'Planning sheet'!R469, 0)</f>
        <v>0</v>
      </c>
      <c r="S146" s="143">
        <f>IFERROR(I146*'Planning sheet'!S469, 0)</f>
        <v>0</v>
      </c>
      <c r="T146" s="143">
        <f>IFERROR(I146*'Planning sheet'!T469, 0)</f>
        <v>0</v>
      </c>
      <c r="U146" s="143">
        <f>IFERROR(I146*'Planning sheet'!U469, 0)</f>
        <v>0</v>
      </c>
      <c r="V146" s="143">
        <f>IFERROR(I146*'Planning sheet'!V469, 0)</f>
        <v>0</v>
      </c>
      <c r="W146" s="143">
        <f>IFERROR(I146*'Planning sheet'!W469, 0)</f>
        <v>0</v>
      </c>
    </row>
    <row r="147" spans="1:23" s="136" customFormat="1" x14ac:dyDescent="0.25">
      <c r="A147" s="136">
        <v>300021060</v>
      </c>
      <c r="B147" s="136" t="s">
        <v>147</v>
      </c>
      <c r="C147" s="136" t="s">
        <v>102</v>
      </c>
      <c r="H147" s="142" t="s">
        <v>697</v>
      </c>
      <c r="I147" s="142" t="s">
        <v>148</v>
      </c>
      <c r="J147" s="142"/>
      <c r="K147" s="142">
        <v>0</v>
      </c>
      <c r="L147" s="142">
        <f>IFERROR(I147*'Planning sheet'!L470, 0)</f>
        <v>0</v>
      </c>
      <c r="M147" s="142">
        <f>IFERROR(I147*'Planning sheet'!M470, 0)</f>
        <v>0</v>
      </c>
      <c r="N147" s="142">
        <f>IFERROR(I147*'Planning sheet'!N470, 0)</f>
        <v>0</v>
      </c>
      <c r="O147" s="142">
        <f>IFERROR(I147*'Planning sheet'!O470, 0)</f>
        <v>0</v>
      </c>
      <c r="P147" s="142">
        <f>IFERROR(I147*'Planning sheet'!P470, 0)</f>
        <v>0</v>
      </c>
      <c r="Q147" s="142">
        <f>IFERROR(I147*'Planning sheet'!Q470, 0)</f>
        <v>0</v>
      </c>
      <c r="R147" s="142">
        <f>IFERROR(I147*'Planning sheet'!R470, 0)</f>
        <v>0</v>
      </c>
      <c r="S147" s="142">
        <f>IFERROR(I147*'Planning sheet'!S470, 0)</f>
        <v>0</v>
      </c>
      <c r="T147" s="142">
        <f>IFERROR(I147*'Planning sheet'!T470, 0)</f>
        <v>0</v>
      </c>
      <c r="U147" s="142">
        <f>IFERROR(I147*'Planning sheet'!U470, 0)</f>
        <v>0</v>
      </c>
      <c r="V147" s="142">
        <f>IFERROR(I147*'Planning sheet'!V470, 0)</f>
        <v>0</v>
      </c>
      <c r="W147" s="142">
        <f>IFERROR(I147*'Planning sheet'!W470, 0)</f>
        <v>0</v>
      </c>
    </row>
    <row r="148" spans="1:23" ht="15.75" thickBot="1" x14ac:dyDescent="0.3">
      <c r="A148">
        <v>300021060</v>
      </c>
      <c r="B148" t="s">
        <v>147</v>
      </c>
      <c r="C148" t="s">
        <v>102</v>
      </c>
      <c r="H148" s="32" t="s">
        <v>699</v>
      </c>
      <c r="I148" s="32">
        <v>0.45</v>
      </c>
      <c r="J148" s="32"/>
      <c r="K148" s="32"/>
      <c r="L148" s="32">
        <f>IFERROR(I148*'Planning sheet'!L472, 0)</f>
        <v>0</v>
      </c>
      <c r="M148" s="32">
        <f>IFERROR(I148*'Planning sheet'!M472, 0)</f>
        <v>0</v>
      </c>
      <c r="N148" s="32">
        <f>IFERROR(I148*'Planning sheet'!N472, 0)</f>
        <v>0</v>
      </c>
      <c r="O148" s="32">
        <f>IFERROR(I148*'Planning sheet'!O472, 0)</f>
        <v>0</v>
      </c>
      <c r="P148" s="32">
        <f>IFERROR(I148*'Planning sheet'!P472, 0)</f>
        <v>0</v>
      </c>
      <c r="Q148" s="32">
        <f>IFERROR(I148*'Planning sheet'!Q472, 0)</f>
        <v>0</v>
      </c>
      <c r="R148" s="32">
        <f>IFERROR(I148*'Planning sheet'!R472, 0)</f>
        <v>0</v>
      </c>
      <c r="S148" s="32">
        <f>IFERROR(I148*'Planning sheet'!S472, 0)</f>
        <v>0</v>
      </c>
      <c r="T148" s="32">
        <f>IFERROR(I148*'Planning sheet'!T472, 0)</f>
        <v>0</v>
      </c>
      <c r="U148" s="32">
        <f>IFERROR(I148*'Planning sheet'!U472, 0)</f>
        <v>0</v>
      </c>
      <c r="V148" s="32">
        <f>IFERROR(I148*'Planning sheet'!V472, 0)</f>
        <v>0</v>
      </c>
      <c r="W148" s="32">
        <f>IFERROR(I148*'Planning sheet'!W472, 0)</f>
        <v>0</v>
      </c>
    </row>
    <row r="149" spans="1:23" s="138" customFormat="1" x14ac:dyDescent="0.25">
      <c r="A149" s="138">
        <v>300021061</v>
      </c>
      <c r="B149" s="138" t="s">
        <v>150</v>
      </c>
      <c r="C149" s="138" t="s">
        <v>102</v>
      </c>
      <c r="H149" s="143" t="s">
        <v>696</v>
      </c>
      <c r="I149" s="143">
        <v>10.09</v>
      </c>
      <c r="J149" s="143"/>
      <c r="K149" s="143"/>
      <c r="L149" s="143">
        <f>IFERROR(I149*'Planning sheet'!L474, 0)</f>
        <v>0</v>
      </c>
      <c r="M149" s="143">
        <f>IFERROR(I149*'Planning sheet'!M474, 0)</f>
        <v>0</v>
      </c>
      <c r="N149" s="143">
        <f>IFERROR(I149*'Planning sheet'!N474, 0)</f>
        <v>0</v>
      </c>
      <c r="O149" s="143">
        <f>IFERROR(I149*'Planning sheet'!O474, 0)</f>
        <v>0</v>
      </c>
      <c r="P149" s="143">
        <f>IFERROR(I149*'Planning sheet'!P474, 0)</f>
        <v>0</v>
      </c>
      <c r="Q149" s="143">
        <f>IFERROR(I149*'Planning sheet'!Q474, 0)</f>
        <v>0</v>
      </c>
      <c r="R149" s="143">
        <f>IFERROR(I149*'Planning sheet'!R474, 0)</f>
        <v>0</v>
      </c>
      <c r="S149" s="143">
        <f>IFERROR(I149*'Planning sheet'!S474, 0)</f>
        <v>0</v>
      </c>
      <c r="T149" s="143">
        <f>IFERROR(I149*'Planning sheet'!T474, 0)</f>
        <v>0</v>
      </c>
      <c r="U149" s="143">
        <f>IFERROR(I149*'Planning sheet'!U474, 0)</f>
        <v>0</v>
      </c>
      <c r="V149" s="143">
        <f>IFERROR(I149*'Planning sheet'!V474, 0)</f>
        <v>0</v>
      </c>
      <c r="W149" s="143">
        <f>IFERROR(I149*'Planning sheet'!W474, 0)</f>
        <v>0</v>
      </c>
    </row>
    <row r="150" spans="1:23" s="136" customFormat="1" x14ac:dyDescent="0.25">
      <c r="A150" s="136">
        <v>300021061</v>
      </c>
      <c r="B150" s="136" t="s">
        <v>150</v>
      </c>
      <c r="C150" s="136" t="s">
        <v>102</v>
      </c>
      <c r="H150" s="142" t="s">
        <v>697</v>
      </c>
      <c r="I150" s="142">
        <v>0</v>
      </c>
      <c r="J150" s="142"/>
      <c r="K150" s="142">
        <v>0</v>
      </c>
      <c r="L150" s="142">
        <f>IFERROR(I150*'Planning sheet'!L475, 0)</f>
        <v>0</v>
      </c>
      <c r="M150" s="142">
        <f>IFERROR(I150*'Planning sheet'!M475, 0)</f>
        <v>0</v>
      </c>
      <c r="N150" s="142">
        <f>IFERROR(I150*'Planning sheet'!N475, 0)</f>
        <v>0</v>
      </c>
      <c r="O150" s="142">
        <f>IFERROR(I150*'Planning sheet'!O475, 0)</f>
        <v>0</v>
      </c>
      <c r="P150" s="142">
        <f>IFERROR(I150*'Planning sheet'!P475, 0)</f>
        <v>0</v>
      </c>
      <c r="Q150" s="142">
        <f>IFERROR(I150*'Planning sheet'!Q475, 0)</f>
        <v>0</v>
      </c>
      <c r="R150" s="142">
        <f>IFERROR(I150*'Planning sheet'!R475, 0)</f>
        <v>0</v>
      </c>
      <c r="S150" s="142">
        <f>IFERROR(I150*'Planning sheet'!S475, 0)</f>
        <v>0</v>
      </c>
      <c r="T150" s="142">
        <f>IFERROR(I150*'Planning sheet'!T475, 0)</f>
        <v>0</v>
      </c>
      <c r="U150" s="142">
        <f>IFERROR(I150*'Planning sheet'!U475, 0)</f>
        <v>0</v>
      </c>
      <c r="V150" s="142">
        <f>IFERROR(I150*'Planning sheet'!V475, 0)</f>
        <v>0</v>
      </c>
      <c r="W150" s="142">
        <f>IFERROR(I150*'Planning sheet'!W475, 0)</f>
        <v>0</v>
      </c>
    </row>
    <row r="151" spans="1:23" ht="15.75" thickBot="1" x14ac:dyDescent="0.3">
      <c r="A151">
        <v>300021061</v>
      </c>
      <c r="B151" t="s">
        <v>150</v>
      </c>
      <c r="C151" t="s">
        <v>102</v>
      </c>
      <c r="H151" s="32" t="s">
        <v>699</v>
      </c>
      <c r="I151" s="32">
        <v>10.09</v>
      </c>
      <c r="J151" s="32"/>
      <c r="K151" s="32"/>
      <c r="L151" s="32">
        <f>IFERROR(I151*'Planning sheet'!L477, 0)</f>
        <v>0</v>
      </c>
      <c r="M151" s="32">
        <f>IFERROR(I151*'Planning sheet'!M477, 0)</f>
        <v>0</v>
      </c>
      <c r="N151" s="32">
        <f>IFERROR(I151*'Planning sheet'!N477, 0)</f>
        <v>0</v>
      </c>
      <c r="O151" s="32">
        <f>IFERROR(I151*'Planning sheet'!O477, 0)</f>
        <v>0</v>
      </c>
      <c r="P151" s="32">
        <f>IFERROR(I151*'Planning sheet'!P477, 0)</f>
        <v>0</v>
      </c>
      <c r="Q151" s="32">
        <f>IFERROR(I151*'Planning sheet'!Q477, 0)</f>
        <v>0</v>
      </c>
      <c r="R151" s="32">
        <f>IFERROR(I151*'Planning sheet'!R477, 0)</f>
        <v>0</v>
      </c>
      <c r="S151" s="32">
        <f>IFERROR(I151*'Planning sheet'!S477, 0)</f>
        <v>0</v>
      </c>
      <c r="T151" s="32">
        <f>IFERROR(I151*'Planning sheet'!T477, 0)</f>
        <v>0</v>
      </c>
      <c r="U151" s="32">
        <f>IFERROR(I151*'Planning sheet'!U477, 0)</f>
        <v>0</v>
      </c>
      <c r="V151" s="32">
        <f>IFERROR(I151*'Planning sheet'!V477, 0)</f>
        <v>0</v>
      </c>
      <c r="W151" s="32">
        <f>IFERROR(I151*'Planning sheet'!W477, 0)</f>
        <v>0</v>
      </c>
    </row>
    <row r="152" spans="1:23" s="138" customFormat="1" x14ac:dyDescent="0.25">
      <c r="A152" s="138">
        <v>300021063</v>
      </c>
      <c r="B152" s="138" t="s">
        <v>152</v>
      </c>
      <c r="C152" s="138" t="s">
        <v>102</v>
      </c>
      <c r="H152" s="143" t="s">
        <v>696</v>
      </c>
      <c r="I152" s="143">
        <v>12.389999999999999</v>
      </c>
      <c r="J152" s="143"/>
      <c r="K152" s="143"/>
      <c r="L152" s="143">
        <f>IFERROR(I152*'Planning sheet'!L483, 0)</f>
        <v>1276.1699999999998</v>
      </c>
      <c r="M152" s="143">
        <f>IFERROR(I152*'Planning sheet'!M483, 0)</f>
        <v>780.56999999999994</v>
      </c>
      <c r="N152" s="143">
        <f>IFERROR(I152*'Planning sheet'!N483, 0)</f>
        <v>879.68999999999994</v>
      </c>
      <c r="O152" s="143">
        <f>IFERROR(I152*'Planning sheet'!O483, 0)</f>
        <v>916.8599999999999</v>
      </c>
      <c r="P152" s="143">
        <f>IFERROR(I152*'Planning sheet'!P483, 0)</f>
        <v>1127.4899999999998</v>
      </c>
      <c r="Q152" s="143">
        <f>IFERROR(I152*'Planning sheet'!Q483, 0)</f>
        <v>1152.27</v>
      </c>
      <c r="R152" s="143">
        <f>IFERROR(I152*'Planning sheet'!R483, 0)</f>
        <v>1152.27</v>
      </c>
      <c r="S152" s="143">
        <f>IFERROR(I152*'Planning sheet'!S483, 0)</f>
        <v>904.46999999999991</v>
      </c>
      <c r="T152" s="143">
        <f>IFERROR(I152*'Planning sheet'!T483, 0)</f>
        <v>879.68999999999994</v>
      </c>
      <c r="U152" s="143">
        <f>IFERROR(I152*'Planning sheet'!U483, 0)</f>
        <v>1164.6599999999999</v>
      </c>
      <c r="V152" s="143">
        <f>IFERROR(I152*'Planning sheet'!V483, 0)</f>
        <v>1127.4899999999998</v>
      </c>
      <c r="W152" s="143">
        <f>IFERROR(I152*'Planning sheet'!W483, 0)</f>
        <v>1152.27</v>
      </c>
    </row>
    <row r="153" spans="1:23" s="136" customFormat="1" x14ac:dyDescent="0.25">
      <c r="A153" s="136">
        <v>300021063</v>
      </c>
      <c r="B153" s="136" t="s">
        <v>152</v>
      </c>
      <c r="C153" s="136" t="s">
        <v>102</v>
      </c>
      <c r="H153" s="142" t="s">
        <v>697</v>
      </c>
      <c r="I153" s="142">
        <v>12.172541616612321</v>
      </c>
      <c r="J153" s="142"/>
      <c r="K153" s="142">
        <v>7092.94</v>
      </c>
      <c r="L153" s="142">
        <f>IFERROR(I153*'Planning sheet'!L484, 0)</f>
        <v>5839.1682134889306</v>
      </c>
      <c r="M153" s="142">
        <f>IFERROR(I153*'Planning sheet'!M484, 0)</f>
        <v>5072.2980916423548</v>
      </c>
      <c r="N153" s="142">
        <f>IFERROR(I153*'Planning sheet'!N484, 0)</f>
        <v>4208.0476368628797</v>
      </c>
      <c r="O153" s="142">
        <f>IFERROR(I153*'Planning sheet'!O484, 0)</f>
        <v>3307.2795572335681</v>
      </c>
      <c r="P153" s="142">
        <f>IFERROR(I153*'Planning sheet'!P484, 0)</f>
        <v>2199.5782701218468</v>
      </c>
      <c r="Q153" s="142">
        <f>IFERROR(I153*'Planning sheet'!Q484, 0)</f>
        <v>2138.7155620387853</v>
      </c>
      <c r="R153" s="142">
        <f>IFERROR(I153*'Planning sheet'!R484, 0)</f>
        <v>2138.7155620387853</v>
      </c>
      <c r="S153" s="142">
        <f>IFERROR(I153*'Planning sheet'!S484, 0)</f>
        <v>2138.7155620387853</v>
      </c>
      <c r="T153" s="142">
        <f>IFERROR(I153*'Planning sheet'!T484, 0)</f>
        <v>2138.7155620387853</v>
      </c>
      <c r="U153" s="142">
        <f>IFERROR(I153*'Planning sheet'!U484, 0)</f>
        <v>2138.7155620387853</v>
      </c>
      <c r="V153" s="142">
        <f>IFERROR(I153*'Planning sheet'!V484, 0)</f>
        <v>2138.7155620387853</v>
      </c>
      <c r="W153" s="142">
        <f>IFERROR(I153*'Planning sheet'!W484, 0)</f>
        <v>2138.7155620387853</v>
      </c>
    </row>
    <row r="154" spans="1:23" ht="15.75" thickBot="1" x14ac:dyDescent="0.3">
      <c r="A154">
        <v>300021063</v>
      </c>
      <c r="B154" t="s">
        <v>152</v>
      </c>
      <c r="C154" t="s">
        <v>102</v>
      </c>
      <c r="H154" s="32" t="s">
        <v>699</v>
      </c>
      <c r="I154" s="32">
        <v>12.389999999999999</v>
      </c>
      <c r="J154" s="32"/>
      <c r="K154" s="32"/>
      <c r="L154" s="32">
        <f>IFERROR(I154*'Planning sheet'!L486, 0)</f>
        <v>0</v>
      </c>
      <c r="M154" s="32">
        <f>IFERROR(I154*'Planning sheet'!M486, 0)</f>
        <v>0</v>
      </c>
      <c r="N154" s="32">
        <f>IFERROR(I154*'Planning sheet'!N486, 0)</f>
        <v>0</v>
      </c>
      <c r="O154" s="32">
        <f>IFERROR(I154*'Planning sheet'!O486, 0)</f>
        <v>0</v>
      </c>
      <c r="P154" s="32">
        <f>IFERROR(I154*'Planning sheet'!P486, 0)</f>
        <v>0</v>
      </c>
      <c r="Q154" s="32">
        <f>IFERROR(I154*'Planning sheet'!Q486, 0)</f>
        <v>1090.32</v>
      </c>
      <c r="R154" s="32">
        <f>IFERROR(I154*'Planning sheet'!R486, 0)</f>
        <v>1152.27</v>
      </c>
      <c r="S154" s="32">
        <f>IFERROR(I154*'Planning sheet'!S486, 0)</f>
        <v>904.46999999999991</v>
      </c>
      <c r="T154" s="32">
        <f>IFERROR(I154*'Planning sheet'!T486, 0)</f>
        <v>879.68999999999994</v>
      </c>
      <c r="U154" s="32">
        <f>IFERROR(I154*'Planning sheet'!U486, 0)</f>
        <v>1164.6599999999999</v>
      </c>
      <c r="V154" s="32">
        <f>IFERROR(I154*'Planning sheet'!V486, 0)</f>
        <v>1127.4899999999998</v>
      </c>
      <c r="W154" s="32">
        <f>IFERROR(I154*'Planning sheet'!W486, 0)</f>
        <v>1152.27</v>
      </c>
    </row>
    <row r="155" spans="1:23" s="138" customFormat="1" x14ac:dyDescent="0.25">
      <c r="A155" s="138">
        <v>300021064</v>
      </c>
      <c r="B155" s="138" t="s">
        <v>154</v>
      </c>
      <c r="C155" s="138" t="s">
        <v>102</v>
      </c>
      <c r="H155" s="143" t="s">
        <v>696</v>
      </c>
      <c r="I155" s="143">
        <v>18.899999999999999</v>
      </c>
      <c r="J155" s="143"/>
      <c r="K155" s="143"/>
      <c r="L155" s="143">
        <f>IFERROR(I155*'Planning sheet'!L488, 0)</f>
        <v>0</v>
      </c>
      <c r="M155" s="143">
        <f>IFERROR(I155*'Planning sheet'!M488, 0)</f>
        <v>0</v>
      </c>
      <c r="N155" s="143">
        <f>IFERROR(I155*'Planning sheet'!N488, 0)</f>
        <v>0</v>
      </c>
      <c r="O155" s="143">
        <f>IFERROR(I155*'Planning sheet'!O488, 0)</f>
        <v>0</v>
      </c>
      <c r="P155" s="143">
        <f>IFERROR(I155*'Planning sheet'!P488, 0)</f>
        <v>0</v>
      </c>
      <c r="Q155" s="143">
        <f>IFERROR(I155*'Planning sheet'!Q488, 0)</f>
        <v>0</v>
      </c>
      <c r="R155" s="143">
        <f>IFERROR(I155*'Planning sheet'!R488, 0)</f>
        <v>0</v>
      </c>
      <c r="S155" s="143">
        <f>IFERROR(I155*'Planning sheet'!S488, 0)</f>
        <v>0</v>
      </c>
      <c r="T155" s="143">
        <f>IFERROR(I155*'Planning sheet'!T488, 0)</f>
        <v>0</v>
      </c>
      <c r="U155" s="143">
        <f>IFERROR(I155*'Planning sheet'!U488, 0)</f>
        <v>0</v>
      </c>
      <c r="V155" s="143">
        <f>IFERROR(I155*'Planning sheet'!V488, 0)</f>
        <v>0</v>
      </c>
      <c r="W155" s="143">
        <f>IFERROR(I155*'Planning sheet'!W488, 0)</f>
        <v>0</v>
      </c>
    </row>
    <row r="156" spans="1:23" s="136" customFormat="1" x14ac:dyDescent="0.25">
      <c r="A156" s="136">
        <v>300021064</v>
      </c>
      <c r="B156" s="136" t="s">
        <v>154</v>
      </c>
      <c r="C156" s="136" t="s">
        <v>102</v>
      </c>
      <c r="H156" s="142" t="s">
        <v>697</v>
      </c>
      <c r="I156" s="142">
        <v>0</v>
      </c>
      <c r="J156" s="142"/>
      <c r="K156" s="142">
        <v>0</v>
      </c>
      <c r="L156" s="142">
        <f>IFERROR(I156*'Planning sheet'!L489, 0)</f>
        <v>0</v>
      </c>
      <c r="M156" s="142">
        <f>IFERROR(I156*'Planning sheet'!M489, 0)</f>
        <v>0</v>
      </c>
      <c r="N156" s="142">
        <f>IFERROR(I156*'Planning sheet'!N489, 0)</f>
        <v>0</v>
      </c>
      <c r="O156" s="142">
        <f>IFERROR(I156*'Planning sheet'!O489, 0)</f>
        <v>0</v>
      </c>
      <c r="P156" s="142">
        <f>IFERROR(I156*'Planning sheet'!P489, 0)</f>
        <v>0</v>
      </c>
      <c r="Q156" s="142">
        <f>IFERROR(I156*'Planning sheet'!Q489, 0)</f>
        <v>0</v>
      </c>
      <c r="R156" s="142">
        <f>IFERROR(I156*'Planning sheet'!R489, 0)</f>
        <v>0</v>
      </c>
      <c r="S156" s="142">
        <f>IFERROR(I156*'Planning sheet'!S489, 0)</f>
        <v>0</v>
      </c>
      <c r="T156" s="142">
        <f>IFERROR(I156*'Planning sheet'!T489, 0)</f>
        <v>0</v>
      </c>
      <c r="U156" s="142">
        <f>IFERROR(I156*'Planning sheet'!U489, 0)</f>
        <v>0</v>
      </c>
      <c r="V156" s="142">
        <f>IFERROR(I156*'Planning sheet'!V489, 0)</f>
        <v>0</v>
      </c>
      <c r="W156" s="142">
        <f>IFERROR(I156*'Planning sheet'!W489, 0)</f>
        <v>0</v>
      </c>
    </row>
    <row r="157" spans="1:23" ht="15.75" thickBot="1" x14ac:dyDescent="0.3">
      <c r="A157">
        <v>300021064</v>
      </c>
      <c r="B157" t="s">
        <v>154</v>
      </c>
      <c r="C157" t="s">
        <v>102</v>
      </c>
      <c r="H157" s="32" t="s">
        <v>699</v>
      </c>
      <c r="I157" s="32">
        <v>18.899999999999999</v>
      </c>
      <c r="J157" s="32"/>
      <c r="K157" s="32"/>
      <c r="L157" s="32">
        <f>IFERROR(I157*'Planning sheet'!L491, 0)</f>
        <v>0</v>
      </c>
      <c r="M157" s="32">
        <f>IFERROR(I157*'Planning sheet'!M491, 0)</f>
        <v>0</v>
      </c>
      <c r="N157" s="32">
        <f>IFERROR(I157*'Planning sheet'!N491, 0)</f>
        <v>0</v>
      </c>
      <c r="O157" s="32">
        <f>IFERROR(I157*'Planning sheet'!O491, 0)</f>
        <v>0</v>
      </c>
      <c r="P157" s="32">
        <f>IFERROR(I157*'Planning sheet'!P491, 0)</f>
        <v>0</v>
      </c>
      <c r="Q157" s="32">
        <f>IFERROR(I157*'Planning sheet'!Q491, 0)</f>
        <v>0</v>
      </c>
      <c r="R157" s="32">
        <f>IFERROR(I157*'Planning sheet'!R491, 0)</f>
        <v>0</v>
      </c>
      <c r="S157" s="32">
        <f>IFERROR(I157*'Planning sheet'!S491, 0)</f>
        <v>0</v>
      </c>
      <c r="T157" s="32">
        <f>IFERROR(I157*'Planning sheet'!T491, 0)</f>
        <v>0</v>
      </c>
      <c r="U157" s="32">
        <f>IFERROR(I157*'Planning sheet'!U491, 0)</f>
        <v>0</v>
      </c>
      <c r="V157" s="32">
        <f>IFERROR(I157*'Planning sheet'!V491, 0)</f>
        <v>0</v>
      </c>
      <c r="W157" s="32">
        <f>IFERROR(I157*'Planning sheet'!W491, 0)</f>
        <v>0</v>
      </c>
    </row>
    <row r="158" spans="1:23" s="138" customFormat="1" x14ac:dyDescent="0.25">
      <c r="A158" s="138">
        <v>300021075</v>
      </c>
      <c r="B158" s="138" t="s">
        <v>156</v>
      </c>
      <c r="C158" s="138" t="s">
        <v>102</v>
      </c>
      <c r="H158" s="143" t="s">
        <v>696</v>
      </c>
      <c r="I158" s="143">
        <v>0.27</v>
      </c>
      <c r="J158" s="143"/>
      <c r="K158" s="143"/>
      <c r="L158" s="143">
        <f>IFERROR(I158*'Planning sheet'!L493, 0)</f>
        <v>0</v>
      </c>
      <c r="M158" s="143">
        <f>IFERROR(I158*'Planning sheet'!M493, 0)</f>
        <v>0</v>
      </c>
      <c r="N158" s="143">
        <f>IFERROR(I158*'Planning sheet'!N493, 0)</f>
        <v>0</v>
      </c>
      <c r="O158" s="143">
        <f>IFERROR(I158*'Planning sheet'!O493, 0)</f>
        <v>0</v>
      </c>
      <c r="P158" s="143">
        <f>IFERROR(I158*'Planning sheet'!P493, 0)</f>
        <v>0</v>
      </c>
      <c r="Q158" s="143">
        <f>IFERROR(I158*'Planning sheet'!Q493, 0)</f>
        <v>0</v>
      </c>
      <c r="R158" s="143">
        <f>IFERROR(I158*'Planning sheet'!R493, 0)</f>
        <v>0</v>
      </c>
      <c r="S158" s="143">
        <f>IFERROR(I158*'Planning sheet'!S493, 0)</f>
        <v>0</v>
      </c>
      <c r="T158" s="143">
        <f>IFERROR(I158*'Planning sheet'!T493, 0)</f>
        <v>0</v>
      </c>
      <c r="U158" s="143">
        <f>IFERROR(I158*'Planning sheet'!U493, 0)</f>
        <v>0</v>
      </c>
      <c r="V158" s="143">
        <f>IFERROR(I158*'Planning sheet'!V493, 0)</f>
        <v>0</v>
      </c>
      <c r="W158" s="143">
        <f>IFERROR(I158*'Planning sheet'!W493, 0)</f>
        <v>0</v>
      </c>
    </row>
    <row r="159" spans="1:23" s="136" customFormat="1" x14ac:dyDescent="0.25">
      <c r="A159" s="136">
        <v>300021075</v>
      </c>
      <c r="B159" s="136" t="s">
        <v>156</v>
      </c>
      <c r="C159" s="136" t="s">
        <v>102</v>
      </c>
      <c r="H159" s="142" t="s">
        <v>697</v>
      </c>
      <c r="I159" s="142">
        <v>0.32</v>
      </c>
      <c r="J159" s="142"/>
      <c r="K159" s="142">
        <v>2.2400000000000002</v>
      </c>
      <c r="L159" s="142">
        <f>IFERROR(I159*'Planning sheet'!L494, 0)</f>
        <v>2.2400000000000002</v>
      </c>
      <c r="M159" s="142">
        <f>IFERROR(I159*'Planning sheet'!M494, 0)</f>
        <v>2.2400000000000002</v>
      </c>
      <c r="N159" s="142">
        <f>IFERROR(I159*'Planning sheet'!N494, 0)</f>
        <v>2.2400000000000002</v>
      </c>
      <c r="O159" s="142">
        <f>IFERROR(I159*'Planning sheet'!O494, 0)</f>
        <v>2.2400000000000002</v>
      </c>
      <c r="P159" s="142">
        <f>IFERROR(I159*'Planning sheet'!P494, 0)</f>
        <v>2.2400000000000002</v>
      </c>
      <c r="Q159" s="142">
        <f>IFERROR(I159*'Planning sheet'!Q494, 0)</f>
        <v>2.2400000000000002</v>
      </c>
      <c r="R159" s="142">
        <f>IFERROR(I159*'Planning sheet'!R494, 0)</f>
        <v>2.2400000000000002</v>
      </c>
      <c r="S159" s="142">
        <f>IFERROR(I159*'Planning sheet'!S494, 0)</f>
        <v>2.2400000000000002</v>
      </c>
      <c r="T159" s="142">
        <f>IFERROR(I159*'Planning sheet'!T494, 0)</f>
        <v>2.2400000000000002</v>
      </c>
      <c r="U159" s="142">
        <f>IFERROR(I159*'Planning sheet'!U494, 0)</f>
        <v>2.2400000000000002</v>
      </c>
      <c r="V159" s="142">
        <f>IFERROR(I159*'Planning sheet'!V494, 0)</f>
        <v>2.2400000000000002</v>
      </c>
      <c r="W159" s="142">
        <f>IFERROR(I159*'Planning sheet'!W494, 0)</f>
        <v>2.2400000000000002</v>
      </c>
    </row>
    <row r="160" spans="1:23" ht="15.75" thickBot="1" x14ac:dyDescent="0.3">
      <c r="A160">
        <v>300021075</v>
      </c>
      <c r="B160" t="s">
        <v>156</v>
      </c>
      <c r="C160" t="s">
        <v>102</v>
      </c>
      <c r="H160" s="32" t="s">
        <v>699</v>
      </c>
      <c r="I160" s="32">
        <v>0.27</v>
      </c>
      <c r="J160" s="32"/>
      <c r="K160" s="32"/>
      <c r="L160" s="32">
        <f>IFERROR(I160*'Planning sheet'!L496, 0)</f>
        <v>0</v>
      </c>
      <c r="M160" s="32">
        <f>IFERROR(I160*'Planning sheet'!M496, 0)</f>
        <v>0</v>
      </c>
      <c r="N160" s="32">
        <f>IFERROR(I160*'Planning sheet'!N496, 0)</f>
        <v>0</v>
      </c>
      <c r="O160" s="32">
        <f>IFERROR(I160*'Planning sheet'!O496, 0)</f>
        <v>0</v>
      </c>
      <c r="P160" s="32">
        <f>IFERROR(I160*'Planning sheet'!P496, 0)</f>
        <v>0</v>
      </c>
      <c r="Q160" s="32">
        <f>IFERROR(I160*'Planning sheet'!Q496, 0)</f>
        <v>0</v>
      </c>
      <c r="R160" s="32">
        <f>IFERROR(I160*'Planning sheet'!R496, 0)</f>
        <v>0</v>
      </c>
      <c r="S160" s="32">
        <f>IFERROR(I160*'Planning sheet'!S496, 0)</f>
        <v>0</v>
      </c>
      <c r="T160" s="32">
        <f>IFERROR(I160*'Planning sheet'!T496, 0)</f>
        <v>0</v>
      </c>
      <c r="U160" s="32">
        <f>IFERROR(I160*'Planning sheet'!U496, 0)</f>
        <v>0</v>
      </c>
      <c r="V160" s="32">
        <f>IFERROR(I160*'Planning sheet'!V496, 0)</f>
        <v>0</v>
      </c>
      <c r="W160" s="32">
        <f>IFERROR(I160*'Planning sheet'!W496, 0)</f>
        <v>0</v>
      </c>
    </row>
    <row r="161" spans="1:23" s="138" customFormat="1" x14ac:dyDescent="0.25">
      <c r="A161" s="138">
        <v>300021080</v>
      </c>
      <c r="B161" s="138" t="s">
        <v>158</v>
      </c>
      <c r="C161" s="138" t="s">
        <v>102</v>
      </c>
      <c r="H161" s="143" t="s">
        <v>696</v>
      </c>
      <c r="I161" s="143">
        <v>7.66</v>
      </c>
      <c r="J161" s="143"/>
      <c r="K161" s="143"/>
      <c r="L161" s="143">
        <f>IFERROR(I161*'Planning sheet'!L498, 0)</f>
        <v>0</v>
      </c>
      <c r="M161" s="143">
        <f>IFERROR(I161*'Planning sheet'!M498, 0)</f>
        <v>0</v>
      </c>
      <c r="N161" s="143">
        <f>IFERROR(I161*'Planning sheet'!N498, 0)</f>
        <v>0</v>
      </c>
      <c r="O161" s="143">
        <f>IFERROR(I161*'Planning sheet'!O498, 0)</f>
        <v>0</v>
      </c>
      <c r="P161" s="143">
        <f>IFERROR(I161*'Planning sheet'!P498, 0)</f>
        <v>0</v>
      </c>
      <c r="Q161" s="143">
        <f>IFERROR(I161*'Planning sheet'!Q498, 0)</f>
        <v>0</v>
      </c>
      <c r="R161" s="143">
        <f>IFERROR(I161*'Planning sheet'!R498, 0)</f>
        <v>0</v>
      </c>
      <c r="S161" s="143">
        <f>IFERROR(I161*'Planning sheet'!S498, 0)</f>
        <v>0</v>
      </c>
      <c r="T161" s="143">
        <f>IFERROR(I161*'Planning sheet'!T498, 0)</f>
        <v>0</v>
      </c>
      <c r="U161" s="143">
        <f>IFERROR(I161*'Planning sheet'!U498, 0)</f>
        <v>0</v>
      </c>
      <c r="V161" s="143">
        <f>IFERROR(I161*'Planning sheet'!V498, 0)</f>
        <v>0</v>
      </c>
      <c r="W161" s="143">
        <f>IFERROR(I161*'Planning sheet'!W498, 0)</f>
        <v>0</v>
      </c>
    </row>
    <row r="162" spans="1:23" s="136" customFormat="1" x14ac:dyDescent="0.25">
      <c r="A162" s="136">
        <v>300021080</v>
      </c>
      <c r="B162" s="136" t="s">
        <v>158</v>
      </c>
      <c r="C162" s="136" t="s">
        <v>102</v>
      </c>
      <c r="H162" s="142" t="s">
        <v>697</v>
      </c>
      <c r="I162" s="142">
        <v>7.9606818181818175</v>
      </c>
      <c r="J162" s="142"/>
      <c r="K162" s="142">
        <v>350.27</v>
      </c>
      <c r="L162" s="142">
        <f>IFERROR(I162*'Planning sheet'!L499, 0)</f>
        <v>350.27</v>
      </c>
      <c r="M162" s="142">
        <f>IFERROR(I162*'Planning sheet'!M499, 0)</f>
        <v>350.27</v>
      </c>
      <c r="N162" s="142">
        <f>IFERROR(I162*'Planning sheet'!N499, 0)</f>
        <v>350.27</v>
      </c>
      <c r="O162" s="142">
        <f>IFERROR(I162*'Planning sheet'!O499, 0)</f>
        <v>350.27</v>
      </c>
      <c r="P162" s="142">
        <f>IFERROR(I162*'Planning sheet'!P499, 0)</f>
        <v>350.27</v>
      </c>
      <c r="Q162" s="142">
        <f>IFERROR(I162*'Planning sheet'!Q499, 0)</f>
        <v>350.27</v>
      </c>
      <c r="R162" s="142">
        <f>IFERROR(I162*'Planning sheet'!R499, 0)</f>
        <v>350.27</v>
      </c>
      <c r="S162" s="142">
        <f>IFERROR(I162*'Planning sheet'!S499, 0)</f>
        <v>350.27</v>
      </c>
      <c r="T162" s="142">
        <f>IFERROR(I162*'Planning sheet'!T499, 0)</f>
        <v>350.27</v>
      </c>
      <c r="U162" s="142">
        <f>IFERROR(I162*'Planning sheet'!U499, 0)</f>
        <v>350.27</v>
      </c>
      <c r="V162" s="142">
        <f>IFERROR(I162*'Planning sheet'!V499, 0)</f>
        <v>350.27</v>
      </c>
      <c r="W162" s="142">
        <f>IFERROR(I162*'Planning sheet'!W499, 0)</f>
        <v>350.27</v>
      </c>
    </row>
    <row r="163" spans="1:23" ht="15.75" thickBot="1" x14ac:dyDescent="0.3">
      <c r="A163">
        <v>300021080</v>
      </c>
      <c r="B163" t="s">
        <v>158</v>
      </c>
      <c r="C163" t="s">
        <v>102</v>
      </c>
      <c r="H163" s="32" t="s">
        <v>699</v>
      </c>
      <c r="I163" s="32">
        <v>7.66</v>
      </c>
      <c r="J163" s="32"/>
      <c r="K163" s="32"/>
      <c r="L163" s="32">
        <f>IFERROR(I163*'Planning sheet'!L501, 0)</f>
        <v>0</v>
      </c>
      <c r="M163" s="32">
        <f>IFERROR(I163*'Planning sheet'!M501, 0)</f>
        <v>0</v>
      </c>
      <c r="N163" s="32">
        <f>IFERROR(I163*'Planning sheet'!N501, 0)</f>
        <v>0</v>
      </c>
      <c r="O163" s="32">
        <f>IFERROR(I163*'Planning sheet'!O501, 0)</f>
        <v>0</v>
      </c>
      <c r="P163" s="32">
        <f>IFERROR(I163*'Planning sheet'!P501, 0)</f>
        <v>0</v>
      </c>
      <c r="Q163" s="32">
        <f>IFERROR(I163*'Planning sheet'!Q501, 0)</f>
        <v>0</v>
      </c>
      <c r="R163" s="32">
        <f>IFERROR(I163*'Planning sheet'!R501, 0)</f>
        <v>0</v>
      </c>
      <c r="S163" s="32">
        <f>IFERROR(I163*'Planning sheet'!S501, 0)</f>
        <v>0</v>
      </c>
      <c r="T163" s="32">
        <f>IFERROR(I163*'Planning sheet'!T501, 0)</f>
        <v>0</v>
      </c>
      <c r="U163" s="32">
        <f>IFERROR(I163*'Planning sheet'!U501, 0)</f>
        <v>0</v>
      </c>
      <c r="V163" s="32">
        <f>IFERROR(I163*'Planning sheet'!V501, 0)</f>
        <v>0</v>
      </c>
      <c r="W163" s="32">
        <f>IFERROR(I163*'Planning sheet'!W501, 0)</f>
        <v>0</v>
      </c>
    </row>
    <row r="164" spans="1:23" s="138" customFormat="1" x14ac:dyDescent="0.25">
      <c r="A164" s="138">
        <v>300021082</v>
      </c>
      <c r="B164" s="138" t="s">
        <v>160</v>
      </c>
      <c r="C164" s="138" t="s">
        <v>102</v>
      </c>
      <c r="H164" s="143" t="s">
        <v>696</v>
      </c>
      <c r="I164" s="143">
        <v>21.23</v>
      </c>
      <c r="J164" s="143"/>
      <c r="K164" s="143"/>
      <c r="L164" s="143">
        <f>IFERROR(I164*'Planning sheet'!L504, 0)</f>
        <v>84.92</v>
      </c>
      <c r="M164" s="143">
        <f>IFERROR(I164*'Planning sheet'!M504, 0)</f>
        <v>0</v>
      </c>
      <c r="N164" s="143">
        <f>IFERROR(I164*'Planning sheet'!N504, 0)</f>
        <v>0</v>
      </c>
      <c r="O164" s="143">
        <f>IFERROR(I164*'Planning sheet'!O504, 0)</f>
        <v>0</v>
      </c>
      <c r="P164" s="143">
        <f>IFERROR(I164*'Planning sheet'!P504, 0)</f>
        <v>0</v>
      </c>
      <c r="Q164" s="143">
        <f>IFERROR(I164*'Planning sheet'!Q504, 0)</f>
        <v>21.23</v>
      </c>
      <c r="R164" s="143">
        <f>IFERROR(I164*'Planning sheet'!R504, 0)</f>
        <v>0</v>
      </c>
      <c r="S164" s="143">
        <f>IFERROR(I164*'Planning sheet'!S504, 0)</f>
        <v>0</v>
      </c>
      <c r="T164" s="143">
        <f>IFERROR(I164*'Planning sheet'!T504, 0)</f>
        <v>0</v>
      </c>
      <c r="U164" s="143">
        <f>IFERROR(I164*'Planning sheet'!U504, 0)</f>
        <v>21.23</v>
      </c>
      <c r="V164" s="143">
        <f>IFERROR(I164*'Planning sheet'!V504, 0)</f>
        <v>0</v>
      </c>
      <c r="W164" s="143">
        <f>IFERROR(I164*'Planning sheet'!W504, 0)</f>
        <v>0</v>
      </c>
    </row>
    <row r="165" spans="1:23" s="136" customFormat="1" x14ac:dyDescent="0.25">
      <c r="A165" s="136">
        <v>300021082</v>
      </c>
      <c r="B165" s="136" t="s">
        <v>160</v>
      </c>
      <c r="C165" s="136" t="s">
        <v>102</v>
      </c>
      <c r="H165" s="142" t="s">
        <v>697</v>
      </c>
      <c r="I165" s="142">
        <v>20.8</v>
      </c>
      <c r="J165" s="142"/>
      <c r="K165" s="142">
        <v>10566.4</v>
      </c>
      <c r="L165" s="142">
        <f>IFERROR(I165*'Planning sheet'!L505, 0)</f>
        <v>10483.200000000001</v>
      </c>
      <c r="M165" s="142">
        <f>IFERROR(I165*'Planning sheet'!M505, 0)</f>
        <v>10483.200000000001</v>
      </c>
      <c r="N165" s="142">
        <f>IFERROR(I165*'Planning sheet'!N505, 0)</f>
        <v>10483.200000000001</v>
      </c>
      <c r="O165" s="142">
        <f>IFERROR(I165*'Planning sheet'!O505, 0)</f>
        <v>10483.200000000001</v>
      </c>
      <c r="P165" s="142">
        <f>IFERROR(I165*'Planning sheet'!P505, 0)</f>
        <v>10483.200000000001</v>
      </c>
      <c r="Q165" s="142">
        <f>IFERROR(I165*'Planning sheet'!Q505, 0)</f>
        <v>10462.4</v>
      </c>
      <c r="R165" s="142">
        <f>IFERROR(I165*'Planning sheet'!R505, 0)</f>
        <v>10462.4</v>
      </c>
      <c r="S165" s="142">
        <f>IFERROR(I165*'Planning sheet'!S505, 0)</f>
        <v>10462.4</v>
      </c>
      <c r="T165" s="142">
        <f>IFERROR(I165*'Planning sheet'!T505, 0)</f>
        <v>10462.4</v>
      </c>
      <c r="U165" s="142">
        <f>IFERROR(I165*'Planning sheet'!U505, 0)</f>
        <v>10441.6</v>
      </c>
      <c r="V165" s="142">
        <f>IFERROR(I165*'Planning sheet'!V505, 0)</f>
        <v>10441.6</v>
      </c>
      <c r="W165" s="142">
        <f>IFERROR(I165*'Planning sheet'!W505, 0)</f>
        <v>10441.6</v>
      </c>
    </row>
    <row r="166" spans="1:23" ht="15.75" thickBot="1" x14ac:dyDescent="0.3">
      <c r="A166">
        <v>300021082</v>
      </c>
      <c r="B166" t="s">
        <v>160</v>
      </c>
      <c r="C166" t="s">
        <v>102</v>
      </c>
      <c r="H166" s="32" t="s">
        <v>699</v>
      </c>
      <c r="I166" s="32">
        <v>21.23</v>
      </c>
      <c r="J166" s="32"/>
      <c r="K166" s="32"/>
      <c r="L166" s="32">
        <f>IFERROR(I166*'Planning sheet'!L507, 0)</f>
        <v>0</v>
      </c>
      <c r="M166" s="32">
        <f>IFERROR(I166*'Planning sheet'!M507, 0)</f>
        <v>0</v>
      </c>
      <c r="N166" s="32">
        <f>IFERROR(I166*'Planning sheet'!N507, 0)</f>
        <v>0</v>
      </c>
      <c r="O166" s="32">
        <f>IFERROR(I166*'Planning sheet'!O507, 0)</f>
        <v>0</v>
      </c>
      <c r="P166" s="32">
        <f>IFERROR(I166*'Planning sheet'!P507, 0)</f>
        <v>0</v>
      </c>
      <c r="Q166" s="32">
        <f>IFERROR(I166*'Planning sheet'!Q507, 0)</f>
        <v>0</v>
      </c>
      <c r="R166" s="32">
        <f>IFERROR(I166*'Planning sheet'!R507, 0)</f>
        <v>0</v>
      </c>
      <c r="S166" s="32">
        <f>IFERROR(I166*'Planning sheet'!S507, 0)</f>
        <v>0</v>
      </c>
      <c r="T166" s="32">
        <f>IFERROR(I166*'Planning sheet'!T507, 0)</f>
        <v>0</v>
      </c>
      <c r="U166" s="32">
        <f>IFERROR(I166*'Planning sheet'!U507, 0)</f>
        <v>0</v>
      </c>
      <c r="V166" s="32">
        <f>IFERROR(I166*'Planning sheet'!V507, 0)</f>
        <v>0</v>
      </c>
      <c r="W166" s="32">
        <f>IFERROR(I166*'Planning sheet'!W507, 0)</f>
        <v>0</v>
      </c>
    </row>
    <row r="167" spans="1:23" s="138" customFormat="1" x14ac:dyDescent="0.25">
      <c r="A167" s="138">
        <v>300215804</v>
      </c>
      <c r="B167" s="138" t="s">
        <v>162</v>
      </c>
      <c r="C167" s="138" t="s">
        <v>102</v>
      </c>
      <c r="H167" s="143" t="s">
        <v>696</v>
      </c>
      <c r="I167" s="143">
        <v>2.97</v>
      </c>
      <c r="J167" s="143"/>
      <c r="K167" s="143"/>
      <c r="L167" s="143">
        <f>IFERROR(I167*'Planning sheet'!L509, 0)</f>
        <v>0</v>
      </c>
      <c r="M167" s="143">
        <f>IFERROR(I167*'Planning sheet'!M509, 0)</f>
        <v>0</v>
      </c>
      <c r="N167" s="143">
        <f>IFERROR(I167*'Planning sheet'!N509, 0)</f>
        <v>0</v>
      </c>
      <c r="O167" s="143">
        <f>IFERROR(I167*'Planning sheet'!O509, 0)</f>
        <v>0</v>
      </c>
      <c r="P167" s="143">
        <f>IFERROR(I167*'Planning sheet'!P509, 0)</f>
        <v>0</v>
      </c>
      <c r="Q167" s="143">
        <f>IFERROR(I167*'Planning sheet'!Q509, 0)</f>
        <v>0</v>
      </c>
      <c r="R167" s="143">
        <f>IFERROR(I167*'Planning sheet'!R509, 0)</f>
        <v>0</v>
      </c>
      <c r="S167" s="143">
        <f>IFERROR(I167*'Planning sheet'!S509, 0)</f>
        <v>0</v>
      </c>
      <c r="T167" s="143">
        <f>IFERROR(I167*'Planning sheet'!T509, 0)</f>
        <v>0</v>
      </c>
      <c r="U167" s="143">
        <f>IFERROR(I167*'Planning sheet'!U509, 0)</f>
        <v>0</v>
      </c>
      <c r="V167" s="143">
        <f>IFERROR(I167*'Planning sheet'!V509, 0)</f>
        <v>0</v>
      </c>
      <c r="W167" s="143">
        <f>IFERROR(I167*'Planning sheet'!W509, 0)</f>
        <v>0</v>
      </c>
    </row>
    <row r="168" spans="1:23" s="136" customFormat="1" x14ac:dyDescent="0.25">
      <c r="A168" s="136">
        <v>300215804</v>
      </c>
      <c r="B168" s="136" t="s">
        <v>162</v>
      </c>
      <c r="C168" s="136" t="s">
        <v>102</v>
      </c>
      <c r="H168" s="142" t="s">
        <v>697</v>
      </c>
      <c r="I168" s="142">
        <v>2.9699920268670419</v>
      </c>
      <c r="J168" s="142"/>
      <c r="K168" s="142">
        <v>491.7</v>
      </c>
      <c r="L168" s="142">
        <f>IFERROR(I168*'Planning sheet'!L510, 0)</f>
        <v>491.70000000000005</v>
      </c>
      <c r="M168" s="142">
        <f>IFERROR(I168*'Planning sheet'!M510, 0)</f>
        <v>491.70000000000005</v>
      </c>
      <c r="N168" s="142">
        <f>IFERROR(I168*'Planning sheet'!N510, 0)</f>
        <v>491.70000000000005</v>
      </c>
      <c r="O168" s="142">
        <f>IFERROR(I168*'Planning sheet'!O510, 0)</f>
        <v>491.70000000000005</v>
      </c>
      <c r="P168" s="142">
        <f>IFERROR(I168*'Planning sheet'!P510, 0)</f>
        <v>491.70000000000005</v>
      </c>
      <c r="Q168" s="142">
        <f>IFERROR(I168*'Planning sheet'!Q510, 0)</f>
        <v>491.70000000000005</v>
      </c>
      <c r="R168" s="142">
        <f>IFERROR(I168*'Planning sheet'!R510, 0)</f>
        <v>491.70000000000005</v>
      </c>
      <c r="S168" s="142">
        <f>IFERROR(I168*'Planning sheet'!S510, 0)</f>
        <v>491.70000000000005</v>
      </c>
      <c r="T168" s="142">
        <f>IFERROR(I168*'Planning sheet'!T510, 0)</f>
        <v>491.70000000000005</v>
      </c>
      <c r="U168" s="142">
        <f>IFERROR(I168*'Planning sheet'!U510, 0)</f>
        <v>491.70000000000005</v>
      </c>
      <c r="V168" s="142">
        <f>IFERROR(I168*'Planning sheet'!V510, 0)</f>
        <v>491.70000000000005</v>
      </c>
      <c r="W168" s="142">
        <f>IFERROR(I168*'Planning sheet'!W510, 0)</f>
        <v>491.70000000000005</v>
      </c>
    </row>
    <row r="169" spans="1:23" ht="15.75" thickBot="1" x14ac:dyDescent="0.3">
      <c r="A169">
        <v>300215804</v>
      </c>
      <c r="B169" t="s">
        <v>162</v>
      </c>
      <c r="C169" t="s">
        <v>102</v>
      </c>
      <c r="H169" s="32" t="s">
        <v>699</v>
      </c>
      <c r="I169" s="32">
        <v>2.97</v>
      </c>
      <c r="J169" s="32"/>
      <c r="K169" s="32"/>
      <c r="L169" s="32">
        <f>IFERROR(I169*'Planning sheet'!L512, 0)</f>
        <v>0</v>
      </c>
      <c r="M169" s="32">
        <f>IFERROR(I169*'Planning sheet'!M512, 0)</f>
        <v>0</v>
      </c>
      <c r="N169" s="32">
        <f>IFERROR(I169*'Planning sheet'!N512, 0)</f>
        <v>0</v>
      </c>
      <c r="O169" s="32">
        <f>IFERROR(I169*'Planning sheet'!O512, 0)</f>
        <v>0</v>
      </c>
      <c r="P169" s="32">
        <f>IFERROR(I169*'Planning sheet'!P512, 0)</f>
        <v>0</v>
      </c>
      <c r="Q169" s="32">
        <f>IFERROR(I169*'Planning sheet'!Q512, 0)</f>
        <v>0</v>
      </c>
      <c r="R169" s="32">
        <f>IFERROR(I169*'Planning sheet'!R512, 0)</f>
        <v>0</v>
      </c>
      <c r="S169" s="32">
        <f>IFERROR(I169*'Planning sheet'!S512, 0)</f>
        <v>0</v>
      </c>
      <c r="T169" s="32">
        <f>IFERROR(I169*'Planning sheet'!T512, 0)</f>
        <v>0</v>
      </c>
      <c r="U169" s="32">
        <f>IFERROR(I169*'Planning sheet'!U512, 0)</f>
        <v>0</v>
      </c>
      <c r="V169" s="32">
        <f>IFERROR(I169*'Planning sheet'!V512, 0)</f>
        <v>0</v>
      </c>
      <c r="W169" s="32">
        <f>IFERROR(I169*'Planning sheet'!W512, 0)</f>
        <v>0</v>
      </c>
    </row>
    <row r="170" spans="1:23" s="138" customFormat="1" x14ac:dyDescent="0.25">
      <c r="A170" s="138">
        <v>400000455</v>
      </c>
      <c r="B170" s="138" t="s">
        <v>164</v>
      </c>
      <c r="C170" s="138" t="s">
        <v>165</v>
      </c>
      <c r="H170" s="143" t="s">
        <v>696</v>
      </c>
      <c r="I170" s="143">
        <v>0</v>
      </c>
      <c r="J170" s="143"/>
      <c r="K170" s="143"/>
      <c r="L170" s="143">
        <f>IFERROR(I170*'Planning sheet'!L516, 0)</f>
        <v>0</v>
      </c>
      <c r="M170" s="143">
        <f>IFERROR(I170*'Planning sheet'!M516, 0)</f>
        <v>0</v>
      </c>
      <c r="N170" s="143">
        <f>IFERROR(I170*'Planning sheet'!N516, 0)</f>
        <v>0</v>
      </c>
      <c r="O170" s="143">
        <f>IFERROR(I170*'Planning sheet'!O516, 0)</f>
        <v>0</v>
      </c>
      <c r="P170" s="143">
        <f>IFERROR(I170*'Planning sheet'!P516, 0)</f>
        <v>0</v>
      </c>
      <c r="Q170" s="143">
        <f>IFERROR(I170*'Planning sheet'!Q516, 0)</f>
        <v>0</v>
      </c>
      <c r="R170" s="143">
        <f>IFERROR(I170*'Planning sheet'!R516, 0)</f>
        <v>0</v>
      </c>
      <c r="S170" s="143">
        <f>IFERROR(I170*'Planning sheet'!S516, 0)</f>
        <v>0</v>
      </c>
      <c r="T170" s="143">
        <f>IFERROR(I170*'Planning sheet'!T516, 0)</f>
        <v>0</v>
      </c>
      <c r="U170" s="143">
        <f>IFERROR(I170*'Planning sheet'!U516, 0)</f>
        <v>0</v>
      </c>
      <c r="V170" s="143">
        <f>IFERROR(I170*'Planning sheet'!V516, 0)</f>
        <v>0</v>
      </c>
      <c r="W170" s="143">
        <f>IFERROR(I170*'Planning sheet'!W516, 0)</f>
        <v>0</v>
      </c>
    </row>
    <row r="171" spans="1:23" s="136" customFormat="1" x14ac:dyDescent="0.25">
      <c r="A171" s="136">
        <v>400000455</v>
      </c>
      <c r="B171" s="136" t="s">
        <v>164</v>
      </c>
      <c r="C171" s="136" t="s">
        <v>165</v>
      </c>
      <c r="H171" s="142" t="s">
        <v>697</v>
      </c>
      <c r="I171" s="142">
        <v>0</v>
      </c>
      <c r="J171" s="142"/>
      <c r="K171" s="142">
        <v>0</v>
      </c>
      <c r="L171" s="142">
        <f>IFERROR(I171*'Planning sheet'!L517, 0)</f>
        <v>0</v>
      </c>
      <c r="M171" s="142">
        <f>IFERROR(I171*'Planning sheet'!M517, 0)</f>
        <v>0</v>
      </c>
      <c r="N171" s="142">
        <f>IFERROR(I171*'Planning sheet'!N517, 0)</f>
        <v>0</v>
      </c>
      <c r="O171" s="142">
        <f>IFERROR(I171*'Planning sheet'!O517, 0)</f>
        <v>0</v>
      </c>
      <c r="P171" s="142">
        <f>IFERROR(I171*'Planning sheet'!P517, 0)</f>
        <v>0</v>
      </c>
      <c r="Q171" s="142">
        <f>IFERROR(I171*'Planning sheet'!Q517, 0)</f>
        <v>0</v>
      </c>
      <c r="R171" s="142">
        <f>IFERROR(I171*'Planning sheet'!R517, 0)</f>
        <v>0</v>
      </c>
      <c r="S171" s="142">
        <f>IFERROR(I171*'Planning sheet'!S517, 0)</f>
        <v>0</v>
      </c>
      <c r="T171" s="142">
        <f>IFERROR(I171*'Planning sheet'!T517, 0)</f>
        <v>0</v>
      </c>
      <c r="U171" s="142">
        <f>IFERROR(I171*'Planning sheet'!U517, 0)</f>
        <v>0</v>
      </c>
      <c r="V171" s="142">
        <f>IFERROR(I171*'Planning sheet'!V517, 0)</f>
        <v>0</v>
      </c>
      <c r="W171" s="142">
        <f>IFERROR(I171*'Planning sheet'!W517, 0)</f>
        <v>0</v>
      </c>
    </row>
    <row r="172" spans="1:23" ht="15.75" thickBot="1" x14ac:dyDescent="0.3">
      <c r="A172">
        <v>400000455</v>
      </c>
      <c r="B172" t="s">
        <v>164</v>
      </c>
      <c r="C172" t="s">
        <v>165</v>
      </c>
      <c r="H172" s="32" t="s">
        <v>699</v>
      </c>
      <c r="I172" s="32">
        <v>0</v>
      </c>
      <c r="J172" s="32"/>
      <c r="K172" s="32"/>
      <c r="L172" s="32">
        <f>IFERROR(I172*'Planning sheet'!L519, 0)</f>
        <v>0</v>
      </c>
      <c r="M172" s="32">
        <f>IFERROR(I172*'Planning sheet'!M519, 0)</f>
        <v>0</v>
      </c>
      <c r="N172" s="32">
        <f>IFERROR(I172*'Planning sheet'!N519, 0)</f>
        <v>0</v>
      </c>
      <c r="O172" s="32">
        <f>IFERROR(I172*'Planning sheet'!O519, 0)</f>
        <v>0</v>
      </c>
      <c r="P172" s="32">
        <f>IFERROR(I172*'Planning sheet'!P519, 0)</f>
        <v>0</v>
      </c>
      <c r="Q172" s="32">
        <f>IFERROR(I172*'Planning sheet'!Q519, 0)</f>
        <v>0</v>
      </c>
      <c r="R172" s="32">
        <f>IFERROR(I172*'Planning sheet'!R519, 0)</f>
        <v>0</v>
      </c>
      <c r="S172" s="32">
        <f>IFERROR(I172*'Planning sheet'!S519, 0)</f>
        <v>0</v>
      </c>
      <c r="T172" s="32">
        <f>IFERROR(I172*'Planning sheet'!T519, 0)</f>
        <v>0</v>
      </c>
      <c r="U172" s="32">
        <f>IFERROR(I172*'Planning sheet'!U519, 0)</f>
        <v>0</v>
      </c>
      <c r="V172" s="32">
        <f>IFERROR(I172*'Planning sheet'!V519, 0)</f>
        <v>0</v>
      </c>
      <c r="W172" s="32">
        <f>IFERROR(I172*'Planning sheet'!W519, 0)</f>
        <v>0</v>
      </c>
    </row>
    <row r="173" spans="1:23" s="138" customFormat="1" x14ac:dyDescent="0.25">
      <c r="A173" s="138">
        <v>400000456</v>
      </c>
      <c r="B173" s="138" t="s">
        <v>167</v>
      </c>
      <c r="C173" s="138" t="s">
        <v>165</v>
      </c>
      <c r="H173" s="143" t="s">
        <v>696</v>
      </c>
      <c r="I173" s="143">
        <v>0</v>
      </c>
      <c r="J173" s="143"/>
      <c r="K173" s="143"/>
      <c r="L173" s="143">
        <f>IFERROR(I173*'Planning sheet'!L523, 0)</f>
        <v>0</v>
      </c>
      <c r="M173" s="143">
        <f>IFERROR(I173*'Planning sheet'!M523, 0)</f>
        <v>0</v>
      </c>
      <c r="N173" s="143">
        <f>IFERROR(I173*'Planning sheet'!N523, 0)</f>
        <v>0</v>
      </c>
      <c r="O173" s="143">
        <f>IFERROR(I173*'Planning sheet'!O523, 0)</f>
        <v>0</v>
      </c>
      <c r="P173" s="143">
        <f>IFERROR(I173*'Planning sheet'!P523, 0)</f>
        <v>0</v>
      </c>
      <c r="Q173" s="143">
        <f>IFERROR(I173*'Planning sheet'!Q523, 0)</f>
        <v>0</v>
      </c>
      <c r="R173" s="143">
        <f>IFERROR(I173*'Planning sheet'!R523, 0)</f>
        <v>0</v>
      </c>
      <c r="S173" s="143">
        <f>IFERROR(I173*'Planning sheet'!S523, 0)</f>
        <v>0</v>
      </c>
      <c r="T173" s="143">
        <f>IFERROR(I173*'Planning sheet'!T523, 0)</f>
        <v>0</v>
      </c>
      <c r="U173" s="143">
        <f>IFERROR(I173*'Planning sheet'!U523, 0)</f>
        <v>0</v>
      </c>
      <c r="V173" s="143">
        <f>IFERROR(I173*'Planning sheet'!V523, 0)</f>
        <v>0</v>
      </c>
      <c r="W173" s="143">
        <f>IFERROR(I173*'Planning sheet'!W523, 0)</f>
        <v>0</v>
      </c>
    </row>
    <row r="174" spans="1:23" s="136" customFormat="1" x14ac:dyDescent="0.25">
      <c r="A174" s="136">
        <v>400000456</v>
      </c>
      <c r="B174" s="136" t="s">
        <v>167</v>
      </c>
      <c r="C174" s="136" t="s">
        <v>165</v>
      </c>
      <c r="H174" s="142" t="s">
        <v>697</v>
      </c>
      <c r="I174" s="142">
        <v>0</v>
      </c>
      <c r="J174" s="142"/>
      <c r="K174" s="142">
        <v>0</v>
      </c>
      <c r="L174" s="142">
        <f>IFERROR(I174*'Planning sheet'!L524, 0)</f>
        <v>0</v>
      </c>
      <c r="M174" s="142">
        <f>IFERROR(I174*'Planning sheet'!M524, 0)</f>
        <v>0</v>
      </c>
      <c r="N174" s="142">
        <f>IFERROR(I174*'Planning sheet'!N524, 0)</f>
        <v>0</v>
      </c>
      <c r="O174" s="142">
        <f>IFERROR(I174*'Planning sheet'!O524, 0)</f>
        <v>0</v>
      </c>
      <c r="P174" s="142">
        <f>IFERROR(I174*'Planning sheet'!P524, 0)</f>
        <v>0</v>
      </c>
      <c r="Q174" s="142">
        <f>IFERROR(I174*'Planning sheet'!Q524, 0)</f>
        <v>0</v>
      </c>
      <c r="R174" s="142">
        <f>IFERROR(I174*'Planning sheet'!R524, 0)</f>
        <v>0</v>
      </c>
      <c r="S174" s="142">
        <f>IFERROR(I174*'Planning sheet'!S524, 0)</f>
        <v>0</v>
      </c>
      <c r="T174" s="142">
        <f>IFERROR(I174*'Planning sheet'!T524, 0)</f>
        <v>0</v>
      </c>
      <c r="U174" s="142">
        <f>IFERROR(I174*'Planning sheet'!U524, 0)</f>
        <v>0</v>
      </c>
      <c r="V174" s="142">
        <f>IFERROR(I174*'Planning sheet'!V524, 0)</f>
        <v>0</v>
      </c>
      <c r="W174" s="142">
        <f>IFERROR(I174*'Planning sheet'!W524, 0)</f>
        <v>0</v>
      </c>
    </row>
    <row r="175" spans="1:23" ht="15.75" thickBot="1" x14ac:dyDescent="0.3">
      <c r="A175">
        <v>400000456</v>
      </c>
      <c r="B175" t="s">
        <v>167</v>
      </c>
      <c r="C175" t="s">
        <v>165</v>
      </c>
      <c r="H175" s="32" t="s">
        <v>699</v>
      </c>
      <c r="I175" s="32">
        <v>0</v>
      </c>
      <c r="J175" s="32"/>
      <c r="K175" s="32"/>
      <c r="L175" s="32">
        <f>IFERROR(I175*'Planning sheet'!L526, 0)</f>
        <v>0</v>
      </c>
      <c r="M175" s="32">
        <f>IFERROR(I175*'Planning sheet'!M526, 0)</f>
        <v>0</v>
      </c>
      <c r="N175" s="32">
        <f>IFERROR(I175*'Planning sheet'!N526, 0)</f>
        <v>0</v>
      </c>
      <c r="O175" s="32">
        <f>IFERROR(I175*'Planning sheet'!O526, 0)</f>
        <v>0</v>
      </c>
      <c r="P175" s="32">
        <f>IFERROR(I175*'Planning sheet'!P526, 0)</f>
        <v>0</v>
      </c>
      <c r="Q175" s="32">
        <f>IFERROR(I175*'Planning sheet'!Q526, 0)</f>
        <v>0</v>
      </c>
      <c r="R175" s="32">
        <f>IFERROR(I175*'Planning sheet'!R526, 0)</f>
        <v>0</v>
      </c>
      <c r="S175" s="32">
        <f>IFERROR(I175*'Planning sheet'!S526, 0)</f>
        <v>0</v>
      </c>
      <c r="T175" s="32">
        <f>IFERROR(I175*'Planning sheet'!T526, 0)</f>
        <v>0</v>
      </c>
      <c r="U175" s="32">
        <f>IFERROR(I175*'Planning sheet'!U526, 0)</f>
        <v>0</v>
      </c>
      <c r="V175" s="32">
        <f>IFERROR(I175*'Planning sheet'!V526, 0)</f>
        <v>0</v>
      </c>
      <c r="W175" s="32">
        <f>IFERROR(I175*'Planning sheet'!W526, 0)</f>
        <v>0</v>
      </c>
    </row>
    <row r="176" spans="1:23" s="282" customFormat="1" ht="15.75" thickBot="1" x14ac:dyDescent="0.3">
      <c r="A176" s="282">
        <v>500000932</v>
      </c>
      <c r="B176" s="282" t="s">
        <v>169</v>
      </c>
      <c r="C176" s="282" t="s">
        <v>170</v>
      </c>
      <c r="D176" s="282" t="s">
        <v>43</v>
      </c>
      <c r="H176" s="283" t="s">
        <v>697</v>
      </c>
      <c r="I176" s="283">
        <v>36.230004124603596</v>
      </c>
      <c r="J176" s="283"/>
      <c r="K176" s="283">
        <v>187535.74</v>
      </c>
      <c r="L176" s="283">
        <f>IFERROR(I176*'Planning sheet'!L536, 0)</f>
        <v>144183.24313453643</v>
      </c>
      <c r="M176" s="283">
        <f>IFERROR(I176*'Planning sheet'!M536, 0)</f>
        <v>144166.28749260609</v>
      </c>
      <c r="N176" s="283">
        <f>IFERROR(I176*'Planning sheet'!N536, 0)</f>
        <v>144164.2586123751</v>
      </c>
      <c r="O176" s="283">
        <f>IFERROR(I176*'Planning sheet'!O536, 0)</f>
        <v>144167.30193272152</v>
      </c>
      <c r="P176" s="283">
        <f>IFERROR(I176*'Planning sheet'!P536, 0)</f>
        <v>144188.13418509316</v>
      </c>
      <c r="Q176" s="283">
        <f>IFERROR(I176*'Planning sheet'!Q536, 0)</f>
        <v>144181.17802430125</v>
      </c>
      <c r="R176" s="283">
        <f>IFERROR(I176*'Planning sheet'!R536, 0)</f>
        <v>144183.64166458169</v>
      </c>
      <c r="S176" s="283">
        <f>IFERROR(I176*'Planning sheet'!S536, 0)</f>
        <v>144189.18485521272</v>
      </c>
      <c r="T176" s="283">
        <f>IFERROR(I176*'Planning sheet'!T536, 0)</f>
        <v>144157.59229161602</v>
      </c>
      <c r="U176" s="283">
        <f>IFERROR(I176*'Planning sheet'!U536, 0)</f>
        <v>144169.80180300598</v>
      </c>
      <c r="V176" s="283">
        <f>IFERROR(I176*'Planning sheet'!V536, 0)</f>
        <v>144158.96903177269</v>
      </c>
      <c r="W176" s="283">
        <f>IFERROR(I176*'Planning sheet'!W536, 0)</f>
        <v>144160.16462190874</v>
      </c>
    </row>
    <row r="177" spans="1:23" s="282" customFormat="1" ht="15.75" thickBot="1" x14ac:dyDescent="0.3">
      <c r="A177" s="282">
        <v>500000933</v>
      </c>
      <c r="B177" s="282" t="s">
        <v>172</v>
      </c>
      <c r="C177" s="282" t="s">
        <v>170</v>
      </c>
      <c r="D177" s="282" t="s">
        <v>21</v>
      </c>
      <c r="H177" s="283" t="s">
        <v>697</v>
      </c>
      <c r="I177" s="283">
        <v>352.61973665171467</v>
      </c>
      <c r="J177" s="283"/>
      <c r="K177" s="283">
        <v>0</v>
      </c>
      <c r="L177" s="283">
        <f>IFERROR(I177*'Planning sheet'!L545, 0)</f>
        <v>17983.606569237447</v>
      </c>
      <c r="M177" s="283">
        <f>IFERROR(I177*'Planning sheet'!M545, 0)</f>
        <v>17983.606569237447</v>
      </c>
      <c r="N177" s="283">
        <f>IFERROR(I177*'Planning sheet'!N545, 0)</f>
        <v>17983.606569237447</v>
      </c>
      <c r="O177" s="283">
        <f>IFERROR(I177*'Planning sheet'!O545, 0)</f>
        <v>17983.606569237447</v>
      </c>
      <c r="P177" s="283">
        <f>IFERROR(I177*'Planning sheet'!P545, 0)</f>
        <v>17983.606569237447</v>
      </c>
      <c r="Q177" s="283">
        <f>IFERROR(I177*'Planning sheet'!Q545, 0)</f>
        <v>17983.606569237447</v>
      </c>
      <c r="R177" s="283">
        <f>IFERROR(I177*'Planning sheet'!R545, 0)</f>
        <v>17983.606569237447</v>
      </c>
      <c r="S177" s="283">
        <f>IFERROR(I177*'Planning sheet'!S545, 0)</f>
        <v>17983.606569237447</v>
      </c>
      <c r="T177" s="283">
        <f>IFERROR(I177*'Planning sheet'!T545, 0)</f>
        <v>17983.606569237447</v>
      </c>
      <c r="U177" s="283">
        <f>IFERROR(I177*'Planning sheet'!U545, 0)</f>
        <v>17983.606569237447</v>
      </c>
      <c r="V177" s="283">
        <f>IFERROR(I177*'Planning sheet'!V545, 0)</f>
        <v>17983.606569237447</v>
      </c>
      <c r="W177" s="283">
        <f>IFERROR(I177*'Planning sheet'!W545, 0)</f>
        <v>17983.606569237447</v>
      </c>
    </row>
    <row r="178" spans="1:23" s="282" customFormat="1" ht="15.75" thickBot="1" x14ac:dyDescent="0.3">
      <c r="A178" s="282">
        <v>500000934</v>
      </c>
      <c r="B178" s="282" t="s">
        <v>174</v>
      </c>
      <c r="C178" s="282" t="s">
        <v>170</v>
      </c>
      <c r="D178" s="282" t="s">
        <v>51</v>
      </c>
      <c r="H178" s="283" t="s">
        <v>697</v>
      </c>
      <c r="I178" s="283">
        <v>0</v>
      </c>
      <c r="J178" s="283"/>
      <c r="K178" s="283">
        <v>0</v>
      </c>
      <c r="L178" s="283">
        <f>IFERROR(I178*'Planning sheet'!L551, 0)</f>
        <v>0</v>
      </c>
      <c r="M178" s="283">
        <f>IFERROR(I178*'Planning sheet'!M551, 0)</f>
        <v>0</v>
      </c>
      <c r="N178" s="283">
        <f>IFERROR(I178*'Planning sheet'!N551, 0)</f>
        <v>0</v>
      </c>
      <c r="O178" s="283">
        <f>IFERROR(I178*'Planning sheet'!O551, 0)</f>
        <v>0</v>
      </c>
      <c r="P178" s="283">
        <f>IFERROR(I178*'Planning sheet'!P551, 0)</f>
        <v>0</v>
      </c>
      <c r="Q178" s="283">
        <f>IFERROR(I178*'Planning sheet'!Q551, 0)</f>
        <v>0</v>
      </c>
      <c r="R178" s="283">
        <f>IFERROR(I178*'Planning sheet'!R551, 0)</f>
        <v>0</v>
      </c>
      <c r="S178" s="283">
        <f>IFERROR(I178*'Planning sheet'!S551, 0)</f>
        <v>0</v>
      </c>
      <c r="T178" s="283">
        <f>IFERROR(I178*'Planning sheet'!T551, 0)</f>
        <v>0</v>
      </c>
      <c r="U178" s="283">
        <f>IFERROR(I178*'Planning sheet'!U551, 0)</f>
        <v>0</v>
      </c>
      <c r="V178" s="283">
        <f>IFERROR(I178*'Planning sheet'!V551, 0)</f>
        <v>0</v>
      </c>
      <c r="W178" s="283">
        <f>IFERROR(I178*'Planning sheet'!W551, 0)</f>
        <v>0</v>
      </c>
    </row>
    <row r="179" spans="1:23" s="282" customFormat="1" ht="15.75" thickBot="1" x14ac:dyDescent="0.3">
      <c r="A179" s="282">
        <v>500000935</v>
      </c>
      <c r="B179" s="282" t="s">
        <v>176</v>
      </c>
      <c r="C179" s="282" t="s">
        <v>170</v>
      </c>
      <c r="D179" s="282" t="s">
        <v>51</v>
      </c>
      <c r="H179" s="283" t="s">
        <v>697</v>
      </c>
      <c r="I179" s="283">
        <v>92.629967964506179</v>
      </c>
      <c r="J179" s="283"/>
      <c r="K179" s="283">
        <v>26599.71</v>
      </c>
      <c r="L179" s="283">
        <f>IFERROR(I179*'Planning sheet'!L561, 0)</f>
        <v>23079.775448004326</v>
      </c>
      <c r="M179" s="283">
        <f>IFERROR(I179*'Planning sheet'!M561, 0)</f>
        <v>22435.997170651008</v>
      </c>
      <c r="N179" s="283">
        <f>IFERROR(I179*'Planning sheet'!N561, 0)</f>
        <v>21046.547651183413</v>
      </c>
      <c r="O179" s="283">
        <f>IFERROR(I179*'Planning sheet'!O561, 0)</f>
        <v>19522.784678167289</v>
      </c>
      <c r="P179" s="283">
        <f>IFERROR(I179*'Planning sheet'!P561, 0)</f>
        <v>19499.627186176163</v>
      </c>
      <c r="Q179" s="283">
        <f>IFERROR(I179*'Planning sheet'!Q561, 0)</f>
        <v>19499.627186176163</v>
      </c>
      <c r="R179" s="283">
        <f>IFERROR(I179*'Planning sheet'!R561, 0)</f>
        <v>19536.679173361961</v>
      </c>
      <c r="S179" s="283">
        <f>IFERROR(I179*'Planning sheet'!S561, 0)</f>
        <v>19504.258684574386</v>
      </c>
      <c r="T179" s="283">
        <f>IFERROR(I179*'Planning sheet'!T561, 0)</f>
        <v>19527.416176565512</v>
      </c>
      <c r="U179" s="283">
        <f>IFERROR(I179*'Planning sheet'!U561, 0)</f>
        <v>19527.416176565512</v>
      </c>
      <c r="V179" s="283">
        <f>IFERROR(I179*'Planning sheet'!V561, 0)</f>
        <v>19527.416176565512</v>
      </c>
      <c r="W179" s="283">
        <f>IFERROR(I179*'Planning sheet'!W561, 0)</f>
        <v>19573.731160547766</v>
      </c>
    </row>
    <row r="180" spans="1:23" s="138" customFormat="1" x14ac:dyDescent="0.25">
      <c r="A180" s="138">
        <v>500000936</v>
      </c>
      <c r="B180" s="138" t="s">
        <v>178</v>
      </c>
      <c r="C180" s="138" t="s">
        <v>170</v>
      </c>
      <c r="D180" s="138" t="s">
        <v>43</v>
      </c>
      <c r="H180" s="143" t="s">
        <v>696</v>
      </c>
      <c r="I180" s="143">
        <v>8.5200000214061369</v>
      </c>
      <c r="J180" s="143"/>
      <c r="K180" s="143"/>
      <c r="L180" s="143">
        <f>IFERROR(I180*'Planning sheet'!L567, 0)</f>
        <v>12585.744031621145</v>
      </c>
      <c r="M180" s="143">
        <f>IFERROR(I180*'Planning sheet'!M567, 0)</f>
        <v>12923.136032468828</v>
      </c>
      <c r="N180" s="143">
        <f>IFERROR(I180*'Planning sheet'!N567, 0)</f>
        <v>13600.476034170615</v>
      </c>
      <c r="O180" s="143">
        <f>IFERROR(I180*'Planning sheet'!O567, 0)</f>
        <v>15573.708039128274</v>
      </c>
      <c r="P180" s="143">
        <f>IFERROR(I180*'Planning sheet'!P567, 0)</f>
        <v>15318.108038486091</v>
      </c>
      <c r="Q180" s="143">
        <f>IFERROR(I180*'Planning sheet'!Q567, 0)</f>
        <v>15376.896038633795</v>
      </c>
      <c r="R180" s="143">
        <f>IFERROR(I180*'Planning sheet'!R567, 0)</f>
        <v>15468.912038864979</v>
      </c>
      <c r="S180" s="143">
        <f>IFERROR(I180*'Planning sheet'!S567, 0)</f>
        <v>15008.832037709048</v>
      </c>
      <c r="T180" s="143">
        <f>IFERROR(I180*'Planning sheet'!T567, 0)</f>
        <v>15279.768038389762</v>
      </c>
      <c r="U180" s="143">
        <f>IFERROR(I180*'Planning sheet'!U567, 0)</f>
        <v>15343.66803855031</v>
      </c>
      <c r="V180" s="143">
        <f>IFERROR(I180*'Planning sheet'!V567, 0)</f>
        <v>15241.428038293436</v>
      </c>
      <c r="W180" s="143">
        <f>IFERROR(I180*'Planning sheet'!W567, 0)</f>
        <v>14921.928037490705</v>
      </c>
    </row>
    <row r="181" spans="1:23" s="136" customFormat="1" x14ac:dyDescent="0.25">
      <c r="A181" s="136">
        <v>500000936</v>
      </c>
      <c r="B181" s="136" t="s">
        <v>178</v>
      </c>
      <c r="C181" s="136" t="s">
        <v>170</v>
      </c>
      <c r="D181" s="136" t="s">
        <v>43</v>
      </c>
      <c r="H181" s="142" t="s">
        <v>697</v>
      </c>
      <c r="I181" s="142">
        <v>8.5200042822287312</v>
      </c>
      <c r="J181" s="142"/>
      <c r="K181" s="142">
        <v>326456.71000000002</v>
      </c>
      <c r="L181" s="142">
        <f>IFERROR(I181*'Planning sheet'!L568, 0)</f>
        <v>313870.95967429178</v>
      </c>
      <c r="M181" s="142">
        <f>IFERROR(I181*'Planning sheet'!M568, 0)</f>
        <v>300947.81717900722</v>
      </c>
      <c r="N181" s="142">
        <f>IFERROR(I181*'Planning sheet'!N568, 0)</f>
        <v>299002.70020137436</v>
      </c>
      <c r="O181" s="142">
        <f>IFERROR(I181*'Planning sheet'!O568, 0)</f>
        <v>299003.55220180261</v>
      </c>
      <c r="P181" s="142">
        <f>IFERROR(I181*'Planning sheet'!P568, 0)</f>
        <v>299004.4042022308</v>
      </c>
      <c r="Q181" s="142">
        <f>IFERROR(I181*'Planning sheet'!Q568, 0)</f>
        <v>299006.10820308723</v>
      </c>
      <c r="R181" s="142">
        <f>IFERROR(I181*'Planning sheet'!R568, 0)</f>
        <v>299009.51620480011</v>
      </c>
      <c r="S181" s="142">
        <f>IFERROR(I181*'Planning sheet'!S568, 0)</f>
        <v>299004.4042022308</v>
      </c>
      <c r="T181" s="142">
        <f>IFERROR(I181*'Planning sheet'!T568, 0)</f>
        <v>299009.51620480011</v>
      </c>
      <c r="U181" s="142">
        <f>IFERROR(I181*'Planning sheet'!U568, 0)</f>
        <v>299010.36820522835</v>
      </c>
      <c r="V181" s="142">
        <f>IFERROR(I181*'Planning sheet'!V568, 0)</f>
        <v>299002.7002013743</v>
      </c>
      <c r="W181" s="142">
        <f>IFERROR(I181*'Planning sheet'!W568, 0)</f>
        <v>299007.81220394361</v>
      </c>
    </row>
    <row r="182" spans="1:23" ht="15.75" thickBot="1" x14ac:dyDescent="0.3">
      <c r="A182">
        <v>500000936</v>
      </c>
      <c r="B182" t="s">
        <v>178</v>
      </c>
      <c r="C182" t="s">
        <v>170</v>
      </c>
      <c r="D182" t="s">
        <v>43</v>
      </c>
      <c r="H182" s="32" t="s">
        <v>699</v>
      </c>
      <c r="I182" s="32">
        <v>8.5200000214061369</v>
      </c>
      <c r="J182" s="32"/>
      <c r="K182" s="32"/>
      <c r="L182" s="32">
        <f>IFERROR(I182*'Planning sheet'!L570, 0)</f>
        <v>0</v>
      </c>
      <c r="M182" s="32">
        <f>IFERROR(I182*'Planning sheet'!M570, 0)</f>
        <v>0</v>
      </c>
      <c r="N182" s="32">
        <f>IFERROR(I182*'Planning sheet'!N570, 0)</f>
        <v>11655.360029283594</v>
      </c>
      <c r="O182" s="32">
        <f>IFERROR(I182*'Planning sheet'!O570, 0)</f>
        <v>15574.560039130418</v>
      </c>
      <c r="P182" s="32">
        <f>IFERROR(I182*'Planning sheet'!P570, 0)</f>
        <v>15318.960038488234</v>
      </c>
      <c r="Q182" s="32">
        <f>IFERROR(I182*'Planning sheet'!Q570, 0)</f>
        <v>15378.600038638077</v>
      </c>
      <c r="R182" s="32">
        <f>IFERROR(I182*'Planning sheet'!R570, 0)</f>
        <v>15472.320038873544</v>
      </c>
      <c r="S182" s="32">
        <f>IFERROR(I182*'Planning sheet'!S570, 0)</f>
        <v>15003.720037696206</v>
      </c>
      <c r="T182" s="32">
        <f>IFERROR(I182*'Planning sheet'!T570, 0)</f>
        <v>15284.880038402609</v>
      </c>
      <c r="U182" s="32">
        <f>IFERROR(I182*'Planning sheet'!U570, 0)</f>
        <v>15344.520038552453</v>
      </c>
      <c r="V182" s="32">
        <f>IFERROR(I182*'Planning sheet'!V570, 0)</f>
        <v>15233.760038274173</v>
      </c>
      <c r="W182" s="32">
        <f>IFERROR(I182*'Planning sheet'!W570, 0)</f>
        <v>14927.040037503552</v>
      </c>
    </row>
    <row r="183" spans="1:23" s="282" customFormat="1" ht="15.75" thickBot="1" x14ac:dyDescent="0.3">
      <c r="A183" s="282">
        <v>500000937</v>
      </c>
      <c r="B183" s="282" t="s">
        <v>180</v>
      </c>
      <c r="C183" s="282" t="s">
        <v>170</v>
      </c>
      <c r="D183" s="282" t="s">
        <v>21</v>
      </c>
      <c r="H183" s="283" t="s">
        <v>697</v>
      </c>
      <c r="I183" s="283">
        <v>483.07046070460706</v>
      </c>
      <c r="J183" s="283"/>
      <c r="K183" s="283">
        <v>10695.18</v>
      </c>
      <c r="L183" s="283">
        <f>IFERROR(I183*'Planning sheet'!L575, 0)</f>
        <v>14559.743685636857</v>
      </c>
      <c r="M183" s="283">
        <f>IFERROR(I183*'Planning sheet'!M575, 0)</f>
        <v>14559.743685636849</v>
      </c>
      <c r="N183" s="283">
        <f>IFERROR(I183*'Planning sheet'!N575, 0)</f>
        <v>14559.743685636849</v>
      </c>
      <c r="O183" s="283">
        <f>IFERROR(I183*'Planning sheet'!O575, 0)</f>
        <v>14559.743685636849</v>
      </c>
      <c r="P183" s="283">
        <f>IFERROR(I183*'Planning sheet'!P575, 0)</f>
        <v>14559.743685636849</v>
      </c>
      <c r="Q183" s="283">
        <f>IFERROR(I183*'Planning sheet'!Q575, 0)</f>
        <v>14559.743685636849</v>
      </c>
      <c r="R183" s="283">
        <f>IFERROR(I183*'Planning sheet'!R575, 0)</f>
        <v>14559.743685636849</v>
      </c>
      <c r="S183" s="283">
        <f>IFERROR(I183*'Planning sheet'!S575, 0)</f>
        <v>14559.743685636849</v>
      </c>
      <c r="T183" s="283">
        <f>IFERROR(I183*'Planning sheet'!T575, 0)</f>
        <v>14559.743685636849</v>
      </c>
      <c r="U183" s="283">
        <f>IFERROR(I183*'Planning sheet'!U575, 0)</f>
        <v>14559.743685636849</v>
      </c>
      <c r="V183" s="283">
        <f>IFERROR(I183*'Planning sheet'!V575, 0)</f>
        <v>14559.743685636849</v>
      </c>
      <c r="W183" s="283">
        <f>IFERROR(I183*'Planning sheet'!W575, 0)</f>
        <v>14559.743685636849</v>
      </c>
    </row>
    <row r="184" spans="1:23" s="282" customFormat="1" ht="15.75" thickBot="1" x14ac:dyDescent="0.3">
      <c r="A184" s="282">
        <v>500000938</v>
      </c>
      <c r="B184" s="282" t="s">
        <v>182</v>
      </c>
      <c r="C184" s="282" t="s">
        <v>170</v>
      </c>
      <c r="D184" s="282" t="s">
        <v>46</v>
      </c>
      <c r="H184" s="283" t="s">
        <v>697</v>
      </c>
      <c r="I184" s="283">
        <v>50</v>
      </c>
      <c r="J184" s="283"/>
      <c r="K184" s="283">
        <v>0</v>
      </c>
      <c r="L184" s="283">
        <f>IFERROR(I184*'Planning sheet'!L584, 0)</f>
        <v>5819.9999999999991</v>
      </c>
      <c r="M184" s="283">
        <f>IFERROR(I184*'Planning sheet'!M584, 0)</f>
        <v>5789.9999999999982</v>
      </c>
      <c r="N184" s="283">
        <f>IFERROR(I184*'Planning sheet'!N584, 0)</f>
        <v>5799.9999999999982</v>
      </c>
      <c r="O184" s="283">
        <f>IFERROR(I184*'Planning sheet'!O584, 0)</f>
        <v>5809.9999999999973</v>
      </c>
      <c r="P184" s="283">
        <f>IFERROR(I184*'Planning sheet'!P584, 0)</f>
        <v>5819.9999999999964</v>
      </c>
      <c r="Q184" s="283">
        <f>IFERROR(I184*'Planning sheet'!Q584, 0)</f>
        <v>5829.9999999999964</v>
      </c>
      <c r="R184" s="283">
        <f>IFERROR(I184*'Planning sheet'!R584, 0)</f>
        <v>5789.9999999999955</v>
      </c>
      <c r="S184" s="283">
        <f>IFERROR(I184*'Planning sheet'!S584, 0)</f>
        <v>5799.9999999999955</v>
      </c>
      <c r="T184" s="283">
        <f>IFERROR(I184*'Planning sheet'!T584, 0)</f>
        <v>5789.9999999999945</v>
      </c>
      <c r="U184" s="283">
        <f>IFERROR(I184*'Planning sheet'!U584, 0)</f>
        <v>5799.9999999999945</v>
      </c>
      <c r="V184" s="283">
        <f>IFERROR(I184*'Planning sheet'!V584, 0)</f>
        <v>5809.9999999999936</v>
      </c>
      <c r="W184" s="283">
        <f>IFERROR(I184*'Planning sheet'!W584, 0)</f>
        <v>5799.9999999999936</v>
      </c>
    </row>
    <row r="185" spans="1:23" s="282" customFormat="1" ht="15.75" thickBot="1" x14ac:dyDescent="0.3">
      <c r="A185" s="282">
        <v>500000999</v>
      </c>
      <c r="B185" s="282" t="s">
        <v>186</v>
      </c>
      <c r="C185" s="282" t="s">
        <v>170</v>
      </c>
      <c r="D185" s="282" t="s">
        <v>187</v>
      </c>
      <c r="H185" s="283" t="s">
        <v>697</v>
      </c>
      <c r="I185" s="283">
        <v>0</v>
      </c>
      <c r="J185" s="283"/>
      <c r="K185" s="283">
        <v>0</v>
      </c>
      <c r="L185" s="283">
        <f>IFERROR(I185*'Planning sheet'!L591, 0)</f>
        <v>0</v>
      </c>
      <c r="M185" s="283">
        <f>IFERROR(I185*'Planning sheet'!M591, 0)</f>
        <v>0</v>
      </c>
      <c r="N185" s="283">
        <f>IFERROR(I185*'Planning sheet'!N591, 0)</f>
        <v>0</v>
      </c>
      <c r="O185" s="283">
        <f>IFERROR(I185*'Planning sheet'!O591, 0)</f>
        <v>0</v>
      </c>
      <c r="P185" s="283">
        <f>IFERROR(I185*'Planning sheet'!P591, 0)</f>
        <v>0</v>
      </c>
      <c r="Q185" s="283">
        <f>IFERROR(I185*'Planning sheet'!Q591, 0)</f>
        <v>0</v>
      </c>
      <c r="R185" s="283">
        <f>IFERROR(I185*'Planning sheet'!R591, 0)</f>
        <v>0</v>
      </c>
      <c r="S185" s="283">
        <f>IFERROR(I185*'Planning sheet'!S591, 0)</f>
        <v>0</v>
      </c>
      <c r="T185" s="283">
        <f>IFERROR(I185*'Planning sheet'!T591, 0)</f>
        <v>0</v>
      </c>
      <c r="U185" s="283">
        <f>IFERROR(I185*'Planning sheet'!U591, 0)</f>
        <v>0</v>
      </c>
      <c r="V185" s="283">
        <f>IFERROR(I185*'Planning sheet'!V591, 0)</f>
        <v>0</v>
      </c>
      <c r="W185" s="283">
        <f>IFERROR(I185*'Planning sheet'!W591, 0)</f>
        <v>0</v>
      </c>
    </row>
    <row r="186" spans="1:23" s="282" customFormat="1" ht="15.75" thickBot="1" x14ac:dyDescent="0.3">
      <c r="A186" s="282">
        <v>500001000</v>
      </c>
      <c r="B186" s="282" t="s">
        <v>189</v>
      </c>
      <c r="C186" s="282" t="s">
        <v>170</v>
      </c>
      <c r="D186" s="282" t="s">
        <v>21</v>
      </c>
      <c r="H186" s="283" t="s">
        <v>697</v>
      </c>
      <c r="I186" s="283">
        <v>0</v>
      </c>
      <c r="J186" s="283"/>
      <c r="K186" s="283">
        <v>0</v>
      </c>
      <c r="L186" s="283">
        <f>IFERROR(I186*'Planning sheet'!L599, 0)</f>
        <v>0</v>
      </c>
      <c r="M186" s="283">
        <f>IFERROR(I186*'Planning sheet'!M599, 0)</f>
        <v>0</v>
      </c>
      <c r="N186" s="283">
        <f>IFERROR(I186*'Planning sheet'!N599, 0)</f>
        <v>0</v>
      </c>
      <c r="O186" s="283">
        <f>IFERROR(I186*'Planning sheet'!O599, 0)</f>
        <v>0</v>
      </c>
      <c r="P186" s="283">
        <f>IFERROR(I186*'Planning sheet'!P599, 0)</f>
        <v>0</v>
      </c>
      <c r="Q186" s="283">
        <f>IFERROR(I186*'Planning sheet'!Q599, 0)</f>
        <v>0</v>
      </c>
      <c r="R186" s="283">
        <f>IFERROR(I186*'Planning sheet'!R599, 0)</f>
        <v>0</v>
      </c>
      <c r="S186" s="283">
        <f>IFERROR(I186*'Planning sheet'!S599, 0)</f>
        <v>0</v>
      </c>
      <c r="T186" s="283">
        <f>IFERROR(I186*'Planning sheet'!T599, 0)</f>
        <v>0</v>
      </c>
      <c r="U186" s="283">
        <f>IFERROR(I186*'Planning sheet'!U599, 0)</f>
        <v>0</v>
      </c>
      <c r="V186" s="283">
        <f>IFERROR(I186*'Planning sheet'!V599, 0)</f>
        <v>0</v>
      </c>
      <c r="W186" s="283">
        <f>IFERROR(I186*'Planning sheet'!W599, 0)</f>
        <v>0</v>
      </c>
    </row>
    <row r="187" spans="1:23" s="282" customFormat="1" ht="15.75" thickBot="1" x14ac:dyDescent="0.3">
      <c r="A187" s="282">
        <v>500001010</v>
      </c>
      <c r="B187" s="282" t="s">
        <v>191</v>
      </c>
      <c r="C187" s="282" t="s">
        <v>170</v>
      </c>
      <c r="D187" s="282" t="s">
        <v>192</v>
      </c>
      <c r="H187" s="283" t="s">
        <v>697</v>
      </c>
      <c r="I187" s="283">
        <v>0</v>
      </c>
      <c r="J187" s="283"/>
      <c r="K187" s="283">
        <v>0</v>
      </c>
      <c r="L187" s="283">
        <f>IFERROR(I187*'Planning sheet'!L606, 0)</f>
        <v>0</v>
      </c>
      <c r="M187" s="283">
        <f>IFERROR(I187*'Planning sheet'!M606, 0)</f>
        <v>0</v>
      </c>
      <c r="N187" s="283">
        <f>IFERROR(I187*'Planning sheet'!N606, 0)</f>
        <v>0</v>
      </c>
      <c r="O187" s="283">
        <f>IFERROR(I187*'Planning sheet'!O606, 0)</f>
        <v>0</v>
      </c>
      <c r="P187" s="283">
        <f>IFERROR(I187*'Planning sheet'!P606, 0)</f>
        <v>0</v>
      </c>
      <c r="Q187" s="283">
        <f>IFERROR(I187*'Planning sheet'!Q606, 0)</f>
        <v>0</v>
      </c>
      <c r="R187" s="283">
        <f>IFERROR(I187*'Planning sheet'!R606, 0)</f>
        <v>0</v>
      </c>
      <c r="S187" s="283">
        <f>IFERROR(I187*'Planning sheet'!S606, 0)</f>
        <v>0</v>
      </c>
      <c r="T187" s="283">
        <f>IFERROR(I187*'Planning sheet'!T606, 0)</f>
        <v>0</v>
      </c>
      <c r="U187" s="283">
        <f>IFERROR(I187*'Planning sheet'!U606, 0)</f>
        <v>0</v>
      </c>
      <c r="V187" s="283">
        <f>IFERROR(I187*'Planning sheet'!V606, 0)</f>
        <v>0</v>
      </c>
      <c r="W187" s="283">
        <f>IFERROR(I187*'Planning sheet'!W606, 0)</f>
        <v>0</v>
      </c>
    </row>
    <row r="188" spans="1:23" s="282" customFormat="1" ht="15.75" thickBot="1" x14ac:dyDescent="0.3">
      <c r="A188" s="282">
        <v>500002405</v>
      </c>
      <c r="B188" s="282" t="s">
        <v>194</v>
      </c>
      <c r="C188" s="282" t="s">
        <v>170</v>
      </c>
      <c r="D188" s="282" t="s">
        <v>82</v>
      </c>
      <c r="H188" s="283" t="s">
        <v>697</v>
      </c>
      <c r="I188" s="283">
        <v>0</v>
      </c>
      <c r="J188" s="283"/>
      <c r="K188" s="283">
        <v>0</v>
      </c>
      <c r="L188" s="283">
        <f>IFERROR(I188*'Planning sheet'!L615, 0)</f>
        <v>0</v>
      </c>
      <c r="M188" s="283">
        <f>IFERROR(I188*'Planning sheet'!M615, 0)</f>
        <v>0</v>
      </c>
      <c r="N188" s="283">
        <f>IFERROR(I188*'Planning sheet'!N615, 0)</f>
        <v>0</v>
      </c>
      <c r="O188" s="283">
        <f>IFERROR(I188*'Planning sheet'!O615, 0)</f>
        <v>0</v>
      </c>
      <c r="P188" s="283">
        <f>IFERROR(I188*'Planning sheet'!P615, 0)</f>
        <v>0</v>
      </c>
      <c r="Q188" s="283">
        <f>IFERROR(I188*'Planning sheet'!Q615, 0)</f>
        <v>0</v>
      </c>
      <c r="R188" s="283">
        <f>IFERROR(I188*'Planning sheet'!R615, 0)</f>
        <v>0</v>
      </c>
      <c r="S188" s="283">
        <f>IFERROR(I188*'Planning sheet'!S615, 0)</f>
        <v>0</v>
      </c>
      <c r="T188" s="283">
        <f>IFERROR(I188*'Planning sheet'!T615, 0)</f>
        <v>0</v>
      </c>
      <c r="U188" s="283">
        <f>IFERROR(I188*'Planning sheet'!U615, 0)</f>
        <v>0</v>
      </c>
      <c r="V188" s="283">
        <f>IFERROR(I188*'Planning sheet'!V615, 0)</f>
        <v>0</v>
      </c>
      <c r="W188" s="283">
        <f>IFERROR(I188*'Planning sheet'!W615, 0)</f>
        <v>0</v>
      </c>
    </row>
    <row r="189" spans="1:23" s="138" customFormat="1" x14ac:dyDescent="0.25">
      <c r="A189" s="138">
        <v>500003756</v>
      </c>
      <c r="B189" s="138" t="s">
        <v>196</v>
      </c>
      <c r="C189" s="138" t="s">
        <v>170</v>
      </c>
      <c r="H189" s="143" t="s">
        <v>696</v>
      </c>
      <c r="I189" s="143" t="s">
        <v>148</v>
      </c>
      <c r="J189" s="143"/>
      <c r="K189" s="143"/>
      <c r="L189" s="143">
        <f>IFERROR(I189*'Planning sheet'!L621, 0)</f>
        <v>0</v>
      </c>
      <c r="M189" s="143">
        <f>IFERROR(I189*'Planning sheet'!M621, 0)</f>
        <v>0</v>
      </c>
      <c r="N189" s="143">
        <f>IFERROR(I189*'Planning sheet'!N621, 0)</f>
        <v>0</v>
      </c>
      <c r="O189" s="143">
        <f>IFERROR(I189*'Planning sheet'!O621, 0)</f>
        <v>0</v>
      </c>
      <c r="P189" s="143">
        <f>IFERROR(I189*'Planning sheet'!P621, 0)</f>
        <v>0</v>
      </c>
      <c r="Q189" s="143">
        <f>IFERROR(I189*'Planning sheet'!Q621, 0)</f>
        <v>0</v>
      </c>
      <c r="R189" s="143">
        <f>IFERROR(I189*'Planning sheet'!R621, 0)</f>
        <v>0</v>
      </c>
      <c r="S189" s="143">
        <f>IFERROR(I189*'Planning sheet'!S621, 0)</f>
        <v>0</v>
      </c>
      <c r="T189" s="143">
        <f>IFERROR(I189*'Planning sheet'!T621, 0)</f>
        <v>0</v>
      </c>
      <c r="U189" s="143">
        <f>IFERROR(I189*'Planning sheet'!U621, 0)</f>
        <v>0</v>
      </c>
      <c r="V189" s="143">
        <f>IFERROR(I189*'Planning sheet'!V621, 0)</f>
        <v>0</v>
      </c>
      <c r="W189" s="143">
        <f>IFERROR(I189*'Planning sheet'!W621, 0)</f>
        <v>0</v>
      </c>
    </row>
    <row r="190" spans="1:23" s="136" customFormat="1" x14ac:dyDescent="0.25">
      <c r="A190" s="136">
        <v>500003756</v>
      </c>
      <c r="B190" s="136" t="s">
        <v>196</v>
      </c>
      <c r="C190" s="136" t="s">
        <v>170</v>
      </c>
      <c r="H190" s="142" t="s">
        <v>697</v>
      </c>
      <c r="I190" s="142">
        <v>0</v>
      </c>
      <c r="J190" s="142"/>
      <c r="K190" s="142">
        <v>0</v>
      </c>
      <c r="L190" s="142">
        <f>IFERROR(I190*'Planning sheet'!L622, 0)</f>
        <v>0</v>
      </c>
      <c r="M190" s="142">
        <f>IFERROR(I190*'Planning sheet'!M622, 0)</f>
        <v>0</v>
      </c>
      <c r="N190" s="142">
        <f>IFERROR(I190*'Planning sheet'!N622, 0)</f>
        <v>0</v>
      </c>
      <c r="O190" s="142">
        <f>IFERROR(I190*'Planning sheet'!O622, 0)</f>
        <v>0</v>
      </c>
      <c r="P190" s="142">
        <f>IFERROR(I190*'Planning sheet'!P622, 0)</f>
        <v>0</v>
      </c>
      <c r="Q190" s="142">
        <f>IFERROR(I190*'Planning sheet'!Q622, 0)</f>
        <v>0</v>
      </c>
      <c r="R190" s="142">
        <f>IFERROR(I190*'Planning sheet'!R622, 0)</f>
        <v>0</v>
      </c>
      <c r="S190" s="142">
        <f>IFERROR(I190*'Planning sheet'!S622, 0)</f>
        <v>0</v>
      </c>
      <c r="T190" s="142">
        <f>IFERROR(I190*'Planning sheet'!T622, 0)</f>
        <v>0</v>
      </c>
      <c r="U190" s="142">
        <f>IFERROR(I190*'Planning sheet'!U622, 0)</f>
        <v>0</v>
      </c>
      <c r="V190" s="142">
        <f>IFERROR(I190*'Planning sheet'!V622, 0)</f>
        <v>0</v>
      </c>
      <c r="W190" s="142">
        <f>IFERROR(I190*'Planning sheet'!W622, 0)</f>
        <v>0</v>
      </c>
    </row>
    <row r="191" spans="1:23" ht="15.75" thickBot="1" x14ac:dyDescent="0.3">
      <c r="A191">
        <v>500003756</v>
      </c>
      <c r="B191" t="s">
        <v>196</v>
      </c>
      <c r="C191" t="s">
        <v>170</v>
      </c>
      <c r="H191" s="32" t="s">
        <v>699</v>
      </c>
      <c r="I191" s="32" t="s">
        <v>148</v>
      </c>
      <c r="J191" s="32"/>
      <c r="K191" s="32"/>
      <c r="L191" s="32">
        <f>IFERROR(I191*'Planning sheet'!L624, 0)</f>
        <v>0</v>
      </c>
      <c r="M191" s="32">
        <f>IFERROR(I191*'Planning sheet'!M624, 0)</f>
        <v>0</v>
      </c>
      <c r="N191" s="32">
        <f>IFERROR(I191*'Planning sheet'!N624, 0)</f>
        <v>0</v>
      </c>
      <c r="O191" s="32">
        <f>IFERROR(I191*'Planning sheet'!O624, 0)</f>
        <v>0</v>
      </c>
      <c r="P191" s="32">
        <f>IFERROR(I191*'Planning sheet'!P624, 0)</f>
        <v>0</v>
      </c>
      <c r="Q191" s="32">
        <f>IFERROR(I191*'Planning sheet'!Q624, 0)</f>
        <v>0</v>
      </c>
      <c r="R191" s="32">
        <f>IFERROR(I191*'Planning sheet'!R624, 0)</f>
        <v>0</v>
      </c>
      <c r="S191" s="32">
        <f>IFERROR(I191*'Planning sheet'!S624, 0)</f>
        <v>0</v>
      </c>
      <c r="T191" s="32">
        <f>IFERROR(I191*'Planning sheet'!T624, 0)</f>
        <v>0</v>
      </c>
      <c r="U191" s="32">
        <f>IFERROR(I191*'Planning sheet'!U624, 0)</f>
        <v>0</v>
      </c>
      <c r="V191" s="32">
        <f>IFERROR(I191*'Planning sheet'!V624, 0)</f>
        <v>0</v>
      </c>
      <c r="W191" s="32">
        <f>IFERROR(I191*'Planning sheet'!W624, 0)</f>
        <v>0</v>
      </c>
    </row>
    <row r="192" spans="1:23" s="282" customFormat="1" ht="15.75" thickBot="1" x14ac:dyDescent="0.3">
      <c r="A192" s="282">
        <v>500004004</v>
      </c>
      <c r="B192" s="282" t="s">
        <v>198</v>
      </c>
      <c r="C192" s="282" t="s">
        <v>170</v>
      </c>
      <c r="D192" s="282" t="s">
        <v>51</v>
      </c>
      <c r="H192" s="283" t="s">
        <v>697</v>
      </c>
      <c r="I192" s="283">
        <v>35.169991675785894</v>
      </c>
      <c r="J192" s="283"/>
      <c r="K192" s="283">
        <v>0</v>
      </c>
      <c r="L192" s="283">
        <f>IFERROR(I192*'Planning sheet'!L629, 0)</f>
        <v>0</v>
      </c>
      <c r="M192" s="283">
        <f>IFERROR(I192*'Planning sheet'!M629, 0)</f>
        <v>21.101995005471835</v>
      </c>
      <c r="N192" s="283">
        <f>IFERROR(I192*'Planning sheet'!N629, 0)</f>
        <v>21.101995005472336</v>
      </c>
      <c r="O192" s="283">
        <f>IFERROR(I192*'Planning sheet'!O629, 0)</f>
        <v>7.0339983351667748</v>
      </c>
      <c r="P192" s="283">
        <f>IFERROR(I192*'Planning sheet'!P629, 0)</f>
        <v>7.0339983351667748</v>
      </c>
      <c r="Q192" s="283">
        <f>IFERROR(I192*'Planning sheet'!Q629, 0)</f>
        <v>7.0339983351667748</v>
      </c>
      <c r="R192" s="283">
        <f>IFERROR(I192*'Planning sheet'!R629, 0)</f>
        <v>0</v>
      </c>
      <c r="S192" s="283">
        <f>IFERROR(I192*'Planning sheet'!S629, 0)</f>
        <v>28.135993340627117</v>
      </c>
      <c r="T192" s="283">
        <f>IFERROR(I192*'Planning sheet'!T629, 0)</f>
        <v>28.135993340635114</v>
      </c>
      <c r="U192" s="283">
        <f>IFERROR(I192*'Planning sheet'!U629, 0)</f>
        <v>28.135993340635114</v>
      </c>
      <c r="V192" s="283">
        <f>IFERROR(I192*'Planning sheet'!V629, 0)</f>
        <v>28.135993340635114</v>
      </c>
      <c r="W192" s="283">
        <f>IFERROR(I192*'Planning sheet'!W629, 0)</f>
        <v>28.135993340643111</v>
      </c>
    </row>
    <row r="193" spans="1:23" s="282" customFormat="1" ht="15.75" thickBot="1" x14ac:dyDescent="0.3">
      <c r="A193" s="282">
        <v>500004010</v>
      </c>
      <c r="B193" s="282" t="s">
        <v>200</v>
      </c>
      <c r="C193" s="282" t="s">
        <v>170</v>
      </c>
      <c r="D193" s="282" t="s">
        <v>21</v>
      </c>
      <c r="H193" s="283" t="s">
        <v>697</v>
      </c>
      <c r="I193" s="283">
        <v>604.75086206896549</v>
      </c>
      <c r="J193" s="283"/>
      <c r="K193" s="283">
        <v>14030.22</v>
      </c>
      <c r="L193" s="283">
        <f>IFERROR(I193*'Planning sheet'!L641, 0)</f>
        <v>6954.6349137931011</v>
      </c>
      <c r="M193" s="283">
        <f>IFERROR(I193*'Planning sheet'!M641, 0)</f>
        <v>6954.6349137931011</v>
      </c>
      <c r="N193" s="283">
        <f>IFERROR(I193*'Planning sheet'!N641, 0)</f>
        <v>6954.6349137931011</v>
      </c>
      <c r="O193" s="283">
        <f>IFERROR(I193*'Planning sheet'!O641, 0)</f>
        <v>7408.1980603448255</v>
      </c>
      <c r="P193" s="283">
        <f>IFERROR(I193*'Planning sheet'!P641, 0)</f>
        <v>7408.1980603448255</v>
      </c>
      <c r="Q193" s="283">
        <f>IFERROR(I193*'Planning sheet'!Q641, 0)</f>
        <v>7226.7728017241352</v>
      </c>
      <c r="R193" s="283">
        <f>IFERROR(I193*'Planning sheet'!R641, 0)</f>
        <v>7226.7728017241352</v>
      </c>
      <c r="S193" s="283">
        <f>IFERROR(I193*'Planning sheet'!S641, 0)</f>
        <v>7075.5850862068937</v>
      </c>
      <c r="T193" s="283">
        <f>IFERROR(I193*'Planning sheet'!T641, 0)</f>
        <v>7075.5850862068937</v>
      </c>
      <c r="U193" s="283">
        <f>IFERROR(I193*'Planning sheet'!U641, 0)</f>
        <v>7438.4356034482726</v>
      </c>
      <c r="V193" s="283">
        <f>IFERROR(I193*'Planning sheet'!V641, 0)</f>
        <v>7438.4356034482726</v>
      </c>
      <c r="W193" s="283">
        <f>IFERROR(I193*'Planning sheet'!W641, 0)</f>
        <v>7287.2478879310311</v>
      </c>
    </row>
    <row r="194" spans="1:23" s="282" customFormat="1" ht="15.75" thickBot="1" x14ac:dyDescent="0.3">
      <c r="A194" s="282">
        <v>500004017</v>
      </c>
      <c r="B194" s="282" t="s">
        <v>202</v>
      </c>
      <c r="C194" s="282" t="s">
        <v>170</v>
      </c>
      <c r="D194" s="282" t="s">
        <v>21</v>
      </c>
      <c r="H194" s="283" t="s">
        <v>697</v>
      </c>
      <c r="I194" s="283">
        <v>582.57001180637542</v>
      </c>
      <c r="J194" s="283"/>
      <c r="K194" s="283">
        <v>24671.84</v>
      </c>
      <c r="L194" s="283">
        <f>IFERROR(I194*'Planning sheet'!L649, 0)</f>
        <v>15671.133317591499</v>
      </c>
      <c r="M194" s="283">
        <f>IFERROR(I194*'Planning sheet'!M649, 0)</f>
        <v>8359.8796694214852</v>
      </c>
      <c r="N194" s="283">
        <f>IFERROR(I194*'Planning sheet'!N649, 0)</f>
        <v>4107.1185832349465</v>
      </c>
      <c r="O194" s="283">
        <f>IFERROR(I194*'Planning sheet'!O649, 0)</f>
        <v>4485.7890909090902</v>
      </c>
      <c r="P194" s="283">
        <f>IFERROR(I194*'Planning sheet'!P649, 0)</f>
        <v>4311.0180873671779</v>
      </c>
      <c r="Q194" s="283">
        <f>IFERROR(I194*'Planning sheet'!Q649, 0)</f>
        <v>4544.0460920897294</v>
      </c>
      <c r="R194" s="283">
        <f>IFERROR(I194*'Planning sheet'!R649, 0)</f>
        <v>4369.2750885478181</v>
      </c>
      <c r="S194" s="283">
        <f>IFERROR(I194*'Planning sheet'!S649, 0)</f>
        <v>4165.3755844155867</v>
      </c>
      <c r="T194" s="283">
        <f>IFERROR(I194*'Planning sheet'!T649, 0)</f>
        <v>4398.4035891381382</v>
      </c>
      <c r="U194" s="283">
        <f>IFERROR(I194*'Planning sheet'!U649, 0)</f>
        <v>4223.6325855962259</v>
      </c>
      <c r="V194" s="283">
        <f>IFERROR(I194*'Planning sheet'!V649, 0)</f>
        <v>4544.0460920897331</v>
      </c>
      <c r="W194" s="283">
        <f>IFERROR(I194*'Planning sheet'!W649, 0)</f>
        <v>4252.761086186546</v>
      </c>
    </row>
    <row r="195" spans="1:23" s="138" customFormat="1" x14ac:dyDescent="0.25">
      <c r="A195" s="138">
        <v>500004019</v>
      </c>
      <c r="B195" s="138" t="s">
        <v>204</v>
      </c>
      <c r="C195" s="138" t="s">
        <v>170</v>
      </c>
      <c r="D195" s="138" t="s">
        <v>21</v>
      </c>
      <c r="H195" s="143" t="s">
        <v>696</v>
      </c>
      <c r="I195" s="143">
        <v>693.8</v>
      </c>
      <c r="J195" s="143"/>
      <c r="K195" s="143"/>
      <c r="L195" s="143">
        <f>IFERROR(I195*'Planning sheet'!L655, 0)</f>
        <v>0</v>
      </c>
      <c r="M195" s="143">
        <f>IFERROR(I195*'Planning sheet'!M655, 0)</f>
        <v>0</v>
      </c>
      <c r="N195" s="143">
        <f>IFERROR(I195*'Planning sheet'!N655, 0)</f>
        <v>0</v>
      </c>
      <c r="O195" s="143">
        <f>IFERROR(I195*'Planning sheet'!O655, 0)</f>
        <v>0</v>
      </c>
      <c r="P195" s="143">
        <f>IFERROR(I195*'Planning sheet'!P655, 0)</f>
        <v>0</v>
      </c>
      <c r="Q195" s="143">
        <f>IFERROR(I195*'Planning sheet'!Q655, 0)</f>
        <v>0</v>
      </c>
      <c r="R195" s="143">
        <f>IFERROR(I195*'Planning sheet'!R655, 0)</f>
        <v>0</v>
      </c>
      <c r="S195" s="143">
        <f>IFERROR(I195*'Planning sheet'!S655, 0)</f>
        <v>0</v>
      </c>
      <c r="T195" s="143">
        <f>IFERROR(I195*'Planning sheet'!T655, 0)</f>
        <v>0</v>
      </c>
      <c r="U195" s="143">
        <f>IFERROR(I195*'Planning sheet'!U655, 0)</f>
        <v>0</v>
      </c>
      <c r="V195" s="143">
        <f>IFERROR(I195*'Planning sheet'!V655, 0)</f>
        <v>0</v>
      </c>
      <c r="W195" s="143">
        <f>IFERROR(I195*'Planning sheet'!W655, 0)</f>
        <v>0</v>
      </c>
    </row>
    <row r="196" spans="1:23" s="136" customFormat="1" x14ac:dyDescent="0.25">
      <c r="A196" s="136">
        <v>500004019</v>
      </c>
      <c r="B196" s="136" t="s">
        <v>204</v>
      </c>
      <c r="C196" s="136" t="s">
        <v>170</v>
      </c>
      <c r="D196" s="136" t="s">
        <v>21</v>
      </c>
      <c r="H196" s="142" t="s">
        <v>697</v>
      </c>
      <c r="I196" s="142">
        <v>0</v>
      </c>
      <c r="J196" s="142"/>
      <c r="K196" s="142">
        <v>0</v>
      </c>
      <c r="L196" s="142">
        <f>IFERROR(I196*'Planning sheet'!L656, 0)</f>
        <v>0</v>
      </c>
      <c r="M196" s="142">
        <f>IFERROR(I196*'Planning sheet'!M656, 0)</f>
        <v>0</v>
      </c>
      <c r="N196" s="142">
        <f>IFERROR(I196*'Planning sheet'!N656, 0)</f>
        <v>0</v>
      </c>
      <c r="O196" s="142">
        <f>IFERROR(I196*'Planning sheet'!O656, 0)</f>
        <v>0</v>
      </c>
      <c r="P196" s="142">
        <f>IFERROR(I196*'Planning sheet'!P656, 0)</f>
        <v>0</v>
      </c>
      <c r="Q196" s="142">
        <f>IFERROR(I196*'Planning sheet'!Q656, 0)</f>
        <v>0</v>
      </c>
      <c r="R196" s="142">
        <f>IFERROR(I196*'Planning sheet'!R656, 0)</f>
        <v>0</v>
      </c>
      <c r="S196" s="142">
        <f>IFERROR(I196*'Planning sheet'!S656, 0)</f>
        <v>0</v>
      </c>
      <c r="T196" s="142">
        <f>IFERROR(I196*'Planning sheet'!T656, 0)</f>
        <v>0</v>
      </c>
      <c r="U196" s="142">
        <f>IFERROR(I196*'Planning sheet'!U656, 0)</f>
        <v>0</v>
      </c>
      <c r="V196" s="142">
        <f>IFERROR(I196*'Planning sheet'!V656, 0)</f>
        <v>0</v>
      </c>
      <c r="W196" s="142">
        <f>IFERROR(I196*'Planning sheet'!W656, 0)</f>
        <v>0</v>
      </c>
    </row>
    <row r="197" spans="1:23" ht="15.75" thickBot="1" x14ac:dyDescent="0.3">
      <c r="A197">
        <v>500004019</v>
      </c>
      <c r="B197" t="s">
        <v>204</v>
      </c>
      <c r="C197" t="s">
        <v>170</v>
      </c>
      <c r="D197" t="s">
        <v>21</v>
      </c>
      <c r="H197" s="32" t="s">
        <v>699</v>
      </c>
      <c r="I197" s="32">
        <v>693.8</v>
      </c>
      <c r="J197" s="32"/>
      <c r="K197" s="32"/>
      <c r="L197" s="32">
        <f>IFERROR(I197*'Planning sheet'!L658, 0)</f>
        <v>0</v>
      </c>
      <c r="M197" s="32">
        <f>IFERROR(I197*'Planning sheet'!M658, 0)</f>
        <v>0</v>
      </c>
      <c r="N197" s="32">
        <f>IFERROR(I197*'Planning sheet'!N658, 0)</f>
        <v>0</v>
      </c>
      <c r="O197" s="32">
        <f>IFERROR(I197*'Planning sheet'!O658, 0)</f>
        <v>0</v>
      </c>
      <c r="P197" s="32">
        <f>IFERROR(I197*'Planning sheet'!P658, 0)</f>
        <v>0</v>
      </c>
      <c r="Q197" s="32">
        <f>IFERROR(I197*'Planning sheet'!Q658, 0)</f>
        <v>0</v>
      </c>
      <c r="R197" s="32">
        <f>IFERROR(I197*'Planning sheet'!R658, 0)</f>
        <v>0</v>
      </c>
      <c r="S197" s="32">
        <f>IFERROR(I197*'Planning sheet'!S658, 0)</f>
        <v>0</v>
      </c>
      <c r="T197" s="32">
        <f>IFERROR(I197*'Planning sheet'!T658, 0)</f>
        <v>0</v>
      </c>
      <c r="U197" s="32">
        <f>IFERROR(I197*'Planning sheet'!U658, 0)</f>
        <v>0</v>
      </c>
      <c r="V197" s="32">
        <f>IFERROR(I197*'Planning sheet'!V658, 0)</f>
        <v>0</v>
      </c>
      <c r="W197" s="32">
        <f>IFERROR(I197*'Planning sheet'!W658, 0)</f>
        <v>0</v>
      </c>
    </row>
    <row r="198" spans="1:23" s="138" customFormat="1" x14ac:dyDescent="0.25">
      <c r="A198" s="138">
        <v>500004042</v>
      </c>
      <c r="B198" s="138" t="s">
        <v>206</v>
      </c>
      <c r="C198" s="138" t="s">
        <v>170</v>
      </c>
      <c r="D198" s="138" t="s">
        <v>21</v>
      </c>
      <c r="H198" s="143" t="s">
        <v>696</v>
      </c>
      <c r="I198" s="143">
        <v>683.64</v>
      </c>
      <c r="J198" s="143"/>
      <c r="K198" s="143"/>
      <c r="L198" s="143">
        <f>IFERROR(I198*'Planning sheet'!L660, 0)</f>
        <v>0</v>
      </c>
      <c r="M198" s="143">
        <f>IFERROR(I198*'Planning sheet'!M660, 0)</f>
        <v>0</v>
      </c>
      <c r="N198" s="143">
        <f>IFERROR(I198*'Planning sheet'!N660, 0)</f>
        <v>0</v>
      </c>
      <c r="O198" s="143">
        <f>IFERROR(I198*'Planning sheet'!O660, 0)</f>
        <v>0</v>
      </c>
      <c r="P198" s="143">
        <f>IFERROR(I198*'Planning sheet'!P660, 0)</f>
        <v>0</v>
      </c>
      <c r="Q198" s="143">
        <f>IFERROR(I198*'Planning sheet'!Q660, 0)</f>
        <v>0</v>
      </c>
      <c r="R198" s="143">
        <f>IFERROR(I198*'Planning sheet'!R660, 0)</f>
        <v>0</v>
      </c>
      <c r="S198" s="143">
        <f>IFERROR(I198*'Planning sheet'!S660, 0)</f>
        <v>0</v>
      </c>
      <c r="T198" s="143">
        <f>IFERROR(I198*'Planning sheet'!T660, 0)</f>
        <v>0</v>
      </c>
      <c r="U198" s="143">
        <f>IFERROR(I198*'Planning sheet'!U660, 0)</f>
        <v>0</v>
      </c>
      <c r="V198" s="143">
        <f>IFERROR(I198*'Planning sheet'!V660, 0)</f>
        <v>0</v>
      </c>
      <c r="W198" s="143">
        <f>IFERROR(I198*'Planning sheet'!W660, 0)</f>
        <v>0</v>
      </c>
    </row>
    <row r="199" spans="1:23" s="136" customFormat="1" x14ac:dyDescent="0.25">
      <c r="A199" s="136">
        <v>500004042</v>
      </c>
      <c r="B199" s="136" t="s">
        <v>206</v>
      </c>
      <c r="C199" s="136" t="s">
        <v>170</v>
      </c>
      <c r="D199" s="136" t="s">
        <v>21</v>
      </c>
      <c r="H199" s="142" t="s">
        <v>697</v>
      </c>
      <c r="I199" s="142">
        <v>0</v>
      </c>
      <c r="J199" s="142"/>
      <c r="K199" s="142">
        <v>0</v>
      </c>
      <c r="L199" s="142">
        <f>IFERROR(I199*'Planning sheet'!L661, 0)</f>
        <v>0</v>
      </c>
      <c r="M199" s="142">
        <f>IFERROR(I199*'Planning sheet'!M661, 0)</f>
        <v>0</v>
      </c>
      <c r="N199" s="142">
        <f>IFERROR(I199*'Planning sheet'!N661, 0)</f>
        <v>0</v>
      </c>
      <c r="O199" s="142">
        <f>IFERROR(I199*'Planning sheet'!O661, 0)</f>
        <v>0</v>
      </c>
      <c r="P199" s="142">
        <f>IFERROR(I199*'Planning sheet'!P661, 0)</f>
        <v>0</v>
      </c>
      <c r="Q199" s="142">
        <f>IFERROR(I199*'Planning sheet'!Q661, 0)</f>
        <v>0</v>
      </c>
      <c r="R199" s="142">
        <f>IFERROR(I199*'Planning sheet'!R661, 0)</f>
        <v>0</v>
      </c>
      <c r="S199" s="142">
        <f>IFERROR(I199*'Planning sheet'!S661, 0)</f>
        <v>0</v>
      </c>
      <c r="T199" s="142">
        <f>IFERROR(I199*'Planning sheet'!T661, 0)</f>
        <v>0</v>
      </c>
      <c r="U199" s="142">
        <f>IFERROR(I199*'Planning sheet'!U661, 0)</f>
        <v>0</v>
      </c>
      <c r="V199" s="142">
        <f>IFERROR(I199*'Planning sheet'!V661, 0)</f>
        <v>0</v>
      </c>
      <c r="W199" s="142">
        <f>IFERROR(I199*'Planning sheet'!W661, 0)</f>
        <v>0</v>
      </c>
    </row>
    <row r="200" spans="1:23" ht="15.75" thickBot="1" x14ac:dyDescent="0.3">
      <c r="A200">
        <v>500004042</v>
      </c>
      <c r="B200" t="s">
        <v>206</v>
      </c>
      <c r="C200" t="s">
        <v>170</v>
      </c>
      <c r="D200" t="s">
        <v>21</v>
      </c>
      <c r="H200" s="32" t="s">
        <v>699</v>
      </c>
      <c r="I200" s="32">
        <v>683.64</v>
      </c>
      <c r="J200" s="32"/>
      <c r="K200" s="32"/>
      <c r="L200" s="32">
        <f>IFERROR(I200*'Planning sheet'!L663, 0)</f>
        <v>0</v>
      </c>
      <c r="M200" s="32">
        <f>IFERROR(I200*'Planning sheet'!M663, 0)</f>
        <v>0</v>
      </c>
      <c r="N200" s="32">
        <f>IFERROR(I200*'Planning sheet'!N663, 0)</f>
        <v>0</v>
      </c>
      <c r="O200" s="32">
        <f>IFERROR(I200*'Planning sheet'!O663, 0)</f>
        <v>0</v>
      </c>
      <c r="P200" s="32">
        <f>IFERROR(I200*'Planning sheet'!P663, 0)</f>
        <v>0</v>
      </c>
      <c r="Q200" s="32">
        <f>IFERROR(I200*'Planning sheet'!Q663, 0)</f>
        <v>0</v>
      </c>
      <c r="R200" s="32">
        <f>IFERROR(I200*'Planning sheet'!R663, 0)</f>
        <v>0</v>
      </c>
      <c r="S200" s="32">
        <f>IFERROR(I200*'Planning sheet'!S663, 0)</f>
        <v>0</v>
      </c>
      <c r="T200" s="32">
        <f>IFERROR(I200*'Planning sheet'!T663, 0)</f>
        <v>0</v>
      </c>
      <c r="U200" s="32">
        <f>IFERROR(I200*'Planning sheet'!U663, 0)</f>
        <v>0</v>
      </c>
      <c r="V200" s="32">
        <f>IFERROR(I200*'Planning sheet'!V663, 0)</f>
        <v>0</v>
      </c>
      <c r="W200" s="32">
        <f>IFERROR(I200*'Planning sheet'!W663, 0)</f>
        <v>0</v>
      </c>
    </row>
    <row r="201" spans="1:23" s="282" customFormat="1" ht="15.75" thickBot="1" x14ac:dyDescent="0.3">
      <c r="A201" s="282">
        <v>500004109</v>
      </c>
      <c r="B201" s="282" t="s">
        <v>208</v>
      </c>
      <c r="C201" s="282" t="s">
        <v>170</v>
      </c>
      <c r="D201" s="282" t="s">
        <v>21</v>
      </c>
      <c r="H201" s="283" t="s">
        <v>697</v>
      </c>
      <c r="I201" s="283">
        <v>0</v>
      </c>
      <c r="J201" s="283"/>
      <c r="K201" s="283">
        <v>0</v>
      </c>
      <c r="L201" s="283">
        <f>IFERROR(I201*'Planning sheet'!L668, 0)</f>
        <v>0</v>
      </c>
      <c r="M201" s="283">
        <f>IFERROR(I201*'Planning sheet'!M668, 0)</f>
        <v>0</v>
      </c>
      <c r="N201" s="283">
        <f>IFERROR(I201*'Planning sheet'!N668, 0)</f>
        <v>0</v>
      </c>
      <c r="O201" s="283">
        <f>IFERROR(I201*'Planning sheet'!O668, 0)</f>
        <v>0</v>
      </c>
      <c r="P201" s="283">
        <f>IFERROR(I201*'Planning sheet'!P668, 0)</f>
        <v>0</v>
      </c>
      <c r="Q201" s="283">
        <f>IFERROR(I201*'Planning sheet'!Q668, 0)</f>
        <v>0</v>
      </c>
      <c r="R201" s="283">
        <f>IFERROR(I201*'Planning sheet'!R668, 0)</f>
        <v>0</v>
      </c>
      <c r="S201" s="283">
        <f>IFERROR(I201*'Planning sheet'!S668, 0)</f>
        <v>0</v>
      </c>
      <c r="T201" s="283">
        <f>IFERROR(I201*'Planning sheet'!T668, 0)</f>
        <v>0</v>
      </c>
      <c r="U201" s="283">
        <f>IFERROR(I201*'Planning sheet'!U668, 0)</f>
        <v>0</v>
      </c>
      <c r="V201" s="283">
        <f>IFERROR(I201*'Planning sheet'!V668, 0)</f>
        <v>0</v>
      </c>
      <c r="W201" s="283">
        <f>IFERROR(I201*'Planning sheet'!W668, 0)</f>
        <v>0</v>
      </c>
    </row>
    <row r="202" spans="1:23" s="138" customFormat="1" x14ac:dyDescent="0.25">
      <c r="A202" s="138">
        <v>600001046</v>
      </c>
      <c r="B202" s="138" t="s">
        <v>210</v>
      </c>
      <c r="C202" s="138" t="s">
        <v>211</v>
      </c>
      <c r="D202" s="138" t="s">
        <v>21</v>
      </c>
      <c r="E202" s="138" t="s">
        <v>212</v>
      </c>
      <c r="F202" s="138" t="s">
        <v>213</v>
      </c>
      <c r="G202" s="138" t="s">
        <v>210</v>
      </c>
      <c r="H202" s="143" t="s">
        <v>696</v>
      </c>
      <c r="I202" s="143">
        <v>415</v>
      </c>
      <c r="J202" s="143"/>
      <c r="K202" s="143"/>
      <c r="L202" s="143">
        <f>IFERROR(I202*'Planning sheet'!L673, 0)</f>
        <v>0</v>
      </c>
      <c r="M202" s="143">
        <f>IFERROR(I202*'Planning sheet'!M673, 0)</f>
        <v>0</v>
      </c>
      <c r="N202" s="143">
        <f>IFERROR(I202*'Planning sheet'!N673, 0)</f>
        <v>0</v>
      </c>
      <c r="O202" s="143">
        <f>IFERROR(I202*'Planning sheet'!O673, 0)</f>
        <v>0</v>
      </c>
      <c r="P202" s="143">
        <f>IFERROR(I202*'Planning sheet'!P673, 0)</f>
        <v>0</v>
      </c>
      <c r="Q202" s="143">
        <f>IFERROR(I202*'Planning sheet'!Q673, 0)</f>
        <v>0</v>
      </c>
      <c r="R202" s="143">
        <f>IFERROR(I202*'Planning sheet'!R673, 0)</f>
        <v>0</v>
      </c>
      <c r="S202" s="143">
        <f>IFERROR(I202*'Planning sheet'!S673, 0)</f>
        <v>0</v>
      </c>
      <c r="T202" s="143">
        <f>IFERROR(I202*'Planning sheet'!T673, 0)</f>
        <v>0</v>
      </c>
      <c r="U202" s="143">
        <f>IFERROR(I202*'Planning sheet'!U673, 0)</f>
        <v>0</v>
      </c>
      <c r="V202" s="143">
        <f>IFERROR(I202*'Planning sheet'!V673, 0)</f>
        <v>0</v>
      </c>
      <c r="W202" s="143">
        <f>IFERROR(I202*'Planning sheet'!W673, 0)</f>
        <v>0</v>
      </c>
    </row>
    <row r="203" spans="1:23" s="136" customFormat="1" x14ac:dyDescent="0.25">
      <c r="A203" s="136">
        <v>600001046</v>
      </c>
      <c r="B203" s="136" t="s">
        <v>210</v>
      </c>
      <c r="C203" s="136" t="s">
        <v>211</v>
      </c>
      <c r="D203" s="136" t="s">
        <v>21</v>
      </c>
      <c r="E203" s="136" t="s">
        <v>212</v>
      </c>
      <c r="F203" s="136" t="s">
        <v>213</v>
      </c>
      <c r="G203" s="136" t="s">
        <v>210</v>
      </c>
      <c r="H203" s="142" t="s">
        <v>697</v>
      </c>
      <c r="I203" s="142">
        <v>0</v>
      </c>
      <c r="J203" s="142"/>
      <c r="K203" s="142">
        <v>0</v>
      </c>
      <c r="L203" s="142">
        <f>IFERROR(I203*'Planning sheet'!L674, 0)</f>
        <v>0</v>
      </c>
      <c r="M203" s="142">
        <f>IFERROR(I203*'Planning sheet'!M674, 0)</f>
        <v>0</v>
      </c>
      <c r="N203" s="142">
        <f>IFERROR(I203*'Planning sheet'!N674, 0)</f>
        <v>0</v>
      </c>
      <c r="O203" s="142">
        <f>IFERROR(I203*'Planning sheet'!O674, 0)</f>
        <v>0</v>
      </c>
      <c r="P203" s="142">
        <f>IFERROR(I203*'Planning sheet'!P674, 0)</f>
        <v>0</v>
      </c>
      <c r="Q203" s="142">
        <f>IFERROR(I203*'Planning sheet'!Q674, 0)</f>
        <v>0</v>
      </c>
      <c r="R203" s="142">
        <f>IFERROR(I203*'Planning sheet'!R674, 0)</f>
        <v>0</v>
      </c>
      <c r="S203" s="142">
        <f>IFERROR(I203*'Planning sheet'!S674, 0)</f>
        <v>0</v>
      </c>
      <c r="T203" s="142">
        <f>IFERROR(I203*'Planning sheet'!T674, 0)</f>
        <v>0</v>
      </c>
      <c r="U203" s="142">
        <f>IFERROR(I203*'Planning sheet'!U674, 0)</f>
        <v>0</v>
      </c>
      <c r="V203" s="142">
        <f>IFERROR(I203*'Planning sheet'!V674, 0)</f>
        <v>0</v>
      </c>
      <c r="W203" s="142">
        <f>IFERROR(I203*'Planning sheet'!W674, 0)</f>
        <v>0</v>
      </c>
    </row>
    <row r="204" spans="1:23" ht="15.75" thickBot="1" x14ac:dyDescent="0.3">
      <c r="A204">
        <v>600001046</v>
      </c>
      <c r="B204" t="s">
        <v>210</v>
      </c>
      <c r="C204" t="s">
        <v>211</v>
      </c>
      <c r="D204" t="s">
        <v>21</v>
      </c>
      <c r="E204" t="s">
        <v>212</v>
      </c>
      <c r="F204" t="s">
        <v>213</v>
      </c>
      <c r="G204" t="s">
        <v>210</v>
      </c>
      <c r="H204" s="32" t="s">
        <v>699</v>
      </c>
      <c r="I204" s="32">
        <v>415</v>
      </c>
      <c r="J204" s="32"/>
      <c r="K204" s="32"/>
      <c r="L204" s="32">
        <f>IFERROR(I204*'Planning sheet'!L676, 0)</f>
        <v>0</v>
      </c>
      <c r="M204" s="32">
        <f>IFERROR(I204*'Planning sheet'!M676, 0)</f>
        <v>0</v>
      </c>
      <c r="N204" s="32">
        <f>IFERROR(I204*'Planning sheet'!N676, 0)</f>
        <v>0</v>
      </c>
      <c r="O204" s="32">
        <f>IFERROR(I204*'Planning sheet'!O676, 0)</f>
        <v>0</v>
      </c>
      <c r="P204" s="32">
        <f>IFERROR(I204*'Planning sheet'!P676, 0)</f>
        <v>0</v>
      </c>
      <c r="Q204" s="32">
        <f>IFERROR(I204*'Planning sheet'!Q676, 0)</f>
        <v>0</v>
      </c>
      <c r="R204" s="32">
        <f>IFERROR(I204*'Planning sheet'!R676, 0)</f>
        <v>0</v>
      </c>
      <c r="S204" s="32">
        <f>IFERROR(I204*'Planning sheet'!S676, 0)</f>
        <v>0</v>
      </c>
      <c r="T204" s="32">
        <f>IFERROR(I204*'Planning sheet'!T676, 0)</f>
        <v>0</v>
      </c>
      <c r="U204" s="32">
        <f>IFERROR(I204*'Planning sheet'!U676, 0)</f>
        <v>0</v>
      </c>
      <c r="V204" s="32">
        <f>IFERROR(I204*'Planning sheet'!V676, 0)</f>
        <v>0</v>
      </c>
      <c r="W204" s="32">
        <f>IFERROR(I204*'Planning sheet'!W676, 0)</f>
        <v>0</v>
      </c>
    </row>
    <row r="205" spans="1:23" s="138" customFormat="1" x14ac:dyDescent="0.25">
      <c r="A205" s="138">
        <v>600003728</v>
      </c>
      <c r="B205" s="138" t="s">
        <v>215</v>
      </c>
      <c r="C205" s="138" t="s">
        <v>211</v>
      </c>
      <c r="D205" s="138" t="s">
        <v>62</v>
      </c>
      <c r="E205" s="138" t="s">
        <v>216</v>
      </c>
      <c r="F205" s="138" t="s">
        <v>217</v>
      </c>
      <c r="G205" s="138" t="s">
        <v>218</v>
      </c>
      <c r="H205" s="140" t="s">
        <v>683</v>
      </c>
      <c r="I205" s="140">
        <v>42.982644980377216</v>
      </c>
      <c r="J205" s="140"/>
      <c r="K205" s="140"/>
      <c r="L205" s="140">
        <f>IFERROR(I205*'Planning sheet'!L678, 0)</f>
        <v>236468.73981437585</v>
      </c>
      <c r="M205" s="140">
        <f>IFERROR(I205*'Planning sheet'!M678, 0)</f>
        <v>215014.27591833379</v>
      </c>
      <c r="N205" s="140">
        <f>IFERROR(I205*'Planning sheet'!N678, 0)</f>
        <v>215014.27591833379</v>
      </c>
      <c r="O205" s="140">
        <f>IFERROR(I205*'Planning sheet'!O678, 0)</f>
        <v>215014.27591833379</v>
      </c>
      <c r="P205" s="140">
        <f>IFERROR(I205*'Planning sheet'!P678, 0)</f>
        <v>215014.27591833379</v>
      </c>
      <c r="Q205" s="140">
        <f>IFERROR(I205*'Planning sheet'!Q678, 0)</f>
        <v>215014.27591833379</v>
      </c>
      <c r="R205" s="140">
        <f>IFERROR(I205*'Planning sheet'!R678, 0)</f>
        <v>215014.27591833379</v>
      </c>
      <c r="S205" s="140">
        <f>IFERROR(I205*'Planning sheet'!S678, 0)</f>
        <v>215014.27591833379</v>
      </c>
      <c r="T205" s="140">
        <f>IFERROR(I205*'Planning sheet'!T678, 0)</f>
        <v>215014.27591833379</v>
      </c>
      <c r="U205" s="140">
        <f>IFERROR(I205*'Planning sheet'!U678, 0)</f>
        <v>215014.27591833379</v>
      </c>
      <c r="V205" s="140">
        <f>IFERROR(I205*'Planning sheet'!V678, 0)</f>
        <v>215014.27591833379</v>
      </c>
      <c r="W205" s="140">
        <f>IFERROR(I205*'Planning sheet'!W678, 0)</f>
        <v>215014.27591833379</v>
      </c>
    </row>
    <row r="206" spans="1:23" s="136" customFormat="1" ht="15.75" thickBot="1" x14ac:dyDescent="0.3">
      <c r="A206" s="136">
        <v>600003728</v>
      </c>
      <c r="B206" s="136" t="s">
        <v>215</v>
      </c>
      <c r="C206" s="136" t="s">
        <v>211</v>
      </c>
      <c r="D206" s="136" t="s">
        <v>62</v>
      </c>
      <c r="E206" s="136" t="s">
        <v>216</v>
      </c>
      <c r="F206" s="136" t="s">
        <v>217</v>
      </c>
      <c r="G206" s="136" t="s">
        <v>218</v>
      </c>
      <c r="H206" s="142" t="s">
        <v>697</v>
      </c>
      <c r="I206" s="142">
        <v>59.809990991118347</v>
      </c>
      <c r="J206" s="142"/>
      <c r="K206" s="142">
        <v>93078.819999999992</v>
      </c>
      <c r="L206" s="142">
        <f>IFERROR(I206*'Planning sheet'!L682, 0)</f>
        <v>52231.978420364198</v>
      </c>
      <c r="M206" s="142">
        <f>IFERROR(I206*'Planning sheet'!M682, 0)</f>
        <v>52211.584858041795</v>
      </c>
      <c r="N206" s="142">
        <f>IFERROR(I206*'Planning sheet'!N682, 0)</f>
        <v>52195.377995088755</v>
      </c>
      <c r="O206" s="142">
        <f>IFERROR(I206*'Planning sheet'!O682, 0)</f>
        <v>52194.123629883492</v>
      </c>
      <c r="P206" s="142">
        <f>IFERROR(I206*'Planning sheet'!P682, 0)</f>
        <v>52206.027462696293</v>
      </c>
      <c r="Q206" s="142">
        <f>IFERROR(I206*'Planning sheet'!Q682, 0)</f>
        <v>52204.77309749103</v>
      </c>
      <c r="R206" s="142">
        <f>IFERROR(I206*'Planning sheet'!R682, 0)</f>
        <v>52250.170525258829</v>
      </c>
      <c r="S206" s="142">
        <f>IFERROR(I206*'Planning sheet'!S682, 0)</f>
        <v>52204.058666810226</v>
      </c>
      <c r="T206" s="142">
        <f>IFERROR(I206*'Planning sheet'!T682, 0)</f>
        <v>52236.29789656002</v>
      </c>
      <c r="U206" s="142">
        <f>IFERROR(I206*'Planning sheet'!U682, 0)</f>
        <v>52235.043531354757</v>
      </c>
      <c r="V206" s="142">
        <f>IFERROR(I206*'Planning sheet'!V682, 0)</f>
        <v>52218.836668401716</v>
      </c>
      <c r="W206" s="142">
        <f>IFERROR(I206*'Planning sheet'!W682, 0)</f>
        <v>52234.329100673953</v>
      </c>
    </row>
    <row r="207" spans="1:23" s="138" customFormat="1" x14ac:dyDescent="0.25">
      <c r="A207" s="138">
        <v>600003796</v>
      </c>
      <c r="B207" s="138" t="s">
        <v>220</v>
      </c>
      <c r="C207" s="138" t="s">
        <v>211</v>
      </c>
      <c r="D207" s="138" t="s">
        <v>221</v>
      </c>
      <c r="E207" s="138" t="s">
        <v>222</v>
      </c>
      <c r="F207" s="138" t="s">
        <v>223</v>
      </c>
      <c r="G207" s="138" t="s">
        <v>224</v>
      </c>
      <c r="H207" s="143" t="s">
        <v>696</v>
      </c>
      <c r="I207" s="143" t="s">
        <v>148</v>
      </c>
      <c r="J207" s="143"/>
      <c r="K207" s="143"/>
      <c r="L207" s="143">
        <f>IFERROR(I207*'Planning sheet'!L689, 0)</f>
        <v>0</v>
      </c>
      <c r="M207" s="143">
        <f>IFERROR(I207*'Planning sheet'!M689, 0)</f>
        <v>0</v>
      </c>
      <c r="N207" s="143">
        <f>IFERROR(I207*'Planning sheet'!N689, 0)</f>
        <v>0</v>
      </c>
      <c r="O207" s="143">
        <f>IFERROR(I207*'Planning sheet'!O689, 0)</f>
        <v>0</v>
      </c>
      <c r="P207" s="143">
        <f>IFERROR(I207*'Planning sheet'!P689, 0)</f>
        <v>0</v>
      </c>
      <c r="Q207" s="143">
        <f>IFERROR(I207*'Planning sheet'!Q689, 0)</f>
        <v>0</v>
      </c>
      <c r="R207" s="143">
        <f>IFERROR(I207*'Planning sheet'!R689, 0)</f>
        <v>0</v>
      </c>
      <c r="S207" s="143">
        <f>IFERROR(I207*'Planning sheet'!S689, 0)</f>
        <v>0</v>
      </c>
      <c r="T207" s="143">
        <f>IFERROR(I207*'Planning sheet'!T689, 0)</f>
        <v>0</v>
      </c>
      <c r="U207" s="143">
        <f>IFERROR(I207*'Planning sheet'!U689, 0)</f>
        <v>0</v>
      </c>
      <c r="V207" s="143">
        <f>IFERROR(I207*'Planning sheet'!V689, 0)</f>
        <v>0</v>
      </c>
      <c r="W207" s="143">
        <f>IFERROR(I207*'Planning sheet'!W689, 0)</f>
        <v>0</v>
      </c>
    </row>
    <row r="208" spans="1:23" s="136" customFormat="1" x14ac:dyDescent="0.25">
      <c r="A208" s="136">
        <v>600003796</v>
      </c>
      <c r="B208" s="136" t="s">
        <v>220</v>
      </c>
      <c r="C208" s="136" t="s">
        <v>211</v>
      </c>
      <c r="D208" s="136" t="s">
        <v>221</v>
      </c>
      <c r="E208" s="136" t="s">
        <v>222</v>
      </c>
      <c r="F208" s="136" t="s">
        <v>223</v>
      </c>
      <c r="G208" s="136" t="s">
        <v>224</v>
      </c>
      <c r="H208" s="142" t="s">
        <v>697</v>
      </c>
      <c r="I208" s="142">
        <v>0</v>
      </c>
      <c r="J208" s="142"/>
      <c r="K208" s="142">
        <v>0</v>
      </c>
      <c r="L208" s="142">
        <f>IFERROR(I208*'Planning sheet'!L690, 0)</f>
        <v>0</v>
      </c>
      <c r="M208" s="142">
        <f>IFERROR(I208*'Planning sheet'!M690, 0)</f>
        <v>0</v>
      </c>
      <c r="N208" s="142">
        <f>IFERROR(I208*'Planning sheet'!N690, 0)</f>
        <v>0</v>
      </c>
      <c r="O208" s="142">
        <f>IFERROR(I208*'Planning sheet'!O690, 0)</f>
        <v>0</v>
      </c>
      <c r="P208" s="142">
        <f>IFERROR(I208*'Planning sheet'!P690, 0)</f>
        <v>0</v>
      </c>
      <c r="Q208" s="142">
        <f>IFERROR(I208*'Planning sheet'!Q690, 0)</f>
        <v>0</v>
      </c>
      <c r="R208" s="142">
        <f>IFERROR(I208*'Planning sheet'!R690, 0)</f>
        <v>0</v>
      </c>
      <c r="S208" s="142">
        <f>IFERROR(I208*'Planning sheet'!S690, 0)</f>
        <v>0</v>
      </c>
      <c r="T208" s="142">
        <f>IFERROR(I208*'Planning sheet'!T690, 0)</f>
        <v>0</v>
      </c>
      <c r="U208" s="142">
        <f>IFERROR(I208*'Planning sheet'!U690, 0)</f>
        <v>0</v>
      </c>
      <c r="V208" s="142">
        <f>IFERROR(I208*'Planning sheet'!V690, 0)</f>
        <v>0</v>
      </c>
      <c r="W208" s="142">
        <f>IFERROR(I208*'Planning sheet'!W690, 0)</f>
        <v>0</v>
      </c>
    </row>
    <row r="209" spans="1:23" ht="15.75" thickBot="1" x14ac:dyDescent="0.3">
      <c r="A209">
        <v>600003796</v>
      </c>
      <c r="B209" t="s">
        <v>220</v>
      </c>
      <c r="C209" t="s">
        <v>211</v>
      </c>
      <c r="D209" t="s">
        <v>221</v>
      </c>
      <c r="E209" t="s">
        <v>222</v>
      </c>
      <c r="F209" t="s">
        <v>223</v>
      </c>
      <c r="G209" t="s">
        <v>224</v>
      </c>
      <c r="H209" s="32" t="s">
        <v>699</v>
      </c>
      <c r="I209" s="32" t="s">
        <v>148</v>
      </c>
      <c r="J209" s="32"/>
      <c r="K209" s="32"/>
      <c r="L209" s="32">
        <f>IFERROR(I209*'Planning sheet'!L692, 0)</f>
        <v>0</v>
      </c>
      <c r="M209" s="32">
        <f>IFERROR(I209*'Planning sheet'!M692, 0)</f>
        <v>0</v>
      </c>
      <c r="N209" s="32">
        <f>IFERROR(I209*'Planning sheet'!N692, 0)</f>
        <v>0</v>
      </c>
      <c r="O209" s="32">
        <f>IFERROR(I209*'Planning sheet'!O692, 0)</f>
        <v>0</v>
      </c>
      <c r="P209" s="32">
        <f>IFERROR(I209*'Planning sheet'!P692, 0)</f>
        <v>0</v>
      </c>
      <c r="Q209" s="32">
        <f>IFERROR(I209*'Planning sheet'!Q692, 0)</f>
        <v>0</v>
      </c>
      <c r="R209" s="32">
        <f>IFERROR(I209*'Planning sheet'!R692, 0)</f>
        <v>0</v>
      </c>
      <c r="S209" s="32">
        <f>IFERROR(I209*'Planning sheet'!S692, 0)</f>
        <v>0</v>
      </c>
      <c r="T209" s="32">
        <f>IFERROR(I209*'Planning sheet'!T692, 0)</f>
        <v>0</v>
      </c>
      <c r="U209" s="32">
        <f>IFERROR(I209*'Planning sheet'!U692, 0)</f>
        <v>0</v>
      </c>
      <c r="V209" s="32">
        <f>IFERROR(I209*'Planning sheet'!V692, 0)</f>
        <v>0</v>
      </c>
      <c r="W209" s="32">
        <f>IFERROR(I209*'Planning sheet'!W692, 0)</f>
        <v>0</v>
      </c>
    </row>
    <row r="210" spans="1:23" s="138" customFormat="1" x14ac:dyDescent="0.25">
      <c r="A210" s="138">
        <v>600003798</v>
      </c>
      <c r="B210" s="138" t="s">
        <v>226</v>
      </c>
      <c r="C210" s="138" t="s">
        <v>227</v>
      </c>
      <c r="D210" s="138" t="s">
        <v>221</v>
      </c>
      <c r="E210" s="138" t="s">
        <v>222</v>
      </c>
      <c r="F210" s="138" t="s">
        <v>223</v>
      </c>
      <c r="G210" s="138" t="s">
        <v>224</v>
      </c>
      <c r="H210" s="143" t="s">
        <v>696</v>
      </c>
      <c r="I210" s="143" t="s">
        <v>148</v>
      </c>
      <c r="J210" s="143"/>
      <c r="K210" s="143"/>
      <c r="L210" s="143">
        <f>IFERROR(I210*'Planning sheet'!L694, 0)</f>
        <v>0</v>
      </c>
      <c r="M210" s="143">
        <f>IFERROR(I210*'Planning sheet'!M694, 0)</f>
        <v>0</v>
      </c>
      <c r="N210" s="143">
        <f>IFERROR(I210*'Planning sheet'!N694, 0)</f>
        <v>0</v>
      </c>
      <c r="O210" s="143">
        <f>IFERROR(I210*'Planning sheet'!O694, 0)</f>
        <v>0</v>
      </c>
      <c r="P210" s="143">
        <f>IFERROR(I210*'Planning sheet'!P694, 0)</f>
        <v>0</v>
      </c>
      <c r="Q210" s="143">
        <f>IFERROR(I210*'Planning sheet'!Q694, 0)</f>
        <v>0</v>
      </c>
      <c r="R210" s="143">
        <f>IFERROR(I210*'Planning sheet'!R694, 0)</f>
        <v>0</v>
      </c>
      <c r="S210" s="143">
        <f>IFERROR(I210*'Planning sheet'!S694, 0)</f>
        <v>0</v>
      </c>
      <c r="T210" s="143">
        <f>IFERROR(I210*'Planning sheet'!T694, 0)</f>
        <v>0</v>
      </c>
      <c r="U210" s="143">
        <f>IFERROR(I210*'Planning sheet'!U694, 0)</f>
        <v>0</v>
      </c>
      <c r="V210" s="143">
        <f>IFERROR(I210*'Planning sheet'!V694, 0)</f>
        <v>0</v>
      </c>
      <c r="W210" s="143">
        <f>IFERROR(I210*'Planning sheet'!W694, 0)</f>
        <v>0</v>
      </c>
    </row>
    <row r="211" spans="1:23" s="136" customFormat="1" x14ac:dyDescent="0.25">
      <c r="A211" s="136">
        <v>600003798</v>
      </c>
      <c r="B211" s="136" t="s">
        <v>226</v>
      </c>
      <c r="C211" s="136" t="s">
        <v>227</v>
      </c>
      <c r="D211" s="136" t="s">
        <v>221</v>
      </c>
      <c r="E211" s="136" t="s">
        <v>222</v>
      </c>
      <c r="F211" s="136" t="s">
        <v>223</v>
      </c>
      <c r="G211" s="136" t="s">
        <v>224</v>
      </c>
      <c r="H211" s="142" t="s">
        <v>697</v>
      </c>
      <c r="I211" s="142">
        <v>0</v>
      </c>
      <c r="J211" s="142"/>
      <c r="K211" s="142">
        <v>0</v>
      </c>
      <c r="L211" s="142">
        <f>IFERROR(I211*'Planning sheet'!L695, 0)</f>
        <v>0</v>
      </c>
      <c r="M211" s="142">
        <f>IFERROR(I211*'Planning sheet'!M695, 0)</f>
        <v>0</v>
      </c>
      <c r="N211" s="142">
        <f>IFERROR(I211*'Planning sheet'!N695, 0)</f>
        <v>0</v>
      </c>
      <c r="O211" s="142">
        <f>IFERROR(I211*'Planning sheet'!O695, 0)</f>
        <v>0</v>
      </c>
      <c r="P211" s="142">
        <f>IFERROR(I211*'Planning sheet'!P695, 0)</f>
        <v>0</v>
      </c>
      <c r="Q211" s="142">
        <f>IFERROR(I211*'Planning sheet'!Q695, 0)</f>
        <v>0</v>
      </c>
      <c r="R211" s="142">
        <f>IFERROR(I211*'Planning sheet'!R695, 0)</f>
        <v>0</v>
      </c>
      <c r="S211" s="142">
        <f>IFERROR(I211*'Planning sheet'!S695, 0)</f>
        <v>0</v>
      </c>
      <c r="T211" s="142">
        <f>IFERROR(I211*'Planning sheet'!T695, 0)</f>
        <v>0</v>
      </c>
      <c r="U211" s="142">
        <f>IFERROR(I211*'Planning sheet'!U695, 0)</f>
        <v>0</v>
      </c>
      <c r="V211" s="142">
        <f>IFERROR(I211*'Planning sheet'!V695, 0)</f>
        <v>0</v>
      </c>
      <c r="W211" s="142">
        <f>IFERROR(I211*'Planning sheet'!W695, 0)</f>
        <v>0</v>
      </c>
    </row>
    <row r="212" spans="1:23" ht="15.75" thickBot="1" x14ac:dyDescent="0.3">
      <c r="A212">
        <v>600003798</v>
      </c>
      <c r="B212" t="s">
        <v>226</v>
      </c>
      <c r="C212" t="s">
        <v>227</v>
      </c>
      <c r="D212" t="s">
        <v>221</v>
      </c>
      <c r="E212" t="s">
        <v>222</v>
      </c>
      <c r="F212" t="s">
        <v>223</v>
      </c>
      <c r="G212" t="s">
        <v>224</v>
      </c>
      <c r="H212" s="32" t="s">
        <v>699</v>
      </c>
      <c r="I212" s="32" t="s">
        <v>148</v>
      </c>
      <c r="J212" s="32"/>
      <c r="K212" s="32"/>
      <c r="L212" s="32">
        <f>IFERROR(I212*'Planning sheet'!L697, 0)</f>
        <v>0</v>
      </c>
      <c r="M212" s="32">
        <f>IFERROR(I212*'Planning sheet'!M697, 0)</f>
        <v>0</v>
      </c>
      <c r="N212" s="32">
        <f>IFERROR(I212*'Planning sheet'!N697, 0)</f>
        <v>0</v>
      </c>
      <c r="O212" s="32">
        <f>IFERROR(I212*'Planning sheet'!O697, 0)</f>
        <v>0</v>
      </c>
      <c r="P212" s="32">
        <f>IFERROR(I212*'Planning sheet'!P697, 0)</f>
        <v>0</v>
      </c>
      <c r="Q212" s="32">
        <f>IFERROR(I212*'Planning sheet'!Q697, 0)</f>
        <v>0</v>
      </c>
      <c r="R212" s="32">
        <f>IFERROR(I212*'Planning sheet'!R697, 0)</f>
        <v>0</v>
      </c>
      <c r="S212" s="32">
        <f>IFERROR(I212*'Planning sheet'!S697, 0)</f>
        <v>0</v>
      </c>
      <c r="T212" s="32">
        <f>IFERROR(I212*'Planning sheet'!T697, 0)</f>
        <v>0</v>
      </c>
      <c r="U212" s="32">
        <f>IFERROR(I212*'Planning sheet'!U697, 0)</f>
        <v>0</v>
      </c>
      <c r="V212" s="32">
        <f>IFERROR(I212*'Planning sheet'!V697, 0)</f>
        <v>0</v>
      </c>
      <c r="W212" s="32">
        <f>IFERROR(I212*'Planning sheet'!W697, 0)</f>
        <v>0</v>
      </c>
    </row>
    <row r="213" spans="1:23" s="138" customFormat="1" x14ac:dyDescent="0.25">
      <c r="A213" s="138">
        <v>600003800</v>
      </c>
      <c r="B213" s="138" t="s">
        <v>229</v>
      </c>
      <c r="C213" s="138" t="s">
        <v>227</v>
      </c>
      <c r="D213" s="138" t="s">
        <v>221</v>
      </c>
      <c r="E213" s="138" t="s">
        <v>222</v>
      </c>
      <c r="F213" s="138" t="s">
        <v>223</v>
      </c>
      <c r="G213" s="138" t="s">
        <v>224</v>
      </c>
      <c r="H213" s="143" t="s">
        <v>696</v>
      </c>
      <c r="I213" s="143" t="s">
        <v>148</v>
      </c>
      <c r="J213" s="143"/>
      <c r="K213" s="143"/>
      <c r="L213" s="143">
        <f>IFERROR(I213*'Planning sheet'!L699, 0)</f>
        <v>0</v>
      </c>
      <c r="M213" s="143">
        <f>IFERROR(I213*'Planning sheet'!M699, 0)</f>
        <v>0</v>
      </c>
      <c r="N213" s="143">
        <f>IFERROR(I213*'Planning sheet'!N699, 0)</f>
        <v>0</v>
      </c>
      <c r="O213" s="143">
        <f>IFERROR(I213*'Planning sheet'!O699, 0)</f>
        <v>0</v>
      </c>
      <c r="P213" s="143">
        <f>IFERROR(I213*'Planning sheet'!P699, 0)</f>
        <v>0</v>
      </c>
      <c r="Q213" s="143">
        <f>IFERROR(I213*'Planning sheet'!Q699, 0)</f>
        <v>0</v>
      </c>
      <c r="R213" s="143">
        <f>IFERROR(I213*'Planning sheet'!R699, 0)</f>
        <v>0</v>
      </c>
      <c r="S213" s="143">
        <f>IFERROR(I213*'Planning sheet'!S699, 0)</f>
        <v>0</v>
      </c>
      <c r="T213" s="143">
        <f>IFERROR(I213*'Planning sheet'!T699, 0)</f>
        <v>0</v>
      </c>
      <c r="U213" s="143">
        <f>IFERROR(I213*'Planning sheet'!U699, 0)</f>
        <v>0</v>
      </c>
      <c r="V213" s="143">
        <f>IFERROR(I213*'Planning sheet'!V699, 0)</f>
        <v>0</v>
      </c>
      <c r="W213" s="143">
        <f>IFERROR(I213*'Planning sheet'!W699, 0)</f>
        <v>0</v>
      </c>
    </row>
    <row r="214" spans="1:23" s="136" customFormat="1" x14ac:dyDescent="0.25">
      <c r="A214" s="136">
        <v>600003800</v>
      </c>
      <c r="B214" s="136" t="s">
        <v>229</v>
      </c>
      <c r="C214" s="136" t="s">
        <v>227</v>
      </c>
      <c r="D214" s="136" t="s">
        <v>221</v>
      </c>
      <c r="E214" s="136" t="s">
        <v>222</v>
      </c>
      <c r="F214" s="136" t="s">
        <v>223</v>
      </c>
      <c r="G214" s="136" t="s">
        <v>224</v>
      </c>
      <c r="H214" s="142" t="s">
        <v>697</v>
      </c>
      <c r="I214" s="142">
        <v>0</v>
      </c>
      <c r="J214" s="142"/>
      <c r="K214" s="142">
        <v>0</v>
      </c>
      <c r="L214" s="142">
        <f>IFERROR(I214*'Planning sheet'!L700, 0)</f>
        <v>0</v>
      </c>
      <c r="M214" s="142">
        <f>IFERROR(I214*'Planning sheet'!M700, 0)</f>
        <v>0</v>
      </c>
      <c r="N214" s="142">
        <f>IFERROR(I214*'Planning sheet'!N700, 0)</f>
        <v>0</v>
      </c>
      <c r="O214" s="142">
        <f>IFERROR(I214*'Planning sheet'!O700, 0)</f>
        <v>0</v>
      </c>
      <c r="P214" s="142">
        <f>IFERROR(I214*'Planning sheet'!P700, 0)</f>
        <v>0</v>
      </c>
      <c r="Q214" s="142">
        <f>IFERROR(I214*'Planning sheet'!Q700, 0)</f>
        <v>0</v>
      </c>
      <c r="R214" s="142">
        <f>IFERROR(I214*'Planning sheet'!R700, 0)</f>
        <v>0</v>
      </c>
      <c r="S214" s="142">
        <f>IFERROR(I214*'Planning sheet'!S700, 0)</f>
        <v>0</v>
      </c>
      <c r="T214" s="142">
        <f>IFERROR(I214*'Planning sheet'!T700, 0)</f>
        <v>0</v>
      </c>
      <c r="U214" s="142">
        <f>IFERROR(I214*'Planning sheet'!U700, 0)</f>
        <v>0</v>
      </c>
      <c r="V214" s="142">
        <f>IFERROR(I214*'Planning sheet'!V700, 0)</f>
        <v>0</v>
      </c>
      <c r="W214" s="142">
        <f>IFERROR(I214*'Planning sheet'!W700, 0)</f>
        <v>0</v>
      </c>
    </row>
    <row r="215" spans="1:23" ht="15.75" thickBot="1" x14ac:dyDescent="0.3">
      <c r="A215">
        <v>600003800</v>
      </c>
      <c r="B215" t="s">
        <v>229</v>
      </c>
      <c r="C215" t="s">
        <v>227</v>
      </c>
      <c r="D215" t="s">
        <v>221</v>
      </c>
      <c r="E215" t="s">
        <v>222</v>
      </c>
      <c r="F215" t="s">
        <v>223</v>
      </c>
      <c r="G215" t="s">
        <v>224</v>
      </c>
      <c r="H215" s="32" t="s">
        <v>699</v>
      </c>
      <c r="I215" s="32" t="s">
        <v>148</v>
      </c>
      <c r="J215" s="32"/>
      <c r="K215" s="32"/>
      <c r="L215" s="32">
        <f>IFERROR(I215*'Planning sheet'!L702, 0)</f>
        <v>0</v>
      </c>
      <c r="M215" s="32">
        <f>IFERROR(I215*'Planning sheet'!M702, 0)</f>
        <v>0</v>
      </c>
      <c r="N215" s="32">
        <f>IFERROR(I215*'Planning sheet'!N702, 0)</f>
        <v>0</v>
      </c>
      <c r="O215" s="32">
        <f>IFERROR(I215*'Planning sheet'!O702, 0)</f>
        <v>0</v>
      </c>
      <c r="P215" s="32">
        <f>IFERROR(I215*'Planning sheet'!P702, 0)</f>
        <v>0</v>
      </c>
      <c r="Q215" s="32">
        <f>IFERROR(I215*'Planning sheet'!Q702, 0)</f>
        <v>0</v>
      </c>
      <c r="R215" s="32">
        <f>IFERROR(I215*'Planning sheet'!R702, 0)</f>
        <v>0</v>
      </c>
      <c r="S215" s="32">
        <f>IFERROR(I215*'Planning sheet'!S702, 0)</f>
        <v>0</v>
      </c>
      <c r="T215" s="32">
        <f>IFERROR(I215*'Planning sheet'!T702, 0)</f>
        <v>0</v>
      </c>
      <c r="U215" s="32">
        <f>IFERROR(I215*'Planning sheet'!U702, 0)</f>
        <v>0</v>
      </c>
      <c r="V215" s="32">
        <f>IFERROR(I215*'Planning sheet'!V702, 0)</f>
        <v>0</v>
      </c>
      <c r="W215" s="32">
        <f>IFERROR(I215*'Planning sheet'!W702, 0)</f>
        <v>0</v>
      </c>
    </row>
    <row r="216" spans="1:23" s="138" customFormat="1" x14ac:dyDescent="0.25">
      <c r="A216" s="138">
        <v>600003804</v>
      </c>
      <c r="B216" s="138" t="s">
        <v>231</v>
      </c>
      <c r="C216" s="138" t="s">
        <v>227</v>
      </c>
      <c r="D216" s="138" t="s">
        <v>43</v>
      </c>
      <c r="E216" s="138" t="s">
        <v>232</v>
      </c>
      <c r="F216" s="138" t="s">
        <v>233</v>
      </c>
      <c r="G216" s="138" t="s">
        <v>234</v>
      </c>
      <c r="H216" s="140" t="s">
        <v>683</v>
      </c>
      <c r="I216" s="140">
        <v>243.99951387241958</v>
      </c>
      <c r="J216" s="140"/>
      <c r="K216" s="140"/>
      <c r="L216" s="140">
        <f>IFERROR(I216*'Planning sheet'!L704, 0)</f>
        <v>731.35883120524988</v>
      </c>
      <c r="M216" s="140">
        <f>IFERROR(I216*'Planning sheet'!M704, 0)</f>
        <v>718.52213033177338</v>
      </c>
      <c r="N216" s="140">
        <f>IFERROR(I216*'Planning sheet'!N704, 0)</f>
        <v>718.52213033177338</v>
      </c>
      <c r="O216" s="140">
        <f>IFERROR(I216*'Planning sheet'!O704, 0)</f>
        <v>718.52213033177338</v>
      </c>
      <c r="P216" s="140">
        <f>IFERROR(I216*'Planning sheet'!P704, 0)</f>
        <v>718.52213033177338</v>
      </c>
      <c r="Q216" s="140">
        <f>IFERROR(I216*'Planning sheet'!Q704, 0)</f>
        <v>718.52213033177338</v>
      </c>
      <c r="R216" s="140">
        <f>IFERROR(I216*'Planning sheet'!R704, 0)</f>
        <v>718.52213033177338</v>
      </c>
      <c r="S216" s="140">
        <f>IFERROR(I216*'Planning sheet'!S704, 0)</f>
        <v>718.52213033177338</v>
      </c>
      <c r="T216" s="140">
        <f>IFERROR(I216*'Planning sheet'!T704, 0)</f>
        <v>718.52213033177338</v>
      </c>
      <c r="U216" s="140">
        <f>IFERROR(I216*'Planning sheet'!U704, 0)</f>
        <v>718.52213033177338</v>
      </c>
      <c r="V216" s="140">
        <f>IFERROR(I216*'Planning sheet'!V704, 0)</f>
        <v>718.52213033177338</v>
      </c>
      <c r="W216" s="140">
        <f>IFERROR(I216*'Planning sheet'!W704, 0)</f>
        <v>718.52213033177338</v>
      </c>
    </row>
    <row r="217" spans="1:23" s="136" customFormat="1" ht="15.75" thickBot="1" x14ac:dyDescent="0.3">
      <c r="A217" s="136">
        <v>600003804</v>
      </c>
      <c r="B217" s="136" t="s">
        <v>231</v>
      </c>
      <c r="C217" s="136" t="s">
        <v>227</v>
      </c>
      <c r="D217" s="136" t="s">
        <v>43</v>
      </c>
      <c r="E217" s="136" t="s">
        <v>232</v>
      </c>
      <c r="F217" s="136" t="s">
        <v>233</v>
      </c>
      <c r="G217" s="136" t="s">
        <v>234</v>
      </c>
      <c r="H217" s="142" t="s">
        <v>697</v>
      </c>
      <c r="I217" s="142">
        <v>0</v>
      </c>
      <c r="J217" s="142"/>
      <c r="K217" s="142">
        <v>0</v>
      </c>
      <c r="L217" s="142">
        <f>IFERROR(I217*'Planning sheet'!L706, 0)</f>
        <v>0</v>
      </c>
      <c r="M217" s="142">
        <f>IFERROR(I217*'Planning sheet'!M706, 0)</f>
        <v>0</v>
      </c>
      <c r="N217" s="142">
        <f>IFERROR(I217*'Planning sheet'!N706, 0)</f>
        <v>0</v>
      </c>
      <c r="O217" s="142">
        <f>IFERROR(I217*'Planning sheet'!O706, 0)</f>
        <v>0</v>
      </c>
      <c r="P217" s="142">
        <f>IFERROR(I217*'Planning sheet'!P706, 0)</f>
        <v>0</v>
      </c>
      <c r="Q217" s="142">
        <f>IFERROR(I217*'Planning sheet'!Q706, 0)</f>
        <v>0</v>
      </c>
      <c r="R217" s="142">
        <f>IFERROR(I217*'Planning sheet'!R706, 0)</f>
        <v>0</v>
      </c>
      <c r="S217" s="142">
        <f>IFERROR(I217*'Planning sheet'!S706, 0)</f>
        <v>0</v>
      </c>
      <c r="T217" s="142">
        <f>IFERROR(I217*'Planning sheet'!T706, 0)</f>
        <v>0</v>
      </c>
      <c r="U217" s="142">
        <f>IFERROR(I217*'Planning sheet'!U706, 0)</f>
        <v>0</v>
      </c>
      <c r="V217" s="142">
        <f>IFERROR(I217*'Planning sheet'!V706, 0)</f>
        <v>0</v>
      </c>
      <c r="W217" s="142">
        <f>IFERROR(I217*'Planning sheet'!W706, 0)</f>
        <v>0</v>
      </c>
    </row>
    <row r="218" spans="1:23" s="138" customFormat="1" x14ac:dyDescent="0.25">
      <c r="A218" s="138">
        <v>600003805</v>
      </c>
      <c r="B218" s="138" t="s">
        <v>236</v>
      </c>
      <c r="C218" s="138" t="s">
        <v>211</v>
      </c>
      <c r="D218" s="138" t="s">
        <v>38</v>
      </c>
      <c r="E218" s="138" t="s">
        <v>237</v>
      </c>
      <c r="F218" s="138" t="s">
        <v>238</v>
      </c>
      <c r="G218" s="138" t="s">
        <v>236</v>
      </c>
      <c r="H218" s="140" t="s">
        <v>683</v>
      </c>
      <c r="I218" s="140">
        <v>245.41915018511645</v>
      </c>
      <c r="J218" s="140"/>
      <c r="K218" s="140"/>
      <c r="L218" s="140">
        <f>IFERROR(I218*'Planning sheet'!L713, 0)</f>
        <v>3926.7064029618632</v>
      </c>
      <c r="M218" s="140">
        <f>IFERROR(I218*'Planning sheet'!M713, 0)</f>
        <v>6443.3248857889566</v>
      </c>
      <c r="N218" s="140">
        <f>IFERROR(I218*'Planning sheet'!N713, 0)</f>
        <v>6443.3248857889566</v>
      </c>
      <c r="O218" s="140">
        <f>IFERROR(I218*'Planning sheet'!O713, 0)</f>
        <v>6443.3248857889566</v>
      </c>
      <c r="P218" s="140">
        <f>IFERROR(I218*'Planning sheet'!P713, 0)</f>
        <v>6443.3248857889566</v>
      </c>
      <c r="Q218" s="140">
        <f>IFERROR(I218*'Planning sheet'!Q713, 0)</f>
        <v>6443.3248857889566</v>
      </c>
      <c r="R218" s="140">
        <f>IFERROR(I218*'Planning sheet'!R713, 0)</f>
        <v>6443.3248857889566</v>
      </c>
      <c r="S218" s="140">
        <f>IFERROR(I218*'Planning sheet'!S713, 0)</f>
        <v>6443.3248857889566</v>
      </c>
      <c r="T218" s="140">
        <f>IFERROR(I218*'Planning sheet'!T713, 0)</f>
        <v>6443.3248857889566</v>
      </c>
      <c r="U218" s="140">
        <f>IFERROR(I218*'Planning sheet'!U713, 0)</f>
        <v>6443.3248857889566</v>
      </c>
      <c r="V218" s="140">
        <f>IFERROR(I218*'Planning sheet'!V713, 0)</f>
        <v>6443.3248857889566</v>
      </c>
      <c r="W218" s="140">
        <f>IFERROR(I218*'Planning sheet'!W713, 0)</f>
        <v>6443.3248857889566</v>
      </c>
    </row>
    <row r="219" spans="1:23" s="136" customFormat="1" ht="15.75" thickBot="1" x14ac:dyDescent="0.3">
      <c r="A219" s="136">
        <v>600003805</v>
      </c>
      <c r="B219" s="136" t="s">
        <v>236</v>
      </c>
      <c r="C219" s="136" t="s">
        <v>211</v>
      </c>
      <c r="D219" s="136" t="s">
        <v>38</v>
      </c>
      <c r="E219" s="136" t="s">
        <v>237</v>
      </c>
      <c r="F219" s="136" t="s">
        <v>238</v>
      </c>
      <c r="G219" s="136" t="s">
        <v>236</v>
      </c>
      <c r="H219" s="142" t="s">
        <v>697</v>
      </c>
      <c r="I219" s="142">
        <v>203.9798841004463</v>
      </c>
      <c r="J219" s="142"/>
      <c r="K219" s="142">
        <v>27561.15</v>
      </c>
      <c r="L219" s="142">
        <f>IFERROR(I219*'Planning sheet'!L718, 0)</f>
        <v>9202.9604309598344</v>
      </c>
      <c r="M219" s="142">
        <f>IFERROR(I219*'Planning sheet'!M718, 0)</f>
        <v>9151.0743074254387</v>
      </c>
      <c r="N219" s="142">
        <f>IFERROR(I219*'Planning sheet'!N718, 0)</f>
        <v>9099.1881838910449</v>
      </c>
      <c r="O219" s="142">
        <f>IFERROR(I219*'Planning sheet'!O718, 0)</f>
        <v>9292.0779212771868</v>
      </c>
      <c r="P219" s="142">
        <f>IFERROR(I219*'Planning sheet'!P718, 0)</f>
        <v>9199.3958209227058</v>
      </c>
      <c r="Q219" s="142">
        <f>IFERROR(I219*'Planning sheet'!Q718, 0)</f>
        <v>9269.8976278485825</v>
      </c>
      <c r="R219" s="142">
        <f>IFERROR(I219*'Planning sheet'!R718, 0)</f>
        <v>9136.4195506740107</v>
      </c>
      <c r="S219" s="142">
        <f>IFERROR(I219*'Planning sheet'!S718, 0)</f>
        <v>9247.7173344199764</v>
      </c>
      <c r="T219" s="142">
        <f>IFERROR(I219*'Planning sheet'!T718, 0)</f>
        <v>9155.0352340654954</v>
      </c>
      <c r="U219" s="142">
        <f>IFERROR(I219*'Planning sheet'!U718, 0)</f>
        <v>9184.7410641712795</v>
      </c>
      <c r="V219" s="142">
        <f>IFERROR(I219*'Planning sheet'!V718, 0)</f>
        <v>9092.0589638167985</v>
      </c>
      <c r="W219" s="142">
        <f>IFERROR(I219*'Planning sheet'!W718, 0)</f>
        <v>9162.5607707426752</v>
      </c>
    </row>
    <row r="220" spans="1:23" s="138" customFormat="1" x14ac:dyDescent="0.25">
      <c r="A220" s="138">
        <v>600003806</v>
      </c>
      <c r="B220" s="138" t="s">
        <v>240</v>
      </c>
      <c r="C220" s="138" t="s">
        <v>227</v>
      </c>
      <c r="D220" s="138" t="s">
        <v>38</v>
      </c>
      <c r="E220" s="138" t="s">
        <v>237</v>
      </c>
      <c r="F220" s="138" t="s">
        <v>238</v>
      </c>
      <c r="G220" s="138" t="s">
        <v>236</v>
      </c>
      <c r="H220" s="140" t="s">
        <v>683</v>
      </c>
      <c r="I220" s="140">
        <v>456.01972344866249</v>
      </c>
      <c r="J220" s="140"/>
      <c r="K220" s="140"/>
      <c r="L220" s="140">
        <f>IFERROR(I220*'Planning sheet'!L723, 0)</f>
        <v>2140.7240229852</v>
      </c>
      <c r="M220" s="140">
        <f>IFERROR(I220*'Planning sheet'!M723, 0)</f>
        <v>7234.0810318263766</v>
      </c>
      <c r="N220" s="140">
        <f>IFERROR(I220*'Planning sheet'!N723, 0)</f>
        <v>5318.3417516377085</v>
      </c>
      <c r="O220" s="140">
        <f>IFERROR(I220*'Planning sheet'!O723, 0)</f>
        <v>5532.2541460187213</v>
      </c>
      <c r="P220" s="140">
        <f>IFERROR(I220*'Planning sheet'!P723, 0)</f>
        <v>5528.0807252239274</v>
      </c>
      <c r="Q220" s="140">
        <f>IFERROR(I220*'Planning sheet'!Q723, 0)</f>
        <v>6949.3200062754659</v>
      </c>
      <c r="R220" s="140">
        <f>IFERROR(I220*'Planning sheet'!R723, 0)</f>
        <v>6206.7822802898527</v>
      </c>
      <c r="S220" s="140">
        <f>IFERROR(I220*'Planning sheet'!S723, 0)</f>
        <v>6206.8952244706898</v>
      </c>
      <c r="T220" s="140">
        <f>IFERROR(I220*'Planning sheet'!T723, 0)</f>
        <v>6199.8059785984906</v>
      </c>
      <c r="U220" s="140">
        <f>IFERROR(I220*'Planning sheet'!U723, 0)</f>
        <v>6929.5560881537813</v>
      </c>
      <c r="V220" s="140">
        <f>IFERROR(I220*'Planning sheet'!V723, 0)</f>
        <v>6218.6082494976417</v>
      </c>
      <c r="W220" s="140">
        <f>IFERROR(I220*'Planning sheet'!W723, 0)</f>
        <v>6195.4511047256638</v>
      </c>
    </row>
    <row r="221" spans="1:23" s="136" customFormat="1" ht="15.75" thickBot="1" x14ac:dyDescent="0.3">
      <c r="A221" s="136">
        <v>600003806</v>
      </c>
      <c r="B221" s="136" t="s">
        <v>240</v>
      </c>
      <c r="C221" s="136" t="s">
        <v>227</v>
      </c>
      <c r="D221" s="136" t="s">
        <v>38</v>
      </c>
      <c r="E221" s="136" t="s">
        <v>237</v>
      </c>
      <c r="F221" s="136" t="s">
        <v>238</v>
      </c>
      <c r="G221" s="136" t="s">
        <v>236</v>
      </c>
      <c r="H221" s="142" t="s">
        <v>697</v>
      </c>
      <c r="I221" s="142">
        <v>262.56011904761903</v>
      </c>
      <c r="J221" s="142"/>
      <c r="K221" s="142">
        <v>8822.02</v>
      </c>
      <c r="L221" s="142">
        <f>IFERROR(I221*'Planning sheet'!L725, 0)</f>
        <v>7589.4663944839258</v>
      </c>
      <c r="M221" s="142">
        <f>IFERROR(I221*'Planning sheet'!M725, 0)</f>
        <v>3424.3369510635175</v>
      </c>
      <c r="N221" s="142">
        <f>IFERROR(I221*'Planning sheet'!N725, 0)</f>
        <v>362.22281072388199</v>
      </c>
      <c r="O221" s="142">
        <f>IFERROR(I221*'Planning sheet'!O725, 0)</f>
        <v>12.594722478521872</v>
      </c>
      <c r="P221" s="142">
        <f>IFERROR(I221*'Planning sheet'!P725, 0)</f>
        <v>295.51382886645212</v>
      </c>
      <c r="Q221" s="142">
        <f>IFERROR(I221*'Planning sheet'!Q725, 0)</f>
        <v>75.205483510648449</v>
      </c>
      <c r="R221" s="142">
        <f>IFERROR(I221*'Planning sheet'!R725, 0)</f>
        <v>282.42424653896052</v>
      </c>
      <c r="S221" s="142">
        <f>IFERROR(I221*'Planning sheet'!S725, 0)</f>
        <v>174.50583742292716</v>
      </c>
      <c r="T221" s="142">
        <f>IFERROR(I221*'Planning sheet'!T725, 0)</f>
        <v>70.669166759094693</v>
      </c>
      <c r="U221" s="142">
        <f>IFERROR(I221*'Planning sheet'!U725, 0)</f>
        <v>176.81233323955033</v>
      </c>
      <c r="V221" s="142">
        <f>IFERROR(I221*'Planning sheet'!V725, 0)</f>
        <v>62.149976247257143</v>
      </c>
      <c r="W221" s="142">
        <f>IFERROR(I221*'Planning sheet'!W725, 0)</f>
        <v>275.89283166039758</v>
      </c>
    </row>
    <row r="222" spans="1:23" s="138" customFormat="1" x14ac:dyDescent="0.25">
      <c r="A222" s="138">
        <v>600003808</v>
      </c>
      <c r="B222" s="138" t="s">
        <v>242</v>
      </c>
      <c r="C222" s="138" t="s">
        <v>227</v>
      </c>
      <c r="D222" s="138" t="s">
        <v>38</v>
      </c>
      <c r="E222" s="138" t="s">
        <v>237</v>
      </c>
      <c r="F222" s="138" t="s">
        <v>238</v>
      </c>
      <c r="G222" s="138" t="s">
        <v>236</v>
      </c>
      <c r="H222" s="140" t="s">
        <v>683</v>
      </c>
      <c r="I222" s="140" t="s">
        <v>148</v>
      </c>
      <c r="J222" s="140"/>
      <c r="K222" s="140"/>
      <c r="L222" s="140">
        <f>IFERROR(I222*'Planning sheet'!L734, 0)</f>
        <v>0</v>
      </c>
      <c r="M222" s="140">
        <f>IFERROR(I222*'Planning sheet'!M734, 0)</f>
        <v>0</v>
      </c>
      <c r="N222" s="140">
        <f>IFERROR(I222*'Planning sheet'!N734, 0)</f>
        <v>0</v>
      </c>
      <c r="O222" s="140">
        <f>IFERROR(I222*'Planning sheet'!O734, 0)</f>
        <v>0</v>
      </c>
      <c r="P222" s="140">
        <f>IFERROR(I222*'Planning sheet'!P734, 0)</f>
        <v>0</v>
      </c>
      <c r="Q222" s="140">
        <f>IFERROR(I222*'Planning sheet'!Q734, 0)</f>
        <v>0</v>
      </c>
      <c r="R222" s="140">
        <f>IFERROR(I222*'Planning sheet'!R734, 0)</f>
        <v>0</v>
      </c>
      <c r="S222" s="140">
        <f>IFERROR(I222*'Planning sheet'!S734, 0)</f>
        <v>0</v>
      </c>
      <c r="T222" s="140">
        <f>IFERROR(I222*'Planning sheet'!T734, 0)</f>
        <v>0</v>
      </c>
      <c r="U222" s="140">
        <f>IFERROR(I222*'Planning sheet'!U734, 0)</f>
        <v>0</v>
      </c>
      <c r="V222" s="140">
        <f>IFERROR(I222*'Planning sheet'!V734, 0)</f>
        <v>0</v>
      </c>
      <c r="W222" s="140">
        <f>IFERROR(I222*'Planning sheet'!W734, 0)</f>
        <v>0</v>
      </c>
    </row>
    <row r="223" spans="1:23" s="136" customFormat="1" ht="15.75" thickBot="1" x14ac:dyDescent="0.3">
      <c r="A223" s="136">
        <v>600003808</v>
      </c>
      <c r="B223" s="136" t="s">
        <v>242</v>
      </c>
      <c r="C223" s="136" t="s">
        <v>227</v>
      </c>
      <c r="D223" s="136" t="s">
        <v>38</v>
      </c>
      <c r="E223" s="136" t="s">
        <v>237</v>
      </c>
      <c r="F223" s="136" t="s">
        <v>238</v>
      </c>
      <c r="G223" s="136" t="s">
        <v>236</v>
      </c>
      <c r="H223" s="142" t="s">
        <v>697</v>
      </c>
      <c r="I223" s="142">
        <v>261</v>
      </c>
      <c r="J223" s="142"/>
      <c r="K223" s="142">
        <v>3393</v>
      </c>
      <c r="L223" s="142">
        <f>IFERROR(I223*'Planning sheet'!L736, 0)</f>
        <v>3393</v>
      </c>
      <c r="M223" s="142">
        <f>IFERROR(I223*'Planning sheet'!M736, 0)</f>
        <v>3393</v>
      </c>
      <c r="N223" s="142">
        <f>IFERROR(I223*'Planning sheet'!N736, 0)</f>
        <v>3393</v>
      </c>
      <c r="O223" s="142">
        <f>IFERROR(I223*'Planning sheet'!O736, 0)</f>
        <v>3393</v>
      </c>
      <c r="P223" s="142">
        <f>IFERROR(I223*'Planning sheet'!P736, 0)</f>
        <v>3393</v>
      </c>
      <c r="Q223" s="142">
        <f>IFERROR(I223*'Planning sheet'!Q736, 0)</f>
        <v>3393</v>
      </c>
      <c r="R223" s="142">
        <f>IFERROR(I223*'Planning sheet'!R736, 0)</f>
        <v>3393</v>
      </c>
      <c r="S223" s="142">
        <f>IFERROR(I223*'Planning sheet'!S736, 0)</f>
        <v>3393</v>
      </c>
      <c r="T223" s="142">
        <f>IFERROR(I223*'Planning sheet'!T736, 0)</f>
        <v>3393</v>
      </c>
      <c r="U223" s="142">
        <f>IFERROR(I223*'Planning sheet'!U736, 0)</f>
        <v>3393</v>
      </c>
      <c r="V223" s="142">
        <f>IFERROR(I223*'Planning sheet'!V736, 0)</f>
        <v>3393</v>
      </c>
      <c r="W223" s="142">
        <f>IFERROR(I223*'Planning sheet'!W736, 0)</f>
        <v>3393</v>
      </c>
    </row>
    <row r="224" spans="1:23" s="138" customFormat="1" x14ac:dyDescent="0.25">
      <c r="A224" s="138">
        <v>600003809</v>
      </c>
      <c r="B224" s="138" t="s">
        <v>244</v>
      </c>
      <c r="C224" s="138" t="s">
        <v>227</v>
      </c>
      <c r="D224" s="138" t="s">
        <v>38</v>
      </c>
      <c r="E224" s="138" t="s">
        <v>237</v>
      </c>
      <c r="F224" s="138" t="s">
        <v>238</v>
      </c>
      <c r="G224" s="138" t="s">
        <v>236</v>
      </c>
      <c r="H224" s="140" t="s">
        <v>683</v>
      </c>
      <c r="I224" s="140">
        <v>537.38183992334484</v>
      </c>
      <c r="J224" s="140"/>
      <c r="K224" s="140"/>
      <c r="L224" s="140">
        <f>IFERROR(I224*'Planning sheet'!L742, 0)</f>
        <v>2836.2516631526605</v>
      </c>
      <c r="M224" s="140">
        <f>IFERROR(I224*'Planning sheet'!M742, 0)</f>
        <v>5911.776953688407</v>
      </c>
      <c r="N224" s="140">
        <f>IFERROR(I224*'Planning sheet'!N742, 0)</f>
        <v>2549.3942581885349</v>
      </c>
      <c r="O224" s="140">
        <f>IFERROR(I224*'Planning sheet'!O742, 0)</f>
        <v>6020.0360992068436</v>
      </c>
      <c r="P224" s="140">
        <f>IFERROR(I224*'Planning sheet'!P742, 0)</f>
        <v>2731.4938480591445</v>
      </c>
      <c r="Q224" s="140">
        <f>IFERROR(I224*'Planning sheet'!Q742, 0)</f>
        <v>2822.5436429944493</v>
      </c>
      <c r="R224" s="140">
        <f>IFERROR(I224*'Planning sheet'!R742, 0)</f>
        <v>3456.4625724633688</v>
      </c>
      <c r="S224" s="140">
        <f>IFERROR(I224*'Planning sheet'!S742, 0)</f>
        <v>354.27406328304147</v>
      </c>
      <c r="T224" s="140">
        <f>IFERROR(I224*'Planning sheet'!T742, 0)</f>
        <v>354.27406328304147</v>
      </c>
      <c r="U224" s="140">
        <f>IFERROR(I224*'Planning sheet'!U742, 0)</f>
        <v>3456.4625724633688</v>
      </c>
      <c r="V224" s="140">
        <f>IFERROR(I224*'Planning sheet'!V742, 0)</f>
        <v>354.27406328304147</v>
      </c>
      <c r="W224" s="140">
        <f>IFERROR(I224*'Planning sheet'!W742, 0)</f>
        <v>354.27406328304147</v>
      </c>
    </row>
    <row r="225" spans="1:23" s="136" customFormat="1" ht="15.75" thickBot="1" x14ac:dyDescent="0.3">
      <c r="A225" s="136">
        <v>600003809</v>
      </c>
      <c r="B225" s="136" t="s">
        <v>244</v>
      </c>
      <c r="C225" s="136" t="s">
        <v>227</v>
      </c>
      <c r="D225" s="136" t="s">
        <v>38</v>
      </c>
      <c r="E225" s="136" t="s">
        <v>237</v>
      </c>
      <c r="F225" s="136" t="s">
        <v>238</v>
      </c>
      <c r="G225" s="136" t="s">
        <v>236</v>
      </c>
      <c r="H225" s="142" t="s">
        <v>697</v>
      </c>
      <c r="I225" s="142">
        <v>0</v>
      </c>
      <c r="J225" s="142"/>
      <c r="K225" s="142">
        <v>0</v>
      </c>
      <c r="L225" s="142">
        <f>IFERROR(I225*'Planning sheet'!L745, 0)</f>
        <v>0</v>
      </c>
      <c r="M225" s="142">
        <f>IFERROR(I225*'Planning sheet'!M745, 0)</f>
        <v>0</v>
      </c>
      <c r="N225" s="142">
        <f>IFERROR(I225*'Planning sheet'!N745, 0)</f>
        <v>0</v>
      </c>
      <c r="O225" s="142">
        <f>IFERROR(I225*'Planning sheet'!O745, 0)</f>
        <v>0</v>
      </c>
      <c r="P225" s="142">
        <f>IFERROR(I225*'Planning sheet'!P745, 0)</f>
        <v>0</v>
      </c>
      <c r="Q225" s="142">
        <f>IFERROR(I225*'Planning sheet'!Q745, 0)</f>
        <v>0</v>
      </c>
      <c r="R225" s="142">
        <f>IFERROR(I225*'Planning sheet'!R745, 0)</f>
        <v>0</v>
      </c>
      <c r="S225" s="142">
        <f>IFERROR(I225*'Planning sheet'!S745, 0)</f>
        <v>0</v>
      </c>
      <c r="T225" s="142">
        <f>IFERROR(I225*'Planning sheet'!T745, 0)</f>
        <v>0</v>
      </c>
      <c r="U225" s="142">
        <f>IFERROR(I225*'Planning sheet'!U745, 0)</f>
        <v>0</v>
      </c>
      <c r="V225" s="142">
        <f>IFERROR(I225*'Planning sheet'!V745, 0)</f>
        <v>0</v>
      </c>
      <c r="W225" s="142">
        <f>IFERROR(I225*'Planning sheet'!W745, 0)</f>
        <v>0</v>
      </c>
    </row>
    <row r="226" spans="1:23" s="138" customFormat="1" x14ac:dyDescent="0.25">
      <c r="A226" s="138">
        <v>600003812</v>
      </c>
      <c r="B226" s="138" t="s">
        <v>246</v>
      </c>
      <c r="C226" s="138" t="s">
        <v>211</v>
      </c>
      <c r="D226" s="138" t="s">
        <v>62</v>
      </c>
      <c r="E226" s="138" t="s">
        <v>216</v>
      </c>
      <c r="F226" s="138" t="s">
        <v>247</v>
      </c>
      <c r="G226" s="138" t="s">
        <v>248</v>
      </c>
      <c r="H226" s="140" t="s">
        <v>683</v>
      </c>
      <c r="I226" s="140">
        <v>37.289247476755307</v>
      </c>
      <c r="J226" s="140"/>
      <c r="K226" s="140"/>
      <c r="L226" s="140">
        <f>IFERROR(I226*'Planning sheet'!L752, 0)</f>
        <v>21122.487572099053</v>
      </c>
      <c r="M226" s="140">
        <f>IFERROR(I226*'Planning sheet'!M752, 0)</f>
        <v>21122.487572099053</v>
      </c>
      <c r="N226" s="140">
        <f>IFERROR(I226*'Planning sheet'!N752, 0)</f>
        <v>21122.487572099053</v>
      </c>
      <c r="O226" s="140">
        <f>IFERROR(I226*'Planning sheet'!O752, 0)</f>
        <v>21122.487572099053</v>
      </c>
      <c r="P226" s="140">
        <f>IFERROR(I226*'Planning sheet'!P752, 0)</f>
        <v>21122.487572099053</v>
      </c>
      <c r="Q226" s="140">
        <f>IFERROR(I226*'Planning sheet'!Q752, 0)</f>
        <v>21122.487572099053</v>
      </c>
      <c r="R226" s="140">
        <f>IFERROR(I226*'Planning sheet'!R752, 0)</f>
        <v>21122.487572099053</v>
      </c>
      <c r="S226" s="140">
        <f>IFERROR(I226*'Planning sheet'!S752, 0)</f>
        <v>21122.487572099053</v>
      </c>
      <c r="T226" s="140">
        <f>IFERROR(I226*'Planning sheet'!T752, 0)</f>
        <v>21122.487572099053</v>
      </c>
      <c r="U226" s="140">
        <f>IFERROR(I226*'Planning sheet'!U752, 0)</f>
        <v>21122.487572099053</v>
      </c>
      <c r="V226" s="140">
        <f>IFERROR(I226*'Planning sheet'!V752, 0)</f>
        <v>21122.487572099053</v>
      </c>
      <c r="W226" s="140">
        <f>IFERROR(I226*'Planning sheet'!W752, 0)</f>
        <v>21122.487572099053</v>
      </c>
    </row>
    <row r="227" spans="1:23" s="136" customFormat="1" ht="15.75" thickBot="1" x14ac:dyDescent="0.3">
      <c r="A227" s="136">
        <v>600003812</v>
      </c>
      <c r="B227" s="136" t="s">
        <v>246</v>
      </c>
      <c r="C227" s="136" t="s">
        <v>211</v>
      </c>
      <c r="D227" s="136" t="s">
        <v>62</v>
      </c>
      <c r="E227" s="136" t="s">
        <v>216</v>
      </c>
      <c r="F227" s="136" t="s">
        <v>247</v>
      </c>
      <c r="G227" s="136" t="s">
        <v>248</v>
      </c>
      <c r="H227" s="142" t="s">
        <v>697</v>
      </c>
      <c r="I227" s="142">
        <v>60.810004520114504</v>
      </c>
      <c r="J227" s="142"/>
      <c r="K227" s="142">
        <v>4035.96</v>
      </c>
      <c r="L227" s="142">
        <f>IFERROR(I227*'Planning sheet'!L754, 0)</f>
        <v>24197.527861348237</v>
      </c>
      <c r="M227" s="142">
        <f>IFERROR(I227*'Planning sheet'!M754, 0)</f>
        <v>24170.174222018457</v>
      </c>
      <c r="N227" s="142">
        <f>IFERROR(I227*'Planning sheet'!N754, 0)</f>
        <v>24203.630587208791</v>
      </c>
      <c r="O227" s="142">
        <f>IFERROR(I227*'Planning sheet'!O754, 0)</f>
        <v>24176.276947879014</v>
      </c>
      <c r="P227" s="142">
        <f>IFERROR(I227*'Planning sheet'!P754, 0)</f>
        <v>24209.733313069348</v>
      </c>
      <c r="Q227" s="142">
        <f>IFERROR(I227*'Planning sheet'!Q754, 0)</f>
        <v>24182.379673739568</v>
      </c>
      <c r="R227" s="142">
        <f>IFERROR(I227*'Planning sheet'!R754, 0)</f>
        <v>24215.836038929905</v>
      </c>
      <c r="S227" s="142">
        <f>IFERROR(I227*'Planning sheet'!S754, 0)</f>
        <v>24188.482399600125</v>
      </c>
      <c r="T227" s="142">
        <f>IFERROR(I227*'Planning sheet'!T754, 0)</f>
        <v>24221.938764790459</v>
      </c>
      <c r="U227" s="142">
        <f>IFERROR(I227*'Planning sheet'!U754, 0)</f>
        <v>24194.585125460682</v>
      </c>
      <c r="V227" s="142">
        <f>IFERROR(I227*'Planning sheet'!V754, 0)</f>
        <v>24167.231486130902</v>
      </c>
      <c r="W227" s="142">
        <f>IFERROR(I227*'Planning sheet'!W754, 0)</f>
        <v>24200.687851321236</v>
      </c>
    </row>
    <row r="228" spans="1:23" s="138" customFormat="1" x14ac:dyDescent="0.25">
      <c r="A228" s="138">
        <v>600003814</v>
      </c>
      <c r="B228" s="138" t="s">
        <v>250</v>
      </c>
      <c r="C228" s="138" t="s">
        <v>211</v>
      </c>
      <c r="D228" s="138" t="s">
        <v>46</v>
      </c>
      <c r="E228" s="138" t="s">
        <v>251</v>
      </c>
      <c r="F228" s="138" t="s">
        <v>252</v>
      </c>
      <c r="G228" s="138" t="s">
        <v>253</v>
      </c>
      <c r="H228" s="140" t="s">
        <v>683</v>
      </c>
      <c r="I228" s="140">
        <v>68.794790885144693</v>
      </c>
      <c r="J228" s="140"/>
      <c r="K228" s="140"/>
      <c r="L228" s="140">
        <f>IFERROR(I228*'Planning sheet'!L760, 0)</f>
        <v>61584.380561589103</v>
      </c>
      <c r="M228" s="140">
        <f>IFERROR(I228*'Planning sheet'!M760, 0)</f>
        <v>54862.272520255159</v>
      </c>
      <c r="N228" s="140">
        <f>IFERROR(I228*'Planning sheet'!N760, 0)</f>
        <v>60867.944270548534</v>
      </c>
      <c r="O228" s="140">
        <f>IFERROR(I228*'Planning sheet'!O760, 0)</f>
        <v>61772.599039371824</v>
      </c>
      <c r="P228" s="140">
        <f>IFERROR(I228*'Planning sheet'!P760, 0)</f>
        <v>55968.768253097514</v>
      </c>
      <c r="Q228" s="140">
        <f>IFERROR(I228*'Planning sheet'!Q760, 0)</f>
        <v>56058.125305242684</v>
      </c>
      <c r="R228" s="140">
        <f>IFERROR(I228*'Planning sheet'!R760, 0)</f>
        <v>55968.768253097514</v>
      </c>
      <c r="S228" s="140">
        <f>IFERROR(I228*'Planning sheet'!S760, 0)</f>
        <v>56058.125305242684</v>
      </c>
      <c r="T228" s="140">
        <f>IFERROR(I228*'Planning sheet'!T760, 0)</f>
        <v>56058.125305242684</v>
      </c>
      <c r="U228" s="140">
        <f>IFERROR(I228*'Planning sheet'!U760, 0)</f>
        <v>55431.981782156268</v>
      </c>
      <c r="V228" s="140">
        <f>IFERROR(I228*'Planning sheet'!V760, 0)</f>
        <v>55500.033328770252</v>
      </c>
      <c r="W228" s="140">
        <f>IFERROR(I228*'Planning sheet'!W760, 0)</f>
        <v>55431.981782156268</v>
      </c>
    </row>
    <row r="229" spans="1:23" s="136" customFormat="1" ht="15.75" thickBot="1" x14ac:dyDescent="0.3">
      <c r="A229" s="136">
        <v>600003814</v>
      </c>
      <c r="B229" s="136" t="s">
        <v>250</v>
      </c>
      <c r="C229" s="136" t="s">
        <v>211</v>
      </c>
      <c r="D229" s="136" t="s">
        <v>46</v>
      </c>
      <c r="E229" s="136" t="s">
        <v>251</v>
      </c>
      <c r="F229" s="136" t="s">
        <v>252</v>
      </c>
      <c r="G229" s="136" t="s">
        <v>253</v>
      </c>
      <c r="H229" s="142" t="s">
        <v>697</v>
      </c>
      <c r="I229" s="142">
        <v>62.290002091612628</v>
      </c>
      <c r="J229" s="142"/>
      <c r="K229" s="142">
        <v>23824.68</v>
      </c>
      <c r="L229" s="142">
        <f>IFERROR(I229*'Planning sheet'!L764, 0)</f>
        <v>13323.234163256331</v>
      </c>
      <c r="M229" s="142">
        <f>IFERROR(I229*'Planning sheet'!M764, 0)</f>
        <v>13343.345621946368</v>
      </c>
      <c r="N229" s="142">
        <f>IFERROR(I229*'Planning sheet'!N764, 0)</f>
        <v>13344.872842734781</v>
      </c>
      <c r="O229" s="142">
        <f>IFERROR(I229*'Planning sheet'!O764, 0)</f>
        <v>13324.595603172998</v>
      </c>
      <c r="P229" s="142">
        <f>IFERROR(I229*'Planning sheet'!P764, 0)</f>
        <v>13327.016414925465</v>
      </c>
      <c r="Q229" s="142">
        <f>IFERROR(I229*'Planning sheet'!Q764, 0)</f>
        <v>13348.193200602402</v>
      </c>
      <c r="R229" s="142">
        <f>IFERROR(I229*'Planning sheet'!R764, 0)</f>
        <v>13325.698011518218</v>
      </c>
      <c r="S229" s="142">
        <f>IFERROR(I229*'Planning sheet'!S764, 0)</f>
        <v>13334.416796776844</v>
      </c>
      <c r="T229" s="142">
        <f>IFERROR(I229*'Planning sheet'!T764, 0)</f>
        <v>13318.21958119882</v>
      </c>
      <c r="U229" s="142">
        <f>IFERROR(I229*'Planning sheet'!U764, 0)</f>
        <v>13345.725804671134</v>
      </c>
      <c r="V229" s="142">
        <f>IFERROR(I229*'Planning sheet'!V764, 0)</f>
        <v>13373.904996061658</v>
      </c>
      <c r="W229" s="142">
        <f>IFERROR(I229*'Planning sheet'!W764, 0)</f>
        <v>13364.037218278994</v>
      </c>
    </row>
    <row r="230" spans="1:23" s="138" customFormat="1" x14ac:dyDescent="0.25">
      <c r="A230" s="138">
        <v>600003815</v>
      </c>
      <c r="B230" s="138" t="s">
        <v>255</v>
      </c>
      <c r="C230" s="138" t="s">
        <v>227</v>
      </c>
      <c r="D230" s="138" t="s">
        <v>46</v>
      </c>
      <c r="E230" s="138" t="s">
        <v>251</v>
      </c>
      <c r="F230" s="138" t="s">
        <v>252</v>
      </c>
      <c r="G230" s="138" t="s">
        <v>253</v>
      </c>
      <c r="H230" s="140" t="s">
        <v>683</v>
      </c>
      <c r="I230" s="140">
        <v>131.94856881677688</v>
      </c>
      <c r="J230" s="140"/>
      <c r="K230" s="140"/>
      <c r="L230" s="140">
        <f>IFERROR(I230*'Planning sheet'!L770, 0)</f>
        <v>6909.1127868953226</v>
      </c>
      <c r="M230" s="140">
        <f>IFERROR(I230*'Planning sheet'!M770, 0)</f>
        <v>6731.0977205575791</v>
      </c>
      <c r="N230" s="140">
        <f>IFERROR(I230*'Planning sheet'!N770, 0)</f>
        <v>6834.9010039784471</v>
      </c>
      <c r="O230" s="140">
        <f>IFERROR(I230*'Planning sheet'!O770, 0)</f>
        <v>7103.1474727881632</v>
      </c>
      <c r="P230" s="140">
        <f>IFERROR(I230*'Planning sheet'!P770, 0)</f>
        <v>7060.6912099962883</v>
      </c>
      <c r="Q230" s="140">
        <f>IFERROR(I230*'Planning sheet'!Q770, 0)</f>
        <v>7067.5030233355619</v>
      </c>
      <c r="R230" s="140">
        <f>IFERROR(I230*'Planning sheet'!R770, 0)</f>
        <v>7058.5493888114652</v>
      </c>
      <c r="S230" s="140">
        <f>IFERROR(I230*'Planning sheet'!S770, 0)</f>
        <v>7235.8689824104604</v>
      </c>
      <c r="T230" s="140">
        <f>IFERROR(I230*'Planning sheet'!T770, 0)</f>
        <v>7183.8667522021415</v>
      </c>
      <c r="U230" s="140">
        <f>IFERROR(I230*'Planning sheet'!U770, 0)</f>
        <v>6981.9324167428913</v>
      </c>
      <c r="V230" s="140">
        <f>IFERROR(I230*'Planning sheet'!V770, 0)</f>
        <v>6982.4711368963917</v>
      </c>
      <c r="W230" s="140">
        <f>IFERROR(I230*'Planning sheet'!W770, 0)</f>
        <v>7092.1005294288543</v>
      </c>
    </row>
    <row r="231" spans="1:23" s="136" customFormat="1" ht="15.75" thickBot="1" x14ac:dyDescent="0.3">
      <c r="A231" s="136">
        <v>600003815</v>
      </c>
      <c r="B231" s="136" t="s">
        <v>255</v>
      </c>
      <c r="C231" s="136" t="s">
        <v>227</v>
      </c>
      <c r="D231" s="136" t="s">
        <v>46</v>
      </c>
      <c r="E231" s="136" t="s">
        <v>251</v>
      </c>
      <c r="F231" s="136" t="s">
        <v>252</v>
      </c>
      <c r="G231" s="136" t="s">
        <v>253</v>
      </c>
      <c r="H231" s="142" t="s">
        <v>697</v>
      </c>
      <c r="I231" s="142">
        <v>113.67980769230769</v>
      </c>
      <c r="J231" s="142"/>
      <c r="K231" s="142">
        <v>7093.62</v>
      </c>
      <c r="L231" s="142">
        <f>IFERROR(I231*'Planning sheet'!L772, 0)</f>
        <v>8234.7191050643105</v>
      </c>
      <c r="M231" s="142">
        <f>IFERROR(I231*'Planning sheet'!M772, 0)</f>
        <v>8255.9725944078655</v>
      </c>
      <c r="N231" s="142">
        <f>IFERROR(I231*'Planning sheet'!N772, 0)</f>
        <v>8187.7947439276431</v>
      </c>
      <c r="O231" s="142">
        <f>IFERROR(I231*'Planning sheet'!O772, 0)</f>
        <v>8252.2855122836845</v>
      </c>
      <c r="P231" s="142">
        <f>IFERROR(I231*'Planning sheet'!P772, 0)</f>
        <v>8353.3543188313815</v>
      </c>
      <c r="Q231" s="142">
        <f>IFERROR(I231*'Planning sheet'!Q772, 0)</f>
        <v>8266.6667401602863</v>
      </c>
      <c r="R231" s="142">
        <f>IFERROR(I231*'Planning sheet'!R772, 0)</f>
        <v>8187.6931326218373</v>
      </c>
      <c r="S231" s="142">
        <f>IFERROR(I231*'Planning sheet'!S772, 0)</f>
        <v>8319.7258612644346</v>
      </c>
      <c r="T231" s="142">
        <f>IFERROR(I231*'Planning sheet'!T772, 0)</f>
        <v>8314.6732291643111</v>
      </c>
      <c r="U231" s="142">
        <f>IFERROR(I231*'Planning sheet'!U772, 0)</f>
        <v>8301.7086941669731</v>
      </c>
      <c r="V231" s="142">
        <f>IFERROR(I231*'Planning sheet'!V772, 0)</f>
        <v>8288.2800267883686</v>
      </c>
      <c r="W231" s="142">
        <f>IFERROR(I231*'Planning sheet'!W772, 0)</f>
        <v>8362.288248860923</v>
      </c>
    </row>
    <row r="232" spans="1:23" s="138" customFormat="1" x14ac:dyDescent="0.25">
      <c r="A232" s="138">
        <v>600003816</v>
      </c>
      <c r="B232" s="138" t="s">
        <v>257</v>
      </c>
      <c r="C232" s="138" t="s">
        <v>227</v>
      </c>
      <c r="D232" s="138" t="s">
        <v>46</v>
      </c>
      <c r="E232" s="138" t="s">
        <v>251</v>
      </c>
      <c r="F232" s="138" t="s">
        <v>252</v>
      </c>
      <c r="G232" s="138" t="s">
        <v>253</v>
      </c>
      <c r="H232" s="140" t="s">
        <v>683</v>
      </c>
      <c r="I232" s="140">
        <v>118.08077571856452</v>
      </c>
      <c r="J232" s="140"/>
      <c r="K232" s="140"/>
      <c r="L232" s="140">
        <f>IFERROR(I232*'Planning sheet'!L781, 0)</f>
        <v>20259.036536065498</v>
      </c>
      <c r="M232" s="140">
        <f>IFERROR(I232*'Planning sheet'!M781, 0)</f>
        <v>20991.754049864321</v>
      </c>
      <c r="N232" s="140">
        <f>IFERROR(I232*'Planning sheet'!N781, 0)</f>
        <v>20991.754049864321</v>
      </c>
      <c r="O232" s="140">
        <f>IFERROR(I232*'Planning sheet'!O781, 0)</f>
        <v>20991.754049864321</v>
      </c>
      <c r="P232" s="140">
        <f>IFERROR(I232*'Planning sheet'!P781, 0)</f>
        <v>14792.513324639682</v>
      </c>
      <c r="Q232" s="140">
        <f>IFERROR(I232*'Planning sheet'!Q781, 0)</f>
        <v>20991.754049864321</v>
      </c>
      <c r="R232" s="140">
        <f>IFERROR(I232*'Planning sheet'!R781, 0)</f>
        <v>26128.267793621875</v>
      </c>
      <c r="S232" s="140">
        <f>IFERROR(I232*'Planning sheet'!S781, 0)</f>
        <v>20991.754049864321</v>
      </c>
      <c r="T232" s="140">
        <f>IFERROR(I232*'Planning sheet'!T781, 0)</f>
        <v>20991.754049864321</v>
      </c>
      <c r="U232" s="140">
        <f>IFERROR(I232*'Planning sheet'!U781, 0)</f>
        <v>20991.754049864321</v>
      </c>
      <c r="V232" s="140">
        <f>IFERROR(I232*'Planning sheet'!V781, 0)</f>
        <v>20991.754049864321</v>
      </c>
      <c r="W232" s="140">
        <f>IFERROR(I232*'Planning sheet'!W781, 0)</f>
        <v>20991.754049864321</v>
      </c>
    </row>
    <row r="233" spans="1:23" s="136" customFormat="1" ht="15.75" thickBot="1" x14ac:dyDescent="0.3">
      <c r="A233" s="136">
        <v>600003816</v>
      </c>
      <c r="B233" s="136" t="s">
        <v>257</v>
      </c>
      <c r="C233" s="136" t="s">
        <v>227</v>
      </c>
      <c r="D233" s="136" t="s">
        <v>46</v>
      </c>
      <c r="E233" s="136" t="s">
        <v>251</v>
      </c>
      <c r="F233" s="136" t="s">
        <v>252</v>
      </c>
      <c r="G233" s="136" t="s">
        <v>253</v>
      </c>
      <c r="H233" s="142" t="s">
        <v>697</v>
      </c>
      <c r="I233" s="142">
        <v>119.3</v>
      </c>
      <c r="J233" s="142"/>
      <c r="K233" s="142">
        <v>10021.200000000001</v>
      </c>
      <c r="L233" s="142">
        <f>IFERROR(I233*'Planning sheet'!L783, 0)</f>
        <v>8640.982002236362</v>
      </c>
      <c r="M233" s="142">
        <f>IFERROR(I233*'Planning sheet'!M783, 0)</f>
        <v>8667.8809324463218</v>
      </c>
      <c r="N233" s="142">
        <f>IFERROR(I233*'Planning sheet'!N783, 0)</f>
        <v>8694.7798626562817</v>
      </c>
      <c r="O233" s="142">
        <f>IFERROR(I233*'Planning sheet'!O783, 0)</f>
        <v>8602.3787928662405</v>
      </c>
      <c r="P233" s="142">
        <f>IFERROR(I233*'Planning sheet'!P783, 0)</f>
        <v>8688.9277230762018</v>
      </c>
      <c r="Q233" s="142">
        <f>IFERROR(I233*'Planning sheet'!Q783, 0)</f>
        <v>8596.5266532861606</v>
      </c>
      <c r="R233" s="142">
        <f>IFERROR(I233*'Planning sheet'!R783, 0)</f>
        <v>8683.0755834961219</v>
      </c>
      <c r="S233" s="142">
        <f>IFERROR(I233*'Planning sheet'!S783, 0)</f>
        <v>8590.6745137060807</v>
      </c>
      <c r="T233" s="142">
        <f>IFERROR(I233*'Planning sheet'!T783, 0)</f>
        <v>8617.5734439160406</v>
      </c>
      <c r="U233" s="142">
        <f>IFERROR(I233*'Planning sheet'!U783, 0)</f>
        <v>8644.4723741260004</v>
      </c>
      <c r="V233" s="142">
        <f>IFERROR(I233*'Planning sheet'!V783, 0)</f>
        <v>8671.3713043359585</v>
      </c>
      <c r="W233" s="142">
        <f>IFERROR(I233*'Planning sheet'!W783, 0)</f>
        <v>8698.2702345459184</v>
      </c>
    </row>
    <row r="234" spans="1:23" s="138" customFormat="1" x14ac:dyDescent="0.25">
      <c r="A234" s="138">
        <v>600003818</v>
      </c>
      <c r="B234" s="138" t="s">
        <v>182</v>
      </c>
      <c r="C234" s="138" t="s">
        <v>211</v>
      </c>
      <c r="D234" s="138" t="s">
        <v>46</v>
      </c>
      <c r="E234" s="138" t="s">
        <v>251</v>
      </c>
      <c r="F234" s="138" t="s">
        <v>252</v>
      </c>
      <c r="G234" s="138" t="s">
        <v>182</v>
      </c>
      <c r="H234" s="140" t="s">
        <v>683</v>
      </c>
      <c r="I234" s="140">
        <v>66.795192786449718</v>
      </c>
      <c r="J234" s="140"/>
      <c r="K234" s="140"/>
      <c r="L234" s="140">
        <f>IFERROR(I234*'Planning sheet'!L790, 0)</f>
        <v>28039.707683050285</v>
      </c>
      <c r="M234" s="140">
        <f>IFERROR(I234*'Planning sheet'!M790, 0)</f>
        <v>22362.561432625163</v>
      </c>
      <c r="N234" s="140">
        <f>IFERROR(I234*'Planning sheet'!N790, 0)</f>
        <v>22487.923417318503</v>
      </c>
      <c r="O234" s="140">
        <f>IFERROR(I234*'Planning sheet'!O790, 0)</f>
        <v>22506.996535759707</v>
      </c>
      <c r="P234" s="140">
        <f>IFERROR(I234*'Planning sheet'!P790, 0)</f>
        <v>22500.817919926641</v>
      </c>
      <c r="Q234" s="140">
        <f>IFERROR(I234*'Planning sheet'!Q790, 0)</f>
        <v>22507.265171230709</v>
      </c>
      <c r="R234" s="140">
        <f>IFERROR(I234*'Planning sheet'!R790, 0)</f>
        <v>22500.817919926641</v>
      </c>
      <c r="S234" s="140">
        <f>IFERROR(I234*'Planning sheet'!S790, 0)</f>
        <v>22507.265171230709</v>
      </c>
      <c r="T234" s="140">
        <f>IFERROR(I234*'Planning sheet'!T790, 0)</f>
        <v>22507.265171230709</v>
      </c>
      <c r="U234" s="140">
        <f>IFERROR(I234*'Planning sheet'!U790, 0)</f>
        <v>22493.382815120218</v>
      </c>
      <c r="V234" s="140">
        <f>IFERROR(I234*'Planning sheet'!V790, 0)</f>
        <v>22493.382815120218</v>
      </c>
      <c r="W234" s="140">
        <f>IFERROR(I234*'Planning sheet'!W790, 0)</f>
        <v>22493.382815120218</v>
      </c>
    </row>
    <row r="235" spans="1:23" s="136" customFormat="1" ht="15.75" thickBot="1" x14ac:dyDescent="0.3">
      <c r="A235" s="136">
        <v>600003818</v>
      </c>
      <c r="B235" s="136" t="s">
        <v>182</v>
      </c>
      <c r="C235" s="136" t="s">
        <v>211</v>
      </c>
      <c r="D235" s="136" t="s">
        <v>46</v>
      </c>
      <c r="E235" s="136" t="s">
        <v>251</v>
      </c>
      <c r="F235" s="136" t="s">
        <v>252</v>
      </c>
      <c r="G235" s="136" t="s">
        <v>182</v>
      </c>
      <c r="H235" s="142" t="s">
        <v>697</v>
      </c>
      <c r="I235" s="142">
        <v>55.349991500934898</v>
      </c>
      <c r="J235" s="142"/>
      <c r="K235" s="142">
        <v>13024.96</v>
      </c>
      <c r="L235" s="142">
        <f>IFERROR(I235*'Planning sheet'!L792, 0)</f>
        <v>12870.737618105235</v>
      </c>
      <c r="M235" s="142">
        <f>IFERROR(I235*'Planning sheet'!M792, 0)</f>
        <v>12882.196347383329</v>
      </c>
      <c r="N235" s="142">
        <f>IFERROR(I235*'Planning sheet'!N792, 0)</f>
        <v>12900.473560144303</v>
      </c>
      <c r="O235" s="142">
        <f>IFERROR(I235*'Planning sheet'!O792, 0)</f>
        <v>12902.945789049743</v>
      </c>
      <c r="P235" s="142">
        <f>IFERROR(I235*'Planning sheet'!P792, 0)</f>
        <v>12855.187950801814</v>
      </c>
      <c r="Q235" s="142">
        <f>IFERROR(I235*'Planning sheet'!Q792, 0)</f>
        <v>12857.437574300839</v>
      </c>
      <c r="R235" s="142">
        <f>IFERROR(I235*'Planning sheet'!R792, 0)</f>
        <v>12865.029727553845</v>
      </c>
      <c r="S235" s="142">
        <f>IFERROR(I235*'Planning sheet'!S792, 0)</f>
        <v>12867.27935105287</v>
      </c>
      <c r="T235" s="142">
        <f>IFERROR(I235*'Planning sheet'!T792, 0)</f>
        <v>12869.528974551893</v>
      </c>
      <c r="U235" s="142">
        <f>IFERROR(I235*'Planning sheet'!U792, 0)</f>
        <v>12883.282244655924</v>
      </c>
      <c r="V235" s="142">
        <f>IFERROR(I235*'Planning sheet'!V792, 0)</f>
        <v>12897.035514759955</v>
      </c>
      <c r="W235" s="142">
        <f>IFERROR(I235*'Planning sheet'!W792, 0)</f>
        <v>12855.438793363051</v>
      </c>
    </row>
    <row r="236" spans="1:23" s="138" customFormat="1" x14ac:dyDescent="0.25">
      <c r="A236" s="138">
        <v>600003819</v>
      </c>
      <c r="B236" s="138" t="s">
        <v>260</v>
      </c>
      <c r="C236" s="138" t="s">
        <v>227</v>
      </c>
      <c r="D236" s="138" t="s">
        <v>46</v>
      </c>
      <c r="E236" s="138" t="s">
        <v>251</v>
      </c>
      <c r="F236" s="138" t="s">
        <v>252</v>
      </c>
      <c r="G236" s="138" t="s">
        <v>182</v>
      </c>
      <c r="H236" s="140" t="s">
        <v>683</v>
      </c>
      <c r="I236" s="140">
        <v>140.91820972907976</v>
      </c>
      <c r="J236" s="140"/>
      <c r="K236" s="140"/>
      <c r="L236" s="140">
        <f>IFERROR(I236*'Planning sheet'!L800, 0)</f>
        <v>13794.388674640912</v>
      </c>
      <c r="M236" s="140">
        <f>IFERROR(I236*'Planning sheet'!M800, 0)</f>
        <v>13856.333652954279</v>
      </c>
      <c r="N236" s="140">
        <f>IFERROR(I236*'Planning sheet'!N800, 0)</f>
        <v>14192.087247354801</v>
      </c>
      <c r="O236" s="140">
        <f>IFERROR(I236*'Planning sheet'!O800, 0)</f>
        <v>14244.891334050353</v>
      </c>
      <c r="P236" s="140">
        <f>IFERROR(I236*'Planning sheet'!P800, 0)</f>
        <v>14227.785784839118</v>
      </c>
      <c r="Q236" s="140">
        <f>IFERROR(I236*'Planning sheet'!Q800, 0)</f>
        <v>14146.187808713748</v>
      </c>
      <c r="R236" s="140">
        <f>IFERROR(I236*'Planning sheet'!R800, 0)</f>
        <v>14132.305044136516</v>
      </c>
      <c r="S236" s="140">
        <f>IFERROR(I236*'Planning sheet'!S800, 0)</f>
        <v>14146.187808713748</v>
      </c>
      <c r="T236" s="140">
        <f>IFERROR(I236*'Planning sheet'!T800, 0)</f>
        <v>14146.187808713748</v>
      </c>
      <c r="U236" s="140">
        <f>IFERROR(I236*'Planning sheet'!U800, 0)</f>
        <v>14132.305044136516</v>
      </c>
      <c r="V236" s="140">
        <f>IFERROR(I236*'Planning sheet'!V800, 0)</f>
        <v>14146.766257237801</v>
      </c>
      <c r="W236" s="140">
        <f>IFERROR(I236*'Planning sheet'!W800, 0)</f>
        <v>14132.305044136516</v>
      </c>
    </row>
    <row r="237" spans="1:23" s="136" customFormat="1" ht="15.75" thickBot="1" x14ac:dyDescent="0.3">
      <c r="A237" s="136">
        <v>600003819</v>
      </c>
      <c r="B237" s="136" t="s">
        <v>260</v>
      </c>
      <c r="C237" s="136" t="s">
        <v>227</v>
      </c>
      <c r="D237" s="136" t="s">
        <v>46</v>
      </c>
      <c r="E237" s="136" t="s">
        <v>251</v>
      </c>
      <c r="F237" s="136" t="s">
        <v>252</v>
      </c>
      <c r="G237" s="136" t="s">
        <v>182</v>
      </c>
      <c r="H237" s="142" t="s">
        <v>697</v>
      </c>
      <c r="I237" s="142">
        <v>118.51041666666667</v>
      </c>
      <c r="J237" s="142"/>
      <c r="K237" s="142">
        <v>1137.7</v>
      </c>
      <c r="L237" s="142">
        <f>IFERROR(I237*'Planning sheet'!L802, 0)</f>
        <v>8688.0784351192433</v>
      </c>
      <c r="M237" s="142">
        <f>IFERROR(I237*'Planning sheet'!M802, 0)</f>
        <v>8601.6952670519859</v>
      </c>
      <c r="N237" s="142">
        <f>IFERROR(I237*'Planning sheet'!N802, 0)</f>
        <v>8612.1809426879772</v>
      </c>
      <c r="O237" s="142">
        <f>IFERROR(I237*'Planning sheet'!O802, 0)</f>
        <v>8578.259055042945</v>
      </c>
      <c r="P237" s="142">
        <f>IFERROR(I237*'Planning sheet'!P802, 0)</f>
        <v>8558.7227160664152</v>
      </c>
      <c r="Q237" s="142">
        <f>IFERROR(I237*'Planning sheet'!Q802, 0)</f>
        <v>8607.8092340532639</v>
      </c>
      <c r="R237" s="142">
        <f>IFERROR(I237*'Planning sheet'!R802, 0)</f>
        <v>8668.5709799449814</v>
      </c>
      <c r="S237" s="142">
        <f>IFERROR(I237*'Planning sheet'!S802, 0)</f>
        <v>8717.657497931832</v>
      </c>
      <c r="T237" s="142">
        <f>IFERROR(I237*'Planning sheet'!T802, 0)</f>
        <v>8577.127349252014</v>
      </c>
      <c r="U237" s="142">
        <f>IFERROR(I237*'Planning sheet'!U802, 0)</f>
        <v>8637.8890951437315</v>
      </c>
      <c r="V237" s="142">
        <f>IFERROR(I237*'Planning sheet'!V802, 0)</f>
        <v>8686.4891453012096</v>
      </c>
      <c r="W237" s="142">
        <f>IFERROR(I237*'Planning sheet'!W802, 0)</f>
        <v>8557.6342245262585</v>
      </c>
    </row>
    <row r="238" spans="1:23" s="138" customFormat="1" x14ac:dyDescent="0.25">
      <c r="A238" s="138">
        <v>600003820</v>
      </c>
      <c r="B238" s="138" t="s">
        <v>262</v>
      </c>
      <c r="C238" s="138" t="s">
        <v>227</v>
      </c>
      <c r="D238" s="138" t="s">
        <v>46</v>
      </c>
      <c r="E238" s="138" t="s">
        <v>251</v>
      </c>
      <c r="F238" s="138" t="s">
        <v>252</v>
      </c>
      <c r="G238" s="138" t="s">
        <v>182</v>
      </c>
      <c r="H238" s="140" t="s">
        <v>683</v>
      </c>
      <c r="I238" s="140">
        <v>117.84841427925718</v>
      </c>
      <c r="J238" s="140"/>
      <c r="K238" s="140"/>
      <c r="L238" s="140">
        <f>IFERROR(I238*'Planning sheet'!L811, 0)</f>
        <v>6335.8182050583937</v>
      </c>
      <c r="M238" s="140">
        <f>IFERROR(I238*'Planning sheet'!M811, 0)</f>
        <v>1296.0137058801015</v>
      </c>
      <c r="N238" s="140">
        <f>IFERROR(I238*'Planning sheet'!N811, 0)</f>
        <v>1528.213814633827</v>
      </c>
      <c r="O238" s="140">
        <f>IFERROR(I238*'Planning sheet'!O811, 0)</f>
        <v>1552.7468618384617</v>
      </c>
      <c r="P238" s="140">
        <f>IFERROR(I238*'Planning sheet'!P811, 0)</f>
        <v>1544.7995366876644</v>
      </c>
      <c r="Q238" s="140">
        <f>IFERROR(I238*'Planning sheet'!Q811, 0)</f>
        <v>1553.0923977145833</v>
      </c>
      <c r="R238" s="140">
        <f>IFERROR(I238*'Planning sheet'!R811, 0)</f>
        <v>1544.7995366876644</v>
      </c>
      <c r="S238" s="140">
        <f>IFERROR(I238*'Planning sheet'!S811, 0)</f>
        <v>1553.0923977145833</v>
      </c>
      <c r="T238" s="140">
        <f>IFERROR(I238*'Planning sheet'!T811, 0)</f>
        <v>1553.0923977145833</v>
      </c>
      <c r="U238" s="140">
        <f>IFERROR(I238*'Planning sheet'!U811, 0)</f>
        <v>1544.7995366876644</v>
      </c>
      <c r="V238" s="140">
        <f>IFERROR(I238*'Planning sheet'!V811, 0)</f>
        <v>1553.4379335907049</v>
      </c>
      <c r="W238" s="140">
        <f>IFERROR(I238*'Planning sheet'!W811, 0)</f>
        <v>1544.7995366876644</v>
      </c>
    </row>
    <row r="239" spans="1:23" s="136" customFormat="1" ht="15.75" thickBot="1" x14ac:dyDescent="0.3">
      <c r="A239" s="136">
        <v>600003820</v>
      </c>
      <c r="B239" s="136" t="s">
        <v>262</v>
      </c>
      <c r="C239" s="136" t="s">
        <v>227</v>
      </c>
      <c r="D239" s="136" t="s">
        <v>46</v>
      </c>
      <c r="E239" s="136" t="s">
        <v>251</v>
      </c>
      <c r="F239" s="136" t="s">
        <v>252</v>
      </c>
      <c r="G239" s="136" t="s">
        <v>182</v>
      </c>
      <c r="H239" s="142" t="s">
        <v>697</v>
      </c>
      <c r="I239" s="142">
        <v>122.11</v>
      </c>
      <c r="J239" s="142"/>
      <c r="K239" s="142">
        <v>1953.76</v>
      </c>
      <c r="L239" s="142">
        <f>IFERROR(I239*'Planning sheet'!L813, 0)</f>
        <v>2959.6485518230552</v>
      </c>
      <c r="M239" s="142">
        <f>IFERROR(I239*'Planning sheet'!M813, 0)</f>
        <v>2959.9789331799871</v>
      </c>
      <c r="N239" s="142">
        <f>IFERROR(I239*'Planning sheet'!N813, 0)</f>
        <v>2963.9324812801806</v>
      </c>
      <c r="O239" s="142">
        <f>IFERROR(I239*'Planning sheet'!O813, 0)</f>
        <v>2942.4658282475943</v>
      </c>
      <c r="P239" s="142">
        <f>IFERROR(I239*'Planning sheet'!P813, 0)</f>
        <v>3051.3438882580213</v>
      </c>
      <c r="Q239" s="142">
        <f>IFERROR(I239*'Planning sheet'!Q813, 0)</f>
        <v>3029.5192042235649</v>
      </c>
      <c r="R239" s="142">
        <f>IFERROR(I239*'Planning sheet'!R813, 0)</f>
        <v>3016.2872642339921</v>
      </c>
      <c r="S239" s="142">
        <f>IFERROR(I239*'Planning sheet'!S813, 0)</f>
        <v>2994.4625801995358</v>
      </c>
      <c r="T239" s="142">
        <f>IFERROR(I239*'Planning sheet'!T813, 0)</f>
        <v>2972.6378961650794</v>
      </c>
      <c r="U239" s="142">
        <f>IFERROR(I239*'Planning sheet'!U813, 0)</f>
        <v>2959.4059561755066</v>
      </c>
      <c r="V239" s="142">
        <f>IFERROR(I239*'Planning sheet'!V813, 0)</f>
        <v>2937.2232411391801</v>
      </c>
      <c r="W239" s="142">
        <f>IFERROR(I239*'Planning sheet'!W813, 0)</f>
        <v>3046.1013011496075</v>
      </c>
    </row>
    <row r="240" spans="1:23" s="138" customFormat="1" x14ac:dyDescent="0.25">
      <c r="A240" s="138">
        <v>600003821</v>
      </c>
      <c r="B240" s="138" t="s">
        <v>264</v>
      </c>
      <c r="C240" s="138" t="s">
        <v>227</v>
      </c>
      <c r="D240" s="138" t="s">
        <v>46</v>
      </c>
      <c r="E240" s="138" t="s">
        <v>251</v>
      </c>
      <c r="F240" s="138" t="s">
        <v>252</v>
      </c>
      <c r="G240" s="138" t="s">
        <v>182</v>
      </c>
      <c r="H240" s="143" t="s">
        <v>696</v>
      </c>
      <c r="I240" s="143" t="s">
        <v>148</v>
      </c>
      <c r="J240" s="143"/>
      <c r="K240" s="143"/>
      <c r="L240" s="143">
        <f>IFERROR(I240*'Planning sheet'!L820, 0)</f>
        <v>0</v>
      </c>
      <c r="M240" s="143">
        <f>IFERROR(I240*'Planning sheet'!M820, 0)</f>
        <v>0</v>
      </c>
      <c r="N240" s="143">
        <f>IFERROR(I240*'Planning sheet'!N820, 0)</f>
        <v>0</v>
      </c>
      <c r="O240" s="143">
        <f>IFERROR(I240*'Planning sheet'!O820, 0)</f>
        <v>0</v>
      </c>
      <c r="P240" s="143">
        <f>IFERROR(I240*'Planning sheet'!P820, 0)</f>
        <v>0</v>
      </c>
      <c r="Q240" s="143">
        <f>IFERROR(I240*'Planning sheet'!Q820, 0)</f>
        <v>0</v>
      </c>
      <c r="R240" s="143">
        <f>IFERROR(I240*'Planning sheet'!R820, 0)</f>
        <v>0</v>
      </c>
      <c r="S240" s="143">
        <f>IFERROR(I240*'Planning sheet'!S820, 0)</f>
        <v>0</v>
      </c>
      <c r="T240" s="143">
        <f>IFERROR(I240*'Planning sheet'!T820, 0)</f>
        <v>0</v>
      </c>
      <c r="U240" s="143">
        <f>IFERROR(I240*'Planning sheet'!U820, 0)</f>
        <v>0</v>
      </c>
      <c r="V240" s="143">
        <f>IFERROR(I240*'Planning sheet'!V820, 0)</f>
        <v>0</v>
      </c>
      <c r="W240" s="143">
        <f>IFERROR(I240*'Planning sheet'!W820, 0)</f>
        <v>0</v>
      </c>
    </row>
    <row r="241" spans="1:23" s="136" customFormat="1" x14ac:dyDescent="0.25">
      <c r="A241" s="136">
        <v>600003821</v>
      </c>
      <c r="B241" s="136" t="s">
        <v>264</v>
      </c>
      <c r="C241" s="136" t="s">
        <v>227</v>
      </c>
      <c r="D241" s="136" t="s">
        <v>46</v>
      </c>
      <c r="E241" s="136" t="s">
        <v>251</v>
      </c>
      <c r="F241" s="136" t="s">
        <v>252</v>
      </c>
      <c r="G241" s="136" t="s">
        <v>182</v>
      </c>
      <c r="H241" s="142" t="s">
        <v>697</v>
      </c>
      <c r="I241" s="142">
        <v>0</v>
      </c>
      <c r="J241" s="142"/>
      <c r="K241" s="142">
        <v>0</v>
      </c>
      <c r="L241" s="142">
        <f>IFERROR(I241*'Planning sheet'!L821, 0)</f>
        <v>0</v>
      </c>
      <c r="M241" s="142">
        <f>IFERROR(I241*'Planning sheet'!M821, 0)</f>
        <v>0</v>
      </c>
      <c r="N241" s="142">
        <f>IFERROR(I241*'Planning sheet'!N821, 0)</f>
        <v>0</v>
      </c>
      <c r="O241" s="142">
        <f>IFERROR(I241*'Planning sheet'!O821, 0)</f>
        <v>0</v>
      </c>
      <c r="P241" s="142">
        <f>IFERROR(I241*'Planning sheet'!P821, 0)</f>
        <v>0</v>
      </c>
      <c r="Q241" s="142">
        <f>IFERROR(I241*'Planning sheet'!Q821, 0)</f>
        <v>0</v>
      </c>
      <c r="R241" s="142">
        <f>IFERROR(I241*'Planning sheet'!R821, 0)</f>
        <v>0</v>
      </c>
      <c r="S241" s="142">
        <f>IFERROR(I241*'Planning sheet'!S821, 0)</f>
        <v>0</v>
      </c>
      <c r="T241" s="142">
        <f>IFERROR(I241*'Planning sheet'!T821, 0)</f>
        <v>0</v>
      </c>
      <c r="U241" s="142">
        <f>IFERROR(I241*'Planning sheet'!U821, 0)</f>
        <v>0</v>
      </c>
      <c r="V241" s="142">
        <f>IFERROR(I241*'Planning sheet'!V821, 0)</f>
        <v>0</v>
      </c>
      <c r="W241" s="142">
        <f>IFERROR(I241*'Planning sheet'!W821, 0)</f>
        <v>0</v>
      </c>
    </row>
    <row r="242" spans="1:23" ht="15.75" thickBot="1" x14ac:dyDescent="0.3">
      <c r="A242">
        <v>600003821</v>
      </c>
      <c r="B242" t="s">
        <v>264</v>
      </c>
      <c r="C242" t="s">
        <v>227</v>
      </c>
      <c r="D242" t="s">
        <v>46</v>
      </c>
      <c r="E242" t="s">
        <v>251</v>
      </c>
      <c r="F242" t="s">
        <v>252</v>
      </c>
      <c r="G242" t="s">
        <v>182</v>
      </c>
      <c r="H242" s="32" t="s">
        <v>699</v>
      </c>
      <c r="I242" s="32" t="s">
        <v>148</v>
      </c>
      <c r="J242" s="32"/>
      <c r="K242" s="32"/>
      <c r="L242" s="32">
        <f>IFERROR(I242*'Planning sheet'!L823, 0)</f>
        <v>0</v>
      </c>
      <c r="M242" s="32">
        <f>IFERROR(I242*'Planning sheet'!M823, 0)</f>
        <v>0</v>
      </c>
      <c r="N242" s="32">
        <f>IFERROR(I242*'Planning sheet'!N823, 0)</f>
        <v>0</v>
      </c>
      <c r="O242" s="32">
        <f>IFERROR(I242*'Planning sheet'!O823, 0)</f>
        <v>0</v>
      </c>
      <c r="P242" s="32">
        <f>IFERROR(I242*'Planning sheet'!P823, 0)</f>
        <v>0</v>
      </c>
      <c r="Q242" s="32">
        <f>IFERROR(I242*'Planning sheet'!Q823, 0)</f>
        <v>0</v>
      </c>
      <c r="R242" s="32">
        <f>IFERROR(I242*'Planning sheet'!R823, 0)</f>
        <v>0</v>
      </c>
      <c r="S242" s="32">
        <f>IFERROR(I242*'Planning sheet'!S823, 0)</f>
        <v>0</v>
      </c>
      <c r="T242" s="32">
        <f>IFERROR(I242*'Planning sheet'!T823, 0)</f>
        <v>0</v>
      </c>
      <c r="U242" s="32">
        <f>IFERROR(I242*'Planning sheet'!U823, 0)</f>
        <v>0</v>
      </c>
      <c r="V242" s="32">
        <f>IFERROR(I242*'Planning sheet'!V823, 0)</f>
        <v>0</v>
      </c>
      <c r="W242" s="32">
        <f>IFERROR(I242*'Planning sheet'!W823, 0)</f>
        <v>0</v>
      </c>
    </row>
    <row r="243" spans="1:23" s="138" customFormat="1" x14ac:dyDescent="0.25">
      <c r="A243" s="138">
        <v>600003822</v>
      </c>
      <c r="B243" s="138" t="s">
        <v>266</v>
      </c>
      <c r="C243" s="138" t="s">
        <v>211</v>
      </c>
      <c r="D243" s="138" t="s">
        <v>46</v>
      </c>
      <c r="E243" s="138" t="s">
        <v>251</v>
      </c>
      <c r="F243" s="138" t="s">
        <v>252</v>
      </c>
      <c r="G243" s="138" t="s">
        <v>266</v>
      </c>
      <c r="H243" s="140" t="s">
        <v>683</v>
      </c>
      <c r="I243" s="140">
        <v>73.765708074538139</v>
      </c>
      <c r="J243" s="140"/>
      <c r="K243" s="140"/>
      <c r="L243" s="140">
        <f>IFERROR(I243*'Planning sheet'!L825, 0)</f>
        <v>2885.9634607126504</v>
      </c>
      <c r="M243" s="140">
        <f>IFERROR(I243*'Planning sheet'!M825, 0)</f>
        <v>2885.9634607126504</v>
      </c>
      <c r="N243" s="140">
        <f>IFERROR(I243*'Planning sheet'!N825, 0)</f>
        <v>2885.9634607126504</v>
      </c>
      <c r="O243" s="140">
        <f>IFERROR(I243*'Planning sheet'!O825, 0)</f>
        <v>2885.9634607126504</v>
      </c>
      <c r="P243" s="140">
        <f>IFERROR(I243*'Planning sheet'!P825, 0)</f>
        <v>2885.9634607126504</v>
      </c>
      <c r="Q243" s="140">
        <f>IFERROR(I243*'Planning sheet'!Q825, 0)</f>
        <v>2885.9634607126504</v>
      </c>
      <c r="R243" s="140">
        <f>IFERROR(I243*'Planning sheet'!R825, 0)</f>
        <v>2885.9634607126504</v>
      </c>
      <c r="S243" s="140">
        <f>IFERROR(I243*'Planning sheet'!S825, 0)</f>
        <v>2885.9634607126504</v>
      </c>
      <c r="T243" s="140">
        <f>IFERROR(I243*'Planning sheet'!T825, 0)</f>
        <v>2885.9634607126504</v>
      </c>
      <c r="U243" s="140">
        <f>IFERROR(I243*'Planning sheet'!U825, 0)</f>
        <v>2885.9634607126504</v>
      </c>
      <c r="V243" s="140">
        <f>IFERROR(I243*'Planning sheet'!V825, 0)</f>
        <v>2885.9634607126504</v>
      </c>
      <c r="W243" s="140">
        <f>IFERROR(I243*'Planning sheet'!W825, 0)</f>
        <v>2885.9634607126504</v>
      </c>
    </row>
    <row r="244" spans="1:23" x14ac:dyDescent="0.25">
      <c r="A244">
        <v>600003822</v>
      </c>
      <c r="B244" t="s">
        <v>266</v>
      </c>
      <c r="C244" t="s">
        <v>211</v>
      </c>
      <c r="D244" t="s">
        <v>46</v>
      </c>
      <c r="E244" t="s">
        <v>251</v>
      </c>
      <c r="F244" t="s">
        <v>252</v>
      </c>
      <c r="G244" t="s">
        <v>266</v>
      </c>
      <c r="H244" s="141" t="s">
        <v>696</v>
      </c>
      <c r="I244" s="141">
        <v>37.450000000000003</v>
      </c>
      <c r="J244" s="141"/>
      <c r="K244" s="141"/>
      <c r="L244" s="141">
        <f>IFERROR(I244 * 'Planning sheet'!L830 * (1 - 0.2), 0)</f>
        <v>29530.774315638457</v>
      </c>
      <c r="M244" s="141">
        <f>IFERROR(I244 * 'Planning sheet'!M830 * (1 - 0.2), 0)</f>
        <v>27027.915915638459</v>
      </c>
      <c r="N244" s="141">
        <f>IFERROR(I244 * 'Planning sheet'!N830 * (1 - 0.2), 0)</f>
        <v>29283.005115638458</v>
      </c>
      <c r="O244" s="141">
        <f>IFERROR(I244 * 'Planning sheet'!O830 * (1 - 0.2), 0)</f>
        <v>29781.83911563846</v>
      </c>
      <c r="P244" s="141">
        <f>IFERROR(I244 * 'Planning sheet'!P830 * (1 - 0.2), 0)</f>
        <v>26762.47031563846</v>
      </c>
      <c r="Q244" s="141">
        <f>IFERROR(I244 * 'Planning sheet'!Q830 * (1 - 0.2), 0)</f>
        <v>27972.255115638458</v>
      </c>
      <c r="R244" s="141">
        <f>IFERROR(I244 * 'Planning sheet'!R830 * (1 - 0.2), 0)</f>
        <v>28876.447915638462</v>
      </c>
      <c r="S244" s="141">
        <f>IFERROR(I244 * 'Planning sheet'!S830 * (1 - 0.2), 0)</f>
        <v>27961.769115638461</v>
      </c>
      <c r="T244" s="141">
        <f>IFERROR(I244 * 'Planning sheet'!T830 * (1 - 0.2), 0)</f>
        <v>27959.072715638464</v>
      </c>
      <c r="U244" s="141">
        <f>IFERROR(I244 * 'Planning sheet'!U830 * (1 - 0.2), 0)</f>
        <v>27744.559115638462</v>
      </c>
      <c r="V244" s="141">
        <f>IFERROR(I244 * 'Planning sheet'!V830 * (1 - 0.2), 0)</f>
        <v>27844.92511563846</v>
      </c>
      <c r="W244" s="141">
        <f>IFERROR(I244 * 'Planning sheet'!W830 * (1 - 0.2), 0)</f>
        <v>27818.859915638459</v>
      </c>
    </row>
    <row r="245" spans="1:23" s="136" customFormat="1" x14ac:dyDescent="0.25">
      <c r="A245" s="136">
        <v>600003822</v>
      </c>
      <c r="B245" s="136" t="s">
        <v>266</v>
      </c>
      <c r="C245" s="136" t="s">
        <v>211</v>
      </c>
      <c r="D245" s="136" t="s">
        <v>46</v>
      </c>
      <c r="E245" s="136" t="s">
        <v>251</v>
      </c>
      <c r="F245" s="136" t="s">
        <v>252</v>
      </c>
      <c r="G245" s="136" t="s">
        <v>266</v>
      </c>
      <c r="H245" s="142" t="s">
        <v>697</v>
      </c>
      <c r="I245" s="142">
        <v>49.229996087342016</v>
      </c>
      <c r="J245" s="142"/>
      <c r="K245" s="142">
        <v>27429.279999999999</v>
      </c>
      <c r="L245" s="142">
        <f>IFERROR(I245*'Planning sheet'!L831, 0)</f>
        <v>-13612.456990420316</v>
      </c>
      <c r="M245" s="142">
        <f>IFERROR(I245*'Planning sheet'!M831, 0)</f>
        <v>16263.584582819034</v>
      </c>
      <c r="N245" s="142">
        <f>IFERROR(I245*'Planning sheet'!N831, 0)</f>
        <v>16243.726432098194</v>
      </c>
      <c r="O245" s="142">
        <f>IFERROR(I245*'Planning sheet'!O831, 0)</f>
        <v>16241.098780007924</v>
      </c>
      <c r="P245" s="142">
        <f>IFERROR(I245*'Planning sheet'!P831, 0)</f>
        <v>16227.640528778444</v>
      </c>
      <c r="Q245" s="142">
        <f>IFERROR(I245*'Planning sheet'!Q831, 0)</f>
        <v>16244.70487512311</v>
      </c>
      <c r="R245" s="142">
        <f>IFERROR(I245*'Planning sheet'!R831, 0)</f>
        <v>16252.907822172057</v>
      </c>
      <c r="S245" s="142">
        <f>IFERROR(I245*'Planning sheet'!S831, 0)</f>
        <v>16237.972671059953</v>
      </c>
      <c r="T245" s="142">
        <f>IFERROR(I245*'Planning sheet'!T831, 0)</f>
        <v>16227.46821959571</v>
      </c>
      <c r="U245" s="142">
        <f>IFERROR(I245*'Planning sheet'!U831, 0)</f>
        <v>16224.84056750544</v>
      </c>
      <c r="V245" s="142">
        <f>IFERROR(I245*'Planning sheet'!V831, 0)</f>
        <v>16254.212412871942</v>
      </c>
      <c r="W245" s="142">
        <f>IFERROR(I245*'Planning sheet'!W831, 0)</f>
        <v>16227.954362659753</v>
      </c>
    </row>
    <row r="246" spans="1:23" ht="15.75" thickBot="1" x14ac:dyDescent="0.3">
      <c r="A246">
        <v>600003822</v>
      </c>
      <c r="B246" t="s">
        <v>266</v>
      </c>
      <c r="C246" t="s">
        <v>211</v>
      </c>
      <c r="D246" t="s">
        <v>46</v>
      </c>
      <c r="E246" t="s">
        <v>251</v>
      </c>
      <c r="F246" t="s">
        <v>252</v>
      </c>
      <c r="G246" t="s">
        <v>266</v>
      </c>
      <c r="H246" s="32" t="s">
        <v>699</v>
      </c>
      <c r="I246" s="32">
        <v>37.450000000000003</v>
      </c>
      <c r="J246" s="32"/>
      <c r="K246" s="32"/>
      <c r="L246" s="32">
        <f>IFERROR(I246*'Planning sheet'!L834, 0)</f>
        <v>0</v>
      </c>
      <c r="M246" s="32">
        <f>IFERROR(I246*'Planning sheet'!M834, 0)</f>
        <v>45202.15</v>
      </c>
      <c r="N246" s="32">
        <f>IFERROR(I246*'Planning sheet'!N834, 0)</f>
        <v>29248.45</v>
      </c>
      <c r="O246" s="32">
        <f>IFERROR(I246*'Planning sheet'!O834, 0)</f>
        <v>29772.750000000004</v>
      </c>
      <c r="P246" s="32">
        <f>IFERROR(I246*'Planning sheet'!P834, 0)</f>
        <v>26739.300000000003</v>
      </c>
      <c r="Q246" s="32">
        <f>IFERROR(I246*'Planning sheet'!Q834, 0)</f>
        <v>27975.15</v>
      </c>
      <c r="R246" s="32">
        <f>IFERROR(I246*'Planning sheet'!R834, 0)</f>
        <v>28873.95</v>
      </c>
      <c r="S246" s="32">
        <f>IFERROR(I246*'Planning sheet'!S834, 0)</f>
        <v>27937.7</v>
      </c>
      <c r="T246" s="32">
        <f>IFERROR(I246*'Planning sheet'!T834, 0)</f>
        <v>27937.7</v>
      </c>
      <c r="U246" s="32">
        <f>IFERROR(I246*'Planning sheet'!U834, 0)</f>
        <v>27713.000000000004</v>
      </c>
      <c r="V246" s="32">
        <f>IFERROR(I246*'Planning sheet'!V834, 0)</f>
        <v>27862.800000000003</v>
      </c>
      <c r="W246" s="32">
        <f>IFERROR(I246*'Planning sheet'!W834, 0)</f>
        <v>27787.9</v>
      </c>
    </row>
    <row r="247" spans="1:23" s="138" customFormat="1" x14ac:dyDescent="0.25">
      <c r="A247" s="138">
        <v>600003823</v>
      </c>
      <c r="B247" s="138" t="s">
        <v>268</v>
      </c>
      <c r="C247" s="138" t="s">
        <v>227</v>
      </c>
      <c r="D247" s="138" t="s">
        <v>46</v>
      </c>
      <c r="E247" s="138" t="s">
        <v>251</v>
      </c>
      <c r="F247" s="138" t="s">
        <v>252</v>
      </c>
      <c r="G247" s="138" t="s">
        <v>266</v>
      </c>
      <c r="H247" s="140" t="s">
        <v>683</v>
      </c>
      <c r="I247" s="140">
        <v>129.69623792524055</v>
      </c>
      <c r="J247" s="140"/>
      <c r="K247" s="140"/>
      <c r="L247" s="140">
        <f>IFERROR(I247*'Planning sheet'!L838, 0)</f>
        <v>4712.2275426081414</v>
      </c>
      <c r="M247" s="140">
        <f>IFERROR(I247*'Planning sheet'!M838, 0)</f>
        <v>4189.87493952976</v>
      </c>
      <c r="N247" s="140">
        <f>IFERROR(I247*'Planning sheet'!N838, 0)</f>
        <v>4382.9513690851236</v>
      </c>
      <c r="O247" s="140">
        <f>IFERROR(I247*'Planning sheet'!O838, 0)</f>
        <v>4440.008982264947</v>
      </c>
      <c r="P247" s="140">
        <f>IFERROR(I247*'Planning sheet'!P838, 0)</f>
        <v>4431.2626772770445</v>
      </c>
      <c r="Q247" s="140">
        <f>IFERROR(I247*'Planning sheet'!Q838, 0)</f>
        <v>4440.3892563948557</v>
      </c>
      <c r="R247" s="140">
        <f>IFERROR(I247*'Planning sheet'!R838, 0)</f>
        <v>4431.2626772770445</v>
      </c>
      <c r="S247" s="140">
        <f>IFERROR(I247*'Planning sheet'!S838, 0)</f>
        <v>4440.3892563948557</v>
      </c>
      <c r="T247" s="140">
        <f>IFERROR(I247*'Planning sheet'!T838, 0)</f>
        <v>4440.3892563948557</v>
      </c>
      <c r="U247" s="140">
        <f>IFERROR(I247*'Planning sheet'!U838, 0)</f>
        <v>4431.2626772770445</v>
      </c>
      <c r="V247" s="140">
        <f>IFERROR(I247*'Planning sheet'!V838, 0)</f>
        <v>4440.7695305247644</v>
      </c>
      <c r="W247" s="140">
        <f>IFERROR(I247*'Planning sheet'!W838, 0)</f>
        <v>4836.536237935059</v>
      </c>
    </row>
    <row r="248" spans="1:23" s="136" customFormat="1" ht="15.75" thickBot="1" x14ac:dyDescent="0.3">
      <c r="A248" s="136">
        <v>600003823</v>
      </c>
      <c r="B248" s="136" t="s">
        <v>268</v>
      </c>
      <c r="C248" s="136" t="s">
        <v>227</v>
      </c>
      <c r="D248" s="136" t="s">
        <v>46</v>
      </c>
      <c r="E248" s="136" t="s">
        <v>251</v>
      </c>
      <c r="F248" s="136" t="s">
        <v>252</v>
      </c>
      <c r="G248" s="136" t="s">
        <v>266</v>
      </c>
      <c r="H248" s="142" t="s">
        <v>697</v>
      </c>
      <c r="I248" s="142">
        <v>100.16988636363638</v>
      </c>
      <c r="J248" s="142"/>
      <c r="K248" s="142">
        <v>2083.5300000000002</v>
      </c>
      <c r="L248" s="142">
        <f>IFERROR(I248*'Planning sheet'!L840, 0)</f>
        <v>2450.8765900991725</v>
      </c>
      <c r="M248" s="142">
        <f>IFERROR(I248*'Planning sheet'!M840, 0)</f>
        <v>2420.2954463312985</v>
      </c>
      <c r="N248" s="142">
        <f>IFERROR(I248*'Planning sheet'!N840, 0)</f>
        <v>2561.1368517047354</v>
      </c>
      <c r="O248" s="142">
        <f>IFERROR(I248*'Planning sheet'!O840, 0)</f>
        <v>2497.6384326084781</v>
      </c>
      <c r="P248" s="142">
        <f>IFERROR(I248*'Planning sheet'!P840, 0)</f>
        <v>2440.8951545306131</v>
      </c>
      <c r="Q248" s="142">
        <f>IFERROR(I248*'Planning sheet'!Q840, 0)</f>
        <v>2537.3748518327657</v>
      </c>
      <c r="R248" s="142">
        <f>IFERROR(I248*'Planning sheet'!R840, 0)</f>
        <v>2480.6315737549007</v>
      </c>
      <c r="S248" s="142">
        <f>IFERROR(I248*'Planning sheet'!S840, 0)</f>
        <v>2416.8394528752351</v>
      </c>
      <c r="T248" s="142">
        <f>IFERROR(I248*'Planning sheet'!T840, 0)</f>
        <v>2513.3191501773881</v>
      </c>
      <c r="U248" s="142">
        <f>IFERROR(I248*'Planning sheet'!U840, 0)</f>
        <v>2456.5758720995227</v>
      </c>
      <c r="V248" s="142">
        <f>IFERROR(I248*'Planning sheet'!V840, 0)</f>
        <v>2552.7618676182683</v>
      </c>
      <c r="W248" s="142">
        <f>IFERROR(I248*'Planning sheet'!W840, 0)</f>
        <v>2503.5523254881155</v>
      </c>
    </row>
    <row r="249" spans="1:23" s="138" customFormat="1" x14ac:dyDescent="0.25">
      <c r="A249" s="138">
        <v>600003824</v>
      </c>
      <c r="B249" s="138" t="s">
        <v>270</v>
      </c>
      <c r="C249" s="138" t="s">
        <v>227</v>
      </c>
      <c r="D249" s="138" t="s">
        <v>46</v>
      </c>
      <c r="E249" s="138" t="s">
        <v>251</v>
      </c>
      <c r="F249" s="138" t="s">
        <v>252</v>
      </c>
      <c r="G249" s="138" t="s">
        <v>266</v>
      </c>
      <c r="H249" s="140" t="s">
        <v>683</v>
      </c>
      <c r="I249" s="140">
        <v>151.95833443806376</v>
      </c>
      <c r="J249" s="140"/>
      <c r="K249" s="140"/>
      <c r="L249" s="140">
        <f>IFERROR(I249*'Planning sheet'!L849, 0)</f>
        <v>1665.8773156651584</v>
      </c>
      <c r="M249" s="140">
        <f>IFERROR(I249*'Planning sheet'!M849, 0)</f>
        <v>1480.9206168851281</v>
      </c>
      <c r="N249" s="140">
        <f>IFERROR(I249*'Planning sheet'!N849, 0)</f>
        <v>2163.1761726420432</v>
      </c>
      <c r="O249" s="140">
        <f>IFERROR(I249*'Planning sheet'!O849, 0)</f>
        <v>3149.3301194344003</v>
      </c>
      <c r="P249" s="140">
        <f>IFERROR(I249*'Planning sheet'!P849, 0)</f>
        <v>3149.3301194344003</v>
      </c>
      <c r="Q249" s="140">
        <f>IFERROR(I249*'Planning sheet'!Q849, 0)</f>
        <v>3308.4659533255326</v>
      </c>
      <c r="R249" s="140">
        <f>IFERROR(I249*'Planning sheet'!R849, 0)</f>
        <v>3323.3212094634619</v>
      </c>
      <c r="S249" s="140">
        <f>IFERROR(I249*'Planning sheet'!S849, 0)</f>
        <v>3258.1860461474298</v>
      </c>
      <c r="T249" s="140">
        <f>IFERROR(I249*'Planning sheet'!T849, 0)</f>
        <v>3149.3301194344031</v>
      </c>
      <c r="U249" s="140">
        <f>IFERROR(I249*'Planning sheet'!U849, 0)</f>
        <v>3437.9785754611448</v>
      </c>
      <c r="V249" s="140">
        <f>IFERROR(I249*'Planning sheet'!V849, 0)</f>
        <v>3435.2542383905652</v>
      </c>
      <c r="W249" s="140">
        <f>IFERROR(I249*'Planning sheet'!W849, 0)</f>
        <v>3149.3301194344081</v>
      </c>
    </row>
    <row r="250" spans="1:23" s="136" customFormat="1" ht="15.75" thickBot="1" x14ac:dyDescent="0.3">
      <c r="A250" s="136">
        <v>600003824</v>
      </c>
      <c r="B250" s="136" t="s">
        <v>270</v>
      </c>
      <c r="C250" s="136" t="s">
        <v>227</v>
      </c>
      <c r="D250" s="136" t="s">
        <v>46</v>
      </c>
      <c r="E250" s="136" t="s">
        <v>251</v>
      </c>
      <c r="F250" s="136" t="s">
        <v>252</v>
      </c>
      <c r="G250" s="136" t="s">
        <v>266</v>
      </c>
      <c r="H250" s="142" t="s">
        <v>697</v>
      </c>
      <c r="I250" s="142">
        <v>74.06</v>
      </c>
      <c r="J250" s="142"/>
      <c r="K250" s="142">
        <v>0</v>
      </c>
      <c r="L250" s="142">
        <f>IFERROR(I250*'Planning sheet'!L851, 0)</f>
        <v>1780.200643150655</v>
      </c>
      <c r="M250" s="142">
        <f>IFERROR(I250*'Planning sheet'!M851, 0)</f>
        <v>1799.0437135811519</v>
      </c>
      <c r="N250" s="142">
        <f>IFERROR(I250*'Planning sheet'!N851, 0)</f>
        <v>1781.6155950320695</v>
      </c>
      <c r="O250" s="142">
        <f>IFERROR(I250*'Planning sheet'!O851, 0)</f>
        <v>1801.9851955826266</v>
      </c>
      <c r="P250" s="142">
        <f>IFERROR(I250*'Planning sheet'!P851, 0)</f>
        <v>1822.354796133184</v>
      </c>
      <c r="Q250" s="142">
        <f>IFERROR(I250*'Planning sheet'!Q851, 0)</f>
        <v>1839.2262956321604</v>
      </c>
      <c r="R250" s="142">
        <f>IFERROR(I250*'Planning sheet'!R851, 0)</f>
        <v>1848.8577824418464</v>
      </c>
      <c r="S250" s="142">
        <f>IFERROR(I250*'Planning sheet'!S851, 0)</f>
        <v>1816.1742223205692</v>
      </c>
      <c r="T250" s="142">
        <f>IFERROR(I250*'Planning sheet'!T851, 0)</f>
        <v>1836.543822871125</v>
      </c>
      <c r="U250" s="142">
        <f>IFERROR(I250*'Planning sheet'!U851, 0)</f>
        <v>1790.2946990042744</v>
      </c>
      <c r="V250" s="142">
        <f>IFERROR(I250*'Planning sheet'!V851, 0)</f>
        <v>1819.4333364885417</v>
      </c>
      <c r="W250" s="142">
        <f>IFERROR(I250*'Planning sheet'!W851, 0)</f>
        <v>1839.8029370390952</v>
      </c>
    </row>
    <row r="251" spans="1:23" s="138" customFormat="1" x14ac:dyDescent="0.25">
      <c r="A251" s="138">
        <v>600003825</v>
      </c>
      <c r="B251" s="138" t="s">
        <v>272</v>
      </c>
      <c r="C251" s="138" t="s">
        <v>227</v>
      </c>
      <c r="D251" s="138" t="s">
        <v>46</v>
      </c>
      <c r="E251" s="138" t="s">
        <v>251</v>
      </c>
      <c r="F251" s="138" t="s">
        <v>252</v>
      </c>
      <c r="G251" s="138" t="s">
        <v>266</v>
      </c>
      <c r="H251" s="143" t="s">
        <v>696</v>
      </c>
      <c r="I251" s="143" t="s">
        <v>148</v>
      </c>
      <c r="J251" s="143"/>
      <c r="K251" s="143"/>
      <c r="L251" s="143">
        <f>IFERROR(I251*'Planning sheet'!L858, 0)</f>
        <v>0</v>
      </c>
      <c r="M251" s="143">
        <f>IFERROR(I251*'Planning sheet'!M858, 0)</f>
        <v>0</v>
      </c>
      <c r="N251" s="143">
        <f>IFERROR(I251*'Planning sheet'!N858, 0)</f>
        <v>0</v>
      </c>
      <c r="O251" s="143">
        <f>IFERROR(I251*'Planning sheet'!O858, 0)</f>
        <v>0</v>
      </c>
      <c r="P251" s="143">
        <f>IFERROR(I251*'Planning sheet'!P858, 0)</f>
        <v>0</v>
      </c>
      <c r="Q251" s="143">
        <f>IFERROR(I251*'Planning sheet'!Q858, 0)</f>
        <v>0</v>
      </c>
      <c r="R251" s="143">
        <f>IFERROR(I251*'Planning sheet'!R858, 0)</f>
        <v>0</v>
      </c>
      <c r="S251" s="143">
        <f>IFERROR(I251*'Planning sheet'!S858, 0)</f>
        <v>0</v>
      </c>
      <c r="T251" s="143">
        <f>IFERROR(I251*'Planning sheet'!T858, 0)</f>
        <v>0</v>
      </c>
      <c r="U251" s="143">
        <f>IFERROR(I251*'Planning sheet'!U858, 0)</f>
        <v>0</v>
      </c>
      <c r="V251" s="143">
        <f>IFERROR(I251*'Planning sheet'!V858, 0)</f>
        <v>0</v>
      </c>
      <c r="W251" s="143">
        <f>IFERROR(I251*'Planning sheet'!W858, 0)</f>
        <v>0</v>
      </c>
    </row>
    <row r="252" spans="1:23" s="136" customFormat="1" x14ac:dyDescent="0.25">
      <c r="A252" s="136">
        <v>600003825</v>
      </c>
      <c r="B252" s="136" t="s">
        <v>272</v>
      </c>
      <c r="C252" s="136" t="s">
        <v>227</v>
      </c>
      <c r="D252" s="136" t="s">
        <v>46</v>
      </c>
      <c r="E252" s="136" t="s">
        <v>251</v>
      </c>
      <c r="F252" s="136" t="s">
        <v>252</v>
      </c>
      <c r="G252" s="136" t="s">
        <v>266</v>
      </c>
      <c r="H252" s="142" t="s">
        <v>697</v>
      </c>
      <c r="I252" s="142">
        <v>0</v>
      </c>
      <c r="J252" s="142"/>
      <c r="K252" s="142">
        <v>0</v>
      </c>
      <c r="L252" s="142">
        <f>IFERROR(I252*'Planning sheet'!L859, 0)</f>
        <v>0</v>
      </c>
      <c r="M252" s="142">
        <f>IFERROR(I252*'Planning sheet'!M859, 0)</f>
        <v>0</v>
      </c>
      <c r="N252" s="142">
        <f>IFERROR(I252*'Planning sheet'!N859, 0)</f>
        <v>0</v>
      </c>
      <c r="O252" s="142">
        <f>IFERROR(I252*'Planning sheet'!O859, 0)</f>
        <v>0</v>
      </c>
      <c r="P252" s="142">
        <f>IFERROR(I252*'Planning sheet'!P859, 0)</f>
        <v>0</v>
      </c>
      <c r="Q252" s="142">
        <f>IFERROR(I252*'Planning sheet'!Q859, 0)</f>
        <v>0</v>
      </c>
      <c r="R252" s="142">
        <f>IFERROR(I252*'Planning sheet'!R859, 0)</f>
        <v>0</v>
      </c>
      <c r="S252" s="142">
        <f>IFERROR(I252*'Planning sheet'!S859, 0)</f>
        <v>0</v>
      </c>
      <c r="T252" s="142">
        <f>IFERROR(I252*'Planning sheet'!T859, 0)</f>
        <v>0</v>
      </c>
      <c r="U252" s="142">
        <f>IFERROR(I252*'Planning sheet'!U859, 0)</f>
        <v>0</v>
      </c>
      <c r="V252" s="142">
        <f>IFERROR(I252*'Planning sheet'!V859, 0)</f>
        <v>0</v>
      </c>
      <c r="W252" s="142">
        <f>IFERROR(I252*'Planning sheet'!W859, 0)</f>
        <v>0</v>
      </c>
    </row>
    <row r="253" spans="1:23" ht="15.75" thickBot="1" x14ac:dyDescent="0.3">
      <c r="A253">
        <v>600003825</v>
      </c>
      <c r="B253" t="s">
        <v>272</v>
      </c>
      <c r="C253" t="s">
        <v>227</v>
      </c>
      <c r="D253" t="s">
        <v>46</v>
      </c>
      <c r="E253" t="s">
        <v>251</v>
      </c>
      <c r="F253" t="s">
        <v>252</v>
      </c>
      <c r="G253" t="s">
        <v>266</v>
      </c>
      <c r="H253" s="32" t="s">
        <v>699</v>
      </c>
      <c r="I253" s="32" t="s">
        <v>148</v>
      </c>
      <c r="J253" s="32"/>
      <c r="K253" s="32"/>
      <c r="L253" s="32">
        <f>IFERROR(I253*'Planning sheet'!L861, 0)</f>
        <v>0</v>
      </c>
      <c r="M253" s="32">
        <f>IFERROR(I253*'Planning sheet'!M861, 0)</f>
        <v>0</v>
      </c>
      <c r="N253" s="32">
        <f>IFERROR(I253*'Planning sheet'!N861, 0)</f>
        <v>0</v>
      </c>
      <c r="O253" s="32">
        <f>IFERROR(I253*'Planning sheet'!O861, 0)</f>
        <v>0</v>
      </c>
      <c r="P253" s="32">
        <f>IFERROR(I253*'Planning sheet'!P861, 0)</f>
        <v>0</v>
      </c>
      <c r="Q253" s="32">
        <f>IFERROR(I253*'Planning sheet'!Q861, 0)</f>
        <v>0</v>
      </c>
      <c r="R253" s="32">
        <f>IFERROR(I253*'Planning sheet'!R861, 0)</f>
        <v>0</v>
      </c>
      <c r="S253" s="32">
        <f>IFERROR(I253*'Planning sheet'!S861, 0)</f>
        <v>0</v>
      </c>
      <c r="T253" s="32">
        <f>IFERROR(I253*'Planning sheet'!T861, 0)</f>
        <v>0</v>
      </c>
      <c r="U253" s="32">
        <f>IFERROR(I253*'Planning sheet'!U861, 0)</f>
        <v>0</v>
      </c>
      <c r="V253" s="32">
        <f>IFERROR(I253*'Planning sheet'!V861, 0)</f>
        <v>0</v>
      </c>
      <c r="W253" s="32">
        <f>IFERROR(I253*'Planning sheet'!W861, 0)</f>
        <v>0</v>
      </c>
    </row>
    <row r="254" spans="1:23" s="138" customFormat="1" x14ac:dyDescent="0.25">
      <c r="A254" s="138">
        <v>600004440</v>
      </c>
      <c r="B254" s="138" t="s">
        <v>274</v>
      </c>
      <c r="C254" s="138" t="s">
        <v>211</v>
      </c>
      <c r="D254" s="138" t="s">
        <v>62</v>
      </c>
      <c r="E254" s="138" t="s">
        <v>216</v>
      </c>
      <c r="F254" s="138" t="s">
        <v>217</v>
      </c>
      <c r="G254" s="138" t="s">
        <v>275</v>
      </c>
      <c r="H254" s="140" t="s">
        <v>683</v>
      </c>
      <c r="I254" s="140">
        <v>58.76018688171407</v>
      </c>
      <c r="J254" s="140"/>
      <c r="K254" s="140"/>
      <c r="L254" s="140">
        <f>IFERROR(I254*'Planning sheet'!L863, 0)</f>
        <v>154085.89744990991</v>
      </c>
      <c r="M254" s="140">
        <f>IFERROR(I254*'Planning sheet'!M863, 0)</f>
        <v>172362.7907857768</v>
      </c>
      <c r="N254" s="140">
        <f>IFERROR(I254*'Planning sheet'!N863, 0)</f>
        <v>176484.85796731198</v>
      </c>
      <c r="O254" s="140">
        <f>IFERROR(I254*'Planning sheet'!O863, 0)</f>
        <v>208746.64320571627</v>
      </c>
      <c r="P254" s="140">
        <f>IFERROR(I254*'Planning sheet'!P863, 0)</f>
        <v>201793.99585194813</v>
      </c>
      <c r="Q254" s="140">
        <f>IFERROR(I254*'Planning sheet'!Q863, 0)</f>
        <v>202142.5501346048</v>
      </c>
      <c r="R254" s="140">
        <f>IFERROR(I254*'Planning sheet'!R863, 0)</f>
        <v>204490.73892509262</v>
      </c>
      <c r="S254" s="140">
        <f>IFERROR(I254*'Planning sheet'!S863, 0)</f>
        <v>192702.75053963764</v>
      </c>
      <c r="T254" s="140">
        <f>IFERROR(I254*'Planning sheet'!T863, 0)</f>
        <v>200883.0438417414</v>
      </c>
      <c r="U254" s="140">
        <f>IFERROR(I254*'Planning sheet'!U863, 0)</f>
        <v>203984.26830858469</v>
      </c>
      <c r="V254" s="140">
        <f>IFERROR(I254*'Planning sheet'!V863, 0)</f>
        <v>200653.78332658694</v>
      </c>
      <c r="W254" s="140">
        <f>IFERROR(I254*'Planning sheet'!W863, 0)</f>
        <v>195031.87134705263</v>
      </c>
    </row>
    <row r="255" spans="1:23" s="136" customFormat="1" ht="15.75" thickBot="1" x14ac:dyDescent="0.3">
      <c r="A255" s="136">
        <v>600004440</v>
      </c>
      <c r="B255" s="136" t="s">
        <v>274</v>
      </c>
      <c r="C255" s="136" t="s">
        <v>211</v>
      </c>
      <c r="D255" s="136" t="s">
        <v>62</v>
      </c>
      <c r="E255" s="136" t="s">
        <v>216</v>
      </c>
      <c r="F255" s="136" t="s">
        <v>217</v>
      </c>
      <c r="G255" s="136" t="s">
        <v>275</v>
      </c>
      <c r="H255" s="142" t="s">
        <v>697</v>
      </c>
      <c r="I255" s="142">
        <v>81.530007320232002</v>
      </c>
      <c r="J255" s="142"/>
      <c r="K255" s="142">
        <v>144789.14000000001</v>
      </c>
      <c r="L255" s="142">
        <f>IFERROR(I255*'Planning sheet'!L868, 0)</f>
        <v>49098.675508601271</v>
      </c>
      <c r="M255" s="142">
        <f>IFERROR(I255*'Planning sheet'!M868, 0)</f>
        <v>49088.393236059463</v>
      </c>
      <c r="N255" s="142">
        <f>IFERROR(I255*'Planning sheet'!N868, 0)</f>
        <v>49163.661871435957</v>
      </c>
      <c r="O255" s="142">
        <f>IFERROR(I255*'Planning sheet'!O868, 0)</f>
        <v>49105.093321313609</v>
      </c>
      <c r="P255" s="142">
        <f>IFERROR(I255*'Planning sheet'!P868, 0)</f>
        <v>49138.035463158689</v>
      </c>
      <c r="Q255" s="142">
        <f>IFERROR(I255*'Planning sheet'!Q868, 0)</f>
        <v>49111.31310466423</v>
      </c>
      <c r="R255" s="142">
        <f>IFERROR(I255*'Planning sheet'!R868, 0)</f>
        <v>49152.893186524139</v>
      </c>
      <c r="S255" s="142">
        <f>IFERROR(I255*'Planning sheet'!S868, 0)</f>
        <v>49097.601432096955</v>
      </c>
      <c r="T255" s="142">
        <f>IFERROR(I255*'Planning sheet'!T868, 0)</f>
        <v>49106.319217496741</v>
      </c>
      <c r="U255" s="142">
        <f>IFERROR(I255*'Planning sheet'!U868, 0)</f>
        <v>49133.165353113633</v>
      </c>
      <c r="V255" s="142">
        <f>IFERROR(I255*'Planning sheet'!V868, 0)</f>
        <v>49117.557040234795</v>
      </c>
      <c r="W255" s="142">
        <f>IFERROR(I255*'Planning sheet'!W868, 0)</f>
        <v>49091.800627303703</v>
      </c>
    </row>
    <row r="256" spans="1:23" s="138" customFormat="1" x14ac:dyDescent="0.25">
      <c r="A256" s="138">
        <v>600004441</v>
      </c>
      <c r="B256" s="138" t="s">
        <v>277</v>
      </c>
      <c r="C256" s="138" t="s">
        <v>227</v>
      </c>
      <c r="D256" s="138" t="s">
        <v>62</v>
      </c>
      <c r="E256" s="138" t="s">
        <v>216</v>
      </c>
      <c r="F256" s="138" t="s">
        <v>217</v>
      </c>
      <c r="G256" s="138" t="s">
        <v>275</v>
      </c>
      <c r="H256" s="140" t="s">
        <v>683</v>
      </c>
      <c r="I256" s="140">
        <v>145.96686790093784</v>
      </c>
      <c r="J256" s="140"/>
      <c r="K256" s="140"/>
      <c r="L256" s="140">
        <f>IFERROR(I256*'Planning sheet'!L874, 0)</f>
        <v>4451.5297109579506</v>
      </c>
      <c r="M256" s="140">
        <f>IFERROR(I256*'Planning sheet'!M874, 0)</f>
        <v>4702.6484689061826</v>
      </c>
      <c r="N256" s="140">
        <f>IFERROR(I256*'Planning sheet'!N874, 0)</f>
        <v>4819.8935331044122</v>
      </c>
      <c r="O256" s="140">
        <f>IFERROR(I256*'Planning sheet'!O874, 0)</f>
        <v>5267.1949771367072</v>
      </c>
      <c r="P256" s="140">
        <f>IFERROR(I256*'Planning sheet'!P874, 0)</f>
        <v>3586.6256865242708</v>
      </c>
      <c r="Q256" s="140">
        <f>IFERROR(I256*'Planning sheet'!Q874, 0)</f>
        <v>3588.5240903199478</v>
      </c>
      <c r="R256" s="140">
        <f>IFERROR(I256*'Planning sheet'!R874, 0)</f>
        <v>3545.9928767504889</v>
      </c>
      <c r="S256" s="140">
        <f>IFERROR(I256*'Planning sheet'!S874, 0)</f>
        <v>3545.8804886086127</v>
      </c>
      <c r="T256" s="140">
        <f>IFERROR(I256*'Planning sheet'!T874, 0)</f>
        <v>3545.6926620228965</v>
      </c>
      <c r="U256" s="140">
        <f>IFERROR(I256*'Planning sheet'!U874, 0)</f>
        <v>3546.190713489681</v>
      </c>
      <c r="V256" s="140">
        <f>IFERROR(I256*'Planning sheet'!V874, 0)</f>
        <v>3546.1860127540754</v>
      </c>
      <c r="W256" s="140">
        <f>IFERROR(I256*'Planning sheet'!W874, 0)</f>
        <v>3545.6926620228983</v>
      </c>
    </row>
    <row r="257" spans="1:23" s="136" customFormat="1" ht="15.75" thickBot="1" x14ac:dyDescent="0.3">
      <c r="A257" s="136">
        <v>600004441</v>
      </c>
      <c r="B257" s="136" t="s">
        <v>277</v>
      </c>
      <c r="C257" s="136" t="s">
        <v>227</v>
      </c>
      <c r="D257" s="136" t="s">
        <v>62</v>
      </c>
      <c r="E257" s="136" t="s">
        <v>216</v>
      </c>
      <c r="F257" s="136" t="s">
        <v>217</v>
      </c>
      <c r="G257" s="136" t="s">
        <v>275</v>
      </c>
      <c r="H257" s="142" t="s">
        <v>697</v>
      </c>
      <c r="I257" s="142">
        <v>144.93977272727273</v>
      </c>
      <c r="J257" s="142"/>
      <c r="K257" s="142">
        <v>7652.82</v>
      </c>
      <c r="L257" s="142">
        <f>IFERROR(I257*'Planning sheet'!L876, 0)</f>
        <v>14016.13254764872</v>
      </c>
      <c r="M257" s="142">
        <f>IFERROR(I257*'Planning sheet'!M876, 0)</f>
        <v>14042.622878753004</v>
      </c>
      <c r="N257" s="142">
        <f>IFERROR(I257*'Planning sheet'!N876, 0)</f>
        <v>13952.693139997196</v>
      </c>
      <c r="O257" s="142">
        <f>IFERROR(I257*'Planning sheet'!O876, 0)</f>
        <v>13940.392573516659</v>
      </c>
      <c r="P257" s="142">
        <f>IFERROR(I257*'Planning sheet'!P876, 0)</f>
        <v>14031.486434351549</v>
      </c>
      <c r="Q257" s="142">
        <f>IFERROR(I257*'Planning sheet'!Q876, 0)</f>
        <v>13946.767522227337</v>
      </c>
      <c r="R257" s="142">
        <f>IFERROR(I257*'Planning sheet'!R876, 0)</f>
        <v>14078.208280262756</v>
      </c>
      <c r="S257" s="142">
        <f>IFERROR(I257*'Planning sheet'!S876, 0)</f>
        <v>14035.832908348697</v>
      </c>
      <c r="T257" s="142">
        <f>IFERROR(I257*'Planning sheet'!T876, 0)</f>
        <v>13993.644041379475</v>
      </c>
      <c r="U257" s="142">
        <f>IFERROR(I257*'Planning sheet'!U876, 0)</f>
        <v>13950.960627480252</v>
      </c>
      <c r="V257" s="142">
        <f>IFERROR(I257*'Planning sheet'!V876, 0)</f>
        <v>14082.209608512658</v>
      </c>
      <c r="W257" s="142">
        <f>IFERROR(I257*'Planning sheet'!W876, 0)</f>
        <v>14040.020741543434</v>
      </c>
    </row>
    <row r="258" spans="1:23" s="138" customFormat="1" x14ac:dyDescent="0.25">
      <c r="A258" s="138">
        <v>600004443</v>
      </c>
      <c r="B258" s="138" t="s">
        <v>279</v>
      </c>
      <c r="C258" s="138" t="s">
        <v>227</v>
      </c>
      <c r="D258" s="138" t="s">
        <v>62</v>
      </c>
      <c r="E258" s="138" t="s">
        <v>216</v>
      </c>
      <c r="F258" s="138" t="s">
        <v>217</v>
      </c>
      <c r="G258" s="138" t="s">
        <v>275</v>
      </c>
      <c r="H258" s="140" t="s">
        <v>683</v>
      </c>
      <c r="I258" s="140">
        <v>142.04013734483883</v>
      </c>
      <c r="J258" s="140"/>
      <c r="K258" s="140"/>
      <c r="L258" s="140">
        <f>IFERROR(I258*'Planning sheet'!L885, 0)</f>
        <v>3707.1580330586362</v>
      </c>
      <c r="M258" s="140">
        <f>IFERROR(I258*'Planning sheet'!M885, 0)</f>
        <v>3756.1520952326409</v>
      </c>
      <c r="N258" s="140">
        <f>IFERROR(I258*'Planning sheet'!N885, 0)</f>
        <v>3702.7315065999692</v>
      </c>
      <c r="O258" s="140">
        <f>IFERROR(I258*'Planning sheet'!O885, 0)</f>
        <v>3764.5901856281916</v>
      </c>
      <c r="P258" s="140">
        <f>IFERROR(I258*'Planning sheet'!P885, 0)</f>
        <v>3577.9083232826065</v>
      </c>
      <c r="Q258" s="140">
        <f>IFERROR(I258*'Planning sheet'!Q885, 0)</f>
        <v>3581.7001409530308</v>
      </c>
      <c r="R258" s="140">
        <f>IFERROR(I258*'Planning sheet'!R885, 0)</f>
        <v>3577.908323282606</v>
      </c>
      <c r="S258" s="140">
        <f>IFERROR(I258*'Planning sheet'!S885, 0)</f>
        <v>3581.7001409530312</v>
      </c>
      <c r="T258" s="140">
        <f>IFERROR(I258*'Planning sheet'!T885, 0)</f>
        <v>3581.7001409530303</v>
      </c>
      <c r="U258" s="140">
        <f>IFERROR(I258*'Planning sheet'!U885, 0)</f>
        <v>3577.9083232826083</v>
      </c>
      <c r="V258" s="140">
        <f>IFERROR(I258*'Planning sheet'!V885, 0)</f>
        <v>3581.8581333559646</v>
      </c>
      <c r="W258" s="140">
        <f>IFERROR(I258*'Planning sheet'!W885, 0)</f>
        <v>3577.908323282606</v>
      </c>
    </row>
    <row r="259" spans="1:23" s="136" customFormat="1" ht="15.75" thickBot="1" x14ac:dyDescent="0.3">
      <c r="A259" s="136">
        <v>600004443</v>
      </c>
      <c r="B259" s="136" t="s">
        <v>279</v>
      </c>
      <c r="C259" s="136" t="s">
        <v>227</v>
      </c>
      <c r="D259" s="136" t="s">
        <v>62</v>
      </c>
      <c r="E259" s="136" t="s">
        <v>216</v>
      </c>
      <c r="F259" s="136" t="s">
        <v>217</v>
      </c>
      <c r="G259" s="136" t="s">
        <v>275</v>
      </c>
      <c r="H259" s="142" t="s">
        <v>697</v>
      </c>
      <c r="I259" s="142">
        <v>138.66999999999999</v>
      </c>
      <c r="J259" s="142"/>
      <c r="K259" s="142">
        <v>1525.37</v>
      </c>
      <c r="L259" s="142">
        <f>IFERROR(I259*'Planning sheet'!L887, 0)</f>
        <v>124.89042688074453</v>
      </c>
      <c r="M259" s="142">
        <f>IFERROR(I259*'Planning sheet'!M887, 0)</f>
        <v>63.279256801152236</v>
      </c>
      <c r="N259" s="142">
        <f>IFERROR(I259*'Planning sheet'!N887, 0)</f>
        <v>53.821183474121966</v>
      </c>
      <c r="O259" s="142">
        <f>IFERROR(I259*'Planning sheet'!O887, 0)</f>
        <v>122.6421306592413</v>
      </c>
      <c r="P259" s="142">
        <f>IFERROR(I259*'Planning sheet'!P887, 0)</f>
        <v>96.375604034296217</v>
      </c>
      <c r="Q259" s="142">
        <f>IFERROR(I259*'Planning sheet'!Q887, 0)</f>
        <v>66.407226888880629</v>
      </c>
      <c r="R259" s="142">
        <f>IFERROR(I259*'Planning sheet'!R887, 0)</f>
        <v>40.140700263936033</v>
      </c>
      <c r="S259" s="142">
        <f>IFERROR(I259*'Planning sheet'!S887, 0)</f>
        <v>10.172323118519961</v>
      </c>
      <c r="T259" s="142">
        <f>IFERROR(I259*'Planning sheet'!T887, 0)</f>
        <v>118.87394597310487</v>
      </c>
      <c r="U259" s="142">
        <f>IFERROR(I259*'Planning sheet'!U887, 0)</f>
        <v>92.607419348158288</v>
      </c>
      <c r="V259" s="142">
        <f>IFERROR(I259*'Planning sheet'!V887, 0)</f>
        <v>62.48479843105671</v>
      </c>
      <c r="W259" s="142">
        <f>IFERROR(I259*'Planning sheet'!W887, 0)</f>
        <v>36.218271806112114</v>
      </c>
    </row>
    <row r="260" spans="1:23" s="138" customFormat="1" x14ac:dyDescent="0.25">
      <c r="A260" s="138">
        <v>600004444</v>
      </c>
      <c r="B260" s="138" t="s">
        <v>281</v>
      </c>
      <c r="C260" s="138" t="s">
        <v>227</v>
      </c>
      <c r="D260" s="138" t="s">
        <v>62</v>
      </c>
      <c r="E260" s="138" t="s">
        <v>216</v>
      </c>
      <c r="F260" s="138" t="s">
        <v>217</v>
      </c>
      <c r="G260" s="138" t="s">
        <v>275</v>
      </c>
      <c r="H260" s="143" t="s">
        <v>696</v>
      </c>
      <c r="I260" s="143" t="s">
        <v>148</v>
      </c>
      <c r="J260" s="143"/>
      <c r="K260" s="143"/>
      <c r="L260" s="143">
        <f>IFERROR(I260*'Planning sheet'!L894, 0)</f>
        <v>0</v>
      </c>
      <c r="M260" s="143">
        <f>IFERROR(I260*'Planning sheet'!M894, 0)</f>
        <v>0</v>
      </c>
      <c r="N260" s="143">
        <f>IFERROR(I260*'Planning sheet'!N894, 0)</f>
        <v>0</v>
      </c>
      <c r="O260" s="143">
        <f>IFERROR(I260*'Planning sheet'!O894, 0)</f>
        <v>0</v>
      </c>
      <c r="P260" s="143">
        <f>IFERROR(I260*'Planning sheet'!P894, 0)</f>
        <v>0</v>
      </c>
      <c r="Q260" s="143">
        <f>IFERROR(I260*'Planning sheet'!Q894, 0)</f>
        <v>0</v>
      </c>
      <c r="R260" s="143">
        <f>IFERROR(I260*'Planning sheet'!R894, 0)</f>
        <v>0</v>
      </c>
      <c r="S260" s="143">
        <f>IFERROR(I260*'Planning sheet'!S894, 0)</f>
        <v>0</v>
      </c>
      <c r="T260" s="143">
        <f>IFERROR(I260*'Planning sheet'!T894, 0)</f>
        <v>0</v>
      </c>
      <c r="U260" s="143">
        <f>IFERROR(I260*'Planning sheet'!U894, 0)</f>
        <v>0</v>
      </c>
      <c r="V260" s="143">
        <f>IFERROR(I260*'Planning sheet'!V894, 0)</f>
        <v>0</v>
      </c>
      <c r="W260" s="143">
        <f>IFERROR(I260*'Planning sheet'!W894, 0)</f>
        <v>0</v>
      </c>
    </row>
    <row r="261" spans="1:23" s="136" customFormat="1" x14ac:dyDescent="0.25">
      <c r="A261" s="136">
        <v>600004444</v>
      </c>
      <c r="B261" s="136" t="s">
        <v>281</v>
      </c>
      <c r="C261" s="136" t="s">
        <v>227</v>
      </c>
      <c r="D261" s="136" t="s">
        <v>62</v>
      </c>
      <c r="E261" s="136" t="s">
        <v>216</v>
      </c>
      <c r="F261" s="136" t="s">
        <v>217</v>
      </c>
      <c r="G261" s="136" t="s">
        <v>275</v>
      </c>
      <c r="H261" s="142" t="s">
        <v>697</v>
      </c>
      <c r="I261" s="142">
        <v>0</v>
      </c>
      <c r="J261" s="142"/>
      <c r="K261" s="142">
        <v>0</v>
      </c>
      <c r="L261" s="142">
        <f>IFERROR(I261*'Planning sheet'!L895, 0)</f>
        <v>0</v>
      </c>
      <c r="M261" s="142">
        <f>IFERROR(I261*'Planning sheet'!M895, 0)</f>
        <v>0</v>
      </c>
      <c r="N261" s="142">
        <f>IFERROR(I261*'Planning sheet'!N895, 0)</f>
        <v>0</v>
      </c>
      <c r="O261" s="142">
        <f>IFERROR(I261*'Planning sheet'!O895, 0)</f>
        <v>0</v>
      </c>
      <c r="P261" s="142">
        <f>IFERROR(I261*'Planning sheet'!P895, 0)</f>
        <v>0</v>
      </c>
      <c r="Q261" s="142">
        <f>IFERROR(I261*'Planning sheet'!Q895, 0)</f>
        <v>0</v>
      </c>
      <c r="R261" s="142">
        <f>IFERROR(I261*'Planning sheet'!R895, 0)</f>
        <v>0</v>
      </c>
      <c r="S261" s="142">
        <f>IFERROR(I261*'Planning sheet'!S895, 0)</f>
        <v>0</v>
      </c>
      <c r="T261" s="142">
        <f>IFERROR(I261*'Planning sheet'!T895, 0)</f>
        <v>0</v>
      </c>
      <c r="U261" s="142">
        <f>IFERROR(I261*'Planning sheet'!U895, 0)</f>
        <v>0</v>
      </c>
      <c r="V261" s="142">
        <f>IFERROR(I261*'Planning sheet'!V895, 0)</f>
        <v>0</v>
      </c>
      <c r="W261" s="142">
        <f>IFERROR(I261*'Planning sheet'!W895, 0)</f>
        <v>0</v>
      </c>
    </row>
    <row r="262" spans="1:23" ht="15.75" thickBot="1" x14ac:dyDescent="0.3">
      <c r="A262">
        <v>600004444</v>
      </c>
      <c r="B262" t="s">
        <v>281</v>
      </c>
      <c r="C262" t="s">
        <v>227</v>
      </c>
      <c r="D262" t="s">
        <v>62</v>
      </c>
      <c r="E262" t="s">
        <v>216</v>
      </c>
      <c r="F262" t="s">
        <v>217</v>
      </c>
      <c r="G262" t="s">
        <v>275</v>
      </c>
      <c r="H262" s="32" t="s">
        <v>699</v>
      </c>
      <c r="I262" s="32" t="s">
        <v>148</v>
      </c>
      <c r="J262" s="32"/>
      <c r="K262" s="32"/>
      <c r="L262" s="32">
        <f>IFERROR(I262*'Planning sheet'!L897, 0)</f>
        <v>0</v>
      </c>
      <c r="M262" s="32">
        <f>IFERROR(I262*'Planning sheet'!M897, 0)</f>
        <v>0</v>
      </c>
      <c r="N262" s="32">
        <f>IFERROR(I262*'Planning sheet'!N897, 0)</f>
        <v>0</v>
      </c>
      <c r="O262" s="32">
        <f>IFERROR(I262*'Planning sheet'!O897, 0)</f>
        <v>0</v>
      </c>
      <c r="P262" s="32">
        <f>IFERROR(I262*'Planning sheet'!P897, 0)</f>
        <v>0</v>
      </c>
      <c r="Q262" s="32">
        <f>IFERROR(I262*'Planning sheet'!Q897, 0)</f>
        <v>0</v>
      </c>
      <c r="R262" s="32">
        <f>IFERROR(I262*'Planning sheet'!R897, 0)</f>
        <v>0</v>
      </c>
      <c r="S262" s="32">
        <f>IFERROR(I262*'Planning sheet'!S897, 0)</f>
        <v>0</v>
      </c>
      <c r="T262" s="32">
        <f>IFERROR(I262*'Planning sheet'!T897, 0)</f>
        <v>0</v>
      </c>
      <c r="U262" s="32">
        <f>IFERROR(I262*'Planning sheet'!U897, 0)</f>
        <v>0</v>
      </c>
      <c r="V262" s="32">
        <f>IFERROR(I262*'Planning sheet'!V897, 0)</f>
        <v>0</v>
      </c>
      <c r="W262" s="32">
        <f>IFERROR(I262*'Planning sheet'!W897, 0)</f>
        <v>0</v>
      </c>
    </row>
    <row r="263" spans="1:23" s="138" customFormat="1" x14ac:dyDescent="0.25">
      <c r="A263" s="138">
        <v>600004476</v>
      </c>
      <c r="B263" s="138" t="s">
        <v>283</v>
      </c>
      <c r="C263" s="138" t="s">
        <v>227</v>
      </c>
      <c r="D263" s="138" t="s">
        <v>46</v>
      </c>
      <c r="E263" s="138" t="s">
        <v>251</v>
      </c>
      <c r="G263" s="138" t="s">
        <v>284</v>
      </c>
      <c r="H263" s="143" t="s">
        <v>696</v>
      </c>
      <c r="I263" s="143" t="s">
        <v>148</v>
      </c>
      <c r="J263" s="143"/>
      <c r="K263" s="143"/>
      <c r="L263" s="143">
        <f>IFERROR(I263*'Planning sheet'!L899, 0)</f>
        <v>0</v>
      </c>
      <c r="M263" s="143">
        <f>IFERROR(I263*'Planning sheet'!M899, 0)</f>
        <v>0</v>
      </c>
      <c r="N263" s="143">
        <f>IFERROR(I263*'Planning sheet'!N899, 0)</f>
        <v>0</v>
      </c>
      <c r="O263" s="143">
        <f>IFERROR(I263*'Planning sheet'!O899, 0)</f>
        <v>0</v>
      </c>
      <c r="P263" s="143">
        <f>IFERROR(I263*'Planning sheet'!P899, 0)</f>
        <v>0</v>
      </c>
      <c r="Q263" s="143">
        <f>IFERROR(I263*'Planning sheet'!Q899, 0)</f>
        <v>0</v>
      </c>
      <c r="R263" s="143">
        <f>IFERROR(I263*'Planning sheet'!R899, 0)</f>
        <v>0</v>
      </c>
      <c r="S263" s="143">
        <f>IFERROR(I263*'Planning sheet'!S899, 0)</f>
        <v>0</v>
      </c>
      <c r="T263" s="143">
        <f>IFERROR(I263*'Planning sheet'!T899, 0)</f>
        <v>0</v>
      </c>
      <c r="U263" s="143">
        <f>IFERROR(I263*'Planning sheet'!U899, 0)</f>
        <v>0</v>
      </c>
      <c r="V263" s="143">
        <f>IFERROR(I263*'Planning sheet'!V899, 0)</f>
        <v>0</v>
      </c>
      <c r="W263" s="143">
        <f>IFERROR(I263*'Planning sheet'!W899, 0)</f>
        <v>0</v>
      </c>
    </row>
    <row r="264" spans="1:23" s="136" customFormat="1" x14ac:dyDescent="0.25">
      <c r="A264" s="136">
        <v>600004476</v>
      </c>
      <c r="B264" s="136" t="s">
        <v>283</v>
      </c>
      <c r="C264" s="136" t="s">
        <v>227</v>
      </c>
      <c r="D264" s="136" t="s">
        <v>46</v>
      </c>
      <c r="E264" s="136" t="s">
        <v>251</v>
      </c>
      <c r="G264" s="136" t="s">
        <v>284</v>
      </c>
      <c r="H264" s="142" t="s">
        <v>697</v>
      </c>
      <c r="I264" s="142">
        <v>0</v>
      </c>
      <c r="J264" s="142"/>
      <c r="K264" s="142">
        <v>0</v>
      </c>
      <c r="L264" s="142">
        <f>IFERROR(I264*'Planning sheet'!L900, 0)</f>
        <v>0</v>
      </c>
      <c r="M264" s="142">
        <f>IFERROR(I264*'Planning sheet'!M900, 0)</f>
        <v>0</v>
      </c>
      <c r="N264" s="142">
        <f>IFERROR(I264*'Planning sheet'!N900, 0)</f>
        <v>0</v>
      </c>
      <c r="O264" s="142">
        <f>IFERROR(I264*'Planning sheet'!O900, 0)</f>
        <v>0</v>
      </c>
      <c r="P264" s="142">
        <f>IFERROR(I264*'Planning sheet'!P900, 0)</f>
        <v>0</v>
      </c>
      <c r="Q264" s="142">
        <f>IFERROR(I264*'Planning sheet'!Q900, 0)</f>
        <v>0</v>
      </c>
      <c r="R264" s="142">
        <f>IFERROR(I264*'Planning sheet'!R900, 0)</f>
        <v>0</v>
      </c>
      <c r="S264" s="142">
        <f>IFERROR(I264*'Planning sheet'!S900, 0)</f>
        <v>0</v>
      </c>
      <c r="T264" s="142">
        <f>IFERROR(I264*'Planning sheet'!T900, 0)</f>
        <v>0</v>
      </c>
      <c r="U264" s="142">
        <f>IFERROR(I264*'Planning sheet'!U900, 0)</f>
        <v>0</v>
      </c>
      <c r="V264" s="142">
        <f>IFERROR(I264*'Planning sheet'!V900, 0)</f>
        <v>0</v>
      </c>
      <c r="W264" s="142">
        <f>IFERROR(I264*'Planning sheet'!W900, 0)</f>
        <v>0</v>
      </c>
    </row>
    <row r="265" spans="1:23" ht="15.75" thickBot="1" x14ac:dyDescent="0.3">
      <c r="A265">
        <v>600004476</v>
      </c>
      <c r="B265" t="s">
        <v>283</v>
      </c>
      <c r="C265" t="s">
        <v>227</v>
      </c>
      <c r="D265" t="s">
        <v>46</v>
      </c>
      <c r="E265" t="s">
        <v>251</v>
      </c>
      <c r="G265" t="s">
        <v>284</v>
      </c>
      <c r="H265" s="32" t="s">
        <v>699</v>
      </c>
      <c r="I265" s="32" t="s">
        <v>148</v>
      </c>
      <c r="J265" s="32"/>
      <c r="K265" s="32"/>
      <c r="L265" s="32">
        <f>IFERROR(I265*'Planning sheet'!L902, 0)</f>
        <v>0</v>
      </c>
      <c r="M265" s="32">
        <f>IFERROR(I265*'Planning sheet'!M902, 0)</f>
        <v>0</v>
      </c>
      <c r="N265" s="32">
        <f>IFERROR(I265*'Planning sheet'!N902, 0)</f>
        <v>0</v>
      </c>
      <c r="O265" s="32">
        <f>IFERROR(I265*'Planning sheet'!O902, 0)</f>
        <v>0</v>
      </c>
      <c r="P265" s="32">
        <f>IFERROR(I265*'Planning sheet'!P902, 0)</f>
        <v>0</v>
      </c>
      <c r="Q265" s="32">
        <f>IFERROR(I265*'Planning sheet'!Q902, 0)</f>
        <v>0</v>
      </c>
      <c r="R265" s="32">
        <f>IFERROR(I265*'Planning sheet'!R902, 0)</f>
        <v>0</v>
      </c>
      <c r="S265" s="32">
        <f>IFERROR(I265*'Planning sheet'!S902, 0)</f>
        <v>0</v>
      </c>
      <c r="T265" s="32">
        <f>IFERROR(I265*'Planning sheet'!T902, 0)</f>
        <v>0</v>
      </c>
      <c r="U265" s="32">
        <f>IFERROR(I265*'Planning sheet'!U902, 0)</f>
        <v>0</v>
      </c>
      <c r="V265" s="32">
        <f>IFERROR(I265*'Planning sheet'!V902, 0)</f>
        <v>0</v>
      </c>
      <c r="W265" s="32">
        <f>IFERROR(I265*'Planning sheet'!W902, 0)</f>
        <v>0</v>
      </c>
    </row>
    <row r="266" spans="1:23" s="138" customFormat="1" x14ac:dyDescent="0.25">
      <c r="A266" s="138">
        <v>600004538</v>
      </c>
      <c r="B266" s="138" t="s">
        <v>286</v>
      </c>
      <c r="C266" s="138" t="s">
        <v>211</v>
      </c>
      <c r="D266" s="138" t="s">
        <v>62</v>
      </c>
      <c r="E266" s="138" t="s">
        <v>216</v>
      </c>
      <c r="F266" s="138" t="s">
        <v>287</v>
      </c>
      <c r="G266" s="138" t="s">
        <v>288</v>
      </c>
      <c r="H266" s="140" t="s">
        <v>683</v>
      </c>
      <c r="I266" s="140">
        <v>42.684969596510584</v>
      </c>
      <c r="J266" s="140"/>
      <c r="K266" s="140"/>
      <c r="L266" s="140">
        <f>IFERROR(I266*'Planning sheet'!L904, 0)</f>
        <v>29522.597575844356</v>
      </c>
      <c r="M266" s="140">
        <f>IFERROR(I266*'Planning sheet'!M904, 0)</f>
        <v>33009.580841833544</v>
      </c>
      <c r="N266" s="140">
        <f>IFERROR(I266*'Planning sheet'!N904, 0)</f>
        <v>33224.131106126013</v>
      </c>
      <c r="O266" s="140">
        <f>IFERROR(I266*'Planning sheet'!O904, 0)</f>
        <v>33644.915439512515</v>
      </c>
      <c r="P266" s="140">
        <f>IFERROR(I266*'Planning sheet'!P904, 0)</f>
        <v>33630.376601404205</v>
      </c>
      <c r="Q266" s="140">
        <f>IFERROR(I266*'Planning sheet'!Q904, 0)</f>
        <v>33706.207187737222</v>
      </c>
      <c r="R266" s="140">
        <f>IFERROR(I266*'Planning sheet'!R904, 0)</f>
        <v>33696.698774020057</v>
      </c>
      <c r="S266" s="140">
        <f>IFERROR(I266*'Planning sheet'!S904, 0)</f>
        <v>33687.041420786649</v>
      </c>
      <c r="T266" s="140">
        <f>IFERROR(I266*'Planning sheet'!T904, 0)</f>
        <v>33645.547562908498</v>
      </c>
      <c r="U266" s="140">
        <f>IFERROR(I266*'Planning sheet'!U904, 0)</f>
        <v>33740.404032824496</v>
      </c>
      <c r="V266" s="140">
        <f>IFERROR(I266*'Planning sheet'!V904, 0)</f>
        <v>33752.546045044488</v>
      </c>
      <c r="W266" s="140">
        <f>IFERROR(I266*'Planning sheet'!W904, 0)</f>
        <v>33628.569304952754</v>
      </c>
    </row>
    <row r="267" spans="1:23" s="136" customFormat="1" ht="15.75" thickBot="1" x14ac:dyDescent="0.3">
      <c r="A267" s="136">
        <v>600004538</v>
      </c>
      <c r="B267" s="136" t="s">
        <v>286</v>
      </c>
      <c r="C267" s="136" t="s">
        <v>211</v>
      </c>
      <c r="D267" s="136" t="s">
        <v>62</v>
      </c>
      <c r="E267" s="136" t="s">
        <v>216</v>
      </c>
      <c r="F267" s="136" t="s">
        <v>287</v>
      </c>
      <c r="G267" s="136" t="s">
        <v>288</v>
      </c>
      <c r="H267" s="142" t="s">
        <v>697</v>
      </c>
      <c r="I267" s="142">
        <v>89.060006943239031</v>
      </c>
      <c r="J267" s="142"/>
      <c r="K267" s="142">
        <v>153922.41</v>
      </c>
      <c r="L267" s="142">
        <f>IFERROR(I267*'Planning sheet'!L906, 0)</f>
        <v>133648.86261927887</v>
      </c>
      <c r="M267" s="142">
        <f>IFERROR(I267*'Planning sheet'!M906, 0)</f>
        <v>133708.50506630732</v>
      </c>
      <c r="N267" s="142">
        <f>IFERROR(I267*'Planning sheet'!N906, 0)</f>
        <v>133676.73938279485</v>
      </c>
      <c r="O267" s="142">
        <f>IFERROR(I267*'Planning sheet'!O906, 0)</f>
        <v>133657.62876823221</v>
      </c>
      <c r="P267" s="142">
        <f>IFERROR(I267*'Planning sheet'!P906, 0)</f>
        <v>133668.85269613526</v>
      </c>
      <c r="Q267" s="142">
        <f>IFERROR(I267*'Planning sheet'!Q906, 0)</f>
        <v>133699.97999611468</v>
      </c>
      <c r="R267" s="142">
        <f>IFERROR(I267*'Planning sheet'!R906, 0)</f>
        <v>133661.88610828726</v>
      </c>
      <c r="S267" s="142">
        <f>IFERROR(I267*'Planning sheet'!S906, 0)</f>
        <v>133643.94179428293</v>
      </c>
      <c r="T267" s="142">
        <f>IFERROR(I267*'Planning sheet'!T906, 0)</f>
        <v>133712.5722935129</v>
      </c>
      <c r="U267" s="142">
        <f>IFERROR(I267*'Planning sheet'!U906, 0)</f>
        <v>133672.34962441187</v>
      </c>
      <c r="V267" s="142">
        <f>IFERROR(I267*'Planning sheet'!V906, 0)</f>
        <v>133695.853274475</v>
      </c>
      <c r="W267" s="142">
        <f>IFERROR(I267*'Planning sheet'!W906, 0)</f>
        <v>133710.8480340323</v>
      </c>
    </row>
    <row r="268" spans="1:23" s="138" customFormat="1" x14ac:dyDescent="0.25">
      <c r="A268" s="138">
        <v>600004539</v>
      </c>
      <c r="B268" s="138" t="s">
        <v>290</v>
      </c>
      <c r="C268" s="138" t="s">
        <v>211</v>
      </c>
      <c r="D268" s="138" t="s">
        <v>62</v>
      </c>
      <c r="E268" s="138" t="s">
        <v>216</v>
      </c>
      <c r="F268" s="138" t="s">
        <v>287</v>
      </c>
      <c r="G268" s="138" t="s">
        <v>291</v>
      </c>
      <c r="H268" s="140" t="s">
        <v>683</v>
      </c>
      <c r="I268" s="140">
        <v>32.105087093315923</v>
      </c>
      <c r="J268" s="140"/>
      <c r="K268" s="140"/>
      <c r="L268" s="140">
        <f>IFERROR(I268*'Planning sheet'!L911, 0)</f>
        <v>3000.0770890002113</v>
      </c>
      <c r="M268" s="140">
        <f>IFERROR(I268*'Planning sheet'!M911, 0)</f>
        <v>3309.9580114276218</v>
      </c>
      <c r="N268" s="140">
        <f>IFERROR(I268*'Planning sheet'!N911, 0)</f>
        <v>3309.9580114276209</v>
      </c>
      <c r="O268" s="140">
        <f>IFERROR(I268*'Planning sheet'!O911, 0)</f>
        <v>3309.9580114276214</v>
      </c>
      <c r="P268" s="140">
        <f>IFERROR(I268*'Planning sheet'!P911, 0)</f>
        <v>3309.9580114276223</v>
      </c>
      <c r="Q268" s="140">
        <f>IFERROR(I268*'Planning sheet'!Q911, 0)</f>
        <v>3309.9580114276205</v>
      </c>
      <c r="R268" s="140">
        <f>IFERROR(I268*'Planning sheet'!R911, 0)</f>
        <v>3309.9580114276191</v>
      </c>
      <c r="S268" s="140">
        <f>IFERROR(I268*'Planning sheet'!S911, 0)</f>
        <v>3309.9580114276223</v>
      </c>
      <c r="T268" s="140">
        <f>IFERROR(I268*'Planning sheet'!T911, 0)</f>
        <v>3309.9580114276182</v>
      </c>
      <c r="U268" s="140">
        <f>IFERROR(I268*'Planning sheet'!U911, 0)</f>
        <v>3309.9580114276232</v>
      </c>
      <c r="V268" s="140">
        <f>IFERROR(I268*'Planning sheet'!V911, 0)</f>
        <v>3309.9580114276191</v>
      </c>
      <c r="W268" s="140">
        <f>IFERROR(I268*'Planning sheet'!W911, 0)</f>
        <v>3309.9580114276209</v>
      </c>
    </row>
    <row r="269" spans="1:23" s="136" customFormat="1" ht="15.75" thickBot="1" x14ac:dyDescent="0.3">
      <c r="A269" s="136">
        <v>600004539</v>
      </c>
      <c r="B269" s="136" t="s">
        <v>290</v>
      </c>
      <c r="C269" s="136" t="s">
        <v>211</v>
      </c>
      <c r="D269" s="136" t="s">
        <v>62</v>
      </c>
      <c r="E269" s="136" t="s">
        <v>216</v>
      </c>
      <c r="F269" s="136" t="s">
        <v>287</v>
      </c>
      <c r="G269" s="136" t="s">
        <v>291</v>
      </c>
      <c r="H269" s="142" t="s">
        <v>697</v>
      </c>
      <c r="I269" s="142">
        <v>58.19996056004733</v>
      </c>
      <c r="J269" s="142"/>
      <c r="K269" s="142">
        <v>5902.64</v>
      </c>
      <c r="L269" s="142">
        <f>IFERROR(I269*'Planning sheet'!L913, 0)</f>
        <v>5352.9101460813927</v>
      </c>
      <c r="M269" s="142">
        <f>IFERROR(I269*'Planning sheet'!M913, 0)</f>
        <v>5347.2287706856687</v>
      </c>
      <c r="N269" s="142">
        <f>IFERROR(I269*'Planning sheet'!N913, 0)</f>
        <v>5341.5473952899465</v>
      </c>
      <c r="O269" s="142">
        <f>IFERROR(I269*'Planning sheet'!O913, 0)</f>
        <v>5335.8660198942234</v>
      </c>
      <c r="P269" s="142">
        <f>IFERROR(I269*'Planning sheet'!P913, 0)</f>
        <v>5330.1846444984985</v>
      </c>
      <c r="Q269" s="142">
        <f>IFERROR(I269*'Planning sheet'!Q913, 0)</f>
        <v>5324.5032691027773</v>
      </c>
      <c r="R269" s="142">
        <f>IFERROR(I269*'Planning sheet'!R913, 0)</f>
        <v>5318.8218937070578</v>
      </c>
      <c r="S269" s="142">
        <f>IFERROR(I269*'Planning sheet'!S913, 0)</f>
        <v>5313.1405183113329</v>
      </c>
      <c r="T269" s="142">
        <f>IFERROR(I269*'Planning sheet'!T913, 0)</f>
        <v>5365.659103475663</v>
      </c>
      <c r="U269" s="142">
        <f>IFERROR(I269*'Planning sheet'!U913, 0)</f>
        <v>5359.9777280799372</v>
      </c>
      <c r="V269" s="142">
        <f>IFERROR(I269*'Planning sheet'!V913, 0)</f>
        <v>5354.2963526842177</v>
      </c>
      <c r="W269" s="142">
        <f>IFERROR(I269*'Planning sheet'!W913, 0)</f>
        <v>5348.6149772884955</v>
      </c>
    </row>
    <row r="270" spans="1:23" s="138" customFormat="1" x14ac:dyDescent="0.25">
      <c r="A270" s="138">
        <v>600004609</v>
      </c>
      <c r="B270" s="138" t="s">
        <v>293</v>
      </c>
      <c r="C270" s="138" t="s">
        <v>211</v>
      </c>
      <c r="D270" s="138" t="s">
        <v>43</v>
      </c>
      <c r="E270" s="138" t="s">
        <v>232</v>
      </c>
      <c r="F270" s="138" t="s">
        <v>233</v>
      </c>
      <c r="G270" s="138" t="s">
        <v>294</v>
      </c>
      <c r="H270" s="140" t="s">
        <v>683</v>
      </c>
      <c r="I270" s="140">
        <v>85.004861998466154</v>
      </c>
      <c r="J270" s="140"/>
      <c r="K270" s="140"/>
      <c r="L270" s="140">
        <f>IFERROR(I270*'Planning sheet'!L918, 0)</f>
        <v>51901.565724412918</v>
      </c>
      <c r="M270" s="140">
        <f>IFERROR(I270*'Planning sheet'!M918, 0)</f>
        <v>55104.227760054222</v>
      </c>
      <c r="N270" s="140">
        <f>IFERROR(I270*'Planning sheet'!N918, 0)</f>
        <v>55104.227760054222</v>
      </c>
      <c r="O270" s="140">
        <f>IFERROR(I270*'Planning sheet'!O918, 0)</f>
        <v>55104.227760054215</v>
      </c>
      <c r="P270" s="140">
        <f>IFERROR(I270*'Planning sheet'!P918, 0)</f>
        <v>55104.227760054229</v>
      </c>
      <c r="Q270" s="140">
        <f>IFERROR(I270*'Planning sheet'!Q918, 0)</f>
        <v>55104.2277600542</v>
      </c>
      <c r="R270" s="140">
        <f>IFERROR(I270*'Planning sheet'!R918, 0)</f>
        <v>55104.227760054193</v>
      </c>
      <c r="S270" s="140">
        <f>IFERROR(I270*'Planning sheet'!S918, 0)</f>
        <v>55104.227760054229</v>
      </c>
      <c r="T270" s="140">
        <f>IFERROR(I270*'Planning sheet'!T918, 0)</f>
        <v>55104.227760054171</v>
      </c>
      <c r="U270" s="140">
        <f>IFERROR(I270*'Planning sheet'!U918, 0)</f>
        <v>55104.227760054251</v>
      </c>
      <c r="V270" s="140">
        <f>IFERROR(I270*'Planning sheet'!V918, 0)</f>
        <v>55104.227760054193</v>
      </c>
      <c r="W270" s="140">
        <f>IFERROR(I270*'Planning sheet'!W918, 0)</f>
        <v>55104.227760054222</v>
      </c>
    </row>
    <row r="271" spans="1:23" s="136" customFormat="1" ht="15.75" thickBot="1" x14ac:dyDescent="0.3">
      <c r="A271" s="136">
        <v>600004609</v>
      </c>
      <c r="B271" s="136" t="s">
        <v>293</v>
      </c>
      <c r="C271" s="136" t="s">
        <v>211</v>
      </c>
      <c r="D271" s="136" t="s">
        <v>43</v>
      </c>
      <c r="E271" s="136" t="s">
        <v>232</v>
      </c>
      <c r="F271" s="136" t="s">
        <v>233</v>
      </c>
      <c r="G271" s="136" t="s">
        <v>294</v>
      </c>
      <c r="H271" s="142" t="s">
        <v>697</v>
      </c>
      <c r="I271" s="142">
        <v>99.490152671755723</v>
      </c>
      <c r="J271" s="142"/>
      <c r="K271" s="142">
        <v>13033.21</v>
      </c>
      <c r="L271" s="142">
        <f>IFERROR(I271*'Planning sheet'!L924, 0)</f>
        <v>41117.118089738564</v>
      </c>
      <c r="M271" s="142">
        <f>IFERROR(I271*'Planning sheet'!M924, 0)</f>
        <v>41157.117836993893</v>
      </c>
      <c r="N271" s="142">
        <f>IFERROR(I271*'Planning sheet'!N924, 0)</f>
        <v>41182.194061348462</v>
      </c>
      <c r="O271" s="142">
        <f>IFERROR(I271*'Planning sheet'!O924, 0)</f>
        <v>41107.780133031287</v>
      </c>
      <c r="P271" s="142">
        <f>IFERROR(I271*'Planning sheet'!P924, 0)</f>
        <v>41172.652418454549</v>
      </c>
      <c r="Q271" s="142">
        <f>IFERROR(I271*'Planning sheet'!Q924, 0)</f>
        <v>41192.75413517555</v>
      </c>
      <c r="R271" s="142">
        <f>IFERROR(I271*'Planning sheet'!R924, 0)</f>
        <v>41158.136267927097</v>
      </c>
      <c r="S271" s="142">
        <f>IFERROR(I271*'Planning sheet'!S924, 0)</f>
        <v>41183.212492281651</v>
      </c>
      <c r="T271" s="142">
        <f>IFERROR(I271*'Planning sheet'!T924, 0)</f>
        <v>41108.798563964527</v>
      </c>
      <c r="U271" s="142">
        <f>IFERROR(I271*'Planning sheet'!U924, 0)</f>
        <v>41128.900280685477</v>
      </c>
      <c r="V271" s="142">
        <f>IFERROR(I271*'Planning sheet'!V924, 0)</f>
        <v>41173.87453557444</v>
      </c>
      <c r="W271" s="142">
        <f>IFERROR(I271*'Planning sheet'!W924, 0)</f>
        <v>41139.25666832595</v>
      </c>
    </row>
    <row r="272" spans="1:23" s="138" customFormat="1" x14ac:dyDescent="0.25">
      <c r="A272" s="138">
        <v>600004610</v>
      </c>
      <c r="B272" s="138" t="s">
        <v>296</v>
      </c>
      <c r="C272" s="138" t="s">
        <v>227</v>
      </c>
      <c r="D272" s="138" t="s">
        <v>43</v>
      </c>
      <c r="E272" s="138" t="s">
        <v>232</v>
      </c>
      <c r="F272" s="138" t="s">
        <v>233</v>
      </c>
      <c r="G272" s="138" t="s">
        <v>294</v>
      </c>
      <c r="H272" s="140" t="s">
        <v>683</v>
      </c>
      <c r="I272" s="140">
        <v>134.18648256555946</v>
      </c>
      <c r="J272" s="140"/>
      <c r="K272" s="140"/>
      <c r="L272" s="140">
        <f>IFERROR(I272*'Planning sheet'!L929, 0)</f>
        <v>236.21597076126784</v>
      </c>
      <c r="M272" s="140">
        <f>IFERROR(I272*'Planning sheet'!M929, 0)</f>
        <v>246.32279815110257</v>
      </c>
      <c r="N272" s="140">
        <f>IFERROR(I272*'Planning sheet'!N929, 0)</f>
        <v>10753.113282739247</v>
      </c>
      <c r="O272" s="140">
        <f>IFERROR(I272*'Planning sheet'!O929, 0)</f>
        <v>16597.460049658952</v>
      </c>
      <c r="P272" s="140">
        <f>IFERROR(I272*'Planning sheet'!P929, 0)</f>
        <v>13107.57343969807</v>
      </c>
      <c r="Q272" s="140">
        <f>IFERROR(I272*'Planning sheet'!Q929, 0)</f>
        <v>17310.726253424909</v>
      </c>
      <c r="R272" s="140">
        <f>IFERROR(I272*'Planning sheet'!R929, 0)</f>
        <v>5057.6750019081292</v>
      </c>
      <c r="S272" s="140">
        <f>IFERROR(I272*'Planning sheet'!S929, 0)</f>
        <v>2096.767821569249</v>
      </c>
      <c r="T272" s="140">
        <f>IFERROR(I272*'Planning sheet'!T929, 0)</f>
        <v>3749.5754161252521</v>
      </c>
      <c r="U272" s="140">
        <f>IFERROR(I272*'Planning sheet'!U929, 0)</f>
        <v>6093.4111201254018</v>
      </c>
      <c r="V272" s="140">
        <f>IFERROR(I272*'Planning sheet'!V929, 0)</f>
        <v>607.34669628684742</v>
      </c>
      <c r="W272" s="140">
        <f>IFERROR(I272*'Planning sheet'!W929, 0)</f>
        <v>7142.2578221175754</v>
      </c>
    </row>
    <row r="273" spans="1:23" s="136" customFormat="1" ht="15.75" thickBot="1" x14ac:dyDescent="0.3">
      <c r="A273" s="136">
        <v>600004610</v>
      </c>
      <c r="B273" s="136" t="s">
        <v>296</v>
      </c>
      <c r="C273" s="136" t="s">
        <v>227</v>
      </c>
      <c r="D273" s="136" t="s">
        <v>43</v>
      </c>
      <c r="E273" s="136" t="s">
        <v>232</v>
      </c>
      <c r="F273" s="136" t="s">
        <v>233</v>
      </c>
      <c r="G273" s="136" t="s">
        <v>294</v>
      </c>
      <c r="H273" s="142" t="s">
        <v>697</v>
      </c>
      <c r="I273" s="142">
        <v>379.95580110497241</v>
      </c>
      <c r="J273" s="142"/>
      <c r="K273" s="142">
        <v>0</v>
      </c>
      <c r="L273" s="142">
        <f>IFERROR(I273*'Planning sheet'!L931, 0)</f>
        <v>27599.854153319477</v>
      </c>
      <c r="M273" s="142">
        <f>IFERROR(I273*'Planning sheet'!M931, 0)</f>
        <v>27510.307994100338</v>
      </c>
      <c r="N273" s="142">
        <f>IFERROR(I273*'Planning sheet'!N931, 0)</f>
        <v>27458.788846037954</v>
      </c>
      <c r="O273" s="142">
        <f>IFERROR(I273*'Planning sheet'!O931, 0)</f>
        <v>27576.761966896927</v>
      </c>
      <c r="P273" s="142">
        <f>IFERROR(I273*'Planning sheet'!P931, 0)</f>
        <v>27545.692095841034</v>
      </c>
      <c r="Q273" s="142">
        <f>IFERROR(I273*'Planning sheet'!Q931, 0)</f>
        <v>27467.80378980099</v>
      </c>
      <c r="R273" s="142">
        <f>IFERROR(I273*'Planning sheet'!R931, 0)</f>
        <v>27433.079757120049</v>
      </c>
      <c r="S273" s="142">
        <f>IFERROR(I273*'Planning sheet'!S931, 0)</f>
        <v>27575.268612139</v>
      </c>
      <c r="T273" s="142">
        <f>IFERROR(I273*'Planning sheet'!T931, 0)</f>
        <v>27596.918918231164</v>
      </c>
      <c r="U273" s="142">
        <f>IFERROR(I273*'Planning sheet'!U931, 0)</f>
        <v>27365.137535478028</v>
      </c>
      <c r="V273" s="142">
        <f>IFERROR(I273*'Planning sheet'!V931, 0)</f>
        <v>27469.19254239124</v>
      </c>
      <c r="W273" s="142">
        <f>IFERROR(I273*'Planning sheet'!W931, 0)</f>
        <v>27611.15981135883</v>
      </c>
    </row>
    <row r="274" spans="1:23" s="138" customFormat="1" x14ac:dyDescent="0.25">
      <c r="A274" s="138">
        <v>600004611</v>
      </c>
      <c r="B274" s="138" t="s">
        <v>298</v>
      </c>
      <c r="C274" s="138" t="s">
        <v>227</v>
      </c>
      <c r="D274" s="138" t="s">
        <v>43</v>
      </c>
      <c r="E274" s="138" t="s">
        <v>232</v>
      </c>
      <c r="F274" s="138" t="s">
        <v>233</v>
      </c>
      <c r="G274" s="138" t="s">
        <v>294</v>
      </c>
      <c r="H274" s="140" t="s">
        <v>683</v>
      </c>
      <c r="I274" s="140">
        <v>142.28785775324198</v>
      </c>
      <c r="J274" s="140"/>
      <c r="K274" s="140"/>
      <c r="L274" s="140">
        <f>IFERROR(I274*'Planning sheet'!L937, 0)</f>
        <v>3146.0520444050258</v>
      </c>
      <c r="M274" s="140">
        <f>IFERROR(I274*'Planning sheet'!M937, 0)</f>
        <v>3074.2861536008695</v>
      </c>
      <c r="N274" s="140">
        <f>IFERROR(I274*'Planning sheet'!N937, 0)</f>
        <v>5458.2565321318434</v>
      </c>
      <c r="O274" s="140">
        <f>IFERROR(I274*'Planning sheet'!O937, 0)</f>
        <v>5806.6578745614333</v>
      </c>
      <c r="P274" s="140">
        <f>IFERROR(I274*'Planning sheet'!P937, 0)</f>
        <v>5769.9372030383884</v>
      </c>
      <c r="Q274" s="140">
        <f>IFERROR(I274*'Planning sheet'!Q937, 0)</f>
        <v>5813.8972793500388</v>
      </c>
      <c r="R274" s="140">
        <f>IFERROR(I274*'Planning sheet'!R937, 0)</f>
        <v>5649.4153939650059</v>
      </c>
      <c r="S274" s="140">
        <f>IFERROR(I274*'Planning sheet'!S937, 0)</f>
        <v>5619.5883586421714</v>
      </c>
      <c r="T274" s="140">
        <f>IFERROR(I274*'Planning sheet'!T937, 0)</f>
        <v>5636.1974773523307</v>
      </c>
      <c r="U274" s="140">
        <f>IFERROR(I274*'Planning sheet'!U937, 0)</f>
        <v>5659.8235408034734</v>
      </c>
      <c r="V274" s="140">
        <f>IFERROR(I274*'Planning sheet'!V937, 0)</f>
        <v>5604.6180835096648</v>
      </c>
      <c r="W274" s="140">
        <f>IFERROR(I274*'Planning sheet'!W937, 0)</f>
        <v>5670.363436336097</v>
      </c>
    </row>
    <row r="275" spans="1:23" s="136" customFormat="1" ht="15.75" thickBot="1" x14ac:dyDescent="0.3">
      <c r="A275" s="136">
        <v>600004611</v>
      </c>
      <c r="B275" s="136" t="s">
        <v>298</v>
      </c>
      <c r="C275" s="136" t="s">
        <v>227</v>
      </c>
      <c r="D275" s="136" t="s">
        <v>43</v>
      </c>
      <c r="E275" s="136" t="s">
        <v>232</v>
      </c>
      <c r="F275" s="136" t="s">
        <v>233</v>
      </c>
      <c r="G275" s="136" t="s">
        <v>294</v>
      </c>
      <c r="H275" s="142" t="s">
        <v>697</v>
      </c>
      <c r="I275" s="142">
        <v>155.85</v>
      </c>
      <c r="J275" s="142"/>
      <c r="K275" s="142">
        <v>7948.35</v>
      </c>
      <c r="L275" s="142">
        <f>IFERROR(I275*'Planning sheet'!L939, 0)</f>
        <v>4502.4325558648088</v>
      </c>
      <c r="M275" s="142">
        <f>IFERROR(I275*'Planning sheet'!M939, 0)</f>
        <v>3784.571355849368</v>
      </c>
      <c r="N275" s="142">
        <f>IFERROR(I275*'Planning sheet'!N939, 0)</f>
        <v>3884.2120581129943</v>
      </c>
      <c r="O275" s="142">
        <f>IFERROR(I275*'Planning sheet'!O939, 0)</f>
        <v>3758.0936049993797</v>
      </c>
      <c r="P275" s="142">
        <f>IFERROR(I275*'Planning sheet'!P939, 0)</f>
        <v>3828.0458477851394</v>
      </c>
      <c r="Q275" s="142">
        <f>IFERROR(I275*'Planning sheet'!Q939, 0)</f>
        <v>3849.8479672831336</v>
      </c>
      <c r="R275" s="142">
        <f>IFERROR(I275*'Planning sheet'!R939, 0)</f>
        <v>3895.9595342704079</v>
      </c>
      <c r="S275" s="142">
        <f>IFERROR(I275*'Planning sheet'!S939, 0)</f>
        <v>3818.8910952295173</v>
      </c>
      <c r="T275" s="142">
        <f>IFERROR(I275*'Planning sheet'!T939, 0)</f>
        <v>3879.4804422369098</v>
      </c>
      <c r="U275" s="142">
        <f>IFERROR(I275*'Planning sheet'!U939, 0)</f>
        <v>3758.3418116923031</v>
      </c>
      <c r="V275" s="142">
        <f>IFERROR(I275*'Planning sheet'!V939, 0)</f>
        <v>3853.5205369368373</v>
      </c>
      <c r="W275" s="142">
        <f>IFERROR(I275*'Planning sheet'!W939, 0)</f>
        <v>3876.6874025624788</v>
      </c>
    </row>
    <row r="276" spans="1:23" s="282" customFormat="1" ht="15.75" thickBot="1" x14ac:dyDescent="0.3">
      <c r="A276" s="282">
        <v>600004643</v>
      </c>
      <c r="B276" s="282" t="s">
        <v>300</v>
      </c>
      <c r="C276" s="282" t="s">
        <v>211</v>
      </c>
      <c r="D276" s="282" t="s">
        <v>38</v>
      </c>
      <c r="E276" s="282" t="s">
        <v>237</v>
      </c>
      <c r="F276" s="282" t="s">
        <v>238</v>
      </c>
      <c r="G276" s="282" t="s">
        <v>300</v>
      </c>
      <c r="H276" s="283" t="s">
        <v>697</v>
      </c>
      <c r="I276" s="283">
        <v>447.41985317044129</v>
      </c>
      <c r="J276" s="283"/>
      <c r="K276" s="283">
        <v>31569.05</v>
      </c>
      <c r="L276" s="283">
        <f>IFERROR(I276*'Planning sheet'!L949, 0)</f>
        <v>31569.05</v>
      </c>
      <c r="M276" s="283">
        <f>IFERROR(I276*'Planning sheet'!M949, 0)</f>
        <v>21904.781171518469</v>
      </c>
      <c r="N276" s="283">
        <f>IFERROR(I276*'Planning sheet'!N949, 0)</f>
        <v>21815.297200884379</v>
      </c>
      <c r="O276" s="283">
        <f>IFERROR(I276*'Planning sheet'!O949, 0)</f>
        <v>21725.813230250296</v>
      </c>
      <c r="P276" s="283">
        <f>IFERROR(I276*'Planning sheet'!P949, 0)</f>
        <v>21815.297200884379</v>
      </c>
      <c r="Q276" s="283">
        <f>IFERROR(I276*'Planning sheet'!Q949, 0)</f>
        <v>21904.781171518465</v>
      </c>
      <c r="R276" s="283">
        <f>IFERROR(I276*'Planning sheet'!R949, 0)</f>
        <v>21725.813230250296</v>
      </c>
      <c r="S276" s="283">
        <f>IFERROR(I276*'Planning sheet'!S949, 0)</f>
        <v>21636.329259616214</v>
      </c>
      <c r="T276" s="283">
        <f>IFERROR(I276*'Planning sheet'!T949, 0)</f>
        <v>21546.845288982131</v>
      </c>
      <c r="U276" s="283">
        <f>IFERROR(I276*'Planning sheet'!U949, 0)</f>
        <v>21636.329259616214</v>
      </c>
      <c r="V276" s="283">
        <f>IFERROR(I276*'Planning sheet'!V949, 0)</f>
        <v>21725.813230250296</v>
      </c>
      <c r="W276" s="283">
        <f>IFERROR(I276*'Planning sheet'!W949, 0)</f>
        <v>21815.297200884379</v>
      </c>
    </row>
    <row r="277" spans="1:23" s="138" customFormat="1" x14ac:dyDescent="0.25">
      <c r="A277" s="138">
        <v>600004644</v>
      </c>
      <c r="B277" s="138" t="s">
        <v>302</v>
      </c>
      <c r="C277" s="138" t="s">
        <v>227</v>
      </c>
      <c r="D277" s="138" t="s">
        <v>38</v>
      </c>
      <c r="E277" s="138" t="s">
        <v>237</v>
      </c>
      <c r="F277" s="138" t="s">
        <v>238</v>
      </c>
      <c r="G277" s="138" t="s">
        <v>300</v>
      </c>
      <c r="H277" s="140" t="s">
        <v>683</v>
      </c>
      <c r="I277" s="140" t="s">
        <v>148</v>
      </c>
      <c r="J277" s="140"/>
      <c r="K277" s="140"/>
      <c r="L277" s="140">
        <f>IFERROR(I277*'Planning sheet'!L954, 0)</f>
        <v>0</v>
      </c>
      <c r="M277" s="140">
        <f>IFERROR(I277*'Planning sheet'!M954, 0)</f>
        <v>0</v>
      </c>
      <c r="N277" s="140">
        <f>IFERROR(I277*'Planning sheet'!N954, 0)</f>
        <v>0</v>
      </c>
      <c r="O277" s="140">
        <f>IFERROR(I277*'Planning sheet'!O954, 0)</f>
        <v>0</v>
      </c>
      <c r="P277" s="140">
        <f>IFERROR(I277*'Planning sheet'!P954, 0)</f>
        <v>0</v>
      </c>
      <c r="Q277" s="140">
        <f>IFERROR(I277*'Planning sheet'!Q954, 0)</f>
        <v>0</v>
      </c>
      <c r="R277" s="140">
        <f>IFERROR(I277*'Planning sheet'!R954, 0)</f>
        <v>0</v>
      </c>
      <c r="S277" s="140">
        <f>IFERROR(I277*'Planning sheet'!S954, 0)</f>
        <v>0</v>
      </c>
      <c r="T277" s="140">
        <f>IFERROR(I277*'Planning sheet'!T954, 0)</f>
        <v>0</v>
      </c>
      <c r="U277" s="140">
        <f>IFERROR(I277*'Planning sheet'!U954, 0)</f>
        <v>0</v>
      </c>
      <c r="V277" s="140">
        <f>IFERROR(I277*'Planning sheet'!V954, 0)</f>
        <v>0</v>
      </c>
      <c r="W277" s="140">
        <f>IFERROR(I277*'Planning sheet'!W954, 0)</f>
        <v>0</v>
      </c>
    </row>
    <row r="278" spans="1:23" x14ac:dyDescent="0.25">
      <c r="A278">
        <v>600004644</v>
      </c>
      <c r="B278" t="s">
        <v>302</v>
      </c>
      <c r="C278" t="s">
        <v>227</v>
      </c>
      <c r="D278" t="s">
        <v>38</v>
      </c>
      <c r="E278" t="s">
        <v>237</v>
      </c>
      <c r="F278" t="s">
        <v>238</v>
      </c>
      <c r="G278" t="s">
        <v>300</v>
      </c>
      <c r="H278" s="141" t="s">
        <v>696</v>
      </c>
      <c r="I278" s="141" t="s">
        <v>148</v>
      </c>
      <c r="J278" s="141"/>
      <c r="K278" s="141"/>
      <c r="L278" s="141">
        <f>IFERROR(I278*'Planning sheet'!L955, 0)</f>
        <v>0</v>
      </c>
      <c r="M278" s="141">
        <f>IFERROR(I278*'Planning sheet'!M955, 0)</f>
        <v>0</v>
      </c>
      <c r="N278" s="141">
        <f>IFERROR(I278*'Planning sheet'!N955, 0)</f>
        <v>0</v>
      </c>
      <c r="O278" s="141">
        <f>IFERROR(I278*'Planning sheet'!O955, 0)</f>
        <v>0</v>
      </c>
      <c r="P278" s="141">
        <f>IFERROR(I278*'Planning sheet'!P955, 0)</f>
        <v>0</v>
      </c>
      <c r="Q278" s="141">
        <f>IFERROR(I278*'Planning sheet'!Q955, 0)</f>
        <v>0</v>
      </c>
      <c r="R278" s="141">
        <f>IFERROR(I278*'Planning sheet'!R955, 0)</f>
        <v>0</v>
      </c>
      <c r="S278" s="141">
        <f>IFERROR(I278*'Planning sheet'!S955, 0)</f>
        <v>0</v>
      </c>
      <c r="T278" s="141">
        <f>IFERROR(I278*'Planning sheet'!T955, 0)</f>
        <v>0</v>
      </c>
      <c r="U278" s="141">
        <f>IFERROR(I278*'Planning sheet'!U955, 0)</f>
        <v>0</v>
      </c>
      <c r="V278" s="141">
        <f>IFERROR(I278*'Planning sheet'!V955, 0)</f>
        <v>0</v>
      </c>
      <c r="W278" s="141">
        <f>IFERROR(I278*'Planning sheet'!W955, 0)</f>
        <v>0</v>
      </c>
    </row>
    <row r="279" spans="1:23" s="136" customFormat="1" x14ac:dyDescent="0.25">
      <c r="A279" s="136">
        <v>600004644</v>
      </c>
      <c r="B279" s="136" t="s">
        <v>302</v>
      </c>
      <c r="C279" s="136" t="s">
        <v>227</v>
      </c>
      <c r="D279" s="136" t="s">
        <v>38</v>
      </c>
      <c r="E279" s="136" t="s">
        <v>237</v>
      </c>
      <c r="F279" s="136" t="s">
        <v>238</v>
      </c>
      <c r="G279" s="136" t="s">
        <v>300</v>
      </c>
      <c r="H279" s="142" t="s">
        <v>697</v>
      </c>
      <c r="I279" s="142">
        <v>0</v>
      </c>
      <c r="J279" s="142"/>
      <c r="K279" s="142">
        <v>0</v>
      </c>
      <c r="L279" s="142">
        <f>IFERROR(I279*'Planning sheet'!L956, 0)</f>
        <v>0</v>
      </c>
      <c r="M279" s="142">
        <f>IFERROR(I279*'Planning sheet'!M956, 0)</f>
        <v>0</v>
      </c>
      <c r="N279" s="142">
        <f>IFERROR(I279*'Planning sheet'!N956, 0)</f>
        <v>0</v>
      </c>
      <c r="O279" s="142">
        <f>IFERROR(I279*'Planning sheet'!O956, 0)</f>
        <v>0</v>
      </c>
      <c r="P279" s="142">
        <f>IFERROR(I279*'Planning sheet'!P956, 0)</f>
        <v>0</v>
      </c>
      <c r="Q279" s="142">
        <f>IFERROR(I279*'Planning sheet'!Q956, 0)</f>
        <v>0</v>
      </c>
      <c r="R279" s="142">
        <f>IFERROR(I279*'Planning sheet'!R956, 0)</f>
        <v>0</v>
      </c>
      <c r="S279" s="142">
        <f>IFERROR(I279*'Planning sheet'!S956, 0)</f>
        <v>0</v>
      </c>
      <c r="T279" s="142">
        <f>IFERROR(I279*'Planning sheet'!T956, 0)</f>
        <v>0</v>
      </c>
      <c r="U279" s="142">
        <f>IFERROR(I279*'Planning sheet'!U956, 0)</f>
        <v>0</v>
      </c>
      <c r="V279" s="142">
        <f>IFERROR(I279*'Planning sheet'!V956, 0)</f>
        <v>0</v>
      </c>
      <c r="W279" s="142">
        <f>IFERROR(I279*'Planning sheet'!W956, 0)</f>
        <v>0</v>
      </c>
    </row>
    <row r="280" spans="1:23" ht="15.75" thickBot="1" x14ac:dyDescent="0.3">
      <c r="A280">
        <v>600004644</v>
      </c>
      <c r="B280" t="s">
        <v>302</v>
      </c>
      <c r="C280" t="s">
        <v>227</v>
      </c>
      <c r="D280" t="s">
        <v>38</v>
      </c>
      <c r="E280" t="s">
        <v>237</v>
      </c>
      <c r="F280" t="s">
        <v>238</v>
      </c>
      <c r="G280" t="s">
        <v>300</v>
      </c>
      <c r="H280" s="32" t="s">
        <v>699</v>
      </c>
      <c r="I280" s="32" t="s">
        <v>148</v>
      </c>
      <c r="J280" s="32"/>
      <c r="K280" s="32"/>
      <c r="L280" s="32">
        <f>IFERROR(I280*'Planning sheet'!L958, 0)</f>
        <v>0</v>
      </c>
      <c r="M280" s="32">
        <f>IFERROR(I280*'Planning sheet'!M958, 0)</f>
        <v>0</v>
      </c>
      <c r="N280" s="32">
        <f>IFERROR(I280*'Planning sheet'!N958, 0)</f>
        <v>0</v>
      </c>
      <c r="O280" s="32">
        <f>IFERROR(I280*'Planning sheet'!O958, 0)</f>
        <v>0</v>
      </c>
      <c r="P280" s="32">
        <f>IFERROR(I280*'Planning sheet'!P958, 0)</f>
        <v>0</v>
      </c>
      <c r="Q280" s="32">
        <f>IFERROR(I280*'Planning sheet'!Q958, 0)</f>
        <v>0</v>
      </c>
      <c r="R280" s="32">
        <f>IFERROR(I280*'Planning sheet'!R958, 0)</f>
        <v>0</v>
      </c>
      <c r="S280" s="32">
        <f>IFERROR(I280*'Planning sheet'!S958, 0)</f>
        <v>0</v>
      </c>
      <c r="T280" s="32">
        <f>IFERROR(I280*'Planning sheet'!T958, 0)</f>
        <v>0</v>
      </c>
      <c r="U280" s="32">
        <f>IFERROR(I280*'Planning sheet'!U958, 0)</f>
        <v>0</v>
      </c>
      <c r="V280" s="32">
        <f>IFERROR(I280*'Planning sheet'!V958, 0)</f>
        <v>0</v>
      </c>
      <c r="W280" s="32">
        <f>IFERROR(I280*'Planning sheet'!W958, 0)</f>
        <v>0</v>
      </c>
    </row>
    <row r="281" spans="1:23" s="138" customFormat="1" x14ac:dyDescent="0.25">
      <c r="A281" s="138">
        <v>600004645</v>
      </c>
      <c r="B281" s="138" t="s">
        <v>304</v>
      </c>
      <c r="C281" s="138" t="s">
        <v>227</v>
      </c>
      <c r="D281" s="138" t="s">
        <v>38</v>
      </c>
      <c r="E281" s="138" t="s">
        <v>237</v>
      </c>
      <c r="F281" s="138" t="s">
        <v>238</v>
      </c>
      <c r="G281" s="138" t="s">
        <v>300</v>
      </c>
      <c r="H281" s="140" t="s">
        <v>683</v>
      </c>
      <c r="I281" s="140">
        <v>631.27217901446181</v>
      </c>
      <c r="J281" s="140"/>
      <c r="K281" s="140"/>
      <c r="L281" s="140">
        <f>IFERROR(I281*'Planning sheet'!L960, 0)</f>
        <v>37387.72667737805</v>
      </c>
      <c r="M281" s="140">
        <f>IFERROR(I281*'Planning sheet'!M960, 0)</f>
        <v>53605.596057919363</v>
      </c>
      <c r="N281" s="140">
        <f>IFERROR(I281*'Planning sheet'!N960, 0)</f>
        <v>50588.909757593043</v>
      </c>
      <c r="O281" s="140">
        <f>IFERROR(I281*'Planning sheet'!O960, 0)</f>
        <v>79752.364909876778</v>
      </c>
      <c r="P281" s="140">
        <f>IFERROR(I281*'Planning sheet'!P960, 0)</f>
        <v>71307.63196904691</v>
      </c>
      <c r="Q281" s="140">
        <f>IFERROR(I281*'Planning sheet'!Q960, 0)</f>
        <v>56520.527122512853</v>
      </c>
      <c r="R281" s="140">
        <f>IFERROR(I281*'Planning sheet'!R960, 0)</f>
        <v>57800.185950826359</v>
      </c>
      <c r="S281" s="140">
        <f>IFERROR(I281*'Planning sheet'!S960, 0)</f>
        <v>68963.302194466101</v>
      </c>
      <c r="T281" s="140">
        <f>IFERROR(I281*'Planning sheet'!T960, 0)</f>
        <v>53834.582088617222</v>
      </c>
      <c r="U281" s="140">
        <f>IFERROR(I281*'Planning sheet'!U960, 0)</f>
        <v>60142.053192714906</v>
      </c>
      <c r="V281" s="140">
        <f>IFERROR(I281*'Planning sheet'!V960, 0)</f>
        <v>74504.065112006763</v>
      </c>
      <c r="W281" s="140">
        <f>IFERROR(I281*'Planning sheet'!W960, 0)</f>
        <v>71319.580570738501</v>
      </c>
    </row>
    <row r="282" spans="1:23" s="136" customFormat="1" ht="15.75" thickBot="1" x14ac:dyDescent="0.3">
      <c r="A282" s="136">
        <v>600004645</v>
      </c>
      <c r="B282" s="136" t="s">
        <v>304</v>
      </c>
      <c r="C282" s="136" t="s">
        <v>227</v>
      </c>
      <c r="D282" s="136" t="s">
        <v>38</v>
      </c>
      <c r="E282" s="136" t="s">
        <v>237</v>
      </c>
      <c r="F282" s="136" t="s">
        <v>238</v>
      </c>
      <c r="G282" s="136" t="s">
        <v>300</v>
      </c>
      <c r="H282" s="142" t="s">
        <v>697</v>
      </c>
      <c r="I282" s="142">
        <v>506.00000000000006</v>
      </c>
      <c r="J282" s="142"/>
      <c r="K282" s="142">
        <v>65577.600000000006</v>
      </c>
      <c r="L282" s="142">
        <f>IFERROR(I282*'Planning sheet'!L962, 0)</f>
        <v>35609.243516607596</v>
      </c>
      <c r="M282" s="142">
        <f>IFERROR(I282*'Planning sheet'!M962, 0)</f>
        <v>24822.956593959279</v>
      </c>
      <c r="N282" s="142">
        <f>IFERROR(I282*'Planning sheet'!N962, 0)</f>
        <v>24348.312662447046</v>
      </c>
      <c r="O282" s="142">
        <f>IFERROR(I282*'Planning sheet'!O962, 0)</f>
        <v>24785.526398646925</v>
      </c>
      <c r="P282" s="142">
        <f>IFERROR(I282*'Planning sheet'!P962, 0)</f>
        <v>24705.266455552013</v>
      </c>
      <c r="Q282" s="142">
        <f>IFERROR(I282*'Planning sheet'!Q962, 0)</f>
        <v>24333.699061061907</v>
      </c>
      <c r="R282" s="142">
        <f>IFERROR(I282*'Planning sheet'!R962, 0)</f>
        <v>24758.013460302169</v>
      </c>
      <c r="S282" s="142">
        <f>IFERROR(I282*'Planning sheet'!S962, 0)</f>
        <v>24735.265103892143</v>
      </c>
      <c r="T282" s="142">
        <f>IFERROR(I282*'Planning sheet'!T962, 0)</f>
        <v>24695.033055409192</v>
      </c>
      <c r="U282" s="142">
        <f>IFERROR(I282*'Planning sheet'!U962, 0)</f>
        <v>24456.609725808637</v>
      </c>
      <c r="V282" s="142">
        <f>IFERROR(I282*'Planning sheet'!V962, 0)</f>
        <v>24850.229632158775</v>
      </c>
      <c r="W282" s="142">
        <f>IFERROR(I282*'Planning sheet'!W962, 0)</f>
        <v>24760.392215737884</v>
      </c>
    </row>
    <row r="283" spans="1:23" s="138" customFormat="1" x14ac:dyDescent="0.25">
      <c r="A283" s="138">
        <v>600004646</v>
      </c>
      <c r="B283" s="138" t="s">
        <v>306</v>
      </c>
      <c r="C283" s="138" t="s">
        <v>227</v>
      </c>
      <c r="D283" s="138" t="s">
        <v>38</v>
      </c>
      <c r="E283" s="138" t="s">
        <v>237</v>
      </c>
      <c r="F283" s="138" t="s">
        <v>238</v>
      </c>
      <c r="G283" s="138" t="s">
        <v>300</v>
      </c>
      <c r="H283" s="140" t="s">
        <v>683</v>
      </c>
      <c r="I283" s="140">
        <v>577.12179813292346</v>
      </c>
      <c r="J283" s="140"/>
      <c r="K283" s="140"/>
      <c r="L283" s="140">
        <f>IFERROR(I283*'Planning sheet'!L971, 0)</f>
        <v>31296.968556244759</v>
      </c>
      <c r="M283" s="140">
        <f>IFERROR(I283*'Planning sheet'!M971, 0)</f>
        <v>24989.170778469877</v>
      </c>
      <c r="N283" s="140">
        <f>IFERROR(I283*'Planning sheet'!N971, 0)</f>
        <v>24989.170778469877</v>
      </c>
      <c r="O283" s="140">
        <f>IFERROR(I283*'Planning sheet'!O971, 0)</f>
        <v>24989.170778469877</v>
      </c>
      <c r="P283" s="140">
        <f>IFERROR(I283*'Planning sheet'!P971, 0)</f>
        <v>24989.170778469877</v>
      </c>
      <c r="Q283" s="140">
        <f>IFERROR(I283*'Planning sheet'!Q971, 0)</f>
        <v>24989.170778469877</v>
      </c>
      <c r="R283" s="140">
        <f>IFERROR(I283*'Planning sheet'!R971, 0)</f>
        <v>24989.170778469877</v>
      </c>
      <c r="S283" s="140">
        <f>IFERROR(I283*'Planning sheet'!S971, 0)</f>
        <v>24989.170778469877</v>
      </c>
      <c r="T283" s="140">
        <f>IFERROR(I283*'Planning sheet'!T971, 0)</f>
        <v>24989.170778469877</v>
      </c>
      <c r="U283" s="140">
        <f>IFERROR(I283*'Planning sheet'!U971, 0)</f>
        <v>24989.170778469877</v>
      </c>
      <c r="V283" s="140">
        <f>IFERROR(I283*'Planning sheet'!V971, 0)</f>
        <v>24989.170778469877</v>
      </c>
      <c r="W283" s="140">
        <f>IFERROR(I283*'Planning sheet'!W971, 0)</f>
        <v>24989.170778469877</v>
      </c>
    </row>
    <row r="284" spans="1:23" s="136" customFormat="1" ht="15.75" thickBot="1" x14ac:dyDescent="0.3">
      <c r="A284" s="136">
        <v>600004646</v>
      </c>
      <c r="B284" s="136" t="s">
        <v>306</v>
      </c>
      <c r="C284" s="136" t="s">
        <v>227</v>
      </c>
      <c r="D284" s="136" t="s">
        <v>38</v>
      </c>
      <c r="E284" s="136" t="s">
        <v>237</v>
      </c>
      <c r="F284" s="136" t="s">
        <v>238</v>
      </c>
      <c r="G284" s="136" t="s">
        <v>300</v>
      </c>
      <c r="H284" s="142" t="s">
        <v>697</v>
      </c>
      <c r="I284" s="142">
        <v>504.71999999999997</v>
      </c>
      <c r="J284" s="142"/>
      <c r="K284" s="142">
        <v>42901.2</v>
      </c>
      <c r="L284" s="142">
        <f>IFERROR(I284*'Planning sheet'!L973, 0)</f>
        <v>15530.537479868241</v>
      </c>
      <c r="M284" s="142">
        <f>IFERROR(I284*'Planning sheet'!M973, 0)</f>
        <v>12350.97908342441</v>
      </c>
      <c r="N284" s="142">
        <f>IFERROR(I284*'Planning sheet'!N973, 0)</f>
        <v>12199.74068698058</v>
      </c>
      <c r="O284" s="142">
        <f>IFERROR(I284*'Planning sheet'!O973, 0)</f>
        <v>12553.222290536749</v>
      </c>
      <c r="P284" s="142">
        <f>IFERROR(I284*'Planning sheet'!P973, 0)</f>
        <v>12401.983894092918</v>
      </c>
      <c r="Q284" s="142">
        <f>IFERROR(I284*'Planning sheet'!Q973, 0)</f>
        <v>12250.745497649088</v>
      </c>
      <c r="R284" s="142">
        <f>IFERROR(I284*'Planning sheet'!R973, 0)</f>
        <v>12604.227101205259</v>
      </c>
      <c r="S284" s="142">
        <f>IFERROR(I284*'Planning sheet'!S973, 0)</f>
        <v>12452.988704761428</v>
      </c>
      <c r="T284" s="142">
        <f>IFERROR(I284*'Planning sheet'!T973, 0)</f>
        <v>12301.750308317598</v>
      </c>
      <c r="U284" s="142">
        <f>IFERROR(I284*'Planning sheet'!U973, 0)</f>
        <v>12150.511911873768</v>
      </c>
      <c r="V284" s="142">
        <f>IFERROR(I284*'Planning sheet'!V973, 0)</f>
        <v>12503.993515429936</v>
      </c>
      <c r="W284" s="142">
        <f>IFERROR(I284*'Planning sheet'!W973, 0)</f>
        <v>12352.755118986106</v>
      </c>
    </row>
    <row r="285" spans="1:23" s="282" customFormat="1" ht="15.75" thickBot="1" x14ac:dyDescent="0.3">
      <c r="A285" s="282">
        <v>600004693</v>
      </c>
      <c r="B285" s="282" t="s">
        <v>308</v>
      </c>
      <c r="C285" s="282" t="s">
        <v>211</v>
      </c>
      <c r="D285" s="282" t="s">
        <v>309</v>
      </c>
      <c r="E285" s="282" t="s">
        <v>310</v>
      </c>
      <c r="F285" s="282" t="s">
        <v>311</v>
      </c>
      <c r="G285" s="282" t="s">
        <v>308</v>
      </c>
      <c r="H285" s="283" t="s">
        <v>697</v>
      </c>
      <c r="I285" s="283">
        <v>0</v>
      </c>
      <c r="J285" s="283"/>
      <c r="K285" s="283">
        <v>0</v>
      </c>
      <c r="L285" s="283">
        <f>IFERROR(I285*'Planning sheet'!L983, 0)</f>
        <v>0</v>
      </c>
      <c r="M285" s="283">
        <f>IFERROR(I285*'Planning sheet'!M983, 0)</f>
        <v>0</v>
      </c>
      <c r="N285" s="283">
        <f>IFERROR(I285*'Planning sheet'!N983, 0)</f>
        <v>0</v>
      </c>
      <c r="O285" s="283">
        <f>IFERROR(I285*'Planning sheet'!O983, 0)</f>
        <v>0</v>
      </c>
      <c r="P285" s="283">
        <f>IFERROR(I285*'Planning sheet'!P983, 0)</f>
        <v>0</v>
      </c>
      <c r="Q285" s="283">
        <f>IFERROR(I285*'Planning sheet'!Q983, 0)</f>
        <v>0</v>
      </c>
      <c r="R285" s="283">
        <f>IFERROR(I285*'Planning sheet'!R983, 0)</f>
        <v>0</v>
      </c>
      <c r="S285" s="283">
        <f>IFERROR(I285*'Planning sheet'!S983, 0)</f>
        <v>0</v>
      </c>
      <c r="T285" s="283">
        <f>IFERROR(I285*'Planning sheet'!T983, 0)</f>
        <v>0</v>
      </c>
      <c r="U285" s="283">
        <f>IFERROR(I285*'Planning sheet'!U983, 0)</f>
        <v>0</v>
      </c>
      <c r="V285" s="283">
        <f>IFERROR(I285*'Planning sheet'!V983, 0)</f>
        <v>0</v>
      </c>
      <c r="W285" s="283">
        <f>IFERROR(I285*'Planning sheet'!W983, 0)</f>
        <v>0</v>
      </c>
    </row>
    <row r="286" spans="1:23" s="138" customFormat="1" x14ac:dyDescent="0.25">
      <c r="A286" s="138">
        <v>600004694</v>
      </c>
      <c r="B286" s="138" t="s">
        <v>313</v>
      </c>
      <c r="C286" s="138" t="s">
        <v>227</v>
      </c>
      <c r="D286" s="138" t="s">
        <v>309</v>
      </c>
      <c r="E286" s="138" t="s">
        <v>310</v>
      </c>
      <c r="F286" s="138" t="s">
        <v>311</v>
      </c>
      <c r="G286" s="138" t="s">
        <v>308</v>
      </c>
      <c r="H286" s="140" t="s">
        <v>683</v>
      </c>
      <c r="I286" s="140">
        <v>363.60855932227042</v>
      </c>
      <c r="J286" s="140"/>
      <c r="K286" s="140"/>
      <c r="L286" s="140">
        <f>IFERROR(I286*'Planning sheet'!L989, 0)</f>
        <v>1312.7120563073472</v>
      </c>
      <c r="M286" s="140">
        <f>IFERROR(I286*'Planning sheet'!M989, 0)</f>
        <v>475.18285264031675</v>
      </c>
      <c r="N286" s="140">
        <f>IFERROR(I286*'Planning sheet'!N989, 0)</f>
        <v>465.25333232783385</v>
      </c>
      <c r="O286" s="140">
        <f>IFERROR(I286*'Planning sheet'!O989, 0)</f>
        <v>548.67579422492008</v>
      </c>
      <c r="P286" s="140">
        <f>IFERROR(I286*'Planning sheet'!P989, 0)</f>
        <v>1461.6558021843859</v>
      </c>
      <c r="Q286" s="140">
        <f>IFERROR(I286*'Planning sheet'!Q989, 0)</f>
        <v>548.67579422492008</v>
      </c>
      <c r="R286" s="140">
        <f>IFERROR(I286*'Planning sheet'!R989, 0)</f>
        <v>794.20435321773778</v>
      </c>
      <c r="S286" s="140">
        <f>IFERROR(I286*'Planning sheet'!S989, 0)</f>
        <v>794.20435321773778</v>
      </c>
      <c r="T286" s="140">
        <f>IFERROR(I286*'Planning sheet'!T989, 0)</f>
        <v>1265.910690663462</v>
      </c>
      <c r="U286" s="140">
        <f>IFERROR(I286*'Planning sheet'!U989, 0)</f>
        <v>794.20435321773778</v>
      </c>
      <c r="V286" s="140">
        <f>IFERROR(I286*'Planning sheet'!V989, 0)</f>
        <v>794.20435321773778</v>
      </c>
      <c r="W286" s="140">
        <f>IFERROR(I286*'Planning sheet'!W989, 0)</f>
        <v>794.20435321773778</v>
      </c>
    </row>
    <row r="287" spans="1:23" s="136" customFormat="1" ht="15.75" thickBot="1" x14ac:dyDescent="0.3">
      <c r="A287" s="136">
        <v>600004694</v>
      </c>
      <c r="B287" s="136" t="s">
        <v>313</v>
      </c>
      <c r="C287" s="136" t="s">
        <v>227</v>
      </c>
      <c r="D287" s="136" t="s">
        <v>309</v>
      </c>
      <c r="E287" s="136" t="s">
        <v>310</v>
      </c>
      <c r="F287" s="136" t="s">
        <v>311</v>
      </c>
      <c r="G287" s="136" t="s">
        <v>308</v>
      </c>
      <c r="H287" s="142" t="s">
        <v>697</v>
      </c>
      <c r="I287" s="142">
        <v>474.96071428571435</v>
      </c>
      <c r="J287" s="142"/>
      <c r="K287" s="142">
        <v>2659.78</v>
      </c>
      <c r="L287" s="142">
        <f>IFERROR(I287*'Planning sheet'!L991, 0)</f>
        <v>945.06058559093731</v>
      </c>
      <c r="M287" s="142">
        <f>IFERROR(I287*'Planning sheet'!M991, 0)</f>
        <v>324.35686088479321</v>
      </c>
      <c r="N287" s="142">
        <f>IFERROR(I287*'Planning sheet'!N991, 0)</f>
        <v>381.56849108151999</v>
      </c>
      <c r="O287" s="142">
        <f>IFERROR(I287*'Planning sheet'!O991, 0)</f>
        <v>329.81021098800221</v>
      </c>
      <c r="P287" s="142">
        <f>IFERROR(I287*'Planning sheet'!P991, 0)</f>
        <v>415.36924361438616</v>
      </c>
      <c r="Q287" s="142">
        <f>IFERROR(I287*'Planning sheet'!Q991, 0)</f>
        <v>363.61096352086838</v>
      </c>
      <c r="R287" s="142">
        <f>IFERROR(I287*'Planning sheet'!R991, 0)</f>
        <v>656.07800627197219</v>
      </c>
      <c r="S287" s="142">
        <f>IFERROR(I287*'Planning sheet'!S991, 0)</f>
        <v>283.600049023076</v>
      </c>
      <c r="T287" s="142">
        <f>IFERROR(I287*'Planning sheet'!T991, 0)</f>
        <v>624.84953667946206</v>
      </c>
      <c r="U287" s="142">
        <f>IFERROR(I287*'Planning sheet'!U991, 0)</f>
        <v>252.37157943056582</v>
      </c>
      <c r="V287" s="142">
        <f>IFERROR(I287*'Planning sheet'!V991, 0)</f>
        <v>544.83862218166962</v>
      </c>
      <c r="W287" s="142">
        <f>IFERROR(I287*'Planning sheet'!W991, 0)</f>
        <v>172.36066493277343</v>
      </c>
    </row>
    <row r="288" spans="1:23" s="138" customFormat="1" x14ac:dyDescent="0.25">
      <c r="A288" s="138">
        <v>600004695</v>
      </c>
      <c r="B288" s="138" t="s">
        <v>315</v>
      </c>
      <c r="C288" s="138" t="s">
        <v>211</v>
      </c>
      <c r="D288" s="138" t="s">
        <v>187</v>
      </c>
      <c r="E288" s="138" t="s">
        <v>316</v>
      </c>
      <c r="F288" s="138" t="s">
        <v>317</v>
      </c>
      <c r="G288" s="138" t="s">
        <v>315</v>
      </c>
      <c r="H288" s="143" t="s">
        <v>696</v>
      </c>
      <c r="I288" s="143" t="s">
        <v>148</v>
      </c>
      <c r="J288" s="143"/>
      <c r="K288" s="143"/>
      <c r="L288" s="143">
        <f>IFERROR(I288*'Planning sheet'!L1000, 0)</f>
        <v>0</v>
      </c>
      <c r="M288" s="143">
        <f>IFERROR(I288*'Planning sheet'!M1000, 0)</f>
        <v>0</v>
      </c>
      <c r="N288" s="143">
        <f>IFERROR(I288*'Planning sheet'!N1000, 0)</f>
        <v>0</v>
      </c>
      <c r="O288" s="143">
        <f>IFERROR(I288*'Planning sheet'!O1000, 0)</f>
        <v>0</v>
      </c>
      <c r="P288" s="143">
        <f>IFERROR(I288*'Planning sheet'!P1000, 0)</f>
        <v>0</v>
      </c>
      <c r="Q288" s="143">
        <f>IFERROR(I288*'Planning sheet'!Q1000, 0)</f>
        <v>0</v>
      </c>
      <c r="R288" s="143">
        <f>IFERROR(I288*'Planning sheet'!R1000, 0)</f>
        <v>0</v>
      </c>
      <c r="S288" s="143">
        <f>IFERROR(I288*'Planning sheet'!S1000, 0)</f>
        <v>0</v>
      </c>
      <c r="T288" s="143">
        <f>IFERROR(I288*'Planning sheet'!T1000, 0)</f>
        <v>0</v>
      </c>
      <c r="U288" s="143">
        <f>IFERROR(I288*'Planning sheet'!U1000, 0)</f>
        <v>0</v>
      </c>
      <c r="V288" s="143">
        <f>IFERROR(I288*'Planning sheet'!V1000, 0)</f>
        <v>0</v>
      </c>
      <c r="W288" s="143">
        <f>IFERROR(I288*'Planning sheet'!W1000, 0)</f>
        <v>0</v>
      </c>
    </row>
    <row r="289" spans="1:23" s="136" customFormat="1" x14ac:dyDescent="0.25">
      <c r="A289" s="136">
        <v>600004695</v>
      </c>
      <c r="B289" s="136" t="s">
        <v>315</v>
      </c>
      <c r="C289" s="136" t="s">
        <v>211</v>
      </c>
      <c r="D289" s="136" t="s">
        <v>187</v>
      </c>
      <c r="E289" s="136" t="s">
        <v>316</v>
      </c>
      <c r="F289" s="136" t="s">
        <v>317</v>
      </c>
      <c r="G289" s="136" t="s">
        <v>315</v>
      </c>
      <c r="H289" s="142" t="s">
        <v>697</v>
      </c>
      <c r="I289" s="142">
        <v>0</v>
      </c>
      <c r="J289" s="142"/>
      <c r="K289" s="142">
        <v>0</v>
      </c>
      <c r="L289" s="142">
        <f>IFERROR(I289*'Planning sheet'!L1001, 0)</f>
        <v>0</v>
      </c>
      <c r="M289" s="142">
        <f>IFERROR(I289*'Planning sheet'!M1001, 0)</f>
        <v>0</v>
      </c>
      <c r="N289" s="142">
        <f>IFERROR(I289*'Planning sheet'!N1001, 0)</f>
        <v>0</v>
      </c>
      <c r="O289" s="142">
        <f>IFERROR(I289*'Planning sheet'!O1001, 0)</f>
        <v>0</v>
      </c>
      <c r="P289" s="142">
        <f>IFERROR(I289*'Planning sheet'!P1001, 0)</f>
        <v>0</v>
      </c>
      <c r="Q289" s="142">
        <f>IFERROR(I289*'Planning sheet'!Q1001, 0)</f>
        <v>0</v>
      </c>
      <c r="R289" s="142">
        <f>IFERROR(I289*'Planning sheet'!R1001, 0)</f>
        <v>0</v>
      </c>
      <c r="S289" s="142">
        <f>IFERROR(I289*'Planning sheet'!S1001, 0)</f>
        <v>0</v>
      </c>
      <c r="T289" s="142">
        <f>IFERROR(I289*'Planning sheet'!T1001, 0)</f>
        <v>0</v>
      </c>
      <c r="U289" s="142">
        <f>IFERROR(I289*'Planning sheet'!U1001, 0)</f>
        <v>0</v>
      </c>
      <c r="V289" s="142">
        <f>IFERROR(I289*'Planning sheet'!V1001, 0)</f>
        <v>0</v>
      </c>
      <c r="W289" s="142">
        <f>IFERROR(I289*'Planning sheet'!W1001, 0)</f>
        <v>0</v>
      </c>
    </row>
    <row r="290" spans="1:23" ht="15.75" thickBot="1" x14ac:dyDescent="0.3">
      <c r="A290">
        <v>600004695</v>
      </c>
      <c r="B290" t="s">
        <v>315</v>
      </c>
      <c r="C290" t="s">
        <v>211</v>
      </c>
      <c r="D290" t="s">
        <v>187</v>
      </c>
      <c r="E290" t="s">
        <v>316</v>
      </c>
      <c r="F290" t="s">
        <v>317</v>
      </c>
      <c r="G290" t="s">
        <v>315</v>
      </c>
      <c r="H290" s="32" t="s">
        <v>699</v>
      </c>
      <c r="I290" s="32" t="s">
        <v>148</v>
      </c>
      <c r="J290" s="32"/>
      <c r="K290" s="32"/>
      <c r="L290" s="32">
        <f>IFERROR(I290*'Planning sheet'!L1003, 0)</f>
        <v>0</v>
      </c>
      <c r="M290" s="32">
        <f>IFERROR(I290*'Planning sheet'!M1003, 0)</f>
        <v>0</v>
      </c>
      <c r="N290" s="32">
        <f>IFERROR(I290*'Planning sheet'!N1003, 0)</f>
        <v>0</v>
      </c>
      <c r="O290" s="32">
        <f>IFERROR(I290*'Planning sheet'!O1003, 0)</f>
        <v>0</v>
      </c>
      <c r="P290" s="32">
        <f>IFERROR(I290*'Planning sheet'!P1003, 0)</f>
        <v>0</v>
      </c>
      <c r="Q290" s="32">
        <f>IFERROR(I290*'Planning sheet'!Q1003, 0)</f>
        <v>0</v>
      </c>
      <c r="R290" s="32">
        <f>IFERROR(I290*'Planning sheet'!R1003, 0)</f>
        <v>0</v>
      </c>
      <c r="S290" s="32">
        <f>IFERROR(I290*'Planning sheet'!S1003, 0)</f>
        <v>0</v>
      </c>
      <c r="T290" s="32">
        <f>IFERROR(I290*'Planning sheet'!T1003, 0)</f>
        <v>0</v>
      </c>
      <c r="U290" s="32">
        <f>IFERROR(I290*'Planning sheet'!U1003, 0)</f>
        <v>0</v>
      </c>
      <c r="V290" s="32">
        <f>IFERROR(I290*'Planning sheet'!V1003, 0)</f>
        <v>0</v>
      </c>
      <c r="W290" s="32">
        <f>IFERROR(I290*'Planning sheet'!W1003, 0)</f>
        <v>0</v>
      </c>
    </row>
    <row r="291" spans="1:23" s="138" customFormat="1" x14ac:dyDescent="0.25">
      <c r="A291" s="138">
        <v>600004698</v>
      </c>
      <c r="B291" s="138" t="s">
        <v>319</v>
      </c>
      <c r="C291" s="138" t="s">
        <v>227</v>
      </c>
      <c r="D291" s="138" t="s">
        <v>309</v>
      </c>
      <c r="E291" s="138" t="s">
        <v>310</v>
      </c>
      <c r="F291" s="138" t="s">
        <v>311</v>
      </c>
      <c r="G291" s="138" t="s">
        <v>308</v>
      </c>
      <c r="H291" s="143" t="s">
        <v>696</v>
      </c>
      <c r="I291" s="143" t="s">
        <v>148</v>
      </c>
      <c r="J291" s="143"/>
      <c r="K291" s="143"/>
      <c r="L291" s="143">
        <f>IFERROR(I291*'Planning sheet'!L1005, 0)</f>
        <v>0</v>
      </c>
      <c r="M291" s="143">
        <f>IFERROR(I291*'Planning sheet'!M1005, 0)</f>
        <v>0</v>
      </c>
      <c r="N291" s="143">
        <f>IFERROR(I291*'Planning sheet'!N1005, 0)</f>
        <v>0</v>
      </c>
      <c r="O291" s="143">
        <f>IFERROR(I291*'Planning sheet'!O1005, 0)</f>
        <v>0</v>
      </c>
      <c r="P291" s="143">
        <f>IFERROR(I291*'Planning sheet'!P1005, 0)</f>
        <v>0</v>
      </c>
      <c r="Q291" s="143">
        <f>IFERROR(I291*'Planning sheet'!Q1005, 0)</f>
        <v>0</v>
      </c>
      <c r="R291" s="143">
        <f>IFERROR(I291*'Planning sheet'!R1005, 0)</f>
        <v>0</v>
      </c>
      <c r="S291" s="143">
        <f>IFERROR(I291*'Planning sheet'!S1005, 0)</f>
        <v>0</v>
      </c>
      <c r="T291" s="143">
        <f>IFERROR(I291*'Planning sheet'!T1005, 0)</f>
        <v>0</v>
      </c>
      <c r="U291" s="143">
        <f>IFERROR(I291*'Planning sheet'!U1005, 0)</f>
        <v>0</v>
      </c>
      <c r="V291" s="143">
        <f>IFERROR(I291*'Planning sheet'!V1005, 0)</f>
        <v>0</v>
      </c>
      <c r="W291" s="143">
        <f>IFERROR(I291*'Planning sheet'!W1005, 0)</f>
        <v>0</v>
      </c>
    </row>
    <row r="292" spans="1:23" s="136" customFormat="1" x14ac:dyDescent="0.25">
      <c r="A292" s="136">
        <v>600004698</v>
      </c>
      <c r="B292" s="136" t="s">
        <v>319</v>
      </c>
      <c r="C292" s="136" t="s">
        <v>227</v>
      </c>
      <c r="D292" s="136" t="s">
        <v>309</v>
      </c>
      <c r="E292" s="136" t="s">
        <v>310</v>
      </c>
      <c r="F292" s="136" t="s">
        <v>311</v>
      </c>
      <c r="G292" s="136" t="s">
        <v>308</v>
      </c>
      <c r="H292" s="142" t="s">
        <v>697</v>
      </c>
      <c r="I292" s="142">
        <v>0</v>
      </c>
      <c r="J292" s="142"/>
      <c r="K292" s="142">
        <v>0</v>
      </c>
      <c r="L292" s="142">
        <f>IFERROR(I292*'Planning sheet'!L1006, 0)</f>
        <v>0</v>
      </c>
      <c r="M292" s="142">
        <f>IFERROR(I292*'Planning sheet'!M1006, 0)</f>
        <v>0</v>
      </c>
      <c r="N292" s="142">
        <f>IFERROR(I292*'Planning sheet'!N1006, 0)</f>
        <v>0</v>
      </c>
      <c r="O292" s="142">
        <f>IFERROR(I292*'Planning sheet'!O1006, 0)</f>
        <v>0</v>
      </c>
      <c r="P292" s="142">
        <f>IFERROR(I292*'Planning sheet'!P1006, 0)</f>
        <v>0</v>
      </c>
      <c r="Q292" s="142">
        <f>IFERROR(I292*'Planning sheet'!Q1006, 0)</f>
        <v>0</v>
      </c>
      <c r="R292" s="142">
        <f>IFERROR(I292*'Planning sheet'!R1006, 0)</f>
        <v>0</v>
      </c>
      <c r="S292" s="142">
        <f>IFERROR(I292*'Planning sheet'!S1006, 0)</f>
        <v>0</v>
      </c>
      <c r="T292" s="142">
        <f>IFERROR(I292*'Planning sheet'!T1006, 0)</f>
        <v>0</v>
      </c>
      <c r="U292" s="142">
        <f>IFERROR(I292*'Planning sheet'!U1006, 0)</f>
        <v>0</v>
      </c>
      <c r="V292" s="142">
        <f>IFERROR(I292*'Planning sheet'!V1006, 0)</f>
        <v>0</v>
      </c>
      <c r="W292" s="142">
        <f>IFERROR(I292*'Planning sheet'!W1006, 0)</f>
        <v>0</v>
      </c>
    </row>
    <row r="293" spans="1:23" ht="15.75" thickBot="1" x14ac:dyDescent="0.3">
      <c r="A293">
        <v>600004698</v>
      </c>
      <c r="B293" t="s">
        <v>319</v>
      </c>
      <c r="C293" t="s">
        <v>227</v>
      </c>
      <c r="D293" t="s">
        <v>309</v>
      </c>
      <c r="E293" t="s">
        <v>310</v>
      </c>
      <c r="F293" t="s">
        <v>311</v>
      </c>
      <c r="G293" t="s">
        <v>308</v>
      </c>
      <c r="H293" s="32" t="s">
        <v>699</v>
      </c>
      <c r="I293" s="32" t="s">
        <v>148</v>
      </c>
      <c r="J293" s="32"/>
      <c r="K293" s="32"/>
      <c r="L293" s="32">
        <f>IFERROR(I293*'Planning sheet'!L1008, 0)</f>
        <v>0</v>
      </c>
      <c r="M293" s="32">
        <f>IFERROR(I293*'Planning sheet'!M1008, 0)</f>
        <v>0</v>
      </c>
      <c r="N293" s="32">
        <f>IFERROR(I293*'Planning sheet'!N1008, 0)</f>
        <v>0</v>
      </c>
      <c r="O293" s="32">
        <f>IFERROR(I293*'Planning sheet'!O1008, 0)</f>
        <v>0</v>
      </c>
      <c r="P293" s="32">
        <f>IFERROR(I293*'Planning sheet'!P1008, 0)</f>
        <v>0</v>
      </c>
      <c r="Q293" s="32">
        <f>IFERROR(I293*'Planning sheet'!Q1008, 0)</f>
        <v>0</v>
      </c>
      <c r="R293" s="32">
        <f>IFERROR(I293*'Planning sheet'!R1008, 0)</f>
        <v>0</v>
      </c>
      <c r="S293" s="32">
        <f>IFERROR(I293*'Planning sheet'!S1008, 0)</f>
        <v>0</v>
      </c>
      <c r="T293" s="32">
        <f>IFERROR(I293*'Planning sheet'!T1008, 0)</f>
        <v>0</v>
      </c>
      <c r="U293" s="32">
        <f>IFERROR(I293*'Planning sheet'!U1008, 0)</f>
        <v>0</v>
      </c>
      <c r="V293" s="32">
        <f>IFERROR(I293*'Planning sheet'!V1008, 0)</f>
        <v>0</v>
      </c>
      <c r="W293" s="32">
        <f>IFERROR(I293*'Planning sheet'!W1008, 0)</f>
        <v>0</v>
      </c>
    </row>
    <row r="294" spans="1:23" s="138" customFormat="1" x14ac:dyDescent="0.25">
      <c r="A294" s="138">
        <v>600004699</v>
      </c>
      <c r="B294" s="138" t="s">
        <v>321</v>
      </c>
      <c r="C294" s="138" t="s">
        <v>211</v>
      </c>
      <c r="D294" s="138" t="s">
        <v>309</v>
      </c>
      <c r="E294" s="138" t="s">
        <v>310</v>
      </c>
      <c r="F294" s="138" t="s">
        <v>311</v>
      </c>
      <c r="G294" s="138" t="s">
        <v>321</v>
      </c>
      <c r="H294" s="143" t="s">
        <v>696</v>
      </c>
      <c r="I294" s="143" t="s">
        <v>148</v>
      </c>
      <c r="J294" s="143"/>
      <c r="K294" s="143"/>
      <c r="L294" s="143">
        <f>IFERROR(I294*'Planning sheet'!L1010, 0)</f>
        <v>0</v>
      </c>
      <c r="M294" s="143">
        <f>IFERROR(I294*'Planning sheet'!M1010, 0)</f>
        <v>0</v>
      </c>
      <c r="N294" s="143">
        <f>IFERROR(I294*'Planning sheet'!N1010, 0)</f>
        <v>0</v>
      </c>
      <c r="O294" s="143">
        <f>IFERROR(I294*'Planning sheet'!O1010, 0)</f>
        <v>0</v>
      </c>
      <c r="P294" s="143">
        <f>IFERROR(I294*'Planning sheet'!P1010, 0)</f>
        <v>0</v>
      </c>
      <c r="Q294" s="143">
        <f>IFERROR(I294*'Planning sheet'!Q1010, 0)</f>
        <v>0</v>
      </c>
      <c r="R294" s="143">
        <f>IFERROR(I294*'Planning sheet'!R1010, 0)</f>
        <v>0</v>
      </c>
      <c r="S294" s="143">
        <f>IFERROR(I294*'Planning sheet'!S1010, 0)</f>
        <v>0</v>
      </c>
      <c r="T294" s="143">
        <f>IFERROR(I294*'Planning sheet'!T1010, 0)</f>
        <v>0</v>
      </c>
      <c r="U294" s="143">
        <f>IFERROR(I294*'Planning sheet'!U1010, 0)</f>
        <v>0</v>
      </c>
      <c r="V294" s="143">
        <f>IFERROR(I294*'Planning sheet'!V1010, 0)</f>
        <v>0</v>
      </c>
      <c r="W294" s="143">
        <f>IFERROR(I294*'Planning sheet'!W1010, 0)</f>
        <v>0</v>
      </c>
    </row>
    <row r="295" spans="1:23" s="136" customFormat="1" x14ac:dyDescent="0.25">
      <c r="A295" s="136">
        <v>600004699</v>
      </c>
      <c r="B295" s="136" t="s">
        <v>321</v>
      </c>
      <c r="C295" s="136" t="s">
        <v>211</v>
      </c>
      <c r="D295" s="136" t="s">
        <v>309</v>
      </c>
      <c r="E295" s="136" t="s">
        <v>310</v>
      </c>
      <c r="F295" s="136" t="s">
        <v>311</v>
      </c>
      <c r="G295" s="136" t="s">
        <v>321</v>
      </c>
      <c r="H295" s="142" t="s">
        <v>697</v>
      </c>
      <c r="I295" s="142">
        <v>0</v>
      </c>
      <c r="J295" s="142"/>
      <c r="K295" s="142">
        <v>0</v>
      </c>
      <c r="L295" s="142">
        <f>IFERROR(I295*'Planning sheet'!L1011, 0)</f>
        <v>0</v>
      </c>
      <c r="M295" s="142">
        <f>IFERROR(I295*'Planning sheet'!M1011, 0)</f>
        <v>0</v>
      </c>
      <c r="N295" s="142">
        <f>IFERROR(I295*'Planning sheet'!N1011, 0)</f>
        <v>0</v>
      </c>
      <c r="O295" s="142">
        <f>IFERROR(I295*'Planning sheet'!O1011, 0)</f>
        <v>0</v>
      </c>
      <c r="P295" s="142">
        <f>IFERROR(I295*'Planning sheet'!P1011, 0)</f>
        <v>0</v>
      </c>
      <c r="Q295" s="142">
        <f>IFERROR(I295*'Planning sheet'!Q1011, 0)</f>
        <v>0</v>
      </c>
      <c r="R295" s="142">
        <f>IFERROR(I295*'Planning sheet'!R1011, 0)</f>
        <v>0</v>
      </c>
      <c r="S295" s="142">
        <f>IFERROR(I295*'Planning sheet'!S1011, 0)</f>
        <v>0</v>
      </c>
      <c r="T295" s="142">
        <f>IFERROR(I295*'Planning sheet'!T1011, 0)</f>
        <v>0</v>
      </c>
      <c r="U295" s="142">
        <f>IFERROR(I295*'Planning sheet'!U1011, 0)</f>
        <v>0</v>
      </c>
      <c r="V295" s="142">
        <f>IFERROR(I295*'Planning sheet'!V1011, 0)</f>
        <v>0</v>
      </c>
      <c r="W295" s="142">
        <f>IFERROR(I295*'Planning sheet'!W1011, 0)</f>
        <v>0</v>
      </c>
    </row>
    <row r="296" spans="1:23" ht="15.75" thickBot="1" x14ac:dyDescent="0.3">
      <c r="A296">
        <v>600004699</v>
      </c>
      <c r="B296" t="s">
        <v>321</v>
      </c>
      <c r="C296" t="s">
        <v>211</v>
      </c>
      <c r="D296" t="s">
        <v>309</v>
      </c>
      <c r="E296" t="s">
        <v>310</v>
      </c>
      <c r="F296" t="s">
        <v>311</v>
      </c>
      <c r="G296" t="s">
        <v>321</v>
      </c>
      <c r="H296" s="32" t="s">
        <v>699</v>
      </c>
      <c r="I296" s="32" t="s">
        <v>148</v>
      </c>
      <c r="J296" s="32"/>
      <c r="K296" s="32"/>
      <c r="L296" s="32">
        <f>IFERROR(I296*'Planning sheet'!L1013, 0)</f>
        <v>0</v>
      </c>
      <c r="M296" s="32">
        <f>IFERROR(I296*'Planning sheet'!M1013, 0)</f>
        <v>0</v>
      </c>
      <c r="N296" s="32">
        <f>IFERROR(I296*'Planning sheet'!N1013, 0)</f>
        <v>0</v>
      </c>
      <c r="O296" s="32">
        <f>IFERROR(I296*'Planning sheet'!O1013, 0)</f>
        <v>0</v>
      </c>
      <c r="P296" s="32">
        <f>IFERROR(I296*'Planning sheet'!P1013, 0)</f>
        <v>0</v>
      </c>
      <c r="Q296" s="32">
        <f>IFERROR(I296*'Planning sheet'!Q1013, 0)</f>
        <v>0</v>
      </c>
      <c r="R296" s="32">
        <f>IFERROR(I296*'Planning sheet'!R1013, 0)</f>
        <v>0</v>
      </c>
      <c r="S296" s="32">
        <f>IFERROR(I296*'Planning sheet'!S1013, 0)</f>
        <v>0</v>
      </c>
      <c r="T296" s="32">
        <f>IFERROR(I296*'Planning sheet'!T1013, 0)</f>
        <v>0</v>
      </c>
      <c r="U296" s="32">
        <f>IFERROR(I296*'Planning sheet'!U1013, 0)</f>
        <v>0</v>
      </c>
      <c r="V296" s="32">
        <f>IFERROR(I296*'Planning sheet'!V1013, 0)</f>
        <v>0</v>
      </c>
      <c r="W296" s="32">
        <f>IFERROR(I296*'Planning sheet'!W1013, 0)</f>
        <v>0</v>
      </c>
    </row>
    <row r="297" spans="1:23" s="138" customFormat="1" x14ac:dyDescent="0.25">
      <c r="A297" s="138">
        <v>600004700</v>
      </c>
      <c r="B297" s="138" t="s">
        <v>323</v>
      </c>
      <c r="C297" s="138" t="s">
        <v>227</v>
      </c>
      <c r="D297" s="138" t="s">
        <v>309</v>
      </c>
      <c r="E297" s="138" t="s">
        <v>310</v>
      </c>
      <c r="F297" s="138" t="s">
        <v>311</v>
      </c>
      <c r="G297" s="138" t="s">
        <v>321</v>
      </c>
      <c r="H297" s="140" t="s">
        <v>683</v>
      </c>
      <c r="I297" s="140">
        <v>392.42418770692672</v>
      </c>
      <c r="J297" s="140"/>
      <c r="K297" s="140"/>
      <c r="L297" s="140">
        <f>IFERROR(I297*'Planning sheet'!L1015, 0)</f>
        <v>24099.46119875658</v>
      </c>
      <c r="M297" s="140">
        <f>IFERROR(I297*'Planning sheet'!M1015, 0)</f>
        <v>15811.683538722034</v>
      </c>
      <c r="N297" s="140">
        <f>IFERROR(I297*'Planning sheet'!N1015, 0)</f>
        <v>29945.026542825468</v>
      </c>
      <c r="O297" s="140">
        <f>IFERROR(I297*'Planning sheet'!O1015, 0)</f>
        <v>25158.101280727256</v>
      </c>
      <c r="P297" s="140">
        <f>IFERROR(I297*'Planning sheet'!P1015, 0)</f>
        <v>24506.813312008624</v>
      </c>
      <c r="Q297" s="140">
        <f>IFERROR(I297*'Planning sheet'!Q1015, 0)</f>
        <v>24582.549837216575</v>
      </c>
      <c r="R297" s="140">
        <f>IFERROR(I297*'Planning sheet'!R1015, 0)</f>
        <v>24506.813312008624</v>
      </c>
      <c r="S297" s="140">
        <f>IFERROR(I297*'Planning sheet'!S1015, 0)</f>
        <v>34000.730342182811</v>
      </c>
      <c r="T297" s="140">
        <f>IFERROR(I297*'Planning sheet'!T1015, 0)</f>
        <v>15164.369332250333</v>
      </c>
      <c r="U297" s="140">
        <f>IFERROR(I297*'Planning sheet'!U1015, 0)</f>
        <v>26402.41768316217</v>
      </c>
      <c r="V297" s="140">
        <f>IFERROR(I297*'Planning sheet'!V1015, 0)</f>
        <v>24585.705525766905</v>
      </c>
      <c r="W297" s="140">
        <f>IFERROR(I297*'Planning sheet'!W1015, 0)</f>
        <v>24506.813312008624</v>
      </c>
    </row>
    <row r="298" spans="1:23" s="136" customFormat="1" ht="15.75" thickBot="1" x14ac:dyDescent="0.3">
      <c r="A298" s="136">
        <v>600004700</v>
      </c>
      <c r="B298" s="136" t="s">
        <v>323</v>
      </c>
      <c r="C298" s="136" t="s">
        <v>227</v>
      </c>
      <c r="D298" s="136" t="s">
        <v>309</v>
      </c>
      <c r="E298" s="136" t="s">
        <v>310</v>
      </c>
      <c r="F298" s="136" t="s">
        <v>311</v>
      </c>
      <c r="G298" s="136" t="s">
        <v>321</v>
      </c>
      <c r="H298" s="142" t="s">
        <v>697</v>
      </c>
      <c r="I298" s="142">
        <v>309.28984962406014</v>
      </c>
      <c r="J298" s="142"/>
      <c r="K298" s="142">
        <v>8227.11</v>
      </c>
      <c r="L298" s="142">
        <f>IFERROR(I298*'Planning sheet'!L1017, 0)</f>
        <v>7852.3240135407941</v>
      </c>
      <c r="M298" s="142">
        <f>IFERROR(I298*'Planning sheet'!M1017, 0)</f>
        <v>7514.4784821930125</v>
      </c>
      <c r="N298" s="142">
        <f>IFERROR(I298*'Planning sheet'!N1017, 0)</f>
        <v>7728.5688277329591</v>
      </c>
      <c r="O298" s="142">
        <f>IFERROR(I298*'Planning sheet'!O1017, 0)</f>
        <v>7818.4310703408246</v>
      </c>
      <c r="P298" s="142">
        <f>IFERROR(I298*'Planning sheet'!P1017, 0)</f>
        <v>7555.5955515924661</v>
      </c>
      <c r="Q298" s="142">
        <f>IFERROR(I298*'Planning sheet'!Q1017, 0)</f>
        <v>7666.0739398436399</v>
      </c>
      <c r="R298" s="142">
        <f>IFERROR(I298*'Planning sheet'!R1017, 0)</f>
        <v>7836.2442105689652</v>
      </c>
      <c r="S298" s="142">
        <f>IFERROR(I298*'Planning sheet'!S1017, 0)</f>
        <v>7451.8588394216449</v>
      </c>
      <c r="T298" s="142">
        <f>IFERROR(I298*'Planning sheet'!T1017, 0)</f>
        <v>7624.1951975976317</v>
      </c>
      <c r="U298" s="142">
        <f>IFERROR(I298*'Planning sheet'!U1017, 0)</f>
        <v>7599.3587442773887</v>
      </c>
      <c r="V298" s="142">
        <f>IFERROR(I298*'Planning sheet'!V1017, 0)</f>
        <v>7707.3499707588053</v>
      </c>
      <c r="W298" s="142">
        <f>IFERROR(I298*'Planning sheet'!W1017, 0)</f>
        <v>7444.5144520104468</v>
      </c>
    </row>
    <row r="299" spans="1:23" s="138" customFormat="1" x14ac:dyDescent="0.25">
      <c r="A299" s="138">
        <v>600004705</v>
      </c>
      <c r="B299" s="138" t="s">
        <v>325</v>
      </c>
      <c r="C299" s="138" t="s">
        <v>227</v>
      </c>
      <c r="D299" s="138" t="s">
        <v>309</v>
      </c>
      <c r="E299" s="138" t="s">
        <v>310</v>
      </c>
      <c r="F299" s="138" t="s">
        <v>311</v>
      </c>
      <c r="G299" s="138" t="s">
        <v>308</v>
      </c>
      <c r="H299" s="140" t="s">
        <v>683</v>
      </c>
      <c r="I299" s="140">
        <v>297.91002389565745</v>
      </c>
      <c r="J299" s="140"/>
      <c r="K299" s="140"/>
      <c r="L299" s="140">
        <f>IFERROR(I299*'Planning sheet'!L1026, 0)</f>
        <v>2139.8345328556316</v>
      </c>
      <c r="M299" s="140">
        <f>IFERROR(I299*'Planning sheet'!M1026, 0)</f>
        <v>1903.6460200995939</v>
      </c>
      <c r="N299" s="140">
        <f>IFERROR(I299*'Planning sheet'!N1026, 0)</f>
        <v>2131.9286216510018</v>
      </c>
      <c r="O299" s="140">
        <f>IFERROR(I299*'Planning sheet'!O1026, 0)</f>
        <v>9350.2676780543825</v>
      </c>
      <c r="P299" s="140">
        <f>IFERROR(I299*'Planning sheet'!P1026, 0)</f>
        <v>9328.0780286617792</v>
      </c>
      <c r="Q299" s="140">
        <f>IFERROR(I299*'Planning sheet'!Q1026, 0)</f>
        <v>2201.3918719234989</v>
      </c>
      <c r="R299" s="140">
        <f>IFERROR(I299*'Planning sheet'!R1026, 0)</f>
        <v>2178.237455166</v>
      </c>
      <c r="S299" s="140">
        <f>IFERROR(I299*'Planning sheet'!S1026, 0)</f>
        <v>9351.2324454192785</v>
      </c>
      <c r="T299" s="140">
        <f>IFERROR(I299*'Planning sheet'!T1026, 0)</f>
        <v>2201.3918719234989</v>
      </c>
      <c r="U299" s="140">
        <f>IFERROR(I299*'Planning sheet'!U1026, 0)</f>
        <v>9328.0780286617792</v>
      </c>
      <c r="V299" s="140">
        <f>IFERROR(I299*'Planning sheet'!V1026, 0)</f>
        <v>6075.1869499319409</v>
      </c>
      <c r="W299" s="140">
        <f>IFERROR(I299*'Planning sheet'!W1026, 0)</f>
        <v>9030.1680047661212</v>
      </c>
    </row>
    <row r="300" spans="1:23" s="136" customFormat="1" ht="15.75" thickBot="1" x14ac:dyDescent="0.3">
      <c r="A300" s="136">
        <v>600004705</v>
      </c>
      <c r="B300" s="136" t="s">
        <v>325</v>
      </c>
      <c r="C300" s="136" t="s">
        <v>227</v>
      </c>
      <c r="D300" s="136" t="s">
        <v>309</v>
      </c>
      <c r="E300" s="136" t="s">
        <v>310</v>
      </c>
      <c r="F300" s="136" t="s">
        <v>311</v>
      </c>
      <c r="G300" s="136" t="s">
        <v>308</v>
      </c>
      <c r="H300" s="142" t="s">
        <v>697</v>
      </c>
      <c r="I300" s="142">
        <v>379.06</v>
      </c>
      <c r="J300" s="142"/>
      <c r="K300" s="142">
        <v>1516.24</v>
      </c>
      <c r="L300" s="142">
        <f>IFERROR(I300*'Planning sheet'!L1028, 0)</f>
        <v>9407.1996718369192</v>
      </c>
      <c r="M300" s="142">
        <f>IFERROR(I300*'Planning sheet'!M1028, 0)</f>
        <v>9259.3650409114089</v>
      </c>
      <c r="N300" s="142">
        <f>IFERROR(I300*'Planning sheet'!N1028, 0)</f>
        <v>9200.1241752062815</v>
      </c>
      <c r="O300" s="142">
        <f>IFERROR(I300*'Planning sheet'!O1028, 0)</f>
        <v>9432.7860041127024</v>
      </c>
      <c r="P300" s="142">
        <f>IFERROR(I300*'Planning sheet'!P1028, 0)</f>
        <v>9314.6218896942573</v>
      </c>
      <c r="Q300" s="142">
        <f>IFERROR(I300*'Planning sheet'!Q1028, 0)</f>
        <v>9166.9961509191508</v>
      </c>
      <c r="R300" s="142">
        <f>IFERROR(I300*'Planning sheet'!R1028, 0)</f>
        <v>9427.8920365007034</v>
      </c>
      <c r="S300" s="142">
        <f>IFERROR(I300*'Planning sheet'!S1028, 0)</f>
        <v>9280.2662977255968</v>
      </c>
      <c r="T300" s="142">
        <f>IFERROR(I300*'Planning sheet'!T1028, 0)</f>
        <v>9132.6405589504902</v>
      </c>
      <c r="U300" s="142">
        <f>IFERROR(I300*'Planning sheet'!U1028, 0)</f>
        <v>9393.5364445320429</v>
      </c>
      <c r="V300" s="142">
        <f>IFERROR(I300*'Planning sheet'!V1028, 0)</f>
        <v>9244.6831380754102</v>
      </c>
      <c r="W300" s="142">
        <f>IFERROR(I300*'Planning sheet'!W1028, 0)</f>
        <v>9126.5190236569633</v>
      </c>
    </row>
    <row r="301" spans="1:23" s="138" customFormat="1" x14ac:dyDescent="0.25">
      <c r="A301" s="138">
        <v>600004708</v>
      </c>
      <c r="B301" s="138" t="s">
        <v>327</v>
      </c>
      <c r="C301" s="138" t="s">
        <v>211</v>
      </c>
      <c r="D301" s="138" t="s">
        <v>21</v>
      </c>
      <c r="E301" s="138" t="s">
        <v>328</v>
      </c>
      <c r="F301" s="138" t="s">
        <v>329</v>
      </c>
      <c r="G301" s="138" t="s">
        <v>327</v>
      </c>
      <c r="H301" s="140" t="s">
        <v>683</v>
      </c>
      <c r="I301" s="140">
        <v>908.04397226355388</v>
      </c>
      <c r="J301" s="140"/>
      <c r="K301" s="140"/>
      <c r="L301" s="140">
        <f>IFERROR(I301*'Planning sheet'!L1035, 0)</f>
        <v>9822.3186586304364</v>
      </c>
      <c r="M301" s="140">
        <f>IFERROR(I301*'Planning sheet'!M1035, 0)</f>
        <v>9822.3186586304364</v>
      </c>
      <c r="N301" s="140">
        <f>IFERROR(I301*'Planning sheet'!N1035, 0)</f>
        <v>9822.3186586304364</v>
      </c>
      <c r="O301" s="140">
        <f>IFERROR(I301*'Planning sheet'!O1035, 0)</f>
        <v>9822.3186586304364</v>
      </c>
      <c r="P301" s="140">
        <f>IFERROR(I301*'Planning sheet'!P1035, 0)</f>
        <v>9822.3186586304364</v>
      </c>
      <c r="Q301" s="140">
        <f>IFERROR(I301*'Planning sheet'!Q1035, 0)</f>
        <v>9822.3186586304364</v>
      </c>
      <c r="R301" s="140">
        <f>IFERROR(I301*'Planning sheet'!R1035, 0)</f>
        <v>9822.3186586304364</v>
      </c>
      <c r="S301" s="140">
        <f>IFERROR(I301*'Planning sheet'!S1035, 0)</f>
        <v>9822.3186586304364</v>
      </c>
      <c r="T301" s="140">
        <f>IFERROR(I301*'Planning sheet'!T1035, 0)</f>
        <v>9822.3186586304364</v>
      </c>
      <c r="U301" s="140">
        <f>IFERROR(I301*'Planning sheet'!U1035, 0)</f>
        <v>9822.3186586304364</v>
      </c>
      <c r="V301" s="140">
        <f>IFERROR(I301*'Planning sheet'!V1035, 0)</f>
        <v>9822.3186586304364</v>
      </c>
      <c r="W301" s="140">
        <f>IFERROR(I301*'Planning sheet'!W1035, 0)</f>
        <v>9822.3186586304364</v>
      </c>
    </row>
    <row r="302" spans="1:23" s="136" customFormat="1" ht="15.75" thickBot="1" x14ac:dyDescent="0.3">
      <c r="A302" s="136">
        <v>600004708</v>
      </c>
      <c r="B302" s="136" t="s">
        <v>327</v>
      </c>
      <c r="C302" s="136" t="s">
        <v>211</v>
      </c>
      <c r="D302" s="136" t="s">
        <v>21</v>
      </c>
      <c r="E302" s="136" t="s">
        <v>328</v>
      </c>
      <c r="F302" s="136" t="s">
        <v>329</v>
      </c>
      <c r="G302" s="136" t="s">
        <v>327</v>
      </c>
      <c r="H302" s="142" t="s">
        <v>697</v>
      </c>
      <c r="I302" s="142">
        <v>502.89986932375041</v>
      </c>
      <c r="J302" s="142"/>
      <c r="K302" s="142">
        <v>30787.53</v>
      </c>
      <c r="L302" s="142">
        <f>IFERROR(I302*'Planning sheet'!L1042, 0)</f>
        <v>35405.655617305019</v>
      </c>
      <c r="M302" s="142">
        <f>IFERROR(I302*'Planning sheet'!M1042, 0)</f>
        <v>35623.407378027223</v>
      </c>
      <c r="N302" s="142">
        <f>IFERROR(I302*'Planning sheet'!N1042, 0)</f>
        <v>35715.434171418492</v>
      </c>
      <c r="O302" s="142">
        <f>IFERROR(I302*'Planning sheet'!O1042, 0)</f>
        <v>35556.011030147885</v>
      </c>
      <c r="P302" s="142">
        <f>IFERROR(I302*'Planning sheet'!P1042, 0)</f>
        <v>35396.587888877279</v>
      </c>
      <c r="Q302" s="142">
        <f>IFERROR(I302*'Planning sheet'!Q1042, 0)</f>
        <v>35362.889714937606</v>
      </c>
      <c r="R302" s="142">
        <f>IFERROR(I302*'Planning sheet'!R1042, 0)</f>
        <v>35706.366442990751</v>
      </c>
      <c r="S302" s="142">
        <f>IFERROR(I302*'Planning sheet'!S1042, 0)</f>
        <v>35546.943301720145</v>
      </c>
      <c r="T302" s="142">
        <f>IFERROR(I302*'Planning sheet'!T1042, 0)</f>
        <v>35261.795193118596</v>
      </c>
      <c r="U302" s="142">
        <f>IFERROR(I302*'Planning sheet'!U1042, 0)</f>
        <v>35479.5469538408</v>
      </c>
      <c r="V302" s="142">
        <f>IFERROR(I302*'Planning sheet'!V1042, 0)</f>
        <v>35697.29871456301</v>
      </c>
      <c r="W302" s="142">
        <f>IFERROR(I302*'Planning sheet'!W1042, 0)</f>
        <v>35412.150605961462</v>
      </c>
    </row>
    <row r="303" spans="1:23" s="138" customFormat="1" x14ac:dyDescent="0.25">
      <c r="A303" s="138">
        <v>600004709</v>
      </c>
      <c r="B303" s="138" t="s">
        <v>331</v>
      </c>
      <c r="C303" s="138" t="s">
        <v>227</v>
      </c>
      <c r="D303" s="138" t="s">
        <v>21</v>
      </c>
      <c r="E303" s="138" t="s">
        <v>328</v>
      </c>
      <c r="F303" s="138" t="s">
        <v>329</v>
      </c>
      <c r="G303" s="138" t="s">
        <v>327</v>
      </c>
      <c r="H303" s="143" t="s">
        <v>696</v>
      </c>
      <c r="I303" s="143" t="s">
        <v>148</v>
      </c>
      <c r="J303" s="143"/>
      <c r="K303" s="143"/>
      <c r="L303" s="143">
        <f>IFERROR(I303*'Planning sheet'!L1047, 0)</f>
        <v>0</v>
      </c>
      <c r="M303" s="143">
        <f>IFERROR(I303*'Planning sheet'!M1047, 0)</f>
        <v>0</v>
      </c>
      <c r="N303" s="143">
        <f>IFERROR(I303*'Planning sheet'!N1047, 0)</f>
        <v>0</v>
      </c>
      <c r="O303" s="143">
        <f>IFERROR(I303*'Planning sheet'!O1047, 0)</f>
        <v>0</v>
      </c>
      <c r="P303" s="143">
        <f>IFERROR(I303*'Planning sheet'!P1047, 0)</f>
        <v>0</v>
      </c>
      <c r="Q303" s="143">
        <f>IFERROR(I303*'Planning sheet'!Q1047, 0)</f>
        <v>0</v>
      </c>
      <c r="R303" s="143">
        <f>IFERROR(I303*'Planning sheet'!R1047, 0)</f>
        <v>0</v>
      </c>
      <c r="S303" s="143">
        <f>IFERROR(I303*'Planning sheet'!S1047, 0)</f>
        <v>0</v>
      </c>
      <c r="T303" s="143">
        <f>IFERROR(I303*'Planning sheet'!T1047, 0)</f>
        <v>0</v>
      </c>
      <c r="U303" s="143">
        <f>IFERROR(I303*'Planning sheet'!U1047, 0)</f>
        <v>0</v>
      </c>
      <c r="V303" s="143">
        <f>IFERROR(I303*'Planning sheet'!V1047, 0)</f>
        <v>0</v>
      </c>
      <c r="W303" s="143">
        <f>IFERROR(I303*'Planning sheet'!W1047, 0)</f>
        <v>0</v>
      </c>
    </row>
    <row r="304" spans="1:23" s="136" customFormat="1" x14ac:dyDescent="0.25">
      <c r="A304" s="136">
        <v>600004709</v>
      </c>
      <c r="B304" s="136" t="s">
        <v>331</v>
      </c>
      <c r="C304" s="136" t="s">
        <v>227</v>
      </c>
      <c r="D304" s="136" t="s">
        <v>21</v>
      </c>
      <c r="E304" s="136" t="s">
        <v>328</v>
      </c>
      <c r="F304" s="136" t="s">
        <v>329</v>
      </c>
      <c r="G304" s="136" t="s">
        <v>327</v>
      </c>
      <c r="H304" s="142" t="s">
        <v>697</v>
      </c>
      <c r="I304" s="142">
        <v>0</v>
      </c>
      <c r="J304" s="142"/>
      <c r="K304" s="142">
        <v>0</v>
      </c>
      <c r="L304" s="142">
        <f>IFERROR(I304*'Planning sheet'!L1048, 0)</f>
        <v>0</v>
      </c>
      <c r="M304" s="142">
        <f>IFERROR(I304*'Planning sheet'!M1048, 0)</f>
        <v>0</v>
      </c>
      <c r="N304" s="142">
        <f>IFERROR(I304*'Planning sheet'!N1048, 0)</f>
        <v>0</v>
      </c>
      <c r="O304" s="142">
        <f>IFERROR(I304*'Planning sheet'!O1048, 0)</f>
        <v>0</v>
      </c>
      <c r="P304" s="142">
        <f>IFERROR(I304*'Planning sheet'!P1048, 0)</f>
        <v>0</v>
      </c>
      <c r="Q304" s="142">
        <f>IFERROR(I304*'Planning sheet'!Q1048, 0)</f>
        <v>0</v>
      </c>
      <c r="R304" s="142">
        <f>IFERROR(I304*'Planning sheet'!R1048, 0)</f>
        <v>0</v>
      </c>
      <c r="S304" s="142">
        <f>IFERROR(I304*'Planning sheet'!S1048, 0)</f>
        <v>0</v>
      </c>
      <c r="T304" s="142">
        <f>IFERROR(I304*'Planning sheet'!T1048, 0)</f>
        <v>0</v>
      </c>
      <c r="U304" s="142">
        <f>IFERROR(I304*'Planning sheet'!U1048, 0)</f>
        <v>0</v>
      </c>
      <c r="V304" s="142">
        <f>IFERROR(I304*'Planning sheet'!V1048, 0)</f>
        <v>0</v>
      </c>
      <c r="W304" s="142">
        <f>IFERROR(I304*'Planning sheet'!W1048, 0)</f>
        <v>0</v>
      </c>
    </row>
    <row r="305" spans="1:23" ht="15.75" thickBot="1" x14ac:dyDescent="0.3">
      <c r="A305">
        <v>600004709</v>
      </c>
      <c r="B305" t="s">
        <v>331</v>
      </c>
      <c r="C305" t="s">
        <v>227</v>
      </c>
      <c r="D305" t="s">
        <v>21</v>
      </c>
      <c r="E305" t="s">
        <v>328</v>
      </c>
      <c r="F305" t="s">
        <v>329</v>
      </c>
      <c r="G305" t="s">
        <v>327</v>
      </c>
      <c r="H305" s="32" t="s">
        <v>699</v>
      </c>
      <c r="I305" s="32" t="s">
        <v>148</v>
      </c>
      <c r="J305" s="32"/>
      <c r="K305" s="32"/>
      <c r="L305" s="32">
        <f>IFERROR(I305*'Planning sheet'!L1050, 0)</f>
        <v>0</v>
      </c>
      <c r="M305" s="32">
        <f>IFERROR(I305*'Planning sheet'!M1050, 0)</f>
        <v>0</v>
      </c>
      <c r="N305" s="32">
        <f>IFERROR(I305*'Planning sheet'!N1050, 0)</f>
        <v>0</v>
      </c>
      <c r="O305" s="32">
        <f>IFERROR(I305*'Planning sheet'!O1050, 0)</f>
        <v>0</v>
      </c>
      <c r="P305" s="32">
        <f>IFERROR(I305*'Planning sheet'!P1050, 0)</f>
        <v>0</v>
      </c>
      <c r="Q305" s="32">
        <f>IFERROR(I305*'Planning sheet'!Q1050, 0)</f>
        <v>0</v>
      </c>
      <c r="R305" s="32">
        <f>IFERROR(I305*'Planning sheet'!R1050, 0)</f>
        <v>0</v>
      </c>
      <c r="S305" s="32">
        <f>IFERROR(I305*'Planning sheet'!S1050, 0)</f>
        <v>0</v>
      </c>
      <c r="T305" s="32">
        <f>IFERROR(I305*'Planning sheet'!T1050, 0)</f>
        <v>0</v>
      </c>
      <c r="U305" s="32">
        <f>IFERROR(I305*'Planning sheet'!U1050, 0)</f>
        <v>0</v>
      </c>
      <c r="V305" s="32">
        <f>IFERROR(I305*'Planning sheet'!V1050, 0)</f>
        <v>0</v>
      </c>
      <c r="W305" s="32">
        <f>IFERROR(I305*'Planning sheet'!W1050, 0)</f>
        <v>0</v>
      </c>
    </row>
    <row r="306" spans="1:23" s="138" customFormat="1" x14ac:dyDescent="0.25">
      <c r="A306" s="138">
        <v>600004710</v>
      </c>
      <c r="B306" s="138" t="s">
        <v>333</v>
      </c>
      <c r="C306" s="138" t="s">
        <v>227</v>
      </c>
      <c r="D306" s="138" t="s">
        <v>21</v>
      </c>
      <c r="E306" s="138" t="s">
        <v>328</v>
      </c>
      <c r="F306" s="138" t="s">
        <v>329</v>
      </c>
      <c r="G306" s="138" t="s">
        <v>327</v>
      </c>
      <c r="H306" s="140" t="s">
        <v>683</v>
      </c>
      <c r="I306" s="140">
        <v>922.29085896016704</v>
      </c>
      <c r="J306" s="140"/>
      <c r="K306" s="140"/>
      <c r="L306" s="140">
        <f>IFERROR(I306*'Planning sheet'!L1052, 0)</f>
        <v>15744.545015556525</v>
      </c>
      <c r="M306" s="140">
        <f>IFERROR(I306*'Planning sheet'!M1052, 0)</f>
        <v>12346.522901445756</v>
      </c>
      <c r="N306" s="140">
        <f>IFERROR(I306*'Planning sheet'!N1052, 0)</f>
        <v>17433.316749355206</v>
      </c>
      <c r="O306" s="140">
        <f>IFERROR(I306*'Planning sheet'!O1052, 0)</f>
        <v>10069.981776961202</v>
      </c>
      <c r="P306" s="140">
        <f>IFERROR(I306*'Planning sheet'!P1052, 0)</f>
        <v>9981.2025046187318</v>
      </c>
      <c r="Q306" s="140">
        <f>IFERROR(I306*'Planning sheet'!Q1052, 0)</f>
        <v>10039.839611490275</v>
      </c>
      <c r="R306" s="140">
        <f>IFERROR(I306*'Planning sheet'!R1052, 0)</f>
        <v>9981.2025046187318</v>
      </c>
      <c r="S306" s="140">
        <f>IFERROR(I306*'Planning sheet'!S1052, 0)</f>
        <v>10039.839611490275</v>
      </c>
      <c r="T306" s="140">
        <f>IFERROR(I306*'Planning sheet'!T1052, 0)</f>
        <v>12161.827379350285</v>
      </c>
      <c r="U306" s="140">
        <f>IFERROR(I306*'Planning sheet'!U1052, 0)</f>
        <v>16464.969010158693</v>
      </c>
      <c r="V306" s="140">
        <f>IFERROR(I306*'Planning sheet'!V1052, 0)</f>
        <v>10973.176465156863</v>
      </c>
      <c r="W306" s="140">
        <f>IFERROR(I306*'Planning sheet'!W1052, 0)</f>
        <v>11024.693337662336</v>
      </c>
    </row>
    <row r="307" spans="1:23" s="136" customFormat="1" ht="15.75" thickBot="1" x14ac:dyDescent="0.3">
      <c r="A307" s="136">
        <v>600004710</v>
      </c>
      <c r="B307" s="136" t="s">
        <v>333</v>
      </c>
      <c r="C307" s="136" t="s">
        <v>227</v>
      </c>
      <c r="D307" s="136" t="s">
        <v>21</v>
      </c>
      <c r="E307" s="136" t="s">
        <v>328</v>
      </c>
      <c r="F307" s="136" t="s">
        <v>329</v>
      </c>
      <c r="G307" s="136" t="s">
        <v>327</v>
      </c>
      <c r="H307" s="142" t="s">
        <v>697</v>
      </c>
      <c r="I307" s="142">
        <v>692.24984615384608</v>
      </c>
      <c r="J307" s="142"/>
      <c r="K307" s="142">
        <v>11249.06</v>
      </c>
      <c r="L307" s="142">
        <f>IFERROR(I307*'Planning sheet'!L1054, 0)</f>
        <v>16737.820640578113</v>
      </c>
      <c r="M307" s="142">
        <f>IFERROR(I307*'Planning sheet'!M1054, 0)</f>
        <v>16989.24606187574</v>
      </c>
      <c r="N307" s="142">
        <f>IFERROR(I307*'Planning sheet'!N1054, 0)</f>
        <v>16883.89278444348</v>
      </c>
      <c r="O307" s="142">
        <f>IFERROR(I307*'Planning sheet'!O1054, 0)</f>
        <v>17113.411862772326</v>
      </c>
      <c r="P307" s="142">
        <f>IFERROR(I307*'Planning sheet'!P1054, 0)</f>
        <v>17409.566576729194</v>
      </c>
      <c r="Q307" s="142">
        <f>IFERROR(I307*'Planning sheet'!Q1054, 0)</f>
        <v>16796.39734846829</v>
      </c>
      <c r="R307" s="142">
        <f>IFERROR(I307*'Planning sheet'!R1054, 0)</f>
        <v>17092.552062425159</v>
      </c>
      <c r="S307" s="142">
        <f>IFERROR(I307*'Planning sheet'!S1054, 0)</f>
        <v>17344.695141856566</v>
      </c>
      <c r="T307" s="142">
        <f>IFERROR(I307*'Planning sheet'!T1054, 0)</f>
        <v>16869.436374253004</v>
      </c>
      <c r="U307" s="142">
        <f>IFERROR(I307*'Planning sheet'!U1054, 0)</f>
        <v>16625.589847313593</v>
      </c>
      <c r="V307" s="142">
        <f>IFERROR(I307*'Planning sheet'!V1054, 0)</f>
        <v>17042.504524222684</v>
      </c>
      <c r="W307" s="142">
        <f>IFERROR(I307*'Planning sheet'!W1054, 0)</f>
        <v>17420.751847205651</v>
      </c>
    </row>
    <row r="308" spans="1:23" s="138" customFormat="1" x14ac:dyDescent="0.25">
      <c r="A308" s="138">
        <v>600004711</v>
      </c>
      <c r="B308" s="138" t="s">
        <v>335</v>
      </c>
      <c r="C308" s="138" t="s">
        <v>227</v>
      </c>
      <c r="D308" s="138" t="s">
        <v>21</v>
      </c>
      <c r="E308" s="138" t="s">
        <v>328</v>
      </c>
      <c r="F308" s="138" t="s">
        <v>329</v>
      </c>
      <c r="G308" s="138" t="s">
        <v>327</v>
      </c>
      <c r="H308" s="143" t="s">
        <v>696</v>
      </c>
      <c r="I308" s="143" t="s">
        <v>148</v>
      </c>
      <c r="J308" s="143"/>
      <c r="K308" s="143"/>
      <c r="L308" s="143">
        <f>IFERROR(I308*'Planning sheet'!L1063, 0)</f>
        <v>0</v>
      </c>
      <c r="M308" s="143">
        <f>IFERROR(I308*'Planning sheet'!M1063, 0)</f>
        <v>0</v>
      </c>
      <c r="N308" s="143">
        <f>IFERROR(I308*'Planning sheet'!N1063, 0)</f>
        <v>0</v>
      </c>
      <c r="O308" s="143">
        <f>IFERROR(I308*'Planning sheet'!O1063, 0)</f>
        <v>0</v>
      </c>
      <c r="P308" s="143">
        <f>IFERROR(I308*'Planning sheet'!P1063, 0)</f>
        <v>0</v>
      </c>
      <c r="Q308" s="143">
        <f>IFERROR(I308*'Planning sheet'!Q1063, 0)</f>
        <v>0</v>
      </c>
      <c r="R308" s="143">
        <f>IFERROR(I308*'Planning sheet'!R1063, 0)</f>
        <v>0</v>
      </c>
      <c r="S308" s="143">
        <f>IFERROR(I308*'Planning sheet'!S1063, 0)</f>
        <v>0</v>
      </c>
      <c r="T308" s="143">
        <f>IFERROR(I308*'Planning sheet'!T1063, 0)</f>
        <v>0</v>
      </c>
      <c r="U308" s="143">
        <f>IFERROR(I308*'Planning sheet'!U1063, 0)</f>
        <v>0</v>
      </c>
      <c r="V308" s="143">
        <f>IFERROR(I308*'Planning sheet'!V1063, 0)</f>
        <v>0</v>
      </c>
      <c r="W308" s="143">
        <f>IFERROR(I308*'Planning sheet'!W1063, 0)</f>
        <v>0</v>
      </c>
    </row>
    <row r="309" spans="1:23" s="136" customFormat="1" x14ac:dyDescent="0.25">
      <c r="A309" s="136">
        <v>600004711</v>
      </c>
      <c r="B309" s="136" t="s">
        <v>335</v>
      </c>
      <c r="C309" s="136" t="s">
        <v>227</v>
      </c>
      <c r="D309" s="136" t="s">
        <v>21</v>
      </c>
      <c r="E309" s="136" t="s">
        <v>328</v>
      </c>
      <c r="F309" s="136" t="s">
        <v>329</v>
      </c>
      <c r="G309" s="136" t="s">
        <v>327</v>
      </c>
      <c r="H309" s="142" t="s">
        <v>697</v>
      </c>
      <c r="I309" s="142">
        <v>0</v>
      </c>
      <c r="J309" s="142"/>
      <c r="K309" s="142">
        <v>0</v>
      </c>
      <c r="L309" s="142">
        <f>IFERROR(I309*'Planning sheet'!L1064, 0)</f>
        <v>0</v>
      </c>
      <c r="M309" s="142">
        <f>IFERROR(I309*'Planning sheet'!M1064, 0)</f>
        <v>0</v>
      </c>
      <c r="N309" s="142">
        <f>IFERROR(I309*'Planning sheet'!N1064, 0)</f>
        <v>0</v>
      </c>
      <c r="O309" s="142">
        <f>IFERROR(I309*'Planning sheet'!O1064, 0)</f>
        <v>0</v>
      </c>
      <c r="P309" s="142">
        <f>IFERROR(I309*'Planning sheet'!P1064, 0)</f>
        <v>0</v>
      </c>
      <c r="Q309" s="142">
        <f>IFERROR(I309*'Planning sheet'!Q1064, 0)</f>
        <v>0</v>
      </c>
      <c r="R309" s="142">
        <f>IFERROR(I309*'Planning sheet'!R1064, 0)</f>
        <v>0</v>
      </c>
      <c r="S309" s="142">
        <f>IFERROR(I309*'Planning sheet'!S1064, 0)</f>
        <v>0</v>
      </c>
      <c r="T309" s="142">
        <f>IFERROR(I309*'Planning sheet'!T1064, 0)</f>
        <v>0</v>
      </c>
      <c r="U309" s="142">
        <f>IFERROR(I309*'Planning sheet'!U1064, 0)</f>
        <v>0</v>
      </c>
      <c r="V309" s="142">
        <f>IFERROR(I309*'Planning sheet'!V1064, 0)</f>
        <v>0</v>
      </c>
      <c r="W309" s="142">
        <f>IFERROR(I309*'Planning sheet'!W1064, 0)</f>
        <v>0</v>
      </c>
    </row>
    <row r="310" spans="1:23" ht="15.75" thickBot="1" x14ac:dyDescent="0.3">
      <c r="A310">
        <v>600004711</v>
      </c>
      <c r="B310" t="s">
        <v>335</v>
      </c>
      <c r="C310" t="s">
        <v>227</v>
      </c>
      <c r="D310" t="s">
        <v>21</v>
      </c>
      <c r="E310" t="s">
        <v>328</v>
      </c>
      <c r="F310" t="s">
        <v>329</v>
      </c>
      <c r="G310" t="s">
        <v>327</v>
      </c>
      <c r="H310" s="32" t="s">
        <v>699</v>
      </c>
      <c r="I310" s="32" t="s">
        <v>148</v>
      </c>
      <c r="J310" s="32"/>
      <c r="K310" s="32"/>
      <c r="L310" s="32">
        <f>IFERROR(I310*'Planning sheet'!L1066, 0)</f>
        <v>0</v>
      </c>
      <c r="M310" s="32">
        <f>IFERROR(I310*'Planning sheet'!M1066, 0)</f>
        <v>0</v>
      </c>
      <c r="N310" s="32">
        <f>IFERROR(I310*'Planning sheet'!N1066, 0)</f>
        <v>0</v>
      </c>
      <c r="O310" s="32">
        <f>IFERROR(I310*'Planning sheet'!O1066, 0)</f>
        <v>0</v>
      </c>
      <c r="P310" s="32">
        <f>IFERROR(I310*'Planning sheet'!P1066, 0)</f>
        <v>0</v>
      </c>
      <c r="Q310" s="32">
        <f>IFERROR(I310*'Planning sheet'!Q1066, 0)</f>
        <v>0</v>
      </c>
      <c r="R310" s="32">
        <f>IFERROR(I310*'Planning sheet'!R1066, 0)</f>
        <v>0</v>
      </c>
      <c r="S310" s="32">
        <f>IFERROR(I310*'Planning sheet'!S1066, 0)</f>
        <v>0</v>
      </c>
      <c r="T310" s="32">
        <f>IFERROR(I310*'Planning sheet'!T1066, 0)</f>
        <v>0</v>
      </c>
      <c r="U310" s="32">
        <f>IFERROR(I310*'Planning sheet'!U1066, 0)</f>
        <v>0</v>
      </c>
      <c r="V310" s="32">
        <f>IFERROR(I310*'Planning sheet'!V1066, 0)</f>
        <v>0</v>
      </c>
      <c r="W310" s="32">
        <f>IFERROR(I310*'Planning sheet'!W1066, 0)</f>
        <v>0</v>
      </c>
    </row>
    <row r="311" spans="1:23" s="138" customFormat="1" x14ac:dyDescent="0.25">
      <c r="A311" s="138">
        <v>600004713</v>
      </c>
      <c r="B311" s="138" t="s">
        <v>337</v>
      </c>
      <c r="C311" s="138" t="s">
        <v>211</v>
      </c>
      <c r="D311" s="138" t="s">
        <v>21</v>
      </c>
      <c r="E311" s="138" t="s">
        <v>212</v>
      </c>
      <c r="F311" s="138" t="s">
        <v>338</v>
      </c>
      <c r="G311" s="138" t="s">
        <v>337</v>
      </c>
      <c r="H311" s="140" t="s">
        <v>683</v>
      </c>
      <c r="I311" s="140">
        <v>463.83301090004164</v>
      </c>
      <c r="J311" s="140"/>
      <c r="K311" s="140"/>
      <c r="L311" s="140">
        <f>IFERROR(I311*'Planning sheet'!L1068, 0)</f>
        <v>375503.24748444458</v>
      </c>
      <c r="M311" s="140">
        <f>IFERROR(I311*'Planning sheet'!M1068, 0)</f>
        <v>437699.73645289504</v>
      </c>
      <c r="N311" s="140">
        <f>IFERROR(I311*'Planning sheet'!N1068, 0)</f>
        <v>438405.8861896586</v>
      </c>
      <c r="O311" s="140">
        <f>IFERROR(I311*'Planning sheet'!O1068, 0)</f>
        <v>439781.91034359694</v>
      </c>
      <c r="P311" s="140">
        <f>IFERROR(I311*'Planning sheet'!P1068, 0)</f>
        <v>427113.17627409613</v>
      </c>
      <c r="Q311" s="140">
        <f>IFERROR(I311*'Planning sheet'!Q1068, 0)</f>
        <v>427264.73395256541</v>
      </c>
      <c r="R311" s="140">
        <f>IFERROR(I311*'Planning sheet'!R1068, 0)</f>
        <v>432679.17240489664</v>
      </c>
      <c r="S311" s="140">
        <f>IFERROR(I311*'Planning sheet'!S1068, 0)</f>
        <v>422626.40384356497</v>
      </c>
      <c r="T311" s="140">
        <f>IFERROR(I311*'Planning sheet'!T1068, 0)</f>
        <v>415668.90868006437</v>
      </c>
      <c r="U311" s="140">
        <f>IFERROR(I311*'Planning sheet'!U1068, 0)</f>
        <v>392325.70045659301</v>
      </c>
      <c r="V311" s="140">
        <f>IFERROR(I311*'Planning sheet'!V1068, 0)</f>
        <v>423165.72913189197</v>
      </c>
      <c r="W311" s="140">
        <f>IFERROR(I311*'Planning sheet'!W1068, 0)</f>
        <v>392325.70045659301</v>
      </c>
    </row>
    <row r="312" spans="1:23" s="136" customFormat="1" ht="15.75" thickBot="1" x14ac:dyDescent="0.3">
      <c r="A312" s="136">
        <v>600004713</v>
      </c>
      <c r="B312" s="136" t="s">
        <v>337</v>
      </c>
      <c r="C312" s="136" t="s">
        <v>211</v>
      </c>
      <c r="D312" s="136" t="s">
        <v>21</v>
      </c>
      <c r="E312" s="136" t="s">
        <v>212</v>
      </c>
      <c r="F312" s="136" t="s">
        <v>338</v>
      </c>
      <c r="G312" s="136" t="s">
        <v>337</v>
      </c>
      <c r="H312" s="142" t="s">
        <v>697</v>
      </c>
      <c r="I312" s="142">
        <v>359.95031716219569</v>
      </c>
      <c r="J312" s="142"/>
      <c r="K312" s="142">
        <v>101574.38</v>
      </c>
      <c r="L312" s="142">
        <f>IFERROR(I312*'Planning sheet'!L1072, 0)</f>
        <v>50761.779280578252</v>
      </c>
      <c r="M312" s="142">
        <f>IFERROR(I312*'Planning sheet'!M1072, 0)</f>
        <v>50812.888304326836</v>
      </c>
      <c r="N312" s="142">
        <f>IFERROR(I312*'Planning sheet'!N1072, 0)</f>
        <v>50747.941305354929</v>
      </c>
      <c r="O312" s="142">
        <f>IFERROR(I312*'Planning sheet'!O1072, 0)</f>
        <v>50623.013279365543</v>
      </c>
      <c r="P312" s="142">
        <f>IFERROR(I312*'Planning sheet'!P1072, 0)</f>
        <v>50610.79862601254</v>
      </c>
      <c r="Q312" s="142">
        <f>IFERROR(I312*'Planning sheet'!Q1072, 0)</f>
        <v>50624.950145469033</v>
      </c>
      <c r="R312" s="142">
        <f>IFERROR(I312*'Planning sheet'!R1072, 0)</f>
        <v>50900.695745845856</v>
      </c>
      <c r="S312" s="142">
        <f>IFERROR(I312*'Planning sheet'!S1072, 0)</f>
        <v>50626.887011572609</v>
      </c>
      <c r="T312" s="142">
        <f>IFERROR(I312*'Planning sheet'!T1072, 0)</f>
        <v>50713.028594461561</v>
      </c>
      <c r="U312" s="142">
        <f>IFERROR(I312*'Planning sheet'!U1072, 0)</f>
        <v>50700.813941108558</v>
      </c>
      <c r="V312" s="142">
        <f>IFERROR(I312*'Planning sheet'!V1072, 0)</f>
        <v>50944.341119053453</v>
      </c>
      <c r="W312" s="142">
        <f>IFERROR(I312*'Planning sheet'!W1072, 0)</f>
        <v>50860.136402268079</v>
      </c>
    </row>
    <row r="313" spans="1:23" s="138" customFormat="1" x14ac:dyDescent="0.25">
      <c r="A313" s="138">
        <v>600004714</v>
      </c>
      <c r="B313" s="138" t="s">
        <v>340</v>
      </c>
      <c r="C313" s="138" t="s">
        <v>227</v>
      </c>
      <c r="D313" s="138" t="s">
        <v>21</v>
      </c>
      <c r="E313" s="138" t="s">
        <v>212</v>
      </c>
      <c r="F313" s="138" t="s">
        <v>338</v>
      </c>
      <c r="G313" s="138" t="s">
        <v>337</v>
      </c>
      <c r="H313" s="140" t="s">
        <v>683</v>
      </c>
      <c r="I313" s="140">
        <v>508.13310457016382</v>
      </c>
      <c r="J313" s="140"/>
      <c r="K313" s="140"/>
      <c r="L313" s="140">
        <f>IFERROR(I313*'Planning sheet'!L1078, 0)</f>
        <v>71383.987981881961</v>
      </c>
      <c r="M313" s="140">
        <f>IFERROR(I313*'Planning sheet'!M1078, 0)</f>
        <v>107563.23268882534</v>
      </c>
      <c r="N313" s="140">
        <f>IFERROR(I313*'Planning sheet'!N1078, 0)</f>
        <v>112533.3969448867</v>
      </c>
      <c r="O313" s="140">
        <f>IFERROR(I313*'Planning sheet'!O1078, 0)</f>
        <v>113620.5764971009</v>
      </c>
      <c r="P313" s="140">
        <f>IFERROR(I313*'Planning sheet'!P1078, 0)</f>
        <v>113195.79655718106</v>
      </c>
      <c r="Q313" s="140">
        <f>IFERROR(I313*'Planning sheet'!Q1078, 0)</f>
        <v>127554.7692552123</v>
      </c>
      <c r="R313" s="140">
        <f>IFERROR(I313*'Planning sheet'!R1078, 0)</f>
        <v>117560.27008105097</v>
      </c>
      <c r="S313" s="140">
        <f>IFERROR(I313*'Planning sheet'!S1078, 0)</f>
        <v>117392.10716380902</v>
      </c>
      <c r="T313" s="140">
        <f>IFERROR(I313*'Planning sheet'!T1078, 0)</f>
        <v>117510.3700587705</v>
      </c>
      <c r="U313" s="140">
        <f>IFERROR(I313*'Planning sheet'!U1078, 0)</f>
        <v>116836.0623927008</v>
      </c>
      <c r="V313" s="140">
        <f>IFERROR(I313*'Planning sheet'!V1078, 0)</f>
        <v>127690.00797400012</v>
      </c>
      <c r="W313" s="140">
        <f>IFERROR(I313*'Planning sheet'!W1078, 0)</f>
        <v>116988.50232407184</v>
      </c>
    </row>
    <row r="314" spans="1:23" s="136" customFormat="1" ht="15.75" thickBot="1" x14ac:dyDescent="0.3">
      <c r="A314" s="136">
        <v>600004714</v>
      </c>
      <c r="B314" s="136" t="s">
        <v>340</v>
      </c>
      <c r="C314" s="136" t="s">
        <v>227</v>
      </c>
      <c r="D314" s="136" t="s">
        <v>21</v>
      </c>
      <c r="E314" s="136" t="s">
        <v>212</v>
      </c>
      <c r="F314" s="136" t="s">
        <v>338</v>
      </c>
      <c r="G314" s="136" t="s">
        <v>337</v>
      </c>
      <c r="H314" s="142" t="s">
        <v>697</v>
      </c>
      <c r="I314" s="142">
        <v>421.30992907801419</v>
      </c>
      <c r="J314" s="142"/>
      <c r="K314" s="142">
        <v>53085.05</v>
      </c>
      <c r="L314" s="142">
        <f>IFERROR(I314*'Planning sheet'!L1080, 0)</f>
        <v>20693.541927928069</v>
      </c>
      <c r="M314" s="142">
        <f>IFERROR(I314*'Planning sheet'!M1080, 0)</f>
        <v>20489.972359863375</v>
      </c>
      <c r="N314" s="142">
        <f>IFERROR(I314*'Planning sheet'!N1080, 0)</f>
        <v>20715.622789662404</v>
      </c>
      <c r="O314" s="142">
        <f>IFERROR(I314*'Planning sheet'!O1080, 0)</f>
        <v>20545.428682801685</v>
      </c>
      <c r="P314" s="142">
        <f>IFERROR(I314*'Planning sheet'!P1080, 0)</f>
        <v>20727.433644948236</v>
      </c>
      <c r="Q314" s="142">
        <f>IFERROR(I314*'Planning sheet'!Q1080, 0)</f>
        <v>20632.094435438743</v>
      </c>
      <c r="R314" s="142">
        <f>IFERROR(I314*'Planning sheet'!R1080, 0)</f>
        <v>20228.801829016469</v>
      </c>
      <c r="S314" s="142">
        <f>IFERROR(I314*'Planning sheet'!S1080, 0)</f>
        <v>20470.510562769392</v>
      </c>
      <c r="T314" s="142">
        <f>IFERROR(I314*'Planning sheet'!T1080, 0)</f>
        <v>20614.163626776244</v>
      </c>
      <c r="U314" s="142">
        <f>IFERROR(I314*'Planning sheet'!U1080, 0)</f>
        <v>20305.763603979241</v>
      </c>
      <c r="V314" s="142">
        <f>IFERROR(I314*'Planning sheet'!V1080, 0)</f>
        <v>20603.865423757525</v>
      </c>
      <c r="W314" s="142">
        <f>IFERROR(I314*'Planning sheet'!W1080, 0)</f>
        <v>20674.64433713074</v>
      </c>
    </row>
    <row r="315" spans="1:23" s="138" customFormat="1" x14ac:dyDescent="0.25">
      <c r="A315" s="138">
        <v>600004715</v>
      </c>
      <c r="B315" s="138" t="s">
        <v>342</v>
      </c>
      <c r="C315" s="138" t="s">
        <v>227</v>
      </c>
      <c r="D315" s="138" t="s">
        <v>21</v>
      </c>
      <c r="E315" s="138" t="s">
        <v>212</v>
      </c>
      <c r="F315" s="138" t="s">
        <v>338</v>
      </c>
      <c r="G315" s="138" t="s">
        <v>337</v>
      </c>
      <c r="H315" s="140" t="s">
        <v>683</v>
      </c>
      <c r="I315" s="140">
        <v>591.76241608937482</v>
      </c>
      <c r="J315" s="140"/>
      <c r="K315" s="140"/>
      <c r="L315" s="140">
        <f>IFERROR(I315*'Planning sheet'!L1089, 0)</f>
        <v>33661.84155349205</v>
      </c>
      <c r="M315" s="140">
        <f>IFERROR(I315*'Planning sheet'!M1089, 0)</f>
        <v>30942.45013407759</v>
      </c>
      <c r="N315" s="140">
        <f>IFERROR(I315*'Planning sheet'!N1089, 0)</f>
        <v>30388.956112570097</v>
      </c>
      <c r="O315" s="140">
        <f>IFERROR(I315*'Planning sheet'!O1089, 0)</f>
        <v>45206.064517065657</v>
      </c>
      <c r="P315" s="140">
        <f>IFERROR(I315*'Planning sheet'!P1089, 0)</f>
        <v>30881.838737831826</v>
      </c>
      <c r="Q315" s="140">
        <f>IFERROR(I315*'Planning sheet'!Q1089, 0)</f>
        <v>31130.727181698094</v>
      </c>
      <c r="R315" s="140">
        <f>IFERROR(I315*'Planning sheet'!R1089, 0)</f>
        <v>30993.285395706327</v>
      </c>
      <c r="S315" s="140">
        <f>IFERROR(I315*'Planning sheet'!S1089, 0)</f>
        <v>31242.619619196019</v>
      </c>
      <c r="T315" s="140">
        <f>IFERROR(I315*'Planning sheet'!T1089, 0)</f>
        <v>31296.533714539561</v>
      </c>
      <c r="U315" s="140">
        <f>IFERROR(I315*'Planning sheet'!U1089, 0)</f>
        <v>45352.263897017132</v>
      </c>
      <c r="V315" s="140">
        <f>IFERROR(I315*'Planning sheet'!V1089, 0)</f>
        <v>31409.492943531848</v>
      </c>
      <c r="W315" s="140">
        <f>IFERROR(I315*'Planning sheet'!W1089, 0)</f>
        <v>31249.346010458532</v>
      </c>
    </row>
    <row r="316" spans="1:23" s="136" customFormat="1" ht="15.75" thickBot="1" x14ac:dyDescent="0.3">
      <c r="A316" s="136">
        <v>600004715</v>
      </c>
      <c r="B316" s="136" t="s">
        <v>342</v>
      </c>
      <c r="C316" s="136" t="s">
        <v>227</v>
      </c>
      <c r="D316" s="136" t="s">
        <v>21</v>
      </c>
      <c r="E316" s="136" t="s">
        <v>212</v>
      </c>
      <c r="F316" s="136" t="s">
        <v>338</v>
      </c>
      <c r="G316" s="136" t="s">
        <v>337</v>
      </c>
      <c r="H316" s="142" t="s">
        <v>697</v>
      </c>
      <c r="I316" s="142">
        <v>391.69</v>
      </c>
      <c r="J316" s="142"/>
      <c r="K316" s="142">
        <v>1175.07</v>
      </c>
      <c r="L316" s="142">
        <f>IFERROR(I316*'Planning sheet'!L1091, 0)</f>
        <v>9445.977323558669</v>
      </c>
      <c r="M316" s="142">
        <f>IFERROR(I316*'Planning sheet'!M1091, 0)</f>
        <v>9724.6111175891929</v>
      </c>
      <c r="N316" s="142">
        <f>IFERROR(I316*'Planning sheet'!N1091, 0)</f>
        <v>9586.2249023689874</v>
      </c>
      <c r="O316" s="142">
        <f>IFERROR(I316*'Planning sheet'!O1091, 0)</f>
        <v>9432.5831187648637</v>
      </c>
      <c r="P316" s="142">
        <f>IFERROR(I316*'Planning sheet'!P1091, 0)</f>
        <v>9751.3358476077628</v>
      </c>
      <c r="Q316" s="142">
        <f>IFERROR(I316*'Planning sheet'!Q1091, 0)</f>
        <v>9513.6582821578668</v>
      </c>
      <c r="R316" s="142">
        <f>IFERROR(I316*'Planning sheet'!R1091, 0)</f>
        <v>9758.6440054661143</v>
      </c>
      <c r="S316" s="142">
        <f>IFERROR(I316*'Planning sheet'!S1091, 0)</f>
        <v>9446.9043710981023</v>
      </c>
      <c r="T316" s="142">
        <f>IFERROR(I316*'Planning sheet'!T1091, 0)</f>
        <v>9491.1687731897455</v>
      </c>
      <c r="U316" s="142">
        <f>IFERROR(I316*'Planning sheet'!U1091, 0)</f>
        <v>9632.447013027082</v>
      </c>
      <c r="V316" s="142">
        <f>IFERROR(I316*'Planning sheet'!V1091, 0)</f>
        <v>9601.9432324815461</v>
      </c>
      <c r="W316" s="142">
        <f>IFERROR(I316*'Planning sheet'!W1091, 0)</f>
        <v>9677.4413718112537</v>
      </c>
    </row>
    <row r="317" spans="1:23" s="282" customFormat="1" ht="15.75" thickBot="1" x14ac:dyDescent="0.3">
      <c r="A317" s="282">
        <v>600004717</v>
      </c>
      <c r="B317" s="282" t="s">
        <v>344</v>
      </c>
      <c r="C317" s="282" t="s">
        <v>211</v>
      </c>
      <c r="D317" s="282" t="s">
        <v>21</v>
      </c>
      <c r="E317" s="282" t="s">
        <v>328</v>
      </c>
      <c r="F317" s="282" t="s">
        <v>329</v>
      </c>
      <c r="G317" s="282" t="s">
        <v>344</v>
      </c>
      <c r="H317" s="283" t="s">
        <v>697</v>
      </c>
      <c r="I317" s="283">
        <v>738.80927083333336</v>
      </c>
      <c r="J317" s="283"/>
      <c r="K317" s="283">
        <v>141851.38</v>
      </c>
      <c r="L317" s="283">
        <f>IFERROR(I317*'Planning sheet'!L1102, 0)</f>
        <v>94604.527130208342</v>
      </c>
      <c r="M317" s="283">
        <f>IFERROR(I317*'Planning sheet'!M1102, 0)</f>
        <v>70297.702119791677</v>
      </c>
      <c r="N317" s="283">
        <f>IFERROR(I317*'Planning sheet'!N1102, 0)</f>
        <v>45067.365520833337</v>
      </c>
      <c r="O317" s="283">
        <f>IFERROR(I317*'Planning sheet'!O1102, 0)</f>
        <v>20760.540510416664</v>
      </c>
      <c r="P317" s="283">
        <f>IFERROR(I317*'Planning sheet'!P1102, 0)</f>
        <v>14739.244953124991</v>
      </c>
      <c r="Q317" s="283">
        <f>IFERROR(I317*'Planning sheet'!Q1102, 0)</f>
        <v>14813.125880208321</v>
      </c>
      <c r="R317" s="283">
        <f>IFERROR(I317*'Planning sheet'!R1102, 0)</f>
        <v>14776.185416666656</v>
      </c>
      <c r="S317" s="283">
        <f>IFERROR(I317*'Planning sheet'!S1102, 0)</f>
        <v>14850.066343749986</v>
      </c>
      <c r="T317" s="283">
        <f>IFERROR(I317*'Planning sheet'!T1102, 0)</f>
        <v>14739.244953124982</v>
      </c>
      <c r="U317" s="283">
        <f>IFERROR(I317*'Planning sheet'!U1102, 0)</f>
        <v>14628.423562499978</v>
      </c>
      <c r="V317" s="283">
        <f>IFERROR(I317*'Planning sheet'!V1102, 0)</f>
        <v>15071.709124999974</v>
      </c>
      <c r="W317" s="283">
        <f>IFERROR(I317*'Planning sheet'!W1102, 0)</f>
        <v>14960.887734374968</v>
      </c>
    </row>
    <row r="318" spans="1:23" s="138" customFormat="1" x14ac:dyDescent="0.25">
      <c r="A318" s="138">
        <v>600004718</v>
      </c>
      <c r="B318" s="138" t="s">
        <v>346</v>
      </c>
      <c r="C318" s="138" t="s">
        <v>227</v>
      </c>
      <c r="D318" s="138" t="s">
        <v>21</v>
      </c>
      <c r="E318" s="138" t="s">
        <v>328</v>
      </c>
      <c r="F318" s="138" t="s">
        <v>329</v>
      </c>
      <c r="G318" s="138" t="s">
        <v>344</v>
      </c>
      <c r="H318" s="143" t="s">
        <v>696</v>
      </c>
      <c r="I318" s="143" t="s">
        <v>148</v>
      </c>
      <c r="J318" s="143"/>
      <c r="K318" s="143"/>
      <c r="L318" s="143">
        <f>IFERROR(I318*'Planning sheet'!L1107, 0)</f>
        <v>0</v>
      </c>
      <c r="M318" s="143">
        <f>IFERROR(I318*'Planning sheet'!M1107, 0)</f>
        <v>0</v>
      </c>
      <c r="N318" s="143">
        <f>IFERROR(I318*'Planning sheet'!N1107, 0)</f>
        <v>0</v>
      </c>
      <c r="O318" s="143">
        <f>IFERROR(I318*'Planning sheet'!O1107, 0)</f>
        <v>0</v>
      </c>
      <c r="P318" s="143">
        <f>IFERROR(I318*'Planning sheet'!P1107, 0)</f>
        <v>0</v>
      </c>
      <c r="Q318" s="143">
        <f>IFERROR(I318*'Planning sheet'!Q1107, 0)</f>
        <v>0</v>
      </c>
      <c r="R318" s="143">
        <f>IFERROR(I318*'Planning sheet'!R1107, 0)</f>
        <v>0</v>
      </c>
      <c r="S318" s="143">
        <f>IFERROR(I318*'Planning sheet'!S1107, 0)</f>
        <v>0</v>
      </c>
      <c r="T318" s="143">
        <f>IFERROR(I318*'Planning sheet'!T1107, 0)</f>
        <v>0</v>
      </c>
      <c r="U318" s="143">
        <f>IFERROR(I318*'Planning sheet'!U1107, 0)</f>
        <v>0</v>
      </c>
      <c r="V318" s="143">
        <f>IFERROR(I318*'Planning sheet'!V1107, 0)</f>
        <v>0</v>
      </c>
      <c r="W318" s="143">
        <f>IFERROR(I318*'Planning sheet'!W1107, 0)</f>
        <v>0</v>
      </c>
    </row>
    <row r="319" spans="1:23" s="136" customFormat="1" x14ac:dyDescent="0.25">
      <c r="A319" s="136">
        <v>600004718</v>
      </c>
      <c r="B319" s="136" t="s">
        <v>346</v>
      </c>
      <c r="C319" s="136" t="s">
        <v>227</v>
      </c>
      <c r="D319" s="136" t="s">
        <v>21</v>
      </c>
      <c r="E319" s="136" t="s">
        <v>328</v>
      </c>
      <c r="F319" s="136" t="s">
        <v>329</v>
      </c>
      <c r="G319" s="136" t="s">
        <v>344</v>
      </c>
      <c r="H319" s="142" t="s">
        <v>697</v>
      </c>
      <c r="I319" s="142">
        <v>0</v>
      </c>
      <c r="J319" s="142"/>
      <c r="K319" s="142">
        <v>0</v>
      </c>
      <c r="L319" s="142">
        <f>IFERROR(I319*'Planning sheet'!L1108, 0)</f>
        <v>0</v>
      </c>
      <c r="M319" s="142">
        <f>IFERROR(I319*'Planning sheet'!M1108, 0)</f>
        <v>0</v>
      </c>
      <c r="N319" s="142">
        <f>IFERROR(I319*'Planning sheet'!N1108, 0)</f>
        <v>0</v>
      </c>
      <c r="O319" s="142">
        <f>IFERROR(I319*'Planning sheet'!O1108, 0)</f>
        <v>0</v>
      </c>
      <c r="P319" s="142">
        <f>IFERROR(I319*'Planning sheet'!P1108, 0)</f>
        <v>0</v>
      </c>
      <c r="Q319" s="142">
        <f>IFERROR(I319*'Planning sheet'!Q1108, 0)</f>
        <v>0</v>
      </c>
      <c r="R319" s="142">
        <f>IFERROR(I319*'Planning sheet'!R1108, 0)</f>
        <v>0</v>
      </c>
      <c r="S319" s="142">
        <f>IFERROR(I319*'Planning sheet'!S1108, 0)</f>
        <v>0</v>
      </c>
      <c r="T319" s="142">
        <f>IFERROR(I319*'Planning sheet'!T1108, 0)</f>
        <v>0</v>
      </c>
      <c r="U319" s="142">
        <f>IFERROR(I319*'Planning sheet'!U1108, 0)</f>
        <v>0</v>
      </c>
      <c r="V319" s="142">
        <f>IFERROR(I319*'Planning sheet'!V1108, 0)</f>
        <v>0</v>
      </c>
      <c r="W319" s="142">
        <f>IFERROR(I319*'Planning sheet'!W1108, 0)</f>
        <v>0</v>
      </c>
    </row>
    <row r="320" spans="1:23" ht="15.75" thickBot="1" x14ac:dyDescent="0.3">
      <c r="A320">
        <v>600004718</v>
      </c>
      <c r="B320" t="s">
        <v>346</v>
      </c>
      <c r="C320" t="s">
        <v>227</v>
      </c>
      <c r="D320" t="s">
        <v>21</v>
      </c>
      <c r="E320" t="s">
        <v>328</v>
      </c>
      <c r="F320" t="s">
        <v>329</v>
      </c>
      <c r="G320" t="s">
        <v>344</v>
      </c>
      <c r="H320" s="32" t="s">
        <v>699</v>
      </c>
      <c r="I320" s="32" t="s">
        <v>148</v>
      </c>
      <c r="J320" s="32"/>
      <c r="K320" s="32"/>
      <c r="L320" s="32">
        <f>IFERROR(I320*'Planning sheet'!L1110, 0)</f>
        <v>0</v>
      </c>
      <c r="M320" s="32">
        <f>IFERROR(I320*'Planning sheet'!M1110, 0)</f>
        <v>0</v>
      </c>
      <c r="N320" s="32">
        <f>IFERROR(I320*'Planning sheet'!N1110, 0)</f>
        <v>0</v>
      </c>
      <c r="O320" s="32">
        <f>IFERROR(I320*'Planning sheet'!O1110, 0)</f>
        <v>0</v>
      </c>
      <c r="P320" s="32">
        <f>IFERROR(I320*'Planning sheet'!P1110, 0)</f>
        <v>0</v>
      </c>
      <c r="Q320" s="32">
        <f>IFERROR(I320*'Planning sheet'!Q1110, 0)</f>
        <v>0</v>
      </c>
      <c r="R320" s="32">
        <f>IFERROR(I320*'Planning sheet'!R1110, 0)</f>
        <v>0</v>
      </c>
      <c r="S320" s="32">
        <f>IFERROR(I320*'Planning sheet'!S1110, 0)</f>
        <v>0</v>
      </c>
      <c r="T320" s="32">
        <f>IFERROR(I320*'Planning sheet'!T1110, 0)</f>
        <v>0</v>
      </c>
      <c r="U320" s="32">
        <f>IFERROR(I320*'Planning sheet'!U1110, 0)</f>
        <v>0</v>
      </c>
      <c r="V320" s="32">
        <f>IFERROR(I320*'Planning sheet'!V1110, 0)</f>
        <v>0</v>
      </c>
      <c r="W320" s="32">
        <f>IFERROR(I320*'Planning sheet'!W1110, 0)</f>
        <v>0</v>
      </c>
    </row>
    <row r="321" spans="1:23" s="138" customFormat="1" x14ac:dyDescent="0.25">
      <c r="A321" s="138">
        <v>600004720</v>
      </c>
      <c r="B321" s="138">
        <v>0</v>
      </c>
      <c r="C321" s="138" t="s">
        <v>211</v>
      </c>
      <c r="D321" s="138" t="s">
        <v>21</v>
      </c>
      <c r="E321" s="138" t="s">
        <v>348</v>
      </c>
      <c r="F321" s="138" t="s">
        <v>349</v>
      </c>
      <c r="G321" s="138" t="s">
        <v>350</v>
      </c>
      <c r="H321" s="140" t="s">
        <v>683</v>
      </c>
      <c r="I321" s="140">
        <v>749.87771310915025</v>
      </c>
      <c r="J321" s="140"/>
      <c r="K321" s="140"/>
      <c r="L321" s="140">
        <f>IFERROR(I321*'Planning sheet'!L1112, 0)</f>
        <v>224963.31393274508</v>
      </c>
      <c r="M321" s="140">
        <f>IFERROR(I321*'Planning sheet'!M1112, 0)</f>
        <v>292619.86894641904</v>
      </c>
      <c r="N321" s="140">
        <f>IFERROR(I321*'Planning sheet'!N1112, 0)</f>
        <v>292619.86894641904</v>
      </c>
      <c r="O321" s="140">
        <f>IFERROR(I321*'Planning sheet'!O1112, 0)</f>
        <v>292619.86894641904</v>
      </c>
      <c r="P321" s="140">
        <f>IFERROR(I321*'Planning sheet'!P1112, 0)</f>
        <v>292619.86894641904</v>
      </c>
      <c r="Q321" s="140">
        <f>IFERROR(I321*'Planning sheet'!Q1112, 0)</f>
        <v>292619.86894641904</v>
      </c>
      <c r="R321" s="140">
        <f>IFERROR(I321*'Planning sheet'!R1112, 0)</f>
        <v>292619.86894641904</v>
      </c>
      <c r="S321" s="140">
        <f>IFERROR(I321*'Planning sheet'!S1112, 0)</f>
        <v>292619.86894641904</v>
      </c>
      <c r="T321" s="140">
        <f>IFERROR(I321*'Planning sheet'!T1112, 0)</f>
        <v>292619.86894641904</v>
      </c>
      <c r="U321" s="140">
        <f>IFERROR(I321*'Planning sheet'!U1112, 0)</f>
        <v>292619.86894641904</v>
      </c>
      <c r="V321" s="140">
        <f>IFERROR(I321*'Planning sheet'!V1112, 0)</f>
        <v>292619.86894641904</v>
      </c>
      <c r="W321" s="140">
        <f>IFERROR(I321*'Planning sheet'!W1112, 0)</f>
        <v>292619.86894641904</v>
      </c>
    </row>
    <row r="322" spans="1:23" x14ac:dyDescent="0.25">
      <c r="A322">
        <v>600004720</v>
      </c>
      <c r="B322">
        <v>0</v>
      </c>
      <c r="C322" t="s">
        <v>211</v>
      </c>
      <c r="D322" t="s">
        <v>21</v>
      </c>
      <c r="E322" t="s">
        <v>348</v>
      </c>
      <c r="F322" t="s">
        <v>349</v>
      </c>
      <c r="G322" t="s">
        <v>350</v>
      </c>
      <c r="H322" s="141" t="s">
        <v>696</v>
      </c>
      <c r="I322" s="141" t="s">
        <v>148</v>
      </c>
      <c r="J322" s="141"/>
      <c r="K322" s="141"/>
      <c r="L322" s="141">
        <f>IFERROR(I322*'Planning sheet'!L1113, 0)</f>
        <v>0</v>
      </c>
      <c r="M322" s="141">
        <f>IFERROR(I322*'Planning sheet'!M1113, 0)</f>
        <v>0</v>
      </c>
      <c r="N322" s="141">
        <f>IFERROR(I322*'Planning sheet'!N1113, 0)</f>
        <v>0</v>
      </c>
      <c r="O322" s="141">
        <f>IFERROR(I322*'Planning sheet'!O1113, 0)</f>
        <v>0</v>
      </c>
      <c r="P322" s="141">
        <f>IFERROR(I322*'Planning sheet'!P1113, 0)</f>
        <v>0</v>
      </c>
      <c r="Q322" s="141">
        <f>IFERROR(I322*'Planning sheet'!Q1113, 0)</f>
        <v>0</v>
      </c>
      <c r="R322" s="141">
        <f>IFERROR(I322*'Planning sheet'!R1113, 0)</f>
        <v>0</v>
      </c>
      <c r="S322" s="141">
        <f>IFERROR(I322*'Planning sheet'!S1113, 0)</f>
        <v>0</v>
      </c>
      <c r="T322" s="141">
        <f>IFERROR(I322*'Planning sheet'!T1113, 0)</f>
        <v>0</v>
      </c>
      <c r="U322" s="141">
        <f>IFERROR(I322*'Planning sheet'!U1113, 0)</f>
        <v>0</v>
      </c>
      <c r="V322" s="141">
        <f>IFERROR(I322*'Planning sheet'!V1113, 0)</f>
        <v>0</v>
      </c>
      <c r="W322" s="141">
        <f>IFERROR(I322*'Planning sheet'!W1113, 0)</f>
        <v>0</v>
      </c>
    </row>
    <row r="323" spans="1:23" s="136" customFormat="1" x14ac:dyDescent="0.25">
      <c r="A323" s="136">
        <v>600004720</v>
      </c>
      <c r="B323" s="136">
        <v>0</v>
      </c>
      <c r="C323" s="136" t="s">
        <v>211</v>
      </c>
      <c r="D323" s="136" t="s">
        <v>21</v>
      </c>
      <c r="E323" s="136" t="s">
        <v>348</v>
      </c>
      <c r="F323" s="136" t="s">
        <v>349</v>
      </c>
      <c r="G323" s="136" t="s">
        <v>350</v>
      </c>
      <c r="H323" s="142" t="s">
        <v>697</v>
      </c>
      <c r="I323" s="142">
        <v>0</v>
      </c>
      <c r="J323" s="142"/>
      <c r="K323" s="142">
        <v>0</v>
      </c>
      <c r="L323" s="142">
        <f>IFERROR(I323*'Planning sheet'!L1114, 0)</f>
        <v>0</v>
      </c>
      <c r="M323" s="142">
        <f>IFERROR(I323*'Planning sheet'!M1114, 0)</f>
        <v>0</v>
      </c>
      <c r="N323" s="142">
        <f>IFERROR(I323*'Planning sheet'!N1114, 0)</f>
        <v>0</v>
      </c>
      <c r="O323" s="142">
        <f>IFERROR(I323*'Planning sheet'!O1114, 0)</f>
        <v>0</v>
      </c>
      <c r="P323" s="142">
        <f>IFERROR(I323*'Planning sheet'!P1114, 0)</f>
        <v>0</v>
      </c>
      <c r="Q323" s="142">
        <f>IFERROR(I323*'Planning sheet'!Q1114, 0)</f>
        <v>0</v>
      </c>
      <c r="R323" s="142">
        <f>IFERROR(I323*'Planning sheet'!R1114, 0)</f>
        <v>0</v>
      </c>
      <c r="S323" s="142">
        <f>IFERROR(I323*'Planning sheet'!S1114, 0)</f>
        <v>0</v>
      </c>
      <c r="T323" s="142">
        <f>IFERROR(I323*'Planning sheet'!T1114, 0)</f>
        <v>0</v>
      </c>
      <c r="U323" s="142">
        <f>IFERROR(I323*'Planning sheet'!U1114, 0)</f>
        <v>0</v>
      </c>
      <c r="V323" s="142">
        <f>IFERROR(I323*'Planning sheet'!V1114, 0)</f>
        <v>0</v>
      </c>
      <c r="W323" s="142">
        <f>IFERROR(I323*'Planning sheet'!W1114, 0)</f>
        <v>0</v>
      </c>
    </row>
    <row r="324" spans="1:23" ht="15.75" thickBot="1" x14ac:dyDescent="0.3">
      <c r="A324">
        <v>600004720</v>
      </c>
      <c r="B324">
        <v>0</v>
      </c>
      <c r="C324" t="s">
        <v>211</v>
      </c>
      <c r="D324" t="s">
        <v>21</v>
      </c>
      <c r="E324" t="s">
        <v>348</v>
      </c>
      <c r="F324" t="s">
        <v>349</v>
      </c>
      <c r="G324" t="s">
        <v>350</v>
      </c>
      <c r="H324" s="32" t="s">
        <v>699</v>
      </c>
      <c r="I324" s="32" t="s">
        <v>148</v>
      </c>
      <c r="J324" s="32"/>
      <c r="K324" s="32"/>
      <c r="L324" s="32">
        <f>IFERROR(I324*'Planning sheet'!L1116, 0)</f>
        <v>0</v>
      </c>
      <c r="M324" s="32">
        <f>IFERROR(I324*'Planning sheet'!M1116, 0)</f>
        <v>0</v>
      </c>
      <c r="N324" s="32">
        <f>IFERROR(I324*'Planning sheet'!N1116, 0)</f>
        <v>0</v>
      </c>
      <c r="O324" s="32">
        <f>IFERROR(I324*'Planning sheet'!O1116, 0)</f>
        <v>0</v>
      </c>
      <c r="P324" s="32">
        <f>IFERROR(I324*'Planning sheet'!P1116, 0)</f>
        <v>0</v>
      </c>
      <c r="Q324" s="32">
        <f>IFERROR(I324*'Planning sheet'!Q1116, 0)</f>
        <v>0</v>
      </c>
      <c r="R324" s="32">
        <f>IFERROR(I324*'Planning sheet'!R1116, 0)</f>
        <v>0</v>
      </c>
      <c r="S324" s="32">
        <f>IFERROR(I324*'Planning sheet'!S1116, 0)</f>
        <v>0</v>
      </c>
      <c r="T324" s="32">
        <f>IFERROR(I324*'Planning sheet'!T1116, 0)</f>
        <v>0</v>
      </c>
      <c r="U324" s="32">
        <f>IFERROR(I324*'Planning sheet'!U1116, 0)</f>
        <v>0</v>
      </c>
      <c r="V324" s="32">
        <f>IFERROR(I324*'Planning sheet'!V1116, 0)</f>
        <v>0</v>
      </c>
      <c r="W324" s="32">
        <f>IFERROR(I324*'Planning sheet'!W1116, 0)</f>
        <v>0</v>
      </c>
    </row>
    <row r="325" spans="1:23" s="138" customFormat="1" x14ac:dyDescent="0.25">
      <c r="A325" s="138">
        <v>600004722</v>
      </c>
      <c r="B325" s="138" t="s">
        <v>352</v>
      </c>
      <c r="C325" s="138" t="s">
        <v>227</v>
      </c>
      <c r="D325" s="138" t="s">
        <v>21</v>
      </c>
      <c r="E325" s="138" t="s">
        <v>212</v>
      </c>
      <c r="F325" s="138" t="s">
        <v>338</v>
      </c>
      <c r="G325" s="138" t="s">
        <v>353</v>
      </c>
      <c r="H325" s="140" t="s">
        <v>683</v>
      </c>
      <c r="I325" s="140">
        <v>467.43666031765952</v>
      </c>
      <c r="J325" s="140"/>
      <c r="K325" s="140"/>
      <c r="L325" s="140">
        <f>IFERROR(I325*'Planning sheet'!L1118, 0)</f>
        <v>11218.479847623828</v>
      </c>
      <c r="M325" s="140">
        <f>IFERROR(I325*'Planning sheet'!M1118, 0)</f>
        <v>11218.479847623828</v>
      </c>
      <c r="N325" s="140">
        <f>IFERROR(I325*'Planning sheet'!N1118, 0)</f>
        <v>11218.479847623828</v>
      </c>
      <c r="O325" s="140">
        <f>IFERROR(I325*'Planning sheet'!O1118, 0)</f>
        <v>11218.479847623828</v>
      </c>
      <c r="P325" s="140">
        <f>IFERROR(I325*'Planning sheet'!P1118, 0)</f>
        <v>11218.479847623828</v>
      </c>
      <c r="Q325" s="140">
        <f>IFERROR(I325*'Planning sheet'!Q1118, 0)</f>
        <v>11218.479847623828</v>
      </c>
      <c r="R325" s="140">
        <f>IFERROR(I325*'Planning sheet'!R1118, 0)</f>
        <v>11218.479847623828</v>
      </c>
      <c r="S325" s="140">
        <f>IFERROR(I325*'Planning sheet'!S1118, 0)</f>
        <v>11218.479847623828</v>
      </c>
      <c r="T325" s="140">
        <f>IFERROR(I325*'Planning sheet'!T1118, 0)</f>
        <v>11218.479847623828</v>
      </c>
      <c r="U325" s="140">
        <f>IFERROR(I325*'Planning sheet'!U1118, 0)</f>
        <v>11218.479847623828</v>
      </c>
      <c r="V325" s="140">
        <f>IFERROR(I325*'Planning sheet'!V1118, 0)</f>
        <v>11218.479847623828</v>
      </c>
      <c r="W325" s="140">
        <f>IFERROR(I325*'Planning sheet'!W1118, 0)</f>
        <v>11218.479847623828</v>
      </c>
    </row>
    <row r="326" spans="1:23" s="136" customFormat="1" ht="15.75" thickBot="1" x14ac:dyDescent="0.3">
      <c r="A326" s="136">
        <v>600004722</v>
      </c>
      <c r="B326" s="136" t="s">
        <v>352</v>
      </c>
      <c r="C326" s="136" t="s">
        <v>227</v>
      </c>
      <c r="D326" s="136" t="s">
        <v>21</v>
      </c>
      <c r="E326" s="136" t="s">
        <v>212</v>
      </c>
      <c r="F326" s="136" t="s">
        <v>338</v>
      </c>
      <c r="G326" s="136" t="s">
        <v>353</v>
      </c>
      <c r="H326" s="142" t="s">
        <v>697</v>
      </c>
      <c r="I326" s="142">
        <v>414</v>
      </c>
      <c r="J326" s="142"/>
      <c r="K326" s="142">
        <v>1656</v>
      </c>
      <c r="L326" s="142">
        <f>IFERROR(I326*'Planning sheet'!L1120, 0)</f>
        <v>9936</v>
      </c>
      <c r="M326" s="142">
        <f>IFERROR(I326*'Planning sheet'!M1120, 0)</f>
        <v>9936</v>
      </c>
      <c r="N326" s="142">
        <f>IFERROR(I326*'Planning sheet'!N1120, 0)</f>
        <v>9936</v>
      </c>
      <c r="O326" s="142">
        <f>IFERROR(I326*'Planning sheet'!O1120, 0)</f>
        <v>9936</v>
      </c>
      <c r="P326" s="142">
        <f>IFERROR(I326*'Planning sheet'!P1120, 0)</f>
        <v>9936</v>
      </c>
      <c r="Q326" s="142">
        <f>IFERROR(I326*'Planning sheet'!Q1120, 0)</f>
        <v>9936</v>
      </c>
      <c r="R326" s="142">
        <f>IFERROR(I326*'Planning sheet'!R1120, 0)</f>
        <v>9936</v>
      </c>
      <c r="S326" s="142">
        <f>IFERROR(I326*'Planning sheet'!S1120, 0)</f>
        <v>9936</v>
      </c>
      <c r="T326" s="142">
        <f>IFERROR(I326*'Planning sheet'!T1120, 0)</f>
        <v>9936</v>
      </c>
      <c r="U326" s="142">
        <f>IFERROR(I326*'Planning sheet'!U1120, 0)</f>
        <v>9936</v>
      </c>
      <c r="V326" s="142">
        <f>IFERROR(I326*'Planning sheet'!V1120, 0)</f>
        <v>9936</v>
      </c>
      <c r="W326" s="142">
        <f>IFERROR(I326*'Planning sheet'!W1120, 0)</f>
        <v>9936</v>
      </c>
    </row>
    <row r="327" spans="1:23" s="138" customFormat="1" x14ac:dyDescent="0.25">
      <c r="A327" s="138">
        <v>600004742</v>
      </c>
      <c r="B327" s="138" t="s">
        <v>355</v>
      </c>
      <c r="C327" s="138" t="s">
        <v>211</v>
      </c>
      <c r="D327" s="138" t="s">
        <v>21</v>
      </c>
      <c r="E327" s="138" t="s">
        <v>328</v>
      </c>
      <c r="F327" s="138" t="s">
        <v>356</v>
      </c>
      <c r="G327" s="138" t="s">
        <v>355</v>
      </c>
      <c r="H327" s="140" t="s">
        <v>683</v>
      </c>
      <c r="I327" s="140">
        <v>1259.9012372812726</v>
      </c>
      <c r="J327" s="140"/>
      <c r="K327" s="140"/>
      <c r="L327" s="140">
        <f>IFERROR(I327*'Planning sheet'!L1127, 0)</f>
        <v>48858.388795695239</v>
      </c>
      <c r="M327" s="140">
        <f>IFERROR(I327*'Planning sheet'!M1127, 0)</f>
        <v>52252.594946911406</v>
      </c>
      <c r="N327" s="140">
        <f>IFERROR(I327*'Planning sheet'!N1127, 0)</f>
        <v>52252.594946911406</v>
      </c>
      <c r="O327" s="140">
        <f>IFERROR(I327*'Planning sheet'!O1127, 0)</f>
        <v>52252.594946911406</v>
      </c>
      <c r="P327" s="140">
        <f>IFERROR(I327*'Planning sheet'!P1127, 0)</f>
        <v>52252.594946911406</v>
      </c>
      <c r="Q327" s="140">
        <f>IFERROR(I327*'Planning sheet'!Q1127, 0)</f>
        <v>52252.594946911406</v>
      </c>
      <c r="R327" s="140">
        <f>IFERROR(I327*'Planning sheet'!R1127, 0)</f>
        <v>52252.594946911406</v>
      </c>
      <c r="S327" s="140">
        <f>IFERROR(I327*'Planning sheet'!S1127, 0)</f>
        <v>52252.594946911406</v>
      </c>
      <c r="T327" s="140">
        <f>IFERROR(I327*'Planning sheet'!T1127, 0)</f>
        <v>52252.594946911406</v>
      </c>
      <c r="U327" s="140">
        <f>IFERROR(I327*'Planning sheet'!U1127, 0)</f>
        <v>52252.594946911406</v>
      </c>
      <c r="V327" s="140">
        <f>IFERROR(I327*'Planning sheet'!V1127, 0)</f>
        <v>52252.594946911406</v>
      </c>
      <c r="W327" s="140">
        <f>IFERROR(I327*'Planning sheet'!W1127, 0)</f>
        <v>52252.594946911406</v>
      </c>
    </row>
    <row r="328" spans="1:23" s="136" customFormat="1" ht="15.75" thickBot="1" x14ac:dyDescent="0.3">
      <c r="A328" s="136">
        <v>600004742</v>
      </c>
      <c r="B328" s="136" t="s">
        <v>355</v>
      </c>
      <c r="C328" s="136" t="s">
        <v>211</v>
      </c>
      <c r="D328" s="136" t="s">
        <v>21</v>
      </c>
      <c r="E328" s="136" t="s">
        <v>328</v>
      </c>
      <c r="F328" s="136" t="s">
        <v>356</v>
      </c>
      <c r="G328" s="136" t="s">
        <v>355</v>
      </c>
      <c r="H328" s="142" t="s">
        <v>697</v>
      </c>
      <c r="I328" s="142">
        <v>668.17096475906715</v>
      </c>
      <c r="J328" s="142"/>
      <c r="K328" s="142">
        <v>32516.54</v>
      </c>
      <c r="L328" s="142">
        <f>IFERROR(I328*'Planning sheet'!L1131, 0)</f>
        <v>2679.6737925725897</v>
      </c>
      <c r="M328" s="142">
        <f>IFERROR(I328*'Planning sheet'!M1131, 0)</f>
        <v>2613.8160045957734</v>
      </c>
      <c r="N328" s="142">
        <f>IFERROR(I328*'Planning sheet'!N1131, 0)</f>
        <v>2547.9582166189521</v>
      </c>
      <c r="O328" s="142">
        <f>IFERROR(I328*'Planning sheet'!O1131, 0)</f>
        <v>2482.1004286421307</v>
      </c>
      <c r="P328" s="142">
        <f>IFERROR(I328*'Planning sheet'!P1131, 0)</f>
        <v>2416.2426406653094</v>
      </c>
      <c r="Q328" s="142">
        <f>IFERROR(I328*'Planning sheet'!Q1131, 0)</f>
        <v>2350.3848526884881</v>
      </c>
      <c r="R328" s="142">
        <f>IFERROR(I328*'Planning sheet'!R1131, 0)</f>
        <v>2284.5270647116668</v>
      </c>
      <c r="S328" s="142">
        <f>IFERROR(I328*'Planning sheet'!S1131, 0)</f>
        <v>2302.190647329729</v>
      </c>
      <c r="T328" s="142">
        <f>IFERROR(I328*'Planning sheet'!T1131, 0)</f>
        <v>2236.3328593529077</v>
      </c>
      <c r="U328" s="142">
        <f>IFERROR(I328*'Planning sheet'!U1131, 0)</f>
        <v>2838.6460361351533</v>
      </c>
      <c r="V328" s="142">
        <f>IFERROR(I328*'Planning sheet'!V1131, 0)</f>
        <v>2772.788248158332</v>
      </c>
      <c r="W328" s="142">
        <f>IFERROR(I328*'Planning sheet'!W1131, 0)</f>
        <v>2706.9304601815106</v>
      </c>
    </row>
    <row r="329" spans="1:23" s="138" customFormat="1" x14ac:dyDescent="0.25">
      <c r="A329" s="138">
        <v>600004744</v>
      </c>
      <c r="B329" s="138" t="s">
        <v>358</v>
      </c>
      <c r="C329" s="138" t="s">
        <v>227</v>
      </c>
      <c r="D329" s="138" t="s">
        <v>21</v>
      </c>
      <c r="E329" s="138" t="s">
        <v>328</v>
      </c>
      <c r="F329" s="138" t="s">
        <v>356</v>
      </c>
      <c r="G329" s="138" t="s">
        <v>355</v>
      </c>
      <c r="H329" s="140" t="s">
        <v>683</v>
      </c>
      <c r="I329" s="140">
        <v>1297.9102720818692</v>
      </c>
      <c r="J329" s="140"/>
      <c r="K329" s="140"/>
      <c r="L329" s="140">
        <f>IFERROR(I329*'Planning sheet'!L1138, 0)</f>
        <v>26425.587391483059</v>
      </c>
      <c r="M329" s="140">
        <f>IFERROR(I329*'Planning sheet'!M1138, 0)</f>
        <v>29926.165578130742</v>
      </c>
      <c r="N329" s="140">
        <f>IFERROR(I329*'Planning sheet'!N1138, 0)</f>
        <v>29173.878601052849</v>
      </c>
      <c r="O329" s="140">
        <f>IFERROR(I329*'Planning sheet'!O1138, 0)</f>
        <v>31417.763644981194</v>
      </c>
      <c r="P329" s="140">
        <f>IFERROR(I329*'Planning sheet'!P1138, 0)</f>
        <v>29173.878601052849</v>
      </c>
      <c r="Q329" s="140">
        <f>IFERROR(I329*'Planning sheet'!Q1138, 0)</f>
        <v>31420.783678687691</v>
      </c>
      <c r="R329" s="140">
        <f>IFERROR(I329*'Planning sheet'!R1138, 0)</f>
        <v>29173.878601052849</v>
      </c>
      <c r="S329" s="140">
        <f>IFERROR(I329*'Planning sheet'!S1138, 0)</f>
        <v>31420.783678687691</v>
      </c>
      <c r="T329" s="140">
        <f>IFERROR(I329*'Planning sheet'!T1138, 0)</f>
        <v>29173.878601052849</v>
      </c>
      <c r="U329" s="140">
        <f>IFERROR(I329*'Planning sheet'!U1138, 0)</f>
        <v>31348.302869731728</v>
      </c>
      <c r="V329" s="140">
        <f>IFERROR(I329*'Planning sheet'!V1138, 0)</f>
        <v>29173.878601052849</v>
      </c>
      <c r="W329" s="140">
        <f>IFERROR(I329*'Planning sheet'!W1138, 0)</f>
        <v>31348.302869731728</v>
      </c>
    </row>
    <row r="330" spans="1:23" s="136" customFormat="1" ht="15.75" thickBot="1" x14ac:dyDescent="0.3">
      <c r="A330" s="136">
        <v>600004744</v>
      </c>
      <c r="B330" s="136" t="s">
        <v>358</v>
      </c>
      <c r="C330" s="136" t="s">
        <v>227</v>
      </c>
      <c r="D330" s="136" t="s">
        <v>21</v>
      </c>
      <c r="E330" s="136" t="s">
        <v>328</v>
      </c>
      <c r="F330" s="136" t="s">
        <v>356</v>
      </c>
      <c r="G330" s="136" t="s">
        <v>355</v>
      </c>
      <c r="H330" s="142" t="s">
        <v>697</v>
      </c>
      <c r="I330" s="142">
        <v>735.34</v>
      </c>
      <c r="J330" s="142"/>
      <c r="K330" s="142">
        <v>22060.2</v>
      </c>
      <c r="L330" s="142">
        <f>IFERROR(I330*'Planning sheet'!L1140, 0)</f>
        <v>7088.601538663961</v>
      </c>
      <c r="M330" s="142">
        <f>IFERROR(I330*'Planning sheet'!M1140, 0)</f>
        <v>428.48640625220457</v>
      </c>
      <c r="N330" s="142">
        <f>IFERROR(I330*'Planning sheet'!N1140, 0)</f>
        <v>77.304639759139661</v>
      </c>
      <c r="O330" s="142">
        <f>IFERROR(I330*'Planning sheet'!O1140, 0)</f>
        <v>660.85435379422256</v>
      </c>
      <c r="P330" s="142">
        <f>IFERROR(I330*'Planning sheet'!P1140, 0)</f>
        <v>309.67258730115765</v>
      </c>
      <c r="Q330" s="142">
        <f>IFERROR(I330*'Planning sheet'!Q1140, 0)</f>
        <v>156.17128044866061</v>
      </c>
      <c r="R330" s="142">
        <f>IFERROR(I330*'Planning sheet'!R1140, 0)</f>
        <v>540.32951395559576</v>
      </c>
      <c r="S330" s="142">
        <f>IFERROR(I330*'Planning sheet'!S1140, 0)</f>
        <v>386.82820710309869</v>
      </c>
      <c r="T330" s="142">
        <f>IFERROR(I330*'Planning sheet'!T1140, 0)</f>
        <v>35.646440610033778</v>
      </c>
      <c r="U330" s="142">
        <f>IFERROR(I330*'Planning sheet'!U1140, 0)</f>
        <v>658.54963505945386</v>
      </c>
      <c r="V330" s="142">
        <f>IFERROR(I330*'Planning sheet'!V1140, 0)</f>
        <v>307.36786856638895</v>
      </c>
      <c r="W330" s="142">
        <f>IFERROR(I330*'Planning sheet'!W1140, 0)</f>
        <v>194.931063015809</v>
      </c>
    </row>
    <row r="331" spans="1:23" s="138" customFormat="1" x14ac:dyDescent="0.25">
      <c r="A331" s="138">
        <v>600004747</v>
      </c>
      <c r="B331" s="138" t="s">
        <v>360</v>
      </c>
      <c r="C331" s="138" t="s">
        <v>227</v>
      </c>
      <c r="D331" s="138" t="s">
        <v>21</v>
      </c>
      <c r="E331" s="138" t="s">
        <v>328</v>
      </c>
      <c r="F331" s="138" t="s">
        <v>329</v>
      </c>
      <c r="G331" s="138" t="s">
        <v>327</v>
      </c>
      <c r="H331" s="140" t="s">
        <v>683</v>
      </c>
      <c r="I331" s="140">
        <v>1144.903422871733</v>
      </c>
      <c r="J331" s="140"/>
      <c r="K331" s="140"/>
      <c r="L331" s="140">
        <f>IFERROR(I331*'Planning sheet'!L1148, 0)</f>
        <v>35405.066160690847</v>
      </c>
      <c r="M331" s="140">
        <f>IFERROR(I331*'Planning sheet'!M1148, 0)</f>
        <v>12506.997703256186</v>
      </c>
      <c r="N331" s="140">
        <f>IFERROR(I331*'Planning sheet'!N1148, 0)</f>
        <v>12579.353861821335</v>
      </c>
      <c r="O331" s="140">
        <f>IFERROR(I331*'Planning sheet'!O1148, 0)</f>
        <v>12586.998634526881</v>
      </c>
      <c r="P331" s="140">
        <f>IFERROR(I331*'Planning sheet'!P1148, 0)</f>
        <v>35482.590616296366</v>
      </c>
      <c r="Q331" s="140">
        <f>IFERROR(I331*'Planning sheet'!Q1148, 0)</f>
        <v>35485.174764816547</v>
      </c>
      <c r="R331" s="140">
        <f>IFERROR(I331*'Planning sheet'!R1148, 0)</f>
        <v>35482.590616296366</v>
      </c>
      <c r="S331" s="140">
        <f>IFERROR(I331*'Planning sheet'!S1148, 0)</f>
        <v>12587.106307381888</v>
      </c>
      <c r="T331" s="140">
        <f>IFERROR(I331*'Planning sheet'!T1148, 0)</f>
        <v>12587.106307381888</v>
      </c>
      <c r="U331" s="140">
        <f>IFERROR(I331*'Planning sheet'!U1148, 0)</f>
        <v>35482.590616296366</v>
      </c>
      <c r="V331" s="140">
        <f>IFERROR(I331*'Planning sheet'!V1148, 0)</f>
        <v>35485.282437671558</v>
      </c>
      <c r="W331" s="140">
        <f>IFERROR(I331*'Planning sheet'!W1148, 0)</f>
        <v>35482.590616296366</v>
      </c>
    </row>
    <row r="332" spans="1:23" s="136" customFormat="1" ht="15.75" thickBot="1" x14ac:dyDescent="0.3">
      <c r="A332" s="136">
        <v>600004747</v>
      </c>
      <c r="B332" s="136" t="s">
        <v>360</v>
      </c>
      <c r="C332" s="136" t="s">
        <v>227</v>
      </c>
      <c r="D332" s="136" t="s">
        <v>21</v>
      </c>
      <c r="E332" s="136" t="s">
        <v>328</v>
      </c>
      <c r="F332" s="136" t="s">
        <v>329</v>
      </c>
      <c r="G332" s="136" t="s">
        <v>327</v>
      </c>
      <c r="H332" s="142" t="s">
        <v>697</v>
      </c>
      <c r="I332" s="142">
        <v>659.41</v>
      </c>
      <c r="J332" s="142"/>
      <c r="K332" s="142">
        <v>659.41</v>
      </c>
      <c r="L332" s="142">
        <f>IFERROR(I332*'Planning sheet'!L1150, 0)</f>
        <v>15875.913281453195</v>
      </c>
      <c r="M332" s="142">
        <f>IFERROR(I332*'Planning sheet'!M1150, 0)</f>
        <v>15925.98656290639</v>
      </c>
      <c r="N332" s="142">
        <f>IFERROR(I332*'Planning sheet'!N1150, 0)</f>
        <v>15934.386133227019</v>
      </c>
      <c r="O332" s="142">
        <f>IFERROR(I332*'Planning sheet'!O1150, 0)</f>
        <v>15938.382677520245</v>
      </c>
      <c r="P332" s="142">
        <f>IFERROR(I332*'Planning sheet'!P1150, 0)</f>
        <v>15943.805554188544</v>
      </c>
      <c r="Q332" s="142">
        <f>IFERROR(I332*'Planning sheet'!Q1150, 0)</f>
        <v>15947.74008403068</v>
      </c>
      <c r="R332" s="142">
        <f>IFERROR(I332*'Planning sheet'!R1150, 0)</f>
        <v>15953.162960698979</v>
      </c>
      <c r="S332" s="142">
        <f>IFERROR(I332*'Planning sheet'!S1150, 0)</f>
        <v>15957.097490541115</v>
      </c>
      <c r="T332" s="142">
        <f>IFERROR(I332*'Planning sheet'!T1150, 0)</f>
        <v>15961.032020383251</v>
      </c>
      <c r="U332" s="142">
        <f>IFERROR(I332*'Planning sheet'!U1150, 0)</f>
        <v>15966.45489705155</v>
      </c>
      <c r="V332" s="142">
        <f>IFERROR(I332*'Planning sheet'!V1150, 0)</f>
        <v>15970.327412442597</v>
      </c>
      <c r="W332" s="142">
        <f>IFERROR(I332*'Planning sheet'!W1150, 0)</f>
        <v>15975.750289110896</v>
      </c>
    </row>
    <row r="333" spans="1:23" s="138" customFormat="1" x14ac:dyDescent="0.25">
      <c r="A333" s="138">
        <v>600004748</v>
      </c>
      <c r="B333" s="138" t="s">
        <v>362</v>
      </c>
      <c r="C333" s="138" t="s">
        <v>227</v>
      </c>
      <c r="D333" s="138" t="s">
        <v>21</v>
      </c>
      <c r="E333" s="138" t="s">
        <v>328</v>
      </c>
      <c r="F333" s="138" t="s">
        <v>356</v>
      </c>
      <c r="G333" s="138" t="s">
        <v>355</v>
      </c>
      <c r="H333" s="143" t="s">
        <v>696</v>
      </c>
      <c r="I333" s="143" t="s">
        <v>148</v>
      </c>
      <c r="J333" s="143"/>
      <c r="K333" s="143"/>
      <c r="L333" s="143">
        <f>IFERROR(I333*'Planning sheet'!L1158, 0)</f>
        <v>0</v>
      </c>
      <c r="M333" s="143">
        <f>IFERROR(I333*'Planning sheet'!M1158, 0)</f>
        <v>0</v>
      </c>
      <c r="N333" s="143">
        <f>IFERROR(I333*'Planning sheet'!N1158, 0)</f>
        <v>0</v>
      </c>
      <c r="O333" s="143">
        <f>IFERROR(I333*'Planning sheet'!O1158, 0)</f>
        <v>0</v>
      </c>
      <c r="P333" s="143">
        <f>IFERROR(I333*'Planning sheet'!P1158, 0)</f>
        <v>0</v>
      </c>
      <c r="Q333" s="143">
        <f>IFERROR(I333*'Planning sheet'!Q1158, 0)</f>
        <v>0</v>
      </c>
      <c r="R333" s="143">
        <f>IFERROR(I333*'Planning sheet'!R1158, 0)</f>
        <v>0</v>
      </c>
      <c r="S333" s="143">
        <f>IFERROR(I333*'Planning sheet'!S1158, 0)</f>
        <v>0</v>
      </c>
      <c r="T333" s="143">
        <f>IFERROR(I333*'Planning sheet'!T1158, 0)</f>
        <v>0</v>
      </c>
      <c r="U333" s="143">
        <f>IFERROR(I333*'Planning sheet'!U1158, 0)</f>
        <v>0</v>
      </c>
      <c r="V333" s="143">
        <f>IFERROR(I333*'Planning sheet'!V1158, 0)</f>
        <v>0</v>
      </c>
      <c r="W333" s="143">
        <f>IFERROR(I333*'Planning sheet'!W1158, 0)</f>
        <v>0</v>
      </c>
    </row>
    <row r="334" spans="1:23" s="136" customFormat="1" x14ac:dyDescent="0.25">
      <c r="A334" s="136">
        <v>600004748</v>
      </c>
      <c r="B334" s="136" t="s">
        <v>362</v>
      </c>
      <c r="C334" s="136" t="s">
        <v>227</v>
      </c>
      <c r="D334" s="136" t="s">
        <v>21</v>
      </c>
      <c r="E334" s="136" t="s">
        <v>328</v>
      </c>
      <c r="F334" s="136" t="s">
        <v>356</v>
      </c>
      <c r="G334" s="136" t="s">
        <v>355</v>
      </c>
      <c r="H334" s="142" t="s">
        <v>697</v>
      </c>
      <c r="I334" s="142">
        <v>0</v>
      </c>
      <c r="J334" s="142"/>
      <c r="K334" s="142">
        <v>0</v>
      </c>
      <c r="L334" s="142">
        <f>IFERROR(I334*'Planning sheet'!L1159, 0)</f>
        <v>0</v>
      </c>
      <c r="M334" s="142">
        <f>IFERROR(I334*'Planning sheet'!M1159, 0)</f>
        <v>0</v>
      </c>
      <c r="N334" s="142">
        <f>IFERROR(I334*'Planning sheet'!N1159, 0)</f>
        <v>0</v>
      </c>
      <c r="O334" s="142">
        <f>IFERROR(I334*'Planning sheet'!O1159, 0)</f>
        <v>0</v>
      </c>
      <c r="P334" s="142">
        <f>IFERROR(I334*'Planning sheet'!P1159, 0)</f>
        <v>0</v>
      </c>
      <c r="Q334" s="142">
        <f>IFERROR(I334*'Planning sheet'!Q1159, 0)</f>
        <v>0</v>
      </c>
      <c r="R334" s="142">
        <f>IFERROR(I334*'Planning sheet'!R1159, 0)</f>
        <v>0</v>
      </c>
      <c r="S334" s="142">
        <f>IFERROR(I334*'Planning sheet'!S1159, 0)</f>
        <v>0</v>
      </c>
      <c r="T334" s="142">
        <f>IFERROR(I334*'Planning sheet'!T1159, 0)</f>
        <v>0</v>
      </c>
      <c r="U334" s="142">
        <f>IFERROR(I334*'Planning sheet'!U1159, 0)</f>
        <v>0</v>
      </c>
      <c r="V334" s="142">
        <f>IFERROR(I334*'Planning sheet'!V1159, 0)</f>
        <v>0</v>
      </c>
      <c r="W334" s="142">
        <f>IFERROR(I334*'Planning sheet'!W1159, 0)</f>
        <v>0</v>
      </c>
    </row>
    <row r="335" spans="1:23" ht="15.75" thickBot="1" x14ac:dyDescent="0.3">
      <c r="A335">
        <v>600004748</v>
      </c>
      <c r="B335" t="s">
        <v>362</v>
      </c>
      <c r="C335" t="s">
        <v>227</v>
      </c>
      <c r="D335" t="s">
        <v>21</v>
      </c>
      <c r="E335" t="s">
        <v>328</v>
      </c>
      <c r="F335" t="s">
        <v>356</v>
      </c>
      <c r="G335" t="s">
        <v>355</v>
      </c>
      <c r="H335" s="32" t="s">
        <v>699</v>
      </c>
      <c r="I335" s="32" t="s">
        <v>148</v>
      </c>
      <c r="J335" s="32"/>
      <c r="K335" s="32"/>
      <c r="L335" s="32">
        <f>IFERROR(I335*'Planning sheet'!L1161, 0)</f>
        <v>0</v>
      </c>
      <c r="M335" s="32">
        <f>IFERROR(I335*'Planning sheet'!M1161, 0)</f>
        <v>0</v>
      </c>
      <c r="N335" s="32">
        <f>IFERROR(I335*'Planning sheet'!N1161, 0)</f>
        <v>0</v>
      </c>
      <c r="O335" s="32">
        <f>IFERROR(I335*'Planning sheet'!O1161, 0)</f>
        <v>0</v>
      </c>
      <c r="P335" s="32">
        <f>IFERROR(I335*'Planning sheet'!P1161, 0)</f>
        <v>0</v>
      </c>
      <c r="Q335" s="32">
        <f>IFERROR(I335*'Planning sheet'!Q1161, 0)</f>
        <v>0</v>
      </c>
      <c r="R335" s="32">
        <f>IFERROR(I335*'Planning sheet'!R1161, 0)</f>
        <v>0</v>
      </c>
      <c r="S335" s="32">
        <f>IFERROR(I335*'Planning sheet'!S1161, 0)</f>
        <v>0</v>
      </c>
      <c r="T335" s="32">
        <f>IFERROR(I335*'Planning sheet'!T1161, 0)</f>
        <v>0</v>
      </c>
      <c r="U335" s="32">
        <f>IFERROR(I335*'Planning sheet'!U1161, 0)</f>
        <v>0</v>
      </c>
      <c r="V335" s="32">
        <f>IFERROR(I335*'Planning sheet'!V1161, 0)</f>
        <v>0</v>
      </c>
      <c r="W335" s="32">
        <f>IFERROR(I335*'Planning sheet'!W1161, 0)</f>
        <v>0</v>
      </c>
    </row>
    <row r="336" spans="1:23" s="138" customFormat="1" x14ac:dyDescent="0.25">
      <c r="A336" s="138">
        <v>600004749</v>
      </c>
      <c r="B336" s="138" t="s">
        <v>364</v>
      </c>
      <c r="C336" s="138" t="s">
        <v>227</v>
      </c>
      <c r="D336" s="138" t="s">
        <v>21</v>
      </c>
      <c r="E336" s="138" t="s">
        <v>328</v>
      </c>
      <c r="F336" s="138" t="s">
        <v>356</v>
      </c>
      <c r="G336" s="138" t="s">
        <v>355</v>
      </c>
      <c r="H336" s="140" t="s">
        <v>683</v>
      </c>
      <c r="I336" s="140">
        <v>1480.5892111482858</v>
      </c>
      <c r="J336" s="140"/>
      <c r="K336" s="140"/>
      <c r="L336" s="140">
        <f>IFERROR(I336*'Planning sheet'!L1163, 0)</f>
        <v>44682.234725710608</v>
      </c>
      <c r="M336" s="140">
        <f>IFERROR(I336*'Planning sheet'!M1163, 0)</f>
        <v>34767.395757025515</v>
      </c>
      <c r="N336" s="140">
        <f>IFERROR(I336*'Planning sheet'!N1163, 0)</f>
        <v>34767.395757025515</v>
      </c>
      <c r="O336" s="140">
        <f>IFERROR(I336*'Planning sheet'!O1163, 0)</f>
        <v>34767.395757025515</v>
      </c>
      <c r="P336" s="140">
        <f>IFERROR(I336*'Planning sheet'!P1163, 0)</f>
        <v>34767.395757025515</v>
      </c>
      <c r="Q336" s="140">
        <f>IFERROR(I336*'Planning sheet'!Q1163, 0)</f>
        <v>34767.395757025515</v>
      </c>
      <c r="R336" s="140">
        <f>IFERROR(I336*'Planning sheet'!R1163, 0)</f>
        <v>34767.395757025515</v>
      </c>
      <c r="S336" s="140">
        <f>IFERROR(I336*'Planning sheet'!S1163, 0)</f>
        <v>34767.395757025515</v>
      </c>
      <c r="T336" s="140">
        <f>IFERROR(I336*'Planning sheet'!T1163, 0)</f>
        <v>34767.395757025515</v>
      </c>
      <c r="U336" s="140">
        <f>IFERROR(I336*'Planning sheet'!U1163, 0)</f>
        <v>34767.395757025515</v>
      </c>
      <c r="V336" s="140">
        <f>IFERROR(I336*'Planning sheet'!V1163, 0)</f>
        <v>34767.395757025515</v>
      </c>
      <c r="W336" s="140">
        <f>IFERROR(I336*'Planning sheet'!W1163, 0)</f>
        <v>34767.395757025515</v>
      </c>
    </row>
    <row r="337" spans="1:23" s="136" customFormat="1" ht="15.75" thickBot="1" x14ac:dyDescent="0.3">
      <c r="A337" s="136">
        <v>600004749</v>
      </c>
      <c r="B337" s="136" t="s">
        <v>364</v>
      </c>
      <c r="C337" s="136" t="s">
        <v>227</v>
      </c>
      <c r="D337" s="136" t="s">
        <v>21</v>
      </c>
      <c r="E337" s="136" t="s">
        <v>328</v>
      </c>
      <c r="F337" s="136" t="s">
        <v>356</v>
      </c>
      <c r="G337" s="136" t="s">
        <v>355</v>
      </c>
      <c r="H337" s="142" t="s">
        <v>697</v>
      </c>
      <c r="I337" s="142">
        <v>774.62</v>
      </c>
      <c r="J337" s="142"/>
      <c r="K337" s="142">
        <v>3485.79</v>
      </c>
      <c r="L337" s="142">
        <f>IFERROR(I337*'Planning sheet'!L1165, 0)</f>
        <v>152.06988730747617</v>
      </c>
      <c r="M337" s="142">
        <f>IFERROR(I337*'Planning sheet'!M1165, 0)</f>
        <v>262.7359624647317</v>
      </c>
      <c r="N337" s="142">
        <f>IFERROR(I337*'Planning sheet'!N1165, 0)</f>
        <v>373.40203762198718</v>
      </c>
      <c r="O337" s="142">
        <f>IFERROR(I337*'Planning sheet'!O1165, 0)</f>
        <v>484.06811277924271</v>
      </c>
      <c r="P337" s="142">
        <f>IFERROR(I337*'Planning sheet'!P1165, 0)</f>
        <v>594.73418793649819</v>
      </c>
      <c r="Q337" s="142">
        <f>IFERROR(I337*'Planning sheet'!Q1165, 0)</f>
        <v>705.40026309375378</v>
      </c>
      <c r="R337" s="142">
        <f>IFERROR(I337*'Planning sheet'!R1165, 0)</f>
        <v>816.06633825100926</v>
      </c>
      <c r="S337" s="142">
        <f>IFERROR(I337*'Planning sheet'!S1165, 0)</f>
        <v>55.284913408264764</v>
      </c>
      <c r="T337" s="142">
        <f>IFERROR(I337*'Planning sheet'!T1165, 0)</f>
        <v>165.95098856552028</v>
      </c>
      <c r="U337" s="142">
        <f>IFERROR(I337*'Planning sheet'!U1165, 0)</f>
        <v>276.61706372277581</v>
      </c>
      <c r="V337" s="142">
        <f>IFERROR(I337*'Planning sheet'!V1165, 0)</f>
        <v>387.28313888003129</v>
      </c>
      <c r="W337" s="142">
        <f>IFERROR(I337*'Planning sheet'!W1165, 0)</f>
        <v>497.94921403728682</v>
      </c>
    </row>
    <row r="338" spans="1:23" s="138" customFormat="1" x14ac:dyDescent="0.25">
      <c r="A338" s="138">
        <v>600004755</v>
      </c>
      <c r="B338" s="138" t="s">
        <v>366</v>
      </c>
      <c r="C338" s="138" t="s">
        <v>227</v>
      </c>
      <c r="D338" s="138" t="s">
        <v>21</v>
      </c>
      <c r="E338" s="138" t="s">
        <v>212</v>
      </c>
      <c r="F338" s="138" t="s">
        <v>213</v>
      </c>
      <c r="G338" s="138" t="s">
        <v>367</v>
      </c>
      <c r="H338" s="140" t="s">
        <v>683</v>
      </c>
      <c r="I338" s="140">
        <v>476.06884978767766</v>
      </c>
      <c r="J338" s="140"/>
      <c r="K338" s="140"/>
      <c r="L338" s="140">
        <f>IFERROR(I338*'Planning sheet'!L1174, 0)</f>
        <v>6166.7761352298767</v>
      </c>
      <c r="M338" s="140">
        <f>IFERROR(I338*'Planning sheet'!M1174, 0)</f>
        <v>595.93504616662631</v>
      </c>
      <c r="N338" s="140">
        <f>IFERROR(I338*'Planning sheet'!N1174, 0)</f>
        <v>595.93504616662631</v>
      </c>
      <c r="O338" s="140">
        <f>IFERROR(I338*'Planning sheet'!O1174, 0)</f>
        <v>119.86619637894871</v>
      </c>
      <c r="P338" s="140">
        <f>IFERROR(I338*'Planning sheet'!P1174, 0)</f>
        <v>595.93504616662631</v>
      </c>
      <c r="Q338" s="140">
        <f>IFERROR(I338*'Planning sheet'!Q1174, 0)</f>
        <v>119.86619637894871</v>
      </c>
      <c r="R338" s="140">
        <f>IFERROR(I338*'Planning sheet'!R1174, 0)</f>
        <v>595.93504616662631</v>
      </c>
      <c r="S338" s="140">
        <f>IFERROR(I338*'Planning sheet'!S1174, 0)</f>
        <v>119.86619637894871</v>
      </c>
      <c r="T338" s="140">
        <f>IFERROR(I338*'Planning sheet'!T1174, 0)</f>
        <v>595.93504616662631</v>
      </c>
      <c r="U338" s="140">
        <f>IFERROR(I338*'Planning sheet'!U1174, 0)</f>
        <v>119.86619637894871</v>
      </c>
      <c r="V338" s="140">
        <f>IFERROR(I338*'Planning sheet'!V1174, 0)</f>
        <v>595.93504616662631</v>
      </c>
      <c r="W338" s="140">
        <f>IFERROR(I338*'Planning sheet'!W1174, 0)</f>
        <v>119.86619637894871</v>
      </c>
    </row>
    <row r="339" spans="1:23" s="136" customFormat="1" ht="15.75" thickBot="1" x14ac:dyDescent="0.3">
      <c r="A339" s="136">
        <v>600004755</v>
      </c>
      <c r="B339" s="136" t="s">
        <v>366</v>
      </c>
      <c r="C339" s="136" t="s">
        <v>227</v>
      </c>
      <c r="D339" s="136" t="s">
        <v>21</v>
      </c>
      <c r="E339" s="136" t="s">
        <v>212</v>
      </c>
      <c r="F339" s="136" t="s">
        <v>213</v>
      </c>
      <c r="G339" s="136" t="s">
        <v>367</v>
      </c>
      <c r="H339" s="142" t="s">
        <v>697</v>
      </c>
      <c r="I339" s="142">
        <v>624.41999999999996</v>
      </c>
      <c r="J339" s="142"/>
      <c r="K339" s="142">
        <v>0</v>
      </c>
      <c r="L339" s="142">
        <f>IFERROR(I339*'Planning sheet'!L1176, 0)</f>
        <v>29.011541173933651</v>
      </c>
      <c r="M339" s="142">
        <f>IFERROR(I339*'Planning sheet'!M1176, 0)</f>
        <v>496.21299940980822</v>
      </c>
      <c r="N339" s="142">
        <f>IFERROR(I339*'Planning sheet'!N1176, 0)</f>
        <v>338.99445764568287</v>
      </c>
      <c r="O339" s="142">
        <f>IFERROR(I339*'Planning sheet'!O1176, 0)</f>
        <v>181.77591588155744</v>
      </c>
      <c r="P339" s="142">
        <f>IFERROR(I339*'Planning sheet'!P1176, 0)</f>
        <v>24.557374117432108</v>
      </c>
      <c r="Q339" s="142">
        <f>IFERROR(I339*'Planning sheet'!Q1176, 0)</f>
        <v>491.75883235330667</v>
      </c>
      <c r="R339" s="142">
        <f>IFERROR(I339*'Planning sheet'!R1176, 0)</f>
        <v>334.54029058918132</v>
      </c>
      <c r="S339" s="142">
        <f>IFERROR(I339*'Planning sheet'!S1176, 0)</f>
        <v>177.32174882505592</v>
      </c>
      <c r="T339" s="142">
        <f>IFERROR(I339*'Planning sheet'!T1176, 0)</f>
        <v>20.103207060930565</v>
      </c>
      <c r="U339" s="142">
        <f>IFERROR(I339*'Planning sheet'!U1176, 0)</f>
        <v>487.30466529680513</v>
      </c>
      <c r="V339" s="142">
        <f>IFERROR(I339*'Planning sheet'!V1176, 0)</f>
        <v>330.08612353267978</v>
      </c>
      <c r="W339" s="142">
        <f>IFERROR(I339*'Planning sheet'!W1176, 0)</f>
        <v>172.86758176855437</v>
      </c>
    </row>
    <row r="340" spans="1:23" s="138" customFormat="1" x14ac:dyDescent="0.25">
      <c r="A340" s="138">
        <v>600004897</v>
      </c>
      <c r="B340" s="138" t="s">
        <v>369</v>
      </c>
      <c r="C340" s="138" t="s">
        <v>211</v>
      </c>
      <c r="D340" s="138" t="s">
        <v>370</v>
      </c>
      <c r="E340" s="138" t="s">
        <v>371</v>
      </c>
      <c r="F340" s="138" t="s">
        <v>372</v>
      </c>
      <c r="G340" s="138" t="s">
        <v>373</v>
      </c>
      <c r="H340" s="140" t="s">
        <v>683</v>
      </c>
      <c r="I340" s="140" t="s">
        <v>148</v>
      </c>
      <c r="J340" s="140"/>
      <c r="K340" s="140"/>
      <c r="L340" s="140">
        <f>IFERROR(I340*'Planning sheet'!L1184, 0)</f>
        <v>0</v>
      </c>
      <c r="M340" s="140">
        <f>IFERROR(I340*'Planning sheet'!M1184, 0)</f>
        <v>0</v>
      </c>
      <c r="N340" s="140">
        <f>IFERROR(I340*'Planning sheet'!N1184, 0)</f>
        <v>0</v>
      </c>
      <c r="O340" s="140">
        <f>IFERROR(I340*'Planning sheet'!O1184, 0)</f>
        <v>0</v>
      </c>
      <c r="P340" s="140">
        <f>IFERROR(I340*'Planning sheet'!P1184, 0)</f>
        <v>0</v>
      </c>
      <c r="Q340" s="140">
        <f>IFERROR(I340*'Planning sheet'!Q1184, 0)</f>
        <v>0</v>
      </c>
      <c r="R340" s="140">
        <f>IFERROR(I340*'Planning sheet'!R1184, 0)</f>
        <v>0</v>
      </c>
      <c r="S340" s="140">
        <f>IFERROR(I340*'Planning sheet'!S1184, 0)</f>
        <v>0</v>
      </c>
      <c r="T340" s="140">
        <f>IFERROR(I340*'Planning sheet'!T1184, 0)</f>
        <v>0</v>
      </c>
      <c r="U340" s="140">
        <f>IFERROR(I340*'Planning sheet'!U1184, 0)</f>
        <v>0</v>
      </c>
      <c r="V340" s="140">
        <f>IFERROR(I340*'Planning sheet'!V1184, 0)</f>
        <v>0</v>
      </c>
      <c r="W340" s="140">
        <f>IFERROR(I340*'Planning sheet'!W1184, 0)</f>
        <v>0</v>
      </c>
    </row>
    <row r="341" spans="1:23" s="136" customFormat="1" ht="15.75" thickBot="1" x14ac:dyDescent="0.3">
      <c r="A341" s="136">
        <v>600004897</v>
      </c>
      <c r="B341" s="136" t="s">
        <v>369</v>
      </c>
      <c r="C341" s="136" t="s">
        <v>211</v>
      </c>
      <c r="D341" s="136" t="s">
        <v>370</v>
      </c>
      <c r="E341" s="136" t="s">
        <v>371</v>
      </c>
      <c r="F341" s="136" t="s">
        <v>372</v>
      </c>
      <c r="G341" s="136" t="s">
        <v>373</v>
      </c>
      <c r="H341" s="142" t="s">
        <v>697</v>
      </c>
      <c r="I341" s="142">
        <v>0</v>
      </c>
      <c r="J341" s="142"/>
      <c r="K341" s="142">
        <v>0</v>
      </c>
      <c r="L341" s="142">
        <f>IFERROR(I341*'Planning sheet'!L1186, 0)</f>
        <v>0</v>
      </c>
      <c r="M341" s="142">
        <f>IFERROR(I341*'Planning sheet'!M1186, 0)</f>
        <v>0</v>
      </c>
      <c r="N341" s="142">
        <f>IFERROR(I341*'Planning sheet'!N1186, 0)</f>
        <v>0</v>
      </c>
      <c r="O341" s="142">
        <f>IFERROR(I341*'Planning sheet'!O1186, 0)</f>
        <v>0</v>
      </c>
      <c r="P341" s="142">
        <f>IFERROR(I341*'Planning sheet'!P1186, 0)</f>
        <v>0</v>
      </c>
      <c r="Q341" s="142">
        <f>IFERROR(I341*'Planning sheet'!Q1186, 0)</f>
        <v>0</v>
      </c>
      <c r="R341" s="142">
        <f>IFERROR(I341*'Planning sheet'!R1186, 0)</f>
        <v>0</v>
      </c>
      <c r="S341" s="142">
        <f>IFERROR(I341*'Planning sheet'!S1186, 0)</f>
        <v>0</v>
      </c>
      <c r="T341" s="142">
        <f>IFERROR(I341*'Planning sheet'!T1186, 0)</f>
        <v>0</v>
      </c>
      <c r="U341" s="142">
        <f>IFERROR(I341*'Planning sheet'!U1186, 0)</f>
        <v>0</v>
      </c>
      <c r="V341" s="142">
        <f>IFERROR(I341*'Planning sheet'!V1186, 0)</f>
        <v>0</v>
      </c>
      <c r="W341" s="142">
        <f>IFERROR(I341*'Planning sheet'!W1186, 0)</f>
        <v>0</v>
      </c>
    </row>
    <row r="342" spans="1:23" s="138" customFormat="1" x14ac:dyDescent="0.25">
      <c r="A342" s="138">
        <v>600004898</v>
      </c>
      <c r="B342" s="138" t="s">
        <v>375</v>
      </c>
      <c r="C342" s="138" t="s">
        <v>227</v>
      </c>
      <c r="D342" s="138" t="s">
        <v>370</v>
      </c>
      <c r="E342" s="138" t="s">
        <v>371</v>
      </c>
      <c r="F342" s="138" t="s">
        <v>372</v>
      </c>
      <c r="G342" s="138" t="s">
        <v>373</v>
      </c>
      <c r="H342" s="143" t="s">
        <v>696</v>
      </c>
      <c r="I342" s="143" t="s">
        <v>148</v>
      </c>
      <c r="J342" s="143"/>
      <c r="K342" s="143"/>
      <c r="L342" s="143">
        <f>IFERROR(I342*'Planning sheet'!L1191, 0)</f>
        <v>0</v>
      </c>
      <c r="M342" s="143">
        <f>IFERROR(I342*'Planning sheet'!M1191, 0)</f>
        <v>0</v>
      </c>
      <c r="N342" s="143">
        <f>IFERROR(I342*'Planning sheet'!N1191, 0)</f>
        <v>0</v>
      </c>
      <c r="O342" s="143">
        <f>IFERROR(I342*'Planning sheet'!O1191, 0)</f>
        <v>0</v>
      </c>
      <c r="P342" s="143">
        <f>IFERROR(I342*'Planning sheet'!P1191, 0)</f>
        <v>0</v>
      </c>
      <c r="Q342" s="143">
        <f>IFERROR(I342*'Planning sheet'!Q1191, 0)</f>
        <v>0</v>
      </c>
      <c r="R342" s="143">
        <f>IFERROR(I342*'Planning sheet'!R1191, 0)</f>
        <v>0</v>
      </c>
      <c r="S342" s="143">
        <f>IFERROR(I342*'Planning sheet'!S1191, 0)</f>
        <v>0</v>
      </c>
      <c r="T342" s="143">
        <f>IFERROR(I342*'Planning sheet'!T1191, 0)</f>
        <v>0</v>
      </c>
      <c r="U342" s="143">
        <f>IFERROR(I342*'Planning sheet'!U1191, 0)</f>
        <v>0</v>
      </c>
      <c r="V342" s="143">
        <f>IFERROR(I342*'Planning sheet'!V1191, 0)</f>
        <v>0</v>
      </c>
      <c r="W342" s="143">
        <f>IFERROR(I342*'Planning sheet'!W1191, 0)</f>
        <v>0</v>
      </c>
    </row>
    <row r="343" spans="1:23" s="136" customFormat="1" x14ac:dyDescent="0.25">
      <c r="A343" s="136">
        <v>600004898</v>
      </c>
      <c r="B343" s="136" t="s">
        <v>375</v>
      </c>
      <c r="C343" s="136" t="s">
        <v>227</v>
      </c>
      <c r="D343" s="136" t="s">
        <v>370</v>
      </c>
      <c r="E343" s="136" t="s">
        <v>371</v>
      </c>
      <c r="F343" s="136" t="s">
        <v>372</v>
      </c>
      <c r="G343" s="136" t="s">
        <v>373</v>
      </c>
      <c r="H343" s="142" t="s">
        <v>697</v>
      </c>
      <c r="I343" s="142">
        <v>0</v>
      </c>
      <c r="J343" s="142"/>
      <c r="K343" s="142">
        <v>0</v>
      </c>
      <c r="L343" s="142">
        <f>IFERROR(I343*'Planning sheet'!L1192, 0)</f>
        <v>0</v>
      </c>
      <c r="M343" s="142">
        <f>IFERROR(I343*'Planning sheet'!M1192, 0)</f>
        <v>0</v>
      </c>
      <c r="N343" s="142">
        <f>IFERROR(I343*'Planning sheet'!N1192, 0)</f>
        <v>0</v>
      </c>
      <c r="O343" s="142">
        <f>IFERROR(I343*'Planning sheet'!O1192, 0)</f>
        <v>0</v>
      </c>
      <c r="P343" s="142">
        <f>IFERROR(I343*'Planning sheet'!P1192, 0)</f>
        <v>0</v>
      </c>
      <c r="Q343" s="142">
        <f>IFERROR(I343*'Planning sheet'!Q1192, 0)</f>
        <v>0</v>
      </c>
      <c r="R343" s="142">
        <f>IFERROR(I343*'Planning sheet'!R1192, 0)</f>
        <v>0</v>
      </c>
      <c r="S343" s="142">
        <f>IFERROR(I343*'Planning sheet'!S1192, 0)</f>
        <v>0</v>
      </c>
      <c r="T343" s="142">
        <f>IFERROR(I343*'Planning sheet'!T1192, 0)</f>
        <v>0</v>
      </c>
      <c r="U343" s="142">
        <f>IFERROR(I343*'Planning sheet'!U1192, 0)</f>
        <v>0</v>
      </c>
      <c r="V343" s="142">
        <f>IFERROR(I343*'Planning sheet'!V1192, 0)</f>
        <v>0</v>
      </c>
      <c r="W343" s="142">
        <f>IFERROR(I343*'Planning sheet'!W1192, 0)</f>
        <v>0</v>
      </c>
    </row>
    <row r="344" spans="1:23" ht="15.75" thickBot="1" x14ac:dyDescent="0.3">
      <c r="A344">
        <v>600004898</v>
      </c>
      <c r="B344" t="s">
        <v>375</v>
      </c>
      <c r="C344" t="s">
        <v>227</v>
      </c>
      <c r="D344" t="s">
        <v>370</v>
      </c>
      <c r="E344" t="s">
        <v>371</v>
      </c>
      <c r="F344" t="s">
        <v>372</v>
      </c>
      <c r="G344" t="s">
        <v>373</v>
      </c>
      <c r="H344" s="32" t="s">
        <v>699</v>
      </c>
      <c r="I344" s="32" t="s">
        <v>148</v>
      </c>
      <c r="J344" s="32"/>
      <c r="K344" s="32"/>
      <c r="L344" s="32">
        <f>IFERROR(I344*'Planning sheet'!L1194, 0)</f>
        <v>0</v>
      </c>
      <c r="M344" s="32">
        <f>IFERROR(I344*'Planning sheet'!M1194, 0)</f>
        <v>0</v>
      </c>
      <c r="N344" s="32">
        <f>IFERROR(I344*'Planning sheet'!N1194, 0)</f>
        <v>0</v>
      </c>
      <c r="O344" s="32">
        <f>IFERROR(I344*'Planning sheet'!O1194, 0)</f>
        <v>0</v>
      </c>
      <c r="P344" s="32">
        <f>IFERROR(I344*'Planning sheet'!P1194, 0)</f>
        <v>0</v>
      </c>
      <c r="Q344" s="32">
        <f>IFERROR(I344*'Planning sheet'!Q1194, 0)</f>
        <v>0</v>
      </c>
      <c r="R344" s="32">
        <f>IFERROR(I344*'Planning sheet'!R1194, 0)</f>
        <v>0</v>
      </c>
      <c r="S344" s="32">
        <f>IFERROR(I344*'Planning sheet'!S1194, 0)</f>
        <v>0</v>
      </c>
      <c r="T344" s="32">
        <f>IFERROR(I344*'Planning sheet'!T1194, 0)</f>
        <v>0</v>
      </c>
      <c r="U344" s="32">
        <f>IFERROR(I344*'Planning sheet'!U1194, 0)</f>
        <v>0</v>
      </c>
      <c r="V344" s="32">
        <f>IFERROR(I344*'Planning sheet'!V1194, 0)</f>
        <v>0</v>
      </c>
      <c r="W344" s="32">
        <f>IFERROR(I344*'Planning sheet'!W1194, 0)</f>
        <v>0</v>
      </c>
    </row>
    <row r="345" spans="1:23" s="138" customFormat="1" x14ac:dyDescent="0.25">
      <c r="A345" s="138">
        <v>600004899</v>
      </c>
      <c r="B345" s="138" t="s">
        <v>377</v>
      </c>
      <c r="C345" s="138" t="s">
        <v>227</v>
      </c>
      <c r="D345" s="138" t="s">
        <v>370</v>
      </c>
      <c r="E345" s="138" t="s">
        <v>371</v>
      </c>
      <c r="F345" s="138" t="s">
        <v>372</v>
      </c>
      <c r="G345" s="138" t="s">
        <v>373</v>
      </c>
      <c r="H345" s="143" t="s">
        <v>696</v>
      </c>
      <c r="I345" s="143" t="s">
        <v>148</v>
      </c>
      <c r="J345" s="143"/>
      <c r="K345" s="143"/>
      <c r="L345" s="143">
        <f>IFERROR(I345*'Planning sheet'!L1196, 0)</f>
        <v>0</v>
      </c>
      <c r="M345" s="143">
        <f>IFERROR(I345*'Planning sheet'!M1196, 0)</f>
        <v>0</v>
      </c>
      <c r="N345" s="143">
        <f>IFERROR(I345*'Planning sheet'!N1196, 0)</f>
        <v>0</v>
      </c>
      <c r="O345" s="143">
        <f>IFERROR(I345*'Planning sheet'!O1196, 0)</f>
        <v>0</v>
      </c>
      <c r="P345" s="143">
        <f>IFERROR(I345*'Planning sheet'!P1196, 0)</f>
        <v>0</v>
      </c>
      <c r="Q345" s="143">
        <f>IFERROR(I345*'Planning sheet'!Q1196, 0)</f>
        <v>0</v>
      </c>
      <c r="R345" s="143">
        <f>IFERROR(I345*'Planning sheet'!R1196, 0)</f>
        <v>0</v>
      </c>
      <c r="S345" s="143">
        <f>IFERROR(I345*'Planning sheet'!S1196, 0)</f>
        <v>0</v>
      </c>
      <c r="T345" s="143">
        <f>IFERROR(I345*'Planning sheet'!T1196, 0)</f>
        <v>0</v>
      </c>
      <c r="U345" s="143">
        <f>IFERROR(I345*'Planning sheet'!U1196, 0)</f>
        <v>0</v>
      </c>
      <c r="V345" s="143">
        <f>IFERROR(I345*'Planning sheet'!V1196, 0)</f>
        <v>0</v>
      </c>
      <c r="W345" s="143">
        <f>IFERROR(I345*'Planning sheet'!W1196, 0)</f>
        <v>0</v>
      </c>
    </row>
    <row r="346" spans="1:23" s="136" customFormat="1" x14ac:dyDescent="0.25">
      <c r="A346" s="136">
        <v>600004899</v>
      </c>
      <c r="B346" s="136" t="s">
        <v>377</v>
      </c>
      <c r="C346" s="136" t="s">
        <v>227</v>
      </c>
      <c r="D346" s="136" t="s">
        <v>370</v>
      </c>
      <c r="E346" s="136" t="s">
        <v>371</v>
      </c>
      <c r="F346" s="136" t="s">
        <v>372</v>
      </c>
      <c r="G346" s="136" t="s">
        <v>373</v>
      </c>
      <c r="H346" s="142" t="s">
        <v>697</v>
      </c>
      <c r="I346" s="142">
        <v>0</v>
      </c>
      <c r="J346" s="142"/>
      <c r="K346" s="142">
        <v>0</v>
      </c>
      <c r="L346" s="142">
        <f>IFERROR(I346*'Planning sheet'!L1197, 0)</f>
        <v>0</v>
      </c>
      <c r="M346" s="142">
        <f>IFERROR(I346*'Planning sheet'!M1197, 0)</f>
        <v>0</v>
      </c>
      <c r="N346" s="142">
        <f>IFERROR(I346*'Planning sheet'!N1197, 0)</f>
        <v>0</v>
      </c>
      <c r="O346" s="142">
        <f>IFERROR(I346*'Planning sheet'!O1197, 0)</f>
        <v>0</v>
      </c>
      <c r="P346" s="142">
        <f>IFERROR(I346*'Planning sheet'!P1197, 0)</f>
        <v>0</v>
      </c>
      <c r="Q346" s="142">
        <f>IFERROR(I346*'Planning sheet'!Q1197, 0)</f>
        <v>0</v>
      </c>
      <c r="R346" s="142">
        <f>IFERROR(I346*'Planning sheet'!R1197, 0)</f>
        <v>0</v>
      </c>
      <c r="S346" s="142">
        <f>IFERROR(I346*'Planning sheet'!S1197, 0)</f>
        <v>0</v>
      </c>
      <c r="T346" s="142">
        <f>IFERROR(I346*'Planning sheet'!T1197, 0)</f>
        <v>0</v>
      </c>
      <c r="U346" s="142">
        <f>IFERROR(I346*'Planning sheet'!U1197, 0)</f>
        <v>0</v>
      </c>
      <c r="V346" s="142">
        <f>IFERROR(I346*'Planning sheet'!V1197, 0)</f>
        <v>0</v>
      </c>
      <c r="W346" s="142">
        <f>IFERROR(I346*'Planning sheet'!W1197, 0)</f>
        <v>0</v>
      </c>
    </row>
    <row r="347" spans="1:23" ht="15.75" thickBot="1" x14ac:dyDescent="0.3">
      <c r="A347">
        <v>600004899</v>
      </c>
      <c r="B347" t="s">
        <v>377</v>
      </c>
      <c r="C347" t="s">
        <v>227</v>
      </c>
      <c r="D347" t="s">
        <v>370</v>
      </c>
      <c r="E347" t="s">
        <v>371</v>
      </c>
      <c r="F347" t="s">
        <v>372</v>
      </c>
      <c r="G347" t="s">
        <v>373</v>
      </c>
      <c r="H347" s="32" t="s">
        <v>699</v>
      </c>
      <c r="I347" s="32" t="s">
        <v>148</v>
      </c>
      <c r="J347" s="32"/>
      <c r="K347" s="32"/>
      <c r="L347" s="32">
        <f>IFERROR(I347*'Planning sheet'!L1199, 0)</f>
        <v>0</v>
      </c>
      <c r="M347" s="32">
        <f>IFERROR(I347*'Planning sheet'!M1199, 0)</f>
        <v>0</v>
      </c>
      <c r="N347" s="32">
        <f>IFERROR(I347*'Planning sheet'!N1199, 0)</f>
        <v>0</v>
      </c>
      <c r="O347" s="32">
        <f>IFERROR(I347*'Planning sheet'!O1199, 0)</f>
        <v>0</v>
      </c>
      <c r="P347" s="32">
        <f>IFERROR(I347*'Planning sheet'!P1199, 0)</f>
        <v>0</v>
      </c>
      <c r="Q347" s="32">
        <f>IFERROR(I347*'Planning sheet'!Q1199, 0)</f>
        <v>0</v>
      </c>
      <c r="R347" s="32">
        <f>IFERROR(I347*'Planning sheet'!R1199, 0)</f>
        <v>0</v>
      </c>
      <c r="S347" s="32">
        <f>IFERROR(I347*'Planning sheet'!S1199, 0)</f>
        <v>0</v>
      </c>
      <c r="T347" s="32">
        <f>IFERROR(I347*'Planning sheet'!T1199, 0)</f>
        <v>0</v>
      </c>
      <c r="U347" s="32">
        <f>IFERROR(I347*'Planning sheet'!U1199, 0)</f>
        <v>0</v>
      </c>
      <c r="V347" s="32">
        <f>IFERROR(I347*'Planning sheet'!V1199, 0)</f>
        <v>0</v>
      </c>
      <c r="W347" s="32">
        <f>IFERROR(I347*'Planning sheet'!W1199, 0)</f>
        <v>0</v>
      </c>
    </row>
    <row r="348" spans="1:23" s="138" customFormat="1" x14ac:dyDescent="0.25">
      <c r="A348" s="138">
        <v>600004900</v>
      </c>
      <c r="B348" s="138" t="s">
        <v>379</v>
      </c>
      <c r="C348" s="138" t="s">
        <v>227</v>
      </c>
      <c r="D348" s="138" t="s">
        <v>370</v>
      </c>
      <c r="E348" s="138" t="s">
        <v>371</v>
      </c>
      <c r="F348" s="138" t="s">
        <v>372</v>
      </c>
      <c r="G348" s="138" t="s">
        <v>373</v>
      </c>
      <c r="H348" s="143" t="s">
        <v>696</v>
      </c>
      <c r="I348" s="143" t="s">
        <v>148</v>
      </c>
      <c r="J348" s="143"/>
      <c r="K348" s="143"/>
      <c r="L348" s="143">
        <f>IFERROR(I348*'Planning sheet'!L1201, 0)</f>
        <v>0</v>
      </c>
      <c r="M348" s="143">
        <f>IFERROR(I348*'Planning sheet'!M1201, 0)</f>
        <v>0</v>
      </c>
      <c r="N348" s="143">
        <f>IFERROR(I348*'Planning sheet'!N1201, 0)</f>
        <v>0</v>
      </c>
      <c r="O348" s="143">
        <f>IFERROR(I348*'Planning sheet'!O1201, 0)</f>
        <v>0</v>
      </c>
      <c r="P348" s="143">
        <f>IFERROR(I348*'Planning sheet'!P1201, 0)</f>
        <v>0</v>
      </c>
      <c r="Q348" s="143">
        <f>IFERROR(I348*'Planning sheet'!Q1201, 0)</f>
        <v>0</v>
      </c>
      <c r="R348" s="143">
        <f>IFERROR(I348*'Planning sheet'!R1201, 0)</f>
        <v>0</v>
      </c>
      <c r="S348" s="143">
        <f>IFERROR(I348*'Planning sheet'!S1201, 0)</f>
        <v>0</v>
      </c>
      <c r="T348" s="143">
        <f>IFERROR(I348*'Planning sheet'!T1201, 0)</f>
        <v>0</v>
      </c>
      <c r="U348" s="143">
        <f>IFERROR(I348*'Planning sheet'!U1201, 0)</f>
        <v>0</v>
      </c>
      <c r="V348" s="143">
        <f>IFERROR(I348*'Planning sheet'!V1201, 0)</f>
        <v>0</v>
      </c>
      <c r="W348" s="143">
        <f>IFERROR(I348*'Planning sheet'!W1201, 0)</f>
        <v>0</v>
      </c>
    </row>
    <row r="349" spans="1:23" s="136" customFormat="1" x14ac:dyDescent="0.25">
      <c r="A349" s="136">
        <v>600004900</v>
      </c>
      <c r="B349" s="136" t="s">
        <v>379</v>
      </c>
      <c r="C349" s="136" t="s">
        <v>227</v>
      </c>
      <c r="D349" s="136" t="s">
        <v>370</v>
      </c>
      <c r="E349" s="136" t="s">
        <v>371</v>
      </c>
      <c r="F349" s="136" t="s">
        <v>372</v>
      </c>
      <c r="G349" s="136" t="s">
        <v>373</v>
      </c>
      <c r="H349" s="142" t="s">
        <v>697</v>
      </c>
      <c r="I349" s="142">
        <v>0</v>
      </c>
      <c r="J349" s="142"/>
      <c r="K349" s="142">
        <v>0</v>
      </c>
      <c r="L349" s="142">
        <f>IFERROR(I349*'Planning sheet'!L1202, 0)</f>
        <v>0</v>
      </c>
      <c r="M349" s="142">
        <f>IFERROR(I349*'Planning sheet'!M1202, 0)</f>
        <v>0</v>
      </c>
      <c r="N349" s="142">
        <f>IFERROR(I349*'Planning sheet'!N1202, 0)</f>
        <v>0</v>
      </c>
      <c r="O349" s="142">
        <f>IFERROR(I349*'Planning sheet'!O1202, 0)</f>
        <v>0</v>
      </c>
      <c r="P349" s="142">
        <f>IFERROR(I349*'Planning sheet'!P1202, 0)</f>
        <v>0</v>
      </c>
      <c r="Q349" s="142">
        <f>IFERROR(I349*'Planning sheet'!Q1202, 0)</f>
        <v>0</v>
      </c>
      <c r="R349" s="142">
        <f>IFERROR(I349*'Planning sheet'!R1202, 0)</f>
        <v>0</v>
      </c>
      <c r="S349" s="142">
        <f>IFERROR(I349*'Planning sheet'!S1202, 0)</f>
        <v>0</v>
      </c>
      <c r="T349" s="142">
        <f>IFERROR(I349*'Planning sheet'!T1202, 0)</f>
        <v>0</v>
      </c>
      <c r="U349" s="142">
        <f>IFERROR(I349*'Planning sheet'!U1202, 0)</f>
        <v>0</v>
      </c>
      <c r="V349" s="142">
        <f>IFERROR(I349*'Planning sheet'!V1202, 0)</f>
        <v>0</v>
      </c>
      <c r="W349" s="142">
        <f>IFERROR(I349*'Planning sheet'!W1202, 0)</f>
        <v>0</v>
      </c>
    </row>
    <row r="350" spans="1:23" ht="15.75" thickBot="1" x14ac:dyDescent="0.3">
      <c r="A350">
        <v>600004900</v>
      </c>
      <c r="B350" t="s">
        <v>379</v>
      </c>
      <c r="C350" t="s">
        <v>227</v>
      </c>
      <c r="D350" t="s">
        <v>370</v>
      </c>
      <c r="E350" t="s">
        <v>371</v>
      </c>
      <c r="F350" t="s">
        <v>372</v>
      </c>
      <c r="G350" t="s">
        <v>373</v>
      </c>
      <c r="H350" s="32" t="s">
        <v>699</v>
      </c>
      <c r="I350" s="32" t="s">
        <v>148</v>
      </c>
      <c r="J350" s="32"/>
      <c r="K350" s="32"/>
      <c r="L350" s="32">
        <f>IFERROR(I350*'Planning sheet'!L1204, 0)</f>
        <v>0</v>
      </c>
      <c r="M350" s="32">
        <f>IFERROR(I350*'Planning sheet'!M1204, 0)</f>
        <v>0</v>
      </c>
      <c r="N350" s="32">
        <f>IFERROR(I350*'Planning sheet'!N1204, 0)</f>
        <v>0</v>
      </c>
      <c r="O350" s="32">
        <f>IFERROR(I350*'Planning sheet'!O1204, 0)</f>
        <v>0</v>
      </c>
      <c r="P350" s="32">
        <f>IFERROR(I350*'Planning sheet'!P1204, 0)</f>
        <v>0</v>
      </c>
      <c r="Q350" s="32">
        <f>IFERROR(I350*'Planning sheet'!Q1204, 0)</f>
        <v>0</v>
      </c>
      <c r="R350" s="32">
        <f>IFERROR(I350*'Planning sheet'!R1204, 0)</f>
        <v>0</v>
      </c>
      <c r="S350" s="32">
        <f>IFERROR(I350*'Planning sheet'!S1204, 0)</f>
        <v>0</v>
      </c>
      <c r="T350" s="32">
        <f>IFERROR(I350*'Planning sheet'!T1204, 0)</f>
        <v>0</v>
      </c>
      <c r="U350" s="32">
        <f>IFERROR(I350*'Planning sheet'!U1204, 0)</f>
        <v>0</v>
      </c>
      <c r="V350" s="32">
        <f>IFERROR(I350*'Planning sheet'!V1204, 0)</f>
        <v>0</v>
      </c>
      <c r="W350" s="32">
        <f>IFERROR(I350*'Planning sheet'!W1204, 0)</f>
        <v>0</v>
      </c>
    </row>
    <row r="351" spans="1:23" s="138" customFormat="1" x14ac:dyDescent="0.25">
      <c r="A351" s="138">
        <v>600005114</v>
      </c>
      <c r="B351" s="138" t="s">
        <v>381</v>
      </c>
      <c r="C351" s="138" t="s">
        <v>211</v>
      </c>
      <c r="D351" s="138" t="s">
        <v>62</v>
      </c>
      <c r="E351" s="138" t="s">
        <v>216</v>
      </c>
      <c r="F351" s="138" t="s">
        <v>382</v>
      </c>
      <c r="G351" s="138" t="s">
        <v>381</v>
      </c>
      <c r="H351" s="143" t="s">
        <v>696</v>
      </c>
      <c r="I351" s="143">
        <v>45.71</v>
      </c>
      <c r="J351" s="143"/>
      <c r="K351" s="143"/>
      <c r="L351" s="143">
        <f>IFERROR(I351*'Planning sheet'!L1209, 0)</f>
        <v>12158.86</v>
      </c>
      <c r="M351" s="143">
        <f>IFERROR(I351*'Planning sheet'!M1209, 0)</f>
        <v>2223.7914999999998</v>
      </c>
      <c r="N351" s="143">
        <f>IFERROR(I351*'Planning sheet'!N1209, 0)</f>
        <v>4799.55</v>
      </c>
      <c r="O351" s="143">
        <f>IFERROR(I351*'Planning sheet'!O1209, 0)</f>
        <v>34700.746500000001</v>
      </c>
      <c r="P351" s="143">
        <f>IFERROR(I351*'Planning sheet'!P1209, 0)</f>
        <v>35596.662499999999</v>
      </c>
      <c r="Q351" s="143">
        <f>IFERROR(I351*'Planning sheet'!Q1209, 0)</f>
        <v>35836.639999999999</v>
      </c>
      <c r="R351" s="143">
        <f>IFERROR(I351*'Planning sheet'!R1209, 0)</f>
        <v>36348.591999999997</v>
      </c>
      <c r="S351" s="143">
        <f>IFERROR(I351*'Planning sheet'!S1209, 0)</f>
        <v>35628.659500000002</v>
      </c>
      <c r="T351" s="143">
        <f>IFERROR(I351*'Planning sheet'!T1209, 0)</f>
        <v>35756.647499999999</v>
      </c>
      <c r="U351" s="143">
        <f>IFERROR(I351*'Planning sheet'!U1209, 0)</f>
        <v>36796.550000000003</v>
      </c>
      <c r="V351" s="143">
        <f>IFERROR(I351*'Planning sheet'!V1209, 0)</f>
        <v>36796.550000000003</v>
      </c>
      <c r="W351" s="143">
        <f>IFERROR(I351*'Planning sheet'!W1209, 0)</f>
        <v>35356.684999999998</v>
      </c>
    </row>
    <row r="352" spans="1:23" s="136" customFormat="1" x14ac:dyDescent="0.25">
      <c r="A352" s="136">
        <v>600005114</v>
      </c>
      <c r="B352" s="136" t="s">
        <v>381</v>
      </c>
      <c r="C352" s="136" t="s">
        <v>211</v>
      </c>
      <c r="D352" s="136" t="s">
        <v>62</v>
      </c>
      <c r="E352" s="136" t="s">
        <v>216</v>
      </c>
      <c r="F352" s="136" t="s">
        <v>382</v>
      </c>
      <c r="G352" s="136" t="s">
        <v>381</v>
      </c>
      <c r="H352" s="142" t="s">
        <v>697</v>
      </c>
      <c r="I352" s="142">
        <v>54.979941180906415</v>
      </c>
      <c r="J352" s="142"/>
      <c r="K352" s="142">
        <v>7290.89</v>
      </c>
      <c r="L352" s="142">
        <f>IFERROR(I352*'Planning sheet'!L1210, 0)</f>
        <v>-7333.7743541211057</v>
      </c>
      <c r="M352" s="142">
        <f>IFERROR(I352*'Planning sheet'!M1210, 0)</f>
        <v>3901.3766261971195</v>
      </c>
      <c r="N352" s="142">
        <f>IFERROR(I352*'Planning sheet'!N1210, 0)</f>
        <v>3901.3766261971195</v>
      </c>
      <c r="O352" s="142">
        <f>IFERROR(I352*'Planning sheet'!O1210, 0)</f>
        <v>3893.1296350199864</v>
      </c>
      <c r="P352" s="142">
        <f>IFERROR(I352*'Planning sheet'!P1210, 0)</f>
        <v>3906.8746203152132</v>
      </c>
      <c r="Q352" s="142">
        <f>IFERROR(I352*'Planning sheet'!Q1210, 0)</f>
        <v>3906.8746203152132</v>
      </c>
      <c r="R352" s="142">
        <f>IFERROR(I352*'Planning sheet'!R1210, 0)</f>
        <v>3895.8786320790355</v>
      </c>
      <c r="S352" s="142">
        <f>IFERROR(I352*'Planning sheet'!S1210, 0)</f>
        <v>3871.1376585476251</v>
      </c>
      <c r="T352" s="142">
        <f>IFERROR(I352*'Planning sheet'!T1210, 0)</f>
        <v>3912.372614433305</v>
      </c>
      <c r="U352" s="142">
        <f>IFERROR(I352*'Planning sheet'!U1210, 0)</f>
        <v>3912.372614433305</v>
      </c>
      <c r="V352" s="142">
        <f>IFERROR(I352*'Planning sheet'!V1210, 0)</f>
        <v>3912.372614433305</v>
      </c>
      <c r="W352" s="142">
        <f>IFERROR(I352*'Planning sheet'!W1210, 0)</f>
        <v>3884.8826438428518</v>
      </c>
    </row>
    <row r="353" spans="1:23" ht="15.75" thickBot="1" x14ac:dyDescent="0.3">
      <c r="A353">
        <v>600005114</v>
      </c>
      <c r="B353" t="s">
        <v>381</v>
      </c>
      <c r="C353" t="s">
        <v>211</v>
      </c>
      <c r="D353" t="s">
        <v>62</v>
      </c>
      <c r="E353" t="s">
        <v>216</v>
      </c>
      <c r="F353" t="s">
        <v>382</v>
      </c>
      <c r="G353" t="s">
        <v>381</v>
      </c>
      <c r="H353" s="32" t="s">
        <v>699</v>
      </c>
      <c r="I353" s="32">
        <v>45.71</v>
      </c>
      <c r="J353" s="32"/>
      <c r="K353" s="32"/>
      <c r="L353" s="32">
        <f>IFERROR(I353*'Planning sheet'!L1212, 0)</f>
        <v>0</v>
      </c>
      <c r="M353" s="32">
        <f>IFERROR(I353*'Planning sheet'!M1212, 0)</f>
        <v>11564.630000000001</v>
      </c>
      <c r="N353" s="32">
        <f>IFERROR(I353*'Planning sheet'!N1212, 0)</f>
        <v>4799.55</v>
      </c>
      <c r="O353" s="32">
        <f>IFERROR(I353*'Planning sheet'!O1212, 0)</f>
        <v>34693.89</v>
      </c>
      <c r="P353" s="32">
        <f>IFERROR(I353*'Planning sheet'!P1212, 0)</f>
        <v>35608.090000000004</v>
      </c>
      <c r="Q353" s="32">
        <f>IFERROR(I353*'Planning sheet'!Q1212, 0)</f>
        <v>35836.639999999999</v>
      </c>
      <c r="R353" s="32">
        <f>IFERROR(I353*'Planning sheet'!R1212, 0)</f>
        <v>36339.449999999997</v>
      </c>
      <c r="S353" s="32">
        <f>IFERROR(I353*'Planning sheet'!S1212, 0)</f>
        <v>35608.090000000004</v>
      </c>
      <c r="T353" s="32">
        <f>IFERROR(I353*'Planning sheet'!T1212, 0)</f>
        <v>35790.93</v>
      </c>
      <c r="U353" s="32">
        <f>IFERROR(I353*'Planning sheet'!U1212, 0)</f>
        <v>36796.550000000003</v>
      </c>
      <c r="V353" s="32">
        <f>IFERROR(I353*'Planning sheet'!V1212, 0)</f>
        <v>36796.550000000003</v>
      </c>
      <c r="W353" s="32">
        <f>IFERROR(I353*'Planning sheet'!W1212, 0)</f>
        <v>35333.83</v>
      </c>
    </row>
    <row r="354" spans="1:23" s="138" customFormat="1" x14ac:dyDescent="0.25">
      <c r="A354" s="138">
        <v>600005116</v>
      </c>
      <c r="B354" s="138" t="s">
        <v>384</v>
      </c>
      <c r="C354" s="138" t="s">
        <v>211</v>
      </c>
      <c r="D354" s="138" t="s">
        <v>33</v>
      </c>
      <c r="E354" s="138" t="s">
        <v>385</v>
      </c>
      <c r="F354" s="138" t="s">
        <v>386</v>
      </c>
      <c r="G354" s="138" t="s">
        <v>387</v>
      </c>
      <c r="H354" s="140" t="s">
        <v>683</v>
      </c>
      <c r="I354" s="140">
        <v>148.73029601691579</v>
      </c>
      <c r="J354" s="140"/>
      <c r="K354" s="140"/>
      <c r="L354" s="140">
        <f>IFERROR(I354*'Planning sheet'!L1214, 0)</f>
        <v>4050.2754296712528</v>
      </c>
      <c r="M354" s="140">
        <f>IFERROR(I354*'Planning sheet'!M1214, 0)</f>
        <v>4050.2754296712528</v>
      </c>
      <c r="N354" s="140">
        <f>IFERROR(I354*'Planning sheet'!N1214, 0)</f>
        <v>5018.1203619273574</v>
      </c>
      <c r="O354" s="140">
        <f>IFERROR(I354*'Planning sheet'!O1214, 0)</f>
        <v>5120.3777878056062</v>
      </c>
      <c r="P354" s="140">
        <f>IFERROR(I354*'Planning sheet'!P1214, 0)</f>
        <v>5087.2521428027931</v>
      </c>
      <c r="Q354" s="140">
        <f>IFERROR(I354*'Planning sheet'!Q1214, 0)</f>
        <v>5121.8180332405109</v>
      </c>
      <c r="R354" s="140">
        <f>IFERROR(I354*'Planning sheet'!R1214, 0)</f>
        <v>5851.2529195232746</v>
      </c>
      <c r="S354" s="140">
        <f>IFERROR(I354*'Planning sheet'!S1214, 0)</f>
        <v>5851.2529195232746</v>
      </c>
      <c r="T354" s="140">
        <f>IFERROR(I354*'Planning sheet'!T1214, 0)</f>
        <v>5851.2529195232746</v>
      </c>
      <c r="U354" s="140">
        <f>IFERROR(I354*'Planning sheet'!U1214, 0)</f>
        <v>5851.2529195232746</v>
      </c>
      <c r="V354" s="140">
        <f>IFERROR(I354*'Planning sheet'!V1214, 0)</f>
        <v>5851.2529195232746</v>
      </c>
      <c r="W354" s="140">
        <f>IFERROR(I354*'Planning sheet'!W1214, 0)</f>
        <v>5851.2529195232746</v>
      </c>
    </row>
    <row r="355" spans="1:23" s="136" customFormat="1" ht="15.75" thickBot="1" x14ac:dyDescent="0.3">
      <c r="A355" s="136">
        <v>600005116</v>
      </c>
      <c r="B355" s="136" t="s">
        <v>384</v>
      </c>
      <c r="C355" s="136" t="s">
        <v>211</v>
      </c>
      <c r="D355" s="136" t="s">
        <v>33</v>
      </c>
      <c r="E355" s="136" t="s">
        <v>385</v>
      </c>
      <c r="F355" s="136" t="s">
        <v>386</v>
      </c>
      <c r="G355" s="136" t="s">
        <v>387</v>
      </c>
      <c r="H355" s="142" t="s">
        <v>697</v>
      </c>
      <c r="I355" s="142">
        <v>51.96993333333333</v>
      </c>
      <c r="J355" s="142"/>
      <c r="K355" s="142">
        <v>7795.49</v>
      </c>
      <c r="L355" s="142">
        <f>IFERROR(I355*'Planning sheet'!L1218, 0)</f>
        <v>5143.3421891023081</v>
      </c>
      <c r="M355" s="142">
        <f>IFERROR(I355*'Planning sheet'!M1218, 0)</f>
        <v>2085.8288982046165</v>
      </c>
      <c r="N355" s="142">
        <f>IFERROR(I355*'Planning sheet'!N1218, 0)</f>
        <v>2088.9610102537722</v>
      </c>
      <c r="O355" s="142">
        <f>IFERROR(I355*'Planning sheet'!O1218, 0)</f>
        <v>2129.1198313047526</v>
      </c>
      <c r="P355" s="142">
        <f>IFERROR(I355*'Planning sheet'!P1218, 0)</f>
        <v>2108.0956407072545</v>
      </c>
      <c r="Q355" s="142">
        <f>IFERROR(I355*'Planning sheet'!Q1218, 0)</f>
        <v>2095.7812721197629</v>
      </c>
      <c r="R355" s="142">
        <f>IFERROR(I355*'Planning sheet'!R1218, 0)</f>
        <v>2119.6164824498292</v>
      </c>
      <c r="S355" s="142">
        <f>IFERROR(I355*'Planning sheet'!S1218, 0)</f>
        <v>2112.2697327798937</v>
      </c>
      <c r="T355" s="142">
        <f>IFERROR(I355*'Planning sheet'!T1218, 0)</f>
        <v>2084.1350097766267</v>
      </c>
      <c r="U355" s="142">
        <f>IFERROR(I355*'Planning sheet'!U1218, 0)</f>
        <v>2107.9702201066925</v>
      </c>
      <c r="V355" s="142">
        <f>IFERROR(I355*'Planning sheet'!V1218, 0)</f>
        <v>2100.6234704367575</v>
      </c>
      <c r="W355" s="142">
        <f>IFERROR(I355*'Planning sheet'!W1218, 0)</f>
        <v>2124.4586807668234</v>
      </c>
    </row>
    <row r="356" spans="1:23" s="138" customFormat="1" x14ac:dyDescent="0.25">
      <c r="A356" s="138">
        <v>600005117</v>
      </c>
      <c r="B356" s="138" t="s">
        <v>389</v>
      </c>
      <c r="C356" s="138" t="s">
        <v>227</v>
      </c>
      <c r="D356" s="138" t="s">
        <v>33</v>
      </c>
      <c r="E356" s="138" t="s">
        <v>385</v>
      </c>
      <c r="F356" s="138" t="s">
        <v>386</v>
      </c>
      <c r="G356" s="138" t="s">
        <v>387</v>
      </c>
      <c r="H356" s="140" t="s">
        <v>683</v>
      </c>
      <c r="I356" s="140">
        <v>263.79399218884095</v>
      </c>
      <c r="J356" s="140"/>
      <c r="K356" s="140"/>
      <c r="L356" s="140">
        <f>IFERROR(I356*'Planning sheet'!L1223, 0)</f>
        <v>6271.271495048748</v>
      </c>
      <c r="M356" s="140">
        <f>IFERROR(I356*'Planning sheet'!M1223, 0)</f>
        <v>7588.4091859695673</v>
      </c>
      <c r="N356" s="140">
        <f>IFERROR(I356*'Planning sheet'!N1223, 0)</f>
        <v>7588.4091859695545</v>
      </c>
      <c r="O356" s="140">
        <f>IFERROR(I356*'Planning sheet'!O1223, 0)</f>
        <v>7588.40918596956</v>
      </c>
      <c r="P356" s="140">
        <f>IFERROR(I356*'Planning sheet'!P1223, 0)</f>
        <v>7588.4091859695636</v>
      </c>
      <c r="Q356" s="140">
        <f>IFERROR(I356*'Planning sheet'!Q1223, 0)</f>
        <v>7588.4091859695636</v>
      </c>
      <c r="R356" s="140">
        <f>IFERROR(I356*'Planning sheet'!R1223, 0)</f>
        <v>7588.40918596956</v>
      </c>
      <c r="S356" s="140">
        <f>IFERROR(I356*'Planning sheet'!S1223, 0)</f>
        <v>7588.4091859695618</v>
      </c>
      <c r="T356" s="140">
        <f>IFERROR(I356*'Planning sheet'!T1223, 0)</f>
        <v>7588.4091859695654</v>
      </c>
      <c r="U356" s="140">
        <f>IFERROR(I356*'Planning sheet'!U1223, 0)</f>
        <v>7588.4091859695582</v>
      </c>
      <c r="V356" s="140">
        <f>IFERROR(I356*'Planning sheet'!V1223, 0)</f>
        <v>7588.4091859695636</v>
      </c>
      <c r="W356" s="140">
        <f>IFERROR(I356*'Planning sheet'!W1223, 0)</f>
        <v>7588.4091859695636</v>
      </c>
    </row>
    <row r="357" spans="1:23" s="136" customFormat="1" ht="15.75" thickBot="1" x14ac:dyDescent="0.3">
      <c r="A357" s="136">
        <v>600005117</v>
      </c>
      <c r="B357" s="136" t="s">
        <v>389</v>
      </c>
      <c r="C357" s="136" t="s">
        <v>227</v>
      </c>
      <c r="D357" s="136" t="s">
        <v>33</v>
      </c>
      <c r="E357" s="136" t="s">
        <v>385</v>
      </c>
      <c r="F357" s="136" t="s">
        <v>386</v>
      </c>
      <c r="G357" s="136" t="s">
        <v>387</v>
      </c>
      <c r="H357" s="142" t="s">
        <v>697</v>
      </c>
      <c r="I357" s="142">
        <v>109.1799539170507</v>
      </c>
      <c r="J357" s="142"/>
      <c r="K357" s="142">
        <v>2751.33</v>
      </c>
      <c r="L357" s="142">
        <f>IFERROR(I357*'Planning sheet'!L1225, 0)</f>
        <v>2754.2425844065547</v>
      </c>
      <c r="M357" s="142">
        <f>IFERROR(I357*'Planning sheet'!M1225, 0)</f>
        <v>2670.5647131135261</v>
      </c>
      <c r="N357" s="142">
        <f>IFERROR(I357*'Planning sheet'!N1225, 0)</f>
        <v>2739.7387773043738</v>
      </c>
      <c r="O357" s="142">
        <f>IFERROR(I357*'Planning sheet'!O1225, 0)</f>
        <v>2656.0609060113488</v>
      </c>
      <c r="P357" s="142">
        <f>IFERROR(I357*'Planning sheet'!P1225, 0)</f>
        <v>2725.2349702021925</v>
      </c>
      <c r="Q357" s="142">
        <f>IFERROR(I357*'Planning sheet'!Q1225, 0)</f>
        <v>2641.5570989091657</v>
      </c>
      <c r="R357" s="142">
        <f>IFERROR(I357*'Planning sheet'!R1225, 0)</f>
        <v>2710.7311631000111</v>
      </c>
      <c r="S357" s="142">
        <f>IFERROR(I357*'Planning sheet'!S1225, 0)</f>
        <v>2627.0532918069848</v>
      </c>
      <c r="T357" s="142">
        <f>IFERROR(I357*'Planning sheet'!T1225, 0)</f>
        <v>2696.227355997828</v>
      </c>
      <c r="U357" s="142">
        <f>IFERROR(I357*'Planning sheet'!U1225, 0)</f>
        <v>2765.4014201886744</v>
      </c>
      <c r="V357" s="142">
        <f>IFERROR(I357*'Planning sheet'!V1225, 0)</f>
        <v>2681.7235488956476</v>
      </c>
      <c r="W357" s="142">
        <f>IFERROR(I357*'Planning sheet'!W1225, 0)</f>
        <v>2750.8976130864912</v>
      </c>
    </row>
    <row r="358" spans="1:23" s="138" customFormat="1" x14ac:dyDescent="0.25">
      <c r="A358" s="138">
        <v>600005119</v>
      </c>
      <c r="B358" s="138" t="s">
        <v>391</v>
      </c>
      <c r="C358" s="138" t="s">
        <v>211</v>
      </c>
      <c r="D358" s="138" t="s">
        <v>33</v>
      </c>
      <c r="E358" s="138" t="s">
        <v>385</v>
      </c>
      <c r="F358" s="138" t="s">
        <v>386</v>
      </c>
      <c r="G358" s="138" t="s">
        <v>392</v>
      </c>
      <c r="H358" s="140" t="s">
        <v>683</v>
      </c>
      <c r="I358" s="140">
        <v>178.94882836595801</v>
      </c>
      <c r="J358" s="140"/>
      <c r="K358" s="140"/>
      <c r="L358" s="140">
        <f>IFERROR(I358*'Planning sheet'!L1234, 0)</f>
        <v>8028.6200208219798</v>
      </c>
      <c r="M358" s="140">
        <f>IFERROR(I358*'Planning sheet'!M1234, 0)</f>
        <v>8028.6200208219798</v>
      </c>
      <c r="N358" s="140">
        <f>IFERROR(I358*'Planning sheet'!N1234, 0)</f>
        <v>8028.6200208219798</v>
      </c>
      <c r="O358" s="140">
        <f>IFERROR(I358*'Planning sheet'!O1234, 0)</f>
        <v>8028.6200208219798</v>
      </c>
      <c r="P358" s="140">
        <f>IFERROR(I358*'Planning sheet'!P1234, 0)</f>
        <v>8028.6200208219798</v>
      </c>
      <c r="Q358" s="140">
        <f>IFERROR(I358*'Planning sheet'!Q1234, 0)</f>
        <v>8028.6200208219798</v>
      </c>
      <c r="R358" s="140">
        <f>IFERROR(I358*'Planning sheet'!R1234, 0)</f>
        <v>8028.6200208219798</v>
      </c>
      <c r="S358" s="140">
        <f>IFERROR(I358*'Planning sheet'!S1234, 0)</f>
        <v>8028.6200208219798</v>
      </c>
      <c r="T358" s="140">
        <f>IFERROR(I358*'Planning sheet'!T1234, 0)</f>
        <v>8028.6200208219798</v>
      </c>
      <c r="U358" s="140">
        <f>IFERROR(I358*'Planning sheet'!U1234, 0)</f>
        <v>8028.6200208219798</v>
      </c>
      <c r="V358" s="140">
        <f>IFERROR(I358*'Planning sheet'!V1234, 0)</f>
        <v>8028.6200208219798</v>
      </c>
      <c r="W358" s="140">
        <f>IFERROR(I358*'Planning sheet'!W1234, 0)</f>
        <v>8028.6200208219798</v>
      </c>
    </row>
    <row r="359" spans="1:23" s="136" customFormat="1" ht="15.75" thickBot="1" x14ac:dyDescent="0.3">
      <c r="A359" s="136">
        <v>600005119</v>
      </c>
      <c r="B359" s="136" t="s">
        <v>391</v>
      </c>
      <c r="C359" s="136" t="s">
        <v>211</v>
      </c>
      <c r="D359" s="136" t="s">
        <v>33</v>
      </c>
      <c r="E359" s="136" t="s">
        <v>385</v>
      </c>
      <c r="F359" s="136" t="s">
        <v>386</v>
      </c>
      <c r="G359" s="136" t="s">
        <v>392</v>
      </c>
      <c r="H359" s="142" t="s">
        <v>697</v>
      </c>
      <c r="I359" s="142">
        <v>53.189813824095872</v>
      </c>
      <c r="J359" s="142"/>
      <c r="K359" s="142">
        <v>4971.12</v>
      </c>
      <c r="L359" s="142">
        <f>IFERROR(I359*'Planning sheet'!L1238, 0)</f>
        <v>3949.053700045662</v>
      </c>
      <c r="M359" s="142">
        <f>IFERROR(I359*'Planning sheet'!M1238, 0)</f>
        <v>3980.1457138084229</v>
      </c>
      <c r="N359" s="142">
        <f>IFERROR(I359*'Planning sheet'!N1238, 0)</f>
        <v>4000.599764806364</v>
      </c>
      <c r="O359" s="142">
        <f>IFERROR(I359*'Planning sheet'!O1238, 0)</f>
        <v>3965.204511289005</v>
      </c>
      <c r="P359" s="142">
        <f>IFERROR(I359*'Planning sheet'!P1238, 0)</f>
        <v>3982.999071595742</v>
      </c>
      <c r="Q359" s="142">
        <f>IFERROR(I359*'Planning sheet'!Q1238, 0)</f>
        <v>3987.4961784464549</v>
      </c>
      <c r="R359" s="142">
        <f>IFERROR(I359*'Planning sheet'!R1238, 0)</f>
        <v>3954.7604156203001</v>
      </c>
      <c r="S359" s="142">
        <f>IFERROR(I359*'Planning sheet'!S1238, 0)</f>
        <v>3972.554975927037</v>
      </c>
      <c r="T359" s="142">
        <f>IFERROR(I359*'Planning sheet'!T1238, 0)</f>
        <v>3990.349536233774</v>
      </c>
      <c r="U359" s="142">
        <f>IFERROR(I359*'Planning sheet'!U1238, 0)</f>
        <v>3957.6137734076187</v>
      </c>
      <c r="V359" s="142">
        <f>IFERROR(I359*'Planning sheet'!V1238, 0)</f>
        <v>3975.4083337143561</v>
      </c>
      <c r="W359" s="142">
        <f>IFERROR(I359*'Planning sheet'!W1238, 0)</f>
        <v>3993.202894021093</v>
      </c>
    </row>
    <row r="360" spans="1:23" s="138" customFormat="1" x14ac:dyDescent="0.25">
      <c r="A360" s="138">
        <v>600005121</v>
      </c>
      <c r="B360" s="138" t="s">
        <v>394</v>
      </c>
      <c r="C360" s="138" t="s">
        <v>227</v>
      </c>
      <c r="D360" s="138" t="s">
        <v>33</v>
      </c>
      <c r="E360" s="138" t="s">
        <v>385</v>
      </c>
      <c r="F360" s="138" t="s">
        <v>386</v>
      </c>
      <c r="G360" s="138" t="s">
        <v>392</v>
      </c>
      <c r="H360" s="140" t="s">
        <v>683</v>
      </c>
      <c r="I360" s="140">
        <v>271.40372291399694</v>
      </c>
      <c r="J360" s="140"/>
      <c r="K360" s="140"/>
      <c r="L360" s="140">
        <f>IFERROR(I360*'Planning sheet'!L1244, 0)</f>
        <v>8890.7146336138194</v>
      </c>
      <c r="M360" s="140">
        <f>IFERROR(I360*'Planning sheet'!M1244, 0)</f>
        <v>8954.5891278477156</v>
      </c>
      <c r="N360" s="140">
        <f>IFERROR(I360*'Planning sheet'!N1244, 0)</f>
        <v>10059.506088944874</v>
      </c>
      <c r="O360" s="140">
        <f>IFERROR(I360*'Planning sheet'!O1244, 0)</f>
        <v>10182.970504878222</v>
      </c>
      <c r="P360" s="140">
        <f>IFERROR(I360*'Planning sheet'!P1244, 0)</f>
        <v>15842.453171051495</v>
      </c>
      <c r="Q360" s="140">
        <f>IFERROR(I360*'Planning sheet'!Q1244, 0)</f>
        <v>11739.150505507538</v>
      </c>
      <c r="R360" s="140">
        <f>IFERROR(I360*'Planning sheet'!R1244, 0)</f>
        <v>10142.974989857559</v>
      </c>
      <c r="S360" s="140">
        <f>IFERROR(I360*'Planning sheet'!S1244, 0)</f>
        <v>10184.709440313902</v>
      </c>
      <c r="T360" s="140">
        <f>IFERROR(I360*'Planning sheet'!T1244, 0)</f>
        <v>10184.709440313902</v>
      </c>
      <c r="U360" s="140">
        <f>IFERROR(I360*'Planning sheet'!U1244, 0)</f>
        <v>15842.453171051495</v>
      </c>
      <c r="V360" s="140">
        <f>IFERROR(I360*'Planning sheet'!V1244, 0)</f>
        <v>10186.448375749585</v>
      </c>
      <c r="W360" s="140">
        <f>IFERROR(I360*'Planning sheet'!W1244, 0)</f>
        <v>10148.309033259322</v>
      </c>
    </row>
    <row r="361" spans="1:23" s="136" customFormat="1" ht="15.75" thickBot="1" x14ac:dyDescent="0.3">
      <c r="A361" s="136">
        <v>600005121</v>
      </c>
      <c r="B361" s="136" t="s">
        <v>394</v>
      </c>
      <c r="C361" s="136" t="s">
        <v>227</v>
      </c>
      <c r="D361" s="136" t="s">
        <v>33</v>
      </c>
      <c r="E361" s="136" t="s">
        <v>385</v>
      </c>
      <c r="F361" s="136" t="s">
        <v>386</v>
      </c>
      <c r="G361" s="136" t="s">
        <v>392</v>
      </c>
      <c r="H361" s="142" t="s">
        <v>697</v>
      </c>
      <c r="I361" s="142">
        <v>113.12976190476189</v>
      </c>
      <c r="J361" s="142"/>
      <c r="K361" s="142">
        <v>950.29</v>
      </c>
      <c r="L361" s="142">
        <f>IFERROR(I361*'Planning sheet'!L1246, 0)</f>
        <v>2827.3092150391967</v>
      </c>
      <c r="M361" s="142">
        <f>IFERROR(I361*'Planning sheet'!M1246, 0)</f>
        <v>2777.1234956564094</v>
      </c>
      <c r="N361" s="142">
        <f>IFERROR(I361*'Planning sheet'!N1246, 0)</f>
        <v>2741.5180080701116</v>
      </c>
      <c r="O361" s="142">
        <f>IFERROR(I361*'Planning sheet'!O1246, 0)</f>
        <v>2773.2348486617984</v>
      </c>
      <c r="P361" s="142">
        <f>IFERROR(I361*'Planning sheet'!P1246, 0)</f>
        <v>2821.6231005479408</v>
      </c>
      <c r="Q361" s="142">
        <f>IFERROR(I361*'Planning sheet'!Q1246, 0)</f>
        <v>2798.605538870981</v>
      </c>
      <c r="R361" s="142">
        <f>IFERROR(I361*'Planning sheet'!R1246, 0)</f>
        <v>2728.2075407571228</v>
      </c>
      <c r="S361" s="142">
        <f>IFERROR(I361*'Planning sheet'!S1246, 0)</f>
        <v>2759.1995373794857</v>
      </c>
      <c r="T361" s="142">
        <f>IFERROR(I361*'Planning sheet'!T1246, 0)</f>
        <v>2790.1915340018486</v>
      </c>
      <c r="U361" s="142">
        <f>IFERROR(I361*'Planning sheet'!U1246, 0)</f>
        <v>2719.7935358879904</v>
      </c>
      <c r="V361" s="142">
        <f>IFERROR(I361*'Planning sheet'!V1246, 0)</f>
        <v>2750.0606885410284</v>
      </c>
      <c r="W361" s="142">
        <f>IFERROR(I361*'Planning sheet'!W1246, 0)</f>
        <v>2796.2255403442532</v>
      </c>
    </row>
    <row r="362" spans="1:23" s="138" customFormat="1" x14ac:dyDescent="0.25">
      <c r="A362" s="138">
        <v>600005122</v>
      </c>
      <c r="B362" s="138" t="s">
        <v>396</v>
      </c>
      <c r="C362" s="138" t="s">
        <v>227</v>
      </c>
      <c r="D362" s="138" t="s">
        <v>33</v>
      </c>
      <c r="E362" s="138" t="s">
        <v>385</v>
      </c>
      <c r="F362" s="138" t="s">
        <v>386</v>
      </c>
      <c r="G362" s="138" t="s">
        <v>392</v>
      </c>
      <c r="H362" s="140" t="s">
        <v>683</v>
      </c>
      <c r="I362" s="140">
        <v>196.36523850757303</v>
      </c>
      <c r="J362" s="140"/>
      <c r="K362" s="140"/>
      <c r="L362" s="140">
        <f>IFERROR(I362*'Planning sheet'!L1255, 0)</f>
        <v>10227.586713400018</v>
      </c>
      <c r="M362" s="140">
        <f>IFERROR(I362*'Planning sheet'!M1255, 0)</f>
        <v>10227.586713400018</v>
      </c>
      <c r="N362" s="140">
        <f>IFERROR(I362*'Planning sheet'!N1255, 0)</f>
        <v>10227.586713400018</v>
      </c>
      <c r="O362" s="140">
        <f>IFERROR(I362*'Planning sheet'!O1255, 0)</f>
        <v>10227.586713400018</v>
      </c>
      <c r="P362" s="140">
        <f>IFERROR(I362*'Planning sheet'!P1255, 0)</f>
        <v>10227.586713400018</v>
      </c>
      <c r="Q362" s="140">
        <f>IFERROR(I362*'Planning sheet'!Q1255, 0)</f>
        <v>10227.586713400018</v>
      </c>
      <c r="R362" s="140">
        <f>IFERROR(I362*'Planning sheet'!R1255, 0)</f>
        <v>10227.586713400018</v>
      </c>
      <c r="S362" s="140">
        <f>IFERROR(I362*'Planning sheet'!S1255, 0)</f>
        <v>10227.586713400018</v>
      </c>
      <c r="T362" s="140">
        <f>IFERROR(I362*'Planning sheet'!T1255, 0)</f>
        <v>10227.586713400018</v>
      </c>
      <c r="U362" s="140">
        <f>IFERROR(I362*'Planning sheet'!U1255, 0)</f>
        <v>10227.586713400018</v>
      </c>
      <c r="V362" s="140">
        <f>IFERROR(I362*'Planning sheet'!V1255, 0)</f>
        <v>10227.586713400018</v>
      </c>
      <c r="W362" s="140">
        <f>IFERROR(I362*'Planning sheet'!W1255, 0)</f>
        <v>10227.586713400018</v>
      </c>
    </row>
    <row r="363" spans="1:23" s="136" customFormat="1" ht="15.75" thickBot="1" x14ac:dyDescent="0.3">
      <c r="A363" s="136">
        <v>600005122</v>
      </c>
      <c r="B363" s="136" t="s">
        <v>396</v>
      </c>
      <c r="C363" s="136" t="s">
        <v>227</v>
      </c>
      <c r="D363" s="136" t="s">
        <v>33</v>
      </c>
      <c r="E363" s="136" t="s">
        <v>385</v>
      </c>
      <c r="F363" s="136" t="s">
        <v>386</v>
      </c>
      <c r="G363" s="136" t="s">
        <v>392</v>
      </c>
      <c r="H363" s="142" t="s">
        <v>697</v>
      </c>
      <c r="I363" s="142">
        <v>110.20000000000002</v>
      </c>
      <c r="J363" s="142"/>
      <c r="K363" s="142">
        <v>5289.6</v>
      </c>
      <c r="L363" s="142">
        <f>IFERROR(I363*'Planning sheet'!L1257, 0)</f>
        <v>5390.4872871859407</v>
      </c>
      <c r="M363" s="142">
        <f>IFERROR(I363*'Planning sheet'!M1257, 0)</f>
        <v>5381.1745743718793</v>
      </c>
      <c r="N363" s="142">
        <f>IFERROR(I363*'Planning sheet'!N1257, 0)</f>
        <v>5371.8618615578189</v>
      </c>
      <c r="O363" s="142">
        <f>IFERROR(I363*'Planning sheet'!O1257, 0)</f>
        <v>5362.5491487437585</v>
      </c>
      <c r="P363" s="142">
        <f>IFERROR(I363*'Planning sheet'!P1257, 0)</f>
        <v>5353.236435929698</v>
      </c>
      <c r="Q363" s="142">
        <f>IFERROR(I363*'Planning sheet'!Q1257, 0)</f>
        <v>5343.9237231156376</v>
      </c>
      <c r="R363" s="142">
        <f>IFERROR(I363*'Planning sheet'!R1257, 0)</f>
        <v>5334.6110103015762</v>
      </c>
      <c r="S363" s="142">
        <f>IFERROR(I363*'Planning sheet'!S1257, 0)</f>
        <v>5325.2982974875158</v>
      </c>
      <c r="T363" s="142">
        <f>IFERROR(I363*'Planning sheet'!T1257, 0)</f>
        <v>5315.9855846734554</v>
      </c>
      <c r="U363" s="142">
        <f>IFERROR(I363*'Planning sheet'!U1257, 0)</f>
        <v>5306.6728718593949</v>
      </c>
      <c r="V363" s="142">
        <f>IFERROR(I363*'Planning sheet'!V1257, 0)</f>
        <v>5297.3601590453345</v>
      </c>
      <c r="W363" s="142">
        <f>IFERROR(I363*'Planning sheet'!W1257, 0)</f>
        <v>5398.2474462312739</v>
      </c>
    </row>
    <row r="364" spans="1:23" s="138" customFormat="1" x14ac:dyDescent="0.25">
      <c r="A364" s="138">
        <v>600005133</v>
      </c>
      <c r="B364" s="138" t="s">
        <v>398</v>
      </c>
      <c r="C364" s="138" t="s">
        <v>211</v>
      </c>
      <c r="D364" s="138" t="s">
        <v>51</v>
      </c>
      <c r="E364" s="138" t="s">
        <v>399</v>
      </c>
      <c r="F364" s="138" t="s">
        <v>400</v>
      </c>
      <c r="G364" s="138" t="s">
        <v>398</v>
      </c>
      <c r="H364" s="143" t="s">
        <v>696</v>
      </c>
      <c r="I364" s="143">
        <v>26.1</v>
      </c>
      <c r="J364" s="143"/>
      <c r="K364" s="143"/>
      <c r="L364" s="143">
        <f>IFERROR(I364*'Planning sheet'!L1264, 0)</f>
        <v>0</v>
      </c>
      <c r="M364" s="143">
        <f>IFERROR(I364*'Planning sheet'!M1264, 0)</f>
        <v>0</v>
      </c>
      <c r="N364" s="143">
        <f>IFERROR(I364*'Planning sheet'!N1264, 0)</f>
        <v>0</v>
      </c>
      <c r="O364" s="143">
        <f>IFERROR(I364*'Planning sheet'!O1264, 0)</f>
        <v>0</v>
      </c>
      <c r="P364" s="143">
        <f>IFERROR(I364*'Planning sheet'!P1264, 0)</f>
        <v>0</v>
      </c>
      <c r="Q364" s="143">
        <f>IFERROR(I364*'Planning sheet'!Q1264, 0)</f>
        <v>0</v>
      </c>
      <c r="R364" s="143">
        <f>IFERROR(I364*'Planning sheet'!R1264, 0)</f>
        <v>0</v>
      </c>
      <c r="S364" s="143">
        <f>IFERROR(I364*'Planning sheet'!S1264, 0)</f>
        <v>0</v>
      </c>
      <c r="T364" s="143">
        <f>IFERROR(I364*'Planning sheet'!T1264, 0)</f>
        <v>0</v>
      </c>
      <c r="U364" s="143">
        <f>IFERROR(I364*'Planning sheet'!U1264, 0)</f>
        <v>0</v>
      </c>
      <c r="V364" s="143">
        <f>IFERROR(I364*'Planning sheet'!V1264, 0)</f>
        <v>0</v>
      </c>
      <c r="W364" s="143">
        <f>IFERROR(I364*'Planning sheet'!W1264, 0)</f>
        <v>0</v>
      </c>
    </row>
    <row r="365" spans="1:23" s="136" customFormat="1" x14ac:dyDescent="0.25">
      <c r="A365" s="136">
        <v>600005133</v>
      </c>
      <c r="B365" s="136" t="s">
        <v>398</v>
      </c>
      <c r="C365" s="136" t="s">
        <v>211</v>
      </c>
      <c r="D365" s="136" t="s">
        <v>51</v>
      </c>
      <c r="E365" s="136" t="s">
        <v>399</v>
      </c>
      <c r="F365" s="136" t="s">
        <v>400</v>
      </c>
      <c r="G365" s="136" t="s">
        <v>398</v>
      </c>
      <c r="H365" s="142" t="s">
        <v>697</v>
      </c>
      <c r="I365" s="142">
        <v>43.770022358539244</v>
      </c>
      <c r="J365" s="142"/>
      <c r="K365" s="142">
        <v>15269.61</v>
      </c>
      <c r="L365" s="142">
        <f>IFERROR(I365*'Planning sheet'!L1265, 0)</f>
        <v>15269.61</v>
      </c>
      <c r="M365" s="142">
        <f>IFERROR(I365*'Planning sheet'!M1265, 0)</f>
        <v>15269.61</v>
      </c>
      <c r="N365" s="142">
        <f>IFERROR(I365*'Planning sheet'!N1265, 0)</f>
        <v>15269.61</v>
      </c>
      <c r="O365" s="142">
        <f>IFERROR(I365*'Planning sheet'!O1265, 0)</f>
        <v>15269.61</v>
      </c>
      <c r="P365" s="142">
        <f>IFERROR(I365*'Planning sheet'!P1265, 0)</f>
        <v>15269.61</v>
      </c>
      <c r="Q365" s="142">
        <f>IFERROR(I365*'Planning sheet'!Q1265, 0)</f>
        <v>15269.61</v>
      </c>
      <c r="R365" s="142">
        <f>IFERROR(I365*'Planning sheet'!R1265, 0)</f>
        <v>15269.61</v>
      </c>
      <c r="S365" s="142">
        <f>IFERROR(I365*'Planning sheet'!S1265, 0)</f>
        <v>15269.61</v>
      </c>
      <c r="T365" s="142">
        <f>IFERROR(I365*'Planning sheet'!T1265, 0)</f>
        <v>15269.61</v>
      </c>
      <c r="U365" s="142">
        <f>IFERROR(I365*'Planning sheet'!U1265, 0)</f>
        <v>15269.61</v>
      </c>
      <c r="V365" s="142">
        <f>IFERROR(I365*'Planning sheet'!V1265, 0)</f>
        <v>15269.61</v>
      </c>
      <c r="W365" s="142">
        <f>IFERROR(I365*'Planning sheet'!W1265, 0)</f>
        <v>15269.61</v>
      </c>
    </row>
    <row r="366" spans="1:23" ht="15.75" thickBot="1" x14ac:dyDescent="0.3">
      <c r="A366">
        <v>600005133</v>
      </c>
      <c r="B366" t="s">
        <v>398</v>
      </c>
      <c r="C366" t="s">
        <v>211</v>
      </c>
      <c r="D366" t="s">
        <v>51</v>
      </c>
      <c r="E366" t="s">
        <v>399</v>
      </c>
      <c r="F366" t="s">
        <v>400</v>
      </c>
      <c r="G366" t="s">
        <v>398</v>
      </c>
      <c r="H366" s="32" t="s">
        <v>699</v>
      </c>
      <c r="I366" s="32">
        <v>26.1</v>
      </c>
      <c r="J366" s="32"/>
      <c r="K366" s="32"/>
      <c r="L366" s="32">
        <f>IFERROR(I366*'Planning sheet'!L1267, 0)</f>
        <v>0</v>
      </c>
      <c r="M366" s="32">
        <f>IFERROR(I366*'Planning sheet'!M1267, 0)</f>
        <v>0</v>
      </c>
      <c r="N366" s="32">
        <f>IFERROR(I366*'Planning sheet'!N1267, 0)</f>
        <v>0</v>
      </c>
      <c r="O366" s="32">
        <f>IFERROR(I366*'Planning sheet'!O1267, 0)</f>
        <v>0</v>
      </c>
      <c r="P366" s="32">
        <f>IFERROR(I366*'Planning sheet'!P1267, 0)</f>
        <v>0</v>
      </c>
      <c r="Q366" s="32">
        <f>IFERROR(I366*'Planning sheet'!Q1267, 0)</f>
        <v>0</v>
      </c>
      <c r="R366" s="32">
        <f>IFERROR(I366*'Planning sheet'!R1267, 0)</f>
        <v>0</v>
      </c>
      <c r="S366" s="32">
        <f>IFERROR(I366*'Planning sheet'!S1267, 0)</f>
        <v>0</v>
      </c>
      <c r="T366" s="32">
        <f>IFERROR(I366*'Planning sheet'!T1267, 0)</f>
        <v>0</v>
      </c>
      <c r="U366" s="32">
        <f>IFERROR(I366*'Planning sheet'!U1267, 0)</f>
        <v>0</v>
      </c>
      <c r="V366" s="32">
        <f>IFERROR(I366*'Planning sheet'!V1267, 0)</f>
        <v>0</v>
      </c>
      <c r="W366" s="32">
        <f>IFERROR(I366*'Planning sheet'!W1267, 0)</f>
        <v>0</v>
      </c>
    </row>
    <row r="367" spans="1:23" s="138" customFormat="1" x14ac:dyDescent="0.25">
      <c r="A367" s="138">
        <v>600007746</v>
      </c>
      <c r="B367" s="138" t="s">
        <v>402</v>
      </c>
      <c r="C367" s="138" t="s">
        <v>211</v>
      </c>
      <c r="D367" s="138" t="s">
        <v>46</v>
      </c>
      <c r="E367" s="138" t="s">
        <v>251</v>
      </c>
      <c r="F367" s="138" t="s">
        <v>252</v>
      </c>
      <c r="G367" s="138" t="s">
        <v>402</v>
      </c>
      <c r="H367" s="140" t="s">
        <v>683</v>
      </c>
      <c r="I367" s="140">
        <v>26.344390543206288</v>
      </c>
      <c r="J367" s="140"/>
      <c r="K367" s="140"/>
      <c r="L367" s="140">
        <f>IFERROR(I367*'Planning sheet'!L1269, 0)</f>
        <v>1674.9383891919204</v>
      </c>
      <c r="M367" s="140">
        <f>IFERROR(I367*'Planning sheet'!M1269, 0)</f>
        <v>7413.0345310198745</v>
      </c>
      <c r="N367" s="140">
        <f>IFERROR(I367*'Planning sheet'!N1269, 0)</f>
        <v>7692.719985947133</v>
      </c>
      <c r="O367" s="140">
        <f>IFERROR(I367*'Planning sheet'!O1269, 0)</f>
        <v>7763.1604164482069</v>
      </c>
      <c r="P367" s="140">
        <f>IFERROR(I367*'Planning sheet'!P1269, 0)</f>
        <v>8027.1394154157742</v>
      </c>
      <c r="Q367" s="140">
        <f>IFERROR(I367*'Planning sheet'!Q1269, 0)</f>
        <v>7392.3405015824592</v>
      </c>
      <c r="R367" s="140">
        <f>IFERROR(I367*'Planning sheet'!R1269, 0)</f>
        <v>7368.5296518356172</v>
      </c>
      <c r="S367" s="140">
        <f>IFERROR(I367*'Planning sheet'!S1269, 0)</f>
        <v>7392.3405015824592</v>
      </c>
      <c r="T367" s="140">
        <f>IFERROR(I367*'Planning sheet'!T1269, 0)</f>
        <v>7392.3405015824592</v>
      </c>
      <c r="U367" s="140">
        <f>IFERROR(I367*'Planning sheet'!U1269, 0)</f>
        <v>7580.5794087564427</v>
      </c>
      <c r="V367" s="140">
        <f>IFERROR(I367*'Planning sheet'!V1269, 0)</f>
        <v>7605.3823772427368</v>
      </c>
      <c r="W367" s="140">
        <f>IFERROR(I367*'Planning sheet'!W1269, 0)</f>
        <v>7511.3794522646576</v>
      </c>
    </row>
    <row r="368" spans="1:23" s="136" customFormat="1" ht="15.75" thickBot="1" x14ac:dyDescent="0.3">
      <c r="A368" s="136">
        <v>600007746</v>
      </c>
      <c r="B368" s="136" t="s">
        <v>402</v>
      </c>
      <c r="C368" s="136" t="s">
        <v>211</v>
      </c>
      <c r="D368" s="136" t="s">
        <v>46</v>
      </c>
      <c r="E368" s="136" t="s">
        <v>251</v>
      </c>
      <c r="F368" s="136" t="s">
        <v>252</v>
      </c>
      <c r="G368" s="136" t="s">
        <v>402</v>
      </c>
      <c r="H368" s="142" t="s">
        <v>697</v>
      </c>
      <c r="I368" s="142">
        <v>65.420175844516436</v>
      </c>
      <c r="J368" s="142"/>
      <c r="K368" s="142">
        <v>1413.73</v>
      </c>
      <c r="L368" s="142">
        <f>IFERROR(I368*'Planning sheet'!L1271, 0)</f>
        <v>39254.162380666574</v>
      </c>
      <c r="M368" s="142">
        <f>IFERROR(I368*'Planning sheet'!M1271, 0)</f>
        <v>39294.10227147847</v>
      </c>
      <c r="N368" s="142">
        <f>IFERROR(I368*'Planning sheet'!N1271, 0)</f>
        <v>39293.710045962973</v>
      </c>
      <c r="O368" s="142">
        <f>IFERROR(I368*'Planning sheet'!O1271, 0)</f>
        <v>39249.235721666977</v>
      </c>
      <c r="P368" s="142">
        <f>IFERROR(I368*'Planning sheet'!P1271, 0)</f>
        <v>39268.852792687117</v>
      </c>
      <c r="Q368" s="142">
        <f>IFERROR(I368*'Planning sheet'!Q1271, 0)</f>
        <v>39294.7613239001</v>
      </c>
      <c r="R368" s="142">
        <f>IFERROR(I368*'Planning sheet'!R1271, 0)</f>
        <v>39248.958219075721</v>
      </c>
      <c r="S368" s="142">
        <f>IFERROR(I368*'Planning sheet'!S1271, 0)</f>
        <v>39274.866750288704</v>
      </c>
      <c r="T368" s="142">
        <f>IFERROR(I368*'Planning sheet'!T1271, 0)</f>
        <v>39300.775281501694</v>
      </c>
      <c r="U368" s="142">
        <f>IFERROR(I368*'Planning sheet'!U1271, 0)</f>
        <v>39251.757257334888</v>
      </c>
      <c r="V368" s="142">
        <f>IFERROR(I368*'Planning sheet'!V1271, 0)</f>
        <v>39271.98717271995</v>
      </c>
      <c r="W368" s="142">
        <f>IFERROR(I368*'Planning sheet'!W1271, 0)</f>
        <v>39263.970818212103</v>
      </c>
    </row>
    <row r="369" spans="1:23" s="138" customFormat="1" x14ac:dyDescent="0.25">
      <c r="A369" s="138">
        <v>600007749</v>
      </c>
      <c r="B369" s="138" t="s">
        <v>404</v>
      </c>
      <c r="C369" s="138" t="s">
        <v>211</v>
      </c>
      <c r="D369" s="138" t="s">
        <v>62</v>
      </c>
      <c r="E369" s="138" t="s">
        <v>216</v>
      </c>
      <c r="F369" s="138" t="s">
        <v>405</v>
      </c>
      <c r="G369" s="138" t="s">
        <v>404</v>
      </c>
      <c r="H369" s="140" t="s">
        <v>683</v>
      </c>
      <c r="I369" s="140">
        <v>40.630263748851043</v>
      </c>
      <c r="J369" s="140"/>
      <c r="K369" s="140"/>
      <c r="L369" s="140">
        <f>IFERROR(I369*'Planning sheet'!L1277, 0)</f>
        <v>0</v>
      </c>
      <c r="M369" s="140">
        <f>IFERROR(I369*'Planning sheet'!M1277, 0)</f>
        <v>0</v>
      </c>
      <c r="N369" s="140">
        <f>IFERROR(I369*'Planning sheet'!N1277, 0)</f>
        <v>3593.7693323770382</v>
      </c>
      <c r="O369" s="140">
        <f>IFERROR(I369*'Planning sheet'!O1277, 0)</f>
        <v>3973.4681755299694</v>
      </c>
      <c r="P369" s="140">
        <f>IFERROR(I369*'Planning sheet'!P1277, 0)</f>
        <v>3850.4671418325411</v>
      </c>
      <c r="Q369" s="140">
        <f>IFERROR(I369*'Planning sheet'!Q1277, 0)</f>
        <v>3978.8160465602923</v>
      </c>
      <c r="R369" s="140">
        <f>IFERROR(I369*'Planning sheet'!R1277, 0)</f>
        <v>3850.4671418325411</v>
      </c>
      <c r="S369" s="140">
        <f>IFERROR(I369*'Planning sheet'!S1277, 0)</f>
        <v>5607.3501867043033</v>
      </c>
      <c r="T369" s="140">
        <f>IFERROR(I369*'Planning sheet'!T1277, 0)</f>
        <v>3978.8160465602923</v>
      </c>
      <c r="U369" s="140">
        <f>IFERROR(I369*'Planning sheet'!U1277, 0)</f>
        <v>3850.4671418325411</v>
      </c>
      <c r="V369" s="140">
        <f>IFERROR(I369*'Planning sheet'!V1277, 0)</f>
        <v>3984.1639175906153</v>
      </c>
      <c r="W369" s="140">
        <f>IFERROR(I369*'Planning sheet'!W1277, 0)</f>
        <v>3850.4671418325411</v>
      </c>
    </row>
    <row r="370" spans="1:23" s="136" customFormat="1" ht="15.75" thickBot="1" x14ac:dyDescent="0.3">
      <c r="A370" s="136">
        <v>600007749</v>
      </c>
      <c r="B370" s="136" t="s">
        <v>404</v>
      </c>
      <c r="C370" s="136" t="s">
        <v>211</v>
      </c>
      <c r="D370" s="136" t="s">
        <v>62</v>
      </c>
      <c r="E370" s="136" t="s">
        <v>216</v>
      </c>
      <c r="F370" s="136" t="s">
        <v>405</v>
      </c>
      <c r="G370" s="136" t="s">
        <v>404</v>
      </c>
      <c r="H370" s="142" t="s">
        <v>697</v>
      </c>
      <c r="I370" s="142">
        <v>73.320002554400745</v>
      </c>
      <c r="J370" s="142"/>
      <c r="K370" s="142">
        <v>91850.9</v>
      </c>
      <c r="L370" s="142">
        <f>IFERROR(I370*'Planning sheet'!L1282, 0)</f>
        <v>256548.88853792482</v>
      </c>
      <c r="M370" s="142">
        <f>IFERROR(I370*'Planning sheet'!M1282, 0)</f>
        <v>256518.82733687753</v>
      </c>
      <c r="N370" s="142">
        <f>IFERROR(I370*'Planning sheet'!N1282, 0)</f>
        <v>256543.71552816409</v>
      </c>
      <c r="O370" s="142">
        <f>IFERROR(I370*'Planning sheet'!O1282, 0)</f>
        <v>256560.88882680057</v>
      </c>
      <c r="P370" s="142">
        <f>IFERROR(I370*'Planning sheet'!P1282, 0)</f>
        <v>256557.70303071043</v>
      </c>
      <c r="Q370" s="142">
        <f>IFERROR(I370*'Planning sheet'!Q1282, 0)</f>
        <v>256533.33154068288</v>
      </c>
      <c r="R370" s="142">
        <f>IFERROR(I370*'Planning sheet'!R1282, 0)</f>
        <v>256503.01734364763</v>
      </c>
      <c r="S370" s="142">
        <f>IFERROR(I370*'Planning sheet'!S1282, 0)</f>
        <v>256545.9682174999</v>
      </c>
      <c r="T370" s="142">
        <f>IFERROR(I370*'Planning sheet'!T1282, 0)</f>
        <v>256539.92672811096</v>
      </c>
      <c r="U370" s="142">
        <f>IFERROR(I370*'Planning sheet'!U1282, 0)</f>
        <v>256561.66973288931</v>
      </c>
      <c r="V370" s="142">
        <f>IFERROR(I370*'Planning sheet'!V1282, 0)</f>
        <v>256561.37485648392</v>
      </c>
      <c r="W370" s="142">
        <f>IFERROR(I370*'Planning sheet'!W1282, 0)</f>
        <v>256528.86105937202</v>
      </c>
    </row>
    <row r="371" spans="1:23" s="138" customFormat="1" x14ac:dyDescent="0.25">
      <c r="A371" s="138">
        <v>600007751</v>
      </c>
      <c r="B371" s="138" t="s">
        <v>407</v>
      </c>
      <c r="C371" s="138" t="s">
        <v>211</v>
      </c>
      <c r="D371" s="138" t="s">
        <v>192</v>
      </c>
      <c r="E371" s="138" t="s">
        <v>408</v>
      </c>
      <c r="F371" s="138" t="s">
        <v>409</v>
      </c>
      <c r="G371" s="138" t="s">
        <v>410</v>
      </c>
      <c r="H371" s="140" t="s">
        <v>683</v>
      </c>
      <c r="I371" s="140">
        <v>194.2983800813976</v>
      </c>
      <c r="J371" s="140"/>
      <c r="K371" s="140"/>
      <c r="L371" s="140">
        <f>IFERROR(I371*'Planning sheet'!L1287, 0)</f>
        <v>204013.29908546747</v>
      </c>
      <c r="M371" s="140">
        <f>IFERROR(I371*'Planning sheet'!M1287, 0)</f>
        <v>161439.39866685634</v>
      </c>
      <c r="N371" s="140">
        <f>IFERROR(I371*'Planning sheet'!N1287, 0)</f>
        <v>161439.39866685634</v>
      </c>
      <c r="O371" s="140">
        <f>IFERROR(I371*'Planning sheet'!O1287, 0)</f>
        <v>161439.39866685634</v>
      </c>
      <c r="P371" s="140">
        <f>IFERROR(I371*'Planning sheet'!P1287, 0)</f>
        <v>161439.39866685634</v>
      </c>
      <c r="Q371" s="140">
        <f>IFERROR(I371*'Planning sheet'!Q1287, 0)</f>
        <v>161439.39866685634</v>
      </c>
      <c r="R371" s="140">
        <f>IFERROR(I371*'Planning sheet'!R1287, 0)</f>
        <v>161439.39866685634</v>
      </c>
      <c r="S371" s="140">
        <f>IFERROR(I371*'Planning sheet'!S1287, 0)</f>
        <v>161439.39866685634</v>
      </c>
      <c r="T371" s="140">
        <f>IFERROR(I371*'Planning sheet'!T1287, 0)</f>
        <v>161439.39866685634</v>
      </c>
      <c r="U371" s="140">
        <f>IFERROR(I371*'Planning sheet'!U1287, 0)</f>
        <v>161439.39866685634</v>
      </c>
      <c r="V371" s="140">
        <f>IFERROR(I371*'Planning sheet'!V1287, 0)</f>
        <v>161439.39866685634</v>
      </c>
      <c r="W371" s="140">
        <f>IFERROR(I371*'Planning sheet'!W1287, 0)</f>
        <v>161439.39866685634</v>
      </c>
    </row>
    <row r="372" spans="1:23" s="136" customFormat="1" ht="15.75" thickBot="1" x14ac:dyDescent="0.3">
      <c r="A372" s="136">
        <v>600007751</v>
      </c>
      <c r="B372" s="136" t="s">
        <v>407</v>
      </c>
      <c r="C372" s="136" t="s">
        <v>211</v>
      </c>
      <c r="D372" s="136" t="s">
        <v>192</v>
      </c>
      <c r="E372" s="136" t="s">
        <v>408</v>
      </c>
      <c r="F372" s="136" t="s">
        <v>409</v>
      </c>
      <c r="G372" s="136" t="s">
        <v>410</v>
      </c>
      <c r="H372" s="142" t="s">
        <v>697</v>
      </c>
      <c r="I372" s="142">
        <v>120.11985814353277</v>
      </c>
      <c r="J372" s="142"/>
      <c r="K372" s="142">
        <v>47723.979999999996</v>
      </c>
      <c r="L372" s="142">
        <f>IFERROR(I372*'Planning sheet'!L1293, 0)</f>
        <v>38883.158440635969</v>
      </c>
      <c r="M372" s="142">
        <f>IFERROR(I372*'Planning sheet'!M1293, 0)</f>
        <v>38957.162516412238</v>
      </c>
      <c r="N372" s="142">
        <f>IFERROR(I372*'Planning sheet'!N1293, 0)</f>
        <v>38875.010776601921</v>
      </c>
      <c r="O372" s="142">
        <f>IFERROR(I372*'Planning sheet'!O1293, 0)</f>
        <v>38937.002866563831</v>
      </c>
      <c r="P372" s="142">
        <f>IFERROR(I372*'Planning sheet'!P1293, 0)</f>
        <v>38938.935027453983</v>
      </c>
      <c r="Q372" s="142">
        <f>IFERROR(I372*'Planning sheet'!Q1293, 0)</f>
        <v>38892.819245086714</v>
      </c>
      <c r="R372" s="142">
        <f>IFERROR(I372*'Planning sheet'!R1293, 0)</f>
        <v>38882.739420162507</v>
      </c>
      <c r="S372" s="142">
        <f>IFERROR(I372*'Planning sheet'!S1293, 0)</f>
        <v>38908.695552681362</v>
      </c>
      <c r="T372" s="142">
        <f>IFERROR(I372*'Planning sheet'!T1293, 0)</f>
        <v>38874.591756128444</v>
      </c>
      <c r="U372" s="142">
        <f>IFERROR(I372*'Planning sheet'!U1293, 0)</f>
        <v>38924.571860276003</v>
      </c>
      <c r="V372" s="142">
        <f>IFERROR(I372*'Planning sheet'!V1293, 0)</f>
        <v>38878.456077908733</v>
      </c>
      <c r="W372" s="142">
        <f>IFERROR(I372*'Planning sheet'!W1293, 0)</f>
        <v>38880.388238798878</v>
      </c>
    </row>
    <row r="373" spans="1:23" s="138" customFormat="1" x14ac:dyDescent="0.25">
      <c r="A373" s="138">
        <v>600007760</v>
      </c>
      <c r="B373" s="138" t="s">
        <v>412</v>
      </c>
      <c r="C373" s="138" t="s">
        <v>227</v>
      </c>
      <c r="D373" s="138" t="s">
        <v>309</v>
      </c>
      <c r="E373" s="138" t="s">
        <v>310</v>
      </c>
      <c r="F373" s="138" t="s">
        <v>311</v>
      </c>
      <c r="G373" s="138" t="s">
        <v>413</v>
      </c>
      <c r="H373" s="140" t="s">
        <v>683</v>
      </c>
      <c r="I373" s="140">
        <v>322.2396364738251</v>
      </c>
      <c r="J373" s="140"/>
      <c r="K373" s="140"/>
      <c r="L373" s="140">
        <f>IFERROR(I373*'Planning sheet'!L1299, 0)</f>
        <v>32223.963647382508</v>
      </c>
      <c r="M373" s="140">
        <f>IFERROR(I373*'Planning sheet'!M1299, 0)</f>
        <v>32223.963647382508</v>
      </c>
      <c r="N373" s="140">
        <f>IFERROR(I373*'Planning sheet'!N1299, 0)</f>
        <v>0</v>
      </c>
      <c r="O373" s="140">
        <f>IFERROR(I373*'Planning sheet'!O1299, 0)</f>
        <v>0</v>
      </c>
      <c r="P373" s="140">
        <f>IFERROR(I373*'Planning sheet'!P1299, 0)</f>
        <v>0</v>
      </c>
      <c r="Q373" s="140">
        <f>IFERROR(I373*'Planning sheet'!Q1299, 0)</f>
        <v>0</v>
      </c>
      <c r="R373" s="140">
        <f>IFERROR(I373*'Planning sheet'!R1299, 0)</f>
        <v>5800.3134565288519</v>
      </c>
      <c r="S373" s="140">
        <f>IFERROR(I373*'Planning sheet'!S1299, 0)</f>
        <v>5800.3134565288519</v>
      </c>
      <c r="T373" s="140">
        <f>IFERROR(I373*'Planning sheet'!T1299, 0)</f>
        <v>5800.3134565288519</v>
      </c>
      <c r="U373" s="140">
        <f>IFERROR(I373*'Planning sheet'!U1299, 0)</f>
        <v>5800.3134565288519</v>
      </c>
      <c r="V373" s="140">
        <f>IFERROR(I373*'Planning sheet'!V1299, 0)</f>
        <v>5800.3134565288519</v>
      </c>
      <c r="W373" s="140">
        <f>IFERROR(I373*'Planning sheet'!W1299, 0)</f>
        <v>5800.3134565288519</v>
      </c>
    </row>
    <row r="374" spans="1:23" s="136" customFormat="1" ht="15.75" thickBot="1" x14ac:dyDescent="0.3">
      <c r="A374" s="136">
        <v>600007760</v>
      </c>
      <c r="B374" s="136" t="s">
        <v>412</v>
      </c>
      <c r="C374" s="136" t="s">
        <v>227</v>
      </c>
      <c r="D374" s="136" t="s">
        <v>309</v>
      </c>
      <c r="E374" s="136" t="s">
        <v>310</v>
      </c>
      <c r="F374" s="136" t="s">
        <v>311</v>
      </c>
      <c r="G374" s="136" t="s">
        <v>413</v>
      </c>
      <c r="H374" s="142" t="s">
        <v>697</v>
      </c>
      <c r="I374" s="142">
        <v>0</v>
      </c>
      <c r="J374" s="142"/>
      <c r="K374" s="142">
        <v>0</v>
      </c>
      <c r="L374" s="142">
        <f>IFERROR(I374*'Planning sheet'!L1301, 0)</f>
        <v>0</v>
      </c>
      <c r="M374" s="142">
        <f>IFERROR(I374*'Planning sheet'!M1301, 0)</f>
        <v>0</v>
      </c>
      <c r="N374" s="142">
        <f>IFERROR(I374*'Planning sheet'!N1301, 0)</f>
        <v>0</v>
      </c>
      <c r="O374" s="142">
        <f>IFERROR(I374*'Planning sheet'!O1301, 0)</f>
        <v>0</v>
      </c>
      <c r="P374" s="142">
        <f>IFERROR(I374*'Planning sheet'!P1301, 0)</f>
        <v>0</v>
      </c>
      <c r="Q374" s="142">
        <f>IFERROR(I374*'Planning sheet'!Q1301, 0)</f>
        <v>0</v>
      </c>
      <c r="R374" s="142">
        <f>IFERROR(I374*'Planning sheet'!R1301, 0)</f>
        <v>0</v>
      </c>
      <c r="S374" s="142">
        <f>IFERROR(I374*'Planning sheet'!S1301, 0)</f>
        <v>0</v>
      </c>
      <c r="T374" s="142">
        <f>IFERROR(I374*'Planning sheet'!T1301, 0)</f>
        <v>0</v>
      </c>
      <c r="U374" s="142">
        <f>IFERROR(I374*'Planning sheet'!U1301, 0)</f>
        <v>0</v>
      </c>
      <c r="V374" s="142">
        <f>IFERROR(I374*'Planning sheet'!V1301, 0)</f>
        <v>0</v>
      </c>
      <c r="W374" s="142">
        <f>IFERROR(I374*'Planning sheet'!W1301, 0)</f>
        <v>0</v>
      </c>
    </row>
    <row r="375" spans="1:23" s="138" customFormat="1" x14ac:dyDescent="0.25">
      <c r="A375" s="138">
        <v>600008400</v>
      </c>
      <c r="B375" s="138" t="s">
        <v>415</v>
      </c>
      <c r="C375" s="138" t="s">
        <v>227</v>
      </c>
      <c r="D375" s="138" t="s">
        <v>21</v>
      </c>
      <c r="E375" s="138" t="s">
        <v>212</v>
      </c>
      <c r="F375" s="138" t="s">
        <v>338</v>
      </c>
      <c r="G375" s="138" t="s">
        <v>416</v>
      </c>
      <c r="H375" s="140" t="s">
        <v>683</v>
      </c>
      <c r="I375" s="140">
        <v>530.00354960592779</v>
      </c>
      <c r="J375" s="140"/>
      <c r="K375" s="140"/>
      <c r="L375" s="140">
        <f>IFERROR(I375*'Planning sheet'!L1306, 0)</f>
        <v>13804.715060758555</v>
      </c>
      <c r="M375" s="140">
        <f>IFERROR(I375*'Planning sheet'!M1306, 0)</f>
        <v>13761.810882213069</v>
      </c>
      <c r="N375" s="140">
        <f>IFERROR(I375*'Planning sheet'!N1306, 0)</f>
        <v>13761.810882213069</v>
      </c>
      <c r="O375" s="140">
        <f>IFERROR(I375*'Planning sheet'!O1306, 0)</f>
        <v>13761.810882213069</v>
      </c>
      <c r="P375" s="140">
        <f>IFERROR(I375*'Planning sheet'!P1306, 0)</f>
        <v>13761.810882213069</v>
      </c>
      <c r="Q375" s="140">
        <f>IFERROR(I375*'Planning sheet'!Q1306, 0)</f>
        <v>13761.810882213069</v>
      </c>
      <c r="R375" s="140">
        <f>IFERROR(I375*'Planning sheet'!R1306, 0)</f>
        <v>13761.810882213069</v>
      </c>
      <c r="S375" s="140">
        <f>IFERROR(I375*'Planning sheet'!S1306, 0)</f>
        <v>13761.810882213069</v>
      </c>
      <c r="T375" s="140">
        <f>IFERROR(I375*'Planning sheet'!T1306, 0)</f>
        <v>837.95745797096367</v>
      </c>
      <c r="U375" s="140">
        <f>IFERROR(I375*'Planning sheet'!U1306, 0)</f>
        <v>14088.046198119158</v>
      </c>
      <c r="V375" s="140">
        <f>IFERROR(I375*'Planning sheet'!V1306, 0)</f>
        <v>14129.704667895363</v>
      </c>
      <c r="W375" s="140">
        <f>IFERROR(I375*'Planning sheet'!W1306, 0)</f>
        <v>14129.704667895363</v>
      </c>
    </row>
    <row r="376" spans="1:23" s="136" customFormat="1" ht="15.75" thickBot="1" x14ac:dyDescent="0.3">
      <c r="A376" s="136">
        <v>600008400</v>
      </c>
      <c r="B376" s="136" t="s">
        <v>415</v>
      </c>
      <c r="C376" s="136" t="s">
        <v>227</v>
      </c>
      <c r="D376" s="136" t="s">
        <v>21</v>
      </c>
      <c r="E376" s="136" t="s">
        <v>212</v>
      </c>
      <c r="F376" s="136" t="s">
        <v>338</v>
      </c>
      <c r="G376" s="136" t="s">
        <v>416</v>
      </c>
      <c r="H376" s="142" t="s">
        <v>697</v>
      </c>
      <c r="I376" s="142">
        <v>0</v>
      </c>
      <c r="J376" s="142"/>
      <c r="K376" s="142">
        <v>0</v>
      </c>
      <c r="L376" s="142">
        <f>IFERROR(I376*'Planning sheet'!L1308, 0)</f>
        <v>0</v>
      </c>
      <c r="M376" s="142">
        <f>IFERROR(I376*'Planning sheet'!M1308, 0)</f>
        <v>0</v>
      </c>
      <c r="N376" s="142">
        <f>IFERROR(I376*'Planning sheet'!N1308, 0)</f>
        <v>0</v>
      </c>
      <c r="O376" s="142">
        <f>IFERROR(I376*'Planning sheet'!O1308, 0)</f>
        <v>0</v>
      </c>
      <c r="P376" s="142">
        <f>IFERROR(I376*'Planning sheet'!P1308, 0)</f>
        <v>0</v>
      </c>
      <c r="Q376" s="142">
        <f>IFERROR(I376*'Planning sheet'!Q1308, 0)</f>
        <v>0</v>
      </c>
      <c r="R376" s="142">
        <f>IFERROR(I376*'Planning sheet'!R1308, 0)</f>
        <v>0</v>
      </c>
      <c r="S376" s="142">
        <f>IFERROR(I376*'Planning sheet'!S1308, 0)</f>
        <v>0</v>
      </c>
      <c r="T376" s="142">
        <f>IFERROR(I376*'Planning sheet'!T1308, 0)</f>
        <v>0</v>
      </c>
      <c r="U376" s="142">
        <f>IFERROR(I376*'Planning sheet'!U1308, 0)</f>
        <v>0</v>
      </c>
      <c r="V376" s="142">
        <f>IFERROR(I376*'Planning sheet'!V1308, 0)</f>
        <v>0</v>
      </c>
      <c r="W376" s="142">
        <f>IFERROR(I376*'Planning sheet'!W1308, 0)</f>
        <v>0</v>
      </c>
    </row>
    <row r="377" spans="1:23" s="138" customFormat="1" x14ac:dyDescent="0.25">
      <c r="A377" s="138">
        <v>600008402</v>
      </c>
      <c r="B377" s="138" t="s">
        <v>418</v>
      </c>
      <c r="C377" s="138" t="s">
        <v>227</v>
      </c>
      <c r="D377" s="138" t="s">
        <v>21</v>
      </c>
      <c r="E377" s="138" t="s">
        <v>212</v>
      </c>
      <c r="F377" s="138" t="s">
        <v>338</v>
      </c>
      <c r="G377" s="138" t="s">
        <v>353</v>
      </c>
      <c r="H377" s="140" t="s">
        <v>683</v>
      </c>
      <c r="I377" s="140">
        <v>557.57305268151811</v>
      </c>
      <c r="J377" s="140"/>
      <c r="K377" s="140"/>
      <c r="L377" s="140">
        <f>IFERROR(I377*'Planning sheet'!L1316, 0)</f>
        <v>16151.035011041069</v>
      </c>
      <c r="M377" s="140">
        <f>IFERROR(I377*'Planning sheet'!M1316, 0)</f>
        <v>29457.066161732946</v>
      </c>
      <c r="N377" s="140">
        <f>IFERROR(I377*'Planning sheet'!N1316, 0)</f>
        <v>29457.066161732946</v>
      </c>
      <c r="O377" s="140">
        <f>IFERROR(I377*'Planning sheet'!O1316, 0)</f>
        <v>29457.066161732946</v>
      </c>
      <c r="P377" s="140">
        <f>IFERROR(I377*'Planning sheet'!P1316, 0)</f>
        <v>29457.066161732946</v>
      </c>
      <c r="Q377" s="140">
        <f>IFERROR(I377*'Planning sheet'!Q1316, 0)</f>
        <v>42838.819426089372</v>
      </c>
      <c r="R377" s="140">
        <f>IFERROR(I377*'Planning sheet'!R1316, 0)</f>
        <v>29457.066161732946</v>
      </c>
      <c r="S377" s="140">
        <f>IFERROR(I377*'Planning sheet'!S1316, 0)</f>
        <v>30126.153824950768</v>
      </c>
      <c r="T377" s="140">
        <f>IFERROR(I377*'Planning sheet'!T1316, 0)</f>
        <v>30126.153824950768</v>
      </c>
      <c r="U377" s="140">
        <f>IFERROR(I377*'Planning sheet'!U1316, 0)</f>
        <v>30126.153824950768</v>
      </c>
      <c r="V377" s="140">
        <f>IFERROR(I377*'Planning sheet'!V1316, 0)</f>
        <v>30126.153824950768</v>
      </c>
      <c r="W377" s="140">
        <f>IFERROR(I377*'Planning sheet'!W1316, 0)</f>
        <v>30126.153824950768</v>
      </c>
    </row>
    <row r="378" spans="1:23" s="136" customFormat="1" ht="15.75" thickBot="1" x14ac:dyDescent="0.3">
      <c r="A378" s="136">
        <v>600008402</v>
      </c>
      <c r="B378" s="136" t="s">
        <v>418</v>
      </c>
      <c r="C378" s="136" t="s">
        <v>227</v>
      </c>
      <c r="D378" s="136" t="s">
        <v>21</v>
      </c>
      <c r="E378" s="136" t="s">
        <v>212</v>
      </c>
      <c r="F378" s="136" t="s">
        <v>338</v>
      </c>
      <c r="G378" s="136" t="s">
        <v>353</v>
      </c>
      <c r="H378" s="142" t="s">
        <v>697</v>
      </c>
      <c r="I378" s="142">
        <v>443.3</v>
      </c>
      <c r="J378" s="142"/>
      <c r="K378" s="142">
        <v>5319.6</v>
      </c>
      <c r="L378" s="142">
        <f>IFERROR(I378*'Planning sheet'!L1318, 0)</f>
        <v>11097.274876446536</v>
      </c>
      <c r="M378" s="142">
        <f>IFERROR(I378*'Planning sheet'!M1318, 0)</f>
        <v>11083.592829110728</v>
      </c>
      <c r="N378" s="142">
        <f>IFERROR(I378*'Planning sheet'!N1318, 0)</f>
        <v>11069.910781774921</v>
      </c>
      <c r="O378" s="142">
        <f>IFERROR(I378*'Planning sheet'!O1318, 0)</f>
        <v>11056.228734439115</v>
      </c>
      <c r="P378" s="142">
        <f>IFERROR(I378*'Planning sheet'!P1318, 0)</f>
        <v>11042.546687103308</v>
      </c>
      <c r="Q378" s="142">
        <f>IFERROR(I378*'Planning sheet'!Q1318, 0)</f>
        <v>11028.864639767504</v>
      </c>
      <c r="R378" s="142">
        <f>IFERROR(I378*'Planning sheet'!R1318, 0)</f>
        <v>11015.182592431698</v>
      </c>
      <c r="S378" s="142">
        <f>IFERROR(I378*'Planning sheet'!S1318, 0)</f>
        <v>11001.500545095891</v>
      </c>
      <c r="T378" s="142">
        <f>IFERROR(I378*'Planning sheet'!T1318, 0)</f>
        <v>10987.818497760085</v>
      </c>
      <c r="U378" s="142">
        <f>IFERROR(I378*'Planning sheet'!U1318, 0)</f>
        <v>10974.136450424277</v>
      </c>
      <c r="V378" s="142">
        <f>IFERROR(I378*'Planning sheet'!V1318, 0)</f>
        <v>10960.454403088472</v>
      </c>
      <c r="W378" s="142">
        <f>IFERROR(I378*'Planning sheet'!W1318, 0)</f>
        <v>10946.772355752664</v>
      </c>
    </row>
    <row r="379" spans="1:23" s="138" customFormat="1" x14ac:dyDescent="0.25">
      <c r="A379" s="138">
        <v>600008421</v>
      </c>
      <c r="B379" s="138" t="s">
        <v>420</v>
      </c>
      <c r="C379" s="138" t="s">
        <v>227</v>
      </c>
      <c r="D379" s="138" t="s">
        <v>187</v>
      </c>
      <c r="E379" s="138" t="s">
        <v>316</v>
      </c>
      <c r="F379" s="138" t="s">
        <v>317</v>
      </c>
      <c r="G379" s="138" t="s">
        <v>186</v>
      </c>
      <c r="H379" s="143" t="s">
        <v>696</v>
      </c>
      <c r="I379" s="143" t="s">
        <v>148</v>
      </c>
      <c r="J379" s="143"/>
      <c r="K379" s="143"/>
      <c r="L379" s="143">
        <f>IFERROR(I379*'Planning sheet'!L1327, 0)</f>
        <v>0</v>
      </c>
      <c r="M379" s="143">
        <f>IFERROR(I379*'Planning sheet'!M1327, 0)</f>
        <v>0</v>
      </c>
      <c r="N379" s="143">
        <f>IFERROR(I379*'Planning sheet'!N1327, 0)</f>
        <v>0</v>
      </c>
      <c r="O379" s="143">
        <f>IFERROR(I379*'Planning sheet'!O1327, 0)</f>
        <v>0</v>
      </c>
      <c r="P379" s="143">
        <f>IFERROR(I379*'Planning sheet'!P1327, 0)</f>
        <v>0</v>
      </c>
      <c r="Q379" s="143">
        <f>IFERROR(I379*'Planning sheet'!Q1327, 0)</f>
        <v>0</v>
      </c>
      <c r="R379" s="143">
        <f>IFERROR(I379*'Planning sheet'!R1327, 0)</f>
        <v>0</v>
      </c>
      <c r="S379" s="143">
        <f>IFERROR(I379*'Planning sheet'!S1327, 0)</f>
        <v>0</v>
      </c>
      <c r="T379" s="143">
        <f>IFERROR(I379*'Planning sheet'!T1327, 0)</f>
        <v>0</v>
      </c>
      <c r="U379" s="143">
        <f>IFERROR(I379*'Planning sheet'!U1327, 0)</f>
        <v>0</v>
      </c>
      <c r="V379" s="143">
        <f>IFERROR(I379*'Planning sheet'!V1327, 0)</f>
        <v>0</v>
      </c>
      <c r="W379" s="143">
        <f>IFERROR(I379*'Planning sheet'!W1327, 0)</f>
        <v>0</v>
      </c>
    </row>
    <row r="380" spans="1:23" s="136" customFormat="1" x14ac:dyDescent="0.25">
      <c r="A380" s="136">
        <v>600008421</v>
      </c>
      <c r="B380" s="136" t="s">
        <v>420</v>
      </c>
      <c r="C380" s="136" t="s">
        <v>227</v>
      </c>
      <c r="D380" s="136" t="s">
        <v>187</v>
      </c>
      <c r="E380" s="136" t="s">
        <v>316</v>
      </c>
      <c r="F380" s="136" t="s">
        <v>317</v>
      </c>
      <c r="G380" s="136" t="s">
        <v>186</v>
      </c>
      <c r="H380" s="142" t="s">
        <v>697</v>
      </c>
      <c r="I380" s="142">
        <v>0</v>
      </c>
      <c r="J380" s="142"/>
      <c r="K380" s="142">
        <v>0</v>
      </c>
      <c r="L380" s="142">
        <f>IFERROR(I380*'Planning sheet'!L1328, 0)</f>
        <v>0</v>
      </c>
      <c r="M380" s="142">
        <f>IFERROR(I380*'Planning sheet'!M1328, 0)</f>
        <v>0</v>
      </c>
      <c r="N380" s="142">
        <f>IFERROR(I380*'Planning sheet'!N1328, 0)</f>
        <v>0</v>
      </c>
      <c r="O380" s="142">
        <f>IFERROR(I380*'Planning sheet'!O1328, 0)</f>
        <v>0</v>
      </c>
      <c r="P380" s="142">
        <f>IFERROR(I380*'Planning sheet'!P1328, 0)</f>
        <v>0</v>
      </c>
      <c r="Q380" s="142">
        <f>IFERROR(I380*'Planning sheet'!Q1328, 0)</f>
        <v>0</v>
      </c>
      <c r="R380" s="142">
        <f>IFERROR(I380*'Planning sheet'!R1328, 0)</f>
        <v>0</v>
      </c>
      <c r="S380" s="142">
        <f>IFERROR(I380*'Planning sheet'!S1328, 0)</f>
        <v>0</v>
      </c>
      <c r="T380" s="142">
        <f>IFERROR(I380*'Planning sheet'!T1328, 0)</f>
        <v>0</v>
      </c>
      <c r="U380" s="142">
        <f>IFERROR(I380*'Planning sheet'!U1328, 0)</f>
        <v>0</v>
      </c>
      <c r="V380" s="142">
        <f>IFERROR(I380*'Planning sheet'!V1328, 0)</f>
        <v>0</v>
      </c>
      <c r="W380" s="142">
        <f>IFERROR(I380*'Planning sheet'!W1328, 0)</f>
        <v>0</v>
      </c>
    </row>
    <row r="381" spans="1:23" ht="15.75" thickBot="1" x14ac:dyDescent="0.3">
      <c r="A381">
        <v>600008421</v>
      </c>
      <c r="B381" t="s">
        <v>420</v>
      </c>
      <c r="C381" t="s">
        <v>227</v>
      </c>
      <c r="D381" t="s">
        <v>187</v>
      </c>
      <c r="E381" t="s">
        <v>316</v>
      </c>
      <c r="F381" t="s">
        <v>317</v>
      </c>
      <c r="G381" t="s">
        <v>186</v>
      </c>
      <c r="H381" s="32" t="s">
        <v>699</v>
      </c>
      <c r="I381" s="32" t="s">
        <v>148</v>
      </c>
      <c r="J381" s="32"/>
      <c r="K381" s="32"/>
      <c r="L381" s="32">
        <f>IFERROR(I381*'Planning sheet'!L1330, 0)</f>
        <v>0</v>
      </c>
      <c r="M381" s="32">
        <f>IFERROR(I381*'Planning sheet'!M1330, 0)</f>
        <v>0</v>
      </c>
      <c r="N381" s="32">
        <f>IFERROR(I381*'Planning sheet'!N1330, 0)</f>
        <v>0</v>
      </c>
      <c r="O381" s="32">
        <f>IFERROR(I381*'Planning sheet'!O1330, 0)</f>
        <v>0</v>
      </c>
      <c r="P381" s="32">
        <f>IFERROR(I381*'Planning sheet'!P1330, 0)</f>
        <v>0</v>
      </c>
      <c r="Q381" s="32">
        <f>IFERROR(I381*'Planning sheet'!Q1330, 0)</f>
        <v>0</v>
      </c>
      <c r="R381" s="32">
        <f>IFERROR(I381*'Planning sheet'!R1330, 0)</f>
        <v>0</v>
      </c>
      <c r="S381" s="32">
        <f>IFERROR(I381*'Planning sheet'!S1330, 0)</f>
        <v>0</v>
      </c>
      <c r="T381" s="32">
        <f>IFERROR(I381*'Planning sheet'!T1330, 0)</f>
        <v>0</v>
      </c>
      <c r="U381" s="32">
        <f>IFERROR(I381*'Planning sheet'!U1330, 0)</f>
        <v>0</v>
      </c>
      <c r="V381" s="32">
        <f>IFERROR(I381*'Planning sheet'!V1330, 0)</f>
        <v>0</v>
      </c>
      <c r="W381" s="32">
        <f>IFERROR(I381*'Planning sheet'!W1330, 0)</f>
        <v>0</v>
      </c>
    </row>
    <row r="382" spans="1:23" s="138" customFormat="1" x14ac:dyDescent="0.25">
      <c r="A382" s="138">
        <v>600008696</v>
      </c>
      <c r="B382" s="138" t="s">
        <v>422</v>
      </c>
      <c r="C382" s="138" t="s">
        <v>227</v>
      </c>
      <c r="D382" s="138" t="s">
        <v>21</v>
      </c>
      <c r="E382" s="138" t="s">
        <v>328</v>
      </c>
      <c r="F382" s="138" t="s">
        <v>329</v>
      </c>
      <c r="G382" s="138" t="s">
        <v>423</v>
      </c>
      <c r="H382" s="140" t="s">
        <v>683</v>
      </c>
      <c r="I382" s="140">
        <v>865.82132137818246</v>
      </c>
      <c r="J382" s="140"/>
      <c r="K382" s="140"/>
      <c r="L382" s="140">
        <f>IFERROR(I382*'Planning sheet'!L1332, 0)</f>
        <v>1162.2365554494959</v>
      </c>
      <c r="M382" s="140">
        <f>IFERROR(I382*'Planning sheet'!M1332, 0)</f>
        <v>1162.2365554494959</v>
      </c>
      <c r="N382" s="140">
        <f>IFERROR(I382*'Planning sheet'!N1332, 0)</f>
        <v>1162.2365554494959</v>
      </c>
      <c r="O382" s="140">
        <f>IFERROR(I382*'Planning sheet'!O1332, 0)</f>
        <v>1162.2365554494959</v>
      </c>
      <c r="P382" s="140">
        <f>IFERROR(I382*'Planning sheet'!P1332, 0)</f>
        <v>1162.2365554494959</v>
      </c>
      <c r="Q382" s="140">
        <f>IFERROR(I382*'Planning sheet'!Q1332, 0)</f>
        <v>1162.2365554494959</v>
      </c>
      <c r="R382" s="140">
        <f>IFERROR(I382*'Planning sheet'!R1332, 0)</f>
        <v>1162.2365554494959</v>
      </c>
      <c r="S382" s="140">
        <f>IFERROR(I382*'Planning sheet'!S1332, 0)</f>
        <v>1162.2365554494959</v>
      </c>
      <c r="T382" s="140">
        <f>IFERROR(I382*'Planning sheet'!T1332, 0)</f>
        <v>1162.2365554494959</v>
      </c>
      <c r="U382" s="140">
        <f>IFERROR(I382*'Planning sheet'!U1332, 0)</f>
        <v>1162.2365554494959</v>
      </c>
      <c r="V382" s="140">
        <f>IFERROR(I382*'Planning sheet'!V1332, 0)</f>
        <v>1162.2365554494959</v>
      </c>
      <c r="W382" s="140">
        <f>IFERROR(I382*'Planning sheet'!W1332, 0)</f>
        <v>1162.2365554494959</v>
      </c>
    </row>
    <row r="383" spans="1:23" s="136" customFormat="1" ht="15.75" thickBot="1" x14ac:dyDescent="0.3">
      <c r="A383" s="136">
        <v>600008696</v>
      </c>
      <c r="B383" s="136" t="s">
        <v>422</v>
      </c>
      <c r="C383" s="136" t="s">
        <v>227</v>
      </c>
      <c r="D383" s="136" t="s">
        <v>21</v>
      </c>
      <c r="E383" s="136" t="s">
        <v>328</v>
      </c>
      <c r="F383" s="136" t="s">
        <v>329</v>
      </c>
      <c r="G383" s="136" t="s">
        <v>423</v>
      </c>
      <c r="H383" s="142" t="s">
        <v>697</v>
      </c>
      <c r="I383" s="142">
        <v>747.65066666666667</v>
      </c>
      <c r="J383" s="142"/>
      <c r="K383" s="142">
        <v>2803.69</v>
      </c>
      <c r="L383" s="142">
        <f>IFERROR(I383*'Planning sheet'!L1334, 0)</f>
        <v>1800.0800009726856</v>
      </c>
      <c r="M383" s="142">
        <f>IFERROR(I383*'Planning sheet'!M1334, 0)</f>
        <v>796.47000194537111</v>
      </c>
      <c r="N383" s="142">
        <f>IFERROR(I383*'Planning sheet'!N1334, 0)</f>
        <v>727.42333625138997</v>
      </c>
      <c r="O383" s="142">
        <f>IFERROR(I383*'Planning sheet'!O1334, 0)</f>
        <v>658.37667055740883</v>
      </c>
      <c r="P383" s="142">
        <f>IFERROR(I383*'Planning sheet'!P1334, 0)</f>
        <v>589.33000486342769</v>
      </c>
      <c r="Q383" s="142">
        <f>IFERROR(I383*'Planning sheet'!Q1334, 0)</f>
        <v>520.28333916944655</v>
      </c>
      <c r="R383" s="142">
        <f>IFERROR(I383*'Planning sheet'!R1334, 0)</f>
        <v>451.23667347546547</v>
      </c>
      <c r="S383" s="142">
        <f>IFERROR(I383*'Planning sheet'!S1334, 0)</f>
        <v>382.19000778148438</v>
      </c>
      <c r="T383" s="142">
        <f>IFERROR(I383*'Planning sheet'!T1334, 0)</f>
        <v>313.14334208750324</v>
      </c>
      <c r="U383" s="142">
        <f>IFERROR(I383*'Planning sheet'!U1334, 0)</f>
        <v>244.0966763935221</v>
      </c>
      <c r="V383" s="142">
        <f>IFERROR(I383*'Planning sheet'!V1334, 0)</f>
        <v>175.05001069954099</v>
      </c>
      <c r="W383" s="142">
        <f>IFERROR(I383*'Planning sheet'!W1334, 0)</f>
        <v>106.00334500555986</v>
      </c>
    </row>
    <row r="384" spans="1:23" s="138" customFormat="1" x14ac:dyDescent="0.25">
      <c r="A384" s="138">
        <v>600008971</v>
      </c>
      <c r="B384" s="138" t="s">
        <v>425</v>
      </c>
      <c r="C384" s="138" t="s">
        <v>227</v>
      </c>
      <c r="D384" s="138" t="s">
        <v>51</v>
      </c>
      <c r="E384" s="138" t="s">
        <v>399</v>
      </c>
      <c r="F384" s="138" t="s">
        <v>400</v>
      </c>
      <c r="G384" s="138" t="s">
        <v>426</v>
      </c>
      <c r="H384" s="140" t="s">
        <v>683</v>
      </c>
      <c r="I384" s="140">
        <v>214.60242954324585</v>
      </c>
      <c r="J384" s="140"/>
      <c r="K384" s="140"/>
      <c r="L384" s="140">
        <f>IFERROR(I384*'Planning sheet'!L1343, 0)</f>
        <v>0</v>
      </c>
      <c r="M384" s="140">
        <f>IFERROR(I384*'Planning sheet'!M1343, 0)</f>
        <v>0</v>
      </c>
      <c r="N384" s="140">
        <f>IFERROR(I384*'Planning sheet'!N1343, 0)</f>
        <v>0</v>
      </c>
      <c r="O384" s="140">
        <f>IFERROR(I384*'Planning sheet'!O1343, 0)</f>
        <v>0</v>
      </c>
      <c r="P384" s="140">
        <f>IFERROR(I384*'Planning sheet'!P1343, 0)</f>
        <v>0</v>
      </c>
      <c r="Q384" s="140">
        <f>IFERROR(I384*'Planning sheet'!Q1343, 0)</f>
        <v>0</v>
      </c>
      <c r="R384" s="140">
        <f>IFERROR(I384*'Planning sheet'!R1343, 0)</f>
        <v>0</v>
      </c>
      <c r="S384" s="140">
        <f>IFERROR(I384*'Planning sheet'!S1343, 0)</f>
        <v>0</v>
      </c>
      <c r="T384" s="140">
        <f>IFERROR(I384*'Planning sheet'!T1343, 0)</f>
        <v>0</v>
      </c>
      <c r="U384" s="140">
        <f>IFERROR(I384*'Planning sheet'!U1343, 0)</f>
        <v>0</v>
      </c>
      <c r="V384" s="140">
        <f>IFERROR(I384*'Planning sheet'!V1343, 0)</f>
        <v>0</v>
      </c>
      <c r="W384" s="140">
        <f>IFERROR(I384*'Planning sheet'!W1343, 0)</f>
        <v>0</v>
      </c>
    </row>
    <row r="385" spans="1:23" s="136" customFormat="1" ht="15.75" thickBot="1" x14ac:dyDescent="0.3">
      <c r="A385" s="136">
        <v>600008971</v>
      </c>
      <c r="B385" s="136" t="s">
        <v>425</v>
      </c>
      <c r="C385" s="136" t="s">
        <v>227</v>
      </c>
      <c r="D385" s="136" t="s">
        <v>51</v>
      </c>
      <c r="E385" s="136" t="s">
        <v>399</v>
      </c>
      <c r="F385" s="136" t="s">
        <v>400</v>
      </c>
      <c r="G385" s="136" t="s">
        <v>426</v>
      </c>
      <c r="H385" s="142" t="s">
        <v>697</v>
      </c>
      <c r="I385" s="142">
        <v>0</v>
      </c>
      <c r="J385" s="142"/>
      <c r="K385" s="142">
        <v>0</v>
      </c>
      <c r="L385" s="142">
        <f>IFERROR(I385*'Planning sheet'!L1345, 0)</f>
        <v>0</v>
      </c>
      <c r="M385" s="142">
        <f>IFERROR(I385*'Planning sheet'!M1345, 0)</f>
        <v>0</v>
      </c>
      <c r="N385" s="142">
        <f>IFERROR(I385*'Planning sheet'!N1345, 0)</f>
        <v>0</v>
      </c>
      <c r="O385" s="142">
        <f>IFERROR(I385*'Planning sheet'!O1345, 0)</f>
        <v>0</v>
      </c>
      <c r="P385" s="142">
        <f>IFERROR(I385*'Planning sheet'!P1345, 0)</f>
        <v>0</v>
      </c>
      <c r="Q385" s="142">
        <f>IFERROR(I385*'Planning sheet'!Q1345, 0)</f>
        <v>0</v>
      </c>
      <c r="R385" s="142">
        <f>IFERROR(I385*'Planning sheet'!R1345, 0)</f>
        <v>0</v>
      </c>
      <c r="S385" s="142">
        <f>IFERROR(I385*'Planning sheet'!S1345, 0)</f>
        <v>0</v>
      </c>
      <c r="T385" s="142">
        <f>IFERROR(I385*'Planning sheet'!T1345, 0)</f>
        <v>0</v>
      </c>
      <c r="U385" s="142">
        <f>IFERROR(I385*'Planning sheet'!U1345, 0)</f>
        <v>0</v>
      </c>
      <c r="V385" s="142">
        <f>IFERROR(I385*'Planning sheet'!V1345, 0)</f>
        <v>0</v>
      </c>
      <c r="W385" s="142">
        <f>IFERROR(I385*'Planning sheet'!W1345, 0)</f>
        <v>0</v>
      </c>
    </row>
    <row r="386" spans="1:23" s="138" customFormat="1" x14ac:dyDescent="0.25">
      <c r="A386" s="138">
        <v>600009121</v>
      </c>
      <c r="B386" s="138" t="s">
        <v>428</v>
      </c>
      <c r="C386" s="138" t="s">
        <v>227</v>
      </c>
      <c r="D386" s="138" t="s">
        <v>21</v>
      </c>
      <c r="E386" s="138" t="s">
        <v>212</v>
      </c>
      <c r="F386" s="138" t="s">
        <v>338</v>
      </c>
      <c r="G386" s="138" t="s">
        <v>416</v>
      </c>
      <c r="H386" s="140" t="s">
        <v>683</v>
      </c>
      <c r="I386" s="140">
        <v>673.97089345003644</v>
      </c>
      <c r="J386" s="140"/>
      <c r="K386" s="140"/>
      <c r="L386" s="140">
        <f>IFERROR(I386*'Planning sheet'!L1354, 0)</f>
        <v>0</v>
      </c>
      <c r="M386" s="140">
        <f>IFERROR(I386*'Planning sheet'!M1354, 0)</f>
        <v>2999.2805228723009</v>
      </c>
      <c r="N386" s="140">
        <f>IFERROR(I386*'Planning sheet'!N1354, 0)</f>
        <v>3144.8643893769522</v>
      </c>
      <c r="O386" s="140">
        <f>IFERROR(I386*'Planning sheet'!O1354, 0)</f>
        <v>19349.226474823994</v>
      </c>
      <c r="P386" s="140">
        <f>IFERROR(I386*'Planning sheet'!P1354, 0)</f>
        <v>3164.5110210250646</v>
      </c>
      <c r="Q386" s="140">
        <f>IFERROR(I386*'Planning sheet'!Q1354, 0)</f>
        <v>3174.3343368491201</v>
      </c>
      <c r="R386" s="140">
        <f>IFERROR(I386*'Planning sheet'!R1354, 0)</f>
        <v>19339.81246382594</v>
      </c>
      <c r="S386" s="140">
        <f>IFERROR(I386*'Planning sheet'!S1354, 0)</f>
        <v>3174.3343368491201</v>
      </c>
      <c r="T386" s="140">
        <f>IFERROR(I386*'Planning sheet'!T1354, 0)</f>
        <v>3144.2988128090792</v>
      </c>
      <c r="U386" s="140">
        <f>IFERROR(I386*'Planning sheet'!U1354, 0)</f>
        <v>19318.164942735249</v>
      </c>
      <c r="V386" s="140">
        <f>IFERROR(I386*'Planning sheet'!V1354, 0)</f>
        <v>3144.3586175121918</v>
      </c>
      <c r="W386" s="140">
        <f>IFERROR(I386*'Planning sheet'!W1354, 0)</f>
        <v>3142.8634999343735</v>
      </c>
    </row>
    <row r="387" spans="1:23" s="136" customFormat="1" ht="15.75" thickBot="1" x14ac:dyDescent="0.3">
      <c r="A387" s="136">
        <v>600009121</v>
      </c>
      <c r="B387" s="136" t="s">
        <v>428</v>
      </c>
      <c r="C387" s="136" t="s">
        <v>227</v>
      </c>
      <c r="D387" s="136" t="s">
        <v>21</v>
      </c>
      <c r="E387" s="136" t="s">
        <v>212</v>
      </c>
      <c r="F387" s="136" t="s">
        <v>338</v>
      </c>
      <c r="G387" s="136" t="s">
        <v>416</v>
      </c>
      <c r="H387" s="142" t="s">
        <v>697</v>
      </c>
      <c r="I387" s="142">
        <v>404.07976190476188</v>
      </c>
      <c r="J387" s="142"/>
      <c r="K387" s="142">
        <v>6788.54</v>
      </c>
      <c r="L387" s="142">
        <f>IFERROR(I387*'Planning sheet'!L1356, 0)</f>
        <v>9697.9142857142851</v>
      </c>
      <c r="M387" s="142">
        <f>IFERROR(I387*'Planning sheet'!M1356, 0)</f>
        <v>9839.2762236066064</v>
      </c>
      <c r="N387" s="142">
        <f>IFERROR(I387*'Planning sheet'!N1356, 0)</f>
        <v>9893.3532435802354</v>
      </c>
      <c r="O387" s="142">
        <f>IFERROR(I387*'Planning sheet'!O1356, 0)</f>
        <v>9930.0069331468912</v>
      </c>
      <c r="P387" s="142">
        <f>IFERROR(I387*'Planning sheet'!P1356, 0)</f>
        <v>9972.3048001693278</v>
      </c>
      <c r="Q387" s="142">
        <f>IFERROR(I387*'Planning sheet'!Q1356, 0)</f>
        <v>10008.71309071617</v>
      </c>
      <c r="R387" s="142">
        <f>IFERROR(I387*'Planning sheet'!R1356, 0)</f>
        <v>10051.010957738605</v>
      </c>
      <c r="S387" s="142">
        <f>IFERROR(I387*'Planning sheet'!S1356, 0)</f>
        <v>10087.419248285447</v>
      </c>
      <c r="T387" s="142">
        <f>IFERROR(I387*'Planning sheet'!T1356, 0)</f>
        <v>10141.835360120618</v>
      </c>
      <c r="U387" s="142">
        <f>IFERROR(I387*'Planning sheet'!U1356, 0)</f>
        <v>9712.2163005960465</v>
      </c>
      <c r="V387" s="142">
        <f>IFERROR(I387*'Planning sheet'!V1356, 0)</f>
        <v>9766.5965564759699</v>
      </c>
      <c r="W387" s="142">
        <f>IFERROR(I387*'Planning sheet'!W1356, 0)</f>
        <v>9821.8732112371144</v>
      </c>
    </row>
    <row r="388" spans="1:23" s="138" customFormat="1" x14ac:dyDescent="0.25">
      <c r="A388" s="138">
        <v>600010048</v>
      </c>
      <c r="B388" s="138" t="s">
        <v>420</v>
      </c>
      <c r="C388" s="138" t="s">
        <v>227</v>
      </c>
      <c r="D388" s="138" t="s">
        <v>187</v>
      </c>
      <c r="E388" s="138" t="s">
        <v>316</v>
      </c>
      <c r="F388" s="138" t="s">
        <v>317</v>
      </c>
      <c r="G388" s="138" t="s">
        <v>186</v>
      </c>
      <c r="H388" s="140" t="s">
        <v>683</v>
      </c>
      <c r="I388" s="140" t="s">
        <v>148</v>
      </c>
      <c r="J388" s="140"/>
      <c r="K388" s="140"/>
      <c r="L388" s="140">
        <f>IFERROR(I388*'Planning sheet'!L1365, 0)</f>
        <v>0</v>
      </c>
      <c r="M388" s="140">
        <f>IFERROR(I388*'Planning sheet'!M1365, 0)</f>
        <v>0</v>
      </c>
      <c r="N388" s="140">
        <f>IFERROR(I388*'Planning sheet'!N1365, 0)</f>
        <v>0</v>
      </c>
      <c r="O388" s="140">
        <f>IFERROR(I388*'Planning sheet'!O1365, 0)</f>
        <v>0</v>
      </c>
      <c r="P388" s="140">
        <f>IFERROR(I388*'Planning sheet'!P1365, 0)</f>
        <v>0</v>
      </c>
      <c r="Q388" s="140">
        <f>IFERROR(I388*'Planning sheet'!Q1365, 0)</f>
        <v>0</v>
      </c>
      <c r="R388" s="140">
        <f>IFERROR(I388*'Planning sheet'!R1365, 0)</f>
        <v>0</v>
      </c>
      <c r="S388" s="140">
        <f>IFERROR(I388*'Planning sheet'!S1365, 0)</f>
        <v>0</v>
      </c>
      <c r="T388" s="140">
        <f>IFERROR(I388*'Planning sheet'!T1365, 0)</f>
        <v>0</v>
      </c>
      <c r="U388" s="140">
        <f>IFERROR(I388*'Planning sheet'!U1365, 0)</f>
        <v>0</v>
      </c>
      <c r="V388" s="140">
        <f>IFERROR(I388*'Planning sheet'!V1365, 0)</f>
        <v>0</v>
      </c>
      <c r="W388" s="140">
        <f>IFERROR(I388*'Planning sheet'!W1365, 0)</f>
        <v>0</v>
      </c>
    </row>
    <row r="389" spans="1:23" x14ac:dyDescent="0.25">
      <c r="A389">
        <v>600010048</v>
      </c>
      <c r="B389" t="s">
        <v>420</v>
      </c>
      <c r="C389" t="s">
        <v>227</v>
      </c>
      <c r="D389" t="s">
        <v>187</v>
      </c>
      <c r="E389" t="s">
        <v>316</v>
      </c>
      <c r="F389" t="s">
        <v>317</v>
      </c>
      <c r="G389" t="s">
        <v>186</v>
      </c>
      <c r="H389" s="141" t="s">
        <v>696</v>
      </c>
      <c r="I389" s="141" t="s">
        <v>148</v>
      </c>
      <c r="J389" s="141"/>
      <c r="K389" s="141"/>
      <c r="L389" s="141">
        <f>IFERROR(I389*'Planning sheet'!L1366, 0)</f>
        <v>0</v>
      </c>
      <c r="M389" s="141">
        <f>IFERROR(I389*'Planning sheet'!M1366, 0)</f>
        <v>0</v>
      </c>
      <c r="N389" s="141">
        <f>IFERROR(I389*'Planning sheet'!N1366, 0)</f>
        <v>0</v>
      </c>
      <c r="O389" s="141">
        <f>IFERROR(I389*'Planning sheet'!O1366, 0)</f>
        <v>0</v>
      </c>
      <c r="P389" s="141">
        <f>IFERROR(I389*'Planning sheet'!P1366, 0)</f>
        <v>0</v>
      </c>
      <c r="Q389" s="141">
        <f>IFERROR(I389*'Planning sheet'!Q1366, 0)</f>
        <v>0</v>
      </c>
      <c r="R389" s="141">
        <f>IFERROR(I389*'Planning sheet'!R1366, 0)</f>
        <v>0</v>
      </c>
      <c r="S389" s="141">
        <f>IFERROR(I389*'Planning sheet'!S1366, 0)</f>
        <v>0</v>
      </c>
      <c r="T389" s="141">
        <f>IFERROR(I389*'Planning sheet'!T1366, 0)</f>
        <v>0</v>
      </c>
      <c r="U389" s="141">
        <f>IFERROR(I389*'Planning sheet'!U1366, 0)</f>
        <v>0</v>
      </c>
      <c r="V389" s="141">
        <f>IFERROR(I389*'Planning sheet'!V1366, 0)</f>
        <v>0</v>
      </c>
      <c r="W389" s="141">
        <f>IFERROR(I389*'Planning sheet'!W1366, 0)</f>
        <v>0</v>
      </c>
    </row>
    <row r="390" spans="1:23" s="136" customFormat="1" x14ac:dyDescent="0.25">
      <c r="A390" s="136">
        <v>600010048</v>
      </c>
      <c r="B390" s="136" t="s">
        <v>420</v>
      </c>
      <c r="C390" s="136" t="s">
        <v>227</v>
      </c>
      <c r="D390" s="136" t="s">
        <v>187</v>
      </c>
      <c r="E390" s="136" t="s">
        <v>316</v>
      </c>
      <c r="F390" s="136" t="s">
        <v>317</v>
      </c>
      <c r="G390" s="136" t="s">
        <v>186</v>
      </c>
      <c r="H390" s="142" t="s">
        <v>697</v>
      </c>
      <c r="I390" s="142">
        <v>0</v>
      </c>
      <c r="J390" s="142"/>
      <c r="K390" s="142">
        <v>0</v>
      </c>
      <c r="L390" s="142">
        <f>IFERROR(I390*'Planning sheet'!L1367, 0)</f>
        <v>0</v>
      </c>
      <c r="M390" s="142">
        <f>IFERROR(I390*'Planning sheet'!M1367, 0)</f>
        <v>0</v>
      </c>
      <c r="N390" s="142">
        <f>IFERROR(I390*'Planning sheet'!N1367, 0)</f>
        <v>0</v>
      </c>
      <c r="O390" s="142">
        <f>IFERROR(I390*'Planning sheet'!O1367, 0)</f>
        <v>0</v>
      </c>
      <c r="P390" s="142">
        <f>IFERROR(I390*'Planning sheet'!P1367, 0)</f>
        <v>0</v>
      </c>
      <c r="Q390" s="142">
        <f>IFERROR(I390*'Planning sheet'!Q1367, 0)</f>
        <v>0</v>
      </c>
      <c r="R390" s="142">
        <f>IFERROR(I390*'Planning sheet'!R1367, 0)</f>
        <v>0</v>
      </c>
      <c r="S390" s="142">
        <f>IFERROR(I390*'Planning sheet'!S1367, 0)</f>
        <v>0</v>
      </c>
      <c r="T390" s="142">
        <f>IFERROR(I390*'Planning sheet'!T1367, 0)</f>
        <v>0</v>
      </c>
      <c r="U390" s="142">
        <f>IFERROR(I390*'Planning sheet'!U1367, 0)</f>
        <v>0</v>
      </c>
      <c r="V390" s="142">
        <f>IFERROR(I390*'Planning sheet'!V1367, 0)</f>
        <v>0</v>
      </c>
      <c r="W390" s="142">
        <f>IFERROR(I390*'Planning sheet'!W1367, 0)</f>
        <v>0</v>
      </c>
    </row>
    <row r="391" spans="1:23" ht="15.75" thickBot="1" x14ac:dyDescent="0.3">
      <c r="A391">
        <v>600010048</v>
      </c>
      <c r="B391" t="s">
        <v>420</v>
      </c>
      <c r="C391" t="s">
        <v>227</v>
      </c>
      <c r="D391" t="s">
        <v>187</v>
      </c>
      <c r="E391" t="s">
        <v>316</v>
      </c>
      <c r="F391" t="s">
        <v>317</v>
      </c>
      <c r="G391" t="s">
        <v>186</v>
      </c>
      <c r="H391" s="32" t="s">
        <v>699</v>
      </c>
      <c r="I391" s="32" t="s">
        <v>148</v>
      </c>
      <c r="J391" s="32"/>
      <c r="K391" s="32"/>
      <c r="L391" s="32">
        <f>IFERROR(I391*'Planning sheet'!L1369, 0)</f>
        <v>0</v>
      </c>
      <c r="M391" s="32">
        <f>IFERROR(I391*'Planning sheet'!M1369, 0)</f>
        <v>0</v>
      </c>
      <c r="N391" s="32">
        <f>IFERROR(I391*'Planning sheet'!N1369, 0)</f>
        <v>0</v>
      </c>
      <c r="O391" s="32">
        <f>IFERROR(I391*'Planning sheet'!O1369, 0)</f>
        <v>0</v>
      </c>
      <c r="P391" s="32">
        <f>IFERROR(I391*'Planning sheet'!P1369, 0)</f>
        <v>0</v>
      </c>
      <c r="Q391" s="32">
        <f>IFERROR(I391*'Planning sheet'!Q1369, 0)</f>
        <v>0</v>
      </c>
      <c r="R391" s="32">
        <f>IFERROR(I391*'Planning sheet'!R1369, 0)</f>
        <v>0</v>
      </c>
      <c r="S391" s="32">
        <f>IFERROR(I391*'Planning sheet'!S1369, 0)</f>
        <v>0</v>
      </c>
      <c r="T391" s="32">
        <f>IFERROR(I391*'Planning sheet'!T1369, 0)</f>
        <v>0</v>
      </c>
      <c r="U391" s="32">
        <f>IFERROR(I391*'Planning sheet'!U1369, 0)</f>
        <v>0</v>
      </c>
      <c r="V391" s="32">
        <f>IFERROR(I391*'Planning sheet'!V1369, 0)</f>
        <v>0</v>
      </c>
      <c r="W391" s="32">
        <f>IFERROR(I391*'Planning sheet'!W1369, 0)</f>
        <v>0</v>
      </c>
    </row>
    <row r="392" spans="1:23" s="138" customFormat="1" x14ac:dyDescent="0.25">
      <c r="A392" s="138">
        <v>600010251</v>
      </c>
      <c r="B392" s="138" t="s">
        <v>431</v>
      </c>
      <c r="C392" s="138" t="s">
        <v>227</v>
      </c>
      <c r="D392" s="138" t="s">
        <v>21</v>
      </c>
      <c r="E392" s="138" t="s">
        <v>328</v>
      </c>
      <c r="F392" s="138" t="s">
        <v>356</v>
      </c>
      <c r="G392" s="138" t="s">
        <v>432</v>
      </c>
      <c r="H392" s="140" t="s">
        <v>683</v>
      </c>
      <c r="I392" s="140">
        <v>1258.7194056256187</v>
      </c>
      <c r="J392" s="140"/>
      <c r="K392" s="140"/>
      <c r="L392" s="140">
        <f>IFERROR(I392*'Planning sheet'!L1371, 0)</f>
        <v>10875.205466493326</v>
      </c>
      <c r="M392" s="140">
        <f>IFERROR(I392*'Planning sheet'!M1371, 0)</f>
        <v>8811.0358393793304</v>
      </c>
      <c r="N392" s="140">
        <f>IFERROR(I392*'Planning sheet'!N1371, 0)</f>
        <v>8811.0358393793304</v>
      </c>
      <c r="O392" s="140">
        <f>IFERROR(I392*'Planning sheet'!O1371, 0)</f>
        <v>8811.0358393793304</v>
      </c>
      <c r="P392" s="140">
        <f>IFERROR(I392*'Planning sheet'!P1371, 0)</f>
        <v>8811.0358393793304</v>
      </c>
      <c r="Q392" s="140">
        <f>IFERROR(I392*'Planning sheet'!Q1371, 0)</f>
        <v>8811.0358393793304</v>
      </c>
      <c r="R392" s="140">
        <f>IFERROR(I392*'Planning sheet'!R1371, 0)</f>
        <v>8811.0358393793304</v>
      </c>
      <c r="S392" s="140">
        <f>IFERROR(I392*'Planning sheet'!S1371, 0)</f>
        <v>8811.0358393793304</v>
      </c>
      <c r="T392" s="140">
        <f>IFERROR(I392*'Planning sheet'!T1371, 0)</f>
        <v>8811.0358393793304</v>
      </c>
      <c r="U392" s="140">
        <f>IFERROR(I392*'Planning sheet'!U1371, 0)</f>
        <v>8811.0358393793304</v>
      </c>
      <c r="V392" s="140">
        <f>IFERROR(I392*'Planning sheet'!V1371, 0)</f>
        <v>8811.0358393793304</v>
      </c>
      <c r="W392" s="140">
        <f>IFERROR(I392*'Planning sheet'!W1371, 0)</f>
        <v>8811.0358393793304</v>
      </c>
    </row>
    <row r="393" spans="1:23" s="136" customFormat="1" ht="15.75" thickBot="1" x14ac:dyDescent="0.3">
      <c r="A393" s="136">
        <v>600010251</v>
      </c>
      <c r="B393" s="136" t="s">
        <v>431</v>
      </c>
      <c r="C393" s="136" t="s">
        <v>227</v>
      </c>
      <c r="D393" s="136" t="s">
        <v>21</v>
      </c>
      <c r="E393" s="136" t="s">
        <v>328</v>
      </c>
      <c r="F393" s="136" t="s">
        <v>356</v>
      </c>
      <c r="G393" s="136" t="s">
        <v>432</v>
      </c>
      <c r="H393" s="142" t="s">
        <v>697</v>
      </c>
      <c r="I393" s="142">
        <v>700.86</v>
      </c>
      <c r="J393" s="142"/>
      <c r="K393" s="142">
        <v>2102.58</v>
      </c>
      <c r="L393" s="142">
        <f>IFERROR(I393*'Planning sheet'!L1373, 0)</f>
        <v>252.38209482957294</v>
      </c>
      <c r="M393" s="142">
        <f>IFERROR(I393*'Planning sheet'!M1373, 0)</f>
        <v>252.38209482957294</v>
      </c>
      <c r="N393" s="142">
        <f>IFERROR(I393*'Planning sheet'!N1373, 0)</f>
        <v>252.38209482957294</v>
      </c>
      <c r="O393" s="142">
        <f>IFERROR(I393*'Planning sheet'!O1373, 0)</f>
        <v>252.38209482957294</v>
      </c>
      <c r="P393" s="142">
        <f>IFERROR(I393*'Planning sheet'!P1373, 0)</f>
        <v>252.38209482957294</v>
      </c>
      <c r="Q393" s="142">
        <f>IFERROR(I393*'Planning sheet'!Q1373, 0)</f>
        <v>252.38209482957294</v>
      </c>
      <c r="R393" s="142">
        <f>IFERROR(I393*'Planning sheet'!R1373, 0)</f>
        <v>252.38209482957294</v>
      </c>
      <c r="S393" s="142">
        <f>IFERROR(I393*'Planning sheet'!S1373, 0)</f>
        <v>252.38209482957294</v>
      </c>
      <c r="T393" s="142">
        <f>IFERROR(I393*'Planning sheet'!T1373, 0)</f>
        <v>252.38209482957294</v>
      </c>
      <c r="U393" s="142">
        <f>IFERROR(I393*'Planning sheet'!U1373, 0)</f>
        <v>252.38209482957294</v>
      </c>
      <c r="V393" s="142">
        <f>IFERROR(I393*'Planning sheet'!V1373, 0)</f>
        <v>252.38209482957294</v>
      </c>
      <c r="W393" s="142">
        <f>IFERROR(I393*'Planning sheet'!W1373, 0)</f>
        <v>252.38209482957294</v>
      </c>
    </row>
    <row r="394" spans="1:23" s="138" customFormat="1" x14ac:dyDescent="0.25">
      <c r="A394" s="138">
        <v>600010252</v>
      </c>
      <c r="B394" s="138" t="s">
        <v>434</v>
      </c>
      <c r="C394" s="138" t="s">
        <v>227</v>
      </c>
      <c r="D394" s="138" t="s">
        <v>21</v>
      </c>
      <c r="E394" s="138" t="s">
        <v>328</v>
      </c>
      <c r="F394" s="138" t="s">
        <v>356</v>
      </c>
      <c r="G394" s="138" t="s">
        <v>432</v>
      </c>
      <c r="H394" s="143" t="s">
        <v>696</v>
      </c>
      <c r="I394" s="143" t="s">
        <v>148</v>
      </c>
      <c r="J394" s="143"/>
      <c r="K394" s="143"/>
      <c r="L394" s="143">
        <f>IFERROR(I394*'Planning sheet'!L1381, 0)</f>
        <v>0</v>
      </c>
      <c r="M394" s="143">
        <f>IFERROR(I394*'Planning sheet'!M1381, 0)</f>
        <v>0</v>
      </c>
      <c r="N394" s="143">
        <f>IFERROR(I394*'Planning sheet'!N1381, 0)</f>
        <v>0</v>
      </c>
      <c r="O394" s="143">
        <f>IFERROR(I394*'Planning sheet'!O1381, 0)</f>
        <v>0</v>
      </c>
      <c r="P394" s="143">
        <f>IFERROR(I394*'Planning sheet'!P1381, 0)</f>
        <v>0</v>
      </c>
      <c r="Q394" s="143">
        <f>IFERROR(I394*'Planning sheet'!Q1381, 0)</f>
        <v>0</v>
      </c>
      <c r="R394" s="143">
        <f>IFERROR(I394*'Planning sheet'!R1381, 0)</f>
        <v>0</v>
      </c>
      <c r="S394" s="143">
        <f>IFERROR(I394*'Planning sheet'!S1381, 0)</f>
        <v>0</v>
      </c>
      <c r="T394" s="143">
        <f>IFERROR(I394*'Planning sheet'!T1381, 0)</f>
        <v>0</v>
      </c>
      <c r="U394" s="143">
        <f>IFERROR(I394*'Planning sheet'!U1381, 0)</f>
        <v>0</v>
      </c>
      <c r="V394" s="143">
        <f>IFERROR(I394*'Planning sheet'!V1381, 0)</f>
        <v>0</v>
      </c>
      <c r="W394" s="143">
        <f>IFERROR(I394*'Planning sheet'!W1381, 0)</f>
        <v>0</v>
      </c>
    </row>
    <row r="395" spans="1:23" s="136" customFormat="1" x14ac:dyDescent="0.25">
      <c r="A395" s="136">
        <v>600010252</v>
      </c>
      <c r="B395" s="136" t="s">
        <v>434</v>
      </c>
      <c r="C395" s="136" t="s">
        <v>227</v>
      </c>
      <c r="D395" s="136" t="s">
        <v>21</v>
      </c>
      <c r="E395" s="136" t="s">
        <v>328</v>
      </c>
      <c r="F395" s="136" t="s">
        <v>356</v>
      </c>
      <c r="G395" s="136" t="s">
        <v>432</v>
      </c>
      <c r="H395" s="142" t="s">
        <v>697</v>
      </c>
      <c r="I395" s="142">
        <v>0</v>
      </c>
      <c r="J395" s="142"/>
      <c r="K395" s="142">
        <v>0</v>
      </c>
      <c r="L395" s="142">
        <f>IFERROR(I395*'Planning sheet'!L1382, 0)</f>
        <v>0</v>
      </c>
      <c r="M395" s="142">
        <f>IFERROR(I395*'Planning sheet'!M1382, 0)</f>
        <v>0</v>
      </c>
      <c r="N395" s="142">
        <f>IFERROR(I395*'Planning sheet'!N1382, 0)</f>
        <v>0</v>
      </c>
      <c r="O395" s="142">
        <f>IFERROR(I395*'Planning sheet'!O1382, 0)</f>
        <v>0</v>
      </c>
      <c r="P395" s="142">
        <f>IFERROR(I395*'Planning sheet'!P1382, 0)</f>
        <v>0</v>
      </c>
      <c r="Q395" s="142">
        <f>IFERROR(I395*'Planning sheet'!Q1382, 0)</f>
        <v>0</v>
      </c>
      <c r="R395" s="142">
        <f>IFERROR(I395*'Planning sheet'!R1382, 0)</f>
        <v>0</v>
      </c>
      <c r="S395" s="142">
        <f>IFERROR(I395*'Planning sheet'!S1382, 0)</f>
        <v>0</v>
      </c>
      <c r="T395" s="142">
        <f>IFERROR(I395*'Planning sheet'!T1382, 0)</f>
        <v>0</v>
      </c>
      <c r="U395" s="142">
        <f>IFERROR(I395*'Planning sheet'!U1382, 0)</f>
        <v>0</v>
      </c>
      <c r="V395" s="142">
        <f>IFERROR(I395*'Planning sheet'!V1382, 0)</f>
        <v>0</v>
      </c>
      <c r="W395" s="142">
        <f>IFERROR(I395*'Planning sheet'!W1382, 0)</f>
        <v>0</v>
      </c>
    </row>
    <row r="396" spans="1:23" ht="15.75" thickBot="1" x14ac:dyDescent="0.3">
      <c r="A396">
        <v>600010252</v>
      </c>
      <c r="B396" t="s">
        <v>434</v>
      </c>
      <c r="C396" t="s">
        <v>227</v>
      </c>
      <c r="D396" t="s">
        <v>21</v>
      </c>
      <c r="E396" t="s">
        <v>328</v>
      </c>
      <c r="F396" t="s">
        <v>356</v>
      </c>
      <c r="G396" t="s">
        <v>432</v>
      </c>
      <c r="H396" s="32" t="s">
        <v>699</v>
      </c>
      <c r="I396" s="32" t="s">
        <v>148</v>
      </c>
      <c r="J396" s="32"/>
      <c r="K396" s="32"/>
      <c r="L396" s="32">
        <f>IFERROR(I396*'Planning sheet'!L1384, 0)</f>
        <v>0</v>
      </c>
      <c r="M396" s="32">
        <f>IFERROR(I396*'Planning sheet'!M1384, 0)</f>
        <v>0</v>
      </c>
      <c r="N396" s="32">
        <f>IFERROR(I396*'Planning sheet'!N1384, 0)</f>
        <v>0</v>
      </c>
      <c r="O396" s="32">
        <f>IFERROR(I396*'Planning sheet'!O1384, 0)</f>
        <v>0</v>
      </c>
      <c r="P396" s="32">
        <f>IFERROR(I396*'Planning sheet'!P1384, 0)</f>
        <v>0</v>
      </c>
      <c r="Q396" s="32">
        <f>IFERROR(I396*'Planning sheet'!Q1384, 0)</f>
        <v>0</v>
      </c>
      <c r="R396" s="32">
        <f>IFERROR(I396*'Planning sheet'!R1384, 0)</f>
        <v>0</v>
      </c>
      <c r="S396" s="32">
        <f>IFERROR(I396*'Planning sheet'!S1384, 0)</f>
        <v>0</v>
      </c>
      <c r="T396" s="32">
        <f>IFERROR(I396*'Planning sheet'!T1384, 0)</f>
        <v>0</v>
      </c>
      <c r="U396" s="32">
        <f>IFERROR(I396*'Planning sheet'!U1384, 0)</f>
        <v>0</v>
      </c>
      <c r="V396" s="32">
        <f>IFERROR(I396*'Planning sheet'!V1384, 0)</f>
        <v>0</v>
      </c>
      <c r="W396" s="32">
        <f>IFERROR(I396*'Planning sheet'!W1384, 0)</f>
        <v>0</v>
      </c>
    </row>
    <row r="397" spans="1:23" s="138" customFormat="1" x14ac:dyDescent="0.25">
      <c r="A397" s="138">
        <v>600010264</v>
      </c>
      <c r="B397" s="138" t="s">
        <v>436</v>
      </c>
      <c r="C397" s="138" t="s">
        <v>227</v>
      </c>
      <c r="D397" s="138" t="s">
        <v>21</v>
      </c>
      <c r="E397" s="138" t="s">
        <v>328</v>
      </c>
      <c r="F397" s="138" t="s">
        <v>329</v>
      </c>
      <c r="G397" s="138" t="s">
        <v>344</v>
      </c>
      <c r="H397" s="140" t="s">
        <v>683</v>
      </c>
      <c r="I397" s="140">
        <v>909.94931929886957</v>
      </c>
      <c r="J397" s="140"/>
      <c r="K397" s="140"/>
      <c r="L397" s="140">
        <f>IFERROR(I397*'Planning sheet'!L1386, 0)</f>
        <v>13671.776437271445</v>
      </c>
      <c r="M397" s="140">
        <f>IFERROR(I397*'Planning sheet'!M1386, 0)</f>
        <v>25478.580940368349</v>
      </c>
      <c r="N397" s="140">
        <f>IFERROR(I397*'Planning sheet'!N1386, 0)</f>
        <v>25478.580940368349</v>
      </c>
      <c r="O397" s="140">
        <f>IFERROR(I397*'Planning sheet'!O1386, 0)</f>
        <v>25478.580940368349</v>
      </c>
      <c r="P397" s="140">
        <f>IFERROR(I397*'Planning sheet'!P1386, 0)</f>
        <v>25478.580940368349</v>
      </c>
      <c r="Q397" s="140">
        <f>IFERROR(I397*'Planning sheet'!Q1386, 0)</f>
        <v>25478.580940368349</v>
      </c>
      <c r="R397" s="140">
        <f>IFERROR(I397*'Planning sheet'!R1386, 0)</f>
        <v>25478.580940368349</v>
      </c>
      <c r="S397" s="140">
        <f>IFERROR(I397*'Planning sheet'!S1386, 0)</f>
        <v>25478.580940368349</v>
      </c>
      <c r="T397" s="140">
        <f>IFERROR(I397*'Planning sheet'!T1386, 0)</f>
        <v>25478.580940368349</v>
      </c>
      <c r="U397" s="140">
        <f>IFERROR(I397*'Planning sheet'!U1386, 0)</f>
        <v>25478.580940368349</v>
      </c>
      <c r="V397" s="140">
        <f>IFERROR(I397*'Planning sheet'!V1386, 0)</f>
        <v>25478.580940368349</v>
      </c>
      <c r="W397" s="140">
        <f>IFERROR(I397*'Planning sheet'!W1386, 0)</f>
        <v>25478.580940368349</v>
      </c>
    </row>
    <row r="398" spans="1:23" s="136" customFormat="1" ht="15.75" thickBot="1" x14ac:dyDescent="0.3">
      <c r="A398" s="136">
        <v>600010264</v>
      </c>
      <c r="B398" s="136" t="s">
        <v>436</v>
      </c>
      <c r="C398" s="136" t="s">
        <v>227</v>
      </c>
      <c r="D398" s="136" t="s">
        <v>21</v>
      </c>
      <c r="E398" s="136" t="s">
        <v>328</v>
      </c>
      <c r="F398" s="136" t="s">
        <v>329</v>
      </c>
      <c r="G398" s="136" t="s">
        <v>344</v>
      </c>
      <c r="H398" s="142" t="s">
        <v>697</v>
      </c>
      <c r="I398" s="142">
        <v>872.42037037037028</v>
      </c>
      <c r="J398" s="142"/>
      <c r="K398" s="142">
        <v>785.18</v>
      </c>
      <c r="L398" s="142">
        <f>IFERROR(I398*'Planning sheet'!L1388, 0)</f>
        <v>21439.933940037437</v>
      </c>
      <c r="M398" s="142">
        <f>IFERROR(I398*'Planning sheet'!M1388, 0)</f>
        <v>21352.691903000403</v>
      </c>
      <c r="N398" s="142">
        <f>IFERROR(I398*'Planning sheet'!N1388, 0)</f>
        <v>21265.449865963368</v>
      </c>
      <c r="O398" s="142">
        <f>IFERROR(I398*'Planning sheet'!O1388, 0)</f>
        <v>21178.207828926334</v>
      </c>
      <c r="P398" s="142">
        <f>IFERROR(I398*'Planning sheet'!P1388, 0)</f>
        <v>21090.965791889299</v>
      </c>
      <c r="Q398" s="142">
        <f>IFERROR(I398*'Planning sheet'!Q1388, 0)</f>
        <v>21003.723754852264</v>
      </c>
      <c r="R398" s="142">
        <f>IFERROR(I398*'Planning sheet'!R1388, 0)</f>
        <v>21701.660051148559</v>
      </c>
      <c r="S398" s="142">
        <f>IFERROR(I398*'Planning sheet'!S1388, 0)</f>
        <v>21614.418014111525</v>
      </c>
      <c r="T398" s="142">
        <f>IFERROR(I398*'Planning sheet'!T1388, 0)</f>
        <v>21527.17597707449</v>
      </c>
      <c r="U398" s="142">
        <f>IFERROR(I398*'Planning sheet'!U1388, 0)</f>
        <v>21439.933940037456</v>
      </c>
      <c r="V398" s="142">
        <f>IFERROR(I398*'Planning sheet'!V1388, 0)</f>
        <v>21352.691903000417</v>
      </c>
      <c r="W398" s="142">
        <f>IFERROR(I398*'Planning sheet'!W1388, 0)</f>
        <v>21265.449865963383</v>
      </c>
    </row>
    <row r="399" spans="1:23" s="138" customFormat="1" x14ac:dyDescent="0.25">
      <c r="A399" s="138">
        <v>600010301</v>
      </c>
      <c r="B399" s="138" t="s">
        <v>438</v>
      </c>
      <c r="C399" s="138" t="s">
        <v>227</v>
      </c>
      <c r="D399" s="138" t="s">
        <v>21</v>
      </c>
      <c r="E399" s="138" t="s">
        <v>328</v>
      </c>
      <c r="F399" s="138" t="s">
        <v>329</v>
      </c>
      <c r="G399" s="138" t="s">
        <v>439</v>
      </c>
      <c r="H399" s="140" t="s">
        <v>683</v>
      </c>
      <c r="I399" s="140">
        <v>911.2825400479669</v>
      </c>
      <c r="J399" s="140"/>
      <c r="K399" s="140"/>
      <c r="L399" s="140">
        <f>IFERROR(I399*'Planning sheet'!L1395, 0)</f>
        <v>2336.4369686281784</v>
      </c>
      <c r="M399" s="140">
        <f>IFERROR(I399*'Planning sheet'!M1395, 0)</f>
        <v>5086.1839735458516</v>
      </c>
      <c r="N399" s="140">
        <f>IFERROR(I399*'Planning sheet'!N1395, 0)</f>
        <v>5110.7652381378493</v>
      </c>
      <c r="O399" s="140">
        <f>IFERROR(I399*'Planning sheet'!O1395, 0)</f>
        <v>5122.6485706623298</v>
      </c>
      <c r="P399" s="140">
        <f>IFERROR(I399*'Planning sheet'!P1395, 0)</f>
        <v>5118.7990404079219</v>
      </c>
      <c r="Q399" s="140">
        <f>IFERROR(I399*'Planning sheet'!Q1395, 0)</f>
        <v>5122.8159415429573</v>
      </c>
      <c r="R399" s="140">
        <f>IFERROR(I399*'Planning sheet'!R1395, 0)</f>
        <v>5118.7990404079219</v>
      </c>
      <c r="S399" s="140">
        <f>IFERROR(I399*'Planning sheet'!S1395, 0)</f>
        <v>5122.8159415429573</v>
      </c>
      <c r="T399" s="140">
        <f>IFERROR(I399*'Planning sheet'!T1395, 0)</f>
        <v>5122.8159415429573</v>
      </c>
      <c r="U399" s="140">
        <f>IFERROR(I399*'Planning sheet'!U1395, 0)</f>
        <v>6298.9348879297668</v>
      </c>
      <c r="V399" s="140">
        <f>IFERROR(I399*'Planning sheet'!V1395, 0)</f>
        <v>6303.1191599454287</v>
      </c>
      <c r="W399" s="140">
        <f>IFERROR(I399*'Planning sheet'!W1395, 0)</f>
        <v>6298.9348879297668</v>
      </c>
    </row>
    <row r="400" spans="1:23" s="136" customFormat="1" ht="15.75" thickBot="1" x14ac:dyDescent="0.3">
      <c r="A400" s="136">
        <v>600010301</v>
      </c>
      <c r="B400" s="136" t="s">
        <v>438</v>
      </c>
      <c r="C400" s="136" t="s">
        <v>227</v>
      </c>
      <c r="D400" s="136" t="s">
        <v>21</v>
      </c>
      <c r="E400" s="136" t="s">
        <v>328</v>
      </c>
      <c r="F400" s="136" t="s">
        <v>329</v>
      </c>
      <c r="G400" s="136" t="s">
        <v>439</v>
      </c>
      <c r="H400" s="142" t="s">
        <v>697</v>
      </c>
      <c r="I400" s="142">
        <v>983.53919999999994</v>
      </c>
      <c r="J400" s="142"/>
      <c r="K400" s="142">
        <v>6147.12</v>
      </c>
      <c r="L400" s="142">
        <f>IFERROR(I400*'Planning sheet'!L1397, 0)</f>
        <v>24525.632207546842</v>
      </c>
      <c r="M400" s="142">
        <f>IFERROR(I400*'Planning sheet'!M1397, 0)</f>
        <v>23953.854749478836</v>
      </c>
      <c r="N400" s="142">
        <f>IFERROR(I400*'Planning sheet'!N1397, 0)</f>
        <v>24584.970949558206</v>
      </c>
      <c r="O400" s="142">
        <f>IFERROR(I400*'Planning sheet'!O1397, 0)</f>
        <v>23973.837573758719</v>
      </c>
      <c r="P400" s="142">
        <f>IFERROR(I400*'Planning sheet'!P1397, 0)</f>
        <v>24596.282961976325</v>
      </c>
      <c r="Q400" s="142">
        <f>IFERROR(I400*'Planning sheet'!Q1397, 0)</f>
        <v>23984.968944263052</v>
      </c>
      <c r="R400" s="142">
        <f>IFERROR(I400*'Planning sheet'!R1397, 0)</f>
        <v>24607.414332480657</v>
      </c>
      <c r="S400" s="142">
        <f>IFERROR(I400*'Planning sheet'!S1397, 0)</f>
        <v>23996.100314767384</v>
      </c>
      <c r="T400" s="142">
        <f>IFERROR(I400*'Planning sheet'!T1397, 0)</f>
        <v>24614.210297054109</v>
      </c>
      <c r="U400" s="142">
        <f>IFERROR(I400*'Planning sheet'!U1397, 0)</f>
        <v>23962.945484150274</v>
      </c>
      <c r="V400" s="142">
        <f>IFERROR(I400*'Planning sheet'!V1397, 0)</f>
        <v>24536.588623401767</v>
      </c>
      <c r="W400" s="142">
        <f>IFERROR(I400*'Planning sheet'!W1397, 0)</f>
        <v>23885.323810497928</v>
      </c>
    </row>
    <row r="401" spans="1:23" s="138" customFormat="1" x14ac:dyDescent="0.25">
      <c r="A401" s="138">
        <v>600010606</v>
      </c>
      <c r="B401" s="138" t="s">
        <v>441</v>
      </c>
      <c r="C401" s="138" t="s">
        <v>211</v>
      </c>
      <c r="D401" s="138" t="s">
        <v>21</v>
      </c>
      <c r="E401" s="138" t="s">
        <v>212</v>
      </c>
      <c r="F401" s="138" t="s">
        <v>442</v>
      </c>
      <c r="G401" s="138" t="s">
        <v>443</v>
      </c>
      <c r="H401" s="140" t="s">
        <v>683</v>
      </c>
      <c r="I401" s="140" t="s">
        <v>148</v>
      </c>
      <c r="J401" s="140"/>
      <c r="K401" s="140"/>
      <c r="L401" s="140">
        <f>IFERROR(I401*'Planning sheet'!L1406, 0)</f>
        <v>0</v>
      </c>
      <c r="M401" s="140">
        <f>IFERROR(I401*'Planning sheet'!M1406, 0)</f>
        <v>0</v>
      </c>
      <c r="N401" s="140">
        <f>IFERROR(I401*'Planning sheet'!N1406, 0)</f>
        <v>0</v>
      </c>
      <c r="O401" s="140">
        <f>IFERROR(I401*'Planning sheet'!O1406, 0)</f>
        <v>0</v>
      </c>
      <c r="P401" s="140">
        <f>IFERROR(I401*'Planning sheet'!P1406, 0)</f>
        <v>0</v>
      </c>
      <c r="Q401" s="140">
        <f>IFERROR(I401*'Planning sheet'!Q1406, 0)</f>
        <v>0</v>
      </c>
      <c r="R401" s="140">
        <f>IFERROR(I401*'Planning sheet'!R1406, 0)</f>
        <v>0</v>
      </c>
      <c r="S401" s="140">
        <f>IFERROR(I401*'Planning sheet'!S1406, 0)</f>
        <v>0</v>
      </c>
      <c r="T401" s="140">
        <f>IFERROR(I401*'Planning sheet'!T1406, 0)</f>
        <v>0</v>
      </c>
      <c r="U401" s="140">
        <f>IFERROR(I401*'Planning sheet'!U1406, 0)</f>
        <v>0</v>
      </c>
      <c r="V401" s="140">
        <f>IFERROR(I401*'Planning sheet'!V1406, 0)</f>
        <v>0</v>
      </c>
      <c r="W401" s="140">
        <f>IFERROR(I401*'Planning sheet'!W1406, 0)</f>
        <v>0</v>
      </c>
    </row>
    <row r="402" spans="1:23" s="136" customFormat="1" ht="15.75" thickBot="1" x14ac:dyDescent="0.3">
      <c r="A402" s="136">
        <v>600010606</v>
      </c>
      <c r="B402" s="136" t="s">
        <v>441</v>
      </c>
      <c r="C402" s="136" t="s">
        <v>211</v>
      </c>
      <c r="D402" s="136" t="s">
        <v>21</v>
      </c>
      <c r="E402" s="136" t="s">
        <v>212</v>
      </c>
      <c r="F402" s="136" t="s">
        <v>442</v>
      </c>
      <c r="G402" s="136" t="s">
        <v>443</v>
      </c>
      <c r="H402" s="142" t="s">
        <v>697</v>
      </c>
      <c r="I402" s="142">
        <v>358.96000229158511</v>
      </c>
      <c r="J402" s="142"/>
      <c r="K402" s="142">
        <v>37594.239999999998</v>
      </c>
      <c r="L402" s="142">
        <f>IFERROR(I402*'Planning sheet'!L1410, 0)</f>
        <v>12811.641441788965</v>
      </c>
      <c r="M402" s="142">
        <f>IFERROR(I402*'Planning sheet'!M1410, 0)</f>
        <v>6048.8349986155008</v>
      </c>
      <c r="N402" s="142">
        <f>IFERROR(I402*'Planning sheet'!N1410, 0)</f>
        <v>6134.9853991654845</v>
      </c>
      <c r="O402" s="142">
        <f>IFERROR(I402*'Planning sheet'!O1410, 0)</f>
        <v>6120.6269990738238</v>
      </c>
      <c r="P402" s="142">
        <f>IFERROR(I402*'Planning sheet'!P1410, 0)</f>
        <v>6106.268598982163</v>
      </c>
      <c r="Q402" s="142">
        <f>IFERROR(I402*'Planning sheet'!Q1410, 0)</f>
        <v>5962.6845980655271</v>
      </c>
      <c r="R402" s="142">
        <f>IFERROR(I402*'Planning sheet'!R1410, 0)</f>
        <v>6077.5517987988314</v>
      </c>
      <c r="S402" s="142">
        <f>IFERROR(I402*'Planning sheet'!S1410, 0)</f>
        <v>6192.4189995321367</v>
      </c>
      <c r="T402" s="142">
        <f>IFERROR(I402*'Planning sheet'!T1410, 0)</f>
        <v>5948.3261979738563</v>
      </c>
      <c r="U402" s="142">
        <f>IFERROR(I402*'Planning sheet'!U1410, 0)</f>
        <v>6192.4189995321367</v>
      </c>
      <c r="V402" s="142">
        <f>IFERROR(I402*'Planning sheet'!V1410, 0)</f>
        <v>6020.1181984321793</v>
      </c>
      <c r="W402" s="142">
        <f>IFERROR(I402*'Planning sheet'!W1410, 0)</f>
        <v>6134.9853991654845</v>
      </c>
    </row>
    <row r="403" spans="1:23" s="138" customFormat="1" x14ac:dyDescent="0.25">
      <c r="A403" s="138">
        <v>600010662</v>
      </c>
      <c r="B403" s="138" t="s">
        <v>445</v>
      </c>
      <c r="C403" s="138" t="s">
        <v>211</v>
      </c>
      <c r="D403" s="138" t="s">
        <v>21</v>
      </c>
      <c r="E403" s="138" t="s">
        <v>212</v>
      </c>
      <c r="F403" s="138" t="s">
        <v>446</v>
      </c>
      <c r="G403" s="138" t="s">
        <v>445</v>
      </c>
      <c r="H403" s="140" t="s">
        <v>683</v>
      </c>
      <c r="I403" s="140">
        <v>467.11649346800942</v>
      </c>
      <c r="J403" s="140"/>
      <c r="K403" s="140"/>
      <c r="L403" s="140">
        <f>IFERROR(I403*'Planning sheet'!L1415, 0)</f>
        <v>250228.98413029377</v>
      </c>
      <c r="M403" s="140">
        <f>IFERROR(I403*'Planning sheet'!M1415, 0)</f>
        <v>382847.80326248991</v>
      </c>
      <c r="N403" s="140">
        <f>IFERROR(I403*'Planning sheet'!N1415, 0)</f>
        <v>406203.6279358904</v>
      </c>
      <c r="O403" s="140">
        <f>IFERROR(I403*'Planning sheet'!O1415, 0)</f>
        <v>382847.80326248991</v>
      </c>
      <c r="P403" s="140">
        <f>IFERROR(I403*'Planning sheet'!P1415, 0)</f>
        <v>382847.80326248991</v>
      </c>
      <c r="Q403" s="140">
        <f>IFERROR(I403*'Planning sheet'!Q1415, 0)</f>
        <v>394525.71559919015</v>
      </c>
      <c r="R403" s="140">
        <f>IFERROR(I403*'Planning sheet'!R1415, 0)</f>
        <v>382847.80326248991</v>
      </c>
      <c r="S403" s="140">
        <f>IFERROR(I403*'Planning sheet'!S1415, 0)</f>
        <v>371169.89092578966</v>
      </c>
      <c r="T403" s="140">
        <f>IFERROR(I403*'Planning sheet'!T1415, 0)</f>
        <v>324458.24157898873</v>
      </c>
      <c r="U403" s="140">
        <f>IFERROR(I403*'Planning sheet'!U1415, 0)</f>
        <v>406203.6279358904</v>
      </c>
      <c r="V403" s="140">
        <f>IFERROR(I403*'Planning sheet'!V1415, 0)</f>
        <v>394525.71559919015</v>
      </c>
      <c r="W403" s="140">
        <f>IFERROR(I403*'Planning sheet'!W1415, 0)</f>
        <v>359491.97858908941</v>
      </c>
    </row>
    <row r="404" spans="1:23" s="136" customFormat="1" ht="15.75" thickBot="1" x14ac:dyDescent="0.3">
      <c r="A404" s="136">
        <v>600010662</v>
      </c>
      <c r="B404" s="136" t="s">
        <v>445</v>
      </c>
      <c r="C404" s="136" t="s">
        <v>211</v>
      </c>
      <c r="D404" s="136" t="s">
        <v>21</v>
      </c>
      <c r="E404" s="136" t="s">
        <v>212</v>
      </c>
      <c r="F404" s="136" t="s">
        <v>446</v>
      </c>
      <c r="G404" s="136" t="s">
        <v>445</v>
      </c>
      <c r="H404" s="142" t="s">
        <v>697</v>
      </c>
      <c r="I404" s="142">
        <v>353.72997441549546</v>
      </c>
      <c r="J404" s="142"/>
      <c r="K404" s="142">
        <v>137844.68</v>
      </c>
      <c r="L404" s="142">
        <f>IFERROR(I404*'Planning sheet'!L1421, 0)</f>
        <v>37919.991941773776</v>
      </c>
      <c r="M404" s="142">
        <f>IFERROR(I404*'Planning sheet'!M1421, 0)</f>
        <v>37708.416398480265</v>
      </c>
      <c r="N404" s="142">
        <f>IFERROR(I404*'Planning sheet'!N1421, 0)</f>
        <v>37850.570829602293</v>
      </c>
      <c r="O404" s="142">
        <f>IFERROR(I404*'Planning sheet'!O1421, 0)</f>
        <v>37921.979265841168</v>
      </c>
      <c r="P404" s="142">
        <f>IFERROR(I404*'Planning sheet'!P1421, 0)</f>
        <v>37639.657727664548</v>
      </c>
      <c r="Q404" s="142">
        <f>IFERROR(I404*'Planning sheet'!Q1421, 0)</f>
        <v>37711.066163903422</v>
      </c>
      <c r="R404" s="142">
        <f>IFERROR(I404*'Planning sheet'!R1421, 0)</f>
        <v>37782.474600142297</v>
      </c>
      <c r="S404" s="142">
        <f>IFERROR(I404*'Planning sheet'!S1421, 0)</f>
        <v>37853.883036381165</v>
      </c>
      <c r="T404" s="142">
        <f>IFERROR(I404*'Planning sheet'!T1421, 0)</f>
        <v>37713.053487970777</v>
      </c>
      <c r="U404" s="142">
        <f>IFERROR(I404*'Planning sheet'!U1421, 0)</f>
        <v>37925.953913975878</v>
      </c>
      <c r="V404" s="142">
        <f>IFERROR(I404*'Planning sheet'!V1421, 0)</f>
        <v>37714.378370682374</v>
      </c>
      <c r="W404" s="142">
        <f>IFERROR(I404*'Planning sheet'!W1421, 0)</f>
        <v>37856.532801804358</v>
      </c>
    </row>
    <row r="405" spans="1:23" s="138" customFormat="1" x14ac:dyDescent="0.25">
      <c r="A405" s="138">
        <v>600010663</v>
      </c>
      <c r="B405" s="138" t="s">
        <v>448</v>
      </c>
      <c r="C405" s="138" t="s">
        <v>211</v>
      </c>
      <c r="D405" s="138" t="s">
        <v>21</v>
      </c>
      <c r="E405" s="138" t="s">
        <v>212</v>
      </c>
      <c r="F405" s="138" t="s">
        <v>338</v>
      </c>
      <c r="G405" s="138" t="s">
        <v>448</v>
      </c>
      <c r="H405" s="140" t="s">
        <v>683</v>
      </c>
      <c r="I405" s="140">
        <v>475.30319818904883</v>
      </c>
      <c r="J405" s="140"/>
      <c r="K405" s="140"/>
      <c r="L405" s="140">
        <f>IFERROR(I405*'Planning sheet'!L1426, 0)</f>
        <v>108970.91241943833</v>
      </c>
      <c r="M405" s="140">
        <f>IFERROR(I405*'Planning sheet'!M1426, 0)</f>
        <v>148993.81320546492</v>
      </c>
      <c r="N405" s="140">
        <f>IFERROR(I405*'Planning sheet'!N1426, 0)</f>
        <v>148993.81320546492</v>
      </c>
      <c r="O405" s="140">
        <f>IFERROR(I405*'Planning sheet'!O1426, 0)</f>
        <v>148993.81320546492</v>
      </c>
      <c r="P405" s="140">
        <f>IFERROR(I405*'Planning sheet'!P1426, 0)</f>
        <v>148993.81320546492</v>
      </c>
      <c r="Q405" s="140">
        <f>IFERROR(I405*'Planning sheet'!Q1426, 0)</f>
        <v>148993.81320546492</v>
      </c>
      <c r="R405" s="140">
        <f>IFERROR(I405*'Planning sheet'!R1426, 0)</f>
        <v>148993.81320546492</v>
      </c>
      <c r="S405" s="140">
        <f>IFERROR(I405*'Planning sheet'!S1426, 0)</f>
        <v>148993.81320546492</v>
      </c>
      <c r="T405" s="140">
        <f>IFERROR(I405*'Planning sheet'!T1426, 0)</f>
        <v>148993.81320546492</v>
      </c>
      <c r="U405" s="140">
        <f>IFERROR(I405*'Planning sheet'!U1426, 0)</f>
        <v>148993.81320546492</v>
      </c>
      <c r="V405" s="140">
        <f>IFERROR(I405*'Planning sheet'!V1426, 0)</f>
        <v>148993.81320546492</v>
      </c>
      <c r="W405" s="140">
        <f>IFERROR(I405*'Planning sheet'!W1426, 0)</f>
        <v>148993.81320546492</v>
      </c>
    </row>
    <row r="406" spans="1:23" s="136" customFormat="1" ht="15.75" thickBot="1" x14ac:dyDescent="0.3">
      <c r="A406" s="136">
        <v>600010663</v>
      </c>
      <c r="B406" s="136" t="s">
        <v>448</v>
      </c>
      <c r="C406" s="136" t="s">
        <v>211</v>
      </c>
      <c r="D406" s="136" t="s">
        <v>21</v>
      </c>
      <c r="E406" s="136" t="s">
        <v>212</v>
      </c>
      <c r="F406" s="136" t="s">
        <v>338</v>
      </c>
      <c r="G406" s="136" t="s">
        <v>448</v>
      </c>
      <c r="H406" s="142" t="s">
        <v>697</v>
      </c>
      <c r="I406" s="142">
        <v>378.68942995976801</v>
      </c>
      <c r="J406" s="142"/>
      <c r="K406" s="142">
        <v>72477.37</v>
      </c>
      <c r="L406" s="142">
        <f>IFERROR(I406*'Planning sheet'!L1433, 0)</f>
        <v>47364.1624174139</v>
      </c>
      <c r="M406" s="142">
        <f>IFERROR(I406*'Planning sheet'!M1433, 0)</f>
        <v>47545.519306580922</v>
      </c>
      <c r="N406" s="142">
        <f>IFERROR(I406*'Planning sheet'!N1433, 0)</f>
        <v>47291.383351294222</v>
      </c>
      <c r="O406" s="142">
        <f>IFERROR(I406*'Planning sheet'!O1433, 0)</f>
        <v>47415.936825967292</v>
      </c>
      <c r="P406" s="142">
        <f>IFERROR(I406*'Planning sheet'!P1433, 0)</f>
        <v>47294.342171166514</v>
      </c>
      <c r="Q406" s="142">
        <f>IFERROR(I406*'Planning sheet'!Q1433, 0)</f>
        <v>47418.895645839584</v>
      </c>
      <c r="R406" s="142">
        <f>IFERROR(I406*'Planning sheet'!R1433, 0)</f>
        <v>47543.449120512654</v>
      </c>
      <c r="S406" s="142">
        <f>IFERROR(I406*'Planning sheet'!S1433, 0)</f>
        <v>47346.116579719906</v>
      </c>
      <c r="T406" s="142">
        <f>IFERROR(I406*'Planning sheet'!T1433, 0)</f>
        <v>47394.932168401006</v>
      </c>
      <c r="U406" s="142">
        <f>IFERROR(I406*'Planning sheet'!U1433, 0)</f>
        <v>47500.551171576059</v>
      </c>
      <c r="V406" s="142">
        <f>IFERROR(I406*'Planning sheet'!V1433, 0)</f>
        <v>47246.415216289359</v>
      </c>
      <c r="W406" s="142">
        <f>IFERROR(I406*'Planning sheet'!W1433, 0)</f>
        <v>47295.230804970452</v>
      </c>
    </row>
    <row r="407" spans="1:23" s="138" customFormat="1" x14ac:dyDescent="0.25">
      <c r="A407" s="138">
        <v>600010763</v>
      </c>
      <c r="B407" s="138" t="s">
        <v>450</v>
      </c>
      <c r="C407" s="138" t="s">
        <v>227</v>
      </c>
      <c r="D407" s="138" t="s">
        <v>21</v>
      </c>
      <c r="E407" s="138" t="s">
        <v>212</v>
      </c>
      <c r="F407" s="138" t="s">
        <v>446</v>
      </c>
      <c r="G407" s="138" t="s">
        <v>445</v>
      </c>
      <c r="H407" s="140" t="s">
        <v>683</v>
      </c>
      <c r="I407" s="140">
        <v>474.47780484362028</v>
      </c>
      <c r="J407" s="140"/>
      <c r="K407" s="140"/>
      <c r="L407" s="140">
        <f>IFERROR(I407*'Planning sheet'!L1439, 0)</f>
        <v>59021.229666899737</v>
      </c>
      <c r="M407" s="140">
        <f>IFERROR(I407*'Planning sheet'!M1439, 0)</f>
        <v>82563.626876139984</v>
      </c>
      <c r="N407" s="140">
        <f>IFERROR(I407*'Planning sheet'!N1439, 0)</f>
        <v>82563.626876139984</v>
      </c>
      <c r="O407" s="140">
        <f>IFERROR(I407*'Planning sheet'!O1439, 0)</f>
        <v>82563.626876139984</v>
      </c>
      <c r="P407" s="140">
        <f>IFERROR(I407*'Planning sheet'!P1439, 0)</f>
        <v>82563.626876139984</v>
      </c>
      <c r="Q407" s="140">
        <f>IFERROR(I407*'Planning sheet'!Q1439, 0)</f>
        <v>82563.626876139984</v>
      </c>
      <c r="R407" s="140">
        <f>IFERROR(I407*'Planning sheet'!R1439, 0)</f>
        <v>82563.626876139984</v>
      </c>
      <c r="S407" s="140">
        <f>IFERROR(I407*'Planning sheet'!S1439, 0)</f>
        <v>82563.626876139984</v>
      </c>
      <c r="T407" s="140">
        <f>IFERROR(I407*'Planning sheet'!T1439, 0)</f>
        <v>61686.603463020692</v>
      </c>
      <c r="U407" s="140">
        <f>IFERROR(I407*'Planning sheet'!U1439, 0)</f>
        <v>82563.626876139984</v>
      </c>
      <c r="V407" s="140">
        <f>IFERROR(I407*'Planning sheet'!V1439, 0)</f>
        <v>82563.626876139984</v>
      </c>
      <c r="W407" s="140">
        <f>IFERROR(I407*'Planning sheet'!W1439, 0)</f>
        <v>82563.626876139984</v>
      </c>
    </row>
    <row r="408" spans="1:23" s="136" customFormat="1" ht="15.75" thickBot="1" x14ac:dyDescent="0.3">
      <c r="A408" s="136">
        <v>600010763</v>
      </c>
      <c r="B408" s="136" t="s">
        <v>450</v>
      </c>
      <c r="C408" s="136" t="s">
        <v>227</v>
      </c>
      <c r="D408" s="136" t="s">
        <v>21</v>
      </c>
      <c r="E408" s="136" t="s">
        <v>212</v>
      </c>
      <c r="F408" s="136" t="s">
        <v>446</v>
      </c>
      <c r="G408" s="136" t="s">
        <v>445</v>
      </c>
      <c r="H408" s="142" t="s">
        <v>697</v>
      </c>
      <c r="I408" s="142">
        <v>395.59000000000003</v>
      </c>
      <c r="J408" s="142"/>
      <c r="K408" s="142">
        <v>19383.91</v>
      </c>
      <c r="L408" s="142">
        <f>IFERROR(I408*'Planning sheet'!L1441, 0)</f>
        <v>19228.849919770884</v>
      </c>
      <c r="M408" s="142">
        <f>IFERROR(I408*'Planning sheet'!M1441, 0)</f>
        <v>19225.10741049685</v>
      </c>
      <c r="N408" s="142">
        <f>IFERROR(I408*'Planning sheet'!N1441, 0)</f>
        <v>19221.36490122282</v>
      </c>
      <c r="O408" s="142">
        <f>IFERROR(I408*'Planning sheet'!O1441, 0)</f>
        <v>19217.622391948786</v>
      </c>
      <c r="P408" s="142">
        <f>IFERROR(I408*'Planning sheet'!P1441, 0)</f>
        <v>19213.879882674752</v>
      </c>
      <c r="Q408" s="142">
        <f>IFERROR(I408*'Planning sheet'!Q1441, 0)</f>
        <v>19210.137373400721</v>
      </c>
      <c r="R408" s="142">
        <f>IFERROR(I408*'Planning sheet'!R1441, 0)</f>
        <v>19206.394864126687</v>
      </c>
      <c r="S408" s="142">
        <f>IFERROR(I408*'Planning sheet'!S1441, 0)</f>
        <v>19202.652354852657</v>
      </c>
      <c r="T408" s="142">
        <f>IFERROR(I408*'Planning sheet'!T1441, 0)</f>
        <v>19198.909845578622</v>
      </c>
      <c r="U408" s="142">
        <f>IFERROR(I408*'Planning sheet'!U1441, 0)</f>
        <v>19195.167336304588</v>
      </c>
      <c r="V408" s="142">
        <f>IFERROR(I408*'Planning sheet'!V1441, 0)</f>
        <v>19191.424827030558</v>
      </c>
      <c r="W408" s="142">
        <f>IFERROR(I408*'Planning sheet'!W1441, 0)</f>
        <v>19187.682317756524</v>
      </c>
    </row>
    <row r="409" spans="1:23" s="138" customFormat="1" x14ac:dyDescent="0.25">
      <c r="A409" s="138">
        <v>600010770</v>
      </c>
      <c r="B409" s="138" t="s">
        <v>452</v>
      </c>
      <c r="C409" s="138" t="s">
        <v>227</v>
      </c>
      <c r="D409" s="138" t="s">
        <v>21</v>
      </c>
      <c r="E409" s="138" t="s">
        <v>212</v>
      </c>
      <c r="F409" s="138" t="s">
        <v>338</v>
      </c>
      <c r="G409" s="138" t="s">
        <v>448</v>
      </c>
      <c r="H409" s="140" t="s">
        <v>683</v>
      </c>
      <c r="I409" s="140">
        <v>608.95606981650087</v>
      </c>
      <c r="J409" s="140"/>
      <c r="K409" s="140"/>
      <c r="L409" s="140">
        <f>IFERROR(I409*'Planning sheet'!L1449, 0)</f>
        <v>8714.6202178741642</v>
      </c>
      <c r="M409" s="140">
        <f>IFERROR(I409*'Planning sheet'!M1449, 0)</f>
        <v>13701.85409044102</v>
      </c>
      <c r="N409" s="140">
        <f>IFERROR(I409*'Planning sheet'!N1449, 0)</f>
        <v>13620.613692746989</v>
      </c>
      <c r="O409" s="140">
        <f>IFERROR(I409*'Planning sheet'!O1449, 0)</f>
        <v>13673.365989156293</v>
      </c>
      <c r="P409" s="140">
        <f>IFERROR(I409*'Planning sheet'!P1449, 0)</f>
        <v>13656.277217080038</v>
      </c>
      <c r="Q409" s="140">
        <f>IFERROR(I409*'Planning sheet'!Q1449, 0)</f>
        <v>13674.108979246563</v>
      </c>
      <c r="R409" s="140">
        <f>IFERROR(I409*'Planning sheet'!R1449, 0)</f>
        <v>13656.277217080038</v>
      </c>
      <c r="S409" s="140">
        <f>IFERROR(I409*'Planning sheet'!S1449, 0)</f>
        <v>13674.108979246563</v>
      </c>
      <c r="T409" s="140">
        <f>IFERROR(I409*'Planning sheet'!T1449, 0)</f>
        <v>13674.108979246563</v>
      </c>
      <c r="U409" s="140">
        <f>IFERROR(I409*'Planning sheet'!U1449, 0)</f>
        <v>13656.277217080038</v>
      </c>
      <c r="V409" s="140">
        <f>IFERROR(I409*'Planning sheet'!V1449, 0)</f>
        <v>13674.851969336834</v>
      </c>
      <c r="W409" s="140">
        <f>IFERROR(I409*'Planning sheet'!W1449, 0)</f>
        <v>13656.277217080038</v>
      </c>
    </row>
    <row r="410" spans="1:23" s="136" customFormat="1" ht="15.75" thickBot="1" x14ac:dyDescent="0.3">
      <c r="A410" s="136">
        <v>600010770</v>
      </c>
      <c r="B410" s="136" t="s">
        <v>452</v>
      </c>
      <c r="C410" s="136" t="s">
        <v>227</v>
      </c>
      <c r="D410" s="136" t="s">
        <v>21</v>
      </c>
      <c r="E410" s="136" t="s">
        <v>212</v>
      </c>
      <c r="F410" s="136" t="s">
        <v>338</v>
      </c>
      <c r="G410" s="136" t="s">
        <v>448</v>
      </c>
      <c r="H410" s="142" t="s">
        <v>697</v>
      </c>
      <c r="I410" s="142">
        <v>443.30034722222217</v>
      </c>
      <c r="J410" s="142"/>
      <c r="K410" s="142">
        <v>4255.68</v>
      </c>
      <c r="L410" s="142">
        <f>IFERROR(I410*'Planning sheet'!L1451, 0)</f>
        <v>10678.771330199794</v>
      </c>
      <c r="M410" s="142">
        <f>IFERROR(I410*'Planning sheet'!M1451, 0)</f>
        <v>10811.51209118437</v>
      </c>
      <c r="N410" s="142">
        <f>IFERROR(I410*'Planning sheet'!N1451, 0)</f>
        <v>11003.393237315429</v>
      </c>
      <c r="O410" s="142">
        <f>IFERROR(I410*'Planning sheet'!O1451, 0)</f>
        <v>11156.872415760936</v>
      </c>
      <c r="P410" s="142">
        <f>IFERROR(I410*'Planning sheet'!P1451, 0)</f>
        <v>10790.831251578758</v>
      </c>
      <c r="Q410" s="142">
        <f>IFERROR(I410*'Planning sheet'!Q1451, 0)</f>
        <v>10943.769557239963</v>
      </c>
      <c r="R410" s="142">
        <f>IFERROR(I410*'Planning sheet'!R1451, 0)</f>
        <v>11109.68880972445</v>
      </c>
      <c r="S410" s="142">
        <f>IFERROR(I410*'Planning sheet'!S1451, 0)</f>
        <v>10730.666698718987</v>
      </c>
      <c r="T410" s="142">
        <f>IFERROR(I410*'Planning sheet'!T1451, 0)</f>
        <v>10883.605004380192</v>
      </c>
      <c r="U410" s="142">
        <f>IFERROR(I410*'Planning sheet'!U1451, 0)</f>
        <v>11049.524256864681</v>
      </c>
      <c r="V410" s="142">
        <f>IFERROR(I410*'Planning sheet'!V1451, 0)</f>
        <v>10669.961273074912</v>
      </c>
      <c r="W410" s="142">
        <f>IFERROR(I410*'Planning sheet'!W1451, 0)</f>
        <v>10835.880525559402</v>
      </c>
    </row>
    <row r="411" spans="1:23" s="138" customFormat="1" x14ac:dyDescent="0.25">
      <c r="A411" s="138">
        <v>600010772</v>
      </c>
      <c r="B411" s="138" t="s">
        <v>454</v>
      </c>
      <c r="C411" s="138" t="s">
        <v>227</v>
      </c>
      <c r="D411" s="138" t="s">
        <v>21</v>
      </c>
      <c r="E411" s="138" t="s">
        <v>212</v>
      </c>
      <c r="F411" s="138" t="s">
        <v>446</v>
      </c>
      <c r="G411" s="138" t="s">
        <v>445</v>
      </c>
      <c r="H411" s="140" t="s">
        <v>683</v>
      </c>
      <c r="I411" s="140">
        <v>655.76271110101629</v>
      </c>
      <c r="J411" s="140"/>
      <c r="K411" s="140"/>
      <c r="L411" s="140">
        <f>IFERROR(I411*'Planning sheet'!L1460, 0)</f>
        <v>7420.9390342356473</v>
      </c>
      <c r="M411" s="140">
        <f>IFERROR(I411*'Planning sheet'!M1460, 0)</f>
        <v>39057.783228858832</v>
      </c>
      <c r="N411" s="140">
        <f>IFERROR(I411*'Planning sheet'!N1460, 0)</f>
        <v>55695.38417998275</v>
      </c>
      <c r="O411" s="140">
        <f>IFERROR(I411*'Planning sheet'!O1460, 0)</f>
        <v>24512.695286826656</v>
      </c>
      <c r="P411" s="140">
        <f>IFERROR(I411*'Planning sheet'!P1460, 0)</f>
        <v>39978.925230569905</v>
      </c>
      <c r="Q411" s="140">
        <f>IFERROR(I411*'Planning sheet'!Q1460, 0)</f>
        <v>40241.095820803203</v>
      </c>
      <c r="R411" s="140">
        <f>IFERROR(I411*'Planning sheet'!R1460, 0)</f>
        <v>40147.956786955961</v>
      </c>
      <c r="S411" s="140">
        <f>IFERROR(I411*'Planning sheet'!S1460, 0)</f>
        <v>40153.2389586875</v>
      </c>
      <c r="T411" s="140">
        <f>IFERROR(I411*'Planning sheet'!T1460, 0)</f>
        <v>10285.639473729332</v>
      </c>
      <c r="U411" s="140">
        <f>IFERROR(I411*'Planning sheet'!U1460, 0)</f>
        <v>43022.731332897514</v>
      </c>
      <c r="V411" s="140">
        <f>IFERROR(I411*'Planning sheet'!V1460, 0)</f>
        <v>43270.711154257668</v>
      </c>
      <c r="W411" s="140">
        <f>IFERROR(I411*'Planning sheet'!W1460, 0)</f>
        <v>42977.835453542291</v>
      </c>
    </row>
    <row r="412" spans="1:23" s="136" customFormat="1" ht="15.75" thickBot="1" x14ac:dyDescent="0.3">
      <c r="A412" s="136">
        <v>600010772</v>
      </c>
      <c r="B412" s="136" t="s">
        <v>454</v>
      </c>
      <c r="C412" s="136" t="s">
        <v>227</v>
      </c>
      <c r="D412" s="136" t="s">
        <v>21</v>
      </c>
      <c r="E412" s="136" t="s">
        <v>212</v>
      </c>
      <c r="F412" s="136" t="s">
        <v>446</v>
      </c>
      <c r="G412" s="136" t="s">
        <v>445</v>
      </c>
      <c r="H412" s="142" t="s">
        <v>697</v>
      </c>
      <c r="I412" s="142">
        <v>439.46008771929831</v>
      </c>
      <c r="J412" s="142"/>
      <c r="K412" s="142">
        <v>5800.87</v>
      </c>
      <c r="L412" s="142">
        <f>IFERROR(I412*'Planning sheet'!L1462, 0)</f>
        <v>21394.454970014143</v>
      </c>
      <c r="M412" s="142">
        <f>IFERROR(I412*'Planning sheet'!M1462, 0)</f>
        <v>21587.444700280637</v>
      </c>
      <c r="N412" s="142">
        <f>IFERROR(I412*'Planning sheet'!N1462, 0)</f>
        <v>21177.770324025863</v>
      </c>
      <c r="O412" s="142">
        <f>IFERROR(I412*'Planning sheet'!O1462, 0)</f>
        <v>21098.47641742379</v>
      </c>
      <c r="P412" s="142">
        <f>IFERROR(I412*'Planning sheet'!P1462, 0)</f>
        <v>21201.513947568012</v>
      </c>
      <c r="Q412" s="142">
        <f>IFERROR(I412*'Planning sheet'!Q1462, 0)</f>
        <v>21128.857574062382</v>
      </c>
      <c r="R412" s="142">
        <f>IFERROR(I412*'Planning sheet'!R1462, 0)</f>
        <v>21118.618424488071</v>
      </c>
      <c r="S412" s="142">
        <f>IFERROR(I412*'Planning sheet'!S1462, 0)</f>
        <v>21104.839421833989</v>
      </c>
      <c r="T412" s="142">
        <f>IFERROR(I412*'Planning sheet'!T1462, 0)</f>
        <v>21594.836514863404</v>
      </c>
      <c r="U412" s="142">
        <f>IFERROR(I412*'Planning sheet'!U1462, 0)</f>
        <v>21240.120420272175</v>
      </c>
      <c r="V412" s="142">
        <f>IFERROR(I412*'Planning sheet'!V1462, 0)</f>
        <v>21246.572486351437</v>
      </c>
      <c r="W412" s="142">
        <f>IFERROR(I412*'Planning sheet'!W1462, 0)</f>
        <v>21449.295518968476</v>
      </c>
    </row>
    <row r="413" spans="1:23" s="138" customFormat="1" x14ac:dyDescent="0.25">
      <c r="A413" s="138">
        <v>600010779</v>
      </c>
      <c r="B413" s="138" t="s">
        <v>456</v>
      </c>
      <c r="C413" s="138" t="s">
        <v>227</v>
      </c>
      <c r="D413" s="138" t="s">
        <v>21</v>
      </c>
      <c r="E413" s="138" t="s">
        <v>212</v>
      </c>
      <c r="F413" s="138" t="s">
        <v>338</v>
      </c>
      <c r="G413" s="138" t="s">
        <v>448</v>
      </c>
      <c r="H413" s="140" t="s">
        <v>683</v>
      </c>
      <c r="I413" s="140">
        <v>572.12074746062115</v>
      </c>
      <c r="J413" s="140"/>
      <c r="K413" s="140"/>
      <c r="L413" s="140">
        <f>IFERROR(I413*'Planning sheet'!L1471, 0)</f>
        <v>37144.952742536254</v>
      </c>
      <c r="M413" s="140">
        <f>IFERROR(I413*'Planning sheet'!M1471, 0)</f>
        <v>37144.952742536254</v>
      </c>
      <c r="N413" s="140">
        <f>IFERROR(I413*'Planning sheet'!N1471, 0)</f>
        <v>37144.952742536254</v>
      </c>
      <c r="O413" s="140">
        <f>IFERROR(I413*'Planning sheet'!O1471, 0)</f>
        <v>37144.952742536254</v>
      </c>
      <c r="P413" s="140">
        <f>IFERROR(I413*'Planning sheet'!P1471, 0)</f>
        <v>37144.952742536254</v>
      </c>
      <c r="Q413" s="140">
        <f>IFERROR(I413*'Planning sheet'!Q1471, 0)</f>
        <v>37144.952742536254</v>
      </c>
      <c r="R413" s="140">
        <f>IFERROR(I413*'Planning sheet'!R1471, 0)</f>
        <v>37144.952742536254</v>
      </c>
      <c r="S413" s="140">
        <f>IFERROR(I413*'Planning sheet'!S1471, 0)</f>
        <v>37144.952742536254</v>
      </c>
      <c r="T413" s="140">
        <f>IFERROR(I413*'Planning sheet'!T1471, 0)</f>
        <v>37144.952742536254</v>
      </c>
      <c r="U413" s="140">
        <f>IFERROR(I413*'Planning sheet'!U1471, 0)</f>
        <v>37144.952742536254</v>
      </c>
      <c r="V413" s="140">
        <f>IFERROR(I413*'Planning sheet'!V1471, 0)</f>
        <v>37144.952742536254</v>
      </c>
      <c r="W413" s="140">
        <f>IFERROR(I413*'Planning sheet'!W1471, 0)</f>
        <v>37144.952742536254</v>
      </c>
    </row>
    <row r="414" spans="1:23" s="136" customFormat="1" ht="15.75" thickBot="1" x14ac:dyDescent="0.3">
      <c r="A414" s="136">
        <v>600010779</v>
      </c>
      <c r="B414" s="136" t="s">
        <v>456</v>
      </c>
      <c r="C414" s="136" t="s">
        <v>227</v>
      </c>
      <c r="D414" s="136" t="s">
        <v>21</v>
      </c>
      <c r="E414" s="136" t="s">
        <v>212</v>
      </c>
      <c r="F414" s="136" t="s">
        <v>338</v>
      </c>
      <c r="G414" s="136" t="s">
        <v>448</v>
      </c>
      <c r="H414" s="142" t="s">
        <v>697</v>
      </c>
      <c r="I414" s="142">
        <v>450.8201357466063</v>
      </c>
      <c r="J414" s="142"/>
      <c r="K414" s="142">
        <v>0</v>
      </c>
      <c r="L414" s="142">
        <f>IFERROR(I414*'Planning sheet'!L1473, 0)</f>
        <v>10966.189389930083</v>
      </c>
      <c r="M414" s="142">
        <f>IFERROR(I414*'Planning sheet'!M1473, 0)</f>
        <v>11202.859549090937</v>
      </c>
      <c r="N414" s="142">
        <f>IFERROR(I414*'Planning sheet'!N1473, 0)</f>
        <v>11056.332592867173</v>
      </c>
      <c r="O414" s="142">
        <f>IFERROR(I414*'Planning sheet'!O1473, 0)</f>
        <v>10909.805636643408</v>
      </c>
      <c r="P414" s="142">
        <f>IFERROR(I414*'Planning sheet'!P1473, 0)</f>
        <v>11146.475795804265</v>
      </c>
      <c r="Q414" s="142">
        <f>IFERROR(I414*'Planning sheet'!Q1473, 0)</f>
        <v>10999.9488395805</v>
      </c>
      <c r="R414" s="142">
        <f>IFERROR(I414*'Planning sheet'!R1473, 0)</f>
        <v>10853.421883356736</v>
      </c>
      <c r="S414" s="142">
        <f>IFERROR(I414*'Planning sheet'!S1473, 0)</f>
        <v>11090.09204251759</v>
      </c>
      <c r="T414" s="142">
        <f>IFERROR(I414*'Planning sheet'!T1473, 0)</f>
        <v>10943.565086293826</v>
      </c>
      <c r="U414" s="142">
        <f>IFERROR(I414*'Planning sheet'!U1473, 0)</f>
        <v>11180.23524545468</v>
      </c>
      <c r="V414" s="142">
        <f>IFERROR(I414*'Planning sheet'!V1473, 0)</f>
        <v>11033.708289230915</v>
      </c>
      <c r="W414" s="142">
        <f>IFERROR(I414*'Planning sheet'!W1473, 0)</f>
        <v>10887.181333007151</v>
      </c>
    </row>
    <row r="415" spans="1:23" s="138" customFormat="1" x14ac:dyDescent="0.25">
      <c r="A415" s="138">
        <v>600010790</v>
      </c>
      <c r="B415" s="138" t="s">
        <v>458</v>
      </c>
      <c r="C415" s="138" t="s">
        <v>227</v>
      </c>
      <c r="D415" s="138" t="s">
        <v>21</v>
      </c>
      <c r="E415" s="138" t="s">
        <v>212</v>
      </c>
      <c r="F415" s="138" t="s">
        <v>338</v>
      </c>
      <c r="G415" s="138" t="s">
        <v>448</v>
      </c>
      <c r="H415" s="140" t="s">
        <v>683</v>
      </c>
      <c r="I415" s="140">
        <v>665.49043753861793</v>
      </c>
      <c r="J415" s="140"/>
      <c r="K415" s="140"/>
      <c r="L415" s="140">
        <f>IFERROR(I415*'Planning sheet'!L1480, 0)</f>
        <v>17470.463696755462</v>
      </c>
      <c r="M415" s="140">
        <f>IFERROR(I415*'Planning sheet'!M1480, 0)</f>
        <v>32067.896827877183</v>
      </c>
      <c r="N415" s="140">
        <f>IFERROR(I415*'Planning sheet'!N1480, 0)</f>
        <v>23946.298824534359</v>
      </c>
      <c r="O415" s="140">
        <f>IFERROR(I415*'Planning sheet'!O1480, 0)</f>
        <v>24731.627830625101</v>
      </c>
      <c r="P415" s="140">
        <f>IFERROR(I415*'Planning sheet'!P1480, 0)</f>
        <v>24692.806885882863</v>
      </c>
      <c r="Q415" s="140">
        <f>IFERROR(I415*'Planning sheet'!Q1480, 0)</f>
        <v>24733.315697787806</v>
      </c>
      <c r="R415" s="140">
        <f>IFERROR(I415*'Planning sheet'!R1480, 0)</f>
        <v>24692.806885882863</v>
      </c>
      <c r="S415" s="140">
        <f>IFERROR(I415*'Planning sheet'!S1480, 0)</f>
        <v>24733.315697787806</v>
      </c>
      <c r="T415" s="140">
        <f>IFERROR(I415*'Planning sheet'!T1480, 0)</f>
        <v>24733.315697787806</v>
      </c>
      <c r="U415" s="140">
        <f>IFERROR(I415*'Planning sheet'!U1480, 0)</f>
        <v>24692.806885882863</v>
      </c>
      <c r="V415" s="140">
        <f>IFERROR(I415*'Planning sheet'!V1480, 0)</f>
        <v>24735.003564950508</v>
      </c>
      <c r="W415" s="140">
        <f>IFERROR(I415*'Planning sheet'!W1480, 0)</f>
        <v>24692.806885882863</v>
      </c>
    </row>
    <row r="416" spans="1:23" s="136" customFormat="1" ht="15.75" thickBot="1" x14ac:dyDescent="0.3">
      <c r="A416" s="136">
        <v>600010790</v>
      </c>
      <c r="B416" s="136" t="s">
        <v>458</v>
      </c>
      <c r="C416" s="136" t="s">
        <v>227</v>
      </c>
      <c r="D416" s="136" t="s">
        <v>21</v>
      </c>
      <c r="E416" s="136" t="s">
        <v>212</v>
      </c>
      <c r="F416" s="136" t="s">
        <v>338</v>
      </c>
      <c r="G416" s="136" t="s">
        <v>448</v>
      </c>
      <c r="H416" s="142" t="s">
        <v>697</v>
      </c>
      <c r="I416" s="142">
        <v>415.40000000000003</v>
      </c>
      <c r="J416" s="142"/>
      <c r="K416" s="142">
        <v>4984.8</v>
      </c>
      <c r="L416" s="142">
        <f>IFERROR(I416*'Planning sheet'!L1482, 0)</f>
        <v>10280.313750415706</v>
      </c>
      <c r="M416" s="142">
        <f>IFERROR(I416*'Planning sheet'!M1482, 0)</f>
        <v>10202.690681448357</v>
      </c>
      <c r="N416" s="142">
        <f>IFERROR(I416*'Planning sheet'!N1482, 0)</f>
        <v>10209.779690019815</v>
      </c>
      <c r="O416" s="142">
        <f>IFERROR(I416*'Planning sheet'!O1482, 0)</f>
        <v>10142.065307635467</v>
      </c>
      <c r="P416" s="142">
        <f>IFERROR(I416*'Planning sheet'!P1482, 0)</f>
        <v>10098.583009645254</v>
      </c>
      <c r="Q416" s="142">
        <f>IFERROR(I416*'Planning sheet'!Q1482, 0)</f>
        <v>10029.815058374204</v>
      </c>
      <c r="R416" s="142">
        <f>IFERROR(I416*'Planning sheet'!R1482, 0)</f>
        <v>9986.3327603839916</v>
      </c>
      <c r="S416" s="142">
        <f>IFERROR(I416*'Planning sheet'!S1482, 0)</f>
        <v>10332.964809112942</v>
      </c>
      <c r="T416" s="142">
        <f>IFERROR(I416*'Planning sheet'!T1482, 0)</f>
        <v>10264.196857841891</v>
      </c>
      <c r="U416" s="142">
        <f>IFERROR(I416*'Planning sheet'!U1482, 0)</f>
        <v>10220.714559851678</v>
      </c>
      <c r="V416" s="142">
        <f>IFERROR(I416*'Planning sheet'!V1482, 0)</f>
        <v>10150.89303969393</v>
      </c>
      <c r="W416" s="142">
        <f>IFERROR(I416*'Planning sheet'!W1482, 0)</f>
        <v>10107.410741703718</v>
      </c>
    </row>
    <row r="417" spans="1:23" s="138" customFormat="1" x14ac:dyDescent="0.25">
      <c r="A417" s="138">
        <v>600010800</v>
      </c>
      <c r="B417" s="138" t="s">
        <v>460</v>
      </c>
      <c r="C417" s="138" t="s">
        <v>227</v>
      </c>
      <c r="D417" s="138" t="s">
        <v>21</v>
      </c>
      <c r="E417" s="138" t="s">
        <v>328</v>
      </c>
      <c r="F417" s="138" t="s">
        <v>329</v>
      </c>
      <c r="G417" s="138" t="s">
        <v>344</v>
      </c>
      <c r="H417" s="140" t="s">
        <v>683</v>
      </c>
      <c r="I417" s="140">
        <v>975.2419951802392</v>
      </c>
      <c r="J417" s="140"/>
      <c r="K417" s="140"/>
      <c r="L417" s="140">
        <f>IFERROR(I417*'Planning sheet'!L1490, 0)</f>
        <v>75.374404848291462</v>
      </c>
      <c r="M417" s="140">
        <f>IFERROR(I417*'Planning sheet'!M1490, 0)</f>
        <v>75.374404848291462</v>
      </c>
      <c r="N417" s="140">
        <f>IFERROR(I417*'Planning sheet'!N1490, 0)</f>
        <v>75.374404848291462</v>
      </c>
      <c r="O417" s="140">
        <f>IFERROR(I417*'Planning sheet'!O1490, 0)</f>
        <v>75.374404848291462</v>
      </c>
      <c r="P417" s="140">
        <f>IFERROR(I417*'Planning sheet'!P1490, 0)</f>
        <v>75.374404848291462</v>
      </c>
      <c r="Q417" s="140">
        <f>IFERROR(I417*'Planning sheet'!Q1490, 0)</f>
        <v>1050.6164000285305</v>
      </c>
      <c r="R417" s="140">
        <f>IFERROR(I417*'Planning sheet'!R1490, 0)</f>
        <v>75.374404848291462</v>
      </c>
      <c r="S417" s="140">
        <f>IFERROR(I417*'Planning sheet'!S1490, 0)</f>
        <v>75.374404848291462</v>
      </c>
      <c r="T417" s="140">
        <f>IFERROR(I417*'Planning sheet'!T1490, 0)</f>
        <v>75.374404848291462</v>
      </c>
      <c r="U417" s="140">
        <f>IFERROR(I417*'Planning sheet'!U1490, 0)</f>
        <v>1050.6164000285305</v>
      </c>
      <c r="V417" s="140">
        <f>IFERROR(I417*'Planning sheet'!V1490, 0)</f>
        <v>75.374404848291462</v>
      </c>
      <c r="W417" s="140">
        <f>IFERROR(I417*'Planning sheet'!W1490, 0)</f>
        <v>75.374404848291462</v>
      </c>
    </row>
    <row r="418" spans="1:23" s="136" customFormat="1" ht="15.75" thickBot="1" x14ac:dyDescent="0.3">
      <c r="A418" s="136">
        <v>600010800</v>
      </c>
      <c r="B418" s="136" t="s">
        <v>460</v>
      </c>
      <c r="C418" s="136" t="s">
        <v>227</v>
      </c>
      <c r="D418" s="136" t="s">
        <v>21</v>
      </c>
      <c r="E418" s="136" t="s">
        <v>328</v>
      </c>
      <c r="F418" s="136" t="s">
        <v>329</v>
      </c>
      <c r="G418" s="136" t="s">
        <v>344</v>
      </c>
      <c r="H418" s="142" t="s">
        <v>697</v>
      </c>
      <c r="I418" s="142">
        <v>904</v>
      </c>
      <c r="J418" s="142"/>
      <c r="K418" s="142">
        <v>18984</v>
      </c>
      <c r="L418" s="142">
        <f>IFERROR(I418*'Planning sheet'!L1492, 0)</f>
        <v>22530.131739281529</v>
      </c>
      <c r="M418" s="142">
        <f>IFERROR(I418*'Planning sheet'!M1492, 0)</f>
        <v>22460.263478563058</v>
      </c>
      <c r="N418" s="142">
        <f>IFERROR(I418*'Planning sheet'!N1492, 0)</f>
        <v>22390.395217844591</v>
      </c>
      <c r="O418" s="142">
        <f>IFERROR(I418*'Planning sheet'!O1492, 0)</f>
        <v>22320.52695712612</v>
      </c>
      <c r="P418" s="142">
        <f>IFERROR(I418*'Planning sheet'!P1492, 0)</f>
        <v>22250.658696407649</v>
      </c>
      <c r="Q418" s="142">
        <f>IFERROR(I418*'Planning sheet'!Q1492, 0)</f>
        <v>22180.790435689178</v>
      </c>
      <c r="R418" s="142">
        <f>IFERROR(I418*'Planning sheet'!R1492, 0)</f>
        <v>22110.922174970707</v>
      </c>
      <c r="S418" s="142">
        <f>IFERROR(I418*'Planning sheet'!S1492, 0)</f>
        <v>22041.053914252239</v>
      </c>
      <c r="T418" s="142">
        <f>IFERROR(I418*'Planning sheet'!T1492, 0)</f>
        <v>21971.185653533768</v>
      </c>
      <c r="U418" s="142">
        <f>IFERROR(I418*'Planning sheet'!U1492, 0)</f>
        <v>21901.317392815297</v>
      </c>
      <c r="V418" s="142">
        <f>IFERROR(I418*'Planning sheet'!V1492, 0)</f>
        <v>21831.449132096826</v>
      </c>
      <c r="W418" s="142">
        <f>IFERROR(I418*'Planning sheet'!W1492, 0)</f>
        <v>21761.580871378359</v>
      </c>
    </row>
    <row r="419" spans="1:23" s="138" customFormat="1" x14ac:dyDescent="0.25">
      <c r="A419" s="138">
        <v>600010802</v>
      </c>
      <c r="B419" s="138" t="s">
        <v>462</v>
      </c>
      <c r="C419" s="138" t="s">
        <v>227</v>
      </c>
      <c r="D419" s="138" t="s">
        <v>21</v>
      </c>
      <c r="E419" s="138" t="s">
        <v>212</v>
      </c>
      <c r="F419" s="138" t="s">
        <v>442</v>
      </c>
      <c r="G419" s="138" t="s">
        <v>443</v>
      </c>
      <c r="H419" s="140" t="s">
        <v>683</v>
      </c>
      <c r="I419" s="140">
        <v>687.08143231254712</v>
      </c>
      <c r="J419" s="140"/>
      <c r="K419" s="140"/>
      <c r="L419" s="140">
        <f>IFERROR(I419*'Planning sheet'!L1500, 0)</f>
        <v>13671.532199332883</v>
      </c>
      <c r="M419" s="140">
        <f>IFERROR(I419*'Planning sheet'!M1500, 0)</f>
        <v>19138.6790384577</v>
      </c>
      <c r="N419" s="140">
        <f>IFERROR(I419*'Planning sheet'!N1500, 0)</f>
        <v>36874.334205879379</v>
      </c>
      <c r="O419" s="140">
        <f>IFERROR(I419*'Planning sheet'!O1500, 0)</f>
        <v>15712.903152780216</v>
      </c>
      <c r="P419" s="140">
        <f>IFERROR(I419*'Planning sheet'!P1500, 0)</f>
        <v>15707.8054518308</v>
      </c>
      <c r="Q419" s="140">
        <f>IFERROR(I419*'Planning sheet'!Q1500, 0)</f>
        <v>42985.204726137781</v>
      </c>
      <c r="R419" s="140">
        <f>IFERROR(I419*'Planning sheet'!R1500, 0)</f>
        <v>21805.531147419264</v>
      </c>
      <c r="S419" s="140">
        <f>IFERROR(I419*'Planning sheet'!S1500, 0)</f>
        <v>21810.850487540392</v>
      </c>
      <c r="T419" s="140">
        <f>IFERROR(I419*'Planning sheet'!T1500, 0)</f>
        <v>21810.850487540392</v>
      </c>
      <c r="U419" s="140">
        <f>IFERROR(I419*'Planning sheet'!U1500, 0)</f>
        <v>27703.833566672507</v>
      </c>
      <c r="V419" s="140">
        <f>IFERROR(I419*'Planning sheet'!V1500, 0)</f>
        <v>41294.066166259676</v>
      </c>
      <c r="W419" s="140">
        <f>IFERROR(I419*'Planning sheet'!W1500, 0)</f>
        <v>21805.531147419264</v>
      </c>
    </row>
    <row r="420" spans="1:23" s="136" customFormat="1" ht="15.75" thickBot="1" x14ac:dyDescent="0.3">
      <c r="A420" s="136">
        <v>600010802</v>
      </c>
      <c r="B420" s="136" t="s">
        <v>462</v>
      </c>
      <c r="C420" s="136" t="s">
        <v>227</v>
      </c>
      <c r="D420" s="136" t="s">
        <v>21</v>
      </c>
      <c r="E420" s="136" t="s">
        <v>212</v>
      </c>
      <c r="F420" s="136" t="s">
        <v>442</v>
      </c>
      <c r="G420" s="136" t="s">
        <v>443</v>
      </c>
      <c r="H420" s="142" t="s">
        <v>697</v>
      </c>
      <c r="I420" s="142">
        <v>450.43087121212119</v>
      </c>
      <c r="J420" s="142"/>
      <c r="K420" s="142">
        <v>9513.1</v>
      </c>
      <c r="L420" s="142">
        <f>IFERROR(I420*'Planning sheet'!L1502, 0)</f>
        <v>10928.363067665734</v>
      </c>
      <c r="M420" s="142">
        <f>IFERROR(I420*'Planning sheet'!M1502, 0)</f>
        <v>10921.589729279802</v>
      </c>
      <c r="N420" s="142">
        <f>IFERROR(I420*'Planning sheet'!N1502, 0)</f>
        <v>10962.997969840902</v>
      </c>
      <c r="O420" s="142">
        <f>IFERROR(I420*'Planning sheet'!O1502, 0)</f>
        <v>11039.99681759663</v>
      </c>
      <c r="P420" s="142">
        <f>IFERROR(I420*'Planning sheet'!P1502, 0)</f>
        <v>11120.33757181619</v>
      </c>
      <c r="Q420" s="142">
        <f>IFERROR(I420*'Planning sheet'!Q1502, 0)</f>
        <v>11047.357178089656</v>
      </c>
      <c r="R420" s="142">
        <f>IFERROR(I420*'Planning sheet'!R1502, 0)</f>
        <v>11021.926667884254</v>
      </c>
      <c r="S420" s="142">
        <f>IFERROR(I420*'Planning sheet'!S1502, 0)</f>
        <v>10993.008950933985</v>
      </c>
      <c r="T420" s="142">
        <f>IFERROR(I420*'Planning sheet'!T1502, 0)</f>
        <v>10964.091233983716</v>
      </c>
      <c r="U420" s="142">
        <f>IFERROR(I420*'Planning sheet'!U1502, 0)</f>
        <v>10963.625636864825</v>
      </c>
      <c r="V420" s="142">
        <f>IFERROR(I420*'Planning sheet'!V1502, 0)</f>
        <v>11134.479883020816</v>
      </c>
      <c r="W420" s="142">
        <f>IFERROR(I420*'Planning sheet'!W1502, 0)</f>
        <v>11109.049372815414</v>
      </c>
    </row>
    <row r="421" spans="1:23" s="138" customFormat="1" x14ac:dyDescent="0.25">
      <c r="A421" s="138">
        <v>600010876</v>
      </c>
      <c r="B421" s="138" t="s">
        <v>464</v>
      </c>
      <c r="C421" s="138" t="s">
        <v>211</v>
      </c>
      <c r="D421" s="138" t="s">
        <v>51</v>
      </c>
      <c r="E421" s="138" t="s">
        <v>399</v>
      </c>
      <c r="F421" s="138" t="s">
        <v>400</v>
      </c>
      <c r="G421" s="138" t="s">
        <v>465</v>
      </c>
      <c r="H421" s="140" t="s">
        <v>683</v>
      </c>
      <c r="I421" s="140">
        <v>22.487670502104837</v>
      </c>
      <c r="J421" s="140"/>
      <c r="K421" s="140"/>
      <c r="L421" s="140">
        <f>IFERROR(I421*'Planning sheet'!L1511, 0)</f>
        <v>3676.6522086119703</v>
      </c>
      <c r="M421" s="140">
        <f>IFERROR(I421*'Planning sheet'!M1511, 0)</f>
        <v>0</v>
      </c>
      <c r="N421" s="140">
        <f>IFERROR(I421*'Planning sheet'!N1511, 0)</f>
        <v>1445.7118825387561</v>
      </c>
      <c r="O421" s="140">
        <f>IFERROR(I421*'Planning sheet'!O1511, 0)</f>
        <v>10267.962919876749</v>
      </c>
      <c r="P421" s="140">
        <f>IFERROR(I421*'Planning sheet'!P1511, 0)</f>
        <v>10267.962919876749</v>
      </c>
      <c r="Q421" s="140">
        <f>IFERROR(I421*'Planning sheet'!Q1511, 0)</f>
        <v>10267.962919876749</v>
      </c>
      <c r="R421" s="140">
        <f>IFERROR(I421*'Planning sheet'!R1511, 0)</f>
        <v>10267.962919876749</v>
      </c>
      <c r="S421" s="140">
        <f>IFERROR(I421*'Planning sheet'!S1511, 0)</f>
        <v>10267.962919876749</v>
      </c>
      <c r="T421" s="140">
        <f>IFERROR(I421*'Planning sheet'!T1511, 0)</f>
        <v>10267.962919876749</v>
      </c>
      <c r="U421" s="140">
        <f>IFERROR(I421*'Planning sheet'!U1511, 0)</f>
        <v>10267.962919876749</v>
      </c>
      <c r="V421" s="140">
        <f>IFERROR(I421*'Planning sheet'!V1511, 0)</f>
        <v>10267.962919876749</v>
      </c>
      <c r="W421" s="140">
        <f>IFERROR(I421*'Planning sheet'!W1511, 0)</f>
        <v>10267.962919876749</v>
      </c>
    </row>
    <row r="422" spans="1:23" s="136" customFormat="1" ht="15.75" thickBot="1" x14ac:dyDescent="0.3">
      <c r="A422" s="136">
        <v>600010876</v>
      </c>
      <c r="B422" s="136" t="s">
        <v>464</v>
      </c>
      <c r="C422" s="136" t="s">
        <v>211</v>
      </c>
      <c r="D422" s="136" t="s">
        <v>51</v>
      </c>
      <c r="E422" s="136" t="s">
        <v>399</v>
      </c>
      <c r="F422" s="136" t="s">
        <v>400</v>
      </c>
      <c r="G422" s="136" t="s">
        <v>465</v>
      </c>
      <c r="H422" s="142" t="s">
        <v>697</v>
      </c>
      <c r="I422" s="142">
        <v>66.769993225656918</v>
      </c>
      <c r="J422" s="142"/>
      <c r="K422" s="142">
        <v>18726.98</v>
      </c>
      <c r="L422" s="142">
        <f>IFERROR(I422*'Planning sheet'!L1513, 0)</f>
        <v>14687.638640755067</v>
      </c>
      <c r="M422" s="142">
        <f>IFERROR(I422*'Planning sheet'!M1513, 0)</f>
        <v>14687.638640755067</v>
      </c>
      <c r="N422" s="142">
        <f>IFERROR(I422*'Planning sheet'!N1513, 0)</f>
        <v>14668.336074497804</v>
      </c>
      <c r="O422" s="142">
        <f>IFERROR(I422*'Planning sheet'!O1513, 0)</f>
        <v>14627.999225467185</v>
      </c>
      <c r="P422" s="142">
        <f>IFERROR(I422*'Planning sheet'!P1513, 0)</f>
        <v>14654.432369662225</v>
      </c>
      <c r="Q422" s="142">
        <f>IFERROR(I422*'Planning sheet'!Q1513, 0)</f>
        <v>14680.865513857265</v>
      </c>
      <c r="R422" s="142">
        <f>IFERROR(I422*'Planning sheet'!R1513, 0)</f>
        <v>14640.528664826648</v>
      </c>
      <c r="S422" s="142">
        <f>IFERROR(I422*'Planning sheet'!S1513, 0)</f>
        <v>14666.961809021688</v>
      </c>
      <c r="T422" s="142">
        <f>IFERROR(I422*'Planning sheet'!T1513, 0)</f>
        <v>14626.624959991072</v>
      </c>
      <c r="U422" s="142">
        <f>IFERROR(I422*'Planning sheet'!U1513, 0)</f>
        <v>14653.058104186111</v>
      </c>
      <c r="V422" s="142">
        <f>IFERROR(I422*'Planning sheet'!V1513, 0)</f>
        <v>14679.491248381151</v>
      </c>
      <c r="W422" s="142">
        <f>IFERROR(I422*'Planning sheet'!W1513, 0)</f>
        <v>14639.154399350535</v>
      </c>
    </row>
    <row r="423" spans="1:23" s="138" customFormat="1" x14ac:dyDescent="0.25">
      <c r="A423" s="138">
        <v>600010878</v>
      </c>
      <c r="B423" s="138" t="s">
        <v>467</v>
      </c>
      <c r="C423" s="138" t="s">
        <v>211</v>
      </c>
      <c r="D423" s="138" t="s">
        <v>51</v>
      </c>
      <c r="E423" s="138" t="s">
        <v>399</v>
      </c>
      <c r="F423" s="138" t="s">
        <v>400</v>
      </c>
      <c r="G423" s="138" t="s">
        <v>468</v>
      </c>
      <c r="H423" s="140" t="s">
        <v>683</v>
      </c>
      <c r="I423" s="140">
        <v>28.728023841628339</v>
      </c>
      <c r="J423" s="140"/>
      <c r="K423" s="140"/>
      <c r="L423" s="140">
        <f>IFERROR(I423*'Planning sheet'!L1520, 0)</f>
        <v>23498.782884155538</v>
      </c>
      <c r="M423" s="140">
        <f>IFERROR(I423*'Planning sheet'!M1520, 0)</f>
        <v>3987.0548963967435</v>
      </c>
      <c r="N423" s="140">
        <f>IFERROR(I423*'Planning sheet'!N1520, 0)</f>
        <v>6784.9146096683735</v>
      </c>
      <c r="O423" s="140">
        <f>IFERROR(I423*'Planning sheet'!O1520, 0)</f>
        <v>49190.948110113939</v>
      </c>
      <c r="P423" s="140">
        <f>IFERROR(I423*'Planning sheet'!P1520, 0)</f>
        <v>50800.092114747371</v>
      </c>
      <c r="Q423" s="140">
        <f>IFERROR(I423*'Planning sheet'!Q1520, 0)</f>
        <v>51236.913789901715</v>
      </c>
      <c r="R423" s="140">
        <f>IFERROR(I423*'Planning sheet'!R1520, 0)</f>
        <v>52171.149891053494</v>
      </c>
      <c r="S423" s="140">
        <f>IFERROR(I423*'Planning sheet'!S1520, 0)</f>
        <v>50829.728256714458</v>
      </c>
      <c r="T423" s="140">
        <f>IFERROR(I423*'Planning sheet'!T1520, 0)</f>
        <v>51116.755125321819</v>
      </c>
      <c r="U423" s="140">
        <f>IFERROR(I423*'Planning sheet'!U1520, 0)</f>
        <v>52949.286875244274</v>
      </c>
      <c r="V423" s="140">
        <f>IFERROR(I423*'Planning sheet'!V1520, 0)</f>
        <v>52944.509422015246</v>
      </c>
      <c r="W423" s="140">
        <f>IFERROR(I423*'Planning sheet'!W1520, 0)</f>
        <v>50385.675831127483</v>
      </c>
    </row>
    <row r="424" spans="1:23" s="136" customFormat="1" ht="15.75" thickBot="1" x14ac:dyDescent="0.3">
      <c r="A424" s="136">
        <v>600010878</v>
      </c>
      <c r="B424" s="136" t="s">
        <v>467</v>
      </c>
      <c r="C424" s="136" t="s">
        <v>211</v>
      </c>
      <c r="D424" s="136" t="s">
        <v>51</v>
      </c>
      <c r="E424" s="136" t="s">
        <v>399</v>
      </c>
      <c r="F424" s="136" t="s">
        <v>400</v>
      </c>
      <c r="G424" s="136" t="s">
        <v>468</v>
      </c>
      <c r="H424" s="142" t="s">
        <v>697</v>
      </c>
      <c r="I424" s="142">
        <v>67.870009528346827</v>
      </c>
      <c r="J424" s="142"/>
      <c r="K424" s="142">
        <v>28491.83</v>
      </c>
      <c r="L424" s="142">
        <f>IFERROR(I424*'Planning sheet'!L1522, 0)</f>
        <v>17566.508178033087</v>
      </c>
      <c r="M424" s="142">
        <f>IFERROR(I424*'Planning sheet'!M1522, 0)</f>
        <v>17581.014925960175</v>
      </c>
      <c r="N424" s="142">
        <f>IFERROR(I424*'Planning sheet'!N1522, 0)</f>
        <v>17568.963844071823</v>
      </c>
      <c r="O424" s="142">
        <f>IFERROR(I424*'Planning sheet'!O1522, 0)</f>
        <v>17616.58415743247</v>
      </c>
      <c r="P424" s="142">
        <f>IFERROR(I424*'Planning sheet'!P1522, 0)</f>
        <v>17595.449303871843</v>
      </c>
      <c r="Q424" s="142">
        <f>IFERROR(I424*'Planning sheet'!Q1522, 0)</f>
        <v>17560.372576717928</v>
      </c>
      <c r="R424" s="142">
        <f>IFERROR(I424*'Planning sheet'!R1522, 0)</f>
        <v>17557.871644881667</v>
      </c>
      <c r="S424" s="142">
        <f>IFERROR(I424*'Planning sheet'!S1522, 0)</f>
        <v>17602.461370096229</v>
      </c>
      <c r="T424" s="142">
        <f>IFERROR(I424*'Planning sheet'!T1522, 0)</f>
        <v>17579.779672425248</v>
      </c>
      <c r="U424" s="142">
        <f>IFERROR(I424*'Planning sheet'!U1522, 0)</f>
        <v>17571.418931642689</v>
      </c>
      <c r="V424" s="142">
        <f>IFERROR(I424*'Planning sheet'!V1522, 0)</f>
        <v>17574.344932961256</v>
      </c>
      <c r="W424" s="142">
        <f>IFERROR(I424*'Planning sheet'!W1522, 0)</f>
        <v>17582.089183528751</v>
      </c>
    </row>
    <row r="425" spans="1:23" s="138" customFormat="1" x14ac:dyDescent="0.25">
      <c r="A425" s="138">
        <v>600010881</v>
      </c>
      <c r="B425" s="138" t="s">
        <v>470</v>
      </c>
      <c r="C425" s="138" t="s">
        <v>211</v>
      </c>
      <c r="D425" s="138" t="s">
        <v>21</v>
      </c>
      <c r="E425" s="138" t="s">
        <v>212</v>
      </c>
      <c r="F425" s="138" t="s">
        <v>338</v>
      </c>
      <c r="G425" s="138" t="s">
        <v>416</v>
      </c>
      <c r="H425" s="140" t="s">
        <v>683</v>
      </c>
      <c r="I425" s="140">
        <v>511.82467424289018</v>
      </c>
      <c r="J425" s="140"/>
      <c r="K425" s="140"/>
      <c r="L425" s="140">
        <f>IFERROR(I425*'Planning sheet'!L1529, 0)</f>
        <v>217525.48655322831</v>
      </c>
      <c r="M425" s="140">
        <f>IFERROR(I425*'Planning sheet'!M1529, 0)</f>
        <v>205971.22551708639</v>
      </c>
      <c r="N425" s="140">
        <f>IFERROR(I425*'Planning sheet'!N1529, 0)</f>
        <v>193175.60866101415</v>
      </c>
      <c r="O425" s="140">
        <f>IFERROR(I425*'Planning sheet'!O1529, 0)</f>
        <v>193175.60866101415</v>
      </c>
      <c r="P425" s="140">
        <f>IFERROR(I425*'Planning sheet'!P1529, 0)</f>
        <v>180379.99180494191</v>
      </c>
      <c r="Q425" s="140">
        <f>IFERROR(I425*'Planning sheet'!Q1529, 0)</f>
        <v>180379.99180494191</v>
      </c>
      <c r="R425" s="140">
        <f>IFERROR(I425*'Planning sheet'!R1529, 0)</f>
        <v>180379.99180494191</v>
      </c>
      <c r="S425" s="140">
        <f>IFERROR(I425*'Planning sheet'!S1529, 0)</f>
        <v>180379.99180494191</v>
      </c>
      <c r="T425" s="140">
        <f>IFERROR(I425*'Planning sheet'!T1529, 0)</f>
        <v>180379.99180494191</v>
      </c>
      <c r="U425" s="140">
        <f>IFERROR(I425*'Planning sheet'!U1529, 0)</f>
        <v>205971.22551708639</v>
      </c>
      <c r="V425" s="140">
        <f>IFERROR(I425*'Planning sheet'!V1529, 0)</f>
        <v>193175.60866101415</v>
      </c>
      <c r="W425" s="140">
        <f>IFERROR(I425*'Planning sheet'!W1529, 0)</f>
        <v>154788.75809279739</v>
      </c>
    </row>
    <row r="426" spans="1:23" s="136" customFormat="1" ht="15.75" thickBot="1" x14ac:dyDescent="0.3">
      <c r="A426" s="136">
        <v>600010881</v>
      </c>
      <c r="B426" s="136" t="s">
        <v>470</v>
      </c>
      <c r="C426" s="136" t="s">
        <v>211</v>
      </c>
      <c r="D426" s="136" t="s">
        <v>21</v>
      </c>
      <c r="E426" s="136" t="s">
        <v>212</v>
      </c>
      <c r="F426" s="136" t="s">
        <v>338</v>
      </c>
      <c r="G426" s="136" t="s">
        <v>416</v>
      </c>
      <c r="H426" s="142" t="s">
        <v>697</v>
      </c>
      <c r="I426" s="142">
        <v>339.46995689813065</v>
      </c>
      <c r="J426" s="142"/>
      <c r="K426" s="142">
        <v>27802.25</v>
      </c>
      <c r="L426" s="142">
        <f>IFERROR(I426*'Planning sheet'!L1533, 0)</f>
        <v>23660.71652584281</v>
      </c>
      <c r="M426" s="142">
        <f>IFERROR(I426*'Planning sheet'!M1533, 0)</f>
        <v>23584.215746518876</v>
      </c>
      <c r="N426" s="142">
        <f>IFERROR(I426*'Planning sheet'!N1533, 0)</f>
        <v>23847.184924093071</v>
      </c>
      <c r="O426" s="142">
        <f>IFERROR(I426*'Planning sheet'!O1533, 0)</f>
        <v>23770.684144769133</v>
      </c>
      <c r="P426" s="142">
        <f>IFERROR(I426*'Planning sheet'!P1533, 0)</f>
        <v>23694.183365445198</v>
      </c>
      <c r="Q426" s="142">
        <f>IFERROR(I426*'Planning sheet'!Q1533, 0)</f>
        <v>23617.682586121264</v>
      </c>
      <c r="R426" s="142">
        <f>IFERROR(I426*'Planning sheet'!R1533, 0)</f>
        <v>23880.651763695456</v>
      </c>
      <c r="S426" s="142">
        <f>IFERROR(I426*'Planning sheet'!S1533, 0)</f>
        <v>23804.150984371521</v>
      </c>
      <c r="T426" s="142">
        <f>IFERROR(I426*'Planning sheet'!T1533, 0)</f>
        <v>23727.650205047586</v>
      </c>
      <c r="U426" s="142">
        <f>IFERROR(I426*'Planning sheet'!U1533, 0)</f>
        <v>23719.043417103272</v>
      </c>
      <c r="V426" s="142">
        <f>IFERROR(I426*'Planning sheet'!V1533, 0)</f>
        <v>23642.542637779334</v>
      </c>
      <c r="W426" s="142">
        <f>IFERROR(I426*'Planning sheet'!W1533, 0)</f>
        <v>23566.041858455399</v>
      </c>
    </row>
    <row r="427" spans="1:23" s="138" customFormat="1" x14ac:dyDescent="0.25">
      <c r="A427" s="138">
        <v>600010896</v>
      </c>
      <c r="B427" s="138" t="s">
        <v>472</v>
      </c>
      <c r="C427" s="138" t="s">
        <v>227</v>
      </c>
      <c r="D427" s="138" t="s">
        <v>21</v>
      </c>
      <c r="E427" s="138" t="s">
        <v>212</v>
      </c>
      <c r="F427" s="138" t="s">
        <v>446</v>
      </c>
      <c r="G427" s="138" t="s">
        <v>445</v>
      </c>
      <c r="H427" s="140" t="s">
        <v>683</v>
      </c>
      <c r="I427" s="140">
        <v>657.01257018199567</v>
      </c>
      <c r="J427" s="140"/>
      <c r="K427" s="140"/>
      <c r="L427" s="140">
        <f>IFERROR(I427*'Planning sheet'!L1538, 0)</f>
        <v>14255.71929919003</v>
      </c>
      <c r="M427" s="140">
        <f>IFERROR(I427*'Planning sheet'!M1538, 0)</f>
        <v>14079.531609147021</v>
      </c>
      <c r="N427" s="140">
        <f>IFERROR(I427*'Planning sheet'!N1538, 0)</f>
        <v>14079.531609147021</v>
      </c>
      <c r="O427" s="140">
        <f>IFERROR(I427*'Planning sheet'!O1538, 0)</f>
        <v>14079.531609147021</v>
      </c>
      <c r="P427" s="140">
        <f>IFERROR(I427*'Planning sheet'!P1538, 0)</f>
        <v>14079.531609147021</v>
      </c>
      <c r="Q427" s="140">
        <f>IFERROR(I427*'Planning sheet'!Q1538, 0)</f>
        <v>14079.531609147021</v>
      </c>
      <c r="R427" s="140">
        <f>IFERROR(I427*'Planning sheet'!R1538, 0)</f>
        <v>14079.531609147021</v>
      </c>
      <c r="S427" s="140">
        <f>IFERROR(I427*'Planning sheet'!S1538, 0)</f>
        <v>14079.531609147021</v>
      </c>
      <c r="T427" s="140">
        <f>IFERROR(I427*'Planning sheet'!T1538, 0)</f>
        <v>14079.531609147021</v>
      </c>
      <c r="U427" s="140">
        <f>IFERROR(I427*'Planning sheet'!U1538, 0)</f>
        <v>14079.531609147021</v>
      </c>
      <c r="V427" s="140">
        <f>IFERROR(I427*'Planning sheet'!V1538, 0)</f>
        <v>14079.531609147021</v>
      </c>
      <c r="W427" s="140">
        <f>IFERROR(I427*'Planning sheet'!W1538, 0)</f>
        <v>14079.531609147021</v>
      </c>
    </row>
    <row r="428" spans="1:23" s="136" customFormat="1" ht="15.75" thickBot="1" x14ac:dyDescent="0.3">
      <c r="A428" s="136">
        <v>600010896</v>
      </c>
      <c r="B428" s="136" t="s">
        <v>472</v>
      </c>
      <c r="C428" s="136" t="s">
        <v>227</v>
      </c>
      <c r="D428" s="136" t="s">
        <v>21</v>
      </c>
      <c r="E428" s="136" t="s">
        <v>212</v>
      </c>
      <c r="F428" s="136" t="s">
        <v>446</v>
      </c>
      <c r="G428" s="136" t="s">
        <v>445</v>
      </c>
      <c r="H428" s="142" t="s">
        <v>697</v>
      </c>
      <c r="I428" s="142">
        <v>390.98</v>
      </c>
      <c r="J428" s="142"/>
      <c r="K428" s="142">
        <v>9383.52</v>
      </c>
      <c r="L428" s="142">
        <f>IFERROR(I428*'Planning sheet'!L1540, 0)</f>
        <v>9501.6789441368292</v>
      </c>
      <c r="M428" s="142">
        <f>IFERROR(I428*'Planning sheet'!M1540, 0)</f>
        <v>9724.6849888914348</v>
      </c>
      <c r="N428" s="142">
        <f>IFERROR(I428*'Planning sheet'!N1540, 0)</f>
        <v>9556.711033646041</v>
      </c>
      <c r="O428" s="142">
        <f>IFERROR(I428*'Planning sheet'!O1540, 0)</f>
        <v>9388.7370784006453</v>
      </c>
      <c r="P428" s="142">
        <f>IFERROR(I428*'Planning sheet'!P1540, 0)</f>
        <v>9611.7431231552509</v>
      </c>
      <c r="Q428" s="142">
        <f>IFERROR(I428*'Planning sheet'!Q1540, 0)</f>
        <v>9443.7691679098552</v>
      </c>
      <c r="R428" s="142">
        <f>IFERROR(I428*'Planning sheet'!R1540, 0)</f>
        <v>9666.7752126644609</v>
      </c>
      <c r="S428" s="142">
        <f>IFERROR(I428*'Planning sheet'!S1540, 0)</f>
        <v>9498.801257419067</v>
      </c>
      <c r="T428" s="142">
        <f>IFERROR(I428*'Planning sheet'!T1540, 0)</f>
        <v>9721.8073021736727</v>
      </c>
      <c r="U428" s="142">
        <f>IFERROR(I428*'Planning sheet'!U1540, 0)</f>
        <v>9553.833346928277</v>
      </c>
      <c r="V428" s="142">
        <f>IFERROR(I428*'Planning sheet'!V1540, 0)</f>
        <v>9385.8593916828831</v>
      </c>
      <c r="W428" s="142">
        <f>IFERROR(I428*'Planning sheet'!W1540, 0)</f>
        <v>9608.8654364374888</v>
      </c>
    </row>
    <row r="429" spans="1:23" s="282" customFormat="1" ht="15.75" thickBot="1" x14ac:dyDescent="0.3">
      <c r="A429" s="282">
        <v>600010940</v>
      </c>
      <c r="B429" s="282" t="s">
        <v>474</v>
      </c>
      <c r="C429" s="282" t="s">
        <v>211</v>
      </c>
      <c r="D429" s="282" t="s">
        <v>192</v>
      </c>
      <c r="E429" s="282" t="s">
        <v>408</v>
      </c>
      <c r="G429" s="282" t="s">
        <v>475</v>
      </c>
      <c r="H429" s="283" t="s">
        <v>697</v>
      </c>
      <c r="I429" s="283">
        <v>0</v>
      </c>
      <c r="J429" s="283"/>
      <c r="K429" s="283">
        <v>0</v>
      </c>
      <c r="L429" s="283">
        <f>IFERROR(I429*'Planning sheet'!L1549, 0)</f>
        <v>0</v>
      </c>
      <c r="M429" s="283">
        <f>IFERROR(I429*'Planning sheet'!M1549, 0)</f>
        <v>0</v>
      </c>
      <c r="N429" s="283">
        <f>IFERROR(I429*'Planning sheet'!N1549, 0)</f>
        <v>0</v>
      </c>
      <c r="O429" s="283">
        <f>IFERROR(I429*'Planning sheet'!O1549, 0)</f>
        <v>0</v>
      </c>
      <c r="P429" s="283">
        <f>IFERROR(I429*'Planning sheet'!P1549, 0)</f>
        <v>0</v>
      </c>
      <c r="Q429" s="283">
        <f>IFERROR(I429*'Planning sheet'!Q1549, 0)</f>
        <v>0</v>
      </c>
      <c r="R429" s="283">
        <f>IFERROR(I429*'Planning sheet'!R1549, 0)</f>
        <v>0</v>
      </c>
      <c r="S429" s="283">
        <f>IFERROR(I429*'Planning sheet'!S1549, 0)</f>
        <v>0</v>
      </c>
      <c r="T429" s="283">
        <f>IFERROR(I429*'Planning sheet'!T1549, 0)</f>
        <v>0</v>
      </c>
      <c r="U429" s="283">
        <f>IFERROR(I429*'Planning sheet'!U1549, 0)</f>
        <v>0</v>
      </c>
      <c r="V429" s="283">
        <f>IFERROR(I429*'Planning sheet'!V1549, 0)</f>
        <v>0</v>
      </c>
      <c r="W429" s="283">
        <f>IFERROR(I429*'Planning sheet'!W1549, 0)</f>
        <v>0</v>
      </c>
    </row>
    <row r="430" spans="1:23" s="138" customFormat="1" x14ac:dyDescent="0.25">
      <c r="A430" s="138">
        <v>600010980</v>
      </c>
      <c r="B430" s="138" t="s">
        <v>477</v>
      </c>
      <c r="C430" s="138" t="s">
        <v>227</v>
      </c>
      <c r="D430" s="138" t="s">
        <v>21</v>
      </c>
      <c r="E430" s="138" t="s">
        <v>212</v>
      </c>
      <c r="F430" s="138" t="s">
        <v>338</v>
      </c>
      <c r="G430" s="138" t="s">
        <v>353</v>
      </c>
      <c r="H430" s="143" t="s">
        <v>696</v>
      </c>
      <c r="I430" s="143" t="s">
        <v>148</v>
      </c>
      <c r="J430" s="143"/>
      <c r="K430" s="143"/>
      <c r="L430" s="143">
        <f>IFERROR(I430*'Planning sheet'!L1556, 0)</f>
        <v>0</v>
      </c>
      <c r="M430" s="143">
        <f>IFERROR(I430*'Planning sheet'!M1556, 0)</f>
        <v>0</v>
      </c>
      <c r="N430" s="143">
        <f>IFERROR(I430*'Planning sheet'!N1556, 0)</f>
        <v>0</v>
      </c>
      <c r="O430" s="143">
        <f>IFERROR(I430*'Planning sheet'!O1556, 0)</f>
        <v>0</v>
      </c>
      <c r="P430" s="143">
        <f>IFERROR(I430*'Planning sheet'!P1556, 0)</f>
        <v>0</v>
      </c>
      <c r="Q430" s="143">
        <f>IFERROR(I430*'Planning sheet'!Q1556, 0)</f>
        <v>0</v>
      </c>
      <c r="R430" s="143">
        <f>IFERROR(I430*'Planning sheet'!R1556, 0)</f>
        <v>0</v>
      </c>
      <c r="S430" s="143">
        <f>IFERROR(I430*'Planning sheet'!S1556, 0)</f>
        <v>0</v>
      </c>
      <c r="T430" s="143">
        <f>IFERROR(I430*'Planning sheet'!T1556, 0)</f>
        <v>0</v>
      </c>
      <c r="U430" s="143">
        <f>IFERROR(I430*'Planning sheet'!U1556, 0)</f>
        <v>0</v>
      </c>
      <c r="V430" s="143">
        <f>IFERROR(I430*'Planning sheet'!V1556, 0)</f>
        <v>0</v>
      </c>
      <c r="W430" s="143">
        <f>IFERROR(I430*'Planning sheet'!W1556, 0)</f>
        <v>0</v>
      </c>
    </row>
    <row r="431" spans="1:23" s="136" customFormat="1" x14ac:dyDescent="0.25">
      <c r="A431" s="136">
        <v>600010980</v>
      </c>
      <c r="B431" s="136" t="s">
        <v>477</v>
      </c>
      <c r="C431" s="136" t="s">
        <v>227</v>
      </c>
      <c r="D431" s="136" t="s">
        <v>21</v>
      </c>
      <c r="E431" s="136" t="s">
        <v>212</v>
      </c>
      <c r="F431" s="136" t="s">
        <v>338</v>
      </c>
      <c r="G431" s="136" t="s">
        <v>353</v>
      </c>
      <c r="H431" s="142" t="s">
        <v>697</v>
      </c>
      <c r="I431" s="142">
        <v>0</v>
      </c>
      <c r="J431" s="142"/>
      <c r="K431" s="142">
        <v>0</v>
      </c>
      <c r="L431" s="142">
        <f>IFERROR(I431*'Planning sheet'!L1557, 0)</f>
        <v>0</v>
      </c>
      <c r="M431" s="142">
        <f>IFERROR(I431*'Planning sheet'!M1557, 0)</f>
        <v>0</v>
      </c>
      <c r="N431" s="142">
        <f>IFERROR(I431*'Planning sheet'!N1557, 0)</f>
        <v>0</v>
      </c>
      <c r="O431" s="142">
        <f>IFERROR(I431*'Planning sheet'!O1557, 0)</f>
        <v>0</v>
      </c>
      <c r="P431" s="142">
        <f>IFERROR(I431*'Planning sheet'!P1557, 0)</f>
        <v>0</v>
      </c>
      <c r="Q431" s="142">
        <f>IFERROR(I431*'Planning sheet'!Q1557, 0)</f>
        <v>0</v>
      </c>
      <c r="R431" s="142">
        <f>IFERROR(I431*'Planning sheet'!R1557, 0)</f>
        <v>0</v>
      </c>
      <c r="S431" s="142">
        <f>IFERROR(I431*'Planning sheet'!S1557, 0)</f>
        <v>0</v>
      </c>
      <c r="T431" s="142">
        <f>IFERROR(I431*'Planning sheet'!T1557, 0)</f>
        <v>0</v>
      </c>
      <c r="U431" s="142">
        <f>IFERROR(I431*'Planning sheet'!U1557, 0)</f>
        <v>0</v>
      </c>
      <c r="V431" s="142">
        <f>IFERROR(I431*'Planning sheet'!V1557, 0)</f>
        <v>0</v>
      </c>
      <c r="W431" s="142">
        <f>IFERROR(I431*'Planning sheet'!W1557, 0)</f>
        <v>0</v>
      </c>
    </row>
    <row r="432" spans="1:23" ht="15.75" thickBot="1" x14ac:dyDescent="0.3">
      <c r="A432">
        <v>600010980</v>
      </c>
      <c r="B432" t="s">
        <v>477</v>
      </c>
      <c r="C432" t="s">
        <v>227</v>
      </c>
      <c r="D432" t="s">
        <v>21</v>
      </c>
      <c r="E432" t="s">
        <v>212</v>
      </c>
      <c r="F432" t="s">
        <v>338</v>
      </c>
      <c r="G432" t="s">
        <v>353</v>
      </c>
      <c r="H432" s="32" t="s">
        <v>699</v>
      </c>
      <c r="I432" s="32" t="s">
        <v>148</v>
      </c>
      <c r="J432" s="32"/>
      <c r="K432" s="32"/>
      <c r="L432" s="32">
        <f>IFERROR(I432*'Planning sheet'!L1559, 0)</f>
        <v>0</v>
      </c>
      <c r="M432" s="32">
        <f>IFERROR(I432*'Planning sheet'!M1559, 0)</f>
        <v>0</v>
      </c>
      <c r="N432" s="32">
        <f>IFERROR(I432*'Planning sheet'!N1559, 0)</f>
        <v>0</v>
      </c>
      <c r="O432" s="32">
        <f>IFERROR(I432*'Planning sheet'!O1559, 0)</f>
        <v>0</v>
      </c>
      <c r="P432" s="32">
        <f>IFERROR(I432*'Planning sheet'!P1559, 0)</f>
        <v>0</v>
      </c>
      <c r="Q432" s="32">
        <f>IFERROR(I432*'Planning sheet'!Q1559, 0)</f>
        <v>0</v>
      </c>
      <c r="R432" s="32">
        <f>IFERROR(I432*'Planning sheet'!R1559, 0)</f>
        <v>0</v>
      </c>
      <c r="S432" s="32">
        <f>IFERROR(I432*'Planning sheet'!S1559, 0)</f>
        <v>0</v>
      </c>
      <c r="T432" s="32">
        <f>IFERROR(I432*'Planning sheet'!T1559, 0)</f>
        <v>0</v>
      </c>
      <c r="U432" s="32">
        <f>IFERROR(I432*'Planning sheet'!U1559, 0)</f>
        <v>0</v>
      </c>
      <c r="V432" s="32">
        <f>IFERROR(I432*'Planning sheet'!V1559, 0)</f>
        <v>0</v>
      </c>
      <c r="W432" s="32">
        <f>IFERROR(I432*'Planning sheet'!W1559, 0)</f>
        <v>0</v>
      </c>
    </row>
    <row r="433" spans="1:23" s="138" customFormat="1" x14ac:dyDescent="0.25">
      <c r="A433" s="138">
        <v>600011018</v>
      </c>
      <c r="B433" s="138" t="s">
        <v>479</v>
      </c>
      <c r="C433" s="138" t="s">
        <v>227</v>
      </c>
      <c r="D433" s="138" t="s">
        <v>38</v>
      </c>
      <c r="E433" s="138" t="s">
        <v>237</v>
      </c>
      <c r="F433" s="138" t="s">
        <v>238</v>
      </c>
      <c r="G433" s="138" t="s">
        <v>236</v>
      </c>
      <c r="H433" s="140" t="s">
        <v>683</v>
      </c>
      <c r="I433" s="140">
        <v>283.96614078762673</v>
      </c>
      <c r="J433" s="140"/>
      <c r="K433" s="140"/>
      <c r="L433" s="140">
        <f>IFERROR(I433*'Planning sheet'!L1561, 0)</f>
        <v>26383.103966281524</v>
      </c>
      <c r="M433" s="140">
        <f>IFERROR(I433*'Planning sheet'!M1561, 0)</f>
        <v>21038.474669591291</v>
      </c>
      <c r="N433" s="140">
        <f>IFERROR(I433*'Planning sheet'!N1561, 0)</f>
        <v>21038.474669591291</v>
      </c>
      <c r="O433" s="140">
        <f>IFERROR(I433*'Planning sheet'!O1561, 0)</f>
        <v>21038.474669591291</v>
      </c>
      <c r="P433" s="140">
        <f>IFERROR(I433*'Planning sheet'!P1561, 0)</f>
        <v>21038.474669591291</v>
      </c>
      <c r="Q433" s="140">
        <f>IFERROR(I433*'Planning sheet'!Q1561, 0)</f>
        <v>21038.474669591291</v>
      </c>
      <c r="R433" s="140">
        <f>IFERROR(I433*'Planning sheet'!R1561, 0)</f>
        <v>21038.474669591291</v>
      </c>
      <c r="S433" s="140">
        <f>IFERROR(I433*'Planning sheet'!S1561, 0)</f>
        <v>21038.474669591291</v>
      </c>
      <c r="T433" s="140">
        <f>IFERROR(I433*'Planning sheet'!T1561, 0)</f>
        <v>21038.474669591291</v>
      </c>
      <c r="U433" s="140">
        <f>IFERROR(I433*'Planning sheet'!U1561, 0)</f>
        <v>21038.474669591291</v>
      </c>
      <c r="V433" s="140">
        <f>IFERROR(I433*'Planning sheet'!V1561, 0)</f>
        <v>21038.474669591291</v>
      </c>
      <c r="W433" s="140">
        <f>IFERROR(I433*'Planning sheet'!W1561, 0)</f>
        <v>21038.474669591291</v>
      </c>
    </row>
    <row r="434" spans="1:23" s="136" customFormat="1" ht="15.75" thickBot="1" x14ac:dyDescent="0.3">
      <c r="A434" s="136">
        <v>600011018</v>
      </c>
      <c r="B434" s="136" t="s">
        <v>479</v>
      </c>
      <c r="C434" s="136" t="s">
        <v>227</v>
      </c>
      <c r="D434" s="136" t="s">
        <v>38</v>
      </c>
      <c r="E434" s="136" t="s">
        <v>237</v>
      </c>
      <c r="F434" s="136" t="s">
        <v>238</v>
      </c>
      <c r="G434" s="136" t="s">
        <v>236</v>
      </c>
      <c r="H434" s="142" t="s">
        <v>697</v>
      </c>
      <c r="I434" s="142">
        <v>258.07</v>
      </c>
      <c r="J434" s="142"/>
      <c r="K434" s="142">
        <v>12387.36</v>
      </c>
      <c r="L434" s="142">
        <f>IFERROR(I434*'Planning sheet'!L1563, 0)</f>
        <v>12410.759131453282</v>
      </c>
      <c r="M434" s="142">
        <f>IFERROR(I434*'Planning sheet'!M1563, 0)</f>
        <v>12388.056940843884</v>
      </c>
      <c r="N434" s="142">
        <f>IFERROR(I434*'Planning sheet'!N1563, 0)</f>
        <v>12623.424750234488</v>
      </c>
      <c r="O434" s="142">
        <f>IFERROR(I434*'Planning sheet'!O1563, 0)</f>
        <v>12600.722559625092</v>
      </c>
      <c r="P434" s="142">
        <f>IFERROR(I434*'Planning sheet'!P1563, 0)</f>
        <v>12578.020369015696</v>
      </c>
      <c r="Q434" s="142">
        <f>IFERROR(I434*'Planning sheet'!Q1563, 0)</f>
        <v>12555.3181784063</v>
      </c>
      <c r="R434" s="142">
        <f>IFERROR(I434*'Planning sheet'!R1563, 0)</f>
        <v>12532.615987796904</v>
      </c>
      <c r="S434" s="142">
        <f>IFERROR(I434*'Planning sheet'!S1563, 0)</f>
        <v>12509.913797187508</v>
      </c>
      <c r="T434" s="142">
        <f>IFERROR(I434*'Planning sheet'!T1563, 0)</f>
        <v>12487.21160657811</v>
      </c>
      <c r="U434" s="142">
        <f>IFERROR(I434*'Planning sheet'!U1563, 0)</f>
        <v>12464.509415968714</v>
      </c>
      <c r="V434" s="142">
        <f>IFERROR(I434*'Planning sheet'!V1563, 0)</f>
        <v>12441.807225359318</v>
      </c>
      <c r="W434" s="142">
        <f>IFERROR(I434*'Planning sheet'!W1563, 0)</f>
        <v>12419.105034749922</v>
      </c>
    </row>
    <row r="435" spans="1:23" s="138" customFormat="1" x14ac:dyDescent="0.25">
      <c r="A435" s="138">
        <v>600011021</v>
      </c>
      <c r="B435" s="138" t="s">
        <v>481</v>
      </c>
      <c r="C435" s="138" t="s">
        <v>211</v>
      </c>
      <c r="D435" s="138" t="s">
        <v>46</v>
      </c>
      <c r="E435" s="138" t="s">
        <v>251</v>
      </c>
      <c r="F435" s="138" t="s">
        <v>252</v>
      </c>
      <c r="G435" s="138" t="s">
        <v>482</v>
      </c>
      <c r="H435" s="140" t="s">
        <v>683</v>
      </c>
      <c r="I435" s="140">
        <v>73.894611456022659</v>
      </c>
      <c r="J435" s="140"/>
      <c r="K435" s="140"/>
      <c r="L435" s="140">
        <f>IFERROR(I435*'Planning sheet'!L1570, 0)</f>
        <v>6588.0162376268627</v>
      </c>
      <c r="M435" s="140">
        <f>IFERROR(I435*'Planning sheet'!M1570, 0)</f>
        <v>6373.2527387727905</v>
      </c>
      <c r="N435" s="140">
        <f>IFERROR(I435*'Planning sheet'!N1570, 0)</f>
        <v>7630.1917147648364</v>
      </c>
      <c r="O435" s="140">
        <f>IFERROR(I435*'Planning sheet'!O1570, 0)</f>
        <v>7821.4278859303631</v>
      </c>
      <c r="P435" s="140">
        <f>IFERROR(I435*'Planning sheet'!P1570, 0)</f>
        <v>7759.4781403415309</v>
      </c>
      <c r="Q435" s="140">
        <f>IFERROR(I435*'Planning sheet'!Q1570, 0)</f>
        <v>7824.1213531298781</v>
      </c>
      <c r="R435" s="140">
        <f>IFERROR(I435*'Planning sheet'!R1570, 0)</f>
        <v>7759.4781403415309</v>
      </c>
      <c r="S435" s="140">
        <f>IFERROR(I435*'Planning sheet'!S1570, 0)</f>
        <v>6597.9080017497663</v>
      </c>
      <c r="T435" s="140">
        <f>IFERROR(I435*'Planning sheet'!T1570, 0)</f>
        <v>6597.9080017497663</v>
      </c>
      <c r="U435" s="140">
        <f>IFERROR(I435*'Planning sheet'!U1570, 0)</f>
        <v>6576.5494821202083</v>
      </c>
      <c r="V435" s="140">
        <f>IFERROR(I435*'Planning sheet'!V1570, 0)</f>
        <v>6598.7979400676659</v>
      </c>
      <c r="W435" s="140">
        <f>IFERROR(I435*'Planning sheet'!W1570, 0)</f>
        <v>6576.5494821202083</v>
      </c>
    </row>
    <row r="436" spans="1:23" s="136" customFormat="1" ht="15.75" thickBot="1" x14ac:dyDescent="0.3">
      <c r="A436" s="136">
        <v>600011021</v>
      </c>
      <c r="B436" s="136" t="s">
        <v>481</v>
      </c>
      <c r="C436" s="136" t="s">
        <v>211</v>
      </c>
      <c r="D436" s="136" t="s">
        <v>46</v>
      </c>
      <c r="E436" s="136" t="s">
        <v>251</v>
      </c>
      <c r="F436" s="136" t="s">
        <v>252</v>
      </c>
      <c r="G436" s="136" t="s">
        <v>482</v>
      </c>
      <c r="H436" s="142" t="s">
        <v>697</v>
      </c>
      <c r="I436" s="142">
        <v>52.2</v>
      </c>
      <c r="J436" s="142"/>
      <c r="K436" s="142">
        <v>52.2</v>
      </c>
      <c r="L436" s="142">
        <f>IFERROR(I436*'Planning sheet'!L1572, 0)</f>
        <v>44.149863596126963</v>
      </c>
      <c r="M436" s="142">
        <f>IFERROR(I436*'Planning sheet'!M1572, 0)</f>
        <v>31.211122912284605</v>
      </c>
      <c r="N436" s="142">
        <f>IFERROR(I436*'Planning sheet'!N1572, 0)</f>
        <v>17.756291271891445</v>
      </c>
      <c r="O436" s="142">
        <f>IFERROR(I436*'Planning sheet'!O1572, 0)</f>
        <v>25.810037697688454</v>
      </c>
      <c r="P436" s="142">
        <f>IFERROR(I436*'Planning sheet'!P1572, 0)</f>
        <v>25.425794045705349</v>
      </c>
      <c r="Q436" s="142">
        <f>IFERROR(I436*'Planning sheet'!Q1572, 0)</f>
        <v>31.576844387927643</v>
      </c>
      <c r="R436" s="142">
        <f>IFERROR(I436*'Planning sheet'!R1572, 0)</f>
        <v>31.192600735944538</v>
      </c>
      <c r="S436" s="142">
        <f>IFERROR(I436*'Planning sheet'!S1572, 0)</f>
        <v>16.154808844866363</v>
      </c>
      <c r="T436" s="142">
        <f>IFERROR(I436*'Planning sheet'!T1572, 0)</f>
        <v>1.1170169537881833</v>
      </c>
      <c r="U436" s="142">
        <f>IFERROR(I436*'Planning sheet'!U1572, 0)</f>
        <v>1.1671279922283617</v>
      </c>
      <c r="V436" s="142">
        <f>IFERROR(I436*'Planning sheet'!V1572, 0)</f>
        <v>37.70067347908649</v>
      </c>
      <c r="W436" s="142">
        <f>IFERROR(I436*'Planning sheet'!W1572, 0)</f>
        <v>37.750784517526668</v>
      </c>
    </row>
    <row r="437" spans="1:23" s="138" customFormat="1" x14ac:dyDescent="0.25">
      <c r="A437" s="138">
        <v>600011090</v>
      </c>
      <c r="B437" s="138" t="s">
        <v>488</v>
      </c>
      <c r="C437" s="138" t="s">
        <v>211</v>
      </c>
      <c r="D437" s="138" t="s">
        <v>370</v>
      </c>
      <c r="E437" s="138" t="s">
        <v>485</v>
      </c>
      <c r="G437" s="138" t="s">
        <v>489</v>
      </c>
      <c r="H437" s="143" t="s">
        <v>696</v>
      </c>
      <c r="I437" s="143">
        <v>228</v>
      </c>
      <c r="J437" s="143"/>
      <c r="K437" s="143"/>
      <c r="L437" s="143">
        <f>IFERROR(I437*'Planning sheet'!L1582, 0)</f>
        <v>0</v>
      </c>
      <c r="M437" s="143">
        <f>IFERROR(I437*'Planning sheet'!M1582, 0)</f>
        <v>0</v>
      </c>
      <c r="N437" s="143">
        <f>IFERROR(I437*'Planning sheet'!N1582, 0)</f>
        <v>0</v>
      </c>
      <c r="O437" s="143">
        <f>IFERROR(I437*'Planning sheet'!O1582, 0)</f>
        <v>0</v>
      </c>
      <c r="P437" s="143">
        <f>IFERROR(I437*'Planning sheet'!P1582, 0)</f>
        <v>0</v>
      </c>
      <c r="Q437" s="143">
        <f>IFERROR(I437*'Planning sheet'!Q1582, 0)</f>
        <v>0</v>
      </c>
      <c r="R437" s="143">
        <f>IFERROR(I437*'Planning sheet'!R1582, 0)</f>
        <v>0</v>
      </c>
      <c r="S437" s="143">
        <f>IFERROR(I437*'Planning sheet'!S1582, 0)</f>
        <v>0</v>
      </c>
      <c r="T437" s="143">
        <f>IFERROR(I437*'Planning sheet'!T1582, 0)</f>
        <v>0</v>
      </c>
      <c r="U437" s="143">
        <f>IFERROR(I437*'Planning sheet'!U1582, 0)</f>
        <v>0</v>
      </c>
      <c r="V437" s="143">
        <f>IFERROR(I437*'Planning sheet'!V1582, 0)</f>
        <v>0</v>
      </c>
      <c r="W437" s="143">
        <f>IFERROR(I437*'Planning sheet'!W1582, 0)</f>
        <v>0</v>
      </c>
    </row>
    <row r="438" spans="1:23" s="136" customFormat="1" x14ac:dyDescent="0.25">
      <c r="A438" s="136">
        <v>600011090</v>
      </c>
      <c r="B438" s="136" t="s">
        <v>488</v>
      </c>
      <c r="C438" s="136" t="s">
        <v>211</v>
      </c>
      <c r="D438" s="136" t="s">
        <v>370</v>
      </c>
      <c r="E438" s="136" t="s">
        <v>485</v>
      </c>
      <c r="G438" s="136" t="s">
        <v>489</v>
      </c>
      <c r="H438" s="142" t="s">
        <v>697</v>
      </c>
      <c r="I438" s="142">
        <v>228</v>
      </c>
      <c r="J438" s="142"/>
      <c r="K438" s="142">
        <v>122475.9</v>
      </c>
      <c r="L438" s="142">
        <f>IFERROR(I438*'Planning sheet'!L1583, 0)</f>
        <v>122475.9</v>
      </c>
      <c r="M438" s="142">
        <f>IFERROR(I438*'Planning sheet'!M1583, 0)</f>
        <v>122475.9</v>
      </c>
      <c r="N438" s="142">
        <f>IFERROR(I438*'Planning sheet'!N1583, 0)</f>
        <v>122475.9</v>
      </c>
      <c r="O438" s="142">
        <f>IFERROR(I438*'Planning sheet'!O1583, 0)</f>
        <v>122475.9</v>
      </c>
      <c r="P438" s="142">
        <f>IFERROR(I438*'Planning sheet'!P1583, 0)</f>
        <v>122475.9</v>
      </c>
      <c r="Q438" s="142">
        <f>IFERROR(I438*'Planning sheet'!Q1583, 0)</f>
        <v>122475.9</v>
      </c>
      <c r="R438" s="142">
        <f>IFERROR(I438*'Planning sheet'!R1583, 0)</f>
        <v>122475.9</v>
      </c>
      <c r="S438" s="142">
        <f>IFERROR(I438*'Planning sheet'!S1583, 0)</f>
        <v>122475.9</v>
      </c>
      <c r="T438" s="142">
        <f>IFERROR(I438*'Planning sheet'!T1583, 0)</f>
        <v>122475.9</v>
      </c>
      <c r="U438" s="142">
        <f>IFERROR(I438*'Planning sheet'!U1583, 0)</f>
        <v>122475.9</v>
      </c>
      <c r="V438" s="142">
        <f>IFERROR(I438*'Planning sheet'!V1583, 0)</f>
        <v>122475.9</v>
      </c>
      <c r="W438" s="142">
        <f>IFERROR(I438*'Planning sheet'!W1583, 0)</f>
        <v>122475.9</v>
      </c>
    </row>
    <row r="439" spans="1:23" ht="15.75" thickBot="1" x14ac:dyDescent="0.3">
      <c r="A439">
        <v>600011090</v>
      </c>
      <c r="B439" t="s">
        <v>488</v>
      </c>
      <c r="C439" t="s">
        <v>211</v>
      </c>
      <c r="D439" t="s">
        <v>370</v>
      </c>
      <c r="E439" t="s">
        <v>485</v>
      </c>
      <c r="G439" t="s">
        <v>489</v>
      </c>
      <c r="H439" s="32" t="s">
        <v>699</v>
      </c>
      <c r="I439" s="32">
        <v>228</v>
      </c>
      <c r="J439" s="32"/>
      <c r="K439" s="32"/>
      <c r="L439" s="32">
        <f>IFERROR(I439*'Planning sheet'!L1585, 0)</f>
        <v>0</v>
      </c>
      <c r="M439" s="32">
        <f>IFERROR(I439*'Planning sheet'!M1585, 0)</f>
        <v>0</v>
      </c>
      <c r="N439" s="32">
        <f>IFERROR(I439*'Planning sheet'!N1585, 0)</f>
        <v>0</v>
      </c>
      <c r="O439" s="32">
        <f>IFERROR(I439*'Planning sheet'!O1585, 0)</f>
        <v>0</v>
      </c>
      <c r="P439" s="32">
        <f>IFERROR(I439*'Planning sheet'!P1585, 0)</f>
        <v>0</v>
      </c>
      <c r="Q439" s="32">
        <f>IFERROR(I439*'Planning sheet'!Q1585, 0)</f>
        <v>0</v>
      </c>
      <c r="R439" s="32">
        <f>IFERROR(I439*'Planning sheet'!R1585, 0)</f>
        <v>0</v>
      </c>
      <c r="S439" s="32">
        <f>IFERROR(I439*'Planning sheet'!S1585, 0)</f>
        <v>0</v>
      </c>
      <c r="T439" s="32">
        <f>IFERROR(I439*'Planning sheet'!T1585, 0)</f>
        <v>0</v>
      </c>
      <c r="U439" s="32">
        <f>IFERROR(I439*'Planning sheet'!U1585, 0)</f>
        <v>0</v>
      </c>
      <c r="V439" s="32">
        <f>IFERROR(I439*'Planning sheet'!V1585, 0)</f>
        <v>0</v>
      </c>
      <c r="W439" s="32">
        <f>IFERROR(I439*'Planning sheet'!W1585, 0)</f>
        <v>0</v>
      </c>
    </row>
    <row r="440" spans="1:23" s="138" customFormat="1" x14ac:dyDescent="0.25">
      <c r="A440" s="138">
        <v>600011097</v>
      </c>
      <c r="B440" s="138" t="s">
        <v>491</v>
      </c>
      <c r="C440" s="138" t="s">
        <v>211</v>
      </c>
      <c r="D440" s="138" t="s">
        <v>492</v>
      </c>
      <c r="E440" s="138" t="s">
        <v>493</v>
      </c>
      <c r="F440" s="138" t="s">
        <v>494</v>
      </c>
      <c r="G440" s="138" t="s">
        <v>491</v>
      </c>
      <c r="H440" s="140" t="s">
        <v>683</v>
      </c>
      <c r="I440" s="140">
        <v>0</v>
      </c>
      <c r="J440" s="140"/>
      <c r="K440" s="140"/>
      <c r="L440" s="140">
        <f>IFERROR(I440*'Planning sheet'!L1587, 0)</f>
        <v>0</v>
      </c>
      <c r="M440" s="140">
        <f>IFERROR(I440*'Planning sheet'!M1587, 0)</f>
        <v>0</v>
      </c>
      <c r="N440" s="140">
        <f>IFERROR(I440*'Planning sheet'!N1587, 0)</f>
        <v>0</v>
      </c>
      <c r="O440" s="140">
        <f>IFERROR(I440*'Planning sheet'!O1587, 0)</f>
        <v>0</v>
      </c>
      <c r="P440" s="140">
        <f>IFERROR(I440*'Planning sheet'!P1587, 0)</f>
        <v>0</v>
      </c>
      <c r="Q440" s="140">
        <f>IFERROR(I440*'Planning sheet'!Q1587, 0)</f>
        <v>0</v>
      </c>
      <c r="R440" s="140">
        <f>IFERROR(I440*'Planning sheet'!R1587, 0)</f>
        <v>0</v>
      </c>
      <c r="S440" s="140">
        <f>IFERROR(I440*'Planning sheet'!S1587, 0)</f>
        <v>0</v>
      </c>
      <c r="T440" s="140">
        <f>IFERROR(I440*'Planning sheet'!T1587, 0)</f>
        <v>0</v>
      </c>
      <c r="U440" s="140">
        <f>IFERROR(I440*'Planning sheet'!U1587, 0)</f>
        <v>0</v>
      </c>
      <c r="V440" s="140">
        <f>IFERROR(I440*'Planning sheet'!V1587, 0)</f>
        <v>0</v>
      </c>
      <c r="W440" s="140">
        <f>IFERROR(I440*'Planning sheet'!W1587, 0)</f>
        <v>0</v>
      </c>
    </row>
    <row r="441" spans="1:23" x14ac:dyDescent="0.25">
      <c r="A441">
        <v>600011097</v>
      </c>
      <c r="B441" t="s">
        <v>491</v>
      </c>
      <c r="C441" t="s">
        <v>211</v>
      </c>
      <c r="D441" t="s">
        <v>492</v>
      </c>
      <c r="E441" t="s">
        <v>493</v>
      </c>
      <c r="F441" t="s">
        <v>494</v>
      </c>
      <c r="G441" t="s">
        <v>491</v>
      </c>
      <c r="H441" s="141" t="s">
        <v>696</v>
      </c>
      <c r="I441" s="141">
        <v>25.81</v>
      </c>
      <c r="J441" s="141"/>
      <c r="K441" s="141"/>
      <c r="L441" s="141">
        <f>IFERROR(I441*'Planning sheet'!L1589, 0)</f>
        <v>16915.478337947661</v>
      </c>
      <c r="M441" s="141">
        <f>IFERROR(I441*'Planning sheet'!M1589, 0)</f>
        <v>16745.13233794766</v>
      </c>
      <c r="N441" s="141">
        <f>IFERROR(I441*'Planning sheet'!N1589, 0)</f>
        <v>16403.149837947662</v>
      </c>
      <c r="O441" s="141">
        <f>IFERROR(I441*'Planning sheet'!O1589, 0)</f>
        <v>15406.883837947662</v>
      </c>
      <c r="P441" s="141">
        <f>IFERROR(I441*'Planning sheet'!P1589, 0)</f>
        <v>15535.933837947663</v>
      </c>
      <c r="Q441" s="141">
        <f>IFERROR(I441*'Planning sheet'!Q1589, 0)</f>
        <v>15506.252337947661</v>
      </c>
      <c r="R441" s="141">
        <f>IFERROR(I441*'Planning sheet'!R1589, 0)</f>
        <v>15459.794337947662</v>
      </c>
      <c r="S441" s="141">
        <f>IFERROR(I441*'Planning sheet'!S1589, 0)</f>
        <v>15692.084337947661</v>
      </c>
      <c r="T441" s="141">
        <f>IFERROR(I441*'Planning sheet'!T1589, 0)</f>
        <v>15555.291337947663</v>
      </c>
      <c r="U441" s="141">
        <f>IFERROR(I441*'Planning sheet'!U1589, 0)</f>
        <v>15523.028837947662</v>
      </c>
      <c r="V441" s="141">
        <f>IFERROR(I441*'Planning sheet'!V1589, 0)</f>
        <v>15574.648837947663</v>
      </c>
      <c r="W441" s="141">
        <f>IFERROR(I441*'Planning sheet'!W1589, 0)</f>
        <v>15735.961337947663</v>
      </c>
    </row>
    <row r="442" spans="1:23" s="136" customFormat="1" x14ac:dyDescent="0.25">
      <c r="A442" s="136">
        <v>600011097</v>
      </c>
      <c r="B442" s="136" t="s">
        <v>491</v>
      </c>
      <c r="C442" s="136" t="s">
        <v>211</v>
      </c>
      <c r="D442" s="136" t="s">
        <v>492</v>
      </c>
      <c r="E442" s="136" t="s">
        <v>493</v>
      </c>
      <c r="F442" s="136" t="s">
        <v>494</v>
      </c>
      <c r="G442" s="136" t="s">
        <v>491</v>
      </c>
      <c r="H442" s="142" t="s">
        <v>697</v>
      </c>
      <c r="I442" s="142">
        <v>36.230003166594265</v>
      </c>
      <c r="J442" s="142"/>
      <c r="K442" s="142">
        <v>155716.29999999999</v>
      </c>
      <c r="L442" s="142">
        <f>IFERROR(I442*'Planning sheet'!L1590, 0)</f>
        <v>131971.71132319642</v>
      </c>
      <c r="M442" s="142">
        <f>IFERROR(I442*'Planning sheet'!M1590, 0)</f>
        <v>108466.24066729237</v>
      </c>
      <c r="N442" s="142">
        <f>IFERROR(I442*'Planning sheet'!N1590, 0)</f>
        <v>85440.817553345682</v>
      </c>
      <c r="O442" s="142">
        <f>IFERROR(I442*'Planning sheet'!O1590, 0)</f>
        <v>63813.872561629527</v>
      </c>
      <c r="P442" s="142">
        <f>IFERROR(I442*'Planning sheet'!P1590, 0)</f>
        <v>42005.7775540804</v>
      </c>
      <c r="Q442" s="142">
        <f>IFERROR(I442*'Planning sheet'!Q1590, 0)</f>
        <v>20239.347050172866</v>
      </c>
      <c r="R442" s="142">
        <f>IFERROR(I442*'Planning sheet'!R1590, 0)</f>
        <v>23.560681795563848</v>
      </c>
      <c r="S442" s="142">
        <f>IFERROR(I442*'Planning sheet'!S1590, 0)</f>
        <v>24.116080377861323</v>
      </c>
      <c r="T442" s="142">
        <f>IFERROR(I442*'Planning sheet'!T1590, 0)</f>
        <v>35.540479910135431</v>
      </c>
      <c r="U442" s="142">
        <f>IFERROR(I442*'Planning sheet'!U1590, 0)</f>
        <v>19.792377067463843</v>
      </c>
      <c r="V442" s="142">
        <f>IFERROR(I442*'Planning sheet'!V1590, 0)</f>
        <v>4.0442742247922521</v>
      </c>
      <c r="W442" s="142">
        <f>IFERROR(I442*'Planning sheet'!W1590, 0)</f>
        <v>15.468673757066361</v>
      </c>
    </row>
    <row r="443" spans="1:23" ht="15.75" thickBot="1" x14ac:dyDescent="0.3">
      <c r="A443">
        <v>600011097</v>
      </c>
      <c r="B443" t="s">
        <v>491</v>
      </c>
      <c r="C443" t="s">
        <v>211</v>
      </c>
      <c r="D443" t="s">
        <v>492</v>
      </c>
      <c r="E443" t="s">
        <v>493</v>
      </c>
      <c r="F443" t="s">
        <v>494</v>
      </c>
      <c r="G443" t="s">
        <v>491</v>
      </c>
      <c r="H443" s="32" t="s">
        <v>699</v>
      </c>
      <c r="I443" s="32">
        <v>25.81</v>
      </c>
      <c r="J443" s="32"/>
      <c r="K443" s="32"/>
      <c r="L443" s="32">
        <f>IFERROR(I443*'Planning sheet'!L1592, 0)</f>
        <v>0</v>
      </c>
      <c r="M443" s="32">
        <f>IFERROR(I443*'Planning sheet'!M1592, 0)</f>
        <v>0</v>
      </c>
      <c r="N443" s="32">
        <f>IFERROR(I443*'Planning sheet'!N1592, 0)</f>
        <v>0</v>
      </c>
      <c r="O443" s="32">
        <f>IFERROR(I443*'Planning sheet'!O1592, 0)</f>
        <v>0</v>
      </c>
      <c r="P443" s="32">
        <f>IFERROR(I443*'Planning sheet'!P1592, 0)</f>
        <v>0</v>
      </c>
      <c r="Q443" s="32">
        <f>IFERROR(I443*'Planning sheet'!Q1592, 0)</f>
        <v>0</v>
      </c>
      <c r="R443" s="32">
        <f>IFERROR(I443*'Planning sheet'!R1592, 0)</f>
        <v>1058.21</v>
      </c>
      <c r="S443" s="32">
        <f>IFERROR(I443*'Planning sheet'!S1592, 0)</f>
        <v>15692.48</v>
      </c>
      <c r="T443" s="32">
        <f>IFERROR(I443*'Planning sheet'!T1592, 0)</f>
        <v>15563.429999999998</v>
      </c>
      <c r="U443" s="32">
        <f>IFERROR(I443*'Planning sheet'!U1592, 0)</f>
        <v>15511.81</v>
      </c>
      <c r="V443" s="32">
        <f>IFERROR(I443*'Planning sheet'!V1592, 0)</f>
        <v>15563.429999999998</v>
      </c>
      <c r="W443" s="32">
        <f>IFERROR(I443*'Planning sheet'!W1592, 0)</f>
        <v>15744.099999999999</v>
      </c>
    </row>
    <row r="444" spans="1:23" s="138" customFormat="1" x14ac:dyDescent="0.25">
      <c r="A444" s="138">
        <v>600011101</v>
      </c>
      <c r="B444" s="138" t="s">
        <v>496</v>
      </c>
      <c r="C444" s="138" t="s">
        <v>227</v>
      </c>
      <c r="D444" s="138" t="s">
        <v>43</v>
      </c>
      <c r="E444" s="138" t="s">
        <v>232</v>
      </c>
      <c r="F444" s="138" t="s">
        <v>233</v>
      </c>
      <c r="G444" s="138" t="s">
        <v>294</v>
      </c>
      <c r="H444" s="143" t="s">
        <v>696</v>
      </c>
      <c r="I444" s="143" t="s">
        <v>148</v>
      </c>
      <c r="J444" s="143"/>
      <c r="K444" s="143"/>
      <c r="L444" s="143">
        <f>IFERROR(I444*'Planning sheet'!L1594, 0)</f>
        <v>0</v>
      </c>
      <c r="M444" s="143">
        <f>IFERROR(I444*'Planning sheet'!M1594, 0)</f>
        <v>0</v>
      </c>
      <c r="N444" s="143">
        <f>IFERROR(I444*'Planning sheet'!N1594, 0)</f>
        <v>0</v>
      </c>
      <c r="O444" s="143">
        <f>IFERROR(I444*'Planning sheet'!O1594, 0)</f>
        <v>0</v>
      </c>
      <c r="P444" s="143">
        <f>IFERROR(I444*'Planning sheet'!P1594, 0)</f>
        <v>0</v>
      </c>
      <c r="Q444" s="143">
        <f>IFERROR(I444*'Planning sheet'!Q1594, 0)</f>
        <v>0</v>
      </c>
      <c r="R444" s="143">
        <f>IFERROR(I444*'Planning sheet'!R1594, 0)</f>
        <v>0</v>
      </c>
      <c r="S444" s="143">
        <f>IFERROR(I444*'Planning sheet'!S1594, 0)</f>
        <v>0</v>
      </c>
      <c r="T444" s="143">
        <f>IFERROR(I444*'Planning sheet'!T1594, 0)</f>
        <v>0</v>
      </c>
      <c r="U444" s="143">
        <f>IFERROR(I444*'Planning sheet'!U1594, 0)</f>
        <v>0</v>
      </c>
      <c r="V444" s="143">
        <f>IFERROR(I444*'Planning sheet'!V1594, 0)</f>
        <v>0</v>
      </c>
      <c r="W444" s="143">
        <f>IFERROR(I444*'Planning sheet'!W1594, 0)</f>
        <v>0</v>
      </c>
    </row>
    <row r="445" spans="1:23" s="136" customFormat="1" x14ac:dyDescent="0.25">
      <c r="A445" s="136">
        <v>600011101</v>
      </c>
      <c r="B445" s="136" t="s">
        <v>496</v>
      </c>
      <c r="C445" s="136" t="s">
        <v>227</v>
      </c>
      <c r="D445" s="136" t="s">
        <v>43</v>
      </c>
      <c r="E445" s="136" t="s">
        <v>232</v>
      </c>
      <c r="F445" s="136" t="s">
        <v>233</v>
      </c>
      <c r="G445" s="136" t="s">
        <v>294</v>
      </c>
      <c r="H445" s="142" t="s">
        <v>697</v>
      </c>
      <c r="I445" s="142">
        <v>0</v>
      </c>
      <c r="J445" s="142"/>
      <c r="K445" s="142">
        <v>0</v>
      </c>
      <c r="L445" s="142">
        <f>IFERROR(I445*'Planning sheet'!L1595, 0)</f>
        <v>0</v>
      </c>
      <c r="M445" s="142">
        <f>IFERROR(I445*'Planning sheet'!M1595, 0)</f>
        <v>0</v>
      </c>
      <c r="N445" s="142">
        <f>IFERROR(I445*'Planning sheet'!N1595, 0)</f>
        <v>0</v>
      </c>
      <c r="O445" s="142">
        <f>IFERROR(I445*'Planning sheet'!O1595, 0)</f>
        <v>0</v>
      </c>
      <c r="P445" s="142">
        <f>IFERROR(I445*'Planning sheet'!P1595, 0)</f>
        <v>0</v>
      </c>
      <c r="Q445" s="142">
        <f>IFERROR(I445*'Planning sheet'!Q1595, 0)</f>
        <v>0</v>
      </c>
      <c r="R445" s="142">
        <f>IFERROR(I445*'Planning sheet'!R1595, 0)</f>
        <v>0</v>
      </c>
      <c r="S445" s="142">
        <f>IFERROR(I445*'Planning sheet'!S1595, 0)</f>
        <v>0</v>
      </c>
      <c r="T445" s="142">
        <f>IFERROR(I445*'Planning sheet'!T1595, 0)</f>
        <v>0</v>
      </c>
      <c r="U445" s="142">
        <f>IFERROR(I445*'Planning sheet'!U1595, 0)</f>
        <v>0</v>
      </c>
      <c r="V445" s="142">
        <f>IFERROR(I445*'Planning sheet'!V1595, 0)</f>
        <v>0</v>
      </c>
      <c r="W445" s="142">
        <f>IFERROR(I445*'Planning sheet'!W1595, 0)</f>
        <v>0</v>
      </c>
    </row>
    <row r="446" spans="1:23" ht="15.75" thickBot="1" x14ac:dyDescent="0.3">
      <c r="A446">
        <v>600011101</v>
      </c>
      <c r="B446" t="s">
        <v>496</v>
      </c>
      <c r="C446" t="s">
        <v>227</v>
      </c>
      <c r="D446" t="s">
        <v>43</v>
      </c>
      <c r="E446" t="s">
        <v>232</v>
      </c>
      <c r="F446" t="s">
        <v>233</v>
      </c>
      <c r="G446" t="s">
        <v>294</v>
      </c>
      <c r="H446" s="32" t="s">
        <v>699</v>
      </c>
      <c r="I446" s="32" t="s">
        <v>148</v>
      </c>
      <c r="J446" s="32"/>
      <c r="K446" s="32"/>
      <c r="L446" s="32">
        <f>IFERROR(I446*'Planning sheet'!L1597, 0)</f>
        <v>0</v>
      </c>
      <c r="M446" s="32">
        <f>IFERROR(I446*'Planning sheet'!M1597, 0)</f>
        <v>0</v>
      </c>
      <c r="N446" s="32">
        <f>IFERROR(I446*'Planning sheet'!N1597, 0)</f>
        <v>0</v>
      </c>
      <c r="O446" s="32">
        <f>IFERROR(I446*'Planning sheet'!O1597, 0)</f>
        <v>0</v>
      </c>
      <c r="P446" s="32">
        <f>IFERROR(I446*'Planning sheet'!P1597, 0)</f>
        <v>0</v>
      </c>
      <c r="Q446" s="32">
        <f>IFERROR(I446*'Planning sheet'!Q1597, 0)</f>
        <v>0</v>
      </c>
      <c r="R446" s="32">
        <f>IFERROR(I446*'Planning sheet'!R1597, 0)</f>
        <v>0</v>
      </c>
      <c r="S446" s="32">
        <f>IFERROR(I446*'Planning sheet'!S1597, 0)</f>
        <v>0</v>
      </c>
      <c r="T446" s="32">
        <f>IFERROR(I446*'Planning sheet'!T1597, 0)</f>
        <v>0</v>
      </c>
      <c r="U446" s="32">
        <f>IFERROR(I446*'Planning sheet'!U1597, 0)</f>
        <v>0</v>
      </c>
      <c r="V446" s="32">
        <f>IFERROR(I446*'Planning sheet'!V1597, 0)</f>
        <v>0</v>
      </c>
      <c r="W446" s="32">
        <f>IFERROR(I446*'Planning sheet'!W1597, 0)</f>
        <v>0</v>
      </c>
    </row>
    <row r="447" spans="1:23" s="138" customFormat="1" x14ac:dyDescent="0.25">
      <c r="A447" s="138">
        <v>600011105</v>
      </c>
      <c r="B447" s="138" t="s">
        <v>498</v>
      </c>
      <c r="C447" s="138" t="s">
        <v>227</v>
      </c>
      <c r="D447" s="138" t="s">
        <v>192</v>
      </c>
      <c r="E447" s="138" t="s">
        <v>408</v>
      </c>
      <c r="F447" s="138" t="s">
        <v>409</v>
      </c>
      <c r="G447" s="138" t="s">
        <v>499</v>
      </c>
      <c r="H447" s="140" t="s">
        <v>683</v>
      </c>
      <c r="I447" s="140">
        <v>233.26050037148764</v>
      </c>
      <c r="J447" s="140"/>
      <c r="K447" s="140"/>
      <c r="L447" s="140">
        <f>IFERROR(I447*'Planning sheet'!L1599, 0)</f>
        <v>0</v>
      </c>
      <c r="M447" s="140">
        <f>IFERROR(I447*'Planning sheet'!M1599, 0)</f>
        <v>0</v>
      </c>
      <c r="N447" s="140">
        <f>IFERROR(I447*'Planning sheet'!N1599, 0)</f>
        <v>0</v>
      </c>
      <c r="O447" s="140">
        <f>IFERROR(I447*'Planning sheet'!O1599, 0)</f>
        <v>0</v>
      </c>
      <c r="P447" s="140">
        <f>IFERROR(I447*'Planning sheet'!P1599, 0)</f>
        <v>0</v>
      </c>
      <c r="Q447" s="140">
        <f>IFERROR(I447*'Planning sheet'!Q1599, 0)</f>
        <v>0</v>
      </c>
      <c r="R447" s="140">
        <f>IFERROR(I447*'Planning sheet'!R1599, 0)</f>
        <v>0</v>
      </c>
      <c r="S447" s="140">
        <f>IFERROR(I447*'Planning sheet'!S1599, 0)</f>
        <v>0</v>
      </c>
      <c r="T447" s="140">
        <f>IFERROR(I447*'Planning sheet'!T1599, 0)</f>
        <v>0</v>
      </c>
      <c r="U447" s="140">
        <f>IFERROR(I447*'Planning sheet'!U1599, 0)</f>
        <v>0</v>
      </c>
      <c r="V447" s="140">
        <f>IFERROR(I447*'Planning sheet'!V1599, 0)</f>
        <v>0</v>
      </c>
      <c r="W447" s="140">
        <f>IFERROR(I447*'Planning sheet'!W1599, 0)</f>
        <v>0</v>
      </c>
    </row>
    <row r="448" spans="1:23" s="136" customFormat="1" ht="15.75" thickBot="1" x14ac:dyDescent="0.3">
      <c r="A448" s="136">
        <v>600011105</v>
      </c>
      <c r="B448" s="136" t="s">
        <v>498</v>
      </c>
      <c r="C448" s="136" t="s">
        <v>227</v>
      </c>
      <c r="D448" s="136" t="s">
        <v>192</v>
      </c>
      <c r="E448" s="136" t="s">
        <v>408</v>
      </c>
      <c r="F448" s="136" t="s">
        <v>409</v>
      </c>
      <c r="G448" s="136" t="s">
        <v>499</v>
      </c>
      <c r="H448" s="142" t="s">
        <v>697</v>
      </c>
      <c r="I448" s="142">
        <v>0</v>
      </c>
      <c r="J448" s="142"/>
      <c r="K448" s="142">
        <v>0</v>
      </c>
      <c r="L448" s="142">
        <f>IFERROR(I448*'Planning sheet'!L1601, 0)</f>
        <v>0</v>
      </c>
      <c r="M448" s="142">
        <f>IFERROR(I448*'Planning sheet'!M1601, 0)</f>
        <v>0</v>
      </c>
      <c r="N448" s="142">
        <f>IFERROR(I448*'Planning sheet'!N1601, 0)</f>
        <v>0</v>
      </c>
      <c r="O448" s="142">
        <f>IFERROR(I448*'Planning sheet'!O1601, 0)</f>
        <v>0</v>
      </c>
      <c r="P448" s="142">
        <f>IFERROR(I448*'Planning sheet'!P1601, 0)</f>
        <v>0</v>
      </c>
      <c r="Q448" s="142">
        <f>IFERROR(I448*'Planning sheet'!Q1601, 0)</f>
        <v>0</v>
      </c>
      <c r="R448" s="142">
        <f>IFERROR(I448*'Planning sheet'!R1601, 0)</f>
        <v>0</v>
      </c>
      <c r="S448" s="142">
        <f>IFERROR(I448*'Planning sheet'!S1601, 0)</f>
        <v>0</v>
      </c>
      <c r="T448" s="142">
        <f>IFERROR(I448*'Planning sheet'!T1601, 0)</f>
        <v>0</v>
      </c>
      <c r="U448" s="142">
        <f>IFERROR(I448*'Planning sheet'!U1601, 0)</f>
        <v>0</v>
      </c>
      <c r="V448" s="142">
        <f>IFERROR(I448*'Planning sheet'!V1601, 0)</f>
        <v>0</v>
      </c>
      <c r="W448" s="142">
        <f>IFERROR(I448*'Planning sheet'!W1601, 0)</f>
        <v>0</v>
      </c>
    </row>
    <row r="449" spans="1:23" s="138" customFormat="1" x14ac:dyDescent="0.25">
      <c r="A449" s="138">
        <v>600011112</v>
      </c>
      <c r="B449" s="138" t="s">
        <v>501</v>
      </c>
      <c r="C449" s="138" t="s">
        <v>211</v>
      </c>
      <c r="D449" s="138" t="s">
        <v>51</v>
      </c>
      <c r="E449" s="138" t="s">
        <v>399</v>
      </c>
      <c r="G449" s="138" t="s">
        <v>501</v>
      </c>
      <c r="H449" s="143" t="s">
        <v>696</v>
      </c>
      <c r="I449" s="143">
        <v>46.1</v>
      </c>
      <c r="J449" s="143"/>
      <c r="K449" s="143"/>
      <c r="L449" s="143">
        <f>IFERROR(I449*'Planning sheet'!L1608, 0)</f>
        <v>0</v>
      </c>
      <c r="M449" s="143">
        <f>IFERROR(I449*'Planning sheet'!M1608, 0)</f>
        <v>0</v>
      </c>
      <c r="N449" s="143">
        <f>IFERROR(I449*'Planning sheet'!N1608, 0)</f>
        <v>0</v>
      </c>
      <c r="O449" s="143">
        <f>IFERROR(I449*'Planning sheet'!O1608, 0)</f>
        <v>0</v>
      </c>
      <c r="P449" s="143">
        <f>IFERROR(I449*'Planning sheet'!P1608, 0)</f>
        <v>0</v>
      </c>
      <c r="Q449" s="143">
        <f>IFERROR(I449*'Planning sheet'!Q1608, 0)</f>
        <v>0</v>
      </c>
      <c r="R449" s="143">
        <f>IFERROR(I449*'Planning sheet'!R1608, 0)</f>
        <v>0</v>
      </c>
      <c r="S449" s="143">
        <f>IFERROR(I449*'Planning sheet'!S1608, 0)</f>
        <v>0</v>
      </c>
      <c r="T449" s="143">
        <f>IFERROR(I449*'Planning sheet'!T1608, 0)</f>
        <v>0</v>
      </c>
      <c r="U449" s="143">
        <f>IFERROR(I449*'Planning sheet'!U1608, 0)</f>
        <v>0</v>
      </c>
      <c r="V449" s="143">
        <f>IFERROR(I449*'Planning sheet'!V1608, 0)</f>
        <v>0</v>
      </c>
      <c r="W449" s="143">
        <f>IFERROR(I449*'Planning sheet'!W1608, 0)</f>
        <v>0</v>
      </c>
    </row>
    <row r="450" spans="1:23" s="136" customFormat="1" x14ac:dyDescent="0.25">
      <c r="A450" s="136">
        <v>600011112</v>
      </c>
      <c r="B450" s="136" t="s">
        <v>501</v>
      </c>
      <c r="C450" s="136" t="s">
        <v>211</v>
      </c>
      <c r="D450" s="136" t="s">
        <v>51</v>
      </c>
      <c r="E450" s="136" t="s">
        <v>399</v>
      </c>
      <c r="G450" s="136" t="s">
        <v>501</v>
      </c>
      <c r="H450" s="142" t="s">
        <v>697</v>
      </c>
      <c r="I450" s="142">
        <v>47.669991024234569</v>
      </c>
      <c r="J450" s="142"/>
      <c r="K450" s="142">
        <v>9559.74</v>
      </c>
      <c r="L450" s="142">
        <f>IFERROR(I450*'Planning sheet'!L1609, 0)</f>
        <v>9559.74</v>
      </c>
      <c r="M450" s="142">
        <f>IFERROR(I450*'Planning sheet'!M1609, 0)</f>
        <v>9559.74</v>
      </c>
      <c r="N450" s="142">
        <f>IFERROR(I450*'Planning sheet'!N1609, 0)</f>
        <v>9559.74</v>
      </c>
      <c r="O450" s="142">
        <f>IFERROR(I450*'Planning sheet'!O1609, 0)</f>
        <v>9559.74</v>
      </c>
      <c r="P450" s="142">
        <f>IFERROR(I450*'Planning sheet'!P1609, 0)</f>
        <v>9559.74</v>
      </c>
      <c r="Q450" s="142">
        <f>IFERROR(I450*'Planning sheet'!Q1609, 0)</f>
        <v>9559.74</v>
      </c>
      <c r="R450" s="142">
        <f>IFERROR(I450*'Planning sheet'!R1609, 0)</f>
        <v>9559.74</v>
      </c>
      <c r="S450" s="142">
        <f>IFERROR(I450*'Planning sheet'!S1609, 0)</f>
        <v>9559.74</v>
      </c>
      <c r="T450" s="142">
        <f>IFERROR(I450*'Planning sheet'!T1609, 0)</f>
        <v>9559.74</v>
      </c>
      <c r="U450" s="142">
        <f>IFERROR(I450*'Planning sheet'!U1609, 0)</f>
        <v>9559.74</v>
      </c>
      <c r="V450" s="142">
        <f>IFERROR(I450*'Planning sheet'!V1609, 0)</f>
        <v>9559.74</v>
      </c>
      <c r="W450" s="142">
        <f>IFERROR(I450*'Planning sheet'!W1609, 0)</f>
        <v>9559.74</v>
      </c>
    </row>
    <row r="451" spans="1:23" ht="15.75" thickBot="1" x14ac:dyDescent="0.3">
      <c r="A451">
        <v>600011112</v>
      </c>
      <c r="B451" t="s">
        <v>501</v>
      </c>
      <c r="C451" t="s">
        <v>211</v>
      </c>
      <c r="D451" t="s">
        <v>51</v>
      </c>
      <c r="E451" t="s">
        <v>399</v>
      </c>
      <c r="G451" t="s">
        <v>501</v>
      </c>
      <c r="H451" s="32" t="s">
        <v>699</v>
      </c>
      <c r="I451" s="32">
        <v>46.1</v>
      </c>
      <c r="J451" s="32"/>
      <c r="K451" s="32"/>
      <c r="L451" s="32">
        <f>IFERROR(I451*'Planning sheet'!L1611, 0)</f>
        <v>0</v>
      </c>
      <c r="M451" s="32">
        <f>IFERROR(I451*'Planning sheet'!M1611, 0)</f>
        <v>0</v>
      </c>
      <c r="N451" s="32">
        <f>IFERROR(I451*'Planning sheet'!N1611, 0)</f>
        <v>0</v>
      </c>
      <c r="O451" s="32">
        <f>IFERROR(I451*'Planning sheet'!O1611, 0)</f>
        <v>0</v>
      </c>
      <c r="P451" s="32">
        <f>IFERROR(I451*'Planning sheet'!P1611, 0)</f>
        <v>0</v>
      </c>
      <c r="Q451" s="32">
        <f>IFERROR(I451*'Planning sheet'!Q1611, 0)</f>
        <v>0</v>
      </c>
      <c r="R451" s="32">
        <f>IFERROR(I451*'Planning sheet'!R1611, 0)</f>
        <v>0</v>
      </c>
      <c r="S451" s="32">
        <f>IFERROR(I451*'Planning sheet'!S1611, 0)</f>
        <v>0</v>
      </c>
      <c r="T451" s="32">
        <f>IFERROR(I451*'Planning sheet'!T1611, 0)</f>
        <v>0</v>
      </c>
      <c r="U451" s="32">
        <f>IFERROR(I451*'Planning sheet'!U1611, 0)</f>
        <v>0</v>
      </c>
      <c r="V451" s="32">
        <f>IFERROR(I451*'Planning sheet'!V1611, 0)</f>
        <v>0</v>
      </c>
      <c r="W451" s="32">
        <f>IFERROR(I451*'Planning sheet'!W1611, 0)</f>
        <v>0</v>
      </c>
    </row>
    <row r="452" spans="1:23" s="138" customFormat="1" x14ac:dyDescent="0.25">
      <c r="A452" s="138">
        <v>600011122</v>
      </c>
      <c r="B452" s="138">
        <v>0</v>
      </c>
      <c r="C452" s="138" t="s">
        <v>211</v>
      </c>
      <c r="D452" s="138" t="s">
        <v>503</v>
      </c>
      <c r="E452" s="138" t="s">
        <v>504</v>
      </c>
      <c r="F452" s="138" t="s">
        <v>505</v>
      </c>
      <c r="G452" s="138" t="s">
        <v>506</v>
      </c>
      <c r="H452" s="140" t="s">
        <v>683</v>
      </c>
      <c r="I452" s="140">
        <v>1047.7928695652174</v>
      </c>
      <c r="J452" s="140"/>
      <c r="K452" s="140"/>
      <c r="L452" s="140">
        <f>IFERROR(I452*'Planning sheet'!L1613, 0)</f>
        <v>510.34320933939483</v>
      </c>
      <c r="M452" s="140">
        <f>IFERROR(I452*'Planning sheet'!M1613, 0)</f>
        <v>510.34320933939483</v>
      </c>
      <c r="N452" s="140">
        <f>IFERROR(I452*'Planning sheet'!N1613, 0)</f>
        <v>510.34320933939483</v>
      </c>
      <c r="O452" s="140">
        <f>IFERROR(I452*'Planning sheet'!O1613, 0)</f>
        <v>510.34320933939483</v>
      </c>
      <c r="P452" s="140">
        <f>IFERROR(I452*'Planning sheet'!P1613, 0)</f>
        <v>510.34320933939483</v>
      </c>
      <c r="Q452" s="140">
        <f>IFERROR(I452*'Planning sheet'!Q1613, 0)</f>
        <v>510.34320933939483</v>
      </c>
      <c r="R452" s="140">
        <f>IFERROR(I452*'Planning sheet'!R1613, 0)</f>
        <v>510.34320933939483</v>
      </c>
      <c r="S452" s="140">
        <f>IFERROR(I452*'Planning sheet'!S1613, 0)</f>
        <v>510.34320933939483</v>
      </c>
      <c r="T452" s="140">
        <f>IFERROR(I452*'Planning sheet'!T1613, 0)</f>
        <v>510.34320933939483</v>
      </c>
      <c r="U452" s="140">
        <f>IFERROR(I452*'Planning sheet'!U1613, 0)</f>
        <v>510.34320933939483</v>
      </c>
      <c r="V452" s="140">
        <f>IFERROR(I452*'Planning sheet'!V1613, 0)</f>
        <v>510.34320933939483</v>
      </c>
      <c r="W452" s="140">
        <f>IFERROR(I452*'Planning sheet'!W1613, 0)</f>
        <v>510.34320933939483</v>
      </c>
    </row>
    <row r="453" spans="1:23" x14ac:dyDescent="0.25">
      <c r="A453">
        <v>600011122</v>
      </c>
      <c r="B453">
        <v>0</v>
      </c>
      <c r="C453" t="s">
        <v>211</v>
      </c>
      <c r="D453" t="s">
        <v>503</v>
      </c>
      <c r="E453" t="s">
        <v>504</v>
      </c>
      <c r="F453" t="s">
        <v>505</v>
      </c>
      <c r="G453" t="s">
        <v>506</v>
      </c>
      <c r="H453" s="141" t="s">
        <v>696</v>
      </c>
      <c r="I453" s="141">
        <v>5000</v>
      </c>
      <c r="J453" s="141"/>
      <c r="K453" s="141"/>
      <c r="L453" s="141">
        <f>IFERROR(I453*'Planning sheet'!L1614, 0)</f>
        <v>2435.3248822506407</v>
      </c>
      <c r="M453" s="141">
        <f>IFERROR(I453*'Planning sheet'!M1614, 0)</f>
        <v>2435.3248822506407</v>
      </c>
      <c r="N453" s="141">
        <f>IFERROR(I453*'Planning sheet'!N1614, 0)</f>
        <v>2435.3248822506407</v>
      </c>
      <c r="O453" s="141">
        <f>IFERROR(I453*'Planning sheet'!O1614, 0)</f>
        <v>2435.3248822506407</v>
      </c>
      <c r="P453" s="141">
        <f>IFERROR(I453*'Planning sheet'!P1614, 0)</f>
        <v>2435.3248822506407</v>
      </c>
      <c r="Q453" s="141">
        <f>IFERROR(I453*'Planning sheet'!Q1614, 0)</f>
        <v>2435.3248822506407</v>
      </c>
      <c r="R453" s="141">
        <f>IFERROR(I453*'Planning sheet'!R1614, 0)</f>
        <v>2435.3248822506407</v>
      </c>
      <c r="S453" s="141">
        <f>IFERROR(I453*'Planning sheet'!S1614, 0)</f>
        <v>2435.3248822506407</v>
      </c>
      <c r="T453" s="141">
        <f>IFERROR(I453*'Planning sheet'!T1614, 0)</f>
        <v>2435.3248822506407</v>
      </c>
      <c r="U453" s="141">
        <f>IFERROR(I453*'Planning sheet'!U1614, 0)</f>
        <v>2435.3248822506407</v>
      </c>
      <c r="V453" s="141">
        <f>IFERROR(I453*'Planning sheet'!V1614, 0)</f>
        <v>2435.3248822506407</v>
      </c>
      <c r="W453" s="141">
        <f>IFERROR(I453*'Planning sheet'!W1614, 0)</f>
        <v>2435.3248822506407</v>
      </c>
    </row>
    <row r="454" spans="1:23" s="136" customFormat="1" x14ac:dyDescent="0.25">
      <c r="A454" s="136">
        <v>600011122</v>
      </c>
      <c r="B454" s="136">
        <v>0</v>
      </c>
      <c r="C454" s="136" t="s">
        <v>211</v>
      </c>
      <c r="D454" s="136" t="s">
        <v>503</v>
      </c>
      <c r="E454" s="136" t="s">
        <v>504</v>
      </c>
      <c r="F454" s="136" t="s">
        <v>505</v>
      </c>
      <c r="G454" s="136" t="s">
        <v>506</v>
      </c>
      <c r="H454" s="142" t="s">
        <v>697</v>
      </c>
      <c r="I454" s="142">
        <v>0</v>
      </c>
      <c r="J454" s="142"/>
      <c r="K454" s="142">
        <v>0</v>
      </c>
      <c r="L454" s="142">
        <f>IFERROR(I454*'Planning sheet'!L1615, 0)</f>
        <v>0</v>
      </c>
      <c r="M454" s="142">
        <f>IFERROR(I454*'Planning sheet'!M1615, 0)</f>
        <v>0</v>
      </c>
      <c r="N454" s="142">
        <f>IFERROR(I454*'Planning sheet'!N1615, 0)</f>
        <v>0</v>
      </c>
      <c r="O454" s="142">
        <f>IFERROR(I454*'Planning sheet'!O1615, 0)</f>
        <v>0</v>
      </c>
      <c r="P454" s="142">
        <f>IFERROR(I454*'Planning sheet'!P1615, 0)</f>
        <v>0</v>
      </c>
      <c r="Q454" s="142">
        <f>IFERROR(I454*'Planning sheet'!Q1615, 0)</f>
        <v>0</v>
      </c>
      <c r="R454" s="142">
        <f>IFERROR(I454*'Planning sheet'!R1615, 0)</f>
        <v>0</v>
      </c>
      <c r="S454" s="142">
        <f>IFERROR(I454*'Planning sheet'!S1615, 0)</f>
        <v>0</v>
      </c>
      <c r="T454" s="142">
        <f>IFERROR(I454*'Planning sheet'!T1615, 0)</f>
        <v>0</v>
      </c>
      <c r="U454" s="142">
        <f>IFERROR(I454*'Planning sheet'!U1615, 0)</f>
        <v>0</v>
      </c>
      <c r="V454" s="142">
        <f>IFERROR(I454*'Planning sheet'!V1615, 0)</f>
        <v>0</v>
      </c>
      <c r="W454" s="142">
        <f>IFERROR(I454*'Planning sheet'!W1615, 0)</f>
        <v>0</v>
      </c>
    </row>
    <row r="455" spans="1:23" ht="15.75" thickBot="1" x14ac:dyDescent="0.3">
      <c r="A455">
        <v>600011122</v>
      </c>
      <c r="B455">
        <v>0</v>
      </c>
      <c r="C455" t="s">
        <v>211</v>
      </c>
      <c r="D455" t="s">
        <v>503</v>
      </c>
      <c r="E455" t="s">
        <v>504</v>
      </c>
      <c r="F455" t="s">
        <v>505</v>
      </c>
      <c r="G455" t="s">
        <v>506</v>
      </c>
      <c r="H455" s="32" t="s">
        <v>699</v>
      </c>
      <c r="I455" s="32">
        <v>5000</v>
      </c>
      <c r="J455" s="32"/>
      <c r="K455" s="32"/>
      <c r="L455" s="32">
        <f>IFERROR(I455*'Planning sheet'!L1617, 0)</f>
        <v>0</v>
      </c>
      <c r="M455" s="32">
        <f>IFERROR(I455*'Planning sheet'!M1617, 0)</f>
        <v>5000</v>
      </c>
      <c r="N455" s="32">
        <f>IFERROR(I455*'Planning sheet'!N1617, 0)</f>
        <v>5000</v>
      </c>
      <c r="O455" s="32">
        <f>IFERROR(I455*'Planning sheet'!O1617, 0)</f>
        <v>0</v>
      </c>
      <c r="P455" s="32">
        <f>IFERROR(I455*'Planning sheet'!P1617, 0)</f>
        <v>5000</v>
      </c>
      <c r="Q455" s="32">
        <f>IFERROR(I455*'Planning sheet'!Q1617, 0)</f>
        <v>0</v>
      </c>
      <c r="R455" s="32">
        <f>IFERROR(I455*'Planning sheet'!R1617, 0)</f>
        <v>5000</v>
      </c>
      <c r="S455" s="32">
        <f>IFERROR(I455*'Planning sheet'!S1617, 0)</f>
        <v>0</v>
      </c>
      <c r="T455" s="32">
        <f>IFERROR(I455*'Planning sheet'!T1617, 0)</f>
        <v>5000</v>
      </c>
      <c r="U455" s="32">
        <f>IFERROR(I455*'Planning sheet'!U1617, 0)</f>
        <v>0</v>
      </c>
      <c r="V455" s="32">
        <f>IFERROR(I455*'Planning sheet'!V1617, 0)</f>
        <v>5000</v>
      </c>
      <c r="W455" s="32">
        <f>IFERROR(I455*'Planning sheet'!W1617, 0)</f>
        <v>0</v>
      </c>
    </row>
    <row r="456" spans="1:23" s="138" customFormat="1" x14ac:dyDescent="0.25">
      <c r="A456" s="138">
        <v>600011140</v>
      </c>
      <c r="B456" s="138" t="s">
        <v>508</v>
      </c>
      <c r="C456" s="138" t="s">
        <v>227</v>
      </c>
      <c r="D456" s="138" t="s">
        <v>187</v>
      </c>
      <c r="E456" s="138" t="s">
        <v>509</v>
      </c>
      <c r="G456" s="138" t="s">
        <v>510</v>
      </c>
      <c r="H456" s="143" t="s">
        <v>696</v>
      </c>
      <c r="I456" s="143">
        <v>119.38</v>
      </c>
      <c r="J456" s="143"/>
      <c r="K456" s="143"/>
      <c r="L456" s="143">
        <f>IFERROR(I456*'Planning sheet'!L1620, 0)</f>
        <v>0</v>
      </c>
      <c r="M456" s="143">
        <f>IFERROR(I456*'Planning sheet'!M1620, 0)</f>
        <v>0</v>
      </c>
      <c r="N456" s="143">
        <f>IFERROR(I456*'Planning sheet'!N1620, 0)</f>
        <v>0</v>
      </c>
      <c r="O456" s="143">
        <f>IFERROR(I456*'Planning sheet'!O1620, 0)</f>
        <v>0</v>
      </c>
      <c r="P456" s="143">
        <f>IFERROR(I456*'Planning sheet'!P1620, 0)</f>
        <v>0</v>
      </c>
      <c r="Q456" s="143">
        <f>IFERROR(I456*'Planning sheet'!Q1620, 0)</f>
        <v>0</v>
      </c>
      <c r="R456" s="143">
        <f>IFERROR(I456*'Planning sheet'!R1620, 0)</f>
        <v>0</v>
      </c>
      <c r="S456" s="143">
        <f>IFERROR(I456*'Planning sheet'!S1620, 0)</f>
        <v>0</v>
      </c>
      <c r="T456" s="143">
        <f>IFERROR(I456*'Planning sheet'!T1620, 0)</f>
        <v>0</v>
      </c>
      <c r="U456" s="143">
        <f>IFERROR(I456*'Planning sheet'!U1620, 0)</f>
        <v>0</v>
      </c>
      <c r="V456" s="143">
        <f>IFERROR(I456*'Planning sheet'!V1620, 0)</f>
        <v>0</v>
      </c>
      <c r="W456" s="143">
        <f>IFERROR(I456*'Planning sheet'!W1620, 0)</f>
        <v>0</v>
      </c>
    </row>
    <row r="457" spans="1:23" s="136" customFormat="1" x14ac:dyDescent="0.25">
      <c r="A457" s="136">
        <v>600011140</v>
      </c>
      <c r="B457" s="136" t="s">
        <v>508</v>
      </c>
      <c r="C457" s="136" t="s">
        <v>227</v>
      </c>
      <c r="D457" s="136" t="s">
        <v>187</v>
      </c>
      <c r="E457" s="136" t="s">
        <v>509</v>
      </c>
      <c r="G457" s="136" t="s">
        <v>510</v>
      </c>
      <c r="H457" s="142" t="s">
        <v>697</v>
      </c>
      <c r="I457" s="142">
        <v>0</v>
      </c>
      <c r="J457" s="142"/>
      <c r="K457" s="142">
        <v>0</v>
      </c>
      <c r="L457" s="142">
        <f>IFERROR(I457*'Planning sheet'!L1621, 0)</f>
        <v>0</v>
      </c>
      <c r="M457" s="142">
        <f>IFERROR(I457*'Planning sheet'!M1621, 0)</f>
        <v>0</v>
      </c>
      <c r="N457" s="142">
        <f>IFERROR(I457*'Planning sheet'!N1621, 0)</f>
        <v>0</v>
      </c>
      <c r="O457" s="142">
        <f>IFERROR(I457*'Planning sheet'!O1621, 0)</f>
        <v>0</v>
      </c>
      <c r="P457" s="142">
        <f>IFERROR(I457*'Planning sheet'!P1621, 0)</f>
        <v>0</v>
      </c>
      <c r="Q457" s="142">
        <f>IFERROR(I457*'Planning sheet'!Q1621, 0)</f>
        <v>0</v>
      </c>
      <c r="R457" s="142">
        <f>IFERROR(I457*'Planning sheet'!R1621, 0)</f>
        <v>0</v>
      </c>
      <c r="S457" s="142">
        <f>IFERROR(I457*'Planning sheet'!S1621, 0)</f>
        <v>0</v>
      </c>
      <c r="T457" s="142">
        <f>IFERROR(I457*'Planning sheet'!T1621, 0)</f>
        <v>0</v>
      </c>
      <c r="U457" s="142">
        <f>IFERROR(I457*'Planning sheet'!U1621, 0)</f>
        <v>0</v>
      </c>
      <c r="V457" s="142">
        <f>IFERROR(I457*'Planning sheet'!V1621, 0)</f>
        <v>0</v>
      </c>
      <c r="W457" s="142">
        <f>IFERROR(I457*'Planning sheet'!W1621, 0)</f>
        <v>0</v>
      </c>
    </row>
    <row r="458" spans="1:23" ht="15.75" thickBot="1" x14ac:dyDescent="0.3">
      <c r="A458">
        <v>600011140</v>
      </c>
      <c r="B458" t="s">
        <v>508</v>
      </c>
      <c r="C458" t="s">
        <v>227</v>
      </c>
      <c r="D458" t="s">
        <v>187</v>
      </c>
      <c r="E458" t="s">
        <v>509</v>
      </c>
      <c r="G458" t="s">
        <v>510</v>
      </c>
      <c r="H458" s="32" t="s">
        <v>699</v>
      </c>
      <c r="I458" s="32">
        <v>119.38</v>
      </c>
      <c r="J458" s="32"/>
      <c r="K458" s="32"/>
      <c r="L458" s="32">
        <f>IFERROR(I458*'Planning sheet'!L1623, 0)</f>
        <v>0</v>
      </c>
      <c r="M458" s="32">
        <f>IFERROR(I458*'Planning sheet'!M1623, 0)</f>
        <v>0</v>
      </c>
      <c r="N458" s="32">
        <f>IFERROR(I458*'Planning sheet'!N1623, 0)</f>
        <v>0</v>
      </c>
      <c r="O458" s="32">
        <f>IFERROR(I458*'Planning sheet'!O1623, 0)</f>
        <v>0</v>
      </c>
      <c r="P458" s="32">
        <f>IFERROR(I458*'Planning sheet'!P1623, 0)</f>
        <v>0</v>
      </c>
      <c r="Q458" s="32">
        <f>IFERROR(I458*'Planning sheet'!Q1623, 0)</f>
        <v>0</v>
      </c>
      <c r="R458" s="32">
        <f>IFERROR(I458*'Planning sheet'!R1623, 0)</f>
        <v>0</v>
      </c>
      <c r="S458" s="32">
        <f>IFERROR(I458*'Planning sheet'!S1623, 0)</f>
        <v>0</v>
      </c>
      <c r="T458" s="32">
        <f>IFERROR(I458*'Planning sheet'!T1623, 0)</f>
        <v>0</v>
      </c>
      <c r="U458" s="32">
        <f>IFERROR(I458*'Planning sheet'!U1623, 0)</f>
        <v>0</v>
      </c>
      <c r="V458" s="32">
        <f>IFERROR(I458*'Planning sheet'!V1623, 0)</f>
        <v>0</v>
      </c>
      <c r="W458" s="32">
        <f>IFERROR(I458*'Planning sheet'!W1623, 0)</f>
        <v>0</v>
      </c>
    </row>
    <row r="459" spans="1:23" s="138" customFormat="1" x14ac:dyDescent="0.25">
      <c r="A459" s="138">
        <v>600011229</v>
      </c>
      <c r="B459" s="138" t="s">
        <v>512</v>
      </c>
      <c r="C459" s="138" t="s">
        <v>211</v>
      </c>
      <c r="D459" s="138" t="s">
        <v>21</v>
      </c>
      <c r="E459" s="138" t="s">
        <v>513</v>
      </c>
      <c r="F459" s="138" t="s">
        <v>514</v>
      </c>
      <c r="G459" s="138" t="s">
        <v>512</v>
      </c>
      <c r="H459" s="140" t="s">
        <v>683</v>
      </c>
      <c r="I459" s="140">
        <v>518.99776152601612</v>
      </c>
      <c r="J459" s="140"/>
      <c r="K459" s="140"/>
      <c r="L459" s="140">
        <f>IFERROR(I459*'Planning sheet'!L1625, 0)</f>
        <v>0</v>
      </c>
      <c r="M459" s="140">
        <f>IFERROR(I459*'Planning sheet'!M1625, 0)</f>
        <v>0</v>
      </c>
      <c r="N459" s="140">
        <f>IFERROR(I459*'Planning sheet'!N1625, 0)</f>
        <v>0</v>
      </c>
      <c r="O459" s="140">
        <f>IFERROR(I459*'Planning sheet'!O1625, 0)</f>
        <v>0</v>
      </c>
      <c r="P459" s="140">
        <f>IFERROR(I459*'Planning sheet'!P1625, 0)</f>
        <v>0</v>
      </c>
      <c r="Q459" s="140">
        <f>IFERROR(I459*'Planning sheet'!Q1625, 0)</f>
        <v>0</v>
      </c>
      <c r="R459" s="140">
        <f>IFERROR(I459*'Planning sheet'!R1625, 0)</f>
        <v>0</v>
      </c>
      <c r="S459" s="140">
        <f>IFERROR(I459*'Planning sheet'!S1625, 0)</f>
        <v>0</v>
      </c>
      <c r="T459" s="140">
        <f>IFERROR(I459*'Planning sheet'!T1625, 0)</f>
        <v>0</v>
      </c>
      <c r="U459" s="140">
        <f>IFERROR(I459*'Planning sheet'!U1625, 0)</f>
        <v>0</v>
      </c>
      <c r="V459" s="140">
        <f>IFERROR(I459*'Planning sheet'!V1625, 0)</f>
        <v>0</v>
      </c>
      <c r="W459" s="140">
        <f>IFERROR(I459*'Planning sheet'!W1625, 0)</f>
        <v>0</v>
      </c>
    </row>
    <row r="460" spans="1:23" s="136" customFormat="1" ht="15.75" thickBot="1" x14ac:dyDescent="0.3">
      <c r="A460" s="136">
        <v>600011229</v>
      </c>
      <c r="B460" s="136" t="s">
        <v>512</v>
      </c>
      <c r="C460" s="136" t="s">
        <v>211</v>
      </c>
      <c r="D460" s="136" t="s">
        <v>21</v>
      </c>
      <c r="E460" s="136" t="s">
        <v>513</v>
      </c>
      <c r="F460" s="136" t="s">
        <v>514</v>
      </c>
      <c r="G460" s="136" t="s">
        <v>512</v>
      </c>
      <c r="H460" s="142" t="s">
        <v>697</v>
      </c>
      <c r="I460" s="142">
        <v>282.4799767100194</v>
      </c>
      <c r="J460" s="142"/>
      <c r="K460" s="142">
        <v>0</v>
      </c>
      <c r="L460" s="142">
        <f>IFERROR(I460*'Planning sheet'!L1627, 0)</f>
        <v>0</v>
      </c>
      <c r="M460" s="142">
        <f>IFERROR(I460*'Planning sheet'!M1627, 0)</f>
        <v>0</v>
      </c>
      <c r="N460" s="142">
        <f>IFERROR(I460*'Planning sheet'!N1627, 0)</f>
        <v>0</v>
      </c>
      <c r="O460" s="142">
        <f>IFERROR(I460*'Planning sheet'!O1627, 0)</f>
        <v>0</v>
      </c>
      <c r="P460" s="142">
        <f>IFERROR(I460*'Planning sheet'!P1627, 0)</f>
        <v>0</v>
      </c>
      <c r="Q460" s="142">
        <f>IFERROR(I460*'Planning sheet'!Q1627, 0)</f>
        <v>0</v>
      </c>
      <c r="R460" s="142">
        <f>IFERROR(I460*'Planning sheet'!R1627, 0)</f>
        <v>0</v>
      </c>
      <c r="S460" s="142">
        <f>IFERROR(I460*'Planning sheet'!S1627, 0)</f>
        <v>0</v>
      </c>
      <c r="T460" s="142">
        <f>IFERROR(I460*'Planning sheet'!T1627, 0)</f>
        <v>0</v>
      </c>
      <c r="U460" s="142">
        <f>IFERROR(I460*'Planning sheet'!U1627, 0)</f>
        <v>0</v>
      </c>
      <c r="V460" s="142">
        <f>IFERROR(I460*'Planning sheet'!V1627, 0)</f>
        <v>0</v>
      </c>
      <c r="W460" s="142">
        <f>IFERROR(I460*'Planning sheet'!W1627, 0)</f>
        <v>0</v>
      </c>
    </row>
    <row r="461" spans="1:23" s="138" customFormat="1" x14ac:dyDescent="0.25">
      <c r="A461" s="138">
        <v>600011417</v>
      </c>
      <c r="B461" s="138" t="s">
        <v>516</v>
      </c>
      <c r="C461" s="138" t="s">
        <v>227</v>
      </c>
      <c r="D461" s="138" t="s">
        <v>21</v>
      </c>
      <c r="E461" s="138" t="s">
        <v>212</v>
      </c>
      <c r="F461" s="138" t="s">
        <v>213</v>
      </c>
      <c r="G461" s="138" t="s">
        <v>517</v>
      </c>
      <c r="H461" s="143" t="s">
        <v>696</v>
      </c>
      <c r="I461" s="143">
        <v>0</v>
      </c>
      <c r="J461" s="143"/>
      <c r="K461" s="143"/>
      <c r="L461" s="143">
        <f>IFERROR(I461*'Planning sheet'!L1633, 0)</f>
        <v>0</v>
      </c>
      <c r="M461" s="143">
        <f>IFERROR(I461*'Planning sheet'!M1633, 0)</f>
        <v>0</v>
      </c>
      <c r="N461" s="143">
        <f>IFERROR(I461*'Planning sheet'!N1633, 0)</f>
        <v>0</v>
      </c>
      <c r="O461" s="143">
        <f>IFERROR(I461*'Planning sheet'!O1633, 0)</f>
        <v>0</v>
      </c>
      <c r="P461" s="143">
        <f>IFERROR(I461*'Planning sheet'!P1633, 0)</f>
        <v>0</v>
      </c>
      <c r="Q461" s="143">
        <f>IFERROR(I461*'Planning sheet'!Q1633, 0)</f>
        <v>0</v>
      </c>
      <c r="R461" s="143">
        <f>IFERROR(I461*'Planning sheet'!R1633, 0)</f>
        <v>0</v>
      </c>
      <c r="S461" s="143">
        <f>IFERROR(I461*'Planning sheet'!S1633, 0)</f>
        <v>0</v>
      </c>
      <c r="T461" s="143">
        <f>IFERROR(I461*'Planning sheet'!T1633, 0)</f>
        <v>0</v>
      </c>
      <c r="U461" s="143">
        <f>IFERROR(I461*'Planning sheet'!U1633, 0)</f>
        <v>0</v>
      </c>
      <c r="V461" s="143">
        <f>IFERROR(I461*'Planning sheet'!V1633, 0)</f>
        <v>0</v>
      </c>
      <c r="W461" s="143">
        <f>IFERROR(I461*'Planning sheet'!W1633, 0)</f>
        <v>0</v>
      </c>
    </row>
    <row r="462" spans="1:23" s="136" customFormat="1" x14ac:dyDescent="0.25">
      <c r="A462" s="136">
        <v>600011417</v>
      </c>
      <c r="B462" s="136" t="s">
        <v>516</v>
      </c>
      <c r="C462" s="136" t="s">
        <v>227</v>
      </c>
      <c r="D462" s="136" t="s">
        <v>21</v>
      </c>
      <c r="E462" s="136" t="s">
        <v>212</v>
      </c>
      <c r="F462" s="136" t="s">
        <v>213</v>
      </c>
      <c r="G462" s="136" t="s">
        <v>517</v>
      </c>
      <c r="H462" s="142" t="s">
        <v>697</v>
      </c>
      <c r="I462" s="142">
        <v>0</v>
      </c>
      <c r="J462" s="142"/>
      <c r="K462" s="142">
        <v>0</v>
      </c>
      <c r="L462" s="142">
        <f>IFERROR(I462*'Planning sheet'!L1634, 0)</f>
        <v>0</v>
      </c>
      <c r="M462" s="142">
        <f>IFERROR(I462*'Planning sheet'!M1634, 0)</f>
        <v>0</v>
      </c>
      <c r="N462" s="142">
        <f>IFERROR(I462*'Planning sheet'!N1634, 0)</f>
        <v>0</v>
      </c>
      <c r="O462" s="142">
        <f>IFERROR(I462*'Planning sheet'!O1634, 0)</f>
        <v>0</v>
      </c>
      <c r="P462" s="142">
        <f>IFERROR(I462*'Planning sheet'!P1634, 0)</f>
        <v>0</v>
      </c>
      <c r="Q462" s="142">
        <f>IFERROR(I462*'Planning sheet'!Q1634, 0)</f>
        <v>0</v>
      </c>
      <c r="R462" s="142">
        <f>IFERROR(I462*'Planning sheet'!R1634, 0)</f>
        <v>0</v>
      </c>
      <c r="S462" s="142">
        <f>IFERROR(I462*'Planning sheet'!S1634, 0)</f>
        <v>0</v>
      </c>
      <c r="T462" s="142">
        <f>IFERROR(I462*'Planning sheet'!T1634, 0)</f>
        <v>0</v>
      </c>
      <c r="U462" s="142">
        <f>IFERROR(I462*'Planning sheet'!U1634, 0)</f>
        <v>0</v>
      </c>
      <c r="V462" s="142">
        <f>IFERROR(I462*'Planning sheet'!V1634, 0)</f>
        <v>0</v>
      </c>
      <c r="W462" s="142">
        <f>IFERROR(I462*'Planning sheet'!W1634, 0)</f>
        <v>0</v>
      </c>
    </row>
    <row r="463" spans="1:23" ht="15.75" thickBot="1" x14ac:dyDescent="0.3">
      <c r="A463">
        <v>600011417</v>
      </c>
      <c r="B463" t="s">
        <v>516</v>
      </c>
      <c r="C463" t="s">
        <v>227</v>
      </c>
      <c r="D463" t="s">
        <v>21</v>
      </c>
      <c r="E463" t="s">
        <v>212</v>
      </c>
      <c r="F463" t="s">
        <v>213</v>
      </c>
      <c r="G463" t="s">
        <v>517</v>
      </c>
      <c r="H463" s="32" t="s">
        <v>699</v>
      </c>
      <c r="I463" s="32">
        <v>0</v>
      </c>
      <c r="J463" s="32"/>
      <c r="K463" s="32"/>
      <c r="L463" s="32">
        <f>IFERROR(I463*'Planning sheet'!L1636, 0)</f>
        <v>0</v>
      </c>
      <c r="M463" s="32">
        <f>IFERROR(I463*'Planning sheet'!M1636, 0)</f>
        <v>0</v>
      </c>
      <c r="N463" s="32">
        <f>IFERROR(I463*'Planning sheet'!N1636, 0)</f>
        <v>0</v>
      </c>
      <c r="O463" s="32">
        <f>IFERROR(I463*'Planning sheet'!O1636, 0)</f>
        <v>0</v>
      </c>
      <c r="P463" s="32">
        <f>IFERROR(I463*'Planning sheet'!P1636, 0)</f>
        <v>0</v>
      </c>
      <c r="Q463" s="32">
        <f>IFERROR(I463*'Planning sheet'!Q1636, 0)</f>
        <v>0</v>
      </c>
      <c r="R463" s="32">
        <f>IFERROR(I463*'Planning sheet'!R1636, 0)</f>
        <v>0</v>
      </c>
      <c r="S463" s="32">
        <f>IFERROR(I463*'Planning sheet'!S1636, 0)</f>
        <v>0</v>
      </c>
      <c r="T463" s="32">
        <f>IFERROR(I463*'Planning sheet'!T1636, 0)</f>
        <v>0</v>
      </c>
      <c r="U463" s="32">
        <f>IFERROR(I463*'Planning sheet'!U1636, 0)</f>
        <v>0</v>
      </c>
      <c r="V463" s="32">
        <f>IFERROR(I463*'Planning sheet'!V1636, 0)</f>
        <v>0</v>
      </c>
      <c r="W463" s="32">
        <f>IFERROR(I463*'Planning sheet'!W1636, 0)</f>
        <v>0</v>
      </c>
    </row>
    <row r="464" spans="1:23" s="138" customFormat="1" x14ac:dyDescent="0.25">
      <c r="A464" s="138">
        <v>600011946</v>
      </c>
      <c r="B464" s="138" t="s">
        <v>519</v>
      </c>
      <c r="C464" s="138" t="s">
        <v>227</v>
      </c>
      <c r="D464" s="138" t="s">
        <v>21</v>
      </c>
      <c r="E464" s="138" t="s">
        <v>212</v>
      </c>
      <c r="F464" s="138" t="s">
        <v>213</v>
      </c>
      <c r="G464" s="138" t="s">
        <v>517</v>
      </c>
      <c r="H464" s="143" t="s">
        <v>696</v>
      </c>
      <c r="I464" s="143">
        <v>0</v>
      </c>
      <c r="J464" s="143"/>
      <c r="K464" s="143"/>
      <c r="L464" s="143">
        <f>IFERROR(I464*'Planning sheet'!L1638, 0)</f>
        <v>0</v>
      </c>
      <c r="M464" s="143">
        <f>IFERROR(I464*'Planning sheet'!M1638, 0)</f>
        <v>0</v>
      </c>
      <c r="N464" s="143">
        <f>IFERROR(I464*'Planning sheet'!N1638, 0)</f>
        <v>0</v>
      </c>
      <c r="O464" s="143">
        <f>IFERROR(I464*'Planning sheet'!O1638, 0)</f>
        <v>0</v>
      </c>
      <c r="P464" s="143">
        <f>IFERROR(I464*'Planning sheet'!P1638, 0)</f>
        <v>0</v>
      </c>
      <c r="Q464" s="143">
        <f>IFERROR(I464*'Planning sheet'!Q1638, 0)</f>
        <v>0</v>
      </c>
      <c r="R464" s="143">
        <f>IFERROR(I464*'Planning sheet'!R1638, 0)</f>
        <v>0</v>
      </c>
      <c r="S464" s="143">
        <f>IFERROR(I464*'Planning sheet'!S1638, 0)</f>
        <v>0</v>
      </c>
      <c r="T464" s="143">
        <f>IFERROR(I464*'Planning sheet'!T1638, 0)</f>
        <v>0</v>
      </c>
      <c r="U464" s="143">
        <f>IFERROR(I464*'Planning sheet'!U1638, 0)</f>
        <v>0</v>
      </c>
      <c r="V464" s="143">
        <f>IFERROR(I464*'Planning sheet'!V1638, 0)</f>
        <v>0</v>
      </c>
      <c r="W464" s="143">
        <f>IFERROR(I464*'Planning sheet'!W1638, 0)</f>
        <v>0</v>
      </c>
    </row>
    <row r="465" spans="1:23" s="136" customFormat="1" x14ac:dyDescent="0.25">
      <c r="A465" s="136">
        <v>600011946</v>
      </c>
      <c r="B465" s="136" t="s">
        <v>519</v>
      </c>
      <c r="C465" s="136" t="s">
        <v>227</v>
      </c>
      <c r="D465" s="136" t="s">
        <v>21</v>
      </c>
      <c r="E465" s="136" t="s">
        <v>212</v>
      </c>
      <c r="F465" s="136" t="s">
        <v>213</v>
      </c>
      <c r="G465" s="136" t="s">
        <v>517</v>
      </c>
      <c r="H465" s="142" t="s">
        <v>697</v>
      </c>
      <c r="I465" s="142">
        <v>0</v>
      </c>
      <c r="J465" s="142"/>
      <c r="K465" s="142">
        <v>0</v>
      </c>
      <c r="L465" s="142">
        <f>IFERROR(I465*'Planning sheet'!L1639, 0)</f>
        <v>0</v>
      </c>
      <c r="M465" s="142">
        <f>IFERROR(I465*'Planning sheet'!M1639, 0)</f>
        <v>0</v>
      </c>
      <c r="N465" s="142">
        <f>IFERROR(I465*'Planning sheet'!N1639, 0)</f>
        <v>0</v>
      </c>
      <c r="O465" s="142">
        <f>IFERROR(I465*'Planning sheet'!O1639, 0)</f>
        <v>0</v>
      </c>
      <c r="P465" s="142">
        <f>IFERROR(I465*'Planning sheet'!P1639, 0)</f>
        <v>0</v>
      </c>
      <c r="Q465" s="142">
        <f>IFERROR(I465*'Planning sheet'!Q1639, 0)</f>
        <v>0</v>
      </c>
      <c r="R465" s="142">
        <f>IFERROR(I465*'Planning sheet'!R1639, 0)</f>
        <v>0</v>
      </c>
      <c r="S465" s="142">
        <f>IFERROR(I465*'Planning sheet'!S1639, 0)</f>
        <v>0</v>
      </c>
      <c r="T465" s="142">
        <f>IFERROR(I465*'Planning sheet'!T1639, 0)</f>
        <v>0</v>
      </c>
      <c r="U465" s="142">
        <f>IFERROR(I465*'Planning sheet'!U1639, 0)</f>
        <v>0</v>
      </c>
      <c r="V465" s="142">
        <f>IFERROR(I465*'Planning sheet'!V1639, 0)</f>
        <v>0</v>
      </c>
      <c r="W465" s="142">
        <f>IFERROR(I465*'Planning sheet'!W1639, 0)</f>
        <v>0</v>
      </c>
    </row>
    <row r="466" spans="1:23" ht="15.75" thickBot="1" x14ac:dyDescent="0.3">
      <c r="A466">
        <v>600011946</v>
      </c>
      <c r="B466" t="s">
        <v>519</v>
      </c>
      <c r="C466" t="s">
        <v>227</v>
      </c>
      <c r="D466" t="s">
        <v>21</v>
      </c>
      <c r="E466" t="s">
        <v>212</v>
      </c>
      <c r="F466" t="s">
        <v>213</v>
      </c>
      <c r="G466" t="s">
        <v>517</v>
      </c>
      <c r="H466" s="32" t="s">
        <v>699</v>
      </c>
      <c r="I466" s="32">
        <v>0</v>
      </c>
      <c r="J466" s="32"/>
      <c r="K466" s="32"/>
      <c r="L466" s="32">
        <f>IFERROR(I466*'Planning sheet'!L1641, 0)</f>
        <v>0</v>
      </c>
      <c r="M466" s="32">
        <f>IFERROR(I466*'Planning sheet'!M1641, 0)</f>
        <v>0</v>
      </c>
      <c r="N466" s="32">
        <f>IFERROR(I466*'Planning sheet'!N1641, 0)</f>
        <v>0</v>
      </c>
      <c r="O466" s="32">
        <f>IFERROR(I466*'Planning sheet'!O1641, 0)</f>
        <v>0</v>
      </c>
      <c r="P466" s="32">
        <f>IFERROR(I466*'Planning sheet'!P1641, 0)</f>
        <v>0</v>
      </c>
      <c r="Q466" s="32">
        <f>IFERROR(I466*'Planning sheet'!Q1641, 0)</f>
        <v>0</v>
      </c>
      <c r="R466" s="32">
        <f>IFERROR(I466*'Planning sheet'!R1641, 0)</f>
        <v>0</v>
      </c>
      <c r="S466" s="32">
        <f>IFERROR(I466*'Planning sheet'!S1641, 0)</f>
        <v>0</v>
      </c>
      <c r="T466" s="32">
        <f>IFERROR(I466*'Planning sheet'!T1641, 0)</f>
        <v>0</v>
      </c>
      <c r="U466" s="32">
        <f>IFERROR(I466*'Planning sheet'!U1641, 0)</f>
        <v>0</v>
      </c>
      <c r="V466" s="32">
        <f>IFERROR(I466*'Planning sheet'!V1641, 0)</f>
        <v>0</v>
      </c>
      <c r="W466" s="32">
        <f>IFERROR(I466*'Planning sheet'!W1641, 0)</f>
        <v>0</v>
      </c>
    </row>
    <row r="467" spans="1:23" s="138" customFormat="1" x14ac:dyDescent="0.25">
      <c r="A467" s="138">
        <v>600012111</v>
      </c>
      <c r="B467" s="138" t="s">
        <v>521</v>
      </c>
      <c r="C467" s="138" t="s">
        <v>227</v>
      </c>
      <c r="D467" s="138" t="s">
        <v>21</v>
      </c>
      <c r="E467" s="138" t="s">
        <v>212</v>
      </c>
      <c r="F467" s="138" t="s">
        <v>338</v>
      </c>
      <c r="G467" s="138" t="s">
        <v>448</v>
      </c>
      <c r="H467" s="143" t="s">
        <v>696</v>
      </c>
      <c r="I467" s="143" t="s">
        <v>148</v>
      </c>
      <c r="J467" s="143"/>
      <c r="K467" s="143"/>
      <c r="L467" s="143">
        <f>IFERROR(I467*'Planning sheet'!L1643, 0)</f>
        <v>0</v>
      </c>
      <c r="M467" s="143">
        <f>IFERROR(I467*'Planning sheet'!M1643, 0)</f>
        <v>0</v>
      </c>
      <c r="N467" s="143">
        <f>IFERROR(I467*'Planning sheet'!N1643, 0)</f>
        <v>0</v>
      </c>
      <c r="O467" s="143">
        <f>IFERROR(I467*'Planning sheet'!O1643, 0)</f>
        <v>0</v>
      </c>
      <c r="P467" s="143">
        <f>IFERROR(I467*'Planning sheet'!P1643, 0)</f>
        <v>0</v>
      </c>
      <c r="Q467" s="143">
        <f>IFERROR(I467*'Planning sheet'!Q1643, 0)</f>
        <v>0</v>
      </c>
      <c r="R467" s="143">
        <f>IFERROR(I467*'Planning sheet'!R1643, 0)</f>
        <v>0</v>
      </c>
      <c r="S467" s="143">
        <f>IFERROR(I467*'Planning sheet'!S1643, 0)</f>
        <v>0</v>
      </c>
      <c r="T467" s="143">
        <f>IFERROR(I467*'Planning sheet'!T1643, 0)</f>
        <v>0</v>
      </c>
      <c r="U467" s="143">
        <f>IFERROR(I467*'Planning sheet'!U1643, 0)</f>
        <v>0</v>
      </c>
      <c r="V467" s="143">
        <f>IFERROR(I467*'Planning sheet'!V1643, 0)</f>
        <v>0</v>
      </c>
      <c r="W467" s="143">
        <f>IFERROR(I467*'Planning sheet'!W1643, 0)</f>
        <v>0</v>
      </c>
    </row>
    <row r="468" spans="1:23" s="136" customFormat="1" x14ac:dyDescent="0.25">
      <c r="A468" s="136">
        <v>600012111</v>
      </c>
      <c r="B468" s="136" t="s">
        <v>521</v>
      </c>
      <c r="C468" s="136" t="s">
        <v>227</v>
      </c>
      <c r="D468" s="136" t="s">
        <v>21</v>
      </c>
      <c r="E468" s="136" t="s">
        <v>212</v>
      </c>
      <c r="F468" s="136" t="s">
        <v>338</v>
      </c>
      <c r="G468" s="136" t="s">
        <v>448</v>
      </c>
      <c r="H468" s="142" t="s">
        <v>697</v>
      </c>
      <c r="I468" s="142">
        <v>0</v>
      </c>
      <c r="J468" s="142"/>
      <c r="K468" s="142">
        <v>0</v>
      </c>
      <c r="L468" s="142">
        <f>IFERROR(I468*'Planning sheet'!L1644, 0)</f>
        <v>0</v>
      </c>
      <c r="M468" s="142">
        <f>IFERROR(I468*'Planning sheet'!M1644, 0)</f>
        <v>0</v>
      </c>
      <c r="N468" s="142">
        <f>IFERROR(I468*'Planning sheet'!N1644, 0)</f>
        <v>0</v>
      </c>
      <c r="O468" s="142">
        <f>IFERROR(I468*'Planning sheet'!O1644, 0)</f>
        <v>0</v>
      </c>
      <c r="P468" s="142">
        <f>IFERROR(I468*'Planning sheet'!P1644, 0)</f>
        <v>0</v>
      </c>
      <c r="Q468" s="142">
        <f>IFERROR(I468*'Planning sheet'!Q1644, 0)</f>
        <v>0</v>
      </c>
      <c r="R468" s="142">
        <f>IFERROR(I468*'Planning sheet'!R1644, 0)</f>
        <v>0</v>
      </c>
      <c r="S468" s="142">
        <f>IFERROR(I468*'Planning sheet'!S1644, 0)</f>
        <v>0</v>
      </c>
      <c r="T468" s="142">
        <f>IFERROR(I468*'Planning sheet'!T1644, 0)</f>
        <v>0</v>
      </c>
      <c r="U468" s="142">
        <f>IFERROR(I468*'Planning sheet'!U1644, 0)</f>
        <v>0</v>
      </c>
      <c r="V468" s="142">
        <f>IFERROR(I468*'Planning sheet'!V1644, 0)</f>
        <v>0</v>
      </c>
      <c r="W468" s="142">
        <f>IFERROR(I468*'Planning sheet'!W1644, 0)</f>
        <v>0</v>
      </c>
    </row>
    <row r="469" spans="1:23" ht="15.75" thickBot="1" x14ac:dyDescent="0.3">
      <c r="A469">
        <v>600012111</v>
      </c>
      <c r="B469" t="s">
        <v>521</v>
      </c>
      <c r="C469" t="s">
        <v>227</v>
      </c>
      <c r="D469" t="s">
        <v>21</v>
      </c>
      <c r="E469" t="s">
        <v>212</v>
      </c>
      <c r="F469" t="s">
        <v>338</v>
      </c>
      <c r="G469" t="s">
        <v>448</v>
      </c>
      <c r="H469" s="32" t="s">
        <v>699</v>
      </c>
      <c r="I469" s="32" t="s">
        <v>148</v>
      </c>
      <c r="J469" s="32"/>
      <c r="K469" s="32"/>
      <c r="L469" s="32">
        <f>IFERROR(I469*'Planning sheet'!L1646, 0)</f>
        <v>0</v>
      </c>
      <c r="M469" s="32">
        <f>IFERROR(I469*'Planning sheet'!M1646, 0)</f>
        <v>0</v>
      </c>
      <c r="N469" s="32">
        <f>IFERROR(I469*'Planning sheet'!N1646, 0)</f>
        <v>0</v>
      </c>
      <c r="O469" s="32">
        <f>IFERROR(I469*'Planning sheet'!O1646, 0)</f>
        <v>0</v>
      </c>
      <c r="P469" s="32">
        <f>IFERROR(I469*'Planning sheet'!P1646, 0)</f>
        <v>0</v>
      </c>
      <c r="Q469" s="32">
        <f>IFERROR(I469*'Planning sheet'!Q1646, 0)</f>
        <v>0</v>
      </c>
      <c r="R469" s="32">
        <f>IFERROR(I469*'Planning sheet'!R1646, 0)</f>
        <v>0</v>
      </c>
      <c r="S469" s="32">
        <f>IFERROR(I469*'Planning sheet'!S1646, 0)</f>
        <v>0</v>
      </c>
      <c r="T469" s="32">
        <f>IFERROR(I469*'Planning sheet'!T1646, 0)</f>
        <v>0</v>
      </c>
      <c r="U469" s="32">
        <f>IFERROR(I469*'Planning sheet'!U1646, 0)</f>
        <v>0</v>
      </c>
      <c r="V469" s="32">
        <f>IFERROR(I469*'Planning sheet'!V1646, 0)</f>
        <v>0</v>
      </c>
      <c r="W469" s="32">
        <f>IFERROR(I469*'Planning sheet'!W1646, 0)</f>
        <v>0</v>
      </c>
    </row>
    <row r="470" spans="1:23" s="138" customFormat="1" x14ac:dyDescent="0.25">
      <c r="A470" s="138">
        <v>600012847</v>
      </c>
      <c r="B470" s="138" t="s">
        <v>523</v>
      </c>
      <c r="C470" s="138" t="s">
        <v>211</v>
      </c>
      <c r="D470" s="138" t="s">
        <v>82</v>
      </c>
      <c r="E470" s="138" t="s">
        <v>524</v>
      </c>
      <c r="G470" s="138" t="s">
        <v>523</v>
      </c>
      <c r="H470" s="143" t="s">
        <v>696</v>
      </c>
      <c r="I470" s="143">
        <v>144.29</v>
      </c>
      <c r="J470" s="143"/>
      <c r="K470" s="143"/>
      <c r="L470" s="143">
        <f>IFERROR(I470*'Planning sheet'!L1649, 0)</f>
        <v>0</v>
      </c>
      <c r="M470" s="143">
        <f>IFERROR(I470*'Planning sheet'!M1649, 0)</f>
        <v>0</v>
      </c>
      <c r="N470" s="143">
        <f>IFERROR(I470*'Planning sheet'!N1649, 0)</f>
        <v>0</v>
      </c>
      <c r="O470" s="143">
        <f>IFERROR(I470*'Planning sheet'!O1649, 0)</f>
        <v>0</v>
      </c>
      <c r="P470" s="143">
        <f>IFERROR(I470*'Planning sheet'!P1649, 0)</f>
        <v>0</v>
      </c>
      <c r="Q470" s="143">
        <f>IFERROR(I470*'Planning sheet'!Q1649, 0)</f>
        <v>0</v>
      </c>
      <c r="R470" s="143">
        <f>IFERROR(I470*'Planning sheet'!R1649, 0)</f>
        <v>0</v>
      </c>
      <c r="S470" s="143">
        <f>IFERROR(I470*'Planning sheet'!S1649, 0)</f>
        <v>0</v>
      </c>
      <c r="T470" s="143">
        <f>IFERROR(I470*'Planning sheet'!T1649, 0)</f>
        <v>0</v>
      </c>
      <c r="U470" s="143">
        <f>IFERROR(I470*'Planning sheet'!U1649, 0)</f>
        <v>0</v>
      </c>
      <c r="V470" s="143">
        <f>IFERROR(I470*'Planning sheet'!V1649, 0)</f>
        <v>0</v>
      </c>
      <c r="W470" s="143">
        <f>IFERROR(I470*'Planning sheet'!W1649, 0)</f>
        <v>0</v>
      </c>
    </row>
    <row r="471" spans="1:23" s="136" customFormat="1" x14ac:dyDescent="0.25">
      <c r="A471" s="136">
        <v>600012847</v>
      </c>
      <c r="B471" s="136" t="s">
        <v>523</v>
      </c>
      <c r="C471" s="136" t="s">
        <v>211</v>
      </c>
      <c r="D471" s="136" t="s">
        <v>82</v>
      </c>
      <c r="E471" s="136" t="s">
        <v>524</v>
      </c>
      <c r="G471" s="136" t="s">
        <v>523</v>
      </c>
      <c r="H471" s="142" t="s">
        <v>697</v>
      </c>
      <c r="I471" s="142">
        <v>0</v>
      </c>
      <c r="J471" s="142"/>
      <c r="K471" s="142">
        <v>0</v>
      </c>
      <c r="L471" s="142">
        <f>IFERROR(I471*'Planning sheet'!L1650, 0)</f>
        <v>0</v>
      </c>
      <c r="M471" s="142">
        <f>IFERROR(I471*'Planning sheet'!M1650, 0)</f>
        <v>0</v>
      </c>
      <c r="N471" s="142">
        <f>IFERROR(I471*'Planning sheet'!N1650, 0)</f>
        <v>0</v>
      </c>
      <c r="O471" s="142">
        <f>IFERROR(I471*'Planning sheet'!O1650, 0)</f>
        <v>0</v>
      </c>
      <c r="P471" s="142">
        <f>IFERROR(I471*'Planning sheet'!P1650, 0)</f>
        <v>0</v>
      </c>
      <c r="Q471" s="142">
        <f>IFERROR(I471*'Planning sheet'!Q1650, 0)</f>
        <v>0</v>
      </c>
      <c r="R471" s="142">
        <f>IFERROR(I471*'Planning sheet'!R1650, 0)</f>
        <v>0</v>
      </c>
      <c r="S471" s="142">
        <f>IFERROR(I471*'Planning sheet'!S1650, 0)</f>
        <v>0</v>
      </c>
      <c r="T471" s="142">
        <f>IFERROR(I471*'Planning sheet'!T1650, 0)</f>
        <v>0</v>
      </c>
      <c r="U471" s="142">
        <f>IFERROR(I471*'Planning sheet'!U1650, 0)</f>
        <v>0</v>
      </c>
      <c r="V471" s="142">
        <f>IFERROR(I471*'Planning sheet'!V1650, 0)</f>
        <v>0</v>
      </c>
      <c r="W471" s="142">
        <f>IFERROR(I471*'Planning sheet'!W1650, 0)</f>
        <v>0</v>
      </c>
    </row>
    <row r="472" spans="1:23" ht="15.75" thickBot="1" x14ac:dyDescent="0.3">
      <c r="A472">
        <v>600012847</v>
      </c>
      <c r="B472" t="s">
        <v>523</v>
      </c>
      <c r="C472" t="s">
        <v>211</v>
      </c>
      <c r="D472" t="s">
        <v>82</v>
      </c>
      <c r="E472" t="s">
        <v>524</v>
      </c>
      <c r="G472" t="s">
        <v>523</v>
      </c>
      <c r="H472" s="32" t="s">
        <v>699</v>
      </c>
      <c r="I472" s="32">
        <v>144.29</v>
      </c>
      <c r="J472" s="32"/>
      <c r="K472" s="32"/>
      <c r="L472" s="32">
        <f>IFERROR(I472*'Planning sheet'!L1652, 0)</f>
        <v>0</v>
      </c>
      <c r="M472" s="32">
        <f>IFERROR(I472*'Planning sheet'!M1652, 0)</f>
        <v>0</v>
      </c>
      <c r="N472" s="32">
        <f>IFERROR(I472*'Planning sheet'!N1652, 0)</f>
        <v>0</v>
      </c>
      <c r="O472" s="32">
        <f>IFERROR(I472*'Planning sheet'!O1652, 0)</f>
        <v>0</v>
      </c>
      <c r="P472" s="32">
        <f>IFERROR(I472*'Planning sheet'!P1652, 0)</f>
        <v>0</v>
      </c>
      <c r="Q472" s="32">
        <f>IFERROR(I472*'Planning sheet'!Q1652, 0)</f>
        <v>0</v>
      </c>
      <c r="R472" s="32">
        <f>IFERROR(I472*'Planning sheet'!R1652, 0)</f>
        <v>0</v>
      </c>
      <c r="S472" s="32">
        <f>IFERROR(I472*'Planning sheet'!S1652, 0)</f>
        <v>0</v>
      </c>
      <c r="T472" s="32">
        <f>IFERROR(I472*'Planning sheet'!T1652, 0)</f>
        <v>0</v>
      </c>
      <c r="U472" s="32">
        <f>IFERROR(I472*'Planning sheet'!U1652, 0)</f>
        <v>0</v>
      </c>
      <c r="V472" s="32">
        <f>IFERROR(I472*'Planning sheet'!V1652, 0)</f>
        <v>0</v>
      </c>
      <c r="W472" s="32">
        <f>IFERROR(I472*'Planning sheet'!W1652, 0)</f>
        <v>0</v>
      </c>
    </row>
    <row r="473" spans="1:23" s="138" customFormat="1" x14ac:dyDescent="0.25">
      <c r="A473" s="138">
        <v>600013550</v>
      </c>
      <c r="B473" s="138" t="s">
        <v>526</v>
      </c>
      <c r="C473" s="138" t="s">
        <v>227</v>
      </c>
      <c r="D473" s="138" t="s">
        <v>21</v>
      </c>
      <c r="E473" s="138" t="s">
        <v>212</v>
      </c>
      <c r="F473" s="138" t="s">
        <v>442</v>
      </c>
      <c r="G473" s="138" t="s">
        <v>443</v>
      </c>
      <c r="H473" s="140" t="s">
        <v>683</v>
      </c>
      <c r="I473" s="140">
        <v>508.49765489348226</v>
      </c>
      <c r="J473" s="140"/>
      <c r="K473" s="140"/>
      <c r="L473" s="140">
        <f>IFERROR(I473*'Planning sheet'!L1654, 0)</f>
        <v>18389.002415782536</v>
      </c>
      <c r="M473" s="140">
        <f>IFERROR(I473*'Planning sheet'!M1654, 0)</f>
        <v>49432.008293437044</v>
      </c>
      <c r="N473" s="140">
        <f>IFERROR(I473*'Planning sheet'!N1654, 0)</f>
        <v>34180.548998103834</v>
      </c>
      <c r="O473" s="140">
        <f>IFERROR(I473*'Planning sheet'!O1654, 0)</f>
        <v>56767.038861106485</v>
      </c>
      <c r="P473" s="140">
        <f>IFERROR(I473*'Planning sheet'!P1654, 0)</f>
        <v>39438.383983607331</v>
      </c>
      <c r="Q473" s="140">
        <f>IFERROR(I473*'Planning sheet'!Q1654, 0)</f>
        <v>44746.029533075307</v>
      </c>
      <c r="R473" s="140">
        <f>IFERROR(I473*'Planning sheet'!R1654, 0)</f>
        <v>34963.564548526723</v>
      </c>
      <c r="S473" s="140">
        <f>IFERROR(I473*'Planning sheet'!S1654, 0)</f>
        <v>45190.715583208257</v>
      </c>
      <c r="T473" s="140">
        <f>IFERROR(I473*'Planning sheet'!T1654, 0)</f>
        <v>35280.607543473729</v>
      </c>
      <c r="U473" s="140">
        <f>IFERROR(I473*'Planning sheet'!U1654, 0)</f>
        <v>44619.52447950271</v>
      </c>
      <c r="V473" s="140">
        <f>IFERROR(I473*'Planning sheet'!V1654, 0)</f>
        <v>35374.731370821624</v>
      </c>
      <c r="W473" s="140">
        <f>IFERROR(I473*'Planning sheet'!W1654, 0)</f>
        <v>44619.52447950271</v>
      </c>
    </row>
    <row r="474" spans="1:23" s="136" customFormat="1" ht="15.75" thickBot="1" x14ac:dyDescent="0.3">
      <c r="A474" s="136">
        <v>600013550</v>
      </c>
      <c r="B474" s="136" t="s">
        <v>526</v>
      </c>
      <c r="C474" s="136" t="s">
        <v>227</v>
      </c>
      <c r="D474" s="136" t="s">
        <v>21</v>
      </c>
      <c r="E474" s="136" t="s">
        <v>212</v>
      </c>
      <c r="F474" s="136" t="s">
        <v>442</v>
      </c>
      <c r="G474" s="136" t="s">
        <v>443</v>
      </c>
      <c r="H474" s="142" t="s">
        <v>697</v>
      </c>
      <c r="I474" s="142">
        <v>397.78</v>
      </c>
      <c r="J474" s="142"/>
      <c r="K474" s="142">
        <v>5966.7</v>
      </c>
      <c r="L474" s="142">
        <f>IFERROR(I474*'Planning sheet'!L1656, 0)</f>
        <v>9879.5040600091997</v>
      </c>
      <c r="M474" s="142">
        <f>IFERROR(I474*'Planning sheet'!M1656, 0)</f>
        <v>9795.2261214806203</v>
      </c>
      <c r="N474" s="142">
        <f>IFERROR(I474*'Planning sheet'!N1656, 0)</f>
        <v>9708.2334478987887</v>
      </c>
      <c r="O474" s="142">
        <f>IFERROR(I474*'Planning sheet'!O1656, 0)</f>
        <v>9852.7166395857639</v>
      </c>
      <c r="P474" s="142">
        <f>IFERROR(I474*'Planning sheet'!P1656, 0)</f>
        <v>9630.5028332482852</v>
      </c>
      <c r="Q474" s="142">
        <f>IFERROR(I474*'Planning sheet'!Q1656, 0)</f>
        <v>9631.8828253035826</v>
      </c>
      <c r="R474" s="142">
        <f>IFERROR(I474*'Planning sheet'!R1656, 0)</f>
        <v>9727.9243659096956</v>
      </c>
      <c r="S474" s="142">
        <f>IFERROR(I474*'Planning sheet'!S1656, 0)</f>
        <v>9779.2219532525505</v>
      </c>
      <c r="T474" s="142">
        <f>IFERROR(I474*'Planning sheet'!T1656, 0)</f>
        <v>9627.2518042935772</v>
      </c>
      <c r="U474" s="142">
        <f>IFERROR(I474*'Planning sheet'!U1656, 0)</f>
        <v>9727.5922924806546</v>
      </c>
      <c r="V474" s="142">
        <f>IFERROR(I474*'Planning sheet'!V1656, 0)</f>
        <v>9899.7723525439997</v>
      </c>
      <c r="W474" s="142">
        <f>IFERROR(I474*'Planning sheet'!W1656, 0)</f>
        <v>9602.3328407310782</v>
      </c>
    </row>
    <row r="475" spans="1:23" s="138" customFormat="1" x14ac:dyDescent="0.25">
      <c r="A475" s="138">
        <v>600014547</v>
      </c>
      <c r="B475" s="138" t="s">
        <v>528</v>
      </c>
      <c r="C475" s="138" t="s">
        <v>227</v>
      </c>
      <c r="D475" s="138" t="s">
        <v>43</v>
      </c>
      <c r="E475" s="138" t="s">
        <v>232</v>
      </c>
      <c r="F475" s="138" t="s">
        <v>233</v>
      </c>
      <c r="G475" s="138" t="s">
        <v>294</v>
      </c>
      <c r="H475" s="140" t="s">
        <v>683</v>
      </c>
      <c r="I475" s="140">
        <v>141.31010998166573</v>
      </c>
      <c r="J475" s="140"/>
      <c r="K475" s="140"/>
      <c r="L475" s="140">
        <f>IFERROR(I475*'Planning sheet'!L1664, 0)</f>
        <v>1705.1019031437397</v>
      </c>
      <c r="M475" s="140">
        <f>IFERROR(I475*'Planning sheet'!M1664, 0)</f>
        <v>1881.2235609892048</v>
      </c>
      <c r="N475" s="140">
        <f>IFERROR(I475*'Planning sheet'!N1664, 0)</f>
        <v>1881.2235609892045</v>
      </c>
      <c r="O475" s="140">
        <f>IFERROR(I475*'Planning sheet'!O1664, 0)</f>
        <v>1881.2235609892048</v>
      </c>
      <c r="P475" s="140">
        <f>IFERROR(I475*'Planning sheet'!P1664, 0)</f>
        <v>1881.2235609892055</v>
      </c>
      <c r="Q475" s="140">
        <f>IFERROR(I475*'Planning sheet'!Q1664, 0)</f>
        <v>1881.2235609892043</v>
      </c>
      <c r="R475" s="140">
        <f>IFERROR(I475*'Planning sheet'!R1664, 0)</f>
        <v>1881.2235609892036</v>
      </c>
      <c r="S475" s="140">
        <f>IFERROR(I475*'Planning sheet'!S1664, 0)</f>
        <v>1881.2235609892052</v>
      </c>
      <c r="T475" s="140">
        <f>IFERROR(I475*'Planning sheet'!T1664, 0)</f>
        <v>1881.2235609892032</v>
      </c>
      <c r="U475" s="140">
        <f>IFERROR(I475*'Planning sheet'!U1664, 0)</f>
        <v>1881.2235609892061</v>
      </c>
      <c r="V475" s="140">
        <f>IFERROR(I475*'Planning sheet'!V1664, 0)</f>
        <v>1881.2235609892034</v>
      </c>
      <c r="W475" s="140">
        <f>IFERROR(I475*'Planning sheet'!W1664, 0)</f>
        <v>1881.2235609892045</v>
      </c>
    </row>
    <row r="476" spans="1:23" s="136" customFormat="1" ht="15.75" thickBot="1" x14ac:dyDescent="0.3">
      <c r="A476" s="136">
        <v>600014547</v>
      </c>
      <c r="B476" s="136" t="s">
        <v>528</v>
      </c>
      <c r="C476" s="136" t="s">
        <v>227</v>
      </c>
      <c r="D476" s="136" t="s">
        <v>43</v>
      </c>
      <c r="E476" s="136" t="s">
        <v>232</v>
      </c>
      <c r="F476" s="136" t="s">
        <v>233</v>
      </c>
      <c r="G476" s="136" t="s">
        <v>294</v>
      </c>
      <c r="H476" s="142" t="s">
        <v>697</v>
      </c>
      <c r="I476" s="142">
        <v>0</v>
      </c>
      <c r="J476" s="142"/>
      <c r="K476" s="142">
        <v>0</v>
      </c>
      <c r="L476" s="142">
        <f>IFERROR(I476*'Planning sheet'!L1666, 0)</f>
        <v>0</v>
      </c>
      <c r="M476" s="142">
        <f>IFERROR(I476*'Planning sheet'!M1666, 0)</f>
        <v>0</v>
      </c>
      <c r="N476" s="142">
        <f>IFERROR(I476*'Planning sheet'!N1666, 0)</f>
        <v>0</v>
      </c>
      <c r="O476" s="142">
        <f>IFERROR(I476*'Planning sheet'!O1666, 0)</f>
        <v>0</v>
      </c>
      <c r="P476" s="142">
        <f>IFERROR(I476*'Planning sheet'!P1666, 0)</f>
        <v>0</v>
      </c>
      <c r="Q476" s="142">
        <f>IFERROR(I476*'Planning sheet'!Q1666, 0)</f>
        <v>0</v>
      </c>
      <c r="R476" s="142">
        <f>IFERROR(I476*'Planning sheet'!R1666, 0)</f>
        <v>0</v>
      </c>
      <c r="S476" s="142">
        <f>IFERROR(I476*'Planning sheet'!S1666, 0)</f>
        <v>0</v>
      </c>
      <c r="T476" s="142">
        <f>IFERROR(I476*'Planning sheet'!T1666, 0)</f>
        <v>0</v>
      </c>
      <c r="U476" s="142">
        <f>IFERROR(I476*'Planning sheet'!U1666, 0)</f>
        <v>0</v>
      </c>
      <c r="V476" s="142">
        <f>IFERROR(I476*'Planning sheet'!V1666, 0)</f>
        <v>0</v>
      </c>
      <c r="W476" s="142">
        <f>IFERROR(I476*'Planning sheet'!W1666, 0)</f>
        <v>0</v>
      </c>
    </row>
    <row r="477" spans="1:23" s="138" customFormat="1" x14ac:dyDescent="0.25">
      <c r="A477" s="138">
        <v>600014639</v>
      </c>
      <c r="B477" s="138" t="s">
        <v>530</v>
      </c>
      <c r="C477" s="138" t="s">
        <v>211</v>
      </c>
      <c r="D477" s="138" t="s">
        <v>531</v>
      </c>
      <c r="E477" s="138" t="s">
        <v>532</v>
      </c>
      <c r="F477" s="138" t="s">
        <v>533</v>
      </c>
      <c r="G477" s="138" t="s">
        <v>530</v>
      </c>
      <c r="H477" s="140" t="s">
        <v>683</v>
      </c>
      <c r="I477" s="140">
        <v>109.85065150660729</v>
      </c>
      <c r="J477" s="140"/>
      <c r="K477" s="140"/>
      <c r="L477" s="140">
        <f>IFERROR(I477*'Planning sheet'!L1673, 0)</f>
        <v>11314.758847956688</v>
      </c>
      <c r="M477" s="140">
        <f>IFERROR(I477*'Planning sheet'!M1673, 0)</f>
        <v>11314.758847956688</v>
      </c>
      <c r="N477" s="140">
        <f>IFERROR(I477*'Planning sheet'!N1673, 0)</f>
        <v>11314.758847956688</v>
      </c>
      <c r="O477" s="140">
        <f>IFERROR(I477*'Planning sheet'!O1673, 0)</f>
        <v>11314.758847956688</v>
      </c>
      <c r="P477" s="140">
        <f>IFERROR(I477*'Planning sheet'!P1673, 0)</f>
        <v>11314.758847956688</v>
      </c>
      <c r="Q477" s="140">
        <f>IFERROR(I477*'Planning sheet'!Q1673, 0)</f>
        <v>11314.758847956688</v>
      </c>
      <c r="R477" s="140">
        <f>IFERROR(I477*'Planning sheet'!R1673, 0)</f>
        <v>11314.758847956688</v>
      </c>
      <c r="S477" s="140">
        <f>IFERROR(I477*'Planning sheet'!S1673, 0)</f>
        <v>11314.758847956688</v>
      </c>
      <c r="T477" s="140">
        <f>IFERROR(I477*'Planning sheet'!T1673, 0)</f>
        <v>11314.758847956688</v>
      </c>
      <c r="U477" s="140">
        <f>IFERROR(I477*'Planning sheet'!U1673, 0)</f>
        <v>11314.758847956688</v>
      </c>
      <c r="V477" s="140">
        <f>IFERROR(I477*'Planning sheet'!V1673, 0)</f>
        <v>11314.758847956688</v>
      </c>
      <c r="W477" s="140">
        <f>IFERROR(I477*'Planning sheet'!W1673, 0)</f>
        <v>11314.758847956688</v>
      </c>
    </row>
    <row r="478" spans="1:23" s="136" customFormat="1" ht="15.75" thickBot="1" x14ac:dyDescent="0.3">
      <c r="A478" s="136">
        <v>600014639</v>
      </c>
      <c r="B478" s="136" t="s">
        <v>530</v>
      </c>
      <c r="C478" s="136" t="s">
        <v>211</v>
      </c>
      <c r="D478" s="136" t="s">
        <v>531</v>
      </c>
      <c r="E478" s="136" t="s">
        <v>532</v>
      </c>
      <c r="F478" s="136" t="s">
        <v>533</v>
      </c>
      <c r="G478" s="136" t="s">
        <v>530</v>
      </c>
      <c r="H478" s="142" t="s">
        <v>697</v>
      </c>
      <c r="I478" s="142">
        <v>63.78989939088688</v>
      </c>
      <c r="J478" s="142"/>
      <c r="K478" s="142">
        <v>10284.08</v>
      </c>
      <c r="L478" s="142">
        <f>IFERROR(I478*'Planning sheet'!L1675, 0)</f>
        <v>3713.6380531910518</v>
      </c>
      <c r="M478" s="142">
        <f>IFERROR(I478*'Planning sheet'!M1675, 0)</f>
        <v>3585.9759448616778</v>
      </c>
      <c r="N478" s="142">
        <f>IFERROR(I478*'Planning sheet'!N1675, 0)</f>
        <v>3585.8936353140775</v>
      </c>
      <c r="O478" s="142">
        <f>IFERROR(I478*'Planning sheet'!O1675, 0)</f>
        <v>3585.8113257664772</v>
      </c>
      <c r="P478" s="142">
        <f>IFERROR(I478*'Planning sheet'!P1675, 0)</f>
        <v>3585.729016218877</v>
      </c>
      <c r="Q478" s="142">
        <f>IFERROR(I478*'Planning sheet'!Q1675, 0)</f>
        <v>3585.6467066712771</v>
      </c>
      <c r="R478" s="142">
        <f>IFERROR(I478*'Planning sheet'!R1675, 0)</f>
        <v>3585.5643971236768</v>
      </c>
      <c r="S478" s="142">
        <f>IFERROR(I478*'Planning sheet'!S1675, 0)</f>
        <v>3585.4820875760765</v>
      </c>
      <c r="T478" s="142">
        <f>IFERROR(I478*'Planning sheet'!T1675, 0)</f>
        <v>3585.3997780284767</v>
      </c>
      <c r="U478" s="142">
        <f>IFERROR(I478*'Planning sheet'!U1675, 0)</f>
        <v>3585.3174684808764</v>
      </c>
      <c r="V478" s="142">
        <f>IFERROR(I478*'Planning sheet'!V1675, 0)</f>
        <v>3585.2351589332761</v>
      </c>
      <c r="W478" s="142">
        <f>IFERROR(I478*'Planning sheet'!W1675, 0)</f>
        <v>3585.1528493856758</v>
      </c>
    </row>
    <row r="479" spans="1:23" s="138" customFormat="1" x14ac:dyDescent="0.25">
      <c r="A479" s="138">
        <v>600014649</v>
      </c>
      <c r="B479" s="138" t="s">
        <v>535</v>
      </c>
      <c r="C479" s="138" t="s">
        <v>211</v>
      </c>
      <c r="D479" s="138" t="s">
        <v>192</v>
      </c>
      <c r="E479" s="138" t="s">
        <v>408</v>
      </c>
      <c r="F479" s="138" t="s">
        <v>409</v>
      </c>
      <c r="G479" s="138" t="s">
        <v>536</v>
      </c>
      <c r="H479" s="140" t="s">
        <v>683</v>
      </c>
      <c r="I479" s="140">
        <v>285.30006367398914</v>
      </c>
      <c r="J479" s="140"/>
      <c r="K479" s="140"/>
      <c r="L479" s="140">
        <f>IFERROR(I479*'Planning sheet'!L1681, 0)</f>
        <v>0</v>
      </c>
      <c r="M479" s="140">
        <f>IFERROR(I479*'Planning sheet'!M1681, 0)</f>
        <v>0</v>
      </c>
      <c r="N479" s="140">
        <f>IFERROR(I479*'Planning sheet'!N1681, 0)</f>
        <v>0</v>
      </c>
      <c r="O479" s="140">
        <f>IFERROR(I479*'Planning sheet'!O1681, 0)</f>
        <v>0</v>
      </c>
      <c r="P479" s="140">
        <f>IFERROR(I479*'Planning sheet'!P1681, 0)</f>
        <v>0</v>
      </c>
      <c r="Q479" s="140">
        <f>IFERROR(I479*'Planning sheet'!Q1681, 0)</f>
        <v>0</v>
      </c>
      <c r="R479" s="140">
        <f>IFERROR(I479*'Planning sheet'!R1681, 0)</f>
        <v>0</v>
      </c>
      <c r="S479" s="140">
        <f>IFERROR(I479*'Planning sheet'!S1681, 0)</f>
        <v>0</v>
      </c>
      <c r="T479" s="140">
        <f>IFERROR(I479*'Planning sheet'!T1681, 0)</f>
        <v>0</v>
      </c>
      <c r="U479" s="140">
        <f>IFERROR(I479*'Planning sheet'!U1681, 0)</f>
        <v>0</v>
      </c>
      <c r="V479" s="140">
        <f>IFERROR(I479*'Planning sheet'!V1681, 0)</f>
        <v>0</v>
      </c>
      <c r="W479" s="140">
        <f>IFERROR(I479*'Planning sheet'!W1681, 0)</f>
        <v>0</v>
      </c>
    </row>
    <row r="480" spans="1:23" s="136" customFormat="1" ht="15.75" thickBot="1" x14ac:dyDescent="0.3">
      <c r="A480" s="136">
        <v>600014649</v>
      </c>
      <c r="B480" s="136" t="s">
        <v>535</v>
      </c>
      <c r="C480" s="136" t="s">
        <v>211</v>
      </c>
      <c r="D480" s="136" t="s">
        <v>192</v>
      </c>
      <c r="E480" s="136" t="s">
        <v>408</v>
      </c>
      <c r="F480" s="136" t="s">
        <v>409</v>
      </c>
      <c r="G480" s="136" t="s">
        <v>536</v>
      </c>
      <c r="H480" s="142" t="s">
        <v>697</v>
      </c>
      <c r="I480" s="142">
        <v>0</v>
      </c>
      <c r="J480" s="142"/>
      <c r="K480" s="142">
        <v>0</v>
      </c>
      <c r="L480" s="142">
        <f>IFERROR(I480*'Planning sheet'!L1684, 0)</f>
        <v>0</v>
      </c>
      <c r="M480" s="142">
        <f>IFERROR(I480*'Planning sheet'!M1684, 0)</f>
        <v>0</v>
      </c>
      <c r="N480" s="142">
        <f>IFERROR(I480*'Planning sheet'!N1684, 0)</f>
        <v>0</v>
      </c>
      <c r="O480" s="142">
        <f>IFERROR(I480*'Planning sheet'!O1684, 0)</f>
        <v>0</v>
      </c>
      <c r="P480" s="142">
        <f>IFERROR(I480*'Planning sheet'!P1684, 0)</f>
        <v>0</v>
      </c>
      <c r="Q480" s="142">
        <f>IFERROR(I480*'Planning sheet'!Q1684, 0)</f>
        <v>0</v>
      </c>
      <c r="R480" s="142">
        <f>IFERROR(I480*'Planning sheet'!R1684, 0)</f>
        <v>0</v>
      </c>
      <c r="S480" s="142">
        <f>IFERROR(I480*'Planning sheet'!S1684, 0)</f>
        <v>0</v>
      </c>
      <c r="T480" s="142">
        <f>IFERROR(I480*'Planning sheet'!T1684, 0)</f>
        <v>0</v>
      </c>
      <c r="U480" s="142">
        <f>IFERROR(I480*'Planning sheet'!U1684, 0)</f>
        <v>0</v>
      </c>
      <c r="V480" s="142">
        <f>IFERROR(I480*'Planning sheet'!V1684, 0)</f>
        <v>0</v>
      </c>
      <c r="W480" s="142">
        <f>IFERROR(I480*'Planning sheet'!W1684, 0)</f>
        <v>0</v>
      </c>
    </row>
    <row r="481" spans="1:23" s="138" customFormat="1" x14ac:dyDescent="0.25">
      <c r="A481" s="138">
        <v>600015185</v>
      </c>
      <c r="B481" s="138" t="s">
        <v>538</v>
      </c>
      <c r="C481" s="138" t="s">
        <v>211</v>
      </c>
      <c r="D481" s="138" t="s">
        <v>93</v>
      </c>
      <c r="E481" s="138" t="s">
        <v>539</v>
      </c>
      <c r="F481" s="138" t="s">
        <v>540</v>
      </c>
      <c r="G481" s="138" t="s">
        <v>538</v>
      </c>
      <c r="H481" s="140" t="s">
        <v>683</v>
      </c>
      <c r="I481" s="140">
        <v>462.2629866470391</v>
      </c>
      <c r="J481" s="140"/>
      <c r="K481" s="140"/>
      <c r="L481" s="140">
        <f>IFERROR(I481*'Planning sheet'!L1690, 0)</f>
        <v>13867.889599411174</v>
      </c>
      <c r="M481" s="140">
        <f>IFERROR(I481*'Planning sheet'!M1690, 0)</f>
        <v>20032.241084895672</v>
      </c>
      <c r="N481" s="140">
        <f>IFERROR(I481*'Planning sheet'!N1690, 0)</f>
        <v>20032.241084895672</v>
      </c>
      <c r="O481" s="140">
        <f>IFERROR(I481*'Planning sheet'!O1690, 0)</f>
        <v>20032.241084895672</v>
      </c>
      <c r="P481" s="140">
        <f>IFERROR(I481*'Planning sheet'!P1690, 0)</f>
        <v>20032.241084895672</v>
      </c>
      <c r="Q481" s="140">
        <f>IFERROR(I481*'Planning sheet'!Q1690, 0)</f>
        <v>20032.241084895672</v>
      </c>
      <c r="R481" s="140">
        <f>IFERROR(I481*'Planning sheet'!R1690, 0)</f>
        <v>20032.241084895672</v>
      </c>
      <c r="S481" s="140">
        <f>IFERROR(I481*'Planning sheet'!S1690, 0)</f>
        <v>20032.241084895672</v>
      </c>
      <c r="T481" s="140">
        <f>IFERROR(I481*'Planning sheet'!T1690, 0)</f>
        <v>20032.241084895672</v>
      </c>
      <c r="U481" s="140">
        <f>IFERROR(I481*'Planning sheet'!U1690, 0)</f>
        <v>20032.241084895672</v>
      </c>
      <c r="V481" s="140">
        <f>IFERROR(I481*'Planning sheet'!V1690, 0)</f>
        <v>20032.241084895672</v>
      </c>
      <c r="W481" s="140">
        <f>IFERROR(I481*'Planning sheet'!W1690, 0)</f>
        <v>20032.241084895672</v>
      </c>
    </row>
    <row r="482" spans="1:23" s="136" customFormat="1" ht="15.75" thickBot="1" x14ac:dyDescent="0.3">
      <c r="A482" s="136">
        <v>600015185</v>
      </c>
      <c r="B482" s="136" t="s">
        <v>538</v>
      </c>
      <c r="C482" s="136" t="s">
        <v>211</v>
      </c>
      <c r="D482" s="136" t="s">
        <v>93</v>
      </c>
      <c r="E482" s="136" t="s">
        <v>539</v>
      </c>
      <c r="F482" s="136" t="s">
        <v>540</v>
      </c>
      <c r="G482" s="136" t="s">
        <v>538</v>
      </c>
      <c r="H482" s="142" t="s">
        <v>697</v>
      </c>
      <c r="I482" s="142">
        <v>346.30027619058268</v>
      </c>
      <c r="J482" s="142"/>
      <c r="K482" s="142">
        <v>30969.98</v>
      </c>
      <c r="L482" s="142">
        <f>IFERROR(I482*'Planning sheet'!L1692, 0)</f>
        <v>20580.971714282517</v>
      </c>
      <c r="M482" s="142">
        <f>IFERROR(I482*'Planning sheet'!M1692, 0)</f>
        <v>6266.5939430615263</v>
      </c>
      <c r="N482" s="142">
        <f>IFERROR(I482*'Planning sheet'!N1692, 0)</f>
        <v>6150.5274956544245</v>
      </c>
      <c r="O482" s="142">
        <f>IFERROR(I482*'Planning sheet'!O1692, 0)</f>
        <v>6380.7613244379054</v>
      </c>
      <c r="P482" s="142">
        <f>IFERROR(I482*'Planning sheet'!P1692, 0)</f>
        <v>6264.6948770308036</v>
      </c>
      <c r="Q482" s="142">
        <f>IFERROR(I482*'Planning sheet'!Q1692, 0)</f>
        <v>6148.6284296237009</v>
      </c>
      <c r="R482" s="142">
        <f>IFERROR(I482*'Planning sheet'!R1692, 0)</f>
        <v>6378.8622584071818</v>
      </c>
      <c r="S482" s="142">
        <f>IFERROR(I482*'Planning sheet'!S1692, 0)</f>
        <v>6262.79581100008</v>
      </c>
      <c r="T482" s="142">
        <f>IFERROR(I482*'Planning sheet'!T1692, 0)</f>
        <v>6146.7293635929782</v>
      </c>
      <c r="U482" s="142">
        <f>IFERROR(I482*'Planning sheet'!U1692, 0)</f>
        <v>6376.9631923764582</v>
      </c>
      <c r="V482" s="142">
        <f>IFERROR(I482*'Planning sheet'!V1692, 0)</f>
        <v>6260.8967449693564</v>
      </c>
      <c r="W482" s="142">
        <f>IFERROR(I482*'Planning sheet'!W1692, 0)</f>
        <v>6144.8302975622546</v>
      </c>
    </row>
    <row r="483" spans="1:23" s="138" customFormat="1" x14ac:dyDescent="0.25">
      <c r="A483" s="138">
        <v>600015327</v>
      </c>
      <c r="B483" s="138" t="s">
        <v>542</v>
      </c>
      <c r="C483" s="138" t="s">
        <v>211</v>
      </c>
      <c r="D483" s="138" t="s">
        <v>62</v>
      </c>
      <c r="E483" s="138" t="s">
        <v>216</v>
      </c>
      <c r="F483" s="138" t="s">
        <v>405</v>
      </c>
      <c r="G483" s="138" t="s">
        <v>542</v>
      </c>
      <c r="H483" s="140" t="s">
        <v>683</v>
      </c>
      <c r="I483" s="140">
        <v>32.303358712158094</v>
      </c>
      <c r="J483" s="140"/>
      <c r="K483" s="140"/>
      <c r="L483" s="140">
        <f>IFERROR(I483*'Planning sheet'!L1697, 0)</f>
        <v>186.61025378828779</v>
      </c>
      <c r="M483" s="140">
        <f>IFERROR(I483*'Planning sheet'!M1697, 0)</f>
        <v>186.61025378828779</v>
      </c>
      <c r="N483" s="140">
        <f>IFERROR(I483*'Planning sheet'!N1697, 0)</f>
        <v>186.61025378828779</v>
      </c>
      <c r="O483" s="140">
        <f>IFERROR(I483*'Planning sheet'!O1697, 0)</f>
        <v>186.61025378828779</v>
      </c>
      <c r="P483" s="140">
        <f>IFERROR(I483*'Planning sheet'!P1697, 0)</f>
        <v>186.61025378828779</v>
      </c>
      <c r="Q483" s="140">
        <f>IFERROR(I483*'Planning sheet'!Q1697, 0)</f>
        <v>186.61025378828779</v>
      </c>
      <c r="R483" s="140">
        <f>IFERROR(I483*'Planning sheet'!R1697, 0)</f>
        <v>186.61025378828779</v>
      </c>
      <c r="S483" s="140">
        <f>IFERROR(I483*'Planning sheet'!S1697, 0)</f>
        <v>186.61025378828779</v>
      </c>
      <c r="T483" s="140">
        <f>IFERROR(I483*'Planning sheet'!T1697, 0)</f>
        <v>186.61025378828779</v>
      </c>
      <c r="U483" s="140">
        <f>IFERROR(I483*'Planning sheet'!U1697, 0)</f>
        <v>186.61025378828779</v>
      </c>
      <c r="V483" s="140">
        <f>IFERROR(I483*'Planning sheet'!V1697, 0)</f>
        <v>186.61025378828779</v>
      </c>
      <c r="W483" s="140">
        <f>IFERROR(I483*'Planning sheet'!W1697, 0)</f>
        <v>186.61025378828779</v>
      </c>
    </row>
    <row r="484" spans="1:23" s="136" customFormat="1" ht="15.75" thickBot="1" x14ac:dyDescent="0.3">
      <c r="A484" s="136">
        <v>600015327</v>
      </c>
      <c r="B484" s="136" t="s">
        <v>542</v>
      </c>
      <c r="C484" s="136" t="s">
        <v>211</v>
      </c>
      <c r="D484" s="136" t="s">
        <v>62</v>
      </c>
      <c r="E484" s="136" t="s">
        <v>216</v>
      </c>
      <c r="F484" s="136" t="s">
        <v>405</v>
      </c>
      <c r="G484" s="136" t="s">
        <v>542</v>
      </c>
      <c r="H484" s="142" t="s">
        <v>697</v>
      </c>
      <c r="I484" s="142">
        <v>0</v>
      </c>
      <c r="J484" s="142"/>
      <c r="K484" s="142">
        <v>0</v>
      </c>
      <c r="L484" s="142">
        <f>IFERROR(I484*'Planning sheet'!L1699, 0)</f>
        <v>0</v>
      </c>
      <c r="M484" s="142">
        <f>IFERROR(I484*'Planning sheet'!M1699, 0)</f>
        <v>0</v>
      </c>
      <c r="N484" s="142">
        <f>IFERROR(I484*'Planning sheet'!N1699, 0)</f>
        <v>0</v>
      </c>
      <c r="O484" s="142">
        <f>IFERROR(I484*'Planning sheet'!O1699, 0)</f>
        <v>0</v>
      </c>
      <c r="P484" s="142">
        <f>IFERROR(I484*'Planning sheet'!P1699, 0)</f>
        <v>0</v>
      </c>
      <c r="Q484" s="142">
        <f>IFERROR(I484*'Planning sheet'!Q1699, 0)</f>
        <v>0</v>
      </c>
      <c r="R484" s="142">
        <f>IFERROR(I484*'Planning sheet'!R1699, 0)</f>
        <v>0</v>
      </c>
      <c r="S484" s="142">
        <f>IFERROR(I484*'Planning sheet'!S1699, 0)</f>
        <v>0</v>
      </c>
      <c r="T484" s="142">
        <f>IFERROR(I484*'Planning sheet'!T1699, 0)</f>
        <v>0</v>
      </c>
      <c r="U484" s="142">
        <f>IFERROR(I484*'Planning sheet'!U1699, 0)</f>
        <v>0</v>
      </c>
      <c r="V484" s="142">
        <f>IFERROR(I484*'Planning sheet'!V1699, 0)</f>
        <v>0</v>
      </c>
      <c r="W484" s="142">
        <f>IFERROR(I484*'Planning sheet'!W1699, 0)</f>
        <v>0</v>
      </c>
    </row>
    <row r="485" spans="1:23" s="282" customFormat="1" ht="15.75" thickBot="1" x14ac:dyDescent="0.3">
      <c r="A485" s="282">
        <v>600015356</v>
      </c>
      <c r="B485" s="282" t="s">
        <v>544</v>
      </c>
      <c r="C485" s="282" t="s">
        <v>211</v>
      </c>
      <c r="D485" s="282" t="s">
        <v>82</v>
      </c>
      <c r="E485" s="282" t="s">
        <v>524</v>
      </c>
      <c r="G485" s="282" t="s">
        <v>545</v>
      </c>
      <c r="H485" s="283" t="s">
        <v>697</v>
      </c>
      <c r="I485" s="283">
        <v>0</v>
      </c>
      <c r="J485" s="283"/>
      <c r="K485" s="283">
        <v>0</v>
      </c>
      <c r="L485" s="283">
        <f>IFERROR(I485*'Planning sheet'!L1705, 0)</f>
        <v>0</v>
      </c>
      <c r="M485" s="283">
        <f>IFERROR(I485*'Planning sheet'!M1705, 0)</f>
        <v>0</v>
      </c>
      <c r="N485" s="283">
        <f>IFERROR(I485*'Planning sheet'!N1705, 0)</f>
        <v>0</v>
      </c>
      <c r="O485" s="283">
        <f>IFERROR(I485*'Planning sheet'!O1705, 0)</f>
        <v>0</v>
      </c>
      <c r="P485" s="283">
        <f>IFERROR(I485*'Planning sheet'!P1705, 0)</f>
        <v>0</v>
      </c>
      <c r="Q485" s="283">
        <f>IFERROR(I485*'Planning sheet'!Q1705, 0)</f>
        <v>0</v>
      </c>
      <c r="R485" s="283">
        <f>IFERROR(I485*'Planning sheet'!R1705, 0)</f>
        <v>0</v>
      </c>
      <c r="S485" s="283">
        <f>IFERROR(I485*'Planning sheet'!S1705, 0)</f>
        <v>0</v>
      </c>
      <c r="T485" s="283">
        <f>IFERROR(I485*'Planning sheet'!T1705, 0)</f>
        <v>0</v>
      </c>
      <c r="U485" s="283">
        <f>IFERROR(I485*'Planning sheet'!U1705, 0)</f>
        <v>0</v>
      </c>
      <c r="V485" s="283">
        <f>IFERROR(I485*'Planning sheet'!V1705, 0)</f>
        <v>0</v>
      </c>
      <c r="W485" s="283">
        <f>IFERROR(I485*'Planning sheet'!W1705, 0)</f>
        <v>0</v>
      </c>
    </row>
    <row r="486" spans="1:23" s="282" customFormat="1" ht="15.75" thickBot="1" x14ac:dyDescent="0.3">
      <c r="A486" s="282">
        <v>600015389</v>
      </c>
      <c r="B486" s="282" t="s">
        <v>547</v>
      </c>
      <c r="C486" s="282" t="s">
        <v>211</v>
      </c>
      <c r="D486" s="282" t="s">
        <v>21</v>
      </c>
      <c r="E486" s="282" t="s">
        <v>212</v>
      </c>
      <c r="F486" s="282" t="s">
        <v>213</v>
      </c>
      <c r="G486" s="282" t="s">
        <v>547</v>
      </c>
      <c r="H486" s="283" t="s">
        <v>697</v>
      </c>
      <c r="I486" s="283">
        <v>0</v>
      </c>
      <c r="J486" s="283"/>
      <c r="K486" s="283">
        <v>0</v>
      </c>
      <c r="L486" s="283">
        <f>IFERROR(I486*'Planning sheet'!L1713, 0)</f>
        <v>0</v>
      </c>
      <c r="M486" s="283">
        <f>IFERROR(I486*'Planning sheet'!M1713, 0)</f>
        <v>0</v>
      </c>
      <c r="N486" s="283">
        <f>IFERROR(I486*'Planning sheet'!N1713, 0)</f>
        <v>0</v>
      </c>
      <c r="O486" s="283">
        <f>IFERROR(I486*'Planning sheet'!O1713, 0)</f>
        <v>0</v>
      </c>
      <c r="P486" s="283">
        <f>IFERROR(I486*'Planning sheet'!P1713, 0)</f>
        <v>0</v>
      </c>
      <c r="Q486" s="283">
        <f>IFERROR(I486*'Planning sheet'!Q1713, 0)</f>
        <v>0</v>
      </c>
      <c r="R486" s="283">
        <f>IFERROR(I486*'Planning sheet'!R1713, 0)</f>
        <v>0</v>
      </c>
      <c r="S486" s="283">
        <f>IFERROR(I486*'Planning sheet'!S1713, 0)</f>
        <v>0</v>
      </c>
      <c r="T486" s="283">
        <f>IFERROR(I486*'Planning sheet'!T1713, 0)</f>
        <v>0</v>
      </c>
      <c r="U486" s="283">
        <f>IFERROR(I486*'Planning sheet'!U1713, 0)</f>
        <v>0</v>
      </c>
      <c r="V486" s="283">
        <f>IFERROR(I486*'Planning sheet'!V1713, 0)</f>
        <v>0</v>
      </c>
      <c r="W486" s="283">
        <f>IFERROR(I486*'Planning sheet'!W1713, 0)</f>
        <v>0</v>
      </c>
    </row>
    <row r="487" spans="1:23" s="138" customFormat="1" x14ac:dyDescent="0.25">
      <c r="A487" s="138">
        <v>600015390</v>
      </c>
      <c r="B487" s="138" t="s">
        <v>549</v>
      </c>
      <c r="C487" s="138" t="s">
        <v>227</v>
      </c>
      <c r="D487" s="138" t="s">
        <v>21</v>
      </c>
      <c r="E487" s="138" t="s">
        <v>212</v>
      </c>
      <c r="F487" s="138" t="s">
        <v>213</v>
      </c>
      <c r="G487" s="138" t="s">
        <v>547</v>
      </c>
      <c r="H487" s="140" t="s">
        <v>683</v>
      </c>
      <c r="I487" s="140">
        <v>883.09824536490351</v>
      </c>
      <c r="J487" s="140"/>
      <c r="K487" s="140"/>
      <c r="L487" s="140">
        <f>IFERROR(I487*'Planning sheet'!L1718, 0)</f>
        <v>20311.259643392779</v>
      </c>
      <c r="M487" s="140">
        <f>IFERROR(I487*'Planning sheet'!M1718, 0)</f>
        <v>13246.473680473551</v>
      </c>
      <c r="N487" s="140">
        <f>IFERROR(I487*'Planning sheet'!N1718, 0)</f>
        <v>13246.473680473553</v>
      </c>
      <c r="O487" s="140">
        <f>IFERROR(I487*'Planning sheet'!O1718, 0)</f>
        <v>14129.571925838456</v>
      </c>
      <c r="P487" s="140">
        <f>IFERROR(I487*'Planning sheet'!P1718, 0)</f>
        <v>14129.571925838456</v>
      </c>
      <c r="Q487" s="140">
        <f>IFERROR(I487*'Planning sheet'!Q1718, 0)</f>
        <v>14129.571925838456</v>
      </c>
      <c r="R487" s="140">
        <f>IFERROR(I487*'Planning sheet'!R1718, 0)</f>
        <v>14129.571925838456</v>
      </c>
      <c r="S487" s="140">
        <f>IFERROR(I487*'Planning sheet'!S1718, 0)</f>
        <v>14129.571925838456</v>
      </c>
      <c r="T487" s="140">
        <f>IFERROR(I487*'Planning sheet'!T1718, 0)</f>
        <v>14129.571925838456</v>
      </c>
      <c r="U487" s="140">
        <f>IFERROR(I487*'Planning sheet'!U1718, 0)</f>
        <v>14129.571925838456</v>
      </c>
      <c r="V487" s="140">
        <f>IFERROR(I487*'Planning sheet'!V1718, 0)</f>
        <v>14129.571925838456</v>
      </c>
      <c r="W487" s="140">
        <f>IFERROR(I487*'Planning sheet'!W1718, 0)</f>
        <v>14129.571925838456</v>
      </c>
    </row>
    <row r="488" spans="1:23" s="136" customFormat="1" ht="15.75" thickBot="1" x14ac:dyDescent="0.3">
      <c r="A488" s="136">
        <v>600015390</v>
      </c>
      <c r="B488" s="136" t="s">
        <v>549</v>
      </c>
      <c r="C488" s="136" t="s">
        <v>227</v>
      </c>
      <c r="D488" s="136" t="s">
        <v>21</v>
      </c>
      <c r="E488" s="136" t="s">
        <v>212</v>
      </c>
      <c r="F488" s="136" t="s">
        <v>213</v>
      </c>
      <c r="G488" s="136" t="s">
        <v>547</v>
      </c>
      <c r="H488" s="142" t="s">
        <v>697</v>
      </c>
      <c r="I488" s="142">
        <v>715.93</v>
      </c>
      <c r="J488" s="142"/>
      <c r="K488" s="142">
        <v>5727.44</v>
      </c>
      <c r="L488" s="142">
        <f>IFERROR(I488*'Planning sheet'!L1720, 0)</f>
        <v>0</v>
      </c>
      <c r="M488" s="142">
        <f>IFERROR(I488*'Planning sheet'!M1720, 0)</f>
        <v>0</v>
      </c>
      <c r="N488" s="142">
        <f>IFERROR(I488*'Planning sheet'!N1720, 0)</f>
        <v>0</v>
      </c>
      <c r="O488" s="142">
        <f>IFERROR(I488*'Planning sheet'!O1720, 0)</f>
        <v>0</v>
      </c>
      <c r="P488" s="142">
        <f>IFERROR(I488*'Planning sheet'!P1720, 0)</f>
        <v>0</v>
      </c>
      <c r="Q488" s="142">
        <f>IFERROR(I488*'Planning sheet'!Q1720, 0)</f>
        <v>0</v>
      </c>
      <c r="R488" s="142">
        <f>IFERROR(I488*'Planning sheet'!R1720, 0)</f>
        <v>0</v>
      </c>
      <c r="S488" s="142">
        <f>IFERROR(I488*'Planning sheet'!S1720, 0)</f>
        <v>0</v>
      </c>
      <c r="T488" s="142">
        <f>IFERROR(I488*'Planning sheet'!T1720, 0)</f>
        <v>0</v>
      </c>
      <c r="U488" s="142">
        <f>IFERROR(I488*'Planning sheet'!U1720, 0)</f>
        <v>0</v>
      </c>
      <c r="V488" s="142">
        <f>IFERROR(I488*'Planning sheet'!V1720, 0)</f>
        <v>0</v>
      </c>
      <c r="W488" s="142">
        <f>IFERROR(I488*'Planning sheet'!W1720, 0)</f>
        <v>0</v>
      </c>
    </row>
    <row r="489" spans="1:23" s="138" customFormat="1" x14ac:dyDescent="0.25">
      <c r="A489" s="138">
        <v>600015391</v>
      </c>
      <c r="B489" s="138" t="s">
        <v>551</v>
      </c>
      <c r="C489" s="138" t="s">
        <v>227</v>
      </c>
      <c r="D489" s="138" t="s">
        <v>21</v>
      </c>
      <c r="E489" s="138" t="s">
        <v>212</v>
      </c>
      <c r="F489" s="138" t="s">
        <v>213</v>
      </c>
      <c r="G489" s="138" t="s">
        <v>547</v>
      </c>
      <c r="H489" s="140" t="s">
        <v>683</v>
      </c>
      <c r="I489" s="140">
        <v>1063.7880447661621</v>
      </c>
      <c r="J489" s="140"/>
      <c r="K489" s="140"/>
      <c r="L489" s="140">
        <f>IFERROR(I489*'Planning sheet'!L1728, 0)</f>
        <v>326.92338857626464</v>
      </c>
      <c r="M489" s="140">
        <f>IFERROR(I489*'Planning sheet'!M1728, 0)</f>
        <v>243.26136514616672</v>
      </c>
      <c r="N489" s="140">
        <f>IFERROR(I489*'Planning sheet'!N1728, 0)</f>
        <v>225.33626144244545</v>
      </c>
      <c r="O489" s="140">
        <f>IFERROR(I489*'Planning sheet'!O1728, 0)</f>
        <v>249.14411049365623</v>
      </c>
      <c r="P489" s="140">
        <f>IFERROR(I489*'Planning sheet'!P1728, 0)</f>
        <v>241.4317086883344</v>
      </c>
      <c r="Q489" s="140">
        <f>IFERROR(I489*'Planning sheet'!Q1728, 0)</f>
        <v>249.47943231127894</v>
      </c>
      <c r="R489" s="140">
        <f>IFERROR(I489*'Planning sheet'!R1728, 0)</f>
        <v>241.4317086883344</v>
      </c>
      <c r="S489" s="140">
        <f>IFERROR(I489*'Planning sheet'!S1728, 0)</f>
        <v>249.47943231127894</v>
      </c>
      <c r="T489" s="140">
        <f>IFERROR(I489*'Planning sheet'!T1728, 0)</f>
        <v>249.47943231127894</v>
      </c>
      <c r="U489" s="140">
        <f>IFERROR(I489*'Planning sheet'!U1728, 0)</f>
        <v>241.4317086883344</v>
      </c>
      <c r="V489" s="140">
        <f>IFERROR(I489*'Planning sheet'!V1728, 0)</f>
        <v>249.81475412890163</v>
      </c>
      <c r="W489" s="140">
        <f>IFERROR(I489*'Planning sheet'!W1728, 0)</f>
        <v>241.4317086883344</v>
      </c>
    </row>
    <row r="490" spans="1:23" s="136" customFormat="1" ht="15.75" thickBot="1" x14ac:dyDescent="0.3">
      <c r="A490" s="136">
        <v>600015391</v>
      </c>
      <c r="B490" s="136" t="s">
        <v>551</v>
      </c>
      <c r="C490" s="136" t="s">
        <v>227</v>
      </c>
      <c r="D490" s="136" t="s">
        <v>21</v>
      </c>
      <c r="E490" s="136" t="s">
        <v>212</v>
      </c>
      <c r="F490" s="136" t="s">
        <v>213</v>
      </c>
      <c r="G490" s="136" t="s">
        <v>547</v>
      </c>
      <c r="H490" s="142" t="s">
        <v>697</v>
      </c>
      <c r="I490" s="142">
        <v>770.41982758620702</v>
      </c>
      <c r="J490" s="142"/>
      <c r="K490" s="142">
        <v>9245.0400000000009</v>
      </c>
      <c r="L490" s="142">
        <f>IFERROR(I490*'Planning sheet'!L1730, 0)</f>
        <v>9008.2724758293643</v>
      </c>
      <c r="M490" s="142">
        <f>IFERROR(I490*'Planning sheet'!M1730, 0)</f>
        <v>8832.0969868150169</v>
      </c>
      <c r="N490" s="142">
        <f>IFERROR(I490*'Planning sheet'!N1730, 0)</f>
        <v>8668.9032711650434</v>
      </c>
      <c r="O490" s="142">
        <f>IFERROR(I490*'Planning sheet'!O1730, 0)</f>
        <v>8488.4673623437193</v>
      </c>
      <c r="P490" s="142">
        <f>IFERROR(I490*'Planning sheet'!P1730, 0)</f>
        <v>8313.6169527187485</v>
      </c>
      <c r="Q490" s="142">
        <f>IFERROR(I490*'Planning sheet'!Q1730, 0)</f>
        <v>8132.9381961062791</v>
      </c>
      <c r="R490" s="142">
        <f>IFERROR(I490*'Planning sheet'!R1730, 0)</f>
        <v>7958.0877864813083</v>
      </c>
      <c r="S490" s="142">
        <f>IFERROR(I490*'Planning sheet'!S1730, 0)</f>
        <v>7777.4090298688379</v>
      </c>
      <c r="T490" s="142">
        <f>IFERROR(I490*'Planning sheet'!T1730, 0)</f>
        <v>7596.7302732563676</v>
      </c>
      <c r="U490" s="142">
        <f>IFERROR(I490*'Planning sheet'!U1730, 0)</f>
        <v>7421.8798636313968</v>
      </c>
      <c r="V490" s="142">
        <f>IFERROR(I490*'Planning sheet'!V1730, 0)</f>
        <v>7240.958259227782</v>
      </c>
      <c r="W490" s="142">
        <f>IFERROR(I490*'Planning sheet'!W1730, 0)</f>
        <v>7066.1078496028113</v>
      </c>
    </row>
    <row r="491" spans="1:23" s="138" customFormat="1" x14ac:dyDescent="0.25">
      <c r="A491" s="138">
        <v>600016284</v>
      </c>
      <c r="B491" s="138" t="s">
        <v>553</v>
      </c>
      <c r="C491" s="138" t="s">
        <v>227</v>
      </c>
      <c r="D491" s="138" t="s">
        <v>21</v>
      </c>
      <c r="E491" s="138" t="s">
        <v>212</v>
      </c>
      <c r="F491" s="138" t="s">
        <v>446</v>
      </c>
      <c r="G491" s="138" t="s">
        <v>445</v>
      </c>
      <c r="H491" s="140" t="s">
        <v>683</v>
      </c>
      <c r="I491" s="140">
        <v>586.40855096800533</v>
      </c>
      <c r="J491" s="140"/>
      <c r="K491" s="140"/>
      <c r="L491" s="140">
        <f>IFERROR(I491*'Planning sheet'!L1739, 0)</f>
        <v>3687.5662686447563</v>
      </c>
      <c r="M491" s="140">
        <f>IFERROR(I491*'Planning sheet'!M1739, 0)</f>
        <v>3518.451305808032</v>
      </c>
      <c r="N491" s="140">
        <f>IFERROR(I491*'Planning sheet'!N1739, 0)</f>
        <v>3518.451305808032</v>
      </c>
      <c r="O491" s="140">
        <f>IFERROR(I491*'Planning sheet'!O1739, 0)</f>
        <v>3518.451305808032</v>
      </c>
      <c r="P491" s="140">
        <f>IFERROR(I491*'Planning sheet'!P1739, 0)</f>
        <v>3518.451305808032</v>
      </c>
      <c r="Q491" s="140">
        <f>IFERROR(I491*'Planning sheet'!Q1739, 0)</f>
        <v>3518.451305808032</v>
      </c>
      <c r="R491" s="140">
        <f>IFERROR(I491*'Planning sheet'!R1739, 0)</f>
        <v>3518.451305808032</v>
      </c>
      <c r="S491" s="140">
        <f>IFERROR(I491*'Planning sheet'!S1739, 0)</f>
        <v>3518.451305808032</v>
      </c>
      <c r="T491" s="140">
        <f>IFERROR(I491*'Planning sheet'!T1739, 0)</f>
        <v>3518.451305808032</v>
      </c>
      <c r="U491" s="140">
        <f>IFERROR(I491*'Planning sheet'!U1739, 0)</f>
        <v>3518.451305808032</v>
      </c>
      <c r="V491" s="140">
        <f>IFERROR(I491*'Planning sheet'!V1739, 0)</f>
        <v>3518.451305808032</v>
      </c>
      <c r="W491" s="140">
        <f>IFERROR(I491*'Planning sheet'!W1739, 0)</f>
        <v>3518.451305808032</v>
      </c>
    </row>
    <row r="492" spans="1:23" s="136" customFormat="1" ht="15.75" thickBot="1" x14ac:dyDescent="0.3">
      <c r="A492" s="136">
        <v>600016284</v>
      </c>
      <c r="B492" s="136" t="s">
        <v>553</v>
      </c>
      <c r="C492" s="136" t="s">
        <v>227</v>
      </c>
      <c r="D492" s="136" t="s">
        <v>21</v>
      </c>
      <c r="E492" s="136" t="s">
        <v>212</v>
      </c>
      <c r="F492" s="136" t="s">
        <v>446</v>
      </c>
      <c r="G492" s="136" t="s">
        <v>445</v>
      </c>
      <c r="H492" s="142" t="s">
        <v>697</v>
      </c>
      <c r="I492" s="142">
        <v>411.17</v>
      </c>
      <c r="J492" s="142"/>
      <c r="K492" s="142">
        <v>411.17</v>
      </c>
      <c r="L492" s="142">
        <f>IFERROR(I492*'Planning sheet'!L1741, 0)</f>
        <v>10160.67226242303</v>
      </c>
      <c r="M492" s="142">
        <f>IFERROR(I492*'Planning sheet'!M1741, 0)</f>
        <v>10160.67226242303</v>
      </c>
      <c r="N492" s="142">
        <f>IFERROR(I492*'Planning sheet'!N1741, 0)</f>
        <v>10160.67226242303</v>
      </c>
      <c r="O492" s="142">
        <f>IFERROR(I492*'Planning sheet'!O1741, 0)</f>
        <v>10160.67226242303</v>
      </c>
      <c r="P492" s="142">
        <f>IFERROR(I492*'Planning sheet'!P1741, 0)</f>
        <v>10160.67226242303</v>
      </c>
      <c r="Q492" s="142">
        <f>IFERROR(I492*'Planning sheet'!Q1741, 0)</f>
        <v>10160.67226242303</v>
      </c>
      <c r="R492" s="142">
        <f>IFERROR(I492*'Planning sheet'!R1741, 0)</f>
        <v>10160.67226242303</v>
      </c>
      <c r="S492" s="142">
        <f>IFERROR(I492*'Planning sheet'!S1741, 0)</f>
        <v>10160.67226242303</v>
      </c>
      <c r="T492" s="142">
        <f>IFERROR(I492*'Planning sheet'!T1741, 0)</f>
        <v>10160.67226242303</v>
      </c>
      <c r="U492" s="142">
        <f>IFERROR(I492*'Planning sheet'!U1741, 0)</f>
        <v>10160.67226242303</v>
      </c>
      <c r="V492" s="142">
        <f>IFERROR(I492*'Planning sheet'!V1741, 0)</f>
        <v>10160.67226242303</v>
      </c>
      <c r="W492" s="142">
        <f>IFERROR(I492*'Planning sheet'!W1741, 0)</f>
        <v>10160.67226242303</v>
      </c>
    </row>
    <row r="493" spans="1:23" s="138" customFormat="1" x14ac:dyDescent="0.25">
      <c r="A493" s="138">
        <v>600016286</v>
      </c>
      <c r="B493" s="138" t="s">
        <v>555</v>
      </c>
      <c r="C493" s="138" t="s">
        <v>227</v>
      </c>
      <c r="D493" s="138" t="s">
        <v>21</v>
      </c>
      <c r="E493" s="138" t="s">
        <v>212</v>
      </c>
      <c r="F493" s="138" t="s">
        <v>213</v>
      </c>
      <c r="G493" s="138" t="s">
        <v>556</v>
      </c>
      <c r="H493" s="140" t="s">
        <v>683</v>
      </c>
      <c r="I493" s="140">
        <v>804.89466666666669</v>
      </c>
      <c r="J493" s="140"/>
      <c r="K493" s="140"/>
      <c r="L493" s="140">
        <f>IFERROR(I493*'Planning sheet'!L1749, 0)</f>
        <v>202.31140500734941</v>
      </c>
      <c r="M493" s="140">
        <f>IFERROR(I493*'Planning sheet'!M1749, 0)</f>
        <v>134.90640448028674</v>
      </c>
      <c r="N493" s="140">
        <f>IFERROR(I493*'Planning sheet'!N1749, 0)</f>
        <v>0</v>
      </c>
      <c r="O493" s="140">
        <f>IFERROR(I493*'Planning sheet'!O1749, 0)</f>
        <v>557.00317334972726</v>
      </c>
      <c r="P493" s="140">
        <f>IFERROR(I493*'Planning sheet'!P1749, 0)</f>
        <v>0</v>
      </c>
      <c r="Q493" s="140">
        <f>IFERROR(I493*'Planning sheet'!Q1749, 0)</f>
        <v>557.75284114696785</v>
      </c>
      <c r="R493" s="140">
        <f>IFERROR(I493*'Planning sheet'!R1749, 0)</f>
        <v>0</v>
      </c>
      <c r="S493" s="140">
        <f>IFERROR(I493*'Planning sheet'!S1749, 0)</f>
        <v>557.75284114696785</v>
      </c>
      <c r="T493" s="140">
        <f>IFERROR(I493*'Planning sheet'!T1749, 0)</f>
        <v>0</v>
      </c>
      <c r="U493" s="140">
        <f>IFERROR(I493*'Planning sheet'!U1749, 0)</f>
        <v>539.76081401319459</v>
      </c>
      <c r="V493" s="140">
        <f>IFERROR(I493*'Planning sheet'!V1749, 0)</f>
        <v>99.674679124274746</v>
      </c>
      <c r="W493" s="140">
        <f>IFERROR(I493*'Planning sheet'!W1749, 0)</f>
        <v>639.43549313746939</v>
      </c>
    </row>
    <row r="494" spans="1:23" s="136" customFormat="1" ht="15.75" thickBot="1" x14ac:dyDescent="0.3">
      <c r="A494" s="136">
        <v>600016286</v>
      </c>
      <c r="B494" s="136" t="s">
        <v>555</v>
      </c>
      <c r="C494" s="136" t="s">
        <v>227</v>
      </c>
      <c r="D494" s="136" t="s">
        <v>21</v>
      </c>
      <c r="E494" s="136" t="s">
        <v>212</v>
      </c>
      <c r="F494" s="136" t="s">
        <v>213</v>
      </c>
      <c r="G494" s="136" t="s">
        <v>556</v>
      </c>
      <c r="H494" s="142" t="s">
        <v>697</v>
      </c>
      <c r="I494" s="142">
        <v>0</v>
      </c>
      <c r="J494" s="142"/>
      <c r="K494" s="142">
        <v>0</v>
      </c>
      <c r="L494" s="142">
        <f>IFERROR(I494*'Planning sheet'!L1751, 0)</f>
        <v>0</v>
      </c>
      <c r="M494" s="142">
        <f>IFERROR(I494*'Planning sheet'!M1751, 0)</f>
        <v>0</v>
      </c>
      <c r="N494" s="142">
        <f>IFERROR(I494*'Planning sheet'!N1751, 0)</f>
        <v>0</v>
      </c>
      <c r="O494" s="142">
        <f>IFERROR(I494*'Planning sheet'!O1751, 0)</f>
        <v>0</v>
      </c>
      <c r="P494" s="142">
        <f>IFERROR(I494*'Planning sheet'!P1751, 0)</f>
        <v>0</v>
      </c>
      <c r="Q494" s="142">
        <f>IFERROR(I494*'Planning sheet'!Q1751, 0)</f>
        <v>0</v>
      </c>
      <c r="R494" s="142">
        <f>IFERROR(I494*'Planning sheet'!R1751, 0)</f>
        <v>0</v>
      </c>
      <c r="S494" s="142">
        <f>IFERROR(I494*'Planning sheet'!S1751, 0)</f>
        <v>0</v>
      </c>
      <c r="T494" s="142">
        <f>IFERROR(I494*'Planning sheet'!T1751, 0)</f>
        <v>0</v>
      </c>
      <c r="U494" s="142">
        <f>IFERROR(I494*'Planning sheet'!U1751, 0)</f>
        <v>0</v>
      </c>
      <c r="V494" s="142">
        <f>IFERROR(I494*'Planning sheet'!V1751, 0)</f>
        <v>0</v>
      </c>
      <c r="W494" s="142">
        <f>IFERROR(I494*'Planning sheet'!W1751, 0)</f>
        <v>0</v>
      </c>
    </row>
    <row r="495" spans="1:23" s="138" customFormat="1" x14ac:dyDescent="0.25">
      <c r="A495" s="138">
        <v>600016304</v>
      </c>
      <c r="B495" s="138" t="s">
        <v>558</v>
      </c>
      <c r="C495" s="138" t="s">
        <v>227</v>
      </c>
      <c r="D495" s="138" t="s">
        <v>21</v>
      </c>
      <c r="E495" s="138" t="s">
        <v>212</v>
      </c>
      <c r="F495" s="138" t="s">
        <v>213</v>
      </c>
      <c r="G495" s="138" t="s">
        <v>367</v>
      </c>
      <c r="H495" s="140" t="s">
        <v>683</v>
      </c>
      <c r="I495" s="140">
        <v>631.13524176946805</v>
      </c>
      <c r="J495" s="140"/>
      <c r="K495" s="140"/>
      <c r="L495" s="140">
        <f>IFERROR(I495*'Planning sheet'!L1759, 0)</f>
        <v>575.91925918022366</v>
      </c>
      <c r="M495" s="140">
        <f>IFERROR(I495*'Planning sheet'!M1759, 0)</f>
        <v>5950.501292265968</v>
      </c>
      <c r="N495" s="140">
        <f>IFERROR(I495*'Planning sheet'!N1759, 0)</f>
        <v>5356.3003730068021</v>
      </c>
      <c r="O495" s="140">
        <f>IFERROR(I495*'Planning sheet'!O1759, 0)</f>
        <v>5922.2190136072213</v>
      </c>
      <c r="P495" s="140">
        <f>IFERROR(I495*'Planning sheet'!P1759, 0)</f>
        <v>5843.3477594352844</v>
      </c>
      <c r="Q495" s="140">
        <f>IFERROR(I495*'Planning sheet'!Q1759, 0)</f>
        <v>6024.3798322755365</v>
      </c>
      <c r="R495" s="140">
        <f>IFERROR(I495*'Planning sheet'!R1759, 0)</f>
        <v>5843.347759435288</v>
      </c>
      <c r="S495" s="140">
        <f>IFERROR(I495*'Planning sheet'!S1759, 0)</f>
        <v>6024.3798322755329</v>
      </c>
      <c r="T495" s="140">
        <f>IFERROR(I495*'Planning sheet'!T1759, 0)</f>
        <v>6024.3798322755338</v>
      </c>
      <c r="U495" s="140">
        <f>IFERROR(I495*'Planning sheet'!U1759, 0)</f>
        <v>5843.3477594352817</v>
      </c>
      <c r="V495" s="140">
        <f>IFERROR(I495*'Planning sheet'!V1759, 0)</f>
        <v>6031.9228353105436</v>
      </c>
      <c r="W495" s="140">
        <f>IFERROR(I495*'Planning sheet'!W1759, 0)</f>
        <v>6506.0397632932272</v>
      </c>
    </row>
    <row r="496" spans="1:23" s="136" customFormat="1" ht="15.75" thickBot="1" x14ac:dyDescent="0.3">
      <c r="A496" s="136">
        <v>600016304</v>
      </c>
      <c r="B496" s="136" t="s">
        <v>558</v>
      </c>
      <c r="C496" s="136" t="s">
        <v>227</v>
      </c>
      <c r="D496" s="136" t="s">
        <v>21</v>
      </c>
      <c r="E496" s="136" t="s">
        <v>212</v>
      </c>
      <c r="F496" s="136" t="s">
        <v>213</v>
      </c>
      <c r="G496" s="136" t="s">
        <v>367</v>
      </c>
      <c r="H496" s="142" t="s">
        <v>697</v>
      </c>
      <c r="I496" s="142">
        <v>832.01333333333332</v>
      </c>
      <c r="J496" s="142"/>
      <c r="K496" s="142">
        <v>624.01</v>
      </c>
      <c r="L496" s="142">
        <f>IFERROR(I496*'Planning sheet'!L1761, 0)</f>
        <v>738.40082428574158</v>
      </c>
      <c r="M496" s="142">
        <f>IFERROR(I496*'Planning sheet'!M1761, 0)</f>
        <v>756.49652230791901</v>
      </c>
      <c r="N496" s="142">
        <f>IFERROR(I496*'Planning sheet'!N1761, 0)</f>
        <v>684.30175351845514</v>
      </c>
      <c r="O496" s="142">
        <f>IFERROR(I496*'Planning sheet'!O1761, 0)</f>
        <v>739.68143028844008</v>
      </c>
      <c r="P496" s="142">
        <f>IFERROR(I496*'Planning sheet'!P1761, 0)</f>
        <v>25.421549847888471</v>
      </c>
      <c r="Q496" s="142">
        <f>IFERROR(I496*'Planning sheet'!Q1761, 0)</f>
        <v>819.738603208315</v>
      </c>
      <c r="R496" s="142">
        <f>IFERROR(I496*'Planning sheet'!R1761, 0)</f>
        <v>105.47872276775895</v>
      </c>
      <c r="S496" s="142">
        <f>IFERROR(I496*'Planning sheet'!S1761, 0)</f>
        <v>26.181776128190862</v>
      </c>
      <c r="T496" s="142">
        <f>IFERROR(I496*'Planning sheet'!T1761, 0)</f>
        <v>820.49882948862034</v>
      </c>
      <c r="U496" s="142">
        <f>IFERROR(I496*'Planning sheet'!U1761, 0)</f>
        <v>106.23894904807169</v>
      </c>
      <c r="V496" s="142">
        <f>IFERROR(I496*'Planning sheet'!V1761, 0)</f>
        <v>16.998207983543878</v>
      </c>
      <c r="W496" s="142">
        <f>IFERROR(I496*'Planning sheet'!W1761, 0)</f>
        <v>176.35232754298985</v>
      </c>
    </row>
    <row r="497" spans="1:23" s="138" customFormat="1" x14ac:dyDescent="0.25">
      <c r="A497" s="138">
        <v>600016328</v>
      </c>
      <c r="B497" s="138" t="s">
        <v>560</v>
      </c>
      <c r="C497" s="138" t="s">
        <v>227</v>
      </c>
      <c r="D497" s="138" t="s">
        <v>21</v>
      </c>
      <c r="E497" s="138" t="s">
        <v>212</v>
      </c>
      <c r="F497" s="138" t="s">
        <v>213</v>
      </c>
      <c r="G497" s="138" t="s">
        <v>561</v>
      </c>
      <c r="H497" s="140" t="s">
        <v>683</v>
      </c>
      <c r="I497" s="140">
        <v>1763.6865342163358</v>
      </c>
      <c r="J497" s="140"/>
      <c r="K497" s="140"/>
      <c r="L497" s="140">
        <f>IFERROR(I497*'Planning sheet'!L1770, 0)</f>
        <v>620.77493413504658</v>
      </c>
      <c r="M497" s="140">
        <f>IFERROR(I497*'Planning sheet'!M1770, 0)</f>
        <v>620.77499020864514</v>
      </c>
      <c r="N497" s="140">
        <f>IFERROR(I497*'Planning sheet'!N1770, 0)</f>
        <v>0</v>
      </c>
      <c r="O497" s="140">
        <f>IFERROR(I497*'Planning sheet'!O1770, 0)</f>
        <v>2563.0631904720835</v>
      </c>
      <c r="P497" s="140">
        <f>IFERROR(I497*'Planning sheet'!P1770, 0)</f>
        <v>0</v>
      </c>
      <c r="Q497" s="140">
        <f>IFERROR(I497*'Planning sheet'!Q1770, 0)</f>
        <v>2566.5128044565686</v>
      </c>
      <c r="R497" s="140">
        <f>IFERROR(I497*'Planning sheet'!R1770, 0)</f>
        <v>0</v>
      </c>
      <c r="S497" s="140">
        <f>IFERROR(I497*'Planning sheet'!S1770, 0)</f>
        <v>2566.5128044565686</v>
      </c>
      <c r="T497" s="140">
        <f>IFERROR(I497*'Planning sheet'!T1770, 0)</f>
        <v>0</v>
      </c>
      <c r="U497" s="140">
        <f>IFERROR(I497*'Planning sheet'!U1770, 0)</f>
        <v>2483.7220688289372</v>
      </c>
      <c r="V497" s="140">
        <f>IFERROR(I497*'Planning sheet'!V1770, 0)</f>
        <v>0</v>
      </c>
      <c r="W497" s="140">
        <f>IFERROR(I497*'Planning sheet'!W1770, 0)</f>
        <v>2483.7220688289372</v>
      </c>
    </row>
    <row r="498" spans="1:23" s="136" customFormat="1" ht="15.75" thickBot="1" x14ac:dyDescent="0.3">
      <c r="A498" s="136">
        <v>600016328</v>
      </c>
      <c r="B498" s="136" t="s">
        <v>560</v>
      </c>
      <c r="C498" s="136" t="s">
        <v>227</v>
      </c>
      <c r="D498" s="136" t="s">
        <v>21</v>
      </c>
      <c r="E498" s="136" t="s">
        <v>212</v>
      </c>
      <c r="F498" s="136" t="s">
        <v>213</v>
      </c>
      <c r="G498" s="136" t="s">
        <v>561</v>
      </c>
      <c r="H498" s="142" t="s">
        <v>697</v>
      </c>
      <c r="I498" s="142">
        <v>618.1015873015873</v>
      </c>
      <c r="J498" s="142"/>
      <c r="K498" s="142">
        <v>0</v>
      </c>
      <c r="L498" s="142">
        <f>IFERROR(I498*'Planning sheet'!L1772, 0)</f>
        <v>15358.603214992057</v>
      </c>
      <c r="M498" s="142">
        <f>IFERROR(I498*'Planning sheet'!M1772, 0)</f>
        <v>15141.046410332559</v>
      </c>
      <c r="N498" s="142">
        <f>IFERROR(I498*'Planning sheet'!N1772, 0)</f>
        <v>15141.046410332559</v>
      </c>
      <c r="O498" s="142">
        <f>IFERROR(I498*'Planning sheet'!O1772, 0)</f>
        <v>14891.80194469754</v>
      </c>
      <c r="P498" s="142">
        <f>IFERROR(I498*'Planning sheet'!P1772, 0)</f>
        <v>14891.80194469754</v>
      </c>
      <c r="Q498" s="142">
        <f>IFERROR(I498*'Planning sheet'!Q1772, 0)</f>
        <v>15290.355194003339</v>
      </c>
      <c r="R498" s="142">
        <f>IFERROR(I498*'Planning sheet'!R1772, 0)</f>
        <v>15290.355194003339</v>
      </c>
      <c r="S498" s="142">
        <f>IFERROR(I498*'Planning sheet'!S1772, 0)</f>
        <v>15039.901776642475</v>
      </c>
      <c r="T498" s="142">
        <f>IFERROR(I498*'Planning sheet'!T1772, 0)</f>
        <v>15039.901776642475</v>
      </c>
      <c r="U498" s="142">
        <f>IFERROR(I498*'Planning sheet'!U1772, 0)</f>
        <v>15467.46986736852</v>
      </c>
      <c r="V498" s="142">
        <f>IFERROR(I498*'Planning sheet'!V1772, 0)</f>
        <v>15467.46986736852</v>
      </c>
      <c r="W498" s="142">
        <f>IFERROR(I498*'Planning sheet'!W1772, 0)</f>
        <v>15246.031291427897</v>
      </c>
    </row>
    <row r="499" spans="1:23" s="282" customFormat="1" ht="15.75" thickBot="1" x14ac:dyDescent="0.3">
      <c r="A499" s="282">
        <v>600016754</v>
      </c>
      <c r="B499" s="282" t="s">
        <v>563</v>
      </c>
      <c r="C499" s="282" t="s">
        <v>227</v>
      </c>
      <c r="D499" s="282" t="s">
        <v>21</v>
      </c>
      <c r="E499" s="282" t="s">
        <v>212</v>
      </c>
      <c r="F499" s="282" t="s">
        <v>213</v>
      </c>
      <c r="G499" s="282" t="s">
        <v>208</v>
      </c>
      <c r="H499" s="283" t="s">
        <v>697</v>
      </c>
      <c r="I499" s="283">
        <v>0</v>
      </c>
      <c r="J499" s="283"/>
      <c r="K499" s="283">
        <v>0</v>
      </c>
      <c r="L499" s="283">
        <f>IFERROR(I499*'Planning sheet'!L1782, 0)</f>
        <v>0</v>
      </c>
      <c r="M499" s="283">
        <f>IFERROR(I499*'Planning sheet'!M1782, 0)</f>
        <v>0</v>
      </c>
      <c r="N499" s="283">
        <f>IFERROR(I499*'Planning sheet'!N1782, 0)</f>
        <v>0</v>
      </c>
      <c r="O499" s="283">
        <f>IFERROR(I499*'Planning sheet'!O1782, 0)</f>
        <v>0</v>
      </c>
      <c r="P499" s="283">
        <f>IFERROR(I499*'Planning sheet'!P1782, 0)</f>
        <v>0</v>
      </c>
      <c r="Q499" s="283">
        <f>IFERROR(I499*'Planning sheet'!Q1782, 0)</f>
        <v>0</v>
      </c>
      <c r="R499" s="283">
        <f>IFERROR(I499*'Planning sheet'!R1782, 0)</f>
        <v>0</v>
      </c>
      <c r="S499" s="283">
        <f>IFERROR(I499*'Planning sheet'!S1782, 0)</f>
        <v>0</v>
      </c>
      <c r="T499" s="283">
        <f>IFERROR(I499*'Planning sheet'!T1782, 0)</f>
        <v>0</v>
      </c>
      <c r="U499" s="283">
        <f>IFERROR(I499*'Planning sheet'!U1782, 0)</f>
        <v>0</v>
      </c>
      <c r="V499" s="283">
        <f>IFERROR(I499*'Planning sheet'!V1782, 0)</f>
        <v>0</v>
      </c>
      <c r="W499" s="283">
        <f>IFERROR(I499*'Planning sheet'!W1782, 0)</f>
        <v>0</v>
      </c>
    </row>
    <row r="500" spans="1:23" s="138" customFormat="1" x14ac:dyDescent="0.25">
      <c r="A500" s="138">
        <v>600016755</v>
      </c>
      <c r="B500" s="138" t="s">
        <v>565</v>
      </c>
      <c r="C500" s="138" t="s">
        <v>227</v>
      </c>
      <c r="D500" s="138" t="s">
        <v>21</v>
      </c>
      <c r="E500" s="138" t="s">
        <v>212</v>
      </c>
      <c r="F500" s="138" t="s">
        <v>213</v>
      </c>
      <c r="G500" s="138" t="s">
        <v>208</v>
      </c>
      <c r="H500" s="140" t="s">
        <v>683</v>
      </c>
      <c r="I500" s="140">
        <v>1200</v>
      </c>
      <c r="J500" s="140"/>
      <c r="K500" s="140"/>
      <c r="L500" s="140">
        <f>IFERROR(I500*'Planning sheet'!L1789, 0)</f>
        <v>0</v>
      </c>
      <c r="M500" s="140">
        <f>IFERROR(I500*'Planning sheet'!M1789, 0)</f>
        <v>0</v>
      </c>
      <c r="N500" s="140">
        <f>IFERROR(I500*'Planning sheet'!N1789, 0)</f>
        <v>28800</v>
      </c>
      <c r="O500" s="140">
        <f>IFERROR(I500*'Planning sheet'!O1789, 0)</f>
        <v>0</v>
      </c>
      <c r="P500" s="140">
        <f>IFERROR(I500*'Planning sheet'!P1789, 0)</f>
        <v>0</v>
      </c>
      <c r="Q500" s="140">
        <f>IFERROR(I500*'Planning sheet'!Q1789, 0)</f>
        <v>28800</v>
      </c>
      <c r="R500" s="140">
        <f>IFERROR(I500*'Planning sheet'!R1789, 0)</f>
        <v>0</v>
      </c>
      <c r="S500" s="140">
        <f>IFERROR(I500*'Planning sheet'!S1789, 0)</f>
        <v>0</v>
      </c>
      <c r="T500" s="140">
        <f>IFERROR(I500*'Planning sheet'!T1789, 0)</f>
        <v>28800</v>
      </c>
      <c r="U500" s="140">
        <f>IFERROR(I500*'Planning sheet'!U1789, 0)</f>
        <v>0</v>
      </c>
      <c r="V500" s="140">
        <f>IFERROR(I500*'Planning sheet'!V1789, 0)</f>
        <v>0</v>
      </c>
      <c r="W500" s="140">
        <f>IFERROR(I500*'Planning sheet'!W1789, 0)</f>
        <v>28800</v>
      </c>
    </row>
    <row r="501" spans="1:23" s="136" customFormat="1" ht="15.75" thickBot="1" x14ac:dyDescent="0.3">
      <c r="A501" s="136">
        <v>600016755</v>
      </c>
      <c r="B501" s="136" t="s">
        <v>565</v>
      </c>
      <c r="C501" s="136" t="s">
        <v>227</v>
      </c>
      <c r="D501" s="136" t="s">
        <v>21</v>
      </c>
      <c r="E501" s="136" t="s">
        <v>212</v>
      </c>
      <c r="F501" s="136" t="s">
        <v>213</v>
      </c>
      <c r="G501" s="136" t="s">
        <v>208</v>
      </c>
      <c r="H501" s="142" t="s">
        <v>697</v>
      </c>
      <c r="I501" s="142">
        <v>757.32976190476199</v>
      </c>
      <c r="J501" s="142"/>
      <c r="K501" s="142">
        <v>908.8</v>
      </c>
      <c r="L501" s="142">
        <f>IFERROR(I501*'Planning sheet'!L1791, 0)</f>
        <v>908.79571428571433</v>
      </c>
      <c r="M501" s="142">
        <f>IFERROR(I501*'Planning sheet'!M1791, 0)</f>
        <v>908.79571428571433</v>
      </c>
      <c r="N501" s="142">
        <f>IFERROR(I501*'Planning sheet'!N1791, 0)</f>
        <v>0</v>
      </c>
      <c r="O501" s="142">
        <f>IFERROR(I501*'Planning sheet'!O1791, 0)</f>
        <v>0</v>
      </c>
      <c r="P501" s="142">
        <f>IFERROR(I501*'Planning sheet'!P1791, 0)</f>
        <v>0</v>
      </c>
      <c r="Q501" s="142">
        <f>IFERROR(I501*'Planning sheet'!Q1791, 0)</f>
        <v>0</v>
      </c>
      <c r="R501" s="142">
        <f>IFERROR(I501*'Planning sheet'!R1791, 0)</f>
        <v>0</v>
      </c>
      <c r="S501" s="142">
        <f>IFERROR(I501*'Planning sheet'!S1791, 0)</f>
        <v>0</v>
      </c>
      <c r="T501" s="142">
        <f>IFERROR(I501*'Planning sheet'!T1791, 0)</f>
        <v>0</v>
      </c>
      <c r="U501" s="142">
        <f>IFERROR(I501*'Planning sheet'!U1791, 0)</f>
        <v>0</v>
      </c>
      <c r="V501" s="142">
        <f>IFERROR(I501*'Planning sheet'!V1791, 0)</f>
        <v>0</v>
      </c>
      <c r="W501" s="142">
        <f>IFERROR(I501*'Planning sheet'!W1791, 0)</f>
        <v>0</v>
      </c>
    </row>
    <row r="502" spans="1:23" s="138" customFormat="1" x14ac:dyDescent="0.25">
      <c r="A502" s="138">
        <v>600017073</v>
      </c>
      <c r="B502" s="138" t="s">
        <v>567</v>
      </c>
      <c r="C502" s="138" t="s">
        <v>227</v>
      </c>
      <c r="D502" s="138" t="s">
        <v>309</v>
      </c>
      <c r="E502" s="138" t="s">
        <v>310</v>
      </c>
      <c r="F502" s="138" t="s">
        <v>311</v>
      </c>
      <c r="G502" s="138" t="s">
        <v>321</v>
      </c>
      <c r="H502" s="140" t="s">
        <v>683</v>
      </c>
      <c r="I502" s="140">
        <v>582.5</v>
      </c>
      <c r="J502" s="140"/>
      <c r="K502" s="140"/>
      <c r="L502" s="140">
        <f>IFERROR(I502*'Planning sheet'!L1800, 0)</f>
        <v>4863.875</v>
      </c>
      <c r="M502" s="140">
        <f>IFERROR(I502*'Planning sheet'!M1800, 0)</f>
        <v>3295.9791666666665</v>
      </c>
      <c r="N502" s="140">
        <f>IFERROR(I502*'Planning sheet'!N1800, 0)</f>
        <v>1994.9059139784945</v>
      </c>
      <c r="O502" s="140">
        <f>IFERROR(I502*'Planning sheet'!O1800, 0)</f>
        <v>2205.6772233422939</v>
      </c>
      <c r="P502" s="140">
        <f>IFERROR(I502*'Planning sheet'!P1800, 0)</f>
        <v>2137.3991935483868</v>
      </c>
      <c r="Q502" s="140">
        <f>IFERROR(I502*'Planning sheet'!Q1800, 0)</f>
        <v>2208.6458333333326</v>
      </c>
      <c r="R502" s="140">
        <f>IFERROR(I502*'Planning sheet'!R1800, 0)</f>
        <v>2137.3991935483868</v>
      </c>
      <c r="S502" s="140">
        <f>IFERROR(I502*'Planning sheet'!S1800, 0)</f>
        <v>2208.6458333333326</v>
      </c>
      <c r="T502" s="140">
        <f>IFERROR(I502*'Planning sheet'!T1800, 0)</f>
        <v>2208.6458333333326</v>
      </c>
      <c r="U502" s="140">
        <f>IFERROR(I502*'Planning sheet'!U1800, 0)</f>
        <v>2137.3991935483868</v>
      </c>
      <c r="V502" s="140">
        <f>IFERROR(I502*'Planning sheet'!V1800, 0)</f>
        <v>2211.6144433243726</v>
      </c>
      <c r="W502" s="140">
        <f>IFERROR(I502*'Planning sheet'!W1800, 0)</f>
        <v>2137.3991935483868</v>
      </c>
    </row>
    <row r="503" spans="1:23" s="136" customFormat="1" ht="15.75" thickBot="1" x14ac:dyDescent="0.3">
      <c r="A503" s="136">
        <v>600017073</v>
      </c>
      <c r="B503" s="136" t="s">
        <v>567</v>
      </c>
      <c r="C503" s="136" t="s">
        <v>227</v>
      </c>
      <c r="D503" s="136" t="s">
        <v>309</v>
      </c>
      <c r="E503" s="136" t="s">
        <v>310</v>
      </c>
      <c r="F503" s="136" t="s">
        <v>311</v>
      </c>
      <c r="G503" s="136" t="s">
        <v>321</v>
      </c>
      <c r="H503" s="142" t="s">
        <v>697</v>
      </c>
      <c r="I503" s="142">
        <v>48.055</v>
      </c>
      <c r="J503" s="142"/>
      <c r="K503" s="142">
        <v>0</v>
      </c>
      <c r="L503" s="142">
        <f>IFERROR(I503*'Planning sheet'!L1802, 0)</f>
        <v>2.4027499999999486</v>
      </c>
      <c r="M503" s="142">
        <f>IFERROR(I503*'Planning sheet'!M1802, 0)</f>
        <v>33.238041666666611</v>
      </c>
      <c r="N503" s="142">
        <f>IFERROR(I503*'Planning sheet'!N1802, 0)</f>
        <v>3.2165846774193105</v>
      </c>
      <c r="O503" s="142">
        <f>IFERROR(I503*'Planning sheet'!O1802, 0)</f>
        <v>23.083946964605669</v>
      </c>
      <c r="P503" s="142">
        <f>IFERROR(I503*'Planning sheet'!P1802, 0)</f>
        <v>14.94560019041216</v>
      </c>
      <c r="Q503" s="142">
        <f>IFERROR(I503*'Planning sheet'!Q1802, 0)</f>
        <v>0.92955852374554215</v>
      </c>
      <c r="R503" s="142">
        <f>IFERROR(I503*'Planning sheet'!R1802, 0)</f>
        <v>26.429711749551998</v>
      </c>
      <c r="S503" s="142">
        <f>IFERROR(I503*'Planning sheet'!S1802, 0)</f>
        <v>12.413670082885382</v>
      </c>
      <c r="T503" s="142">
        <f>IFERROR(I503*'Planning sheet'!T1802, 0)</f>
        <v>32.03612841621873</v>
      </c>
      <c r="U503" s="142">
        <f>IFERROR(I503*'Planning sheet'!U1802, 0)</f>
        <v>23.897781642025222</v>
      </c>
      <c r="V503" s="142">
        <f>IFERROR(I503*'Planning sheet'!V1802, 0)</f>
        <v>9.6368360215055322</v>
      </c>
      <c r="W503" s="142">
        <f>IFERROR(I503*'Planning sheet'!W1802, 0)</f>
        <v>1.498489247312023</v>
      </c>
    </row>
    <row r="504" spans="1:23" s="138" customFormat="1" x14ac:dyDescent="0.25">
      <c r="A504" s="138">
        <v>600017195</v>
      </c>
      <c r="B504" s="138" t="s">
        <v>568</v>
      </c>
      <c r="C504" s="138" t="s">
        <v>211</v>
      </c>
      <c r="D504" s="138" t="s">
        <v>62</v>
      </c>
      <c r="E504" s="138" t="s">
        <v>216</v>
      </c>
      <c r="F504" s="138" t="s">
        <v>405</v>
      </c>
      <c r="G504" s="138" t="s">
        <v>568</v>
      </c>
      <c r="H504" s="140" t="s">
        <v>683</v>
      </c>
      <c r="I504" s="140" t="s">
        <v>148</v>
      </c>
      <c r="J504" s="140"/>
      <c r="K504" s="140"/>
      <c r="L504" s="140">
        <f>IFERROR(I504*'Planning sheet'!L1809, 0)</f>
        <v>0</v>
      </c>
      <c r="M504" s="140">
        <f>IFERROR(I504*'Planning sheet'!M1809, 0)</f>
        <v>0</v>
      </c>
      <c r="N504" s="140">
        <f>IFERROR(I504*'Planning sheet'!N1809, 0)</f>
        <v>0</v>
      </c>
      <c r="O504" s="140">
        <f>IFERROR(I504*'Planning sheet'!O1809, 0)</f>
        <v>0</v>
      </c>
      <c r="P504" s="140">
        <f>IFERROR(I504*'Planning sheet'!P1809, 0)</f>
        <v>0</v>
      </c>
      <c r="Q504" s="140">
        <f>IFERROR(I504*'Planning sheet'!Q1809, 0)</f>
        <v>0</v>
      </c>
      <c r="R504" s="140">
        <f>IFERROR(I504*'Planning sheet'!R1809, 0)</f>
        <v>0</v>
      </c>
      <c r="S504" s="140">
        <f>IFERROR(I504*'Planning sheet'!S1809, 0)</f>
        <v>0</v>
      </c>
      <c r="T504" s="140">
        <f>IFERROR(I504*'Planning sheet'!T1809, 0)</f>
        <v>0</v>
      </c>
      <c r="U504" s="140">
        <f>IFERROR(I504*'Planning sheet'!U1809, 0)</f>
        <v>0</v>
      </c>
      <c r="V504" s="140">
        <f>IFERROR(I504*'Planning sheet'!V1809, 0)</f>
        <v>0</v>
      </c>
      <c r="W504" s="140">
        <f>IFERROR(I504*'Planning sheet'!W1809, 0)</f>
        <v>0</v>
      </c>
    </row>
    <row r="505" spans="1:23" s="136" customFormat="1" ht="15.75" thickBot="1" x14ac:dyDescent="0.3">
      <c r="A505" s="136">
        <v>600017195</v>
      </c>
      <c r="B505" s="136" t="s">
        <v>568</v>
      </c>
      <c r="C505" s="136" t="s">
        <v>211</v>
      </c>
      <c r="D505" s="136" t="s">
        <v>62</v>
      </c>
      <c r="E505" s="136" t="s">
        <v>216</v>
      </c>
      <c r="F505" s="136" t="s">
        <v>405</v>
      </c>
      <c r="G505" s="136" t="s">
        <v>568</v>
      </c>
      <c r="H505" s="142" t="s">
        <v>697</v>
      </c>
      <c r="I505" s="142">
        <v>40.499908003679856</v>
      </c>
      <c r="J505" s="142"/>
      <c r="K505" s="142">
        <v>2201.17</v>
      </c>
      <c r="L505" s="142">
        <f>IFERROR(I505*'Planning sheet'!L1811, 0)</f>
        <v>0.63328703799828279</v>
      </c>
      <c r="M505" s="142">
        <f>IFERROR(I505*'Planning sheet'!M1811, 0)</f>
        <v>32.707321072443719</v>
      </c>
      <c r="N505" s="142">
        <f>IFERROR(I505*'Planning sheet'!N1811, 0)</f>
        <v>26.704525978083744</v>
      </c>
      <c r="O505" s="142">
        <f>IFERROR(I505*'Planning sheet'!O1811, 0)</f>
        <v>5.853443704446752</v>
      </c>
      <c r="P505" s="142">
        <f>IFERROR(I505*'Planning sheet'!P1811, 0)</f>
        <v>8.9769001561635005</v>
      </c>
      <c r="Q505" s="142">
        <f>IFERROR(I505*'Planning sheet'!Q1811, 0)</f>
        <v>25.055346579919799</v>
      </c>
      <c r="R505" s="142">
        <f>IFERROR(I505*'Planning sheet'!R1811, 0)</f>
        <v>12.410805557247572</v>
      </c>
      <c r="S505" s="142">
        <f>IFERROR(I505*'Planning sheet'!S1811, 0)</f>
        <v>8.7120713841811153</v>
      </c>
      <c r="T505" s="142">
        <f>IFERROR(I505*'Planning sheet'!T1811, 0)</f>
        <v>29.193533626116281</v>
      </c>
      <c r="U505" s="142">
        <f>IFERROR(I505*'Planning sheet'!U1811, 0)</f>
        <v>31.984467637261996</v>
      </c>
      <c r="V505" s="142">
        <f>IFERROR(I505*'Planning sheet'!V1811, 0)</f>
        <v>5.5035306759761253</v>
      </c>
      <c r="W505" s="142">
        <f>IFERROR(I505*'Planning sheet'!W1811, 0)</f>
        <v>23.288513297656898</v>
      </c>
    </row>
    <row r="506" spans="1:23" s="282" customFormat="1" ht="15.75" thickBot="1" x14ac:dyDescent="0.3">
      <c r="A506" s="282">
        <v>609999998</v>
      </c>
      <c r="B506" s="282" t="s">
        <v>570</v>
      </c>
      <c r="C506" s="282" t="s">
        <v>211</v>
      </c>
      <c r="D506" s="282" t="s">
        <v>571</v>
      </c>
      <c r="E506" s="282" t="s">
        <v>572</v>
      </c>
      <c r="G506" s="282" t="s">
        <v>573</v>
      </c>
      <c r="H506" s="283" t="s">
        <v>697</v>
      </c>
      <c r="I506" s="283">
        <v>1.0000519705500217</v>
      </c>
      <c r="J506" s="283"/>
      <c r="K506" s="283">
        <v>288.64</v>
      </c>
      <c r="L506" s="283">
        <f>IFERROR(I506*'Planning sheet'!L1818, 0)</f>
        <v>288.64000000000004</v>
      </c>
      <c r="M506" s="283">
        <f>IFERROR(I506*'Planning sheet'!M1818, 0)</f>
        <v>288.64000000000004</v>
      </c>
      <c r="N506" s="283">
        <f>IFERROR(I506*'Planning sheet'!N1818, 0)</f>
        <v>288.64000000000004</v>
      </c>
      <c r="O506" s="283">
        <f>IFERROR(I506*'Planning sheet'!O1818, 0)</f>
        <v>288.64000000000004</v>
      </c>
      <c r="P506" s="283">
        <f>IFERROR(I506*'Planning sheet'!P1818, 0)</f>
        <v>288.64000000000004</v>
      </c>
      <c r="Q506" s="283">
        <f>IFERROR(I506*'Planning sheet'!Q1818, 0)</f>
        <v>288.64000000000004</v>
      </c>
      <c r="R506" s="283">
        <f>IFERROR(I506*'Planning sheet'!R1818, 0)</f>
        <v>288.64000000000004</v>
      </c>
      <c r="S506" s="283">
        <f>IFERROR(I506*'Planning sheet'!S1818, 0)</f>
        <v>288.64000000000004</v>
      </c>
      <c r="T506" s="283">
        <f>IFERROR(I506*'Planning sheet'!T1818, 0)</f>
        <v>288.64000000000004</v>
      </c>
      <c r="U506" s="283">
        <f>IFERROR(I506*'Planning sheet'!U1818, 0)</f>
        <v>288.64000000000004</v>
      </c>
      <c r="V506" s="283">
        <f>IFERROR(I506*'Planning sheet'!V1818, 0)</f>
        <v>288.64000000000004</v>
      </c>
      <c r="W506" s="283">
        <f>IFERROR(I506*'Planning sheet'!W1818, 0)</f>
        <v>288.64000000000004</v>
      </c>
    </row>
    <row r="507" spans="1:23" s="282" customFormat="1" ht="15.75" thickBot="1" x14ac:dyDescent="0.3">
      <c r="A507" s="282">
        <v>609999999</v>
      </c>
      <c r="B507" s="282" t="s">
        <v>575</v>
      </c>
      <c r="C507" s="282" t="s">
        <v>211</v>
      </c>
      <c r="H507" s="283" t="s">
        <v>697</v>
      </c>
      <c r="I507" s="283">
        <v>1</v>
      </c>
      <c r="J507" s="283"/>
      <c r="K507" s="283">
        <v>95.1</v>
      </c>
      <c r="L507" s="283">
        <f>IFERROR(I507*'Planning sheet'!L1828, 0)</f>
        <v>95.1</v>
      </c>
      <c r="M507" s="283">
        <f>IFERROR(I507*'Planning sheet'!M1828, 0)</f>
        <v>95.1</v>
      </c>
      <c r="N507" s="283">
        <f>IFERROR(I507*'Planning sheet'!N1828, 0)</f>
        <v>95.1</v>
      </c>
      <c r="O507" s="283">
        <f>IFERROR(I507*'Planning sheet'!O1828, 0)</f>
        <v>95.1</v>
      </c>
      <c r="P507" s="283">
        <f>IFERROR(I507*'Planning sheet'!P1828, 0)</f>
        <v>95.1</v>
      </c>
      <c r="Q507" s="283">
        <f>IFERROR(I507*'Planning sheet'!Q1828, 0)</f>
        <v>95.1</v>
      </c>
      <c r="R507" s="283">
        <f>IFERROR(I507*'Planning sheet'!R1828, 0)</f>
        <v>95.1</v>
      </c>
      <c r="S507" s="283">
        <f>IFERROR(I507*'Planning sheet'!S1828, 0)</f>
        <v>95.1</v>
      </c>
      <c r="T507" s="283">
        <f>IFERROR(I507*'Planning sheet'!T1828, 0)</f>
        <v>95.1</v>
      </c>
      <c r="U507" s="283">
        <f>IFERROR(I507*'Planning sheet'!U1828, 0)</f>
        <v>95.1</v>
      </c>
      <c r="V507" s="283">
        <f>IFERROR(I507*'Planning sheet'!V1828, 0)</f>
        <v>95.1</v>
      </c>
      <c r="W507" s="283">
        <f>IFERROR(I507*'Planning sheet'!W1828, 0)</f>
        <v>95.1</v>
      </c>
    </row>
    <row r="508" spans="1:23" s="138" customFormat="1" x14ac:dyDescent="0.25">
      <c r="A508" s="138">
        <v>700000026</v>
      </c>
      <c r="B508" s="138" t="s">
        <v>577</v>
      </c>
      <c r="C508" s="138" t="s">
        <v>578</v>
      </c>
      <c r="H508" s="143" t="s">
        <v>696</v>
      </c>
      <c r="I508" s="143">
        <v>14.6</v>
      </c>
      <c r="J508" s="143"/>
      <c r="K508" s="143"/>
      <c r="L508" s="143">
        <f>IFERROR(I508*'Planning sheet'!L1835, 0)</f>
        <v>1825.1313999999998</v>
      </c>
      <c r="M508" s="143">
        <f>IFERROR(I508*'Planning sheet'!M1835, 0)</f>
        <v>293.1096</v>
      </c>
      <c r="N508" s="143">
        <f>IFERROR(I508*'Planning sheet'!N1835, 0)</f>
        <v>628.09199999999987</v>
      </c>
      <c r="O508" s="143">
        <f>IFERROR(I508*'Planning sheet'!O1835, 0)</f>
        <v>4539.7093999999997</v>
      </c>
      <c r="P508" s="143">
        <f>IFERROR(I508*'Planning sheet'!P1835, 0)</f>
        <v>4658.3490000000002</v>
      </c>
      <c r="Q508" s="143">
        <f>IFERROR(I508*'Planning sheet'!Q1835, 0)</f>
        <v>4689.7536</v>
      </c>
      <c r="R508" s="143">
        <f>IFERROR(I508*'Planning sheet'!R1835, 0)</f>
        <v>4756.0522000000001</v>
      </c>
      <c r="S508" s="143">
        <f>IFERROR(I508*'Planning sheet'!S1835, 0)</f>
        <v>4665.3278</v>
      </c>
      <c r="T508" s="143">
        <f>IFERROR(I508*'Planning sheet'!T1835, 0)</f>
        <v>4679.2853999999998</v>
      </c>
      <c r="U508" s="143">
        <f>IFERROR(I508*'Planning sheet'!U1835, 0)</f>
        <v>4815.3719999999994</v>
      </c>
      <c r="V508" s="143">
        <f>IFERROR(I508*'Planning sheet'!V1835, 0)</f>
        <v>4815.3719999999994</v>
      </c>
      <c r="W508" s="143">
        <f>IFERROR(I508*'Planning sheet'!W1835, 0)</f>
        <v>4626.9443999999994</v>
      </c>
    </row>
    <row r="509" spans="1:23" s="136" customFormat="1" x14ac:dyDescent="0.25">
      <c r="A509" s="136">
        <v>700000026</v>
      </c>
      <c r="B509" s="136" t="s">
        <v>577</v>
      </c>
      <c r="C509" s="136" t="s">
        <v>578</v>
      </c>
      <c r="H509" s="142" t="s">
        <v>697</v>
      </c>
      <c r="I509" s="142">
        <v>35.064489484719488</v>
      </c>
      <c r="J509" s="142"/>
      <c r="K509" s="142">
        <v>1103.76</v>
      </c>
      <c r="L509" s="142">
        <f>IFERROR(I509*'Planning sheet'!L1836, 0)</f>
        <v>-3279.6167659952976</v>
      </c>
      <c r="M509" s="142">
        <f>IFERROR(I509*'Planning sheet'!M1836, 0)</f>
        <v>13.780344367495779</v>
      </c>
      <c r="N509" s="142">
        <f>IFERROR(I509*'Planning sheet'!N1836, 0)</f>
        <v>13.079054577801529</v>
      </c>
      <c r="O509" s="142">
        <f>IFERROR(I509*'Planning sheet'!O1836, 0)</f>
        <v>15.21798843637116</v>
      </c>
      <c r="P509" s="142">
        <f>IFERROR(I509*'Planning sheet'!P1836, 0)</f>
        <v>12.938796619864473</v>
      </c>
      <c r="Q509" s="142">
        <f>IFERROR(I509*'Planning sheet'!Q1836, 0)</f>
        <v>5.3648668911647768</v>
      </c>
      <c r="R509" s="142">
        <f>IFERROR(I509*'Planning sheet'!R1836, 0)</f>
        <v>13.885537835951437</v>
      </c>
      <c r="S509" s="142">
        <f>IFERROR(I509*'Planning sheet'!S1836, 0)</f>
        <v>29.91000953046802</v>
      </c>
      <c r="T509" s="142">
        <f>IFERROR(I509*'Planning sheet'!T1836, 0)</f>
        <v>12.41282927759416</v>
      </c>
      <c r="U509" s="142">
        <f>IFERROR(I509*'Planning sheet'!U1836, 0)</f>
        <v>18.724437384843906</v>
      </c>
      <c r="V509" s="142">
        <f>IFERROR(I509*'Planning sheet'!V1836, 0)</f>
        <v>25.036045492093653</v>
      </c>
      <c r="W509" s="142">
        <f>IFERROR(I509*'Planning sheet'!W1836, 0)</f>
        <v>28.051591587779974</v>
      </c>
    </row>
    <row r="510" spans="1:23" ht="15.75" thickBot="1" x14ac:dyDescent="0.3">
      <c r="A510">
        <v>700000026</v>
      </c>
      <c r="B510" t="s">
        <v>577</v>
      </c>
      <c r="C510" t="s">
        <v>578</v>
      </c>
      <c r="H510" s="32" t="s">
        <v>699</v>
      </c>
      <c r="I510" s="32">
        <v>14.6</v>
      </c>
      <c r="J510" s="32"/>
      <c r="K510" s="32"/>
      <c r="L510" s="32">
        <f>IFERROR(I510*'Planning sheet'!L1838, 0)</f>
        <v>0</v>
      </c>
      <c r="M510" s="32">
        <f>IFERROR(I510*'Planning sheet'!M1838, 0)</f>
        <v>1664.3999999999999</v>
      </c>
      <c r="N510" s="32">
        <f>IFERROR(I510*'Planning sheet'!N1838, 0)</f>
        <v>627.79999999999995</v>
      </c>
      <c r="O510" s="32">
        <f>IFERROR(I510*'Planning sheet'!O1838, 0)</f>
        <v>4540.5999999999995</v>
      </c>
      <c r="P510" s="32">
        <f>IFERROR(I510*'Planning sheet'!P1838, 0)</f>
        <v>4657.3999999999996</v>
      </c>
      <c r="Q510" s="32">
        <f>IFERROR(I510*'Planning sheet'!Q1838, 0)</f>
        <v>4686.5999999999995</v>
      </c>
      <c r="R510" s="32">
        <f>IFERROR(I510*'Planning sheet'!R1838, 0)</f>
        <v>4759.5999999999995</v>
      </c>
      <c r="S510" s="32">
        <f>IFERROR(I510*'Planning sheet'!S1838, 0)</f>
        <v>4672</v>
      </c>
      <c r="T510" s="32">
        <f>IFERROR(I510*'Planning sheet'!T1838, 0)</f>
        <v>4672</v>
      </c>
      <c r="U510" s="32">
        <f>IFERROR(I510*'Planning sheet'!U1838, 0)</f>
        <v>4818</v>
      </c>
      <c r="V510" s="32">
        <f>IFERROR(I510*'Planning sheet'!V1838, 0)</f>
        <v>4818</v>
      </c>
      <c r="W510" s="32">
        <f>IFERROR(I510*'Planning sheet'!W1838, 0)</f>
        <v>4628.2</v>
      </c>
    </row>
    <row r="511" spans="1:23" s="138" customFormat="1" x14ac:dyDescent="0.25">
      <c r="A511" s="138">
        <v>700001164</v>
      </c>
      <c r="B511" s="138" t="s">
        <v>581</v>
      </c>
      <c r="C511" s="138" t="s">
        <v>578</v>
      </c>
      <c r="H511" s="143" t="s">
        <v>696</v>
      </c>
      <c r="I511" s="143">
        <v>23.290001731545949</v>
      </c>
      <c r="J511" s="143"/>
      <c r="K511" s="143"/>
      <c r="L511" s="143">
        <f>IFERROR(I511*'Planning sheet'!L1841, 0)</f>
        <v>5228.6053887320659</v>
      </c>
      <c r="M511" s="143">
        <f>IFERROR(I511*'Planning sheet'!M1841, 0)</f>
        <v>3295.535245013752</v>
      </c>
      <c r="N511" s="143">
        <f>IFERROR(I511*'Planning sheet'!N1841, 0)</f>
        <v>3301.3577454466381</v>
      </c>
      <c r="O511" s="143">
        <f>IFERROR(I511*'Planning sheet'!O1841, 0)</f>
        <v>3295.535245013752</v>
      </c>
      <c r="P511" s="143">
        <f>IFERROR(I511*'Planning sheet'!P1841, 0)</f>
        <v>3301.3577454466381</v>
      </c>
      <c r="Q511" s="143">
        <f>IFERROR(I511*'Planning sheet'!Q1841, 0)</f>
        <v>3295.535245013752</v>
      </c>
      <c r="R511" s="143">
        <f>IFERROR(I511*'Planning sheet'!R1841, 0)</f>
        <v>3301.3577454466381</v>
      </c>
      <c r="S511" s="143">
        <f>IFERROR(I511*'Planning sheet'!S1841, 0)</f>
        <v>3295.535245013752</v>
      </c>
      <c r="T511" s="143">
        <f>IFERROR(I511*'Planning sheet'!T1841, 0)</f>
        <v>3301.3577454466381</v>
      </c>
      <c r="U511" s="143">
        <f>IFERROR(I511*'Planning sheet'!U1841, 0)</f>
        <v>3295.535245013752</v>
      </c>
      <c r="V511" s="143">
        <f>IFERROR(I511*'Planning sheet'!V1841, 0)</f>
        <v>3295.535245013752</v>
      </c>
      <c r="W511" s="143">
        <f>IFERROR(I511*'Planning sheet'!W1841, 0)</f>
        <v>3301.3577454466381</v>
      </c>
    </row>
    <row r="512" spans="1:23" s="136" customFormat="1" x14ac:dyDescent="0.25">
      <c r="A512" s="136">
        <v>700001164</v>
      </c>
      <c r="B512" s="136" t="s">
        <v>581</v>
      </c>
      <c r="C512" s="136" t="s">
        <v>578</v>
      </c>
      <c r="H512" s="142" t="s">
        <v>697</v>
      </c>
      <c r="I512" s="142">
        <v>18.859511622199925</v>
      </c>
      <c r="J512" s="142"/>
      <c r="K512" s="142">
        <v>111664.66</v>
      </c>
      <c r="L512" s="142">
        <f>IFERROR(I512*'Planning sheet'!L1842, 0)</f>
        <v>107430.69964081612</v>
      </c>
      <c r="M512" s="142">
        <f>IFERROR(I512*'Planning sheet'!M1842, 0)</f>
        <v>144951.69801318288</v>
      </c>
      <c r="N512" s="142">
        <f>IFERROR(I512*'Planning sheet'!N1842, 0)</f>
        <v>144956.41289108843</v>
      </c>
      <c r="O512" s="142">
        <f>IFERROR(I512*'Planning sheet'!O1842, 0)</f>
        <v>144946.98313527732</v>
      </c>
      <c r="P512" s="142">
        <f>IFERROR(I512*'Planning sheet'!P1842, 0)</f>
        <v>144951.69801318288</v>
      </c>
      <c r="Q512" s="142">
        <f>IFERROR(I512*'Planning sheet'!Q1842, 0)</f>
        <v>144961.12776899396</v>
      </c>
      <c r="R512" s="142">
        <f>IFERROR(I512*'Planning sheet'!R1842, 0)</f>
        <v>144946.98313527732</v>
      </c>
      <c r="S512" s="142">
        <f>IFERROR(I512*'Planning sheet'!S1842, 0)</f>
        <v>144956.41289108843</v>
      </c>
      <c r="T512" s="142">
        <f>IFERROR(I512*'Planning sheet'!T1842, 0)</f>
        <v>144961.12776899396</v>
      </c>
      <c r="U512" s="142">
        <f>IFERROR(I512*'Planning sheet'!U1842, 0)</f>
        <v>144951.69801318288</v>
      </c>
      <c r="V512" s="142">
        <f>IFERROR(I512*'Planning sheet'!V1842, 0)</f>
        <v>144961.12776899396</v>
      </c>
      <c r="W512" s="142">
        <f>IFERROR(I512*'Planning sheet'!W1842, 0)</f>
        <v>144946.98313527732</v>
      </c>
    </row>
    <row r="513" spans="1:23" ht="15.75" thickBot="1" x14ac:dyDescent="0.3">
      <c r="A513">
        <v>700001164</v>
      </c>
      <c r="B513" t="s">
        <v>581</v>
      </c>
      <c r="C513" t="s">
        <v>578</v>
      </c>
      <c r="H513" s="32" t="s">
        <v>699</v>
      </c>
      <c r="I513" s="32">
        <v>23.290001731545949</v>
      </c>
      <c r="J513" s="32"/>
      <c r="K513" s="32"/>
      <c r="L513" s="32">
        <f>IFERROR(I513*'Planning sheet'!L1844, 0)</f>
        <v>0</v>
      </c>
      <c r="M513" s="32">
        <f>IFERROR(I513*'Planning sheet'!M1844, 0)</f>
        <v>49630.99368992442</v>
      </c>
      <c r="N513" s="32">
        <f>IFERROR(I513*'Planning sheet'!N1844, 0)</f>
        <v>3307.1802458795246</v>
      </c>
      <c r="O513" s="32">
        <f>IFERROR(I513*'Planning sheet'!O1844, 0)</f>
        <v>3283.890244147979</v>
      </c>
      <c r="P513" s="32">
        <f>IFERROR(I513*'Planning sheet'!P1844, 0)</f>
        <v>3307.1802458795246</v>
      </c>
      <c r="Q513" s="32">
        <f>IFERROR(I513*'Planning sheet'!Q1844, 0)</f>
        <v>3307.1802458795246</v>
      </c>
      <c r="R513" s="32">
        <f>IFERROR(I513*'Planning sheet'!R1844, 0)</f>
        <v>3283.890244147979</v>
      </c>
      <c r="S513" s="32">
        <f>IFERROR(I513*'Planning sheet'!S1844, 0)</f>
        <v>3307.1802458795246</v>
      </c>
      <c r="T513" s="32">
        <f>IFERROR(I513*'Planning sheet'!T1844, 0)</f>
        <v>3307.1802458795246</v>
      </c>
      <c r="U513" s="32">
        <f>IFERROR(I513*'Planning sheet'!U1844, 0)</f>
        <v>3283.890244147979</v>
      </c>
      <c r="V513" s="32">
        <f>IFERROR(I513*'Planning sheet'!V1844, 0)</f>
        <v>3307.1802458795246</v>
      </c>
      <c r="W513" s="32">
        <f>IFERROR(I513*'Planning sheet'!W1844, 0)</f>
        <v>3283.890244147979</v>
      </c>
    </row>
    <row r="514" spans="1:23" s="138" customFormat="1" x14ac:dyDescent="0.25">
      <c r="A514" s="138">
        <v>700001929</v>
      </c>
      <c r="B514" s="138">
        <v>0</v>
      </c>
      <c r="C514" s="138" t="s">
        <v>578</v>
      </c>
      <c r="H514" s="143" t="s">
        <v>696</v>
      </c>
      <c r="I514" s="143">
        <v>28.86</v>
      </c>
      <c r="J514" s="143"/>
      <c r="K514" s="143"/>
      <c r="L514" s="143">
        <f>IFERROR(I514*'Planning sheet'!L1846, 0)</f>
        <v>0</v>
      </c>
      <c r="M514" s="143">
        <f>IFERROR(I514*'Planning sheet'!M1846, 0)</f>
        <v>0</v>
      </c>
      <c r="N514" s="143">
        <f>IFERROR(I514*'Planning sheet'!N1846, 0)</f>
        <v>0</v>
      </c>
      <c r="O514" s="143">
        <f>IFERROR(I514*'Planning sheet'!O1846, 0)</f>
        <v>0</v>
      </c>
      <c r="P514" s="143">
        <f>IFERROR(I514*'Planning sheet'!P1846, 0)</f>
        <v>0</v>
      </c>
      <c r="Q514" s="143">
        <f>IFERROR(I514*'Planning sheet'!Q1846, 0)</f>
        <v>0</v>
      </c>
      <c r="R514" s="143">
        <f>IFERROR(I514*'Planning sheet'!R1846, 0)</f>
        <v>0</v>
      </c>
      <c r="S514" s="143">
        <f>IFERROR(I514*'Planning sheet'!S1846, 0)</f>
        <v>0</v>
      </c>
      <c r="T514" s="143">
        <f>IFERROR(I514*'Planning sheet'!T1846, 0)</f>
        <v>0</v>
      </c>
      <c r="U514" s="143">
        <f>IFERROR(I514*'Planning sheet'!U1846, 0)</f>
        <v>0</v>
      </c>
      <c r="V514" s="143">
        <f>IFERROR(I514*'Planning sheet'!V1846, 0)</f>
        <v>0</v>
      </c>
      <c r="W514" s="143">
        <f>IFERROR(I514*'Planning sheet'!W1846, 0)</f>
        <v>0</v>
      </c>
    </row>
    <row r="515" spans="1:23" s="136" customFormat="1" x14ac:dyDescent="0.25">
      <c r="A515" s="136">
        <v>700001929</v>
      </c>
      <c r="B515" s="136">
        <v>0</v>
      </c>
      <c r="C515" s="136" t="s">
        <v>578</v>
      </c>
      <c r="H515" s="142" t="s">
        <v>697</v>
      </c>
      <c r="I515" s="142">
        <v>0</v>
      </c>
      <c r="J515" s="142"/>
      <c r="K515" s="142">
        <v>0</v>
      </c>
      <c r="L515" s="142">
        <f>IFERROR(I515*'Planning sheet'!L1847, 0)</f>
        <v>0</v>
      </c>
      <c r="M515" s="142">
        <f>IFERROR(I515*'Planning sheet'!M1847, 0)</f>
        <v>0</v>
      </c>
      <c r="N515" s="142">
        <f>IFERROR(I515*'Planning sheet'!N1847, 0)</f>
        <v>0</v>
      </c>
      <c r="O515" s="142">
        <f>IFERROR(I515*'Planning sheet'!O1847, 0)</f>
        <v>0</v>
      </c>
      <c r="P515" s="142">
        <f>IFERROR(I515*'Planning sheet'!P1847, 0)</f>
        <v>0</v>
      </c>
      <c r="Q515" s="142">
        <f>IFERROR(I515*'Planning sheet'!Q1847, 0)</f>
        <v>0</v>
      </c>
      <c r="R515" s="142">
        <f>IFERROR(I515*'Planning sheet'!R1847, 0)</f>
        <v>0</v>
      </c>
      <c r="S515" s="142">
        <f>IFERROR(I515*'Planning sheet'!S1847, 0)</f>
        <v>0</v>
      </c>
      <c r="T515" s="142">
        <f>IFERROR(I515*'Planning sheet'!T1847, 0)</f>
        <v>0</v>
      </c>
      <c r="U515" s="142">
        <f>IFERROR(I515*'Planning sheet'!U1847, 0)</f>
        <v>0</v>
      </c>
      <c r="V515" s="142">
        <f>IFERROR(I515*'Planning sheet'!V1847, 0)</f>
        <v>0</v>
      </c>
      <c r="W515" s="142">
        <f>IFERROR(I515*'Planning sheet'!W1847, 0)</f>
        <v>0</v>
      </c>
    </row>
    <row r="516" spans="1:23" ht="15.75" thickBot="1" x14ac:dyDescent="0.3">
      <c r="A516">
        <v>700001929</v>
      </c>
      <c r="B516">
        <v>0</v>
      </c>
      <c r="C516" t="s">
        <v>578</v>
      </c>
      <c r="H516" s="32" t="s">
        <v>699</v>
      </c>
      <c r="I516" s="32">
        <v>28.86</v>
      </c>
      <c r="J516" s="32"/>
      <c r="K516" s="32"/>
      <c r="L516" s="32">
        <f>IFERROR(I516*'Planning sheet'!L1849, 0)</f>
        <v>0</v>
      </c>
      <c r="M516" s="32">
        <f>IFERROR(I516*'Planning sheet'!M1849, 0)</f>
        <v>0</v>
      </c>
      <c r="N516" s="32">
        <f>IFERROR(I516*'Planning sheet'!N1849, 0)</f>
        <v>0</v>
      </c>
      <c r="O516" s="32">
        <f>IFERROR(I516*'Planning sheet'!O1849, 0)</f>
        <v>0</v>
      </c>
      <c r="P516" s="32">
        <f>IFERROR(I516*'Planning sheet'!P1849, 0)</f>
        <v>0</v>
      </c>
      <c r="Q516" s="32">
        <f>IFERROR(I516*'Planning sheet'!Q1849, 0)</f>
        <v>0</v>
      </c>
      <c r="R516" s="32">
        <f>IFERROR(I516*'Planning sheet'!R1849, 0)</f>
        <v>0</v>
      </c>
      <c r="S516" s="32">
        <f>IFERROR(I516*'Planning sheet'!S1849, 0)</f>
        <v>0</v>
      </c>
      <c r="T516" s="32">
        <f>IFERROR(I516*'Planning sheet'!T1849, 0)</f>
        <v>0</v>
      </c>
      <c r="U516" s="32">
        <f>IFERROR(I516*'Planning sheet'!U1849, 0)</f>
        <v>0</v>
      </c>
      <c r="V516" s="32">
        <f>IFERROR(I516*'Planning sheet'!V1849, 0)</f>
        <v>0</v>
      </c>
      <c r="W516" s="32">
        <f>IFERROR(I516*'Planning sheet'!W1849, 0)</f>
        <v>0</v>
      </c>
    </row>
    <row r="517" spans="1:23" s="138" customFormat="1" x14ac:dyDescent="0.25">
      <c r="A517" s="138">
        <v>810007427</v>
      </c>
      <c r="B517" s="138" t="s">
        <v>586</v>
      </c>
      <c r="C517" s="138" t="s">
        <v>587</v>
      </c>
      <c r="H517" s="143" t="s">
        <v>696</v>
      </c>
      <c r="I517" s="143">
        <v>151.25</v>
      </c>
      <c r="J517" s="143"/>
      <c r="K517" s="143"/>
      <c r="L517" s="143">
        <f>IFERROR(I517*'Planning sheet'!L1851, 0)</f>
        <v>0</v>
      </c>
      <c r="M517" s="143">
        <f>IFERROR(I517*'Planning sheet'!M1851, 0)</f>
        <v>0</v>
      </c>
      <c r="N517" s="143">
        <f>IFERROR(I517*'Planning sheet'!N1851, 0)</f>
        <v>0</v>
      </c>
      <c r="O517" s="143">
        <f>IFERROR(I517*'Planning sheet'!O1851, 0)</f>
        <v>0</v>
      </c>
      <c r="P517" s="143">
        <f>IFERROR(I517*'Planning sheet'!P1851, 0)</f>
        <v>0</v>
      </c>
      <c r="Q517" s="143">
        <f>IFERROR(I517*'Planning sheet'!Q1851, 0)</f>
        <v>0</v>
      </c>
      <c r="R517" s="143">
        <f>IFERROR(I517*'Planning sheet'!R1851, 0)</f>
        <v>0</v>
      </c>
      <c r="S517" s="143">
        <f>IFERROR(I517*'Planning sheet'!S1851, 0)</f>
        <v>0</v>
      </c>
      <c r="T517" s="143">
        <f>IFERROR(I517*'Planning sheet'!T1851, 0)</f>
        <v>0</v>
      </c>
      <c r="U517" s="143">
        <f>IFERROR(I517*'Planning sheet'!U1851, 0)</f>
        <v>0</v>
      </c>
      <c r="V517" s="143">
        <f>IFERROR(I517*'Planning sheet'!V1851, 0)</f>
        <v>0</v>
      </c>
      <c r="W517" s="143">
        <f>IFERROR(I517*'Planning sheet'!W1851, 0)</f>
        <v>0</v>
      </c>
    </row>
    <row r="518" spans="1:23" s="136" customFormat="1" x14ac:dyDescent="0.25">
      <c r="A518" s="136">
        <v>810007427</v>
      </c>
      <c r="B518" s="136" t="s">
        <v>586</v>
      </c>
      <c r="C518" s="136" t="s">
        <v>587</v>
      </c>
      <c r="H518" s="142" t="s">
        <v>697</v>
      </c>
      <c r="I518" s="142">
        <v>151.25</v>
      </c>
      <c r="J518" s="142"/>
      <c r="K518" s="142">
        <v>907.5</v>
      </c>
      <c r="L518" s="142">
        <f>IFERROR(I518*'Planning sheet'!L1852, 0)</f>
        <v>907.5</v>
      </c>
      <c r="M518" s="142">
        <f>IFERROR(I518*'Planning sheet'!M1852, 0)</f>
        <v>907.5</v>
      </c>
      <c r="N518" s="142">
        <f>IFERROR(I518*'Planning sheet'!N1852, 0)</f>
        <v>907.5</v>
      </c>
      <c r="O518" s="142">
        <f>IFERROR(I518*'Planning sheet'!O1852, 0)</f>
        <v>907.5</v>
      </c>
      <c r="P518" s="142">
        <f>IFERROR(I518*'Planning sheet'!P1852, 0)</f>
        <v>907.5</v>
      </c>
      <c r="Q518" s="142">
        <f>IFERROR(I518*'Planning sheet'!Q1852, 0)</f>
        <v>907.5</v>
      </c>
      <c r="R518" s="142">
        <f>IFERROR(I518*'Planning sheet'!R1852, 0)</f>
        <v>907.5</v>
      </c>
      <c r="S518" s="142">
        <f>IFERROR(I518*'Planning sheet'!S1852, 0)</f>
        <v>907.5</v>
      </c>
      <c r="T518" s="142">
        <f>IFERROR(I518*'Planning sheet'!T1852, 0)</f>
        <v>907.5</v>
      </c>
      <c r="U518" s="142">
        <f>IFERROR(I518*'Planning sheet'!U1852, 0)</f>
        <v>907.5</v>
      </c>
      <c r="V518" s="142">
        <f>IFERROR(I518*'Planning sheet'!V1852, 0)</f>
        <v>907.5</v>
      </c>
      <c r="W518" s="142">
        <f>IFERROR(I518*'Planning sheet'!W1852, 0)</f>
        <v>907.5</v>
      </c>
    </row>
    <row r="519" spans="1:23" ht="15.75" thickBot="1" x14ac:dyDescent="0.3">
      <c r="A519">
        <v>810007427</v>
      </c>
      <c r="B519" t="s">
        <v>586</v>
      </c>
      <c r="C519" t="s">
        <v>587</v>
      </c>
      <c r="H519" s="32" t="s">
        <v>699</v>
      </c>
      <c r="I519" s="32">
        <v>151.25</v>
      </c>
      <c r="J519" s="32"/>
      <c r="K519" s="32"/>
      <c r="L519" s="32">
        <f>IFERROR(I519*'Planning sheet'!L1854, 0)</f>
        <v>0</v>
      </c>
      <c r="M519" s="32">
        <f>IFERROR(I519*'Planning sheet'!M1854, 0)</f>
        <v>0</v>
      </c>
      <c r="N519" s="32">
        <f>IFERROR(I519*'Planning sheet'!N1854, 0)</f>
        <v>0</v>
      </c>
      <c r="O519" s="32">
        <f>IFERROR(I519*'Planning sheet'!O1854, 0)</f>
        <v>0</v>
      </c>
      <c r="P519" s="32">
        <f>IFERROR(I519*'Planning sheet'!P1854, 0)</f>
        <v>0</v>
      </c>
      <c r="Q519" s="32">
        <f>IFERROR(I519*'Planning sheet'!Q1854, 0)</f>
        <v>0</v>
      </c>
      <c r="R519" s="32">
        <f>IFERROR(I519*'Planning sheet'!R1854, 0)</f>
        <v>0</v>
      </c>
      <c r="S519" s="32">
        <f>IFERROR(I519*'Planning sheet'!S1854, 0)</f>
        <v>0</v>
      </c>
      <c r="T519" s="32">
        <f>IFERROR(I519*'Planning sheet'!T1854, 0)</f>
        <v>0</v>
      </c>
      <c r="U519" s="32">
        <f>IFERROR(I519*'Planning sheet'!U1854, 0)</f>
        <v>0</v>
      </c>
      <c r="V519" s="32">
        <f>IFERROR(I519*'Planning sheet'!V1854, 0)</f>
        <v>0</v>
      </c>
      <c r="W519" s="32">
        <f>IFERROR(I519*'Planning sheet'!W1854, 0)</f>
        <v>0</v>
      </c>
    </row>
    <row r="520" spans="1:23" s="138" customFormat="1" x14ac:dyDescent="0.25">
      <c r="A520" s="138">
        <v>900000099</v>
      </c>
      <c r="B520" s="138" t="s">
        <v>589</v>
      </c>
      <c r="C520" s="138" t="s">
        <v>587</v>
      </c>
      <c r="H520" s="143" t="s">
        <v>696</v>
      </c>
      <c r="I520" s="143">
        <v>0</v>
      </c>
      <c r="J520" s="143"/>
      <c r="K520" s="143"/>
      <c r="L520" s="143">
        <f>IFERROR(I520*'Planning sheet'!L1856, 0)</f>
        <v>0</v>
      </c>
      <c r="M520" s="143">
        <f>IFERROR(I520*'Planning sheet'!M1856, 0)</f>
        <v>0</v>
      </c>
      <c r="N520" s="143">
        <f>IFERROR(I520*'Planning sheet'!N1856, 0)</f>
        <v>0</v>
      </c>
      <c r="O520" s="143">
        <f>IFERROR(I520*'Planning sheet'!O1856, 0)</f>
        <v>0</v>
      </c>
      <c r="P520" s="143">
        <f>IFERROR(I520*'Planning sheet'!P1856, 0)</f>
        <v>0</v>
      </c>
      <c r="Q520" s="143">
        <f>IFERROR(I520*'Planning sheet'!Q1856, 0)</f>
        <v>0</v>
      </c>
      <c r="R520" s="143">
        <f>IFERROR(I520*'Planning sheet'!R1856, 0)</f>
        <v>0</v>
      </c>
      <c r="S520" s="143">
        <f>IFERROR(I520*'Planning sheet'!S1856, 0)</f>
        <v>0</v>
      </c>
      <c r="T520" s="143">
        <f>IFERROR(I520*'Planning sheet'!T1856, 0)</f>
        <v>0</v>
      </c>
      <c r="U520" s="143">
        <f>IFERROR(I520*'Planning sheet'!U1856, 0)</f>
        <v>0</v>
      </c>
      <c r="V520" s="143">
        <f>IFERROR(I520*'Planning sheet'!V1856, 0)</f>
        <v>0</v>
      </c>
      <c r="W520" s="143">
        <f>IFERROR(I520*'Planning sheet'!W1856, 0)</f>
        <v>0</v>
      </c>
    </row>
    <row r="521" spans="1:23" s="136" customFormat="1" x14ac:dyDescent="0.25">
      <c r="A521" s="136">
        <v>900000099</v>
      </c>
      <c r="B521" s="136" t="s">
        <v>589</v>
      </c>
      <c r="C521" s="136" t="s">
        <v>587</v>
      </c>
      <c r="H521" s="142" t="s">
        <v>697</v>
      </c>
      <c r="I521" s="142">
        <v>0</v>
      </c>
      <c r="J521" s="142"/>
      <c r="K521" s="142">
        <v>0</v>
      </c>
      <c r="L521" s="142">
        <f>IFERROR(I521*'Planning sheet'!L1857, 0)</f>
        <v>0</v>
      </c>
      <c r="M521" s="142">
        <f>IFERROR(I521*'Planning sheet'!M1857, 0)</f>
        <v>0</v>
      </c>
      <c r="N521" s="142">
        <f>IFERROR(I521*'Planning sheet'!N1857, 0)</f>
        <v>0</v>
      </c>
      <c r="O521" s="142">
        <f>IFERROR(I521*'Planning sheet'!O1857, 0)</f>
        <v>0</v>
      </c>
      <c r="P521" s="142">
        <f>IFERROR(I521*'Planning sheet'!P1857, 0)</f>
        <v>0</v>
      </c>
      <c r="Q521" s="142">
        <f>IFERROR(I521*'Planning sheet'!Q1857, 0)</f>
        <v>0</v>
      </c>
      <c r="R521" s="142">
        <f>IFERROR(I521*'Planning sheet'!R1857, 0)</f>
        <v>0</v>
      </c>
      <c r="S521" s="142">
        <f>IFERROR(I521*'Planning sheet'!S1857, 0)</f>
        <v>0</v>
      </c>
      <c r="T521" s="142">
        <f>IFERROR(I521*'Planning sheet'!T1857, 0)</f>
        <v>0</v>
      </c>
      <c r="U521" s="142">
        <f>IFERROR(I521*'Planning sheet'!U1857, 0)</f>
        <v>0</v>
      </c>
      <c r="V521" s="142">
        <f>IFERROR(I521*'Planning sheet'!V1857, 0)</f>
        <v>0</v>
      </c>
      <c r="W521" s="142">
        <f>IFERROR(I521*'Planning sheet'!W1857, 0)</f>
        <v>0</v>
      </c>
    </row>
    <row r="522" spans="1:23" ht="15.75" thickBot="1" x14ac:dyDescent="0.3">
      <c r="A522">
        <v>900000099</v>
      </c>
      <c r="B522" t="s">
        <v>589</v>
      </c>
      <c r="C522" t="s">
        <v>587</v>
      </c>
      <c r="H522" s="32" t="s">
        <v>699</v>
      </c>
      <c r="I522" s="32">
        <v>0</v>
      </c>
      <c r="J522" s="32"/>
      <c r="K522" s="32"/>
      <c r="L522" s="32">
        <f>IFERROR(I522*'Planning sheet'!L1859, 0)</f>
        <v>0</v>
      </c>
      <c r="M522" s="32">
        <f>IFERROR(I522*'Planning sheet'!M1859, 0)</f>
        <v>0</v>
      </c>
      <c r="N522" s="32">
        <f>IFERROR(I522*'Planning sheet'!N1859, 0)</f>
        <v>0</v>
      </c>
      <c r="O522" s="32">
        <f>IFERROR(I522*'Planning sheet'!O1859, 0)</f>
        <v>0</v>
      </c>
      <c r="P522" s="32">
        <f>IFERROR(I522*'Planning sheet'!P1859, 0)</f>
        <v>0</v>
      </c>
      <c r="Q522" s="32">
        <f>IFERROR(I522*'Planning sheet'!Q1859, 0)</f>
        <v>0</v>
      </c>
      <c r="R522" s="32">
        <f>IFERROR(I522*'Planning sheet'!R1859, 0)</f>
        <v>0</v>
      </c>
      <c r="S522" s="32">
        <f>IFERROR(I522*'Planning sheet'!S1859, 0)</f>
        <v>0</v>
      </c>
      <c r="T522" s="32">
        <f>IFERROR(I522*'Planning sheet'!T1859, 0)</f>
        <v>0</v>
      </c>
      <c r="U522" s="32">
        <f>IFERROR(I522*'Planning sheet'!U1859, 0)</f>
        <v>0</v>
      </c>
      <c r="V522" s="32">
        <f>IFERROR(I522*'Planning sheet'!V1859, 0)</f>
        <v>0</v>
      </c>
      <c r="W522" s="32">
        <f>IFERROR(I522*'Planning sheet'!W1859, 0)</f>
        <v>0</v>
      </c>
    </row>
    <row r="523" spans="1:23" s="138" customFormat="1" x14ac:dyDescent="0.25">
      <c r="A523" s="138" t="s">
        <v>594</v>
      </c>
      <c r="B523" s="138" t="s">
        <v>595</v>
      </c>
      <c r="C523" s="138" t="s">
        <v>596</v>
      </c>
      <c r="D523" s="138" t="s">
        <v>597</v>
      </c>
      <c r="E523" s="138">
        <v>0</v>
      </c>
      <c r="F523" s="138">
        <v>0</v>
      </c>
      <c r="G523" s="138">
        <v>0</v>
      </c>
      <c r="H523" s="140" t="s">
        <v>705</v>
      </c>
      <c r="I523" s="140">
        <v>4.8499999999999996</v>
      </c>
      <c r="J523" s="140"/>
      <c r="K523" s="140"/>
      <c r="L523" s="140">
        <f>IFERROR(I523*'Planning sheet'!L1861, 0)</f>
        <v>451.74285714285713</v>
      </c>
      <c r="M523" s="140">
        <f>IFERROR(I523*'Planning sheet'!M1861, 0)</f>
        <v>435.1142857142857</v>
      </c>
      <c r="N523" s="140">
        <f>IFERROR(I523*'Planning sheet'!N1861, 0)</f>
        <v>451.74285714285713</v>
      </c>
      <c r="O523" s="140">
        <f>IFERROR(I523*'Planning sheet'!O1861, 0)</f>
        <v>462.82857142857148</v>
      </c>
      <c r="P523" s="140">
        <f>IFERROR(I523*'Planning sheet'!P1861, 0)</f>
        <v>389.3857142857143</v>
      </c>
      <c r="Q523" s="140">
        <f>IFERROR(I523*'Planning sheet'!Q1861, 0)</f>
        <v>460.05714285714294</v>
      </c>
      <c r="R523" s="140">
        <f>IFERROR(I523*'Planning sheet'!R1861, 0)</f>
        <v>523.80000000000007</v>
      </c>
      <c r="S523" s="140">
        <f>IFERROR(I523*'Planning sheet'!S1861, 0)</f>
        <v>458.67142857142858</v>
      </c>
      <c r="T523" s="140">
        <f>IFERROR(I523*'Planning sheet'!T1861, 0)</f>
        <v>461.44285714285724</v>
      </c>
      <c r="U523" s="140">
        <f>IFERROR(I523*'Planning sheet'!U1861, 0)</f>
        <v>461.44285714285724</v>
      </c>
      <c r="V523" s="140">
        <f>IFERROR(I523*'Planning sheet'!V1861, 0)</f>
        <v>464.21428571428578</v>
      </c>
      <c r="W523" s="140">
        <f>IFERROR(I523*'Planning sheet'!W1861, 0)</f>
        <v>462.82857142857142</v>
      </c>
    </row>
    <row r="524" spans="1:23" x14ac:dyDescent="0.25">
      <c r="A524" t="s">
        <v>598</v>
      </c>
      <c r="B524" t="s">
        <v>599</v>
      </c>
      <c r="C524" t="s">
        <v>600</v>
      </c>
      <c r="D524" t="s">
        <v>597</v>
      </c>
      <c r="E524">
        <v>0</v>
      </c>
      <c r="F524">
        <v>0</v>
      </c>
      <c r="G524">
        <v>0</v>
      </c>
      <c r="H524" s="32" t="s">
        <v>705</v>
      </c>
      <c r="I524" s="32">
        <v>3.62</v>
      </c>
      <c r="J524" s="32"/>
      <c r="K524" s="32"/>
      <c r="L524" s="32">
        <f>IFERROR(I524*'Planning sheet'!L1864, 0)</f>
        <v>442.05421980170365</v>
      </c>
      <c r="M524" s="32">
        <f>IFERROR(I524*'Planning sheet'!M1864, 0)</f>
        <v>173.94726839826842</v>
      </c>
      <c r="N524" s="32">
        <f>IFERROR(I524*'Planning sheet'!N1864, 0)</f>
        <v>229.73418470418471</v>
      </c>
      <c r="O524" s="32">
        <f>IFERROR(I524*'Planning sheet'!O1864, 0)</f>
        <v>243.73856998556994</v>
      </c>
      <c r="P524" s="32">
        <f>IFERROR(I524*'Planning sheet'!P1864, 0)</f>
        <v>271.68021645021651</v>
      </c>
      <c r="Q524" s="32">
        <f>IFERROR(I524*'Planning sheet'!Q1864, 0)</f>
        <v>240.26509379509378</v>
      </c>
      <c r="R524" s="32">
        <f>IFERROR(I524*'Planning sheet'!R1864, 0)</f>
        <v>237.82672899501932</v>
      </c>
      <c r="S524" s="32">
        <f>IFERROR(I524*'Planning sheet'!S1864, 0)</f>
        <v>267.57023665223664</v>
      </c>
      <c r="T524" s="32">
        <f>IFERROR(I524*'Planning sheet'!T1864, 0)</f>
        <v>185.07602597402598</v>
      </c>
      <c r="U524" s="32">
        <f>IFERROR(I524*'Planning sheet'!U1864, 0)</f>
        <v>292.98937518037519</v>
      </c>
      <c r="V524" s="32">
        <f>IFERROR(I524*'Planning sheet'!V1864, 0)</f>
        <v>261.52567243867247</v>
      </c>
      <c r="W524" s="32">
        <f>IFERROR(I524*'Planning sheet'!W1864, 0)</f>
        <v>274.5101370851371</v>
      </c>
    </row>
    <row r="525" spans="1:23" x14ac:dyDescent="0.25">
      <c r="A525" t="s">
        <v>601</v>
      </c>
      <c r="B525" t="s">
        <v>602</v>
      </c>
      <c r="C525" t="s">
        <v>603</v>
      </c>
      <c r="D525" t="s">
        <v>597</v>
      </c>
      <c r="E525">
        <v>0</v>
      </c>
      <c r="F525">
        <v>0</v>
      </c>
      <c r="G525">
        <v>0</v>
      </c>
      <c r="H525" s="32" t="s">
        <v>705</v>
      </c>
      <c r="I525" s="32">
        <v>2.15</v>
      </c>
      <c r="J525" s="32"/>
      <c r="K525" s="32"/>
      <c r="L525" s="32">
        <f>IFERROR(I525*'Planning sheet'!L1867, 0)</f>
        <v>227.79027113237638</v>
      </c>
      <c r="M525" s="32">
        <f>IFERROR(I525*'Planning sheet'!M1867, 0)</f>
        <v>263.35601788562315</v>
      </c>
      <c r="N525" s="32">
        <f>IFERROR(I525*'Planning sheet'!N1867, 0)</f>
        <v>235.00592390066075</v>
      </c>
      <c r="O525" s="32">
        <f>IFERROR(I525*'Planning sheet'!O1867, 0)</f>
        <v>276.08628104351789</v>
      </c>
      <c r="P525" s="32">
        <f>IFERROR(I525*'Planning sheet'!P1867, 0)</f>
        <v>245.43935121895652</v>
      </c>
      <c r="Q525" s="32">
        <f>IFERROR(I525*'Planning sheet'!Q1867, 0)</f>
        <v>254.58628104351789</v>
      </c>
      <c r="R525" s="32">
        <f>IFERROR(I525*'Planning sheet'!R1867, 0)</f>
        <v>238.27268455228983</v>
      </c>
      <c r="S525" s="32">
        <f>IFERROR(I525*'Planning sheet'!S1867, 0)</f>
        <v>255.4821143768512</v>
      </c>
      <c r="T525" s="32">
        <f>IFERROR(I525*'Planning sheet'!T1867, 0)</f>
        <v>186.05839883800408</v>
      </c>
      <c r="U525" s="32">
        <f>IFERROR(I525*'Planning sheet'!U1867, 0)</f>
        <v>254.58628104351789</v>
      </c>
      <c r="V525" s="32">
        <f>IFERROR(I525*'Planning sheet'!V1867, 0)</f>
        <v>239.22913818637502</v>
      </c>
      <c r="W525" s="32">
        <f>IFERROR(I525*'Planning sheet'!W1867, 0)</f>
        <v>255.16554169514697</v>
      </c>
    </row>
    <row r="526" spans="1:23" x14ac:dyDescent="0.25">
      <c r="A526" t="s">
        <v>604</v>
      </c>
      <c r="B526" t="s">
        <v>605</v>
      </c>
      <c r="C526" t="s">
        <v>606</v>
      </c>
      <c r="D526" t="s">
        <v>597</v>
      </c>
      <c r="E526">
        <v>0</v>
      </c>
      <c r="F526">
        <v>0</v>
      </c>
      <c r="G526">
        <v>0</v>
      </c>
      <c r="H526" s="32" t="s">
        <v>705</v>
      </c>
      <c r="I526" s="32">
        <v>1.42</v>
      </c>
      <c r="J526" s="32"/>
      <c r="K526" s="32"/>
      <c r="L526" s="32">
        <f>IFERROR(I526*'Planning sheet'!L1870, 0)</f>
        <v>68.337499999999991</v>
      </c>
      <c r="M526" s="32">
        <f>IFERROR(I526*'Planning sheet'!M1870, 0)</f>
        <v>80.762500000000003</v>
      </c>
      <c r="N526" s="32">
        <f>IFERROR(I526*'Planning sheet'!N1870, 0)</f>
        <v>90.229166666666671</v>
      </c>
      <c r="O526" s="32">
        <f>IFERROR(I526*'Planning sheet'!O1870, 0)</f>
        <v>93.779166666666669</v>
      </c>
      <c r="P526" s="32">
        <f>IFERROR(I526*'Planning sheet'!P1870, 0)</f>
        <v>90.229166666666671</v>
      </c>
      <c r="Q526" s="32">
        <f>IFERROR(I526*'Planning sheet'!Q1870, 0)</f>
        <v>92.595833333333346</v>
      </c>
      <c r="R526" s="32">
        <f>IFERROR(I526*'Planning sheet'!R1870, 0)</f>
        <v>91.412499999999994</v>
      </c>
      <c r="S526" s="32">
        <f>IFERROR(I526*'Planning sheet'!S1870, 0)</f>
        <v>89.933333333333337</v>
      </c>
      <c r="T526" s="32">
        <f>IFERROR(I526*'Planning sheet'!T1870, 0)</f>
        <v>90.229166666666671</v>
      </c>
      <c r="U526" s="32">
        <f>IFERROR(I526*'Planning sheet'!U1870, 0)</f>
        <v>93.779166666666669</v>
      </c>
      <c r="V526" s="32">
        <f>IFERROR(I526*'Planning sheet'!V1870, 0)</f>
        <v>90.229166666666671</v>
      </c>
      <c r="W526" s="32">
        <f>IFERROR(I526*'Planning sheet'!W1870, 0)</f>
        <v>92.595833333333346</v>
      </c>
    </row>
    <row r="527" spans="1:23" x14ac:dyDescent="0.25">
      <c r="A527" t="s">
        <v>607</v>
      </c>
      <c r="B527" t="s">
        <v>608</v>
      </c>
      <c r="C527" t="s">
        <v>609</v>
      </c>
      <c r="D527" t="s">
        <v>610</v>
      </c>
      <c r="E527">
        <v>0</v>
      </c>
      <c r="F527">
        <v>0</v>
      </c>
      <c r="G527">
        <v>0</v>
      </c>
      <c r="H527" s="32" t="s">
        <v>705</v>
      </c>
      <c r="I527" s="32">
        <v>448.05</v>
      </c>
      <c r="J527" s="32"/>
      <c r="K527" s="32"/>
      <c r="L527" s="32">
        <f>IFERROR(I527*'Planning sheet'!L1873, 0)</f>
        <v>145713.65217391305</v>
      </c>
      <c r="M527" s="32">
        <f>IFERROR(I527*'Planning sheet'!M1873, 0)</f>
        <v>147939.98757763975</v>
      </c>
      <c r="N527" s="32">
        <f>IFERROR(I527*'Planning sheet'!N1873, 0)</f>
        <v>148635.71739130435</v>
      </c>
      <c r="O527" s="32">
        <f>IFERROR(I527*'Planning sheet'!O1873, 0)</f>
        <v>148747.03416149071</v>
      </c>
      <c r="P527" s="32">
        <f>IFERROR(I527*'Planning sheet'!P1873, 0)</f>
        <v>147828.67080745343</v>
      </c>
      <c r="Q527" s="32">
        <f>IFERROR(I527*'Planning sheet'!Q1873, 0)</f>
        <v>148162.62111801244</v>
      </c>
      <c r="R527" s="32">
        <f>IFERROR(I527*'Planning sheet'!R1873, 0)</f>
        <v>148468.74223602487</v>
      </c>
      <c r="S527" s="32">
        <f>IFERROR(I527*'Planning sheet'!S1873, 0)</f>
        <v>148162.62111801244</v>
      </c>
      <c r="T527" s="32">
        <f>IFERROR(I527*'Planning sheet'!T1873, 0)</f>
        <v>148162.62111801244</v>
      </c>
      <c r="U527" s="32">
        <f>IFERROR(I527*'Planning sheet'!U1873, 0)</f>
        <v>148106.96273291926</v>
      </c>
      <c r="V527" s="32">
        <f>IFERROR(I527*'Planning sheet'!V1873, 0)</f>
        <v>148106.96273291926</v>
      </c>
      <c r="W527" s="32">
        <f>IFERROR(I527*'Planning sheet'!W1873, 0)</f>
        <v>148106.96273291926</v>
      </c>
    </row>
    <row r="528" spans="1:23" x14ac:dyDescent="0.25">
      <c r="A528" t="s">
        <v>611</v>
      </c>
      <c r="B528" t="s">
        <v>612</v>
      </c>
      <c r="C528" t="s">
        <v>613</v>
      </c>
      <c r="D528" t="s">
        <v>610</v>
      </c>
      <c r="E528">
        <v>0</v>
      </c>
      <c r="F528">
        <v>0</v>
      </c>
      <c r="G528">
        <v>0</v>
      </c>
      <c r="H528" s="32" t="s">
        <v>705</v>
      </c>
      <c r="I528" s="32">
        <v>679.91</v>
      </c>
      <c r="J528" s="32"/>
      <c r="K528" s="32"/>
      <c r="L528" s="32">
        <f>IFERROR(I528*'Planning sheet'!L1876, 0)</f>
        <v>93049.793993855608</v>
      </c>
      <c r="M528" s="32">
        <f>IFERROR(I528*'Planning sheet'!M1876, 0)</f>
        <v>131445.7044873272</v>
      </c>
      <c r="N528" s="32">
        <f>IFERROR(I528*'Planning sheet'!N1876, 0)</f>
        <v>135178.84232488481</v>
      </c>
      <c r="O528" s="32">
        <f>IFERROR(I528*'Planning sheet'!O1876, 0)</f>
        <v>201973.23541417051</v>
      </c>
      <c r="P528" s="32">
        <f>IFERROR(I528*'Planning sheet'!P1876, 0)</f>
        <v>198909.72777411839</v>
      </c>
      <c r="Q528" s="32">
        <f>IFERROR(I528*'Planning sheet'!Q1876, 0)</f>
        <v>199753.39260982268</v>
      </c>
      <c r="R528" s="32">
        <f>IFERROR(I528*'Planning sheet'!R1876, 0)</f>
        <v>202176.25822938789</v>
      </c>
      <c r="S528" s="32">
        <f>IFERROR(I528*'Planning sheet'!S1876, 0)</f>
        <v>193193.73917504007</v>
      </c>
      <c r="T528" s="32">
        <f>IFERROR(I528*'Planning sheet'!T1876, 0)</f>
        <v>198282.56689553696</v>
      </c>
      <c r="U528" s="32">
        <f>IFERROR(I528*'Planning sheet'!U1876, 0)</f>
        <v>201697.97593202768</v>
      </c>
      <c r="V528" s="32">
        <f>IFERROR(I528*'Planning sheet'!V1876, 0)</f>
        <v>199794.22793202766</v>
      </c>
      <c r="W528" s="32">
        <f>IFERROR(I528*'Planning sheet'!W1876, 0)</f>
        <v>194092.25322054699</v>
      </c>
    </row>
    <row r="529" spans="1:23" x14ac:dyDescent="0.25">
      <c r="A529" t="s">
        <v>614</v>
      </c>
      <c r="B529" t="s">
        <v>615</v>
      </c>
      <c r="C529" t="s">
        <v>616</v>
      </c>
      <c r="D529" t="s">
        <v>610</v>
      </c>
      <c r="E529">
        <v>0</v>
      </c>
      <c r="F529">
        <v>0</v>
      </c>
      <c r="G529">
        <v>0</v>
      </c>
      <c r="H529" s="32" t="s">
        <v>705</v>
      </c>
      <c r="I529" s="32">
        <v>49.39</v>
      </c>
      <c r="J529" s="32"/>
      <c r="K529" s="32"/>
      <c r="L529" s="32">
        <f>IFERROR(I529*'Planning sheet'!L1879, 0)</f>
        <v>15493.480175824177</v>
      </c>
      <c r="M529" s="32">
        <f>IFERROR(I529*'Planning sheet'!M1879, 0)</f>
        <v>6623.2532747252735</v>
      </c>
      <c r="N529" s="32">
        <f>IFERROR(I529*'Planning sheet'!N1879, 0)</f>
        <v>7158.6191648351642</v>
      </c>
      <c r="O529" s="32">
        <f>IFERROR(I529*'Planning sheet'!O1879, 0)</f>
        <v>7291.9178901098894</v>
      </c>
      <c r="P529" s="32">
        <f>IFERROR(I529*'Planning sheet'!P1879, 0)</f>
        <v>7348.1465054945047</v>
      </c>
      <c r="Q529" s="32">
        <f>IFERROR(I529*'Planning sheet'!Q1879, 0)</f>
        <v>7409.1512967032968</v>
      </c>
      <c r="R529" s="32">
        <f>IFERROR(I529*'Planning sheet'!R1879, 0)</f>
        <v>7367.2512087912082</v>
      </c>
      <c r="S529" s="32">
        <f>IFERROR(I529*'Planning sheet'!S1879, 0)</f>
        <v>7513.1416703296691</v>
      </c>
      <c r="T529" s="32">
        <f>IFERROR(I529*'Planning sheet'!T1879, 0)</f>
        <v>7364.2118241758226</v>
      </c>
      <c r="U529" s="32">
        <f>IFERROR(I529*'Planning sheet'!U1879, 0)</f>
        <v>7252.6229890109889</v>
      </c>
      <c r="V529" s="32">
        <f>IFERROR(I529*'Planning sheet'!V1879, 0)</f>
        <v>7326.436615384614</v>
      </c>
      <c r="W529" s="32">
        <f>IFERROR(I529*'Planning sheet'!W1879, 0)</f>
        <v>7285.8391208791199</v>
      </c>
    </row>
    <row r="530" spans="1:23" x14ac:dyDescent="0.25">
      <c r="A530" t="s">
        <v>617</v>
      </c>
      <c r="B530" t="s">
        <v>618</v>
      </c>
      <c r="C530" t="s">
        <v>619</v>
      </c>
      <c r="D530" t="s">
        <v>610</v>
      </c>
      <c r="E530">
        <v>0</v>
      </c>
      <c r="F530">
        <v>0</v>
      </c>
      <c r="G530">
        <v>0</v>
      </c>
      <c r="H530" s="32" t="s">
        <v>705</v>
      </c>
      <c r="I530" s="32">
        <v>49.48</v>
      </c>
      <c r="J530" s="32"/>
      <c r="K530" s="32"/>
      <c r="L530" s="32">
        <f>IFERROR(I530*'Planning sheet'!L1882, 0)</f>
        <v>7347.8585396825392</v>
      </c>
      <c r="M530" s="32">
        <f>IFERROR(I530*'Planning sheet'!M1882, 0)</f>
        <v>7544.8360634920627</v>
      </c>
      <c r="N530" s="32">
        <f>IFERROR(I530*'Planning sheet'!N1882, 0)</f>
        <v>7940.2833650793646</v>
      </c>
      <c r="O530" s="32">
        <f>IFERROR(I530*'Planning sheet'!O1882, 0)</f>
        <v>9092.3034285714293</v>
      </c>
      <c r="P530" s="32">
        <f>IFERROR(I530*'Planning sheet'!P1882, 0)</f>
        <v>8943.0780317460321</v>
      </c>
      <c r="Q530" s="32">
        <f>IFERROR(I530*'Planning sheet'!Q1882, 0)</f>
        <v>8977.3998730158728</v>
      </c>
      <c r="R530" s="32">
        <f>IFERROR(I530*'Planning sheet'!R1882, 0)</f>
        <v>9031.1210158730155</v>
      </c>
      <c r="S530" s="32">
        <f>IFERROR(I530*'Planning sheet'!S1882, 0)</f>
        <v>8762.5153015873002</v>
      </c>
      <c r="T530" s="32">
        <f>IFERROR(I530*'Planning sheet'!T1882, 0)</f>
        <v>8920.6942222222206</v>
      </c>
      <c r="U530" s="32">
        <f>IFERROR(I530*'Planning sheet'!U1882, 0)</f>
        <v>8958.0005714285708</v>
      </c>
      <c r="V530" s="32">
        <f>IFERROR(I530*'Planning sheet'!V1882, 0)</f>
        <v>8898.3104126984126</v>
      </c>
      <c r="W530" s="32">
        <f>IFERROR(I530*'Planning sheet'!W1882, 0)</f>
        <v>8711.7786666666652</v>
      </c>
    </row>
    <row r="531" spans="1:23" x14ac:dyDescent="0.25">
      <c r="A531" t="s">
        <v>620</v>
      </c>
      <c r="B531" t="s">
        <v>621</v>
      </c>
      <c r="C531" t="s">
        <v>622</v>
      </c>
      <c r="D531" t="s">
        <v>610</v>
      </c>
      <c r="E531">
        <v>0</v>
      </c>
      <c r="F531">
        <v>0</v>
      </c>
      <c r="G531">
        <v>0</v>
      </c>
      <c r="H531" s="32" t="s">
        <v>705</v>
      </c>
      <c r="I531" s="32">
        <v>10.66</v>
      </c>
      <c r="J531" s="32"/>
      <c r="K531" s="32"/>
      <c r="L531" s="32">
        <f>IFERROR(I531*'Planning sheet'!L1885, 0)</f>
        <v>325.89142857142861</v>
      </c>
      <c r="M531" s="32">
        <f>IFERROR(I531*'Planning sheet'!M1885, 0)</f>
        <v>143.14857142857144</v>
      </c>
      <c r="N531" s="32">
        <f>IFERROR(I531*'Planning sheet'!N1885, 0)</f>
        <v>148.22476190476192</v>
      </c>
      <c r="O531" s="32">
        <f>IFERROR(I531*'Planning sheet'!O1885, 0)</f>
        <v>149.24</v>
      </c>
      <c r="P531" s="32">
        <f>IFERROR(I531*'Planning sheet'!P1885, 0)</f>
        <v>154.82380952380953</v>
      </c>
      <c r="Q531" s="32">
        <f>IFERROR(I531*'Planning sheet'!Q1885, 0)</f>
        <v>142.6409523809524</v>
      </c>
      <c r="R531" s="32">
        <f>IFERROR(I531*'Planning sheet'!R1885, 0)</f>
        <v>141.62571428571431</v>
      </c>
      <c r="S531" s="32">
        <f>IFERROR(I531*'Planning sheet'!S1885, 0)</f>
        <v>142.6409523809524</v>
      </c>
      <c r="T531" s="32">
        <f>IFERROR(I531*'Planning sheet'!T1885, 0)</f>
        <v>142.6409523809524</v>
      </c>
      <c r="U531" s="32">
        <f>IFERROR(I531*'Planning sheet'!U1885, 0)</f>
        <v>145.68666666666667</v>
      </c>
      <c r="V531" s="32">
        <f>IFERROR(I531*'Planning sheet'!V1885, 0)</f>
        <v>146.70190476190479</v>
      </c>
      <c r="W531" s="32">
        <f>IFERROR(I531*'Planning sheet'!W1885, 0)</f>
        <v>144.67142857142858</v>
      </c>
    </row>
    <row r="532" spans="1:23" x14ac:dyDescent="0.25">
      <c r="A532" t="s">
        <v>623</v>
      </c>
      <c r="B532" t="s">
        <v>624</v>
      </c>
      <c r="C532" t="s">
        <v>625</v>
      </c>
      <c r="D532" t="s">
        <v>610</v>
      </c>
      <c r="E532">
        <v>0</v>
      </c>
      <c r="F532">
        <v>0</v>
      </c>
      <c r="G532">
        <v>0</v>
      </c>
      <c r="H532" s="32" t="s">
        <v>705</v>
      </c>
      <c r="I532" s="32">
        <v>98.93</v>
      </c>
      <c r="J532" s="32"/>
      <c r="K532" s="32"/>
      <c r="L532" s="32">
        <f>IFERROR(I532*'Planning sheet'!L1888, 0)</f>
        <v>13093.676470588236</v>
      </c>
      <c r="M532" s="32">
        <f>IFERROR(I532*'Planning sheet'!M1888, 0)</f>
        <v>11832.803921568629</v>
      </c>
      <c r="N532" s="32">
        <f>IFERROR(I532*'Planning sheet'!N1888, 0)</f>
        <v>13190.666666666668</v>
      </c>
      <c r="O532" s="32">
        <f>IFERROR(I532*'Planning sheet'!O1888, 0)</f>
        <v>12705.715686274511</v>
      </c>
      <c r="P532" s="32">
        <f>IFERROR(I532*'Planning sheet'!P1888, 0)</f>
        <v>19010.078431372553</v>
      </c>
      <c r="Q532" s="32">
        <f>IFERROR(I532*'Planning sheet'!Q1888, 0)</f>
        <v>20539.53921568628</v>
      </c>
      <c r="R532" s="32">
        <f>IFERROR(I532*'Planning sheet'!R1888, 0)</f>
        <v>20815.588235294119</v>
      </c>
      <c r="S532" s="32">
        <f>IFERROR(I532*'Planning sheet'!S1888, 0)</f>
        <v>18420.676470588238</v>
      </c>
      <c r="T532" s="32">
        <f>IFERROR(I532*'Planning sheet'!T1888, 0)</f>
        <v>18599.73529411765</v>
      </c>
      <c r="U532" s="32">
        <f>IFERROR(I532*'Planning sheet'!U1888, 0)</f>
        <v>21688.5</v>
      </c>
      <c r="V532" s="32">
        <f>IFERROR(I532*'Planning sheet'!V1888, 0)</f>
        <v>20994.647058823532</v>
      </c>
      <c r="W532" s="32">
        <f>IFERROR(I532*'Planning sheet'!W1888, 0)</f>
        <v>20733.51960784314</v>
      </c>
    </row>
    <row r="533" spans="1:23" x14ac:dyDescent="0.25">
      <c r="A533" t="s">
        <v>626</v>
      </c>
      <c r="B533" t="s">
        <v>627</v>
      </c>
      <c r="C533" t="s">
        <v>628</v>
      </c>
      <c r="D533" t="s">
        <v>610</v>
      </c>
      <c r="E533">
        <v>0</v>
      </c>
      <c r="F533">
        <v>0</v>
      </c>
      <c r="G533">
        <v>0</v>
      </c>
      <c r="H533" s="32" t="s">
        <v>705</v>
      </c>
      <c r="I533" s="32">
        <v>8.5399999999999991</v>
      </c>
      <c r="J533" s="32"/>
      <c r="K533" s="32"/>
      <c r="L533" s="32">
        <f>IFERROR(I533*'Planning sheet'!L1891, 0)</f>
        <v>409.91999999999996</v>
      </c>
      <c r="M533" s="32">
        <f>IFERROR(I533*'Planning sheet'!M1891, 0)</f>
        <v>979.25333333333333</v>
      </c>
      <c r="N533" s="32">
        <f>IFERROR(I533*'Planning sheet'!N1891, 0)</f>
        <v>1070.3466666666666</v>
      </c>
      <c r="O533" s="32">
        <f>IFERROR(I533*'Planning sheet'!O1891, 0)</f>
        <v>1104.5066666666667</v>
      </c>
      <c r="P533" s="32">
        <f>IFERROR(I533*'Planning sheet'!P1891, 0)</f>
        <v>1070.3466666666666</v>
      </c>
      <c r="Q533" s="32">
        <f>IFERROR(I533*'Planning sheet'!Q1891, 0)</f>
        <v>1093.1199999999999</v>
      </c>
      <c r="R533" s="32">
        <f>IFERROR(I533*'Planning sheet'!R1891, 0)</f>
        <v>1081.7333333333333</v>
      </c>
      <c r="S533" s="32">
        <f>IFERROR(I533*'Planning sheet'!S1891, 0)</f>
        <v>1081.7333333333333</v>
      </c>
      <c r="T533" s="32">
        <f>IFERROR(I533*'Planning sheet'!T1891, 0)</f>
        <v>1070.3466666666666</v>
      </c>
      <c r="U533" s="32">
        <f>IFERROR(I533*'Planning sheet'!U1891, 0)</f>
        <v>1115.8933333333332</v>
      </c>
      <c r="V533" s="32">
        <f>IFERROR(I533*'Planning sheet'!V1891, 0)</f>
        <v>1070.3466666666666</v>
      </c>
      <c r="W533" s="32">
        <f>IFERROR(I533*'Planning sheet'!W1891, 0)</f>
        <v>1093.1199999999999</v>
      </c>
    </row>
    <row r="534" spans="1:23" x14ac:dyDescent="0.25">
      <c r="A534" t="s">
        <v>629</v>
      </c>
      <c r="B534" t="s">
        <v>630</v>
      </c>
      <c r="C534" t="s">
        <v>631</v>
      </c>
      <c r="D534" t="s">
        <v>610</v>
      </c>
      <c r="E534">
        <v>0</v>
      </c>
      <c r="F534">
        <v>0</v>
      </c>
      <c r="G534">
        <v>0</v>
      </c>
      <c r="H534" s="32" t="s">
        <v>705</v>
      </c>
      <c r="I534" s="32">
        <v>14.38</v>
      </c>
      <c r="J534" s="32"/>
      <c r="K534" s="32"/>
      <c r="L534" s="32">
        <f>IFERROR(I534*'Planning sheet'!L1894, 0)</f>
        <v>709.66233766233779</v>
      </c>
      <c r="M534" s="32">
        <f>IFERROR(I534*'Planning sheet'!M1894, 0)</f>
        <v>129.7935064935065</v>
      </c>
      <c r="N534" s="32">
        <f>IFERROR(I534*'Planning sheet'!N1894, 0)</f>
        <v>280.1298701298702</v>
      </c>
      <c r="O534" s="32">
        <f>IFERROR(I534*'Planning sheet'!O1894, 0)</f>
        <v>2025.3389610389615</v>
      </c>
      <c r="P534" s="32">
        <f>IFERROR(I534*'Planning sheet'!P1894, 0)</f>
        <v>2077.6298701298701</v>
      </c>
      <c r="Q534" s="32">
        <f>IFERROR(I534*'Planning sheet'!Q1894, 0)</f>
        <v>2091.636363636364</v>
      </c>
      <c r="R534" s="32">
        <f>IFERROR(I534*'Planning sheet'!R1894, 0)</f>
        <v>2121.5168831168835</v>
      </c>
      <c r="S534" s="32">
        <f>IFERROR(I534*'Planning sheet'!S1894, 0)</f>
        <v>2079.4974025974025</v>
      </c>
      <c r="T534" s="32">
        <f>IFERROR(I534*'Planning sheet'!T1894, 0)</f>
        <v>2086.9675324675327</v>
      </c>
      <c r="U534" s="32">
        <f>IFERROR(I534*'Planning sheet'!U1894, 0)</f>
        <v>2147.6623376623379</v>
      </c>
      <c r="V534" s="32">
        <f>IFERROR(I534*'Planning sheet'!V1894, 0)</f>
        <v>2147.6623376623379</v>
      </c>
      <c r="W534" s="32">
        <f>IFERROR(I534*'Planning sheet'!W1894, 0)</f>
        <v>2063.6233766233772</v>
      </c>
    </row>
    <row r="535" spans="1:23" x14ac:dyDescent="0.25">
      <c r="A535" t="s">
        <v>632</v>
      </c>
      <c r="B535" t="s">
        <v>633</v>
      </c>
      <c r="C535" t="s">
        <v>634</v>
      </c>
      <c r="D535" t="s">
        <v>610</v>
      </c>
      <c r="E535">
        <v>0</v>
      </c>
      <c r="F535">
        <v>0</v>
      </c>
      <c r="G535">
        <v>0</v>
      </c>
      <c r="H535" s="32" t="s">
        <v>705</v>
      </c>
      <c r="I535" s="32">
        <v>40.1</v>
      </c>
      <c r="J535" s="32"/>
      <c r="K535" s="32"/>
      <c r="L535" s="32">
        <f>IFERROR(I535*'Planning sheet'!L1897, 0)</f>
        <v>524.38461538461536</v>
      </c>
      <c r="M535" s="32">
        <f>IFERROR(I535*'Planning sheet'!M1897, 0)</f>
        <v>0</v>
      </c>
      <c r="N535" s="32">
        <f>IFERROR(I535*'Planning sheet'!N1897, 0)</f>
        <v>92.538461538461533</v>
      </c>
      <c r="O535" s="32">
        <f>IFERROR(I535*'Planning sheet'!O1897, 0)</f>
        <v>431.84615384615381</v>
      </c>
      <c r="P535" s="32">
        <f>IFERROR(I535*'Planning sheet'!P1897, 0)</f>
        <v>308.46153846153845</v>
      </c>
      <c r="Q535" s="32">
        <f>IFERROR(I535*'Planning sheet'!Q1897, 0)</f>
        <v>462.69230769230768</v>
      </c>
      <c r="R535" s="32">
        <f>IFERROR(I535*'Planning sheet'!R1897, 0)</f>
        <v>308.46153846153845</v>
      </c>
      <c r="S535" s="32">
        <f>IFERROR(I535*'Planning sheet'!S1897, 0)</f>
        <v>370.15384615384613</v>
      </c>
      <c r="T535" s="32">
        <f>IFERROR(I535*'Planning sheet'!T1897, 0)</f>
        <v>401</v>
      </c>
      <c r="U535" s="32">
        <f>IFERROR(I535*'Planning sheet'!U1897, 0)</f>
        <v>431.84615384615381</v>
      </c>
      <c r="V535" s="32">
        <f>IFERROR(I535*'Planning sheet'!V1897, 0)</f>
        <v>370.15384615384613</v>
      </c>
      <c r="W535" s="32">
        <f>IFERROR(I535*'Planning sheet'!W1897, 0)</f>
        <v>401</v>
      </c>
    </row>
    <row r="536" spans="1:23" x14ac:dyDescent="0.25">
      <c r="A536" t="s">
        <v>635</v>
      </c>
      <c r="B536" t="s">
        <v>636</v>
      </c>
      <c r="C536" t="s">
        <v>637</v>
      </c>
      <c r="D536" t="s">
        <v>610</v>
      </c>
      <c r="E536">
        <v>0</v>
      </c>
      <c r="F536">
        <v>0</v>
      </c>
      <c r="G536">
        <v>0</v>
      </c>
      <c r="H536" s="32" t="s">
        <v>705</v>
      </c>
      <c r="I536" s="32">
        <v>207.28</v>
      </c>
      <c r="J536" s="32"/>
      <c r="K536" s="32"/>
      <c r="L536" s="32">
        <f>IFERROR(I536*'Planning sheet'!L1900, 0)</f>
        <v>49415.473484848495</v>
      </c>
      <c r="M536" s="32">
        <f>IFERROR(I536*'Planning sheet'!M1900, 0)</f>
        <v>33516.155303030311</v>
      </c>
      <c r="N536" s="32">
        <f>IFERROR(I536*'Planning sheet'!N1900, 0)</f>
        <v>38472.424242424247</v>
      </c>
      <c r="O536" s="32">
        <f>IFERROR(I536*'Planning sheet'!O1900, 0)</f>
        <v>40631.590909090912</v>
      </c>
      <c r="P536" s="32">
        <f>IFERROR(I536*'Planning sheet'!P1900, 0)</f>
        <v>39453.86363636364</v>
      </c>
      <c r="Q536" s="32">
        <f>IFERROR(I536*'Planning sheet'!Q1900, 0)</f>
        <v>40926.022727272728</v>
      </c>
      <c r="R536" s="32">
        <f>IFERROR(I536*'Planning sheet'!R1900, 0)</f>
        <v>36411.40151515152</v>
      </c>
      <c r="S536" s="32">
        <f>IFERROR(I536*'Planning sheet'!S1900, 0)</f>
        <v>35331.818181818184</v>
      </c>
      <c r="T536" s="32">
        <f>IFERROR(I536*'Planning sheet'!T1900, 0)</f>
        <v>35920.681818181816</v>
      </c>
      <c r="U536" s="32">
        <f>IFERROR(I536*'Planning sheet'!U1900, 0)</f>
        <v>36705.833333333336</v>
      </c>
      <c r="V536" s="32">
        <f>IFERROR(I536*'Planning sheet'!V1900, 0)</f>
        <v>34841.098484848495</v>
      </c>
      <c r="W536" s="32">
        <f>IFERROR(I536*'Planning sheet'!W1900, 0)</f>
        <v>37196.553030303032</v>
      </c>
    </row>
    <row r="537" spans="1:23" x14ac:dyDescent="0.25">
      <c r="A537" t="s">
        <v>638</v>
      </c>
      <c r="B537" t="s">
        <v>639</v>
      </c>
      <c r="C537" t="s">
        <v>640</v>
      </c>
      <c r="D537" t="s">
        <v>610</v>
      </c>
      <c r="E537">
        <v>0</v>
      </c>
      <c r="F537">
        <v>0</v>
      </c>
      <c r="G537">
        <v>0</v>
      </c>
      <c r="H537" s="32" t="s">
        <v>705</v>
      </c>
      <c r="I537" s="32">
        <v>36.07</v>
      </c>
      <c r="J537" s="32"/>
      <c r="K537" s="32"/>
      <c r="L537" s="32">
        <f>IFERROR(I537*'Planning sheet'!L1903, 0)</f>
        <v>19597.451770947107</v>
      </c>
      <c r="M537" s="32">
        <f>IFERROR(I537*'Planning sheet'!M1903, 0)</f>
        <v>14634.886128881262</v>
      </c>
      <c r="N537" s="32">
        <f>IFERROR(I537*'Planning sheet'!N1903, 0)</f>
        <v>13542.224205544286</v>
      </c>
      <c r="O537" s="32">
        <f>IFERROR(I537*'Planning sheet'!O1903, 0)</f>
        <v>14103.150507099392</v>
      </c>
      <c r="P537" s="32">
        <f>IFERROR(I537*'Planning sheet'!P1903, 0)</f>
        <v>14129.489655172414</v>
      </c>
      <c r="Q537" s="32">
        <f>IFERROR(I537*'Planning sheet'!Q1903, 0)</f>
        <v>13351.997025016903</v>
      </c>
      <c r="R537" s="32">
        <f>IFERROR(I537*'Planning sheet'!R1903, 0)</f>
        <v>13745.283278722629</v>
      </c>
      <c r="S537" s="32">
        <f>IFERROR(I537*'Planning sheet'!S1903, 0)</f>
        <v>14661.300317262183</v>
      </c>
      <c r="T537" s="32">
        <f>IFERROR(I537*'Planning sheet'!T1903, 0)</f>
        <v>13394.094637748998</v>
      </c>
      <c r="U537" s="32">
        <f>IFERROR(I537*'Planning sheet'!U1903, 0)</f>
        <v>14454.489228688823</v>
      </c>
      <c r="V537" s="32">
        <f>IFERROR(I537*'Planning sheet'!V1903, 0)</f>
        <v>14070.132771623237</v>
      </c>
      <c r="W537" s="32">
        <f>IFERROR(I537*'Planning sheet'!W1903, 0)</f>
        <v>14281.821480210121</v>
      </c>
    </row>
    <row r="538" spans="1:23" x14ac:dyDescent="0.25">
      <c r="A538" t="s">
        <v>641</v>
      </c>
      <c r="B538" t="s">
        <v>642</v>
      </c>
      <c r="C538" t="s">
        <v>643</v>
      </c>
      <c r="D538" t="s">
        <v>610</v>
      </c>
      <c r="E538">
        <v>0</v>
      </c>
      <c r="F538">
        <v>0</v>
      </c>
      <c r="G538">
        <v>0</v>
      </c>
      <c r="H538" s="32" t="s">
        <v>705</v>
      </c>
      <c r="I538" s="32">
        <v>76.45</v>
      </c>
      <c r="J538" s="32"/>
      <c r="K538" s="32"/>
      <c r="L538" s="32">
        <f>IFERROR(I538*'Planning sheet'!L1906, 0)</f>
        <v>40406.650075414778</v>
      </c>
      <c r="M538" s="32">
        <f>IFERROR(I538*'Planning sheet'!M1906, 0)</f>
        <v>30111.844645550525</v>
      </c>
      <c r="N538" s="32">
        <f>IFERROR(I538*'Planning sheet'!N1906, 0)</f>
        <v>27761.843137254902</v>
      </c>
      <c r="O538" s="32">
        <f>IFERROR(I538*'Planning sheet'!O1906, 0)</f>
        <v>28961.058823529413</v>
      </c>
      <c r="P538" s="32">
        <f>IFERROR(I538*'Planning sheet'!P1906, 0)</f>
        <v>29021.01960784314</v>
      </c>
      <c r="Q538" s="32">
        <f>IFERROR(I538*'Planning sheet'!Q1906, 0)</f>
        <v>27372.098039215685</v>
      </c>
      <c r="R538" s="32">
        <f>IFERROR(I538*'Planning sheet'!R1906, 0)</f>
        <v>28204.630467571642</v>
      </c>
      <c r="S538" s="32">
        <f>IFERROR(I538*'Planning sheet'!S1906, 0)</f>
        <v>30123.375565610859</v>
      </c>
      <c r="T538" s="32">
        <f>IFERROR(I538*'Planning sheet'!T1906, 0)</f>
        <v>27485.101055806936</v>
      </c>
      <c r="U538" s="32">
        <f>IFERROR(I538*'Planning sheet'!U1906, 0)</f>
        <v>29703.650075414786</v>
      </c>
      <c r="V538" s="32">
        <f>IFERROR(I538*'Planning sheet'!V1906, 0)</f>
        <v>28894.179487179485</v>
      </c>
      <c r="W538" s="32">
        <f>IFERROR(I538*'Planning sheet'!W1906, 0)</f>
        <v>29343.885369532432</v>
      </c>
    </row>
    <row r="539" spans="1:23" x14ac:dyDescent="0.25">
      <c r="A539" t="s">
        <v>644</v>
      </c>
      <c r="B539" t="s">
        <v>645</v>
      </c>
      <c r="C539" t="s">
        <v>646</v>
      </c>
      <c r="D539" t="s">
        <v>610</v>
      </c>
      <c r="E539">
        <v>0</v>
      </c>
      <c r="F539">
        <v>0</v>
      </c>
      <c r="G539">
        <v>0</v>
      </c>
      <c r="H539" s="32" t="s">
        <v>705</v>
      </c>
      <c r="I539" s="32">
        <v>217.42</v>
      </c>
      <c r="J539" s="32"/>
      <c r="K539" s="32"/>
      <c r="L539" s="32">
        <f>IFERROR(I539*'Planning sheet'!L1909, 0)</f>
        <v>49340.80932158119</v>
      </c>
      <c r="M539" s="32">
        <f>IFERROR(I539*'Planning sheet'!M1909, 0)</f>
        <v>86112.315251068372</v>
      </c>
      <c r="N539" s="32">
        <f>IFERROR(I539*'Planning sheet'!N1909, 0)</f>
        <v>89618.386965811951</v>
      </c>
      <c r="O539" s="32">
        <f>IFERROR(I539*'Planning sheet'!O1909, 0)</f>
        <v>86736.875106837586</v>
      </c>
      <c r="P539" s="32">
        <f>IFERROR(I539*'Planning sheet'!P1909, 0)</f>
        <v>86952.611030982909</v>
      </c>
      <c r="Q539" s="32">
        <f>IFERROR(I539*'Planning sheet'!Q1909, 0)</f>
        <v>90616.927804487175</v>
      </c>
      <c r="R539" s="32">
        <f>IFERROR(I539*'Planning sheet'!R1909, 0)</f>
        <v>88519.672649572647</v>
      </c>
      <c r="S539" s="32">
        <f>IFERROR(I539*'Planning sheet'!S1909, 0)</f>
        <v>86347.505154914528</v>
      </c>
      <c r="T539" s="32">
        <f>IFERROR(I539*'Planning sheet'!T1909, 0)</f>
        <v>76853.963060897426</v>
      </c>
      <c r="U539" s="32">
        <f>IFERROR(I539*'Planning sheet'!U1909, 0)</f>
        <v>93944.719764957263</v>
      </c>
      <c r="V539" s="32">
        <f>IFERROR(I539*'Planning sheet'!V1909, 0)</f>
        <v>90997.296661324785</v>
      </c>
      <c r="W539" s="32">
        <f>IFERROR(I539*'Planning sheet'!W1909, 0)</f>
        <v>84861.743749999994</v>
      </c>
    </row>
    <row r="540" spans="1:23" x14ac:dyDescent="0.25">
      <c r="A540" t="s">
        <v>647</v>
      </c>
      <c r="B540" t="s">
        <v>648</v>
      </c>
      <c r="C540" t="s">
        <v>649</v>
      </c>
      <c r="D540" t="s">
        <v>650</v>
      </c>
      <c r="E540">
        <v>0</v>
      </c>
      <c r="F540">
        <v>0</v>
      </c>
      <c r="G540">
        <v>0</v>
      </c>
      <c r="H540" s="32" t="s">
        <v>705</v>
      </c>
      <c r="I540" s="32">
        <v>0</v>
      </c>
      <c r="J540" s="32"/>
      <c r="K540" s="32"/>
      <c r="L540" s="32">
        <f>IFERROR(I540*'Planning sheet'!L1912, 0)</f>
        <v>0</v>
      </c>
      <c r="M540" s="32">
        <f>IFERROR(I540*'Planning sheet'!M1912, 0)</f>
        <v>0</v>
      </c>
      <c r="N540" s="32">
        <f>IFERROR(I540*'Planning sheet'!N1912, 0)</f>
        <v>0</v>
      </c>
      <c r="O540" s="32">
        <f>IFERROR(I540*'Planning sheet'!O1912, 0)</f>
        <v>0</v>
      </c>
      <c r="P540" s="32">
        <f>IFERROR(I540*'Planning sheet'!P1912, 0)</f>
        <v>0</v>
      </c>
      <c r="Q540" s="32">
        <f>IFERROR(I540*'Planning sheet'!Q1912, 0)</f>
        <v>0</v>
      </c>
      <c r="R540" s="32">
        <f>IFERROR(I540*'Planning sheet'!R1912, 0)</f>
        <v>0</v>
      </c>
      <c r="S540" s="32">
        <f>IFERROR(I540*'Planning sheet'!S1912, 0)</f>
        <v>0</v>
      </c>
      <c r="T540" s="32">
        <f>IFERROR(I540*'Planning sheet'!T1912, 0)</f>
        <v>0</v>
      </c>
      <c r="U540" s="32">
        <f>IFERROR(I540*'Planning sheet'!U1912, 0)</f>
        <v>0</v>
      </c>
      <c r="V540" s="32">
        <f>IFERROR(I540*'Planning sheet'!V1912, 0)</f>
        <v>0</v>
      </c>
      <c r="W540" s="32">
        <f>IFERROR(I540*'Planning sheet'!W1912, 0)</f>
        <v>0</v>
      </c>
    </row>
    <row r="541" spans="1:23" x14ac:dyDescent="0.25">
      <c r="A541" t="s">
        <v>651</v>
      </c>
      <c r="B541" t="s">
        <v>652</v>
      </c>
      <c r="C541" t="s">
        <v>653</v>
      </c>
      <c r="D541" t="s">
        <v>610</v>
      </c>
      <c r="E541">
        <v>0</v>
      </c>
      <c r="F541">
        <v>0</v>
      </c>
      <c r="G541">
        <v>0</v>
      </c>
      <c r="H541" s="32" t="s">
        <v>705</v>
      </c>
      <c r="I541" s="32">
        <v>49.33</v>
      </c>
      <c r="J541" s="32"/>
      <c r="K541" s="32"/>
      <c r="L541" s="32">
        <f>IFERROR(I541*'Planning sheet'!L1915, 0)</f>
        <v>12193.870598845595</v>
      </c>
      <c r="M541" s="32">
        <f>IFERROR(I541*'Planning sheet'!M1915, 0)</f>
        <v>14976.513257575756</v>
      </c>
      <c r="N541" s="32">
        <f>IFERROR(I541*'Planning sheet'!N1915, 0)</f>
        <v>14989.326244588743</v>
      </c>
      <c r="O541" s="32">
        <f>IFERROR(I541*'Planning sheet'!O1915, 0)</f>
        <v>14653.875126262621</v>
      </c>
      <c r="P541" s="32">
        <f>IFERROR(I541*'Planning sheet'!P1915, 0)</f>
        <v>14625.846717171715</v>
      </c>
      <c r="Q541" s="32">
        <f>IFERROR(I541*'Planning sheet'!Q1915, 0)</f>
        <v>15749.385515873013</v>
      </c>
      <c r="R541" s="32">
        <f>IFERROR(I541*'Planning sheet'!R1915, 0)</f>
        <v>14653.875126262621</v>
      </c>
      <c r="S541" s="32">
        <f>IFERROR(I541*'Planning sheet'!S1915, 0)</f>
        <v>14681.903535353533</v>
      </c>
      <c r="T541" s="32">
        <f>IFERROR(I541*'Planning sheet'!T1915, 0)</f>
        <v>15104.732106782103</v>
      </c>
      <c r="U541" s="32">
        <f>IFERROR(I541*'Planning sheet'!U1915, 0)</f>
        <v>14709.931944444441</v>
      </c>
      <c r="V541" s="32">
        <f>IFERROR(I541*'Planning sheet'!V1915, 0)</f>
        <v>14625.846717171715</v>
      </c>
      <c r="W541" s="32">
        <f>IFERROR(I541*'Planning sheet'!W1915, 0)</f>
        <v>15104.732106782103</v>
      </c>
    </row>
    <row r="542" spans="1:23" x14ac:dyDescent="0.25">
      <c r="A542" t="s">
        <v>654</v>
      </c>
      <c r="B542" t="s">
        <v>655</v>
      </c>
      <c r="C542" t="s">
        <v>656</v>
      </c>
      <c r="D542" t="s">
        <v>610</v>
      </c>
      <c r="E542">
        <v>0</v>
      </c>
      <c r="F542">
        <v>0</v>
      </c>
      <c r="G542">
        <v>0</v>
      </c>
      <c r="H542" s="32" t="s">
        <v>705</v>
      </c>
      <c r="I542" s="32">
        <v>15.44</v>
      </c>
      <c r="J542" s="32"/>
      <c r="K542" s="32"/>
      <c r="L542" s="32">
        <f>IFERROR(I542*'Planning sheet'!L1918, 0)</f>
        <v>673.77447028423762</v>
      </c>
      <c r="M542" s="32">
        <f>IFERROR(I542*'Planning sheet'!M1918, 0)</f>
        <v>1443.1975517688945</v>
      </c>
      <c r="N542" s="32">
        <f>IFERROR(I542*'Planning sheet'!N1918, 0)</f>
        <v>2149.656686235051</v>
      </c>
      <c r="O542" s="32">
        <f>IFERROR(I542*'Planning sheet'!O1918, 0)</f>
        <v>2402.3246865684673</v>
      </c>
      <c r="P542" s="32">
        <f>IFERROR(I542*'Planning sheet'!P1918, 0)</f>
        <v>2395.4869171261071</v>
      </c>
      <c r="Q542" s="32">
        <f>IFERROR(I542*'Planning sheet'!Q1918, 0)</f>
        <v>2267.2062856984089</v>
      </c>
      <c r="R542" s="32">
        <f>IFERROR(I542*'Planning sheet'!R1918, 0)</f>
        <v>2287.9220802025902</v>
      </c>
      <c r="S542" s="32">
        <f>IFERROR(I542*'Planning sheet'!S1918, 0)</f>
        <v>2308.859972135891</v>
      </c>
      <c r="T542" s="32">
        <f>IFERROR(I542*'Planning sheet'!T1918, 0)</f>
        <v>2227.6497775237463</v>
      </c>
      <c r="U542" s="32">
        <f>IFERROR(I542*'Planning sheet'!U1918, 0)</f>
        <v>2376.1914675494272</v>
      </c>
      <c r="V542" s="32">
        <f>IFERROR(I542*'Planning sheet'!V1918, 0)</f>
        <v>2340.5971064194623</v>
      </c>
      <c r="W542" s="32">
        <f>IFERROR(I542*'Planning sheet'!W1918, 0)</f>
        <v>2336.8958503117847</v>
      </c>
    </row>
    <row r="543" spans="1:23" x14ac:dyDescent="0.25">
      <c r="A543" t="s">
        <v>657</v>
      </c>
      <c r="B543" t="s">
        <v>658</v>
      </c>
      <c r="C543" t="s">
        <v>659</v>
      </c>
      <c r="D543" t="s">
        <v>610</v>
      </c>
      <c r="E543">
        <v>0</v>
      </c>
      <c r="F543">
        <v>0</v>
      </c>
      <c r="G543">
        <v>0</v>
      </c>
      <c r="H543" s="32" t="s">
        <v>705</v>
      </c>
      <c r="I543" s="32">
        <v>46.2</v>
      </c>
      <c r="J543" s="32"/>
      <c r="K543" s="32"/>
      <c r="L543" s="32">
        <f>IFERROR(I543*'Planning sheet'!L1921, 0)</f>
        <v>9355.5</v>
      </c>
      <c r="M543" s="32">
        <f>IFERROR(I543*'Planning sheet'!M1921, 0)</f>
        <v>13952.400000000001</v>
      </c>
      <c r="N543" s="32">
        <f>IFERROR(I543*'Planning sheet'!N1921, 0)</f>
        <v>14067.900000000001</v>
      </c>
      <c r="O543" s="32">
        <f>IFERROR(I543*'Planning sheet'!O1921, 0)</f>
        <v>14402.85</v>
      </c>
      <c r="P543" s="32">
        <f>IFERROR(I543*'Planning sheet'!P1921, 0)</f>
        <v>13825.35</v>
      </c>
      <c r="Q543" s="32">
        <f>IFERROR(I543*'Planning sheet'!Q1921, 0)</f>
        <v>14137.2</v>
      </c>
      <c r="R543" s="32">
        <f>IFERROR(I543*'Planning sheet'!R1921, 0)</f>
        <v>14056.35</v>
      </c>
      <c r="S543" s="32">
        <f>IFERROR(I543*'Planning sheet'!S1921, 0)</f>
        <v>13790.7</v>
      </c>
      <c r="T543" s="32">
        <f>IFERROR(I543*'Planning sheet'!T1921, 0)</f>
        <v>13640.549999999997</v>
      </c>
      <c r="U543" s="32">
        <f>IFERROR(I543*'Planning sheet'!U1921, 0)</f>
        <v>13305.6</v>
      </c>
      <c r="V543" s="32">
        <f>IFERROR(I543*'Planning sheet'!V1921, 0)</f>
        <v>14067.900000000001</v>
      </c>
      <c r="W543" s="32">
        <f>IFERROR(I543*'Planning sheet'!W1921, 0)</f>
        <v>13039.95</v>
      </c>
    </row>
    <row r="544" spans="1:23" x14ac:dyDescent="0.25">
      <c r="A544" t="s">
        <v>660</v>
      </c>
      <c r="B544" t="s">
        <v>661</v>
      </c>
      <c r="C544" t="s">
        <v>662</v>
      </c>
      <c r="D544" t="s">
        <v>597</v>
      </c>
      <c r="E544">
        <v>0</v>
      </c>
      <c r="F544">
        <v>0</v>
      </c>
      <c r="G544">
        <v>0</v>
      </c>
      <c r="H544" s="32" t="s">
        <v>705</v>
      </c>
      <c r="I544" s="32">
        <v>2.25</v>
      </c>
      <c r="J544" s="32"/>
      <c r="K544" s="32"/>
      <c r="L544" s="32">
        <f>IFERROR(I544*'Planning sheet'!L1924, 0)</f>
        <v>382.07648974921784</v>
      </c>
      <c r="M544" s="32">
        <f>IFERROR(I544*'Planning sheet'!M1924, 0)</f>
        <v>203.21415145005372</v>
      </c>
      <c r="N544" s="32">
        <f>IFERROR(I544*'Planning sheet'!N1924, 0)</f>
        <v>153.37406015037593</v>
      </c>
      <c r="O544" s="32">
        <f>IFERROR(I544*'Planning sheet'!O1924, 0)</f>
        <v>191.13345864661659</v>
      </c>
      <c r="P544" s="32">
        <f>IFERROR(I544*'Planning sheet'!P1924, 0)</f>
        <v>167.32330827067668</v>
      </c>
      <c r="Q544" s="32">
        <f>IFERROR(I544*'Planning sheet'!Q1924, 0)</f>
        <v>188.9746240601504</v>
      </c>
      <c r="R544" s="32">
        <f>IFERROR(I544*'Planning sheet'!R1924, 0)</f>
        <v>145.85311493018261</v>
      </c>
      <c r="S544" s="32">
        <f>IFERROR(I544*'Planning sheet'!S1924, 0)</f>
        <v>124.88882921589689</v>
      </c>
      <c r="T544" s="32">
        <f>IFERROR(I544*'Planning sheet'!T1924, 0)</f>
        <v>134.76664876476909</v>
      </c>
      <c r="U544" s="32">
        <f>IFERROR(I544*'Planning sheet'!U1924, 0)</f>
        <v>149.05518259935553</v>
      </c>
      <c r="V544" s="32">
        <f>IFERROR(I544*'Planning sheet'!V1924, 0)</f>
        <v>117.60311493018261</v>
      </c>
      <c r="W544" s="32">
        <f>IFERROR(I544*'Planning sheet'!W1924, 0)</f>
        <v>152.46025778732547</v>
      </c>
    </row>
    <row r="545" spans="1:23" x14ac:dyDescent="0.25">
      <c r="A545" t="s">
        <v>663</v>
      </c>
      <c r="B545" t="s">
        <v>664</v>
      </c>
      <c r="C545" t="s">
        <v>665</v>
      </c>
      <c r="D545" t="s">
        <v>597</v>
      </c>
      <c r="E545">
        <v>0</v>
      </c>
      <c r="F545">
        <v>0</v>
      </c>
      <c r="G545">
        <v>0</v>
      </c>
      <c r="H545" s="32" t="s">
        <v>705</v>
      </c>
      <c r="I545" s="32">
        <v>51.93</v>
      </c>
      <c r="J545" s="32"/>
      <c r="K545" s="32"/>
      <c r="L545" s="32">
        <f>IFERROR(I545*'Planning sheet'!L1927, 0)</f>
        <v>6875.9210328224408</v>
      </c>
      <c r="M545" s="32">
        <f>IFERROR(I545*'Planning sheet'!M1927, 0)</f>
        <v>8127.4293607576619</v>
      </c>
      <c r="N545" s="32">
        <f>IFERROR(I545*'Planning sheet'!N1927, 0)</f>
        <v>9869.5255146038162</v>
      </c>
      <c r="O545" s="32">
        <f>IFERROR(I545*'Planning sheet'!O1927, 0)</f>
        <v>8882.5318906882585</v>
      </c>
      <c r="P545" s="32">
        <f>IFERROR(I545*'Planning sheet'!P1927, 0)</f>
        <v>9052.5883742047408</v>
      </c>
      <c r="Q545" s="32">
        <f>IFERROR(I545*'Planning sheet'!Q1927, 0)</f>
        <v>10392.779583140542</v>
      </c>
      <c r="R545" s="32">
        <f>IFERROR(I545*'Planning sheet'!R1927, 0)</f>
        <v>9166.3470611625198</v>
      </c>
      <c r="S545" s="32">
        <f>IFERROR(I545*'Planning sheet'!S1927, 0)</f>
        <v>9068.4406899942132</v>
      </c>
      <c r="T545" s="32">
        <f>IFERROR(I545*'Planning sheet'!T1927, 0)</f>
        <v>8340.525989589356</v>
      </c>
      <c r="U545" s="32">
        <f>IFERROR(I545*'Planning sheet'!U1927, 0)</f>
        <v>9630.0077754482336</v>
      </c>
      <c r="V545" s="32">
        <f>IFERROR(I545*'Planning sheet'!V1927, 0)</f>
        <v>10052.28142105263</v>
      </c>
      <c r="W545" s="32">
        <f>IFERROR(I545*'Planning sheet'!W1927, 0)</f>
        <v>9610.813681897047</v>
      </c>
    </row>
    <row r="546" spans="1:23" ht="15.75" thickBot="1" x14ac:dyDescent="0.3">
      <c r="A546" t="s">
        <v>666</v>
      </c>
      <c r="B546" t="s">
        <v>667</v>
      </c>
      <c r="C546" t="s">
        <v>668</v>
      </c>
      <c r="D546" t="s">
        <v>610</v>
      </c>
      <c r="E546">
        <v>0</v>
      </c>
      <c r="F546">
        <v>0</v>
      </c>
      <c r="G546">
        <v>0</v>
      </c>
      <c r="H546" s="32" t="s">
        <v>705</v>
      </c>
      <c r="I546" s="32">
        <v>19.420000000000002</v>
      </c>
      <c r="J546" s="32"/>
      <c r="K546" s="32"/>
      <c r="L546" s="32">
        <f>IFERROR(I546*'Planning sheet'!L1930, 0)</f>
        <v>1043.0158333333334</v>
      </c>
      <c r="M546" s="32">
        <f>IFERROR(I546*'Planning sheet'!M1930, 0)</f>
        <v>918.4041666666667</v>
      </c>
      <c r="N546" s="32">
        <f>IFERROR(I546*'Planning sheet'!N1930, 0)</f>
        <v>993.65666666666652</v>
      </c>
      <c r="O546" s="32">
        <f>IFERROR(I546*'Planning sheet'!O1930, 0)</f>
        <v>1005.7941666666666</v>
      </c>
      <c r="P546" s="32">
        <f>IFERROR(I546*'Planning sheet'!P1930, 0)</f>
        <v>897.36583333333351</v>
      </c>
      <c r="Q546" s="32">
        <f>IFERROR(I546*'Planning sheet'!Q1930, 0)</f>
        <v>937.82416666666666</v>
      </c>
      <c r="R546" s="32">
        <f>IFERROR(I546*'Planning sheet'!R1930, 0)</f>
        <v>971.80916666666667</v>
      </c>
      <c r="S546" s="32">
        <f>IFERROR(I546*'Planning sheet'!S1930, 0)</f>
        <v>940.25166666666655</v>
      </c>
      <c r="T546" s="32">
        <f>IFERROR(I546*'Planning sheet'!T1930, 0)</f>
        <v>937.82416666666666</v>
      </c>
      <c r="U546" s="32">
        <f>IFERROR(I546*'Planning sheet'!U1930, 0)</f>
        <v>931.3508333333333</v>
      </c>
      <c r="V546" s="32">
        <f>IFERROR(I546*'Planning sheet'!V1930, 0)</f>
        <v>932.16</v>
      </c>
      <c r="W546" s="32">
        <f>IFERROR(I546*'Planning sheet'!W1930, 0)</f>
        <v>931.3508333333333</v>
      </c>
    </row>
    <row r="547" spans="1:23" s="138" customFormat="1" x14ac:dyDescent="0.25">
      <c r="A547" s="138" t="s">
        <v>669</v>
      </c>
      <c r="B547" s="138" t="str">
        <f>'Planning sheet'!B1935</f>
        <v>PWP01;PSS13</v>
      </c>
      <c r="H547" s="140" t="s">
        <v>714</v>
      </c>
      <c r="I547" s="140">
        <f>'Valuation parameters'!$C$2</f>
        <v>6455.7866093118246</v>
      </c>
      <c r="J547" s="140"/>
      <c r="K547" s="140"/>
      <c r="L547" s="140">
        <f>IFERROR(I547*'Planning sheet'!L1935,0)</f>
        <v>16288.141902370953</v>
      </c>
      <c r="M547" s="140">
        <f>IFERROR(I547*'Planning sheet'!M1935,0)</f>
        <v>7917.383950426798</v>
      </c>
      <c r="N547" s="140">
        <f>IFERROR(I547*'Planning sheet'!N1935,0)</f>
        <v>8332.3575949804181</v>
      </c>
      <c r="O547" s="140">
        <f>IFERROR(I547*'Planning sheet'!O1935,0)</f>
        <v>9541.2619481705879</v>
      </c>
      <c r="P547" s="140">
        <f>IFERROR(I547*'Planning sheet'!P1935,0)</f>
        <v>9384.6681200371459</v>
      </c>
      <c r="Q547" s="140">
        <f>IFERROR(I547*'Planning sheet'!Q1935,0)</f>
        <v>9420.6847005078362</v>
      </c>
      <c r="R547" s="140">
        <f>IFERROR(I547*'Planning sheet'!R1935,0)</f>
        <v>9477.0584786358759</v>
      </c>
      <c r="S547" s="140">
        <f>IFERROR(I547*'Planning sheet'!S1935,0)</f>
        <v>9195.1895879956792</v>
      </c>
      <c r="T547" s="140">
        <f>IFERROR(I547*'Planning sheet'!T1935,0)</f>
        <v>9361.1790458171272</v>
      </c>
      <c r="U547" s="140">
        <f>IFERROR(I547*'Planning sheet'!U1935,0)</f>
        <v>9400.3275028504904</v>
      </c>
      <c r="V547" s="140">
        <f>IFERROR(I547*'Planning sheet'!V1935,0)</f>
        <v>9337.6899715971122</v>
      </c>
      <c r="W547" s="140">
        <f>IFERROR(I547*'Planning sheet'!W1935,0)</f>
        <v>9141.9476864303106</v>
      </c>
    </row>
    <row r="548" spans="1:23" x14ac:dyDescent="0.25">
      <c r="A548" t="s">
        <v>670</v>
      </c>
      <c r="B548" t="str">
        <f>'Planning sheet'!B1938</f>
        <v>PML24;PML01;PML02;PML03</v>
      </c>
      <c r="H548" s="32" t="s">
        <v>714</v>
      </c>
      <c r="I548" s="32">
        <f>'Valuation parameters'!$C$2</f>
        <v>6455.7866093118246</v>
      </c>
      <c r="J548" s="32"/>
      <c r="K548" s="32"/>
      <c r="L548" s="32">
        <f>IFERROR(I548*'Planning sheet'!L1938,0)</f>
        <v>12834.887198004231</v>
      </c>
      <c r="M548" s="32">
        <f>IFERROR(I548*'Planning sheet'!M1938,0)</f>
        <v>20564.936091670916</v>
      </c>
      <c r="N548" s="32">
        <f>IFERROR(I548*'Planning sheet'!N1938,0)</f>
        <v>21402.239566049655</v>
      </c>
      <c r="O548" s="32">
        <f>IFERROR(I548*'Planning sheet'!O1938,0)</f>
        <v>20714.090524249688</v>
      </c>
      <c r="P548" s="32">
        <f>IFERROR(I548*'Planning sheet'!P1938,0)</f>
        <v>20765.611557911256</v>
      </c>
      <c r="Q548" s="32">
        <f>IFERROR(I548*'Planning sheet'!Q1938,0)</f>
        <v>21640.706369228828</v>
      </c>
      <c r="R548" s="32">
        <f>IFERROR(I548*'Planning sheet'!R1938,0)</f>
        <v>21139.849806459668</v>
      </c>
      <c r="S548" s="32">
        <f>IFERROR(I548*'Planning sheet'!S1938,0)</f>
        <v>20621.103032809369</v>
      </c>
      <c r="T548" s="32">
        <f>IFERROR(I548*'Planning sheet'!T1938,0)</f>
        <v>18353.900184089922</v>
      </c>
      <c r="U548" s="32">
        <f>IFERROR(I548*'Planning sheet'!U1938,0)</f>
        <v>22435.433915386573</v>
      </c>
      <c r="V548" s="32">
        <f>IFERROR(I548*'Planning sheet'!V1938,0)</f>
        <v>21731.544261687312</v>
      </c>
      <c r="W548" s="32">
        <f>IFERROR(I548*'Planning sheet'!W1938,0)</f>
        <v>20266.280517000174</v>
      </c>
    </row>
    <row r="549" spans="1:23" x14ac:dyDescent="0.25">
      <c r="A549" t="s">
        <v>671</v>
      </c>
      <c r="B549" t="str">
        <f>'Planning sheet'!B1941</f>
        <v>PML15;PML16;PSS21;PML21</v>
      </c>
      <c r="H549" s="32" t="s">
        <v>714</v>
      </c>
      <c r="I549" s="32">
        <f>'Valuation parameters'!$C$2</f>
        <v>6455.7866093118246</v>
      </c>
      <c r="J549" s="32"/>
      <c r="K549" s="32"/>
      <c r="L549" s="32">
        <f>IFERROR(I549*'Planning sheet'!L1941,0)</f>
        <v>28210.777238965929</v>
      </c>
      <c r="M549" s="32">
        <f>IFERROR(I549*'Planning sheet'!M1941,0)</f>
        <v>21067.101852066397</v>
      </c>
      <c r="N549" s="32">
        <f>IFERROR(I549*'Planning sheet'!N1941,0)</f>
        <v>19494.201330251784</v>
      </c>
      <c r="O549" s="32">
        <f>IFERROR(I549*'Planning sheet'!O1941,0)</f>
        <v>20301.661765700188</v>
      </c>
      <c r="P549" s="32">
        <f>IFERROR(I549*'Planning sheet'!P1941,0)</f>
        <v>20339.577299190809</v>
      </c>
      <c r="Q549" s="32">
        <f>IFERROR(I549*'Planning sheet'!Q1941,0)</f>
        <v>19220.36692170841</v>
      </c>
      <c r="R549" s="32">
        <f>IFERROR(I549*'Planning sheet'!R1941,0)</f>
        <v>19786.507408957252</v>
      </c>
      <c r="S549" s="32">
        <f>IFERROR(I549*'Planning sheet'!S1941,0)</f>
        <v>21105.125407019954</v>
      </c>
      <c r="T549" s="32">
        <f>IFERROR(I549*'Planning sheet'!T1941,0)</f>
        <v>19280.966962415641</v>
      </c>
      <c r="U549" s="32">
        <f>IFERROR(I549*'Planning sheet'!U1941,0)</f>
        <v>20807.418255167671</v>
      </c>
      <c r="V549" s="32">
        <f>IFERROR(I549*'Planning sheet'!V1941,0)</f>
        <v>20254.132322008245</v>
      </c>
      <c r="W549" s="32">
        <f>IFERROR(I549*'Planning sheet'!W1941,0)</f>
        <v>20558.860868951379</v>
      </c>
    </row>
    <row r="550" spans="1:23" x14ac:dyDescent="0.25">
      <c r="A550" t="s">
        <v>672</v>
      </c>
      <c r="B550" t="str">
        <f>'Planning sheet'!B1944</f>
        <v>PML05;PML06;PML12</v>
      </c>
      <c r="H550" s="32" t="s">
        <v>714</v>
      </c>
      <c r="I550" s="32">
        <f>'Valuation parameters'!$C$2</f>
        <v>6455.7866093118246</v>
      </c>
      <c r="J550" s="32"/>
      <c r="K550" s="32"/>
      <c r="L550" s="32">
        <f>IFERROR(I550*'Planning sheet'!L1944,0)</f>
        <v>16886.333082288998</v>
      </c>
      <c r="M550" s="32">
        <f>IFERROR(I550*'Planning sheet'!M1944,0)</f>
        <v>17144.336643515726</v>
      </c>
      <c r="N550" s="32">
        <f>IFERROR(I550*'Planning sheet'!N1944,0)</f>
        <v>17224.962756399076</v>
      </c>
      <c r="O550" s="32">
        <f>IFERROR(I550*'Planning sheet'!O1944,0)</f>
        <v>17237.862934460412</v>
      </c>
      <c r="P550" s="32">
        <f>IFERROR(I550*'Planning sheet'!P1944,0)</f>
        <v>17131.43646545439</v>
      </c>
      <c r="Q550" s="32">
        <f>IFERROR(I550*'Planning sheet'!Q1944,0)</f>
        <v>17170.136999638398</v>
      </c>
      <c r="R550" s="32">
        <f>IFERROR(I550*'Planning sheet'!R1944,0)</f>
        <v>17205.612489307074</v>
      </c>
      <c r="S550" s="32">
        <f>IFERROR(I550*'Planning sheet'!S1944,0)</f>
        <v>17170.136999638398</v>
      </c>
      <c r="T550" s="32">
        <f>IFERROR(I550*'Planning sheet'!T1944,0)</f>
        <v>17170.136999638398</v>
      </c>
      <c r="U550" s="32">
        <f>IFERROR(I550*'Planning sheet'!U1944,0)</f>
        <v>17163.686910607732</v>
      </c>
      <c r="V550" s="32">
        <f>IFERROR(I550*'Planning sheet'!V1944,0)</f>
        <v>17163.686910607732</v>
      </c>
      <c r="W550" s="32">
        <f>IFERROR(I550*'Planning sheet'!W1944,0)</f>
        <v>17163.686910607732</v>
      </c>
    </row>
    <row r="551" spans="1:23" x14ac:dyDescent="0.25">
      <c r="A551" t="s">
        <v>673</v>
      </c>
      <c r="B551" t="str">
        <f>'Planning sheet'!B1947</f>
        <v>PPM08</v>
      </c>
      <c r="H551" s="32" t="s">
        <v>714</v>
      </c>
      <c r="I551" s="32">
        <f>'Valuation parameters'!$C$2</f>
        <v>6455.7866093118246</v>
      </c>
      <c r="J551" s="32"/>
      <c r="K551" s="32"/>
      <c r="L551" s="32">
        <f>IFERROR(I551*'Planning sheet'!L1947,0)</f>
        <v>1587.3669104474116</v>
      </c>
      <c r="M551" s="32">
        <f>IFERROR(I551*'Planning sheet'!M1947,0)</f>
        <v>697.25462421521831</v>
      </c>
      <c r="N551" s="32">
        <f>IFERROR(I551*'Planning sheet'!N1947,0)</f>
        <v>721.97996549944583</v>
      </c>
      <c r="O551" s="32">
        <f>IFERROR(I551*'Planning sheet'!O1947,0)</f>
        <v>726.92503375629133</v>
      </c>
      <c r="P551" s="32">
        <f>IFERROR(I551*'Planning sheet'!P1947,0)</f>
        <v>754.12290916894165</v>
      </c>
      <c r="Q551" s="32">
        <f>IFERROR(I551*'Planning sheet'!Q1947,0)</f>
        <v>694.78209008679551</v>
      </c>
      <c r="R551" s="32">
        <f>IFERROR(I551*'Planning sheet'!R1947,0)</f>
        <v>689.83702182995</v>
      </c>
      <c r="S551" s="32">
        <f>IFERROR(I551*'Planning sheet'!S1947,0)</f>
        <v>694.78209008679551</v>
      </c>
      <c r="T551" s="32">
        <f>IFERROR(I551*'Planning sheet'!T1947,0)</f>
        <v>694.78209008679551</v>
      </c>
      <c r="U551" s="32">
        <f>IFERROR(I551*'Planning sheet'!U1947,0)</f>
        <v>709.61729485733201</v>
      </c>
      <c r="V551" s="32">
        <f>IFERROR(I551*'Planning sheet'!V1947,0)</f>
        <v>714.56236311417751</v>
      </c>
      <c r="W551" s="32">
        <f>IFERROR(I551*'Planning sheet'!W1947,0)</f>
        <v>704.67222660048651</v>
      </c>
    </row>
    <row r="552" spans="1:23" x14ac:dyDescent="0.25">
      <c r="A552" t="s">
        <v>674</v>
      </c>
      <c r="B552" t="str">
        <f>'Planning sheet'!B1950</f>
        <v>PPM14</v>
      </c>
      <c r="H552" s="32" t="s">
        <v>714</v>
      </c>
      <c r="I552" s="32">
        <f>'Valuation parameters'!$C$2</f>
        <v>6455.7866093118246</v>
      </c>
      <c r="J552" s="32"/>
      <c r="K552" s="32"/>
      <c r="L552" s="32">
        <f>IFERROR(I552*'Planning sheet'!L1950,0)</f>
        <v>2562.4444603654056</v>
      </c>
      <c r="M552" s="32">
        <f>IFERROR(I552*'Planning sheet'!M1950,0)</f>
        <v>468.65760525104128</v>
      </c>
      <c r="N552" s="32">
        <f>IFERROR(I552*'Planning sheet'!N1950,0)</f>
        <v>1011.4912343547654</v>
      </c>
      <c r="O552" s="32">
        <f>IFERROR(I552*'Planning sheet'!O1950,0)</f>
        <v>7313.0816243849531</v>
      </c>
      <c r="P552" s="32">
        <f>IFERROR(I552*'Planning sheet'!P1950,0)</f>
        <v>7501.8933214645076</v>
      </c>
      <c r="Q552" s="32">
        <f>IFERROR(I552*'Planning sheet'!Q1950,0)</f>
        <v>7552.4678831822484</v>
      </c>
      <c r="R552" s="32">
        <f>IFERROR(I552*'Planning sheet'!R1950,0)</f>
        <v>7660.3602815134227</v>
      </c>
      <c r="S552" s="32">
        <f>IFERROR(I552*'Planning sheet'!S1950,0)</f>
        <v>7508.6365963602066</v>
      </c>
      <c r="T552" s="32">
        <f>IFERROR(I552*'Planning sheet'!T1950,0)</f>
        <v>7535.6096959430015</v>
      </c>
      <c r="U552" s="32">
        <f>IFERROR(I552*'Planning sheet'!U1950,0)</f>
        <v>7754.7661300532</v>
      </c>
      <c r="V552" s="32">
        <f>IFERROR(I552*'Planning sheet'!V1950,0)</f>
        <v>7754.7661300532</v>
      </c>
      <c r="W552" s="32">
        <f>IFERROR(I552*'Planning sheet'!W1950,0)</f>
        <v>7451.3187597467722</v>
      </c>
    </row>
    <row r="553" spans="1:23" x14ac:dyDescent="0.25">
      <c r="A553" t="s">
        <v>675</v>
      </c>
      <c r="B553" t="str">
        <f>'Planning sheet'!B1953</f>
        <v>PML11</v>
      </c>
      <c r="H553" s="32" t="s">
        <v>714</v>
      </c>
      <c r="I553" s="32">
        <f>'Valuation parameters'!$C$2</f>
        <v>6455.7866093118246</v>
      </c>
      <c r="J553" s="32"/>
      <c r="K553" s="32"/>
      <c r="L553" s="32">
        <f>IFERROR(I553*'Planning sheet'!L1953,0)</f>
        <v>2492.3144014501418</v>
      </c>
      <c r="M553" s="32">
        <f>IFERROR(I553*'Planning sheet'!M1953,0)</f>
        <v>5953.8621812420051</v>
      </c>
      <c r="N553" s="32">
        <f>IFERROR(I553*'Planning sheet'!N1953,0)</f>
        <v>6507.7098260087023</v>
      </c>
      <c r="O553" s="32">
        <f>IFERROR(I553*'Planning sheet'!O1953,0)</f>
        <v>6715.4026927962141</v>
      </c>
      <c r="P553" s="32">
        <f>IFERROR(I553*'Planning sheet'!P1953,0)</f>
        <v>6507.7098260087023</v>
      </c>
      <c r="Q553" s="32">
        <f>IFERROR(I553*'Planning sheet'!Q1953,0)</f>
        <v>6646.1717372003768</v>
      </c>
      <c r="R553" s="32">
        <f>IFERROR(I553*'Planning sheet'!R1953,0)</f>
        <v>6576.9407816045396</v>
      </c>
      <c r="S553" s="32">
        <f>IFERROR(I553*'Planning sheet'!S1953,0)</f>
        <v>6576.9407816045396</v>
      </c>
      <c r="T553" s="32">
        <f>IFERROR(I553*'Planning sheet'!T1953,0)</f>
        <v>6507.7098260087023</v>
      </c>
      <c r="U553" s="32">
        <f>IFERROR(I553*'Planning sheet'!U1953,0)</f>
        <v>6784.6336483920522</v>
      </c>
      <c r="V553" s="32">
        <f>IFERROR(I553*'Planning sheet'!V1953,0)</f>
        <v>6507.7098260087023</v>
      </c>
      <c r="W553" s="32">
        <f>IFERROR(I553*'Planning sheet'!W1953,0)</f>
        <v>6646.1717372003768</v>
      </c>
    </row>
    <row r="554" spans="1:23" x14ac:dyDescent="0.25">
      <c r="A554" t="s">
        <v>676</v>
      </c>
      <c r="B554" t="str">
        <f>'Planning sheet'!B1956</f>
        <v>PPM09</v>
      </c>
      <c r="H554" s="32" t="s">
        <v>714</v>
      </c>
      <c r="I554" s="32">
        <f>'Valuation parameters'!$C$2</f>
        <v>6455.7866093118246</v>
      </c>
      <c r="J554" s="32"/>
      <c r="K554" s="32"/>
      <c r="L554" s="32">
        <f>IFERROR(I554*'Planning sheet'!L1956,0)</f>
        <v>2788.7094300948197</v>
      </c>
      <c r="M554" s="32">
        <f>IFERROR(I554*'Planning sheet'!M1956,0)</f>
        <v>2455.5354562898528</v>
      </c>
      <c r="N554" s="32">
        <f>IFERROR(I554*'Planning sheet'!N1956,0)</f>
        <v>2656.7379209902547</v>
      </c>
      <c r="O554" s="32">
        <f>IFERROR(I554*'Planning sheet'!O1956,0)</f>
        <v>2689.189931425803</v>
      </c>
      <c r="P554" s="32">
        <f>IFERROR(I554*'Planning sheet'!P1956,0)</f>
        <v>2399.2853048682355</v>
      </c>
      <c r="Q554" s="32">
        <f>IFERROR(I554*'Planning sheet'!Q1956,0)</f>
        <v>2507.458672986731</v>
      </c>
      <c r="R554" s="32">
        <f>IFERROR(I554*'Planning sheet'!R1956,0)</f>
        <v>2598.3243022062675</v>
      </c>
      <c r="S554" s="32">
        <f>IFERROR(I554*'Planning sheet'!S1956,0)</f>
        <v>2513.94907507384</v>
      </c>
      <c r="T554" s="32">
        <f>IFERROR(I554*'Planning sheet'!T1956,0)</f>
        <v>2507.458672986731</v>
      </c>
      <c r="U554" s="32">
        <f>IFERROR(I554*'Planning sheet'!U1956,0)</f>
        <v>2490.150934087771</v>
      </c>
      <c r="V554" s="32">
        <f>IFERROR(I554*'Planning sheet'!V1956,0)</f>
        <v>2492.3144014501413</v>
      </c>
      <c r="W554" s="32">
        <f>IFERROR(I554*'Planning sheet'!W1956,0)</f>
        <v>2490.150934087771</v>
      </c>
    </row>
    <row r="555" spans="1:23" ht="15.75" thickBot="1" x14ac:dyDescent="0.3">
      <c r="A555" t="s">
        <v>677</v>
      </c>
      <c r="B555" t="str">
        <f>'Planning sheet'!B1959</f>
        <v/>
      </c>
      <c r="H555" s="32" t="s">
        <v>714</v>
      </c>
      <c r="I555" s="32">
        <f>'Valuation parameters'!$C$2</f>
        <v>6455.7866093118246</v>
      </c>
      <c r="J555" s="32"/>
      <c r="K555" s="32"/>
      <c r="L555" s="32">
        <f>IFERROR(I555*'Planning sheet'!L1959,0)</f>
        <v>0</v>
      </c>
      <c r="M555" s="32">
        <f>IFERROR(I555*'Planning sheet'!M1959,0)</f>
        <v>0</v>
      </c>
      <c r="N555" s="32">
        <f>IFERROR(I555*'Planning sheet'!N1959,0)</f>
        <v>0</v>
      </c>
      <c r="O555" s="32">
        <f>IFERROR(I555*'Planning sheet'!O1959,0)</f>
        <v>0</v>
      </c>
      <c r="P555" s="32">
        <f>IFERROR(I555*'Planning sheet'!P1959,0)</f>
        <v>0</v>
      </c>
      <c r="Q555" s="32">
        <f>IFERROR(I555*'Planning sheet'!Q1959,0)</f>
        <v>0</v>
      </c>
      <c r="R555" s="32">
        <f>IFERROR(I555*'Planning sheet'!R1959,0)</f>
        <v>0</v>
      </c>
      <c r="S555" s="32">
        <f>IFERROR(I555*'Planning sheet'!S1959,0)</f>
        <v>0</v>
      </c>
      <c r="T555" s="32">
        <f>IFERROR(I555*'Planning sheet'!T1959,0)</f>
        <v>0</v>
      </c>
      <c r="U555" s="32">
        <f>IFERROR(I555*'Planning sheet'!U1959,0)</f>
        <v>0</v>
      </c>
      <c r="V555" s="32">
        <f>IFERROR(I555*'Planning sheet'!V1959,0)</f>
        <v>0</v>
      </c>
      <c r="W555" s="32">
        <f>IFERROR(I555*'Planning sheet'!W1959,0)</f>
        <v>0</v>
      </c>
    </row>
    <row r="556" spans="1:23" s="138" customFormat="1" x14ac:dyDescent="0.25">
      <c r="A556" s="138" t="s">
        <v>678</v>
      </c>
      <c r="B556" s="138" t="str">
        <f>'Planning sheet'!B1962</f>
        <v>PBA11;PBA20;PBA24;PBA25;PBA19</v>
      </c>
      <c r="H556" s="140" t="s">
        <v>714</v>
      </c>
      <c r="I556" s="140">
        <f>'Valuation parameters'!$C$2</f>
        <v>6455.7866093118246</v>
      </c>
      <c r="J556" s="140"/>
      <c r="K556" s="140"/>
      <c r="L556" s="140">
        <f>IFERROR(I556*'Planning sheet'!L1962,0)</f>
        <v>27994.039808311321</v>
      </c>
      <c r="M556" s="140">
        <f>IFERROR(I556*'Planning sheet'!M1962,0)</f>
        <v>21156.09330633952</v>
      </c>
      <c r="N556" s="140">
        <f>IFERROR(I556*'Planning sheet'!N1962,0)</f>
        <v>20645.623002621185</v>
      </c>
      <c r="O556" s="140">
        <f>IFERROR(I556*'Planning sheet'!O1962,0)</f>
        <v>22958.46100211492</v>
      </c>
      <c r="P556" s="140">
        <f>IFERROR(I556*'Planning sheet'!P1962,0)</f>
        <v>21153.566099293086</v>
      </c>
      <c r="Q556" s="140">
        <f>IFERROR(I556*'Planning sheet'!Q1962,0)</f>
        <v>22266.648121871818</v>
      </c>
      <c r="R556" s="140">
        <f>IFERROR(I556*'Planning sheet'!R1962,0)</f>
        <v>21481.73045788753</v>
      </c>
      <c r="S556" s="140">
        <f>IFERROR(I556*'Planning sheet'!S1962,0)</f>
        <v>21088.834026298347</v>
      </c>
      <c r="T556" s="140">
        <f>IFERROR(I556*'Planning sheet'!T1962,0)</f>
        <v>18497.416257222099</v>
      </c>
      <c r="U556" s="140">
        <f>IFERROR(I556*'Planning sheet'!U1962,0)</f>
        <v>22159.779354923201</v>
      </c>
      <c r="V556" s="140">
        <f>IFERROR(I556*'Planning sheet'!V1962,0)</f>
        <v>20511.64528473296</v>
      </c>
      <c r="W556" s="140">
        <f>IFERROR(I556*'Planning sheet'!W1962,0)</f>
        <v>21958.857761424231</v>
      </c>
    </row>
    <row r="557" spans="1:23" x14ac:dyDescent="0.25">
      <c r="A557" t="s">
        <v>679</v>
      </c>
      <c r="B557" t="str">
        <f>'Planning sheet'!B1965</f>
        <v>PBA07</v>
      </c>
      <c r="H557" s="32" t="s">
        <v>714</v>
      </c>
      <c r="I557" s="32">
        <f>'Valuation parameters'!$C$2</f>
        <v>6455.7866093118246</v>
      </c>
      <c r="J557" s="32"/>
      <c r="K557" s="32"/>
      <c r="L557" s="32">
        <f>IFERROR(I557*'Planning sheet'!L1965,0)</f>
        <v>6875.022872672067</v>
      </c>
      <c r="M557" s="32">
        <f>IFERROR(I557*'Planning sheet'!M1965,0)</f>
        <v>8126.3677236123303</v>
      </c>
      <c r="N557" s="32">
        <f>IFERROR(I557*'Planning sheet'!N1965,0)</f>
        <v>9868.2363179306722</v>
      </c>
      <c r="O557" s="32">
        <f>IFERROR(I557*'Planning sheet'!O1965,0)</f>
        <v>8881.3716190474752</v>
      </c>
      <c r="P557" s="32">
        <f>IFERROR(I557*'Planning sheet'!P1965,0)</f>
        <v>9051.4058891097775</v>
      </c>
      <c r="Q557" s="32">
        <f>IFERROR(I557*'Planning sheet'!Q1965,0)</f>
        <v>10391.422036940021</v>
      </c>
      <c r="R557" s="32">
        <f>IFERROR(I557*'Planning sheet'!R1965,0)</f>
        <v>9165.1497164554567</v>
      </c>
      <c r="S557" s="32">
        <f>IFERROR(I557*'Planning sheet'!S1965,0)</f>
        <v>9067.2561342067202</v>
      </c>
      <c r="T557" s="32">
        <f>IFERROR(I557*'Planning sheet'!T1965,0)</f>
        <v>8339.436516914895</v>
      </c>
      <c r="U557" s="32">
        <f>IFERROR(I557*'Planning sheet'!U1965,0)</f>
        <v>9628.7498655347244</v>
      </c>
      <c r="V557" s="32">
        <f>IFERROR(I557*'Planning sheet'!V1965,0)</f>
        <v>10050.968352076179</v>
      </c>
      <c r="W557" s="32">
        <f>IFERROR(I557*'Planning sheet'!W1965,0)</f>
        <v>9609.5582791923698</v>
      </c>
    </row>
    <row r="558" spans="1:23" x14ac:dyDescent="0.25">
      <c r="A558" t="s">
        <v>680</v>
      </c>
      <c r="B558" t="str">
        <f>'Planning sheet'!B1968</f>
        <v/>
      </c>
      <c r="H558" s="32" t="s">
        <v>714</v>
      </c>
      <c r="I558" s="32">
        <f>'Valuation parameters'!$C$2</f>
        <v>6455.7866093118246</v>
      </c>
      <c r="J558" s="32"/>
      <c r="K558" s="32"/>
      <c r="L558" s="32">
        <f>IFERROR(I558*'Planning sheet'!L1968,0)</f>
        <v>0</v>
      </c>
      <c r="M558" s="32">
        <f>IFERROR(I558*'Planning sheet'!M1968,0)</f>
        <v>0</v>
      </c>
      <c r="N558" s="32">
        <f>IFERROR(I558*'Planning sheet'!N1968,0)</f>
        <v>0</v>
      </c>
      <c r="O558" s="32">
        <f>IFERROR(I558*'Planning sheet'!O1968,0)</f>
        <v>0</v>
      </c>
      <c r="P558" s="32">
        <f>IFERROR(I558*'Planning sheet'!P1968,0)</f>
        <v>0</v>
      </c>
      <c r="Q558" s="32">
        <f>IFERROR(I558*'Planning sheet'!Q1968,0)</f>
        <v>0</v>
      </c>
      <c r="R558" s="32">
        <f>IFERROR(I558*'Planning sheet'!R1968,0)</f>
        <v>0</v>
      </c>
      <c r="S558" s="32">
        <f>IFERROR(I558*'Planning sheet'!S1968,0)</f>
        <v>0</v>
      </c>
      <c r="T558" s="32">
        <f>IFERROR(I558*'Planning sheet'!T1968,0)</f>
        <v>0</v>
      </c>
      <c r="U558" s="32">
        <f>IFERROR(I558*'Planning sheet'!U1968,0)</f>
        <v>0</v>
      </c>
      <c r="V558" s="32">
        <f>IFERROR(I558*'Planning sheet'!V1968,0)</f>
        <v>0</v>
      </c>
      <c r="W558" s="32">
        <f>IFERROR(I558*'Planning sheet'!W1968,0)</f>
        <v>0</v>
      </c>
    </row>
    <row r="559" spans="1:23" ht="15.75" thickBot="1" x14ac:dyDescent="0.3">
      <c r="A559" t="s">
        <v>681</v>
      </c>
      <c r="B559" t="str">
        <f>'Planning sheet'!B1971</f>
        <v/>
      </c>
      <c r="H559" s="32" t="s">
        <v>714</v>
      </c>
      <c r="I559" s="32">
        <f>'Valuation parameters'!$C$2</f>
        <v>6455.7866093118246</v>
      </c>
      <c r="J559" s="32"/>
      <c r="K559" s="32"/>
      <c r="L559" s="32">
        <f>IFERROR(I559*'Planning sheet'!L1971,0)</f>
        <v>0</v>
      </c>
      <c r="M559" s="32">
        <f>IFERROR(I559*'Planning sheet'!M1971,0)</f>
        <v>0</v>
      </c>
      <c r="N559" s="32">
        <f>IFERROR(I559*'Planning sheet'!N1971,0)</f>
        <v>0</v>
      </c>
      <c r="O559" s="32">
        <f>IFERROR(I559*'Planning sheet'!O1971,0)</f>
        <v>0</v>
      </c>
      <c r="P559" s="32">
        <f>IFERROR(I559*'Planning sheet'!P1971,0)</f>
        <v>0</v>
      </c>
      <c r="Q559" s="32">
        <f>IFERROR(I559*'Planning sheet'!Q1971,0)</f>
        <v>0</v>
      </c>
      <c r="R559" s="32">
        <f>IFERROR(I559*'Planning sheet'!R1971,0)</f>
        <v>0</v>
      </c>
      <c r="S559" s="32">
        <f>IFERROR(I559*'Planning sheet'!S1971,0)</f>
        <v>0</v>
      </c>
      <c r="T559" s="32">
        <f>IFERROR(I559*'Planning sheet'!T1971,0)</f>
        <v>0</v>
      </c>
      <c r="U559" s="32">
        <f>IFERROR(I559*'Planning sheet'!U1971,0)</f>
        <v>0</v>
      </c>
      <c r="V559" s="32">
        <f>IFERROR(I559*'Planning sheet'!V1971,0)</f>
        <v>0</v>
      </c>
      <c r="W559" s="32">
        <f>IFERROR(I559*'Planning sheet'!W1971,0)</f>
        <v>0</v>
      </c>
    </row>
    <row r="560" spans="1:23" s="138" customFormat="1" x14ac:dyDescent="0.25">
      <c r="A560" s="138" t="s">
        <v>682</v>
      </c>
      <c r="B560" s="138" t="s">
        <v>211</v>
      </c>
      <c r="C560" s="138" t="s">
        <v>683</v>
      </c>
      <c r="D560" s="138">
        <v>0</v>
      </c>
      <c r="E560" s="138">
        <v>0</v>
      </c>
      <c r="F560" s="138">
        <v>0</v>
      </c>
      <c r="G560" s="138">
        <v>0</v>
      </c>
      <c r="H560" s="140" t="s">
        <v>714</v>
      </c>
      <c r="I560" s="140">
        <f>'Valuation parameters'!$C$2</f>
        <v>6455.7866093118246</v>
      </c>
      <c r="J560" s="140"/>
      <c r="K560" s="140"/>
      <c r="L560" s="140">
        <f>IFERROR(I560*'Planning sheet'!L1973, 0)</f>
        <v>17880.886606202537</v>
      </c>
      <c r="M560" s="140">
        <f>IFERROR(I560*'Planning sheet'!M1973, 0)</f>
        <v>17481.420973666434</v>
      </c>
      <c r="N560" s="140">
        <f>IFERROR(I560*'Planning sheet'!N1973, 0)</f>
        <v>18129.505306327941</v>
      </c>
      <c r="O560" s="140">
        <f>IFERROR(I560*'Planning sheet'!O1973, 0)</f>
        <v>20665.84924673479</v>
      </c>
      <c r="P560" s="140">
        <f>IFERROR(I560*'Planning sheet'!P1973, 0)</f>
        <v>20501.688734058054</v>
      </c>
      <c r="Q560" s="140">
        <f>IFERROR(I560*'Planning sheet'!Q1973, 0)</f>
        <v>20582.155206746102</v>
      </c>
      <c r="R560" s="140">
        <f>IFERROR(I560*'Planning sheet'!R1973, 0)</f>
        <v>20624.953840483518</v>
      </c>
      <c r="S560" s="140">
        <f>IFERROR(I560*'Planning sheet'!S1973, 0)</f>
        <v>20357.4398936906</v>
      </c>
      <c r="T560" s="140">
        <f>IFERROR(I560*'Planning sheet'!T1973, 0)</f>
        <v>20328.939382263565</v>
      </c>
      <c r="U560" s="140">
        <f>IFERROR(I560*'Planning sheet'!U1973, 0)</f>
        <v>20556.660921923005</v>
      </c>
      <c r="V560" s="140">
        <f>IFERROR(I560*'Planning sheet'!V1973, 0)</f>
        <v>20554.764157673286</v>
      </c>
      <c r="W560" s="140">
        <f>IFERROR(I560*'Planning sheet'!W1973, 0)</f>
        <v>20119.250326108915</v>
      </c>
    </row>
    <row r="561" spans="1:23" ht="15.75" thickBot="1" x14ac:dyDescent="0.3">
      <c r="A561" t="s">
        <v>684</v>
      </c>
      <c r="B561" t="s">
        <v>227</v>
      </c>
      <c r="C561" t="s">
        <v>683</v>
      </c>
      <c r="D561">
        <v>0</v>
      </c>
      <c r="E561">
        <v>0</v>
      </c>
      <c r="F561">
        <v>0</v>
      </c>
      <c r="G561">
        <v>0</v>
      </c>
      <c r="H561" s="32" t="s">
        <v>714</v>
      </c>
      <c r="I561" s="32">
        <f>'Valuation parameters'!$C$2</f>
        <v>6455.7866093118246</v>
      </c>
      <c r="J561" s="32"/>
      <c r="K561" s="32"/>
      <c r="L561" s="32">
        <f>IFERROR(I561*'Planning sheet'!L1975, 0)</f>
        <v>3716.6643914276019</v>
      </c>
      <c r="M561" s="32">
        <f>IFERROR(I561*'Planning sheet'!M1975, 0)</f>
        <v>4169.1510106649412</v>
      </c>
      <c r="N561" s="32">
        <f>IFERROR(I561*'Planning sheet'!N1975, 0)</f>
        <v>4325.79040833404</v>
      </c>
      <c r="O561" s="32">
        <f>IFERROR(I561*'Planning sheet'!O1975, 0)</f>
        <v>4568.0344924088922</v>
      </c>
      <c r="P561" s="32">
        <f>IFERROR(I561*'Planning sheet'!P1975, 0)</f>
        <v>4291.9750465363859</v>
      </c>
      <c r="Q561" s="32">
        <f>IFERROR(I561*'Planning sheet'!Q1975, 0)</f>
        <v>4613.9470915682614</v>
      </c>
      <c r="R561" s="32">
        <f>IFERROR(I561*'Planning sheet'!R1975, 0)</f>
        <v>4335.6945297116827</v>
      </c>
      <c r="S561" s="32">
        <f>IFERROR(I561*'Planning sheet'!S1975, 0)</f>
        <v>4287.1573736215669</v>
      </c>
      <c r="T561" s="32">
        <f>IFERROR(I561*'Planning sheet'!T1975, 0)</f>
        <v>3886.1428429599414</v>
      </c>
      <c r="U561" s="32">
        <f>IFERROR(I561*'Planning sheet'!U1975, 0)</f>
        <v>4518.9878209417247</v>
      </c>
      <c r="V561" s="32">
        <f>IFERROR(I561*'Planning sheet'!V1975, 0)</f>
        <v>4321.3247710541136</v>
      </c>
      <c r="W561" s="32">
        <f>IFERROR(I561*'Planning sheet'!W1975, 0)</f>
        <v>4426.8319907328569</v>
      </c>
    </row>
    <row r="562" spans="1:23" s="138" customFormat="1" ht="15.75" thickBot="1" x14ac:dyDescent="0.3">
      <c r="A562" s="138" t="s">
        <v>685</v>
      </c>
      <c r="B562" s="138" t="s">
        <v>686</v>
      </c>
      <c r="C562" s="138">
        <v>0</v>
      </c>
      <c r="D562" s="138">
        <v>0</v>
      </c>
      <c r="E562" s="138">
        <v>0</v>
      </c>
      <c r="F562" s="138">
        <v>0</v>
      </c>
      <c r="G562" s="138">
        <v>0</v>
      </c>
      <c r="H562" s="140" t="s">
        <v>714</v>
      </c>
      <c r="I562" s="140">
        <f>'Valuation parameters'!$C$2</f>
        <v>6455.7866093118246</v>
      </c>
      <c r="J562" s="140"/>
      <c r="K562" s="140"/>
      <c r="L562" s="140">
        <f>IFERROR(I562*'Planning sheet'!L1977, 0)</f>
        <v>27000.072682376533</v>
      </c>
      <c r="M562" s="140">
        <f>IFERROR(I562*'Planning sheet'!M1977, 0)</f>
        <v>27000.072682376533</v>
      </c>
      <c r="N562" s="140">
        <f>IFERROR(I562*'Planning sheet'!N1977, 0)</f>
        <v>27000.072682376533</v>
      </c>
      <c r="O562" s="140">
        <f>IFERROR(I562*'Planning sheet'!O1977, 0)</f>
        <v>27000.072682376533</v>
      </c>
      <c r="P562" s="140">
        <f>IFERROR(I562*'Planning sheet'!P1977, 0)</f>
        <v>27000.072682376533</v>
      </c>
      <c r="Q562" s="140">
        <f>IFERROR(I562*'Planning sheet'!Q1977, 0)</f>
        <v>27000.072682376533</v>
      </c>
      <c r="R562" s="140">
        <f>IFERROR(I562*'Planning sheet'!R1977, 0)</f>
        <v>27000.072682376533</v>
      </c>
      <c r="S562" s="140">
        <f>IFERROR(I562*'Planning sheet'!S1977, 0)</f>
        <v>27000.072682376533</v>
      </c>
      <c r="T562" s="140">
        <f>IFERROR(I562*'Planning sheet'!T1977, 0)</f>
        <v>27000.072682376533</v>
      </c>
      <c r="U562" s="140">
        <f>IFERROR(I562*'Planning sheet'!U1977, 0)</f>
        <v>27000.072682376533</v>
      </c>
      <c r="V562" s="140">
        <f>IFERROR(I562*'Planning sheet'!V1977, 0)</f>
        <v>27000.072682376533</v>
      </c>
      <c r="W562" s="140">
        <f>IFERROR(I562*'Planning sheet'!W1977, 0)</f>
        <v>27000.072682376533</v>
      </c>
    </row>
    <row r="563" spans="1:23" s="284" customFormat="1" x14ac:dyDescent="0.25">
      <c r="A563" s="284" t="s">
        <v>729</v>
      </c>
      <c r="H563" s="285" t="s">
        <v>730</v>
      </c>
      <c r="I563" s="285" t="s">
        <v>683</v>
      </c>
      <c r="J563" s="285">
        <f t="shared" ref="J563:J574" si="1">IFERROR(SUM($L563:$W563),0)</f>
        <v>39315844.541669585</v>
      </c>
      <c r="K563" s="285"/>
      <c r="L563" s="285">
        <f>SUMIFS(L2:L562,H2:H562,$I563)</f>
        <v>2868127.5460800477</v>
      </c>
      <c r="M563" s="285">
        <f>SUMIFS(M2:M562,H2:H562,$I563)</f>
        <v>3233805.1341776652</v>
      </c>
      <c r="N563" s="285">
        <f>SUMIFS(N2:N562,H2:H562,$I563)</f>
        <v>3301364.2447844329</v>
      </c>
      <c r="O563" s="285">
        <f>SUMIFS(O2:O562,H2:H562,$I563)</f>
        <v>3382156.4455840029</v>
      </c>
      <c r="P563" s="285">
        <f>SUMIFS(P2:P562,H2:H562,$I563)</f>
        <v>3312965.1928961608</v>
      </c>
      <c r="Q563" s="285">
        <f>SUMIFS(Q2:Q562,H2:H562,$I563)</f>
        <v>3406457.0998970051</v>
      </c>
      <c r="R563" s="285">
        <f>SUMIFS(R2:R562,H2:H562,$I563)</f>
        <v>3328594.6999582159</v>
      </c>
      <c r="S563" s="285">
        <f>SUMIFS(S2:S562,H2:H562,$I563)</f>
        <v>3288432.956973156</v>
      </c>
      <c r="T563" s="285">
        <f>SUMIFS(T2:T562,H2:H562,$I563)</f>
        <v>3155009.6137662195</v>
      </c>
      <c r="U563" s="285">
        <f>SUMIFS(U2:U562,H2:H562,$I563)</f>
        <v>3396144.4562895987</v>
      </c>
      <c r="V563" s="285">
        <f>SUMIFS(V2:V562,H2:H562,$I563)</f>
        <v>3368375.0675301412</v>
      </c>
      <c r="W563" s="285">
        <f>SUMIFS(W2:W562,H2:H562,$I563)</f>
        <v>3274412.08373293</v>
      </c>
    </row>
    <row r="564" spans="1:23" s="273" customFormat="1" x14ac:dyDescent="0.25">
      <c r="A564" s="273" t="s">
        <v>731</v>
      </c>
      <c r="H564" s="286" t="s">
        <v>730</v>
      </c>
      <c r="I564" s="286" t="s">
        <v>696</v>
      </c>
      <c r="J564" s="286">
        <f t="shared" si="1"/>
        <v>19025274.242130071</v>
      </c>
      <c r="K564" s="286"/>
      <c r="L564" s="286">
        <f>SUMIFS(L2:L563,H2:H563,$I564)</f>
        <v>1084984.9586086741</v>
      </c>
      <c r="M564" s="286">
        <f>SUMIFS(M2:M563,H2:H563,$I564)</f>
        <v>1524961.040572684</v>
      </c>
      <c r="N564" s="286">
        <f>SUMIFS(N2:N563,H2:H563,$I564)</f>
        <v>1609355.9020639935</v>
      </c>
      <c r="O564" s="286">
        <f>SUMIFS(O2:O563,H2:H563,$I564)</f>
        <v>1670229.2357715403</v>
      </c>
      <c r="P564" s="286">
        <f>SUMIFS(P2:P563,H2:H563,$I564)</f>
        <v>1637533.7164284182</v>
      </c>
      <c r="Q564" s="286">
        <f>SUMIFS(Q2:Q563,H2:H563,$I564)</f>
        <v>1691468.7462228069</v>
      </c>
      <c r="R564" s="286">
        <f>SUMIFS(R2:R563,H2:H563,$I564)</f>
        <v>1650890.0288797219</v>
      </c>
      <c r="S564" s="286">
        <f>SUMIFS(S2:S563,H2:H563,$I564)</f>
        <v>1628646.3661567059</v>
      </c>
      <c r="T564" s="286">
        <f>SUMIFS(T2:T563,H2:H563,$I564)</f>
        <v>1559005.9213946376</v>
      </c>
      <c r="U564" s="286">
        <f>SUMIFS(U2:U563,H2:H563,$I564)</f>
        <v>1677130.4326691215</v>
      </c>
      <c r="V564" s="286">
        <f>SUMIFS(V2:V563,H2:H563,$I564)</f>
        <v>1676921.91414475</v>
      </c>
      <c r="W564" s="286">
        <f>SUMIFS(W2:W563,H2:H563,$I564)</f>
        <v>1614145.9792170171</v>
      </c>
    </row>
    <row r="565" spans="1:23" s="273" customFormat="1" x14ac:dyDescent="0.25">
      <c r="A565" s="273" t="s">
        <v>732</v>
      </c>
      <c r="H565" s="286" t="s">
        <v>730</v>
      </c>
      <c r="I565" s="286" t="s">
        <v>705</v>
      </c>
      <c r="J565" s="286">
        <f t="shared" si="1"/>
        <v>6873333.2706805486</v>
      </c>
      <c r="K565" s="286"/>
      <c r="L565" s="286">
        <f>SUMIFS(L2:L564,H2:H564,$I565)</f>
        <v>467142.78766138537</v>
      </c>
      <c r="M565" s="286">
        <f>SUMIFS(M2:M564,H2:H564,$I565)</f>
        <v>511588.32062475604</v>
      </c>
      <c r="N565" s="286">
        <f>SUMIFS(N2:N564,H2:H564,$I565)</f>
        <v>526320.39852870442</v>
      </c>
      <c r="O565" s="286">
        <f>SUMIFS(O2:O564,H2:H564,$I565)</f>
        <v>596568.75562668301</v>
      </c>
      <c r="P565" s="286">
        <f>SUMIFS(P2:P564,H2:H564,$I565)</f>
        <v>597168.64296405693</v>
      </c>
      <c r="Q565" s="286">
        <f>SUMIFS(Q2:Q564,H2:H564,$I565)</f>
        <v>605620.1138594104</v>
      </c>
      <c r="R565" s="286">
        <f>SUMIFS(R2:R564,H2:H564,$I565)</f>
        <v>600766.75476835901</v>
      </c>
      <c r="S565" s="286">
        <f>SUMIFS(S2:S564,H2:H564,$I565)</f>
        <v>588177.42029592907</v>
      </c>
      <c r="T565" s="286">
        <f>SUMIFS(T2:T564,H2:H564,$I565)</f>
        <v>579993.48021616368</v>
      </c>
      <c r="U565" s="286">
        <f>SUMIFS(U2:U564,H2:H564,$I565)</f>
        <v>608558.77800269739</v>
      </c>
      <c r="V565" s="286">
        <f>SUMIFS(V2:V564,H2:H564,$I565)</f>
        <v>600849.7435346545</v>
      </c>
      <c r="W565" s="286">
        <f>SUMIFS(W2:W564,H2:H564,$I565)</f>
        <v>590578.07459774928</v>
      </c>
    </row>
    <row r="566" spans="1:23" s="273" customFormat="1" x14ac:dyDescent="0.25">
      <c r="A566" s="273" t="s">
        <v>733</v>
      </c>
      <c r="H566" s="286" t="s">
        <v>730</v>
      </c>
      <c r="I566" s="286" t="s">
        <v>714</v>
      </c>
      <c r="J566" s="286">
        <f t="shared" si="1"/>
        <v>1986179.6362545234</v>
      </c>
      <c r="K566" s="286"/>
      <c r="L566" s="286">
        <f>SUMIFS(L2:L565,H2:H565,$I566)</f>
        <v>167117.66098497796</v>
      </c>
      <c r="M566" s="286">
        <f>SUMIFS(M2:M565,H2:H565,$I566)</f>
        <v>154202.1741013377</v>
      </c>
      <c r="N566" s="286">
        <f>SUMIFS(N2:N565,H2:H565,$I566)</f>
        <v>157320.90791212447</v>
      </c>
      <c r="O566" s="286">
        <f>SUMIFS(O2:O565,H2:H565,$I566)</f>
        <v>169313.26549762674</v>
      </c>
      <c r="P566" s="286">
        <f>SUMIFS(P2:P565,H2:H565,$I566)</f>
        <v>166783.01325547782</v>
      </c>
      <c r="Q566" s="286">
        <f>SUMIFS(Q2:Q565,H2:H565,$I566)</f>
        <v>169707.02051404238</v>
      </c>
      <c r="R566" s="286">
        <f>SUMIFS(R2:R565,H2:H565,$I566)</f>
        <v>167742.09179742879</v>
      </c>
      <c r="S566" s="286">
        <f>SUMIFS(S2:S565,H2:H565,$I566)</f>
        <v>167186.62368078256</v>
      </c>
      <c r="T566" s="286">
        <f>SUMIFS(T2:T565,H2:H565,$I566)</f>
        <v>159463.75115872335</v>
      </c>
      <c r="U566" s="286">
        <f>SUMIFS(U2:U565,H2:H565,$I566)</f>
        <v>171410.28523710204</v>
      </c>
      <c r="V566" s="286">
        <f>SUMIFS(V2:V565,H2:H565,$I566)</f>
        <v>168395.18143443973</v>
      </c>
      <c r="W566" s="286">
        <f>SUMIFS(W2:W565,H2:H565,$I566)</f>
        <v>167537.66068045993</v>
      </c>
    </row>
    <row r="567" spans="1:23" s="273" customFormat="1" x14ac:dyDescent="0.25">
      <c r="A567" s="273" t="s">
        <v>734</v>
      </c>
      <c r="H567" s="286" t="s">
        <v>730</v>
      </c>
      <c r="I567" s="286"/>
      <c r="J567" s="286">
        <f t="shared" si="1"/>
        <v>2686084.8188949954</v>
      </c>
      <c r="K567" s="286"/>
      <c r="L567" s="286">
        <f>'Valuation parameters'!$C$3</f>
        <v>223840.401574583</v>
      </c>
      <c r="M567" s="286">
        <f>'Valuation parameters'!$C$3</f>
        <v>223840.401574583</v>
      </c>
      <c r="N567" s="286">
        <f>'Valuation parameters'!$C$3</f>
        <v>223840.401574583</v>
      </c>
      <c r="O567" s="286">
        <f>'Valuation parameters'!$C$3</f>
        <v>223840.401574583</v>
      </c>
      <c r="P567" s="286">
        <f>'Valuation parameters'!$C$3</f>
        <v>223840.401574583</v>
      </c>
      <c r="Q567" s="286">
        <f>'Valuation parameters'!$C$3</f>
        <v>223840.401574583</v>
      </c>
      <c r="R567" s="286">
        <f>'Valuation parameters'!$C$3</f>
        <v>223840.401574583</v>
      </c>
      <c r="S567" s="286">
        <f>'Valuation parameters'!$C$3</f>
        <v>223840.401574583</v>
      </c>
      <c r="T567" s="286">
        <f>'Valuation parameters'!$C$3</f>
        <v>223840.401574583</v>
      </c>
      <c r="U567" s="286">
        <f>'Valuation parameters'!$C$3</f>
        <v>223840.401574583</v>
      </c>
      <c r="V567" s="286">
        <f>'Valuation parameters'!$C$3</f>
        <v>223840.401574583</v>
      </c>
      <c r="W567" s="286">
        <f>'Valuation parameters'!$C$3</f>
        <v>223840.401574583</v>
      </c>
    </row>
    <row r="568" spans="1:23" s="273" customFormat="1" x14ac:dyDescent="0.25">
      <c r="A568" s="273" t="s">
        <v>735</v>
      </c>
      <c r="H568" s="286" t="s">
        <v>730</v>
      </c>
      <c r="I568" s="286"/>
      <c r="J568" s="286">
        <f t="shared" si="1"/>
        <v>2834943.9933487554</v>
      </c>
      <c r="K568" s="286"/>
      <c r="L568" s="286">
        <f>'Valuation parameters'!$C$4</f>
        <v>236245.332779063</v>
      </c>
      <c r="M568" s="286">
        <f>'Valuation parameters'!$C$4</f>
        <v>236245.332779063</v>
      </c>
      <c r="N568" s="286">
        <f>'Valuation parameters'!$C$4</f>
        <v>236245.332779063</v>
      </c>
      <c r="O568" s="286">
        <f>'Valuation parameters'!$C$4</f>
        <v>236245.332779063</v>
      </c>
      <c r="P568" s="286">
        <f>'Valuation parameters'!$C$4</f>
        <v>236245.332779063</v>
      </c>
      <c r="Q568" s="286">
        <f>'Valuation parameters'!$C$4</f>
        <v>236245.332779063</v>
      </c>
      <c r="R568" s="286">
        <f>'Valuation parameters'!$C$4</f>
        <v>236245.332779063</v>
      </c>
      <c r="S568" s="286">
        <f>'Valuation parameters'!$C$4</f>
        <v>236245.332779063</v>
      </c>
      <c r="T568" s="286">
        <f>'Valuation parameters'!$C$4</f>
        <v>236245.332779063</v>
      </c>
      <c r="U568" s="286">
        <f>'Valuation parameters'!$C$4</f>
        <v>236245.332779063</v>
      </c>
      <c r="V568" s="286">
        <f>'Valuation parameters'!$C$4</f>
        <v>236245.332779063</v>
      </c>
      <c r="W568" s="286">
        <f>'Valuation parameters'!$C$4</f>
        <v>236245.332779063</v>
      </c>
    </row>
    <row r="569" spans="1:23" s="274" customFormat="1" x14ac:dyDescent="0.25">
      <c r="A569" s="274" t="s">
        <v>736</v>
      </c>
      <c r="H569" s="287" t="s">
        <v>730</v>
      </c>
      <c r="I569" s="287"/>
      <c r="J569" s="287">
        <f t="shared" si="1"/>
        <v>33405815.961308897</v>
      </c>
      <c r="K569" s="287"/>
      <c r="L569" s="287">
        <f t="shared" ref="L569:W569" si="2">L564 + L565 + L566 + L567 + L568</f>
        <v>2179331.1416086839</v>
      </c>
      <c r="M569" s="287">
        <f t="shared" si="2"/>
        <v>2650837.2696524234</v>
      </c>
      <c r="N569" s="287">
        <f t="shared" si="2"/>
        <v>2753082.9428584683</v>
      </c>
      <c r="O569" s="287">
        <f t="shared" si="2"/>
        <v>2896196.9912494957</v>
      </c>
      <c r="P569" s="287">
        <f t="shared" si="2"/>
        <v>2861571.1070015989</v>
      </c>
      <c r="Q569" s="287">
        <f t="shared" si="2"/>
        <v>2926881.6149499058</v>
      </c>
      <c r="R569" s="287">
        <f t="shared" si="2"/>
        <v>2879484.6097991555</v>
      </c>
      <c r="S569" s="287">
        <f t="shared" si="2"/>
        <v>2844096.1444870634</v>
      </c>
      <c r="T569" s="287">
        <f t="shared" si="2"/>
        <v>2758548.8871231698</v>
      </c>
      <c r="U569" s="287">
        <f t="shared" si="2"/>
        <v>2917185.2302625664</v>
      </c>
      <c r="V569" s="287">
        <f t="shared" si="2"/>
        <v>2906252.5734674903</v>
      </c>
      <c r="W569" s="287">
        <f t="shared" si="2"/>
        <v>2832347.448848872</v>
      </c>
    </row>
    <row r="570" spans="1:23" s="275" customFormat="1" x14ac:dyDescent="0.25">
      <c r="A570" s="275" t="s">
        <v>737</v>
      </c>
      <c r="H570" s="288" t="s">
        <v>730</v>
      </c>
      <c r="I570" s="288"/>
      <c r="J570" s="288">
        <f t="shared" si="1"/>
        <v>5910028.5803606827</v>
      </c>
      <c r="K570" s="288"/>
      <c r="L570" s="288">
        <f t="shared" ref="L570:W570" si="3">L563 - L569</f>
        <v>688796.40447136387</v>
      </c>
      <c r="M570" s="288">
        <f t="shared" si="3"/>
        <v>582967.86452524178</v>
      </c>
      <c r="N570" s="288">
        <f t="shared" si="3"/>
        <v>548281.30192596465</v>
      </c>
      <c r="O570" s="288">
        <f t="shared" si="3"/>
        <v>485959.45433450723</v>
      </c>
      <c r="P570" s="288">
        <f t="shared" si="3"/>
        <v>451394.08589456184</v>
      </c>
      <c r="Q570" s="288">
        <f t="shared" si="3"/>
        <v>479575.48494709935</v>
      </c>
      <c r="R570" s="288">
        <f t="shared" si="3"/>
        <v>449110.09015906043</v>
      </c>
      <c r="S570" s="288">
        <f t="shared" si="3"/>
        <v>444336.81248609256</v>
      </c>
      <c r="T570" s="288">
        <f t="shared" si="3"/>
        <v>396460.72664304962</v>
      </c>
      <c r="U570" s="288">
        <f t="shared" si="3"/>
        <v>478959.22602703236</v>
      </c>
      <c r="V570" s="288">
        <f t="shared" si="3"/>
        <v>462122.49406265095</v>
      </c>
      <c r="W570" s="288">
        <f t="shared" si="3"/>
        <v>442064.63488405803</v>
      </c>
    </row>
    <row r="571" spans="1:23" s="274" customFormat="1" x14ac:dyDescent="0.25">
      <c r="A571" s="274" t="s">
        <v>738</v>
      </c>
      <c r="H571" s="287" t="s">
        <v>730</v>
      </c>
      <c r="I571" s="287"/>
      <c r="J571" s="287">
        <f t="shared" si="1"/>
        <v>2441550.9999999995</v>
      </c>
      <c r="K571" s="287"/>
      <c r="L571" s="287">
        <f>'Valuation parameters'!$C$5</f>
        <v>203462.58333333331</v>
      </c>
      <c r="M571" s="287">
        <f>'Valuation parameters'!$C$5</f>
        <v>203462.58333333331</v>
      </c>
      <c r="N571" s="287">
        <f>'Valuation parameters'!$C$5</f>
        <v>203462.58333333331</v>
      </c>
      <c r="O571" s="287">
        <f>'Valuation parameters'!$C$5</f>
        <v>203462.58333333331</v>
      </c>
      <c r="P571" s="287">
        <f>'Valuation parameters'!$C$5</f>
        <v>203462.58333333331</v>
      </c>
      <c r="Q571" s="287">
        <f>'Valuation parameters'!$C$5</f>
        <v>203462.58333333331</v>
      </c>
      <c r="R571" s="287">
        <f>'Valuation parameters'!$C$5</f>
        <v>203462.58333333331</v>
      </c>
      <c r="S571" s="287">
        <f>'Valuation parameters'!$C$5</f>
        <v>203462.58333333331</v>
      </c>
      <c r="T571" s="287">
        <f>'Valuation parameters'!$C$5</f>
        <v>203462.58333333331</v>
      </c>
      <c r="U571" s="287">
        <f>'Valuation parameters'!$C$5</f>
        <v>203462.58333333331</v>
      </c>
      <c r="V571" s="287">
        <f>'Valuation parameters'!$C$5</f>
        <v>203462.58333333331</v>
      </c>
      <c r="W571" s="287">
        <f>'Valuation parameters'!$C$5</f>
        <v>203462.58333333331</v>
      </c>
    </row>
    <row r="572" spans="1:23" s="276" customFormat="1" x14ac:dyDescent="0.25">
      <c r="A572" s="276" t="s">
        <v>739</v>
      </c>
      <c r="H572" s="289" t="s">
        <v>730</v>
      </c>
      <c r="I572" s="289"/>
      <c r="J572" s="289">
        <f t="shared" si="1"/>
        <v>3468477.5803606822</v>
      </c>
      <c r="K572" s="289"/>
      <c r="L572" s="289">
        <f t="shared" ref="L572:W572" si="4">L570 - L571</f>
        <v>485333.82113803056</v>
      </c>
      <c r="M572" s="289">
        <f t="shared" si="4"/>
        <v>379505.28119190846</v>
      </c>
      <c r="N572" s="289">
        <f t="shared" si="4"/>
        <v>344818.71859263134</v>
      </c>
      <c r="O572" s="289">
        <f t="shared" si="4"/>
        <v>282496.87100117392</v>
      </c>
      <c r="P572" s="289">
        <f t="shared" si="4"/>
        <v>247931.50256122852</v>
      </c>
      <c r="Q572" s="289">
        <f t="shared" si="4"/>
        <v>276112.90161376604</v>
      </c>
      <c r="R572" s="289">
        <f t="shared" si="4"/>
        <v>245647.50682572712</v>
      </c>
      <c r="S572" s="289">
        <f t="shared" si="4"/>
        <v>240874.22915275925</v>
      </c>
      <c r="T572" s="289">
        <f t="shared" si="4"/>
        <v>192998.14330971631</v>
      </c>
      <c r="U572" s="289">
        <f t="shared" si="4"/>
        <v>275496.64269369905</v>
      </c>
      <c r="V572" s="289">
        <f t="shared" si="4"/>
        <v>258659.91072931763</v>
      </c>
      <c r="W572" s="289">
        <f t="shared" si="4"/>
        <v>238602.05155072472</v>
      </c>
    </row>
    <row r="573" spans="1:23" s="274" customFormat="1" x14ac:dyDescent="0.25">
      <c r="A573" s="274" t="s">
        <v>740</v>
      </c>
      <c r="H573" s="287" t="s">
        <v>730</v>
      </c>
      <c r="I573" s="287"/>
      <c r="J573" s="287">
        <f t="shared" si="1"/>
        <v>2235780</v>
      </c>
      <c r="K573" s="287"/>
      <c r="L573" s="287">
        <f>'Valuation parameters'!$C$6/12</f>
        <v>186315</v>
      </c>
      <c r="M573" s="287">
        <f>'Valuation parameters'!$C$6/12</f>
        <v>186315</v>
      </c>
      <c r="N573" s="287">
        <f>'Valuation parameters'!$C$6/12</f>
        <v>186315</v>
      </c>
      <c r="O573" s="287">
        <f>'Valuation parameters'!$C$6/12</f>
        <v>186315</v>
      </c>
      <c r="P573" s="287">
        <f>'Valuation parameters'!$C$6/12</f>
        <v>186315</v>
      </c>
      <c r="Q573" s="287">
        <f>'Valuation parameters'!$C$6/12</f>
        <v>186315</v>
      </c>
      <c r="R573" s="287">
        <f>'Valuation parameters'!$C$6/12</f>
        <v>186315</v>
      </c>
      <c r="S573" s="287">
        <f>'Valuation parameters'!$C$6/12</f>
        <v>186315</v>
      </c>
      <c r="T573" s="287">
        <f>'Valuation parameters'!$C$6/12</f>
        <v>186315</v>
      </c>
      <c r="U573" s="287">
        <f>'Valuation parameters'!$C$6/12</f>
        <v>186315</v>
      </c>
      <c r="V573" s="287">
        <f>'Valuation parameters'!$C$6/12</f>
        <v>186315</v>
      </c>
      <c r="W573" s="287">
        <f>'Valuation parameters'!$C$6/12</f>
        <v>186315</v>
      </c>
    </row>
    <row r="574" spans="1:23" s="276" customFormat="1" x14ac:dyDescent="0.25">
      <c r="A574" s="276" t="s">
        <v>741</v>
      </c>
      <c r="H574" s="289" t="s">
        <v>730</v>
      </c>
      <c r="I574" s="289"/>
      <c r="J574" s="289">
        <f t="shared" si="1"/>
        <v>1232697.5803606834</v>
      </c>
      <c r="K574" s="289"/>
      <c r="L574" s="289">
        <f t="shared" ref="L574:W574" si="5">L572 - L573</f>
        <v>299018.82113803056</v>
      </c>
      <c r="M574" s="289">
        <f t="shared" si="5"/>
        <v>193190.28119190846</v>
      </c>
      <c r="N574" s="289">
        <f t="shared" si="5"/>
        <v>158503.71859263134</v>
      </c>
      <c r="O574" s="289">
        <f t="shared" si="5"/>
        <v>96181.871001173917</v>
      </c>
      <c r="P574" s="289">
        <f t="shared" si="5"/>
        <v>61616.502561228524</v>
      </c>
      <c r="Q574" s="289">
        <f t="shared" si="5"/>
        <v>89797.901613766036</v>
      </c>
      <c r="R574" s="289">
        <f t="shared" si="5"/>
        <v>59332.50682572712</v>
      </c>
      <c r="S574" s="289">
        <f t="shared" si="5"/>
        <v>54559.229152759246</v>
      </c>
      <c r="T574" s="289">
        <f t="shared" si="5"/>
        <v>6683.1433097163099</v>
      </c>
      <c r="U574" s="289">
        <f t="shared" si="5"/>
        <v>89181.642693699047</v>
      </c>
      <c r="V574" s="289">
        <f t="shared" si="5"/>
        <v>72344.910729317635</v>
      </c>
      <c r="W574" s="289">
        <f t="shared" si="5"/>
        <v>52287.051550724718</v>
      </c>
    </row>
    <row r="575" spans="1:23" s="277" customFormat="1" x14ac:dyDescent="0.25">
      <c r="A575" s="277" t="s">
        <v>742</v>
      </c>
      <c r="H575" s="290" t="s">
        <v>730</v>
      </c>
      <c r="I575" s="290"/>
      <c r="J575" s="290">
        <f>IFERROR(AVERAGE($L575:$W575),0)</f>
        <v>8561229.6199999899</v>
      </c>
      <c r="K575" s="290"/>
      <c r="L575" s="290">
        <f>'Valuation parameters'!$C$7</f>
        <v>8561229.6199999899</v>
      </c>
      <c r="M575" s="290">
        <f>'Valuation parameters'!$C$7</f>
        <v>8561229.6199999899</v>
      </c>
      <c r="N575" s="290">
        <f>'Valuation parameters'!$C$7</f>
        <v>8561229.6199999899</v>
      </c>
      <c r="O575" s="290">
        <f>'Valuation parameters'!$C$7</f>
        <v>8561229.6199999899</v>
      </c>
      <c r="P575" s="290">
        <f>'Valuation parameters'!$C$7</f>
        <v>8561229.6199999899</v>
      </c>
      <c r="Q575" s="290">
        <f>'Valuation parameters'!$C$7</f>
        <v>8561229.6199999899</v>
      </c>
      <c r="R575" s="290">
        <f>'Valuation parameters'!$C$7</f>
        <v>8561229.6199999899</v>
      </c>
      <c r="S575" s="290">
        <f>'Valuation parameters'!$C$7</f>
        <v>8561229.6199999899</v>
      </c>
      <c r="T575" s="290">
        <f>'Valuation parameters'!$C$7</f>
        <v>8561229.6199999899</v>
      </c>
      <c r="U575" s="290">
        <f>'Valuation parameters'!$C$7</f>
        <v>8561229.6199999899</v>
      </c>
      <c r="V575" s="290">
        <f>'Valuation parameters'!$C$7</f>
        <v>8561229.6199999899</v>
      </c>
      <c r="W575" s="290">
        <f>'Valuation parameters'!$C$7</f>
        <v>8561229.6199999899</v>
      </c>
    </row>
    <row r="576" spans="1:23" s="278" customFormat="1" x14ac:dyDescent="0.25">
      <c r="A576" s="278" t="s">
        <v>743</v>
      </c>
      <c r="H576" s="291" t="s">
        <v>730</v>
      </c>
      <c r="I576" s="291" t="s">
        <v>697</v>
      </c>
      <c r="J576" s="291">
        <f>IFERROR(AVERAGE($K576:$W576),0)</f>
        <v>6052175.2876532758</v>
      </c>
      <c r="K576" s="291">
        <f>SUMIFS(K2:K575,H2:H575,$I576)</f>
        <v>6139160.8800000027</v>
      </c>
      <c r="L576" s="291">
        <f>SUMIFS(L2:L575,H2:H575,$I576)</f>
        <v>5109492.867135617</v>
      </c>
      <c r="M576" s="291">
        <f>SUMIFS(M2:M575,H2:H575,$I576)</f>
        <v>5528017.5790808639</v>
      </c>
      <c r="N576" s="291">
        <f>SUMIFS(N2:N575,H2:H575,$I576)</f>
        <v>5464968.6206993135</v>
      </c>
      <c r="O576" s="291">
        <f>SUMIFS(O2:O575,H2:H575,$I576)</f>
        <v>6444156.6785655022</v>
      </c>
      <c r="P576" s="291">
        <f>SUMIFS(P2:P575,H2:H575,$I576)</f>
        <v>6811104.8787065903</v>
      </c>
      <c r="Q576" s="291">
        <f>SUMIFS(Q2:Q575,H2:H575,$I576)</f>
        <v>6638390.3456029678</v>
      </c>
      <c r="R576" s="291">
        <f>SUMIFS(R2:R575,H2:H575,$I576)</f>
        <v>6201890.3315827074</v>
      </c>
      <c r="S576" s="291">
        <f>SUMIFS(S2:S575,H2:H575,$I576)</f>
        <v>6606522.8729203986</v>
      </c>
      <c r="T576" s="291">
        <f>SUMIFS(T2:T575,H2:H575,$I576)</f>
        <v>6290178.1486355122</v>
      </c>
      <c r="U576" s="291">
        <f>SUMIFS(U2:U575,H2:H575,$I576)</f>
        <v>6139147.1520375032</v>
      </c>
      <c r="V576" s="291">
        <f>SUMIFS(V2:V575,H2:H575,$I576)</f>
        <v>5683212.9300141102</v>
      </c>
      <c r="W576" s="291">
        <f>SUMIFS(W2:W575,H2:H575,$I576)</f>
        <v>5622035.454511499</v>
      </c>
    </row>
    <row r="577" spans="1:23" s="278" customFormat="1" x14ac:dyDescent="0.25">
      <c r="A577" s="278" t="s">
        <v>744</v>
      </c>
      <c r="H577" s="291" t="s">
        <v>730</v>
      </c>
      <c r="I577" s="291" t="s">
        <v>683</v>
      </c>
      <c r="J577" s="291">
        <f>IFERROR(AVERAGE($L577:$W577),0)</f>
        <v>5788166.0019680215</v>
      </c>
      <c r="K577" s="291"/>
      <c r="L577" s="291">
        <f>SUMIFS(L2:L576,H2:H576,$I577) / 30 * 'Valuation parameters'!$C$8</f>
        <v>5067025.3314080844</v>
      </c>
      <c r="M577" s="291">
        <f>SUMIFS(M2:M576,H2:H576,$I577) / 30 * 'Valuation parameters'!$C$8</f>
        <v>5713055.7370472085</v>
      </c>
      <c r="N577" s="291">
        <f>SUMIFS(N2:N576,H2:H576,$I577) / 30 * 'Valuation parameters'!$C$8</f>
        <v>5832410.1657858314</v>
      </c>
      <c r="O577" s="291">
        <f>SUMIFS(O2:O576,H2:H576,$I577) / 30 * 'Valuation parameters'!$C$8</f>
        <v>5975143.0538650714</v>
      </c>
      <c r="P577" s="291">
        <f>SUMIFS(P2:P576,H2:H576,$I577) / 30 * 'Valuation parameters'!$C$8</f>
        <v>5852905.1741165509</v>
      </c>
      <c r="Q577" s="291">
        <f>SUMIFS(Q2:Q576,H2:H576,$I577) / 30 * 'Valuation parameters'!$C$8</f>
        <v>6018074.2098180419</v>
      </c>
      <c r="R577" s="291">
        <f>SUMIFS(R2:R576,H2:H576,$I577) / 30 * 'Valuation parameters'!$C$8</f>
        <v>5880517.3032595152</v>
      </c>
      <c r="S577" s="291">
        <f>SUMIFS(S2:S576,H2:H576,$I577) / 30 * 'Valuation parameters'!$C$8</f>
        <v>5809564.8906525755</v>
      </c>
      <c r="T577" s="291">
        <f>SUMIFS(T2:T576,H2:H576,$I577) / 30 * 'Valuation parameters'!$C$8</f>
        <v>5573850.3176536541</v>
      </c>
      <c r="U577" s="291">
        <f>SUMIFS(U2:U576,H2:H576,$I577) / 30 * 'Valuation parameters'!$C$8</f>
        <v>5999855.2061116239</v>
      </c>
      <c r="V577" s="291">
        <f>SUMIFS(V2:V576,H2:H576,$I577) / 30 * 'Valuation parameters'!$C$8</f>
        <v>5950795.9526365828</v>
      </c>
      <c r="W577" s="291">
        <f>SUMIFS(W2:W576,H2:H576,$I577) / 30 * 'Valuation parameters'!$C$8</f>
        <v>5784794.6812615097</v>
      </c>
    </row>
    <row r="578" spans="1:23" s="278" customFormat="1" x14ac:dyDescent="0.25">
      <c r="A578" s="278" t="s">
        <v>745</v>
      </c>
      <c r="H578" s="291" t="s">
        <v>730</v>
      </c>
      <c r="I578" s="291" t="s">
        <v>699</v>
      </c>
      <c r="J578" s="291">
        <f>IFERROR(AVERAGE($L578:$W578),0)</f>
        <v>1947205.1219041368</v>
      </c>
      <c r="K578" s="291"/>
      <c r="L578" s="291">
        <f>SUMIFS(L2:L577,H2:H577,$I578) / 30 * 'Valuation parameters'!$C$9</f>
        <v>363740.83169500699</v>
      </c>
      <c r="M578" s="291">
        <f>SUMIFS(M2:M577,H2:H577,$I578) / 30 * 'Valuation parameters'!$C$9</f>
        <v>2560128.1997209331</v>
      </c>
      <c r="N578" s="291">
        <f>SUMIFS(N2:N577,H2:H577,$I578) / 30 * 'Valuation parameters'!$C$9</f>
        <v>1927724.1862506003</v>
      </c>
      <c r="O578" s="291">
        <f>SUMIFS(O2:O577,H2:H577,$I578) / 30 * 'Valuation parameters'!$C$9</f>
        <v>3278868.3446146483</v>
      </c>
      <c r="P578" s="291">
        <f>SUMIFS(P2:P577,H2:H577,$I578) / 30 * 'Valuation parameters'!$C$9</f>
        <v>2528995.956074384</v>
      </c>
      <c r="Q578" s="291">
        <f>SUMIFS(Q2:Q577,H2:H577,$I578) / 30 * 'Valuation parameters'!$C$9</f>
        <v>1877040.1571557263</v>
      </c>
      <c r="R578" s="291">
        <f>SUMIFS(R2:R577,H2:H577,$I578) / 30 * 'Valuation parameters'!$C$9</f>
        <v>1526277.2337858488</v>
      </c>
      <c r="S578" s="291">
        <f>SUMIFS(S2:S577,H2:H577,$I578) / 30 * 'Valuation parameters'!$C$9</f>
        <v>2438700.5148347476</v>
      </c>
      <c r="T578" s="291">
        <f>SUMIFS(T2:T577,H2:H577,$I578) / 30 * 'Valuation parameters'!$C$9</f>
        <v>1555791.9485426079</v>
      </c>
      <c r="U578" s="291">
        <f>SUMIFS(U2:U577,H2:H577,$I578) / 30 * 'Valuation parameters'!$C$9</f>
        <v>1871229.6032628296</v>
      </c>
      <c r="V578" s="291">
        <f>SUMIFS(V2:V577,H2:H577,$I578) / 30 * 'Valuation parameters'!$C$9</f>
        <v>1529001.3958132982</v>
      </c>
      <c r="W578" s="291">
        <f>SUMIFS(W2:W577,H2:H577,$I578) / 30 * 'Valuation parameters'!$C$9</f>
        <v>1908963.0910990126</v>
      </c>
    </row>
    <row r="579" spans="1:23" s="277" customFormat="1" x14ac:dyDescent="0.25">
      <c r="A579" s="277" t="s">
        <v>746</v>
      </c>
      <c r="H579" s="290" t="s">
        <v>730</v>
      </c>
      <c r="I579" s="290"/>
      <c r="J579" s="290">
        <f>IFERROR(AVERAGE($L579:$W579),0)</f>
        <v>9885887.3683549333</v>
      </c>
      <c r="K579" s="290"/>
      <c r="L579" s="290">
        <f t="shared" ref="L579:W579" si="6">L577 + L576 - L578</f>
        <v>9812777.3668486942</v>
      </c>
      <c r="M579" s="290">
        <f t="shared" si="6"/>
        <v>8680945.1164071374</v>
      </c>
      <c r="N579" s="290">
        <f t="shared" si="6"/>
        <v>9369654.6002345439</v>
      </c>
      <c r="O579" s="290">
        <f t="shared" si="6"/>
        <v>9140431.3878159262</v>
      </c>
      <c r="P579" s="290">
        <f t="shared" si="6"/>
        <v>10135014.096748758</v>
      </c>
      <c r="Q579" s="290">
        <f t="shared" si="6"/>
        <v>10779424.398265284</v>
      </c>
      <c r="R579" s="290">
        <f t="shared" si="6"/>
        <v>10556130.401056373</v>
      </c>
      <c r="S579" s="290">
        <f t="shared" si="6"/>
        <v>9977387.2487382255</v>
      </c>
      <c r="T579" s="290">
        <f t="shared" si="6"/>
        <v>10308236.517746558</v>
      </c>
      <c r="U579" s="290">
        <f t="shared" si="6"/>
        <v>10267772.754886296</v>
      </c>
      <c r="V579" s="290">
        <f t="shared" si="6"/>
        <v>10105007.486837395</v>
      </c>
      <c r="W579" s="290">
        <f t="shared" si="6"/>
        <v>9497867.044673996</v>
      </c>
    </row>
    <row r="580" spans="1:23" s="279" customFormat="1" x14ac:dyDescent="0.25">
      <c r="A580" s="279" t="s">
        <v>747</v>
      </c>
      <c r="H580" s="292" t="s">
        <v>730</v>
      </c>
      <c r="I580" s="292"/>
      <c r="J580" s="292">
        <f>IFERROR(AVERAGE($L580:$W580),0)</f>
        <v>18447116.988354921</v>
      </c>
      <c r="K580" s="292"/>
      <c r="L580" s="292">
        <f t="shared" ref="L580:W580" si="7">L575 + L579</f>
        <v>18374006.986848682</v>
      </c>
      <c r="M580" s="292">
        <f t="shared" si="7"/>
        <v>17242174.736407127</v>
      </c>
      <c r="N580" s="292">
        <f t="shared" si="7"/>
        <v>17930884.220234536</v>
      </c>
      <c r="O580" s="292">
        <f t="shared" si="7"/>
        <v>17701661.007815916</v>
      </c>
      <c r="P580" s="292">
        <f t="shared" si="7"/>
        <v>18696243.716748748</v>
      </c>
      <c r="Q580" s="292">
        <f t="shared" si="7"/>
        <v>19340654.018265273</v>
      </c>
      <c r="R580" s="292">
        <f t="shared" si="7"/>
        <v>19117360.021056361</v>
      </c>
      <c r="S580" s="292">
        <f t="shared" si="7"/>
        <v>18538616.868738215</v>
      </c>
      <c r="T580" s="292">
        <f t="shared" si="7"/>
        <v>18869466.13774655</v>
      </c>
      <c r="U580" s="292">
        <f t="shared" si="7"/>
        <v>18829002.374886286</v>
      </c>
      <c r="V580" s="292">
        <f t="shared" si="7"/>
        <v>18666237.106837384</v>
      </c>
      <c r="W580" s="292">
        <f t="shared" si="7"/>
        <v>18059096.664673984</v>
      </c>
    </row>
    <row r="581" spans="1:23" s="276" customFormat="1" x14ac:dyDescent="0.25">
      <c r="A581" s="276" t="s">
        <v>748</v>
      </c>
      <c r="H581" s="289" t="s">
        <v>730</v>
      </c>
      <c r="I581" s="289"/>
      <c r="J581" s="289">
        <f>IFERROR(SUM($L581:$W581),0)</f>
        <v>3985603.0058491882</v>
      </c>
      <c r="K581" s="289"/>
      <c r="L581" s="289">
        <f t="shared" ref="L581:W581" si="8">L572 - L576 + K576</f>
        <v>1515001.8340024166</v>
      </c>
      <c r="M581" s="289">
        <f t="shared" si="8"/>
        <v>-39019.430753338151</v>
      </c>
      <c r="N581" s="289">
        <f t="shared" si="8"/>
        <v>407867.67697418202</v>
      </c>
      <c r="O581" s="289">
        <f t="shared" si="8"/>
        <v>-696691.18686501496</v>
      </c>
      <c r="P581" s="289">
        <f t="shared" si="8"/>
        <v>-119016.69757985976</v>
      </c>
      <c r="Q581" s="289">
        <f t="shared" si="8"/>
        <v>448827.43471738882</v>
      </c>
      <c r="R581" s="289">
        <f t="shared" si="8"/>
        <v>682147.52084598783</v>
      </c>
      <c r="S581" s="289">
        <f t="shared" si="8"/>
        <v>-163758.31218493171</v>
      </c>
      <c r="T581" s="289">
        <f t="shared" si="8"/>
        <v>509342.86759460252</v>
      </c>
      <c r="U581" s="289">
        <f t="shared" si="8"/>
        <v>426527.63929170836</v>
      </c>
      <c r="V581" s="289">
        <f t="shared" si="8"/>
        <v>714594.13275271095</v>
      </c>
      <c r="W581" s="289">
        <f t="shared" si="8"/>
        <v>299779.52705333568</v>
      </c>
    </row>
    <row r="582" spans="1:23" s="280" customFormat="1" x14ac:dyDescent="0.25">
      <c r="A582" s="280" t="s">
        <v>749</v>
      </c>
      <c r="H582" s="281" t="s">
        <v>730</v>
      </c>
      <c r="I582" s="281"/>
      <c r="J582" s="281">
        <f>J574 / J580</f>
        <v>6.6823318849164676E-2</v>
      </c>
      <c r="K582" s="281"/>
      <c r="L582" s="281">
        <f t="shared" ref="L582:W582" si="9">L574 * 12 / L580</f>
        <v>0.19528815114877571</v>
      </c>
      <c r="M582" s="281">
        <f t="shared" si="9"/>
        <v>0.13445423270231735</v>
      </c>
      <c r="N582" s="281">
        <f t="shared" si="9"/>
        <v>0.10607645444306468</v>
      </c>
      <c r="O582" s="281">
        <f t="shared" si="9"/>
        <v>6.5201929440659501E-2</v>
      </c>
      <c r="P582" s="281">
        <f t="shared" si="9"/>
        <v>3.9547945669555204E-2</v>
      </c>
      <c r="Q582" s="281">
        <f t="shared" si="9"/>
        <v>5.5715531561007864E-2</v>
      </c>
      <c r="R582" s="281">
        <f t="shared" si="9"/>
        <v>3.7243117309320999E-2</v>
      </c>
      <c r="S582" s="281">
        <f t="shared" si="9"/>
        <v>3.5316051594828188E-2</v>
      </c>
      <c r="T582" s="281">
        <f t="shared" si="9"/>
        <v>4.2501318866763225E-3</v>
      </c>
      <c r="U582" s="281">
        <f t="shared" si="9"/>
        <v>5.6836771859552743E-2</v>
      </c>
      <c r="V582" s="281">
        <f t="shared" si="9"/>
        <v>4.6508512871821124E-2</v>
      </c>
      <c r="W582" s="281">
        <f t="shared" si="9"/>
        <v>3.4743964787345233E-2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461A-8482-4538-9708-319142CCA68C}">
  <sheetPr codeName="Sheet28">
    <tabColor theme="7" tint="0.79998168889431442"/>
  </sheetPr>
  <dimension ref="A2:D44"/>
  <sheetViews>
    <sheetView topLeftCell="A11" zoomScale="85" zoomScaleNormal="85" workbookViewId="0">
      <selection activeCell="M32" sqref="M32"/>
    </sheetView>
  </sheetViews>
  <sheetFormatPr defaultColWidth="8.7109375" defaultRowHeight="15" x14ac:dyDescent="0.25"/>
  <cols>
    <col min="1" max="1" width="25" style="29" bestFit="1" customWidth="1"/>
    <col min="2" max="2" width="17" style="29" bestFit="1" customWidth="1"/>
    <col min="3" max="3" width="18.42578125" style="29" bestFit="1" customWidth="1"/>
    <col min="4" max="4" width="12" style="29" bestFit="1" customWidth="1"/>
    <col min="5" max="5" width="20.28515625" style="29" bestFit="1" customWidth="1"/>
    <col min="6" max="6" width="13.28515625" style="29" bestFit="1" customWidth="1"/>
    <col min="7" max="7" width="23.28515625" style="29" bestFit="1" customWidth="1"/>
    <col min="8" max="9" width="12" style="29" bestFit="1" customWidth="1"/>
    <col min="10" max="10" width="12.140625" style="29" bestFit="1" customWidth="1"/>
    <col min="11" max="11" width="19.85546875" style="29" bestFit="1" customWidth="1"/>
    <col min="12" max="12" width="12.140625" style="29" bestFit="1" customWidth="1"/>
    <col min="13" max="13" width="15.5703125" style="29" bestFit="1" customWidth="1"/>
    <col min="14" max="14" width="14.5703125" style="29" bestFit="1" customWidth="1"/>
    <col min="15" max="16" width="31.42578125" style="29" bestFit="1" customWidth="1"/>
    <col min="17" max="17" width="13.140625" style="29" bestFit="1" customWidth="1"/>
    <col min="18" max="18" width="30.7109375" style="29" bestFit="1" customWidth="1"/>
    <col min="19" max="19" width="27.5703125" style="29" bestFit="1" customWidth="1"/>
    <col min="20" max="20" width="27.85546875" style="29" bestFit="1" customWidth="1"/>
    <col min="21" max="21" width="29.85546875" style="29" bestFit="1" customWidth="1"/>
    <col min="22" max="22" width="29.5703125" style="29" bestFit="1" customWidth="1"/>
    <col min="23" max="23" width="15.85546875" style="29" bestFit="1" customWidth="1"/>
    <col min="24" max="24" width="34.42578125" style="29" bestFit="1" customWidth="1"/>
    <col min="25" max="25" width="30.5703125" style="29" bestFit="1" customWidth="1"/>
    <col min="26" max="26" width="15.85546875" style="29" bestFit="1" customWidth="1"/>
    <col min="27" max="27" width="33.42578125" style="29" bestFit="1" customWidth="1"/>
    <col min="28" max="28" width="30.140625" style="29" bestFit="1" customWidth="1"/>
    <col min="29" max="29" width="14.85546875" style="29" bestFit="1" customWidth="1"/>
    <col min="30" max="30" width="32.140625" style="29" bestFit="1" customWidth="1"/>
    <col min="31" max="31" width="29.42578125" style="29" bestFit="1" customWidth="1"/>
    <col min="32" max="32" width="36.28515625" style="29" bestFit="1" customWidth="1"/>
    <col min="33" max="33" width="33.42578125" style="29" bestFit="1" customWidth="1"/>
    <col min="34" max="34" width="14.28515625" style="29" bestFit="1" customWidth="1"/>
    <col min="35" max="35" width="15.85546875" style="29" bestFit="1" customWidth="1"/>
    <col min="36" max="36" width="34.42578125" style="29" bestFit="1" customWidth="1"/>
    <col min="37" max="37" width="30.5703125" style="29" bestFit="1" customWidth="1"/>
    <col min="38" max="38" width="33.85546875" style="29" bestFit="1" customWidth="1"/>
    <col min="39" max="39" width="25.5703125" style="29" bestFit="1" customWidth="1"/>
    <col min="40" max="40" width="22.140625" style="29" bestFit="1" customWidth="1"/>
    <col min="41" max="41" width="32.7109375" style="29" bestFit="1" customWidth="1"/>
    <col min="42" max="42" width="25.5703125" style="29" bestFit="1" customWidth="1"/>
    <col min="43" max="43" width="22.140625" style="29" bestFit="1" customWidth="1"/>
    <col min="44" max="44" width="29.42578125" style="29" bestFit="1" customWidth="1"/>
    <col min="45" max="45" width="15.28515625" style="29" bestFit="1" customWidth="1"/>
    <col min="46" max="46" width="32.7109375" style="29" bestFit="1" customWidth="1"/>
    <col min="47" max="47" width="13.140625" style="29" bestFit="1" customWidth="1"/>
    <col min="48" max="48" width="30.7109375" style="29" bestFit="1" customWidth="1"/>
    <col min="49" max="49" width="31.85546875" style="29" bestFit="1" customWidth="1"/>
    <col min="50" max="50" width="27.85546875" style="29" bestFit="1" customWidth="1"/>
    <col min="51" max="51" width="29.7109375" style="29" bestFit="1" customWidth="1"/>
    <col min="52" max="52" width="13.140625" style="29" bestFit="1" customWidth="1"/>
    <col min="53" max="53" width="30.7109375" style="29" bestFit="1" customWidth="1"/>
    <col min="54" max="54" width="27.85546875" style="29" bestFit="1" customWidth="1"/>
    <col min="55" max="56" width="29.85546875" style="29" bestFit="1" customWidth="1"/>
    <col min="57" max="57" width="31.85546875" style="29" bestFit="1" customWidth="1"/>
    <col min="58" max="58" width="28.85546875" style="29" bestFit="1" customWidth="1"/>
    <col min="59" max="59" width="27.85546875" style="29" bestFit="1" customWidth="1"/>
    <col min="60" max="60" width="15.28515625" style="29" bestFit="1" customWidth="1"/>
    <col min="61" max="61" width="32.42578125" style="29" bestFit="1" customWidth="1"/>
    <col min="62" max="62" width="30" style="29" bestFit="1" customWidth="1"/>
    <col min="63" max="63" width="13.140625" style="29" bestFit="1" customWidth="1"/>
    <col min="64" max="64" width="31.85546875" style="29" bestFit="1" customWidth="1"/>
    <col min="65" max="65" width="27.85546875" style="29" bestFit="1" customWidth="1"/>
    <col min="66" max="66" width="14.7109375" style="29" bestFit="1" customWidth="1"/>
    <col min="67" max="67" width="32.140625" style="29" bestFit="1" customWidth="1"/>
    <col min="68" max="68" width="33.42578125" style="29" bestFit="1" customWidth="1"/>
    <col min="69" max="69" width="31.140625" style="29" bestFit="1" customWidth="1"/>
    <col min="70" max="70" width="12" style="29" bestFit="1" customWidth="1"/>
    <col min="71" max="16384" width="8.7109375" style="29"/>
  </cols>
  <sheetData>
    <row r="2" spans="1:4" x14ac:dyDescent="0.25">
      <c r="A2" s="37" t="s">
        <v>3</v>
      </c>
      <c r="B2" s="31" t="s">
        <v>67</v>
      </c>
    </row>
    <row r="3" spans="1:4" x14ac:dyDescent="0.25">
      <c r="A3" s="37" t="s">
        <v>689</v>
      </c>
      <c r="B3" s="31" t="s">
        <v>20</v>
      </c>
      <c r="C3"/>
      <c r="D3"/>
    </row>
    <row r="4" spans="1:4" x14ac:dyDescent="0.25">
      <c r="A4"/>
      <c r="B4"/>
      <c r="C4"/>
      <c r="D4"/>
    </row>
    <row r="5" spans="1:4" x14ac:dyDescent="0.25">
      <c r="A5" s="31"/>
      <c r="B5" s="37" t="s">
        <v>715</v>
      </c>
      <c r="C5" s="31"/>
      <c r="D5" s="31"/>
    </row>
    <row r="6" spans="1:4" x14ac:dyDescent="0.25">
      <c r="A6" s="37" t="s">
        <v>750</v>
      </c>
      <c r="B6" s="31" t="s">
        <v>66</v>
      </c>
      <c r="C6" s="31" t="s">
        <v>69</v>
      </c>
      <c r="D6" s="31" t="s">
        <v>716</v>
      </c>
    </row>
    <row r="7" spans="1:4" x14ac:dyDescent="0.25">
      <c r="A7" s="38" t="s">
        <v>696</v>
      </c>
      <c r="B7" s="31"/>
      <c r="C7" s="31"/>
      <c r="D7" s="31"/>
    </row>
    <row r="8" spans="1:4" x14ac:dyDescent="0.25">
      <c r="A8" s="126" t="s">
        <v>718</v>
      </c>
      <c r="B8" s="31"/>
      <c r="C8" s="31"/>
      <c r="D8" s="31"/>
    </row>
    <row r="9" spans="1:4" x14ac:dyDescent="0.25">
      <c r="A9" s="126" t="s">
        <v>751</v>
      </c>
      <c r="B9" s="31">
        <v>0</v>
      </c>
      <c r="C9" s="31">
        <v>0</v>
      </c>
      <c r="D9" s="31">
        <v>0</v>
      </c>
    </row>
    <row r="10" spans="1:4" x14ac:dyDescent="0.25">
      <c r="A10" s="126" t="s">
        <v>752</v>
      </c>
      <c r="B10" s="31">
        <v>0</v>
      </c>
      <c r="C10" s="31">
        <v>0</v>
      </c>
      <c r="D10" s="31">
        <v>0</v>
      </c>
    </row>
    <row r="11" spans="1:4" x14ac:dyDescent="0.25">
      <c r="A11" s="126" t="s">
        <v>719</v>
      </c>
      <c r="B11" s="31">
        <v>0</v>
      </c>
      <c r="C11" s="31">
        <v>0</v>
      </c>
      <c r="D11" s="31">
        <v>0</v>
      </c>
    </row>
    <row r="12" spans="1:4" x14ac:dyDescent="0.25">
      <c r="A12" s="126" t="s">
        <v>720</v>
      </c>
      <c r="B12" s="31">
        <v>942.97562896781392</v>
      </c>
      <c r="C12" s="31">
        <v>237.09000000000003</v>
      </c>
      <c r="D12" s="31">
        <v>1180.0656289678141</v>
      </c>
    </row>
    <row r="13" spans="1:4" x14ac:dyDescent="0.25">
      <c r="A13" s="126" t="s">
        <v>721</v>
      </c>
      <c r="B13" s="31">
        <v>3233.059299318219</v>
      </c>
      <c r="C13" s="31">
        <v>812.88000000000011</v>
      </c>
      <c r="D13" s="31">
        <v>4045.9392993182191</v>
      </c>
    </row>
    <row r="14" spans="1:4" x14ac:dyDescent="0.25">
      <c r="A14" s="126" t="s">
        <v>722</v>
      </c>
      <c r="B14" s="31">
        <v>3098.3484951799601</v>
      </c>
      <c r="C14" s="31">
        <v>779.0100000000001</v>
      </c>
      <c r="D14" s="31">
        <v>3877.3584951799603</v>
      </c>
    </row>
    <row r="15" spans="1:4" x14ac:dyDescent="0.25">
      <c r="A15" s="126" t="s">
        <v>723</v>
      </c>
      <c r="B15" s="31">
        <v>10507.442722784212</v>
      </c>
      <c r="C15" s="31">
        <v>2641.86</v>
      </c>
      <c r="D15" s="31">
        <v>13149.302722784212</v>
      </c>
    </row>
    <row r="16" spans="1:4" x14ac:dyDescent="0.25">
      <c r="A16" s="126" t="s">
        <v>724</v>
      </c>
      <c r="B16" s="31">
        <v>10372.731918645954</v>
      </c>
      <c r="C16" s="31">
        <v>2607.9900000000007</v>
      </c>
      <c r="D16" s="31">
        <v>12980.721918645955</v>
      </c>
    </row>
    <row r="17" spans="1:4" x14ac:dyDescent="0.25">
      <c r="A17" s="126" t="s">
        <v>725</v>
      </c>
      <c r="B17" s="31">
        <v>10642.153526922471</v>
      </c>
      <c r="C17" s="31">
        <v>2675.7300000000005</v>
      </c>
      <c r="D17" s="31">
        <v>13317.883526922473</v>
      </c>
    </row>
    <row r="18" spans="1:4" x14ac:dyDescent="0.25">
      <c r="A18" s="126" t="s">
        <v>726</v>
      </c>
      <c r="B18" s="31">
        <v>11450.418351752027</v>
      </c>
      <c r="C18" s="31">
        <v>2878.9500000000003</v>
      </c>
      <c r="D18" s="31">
        <v>14329.368351752028</v>
      </c>
    </row>
    <row r="19" spans="1:4" x14ac:dyDescent="0.25">
      <c r="A19" s="126" t="s">
        <v>727</v>
      </c>
      <c r="B19" s="31">
        <v>11585.129155890285</v>
      </c>
      <c r="C19" s="31">
        <v>2912.82</v>
      </c>
      <c r="D19" s="31">
        <v>14497.949155890285</v>
      </c>
    </row>
    <row r="20" spans="1:4" x14ac:dyDescent="0.25">
      <c r="A20" s="38" t="s">
        <v>697</v>
      </c>
      <c r="B20" s="31"/>
      <c r="C20" s="31"/>
      <c r="D20" s="31"/>
    </row>
    <row r="21" spans="1:4" x14ac:dyDescent="0.25">
      <c r="A21" s="126" t="s">
        <v>718</v>
      </c>
      <c r="B21" s="31">
        <v>93725.2</v>
      </c>
      <c r="C21" s="31">
        <v>28539.47</v>
      </c>
      <c r="D21" s="31">
        <v>122264.67</v>
      </c>
    </row>
    <row r="22" spans="1:4" x14ac:dyDescent="0.25">
      <c r="A22" s="126" t="s">
        <v>751</v>
      </c>
      <c r="B22" s="31">
        <v>93725.2</v>
      </c>
      <c r="C22" s="31">
        <v>28539.47</v>
      </c>
      <c r="D22" s="31">
        <v>122264.67</v>
      </c>
    </row>
    <row r="23" spans="1:4" x14ac:dyDescent="0.25">
      <c r="A23" s="126" t="s">
        <v>752</v>
      </c>
      <c r="B23" s="31">
        <v>93725.2</v>
      </c>
      <c r="C23" s="31">
        <v>28539.47</v>
      </c>
      <c r="D23" s="31">
        <v>122264.67</v>
      </c>
    </row>
    <row r="24" spans="1:4" x14ac:dyDescent="0.25">
      <c r="A24" s="126" t="s">
        <v>719</v>
      </c>
      <c r="B24" s="31">
        <v>93725.2</v>
      </c>
      <c r="C24" s="31">
        <v>28539.47</v>
      </c>
      <c r="D24" s="31">
        <v>122264.67</v>
      </c>
    </row>
    <row r="25" spans="1:4" x14ac:dyDescent="0.25">
      <c r="A25" s="126" t="s">
        <v>720</v>
      </c>
      <c r="B25" s="31">
        <v>92782.224094143428</v>
      </c>
      <c r="C25" s="31">
        <v>28302.379958462781</v>
      </c>
      <c r="D25" s="31">
        <v>121084.60405260621</v>
      </c>
    </row>
    <row r="26" spans="1:4" x14ac:dyDescent="0.25">
      <c r="A26" s="126" t="s">
        <v>721</v>
      </c>
      <c r="B26" s="31">
        <v>89549.163845492352</v>
      </c>
      <c r="C26" s="31">
        <v>27489.499816049462</v>
      </c>
      <c r="D26" s="31">
        <v>117038.66366154181</v>
      </c>
    </row>
    <row r="27" spans="1:4" x14ac:dyDescent="0.25">
      <c r="A27" s="126" t="s">
        <v>722</v>
      </c>
      <c r="B27" s="31">
        <v>86450.814440535076</v>
      </c>
      <c r="C27" s="31">
        <v>26710.48967957003</v>
      </c>
      <c r="D27" s="31">
        <v>113161.30412010511</v>
      </c>
    </row>
    <row r="28" spans="1:4" x14ac:dyDescent="0.25">
      <c r="A28" s="126" t="s">
        <v>723</v>
      </c>
      <c r="B28" s="31">
        <v>75943.368632419093</v>
      </c>
      <c r="C28" s="31">
        <v>24068.629216726735</v>
      </c>
      <c r="D28" s="31">
        <v>100011.99784914583</v>
      </c>
    </row>
    <row r="29" spans="1:4" x14ac:dyDescent="0.25">
      <c r="A29" s="126" t="s">
        <v>724</v>
      </c>
      <c r="B29" s="31">
        <v>65570.633667996895</v>
      </c>
      <c r="C29" s="31">
        <v>21460.638759817328</v>
      </c>
      <c r="D29" s="31">
        <v>87031.272427814227</v>
      </c>
    </row>
    <row r="30" spans="1:4" x14ac:dyDescent="0.25">
      <c r="A30" s="126" t="s">
        <v>725</v>
      </c>
      <c r="B30" s="31">
        <v>54928.477016187113</v>
      </c>
      <c r="C30" s="31">
        <v>18784.908291040145</v>
      </c>
      <c r="D30" s="31">
        <v>73713.385307227261</v>
      </c>
    </row>
    <row r="31" spans="1:4" x14ac:dyDescent="0.25">
      <c r="A31" s="126" t="s">
        <v>726</v>
      </c>
      <c r="B31" s="31">
        <v>43478.055302214561</v>
      </c>
      <c r="C31" s="31">
        <v>15905.95778665963</v>
      </c>
      <c r="D31" s="31">
        <v>59384.013088874191</v>
      </c>
    </row>
    <row r="32" spans="1:4" x14ac:dyDescent="0.25">
      <c r="A32" s="126" t="s">
        <v>727</v>
      </c>
      <c r="B32" s="31">
        <v>31892.922744548217</v>
      </c>
      <c r="C32" s="31">
        <v>12993.137276345229</v>
      </c>
      <c r="D32" s="31">
        <v>44886.060020893448</v>
      </c>
    </row>
    <row r="33" spans="1:4" x14ac:dyDescent="0.25">
      <c r="A33" s="38" t="s">
        <v>753</v>
      </c>
      <c r="B33" s="31">
        <v>93725.2</v>
      </c>
      <c r="C33" s="31">
        <v>28539.47</v>
      </c>
      <c r="D33" s="31">
        <v>122264.67</v>
      </c>
    </row>
    <row r="34" spans="1:4" x14ac:dyDescent="0.25">
      <c r="A34" s="38" t="s">
        <v>754</v>
      </c>
      <c r="B34" s="31">
        <v>93725.2</v>
      </c>
      <c r="C34" s="31">
        <v>28539.47</v>
      </c>
      <c r="D34" s="31">
        <v>122264.67</v>
      </c>
    </row>
    <row r="35" spans="1:4" x14ac:dyDescent="0.25">
      <c r="A35" s="38" t="s">
        <v>755</v>
      </c>
      <c r="B35" s="31">
        <v>93725.2</v>
      </c>
      <c r="C35" s="31">
        <v>28539.47</v>
      </c>
      <c r="D35" s="31">
        <v>122264.67</v>
      </c>
    </row>
    <row r="36" spans="1:4" x14ac:dyDescent="0.25">
      <c r="A36" s="38" t="s">
        <v>756</v>
      </c>
      <c r="B36" s="31">
        <v>93725.2</v>
      </c>
      <c r="C36" s="31">
        <v>28539.47</v>
      </c>
      <c r="D36" s="31">
        <v>122264.67</v>
      </c>
    </row>
    <row r="37" spans="1:4" x14ac:dyDescent="0.25">
      <c r="A37" s="38" t="s">
        <v>757</v>
      </c>
      <c r="B37" s="31">
        <v>93725.199723111247</v>
      </c>
      <c r="C37" s="31">
        <v>28539.469958462782</v>
      </c>
      <c r="D37" s="31">
        <v>122264.66968157403</v>
      </c>
    </row>
    <row r="38" spans="1:4" x14ac:dyDescent="0.25">
      <c r="A38" s="38" t="s">
        <v>758</v>
      </c>
      <c r="B38" s="31">
        <v>92782.223144810574</v>
      </c>
      <c r="C38" s="31">
        <v>28302.379816049463</v>
      </c>
      <c r="D38" s="31">
        <v>121084.60296086004</v>
      </c>
    </row>
    <row r="39" spans="1:4" x14ac:dyDescent="0.25">
      <c r="A39" s="38" t="s">
        <v>759</v>
      </c>
      <c r="B39" s="31">
        <v>89549.162935715038</v>
      </c>
      <c r="C39" s="31">
        <v>27489.499679570028</v>
      </c>
      <c r="D39" s="31">
        <v>117038.66261528507</v>
      </c>
    </row>
    <row r="40" spans="1:4" x14ac:dyDescent="0.25">
      <c r="A40" s="38" t="s">
        <v>760</v>
      </c>
      <c r="B40" s="31">
        <v>86450.811355203303</v>
      </c>
      <c r="C40" s="31">
        <v>26710.489216726735</v>
      </c>
      <c r="D40" s="31">
        <v>113161.30057193004</v>
      </c>
    </row>
    <row r="41" spans="1:4" x14ac:dyDescent="0.25">
      <c r="A41" s="38" t="s">
        <v>761</v>
      </c>
      <c r="B41" s="31">
        <v>75943.365586642845</v>
      </c>
      <c r="C41" s="31">
        <v>24068.628759817329</v>
      </c>
      <c r="D41" s="31">
        <v>100011.99434646018</v>
      </c>
    </row>
    <row r="42" spans="1:4" x14ac:dyDescent="0.25">
      <c r="A42" s="38" t="s">
        <v>762</v>
      </c>
      <c r="B42" s="31">
        <v>65570.630543109583</v>
      </c>
      <c r="C42" s="31">
        <v>21460.638291040144</v>
      </c>
      <c r="D42" s="31">
        <v>87031.268834149727</v>
      </c>
    </row>
    <row r="43" spans="1:4" x14ac:dyDescent="0.25">
      <c r="A43" s="38" t="s">
        <v>763</v>
      </c>
      <c r="B43" s="31">
        <v>54928.47365396659</v>
      </c>
      <c r="C43" s="31">
        <v>18784.907786659631</v>
      </c>
      <c r="D43" s="31">
        <v>73713.381440626225</v>
      </c>
    </row>
    <row r="44" spans="1:4" x14ac:dyDescent="0.25">
      <c r="A44" s="38" t="s">
        <v>764</v>
      </c>
      <c r="B44" s="31">
        <v>43478.051900438499</v>
      </c>
      <c r="C44" s="31">
        <v>15905.957276345229</v>
      </c>
      <c r="D44" s="31">
        <v>59384.009176783729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BDA1A-C56D-4800-877F-9E2C1A3D7430}">
  <sheetPr codeName="Sheet18">
    <tabColor theme="7" tint="0.39997558519241921"/>
  </sheetPr>
  <dimension ref="A1:M36"/>
  <sheetViews>
    <sheetView zoomScale="85" zoomScaleNormal="85" workbookViewId="0">
      <selection activeCell="Q19" sqref="Q19"/>
    </sheetView>
  </sheetViews>
  <sheetFormatPr defaultColWidth="8.7109375" defaultRowHeight="15" x14ac:dyDescent="0.25"/>
  <cols>
    <col min="1" max="1" width="35" style="28" bestFit="1" customWidth="1"/>
    <col min="2" max="2" width="23.7109375" style="28" bestFit="1" customWidth="1"/>
    <col min="3" max="13" width="15.28515625" style="28" bestFit="1" customWidth="1"/>
    <col min="14" max="16384" width="8.7109375" style="28"/>
  </cols>
  <sheetData>
    <row r="1" spans="1:13" x14ac:dyDescent="0.25">
      <c r="A1" s="34" t="s">
        <v>690</v>
      </c>
      <c r="B1" s="30" t="s" vm="1">
        <v>714</v>
      </c>
    </row>
    <row r="3" spans="1:13" x14ac:dyDescent="0.25">
      <c r="A3" s="34" t="s">
        <v>750</v>
      </c>
      <c r="B3" s="30" t="s">
        <v>719</v>
      </c>
      <c r="C3" s="30" t="s">
        <v>720</v>
      </c>
      <c r="D3" s="30" t="s">
        <v>721</v>
      </c>
      <c r="E3" s="30" t="s">
        <v>722</v>
      </c>
      <c r="F3" s="30" t="s">
        <v>723</v>
      </c>
      <c r="G3" s="30" t="s">
        <v>724</v>
      </c>
      <c r="H3" s="30" t="s">
        <v>725</v>
      </c>
      <c r="I3" s="30" t="s">
        <v>726</v>
      </c>
      <c r="J3" s="30" t="s">
        <v>727</v>
      </c>
      <c r="K3" s="30" t="s">
        <v>728</v>
      </c>
      <c r="L3" s="30" t="s">
        <v>765</v>
      </c>
      <c r="M3" s="30" t="s">
        <v>766</v>
      </c>
    </row>
    <row r="4" spans="1:13" x14ac:dyDescent="0.25">
      <c r="A4" s="35" t="s">
        <v>669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1:13" x14ac:dyDescent="0.25">
      <c r="A5" s="36" t="s">
        <v>767</v>
      </c>
      <c r="B5" s="30">
        <v>3.2178475679816163</v>
      </c>
      <c r="C5" s="30">
        <v>1.4741191114515511</v>
      </c>
      <c r="D5" s="30">
        <v>1.4154490616621986</v>
      </c>
      <c r="E5" s="30">
        <v>2.0767827031823245</v>
      </c>
      <c r="F5" s="30">
        <v>2.0467843148808296</v>
      </c>
      <c r="G5" s="30">
        <v>2.0390065698376691</v>
      </c>
      <c r="H5" s="30">
        <v>1.9082094376212022</v>
      </c>
      <c r="I5" s="30">
        <v>3.5372726941880073</v>
      </c>
      <c r="J5" s="30">
        <v>3.5443641676097131</v>
      </c>
      <c r="K5" s="30">
        <v>3.5719190130166321</v>
      </c>
      <c r="L5" s="30">
        <v>3.5528489803840695</v>
      </c>
      <c r="M5" s="30">
        <v>3.5459342738951634</v>
      </c>
    </row>
    <row r="6" spans="1:13" x14ac:dyDescent="0.25">
      <c r="A6" s="35" t="s">
        <v>670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1:13" x14ac:dyDescent="0.25">
      <c r="A7" s="36" t="s">
        <v>768</v>
      </c>
      <c r="B7" s="30">
        <v>4.3969799716133098</v>
      </c>
      <c r="C7" s="30">
        <v>4.6826210376912156</v>
      </c>
      <c r="D7" s="30">
        <v>4.7855227882037532</v>
      </c>
      <c r="E7" s="30">
        <v>4.7380933606686639</v>
      </c>
      <c r="F7" s="30">
        <v>4.8593281816748144</v>
      </c>
      <c r="G7" s="30">
        <v>4.9045103296010089</v>
      </c>
      <c r="H7" s="30">
        <v>4.4163775429742937</v>
      </c>
      <c r="I7" s="30">
        <v>4.6523419019082164</v>
      </c>
      <c r="J7" s="30">
        <v>4.6955133259738213</v>
      </c>
      <c r="K7" s="30">
        <v>4.64441728434001</v>
      </c>
      <c r="L7" s="30">
        <v>4.6442990064658574</v>
      </c>
      <c r="M7" s="30">
        <v>4.7196420123008993</v>
      </c>
    </row>
    <row r="8" spans="1:13" x14ac:dyDescent="0.25">
      <c r="A8" s="35" t="s">
        <v>671</v>
      </c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</row>
    <row r="9" spans="1:13" x14ac:dyDescent="0.25">
      <c r="A9" s="36" t="s">
        <v>769</v>
      </c>
      <c r="B9" s="30">
        <v>4.1893606797636389</v>
      </c>
      <c r="C9" s="30">
        <v>3.45231493964013</v>
      </c>
      <c r="D9" s="30">
        <v>3.3765153557747585</v>
      </c>
      <c r="E9" s="30">
        <v>3.5398596435893399</v>
      </c>
      <c r="F9" s="30">
        <v>3.3664680954973019</v>
      </c>
      <c r="G9" s="30">
        <v>3.9139570666347252</v>
      </c>
      <c r="H9" s="30">
        <v>3.3973035882015341</v>
      </c>
      <c r="I9" s="30">
        <v>2.8209677650592133</v>
      </c>
      <c r="J9" s="30">
        <v>2.8779561953326147</v>
      </c>
      <c r="K9" s="30">
        <v>2.9420436104280618</v>
      </c>
      <c r="L9" s="30">
        <v>2.9236024365010844</v>
      </c>
      <c r="M9" s="30">
        <v>2.89727607096395</v>
      </c>
    </row>
    <row r="10" spans="1:13" x14ac:dyDescent="0.25">
      <c r="A10" s="35" t="s">
        <v>672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</row>
    <row r="11" spans="1:13" x14ac:dyDescent="0.25">
      <c r="A11" s="36" t="s">
        <v>770</v>
      </c>
      <c r="B11" s="30">
        <v>4.4757728518583511</v>
      </c>
      <c r="C11" s="30">
        <v>4.0555749561534045</v>
      </c>
      <c r="D11" s="30">
        <v>4.3779161918368121</v>
      </c>
      <c r="E11" s="30">
        <v>5.0987459652805267</v>
      </c>
      <c r="F11" s="30">
        <v>5.064649116570962</v>
      </c>
      <c r="G11" s="30">
        <v>4.7304101017747726</v>
      </c>
      <c r="H11" s="30">
        <v>4.6683845669231498</v>
      </c>
      <c r="I11" s="30">
        <v>4.901738907341251</v>
      </c>
      <c r="J11" s="30">
        <v>5.0760924449072835</v>
      </c>
      <c r="K11" s="30">
        <v>5.0312852831138768</v>
      </c>
      <c r="L11" s="30">
        <v>4.9555078733158942</v>
      </c>
      <c r="M11" s="30">
        <v>4.8978831341431883</v>
      </c>
    </row>
    <row r="12" spans="1:13" x14ac:dyDescent="0.25">
      <c r="A12" s="35" t="s">
        <v>673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</row>
    <row r="13" spans="1:13" x14ac:dyDescent="0.25">
      <c r="A13" s="36" t="s">
        <v>621</v>
      </c>
      <c r="B13" s="30">
        <v>0.30294906166219843</v>
      </c>
      <c r="C13" s="30">
        <v>2.4511681348142477E-2</v>
      </c>
      <c r="D13" s="30">
        <v>3.1022596706242824E-2</v>
      </c>
      <c r="E13" s="30">
        <v>4.9789352738414401E-2</v>
      </c>
      <c r="F13" s="30">
        <v>5.7449253159708932E-2</v>
      </c>
      <c r="G13" s="30">
        <v>4.8640367675220231E-2</v>
      </c>
      <c r="H13" s="30">
        <v>4.8257372654155507E-2</v>
      </c>
      <c r="I13" s="30">
        <v>0.76139410187667567</v>
      </c>
      <c r="J13" s="30">
        <v>0.76675603217158184</v>
      </c>
      <c r="K13" s="30">
        <v>0.78169283799310607</v>
      </c>
      <c r="L13" s="30">
        <v>0.77020298736116433</v>
      </c>
      <c r="M13" s="30">
        <v>0.76713902719264648</v>
      </c>
    </row>
    <row r="14" spans="1:13" x14ac:dyDescent="0.25">
      <c r="A14" s="35" t="s">
        <v>674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</row>
    <row r="15" spans="1:13" x14ac:dyDescent="0.25">
      <c r="A15" s="36" t="s">
        <v>630</v>
      </c>
      <c r="B15" s="30">
        <v>1.1369729466244214</v>
      </c>
      <c r="C15" s="30">
        <v>0.91657672086626518</v>
      </c>
      <c r="D15" s="30">
        <v>0.96932558058563423</v>
      </c>
      <c r="E15" s="30">
        <v>1.3077539082901015</v>
      </c>
      <c r="F15" s="30">
        <v>1.454510636816267</v>
      </c>
      <c r="G15" s="30">
        <v>1.3401343964346646</v>
      </c>
      <c r="H15" s="30">
        <v>1.2466487935656836</v>
      </c>
      <c r="I15" s="30">
        <v>1.2988753873472372</v>
      </c>
      <c r="J15" s="30">
        <v>1.3657254273876263</v>
      </c>
      <c r="K15" s="30">
        <v>1.5020368371574806</v>
      </c>
      <c r="L15" s="30">
        <v>1.2936527279690822</v>
      </c>
      <c r="M15" s="30">
        <v>1.2941749939068974</v>
      </c>
    </row>
    <row r="16" spans="1:13" x14ac:dyDescent="0.25">
      <c r="A16" s="35" t="s">
        <v>675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</row>
    <row r="17" spans="1:13" x14ac:dyDescent="0.25">
      <c r="A17" s="36" t="s">
        <v>627</v>
      </c>
      <c r="B17" s="30">
        <v>0.45576407506702415</v>
      </c>
      <c r="C17" s="30">
        <v>0.80428954423592491</v>
      </c>
      <c r="D17" s="30">
        <v>0.79088471849865949</v>
      </c>
      <c r="E17" s="30">
        <v>0.65683646112600547</v>
      </c>
      <c r="F17" s="30">
        <v>1.5147453083109921</v>
      </c>
      <c r="G17" s="30">
        <v>1.3672922252010724</v>
      </c>
      <c r="H17" s="30">
        <v>1.5281501340482575</v>
      </c>
      <c r="I17" s="30">
        <v>1.260053619302949</v>
      </c>
      <c r="J17" s="30">
        <v>1.260053619302949</v>
      </c>
      <c r="K17" s="30">
        <v>1.260053619302949</v>
      </c>
      <c r="L17" s="30">
        <v>1.2734584450402147</v>
      </c>
      <c r="M17" s="30">
        <v>1.260053619302949</v>
      </c>
    </row>
    <row r="18" spans="1:13" x14ac:dyDescent="0.25">
      <c r="A18" s="35" t="s">
        <v>676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</row>
    <row r="19" spans="1:13" x14ac:dyDescent="0.25">
      <c r="A19" s="36" t="s">
        <v>667</v>
      </c>
      <c r="B19" s="30">
        <v>0.19470509383378015</v>
      </c>
      <c r="C19" s="30">
        <v>0.14979892761394104</v>
      </c>
      <c r="D19" s="30">
        <v>0.27144772117962468</v>
      </c>
      <c r="E19" s="30">
        <v>0.43029490616621979</v>
      </c>
      <c r="F19" s="30">
        <v>0.4651474530831099</v>
      </c>
      <c r="G19" s="30">
        <v>0.44504021447721176</v>
      </c>
      <c r="H19" s="30">
        <v>0.44604557640750669</v>
      </c>
      <c r="I19" s="30">
        <v>0.47620643431635379</v>
      </c>
      <c r="J19" s="30">
        <v>0.48525469168900803</v>
      </c>
      <c r="K19" s="30">
        <v>0.50770777479892759</v>
      </c>
      <c r="L19" s="30">
        <v>0.46816353887399464</v>
      </c>
      <c r="M19" s="30">
        <v>0.46581769436997311</v>
      </c>
    </row>
    <row r="20" spans="1:13" x14ac:dyDescent="0.25">
      <c r="A20" s="35" t="s">
        <v>677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</row>
    <row r="21" spans="1:13" x14ac:dyDescent="0.25">
      <c r="A21" s="36"/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</row>
    <row r="22" spans="1:13" x14ac:dyDescent="0.25">
      <c r="A22" s="35" t="s">
        <v>678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</row>
    <row r="23" spans="1:13" x14ac:dyDescent="0.25">
      <c r="A23" s="36" t="s">
        <v>771</v>
      </c>
      <c r="B23" s="30">
        <v>4.7146410405561978</v>
      </c>
      <c r="C23" s="30">
        <v>3.6659483350275348</v>
      </c>
      <c r="D23" s="30">
        <v>3.467306215558045</v>
      </c>
      <c r="E23" s="30">
        <v>4.3524801327332119</v>
      </c>
      <c r="F23" s="30">
        <v>3.7909202583248627</v>
      </c>
      <c r="G23" s="30">
        <v>3.7695085569150759</v>
      </c>
      <c r="H23" s="30">
        <v>3.6079618569595193</v>
      </c>
      <c r="I23" s="30">
        <v>3.9353218118064217</v>
      </c>
      <c r="J23" s="30">
        <v>4.0655858815940666</v>
      </c>
      <c r="K23" s="30">
        <v>4.0056622070304071</v>
      </c>
      <c r="L23" s="30">
        <v>4.0275223917703107</v>
      </c>
      <c r="M23" s="30">
        <v>3.9777705946213682</v>
      </c>
    </row>
    <row r="24" spans="1:13" x14ac:dyDescent="0.25">
      <c r="A24" s="35" t="s">
        <v>679</v>
      </c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</row>
    <row r="25" spans="1:13" x14ac:dyDescent="0.25">
      <c r="A25" s="36" t="s">
        <v>664</v>
      </c>
      <c r="B25" s="30">
        <v>1.3131426214536135</v>
      </c>
      <c r="C25" s="30">
        <v>1.3024435029020569</v>
      </c>
      <c r="D25" s="30">
        <v>1.395770737820645</v>
      </c>
      <c r="E25" s="30">
        <v>1.5465555976661964</v>
      </c>
      <c r="F25" s="30">
        <v>1.3936745166204243</v>
      </c>
      <c r="G25" s="30">
        <v>1.5638077925778242</v>
      </c>
      <c r="H25" s="30">
        <v>1.2389551216841261</v>
      </c>
      <c r="I25" s="30">
        <v>1.729220769323641</v>
      </c>
      <c r="J25" s="30">
        <v>1.8124032086619886</v>
      </c>
      <c r="K25" s="30">
        <v>1.7371082716126574</v>
      </c>
      <c r="L25" s="30">
        <v>1.7071738535666816</v>
      </c>
      <c r="M25" s="30">
        <v>1.802744935402973</v>
      </c>
    </row>
    <row r="26" spans="1:13" x14ac:dyDescent="0.25">
      <c r="A26" s="35" t="s">
        <v>680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</row>
    <row r="27" spans="1:13" x14ac:dyDescent="0.25">
      <c r="A27" s="36"/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</row>
    <row r="28" spans="1:13" x14ac:dyDescent="0.25">
      <c r="A28" s="35" t="s">
        <v>681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</row>
    <row r="29" spans="1:13" x14ac:dyDescent="0.25">
      <c r="A29" s="36"/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</row>
    <row r="30" spans="1:13" x14ac:dyDescent="0.25">
      <c r="A30" s="35" t="s">
        <v>682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</row>
    <row r="31" spans="1:13" x14ac:dyDescent="0.25">
      <c r="A31" s="36" t="s">
        <v>211</v>
      </c>
      <c r="B31" s="30">
        <v>3.1671379674575242</v>
      </c>
      <c r="C31" s="30">
        <v>2.8785261858657964</v>
      </c>
      <c r="D31" s="30">
        <v>2.8745153823023339</v>
      </c>
      <c r="E31" s="30">
        <v>3.4163815089924747</v>
      </c>
      <c r="F31" s="30">
        <v>3.3972753983290751</v>
      </c>
      <c r="G31" s="30">
        <v>3.2305864496237788</v>
      </c>
      <c r="H31" s="30">
        <v>3.0322787254968189</v>
      </c>
      <c r="I31" s="30">
        <v>3.6017997417603662</v>
      </c>
      <c r="J31" s="30">
        <v>3.6351339358464427</v>
      </c>
      <c r="K31" s="30">
        <v>3.696868983007322</v>
      </c>
      <c r="L31" s="30">
        <v>3.5850691954012301</v>
      </c>
      <c r="M31" s="30">
        <v>3.5915676130880074</v>
      </c>
    </row>
    <row r="32" spans="1:13" x14ac:dyDescent="0.25">
      <c r="A32" s="35" t="s">
        <v>684</v>
      </c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</row>
    <row r="33" spans="1:13" x14ac:dyDescent="0.25">
      <c r="A33" s="36" t="s">
        <v>227</v>
      </c>
      <c r="B33" s="30">
        <v>0.70917435573708043</v>
      </c>
      <c r="C33" s="30">
        <v>0.60437513760381856</v>
      </c>
      <c r="D33" s="30">
        <v>0.63554480520224055</v>
      </c>
      <c r="E33" s="30">
        <v>0.77034893828054152</v>
      </c>
      <c r="F33" s="30">
        <v>0.67228420349805484</v>
      </c>
      <c r="G33" s="30">
        <v>0.71521958581989109</v>
      </c>
      <c r="H33" s="30">
        <v>0.61418938498123188</v>
      </c>
      <c r="I33" s="30">
        <v>0.77566524651451341</v>
      </c>
      <c r="J33" s="30">
        <v>0.7888200277627706</v>
      </c>
      <c r="K33" s="30">
        <v>0.77949940061190071</v>
      </c>
      <c r="L33" s="30">
        <v>0.77372778554229071</v>
      </c>
      <c r="M33" s="30">
        <v>0.78453055164828356</v>
      </c>
    </row>
    <row r="34" spans="1:13" x14ac:dyDescent="0.25">
      <c r="A34" s="35" t="s">
        <v>685</v>
      </c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</row>
    <row r="35" spans="1:13" x14ac:dyDescent="0.25">
      <c r="A35" s="36" t="s">
        <v>686</v>
      </c>
      <c r="B35" s="30">
        <v>4.1823056300268098</v>
      </c>
      <c r="C35" s="30">
        <v>4.1823056300268098</v>
      </c>
      <c r="D35" s="30">
        <v>4.1823056300268098</v>
      </c>
      <c r="E35" s="30">
        <v>4.1823056300268098</v>
      </c>
      <c r="F35" s="30">
        <v>4.1823056300268098</v>
      </c>
      <c r="G35" s="30">
        <v>4.1823056300268098</v>
      </c>
      <c r="H35" s="30">
        <v>4.1823056300268098</v>
      </c>
      <c r="I35" s="30">
        <v>4.1823056300268098</v>
      </c>
      <c r="J35" s="30">
        <v>4.1823056300268098</v>
      </c>
      <c r="K35" s="30">
        <v>4.1823056300268098</v>
      </c>
      <c r="L35" s="30">
        <v>4.1823056300268098</v>
      </c>
      <c r="M35" s="30">
        <v>4.1823056300268098</v>
      </c>
    </row>
    <row r="36" spans="1:13" x14ac:dyDescent="0.25">
      <c r="A36" s="35" t="s">
        <v>716</v>
      </c>
      <c r="B36" s="30">
        <v>32.456753863635562</v>
      </c>
      <c r="C36" s="30">
        <v>28.193405710426596</v>
      </c>
      <c r="D36" s="30">
        <v>28.573526785357764</v>
      </c>
      <c r="E36" s="30">
        <v>32.166228108740832</v>
      </c>
      <c r="F36" s="30">
        <v>32.265542366793213</v>
      </c>
      <c r="G36" s="30">
        <v>32.25041928659973</v>
      </c>
      <c r="H36" s="30">
        <v>30.335067731544289</v>
      </c>
      <c r="I36" s="30">
        <v>33.933164010771655</v>
      </c>
      <c r="J36" s="30">
        <v>34.555964588266676</v>
      </c>
      <c r="K36" s="30">
        <v>34.642600752440138</v>
      </c>
      <c r="L36" s="30">
        <v>34.157534852218689</v>
      </c>
      <c r="M36" s="30">
        <v>34.186840150863105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984FB-E089-4A53-B7ED-6534420657E0}">
  <sheetPr codeName="Sheet4">
    <tabColor rgb="FF7030A0"/>
  </sheetPr>
  <dimension ref="B1:C20"/>
  <sheetViews>
    <sheetView workbookViewId="0">
      <selection activeCell="K34" sqref="K34"/>
    </sheetView>
  </sheetViews>
  <sheetFormatPr defaultRowHeight="15" x14ac:dyDescent="0.25"/>
  <cols>
    <col min="2" max="2" width="28.140625" customWidth="1"/>
    <col min="3" max="3" width="29.85546875" customWidth="1"/>
  </cols>
  <sheetData>
    <row r="1" spans="2:3" x14ac:dyDescent="0.25">
      <c r="B1" t="s">
        <v>772</v>
      </c>
      <c r="C1" t="s">
        <v>773</v>
      </c>
    </row>
    <row r="2" spans="2:3" x14ac:dyDescent="0.25">
      <c r="B2" t="s">
        <v>774</v>
      </c>
      <c r="C2" s="13" t="s">
        <v>683</v>
      </c>
    </row>
    <row r="3" spans="2:3" x14ac:dyDescent="0.25">
      <c r="B3" t="s">
        <v>775</v>
      </c>
    </row>
    <row r="4" spans="2:3" x14ac:dyDescent="0.25">
      <c r="B4" t="s">
        <v>776</v>
      </c>
    </row>
    <row r="5" spans="2:3" x14ac:dyDescent="0.25">
      <c r="B5" t="s">
        <v>777</v>
      </c>
      <c r="C5" s="13" t="s">
        <v>695</v>
      </c>
    </row>
    <row r="6" spans="2:3" x14ac:dyDescent="0.25">
      <c r="B6" s="1" t="s">
        <v>778</v>
      </c>
      <c r="C6" s="13" t="s">
        <v>696</v>
      </c>
    </row>
    <row r="7" spans="2:3" x14ac:dyDescent="0.25">
      <c r="B7" t="s">
        <v>779</v>
      </c>
      <c r="C7" s="13" t="s">
        <v>697</v>
      </c>
    </row>
    <row r="8" spans="2:3" x14ac:dyDescent="0.25">
      <c r="B8" t="s">
        <v>780</v>
      </c>
      <c r="C8" s="13" t="s">
        <v>781</v>
      </c>
    </row>
    <row r="9" spans="2:3" x14ac:dyDescent="0.25">
      <c r="B9" s="2" t="s">
        <v>704</v>
      </c>
      <c r="C9" s="13" t="s">
        <v>704</v>
      </c>
    </row>
    <row r="10" spans="2:3" x14ac:dyDescent="0.25">
      <c r="B10" s="7" t="s">
        <v>699</v>
      </c>
      <c r="C10" t="s">
        <v>699</v>
      </c>
    </row>
    <row r="11" spans="2:3" x14ac:dyDescent="0.25">
      <c r="B11" s="4" t="s">
        <v>705</v>
      </c>
      <c r="C11" s="14" t="s">
        <v>705</v>
      </c>
    </row>
    <row r="12" spans="2:3" x14ac:dyDescent="0.25">
      <c r="B12" t="s">
        <v>782</v>
      </c>
      <c r="C12" t="s">
        <v>700</v>
      </c>
    </row>
    <row r="13" spans="2:3" x14ac:dyDescent="0.25">
      <c r="B13" t="s">
        <v>783</v>
      </c>
    </row>
    <row r="14" spans="2:3" x14ac:dyDescent="0.25">
      <c r="B14" t="s">
        <v>784</v>
      </c>
    </row>
    <row r="15" spans="2:3" x14ac:dyDescent="0.25">
      <c r="B15" t="s">
        <v>785</v>
      </c>
      <c r="C15" s="13" t="s">
        <v>706</v>
      </c>
    </row>
    <row r="16" spans="2:3" x14ac:dyDescent="0.25">
      <c r="B16" s="8" t="s">
        <v>786</v>
      </c>
      <c r="C16" t="s">
        <v>709</v>
      </c>
    </row>
    <row r="17" spans="3:3" x14ac:dyDescent="0.25">
      <c r="C17" t="s">
        <v>710</v>
      </c>
    </row>
    <row r="18" spans="3:3" x14ac:dyDescent="0.25">
      <c r="C18" t="s">
        <v>705</v>
      </c>
    </row>
    <row r="19" spans="3:3" x14ac:dyDescent="0.25">
      <c r="C19" s="3" t="s">
        <v>787</v>
      </c>
    </row>
    <row r="20" spans="3:3" x14ac:dyDescent="0.25">
      <c r="C20" s="3" t="s">
        <v>788</v>
      </c>
    </row>
  </sheetData>
  <sortState xmlns:xlrd2="http://schemas.microsoft.com/office/spreadsheetml/2017/richdata2" ref="B2:B52299">
    <sortCondition ref="B2:B52299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DB772-45E9-41AE-A4DE-D590D3028CF1}">
  <sheetPr>
    <tabColor rgb="FF833C0C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F52F2-2980-46B9-98D1-853D2B32B4DA}">
  <sheetPr codeName="Sheet21">
    <tabColor theme="5" tint="-0.499984740745262"/>
  </sheetPr>
  <dimension ref="A1:AB37"/>
  <sheetViews>
    <sheetView zoomScale="70" zoomScaleNormal="70" workbookViewId="0">
      <selection activeCell="L28" sqref="L28"/>
    </sheetView>
  </sheetViews>
  <sheetFormatPr defaultRowHeight="15" x14ac:dyDescent="0.25"/>
  <cols>
    <col min="1" max="1" width="23.5703125" bestFit="1" customWidth="1"/>
    <col min="2" max="2" width="24.42578125" style="67" customWidth="1"/>
    <col min="3" max="3" width="12.85546875" bestFit="1" customWidth="1"/>
    <col min="4" max="14" width="11.28515625" bestFit="1" customWidth="1"/>
    <col min="15" max="15" width="11.28515625" customWidth="1"/>
    <col min="16" max="16" width="15.85546875" style="17" bestFit="1" customWidth="1"/>
    <col min="17" max="28" width="11.28515625" bestFit="1" customWidth="1"/>
  </cols>
  <sheetData>
    <row r="1" spans="1:28" s="1" customFormat="1" x14ac:dyDescent="0.25">
      <c r="A1" s="1" t="s">
        <v>789</v>
      </c>
      <c r="B1" s="68" t="s">
        <v>790</v>
      </c>
      <c r="C1" s="1" t="str">
        <f>TEXT('Planning sheet'!K1,"mm/yyyy")</f>
        <v>Starting stock</v>
      </c>
      <c r="D1" s="1" t="str">
        <f>TEXT('Planning sheet'!L1,"mm/yyyy")</f>
        <v>12/2025</v>
      </c>
      <c r="E1" s="1" t="str">
        <f>TEXT('Planning sheet'!M1,"mm/yyyy")</f>
        <v>01/2026</v>
      </c>
      <c r="F1" s="1" t="str">
        <f>TEXT('Planning sheet'!N1,"mm/yyyy")</f>
        <v>02/2026</v>
      </c>
      <c r="G1" s="1" t="str">
        <f>TEXT('Planning sheet'!O1,"mm/yyyy")</f>
        <v>03/2026</v>
      </c>
      <c r="H1" s="1" t="str">
        <f>TEXT('Planning sheet'!P1,"mm/yyyy")</f>
        <v>04/2026</v>
      </c>
      <c r="I1" s="1" t="str">
        <f>TEXT('Planning sheet'!Q1,"mm/yyyy")</f>
        <v>05/2026</v>
      </c>
      <c r="J1" s="1" t="str">
        <f>TEXT('Planning sheet'!R1,"mm/yyyy")</f>
        <v>06/2026</v>
      </c>
      <c r="K1" s="1" t="str">
        <f>TEXT('Planning sheet'!S1,"mm/yyyy")</f>
        <v>07/2026</v>
      </c>
      <c r="L1" s="1" t="str">
        <f>TEXT('Planning sheet'!T1,"mm/yyyy")</f>
        <v>08/2026</v>
      </c>
      <c r="M1" s="1" t="str">
        <f>TEXT('Planning sheet'!U1,"mm/yyyy")</f>
        <v>09/2026</v>
      </c>
      <c r="N1" s="1" t="str">
        <f>TEXT('Planning sheet'!V1,"mm/yyyy")</f>
        <v>10/2026</v>
      </c>
      <c r="O1" s="1" t="str">
        <f>TEXT('Planning sheet'!W1,"mm/yyyy")</f>
        <v>11/2026</v>
      </c>
      <c r="P1" s="69" t="str">
        <f xml:space="preserve"> "DIO " &amp; TEXT(C1,"mm/yyyy")</f>
        <v>DIO Starting stock</v>
      </c>
      <c r="Q1" s="70" t="str">
        <f t="shared" ref="Q1:AA1" si="0" xml:space="preserve"> "DIO " &amp; TEXT(D1,"mm/yyyy")</f>
        <v>DIO 12/2025</v>
      </c>
      <c r="R1" s="70" t="str">
        <f t="shared" si="0"/>
        <v>DIO 01/2026</v>
      </c>
      <c r="S1" s="70" t="str">
        <f t="shared" si="0"/>
        <v>DIO 02/2026</v>
      </c>
      <c r="T1" s="70" t="str">
        <f t="shared" si="0"/>
        <v>DIO 03/2026</v>
      </c>
      <c r="U1" s="70" t="str">
        <f t="shared" si="0"/>
        <v>DIO 04/2026</v>
      </c>
      <c r="V1" s="70" t="str">
        <f t="shared" si="0"/>
        <v>DIO 05/2026</v>
      </c>
      <c r="W1" s="70" t="str">
        <f t="shared" si="0"/>
        <v>DIO 06/2026</v>
      </c>
      <c r="X1" s="70" t="str">
        <f t="shared" si="0"/>
        <v>DIO 07/2026</v>
      </c>
      <c r="Y1" s="70" t="str">
        <f t="shared" si="0"/>
        <v>DIO 08/2026</v>
      </c>
      <c r="Z1" s="70" t="str">
        <f t="shared" si="0"/>
        <v>DIO 09/2026</v>
      </c>
      <c r="AA1" s="70" t="str">
        <f t="shared" si="0"/>
        <v>DIO 10/2026</v>
      </c>
      <c r="AB1" s="70" t="str">
        <f xml:space="preserve"> "DIO " &amp; TEXT(O1,"mm/yyyy")</f>
        <v>DIO 11/2026</v>
      </c>
    </row>
    <row r="2" spans="1:28" x14ac:dyDescent="0.25">
      <c r="A2" t="s">
        <v>21</v>
      </c>
      <c r="B2" s="67">
        <f>SUMIFS('Planning sheet'!$I:$I,'Planning sheet'!$D:$D, 'DIO mineral family'!A2,'Planning sheet'!$H:$H,"01. Demand forecast")</f>
        <v>4247.6334166666666</v>
      </c>
      <c r="C2" s="29">
        <f>SUMIFS('Planning sheet'!K:K,'Planning sheet'!$D:$D, 'DIO mineral family'!$A2,'Planning sheet'!$H:$H,"04. Inventory")</f>
        <v>9579.4030000000021</v>
      </c>
      <c r="D2" s="29">
        <f>SUMIFS('Planning sheet'!L:L,'Planning sheet'!$D:$D, 'DIO mineral family'!$A2,'Planning sheet'!$H:$H,"04. Inventory")</f>
        <v>6233.9924205628431</v>
      </c>
      <c r="E2" s="29">
        <f>SUMIFS('Planning sheet'!M:M,'Planning sheet'!$D:$D, 'DIO mineral family'!$A2,'Planning sheet'!$H:$H,"04. Inventory")</f>
        <v>6484.2927021836103</v>
      </c>
      <c r="F2" s="29">
        <f>SUMIFS('Planning sheet'!N:N,'Planning sheet'!$D:$D, 'DIO mineral family'!$A2,'Planning sheet'!$H:$H,"04. Inventory")</f>
        <v>5354.2627303274985</v>
      </c>
      <c r="G2" s="29">
        <f>SUMIFS('Planning sheet'!O:O,'Planning sheet'!$D:$D, 'DIO mineral family'!$A2,'Planning sheet'!$H:$H,"04. Inventory")</f>
        <v>8259.3223894430557</v>
      </c>
      <c r="H2" s="29">
        <f>SUMIFS('Planning sheet'!P:P,'Planning sheet'!$D:$D, 'DIO mineral family'!$A2,'Planning sheet'!$H:$H,"04. Inventory")</f>
        <v>10264.121982686627</v>
      </c>
      <c r="I2" s="29">
        <f>SUMIFS('Planning sheet'!Q:Q,'Planning sheet'!$D:$D, 'DIO mineral family'!$A2,'Planning sheet'!$H:$H,"04. Inventory")</f>
        <v>10100.714175901041</v>
      </c>
      <c r="J2" s="29">
        <f>SUMIFS('Planning sheet'!R:R,'Planning sheet'!$D:$D, 'DIO mineral family'!$A2,'Planning sheet'!$H:$H,"04. Inventory")</f>
        <v>9056.0836993798457</v>
      </c>
      <c r="K2" s="29">
        <f>SUMIFS('Planning sheet'!S:S,'Planning sheet'!$D:$D, 'DIO mineral family'!$A2,'Planning sheet'!$H:$H,"04. Inventory")</f>
        <v>9058.4950996750667</v>
      </c>
      <c r="L2" s="29">
        <f>SUMIFS('Planning sheet'!T:T,'Planning sheet'!$D:$D, 'DIO mineral family'!$A2,'Planning sheet'!$H:$H,"04. Inventory")</f>
        <v>8349.9685711850761</v>
      </c>
      <c r="M2" s="29">
        <f>SUMIFS('Planning sheet'!U:U,'Planning sheet'!$D:$D, 'DIO mineral family'!$A2,'Planning sheet'!$H:$H,"04. Inventory")</f>
        <v>8217.7602351405494</v>
      </c>
      <c r="N2" s="29">
        <f>SUMIFS('Planning sheet'!V:V,'Planning sheet'!$D:$D, 'DIO mineral family'!$A2,'Planning sheet'!$H:$H,"04. Inventory")</f>
        <v>7079.6116996765122</v>
      </c>
      <c r="O2" s="29">
        <f>SUMIFS('Planning sheet'!W:W,'Planning sheet'!$D:$D, 'DIO mineral family'!$A2,'Planning sheet'!$H:$H,"04. Inventory")</f>
        <v>7225.9846825853429</v>
      </c>
      <c r="P2" s="66">
        <f>IFERROR(C2*30/$B2,0)</f>
        <v>67.65698962447739</v>
      </c>
      <c r="Q2" s="57">
        <f t="shared" ref="Q2:AB12" si="1">IFERROR(D2*30/$B2,0)</f>
        <v>44.02916972144201</v>
      </c>
      <c r="R2" s="57">
        <f t="shared" si="1"/>
        <v>45.796979631581515</v>
      </c>
      <c r="S2" s="57">
        <f t="shared" si="1"/>
        <v>37.815853241845389</v>
      </c>
      <c r="T2" s="57">
        <f t="shared" si="1"/>
        <v>58.333581874336261</v>
      </c>
      <c r="U2" s="57">
        <f t="shared" si="1"/>
        <v>72.492992985784099</v>
      </c>
      <c r="V2" s="57">
        <f t="shared" si="1"/>
        <v>71.338883456385361</v>
      </c>
      <c r="W2" s="57">
        <f t="shared" si="1"/>
        <v>63.960912896903999</v>
      </c>
      <c r="X2" s="57">
        <f t="shared" si="1"/>
        <v>63.977944029716163</v>
      </c>
      <c r="Y2" s="57">
        <f t="shared" si="1"/>
        <v>58.973793772470039</v>
      </c>
      <c r="Z2" s="57">
        <f t="shared" si="1"/>
        <v>58.04003850400143</v>
      </c>
      <c r="AA2" s="57">
        <f t="shared" si="1"/>
        <v>50.001572677372728</v>
      </c>
      <c r="AB2" s="57">
        <f t="shared" si="1"/>
        <v>51.035369395807741</v>
      </c>
    </row>
    <row r="3" spans="1:28" x14ac:dyDescent="0.25">
      <c r="A3" t="s">
        <v>62</v>
      </c>
      <c r="B3" s="67">
        <f>SUMIFS('Planning sheet'!$I:$I,'Planning sheet'!$D:$D, 'DIO mineral family'!A3,'Planning sheet'!$H:$H,"01. Demand forecast")</f>
        <v>11695.969583333332</v>
      </c>
      <c r="C3" s="29">
        <f>SUMIFS('Planning sheet'!K:K,'Planning sheet'!$D:$D, 'DIO mineral family'!$A3,'Planning sheet'!$H:$H,"04. Inventory")</f>
        <v>12556.023999999999</v>
      </c>
      <c r="D3" s="29">
        <f>SUMIFS('Planning sheet'!L:L,'Planning sheet'!$D:$D, 'DIO mineral family'!$A3,'Planning sheet'!$H:$H,"04. Inventory")</f>
        <v>11577.146625527026</v>
      </c>
      <c r="E3" s="29">
        <f>SUMIFS('Planning sheet'!M:M,'Planning sheet'!$D:$D, 'DIO mineral family'!$A3,'Planning sheet'!$H:$H,"04. Inventory")</f>
        <v>11510.643399295599</v>
      </c>
      <c r="F3" s="29">
        <f>SUMIFS('Planning sheet'!N:N,'Planning sheet'!$D:$D, 'DIO mineral family'!$A3,'Planning sheet'!$H:$H,"04. Inventory")</f>
        <v>11497.093265209729</v>
      </c>
      <c r="G3" s="29">
        <f>SUMIFS('Planning sheet'!O:O,'Planning sheet'!$D:$D, 'DIO mineral family'!$A3,'Planning sheet'!$H:$H,"04. Inventory")</f>
        <v>11467.655904702686</v>
      </c>
      <c r="H3" s="29">
        <f>SUMIFS('Planning sheet'!P:P,'Planning sheet'!$D:$D, 'DIO mineral family'!$A3,'Planning sheet'!$H:$H,"04. Inventory")</f>
        <v>11486.851511012408</v>
      </c>
      <c r="I3" s="29">
        <f>SUMIFS('Planning sheet'!Q:Q,'Planning sheet'!$D:$D, 'DIO mineral family'!$A3,'Planning sheet'!$H:$H,"04. Inventory")</f>
        <v>11488.908017278263</v>
      </c>
      <c r="J3" s="29">
        <f>SUMIFS('Planning sheet'!R:R,'Planning sheet'!$D:$D, 'DIO mineral family'!$A3,'Planning sheet'!$H:$H,"04. Inventory")</f>
        <v>11507.654848108421</v>
      </c>
      <c r="K3" s="29">
        <f>SUMIFS('Planning sheet'!S:S,'Planning sheet'!$D:$D, 'DIO mineral family'!$A3,'Planning sheet'!$H:$H,"04. Inventory")</f>
        <v>11465.319962061774</v>
      </c>
      <c r="L3" s="29">
        <f>SUMIFS('Planning sheet'!T:T,'Planning sheet'!$D:$D, 'DIO mineral family'!$A3,'Planning sheet'!$H:$H,"04. Inventory")</f>
        <v>11488.654406235899</v>
      </c>
      <c r="M3" s="29">
        <f>SUMIFS('Planning sheet'!U:U,'Planning sheet'!$D:$D, 'DIO mineral family'!$A3,'Planning sheet'!$H:$H,"04. Inventory")</f>
        <v>11492.430384565523</v>
      </c>
      <c r="N3" s="29">
        <f>SUMIFS('Planning sheet'!V:V,'Planning sheet'!$D:$D, 'DIO mineral family'!$A3,'Planning sheet'!$H:$H,"04. Inventory")</f>
        <v>11496.458074165253</v>
      </c>
      <c r="O3" s="29">
        <f>SUMIFS('Planning sheet'!W:W,'Planning sheet'!$D:$D, 'DIO mineral family'!$A3,'Planning sheet'!$H:$H,"04. Inventory")</f>
        <v>11462.818498871768</v>
      </c>
      <c r="P3" s="66">
        <f t="shared" ref="P3:P12" si="2">IFERROR(C3*30/$B3,0)</f>
        <v>32.206027667579363</v>
      </c>
      <c r="Q3" s="57">
        <f t="shared" si="1"/>
        <v>29.69522075884424</v>
      </c>
      <c r="R3" s="57">
        <f t="shared" si="1"/>
        <v>29.52464090458523</v>
      </c>
      <c r="S3" s="57">
        <f t="shared" si="1"/>
        <v>29.489884998315148</v>
      </c>
      <c r="T3" s="57">
        <f t="shared" si="1"/>
        <v>29.414378576302067</v>
      </c>
      <c r="U3" s="57">
        <f t="shared" si="1"/>
        <v>29.46361504064037</v>
      </c>
      <c r="V3" s="57">
        <f t="shared" si="1"/>
        <v>29.468889950731072</v>
      </c>
      <c r="W3" s="57">
        <f t="shared" si="1"/>
        <v>29.516975312179529</v>
      </c>
      <c r="X3" s="57">
        <f t="shared" si="1"/>
        <v>29.408386915779353</v>
      </c>
      <c r="Y3" s="57">
        <f t="shared" si="1"/>
        <v>29.468239441919749</v>
      </c>
      <c r="Z3" s="57">
        <f t="shared" si="1"/>
        <v>29.477924774040495</v>
      </c>
      <c r="AA3" s="57">
        <f t="shared" si="1"/>
        <v>29.488255742083034</v>
      </c>
      <c r="AB3" s="57">
        <f t="shared" si="1"/>
        <v>29.401970697340555</v>
      </c>
    </row>
    <row r="4" spans="1:28" x14ac:dyDescent="0.25">
      <c r="A4" t="s">
        <v>221</v>
      </c>
      <c r="B4" s="67">
        <f>SUMIFS('Planning sheet'!$I:$I,'Planning sheet'!$D:$D, 'DIO mineral family'!A4,'Planning sheet'!$H:$H,"01. Demand forecast")</f>
        <v>0</v>
      </c>
      <c r="C4" s="29">
        <f>SUMIFS('Planning sheet'!K:K,'Planning sheet'!$D:$D, 'DIO mineral family'!$A4,'Planning sheet'!$H:$H,"04. Inventory")</f>
        <v>0</v>
      </c>
      <c r="D4" s="29">
        <f>SUMIFS('Planning sheet'!L:L,'Planning sheet'!$D:$D, 'DIO mineral family'!$A4,'Planning sheet'!$H:$H,"04. Inventory")</f>
        <v>0</v>
      </c>
      <c r="E4" s="29">
        <f>SUMIFS('Planning sheet'!M:M,'Planning sheet'!$D:$D, 'DIO mineral family'!$A4,'Planning sheet'!$H:$H,"04. Inventory")</f>
        <v>0</v>
      </c>
      <c r="F4" s="29">
        <f>SUMIFS('Planning sheet'!N:N,'Planning sheet'!$D:$D, 'DIO mineral family'!$A4,'Planning sheet'!$H:$H,"04. Inventory")</f>
        <v>0</v>
      </c>
      <c r="G4" s="29">
        <f>SUMIFS('Planning sheet'!O:O,'Planning sheet'!$D:$D, 'DIO mineral family'!$A4,'Planning sheet'!$H:$H,"04. Inventory")</f>
        <v>0</v>
      </c>
      <c r="H4" s="29">
        <f>SUMIFS('Planning sheet'!P:P,'Planning sheet'!$D:$D, 'DIO mineral family'!$A4,'Planning sheet'!$H:$H,"04. Inventory")</f>
        <v>0</v>
      </c>
      <c r="I4" s="29">
        <f>SUMIFS('Planning sheet'!Q:Q,'Planning sheet'!$D:$D, 'DIO mineral family'!$A4,'Planning sheet'!$H:$H,"04. Inventory")</f>
        <v>0</v>
      </c>
      <c r="J4" s="29">
        <f>SUMIFS('Planning sheet'!R:R,'Planning sheet'!$D:$D, 'DIO mineral family'!$A4,'Planning sheet'!$H:$H,"04. Inventory")</f>
        <v>0</v>
      </c>
      <c r="K4" s="29">
        <f>SUMIFS('Planning sheet'!S:S,'Planning sheet'!$D:$D, 'DIO mineral family'!$A4,'Planning sheet'!$H:$H,"04. Inventory")</f>
        <v>0</v>
      </c>
      <c r="L4" s="29">
        <f>SUMIFS('Planning sheet'!T:T,'Planning sheet'!$D:$D, 'DIO mineral family'!$A4,'Planning sheet'!$H:$H,"04. Inventory")</f>
        <v>0</v>
      </c>
      <c r="M4" s="29">
        <f>SUMIFS('Planning sheet'!U:U,'Planning sheet'!$D:$D, 'DIO mineral family'!$A4,'Planning sheet'!$H:$H,"04. Inventory")</f>
        <v>0</v>
      </c>
      <c r="N4" s="29">
        <f>SUMIFS('Planning sheet'!V:V,'Planning sheet'!$D:$D, 'DIO mineral family'!$A4,'Planning sheet'!$H:$H,"04. Inventory")</f>
        <v>0</v>
      </c>
      <c r="O4" s="29">
        <f>SUMIFS('Planning sheet'!W:W,'Planning sheet'!$D:$D, 'DIO mineral family'!$A4,'Planning sheet'!$H:$H,"04. Inventory")</f>
        <v>0</v>
      </c>
      <c r="P4" s="66">
        <f t="shared" si="2"/>
        <v>0</v>
      </c>
      <c r="Q4" s="57">
        <f t="shared" si="1"/>
        <v>0</v>
      </c>
      <c r="R4" s="57">
        <f t="shared" si="1"/>
        <v>0</v>
      </c>
      <c r="S4" s="57">
        <f t="shared" si="1"/>
        <v>0</v>
      </c>
      <c r="T4" s="57">
        <f t="shared" si="1"/>
        <v>0</v>
      </c>
      <c r="U4" s="57">
        <f t="shared" si="1"/>
        <v>0</v>
      </c>
      <c r="V4" s="57">
        <f t="shared" si="1"/>
        <v>0</v>
      </c>
      <c r="W4" s="57">
        <f t="shared" si="1"/>
        <v>0</v>
      </c>
      <c r="X4" s="57">
        <f t="shared" si="1"/>
        <v>0</v>
      </c>
      <c r="Y4" s="57">
        <f t="shared" si="1"/>
        <v>0</v>
      </c>
      <c r="Z4" s="57">
        <f t="shared" si="1"/>
        <v>0</v>
      </c>
      <c r="AA4" s="57">
        <f t="shared" si="1"/>
        <v>0</v>
      </c>
      <c r="AB4" s="57">
        <f t="shared" si="1"/>
        <v>0</v>
      </c>
    </row>
    <row r="5" spans="1:28" x14ac:dyDescent="0.25">
      <c r="A5" t="s">
        <v>43</v>
      </c>
      <c r="B5" s="67">
        <f>SUMIFS('Planning sheet'!$I:$I,'Planning sheet'!$D:$D, 'DIO mineral family'!A5,'Planning sheet'!$H:$H,"01. Demand forecast")</f>
        <v>1121.48</v>
      </c>
      <c r="C5" s="29">
        <f>SUMIFS('Planning sheet'!K:K,'Planning sheet'!$D:$D, 'DIO mineral family'!$A5,'Planning sheet'!$H:$H,"04. Inventory")</f>
        <v>57672.743999999999</v>
      </c>
      <c r="D5" s="29">
        <f>SUMIFS('Planning sheet'!L:L,'Planning sheet'!$D:$D, 'DIO mineral family'!$A5,'Planning sheet'!$H:$H,"04. Inventory")</f>
        <v>61917.276677529539</v>
      </c>
      <c r="E5" s="29">
        <f>SUMIFS('Planning sheet'!M:M,'Planning sheet'!$D:$D, 'DIO mineral family'!$A5,'Planning sheet'!$H:$H,"04. Inventory")</f>
        <v>94400.868446068664</v>
      </c>
      <c r="F5" s="29">
        <f>SUMIFS('Planning sheet'!N:N,'Planning sheet'!$D:$D, 'DIO mineral family'!$A5,'Planning sheet'!$H:$H,"04. Inventory")</f>
        <v>93834.122737832993</v>
      </c>
      <c r="G5" s="29">
        <f>SUMIFS('Planning sheet'!O:O,'Planning sheet'!$D:$D, 'DIO mineral family'!$A5,'Planning sheet'!$H:$H,"04. Inventory")</f>
        <v>93371.222546843506</v>
      </c>
      <c r="H5" s="29">
        <f>SUMIFS('Planning sheet'!P:P,'Planning sheet'!$D:$D, 'DIO mineral family'!$A5,'Planning sheet'!$H:$H,"04. Inventory")</f>
        <v>92967.59516494986</v>
      </c>
      <c r="I5" s="29">
        <f>SUMIFS('Planning sheet'!Q:Q,'Planning sheet'!$D:$D, 'DIO mineral family'!$A5,'Planning sheet'!$H:$H,"04. Inventory")</f>
        <v>92656.12661061078</v>
      </c>
      <c r="J5" s="29">
        <f>SUMIFS('Planning sheet'!R:R,'Planning sheet'!$D:$D, 'DIO mineral family'!$A5,'Planning sheet'!$H:$H,"04. Inventory")</f>
        <v>92164.939639450429</v>
      </c>
      <c r="K5" s="29">
        <f>SUMIFS('Planning sheet'!S:S,'Planning sheet'!$D:$D, 'DIO mineral family'!$A5,'Planning sheet'!$H:$H,"04. Inventory")</f>
        <v>91791.644907278212</v>
      </c>
      <c r="L5" s="29">
        <f>SUMIFS('Planning sheet'!T:T,'Planning sheet'!$D:$D, 'DIO mineral family'!$A5,'Planning sheet'!$H:$H,"04. Inventory")</f>
        <v>91911.665202503267</v>
      </c>
      <c r="M5" s="29">
        <f>SUMIFS('Planning sheet'!U:U,'Planning sheet'!$D:$D, 'DIO mineral family'!$A5,'Planning sheet'!$H:$H,"04. Inventory")</f>
        <v>91836.341450521024</v>
      </c>
      <c r="N5" s="29">
        <f>SUMIFS('Planning sheet'!V:V,'Planning sheet'!$D:$D, 'DIO mineral family'!$A5,'Planning sheet'!$H:$H,"04. Inventory")</f>
        <v>91816.62356563544</v>
      </c>
      <c r="O5" s="29">
        <f>SUMIFS('Planning sheet'!W:W,'Planning sheet'!$D:$D, 'DIO mineral family'!$A5,'Planning sheet'!$H:$H,"04. Inventory")</f>
        <v>91864.169402694242</v>
      </c>
      <c r="P5" s="66">
        <f t="shared" si="2"/>
        <v>1542.7669864821487</v>
      </c>
      <c r="Q5" s="57">
        <f t="shared" si="1"/>
        <v>1656.3097873576758</v>
      </c>
      <c r="R5" s="57">
        <f t="shared" si="1"/>
        <v>2525.2577427881547</v>
      </c>
      <c r="S5" s="57">
        <f t="shared" si="1"/>
        <v>2510.0970878972335</v>
      </c>
      <c r="T5" s="57">
        <f t="shared" si="1"/>
        <v>2497.7143385573572</v>
      </c>
      <c r="U5" s="57">
        <f t="shared" si="1"/>
        <v>2486.917158530242</v>
      </c>
      <c r="V5" s="57">
        <f t="shared" si="1"/>
        <v>2478.585260832403</v>
      </c>
      <c r="W5" s="57">
        <f t="shared" si="1"/>
        <v>2465.4458297816391</v>
      </c>
      <c r="X5" s="57">
        <f t="shared" si="1"/>
        <v>2455.4600592238348</v>
      </c>
      <c r="Y5" s="57">
        <f t="shared" si="1"/>
        <v>2458.6706459991242</v>
      </c>
      <c r="Z5" s="57">
        <f t="shared" si="1"/>
        <v>2456.6557080961147</v>
      </c>
      <c r="AA5" s="57">
        <f t="shared" si="1"/>
        <v>2456.1282474667969</v>
      </c>
      <c r="AB5" s="57">
        <f t="shared" si="1"/>
        <v>2457.4001159903228</v>
      </c>
    </row>
    <row r="6" spans="1:28" x14ac:dyDescent="0.25">
      <c r="A6" t="s">
        <v>38</v>
      </c>
      <c r="B6" s="67">
        <f>SUMIFS('Planning sheet'!$I:$I,'Planning sheet'!$D:$D, 'DIO mineral family'!A6,'Planning sheet'!$H:$H,"01. Demand forecast")</f>
        <v>231.15666666666664</v>
      </c>
      <c r="C6" s="29">
        <f>SUMIFS('Planning sheet'!K:K,'Planning sheet'!$D:$D, 'DIO mineral family'!$A6,'Planning sheet'!$H:$H,"04. Inventory")</f>
        <v>1098.366</v>
      </c>
      <c r="D6" s="29">
        <f>SUMIFS('Planning sheet'!L:L,'Planning sheet'!$D:$D, 'DIO mineral family'!$A6,'Planning sheet'!$H:$H,"04. Inventory")</f>
        <v>1012.3539945269267</v>
      </c>
      <c r="E6" s="29">
        <f>SUMIFS('Planning sheet'!M:M,'Planning sheet'!$D:$D, 'DIO mineral family'!$A6,'Planning sheet'!$H:$H,"04. Inventory")</f>
        <v>895.28763605875861</v>
      </c>
      <c r="F6" s="29">
        <f>SUMIFS('Planning sheet'!N:N,'Planning sheet'!$D:$D, 'DIO mineral family'!$A6,'Planning sheet'!$H:$H,"04. Inventory")</f>
        <v>1792.0269908045841</v>
      </c>
      <c r="G6" s="29">
        <f>SUMIFS('Planning sheet'!O:O,'Planning sheet'!$D:$D, 'DIO mineral family'!$A6,'Planning sheet'!$H:$H,"04. Inventory")</f>
        <v>1482.3079221142789</v>
      </c>
      <c r="H6" s="29">
        <f>SUMIFS('Planning sheet'!P:P,'Planning sheet'!$D:$D, 'DIO mineral family'!$A6,'Planning sheet'!$H:$H,"04. Inventory")</f>
        <v>1343.0998934330141</v>
      </c>
      <c r="I6" s="29">
        <f>SUMIFS('Planning sheet'!Q:Q,'Planning sheet'!$D:$D, 'DIO mineral family'!$A6,'Planning sheet'!$H:$H,"04. Inventory")</f>
        <v>1224.8881081063107</v>
      </c>
      <c r="J6" s="29">
        <f>SUMIFS('Planning sheet'!R:R,'Planning sheet'!$D:$D, 'DIO mineral family'!$A6,'Planning sheet'!$H:$H,"04. Inventory")</f>
        <v>1104.9298700978909</v>
      </c>
      <c r="K6" s="29">
        <f>SUMIFS('Planning sheet'!S:S,'Planning sheet'!$D:$D, 'DIO mineral family'!$A6,'Planning sheet'!$H:$H,"04. Inventory")</f>
        <v>1972.7636437348981</v>
      </c>
      <c r="L6" s="29">
        <f>SUMIFS('Planning sheet'!T:T,'Planning sheet'!$D:$D, 'DIO mineral family'!$A6,'Planning sheet'!$H:$H,"04. Inventory")</f>
        <v>1865.661410540187</v>
      </c>
      <c r="M6" s="29">
        <f>SUMIFS('Planning sheet'!U:U,'Planning sheet'!$D:$D, 'DIO mineral family'!$A6,'Planning sheet'!$H:$H,"04. Inventory")</f>
        <v>1590.1744524486007</v>
      </c>
      <c r="N6" s="29">
        <f>SUMIFS('Planning sheet'!V:V,'Planning sheet'!$D:$D, 'DIO mineral family'!$A6,'Planning sheet'!$H:$H,"04. Inventory")</f>
        <v>1448.8184029175561</v>
      </c>
      <c r="O6" s="29">
        <f>SUMIFS('Planning sheet'!W:W,'Planning sheet'!$D:$D, 'DIO mineral family'!$A6,'Planning sheet'!$H:$H,"04. Inventory")</f>
        <v>1312.7016851478015</v>
      </c>
      <c r="P6" s="66">
        <f t="shared" si="2"/>
        <v>142.54825731466394</v>
      </c>
      <c r="Q6" s="57">
        <f t="shared" si="1"/>
        <v>131.38543773692217</v>
      </c>
      <c r="R6" s="57">
        <f t="shared" si="1"/>
        <v>116.1923186948077</v>
      </c>
      <c r="S6" s="57">
        <f t="shared" si="1"/>
        <v>232.57304450432258</v>
      </c>
      <c r="T6" s="57">
        <f t="shared" si="1"/>
        <v>192.37705018282711</v>
      </c>
      <c r="U6" s="57">
        <f t="shared" si="1"/>
        <v>174.31033845583991</v>
      </c>
      <c r="V6" s="57">
        <f t="shared" si="1"/>
        <v>158.96856349887952</v>
      </c>
      <c r="W6" s="57">
        <f t="shared" si="1"/>
        <v>143.40013022742181</v>
      </c>
      <c r="X6" s="57">
        <f t="shared" si="1"/>
        <v>256.02942872242613</v>
      </c>
      <c r="Y6" s="57">
        <f t="shared" si="1"/>
        <v>242.12947488516716</v>
      </c>
      <c r="Z6" s="57">
        <f t="shared" si="1"/>
        <v>206.37619611572825</v>
      </c>
      <c r="AA6" s="57">
        <f t="shared" si="1"/>
        <v>188.03070970998033</v>
      </c>
      <c r="AB6" s="57">
        <f t="shared" si="1"/>
        <v>170.36519483654976</v>
      </c>
    </row>
    <row r="7" spans="1:28" x14ac:dyDescent="0.25">
      <c r="A7" t="s">
        <v>46</v>
      </c>
      <c r="B7" s="67">
        <f>SUMIFS('Planning sheet'!$I:$I,'Planning sheet'!$D:$D, 'DIO mineral family'!A7,'Planning sheet'!$H:$H,"01. Demand forecast")</f>
        <v>2138.3208333333332</v>
      </c>
      <c r="C7" s="29">
        <f>SUMIFS('Planning sheet'!K:K,'Planning sheet'!$D:$D, 'DIO mineral family'!$A7,'Planning sheet'!$H:$H,"04. Inventory")</f>
        <v>7147.5039999999999</v>
      </c>
      <c r="D7" s="29">
        <f>SUMIFS('Planning sheet'!L:L,'Planning sheet'!$D:$D, 'DIO mineral family'!$A7,'Planning sheet'!$H:$H,"04. Inventory")</f>
        <v>6767.5631870038014</v>
      </c>
      <c r="E7" s="29">
        <f>SUMIFS('Planning sheet'!M:M,'Planning sheet'!$D:$D, 'DIO mineral family'!$A7,'Planning sheet'!$H:$H,"04. Inventory")</f>
        <v>7489.8897150911571</v>
      </c>
      <c r="F7" s="29">
        <f>SUMIFS('Planning sheet'!N:N,'Planning sheet'!$D:$D, 'DIO mineral family'!$A7,'Planning sheet'!$H:$H,"04. Inventory")</f>
        <v>7149.5886129501614</v>
      </c>
      <c r="G7" s="29">
        <f>SUMIFS('Planning sheet'!O:O,'Planning sheet'!$D:$D, 'DIO mineral family'!$A7,'Planning sheet'!$H:$H,"04. Inventory")</f>
        <v>6802.4127105572397</v>
      </c>
      <c r="H7" s="29">
        <f>SUMIFS('Planning sheet'!P:P,'Planning sheet'!$D:$D, 'DIO mineral family'!$A7,'Planning sheet'!$H:$H,"04. Inventory")</f>
        <v>6475.6607672179452</v>
      </c>
      <c r="I7" s="29">
        <f>SUMIFS('Planning sheet'!Q:Q,'Planning sheet'!$D:$D, 'DIO mineral family'!$A7,'Planning sheet'!$H:$H,"04. Inventory")</f>
        <v>6151.5562247967227</v>
      </c>
      <c r="J7" s="29">
        <f>SUMIFS('Planning sheet'!R:R,'Planning sheet'!$D:$D, 'DIO mineral family'!$A7,'Planning sheet'!$H:$H,"04. Inventory")</f>
        <v>5818.8210830248163</v>
      </c>
      <c r="K7" s="29">
        <f>SUMIFS('Planning sheet'!S:S,'Planning sheet'!$D:$D, 'DIO mineral family'!$A7,'Planning sheet'!$H:$H,"04. Inventory")</f>
        <v>5463.1155067911186</v>
      </c>
      <c r="L7" s="29">
        <f>SUMIFS('Planning sheet'!T:T,'Planning sheet'!$D:$D, 'DIO mineral family'!$A7,'Planning sheet'!$H:$H,"04. Inventory")</f>
        <v>5137.2103941802507</v>
      </c>
      <c r="M7" s="29">
        <f>SUMIFS('Planning sheet'!U:U,'Planning sheet'!$D:$D, 'DIO mineral family'!$A7,'Planning sheet'!$H:$H,"04. Inventory")</f>
        <v>4809.2825886819637</v>
      </c>
      <c r="N7" s="29">
        <f>SUMIFS('Planning sheet'!V:V,'Planning sheet'!$D:$D, 'DIO mineral family'!$A7,'Planning sheet'!$H:$H,"04. Inventory")</f>
        <v>4485.1276360085685</v>
      </c>
      <c r="O7" s="29">
        <f>SUMIFS('Planning sheet'!W:W,'Planning sheet'!$D:$D, 'DIO mineral family'!$A7,'Planning sheet'!$H:$H,"04. Inventory")</f>
        <v>4157.8623750540819</v>
      </c>
      <c r="P7" s="66">
        <f t="shared" si="2"/>
        <v>100.27733755263574</v>
      </c>
      <c r="Q7" s="57">
        <f t="shared" si="1"/>
        <v>94.946881892192224</v>
      </c>
      <c r="R7" s="57">
        <f t="shared" si="1"/>
        <v>105.08090645240782</v>
      </c>
      <c r="S7" s="57">
        <f t="shared" si="1"/>
        <v>100.30658404714207</v>
      </c>
      <c r="T7" s="57">
        <f t="shared" si="1"/>
        <v>95.435810256124114</v>
      </c>
      <c r="U7" s="57">
        <f t="shared" si="1"/>
        <v>90.851578485394896</v>
      </c>
      <c r="V7" s="57">
        <f t="shared" si="1"/>
        <v>86.304488955579259</v>
      </c>
      <c r="W7" s="57">
        <f t="shared" si="1"/>
        <v>81.636314705227591</v>
      </c>
      <c r="X7" s="57">
        <f t="shared" si="1"/>
        <v>76.645872148309635</v>
      </c>
      <c r="Y7" s="57">
        <f t="shared" si="1"/>
        <v>72.073521158732035</v>
      </c>
      <c r="Z7" s="57">
        <f t="shared" si="1"/>
        <v>67.472792394558311</v>
      </c>
      <c r="AA7" s="57">
        <f t="shared" si="1"/>
        <v>62.92499562402292</v>
      </c>
      <c r="AB7" s="57">
        <f t="shared" si="1"/>
        <v>58.333562161098747</v>
      </c>
    </row>
    <row r="8" spans="1:28" x14ac:dyDescent="0.25">
      <c r="A8" t="s">
        <v>309</v>
      </c>
      <c r="B8" s="67">
        <f>SUMIFS('Planning sheet'!$I:$I,'Planning sheet'!$D:$D, 'DIO mineral family'!A8,'Planning sheet'!$H:$H,"01. Demand forecast")</f>
        <v>79.95</v>
      </c>
      <c r="C8" s="29">
        <f>SUMIFS('Planning sheet'!K:K,'Planning sheet'!$D:$D, 'DIO mineral family'!$A8,'Planning sheet'!$H:$H,"04. Inventory")</f>
        <v>36.200000000000003</v>
      </c>
      <c r="D8" s="29">
        <f>SUMIFS('Planning sheet'!L:L,'Planning sheet'!$D:$D, 'DIO mineral family'!$A8,'Planning sheet'!$H:$H,"04. Inventory")</f>
        <v>114.24518130356307</v>
      </c>
      <c r="E8" s="29">
        <f>SUMIFS('Planning sheet'!M:M,'Planning sheet'!$D:$D, 'DIO mineral family'!$A8,'Planning sheet'!$H:$H,"04. Inventory")</f>
        <v>112.09766534893144</v>
      </c>
      <c r="F8" s="29">
        <f>SUMIFS('Planning sheet'!N:N,'Planning sheet'!$D:$D, 'DIO mineral family'!$A8,'Planning sheet'!$H:$H,"04. Inventory")</f>
        <v>111.7293057688433</v>
      </c>
      <c r="G8" s="29">
        <f>SUMIFS('Planning sheet'!O:O,'Planning sheet'!$D:$D, 'DIO mineral family'!$A8,'Planning sheet'!$H:$H,"04. Inventory")</f>
        <v>112.53809168140243</v>
      </c>
      <c r="H8" s="29">
        <f>SUMIFS('Planning sheet'!P:P,'Planning sheet'!$D:$D, 'DIO mineral family'!$A8,'Planning sheet'!$H:$H,"04. Inventory")</f>
        <v>112.18734345702603</v>
      </c>
      <c r="I8" s="29">
        <f>SUMIFS('Planning sheet'!Q:Q,'Planning sheet'!$D:$D, 'DIO mineral family'!$A8,'Planning sheet'!$H:$H,"04. Inventory")</f>
        <v>111.35445098384372</v>
      </c>
      <c r="J8" s="29">
        <f>SUMIFS('Planning sheet'!R:R,'Planning sheet'!$D:$D, 'DIO mineral family'!$A8,'Planning sheet'!$H:$H,"04. Inventory")</f>
        <v>113.93933459995728</v>
      </c>
      <c r="K8" s="29">
        <f>SUMIFS('Planning sheet'!S:S,'Planning sheet'!$D:$D, 'DIO mineral family'!$A8,'Planning sheet'!$H:$H,"04. Inventory")</f>
        <v>110.83118695827602</v>
      </c>
      <c r="L8" s="29">
        <f>SUMIFS('Planning sheet'!T:T,'Planning sheet'!$D:$D, 'DIO mineral family'!$A8,'Planning sheet'!$H:$H,"04. Inventory")</f>
        <v>111.92574769528382</v>
      </c>
      <c r="M8" s="29">
        <f>SUMIFS('Planning sheet'!U:U,'Planning sheet'!$D:$D, 'DIO mineral family'!$A8,'Planning sheet'!$H:$H,"04. Inventory")</f>
        <v>112.1801330125279</v>
      </c>
      <c r="N8" s="29">
        <f>SUMIFS('Planning sheet'!V:V,'Planning sheet'!$D:$D, 'DIO mineral family'!$A8,'Planning sheet'!$H:$H,"04. Inventory")</f>
        <v>112.65560906843852</v>
      </c>
      <c r="O8" s="29">
        <f>SUMIFS('Planning sheet'!W:W,'Planning sheet'!$D:$D, 'DIO mineral family'!$A8,'Planning sheet'!$H:$H,"04. Inventory")</f>
        <v>110.14049268455209</v>
      </c>
      <c r="P8" s="66">
        <f t="shared" si="2"/>
        <v>13.583489681050656</v>
      </c>
      <c r="Q8" s="57">
        <f t="shared" si="1"/>
        <v>42.868735948804151</v>
      </c>
      <c r="R8" s="57">
        <f t="shared" si="1"/>
        <v>42.062913826991156</v>
      </c>
      <c r="S8" s="57">
        <f t="shared" si="1"/>
        <v>41.924692596188855</v>
      </c>
      <c r="T8" s="57">
        <f t="shared" si="1"/>
        <v>42.228176991145375</v>
      </c>
      <c r="U8" s="57">
        <f t="shared" si="1"/>
        <v>42.096564148977869</v>
      </c>
      <c r="V8" s="57">
        <f t="shared" si="1"/>
        <v>41.784034140279068</v>
      </c>
      <c r="W8" s="57">
        <f t="shared" si="1"/>
        <v>42.753971707301041</v>
      </c>
      <c r="X8" s="57">
        <f t="shared" si="1"/>
        <v>41.587687413987247</v>
      </c>
      <c r="Y8" s="57">
        <f t="shared" si="1"/>
        <v>41.998404388474221</v>
      </c>
      <c r="Z8" s="57">
        <f t="shared" si="1"/>
        <v>42.093858541286266</v>
      </c>
      <c r="AA8" s="57">
        <f t="shared" si="1"/>
        <v>42.272273571646721</v>
      </c>
      <c r="AB8" s="57">
        <f t="shared" si="1"/>
        <v>41.328515078631177</v>
      </c>
    </row>
    <row r="9" spans="1:28" x14ac:dyDescent="0.25">
      <c r="A9" t="s">
        <v>187</v>
      </c>
      <c r="B9" s="67">
        <f>SUMIFS('Planning sheet'!$I:$I,'Planning sheet'!$D:$D, 'DIO mineral family'!A9,'Planning sheet'!$H:$H,"01. Demand forecast")</f>
        <v>0</v>
      </c>
      <c r="C9" s="29">
        <f>SUMIFS('Planning sheet'!K:K,'Planning sheet'!$D:$D, 'DIO mineral family'!$A9,'Planning sheet'!$H:$H,"04. Inventory")</f>
        <v>0</v>
      </c>
      <c r="D9" s="29">
        <f>SUMIFS('Planning sheet'!L:L,'Planning sheet'!$D:$D, 'DIO mineral family'!$A9,'Planning sheet'!$H:$H,"04. Inventory")</f>
        <v>0</v>
      </c>
      <c r="E9" s="29">
        <f>SUMIFS('Planning sheet'!M:M,'Planning sheet'!$D:$D, 'DIO mineral family'!$A9,'Planning sheet'!$H:$H,"04. Inventory")</f>
        <v>0</v>
      </c>
      <c r="F9" s="29">
        <f>SUMIFS('Planning sheet'!N:N,'Planning sheet'!$D:$D, 'DIO mineral family'!$A9,'Planning sheet'!$H:$H,"04. Inventory")</f>
        <v>0</v>
      </c>
      <c r="G9" s="29">
        <f>SUMIFS('Planning sheet'!O:O,'Planning sheet'!$D:$D, 'DIO mineral family'!$A9,'Planning sheet'!$H:$H,"04. Inventory")</f>
        <v>0</v>
      </c>
      <c r="H9" s="29">
        <f>SUMIFS('Planning sheet'!P:P,'Planning sheet'!$D:$D, 'DIO mineral family'!$A9,'Planning sheet'!$H:$H,"04. Inventory")</f>
        <v>0</v>
      </c>
      <c r="I9" s="29">
        <f>SUMIFS('Planning sheet'!Q:Q,'Planning sheet'!$D:$D, 'DIO mineral family'!$A9,'Planning sheet'!$H:$H,"04. Inventory")</f>
        <v>0</v>
      </c>
      <c r="J9" s="29">
        <f>SUMIFS('Planning sheet'!R:R,'Planning sheet'!$D:$D, 'DIO mineral family'!$A9,'Planning sheet'!$H:$H,"04. Inventory")</f>
        <v>0</v>
      </c>
      <c r="K9" s="29">
        <f>SUMIFS('Planning sheet'!S:S,'Planning sheet'!$D:$D, 'DIO mineral family'!$A9,'Planning sheet'!$H:$H,"04. Inventory")</f>
        <v>0</v>
      </c>
      <c r="L9" s="29">
        <f>SUMIFS('Planning sheet'!T:T,'Planning sheet'!$D:$D, 'DIO mineral family'!$A9,'Planning sheet'!$H:$H,"04. Inventory")</f>
        <v>0</v>
      </c>
      <c r="M9" s="29">
        <f>SUMIFS('Planning sheet'!U:U,'Planning sheet'!$D:$D, 'DIO mineral family'!$A9,'Planning sheet'!$H:$H,"04. Inventory")</f>
        <v>0</v>
      </c>
      <c r="N9" s="29">
        <f>SUMIFS('Planning sheet'!V:V,'Planning sheet'!$D:$D, 'DIO mineral family'!$A9,'Planning sheet'!$H:$H,"04. Inventory")</f>
        <v>0</v>
      </c>
      <c r="O9" s="29">
        <f>SUMIFS('Planning sheet'!W:W,'Planning sheet'!$D:$D, 'DIO mineral family'!$A9,'Planning sheet'!$H:$H,"04. Inventory")</f>
        <v>0</v>
      </c>
      <c r="P9" s="66">
        <f t="shared" si="2"/>
        <v>0</v>
      </c>
      <c r="Q9" s="57">
        <f t="shared" si="1"/>
        <v>0</v>
      </c>
      <c r="R9" s="57">
        <f t="shared" si="1"/>
        <v>0</v>
      </c>
      <c r="S9" s="57">
        <f t="shared" si="1"/>
        <v>0</v>
      </c>
      <c r="T9" s="57">
        <f t="shared" si="1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1"/>
        <v>0</v>
      </c>
      <c r="Z9" s="57">
        <f t="shared" si="1"/>
        <v>0</v>
      </c>
      <c r="AA9" s="57">
        <f t="shared" si="1"/>
        <v>0</v>
      </c>
      <c r="AB9" s="57">
        <f t="shared" si="1"/>
        <v>0</v>
      </c>
    </row>
    <row r="10" spans="1:28" x14ac:dyDescent="0.25">
      <c r="A10" t="s">
        <v>370</v>
      </c>
      <c r="B10" s="67">
        <f>SUMIFS('Planning sheet'!$I:$I,'Planning sheet'!$D:$D, 'DIO mineral family'!A10,'Planning sheet'!$H:$H,"01. Demand forecast")</f>
        <v>0</v>
      </c>
      <c r="C10" s="29">
        <f>SUMIFS('Planning sheet'!K:K,'Planning sheet'!$D:$D, 'DIO mineral family'!$A10,'Planning sheet'!$H:$H,"04. Inventory")</f>
        <v>537.17499999999995</v>
      </c>
      <c r="D10" s="29">
        <f>SUMIFS('Planning sheet'!L:L,'Planning sheet'!$D:$D, 'DIO mineral family'!$A10,'Planning sheet'!$H:$H,"04. Inventory")</f>
        <v>537.17499999999995</v>
      </c>
      <c r="E10" s="29">
        <f>SUMIFS('Planning sheet'!M:M,'Planning sheet'!$D:$D, 'DIO mineral family'!$A10,'Planning sheet'!$H:$H,"04. Inventory")</f>
        <v>537.17499999999995</v>
      </c>
      <c r="F10" s="29">
        <f>SUMIFS('Planning sheet'!N:N,'Planning sheet'!$D:$D, 'DIO mineral family'!$A10,'Planning sheet'!$H:$H,"04. Inventory")</f>
        <v>537.17499999999995</v>
      </c>
      <c r="G10" s="29">
        <f>SUMIFS('Planning sheet'!O:O,'Planning sheet'!$D:$D, 'DIO mineral family'!$A10,'Planning sheet'!$H:$H,"04. Inventory")</f>
        <v>537.17499999999995</v>
      </c>
      <c r="H10" s="29">
        <f>SUMIFS('Planning sheet'!P:P,'Planning sheet'!$D:$D, 'DIO mineral family'!$A10,'Planning sheet'!$H:$H,"04. Inventory")</f>
        <v>537.17499999999995</v>
      </c>
      <c r="I10" s="29">
        <f>SUMIFS('Planning sheet'!Q:Q,'Planning sheet'!$D:$D, 'DIO mineral family'!$A10,'Planning sheet'!$H:$H,"04. Inventory")</f>
        <v>537.17499999999995</v>
      </c>
      <c r="J10" s="29">
        <f>SUMIFS('Planning sheet'!R:R,'Planning sheet'!$D:$D, 'DIO mineral family'!$A10,'Planning sheet'!$H:$H,"04. Inventory")</f>
        <v>537.17499999999995</v>
      </c>
      <c r="K10" s="29">
        <f>SUMIFS('Planning sheet'!S:S,'Planning sheet'!$D:$D, 'DIO mineral family'!$A10,'Planning sheet'!$H:$H,"04. Inventory")</f>
        <v>537.17499999999995</v>
      </c>
      <c r="L10" s="29">
        <f>SUMIFS('Planning sheet'!T:T,'Planning sheet'!$D:$D, 'DIO mineral family'!$A10,'Planning sheet'!$H:$H,"04. Inventory")</f>
        <v>537.17499999999995</v>
      </c>
      <c r="M10" s="29">
        <f>SUMIFS('Planning sheet'!U:U,'Planning sheet'!$D:$D, 'DIO mineral family'!$A10,'Planning sheet'!$H:$H,"04. Inventory")</f>
        <v>537.17499999999995</v>
      </c>
      <c r="N10" s="29">
        <f>SUMIFS('Planning sheet'!V:V,'Planning sheet'!$D:$D, 'DIO mineral family'!$A10,'Planning sheet'!$H:$H,"04. Inventory")</f>
        <v>537.17499999999995</v>
      </c>
      <c r="O10" s="29">
        <f>SUMIFS('Planning sheet'!W:W,'Planning sheet'!$D:$D, 'DIO mineral family'!$A10,'Planning sheet'!$H:$H,"04. Inventory")</f>
        <v>537.17499999999995</v>
      </c>
      <c r="P10" s="66">
        <f t="shared" si="2"/>
        <v>0</v>
      </c>
      <c r="Q10" s="57">
        <f t="shared" si="1"/>
        <v>0</v>
      </c>
      <c r="R10" s="57">
        <f t="shared" si="1"/>
        <v>0</v>
      </c>
      <c r="S10" s="57">
        <f t="shared" si="1"/>
        <v>0</v>
      </c>
      <c r="T10" s="57">
        <f t="shared" si="1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1"/>
        <v>0</v>
      </c>
      <c r="Z10" s="57">
        <f t="shared" si="1"/>
        <v>0</v>
      </c>
      <c r="AA10" s="57">
        <f t="shared" si="1"/>
        <v>0</v>
      </c>
      <c r="AB10" s="57">
        <f t="shared" si="1"/>
        <v>0</v>
      </c>
    </row>
    <row r="11" spans="1:28" x14ac:dyDescent="0.25">
      <c r="A11" t="s">
        <v>33</v>
      </c>
      <c r="B11" s="67">
        <f>SUMIFS('Planning sheet'!$I:$I,'Planning sheet'!$D:$D, 'DIO mineral family'!A11,'Planning sheet'!$H:$H,"01. Demand forecast")</f>
        <v>158.05416666666667</v>
      </c>
      <c r="C11" s="29">
        <f>SUMIFS('Planning sheet'!K:K,'Planning sheet'!$D:$D, 'DIO mineral family'!$A11,'Planning sheet'!$H:$H,"04. Inventory")</f>
        <v>1104.2950000000001</v>
      </c>
      <c r="D11" s="29">
        <f>SUMIFS('Planning sheet'!L:L,'Planning sheet'!$D:$D, 'DIO mineral family'!$A11,'Planning sheet'!$H:$H,"04. Inventory")</f>
        <v>900.9250604439876</v>
      </c>
      <c r="E11" s="29">
        <f>SUMIFS('Planning sheet'!M:M,'Planning sheet'!$D:$D, 'DIO mineral family'!$A11,'Planning sheet'!$H:$H,"04. Inventory")</f>
        <v>621.34071809527575</v>
      </c>
      <c r="F11" s="29">
        <f>SUMIFS('Planning sheet'!N:N,'Planning sheet'!$D:$D, 'DIO mineral family'!$A11,'Planning sheet'!$H:$H,"04. Inventory")</f>
        <v>467.30187380308126</v>
      </c>
      <c r="G11" s="29">
        <f>SUMIFS('Planning sheet'!O:O,'Planning sheet'!$D:$D, 'DIO mineral family'!$A11,'Planning sheet'!$H:$H,"04. Inventory")</f>
        <v>612.12058301086586</v>
      </c>
      <c r="H11" s="29">
        <f>SUMIFS('Planning sheet'!P:P,'Planning sheet'!$D:$D, 'DIO mineral family'!$A11,'Planning sheet'!$H:$H,"04. Inventory")</f>
        <v>582.41538052147428</v>
      </c>
      <c r="I11" s="29">
        <f>SUMIFS('Planning sheet'!Q:Q,'Planning sheet'!$D:$D, 'DIO mineral family'!$A11,'Planning sheet'!$H:$H,"04. Inventory")</f>
        <v>420.60458647022097</v>
      </c>
      <c r="J11" s="29">
        <f>SUMIFS('Planning sheet'!R:R,'Planning sheet'!$D:$D, 'DIO mineral family'!$A11,'Planning sheet'!$H:$H,"04. Inventory")</f>
        <v>559.77756386293231</v>
      </c>
      <c r="K11" s="29">
        <f>SUMIFS('Planning sheet'!S:S,'Planning sheet'!$D:$D, 'DIO mineral family'!$A11,'Planning sheet'!$H:$H,"04. Inventory")</f>
        <v>548.79476867651965</v>
      </c>
      <c r="L11" s="29">
        <f>SUMIFS('Planning sheet'!T:T,'Planning sheet'!$D:$D, 'DIO mineral family'!$A11,'Planning sheet'!$H:$H,"04. Inventory")</f>
        <v>537.63597349010695</v>
      </c>
      <c r="M11" s="29">
        <f>SUMIFS('Planning sheet'!U:U,'Planning sheet'!$D:$D, 'DIO mineral family'!$A11,'Planning sheet'!$H:$H,"04. Inventory")</f>
        <v>502.09195088281831</v>
      </c>
      <c r="N11" s="29">
        <f>SUMIFS('Planning sheet'!V:V,'Planning sheet'!$D:$D, 'DIO mineral family'!$A11,'Planning sheet'!$H:$H,"04. Inventory")</f>
        <v>641.1027485056087</v>
      </c>
      <c r="O11" s="29">
        <f>SUMIFS('Planning sheet'!W:W,'Planning sheet'!$D:$D, 'DIO mineral family'!$A11,'Planning sheet'!$H:$H,"04. Inventory")</f>
        <v>479.7250723602458</v>
      </c>
      <c r="P11" s="66">
        <f t="shared" si="2"/>
        <v>209.60440777159732</v>
      </c>
      <c r="Q11" s="57">
        <f t="shared" si="1"/>
        <v>171.0030958584006</v>
      </c>
      <c r="R11" s="57">
        <f t="shared" si="1"/>
        <v>117.93565418727717</v>
      </c>
      <c r="S11" s="57">
        <f t="shared" si="1"/>
        <v>88.697795887016184</v>
      </c>
      <c r="T11" s="57">
        <f t="shared" si="1"/>
        <v>116.18559559429082</v>
      </c>
      <c r="U11" s="57">
        <f t="shared" si="1"/>
        <v>110.54730023342775</v>
      </c>
      <c r="V11" s="57">
        <f t="shared" si="1"/>
        <v>79.83426100191366</v>
      </c>
      <c r="W11" s="57">
        <f t="shared" si="1"/>
        <v>106.25045368974541</v>
      </c>
      <c r="X11" s="57">
        <f t="shared" si="1"/>
        <v>104.16582749771811</v>
      </c>
      <c r="Y11" s="57">
        <f t="shared" si="1"/>
        <v>102.04779503674294</v>
      </c>
      <c r="Z11" s="57">
        <f t="shared" si="1"/>
        <v>95.301242884989108</v>
      </c>
      <c r="AA11" s="57">
        <f t="shared" si="1"/>
        <v>121.68665249888967</v>
      </c>
      <c r="AB11" s="57">
        <f t="shared" si="1"/>
        <v>91.055822660843319</v>
      </c>
    </row>
    <row r="12" spans="1:28" x14ac:dyDescent="0.25">
      <c r="A12" t="s">
        <v>51</v>
      </c>
      <c r="B12" s="67">
        <f>SUMIFS('Planning sheet'!$I:$I,'Planning sheet'!$D:$D, 'DIO mineral family'!A12,'Planning sheet'!$H:$H,"01. Demand forecast")</f>
        <v>2232.6283333333331</v>
      </c>
      <c r="C12" s="29">
        <f>SUMIFS('Planning sheet'!K:K,'Planning sheet'!$D:$D, 'DIO mineral family'!$A12,'Planning sheet'!$H:$H,"04. Inventory")</f>
        <v>2289.694</v>
      </c>
      <c r="D12" s="29">
        <f>SUMIFS('Planning sheet'!L:L,'Planning sheet'!$D:$D, 'DIO mineral family'!$A12,'Planning sheet'!$H:$H,"04. Inventory")</f>
        <v>1837.7114231601979</v>
      </c>
      <c r="E12" s="29">
        <f>SUMIFS('Planning sheet'!M:M,'Planning sheet'!$D:$D, 'DIO mineral family'!$A12,'Planning sheet'!$H:$H,"04. Inventory")</f>
        <v>1791.5071662851499</v>
      </c>
      <c r="F12" s="29">
        <f>SUMIFS('Planning sheet'!N:N,'Planning sheet'!$D:$D, 'DIO mineral family'!$A12,'Planning sheet'!$H:$H,"04. Inventory")</f>
        <v>1780.1805146292118</v>
      </c>
      <c r="G12" s="29">
        <f>SUMIFS('Planning sheet'!O:O,'Planning sheet'!$D:$D, 'DIO mineral family'!$A12,'Planning sheet'!$H:$H,"04. Inventory")</f>
        <v>1772.8510382109716</v>
      </c>
      <c r="H12" s="29">
        <f>SUMIFS('Planning sheet'!P:P,'Planning sheet'!$D:$D, 'DIO mineral family'!$A12,'Planning sheet'!$H:$H,"04. Inventory")</f>
        <v>1765.8905198409313</v>
      </c>
      <c r="I12" s="29">
        <f>SUMIFS('Planning sheet'!Q:Q,'Planning sheet'!$D:$D, 'DIO mineral family'!$A12,'Planning sheet'!$H:$H,"04. Inventory")</f>
        <v>1754.6815812316697</v>
      </c>
      <c r="J12" s="29">
        <f>SUMIFS('Planning sheet'!R:R,'Planning sheet'!$D:$D, 'DIO mineral family'!$A12,'Planning sheet'!$H:$H,"04. Inventory")</f>
        <v>1764.0896159647427</v>
      </c>
      <c r="K12" s="29">
        <f>SUMIFS('Planning sheet'!S:S,'Planning sheet'!$D:$D, 'DIO mineral family'!$A12,'Planning sheet'!$H:$H,"04. Inventory")</f>
        <v>1757.8434867143142</v>
      </c>
      <c r="L12" s="29">
        <f>SUMIFS('Planning sheet'!T:T,'Planning sheet'!$D:$D, 'DIO mineral family'!$A12,'Planning sheet'!$H:$H,"04. Inventory")</f>
        <v>1747.4981770684058</v>
      </c>
      <c r="M12" s="29">
        <f>SUMIFS('Planning sheet'!U:U,'Planning sheet'!$D:$D, 'DIO mineral family'!$A12,'Planning sheet'!$H:$H,"04. Inventory")</f>
        <v>1749.5108730933073</v>
      </c>
      <c r="N12" s="29">
        <f>SUMIFS('Planning sheet'!V:V,'Planning sheet'!$D:$D, 'DIO mineral family'!$A12,'Planning sheet'!$H:$H,"04. Inventory")</f>
        <v>1751.6898685217238</v>
      </c>
      <c r="O12" s="29">
        <f>SUMIFS('Planning sheet'!W:W,'Planning sheet'!$D:$D, 'DIO mineral family'!$A12,'Planning sheet'!$H:$H,"04. Inventory")</f>
        <v>1749.1978562674014</v>
      </c>
      <c r="P12" s="66">
        <f t="shared" si="2"/>
        <v>30.766795787028293</v>
      </c>
      <c r="Q12" s="57">
        <f t="shared" si="1"/>
        <v>24.69347086198372</v>
      </c>
      <c r="R12" s="57">
        <f t="shared" si="1"/>
        <v>24.072620680358575</v>
      </c>
      <c r="S12" s="57">
        <f t="shared" si="1"/>
        <v>23.920423583956591</v>
      </c>
      <c r="T12" s="57">
        <f t="shared" si="1"/>
        <v>23.821936841105433</v>
      </c>
      <c r="U12" s="57">
        <f t="shared" si="1"/>
        <v>23.728407816151492</v>
      </c>
      <c r="V12" s="57">
        <f t="shared" si="1"/>
        <v>23.577792439083424</v>
      </c>
      <c r="W12" s="57">
        <f t="shared" si="1"/>
        <v>23.70420893115168</v>
      </c>
      <c r="X12" s="57">
        <f t="shared" si="1"/>
        <v>23.620279208181131</v>
      </c>
      <c r="Y12" s="57">
        <f t="shared" si="1"/>
        <v>23.481268480446669</v>
      </c>
      <c r="Z12" s="57">
        <f t="shared" si="1"/>
        <v>23.508313232967971</v>
      </c>
      <c r="AA12" s="57">
        <f t="shared" si="1"/>
        <v>23.537592563466699</v>
      </c>
      <c r="AB12" s="57">
        <f t="shared" si="1"/>
        <v>23.504107201611575</v>
      </c>
    </row>
    <row r="13" spans="1:28" hidden="1" x14ac:dyDescent="0.25">
      <c r="A13" t="s">
        <v>192</v>
      </c>
      <c r="B13" s="67">
        <f>SUMIFS('Planning sheet'!$I:$I,'Planning sheet'!$D:$D, 'DIO mineral family'!A13,'Planning sheet'!$H:$H,"01. Demand forecast")</f>
        <v>1067.6033333333335</v>
      </c>
      <c r="C13" s="29">
        <f>SUMIFS('Planning sheet'!K:K,'Planning sheet'!$D:$D, 'DIO mineral family'!$A13,'Planning sheet'!$H:$H,"04. Inventory")</f>
        <v>397.303</v>
      </c>
      <c r="D13" s="29">
        <f>SUMIFS('Planning sheet'!L:L,'Planning sheet'!$D:$D, 'DIO mineral family'!$A13,'Planning sheet'!$H:$H,"04. Inventory")</f>
        <v>371.70299999999986</v>
      </c>
      <c r="E13" s="29">
        <f>SUMIFS('Planning sheet'!M:M,'Planning sheet'!$D:$D, 'DIO mineral family'!$A13,'Planning sheet'!$H:$H,"04. Inventory")</f>
        <v>372.31908527449161</v>
      </c>
      <c r="F13" s="29">
        <f>SUMIFS('Planning sheet'!N:N,'Planning sheet'!$D:$D, 'DIO mineral family'!$A13,'Planning sheet'!$H:$H,"04. Inventory")</f>
        <v>371.63517054898341</v>
      </c>
      <c r="G13" s="29">
        <f>SUMIFS('Planning sheet'!O:O,'Planning sheet'!$D:$D, 'DIO mineral family'!$A13,'Planning sheet'!$H:$H,"04. Inventory")</f>
        <v>372.15125582347514</v>
      </c>
      <c r="H13" s="29">
        <f>SUMIFS('Planning sheet'!P:P,'Planning sheet'!$D:$D, 'DIO mineral family'!$A13,'Planning sheet'!$H:$H,"04. Inventory")</f>
        <v>372.16734109796687</v>
      </c>
      <c r="I13" s="29">
        <f>SUMIFS('Planning sheet'!Q:Q,'Planning sheet'!$D:$D, 'DIO mineral family'!$A13,'Planning sheet'!$H:$H,"04. Inventory")</f>
        <v>371.78342637245862</v>
      </c>
      <c r="J13" s="29">
        <f>SUMIFS('Planning sheet'!R:R,'Planning sheet'!$D:$D, 'DIO mineral family'!$A13,'Planning sheet'!$H:$H,"04. Inventory")</f>
        <v>371.69951164695033</v>
      </c>
      <c r="K13" s="29">
        <f>SUMIFS('Planning sheet'!S:S,'Planning sheet'!$D:$D, 'DIO mineral family'!$A13,'Planning sheet'!$H:$H,"04. Inventory")</f>
        <v>371.9155969214421</v>
      </c>
      <c r="L13" s="29">
        <f>SUMIFS('Planning sheet'!T:T,'Planning sheet'!$D:$D, 'DIO mineral family'!$A13,'Planning sheet'!$H:$H,"04. Inventory")</f>
        <v>371.63168219593376</v>
      </c>
      <c r="M13" s="29">
        <f>SUMIFS('Planning sheet'!U:U,'Planning sheet'!$D:$D, 'DIO mineral family'!$A13,'Planning sheet'!$H:$H,"04. Inventory")</f>
        <v>372.04776747042547</v>
      </c>
      <c r="N13" s="29">
        <f>SUMIFS('Planning sheet'!V:V,'Planning sheet'!$D:$D, 'DIO mineral family'!$A13,'Planning sheet'!$H:$H,"04. Inventory")</f>
        <v>371.66385274491722</v>
      </c>
      <c r="O13" s="29">
        <f>SUMIFS('Planning sheet'!W:W,'Planning sheet'!$D:$D, 'DIO mineral family'!$A13,'Planning sheet'!$H:$H,"04. Inventory")</f>
        <v>371.67993801940895</v>
      </c>
      <c r="P13" s="66">
        <f t="shared" ref="P13:P19" si="3">IFERROR(C13*30/$B13,0)</f>
        <v>11.16434318613967</v>
      </c>
      <c r="Q13" s="57">
        <f t="shared" ref="Q13:Q19" si="4">IFERROR(D13*30/$B13,0)</f>
        <v>10.444974881432238</v>
      </c>
      <c r="R13" s="57">
        <f t="shared" ref="R13:R19" si="5">IFERROR(E13*30/$B13,0)</f>
        <v>10.46228707750514</v>
      </c>
      <c r="S13" s="57">
        <f t="shared" ref="S13:S19" si="6">IFERROR(F13*30/$B13,0)</f>
        <v>10.443068851854623</v>
      </c>
      <c r="T13" s="57">
        <f t="shared" ref="T13:T19" si="7">IFERROR(G13*30/$B13,0)</f>
        <v>10.457571015487261</v>
      </c>
      <c r="U13" s="57">
        <f t="shared" ref="U13:U19" si="8">IFERROR(H13*30/$B13,0)</f>
        <v>10.458023016918586</v>
      </c>
      <c r="V13" s="57">
        <f t="shared" ref="V13:V19" si="9">IFERROR(I13*30/$B13,0)</f>
        <v>10.447234888588854</v>
      </c>
      <c r="W13" s="57">
        <f t="shared" ref="W13:W19" si="10">IFERROR(J13*30/$B13,0)</f>
        <v>10.444876857579914</v>
      </c>
      <c r="X13" s="57">
        <f t="shared" ref="X13:X19" si="11">IFERROR(K13*30/$B13,0)</f>
        <v>10.450948923891765</v>
      </c>
      <c r="Y13" s="57">
        <f t="shared" ref="Y13:Y19" si="12">IFERROR(L13*30/$B13,0)</f>
        <v>10.442970828002297</v>
      </c>
      <c r="Z13" s="57">
        <f t="shared" ref="Z13:Z19" si="13">IFERROR(M13*30/$B13,0)</f>
        <v>10.454662959194673</v>
      </c>
      <c r="AA13" s="57">
        <f t="shared" ref="AA13:AA19" si="14">IFERROR(N13*30/$B13,0)</f>
        <v>10.443874830864942</v>
      </c>
      <c r="AB13" s="57">
        <f t="shared" ref="AB13:AB19" si="15">IFERROR(O13*30/$B13,0)</f>
        <v>10.444326832296266</v>
      </c>
    </row>
    <row r="14" spans="1:28" x14ac:dyDescent="0.25">
      <c r="A14" t="s">
        <v>492</v>
      </c>
      <c r="B14" s="67">
        <f>SUMIFS('Planning sheet'!$I:$I,'Planning sheet'!$D:$D, 'DIO mineral family'!A14,'Planning sheet'!$H:$H,"01. Demand forecast")</f>
        <v>357.06583333333333</v>
      </c>
      <c r="C14" s="29">
        <f>SUMIFS('Planning sheet'!K:K,'Planning sheet'!$D:$D, 'DIO mineral family'!$A14,'Planning sheet'!$H:$H,"04. Inventory")</f>
        <v>4297.9930000000004</v>
      </c>
      <c r="D14" s="29">
        <f>SUMIFS('Planning sheet'!L:L,'Planning sheet'!$D:$D, 'DIO mineral family'!$A14,'Planning sheet'!$H:$H,"04. Inventory")</f>
        <v>3642.6083297966816</v>
      </c>
      <c r="E14" s="29">
        <f>SUMIFS('Planning sheet'!M:M,'Planning sheet'!$D:$D, 'DIO mineral family'!$A14,'Planning sheet'!$H:$H,"04. Inventory")</f>
        <v>2993.8236595933627</v>
      </c>
      <c r="F14" s="29">
        <f>SUMIFS('Planning sheet'!N:N,'Planning sheet'!$D:$D, 'DIO mineral family'!$A14,'Planning sheet'!$H:$H,"04. Inventory")</f>
        <v>2358.2889893900438</v>
      </c>
      <c r="G14" s="29">
        <f>SUMIFS('Planning sheet'!O:O,'Planning sheet'!$D:$D, 'DIO mineral family'!$A14,'Planning sheet'!$H:$H,"04. Inventory")</f>
        <v>1761.3543191867248</v>
      </c>
      <c r="H14" s="29">
        <f>SUMIFS('Planning sheet'!P:P,'Planning sheet'!$D:$D, 'DIO mineral family'!$A14,'Planning sheet'!$H:$H,"04. Inventory")</f>
        <v>1159.4196489834058</v>
      </c>
      <c r="I14" s="29">
        <f>SUMIFS('Planning sheet'!Q:Q,'Planning sheet'!$D:$D, 'DIO mineral family'!$A14,'Planning sheet'!$H:$H,"04. Inventory")</f>
        <v>558.63497878008684</v>
      </c>
      <c r="J14" s="29">
        <f>SUMIFS('Planning sheet'!R:R,'Planning sheet'!$D:$D, 'DIO mineral family'!$A14,'Planning sheet'!$H:$H,"04. Inventory")</f>
        <v>0.65030857676788401</v>
      </c>
      <c r="K14" s="29">
        <f>SUMIFS('Planning sheet'!S:S,'Planning sheet'!$D:$D, 'DIO mineral family'!$A14,'Planning sheet'!$H:$H,"04. Inventory")</f>
        <v>0.66563837344892818</v>
      </c>
      <c r="L14" s="29">
        <f>SUMIFS('Planning sheet'!T:T,'Planning sheet'!$D:$D, 'DIO mineral family'!$A14,'Planning sheet'!$H:$H,"04. Inventory")</f>
        <v>0.98096817012992688</v>
      </c>
      <c r="M14" s="29">
        <f>SUMIFS('Planning sheet'!U:U,'Planning sheet'!$D:$D, 'DIO mineral family'!$A14,'Planning sheet'!$H:$H,"04. Inventory")</f>
        <v>0.54629796681092557</v>
      </c>
      <c r="N14" s="29">
        <f>SUMIFS('Planning sheet'!V:V,'Planning sheet'!$D:$D, 'DIO mineral family'!$A14,'Planning sheet'!$H:$H,"04. Inventory")</f>
        <v>0.11162776349192427</v>
      </c>
      <c r="O14" s="29">
        <f>SUMIFS('Planning sheet'!W:W,'Planning sheet'!$D:$D, 'DIO mineral family'!$A14,'Planning sheet'!$H:$H,"04. Inventory")</f>
        <v>0.42695756017292297</v>
      </c>
      <c r="P14" s="66">
        <f t="shared" si="3"/>
        <v>361.10929123714351</v>
      </c>
      <c r="Q14" s="57">
        <f t="shared" si="4"/>
        <v>306.0451034302277</v>
      </c>
      <c r="R14" s="57">
        <f t="shared" si="5"/>
        <v>251.53543521470377</v>
      </c>
      <c r="S14" s="57">
        <f t="shared" si="6"/>
        <v>198.13900708795899</v>
      </c>
      <c r="T14" s="57">
        <f t="shared" si="7"/>
        <v>147.98567838965758</v>
      </c>
      <c r="U14" s="57">
        <f t="shared" si="8"/>
        <v>97.412259091816878</v>
      </c>
      <c r="V14" s="57">
        <f t="shared" si="9"/>
        <v>46.935460631870235</v>
      </c>
      <c r="W14" s="57">
        <f t="shared" si="10"/>
        <v>5.4637703979993943E-2</v>
      </c>
      <c r="X14" s="57">
        <f t="shared" si="11"/>
        <v>5.592568467570503E-2</v>
      </c>
      <c r="Y14" s="57">
        <f t="shared" si="12"/>
        <v>8.2419101343770326E-2</v>
      </c>
      <c r="Z14" s="57">
        <f t="shared" si="13"/>
        <v>4.5898928080940538E-2</v>
      </c>
      <c r="AA14" s="57">
        <f t="shared" si="14"/>
        <v>9.3787548181107454E-3</v>
      </c>
      <c r="AB14" s="57">
        <f t="shared" si="15"/>
        <v>3.5872171486176045E-2</v>
      </c>
    </row>
    <row r="15" spans="1:28" x14ac:dyDescent="0.25">
      <c r="A15" t="s">
        <v>503</v>
      </c>
      <c r="B15" s="67">
        <f>SUMIFS('Planning sheet'!$I:$I,'Planning sheet'!$D:$D, 'DIO mineral family'!A15,'Planning sheet'!$H:$H,"01. Demand forecast")</f>
        <v>0</v>
      </c>
      <c r="C15" s="29">
        <f>SUMIFS('Planning sheet'!K:K,'Planning sheet'!$D:$D, 'DIO mineral family'!$A15,'Planning sheet'!$H:$H,"04. Inventory")</f>
        <v>0</v>
      </c>
      <c r="D15" s="29">
        <f>SUMIFS('Planning sheet'!L:L,'Planning sheet'!$D:$D, 'DIO mineral family'!$A15,'Planning sheet'!$H:$H,"04. Inventory")</f>
        <v>-0.48706497645012814</v>
      </c>
      <c r="E15" s="29">
        <f>SUMIFS('Planning sheet'!M:M,'Planning sheet'!$D:$D, 'DIO mineral family'!$A15,'Planning sheet'!$H:$H,"04. Inventory")</f>
        <v>2.587004709974372E-2</v>
      </c>
      <c r="F15" s="29">
        <f>SUMIFS('Planning sheet'!N:N,'Planning sheet'!$D:$D, 'DIO mineral family'!$A15,'Planning sheet'!$H:$H,"04. Inventory")</f>
        <v>0.53880507064961558</v>
      </c>
      <c r="G15" s="29">
        <f>SUMIFS('Planning sheet'!O:O,'Planning sheet'!$D:$D, 'DIO mineral family'!$A15,'Planning sheet'!$H:$H,"04. Inventory")</f>
        <v>5.1740094199487441E-2</v>
      </c>
      <c r="H15" s="29">
        <f>SUMIFS('Planning sheet'!P:P,'Planning sheet'!$D:$D, 'DIO mineral family'!$A15,'Planning sheet'!$H:$H,"04. Inventory")</f>
        <v>0.5646751177493593</v>
      </c>
      <c r="I15" s="29">
        <f>SUMIFS('Planning sheet'!Q:Q,'Planning sheet'!$D:$D, 'DIO mineral family'!$A15,'Planning sheet'!$H:$H,"04. Inventory")</f>
        <v>7.7610141299231161E-2</v>
      </c>
      <c r="J15" s="29">
        <f>SUMIFS('Planning sheet'!R:R,'Planning sheet'!$D:$D, 'DIO mineral family'!$A15,'Planning sheet'!$H:$H,"04. Inventory")</f>
        <v>0.59054516484910302</v>
      </c>
      <c r="K15" s="29">
        <f>SUMIFS('Planning sheet'!S:S,'Planning sheet'!$D:$D, 'DIO mineral family'!$A15,'Planning sheet'!$H:$H,"04. Inventory")</f>
        <v>0.10348018839897488</v>
      </c>
      <c r="L15" s="29">
        <f>SUMIFS('Planning sheet'!T:T,'Planning sheet'!$D:$D, 'DIO mineral family'!$A15,'Planning sheet'!$H:$H,"04. Inventory")</f>
        <v>0.61641521194884674</v>
      </c>
      <c r="M15" s="29">
        <f>SUMIFS('Planning sheet'!U:U,'Planning sheet'!$D:$D, 'DIO mineral family'!$A15,'Planning sheet'!$H:$H,"04. Inventory")</f>
        <v>0.1293502354987186</v>
      </c>
      <c r="N15" s="29">
        <f>SUMIFS('Planning sheet'!V:V,'Planning sheet'!$D:$D, 'DIO mineral family'!$A15,'Planning sheet'!$H:$H,"04. Inventory")</f>
        <v>0.64228525904859046</v>
      </c>
      <c r="O15" s="29">
        <f>SUMIFS('Planning sheet'!W:W,'Planning sheet'!$D:$D, 'DIO mineral family'!$A15,'Planning sheet'!$H:$H,"04. Inventory")</f>
        <v>0.15522028259846232</v>
      </c>
      <c r="P15" s="66">
        <f t="shared" si="3"/>
        <v>0</v>
      </c>
      <c r="Q15" s="57">
        <f t="shared" si="4"/>
        <v>0</v>
      </c>
      <c r="R15" s="57">
        <f t="shared" si="5"/>
        <v>0</v>
      </c>
      <c r="S15" s="57">
        <f t="shared" si="6"/>
        <v>0</v>
      </c>
      <c r="T15" s="57">
        <f t="shared" si="7"/>
        <v>0</v>
      </c>
      <c r="U15" s="57">
        <f t="shared" si="8"/>
        <v>0</v>
      </c>
      <c r="V15" s="57">
        <f t="shared" si="9"/>
        <v>0</v>
      </c>
      <c r="W15" s="57">
        <f t="shared" si="10"/>
        <v>0</v>
      </c>
      <c r="X15" s="57">
        <f t="shared" si="11"/>
        <v>0</v>
      </c>
      <c r="Y15" s="57">
        <f t="shared" si="12"/>
        <v>0</v>
      </c>
      <c r="Z15" s="57">
        <f t="shared" si="13"/>
        <v>0</v>
      </c>
      <c r="AA15" s="57">
        <f t="shared" si="14"/>
        <v>0</v>
      </c>
      <c r="AB15" s="57">
        <f t="shared" si="15"/>
        <v>0</v>
      </c>
    </row>
    <row r="16" spans="1:28" x14ac:dyDescent="0.25">
      <c r="A16" t="s">
        <v>82</v>
      </c>
      <c r="B16" s="67">
        <f>SUMIFS('Planning sheet'!$I:$I,'Planning sheet'!$D:$D, 'DIO mineral family'!A16,'Planning sheet'!$H:$H,"01. Demand forecast")</f>
        <v>0</v>
      </c>
      <c r="C16" s="29">
        <f>SUMIFS('Planning sheet'!K:K,'Planning sheet'!$D:$D, 'DIO mineral family'!$A16,'Planning sheet'!$H:$H,"04. Inventory")</f>
        <v>0</v>
      </c>
      <c r="D16" s="29">
        <f>SUMIFS('Planning sheet'!L:L,'Planning sheet'!$D:$D, 'DIO mineral family'!$A16,'Planning sheet'!$H:$H,"04. Inventory")</f>
        <v>0</v>
      </c>
      <c r="E16" s="29">
        <f>SUMIFS('Planning sheet'!M:M,'Planning sheet'!$D:$D, 'DIO mineral family'!$A16,'Planning sheet'!$H:$H,"04. Inventory")</f>
        <v>0</v>
      </c>
      <c r="F16" s="29">
        <f>SUMIFS('Planning sheet'!N:N,'Planning sheet'!$D:$D, 'DIO mineral family'!$A16,'Planning sheet'!$H:$H,"04. Inventory")</f>
        <v>0</v>
      </c>
      <c r="G16" s="29">
        <f>SUMIFS('Planning sheet'!O:O,'Planning sheet'!$D:$D, 'DIO mineral family'!$A16,'Planning sheet'!$H:$H,"04. Inventory")</f>
        <v>0</v>
      </c>
      <c r="H16" s="29">
        <f>SUMIFS('Planning sheet'!P:P,'Planning sheet'!$D:$D, 'DIO mineral family'!$A16,'Planning sheet'!$H:$H,"04. Inventory")</f>
        <v>0</v>
      </c>
      <c r="I16" s="29">
        <f>SUMIFS('Planning sheet'!Q:Q,'Planning sheet'!$D:$D, 'DIO mineral family'!$A16,'Planning sheet'!$H:$H,"04. Inventory")</f>
        <v>0</v>
      </c>
      <c r="J16" s="29">
        <f>SUMIFS('Planning sheet'!R:R,'Planning sheet'!$D:$D, 'DIO mineral family'!$A16,'Planning sheet'!$H:$H,"04. Inventory")</f>
        <v>0</v>
      </c>
      <c r="K16" s="29">
        <f>SUMIFS('Planning sheet'!S:S,'Planning sheet'!$D:$D, 'DIO mineral family'!$A16,'Planning sheet'!$H:$H,"04. Inventory")</f>
        <v>0</v>
      </c>
      <c r="L16" s="29">
        <f>SUMIFS('Planning sheet'!T:T,'Planning sheet'!$D:$D, 'DIO mineral family'!$A16,'Planning sheet'!$H:$H,"04. Inventory")</f>
        <v>0</v>
      </c>
      <c r="M16" s="29">
        <f>SUMIFS('Planning sheet'!U:U,'Planning sheet'!$D:$D, 'DIO mineral family'!$A16,'Planning sheet'!$H:$H,"04. Inventory")</f>
        <v>0</v>
      </c>
      <c r="N16" s="29">
        <f>SUMIFS('Planning sheet'!V:V,'Planning sheet'!$D:$D, 'DIO mineral family'!$A16,'Planning sheet'!$H:$H,"04. Inventory")</f>
        <v>0</v>
      </c>
      <c r="O16" s="29">
        <f>SUMIFS('Planning sheet'!W:W,'Planning sheet'!$D:$D, 'DIO mineral family'!$A16,'Planning sheet'!$H:$H,"04. Inventory")</f>
        <v>0</v>
      </c>
      <c r="P16" s="66">
        <f t="shared" si="3"/>
        <v>0</v>
      </c>
      <c r="Q16" s="57">
        <f t="shared" si="4"/>
        <v>0</v>
      </c>
      <c r="R16" s="57">
        <f t="shared" si="5"/>
        <v>0</v>
      </c>
      <c r="S16" s="57">
        <f t="shared" si="6"/>
        <v>0</v>
      </c>
      <c r="T16" s="57">
        <f t="shared" si="7"/>
        <v>0</v>
      </c>
      <c r="U16" s="57">
        <f t="shared" si="8"/>
        <v>0</v>
      </c>
      <c r="V16" s="57">
        <f t="shared" si="9"/>
        <v>0</v>
      </c>
      <c r="W16" s="57">
        <f t="shared" si="10"/>
        <v>0</v>
      </c>
      <c r="X16" s="57">
        <f t="shared" si="11"/>
        <v>0</v>
      </c>
      <c r="Y16" s="57">
        <f t="shared" si="12"/>
        <v>0</v>
      </c>
      <c r="Z16" s="57">
        <f t="shared" si="13"/>
        <v>0</v>
      </c>
      <c r="AA16" s="57">
        <f t="shared" si="14"/>
        <v>0</v>
      </c>
      <c r="AB16" s="57">
        <f t="shared" si="15"/>
        <v>0</v>
      </c>
    </row>
    <row r="17" spans="1:28" x14ac:dyDescent="0.25">
      <c r="A17" t="s">
        <v>531</v>
      </c>
      <c r="B17" s="67">
        <f>SUMIFS('Planning sheet'!$I:$I,'Planning sheet'!$D:$D, 'DIO mineral family'!A17,'Planning sheet'!$H:$H,"01. Demand forecast")</f>
        <v>142.34583333333333</v>
      </c>
      <c r="C17" s="29">
        <f>SUMIFS('Planning sheet'!K:K,'Planning sheet'!$D:$D, 'DIO mineral family'!$A17,'Planning sheet'!$H:$H,"04. Inventory")</f>
        <v>161.21799999999999</v>
      </c>
      <c r="D17" s="29">
        <f>SUMIFS('Planning sheet'!L:L,'Planning sheet'!$D:$D, 'DIO mineral family'!$A17,'Planning sheet'!$H:$H,"04. Inventory")</f>
        <v>58.21670967741936</v>
      </c>
      <c r="E17" s="29">
        <f>SUMIFS('Planning sheet'!M:M,'Planning sheet'!$D:$D, 'DIO mineral family'!$A17,'Planning sheet'!$H:$H,"04. Inventory")</f>
        <v>56.21541935483873</v>
      </c>
      <c r="F17" s="29">
        <f>SUMIFS('Planning sheet'!N:N,'Planning sheet'!$D:$D, 'DIO mineral family'!$A17,'Planning sheet'!$H:$H,"04. Inventory")</f>
        <v>56.2141290322581</v>
      </c>
      <c r="G17" s="29">
        <f>SUMIFS('Planning sheet'!O:O,'Planning sheet'!$D:$D, 'DIO mineral family'!$A17,'Planning sheet'!$H:$H,"04. Inventory")</f>
        <v>56.21283870967747</v>
      </c>
      <c r="H17" s="29">
        <f>SUMIFS('Planning sheet'!P:P,'Planning sheet'!$D:$D, 'DIO mineral family'!$A17,'Planning sheet'!$H:$H,"04. Inventory")</f>
        <v>56.21154838709684</v>
      </c>
      <c r="I17" s="29">
        <f>SUMIFS('Planning sheet'!Q:Q,'Planning sheet'!$D:$D, 'DIO mineral family'!$A17,'Planning sheet'!$H:$H,"04. Inventory")</f>
        <v>56.210258064516211</v>
      </c>
      <c r="J17" s="29">
        <f>SUMIFS('Planning sheet'!R:R,'Planning sheet'!$D:$D, 'DIO mineral family'!$A17,'Planning sheet'!$H:$H,"04. Inventory")</f>
        <v>56.208967741935581</v>
      </c>
      <c r="K17" s="29">
        <f>SUMIFS('Planning sheet'!S:S,'Planning sheet'!$D:$D, 'DIO mineral family'!$A17,'Planning sheet'!$H:$H,"04. Inventory")</f>
        <v>56.207677419354951</v>
      </c>
      <c r="L17" s="29">
        <f>SUMIFS('Planning sheet'!T:T,'Planning sheet'!$D:$D, 'DIO mineral family'!$A17,'Planning sheet'!$H:$H,"04. Inventory")</f>
        <v>56.206387096774321</v>
      </c>
      <c r="M17" s="29">
        <f>SUMIFS('Planning sheet'!U:U,'Planning sheet'!$D:$D, 'DIO mineral family'!$A17,'Planning sheet'!$H:$H,"04. Inventory")</f>
        <v>56.205096774193692</v>
      </c>
      <c r="N17" s="29">
        <f>SUMIFS('Planning sheet'!V:V,'Planning sheet'!$D:$D, 'DIO mineral family'!$A17,'Planning sheet'!$H:$H,"04. Inventory")</f>
        <v>56.203806451613062</v>
      </c>
      <c r="O17" s="29">
        <f>SUMIFS('Planning sheet'!W:W,'Planning sheet'!$D:$D, 'DIO mineral family'!$A17,'Planning sheet'!$H:$H,"04. Inventory")</f>
        <v>56.202516129032432</v>
      </c>
      <c r="P17" s="66">
        <f t="shared" si="3"/>
        <v>33.97739074437257</v>
      </c>
      <c r="Q17" s="57">
        <f t="shared" si="4"/>
        <v>12.269423343307654</v>
      </c>
      <c r="R17" s="57">
        <f t="shared" si="5"/>
        <v>11.847642752534579</v>
      </c>
      <c r="S17" s="57">
        <f t="shared" si="6"/>
        <v>11.847370811470254</v>
      </c>
      <c r="T17" s="57">
        <f t="shared" si="7"/>
        <v>11.847098870405929</v>
      </c>
      <c r="U17" s="57">
        <f t="shared" si="8"/>
        <v>11.846826929341605</v>
      </c>
      <c r="V17" s="57">
        <f t="shared" si="9"/>
        <v>11.84655498827728</v>
      </c>
      <c r="W17" s="57">
        <f t="shared" si="10"/>
        <v>11.846283047212955</v>
      </c>
      <c r="X17" s="57">
        <f t="shared" si="11"/>
        <v>11.84601110614863</v>
      </c>
      <c r="Y17" s="57">
        <f t="shared" si="12"/>
        <v>11.845739165084305</v>
      </c>
      <c r="Z17" s="57">
        <f t="shared" si="13"/>
        <v>11.845467224019981</v>
      </c>
      <c r="AA17" s="57">
        <f t="shared" si="14"/>
        <v>11.845195282955654</v>
      </c>
      <c r="AB17" s="57">
        <f t="shared" si="15"/>
        <v>11.844923341891329</v>
      </c>
    </row>
    <row r="18" spans="1:28" x14ac:dyDescent="0.25">
      <c r="A18" t="s">
        <v>93</v>
      </c>
      <c r="B18" s="67">
        <f>SUMIFS('Planning sheet'!$I:$I,'Planning sheet'!$D:$D, 'DIO mineral family'!A18,'Planning sheet'!$H:$H,"01. Demand forecast")</f>
        <v>32.770000000000003</v>
      </c>
      <c r="C18" s="29">
        <f>SUMIFS('Planning sheet'!K:K,'Planning sheet'!$D:$D, 'DIO mineral family'!$A18,'Planning sheet'!$H:$H,"04. Inventory")</f>
        <v>502.39799999999997</v>
      </c>
      <c r="D18" s="29">
        <f>SUMIFS('Planning sheet'!L:L,'Planning sheet'!$D:$D, 'DIO mineral family'!$A18,'Planning sheet'!$H:$H,"04. Inventory")</f>
        <v>472.39799999999997</v>
      </c>
      <c r="E18" s="29">
        <f>SUMIFS('Planning sheet'!M:M,'Planning sheet'!$D:$D, 'DIO mineral family'!$A18,'Planning sheet'!$H:$H,"04. Inventory")</f>
        <v>428.79083870967742</v>
      </c>
      <c r="F18" s="29">
        <f>SUMIFS('Planning sheet'!N:N,'Planning sheet'!$D:$D, 'DIO mineral family'!$A18,'Planning sheet'!$H:$H,"04. Inventory")</f>
        <v>379.60767741935479</v>
      </c>
      <c r="G18" s="29">
        <f>SUMIFS('Planning sheet'!O:O,'Planning sheet'!$D:$D, 'DIO mineral family'!$A18,'Planning sheet'!$H:$H,"04. Inventory")</f>
        <v>330.28851612903225</v>
      </c>
      <c r="H18" s="29">
        <f>SUMIFS('Planning sheet'!P:P,'Planning sheet'!$D:$D, 'DIO mineral family'!$A18,'Planning sheet'!$H:$H,"04. Inventory")</f>
        <v>281.10535483870967</v>
      </c>
      <c r="I18" s="29">
        <f>SUMIFS('Planning sheet'!Q:Q,'Planning sheet'!$D:$D, 'DIO mineral family'!$A18,'Planning sheet'!$H:$H,"04. Inventory")</f>
        <v>231.92219354838707</v>
      </c>
      <c r="J18" s="29">
        <f>SUMIFS('Planning sheet'!R:R,'Planning sheet'!$D:$D, 'DIO mineral family'!$A18,'Planning sheet'!$H:$H,"04. Inventory")</f>
        <v>182.6030322580645</v>
      </c>
      <c r="K18" s="29">
        <f>SUMIFS('Planning sheet'!S:S,'Planning sheet'!$D:$D, 'DIO mineral family'!$A18,'Planning sheet'!$H:$H,"04. Inventory")</f>
        <v>383.41987096774193</v>
      </c>
      <c r="L18" s="29">
        <f>SUMIFS('Planning sheet'!T:T,'Planning sheet'!$D:$D, 'DIO mineral family'!$A18,'Planning sheet'!$H:$H,"04. Inventory")</f>
        <v>334.2367096774193</v>
      </c>
      <c r="M18" s="29">
        <f>SUMIFS('Planning sheet'!U:U,'Planning sheet'!$D:$D, 'DIO mineral family'!$A18,'Planning sheet'!$H:$H,"04. Inventory")</f>
        <v>284.91754838709676</v>
      </c>
      <c r="N18" s="29">
        <f>SUMIFS('Planning sheet'!V:V,'Planning sheet'!$D:$D, 'DIO mineral family'!$A18,'Planning sheet'!$H:$H,"04. Inventory")</f>
        <v>235.73438709677416</v>
      </c>
      <c r="O18" s="29">
        <f>SUMIFS('Planning sheet'!W:W,'Planning sheet'!$D:$D, 'DIO mineral family'!$A18,'Planning sheet'!$H:$H,"04. Inventory")</f>
        <v>186.55122580645155</v>
      </c>
      <c r="P18" s="66">
        <f t="shared" si="3"/>
        <v>459.93103448275855</v>
      </c>
      <c r="Q18" s="57">
        <f t="shared" si="4"/>
        <v>432.46689044858095</v>
      </c>
      <c r="R18" s="57">
        <f t="shared" si="5"/>
        <v>392.54577849527988</v>
      </c>
      <c r="S18" s="57">
        <f t="shared" si="6"/>
        <v>347.51999763749285</v>
      </c>
      <c r="T18" s="57">
        <f t="shared" si="7"/>
        <v>302.36971266008442</v>
      </c>
      <c r="U18" s="57">
        <f t="shared" si="8"/>
        <v>257.3439318022975</v>
      </c>
      <c r="V18" s="57">
        <f t="shared" si="9"/>
        <v>212.31815094451059</v>
      </c>
      <c r="W18" s="57">
        <f t="shared" si="10"/>
        <v>167.16786596710205</v>
      </c>
      <c r="X18" s="57">
        <f t="shared" si="11"/>
        <v>351.00995206079511</v>
      </c>
      <c r="Y18" s="57">
        <f t="shared" si="12"/>
        <v>305.98417120300815</v>
      </c>
      <c r="Z18" s="57">
        <f t="shared" si="13"/>
        <v>260.83388622559971</v>
      </c>
      <c r="AA18" s="57">
        <f t="shared" si="14"/>
        <v>215.80810536781274</v>
      </c>
      <c r="AB18" s="57">
        <f t="shared" si="15"/>
        <v>170.78232451002583</v>
      </c>
    </row>
    <row r="19" spans="1:28" x14ac:dyDescent="0.25">
      <c r="A19" t="s">
        <v>571</v>
      </c>
      <c r="B19" s="67">
        <f>SUMIFS('Planning sheet'!$I:$I,'Planning sheet'!$D:$D, 'DIO mineral family'!A19,'Planning sheet'!$H:$H,"01. Demand forecast")</f>
        <v>0</v>
      </c>
      <c r="C19" s="29">
        <f>SUMIFS('Planning sheet'!K:K,'Planning sheet'!$D:$D, 'DIO mineral family'!$A19,'Planning sheet'!$H:$H,"04. Inventory")</f>
        <v>288.625</v>
      </c>
      <c r="D19" s="29">
        <f>SUMIFS('Planning sheet'!L:L,'Planning sheet'!$D:$D, 'DIO mineral family'!$A19,'Planning sheet'!$H:$H,"04. Inventory")</f>
        <v>288.625</v>
      </c>
      <c r="E19" s="29">
        <f>SUMIFS('Planning sheet'!M:M,'Planning sheet'!$D:$D, 'DIO mineral family'!$A19,'Planning sheet'!$H:$H,"04. Inventory")</f>
        <v>288.625</v>
      </c>
      <c r="F19" s="29">
        <f>SUMIFS('Planning sheet'!N:N,'Planning sheet'!$D:$D, 'DIO mineral family'!$A19,'Planning sheet'!$H:$H,"04. Inventory")</f>
        <v>288.625</v>
      </c>
      <c r="G19" s="29">
        <f>SUMIFS('Planning sheet'!O:O,'Planning sheet'!$D:$D, 'DIO mineral family'!$A19,'Planning sheet'!$H:$H,"04. Inventory")</f>
        <v>288.625</v>
      </c>
      <c r="H19" s="29">
        <f>SUMIFS('Planning sheet'!P:P,'Planning sheet'!$D:$D, 'DIO mineral family'!$A19,'Planning sheet'!$H:$H,"04. Inventory")</f>
        <v>288.625</v>
      </c>
      <c r="I19" s="29">
        <f>SUMIFS('Planning sheet'!Q:Q,'Planning sheet'!$D:$D, 'DIO mineral family'!$A19,'Planning sheet'!$H:$H,"04. Inventory")</f>
        <v>288.625</v>
      </c>
      <c r="J19" s="29">
        <f>SUMIFS('Planning sheet'!R:R,'Planning sheet'!$D:$D, 'DIO mineral family'!$A19,'Planning sheet'!$H:$H,"04. Inventory")</f>
        <v>288.625</v>
      </c>
      <c r="K19" s="29">
        <f>SUMIFS('Planning sheet'!S:S,'Planning sheet'!$D:$D, 'DIO mineral family'!$A19,'Planning sheet'!$H:$H,"04. Inventory")</f>
        <v>288.625</v>
      </c>
      <c r="L19" s="29">
        <f>SUMIFS('Planning sheet'!T:T,'Planning sheet'!$D:$D, 'DIO mineral family'!$A19,'Planning sheet'!$H:$H,"04. Inventory")</f>
        <v>288.625</v>
      </c>
      <c r="M19" s="29">
        <f>SUMIFS('Planning sheet'!U:U,'Planning sheet'!$D:$D, 'DIO mineral family'!$A19,'Planning sheet'!$H:$H,"04. Inventory")</f>
        <v>288.625</v>
      </c>
      <c r="N19" s="29">
        <f>SUMIFS('Planning sheet'!V:V,'Planning sheet'!$D:$D, 'DIO mineral family'!$A19,'Planning sheet'!$H:$H,"04. Inventory")</f>
        <v>288.625</v>
      </c>
      <c r="O19" s="29">
        <f>SUMIFS('Planning sheet'!W:W,'Planning sheet'!$D:$D, 'DIO mineral family'!$A19,'Planning sheet'!$H:$H,"04. Inventory")</f>
        <v>288.625</v>
      </c>
      <c r="P19" s="66">
        <f t="shared" si="3"/>
        <v>0</v>
      </c>
      <c r="Q19" s="57">
        <f t="shared" si="4"/>
        <v>0</v>
      </c>
      <c r="R19" s="57">
        <f t="shared" si="5"/>
        <v>0</v>
      </c>
      <c r="S19" s="57">
        <f t="shared" si="6"/>
        <v>0</v>
      </c>
      <c r="T19" s="57">
        <f t="shared" si="7"/>
        <v>0</v>
      </c>
      <c r="U19" s="57">
        <f t="shared" si="8"/>
        <v>0</v>
      </c>
      <c r="V19" s="57">
        <f t="shared" si="9"/>
        <v>0</v>
      </c>
      <c r="W19" s="57">
        <f t="shared" si="10"/>
        <v>0</v>
      </c>
      <c r="X19" s="57">
        <f t="shared" si="11"/>
        <v>0</v>
      </c>
      <c r="Y19" s="57">
        <f t="shared" si="12"/>
        <v>0</v>
      </c>
      <c r="Z19" s="57">
        <f t="shared" si="13"/>
        <v>0</v>
      </c>
      <c r="AA19" s="57">
        <f t="shared" si="14"/>
        <v>0</v>
      </c>
      <c r="AB19" s="57">
        <f t="shared" si="15"/>
        <v>0</v>
      </c>
    </row>
    <row r="21" spans="1:28" ht="15.75" x14ac:dyDescent="0.25">
      <c r="C21" s="294" t="s">
        <v>791</v>
      </c>
      <c r="D21" s="295"/>
      <c r="E21" s="295"/>
      <c r="F21" s="295"/>
      <c r="G21" s="295"/>
      <c r="H21" s="295"/>
      <c r="I21" s="295"/>
      <c r="J21" s="295"/>
      <c r="K21" s="295"/>
      <c r="L21" s="295"/>
      <c r="M21" s="295"/>
      <c r="N21" s="295"/>
      <c r="O21" s="296"/>
      <c r="P21" s="294" t="s">
        <v>792</v>
      </c>
      <c r="Q21" s="295"/>
      <c r="R21" s="295"/>
      <c r="S21" s="295"/>
      <c r="T21" s="295"/>
      <c r="U21" s="295"/>
      <c r="V21" s="295"/>
      <c r="W21" s="295"/>
      <c r="X21" s="295"/>
      <c r="Y21" s="295"/>
      <c r="Z21" s="295"/>
      <c r="AA21" s="295"/>
      <c r="AB21" s="295"/>
    </row>
    <row r="22" spans="1:28" x14ac:dyDescent="0.25">
      <c r="A22" s="82" t="s">
        <v>793</v>
      </c>
      <c r="B22" s="83" t="s">
        <v>794</v>
      </c>
      <c r="C22" s="82" t="str">
        <f t="shared" ref="C22:O22" si="16">C1</f>
        <v>Starting stock</v>
      </c>
      <c r="D22" s="82" t="str">
        <f t="shared" si="16"/>
        <v>12/2025</v>
      </c>
      <c r="E22" s="82" t="str">
        <f t="shared" si="16"/>
        <v>01/2026</v>
      </c>
      <c r="F22" s="82" t="str">
        <f t="shared" si="16"/>
        <v>02/2026</v>
      </c>
      <c r="G22" s="82" t="str">
        <f t="shared" si="16"/>
        <v>03/2026</v>
      </c>
      <c r="H22" s="82" t="str">
        <f t="shared" si="16"/>
        <v>04/2026</v>
      </c>
      <c r="I22" s="82" t="str">
        <f t="shared" si="16"/>
        <v>05/2026</v>
      </c>
      <c r="J22" s="82" t="str">
        <f t="shared" si="16"/>
        <v>06/2026</v>
      </c>
      <c r="K22" s="82" t="str">
        <f t="shared" si="16"/>
        <v>07/2026</v>
      </c>
      <c r="L22" s="82" t="str">
        <f t="shared" si="16"/>
        <v>08/2026</v>
      </c>
      <c r="M22" s="82" t="str">
        <f t="shared" si="16"/>
        <v>09/2026</v>
      </c>
      <c r="N22" s="82" t="str">
        <f t="shared" si="16"/>
        <v>10/2026</v>
      </c>
      <c r="O22" s="82" t="str">
        <f t="shared" si="16"/>
        <v>11/2026</v>
      </c>
      <c r="P22" s="84" t="str">
        <f xml:space="preserve"> "DIO " &amp; TEXT(C22,"mm/yyyy")</f>
        <v>DIO Starting stock</v>
      </c>
      <c r="Q22" s="85" t="str">
        <f t="shared" ref="Q22:AA22" si="17" xml:space="preserve"> "DIO " &amp; TEXT(D22,"mm/yyyy")</f>
        <v>DIO 12/2025</v>
      </c>
      <c r="R22" s="85" t="str">
        <f t="shared" si="17"/>
        <v>DIO 01/2026</v>
      </c>
      <c r="S22" s="85" t="str">
        <f t="shared" si="17"/>
        <v>DIO 02/2026</v>
      </c>
      <c r="T22" s="85" t="str">
        <f t="shared" si="17"/>
        <v>DIO 03/2026</v>
      </c>
      <c r="U22" s="85" t="str">
        <f t="shared" si="17"/>
        <v>DIO 04/2026</v>
      </c>
      <c r="V22" s="85" t="str">
        <f t="shared" si="17"/>
        <v>DIO 05/2026</v>
      </c>
      <c r="W22" s="85" t="str">
        <f t="shared" si="17"/>
        <v>DIO 06/2026</v>
      </c>
      <c r="X22" s="85" t="str">
        <f t="shared" si="17"/>
        <v>DIO 07/2026</v>
      </c>
      <c r="Y22" s="85" t="str">
        <f t="shared" si="17"/>
        <v>DIO 08/2026</v>
      </c>
      <c r="Z22" s="85" t="str">
        <f t="shared" si="17"/>
        <v>DIO 09/2026</v>
      </c>
      <c r="AA22" s="85" t="str">
        <f t="shared" si="17"/>
        <v>DIO 10/2026</v>
      </c>
      <c r="AB22" s="85" t="str">
        <f xml:space="preserve"> "DIO " &amp; TEXT(O22,"mm/yyyy")</f>
        <v>DIO 11/2026</v>
      </c>
    </row>
    <row r="23" spans="1:28" x14ac:dyDescent="0.25">
      <c r="A23" s="86"/>
      <c r="B23" s="87">
        <v>5001774.8861440253</v>
      </c>
      <c r="C23" s="88">
        <v>19705091.899999987</v>
      </c>
      <c r="D23" s="88">
        <v>22505463.54676526</v>
      </c>
      <c r="E23" s="88">
        <v>21870137.337035794</v>
      </c>
      <c r="F23" s="88">
        <v>22329885.298813853</v>
      </c>
      <c r="G23" s="88">
        <v>20853026.732153002</v>
      </c>
      <c r="H23" s="88">
        <v>19978387.488979019</v>
      </c>
      <c r="I23" s="88">
        <v>22066676.452708311</v>
      </c>
      <c r="J23" s="88">
        <v>19821313.694491081</v>
      </c>
      <c r="K23" s="88">
        <v>17204874.509229571</v>
      </c>
      <c r="L23" s="88">
        <v>18199269.450174082</v>
      </c>
      <c r="M23" s="88">
        <v>15999907.20330343</v>
      </c>
      <c r="N23" s="88">
        <v>15252808.211178672</v>
      </c>
      <c r="O23" s="88">
        <v>16378050.531567475</v>
      </c>
      <c r="P23" s="89">
        <f>C23/$B$23*30</f>
        <v>118.18859713931106</v>
      </c>
      <c r="Q23" s="90">
        <f t="shared" ref="Q23:AB23" si="18">D23/$B$23*30</f>
        <v>134.98486472738003</v>
      </c>
      <c r="R23" s="90">
        <f t="shared" si="18"/>
        <v>131.17426014685728</v>
      </c>
      <c r="S23" s="90">
        <f t="shared" si="18"/>
        <v>133.9317690646516</v>
      </c>
      <c r="T23" s="90">
        <f t="shared" si="18"/>
        <v>125.07376205546736</v>
      </c>
      <c r="U23" s="90">
        <f t="shared" si="18"/>
        <v>119.82778879747295</v>
      </c>
      <c r="V23" s="90">
        <f t="shared" si="18"/>
        <v>132.35307638796985</v>
      </c>
      <c r="W23" s="90">
        <f t="shared" si="18"/>
        <v>118.88568045755306</v>
      </c>
      <c r="X23" s="90">
        <f t="shared" si="18"/>
        <v>103.1926160265072</v>
      </c>
      <c r="Y23" s="90">
        <f t="shared" si="18"/>
        <v>109.1568684983599</v>
      </c>
      <c r="Z23" s="90">
        <f t="shared" si="18"/>
        <v>95.965377695984841</v>
      </c>
      <c r="AA23" s="90">
        <f t="shared" si="18"/>
        <v>91.484374397369493</v>
      </c>
      <c r="AB23" s="90">
        <f t="shared" si="18"/>
        <v>98.233432557739505</v>
      </c>
    </row>
    <row r="37" spans="1:1" x14ac:dyDescent="0.25">
      <c r="A37" t="s">
        <v>22</v>
      </c>
    </row>
  </sheetData>
  <mergeCells count="2">
    <mergeCell ref="C21:O21"/>
    <mergeCell ref="P21:AB2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98EF9-1EB7-4B8A-BCA3-621964B4212F}">
  <sheetPr codeName="Sheet2">
    <tabColor theme="5" tint="-0.499984740745262"/>
  </sheetPr>
  <dimension ref="A1:M15"/>
  <sheetViews>
    <sheetView topLeftCell="A7" workbookViewId="0">
      <selection activeCell="J42" sqref="J42"/>
    </sheetView>
  </sheetViews>
  <sheetFormatPr defaultRowHeight="15" x14ac:dyDescent="0.25"/>
  <cols>
    <col min="1" max="1" width="18.85546875" bestFit="1" customWidth="1"/>
    <col min="2" max="2" width="15.85546875" style="29" bestFit="1" customWidth="1"/>
    <col min="3" max="3" width="5.85546875" style="29" bestFit="1" customWidth="1"/>
    <col min="4" max="4" width="15.85546875" style="29" bestFit="1" customWidth="1"/>
    <col min="5" max="5" width="9.28515625" style="29" bestFit="1" customWidth="1"/>
    <col min="6" max="6" width="12.140625" style="29" bestFit="1" customWidth="1"/>
    <col min="7" max="7" width="12.28515625" style="29" bestFit="1" customWidth="1"/>
    <col min="8" max="8" width="20" style="29" bestFit="1" customWidth="1"/>
    <col min="9" max="9" width="13.85546875" style="29" bestFit="1" customWidth="1"/>
    <col min="10" max="11" width="10.7109375" style="29" bestFit="1" customWidth="1"/>
    <col min="12" max="13" width="15.28515625" style="29" bestFit="1" customWidth="1"/>
    <col min="14" max="14" width="15.28515625" bestFit="1" customWidth="1"/>
  </cols>
  <sheetData>
    <row r="1" spans="1:10" x14ac:dyDescent="0.25">
      <c r="A1" s="15" t="s">
        <v>690</v>
      </c>
      <c r="B1" s="31" t="s">
        <v>697</v>
      </c>
    </row>
    <row r="3" spans="1:10" x14ac:dyDescent="0.25">
      <c r="B3" s="15" t="s">
        <v>715</v>
      </c>
      <c r="C3"/>
      <c r="D3"/>
      <c r="E3"/>
      <c r="F3"/>
      <c r="G3"/>
      <c r="H3"/>
      <c r="I3"/>
      <c r="J3"/>
    </row>
    <row r="4" spans="1:10" x14ac:dyDescent="0.25">
      <c r="A4" s="15" t="s">
        <v>717</v>
      </c>
      <c r="B4" t="s">
        <v>211</v>
      </c>
      <c r="C4" t="s">
        <v>587</v>
      </c>
      <c r="D4" t="s">
        <v>227</v>
      </c>
      <c r="E4" t="s">
        <v>102</v>
      </c>
      <c r="F4" t="s">
        <v>20</v>
      </c>
      <c r="G4" t="s">
        <v>578</v>
      </c>
      <c r="H4" t="s">
        <v>170</v>
      </c>
      <c r="I4" t="s">
        <v>165</v>
      </c>
      <c r="J4" t="s">
        <v>716</v>
      </c>
    </row>
    <row r="5" spans="1:10" x14ac:dyDescent="0.25">
      <c r="A5" s="16" t="s">
        <v>718</v>
      </c>
      <c r="B5" s="31">
        <v>1580196.5899999999</v>
      </c>
      <c r="C5" s="31">
        <v>907.5</v>
      </c>
      <c r="D5" s="31">
        <v>408697.78000000009</v>
      </c>
      <c r="E5" s="31">
        <v>304720.20000000007</v>
      </c>
      <c r="F5" s="31">
        <v>3245977.2300000004</v>
      </c>
      <c r="G5" s="31">
        <v>12518.2</v>
      </c>
      <c r="H5" s="31">
        <v>327110.99000000005</v>
      </c>
      <c r="I5" s="31">
        <v>0</v>
      </c>
      <c r="J5" s="31">
        <v>5880128.4900000012</v>
      </c>
    </row>
    <row r="6" spans="1:10" x14ac:dyDescent="0.25">
      <c r="A6" s="38" t="s">
        <v>751</v>
      </c>
      <c r="B6" s="31">
        <v>1140757.9324130404</v>
      </c>
      <c r="C6" s="31">
        <v>907.5</v>
      </c>
      <c r="D6" s="31">
        <v>499448.13712997647</v>
      </c>
      <c r="E6" s="31">
        <v>253312.61909144782</v>
      </c>
      <c r="F6" s="31">
        <v>2809866.7033831938</v>
      </c>
      <c r="G6" s="31">
        <v>4760.5849501881876</v>
      </c>
      <c r="H6" s="31">
        <v>541414.38937616628</v>
      </c>
      <c r="I6" s="31">
        <v>0</v>
      </c>
      <c r="J6" s="31">
        <v>5250467.8663440133</v>
      </c>
    </row>
    <row r="7" spans="1:10" x14ac:dyDescent="0.25">
      <c r="A7" s="38" t="s">
        <v>752</v>
      </c>
      <c r="B7" s="31">
        <v>997387.51831229881</v>
      </c>
      <c r="C7" s="31">
        <v>907.5</v>
      </c>
      <c r="D7" s="31">
        <v>479122.11929663783</v>
      </c>
      <c r="E7" s="31">
        <v>237428.38650643299</v>
      </c>
      <c r="F7" s="31">
        <v>2309323.0850300249</v>
      </c>
      <c r="G7" s="31">
        <v>2851.0206601764885</v>
      </c>
      <c r="H7" s="31">
        <v>520585.92938205722</v>
      </c>
      <c r="I7" s="31">
        <v>0</v>
      </c>
      <c r="J7" s="31">
        <v>4547605.5591876283</v>
      </c>
    </row>
    <row r="8" spans="1:10" x14ac:dyDescent="0.25">
      <c r="A8" s="38" t="s">
        <v>719</v>
      </c>
      <c r="B8" s="31">
        <v>972837.5957693645</v>
      </c>
      <c r="C8" s="31">
        <v>907.5</v>
      </c>
      <c r="D8" s="31">
        <v>475689.93309322721</v>
      </c>
      <c r="E8" s="31">
        <v>220788.50667607901</v>
      </c>
      <c r="F8" s="31">
        <v>3665446.5469962107</v>
      </c>
      <c r="G8" s="31">
        <v>460.90165221687295</v>
      </c>
      <c r="H8" s="31">
        <v>483588.63067536632</v>
      </c>
      <c r="I8" s="31">
        <v>0</v>
      </c>
      <c r="J8" s="31">
        <v>5819719.6148624644</v>
      </c>
    </row>
    <row r="9" spans="1:10" x14ac:dyDescent="0.25">
      <c r="A9" s="38" t="s">
        <v>720</v>
      </c>
      <c r="B9" s="31">
        <v>883184.68102671811</v>
      </c>
      <c r="C9" s="31">
        <v>907.5</v>
      </c>
      <c r="D9" s="31">
        <v>468268.19816669764</v>
      </c>
      <c r="E9" s="31">
        <v>211751.22613551334</v>
      </c>
      <c r="F9" s="31">
        <v>3655854.4035416082</v>
      </c>
      <c r="G9" s="31">
        <v>463.97158599293721</v>
      </c>
      <c r="H9" s="31">
        <v>463370.4075940086</v>
      </c>
      <c r="I9" s="31">
        <v>0</v>
      </c>
      <c r="J9" s="31">
        <v>5683800.3880505385</v>
      </c>
    </row>
    <row r="10" spans="1:10" x14ac:dyDescent="0.25">
      <c r="A10" s="38" t="s">
        <v>721</v>
      </c>
      <c r="B10" s="31">
        <v>934587.84410304762</v>
      </c>
      <c r="C10" s="31">
        <v>907.5</v>
      </c>
      <c r="D10" s="31">
        <v>463740.37815552234</v>
      </c>
      <c r="E10" s="31">
        <v>200311.41451872513</v>
      </c>
      <c r="F10" s="31">
        <v>3152184.8933373862</v>
      </c>
      <c r="G10" s="31">
        <v>469.5216633122256</v>
      </c>
      <c r="H10" s="31">
        <v>447117.04365794663</v>
      </c>
      <c r="I10" s="31">
        <v>0</v>
      </c>
      <c r="J10" s="31">
        <v>5199318.5954359397</v>
      </c>
    </row>
    <row r="11" spans="1:10" x14ac:dyDescent="0.25">
      <c r="A11" s="38" t="s">
        <v>722</v>
      </c>
      <c r="B11" s="31">
        <v>914940.91639850056</v>
      </c>
      <c r="C11" s="31">
        <v>907.5</v>
      </c>
      <c r="D11" s="31">
        <v>461189.6567439803</v>
      </c>
      <c r="E11" s="31">
        <v>186825.95574907144</v>
      </c>
      <c r="F11" s="31">
        <v>3364237.7706584171</v>
      </c>
      <c r="G11" s="31">
        <v>462.67157317841566</v>
      </c>
      <c r="H11" s="31">
        <v>425923.73088421475</v>
      </c>
      <c r="I11" s="31">
        <v>0</v>
      </c>
      <c r="J11" s="31">
        <v>5354488.2020073626</v>
      </c>
    </row>
    <row r="12" spans="1:10" x14ac:dyDescent="0.25">
      <c r="A12" s="38" t="s">
        <v>723</v>
      </c>
      <c r="B12" s="31">
        <v>921349.91216181195</v>
      </c>
      <c r="C12" s="31">
        <v>907.5</v>
      </c>
      <c r="D12" s="31">
        <v>462622.90986084827</v>
      </c>
      <c r="E12" s="31">
        <v>174654.68135048752</v>
      </c>
      <c r="F12" s="31">
        <v>2750553.8026868175</v>
      </c>
      <c r="G12" s="31">
        <v>466.31562409781344</v>
      </c>
      <c r="H12" s="31">
        <v>406252.49620423856</v>
      </c>
      <c r="I12" s="31">
        <v>0</v>
      </c>
      <c r="J12" s="31">
        <v>4716807.6178883007</v>
      </c>
    </row>
    <row r="13" spans="1:10" x14ac:dyDescent="0.25">
      <c r="A13" s="38" t="s">
        <v>724</v>
      </c>
      <c r="B13" s="31">
        <v>894701.60128660244</v>
      </c>
      <c r="C13" s="31">
        <v>907.5</v>
      </c>
      <c r="D13" s="31">
        <v>458213.06378009188</v>
      </c>
      <c r="E13" s="31">
        <v>164597.34395321266</v>
      </c>
      <c r="F13" s="31">
        <v>2582110.9422129677</v>
      </c>
      <c r="G13" s="31">
        <v>448.89522851535736</v>
      </c>
      <c r="H13" s="31">
        <v>388078.49291691039</v>
      </c>
      <c r="I13" s="31">
        <v>0</v>
      </c>
      <c r="J13" s="31">
        <v>4489057.8393783001</v>
      </c>
    </row>
    <row r="14" spans="1:10" x14ac:dyDescent="0.25">
      <c r="A14" s="38" t="s">
        <v>725</v>
      </c>
      <c r="B14" s="31">
        <v>904320.91941863415</v>
      </c>
      <c r="C14" s="31">
        <v>907.5</v>
      </c>
      <c r="D14" s="31">
        <v>457665.58329192578</v>
      </c>
      <c r="E14" s="31">
        <v>156479.92222471337</v>
      </c>
      <c r="F14" s="31">
        <v>3017230.4119269149</v>
      </c>
      <c r="G14" s="31">
        <v>450.98162830699835</v>
      </c>
      <c r="H14" s="31">
        <v>372639.79857568897</v>
      </c>
      <c r="I14" s="31">
        <v>0</v>
      </c>
      <c r="J14" s="31">
        <v>4909695.1170661841</v>
      </c>
    </row>
    <row r="15" spans="1:10" x14ac:dyDescent="0.25">
      <c r="A15" s="38" t="s">
        <v>726</v>
      </c>
      <c r="B15" s="31">
        <v>877020.09465109534</v>
      </c>
      <c r="C15" s="31">
        <v>907.5</v>
      </c>
      <c r="D15" s="31">
        <v>456278.28874835541</v>
      </c>
      <c r="E15" s="31">
        <v>148229.76315747906</v>
      </c>
      <c r="F15" s="31">
        <v>2465711.4874882689</v>
      </c>
      <c r="G15" s="31">
        <v>441.01678618069815</v>
      </c>
      <c r="H15" s="31">
        <v>347852.72226058919</v>
      </c>
      <c r="I15" s="31">
        <v>0</v>
      </c>
      <c r="J15" s="31">
        <v>4296440.8730919687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744AD-B2CD-4A78-B77B-BF57F07211E1}">
  <sheetPr>
    <tabColor rgb="FF833C0C"/>
  </sheetPr>
  <dimension ref="A1"/>
  <sheetViews>
    <sheetView workbookViewId="0">
      <selection activeCell="AB25" sqref="AB2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97C7B-7447-4C8C-A0EF-AC513A3FDC5E}">
  <sheetPr>
    <tabColor rgb="FF833C0C"/>
  </sheetPr>
  <dimension ref="A1"/>
  <sheetViews>
    <sheetView topLeftCell="A4" workbookViewId="0">
      <selection activeCell="AB24" sqref="AB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4AF07-3CE6-4C8F-BF05-366CD5755B87}">
  <sheetPr codeName="Sheet25">
    <tabColor theme="5" tint="-0.499984740745262"/>
  </sheetPr>
  <dimension ref="A1:CR219"/>
  <sheetViews>
    <sheetView zoomScale="72" zoomScaleNormal="55" workbookViewId="0">
      <pane xSplit="2" topLeftCell="C1" activePane="topRight" state="frozen"/>
      <selection pane="topRight" activeCell="A2" sqref="A2:CR218"/>
    </sheetView>
  </sheetViews>
  <sheetFormatPr defaultRowHeight="15" x14ac:dyDescent="0.25"/>
  <cols>
    <col min="1" max="1" width="18.42578125" bestFit="1" customWidth="1"/>
    <col min="2" max="2" width="56.85546875" bestFit="1" customWidth="1"/>
    <col min="3" max="3" width="25" bestFit="1" customWidth="1"/>
    <col min="4" max="4" width="29.140625" bestFit="1" customWidth="1"/>
    <col min="5" max="5" width="48.5703125" bestFit="1" customWidth="1"/>
    <col min="6" max="6" width="77" bestFit="1" customWidth="1"/>
    <col min="7" max="7" width="30.140625" bestFit="1" customWidth="1"/>
    <col min="8" max="8" width="14.42578125" bestFit="1" customWidth="1"/>
    <col min="9" max="9" width="14.28515625" bestFit="1" customWidth="1"/>
    <col min="10" max="10" width="16.28515625" bestFit="1" customWidth="1"/>
    <col min="11" max="11" width="15.42578125" bestFit="1" customWidth="1"/>
    <col min="12" max="13" width="10.42578125" bestFit="1" customWidth="1"/>
    <col min="14" max="14" width="10.85546875" bestFit="1" customWidth="1"/>
    <col min="15" max="15" width="10.42578125" bestFit="1" customWidth="1"/>
    <col min="16" max="16" width="10" bestFit="1" customWidth="1"/>
    <col min="17" max="17" width="10.85546875" bestFit="1" customWidth="1"/>
    <col min="18" max="18" width="10.42578125" bestFit="1" customWidth="1"/>
    <col min="19" max="19" width="10.85546875" bestFit="1" customWidth="1"/>
    <col min="20" max="20" width="10.42578125" bestFit="1" customWidth="1"/>
    <col min="21" max="21" width="10" bestFit="1" customWidth="1"/>
    <col min="22" max="22" width="10.42578125" bestFit="1" customWidth="1"/>
    <col min="23" max="23" width="10.85546875" bestFit="1" customWidth="1"/>
    <col min="24" max="24" width="14.28515625" bestFit="1" customWidth="1"/>
    <col min="25" max="25" width="17" bestFit="1" customWidth="1"/>
    <col min="26" max="26" width="9.7109375" bestFit="1" customWidth="1"/>
    <col min="27" max="27" width="14.42578125" bestFit="1" customWidth="1"/>
    <col min="28" max="28" width="21.140625" bestFit="1" customWidth="1"/>
    <col min="29" max="29" width="23.7109375" bestFit="1" customWidth="1"/>
    <col min="30" max="30" width="16.42578125" bestFit="1" customWidth="1"/>
    <col min="31" max="31" width="21.42578125" bestFit="1" customWidth="1"/>
    <col min="32" max="32" width="22.7109375" bestFit="1" customWidth="1"/>
    <col min="33" max="33" width="18.42578125" bestFit="1" customWidth="1"/>
    <col min="34" max="34" width="18.140625" bestFit="1" customWidth="1"/>
    <col min="35" max="36" width="18.42578125" bestFit="1" customWidth="1"/>
    <col min="37" max="37" width="18.140625" bestFit="1" customWidth="1"/>
    <col min="38" max="38" width="18.85546875" bestFit="1" customWidth="1"/>
    <col min="39" max="39" width="18.42578125" bestFit="1" customWidth="1"/>
    <col min="40" max="40" width="17.5703125" bestFit="1" customWidth="1"/>
    <col min="41" max="41" width="18.85546875" bestFit="1" customWidth="1"/>
    <col min="42" max="42" width="18.5703125" bestFit="1" customWidth="1"/>
    <col min="43" max="43" width="18" bestFit="1" customWidth="1"/>
    <col min="44" max="44" width="18.42578125" bestFit="1" customWidth="1"/>
    <col min="45" max="45" width="29.5703125" bestFit="1" customWidth="1"/>
    <col min="46" max="46" width="25.140625" bestFit="1" customWidth="1"/>
    <col min="47" max="47" width="25" bestFit="1" customWidth="1"/>
    <col min="48" max="49" width="25.140625" bestFit="1" customWidth="1"/>
    <col min="50" max="50" width="25" bestFit="1" customWidth="1"/>
    <col min="51" max="51" width="25.7109375" bestFit="1" customWidth="1"/>
    <col min="52" max="52" width="25.140625" bestFit="1" customWidth="1"/>
    <col min="53" max="53" width="24.28515625" bestFit="1" customWidth="1"/>
    <col min="54" max="54" width="25.7109375" bestFit="1" customWidth="1"/>
    <col min="55" max="55" width="25.28515625" bestFit="1" customWidth="1"/>
    <col min="56" max="56" width="24.7109375" bestFit="1" customWidth="1"/>
    <col min="57" max="57" width="25.140625" bestFit="1" customWidth="1"/>
    <col min="58" max="58" width="32.28515625" bestFit="1" customWidth="1"/>
    <col min="59" max="59" width="27.85546875" bestFit="1" customWidth="1"/>
    <col min="60" max="60" width="27.7109375" bestFit="1" customWidth="1"/>
    <col min="61" max="62" width="27.85546875" bestFit="1" customWidth="1"/>
    <col min="63" max="63" width="27.7109375" bestFit="1" customWidth="1"/>
    <col min="64" max="64" width="28.28515625" bestFit="1" customWidth="1"/>
    <col min="65" max="65" width="27.85546875" bestFit="1" customWidth="1"/>
    <col min="66" max="66" width="27.140625" bestFit="1" customWidth="1"/>
    <col min="67" max="67" width="28.28515625" bestFit="1" customWidth="1"/>
    <col min="68" max="68" width="28.140625" bestFit="1" customWidth="1"/>
    <col min="69" max="69" width="27.5703125" bestFit="1" customWidth="1"/>
    <col min="70" max="70" width="27.85546875" bestFit="1" customWidth="1"/>
    <col min="71" max="71" width="33.85546875" bestFit="1" customWidth="1"/>
    <col min="72" max="72" width="29.5703125" bestFit="1" customWidth="1"/>
    <col min="73" max="73" width="29.28515625" bestFit="1" customWidth="1"/>
    <col min="74" max="75" width="29.5703125" bestFit="1" customWidth="1"/>
    <col min="76" max="76" width="29.28515625" bestFit="1" customWidth="1"/>
    <col min="77" max="77" width="29.85546875" bestFit="1" customWidth="1"/>
    <col min="78" max="78" width="29.5703125" bestFit="1" customWidth="1"/>
    <col min="79" max="79" width="28.7109375" bestFit="1" customWidth="1"/>
    <col min="80" max="80" width="29.85546875" bestFit="1" customWidth="1"/>
    <col min="81" max="81" width="29.7109375" bestFit="1" customWidth="1"/>
    <col min="82" max="82" width="29.140625" bestFit="1" customWidth="1"/>
    <col min="83" max="83" width="29.5703125" bestFit="1" customWidth="1"/>
    <col min="84" max="84" width="27" bestFit="1" customWidth="1"/>
    <col min="85" max="85" width="22.5703125" bestFit="1" customWidth="1"/>
    <col min="86" max="86" width="22.42578125" bestFit="1" customWidth="1"/>
    <col min="87" max="88" width="22.5703125" bestFit="1" customWidth="1"/>
    <col min="89" max="89" width="22.42578125" bestFit="1" customWidth="1"/>
    <col min="90" max="90" width="23" bestFit="1" customWidth="1"/>
    <col min="91" max="91" width="22.5703125" bestFit="1" customWidth="1"/>
    <col min="92" max="92" width="21.7109375" bestFit="1" customWidth="1"/>
    <col min="93" max="93" width="23" bestFit="1" customWidth="1"/>
    <col min="94" max="94" width="22.7109375" bestFit="1" customWidth="1"/>
    <col min="95" max="95" width="22.140625" bestFit="1" customWidth="1"/>
    <col min="96" max="96" width="22.5703125" bestFit="1" customWidth="1"/>
    <col min="97" max="109" width="10.85546875" customWidth="1"/>
  </cols>
  <sheetData>
    <row r="1" spans="1:96" x14ac:dyDescent="0.25">
      <c r="A1" t="s">
        <v>687</v>
      </c>
      <c r="B1" t="s">
        <v>688</v>
      </c>
      <c r="C1" t="s">
        <v>689</v>
      </c>
      <c r="D1" t="s">
        <v>3</v>
      </c>
      <c r="E1" t="s">
        <v>4</v>
      </c>
      <c r="F1" t="s">
        <v>5</v>
      </c>
      <c r="G1" t="s">
        <v>6</v>
      </c>
      <c r="H1" t="s">
        <v>690</v>
      </c>
      <c r="I1" t="s">
        <v>691</v>
      </c>
      <c r="J1" t="s">
        <v>692</v>
      </c>
      <c r="K1" s="27" t="s">
        <v>693</v>
      </c>
      <c r="L1" s="27">
        <v>45992</v>
      </c>
      <c r="M1" s="27">
        <f t="shared" ref="M1:W1" si="0">EDATE(L1,1)</f>
        <v>46023</v>
      </c>
      <c r="N1" s="27">
        <f t="shared" si="0"/>
        <v>46054</v>
      </c>
      <c r="O1" s="27">
        <f t="shared" si="0"/>
        <v>46082</v>
      </c>
      <c r="P1" s="27">
        <f t="shared" si="0"/>
        <v>46113</v>
      </c>
      <c r="Q1" s="27">
        <f t="shared" si="0"/>
        <v>46143</v>
      </c>
      <c r="R1" s="27">
        <f t="shared" si="0"/>
        <v>46174</v>
      </c>
      <c r="S1" s="27">
        <f t="shared" si="0"/>
        <v>46204</v>
      </c>
      <c r="T1" s="27">
        <f t="shared" si="0"/>
        <v>46235</v>
      </c>
      <c r="U1" s="27">
        <f t="shared" si="0"/>
        <v>46266</v>
      </c>
      <c r="V1" s="27">
        <f t="shared" si="0"/>
        <v>46296</v>
      </c>
      <c r="W1" s="27">
        <f t="shared" si="0"/>
        <v>46327</v>
      </c>
      <c r="X1" t="s">
        <v>795</v>
      </c>
      <c r="Y1" t="s">
        <v>796</v>
      </c>
      <c r="Z1" t="s">
        <v>797</v>
      </c>
      <c r="AA1" t="s">
        <v>798</v>
      </c>
      <c r="AB1" t="s">
        <v>799</v>
      </c>
      <c r="AC1" t="s">
        <v>800</v>
      </c>
      <c r="AD1" t="s">
        <v>801</v>
      </c>
      <c r="AE1" t="s">
        <v>802</v>
      </c>
      <c r="AF1" t="s">
        <v>803</v>
      </c>
      <c r="AG1" t="s">
        <v>804</v>
      </c>
      <c r="AH1" t="s">
        <v>805</v>
      </c>
      <c r="AI1" t="s">
        <v>806</v>
      </c>
      <c r="AJ1" t="s">
        <v>807</v>
      </c>
      <c r="AK1" t="s">
        <v>808</v>
      </c>
      <c r="AL1" t="s">
        <v>809</v>
      </c>
      <c r="AM1" t="s">
        <v>810</v>
      </c>
      <c r="AN1" t="s">
        <v>811</v>
      </c>
      <c r="AO1" t="s">
        <v>812</v>
      </c>
      <c r="AP1" t="s">
        <v>813</v>
      </c>
      <c r="AQ1" t="s">
        <v>814</v>
      </c>
      <c r="AR1" t="s">
        <v>815</v>
      </c>
      <c r="AS1" t="s">
        <v>816</v>
      </c>
      <c r="AT1" t="s">
        <v>817</v>
      </c>
      <c r="AU1" t="s">
        <v>818</v>
      </c>
      <c r="AV1" t="s">
        <v>819</v>
      </c>
      <c r="AW1" t="s">
        <v>820</v>
      </c>
      <c r="AX1" t="s">
        <v>821</v>
      </c>
      <c r="AY1" t="s">
        <v>822</v>
      </c>
      <c r="AZ1" t="s">
        <v>823</v>
      </c>
      <c r="BA1" t="s">
        <v>824</v>
      </c>
      <c r="BB1" t="s">
        <v>825</v>
      </c>
      <c r="BC1" t="s">
        <v>826</v>
      </c>
      <c r="BD1" t="s">
        <v>827</v>
      </c>
      <c r="BE1" t="s">
        <v>828</v>
      </c>
      <c r="BF1" t="s">
        <v>829</v>
      </c>
      <c r="BG1" t="s">
        <v>830</v>
      </c>
      <c r="BH1" t="s">
        <v>831</v>
      </c>
      <c r="BI1" t="s">
        <v>832</v>
      </c>
      <c r="BJ1" t="s">
        <v>833</v>
      </c>
      <c r="BK1" t="s">
        <v>834</v>
      </c>
      <c r="BL1" t="s">
        <v>835</v>
      </c>
      <c r="BM1" t="s">
        <v>836</v>
      </c>
      <c r="BN1" t="s">
        <v>837</v>
      </c>
      <c r="BO1" t="s">
        <v>838</v>
      </c>
      <c r="BP1" t="s">
        <v>839</v>
      </c>
      <c r="BQ1" t="s">
        <v>840</v>
      </c>
      <c r="BR1" t="s">
        <v>841</v>
      </c>
      <c r="BS1" t="s">
        <v>842</v>
      </c>
      <c r="BT1" t="s">
        <v>843</v>
      </c>
      <c r="BU1" t="s">
        <v>844</v>
      </c>
      <c r="BV1" t="s">
        <v>845</v>
      </c>
      <c r="BW1" t="s">
        <v>846</v>
      </c>
      <c r="BX1" t="s">
        <v>847</v>
      </c>
      <c r="BY1" t="s">
        <v>848</v>
      </c>
      <c r="BZ1" t="s">
        <v>849</v>
      </c>
      <c r="CA1" t="s">
        <v>850</v>
      </c>
      <c r="CB1" t="s">
        <v>851</v>
      </c>
      <c r="CC1" t="s">
        <v>852</v>
      </c>
      <c r="CD1" t="s">
        <v>853</v>
      </c>
      <c r="CE1" t="s">
        <v>854</v>
      </c>
      <c r="CF1" t="s">
        <v>855</v>
      </c>
      <c r="CG1" t="s">
        <v>856</v>
      </c>
      <c r="CH1" t="s">
        <v>857</v>
      </c>
      <c r="CI1" t="s">
        <v>858</v>
      </c>
      <c r="CJ1" t="s">
        <v>859</v>
      </c>
      <c r="CK1" t="s">
        <v>860</v>
      </c>
      <c r="CL1" t="s">
        <v>861</v>
      </c>
      <c r="CM1" t="s">
        <v>862</v>
      </c>
      <c r="CN1" t="s">
        <v>863</v>
      </c>
      <c r="CO1" t="s">
        <v>864</v>
      </c>
      <c r="CP1" t="s">
        <v>865</v>
      </c>
      <c r="CQ1" t="s">
        <v>866</v>
      </c>
      <c r="CR1" t="s">
        <v>867</v>
      </c>
    </row>
    <row r="2" spans="1:96" x14ac:dyDescent="0.25">
      <c r="A2">
        <v>600011097</v>
      </c>
      <c r="B2" t="s">
        <v>491</v>
      </c>
      <c r="C2" t="s">
        <v>211</v>
      </c>
      <c r="D2" t="s">
        <v>492</v>
      </c>
      <c r="E2" t="s">
        <v>493</v>
      </c>
      <c r="F2" t="s">
        <v>494</v>
      </c>
      <c r="G2" t="s">
        <v>491</v>
      </c>
      <c r="H2" t="s">
        <v>697</v>
      </c>
      <c r="I2" s="32">
        <v>36.230003166594265</v>
      </c>
      <c r="J2" s="32"/>
      <c r="K2" s="32">
        <v>155716.29999999999</v>
      </c>
      <c r="L2" s="32">
        <v>131971.71132319642</v>
      </c>
      <c r="M2" s="32">
        <v>108466.24066729237</v>
      </c>
      <c r="N2" s="32">
        <v>85440.817553345682</v>
      </c>
      <c r="O2" s="32">
        <v>63813.872561629527</v>
      </c>
      <c r="P2" s="32">
        <v>42005.7775540804</v>
      </c>
      <c r="Q2" s="32">
        <v>20239.347050172866</v>
      </c>
      <c r="R2" s="32">
        <v>23.560681795563848</v>
      </c>
      <c r="S2" s="32">
        <v>24.116080377861323</v>
      </c>
      <c r="T2" s="32">
        <v>35.540479910135431</v>
      </c>
      <c r="U2" s="32">
        <v>19.792377067463843</v>
      </c>
      <c r="V2" s="32">
        <v>4.0442742247922521</v>
      </c>
      <c r="W2" s="32">
        <v>15.468673757066361</v>
      </c>
      <c r="X2" s="32">
        <f>_xlfn.XLOOKUP(TEXT(A2,"0"),'Safety stock'!$A$2:$A$219,'Safety stock'!$B$2:$B$219,0,0)</f>
        <v>0</v>
      </c>
      <c r="Y2" s="32">
        <f>_xlfn.XLOOKUP(TEXT(A2,"0"),'Safety stock'!$A$2:$A$219,'Safety stock'!$F$2:$F$219,0,0)</f>
        <v>0</v>
      </c>
      <c r="Z2" s="32">
        <f>_xlfn.XLOOKUP(TEXT(A2,"0"),'Safety stock'!$A$2:$A$219,'Safety stock'!$E$2:$E$219,0,0)</f>
        <v>0</v>
      </c>
      <c r="AA2" s="32">
        <f>_xlfn.XLOOKUP(TEXT(A2,"0"),'Safety stock'!$A$2:$A$219,'Safety stock'!$G$2:$G$219,0,0)</f>
        <v>0</v>
      </c>
      <c r="AB2" s="32">
        <f t="shared" ref="AB2:AB65" si="1">IFERROR(IF(ISNUMBER(X2),X2*I2,0),0)</f>
        <v>0</v>
      </c>
      <c r="AC2" s="32">
        <f t="shared" ref="AC2:AC65" si="2">IFERROR(IF(ISNUMBER(Y2),Y2*I2,0),0)</f>
        <v>0</v>
      </c>
      <c r="AD2" s="32">
        <f t="shared" ref="AD2:AD65" si="3">IFERROR(IF(ISNUMBER(Z2),Z2*I2,0),0)</f>
        <v>0</v>
      </c>
      <c r="AE2" s="32">
        <f t="shared" ref="AE2:AE65" si="4">IFERROR(IF(ISNUMBER(AA2),AA2*I2,0),0)</f>
        <v>0</v>
      </c>
      <c r="AF2" s="32">
        <f t="shared" ref="AF2:AF65" si="5">IFERROR(IF(K2&lt;AB2 + AC2,K2-AB2 - AC2,0),0)</f>
        <v>0</v>
      </c>
      <c r="AG2" s="32">
        <f t="shared" ref="AG2:AG65" si="6">IFERROR(IF(L2&lt;AB2 + AC2,L2-AB2 - AC2,0),0)</f>
        <v>0</v>
      </c>
      <c r="AH2" s="32">
        <f t="shared" ref="AH2:AH65" si="7">IFERROR(IF(M2&lt;AB2 + AC2,M2-AB2 - AC2,0),0)</f>
        <v>0</v>
      </c>
      <c r="AI2" s="32">
        <f t="shared" ref="AI2:AI65" si="8">IFERROR(IF(N2&lt;AB2 + AC2,N2-AB2 - AC2,0),0)</f>
        <v>0</v>
      </c>
      <c r="AJ2" s="32">
        <f t="shared" ref="AJ2:AJ65" si="9">IFERROR(IF(O2&lt;AB2 + AC2,O2-AB2 - AC2,0),0)</f>
        <v>0</v>
      </c>
      <c r="AK2" s="32">
        <f t="shared" ref="AK2:AK65" si="10">IFERROR(IF(P2&lt;AB2 + AC2,P2-AB2 - AC2,0),0)</f>
        <v>0</v>
      </c>
      <c r="AL2" s="32">
        <f t="shared" ref="AL2:AL65" si="11">IFERROR(IF(Q2&lt;AB2 + AC2,Q2-AB2 - AC2,0),0)</f>
        <v>0</v>
      </c>
      <c r="AM2" s="32">
        <f t="shared" ref="AM2:AM65" si="12">IFERROR(IF(R2&lt;AB2 + AC2,R2-AB2 - AC2,0),0)</f>
        <v>0</v>
      </c>
      <c r="AN2" s="32">
        <f t="shared" ref="AN2:AN65" si="13">IFERROR(IF(S2&lt;AB2 + AC2,S2-AB2 - AC2,0),0)</f>
        <v>0</v>
      </c>
      <c r="AO2" s="32">
        <f t="shared" ref="AO2:AO65" si="14">IFERROR(IF(T2&lt;AB2 + AC2,T2-AB2 - AC2,0),0)</f>
        <v>0</v>
      </c>
      <c r="AP2" s="32">
        <f t="shared" ref="AP2:AP65" si="15">IFERROR(IF(U2&lt;AB2 + AC2,U2-AB2 - AC2,0),0)</f>
        <v>0</v>
      </c>
      <c r="AQ2" s="32">
        <f t="shared" ref="AQ2:AQ65" si="16">IFERROR(IF(V2&lt;AB2 + AC2,V2-AB2 - AC2,0),0)</f>
        <v>0</v>
      </c>
      <c r="AR2" s="32">
        <f t="shared" ref="AR2:AR65" si="17">IFERROR(IF(W2&lt;AB2 + AC2,W2-AB2 - AC2,0),0)</f>
        <v>0</v>
      </c>
      <c r="AS2" s="32">
        <f t="shared" ref="AS2:AS65" si="18">AB2</f>
        <v>0</v>
      </c>
      <c r="AT2" s="32">
        <f t="shared" ref="AT2:AT65" si="19">AB2</f>
        <v>0</v>
      </c>
      <c r="AU2" s="32">
        <f t="shared" ref="AU2:AU65" si="20">AB2</f>
        <v>0</v>
      </c>
      <c r="AV2" s="32">
        <f t="shared" ref="AV2:AV65" si="21">AB2</f>
        <v>0</v>
      </c>
      <c r="AW2" s="32">
        <f t="shared" ref="AW2:AW65" si="22">AB2</f>
        <v>0</v>
      </c>
      <c r="AX2" s="32">
        <f t="shared" ref="AX2:AX65" si="23">AB2</f>
        <v>0</v>
      </c>
      <c r="AY2" s="32">
        <f t="shared" ref="AY2:AY65" si="24">AB2</f>
        <v>0</v>
      </c>
      <c r="AZ2" s="32">
        <f t="shared" ref="AZ2:AZ65" si="25">AB2</f>
        <v>0</v>
      </c>
      <c r="BA2" s="32">
        <f t="shared" ref="BA2:BA65" si="26">AB2</f>
        <v>0</v>
      </c>
      <c r="BB2" s="32">
        <f t="shared" ref="BB2:BB65" si="27">AB2</f>
        <v>0</v>
      </c>
      <c r="BC2" s="32">
        <f t="shared" ref="BC2:BC65" si="28">AB2</f>
        <v>0</v>
      </c>
      <c r="BD2" s="32">
        <f t="shared" ref="BD2:BD65" si="29">AB2</f>
        <v>0</v>
      </c>
      <c r="BE2" s="32">
        <f t="shared" ref="BE2:BE65" si="30">AB2</f>
        <v>0</v>
      </c>
      <c r="BF2" s="32">
        <f t="shared" ref="BF2:BF65" si="31">AC2</f>
        <v>0</v>
      </c>
      <c r="BG2" s="32">
        <f t="shared" ref="BG2:BG65" si="32">AC2</f>
        <v>0</v>
      </c>
      <c r="BH2" s="32">
        <f t="shared" ref="BH2:BH65" si="33">AC2</f>
        <v>0</v>
      </c>
      <c r="BI2" s="32">
        <f t="shared" ref="BI2:BI65" si="34">AC2</f>
        <v>0</v>
      </c>
      <c r="BJ2" s="32">
        <f t="shared" ref="BJ2:BJ65" si="35">AC2</f>
        <v>0</v>
      </c>
      <c r="BK2" s="32">
        <f t="shared" ref="BK2:BK65" si="36">AC2</f>
        <v>0</v>
      </c>
      <c r="BL2" s="32">
        <f t="shared" ref="BL2:BL65" si="37">AC2</f>
        <v>0</v>
      </c>
      <c r="BM2" s="32">
        <f t="shared" ref="BM2:BM65" si="38">AC2</f>
        <v>0</v>
      </c>
      <c r="BN2" s="32">
        <f t="shared" ref="BN2:BN65" si="39">AC2</f>
        <v>0</v>
      </c>
      <c r="BO2" s="32">
        <f t="shared" ref="BO2:BO65" si="40">AC2</f>
        <v>0</v>
      </c>
      <c r="BP2" s="32">
        <f t="shared" ref="BP2:BP65" si="41">AC2</f>
        <v>0</v>
      </c>
      <c r="BQ2" s="32">
        <f t="shared" ref="BQ2:BQ65" si="42">AC2</f>
        <v>0</v>
      </c>
      <c r="BR2" s="32">
        <f t="shared" ref="BR2:BR65" si="43">AC2</f>
        <v>0</v>
      </c>
      <c r="BS2" s="32">
        <f t="shared" ref="BS2:BS65" si="44">IFERROR(IF(K2&gt;=AB2 + AC2,MIN(K2-AB2 - AC2,AD2),0),0)</f>
        <v>0</v>
      </c>
      <c r="BT2" s="32">
        <f t="shared" ref="BT2:BT65" si="45">IFERROR(IF(L2&gt;=AB2 + AC2,MIN(L2-AB2 - AC2,AD2),0),0)</f>
        <v>0</v>
      </c>
      <c r="BU2" s="32">
        <f t="shared" ref="BU2:BU65" si="46">IFERROR(IF(M2&gt;=AB2 + AC2,MIN(M2-AB2 - AC2,AD2),0),0)</f>
        <v>0</v>
      </c>
      <c r="BV2" s="32">
        <f t="shared" ref="BV2:BV65" si="47">IFERROR(IF(N2&gt;=AB2 + AC2,MIN(N2-AB2 - AC2,AD2),0),0)</f>
        <v>0</v>
      </c>
      <c r="BW2" s="32">
        <f t="shared" ref="BW2:BW65" si="48">IFERROR(IF(O2&gt;=AB2 + AC2,MIN(O2-AB2 - AC2,AD2),0),0)</f>
        <v>0</v>
      </c>
      <c r="BX2" s="32">
        <f t="shared" ref="BX2:BX65" si="49">IFERROR(IF(P2&gt;=AB2 + AC2,MIN(P2-AB2 - AC2,AD2),0),0)</f>
        <v>0</v>
      </c>
      <c r="BY2" s="32">
        <f t="shared" ref="BY2:BY65" si="50">IFERROR(IF(Q2&gt;=AB2 + AC2,MIN(Q2-AB2 - AC2,AD2),0),0)</f>
        <v>0</v>
      </c>
      <c r="BZ2" s="32">
        <f t="shared" ref="BZ2:BZ65" si="51">IFERROR(IF(R2&gt;=AB2 + AC2,MIN(R2-AB2 - AC2,AD2),0),0)</f>
        <v>0</v>
      </c>
      <c r="CA2" s="32">
        <f t="shared" ref="CA2:CA65" si="52">IFERROR(IF(S2&gt;=AB2 + AC2,MIN(S2-AB2 - AC2,AD2),0),0)</f>
        <v>0</v>
      </c>
      <c r="CB2" s="32">
        <f t="shared" ref="CB2:CB65" si="53">IFERROR(IF(T2&gt;=AB2 + AC2,MIN(T2-AB2 - AC2,AD2),0),0)</f>
        <v>0</v>
      </c>
      <c r="CC2" s="32">
        <f t="shared" ref="CC2:CC65" si="54">IFERROR(IF(U2&gt;=AB2 + AC2,MIN(U2-AB2 - AC2,AD2),0),0)</f>
        <v>0</v>
      </c>
      <c r="CD2" s="32">
        <f t="shared" ref="CD2:CD65" si="55">IFERROR(IF(V2&gt;=AB2 + AC2,MIN(V2-AB2 - AC2,AD2),0),0)</f>
        <v>0</v>
      </c>
      <c r="CE2" s="32">
        <f t="shared" ref="CE2:CE65" si="56">IFERROR(IF(W2&gt;=AB2 + AC2,MIN(W2-AB2 - AC2,AD2),0),0)</f>
        <v>0</v>
      </c>
      <c r="CF2" s="32">
        <f t="shared" ref="CF2:CF65" si="57">IFERROR(IF(K2&gt;=AB2+AC2 + AD2,K2-(AB2+AC2+AD2),0),0)</f>
        <v>155716.29999999999</v>
      </c>
      <c r="CG2" s="32">
        <f t="shared" ref="CG2:CG65" si="58">IFERROR(IF(L2&gt;=AB2+AC2 + AD2,L2-(AB2+AC2+AD2),0),0)</f>
        <v>131971.71132319642</v>
      </c>
      <c r="CH2" s="32">
        <f t="shared" ref="CH2:CH65" si="59">IFERROR(IF(M2&gt;=AB2+AC2 + AD2,M2-(AB2+AC2+AD2),0),0)</f>
        <v>108466.24066729237</v>
      </c>
      <c r="CI2" s="32">
        <f t="shared" ref="CI2:CI65" si="60">IFERROR(IF(N2&gt;=AB2+AC2 + AD2,N2-(AB2+AC2+AD2),0),0)</f>
        <v>85440.817553345682</v>
      </c>
      <c r="CJ2" s="32">
        <f t="shared" ref="CJ2:CJ65" si="61">IFERROR(IF(O2&gt;=AB2+AC2 + AD2,O2-(AB2+AC2+AD2),0),0)</f>
        <v>63813.872561629527</v>
      </c>
      <c r="CK2" s="32">
        <f t="shared" ref="CK2:CK65" si="62">IFERROR(IF(P2&gt;=AB2+AC2 + AD2,P2-(AB2+AC2+AD2),0),0)</f>
        <v>42005.7775540804</v>
      </c>
      <c r="CL2" s="32">
        <f t="shared" ref="CL2:CL65" si="63">IFERROR(IF(Q2&gt;=AB2+AC2 + AD2,Q2-(AB2+AC2+AD2),0),0)</f>
        <v>20239.347050172866</v>
      </c>
      <c r="CM2" s="32">
        <f t="shared" ref="CM2:CM65" si="64">IFERROR(IF(R2&gt;=AB2+AC2 + AD2,R2-(AB2+AC2+AD2),0),0)</f>
        <v>23.560681795563848</v>
      </c>
      <c r="CN2" s="32">
        <f t="shared" ref="CN2:CN65" si="65">IFERROR(IF(S2&gt;=AB2+AC2 + AD2,S2-(AB2+AC2+AD2),0),0)</f>
        <v>24.116080377861323</v>
      </c>
      <c r="CO2" s="32">
        <f t="shared" ref="CO2:CO65" si="66">IFERROR(IF(T2&gt;=AB2+AC2 + AD2,T2-(AB2+AC2+AD2),0),0)</f>
        <v>35.540479910135431</v>
      </c>
      <c r="CP2" s="32">
        <f t="shared" ref="CP2:CP65" si="67">IFERROR(IF(U2&gt;=AB2+AC2 + AD2,U2-(AB2+AC2+AD2),0),0)</f>
        <v>19.792377067463843</v>
      </c>
      <c r="CQ2" s="32">
        <f t="shared" ref="CQ2:CQ65" si="68">IFERROR(IF(V2&gt;=AB2+AC2 + AD2,V2-(AB2+AC2+AD2),0),0)</f>
        <v>4.0442742247922521</v>
      </c>
      <c r="CR2" s="32">
        <f t="shared" ref="CR2:CR65" si="69">IFERROR(IF(W2&gt;=AB2+AC2 + AD2,W2-(AB2+AC2+AD2),0),0)</f>
        <v>15.468673757066361</v>
      </c>
    </row>
    <row r="3" spans="1:96" x14ac:dyDescent="0.25">
      <c r="A3">
        <v>150000276</v>
      </c>
      <c r="B3" t="s">
        <v>19</v>
      </c>
      <c r="C3" t="s">
        <v>20</v>
      </c>
      <c r="D3" t="s">
        <v>21</v>
      </c>
      <c r="H3" t="s">
        <v>697</v>
      </c>
      <c r="I3" s="32">
        <v>272.38000770213119</v>
      </c>
      <c r="J3" s="32"/>
      <c r="K3" s="32">
        <v>1162756.21</v>
      </c>
      <c r="L3" s="32">
        <v>561766.87832516804</v>
      </c>
      <c r="M3" s="32">
        <v>475743.27953266545</v>
      </c>
      <c r="N3" s="32">
        <v>367750.05407892447</v>
      </c>
      <c r="O3" s="32">
        <v>271758.43652455474</v>
      </c>
      <c r="P3" s="32">
        <v>1015039.0796024154</v>
      </c>
      <c r="Q3" s="32">
        <v>907148.54141157831</v>
      </c>
      <c r="R3" s="32">
        <v>819698.76089874736</v>
      </c>
      <c r="S3" s="32">
        <v>752375.68391504243</v>
      </c>
      <c r="T3" s="32">
        <v>756043.2807187516</v>
      </c>
      <c r="U3" s="32">
        <v>641879.55857052654</v>
      </c>
      <c r="V3" s="32">
        <v>537387.50573578873</v>
      </c>
      <c r="W3" s="32">
        <v>498188.20930734422</v>
      </c>
      <c r="X3" s="32">
        <f>_xlfn.XLOOKUP(TEXT(A3,"0"),'Safety stock'!$A$2:$A$219,'Safety stock'!$B$2:$B$219,0,0)</f>
        <v>784.37442176174534</v>
      </c>
      <c r="Y3" s="32">
        <f>_xlfn.XLOOKUP(TEXT(A3,"0"),'Safety stock'!$A$2:$A$219,'Safety stock'!$F$2:$F$219,0,0)</f>
        <v>0</v>
      </c>
      <c r="Z3" s="32">
        <f>_xlfn.XLOOKUP(TEXT(A3,"0"),'Safety stock'!$A$2:$A$219,'Safety stock'!$E$2:$E$219,0,0)</f>
        <v>3000</v>
      </c>
      <c r="AA3" s="32">
        <f>_xlfn.XLOOKUP(TEXT(A3,"0"),'Safety stock'!$A$2:$A$219,'Safety stock'!$G$2:$G$219,0,0)</f>
        <v>2284.3744217617455</v>
      </c>
      <c r="AB3" s="32">
        <f t="shared" si="1"/>
        <v>213647.9110408189</v>
      </c>
      <c r="AC3" s="32">
        <f t="shared" si="2"/>
        <v>0</v>
      </c>
      <c r="AD3" s="32">
        <f t="shared" si="3"/>
        <v>817140.02310639364</v>
      </c>
      <c r="AE3" s="32">
        <f t="shared" si="4"/>
        <v>622217.92259401572</v>
      </c>
      <c r="AF3" s="32">
        <f t="shared" si="5"/>
        <v>0</v>
      </c>
      <c r="AG3" s="32">
        <f t="shared" si="6"/>
        <v>0</v>
      </c>
      <c r="AH3" s="32">
        <f t="shared" si="7"/>
        <v>0</v>
      </c>
      <c r="AI3" s="32">
        <f t="shared" si="8"/>
        <v>0</v>
      </c>
      <c r="AJ3" s="32">
        <f t="shared" si="9"/>
        <v>0</v>
      </c>
      <c r="AK3" s="32">
        <f t="shared" si="10"/>
        <v>0</v>
      </c>
      <c r="AL3" s="32">
        <f t="shared" si="11"/>
        <v>0</v>
      </c>
      <c r="AM3" s="32">
        <f t="shared" si="12"/>
        <v>0</v>
      </c>
      <c r="AN3" s="32">
        <f t="shared" si="13"/>
        <v>0</v>
      </c>
      <c r="AO3" s="32">
        <f t="shared" si="14"/>
        <v>0</v>
      </c>
      <c r="AP3" s="32">
        <f t="shared" si="15"/>
        <v>0</v>
      </c>
      <c r="AQ3" s="32">
        <f t="shared" si="16"/>
        <v>0</v>
      </c>
      <c r="AR3" s="32">
        <f t="shared" si="17"/>
        <v>0</v>
      </c>
      <c r="AS3" s="32">
        <f t="shared" si="18"/>
        <v>213647.9110408189</v>
      </c>
      <c r="AT3" s="32">
        <f t="shared" si="19"/>
        <v>213647.9110408189</v>
      </c>
      <c r="AU3" s="32">
        <f t="shared" si="20"/>
        <v>213647.9110408189</v>
      </c>
      <c r="AV3" s="32">
        <f t="shared" si="21"/>
        <v>213647.9110408189</v>
      </c>
      <c r="AW3" s="32">
        <f t="shared" si="22"/>
        <v>213647.9110408189</v>
      </c>
      <c r="AX3" s="32">
        <f t="shared" si="23"/>
        <v>213647.9110408189</v>
      </c>
      <c r="AY3" s="32">
        <f t="shared" si="24"/>
        <v>213647.9110408189</v>
      </c>
      <c r="AZ3" s="32">
        <f t="shared" si="25"/>
        <v>213647.9110408189</v>
      </c>
      <c r="BA3" s="32">
        <f t="shared" si="26"/>
        <v>213647.9110408189</v>
      </c>
      <c r="BB3" s="32">
        <f t="shared" si="27"/>
        <v>213647.9110408189</v>
      </c>
      <c r="BC3" s="32">
        <f t="shared" si="28"/>
        <v>213647.9110408189</v>
      </c>
      <c r="BD3" s="32">
        <f t="shared" si="29"/>
        <v>213647.9110408189</v>
      </c>
      <c r="BE3" s="32">
        <f t="shared" si="30"/>
        <v>213647.9110408189</v>
      </c>
      <c r="BF3" s="32">
        <f t="shared" si="31"/>
        <v>0</v>
      </c>
      <c r="BG3" s="32">
        <f t="shared" si="32"/>
        <v>0</v>
      </c>
      <c r="BH3" s="32">
        <f t="shared" si="33"/>
        <v>0</v>
      </c>
      <c r="BI3" s="32">
        <f t="shared" si="34"/>
        <v>0</v>
      </c>
      <c r="BJ3" s="32">
        <f t="shared" si="35"/>
        <v>0</v>
      </c>
      <c r="BK3" s="32">
        <f t="shared" si="36"/>
        <v>0</v>
      </c>
      <c r="BL3" s="32">
        <f t="shared" si="37"/>
        <v>0</v>
      </c>
      <c r="BM3" s="32">
        <f t="shared" si="38"/>
        <v>0</v>
      </c>
      <c r="BN3" s="32">
        <f t="shared" si="39"/>
        <v>0</v>
      </c>
      <c r="BO3" s="32">
        <f t="shared" si="40"/>
        <v>0</v>
      </c>
      <c r="BP3" s="32">
        <f t="shared" si="41"/>
        <v>0</v>
      </c>
      <c r="BQ3" s="32">
        <f t="shared" si="42"/>
        <v>0</v>
      </c>
      <c r="BR3" s="32">
        <f t="shared" si="43"/>
        <v>0</v>
      </c>
      <c r="BS3" s="32">
        <f t="shared" si="44"/>
        <v>817140.02310639364</v>
      </c>
      <c r="BT3" s="32">
        <f t="shared" si="45"/>
        <v>348118.96728434914</v>
      </c>
      <c r="BU3" s="32">
        <f t="shared" si="46"/>
        <v>262095.36849184654</v>
      </c>
      <c r="BV3" s="32">
        <f t="shared" si="47"/>
        <v>154102.14303810557</v>
      </c>
      <c r="BW3" s="32">
        <f t="shared" si="48"/>
        <v>58110.525483735837</v>
      </c>
      <c r="BX3" s="32">
        <f t="shared" si="49"/>
        <v>801391.16856159654</v>
      </c>
      <c r="BY3" s="32">
        <f t="shared" si="50"/>
        <v>693500.63037075941</v>
      </c>
      <c r="BZ3" s="32">
        <f t="shared" si="51"/>
        <v>606050.84985792846</v>
      </c>
      <c r="CA3" s="32">
        <f t="shared" si="52"/>
        <v>538727.77287422353</v>
      </c>
      <c r="CB3" s="32">
        <f t="shared" si="53"/>
        <v>542395.3696779327</v>
      </c>
      <c r="CC3" s="32">
        <f t="shared" si="54"/>
        <v>428231.64752970764</v>
      </c>
      <c r="CD3" s="32">
        <f t="shared" si="55"/>
        <v>323739.59469496983</v>
      </c>
      <c r="CE3" s="32">
        <f t="shared" si="56"/>
        <v>284540.29826652532</v>
      </c>
      <c r="CF3" s="32">
        <f t="shared" si="57"/>
        <v>131968.27585278742</v>
      </c>
      <c r="CG3" s="32">
        <f t="shared" si="58"/>
        <v>0</v>
      </c>
      <c r="CH3" s="32">
        <f t="shared" si="59"/>
        <v>0</v>
      </c>
      <c r="CI3" s="32">
        <f t="shared" si="60"/>
        <v>0</v>
      </c>
      <c r="CJ3" s="32">
        <f t="shared" si="61"/>
        <v>0</v>
      </c>
      <c r="CK3" s="32">
        <f t="shared" si="62"/>
        <v>0</v>
      </c>
      <c r="CL3" s="32">
        <f t="shared" si="63"/>
        <v>0</v>
      </c>
      <c r="CM3" s="32">
        <f t="shared" si="64"/>
        <v>0</v>
      </c>
      <c r="CN3" s="32">
        <f t="shared" si="65"/>
        <v>0</v>
      </c>
      <c r="CO3" s="32">
        <f t="shared" si="66"/>
        <v>0</v>
      </c>
      <c r="CP3" s="32">
        <f t="shared" si="67"/>
        <v>0</v>
      </c>
      <c r="CQ3" s="32">
        <f t="shared" si="68"/>
        <v>0</v>
      </c>
      <c r="CR3" s="32">
        <f t="shared" si="69"/>
        <v>0</v>
      </c>
    </row>
    <row r="4" spans="1:96" x14ac:dyDescent="0.25">
      <c r="A4">
        <v>600011090</v>
      </c>
      <c r="B4" t="s">
        <v>488</v>
      </c>
      <c r="C4" t="s">
        <v>211</v>
      </c>
      <c r="D4" t="s">
        <v>370</v>
      </c>
      <c r="E4" t="s">
        <v>485</v>
      </c>
      <c r="G4" t="s">
        <v>489</v>
      </c>
      <c r="H4" t="s">
        <v>697</v>
      </c>
      <c r="I4" s="32">
        <v>228</v>
      </c>
      <c r="J4" s="32"/>
      <c r="K4" s="32">
        <v>122475.9</v>
      </c>
      <c r="L4" s="32">
        <v>122475.9</v>
      </c>
      <c r="M4" s="32">
        <v>122475.9</v>
      </c>
      <c r="N4" s="32">
        <v>122475.9</v>
      </c>
      <c r="O4" s="32">
        <v>122475.9</v>
      </c>
      <c r="P4" s="32">
        <v>122475.9</v>
      </c>
      <c r="Q4" s="32">
        <v>122475.9</v>
      </c>
      <c r="R4" s="32">
        <v>122475.9</v>
      </c>
      <c r="S4" s="32">
        <v>122475.9</v>
      </c>
      <c r="T4" s="32">
        <v>122475.9</v>
      </c>
      <c r="U4" s="32">
        <v>122475.9</v>
      </c>
      <c r="V4" s="32">
        <v>122475.9</v>
      </c>
      <c r="W4" s="32">
        <v>122475.9</v>
      </c>
      <c r="X4" s="32">
        <f>_xlfn.XLOOKUP(TEXT(A4,"0"),'Safety stock'!$A$2:$A$219,'Safety stock'!$B$2:$B$219,0,0)</f>
        <v>0</v>
      </c>
      <c r="Y4" s="32">
        <f>_xlfn.XLOOKUP(TEXT(A4,"0"),'Safety stock'!$A$2:$A$219,'Safety stock'!$F$2:$F$219,0,0)</f>
        <v>0</v>
      </c>
      <c r="Z4" s="32">
        <f>_xlfn.XLOOKUP(TEXT(A4,"0"),'Safety stock'!$A$2:$A$219,'Safety stock'!$E$2:$E$219,0,0)</f>
        <v>0</v>
      </c>
      <c r="AA4" s="32">
        <f>_xlfn.XLOOKUP(TEXT(A4,"0"),'Safety stock'!$A$2:$A$219,'Safety stock'!$G$2:$G$219,0,0)</f>
        <v>0</v>
      </c>
      <c r="AB4" s="32">
        <f t="shared" si="1"/>
        <v>0</v>
      </c>
      <c r="AC4" s="32">
        <f t="shared" si="2"/>
        <v>0</v>
      </c>
      <c r="AD4" s="32">
        <f t="shared" si="3"/>
        <v>0</v>
      </c>
      <c r="AE4" s="32">
        <f t="shared" si="4"/>
        <v>0</v>
      </c>
      <c r="AF4" s="32">
        <f t="shared" si="5"/>
        <v>0</v>
      </c>
      <c r="AG4" s="32">
        <f t="shared" si="6"/>
        <v>0</v>
      </c>
      <c r="AH4" s="32">
        <f t="shared" si="7"/>
        <v>0</v>
      </c>
      <c r="AI4" s="32">
        <f t="shared" si="8"/>
        <v>0</v>
      </c>
      <c r="AJ4" s="32">
        <f t="shared" si="9"/>
        <v>0</v>
      </c>
      <c r="AK4" s="32">
        <f t="shared" si="10"/>
        <v>0</v>
      </c>
      <c r="AL4" s="32">
        <f t="shared" si="11"/>
        <v>0</v>
      </c>
      <c r="AM4" s="32">
        <f t="shared" si="12"/>
        <v>0</v>
      </c>
      <c r="AN4" s="32">
        <f t="shared" si="13"/>
        <v>0</v>
      </c>
      <c r="AO4" s="32">
        <f t="shared" si="14"/>
        <v>0</v>
      </c>
      <c r="AP4" s="32">
        <f t="shared" si="15"/>
        <v>0</v>
      </c>
      <c r="AQ4" s="32">
        <f t="shared" si="16"/>
        <v>0</v>
      </c>
      <c r="AR4" s="32">
        <f t="shared" si="17"/>
        <v>0</v>
      </c>
      <c r="AS4" s="32">
        <f t="shared" si="18"/>
        <v>0</v>
      </c>
      <c r="AT4" s="32">
        <f t="shared" si="19"/>
        <v>0</v>
      </c>
      <c r="AU4" s="32">
        <f t="shared" si="20"/>
        <v>0</v>
      </c>
      <c r="AV4" s="32">
        <f t="shared" si="21"/>
        <v>0</v>
      </c>
      <c r="AW4" s="32">
        <f t="shared" si="22"/>
        <v>0</v>
      </c>
      <c r="AX4" s="32">
        <f t="shared" si="23"/>
        <v>0</v>
      </c>
      <c r="AY4" s="32">
        <f t="shared" si="24"/>
        <v>0</v>
      </c>
      <c r="AZ4" s="32">
        <f t="shared" si="25"/>
        <v>0</v>
      </c>
      <c r="BA4" s="32">
        <f t="shared" si="26"/>
        <v>0</v>
      </c>
      <c r="BB4" s="32">
        <f t="shared" si="27"/>
        <v>0</v>
      </c>
      <c r="BC4" s="32">
        <f t="shared" si="28"/>
        <v>0</v>
      </c>
      <c r="BD4" s="32">
        <f t="shared" si="29"/>
        <v>0</v>
      </c>
      <c r="BE4" s="32">
        <f t="shared" si="30"/>
        <v>0</v>
      </c>
      <c r="BF4" s="32">
        <f t="shared" si="31"/>
        <v>0</v>
      </c>
      <c r="BG4" s="32">
        <f t="shared" si="32"/>
        <v>0</v>
      </c>
      <c r="BH4" s="32">
        <f t="shared" si="33"/>
        <v>0</v>
      </c>
      <c r="BI4" s="32">
        <f t="shared" si="34"/>
        <v>0</v>
      </c>
      <c r="BJ4" s="32">
        <f t="shared" si="35"/>
        <v>0</v>
      </c>
      <c r="BK4" s="32">
        <f t="shared" si="36"/>
        <v>0</v>
      </c>
      <c r="BL4" s="32">
        <f t="shared" si="37"/>
        <v>0</v>
      </c>
      <c r="BM4" s="32">
        <f t="shared" si="38"/>
        <v>0</v>
      </c>
      <c r="BN4" s="32">
        <f t="shared" si="39"/>
        <v>0</v>
      </c>
      <c r="BO4" s="32">
        <f t="shared" si="40"/>
        <v>0</v>
      </c>
      <c r="BP4" s="32">
        <f t="shared" si="41"/>
        <v>0</v>
      </c>
      <c r="BQ4" s="32">
        <f t="shared" si="42"/>
        <v>0</v>
      </c>
      <c r="BR4" s="32">
        <f t="shared" si="43"/>
        <v>0</v>
      </c>
      <c r="BS4" s="32">
        <f t="shared" si="44"/>
        <v>0</v>
      </c>
      <c r="BT4" s="32">
        <f t="shared" si="45"/>
        <v>0</v>
      </c>
      <c r="BU4" s="32">
        <f t="shared" si="46"/>
        <v>0</v>
      </c>
      <c r="BV4" s="32">
        <f t="shared" si="47"/>
        <v>0</v>
      </c>
      <c r="BW4" s="32">
        <f t="shared" si="48"/>
        <v>0</v>
      </c>
      <c r="BX4" s="32">
        <f t="shared" si="49"/>
        <v>0</v>
      </c>
      <c r="BY4" s="32">
        <f t="shared" si="50"/>
        <v>0</v>
      </c>
      <c r="BZ4" s="32">
        <f t="shared" si="51"/>
        <v>0</v>
      </c>
      <c r="CA4" s="32">
        <f t="shared" si="52"/>
        <v>0</v>
      </c>
      <c r="CB4" s="32">
        <f t="shared" si="53"/>
        <v>0</v>
      </c>
      <c r="CC4" s="32">
        <f t="shared" si="54"/>
        <v>0</v>
      </c>
      <c r="CD4" s="32">
        <f t="shared" si="55"/>
        <v>0</v>
      </c>
      <c r="CE4" s="32">
        <f t="shared" si="56"/>
        <v>0</v>
      </c>
      <c r="CF4" s="32">
        <f t="shared" si="57"/>
        <v>122475.9</v>
      </c>
      <c r="CG4" s="32">
        <f t="shared" si="58"/>
        <v>122475.9</v>
      </c>
      <c r="CH4" s="32">
        <f t="shared" si="59"/>
        <v>122475.9</v>
      </c>
      <c r="CI4" s="32">
        <f t="shared" si="60"/>
        <v>122475.9</v>
      </c>
      <c r="CJ4" s="32">
        <f t="shared" si="61"/>
        <v>122475.9</v>
      </c>
      <c r="CK4" s="32">
        <f t="shared" si="62"/>
        <v>122475.9</v>
      </c>
      <c r="CL4" s="32">
        <f t="shared" si="63"/>
        <v>122475.9</v>
      </c>
      <c r="CM4" s="32">
        <f t="shared" si="64"/>
        <v>122475.9</v>
      </c>
      <c r="CN4" s="32">
        <f t="shared" si="65"/>
        <v>122475.9</v>
      </c>
      <c r="CO4" s="32">
        <f t="shared" si="66"/>
        <v>122475.9</v>
      </c>
      <c r="CP4" s="32">
        <f t="shared" si="67"/>
        <v>122475.9</v>
      </c>
      <c r="CQ4" s="32">
        <f t="shared" si="68"/>
        <v>122475.9</v>
      </c>
      <c r="CR4" s="32">
        <f t="shared" si="69"/>
        <v>122475.9</v>
      </c>
    </row>
    <row r="5" spans="1:96" x14ac:dyDescent="0.25">
      <c r="A5">
        <v>600004717</v>
      </c>
      <c r="B5" t="s">
        <v>344</v>
      </c>
      <c r="C5" t="s">
        <v>211</v>
      </c>
      <c r="D5" t="s">
        <v>21</v>
      </c>
      <c r="E5" t="s">
        <v>328</v>
      </c>
      <c r="F5" t="s">
        <v>329</v>
      </c>
      <c r="G5" t="s">
        <v>344</v>
      </c>
      <c r="H5" t="s">
        <v>697</v>
      </c>
      <c r="I5" s="32">
        <v>738.80927083333336</v>
      </c>
      <c r="J5" s="32"/>
      <c r="K5" s="32">
        <v>141851.38</v>
      </c>
      <c r="L5" s="32">
        <v>94604.527130208342</v>
      </c>
      <c r="M5" s="32">
        <v>70297.702119791677</v>
      </c>
      <c r="N5" s="32">
        <v>45067.365520833337</v>
      </c>
      <c r="O5" s="32">
        <v>20760.540510416664</v>
      </c>
      <c r="P5" s="32">
        <v>14739.244953124991</v>
      </c>
      <c r="Q5" s="32">
        <v>14813.125880208321</v>
      </c>
      <c r="R5" s="32">
        <v>14776.185416666656</v>
      </c>
      <c r="S5" s="32">
        <v>14850.066343749986</v>
      </c>
      <c r="T5" s="32">
        <v>14739.244953124982</v>
      </c>
      <c r="U5" s="32">
        <v>14628.423562499978</v>
      </c>
      <c r="V5" s="32">
        <v>15071.709124999974</v>
      </c>
      <c r="W5" s="32">
        <v>14960.887734374968</v>
      </c>
      <c r="X5" s="32">
        <f>_xlfn.XLOOKUP(TEXT(A5,"0"),'Safety stock'!$A$2:$A$219,'Safety stock'!$B$2:$B$219,0,0)</f>
        <v>19.428283415405396</v>
      </c>
      <c r="Y5" s="32">
        <f>_xlfn.XLOOKUP(TEXT(A5,"0"),'Safety stock'!$A$2:$A$219,'Safety stock'!$F$2:$F$219,0,0)</f>
        <v>0</v>
      </c>
      <c r="Z5" s="32">
        <f>_xlfn.XLOOKUP(TEXT(A5,"0"),'Safety stock'!$A$2:$A$219,'Safety stock'!$E$2:$E$219,0,0)</f>
        <v>22.270833333333332</v>
      </c>
      <c r="AA5" s="32">
        <f>_xlfn.XLOOKUP(TEXT(A5,"0"),'Safety stock'!$A$2:$A$219,'Safety stock'!$G$2:$G$219,0,0)</f>
        <v>30.56370008207206</v>
      </c>
      <c r="AB5" s="32">
        <f t="shared" si="1"/>
        <v>14353.795903679003</v>
      </c>
      <c r="AC5" s="32">
        <f t="shared" si="2"/>
        <v>0</v>
      </c>
      <c r="AD5" s="32">
        <f t="shared" si="3"/>
        <v>16453.898135850694</v>
      </c>
      <c r="AE5" s="32">
        <f t="shared" si="4"/>
        <v>22580.744971604348</v>
      </c>
      <c r="AF5" s="32">
        <f t="shared" si="5"/>
        <v>0</v>
      </c>
      <c r="AG5" s="32">
        <f t="shared" si="6"/>
        <v>0</v>
      </c>
      <c r="AH5" s="32">
        <f t="shared" si="7"/>
        <v>0</v>
      </c>
      <c r="AI5" s="32">
        <f t="shared" si="8"/>
        <v>0</v>
      </c>
      <c r="AJ5" s="32">
        <f t="shared" si="9"/>
        <v>0</v>
      </c>
      <c r="AK5" s="32">
        <f t="shared" si="10"/>
        <v>0</v>
      </c>
      <c r="AL5" s="32">
        <f t="shared" si="11"/>
        <v>0</v>
      </c>
      <c r="AM5" s="32">
        <f t="shared" si="12"/>
        <v>0</v>
      </c>
      <c r="AN5" s="32">
        <f t="shared" si="13"/>
        <v>0</v>
      </c>
      <c r="AO5" s="32">
        <f t="shared" si="14"/>
        <v>0</v>
      </c>
      <c r="AP5" s="32">
        <f t="shared" si="15"/>
        <v>0</v>
      </c>
      <c r="AQ5" s="32">
        <f t="shared" si="16"/>
        <v>0</v>
      </c>
      <c r="AR5" s="32">
        <f t="shared" si="17"/>
        <v>0</v>
      </c>
      <c r="AS5" s="32">
        <f t="shared" si="18"/>
        <v>14353.795903679003</v>
      </c>
      <c r="AT5" s="32">
        <f t="shared" si="19"/>
        <v>14353.795903679003</v>
      </c>
      <c r="AU5" s="32">
        <f t="shared" si="20"/>
        <v>14353.795903679003</v>
      </c>
      <c r="AV5" s="32">
        <f t="shared" si="21"/>
        <v>14353.795903679003</v>
      </c>
      <c r="AW5" s="32">
        <f t="shared" si="22"/>
        <v>14353.795903679003</v>
      </c>
      <c r="AX5" s="32">
        <f t="shared" si="23"/>
        <v>14353.795903679003</v>
      </c>
      <c r="AY5" s="32">
        <f t="shared" si="24"/>
        <v>14353.795903679003</v>
      </c>
      <c r="AZ5" s="32">
        <f t="shared" si="25"/>
        <v>14353.795903679003</v>
      </c>
      <c r="BA5" s="32">
        <f t="shared" si="26"/>
        <v>14353.795903679003</v>
      </c>
      <c r="BB5" s="32">
        <f t="shared" si="27"/>
        <v>14353.795903679003</v>
      </c>
      <c r="BC5" s="32">
        <f t="shared" si="28"/>
        <v>14353.795903679003</v>
      </c>
      <c r="BD5" s="32">
        <f t="shared" si="29"/>
        <v>14353.795903679003</v>
      </c>
      <c r="BE5" s="32">
        <f t="shared" si="30"/>
        <v>14353.795903679003</v>
      </c>
      <c r="BF5" s="32">
        <f t="shared" si="31"/>
        <v>0</v>
      </c>
      <c r="BG5" s="32">
        <f t="shared" si="32"/>
        <v>0</v>
      </c>
      <c r="BH5" s="32">
        <f t="shared" si="33"/>
        <v>0</v>
      </c>
      <c r="BI5" s="32">
        <f t="shared" si="34"/>
        <v>0</v>
      </c>
      <c r="BJ5" s="32">
        <f t="shared" si="35"/>
        <v>0</v>
      </c>
      <c r="BK5" s="32">
        <f t="shared" si="36"/>
        <v>0</v>
      </c>
      <c r="BL5" s="32">
        <f t="shared" si="37"/>
        <v>0</v>
      </c>
      <c r="BM5" s="32">
        <f t="shared" si="38"/>
        <v>0</v>
      </c>
      <c r="BN5" s="32">
        <f t="shared" si="39"/>
        <v>0</v>
      </c>
      <c r="BO5" s="32">
        <f t="shared" si="40"/>
        <v>0</v>
      </c>
      <c r="BP5" s="32">
        <f t="shared" si="41"/>
        <v>0</v>
      </c>
      <c r="BQ5" s="32">
        <f t="shared" si="42"/>
        <v>0</v>
      </c>
      <c r="BR5" s="32">
        <f t="shared" si="43"/>
        <v>0</v>
      </c>
      <c r="BS5" s="32">
        <f t="shared" si="44"/>
        <v>16453.898135850694</v>
      </c>
      <c r="BT5" s="32">
        <f t="shared" si="45"/>
        <v>16453.898135850694</v>
      </c>
      <c r="BU5" s="32">
        <f t="shared" si="46"/>
        <v>16453.898135850694</v>
      </c>
      <c r="BV5" s="32">
        <f t="shared" si="47"/>
        <v>16453.898135850694</v>
      </c>
      <c r="BW5" s="32">
        <f t="shared" si="48"/>
        <v>6406.7446067376604</v>
      </c>
      <c r="BX5" s="32">
        <f t="shared" si="49"/>
        <v>385.44904944598784</v>
      </c>
      <c r="BY5" s="32">
        <f t="shared" si="50"/>
        <v>459.32997652931772</v>
      </c>
      <c r="BZ5" s="32">
        <f t="shared" si="51"/>
        <v>422.38951298765278</v>
      </c>
      <c r="CA5" s="32">
        <f t="shared" si="52"/>
        <v>496.27044007098266</v>
      </c>
      <c r="CB5" s="32">
        <f t="shared" si="53"/>
        <v>385.44904944597874</v>
      </c>
      <c r="CC5" s="32">
        <f t="shared" si="54"/>
        <v>274.62765882097483</v>
      </c>
      <c r="CD5" s="32">
        <f t="shared" si="55"/>
        <v>717.91322132097048</v>
      </c>
      <c r="CE5" s="32">
        <f t="shared" si="56"/>
        <v>607.09183069596475</v>
      </c>
      <c r="CF5" s="32">
        <f t="shared" si="57"/>
        <v>111043.68596047031</v>
      </c>
      <c r="CG5" s="32">
        <f t="shared" si="58"/>
        <v>63796.833090678643</v>
      </c>
      <c r="CH5" s="32">
        <f t="shared" si="59"/>
        <v>39490.008080261978</v>
      </c>
      <c r="CI5" s="32">
        <f t="shared" si="60"/>
        <v>14259.671481303638</v>
      </c>
      <c r="CJ5" s="32">
        <f t="shared" si="61"/>
        <v>0</v>
      </c>
      <c r="CK5" s="32">
        <f t="shared" si="62"/>
        <v>0</v>
      </c>
      <c r="CL5" s="32">
        <f t="shared" si="63"/>
        <v>0</v>
      </c>
      <c r="CM5" s="32">
        <f t="shared" si="64"/>
        <v>0</v>
      </c>
      <c r="CN5" s="32">
        <f t="shared" si="65"/>
        <v>0</v>
      </c>
      <c r="CO5" s="32">
        <f t="shared" si="66"/>
        <v>0</v>
      </c>
      <c r="CP5" s="32">
        <f t="shared" si="67"/>
        <v>0</v>
      </c>
      <c r="CQ5" s="32">
        <f t="shared" si="68"/>
        <v>0</v>
      </c>
      <c r="CR5" s="32">
        <f t="shared" si="69"/>
        <v>0</v>
      </c>
    </row>
    <row r="6" spans="1:96" x14ac:dyDescent="0.25">
      <c r="A6">
        <v>150000543</v>
      </c>
      <c r="B6" t="s">
        <v>66</v>
      </c>
      <c r="C6" t="s">
        <v>20</v>
      </c>
      <c r="D6" t="s">
        <v>67</v>
      </c>
      <c r="H6" t="s">
        <v>697</v>
      </c>
      <c r="I6" s="32">
        <v>17.400033719640348</v>
      </c>
      <c r="J6" s="32"/>
      <c r="K6" s="32">
        <v>54491.79</v>
      </c>
      <c r="L6" s="32">
        <v>51797.56877885088</v>
      </c>
      <c r="M6" s="32">
        <v>41155.394955311895</v>
      </c>
      <c r="N6" s="32">
        <v>29435.532643313258</v>
      </c>
      <c r="O6" s="32">
        <v>17311.537148142255</v>
      </c>
      <c r="P6" s="32">
        <v>15509.694056338622</v>
      </c>
      <c r="Q6" s="32">
        <v>15526.432888776915</v>
      </c>
      <c r="R6" s="32">
        <v>15677.882782272663</v>
      </c>
      <c r="S6" s="32">
        <v>15307.331664179201</v>
      </c>
      <c r="T6" s="32">
        <v>15593.492618732407</v>
      </c>
      <c r="U6" s="32">
        <v>15340.80932905579</v>
      </c>
      <c r="V6" s="32">
        <v>15626.970283608995</v>
      </c>
      <c r="W6" s="32">
        <v>15643.709116047288</v>
      </c>
      <c r="X6" s="32">
        <f>_xlfn.XLOOKUP(TEXT(A6,"0"),'Safety stock'!$A$2:$A$219,'Safety stock'!$B$2:$B$219,0,0)</f>
        <v>872.80980220307856</v>
      </c>
      <c r="Y6" s="32">
        <f>_xlfn.XLOOKUP(TEXT(A6,"0"),'Safety stock'!$A$2:$A$219,'Safety stock'!$F$2:$F$219,0,0)</f>
        <v>0</v>
      </c>
      <c r="Z6" s="32">
        <f>_xlfn.XLOOKUP(TEXT(A6,"0"),'Safety stock'!$A$2:$A$219,'Safety stock'!$E$2:$E$219,0,0)</f>
        <v>30</v>
      </c>
      <c r="AA6" s="32">
        <f>_xlfn.XLOOKUP(TEXT(A6,"0"),'Safety stock'!$A$2:$A$219,'Safety stock'!$G$2:$G$219,0,0)</f>
        <v>887.80980220307856</v>
      </c>
      <c r="AB6" s="32">
        <f t="shared" si="1"/>
        <v>15186.91998916619</v>
      </c>
      <c r="AC6" s="32">
        <f t="shared" si="2"/>
        <v>0</v>
      </c>
      <c r="AD6" s="32">
        <f t="shared" si="3"/>
        <v>522.00101158921041</v>
      </c>
      <c r="AE6" s="32">
        <f t="shared" si="4"/>
        <v>15447.920494960794</v>
      </c>
      <c r="AF6" s="32">
        <f t="shared" si="5"/>
        <v>0</v>
      </c>
      <c r="AG6" s="32">
        <f t="shared" si="6"/>
        <v>0</v>
      </c>
      <c r="AH6" s="32">
        <f t="shared" si="7"/>
        <v>0</v>
      </c>
      <c r="AI6" s="32">
        <f t="shared" si="8"/>
        <v>0</v>
      </c>
      <c r="AJ6" s="32">
        <f t="shared" si="9"/>
        <v>0</v>
      </c>
      <c r="AK6" s="32">
        <f t="shared" si="10"/>
        <v>0</v>
      </c>
      <c r="AL6" s="32">
        <f t="shared" si="11"/>
        <v>0</v>
      </c>
      <c r="AM6" s="32">
        <f t="shared" si="12"/>
        <v>0</v>
      </c>
      <c r="AN6" s="32">
        <f t="shared" si="13"/>
        <v>0</v>
      </c>
      <c r="AO6" s="32">
        <f t="shared" si="14"/>
        <v>0</v>
      </c>
      <c r="AP6" s="32">
        <f t="shared" si="15"/>
        <v>0</v>
      </c>
      <c r="AQ6" s="32">
        <f t="shared" si="16"/>
        <v>0</v>
      </c>
      <c r="AR6" s="32">
        <f t="shared" si="17"/>
        <v>0</v>
      </c>
      <c r="AS6" s="32">
        <f t="shared" si="18"/>
        <v>15186.91998916619</v>
      </c>
      <c r="AT6" s="32">
        <f t="shared" si="19"/>
        <v>15186.91998916619</v>
      </c>
      <c r="AU6" s="32">
        <f t="shared" si="20"/>
        <v>15186.91998916619</v>
      </c>
      <c r="AV6" s="32">
        <f t="shared" si="21"/>
        <v>15186.91998916619</v>
      </c>
      <c r="AW6" s="32">
        <f t="shared" si="22"/>
        <v>15186.91998916619</v>
      </c>
      <c r="AX6" s="32">
        <f t="shared" si="23"/>
        <v>15186.91998916619</v>
      </c>
      <c r="AY6" s="32">
        <f t="shared" si="24"/>
        <v>15186.91998916619</v>
      </c>
      <c r="AZ6" s="32">
        <f t="shared" si="25"/>
        <v>15186.91998916619</v>
      </c>
      <c r="BA6" s="32">
        <f t="shared" si="26"/>
        <v>15186.91998916619</v>
      </c>
      <c r="BB6" s="32">
        <f t="shared" si="27"/>
        <v>15186.91998916619</v>
      </c>
      <c r="BC6" s="32">
        <f t="shared" si="28"/>
        <v>15186.91998916619</v>
      </c>
      <c r="BD6" s="32">
        <f t="shared" si="29"/>
        <v>15186.91998916619</v>
      </c>
      <c r="BE6" s="32">
        <f t="shared" si="30"/>
        <v>15186.91998916619</v>
      </c>
      <c r="BF6" s="32">
        <f t="shared" si="31"/>
        <v>0</v>
      </c>
      <c r="BG6" s="32">
        <f t="shared" si="32"/>
        <v>0</v>
      </c>
      <c r="BH6" s="32">
        <f t="shared" si="33"/>
        <v>0</v>
      </c>
      <c r="BI6" s="32">
        <f t="shared" si="34"/>
        <v>0</v>
      </c>
      <c r="BJ6" s="32">
        <f t="shared" si="35"/>
        <v>0</v>
      </c>
      <c r="BK6" s="32">
        <f t="shared" si="36"/>
        <v>0</v>
      </c>
      <c r="BL6" s="32">
        <f t="shared" si="37"/>
        <v>0</v>
      </c>
      <c r="BM6" s="32">
        <f t="shared" si="38"/>
        <v>0</v>
      </c>
      <c r="BN6" s="32">
        <f t="shared" si="39"/>
        <v>0</v>
      </c>
      <c r="BO6" s="32">
        <f t="shared" si="40"/>
        <v>0</v>
      </c>
      <c r="BP6" s="32">
        <f t="shared" si="41"/>
        <v>0</v>
      </c>
      <c r="BQ6" s="32">
        <f t="shared" si="42"/>
        <v>0</v>
      </c>
      <c r="BR6" s="32">
        <f t="shared" si="43"/>
        <v>0</v>
      </c>
      <c r="BS6" s="32">
        <f t="shared" si="44"/>
        <v>522.00101158921041</v>
      </c>
      <c r="BT6" s="32">
        <f t="shared" si="45"/>
        <v>522.00101158921041</v>
      </c>
      <c r="BU6" s="32">
        <f t="shared" si="46"/>
        <v>522.00101158921041</v>
      </c>
      <c r="BV6" s="32">
        <f t="shared" si="47"/>
        <v>522.00101158921041</v>
      </c>
      <c r="BW6" s="32">
        <f t="shared" si="48"/>
        <v>522.00101158921041</v>
      </c>
      <c r="BX6" s="32">
        <f t="shared" si="49"/>
        <v>322.77406717243139</v>
      </c>
      <c r="BY6" s="32">
        <f t="shared" si="50"/>
        <v>339.51289961072507</v>
      </c>
      <c r="BZ6" s="32">
        <f t="shared" si="51"/>
        <v>490.96279310647333</v>
      </c>
      <c r="CA6" s="32">
        <f t="shared" si="52"/>
        <v>120.41167501301061</v>
      </c>
      <c r="CB6" s="32">
        <f t="shared" si="53"/>
        <v>406.57262956621707</v>
      </c>
      <c r="CC6" s="32">
        <f t="shared" si="54"/>
        <v>153.8893398895998</v>
      </c>
      <c r="CD6" s="32">
        <f t="shared" si="55"/>
        <v>440.05029444280444</v>
      </c>
      <c r="CE6" s="32">
        <f t="shared" si="56"/>
        <v>456.78912688109813</v>
      </c>
      <c r="CF6" s="32">
        <f t="shared" si="57"/>
        <v>38782.868999244602</v>
      </c>
      <c r="CG6" s="32">
        <f t="shared" si="58"/>
        <v>36088.647778095481</v>
      </c>
      <c r="CH6" s="32">
        <f t="shared" si="59"/>
        <v>25446.473954556495</v>
      </c>
      <c r="CI6" s="32">
        <f t="shared" si="60"/>
        <v>13726.611642557857</v>
      </c>
      <c r="CJ6" s="32">
        <f t="shared" si="61"/>
        <v>1602.6161473868542</v>
      </c>
      <c r="CK6" s="32">
        <f t="shared" si="62"/>
        <v>0</v>
      </c>
      <c r="CL6" s="32">
        <f t="shared" si="63"/>
        <v>0</v>
      </c>
      <c r="CM6" s="32">
        <f t="shared" si="64"/>
        <v>0</v>
      </c>
      <c r="CN6" s="32">
        <f t="shared" si="65"/>
        <v>0</v>
      </c>
      <c r="CO6" s="32">
        <f t="shared" si="66"/>
        <v>0</v>
      </c>
      <c r="CP6" s="32">
        <f t="shared" si="67"/>
        <v>0</v>
      </c>
      <c r="CQ6" s="32">
        <f t="shared" si="68"/>
        <v>0</v>
      </c>
      <c r="CR6" s="32">
        <f t="shared" si="69"/>
        <v>0</v>
      </c>
    </row>
    <row r="7" spans="1:96" x14ac:dyDescent="0.25">
      <c r="A7">
        <v>150000495</v>
      </c>
      <c r="B7" t="s">
        <v>57</v>
      </c>
      <c r="C7" t="s">
        <v>20</v>
      </c>
      <c r="D7" t="s">
        <v>43</v>
      </c>
      <c r="H7" t="s">
        <v>697</v>
      </c>
      <c r="I7" s="32">
        <v>13.132013826251553</v>
      </c>
      <c r="J7" s="32"/>
      <c r="K7" s="32">
        <v>38698.18</v>
      </c>
      <c r="L7" s="32">
        <v>36278.251888139843</v>
      </c>
      <c r="M7" s="32">
        <v>31579.93250943887</v>
      </c>
      <c r="N7" s="32">
        <v>26770.043541270061</v>
      </c>
      <c r="O7" s="32">
        <v>21104.787720514534</v>
      </c>
      <c r="P7" s="32">
        <v>15640.976991853702</v>
      </c>
      <c r="Q7" s="32">
        <v>10170.967952666881</v>
      </c>
      <c r="R7" s="32">
        <v>4635.8766529571567</v>
      </c>
      <c r="S7" s="32">
        <v>203.27044201655505</v>
      </c>
      <c r="T7" s="32">
        <v>279.69876248533973</v>
      </c>
      <c r="U7" s="32">
        <v>275.5490461162446</v>
      </c>
      <c r="V7" s="32">
        <v>358.17567711101975</v>
      </c>
      <c r="W7" s="32">
        <v>197.15092357352322</v>
      </c>
      <c r="X7" s="32" t="str">
        <f>_xlfn.XLOOKUP(TEXT(A7,"0"),'Safety stock'!$A$2:$A$219,'Safety stock'!$B$2:$B$219,0,0)</f>
        <v/>
      </c>
      <c r="Y7" s="32">
        <f>_xlfn.XLOOKUP(TEXT(A7,"0"),'Safety stock'!$A$2:$A$219,'Safety stock'!$F$2:$F$219,0,0)</f>
        <v>0</v>
      </c>
      <c r="Z7" s="32">
        <f>_xlfn.XLOOKUP(TEXT(A7,"0"),'Safety stock'!$A$2:$A$219,'Safety stock'!$E$2:$E$219,0,0)</f>
        <v>30</v>
      </c>
      <c r="AA7" s="32">
        <f>_xlfn.XLOOKUP(TEXT(A7,"0"),'Safety stock'!$A$2:$A$219,'Safety stock'!$G$2:$G$219,0,0)</f>
        <v>0</v>
      </c>
      <c r="AB7" s="32">
        <f t="shared" si="1"/>
        <v>0</v>
      </c>
      <c r="AC7" s="32">
        <f t="shared" si="2"/>
        <v>0</v>
      </c>
      <c r="AD7" s="32">
        <f t="shared" si="3"/>
        <v>393.9604147875466</v>
      </c>
      <c r="AE7" s="32">
        <f t="shared" si="4"/>
        <v>0</v>
      </c>
      <c r="AF7" s="32">
        <f t="shared" si="5"/>
        <v>0</v>
      </c>
      <c r="AG7" s="32">
        <f t="shared" si="6"/>
        <v>0</v>
      </c>
      <c r="AH7" s="32">
        <f t="shared" si="7"/>
        <v>0</v>
      </c>
      <c r="AI7" s="32">
        <f t="shared" si="8"/>
        <v>0</v>
      </c>
      <c r="AJ7" s="32">
        <f t="shared" si="9"/>
        <v>0</v>
      </c>
      <c r="AK7" s="32">
        <f t="shared" si="10"/>
        <v>0</v>
      </c>
      <c r="AL7" s="32">
        <f t="shared" si="11"/>
        <v>0</v>
      </c>
      <c r="AM7" s="32">
        <f t="shared" si="12"/>
        <v>0</v>
      </c>
      <c r="AN7" s="32">
        <f t="shared" si="13"/>
        <v>0</v>
      </c>
      <c r="AO7" s="32">
        <f t="shared" si="14"/>
        <v>0</v>
      </c>
      <c r="AP7" s="32">
        <f t="shared" si="15"/>
        <v>0</v>
      </c>
      <c r="AQ7" s="32">
        <f t="shared" si="16"/>
        <v>0</v>
      </c>
      <c r="AR7" s="32">
        <f t="shared" si="17"/>
        <v>0</v>
      </c>
      <c r="AS7" s="32">
        <f t="shared" si="18"/>
        <v>0</v>
      </c>
      <c r="AT7" s="32">
        <f t="shared" si="19"/>
        <v>0</v>
      </c>
      <c r="AU7" s="32">
        <f t="shared" si="20"/>
        <v>0</v>
      </c>
      <c r="AV7" s="32">
        <f t="shared" si="21"/>
        <v>0</v>
      </c>
      <c r="AW7" s="32">
        <f t="shared" si="22"/>
        <v>0</v>
      </c>
      <c r="AX7" s="32">
        <f t="shared" si="23"/>
        <v>0</v>
      </c>
      <c r="AY7" s="32">
        <f t="shared" si="24"/>
        <v>0</v>
      </c>
      <c r="AZ7" s="32">
        <f t="shared" si="25"/>
        <v>0</v>
      </c>
      <c r="BA7" s="32">
        <f t="shared" si="26"/>
        <v>0</v>
      </c>
      <c r="BB7" s="32">
        <f t="shared" si="27"/>
        <v>0</v>
      </c>
      <c r="BC7" s="32">
        <f t="shared" si="28"/>
        <v>0</v>
      </c>
      <c r="BD7" s="32">
        <f t="shared" si="29"/>
        <v>0</v>
      </c>
      <c r="BE7" s="32">
        <f t="shared" si="30"/>
        <v>0</v>
      </c>
      <c r="BF7" s="32">
        <f t="shared" si="31"/>
        <v>0</v>
      </c>
      <c r="BG7" s="32">
        <f t="shared" si="32"/>
        <v>0</v>
      </c>
      <c r="BH7" s="32">
        <f t="shared" si="33"/>
        <v>0</v>
      </c>
      <c r="BI7" s="32">
        <f t="shared" si="34"/>
        <v>0</v>
      </c>
      <c r="BJ7" s="32">
        <f t="shared" si="35"/>
        <v>0</v>
      </c>
      <c r="BK7" s="32">
        <f t="shared" si="36"/>
        <v>0</v>
      </c>
      <c r="BL7" s="32">
        <f t="shared" si="37"/>
        <v>0</v>
      </c>
      <c r="BM7" s="32">
        <f t="shared" si="38"/>
        <v>0</v>
      </c>
      <c r="BN7" s="32">
        <f t="shared" si="39"/>
        <v>0</v>
      </c>
      <c r="BO7" s="32">
        <f t="shared" si="40"/>
        <v>0</v>
      </c>
      <c r="BP7" s="32">
        <f t="shared" si="41"/>
        <v>0</v>
      </c>
      <c r="BQ7" s="32">
        <f t="shared" si="42"/>
        <v>0</v>
      </c>
      <c r="BR7" s="32">
        <f t="shared" si="43"/>
        <v>0</v>
      </c>
      <c r="BS7" s="32">
        <f t="shared" si="44"/>
        <v>393.9604147875466</v>
      </c>
      <c r="BT7" s="32">
        <f t="shared" si="45"/>
        <v>393.9604147875466</v>
      </c>
      <c r="BU7" s="32">
        <f t="shared" si="46"/>
        <v>393.9604147875466</v>
      </c>
      <c r="BV7" s="32">
        <f t="shared" si="47"/>
        <v>393.9604147875466</v>
      </c>
      <c r="BW7" s="32">
        <f t="shared" si="48"/>
        <v>393.9604147875466</v>
      </c>
      <c r="BX7" s="32">
        <f t="shared" si="49"/>
        <v>393.9604147875466</v>
      </c>
      <c r="BY7" s="32">
        <f t="shared" si="50"/>
        <v>393.9604147875466</v>
      </c>
      <c r="BZ7" s="32">
        <f t="shared" si="51"/>
        <v>393.9604147875466</v>
      </c>
      <c r="CA7" s="32">
        <f t="shared" si="52"/>
        <v>203.27044201655505</v>
      </c>
      <c r="CB7" s="32">
        <f t="shared" si="53"/>
        <v>279.69876248533973</v>
      </c>
      <c r="CC7" s="32">
        <f t="shared" si="54"/>
        <v>275.5490461162446</v>
      </c>
      <c r="CD7" s="32">
        <f t="shared" si="55"/>
        <v>358.17567711101975</v>
      </c>
      <c r="CE7" s="32">
        <f t="shared" si="56"/>
        <v>197.15092357352322</v>
      </c>
      <c r="CF7" s="32">
        <f t="shared" si="57"/>
        <v>38304.219585212457</v>
      </c>
      <c r="CG7" s="32">
        <f t="shared" si="58"/>
        <v>35884.291473352299</v>
      </c>
      <c r="CH7" s="32">
        <f t="shared" si="59"/>
        <v>31185.972094651323</v>
      </c>
      <c r="CI7" s="32">
        <f t="shared" si="60"/>
        <v>26376.083126482514</v>
      </c>
      <c r="CJ7" s="32">
        <f t="shared" si="61"/>
        <v>20710.827305726987</v>
      </c>
      <c r="CK7" s="32">
        <f t="shared" si="62"/>
        <v>15247.016577066155</v>
      </c>
      <c r="CL7" s="32">
        <f t="shared" si="63"/>
        <v>9777.0075378793335</v>
      </c>
      <c r="CM7" s="32">
        <f t="shared" si="64"/>
        <v>4241.9162381696096</v>
      </c>
      <c r="CN7" s="32">
        <f t="shared" si="65"/>
        <v>0</v>
      </c>
      <c r="CO7" s="32">
        <f t="shared" si="66"/>
        <v>0</v>
      </c>
      <c r="CP7" s="32">
        <f t="shared" si="67"/>
        <v>0</v>
      </c>
      <c r="CQ7" s="32">
        <f t="shared" si="68"/>
        <v>0</v>
      </c>
      <c r="CR7" s="32">
        <f t="shared" si="69"/>
        <v>0</v>
      </c>
    </row>
    <row r="8" spans="1:96" x14ac:dyDescent="0.25">
      <c r="A8">
        <v>600010662</v>
      </c>
      <c r="B8" t="s">
        <v>445</v>
      </c>
      <c r="C8" t="s">
        <v>211</v>
      </c>
      <c r="D8" t="s">
        <v>21</v>
      </c>
      <c r="E8" t="s">
        <v>212</v>
      </c>
      <c r="F8" t="s">
        <v>446</v>
      </c>
      <c r="G8" t="s">
        <v>445</v>
      </c>
      <c r="H8" t="s">
        <v>697</v>
      </c>
      <c r="I8" s="32">
        <v>353.72997441549546</v>
      </c>
      <c r="J8" s="32"/>
      <c r="K8" s="32">
        <v>137844.68</v>
      </c>
      <c r="L8" s="32">
        <v>37919.991941773776</v>
      </c>
      <c r="M8" s="32">
        <v>37708.416398480265</v>
      </c>
      <c r="N8" s="32">
        <v>37850.570829602293</v>
      </c>
      <c r="O8" s="32">
        <v>37921.979265841168</v>
      </c>
      <c r="P8" s="32">
        <v>37639.657727664548</v>
      </c>
      <c r="Q8" s="32">
        <v>37711.066163903422</v>
      </c>
      <c r="R8" s="32">
        <v>37782.474600142297</v>
      </c>
      <c r="S8" s="32">
        <v>37853.883036381165</v>
      </c>
      <c r="T8" s="32">
        <v>37713.053487970777</v>
      </c>
      <c r="U8" s="32">
        <v>37925.953913975878</v>
      </c>
      <c r="V8" s="32">
        <v>37714.378370682374</v>
      </c>
      <c r="W8" s="32">
        <v>37856.532801804358</v>
      </c>
      <c r="X8" s="32">
        <f>_xlfn.XLOOKUP(TEXT(A8,"0"),'Safety stock'!$A$2:$A$219,'Safety stock'!$B$2:$B$219,0,0)</f>
        <v>106.3156851223137</v>
      </c>
      <c r="Y8" s="32">
        <f>_xlfn.XLOOKUP(TEXT(A8,"0"),'Safety stock'!$A$2:$A$219,'Safety stock'!$F$2:$F$219,0,0)</f>
        <v>0</v>
      </c>
      <c r="Z8" s="32">
        <f>_xlfn.XLOOKUP(TEXT(A8,"0"),'Safety stock'!$A$2:$A$219,'Safety stock'!$E$2:$E$219,0,0)</f>
        <v>177.9</v>
      </c>
      <c r="AA8" s="32">
        <f>_xlfn.XLOOKUP(TEXT(A8,"0"),'Safety stock'!$A$2:$A$219,'Safety stock'!$G$2:$G$219,0,0)</f>
        <v>195.2656851223137</v>
      </c>
      <c r="AB8" s="32">
        <f t="shared" si="1"/>
        <v>37607.044578281893</v>
      </c>
      <c r="AC8" s="32">
        <f t="shared" si="2"/>
        <v>0</v>
      </c>
      <c r="AD8" s="32">
        <f t="shared" si="3"/>
        <v>62928.562448516648</v>
      </c>
      <c r="AE8" s="32">
        <f t="shared" si="4"/>
        <v>69071.325802540217</v>
      </c>
      <c r="AF8" s="32">
        <f t="shared" si="5"/>
        <v>0</v>
      </c>
      <c r="AG8" s="32">
        <f t="shared" si="6"/>
        <v>0</v>
      </c>
      <c r="AH8" s="32">
        <f t="shared" si="7"/>
        <v>0</v>
      </c>
      <c r="AI8" s="32">
        <f t="shared" si="8"/>
        <v>0</v>
      </c>
      <c r="AJ8" s="32">
        <f t="shared" si="9"/>
        <v>0</v>
      </c>
      <c r="AK8" s="32">
        <f t="shared" si="10"/>
        <v>0</v>
      </c>
      <c r="AL8" s="32">
        <f t="shared" si="11"/>
        <v>0</v>
      </c>
      <c r="AM8" s="32">
        <f t="shared" si="12"/>
        <v>0</v>
      </c>
      <c r="AN8" s="32">
        <f t="shared" si="13"/>
        <v>0</v>
      </c>
      <c r="AO8" s="32">
        <f t="shared" si="14"/>
        <v>0</v>
      </c>
      <c r="AP8" s="32">
        <f t="shared" si="15"/>
        <v>0</v>
      </c>
      <c r="AQ8" s="32">
        <f t="shared" si="16"/>
        <v>0</v>
      </c>
      <c r="AR8" s="32">
        <f t="shared" si="17"/>
        <v>0</v>
      </c>
      <c r="AS8" s="32">
        <f t="shared" si="18"/>
        <v>37607.044578281893</v>
      </c>
      <c r="AT8" s="32">
        <f t="shared" si="19"/>
        <v>37607.044578281893</v>
      </c>
      <c r="AU8" s="32">
        <f t="shared" si="20"/>
        <v>37607.044578281893</v>
      </c>
      <c r="AV8" s="32">
        <f t="shared" si="21"/>
        <v>37607.044578281893</v>
      </c>
      <c r="AW8" s="32">
        <f t="shared" si="22"/>
        <v>37607.044578281893</v>
      </c>
      <c r="AX8" s="32">
        <f t="shared" si="23"/>
        <v>37607.044578281893</v>
      </c>
      <c r="AY8" s="32">
        <f t="shared" si="24"/>
        <v>37607.044578281893</v>
      </c>
      <c r="AZ8" s="32">
        <f t="shared" si="25"/>
        <v>37607.044578281893</v>
      </c>
      <c r="BA8" s="32">
        <f t="shared" si="26"/>
        <v>37607.044578281893</v>
      </c>
      <c r="BB8" s="32">
        <f t="shared" si="27"/>
        <v>37607.044578281893</v>
      </c>
      <c r="BC8" s="32">
        <f t="shared" si="28"/>
        <v>37607.044578281893</v>
      </c>
      <c r="BD8" s="32">
        <f t="shared" si="29"/>
        <v>37607.044578281893</v>
      </c>
      <c r="BE8" s="32">
        <f t="shared" si="30"/>
        <v>37607.044578281893</v>
      </c>
      <c r="BF8" s="32">
        <f t="shared" si="31"/>
        <v>0</v>
      </c>
      <c r="BG8" s="32">
        <f t="shared" si="32"/>
        <v>0</v>
      </c>
      <c r="BH8" s="32">
        <f t="shared" si="33"/>
        <v>0</v>
      </c>
      <c r="BI8" s="32">
        <f t="shared" si="34"/>
        <v>0</v>
      </c>
      <c r="BJ8" s="32">
        <f t="shared" si="35"/>
        <v>0</v>
      </c>
      <c r="BK8" s="32">
        <f t="shared" si="36"/>
        <v>0</v>
      </c>
      <c r="BL8" s="32">
        <f t="shared" si="37"/>
        <v>0</v>
      </c>
      <c r="BM8" s="32">
        <f t="shared" si="38"/>
        <v>0</v>
      </c>
      <c r="BN8" s="32">
        <f t="shared" si="39"/>
        <v>0</v>
      </c>
      <c r="BO8" s="32">
        <f t="shared" si="40"/>
        <v>0</v>
      </c>
      <c r="BP8" s="32">
        <f t="shared" si="41"/>
        <v>0</v>
      </c>
      <c r="BQ8" s="32">
        <f t="shared" si="42"/>
        <v>0</v>
      </c>
      <c r="BR8" s="32">
        <f t="shared" si="43"/>
        <v>0</v>
      </c>
      <c r="BS8" s="32">
        <f t="shared" si="44"/>
        <v>62928.562448516648</v>
      </c>
      <c r="BT8" s="32">
        <f t="shared" si="45"/>
        <v>312.94736349188315</v>
      </c>
      <c r="BU8" s="32">
        <f t="shared" si="46"/>
        <v>101.37182019837201</v>
      </c>
      <c r="BV8" s="32">
        <f t="shared" si="47"/>
        <v>243.52625132039975</v>
      </c>
      <c r="BW8" s="32">
        <f t="shared" si="48"/>
        <v>314.93468755927461</v>
      </c>
      <c r="BX8" s="32">
        <f t="shared" si="49"/>
        <v>32.613149382654228</v>
      </c>
      <c r="BY8" s="32">
        <f t="shared" si="50"/>
        <v>104.02158562152908</v>
      </c>
      <c r="BZ8" s="32">
        <f t="shared" si="51"/>
        <v>175.43002186040394</v>
      </c>
      <c r="CA8" s="32">
        <f t="shared" si="52"/>
        <v>246.83845809927152</v>
      </c>
      <c r="CB8" s="32">
        <f t="shared" si="53"/>
        <v>106.00890968888416</v>
      </c>
      <c r="CC8" s="32">
        <f t="shared" si="54"/>
        <v>318.90933569398476</v>
      </c>
      <c r="CD8" s="32">
        <f t="shared" si="55"/>
        <v>107.33379240048089</v>
      </c>
      <c r="CE8" s="32">
        <f t="shared" si="56"/>
        <v>249.48822352246498</v>
      </c>
      <c r="CF8" s="32">
        <f t="shared" si="57"/>
        <v>37309.072973201459</v>
      </c>
      <c r="CG8" s="32">
        <f t="shared" si="58"/>
        <v>0</v>
      </c>
      <c r="CH8" s="32">
        <f t="shared" si="59"/>
        <v>0</v>
      </c>
      <c r="CI8" s="32">
        <f t="shared" si="60"/>
        <v>0</v>
      </c>
      <c r="CJ8" s="32">
        <f t="shared" si="61"/>
        <v>0</v>
      </c>
      <c r="CK8" s="32">
        <f t="shared" si="62"/>
        <v>0</v>
      </c>
      <c r="CL8" s="32">
        <f t="shared" si="63"/>
        <v>0</v>
      </c>
      <c r="CM8" s="32">
        <f t="shared" si="64"/>
        <v>0</v>
      </c>
      <c r="CN8" s="32">
        <f t="shared" si="65"/>
        <v>0</v>
      </c>
      <c r="CO8" s="32">
        <f t="shared" si="66"/>
        <v>0</v>
      </c>
      <c r="CP8" s="32">
        <f t="shared" si="67"/>
        <v>0</v>
      </c>
      <c r="CQ8" s="32">
        <f t="shared" si="68"/>
        <v>0</v>
      </c>
      <c r="CR8" s="32">
        <f t="shared" si="69"/>
        <v>0</v>
      </c>
    </row>
    <row r="9" spans="1:96" x14ac:dyDescent="0.25">
      <c r="A9">
        <v>150000485</v>
      </c>
      <c r="B9" t="s">
        <v>48</v>
      </c>
      <c r="C9" t="s">
        <v>20</v>
      </c>
      <c r="D9" t="s">
        <v>46</v>
      </c>
      <c r="H9" t="s">
        <v>697</v>
      </c>
      <c r="I9" s="32">
        <v>6.4673702074447892</v>
      </c>
      <c r="J9" s="32"/>
      <c r="K9" s="32">
        <v>36203.53</v>
      </c>
      <c r="L9" s="32">
        <v>34111.529758997829</v>
      </c>
      <c r="M9" s="32">
        <v>31123.229615686309</v>
      </c>
      <c r="N9" s="32">
        <v>28900.743713378735</v>
      </c>
      <c r="O9" s="32">
        <v>26656.44983873166</v>
      </c>
      <c r="P9" s="32">
        <v>24559.909503843868</v>
      </c>
      <c r="Q9" s="32">
        <v>22402.847518554805</v>
      </c>
      <c r="R9" s="32">
        <v>20202.169588586738</v>
      </c>
      <c r="S9" s="32">
        <v>18045.107603297678</v>
      </c>
      <c r="T9" s="32">
        <v>15888.045618008615</v>
      </c>
      <c r="U9" s="32">
        <v>13738.252956832723</v>
      </c>
      <c r="V9" s="32">
        <v>11588.460295656831</v>
      </c>
      <c r="W9" s="32">
        <v>9441.0346919768635</v>
      </c>
      <c r="X9" s="32">
        <f>_xlfn.XLOOKUP(TEXT(A9,"0"),'Safety stock'!$A$2:$A$219,'Safety stock'!$B$2:$B$219,0,0)</f>
        <v>417.88175126142494</v>
      </c>
      <c r="Y9" s="32">
        <f>_xlfn.XLOOKUP(TEXT(A9,"0"),'Safety stock'!$A$2:$A$219,'Safety stock'!$F$2:$F$219,0,0)</f>
        <v>0</v>
      </c>
      <c r="Z9" s="32">
        <f>_xlfn.XLOOKUP(TEXT(A9,"0"),'Safety stock'!$A$2:$A$219,'Safety stock'!$E$2:$E$219,0,0)</f>
        <v>30</v>
      </c>
      <c r="AA9" s="32">
        <f>_xlfn.XLOOKUP(TEXT(A9,"0"),'Safety stock'!$A$2:$A$219,'Safety stock'!$G$2:$G$219,0,0)</f>
        <v>432.88175126142494</v>
      </c>
      <c r="AB9" s="32">
        <f t="shared" si="1"/>
        <v>2702.5959883429937</v>
      </c>
      <c r="AC9" s="32">
        <f t="shared" si="2"/>
        <v>0</v>
      </c>
      <c r="AD9" s="32">
        <f t="shared" si="3"/>
        <v>194.02110622334368</v>
      </c>
      <c r="AE9" s="32">
        <f t="shared" si="4"/>
        <v>2799.6065414546656</v>
      </c>
      <c r="AF9" s="32">
        <f t="shared" si="5"/>
        <v>0</v>
      </c>
      <c r="AG9" s="32">
        <f t="shared" si="6"/>
        <v>0</v>
      </c>
      <c r="AH9" s="32">
        <f t="shared" si="7"/>
        <v>0</v>
      </c>
      <c r="AI9" s="32">
        <f t="shared" si="8"/>
        <v>0</v>
      </c>
      <c r="AJ9" s="32">
        <f t="shared" si="9"/>
        <v>0</v>
      </c>
      <c r="AK9" s="32">
        <f t="shared" si="10"/>
        <v>0</v>
      </c>
      <c r="AL9" s="32">
        <f t="shared" si="11"/>
        <v>0</v>
      </c>
      <c r="AM9" s="32">
        <f t="shared" si="12"/>
        <v>0</v>
      </c>
      <c r="AN9" s="32">
        <f t="shared" si="13"/>
        <v>0</v>
      </c>
      <c r="AO9" s="32">
        <f t="shared" si="14"/>
        <v>0</v>
      </c>
      <c r="AP9" s="32">
        <f t="shared" si="15"/>
        <v>0</v>
      </c>
      <c r="AQ9" s="32">
        <f t="shared" si="16"/>
        <v>0</v>
      </c>
      <c r="AR9" s="32">
        <f t="shared" si="17"/>
        <v>0</v>
      </c>
      <c r="AS9" s="32">
        <f t="shared" si="18"/>
        <v>2702.5959883429937</v>
      </c>
      <c r="AT9" s="32">
        <f t="shared" si="19"/>
        <v>2702.5959883429937</v>
      </c>
      <c r="AU9" s="32">
        <f t="shared" si="20"/>
        <v>2702.5959883429937</v>
      </c>
      <c r="AV9" s="32">
        <f t="shared" si="21"/>
        <v>2702.5959883429937</v>
      </c>
      <c r="AW9" s="32">
        <f t="shared" si="22"/>
        <v>2702.5959883429937</v>
      </c>
      <c r="AX9" s="32">
        <f t="shared" si="23"/>
        <v>2702.5959883429937</v>
      </c>
      <c r="AY9" s="32">
        <f t="shared" si="24"/>
        <v>2702.5959883429937</v>
      </c>
      <c r="AZ9" s="32">
        <f t="shared" si="25"/>
        <v>2702.5959883429937</v>
      </c>
      <c r="BA9" s="32">
        <f t="shared" si="26"/>
        <v>2702.5959883429937</v>
      </c>
      <c r="BB9" s="32">
        <f t="shared" si="27"/>
        <v>2702.5959883429937</v>
      </c>
      <c r="BC9" s="32">
        <f t="shared" si="28"/>
        <v>2702.5959883429937</v>
      </c>
      <c r="BD9" s="32">
        <f t="shared" si="29"/>
        <v>2702.5959883429937</v>
      </c>
      <c r="BE9" s="32">
        <f t="shared" si="30"/>
        <v>2702.5959883429937</v>
      </c>
      <c r="BF9" s="32">
        <f t="shared" si="31"/>
        <v>0</v>
      </c>
      <c r="BG9" s="32">
        <f t="shared" si="32"/>
        <v>0</v>
      </c>
      <c r="BH9" s="32">
        <f t="shared" si="33"/>
        <v>0</v>
      </c>
      <c r="BI9" s="32">
        <f t="shared" si="34"/>
        <v>0</v>
      </c>
      <c r="BJ9" s="32">
        <f t="shared" si="35"/>
        <v>0</v>
      </c>
      <c r="BK9" s="32">
        <f t="shared" si="36"/>
        <v>0</v>
      </c>
      <c r="BL9" s="32">
        <f t="shared" si="37"/>
        <v>0</v>
      </c>
      <c r="BM9" s="32">
        <f t="shared" si="38"/>
        <v>0</v>
      </c>
      <c r="BN9" s="32">
        <f t="shared" si="39"/>
        <v>0</v>
      </c>
      <c r="BO9" s="32">
        <f t="shared" si="40"/>
        <v>0</v>
      </c>
      <c r="BP9" s="32">
        <f t="shared" si="41"/>
        <v>0</v>
      </c>
      <c r="BQ9" s="32">
        <f t="shared" si="42"/>
        <v>0</v>
      </c>
      <c r="BR9" s="32">
        <f t="shared" si="43"/>
        <v>0</v>
      </c>
      <c r="BS9" s="32">
        <f t="shared" si="44"/>
        <v>194.02110622334368</v>
      </c>
      <c r="BT9" s="32">
        <f t="shared" si="45"/>
        <v>194.02110622334368</v>
      </c>
      <c r="BU9" s="32">
        <f t="shared" si="46"/>
        <v>194.02110622334368</v>
      </c>
      <c r="BV9" s="32">
        <f t="shared" si="47"/>
        <v>194.02110622334368</v>
      </c>
      <c r="BW9" s="32">
        <f t="shared" si="48"/>
        <v>194.02110622334368</v>
      </c>
      <c r="BX9" s="32">
        <f t="shared" si="49"/>
        <v>194.02110622334368</v>
      </c>
      <c r="BY9" s="32">
        <f t="shared" si="50"/>
        <v>194.02110622334368</v>
      </c>
      <c r="BZ9" s="32">
        <f t="shared" si="51"/>
        <v>194.02110622334368</v>
      </c>
      <c r="CA9" s="32">
        <f t="shared" si="52"/>
        <v>194.02110622334368</v>
      </c>
      <c r="CB9" s="32">
        <f t="shared" si="53"/>
        <v>194.02110622334368</v>
      </c>
      <c r="CC9" s="32">
        <f t="shared" si="54"/>
        <v>194.02110622334368</v>
      </c>
      <c r="CD9" s="32">
        <f t="shared" si="55"/>
        <v>194.02110622334368</v>
      </c>
      <c r="CE9" s="32">
        <f t="shared" si="56"/>
        <v>194.02110622334368</v>
      </c>
      <c r="CF9" s="32">
        <f t="shared" si="57"/>
        <v>33306.912905433659</v>
      </c>
      <c r="CG9" s="32">
        <f t="shared" si="58"/>
        <v>31214.912664431493</v>
      </c>
      <c r="CH9" s="32">
        <f t="shared" si="59"/>
        <v>28226.612521119972</v>
      </c>
      <c r="CI9" s="32">
        <f t="shared" si="60"/>
        <v>26004.126618812399</v>
      </c>
      <c r="CJ9" s="32">
        <f t="shared" si="61"/>
        <v>23759.832744165324</v>
      </c>
      <c r="CK9" s="32">
        <f t="shared" si="62"/>
        <v>21663.292409277532</v>
      </c>
      <c r="CL9" s="32">
        <f t="shared" si="63"/>
        <v>19506.230423988469</v>
      </c>
      <c r="CM9" s="32">
        <f t="shared" si="64"/>
        <v>17305.552494020401</v>
      </c>
      <c r="CN9" s="32">
        <f t="shared" si="65"/>
        <v>15148.49050873134</v>
      </c>
      <c r="CO9" s="32">
        <f t="shared" si="66"/>
        <v>12991.428523442277</v>
      </c>
      <c r="CP9" s="32">
        <f t="shared" si="67"/>
        <v>10841.635862266385</v>
      </c>
      <c r="CQ9" s="32">
        <f t="shared" si="68"/>
        <v>8691.8432010904926</v>
      </c>
      <c r="CR9" s="32">
        <f t="shared" si="69"/>
        <v>6544.4175974105256</v>
      </c>
    </row>
    <row r="10" spans="1:96" x14ac:dyDescent="0.25">
      <c r="A10">
        <v>600004645</v>
      </c>
      <c r="B10" t="s">
        <v>304</v>
      </c>
      <c r="C10" t="s">
        <v>227</v>
      </c>
      <c r="D10" t="s">
        <v>38</v>
      </c>
      <c r="E10" t="s">
        <v>237</v>
      </c>
      <c r="F10" t="s">
        <v>238</v>
      </c>
      <c r="G10" t="s">
        <v>300</v>
      </c>
      <c r="H10" t="s">
        <v>697</v>
      </c>
      <c r="I10" s="32">
        <v>506.00000000000006</v>
      </c>
      <c r="J10" s="32"/>
      <c r="K10" s="32">
        <v>65577.600000000006</v>
      </c>
      <c r="L10" s="32">
        <v>35609.243516607596</v>
      </c>
      <c r="M10" s="32">
        <v>24822.956593959279</v>
      </c>
      <c r="N10" s="32">
        <v>24348.312662447046</v>
      </c>
      <c r="O10" s="32">
        <v>24785.526398646925</v>
      </c>
      <c r="P10" s="32">
        <v>24705.266455552013</v>
      </c>
      <c r="Q10" s="32">
        <v>24333.699061061907</v>
      </c>
      <c r="R10" s="32">
        <v>24758.013460302169</v>
      </c>
      <c r="S10" s="32">
        <v>24735.265103892143</v>
      </c>
      <c r="T10" s="32">
        <v>24695.033055409192</v>
      </c>
      <c r="U10" s="32">
        <v>24456.609725808637</v>
      </c>
      <c r="V10" s="32">
        <v>24850.229632158775</v>
      </c>
      <c r="W10" s="32">
        <v>24760.392215737884</v>
      </c>
      <c r="X10" s="32">
        <f>_xlfn.XLOOKUP(TEXT(A10,"0"),'Safety stock'!$A$2:$A$219,'Safety stock'!$B$2:$B$219,0,0)</f>
        <v>48</v>
      </c>
      <c r="Y10" s="32">
        <f>_xlfn.XLOOKUP(TEXT(A10,"0"),'Safety stock'!$A$2:$A$219,'Safety stock'!$F$2:$F$219,0,0)</f>
        <v>0</v>
      </c>
      <c r="Z10" s="32">
        <f>_xlfn.XLOOKUP(TEXT(A10,"0"),'Safety stock'!$A$2:$A$219,'Safety stock'!$E$2:$E$219,0,0)</f>
        <v>18.541666666666668</v>
      </c>
      <c r="AA10" s="32">
        <f>_xlfn.XLOOKUP(TEXT(A10,"0"),'Safety stock'!$A$2:$A$219,'Safety stock'!$G$2:$G$219,0,0)</f>
        <v>57.270833333333336</v>
      </c>
      <c r="AB10" s="32">
        <f t="shared" si="1"/>
        <v>24288.000000000004</v>
      </c>
      <c r="AC10" s="32">
        <f t="shared" si="2"/>
        <v>0</v>
      </c>
      <c r="AD10" s="32">
        <f t="shared" si="3"/>
        <v>9382.0833333333358</v>
      </c>
      <c r="AE10" s="32">
        <f t="shared" si="4"/>
        <v>28979.041666666672</v>
      </c>
      <c r="AF10" s="32">
        <f t="shared" si="5"/>
        <v>0</v>
      </c>
      <c r="AG10" s="32">
        <f t="shared" si="6"/>
        <v>0</v>
      </c>
      <c r="AH10" s="32">
        <f t="shared" si="7"/>
        <v>0</v>
      </c>
      <c r="AI10" s="32">
        <f t="shared" si="8"/>
        <v>0</v>
      </c>
      <c r="AJ10" s="32">
        <f t="shared" si="9"/>
        <v>0</v>
      </c>
      <c r="AK10" s="32">
        <f t="shared" si="10"/>
        <v>0</v>
      </c>
      <c r="AL10" s="32">
        <f t="shared" si="11"/>
        <v>0</v>
      </c>
      <c r="AM10" s="32">
        <f t="shared" si="12"/>
        <v>0</v>
      </c>
      <c r="AN10" s="32">
        <f t="shared" si="13"/>
        <v>0</v>
      </c>
      <c r="AO10" s="32">
        <f t="shared" si="14"/>
        <v>0</v>
      </c>
      <c r="AP10" s="32">
        <f t="shared" si="15"/>
        <v>0</v>
      </c>
      <c r="AQ10" s="32">
        <f t="shared" si="16"/>
        <v>0</v>
      </c>
      <c r="AR10" s="32">
        <f t="shared" si="17"/>
        <v>0</v>
      </c>
      <c r="AS10" s="32">
        <f t="shared" si="18"/>
        <v>24288.000000000004</v>
      </c>
      <c r="AT10" s="32">
        <f t="shared" si="19"/>
        <v>24288.000000000004</v>
      </c>
      <c r="AU10" s="32">
        <f t="shared" si="20"/>
        <v>24288.000000000004</v>
      </c>
      <c r="AV10" s="32">
        <f t="shared" si="21"/>
        <v>24288.000000000004</v>
      </c>
      <c r="AW10" s="32">
        <f t="shared" si="22"/>
        <v>24288.000000000004</v>
      </c>
      <c r="AX10" s="32">
        <f t="shared" si="23"/>
        <v>24288.000000000004</v>
      </c>
      <c r="AY10" s="32">
        <f t="shared" si="24"/>
        <v>24288.000000000004</v>
      </c>
      <c r="AZ10" s="32">
        <f t="shared" si="25"/>
        <v>24288.000000000004</v>
      </c>
      <c r="BA10" s="32">
        <f t="shared" si="26"/>
        <v>24288.000000000004</v>
      </c>
      <c r="BB10" s="32">
        <f t="shared" si="27"/>
        <v>24288.000000000004</v>
      </c>
      <c r="BC10" s="32">
        <f t="shared" si="28"/>
        <v>24288.000000000004</v>
      </c>
      <c r="BD10" s="32">
        <f t="shared" si="29"/>
        <v>24288.000000000004</v>
      </c>
      <c r="BE10" s="32">
        <f t="shared" si="30"/>
        <v>24288.000000000004</v>
      </c>
      <c r="BF10" s="32">
        <f t="shared" si="31"/>
        <v>0</v>
      </c>
      <c r="BG10" s="32">
        <f t="shared" si="32"/>
        <v>0</v>
      </c>
      <c r="BH10" s="32">
        <f t="shared" si="33"/>
        <v>0</v>
      </c>
      <c r="BI10" s="32">
        <f t="shared" si="34"/>
        <v>0</v>
      </c>
      <c r="BJ10" s="32">
        <f t="shared" si="35"/>
        <v>0</v>
      </c>
      <c r="BK10" s="32">
        <f t="shared" si="36"/>
        <v>0</v>
      </c>
      <c r="BL10" s="32">
        <f t="shared" si="37"/>
        <v>0</v>
      </c>
      <c r="BM10" s="32">
        <f t="shared" si="38"/>
        <v>0</v>
      </c>
      <c r="BN10" s="32">
        <f t="shared" si="39"/>
        <v>0</v>
      </c>
      <c r="BO10" s="32">
        <f t="shared" si="40"/>
        <v>0</v>
      </c>
      <c r="BP10" s="32">
        <f t="shared" si="41"/>
        <v>0</v>
      </c>
      <c r="BQ10" s="32">
        <f t="shared" si="42"/>
        <v>0</v>
      </c>
      <c r="BR10" s="32">
        <f t="shared" si="43"/>
        <v>0</v>
      </c>
      <c r="BS10" s="32">
        <f t="shared" si="44"/>
        <v>9382.0833333333358</v>
      </c>
      <c r="BT10" s="32">
        <f t="shared" si="45"/>
        <v>9382.0833333333358</v>
      </c>
      <c r="BU10" s="32">
        <f t="shared" si="46"/>
        <v>534.95659395927578</v>
      </c>
      <c r="BV10" s="32">
        <f t="shared" si="47"/>
        <v>60.312662447042385</v>
      </c>
      <c r="BW10" s="32">
        <f t="shared" si="48"/>
        <v>497.52639864692173</v>
      </c>
      <c r="BX10" s="32">
        <f t="shared" si="49"/>
        <v>417.26645555200957</v>
      </c>
      <c r="BY10" s="32">
        <f t="shared" si="50"/>
        <v>45.699061061903194</v>
      </c>
      <c r="BZ10" s="32">
        <f t="shared" si="51"/>
        <v>470.01346030216519</v>
      </c>
      <c r="CA10" s="32">
        <f t="shared" si="52"/>
        <v>447.26510389213945</v>
      </c>
      <c r="CB10" s="32">
        <f t="shared" si="53"/>
        <v>407.03305540918882</v>
      </c>
      <c r="CC10" s="32">
        <f t="shared" si="54"/>
        <v>168.60972580863381</v>
      </c>
      <c r="CD10" s="32">
        <f t="shared" si="55"/>
        <v>562.22963215877098</v>
      </c>
      <c r="CE10" s="32">
        <f t="shared" si="56"/>
        <v>472.39221573788018</v>
      </c>
      <c r="CF10" s="32">
        <f t="shared" si="57"/>
        <v>31907.516666666663</v>
      </c>
      <c r="CG10" s="32">
        <f t="shared" si="58"/>
        <v>1939.1601832742526</v>
      </c>
      <c r="CH10" s="32">
        <f t="shared" si="59"/>
        <v>0</v>
      </c>
      <c r="CI10" s="32">
        <f t="shared" si="60"/>
        <v>0</v>
      </c>
      <c r="CJ10" s="32">
        <f t="shared" si="61"/>
        <v>0</v>
      </c>
      <c r="CK10" s="32">
        <f t="shared" si="62"/>
        <v>0</v>
      </c>
      <c r="CL10" s="32">
        <f t="shared" si="63"/>
        <v>0</v>
      </c>
      <c r="CM10" s="32">
        <f t="shared" si="64"/>
        <v>0</v>
      </c>
      <c r="CN10" s="32">
        <f t="shared" si="65"/>
        <v>0</v>
      </c>
      <c r="CO10" s="32">
        <f t="shared" si="66"/>
        <v>0</v>
      </c>
      <c r="CP10" s="32">
        <f t="shared" si="67"/>
        <v>0</v>
      </c>
      <c r="CQ10" s="32">
        <f t="shared" si="68"/>
        <v>0</v>
      </c>
      <c r="CR10" s="32">
        <f t="shared" si="69"/>
        <v>0</v>
      </c>
    </row>
    <row r="11" spans="1:96" x14ac:dyDescent="0.25">
      <c r="A11">
        <v>600004742</v>
      </c>
      <c r="B11" t="s">
        <v>355</v>
      </c>
      <c r="C11" t="s">
        <v>211</v>
      </c>
      <c r="D11" t="s">
        <v>21</v>
      </c>
      <c r="E11" t="s">
        <v>328</v>
      </c>
      <c r="F11" t="s">
        <v>356</v>
      </c>
      <c r="G11" t="s">
        <v>355</v>
      </c>
      <c r="H11" t="s">
        <v>697</v>
      </c>
      <c r="I11" s="32">
        <v>668.17096475906715</v>
      </c>
      <c r="J11" s="32"/>
      <c r="K11" s="32">
        <v>32516.54</v>
      </c>
      <c r="L11" s="32">
        <v>2679.6737925725897</v>
      </c>
      <c r="M11" s="32">
        <v>2613.8160045957734</v>
      </c>
      <c r="N11" s="32">
        <v>2547.9582166189521</v>
      </c>
      <c r="O11" s="32">
        <v>2482.1004286421307</v>
      </c>
      <c r="P11" s="32">
        <v>2416.2426406653094</v>
      </c>
      <c r="Q11" s="32">
        <v>2350.3848526884881</v>
      </c>
      <c r="R11" s="32">
        <v>2284.5270647116668</v>
      </c>
      <c r="S11" s="32">
        <v>2302.190647329729</v>
      </c>
      <c r="T11" s="32">
        <v>2236.3328593529077</v>
      </c>
      <c r="U11" s="32">
        <v>2838.6460361351533</v>
      </c>
      <c r="V11" s="32">
        <v>2772.788248158332</v>
      </c>
      <c r="W11" s="32">
        <v>2706.9304601815106</v>
      </c>
      <c r="X11" s="32">
        <f>_xlfn.XLOOKUP(TEXT(A11,"0"),'Safety stock'!$A$2:$A$219,'Safety stock'!$B$2:$B$219,0,0)</f>
        <v>3.3358626230072965</v>
      </c>
      <c r="Y11" s="32">
        <f>_xlfn.XLOOKUP(TEXT(A11,"0"),'Safety stock'!$A$2:$A$219,'Safety stock'!$F$2:$F$219,0,0)</f>
        <v>0</v>
      </c>
      <c r="Z11" s="32">
        <f>_xlfn.XLOOKUP(TEXT(A11,"0"),'Safety stock'!$A$2:$A$219,'Safety stock'!$E$2:$E$219,0,0)</f>
        <v>0</v>
      </c>
      <c r="AA11" s="32">
        <f>_xlfn.XLOOKUP(TEXT(A11,"0"),'Safety stock'!$A$2:$A$219,'Safety stock'!$G$2:$G$219,0,0)</f>
        <v>3.3358626230072965</v>
      </c>
      <c r="AB11" s="32">
        <f t="shared" si="1"/>
        <v>2228.9265471184976</v>
      </c>
      <c r="AC11" s="32">
        <f t="shared" si="2"/>
        <v>0</v>
      </c>
      <c r="AD11" s="32">
        <f t="shared" si="3"/>
        <v>0</v>
      </c>
      <c r="AE11" s="32">
        <f t="shared" si="4"/>
        <v>2228.9265471184976</v>
      </c>
      <c r="AF11" s="32">
        <f t="shared" si="5"/>
        <v>0</v>
      </c>
      <c r="AG11" s="32">
        <f t="shared" si="6"/>
        <v>0</v>
      </c>
      <c r="AH11" s="32">
        <f t="shared" si="7"/>
        <v>0</v>
      </c>
      <c r="AI11" s="32">
        <f t="shared" si="8"/>
        <v>0</v>
      </c>
      <c r="AJ11" s="32">
        <f t="shared" si="9"/>
        <v>0</v>
      </c>
      <c r="AK11" s="32">
        <f t="shared" si="10"/>
        <v>0</v>
      </c>
      <c r="AL11" s="32">
        <f t="shared" si="11"/>
        <v>0</v>
      </c>
      <c r="AM11" s="32">
        <f t="shared" si="12"/>
        <v>0</v>
      </c>
      <c r="AN11" s="32">
        <f t="shared" si="13"/>
        <v>0</v>
      </c>
      <c r="AO11" s="32">
        <f t="shared" si="14"/>
        <v>0</v>
      </c>
      <c r="AP11" s="32">
        <f t="shared" si="15"/>
        <v>0</v>
      </c>
      <c r="AQ11" s="32">
        <f t="shared" si="16"/>
        <v>0</v>
      </c>
      <c r="AR11" s="32">
        <f t="shared" si="17"/>
        <v>0</v>
      </c>
      <c r="AS11" s="32">
        <f t="shared" si="18"/>
        <v>2228.9265471184976</v>
      </c>
      <c r="AT11" s="32">
        <f t="shared" si="19"/>
        <v>2228.9265471184976</v>
      </c>
      <c r="AU11" s="32">
        <f t="shared" si="20"/>
        <v>2228.9265471184976</v>
      </c>
      <c r="AV11" s="32">
        <f t="shared" si="21"/>
        <v>2228.9265471184976</v>
      </c>
      <c r="AW11" s="32">
        <f t="shared" si="22"/>
        <v>2228.9265471184976</v>
      </c>
      <c r="AX11" s="32">
        <f t="shared" si="23"/>
        <v>2228.9265471184976</v>
      </c>
      <c r="AY11" s="32">
        <f t="shared" si="24"/>
        <v>2228.9265471184976</v>
      </c>
      <c r="AZ11" s="32">
        <f t="shared" si="25"/>
        <v>2228.9265471184976</v>
      </c>
      <c r="BA11" s="32">
        <f t="shared" si="26"/>
        <v>2228.9265471184976</v>
      </c>
      <c r="BB11" s="32">
        <f t="shared" si="27"/>
        <v>2228.9265471184976</v>
      </c>
      <c r="BC11" s="32">
        <f t="shared" si="28"/>
        <v>2228.9265471184976</v>
      </c>
      <c r="BD11" s="32">
        <f t="shared" si="29"/>
        <v>2228.9265471184976</v>
      </c>
      <c r="BE11" s="32">
        <f t="shared" si="30"/>
        <v>2228.9265471184976</v>
      </c>
      <c r="BF11" s="32">
        <f t="shared" si="31"/>
        <v>0</v>
      </c>
      <c r="BG11" s="32">
        <f t="shared" si="32"/>
        <v>0</v>
      </c>
      <c r="BH11" s="32">
        <f t="shared" si="33"/>
        <v>0</v>
      </c>
      <c r="BI11" s="32">
        <f t="shared" si="34"/>
        <v>0</v>
      </c>
      <c r="BJ11" s="32">
        <f t="shared" si="35"/>
        <v>0</v>
      </c>
      <c r="BK11" s="32">
        <f t="shared" si="36"/>
        <v>0</v>
      </c>
      <c r="BL11" s="32">
        <f t="shared" si="37"/>
        <v>0</v>
      </c>
      <c r="BM11" s="32">
        <f t="shared" si="38"/>
        <v>0</v>
      </c>
      <c r="BN11" s="32">
        <f t="shared" si="39"/>
        <v>0</v>
      </c>
      <c r="BO11" s="32">
        <f t="shared" si="40"/>
        <v>0</v>
      </c>
      <c r="BP11" s="32">
        <f t="shared" si="41"/>
        <v>0</v>
      </c>
      <c r="BQ11" s="32">
        <f t="shared" si="42"/>
        <v>0</v>
      </c>
      <c r="BR11" s="32">
        <f t="shared" si="43"/>
        <v>0</v>
      </c>
      <c r="BS11" s="32">
        <f t="shared" si="44"/>
        <v>0</v>
      </c>
      <c r="BT11" s="32">
        <f t="shared" si="45"/>
        <v>0</v>
      </c>
      <c r="BU11" s="32">
        <f t="shared" si="46"/>
        <v>0</v>
      </c>
      <c r="BV11" s="32">
        <f t="shared" si="47"/>
        <v>0</v>
      </c>
      <c r="BW11" s="32">
        <f t="shared" si="48"/>
        <v>0</v>
      </c>
      <c r="BX11" s="32">
        <f t="shared" si="49"/>
        <v>0</v>
      </c>
      <c r="BY11" s="32">
        <f t="shared" si="50"/>
        <v>0</v>
      </c>
      <c r="BZ11" s="32">
        <f t="shared" si="51"/>
        <v>0</v>
      </c>
      <c r="CA11" s="32">
        <f t="shared" si="52"/>
        <v>0</v>
      </c>
      <c r="CB11" s="32">
        <f t="shared" si="53"/>
        <v>0</v>
      </c>
      <c r="CC11" s="32">
        <f t="shared" si="54"/>
        <v>0</v>
      </c>
      <c r="CD11" s="32">
        <f t="shared" si="55"/>
        <v>0</v>
      </c>
      <c r="CE11" s="32">
        <f t="shared" si="56"/>
        <v>0</v>
      </c>
      <c r="CF11" s="32">
        <f t="shared" si="57"/>
        <v>30287.613452881502</v>
      </c>
      <c r="CG11" s="32">
        <f t="shared" si="58"/>
        <v>450.74724545409208</v>
      </c>
      <c r="CH11" s="32">
        <f t="shared" si="59"/>
        <v>384.88945747727576</v>
      </c>
      <c r="CI11" s="32">
        <f t="shared" si="60"/>
        <v>319.03166950045443</v>
      </c>
      <c r="CJ11" s="32">
        <f t="shared" si="61"/>
        <v>253.1738815236331</v>
      </c>
      <c r="CK11" s="32">
        <f t="shared" si="62"/>
        <v>187.31609354681177</v>
      </c>
      <c r="CL11" s="32">
        <f t="shared" si="63"/>
        <v>121.45830556999044</v>
      </c>
      <c r="CM11" s="32">
        <f t="shared" si="64"/>
        <v>55.600517593169116</v>
      </c>
      <c r="CN11" s="32">
        <f t="shared" si="65"/>
        <v>73.26410021123138</v>
      </c>
      <c r="CO11" s="32">
        <f t="shared" si="66"/>
        <v>7.406312234410052</v>
      </c>
      <c r="CP11" s="32">
        <f t="shared" si="67"/>
        <v>609.71948901665564</v>
      </c>
      <c r="CQ11" s="32">
        <f t="shared" si="68"/>
        <v>543.86170103983432</v>
      </c>
      <c r="CR11" s="32">
        <f t="shared" si="69"/>
        <v>478.00391306301299</v>
      </c>
    </row>
    <row r="12" spans="1:96" x14ac:dyDescent="0.25">
      <c r="A12">
        <v>600010606</v>
      </c>
      <c r="B12" t="s">
        <v>441</v>
      </c>
      <c r="C12" t="s">
        <v>211</v>
      </c>
      <c r="D12" t="s">
        <v>21</v>
      </c>
      <c r="E12" t="s">
        <v>212</v>
      </c>
      <c r="F12" t="s">
        <v>442</v>
      </c>
      <c r="G12" t="s">
        <v>443</v>
      </c>
      <c r="H12" t="s">
        <v>697</v>
      </c>
      <c r="I12" s="32">
        <v>358.96000229158511</v>
      </c>
      <c r="J12" s="32"/>
      <c r="K12" s="32">
        <v>37594.239999999998</v>
      </c>
      <c r="L12" s="32">
        <v>12811.641441788965</v>
      </c>
      <c r="M12" s="32">
        <v>6048.8349986155008</v>
      </c>
      <c r="N12" s="32">
        <v>6134.9853991654845</v>
      </c>
      <c r="O12" s="32">
        <v>6120.6269990738238</v>
      </c>
      <c r="P12" s="32">
        <v>6106.268598982163</v>
      </c>
      <c r="Q12" s="32">
        <v>5962.6845980655271</v>
      </c>
      <c r="R12" s="32">
        <v>6077.5517987988314</v>
      </c>
      <c r="S12" s="32">
        <v>6192.4189995321367</v>
      </c>
      <c r="T12" s="32">
        <v>5948.3261979738563</v>
      </c>
      <c r="U12" s="32">
        <v>6192.4189995321367</v>
      </c>
      <c r="V12" s="32">
        <v>6020.1181984321793</v>
      </c>
      <c r="W12" s="32">
        <v>6134.9853991654845</v>
      </c>
      <c r="X12" s="32">
        <f>_xlfn.XLOOKUP(TEXT(A12,"0"),'Safety stock'!$A$2:$A$219,'Safety stock'!$B$2:$B$219,0,0)</f>
        <v>16.518833259225669</v>
      </c>
      <c r="Y12" s="32">
        <f>_xlfn.XLOOKUP(TEXT(A12,"0"),'Safety stock'!$A$2:$A$219,'Safety stock'!$F$2:$F$219,0,0)</f>
        <v>0</v>
      </c>
      <c r="Z12" s="32">
        <f>_xlfn.XLOOKUP(TEXT(A12,"0"),'Safety stock'!$A$2:$A$219,'Safety stock'!$E$2:$E$219,0,0)</f>
        <v>9.2750000000000004</v>
      </c>
      <c r="AA12" s="32">
        <f>_xlfn.XLOOKUP(TEXT(A12,"0"),'Safety stock'!$A$2:$A$219,'Safety stock'!$G$2:$G$219,0,0)</f>
        <v>21.156333259225669</v>
      </c>
      <c r="AB12" s="32">
        <f t="shared" si="1"/>
        <v>5929.6004245859585</v>
      </c>
      <c r="AC12" s="32">
        <f t="shared" si="2"/>
        <v>0</v>
      </c>
      <c r="AD12" s="32">
        <f t="shared" si="3"/>
        <v>3329.3540212544522</v>
      </c>
      <c r="AE12" s="32">
        <f t="shared" si="4"/>
        <v>7594.2774352131846</v>
      </c>
      <c r="AF12" s="32">
        <f t="shared" si="5"/>
        <v>0</v>
      </c>
      <c r="AG12" s="32">
        <f t="shared" si="6"/>
        <v>0</v>
      </c>
      <c r="AH12" s="32">
        <f t="shared" si="7"/>
        <v>0</v>
      </c>
      <c r="AI12" s="32">
        <f t="shared" si="8"/>
        <v>0</v>
      </c>
      <c r="AJ12" s="32">
        <f t="shared" si="9"/>
        <v>0</v>
      </c>
      <c r="AK12" s="32">
        <f t="shared" si="10"/>
        <v>0</v>
      </c>
      <c r="AL12" s="32">
        <f t="shared" si="11"/>
        <v>0</v>
      </c>
      <c r="AM12" s="32">
        <f t="shared" si="12"/>
        <v>0</v>
      </c>
      <c r="AN12" s="32">
        <f t="shared" si="13"/>
        <v>0</v>
      </c>
      <c r="AO12" s="32">
        <f t="shared" si="14"/>
        <v>0</v>
      </c>
      <c r="AP12" s="32">
        <f t="shared" si="15"/>
        <v>0</v>
      </c>
      <c r="AQ12" s="32">
        <f t="shared" si="16"/>
        <v>0</v>
      </c>
      <c r="AR12" s="32">
        <f t="shared" si="17"/>
        <v>0</v>
      </c>
      <c r="AS12" s="32">
        <f t="shared" si="18"/>
        <v>5929.6004245859585</v>
      </c>
      <c r="AT12" s="32">
        <f t="shared" si="19"/>
        <v>5929.6004245859585</v>
      </c>
      <c r="AU12" s="32">
        <f t="shared" si="20"/>
        <v>5929.6004245859585</v>
      </c>
      <c r="AV12" s="32">
        <f t="shared" si="21"/>
        <v>5929.6004245859585</v>
      </c>
      <c r="AW12" s="32">
        <f t="shared" si="22"/>
        <v>5929.6004245859585</v>
      </c>
      <c r="AX12" s="32">
        <f t="shared" si="23"/>
        <v>5929.6004245859585</v>
      </c>
      <c r="AY12" s="32">
        <f t="shared" si="24"/>
        <v>5929.6004245859585</v>
      </c>
      <c r="AZ12" s="32">
        <f t="shared" si="25"/>
        <v>5929.6004245859585</v>
      </c>
      <c r="BA12" s="32">
        <f t="shared" si="26"/>
        <v>5929.6004245859585</v>
      </c>
      <c r="BB12" s="32">
        <f t="shared" si="27"/>
        <v>5929.6004245859585</v>
      </c>
      <c r="BC12" s="32">
        <f t="shared" si="28"/>
        <v>5929.6004245859585</v>
      </c>
      <c r="BD12" s="32">
        <f t="shared" si="29"/>
        <v>5929.6004245859585</v>
      </c>
      <c r="BE12" s="32">
        <f t="shared" si="30"/>
        <v>5929.6004245859585</v>
      </c>
      <c r="BF12" s="32">
        <f t="shared" si="31"/>
        <v>0</v>
      </c>
      <c r="BG12" s="32">
        <f t="shared" si="32"/>
        <v>0</v>
      </c>
      <c r="BH12" s="32">
        <f t="shared" si="33"/>
        <v>0</v>
      </c>
      <c r="BI12" s="32">
        <f t="shared" si="34"/>
        <v>0</v>
      </c>
      <c r="BJ12" s="32">
        <f t="shared" si="35"/>
        <v>0</v>
      </c>
      <c r="BK12" s="32">
        <f t="shared" si="36"/>
        <v>0</v>
      </c>
      <c r="BL12" s="32">
        <f t="shared" si="37"/>
        <v>0</v>
      </c>
      <c r="BM12" s="32">
        <f t="shared" si="38"/>
        <v>0</v>
      </c>
      <c r="BN12" s="32">
        <f t="shared" si="39"/>
        <v>0</v>
      </c>
      <c r="BO12" s="32">
        <f t="shared" si="40"/>
        <v>0</v>
      </c>
      <c r="BP12" s="32">
        <f t="shared" si="41"/>
        <v>0</v>
      </c>
      <c r="BQ12" s="32">
        <f t="shared" si="42"/>
        <v>0</v>
      </c>
      <c r="BR12" s="32">
        <f t="shared" si="43"/>
        <v>0</v>
      </c>
      <c r="BS12" s="32">
        <f t="shared" si="44"/>
        <v>3329.3540212544522</v>
      </c>
      <c r="BT12" s="32">
        <f t="shared" si="45"/>
        <v>3329.3540212544522</v>
      </c>
      <c r="BU12" s="32">
        <f t="shared" si="46"/>
        <v>119.23457402954227</v>
      </c>
      <c r="BV12" s="32">
        <f t="shared" si="47"/>
        <v>205.38497457952599</v>
      </c>
      <c r="BW12" s="32">
        <f t="shared" si="48"/>
        <v>191.02657448786522</v>
      </c>
      <c r="BX12" s="32">
        <f t="shared" si="49"/>
        <v>176.66817439620445</v>
      </c>
      <c r="BY12" s="32">
        <f t="shared" si="50"/>
        <v>33.084173479568562</v>
      </c>
      <c r="BZ12" s="32">
        <f t="shared" si="51"/>
        <v>147.95137421287291</v>
      </c>
      <c r="CA12" s="32">
        <f t="shared" si="52"/>
        <v>262.81857494617816</v>
      </c>
      <c r="CB12" s="32">
        <f t="shared" si="53"/>
        <v>18.725773387897789</v>
      </c>
      <c r="CC12" s="32">
        <f t="shared" si="54"/>
        <v>262.81857494617816</v>
      </c>
      <c r="CD12" s="32">
        <f t="shared" si="55"/>
        <v>90.517773846220734</v>
      </c>
      <c r="CE12" s="32">
        <f t="shared" si="56"/>
        <v>205.38497457952599</v>
      </c>
      <c r="CF12" s="32">
        <f t="shared" si="57"/>
        <v>28335.285554159585</v>
      </c>
      <c r="CG12" s="32">
        <f t="shared" si="58"/>
        <v>3552.6869959485539</v>
      </c>
      <c r="CH12" s="32">
        <f t="shared" si="59"/>
        <v>0</v>
      </c>
      <c r="CI12" s="32">
        <f t="shared" si="60"/>
        <v>0</v>
      </c>
      <c r="CJ12" s="32">
        <f t="shared" si="61"/>
        <v>0</v>
      </c>
      <c r="CK12" s="32">
        <f t="shared" si="62"/>
        <v>0</v>
      </c>
      <c r="CL12" s="32">
        <f t="shared" si="63"/>
        <v>0</v>
      </c>
      <c r="CM12" s="32">
        <f t="shared" si="64"/>
        <v>0</v>
      </c>
      <c r="CN12" s="32">
        <f t="shared" si="65"/>
        <v>0</v>
      </c>
      <c r="CO12" s="32">
        <f t="shared" si="66"/>
        <v>0</v>
      </c>
      <c r="CP12" s="32">
        <f t="shared" si="67"/>
        <v>0</v>
      </c>
      <c r="CQ12" s="32">
        <f t="shared" si="68"/>
        <v>0</v>
      </c>
      <c r="CR12" s="32">
        <f t="shared" si="69"/>
        <v>0</v>
      </c>
    </row>
    <row r="13" spans="1:96" x14ac:dyDescent="0.25">
      <c r="A13">
        <v>300021028</v>
      </c>
      <c r="B13" t="s">
        <v>140</v>
      </c>
      <c r="C13" t="s">
        <v>102</v>
      </c>
      <c r="H13" t="s">
        <v>697</v>
      </c>
      <c r="I13" s="32">
        <v>13.054916956353805</v>
      </c>
      <c r="J13" s="32"/>
      <c r="K13" s="32">
        <v>33799.18</v>
      </c>
      <c r="L13" s="32">
        <v>31214.306442641948</v>
      </c>
      <c r="M13" s="32">
        <v>29243.013982232525</v>
      </c>
      <c r="N13" s="32">
        <v>27271.721521823099</v>
      </c>
      <c r="O13" s="32">
        <v>25313.48397837003</v>
      </c>
      <c r="P13" s="32">
        <v>23342.191517960604</v>
      </c>
      <c r="Q13" s="32">
        <v>21383.953974507534</v>
      </c>
      <c r="R13" s="32">
        <v>19425.716431054461</v>
      </c>
      <c r="S13" s="32">
        <v>17454.423970645039</v>
      </c>
      <c r="T13" s="32">
        <v>15496.186427191968</v>
      </c>
      <c r="U13" s="32">
        <v>13524.893966782542</v>
      </c>
      <c r="V13" s="32">
        <v>11566.656423329472</v>
      </c>
      <c r="W13" s="32">
        <v>9608.4188798764008</v>
      </c>
      <c r="X13" s="32">
        <f>_xlfn.XLOOKUP(TEXT(A13,"0"),'Safety stock'!$A$2:$A$219,'Safety stock'!$B$2:$B$219,0,0)</f>
        <v>306.90261877732337</v>
      </c>
      <c r="Y13" s="32">
        <f>_xlfn.XLOOKUP(TEXT(A13,"0"),'Safety stock'!$A$2:$A$219,'Safety stock'!$F$2:$F$219,0,0)</f>
        <v>0</v>
      </c>
      <c r="Z13" s="32">
        <f>_xlfn.XLOOKUP(TEXT(A13,"0"),'Safety stock'!$A$2:$A$219,'Safety stock'!$E$2:$E$219,0,0)</f>
        <v>114.33333333333333</v>
      </c>
      <c r="AA13" s="32">
        <f>_xlfn.XLOOKUP(TEXT(A13,"0"),'Safety stock'!$A$2:$A$219,'Safety stock'!$G$2:$G$219,0,0)</f>
        <v>364.06928544399005</v>
      </c>
      <c r="AB13" s="32">
        <f t="shared" si="1"/>
        <v>4006.5882018254665</v>
      </c>
      <c r="AC13" s="32">
        <f t="shared" si="2"/>
        <v>0</v>
      </c>
      <c r="AD13" s="32">
        <f t="shared" si="3"/>
        <v>1492.6121720097851</v>
      </c>
      <c r="AE13" s="32">
        <f t="shared" si="4"/>
        <v>4752.8942878303596</v>
      </c>
      <c r="AF13" s="32">
        <f t="shared" si="5"/>
        <v>0</v>
      </c>
      <c r="AG13" s="32">
        <f t="shared" si="6"/>
        <v>0</v>
      </c>
      <c r="AH13" s="32">
        <f t="shared" si="7"/>
        <v>0</v>
      </c>
      <c r="AI13" s="32">
        <f t="shared" si="8"/>
        <v>0</v>
      </c>
      <c r="AJ13" s="32">
        <f t="shared" si="9"/>
        <v>0</v>
      </c>
      <c r="AK13" s="32">
        <f t="shared" si="10"/>
        <v>0</v>
      </c>
      <c r="AL13" s="32">
        <f t="shared" si="11"/>
        <v>0</v>
      </c>
      <c r="AM13" s="32">
        <f t="shared" si="12"/>
        <v>0</v>
      </c>
      <c r="AN13" s="32">
        <f t="shared" si="13"/>
        <v>0</v>
      </c>
      <c r="AO13" s="32">
        <f t="shared" si="14"/>
        <v>0</v>
      </c>
      <c r="AP13" s="32">
        <f t="shared" si="15"/>
        <v>0</v>
      </c>
      <c r="AQ13" s="32">
        <f t="shared" si="16"/>
        <v>0</v>
      </c>
      <c r="AR13" s="32">
        <f t="shared" si="17"/>
        <v>0</v>
      </c>
      <c r="AS13" s="32">
        <f t="shared" si="18"/>
        <v>4006.5882018254665</v>
      </c>
      <c r="AT13" s="32">
        <f t="shared" si="19"/>
        <v>4006.5882018254665</v>
      </c>
      <c r="AU13" s="32">
        <f t="shared" si="20"/>
        <v>4006.5882018254665</v>
      </c>
      <c r="AV13" s="32">
        <f t="shared" si="21"/>
        <v>4006.5882018254665</v>
      </c>
      <c r="AW13" s="32">
        <f t="shared" si="22"/>
        <v>4006.5882018254665</v>
      </c>
      <c r="AX13" s="32">
        <f t="shared" si="23"/>
        <v>4006.5882018254665</v>
      </c>
      <c r="AY13" s="32">
        <f t="shared" si="24"/>
        <v>4006.5882018254665</v>
      </c>
      <c r="AZ13" s="32">
        <f t="shared" si="25"/>
        <v>4006.5882018254665</v>
      </c>
      <c r="BA13" s="32">
        <f t="shared" si="26"/>
        <v>4006.5882018254665</v>
      </c>
      <c r="BB13" s="32">
        <f t="shared" si="27"/>
        <v>4006.5882018254665</v>
      </c>
      <c r="BC13" s="32">
        <f t="shared" si="28"/>
        <v>4006.5882018254665</v>
      </c>
      <c r="BD13" s="32">
        <f t="shared" si="29"/>
        <v>4006.5882018254665</v>
      </c>
      <c r="BE13" s="32">
        <f t="shared" si="30"/>
        <v>4006.5882018254665</v>
      </c>
      <c r="BF13" s="32">
        <f t="shared" si="31"/>
        <v>0</v>
      </c>
      <c r="BG13" s="32">
        <f t="shared" si="32"/>
        <v>0</v>
      </c>
      <c r="BH13" s="32">
        <f t="shared" si="33"/>
        <v>0</v>
      </c>
      <c r="BI13" s="32">
        <f t="shared" si="34"/>
        <v>0</v>
      </c>
      <c r="BJ13" s="32">
        <f t="shared" si="35"/>
        <v>0</v>
      </c>
      <c r="BK13" s="32">
        <f t="shared" si="36"/>
        <v>0</v>
      </c>
      <c r="BL13" s="32">
        <f t="shared" si="37"/>
        <v>0</v>
      </c>
      <c r="BM13" s="32">
        <f t="shared" si="38"/>
        <v>0</v>
      </c>
      <c r="BN13" s="32">
        <f t="shared" si="39"/>
        <v>0</v>
      </c>
      <c r="BO13" s="32">
        <f t="shared" si="40"/>
        <v>0</v>
      </c>
      <c r="BP13" s="32">
        <f t="shared" si="41"/>
        <v>0</v>
      </c>
      <c r="BQ13" s="32">
        <f t="shared" si="42"/>
        <v>0</v>
      </c>
      <c r="BR13" s="32">
        <f t="shared" si="43"/>
        <v>0</v>
      </c>
      <c r="BS13" s="32">
        <f t="shared" si="44"/>
        <v>1492.6121720097851</v>
      </c>
      <c r="BT13" s="32">
        <f t="shared" si="45"/>
        <v>1492.6121720097851</v>
      </c>
      <c r="BU13" s="32">
        <f t="shared" si="46"/>
        <v>1492.6121720097851</v>
      </c>
      <c r="BV13" s="32">
        <f t="shared" si="47"/>
        <v>1492.6121720097851</v>
      </c>
      <c r="BW13" s="32">
        <f t="shared" si="48"/>
        <v>1492.6121720097851</v>
      </c>
      <c r="BX13" s="32">
        <f t="shared" si="49"/>
        <v>1492.6121720097851</v>
      </c>
      <c r="BY13" s="32">
        <f t="shared" si="50"/>
        <v>1492.6121720097851</v>
      </c>
      <c r="BZ13" s="32">
        <f t="shared" si="51"/>
        <v>1492.6121720097851</v>
      </c>
      <c r="CA13" s="32">
        <f t="shared" si="52"/>
        <v>1492.6121720097851</v>
      </c>
      <c r="CB13" s="32">
        <f t="shared" si="53"/>
        <v>1492.6121720097851</v>
      </c>
      <c r="CC13" s="32">
        <f t="shared" si="54"/>
        <v>1492.6121720097851</v>
      </c>
      <c r="CD13" s="32">
        <f t="shared" si="55"/>
        <v>1492.6121720097851</v>
      </c>
      <c r="CE13" s="32">
        <f t="shared" si="56"/>
        <v>1492.6121720097851</v>
      </c>
      <c r="CF13" s="32">
        <f t="shared" si="57"/>
        <v>28299.97962616475</v>
      </c>
      <c r="CG13" s="32">
        <f t="shared" si="58"/>
        <v>25715.106068806697</v>
      </c>
      <c r="CH13" s="32">
        <f t="shared" si="59"/>
        <v>23743.813608397275</v>
      </c>
      <c r="CI13" s="32">
        <f t="shared" si="60"/>
        <v>21772.521147987849</v>
      </c>
      <c r="CJ13" s="32">
        <f t="shared" si="61"/>
        <v>19814.283604534779</v>
      </c>
      <c r="CK13" s="32">
        <f t="shared" si="62"/>
        <v>17842.991144125353</v>
      </c>
      <c r="CL13" s="32">
        <f t="shared" si="63"/>
        <v>15884.753600672284</v>
      </c>
      <c r="CM13" s="32">
        <f t="shared" si="64"/>
        <v>13926.516057219211</v>
      </c>
      <c r="CN13" s="32">
        <f t="shared" si="65"/>
        <v>11955.223596809788</v>
      </c>
      <c r="CO13" s="32">
        <f t="shared" si="66"/>
        <v>9996.9860533567153</v>
      </c>
      <c r="CP13" s="32">
        <f t="shared" si="67"/>
        <v>8025.6935929472902</v>
      </c>
      <c r="CQ13" s="32">
        <f t="shared" si="68"/>
        <v>6067.4560494942207</v>
      </c>
      <c r="CR13" s="32">
        <f t="shared" si="69"/>
        <v>4109.2185060411493</v>
      </c>
    </row>
    <row r="14" spans="1:96" x14ac:dyDescent="0.25">
      <c r="A14">
        <v>600004440</v>
      </c>
      <c r="B14" t="s">
        <v>274</v>
      </c>
      <c r="C14" t="s">
        <v>211</v>
      </c>
      <c r="D14" t="s">
        <v>62</v>
      </c>
      <c r="E14" t="s">
        <v>216</v>
      </c>
      <c r="F14" t="s">
        <v>217</v>
      </c>
      <c r="G14" t="s">
        <v>275</v>
      </c>
      <c r="H14" t="s">
        <v>697</v>
      </c>
      <c r="I14" s="32">
        <v>81.530007320232002</v>
      </c>
      <c r="J14" s="32"/>
      <c r="K14" s="32">
        <v>144789.14000000001</v>
      </c>
      <c r="L14" s="32">
        <v>49098.675508601271</v>
      </c>
      <c r="M14" s="32">
        <v>49088.393236059463</v>
      </c>
      <c r="N14" s="32">
        <v>49163.661871435957</v>
      </c>
      <c r="O14" s="32">
        <v>49105.093321313609</v>
      </c>
      <c r="P14" s="32">
        <v>49138.035463158689</v>
      </c>
      <c r="Q14" s="32">
        <v>49111.31310466423</v>
      </c>
      <c r="R14" s="32">
        <v>49152.893186524139</v>
      </c>
      <c r="S14" s="32">
        <v>49097.601432096955</v>
      </c>
      <c r="T14" s="32">
        <v>49106.319217496741</v>
      </c>
      <c r="U14" s="32">
        <v>49133.165353113633</v>
      </c>
      <c r="V14" s="32">
        <v>49117.557040234795</v>
      </c>
      <c r="W14" s="32">
        <v>49091.800627303703</v>
      </c>
      <c r="X14" s="32">
        <f>_xlfn.XLOOKUP(TEXT(A14,"0"),'Safety stock'!$A$2:$A$219,'Safety stock'!$B$2:$B$219,0,0)</f>
        <v>602.01870936434</v>
      </c>
      <c r="Y14" s="32">
        <f>_xlfn.XLOOKUP(TEXT(A14,"0"),'Safety stock'!$A$2:$A$219,'Safety stock'!$F$2:$F$219,0,0)</f>
        <v>0</v>
      </c>
      <c r="Z14" s="32">
        <f>_xlfn.XLOOKUP(TEXT(A14,"0"),'Safety stock'!$A$2:$A$219,'Safety stock'!$E$2:$E$219,0,0)</f>
        <v>832.93750000000011</v>
      </c>
      <c r="AA14" s="32">
        <f>_xlfn.XLOOKUP(TEXT(A14,"0"),'Safety stock'!$A$2:$A$219,'Safety stock'!$G$2:$G$219,0,0)</f>
        <v>1018.4874593643401</v>
      </c>
      <c r="AB14" s="32">
        <f t="shared" si="1"/>
        <v>49082.58978139126</v>
      </c>
      <c r="AC14" s="32">
        <f t="shared" si="2"/>
        <v>0</v>
      </c>
      <c r="AD14" s="32">
        <f t="shared" si="3"/>
        <v>67909.400472295747</v>
      </c>
      <c r="AE14" s="32">
        <f t="shared" si="4"/>
        <v>83037.290017539141</v>
      </c>
      <c r="AF14" s="32">
        <f t="shared" si="5"/>
        <v>0</v>
      </c>
      <c r="AG14" s="32">
        <f t="shared" si="6"/>
        <v>0</v>
      </c>
      <c r="AH14" s="32">
        <f t="shared" si="7"/>
        <v>0</v>
      </c>
      <c r="AI14" s="32">
        <f t="shared" si="8"/>
        <v>0</v>
      </c>
      <c r="AJ14" s="32">
        <f t="shared" si="9"/>
        <v>0</v>
      </c>
      <c r="AK14" s="32">
        <f t="shared" si="10"/>
        <v>0</v>
      </c>
      <c r="AL14" s="32">
        <f t="shared" si="11"/>
        <v>0</v>
      </c>
      <c r="AM14" s="32">
        <f t="shared" si="12"/>
        <v>0</v>
      </c>
      <c r="AN14" s="32">
        <f t="shared" si="13"/>
        <v>0</v>
      </c>
      <c r="AO14" s="32">
        <f t="shared" si="14"/>
        <v>0</v>
      </c>
      <c r="AP14" s="32">
        <f t="shared" si="15"/>
        <v>0</v>
      </c>
      <c r="AQ14" s="32">
        <f t="shared" si="16"/>
        <v>0</v>
      </c>
      <c r="AR14" s="32">
        <f t="shared" si="17"/>
        <v>0</v>
      </c>
      <c r="AS14" s="32">
        <f t="shared" si="18"/>
        <v>49082.58978139126</v>
      </c>
      <c r="AT14" s="32">
        <f t="shared" si="19"/>
        <v>49082.58978139126</v>
      </c>
      <c r="AU14" s="32">
        <f t="shared" si="20"/>
        <v>49082.58978139126</v>
      </c>
      <c r="AV14" s="32">
        <f t="shared" si="21"/>
        <v>49082.58978139126</v>
      </c>
      <c r="AW14" s="32">
        <f t="shared" si="22"/>
        <v>49082.58978139126</v>
      </c>
      <c r="AX14" s="32">
        <f t="shared" si="23"/>
        <v>49082.58978139126</v>
      </c>
      <c r="AY14" s="32">
        <f t="shared" si="24"/>
        <v>49082.58978139126</v>
      </c>
      <c r="AZ14" s="32">
        <f t="shared" si="25"/>
        <v>49082.58978139126</v>
      </c>
      <c r="BA14" s="32">
        <f t="shared" si="26"/>
        <v>49082.58978139126</v>
      </c>
      <c r="BB14" s="32">
        <f t="shared" si="27"/>
        <v>49082.58978139126</v>
      </c>
      <c r="BC14" s="32">
        <f t="shared" si="28"/>
        <v>49082.58978139126</v>
      </c>
      <c r="BD14" s="32">
        <f t="shared" si="29"/>
        <v>49082.58978139126</v>
      </c>
      <c r="BE14" s="32">
        <f t="shared" si="30"/>
        <v>49082.58978139126</v>
      </c>
      <c r="BF14" s="32">
        <f t="shared" si="31"/>
        <v>0</v>
      </c>
      <c r="BG14" s="32">
        <f t="shared" si="32"/>
        <v>0</v>
      </c>
      <c r="BH14" s="32">
        <f t="shared" si="33"/>
        <v>0</v>
      </c>
      <c r="BI14" s="32">
        <f t="shared" si="34"/>
        <v>0</v>
      </c>
      <c r="BJ14" s="32">
        <f t="shared" si="35"/>
        <v>0</v>
      </c>
      <c r="BK14" s="32">
        <f t="shared" si="36"/>
        <v>0</v>
      </c>
      <c r="BL14" s="32">
        <f t="shared" si="37"/>
        <v>0</v>
      </c>
      <c r="BM14" s="32">
        <f t="shared" si="38"/>
        <v>0</v>
      </c>
      <c r="BN14" s="32">
        <f t="shared" si="39"/>
        <v>0</v>
      </c>
      <c r="BO14" s="32">
        <f t="shared" si="40"/>
        <v>0</v>
      </c>
      <c r="BP14" s="32">
        <f t="shared" si="41"/>
        <v>0</v>
      </c>
      <c r="BQ14" s="32">
        <f t="shared" si="42"/>
        <v>0</v>
      </c>
      <c r="BR14" s="32">
        <f t="shared" si="43"/>
        <v>0</v>
      </c>
      <c r="BS14" s="32">
        <f t="shared" si="44"/>
        <v>67909.400472295747</v>
      </c>
      <c r="BT14" s="32">
        <f t="shared" si="45"/>
        <v>16.0857272100111</v>
      </c>
      <c r="BU14" s="32">
        <f t="shared" si="46"/>
        <v>5.8034546682029031</v>
      </c>
      <c r="BV14" s="32">
        <f t="shared" si="47"/>
        <v>81.072090044697688</v>
      </c>
      <c r="BW14" s="32">
        <f t="shared" si="48"/>
        <v>22.503539922348864</v>
      </c>
      <c r="BX14" s="32">
        <f t="shared" si="49"/>
        <v>55.445681767429051</v>
      </c>
      <c r="BY14" s="32">
        <f t="shared" si="50"/>
        <v>28.723323272970447</v>
      </c>
      <c r="BZ14" s="32">
        <f t="shared" si="51"/>
        <v>70.303405132879561</v>
      </c>
      <c r="CA14" s="32">
        <f t="shared" si="52"/>
        <v>15.011650705695502</v>
      </c>
      <c r="CB14" s="32">
        <f t="shared" si="53"/>
        <v>23.729436105481</v>
      </c>
      <c r="CC14" s="32">
        <f t="shared" si="54"/>
        <v>50.575571722372842</v>
      </c>
      <c r="CD14" s="32">
        <f t="shared" si="55"/>
        <v>34.967258843535092</v>
      </c>
      <c r="CE14" s="32">
        <f t="shared" si="56"/>
        <v>9.2108459124428919</v>
      </c>
      <c r="CF14" s="32">
        <f t="shared" si="57"/>
        <v>27797.149746313007</v>
      </c>
      <c r="CG14" s="32">
        <f t="shared" si="58"/>
        <v>0</v>
      </c>
      <c r="CH14" s="32">
        <f t="shared" si="59"/>
        <v>0</v>
      </c>
      <c r="CI14" s="32">
        <f t="shared" si="60"/>
        <v>0</v>
      </c>
      <c r="CJ14" s="32">
        <f t="shared" si="61"/>
        <v>0</v>
      </c>
      <c r="CK14" s="32">
        <f t="shared" si="62"/>
        <v>0</v>
      </c>
      <c r="CL14" s="32">
        <f t="shared" si="63"/>
        <v>0</v>
      </c>
      <c r="CM14" s="32">
        <f t="shared" si="64"/>
        <v>0</v>
      </c>
      <c r="CN14" s="32">
        <f t="shared" si="65"/>
        <v>0</v>
      </c>
      <c r="CO14" s="32">
        <f t="shared" si="66"/>
        <v>0</v>
      </c>
      <c r="CP14" s="32">
        <f t="shared" si="67"/>
        <v>0</v>
      </c>
      <c r="CQ14" s="32">
        <f t="shared" si="68"/>
        <v>0</v>
      </c>
      <c r="CR14" s="32">
        <f t="shared" si="69"/>
        <v>0</v>
      </c>
    </row>
    <row r="15" spans="1:96" x14ac:dyDescent="0.25">
      <c r="A15">
        <v>500000936</v>
      </c>
      <c r="B15" t="s">
        <v>178</v>
      </c>
      <c r="C15" t="s">
        <v>170</v>
      </c>
      <c r="D15" t="s">
        <v>43</v>
      </c>
      <c r="H15" t="s">
        <v>697</v>
      </c>
      <c r="I15" s="32">
        <v>8.5200042822287312</v>
      </c>
      <c r="J15" s="32"/>
      <c r="K15" s="32">
        <v>326456.71000000002</v>
      </c>
      <c r="L15" s="32">
        <v>313870.95967429178</v>
      </c>
      <c r="M15" s="32">
        <v>300947.81717900722</v>
      </c>
      <c r="N15" s="32">
        <v>299002.70020137436</v>
      </c>
      <c r="O15" s="32">
        <v>299003.55220180261</v>
      </c>
      <c r="P15" s="32">
        <v>299004.4042022308</v>
      </c>
      <c r="Q15" s="32">
        <v>299006.10820308723</v>
      </c>
      <c r="R15" s="32">
        <v>299009.51620480011</v>
      </c>
      <c r="S15" s="32">
        <v>299004.4042022308</v>
      </c>
      <c r="T15" s="32">
        <v>299009.51620480011</v>
      </c>
      <c r="U15" s="32">
        <v>299010.36820522835</v>
      </c>
      <c r="V15" s="32">
        <v>299002.7002013743</v>
      </c>
      <c r="W15" s="32">
        <v>299007.81220394361</v>
      </c>
      <c r="X15" s="32">
        <f>_xlfn.XLOOKUP(TEXT(A15,"0"),'Safety stock'!$A$2:$A$219,'Safety stock'!$B$2:$B$219,0,0)</f>
        <v>2094.1650830120388</v>
      </c>
      <c r="Y15" s="32">
        <f>_xlfn.XLOOKUP(TEXT(A15,"0"),'Safety stock'!$A$2:$A$219,'Safety stock'!$F$2:$F$219,0,0)</f>
        <v>33000</v>
      </c>
      <c r="Z15" s="32">
        <f>_xlfn.XLOOKUP(TEXT(A15,"0"),'Safety stock'!$A$2:$A$219,'Safety stock'!$E$2:$E$219,0,0)</f>
        <v>300</v>
      </c>
      <c r="AA15" s="32">
        <f>_xlfn.XLOOKUP(TEXT(A15,"0"),'Safety stock'!$A$2:$A$219,'Safety stock'!$G$2:$G$219,0,0)</f>
        <v>35244.165083012042</v>
      </c>
      <c r="AB15" s="32">
        <f t="shared" si="1"/>
        <v>17842.295474956456</v>
      </c>
      <c r="AC15" s="32">
        <f t="shared" si="2"/>
        <v>281160.14131354814</v>
      </c>
      <c r="AD15" s="32">
        <f t="shared" si="3"/>
        <v>2556.0012846686195</v>
      </c>
      <c r="AE15" s="32">
        <f t="shared" si="4"/>
        <v>300280.43743083894</v>
      </c>
      <c r="AF15" s="32">
        <f t="shared" si="5"/>
        <v>0</v>
      </c>
      <c r="AG15" s="32">
        <f t="shared" si="6"/>
        <v>0</v>
      </c>
      <c r="AH15" s="32">
        <f t="shared" si="7"/>
        <v>0</v>
      </c>
      <c r="AI15" s="32">
        <f t="shared" si="8"/>
        <v>0</v>
      </c>
      <c r="AJ15" s="32">
        <f t="shared" si="9"/>
        <v>0</v>
      </c>
      <c r="AK15" s="32">
        <f t="shared" si="10"/>
        <v>0</v>
      </c>
      <c r="AL15" s="32">
        <f t="shared" si="11"/>
        <v>0</v>
      </c>
      <c r="AM15" s="32">
        <f t="shared" si="12"/>
        <v>0</v>
      </c>
      <c r="AN15" s="32">
        <f t="shared" si="13"/>
        <v>0</v>
      </c>
      <c r="AO15" s="32">
        <f t="shared" si="14"/>
        <v>0</v>
      </c>
      <c r="AP15" s="32">
        <f t="shared" si="15"/>
        <v>0</v>
      </c>
      <c r="AQ15" s="32">
        <f t="shared" si="16"/>
        <v>0</v>
      </c>
      <c r="AR15" s="32">
        <f t="shared" si="17"/>
        <v>0</v>
      </c>
      <c r="AS15" s="32">
        <f t="shared" si="18"/>
        <v>17842.295474956456</v>
      </c>
      <c r="AT15" s="32">
        <f t="shared" si="19"/>
        <v>17842.295474956456</v>
      </c>
      <c r="AU15" s="32">
        <f t="shared" si="20"/>
        <v>17842.295474956456</v>
      </c>
      <c r="AV15" s="32">
        <f t="shared" si="21"/>
        <v>17842.295474956456</v>
      </c>
      <c r="AW15" s="32">
        <f t="shared" si="22"/>
        <v>17842.295474956456</v>
      </c>
      <c r="AX15" s="32">
        <f t="shared" si="23"/>
        <v>17842.295474956456</v>
      </c>
      <c r="AY15" s="32">
        <f t="shared" si="24"/>
        <v>17842.295474956456</v>
      </c>
      <c r="AZ15" s="32">
        <f t="shared" si="25"/>
        <v>17842.295474956456</v>
      </c>
      <c r="BA15" s="32">
        <f t="shared" si="26"/>
        <v>17842.295474956456</v>
      </c>
      <c r="BB15" s="32">
        <f t="shared" si="27"/>
        <v>17842.295474956456</v>
      </c>
      <c r="BC15" s="32">
        <f t="shared" si="28"/>
        <v>17842.295474956456</v>
      </c>
      <c r="BD15" s="32">
        <f t="shared" si="29"/>
        <v>17842.295474956456</v>
      </c>
      <c r="BE15" s="32">
        <f t="shared" si="30"/>
        <v>17842.295474956456</v>
      </c>
      <c r="BF15" s="32">
        <f t="shared" si="31"/>
        <v>281160.14131354814</v>
      </c>
      <c r="BG15" s="32">
        <f t="shared" si="32"/>
        <v>281160.14131354814</v>
      </c>
      <c r="BH15" s="32">
        <f t="shared" si="33"/>
        <v>281160.14131354814</v>
      </c>
      <c r="BI15" s="32">
        <f t="shared" si="34"/>
        <v>281160.14131354814</v>
      </c>
      <c r="BJ15" s="32">
        <f t="shared" si="35"/>
        <v>281160.14131354814</v>
      </c>
      <c r="BK15" s="32">
        <f t="shared" si="36"/>
        <v>281160.14131354814</v>
      </c>
      <c r="BL15" s="32">
        <f t="shared" si="37"/>
        <v>281160.14131354814</v>
      </c>
      <c r="BM15" s="32">
        <f t="shared" si="38"/>
        <v>281160.14131354814</v>
      </c>
      <c r="BN15" s="32">
        <f t="shared" si="39"/>
        <v>281160.14131354814</v>
      </c>
      <c r="BO15" s="32">
        <f t="shared" si="40"/>
        <v>281160.14131354814</v>
      </c>
      <c r="BP15" s="32">
        <f t="shared" si="41"/>
        <v>281160.14131354814</v>
      </c>
      <c r="BQ15" s="32">
        <f t="shared" si="42"/>
        <v>281160.14131354814</v>
      </c>
      <c r="BR15" s="32">
        <f t="shared" si="43"/>
        <v>281160.14131354814</v>
      </c>
      <c r="BS15" s="32">
        <f t="shared" si="44"/>
        <v>2556.0012846686195</v>
      </c>
      <c r="BT15" s="32">
        <f t="shared" si="45"/>
        <v>2556.0012846686195</v>
      </c>
      <c r="BU15" s="32">
        <f t="shared" si="46"/>
        <v>1945.3803905026289</v>
      </c>
      <c r="BV15" s="32">
        <f t="shared" si="47"/>
        <v>0.26341286976821721</v>
      </c>
      <c r="BW15" s="32">
        <f t="shared" si="48"/>
        <v>1.1154132980154827</v>
      </c>
      <c r="BX15" s="32">
        <f t="shared" si="49"/>
        <v>1.9674137262045406</v>
      </c>
      <c r="BY15" s="32">
        <f t="shared" si="50"/>
        <v>3.671414582640864</v>
      </c>
      <c r="BZ15" s="32">
        <f t="shared" si="51"/>
        <v>7.0794162955135107</v>
      </c>
      <c r="CA15" s="32">
        <f t="shared" si="52"/>
        <v>1.9674137262045406</v>
      </c>
      <c r="CB15" s="32">
        <f t="shared" si="53"/>
        <v>7.0794162955135107</v>
      </c>
      <c r="CC15" s="32">
        <f t="shared" si="54"/>
        <v>7.9314167237607762</v>
      </c>
      <c r="CD15" s="32">
        <f t="shared" si="55"/>
        <v>0.26341286971000955</v>
      </c>
      <c r="CE15" s="32">
        <f t="shared" si="56"/>
        <v>5.3754154390189797</v>
      </c>
      <c r="CF15" s="32">
        <f t="shared" si="57"/>
        <v>24898.271926826797</v>
      </c>
      <c r="CG15" s="32">
        <f t="shared" si="58"/>
        <v>12312.521601118555</v>
      </c>
      <c r="CH15" s="32">
        <f t="shared" si="59"/>
        <v>0</v>
      </c>
      <c r="CI15" s="32">
        <f t="shared" si="60"/>
        <v>0</v>
      </c>
      <c r="CJ15" s="32">
        <f t="shared" si="61"/>
        <v>0</v>
      </c>
      <c r="CK15" s="32">
        <f t="shared" si="62"/>
        <v>0</v>
      </c>
      <c r="CL15" s="32">
        <f t="shared" si="63"/>
        <v>0</v>
      </c>
      <c r="CM15" s="32">
        <f t="shared" si="64"/>
        <v>0</v>
      </c>
      <c r="CN15" s="32">
        <f t="shared" si="65"/>
        <v>0</v>
      </c>
      <c r="CO15" s="32">
        <f t="shared" si="66"/>
        <v>0</v>
      </c>
      <c r="CP15" s="32">
        <f t="shared" si="67"/>
        <v>0</v>
      </c>
      <c r="CQ15" s="32">
        <f t="shared" si="68"/>
        <v>0</v>
      </c>
      <c r="CR15" s="32">
        <f t="shared" si="69"/>
        <v>0</v>
      </c>
    </row>
    <row r="16" spans="1:96" x14ac:dyDescent="0.25">
      <c r="A16">
        <v>300020993</v>
      </c>
      <c r="B16" t="s">
        <v>132</v>
      </c>
      <c r="C16" t="s">
        <v>102</v>
      </c>
      <c r="H16" t="s">
        <v>697</v>
      </c>
      <c r="I16" s="32">
        <v>0.45</v>
      </c>
      <c r="J16" s="32"/>
      <c r="K16" s="32">
        <v>26515.8</v>
      </c>
      <c r="L16" s="32">
        <v>25795.8</v>
      </c>
      <c r="M16" s="32">
        <v>25219.8</v>
      </c>
      <c r="N16" s="32">
        <v>24586.2</v>
      </c>
      <c r="O16" s="32">
        <v>23981.4</v>
      </c>
      <c r="P16" s="32">
        <v>23376.600000000002</v>
      </c>
      <c r="Q16" s="32">
        <v>22743</v>
      </c>
      <c r="R16" s="32">
        <v>22138.2</v>
      </c>
      <c r="S16" s="32">
        <v>21533.4</v>
      </c>
      <c r="T16" s="32">
        <v>20899.8</v>
      </c>
      <c r="U16" s="32">
        <v>20295</v>
      </c>
      <c r="V16" s="32">
        <v>19661.400000000001</v>
      </c>
      <c r="W16" s="32">
        <v>18999</v>
      </c>
      <c r="X16" s="32">
        <f>_xlfn.XLOOKUP(TEXT(A16,"0"),'Safety stock'!$A$2:$A$219,'Safety stock'!$B$2:$B$219,0,0)</f>
        <v>3048.4262439395584</v>
      </c>
      <c r="Y16" s="32">
        <f>_xlfn.XLOOKUP(TEXT(A16,"0"),'Safety stock'!$A$2:$A$219,'Safety stock'!$F$2:$F$219,0,0)</f>
        <v>0</v>
      </c>
      <c r="Z16" s="32">
        <f>_xlfn.XLOOKUP(TEXT(A16,"0"),'Safety stock'!$A$2:$A$219,'Safety stock'!$E$2:$E$219,0,0)</f>
        <v>666.66666666666663</v>
      </c>
      <c r="AA16" s="32">
        <f>_xlfn.XLOOKUP(TEXT(A16,"0"),'Safety stock'!$A$2:$A$219,'Safety stock'!$G$2:$G$219,0,0)</f>
        <v>3381.7595772728919</v>
      </c>
      <c r="AB16" s="32">
        <f t="shared" si="1"/>
        <v>1371.7918097728013</v>
      </c>
      <c r="AC16" s="32">
        <f t="shared" si="2"/>
        <v>0</v>
      </c>
      <c r="AD16" s="32">
        <f t="shared" si="3"/>
        <v>300</v>
      </c>
      <c r="AE16" s="32">
        <f t="shared" si="4"/>
        <v>1521.7918097728013</v>
      </c>
      <c r="AF16" s="32">
        <f t="shared" si="5"/>
        <v>0</v>
      </c>
      <c r="AG16" s="32">
        <f t="shared" si="6"/>
        <v>0</v>
      </c>
      <c r="AH16" s="32">
        <f t="shared" si="7"/>
        <v>0</v>
      </c>
      <c r="AI16" s="32">
        <f t="shared" si="8"/>
        <v>0</v>
      </c>
      <c r="AJ16" s="32">
        <f t="shared" si="9"/>
        <v>0</v>
      </c>
      <c r="AK16" s="32">
        <f t="shared" si="10"/>
        <v>0</v>
      </c>
      <c r="AL16" s="32">
        <f t="shared" si="11"/>
        <v>0</v>
      </c>
      <c r="AM16" s="32">
        <f t="shared" si="12"/>
        <v>0</v>
      </c>
      <c r="AN16" s="32">
        <f t="shared" si="13"/>
        <v>0</v>
      </c>
      <c r="AO16" s="32">
        <f t="shared" si="14"/>
        <v>0</v>
      </c>
      <c r="AP16" s="32">
        <f t="shared" si="15"/>
        <v>0</v>
      </c>
      <c r="AQ16" s="32">
        <f t="shared" si="16"/>
        <v>0</v>
      </c>
      <c r="AR16" s="32">
        <f t="shared" si="17"/>
        <v>0</v>
      </c>
      <c r="AS16" s="32">
        <f t="shared" si="18"/>
        <v>1371.7918097728013</v>
      </c>
      <c r="AT16" s="32">
        <f t="shared" si="19"/>
        <v>1371.7918097728013</v>
      </c>
      <c r="AU16" s="32">
        <f t="shared" si="20"/>
        <v>1371.7918097728013</v>
      </c>
      <c r="AV16" s="32">
        <f t="shared" si="21"/>
        <v>1371.7918097728013</v>
      </c>
      <c r="AW16" s="32">
        <f t="shared" si="22"/>
        <v>1371.7918097728013</v>
      </c>
      <c r="AX16" s="32">
        <f t="shared" si="23"/>
        <v>1371.7918097728013</v>
      </c>
      <c r="AY16" s="32">
        <f t="shared" si="24"/>
        <v>1371.7918097728013</v>
      </c>
      <c r="AZ16" s="32">
        <f t="shared" si="25"/>
        <v>1371.7918097728013</v>
      </c>
      <c r="BA16" s="32">
        <f t="shared" si="26"/>
        <v>1371.7918097728013</v>
      </c>
      <c r="BB16" s="32">
        <f t="shared" si="27"/>
        <v>1371.7918097728013</v>
      </c>
      <c r="BC16" s="32">
        <f t="shared" si="28"/>
        <v>1371.7918097728013</v>
      </c>
      <c r="BD16" s="32">
        <f t="shared" si="29"/>
        <v>1371.7918097728013</v>
      </c>
      <c r="BE16" s="32">
        <f t="shared" si="30"/>
        <v>1371.7918097728013</v>
      </c>
      <c r="BF16" s="32">
        <f t="shared" si="31"/>
        <v>0</v>
      </c>
      <c r="BG16" s="32">
        <f t="shared" si="32"/>
        <v>0</v>
      </c>
      <c r="BH16" s="32">
        <f t="shared" si="33"/>
        <v>0</v>
      </c>
      <c r="BI16" s="32">
        <f t="shared" si="34"/>
        <v>0</v>
      </c>
      <c r="BJ16" s="32">
        <f t="shared" si="35"/>
        <v>0</v>
      </c>
      <c r="BK16" s="32">
        <f t="shared" si="36"/>
        <v>0</v>
      </c>
      <c r="BL16" s="32">
        <f t="shared" si="37"/>
        <v>0</v>
      </c>
      <c r="BM16" s="32">
        <f t="shared" si="38"/>
        <v>0</v>
      </c>
      <c r="BN16" s="32">
        <f t="shared" si="39"/>
        <v>0</v>
      </c>
      <c r="BO16" s="32">
        <f t="shared" si="40"/>
        <v>0</v>
      </c>
      <c r="BP16" s="32">
        <f t="shared" si="41"/>
        <v>0</v>
      </c>
      <c r="BQ16" s="32">
        <f t="shared" si="42"/>
        <v>0</v>
      </c>
      <c r="BR16" s="32">
        <f t="shared" si="43"/>
        <v>0</v>
      </c>
      <c r="BS16" s="32">
        <f t="shared" si="44"/>
        <v>300</v>
      </c>
      <c r="BT16" s="32">
        <f t="shared" si="45"/>
        <v>300</v>
      </c>
      <c r="BU16" s="32">
        <f t="shared" si="46"/>
        <v>300</v>
      </c>
      <c r="BV16" s="32">
        <f t="shared" si="47"/>
        <v>300</v>
      </c>
      <c r="BW16" s="32">
        <f t="shared" si="48"/>
        <v>300</v>
      </c>
      <c r="BX16" s="32">
        <f t="shared" si="49"/>
        <v>300</v>
      </c>
      <c r="BY16" s="32">
        <f t="shared" si="50"/>
        <v>300</v>
      </c>
      <c r="BZ16" s="32">
        <f t="shared" si="51"/>
        <v>300</v>
      </c>
      <c r="CA16" s="32">
        <f t="shared" si="52"/>
        <v>300</v>
      </c>
      <c r="CB16" s="32">
        <f t="shared" si="53"/>
        <v>300</v>
      </c>
      <c r="CC16" s="32">
        <f t="shared" si="54"/>
        <v>300</v>
      </c>
      <c r="CD16" s="32">
        <f t="shared" si="55"/>
        <v>300</v>
      </c>
      <c r="CE16" s="32">
        <f t="shared" si="56"/>
        <v>300</v>
      </c>
      <c r="CF16" s="32">
        <f t="shared" si="57"/>
        <v>24844.0081902272</v>
      </c>
      <c r="CG16" s="32">
        <f t="shared" si="58"/>
        <v>24124.0081902272</v>
      </c>
      <c r="CH16" s="32">
        <f t="shared" si="59"/>
        <v>23548.0081902272</v>
      </c>
      <c r="CI16" s="32">
        <f t="shared" si="60"/>
        <v>22914.408190227201</v>
      </c>
      <c r="CJ16" s="32">
        <f t="shared" si="61"/>
        <v>22309.608190227202</v>
      </c>
      <c r="CK16" s="32">
        <f t="shared" si="62"/>
        <v>21704.808190227202</v>
      </c>
      <c r="CL16" s="32">
        <f t="shared" si="63"/>
        <v>21071.2081902272</v>
      </c>
      <c r="CM16" s="32">
        <f t="shared" si="64"/>
        <v>20466.408190227201</v>
      </c>
      <c r="CN16" s="32">
        <f t="shared" si="65"/>
        <v>19861.608190227202</v>
      </c>
      <c r="CO16" s="32">
        <f t="shared" si="66"/>
        <v>19228.0081902272</v>
      </c>
      <c r="CP16" s="32">
        <f t="shared" si="67"/>
        <v>18623.2081902272</v>
      </c>
      <c r="CQ16" s="32">
        <f t="shared" si="68"/>
        <v>17989.608190227202</v>
      </c>
      <c r="CR16" s="32">
        <f t="shared" si="69"/>
        <v>17327.2081902272</v>
      </c>
    </row>
    <row r="17" spans="1:96" x14ac:dyDescent="0.25">
      <c r="A17">
        <v>150000553</v>
      </c>
      <c r="B17" t="s">
        <v>73</v>
      </c>
      <c r="C17" t="s">
        <v>20</v>
      </c>
      <c r="D17" t="s">
        <v>62</v>
      </c>
      <c r="H17" t="s">
        <v>697</v>
      </c>
      <c r="I17" s="32">
        <v>15.666847063031513</v>
      </c>
      <c r="J17" s="32"/>
      <c r="K17" s="32">
        <v>46955.17</v>
      </c>
      <c r="L17" s="32">
        <v>27738.763732132749</v>
      </c>
      <c r="M17" s="32">
        <v>23109.899766277711</v>
      </c>
      <c r="N17" s="32">
        <v>22893.415273560742</v>
      </c>
      <c r="O17" s="32">
        <v>22847.809081760257</v>
      </c>
      <c r="P17" s="32">
        <v>22865.684954259177</v>
      </c>
      <c r="Q17" s="32">
        <v>22824.825817118792</v>
      </c>
      <c r="R17" s="32">
        <v>23192.338715523387</v>
      </c>
      <c r="S17" s="32">
        <v>22748.199268133503</v>
      </c>
      <c r="T17" s="32">
        <v>22768.049163362364</v>
      </c>
      <c r="U17" s="32">
        <v>23205.859204538778</v>
      </c>
      <c r="V17" s="32">
        <v>23170.358129093947</v>
      </c>
      <c r="W17" s="32">
        <v>22751.59897394618</v>
      </c>
      <c r="X17" s="32">
        <f>_xlfn.XLOOKUP(TEXT(A17,"0"),'Safety stock'!$A$2:$A$219,'Safety stock'!$B$2:$B$219,0,0)</f>
        <v>907.63722280184038</v>
      </c>
      <c r="Y17" s="32">
        <f>_xlfn.XLOOKUP(TEXT(A17,"0"),'Safety stock'!$A$2:$A$219,'Safety stock'!$F$2:$F$219,0,0)</f>
        <v>544</v>
      </c>
      <c r="Z17" s="32">
        <f>_xlfn.XLOOKUP(TEXT(A17,"0"),'Safety stock'!$A$2:$A$219,'Safety stock'!$E$2:$E$219,0,0)</f>
        <v>30</v>
      </c>
      <c r="AA17" s="32">
        <f>_xlfn.XLOOKUP(TEXT(A17,"0"),'Safety stock'!$A$2:$A$219,'Safety stock'!$G$2:$G$219,0,0)</f>
        <v>1466.6372228018404</v>
      </c>
      <c r="AB17" s="32">
        <f t="shared" si="1"/>
        <v>14219.813558351092</v>
      </c>
      <c r="AC17" s="32">
        <f t="shared" si="2"/>
        <v>8522.7648022891426</v>
      </c>
      <c r="AD17" s="32">
        <f t="shared" si="3"/>
        <v>470.00541189094537</v>
      </c>
      <c r="AE17" s="32">
        <f t="shared" si="4"/>
        <v>22977.581066585706</v>
      </c>
      <c r="AF17" s="32">
        <f t="shared" si="5"/>
        <v>0</v>
      </c>
      <c r="AG17" s="32">
        <f t="shared" si="6"/>
        <v>0</v>
      </c>
      <c r="AH17" s="32">
        <f t="shared" si="7"/>
        <v>0</v>
      </c>
      <c r="AI17" s="32">
        <f t="shared" si="8"/>
        <v>0</v>
      </c>
      <c r="AJ17" s="32">
        <f t="shared" si="9"/>
        <v>0</v>
      </c>
      <c r="AK17" s="32">
        <f t="shared" si="10"/>
        <v>0</v>
      </c>
      <c r="AL17" s="32">
        <f t="shared" si="11"/>
        <v>0</v>
      </c>
      <c r="AM17" s="32">
        <f t="shared" si="12"/>
        <v>0</v>
      </c>
      <c r="AN17" s="32">
        <f t="shared" si="13"/>
        <v>0</v>
      </c>
      <c r="AO17" s="32">
        <f t="shared" si="14"/>
        <v>0</v>
      </c>
      <c r="AP17" s="32">
        <f t="shared" si="15"/>
        <v>0</v>
      </c>
      <c r="AQ17" s="32">
        <f t="shared" si="16"/>
        <v>0</v>
      </c>
      <c r="AR17" s="32">
        <f t="shared" si="17"/>
        <v>0</v>
      </c>
      <c r="AS17" s="32">
        <f t="shared" si="18"/>
        <v>14219.813558351092</v>
      </c>
      <c r="AT17" s="32">
        <f t="shared" si="19"/>
        <v>14219.813558351092</v>
      </c>
      <c r="AU17" s="32">
        <f t="shared" si="20"/>
        <v>14219.813558351092</v>
      </c>
      <c r="AV17" s="32">
        <f t="shared" si="21"/>
        <v>14219.813558351092</v>
      </c>
      <c r="AW17" s="32">
        <f t="shared" si="22"/>
        <v>14219.813558351092</v>
      </c>
      <c r="AX17" s="32">
        <f t="shared" si="23"/>
        <v>14219.813558351092</v>
      </c>
      <c r="AY17" s="32">
        <f t="shared" si="24"/>
        <v>14219.813558351092</v>
      </c>
      <c r="AZ17" s="32">
        <f t="shared" si="25"/>
        <v>14219.813558351092</v>
      </c>
      <c r="BA17" s="32">
        <f t="shared" si="26"/>
        <v>14219.813558351092</v>
      </c>
      <c r="BB17" s="32">
        <f t="shared" si="27"/>
        <v>14219.813558351092</v>
      </c>
      <c r="BC17" s="32">
        <f t="shared" si="28"/>
        <v>14219.813558351092</v>
      </c>
      <c r="BD17" s="32">
        <f t="shared" si="29"/>
        <v>14219.813558351092</v>
      </c>
      <c r="BE17" s="32">
        <f t="shared" si="30"/>
        <v>14219.813558351092</v>
      </c>
      <c r="BF17" s="32">
        <f t="shared" si="31"/>
        <v>8522.7648022891426</v>
      </c>
      <c r="BG17" s="32">
        <f t="shared" si="32"/>
        <v>8522.7648022891426</v>
      </c>
      <c r="BH17" s="32">
        <f t="shared" si="33"/>
        <v>8522.7648022891426</v>
      </c>
      <c r="BI17" s="32">
        <f t="shared" si="34"/>
        <v>8522.7648022891426</v>
      </c>
      <c r="BJ17" s="32">
        <f t="shared" si="35"/>
        <v>8522.7648022891426</v>
      </c>
      <c r="BK17" s="32">
        <f t="shared" si="36"/>
        <v>8522.7648022891426</v>
      </c>
      <c r="BL17" s="32">
        <f t="shared" si="37"/>
        <v>8522.7648022891426</v>
      </c>
      <c r="BM17" s="32">
        <f t="shared" si="38"/>
        <v>8522.7648022891426</v>
      </c>
      <c r="BN17" s="32">
        <f t="shared" si="39"/>
        <v>8522.7648022891426</v>
      </c>
      <c r="BO17" s="32">
        <f t="shared" si="40"/>
        <v>8522.7648022891426</v>
      </c>
      <c r="BP17" s="32">
        <f t="shared" si="41"/>
        <v>8522.7648022891426</v>
      </c>
      <c r="BQ17" s="32">
        <f t="shared" si="42"/>
        <v>8522.7648022891426</v>
      </c>
      <c r="BR17" s="32">
        <f t="shared" si="43"/>
        <v>8522.7648022891426</v>
      </c>
      <c r="BS17" s="32">
        <f t="shared" si="44"/>
        <v>470.00541189094537</v>
      </c>
      <c r="BT17" s="32">
        <f t="shared" si="45"/>
        <v>470.00541189094537</v>
      </c>
      <c r="BU17" s="32">
        <f t="shared" si="46"/>
        <v>367.32140563747635</v>
      </c>
      <c r="BV17" s="32">
        <f t="shared" si="47"/>
        <v>150.83691292050753</v>
      </c>
      <c r="BW17" s="32">
        <f t="shared" si="48"/>
        <v>105.23072112002228</v>
      </c>
      <c r="BX17" s="32">
        <f t="shared" si="49"/>
        <v>123.1065936189425</v>
      </c>
      <c r="BY17" s="32">
        <f t="shared" si="50"/>
        <v>82.247456478557069</v>
      </c>
      <c r="BZ17" s="32">
        <f t="shared" si="51"/>
        <v>449.7603548831521</v>
      </c>
      <c r="CA17" s="32">
        <f t="shared" si="52"/>
        <v>5.6209074932685326</v>
      </c>
      <c r="CB17" s="32">
        <f t="shared" si="53"/>
        <v>25.47080272212952</v>
      </c>
      <c r="CC17" s="32">
        <f t="shared" si="54"/>
        <v>463.28084389854303</v>
      </c>
      <c r="CD17" s="32">
        <f t="shared" si="55"/>
        <v>427.77976845371268</v>
      </c>
      <c r="CE17" s="32">
        <f t="shared" si="56"/>
        <v>9.0206133059455169</v>
      </c>
      <c r="CF17" s="32">
        <f t="shared" si="57"/>
        <v>23742.586227468819</v>
      </c>
      <c r="CG17" s="32">
        <f t="shared" si="58"/>
        <v>4526.1799596015699</v>
      </c>
      <c r="CH17" s="32">
        <f t="shared" si="59"/>
        <v>0</v>
      </c>
      <c r="CI17" s="32">
        <f t="shared" si="60"/>
        <v>0</v>
      </c>
      <c r="CJ17" s="32">
        <f t="shared" si="61"/>
        <v>0</v>
      </c>
      <c r="CK17" s="32">
        <f t="shared" si="62"/>
        <v>0</v>
      </c>
      <c r="CL17" s="32">
        <f t="shared" si="63"/>
        <v>0</v>
      </c>
      <c r="CM17" s="32">
        <f t="shared" si="64"/>
        <v>0</v>
      </c>
      <c r="CN17" s="32">
        <f t="shared" si="65"/>
        <v>0</v>
      </c>
      <c r="CO17" s="32">
        <f t="shared" si="66"/>
        <v>0</v>
      </c>
      <c r="CP17" s="32">
        <f t="shared" si="67"/>
        <v>0</v>
      </c>
      <c r="CQ17" s="32">
        <f t="shared" si="68"/>
        <v>0</v>
      </c>
      <c r="CR17" s="32">
        <f t="shared" si="69"/>
        <v>0</v>
      </c>
    </row>
    <row r="18" spans="1:96" x14ac:dyDescent="0.25">
      <c r="A18">
        <v>600004646</v>
      </c>
      <c r="B18" t="s">
        <v>306</v>
      </c>
      <c r="C18" t="s">
        <v>227</v>
      </c>
      <c r="D18" t="s">
        <v>38</v>
      </c>
      <c r="E18" t="s">
        <v>237</v>
      </c>
      <c r="F18" t="s">
        <v>238</v>
      </c>
      <c r="G18" t="s">
        <v>300</v>
      </c>
      <c r="H18" t="s">
        <v>697</v>
      </c>
      <c r="I18" s="32">
        <v>504.71999999999997</v>
      </c>
      <c r="J18" s="32"/>
      <c r="K18" s="32">
        <v>42901.2</v>
      </c>
      <c r="L18" s="32">
        <v>15530.537479868241</v>
      </c>
      <c r="M18" s="32">
        <v>12350.97908342441</v>
      </c>
      <c r="N18" s="32">
        <v>12199.74068698058</v>
      </c>
      <c r="O18" s="32">
        <v>12553.222290536749</v>
      </c>
      <c r="P18" s="32">
        <v>12401.983894092918</v>
      </c>
      <c r="Q18" s="32">
        <v>12250.745497649088</v>
      </c>
      <c r="R18" s="32">
        <v>12604.227101205259</v>
      </c>
      <c r="S18" s="32">
        <v>12452.988704761428</v>
      </c>
      <c r="T18" s="32">
        <v>12301.750308317598</v>
      </c>
      <c r="U18" s="32">
        <v>12150.511911873768</v>
      </c>
      <c r="V18" s="32">
        <v>12503.993515429936</v>
      </c>
      <c r="W18" s="32">
        <v>12352.755118986106</v>
      </c>
      <c r="X18" s="32">
        <f>_xlfn.XLOOKUP(TEXT(A18,"0"),'Safety stock'!$A$2:$A$219,'Safety stock'!$B$2:$B$219,0,0)</f>
        <v>24</v>
      </c>
      <c r="Y18" s="32">
        <f>_xlfn.XLOOKUP(TEXT(A18,"0"),'Safety stock'!$A$2:$A$219,'Safety stock'!$F$2:$F$219,0,0)</f>
        <v>0</v>
      </c>
      <c r="Z18" s="32">
        <f>_xlfn.XLOOKUP(TEXT(A18,"0"),'Safety stock'!$A$2:$A$219,'Safety stock'!$E$2:$E$219,0,0)</f>
        <v>17.020833333333332</v>
      </c>
      <c r="AA18" s="32">
        <f>_xlfn.XLOOKUP(TEXT(A18,"0"),'Safety stock'!$A$2:$A$219,'Safety stock'!$G$2:$G$219,0,0)</f>
        <v>32.510416666666664</v>
      </c>
      <c r="AB18" s="32">
        <f t="shared" si="1"/>
        <v>12113.279999999999</v>
      </c>
      <c r="AC18" s="32">
        <f t="shared" si="2"/>
        <v>0</v>
      </c>
      <c r="AD18" s="32">
        <f t="shared" si="3"/>
        <v>8590.7549999999992</v>
      </c>
      <c r="AE18" s="32">
        <f t="shared" si="4"/>
        <v>16408.657499999998</v>
      </c>
      <c r="AF18" s="32">
        <f t="shared" si="5"/>
        <v>0</v>
      </c>
      <c r="AG18" s="32">
        <f t="shared" si="6"/>
        <v>0</v>
      </c>
      <c r="AH18" s="32">
        <f t="shared" si="7"/>
        <v>0</v>
      </c>
      <c r="AI18" s="32">
        <f t="shared" si="8"/>
        <v>0</v>
      </c>
      <c r="AJ18" s="32">
        <f t="shared" si="9"/>
        <v>0</v>
      </c>
      <c r="AK18" s="32">
        <f t="shared" si="10"/>
        <v>0</v>
      </c>
      <c r="AL18" s="32">
        <f t="shared" si="11"/>
        <v>0</v>
      </c>
      <c r="AM18" s="32">
        <f t="shared" si="12"/>
        <v>0</v>
      </c>
      <c r="AN18" s="32">
        <f t="shared" si="13"/>
        <v>0</v>
      </c>
      <c r="AO18" s="32">
        <f t="shared" si="14"/>
        <v>0</v>
      </c>
      <c r="AP18" s="32">
        <f t="shared" si="15"/>
        <v>0</v>
      </c>
      <c r="AQ18" s="32">
        <f t="shared" si="16"/>
        <v>0</v>
      </c>
      <c r="AR18" s="32">
        <f t="shared" si="17"/>
        <v>0</v>
      </c>
      <c r="AS18" s="32">
        <f t="shared" si="18"/>
        <v>12113.279999999999</v>
      </c>
      <c r="AT18" s="32">
        <f t="shared" si="19"/>
        <v>12113.279999999999</v>
      </c>
      <c r="AU18" s="32">
        <f t="shared" si="20"/>
        <v>12113.279999999999</v>
      </c>
      <c r="AV18" s="32">
        <f t="shared" si="21"/>
        <v>12113.279999999999</v>
      </c>
      <c r="AW18" s="32">
        <f t="shared" si="22"/>
        <v>12113.279999999999</v>
      </c>
      <c r="AX18" s="32">
        <f t="shared" si="23"/>
        <v>12113.279999999999</v>
      </c>
      <c r="AY18" s="32">
        <f t="shared" si="24"/>
        <v>12113.279999999999</v>
      </c>
      <c r="AZ18" s="32">
        <f t="shared" si="25"/>
        <v>12113.279999999999</v>
      </c>
      <c r="BA18" s="32">
        <f t="shared" si="26"/>
        <v>12113.279999999999</v>
      </c>
      <c r="BB18" s="32">
        <f t="shared" si="27"/>
        <v>12113.279999999999</v>
      </c>
      <c r="BC18" s="32">
        <f t="shared" si="28"/>
        <v>12113.279999999999</v>
      </c>
      <c r="BD18" s="32">
        <f t="shared" si="29"/>
        <v>12113.279999999999</v>
      </c>
      <c r="BE18" s="32">
        <f t="shared" si="30"/>
        <v>12113.279999999999</v>
      </c>
      <c r="BF18" s="32">
        <f t="shared" si="31"/>
        <v>0</v>
      </c>
      <c r="BG18" s="32">
        <f t="shared" si="32"/>
        <v>0</v>
      </c>
      <c r="BH18" s="32">
        <f t="shared" si="33"/>
        <v>0</v>
      </c>
      <c r="BI18" s="32">
        <f t="shared" si="34"/>
        <v>0</v>
      </c>
      <c r="BJ18" s="32">
        <f t="shared" si="35"/>
        <v>0</v>
      </c>
      <c r="BK18" s="32">
        <f t="shared" si="36"/>
        <v>0</v>
      </c>
      <c r="BL18" s="32">
        <f t="shared" si="37"/>
        <v>0</v>
      </c>
      <c r="BM18" s="32">
        <f t="shared" si="38"/>
        <v>0</v>
      </c>
      <c r="BN18" s="32">
        <f t="shared" si="39"/>
        <v>0</v>
      </c>
      <c r="BO18" s="32">
        <f t="shared" si="40"/>
        <v>0</v>
      </c>
      <c r="BP18" s="32">
        <f t="shared" si="41"/>
        <v>0</v>
      </c>
      <c r="BQ18" s="32">
        <f t="shared" si="42"/>
        <v>0</v>
      </c>
      <c r="BR18" s="32">
        <f t="shared" si="43"/>
        <v>0</v>
      </c>
      <c r="BS18" s="32">
        <f t="shared" si="44"/>
        <v>8590.7549999999992</v>
      </c>
      <c r="BT18" s="32">
        <f t="shared" si="45"/>
        <v>3417.2574798682417</v>
      </c>
      <c r="BU18" s="32">
        <f t="shared" si="46"/>
        <v>237.69908342441158</v>
      </c>
      <c r="BV18" s="32">
        <f t="shared" si="47"/>
        <v>86.460686980581158</v>
      </c>
      <c r="BW18" s="32">
        <f t="shared" si="48"/>
        <v>439.94229053675008</v>
      </c>
      <c r="BX18" s="32">
        <f t="shared" si="49"/>
        <v>288.70389409291965</v>
      </c>
      <c r="BY18" s="32">
        <f t="shared" si="50"/>
        <v>137.46549764908923</v>
      </c>
      <c r="BZ18" s="32">
        <f t="shared" si="51"/>
        <v>490.94710120525997</v>
      </c>
      <c r="CA18" s="32">
        <f t="shared" si="52"/>
        <v>339.70870476142954</v>
      </c>
      <c r="CB18" s="32">
        <f t="shared" si="53"/>
        <v>188.47030831759912</v>
      </c>
      <c r="CC18" s="32">
        <f t="shared" si="54"/>
        <v>37.231911873768695</v>
      </c>
      <c r="CD18" s="32">
        <f t="shared" si="55"/>
        <v>390.71351542993762</v>
      </c>
      <c r="CE18" s="32">
        <f t="shared" si="56"/>
        <v>239.47511898610719</v>
      </c>
      <c r="CF18" s="32">
        <f t="shared" si="57"/>
        <v>22197.165000000001</v>
      </c>
      <c r="CG18" s="32">
        <f t="shared" si="58"/>
        <v>0</v>
      </c>
      <c r="CH18" s="32">
        <f t="shared" si="59"/>
        <v>0</v>
      </c>
      <c r="CI18" s="32">
        <f t="shared" si="60"/>
        <v>0</v>
      </c>
      <c r="CJ18" s="32">
        <f t="shared" si="61"/>
        <v>0</v>
      </c>
      <c r="CK18" s="32">
        <f t="shared" si="62"/>
        <v>0</v>
      </c>
      <c r="CL18" s="32">
        <f t="shared" si="63"/>
        <v>0</v>
      </c>
      <c r="CM18" s="32">
        <f t="shared" si="64"/>
        <v>0</v>
      </c>
      <c r="CN18" s="32">
        <f t="shared" si="65"/>
        <v>0</v>
      </c>
      <c r="CO18" s="32">
        <f t="shared" si="66"/>
        <v>0</v>
      </c>
      <c r="CP18" s="32">
        <f t="shared" si="67"/>
        <v>0</v>
      </c>
      <c r="CQ18" s="32">
        <f t="shared" si="68"/>
        <v>0</v>
      </c>
      <c r="CR18" s="32">
        <f t="shared" si="69"/>
        <v>0</v>
      </c>
    </row>
    <row r="19" spans="1:96" x14ac:dyDescent="0.25">
      <c r="A19">
        <v>600015185</v>
      </c>
      <c r="B19" t="s">
        <v>538</v>
      </c>
      <c r="C19" t="s">
        <v>211</v>
      </c>
      <c r="D19" t="s">
        <v>93</v>
      </c>
      <c r="E19" t="s">
        <v>539</v>
      </c>
      <c r="F19" t="s">
        <v>540</v>
      </c>
      <c r="G19" t="s">
        <v>538</v>
      </c>
      <c r="H19" t="s">
        <v>697</v>
      </c>
      <c r="I19" s="32">
        <v>346.30027619058268</v>
      </c>
      <c r="J19" s="32"/>
      <c r="K19" s="32">
        <v>30969.98</v>
      </c>
      <c r="L19" s="32">
        <v>20580.971714282517</v>
      </c>
      <c r="M19" s="32">
        <v>6266.5939430615263</v>
      </c>
      <c r="N19" s="32">
        <v>6150.5274956544245</v>
      </c>
      <c r="O19" s="32">
        <v>6380.7613244379054</v>
      </c>
      <c r="P19" s="32">
        <v>6264.6948770308036</v>
      </c>
      <c r="Q19" s="32">
        <v>6148.6284296237009</v>
      </c>
      <c r="R19" s="32">
        <v>6378.8622584071818</v>
      </c>
      <c r="S19" s="32">
        <v>6262.79581100008</v>
      </c>
      <c r="T19" s="32">
        <v>6146.7293635929782</v>
      </c>
      <c r="U19" s="32">
        <v>6376.9631923764582</v>
      </c>
      <c r="V19" s="32">
        <v>6260.8967449693564</v>
      </c>
      <c r="W19" s="32">
        <v>6144.8302975622546</v>
      </c>
      <c r="X19" s="32">
        <f>_xlfn.XLOOKUP(TEXT(A19,"0"),'Safety stock'!$A$2:$A$219,'Safety stock'!$B$2:$B$219,0,0)</f>
        <v>17.435994350798396</v>
      </c>
      <c r="Y19" s="32">
        <f>_xlfn.XLOOKUP(TEXT(A19,"0"),'Safety stock'!$A$2:$A$219,'Safety stock'!$F$2:$F$219,0,0)</f>
        <v>0</v>
      </c>
      <c r="Z19" s="32">
        <f>_xlfn.XLOOKUP(TEXT(A19,"0"),'Safety stock'!$A$2:$A$219,'Safety stock'!$E$2:$E$219,0,0)</f>
        <v>12.333333333333334</v>
      </c>
      <c r="AA19" s="32">
        <f>_xlfn.XLOOKUP(TEXT(A19,"0"),'Safety stock'!$A$2:$A$219,'Safety stock'!$G$2:$G$219,0,0)</f>
        <v>23.602661017465064</v>
      </c>
      <c r="AB19" s="32">
        <f t="shared" si="1"/>
        <v>6038.0896593389234</v>
      </c>
      <c r="AC19" s="32">
        <f t="shared" si="2"/>
        <v>0</v>
      </c>
      <c r="AD19" s="32">
        <f t="shared" si="3"/>
        <v>4271.0367396838528</v>
      </c>
      <c r="AE19" s="32">
        <f t="shared" si="4"/>
        <v>8173.6080291808503</v>
      </c>
      <c r="AF19" s="32">
        <f t="shared" si="5"/>
        <v>0</v>
      </c>
      <c r="AG19" s="32">
        <f t="shared" si="6"/>
        <v>0</v>
      </c>
      <c r="AH19" s="32">
        <f t="shared" si="7"/>
        <v>0</v>
      </c>
      <c r="AI19" s="32">
        <f t="shared" si="8"/>
        <v>0</v>
      </c>
      <c r="AJ19" s="32">
        <f t="shared" si="9"/>
        <v>0</v>
      </c>
      <c r="AK19" s="32">
        <f t="shared" si="10"/>
        <v>0</v>
      </c>
      <c r="AL19" s="32">
        <f t="shared" si="11"/>
        <v>0</v>
      </c>
      <c r="AM19" s="32">
        <f t="shared" si="12"/>
        <v>0</v>
      </c>
      <c r="AN19" s="32">
        <f t="shared" si="13"/>
        <v>0</v>
      </c>
      <c r="AO19" s="32">
        <f t="shared" si="14"/>
        <v>0</v>
      </c>
      <c r="AP19" s="32">
        <f t="shared" si="15"/>
        <v>0</v>
      </c>
      <c r="AQ19" s="32">
        <f t="shared" si="16"/>
        <v>0</v>
      </c>
      <c r="AR19" s="32">
        <f t="shared" si="17"/>
        <v>0</v>
      </c>
      <c r="AS19" s="32">
        <f t="shared" si="18"/>
        <v>6038.0896593389234</v>
      </c>
      <c r="AT19" s="32">
        <f t="shared" si="19"/>
        <v>6038.0896593389234</v>
      </c>
      <c r="AU19" s="32">
        <f t="shared" si="20"/>
        <v>6038.0896593389234</v>
      </c>
      <c r="AV19" s="32">
        <f t="shared" si="21"/>
        <v>6038.0896593389234</v>
      </c>
      <c r="AW19" s="32">
        <f t="shared" si="22"/>
        <v>6038.0896593389234</v>
      </c>
      <c r="AX19" s="32">
        <f t="shared" si="23"/>
        <v>6038.0896593389234</v>
      </c>
      <c r="AY19" s="32">
        <f t="shared" si="24"/>
        <v>6038.0896593389234</v>
      </c>
      <c r="AZ19" s="32">
        <f t="shared" si="25"/>
        <v>6038.0896593389234</v>
      </c>
      <c r="BA19" s="32">
        <f t="shared" si="26"/>
        <v>6038.0896593389234</v>
      </c>
      <c r="BB19" s="32">
        <f t="shared" si="27"/>
        <v>6038.0896593389234</v>
      </c>
      <c r="BC19" s="32">
        <f t="shared" si="28"/>
        <v>6038.0896593389234</v>
      </c>
      <c r="BD19" s="32">
        <f t="shared" si="29"/>
        <v>6038.0896593389234</v>
      </c>
      <c r="BE19" s="32">
        <f t="shared" si="30"/>
        <v>6038.0896593389234</v>
      </c>
      <c r="BF19" s="32">
        <f t="shared" si="31"/>
        <v>0</v>
      </c>
      <c r="BG19" s="32">
        <f t="shared" si="32"/>
        <v>0</v>
      </c>
      <c r="BH19" s="32">
        <f t="shared" si="33"/>
        <v>0</v>
      </c>
      <c r="BI19" s="32">
        <f t="shared" si="34"/>
        <v>0</v>
      </c>
      <c r="BJ19" s="32">
        <f t="shared" si="35"/>
        <v>0</v>
      </c>
      <c r="BK19" s="32">
        <f t="shared" si="36"/>
        <v>0</v>
      </c>
      <c r="BL19" s="32">
        <f t="shared" si="37"/>
        <v>0</v>
      </c>
      <c r="BM19" s="32">
        <f t="shared" si="38"/>
        <v>0</v>
      </c>
      <c r="BN19" s="32">
        <f t="shared" si="39"/>
        <v>0</v>
      </c>
      <c r="BO19" s="32">
        <f t="shared" si="40"/>
        <v>0</v>
      </c>
      <c r="BP19" s="32">
        <f t="shared" si="41"/>
        <v>0</v>
      </c>
      <c r="BQ19" s="32">
        <f t="shared" si="42"/>
        <v>0</v>
      </c>
      <c r="BR19" s="32">
        <f t="shared" si="43"/>
        <v>0</v>
      </c>
      <c r="BS19" s="32">
        <f t="shared" si="44"/>
        <v>4271.0367396838528</v>
      </c>
      <c r="BT19" s="32">
        <f t="shared" si="45"/>
        <v>4271.0367396838528</v>
      </c>
      <c r="BU19" s="32">
        <f t="shared" si="46"/>
        <v>228.50428372260285</v>
      </c>
      <c r="BV19" s="32">
        <f t="shared" si="47"/>
        <v>112.43783631550104</v>
      </c>
      <c r="BW19" s="32">
        <f t="shared" si="48"/>
        <v>342.67166509898198</v>
      </c>
      <c r="BX19" s="32">
        <f t="shared" si="49"/>
        <v>226.60521769188017</v>
      </c>
      <c r="BY19" s="32">
        <f t="shared" si="50"/>
        <v>110.53877028477746</v>
      </c>
      <c r="BZ19" s="32">
        <f t="shared" si="51"/>
        <v>340.77259906825839</v>
      </c>
      <c r="CA19" s="32">
        <f t="shared" si="52"/>
        <v>224.70615166115658</v>
      </c>
      <c r="CB19" s="32">
        <f t="shared" si="53"/>
        <v>108.63970425405478</v>
      </c>
      <c r="CC19" s="32">
        <f t="shared" si="54"/>
        <v>338.8735330375348</v>
      </c>
      <c r="CD19" s="32">
        <f t="shared" si="55"/>
        <v>222.80708563043299</v>
      </c>
      <c r="CE19" s="32">
        <f t="shared" si="56"/>
        <v>106.74063822333119</v>
      </c>
      <c r="CF19" s="32">
        <f t="shared" si="57"/>
        <v>20660.853600977222</v>
      </c>
      <c r="CG19" s="32">
        <f t="shared" si="58"/>
        <v>10271.845315259741</v>
      </c>
      <c r="CH19" s="32">
        <f t="shared" si="59"/>
        <v>0</v>
      </c>
      <c r="CI19" s="32">
        <f t="shared" si="60"/>
        <v>0</v>
      </c>
      <c r="CJ19" s="32">
        <f t="shared" si="61"/>
        <v>0</v>
      </c>
      <c r="CK19" s="32">
        <f t="shared" si="62"/>
        <v>0</v>
      </c>
      <c r="CL19" s="32">
        <f t="shared" si="63"/>
        <v>0</v>
      </c>
      <c r="CM19" s="32">
        <f t="shared" si="64"/>
        <v>0</v>
      </c>
      <c r="CN19" s="32">
        <f t="shared" si="65"/>
        <v>0</v>
      </c>
      <c r="CO19" s="32">
        <f t="shared" si="66"/>
        <v>0</v>
      </c>
      <c r="CP19" s="32">
        <f t="shared" si="67"/>
        <v>0</v>
      </c>
      <c r="CQ19" s="32">
        <f t="shared" si="68"/>
        <v>0</v>
      </c>
      <c r="CR19" s="32">
        <f t="shared" si="69"/>
        <v>0</v>
      </c>
    </row>
    <row r="20" spans="1:96" x14ac:dyDescent="0.25">
      <c r="A20">
        <v>500004017</v>
      </c>
      <c r="B20" t="s">
        <v>202</v>
      </c>
      <c r="C20" t="s">
        <v>170</v>
      </c>
      <c r="D20" t="s">
        <v>21</v>
      </c>
      <c r="H20" t="s">
        <v>697</v>
      </c>
      <c r="I20" s="32">
        <v>582.57001180637542</v>
      </c>
      <c r="J20" s="32"/>
      <c r="K20" s="32">
        <v>24671.84</v>
      </c>
      <c r="L20" s="32">
        <v>15671.133317591499</v>
      </c>
      <c r="M20" s="32">
        <v>8359.8796694214852</v>
      </c>
      <c r="N20" s="32">
        <v>4107.1185832349465</v>
      </c>
      <c r="O20" s="32">
        <v>4485.7890909090902</v>
      </c>
      <c r="P20" s="32">
        <v>4311.0180873671779</v>
      </c>
      <c r="Q20" s="32">
        <v>4544.0460920897294</v>
      </c>
      <c r="R20" s="32">
        <v>4369.2750885478181</v>
      </c>
      <c r="S20" s="32">
        <v>4165.3755844155867</v>
      </c>
      <c r="T20" s="32">
        <v>4398.4035891381382</v>
      </c>
      <c r="U20" s="32">
        <v>4223.6325855962259</v>
      </c>
      <c r="V20" s="32">
        <v>4544.0460920897331</v>
      </c>
      <c r="W20" s="32">
        <v>4252.761086186546</v>
      </c>
      <c r="X20" s="32">
        <f>_xlfn.XLOOKUP(TEXT(A20,"0"),'Safety stock'!$A$2:$A$219,'Safety stock'!$B$2:$B$219,0,0)</f>
        <v>6.9436889803981243</v>
      </c>
      <c r="Y20" s="32">
        <f>_xlfn.XLOOKUP(TEXT(A20,"0"),'Safety stock'!$A$2:$A$219,'Safety stock'!$F$2:$F$219,0,0)</f>
        <v>0</v>
      </c>
      <c r="Z20" s="32">
        <f>_xlfn.XLOOKUP(TEXT(A20,"0"),'Safety stock'!$A$2:$A$219,'Safety stock'!$E$2:$E$219,0,0)</f>
        <v>1.2117063492063493</v>
      </c>
      <c r="AA20" s="32">
        <f>_xlfn.XLOOKUP(TEXT(A20,"0"),'Safety stock'!$A$2:$A$219,'Safety stock'!$G$2:$G$219,0,0)</f>
        <v>7.5495421550012987</v>
      </c>
      <c r="AB20" s="32">
        <f t="shared" si="1"/>
        <v>4045.184971290334</v>
      </c>
      <c r="AC20" s="32">
        <f t="shared" si="2"/>
        <v>0</v>
      </c>
      <c r="AD20" s="32">
        <f t="shared" si="3"/>
        <v>705.90378216300303</v>
      </c>
      <c r="AE20" s="32">
        <f t="shared" si="4"/>
        <v>4398.1368623718354</v>
      </c>
      <c r="AF20" s="32">
        <f t="shared" si="5"/>
        <v>0</v>
      </c>
      <c r="AG20" s="32">
        <f t="shared" si="6"/>
        <v>0</v>
      </c>
      <c r="AH20" s="32">
        <f t="shared" si="7"/>
        <v>0</v>
      </c>
      <c r="AI20" s="32">
        <f t="shared" si="8"/>
        <v>0</v>
      </c>
      <c r="AJ20" s="32">
        <f t="shared" si="9"/>
        <v>0</v>
      </c>
      <c r="AK20" s="32">
        <f t="shared" si="10"/>
        <v>0</v>
      </c>
      <c r="AL20" s="32">
        <f t="shared" si="11"/>
        <v>0</v>
      </c>
      <c r="AM20" s="32">
        <f t="shared" si="12"/>
        <v>0</v>
      </c>
      <c r="AN20" s="32">
        <f t="shared" si="13"/>
        <v>0</v>
      </c>
      <c r="AO20" s="32">
        <f t="shared" si="14"/>
        <v>0</v>
      </c>
      <c r="AP20" s="32">
        <f t="shared" si="15"/>
        <v>0</v>
      </c>
      <c r="AQ20" s="32">
        <f t="shared" si="16"/>
        <v>0</v>
      </c>
      <c r="AR20" s="32">
        <f t="shared" si="17"/>
        <v>0</v>
      </c>
      <c r="AS20" s="32">
        <f t="shared" si="18"/>
        <v>4045.184971290334</v>
      </c>
      <c r="AT20" s="32">
        <f t="shared" si="19"/>
        <v>4045.184971290334</v>
      </c>
      <c r="AU20" s="32">
        <f t="shared" si="20"/>
        <v>4045.184971290334</v>
      </c>
      <c r="AV20" s="32">
        <f t="shared" si="21"/>
        <v>4045.184971290334</v>
      </c>
      <c r="AW20" s="32">
        <f t="shared" si="22"/>
        <v>4045.184971290334</v>
      </c>
      <c r="AX20" s="32">
        <f t="shared" si="23"/>
        <v>4045.184971290334</v>
      </c>
      <c r="AY20" s="32">
        <f t="shared" si="24"/>
        <v>4045.184971290334</v>
      </c>
      <c r="AZ20" s="32">
        <f t="shared" si="25"/>
        <v>4045.184971290334</v>
      </c>
      <c r="BA20" s="32">
        <f t="shared" si="26"/>
        <v>4045.184971290334</v>
      </c>
      <c r="BB20" s="32">
        <f t="shared" si="27"/>
        <v>4045.184971290334</v>
      </c>
      <c r="BC20" s="32">
        <f t="shared" si="28"/>
        <v>4045.184971290334</v>
      </c>
      <c r="BD20" s="32">
        <f t="shared" si="29"/>
        <v>4045.184971290334</v>
      </c>
      <c r="BE20" s="32">
        <f t="shared" si="30"/>
        <v>4045.184971290334</v>
      </c>
      <c r="BF20" s="32">
        <f t="shared" si="31"/>
        <v>0</v>
      </c>
      <c r="BG20" s="32">
        <f t="shared" si="32"/>
        <v>0</v>
      </c>
      <c r="BH20" s="32">
        <f t="shared" si="33"/>
        <v>0</v>
      </c>
      <c r="BI20" s="32">
        <f t="shared" si="34"/>
        <v>0</v>
      </c>
      <c r="BJ20" s="32">
        <f t="shared" si="35"/>
        <v>0</v>
      </c>
      <c r="BK20" s="32">
        <f t="shared" si="36"/>
        <v>0</v>
      </c>
      <c r="BL20" s="32">
        <f t="shared" si="37"/>
        <v>0</v>
      </c>
      <c r="BM20" s="32">
        <f t="shared" si="38"/>
        <v>0</v>
      </c>
      <c r="BN20" s="32">
        <f t="shared" si="39"/>
        <v>0</v>
      </c>
      <c r="BO20" s="32">
        <f t="shared" si="40"/>
        <v>0</v>
      </c>
      <c r="BP20" s="32">
        <f t="shared" si="41"/>
        <v>0</v>
      </c>
      <c r="BQ20" s="32">
        <f t="shared" si="42"/>
        <v>0</v>
      </c>
      <c r="BR20" s="32">
        <f t="shared" si="43"/>
        <v>0</v>
      </c>
      <c r="BS20" s="32">
        <f t="shared" si="44"/>
        <v>705.90378216300303</v>
      </c>
      <c r="BT20" s="32">
        <f t="shared" si="45"/>
        <v>705.90378216300303</v>
      </c>
      <c r="BU20" s="32">
        <f t="shared" si="46"/>
        <v>705.90378216300303</v>
      </c>
      <c r="BV20" s="32">
        <f t="shared" si="47"/>
        <v>61.933611944612494</v>
      </c>
      <c r="BW20" s="32">
        <f t="shared" si="48"/>
        <v>440.60411961875616</v>
      </c>
      <c r="BX20" s="32">
        <f t="shared" si="49"/>
        <v>265.83311607684391</v>
      </c>
      <c r="BY20" s="32">
        <f t="shared" si="50"/>
        <v>498.86112079939539</v>
      </c>
      <c r="BZ20" s="32">
        <f t="shared" si="51"/>
        <v>324.09011725748405</v>
      </c>
      <c r="CA20" s="32">
        <f t="shared" si="52"/>
        <v>120.19061312525264</v>
      </c>
      <c r="CB20" s="32">
        <f t="shared" si="53"/>
        <v>353.21861784780413</v>
      </c>
      <c r="CC20" s="32">
        <f t="shared" si="54"/>
        <v>178.44761430589188</v>
      </c>
      <c r="CD20" s="32">
        <f t="shared" si="55"/>
        <v>498.86112079939903</v>
      </c>
      <c r="CE20" s="32">
        <f t="shared" si="56"/>
        <v>207.57611489621195</v>
      </c>
      <c r="CF20" s="32">
        <f t="shared" si="57"/>
        <v>19920.751246546664</v>
      </c>
      <c r="CG20" s="32">
        <f t="shared" si="58"/>
        <v>10920.044564138163</v>
      </c>
      <c r="CH20" s="32">
        <f t="shared" si="59"/>
        <v>3608.7909159681485</v>
      </c>
      <c r="CI20" s="32">
        <f t="shared" si="60"/>
        <v>0</v>
      </c>
      <c r="CJ20" s="32">
        <f t="shared" si="61"/>
        <v>0</v>
      </c>
      <c r="CK20" s="32">
        <f t="shared" si="62"/>
        <v>0</v>
      </c>
      <c r="CL20" s="32">
        <f t="shared" si="63"/>
        <v>0</v>
      </c>
      <c r="CM20" s="32">
        <f t="shared" si="64"/>
        <v>0</v>
      </c>
      <c r="CN20" s="32">
        <f t="shared" si="65"/>
        <v>0</v>
      </c>
      <c r="CO20" s="32">
        <f t="shared" si="66"/>
        <v>0</v>
      </c>
      <c r="CP20" s="32">
        <f t="shared" si="67"/>
        <v>0</v>
      </c>
      <c r="CQ20" s="32">
        <f t="shared" si="68"/>
        <v>0</v>
      </c>
      <c r="CR20" s="32">
        <f t="shared" si="69"/>
        <v>0</v>
      </c>
    </row>
    <row r="21" spans="1:96" x14ac:dyDescent="0.25">
      <c r="A21">
        <v>600004744</v>
      </c>
      <c r="B21" t="s">
        <v>358</v>
      </c>
      <c r="C21" t="s">
        <v>227</v>
      </c>
      <c r="D21" t="s">
        <v>21</v>
      </c>
      <c r="E21" t="s">
        <v>328</v>
      </c>
      <c r="F21" t="s">
        <v>356</v>
      </c>
      <c r="G21" t="s">
        <v>355</v>
      </c>
      <c r="H21" t="s">
        <v>697</v>
      </c>
      <c r="I21" s="32">
        <v>735.34</v>
      </c>
      <c r="J21" s="32"/>
      <c r="K21" s="32">
        <v>22060.2</v>
      </c>
      <c r="L21" s="32">
        <v>7088.601538663961</v>
      </c>
      <c r="M21" s="32">
        <v>428.48640625220457</v>
      </c>
      <c r="N21" s="32">
        <v>77.304639759139661</v>
      </c>
      <c r="O21" s="32">
        <v>660.85435379422256</v>
      </c>
      <c r="P21" s="32">
        <v>309.67258730115765</v>
      </c>
      <c r="Q21" s="32">
        <v>156.17128044866061</v>
      </c>
      <c r="R21" s="32">
        <v>540.32951395559576</v>
      </c>
      <c r="S21" s="32">
        <v>386.82820710309869</v>
      </c>
      <c r="T21" s="32">
        <v>35.646440610033778</v>
      </c>
      <c r="U21" s="32">
        <v>658.54963505945386</v>
      </c>
      <c r="V21" s="32">
        <v>307.36786856638895</v>
      </c>
      <c r="W21" s="32">
        <v>194.931063015809</v>
      </c>
      <c r="X21" s="32">
        <f>_xlfn.XLOOKUP(TEXT(A21,"0"),'Safety stock'!$A$2:$A$219,'Safety stock'!$B$2:$B$219,0,0)</f>
        <v>0</v>
      </c>
      <c r="Y21" s="32">
        <f>_xlfn.XLOOKUP(TEXT(A21,"0"),'Safety stock'!$A$2:$A$219,'Safety stock'!$F$2:$F$219,0,0)</f>
        <v>0</v>
      </c>
      <c r="Z21" s="32">
        <f>_xlfn.XLOOKUP(TEXT(A21,"0"),'Safety stock'!$A$2:$A$219,'Safety stock'!$E$2:$E$219,0,0)</f>
        <v>4.125</v>
      </c>
      <c r="AA21" s="32">
        <f>_xlfn.XLOOKUP(TEXT(A21,"0"),'Safety stock'!$A$2:$A$219,'Safety stock'!$G$2:$G$219,0,0)</f>
        <v>2.0625</v>
      </c>
      <c r="AB21" s="32">
        <f t="shared" si="1"/>
        <v>0</v>
      </c>
      <c r="AC21" s="32">
        <f t="shared" si="2"/>
        <v>0</v>
      </c>
      <c r="AD21" s="32">
        <f t="shared" si="3"/>
        <v>3033.2775000000001</v>
      </c>
      <c r="AE21" s="32">
        <f t="shared" si="4"/>
        <v>1516.6387500000001</v>
      </c>
      <c r="AF21" s="32">
        <f t="shared" si="5"/>
        <v>0</v>
      </c>
      <c r="AG21" s="32">
        <f t="shared" si="6"/>
        <v>0</v>
      </c>
      <c r="AH21" s="32">
        <f t="shared" si="7"/>
        <v>0</v>
      </c>
      <c r="AI21" s="32">
        <f t="shared" si="8"/>
        <v>0</v>
      </c>
      <c r="AJ21" s="32">
        <f t="shared" si="9"/>
        <v>0</v>
      </c>
      <c r="AK21" s="32">
        <f t="shared" si="10"/>
        <v>0</v>
      </c>
      <c r="AL21" s="32">
        <f t="shared" si="11"/>
        <v>0</v>
      </c>
      <c r="AM21" s="32">
        <f t="shared" si="12"/>
        <v>0</v>
      </c>
      <c r="AN21" s="32">
        <f t="shared" si="13"/>
        <v>0</v>
      </c>
      <c r="AO21" s="32">
        <f t="shared" si="14"/>
        <v>0</v>
      </c>
      <c r="AP21" s="32">
        <f t="shared" si="15"/>
        <v>0</v>
      </c>
      <c r="AQ21" s="32">
        <f t="shared" si="16"/>
        <v>0</v>
      </c>
      <c r="AR21" s="32">
        <f t="shared" si="17"/>
        <v>0</v>
      </c>
      <c r="AS21" s="32">
        <f t="shared" si="18"/>
        <v>0</v>
      </c>
      <c r="AT21" s="32">
        <f t="shared" si="19"/>
        <v>0</v>
      </c>
      <c r="AU21" s="32">
        <f t="shared" si="20"/>
        <v>0</v>
      </c>
      <c r="AV21" s="32">
        <f t="shared" si="21"/>
        <v>0</v>
      </c>
      <c r="AW21" s="32">
        <f t="shared" si="22"/>
        <v>0</v>
      </c>
      <c r="AX21" s="32">
        <f t="shared" si="23"/>
        <v>0</v>
      </c>
      <c r="AY21" s="32">
        <f t="shared" si="24"/>
        <v>0</v>
      </c>
      <c r="AZ21" s="32">
        <f t="shared" si="25"/>
        <v>0</v>
      </c>
      <c r="BA21" s="32">
        <f t="shared" si="26"/>
        <v>0</v>
      </c>
      <c r="BB21" s="32">
        <f t="shared" si="27"/>
        <v>0</v>
      </c>
      <c r="BC21" s="32">
        <f t="shared" si="28"/>
        <v>0</v>
      </c>
      <c r="BD21" s="32">
        <f t="shared" si="29"/>
        <v>0</v>
      </c>
      <c r="BE21" s="32">
        <f t="shared" si="30"/>
        <v>0</v>
      </c>
      <c r="BF21" s="32">
        <f t="shared" si="31"/>
        <v>0</v>
      </c>
      <c r="BG21" s="32">
        <f t="shared" si="32"/>
        <v>0</v>
      </c>
      <c r="BH21" s="32">
        <f t="shared" si="33"/>
        <v>0</v>
      </c>
      <c r="BI21" s="32">
        <f t="shared" si="34"/>
        <v>0</v>
      </c>
      <c r="BJ21" s="32">
        <f t="shared" si="35"/>
        <v>0</v>
      </c>
      <c r="BK21" s="32">
        <f t="shared" si="36"/>
        <v>0</v>
      </c>
      <c r="BL21" s="32">
        <f t="shared" si="37"/>
        <v>0</v>
      </c>
      <c r="BM21" s="32">
        <f t="shared" si="38"/>
        <v>0</v>
      </c>
      <c r="BN21" s="32">
        <f t="shared" si="39"/>
        <v>0</v>
      </c>
      <c r="BO21" s="32">
        <f t="shared" si="40"/>
        <v>0</v>
      </c>
      <c r="BP21" s="32">
        <f t="shared" si="41"/>
        <v>0</v>
      </c>
      <c r="BQ21" s="32">
        <f t="shared" si="42"/>
        <v>0</v>
      </c>
      <c r="BR21" s="32">
        <f t="shared" si="43"/>
        <v>0</v>
      </c>
      <c r="BS21" s="32">
        <f t="shared" si="44"/>
        <v>3033.2775000000001</v>
      </c>
      <c r="BT21" s="32">
        <f t="shared" si="45"/>
        <v>3033.2775000000001</v>
      </c>
      <c r="BU21" s="32">
        <f t="shared" si="46"/>
        <v>428.48640625220457</v>
      </c>
      <c r="BV21" s="32">
        <f t="shared" si="47"/>
        <v>77.304639759139661</v>
      </c>
      <c r="BW21" s="32">
        <f t="shared" si="48"/>
        <v>660.85435379422256</v>
      </c>
      <c r="BX21" s="32">
        <f t="shared" si="49"/>
        <v>309.67258730115765</v>
      </c>
      <c r="BY21" s="32">
        <f t="shared" si="50"/>
        <v>156.17128044866061</v>
      </c>
      <c r="BZ21" s="32">
        <f t="shared" si="51"/>
        <v>540.32951395559576</v>
      </c>
      <c r="CA21" s="32">
        <f t="shared" si="52"/>
        <v>386.82820710309869</v>
      </c>
      <c r="CB21" s="32">
        <f t="shared" si="53"/>
        <v>35.646440610033778</v>
      </c>
      <c r="CC21" s="32">
        <f t="shared" si="54"/>
        <v>658.54963505945386</v>
      </c>
      <c r="CD21" s="32">
        <f t="shared" si="55"/>
        <v>307.36786856638895</v>
      </c>
      <c r="CE21" s="32">
        <f t="shared" si="56"/>
        <v>194.931063015809</v>
      </c>
      <c r="CF21" s="32">
        <f t="shared" si="57"/>
        <v>19026.922500000001</v>
      </c>
      <c r="CG21" s="32">
        <f t="shared" si="58"/>
        <v>4055.3240386639609</v>
      </c>
      <c r="CH21" s="32">
        <f t="shared" si="59"/>
        <v>0</v>
      </c>
      <c r="CI21" s="32">
        <f t="shared" si="60"/>
        <v>0</v>
      </c>
      <c r="CJ21" s="32">
        <f t="shared" si="61"/>
        <v>0</v>
      </c>
      <c r="CK21" s="32">
        <f t="shared" si="62"/>
        <v>0</v>
      </c>
      <c r="CL21" s="32">
        <f t="shared" si="63"/>
        <v>0</v>
      </c>
      <c r="CM21" s="32">
        <f t="shared" si="64"/>
        <v>0</v>
      </c>
      <c r="CN21" s="32">
        <f t="shared" si="65"/>
        <v>0</v>
      </c>
      <c r="CO21" s="32">
        <f t="shared" si="66"/>
        <v>0</v>
      </c>
      <c r="CP21" s="32">
        <f t="shared" si="67"/>
        <v>0</v>
      </c>
      <c r="CQ21" s="32">
        <f t="shared" si="68"/>
        <v>0</v>
      </c>
      <c r="CR21" s="32">
        <f t="shared" si="69"/>
        <v>0</v>
      </c>
    </row>
    <row r="22" spans="1:96" x14ac:dyDescent="0.25">
      <c r="A22">
        <v>150001665</v>
      </c>
      <c r="B22" t="s">
        <v>90</v>
      </c>
      <c r="C22" t="s">
        <v>20</v>
      </c>
      <c r="D22" t="s">
        <v>21</v>
      </c>
      <c r="H22" t="s">
        <v>697</v>
      </c>
      <c r="I22" s="32">
        <v>425</v>
      </c>
      <c r="J22" s="32"/>
      <c r="K22" s="32">
        <v>36125</v>
      </c>
      <c r="L22" s="32">
        <v>28358.124999999996</v>
      </c>
      <c r="M22" s="32">
        <v>28358.124999999996</v>
      </c>
      <c r="N22" s="32">
        <v>28358.124999999996</v>
      </c>
      <c r="O22" s="32">
        <v>26987.499999999996</v>
      </c>
      <c r="P22" s="32">
        <v>26987.499999999996</v>
      </c>
      <c r="Q22" s="32">
        <v>26073.749999999996</v>
      </c>
      <c r="R22" s="32">
        <v>26073.749999999996</v>
      </c>
      <c r="S22" s="32">
        <v>25160</v>
      </c>
      <c r="T22" s="32">
        <v>25160</v>
      </c>
      <c r="U22" s="32">
        <v>23332.5</v>
      </c>
      <c r="V22" s="32">
        <v>23332.5</v>
      </c>
      <c r="W22" s="32">
        <v>22418.75</v>
      </c>
      <c r="X22" s="32">
        <f>_xlfn.XLOOKUP(TEXT(A22,"0"),'Safety stock'!$A$2:$A$219,'Safety stock'!$B$2:$B$219,0,0)</f>
        <v>23.179250761317206</v>
      </c>
      <c r="Y22" s="32">
        <f>_xlfn.XLOOKUP(TEXT(A22,"0"),'Safety stock'!$A$2:$A$219,'Safety stock'!$F$2:$F$219,0,0)</f>
        <v>0</v>
      </c>
      <c r="Z22" s="32">
        <f>_xlfn.XLOOKUP(TEXT(A22,"0"),'Safety stock'!$A$2:$A$219,'Safety stock'!$E$2:$E$219,0,0)</f>
        <v>24</v>
      </c>
      <c r="AA22" s="32">
        <f>_xlfn.XLOOKUP(TEXT(A22,"0"),'Safety stock'!$A$2:$A$219,'Safety stock'!$G$2:$G$219,0,0)</f>
        <v>35.179250761317206</v>
      </c>
      <c r="AB22" s="32">
        <f t="shared" si="1"/>
        <v>9851.181573559812</v>
      </c>
      <c r="AC22" s="32">
        <f t="shared" si="2"/>
        <v>0</v>
      </c>
      <c r="AD22" s="32">
        <f t="shared" si="3"/>
        <v>10200</v>
      </c>
      <c r="AE22" s="32">
        <f t="shared" si="4"/>
        <v>14951.181573559812</v>
      </c>
      <c r="AF22" s="32">
        <f t="shared" si="5"/>
        <v>0</v>
      </c>
      <c r="AG22" s="32">
        <f t="shared" si="6"/>
        <v>0</v>
      </c>
      <c r="AH22" s="32">
        <f t="shared" si="7"/>
        <v>0</v>
      </c>
      <c r="AI22" s="32">
        <f t="shared" si="8"/>
        <v>0</v>
      </c>
      <c r="AJ22" s="32">
        <f t="shared" si="9"/>
        <v>0</v>
      </c>
      <c r="AK22" s="32">
        <f t="shared" si="10"/>
        <v>0</v>
      </c>
      <c r="AL22" s="32">
        <f t="shared" si="11"/>
        <v>0</v>
      </c>
      <c r="AM22" s="32">
        <f t="shared" si="12"/>
        <v>0</v>
      </c>
      <c r="AN22" s="32">
        <f t="shared" si="13"/>
        <v>0</v>
      </c>
      <c r="AO22" s="32">
        <f t="shared" si="14"/>
        <v>0</v>
      </c>
      <c r="AP22" s="32">
        <f t="shared" si="15"/>
        <v>0</v>
      </c>
      <c r="AQ22" s="32">
        <f t="shared" si="16"/>
        <v>0</v>
      </c>
      <c r="AR22" s="32">
        <f t="shared" si="17"/>
        <v>0</v>
      </c>
      <c r="AS22" s="32">
        <f t="shared" si="18"/>
        <v>9851.181573559812</v>
      </c>
      <c r="AT22" s="32">
        <f t="shared" si="19"/>
        <v>9851.181573559812</v>
      </c>
      <c r="AU22" s="32">
        <f t="shared" si="20"/>
        <v>9851.181573559812</v>
      </c>
      <c r="AV22" s="32">
        <f t="shared" si="21"/>
        <v>9851.181573559812</v>
      </c>
      <c r="AW22" s="32">
        <f t="shared" si="22"/>
        <v>9851.181573559812</v>
      </c>
      <c r="AX22" s="32">
        <f t="shared" si="23"/>
        <v>9851.181573559812</v>
      </c>
      <c r="AY22" s="32">
        <f t="shared" si="24"/>
        <v>9851.181573559812</v>
      </c>
      <c r="AZ22" s="32">
        <f t="shared" si="25"/>
        <v>9851.181573559812</v>
      </c>
      <c r="BA22" s="32">
        <f t="shared" si="26"/>
        <v>9851.181573559812</v>
      </c>
      <c r="BB22" s="32">
        <f t="shared" si="27"/>
        <v>9851.181573559812</v>
      </c>
      <c r="BC22" s="32">
        <f t="shared" si="28"/>
        <v>9851.181573559812</v>
      </c>
      <c r="BD22" s="32">
        <f t="shared" si="29"/>
        <v>9851.181573559812</v>
      </c>
      <c r="BE22" s="32">
        <f t="shared" si="30"/>
        <v>9851.181573559812</v>
      </c>
      <c r="BF22" s="32">
        <f t="shared" si="31"/>
        <v>0</v>
      </c>
      <c r="BG22" s="32">
        <f t="shared" si="32"/>
        <v>0</v>
      </c>
      <c r="BH22" s="32">
        <f t="shared" si="33"/>
        <v>0</v>
      </c>
      <c r="BI22" s="32">
        <f t="shared" si="34"/>
        <v>0</v>
      </c>
      <c r="BJ22" s="32">
        <f t="shared" si="35"/>
        <v>0</v>
      </c>
      <c r="BK22" s="32">
        <f t="shared" si="36"/>
        <v>0</v>
      </c>
      <c r="BL22" s="32">
        <f t="shared" si="37"/>
        <v>0</v>
      </c>
      <c r="BM22" s="32">
        <f t="shared" si="38"/>
        <v>0</v>
      </c>
      <c r="BN22" s="32">
        <f t="shared" si="39"/>
        <v>0</v>
      </c>
      <c r="BO22" s="32">
        <f t="shared" si="40"/>
        <v>0</v>
      </c>
      <c r="BP22" s="32">
        <f t="shared" si="41"/>
        <v>0</v>
      </c>
      <c r="BQ22" s="32">
        <f t="shared" si="42"/>
        <v>0</v>
      </c>
      <c r="BR22" s="32">
        <f t="shared" si="43"/>
        <v>0</v>
      </c>
      <c r="BS22" s="32">
        <f t="shared" si="44"/>
        <v>10200</v>
      </c>
      <c r="BT22" s="32">
        <f t="shared" si="45"/>
        <v>10200</v>
      </c>
      <c r="BU22" s="32">
        <f t="shared" si="46"/>
        <v>10200</v>
      </c>
      <c r="BV22" s="32">
        <f t="shared" si="47"/>
        <v>10200</v>
      </c>
      <c r="BW22" s="32">
        <f t="shared" si="48"/>
        <v>10200</v>
      </c>
      <c r="BX22" s="32">
        <f t="shared" si="49"/>
        <v>10200</v>
      </c>
      <c r="BY22" s="32">
        <f t="shared" si="50"/>
        <v>10200</v>
      </c>
      <c r="BZ22" s="32">
        <f t="shared" si="51"/>
        <v>10200</v>
      </c>
      <c r="CA22" s="32">
        <f t="shared" si="52"/>
        <v>10200</v>
      </c>
      <c r="CB22" s="32">
        <f t="shared" si="53"/>
        <v>10200</v>
      </c>
      <c r="CC22" s="32">
        <f t="shared" si="54"/>
        <v>10200</v>
      </c>
      <c r="CD22" s="32">
        <f t="shared" si="55"/>
        <v>10200</v>
      </c>
      <c r="CE22" s="32">
        <f t="shared" si="56"/>
        <v>10200</v>
      </c>
      <c r="CF22" s="32">
        <f t="shared" si="57"/>
        <v>16073.818426440186</v>
      </c>
      <c r="CG22" s="32">
        <f t="shared" si="58"/>
        <v>8306.9434264401825</v>
      </c>
      <c r="CH22" s="32">
        <f t="shared" si="59"/>
        <v>8306.9434264401825</v>
      </c>
      <c r="CI22" s="32">
        <f t="shared" si="60"/>
        <v>8306.9434264401825</v>
      </c>
      <c r="CJ22" s="32">
        <f t="shared" si="61"/>
        <v>6936.3184264401825</v>
      </c>
      <c r="CK22" s="32">
        <f t="shared" si="62"/>
        <v>6936.3184264401825</v>
      </c>
      <c r="CL22" s="32">
        <f t="shared" si="63"/>
        <v>6022.5684264401825</v>
      </c>
      <c r="CM22" s="32">
        <f t="shared" si="64"/>
        <v>6022.5684264401825</v>
      </c>
      <c r="CN22" s="32">
        <f t="shared" si="65"/>
        <v>5108.8184264401862</v>
      </c>
      <c r="CO22" s="32">
        <f t="shared" si="66"/>
        <v>5108.8184264401862</v>
      </c>
      <c r="CP22" s="32">
        <f t="shared" si="67"/>
        <v>3281.3184264401862</v>
      </c>
      <c r="CQ22" s="32">
        <f t="shared" si="68"/>
        <v>3281.3184264401862</v>
      </c>
      <c r="CR22" s="32">
        <f t="shared" si="69"/>
        <v>2367.5684264401862</v>
      </c>
    </row>
    <row r="23" spans="1:96" x14ac:dyDescent="0.25">
      <c r="A23">
        <v>600004714</v>
      </c>
      <c r="B23" t="s">
        <v>340</v>
      </c>
      <c r="C23" t="s">
        <v>227</v>
      </c>
      <c r="D23" t="s">
        <v>21</v>
      </c>
      <c r="E23" t="s">
        <v>212</v>
      </c>
      <c r="F23" t="s">
        <v>338</v>
      </c>
      <c r="G23" t="s">
        <v>337</v>
      </c>
      <c r="H23" t="s">
        <v>697</v>
      </c>
      <c r="I23" s="32">
        <v>421.30992907801419</v>
      </c>
      <c r="J23" s="32"/>
      <c r="K23" s="32">
        <v>53085.05</v>
      </c>
      <c r="L23" s="32">
        <v>20693.541927928069</v>
      </c>
      <c r="M23" s="32">
        <v>20489.972359863375</v>
      </c>
      <c r="N23" s="32">
        <v>20715.622789662404</v>
      </c>
      <c r="O23" s="32">
        <v>20545.428682801685</v>
      </c>
      <c r="P23" s="32">
        <v>20727.433644948236</v>
      </c>
      <c r="Q23" s="32">
        <v>20632.094435438743</v>
      </c>
      <c r="R23" s="32">
        <v>20228.801829016469</v>
      </c>
      <c r="S23" s="32">
        <v>20470.510562769392</v>
      </c>
      <c r="T23" s="32">
        <v>20614.163626776244</v>
      </c>
      <c r="U23" s="32">
        <v>20305.763603979241</v>
      </c>
      <c r="V23" s="32">
        <v>20603.865423757525</v>
      </c>
      <c r="W23" s="32">
        <v>20674.64433713074</v>
      </c>
      <c r="X23" s="32">
        <f>_xlfn.XLOOKUP(TEXT(A23,"0"),'Safety stock'!$A$2:$A$219,'Safety stock'!$B$2:$B$219,0,0)</f>
        <v>48</v>
      </c>
      <c r="Y23" s="32">
        <f>_xlfn.XLOOKUP(TEXT(A23,"0"),'Safety stock'!$A$2:$A$219,'Safety stock'!$F$2:$F$219,0,0)</f>
        <v>0</v>
      </c>
      <c r="Z23" s="32">
        <f>_xlfn.XLOOKUP(TEXT(A23,"0"),'Safety stock'!$A$2:$A$219,'Safety stock'!$E$2:$E$219,0,0)</f>
        <v>41.833333333333336</v>
      </c>
      <c r="AA23" s="32">
        <f>_xlfn.XLOOKUP(TEXT(A23,"0"),'Safety stock'!$A$2:$A$219,'Safety stock'!$G$2:$G$219,0,0)</f>
        <v>68.916666666666671</v>
      </c>
      <c r="AB23" s="32">
        <f t="shared" si="1"/>
        <v>20222.876595744681</v>
      </c>
      <c r="AC23" s="32">
        <f t="shared" si="2"/>
        <v>0</v>
      </c>
      <c r="AD23" s="32">
        <f t="shared" si="3"/>
        <v>17624.798699763596</v>
      </c>
      <c r="AE23" s="32">
        <f t="shared" si="4"/>
        <v>29035.275945626479</v>
      </c>
      <c r="AF23" s="32">
        <f t="shared" si="5"/>
        <v>0</v>
      </c>
      <c r="AG23" s="32">
        <f t="shared" si="6"/>
        <v>0</v>
      </c>
      <c r="AH23" s="32">
        <f t="shared" si="7"/>
        <v>0</v>
      </c>
      <c r="AI23" s="32">
        <f t="shared" si="8"/>
        <v>0</v>
      </c>
      <c r="AJ23" s="32">
        <f t="shared" si="9"/>
        <v>0</v>
      </c>
      <c r="AK23" s="32">
        <f t="shared" si="10"/>
        <v>0</v>
      </c>
      <c r="AL23" s="32">
        <f t="shared" si="11"/>
        <v>0</v>
      </c>
      <c r="AM23" s="32">
        <f t="shared" si="12"/>
        <v>0</v>
      </c>
      <c r="AN23" s="32">
        <f t="shared" si="13"/>
        <v>0</v>
      </c>
      <c r="AO23" s="32">
        <f t="shared" si="14"/>
        <v>0</v>
      </c>
      <c r="AP23" s="32">
        <f t="shared" si="15"/>
        <v>0</v>
      </c>
      <c r="AQ23" s="32">
        <f t="shared" si="16"/>
        <v>0</v>
      </c>
      <c r="AR23" s="32">
        <f t="shared" si="17"/>
        <v>0</v>
      </c>
      <c r="AS23" s="32">
        <f t="shared" si="18"/>
        <v>20222.876595744681</v>
      </c>
      <c r="AT23" s="32">
        <f t="shared" si="19"/>
        <v>20222.876595744681</v>
      </c>
      <c r="AU23" s="32">
        <f t="shared" si="20"/>
        <v>20222.876595744681</v>
      </c>
      <c r="AV23" s="32">
        <f t="shared" si="21"/>
        <v>20222.876595744681</v>
      </c>
      <c r="AW23" s="32">
        <f t="shared" si="22"/>
        <v>20222.876595744681</v>
      </c>
      <c r="AX23" s="32">
        <f t="shared" si="23"/>
        <v>20222.876595744681</v>
      </c>
      <c r="AY23" s="32">
        <f t="shared" si="24"/>
        <v>20222.876595744681</v>
      </c>
      <c r="AZ23" s="32">
        <f t="shared" si="25"/>
        <v>20222.876595744681</v>
      </c>
      <c r="BA23" s="32">
        <f t="shared" si="26"/>
        <v>20222.876595744681</v>
      </c>
      <c r="BB23" s="32">
        <f t="shared" si="27"/>
        <v>20222.876595744681</v>
      </c>
      <c r="BC23" s="32">
        <f t="shared" si="28"/>
        <v>20222.876595744681</v>
      </c>
      <c r="BD23" s="32">
        <f t="shared" si="29"/>
        <v>20222.876595744681</v>
      </c>
      <c r="BE23" s="32">
        <f t="shared" si="30"/>
        <v>20222.876595744681</v>
      </c>
      <c r="BF23" s="32">
        <f t="shared" si="31"/>
        <v>0</v>
      </c>
      <c r="BG23" s="32">
        <f t="shared" si="32"/>
        <v>0</v>
      </c>
      <c r="BH23" s="32">
        <f t="shared" si="33"/>
        <v>0</v>
      </c>
      <c r="BI23" s="32">
        <f t="shared" si="34"/>
        <v>0</v>
      </c>
      <c r="BJ23" s="32">
        <f t="shared" si="35"/>
        <v>0</v>
      </c>
      <c r="BK23" s="32">
        <f t="shared" si="36"/>
        <v>0</v>
      </c>
      <c r="BL23" s="32">
        <f t="shared" si="37"/>
        <v>0</v>
      </c>
      <c r="BM23" s="32">
        <f t="shared" si="38"/>
        <v>0</v>
      </c>
      <c r="BN23" s="32">
        <f t="shared" si="39"/>
        <v>0</v>
      </c>
      <c r="BO23" s="32">
        <f t="shared" si="40"/>
        <v>0</v>
      </c>
      <c r="BP23" s="32">
        <f t="shared" si="41"/>
        <v>0</v>
      </c>
      <c r="BQ23" s="32">
        <f t="shared" si="42"/>
        <v>0</v>
      </c>
      <c r="BR23" s="32">
        <f t="shared" si="43"/>
        <v>0</v>
      </c>
      <c r="BS23" s="32">
        <f t="shared" si="44"/>
        <v>17624.798699763596</v>
      </c>
      <c r="BT23" s="32">
        <f t="shared" si="45"/>
        <v>470.66533218338736</v>
      </c>
      <c r="BU23" s="32">
        <f t="shared" si="46"/>
        <v>267.09576411869421</v>
      </c>
      <c r="BV23" s="32">
        <f t="shared" si="47"/>
        <v>492.74619391772285</v>
      </c>
      <c r="BW23" s="32">
        <f t="shared" si="48"/>
        <v>322.55208705700352</v>
      </c>
      <c r="BX23" s="32">
        <f t="shared" si="49"/>
        <v>504.55704920355493</v>
      </c>
      <c r="BY23" s="32">
        <f t="shared" si="50"/>
        <v>409.21783969406169</v>
      </c>
      <c r="BZ23" s="32">
        <f t="shared" si="51"/>
        <v>5.9252332717878744</v>
      </c>
      <c r="CA23" s="32">
        <f t="shared" si="52"/>
        <v>247.63396702471073</v>
      </c>
      <c r="CB23" s="32">
        <f t="shared" si="53"/>
        <v>391.28703103156295</v>
      </c>
      <c r="CC23" s="32">
        <f t="shared" si="54"/>
        <v>82.887008234560199</v>
      </c>
      <c r="CD23" s="32">
        <f t="shared" si="55"/>
        <v>380.98882801284344</v>
      </c>
      <c r="CE23" s="32">
        <f t="shared" si="56"/>
        <v>451.76774138605833</v>
      </c>
      <c r="CF23" s="32">
        <f t="shared" si="57"/>
        <v>15237.374704491725</v>
      </c>
      <c r="CG23" s="32">
        <f t="shared" si="58"/>
        <v>0</v>
      </c>
      <c r="CH23" s="32">
        <f t="shared" si="59"/>
        <v>0</v>
      </c>
      <c r="CI23" s="32">
        <f t="shared" si="60"/>
        <v>0</v>
      </c>
      <c r="CJ23" s="32">
        <f t="shared" si="61"/>
        <v>0</v>
      </c>
      <c r="CK23" s="32">
        <f t="shared" si="62"/>
        <v>0</v>
      </c>
      <c r="CL23" s="32">
        <f t="shared" si="63"/>
        <v>0</v>
      </c>
      <c r="CM23" s="32">
        <f t="shared" si="64"/>
        <v>0</v>
      </c>
      <c r="CN23" s="32">
        <f t="shared" si="65"/>
        <v>0</v>
      </c>
      <c r="CO23" s="32">
        <f t="shared" si="66"/>
        <v>0</v>
      </c>
      <c r="CP23" s="32">
        <f t="shared" si="67"/>
        <v>0</v>
      </c>
      <c r="CQ23" s="32">
        <f t="shared" si="68"/>
        <v>0</v>
      </c>
      <c r="CR23" s="32">
        <f t="shared" si="69"/>
        <v>0</v>
      </c>
    </row>
    <row r="24" spans="1:96" x14ac:dyDescent="0.25">
      <c r="A24">
        <v>150000544</v>
      </c>
      <c r="B24" t="s">
        <v>69</v>
      </c>
      <c r="C24" t="s">
        <v>20</v>
      </c>
      <c r="D24" t="s">
        <v>67</v>
      </c>
      <c r="H24" t="s">
        <v>697</v>
      </c>
      <c r="I24" s="32">
        <v>15.000004016061032</v>
      </c>
      <c r="J24" s="32"/>
      <c r="K24" s="32">
        <v>18675.02</v>
      </c>
      <c r="L24" s="32">
        <v>17997.619818634685</v>
      </c>
      <c r="M24" s="32">
        <v>15321.889102241683</v>
      </c>
      <c r="N24" s="32">
        <v>12375.198313302557</v>
      </c>
      <c r="O24" s="32">
        <v>9326.897497158634</v>
      </c>
      <c r="P24" s="32">
        <v>6380.2067082195081</v>
      </c>
      <c r="Q24" s="32">
        <v>4265.7761421075129</v>
      </c>
      <c r="R24" s="32">
        <v>3985.2160669911073</v>
      </c>
      <c r="S24" s="32">
        <v>4154.6561123565325</v>
      </c>
      <c r="T24" s="32">
        <v>3907.9660463083924</v>
      </c>
      <c r="U24" s="32">
        <v>3975.7960644690206</v>
      </c>
      <c r="V24" s="32">
        <v>4179.1061189027123</v>
      </c>
      <c r="W24" s="32">
        <v>3864.6760347180411</v>
      </c>
      <c r="X24" s="32">
        <f>_xlfn.XLOOKUP(TEXT(A24,"0"),'Safety stock'!$A$2:$A$219,'Safety stock'!$B$2:$B$219,0,0)</f>
        <v>254.56013089312208</v>
      </c>
      <c r="Y24" s="32">
        <f>_xlfn.XLOOKUP(TEXT(A24,"0"),'Safety stock'!$A$2:$A$219,'Safety stock'!$F$2:$F$219,0,0)</f>
        <v>0</v>
      </c>
      <c r="Z24" s="32">
        <f>_xlfn.XLOOKUP(TEXT(A24,"0"),'Safety stock'!$A$2:$A$219,'Safety stock'!$E$2:$E$219,0,0)</f>
        <v>30</v>
      </c>
      <c r="AA24" s="32">
        <f>_xlfn.XLOOKUP(TEXT(A24,"0"),'Safety stock'!$A$2:$A$219,'Safety stock'!$G$2:$G$219,0,0)</f>
        <v>269.56013089312205</v>
      </c>
      <c r="AB24" s="32">
        <f t="shared" si="1"/>
        <v>3818.4029857258533</v>
      </c>
      <c r="AC24" s="32">
        <f t="shared" si="2"/>
        <v>0</v>
      </c>
      <c r="AD24" s="32">
        <f t="shared" si="3"/>
        <v>450.00012048183095</v>
      </c>
      <c r="AE24" s="32">
        <f t="shared" si="4"/>
        <v>4043.4030459667683</v>
      </c>
      <c r="AF24" s="32">
        <f t="shared" si="5"/>
        <v>0</v>
      </c>
      <c r="AG24" s="32">
        <f t="shared" si="6"/>
        <v>0</v>
      </c>
      <c r="AH24" s="32">
        <f t="shared" si="7"/>
        <v>0</v>
      </c>
      <c r="AI24" s="32">
        <f t="shared" si="8"/>
        <v>0</v>
      </c>
      <c r="AJ24" s="32">
        <f t="shared" si="9"/>
        <v>0</v>
      </c>
      <c r="AK24" s="32">
        <f t="shared" si="10"/>
        <v>0</v>
      </c>
      <c r="AL24" s="32">
        <f t="shared" si="11"/>
        <v>0</v>
      </c>
      <c r="AM24" s="32">
        <f t="shared" si="12"/>
        <v>0</v>
      </c>
      <c r="AN24" s="32">
        <f t="shared" si="13"/>
        <v>0</v>
      </c>
      <c r="AO24" s="32">
        <f t="shared" si="14"/>
        <v>0</v>
      </c>
      <c r="AP24" s="32">
        <f t="shared" si="15"/>
        <v>0</v>
      </c>
      <c r="AQ24" s="32">
        <f t="shared" si="16"/>
        <v>0</v>
      </c>
      <c r="AR24" s="32">
        <f t="shared" si="17"/>
        <v>0</v>
      </c>
      <c r="AS24" s="32">
        <f t="shared" si="18"/>
        <v>3818.4029857258533</v>
      </c>
      <c r="AT24" s="32">
        <f t="shared" si="19"/>
        <v>3818.4029857258533</v>
      </c>
      <c r="AU24" s="32">
        <f t="shared" si="20"/>
        <v>3818.4029857258533</v>
      </c>
      <c r="AV24" s="32">
        <f t="shared" si="21"/>
        <v>3818.4029857258533</v>
      </c>
      <c r="AW24" s="32">
        <f t="shared" si="22"/>
        <v>3818.4029857258533</v>
      </c>
      <c r="AX24" s="32">
        <f t="shared" si="23"/>
        <v>3818.4029857258533</v>
      </c>
      <c r="AY24" s="32">
        <f t="shared" si="24"/>
        <v>3818.4029857258533</v>
      </c>
      <c r="AZ24" s="32">
        <f t="shared" si="25"/>
        <v>3818.4029857258533</v>
      </c>
      <c r="BA24" s="32">
        <f t="shared" si="26"/>
        <v>3818.4029857258533</v>
      </c>
      <c r="BB24" s="32">
        <f t="shared" si="27"/>
        <v>3818.4029857258533</v>
      </c>
      <c r="BC24" s="32">
        <f t="shared" si="28"/>
        <v>3818.4029857258533</v>
      </c>
      <c r="BD24" s="32">
        <f t="shared" si="29"/>
        <v>3818.4029857258533</v>
      </c>
      <c r="BE24" s="32">
        <f t="shared" si="30"/>
        <v>3818.4029857258533</v>
      </c>
      <c r="BF24" s="32">
        <f t="shared" si="31"/>
        <v>0</v>
      </c>
      <c r="BG24" s="32">
        <f t="shared" si="32"/>
        <v>0</v>
      </c>
      <c r="BH24" s="32">
        <f t="shared" si="33"/>
        <v>0</v>
      </c>
      <c r="BI24" s="32">
        <f t="shared" si="34"/>
        <v>0</v>
      </c>
      <c r="BJ24" s="32">
        <f t="shared" si="35"/>
        <v>0</v>
      </c>
      <c r="BK24" s="32">
        <f t="shared" si="36"/>
        <v>0</v>
      </c>
      <c r="BL24" s="32">
        <f t="shared" si="37"/>
        <v>0</v>
      </c>
      <c r="BM24" s="32">
        <f t="shared" si="38"/>
        <v>0</v>
      </c>
      <c r="BN24" s="32">
        <f t="shared" si="39"/>
        <v>0</v>
      </c>
      <c r="BO24" s="32">
        <f t="shared" si="40"/>
        <v>0</v>
      </c>
      <c r="BP24" s="32">
        <f t="shared" si="41"/>
        <v>0</v>
      </c>
      <c r="BQ24" s="32">
        <f t="shared" si="42"/>
        <v>0</v>
      </c>
      <c r="BR24" s="32">
        <f t="shared" si="43"/>
        <v>0</v>
      </c>
      <c r="BS24" s="32">
        <f t="shared" si="44"/>
        <v>450.00012048183095</v>
      </c>
      <c r="BT24" s="32">
        <f t="shared" si="45"/>
        <v>450.00012048183095</v>
      </c>
      <c r="BU24" s="32">
        <f t="shared" si="46"/>
        <v>450.00012048183095</v>
      </c>
      <c r="BV24" s="32">
        <f t="shared" si="47"/>
        <v>450.00012048183095</v>
      </c>
      <c r="BW24" s="32">
        <f t="shared" si="48"/>
        <v>450.00012048183095</v>
      </c>
      <c r="BX24" s="32">
        <f t="shared" si="49"/>
        <v>450.00012048183095</v>
      </c>
      <c r="BY24" s="32">
        <f t="shared" si="50"/>
        <v>447.37315638165956</v>
      </c>
      <c r="BZ24" s="32">
        <f t="shared" si="51"/>
        <v>166.81308126525391</v>
      </c>
      <c r="CA24" s="32">
        <f t="shared" si="52"/>
        <v>336.25312663067916</v>
      </c>
      <c r="CB24" s="32">
        <f t="shared" si="53"/>
        <v>89.563060582539038</v>
      </c>
      <c r="CC24" s="32">
        <f t="shared" si="54"/>
        <v>157.39307874316728</v>
      </c>
      <c r="CD24" s="32">
        <f t="shared" si="55"/>
        <v>360.70313317685896</v>
      </c>
      <c r="CE24" s="32">
        <f t="shared" si="56"/>
        <v>46.273048992187796</v>
      </c>
      <c r="CF24" s="32">
        <f t="shared" si="57"/>
        <v>14406.616893792316</v>
      </c>
      <c r="CG24" s="32">
        <f t="shared" si="58"/>
        <v>13729.216712427</v>
      </c>
      <c r="CH24" s="32">
        <f t="shared" si="59"/>
        <v>11053.485996033998</v>
      </c>
      <c r="CI24" s="32">
        <f t="shared" si="60"/>
        <v>8106.7952070948722</v>
      </c>
      <c r="CJ24" s="32">
        <f t="shared" si="61"/>
        <v>5058.4943909509493</v>
      </c>
      <c r="CK24" s="32">
        <f t="shared" si="62"/>
        <v>2111.8036020118234</v>
      </c>
      <c r="CL24" s="32">
        <f t="shared" si="63"/>
        <v>0</v>
      </c>
      <c r="CM24" s="32">
        <f t="shared" si="64"/>
        <v>0</v>
      </c>
      <c r="CN24" s="32">
        <f t="shared" si="65"/>
        <v>0</v>
      </c>
      <c r="CO24" s="32">
        <f t="shared" si="66"/>
        <v>0</v>
      </c>
      <c r="CP24" s="32">
        <f t="shared" si="67"/>
        <v>0</v>
      </c>
      <c r="CQ24" s="32">
        <f t="shared" si="68"/>
        <v>0</v>
      </c>
      <c r="CR24" s="32">
        <f t="shared" si="69"/>
        <v>0</v>
      </c>
    </row>
    <row r="25" spans="1:96" x14ac:dyDescent="0.25">
      <c r="A25">
        <v>600003805</v>
      </c>
      <c r="B25" t="s">
        <v>236</v>
      </c>
      <c r="C25" t="s">
        <v>211</v>
      </c>
      <c r="D25" t="s">
        <v>38</v>
      </c>
      <c r="E25" t="s">
        <v>237</v>
      </c>
      <c r="F25" t="s">
        <v>238</v>
      </c>
      <c r="G25" t="s">
        <v>236</v>
      </c>
      <c r="H25" t="s">
        <v>697</v>
      </c>
      <c r="I25" s="32">
        <v>203.9798841004463</v>
      </c>
      <c r="J25" s="32"/>
      <c r="K25" s="32">
        <v>27561.15</v>
      </c>
      <c r="L25" s="32">
        <v>9202.9604309598344</v>
      </c>
      <c r="M25" s="32">
        <v>9151.0743074254387</v>
      </c>
      <c r="N25" s="32">
        <v>9099.1881838910449</v>
      </c>
      <c r="O25" s="32">
        <v>9292.0779212771868</v>
      </c>
      <c r="P25" s="32">
        <v>9199.3958209227058</v>
      </c>
      <c r="Q25" s="32">
        <v>9269.8976278485825</v>
      </c>
      <c r="R25" s="32">
        <v>9136.4195506740107</v>
      </c>
      <c r="S25" s="32">
        <v>9247.7173344199764</v>
      </c>
      <c r="T25" s="32">
        <v>9155.0352340654954</v>
      </c>
      <c r="U25" s="32">
        <v>9184.7410641712795</v>
      </c>
      <c r="V25" s="32">
        <v>9092.0589638167985</v>
      </c>
      <c r="W25" s="32">
        <v>9162.5607707426752</v>
      </c>
      <c r="X25" s="32">
        <f>_xlfn.XLOOKUP(TEXT(A25,"0"),'Safety stock'!$A$2:$A$219,'Safety stock'!$B$2:$B$219,0,0)</f>
        <v>44.557475947443216</v>
      </c>
      <c r="Y25" s="32">
        <f>_xlfn.XLOOKUP(TEXT(A25,"0"),'Safety stock'!$A$2:$A$219,'Safety stock'!$F$2:$F$219,0,0)</f>
        <v>0</v>
      </c>
      <c r="Z25" s="32">
        <f>_xlfn.XLOOKUP(TEXT(A25,"0"),'Safety stock'!$A$2:$A$219,'Safety stock'!$E$2:$E$219,0,0)</f>
        <v>23.145833333333332</v>
      </c>
      <c r="AA25" s="32">
        <f>_xlfn.XLOOKUP(TEXT(A25,"0"),'Safety stock'!$A$2:$A$219,'Safety stock'!$G$2:$G$219,0,0)</f>
        <v>56.13039261410988</v>
      </c>
      <c r="AB25" s="32">
        <f t="shared" si="1"/>
        <v>9088.8287795678916</v>
      </c>
      <c r="AC25" s="32">
        <f t="shared" si="2"/>
        <v>0</v>
      </c>
      <c r="AD25" s="32">
        <f t="shared" si="3"/>
        <v>4721.2844007415797</v>
      </c>
      <c r="AE25" s="32">
        <f t="shared" si="4"/>
        <v>11449.47097993868</v>
      </c>
      <c r="AF25" s="32">
        <f t="shared" si="5"/>
        <v>0</v>
      </c>
      <c r="AG25" s="32">
        <f t="shared" si="6"/>
        <v>0</v>
      </c>
      <c r="AH25" s="32">
        <f t="shared" si="7"/>
        <v>0</v>
      </c>
      <c r="AI25" s="32">
        <f t="shared" si="8"/>
        <v>0</v>
      </c>
      <c r="AJ25" s="32">
        <f t="shared" si="9"/>
        <v>0</v>
      </c>
      <c r="AK25" s="32">
        <f t="shared" si="10"/>
        <v>0</v>
      </c>
      <c r="AL25" s="32">
        <f t="shared" si="11"/>
        <v>0</v>
      </c>
      <c r="AM25" s="32">
        <f t="shared" si="12"/>
        <v>0</v>
      </c>
      <c r="AN25" s="32">
        <f t="shared" si="13"/>
        <v>0</v>
      </c>
      <c r="AO25" s="32">
        <f t="shared" si="14"/>
        <v>0</v>
      </c>
      <c r="AP25" s="32">
        <f t="shared" si="15"/>
        <v>0</v>
      </c>
      <c r="AQ25" s="32">
        <f t="shared" si="16"/>
        <v>0</v>
      </c>
      <c r="AR25" s="32">
        <f t="shared" si="17"/>
        <v>0</v>
      </c>
      <c r="AS25" s="32">
        <f t="shared" si="18"/>
        <v>9088.8287795678916</v>
      </c>
      <c r="AT25" s="32">
        <f t="shared" si="19"/>
        <v>9088.8287795678916</v>
      </c>
      <c r="AU25" s="32">
        <f t="shared" si="20"/>
        <v>9088.8287795678916</v>
      </c>
      <c r="AV25" s="32">
        <f t="shared" si="21"/>
        <v>9088.8287795678916</v>
      </c>
      <c r="AW25" s="32">
        <f t="shared" si="22"/>
        <v>9088.8287795678916</v>
      </c>
      <c r="AX25" s="32">
        <f t="shared" si="23"/>
        <v>9088.8287795678916</v>
      </c>
      <c r="AY25" s="32">
        <f t="shared" si="24"/>
        <v>9088.8287795678916</v>
      </c>
      <c r="AZ25" s="32">
        <f t="shared" si="25"/>
        <v>9088.8287795678916</v>
      </c>
      <c r="BA25" s="32">
        <f t="shared" si="26"/>
        <v>9088.8287795678916</v>
      </c>
      <c r="BB25" s="32">
        <f t="shared" si="27"/>
        <v>9088.8287795678916</v>
      </c>
      <c r="BC25" s="32">
        <f t="shared" si="28"/>
        <v>9088.8287795678916</v>
      </c>
      <c r="BD25" s="32">
        <f t="shared" si="29"/>
        <v>9088.8287795678916</v>
      </c>
      <c r="BE25" s="32">
        <f t="shared" si="30"/>
        <v>9088.8287795678916</v>
      </c>
      <c r="BF25" s="32">
        <f t="shared" si="31"/>
        <v>0</v>
      </c>
      <c r="BG25" s="32">
        <f t="shared" si="32"/>
        <v>0</v>
      </c>
      <c r="BH25" s="32">
        <f t="shared" si="33"/>
        <v>0</v>
      </c>
      <c r="BI25" s="32">
        <f t="shared" si="34"/>
        <v>0</v>
      </c>
      <c r="BJ25" s="32">
        <f t="shared" si="35"/>
        <v>0</v>
      </c>
      <c r="BK25" s="32">
        <f t="shared" si="36"/>
        <v>0</v>
      </c>
      <c r="BL25" s="32">
        <f t="shared" si="37"/>
        <v>0</v>
      </c>
      <c r="BM25" s="32">
        <f t="shared" si="38"/>
        <v>0</v>
      </c>
      <c r="BN25" s="32">
        <f t="shared" si="39"/>
        <v>0</v>
      </c>
      <c r="BO25" s="32">
        <f t="shared" si="40"/>
        <v>0</v>
      </c>
      <c r="BP25" s="32">
        <f t="shared" si="41"/>
        <v>0</v>
      </c>
      <c r="BQ25" s="32">
        <f t="shared" si="42"/>
        <v>0</v>
      </c>
      <c r="BR25" s="32">
        <f t="shared" si="43"/>
        <v>0</v>
      </c>
      <c r="BS25" s="32">
        <f t="shared" si="44"/>
        <v>4721.2844007415797</v>
      </c>
      <c r="BT25" s="32">
        <f t="shared" si="45"/>
        <v>114.1316513919428</v>
      </c>
      <c r="BU25" s="32">
        <f t="shared" si="46"/>
        <v>62.245527857547131</v>
      </c>
      <c r="BV25" s="32">
        <f t="shared" si="47"/>
        <v>10.359404323153285</v>
      </c>
      <c r="BW25" s="32">
        <f t="shared" si="48"/>
        <v>203.24914170929515</v>
      </c>
      <c r="BX25" s="32">
        <f t="shared" si="49"/>
        <v>110.56704135481414</v>
      </c>
      <c r="BY25" s="32">
        <f t="shared" si="50"/>
        <v>181.06884828069087</v>
      </c>
      <c r="BZ25" s="32">
        <f t="shared" si="51"/>
        <v>47.590771106119064</v>
      </c>
      <c r="CA25" s="32">
        <f t="shared" si="52"/>
        <v>158.88855485208478</v>
      </c>
      <c r="CB25" s="32">
        <f t="shared" si="53"/>
        <v>66.206454497603772</v>
      </c>
      <c r="CC25" s="32">
        <f t="shared" si="54"/>
        <v>95.912284603387889</v>
      </c>
      <c r="CD25" s="32">
        <f t="shared" si="55"/>
        <v>3.2301842489068804</v>
      </c>
      <c r="CE25" s="32">
        <f t="shared" si="56"/>
        <v>73.731991174783616</v>
      </c>
      <c r="CF25" s="32">
        <f t="shared" si="57"/>
        <v>13751.036819690529</v>
      </c>
      <c r="CG25" s="32">
        <f t="shared" si="58"/>
        <v>0</v>
      </c>
      <c r="CH25" s="32">
        <f t="shared" si="59"/>
        <v>0</v>
      </c>
      <c r="CI25" s="32">
        <f t="shared" si="60"/>
        <v>0</v>
      </c>
      <c r="CJ25" s="32">
        <f t="shared" si="61"/>
        <v>0</v>
      </c>
      <c r="CK25" s="32">
        <f t="shared" si="62"/>
        <v>0</v>
      </c>
      <c r="CL25" s="32">
        <f t="shared" si="63"/>
        <v>0</v>
      </c>
      <c r="CM25" s="32">
        <f t="shared" si="64"/>
        <v>0</v>
      </c>
      <c r="CN25" s="32">
        <f t="shared" si="65"/>
        <v>0</v>
      </c>
      <c r="CO25" s="32">
        <f t="shared" si="66"/>
        <v>0</v>
      </c>
      <c r="CP25" s="32">
        <f t="shared" si="67"/>
        <v>0</v>
      </c>
      <c r="CQ25" s="32">
        <f t="shared" si="68"/>
        <v>0</v>
      </c>
      <c r="CR25" s="32">
        <f t="shared" si="69"/>
        <v>0</v>
      </c>
    </row>
    <row r="26" spans="1:96" x14ac:dyDescent="0.25">
      <c r="A26">
        <v>150001927</v>
      </c>
      <c r="B26" t="s">
        <v>92</v>
      </c>
      <c r="C26" t="s">
        <v>20</v>
      </c>
      <c r="D26" t="s">
        <v>93</v>
      </c>
      <c r="H26" t="s">
        <v>697</v>
      </c>
      <c r="I26" s="32">
        <v>287.00002663651094</v>
      </c>
      <c r="J26" s="32"/>
      <c r="K26" s="32">
        <v>118521.54000000001</v>
      </c>
      <c r="L26" s="32">
        <v>118521.54000000001</v>
      </c>
      <c r="M26" s="32">
        <v>117869.47593948185</v>
      </c>
      <c r="N26" s="32">
        <v>103850.09863834157</v>
      </c>
      <c r="O26" s="32">
        <v>89504.689306942208</v>
      </c>
      <c r="P26" s="32">
        <v>75485.312005801927</v>
      </c>
      <c r="Q26" s="32">
        <v>61465.934704661631</v>
      </c>
      <c r="R26" s="32">
        <v>47120.525373262273</v>
      </c>
      <c r="S26" s="32">
        <v>104851.15473124971</v>
      </c>
      <c r="T26" s="32">
        <v>90831.777430109432</v>
      </c>
      <c r="U26" s="32">
        <v>76486.368098710067</v>
      </c>
      <c r="V26" s="32">
        <v>62466.990797569779</v>
      </c>
      <c r="W26" s="32">
        <v>48447.613496429491</v>
      </c>
      <c r="X26" s="32">
        <f>_xlfn.XLOOKUP(TEXT(A26,"0"),'Safety stock'!$A$2:$A$219,'Safety stock'!$B$2:$B$219,0,0)</f>
        <v>124.04514879893264</v>
      </c>
      <c r="Y26" s="32">
        <f>_xlfn.XLOOKUP(TEXT(A26,"0"),'Safety stock'!$A$2:$A$219,'Safety stock'!$F$2:$F$219,0,0)</f>
        <v>0</v>
      </c>
      <c r="Z26" s="32">
        <f>_xlfn.XLOOKUP(TEXT(A26,"0"),'Safety stock'!$A$2:$A$219,'Safety stock'!$E$2:$E$219,0,0)</f>
        <v>250</v>
      </c>
      <c r="AA26" s="32">
        <f>_xlfn.XLOOKUP(TEXT(A26,"0"),'Safety stock'!$A$2:$A$219,'Safety stock'!$G$2:$G$219,0,0)</f>
        <v>249.04514879893264</v>
      </c>
      <c r="AB26" s="32">
        <f t="shared" si="1"/>
        <v>35600.961009423634</v>
      </c>
      <c r="AC26" s="32">
        <f t="shared" si="2"/>
        <v>0</v>
      </c>
      <c r="AD26" s="32">
        <f t="shared" si="3"/>
        <v>71750.006659127728</v>
      </c>
      <c r="AE26" s="32">
        <f t="shared" si="4"/>
        <v>71475.964338987498</v>
      </c>
      <c r="AF26" s="32">
        <f t="shared" si="5"/>
        <v>0</v>
      </c>
      <c r="AG26" s="32">
        <f t="shared" si="6"/>
        <v>0</v>
      </c>
      <c r="AH26" s="32">
        <f t="shared" si="7"/>
        <v>0</v>
      </c>
      <c r="AI26" s="32">
        <f t="shared" si="8"/>
        <v>0</v>
      </c>
      <c r="AJ26" s="32">
        <f t="shared" si="9"/>
        <v>0</v>
      </c>
      <c r="AK26" s="32">
        <f t="shared" si="10"/>
        <v>0</v>
      </c>
      <c r="AL26" s="32">
        <f t="shared" si="11"/>
        <v>0</v>
      </c>
      <c r="AM26" s="32">
        <f t="shared" si="12"/>
        <v>0</v>
      </c>
      <c r="AN26" s="32">
        <f t="shared" si="13"/>
        <v>0</v>
      </c>
      <c r="AO26" s="32">
        <f t="shared" si="14"/>
        <v>0</v>
      </c>
      <c r="AP26" s="32">
        <f t="shared" si="15"/>
        <v>0</v>
      </c>
      <c r="AQ26" s="32">
        <f t="shared" si="16"/>
        <v>0</v>
      </c>
      <c r="AR26" s="32">
        <f t="shared" si="17"/>
        <v>0</v>
      </c>
      <c r="AS26" s="32">
        <f t="shared" si="18"/>
        <v>35600.961009423634</v>
      </c>
      <c r="AT26" s="32">
        <f t="shared" si="19"/>
        <v>35600.961009423634</v>
      </c>
      <c r="AU26" s="32">
        <f t="shared" si="20"/>
        <v>35600.961009423634</v>
      </c>
      <c r="AV26" s="32">
        <f t="shared" si="21"/>
        <v>35600.961009423634</v>
      </c>
      <c r="AW26" s="32">
        <f t="shared" si="22"/>
        <v>35600.961009423634</v>
      </c>
      <c r="AX26" s="32">
        <f t="shared" si="23"/>
        <v>35600.961009423634</v>
      </c>
      <c r="AY26" s="32">
        <f t="shared" si="24"/>
        <v>35600.961009423634</v>
      </c>
      <c r="AZ26" s="32">
        <f t="shared" si="25"/>
        <v>35600.961009423634</v>
      </c>
      <c r="BA26" s="32">
        <f t="shared" si="26"/>
        <v>35600.961009423634</v>
      </c>
      <c r="BB26" s="32">
        <f t="shared" si="27"/>
        <v>35600.961009423634</v>
      </c>
      <c r="BC26" s="32">
        <f t="shared" si="28"/>
        <v>35600.961009423634</v>
      </c>
      <c r="BD26" s="32">
        <f t="shared" si="29"/>
        <v>35600.961009423634</v>
      </c>
      <c r="BE26" s="32">
        <f t="shared" si="30"/>
        <v>35600.961009423634</v>
      </c>
      <c r="BF26" s="32">
        <f t="shared" si="31"/>
        <v>0</v>
      </c>
      <c r="BG26" s="32">
        <f t="shared" si="32"/>
        <v>0</v>
      </c>
      <c r="BH26" s="32">
        <f t="shared" si="33"/>
        <v>0</v>
      </c>
      <c r="BI26" s="32">
        <f t="shared" si="34"/>
        <v>0</v>
      </c>
      <c r="BJ26" s="32">
        <f t="shared" si="35"/>
        <v>0</v>
      </c>
      <c r="BK26" s="32">
        <f t="shared" si="36"/>
        <v>0</v>
      </c>
      <c r="BL26" s="32">
        <f t="shared" si="37"/>
        <v>0</v>
      </c>
      <c r="BM26" s="32">
        <f t="shared" si="38"/>
        <v>0</v>
      </c>
      <c r="BN26" s="32">
        <f t="shared" si="39"/>
        <v>0</v>
      </c>
      <c r="BO26" s="32">
        <f t="shared" si="40"/>
        <v>0</v>
      </c>
      <c r="BP26" s="32">
        <f t="shared" si="41"/>
        <v>0</v>
      </c>
      <c r="BQ26" s="32">
        <f t="shared" si="42"/>
        <v>0</v>
      </c>
      <c r="BR26" s="32">
        <f t="shared" si="43"/>
        <v>0</v>
      </c>
      <c r="BS26" s="32">
        <f t="shared" si="44"/>
        <v>71750.006659127728</v>
      </c>
      <c r="BT26" s="32">
        <f t="shared" si="45"/>
        <v>71750.006659127728</v>
      </c>
      <c r="BU26" s="32">
        <f t="shared" si="46"/>
        <v>71750.006659127728</v>
      </c>
      <c r="BV26" s="32">
        <f t="shared" si="47"/>
        <v>68249.137628917932</v>
      </c>
      <c r="BW26" s="32">
        <f t="shared" si="48"/>
        <v>53903.728297518574</v>
      </c>
      <c r="BX26" s="32">
        <f t="shared" si="49"/>
        <v>39884.350996378293</v>
      </c>
      <c r="BY26" s="32">
        <f t="shared" si="50"/>
        <v>25864.973695237997</v>
      </c>
      <c r="BZ26" s="32">
        <f t="shared" si="51"/>
        <v>11519.564363838639</v>
      </c>
      <c r="CA26" s="32">
        <f t="shared" si="52"/>
        <v>69250.193721826072</v>
      </c>
      <c r="CB26" s="32">
        <f t="shared" si="53"/>
        <v>55230.816420685798</v>
      </c>
      <c r="CC26" s="32">
        <f t="shared" si="54"/>
        <v>40885.407089286433</v>
      </c>
      <c r="CD26" s="32">
        <f t="shared" si="55"/>
        <v>26866.029788146145</v>
      </c>
      <c r="CE26" s="32">
        <f t="shared" si="56"/>
        <v>12846.652487005857</v>
      </c>
      <c r="CF26" s="32">
        <f t="shared" si="57"/>
        <v>11170.572331448639</v>
      </c>
      <c r="CG26" s="32">
        <f t="shared" si="58"/>
        <v>11170.572331448639</v>
      </c>
      <c r="CH26" s="32">
        <f t="shared" si="59"/>
        <v>10518.508270930484</v>
      </c>
      <c r="CI26" s="32">
        <f t="shared" si="60"/>
        <v>0</v>
      </c>
      <c r="CJ26" s="32">
        <f t="shared" si="61"/>
        <v>0</v>
      </c>
      <c r="CK26" s="32">
        <f t="shared" si="62"/>
        <v>0</v>
      </c>
      <c r="CL26" s="32">
        <f t="shared" si="63"/>
        <v>0</v>
      </c>
      <c r="CM26" s="32">
        <f t="shared" si="64"/>
        <v>0</v>
      </c>
      <c r="CN26" s="32">
        <f t="shared" si="65"/>
        <v>0</v>
      </c>
      <c r="CO26" s="32">
        <f t="shared" si="66"/>
        <v>0</v>
      </c>
      <c r="CP26" s="32">
        <f t="shared" si="67"/>
        <v>0</v>
      </c>
      <c r="CQ26" s="32">
        <f t="shared" si="68"/>
        <v>0</v>
      </c>
      <c r="CR26" s="32">
        <f t="shared" si="69"/>
        <v>0</v>
      </c>
    </row>
    <row r="27" spans="1:96" x14ac:dyDescent="0.25">
      <c r="A27">
        <v>600010878</v>
      </c>
      <c r="B27" t="s">
        <v>467</v>
      </c>
      <c r="C27" t="s">
        <v>211</v>
      </c>
      <c r="D27" t="s">
        <v>51</v>
      </c>
      <c r="E27" t="s">
        <v>399</v>
      </c>
      <c r="F27" t="s">
        <v>400</v>
      </c>
      <c r="G27" t="s">
        <v>468</v>
      </c>
      <c r="H27" t="s">
        <v>697</v>
      </c>
      <c r="I27" s="32">
        <v>67.870009528346827</v>
      </c>
      <c r="J27" s="32"/>
      <c r="K27" s="32">
        <v>28491.83</v>
      </c>
      <c r="L27" s="32">
        <v>17566.508178033087</v>
      </c>
      <c r="M27" s="32">
        <v>17581.014925960175</v>
      </c>
      <c r="N27" s="32">
        <v>17568.963844071823</v>
      </c>
      <c r="O27" s="32">
        <v>17616.58415743247</v>
      </c>
      <c r="P27" s="32">
        <v>17595.449303871843</v>
      </c>
      <c r="Q27" s="32">
        <v>17560.372576717928</v>
      </c>
      <c r="R27" s="32">
        <v>17557.871644881667</v>
      </c>
      <c r="S27" s="32">
        <v>17602.461370096229</v>
      </c>
      <c r="T27" s="32">
        <v>17579.779672425248</v>
      </c>
      <c r="U27" s="32">
        <v>17571.418931642689</v>
      </c>
      <c r="V27" s="32">
        <v>17574.344932961256</v>
      </c>
      <c r="W27" s="32">
        <v>17582.089183528751</v>
      </c>
      <c r="X27" s="32">
        <f>_xlfn.XLOOKUP(TEXT(A27,"0"),'Safety stock'!$A$2:$A$219,'Safety stock'!$B$2:$B$219,0,0)</f>
        <v>258.62825040954618</v>
      </c>
      <c r="Y27" s="32">
        <f>_xlfn.XLOOKUP(TEXT(A27,"0"),'Safety stock'!$A$2:$A$219,'Safety stock'!$F$2:$F$219,0,0)</f>
        <v>0</v>
      </c>
      <c r="Z27" s="32">
        <f>_xlfn.XLOOKUP(TEXT(A27,"0"),'Safety stock'!$A$2:$A$219,'Safety stock'!$E$2:$E$219,0,0)</f>
        <v>0</v>
      </c>
      <c r="AA27" s="32">
        <f>_xlfn.XLOOKUP(TEXT(A27,"0"),'Safety stock'!$A$2:$A$219,'Safety stock'!$G$2:$G$219,0,0)</f>
        <v>258.62825040954618</v>
      </c>
      <c r="AB27" s="32">
        <f t="shared" si="1"/>
        <v>17553.101819595569</v>
      </c>
      <c r="AC27" s="32">
        <f t="shared" si="2"/>
        <v>0</v>
      </c>
      <c r="AD27" s="32">
        <f t="shared" si="3"/>
        <v>0</v>
      </c>
      <c r="AE27" s="32">
        <f t="shared" si="4"/>
        <v>17553.101819595569</v>
      </c>
      <c r="AF27" s="32">
        <f t="shared" si="5"/>
        <v>0</v>
      </c>
      <c r="AG27" s="32">
        <f t="shared" si="6"/>
        <v>0</v>
      </c>
      <c r="AH27" s="32">
        <f t="shared" si="7"/>
        <v>0</v>
      </c>
      <c r="AI27" s="32">
        <f t="shared" si="8"/>
        <v>0</v>
      </c>
      <c r="AJ27" s="32">
        <f t="shared" si="9"/>
        <v>0</v>
      </c>
      <c r="AK27" s="32">
        <f t="shared" si="10"/>
        <v>0</v>
      </c>
      <c r="AL27" s="32">
        <f t="shared" si="11"/>
        <v>0</v>
      </c>
      <c r="AM27" s="32">
        <f t="shared" si="12"/>
        <v>0</v>
      </c>
      <c r="AN27" s="32">
        <f t="shared" si="13"/>
        <v>0</v>
      </c>
      <c r="AO27" s="32">
        <f t="shared" si="14"/>
        <v>0</v>
      </c>
      <c r="AP27" s="32">
        <f t="shared" si="15"/>
        <v>0</v>
      </c>
      <c r="AQ27" s="32">
        <f t="shared" si="16"/>
        <v>0</v>
      </c>
      <c r="AR27" s="32">
        <f t="shared" si="17"/>
        <v>0</v>
      </c>
      <c r="AS27" s="32">
        <f t="shared" si="18"/>
        <v>17553.101819595569</v>
      </c>
      <c r="AT27" s="32">
        <f t="shared" si="19"/>
        <v>17553.101819595569</v>
      </c>
      <c r="AU27" s="32">
        <f t="shared" si="20"/>
        <v>17553.101819595569</v>
      </c>
      <c r="AV27" s="32">
        <f t="shared" si="21"/>
        <v>17553.101819595569</v>
      </c>
      <c r="AW27" s="32">
        <f t="shared" si="22"/>
        <v>17553.101819595569</v>
      </c>
      <c r="AX27" s="32">
        <f t="shared" si="23"/>
        <v>17553.101819595569</v>
      </c>
      <c r="AY27" s="32">
        <f t="shared" si="24"/>
        <v>17553.101819595569</v>
      </c>
      <c r="AZ27" s="32">
        <f t="shared" si="25"/>
        <v>17553.101819595569</v>
      </c>
      <c r="BA27" s="32">
        <f t="shared" si="26"/>
        <v>17553.101819595569</v>
      </c>
      <c r="BB27" s="32">
        <f t="shared" si="27"/>
        <v>17553.101819595569</v>
      </c>
      <c r="BC27" s="32">
        <f t="shared" si="28"/>
        <v>17553.101819595569</v>
      </c>
      <c r="BD27" s="32">
        <f t="shared" si="29"/>
        <v>17553.101819595569</v>
      </c>
      <c r="BE27" s="32">
        <f t="shared" si="30"/>
        <v>17553.101819595569</v>
      </c>
      <c r="BF27" s="32">
        <f t="shared" si="31"/>
        <v>0</v>
      </c>
      <c r="BG27" s="32">
        <f t="shared" si="32"/>
        <v>0</v>
      </c>
      <c r="BH27" s="32">
        <f t="shared" si="33"/>
        <v>0</v>
      </c>
      <c r="BI27" s="32">
        <f t="shared" si="34"/>
        <v>0</v>
      </c>
      <c r="BJ27" s="32">
        <f t="shared" si="35"/>
        <v>0</v>
      </c>
      <c r="BK27" s="32">
        <f t="shared" si="36"/>
        <v>0</v>
      </c>
      <c r="BL27" s="32">
        <f t="shared" si="37"/>
        <v>0</v>
      </c>
      <c r="BM27" s="32">
        <f t="shared" si="38"/>
        <v>0</v>
      </c>
      <c r="BN27" s="32">
        <f t="shared" si="39"/>
        <v>0</v>
      </c>
      <c r="BO27" s="32">
        <f t="shared" si="40"/>
        <v>0</v>
      </c>
      <c r="BP27" s="32">
        <f t="shared" si="41"/>
        <v>0</v>
      </c>
      <c r="BQ27" s="32">
        <f t="shared" si="42"/>
        <v>0</v>
      </c>
      <c r="BR27" s="32">
        <f t="shared" si="43"/>
        <v>0</v>
      </c>
      <c r="BS27" s="32">
        <f t="shared" si="44"/>
        <v>0</v>
      </c>
      <c r="BT27" s="32">
        <f t="shared" si="45"/>
        <v>0</v>
      </c>
      <c r="BU27" s="32">
        <f t="shared" si="46"/>
        <v>0</v>
      </c>
      <c r="BV27" s="32">
        <f t="shared" si="47"/>
        <v>0</v>
      </c>
      <c r="BW27" s="32">
        <f t="shared" si="48"/>
        <v>0</v>
      </c>
      <c r="BX27" s="32">
        <f t="shared" si="49"/>
        <v>0</v>
      </c>
      <c r="BY27" s="32">
        <f t="shared" si="50"/>
        <v>0</v>
      </c>
      <c r="BZ27" s="32">
        <f t="shared" si="51"/>
        <v>0</v>
      </c>
      <c r="CA27" s="32">
        <f t="shared" si="52"/>
        <v>0</v>
      </c>
      <c r="CB27" s="32">
        <f t="shared" si="53"/>
        <v>0</v>
      </c>
      <c r="CC27" s="32">
        <f t="shared" si="54"/>
        <v>0</v>
      </c>
      <c r="CD27" s="32">
        <f t="shared" si="55"/>
        <v>0</v>
      </c>
      <c r="CE27" s="32">
        <f t="shared" si="56"/>
        <v>0</v>
      </c>
      <c r="CF27" s="32">
        <f t="shared" si="57"/>
        <v>10938.728180404432</v>
      </c>
      <c r="CG27" s="32">
        <f t="shared" si="58"/>
        <v>13.406358437518065</v>
      </c>
      <c r="CH27" s="32">
        <f t="shared" si="59"/>
        <v>27.913106364605483</v>
      </c>
      <c r="CI27" s="32">
        <f t="shared" si="60"/>
        <v>15.862024476253282</v>
      </c>
      <c r="CJ27" s="32">
        <f t="shared" si="61"/>
        <v>63.482337836900115</v>
      </c>
      <c r="CK27" s="32">
        <f t="shared" si="62"/>
        <v>42.347484276273462</v>
      </c>
      <c r="CL27" s="32">
        <f t="shared" si="63"/>
        <v>7.2707571223581908</v>
      </c>
      <c r="CM27" s="32">
        <f t="shared" si="64"/>
        <v>4.7698252860973298</v>
      </c>
      <c r="CN27" s="32">
        <f t="shared" si="65"/>
        <v>49.35955050065968</v>
      </c>
      <c r="CO27" s="32">
        <f t="shared" si="66"/>
        <v>26.677852829678159</v>
      </c>
      <c r="CP27" s="32">
        <f t="shared" si="67"/>
        <v>18.317112047119736</v>
      </c>
      <c r="CQ27" s="32">
        <f t="shared" si="68"/>
        <v>21.24311336568644</v>
      </c>
      <c r="CR27" s="32">
        <f t="shared" si="69"/>
        <v>28.987363933181769</v>
      </c>
    </row>
    <row r="28" spans="1:96" x14ac:dyDescent="0.25">
      <c r="A28">
        <v>300020946</v>
      </c>
      <c r="B28" t="s">
        <v>101</v>
      </c>
      <c r="C28" t="s">
        <v>102</v>
      </c>
      <c r="H28" t="s">
        <v>697</v>
      </c>
      <c r="I28" s="32">
        <v>7.8365628245067498</v>
      </c>
      <c r="J28" s="32"/>
      <c r="K28" s="32">
        <v>15093.22</v>
      </c>
      <c r="L28" s="32">
        <v>12123.162689511943</v>
      </c>
      <c r="M28" s="32">
        <v>9607.6260228452757</v>
      </c>
      <c r="N28" s="32">
        <v>7084.2527933541014</v>
      </c>
      <c r="O28" s="32">
        <v>4451.1676843198338</v>
      </c>
      <c r="P28" s="32">
        <v>2821.1626168224298</v>
      </c>
      <c r="Q28" s="32">
        <v>2821.1626168224298</v>
      </c>
      <c r="R28" s="32">
        <v>2821.1626168224298</v>
      </c>
      <c r="S28" s="32">
        <v>2821.1626168224298</v>
      </c>
      <c r="T28" s="32">
        <v>2821.1626168224298</v>
      </c>
      <c r="U28" s="32">
        <v>2821.1626168224298</v>
      </c>
      <c r="V28" s="32">
        <v>2821.1626168224298</v>
      </c>
      <c r="W28" s="32">
        <v>2821.1626168224298</v>
      </c>
      <c r="X28" s="32">
        <f>_xlfn.XLOOKUP(TEXT(A28,"0"),'Safety stock'!$A$2:$A$219,'Safety stock'!$B$2:$B$219,0,0)</f>
        <v>359.83068763950956</v>
      </c>
      <c r="Y28" s="32">
        <f>_xlfn.XLOOKUP(TEXT(A28,"0"),'Safety stock'!$A$2:$A$219,'Safety stock'!$F$2:$F$219,0,0)</f>
        <v>0</v>
      </c>
      <c r="Z28" s="32">
        <f>_xlfn.XLOOKUP(TEXT(A28,"0"),'Safety stock'!$A$2:$A$219,'Safety stock'!$E$2:$E$219,0,0)</f>
        <v>204.45833333333334</v>
      </c>
      <c r="AA28" s="32">
        <f>_xlfn.XLOOKUP(TEXT(A28,"0"),'Safety stock'!$A$2:$A$219,'Safety stock'!$G$2:$G$219,0,0)</f>
        <v>462.05985430617625</v>
      </c>
      <c r="AB28" s="32">
        <f t="shared" si="1"/>
        <v>2819.8357898724812</v>
      </c>
      <c r="AC28" s="32">
        <f t="shared" si="2"/>
        <v>0</v>
      </c>
      <c r="AD28" s="32">
        <f t="shared" si="3"/>
        <v>1602.2505741606094</v>
      </c>
      <c r="AE28" s="32">
        <f t="shared" si="4"/>
        <v>3620.9610769527858</v>
      </c>
      <c r="AF28" s="32">
        <f t="shared" si="5"/>
        <v>0</v>
      </c>
      <c r="AG28" s="32">
        <f t="shared" si="6"/>
        <v>0</v>
      </c>
      <c r="AH28" s="32">
        <f t="shared" si="7"/>
        <v>0</v>
      </c>
      <c r="AI28" s="32">
        <f t="shared" si="8"/>
        <v>0</v>
      </c>
      <c r="AJ28" s="32">
        <f t="shared" si="9"/>
        <v>0</v>
      </c>
      <c r="AK28" s="32">
        <f t="shared" si="10"/>
        <v>0</v>
      </c>
      <c r="AL28" s="32">
        <f t="shared" si="11"/>
        <v>0</v>
      </c>
      <c r="AM28" s="32">
        <f t="shared" si="12"/>
        <v>0</v>
      </c>
      <c r="AN28" s="32">
        <f t="shared" si="13"/>
        <v>0</v>
      </c>
      <c r="AO28" s="32">
        <f t="shared" si="14"/>
        <v>0</v>
      </c>
      <c r="AP28" s="32">
        <f t="shared" si="15"/>
        <v>0</v>
      </c>
      <c r="AQ28" s="32">
        <f t="shared" si="16"/>
        <v>0</v>
      </c>
      <c r="AR28" s="32">
        <f t="shared" si="17"/>
        <v>0</v>
      </c>
      <c r="AS28" s="32">
        <f t="shared" si="18"/>
        <v>2819.8357898724812</v>
      </c>
      <c r="AT28" s="32">
        <f t="shared" si="19"/>
        <v>2819.8357898724812</v>
      </c>
      <c r="AU28" s="32">
        <f t="shared" si="20"/>
        <v>2819.8357898724812</v>
      </c>
      <c r="AV28" s="32">
        <f t="shared" si="21"/>
        <v>2819.8357898724812</v>
      </c>
      <c r="AW28" s="32">
        <f t="shared" si="22"/>
        <v>2819.8357898724812</v>
      </c>
      <c r="AX28" s="32">
        <f t="shared" si="23"/>
        <v>2819.8357898724812</v>
      </c>
      <c r="AY28" s="32">
        <f t="shared" si="24"/>
        <v>2819.8357898724812</v>
      </c>
      <c r="AZ28" s="32">
        <f t="shared" si="25"/>
        <v>2819.8357898724812</v>
      </c>
      <c r="BA28" s="32">
        <f t="shared" si="26"/>
        <v>2819.8357898724812</v>
      </c>
      <c r="BB28" s="32">
        <f t="shared" si="27"/>
        <v>2819.8357898724812</v>
      </c>
      <c r="BC28" s="32">
        <f t="shared" si="28"/>
        <v>2819.8357898724812</v>
      </c>
      <c r="BD28" s="32">
        <f t="shared" si="29"/>
        <v>2819.8357898724812</v>
      </c>
      <c r="BE28" s="32">
        <f t="shared" si="30"/>
        <v>2819.8357898724812</v>
      </c>
      <c r="BF28" s="32">
        <f t="shared" si="31"/>
        <v>0</v>
      </c>
      <c r="BG28" s="32">
        <f t="shared" si="32"/>
        <v>0</v>
      </c>
      <c r="BH28" s="32">
        <f t="shared" si="33"/>
        <v>0</v>
      </c>
      <c r="BI28" s="32">
        <f t="shared" si="34"/>
        <v>0</v>
      </c>
      <c r="BJ28" s="32">
        <f t="shared" si="35"/>
        <v>0</v>
      </c>
      <c r="BK28" s="32">
        <f t="shared" si="36"/>
        <v>0</v>
      </c>
      <c r="BL28" s="32">
        <f t="shared" si="37"/>
        <v>0</v>
      </c>
      <c r="BM28" s="32">
        <f t="shared" si="38"/>
        <v>0</v>
      </c>
      <c r="BN28" s="32">
        <f t="shared" si="39"/>
        <v>0</v>
      </c>
      <c r="BO28" s="32">
        <f t="shared" si="40"/>
        <v>0</v>
      </c>
      <c r="BP28" s="32">
        <f t="shared" si="41"/>
        <v>0</v>
      </c>
      <c r="BQ28" s="32">
        <f t="shared" si="42"/>
        <v>0</v>
      </c>
      <c r="BR28" s="32">
        <f t="shared" si="43"/>
        <v>0</v>
      </c>
      <c r="BS28" s="32">
        <f t="shared" si="44"/>
        <v>1602.2505741606094</v>
      </c>
      <c r="BT28" s="32">
        <f t="shared" si="45"/>
        <v>1602.2505741606094</v>
      </c>
      <c r="BU28" s="32">
        <f t="shared" si="46"/>
        <v>1602.2505741606094</v>
      </c>
      <c r="BV28" s="32">
        <f t="shared" si="47"/>
        <v>1602.2505741606094</v>
      </c>
      <c r="BW28" s="32">
        <f t="shared" si="48"/>
        <v>1602.2505741606094</v>
      </c>
      <c r="BX28" s="32">
        <f t="shared" si="49"/>
        <v>1.3268269499485541</v>
      </c>
      <c r="BY28" s="32">
        <f t="shared" si="50"/>
        <v>1.3268269499485541</v>
      </c>
      <c r="BZ28" s="32">
        <f t="shared" si="51"/>
        <v>1.3268269499485541</v>
      </c>
      <c r="CA28" s="32">
        <f t="shared" si="52"/>
        <v>1.3268269499485541</v>
      </c>
      <c r="CB28" s="32">
        <f t="shared" si="53"/>
        <v>1.3268269499485541</v>
      </c>
      <c r="CC28" s="32">
        <f t="shared" si="54"/>
        <v>1.3268269499485541</v>
      </c>
      <c r="CD28" s="32">
        <f t="shared" si="55"/>
        <v>1.3268269499485541</v>
      </c>
      <c r="CE28" s="32">
        <f t="shared" si="56"/>
        <v>1.3268269499485541</v>
      </c>
      <c r="CF28" s="32">
        <f t="shared" si="57"/>
        <v>10671.133635966908</v>
      </c>
      <c r="CG28" s="32">
        <f t="shared" si="58"/>
        <v>7701.0763254788517</v>
      </c>
      <c r="CH28" s="32">
        <f t="shared" si="59"/>
        <v>5185.5396588121848</v>
      </c>
      <c r="CI28" s="32">
        <f t="shared" si="60"/>
        <v>2662.1664293210106</v>
      </c>
      <c r="CJ28" s="32">
        <f t="shared" si="61"/>
        <v>29.081320286742994</v>
      </c>
      <c r="CK28" s="32">
        <f t="shared" si="62"/>
        <v>0</v>
      </c>
      <c r="CL28" s="32">
        <f t="shared" si="63"/>
        <v>0</v>
      </c>
      <c r="CM28" s="32">
        <f t="shared" si="64"/>
        <v>0</v>
      </c>
      <c r="CN28" s="32">
        <f t="shared" si="65"/>
        <v>0</v>
      </c>
      <c r="CO28" s="32">
        <f t="shared" si="66"/>
        <v>0</v>
      </c>
      <c r="CP28" s="32">
        <f t="shared" si="67"/>
        <v>0</v>
      </c>
      <c r="CQ28" s="32">
        <f t="shared" si="68"/>
        <v>0</v>
      </c>
      <c r="CR28" s="32">
        <f t="shared" si="69"/>
        <v>0</v>
      </c>
    </row>
    <row r="29" spans="1:96" x14ac:dyDescent="0.25">
      <c r="A29">
        <v>300020995</v>
      </c>
      <c r="B29" t="s">
        <v>136</v>
      </c>
      <c r="C29" t="s">
        <v>102</v>
      </c>
      <c r="H29" t="s">
        <v>697</v>
      </c>
      <c r="I29" s="32">
        <v>0.35917739150454703</v>
      </c>
      <c r="J29" s="32"/>
      <c r="K29" s="32">
        <v>15600.87</v>
      </c>
      <c r="L29" s="32">
        <v>14704.363230804651</v>
      </c>
      <c r="M29" s="32">
        <v>13968.767933003339</v>
      </c>
      <c r="N29" s="32">
        <v>13233.172635202027</v>
      </c>
      <c r="O29" s="32">
        <v>12451.602631288131</v>
      </c>
      <c r="P29" s="32">
        <v>11670.032627374238</v>
      </c>
      <c r="Q29" s="32">
        <v>10911.449976516635</v>
      </c>
      <c r="R29" s="32">
        <v>10152.86732565903</v>
      </c>
      <c r="S29" s="32">
        <v>9348.3099686888454</v>
      </c>
      <c r="T29" s="32">
        <v>8566.7399647749517</v>
      </c>
      <c r="U29" s="32">
        <v>7808.1573139173479</v>
      </c>
      <c r="V29" s="32">
        <v>7049.5746630597441</v>
      </c>
      <c r="W29" s="32">
        <v>6268.0046591458504</v>
      </c>
      <c r="X29" s="32">
        <f>_xlfn.XLOOKUP(TEXT(A29,"0"),'Safety stock'!$A$2:$A$219,'Safety stock'!$B$2:$B$219,0,0)</f>
        <v>10579.230158922306</v>
      </c>
      <c r="Y29" s="32">
        <f>_xlfn.XLOOKUP(TEXT(A29,"0"),'Safety stock'!$A$2:$A$219,'Safety stock'!$F$2:$F$219,0,0)</f>
        <v>0</v>
      </c>
      <c r="Z29" s="32">
        <f>_xlfn.XLOOKUP(TEXT(A29,"0"),'Safety stock'!$A$2:$A$219,'Safety stock'!$E$2:$E$219,0,0)</f>
        <v>3520</v>
      </c>
      <c r="AA29" s="32">
        <f>_xlfn.XLOOKUP(TEXT(A29,"0"),'Safety stock'!$A$2:$A$219,'Safety stock'!$G$2:$G$219,0,0)</f>
        <v>12339.230158922306</v>
      </c>
      <c r="AB29" s="32">
        <f t="shared" si="1"/>
        <v>3799.8202926079484</v>
      </c>
      <c r="AC29" s="32">
        <f t="shared" si="2"/>
        <v>0</v>
      </c>
      <c r="AD29" s="32">
        <f t="shared" si="3"/>
        <v>1264.3044180960055</v>
      </c>
      <c r="AE29" s="32">
        <f t="shared" si="4"/>
        <v>4431.9725016559514</v>
      </c>
      <c r="AF29" s="32">
        <f t="shared" si="5"/>
        <v>0</v>
      </c>
      <c r="AG29" s="32">
        <f t="shared" si="6"/>
        <v>0</v>
      </c>
      <c r="AH29" s="32">
        <f t="shared" si="7"/>
        <v>0</v>
      </c>
      <c r="AI29" s="32">
        <f t="shared" si="8"/>
        <v>0</v>
      </c>
      <c r="AJ29" s="32">
        <f t="shared" si="9"/>
        <v>0</v>
      </c>
      <c r="AK29" s="32">
        <f t="shared" si="10"/>
        <v>0</v>
      </c>
      <c r="AL29" s="32">
        <f t="shared" si="11"/>
        <v>0</v>
      </c>
      <c r="AM29" s="32">
        <f t="shared" si="12"/>
        <v>0</v>
      </c>
      <c r="AN29" s="32">
        <f t="shared" si="13"/>
        <v>0</v>
      </c>
      <c r="AO29" s="32">
        <f t="shared" si="14"/>
        <v>0</v>
      </c>
      <c r="AP29" s="32">
        <f t="shared" si="15"/>
        <v>0</v>
      </c>
      <c r="AQ29" s="32">
        <f t="shared" si="16"/>
        <v>0</v>
      </c>
      <c r="AR29" s="32">
        <f t="shared" si="17"/>
        <v>0</v>
      </c>
      <c r="AS29" s="32">
        <f t="shared" si="18"/>
        <v>3799.8202926079484</v>
      </c>
      <c r="AT29" s="32">
        <f t="shared" si="19"/>
        <v>3799.8202926079484</v>
      </c>
      <c r="AU29" s="32">
        <f t="shared" si="20"/>
        <v>3799.8202926079484</v>
      </c>
      <c r="AV29" s="32">
        <f t="shared" si="21"/>
        <v>3799.8202926079484</v>
      </c>
      <c r="AW29" s="32">
        <f t="shared" si="22"/>
        <v>3799.8202926079484</v>
      </c>
      <c r="AX29" s="32">
        <f t="shared" si="23"/>
        <v>3799.8202926079484</v>
      </c>
      <c r="AY29" s="32">
        <f t="shared" si="24"/>
        <v>3799.8202926079484</v>
      </c>
      <c r="AZ29" s="32">
        <f t="shared" si="25"/>
        <v>3799.8202926079484</v>
      </c>
      <c r="BA29" s="32">
        <f t="shared" si="26"/>
        <v>3799.8202926079484</v>
      </c>
      <c r="BB29" s="32">
        <f t="shared" si="27"/>
        <v>3799.8202926079484</v>
      </c>
      <c r="BC29" s="32">
        <f t="shared" si="28"/>
        <v>3799.8202926079484</v>
      </c>
      <c r="BD29" s="32">
        <f t="shared" si="29"/>
        <v>3799.8202926079484</v>
      </c>
      <c r="BE29" s="32">
        <f t="shared" si="30"/>
        <v>3799.8202926079484</v>
      </c>
      <c r="BF29" s="32">
        <f t="shared" si="31"/>
        <v>0</v>
      </c>
      <c r="BG29" s="32">
        <f t="shared" si="32"/>
        <v>0</v>
      </c>
      <c r="BH29" s="32">
        <f t="shared" si="33"/>
        <v>0</v>
      </c>
      <c r="BI29" s="32">
        <f t="shared" si="34"/>
        <v>0</v>
      </c>
      <c r="BJ29" s="32">
        <f t="shared" si="35"/>
        <v>0</v>
      </c>
      <c r="BK29" s="32">
        <f t="shared" si="36"/>
        <v>0</v>
      </c>
      <c r="BL29" s="32">
        <f t="shared" si="37"/>
        <v>0</v>
      </c>
      <c r="BM29" s="32">
        <f t="shared" si="38"/>
        <v>0</v>
      </c>
      <c r="BN29" s="32">
        <f t="shared" si="39"/>
        <v>0</v>
      </c>
      <c r="BO29" s="32">
        <f t="shared" si="40"/>
        <v>0</v>
      </c>
      <c r="BP29" s="32">
        <f t="shared" si="41"/>
        <v>0</v>
      </c>
      <c r="BQ29" s="32">
        <f t="shared" si="42"/>
        <v>0</v>
      </c>
      <c r="BR29" s="32">
        <f t="shared" si="43"/>
        <v>0</v>
      </c>
      <c r="BS29" s="32">
        <f t="shared" si="44"/>
        <v>1264.3044180960055</v>
      </c>
      <c r="BT29" s="32">
        <f t="shared" si="45"/>
        <v>1264.3044180960055</v>
      </c>
      <c r="BU29" s="32">
        <f t="shared" si="46"/>
        <v>1264.3044180960055</v>
      </c>
      <c r="BV29" s="32">
        <f t="shared" si="47"/>
        <v>1264.3044180960055</v>
      </c>
      <c r="BW29" s="32">
        <f t="shared" si="48"/>
        <v>1264.3044180960055</v>
      </c>
      <c r="BX29" s="32">
        <f t="shared" si="49"/>
        <v>1264.3044180960055</v>
      </c>
      <c r="BY29" s="32">
        <f t="shared" si="50"/>
        <v>1264.3044180960055</v>
      </c>
      <c r="BZ29" s="32">
        <f t="shared" si="51"/>
        <v>1264.3044180960055</v>
      </c>
      <c r="CA29" s="32">
        <f t="shared" si="52"/>
        <v>1264.3044180960055</v>
      </c>
      <c r="CB29" s="32">
        <f t="shared" si="53"/>
        <v>1264.3044180960055</v>
      </c>
      <c r="CC29" s="32">
        <f t="shared" si="54"/>
        <v>1264.3044180960055</v>
      </c>
      <c r="CD29" s="32">
        <f t="shared" si="55"/>
        <v>1264.3044180960055</v>
      </c>
      <c r="CE29" s="32">
        <f t="shared" si="56"/>
        <v>1264.3044180960055</v>
      </c>
      <c r="CF29" s="32">
        <f t="shared" si="57"/>
        <v>10536.745289296046</v>
      </c>
      <c r="CG29" s="32">
        <f t="shared" si="58"/>
        <v>9640.2385201006964</v>
      </c>
      <c r="CH29" s="32">
        <f t="shared" si="59"/>
        <v>8904.6432222993844</v>
      </c>
      <c r="CI29" s="32">
        <f t="shared" si="60"/>
        <v>8169.0479244980725</v>
      </c>
      <c r="CJ29" s="32">
        <f t="shared" si="61"/>
        <v>7387.4779205841769</v>
      </c>
      <c r="CK29" s="32">
        <f t="shared" si="62"/>
        <v>6605.9079166702832</v>
      </c>
      <c r="CL29" s="32">
        <f t="shared" si="63"/>
        <v>5847.3252658126803</v>
      </c>
      <c r="CM29" s="32">
        <f t="shared" si="64"/>
        <v>5088.7426149550756</v>
      </c>
      <c r="CN29" s="32">
        <f t="shared" si="65"/>
        <v>4284.185257984891</v>
      </c>
      <c r="CO29" s="32">
        <f t="shared" si="66"/>
        <v>3502.6152540709973</v>
      </c>
      <c r="CP29" s="32">
        <f t="shared" si="67"/>
        <v>2744.0326032133935</v>
      </c>
      <c r="CQ29" s="32">
        <f t="shared" si="68"/>
        <v>1985.4499523557897</v>
      </c>
      <c r="CR29" s="32">
        <f t="shared" si="69"/>
        <v>1203.879948441896</v>
      </c>
    </row>
    <row r="30" spans="1:96" x14ac:dyDescent="0.25">
      <c r="A30">
        <v>300020985</v>
      </c>
      <c r="B30" t="s">
        <v>118</v>
      </c>
      <c r="C30" t="s">
        <v>102</v>
      </c>
      <c r="H30" t="s">
        <v>697</v>
      </c>
      <c r="I30" s="32">
        <v>2.799999471251271</v>
      </c>
      <c r="J30" s="32"/>
      <c r="K30" s="32">
        <v>10591.04</v>
      </c>
      <c r="L30" s="32">
        <v>10422.771231775685</v>
      </c>
      <c r="M30" s="32">
        <v>10243.526465624063</v>
      </c>
      <c r="N30" s="32">
        <v>10027.57930640328</v>
      </c>
      <c r="O30" s="32">
        <v>9820.3905455285712</v>
      </c>
      <c r="P30" s="32">
        <v>9613.201784653862</v>
      </c>
      <c r="Q30" s="32">
        <v>9385.9538275671093</v>
      </c>
      <c r="R30" s="32">
        <v>9179.2242666056864</v>
      </c>
      <c r="S30" s="32">
        <v>8969.6947061730116</v>
      </c>
      <c r="T30" s="32">
        <v>8778.0851423563454</v>
      </c>
      <c r="U30" s="32">
        <v>8559.4947836347001</v>
      </c>
      <c r="V30" s="32">
        <v>8336.469225750594</v>
      </c>
      <c r="W30" s="32">
        <v>8122.4596661639171</v>
      </c>
      <c r="X30" s="32">
        <f>_xlfn.XLOOKUP(TEXT(A30,"0"),'Safety stock'!$A$2:$A$219,'Safety stock'!$B$2:$B$219,0,0)</f>
        <v>43.118642636665136</v>
      </c>
      <c r="Y30" s="32">
        <f>_xlfn.XLOOKUP(TEXT(A30,"0"),'Safety stock'!$A$2:$A$219,'Safety stock'!$F$2:$F$219,0,0)</f>
        <v>0</v>
      </c>
      <c r="Z30" s="32">
        <f>_xlfn.XLOOKUP(TEXT(A30,"0"),'Safety stock'!$A$2:$A$219,'Safety stock'!$E$2:$E$219,0,0)</f>
        <v>59.013003669756991</v>
      </c>
      <c r="AA30" s="32">
        <f>_xlfn.XLOOKUP(TEXT(A30,"0"),'Safety stock'!$A$2:$A$219,'Safety stock'!$G$2:$G$219,0,0)</f>
        <v>72.625144471543635</v>
      </c>
      <c r="AB30" s="32">
        <f t="shared" si="1"/>
        <v>120.7321765837349</v>
      </c>
      <c r="AC30" s="32">
        <f t="shared" si="2"/>
        <v>0</v>
      </c>
      <c r="AD30" s="32">
        <f t="shared" si="3"/>
        <v>165.2363790722689</v>
      </c>
      <c r="AE30" s="32">
        <f t="shared" si="4"/>
        <v>203.35036611986934</v>
      </c>
      <c r="AF30" s="32">
        <f t="shared" si="5"/>
        <v>0</v>
      </c>
      <c r="AG30" s="32">
        <f t="shared" si="6"/>
        <v>0</v>
      </c>
      <c r="AH30" s="32">
        <f t="shared" si="7"/>
        <v>0</v>
      </c>
      <c r="AI30" s="32">
        <f t="shared" si="8"/>
        <v>0</v>
      </c>
      <c r="AJ30" s="32">
        <f t="shared" si="9"/>
        <v>0</v>
      </c>
      <c r="AK30" s="32">
        <f t="shared" si="10"/>
        <v>0</v>
      </c>
      <c r="AL30" s="32">
        <f t="shared" si="11"/>
        <v>0</v>
      </c>
      <c r="AM30" s="32">
        <f t="shared" si="12"/>
        <v>0</v>
      </c>
      <c r="AN30" s="32">
        <f t="shared" si="13"/>
        <v>0</v>
      </c>
      <c r="AO30" s="32">
        <f t="shared" si="14"/>
        <v>0</v>
      </c>
      <c r="AP30" s="32">
        <f t="shared" si="15"/>
        <v>0</v>
      </c>
      <c r="AQ30" s="32">
        <f t="shared" si="16"/>
        <v>0</v>
      </c>
      <c r="AR30" s="32">
        <f t="shared" si="17"/>
        <v>0</v>
      </c>
      <c r="AS30" s="32">
        <f t="shared" si="18"/>
        <v>120.7321765837349</v>
      </c>
      <c r="AT30" s="32">
        <f t="shared" si="19"/>
        <v>120.7321765837349</v>
      </c>
      <c r="AU30" s="32">
        <f t="shared" si="20"/>
        <v>120.7321765837349</v>
      </c>
      <c r="AV30" s="32">
        <f t="shared" si="21"/>
        <v>120.7321765837349</v>
      </c>
      <c r="AW30" s="32">
        <f t="shared" si="22"/>
        <v>120.7321765837349</v>
      </c>
      <c r="AX30" s="32">
        <f t="shared" si="23"/>
        <v>120.7321765837349</v>
      </c>
      <c r="AY30" s="32">
        <f t="shared" si="24"/>
        <v>120.7321765837349</v>
      </c>
      <c r="AZ30" s="32">
        <f t="shared" si="25"/>
        <v>120.7321765837349</v>
      </c>
      <c r="BA30" s="32">
        <f t="shared" si="26"/>
        <v>120.7321765837349</v>
      </c>
      <c r="BB30" s="32">
        <f t="shared" si="27"/>
        <v>120.7321765837349</v>
      </c>
      <c r="BC30" s="32">
        <f t="shared" si="28"/>
        <v>120.7321765837349</v>
      </c>
      <c r="BD30" s="32">
        <f t="shared" si="29"/>
        <v>120.7321765837349</v>
      </c>
      <c r="BE30" s="32">
        <f t="shared" si="30"/>
        <v>120.7321765837349</v>
      </c>
      <c r="BF30" s="32">
        <f t="shared" si="31"/>
        <v>0</v>
      </c>
      <c r="BG30" s="32">
        <f t="shared" si="32"/>
        <v>0</v>
      </c>
      <c r="BH30" s="32">
        <f t="shared" si="33"/>
        <v>0</v>
      </c>
      <c r="BI30" s="32">
        <f t="shared" si="34"/>
        <v>0</v>
      </c>
      <c r="BJ30" s="32">
        <f t="shared" si="35"/>
        <v>0</v>
      </c>
      <c r="BK30" s="32">
        <f t="shared" si="36"/>
        <v>0</v>
      </c>
      <c r="BL30" s="32">
        <f t="shared" si="37"/>
        <v>0</v>
      </c>
      <c r="BM30" s="32">
        <f t="shared" si="38"/>
        <v>0</v>
      </c>
      <c r="BN30" s="32">
        <f t="shared" si="39"/>
        <v>0</v>
      </c>
      <c r="BO30" s="32">
        <f t="shared" si="40"/>
        <v>0</v>
      </c>
      <c r="BP30" s="32">
        <f t="shared" si="41"/>
        <v>0</v>
      </c>
      <c r="BQ30" s="32">
        <f t="shared" si="42"/>
        <v>0</v>
      </c>
      <c r="BR30" s="32">
        <f t="shared" si="43"/>
        <v>0</v>
      </c>
      <c r="BS30" s="32">
        <f t="shared" si="44"/>
        <v>165.2363790722689</v>
      </c>
      <c r="BT30" s="32">
        <f t="shared" si="45"/>
        <v>165.2363790722689</v>
      </c>
      <c r="BU30" s="32">
        <f t="shared" si="46"/>
        <v>165.2363790722689</v>
      </c>
      <c r="BV30" s="32">
        <f t="shared" si="47"/>
        <v>165.2363790722689</v>
      </c>
      <c r="BW30" s="32">
        <f t="shared" si="48"/>
        <v>165.2363790722689</v>
      </c>
      <c r="BX30" s="32">
        <f t="shared" si="49"/>
        <v>165.2363790722689</v>
      </c>
      <c r="BY30" s="32">
        <f t="shared" si="50"/>
        <v>165.2363790722689</v>
      </c>
      <c r="BZ30" s="32">
        <f t="shared" si="51"/>
        <v>165.2363790722689</v>
      </c>
      <c r="CA30" s="32">
        <f t="shared" si="52"/>
        <v>165.2363790722689</v>
      </c>
      <c r="CB30" s="32">
        <f t="shared" si="53"/>
        <v>165.2363790722689</v>
      </c>
      <c r="CC30" s="32">
        <f t="shared" si="54"/>
        <v>165.2363790722689</v>
      </c>
      <c r="CD30" s="32">
        <f t="shared" si="55"/>
        <v>165.2363790722689</v>
      </c>
      <c r="CE30" s="32">
        <f t="shared" si="56"/>
        <v>165.2363790722689</v>
      </c>
      <c r="CF30" s="32">
        <f t="shared" si="57"/>
        <v>10305.071444343997</v>
      </c>
      <c r="CG30" s="32">
        <f t="shared" si="58"/>
        <v>10136.802676119682</v>
      </c>
      <c r="CH30" s="32">
        <f t="shared" si="59"/>
        <v>9957.5579099680599</v>
      </c>
      <c r="CI30" s="32">
        <f t="shared" si="60"/>
        <v>9741.6107507472771</v>
      </c>
      <c r="CJ30" s="32">
        <f t="shared" si="61"/>
        <v>9534.4219898725678</v>
      </c>
      <c r="CK30" s="32">
        <f t="shared" si="62"/>
        <v>9327.2332289978585</v>
      </c>
      <c r="CL30" s="32">
        <f t="shared" si="63"/>
        <v>9099.9852719111059</v>
      </c>
      <c r="CM30" s="32">
        <f t="shared" si="64"/>
        <v>8893.2557109496829</v>
      </c>
      <c r="CN30" s="32">
        <f t="shared" si="65"/>
        <v>8683.7261505170081</v>
      </c>
      <c r="CO30" s="32">
        <f t="shared" si="66"/>
        <v>8492.1165867003419</v>
      </c>
      <c r="CP30" s="32">
        <f t="shared" si="67"/>
        <v>8273.5262279786966</v>
      </c>
      <c r="CQ30" s="32">
        <f t="shared" si="68"/>
        <v>8050.5006700945905</v>
      </c>
      <c r="CR30" s="32">
        <f t="shared" si="69"/>
        <v>7836.4911105079136</v>
      </c>
    </row>
    <row r="31" spans="1:96" x14ac:dyDescent="0.25">
      <c r="A31">
        <v>600015391</v>
      </c>
      <c r="B31" t="s">
        <v>551</v>
      </c>
      <c r="C31" t="s">
        <v>227</v>
      </c>
      <c r="D31" t="s">
        <v>21</v>
      </c>
      <c r="E31" t="s">
        <v>212</v>
      </c>
      <c r="F31" t="s">
        <v>213</v>
      </c>
      <c r="G31" t="s">
        <v>547</v>
      </c>
      <c r="H31" t="s">
        <v>697</v>
      </c>
      <c r="I31" s="32">
        <v>770.41982758620702</v>
      </c>
      <c r="J31" s="32"/>
      <c r="K31" s="32">
        <v>9245.0400000000009</v>
      </c>
      <c r="L31" s="32">
        <v>9008.2724758293643</v>
      </c>
      <c r="M31" s="32">
        <v>8832.0969868150169</v>
      </c>
      <c r="N31" s="32">
        <v>8668.9032711650434</v>
      </c>
      <c r="O31" s="32">
        <v>8488.4673623437193</v>
      </c>
      <c r="P31" s="32">
        <v>8313.6169527187485</v>
      </c>
      <c r="Q31" s="32">
        <v>8132.9381961062791</v>
      </c>
      <c r="R31" s="32">
        <v>7958.0877864813083</v>
      </c>
      <c r="S31" s="32">
        <v>7777.4090298688379</v>
      </c>
      <c r="T31" s="32">
        <v>7596.7302732563676</v>
      </c>
      <c r="U31" s="32">
        <v>7421.8798636313968</v>
      </c>
      <c r="V31" s="32">
        <v>7240.958259227782</v>
      </c>
      <c r="W31" s="32">
        <v>7066.1078496028113</v>
      </c>
      <c r="X31" s="32">
        <f>_xlfn.XLOOKUP(TEXT(A31,"0"),'Safety stock'!$A$2:$A$219,'Safety stock'!$B$2:$B$219,0,0)</f>
        <v>0</v>
      </c>
      <c r="Y31" s="32">
        <f>_xlfn.XLOOKUP(TEXT(A31,"0"),'Safety stock'!$A$2:$A$219,'Safety stock'!$F$2:$F$219,0,0)</f>
        <v>0</v>
      </c>
      <c r="Z31" s="32">
        <f>_xlfn.XLOOKUP(TEXT(A31,"0"),'Safety stock'!$A$2:$A$219,'Safety stock'!$E$2:$E$219,0,0)</f>
        <v>6.25E-2</v>
      </c>
      <c r="AA31" s="32">
        <f>_xlfn.XLOOKUP(TEXT(A31,"0"),'Safety stock'!$A$2:$A$219,'Safety stock'!$G$2:$G$219,0,0)</f>
        <v>3.125E-2</v>
      </c>
      <c r="AB31" s="32">
        <f t="shared" si="1"/>
        <v>0</v>
      </c>
      <c r="AC31" s="32">
        <f t="shared" si="2"/>
        <v>0</v>
      </c>
      <c r="AD31" s="32">
        <f t="shared" si="3"/>
        <v>48.151239224137939</v>
      </c>
      <c r="AE31" s="32">
        <f t="shared" si="4"/>
        <v>24.075619612068969</v>
      </c>
      <c r="AF31" s="32">
        <f t="shared" si="5"/>
        <v>0</v>
      </c>
      <c r="AG31" s="32">
        <f t="shared" si="6"/>
        <v>0</v>
      </c>
      <c r="AH31" s="32">
        <f t="shared" si="7"/>
        <v>0</v>
      </c>
      <c r="AI31" s="32">
        <f t="shared" si="8"/>
        <v>0</v>
      </c>
      <c r="AJ31" s="32">
        <f t="shared" si="9"/>
        <v>0</v>
      </c>
      <c r="AK31" s="32">
        <f t="shared" si="10"/>
        <v>0</v>
      </c>
      <c r="AL31" s="32">
        <f t="shared" si="11"/>
        <v>0</v>
      </c>
      <c r="AM31" s="32">
        <f t="shared" si="12"/>
        <v>0</v>
      </c>
      <c r="AN31" s="32">
        <f t="shared" si="13"/>
        <v>0</v>
      </c>
      <c r="AO31" s="32">
        <f t="shared" si="14"/>
        <v>0</v>
      </c>
      <c r="AP31" s="32">
        <f t="shared" si="15"/>
        <v>0</v>
      </c>
      <c r="AQ31" s="32">
        <f t="shared" si="16"/>
        <v>0</v>
      </c>
      <c r="AR31" s="32">
        <f t="shared" si="17"/>
        <v>0</v>
      </c>
      <c r="AS31" s="32">
        <f t="shared" si="18"/>
        <v>0</v>
      </c>
      <c r="AT31" s="32">
        <f t="shared" si="19"/>
        <v>0</v>
      </c>
      <c r="AU31" s="32">
        <f t="shared" si="20"/>
        <v>0</v>
      </c>
      <c r="AV31" s="32">
        <f t="shared" si="21"/>
        <v>0</v>
      </c>
      <c r="AW31" s="32">
        <f t="shared" si="22"/>
        <v>0</v>
      </c>
      <c r="AX31" s="32">
        <f t="shared" si="23"/>
        <v>0</v>
      </c>
      <c r="AY31" s="32">
        <f t="shared" si="24"/>
        <v>0</v>
      </c>
      <c r="AZ31" s="32">
        <f t="shared" si="25"/>
        <v>0</v>
      </c>
      <c r="BA31" s="32">
        <f t="shared" si="26"/>
        <v>0</v>
      </c>
      <c r="BB31" s="32">
        <f t="shared" si="27"/>
        <v>0</v>
      </c>
      <c r="BC31" s="32">
        <f t="shared" si="28"/>
        <v>0</v>
      </c>
      <c r="BD31" s="32">
        <f t="shared" si="29"/>
        <v>0</v>
      </c>
      <c r="BE31" s="32">
        <f t="shared" si="30"/>
        <v>0</v>
      </c>
      <c r="BF31" s="32">
        <f t="shared" si="31"/>
        <v>0</v>
      </c>
      <c r="BG31" s="32">
        <f t="shared" si="32"/>
        <v>0</v>
      </c>
      <c r="BH31" s="32">
        <f t="shared" si="33"/>
        <v>0</v>
      </c>
      <c r="BI31" s="32">
        <f t="shared" si="34"/>
        <v>0</v>
      </c>
      <c r="BJ31" s="32">
        <f t="shared" si="35"/>
        <v>0</v>
      </c>
      <c r="BK31" s="32">
        <f t="shared" si="36"/>
        <v>0</v>
      </c>
      <c r="BL31" s="32">
        <f t="shared" si="37"/>
        <v>0</v>
      </c>
      <c r="BM31" s="32">
        <f t="shared" si="38"/>
        <v>0</v>
      </c>
      <c r="BN31" s="32">
        <f t="shared" si="39"/>
        <v>0</v>
      </c>
      <c r="BO31" s="32">
        <f t="shared" si="40"/>
        <v>0</v>
      </c>
      <c r="BP31" s="32">
        <f t="shared" si="41"/>
        <v>0</v>
      </c>
      <c r="BQ31" s="32">
        <f t="shared" si="42"/>
        <v>0</v>
      </c>
      <c r="BR31" s="32">
        <f t="shared" si="43"/>
        <v>0</v>
      </c>
      <c r="BS31" s="32">
        <f t="shared" si="44"/>
        <v>48.151239224137939</v>
      </c>
      <c r="BT31" s="32">
        <f t="shared" si="45"/>
        <v>48.151239224137939</v>
      </c>
      <c r="BU31" s="32">
        <f t="shared" si="46"/>
        <v>48.151239224137939</v>
      </c>
      <c r="BV31" s="32">
        <f t="shared" si="47"/>
        <v>48.151239224137939</v>
      </c>
      <c r="BW31" s="32">
        <f t="shared" si="48"/>
        <v>48.151239224137939</v>
      </c>
      <c r="BX31" s="32">
        <f t="shared" si="49"/>
        <v>48.151239224137939</v>
      </c>
      <c r="BY31" s="32">
        <f t="shared" si="50"/>
        <v>48.151239224137939</v>
      </c>
      <c r="BZ31" s="32">
        <f t="shared" si="51"/>
        <v>48.151239224137939</v>
      </c>
      <c r="CA31" s="32">
        <f t="shared" si="52"/>
        <v>48.151239224137939</v>
      </c>
      <c r="CB31" s="32">
        <f t="shared" si="53"/>
        <v>48.151239224137939</v>
      </c>
      <c r="CC31" s="32">
        <f t="shared" si="54"/>
        <v>48.151239224137939</v>
      </c>
      <c r="CD31" s="32">
        <f t="shared" si="55"/>
        <v>48.151239224137939</v>
      </c>
      <c r="CE31" s="32">
        <f t="shared" si="56"/>
        <v>48.151239224137939</v>
      </c>
      <c r="CF31" s="32">
        <f t="shared" si="57"/>
        <v>9196.8887607758625</v>
      </c>
      <c r="CG31" s="32">
        <f t="shared" si="58"/>
        <v>8960.1212366052259</v>
      </c>
      <c r="CH31" s="32">
        <f t="shared" si="59"/>
        <v>8783.9457475908785</v>
      </c>
      <c r="CI31" s="32">
        <f t="shared" si="60"/>
        <v>8620.752031940905</v>
      </c>
      <c r="CJ31" s="32">
        <f t="shared" si="61"/>
        <v>8440.3161231195809</v>
      </c>
      <c r="CK31" s="32">
        <f t="shared" si="62"/>
        <v>8265.4657134946101</v>
      </c>
      <c r="CL31" s="32">
        <f t="shared" si="63"/>
        <v>8084.7869568821416</v>
      </c>
      <c r="CM31" s="32">
        <f t="shared" si="64"/>
        <v>7909.9365472571708</v>
      </c>
      <c r="CN31" s="32">
        <f t="shared" si="65"/>
        <v>7729.2577906447004</v>
      </c>
      <c r="CO31" s="32">
        <f t="shared" si="66"/>
        <v>7548.5790340322301</v>
      </c>
      <c r="CP31" s="32">
        <f t="shared" si="67"/>
        <v>7373.7286244072593</v>
      </c>
      <c r="CQ31" s="32">
        <f t="shared" si="68"/>
        <v>7192.8070200036445</v>
      </c>
      <c r="CR31" s="32">
        <f t="shared" si="69"/>
        <v>7017.9566103786738</v>
      </c>
    </row>
    <row r="32" spans="1:96" x14ac:dyDescent="0.25">
      <c r="A32">
        <v>600003806</v>
      </c>
      <c r="B32" t="s">
        <v>240</v>
      </c>
      <c r="C32" t="s">
        <v>227</v>
      </c>
      <c r="D32" t="s">
        <v>38</v>
      </c>
      <c r="E32" t="s">
        <v>237</v>
      </c>
      <c r="F32" t="s">
        <v>238</v>
      </c>
      <c r="G32" t="s">
        <v>236</v>
      </c>
      <c r="H32" t="s">
        <v>697</v>
      </c>
      <c r="I32" s="32">
        <v>262.56011904761903</v>
      </c>
      <c r="J32" s="32"/>
      <c r="K32" s="32">
        <v>8822.02</v>
      </c>
      <c r="L32" s="32">
        <v>7589.4663944839258</v>
      </c>
      <c r="M32" s="32">
        <v>3424.3369510635175</v>
      </c>
      <c r="N32" s="32">
        <v>362.22281072388199</v>
      </c>
      <c r="O32" s="32">
        <v>12.594722478521872</v>
      </c>
      <c r="P32" s="32">
        <v>295.51382886645212</v>
      </c>
      <c r="Q32" s="32">
        <v>75.205483510648449</v>
      </c>
      <c r="R32" s="32">
        <v>282.42424653896052</v>
      </c>
      <c r="S32" s="32">
        <v>174.50583742292716</v>
      </c>
      <c r="T32" s="32">
        <v>70.669166759094693</v>
      </c>
      <c r="U32" s="32">
        <v>176.81233323955033</v>
      </c>
      <c r="V32" s="32">
        <v>62.149976247257143</v>
      </c>
      <c r="W32" s="32">
        <v>275.89283166039758</v>
      </c>
      <c r="X32" s="32">
        <f>_xlfn.XLOOKUP(TEXT(A32,"0"),'Safety stock'!$A$2:$A$219,'Safety stock'!$B$2:$B$219,0,0)</f>
        <v>0</v>
      </c>
      <c r="Y32" s="32">
        <f>_xlfn.XLOOKUP(TEXT(A32,"0"),'Safety stock'!$A$2:$A$219,'Safety stock'!$F$2:$F$219,0,0)</f>
        <v>0</v>
      </c>
      <c r="Z32" s="32">
        <f>_xlfn.XLOOKUP(TEXT(A32,"0"),'Safety stock'!$A$2:$A$219,'Safety stock'!$E$2:$E$219,0,0)</f>
        <v>0.85416666666666663</v>
      </c>
      <c r="AA32" s="32">
        <f>_xlfn.XLOOKUP(TEXT(A32,"0"),'Safety stock'!$A$2:$A$219,'Safety stock'!$G$2:$G$219,0,0)</f>
        <v>0.42708333333333331</v>
      </c>
      <c r="AB32" s="32">
        <f t="shared" si="1"/>
        <v>0</v>
      </c>
      <c r="AC32" s="32">
        <f t="shared" si="2"/>
        <v>0</v>
      </c>
      <c r="AD32" s="32">
        <f t="shared" si="3"/>
        <v>224.2701016865079</v>
      </c>
      <c r="AE32" s="32">
        <f t="shared" si="4"/>
        <v>112.13505084325395</v>
      </c>
      <c r="AF32" s="32">
        <f t="shared" si="5"/>
        <v>0</v>
      </c>
      <c r="AG32" s="32">
        <f t="shared" si="6"/>
        <v>0</v>
      </c>
      <c r="AH32" s="32">
        <f t="shared" si="7"/>
        <v>0</v>
      </c>
      <c r="AI32" s="32">
        <f t="shared" si="8"/>
        <v>0</v>
      </c>
      <c r="AJ32" s="32">
        <f t="shared" si="9"/>
        <v>0</v>
      </c>
      <c r="AK32" s="32">
        <f t="shared" si="10"/>
        <v>0</v>
      </c>
      <c r="AL32" s="32">
        <f t="shared" si="11"/>
        <v>0</v>
      </c>
      <c r="AM32" s="32">
        <f t="shared" si="12"/>
        <v>0</v>
      </c>
      <c r="AN32" s="32">
        <f t="shared" si="13"/>
        <v>0</v>
      </c>
      <c r="AO32" s="32">
        <f t="shared" si="14"/>
        <v>0</v>
      </c>
      <c r="AP32" s="32">
        <f t="shared" si="15"/>
        <v>0</v>
      </c>
      <c r="AQ32" s="32">
        <f t="shared" si="16"/>
        <v>0</v>
      </c>
      <c r="AR32" s="32">
        <f t="shared" si="17"/>
        <v>0</v>
      </c>
      <c r="AS32" s="32">
        <f t="shared" si="18"/>
        <v>0</v>
      </c>
      <c r="AT32" s="32">
        <f t="shared" si="19"/>
        <v>0</v>
      </c>
      <c r="AU32" s="32">
        <f t="shared" si="20"/>
        <v>0</v>
      </c>
      <c r="AV32" s="32">
        <f t="shared" si="21"/>
        <v>0</v>
      </c>
      <c r="AW32" s="32">
        <f t="shared" si="22"/>
        <v>0</v>
      </c>
      <c r="AX32" s="32">
        <f t="shared" si="23"/>
        <v>0</v>
      </c>
      <c r="AY32" s="32">
        <f t="shared" si="24"/>
        <v>0</v>
      </c>
      <c r="AZ32" s="32">
        <f t="shared" si="25"/>
        <v>0</v>
      </c>
      <c r="BA32" s="32">
        <f t="shared" si="26"/>
        <v>0</v>
      </c>
      <c r="BB32" s="32">
        <f t="shared" si="27"/>
        <v>0</v>
      </c>
      <c r="BC32" s="32">
        <f t="shared" si="28"/>
        <v>0</v>
      </c>
      <c r="BD32" s="32">
        <f t="shared" si="29"/>
        <v>0</v>
      </c>
      <c r="BE32" s="32">
        <f t="shared" si="30"/>
        <v>0</v>
      </c>
      <c r="BF32" s="32">
        <f t="shared" si="31"/>
        <v>0</v>
      </c>
      <c r="BG32" s="32">
        <f t="shared" si="32"/>
        <v>0</v>
      </c>
      <c r="BH32" s="32">
        <f t="shared" si="33"/>
        <v>0</v>
      </c>
      <c r="BI32" s="32">
        <f t="shared" si="34"/>
        <v>0</v>
      </c>
      <c r="BJ32" s="32">
        <f t="shared" si="35"/>
        <v>0</v>
      </c>
      <c r="BK32" s="32">
        <f t="shared" si="36"/>
        <v>0</v>
      </c>
      <c r="BL32" s="32">
        <f t="shared" si="37"/>
        <v>0</v>
      </c>
      <c r="BM32" s="32">
        <f t="shared" si="38"/>
        <v>0</v>
      </c>
      <c r="BN32" s="32">
        <f t="shared" si="39"/>
        <v>0</v>
      </c>
      <c r="BO32" s="32">
        <f t="shared" si="40"/>
        <v>0</v>
      </c>
      <c r="BP32" s="32">
        <f t="shared" si="41"/>
        <v>0</v>
      </c>
      <c r="BQ32" s="32">
        <f t="shared" si="42"/>
        <v>0</v>
      </c>
      <c r="BR32" s="32">
        <f t="shared" si="43"/>
        <v>0</v>
      </c>
      <c r="BS32" s="32">
        <f t="shared" si="44"/>
        <v>224.2701016865079</v>
      </c>
      <c r="BT32" s="32">
        <f t="shared" si="45"/>
        <v>224.2701016865079</v>
      </c>
      <c r="BU32" s="32">
        <f t="shared" si="46"/>
        <v>224.2701016865079</v>
      </c>
      <c r="BV32" s="32">
        <f t="shared" si="47"/>
        <v>224.2701016865079</v>
      </c>
      <c r="BW32" s="32">
        <f t="shared" si="48"/>
        <v>12.594722478521872</v>
      </c>
      <c r="BX32" s="32">
        <f t="shared" si="49"/>
        <v>224.2701016865079</v>
      </c>
      <c r="BY32" s="32">
        <f t="shared" si="50"/>
        <v>75.205483510648449</v>
      </c>
      <c r="BZ32" s="32">
        <f t="shared" si="51"/>
        <v>224.2701016865079</v>
      </c>
      <c r="CA32" s="32">
        <f t="shared" si="52"/>
        <v>174.50583742292716</v>
      </c>
      <c r="CB32" s="32">
        <f t="shared" si="53"/>
        <v>70.669166759094693</v>
      </c>
      <c r="CC32" s="32">
        <f t="shared" si="54"/>
        <v>176.81233323955033</v>
      </c>
      <c r="CD32" s="32">
        <f t="shared" si="55"/>
        <v>62.149976247257143</v>
      </c>
      <c r="CE32" s="32">
        <f t="shared" si="56"/>
        <v>224.2701016865079</v>
      </c>
      <c r="CF32" s="32">
        <f t="shared" si="57"/>
        <v>8597.7498983134919</v>
      </c>
      <c r="CG32" s="32">
        <f t="shared" si="58"/>
        <v>7365.1962927974182</v>
      </c>
      <c r="CH32" s="32">
        <f t="shared" si="59"/>
        <v>3200.0668493770095</v>
      </c>
      <c r="CI32" s="32">
        <f t="shared" si="60"/>
        <v>137.95270903737409</v>
      </c>
      <c r="CJ32" s="32">
        <f t="shared" si="61"/>
        <v>0</v>
      </c>
      <c r="CK32" s="32">
        <f t="shared" si="62"/>
        <v>71.243727179944216</v>
      </c>
      <c r="CL32" s="32">
        <f t="shared" si="63"/>
        <v>0</v>
      </c>
      <c r="CM32" s="32">
        <f t="shared" si="64"/>
        <v>58.154144852452617</v>
      </c>
      <c r="CN32" s="32">
        <f t="shared" si="65"/>
        <v>0</v>
      </c>
      <c r="CO32" s="32">
        <f t="shared" si="66"/>
        <v>0</v>
      </c>
      <c r="CP32" s="32">
        <f t="shared" si="67"/>
        <v>0</v>
      </c>
      <c r="CQ32" s="32">
        <f t="shared" si="68"/>
        <v>0</v>
      </c>
      <c r="CR32" s="32">
        <f t="shared" si="69"/>
        <v>51.622729973889676</v>
      </c>
    </row>
    <row r="33" spans="1:96" x14ac:dyDescent="0.25">
      <c r="A33">
        <v>600003822</v>
      </c>
      <c r="B33" t="s">
        <v>266</v>
      </c>
      <c r="C33" t="s">
        <v>211</v>
      </c>
      <c r="D33" t="s">
        <v>46</v>
      </c>
      <c r="E33" t="s">
        <v>251</v>
      </c>
      <c r="F33" t="s">
        <v>252</v>
      </c>
      <c r="G33" t="s">
        <v>266</v>
      </c>
      <c r="H33" t="s">
        <v>697</v>
      </c>
      <c r="I33" s="32">
        <v>49.229996087342016</v>
      </c>
      <c r="J33" s="32"/>
      <c r="K33" s="32">
        <v>27429.279999999999</v>
      </c>
      <c r="L33" s="32">
        <v>-13612.456990420316</v>
      </c>
      <c r="M33" s="32">
        <v>16263.584582819034</v>
      </c>
      <c r="N33" s="32">
        <v>16243.726432098194</v>
      </c>
      <c r="O33" s="32">
        <v>16241.098780007924</v>
      </c>
      <c r="P33" s="32">
        <v>16227.640528778444</v>
      </c>
      <c r="Q33" s="32">
        <v>16244.70487512311</v>
      </c>
      <c r="R33" s="32">
        <v>16252.907822172057</v>
      </c>
      <c r="S33" s="32">
        <v>16237.972671059953</v>
      </c>
      <c r="T33" s="32">
        <v>16227.46821959571</v>
      </c>
      <c r="U33" s="32">
        <v>16224.84056750544</v>
      </c>
      <c r="V33" s="32">
        <v>16254.212412871942</v>
      </c>
      <c r="W33" s="32">
        <v>16227.954362659753</v>
      </c>
      <c r="X33" s="32">
        <f>_xlfn.XLOOKUP(TEXT(A33,"0"),'Safety stock'!$A$2:$A$219,'Safety stock'!$B$2:$B$219,0,0)</f>
        <v>329.45732822852659</v>
      </c>
      <c r="Y33" s="32">
        <f>_xlfn.XLOOKUP(TEXT(A33,"0"),'Safety stock'!$A$2:$A$219,'Safety stock'!$F$2:$F$219,0,0)</f>
        <v>0</v>
      </c>
      <c r="Z33" s="32">
        <f>_xlfn.XLOOKUP(TEXT(A33,"0"),'Safety stock'!$A$2:$A$219,'Safety stock'!$E$2:$E$219,0,0)</f>
        <v>77.506500000000017</v>
      </c>
      <c r="AA33" s="32">
        <f>_xlfn.XLOOKUP(TEXT(A33,"0"),'Safety stock'!$A$2:$A$219,'Safety stock'!$G$2:$G$219,0,0)</f>
        <v>368.21057822852663</v>
      </c>
      <c r="AB33" s="32">
        <f t="shared" si="1"/>
        <v>16219.182979636518</v>
      </c>
      <c r="AC33" s="32">
        <f t="shared" si="2"/>
        <v>0</v>
      </c>
      <c r="AD33" s="32">
        <f t="shared" si="3"/>
        <v>3815.6446917435746</v>
      </c>
      <c r="AE33" s="32">
        <f t="shared" si="4"/>
        <v>18127.005325508308</v>
      </c>
      <c r="AF33" s="32">
        <f t="shared" si="5"/>
        <v>0</v>
      </c>
      <c r="AG33" s="32">
        <f t="shared" si="6"/>
        <v>-29831.639970056836</v>
      </c>
      <c r="AH33" s="32">
        <f t="shared" si="7"/>
        <v>0</v>
      </c>
      <c r="AI33" s="32">
        <f t="shared" si="8"/>
        <v>0</v>
      </c>
      <c r="AJ33" s="32">
        <f t="shared" si="9"/>
        <v>0</v>
      </c>
      <c r="AK33" s="32">
        <f t="shared" si="10"/>
        <v>0</v>
      </c>
      <c r="AL33" s="32">
        <f t="shared" si="11"/>
        <v>0</v>
      </c>
      <c r="AM33" s="32">
        <f t="shared" si="12"/>
        <v>0</v>
      </c>
      <c r="AN33" s="32">
        <f t="shared" si="13"/>
        <v>0</v>
      </c>
      <c r="AO33" s="32">
        <f t="shared" si="14"/>
        <v>0</v>
      </c>
      <c r="AP33" s="32">
        <f t="shared" si="15"/>
        <v>0</v>
      </c>
      <c r="AQ33" s="32">
        <f t="shared" si="16"/>
        <v>0</v>
      </c>
      <c r="AR33" s="32">
        <f t="shared" si="17"/>
        <v>0</v>
      </c>
      <c r="AS33" s="32">
        <f t="shared" si="18"/>
        <v>16219.182979636518</v>
      </c>
      <c r="AT33" s="32">
        <f t="shared" si="19"/>
        <v>16219.182979636518</v>
      </c>
      <c r="AU33" s="32">
        <f t="shared" si="20"/>
        <v>16219.182979636518</v>
      </c>
      <c r="AV33" s="32">
        <f t="shared" si="21"/>
        <v>16219.182979636518</v>
      </c>
      <c r="AW33" s="32">
        <f t="shared" si="22"/>
        <v>16219.182979636518</v>
      </c>
      <c r="AX33" s="32">
        <f t="shared" si="23"/>
        <v>16219.182979636518</v>
      </c>
      <c r="AY33" s="32">
        <f t="shared" si="24"/>
        <v>16219.182979636518</v>
      </c>
      <c r="AZ33" s="32">
        <f t="shared" si="25"/>
        <v>16219.182979636518</v>
      </c>
      <c r="BA33" s="32">
        <f t="shared" si="26"/>
        <v>16219.182979636518</v>
      </c>
      <c r="BB33" s="32">
        <f t="shared" si="27"/>
        <v>16219.182979636518</v>
      </c>
      <c r="BC33" s="32">
        <f t="shared" si="28"/>
        <v>16219.182979636518</v>
      </c>
      <c r="BD33" s="32">
        <f t="shared" si="29"/>
        <v>16219.182979636518</v>
      </c>
      <c r="BE33" s="32">
        <f t="shared" si="30"/>
        <v>16219.182979636518</v>
      </c>
      <c r="BF33" s="32">
        <f t="shared" si="31"/>
        <v>0</v>
      </c>
      <c r="BG33" s="32">
        <f t="shared" si="32"/>
        <v>0</v>
      </c>
      <c r="BH33" s="32">
        <f t="shared" si="33"/>
        <v>0</v>
      </c>
      <c r="BI33" s="32">
        <f t="shared" si="34"/>
        <v>0</v>
      </c>
      <c r="BJ33" s="32">
        <f t="shared" si="35"/>
        <v>0</v>
      </c>
      <c r="BK33" s="32">
        <f t="shared" si="36"/>
        <v>0</v>
      </c>
      <c r="BL33" s="32">
        <f t="shared" si="37"/>
        <v>0</v>
      </c>
      <c r="BM33" s="32">
        <f t="shared" si="38"/>
        <v>0</v>
      </c>
      <c r="BN33" s="32">
        <f t="shared" si="39"/>
        <v>0</v>
      </c>
      <c r="BO33" s="32">
        <f t="shared" si="40"/>
        <v>0</v>
      </c>
      <c r="BP33" s="32">
        <f t="shared" si="41"/>
        <v>0</v>
      </c>
      <c r="BQ33" s="32">
        <f t="shared" si="42"/>
        <v>0</v>
      </c>
      <c r="BR33" s="32">
        <f t="shared" si="43"/>
        <v>0</v>
      </c>
      <c r="BS33" s="32">
        <f t="shared" si="44"/>
        <v>3815.6446917435746</v>
      </c>
      <c r="BT33" s="32">
        <f t="shared" si="45"/>
        <v>0</v>
      </c>
      <c r="BU33" s="32">
        <f t="shared" si="46"/>
        <v>44.401603182515828</v>
      </c>
      <c r="BV33" s="32">
        <f t="shared" si="47"/>
        <v>24.54345246167577</v>
      </c>
      <c r="BW33" s="32">
        <f t="shared" si="48"/>
        <v>21.915800371405567</v>
      </c>
      <c r="BX33" s="32">
        <f t="shared" si="49"/>
        <v>8.4575491419254831</v>
      </c>
      <c r="BY33" s="32">
        <f t="shared" si="50"/>
        <v>25.521895486592257</v>
      </c>
      <c r="BZ33" s="32">
        <f t="shared" si="51"/>
        <v>33.72484253553921</v>
      </c>
      <c r="CA33" s="32">
        <f t="shared" si="52"/>
        <v>18.789691423435215</v>
      </c>
      <c r="CB33" s="32">
        <f t="shared" si="53"/>
        <v>8.2852399591920403</v>
      </c>
      <c r="CC33" s="32">
        <f t="shared" si="54"/>
        <v>5.6575878689218371</v>
      </c>
      <c r="CD33" s="32">
        <f t="shared" si="55"/>
        <v>35.029433235424221</v>
      </c>
      <c r="CE33" s="32">
        <f t="shared" si="56"/>
        <v>8.7713830232351029</v>
      </c>
      <c r="CF33" s="32">
        <f t="shared" si="57"/>
        <v>7394.4523286199073</v>
      </c>
      <c r="CG33" s="32">
        <f t="shared" si="58"/>
        <v>0</v>
      </c>
      <c r="CH33" s="32">
        <f t="shared" si="59"/>
        <v>0</v>
      </c>
      <c r="CI33" s="32">
        <f t="shared" si="60"/>
        <v>0</v>
      </c>
      <c r="CJ33" s="32">
        <f t="shared" si="61"/>
        <v>0</v>
      </c>
      <c r="CK33" s="32">
        <f t="shared" si="62"/>
        <v>0</v>
      </c>
      <c r="CL33" s="32">
        <f t="shared" si="63"/>
        <v>0</v>
      </c>
      <c r="CM33" s="32">
        <f t="shared" si="64"/>
        <v>0</v>
      </c>
      <c r="CN33" s="32">
        <f t="shared" si="65"/>
        <v>0</v>
      </c>
      <c r="CO33" s="32">
        <f t="shared" si="66"/>
        <v>0</v>
      </c>
      <c r="CP33" s="32">
        <f t="shared" si="67"/>
        <v>0</v>
      </c>
      <c r="CQ33" s="32">
        <f t="shared" si="68"/>
        <v>0</v>
      </c>
      <c r="CR33" s="32">
        <f t="shared" si="69"/>
        <v>0</v>
      </c>
    </row>
    <row r="34" spans="1:96" x14ac:dyDescent="0.25">
      <c r="A34">
        <v>300021082</v>
      </c>
      <c r="B34" t="s">
        <v>160</v>
      </c>
      <c r="C34" t="s">
        <v>102</v>
      </c>
      <c r="H34" t="s">
        <v>697</v>
      </c>
      <c r="I34" s="32">
        <v>20.8</v>
      </c>
      <c r="J34" s="32"/>
      <c r="K34" s="32">
        <v>10566.4</v>
      </c>
      <c r="L34" s="32">
        <v>10483.200000000001</v>
      </c>
      <c r="M34" s="32">
        <v>10483.200000000001</v>
      </c>
      <c r="N34" s="32">
        <v>10483.200000000001</v>
      </c>
      <c r="O34" s="32">
        <v>10483.200000000001</v>
      </c>
      <c r="P34" s="32">
        <v>10483.200000000001</v>
      </c>
      <c r="Q34" s="32">
        <v>10462.4</v>
      </c>
      <c r="R34" s="32">
        <v>10462.4</v>
      </c>
      <c r="S34" s="32">
        <v>10462.4</v>
      </c>
      <c r="T34" s="32">
        <v>10462.4</v>
      </c>
      <c r="U34" s="32">
        <v>10441.6</v>
      </c>
      <c r="V34" s="32">
        <v>10441.6</v>
      </c>
      <c r="W34" s="32">
        <v>10441.6</v>
      </c>
      <c r="X34" s="32">
        <f>_xlfn.XLOOKUP(TEXT(A34,"0"),'Safety stock'!$A$2:$A$219,'Safety stock'!$B$2:$B$219,0,0)</f>
        <v>126.73519475713435</v>
      </c>
      <c r="Y34" s="32">
        <f>_xlfn.XLOOKUP(TEXT(A34,"0"),'Safety stock'!$A$2:$A$219,'Safety stock'!$F$2:$F$219,0,0)</f>
        <v>0</v>
      </c>
      <c r="Z34" s="32">
        <f>_xlfn.XLOOKUP(TEXT(A34,"0"),'Safety stock'!$A$2:$A$219,'Safety stock'!$E$2:$E$219,0,0)</f>
        <v>56.916666666666664</v>
      </c>
      <c r="AA34" s="32">
        <f>_xlfn.XLOOKUP(TEXT(A34,"0"),'Safety stock'!$A$2:$A$219,'Safety stock'!$G$2:$G$219,0,0)</f>
        <v>155.19352809046768</v>
      </c>
      <c r="AB34" s="32">
        <f t="shared" si="1"/>
        <v>2636.0920509483944</v>
      </c>
      <c r="AC34" s="32">
        <f t="shared" si="2"/>
        <v>0</v>
      </c>
      <c r="AD34" s="32">
        <f t="shared" si="3"/>
        <v>1183.8666666666666</v>
      </c>
      <c r="AE34" s="32">
        <f t="shared" si="4"/>
        <v>3228.0253842817278</v>
      </c>
      <c r="AF34" s="32">
        <f t="shared" si="5"/>
        <v>0</v>
      </c>
      <c r="AG34" s="32">
        <f t="shared" si="6"/>
        <v>0</v>
      </c>
      <c r="AH34" s="32">
        <f t="shared" si="7"/>
        <v>0</v>
      </c>
      <c r="AI34" s="32">
        <f t="shared" si="8"/>
        <v>0</v>
      </c>
      <c r="AJ34" s="32">
        <f t="shared" si="9"/>
        <v>0</v>
      </c>
      <c r="AK34" s="32">
        <f t="shared" si="10"/>
        <v>0</v>
      </c>
      <c r="AL34" s="32">
        <f t="shared" si="11"/>
        <v>0</v>
      </c>
      <c r="AM34" s="32">
        <f t="shared" si="12"/>
        <v>0</v>
      </c>
      <c r="AN34" s="32">
        <f t="shared" si="13"/>
        <v>0</v>
      </c>
      <c r="AO34" s="32">
        <f t="shared" si="14"/>
        <v>0</v>
      </c>
      <c r="AP34" s="32">
        <f t="shared" si="15"/>
        <v>0</v>
      </c>
      <c r="AQ34" s="32">
        <f t="shared" si="16"/>
        <v>0</v>
      </c>
      <c r="AR34" s="32">
        <f t="shared" si="17"/>
        <v>0</v>
      </c>
      <c r="AS34" s="32">
        <f t="shared" si="18"/>
        <v>2636.0920509483944</v>
      </c>
      <c r="AT34" s="32">
        <f t="shared" si="19"/>
        <v>2636.0920509483944</v>
      </c>
      <c r="AU34" s="32">
        <f t="shared" si="20"/>
        <v>2636.0920509483944</v>
      </c>
      <c r="AV34" s="32">
        <f t="shared" si="21"/>
        <v>2636.0920509483944</v>
      </c>
      <c r="AW34" s="32">
        <f t="shared" si="22"/>
        <v>2636.0920509483944</v>
      </c>
      <c r="AX34" s="32">
        <f t="shared" si="23"/>
        <v>2636.0920509483944</v>
      </c>
      <c r="AY34" s="32">
        <f t="shared" si="24"/>
        <v>2636.0920509483944</v>
      </c>
      <c r="AZ34" s="32">
        <f t="shared" si="25"/>
        <v>2636.0920509483944</v>
      </c>
      <c r="BA34" s="32">
        <f t="shared" si="26"/>
        <v>2636.0920509483944</v>
      </c>
      <c r="BB34" s="32">
        <f t="shared" si="27"/>
        <v>2636.0920509483944</v>
      </c>
      <c r="BC34" s="32">
        <f t="shared" si="28"/>
        <v>2636.0920509483944</v>
      </c>
      <c r="BD34" s="32">
        <f t="shared" si="29"/>
        <v>2636.0920509483944</v>
      </c>
      <c r="BE34" s="32">
        <f t="shared" si="30"/>
        <v>2636.0920509483944</v>
      </c>
      <c r="BF34" s="32">
        <f t="shared" si="31"/>
        <v>0</v>
      </c>
      <c r="BG34" s="32">
        <f t="shared" si="32"/>
        <v>0</v>
      </c>
      <c r="BH34" s="32">
        <f t="shared" si="33"/>
        <v>0</v>
      </c>
      <c r="BI34" s="32">
        <f t="shared" si="34"/>
        <v>0</v>
      </c>
      <c r="BJ34" s="32">
        <f t="shared" si="35"/>
        <v>0</v>
      </c>
      <c r="BK34" s="32">
        <f t="shared" si="36"/>
        <v>0</v>
      </c>
      <c r="BL34" s="32">
        <f t="shared" si="37"/>
        <v>0</v>
      </c>
      <c r="BM34" s="32">
        <f t="shared" si="38"/>
        <v>0</v>
      </c>
      <c r="BN34" s="32">
        <f t="shared" si="39"/>
        <v>0</v>
      </c>
      <c r="BO34" s="32">
        <f t="shared" si="40"/>
        <v>0</v>
      </c>
      <c r="BP34" s="32">
        <f t="shared" si="41"/>
        <v>0</v>
      </c>
      <c r="BQ34" s="32">
        <f t="shared" si="42"/>
        <v>0</v>
      </c>
      <c r="BR34" s="32">
        <f t="shared" si="43"/>
        <v>0</v>
      </c>
      <c r="BS34" s="32">
        <f t="shared" si="44"/>
        <v>1183.8666666666666</v>
      </c>
      <c r="BT34" s="32">
        <f t="shared" si="45"/>
        <v>1183.8666666666666</v>
      </c>
      <c r="BU34" s="32">
        <f t="shared" si="46"/>
        <v>1183.8666666666666</v>
      </c>
      <c r="BV34" s="32">
        <f t="shared" si="47"/>
        <v>1183.8666666666666</v>
      </c>
      <c r="BW34" s="32">
        <f t="shared" si="48"/>
        <v>1183.8666666666666</v>
      </c>
      <c r="BX34" s="32">
        <f t="shared" si="49"/>
        <v>1183.8666666666666</v>
      </c>
      <c r="BY34" s="32">
        <f t="shared" si="50"/>
        <v>1183.8666666666666</v>
      </c>
      <c r="BZ34" s="32">
        <f t="shared" si="51"/>
        <v>1183.8666666666666</v>
      </c>
      <c r="CA34" s="32">
        <f t="shared" si="52"/>
        <v>1183.8666666666666</v>
      </c>
      <c r="CB34" s="32">
        <f t="shared" si="53"/>
        <v>1183.8666666666666</v>
      </c>
      <c r="CC34" s="32">
        <f t="shared" si="54"/>
        <v>1183.8666666666666</v>
      </c>
      <c r="CD34" s="32">
        <f t="shared" si="55"/>
        <v>1183.8666666666666</v>
      </c>
      <c r="CE34" s="32">
        <f t="shared" si="56"/>
        <v>1183.8666666666666</v>
      </c>
      <c r="CF34" s="32">
        <f t="shared" si="57"/>
        <v>6746.4412823849389</v>
      </c>
      <c r="CG34" s="32">
        <f t="shared" si="58"/>
        <v>6663.24128238494</v>
      </c>
      <c r="CH34" s="32">
        <f t="shared" si="59"/>
        <v>6663.24128238494</v>
      </c>
      <c r="CI34" s="32">
        <f t="shared" si="60"/>
        <v>6663.24128238494</v>
      </c>
      <c r="CJ34" s="32">
        <f t="shared" si="61"/>
        <v>6663.24128238494</v>
      </c>
      <c r="CK34" s="32">
        <f t="shared" si="62"/>
        <v>6663.24128238494</v>
      </c>
      <c r="CL34" s="32">
        <f t="shared" si="63"/>
        <v>6642.4412823849389</v>
      </c>
      <c r="CM34" s="32">
        <f t="shared" si="64"/>
        <v>6642.4412823849389</v>
      </c>
      <c r="CN34" s="32">
        <f t="shared" si="65"/>
        <v>6642.4412823849389</v>
      </c>
      <c r="CO34" s="32">
        <f t="shared" si="66"/>
        <v>6642.4412823849389</v>
      </c>
      <c r="CP34" s="32">
        <f t="shared" si="67"/>
        <v>6621.6412823849396</v>
      </c>
      <c r="CQ34" s="32">
        <f t="shared" si="68"/>
        <v>6621.6412823849396</v>
      </c>
      <c r="CR34" s="32">
        <f t="shared" si="69"/>
        <v>6621.6412823849396</v>
      </c>
    </row>
    <row r="35" spans="1:96" x14ac:dyDescent="0.25">
      <c r="A35">
        <v>300020989</v>
      </c>
      <c r="B35" t="s">
        <v>126</v>
      </c>
      <c r="C35" t="s">
        <v>102</v>
      </c>
      <c r="H35" t="s">
        <v>697</v>
      </c>
      <c r="I35" s="32">
        <v>0.32</v>
      </c>
      <c r="J35" s="32"/>
      <c r="K35" s="32">
        <v>7761.92</v>
      </c>
      <c r="L35" s="32">
        <v>6838.72</v>
      </c>
      <c r="M35" s="32">
        <v>6296.32</v>
      </c>
      <c r="N35" s="32">
        <v>5657.92</v>
      </c>
      <c r="O35" s="32">
        <v>5131.5200000000004</v>
      </c>
      <c r="P35" s="32">
        <v>4589.12</v>
      </c>
      <c r="Q35" s="32">
        <v>4078.7200000000003</v>
      </c>
      <c r="R35" s="32">
        <v>3536.32</v>
      </c>
      <c r="S35" s="32">
        <v>3024.32</v>
      </c>
      <c r="T35" s="32">
        <v>2465.92</v>
      </c>
      <c r="U35" s="32">
        <v>1843.52</v>
      </c>
      <c r="V35" s="32">
        <v>1269.1200000000001</v>
      </c>
      <c r="W35" s="32">
        <v>1030.72</v>
      </c>
      <c r="X35" s="32">
        <f>_xlfn.XLOOKUP(TEXT(A35,"0"),'Safety stock'!$A$2:$A$219,'Safety stock'!$B$2:$B$219,0,0)</f>
        <v>3220.8913654174767</v>
      </c>
      <c r="Y35" s="32">
        <f>_xlfn.XLOOKUP(TEXT(A35,"0"),'Safety stock'!$A$2:$A$219,'Safety stock'!$F$2:$F$219,0,0)</f>
        <v>0</v>
      </c>
      <c r="Z35" s="32">
        <f>_xlfn.XLOOKUP(TEXT(A35,"0"),'Safety stock'!$A$2:$A$219,'Safety stock'!$E$2:$E$219,0,0)</f>
        <v>1172.4483775811211</v>
      </c>
      <c r="AA35" s="32">
        <f>_xlfn.XLOOKUP(TEXT(A35,"0"),'Safety stock'!$A$2:$A$219,'Safety stock'!$G$2:$G$219,0,0)</f>
        <v>3807.1155542080373</v>
      </c>
      <c r="AB35" s="32">
        <f t="shared" si="1"/>
        <v>1030.6852369335925</v>
      </c>
      <c r="AC35" s="32">
        <f t="shared" si="2"/>
        <v>0</v>
      </c>
      <c r="AD35" s="32">
        <f t="shared" si="3"/>
        <v>375.18348082595878</v>
      </c>
      <c r="AE35" s="32">
        <f t="shared" si="4"/>
        <v>1218.276977346572</v>
      </c>
      <c r="AF35" s="32">
        <f t="shared" si="5"/>
        <v>0</v>
      </c>
      <c r="AG35" s="32">
        <f t="shared" si="6"/>
        <v>0</v>
      </c>
      <c r="AH35" s="32">
        <f t="shared" si="7"/>
        <v>0</v>
      </c>
      <c r="AI35" s="32">
        <f t="shared" si="8"/>
        <v>0</v>
      </c>
      <c r="AJ35" s="32">
        <f t="shared" si="9"/>
        <v>0</v>
      </c>
      <c r="AK35" s="32">
        <f t="shared" si="10"/>
        <v>0</v>
      </c>
      <c r="AL35" s="32">
        <f t="shared" si="11"/>
        <v>0</v>
      </c>
      <c r="AM35" s="32">
        <f t="shared" si="12"/>
        <v>0</v>
      </c>
      <c r="AN35" s="32">
        <f t="shared" si="13"/>
        <v>0</v>
      </c>
      <c r="AO35" s="32">
        <f t="shared" si="14"/>
        <v>0</v>
      </c>
      <c r="AP35" s="32">
        <f t="shared" si="15"/>
        <v>0</v>
      </c>
      <c r="AQ35" s="32">
        <f t="shared" si="16"/>
        <v>0</v>
      </c>
      <c r="AR35" s="32">
        <f t="shared" si="17"/>
        <v>0</v>
      </c>
      <c r="AS35" s="32">
        <f t="shared" si="18"/>
        <v>1030.6852369335925</v>
      </c>
      <c r="AT35" s="32">
        <f t="shared" si="19"/>
        <v>1030.6852369335925</v>
      </c>
      <c r="AU35" s="32">
        <f t="shared" si="20"/>
        <v>1030.6852369335925</v>
      </c>
      <c r="AV35" s="32">
        <f t="shared" si="21"/>
        <v>1030.6852369335925</v>
      </c>
      <c r="AW35" s="32">
        <f t="shared" si="22"/>
        <v>1030.6852369335925</v>
      </c>
      <c r="AX35" s="32">
        <f t="shared" si="23"/>
        <v>1030.6852369335925</v>
      </c>
      <c r="AY35" s="32">
        <f t="shared" si="24"/>
        <v>1030.6852369335925</v>
      </c>
      <c r="AZ35" s="32">
        <f t="shared" si="25"/>
        <v>1030.6852369335925</v>
      </c>
      <c r="BA35" s="32">
        <f t="shared" si="26"/>
        <v>1030.6852369335925</v>
      </c>
      <c r="BB35" s="32">
        <f t="shared" si="27"/>
        <v>1030.6852369335925</v>
      </c>
      <c r="BC35" s="32">
        <f t="shared" si="28"/>
        <v>1030.6852369335925</v>
      </c>
      <c r="BD35" s="32">
        <f t="shared" si="29"/>
        <v>1030.6852369335925</v>
      </c>
      <c r="BE35" s="32">
        <f t="shared" si="30"/>
        <v>1030.6852369335925</v>
      </c>
      <c r="BF35" s="32">
        <f t="shared" si="31"/>
        <v>0</v>
      </c>
      <c r="BG35" s="32">
        <f t="shared" si="32"/>
        <v>0</v>
      </c>
      <c r="BH35" s="32">
        <f t="shared" si="33"/>
        <v>0</v>
      </c>
      <c r="BI35" s="32">
        <f t="shared" si="34"/>
        <v>0</v>
      </c>
      <c r="BJ35" s="32">
        <f t="shared" si="35"/>
        <v>0</v>
      </c>
      <c r="BK35" s="32">
        <f t="shared" si="36"/>
        <v>0</v>
      </c>
      <c r="BL35" s="32">
        <f t="shared" si="37"/>
        <v>0</v>
      </c>
      <c r="BM35" s="32">
        <f t="shared" si="38"/>
        <v>0</v>
      </c>
      <c r="BN35" s="32">
        <f t="shared" si="39"/>
        <v>0</v>
      </c>
      <c r="BO35" s="32">
        <f t="shared" si="40"/>
        <v>0</v>
      </c>
      <c r="BP35" s="32">
        <f t="shared" si="41"/>
        <v>0</v>
      </c>
      <c r="BQ35" s="32">
        <f t="shared" si="42"/>
        <v>0</v>
      </c>
      <c r="BR35" s="32">
        <f t="shared" si="43"/>
        <v>0</v>
      </c>
      <c r="BS35" s="32">
        <f t="shared" si="44"/>
        <v>375.18348082595878</v>
      </c>
      <c r="BT35" s="32">
        <f t="shared" si="45"/>
        <v>375.18348082595878</v>
      </c>
      <c r="BU35" s="32">
        <f t="shared" si="46"/>
        <v>375.18348082595878</v>
      </c>
      <c r="BV35" s="32">
        <f t="shared" si="47"/>
        <v>375.18348082595878</v>
      </c>
      <c r="BW35" s="32">
        <f t="shared" si="48"/>
        <v>375.18348082595878</v>
      </c>
      <c r="BX35" s="32">
        <f t="shared" si="49"/>
        <v>375.18348082595878</v>
      </c>
      <c r="BY35" s="32">
        <f t="shared" si="50"/>
        <v>375.18348082595878</v>
      </c>
      <c r="BZ35" s="32">
        <f t="shared" si="51"/>
        <v>375.18348082595878</v>
      </c>
      <c r="CA35" s="32">
        <f t="shared" si="52"/>
        <v>375.18348082595878</v>
      </c>
      <c r="CB35" s="32">
        <f t="shared" si="53"/>
        <v>375.18348082595878</v>
      </c>
      <c r="CC35" s="32">
        <f t="shared" si="54"/>
        <v>375.18348082595878</v>
      </c>
      <c r="CD35" s="32">
        <f t="shared" si="55"/>
        <v>238.43476306640764</v>
      </c>
      <c r="CE35" s="32">
        <f t="shared" si="56"/>
        <v>3.4763066407549559E-2</v>
      </c>
      <c r="CF35" s="32">
        <f t="shared" si="57"/>
        <v>6356.0512822404489</v>
      </c>
      <c r="CG35" s="32">
        <f t="shared" si="58"/>
        <v>5432.8512822404491</v>
      </c>
      <c r="CH35" s="32">
        <f t="shared" si="59"/>
        <v>4890.4512822404486</v>
      </c>
      <c r="CI35" s="32">
        <f t="shared" si="60"/>
        <v>4252.0512822404489</v>
      </c>
      <c r="CJ35" s="32">
        <f t="shared" si="61"/>
        <v>3725.6512822404493</v>
      </c>
      <c r="CK35" s="32">
        <f t="shared" si="62"/>
        <v>3183.2512822404487</v>
      </c>
      <c r="CL35" s="32">
        <f t="shared" si="63"/>
        <v>2672.8512822404491</v>
      </c>
      <c r="CM35" s="32">
        <f t="shared" si="64"/>
        <v>2130.451282240449</v>
      </c>
      <c r="CN35" s="32">
        <f t="shared" si="65"/>
        <v>1618.451282240449</v>
      </c>
      <c r="CO35" s="32">
        <f t="shared" si="66"/>
        <v>1060.0512822404489</v>
      </c>
      <c r="CP35" s="32">
        <f t="shared" si="67"/>
        <v>437.65128224044884</v>
      </c>
      <c r="CQ35" s="32">
        <f t="shared" si="68"/>
        <v>0</v>
      </c>
      <c r="CR35" s="32">
        <f t="shared" si="69"/>
        <v>0</v>
      </c>
    </row>
    <row r="36" spans="1:96" x14ac:dyDescent="0.25">
      <c r="A36">
        <v>300020986</v>
      </c>
      <c r="B36" t="s">
        <v>120</v>
      </c>
      <c r="C36" t="s">
        <v>102</v>
      </c>
      <c r="H36" t="s">
        <v>697</v>
      </c>
      <c r="I36" s="32">
        <v>2.828998965541659</v>
      </c>
      <c r="J36" s="32"/>
      <c r="K36" s="32">
        <v>12664.69</v>
      </c>
      <c r="L36" s="32">
        <v>9708.3634490172426</v>
      </c>
      <c r="M36" s="32">
        <v>6672.2308372165544</v>
      </c>
      <c r="N36" s="32">
        <v>3375.4512347246514</v>
      </c>
      <c r="O36" s="32">
        <v>3364.1126068707604</v>
      </c>
      <c r="P36" s="32">
        <v>3364.0899748790362</v>
      </c>
      <c r="Q36" s="32">
        <v>3362.0248056341907</v>
      </c>
      <c r="R36" s="32">
        <v>3363.7618109990331</v>
      </c>
      <c r="S36" s="32">
        <v>3362.6698173983341</v>
      </c>
      <c r="T36" s="32">
        <v>3364.4068227631769</v>
      </c>
      <c r="U36" s="32">
        <v>3362.2454675535032</v>
      </c>
      <c r="V36" s="32">
        <v>3363.2469331873053</v>
      </c>
      <c r="W36" s="32">
        <v>3362.1549395866064</v>
      </c>
      <c r="X36" s="32">
        <f>_xlfn.XLOOKUP(TEXT(A36,"0"),'Safety stock'!$A$2:$A$219,'Safety stock'!$B$2:$B$219,0,0)</f>
        <v>1188.3535627272113</v>
      </c>
      <c r="Y36" s="32">
        <f>_xlfn.XLOOKUP(TEXT(A36,"0"),'Safety stock'!$A$2:$A$219,'Safety stock'!$F$2:$F$219,0,0)</f>
        <v>0</v>
      </c>
      <c r="Z36" s="32">
        <f>_xlfn.XLOOKUP(TEXT(A36,"0"),'Safety stock'!$A$2:$A$219,'Safety stock'!$E$2:$E$219,0,0)</f>
        <v>1070.8792182451889</v>
      </c>
      <c r="AA36" s="32">
        <f>_xlfn.XLOOKUP(TEXT(A36,"0"),'Safety stock'!$A$2:$A$219,'Safety stock'!$G$2:$G$219,0,0)</f>
        <v>1723.7931718498057</v>
      </c>
      <c r="AB36" s="32">
        <f t="shared" si="1"/>
        <v>3361.8509996530256</v>
      </c>
      <c r="AC36" s="32">
        <f t="shared" si="2"/>
        <v>0</v>
      </c>
      <c r="AD36" s="32">
        <f t="shared" si="3"/>
        <v>3029.5162006357</v>
      </c>
      <c r="AE36" s="32">
        <f t="shared" si="4"/>
        <v>4876.6090999708758</v>
      </c>
      <c r="AF36" s="32">
        <f t="shared" si="5"/>
        <v>0</v>
      </c>
      <c r="AG36" s="32">
        <f t="shared" si="6"/>
        <v>0</v>
      </c>
      <c r="AH36" s="32">
        <f t="shared" si="7"/>
        <v>0</v>
      </c>
      <c r="AI36" s="32">
        <f t="shared" si="8"/>
        <v>0</v>
      </c>
      <c r="AJ36" s="32">
        <f t="shared" si="9"/>
        <v>0</v>
      </c>
      <c r="AK36" s="32">
        <f t="shared" si="10"/>
        <v>0</v>
      </c>
      <c r="AL36" s="32">
        <f t="shared" si="11"/>
        <v>0</v>
      </c>
      <c r="AM36" s="32">
        <f t="shared" si="12"/>
        <v>0</v>
      </c>
      <c r="AN36" s="32">
        <f t="shared" si="13"/>
        <v>0</v>
      </c>
      <c r="AO36" s="32">
        <f t="shared" si="14"/>
        <v>0</v>
      </c>
      <c r="AP36" s="32">
        <f t="shared" si="15"/>
        <v>0</v>
      </c>
      <c r="AQ36" s="32">
        <f t="shared" si="16"/>
        <v>0</v>
      </c>
      <c r="AR36" s="32">
        <f t="shared" si="17"/>
        <v>0</v>
      </c>
      <c r="AS36" s="32">
        <f t="shared" si="18"/>
        <v>3361.8509996530256</v>
      </c>
      <c r="AT36" s="32">
        <f t="shared" si="19"/>
        <v>3361.8509996530256</v>
      </c>
      <c r="AU36" s="32">
        <f t="shared" si="20"/>
        <v>3361.8509996530256</v>
      </c>
      <c r="AV36" s="32">
        <f t="shared" si="21"/>
        <v>3361.8509996530256</v>
      </c>
      <c r="AW36" s="32">
        <f t="shared" si="22"/>
        <v>3361.8509996530256</v>
      </c>
      <c r="AX36" s="32">
        <f t="shared" si="23"/>
        <v>3361.8509996530256</v>
      </c>
      <c r="AY36" s="32">
        <f t="shared" si="24"/>
        <v>3361.8509996530256</v>
      </c>
      <c r="AZ36" s="32">
        <f t="shared" si="25"/>
        <v>3361.8509996530256</v>
      </c>
      <c r="BA36" s="32">
        <f t="shared" si="26"/>
        <v>3361.8509996530256</v>
      </c>
      <c r="BB36" s="32">
        <f t="shared" si="27"/>
        <v>3361.8509996530256</v>
      </c>
      <c r="BC36" s="32">
        <f t="shared" si="28"/>
        <v>3361.8509996530256</v>
      </c>
      <c r="BD36" s="32">
        <f t="shared" si="29"/>
        <v>3361.8509996530256</v>
      </c>
      <c r="BE36" s="32">
        <f t="shared" si="30"/>
        <v>3361.8509996530256</v>
      </c>
      <c r="BF36" s="32">
        <f t="shared" si="31"/>
        <v>0</v>
      </c>
      <c r="BG36" s="32">
        <f t="shared" si="32"/>
        <v>0</v>
      </c>
      <c r="BH36" s="32">
        <f t="shared" si="33"/>
        <v>0</v>
      </c>
      <c r="BI36" s="32">
        <f t="shared" si="34"/>
        <v>0</v>
      </c>
      <c r="BJ36" s="32">
        <f t="shared" si="35"/>
        <v>0</v>
      </c>
      <c r="BK36" s="32">
        <f t="shared" si="36"/>
        <v>0</v>
      </c>
      <c r="BL36" s="32">
        <f t="shared" si="37"/>
        <v>0</v>
      </c>
      <c r="BM36" s="32">
        <f t="shared" si="38"/>
        <v>0</v>
      </c>
      <c r="BN36" s="32">
        <f t="shared" si="39"/>
        <v>0</v>
      </c>
      <c r="BO36" s="32">
        <f t="shared" si="40"/>
        <v>0</v>
      </c>
      <c r="BP36" s="32">
        <f t="shared" si="41"/>
        <v>0</v>
      </c>
      <c r="BQ36" s="32">
        <f t="shared" si="42"/>
        <v>0</v>
      </c>
      <c r="BR36" s="32">
        <f t="shared" si="43"/>
        <v>0</v>
      </c>
      <c r="BS36" s="32">
        <f t="shared" si="44"/>
        <v>3029.5162006357</v>
      </c>
      <c r="BT36" s="32">
        <f t="shared" si="45"/>
        <v>3029.5162006357</v>
      </c>
      <c r="BU36" s="32">
        <f t="shared" si="46"/>
        <v>3029.5162006357</v>
      </c>
      <c r="BV36" s="32">
        <f t="shared" si="47"/>
        <v>13.600235071625775</v>
      </c>
      <c r="BW36" s="32">
        <f t="shared" si="48"/>
        <v>2.2616072177347633</v>
      </c>
      <c r="BX36" s="32">
        <f t="shared" si="49"/>
        <v>2.2389752260105524</v>
      </c>
      <c r="BY36" s="32">
        <f t="shared" si="50"/>
        <v>0.17380598116506007</v>
      </c>
      <c r="BZ36" s="32">
        <f t="shared" si="51"/>
        <v>1.9108113460074492</v>
      </c>
      <c r="CA36" s="32">
        <f t="shared" si="52"/>
        <v>0.81881774530847906</v>
      </c>
      <c r="CB36" s="32">
        <f t="shared" si="53"/>
        <v>2.5558231101513229</v>
      </c>
      <c r="CC36" s="32">
        <f t="shared" si="54"/>
        <v>0.3944679004775935</v>
      </c>
      <c r="CD36" s="32">
        <f t="shared" si="55"/>
        <v>1.3959335342797203</v>
      </c>
      <c r="CE36" s="32">
        <f t="shared" si="56"/>
        <v>0.30393993358075022</v>
      </c>
      <c r="CF36" s="32">
        <f t="shared" si="57"/>
        <v>6273.3227997112754</v>
      </c>
      <c r="CG36" s="32">
        <f t="shared" si="58"/>
        <v>3316.9962487285175</v>
      </c>
      <c r="CH36" s="32">
        <f t="shared" si="59"/>
        <v>280.86363692782925</v>
      </c>
      <c r="CI36" s="32">
        <f t="shared" si="60"/>
        <v>0</v>
      </c>
      <c r="CJ36" s="32">
        <f t="shared" si="61"/>
        <v>0</v>
      </c>
      <c r="CK36" s="32">
        <f t="shared" si="62"/>
        <v>0</v>
      </c>
      <c r="CL36" s="32">
        <f t="shared" si="63"/>
        <v>0</v>
      </c>
      <c r="CM36" s="32">
        <f t="shared" si="64"/>
        <v>0</v>
      </c>
      <c r="CN36" s="32">
        <f t="shared" si="65"/>
        <v>0</v>
      </c>
      <c r="CO36" s="32">
        <f t="shared" si="66"/>
        <v>0</v>
      </c>
      <c r="CP36" s="32">
        <f t="shared" si="67"/>
        <v>0</v>
      </c>
      <c r="CQ36" s="32">
        <f t="shared" si="68"/>
        <v>0</v>
      </c>
      <c r="CR36" s="32">
        <f t="shared" si="69"/>
        <v>0</v>
      </c>
    </row>
    <row r="37" spans="1:96" x14ac:dyDescent="0.25">
      <c r="A37">
        <v>500004010</v>
      </c>
      <c r="B37" t="s">
        <v>200</v>
      </c>
      <c r="C37" t="s">
        <v>170</v>
      </c>
      <c r="D37" t="s">
        <v>21</v>
      </c>
      <c r="H37" t="s">
        <v>697</v>
      </c>
      <c r="I37" s="32">
        <v>604.75086206896549</v>
      </c>
      <c r="J37" s="32"/>
      <c r="K37" s="32">
        <v>14030.22</v>
      </c>
      <c r="L37" s="32">
        <v>6954.6349137931011</v>
      </c>
      <c r="M37" s="32">
        <v>6954.6349137931011</v>
      </c>
      <c r="N37" s="32">
        <v>6954.6349137931011</v>
      </c>
      <c r="O37" s="32">
        <v>7408.1980603448255</v>
      </c>
      <c r="P37" s="32">
        <v>7408.1980603448255</v>
      </c>
      <c r="Q37" s="32">
        <v>7226.7728017241352</v>
      </c>
      <c r="R37" s="32">
        <v>7226.7728017241352</v>
      </c>
      <c r="S37" s="32">
        <v>7075.5850862068937</v>
      </c>
      <c r="T37" s="32">
        <v>7075.5850862068937</v>
      </c>
      <c r="U37" s="32">
        <v>7438.4356034482726</v>
      </c>
      <c r="V37" s="32">
        <v>7438.4356034482726</v>
      </c>
      <c r="W37" s="32">
        <v>7287.2478879310311</v>
      </c>
      <c r="X37" s="32">
        <f>_xlfn.XLOOKUP(TEXT(A37,"0"),'Safety stock'!$A$2:$A$219,'Safety stock'!$B$2:$B$219,0,0)</f>
        <v>11.460669879890437</v>
      </c>
      <c r="Y37" s="32">
        <f>_xlfn.XLOOKUP(TEXT(A37,"0"),'Safety stock'!$A$2:$A$219,'Safety stock'!$F$2:$F$219,0,0)</f>
        <v>0</v>
      </c>
      <c r="Z37" s="32">
        <f>_xlfn.XLOOKUP(TEXT(A37,"0"),'Safety stock'!$A$2:$A$219,'Safety stock'!$E$2:$E$219,0,0)</f>
        <v>1.9624007936507935</v>
      </c>
      <c r="AA37" s="32">
        <f>_xlfn.XLOOKUP(TEXT(A37,"0"),'Safety stock'!$A$2:$A$219,'Safety stock'!$G$2:$G$219,0,0)</f>
        <v>12.441870276715834</v>
      </c>
      <c r="AB37" s="32">
        <f t="shared" si="1"/>
        <v>6930.8499897515694</v>
      </c>
      <c r="AC37" s="32">
        <f t="shared" si="2"/>
        <v>0</v>
      </c>
      <c r="AD37" s="32">
        <f t="shared" si="3"/>
        <v>1186.7635716851394</v>
      </c>
      <c r="AE37" s="32">
        <f t="shared" si="4"/>
        <v>7524.2317755941385</v>
      </c>
      <c r="AF37" s="32">
        <f t="shared" si="5"/>
        <v>0</v>
      </c>
      <c r="AG37" s="32">
        <f t="shared" si="6"/>
        <v>0</v>
      </c>
      <c r="AH37" s="32">
        <f t="shared" si="7"/>
        <v>0</v>
      </c>
      <c r="AI37" s="32">
        <f t="shared" si="8"/>
        <v>0</v>
      </c>
      <c r="AJ37" s="32">
        <f t="shared" si="9"/>
        <v>0</v>
      </c>
      <c r="AK37" s="32">
        <f t="shared" si="10"/>
        <v>0</v>
      </c>
      <c r="AL37" s="32">
        <f t="shared" si="11"/>
        <v>0</v>
      </c>
      <c r="AM37" s="32">
        <f t="shared" si="12"/>
        <v>0</v>
      </c>
      <c r="AN37" s="32">
        <f t="shared" si="13"/>
        <v>0</v>
      </c>
      <c r="AO37" s="32">
        <f t="shared" si="14"/>
        <v>0</v>
      </c>
      <c r="AP37" s="32">
        <f t="shared" si="15"/>
        <v>0</v>
      </c>
      <c r="AQ37" s="32">
        <f t="shared" si="16"/>
        <v>0</v>
      </c>
      <c r="AR37" s="32">
        <f t="shared" si="17"/>
        <v>0</v>
      </c>
      <c r="AS37" s="32">
        <f t="shared" si="18"/>
        <v>6930.8499897515694</v>
      </c>
      <c r="AT37" s="32">
        <f t="shared" si="19"/>
        <v>6930.8499897515694</v>
      </c>
      <c r="AU37" s="32">
        <f t="shared" si="20"/>
        <v>6930.8499897515694</v>
      </c>
      <c r="AV37" s="32">
        <f t="shared" si="21"/>
        <v>6930.8499897515694</v>
      </c>
      <c r="AW37" s="32">
        <f t="shared" si="22"/>
        <v>6930.8499897515694</v>
      </c>
      <c r="AX37" s="32">
        <f t="shared" si="23"/>
        <v>6930.8499897515694</v>
      </c>
      <c r="AY37" s="32">
        <f t="shared" si="24"/>
        <v>6930.8499897515694</v>
      </c>
      <c r="AZ37" s="32">
        <f t="shared" si="25"/>
        <v>6930.8499897515694</v>
      </c>
      <c r="BA37" s="32">
        <f t="shared" si="26"/>
        <v>6930.8499897515694</v>
      </c>
      <c r="BB37" s="32">
        <f t="shared" si="27"/>
        <v>6930.8499897515694</v>
      </c>
      <c r="BC37" s="32">
        <f t="shared" si="28"/>
        <v>6930.8499897515694</v>
      </c>
      <c r="BD37" s="32">
        <f t="shared" si="29"/>
        <v>6930.8499897515694</v>
      </c>
      <c r="BE37" s="32">
        <f t="shared" si="30"/>
        <v>6930.8499897515694</v>
      </c>
      <c r="BF37" s="32">
        <f t="shared" si="31"/>
        <v>0</v>
      </c>
      <c r="BG37" s="32">
        <f t="shared" si="32"/>
        <v>0</v>
      </c>
      <c r="BH37" s="32">
        <f t="shared" si="33"/>
        <v>0</v>
      </c>
      <c r="BI37" s="32">
        <f t="shared" si="34"/>
        <v>0</v>
      </c>
      <c r="BJ37" s="32">
        <f t="shared" si="35"/>
        <v>0</v>
      </c>
      <c r="BK37" s="32">
        <f t="shared" si="36"/>
        <v>0</v>
      </c>
      <c r="BL37" s="32">
        <f t="shared" si="37"/>
        <v>0</v>
      </c>
      <c r="BM37" s="32">
        <f t="shared" si="38"/>
        <v>0</v>
      </c>
      <c r="BN37" s="32">
        <f t="shared" si="39"/>
        <v>0</v>
      </c>
      <c r="BO37" s="32">
        <f t="shared" si="40"/>
        <v>0</v>
      </c>
      <c r="BP37" s="32">
        <f t="shared" si="41"/>
        <v>0</v>
      </c>
      <c r="BQ37" s="32">
        <f t="shared" si="42"/>
        <v>0</v>
      </c>
      <c r="BR37" s="32">
        <f t="shared" si="43"/>
        <v>0</v>
      </c>
      <c r="BS37" s="32">
        <f t="shared" si="44"/>
        <v>1186.7635716851394</v>
      </c>
      <c r="BT37" s="32">
        <f t="shared" si="45"/>
        <v>23.784924041531667</v>
      </c>
      <c r="BU37" s="32">
        <f t="shared" si="46"/>
        <v>23.784924041531667</v>
      </c>
      <c r="BV37" s="32">
        <f t="shared" si="47"/>
        <v>23.784924041531667</v>
      </c>
      <c r="BW37" s="32">
        <f t="shared" si="48"/>
        <v>477.34807059325612</v>
      </c>
      <c r="BX37" s="32">
        <f t="shared" si="49"/>
        <v>477.34807059325612</v>
      </c>
      <c r="BY37" s="32">
        <f t="shared" si="50"/>
        <v>295.9228119725658</v>
      </c>
      <c r="BZ37" s="32">
        <f t="shared" si="51"/>
        <v>295.9228119725658</v>
      </c>
      <c r="CA37" s="32">
        <f t="shared" si="52"/>
        <v>144.73509645532431</v>
      </c>
      <c r="CB37" s="32">
        <f t="shared" si="53"/>
        <v>144.73509645532431</v>
      </c>
      <c r="CC37" s="32">
        <f t="shared" si="54"/>
        <v>507.58561369670315</v>
      </c>
      <c r="CD37" s="32">
        <f t="shared" si="55"/>
        <v>507.58561369670315</v>
      </c>
      <c r="CE37" s="32">
        <f t="shared" si="56"/>
        <v>356.39789817946166</v>
      </c>
      <c r="CF37" s="32">
        <f t="shared" si="57"/>
        <v>5912.6064385632908</v>
      </c>
      <c r="CG37" s="32">
        <f t="shared" si="58"/>
        <v>0</v>
      </c>
      <c r="CH37" s="32">
        <f t="shared" si="59"/>
        <v>0</v>
      </c>
      <c r="CI37" s="32">
        <f t="shared" si="60"/>
        <v>0</v>
      </c>
      <c r="CJ37" s="32">
        <f t="shared" si="61"/>
        <v>0</v>
      </c>
      <c r="CK37" s="32">
        <f t="shared" si="62"/>
        <v>0</v>
      </c>
      <c r="CL37" s="32">
        <f t="shared" si="63"/>
        <v>0</v>
      </c>
      <c r="CM37" s="32">
        <f t="shared" si="64"/>
        <v>0</v>
      </c>
      <c r="CN37" s="32">
        <f t="shared" si="65"/>
        <v>0</v>
      </c>
      <c r="CO37" s="32">
        <f t="shared" si="66"/>
        <v>0</v>
      </c>
      <c r="CP37" s="32">
        <f t="shared" si="67"/>
        <v>0</v>
      </c>
      <c r="CQ37" s="32">
        <f t="shared" si="68"/>
        <v>0</v>
      </c>
      <c r="CR37" s="32">
        <f t="shared" si="69"/>
        <v>0</v>
      </c>
    </row>
    <row r="38" spans="1:96" x14ac:dyDescent="0.25">
      <c r="A38">
        <v>300021036</v>
      </c>
      <c r="B38" t="s">
        <v>142</v>
      </c>
      <c r="C38" t="s">
        <v>102</v>
      </c>
      <c r="H38" t="s">
        <v>697</v>
      </c>
      <c r="I38" s="32">
        <v>13.1131741821397</v>
      </c>
      <c r="J38" s="32"/>
      <c r="K38" s="32">
        <v>14831</v>
      </c>
      <c r="L38" s="32">
        <v>13204.966401414678</v>
      </c>
      <c r="M38" s="32">
        <v>10923.27409372237</v>
      </c>
      <c r="N38" s="32">
        <v>8641.5817860300613</v>
      </c>
      <c r="O38" s="32">
        <v>6359.8894783377546</v>
      </c>
      <c r="P38" s="32">
        <v>6346.7763041556145</v>
      </c>
      <c r="Q38" s="32">
        <v>6346.7763041556145</v>
      </c>
      <c r="R38" s="32">
        <v>6346.7763041556145</v>
      </c>
      <c r="S38" s="32">
        <v>6346.7763041556145</v>
      </c>
      <c r="T38" s="32">
        <v>6346.7763041556145</v>
      </c>
      <c r="U38" s="32">
        <v>6346.7763041556145</v>
      </c>
      <c r="V38" s="32">
        <v>6346.7763041556145</v>
      </c>
      <c r="W38" s="32">
        <v>6346.7763041556145</v>
      </c>
      <c r="X38" s="32">
        <f>_xlfn.XLOOKUP(TEXT(A38,"0"),'Safety stock'!$A$2:$A$219,'Safety stock'!$B$2:$B$219,0,0)</f>
        <v>483.97909111425554</v>
      </c>
      <c r="Y38" s="32">
        <f>_xlfn.XLOOKUP(TEXT(A38,"0"),'Safety stock'!$A$2:$A$219,'Safety stock'!$F$2:$F$219,0,0)</f>
        <v>0</v>
      </c>
      <c r="Z38" s="32">
        <f>_xlfn.XLOOKUP(TEXT(A38,"0"),'Safety stock'!$A$2:$A$219,'Safety stock'!$E$2:$E$219,0,0)</f>
        <v>220.16666666666666</v>
      </c>
      <c r="AA38" s="32">
        <f>_xlfn.XLOOKUP(TEXT(A38,"0"),'Safety stock'!$A$2:$A$219,'Safety stock'!$G$2:$G$219,0,0)</f>
        <v>594.06242444758891</v>
      </c>
      <c r="AB38" s="32">
        <f t="shared" si="1"/>
        <v>6346.5021222948926</v>
      </c>
      <c r="AC38" s="32">
        <f t="shared" si="2"/>
        <v>0</v>
      </c>
      <c r="AD38" s="32">
        <f t="shared" si="3"/>
        <v>2887.0838491010904</v>
      </c>
      <c r="AE38" s="32">
        <f t="shared" si="4"/>
        <v>7790.044046845439</v>
      </c>
      <c r="AF38" s="32">
        <f t="shared" si="5"/>
        <v>0</v>
      </c>
      <c r="AG38" s="32">
        <f t="shared" si="6"/>
        <v>0</v>
      </c>
      <c r="AH38" s="32">
        <f t="shared" si="7"/>
        <v>0</v>
      </c>
      <c r="AI38" s="32">
        <f t="shared" si="8"/>
        <v>0</v>
      </c>
      <c r="AJ38" s="32">
        <f t="shared" si="9"/>
        <v>0</v>
      </c>
      <c r="AK38" s="32">
        <f t="shared" si="10"/>
        <v>0</v>
      </c>
      <c r="AL38" s="32">
        <f t="shared" si="11"/>
        <v>0</v>
      </c>
      <c r="AM38" s="32">
        <f t="shared" si="12"/>
        <v>0</v>
      </c>
      <c r="AN38" s="32">
        <f t="shared" si="13"/>
        <v>0</v>
      </c>
      <c r="AO38" s="32">
        <f t="shared" si="14"/>
        <v>0</v>
      </c>
      <c r="AP38" s="32">
        <f t="shared" si="15"/>
        <v>0</v>
      </c>
      <c r="AQ38" s="32">
        <f t="shared" si="16"/>
        <v>0</v>
      </c>
      <c r="AR38" s="32">
        <f t="shared" si="17"/>
        <v>0</v>
      </c>
      <c r="AS38" s="32">
        <f t="shared" si="18"/>
        <v>6346.5021222948926</v>
      </c>
      <c r="AT38" s="32">
        <f t="shared" si="19"/>
        <v>6346.5021222948926</v>
      </c>
      <c r="AU38" s="32">
        <f t="shared" si="20"/>
        <v>6346.5021222948926</v>
      </c>
      <c r="AV38" s="32">
        <f t="shared" si="21"/>
        <v>6346.5021222948926</v>
      </c>
      <c r="AW38" s="32">
        <f t="shared" si="22"/>
        <v>6346.5021222948926</v>
      </c>
      <c r="AX38" s="32">
        <f t="shared" si="23"/>
        <v>6346.5021222948926</v>
      </c>
      <c r="AY38" s="32">
        <f t="shared" si="24"/>
        <v>6346.5021222948926</v>
      </c>
      <c r="AZ38" s="32">
        <f t="shared" si="25"/>
        <v>6346.5021222948926</v>
      </c>
      <c r="BA38" s="32">
        <f t="shared" si="26"/>
        <v>6346.5021222948926</v>
      </c>
      <c r="BB38" s="32">
        <f t="shared" si="27"/>
        <v>6346.5021222948926</v>
      </c>
      <c r="BC38" s="32">
        <f t="shared" si="28"/>
        <v>6346.5021222948926</v>
      </c>
      <c r="BD38" s="32">
        <f t="shared" si="29"/>
        <v>6346.5021222948926</v>
      </c>
      <c r="BE38" s="32">
        <f t="shared" si="30"/>
        <v>6346.5021222948926</v>
      </c>
      <c r="BF38" s="32">
        <f t="shared" si="31"/>
        <v>0</v>
      </c>
      <c r="BG38" s="32">
        <f t="shared" si="32"/>
        <v>0</v>
      </c>
      <c r="BH38" s="32">
        <f t="shared" si="33"/>
        <v>0</v>
      </c>
      <c r="BI38" s="32">
        <f t="shared" si="34"/>
        <v>0</v>
      </c>
      <c r="BJ38" s="32">
        <f t="shared" si="35"/>
        <v>0</v>
      </c>
      <c r="BK38" s="32">
        <f t="shared" si="36"/>
        <v>0</v>
      </c>
      <c r="BL38" s="32">
        <f t="shared" si="37"/>
        <v>0</v>
      </c>
      <c r="BM38" s="32">
        <f t="shared" si="38"/>
        <v>0</v>
      </c>
      <c r="BN38" s="32">
        <f t="shared" si="39"/>
        <v>0</v>
      </c>
      <c r="BO38" s="32">
        <f t="shared" si="40"/>
        <v>0</v>
      </c>
      <c r="BP38" s="32">
        <f t="shared" si="41"/>
        <v>0</v>
      </c>
      <c r="BQ38" s="32">
        <f t="shared" si="42"/>
        <v>0</v>
      </c>
      <c r="BR38" s="32">
        <f t="shared" si="43"/>
        <v>0</v>
      </c>
      <c r="BS38" s="32">
        <f t="shared" si="44"/>
        <v>2887.0838491010904</v>
      </c>
      <c r="BT38" s="32">
        <f t="shared" si="45"/>
        <v>2887.0838491010904</v>
      </c>
      <c r="BU38" s="32">
        <f t="shared" si="46"/>
        <v>2887.0838491010904</v>
      </c>
      <c r="BV38" s="32">
        <f t="shared" si="47"/>
        <v>2295.0796637351687</v>
      </c>
      <c r="BW38" s="32">
        <f t="shared" si="48"/>
        <v>13.387356042861938</v>
      </c>
      <c r="BX38" s="32">
        <f t="shared" si="49"/>
        <v>0.2741818607219102</v>
      </c>
      <c r="BY38" s="32">
        <f t="shared" si="50"/>
        <v>0.2741818607219102</v>
      </c>
      <c r="BZ38" s="32">
        <f t="shared" si="51"/>
        <v>0.2741818607219102</v>
      </c>
      <c r="CA38" s="32">
        <f t="shared" si="52"/>
        <v>0.2741818607219102</v>
      </c>
      <c r="CB38" s="32">
        <f t="shared" si="53"/>
        <v>0.2741818607219102</v>
      </c>
      <c r="CC38" s="32">
        <f t="shared" si="54"/>
        <v>0.2741818607219102</v>
      </c>
      <c r="CD38" s="32">
        <f t="shared" si="55"/>
        <v>0.2741818607219102</v>
      </c>
      <c r="CE38" s="32">
        <f t="shared" si="56"/>
        <v>0.2741818607219102</v>
      </c>
      <c r="CF38" s="32">
        <f t="shared" si="57"/>
        <v>5597.4140286040165</v>
      </c>
      <c r="CG38" s="32">
        <f t="shared" si="58"/>
        <v>3971.3804300186948</v>
      </c>
      <c r="CH38" s="32">
        <f t="shared" si="59"/>
        <v>1689.6881223263863</v>
      </c>
      <c r="CI38" s="32">
        <f t="shared" si="60"/>
        <v>0</v>
      </c>
      <c r="CJ38" s="32">
        <f t="shared" si="61"/>
        <v>0</v>
      </c>
      <c r="CK38" s="32">
        <f t="shared" si="62"/>
        <v>0</v>
      </c>
      <c r="CL38" s="32">
        <f t="shared" si="63"/>
        <v>0</v>
      </c>
      <c r="CM38" s="32">
        <f t="shared" si="64"/>
        <v>0</v>
      </c>
      <c r="CN38" s="32">
        <f t="shared" si="65"/>
        <v>0</v>
      </c>
      <c r="CO38" s="32">
        <f t="shared" si="66"/>
        <v>0</v>
      </c>
      <c r="CP38" s="32">
        <f t="shared" si="67"/>
        <v>0</v>
      </c>
      <c r="CQ38" s="32">
        <f t="shared" si="68"/>
        <v>0</v>
      </c>
      <c r="CR38" s="32">
        <f t="shared" si="69"/>
        <v>0</v>
      </c>
    </row>
    <row r="39" spans="1:96" x14ac:dyDescent="0.25">
      <c r="A39">
        <v>150000518</v>
      </c>
      <c r="B39" t="s">
        <v>61</v>
      </c>
      <c r="C39" t="s">
        <v>20</v>
      </c>
      <c r="D39" t="s">
        <v>62</v>
      </c>
      <c r="H39" t="s">
        <v>697</v>
      </c>
      <c r="I39" s="32">
        <v>17.232087148077877</v>
      </c>
      <c r="J39" s="32"/>
      <c r="K39" s="32">
        <v>48718.35</v>
      </c>
      <c r="L39" s="32">
        <v>42891.612676358978</v>
      </c>
      <c r="M39" s="32">
        <v>43315.590948550285</v>
      </c>
      <c r="N39" s="32">
        <v>43312.041138597786</v>
      </c>
      <c r="O39" s="32">
        <v>42877.292811938933</v>
      </c>
      <c r="P39" s="32">
        <v>43168.980351094448</v>
      </c>
      <c r="Q39" s="32">
        <v>43267.616817930044</v>
      </c>
      <c r="R39" s="32">
        <v>43163.879653298609</v>
      </c>
      <c r="S39" s="32">
        <v>42964.900742999758</v>
      </c>
      <c r="T39" s="32">
        <v>43263.170939445838</v>
      </c>
      <c r="U39" s="32">
        <v>42874.018715380793</v>
      </c>
      <c r="V39" s="32">
        <v>42990.955658767649</v>
      </c>
      <c r="W39" s="32">
        <v>42875.276657742601</v>
      </c>
      <c r="X39" s="32">
        <f>_xlfn.XLOOKUP(TEXT(A39,"0"),'Safety stock'!$A$2:$A$219,'Safety stock'!$B$2:$B$219,0,0)</f>
        <v>910.94873564684997</v>
      </c>
      <c r="Y39" s="32">
        <f>_xlfn.XLOOKUP(TEXT(A39,"0"),'Safety stock'!$A$2:$A$219,'Safety stock'!$F$2:$F$219,0,0)</f>
        <v>1575</v>
      </c>
      <c r="Z39" s="32">
        <f>_xlfn.XLOOKUP(TEXT(A39,"0"),'Safety stock'!$A$2:$A$219,'Safety stock'!$E$2:$E$219,0,0)</f>
        <v>30</v>
      </c>
      <c r="AA39" s="32">
        <f>_xlfn.XLOOKUP(TEXT(A39,"0"),'Safety stock'!$A$2:$A$219,'Safety stock'!$G$2:$G$219,0,0)</f>
        <v>2500.9487356468499</v>
      </c>
      <c r="AB39" s="32">
        <f t="shared" si="1"/>
        <v>15697.548000097875</v>
      </c>
      <c r="AC39" s="32">
        <f t="shared" si="2"/>
        <v>27140.537258222656</v>
      </c>
      <c r="AD39" s="32">
        <f t="shared" si="3"/>
        <v>516.9626144423363</v>
      </c>
      <c r="AE39" s="32">
        <f t="shared" si="4"/>
        <v>43096.566565541696</v>
      </c>
      <c r="AF39" s="32">
        <f t="shared" si="5"/>
        <v>0</v>
      </c>
      <c r="AG39" s="32">
        <f t="shared" si="6"/>
        <v>0</v>
      </c>
      <c r="AH39" s="32">
        <f t="shared" si="7"/>
        <v>0</v>
      </c>
      <c r="AI39" s="32">
        <f t="shared" si="8"/>
        <v>0</v>
      </c>
      <c r="AJ39" s="32">
        <f t="shared" si="9"/>
        <v>0</v>
      </c>
      <c r="AK39" s="32">
        <f t="shared" si="10"/>
        <v>0</v>
      </c>
      <c r="AL39" s="32">
        <f t="shared" si="11"/>
        <v>0</v>
      </c>
      <c r="AM39" s="32">
        <f t="shared" si="12"/>
        <v>0</v>
      </c>
      <c r="AN39" s="32">
        <f t="shared" si="13"/>
        <v>0</v>
      </c>
      <c r="AO39" s="32">
        <f t="shared" si="14"/>
        <v>0</v>
      </c>
      <c r="AP39" s="32">
        <f t="shared" si="15"/>
        <v>0</v>
      </c>
      <c r="AQ39" s="32">
        <f t="shared" si="16"/>
        <v>0</v>
      </c>
      <c r="AR39" s="32">
        <f t="shared" si="17"/>
        <v>0</v>
      </c>
      <c r="AS39" s="32">
        <f t="shared" si="18"/>
        <v>15697.548000097875</v>
      </c>
      <c r="AT39" s="32">
        <f t="shared" si="19"/>
        <v>15697.548000097875</v>
      </c>
      <c r="AU39" s="32">
        <f t="shared" si="20"/>
        <v>15697.548000097875</v>
      </c>
      <c r="AV39" s="32">
        <f t="shared" si="21"/>
        <v>15697.548000097875</v>
      </c>
      <c r="AW39" s="32">
        <f t="shared" si="22"/>
        <v>15697.548000097875</v>
      </c>
      <c r="AX39" s="32">
        <f t="shared" si="23"/>
        <v>15697.548000097875</v>
      </c>
      <c r="AY39" s="32">
        <f t="shared" si="24"/>
        <v>15697.548000097875</v>
      </c>
      <c r="AZ39" s="32">
        <f t="shared" si="25"/>
        <v>15697.548000097875</v>
      </c>
      <c r="BA39" s="32">
        <f t="shared" si="26"/>
        <v>15697.548000097875</v>
      </c>
      <c r="BB39" s="32">
        <f t="shared" si="27"/>
        <v>15697.548000097875</v>
      </c>
      <c r="BC39" s="32">
        <f t="shared" si="28"/>
        <v>15697.548000097875</v>
      </c>
      <c r="BD39" s="32">
        <f t="shared" si="29"/>
        <v>15697.548000097875</v>
      </c>
      <c r="BE39" s="32">
        <f t="shared" si="30"/>
        <v>15697.548000097875</v>
      </c>
      <c r="BF39" s="32">
        <f t="shared" si="31"/>
        <v>27140.537258222656</v>
      </c>
      <c r="BG39" s="32">
        <f t="shared" si="32"/>
        <v>27140.537258222656</v>
      </c>
      <c r="BH39" s="32">
        <f t="shared" si="33"/>
        <v>27140.537258222656</v>
      </c>
      <c r="BI39" s="32">
        <f t="shared" si="34"/>
        <v>27140.537258222656</v>
      </c>
      <c r="BJ39" s="32">
        <f t="shared" si="35"/>
        <v>27140.537258222656</v>
      </c>
      <c r="BK39" s="32">
        <f t="shared" si="36"/>
        <v>27140.537258222656</v>
      </c>
      <c r="BL39" s="32">
        <f t="shared" si="37"/>
        <v>27140.537258222656</v>
      </c>
      <c r="BM39" s="32">
        <f t="shared" si="38"/>
        <v>27140.537258222656</v>
      </c>
      <c r="BN39" s="32">
        <f t="shared" si="39"/>
        <v>27140.537258222656</v>
      </c>
      <c r="BO39" s="32">
        <f t="shared" si="40"/>
        <v>27140.537258222656</v>
      </c>
      <c r="BP39" s="32">
        <f t="shared" si="41"/>
        <v>27140.537258222656</v>
      </c>
      <c r="BQ39" s="32">
        <f t="shared" si="42"/>
        <v>27140.537258222656</v>
      </c>
      <c r="BR39" s="32">
        <f t="shared" si="43"/>
        <v>27140.537258222656</v>
      </c>
      <c r="BS39" s="32">
        <f t="shared" si="44"/>
        <v>516.9626144423363</v>
      </c>
      <c r="BT39" s="32">
        <f t="shared" si="45"/>
        <v>53.527418038447649</v>
      </c>
      <c r="BU39" s="32">
        <f t="shared" si="46"/>
        <v>477.50569022975469</v>
      </c>
      <c r="BV39" s="32">
        <f t="shared" si="47"/>
        <v>473.95588027725535</v>
      </c>
      <c r="BW39" s="32">
        <f t="shared" si="48"/>
        <v>39.207553618402017</v>
      </c>
      <c r="BX39" s="32">
        <f t="shared" si="49"/>
        <v>330.89509277391699</v>
      </c>
      <c r="BY39" s="32">
        <f t="shared" si="50"/>
        <v>429.53155960951335</v>
      </c>
      <c r="BZ39" s="32">
        <f t="shared" si="51"/>
        <v>325.79439497807834</v>
      </c>
      <c r="CA39" s="32">
        <f t="shared" si="52"/>
        <v>126.81548467922767</v>
      </c>
      <c r="CB39" s="32">
        <f t="shared" si="53"/>
        <v>425.08568112530702</v>
      </c>
      <c r="CC39" s="32">
        <f t="shared" si="54"/>
        <v>35.933457060262299</v>
      </c>
      <c r="CD39" s="32">
        <f t="shared" si="55"/>
        <v>152.8704004471183</v>
      </c>
      <c r="CE39" s="32">
        <f t="shared" si="56"/>
        <v>37.19139942207039</v>
      </c>
      <c r="CF39" s="32">
        <f t="shared" si="57"/>
        <v>5363.3021272371334</v>
      </c>
      <c r="CG39" s="32">
        <f t="shared" si="58"/>
        <v>0</v>
      </c>
      <c r="CH39" s="32">
        <f t="shared" si="59"/>
        <v>0</v>
      </c>
      <c r="CI39" s="32">
        <f t="shared" si="60"/>
        <v>0</v>
      </c>
      <c r="CJ39" s="32">
        <f t="shared" si="61"/>
        <v>0</v>
      </c>
      <c r="CK39" s="32">
        <f t="shared" si="62"/>
        <v>0</v>
      </c>
      <c r="CL39" s="32">
        <f t="shared" si="63"/>
        <v>0</v>
      </c>
      <c r="CM39" s="32">
        <f t="shared" si="64"/>
        <v>0</v>
      </c>
      <c r="CN39" s="32">
        <f t="shared" si="65"/>
        <v>0</v>
      </c>
      <c r="CO39" s="32">
        <f t="shared" si="66"/>
        <v>0</v>
      </c>
      <c r="CP39" s="32">
        <f t="shared" si="67"/>
        <v>0</v>
      </c>
      <c r="CQ39" s="32">
        <f t="shared" si="68"/>
        <v>0</v>
      </c>
      <c r="CR39" s="32">
        <f t="shared" si="69"/>
        <v>0</v>
      </c>
    </row>
    <row r="40" spans="1:96" x14ac:dyDescent="0.25">
      <c r="A40">
        <v>600003814</v>
      </c>
      <c r="B40" t="s">
        <v>250</v>
      </c>
      <c r="C40" t="s">
        <v>211</v>
      </c>
      <c r="D40" t="s">
        <v>46</v>
      </c>
      <c r="E40" t="s">
        <v>251</v>
      </c>
      <c r="F40" t="s">
        <v>252</v>
      </c>
      <c r="G40" t="s">
        <v>253</v>
      </c>
      <c r="H40" t="s">
        <v>697</v>
      </c>
      <c r="I40" s="32">
        <v>62.290002091612628</v>
      </c>
      <c r="J40" s="32"/>
      <c r="K40" s="32">
        <v>23824.68</v>
      </c>
      <c r="L40" s="32">
        <v>13323.234163256331</v>
      </c>
      <c r="M40" s="32">
        <v>13343.345621946368</v>
      </c>
      <c r="N40" s="32">
        <v>13344.872842734781</v>
      </c>
      <c r="O40" s="32">
        <v>13324.595603172998</v>
      </c>
      <c r="P40" s="32">
        <v>13327.016414925465</v>
      </c>
      <c r="Q40" s="32">
        <v>13348.193200602402</v>
      </c>
      <c r="R40" s="32">
        <v>13325.698011518218</v>
      </c>
      <c r="S40" s="32">
        <v>13334.416796776844</v>
      </c>
      <c r="T40" s="32">
        <v>13318.21958119882</v>
      </c>
      <c r="U40" s="32">
        <v>13345.725804671134</v>
      </c>
      <c r="V40" s="32">
        <v>13373.904996061658</v>
      </c>
      <c r="W40" s="32">
        <v>13364.037218278994</v>
      </c>
      <c r="X40" s="32">
        <f>_xlfn.XLOOKUP(TEXT(A40,"0"),'Safety stock'!$A$2:$A$219,'Safety stock'!$B$2:$B$219,0,0)</f>
        <v>213.76256731171875</v>
      </c>
      <c r="Y40" s="32">
        <f>_xlfn.XLOOKUP(TEXT(A40,"0"),'Safety stock'!$A$2:$A$219,'Safety stock'!$F$2:$F$219,0,0)</f>
        <v>0</v>
      </c>
      <c r="Z40" s="32">
        <f>_xlfn.XLOOKUP(TEXT(A40,"0"),'Safety stock'!$A$2:$A$219,'Safety stock'!$E$2:$E$219,0,0)</f>
        <v>91.091666666666669</v>
      </c>
      <c r="AA40" s="32">
        <f>_xlfn.XLOOKUP(TEXT(A40,"0"),'Safety stock'!$A$2:$A$219,'Safety stock'!$G$2:$G$219,0,0)</f>
        <v>259.30840064505207</v>
      </c>
      <c r="AB40" s="32">
        <f t="shared" si="1"/>
        <v>13315.270764955447</v>
      </c>
      <c r="AC40" s="32">
        <f t="shared" si="2"/>
        <v>0</v>
      </c>
      <c r="AD40" s="32">
        <f t="shared" si="3"/>
        <v>5674.1001071951468</v>
      </c>
      <c r="AE40" s="32">
        <f t="shared" si="4"/>
        <v>16152.320818553018</v>
      </c>
      <c r="AF40" s="32">
        <f t="shared" si="5"/>
        <v>0</v>
      </c>
      <c r="AG40" s="32">
        <f t="shared" si="6"/>
        <v>0</v>
      </c>
      <c r="AH40" s="32">
        <f t="shared" si="7"/>
        <v>0</v>
      </c>
      <c r="AI40" s="32">
        <f t="shared" si="8"/>
        <v>0</v>
      </c>
      <c r="AJ40" s="32">
        <f t="shared" si="9"/>
        <v>0</v>
      </c>
      <c r="AK40" s="32">
        <f t="shared" si="10"/>
        <v>0</v>
      </c>
      <c r="AL40" s="32">
        <f t="shared" si="11"/>
        <v>0</v>
      </c>
      <c r="AM40" s="32">
        <f t="shared" si="12"/>
        <v>0</v>
      </c>
      <c r="AN40" s="32">
        <f t="shared" si="13"/>
        <v>0</v>
      </c>
      <c r="AO40" s="32">
        <f t="shared" si="14"/>
        <v>0</v>
      </c>
      <c r="AP40" s="32">
        <f t="shared" si="15"/>
        <v>0</v>
      </c>
      <c r="AQ40" s="32">
        <f t="shared" si="16"/>
        <v>0</v>
      </c>
      <c r="AR40" s="32">
        <f t="shared" si="17"/>
        <v>0</v>
      </c>
      <c r="AS40" s="32">
        <f t="shared" si="18"/>
        <v>13315.270764955447</v>
      </c>
      <c r="AT40" s="32">
        <f t="shared" si="19"/>
        <v>13315.270764955447</v>
      </c>
      <c r="AU40" s="32">
        <f t="shared" si="20"/>
        <v>13315.270764955447</v>
      </c>
      <c r="AV40" s="32">
        <f t="shared" si="21"/>
        <v>13315.270764955447</v>
      </c>
      <c r="AW40" s="32">
        <f t="shared" si="22"/>
        <v>13315.270764955447</v>
      </c>
      <c r="AX40" s="32">
        <f t="shared" si="23"/>
        <v>13315.270764955447</v>
      </c>
      <c r="AY40" s="32">
        <f t="shared" si="24"/>
        <v>13315.270764955447</v>
      </c>
      <c r="AZ40" s="32">
        <f t="shared" si="25"/>
        <v>13315.270764955447</v>
      </c>
      <c r="BA40" s="32">
        <f t="shared" si="26"/>
        <v>13315.270764955447</v>
      </c>
      <c r="BB40" s="32">
        <f t="shared" si="27"/>
        <v>13315.270764955447</v>
      </c>
      <c r="BC40" s="32">
        <f t="shared" si="28"/>
        <v>13315.270764955447</v>
      </c>
      <c r="BD40" s="32">
        <f t="shared" si="29"/>
        <v>13315.270764955447</v>
      </c>
      <c r="BE40" s="32">
        <f t="shared" si="30"/>
        <v>13315.270764955447</v>
      </c>
      <c r="BF40" s="32">
        <f t="shared" si="31"/>
        <v>0</v>
      </c>
      <c r="BG40" s="32">
        <f t="shared" si="32"/>
        <v>0</v>
      </c>
      <c r="BH40" s="32">
        <f t="shared" si="33"/>
        <v>0</v>
      </c>
      <c r="BI40" s="32">
        <f t="shared" si="34"/>
        <v>0</v>
      </c>
      <c r="BJ40" s="32">
        <f t="shared" si="35"/>
        <v>0</v>
      </c>
      <c r="BK40" s="32">
        <f t="shared" si="36"/>
        <v>0</v>
      </c>
      <c r="BL40" s="32">
        <f t="shared" si="37"/>
        <v>0</v>
      </c>
      <c r="BM40" s="32">
        <f t="shared" si="38"/>
        <v>0</v>
      </c>
      <c r="BN40" s="32">
        <f t="shared" si="39"/>
        <v>0</v>
      </c>
      <c r="BO40" s="32">
        <f t="shared" si="40"/>
        <v>0</v>
      </c>
      <c r="BP40" s="32">
        <f t="shared" si="41"/>
        <v>0</v>
      </c>
      <c r="BQ40" s="32">
        <f t="shared" si="42"/>
        <v>0</v>
      </c>
      <c r="BR40" s="32">
        <f t="shared" si="43"/>
        <v>0</v>
      </c>
      <c r="BS40" s="32">
        <f t="shared" si="44"/>
        <v>5674.1001071951468</v>
      </c>
      <c r="BT40" s="32">
        <f t="shared" si="45"/>
        <v>7.9633983008843643</v>
      </c>
      <c r="BU40" s="32">
        <f t="shared" si="46"/>
        <v>28.074856990921035</v>
      </c>
      <c r="BV40" s="32">
        <f t="shared" si="47"/>
        <v>29.60207777933465</v>
      </c>
      <c r="BW40" s="32">
        <f t="shared" si="48"/>
        <v>9.3248382175515871</v>
      </c>
      <c r="BX40" s="32">
        <f t="shared" si="49"/>
        <v>11.745649970018349</v>
      </c>
      <c r="BY40" s="32">
        <f t="shared" si="50"/>
        <v>32.922435646954909</v>
      </c>
      <c r="BZ40" s="32">
        <f t="shared" si="51"/>
        <v>10.427246562770961</v>
      </c>
      <c r="CA40" s="32">
        <f t="shared" si="52"/>
        <v>19.146031821397628</v>
      </c>
      <c r="CB40" s="32">
        <f t="shared" si="53"/>
        <v>2.9488162433735852</v>
      </c>
      <c r="CC40" s="32">
        <f t="shared" si="54"/>
        <v>30.455039715687235</v>
      </c>
      <c r="CD40" s="32">
        <f t="shared" si="55"/>
        <v>58.634231106210791</v>
      </c>
      <c r="CE40" s="32">
        <f t="shared" si="56"/>
        <v>48.766453323547466</v>
      </c>
      <c r="CF40" s="32">
        <f t="shared" si="57"/>
        <v>4835.3091278494067</v>
      </c>
      <c r="CG40" s="32">
        <f t="shared" si="58"/>
        <v>0</v>
      </c>
      <c r="CH40" s="32">
        <f t="shared" si="59"/>
        <v>0</v>
      </c>
      <c r="CI40" s="32">
        <f t="shared" si="60"/>
        <v>0</v>
      </c>
      <c r="CJ40" s="32">
        <f t="shared" si="61"/>
        <v>0</v>
      </c>
      <c r="CK40" s="32">
        <f t="shared" si="62"/>
        <v>0</v>
      </c>
      <c r="CL40" s="32">
        <f t="shared" si="63"/>
        <v>0</v>
      </c>
      <c r="CM40" s="32">
        <f t="shared" si="64"/>
        <v>0</v>
      </c>
      <c r="CN40" s="32">
        <f t="shared" si="65"/>
        <v>0</v>
      </c>
      <c r="CO40" s="32">
        <f t="shared" si="66"/>
        <v>0</v>
      </c>
      <c r="CP40" s="32">
        <f t="shared" si="67"/>
        <v>0</v>
      </c>
      <c r="CQ40" s="32">
        <f t="shared" si="68"/>
        <v>0</v>
      </c>
      <c r="CR40" s="32">
        <f t="shared" si="69"/>
        <v>0</v>
      </c>
    </row>
    <row r="41" spans="1:96" x14ac:dyDescent="0.25">
      <c r="A41">
        <v>600015390</v>
      </c>
      <c r="B41" t="s">
        <v>549</v>
      </c>
      <c r="C41" t="s">
        <v>227</v>
      </c>
      <c r="D41" t="s">
        <v>21</v>
      </c>
      <c r="E41" t="s">
        <v>212</v>
      </c>
      <c r="F41" t="s">
        <v>213</v>
      </c>
      <c r="G41" t="s">
        <v>547</v>
      </c>
      <c r="H41" t="s">
        <v>697</v>
      </c>
      <c r="I41" s="32">
        <v>715.93</v>
      </c>
      <c r="J41" s="32"/>
      <c r="K41" s="32">
        <v>5727.44</v>
      </c>
      <c r="L41" s="32">
        <v>0</v>
      </c>
      <c r="M41" s="32">
        <v>0</v>
      </c>
      <c r="N41" s="32">
        <v>0</v>
      </c>
      <c r="O41" s="32">
        <v>0</v>
      </c>
      <c r="P41" s="32">
        <v>0</v>
      </c>
      <c r="Q41" s="32">
        <v>0</v>
      </c>
      <c r="R41" s="32">
        <v>0</v>
      </c>
      <c r="S41" s="32">
        <v>0</v>
      </c>
      <c r="T41" s="32">
        <v>0</v>
      </c>
      <c r="U41" s="32">
        <v>0</v>
      </c>
      <c r="V41" s="32">
        <v>0</v>
      </c>
      <c r="W41" s="32">
        <v>0</v>
      </c>
      <c r="X41" s="32">
        <f>_xlfn.XLOOKUP(TEXT(A41,"0"),'Safety stock'!$A$2:$A$219,'Safety stock'!$B$2:$B$219,0,0)</f>
        <v>0</v>
      </c>
      <c r="Y41" s="32">
        <f>_xlfn.XLOOKUP(TEXT(A41,"0"),'Safety stock'!$A$2:$A$219,'Safety stock'!$F$2:$F$219,0,0)</f>
        <v>0</v>
      </c>
      <c r="Z41" s="32">
        <f>_xlfn.XLOOKUP(TEXT(A41,"0"),'Safety stock'!$A$2:$A$219,'Safety stock'!$E$2:$E$219,0,0)</f>
        <v>1.2708333333333333</v>
      </c>
      <c r="AA41" s="32">
        <f>_xlfn.XLOOKUP(TEXT(A41,"0"),'Safety stock'!$A$2:$A$219,'Safety stock'!$G$2:$G$219,0,0)</f>
        <v>0.63541666666666663</v>
      </c>
      <c r="AB41" s="32">
        <f t="shared" si="1"/>
        <v>0</v>
      </c>
      <c r="AC41" s="32">
        <f t="shared" si="2"/>
        <v>0</v>
      </c>
      <c r="AD41" s="32">
        <f t="shared" si="3"/>
        <v>909.82770833333325</v>
      </c>
      <c r="AE41" s="32">
        <f t="shared" si="4"/>
        <v>454.91385416666662</v>
      </c>
      <c r="AF41" s="32">
        <f t="shared" si="5"/>
        <v>0</v>
      </c>
      <c r="AG41" s="32">
        <f t="shared" si="6"/>
        <v>0</v>
      </c>
      <c r="AH41" s="32">
        <f t="shared" si="7"/>
        <v>0</v>
      </c>
      <c r="AI41" s="32">
        <f t="shared" si="8"/>
        <v>0</v>
      </c>
      <c r="AJ41" s="32">
        <f t="shared" si="9"/>
        <v>0</v>
      </c>
      <c r="AK41" s="32">
        <f t="shared" si="10"/>
        <v>0</v>
      </c>
      <c r="AL41" s="32">
        <f t="shared" si="11"/>
        <v>0</v>
      </c>
      <c r="AM41" s="32">
        <f t="shared" si="12"/>
        <v>0</v>
      </c>
      <c r="AN41" s="32">
        <f t="shared" si="13"/>
        <v>0</v>
      </c>
      <c r="AO41" s="32">
        <f t="shared" si="14"/>
        <v>0</v>
      </c>
      <c r="AP41" s="32">
        <f t="shared" si="15"/>
        <v>0</v>
      </c>
      <c r="AQ41" s="32">
        <f t="shared" si="16"/>
        <v>0</v>
      </c>
      <c r="AR41" s="32">
        <f t="shared" si="17"/>
        <v>0</v>
      </c>
      <c r="AS41" s="32">
        <f t="shared" si="18"/>
        <v>0</v>
      </c>
      <c r="AT41" s="32">
        <f t="shared" si="19"/>
        <v>0</v>
      </c>
      <c r="AU41" s="32">
        <f t="shared" si="20"/>
        <v>0</v>
      </c>
      <c r="AV41" s="32">
        <f t="shared" si="21"/>
        <v>0</v>
      </c>
      <c r="AW41" s="32">
        <f t="shared" si="22"/>
        <v>0</v>
      </c>
      <c r="AX41" s="32">
        <f t="shared" si="23"/>
        <v>0</v>
      </c>
      <c r="AY41" s="32">
        <f t="shared" si="24"/>
        <v>0</v>
      </c>
      <c r="AZ41" s="32">
        <f t="shared" si="25"/>
        <v>0</v>
      </c>
      <c r="BA41" s="32">
        <f t="shared" si="26"/>
        <v>0</v>
      </c>
      <c r="BB41" s="32">
        <f t="shared" si="27"/>
        <v>0</v>
      </c>
      <c r="BC41" s="32">
        <f t="shared" si="28"/>
        <v>0</v>
      </c>
      <c r="BD41" s="32">
        <f t="shared" si="29"/>
        <v>0</v>
      </c>
      <c r="BE41" s="32">
        <f t="shared" si="30"/>
        <v>0</v>
      </c>
      <c r="BF41" s="32">
        <f t="shared" si="31"/>
        <v>0</v>
      </c>
      <c r="BG41" s="32">
        <f t="shared" si="32"/>
        <v>0</v>
      </c>
      <c r="BH41" s="32">
        <f t="shared" si="33"/>
        <v>0</v>
      </c>
      <c r="BI41" s="32">
        <f t="shared" si="34"/>
        <v>0</v>
      </c>
      <c r="BJ41" s="32">
        <f t="shared" si="35"/>
        <v>0</v>
      </c>
      <c r="BK41" s="32">
        <f t="shared" si="36"/>
        <v>0</v>
      </c>
      <c r="BL41" s="32">
        <f t="shared" si="37"/>
        <v>0</v>
      </c>
      <c r="BM41" s="32">
        <f t="shared" si="38"/>
        <v>0</v>
      </c>
      <c r="BN41" s="32">
        <f t="shared" si="39"/>
        <v>0</v>
      </c>
      <c r="BO41" s="32">
        <f t="shared" si="40"/>
        <v>0</v>
      </c>
      <c r="BP41" s="32">
        <f t="shared" si="41"/>
        <v>0</v>
      </c>
      <c r="BQ41" s="32">
        <f t="shared" si="42"/>
        <v>0</v>
      </c>
      <c r="BR41" s="32">
        <f t="shared" si="43"/>
        <v>0</v>
      </c>
      <c r="BS41" s="32">
        <f t="shared" si="44"/>
        <v>909.82770833333325</v>
      </c>
      <c r="BT41" s="32">
        <f t="shared" si="45"/>
        <v>0</v>
      </c>
      <c r="BU41" s="32">
        <f t="shared" si="46"/>
        <v>0</v>
      </c>
      <c r="BV41" s="32">
        <f t="shared" si="47"/>
        <v>0</v>
      </c>
      <c r="BW41" s="32">
        <f t="shared" si="48"/>
        <v>0</v>
      </c>
      <c r="BX41" s="32">
        <f t="shared" si="49"/>
        <v>0</v>
      </c>
      <c r="BY41" s="32">
        <f t="shared" si="50"/>
        <v>0</v>
      </c>
      <c r="BZ41" s="32">
        <f t="shared" si="51"/>
        <v>0</v>
      </c>
      <c r="CA41" s="32">
        <f t="shared" si="52"/>
        <v>0</v>
      </c>
      <c r="CB41" s="32">
        <f t="shared" si="53"/>
        <v>0</v>
      </c>
      <c r="CC41" s="32">
        <f t="shared" si="54"/>
        <v>0</v>
      </c>
      <c r="CD41" s="32">
        <f t="shared" si="55"/>
        <v>0</v>
      </c>
      <c r="CE41" s="32">
        <f t="shared" si="56"/>
        <v>0</v>
      </c>
      <c r="CF41" s="32">
        <f t="shared" si="57"/>
        <v>4817.6122916666664</v>
      </c>
      <c r="CG41" s="32">
        <f t="shared" si="58"/>
        <v>0</v>
      </c>
      <c r="CH41" s="32">
        <f t="shared" si="59"/>
        <v>0</v>
      </c>
      <c r="CI41" s="32">
        <f t="shared" si="60"/>
        <v>0</v>
      </c>
      <c r="CJ41" s="32">
        <f t="shared" si="61"/>
        <v>0</v>
      </c>
      <c r="CK41" s="32">
        <f t="shared" si="62"/>
        <v>0</v>
      </c>
      <c r="CL41" s="32">
        <f t="shared" si="63"/>
        <v>0</v>
      </c>
      <c r="CM41" s="32">
        <f t="shared" si="64"/>
        <v>0</v>
      </c>
      <c r="CN41" s="32">
        <f t="shared" si="65"/>
        <v>0</v>
      </c>
      <c r="CO41" s="32">
        <f t="shared" si="66"/>
        <v>0</v>
      </c>
      <c r="CP41" s="32">
        <f t="shared" si="67"/>
        <v>0</v>
      </c>
      <c r="CQ41" s="32">
        <f t="shared" si="68"/>
        <v>0</v>
      </c>
      <c r="CR41" s="32">
        <f t="shared" si="69"/>
        <v>0</v>
      </c>
    </row>
    <row r="42" spans="1:96" x14ac:dyDescent="0.25">
      <c r="A42">
        <v>300020992</v>
      </c>
      <c r="B42" t="s">
        <v>130</v>
      </c>
      <c r="C42" t="s">
        <v>102</v>
      </c>
      <c r="H42" t="s">
        <v>697</v>
      </c>
      <c r="I42" s="32">
        <v>0.32599996239682627</v>
      </c>
      <c r="J42" s="32"/>
      <c r="K42" s="32">
        <v>17338.96</v>
      </c>
      <c r="L42" s="32">
        <v>14506.672326696373</v>
      </c>
      <c r="M42" s="32">
        <v>8638.6730035535002</v>
      </c>
      <c r="N42" s="32">
        <v>7348.3651523868612</v>
      </c>
      <c r="O42" s="32">
        <v>7348.3651523868612</v>
      </c>
      <c r="P42" s="32">
        <v>7348.3651523868612</v>
      </c>
      <c r="Q42" s="32">
        <v>7348.3651523868612</v>
      </c>
      <c r="R42" s="32">
        <v>7348.3651523868612</v>
      </c>
      <c r="S42" s="32">
        <v>7348.3651523868612</v>
      </c>
      <c r="T42" s="32">
        <v>7348.3651523868612</v>
      </c>
      <c r="U42" s="32">
        <v>7348.3651523868612</v>
      </c>
      <c r="V42" s="32">
        <v>7348.3651523868612</v>
      </c>
      <c r="W42" s="32">
        <v>7348.3651523868612</v>
      </c>
      <c r="X42" s="32">
        <f>_xlfn.XLOOKUP(TEXT(A42,"0"),'Safety stock'!$A$2:$A$219,'Safety stock'!$B$2:$B$219,0,0)</f>
        <v>22540.674479869758</v>
      </c>
      <c r="Y42" s="32">
        <f>_xlfn.XLOOKUP(TEXT(A42,"0"),'Safety stock'!$A$2:$A$219,'Safety stock'!$F$2:$F$219,0,0)</f>
        <v>0</v>
      </c>
      <c r="Z42" s="32">
        <f>_xlfn.XLOOKUP(TEXT(A42,"0"),'Safety stock'!$A$2:$A$219,'Safety stock'!$E$2:$E$219,0,0)</f>
        <v>16120.833333333334</v>
      </c>
      <c r="AA42" s="32">
        <f>_xlfn.XLOOKUP(TEXT(A42,"0"),'Safety stock'!$A$2:$A$219,'Safety stock'!$G$2:$G$219,0,0)</f>
        <v>30601.091146536426</v>
      </c>
      <c r="AB42" s="32">
        <f t="shared" si="1"/>
        <v>7348.2590328366423</v>
      </c>
      <c r="AC42" s="32">
        <f t="shared" si="2"/>
        <v>0</v>
      </c>
      <c r="AD42" s="32">
        <f t="shared" si="3"/>
        <v>5255.3910604721705</v>
      </c>
      <c r="AE42" s="32">
        <f t="shared" si="4"/>
        <v>9975.954563072728</v>
      </c>
      <c r="AF42" s="32">
        <f t="shared" si="5"/>
        <v>0</v>
      </c>
      <c r="AG42" s="32">
        <f t="shared" si="6"/>
        <v>0</v>
      </c>
      <c r="AH42" s="32">
        <f t="shared" si="7"/>
        <v>0</v>
      </c>
      <c r="AI42" s="32">
        <f t="shared" si="8"/>
        <v>0</v>
      </c>
      <c r="AJ42" s="32">
        <f t="shared" si="9"/>
        <v>0</v>
      </c>
      <c r="AK42" s="32">
        <f t="shared" si="10"/>
        <v>0</v>
      </c>
      <c r="AL42" s="32">
        <f t="shared" si="11"/>
        <v>0</v>
      </c>
      <c r="AM42" s="32">
        <f t="shared" si="12"/>
        <v>0</v>
      </c>
      <c r="AN42" s="32">
        <f t="shared" si="13"/>
        <v>0</v>
      </c>
      <c r="AO42" s="32">
        <f t="shared" si="14"/>
        <v>0</v>
      </c>
      <c r="AP42" s="32">
        <f t="shared" si="15"/>
        <v>0</v>
      </c>
      <c r="AQ42" s="32">
        <f t="shared" si="16"/>
        <v>0</v>
      </c>
      <c r="AR42" s="32">
        <f t="shared" si="17"/>
        <v>0</v>
      </c>
      <c r="AS42" s="32">
        <f t="shared" si="18"/>
        <v>7348.2590328366423</v>
      </c>
      <c r="AT42" s="32">
        <f t="shared" si="19"/>
        <v>7348.2590328366423</v>
      </c>
      <c r="AU42" s="32">
        <f t="shared" si="20"/>
        <v>7348.2590328366423</v>
      </c>
      <c r="AV42" s="32">
        <f t="shared" si="21"/>
        <v>7348.2590328366423</v>
      </c>
      <c r="AW42" s="32">
        <f t="shared" si="22"/>
        <v>7348.2590328366423</v>
      </c>
      <c r="AX42" s="32">
        <f t="shared" si="23"/>
        <v>7348.2590328366423</v>
      </c>
      <c r="AY42" s="32">
        <f t="shared" si="24"/>
        <v>7348.2590328366423</v>
      </c>
      <c r="AZ42" s="32">
        <f t="shared" si="25"/>
        <v>7348.2590328366423</v>
      </c>
      <c r="BA42" s="32">
        <f t="shared" si="26"/>
        <v>7348.2590328366423</v>
      </c>
      <c r="BB42" s="32">
        <f t="shared" si="27"/>
        <v>7348.2590328366423</v>
      </c>
      <c r="BC42" s="32">
        <f t="shared" si="28"/>
        <v>7348.2590328366423</v>
      </c>
      <c r="BD42" s="32">
        <f t="shared" si="29"/>
        <v>7348.2590328366423</v>
      </c>
      <c r="BE42" s="32">
        <f t="shared" si="30"/>
        <v>7348.2590328366423</v>
      </c>
      <c r="BF42" s="32">
        <f t="shared" si="31"/>
        <v>0</v>
      </c>
      <c r="BG42" s="32">
        <f t="shared" si="32"/>
        <v>0</v>
      </c>
      <c r="BH42" s="32">
        <f t="shared" si="33"/>
        <v>0</v>
      </c>
      <c r="BI42" s="32">
        <f t="shared" si="34"/>
        <v>0</v>
      </c>
      <c r="BJ42" s="32">
        <f t="shared" si="35"/>
        <v>0</v>
      </c>
      <c r="BK42" s="32">
        <f t="shared" si="36"/>
        <v>0</v>
      </c>
      <c r="BL42" s="32">
        <f t="shared" si="37"/>
        <v>0</v>
      </c>
      <c r="BM42" s="32">
        <f t="shared" si="38"/>
        <v>0</v>
      </c>
      <c r="BN42" s="32">
        <f t="shared" si="39"/>
        <v>0</v>
      </c>
      <c r="BO42" s="32">
        <f t="shared" si="40"/>
        <v>0</v>
      </c>
      <c r="BP42" s="32">
        <f t="shared" si="41"/>
        <v>0</v>
      </c>
      <c r="BQ42" s="32">
        <f t="shared" si="42"/>
        <v>0</v>
      </c>
      <c r="BR42" s="32">
        <f t="shared" si="43"/>
        <v>0</v>
      </c>
      <c r="BS42" s="32">
        <f t="shared" si="44"/>
        <v>5255.3910604721705</v>
      </c>
      <c r="BT42" s="32">
        <f t="shared" si="45"/>
        <v>5255.3910604721705</v>
      </c>
      <c r="BU42" s="32">
        <f t="shared" si="46"/>
        <v>1290.4139707168579</v>
      </c>
      <c r="BV42" s="32">
        <f t="shared" si="47"/>
        <v>0.10611955021886388</v>
      </c>
      <c r="BW42" s="32">
        <f t="shared" si="48"/>
        <v>0.10611955021886388</v>
      </c>
      <c r="BX42" s="32">
        <f t="shared" si="49"/>
        <v>0.10611955021886388</v>
      </c>
      <c r="BY42" s="32">
        <f t="shared" si="50"/>
        <v>0.10611955021886388</v>
      </c>
      <c r="BZ42" s="32">
        <f t="shared" si="51"/>
        <v>0.10611955021886388</v>
      </c>
      <c r="CA42" s="32">
        <f t="shared" si="52"/>
        <v>0.10611955021886388</v>
      </c>
      <c r="CB42" s="32">
        <f t="shared" si="53"/>
        <v>0.10611955021886388</v>
      </c>
      <c r="CC42" s="32">
        <f t="shared" si="54"/>
        <v>0.10611955021886388</v>
      </c>
      <c r="CD42" s="32">
        <f t="shared" si="55"/>
        <v>0.10611955021886388</v>
      </c>
      <c r="CE42" s="32">
        <f t="shared" si="56"/>
        <v>0.10611955021886388</v>
      </c>
      <c r="CF42" s="32">
        <f t="shared" si="57"/>
        <v>4735.3099066911855</v>
      </c>
      <c r="CG42" s="32">
        <f t="shared" si="58"/>
        <v>1903.022233387559</v>
      </c>
      <c r="CH42" s="32">
        <f t="shared" si="59"/>
        <v>0</v>
      </c>
      <c r="CI42" s="32">
        <f t="shared" si="60"/>
        <v>0</v>
      </c>
      <c r="CJ42" s="32">
        <f t="shared" si="61"/>
        <v>0</v>
      </c>
      <c r="CK42" s="32">
        <f t="shared" si="62"/>
        <v>0</v>
      </c>
      <c r="CL42" s="32">
        <f t="shared" si="63"/>
        <v>0</v>
      </c>
      <c r="CM42" s="32">
        <f t="shared" si="64"/>
        <v>0</v>
      </c>
      <c r="CN42" s="32">
        <f t="shared" si="65"/>
        <v>0</v>
      </c>
      <c r="CO42" s="32">
        <f t="shared" si="66"/>
        <v>0</v>
      </c>
      <c r="CP42" s="32">
        <f t="shared" si="67"/>
        <v>0</v>
      </c>
      <c r="CQ42" s="32">
        <f t="shared" si="68"/>
        <v>0</v>
      </c>
      <c r="CR42" s="32">
        <f t="shared" si="69"/>
        <v>0</v>
      </c>
    </row>
    <row r="43" spans="1:96" x14ac:dyDescent="0.25">
      <c r="A43">
        <v>300020983</v>
      </c>
      <c r="B43" t="s">
        <v>116</v>
      </c>
      <c r="C43" t="s">
        <v>102</v>
      </c>
      <c r="H43" t="s">
        <v>697</v>
      </c>
      <c r="I43" s="32">
        <v>8.2956429672064509</v>
      </c>
      <c r="J43" s="32"/>
      <c r="K43" s="32">
        <v>13163.07</v>
      </c>
      <c r="L43" s="32">
        <v>844.04019369841944</v>
      </c>
      <c r="M43" s="32">
        <v>2810.1075769263484</v>
      </c>
      <c r="N43" s="32">
        <v>2810.1075769263484</v>
      </c>
      <c r="O43" s="32">
        <v>2810.1075769263484</v>
      </c>
      <c r="P43" s="32">
        <v>2810.1075769263484</v>
      </c>
      <c r="Q43" s="32">
        <v>2810.1075769263484</v>
      </c>
      <c r="R43" s="32">
        <v>2810.1075769263484</v>
      </c>
      <c r="S43" s="32">
        <v>2810.1075769263484</v>
      </c>
      <c r="T43" s="32">
        <v>2810.1075769263484</v>
      </c>
      <c r="U43" s="32">
        <v>2810.1075769263484</v>
      </c>
      <c r="V43" s="32">
        <v>2810.1075769263484</v>
      </c>
      <c r="W43" s="32">
        <v>2810.1075769263484</v>
      </c>
      <c r="X43" s="32">
        <f>_xlfn.XLOOKUP(TEXT(A43,"0"),'Safety stock'!$A$2:$A$219,'Safety stock'!$B$2:$B$219,0,0)</f>
        <v>338.42857788699177</v>
      </c>
      <c r="Y43" s="32">
        <f>_xlfn.XLOOKUP(TEXT(A43,"0"),'Safety stock'!$A$2:$A$219,'Safety stock'!$F$2:$F$219,0,0)</f>
        <v>0</v>
      </c>
      <c r="Z43" s="32">
        <f>_xlfn.XLOOKUP(TEXT(A43,"0"),'Safety stock'!$A$2:$A$219,'Safety stock'!$E$2:$E$219,0,0)</f>
        <v>687.88934043873189</v>
      </c>
      <c r="AA43" s="32">
        <f>_xlfn.XLOOKUP(TEXT(A43,"0"),'Safety stock'!$A$2:$A$219,'Safety stock'!$G$2:$G$219,0,0)</f>
        <v>682.37324810635778</v>
      </c>
      <c r="AB43" s="32">
        <f t="shared" si="1"/>
        <v>2807.4826520499041</v>
      </c>
      <c r="AC43" s="32">
        <f t="shared" si="2"/>
        <v>0</v>
      </c>
      <c r="AD43" s="32">
        <f t="shared" si="3"/>
        <v>5706.4843692268505</v>
      </c>
      <c r="AE43" s="32">
        <f t="shared" si="4"/>
        <v>5660.7248366633294</v>
      </c>
      <c r="AF43" s="32">
        <f t="shared" si="5"/>
        <v>0</v>
      </c>
      <c r="AG43" s="32">
        <f t="shared" si="6"/>
        <v>-1963.4424583514847</v>
      </c>
      <c r="AH43" s="32">
        <f t="shared" si="7"/>
        <v>0</v>
      </c>
      <c r="AI43" s="32">
        <f t="shared" si="8"/>
        <v>0</v>
      </c>
      <c r="AJ43" s="32">
        <f t="shared" si="9"/>
        <v>0</v>
      </c>
      <c r="AK43" s="32">
        <f t="shared" si="10"/>
        <v>0</v>
      </c>
      <c r="AL43" s="32">
        <f t="shared" si="11"/>
        <v>0</v>
      </c>
      <c r="AM43" s="32">
        <f t="shared" si="12"/>
        <v>0</v>
      </c>
      <c r="AN43" s="32">
        <f t="shared" si="13"/>
        <v>0</v>
      </c>
      <c r="AO43" s="32">
        <f t="shared" si="14"/>
        <v>0</v>
      </c>
      <c r="AP43" s="32">
        <f t="shared" si="15"/>
        <v>0</v>
      </c>
      <c r="AQ43" s="32">
        <f t="shared" si="16"/>
        <v>0</v>
      </c>
      <c r="AR43" s="32">
        <f t="shared" si="17"/>
        <v>0</v>
      </c>
      <c r="AS43" s="32">
        <f t="shared" si="18"/>
        <v>2807.4826520499041</v>
      </c>
      <c r="AT43" s="32">
        <f t="shared" si="19"/>
        <v>2807.4826520499041</v>
      </c>
      <c r="AU43" s="32">
        <f t="shared" si="20"/>
        <v>2807.4826520499041</v>
      </c>
      <c r="AV43" s="32">
        <f t="shared" si="21"/>
        <v>2807.4826520499041</v>
      </c>
      <c r="AW43" s="32">
        <f t="shared" si="22"/>
        <v>2807.4826520499041</v>
      </c>
      <c r="AX43" s="32">
        <f t="shared" si="23"/>
        <v>2807.4826520499041</v>
      </c>
      <c r="AY43" s="32">
        <f t="shared" si="24"/>
        <v>2807.4826520499041</v>
      </c>
      <c r="AZ43" s="32">
        <f t="shared" si="25"/>
        <v>2807.4826520499041</v>
      </c>
      <c r="BA43" s="32">
        <f t="shared" si="26"/>
        <v>2807.4826520499041</v>
      </c>
      <c r="BB43" s="32">
        <f t="shared" si="27"/>
        <v>2807.4826520499041</v>
      </c>
      <c r="BC43" s="32">
        <f t="shared" si="28"/>
        <v>2807.4826520499041</v>
      </c>
      <c r="BD43" s="32">
        <f t="shared" si="29"/>
        <v>2807.4826520499041</v>
      </c>
      <c r="BE43" s="32">
        <f t="shared" si="30"/>
        <v>2807.4826520499041</v>
      </c>
      <c r="BF43" s="32">
        <f t="shared" si="31"/>
        <v>0</v>
      </c>
      <c r="BG43" s="32">
        <f t="shared" si="32"/>
        <v>0</v>
      </c>
      <c r="BH43" s="32">
        <f t="shared" si="33"/>
        <v>0</v>
      </c>
      <c r="BI43" s="32">
        <f t="shared" si="34"/>
        <v>0</v>
      </c>
      <c r="BJ43" s="32">
        <f t="shared" si="35"/>
        <v>0</v>
      </c>
      <c r="BK43" s="32">
        <f t="shared" si="36"/>
        <v>0</v>
      </c>
      <c r="BL43" s="32">
        <f t="shared" si="37"/>
        <v>0</v>
      </c>
      <c r="BM43" s="32">
        <f t="shared" si="38"/>
        <v>0</v>
      </c>
      <c r="BN43" s="32">
        <f t="shared" si="39"/>
        <v>0</v>
      </c>
      <c r="BO43" s="32">
        <f t="shared" si="40"/>
        <v>0</v>
      </c>
      <c r="BP43" s="32">
        <f t="shared" si="41"/>
        <v>0</v>
      </c>
      <c r="BQ43" s="32">
        <f t="shared" si="42"/>
        <v>0</v>
      </c>
      <c r="BR43" s="32">
        <f t="shared" si="43"/>
        <v>0</v>
      </c>
      <c r="BS43" s="32">
        <f t="shared" si="44"/>
        <v>5706.4843692268505</v>
      </c>
      <c r="BT43" s="32">
        <f t="shared" si="45"/>
        <v>0</v>
      </c>
      <c r="BU43" s="32">
        <f t="shared" si="46"/>
        <v>2.6249248764443109</v>
      </c>
      <c r="BV43" s="32">
        <f t="shared" si="47"/>
        <v>2.6249248764443109</v>
      </c>
      <c r="BW43" s="32">
        <f t="shared" si="48"/>
        <v>2.6249248764443109</v>
      </c>
      <c r="BX43" s="32">
        <f t="shared" si="49"/>
        <v>2.6249248764443109</v>
      </c>
      <c r="BY43" s="32">
        <f t="shared" si="50"/>
        <v>2.6249248764443109</v>
      </c>
      <c r="BZ43" s="32">
        <f t="shared" si="51"/>
        <v>2.6249248764443109</v>
      </c>
      <c r="CA43" s="32">
        <f t="shared" si="52"/>
        <v>2.6249248764443109</v>
      </c>
      <c r="CB43" s="32">
        <f t="shared" si="53"/>
        <v>2.6249248764443109</v>
      </c>
      <c r="CC43" s="32">
        <f t="shared" si="54"/>
        <v>2.6249248764443109</v>
      </c>
      <c r="CD43" s="32">
        <f t="shared" si="55"/>
        <v>2.6249248764443109</v>
      </c>
      <c r="CE43" s="32">
        <f t="shared" si="56"/>
        <v>2.6249248764443109</v>
      </c>
      <c r="CF43" s="32">
        <f t="shared" si="57"/>
        <v>4649.1029787232455</v>
      </c>
      <c r="CG43" s="32">
        <f t="shared" si="58"/>
        <v>0</v>
      </c>
      <c r="CH43" s="32">
        <f t="shared" si="59"/>
        <v>0</v>
      </c>
      <c r="CI43" s="32">
        <f t="shared" si="60"/>
        <v>0</v>
      </c>
      <c r="CJ43" s="32">
        <f t="shared" si="61"/>
        <v>0</v>
      </c>
      <c r="CK43" s="32">
        <f t="shared" si="62"/>
        <v>0</v>
      </c>
      <c r="CL43" s="32">
        <f t="shared" si="63"/>
        <v>0</v>
      </c>
      <c r="CM43" s="32">
        <f t="shared" si="64"/>
        <v>0</v>
      </c>
      <c r="CN43" s="32">
        <f t="shared" si="65"/>
        <v>0</v>
      </c>
      <c r="CO43" s="32">
        <f t="shared" si="66"/>
        <v>0</v>
      </c>
      <c r="CP43" s="32">
        <f t="shared" si="67"/>
        <v>0</v>
      </c>
      <c r="CQ43" s="32">
        <f t="shared" si="68"/>
        <v>0</v>
      </c>
      <c r="CR43" s="32">
        <f t="shared" si="69"/>
        <v>0</v>
      </c>
    </row>
    <row r="44" spans="1:96" x14ac:dyDescent="0.25">
      <c r="A44">
        <v>150000555</v>
      </c>
      <c r="B44" t="s">
        <v>75</v>
      </c>
      <c r="C44" t="s">
        <v>20</v>
      </c>
      <c r="D44" t="s">
        <v>67</v>
      </c>
      <c r="H44" t="s">
        <v>697</v>
      </c>
      <c r="I44" s="32">
        <v>10.042066040520757</v>
      </c>
      <c r="J44" s="32"/>
      <c r="K44" s="32">
        <v>6667.49</v>
      </c>
      <c r="L44" s="32">
        <v>4975.6027134930628</v>
      </c>
      <c r="M44" s="32">
        <v>4235.4020256462773</v>
      </c>
      <c r="N44" s="32">
        <v>3495.2013377994931</v>
      </c>
      <c r="O44" s="32">
        <v>2755.000649952708</v>
      </c>
      <c r="P44" s="32">
        <v>2014.7999621059234</v>
      </c>
      <c r="Q44" s="32">
        <v>1877.1232366903839</v>
      </c>
      <c r="R44" s="32">
        <v>2040.7084924904673</v>
      </c>
      <c r="S44" s="32">
        <v>1903.031767074928</v>
      </c>
      <c r="T44" s="32">
        <v>2066.6170228750111</v>
      </c>
      <c r="U44" s="32">
        <v>1928.9402974594718</v>
      </c>
      <c r="V44" s="32">
        <v>2092.5255532595552</v>
      </c>
      <c r="W44" s="32">
        <v>1954.8488278440159</v>
      </c>
      <c r="X44" s="32">
        <f>_xlfn.XLOOKUP(TEXT(A44,"0"),'Safety stock'!$A$2:$A$219,'Safety stock'!$B$2:$B$219,0,0)</f>
        <v>179.60244477374312</v>
      </c>
      <c r="Y44" s="32">
        <f>_xlfn.XLOOKUP(TEXT(A44,"0"),'Safety stock'!$A$2:$A$219,'Safety stock'!$F$2:$F$219,0,0)</f>
        <v>0</v>
      </c>
      <c r="Z44" s="32">
        <f>_xlfn.XLOOKUP(TEXT(A44,"0"),'Safety stock'!$A$2:$A$219,'Safety stock'!$E$2:$E$219,0,0)</f>
        <v>30</v>
      </c>
      <c r="AA44" s="32">
        <f>_xlfn.XLOOKUP(TEXT(A44,"0"),'Safety stock'!$A$2:$A$219,'Safety stock'!$G$2:$G$219,0,0)</f>
        <v>194.60244477374312</v>
      </c>
      <c r="AB44" s="32">
        <f t="shared" si="1"/>
        <v>1803.5796114569105</v>
      </c>
      <c r="AC44" s="32">
        <f t="shared" si="2"/>
        <v>0</v>
      </c>
      <c r="AD44" s="32">
        <f t="shared" si="3"/>
        <v>301.26198121562271</v>
      </c>
      <c r="AE44" s="32">
        <f t="shared" si="4"/>
        <v>1954.2106020647218</v>
      </c>
      <c r="AF44" s="32">
        <f t="shared" si="5"/>
        <v>0</v>
      </c>
      <c r="AG44" s="32">
        <f t="shared" si="6"/>
        <v>0</v>
      </c>
      <c r="AH44" s="32">
        <f t="shared" si="7"/>
        <v>0</v>
      </c>
      <c r="AI44" s="32">
        <f t="shared" si="8"/>
        <v>0</v>
      </c>
      <c r="AJ44" s="32">
        <f t="shared" si="9"/>
        <v>0</v>
      </c>
      <c r="AK44" s="32">
        <f t="shared" si="10"/>
        <v>0</v>
      </c>
      <c r="AL44" s="32">
        <f t="shared" si="11"/>
        <v>0</v>
      </c>
      <c r="AM44" s="32">
        <f t="shared" si="12"/>
        <v>0</v>
      </c>
      <c r="AN44" s="32">
        <f t="shared" si="13"/>
        <v>0</v>
      </c>
      <c r="AO44" s="32">
        <f t="shared" si="14"/>
        <v>0</v>
      </c>
      <c r="AP44" s="32">
        <f t="shared" si="15"/>
        <v>0</v>
      </c>
      <c r="AQ44" s="32">
        <f t="shared" si="16"/>
        <v>0</v>
      </c>
      <c r="AR44" s="32">
        <f t="shared" si="17"/>
        <v>0</v>
      </c>
      <c r="AS44" s="32">
        <f t="shared" si="18"/>
        <v>1803.5796114569105</v>
      </c>
      <c r="AT44" s="32">
        <f t="shared" si="19"/>
        <v>1803.5796114569105</v>
      </c>
      <c r="AU44" s="32">
        <f t="shared" si="20"/>
        <v>1803.5796114569105</v>
      </c>
      <c r="AV44" s="32">
        <f t="shared" si="21"/>
        <v>1803.5796114569105</v>
      </c>
      <c r="AW44" s="32">
        <f t="shared" si="22"/>
        <v>1803.5796114569105</v>
      </c>
      <c r="AX44" s="32">
        <f t="shared" si="23"/>
        <v>1803.5796114569105</v>
      </c>
      <c r="AY44" s="32">
        <f t="shared" si="24"/>
        <v>1803.5796114569105</v>
      </c>
      <c r="AZ44" s="32">
        <f t="shared" si="25"/>
        <v>1803.5796114569105</v>
      </c>
      <c r="BA44" s="32">
        <f t="shared" si="26"/>
        <v>1803.5796114569105</v>
      </c>
      <c r="BB44" s="32">
        <f t="shared" si="27"/>
        <v>1803.5796114569105</v>
      </c>
      <c r="BC44" s="32">
        <f t="shared" si="28"/>
        <v>1803.5796114569105</v>
      </c>
      <c r="BD44" s="32">
        <f t="shared" si="29"/>
        <v>1803.5796114569105</v>
      </c>
      <c r="BE44" s="32">
        <f t="shared" si="30"/>
        <v>1803.5796114569105</v>
      </c>
      <c r="BF44" s="32">
        <f t="shared" si="31"/>
        <v>0</v>
      </c>
      <c r="BG44" s="32">
        <f t="shared" si="32"/>
        <v>0</v>
      </c>
      <c r="BH44" s="32">
        <f t="shared" si="33"/>
        <v>0</v>
      </c>
      <c r="BI44" s="32">
        <f t="shared" si="34"/>
        <v>0</v>
      </c>
      <c r="BJ44" s="32">
        <f t="shared" si="35"/>
        <v>0</v>
      </c>
      <c r="BK44" s="32">
        <f t="shared" si="36"/>
        <v>0</v>
      </c>
      <c r="BL44" s="32">
        <f t="shared" si="37"/>
        <v>0</v>
      </c>
      <c r="BM44" s="32">
        <f t="shared" si="38"/>
        <v>0</v>
      </c>
      <c r="BN44" s="32">
        <f t="shared" si="39"/>
        <v>0</v>
      </c>
      <c r="BO44" s="32">
        <f t="shared" si="40"/>
        <v>0</v>
      </c>
      <c r="BP44" s="32">
        <f t="shared" si="41"/>
        <v>0</v>
      </c>
      <c r="BQ44" s="32">
        <f t="shared" si="42"/>
        <v>0</v>
      </c>
      <c r="BR44" s="32">
        <f t="shared" si="43"/>
        <v>0</v>
      </c>
      <c r="BS44" s="32">
        <f t="shared" si="44"/>
        <v>301.26198121562271</v>
      </c>
      <c r="BT44" s="32">
        <f t="shared" si="45"/>
        <v>301.26198121562271</v>
      </c>
      <c r="BU44" s="32">
        <f t="shared" si="46"/>
        <v>301.26198121562271</v>
      </c>
      <c r="BV44" s="32">
        <f t="shared" si="47"/>
        <v>301.26198121562271</v>
      </c>
      <c r="BW44" s="32">
        <f t="shared" si="48"/>
        <v>301.26198121562271</v>
      </c>
      <c r="BX44" s="32">
        <f t="shared" si="49"/>
        <v>211.22035064901297</v>
      </c>
      <c r="BY44" s="32">
        <f t="shared" si="50"/>
        <v>73.543625233473449</v>
      </c>
      <c r="BZ44" s="32">
        <f t="shared" si="51"/>
        <v>237.12888103355681</v>
      </c>
      <c r="CA44" s="32">
        <f t="shared" si="52"/>
        <v>99.452155618017514</v>
      </c>
      <c r="CB44" s="32">
        <f t="shared" si="53"/>
        <v>263.03741141810065</v>
      </c>
      <c r="CC44" s="32">
        <f t="shared" si="54"/>
        <v>125.36068600256135</v>
      </c>
      <c r="CD44" s="32">
        <f t="shared" si="55"/>
        <v>288.94594180264471</v>
      </c>
      <c r="CE44" s="32">
        <f t="shared" si="56"/>
        <v>151.26921638710542</v>
      </c>
      <c r="CF44" s="32">
        <f t="shared" si="57"/>
        <v>4562.648407327466</v>
      </c>
      <c r="CG44" s="32">
        <f t="shared" si="58"/>
        <v>2870.7611208205294</v>
      </c>
      <c r="CH44" s="32">
        <f t="shared" si="59"/>
        <v>2130.5604329737439</v>
      </c>
      <c r="CI44" s="32">
        <f t="shared" si="60"/>
        <v>1390.3597451269598</v>
      </c>
      <c r="CJ44" s="32">
        <f t="shared" si="61"/>
        <v>650.15905728017469</v>
      </c>
      <c r="CK44" s="32">
        <f t="shared" si="62"/>
        <v>0</v>
      </c>
      <c r="CL44" s="32">
        <f t="shared" si="63"/>
        <v>0</v>
      </c>
      <c r="CM44" s="32">
        <f t="shared" si="64"/>
        <v>0</v>
      </c>
      <c r="CN44" s="32">
        <f t="shared" si="65"/>
        <v>0</v>
      </c>
      <c r="CO44" s="32">
        <f t="shared" si="66"/>
        <v>0</v>
      </c>
      <c r="CP44" s="32">
        <f t="shared" si="67"/>
        <v>0</v>
      </c>
      <c r="CQ44" s="32">
        <f t="shared" si="68"/>
        <v>0</v>
      </c>
      <c r="CR44" s="32">
        <f t="shared" si="69"/>
        <v>0</v>
      </c>
    </row>
    <row r="45" spans="1:96" x14ac:dyDescent="0.25">
      <c r="A45">
        <v>600014639</v>
      </c>
      <c r="B45" t="s">
        <v>530</v>
      </c>
      <c r="C45" t="s">
        <v>211</v>
      </c>
      <c r="D45" t="s">
        <v>531</v>
      </c>
      <c r="E45" t="s">
        <v>532</v>
      </c>
      <c r="F45" t="s">
        <v>533</v>
      </c>
      <c r="G45" t="s">
        <v>530</v>
      </c>
      <c r="H45" t="s">
        <v>697</v>
      </c>
      <c r="I45" s="32">
        <v>63.78989939088688</v>
      </c>
      <c r="J45" s="32"/>
      <c r="K45" s="32">
        <v>10284.08</v>
      </c>
      <c r="L45" s="32">
        <v>3713.6380531910518</v>
      </c>
      <c r="M45" s="32">
        <v>3585.9759448616778</v>
      </c>
      <c r="N45" s="32">
        <v>3585.8936353140775</v>
      </c>
      <c r="O45" s="32">
        <v>3585.8113257664772</v>
      </c>
      <c r="P45" s="32">
        <v>3585.729016218877</v>
      </c>
      <c r="Q45" s="32">
        <v>3585.6467066712771</v>
      </c>
      <c r="R45" s="32">
        <v>3585.5643971236768</v>
      </c>
      <c r="S45" s="32">
        <v>3585.4820875760765</v>
      </c>
      <c r="T45" s="32">
        <v>3585.3997780284767</v>
      </c>
      <c r="U45" s="32">
        <v>3585.3174684808764</v>
      </c>
      <c r="V45" s="32">
        <v>3585.2351589332761</v>
      </c>
      <c r="W45" s="32">
        <v>3585.1528493856758</v>
      </c>
      <c r="X45" s="32">
        <f>_xlfn.XLOOKUP(TEXT(A45,"0"),'Safety stock'!$A$2:$A$219,'Safety stock'!$B$2:$B$219,0,0)</f>
        <v>55.448177304352981</v>
      </c>
      <c r="Y45" s="32">
        <f>_xlfn.XLOOKUP(TEXT(A45,"0"),'Safety stock'!$A$2:$A$219,'Safety stock'!$F$2:$F$219,0,0)</f>
        <v>0</v>
      </c>
      <c r="Z45" s="32">
        <f>_xlfn.XLOOKUP(TEXT(A45,"0"),'Safety stock'!$A$2:$A$219,'Safety stock'!$E$2:$E$219,0,0)</f>
        <v>36.666666666666664</v>
      </c>
      <c r="AA45" s="32">
        <f>_xlfn.XLOOKUP(TEXT(A45,"0"),'Safety stock'!$A$2:$A$219,'Safety stock'!$G$2:$G$219,0,0)</f>
        <v>73.78151063768631</v>
      </c>
      <c r="AB45" s="32">
        <f t="shared" si="1"/>
        <v>3537.0336516527341</v>
      </c>
      <c r="AC45" s="32">
        <f t="shared" si="2"/>
        <v>0</v>
      </c>
      <c r="AD45" s="32">
        <f t="shared" si="3"/>
        <v>2338.9629776658521</v>
      </c>
      <c r="AE45" s="32">
        <f t="shared" si="4"/>
        <v>4706.5151404856597</v>
      </c>
      <c r="AF45" s="32">
        <f t="shared" si="5"/>
        <v>0</v>
      </c>
      <c r="AG45" s="32">
        <f t="shared" si="6"/>
        <v>0</v>
      </c>
      <c r="AH45" s="32">
        <f t="shared" si="7"/>
        <v>0</v>
      </c>
      <c r="AI45" s="32">
        <f t="shared" si="8"/>
        <v>0</v>
      </c>
      <c r="AJ45" s="32">
        <f t="shared" si="9"/>
        <v>0</v>
      </c>
      <c r="AK45" s="32">
        <f t="shared" si="10"/>
        <v>0</v>
      </c>
      <c r="AL45" s="32">
        <f t="shared" si="11"/>
        <v>0</v>
      </c>
      <c r="AM45" s="32">
        <f t="shared" si="12"/>
        <v>0</v>
      </c>
      <c r="AN45" s="32">
        <f t="shared" si="13"/>
        <v>0</v>
      </c>
      <c r="AO45" s="32">
        <f t="shared" si="14"/>
        <v>0</v>
      </c>
      <c r="AP45" s="32">
        <f t="shared" si="15"/>
        <v>0</v>
      </c>
      <c r="AQ45" s="32">
        <f t="shared" si="16"/>
        <v>0</v>
      </c>
      <c r="AR45" s="32">
        <f t="shared" si="17"/>
        <v>0</v>
      </c>
      <c r="AS45" s="32">
        <f t="shared" si="18"/>
        <v>3537.0336516527341</v>
      </c>
      <c r="AT45" s="32">
        <f t="shared" si="19"/>
        <v>3537.0336516527341</v>
      </c>
      <c r="AU45" s="32">
        <f t="shared" si="20"/>
        <v>3537.0336516527341</v>
      </c>
      <c r="AV45" s="32">
        <f t="shared" si="21"/>
        <v>3537.0336516527341</v>
      </c>
      <c r="AW45" s="32">
        <f t="shared" si="22"/>
        <v>3537.0336516527341</v>
      </c>
      <c r="AX45" s="32">
        <f t="shared" si="23"/>
        <v>3537.0336516527341</v>
      </c>
      <c r="AY45" s="32">
        <f t="shared" si="24"/>
        <v>3537.0336516527341</v>
      </c>
      <c r="AZ45" s="32">
        <f t="shared" si="25"/>
        <v>3537.0336516527341</v>
      </c>
      <c r="BA45" s="32">
        <f t="shared" si="26"/>
        <v>3537.0336516527341</v>
      </c>
      <c r="BB45" s="32">
        <f t="shared" si="27"/>
        <v>3537.0336516527341</v>
      </c>
      <c r="BC45" s="32">
        <f t="shared" si="28"/>
        <v>3537.0336516527341</v>
      </c>
      <c r="BD45" s="32">
        <f t="shared" si="29"/>
        <v>3537.0336516527341</v>
      </c>
      <c r="BE45" s="32">
        <f t="shared" si="30"/>
        <v>3537.0336516527341</v>
      </c>
      <c r="BF45" s="32">
        <f t="shared" si="31"/>
        <v>0</v>
      </c>
      <c r="BG45" s="32">
        <f t="shared" si="32"/>
        <v>0</v>
      </c>
      <c r="BH45" s="32">
        <f t="shared" si="33"/>
        <v>0</v>
      </c>
      <c r="BI45" s="32">
        <f t="shared" si="34"/>
        <v>0</v>
      </c>
      <c r="BJ45" s="32">
        <f t="shared" si="35"/>
        <v>0</v>
      </c>
      <c r="BK45" s="32">
        <f t="shared" si="36"/>
        <v>0</v>
      </c>
      <c r="BL45" s="32">
        <f t="shared" si="37"/>
        <v>0</v>
      </c>
      <c r="BM45" s="32">
        <f t="shared" si="38"/>
        <v>0</v>
      </c>
      <c r="BN45" s="32">
        <f t="shared" si="39"/>
        <v>0</v>
      </c>
      <c r="BO45" s="32">
        <f t="shared" si="40"/>
        <v>0</v>
      </c>
      <c r="BP45" s="32">
        <f t="shared" si="41"/>
        <v>0</v>
      </c>
      <c r="BQ45" s="32">
        <f t="shared" si="42"/>
        <v>0</v>
      </c>
      <c r="BR45" s="32">
        <f t="shared" si="43"/>
        <v>0</v>
      </c>
      <c r="BS45" s="32">
        <f t="shared" si="44"/>
        <v>2338.9629776658521</v>
      </c>
      <c r="BT45" s="32">
        <f t="shared" si="45"/>
        <v>176.60440153831769</v>
      </c>
      <c r="BU45" s="32">
        <f t="shared" si="46"/>
        <v>48.942293208943738</v>
      </c>
      <c r="BV45" s="32">
        <f t="shared" si="47"/>
        <v>48.859983661343449</v>
      </c>
      <c r="BW45" s="32">
        <f t="shared" si="48"/>
        <v>48.77767411374316</v>
      </c>
      <c r="BX45" s="32">
        <f t="shared" si="49"/>
        <v>48.695364566142871</v>
      </c>
      <c r="BY45" s="32">
        <f t="shared" si="50"/>
        <v>48.613055018543037</v>
      </c>
      <c r="BZ45" s="32">
        <f t="shared" si="51"/>
        <v>48.530745470942747</v>
      </c>
      <c r="CA45" s="32">
        <f t="shared" si="52"/>
        <v>48.448435923342458</v>
      </c>
      <c r="CB45" s="32">
        <f t="shared" si="53"/>
        <v>48.366126375742624</v>
      </c>
      <c r="CC45" s="32">
        <f t="shared" si="54"/>
        <v>48.283816828142335</v>
      </c>
      <c r="CD45" s="32">
        <f t="shared" si="55"/>
        <v>48.201507280542046</v>
      </c>
      <c r="CE45" s="32">
        <f t="shared" si="56"/>
        <v>48.119197732941757</v>
      </c>
      <c r="CF45" s="32">
        <f t="shared" si="57"/>
        <v>4408.0833706814137</v>
      </c>
      <c r="CG45" s="32">
        <f t="shared" si="58"/>
        <v>0</v>
      </c>
      <c r="CH45" s="32">
        <f t="shared" si="59"/>
        <v>0</v>
      </c>
      <c r="CI45" s="32">
        <f t="shared" si="60"/>
        <v>0</v>
      </c>
      <c r="CJ45" s="32">
        <f t="shared" si="61"/>
        <v>0</v>
      </c>
      <c r="CK45" s="32">
        <f t="shared" si="62"/>
        <v>0</v>
      </c>
      <c r="CL45" s="32">
        <f t="shared" si="63"/>
        <v>0</v>
      </c>
      <c r="CM45" s="32">
        <f t="shared" si="64"/>
        <v>0</v>
      </c>
      <c r="CN45" s="32">
        <f t="shared" si="65"/>
        <v>0</v>
      </c>
      <c r="CO45" s="32">
        <f t="shared" si="66"/>
        <v>0</v>
      </c>
      <c r="CP45" s="32">
        <f t="shared" si="67"/>
        <v>0</v>
      </c>
      <c r="CQ45" s="32">
        <f t="shared" si="68"/>
        <v>0</v>
      </c>
      <c r="CR45" s="32">
        <f t="shared" si="69"/>
        <v>0</v>
      </c>
    </row>
    <row r="46" spans="1:96" x14ac:dyDescent="0.25">
      <c r="A46">
        <v>150000530</v>
      </c>
      <c r="B46" t="s">
        <v>64</v>
      </c>
      <c r="C46" t="s">
        <v>20</v>
      </c>
      <c r="D46" t="s">
        <v>51</v>
      </c>
      <c r="H46" t="s">
        <v>697</v>
      </c>
      <c r="I46" s="32">
        <v>18.221957505947252</v>
      </c>
      <c r="J46" s="32"/>
      <c r="K46" s="32">
        <v>5139.74</v>
      </c>
      <c r="L46" s="32">
        <v>1176.2455789664009</v>
      </c>
      <c r="M46" s="32">
        <v>446.12818561810639</v>
      </c>
      <c r="N46" s="32">
        <v>521.56708969272802</v>
      </c>
      <c r="O46" s="32">
        <v>693.27259527127001</v>
      </c>
      <c r="P46" s="32">
        <v>569.45439401835915</v>
      </c>
      <c r="Q46" s="32">
        <v>367.40932919241669</v>
      </c>
      <c r="R46" s="32">
        <v>546.87738866849202</v>
      </c>
      <c r="S46" s="32">
        <v>405.67543995490638</v>
      </c>
      <c r="T46" s="32">
        <v>229.7059963199751</v>
      </c>
      <c r="U46" s="32">
        <v>261.41220238032349</v>
      </c>
      <c r="V46" s="32">
        <v>293.11840844067189</v>
      </c>
      <c r="W46" s="32">
        <v>247.5270707607927</v>
      </c>
      <c r="X46" s="32">
        <f>_xlfn.XLOOKUP(TEXT(A46,"0"),'Safety stock'!$A$2:$A$219,'Safety stock'!$B$2:$B$219,0,0)</f>
        <v>12.586206610124087</v>
      </c>
      <c r="Y46" s="32">
        <f>_xlfn.XLOOKUP(TEXT(A46,"0"),'Safety stock'!$A$2:$A$219,'Safety stock'!$F$2:$F$219,0,0)</f>
        <v>0</v>
      </c>
      <c r="Z46" s="32">
        <f>_xlfn.XLOOKUP(TEXT(A46,"0"),'Safety stock'!$A$2:$A$219,'Safety stock'!$E$2:$E$219,0,0)</f>
        <v>30</v>
      </c>
      <c r="AA46" s="32">
        <f>_xlfn.XLOOKUP(TEXT(A46,"0"),'Safety stock'!$A$2:$A$219,'Safety stock'!$G$2:$G$219,0,0)</f>
        <v>27.586206610124087</v>
      </c>
      <c r="AB46" s="32">
        <f t="shared" si="1"/>
        <v>229.34532201075353</v>
      </c>
      <c r="AC46" s="32">
        <f t="shared" si="2"/>
        <v>0</v>
      </c>
      <c r="AD46" s="32">
        <f t="shared" si="3"/>
        <v>546.65872517841751</v>
      </c>
      <c r="AE46" s="32">
        <f t="shared" si="4"/>
        <v>502.67468459996229</v>
      </c>
      <c r="AF46" s="32">
        <f t="shared" si="5"/>
        <v>0</v>
      </c>
      <c r="AG46" s="32">
        <f t="shared" si="6"/>
        <v>0</v>
      </c>
      <c r="AH46" s="32">
        <f t="shared" si="7"/>
        <v>0</v>
      </c>
      <c r="AI46" s="32">
        <f t="shared" si="8"/>
        <v>0</v>
      </c>
      <c r="AJ46" s="32">
        <f t="shared" si="9"/>
        <v>0</v>
      </c>
      <c r="AK46" s="32">
        <f t="shared" si="10"/>
        <v>0</v>
      </c>
      <c r="AL46" s="32">
        <f t="shared" si="11"/>
        <v>0</v>
      </c>
      <c r="AM46" s="32">
        <f t="shared" si="12"/>
        <v>0</v>
      </c>
      <c r="AN46" s="32">
        <f t="shared" si="13"/>
        <v>0</v>
      </c>
      <c r="AO46" s="32">
        <f t="shared" si="14"/>
        <v>0</v>
      </c>
      <c r="AP46" s="32">
        <f t="shared" si="15"/>
        <v>0</v>
      </c>
      <c r="AQ46" s="32">
        <f t="shared" si="16"/>
        <v>0</v>
      </c>
      <c r="AR46" s="32">
        <f t="shared" si="17"/>
        <v>0</v>
      </c>
      <c r="AS46" s="32">
        <f t="shared" si="18"/>
        <v>229.34532201075353</v>
      </c>
      <c r="AT46" s="32">
        <f t="shared" si="19"/>
        <v>229.34532201075353</v>
      </c>
      <c r="AU46" s="32">
        <f t="shared" si="20"/>
        <v>229.34532201075353</v>
      </c>
      <c r="AV46" s="32">
        <f t="shared" si="21"/>
        <v>229.34532201075353</v>
      </c>
      <c r="AW46" s="32">
        <f t="shared" si="22"/>
        <v>229.34532201075353</v>
      </c>
      <c r="AX46" s="32">
        <f t="shared" si="23"/>
        <v>229.34532201075353</v>
      </c>
      <c r="AY46" s="32">
        <f t="shared" si="24"/>
        <v>229.34532201075353</v>
      </c>
      <c r="AZ46" s="32">
        <f t="shared" si="25"/>
        <v>229.34532201075353</v>
      </c>
      <c r="BA46" s="32">
        <f t="shared" si="26"/>
        <v>229.34532201075353</v>
      </c>
      <c r="BB46" s="32">
        <f t="shared" si="27"/>
        <v>229.34532201075353</v>
      </c>
      <c r="BC46" s="32">
        <f t="shared" si="28"/>
        <v>229.34532201075353</v>
      </c>
      <c r="BD46" s="32">
        <f t="shared" si="29"/>
        <v>229.34532201075353</v>
      </c>
      <c r="BE46" s="32">
        <f t="shared" si="30"/>
        <v>229.34532201075353</v>
      </c>
      <c r="BF46" s="32">
        <f t="shared" si="31"/>
        <v>0</v>
      </c>
      <c r="BG46" s="32">
        <f t="shared" si="32"/>
        <v>0</v>
      </c>
      <c r="BH46" s="32">
        <f t="shared" si="33"/>
        <v>0</v>
      </c>
      <c r="BI46" s="32">
        <f t="shared" si="34"/>
        <v>0</v>
      </c>
      <c r="BJ46" s="32">
        <f t="shared" si="35"/>
        <v>0</v>
      </c>
      <c r="BK46" s="32">
        <f t="shared" si="36"/>
        <v>0</v>
      </c>
      <c r="BL46" s="32">
        <f t="shared" si="37"/>
        <v>0</v>
      </c>
      <c r="BM46" s="32">
        <f t="shared" si="38"/>
        <v>0</v>
      </c>
      <c r="BN46" s="32">
        <f t="shared" si="39"/>
        <v>0</v>
      </c>
      <c r="BO46" s="32">
        <f t="shared" si="40"/>
        <v>0</v>
      </c>
      <c r="BP46" s="32">
        <f t="shared" si="41"/>
        <v>0</v>
      </c>
      <c r="BQ46" s="32">
        <f t="shared" si="42"/>
        <v>0</v>
      </c>
      <c r="BR46" s="32">
        <f t="shared" si="43"/>
        <v>0</v>
      </c>
      <c r="BS46" s="32">
        <f t="shared" si="44"/>
        <v>546.65872517841751</v>
      </c>
      <c r="BT46" s="32">
        <f t="shared" si="45"/>
        <v>546.65872517841751</v>
      </c>
      <c r="BU46" s="32">
        <f t="shared" si="46"/>
        <v>216.78286360735285</v>
      </c>
      <c r="BV46" s="32">
        <f t="shared" si="47"/>
        <v>292.22176768197448</v>
      </c>
      <c r="BW46" s="32">
        <f t="shared" si="48"/>
        <v>463.92727326051647</v>
      </c>
      <c r="BX46" s="32">
        <f t="shared" si="49"/>
        <v>340.10907200760562</v>
      </c>
      <c r="BY46" s="32">
        <f t="shared" si="50"/>
        <v>138.06400718166316</v>
      </c>
      <c r="BZ46" s="32">
        <f t="shared" si="51"/>
        <v>317.53206665773848</v>
      </c>
      <c r="CA46" s="32">
        <f t="shared" si="52"/>
        <v>176.33011794415285</v>
      </c>
      <c r="CB46" s="32">
        <f t="shared" si="53"/>
        <v>0.36067430922156518</v>
      </c>
      <c r="CC46" s="32">
        <f t="shared" si="54"/>
        <v>32.066880369569958</v>
      </c>
      <c r="CD46" s="32">
        <f t="shared" si="55"/>
        <v>63.773086429918351</v>
      </c>
      <c r="CE46" s="32">
        <f t="shared" si="56"/>
        <v>18.181748750039162</v>
      </c>
      <c r="CF46" s="32">
        <f t="shared" si="57"/>
        <v>4363.7359528108291</v>
      </c>
      <c r="CG46" s="32">
        <f t="shared" si="58"/>
        <v>400.24153177722985</v>
      </c>
      <c r="CH46" s="32">
        <f t="shared" si="59"/>
        <v>0</v>
      </c>
      <c r="CI46" s="32">
        <f t="shared" si="60"/>
        <v>0</v>
      </c>
      <c r="CJ46" s="32">
        <f t="shared" si="61"/>
        <v>0</v>
      </c>
      <c r="CK46" s="32">
        <f t="shared" si="62"/>
        <v>0</v>
      </c>
      <c r="CL46" s="32">
        <f t="shared" si="63"/>
        <v>0</v>
      </c>
      <c r="CM46" s="32">
        <f t="shared" si="64"/>
        <v>0</v>
      </c>
      <c r="CN46" s="32">
        <f t="shared" si="65"/>
        <v>0</v>
      </c>
      <c r="CO46" s="32">
        <f t="shared" si="66"/>
        <v>0</v>
      </c>
      <c r="CP46" s="32">
        <f t="shared" si="67"/>
        <v>0</v>
      </c>
      <c r="CQ46" s="32">
        <f t="shared" si="68"/>
        <v>0</v>
      </c>
      <c r="CR46" s="32">
        <f t="shared" si="69"/>
        <v>0</v>
      </c>
    </row>
    <row r="47" spans="1:96" x14ac:dyDescent="0.25">
      <c r="A47">
        <v>600005116</v>
      </c>
      <c r="B47" t="s">
        <v>384</v>
      </c>
      <c r="C47" t="s">
        <v>211</v>
      </c>
      <c r="D47" t="s">
        <v>33</v>
      </c>
      <c r="E47" t="s">
        <v>385</v>
      </c>
      <c r="F47" t="s">
        <v>386</v>
      </c>
      <c r="G47" t="s">
        <v>387</v>
      </c>
      <c r="H47" t="s">
        <v>697</v>
      </c>
      <c r="I47" s="32">
        <v>51.96993333333333</v>
      </c>
      <c r="J47" s="32"/>
      <c r="K47" s="32">
        <v>7795.49</v>
      </c>
      <c r="L47" s="32">
        <v>5143.3421891023081</v>
      </c>
      <c r="M47" s="32">
        <v>2085.8288982046165</v>
      </c>
      <c r="N47" s="32">
        <v>2088.9610102537722</v>
      </c>
      <c r="O47" s="32">
        <v>2129.1198313047526</v>
      </c>
      <c r="P47" s="32">
        <v>2108.0956407072545</v>
      </c>
      <c r="Q47" s="32">
        <v>2095.7812721197629</v>
      </c>
      <c r="R47" s="32">
        <v>2119.6164824498292</v>
      </c>
      <c r="S47" s="32">
        <v>2112.2697327798937</v>
      </c>
      <c r="T47" s="32">
        <v>2084.1350097766267</v>
      </c>
      <c r="U47" s="32">
        <v>2107.9702201066925</v>
      </c>
      <c r="V47" s="32">
        <v>2100.6234704367575</v>
      </c>
      <c r="W47" s="32">
        <v>2124.4586807668234</v>
      </c>
      <c r="X47" s="32">
        <f>_xlfn.XLOOKUP(TEXT(A47,"0"),'Safety stock'!$A$2:$A$219,'Safety stock'!$B$2:$B$219,0,0)</f>
        <v>40.016365197266353</v>
      </c>
      <c r="Y47" s="32">
        <f>_xlfn.XLOOKUP(TEXT(A47,"0"),'Safety stock'!$A$2:$A$219,'Safety stock'!$F$2:$F$219,0,0)</f>
        <v>0</v>
      </c>
      <c r="Z47" s="32">
        <f>_xlfn.XLOOKUP(TEXT(A47,"0"),'Safety stock'!$A$2:$A$219,'Safety stock'!$E$2:$E$219,0,0)</f>
        <v>26.729166666666668</v>
      </c>
      <c r="AA47" s="32">
        <f>_xlfn.XLOOKUP(TEXT(A47,"0"),'Safety stock'!$A$2:$A$219,'Safety stock'!$G$2:$G$219,0,0)</f>
        <v>53.380948530599689</v>
      </c>
      <c r="AB47" s="32">
        <f t="shared" si="1"/>
        <v>2079.6478315442523</v>
      </c>
      <c r="AC47" s="32">
        <f t="shared" si="2"/>
        <v>0</v>
      </c>
      <c r="AD47" s="32">
        <f t="shared" si="3"/>
        <v>1389.1130097222222</v>
      </c>
      <c r="AE47" s="32">
        <f t="shared" si="4"/>
        <v>2774.2043364053634</v>
      </c>
      <c r="AF47" s="32">
        <f t="shared" si="5"/>
        <v>0</v>
      </c>
      <c r="AG47" s="32">
        <f t="shared" si="6"/>
        <v>0</v>
      </c>
      <c r="AH47" s="32">
        <f t="shared" si="7"/>
        <v>0</v>
      </c>
      <c r="AI47" s="32">
        <f t="shared" si="8"/>
        <v>0</v>
      </c>
      <c r="AJ47" s="32">
        <f t="shared" si="9"/>
        <v>0</v>
      </c>
      <c r="AK47" s="32">
        <f t="shared" si="10"/>
        <v>0</v>
      </c>
      <c r="AL47" s="32">
        <f t="shared" si="11"/>
        <v>0</v>
      </c>
      <c r="AM47" s="32">
        <f t="shared" si="12"/>
        <v>0</v>
      </c>
      <c r="AN47" s="32">
        <f t="shared" si="13"/>
        <v>0</v>
      </c>
      <c r="AO47" s="32">
        <f t="shared" si="14"/>
        <v>0</v>
      </c>
      <c r="AP47" s="32">
        <f t="shared" si="15"/>
        <v>0</v>
      </c>
      <c r="AQ47" s="32">
        <f t="shared" si="16"/>
        <v>0</v>
      </c>
      <c r="AR47" s="32">
        <f t="shared" si="17"/>
        <v>0</v>
      </c>
      <c r="AS47" s="32">
        <f t="shared" si="18"/>
        <v>2079.6478315442523</v>
      </c>
      <c r="AT47" s="32">
        <f t="shared" si="19"/>
        <v>2079.6478315442523</v>
      </c>
      <c r="AU47" s="32">
        <f t="shared" si="20"/>
        <v>2079.6478315442523</v>
      </c>
      <c r="AV47" s="32">
        <f t="shared" si="21"/>
        <v>2079.6478315442523</v>
      </c>
      <c r="AW47" s="32">
        <f t="shared" si="22"/>
        <v>2079.6478315442523</v>
      </c>
      <c r="AX47" s="32">
        <f t="shared" si="23"/>
        <v>2079.6478315442523</v>
      </c>
      <c r="AY47" s="32">
        <f t="shared" si="24"/>
        <v>2079.6478315442523</v>
      </c>
      <c r="AZ47" s="32">
        <f t="shared" si="25"/>
        <v>2079.6478315442523</v>
      </c>
      <c r="BA47" s="32">
        <f t="shared" si="26"/>
        <v>2079.6478315442523</v>
      </c>
      <c r="BB47" s="32">
        <f t="shared" si="27"/>
        <v>2079.6478315442523</v>
      </c>
      <c r="BC47" s="32">
        <f t="shared" si="28"/>
        <v>2079.6478315442523</v>
      </c>
      <c r="BD47" s="32">
        <f t="shared" si="29"/>
        <v>2079.6478315442523</v>
      </c>
      <c r="BE47" s="32">
        <f t="shared" si="30"/>
        <v>2079.6478315442523</v>
      </c>
      <c r="BF47" s="32">
        <f t="shared" si="31"/>
        <v>0</v>
      </c>
      <c r="BG47" s="32">
        <f t="shared" si="32"/>
        <v>0</v>
      </c>
      <c r="BH47" s="32">
        <f t="shared" si="33"/>
        <v>0</v>
      </c>
      <c r="BI47" s="32">
        <f t="shared" si="34"/>
        <v>0</v>
      </c>
      <c r="BJ47" s="32">
        <f t="shared" si="35"/>
        <v>0</v>
      </c>
      <c r="BK47" s="32">
        <f t="shared" si="36"/>
        <v>0</v>
      </c>
      <c r="BL47" s="32">
        <f t="shared" si="37"/>
        <v>0</v>
      </c>
      <c r="BM47" s="32">
        <f t="shared" si="38"/>
        <v>0</v>
      </c>
      <c r="BN47" s="32">
        <f t="shared" si="39"/>
        <v>0</v>
      </c>
      <c r="BO47" s="32">
        <f t="shared" si="40"/>
        <v>0</v>
      </c>
      <c r="BP47" s="32">
        <f t="shared" si="41"/>
        <v>0</v>
      </c>
      <c r="BQ47" s="32">
        <f t="shared" si="42"/>
        <v>0</v>
      </c>
      <c r="BR47" s="32">
        <f t="shared" si="43"/>
        <v>0</v>
      </c>
      <c r="BS47" s="32">
        <f t="shared" si="44"/>
        <v>1389.1130097222222</v>
      </c>
      <c r="BT47" s="32">
        <f t="shared" si="45"/>
        <v>1389.1130097222222</v>
      </c>
      <c r="BU47" s="32">
        <f t="shared" si="46"/>
        <v>6.1810666603641948</v>
      </c>
      <c r="BV47" s="32">
        <f t="shared" si="47"/>
        <v>9.3131787095198888</v>
      </c>
      <c r="BW47" s="32">
        <f t="shared" si="48"/>
        <v>49.471999760500239</v>
      </c>
      <c r="BX47" s="32">
        <f t="shared" si="49"/>
        <v>28.447809163002148</v>
      </c>
      <c r="BY47" s="32">
        <f t="shared" si="50"/>
        <v>16.133440575510576</v>
      </c>
      <c r="BZ47" s="32">
        <f t="shared" si="51"/>
        <v>39.968650905576851</v>
      </c>
      <c r="CA47" s="32">
        <f t="shared" si="52"/>
        <v>32.621901235641417</v>
      </c>
      <c r="CB47" s="32">
        <f t="shared" si="53"/>
        <v>4.4871782323743901</v>
      </c>
      <c r="CC47" s="32">
        <f t="shared" si="54"/>
        <v>28.32238856244021</v>
      </c>
      <c r="CD47" s="32">
        <f t="shared" si="55"/>
        <v>20.975638892505231</v>
      </c>
      <c r="CE47" s="32">
        <f t="shared" si="56"/>
        <v>44.810849222571051</v>
      </c>
      <c r="CF47" s="32">
        <f t="shared" si="57"/>
        <v>4326.7291587335258</v>
      </c>
      <c r="CG47" s="32">
        <f t="shared" si="58"/>
        <v>1674.5813478358336</v>
      </c>
      <c r="CH47" s="32">
        <f t="shared" si="59"/>
        <v>0</v>
      </c>
      <c r="CI47" s="32">
        <f t="shared" si="60"/>
        <v>0</v>
      </c>
      <c r="CJ47" s="32">
        <f t="shared" si="61"/>
        <v>0</v>
      </c>
      <c r="CK47" s="32">
        <f t="shared" si="62"/>
        <v>0</v>
      </c>
      <c r="CL47" s="32">
        <f t="shared" si="63"/>
        <v>0</v>
      </c>
      <c r="CM47" s="32">
        <f t="shared" si="64"/>
        <v>0</v>
      </c>
      <c r="CN47" s="32">
        <f t="shared" si="65"/>
        <v>0</v>
      </c>
      <c r="CO47" s="32">
        <f t="shared" si="66"/>
        <v>0</v>
      </c>
      <c r="CP47" s="32">
        <f t="shared" si="67"/>
        <v>0</v>
      </c>
      <c r="CQ47" s="32">
        <f t="shared" si="68"/>
        <v>0</v>
      </c>
      <c r="CR47" s="32">
        <f t="shared" si="69"/>
        <v>0</v>
      </c>
    </row>
    <row r="48" spans="1:96" x14ac:dyDescent="0.25">
      <c r="A48">
        <v>300021063</v>
      </c>
      <c r="B48" t="s">
        <v>152</v>
      </c>
      <c r="C48" t="s">
        <v>102</v>
      </c>
      <c r="H48" t="s">
        <v>697</v>
      </c>
      <c r="I48" s="32">
        <v>12.172541616612321</v>
      </c>
      <c r="J48" s="32"/>
      <c r="K48" s="32">
        <v>7092.94</v>
      </c>
      <c r="L48" s="32">
        <v>5839.1682134889306</v>
      </c>
      <c r="M48" s="32">
        <v>5072.2980916423548</v>
      </c>
      <c r="N48" s="32">
        <v>4208.0476368628797</v>
      </c>
      <c r="O48" s="32">
        <v>3307.2795572335681</v>
      </c>
      <c r="P48" s="32">
        <v>2199.5782701218468</v>
      </c>
      <c r="Q48" s="32">
        <v>2138.7155620387853</v>
      </c>
      <c r="R48" s="32">
        <v>2138.7155620387853</v>
      </c>
      <c r="S48" s="32">
        <v>2138.7155620387853</v>
      </c>
      <c r="T48" s="32">
        <v>2138.7155620387853</v>
      </c>
      <c r="U48" s="32">
        <v>2138.7155620387853</v>
      </c>
      <c r="V48" s="32">
        <v>2138.7155620387853</v>
      </c>
      <c r="W48" s="32">
        <v>2138.7155620387853</v>
      </c>
      <c r="X48" s="32">
        <f>_xlfn.XLOOKUP(TEXT(A48,"0"),'Safety stock'!$A$2:$A$219,'Safety stock'!$B$2:$B$219,0,0)</f>
        <v>175.50145401025364</v>
      </c>
      <c r="Y48" s="32">
        <f>_xlfn.XLOOKUP(TEXT(A48,"0"),'Safety stock'!$A$2:$A$219,'Safety stock'!$F$2:$F$219,0,0)</f>
        <v>0</v>
      </c>
      <c r="Z48" s="32">
        <f>_xlfn.XLOOKUP(TEXT(A48,"0"),'Safety stock'!$A$2:$A$219,'Safety stock'!$E$2:$E$219,0,0)</f>
        <v>74.120370370370381</v>
      </c>
      <c r="AA48" s="32">
        <f>_xlfn.XLOOKUP(TEXT(A48,"0"),'Safety stock'!$A$2:$A$219,'Safety stock'!$G$2:$G$219,0,0)</f>
        <v>212.56163919543883</v>
      </c>
      <c r="AB48" s="32">
        <f t="shared" si="1"/>
        <v>2136.2987527157857</v>
      </c>
      <c r="AC48" s="32">
        <f t="shared" si="2"/>
        <v>0</v>
      </c>
      <c r="AD48" s="32">
        <f t="shared" si="3"/>
        <v>902.23329297205225</v>
      </c>
      <c r="AE48" s="32">
        <f t="shared" si="4"/>
        <v>2587.4153992018119</v>
      </c>
      <c r="AF48" s="32">
        <f t="shared" si="5"/>
        <v>0</v>
      </c>
      <c r="AG48" s="32">
        <f t="shared" si="6"/>
        <v>0</v>
      </c>
      <c r="AH48" s="32">
        <f t="shared" si="7"/>
        <v>0</v>
      </c>
      <c r="AI48" s="32">
        <f t="shared" si="8"/>
        <v>0</v>
      </c>
      <c r="AJ48" s="32">
        <f t="shared" si="9"/>
        <v>0</v>
      </c>
      <c r="AK48" s="32">
        <f t="shared" si="10"/>
        <v>0</v>
      </c>
      <c r="AL48" s="32">
        <f t="shared" si="11"/>
        <v>0</v>
      </c>
      <c r="AM48" s="32">
        <f t="shared" si="12"/>
        <v>0</v>
      </c>
      <c r="AN48" s="32">
        <f t="shared" si="13"/>
        <v>0</v>
      </c>
      <c r="AO48" s="32">
        <f t="shared" si="14"/>
        <v>0</v>
      </c>
      <c r="AP48" s="32">
        <f t="shared" si="15"/>
        <v>0</v>
      </c>
      <c r="AQ48" s="32">
        <f t="shared" si="16"/>
        <v>0</v>
      </c>
      <c r="AR48" s="32">
        <f t="shared" si="17"/>
        <v>0</v>
      </c>
      <c r="AS48" s="32">
        <f t="shared" si="18"/>
        <v>2136.2987527157857</v>
      </c>
      <c r="AT48" s="32">
        <f t="shared" si="19"/>
        <v>2136.2987527157857</v>
      </c>
      <c r="AU48" s="32">
        <f t="shared" si="20"/>
        <v>2136.2987527157857</v>
      </c>
      <c r="AV48" s="32">
        <f t="shared" si="21"/>
        <v>2136.2987527157857</v>
      </c>
      <c r="AW48" s="32">
        <f t="shared" si="22"/>
        <v>2136.2987527157857</v>
      </c>
      <c r="AX48" s="32">
        <f t="shared" si="23"/>
        <v>2136.2987527157857</v>
      </c>
      <c r="AY48" s="32">
        <f t="shared" si="24"/>
        <v>2136.2987527157857</v>
      </c>
      <c r="AZ48" s="32">
        <f t="shared" si="25"/>
        <v>2136.2987527157857</v>
      </c>
      <c r="BA48" s="32">
        <f t="shared" si="26"/>
        <v>2136.2987527157857</v>
      </c>
      <c r="BB48" s="32">
        <f t="shared" si="27"/>
        <v>2136.2987527157857</v>
      </c>
      <c r="BC48" s="32">
        <f t="shared" si="28"/>
        <v>2136.2987527157857</v>
      </c>
      <c r="BD48" s="32">
        <f t="shared" si="29"/>
        <v>2136.2987527157857</v>
      </c>
      <c r="BE48" s="32">
        <f t="shared" si="30"/>
        <v>2136.2987527157857</v>
      </c>
      <c r="BF48" s="32">
        <f t="shared" si="31"/>
        <v>0</v>
      </c>
      <c r="BG48" s="32">
        <f t="shared" si="32"/>
        <v>0</v>
      </c>
      <c r="BH48" s="32">
        <f t="shared" si="33"/>
        <v>0</v>
      </c>
      <c r="BI48" s="32">
        <f t="shared" si="34"/>
        <v>0</v>
      </c>
      <c r="BJ48" s="32">
        <f t="shared" si="35"/>
        <v>0</v>
      </c>
      <c r="BK48" s="32">
        <f t="shared" si="36"/>
        <v>0</v>
      </c>
      <c r="BL48" s="32">
        <f t="shared" si="37"/>
        <v>0</v>
      </c>
      <c r="BM48" s="32">
        <f t="shared" si="38"/>
        <v>0</v>
      </c>
      <c r="BN48" s="32">
        <f t="shared" si="39"/>
        <v>0</v>
      </c>
      <c r="BO48" s="32">
        <f t="shared" si="40"/>
        <v>0</v>
      </c>
      <c r="BP48" s="32">
        <f t="shared" si="41"/>
        <v>0</v>
      </c>
      <c r="BQ48" s="32">
        <f t="shared" si="42"/>
        <v>0</v>
      </c>
      <c r="BR48" s="32">
        <f t="shared" si="43"/>
        <v>0</v>
      </c>
      <c r="BS48" s="32">
        <f t="shared" si="44"/>
        <v>902.23329297205225</v>
      </c>
      <c r="BT48" s="32">
        <f t="shared" si="45"/>
        <v>902.23329297205225</v>
      </c>
      <c r="BU48" s="32">
        <f t="shared" si="46"/>
        <v>902.23329297205225</v>
      </c>
      <c r="BV48" s="32">
        <f t="shared" si="47"/>
        <v>902.23329297205225</v>
      </c>
      <c r="BW48" s="32">
        <f t="shared" si="48"/>
        <v>902.23329297205225</v>
      </c>
      <c r="BX48" s="32">
        <f t="shared" si="49"/>
        <v>63.279517406061132</v>
      </c>
      <c r="BY48" s="32">
        <f t="shared" si="50"/>
        <v>2.4168093229995975</v>
      </c>
      <c r="BZ48" s="32">
        <f t="shared" si="51"/>
        <v>2.4168093229995975</v>
      </c>
      <c r="CA48" s="32">
        <f t="shared" si="52"/>
        <v>2.4168093229995975</v>
      </c>
      <c r="CB48" s="32">
        <f t="shared" si="53"/>
        <v>2.4168093229995975</v>
      </c>
      <c r="CC48" s="32">
        <f t="shared" si="54"/>
        <v>2.4168093229995975</v>
      </c>
      <c r="CD48" s="32">
        <f t="shared" si="55"/>
        <v>2.4168093229995975</v>
      </c>
      <c r="CE48" s="32">
        <f t="shared" si="56"/>
        <v>2.4168093229995975</v>
      </c>
      <c r="CF48" s="32">
        <f t="shared" si="57"/>
        <v>4054.4079543121616</v>
      </c>
      <c r="CG48" s="32">
        <f t="shared" si="58"/>
        <v>2800.6361678010926</v>
      </c>
      <c r="CH48" s="32">
        <f t="shared" si="59"/>
        <v>2033.7660459545168</v>
      </c>
      <c r="CI48" s="32">
        <f t="shared" si="60"/>
        <v>1169.5155911750417</v>
      </c>
      <c r="CJ48" s="32">
        <f t="shared" si="61"/>
        <v>268.74751154573005</v>
      </c>
      <c r="CK48" s="32">
        <f t="shared" si="62"/>
        <v>0</v>
      </c>
      <c r="CL48" s="32">
        <f t="shared" si="63"/>
        <v>0</v>
      </c>
      <c r="CM48" s="32">
        <f t="shared" si="64"/>
        <v>0</v>
      </c>
      <c r="CN48" s="32">
        <f t="shared" si="65"/>
        <v>0</v>
      </c>
      <c r="CO48" s="32">
        <f t="shared" si="66"/>
        <v>0</v>
      </c>
      <c r="CP48" s="32">
        <f t="shared" si="67"/>
        <v>0</v>
      </c>
      <c r="CQ48" s="32">
        <f t="shared" si="68"/>
        <v>0</v>
      </c>
      <c r="CR48" s="32">
        <f t="shared" si="69"/>
        <v>0</v>
      </c>
    </row>
    <row r="49" spans="1:96" x14ac:dyDescent="0.25">
      <c r="A49">
        <v>150000479</v>
      </c>
      <c r="B49" t="s">
        <v>32</v>
      </c>
      <c r="C49" t="s">
        <v>20</v>
      </c>
      <c r="D49" t="s">
        <v>33</v>
      </c>
      <c r="H49" t="s">
        <v>697</v>
      </c>
      <c r="I49" s="32">
        <v>19.099990124025773</v>
      </c>
      <c r="J49" s="32"/>
      <c r="K49" s="32">
        <v>9283.1299999999992</v>
      </c>
      <c r="L49" s="32">
        <v>7557.1020924720378</v>
      </c>
      <c r="M49" s="32">
        <v>4523.7944608952566</v>
      </c>
      <c r="N49" s="32">
        <v>2774.1589655739999</v>
      </c>
      <c r="O49" s="32">
        <v>3889.5219888566094</v>
      </c>
      <c r="P49" s="32">
        <v>4708.2239655328503</v>
      </c>
      <c r="Q49" s="32">
        <v>2900.1425004320749</v>
      </c>
      <c r="R49" s="32">
        <v>3894.2205864271209</v>
      </c>
      <c r="S49" s="32">
        <v>4906.2526631387518</v>
      </c>
      <c r="T49" s="32">
        <v>3030.824632860661</v>
      </c>
      <c r="U49" s="32">
        <v>3741.7262652769009</v>
      </c>
      <c r="V49" s="32">
        <v>4753.7583419885314</v>
      </c>
      <c r="W49" s="32">
        <v>2842.384130297025</v>
      </c>
      <c r="X49" s="32">
        <f>_xlfn.XLOOKUP(TEXT(A49,"0"),'Safety stock'!$A$2:$A$219,'Safety stock'!$B$2:$B$219,0,0)</f>
        <v>131.93712961388167</v>
      </c>
      <c r="Y49" s="32">
        <f>_xlfn.XLOOKUP(TEXT(A49,"0"),'Safety stock'!$A$2:$A$219,'Safety stock'!$F$2:$F$219,0,0)</f>
        <v>0</v>
      </c>
      <c r="Z49" s="32">
        <f>_xlfn.XLOOKUP(TEXT(A49,"0"),'Safety stock'!$A$2:$A$219,'Safety stock'!$E$2:$E$219,0,0)</f>
        <v>150</v>
      </c>
      <c r="AA49" s="32">
        <f>_xlfn.XLOOKUP(TEXT(A49,"0"),'Safety stock'!$A$2:$A$219,'Safety stock'!$G$2:$G$219,0,0)</f>
        <v>206.93712961388167</v>
      </c>
      <c r="AB49" s="32">
        <f t="shared" si="1"/>
        <v>2519.9978726174481</v>
      </c>
      <c r="AC49" s="32">
        <f t="shared" si="2"/>
        <v>0</v>
      </c>
      <c r="AD49" s="32">
        <f t="shared" si="3"/>
        <v>2864.9985186038657</v>
      </c>
      <c r="AE49" s="32">
        <f t="shared" si="4"/>
        <v>3952.497131919381</v>
      </c>
      <c r="AF49" s="32">
        <f t="shared" si="5"/>
        <v>0</v>
      </c>
      <c r="AG49" s="32">
        <f t="shared" si="6"/>
        <v>0</v>
      </c>
      <c r="AH49" s="32">
        <f t="shared" si="7"/>
        <v>0</v>
      </c>
      <c r="AI49" s="32">
        <f t="shared" si="8"/>
        <v>0</v>
      </c>
      <c r="AJ49" s="32">
        <f t="shared" si="9"/>
        <v>0</v>
      </c>
      <c r="AK49" s="32">
        <f t="shared" si="10"/>
        <v>0</v>
      </c>
      <c r="AL49" s="32">
        <f t="shared" si="11"/>
        <v>0</v>
      </c>
      <c r="AM49" s="32">
        <f t="shared" si="12"/>
        <v>0</v>
      </c>
      <c r="AN49" s="32">
        <f t="shared" si="13"/>
        <v>0</v>
      </c>
      <c r="AO49" s="32">
        <f t="shared" si="14"/>
        <v>0</v>
      </c>
      <c r="AP49" s="32">
        <f t="shared" si="15"/>
        <v>0</v>
      </c>
      <c r="AQ49" s="32">
        <f t="shared" si="16"/>
        <v>0</v>
      </c>
      <c r="AR49" s="32">
        <f t="shared" si="17"/>
        <v>0</v>
      </c>
      <c r="AS49" s="32">
        <f t="shared" si="18"/>
        <v>2519.9978726174481</v>
      </c>
      <c r="AT49" s="32">
        <f t="shared" si="19"/>
        <v>2519.9978726174481</v>
      </c>
      <c r="AU49" s="32">
        <f t="shared" si="20"/>
        <v>2519.9978726174481</v>
      </c>
      <c r="AV49" s="32">
        <f t="shared" si="21"/>
        <v>2519.9978726174481</v>
      </c>
      <c r="AW49" s="32">
        <f t="shared" si="22"/>
        <v>2519.9978726174481</v>
      </c>
      <c r="AX49" s="32">
        <f t="shared" si="23"/>
        <v>2519.9978726174481</v>
      </c>
      <c r="AY49" s="32">
        <f t="shared" si="24"/>
        <v>2519.9978726174481</v>
      </c>
      <c r="AZ49" s="32">
        <f t="shared" si="25"/>
        <v>2519.9978726174481</v>
      </c>
      <c r="BA49" s="32">
        <f t="shared" si="26"/>
        <v>2519.9978726174481</v>
      </c>
      <c r="BB49" s="32">
        <f t="shared" si="27"/>
        <v>2519.9978726174481</v>
      </c>
      <c r="BC49" s="32">
        <f t="shared" si="28"/>
        <v>2519.9978726174481</v>
      </c>
      <c r="BD49" s="32">
        <f t="shared" si="29"/>
        <v>2519.9978726174481</v>
      </c>
      <c r="BE49" s="32">
        <f t="shared" si="30"/>
        <v>2519.9978726174481</v>
      </c>
      <c r="BF49" s="32">
        <f t="shared" si="31"/>
        <v>0</v>
      </c>
      <c r="BG49" s="32">
        <f t="shared" si="32"/>
        <v>0</v>
      </c>
      <c r="BH49" s="32">
        <f t="shared" si="33"/>
        <v>0</v>
      </c>
      <c r="BI49" s="32">
        <f t="shared" si="34"/>
        <v>0</v>
      </c>
      <c r="BJ49" s="32">
        <f t="shared" si="35"/>
        <v>0</v>
      </c>
      <c r="BK49" s="32">
        <f t="shared" si="36"/>
        <v>0</v>
      </c>
      <c r="BL49" s="32">
        <f t="shared" si="37"/>
        <v>0</v>
      </c>
      <c r="BM49" s="32">
        <f t="shared" si="38"/>
        <v>0</v>
      </c>
      <c r="BN49" s="32">
        <f t="shared" si="39"/>
        <v>0</v>
      </c>
      <c r="BO49" s="32">
        <f t="shared" si="40"/>
        <v>0</v>
      </c>
      <c r="BP49" s="32">
        <f t="shared" si="41"/>
        <v>0</v>
      </c>
      <c r="BQ49" s="32">
        <f t="shared" si="42"/>
        <v>0</v>
      </c>
      <c r="BR49" s="32">
        <f t="shared" si="43"/>
        <v>0</v>
      </c>
      <c r="BS49" s="32">
        <f t="shared" si="44"/>
        <v>2864.9985186038657</v>
      </c>
      <c r="BT49" s="32">
        <f t="shared" si="45"/>
        <v>2864.9985186038657</v>
      </c>
      <c r="BU49" s="32">
        <f t="shared" si="46"/>
        <v>2003.7965882778085</v>
      </c>
      <c r="BV49" s="32">
        <f t="shared" si="47"/>
        <v>254.16109295655178</v>
      </c>
      <c r="BW49" s="32">
        <f t="shared" si="48"/>
        <v>1369.5241162391612</v>
      </c>
      <c r="BX49" s="32">
        <f t="shared" si="49"/>
        <v>2188.2260929154022</v>
      </c>
      <c r="BY49" s="32">
        <f t="shared" si="50"/>
        <v>380.1446278146268</v>
      </c>
      <c r="BZ49" s="32">
        <f t="shared" si="51"/>
        <v>1374.2227138096728</v>
      </c>
      <c r="CA49" s="32">
        <f t="shared" si="52"/>
        <v>2386.2547905213037</v>
      </c>
      <c r="CB49" s="32">
        <f t="shared" si="53"/>
        <v>510.8267602432129</v>
      </c>
      <c r="CC49" s="32">
        <f t="shared" si="54"/>
        <v>1221.7283926594528</v>
      </c>
      <c r="CD49" s="32">
        <f t="shared" si="55"/>
        <v>2233.7604693710832</v>
      </c>
      <c r="CE49" s="32">
        <f t="shared" si="56"/>
        <v>322.38625767957683</v>
      </c>
      <c r="CF49" s="32">
        <f t="shared" si="57"/>
        <v>3898.1336087786858</v>
      </c>
      <c r="CG49" s="32">
        <f t="shared" si="58"/>
        <v>2172.1057012507245</v>
      </c>
      <c r="CH49" s="32">
        <f t="shared" si="59"/>
        <v>0</v>
      </c>
      <c r="CI49" s="32">
        <f t="shared" si="60"/>
        <v>0</v>
      </c>
      <c r="CJ49" s="32">
        <f t="shared" si="61"/>
        <v>0</v>
      </c>
      <c r="CK49" s="32">
        <f t="shared" si="62"/>
        <v>0</v>
      </c>
      <c r="CL49" s="32">
        <f t="shared" si="63"/>
        <v>0</v>
      </c>
      <c r="CM49" s="32">
        <f t="shared" si="64"/>
        <v>0</v>
      </c>
      <c r="CN49" s="32">
        <f t="shared" si="65"/>
        <v>0</v>
      </c>
      <c r="CO49" s="32">
        <f t="shared" si="66"/>
        <v>0</v>
      </c>
      <c r="CP49" s="32">
        <f t="shared" si="67"/>
        <v>0</v>
      </c>
      <c r="CQ49" s="32">
        <f t="shared" si="68"/>
        <v>0</v>
      </c>
      <c r="CR49" s="32">
        <f t="shared" si="69"/>
        <v>0</v>
      </c>
    </row>
    <row r="50" spans="1:96" x14ac:dyDescent="0.25">
      <c r="A50">
        <v>300020991</v>
      </c>
      <c r="B50" t="s">
        <v>128</v>
      </c>
      <c r="C50" t="s">
        <v>102</v>
      </c>
      <c r="H50" t="s">
        <v>697</v>
      </c>
      <c r="I50" s="32">
        <v>0.36201524471783902</v>
      </c>
      <c r="J50" s="32"/>
      <c r="K50" s="32">
        <v>5414.3</v>
      </c>
      <c r="L50" s="32">
        <v>4542.5672907194439</v>
      </c>
      <c r="M50" s="32">
        <v>3974.9273870018724</v>
      </c>
      <c r="N50" s="32">
        <v>2839.6475795667293</v>
      </c>
      <c r="O50" s="32">
        <v>1886.823455469377</v>
      </c>
      <c r="P50" s="32">
        <v>1313.0292925916021</v>
      </c>
      <c r="Q50" s="32">
        <v>1313.0292925916024</v>
      </c>
      <c r="R50" s="32">
        <v>1313.0292925916024</v>
      </c>
      <c r="S50" s="32">
        <v>1313.0292925916026</v>
      </c>
      <c r="T50" s="32">
        <v>1313.0292925916028</v>
      </c>
      <c r="U50" s="32">
        <v>1313.0292925916031</v>
      </c>
      <c r="V50" s="32">
        <v>1313.0292925916031</v>
      </c>
      <c r="W50" s="32">
        <v>1313.0292925916031</v>
      </c>
      <c r="X50" s="32">
        <f>_xlfn.XLOOKUP(TEXT(A50,"0"),'Safety stock'!$A$2:$A$219,'Safety stock'!$B$2:$B$219,0,0)</f>
        <v>3626.3193602528313</v>
      </c>
      <c r="Y50" s="32">
        <f>_xlfn.XLOOKUP(TEXT(A50,"0"),'Safety stock'!$A$2:$A$219,'Safety stock'!$F$2:$F$219,0,0)</f>
        <v>0</v>
      </c>
      <c r="Z50" s="32">
        <f>_xlfn.XLOOKUP(TEXT(A50,"0"),'Safety stock'!$A$2:$A$219,'Safety stock'!$E$2:$E$219,0,0)</f>
        <v>1280</v>
      </c>
      <c r="AA50" s="32">
        <f>_xlfn.XLOOKUP(TEXT(A50,"0"),'Safety stock'!$A$2:$A$219,'Safety stock'!$G$2:$G$219,0,0)</f>
        <v>4266.3193602528318</v>
      </c>
      <c r="AB50" s="32">
        <f t="shared" si="1"/>
        <v>1312.7828906269663</v>
      </c>
      <c r="AC50" s="32">
        <f t="shared" si="2"/>
        <v>0</v>
      </c>
      <c r="AD50" s="32">
        <f t="shared" si="3"/>
        <v>463.37951323883397</v>
      </c>
      <c r="AE50" s="32">
        <f t="shared" si="4"/>
        <v>1544.4726472463833</v>
      </c>
      <c r="AF50" s="32">
        <f t="shared" si="5"/>
        <v>0</v>
      </c>
      <c r="AG50" s="32">
        <f t="shared" si="6"/>
        <v>0</v>
      </c>
      <c r="AH50" s="32">
        <f t="shared" si="7"/>
        <v>0</v>
      </c>
      <c r="AI50" s="32">
        <f t="shared" si="8"/>
        <v>0</v>
      </c>
      <c r="AJ50" s="32">
        <f t="shared" si="9"/>
        <v>0</v>
      </c>
      <c r="AK50" s="32">
        <f t="shared" si="10"/>
        <v>0</v>
      </c>
      <c r="AL50" s="32">
        <f t="shared" si="11"/>
        <v>0</v>
      </c>
      <c r="AM50" s="32">
        <f t="shared" si="12"/>
        <v>0</v>
      </c>
      <c r="AN50" s="32">
        <f t="shared" si="13"/>
        <v>0</v>
      </c>
      <c r="AO50" s="32">
        <f t="shared" si="14"/>
        <v>0</v>
      </c>
      <c r="AP50" s="32">
        <f t="shared" si="15"/>
        <v>0</v>
      </c>
      <c r="AQ50" s="32">
        <f t="shared" si="16"/>
        <v>0</v>
      </c>
      <c r="AR50" s="32">
        <f t="shared" si="17"/>
        <v>0</v>
      </c>
      <c r="AS50" s="32">
        <f t="shared" si="18"/>
        <v>1312.7828906269663</v>
      </c>
      <c r="AT50" s="32">
        <f t="shared" si="19"/>
        <v>1312.7828906269663</v>
      </c>
      <c r="AU50" s="32">
        <f t="shared" si="20"/>
        <v>1312.7828906269663</v>
      </c>
      <c r="AV50" s="32">
        <f t="shared" si="21"/>
        <v>1312.7828906269663</v>
      </c>
      <c r="AW50" s="32">
        <f t="shared" si="22"/>
        <v>1312.7828906269663</v>
      </c>
      <c r="AX50" s="32">
        <f t="shared" si="23"/>
        <v>1312.7828906269663</v>
      </c>
      <c r="AY50" s="32">
        <f t="shared" si="24"/>
        <v>1312.7828906269663</v>
      </c>
      <c r="AZ50" s="32">
        <f t="shared" si="25"/>
        <v>1312.7828906269663</v>
      </c>
      <c r="BA50" s="32">
        <f t="shared" si="26"/>
        <v>1312.7828906269663</v>
      </c>
      <c r="BB50" s="32">
        <f t="shared" si="27"/>
        <v>1312.7828906269663</v>
      </c>
      <c r="BC50" s="32">
        <f t="shared" si="28"/>
        <v>1312.7828906269663</v>
      </c>
      <c r="BD50" s="32">
        <f t="shared" si="29"/>
        <v>1312.7828906269663</v>
      </c>
      <c r="BE50" s="32">
        <f t="shared" si="30"/>
        <v>1312.7828906269663</v>
      </c>
      <c r="BF50" s="32">
        <f t="shared" si="31"/>
        <v>0</v>
      </c>
      <c r="BG50" s="32">
        <f t="shared" si="32"/>
        <v>0</v>
      </c>
      <c r="BH50" s="32">
        <f t="shared" si="33"/>
        <v>0</v>
      </c>
      <c r="BI50" s="32">
        <f t="shared" si="34"/>
        <v>0</v>
      </c>
      <c r="BJ50" s="32">
        <f t="shared" si="35"/>
        <v>0</v>
      </c>
      <c r="BK50" s="32">
        <f t="shared" si="36"/>
        <v>0</v>
      </c>
      <c r="BL50" s="32">
        <f t="shared" si="37"/>
        <v>0</v>
      </c>
      <c r="BM50" s="32">
        <f t="shared" si="38"/>
        <v>0</v>
      </c>
      <c r="BN50" s="32">
        <f t="shared" si="39"/>
        <v>0</v>
      </c>
      <c r="BO50" s="32">
        <f t="shared" si="40"/>
        <v>0</v>
      </c>
      <c r="BP50" s="32">
        <f t="shared" si="41"/>
        <v>0</v>
      </c>
      <c r="BQ50" s="32">
        <f t="shared" si="42"/>
        <v>0</v>
      </c>
      <c r="BR50" s="32">
        <f t="shared" si="43"/>
        <v>0</v>
      </c>
      <c r="BS50" s="32">
        <f t="shared" si="44"/>
        <v>463.37951323883397</v>
      </c>
      <c r="BT50" s="32">
        <f t="shared" si="45"/>
        <v>463.37951323883397</v>
      </c>
      <c r="BU50" s="32">
        <f t="shared" si="46"/>
        <v>463.37951323883397</v>
      </c>
      <c r="BV50" s="32">
        <f t="shared" si="47"/>
        <v>463.37951323883397</v>
      </c>
      <c r="BW50" s="32">
        <f t="shared" si="48"/>
        <v>463.37951323883397</v>
      </c>
      <c r="BX50" s="32">
        <f t="shared" si="49"/>
        <v>0.24640196463587927</v>
      </c>
      <c r="BY50" s="32">
        <f t="shared" si="50"/>
        <v>0.24640196463610664</v>
      </c>
      <c r="BZ50" s="32">
        <f t="shared" si="51"/>
        <v>0.24640196463610664</v>
      </c>
      <c r="CA50" s="32">
        <f t="shared" si="52"/>
        <v>0.24640196463633401</v>
      </c>
      <c r="CB50" s="32">
        <f t="shared" si="53"/>
        <v>0.24640196463656139</v>
      </c>
      <c r="CC50" s="32">
        <f t="shared" si="54"/>
        <v>0.24640196463678876</v>
      </c>
      <c r="CD50" s="32">
        <f t="shared" si="55"/>
        <v>0.24640196463678876</v>
      </c>
      <c r="CE50" s="32">
        <f t="shared" si="56"/>
        <v>0.24640196463678876</v>
      </c>
      <c r="CF50" s="32">
        <f t="shared" si="57"/>
        <v>3638.1375961342001</v>
      </c>
      <c r="CG50" s="32">
        <f t="shared" si="58"/>
        <v>2766.4048868536438</v>
      </c>
      <c r="CH50" s="32">
        <f t="shared" si="59"/>
        <v>2198.7649831360723</v>
      </c>
      <c r="CI50" s="32">
        <f t="shared" si="60"/>
        <v>1063.4851757009292</v>
      </c>
      <c r="CJ50" s="32">
        <f t="shared" si="61"/>
        <v>110.66105160357688</v>
      </c>
      <c r="CK50" s="32">
        <f t="shared" si="62"/>
        <v>0</v>
      </c>
      <c r="CL50" s="32">
        <f t="shared" si="63"/>
        <v>0</v>
      </c>
      <c r="CM50" s="32">
        <f t="shared" si="64"/>
        <v>0</v>
      </c>
      <c r="CN50" s="32">
        <f t="shared" si="65"/>
        <v>0</v>
      </c>
      <c r="CO50" s="32">
        <f t="shared" si="66"/>
        <v>0</v>
      </c>
      <c r="CP50" s="32">
        <f t="shared" si="67"/>
        <v>0</v>
      </c>
      <c r="CQ50" s="32">
        <f t="shared" si="68"/>
        <v>0</v>
      </c>
      <c r="CR50" s="32">
        <f t="shared" si="69"/>
        <v>0</v>
      </c>
    </row>
    <row r="51" spans="1:96" x14ac:dyDescent="0.25">
      <c r="A51">
        <v>300021025</v>
      </c>
      <c r="B51" t="s">
        <v>138</v>
      </c>
      <c r="C51" t="s">
        <v>102</v>
      </c>
      <c r="H51" t="s">
        <v>697</v>
      </c>
      <c r="I51" s="32">
        <v>10.494026845637583</v>
      </c>
      <c r="J51" s="32"/>
      <c r="K51" s="32">
        <v>4690.83</v>
      </c>
      <c r="L51" s="32">
        <v>3788.3436912751677</v>
      </c>
      <c r="M51" s="32">
        <v>3546.9810738255032</v>
      </c>
      <c r="N51" s="32">
        <v>3368.5826174496642</v>
      </c>
      <c r="O51" s="32">
        <v>3169.1961073825501</v>
      </c>
      <c r="P51" s="32">
        <v>2980.3036241610735</v>
      </c>
      <c r="Q51" s="32">
        <v>2791.4111409395969</v>
      </c>
      <c r="R51" s="32">
        <v>2592.0246308724832</v>
      </c>
      <c r="S51" s="32">
        <v>2403.1321476510066</v>
      </c>
      <c r="T51" s="32">
        <v>2203.7456375838924</v>
      </c>
      <c r="U51" s="32">
        <v>2004.3591275167782</v>
      </c>
      <c r="V51" s="32">
        <v>1815.4666442953019</v>
      </c>
      <c r="W51" s="32">
        <v>1626.5741610738253</v>
      </c>
      <c r="X51" s="32">
        <f>_xlfn.XLOOKUP(TEXT(A51,"0"),'Safety stock'!$A$2:$A$219,'Safety stock'!$B$2:$B$219,0,0)</f>
        <v>102.05947786940921</v>
      </c>
      <c r="Y51" s="32">
        <f>_xlfn.XLOOKUP(TEXT(A51,"0"),'Safety stock'!$A$2:$A$219,'Safety stock'!$F$2:$F$219,0,0)</f>
        <v>0</v>
      </c>
      <c r="Z51" s="32">
        <f>_xlfn.XLOOKUP(TEXT(A51,"0"),'Safety stock'!$A$2:$A$219,'Safety stock'!$E$2:$E$219,0,0)</f>
        <v>20.226190476190478</v>
      </c>
      <c r="AA51" s="32">
        <f>_xlfn.XLOOKUP(TEXT(A51,"0"),'Safety stock'!$A$2:$A$219,'Safety stock'!$G$2:$G$219,0,0)</f>
        <v>112.17257310750445</v>
      </c>
      <c r="AB51" s="32">
        <f t="shared" si="1"/>
        <v>1071.0149006133349</v>
      </c>
      <c r="AC51" s="32">
        <f t="shared" si="2"/>
        <v>0</v>
      </c>
      <c r="AD51" s="32">
        <f t="shared" si="3"/>
        <v>212.25418584212207</v>
      </c>
      <c r="AE51" s="32">
        <f t="shared" si="4"/>
        <v>1177.1419935343961</v>
      </c>
      <c r="AF51" s="32">
        <f t="shared" si="5"/>
        <v>0</v>
      </c>
      <c r="AG51" s="32">
        <f t="shared" si="6"/>
        <v>0</v>
      </c>
      <c r="AH51" s="32">
        <f t="shared" si="7"/>
        <v>0</v>
      </c>
      <c r="AI51" s="32">
        <f t="shared" si="8"/>
        <v>0</v>
      </c>
      <c r="AJ51" s="32">
        <f t="shared" si="9"/>
        <v>0</v>
      </c>
      <c r="AK51" s="32">
        <f t="shared" si="10"/>
        <v>0</v>
      </c>
      <c r="AL51" s="32">
        <f t="shared" si="11"/>
        <v>0</v>
      </c>
      <c r="AM51" s="32">
        <f t="shared" si="12"/>
        <v>0</v>
      </c>
      <c r="AN51" s="32">
        <f t="shared" si="13"/>
        <v>0</v>
      </c>
      <c r="AO51" s="32">
        <f t="shared" si="14"/>
        <v>0</v>
      </c>
      <c r="AP51" s="32">
        <f t="shared" si="15"/>
        <v>0</v>
      </c>
      <c r="AQ51" s="32">
        <f t="shared" si="16"/>
        <v>0</v>
      </c>
      <c r="AR51" s="32">
        <f t="shared" si="17"/>
        <v>0</v>
      </c>
      <c r="AS51" s="32">
        <f t="shared" si="18"/>
        <v>1071.0149006133349</v>
      </c>
      <c r="AT51" s="32">
        <f t="shared" si="19"/>
        <v>1071.0149006133349</v>
      </c>
      <c r="AU51" s="32">
        <f t="shared" si="20"/>
        <v>1071.0149006133349</v>
      </c>
      <c r="AV51" s="32">
        <f t="shared" si="21"/>
        <v>1071.0149006133349</v>
      </c>
      <c r="AW51" s="32">
        <f t="shared" si="22"/>
        <v>1071.0149006133349</v>
      </c>
      <c r="AX51" s="32">
        <f t="shared" si="23"/>
        <v>1071.0149006133349</v>
      </c>
      <c r="AY51" s="32">
        <f t="shared" si="24"/>
        <v>1071.0149006133349</v>
      </c>
      <c r="AZ51" s="32">
        <f t="shared" si="25"/>
        <v>1071.0149006133349</v>
      </c>
      <c r="BA51" s="32">
        <f t="shared" si="26"/>
        <v>1071.0149006133349</v>
      </c>
      <c r="BB51" s="32">
        <f t="shared" si="27"/>
        <v>1071.0149006133349</v>
      </c>
      <c r="BC51" s="32">
        <f t="shared" si="28"/>
        <v>1071.0149006133349</v>
      </c>
      <c r="BD51" s="32">
        <f t="shared" si="29"/>
        <v>1071.0149006133349</v>
      </c>
      <c r="BE51" s="32">
        <f t="shared" si="30"/>
        <v>1071.0149006133349</v>
      </c>
      <c r="BF51" s="32">
        <f t="shared" si="31"/>
        <v>0</v>
      </c>
      <c r="BG51" s="32">
        <f t="shared" si="32"/>
        <v>0</v>
      </c>
      <c r="BH51" s="32">
        <f t="shared" si="33"/>
        <v>0</v>
      </c>
      <c r="BI51" s="32">
        <f t="shared" si="34"/>
        <v>0</v>
      </c>
      <c r="BJ51" s="32">
        <f t="shared" si="35"/>
        <v>0</v>
      </c>
      <c r="BK51" s="32">
        <f t="shared" si="36"/>
        <v>0</v>
      </c>
      <c r="BL51" s="32">
        <f t="shared" si="37"/>
        <v>0</v>
      </c>
      <c r="BM51" s="32">
        <f t="shared" si="38"/>
        <v>0</v>
      </c>
      <c r="BN51" s="32">
        <f t="shared" si="39"/>
        <v>0</v>
      </c>
      <c r="BO51" s="32">
        <f t="shared" si="40"/>
        <v>0</v>
      </c>
      <c r="BP51" s="32">
        <f t="shared" si="41"/>
        <v>0</v>
      </c>
      <c r="BQ51" s="32">
        <f t="shared" si="42"/>
        <v>0</v>
      </c>
      <c r="BR51" s="32">
        <f t="shared" si="43"/>
        <v>0</v>
      </c>
      <c r="BS51" s="32">
        <f t="shared" si="44"/>
        <v>212.25418584212207</v>
      </c>
      <c r="BT51" s="32">
        <f t="shared" si="45"/>
        <v>212.25418584212207</v>
      </c>
      <c r="BU51" s="32">
        <f t="shared" si="46"/>
        <v>212.25418584212207</v>
      </c>
      <c r="BV51" s="32">
        <f t="shared" si="47"/>
        <v>212.25418584212207</v>
      </c>
      <c r="BW51" s="32">
        <f t="shared" si="48"/>
        <v>212.25418584212207</v>
      </c>
      <c r="BX51" s="32">
        <f t="shared" si="49"/>
        <v>212.25418584212207</v>
      </c>
      <c r="BY51" s="32">
        <f t="shared" si="50"/>
        <v>212.25418584212207</v>
      </c>
      <c r="BZ51" s="32">
        <f t="shared" si="51"/>
        <v>212.25418584212207</v>
      </c>
      <c r="CA51" s="32">
        <f t="shared" si="52"/>
        <v>212.25418584212207</v>
      </c>
      <c r="CB51" s="32">
        <f t="shared" si="53"/>
        <v>212.25418584212207</v>
      </c>
      <c r="CC51" s="32">
        <f t="shared" si="54"/>
        <v>212.25418584212207</v>
      </c>
      <c r="CD51" s="32">
        <f t="shared" si="55"/>
        <v>212.25418584212207</v>
      </c>
      <c r="CE51" s="32">
        <f t="shared" si="56"/>
        <v>212.25418584212207</v>
      </c>
      <c r="CF51" s="32">
        <f t="shared" si="57"/>
        <v>3407.5609135445429</v>
      </c>
      <c r="CG51" s="32">
        <f t="shared" si="58"/>
        <v>2505.0746048197107</v>
      </c>
      <c r="CH51" s="32">
        <f t="shared" si="59"/>
        <v>2263.7119873700462</v>
      </c>
      <c r="CI51" s="32">
        <f t="shared" si="60"/>
        <v>2085.3135309942072</v>
      </c>
      <c r="CJ51" s="32">
        <f t="shared" si="61"/>
        <v>1885.9270209270931</v>
      </c>
      <c r="CK51" s="32">
        <f t="shared" si="62"/>
        <v>1697.0345377056165</v>
      </c>
      <c r="CL51" s="32">
        <f t="shared" si="63"/>
        <v>1508.1420544841399</v>
      </c>
      <c r="CM51" s="32">
        <f t="shared" si="64"/>
        <v>1308.7555444170262</v>
      </c>
      <c r="CN51" s="32">
        <f t="shared" si="65"/>
        <v>1119.8630611955496</v>
      </c>
      <c r="CO51" s="32">
        <f t="shared" si="66"/>
        <v>920.4765511284354</v>
      </c>
      <c r="CP51" s="32">
        <f t="shared" si="67"/>
        <v>721.09004106132124</v>
      </c>
      <c r="CQ51" s="32">
        <f t="shared" si="68"/>
        <v>532.19755783984488</v>
      </c>
      <c r="CR51" s="32">
        <f t="shared" si="69"/>
        <v>343.30507461836828</v>
      </c>
    </row>
    <row r="52" spans="1:96" x14ac:dyDescent="0.25">
      <c r="A52">
        <v>600003808</v>
      </c>
      <c r="B52" t="s">
        <v>242</v>
      </c>
      <c r="C52" t="s">
        <v>227</v>
      </c>
      <c r="D52" t="s">
        <v>38</v>
      </c>
      <c r="E52" t="s">
        <v>237</v>
      </c>
      <c r="F52" t="s">
        <v>238</v>
      </c>
      <c r="G52" t="s">
        <v>236</v>
      </c>
      <c r="H52" t="s">
        <v>697</v>
      </c>
      <c r="I52" s="32">
        <v>261</v>
      </c>
      <c r="J52" s="32"/>
      <c r="K52" s="32">
        <v>3393</v>
      </c>
      <c r="L52" s="32">
        <v>3393</v>
      </c>
      <c r="M52" s="32">
        <v>3393</v>
      </c>
      <c r="N52" s="32">
        <v>3393</v>
      </c>
      <c r="O52" s="32">
        <v>3393</v>
      </c>
      <c r="P52" s="32">
        <v>3393</v>
      </c>
      <c r="Q52" s="32">
        <v>3393</v>
      </c>
      <c r="R52" s="32">
        <v>3393</v>
      </c>
      <c r="S52" s="32">
        <v>3393</v>
      </c>
      <c r="T52" s="32">
        <v>3393</v>
      </c>
      <c r="U52" s="32">
        <v>3393</v>
      </c>
      <c r="V52" s="32">
        <v>3393</v>
      </c>
      <c r="W52" s="32">
        <v>3393</v>
      </c>
      <c r="X52" s="32">
        <f>_xlfn.XLOOKUP(TEXT(A52,"0"),'Safety stock'!$A$2:$A$219,'Safety stock'!$B$2:$B$219,0,0)</f>
        <v>0</v>
      </c>
      <c r="Y52" s="32">
        <f>_xlfn.XLOOKUP(TEXT(A52,"0"),'Safety stock'!$A$2:$A$219,'Safety stock'!$F$2:$F$219,0,0)</f>
        <v>0</v>
      </c>
      <c r="Z52" s="32">
        <f>_xlfn.XLOOKUP(TEXT(A52,"0"),'Safety stock'!$A$2:$A$219,'Safety stock'!$E$2:$E$219,0,0)</f>
        <v>0</v>
      </c>
      <c r="AA52" s="32">
        <f>_xlfn.XLOOKUP(TEXT(A52,"0"),'Safety stock'!$A$2:$A$219,'Safety stock'!$G$2:$G$219,0,0)</f>
        <v>0</v>
      </c>
      <c r="AB52" s="32">
        <f t="shared" si="1"/>
        <v>0</v>
      </c>
      <c r="AC52" s="32">
        <f t="shared" si="2"/>
        <v>0</v>
      </c>
      <c r="AD52" s="32">
        <f t="shared" si="3"/>
        <v>0</v>
      </c>
      <c r="AE52" s="32">
        <f t="shared" si="4"/>
        <v>0</v>
      </c>
      <c r="AF52" s="32">
        <f t="shared" si="5"/>
        <v>0</v>
      </c>
      <c r="AG52" s="32">
        <f t="shared" si="6"/>
        <v>0</v>
      </c>
      <c r="AH52" s="32">
        <f t="shared" si="7"/>
        <v>0</v>
      </c>
      <c r="AI52" s="32">
        <f t="shared" si="8"/>
        <v>0</v>
      </c>
      <c r="AJ52" s="32">
        <f t="shared" si="9"/>
        <v>0</v>
      </c>
      <c r="AK52" s="32">
        <f t="shared" si="10"/>
        <v>0</v>
      </c>
      <c r="AL52" s="32">
        <f t="shared" si="11"/>
        <v>0</v>
      </c>
      <c r="AM52" s="32">
        <f t="shared" si="12"/>
        <v>0</v>
      </c>
      <c r="AN52" s="32">
        <f t="shared" si="13"/>
        <v>0</v>
      </c>
      <c r="AO52" s="32">
        <f t="shared" si="14"/>
        <v>0</v>
      </c>
      <c r="AP52" s="32">
        <f t="shared" si="15"/>
        <v>0</v>
      </c>
      <c r="AQ52" s="32">
        <f t="shared" si="16"/>
        <v>0</v>
      </c>
      <c r="AR52" s="32">
        <f t="shared" si="17"/>
        <v>0</v>
      </c>
      <c r="AS52" s="32">
        <f t="shared" si="18"/>
        <v>0</v>
      </c>
      <c r="AT52" s="32">
        <f t="shared" si="19"/>
        <v>0</v>
      </c>
      <c r="AU52" s="32">
        <f t="shared" si="20"/>
        <v>0</v>
      </c>
      <c r="AV52" s="32">
        <f t="shared" si="21"/>
        <v>0</v>
      </c>
      <c r="AW52" s="32">
        <f t="shared" si="22"/>
        <v>0</v>
      </c>
      <c r="AX52" s="32">
        <f t="shared" si="23"/>
        <v>0</v>
      </c>
      <c r="AY52" s="32">
        <f t="shared" si="24"/>
        <v>0</v>
      </c>
      <c r="AZ52" s="32">
        <f t="shared" si="25"/>
        <v>0</v>
      </c>
      <c r="BA52" s="32">
        <f t="shared" si="26"/>
        <v>0</v>
      </c>
      <c r="BB52" s="32">
        <f t="shared" si="27"/>
        <v>0</v>
      </c>
      <c r="BC52" s="32">
        <f t="shared" si="28"/>
        <v>0</v>
      </c>
      <c r="BD52" s="32">
        <f t="shared" si="29"/>
        <v>0</v>
      </c>
      <c r="BE52" s="32">
        <f t="shared" si="30"/>
        <v>0</v>
      </c>
      <c r="BF52" s="32">
        <f t="shared" si="31"/>
        <v>0</v>
      </c>
      <c r="BG52" s="32">
        <f t="shared" si="32"/>
        <v>0</v>
      </c>
      <c r="BH52" s="32">
        <f t="shared" si="33"/>
        <v>0</v>
      </c>
      <c r="BI52" s="32">
        <f t="shared" si="34"/>
        <v>0</v>
      </c>
      <c r="BJ52" s="32">
        <f t="shared" si="35"/>
        <v>0</v>
      </c>
      <c r="BK52" s="32">
        <f t="shared" si="36"/>
        <v>0</v>
      </c>
      <c r="BL52" s="32">
        <f t="shared" si="37"/>
        <v>0</v>
      </c>
      <c r="BM52" s="32">
        <f t="shared" si="38"/>
        <v>0</v>
      </c>
      <c r="BN52" s="32">
        <f t="shared" si="39"/>
        <v>0</v>
      </c>
      <c r="BO52" s="32">
        <f t="shared" si="40"/>
        <v>0</v>
      </c>
      <c r="BP52" s="32">
        <f t="shared" si="41"/>
        <v>0</v>
      </c>
      <c r="BQ52" s="32">
        <f t="shared" si="42"/>
        <v>0</v>
      </c>
      <c r="BR52" s="32">
        <f t="shared" si="43"/>
        <v>0</v>
      </c>
      <c r="BS52" s="32">
        <f t="shared" si="44"/>
        <v>0</v>
      </c>
      <c r="BT52" s="32">
        <f t="shared" si="45"/>
        <v>0</v>
      </c>
      <c r="BU52" s="32">
        <f t="shared" si="46"/>
        <v>0</v>
      </c>
      <c r="BV52" s="32">
        <f t="shared" si="47"/>
        <v>0</v>
      </c>
      <c r="BW52" s="32">
        <f t="shared" si="48"/>
        <v>0</v>
      </c>
      <c r="BX52" s="32">
        <f t="shared" si="49"/>
        <v>0</v>
      </c>
      <c r="BY52" s="32">
        <f t="shared" si="50"/>
        <v>0</v>
      </c>
      <c r="BZ52" s="32">
        <f t="shared" si="51"/>
        <v>0</v>
      </c>
      <c r="CA52" s="32">
        <f t="shared" si="52"/>
        <v>0</v>
      </c>
      <c r="CB52" s="32">
        <f t="shared" si="53"/>
        <v>0</v>
      </c>
      <c r="CC52" s="32">
        <f t="shared" si="54"/>
        <v>0</v>
      </c>
      <c r="CD52" s="32">
        <f t="shared" si="55"/>
        <v>0</v>
      </c>
      <c r="CE52" s="32">
        <f t="shared" si="56"/>
        <v>0</v>
      </c>
      <c r="CF52" s="32">
        <f t="shared" si="57"/>
        <v>3393</v>
      </c>
      <c r="CG52" s="32">
        <f t="shared" si="58"/>
        <v>3393</v>
      </c>
      <c r="CH52" s="32">
        <f t="shared" si="59"/>
        <v>3393</v>
      </c>
      <c r="CI52" s="32">
        <f t="shared" si="60"/>
        <v>3393</v>
      </c>
      <c r="CJ52" s="32">
        <f t="shared" si="61"/>
        <v>3393</v>
      </c>
      <c r="CK52" s="32">
        <f t="shared" si="62"/>
        <v>3393</v>
      </c>
      <c r="CL52" s="32">
        <f t="shared" si="63"/>
        <v>3393</v>
      </c>
      <c r="CM52" s="32">
        <f t="shared" si="64"/>
        <v>3393</v>
      </c>
      <c r="CN52" s="32">
        <f t="shared" si="65"/>
        <v>3393</v>
      </c>
      <c r="CO52" s="32">
        <f t="shared" si="66"/>
        <v>3393</v>
      </c>
      <c r="CP52" s="32">
        <f t="shared" si="67"/>
        <v>3393</v>
      </c>
      <c r="CQ52" s="32">
        <f t="shared" si="68"/>
        <v>3393</v>
      </c>
      <c r="CR52" s="32">
        <f t="shared" si="69"/>
        <v>3393</v>
      </c>
    </row>
    <row r="53" spans="1:96" x14ac:dyDescent="0.25">
      <c r="A53">
        <v>150000486</v>
      </c>
      <c r="B53" t="s">
        <v>50</v>
      </c>
      <c r="C53" t="s">
        <v>20</v>
      </c>
      <c r="D53" t="s">
        <v>51</v>
      </c>
      <c r="H53" t="s">
        <v>697</v>
      </c>
      <c r="I53" s="32">
        <v>6.7750212404418013</v>
      </c>
      <c r="J53" s="32"/>
      <c r="K53" s="32">
        <v>3189.6800000000003</v>
      </c>
      <c r="L53" s="32">
        <v>3189.6800000000003</v>
      </c>
      <c r="M53" s="32">
        <v>3189.6800000000003</v>
      </c>
      <c r="N53" s="32">
        <v>3189.6800000000003</v>
      </c>
      <c r="O53" s="32">
        <v>3189.6800000000003</v>
      </c>
      <c r="P53" s="32">
        <v>3189.6800000000003</v>
      </c>
      <c r="Q53" s="32">
        <v>3189.6800000000003</v>
      </c>
      <c r="R53" s="32">
        <v>3189.6800000000003</v>
      </c>
      <c r="S53" s="32">
        <v>3189.6800000000003</v>
      </c>
      <c r="T53" s="32">
        <v>3189.6800000000003</v>
      </c>
      <c r="U53" s="32">
        <v>3189.6800000000003</v>
      </c>
      <c r="V53" s="32">
        <v>3189.6800000000003</v>
      </c>
      <c r="W53" s="32">
        <v>3189.6800000000003</v>
      </c>
      <c r="X53" s="32" t="str">
        <f>_xlfn.XLOOKUP(TEXT(A53,"0"),'Safety stock'!$A$2:$A$219,'Safety stock'!$B$2:$B$219,0,0)</f>
        <v/>
      </c>
      <c r="Y53" s="32">
        <f>_xlfn.XLOOKUP(TEXT(A53,"0"),'Safety stock'!$A$2:$A$219,'Safety stock'!$F$2:$F$219,0,0)</f>
        <v>0</v>
      </c>
      <c r="Z53" s="32">
        <f>_xlfn.XLOOKUP(TEXT(A53,"0"),'Safety stock'!$A$2:$A$219,'Safety stock'!$E$2:$E$219,0,0)</f>
        <v>30</v>
      </c>
      <c r="AA53" s="32">
        <f>_xlfn.XLOOKUP(TEXT(A53,"0"),'Safety stock'!$A$2:$A$219,'Safety stock'!$G$2:$G$219,0,0)</f>
        <v>0</v>
      </c>
      <c r="AB53" s="32">
        <f t="shared" si="1"/>
        <v>0</v>
      </c>
      <c r="AC53" s="32">
        <f t="shared" si="2"/>
        <v>0</v>
      </c>
      <c r="AD53" s="32">
        <f t="shared" si="3"/>
        <v>203.25063721325404</v>
      </c>
      <c r="AE53" s="32">
        <f t="shared" si="4"/>
        <v>0</v>
      </c>
      <c r="AF53" s="32">
        <f t="shared" si="5"/>
        <v>0</v>
      </c>
      <c r="AG53" s="32">
        <f t="shared" si="6"/>
        <v>0</v>
      </c>
      <c r="AH53" s="32">
        <f t="shared" si="7"/>
        <v>0</v>
      </c>
      <c r="AI53" s="32">
        <f t="shared" si="8"/>
        <v>0</v>
      </c>
      <c r="AJ53" s="32">
        <f t="shared" si="9"/>
        <v>0</v>
      </c>
      <c r="AK53" s="32">
        <f t="shared" si="10"/>
        <v>0</v>
      </c>
      <c r="AL53" s="32">
        <f t="shared" si="11"/>
        <v>0</v>
      </c>
      <c r="AM53" s="32">
        <f t="shared" si="12"/>
        <v>0</v>
      </c>
      <c r="AN53" s="32">
        <f t="shared" si="13"/>
        <v>0</v>
      </c>
      <c r="AO53" s="32">
        <f t="shared" si="14"/>
        <v>0</v>
      </c>
      <c r="AP53" s="32">
        <f t="shared" si="15"/>
        <v>0</v>
      </c>
      <c r="AQ53" s="32">
        <f t="shared" si="16"/>
        <v>0</v>
      </c>
      <c r="AR53" s="32">
        <f t="shared" si="17"/>
        <v>0</v>
      </c>
      <c r="AS53" s="32">
        <f t="shared" si="18"/>
        <v>0</v>
      </c>
      <c r="AT53" s="32">
        <f t="shared" si="19"/>
        <v>0</v>
      </c>
      <c r="AU53" s="32">
        <f t="shared" si="20"/>
        <v>0</v>
      </c>
      <c r="AV53" s="32">
        <f t="shared" si="21"/>
        <v>0</v>
      </c>
      <c r="AW53" s="32">
        <f t="shared" si="22"/>
        <v>0</v>
      </c>
      <c r="AX53" s="32">
        <f t="shared" si="23"/>
        <v>0</v>
      </c>
      <c r="AY53" s="32">
        <f t="shared" si="24"/>
        <v>0</v>
      </c>
      <c r="AZ53" s="32">
        <f t="shared" si="25"/>
        <v>0</v>
      </c>
      <c r="BA53" s="32">
        <f t="shared" si="26"/>
        <v>0</v>
      </c>
      <c r="BB53" s="32">
        <f t="shared" si="27"/>
        <v>0</v>
      </c>
      <c r="BC53" s="32">
        <f t="shared" si="28"/>
        <v>0</v>
      </c>
      <c r="BD53" s="32">
        <f t="shared" si="29"/>
        <v>0</v>
      </c>
      <c r="BE53" s="32">
        <f t="shared" si="30"/>
        <v>0</v>
      </c>
      <c r="BF53" s="32">
        <f t="shared" si="31"/>
        <v>0</v>
      </c>
      <c r="BG53" s="32">
        <f t="shared" si="32"/>
        <v>0</v>
      </c>
      <c r="BH53" s="32">
        <f t="shared" si="33"/>
        <v>0</v>
      </c>
      <c r="BI53" s="32">
        <f t="shared" si="34"/>
        <v>0</v>
      </c>
      <c r="BJ53" s="32">
        <f t="shared" si="35"/>
        <v>0</v>
      </c>
      <c r="BK53" s="32">
        <f t="shared" si="36"/>
        <v>0</v>
      </c>
      <c r="BL53" s="32">
        <f t="shared" si="37"/>
        <v>0</v>
      </c>
      <c r="BM53" s="32">
        <f t="shared" si="38"/>
        <v>0</v>
      </c>
      <c r="BN53" s="32">
        <f t="shared" si="39"/>
        <v>0</v>
      </c>
      <c r="BO53" s="32">
        <f t="shared" si="40"/>
        <v>0</v>
      </c>
      <c r="BP53" s="32">
        <f t="shared" si="41"/>
        <v>0</v>
      </c>
      <c r="BQ53" s="32">
        <f t="shared" si="42"/>
        <v>0</v>
      </c>
      <c r="BR53" s="32">
        <f t="shared" si="43"/>
        <v>0</v>
      </c>
      <c r="BS53" s="32">
        <f t="shared" si="44"/>
        <v>203.25063721325404</v>
      </c>
      <c r="BT53" s="32">
        <f t="shared" si="45"/>
        <v>203.25063721325404</v>
      </c>
      <c r="BU53" s="32">
        <f t="shared" si="46"/>
        <v>203.25063721325404</v>
      </c>
      <c r="BV53" s="32">
        <f t="shared" si="47"/>
        <v>203.25063721325404</v>
      </c>
      <c r="BW53" s="32">
        <f t="shared" si="48"/>
        <v>203.25063721325404</v>
      </c>
      <c r="BX53" s="32">
        <f t="shared" si="49"/>
        <v>203.25063721325404</v>
      </c>
      <c r="BY53" s="32">
        <f t="shared" si="50"/>
        <v>203.25063721325404</v>
      </c>
      <c r="BZ53" s="32">
        <f t="shared" si="51"/>
        <v>203.25063721325404</v>
      </c>
      <c r="CA53" s="32">
        <f t="shared" si="52"/>
        <v>203.25063721325404</v>
      </c>
      <c r="CB53" s="32">
        <f t="shared" si="53"/>
        <v>203.25063721325404</v>
      </c>
      <c r="CC53" s="32">
        <f t="shared" si="54"/>
        <v>203.25063721325404</v>
      </c>
      <c r="CD53" s="32">
        <f t="shared" si="55"/>
        <v>203.25063721325404</v>
      </c>
      <c r="CE53" s="32">
        <f t="shared" si="56"/>
        <v>203.25063721325404</v>
      </c>
      <c r="CF53" s="32">
        <f t="shared" si="57"/>
        <v>2986.4293627867464</v>
      </c>
      <c r="CG53" s="32">
        <f t="shared" si="58"/>
        <v>2986.4293627867464</v>
      </c>
      <c r="CH53" s="32">
        <f t="shared" si="59"/>
        <v>2986.4293627867464</v>
      </c>
      <c r="CI53" s="32">
        <f t="shared" si="60"/>
        <v>2986.4293627867464</v>
      </c>
      <c r="CJ53" s="32">
        <f t="shared" si="61"/>
        <v>2986.4293627867464</v>
      </c>
      <c r="CK53" s="32">
        <f t="shared" si="62"/>
        <v>2986.4293627867464</v>
      </c>
      <c r="CL53" s="32">
        <f t="shared" si="63"/>
        <v>2986.4293627867464</v>
      </c>
      <c r="CM53" s="32">
        <f t="shared" si="64"/>
        <v>2986.4293627867464</v>
      </c>
      <c r="CN53" s="32">
        <f t="shared" si="65"/>
        <v>2986.4293627867464</v>
      </c>
      <c r="CO53" s="32">
        <f t="shared" si="66"/>
        <v>2986.4293627867464</v>
      </c>
      <c r="CP53" s="32">
        <f t="shared" si="67"/>
        <v>2986.4293627867464</v>
      </c>
      <c r="CQ53" s="32">
        <f t="shared" si="68"/>
        <v>2986.4293627867464</v>
      </c>
      <c r="CR53" s="32">
        <f t="shared" si="69"/>
        <v>2986.4293627867464</v>
      </c>
    </row>
    <row r="54" spans="1:96" x14ac:dyDescent="0.25">
      <c r="A54">
        <v>600004749</v>
      </c>
      <c r="B54" t="s">
        <v>364</v>
      </c>
      <c r="C54" t="s">
        <v>227</v>
      </c>
      <c r="D54" t="s">
        <v>21</v>
      </c>
      <c r="E54" t="s">
        <v>328</v>
      </c>
      <c r="F54" t="s">
        <v>356</v>
      </c>
      <c r="G54" t="s">
        <v>355</v>
      </c>
      <c r="H54" t="s">
        <v>697</v>
      </c>
      <c r="I54" s="32">
        <v>774.62</v>
      </c>
      <c r="J54" s="32"/>
      <c r="K54" s="32">
        <v>3485.79</v>
      </c>
      <c r="L54" s="32">
        <v>152.06988730747617</v>
      </c>
      <c r="M54" s="32">
        <v>262.7359624647317</v>
      </c>
      <c r="N54" s="32">
        <v>373.40203762198718</v>
      </c>
      <c r="O54" s="32">
        <v>484.06811277924271</v>
      </c>
      <c r="P54" s="32">
        <v>594.73418793649819</v>
      </c>
      <c r="Q54" s="32">
        <v>705.40026309375378</v>
      </c>
      <c r="R54" s="32">
        <v>816.06633825100926</v>
      </c>
      <c r="S54" s="32">
        <v>55.284913408264764</v>
      </c>
      <c r="T54" s="32">
        <v>165.95098856552028</v>
      </c>
      <c r="U54" s="32">
        <v>276.61706372277581</v>
      </c>
      <c r="V54" s="32">
        <v>387.28313888003129</v>
      </c>
      <c r="W54" s="32">
        <v>497.94921403728682</v>
      </c>
      <c r="X54" s="32">
        <f>_xlfn.XLOOKUP(TEXT(A54,"0"),'Safety stock'!$A$2:$A$219,'Safety stock'!$B$2:$B$219,0,0)</f>
        <v>0</v>
      </c>
      <c r="Y54" s="32">
        <f>_xlfn.XLOOKUP(TEXT(A54,"0"),'Safety stock'!$A$2:$A$219,'Safety stock'!$F$2:$F$219,0,0)</f>
        <v>0</v>
      </c>
      <c r="Z54" s="32">
        <f>_xlfn.XLOOKUP(TEXT(A54,"0"),'Safety stock'!$A$2:$A$219,'Safety stock'!$E$2:$E$219,0,0)</f>
        <v>1.25</v>
      </c>
      <c r="AA54" s="32">
        <f>_xlfn.XLOOKUP(TEXT(A54,"0"),'Safety stock'!$A$2:$A$219,'Safety stock'!$G$2:$G$219,0,0)</f>
        <v>0.625</v>
      </c>
      <c r="AB54" s="32">
        <f t="shared" si="1"/>
        <v>0</v>
      </c>
      <c r="AC54" s="32">
        <f t="shared" si="2"/>
        <v>0</v>
      </c>
      <c r="AD54" s="32">
        <f t="shared" si="3"/>
        <v>968.27499999999998</v>
      </c>
      <c r="AE54" s="32">
        <f t="shared" si="4"/>
        <v>484.13749999999999</v>
      </c>
      <c r="AF54" s="32">
        <f t="shared" si="5"/>
        <v>0</v>
      </c>
      <c r="AG54" s="32">
        <f t="shared" si="6"/>
        <v>0</v>
      </c>
      <c r="AH54" s="32">
        <f t="shared" si="7"/>
        <v>0</v>
      </c>
      <c r="AI54" s="32">
        <f t="shared" si="8"/>
        <v>0</v>
      </c>
      <c r="AJ54" s="32">
        <f t="shared" si="9"/>
        <v>0</v>
      </c>
      <c r="AK54" s="32">
        <f t="shared" si="10"/>
        <v>0</v>
      </c>
      <c r="AL54" s="32">
        <f t="shared" si="11"/>
        <v>0</v>
      </c>
      <c r="AM54" s="32">
        <f t="shared" si="12"/>
        <v>0</v>
      </c>
      <c r="AN54" s="32">
        <f t="shared" si="13"/>
        <v>0</v>
      </c>
      <c r="AO54" s="32">
        <f t="shared" si="14"/>
        <v>0</v>
      </c>
      <c r="AP54" s="32">
        <f t="shared" si="15"/>
        <v>0</v>
      </c>
      <c r="AQ54" s="32">
        <f t="shared" si="16"/>
        <v>0</v>
      </c>
      <c r="AR54" s="32">
        <f t="shared" si="17"/>
        <v>0</v>
      </c>
      <c r="AS54" s="32">
        <f t="shared" si="18"/>
        <v>0</v>
      </c>
      <c r="AT54" s="32">
        <f t="shared" si="19"/>
        <v>0</v>
      </c>
      <c r="AU54" s="32">
        <f t="shared" si="20"/>
        <v>0</v>
      </c>
      <c r="AV54" s="32">
        <f t="shared" si="21"/>
        <v>0</v>
      </c>
      <c r="AW54" s="32">
        <f t="shared" si="22"/>
        <v>0</v>
      </c>
      <c r="AX54" s="32">
        <f t="shared" si="23"/>
        <v>0</v>
      </c>
      <c r="AY54" s="32">
        <f t="shared" si="24"/>
        <v>0</v>
      </c>
      <c r="AZ54" s="32">
        <f t="shared" si="25"/>
        <v>0</v>
      </c>
      <c r="BA54" s="32">
        <f t="shared" si="26"/>
        <v>0</v>
      </c>
      <c r="BB54" s="32">
        <f t="shared" si="27"/>
        <v>0</v>
      </c>
      <c r="BC54" s="32">
        <f t="shared" si="28"/>
        <v>0</v>
      </c>
      <c r="BD54" s="32">
        <f t="shared" si="29"/>
        <v>0</v>
      </c>
      <c r="BE54" s="32">
        <f t="shared" si="30"/>
        <v>0</v>
      </c>
      <c r="BF54" s="32">
        <f t="shared" si="31"/>
        <v>0</v>
      </c>
      <c r="BG54" s="32">
        <f t="shared" si="32"/>
        <v>0</v>
      </c>
      <c r="BH54" s="32">
        <f t="shared" si="33"/>
        <v>0</v>
      </c>
      <c r="BI54" s="32">
        <f t="shared" si="34"/>
        <v>0</v>
      </c>
      <c r="BJ54" s="32">
        <f t="shared" si="35"/>
        <v>0</v>
      </c>
      <c r="BK54" s="32">
        <f t="shared" si="36"/>
        <v>0</v>
      </c>
      <c r="BL54" s="32">
        <f t="shared" si="37"/>
        <v>0</v>
      </c>
      <c r="BM54" s="32">
        <f t="shared" si="38"/>
        <v>0</v>
      </c>
      <c r="BN54" s="32">
        <f t="shared" si="39"/>
        <v>0</v>
      </c>
      <c r="BO54" s="32">
        <f t="shared" si="40"/>
        <v>0</v>
      </c>
      <c r="BP54" s="32">
        <f t="shared" si="41"/>
        <v>0</v>
      </c>
      <c r="BQ54" s="32">
        <f t="shared" si="42"/>
        <v>0</v>
      </c>
      <c r="BR54" s="32">
        <f t="shared" si="43"/>
        <v>0</v>
      </c>
      <c r="BS54" s="32">
        <f t="shared" si="44"/>
        <v>968.27499999999998</v>
      </c>
      <c r="BT54" s="32">
        <f t="shared" si="45"/>
        <v>152.06988730747617</v>
      </c>
      <c r="BU54" s="32">
        <f t="shared" si="46"/>
        <v>262.7359624647317</v>
      </c>
      <c r="BV54" s="32">
        <f t="shared" si="47"/>
        <v>373.40203762198718</v>
      </c>
      <c r="BW54" s="32">
        <f t="shared" si="48"/>
        <v>484.06811277924271</v>
      </c>
      <c r="BX54" s="32">
        <f t="shared" si="49"/>
        <v>594.73418793649819</v>
      </c>
      <c r="BY54" s="32">
        <f t="shared" si="50"/>
        <v>705.40026309375378</v>
      </c>
      <c r="BZ54" s="32">
        <f t="shared" si="51"/>
        <v>816.06633825100926</v>
      </c>
      <c r="CA54" s="32">
        <f t="shared" si="52"/>
        <v>55.284913408264764</v>
      </c>
      <c r="CB54" s="32">
        <f t="shared" si="53"/>
        <v>165.95098856552028</v>
      </c>
      <c r="CC54" s="32">
        <f t="shared" si="54"/>
        <v>276.61706372277581</v>
      </c>
      <c r="CD54" s="32">
        <f t="shared" si="55"/>
        <v>387.28313888003129</v>
      </c>
      <c r="CE54" s="32">
        <f t="shared" si="56"/>
        <v>497.94921403728682</v>
      </c>
      <c r="CF54" s="32">
        <f t="shared" si="57"/>
        <v>2517.5149999999999</v>
      </c>
      <c r="CG54" s="32">
        <f t="shared" si="58"/>
        <v>0</v>
      </c>
      <c r="CH54" s="32">
        <f t="shared" si="59"/>
        <v>0</v>
      </c>
      <c r="CI54" s="32">
        <f t="shared" si="60"/>
        <v>0</v>
      </c>
      <c r="CJ54" s="32">
        <f t="shared" si="61"/>
        <v>0</v>
      </c>
      <c r="CK54" s="32">
        <f t="shared" si="62"/>
        <v>0</v>
      </c>
      <c r="CL54" s="32">
        <f t="shared" si="63"/>
        <v>0</v>
      </c>
      <c r="CM54" s="32">
        <f t="shared" si="64"/>
        <v>0</v>
      </c>
      <c r="CN54" s="32">
        <f t="shared" si="65"/>
        <v>0</v>
      </c>
      <c r="CO54" s="32">
        <f t="shared" si="66"/>
        <v>0</v>
      </c>
      <c r="CP54" s="32">
        <f t="shared" si="67"/>
        <v>0</v>
      </c>
      <c r="CQ54" s="32">
        <f t="shared" si="68"/>
        <v>0</v>
      </c>
      <c r="CR54" s="32">
        <f t="shared" si="69"/>
        <v>0</v>
      </c>
    </row>
    <row r="55" spans="1:96" x14ac:dyDescent="0.25">
      <c r="A55">
        <v>600008696</v>
      </c>
      <c r="B55" t="s">
        <v>422</v>
      </c>
      <c r="C55" t="s">
        <v>227</v>
      </c>
      <c r="D55" t="s">
        <v>21</v>
      </c>
      <c r="E55" t="s">
        <v>328</v>
      </c>
      <c r="F55" t="s">
        <v>329</v>
      </c>
      <c r="G55" t="s">
        <v>423</v>
      </c>
      <c r="H55" t="s">
        <v>697</v>
      </c>
      <c r="I55" s="32">
        <v>747.65066666666667</v>
      </c>
      <c r="J55" s="32"/>
      <c r="K55" s="32">
        <v>2803.69</v>
      </c>
      <c r="L55" s="32">
        <v>1800.0800009726856</v>
      </c>
      <c r="M55" s="32">
        <v>796.47000194537111</v>
      </c>
      <c r="N55" s="32">
        <v>727.42333625138997</v>
      </c>
      <c r="O55" s="32">
        <v>658.37667055740883</v>
      </c>
      <c r="P55" s="32">
        <v>589.33000486342769</v>
      </c>
      <c r="Q55" s="32">
        <v>520.28333916944655</v>
      </c>
      <c r="R55" s="32">
        <v>451.23667347546547</v>
      </c>
      <c r="S55" s="32">
        <v>382.19000778148438</v>
      </c>
      <c r="T55" s="32">
        <v>313.14334208750324</v>
      </c>
      <c r="U55" s="32">
        <v>244.0966763935221</v>
      </c>
      <c r="V55" s="32">
        <v>175.05001069954099</v>
      </c>
      <c r="W55" s="32">
        <v>106.00334500555986</v>
      </c>
      <c r="X55" s="32">
        <f>_xlfn.XLOOKUP(TEXT(A55,"0"),'Safety stock'!$A$2:$A$219,'Safety stock'!$B$2:$B$219,0,0)</f>
        <v>0</v>
      </c>
      <c r="Y55" s="32">
        <f>_xlfn.XLOOKUP(TEXT(A55,"0"),'Safety stock'!$A$2:$A$219,'Safety stock'!$F$2:$F$219,0,0)</f>
        <v>0</v>
      </c>
      <c r="Z55" s="32">
        <f>_xlfn.XLOOKUP(TEXT(A55,"0"),'Safety stock'!$A$2:$A$219,'Safety stock'!$E$2:$E$219,0,0)</f>
        <v>0.41666666666666669</v>
      </c>
      <c r="AA55" s="32">
        <f>_xlfn.XLOOKUP(TEXT(A55,"0"),'Safety stock'!$A$2:$A$219,'Safety stock'!$G$2:$G$219,0,0)</f>
        <v>0.20833333333333334</v>
      </c>
      <c r="AB55" s="32">
        <f t="shared" si="1"/>
        <v>0</v>
      </c>
      <c r="AC55" s="32">
        <f t="shared" si="2"/>
        <v>0</v>
      </c>
      <c r="AD55" s="32">
        <f t="shared" si="3"/>
        <v>311.52111111111111</v>
      </c>
      <c r="AE55" s="32">
        <f t="shared" si="4"/>
        <v>155.76055555555556</v>
      </c>
      <c r="AF55" s="32">
        <f t="shared" si="5"/>
        <v>0</v>
      </c>
      <c r="AG55" s="32">
        <f t="shared" si="6"/>
        <v>0</v>
      </c>
      <c r="AH55" s="32">
        <f t="shared" si="7"/>
        <v>0</v>
      </c>
      <c r="AI55" s="32">
        <f t="shared" si="8"/>
        <v>0</v>
      </c>
      <c r="AJ55" s="32">
        <f t="shared" si="9"/>
        <v>0</v>
      </c>
      <c r="AK55" s="32">
        <f t="shared" si="10"/>
        <v>0</v>
      </c>
      <c r="AL55" s="32">
        <f t="shared" si="11"/>
        <v>0</v>
      </c>
      <c r="AM55" s="32">
        <f t="shared" si="12"/>
        <v>0</v>
      </c>
      <c r="AN55" s="32">
        <f t="shared" si="13"/>
        <v>0</v>
      </c>
      <c r="AO55" s="32">
        <f t="shared" si="14"/>
        <v>0</v>
      </c>
      <c r="AP55" s="32">
        <f t="shared" si="15"/>
        <v>0</v>
      </c>
      <c r="AQ55" s="32">
        <f t="shared" si="16"/>
        <v>0</v>
      </c>
      <c r="AR55" s="32">
        <f t="shared" si="17"/>
        <v>0</v>
      </c>
      <c r="AS55" s="32">
        <f t="shared" si="18"/>
        <v>0</v>
      </c>
      <c r="AT55" s="32">
        <f t="shared" si="19"/>
        <v>0</v>
      </c>
      <c r="AU55" s="32">
        <f t="shared" si="20"/>
        <v>0</v>
      </c>
      <c r="AV55" s="32">
        <f t="shared" si="21"/>
        <v>0</v>
      </c>
      <c r="AW55" s="32">
        <f t="shared" si="22"/>
        <v>0</v>
      </c>
      <c r="AX55" s="32">
        <f t="shared" si="23"/>
        <v>0</v>
      </c>
      <c r="AY55" s="32">
        <f t="shared" si="24"/>
        <v>0</v>
      </c>
      <c r="AZ55" s="32">
        <f t="shared" si="25"/>
        <v>0</v>
      </c>
      <c r="BA55" s="32">
        <f t="shared" si="26"/>
        <v>0</v>
      </c>
      <c r="BB55" s="32">
        <f t="shared" si="27"/>
        <v>0</v>
      </c>
      <c r="BC55" s="32">
        <f t="shared" si="28"/>
        <v>0</v>
      </c>
      <c r="BD55" s="32">
        <f t="shared" si="29"/>
        <v>0</v>
      </c>
      <c r="BE55" s="32">
        <f t="shared" si="30"/>
        <v>0</v>
      </c>
      <c r="BF55" s="32">
        <f t="shared" si="31"/>
        <v>0</v>
      </c>
      <c r="BG55" s="32">
        <f t="shared" si="32"/>
        <v>0</v>
      </c>
      <c r="BH55" s="32">
        <f t="shared" si="33"/>
        <v>0</v>
      </c>
      <c r="BI55" s="32">
        <f t="shared" si="34"/>
        <v>0</v>
      </c>
      <c r="BJ55" s="32">
        <f t="shared" si="35"/>
        <v>0</v>
      </c>
      <c r="BK55" s="32">
        <f t="shared" si="36"/>
        <v>0</v>
      </c>
      <c r="BL55" s="32">
        <f t="shared" si="37"/>
        <v>0</v>
      </c>
      <c r="BM55" s="32">
        <f t="shared" si="38"/>
        <v>0</v>
      </c>
      <c r="BN55" s="32">
        <f t="shared" si="39"/>
        <v>0</v>
      </c>
      <c r="BO55" s="32">
        <f t="shared" si="40"/>
        <v>0</v>
      </c>
      <c r="BP55" s="32">
        <f t="shared" si="41"/>
        <v>0</v>
      </c>
      <c r="BQ55" s="32">
        <f t="shared" si="42"/>
        <v>0</v>
      </c>
      <c r="BR55" s="32">
        <f t="shared" si="43"/>
        <v>0</v>
      </c>
      <c r="BS55" s="32">
        <f t="shared" si="44"/>
        <v>311.52111111111111</v>
      </c>
      <c r="BT55" s="32">
        <f t="shared" si="45"/>
        <v>311.52111111111111</v>
      </c>
      <c r="BU55" s="32">
        <f t="shared" si="46"/>
        <v>311.52111111111111</v>
      </c>
      <c r="BV55" s="32">
        <f t="shared" si="47"/>
        <v>311.52111111111111</v>
      </c>
      <c r="BW55" s="32">
        <f t="shared" si="48"/>
        <v>311.52111111111111</v>
      </c>
      <c r="BX55" s="32">
        <f t="shared" si="49"/>
        <v>311.52111111111111</v>
      </c>
      <c r="BY55" s="32">
        <f t="shared" si="50"/>
        <v>311.52111111111111</v>
      </c>
      <c r="BZ55" s="32">
        <f t="shared" si="51"/>
        <v>311.52111111111111</v>
      </c>
      <c r="CA55" s="32">
        <f t="shared" si="52"/>
        <v>311.52111111111111</v>
      </c>
      <c r="CB55" s="32">
        <f t="shared" si="53"/>
        <v>311.52111111111111</v>
      </c>
      <c r="CC55" s="32">
        <f t="shared" si="54"/>
        <v>244.0966763935221</v>
      </c>
      <c r="CD55" s="32">
        <f t="shared" si="55"/>
        <v>175.05001069954099</v>
      </c>
      <c r="CE55" s="32">
        <f t="shared" si="56"/>
        <v>106.00334500555986</v>
      </c>
      <c r="CF55" s="32">
        <f t="shared" si="57"/>
        <v>2492.1688888888889</v>
      </c>
      <c r="CG55" s="32">
        <f t="shared" si="58"/>
        <v>1488.5588898615745</v>
      </c>
      <c r="CH55" s="32">
        <f t="shared" si="59"/>
        <v>484.94889083426</v>
      </c>
      <c r="CI55" s="32">
        <f t="shared" si="60"/>
        <v>415.90222514027886</v>
      </c>
      <c r="CJ55" s="32">
        <f t="shared" si="61"/>
        <v>346.85555944629772</v>
      </c>
      <c r="CK55" s="32">
        <f t="shared" si="62"/>
        <v>277.80889375231658</v>
      </c>
      <c r="CL55" s="32">
        <f t="shared" si="63"/>
        <v>208.76222805833544</v>
      </c>
      <c r="CM55" s="32">
        <f t="shared" si="64"/>
        <v>139.71556236435435</v>
      </c>
      <c r="CN55" s="32">
        <f t="shared" si="65"/>
        <v>70.668896670373272</v>
      </c>
      <c r="CO55" s="32">
        <f t="shared" si="66"/>
        <v>1.6222309763921317</v>
      </c>
      <c r="CP55" s="32">
        <f t="shared" si="67"/>
        <v>0</v>
      </c>
      <c r="CQ55" s="32">
        <f t="shared" si="68"/>
        <v>0</v>
      </c>
      <c r="CR55" s="32">
        <f t="shared" si="69"/>
        <v>0</v>
      </c>
    </row>
    <row r="56" spans="1:96" x14ac:dyDescent="0.25">
      <c r="A56">
        <v>600004611</v>
      </c>
      <c r="B56" t="s">
        <v>298</v>
      </c>
      <c r="C56" t="s">
        <v>227</v>
      </c>
      <c r="D56" t="s">
        <v>43</v>
      </c>
      <c r="E56" t="s">
        <v>232</v>
      </c>
      <c r="F56" t="s">
        <v>233</v>
      </c>
      <c r="G56" t="s">
        <v>294</v>
      </c>
      <c r="H56" t="s">
        <v>697</v>
      </c>
      <c r="I56" s="32">
        <v>155.85</v>
      </c>
      <c r="J56" s="32"/>
      <c r="K56" s="32">
        <v>7948.35</v>
      </c>
      <c r="L56" s="32">
        <v>4502.4325558648088</v>
      </c>
      <c r="M56" s="32">
        <v>3784.571355849368</v>
      </c>
      <c r="N56" s="32">
        <v>3884.2120581129943</v>
      </c>
      <c r="O56" s="32">
        <v>3758.0936049993797</v>
      </c>
      <c r="P56" s="32">
        <v>3828.0458477851394</v>
      </c>
      <c r="Q56" s="32">
        <v>3849.8479672831336</v>
      </c>
      <c r="R56" s="32">
        <v>3895.9595342704079</v>
      </c>
      <c r="S56" s="32">
        <v>3818.8910952295173</v>
      </c>
      <c r="T56" s="32">
        <v>3879.4804422369098</v>
      </c>
      <c r="U56" s="32">
        <v>3758.3418116923031</v>
      </c>
      <c r="V56" s="32">
        <v>3853.5205369368373</v>
      </c>
      <c r="W56" s="32">
        <v>3876.6874025624788</v>
      </c>
      <c r="X56" s="32">
        <f>_xlfn.XLOOKUP(TEXT(A56,"0"),'Safety stock'!$A$2:$A$219,'Safety stock'!$B$2:$B$219,0,0)</f>
        <v>24</v>
      </c>
      <c r="Y56" s="32">
        <f>_xlfn.XLOOKUP(TEXT(A56,"0"),'Safety stock'!$A$2:$A$219,'Safety stock'!$F$2:$F$219,0,0)</f>
        <v>0</v>
      </c>
      <c r="Z56" s="32">
        <f>_xlfn.XLOOKUP(TEXT(A56,"0"),'Safety stock'!$A$2:$A$219,'Safety stock'!$E$2:$E$219,0,0)</f>
        <v>12.333333333333334</v>
      </c>
      <c r="AA56" s="32">
        <f>_xlfn.XLOOKUP(TEXT(A56,"0"),'Safety stock'!$A$2:$A$219,'Safety stock'!$G$2:$G$219,0,0)</f>
        <v>30.166666666666668</v>
      </c>
      <c r="AB56" s="32">
        <f t="shared" si="1"/>
        <v>3740.3999999999996</v>
      </c>
      <c r="AC56" s="32">
        <f t="shared" si="2"/>
        <v>0</v>
      </c>
      <c r="AD56" s="32">
        <f t="shared" si="3"/>
        <v>1922.15</v>
      </c>
      <c r="AE56" s="32">
        <f t="shared" si="4"/>
        <v>4701.4750000000004</v>
      </c>
      <c r="AF56" s="32">
        <f t="shared" si="5"/>
        <v>0</v>
      </c>
      <c r="AG56" s="32">
        <f t="shared" si="6"/>
        <v>0</v>
      </c>
      <c r="AH56" s="32">
        <f t="shared" si="7"/>
        <v>0</v>
      </c>
      <c r="AI56" s="32">
        <f t="shared" si="8"/>
        <v>0</v>
      </c>
      <c r="AJ56" s="32">
        <f t="shared" si="9"/>
        <v>0</v>
      </c>
      <c r="AK56" s="32">
        <f t="shared" si="10"/>
        <v>0</v>
      </c>
      <c r="AL56" s="32">
        <f t="shared" si="11"/>
        <v>0</v>
      </c>
      <c r="AM56" s="32">
        <f t="shared" si="12"/>
        <v>0</v>
      </c>
      <c r="AN56" s="32">
        <f t="shared" si="13"/>
        <v>0</v>
      </c>
      <c r="AO56" s="32">
        <f t="shared" si="14"/>
        <v>0</v>
      </c>
      <c r="AP56" s="32">
        <f t="shared" si="15"/>
        <v>0</v>
      </c>
      <c r="AQ56" s="32">
        <f t="shared" si="16"/>
        <v>0</v>
      </c>
      <c r="AR56" s="32">
        <f t="shared" si="17"/>
        <v>0</v>
      </c>
      <c r="AS56" s="32">
        <f t="shared" si="18"/>
        <v>3740.3999999999996</v>
      </c>
      <c r="AT56" s="32">
        <f t="shared" si="19"/>
        <v>3740.3999999999996</v>
      </c>
      <c r="AU56" s="32">
        <f t="shared" si="20"/>
        <v>3740.3999999999996</v>
      </c>
      <c r="AV56" s="32">
        <f t="shared" si="21"/>
        <v>3740.3999999999996</v>
      </c>
      <c r="AW56" s="32">
        <f t="shared" si="22"/>
        <v>3740.3999999999996</v>
      </c>
      <c r="AX56" s="32">
        <f t="shared" si="23"/>
        <v>3740.3999999999996</v>
      </c>
      <c r="AY56" s="32">
        <f t="shared" si="24"/>
        <v>3740.3999999999996</v>
      </c>
      <c r="AZ56" s="32">
        <f t="shared" si="25"/>
        <v>3740.3999999999996</v>
      </c>
      <c r="BA56" s="32">
        <f t="shared" si="26"/>
        <v>3740.3999999999996</v>
      </c>
      <c r="BB56" s="32">
        <f t="shared" si="27"/>
        <v>3740.3999999999996</v>
      </c>
      <c r="BC56" s="32">
        <f t="shared" si="28"/>
        <v>3740.3999999999996</v>
      </c>
      <c r="BD56" s="32">
        <f t="shared" si="29"/>
        <v>3740.3999999999996</v>
      </c>
      <c r="BE56" s="32">
        <f t="shared" si="30"/>
        <v>3740.3999999999996</v>
      </c>
      <c r="BF56" s="32">
        <f t="shared" si="31"/>
        <v>0</v>
      </c>
      <c r="BG56" s="32">
        <f t="shared" si="32"/>
        <v>0</v>
      </c>
      <c r="BH56" s="32">
        <f t="shared" si="33"/>
        <v>0</v>
      </c>
      <c r="BI56" s="32">
        <f t="shared" si="34"/>
        <v>0</v>
      </c>
      <c r="BJ56" s="32">
        <f t="shared" si="35"/>
        <v>0</v>
      </c>
      <c r="BK56" s="32">
        <f t="shared" si="36"/>
        <v>0</v>
      </c>
      <c r="BL56" s="32">
        <f t="shared" si="37"/>
        <v>0</v>
      </c>
      <c r="BM56" s="32">
        <f t="shared" si="38"/>
        <v>0</v>
      </c>
      <c r="BN56" s="32">
        <f t="shared" si="39"/>
        <v>0</v>
      </c>
      <c r="BO56" s="32">
        <f t="shared" si="40"/>
        <v>0</v>
      </c>
      <c r="BP56" s="32">
        <f t="shared" si="41"/>
        <v>0</v>
      </c>
      <c r="BQ56" s="32">
        <f t="shared" si="42"/>
        <v>0</v>
      </c>
      <c r="BR56" s="32">
        <f t="shared" si="43"/>
        <v>0</v>
      </c>
      <c r="BS56" s="32">
        <f t="shared" si="44"/>
        <v>1922.15</v>
      </c>
      <c r="BT56" s="32">
        <f t="shared" si="45"/>
        <v>762.03255586480918</v>
      </c>
      <c r="BU56" s="32">
        <f t="shared" si="46"/>
        <v>44.17135584936841</v>
      </c>
      <c r="BV56" s="32">
        <f t="shared" si="47"/>
        <v>143.81205811299469</v>
      </c>
      <c r="BW56" s="32">
        <f t="shared" si="48"/>
        <v>17.693604999380113</v>
      </c>
      <c r="BX56" s="32">
        <f t="shared" si="49"/>
        <v>87.645847785139722</v>
      </c>
      <c r="BY56" s="32">
        <f t="shared" si="50"/>
        <v>109.44796728313395</v>
      </c>
      <c r="BZ56" s="32">
        <f t="shared" si="51"/>
        <v>155.55953427040822</v>
      </c>
      <c r="CA56" s="32">
        <f t="shared" si="52"/>
        <v>78.491095229517668</v>
      </c>
      <c r="CB56" s="32">
        <f t="shared" si="53"/>
        <v>139.08044223691013</v>
      </c>
      <c r="CC56" s="32">
        <f t="shared" si="54"/>
        <v>17.941811692303418</v>
      </c>
      <c r="CD56" s="32">
        <f t="shared" si="55"/>
        <v>113.12053693683765</v>
      </c>
      <c r="CE56" s="32">
        <f t="shared" si="56"/>
        <v>136.2874025624792</v>
      </c>
      <c r="CF56" s="32">
        <f t="shared" si="57"/>
        <v>2285.8000000000011</v>
      </c>
      <c r="CG56" s="32">
        <f t="shared" si="58"/>
        <v>0</v>
      </c>
      <c r="CH56" s="32">
        <f t="shared" si="59"/>
        <v>0</v>
      </c>
      <c r="CI56" s="32">
        <f t="shared" si="60"/>
        <v>0</v>
      </c>
      <c r="CJ56" s="32">
        <f t="shared" si="61"/>
        <v>0</v>
      </c>
      <c r="CK56" s="32">
        <f t="shared" si="62"/>
        <v>0</v>
      </c>
      <c r="CL56" s="32">
        <f t="shared" si="63"/>
        <v>0</v>
      </c>
      <c r="CM56" s="32">
        <f t="shared" si="64"/>
        <v>0</v>
      </c>
      <c r="CN56" s="32">
        <f t="shared" si="65"/>
        <v>0</v>
      </c>
      <c r="CO56" s="32">
        <f t="shared" si="66"/>
        <v>0</v>
      </c>
      <c r="CP56" s="32">
        <f t="shared" si="67"/>
        <v>0</v>
      </c>
      <c r="CQ56" s="32">
        <f t="shared" si="68"/>
        <v>0</v>
      </c>
      <c r="CR56" s="32">
        <f t="shared" si="69"/>
        <v>0</v>
      </c>
    </row>
    <row r="57" spans="1:96" x14ac:dyDescent="0.25">
      <c r="A57">
        <v>300020977</v>
      </c>
      <c r="B57" t="s">
        <v>106</v>
      </c>
      <c r="C57" t="s">
        <v>102</v>
      </c>
      <c r="H57" t="s">
        <v>697</v>
      </c>
      <c r="I57" s="32">
        <v>8.44</v>
      </c>
      <c r="J57" s="32"/>
      <c r="K57" s="32">
        <v>3781.12</v>
      </c>
      <c r="L57" s="32">
        <v>3409.7599999999998</v>
      </c>
      <c r="M57" s="32">
        <v>3207.2</v>
      </c>
      <c r="N57" s="32">
        <v>3004.64</v>
      </c>
      <c r="O57" s="32">
        <v>2802.08</v>
      </c>
      <c r="P57" s="32">
        <v>2599.52</v>
      </c>
      <c r="Q57" s="32">
        <v>2396.96</v>
      </c>
      <c r="R57" s="32">
        <v>2194.4</v>
      </c>
      <c r="S57" s="32">
        <v>1991.84</v>
      </c>
      <c r="T57" s="32">
        <v>1789.28</v>
      </c>
      <c r="U57" s="32">
        <v>1586.7199999999998</v>
      </c>
      <c r="V57" s="32">
        <v>1384.1599999999999</v>
      </c>
      <c r="W57" s="32">
        <v>1291.32</v>
      </c>
      <c r="X57" s="32">
        <f>_xlfn.XLOOKUP(TEXT(A57,"0"),'Safety stock'!$A$2:$A$219,'Safety stock'!$B$2:$B$219,0,0)</f>
        <v>152.44876028829538</v>
      </c>
      <c r="Y57" s="32">
        <f>_xlfn.XLOOKUP(TEXT(A57,"0"),'Safety stock'!$A$2:$A$219,'Safety stock'!$F$2:$F$219,0,0)</f>
        <v>0</v>
      </c>
      <c r="Z57" s="32">
        <f>_xlfn.XLOOKUP(TEXT(A57,"0"),'Safety stock'!$A$2:$A$219,'Safety stock'!$E$2:$E$219,0,0)</f>
        <v>32</v>
      </c>
      <c r="AA57" s="32">
        <f>_xlfn.XLOOKUP(TEXT(A57,"0"),'Safety stock'!$A$2:$A$219,'Safety stock'!$G$2:$G$219,0,0)</f>
        <v>168.44876028829538</v>
      </c>
      <c r="AB57" s="32">
        <f t="shared" si="1"/>
        <v>1286.6675368332128</v>
      </c>
      <c r="AC57" s="32">
        <f t="shared" si="2"/>
        <v>0</v>
      </c>
      <c r="AD57" s="32">
        <f t="shared" si="3"/>
        <v>270.08</v>
      </c>
      <c r="AE57" s="32">
        <f t="shared" si="4"/>
        <v>1421.7075368332128</v>
      </c>
      <c r="AF57" s="32">
        <f t="shared" si="5"/>
        <v>0</v>
      </c>
      <c r="AG57" s="32">
        <f t="shared" si="6"/>
        <v>0</v>
      </c>
      <c r="AH57" s="32">
        <f t="shared" si="7"/>
        <v>0</v>
      </c>
      <c r="AI57" s="32">
        <f t="shared" si="8"/>
        <v>0</v>
      </c>
      <c r="AJ57" s="32">
        <f t="shared" si="9"/>
        <v>0</v>
      </c>
      <c r="AK57" s="32">
        <f t="shared" si="10"/>
        <v>0</v>
      </c>
      <c r="AL57" s="32">
        <f t="shared" si="11"/>
        <v>0</v>
      </c>
      <c r="AM57" s="32">
        <f t="shared" si="12"/>
        <v>0</v>
      </c>
      <c r="AN57" s="32">
        <f t="shared" si="13"/>
        <v>0</v>
      </c>
      <c r="AO57" s="32">
        <f t="shared" si="14"/>
        <v>0</v>
      </c>
      <c r="AP57" s="32">
        <f t="shared" si="15"/>
        <v>0</v>
      </c>
      <c r="AQ57" s="32">
        <f t="shared" si="16"/>
        <v>0</v>
      </c>
      <c r="AR57" s="32">
        <f t="shared" si="17"/>
        <v>0</v>
      </c>
      <c r="AS57" s="32">
        <f t="shared" si="18"/>
        <v>1286.6675368332128</v>
      </c>
      <c r="AT57" s="32">
        <f t="shared" si="19"/>
        <v>1286.6675368332128</v>
      </c>
      <c r="AU57" s="32">
        <f t="shared" si="20"/>
        <v>1286.6675368332128</v>
      </c>
      <c r="AV57" s="32">
        <f t="shared" si="21"/>
        <v>1286.6675368332128</v>
      </c>
      <c r="AW57" s="32">
        <f t="shared" si="22"/>
        <v>1286.6675368332128</v>
      </c>
      <c r="AX57" s="32">
        <f t="shared" si="23"/>
        <v>1286.6675368332128</v>
      </c>
      <c r="AY57" s="32">
        <f t="shared" si="24"/>
        <v>1286.6675368332128</v>
      </c>
      <c r="AZ57" s="32">
        <f t="shared" si="25"/>
        <v>1286.6675368332128</v>
      </c>
      <c r="BA57" s="32">
        <f t="shared" si="26"/>
        <v>1286.6675368332128</v>
      </c>
      <c r="BB57" s="32">
        <f t="shared" si="27"/>
        <v>1286.6675368332128</v>
      </c>
      <c r="BC57" s="32">
        <f t="shared" si="28"/>
        <v>1286.6675368332128</v>
      </c>
      <c r="BD57" s="32">
        <f t="shared" si="29"/>
        <v>1286.6675368332128</v>
      </c>
      <c r="BE57" s="32">
        <f t="shared" si="30"/>
        <v>1286.6675368332128</v>
      </c>
      <c r="BF57" s="32">
        <f t="shared" si="31"/>
        <v>0</v>
      </c>
      <c r="BG57" s="32">
        <f t="shared" si="32"/>
        <v>0</v>
      </c>
      <c r="BH57" s="32">
        <f t="shared" si="33"/>
        <v>0</v>
      </c>
      <c r="BI57" s="32">
        <f t="shared" si="34"/>
        <v>0</v>
      </c>
      <c r="BJ57" s="32">
        <f t="shared" si="35"/>
        <v>0</v>
      </c>
      <c r="BK57" s="32">
        <f t="shared" si="36"/>
        <v>0</v>
      </c>
      <c r="BL57" s="32">
        <f t="shared" si="37"/>
        <v>0</v>
      </c>
      <c r="BM57" s="32">
        <f t="shared" si="38"/>
        <v>0</v>
      </c>
      <c r="BN57" s="32">
        <f t="shared" si="39"/>
        <v>0</v>
      </c>
      <c r="BO57" s="32">
        <f t="shared" si="40"/>
        <v>0</v>
      </c>
      <c r="BP57" s="32">
        <f t="shared" si="41"/>
        <v>0</v>
      </c>
      <c r="BQ57" s="32">
        <f t="shared" si="42"/>
        <v>0</v>
      </c>
      <c r="BR57" s="32">
        <f t="shared" si="43"/>
        <v>0</v>
      </c>
      <c r="BS57" s="32">
        <f t="shared" si="44"/>
        <v>270.08</v>
      </c>
      <c r="BT57" s="32">
        <f t="shared" si="45"/>
        <v>270.08</v>
      </c>
      <c r="BU57" s="32">
        <f t="shared" si="46"/>
        <v>270.08</v>
      </c>
      <c r="BV57" s="32">
        <f t="shared" si="47"/>
        <v>270.08</v>
      </c>
      <c r="BW57" s="32">
        <f t="shared" si="48"/>
        <v>270.08</v>
      </c>
      <c r="BX57" s="32">
        <f t="shared" si="49"/>
        <v>270.08</v>
      </c>
      <c r="BY57" s="32">
        <f t="shared" si="50"/>
        <v>270.08</v>
      </c>
      <c r="BZ57" s="32">
        <f t="shared" si="51"/>
        <v>270.08</v>
      </c>
      <c r="CA57" s="32">
        <f t="shared" si="52"/>
        <v>270.08</v>
      </c>
      <c r="CB57" s="32">
        <f t="shared" si="53"/>
        <v>270.08</v>
      </c>
      <c r="CC57" s="32">
        <f t="shared" si="54"/>
        <v>270.08</v>
      </c>
      <c r="CD57" s="32">
        <f t="shared" si="55"/>
        <v>97.492463166787047</v>
      </c>
      <c r="CE57" s="32">
        <f t="shared" si="56"/>
        <v>4.652463166787129</v>
      </c>
      <c r="CF57" s="32">
        <f t="shared" si="57"/>
        <v>2224.3724631667874</v>
      </c>
      <c r="CG57" s="32">
        <f t="shared" si="58"/>
        <v>1853.012463166787</v>
      </c>
      <c r="CH57" s="32">
        <f t="shared" si="59"/>
        <v>1650.4524631667871</v>
      </c>
      <c r="CI57" s="32">
        <f t="shared" si="60"/>
        <v>1447.8924631667871</v>
      </c>
      <c r="CJ57" s="32">
        <f t="shared" si="61"/>
        <v>1245.3324631667872</v>
      </c>
      <c r="CK57" s="32">
        <f t="shared" si="62"/>
        <v>1042.7724631667872</v>
      </c>
      <c r="CL57" s="32">
        <f t="shared" si="63"/>
        <v>840.2124631667873</v>
      </c>
      <c r="CM57" s="32">
        <f t="shared" si="64"/>
        <v>637.65246316678736</v>
      </c>
      <c r="CN57" s="32">
        <f t="shared" si="65"/>
        <v>435.09246316678718</v>
      </c>
      <c r="CO57" s="32">
        <f t="shared" si="66"/>
        <v>232.53246316678724</v>
      </c>
      <c r="CP57" s="32">
        <f t="shared" si="67"/>
        <v>29.972463166787065</v>
      </c>
      <c r="CQ57" s="32">
        <f t="shared" si="68"/>
        <v>0</v>
      </c>
      <c r="CR57" s="32">
        <f t="shared" si="69"/>
        <v>0</v>
      </c>
    </row>
    <row r="58" spans="1:96" x14ac:dyDescent="0.25">
      <c r="A58">
        <v>600017195</v>
      </c>
      <c r="B58" t="s">
        <v>568</v>
      </c>
      <c r="C58" t="s">
        <v>211</v>
      </c>
      <c r="D58" t="s">
        <v>62</v>
      </c>
      <c r="E58" t="s">
        <v>216</v>
      </c>
      <c r="F58" t="s">
        <v>405</v>
      </c>
      <c r="G58" t="s">
        <v>568</v>
      </c>
      <c r="H58" t="s">
        <v>697</v>
      </c>
      <c r="I58" s="32">
        <v>40.499908003679856</v>
      </c>
      <c r="J58" s="32"/>
      <c r="K58" s="32">
        <v>2201.17</v>
      </c>
      <c r="L58" s="32">
        <v>0.63328703799828279</v>
      </c>
      <c r="M58" s="32">
        <v>32.707321072443719</v>
      </c>
      <c r="N58" s="32">
        <v>26.704525978083744</v>
      </c>
      <c r="O58" s="32">
        <v>5.853443704446752</v>
      </c>
      <c r="P58" s="32">
        <v>8.9769001561635005</v>
      </c>
      <c r="Q58" s="32">
        <v>25.055346579919799</v>
      </c>
      <c r="R58" s="32">
        <v>12.410805557247572</v>
      </c>
      <c r="S58" s="32">
        <v>8.7120713841811153</v>
      </c>
      <c r="T58" s="32">
        <v>29.193533626116281</v>
      </c>
      <c r="U58" s="32">
        <v>31.984467637261996</v>
      </c>
      <c r="V58" s="32">
        <v>5.5035306759761253</v>
      </c>
      <c r="W58" s="32">
        <v>23.288513297656898</v>
      </c>
      <c r="X58" s="32">
        <f>_xlfn.XLOOKUP(TEXT(A58,"0"),'Safety stock'!$A$2:$A$219,'Safety stock'!$B$2:$B$219,0,0)</f>
        <v>0</v>
      </c>
      <c r="Y58" s="32">
        <f>_xlfn.XLOOKUP(TEXT(A58,"0"),'Safety stock'!$A$2:$A$219,'Safety stock'!$F$2:$F$219,0,0)</f>
        <v>0</v>
      </c>
      <c r="Z58" s="32">
        <f>_xlfn.XLOOKUP(TEXT(A58,"0"),'Safety stock'!$A$2:$A$219,'Safety stock'!$E$2:$E$219,0,0)</f>
        <v>0</v>
      </c>
      <c r="AA58" s="32">
        <f>_xlfn.XLOOKUP(TEXT(A58,"0"),'Safety stock'!$A$2:$A$219,'Safety stock'!$G$2:$G$219,0,0)</f>
        <v>0</v>
      </c>
      <c r="AB58" s="32">
        <f t="shared" si="1"/>
        <v>0</v>
      </c>
      <c r="AC58" s="32">
        <f t="shared" si="2"/>
        <v>0</v>
      </c>
      <c r="AD58" s="32">
        <f t="shared" si="3"/>
        <v>0</v>
      </c>
      <c r="AE58" s="32">
        <f t="shared" si="4"/>
        <v>0</v>
      </c>
      <c r="AF58" s="32">
        <f t="shared" si="5"/>
        <v>0</v>
      </c>
      <c r="AG58" s="32">
        <f t="shared" si="6"/>
        <v>0</v>
      </c>
      <c r="AH58" s="32">
        <f t="shared" si="7"/>
        <v>0</v>
      </c>
      <c r="AI58" s="32">
        <f t="shared" si="8"/>
        <v>0</v>
      </c>
      <c r="AJ58" s="32">
        <f t="shared" si="9"/>
        <v>0</v>
      </c>
      <c r="AK58" s="32">
        <f t="shared" si="10"/>
        <v>0</v>
      </c>
      <c r="AL58" s="32">
        <f t="shared" si="11"/>
        <v>0</v>
      </c>
      <c r="AM58" s="32">
        <f t="shared" si="12"/>
        <v>0</v>
      </c>
      <c r="AN58" s="32">
        <f t="shared" si="13"/>
        <v>0</v>
      </c>
      <c r="AO58" s="32">
        <f t="shared" si="14"/>
        <v>0</v>
      </c>
      <c r="AP58" s="32">
        <f t="shared" si="15"/>
        <v>0</v>
      </c>
      <c r="AQ58" s="32">
        <f t="shared" si="16"/>
        <v>0</v>
      </c>
      <c r="AR58" s="32">
        <f t="shared" si="17"/>
        <v>0</v>
      </c>
      <c r="AS58" s="32">
        <f t="shared" si="18"/>
        <v>0</v>
      </c>
      <c r="AT58" s="32">
        <f t="shared" si="19"/>
        <v>0</v>
      </c>
      <c r="AU58" s="32">
        <f t="shared" si="20"/>
        <v>0</v>
      </c>
      <c r="AV58" s="32">
        <f t="shared" si="21"/>
        <v>0</v>
      </c>
      <c r="AW58" s="32">
        <f t="shared" si="22"/>
        <v>0</v>
      </c>
      <c r="AX58" s="32">
        <f t="shared" si="23"/>
        <v>0</v>
      </c>
      <c r="AY58" s="32">
        <f t="shared" si="24"/>
        <v>0</v>
      </c>
      <c r="AZ58" s="32">
        <f t="shared" si="25"/>
        <v>0</v>
      </c>
      <c r="BA58" s="32">
        <f t="shared" si="26"/>
        <v>0</v>
      </c>
      <c r="BB58" s="32">
        <f t="shared" si="27"/>
        <v>0</v>
      </c>
      <c r="BC58" s="32">
        <f t="shared" si="28"/>
        <v>0</v>
      </c>
      <c r="BD58" s="32">
        <f t="shared" si="29"/>
        <v>0</v>
      </c>
      <c r="BE58" s="32">
        <f t="shared" si="30"/>
        <v>0</v>
      </c>
      <c r="BF58" s="32">
        <f t="shared" si="31"/>
        <v>0</v>
      </c>
      <c r="BG58" s="32">
        <f t="shared" si="32"/>
        <v>0</v>
      </c>
      <c r="BH58" s="32">
        <f t="shared" si="33"/>
        <v>0</v>
      </c>
      <c r="BI58" s="32">
        <f t="shared" si="34"/>
        <v>0</v>
      </c>
      <c r="BJ58" s="32">
        <f t="shared" si="35"/>
        <v>0</v>
      </c>
      <c r="BK58" s="32">
        <f t="shared" si="36"/>
        <v>0</v>
      </c>
      <c r="BL58" s="32">
        <f t="shared" si="37"/>
        <v>0</v>
      </c>
      <c r="BM58" s="32">
        <f t="shared" si="38"/>
        <v>0</v>
      </c>
      <c r="BN58" s="32">
        <f t="shared" si="39"/>
        <v>0</v>
      </c>
      <c r="BO58" s="32">
        <f t="shared" si="40"/>
        <v>0</v>
      </c>
      <c r="BP58" s="32">
        <f t="shared" si="41"/>
        <v>0</v>
      </c>
      <c r="BQ58" s="32">
        <f t="shared" si="42"/>
        <v>0</v>
      </c>
      <c r="BR58" s="32">
        <f t="shared" si="43"/>
        <v>0</v>
      </c>
      <c r="BS58" s="32">
        <f t="shared" si="44"/>
        <v>0</v>
      </c>
      <c r="BT58" s="32">
        <f t="shared" si="45"/>
        <v>0</v>
      </c>
      <c r="BU58" s="32">
        <f t="shared" si="46"/>
        <v>0</v>
      </c>
      <c r="BV58" s="32">
        <f t="shared" si="47"/>
        <v>0</v>
      </c>
      <c r="BW58" s="32">
        <f t="shared" si="48"/>
        <v>0</v>
      </c>
      <c r="BX58" s="32">
        <f t="shared" si="49"/>
        <v>0</v>
      </c>
      <c r="BY58" s="32">
        <f t="shared" si="50"/>
        <v>0</v>
      </c>
      <c r="BZ58" s="32">
        <f t="shared" si="51"/>
        <v>0</v>
      </c>
      <c r="CA58" s="32">
        <f t="shared" si="52"/>
        <v>0</v>
      </c>
      <c r="CB58" s="32">
        <f t="shared" si="53"/>
        <v>0</v>
      </c>
      <c r="CC58" s="32">
        <f t="shared" si="54"/>
        <v>0</v>
      </c>
      <c r="CD58" s="32">
        <f t="shared" si="55"/>
        <v>0</v>
      </c>
      <c r="CE58" s="32">
        <f t="shared" si="56"/>
        <v>0</v>
      </c>
      <c r="CF58" s="32">
        <f t="shared" si="57"/>
        <v>2201.17</v>
      </c>
      <c r="CG58" s="32">
        <f t="shared" si="58"/>
        <v>0.63328703799828279</v>
      </c>
      <c r="CH58" s="32">
        <f t="shared" si="59"/>
        <v>32.707321072443719</v>
      </c>
      <c r="CI58" s="32">
        <f t="shared" si="60"/>
        <v>26.704525978083744</v>
      </c>
      <c r="CJ58" s="32">
        <f t="shared" si="61"/>
        <v>5.853443704446752</v>
      </c>
      <c r="CK58" s="32">
        <f t="shared" si="62"/>
        <v>8.9769001561635005</v>
      </c>
      <c r="CL58" s="32">
        <f t="shared" si="63"/>
        <v>25.055346579919799</v>
      </c>
      <c r="CM58" s="32">
        <f t="shared" si="64"/>
        <v>12.410805557247572</v>
      </c>
      <c r="CN58" s="32">
        <f t="shared" si="65"/>
        <v>8.7120713841811153</v>
      </c>
      <c r="CO58" s="32">
        <f t="shared" si="66"/>
        <v>29.193533626116281</v>
      </c>
      <c r="CP58" s="32">
        <f t="shared" si="67"/>
        <v>31.984467637261996</v>
      </c>
      <c r="CQ58" s="32">
        <f t="shared" si="68"/>
        <v>5.5035306759761253</v>
      </c>
      <c r="CR58" s="32">
        <f t="shared" si="69"/>
        <v>23.288513297656898</v>
      </c>
    </row>
    <row r="59" spans="1:96" x14ac:dyDescent="0.25">
      <c r="A59">
        <v>600004694</v>
      </c>
      <c r="B59" t="s">
        <v>313</v>
      </c>
      <c r="C59" t="s">
        <v>227</v>
      </c>
      <c r="D59" t="s">
        <v>309</v>
      </c>
      <c r="E59" t="s">
        <v>310</v>
      </c>
      <c r="F59" t="s">
        <v>311</v>
      </c>
      <c r="G59" t="s">
        <v>308</v>
      </c>
      <c r="H59" t="s">
        <v>697</v>
      </c>
      <c r="I59" s="32">
        <v>474.96071428571435</v>
      </c>
      <c r="J59" s="32"/>
      <c r="K59" s="32">
        <v>2659.78</v>
      </c>
      <c r="L59" s="32">
        <v>945.06058559093731</v>
      </c>
      <c r="M59" s="32">
        <v>324.35686088479321</v>
      </c>
      <c r="N59" s="32">
        <v>381.56849108151999</v>
      </c>
      <c r="O59" s="32">
        <v>329.81021098800221</v>
      </c>
      <c r="P59" s="32">
        <v>415.36924361438616</v>
      </c>
      <c r="Q59" s="32">
        <v>363.61096352086838</v>
      </c>
      <c r="R59" s="32">
        <v>656.07800627197219</v>
      </c>
      <c r="S59" s="32">
        <v>283.600049023076</v>
      </c>
      <c r="T59" s="32">
        <v>624.84953667946206</v>
      </c>
      <c r="U59" s="32">
        <v>252.37157943056582</v>
      </c>
      <c r="V59" s="32">
        <v>544.83862218166962</v>
      </c>
      <c r="W59" s="32">
        <v>172.36066493277343</v>
      </c>
      <c r="X59" s="32">
        <f>_xlfn.XLOOKUP(TEXT(A59,"0"),'Safety stock'!$A$2:$A$219,'Safety stock'!$B$2:$B$219,0,0)</f>
        <v>0</v>
      </c>
      <c r="Y59" s="32">
        <f>_xlfn.XLOOKUP(TEXT(A59,"0"),'Safety stock'!$A$2:$A$219,'Safety stock'!$F$2:$F$219,0,0)</f>
        <v>0</v>
      </c>
      <c r="Z59" s="32">
        <f>_xlfn.XLOOKUP(TEXT(A59,"0"),'Safety stock'!$A$2:$A$219,'Safety stock'!$E$2:$E$219,0,0)</f>
        <v>1.0833333333333333</v>
      </c>
      <c r="AA59" s="32">
        <f>_xlfn.XLOOKUP(TEXT(A59,"0"),'Safety stock'!$A$2:$A$219,'Safety stock'!$G$2:$G$219,0,0)</f>
        <v>0.54166666666666663</v>
      </c>
      <c r="AB59" s="32">
        <f t="shared" si="1"/>
        <v>0</v>
      </c>
      <c r="AC59" s="32">
        <f t="shared" si="2"/>
        <v>0</v>
      </c>
      <c r="AD59" s="32">
        <f t="shared" si="3"/>
        <v>514.54077380952378</v>
      </c>
      <c r="AE59" s="32">
        <f t="shared" si="4"/>
        <v>257.27038690476189</v>
      </c>
      <c r="AF59" s="32">
        <f t="shared" si="5"/>
        <v>0</v>
      </c>
      <c r="AG59" s="32">
        <f t="shared" si="6"/>
        <v>0</v>
      </c>
      <c r="AH59" s="32">
        <f t="shared" si="7"/>
        <v>0</v>
      </c>
      <c r="AI59" s="32">
        <f t="shared" si="8"/>
        <v>0</v>
      </c>
      <c r="AJ59" s="32">
        <f t="shared" si="9"/>
        <v>0</v>
      </c>
      <c r="AK59" s="32">
        <f t="shared" si="10"/>
        <v>0</v>
      </c>
      <c r="AL59" s="32">
        <f t="shared" si="11"/>
        <v>0</v>
      </c>
      <c r="AM59" s="32">
        <f t="shared" si="12"/>
        <v>0</v>
      </c>
      <c r="AN59" s="32">
        <f t="shared" si="13"/>
        <v>0</v>
      </c>
      <c r="AO59" s="32">
        <f t="shared" si="14"/>
        <v>0</v>
      </c>
      <c r="AP59" s="32">
        <f t="shared" si="15"/>
        <v>0</v>
      </c>
      <c r="AQ59" s="32">
        <f t="shared" si="16"/>
        <v>0</v>
      </c>
      <c r="AR59" s="32">
        <f t="shared" si="17"/>
        <v>0</v>
      </c>
      <c r="AS59" s="32">
        <f t="shared" si="18"/>
        <v>0</v>
      </c>
      <c r="AT59" s="32">
        <f t="shared" si="19"/>
        <v>0</v>
      </c>
      <c r="AU59" s="32">
        <f t="shared" si="20"/>
        <v>0</v>
      </c>
      <c r="AV59" s="32">
        <f t="shared" si="21"/>
        <v>0</v>
      </c>
      <c r="AW59" s="32">
        <f t="shared" si="22"/>
        <v>0</v>
      </c>
      <c r="AX59" s="32">
        <f t="shared" si="23"/>
        <v>0</v>
      </c>
      <c r="AY59" s="32">
        <f t="shared" si="24"/>
        <v>0</v>
      </c>
      <c r="AZ59" s="32">
        <f t="shared" si="25"/>
        <v>0</v>
      </c>
      <c r="BA59" s="32">
        <f t="shared" si="26"/>
        <v>0</v>
      </c>
      <c r="BB59" s="32">
        <f t="shared" si="27"/>
        <v>0</v>
      </c>
      <c r="BC59" s="32">
        <f t="shared" si="28"/>
        <v>0</v>
      </c>
      <c r="BD59" s="32">
        <f t="shared" si="29"/>
        <v>0</v>
      </c>
      <c r="BE59" s="32">
        <f t="shared" si="30"/>
        <v>0</v>
      </c>
      <c r="BF59" s="32">
        <f t="shared" si="31"/>
        <v>0</v>
      </c>
      <c r="BG59" s="32">
        <f t="shared" si="32"/>
        <v>0</v>
      </c>
      <c r="BH59" s="32">
        <f t="shared" si="33"/>
        <v>0</v>
      </c>
      <c r="BI59" s="32">
        <f t="shared" si="34"/>
        <v>0</v>
      </c>
      <c r="BJ59" s="32">
        <f t="shared" si="35"/>
        <v>0</v>
      </c>
      <c r="BK59" s="32">
        <f t="shared" si="36"/>
        <v>0</v>
      </c>
      <c r="BL59" s="32">
        <f t="shared" si="37"/>
        <v>0</v>
      </c>
      <c r="BM59" s="32">
        <f t="shared" si="38"/>
        <v>0</v>
      </c>
      <c r="BN59" s="32">
        <f t="shared" si="39"/>
        <v>0</v>
      </c>
      <c r="BO59" s="32">
        <f t="shared" si="40"/>
        <v>0</v>
      </c>
      <c r="BP59" s="32">
        <f t="shared" si="41"/>
        <v>0</v>
      </c>
      <c r="BQ59" s="32">
        <f t="shared" si="42"/>
        <v>0</v>
      </c>
      <c r="BR59" s="32">
        <f t="shared" si="43"/>
        <v>0</v>
      </c>
      <c r="BS59" s="32">
        <f t="shared" si="44"/>
        <v>514.54077380952378</v>
      </c>
      <c r="BT59" s="32">
        <f t="shared" si="45"/>
        <v>514.54077380952378</v>
      </c>
      <c r="BU59" s="32">
        <f t="shared" si="46"/>
        <v>324.35686088479321</v>
      </c>
      <c r="BV59" s="32">
        <f t="shared" si="47"/>
        <v>381.56849108151999</v>
      </c>
      <c r="BW59" s="32">
        <f t="shared" si="48"/>
        <v>329.81021098800221</v>
      </c>
      <c r="BX59" s="32">
        <f t="shared" si="49"/>
        <v>415.36924361438616</v>
      </c>
      <c r="BY59" s="32">
        <f t="shared" si="50"/>
        <v>363.61096352086838</v>
      </c>
      <c r="BZ59" s="32">
        <f t="shared" si="51"/>
        <v>514.54077380952378</v>
      </c>
      <c r="CA59" s="32">
        <f t="shared" si="52"/>
        <v>283.600049023076</v>
      </c>
      <c r="CB59" s="32">
        <f t="shared" si="53"/>
        <v>514.54077380952378</v>
      </c>
      <c r="CC59" s="32">
        <f t="shared" si="54"/>
        <v>252.37157943056582</v>
      </c>
      <c r="CD59" s="32">
        <f t="shared" si="55"/>
        <v>514.54077380952378</v>
      </c>
      <c r="CE59" s="32">
        <f t="shared" si="56"/>
        <v>172.36066493277343</v>
      </c>
      <c r="CF59" s="32">
        <f t="shared" si="57"/>
        <v>2145.2392261904765</v>
      </c>
      <c r="CG59" s="32">
        <f t="shared" si="58"/>
        <v>430.51981178141352</v>
      </c>
      <c r="CH59" s="32">
        <f t="shared" si="59"/>
        <v>0</v>
      </c>
      <c r="CI59" s="32">
        <f t="shared" si="60"/>
        <v>0</v>
      </c>
      <c r="CJ59" s="32">
        <f t="shared" si="61"/>
        <v>0</v>
      </c>
      <c r="CK59" s="32">
        <f t="shared" si="62"/>
        <v>0</v>
      </c>
      <c r="CL59" s="32">
        <f t="shared" si="63"/>
        <v>0</v>
      </c>
      <c r="CM59" s="32">
        <f t="shared" si="64"/>
        <v>141.5372324624484</v>
      </c>
      <c r="CN59" s="32">
        <f t="shared" si="65"/>
        <v>0</v>
      </c>
      <c r="CO59" s="32">
        <f t="shared" si="66"/>
        <v>110.30876286993828</v>
      </c>
      <c r="CP59" s="32">
        <f t="shared" si="67"/>
        <v>0</v>
      </c>
      <c r="CQ59" s="32">
        <f t="shared" si="68"/>
        <v>30.297848372145836</v>
      </c>
      <c r="CR59" s="32">
        <f t="shared" si="69"/>
        <v>0</v>
      </c>
    </row>
    <row r="60" spans="1:96" x14ac:dyDescent="0.25">
      <c r="A60">
        <v>150000480</v>
      </c>
      <c r="B60" t="s">
        <v>35</v>
      </c>
      <c r="C60" t="s">
        <v>20</v>
      </c>
      <c r="D60" t="s">
        <v>33</v>
      </c>
      <c r="H60" t="s">
        <v>697</v>
      </c>
      <c r="I60" s="32">
        <v>21.699993519936427</v>
      </c>
      <c r="J60" s="32"/>
      <c r="K60" s="32">
        <v>6362.59</v>
      </c>
      <c r="L60" s="32">
        <v>5054.3407906700722</v>
      </c>
      <c r="M60" s="32">
        <v>3725.6501874443652</v>
      </c>
      <c r="N60" s="32">
        <v>2356.0767964270972</v>
      </c>
      <c r="O60" s="32">
        <v>4241.5024334002937</v>
      </c>
      <c r="P60" s="32">
        <v>2647.0737095294448</v>
      </c>
      <c r="Q60" s="32">
        <v>1216.1761368248367</v>
      </c>
      <c r="R60" s="32">
        <v>3111.8224707459231</v>
      </c>
      <c r="S60" s="32">
        <v>1732.0283827807657</v>
      </c>
      <c r="T60" s="32">
        <v>3607.233322806072</v>
      </c>
      <c r="U60" s="32">
        <v>2033.2459928310036</v>
      </c>
      <c r="V60" s="32">
        <v>3908.4509328563099</v>
      </c>
      <c r="W60" s="32">
        <v>2518.4361479432619</v>
      </c>
      <c r="X60" s="32">
        <f>_xlfn.XLOOKUP(TEXT(A60,"0"),'Safety stock'!$A$2:$A$219,'Safety stock'!$B$2:$B$219,0,0)</f>
        <v>50.471232479006119</v>
      </c>
      <c r="Y60" s="32">
        <f>_xlfn.XLOOKUP(TEXT(A60,"0"),'Safety stock'!$A$2:$A$219,'Safety stock'!$F$2:$F$219,0,0)</f>
        <v>0</v>
      </c>
      <c r="Z60" s="32">
        <f>_xlfn.XLOOKUP(TEXT(A60,"0"),'Safety stock'!$A$2:$A$219,'Safety stock'!$E$2:$E$219,0,0)</f>
        <v>150</v>
      </c>
      <c r="AA60" s="32">
        <f>_xlfn.XLOOKUP(TEXT(A60,"0"),'Safety stock'!$A$2:$A$219,'Safety stock'!$G$2:$G$219,0,0)</f>
        <v>125.47123247900612</v>
      </c>
      <c r="AB60" s="32">
        <f t="shared" si="1"/>
        <v>1095.2254177376378</v>
      </c>
      <c r="AC60" s="32">
        <f t="shared" si="2"/>
        <v>0</v>
      </c>
      <c r="AD60" s="32">
        <f t="shared" si="3"/>
        <v>3254.9990279904641</v>
      </c>
      <c r="AE60" s="32">
        <f t="shared" si="4"/>
        <v>2722.7249317328697</v>
      </c>
      <c r="AF60" s="32">
        <f t="shared" si="5"/>
        <v>0</v>
      </c>
      <c r="AG60" s="32">
        <f t="shared" si="6"/>
        <v>0</v>
      </c>
      <c r="AH60" s="32">
        <f t="shared" si="7"/>
        <v>0</v>
      </c>
      <c r="AI60" s="32">
        <f t="shared" si="8"/>
        <v>0</v>
      </c>
      <c r="AJ60" s="32">
        <f t="shared" si="9"/>
        <v>0</v>
      </c>
      <c r="AK60" s="32">
        <f t="shared" si="10"/>
        <v>0</v>
      </c>
      <c r="AL60" s="32">
        <f t="shared" si="11"/>
        <v>0</v>
      </c>
      <c r="AM60" s="32">
        <f t="shared" si="12"/>
        <v>0</v>
      </c>
      <c r="AN60" s="32">
        <f t="shared" si="13"/>
        <v>0</v>
      </c>
      <c r="AO60" s="32">
        <f t="shared" si="14"/>
        <v>0</v>
      </c>
      <c r="AP60" s="32">
        <f t="shared" si="15"/>
        <v>0</v>
      </c>
      <c r="AQ60" s="32">
        <f t="shared" si="16"/>
        <v>0</v>
      </c>
      <c r="AR60" s="32">
        <f t="shared" si="17"/>
        <v>0</v>
      </c>
      <c r="AS60" s="32">
        <f t="shared" si="18"/>
        <v>1095.2254177376378</v>
      </c>
      <c r="AT60" s="32">
        <f t="shared" si="19"/>
        <v>1095.2254177376378</v>
      </c>
      <c r="AU60" s="32">
        <f t="shared" si="20"/>
        <v>1095.2254177376378</v>
      </c>
      <c r="AV60" s="32">
        <f t="shared" si="21"/>
        <v>1095.2254177376378</v>
      </c>
      <c r="AW60" s="32">
        <f t="shared" si="22"/>
        <v>1095.2254177376378</v>
      </c>
      <c r="AX60" s="32">
        <f t="shared" si="23"/>
        <v>1095.2254177376378</v>
      </c>
      <c r="AY60" s="32">
        <f t="shared" si="24"/>
        <v>1095.2254177376378</v>
      </c>
      <c r="AZ60" s="32">
        <f t="shared" si="25"/>
        <v>1095.2254177376378</v>
      </c>
      <c r="BA60" s="32">
        <f t="shared" si="26"/>
        <v>1095.2254177376378</v>
      </c>
      <c r="BB60" s="32">
        <f t="shared" si="27"/>
        <v>1095.2254177376378</v>
      </c>
      <c r="BC60" s="32">
        <f t="shared" si="28"/>
        <v>1095.2254177376378</v>
      </c>
      <c r="BD60" s="32">
        <f t="shared" si="29"/>
        <v>1095.2254177376378</v>
      </c>
      <c r="BE60" s="32">
        <f t="shared" si="30"/>
        <v>1095.2254177376378</v>
      </c>
      <c r="BF60" s="32">
        <f t="shared" si="31"/>
        <v>0</v>
      </c>
      <c r="BG60" s="32">
        <f t="shared" si="32"/>
        <v>0</v>
      </c>
      <c r="BH60" s="32">
        <f t="shared" si="33"/>
        <v>0</v>
      </c>
      <c r="BI60" s="32">
        <f t="shared" si="34"/>
        <v>0</v>
      </c>
      <c r="BJ60" s="32">
        <f t="shared" si="35"/>
        <v>0</v>
      </c>
      <c r="BK60" s="32">
        <f t="shared" si="36"/>
        <v>0</v>
      </c>
      <c r="BL60" s="32">
        <f t="shared" si="37"/>
        <v>0</v>
      </c>
      <c r="BM60" s="32">
        <f t="shared" si="38"/>
        <v>0</v>
      </c>
      <c r="BN60" s="32">
        <f t="shared" si="39"/>
        <v>0</v>
      </c>
      <c r="BO60" s="32">
        <f t="shared" si="40"/>
        <v>0</v>
      </c>
      <c r="BP60" s="32">
        <f t="shared" si="41"/>
        <v>0</v>
      </c>
      <c r="BQ60" s="32">
        <f t="shared" si="42"/>
        <v>0</v>
      </c>
      <c r="BR60" s="32">
        <f t="shared" si="43"/>
        <v>0</v>
      </c>
      <c r="BS60" s="32">
        <f t="shared" si="44"/>
        <v>3254.9990279904641</v>
      </c>
      <c r="BT60" s="32">
        <f t="shared" si="45"/>
        <v>3254.9990279904641</v>
      </c>
      <c r="BU60" s="32">
        <f t="shared" si="46"/>
        <v>2630.4247697067276</v>
      </c>
      <c r="BV60" s="32">
        <f t="shared" si="47"/>
        <v>1260.8513786894594</v>
      </c>
      <c r="BW60" s="32">
        <f t="shared" si="48"/>
        <v>3146.2770156626557</v>
      </c>
      <c r="BX60" s="32">
        <f t="shared" si="49"/>
        <v>1551.848291791807</v>
      </c>
      <c r="BY60" s="32">
        <f t="shared" si="50"/>
        <v>120.95071908719888</v>
      </c>
      <c r="BZ60" s="32">
        <f t="shared" si="51"/>
        <v>2016.5970530082852</v>
      </c>
      <c r="CA60" s="32">
        <f t="shared" si="52"/>
        <v>636.80296504312787</v>
      </c>
      <c r="CB60" s="32">
        <f t="shared" si="53"/>
        <v>2512.0079050684344</v>
      </c>
      <c r="CC60" s="32">
        <f t="shared" si="54"/>
        <v>938.02057509336578</v>
      </c>
      <c r="CD60" s="32">
        <f t="shared" si="55"/>
        <v>2813.2255151186719</v>
      </c>
      <c r="CE60" s="32">
        <f t="shared" si="56"/>
        <v>1423.210730205624</v>
      </c>
      <c r="CF60" s="32">
        <f t="shared" si="57"/>
        <v>2012.365554271898</v>
      </c>
      <c r="CG60" s="32">
        <f t="shared" si="58"/>
        <v>704.11634494197006</v>
      </c>
      <c r="CH60" s="32">
        <f t="shared" si="59"/>
        <v>0</v>
      </c>
      <c r="CI60" s="32">
        <f t="shared" si="60"/>
        <v>0</v>
      </c>
      <c r="CJ60" s="32">
        <f t="shared" si="61"/>
        <v>0</v>
      </c>
      <c r="CK60" s="32">
        <f t="shared" si="62"/>
        <v>0</v>
      </c>
      <c r="CL60" s="32">
        <f t="shared" si="63"/>
        <v>0</v>
      </c>
      <c r="CM60" s="32">
        <f t="shared" si="64"/>
        <v>0</v>
      </c>
      <c r="CN60" s="32">
        <f t="shared" si="65"/>
        <v>0</v>
      </c>
      <c r="CO60" s="32">
        <f t="shared" si="66"/>
        <v>0</v>
      </c>
      <c r="CP60" s="32">
        <f t="shared" si="67"/>
        <v>0</v>
      </c>
      <c r="CQ60" s="32">
        <f t="shared" si="68"/>
        <v>0</v>
      </c>
      <c r="CR60" s="32">
        <f t="shared" si="69"/>
        <v>0</v>
      </c>
    </row>
    <row r="61" spans="1:96" x14ac:dyDescent="0.25">
      <c r="A61">
        <v>300020959</v>
      </c>
      <c r="B61" t="s">
        <v>104</v>
      </c>
      <c r="C61" t="s">
        <v>102</v>
      </c>
      <c r="H61" t="s">
        <v>697</v>
      </c>
      <c r="I61" s="32">
        <v>0.23400015215751149</v>
      </c>
      <c r="J61" s="32"/>
      <c r="K61" s="32">
        <v>2482.14</v>
      </c>
      <c r="L61" s="32">
        <v>2236.4398402346128</v>
      </c>
      <c r="M61" s="32">
        <v>2147.9877827190735</v>
      </c>
      <c r="N61" s="32">
        <v>2069.3637315941496</v>
      </c>
      <c r="O61" s="32">
        <v>1971.0836676879949</v>
      </c>
      <c r="P61" s="32">
        <v>1892.459616563071</v>
      </c>
      <c r="Q61" s="32">
        <v>1774.5235398756852</v>
      </c>
      <c r="R61" s="32">
        <v>1695.8994887507613</v>
      </c>
      <c r="S61" s="32">
        <v>1597.6194248446066</v>
      </c>
      <c r="T61" s="32">
        <v>1499.3393609384518</v>
      </c>
      <c r="U61" s="32">
        <v>1401.0592970322969</v>
      </c>
      <c r="V61" s="32">
        <v>1312.6072395167575</v>
      </c>
      <c r="W61" s="32">
        <v>1204.4991692199872</v>
      </c>
      <c r="X61" s="32">
        <f>_xlfn.XLOOKUP(TEXT(A61,"0"),'Safety stock'!$A$2:$A$219,'Safety stock'!$B$2:$B$219,0,0)</f>
        <v>1806.8860920244113</v>
      </c>
      <c r="Y61" s="32">
        <f>_xlfn.XLOOKUP(TEXT(A61,"0"),'Safety stock'!$A$2:$A$219,'Safety stock'!$F$2:$F$219,0,0)</f>
        <v>0</v>
      </c>
      <c r="Z61" s="32">
        <f>_xlfn.XLOOKUP(TEXT(A61,"0"),'Safety stock'!$A$2:$A$219,'Safety stock'!$E$2:$E$219,0,0)</f>
        <v>380</v>
      </c>
      <c r="AA61" s="32">
        <f>_xlfn.XLOOKUP(TEXT(A61,"0"),'Safety stock'!$A$2:$A$219,'Safety stock'!$G$2:$G$219,0,0)</f>
        <v>1996.8860920244113</v>
      </c>
      <c r="AB61" s="32">
        <f t="shared" si="1"/>
        <v>422.81162046500356</v>
      </c>
      <c r="AC61" s="32">
        <f t="shared" si="2"/>
        <v>0</v>
      </c>
      <c r="AD61" s="32">
        <f t="shared" si="3"/>
        <v>88.920057819854364</v>
      </c>
      <c r="AE61" s="32">
        <f t="shared" si="4"/>
        <v>467.27164937493075</v>
      </c>
      <c r="AF61" s="32">
        <f t="shared" si="5"/>
        <v>0</v>
      </c>
      <c r="AG61" s="32">
        <f t="shared" si="6"/>
        <v>0</v>
      </c>
      <c r="AH61" s="32">
        <f t="shared" si="7"/>
        <v>0</v>
      </c>
      <c r="AI61" s="32">
        <f t="shared" si="8"/>
        <v>0</v>
      </c>
      <c r="AJ61" s="32">
        <f t="shared" si="9"/>
        <v>0</v>
      </c>
      <c r="AK61" s="32">
        <f t="shared" si="10"/>
        <v>0</v>
      </c>
      <c r="AL61" s="32">
        <f t="shared" si="11"/>
        <v>0</v>
      </c>
      <c r="AM61" s="32">
        <f t="shared" si="12"/>
        <v>0</v>
      </c>
      <c r="AN61" s="32">
        <f t="shared" si="13"/>
        <v>0</v>
      </c>
      <c r="AO61" s="32">
        <f t="shared" si="14"/>
        <v>0</v>
      </c>
      <c r="AP61" s="32">
        <f t="shared" si="15"/>
        <v>0</v>
      </c>
      <c r="AQ61" s="32">
        <f t="shared" si="16"/>
        <v>0</v>
      </c>
      <c r="AR61" s="32">
        <f t="shared" si="17"/>
        <v>0</v>
      </c>
      <c r="AS61" s="32">
        <f t="shared" si="18"/>
        <v>422.81162046500356</v>
      </c>
      <c r="AT61" s="32">
        <f t="shared" si="19"/>
        <v>422.81162046500356</v>
      </c>
      <c r="AU61" s="32">
        <f t="shared" si="20"/>
        <v>422.81162046500356</v>
      </c>
      <c r="AV61" s="32">
        <f t="shared" si="21"/>
        <v>422.81162046500356</v>
      </c>
      <c r="AW61" s="32">
        <f t="shared" si="22"/>
        <v>422.81162046500356</v>
      </c>
      <c r="AX61" s="32">
        <f t="shared" si="23"/>
        <v>422.81162046500356</v>
      </c>
      <c r="AY61" s="32">
        <f t="shared" si="24"/>
        <v>422.81162046500356</v>
      </c>
      <c r="AZ61" s="32">
        <f t="shared" si="25"/>
        <v>422.81162046500356</v>
      </c>
      <c r="BA61" s="32">
        <f t="shared" si="26"/>
        <v>422.81162046500356</v>
      </c>
      <c r="BB61" s="32">
        <f t="shared" si="27"/>
        <v>422.81162046500356</v>
      </c>
      <c r="BC61" s="32">
        <f t="shared" si="28"/>
        <v>422.81162046500356</v>
      </c>
      <c r="BD61" s="32">
        <f t="shared" si="29"/>
        <v>422.81162046500356</v>
      </c>
      <c r="BE61" s="32">
        <f t="shared" si="30"/>
        <v>422.81162046500356</v>
      </c>
      <c r="BF61" s="32">
        <f t="shared" si="31"/>
        <v>0</v>
      </c>
      <c r="BG61" s="32">
        <f t="shared" si="32"/>
        <v>0</v>
      </c>
      <c r="BH61" s="32">
        <f t="shared" si="33"/>
        <v>0</v>
      </c>
      <c r="BI61" s="32">
        <f t="shared" si="34"/>
        <v>0</v>
      </c>
      <c r="BJ61" s="32">
        <f t="shared" si="35"/>
        <v>0</v>
      </c>
      <c r="BK61" s="32">
        <f t="shared" si="36"/>
        <v>0</v>
      </c>
      <c r="BL61" s="32">
        <f t="shared" si="37"/>
        <v>0</v>
      </c>
      <c r="BM61" s="32">
        <f t="shared" si="38"/>
        <v>0</v>
      </c>
      <c r="BN61" s="32">
        <f t="shared" si="39"/>
        <v>0</v>
      </c>
      <c r="BO61" s="32">
        <f t="shared" si="40"/>
        <v>0</v>
      </c>
      <c r="BP61" s="32">
        <f t="shared" si="41"/>
        <v>0</v>
      </c>
      <c r="BQ61" s="32">
        <f t="shared" si="42"/>
        <v>0</v>
      </c>
      <c r="BR61" s="32">
        <f t="shared" si="43"/>
        <v>0</v>
      </c>
      <c r="BS61" s="32">
        <f t="shared" si="44"/>
        <v>88.920057819854364</v>
      </c>
      <c r="BT61" s="32">
        <f t="shared" si="45"/>
        <v>88.920057819854364</v>
      </c>
      <c r="BU61" s="32">
        <f t="shared" si="46"/>
        <v>88.920057819854364</v>
      </c>
      <c r="BV61" s="32">
        <f t="shared" si="47"/>
        <v>88.920057819854364</v>
      </c>
      <c r="BW61" s="32">
        <f t="shared" si="48"/>
        <v>88.920057819854364</v>
      </c>
      <c r="BX61" s="32">
        <f t="shared" si="49"/>
        <v>88.920057819854364</v>
      </c>
      <c r="BY61" s="32">
        <f t="shared" si="50"/>
        <v>88.920057819854364</v>
      </c>
      <c r="BZ61" s="32">
        <f t="shared" si="51"/>
        <v>88.920057819854364</v>
      </c>
      <c r="CA61" s="32">
        <f t="shared" si="52"/>
        <v>88.920057819854364</v>
      </c>
      <c r="CB61" s="32">
        <f t="shared" si="53"/>
        <v>88.920057819854364</v>
      </c>
      <c r="CC61" s="32">
        <f t="shared" si="54"/>
        <v>88.920057819854364</v>
      </c>
      <c r="CD61" s="32">
        <f t="shared" si="55"/>
        <v>88.920057819854364</v>
      </c>
      <c r="CE61" s="32">
        <f t="shared" si="56"/>
        <v>88.920057819854364</v>
      </c>
      <c r="CF61" s="32">
        <f t="shared" si="57"/>
        <v>1970.4083217151419</v>
      </c>
      <c r="CG61" s="32">
        <f t="shared" si="58"/>
        <v>1724.7081619497549</v>
      </c>
      <c r="CH61" s="32">
        <f t="shared" si="59"/>
        <v>1636.2561044342156</v>
      </c>
      <c r="CI61" s="32">
        <f t="shared" si="60"/>
        <v>1557.6320533092917</v>
      </c>
      <c r="CJ61" s="32">
        <f t="shared" si="61"/>
        <v>1459.3519894031369</v>
      </c>
      <c r="CK61" s="32">
        <f t="shared" si="62"/>
        <v>1380.7279382782131</v>
      </c>
      <c r="CL61" s="32">
        <f t="shared" si="63"/>
        <v>1262.7918615908272</v>
      </c>
      <c r="CM61" s="32">
        <f t="shared" si="64"/>
        <v>1184.1678104659034</v>
      </c>
      <c r="CN61" s="32">
        <f t="shared" si="65"/>
        <v>1085.8877465597486</v>
      </c>
      <c r="CO61" s="32">
        <f t="shared" si="66"/>
        <v>987.60768265359388</v>
      </c>
      <c r="CP61" s="32">
        <f t="shared" si="67"/>
        <v>889.32761874743892</v>
      </c>
      <c r="CQ61" s="32">
        <f t="shared" si="68"/>
        <v>800.87556123189961</v>
      </c>
      <c r="CR61" s="32">
        <f t="shared" si="69"/>
        <v>692.76749093512922</v>
      </c>
    </row>
    <row r="62" spans="1:96" x14ac:dyDescent="0.25">
      <c r="A62">
        <v>600011112</v>
      </c>
      <c r="B62" t="s">
        <v>501</v>
      </c>
      <c r="C62" t="s">
        <v>211</v>
      </c>
      <c r="D62" t="s">
        <v>51</v>
      </c>
      <c r="E62" t="s">
        <v>399</v>
      </c>
      <c r="G62" t="s">
        <v>501</v>
      </c>
      <c r="H62" t="s">
        <v>697</v>
      </c>
      <c r="I62" s="32">
        <v>47.669991024234569</v>
      </c>
      <c r="J62" s="32"/>
      <c r="K62" s="32">
        <v>9559.74</v>
      </c>
      <c r="L62" s="32">
        <v>9559.74</v>
      </c>
      <c r="M62" s="32">
        <v>9559.74</v>
      </c>
      <c r="N62" s="32">
        <v>9559.74</v>
      </c>
      <c r="O62" s="32">
        <v>9559.74</v>
      </c>
      <c r="P62" s="32">
        <v>9559.74</v>
      </c>
      <c r="Q62" s="32">
        <v>9559.74</v>
      </c>
      <c r="R62" s="32">
        <v>9559.74</v>
      </c>
      <c r="S62" s="32">
        <v>9559.74</v>
      </c>
      <c r="T62" s="32">
        <v>9559.74</v>
      </c>
      <c r="U62" s="32">
        <v>9559.74</v>
      </c>
      <c r="V62" s="32">
        <v>9559.74</v>
      </c>
      <c r="W62" s="32">
        <v>9559.74</v>
      </c>
      <c r="X62" s="32">
        <f>_xlfn.XLOOKUP(TEXT(A62,"0"),'Safety stock'!$A$2:$A$219,'Safety stock'!$B$2:$B$219,0,0)</f>
        <v>99.086175810041652</v>
      </c>
      <c r="Y62" s="32">
        <f>_xlfn.XLOOKUP(TEXT(A62,"0"),'Safety stock'!$A$2:$A$219,'Safety stock'!$F$2:$F$219,0,0)</f>
        <v>0</v>
      </c>
      <c r="Z62" s="32">
        <f>_xlfn.XLOOKUP(TEXT(A62,"0"),'Safety stock'!$A$2:$A$219,'Safety stock'!$E$2:$E$219,0,0)</f>
        <v>60.966666666666676</v>
      </c>
      <c r="AA62" s="32">
        <f>_xlfn.XLOOKUP(TEXT(A62,"0"),'Safety stock'!$A$2:$A$219,'Safety stock'!$G$2:$G$219,0,0)</f>
        <v>129.569509143375</v>
      </c>
      <c r="AB62" s="32">
        <f t="shared" si="1"/>
        <v>4723.4371114904143</v>
      </c>
      <c r="AC62" s="32">
        <f t="shared" si="2"/>
        <v>0</v>
      </c>
      <c r="AD62" s="32">
        <f t="shared" si="3"/>
        <v>2906.2804527775015</v>
      </c>
      <c r="AE62" s="32">
        <f t="shared" si="4"/>
        <v>6176.5773378791655</v>
      </c>
      <c r="AF62" s="32">
        <f t="shared" si="5"/>
        <v>0</v>
      </c>
      <c r="AG62" s="32">
        <f t="shared" si="6"/>
        <v>0</v>
      </c>
      <c r="AH62" s="32">
        <f t="shared" si="7"/>
        <v>0</v>
      </c>
      <c r="AI62" s="32">
        <f t="shared" si="8"/>
        <v>0</v>
      </c>
      <c r="AJ62" s="32">
        <f t="shared" si="9"/>
        <v>0</v>
      </c>
      <c r="AK62" s="32">
        <f t="shared" si="10"/>
        <v>0</v>
      </c>
      <c r="AL62" s="32">
        <f t="shared" si="11"/>
        <v>0</v>
      </c>
      <c r="AM62" s="32">
        <f t="shared" si="12"/>
        <v>0</v>
      </c>
      <c r="AN62" s="32">
        <f t="shared" si="13"/>
        <v>0</v>
      </c>
      <c r="AO62" s="32">
        <f t="shared" si="14"/>
        <v>0</v>
      </c>
      <c r="AP62" s="32">
        <f t="shared" si="15"/>
        <v>0</v>
      </c>
      <c r="AQ62" s="32">
        <f t="shared" si="16"/>
        <v>0</v>
      </c>
      <c r="AR62" s="32">
        <f t="shared" si="17"/>
        <v>0</v>
      </c>
      <c r="AS62" s="32">
        <f t="shared" si="18"/>
        <v>4723.4371114904143</v>
      </c>
      <c r="AT62" s="32">
        <f t="shared" si="19"/>
        <v>4723.4371114904143</v>
      </c>
      <c r="AU62" s="32">
        <f t="shared" si="20"/>
        <v>4723.4371114904143</v>
      </c>
      <c r="AV62" s="32">
        <f t="shared" si="21"/>
        <v>4723.4371114904143</v>
      </c>
      <c r="AW62" s="32">
        <f t="shared" si="22"/>
        <v>4723.4371114904143</v>
      </c>
      <c r="AX62" s="32">
        <f t="shared" si="23"/>
        <v>4723.4371114904143</v>
      </c>
      <c r="AY62" s="32">
        <f t="shared" si="24"/>
        <v>4723.4371114904143</v>
      </c>
      <c r="AZ62" s="32">
        <f t="shared" si="25"/>
        <v>4723.4371114904143</v>
      </c>
      <c r="BA62" s="32">
        <f t="shared" si="26"/>
        <v>4723.4371114904143</v>
      </c>
      <c r="BB62" s="32">
        <f t="shared" si="27"/>
        <v>4723.4371114904143</v>
      </c>
      <c r="BC62" s="32">
        <f t="shared" si="28"/>
        <v>4723.4371114904143</v>
      </c>
      <c r="BD62" s="32">
        <f t="shared" si="29"/>
        <v>4723.4371114904143</v>
      </c>
      <c r="BE62" s="32">
        <f t="shared" si="30"/>
        <v>4723.4371114904143</v>
      </c>
      <c r="BF62" s="32">
        <f t="shared" si="31"/>
        <v>0</v>
      </c>
      <c r="BG62" s="32">
        <f t="shared" si="32"/>
        <v>0</v>
      </c>
      <c r="BH62" s="32">
        <f t="shared" si="33"/>
        <v>0</v>
      </c>
      <c r="BI62" s="32">
        <f t="shared" si="34"/>
        <v>0</v>
      </c>
      <c r="BJ62" s="32">
        <f t="shared" si="35"/>
        <v>0</v>
      </c>
      <c r="BK62" s="32">
        <f t="shared" si="36"/>
        <v>0</v>
      </c>
      <c r="BL62" s="32">
        <f t="shared" si="37"/>
        <v>0</v>
      </c>
      <c r="BM62" s="32">
        <f t="shared" si="38"/>
        <v>0</v>
      </c>
      <c r="BN62" s="32">
        <f t="shared" si="39"/>
        <v>0</v>
      </c>
      <c r="BO62" s="32">
        <f t="shared" si="40"/>
        <v>0</v>
      </c>
      <c r="BP62" s="32">
        <f t="shared" si="41"/>
        <v>0</v>
      </c>
      <c r="BQ62" s="32">
        <f t="shared" si="42"/>
        <v>0</v>
      </c>
      <c r="BR62" s="32">
        <f t="shared" si="43"/>
        <v>0</v>
      </c>
      <c r="BS62" s="32">
        <f t="shared" si="44"/>
        <v>2906.2804527775015</v>
      </c>
      <c r="BT62" s="32">
        <f t="shared" si="45"/>
        <v>2906.2804527775015</v>
      </c>
      <c r="BU62" s="32">
        <f t="shared" si="46"/>
        <v>2906.2804527775015</v>
      </c>
      <c r="BV62" s="32">
        <f t="shared" si="47"/>
        <v>2906.2804527775015</v>
      </c>
      <c r="BW62" s="32">
        <f t="shared" si="48"/>
        <v>2906.2804527775015</v>
      </c>
      <c r="BX62" s="32">
        <f t="shared" si="49"/>
        <v>2906.2804527775015</v>
      </c>
      <c r="BY62" s="32">
        <f t="shared" si="50"/>
        <v>2906.2804527775015</v>
      </c>
      <c r="BZ62" s="32">
        <f t="shared" si="51"/>
        <v>2906.2804527775015</v>
      </c>
      <c r="CA62" s="32">
        <f t="shared" si="52"/>
        <v>2906.2804527775015</v>
      </c>
      <c r="CB62" s="32">
        <f t="shared" si="53"/>
        <v>2906.2804527775015</v>
      </c>
      <c r="CC62" s="32">
        <f t="shared" si="54"/>
        <v>2906.2804527775015</v>
      </c>
      <c r="CD62" s="32">
        <f t="shared" si="55"/>
        <v>2906.2804527775015</v>
      </c>
      <c r="CE62" s="32">
        <f t="shared" si="56"/>
        <v>2906.2804527775015</v>
      </c>
      <c r="CF62" s="32">
        <f t="shared" si="57"/>
        <v>1930.022435732084</v>
      </c>
      <c r="CG62" s="32">
        <f t="shared" si="58"/>
        <v>1930.022435732084</v>
      </c>
      <c r="CH62" s="32">
        <f t="shared" si="59"/>
        <v>1930.022435732084</v>
      </c>
      <c r="CI62" s="32">
        <f t="shared" si="60"/>
        <v>1930.022435732084</v>
      </c>
      <c r="CJ62" s="32">
        <f t="shared" si="61"/>
        <v>1930.022435732084</v>
      </c>
      <c r="CK62" s="32">
        <f t="shared" si="62"/>
        <v>1930.022435732084</v>
      </c>
      <c r="CL62" s="32">
        <f t="shared" si="63"/>
        <v>1930.022435732084</v>
      </c>
      <c r="CM62" s="32">
        <f t="shared" si="64"/>
        <v>1930.022435732084</v>
      </c>
      <c r="CN62" s="32">
        <f t="shared" si="65"/>
        <v>1930.022435732084</v>
      </c>
      <c r="CO62" s="32">
        <f t="shared" si="66"/>
        <v>1930.022435732084</v>
      </c>
      <c r="CP62" s="32">
        <f t="shared" si="67"/>
        <v>1930.022435732084</v>
      </c>
      <c r="CQ62" s="32">
        <f t="shared" si="68"/>
        <v>1930.022435732084</v>
      </c>
      <c r="CR62" s="32">
        <f t="shared" si="69"/>
        <v>1930.022435732084</v>
      </c>
    </row>
    <row r="63" spans="1:96" x14ac:dyDescent="0.25">
      <c r="A63">
        <v>300020978</v>
      </c>
      <c r="B63" t="s">
        <v>108</v>
      </c>
      <c r="C63" t="s">
        <v>102</v>
      </c>
      <c r="H63" t="s">
        <v>697</v>
      </c>
      <c r="I63" s="32">
        <v>5.3</v>
      </c>
      <c r="J63" s="32"/>
      <c r="K63" s="32">
        <v>7308.7</v>
      </c>
      <c r="L63" s="32">
        <v>5183.3999999999996</v>
      </c>
      <c r="M63" s="32">
        <v>4287.7</v>
      </c>
      <c r="N63" s="32">
        <v>4287.7</v>
      </c>
      <c r="O63" s="32">
        <v>4287.7</v>
      </c>
      <c r="P63" s="32">
        <v>4287.7</v>
      </c>
      <c r="Q63" s="32">
        <v>4287.7</v>
      </c>
      <c r="R63" s="32">
        <v>4287.7</v>
      </c>
      <c r="S63" s="32">
        <v>4287.7</v>
      </c>
      <c r="T63" s="32">
        <v>4287.7</v>
      </c>
      <c r="U63" s="32">
        <v>4287.7</v>
      </c>
      <c r="V63" s="32">
        <v>4287.7</v>
      </c>
      <c r="W63" s="32">
        <v>4287.7</v>
      </c>
      <c r="X63" s="32">
        <f>_xlfn.XLOOKUP(TEXT(A63,"0"),'Safety stock'!$A$2:$A$219,'Safety stock'!$B$2:$B$219,0,0)</f>
        <v>808.09623890269245</v>
      </c>
      <c r="Y63" s="32">
        <f>_xlfn.XLOOKUP(TEXT(A63,"0"),'Safety stock'!$A$2:$A$219,'Safety stock'!$F$2:$F$219,0,0)</f>
        <v>0</v>
      </c>
      <c r="Z63" s="32">
        <f>_xlfn.XLOOKUP(TEXT(A63,"0"),'Safety stock'!$A$2:$A$219,'Safety stock'!$E$2:$E$219,0,0)</f>
        <v>331.58333333333331</v>
      </c>
      <c r="AA63" s="32">
        <f>_xlfn.XLOOKUP(TEXT(A63,"0"),'Safety stock'!$A$2:$A$219,'Safety stock'!$G$2:$G$219,0,0)</f>
        <v>973.88790556935908</v>
      </c>
      <c r="AB63" s="32">
        <f t="shared" si="1"/>
        <v>4282.9100661842695</v>
      </c>
      <c r="AC63" s="32">
        <f t="shared" si="2"/>
        <v>0</v>
      </c>
      <c r="AD63" s="32">
        <f t="shared" si="3"/>
        <v>1757.3916666666664</v>
      </c>
      <c r="AE63" s="32">
        <f t="shared" si="4"/>
        <v>5161.6058995176027</v>
      </c>
      <c r="AF63" s="32">
        <f t="shared" si="5"/>
        <v>0</v>
      </c>
      <c r="AG63" s="32">
        <f t="shared" si="6"/>
        <v>0</v>
      </c>
      <c r="AH63" s="32">
        <f t="shared" si="7"/>
        <v>0</v>
      </c>
      <c r="AI63" s="32">
        <f t="shared" si="8"/>
        <v>0</v>
      </c>
      <c r="AJ63" s="32">
        <f t="shared" si="9"/>
        <v>0</v>
      </c>
      <c r="AK63" s="32">
        <f t="shared" si="10"/>
        <v>0</v>
      </c>
      <c r="AL63" s="32">
        <f t="shared" si="11"/>
        <v>0</v>
      </c>
      <c r="AM63" s="32">
        <f t="shared" si="12"/>
        <v>0</v>
      </c>
      <c r="AN63" s="32">
        <f t="shared" si="13"/>
        <v>0</v>
      </c>
      <c r="AO63" s="32">
        <f t="shared" si="14"/>
        <v>0</v>
      </c>
      <c r="AP63" s="32">
        <f t="shared" si="15"/>
        <v>0</v>
      </c>
      <c r="AQ63" s="32">
        <f t="shared" si="16"/>
        <v>0</v>
      </c>
      <c r="AR63" s="32">
        <f t="shared" si="17"/>
        <v>0</v>
      </c>
      <c r="AS63" s="32">
        <f t="shared" si="18"/>
        <v>4282.9100661842695</v>
      </c>
      <c r="AT63" s="32">
        <f t="shared" si="19"/>
        <v>4282.9100661842695</v>
      </c>
      <c r="AU63" s="32">
        <f t="shared" si="20"/>
        <v>4282.9100661842695</v>
      </c>
      <c r="AV63" s="32">
        <f t="shared" si="21"/>
        <v>4282.9100661842695</v>
      </c>
      <c r="AW63" s="32">
        <f t="shared" si="22"/>
        <v>4282.9100661842695</v>
      </c>
      <c r="AX63" s="32">
        <f t="shared" si="23"/>
        <v>4282.9100661842695</v>
      </c>
      <c r="AY63" s="32">
        <f t="shared" si="24"/>
        <v>4282.9100661842695</v>
      </c>
      <c r="AZ63" s="32">
        <f t="shared" si="25"/>
        <v>4282.9100661842695</v>
      </c>
      <c r="BA63" s="32">
        <f t="shared" si="26"/>
        <v>4282.9100661842695</v>
      </c>
      <c r="BB63" s="32">
        <f t="shared" si="27"/>
        <v>4282.9100661842695</v>
      </c>
      <c r="BC63" s="32">
        <f t="shared" si="28"/>
        <v>4282.9100661842695</v>
      </c>
      <c r="BD63" s="32">
        <f t="shared" si="29"/>
        <v>4282.9100661842695</v>
      </c>
      <c r="BE63" s="32">
        <f t="shared" si="30"/>
        <v>4282.9100661842695</v>
      </c>
      <c r="BF63" s="32">
        <f t="shared" si="31"/>
        <v>0</v>
      </c>
      <c r="BG63" s="32">
        <f t="shared" si="32"/>
        <v>0</v>
      </c>
      <c r="BH63" s="32">
        <f t="shared" si="33"/>
        <v>0</v>
      </c>
      <c r="BI63" s="32">
        <f t="shared" si="34"/>
        <v>0</v>
      </c>
      <c r="BJ63" s="32">
        <f t="shared" si="35"/>
        <v>0</v>
      </c>
      <c r="BK63" s="32">
        <f t="shared" si="36"/>
        <v>0</v>
      </c>
      <c r="BL63" s="32">
        <f t="shared" si="37"/>
        <v>0</v>
      </c>
      <c r="BM63" s="32">
        <f t="shared" si="38"/>
        <v>0</v>
      </c>
      <c r="BN63" s="32">
        <f t="shared" si="39"/>
        <v>0</v>
      </c>
      <c r="BO63" s="32">
        <f t="shared" si="40"/>
        <v>0</v>
      </c>
      <c r="BP63" s="32">
        <f t="shared" si="41"/>
        <v>0</v>
      </c>
      <c r="BQ63" s="32">
        <f t="shared" si="42"/>
        <v>0</v>
      </c>
      <c r="BR63" s="32">
        <f t="shared" si="43"/>
        <v>0</v>
      </c>
      <c r="BS63" s="32">
        <f t="shared" si="44"/>
        <v>1757.3916666666664</v>
      </c>
      <c r="BT63" s="32">
        <f t="shared" si="45"/>
        <v>900.48993381573018</v>
      </c>
      <c r="BU63" s="32">
        <f t="shared" si="46"/>
        <v>4.7899338157303646</v>
      </c>
      <c r="BV63" s="32">
        <f t="shared" si="47"/>
        <v>4.7899338157303646</v>
      </c>
      <c r="BW63" s="32">
        <f t="shared" si="48"/>
        <v>4.7899338157303646</v>
      </c>
      <c r="BX63" s="32">
        <f t="shared" si="49"/>
        <v>4.7899338157303646</v>
      </c>
      <c r="BY63" s="32">
        <f t="shared" si="50"/>
        <v>4.7899338157303646</v>
      </c>
      <c r="BZ63" s="32">
        <f t="shared" si="51"/>
        <v>4.7899338157303646</v>
      </c>
      <c r="CA63" s="32">
        <f t="shared" si="52"/>
        <v>4.7899338157303646</v>
      </c>
      <c r="CB63" s="32">
        <f t="shared" si="53"/>
        <v>4.7899338157303646</v>
      </c>
      <c r="CC63" s="32">
        <f t="shared" si="54"/>
        <v>4.7899338157303646</v>
      </c>
      <c r="CD63" s="32">
        <f t="shared" si="55"/>
        <v>4.7899338157303646</v>
      </c>
      <c r="CE63" s="32">
        <f t="shared" si="56"/>
        <v>4.7899338157303646</v>
      </c>
      <c r="CF63" s="32">
        <f t="shared" si="57"/>
        <v>1268.3982671490639</v>
      </c>
      <c r="CG63" s="32">
        <f t="shared" si="58"/>
        <v>0</v>
      </c>
      <c r="CH63" s="32">
        <f t="shared" si="59"/>
        <v>0</v>
      </c>
      <c r="CI63" s="32">
        <f t="shared" si="60"/>
        <v>0</v>
      </c>
      <c r="CJ63" s="32">
        <f t="shared" si="61"/>
        <v>0</v>
      </c>
      <c r="CK63" s="32">
        <f t="shared" si="62"/>
        <v>0</v>
      </c>
      <c r="CL63" s="32">
        <f t="shared" si="63"/>
        <v>0</v>
      </c>
      <c r="CM63" s="32">
        <f t="shared" si="64"/>
        <v>0</v>
      </c>
      <c r="CN63" s="32">
        <f t="shared" si="65"/>
        <v>0</v>
      </c>
      <c r="CO63" s="32">
        <f t="shared" si="66"/>
        <v>0</v>
      </c>
      <c r="CP63" s="32">
        <f t="shared" si="67"/>
        <v>0</v>
      </c>
      <c r="CQ63" s="32">
        <f t="shared" si="68"/>
        <v>0</v>
      </c>
      <c r="CR63" s="32">
        <f t="shared" si="69"/>
        <v>0</v>
      </c>
    </row>
    <row r="64" spans="1:96" x14ac:dyDescent="0.25">
      <c r="A64">
        <v>300020988</v>
      </c>
      <c r="B64" t="s">
        <v>124</v>
      </c>
      <c r="C64" t="s">
        <v>102</v>
      </c>
      <c r="H64" t="s">
        <v>697</v>
      </c>
      <c r="I64" s="32">
        <v>0.34970152020763812</v>
      </c>
      <c r="J64" s="32"/>
      <c r="K64" s="32">
        <v>3772.58</v>
      </c>
      <c r="L64" s="32">
        <v>2749.3533518724507</v>
      </c>
      <c r="M64" s="32">
        <v>1982.8076195773081</v>
      </c>
      <c r="N64" s="32">
        <v>1982.8076195773081</v>
      </c>
      <c r="O64" s="32">
        <v>1982.8076195773081</v>
      </c>
      <c r="P64" s="32">
        <v>1982.8076195773081</v>
      </c>
      <c r="Q64" s="32">
        <v>1982.8076195773081</v>
      </c>
      <c r="R64" s="32">
        <v>1982.8076195773081</v>
      </c>
      <c r="S64" s="32">
        <v>1982.8076195773081</v>
      </c>
      <c r="T64" s="32">
        <v>1982.8076195773081</v>
      </c>
      <c r="U64" s="32">
        <v>1982.8076195773081</v>
      </c>
      <c r="V64" s="32">
        <v>1982.8076195773081</v>
      </c>
      <c r="W64" s="32">
        <v>1982.8076195773081</v>
      </c>
      <c r="X64" s="32">
        <f>_xlfn.XLOOKUP(TEXT(A64,"0"),'Safety stock'!$A$2:$A$219,'Safety stock'!$B$2:$B$219,0,0)</f>
        <v>5669.3181300506312</v>
      </c>
      <c r="Y64" s="32">
        <f>_xlfn.XLOOKUP(TEXT(A64,"0"),'Safety stock'!$A$2:$A$219,'Safety stock'!$F$2:$F$219,0,0)</f>
        <v>0</v>
      </c>
      <c r="Z64" s="32">
        <f>_xlfn.XLOOKUP(TEXT(A64,"0"),'Safety stock'!$A$2:$A$219,'Safety stock'!$E$2:$E$219,0,0)</f>
        <v>1616.6666666666667</v>
      </c>
      <c r="AA64" s="32">
        <f>_xlfn.XLOOKUP(TEXT(A64,"0"),'Safety stock'!$A$2:$A$219,'Safety stock'!$G$2:$G$219,0,0)</f>
        <v>6477.6514633839643</v>
      </c>
      <c r="AB64" s="32">
        <f t="shared" si="1"/>
        <v>1982.56916861943</v>
      </c>
      <c r="AC64" s="32">
        <f t="shared" si="2"/>
        <v>0</v>
      </c>
      <c r="AD64" s="32">
        <f t="shared" si="3"/>
        <v>565.35079100234827</v>
      </c>
      <c r="AE64" s="32">
        <f t="shared" si="4"/>
        <v>2265.2445641206041</v>
      </c>
      <c r="AF64" s="32">
        <f t="shared" si="5"/>
        <v>0</v>
      </c>
      <c r="AG64" s="32">
        <f t="shared" si="6"/>
        <v>0</v>
      </c>
      <c r="AH64" s="32">
        <f t="shared" si="7"/>
        <v>0</v>
      </c>
      <c r="AI64" s="32">
        <f t="shared" si="8"/>
        <v>0</v>
      </c>
      <c r="AJ64" s="32">
        <f t="shared" si="9"/>
        <v>0</v>
      </c>
      <c r="AK64" s="32">
        <f t="shared" si="10"/>
        <v>0</v>
      </c>
      <c r="AL64" s="32">
        <f t="shared" si="11"/>
        <v>0</v>
      </c>
      <c r="AM64" s="32">
        <f t="shared" si="12"/>
        <v>0</v>
      </c>
      <c r="AN64" s="32">
        <f t="shared" si="13"/>
        <v>0</v>
      </c>
      <c r="AO64" s="32">
        <f t="shared" si="14"/>
        <v>0</v>
      </c>
      <c r="AP64" s="32">
        <f t="shared" si="15"/>
        <v>0</v>
      </c>
      <c r="AQ64" s="32">
        <f t="shared" si="16"/>
        <v>0</v>
      </c>
      <c r="AR64" s="32">
        <f t="shared" si="17"/>
        <v>0</v>
      </c>
      <c r="AS64" s="32">
        <f t="shared" si="18"/>
        <v>1982.56916861943</v>
      </c>
      <c r="AT64" s="32">
        <f t="shared" si="19"/>
        <v>1982.56916861943</v>
      </c>
      <c r="AU64" s="32">
        <f t="shared" si="20"/>
        <v>1982.56916861943</v>
      </c>
      <c r="AV64" s="32">
        <f t="shared" si="21"/>
        <v>1982.56916861943</v>
      </c>
      <c r="AW64" s="32">
        <f t="shared" si="22"/>
        <v>1982.56916861943</v>
      </c>
      <c r="AX64" s="32">
        <f t="shared" si="23"/>
        <v>1982.56916861943</v>
      </c>
      <c r="AY64" s="32">
        <f t="shared" si="24"/>
        <v>1982.56916861943</v>
      </c>
      <c r="AZ64" s="32">
        <f t="shared" si="25"/>
        <v>1982.56916861943</v>
      </c>
      <c r="BA64" s="32">
        <f t="shared" si="26"/>
        <v>1982.56916861943</v>
      </c>
      <c r="BB64" s="32">
        <f t="shared" si="27"/>
        <v>1982.56916861943</v>
      </c>
      <c r="BC64" s="32">
        <f t="shared" si="28"/>
        <v>1982.56916861943</v>
      </c>
      <c r="BD64" s="32">
        <f t="shared" si="29"/>
        <v>1982.56916861943</v>
      </c>
      <c r="BE64" s="32">
        <f t="shared" si="30"/>
        <v>1982.56916861943</v>
      </c>
      <c r="BF64" s="32">
        <f t="shared" si="31"/>
        <v>0</v>
      </c>
      <c r="BG64" s="32">
        <f t="shared" si="32"/>
        <v>0</v>
      </c>
      <c r="BH64" s="32">
        <f t="shared" si="33"/>
        <v>0</v>
      </c>
      <c r="BI64" s="32">
        <f t="shared" si="34"/>
        <v>0</v>
      </c>
      <c r="BJ64" s="32">
        <f t="shared" si="35"/>
        <v>0</v>
      </c>
      <c r="BK64" s="32">
        <f t="shared" si="36"/>
        <v>0</v>
      </c>
      <c r="BL64" s="32">
        <f t="shared" si="37"/>
        <v>0</v>
      </c>
      <c r="BM64" s="32">
        <f t="shared" si="38"/>
        <v>0</v>
      </c>
      <c r="BN64" s="32">
        <f t="shared" si="39"/>
        <v>0</v>
      </c>
      <c r="BO64" s="32">
        <f t="shared" si="40"/>
        <v>0</v>
      </c>
      <c r="BP64" s="32">
        <f t="shared" si="41"/>
        <v>0</v>
      </c>
      <c r="BQ64" s="32">
        <f t="shared" si="42"/>
        <v>0</v>
      </c>
      <c r="BR64" s="32">
        <f t="shared" si="43"/>
        <v>0</v>
      </c>
      <c r="BS64" s="32">
        <f t="shared" si="44"/>
        <v>565.35079100234827</v>
      </c>
      <c r="BT64" s="32">
        <f t="shared" si="45"/>
        <v>565.35079100234827</v>
      </c>
      <c r="BU64" s="32">
        <f t="shared" si="46"/>
        <v>0.23845095787805803</v>
      </c>
      <c r="BV64" s="32">
        <f t="shared" si="47"/>
        <v>0.23845095787805803</v>
      </c>
      <c r="BW64" s="32">
        <f t="shared" si="48"/>
        <v>0.23845095787805803</v>
      </c>
      <c r="BX64" s="32">
        <f t="shared" si="49"/>
        <v>0.23845095787805803</v>
      </c>
      <c r="BY64" s="32">
        <f t="shared" si="50"/>
        <v>0.23845095787805803</v>
      </c>
      <c r="BZ64" s="32">
        <f t="shared" si="51"/>
        <v>0.23845095787805803</v>
      </c>
      <c r="CA64" s="32">
        <f t="shared" si="52"/>
        <v>0.23845095787805803</v>
      </c>
      <c r="CB64" s="32">
        <f t="shared" si="53"/>
        <v>0.23845095787805803</v>
      </c>
      <c r="CC64" s="32">
        <f t="shared" si="54"/>
        <v>0.23845095787805803</v>
      </c>
      <c r="CD64" s="32">
        <f t="shared" si="55"/>
        <v>0.23845095787805803</v>
      </c>
      <c r="CE64" s="32">
        <f t="shared" si="56"/>
        <v>0.23845095787805803</v>
      </c>
      <c r="CF64" s="32">
        <f t="shared" si="57"/>
        <v>1224.6600403782218</v>
      </c>
      <c r="CG64" s="32">
        <f t="shared" si="58"/>
        <v>201.43339225067257</v>
      </c>
      <c r="CH64" s="32">
        <f t="shared" si="59"/>
        <v>0</v>
      </c>
      <c r="CI64" s="32">
        <f t="shared" si="60"/>
        <v>0</v>
      </c>
      <c r="CJ64" s="32">
        <f t="shared" si="61"/>
        <v>0</v>
      </c>
      <c r="CK64" s="32">
        <f t="shared" si="62"/>
        <v>0</v>
      </c>
      <c r="CL64" s="32">
        <f t="shared" si="63"/>
        <v>0</v>
      </c>
      <c r="CM64" s="32">
        <f t="shared" si="64"/>
        <v>0</v>
      </c>
      <c r="CN64" s="32">
        <f t="shared" si="65"/>
        <v>0</v>
      </c>
      <c r="CO64" s="32">
        <f t="shared" si="66"/>
        <v>0</v>
      </c>
      <c r="CP64" s="32">
        <f t="shared" si="67"/>
        <v>0</v>
      </c>
      <c r="CQ64" s="32">
        <f t="shared" si="68"/>
        <v>0</v>
      </c>
      <c r="CR64" s="32">
        <f t="shared" si="69"/>
        <v>0</v>
      </c>
    </row>
    <row r="65" spans="1:96" x14ac:dyDescent="0.25">
      <c r="A65">
        <v>700000026</v>
      </c>
      <c r="B65" t="s">
        <v>577</v>
      </c>
      <c r="C65" t="s">
        <v>578</v>
      </c>
      <c r="H65" t="s">
        <v>697</v>
      </c>
      <c r="I65" s="32">
        <v>35.064489484719488</v>
      </c>
      <c r="J65" s="32"/>
      <c r="K65" s="32">
        <v>1103.76</v>
      </c>
      <c r="L65" s="32">
        <v>-3279.6167659952976</v>
      </c>
      <c r="M65" s="32">
        <v>13.780344367495779</v>
      </c>
      <c r="N65" s="32">
        <v>13.079054577801529</v>
      </c>
      <c r="O65" s="32">
        <v>15.21798843637116</v>
      </c>
      <c r="P65" s="32">
        <v>12.938796619864473</v>
      </c>
      <c r="Q65" s="32">
        <v>5.3648668911647768</v>
      </c>
      <c r="R65" s="32">
        <v>13.885537835951437</v>
      </c>
      <c r="S65" s="32">
        <v>29.91000953046802</v>
      </c>
      <c r="T65" s="32">
        <v>12.41282927759416</v>
      </c>
      <c r="U65" s="32">
        <v>18.724437384843906</v>
      </c>
      <c r="V65" s="32">
        <v>25.036045492093653</v>
      </c>
      <c r="W65" s="32">
        <v>28.051591587779974</v>
      </c>
      <c r="X65" s="32">
        <f>_xlfn.XLOOKUP(TEXT(A65,"0"),'Safety stock'!$A$2:$A$219,'Safety stock'!$B$2:$B$219,0,0)</f>
        <v>0</v>
      </c>
      <c r="Y65" s="32">
        <f>_xlfn.XLOOKUP(TEXT(A65,"0"),'Safety stock'!$A$2:$A$219,'Safety stock'!$F$2:$F$219,0,0)</f>
        <v>0</v>
      </c>
      <c r="Z65" s="32">
        <f>_xlfn.XLOOKUP(TEXT(A65,"0"),'Safety stock'!$A$2:$A$219,'Safety stock'!$E$2:$E$219,0,0)</f>
        <v>0</v>
      </c>
      <c r="AA65" s="32">
        <f>_xlfn.XLOOKUP(TEXT(A65,"0"),'Safety stock'!$A$2:$A$219,'Safety stock'!$G$2:$G$219,0,0)</f>
        <v>0</v>
      </c>
      <c r="AB65" s="32">
        <f t="shared" si="1"/>
        <v>0</v>
      </c>
      <c r="AC65" s="32">
        <f t="shared" si="2"/>
        <v>0</v>
      </c>
      <c r="AD65" s="32">
        <f t="shared" si="3"/>
        <v>0</v>
      </c>
      <c r="AE65" s="32">
        <f t="shared" si="4"/>
        <v>0</v>
      </c>
      <c r="AF65" s="32">
        <f t="shared" si="5"/>
        <v>0</v>
      </c>
      <c r="AG65" s="32">
        <f t="shared" si="6"/>
        <v>-3279.6167659952976</v>
      </c>
      <c r="AH65" s="32">
        <f t="shared" si="7"/>
        <v>0</v>
      </c>
      <c r="AI65" s="32">
        <f t="shared" si="8"/>
        <v>0</v>
      </c>
      <c r="AJ65" s="32">
        <f t="shared" si="9"/>
        <v>0</v>
      </c>
      <c r="AK65" s="32">
        <f t="shared" si="10"/>
        <v>0</v>
      </c>
      <c r="AL65" s="32">
        <f t="shared" si="11"/>
        <v>0</v>
      </c>
      <c r="AM65" s="32">
        <f t="shared" si="12"/>
        <v>0</v>
      </c>
      <c r="AN65" s="32">
        <f t="shared" si="13"/>
        <v>0</v>
      </c>
      <c r="AO65" s="32">
        <f t="shared" si="14"/>
        <v>0</v>
      </c>
      <c r="AP65" s="32">
        <f t="shared" si="15"/>
        <v>0</v>
      </c>
      <c r="AQ65" s="32">
        <f t="shared" si="16"/>
        <v>0</v>
      </c>
      <c r="AR65" s="32">
        <f t="shared" si="17"/>
        <v>0</v>
      </c>
      <c r="AS65" s="32">
        <f t="shared" si="18"/>
        <v>0</v>
      </c>
      <c r="AT65" s="32">
        <f t="shared" si="19"/>
        <v>0</v>
      </c>
      <c r="AU65" s="32">
        <f t="shared" si="20"/>
        <v>0</v>
      </c>
      <c r="AV65" s="32">
        <f t="shared" si="21"/>
        <v>0</v>
      </c>
      <c r="AW65" s="32">
        <f t="shared" si="22"/>
        <v>0</v>
      </c>
      <c r="AX65" s="32">
        <f t="shared" si="23"/>
        <v>0</v>
      </c>
      <c r="AY65" s="32">
        <f t="shared" si="24"/>
        <v>0</v>
      </c>
      <c r="AZ65" s="32">
        <f t="shared" si="25"/>
        <v>0</v>
      </c>
      <c r="BA65" s="32">
        <f t="shared" si="26"/>
        <v>0</v>
      </c>
      <c r="BB65" s="32">
        <f t="shared" si="27"/>
        <v>0</v>
      </c>
      <c r="BC65" s="32">
        <f t="shared" si="28"/>
        <v>0</v>
      </c>
      <c r="BD65" s="32">
        <f t="shared" si="29"/>
        <v>0</v>
      </c>
      <c r="BE65" s="32">
        <f t="shared" si="30"/>
        <v>0</v>
      </c>
      <c r="BF65" s="32">
        <f t="shared" si="31"/>
        <v>0</v>
      </c>
      <c r="BG65" s="32">
        <f t="shared" si="32"/>
        <v>0</v>
      </c>
      <c r="BH65" s="32">
        <f t="shared" si="33"/>
        <v>0</v>
      </c>
      <c r="BI65" s="32">
        <f t="shared" si="34"/>
        <v>0</v>
      </c>
      <c r="BJ65" s="32">
        <f t="shared" si="35"/>
        <v>0</v>
      </c>
      <c r="BK65" s="32">
        <f t="shared" si="36"/>
        <v>0</v>
      </c>
      <c r="BL65" s="32">
        <f t="shared" si="37"/>
        <v>0</v>
      </c>
      <c r="BM65" s="32">
        <f t="shared" si="38"/>
        <v>0</v>
      </c>
      <c r="BN65" s="32">
        <f t="shared" si="39"/>
        <v>0</v>
      </c>
      <c r="BO65" s="32">
        <f t="shared" si="40"/>
        <v>0</v>
      </c>
      <c r="BP65" s="32">
        <f t="shared" si="41"/>
        <v>0</v>
      </c>
      <c r="BQ65" s="32">
        <f t="shared" si="42"/>
        <v>0</v>
      </c>
      <c r="BR65" s="32">
        <f t="shared" si="43"/>
        <v>0</v>
      </c>
      <c r="BS65" s="32">
        <f t="shared" si="44"/>
        <v>0</v>
      </c>
      <c r="BT65" s="32">
        <f t="shared" si="45"/>
        <v>0</v>
      </c>
      <c r="BU65" s="32">
        <f t="shared" si="46"/>
        <v>0</v>
      </c>
      <c r="BV65" s="32">
        <f t="shared" si="47"/>
        <v>0</v>
      </c>
      <c r="BW65" s="32">
        <f t="shared" si="48"/>
        <v>0</v>
      </c>
      <c r="BX65" s="32">
        <f t="shared" si="49"/>
        <v>0</v>
      </c>
      <c r="BY65" s="32">
        <f t="shared" si="50"/>
        <v>0</v>
      </c>
      <c r="BZ65" s="32">
        <f t="shared" si="51"/>
        <v>0</v>
      </c>
      <c r="CA65" s="32">
        <f t="shared" si="52"/>
        <v>0</v>
      </c>
      <c r="CB65" s="32">
        <f t="shared" si="53"/>
        <v>0</v>
      </c>
      <c r="CC65" s="32">
        <f t="shared" si="54"/>
        <v>0</v>
      </c>
      <c r="CD65" s="32">
        <f t="shared" si="55"/>
        <v>0</v>
      </c>
      <c r="CE65" s="32">
        <f t="shared" si="56"/>
        <v>0</v>
      </c>
      <c r="CF65" s="32">
        <f t="shared" si="57"/>
        <v>1103.76</v>
      </c>
      <c r="CG65" s="32">
        <f t="shared" si="58"/>
        <v>0</v>
      </c>
      <c r="CH65" s="32">
        <f t="shared" si="59"/>
        <v>13.780344367495779</v>
      </c>
      <c r="CI65" s="32">
        <f t="shared" si="60"/>
        <v>13.079054577801529</v>
      </c>
      <c r="CJ65" s="32">
        <f t="shared" si="61"/>
        <v>15.21798843637116</v>
      </c>
      <c r="CK65" s="32">
        <f t="shared" si="62"/>
        <v>12.938796619864473</v>
      </c>
      <c r="CL65" s="32">
        <f t="shared" si="63"/>
        <v>5.3648668911647768</v>
      </c>
      <c r="CM65" s="32">
        <f t="shared" si="64"/>
        <v>13.885537835951437</v>
      </c>
      <c r="CN65" s="32">
        <f t="shared" si="65"/>
        <v>29.91000953046802</v>
      </c>
      <c r="CO65" s="32">
        <f t="shared" si="66"/>
        <v>12.41282927759416</v>
      </c>
      <c r="CP65" s="32">
        <f t="shared" si="67"/>
        <v>18.724437384843906</v>
      </c>
      <c r="CQ65" s="32">
        <f t="shared" si="68"/>
        <v>25.036045492093653</v>
      </c>
      <c r="CR65" s="32">
        <f t="shared" si="69"/>
        <v>28.051591587779974</v>
      </c>
    </row>
    <row r="66" spans="1:96" x14ac:dyDescent="0.25">
      <c r="A66">
        <v>810007427</v>
      </c>
      <c r="B66" t="s">
        <v>586</v>
      </c>
      <c r="C66" t="s">
        <v>587</v>
      </c>
      <c r="H66" t="s">
        <v>697</v>
      </c>
      <c r="I66" s="32">
        <v>151.25</v>
      </c>
      <c r="J66" s="32"/>
      <c r="K66" s="32">
        <v>907.5</v>
      </c>
      <c r="L66" s="32">
        <v>907.5</v>
      </c>
      <c r="M66" s="32">
        <v>907.5</v>
      </c>
      <c r="N66" s="32">
        <v>907.5</v>
      </c>
      <c r="O66" s="32">
        <v>907.5</v>
      </c>
      <c r="P66" s="32">
        <v>907.5</v>
      </c>
      <c r="Q66" s="32">
        <v>907.5</v>
      </c>
      <c r="R66" s="32">
        <v>907.5</v>
      </c>
      <c r="S66" s="32">
        <v>907.5</v>
      </c>
      <c r="T66" s="32">
        <v>907.5</v>
      </c>
      <c r="U66" s="32">
        <v>907.5</v>
      </c>
      <c r="V66" s="32">
        <v>907.5</v>
      </c>
      <c r="W66" s="32">
        <v>907.5</v>
      </c>
      <c r="X66" s="32">
        <f>_xlfn.XLOOKUP(TEXT(A66,"0"),'Safety stock'!$A$2:$A$219,'Safety stock'!$B$2:$B$219,0,0)</f>
        <v>0</v>
      </c>
      <c r="Y66" s="32">
        <f>_xlfn.XLOOKUP(TEXT(A66,"0"),'Safety stock'!$A$2:$A$219,'Safety stock'!$F$2:$F$219,0,0)</f>
        <v>0</v>
      </c>
      <c r="Z66" s="32">
        <f>_xlfn.XLOOKUP(TEXT(A66,"0"),'Safety stock'!$A$2:$A$219,'Safety stock'!$E$2:$E$219,0,0)</f>
        <v>0</v>
      </c>
      <c r="AA66" s="32">
        <f>_xlfn.XLOOKUP(TEXT(A66,"0"),'Safety stock'!$A$2:$A$219,'Safety stock'!$G$2:$G$219,0,0)</f>
        <v>0</v>
      </c>
      <c r="AB66" s="32">
        <f t="shared" ref="AB66:AB129" si="70">IFERROR(IF(ISNUMBER(X66),X66*I66,0),0)</f>
        <v>0</v>
      </c>
      <c r="AC66" s="32">
        <f t="shared" ref="AC66:AC129" si="71">IFERROR(IF(ISNUMBER(Y66),Y66*I66,0),0)</f>
        <v>0</v>
      </c>
      <c r="AD66" s="32">
        <f t="shared" ref="AD66:AD129" si="72">IFERROR(IF(ISNUMBER(Z66),Z66*I66,0),0)</f>
        <v>0</v>
      </c>
      <c r="AE66" s="32">
        <f t="shared" ref="AE66:AE129" si="73">IFERROR(IF(ISNUMBER(AA66),AA66*I66,0),0)</f>
        <v>0</v>
      </c>
      <c r="AF66" s="32">
        <f t="shared" ref="AF66:AF129" si="74">IFERROR(IF(K66&lt;AB66 + AC66,K66-AB66 - AC66,0),0)</f>
        <v>0</v>
      </c>
      <c r="AG66" s="32">
        <f t="shared" ref="AG66:AG129" si="75">IFERROR(IF(L66&lt;AB66 + AC66,L66-AB66 - AC66,0),0)</f>
        <v>0</v>
      </c>
      <c r="AH66" s="32">
        <f t="shared" ref="AH66:AH129" si="76">IFERROR(IF(M66&lt;AB66 + AC66,M66-AB66 - AC66,0),0)</f>
        <v>0</v>
      </c>
      <c r="AI66" s="32">
        <f t="shared" ref="AI66:AI129" si="77">IFERROR(IF(N66&lt;AB66 + AC66,N66-AB66 - AC66,0),0)</f>
        <v>0</v>
      </c>
      <c r="AJ66" s="32">
        <f t="shared" ref="AJ66:AJ129" si="78">IFERROR(IF(O66&lt;AB66 + AC66,O66-AB66 - AC66,0),0)</f>
        <v>0</v>
      </c>
      <c r="AK66" s="32">
        <f t="shared" ref="AK66:AK129" si="79">IFERROR(IF(P66&lt;AB66 + AC66,P66-AB66 - AC66,0),0)</f>
        <v>0</v>
      </c>
      <c r="AL66" s="32">
        <f t="shared" ref="AL66:AL129" si="80">IFERROR(IF(Q66&lt;AB66 + AC66,Q66-AB66 - AC66,0),0)</f>
        <v>0</v>
      </c>
      <c r="AM66" s="32">
        <f t="shared" ref="AM66:AM129" si="81">IFERROR(IF(R66&lt;AB66 + AC66,R66-AB66 - AC66,0),0)</f>
        <v>0</v>
      </c>
      <c r="AN66" s="32">
        <f t="shared" ref="AN66:AN129" si="82">IFERROR(IF(S66&lt;AB66 + AC66,S66-AB66 - AC66,0),0)</f>
        <v>0</v>
      </c>
      <c r="AO66" s="32">
        <f t="shared" ref="AO66:AO129" si="83">IFERROR(IF(T66&lt;AB66 + AC66,T66-AB66 - AC66,0),0)</f>
        <v>0</v>
      </c>
      <c r="AP66" s="32">
        <f t="shared" ref="AP66:AP129" si="84">IFERROR(IF(U66&lt;AB66 + AC66,U66-AB66 - AC66,0),0)</f>
        <v>0</v>
      </c>
      <c r="AQ66" s="32">
        <f t="shared" ref="AQ66:AQ129" si="85">IFERROR(IF(V66&lt;AB66 + AC66,V66-AB66 - AC66,0),0)</f>
        <v>0</v>
      </c>
      <c r="AR66" s="32">
        <f t="shared" ref="AR66:AR129" si="86">IFERROR(IF(W66&lt;AB66 + AC66,W66-AB66 - AC66,0),0)</f>
        <v>0</v>
      </c>
      <c r="AS66" s="32">
        <f t="shared" ref="AS66:AS129" si="87">AB66</f>
        <v>0</v>
      </c>
      <c r="AT66" s="32">
        <f t="shared" ref="AT66:AT129" si="88">AB66</f>
        <v>0</v>
      </c>
      <c r="AU66" s="32">
        <f t="shared" ref="AU66:AU129" si="89">AB66</f>
        <v>0</v>
      </c>
      <c r="AV66" s="32">
        <f t="shared" ref="AV66:AV129" si="90">AB66</f>
        <v>0</v>
      </c>
      <c r="AW66" s="32">
        <f t="shared" ref="AW66:AW129" si="91">AB66</f>
        <v>0</v>
      </c>
      <c r="AX66" s="32">
        <f t="shared" ref="AX66:AX129" si="92">AB66</f>
        <v>0</v>
      </c>
      <c r="AY66" s="32">
        <f t="shared" ref="AY66:AY129" si="93">AB66</f>
        <v>0</v>
      </c>
      <c r="AZ66" s="32">
        <f t="shared" ref="AZ66:AZ129" si="94">AB66</f>
        <v>0</v>
      </c>
      <c r="BA66" s="32">
        <f t="shared" ref="BA66:BA129" si="95">AB66</f>
        <v>0</v>
      </c>
      <c r="BB66" s="32">
        <f t="shared" ref="BB66:BB129" si="96">AB66</f>
        <v>0</v>
      </c>
      <c r="BC66" s="32">
        <f t="shared" ref="BC66:BC129" si="97">AB66</f>
        <v>0</v>
      </c>
      <c r="BD66" s="32">
        <f t="shared" ref="BD66:BD129" si="98">AB66</f>
        <v>0</v>
      </c>
      <c r="BE66" s="32">
        <f t="shared" ref="BE66:BE129" si="99">AB66</f>
        <v>0</v>
      </c>
      <c r="BF66" s="32">
        <f t="shared" ref="BF66:BF129" si="100">AC66</f>
        <v>0</v>
      </c>
      <c r="BG66" s="32">
        <f t="shared" ref="BG66:BG129" si="101">AC66</f>
        <v>0</v>
      </c>
      <c r="BH66" s="32">
        <f t="shared" ref="BH66:BH129" si="102">AC66</f>
        <v>0</v>
      </c>
      <c r="BI66" s="32">
        <f t="shared" ref="BI66:BI129" si="103">AC66</f>
        <v>0</v>
      </c>
      <c r="BJ66" s="32">
        <f t="shared" ref="BJ66:BJ129" si="104">AC66</f>
        <v>0</v>
      </c>
      <c r="BK66" s="32">
        <f t="shared" ref="BK66:BK129" si="105">AC66</f>
        <v>0</v>
      </c>
      <c r="BL66" s="32">
        <f t="shared" ref="BL66:BL129" si="106">AC66</f>
        <v>0</v>
      </c>
      <c r="BM66" s="32">
        <f t="shared" ref="BM66:BM129" si="107">AC66</f>
        <v>0</v>
      </c>
      <c r="BN66" s="32">
        <f t="shared" ref="BN66:BN129" si="108">AC66</f>
        <v>0</v>
      </c>
      <c r="BO66" s="32">
        <f t="shared" ref="BO66:BO129" si="109">AC66</f>
        <v>0</v>
      </c>
      <c r="BP66" s="32">
        <f t="shared" ref="BP66:BP129" si="110">AC66</f>
        <v>0</v>
      </c>
      <c r="BQ66" s="32">
        <f t="shared" ref="BQ66:BQ129" si="111">AC66</f>
        <v>0</v>
      </c>
      <c r="BR66" s="32">
        <f t="shared" ref="BR66:BR129" si="112">AC66</f>
        <v>0</v>
      </c>
      <c r="BS66" s="32">
        <f t="shared" ref="BS66:BS129" si="113">IFERROR(IF(K66&gt;=AB66 + AC66,MIN(K66-AB66 - AC66,AD66),0),0)</f>
        <v>0</v>
      </c>
      <c r="BT66" s="32">
        <f t="shared" ref="BT66:BT129" si="114">IFERROR(IF(L66&gt;=AB66 + AC66,MIN(L66-AB66 - AC66,AD66),0),0)</f>
        <v>0</v>
      </c>
      <c r="BU66" s="32">
        <f t="shared" ref="BU66:BU129" si="115">IFERROR(IF(M66&gt;=AB66 + AC66,MIN(M66-AB66 - AC66,AD66),0),0)</f>
        <v>0</v>
      </c>
      <c r="BV66" s="32">
        <f t="shared" ref="BV66:BV129" si="116">IFERROR(IF(N66&gt;=AB66 + AC66,MIN(N66-AB66 - AC66,AD66),0),0)</f>
        <v>0</v>
      </c>
      <c r="BW66" s="32">
        <f t="shared" ref="BW66:BW129" si="117">IFERROR(IF(O66&gt;=AB66 + AC66,MIN(O66-AB66 - AC66,AD66),0),0)</f>
        <v>0</v>
      </c>
      <c r="BX66" s="32">
        <f t="shared" ref="BX66:BX129" si="118">IFERROR(IF(P66&gt;=AB66 + AC66,MIN(P66-AB66 - AC66,AD66),0),0)</f>
        <v>0</v>
      </c>
      <c r="BY66" s="32">
        <f t="shared" ref="BY66:BY129" si="119">IFERROR(IF(Q66&gt;=AB66 + AC66,MIN(Q66-AB66 - AC66,AD66),0),0)</f>
        <v>0</v>
      </c>
      <c r="BZ66" s="32">
        <f t="shared" ref="BZ66:BZ129" si="120">IFERROR(IF(R66&gt;=AB66 + AC66,MIN(R66-AB66 - AC66,AD66),0),0)</f>
        <v>0</v>
      </c>
      <c r="CA66" s="32">
        <f t="shared" ref="CA66:CA129" si="121">IFERROR(IF(S66&gt;=AB66 + AC66,MIN(S66-AB66 - AC66,AD66),0),0)</f>
        <v>0</v>
      </c>
      <c r="CB66" s="32">
        <f t="shared" ref="CB66:CB129" si="122">IFERROR(IF(T66&gt;=AB66 + AC66,MIN(T66-AB66 - AC66,AD66),0),0)</f>
        <v>0</v>
      </c>
      <c r="CC66" s="32">
        <f t="shared" ref="CC66:CC129" si="123">IFERROR(IF(U66&gt;=AB66 + AC66,MIN(U66-AB66 - AC66,AD66),0),0)</f>
        <v>0</v>
      </c>
      <c r="CD66" s="32">
        <f t="shared" ref="CD66:CD129" si="124">IFERROR(IF(V66&gt;=AB66 + AC66,MIN(V66-AB66 - AC66,AD66),0),0)</f>
        <v>0</v>
      </c>
      <c r="CE66" s="32">
        <f t="shared" ref="CE66:CE129" si="125">IFERROR(IF(W66&gt;=AB66 + AC66,MIN(W66-AB66 - AC66,AD66),0),0)</f>
        <v>0</v>
      </c>
      <c r="CF66" s="32">
        <f t="shared" ref="CF66:CF129" si="126">IFERROR(IF(K66&gt;=AB66+AC66 + AD66,K66-(AB66+AC66+AD66),0),0)</f>
        <v>907.5</v>
      </c>
      <c r="CG66" s="32">
        <f t="shared" ref="CG66:CG129" si="127">IFERROR(IF(L66&gt;=AB66+AC66 + AD66,L66-(AB66+AC66+AD66),0),0)</f>
        <v>907.5</v>
      </c>
      <c r="CH66" s="32">
        <f t="shared" ref="CH66:CH129" si="128">IFERROR(IF(M66&gt;=AB66+AC66 + AD66,M66-(AB66+AC66+AD66),0),0)</f>
        <v>907.5</v>
      </c>
      <c r="CI66" s="32">
        <f t="shared" ref="CI66:CI129" si="129">IFERROR(IF(N66&gt;=AB66+AC66 + AD66,N66-(AB66+AC66+AD66),0),0)</f>
        <v>907.5</v>
      </c>
      <c r="CJ66" s="32">
        <f t="shared" ref="CJ66:CJ129" si="130">IFERROR(IF(O66&gt;=AB66+AC66 + AD66,O66-(AB66+AC66+AD66),0),0)</f>
        <v>907.5</v>
      </c>
      <c r="CK66" s="32">
        <f t="shared" ref="CK66:CK129" si="131">IFERROR(IF(P66&gt;=AB66+AC66 + AD66,P66-(AB66+AC66+AD66),0),0)</f>
        <v>907.5</v>
      </c>
      <c r="CL66" s="32">
        <f t="shared" ref="CL66:CL129" si="132">IFERROR(IF(Q66&gt;=AB66+AC66 + AD66,Q66-(AB66+AC66+AD66),0),0)</f>
        <v>907.5</v>
      </c>
      <c r="CM66" s="32">
        <f t="shared" ref="CM66:CM129" si="133">IFERROR(IF(R66&gt;=AB66+AC66 + AD66,R66-(AB66+AC66+AD66),0),0)</f>
        <v>907.5</v>
      </c>
      <c r="CN66" s="32">
        <f t="shared" ref="CN66:CN129" si="134">IFERROR(IF(S66&gt;=AB66+AC66 + AD66,S66-(AB66+AC66+AD66),0),0)</f>
        <v>907.5</v>
      </c>
      <c r="CO66" s="32">
        <f t="shared" ref="CO66:CO129" si="135">IFERROR(IF(T66&gt;=AB66+AC66 + AD66,T66-(AB66+AC66+AD66),0),0)</f>
        <v>907.5</v>
      </c>
      <c r="CP66" s="32">
        <f t="shared" ref="CP66:CP129" si="136">IFERROR(IF(U66&gt;=AB66+AC66 + AD66,U66-(AB66+AC66+AD66),0),0)</f>
        <v>907.5</v>
      </c>
      <c r="CQ66" s="32">
        <f t="shared" ref="CQ66:CQ129" si="137">IFERROR(IF(V66&gt;=AB66+AC66 + AD66,V66-(AB66+AC66+AD66),0),0)</f>
        <v>907.5</v>
      </c>
      <c r="CR66" s="32">
        <f t="shared" ref="CR66:CR129" si="138">IFERROR(IF(W66&gt;=AB66+AC66 + AD66,W66-(AB66+AC66+AD66),0),0)</f>
        <v>907.5</v>
      </c>
    </row>
    <row r="67" spans="1:96" x14ac:dyDescent="0.25">
      <c r="A67">
        <v>600005133</v>
      </c>
      <c r="B67" t="s">
        <v>398</v>
      </c>
      <c r="C67" t="s">
        <v>211</v>
      </c>
      <c r="D67" t="s">
        <v>51</v>
      </c>
      <c r="E67" t="s">
        <v>399</v>
      </c>
      <c r="F67" t="s">
        <v>400</v>
      </c>
      <c r="G67" t="s">
        <v>398</v>
      </c>
      <c r="H67" t="s">
        <v>697</v>
      </c>
      <c r="I67" s="32">
        <v>43.770022358539244</v>
      </c>
      <c r="J67" s="32"/>
      <c r="K67" s="32">
        <v>15269.61</v>
      </c>
      <c r="L67" s="32">
        <v>15269.61</v>
      </c>
      <c r="M67" s="32">
        <v>15269.61</v>
      </c>
      <c r="N67" s="32">
        <v>15269.61</v>
      </c>
      <c r="O67" s="32">
        <v>15269.61</v>
      </c>
      <c r="P67" s="32">
        <v>15269.61</v>
      </c>
      <c r="Q67" s="32">
        <v>15269.61</v>
      </c>
      <c r="R67" s="32">
        <v>15269.61</v>
      </c>
      <c r="S67" s="32">
        <v>15269.61</v>
      </c>
      <c r="T67" s="32">
        <v>15269.61</v>
      </c>
      <c r="U67" s="32">
        <v>15269.61</v>
      </c>
      <c r="V67" s="32">
        <v>15269.61</v>
      </c>
      <c r="W67" s="32">
        <v>15269.61</v>
      </c>
      <c r="X67" s="32">
        <f>_xlfn.XLOOKUP(TEXT(A67,"0"),'Safety stock'!$A$2:$A$219,'Safety stock'!$B$2:$B$219,0,0)</f>
        <v>205.75277716135747</v>
      </c>
      <c r="Y67" s="32">
        <f>_xlfn.XLOOKUP(TEXT(A67,"0"),'Safety stock'!$A$2:$A$219,'Safety stock'!$F$2:$F$219,0,0)</f>
        <v>0</v>
      </c>
      <c r="Z67" s="32">
        <f>_xlfn.XLOOKUP(TEXT(A67,"0"),'Safety stock'!$A$2:$A$219,'Safety stock'!$E$2:$E$219,0,0)</f>
        <v>125.13333333333334</v>
      </c>
      <c r="AA67" s="32">
        <f>_xlfn.XLOOKUP(TEXT(A67,"0"),'Safety stock'!$A$2:$A$219,'Safety stock'!$G$2:$G$219,0,0)</f>
        <v>268.31944382802413</v>
      </c>
      <c r="AB67" s="32">
        <f t="shared" si="70"/>
        <v>9005.8036566841583</v>
      </c>
      <c r="AC67" s="32">
        <f t="shared" si="71"/>
        <v>0</v>
      </c>
      <c r="AD67" s="32">
        <f t="shared" si="72"/>
        <v>5477.088797798544</v>
      </c>
      <c r="AE67" s="32">
        <f t="shared" si="73"/>
        <v>11744.34805558343</v>
      </c>
      <c r="AF67" s="32">
        <f t="shared" si="74"/>
        <v>0</v>
      </c>
      <c r="AG67" s="32">
        <f t="shared" si="75"/>
        <v>0</v>
      </c>
      <c r="AH67" s="32">
        <f t="shared" si="76"/>
        <v>0</v>
      </c>
      <c r="AI67" s="32">
        <f t="shared" si="77"/>
        <v>0</v>
      </c>
      <c r="AJ67" s="32">
        <f t="shared" si="78"/>
        <v>0</v>
      </c>
      <c r="AK67" s="32">
        <f t="shared" si="79"/>
        <v>0</v>
      </c>
      <c r="AL67" s="32">
        <f t="shared" si="80"/>
        <v>0</v>
      </c>
      <c r="AM67" s="32">
        <f t="shared" si="81"/>
        <v>0</v>
      </c>
      <c r="AN67" s="32">
        <f t="shared" si="82"/>
        <v>0</v>
      </c>
      <c r="AO67" s="32">
        <f t="shared" si="83"/>
        <v>0</v>
      </c>
      <c r="AP67" s="32">
        <f t="shared" si="84"/>
        <v>0</v>
      </c>
      <c r="AQ67" s="32">
        <f t="shared" si="85"/>
        <v>0</v>
      </c>
      <c r="AR67" s="32">
        <f t="shared" si="86"/>
        <v>0</v>
      </c>
      <c r="AS67" s="32">
        <f t="shared" si="87"/>
        <v>9005.8036566841583</v>
      </c>
      <c r="AT67" s="32">
        <f t="shared" si="88"/>
        <v>9005.8036566841583</v>
      </c>
      <c r="AU67" s="32">
        <f t="shared" si="89"/>
        <v>9005.8036566841583</v>
      </c>
      <c r="AV67" s="32">
        <f t="shared" si="90"/>
        <v>9005.8036566841583</v>
      </c>
      <c r="AW67" s="32">
        <f t="shared" si="91"/>
        <v>9005.8036566841583</v>
      </c>
      <c r="AX67" s="32">
        <f t="shared" si="92"/>
        <v>9005.8036566841583</v>
      </c>
      <c r="AY67" s="32">
        <f t="shared" si="93"/>
        <v>9005.8036566841583</v>
      </c>
      <c r="AZ67" s="32">
        <f t="shared" si="94"/>
        <v>9005.8036566841583</v>
      </c>
      <c r="BA67" s="32">
        <f t="shared" si="95"/>
        <v>9005.8036566841583</v>
      </c>
      <c r="BB67" s="32">
        <f t="shared" si="96"/>
        <v>9005.8036566841583</v>
      </c>
      <c r="BC67" s="32">
        <f t="shared" si="97"/>
        <v>9005.8036566841583</v>
      </c>
      <c r="BD67" s="32">
        <f t="shared" si="98"/>
        <v>9005.8036566841583</v>
      </c>
      <c r="BE67" s="32">
        <f t="shared" si="99"/>
        <v>9005.8036566841583</v>
      </c>
      <c r="BF67" s="32">
        <f t="shared" si="100"/>
        <v>0</v>
      </c>
      <c r="BG67" s="32">
        <f t="shared" si="101"/>
        <v>0</v>
      </c>
      <c r="BH67" s="32">
        <f t="shared" si="102"/>
        <v>0</v>
      </c>
      <c r="BI67" s="32">
        <f t="shared" si="103"/>
        <v>0</v>
      </c>
      <c r="BJ67" s="32">
        <f t="shared" si="104"/>
        <v>0</v>
      </c>
      <c r="BK67" s="32">
        <f t="shared" si="105"/>
        <v>0</v>
      </c>
      <c r="BL67" s="32">
        <f t="shared" si="106"/>
        <v>0</v>
      </c>
      <c r="BM67" s="32">
        <f t="shared" si="107"/>
        <v>0</v>
      </c>
      <c r="BN67" s="32">
        <f t="shared" si="108"/>
        <v>0</v>
      </c>
      <c r="BO67" s="32">
        <f t="shared" si="109"/>
        <v>0</v>
      </c>
      <c r="BP67" s="32">
        <f t="shared" si="110"/>
        <v>0</v>
      </c>
      <c r="BQ67" s="32">
        <f t="shared" si="111"/>
        <v>0</v>
      </c>
      <c r="BR67" s="32">
        <f t="shared" si="112"/>
        <v>0</v>
      </c>
      <c r="BS67" s="32">
        <f t="shared" si="113"/>
        <v>5477.088797798544</v>
      </c>
      <c r="BT67" s="32">
        <f t="shared" si="114"/>
        <v>5477.088797798544</v>
      </c>
      <c r="BU67" s="32">
        <f t="shared" si="115"/>
        <v>5477.088797798544</v>
      </c>
      <c r="BV67" s="32">
        <f t="shared" si="116"/>
        <v>5477.088797798544</v>
      </c>
      <c r="BW67" s="32">
        <f t="shared" si="117"/>
        <v>5477.088797798544</v>
      </c>
      <c r="BX67" s="32">
        <f t="shared" si="118"/>
        <v>5477.088797798544</v>
      </c>
      <c r="BY67" s="32">
        <f t="shared" si="119"/>
        <v>5477.088797798544</v>
      </c>
      <c r="BZ67" s="32">
        <f t="shared" si="120"/>
        <v>5477.088797798544</v>
      </c>
      <c r="CA67" s="32">
        <f t="shared" si="121"/>
        <v>5477.088797798544</v>
      </c>
      <c r="CB67" s="32">
        <f t="shared" si="122"/>
        <v>5477.088797798544</v>
      </c>
      <c r="CC67" s="32">
        <f t="shared" si="123"/>
        <v>5477.088797798544</v>
      </c>
      <c r="CD67" s="32">
        <f t="shared" si="124"/>
        <v>5477.088797798544</v>
      </c>
      <c r="CE67" s="32">
        <f t="shared" si="125"/>
        <v>5477.088797798544</v>
      </c>
      <c r="CF67" s="32">
        <f t="shared" si="126"/>
        <v>786.71754551729828</v>
      </c>
      <c r="CG67" s="32">
        <f t="shared" si="127"/>
        <v>786.71754551729828</v>
      </c>
      <c r="CH67" s="32">
        <f t="shared" si="128"/>
        <v>786.71754551729828</v>
      </c>
      <c r="CI67" s="32">
        <f t="shared" si="129"/>
        <v>786.71754551729828</v>
      </c>
      <c r="CJ67" s="32">
        <f t="shared" si="130"/>
        <v>786.71754551729828</v>
      </c>
      <c r="CK67" s="32">
        <f t="shared" si="131"/>
        <v>786.71754551729828</v>
      </c>
      <c r="CL67" s="32">
        <f t="shared" si="132"/>
        <v>786.71754551729828</v>
      </c>
      <c r="CM67" s="32">
        <f t="shared" si="133"/>
        <v>786.71754551729828</v>
      </c>
      <c r="CN67" s="32">
        <f t="shared" si="134"/>
        <v>786.71754551729828</v>
      </c>
      <c r="CO67" s="32">
        <f t="shared" si="135"/>
        <v>786.71754551729828</v>
      </c>
      <c r="CP67" s="32">
        <f t="shared" si="136"/>
        <v>786.71754551729828</v>
      </c>
      <c r="CQ67" s="32">
        <f t="shared" si="137"/>
        <v>786.71754551729828</v>
      </c>
      <c r="CR67" s="32">
        <f t="shared" si="138"/>
        <v>786.71754551729828</v>
      </c>
    </row>
    <row r="68" spans="1:96" x14ac:dyDescent="0.25">
      <c r="A68">
        <v>600004443</v>
      </c>
      <c r="B68" t="s">
        <v>279</v>
      </c>
      <c r="C68" t="s">
        <v>227</v>
      </c>
      <c r="D68" t="s">
        <v>62</v>
      </c>
      <c r="E68" t="s">
        <v>216</v>
      </c>
      <c r="F68" t="s">
        <v>217</v>
      </c>
      <c r="G68" t="s">
        <v>275</v>
      </c>
      <c r="H68" t="s">
        <v>697</v>
      </c>
      <c r="I68" s="32">
        <v>138.66999999999999</v>
      </c>
      <c r="J68" s="32"/>
      <c r="K68" s="32">
        <v>1525.37</v>
      </c>
      <c r="L68" s="32">
        <v>124.89042688074453</v>
      </c>
      <c r="M68" s="32">
        <v>63.279256801152236</v>
      </c>
      <c r="N68" s="32">
        <v>53.821183474121966</v>
      </c>
      <c r="O68" s="32">
        <v>122.6421306592413</v>
      </c>
      <c r="P68" s="32">
        <v>96.375604034296217</v>
      </c>
      <c r="Q68" s="32">
        <v>66.407226888880629</v>
      </c>
      <c r="R68" s="32">
        <v>40.140700263936033</v>
      </c>
      <c r="S68" s="32">
        <v>10.172323118519961</v>
      </c>
      <c r="T68" s="32">
        <v>118.87394597310487</v>
      </c>
      <c r="U68" s="32">
        <v>92.607419348158288</v>
      </c>
      <c r="V68" s="32">
        <v>62.48479843105671</v>
      </c>
      <c r="W68" s="32">
        <v>36.218271806112114</v>
      </c>
      <c r="X68" s="32">
        <f>_xlfn.XLOOKUP(TEXT(A68,"0"),'Safety stock'!$A$2:$A$219,'Safety stock'!$B$2:$B$219,0,0)</f>
        <v>0</v>
      </c>
      <c r="Y68" s="32">
        <f>_xlfn.XLOOKUP(TEXT(A68,"0"),'Safety stock'!$A$2:$A$219,'Safety stock'!$F$2:$F$219,0,0)</f>
        <v>0</v>
      </c>
      <c r="Z68" s="32">
        <f>_xlfn.XLOOKUP(TEXT(A68,"0"),'Safety stock'!$A$2:$A$219,'Safety stock'!$E$2:$E$219,0,0)</f>
        <v>5.5625</v>
      </c>
      <c r="AA68" s="32">
        <f>_xlfn.XLOOKUP(TEXT(A68,"0"),'Safety stock'!$A$2:$A$219,'Safety stock'!$G$2:$G$219,0,0)</f>
        <v>2.78125</v>
      </c>
      <c r="AB68" s="32">
        <f t="shared" si="70"/>
        <v>0</v>
      </c>
      <c r="AC68" s="32">
        <f t="shared" si="71"/>
        <v>0</v>
      </c>
      <c r="AD68" s="32">
        <f t="shared" si="72"/>
        <v>771.35187499999995</v>
      </c>
      <c r="AE68" s="32">
        <f t="shared" si="73"/>
        <v>385.67593749999997</v>
      </c>
      <c r="AF68" s="32">
        <f t="shared" si="74"/>
        <v>0</v>
      </c>
      <c r="AG68" s="32">
        <f t="shared" si="75"/>
        <v>0</v>
      </c>
      <c r="AH68" s="32">
        <f t="shared" si="76"/>
        <v>0</v>
      </c>
      <c r="AI68" s="32">
        <f t="shared" si="77"/>
        <v>0</v>
      </c>
      <c r="AJ68" s="32">
        <f t="shared" si="78"/>
        <v>0</v>
      </c>
      <c r="AK68" s="32">
        <f t="shared" si="79"/>
        <v>0</v>
      </c>
      <c r="AL68" s="32">
        <f t="shared" si="80"/>
        <v>0</v>
      </c>
      <c r="AM68" s="32">
        <f t="shared" si="81"/>
        <v>0</v>
      </c>
      <c r="AN68" s="32">
        <f t="shared" si="82"/>
        <v>0</v>
      </c>
      <c r="AO68" s="32">
        <f t="shared" si="83"/>
        <v>0</v>
      </c>
      <c r="AP68" s="32">
        <f t="shared" si="84"/>
        <v>0</v>
      </c>
      <c r="AQ68" s="32">
        <f t="shared" si="85"/>
        <v>0</v>
      </c>
      <c r="AR68" s="32">
        <f t="shared" si="86"/>
        <v>0</v>
      </c>
      <c r="AS68" s="32">
        <f t="shared" si="87"/>
        <v>0</v>
      </c>
      <c r="AT68" s="32">
        <f t="shared" si="88"/>
        <v>0</v>
      </c>
      <c r="AU68" s="32">
        <f t="shared" si="89"/>
        <v>0</v>
      </c>
      <c r="AV68" s="32">
        <f t="shared" si="90"/>
        <v>0</v>
      </c>
      <c r="AW68" s="32">
        <f t="shared" si="91"/>
        <v>0</v>
      </c>
      <c r="AX68" s="32">
        <f t="shared" si="92"/>
        <v>0</v>
      </c>
      <c r="AY68" s="32">
        <f t="shared" si="93"/>
        <v>0</v>
      </c>
      <c r="AZ68" s="32">
        <f t="shared" si="94"/>
        <v>0</v>
      </c>
      <c r="BA68" s="32">
        <f t="shared" si="95"/>
        <v>0</v>
      </c>
      <c r="BB68" s="32">
        <f t="shared" si="96"/>
        <v>0</v>
      </c>
      <c r="BC68" s="32">
        <f t="shared" si="97"/>
        <v>0</v>
      </c>
      <c r="BD68" s="32">
        <f t="shared" si="98"/>
        <v>0</v>
      </c>
      <c r="BE68" s="32">
        <f t="shared" si="99"/>
        <v>0</v>
      </c>
      <c r="BF68" s="32">
        <f t="shared" si="100"/>
        <v>0</v>
      </c>
      <c r="BG68" s="32">
        <f t="shared" si="101"/>
        <v>0</v>
      </c>
      <c r="BH68" s="32">
        <f t="shared" si="102"/>
        <v>0</v>
      </c>
      <c r="BI68" s="32">
        <f t="shared" si="103"/>
        <v>0</v>
      </c>
      <c r="BJ68" s="32">
        <f t="shared" si="104"/>
        <v>0</v>
      </c>
      <c r="BK68" s="32">
        <f t="shared" si="105"/>
        <v>0</v>
      </c>
      <c r="BL68" s="32">
        <f t="shared" si="106"/>
        <v>0</v>
      </c>
      <c r="BM68" s="32">
        <f t="shared" si="107"/>
        <v>0</v>
      </c>
      <c r="BN68" s="32">
        <f t="shared" si="108"/>
        <v>0</v>
      </c>
      <c r="BO68" s="32">
        <f t="shared" si="109"/>
        <v>0</v>
      </c>
      <c r="BP68" s="32">
        <f t="shared" si="110"/>
        <v>0</v>
      </c>
      <c r="BQ68" s="32">
        <f t="shared" si="111"/>
        <v>0</v>
      </c>
      <c r="BR68" s="32">
        <f t="shared" si="112"/>
        <v>0</v>
      </c>
      <c r="BS68" s="32">
        <f t="shared" si="113"/>
        <v>771.35187499999995</v>
      </c>
      <c r="BT68" s="32">
        <f t="shared" si="114"/>
        <v>124.89042688074453</v>
      </c>
      <c r="BU68" s="32">
        <f t="shared" si="115"/>
        <v>63.279256801152236</v>
      </c>
      <c r="BV68" s="32">
        <f t="shared" si="116"/>
        <v>53.821183474121966</v>
      </c>
      <c r="BW68" s="32">
        <f t="shared" si="117"/>
        <v>122.6421306592413</v>
      </c>
      <c r="BX68" s="32">
        <f t="shared" si="118"/>
        <v>96.375604034296217</v>
      </c>
      <c r="BY68" s="32">
        <f t="shared" si="119"/>
        <v>66.407226888880629</v>
      </c>
      <c r="BZ68" s="32">
        <f t="shared" si="120"/>
        <v>40.140700263936033</v>
      </c>
      <c r="CA68" s="32">
        <f t="shared" si="121"/>
        <v>10.172323118519961</v>
      </c>
      <c r="CB68" s="32">
        <f t="shared" si="122"/>
        <v>118.87394597310487</v>
      </c>
      <c r="CC68" s="32">
        <f t="shared" si="123"/>
        <v>92.607419348158288</v>
      </c>
      <c r="CD68" s="32">
        <f t="shared" si="124"/>
        <v>62.48479843105671</v>
      </c>
      <c r="CE68" s="32">
        <f t="shared" si="125"/>
        <v>36.218271806112114</v>
      </c>
      <c r="CF68" s="32">
        <f t="shared" si="126"/>
        <v>754.01812499999994</v>
      </c>
      <c r="CG68" s="32">
        <f t="shared" si="127"/>
        <v>0</v>
      </c>
      <c r="CH68" s="32">
        <f t="shared" si="128"/>
        <v>0</v>
      </c>
      <c r="CI68" s="32">
        <f t="shared" si="129"/>
        <v>0</v>
      </c>
      <c r="CJ68" s="32">
        <f t="shared" si="130"/>
        <v>0</v>
      </c>
      <c r="CK68" s="32">
        <f t="shared" si="131"/>
        <v>0</v>
      </c>
      <c r="CL68" s="32">
        <f t="shared" si="132"/>
        <v>0</v>
      </c>
      <c r="CM68" s="32">
        <f t="shared" si="133"/>
        <v>0</v>
      </c>
      <c r="CN68" s="32">
        <f t="shared" si="134"/>
        <v>0</v>
      </c>
      <c r="CO68" s="32">
        <f t="shared" si="135"/>
        <v>0</v>
      </c>
      <c r="CP68" s="32">
        <f t="shared" si="136"/>
        <v>0</v>
      </c>
      <c r="CQ68" s="32">
        <f t="shared" si="137"/>
        <v>0</v>
      </c>
      <c r="CR68" s="32">
        <f t="shared" si="138"/>
        <v>0</v>
      </c>
    </row>
    <row r="69" spans="1:96" x14ac:dyDescent="0.25">
      <c r="A69">
        <v>300020979</v>
      </c>
      <c r="B69" t="s">
        <v>110</v>
      </c>
      <c r="C69" t="s">
        <v>102</v>
      </c>
      <c r="H69" t="s">
        <v>697</v>
      </c>
      <c r="I69" s="32">
        <v>7.6216796047988709</v>
      </c>
      <c r="J69" s="32"/>
      <c r="K69" s="32">
        <v>10799.92</v>
      </c>
      <c r="L69" s="32">
        <v>8277.1440508115738</v>
      </c>
      <c r="M69" s="32">
        <v>7964.6551870148196</v>
      </c>
      <c r="N69" s="32">
        <v>7964.6551870148196</v>
      </c>
      <c r="O69" s="32">
        <v>7964.6551870148196</v>
      </c>
      <c r="P69" s="32">
        <v>7964.6551870148196</v>
      </c>
      <c r="Q69" s="32">
        <v>7964.6551870148196</v>
      </c>
      <c r="R69" s="32">
        <v>7964.6551870148196</v>
      </c>
      <c r="S69" s="32">
        <v>7964.6551870148196</v>
      </c>
      <c r="T69" s="32">
        <v>7964.6551870148196</v>
      </c>
      <c r="U69" s="32">
        <v>7964.6551870148196</v>
      </c>
      <c r="V69" s="32">
        <v>7964.6551870148196</v>
      </c>
      <c r="W69" s="32">
        <v>7964.6551870148196</v>
      </c>
      <c r="X69" s="32">
        <f>_xlfn.XLOOKUP(TEXT(A69,"0"),'Safety stock'!$A$2:$A$219,'Safety stock'!$B$2:$B$219,0,0)</f>
        <v>1044.1704736336155</v>
      </c>
      <c r="Y69" s="32">
        <f>_xlfn.XLOOKUP(TEXT(A69,"0"),'Safety stock'!$A$2:$A$219,'Safety stock'!$F$2:$F$219,0,0)</f>
        <v>0</v>
      </c>
      <c r="Z69" s="32">
        <f>_xlfn.XLOOKUP(TEXT(A69,"0"),'Safety stock'!$A$2:$A$219,'Safety stock'!$E$2:$E$219,0,0)</f>
        <v>306.33333333333331</v>
      </c>
      <c r="AA69" s="32">
        <f>_xlfn.XLOOKUP(TEXT(A69,"0"),'Safety stock'!$A$2:$A$219,'Safety stock'!$G$2:$G$219,0,0)</f>
        <v>1197.3371403002823</v>
      </c>
      <c r="AB69" s="32">
        <f t="shared" si="70"/>
        <v>7958.332802826505</v>
      </c>
      <c r="AC69" s="32">
        <f t="shared" si="71"/>
        <v>0</v>
      </c>
      <c r="AD69" s="32">
        <f t="shared" si="72"/>
        <v>2334.7745189367206</v>
      </c>
      <c r="AE69" s="32">
        <f t="shared" si="73"/>
        <v>9125.7200622948658</v>
      </c>
      <c r="AF69" s="32">
        <f t="shared" si="74"/>
        <v>0</v>
      </c>
      <c r="AG69" s="32">
        <f t="shared" si="75"/>
        <v>0</v>
      </c>
      <c r="AH69" s="32">
        <f t="shared" si="76"/>
        <v>0</v>
      </c>
      <c r="AI69" s="32">
        <f t="shared" si="77"/>
        <v>0</v>
      </c>
      <c r="AJ69" s="32">
        <f t="shared" si="78"/>
        <v>0</v>
      </c>
      <c r="AK69" s="32">
        <f t="shared" si="79"/>
        <v>0</v>
      </c>
      <c r="AL69" s="32">
        <f t="shared" si="80"/>
        <v>0</v>
      </c>
      <c r="AM69" s="32">
        <f t="shared" si="81"/>
        <v>0</v>
      </c>
      <c r="AN69" s="32">
        <f t="shared" si="82"/>
        <v>0</v>
      </c>
      <c r="AO69" s="32">
        <f t="shared" si="83"/>
        <v>0</v>
      </c>
      <c r="AP69" s="32">
        <f t="shared" si="84"/>
        <v>0</v>
      </c>
      <c r="AQ69" s="32">
        <f t="shared" si="85"/>
        <v>0</v>
      </c>
      <c r="AR69" s="32">
        <f t="shared" si="86"/>
        <v>0</v>
      </c>
      <c r="AS69" s="32">
        <f t="shared" si="87"/>
        <v>7958.332802826505</v>
      </c>
      <c r="AT69" s="32">
        <f t="shared" si="88"/>
        <v>7958.332802826505</v>
      </c>
      <c r="AU69" s="32">
        <f t="shared" si="89"/>
        <v>7958.332802826505</v>
      </c>
      <c r="AV69" s="32">
        <f t="shared" si="90"/>
        <v>7958.332802826505</v>
      </c>
      <c r="AW69" s="32">
        <f t="shared" si="91"/>
        <v>7958.332802826505</v>
      </c>
      <c r="AX69" s="32">
        <f t="shared" si="92"/>
        <v>7958.332802826505</v>
      </c>
      <c r="AY69" s="32">
        <f t="shared" si="93"/>
        <v>7958.332802826505</v>
      </c>
      <c r="AZ69" s="32">
        <f t="shared" si="94"/>
        <v>7958.332802826505</v>
      </c>
      <c r="BA69" s="32">
        <f t="shared" si="95"/>
        <v>7958.332802826505</v>
      </c>
      <c r="BB69" s="32">
        <f t="shared" si="96"/>
        <v>7958.332802826505</v>
      </c>
      <c r="BC69" s="32">
        <f t="shared" si="97"/>
        <v>7958.332802826505</v>
      </c>
      <c r="BD69" s="32">
        <f t="shared" si="98"/>
        <v>7958.332802826505</v>
      </c>
      <c r="BE69" s="32">
        <f t="shared" si="99"/>
        <v>7958.332802826505</v>
      </c>
      <c r="BF69" s="32">
        <f t="shared" si="100"/>
        <v>0</v>
      </c>
      <c r="BG69" s="32">
        <f t="shared" si="101"/>
        <v>0</v>
      </c>
      <c r="BH69" s="32">
        <f t="shared" si="102"/>
        <v>0</v>
      </c>
      <c r="BI69" s="32">
        <f t="shared" si="103"/>
        <v>0</v>
      </c>
      <c r="BJ69" s="32">
        <f t="shared" si="104"/>
        <v>0</v>
      </c>
      <c r="BK69" s="32">
        <f t="shared" si="105"/>
        <v>0</v>
      </c>
      <c r="BL69" s="32">
        <f t="shared" si="106"/>
        <v>0</v>
      </c>
      <c r="BM69" s="32">
        <f t="shared" si="107"/>
        <v>0</v>
      </c>
      <c r="BN69" s="32">
        <f t="shared" si="108"/>
        <v>0</v>
      </c>
      <c r="BO69" s="32">
        <f t="shared" si="109"/>
        <v>0</v>
      </c>
      <c r="BP69" s="32">
        <f t="shared" si="110"/>
        <v>0</v>
      </c>
      <c r="BQ69" s="32">
        <f t="shared" si="111"/>
        <v>0</v>
      </c>
      <c r="BR69" s="32">
        <f t="shared" si="112"/>
        <v>0</v>
      </c>
      <c r="BS69" s="32">
        <f t="shared" si="113"/>
        <v>2334.7745189367206</v>
      </c>
      <c r="BT69" s="32">
        <f t="shared" si="114"/>
        <v>318.8112479850688</v>
      </c>
      <c r="BU69" s="32">
        <f t="shared" si="115"/>
        <v>6.3223841883145724</v>
      </c>
      <c r="BV69" s="32">
        <f t="shared" si="116"/>
        <v>6.3223841883145724</v>
      </c>
      <c r="BW69" s="32">
        <f t="shared" si="117"/>
        <v>6.3223841883145724</v>
      </c>
      <c r="BX69" s="32">
        <f t="shared" si="118"/>
        <v>6.3223841883145724</v>
      </c>
      <c r="BY69" s="32">
        <f t="shared" si="119"/>
        <v>6.3223841883145724</v>
      </c>
      <c r="BZ69" s="32">
        <f t="shared" si="120"/>
        <v>6.3223841883145724</v>
      </c>
      <c r="CA69" s="32">
        <f t="shared" si="121"/>
        <v>6.3223841883145724</v>
      </c>
      <c r="CB69" s="32">
        <f t="shared" si="122"/>
        <v>6.3223841883145724</v>
      </c>
      <c r="CC69" s="32">
        <f t="shared" si="123"/>
        <v>6.3223841883145724</v>
      </c>
      <c r="CD69" s="32">
        <f t="shared" si="124"/>
        <v>6.3223841883145724</v>
      </c>
      <c r="CE69" s="32">
        <f t="shared" si="125"/>
        <v>6.3223841883145724</v>
      </c>
      <c r="CF69" s="32">
        <f t="shared" si="126"/>
        <v>506.81267823677445</v>
      </c>
      <c r="CG69" s="32">
        <f t="shared" si="127"/>
        <v>0</v>
      </c>
      <c r="CH69" s="32">
        <f t="shared" si="128"/>
        <v>0</v>
      </c>
      <c r="CI69" s="32">
        <f t="shared" si="129"/>
        <v>0</v>
      </c>
      <c r="CJ69" s="32">
        <f t="shared" si="130"/>
        <v>0</v>
      </c>
      <c r="CK69" s="32">
        <f t="shared" si="131"/>
        <v>0</v>
      </c>
      <c r="CL69" s="32">
        <f t="shared" si="132"/>
        <v>0</v>
      </c>
      <c r="CM69" s="32">
        <f t="shared" si="133"/>
        <v>0</v>
      </c>
      <c r="CN69" s="32">
        <f t="shared" si="134"/>
        <v>0</v>
      </c>
      <c r="CO69" s="32">
        <f t="shared" si="135"/>
        <v>0</v>
      </c>
      <c r="CP69" s="32">
        <f t="shared" si="136"/>
        <v>0</v>
      </c>
      <c r="CQ69" s="32">
        <f t="shared" si="137"/>
        <v>0</v>
      </c>
      <c r="CR69" s="32">
        <f t="shared" si="138"/>
        <v>0</v>
      </c>
    </row>
    <row r="70" spans="1:96" x14ac:dyDescent="0.25">
      <c r="A70">
        <v>300215804</v>
      </c>
      <c r="B70" t="s">
        <v>162</v>
      </c>
      <c r="C70" t="s">
        <v>102</v>
      </c>
      <c r="H70" t="s">
        <v>697</v>
      </c>
      <c r="I70" s="32">
        <v>2.9699920268670419</v>
      </c>
      <c r="J70" s="32"/>
      <c r="K70" s="32">
        <v>491.7</v>
      </c>
      <c r="L70" s="32">
        <v>491.70000000000005</v>
      </c>
      <c r="M70" s="32">
        <v>491.70000000000005</v>
      </c>
      <c r="N70" s="32">
        <v>491.70000000000005</v>
      </c>
      <c r="O70" s="32">
        <v>491.70000000000005</v>
      </c>
      <c r="P70" s="32">
        <v>491.70000000000005</v>
      </c>
      <c r="Q70" s="32">
        <v>491.70000000000005</v>
      </c>
      <c r="R70" s="32">
        <v>491.70000000000005</v>
      </c>
      <c r="S70" s="32">
        <v>491.70000000000005</v>
      </c>
      <c r="T70" s="32">
        <v>491.70000000000005</v>
      </c>
      <c r="U70" s="32">
        <v>491.70000000000005</v>
      </c>
      <c r="V70" s="32">
        <v>491.70000000000005</v>
      </c>
      <c r="W70" s="32">
        <v>491.70000000000005</v>
      </c>
      <c r="X70" s="32">
        <f>_xlfn.XLOOKUP(TEXT(A70,"0"),'Safety stock'!$A$2:$A$219,'Safety stock'!$B$2:$B$219,0,0)</f>
        <v>0</v>
      </c>
      <c r="Y70" s="32">
        <f>_xlfn.XLOOKUP(TEXT(A70,"0"),'Safety stock'!$A$2:$A$219,'Safety stock'!$F$2:$F$219,0,0)</f>
        <v>0</v>
      </c>
      <c r="Z70" s="32">
        <f>_xlfn.XLOOKUP(TEXT(A70,"0"),'Safety stock'!$A$2:$A$219,'Safety stock'!$E$2:$E$219,0,0)</f>
        <v>0</v>
      </c>
      <c r="AA70" s="32">
        <f>_xlfn.XLOOKUP(TEXT(A70,"0"),'Safety stock'!$A$2:$A$219,'Safety stock'!$G$2:$G$219,0,0)</f>
        <v>0</v>
      </c>
      <c r="AB70" s="32">
        <f t="shared" si="70"/>
        <v>0</v>
      </c>
      <c r="AC70" s="32">
        <f t="shared" si="71"/>
        <v>0</v>
      </c>
      <c r="AD70" s="32">
        <f t="shared" si="72"/>
        <v>0</v>
      </c>
      <c r="AE70" s="32">
        <f t="shared" si="73"/>
        <v>0</v>
      </c>
      <c r="AF70" s="32">
        <f t="shared" si="74"/>
        <v>0</v>
      </c>
      <c r="AG70" s="32">
        <f t="shared" si="75"/>
        <v>0</v>
      </c>
      <c r="AH70" s="32">
        <f t="shared" si="76"/>
        <v>0</v>
      </c>
      <c r="AI70" s="32">
        <f t="shared" si="77"/>
        <v>0</v>
      </c>
      <c r="AJ70" s="32">
        <f t="shared" si="78"/>
        <v>0</v>
      </c>
      <c r="AK70" s="32">
        <f t="shared" si="79"/>
        <v>0</v>
      </c>
      <c r="AL70" s="32">
        <f t="shared" si="80"/>
        <v>0</v>
      </c>
      <c r="AM70" s="32">
        <f t="shared" si="81"/>
        <v>0</v>
      </c>
      <c r="AN70" s="32">
        <f t="shared" si="82"/>
        <v>0</v>
      </c>
      <c r="AO70" s="32">
        <f t="shared" si="83"/>
        <v>0</v>
      </c>
      <c r="AP70" s="32">
        <f t="shared" si="84"/>
        <v>0</v>
      </c>
      <c r="AQ70" s="32">
        <f t="shared" si="85"/>
        <v>0</v>
      </c>
      <c r="AR70" s="32">
        <f t="shared" si="86"/>
        <v>0</v>
      </c>
      <c r="AS70" s="32">
        <f t="shared" si="87"/>
        <v>0</v>
      </c>
      <c r="AT70" s="32">
        <f t="shared" si="88"/>
        <v>0</v>
      </c>
      <c r="AU70" s="32">
        <f t="shared" si="89"/>
        <v>0</v>
      </c>
      <c r="AV70" s="32">
        <f t="shared" si="90"/>
        <v>0</v>
      </c>
      <c r="AW70" s="32">
        <f t="shared" si="91"/>
        <v>0</v>
      </c>
      <c r="AX70" s="32">
        <f t="shared" si="92"/>
        <v>0</v>
      </c>
      <c r="AY70" s="32">
        <f t="shared" si="93"/>
        <v>0</v>
      </c>
      <c r="AZ70" s="32">
        <f t="shared" si="94"/>
        <v>0</v>
      </c>
      <c r="BA70" s="32">
        <f t="shared" si="95"/>
        <v>0</v>
      </c>
      <c r="BB70" s="32">
        <f t="shared" si="96"/>
        <v>0</v>
      </c>
      <c r="BC70" s="32">
        <f t="shared" si="97"/>
        <v>0</v>
      </c>
      <c r="BD70" s="32">
        <f t="shared" si="98"/>
        <v>0</v>
      </c>
      <c r="BE70" s="32">
        <f t="shared" si="99"/>
        <v>0</v>
      </c>
      <c r="BF70" s="32">
        <f t="shared" si="100"/>
        <v>0</v>
      </c>
      <c r="BG70" s="32">
        <f t="shared" si="101"/>
        <v>0</v>
      </c>
      <c r="BH70" s="32">
        <f t="shared" si="102"/>
        <v>0</v>
      </c>
      <c r="BI70" s="32">
        <f t="shared" si="103"/>
        <v>0</v>
      </c>
      <c r="BJ70" s="32">
        <f t="shared" si="104"/>
        <v>0</v>
      </c>
      <c r="BK70" s="32">
        <f t="shared" si="105"/>
        <v>0</v>
      </c>
      <c r="BL70" s="32">
        <f t="shared" si="106"/>
        <v>0</v>
      </c>
      <c r="BM70" s="32">
        <f t="shared" si="107"/>
        <v>0</v>
      </c>
      <c r="BN70" s="32">
        <f t="shared" si="108"/>
        <v>0</v>
      </c>
      <c r="BO70" s="32">
        <f t="shared" si="109"/>
        <v>0</v>
      </c>
      <c r="BP70" s="32">
        <f t="shared" si="110"/>
        <v>0</v>
      </c>
      <c r="BQ70" s="32">
        <f t="shared" si="111"/>
        <v>0</v>
      </c>
      <c r="BR70" s="32">
        <f t="shared" si="112"/>
        <v>0</v>
      </c>
      <c r="BS70" s="32">
        <f t="shared" si="113"/>
        <v>0</v>
      </c>
      <c r="BT70" s="32">
        <f t="shared" si="114"/>
        <v>0</v>
      </c>
      <c r="BU70" s="32">
        <f t="shared" si="115"/>
        <v>0</v>
      </c>
      <c r="BV70" s="32">
        <f t="shared" si="116"/>
        <v>0</v>
      </c>
      <c r="BW70" s="32">
        <f t="shared" si="117"/>
        <v>0</v>
      </c>
      <c r="BX70" s="32">
        <f t="shared" si="118"/>
        <v>0</v>
      </c>
      <c r="BY70" s="32">
        <f t="shared" si="119"/>
        <v>0</v>
      </c>
      <c r="BZ70" s="32">
        <f t="shared" si="120"/>
        <v>0</v>
      </c>
      <c r="CA70" s="32">
        <f t="shared" si="121"/>
        <v>0</v>
      </c>
      <c r="CB70" s="32">
        <f t="shared" si="122"/>
        <v>0</v>
      </c>
      <c r="CC70" s="32">
        <f t="shared" si="123"/>
        <v>0</v>
      </c>
      <c r="CD70" s="32">
        <f t="shared" si="124"/>
        <v>0</v>
      </c>
      <c r="CE70" s="32">
        <f t="shared" si="125"/>
        <v>0</v>
      </c>
      <c r="CF70" s="32">
        <f t="shared" si="126"/>
        <v>491.7</v>
      </c>
      <c r="CG70" s="32">
        <f t="shared" si="127"/>
        <v>491.70000000000005</v>
      </c>
      <c r="CH70" s="32">
        <f t="shared" si="128"/>
        <v>491.70000000000005</v>
      </c>
      <c r="CI70" s="32">
        <f t="shared" si="129"/>
        <v>491.70000000000005</v>
      </c>
      <c r="CJ70" s="32">
        <f t="shared" si="130"/>
        <v>491.70000000000005</v>
      </c>
      <c r="CK70" s="32">
        <f t="shared" si="131"/>
        <v>491.70000000000005</v>
      </c>
      <c r="CL70" s="32">
        <f t="shared" si="132"/>
        <v>491.70000000000005</v>
      </c>
      <c r="CM70" s="32">
        <f t="shared" si="133"/>
        <v>491.70000000000005</v>
      </c>
      <c r="CN70" s="32">
        <f t="shared" si="134"/>
        <v>491.70000000000005</v>
      </c>
      <c r="CO70" s="32">
        <f t="shared" si="135"/>
        <v>491.70000000000005</v>
      </c>
      <c r="CP70" s="32">
        <f t="shared" si="136"/>
        <v>491.70000000000005</v>
      </c>
      <c r="CQ70" s="32">
        <f t="shared" si="137"/>
        <v>491.70000000000005</v>
      </c>
      <c r="CR70" s="32">
        <f t="shared" si="138"/>
        <v>491.70000000000005</v>
      </c>
    </row>
    <row r="71" spans="1:96" x14ac:dyDescent="0.25">
      <c r="A71">
        <v>300020994</v>
      </c>
      <c r="B71" t="s">
        <v>134</v>
      </c>
      <c r="C71" t="s">
        <v>102</v>
      </c>
      <c r="H71" t="s">
        <v>697</v>
      </c>
      <c r="I71" s="32">
        <v>0.3588008552935737</v>
      </c>
      <c r="J71" s="32"/>
      <c r="K71" s="32">
        <v>6208.69</v>
      </c>
      <c r="L71" s="32">
        <v>3889.401271382339</v>
      </c>
      <c r="M71" s="32">
        <v>4535.2428109107714</v>
      </c>
      <c r="N71" s="32">
        <v>4535.2428109107714</v>
      </c>
      <c r="O71" s="32">
        <v>4535.2428109107714</v>
      </c>
      <c r="P71" s="32">
        <v>4535.2428109107714</v>
      </c>
      <c r="Q71" s="32">
        <v>4535.2428109107714</v>
      </c>
      <c r="R71" s="32">
        <v>4535.2428109107714</v>
      </c>
      <c r="S71" s="32">
        <v>4535.2428109107714</v>
      </c>
      <c r="T71" s="32">
        <v>4535.2428109107714</v>
      </c>
      <c r="U71" s="32">
        <v>4535.2428109107714</v>
      </c>
      <c r="V71" s="32">
        <v>4535.2428109107714</v>
      </c>
      <c r="W71" s="32">
        <v>4535.2428109107714</v>
      </c>
      <c r="X71" s="32">
        <f>_xlfn.XLOOKUP(TEXT(A71,"0"),'Safety stock'!$A$2:$A$219,'Safety stock'!$B$2:$B$219,0,0)</f>
        <v>12639.495222661362</v>
      </c>
      <c r="Y71" s="32">
        <f>_xlfn.XLOOKUP(TEXT(A71,"0"),'Safety stock'!$A$2:$A$219,'Safety stock'!$F$2:$F$219,0,0)</f>
        <v>0</v>
      </c>
      <c r="Z71" s="32">
        <f>_xlfn.XLOOKUP(TEXT(A71,"0"),'Safety stock'!$A$2:$A$219,'Safety stock'!$E$2:$E$219,0,0)</f>
        <v>3410</v>
      </c>
      <c r="AA71" s="32">
        <f>_xlfn.XLOOKUP(TEXT(A71,"0"),'Safety stock'!$A$2:$A$219,'Safety stock'!$G$2:$G$219,0,0)</f>
        <v>14344.495222661362</v>
      </c>
      <c r="AB71" s="32">
        <f t="shared" si="70"/>
        <v>4535.0616963699358</v>
      </c>
      <c r="AC71" s="32">
        <f t="shared" si="71"/>
        <v>0</v>
      </c>
      <c r="AD71" s="32">
        <f t="shared" si="72"/>
        <v>1223.5109165510862</v>
      </c>
      <c r="AE71" s="32">
        <f t="shared" si="73"/>
        <v>5146.8171546454787</v>
      </c>
      <c r="AF71" s="32">
        <f t="shared" si="74"/>
        <v>0</v>
      </c>
      <c r="AG71" s="32">
        <f t="shared" si="75"/>
        <v>-645.6604249875968</v>
      </c>
      <c r="AH71" s="32">
        <f t="shared" si="76"/>
        <v>0</v>
      </c>
      <c r="AI71" s="32">
        <f t="shared" si="77"/>
        <v>0</v>
      </c>
      <c r="AJ71" s="32">
        <f t="shared" si="78"/>
        <v>0</v>
      </c>
      <c r="AK71" s="32">
        <f t="shared" si="79"/>
        <v>0</v>
      </c>
      <c r="AL71" s="32">
        <f t="shared" si="80"/>
        <v>0</v>
      </c>
      <c r="AM71" s="32">
        <f t="shared" si="81"/>
        <v>0</v>
      </c>
      <c r="AN71" s="32">
        <f t="shared" si="82"/>
        <v>0</v>
      </c>
      <c r="AO71" s="32">
        <f t="shared" si="83"/>
        <v>0</v>
      </c>
      <c r="AP71" s="32">
        <f t="shared" si="84"/>
        <v>0</v>
      </c>
      <c r="AQ71" s="32">
        <f t="shared" si="85"/>
        <v>0</v>
      </c>
      <c r="AR71" s="32">
        <f t="shared" si="86"/>
        <v>0</v>
      </c>
      <c r="AS71" s="32">
        <f t="shared" si="87"/>
        <v>4535.0616963699358</v>
      </c>
      <c r="AT71" s="32">
        <f t="shared" si="88"/>
        <v>4535.0616963699358</v>
      </c>
      <c r="AU71" s="32">
        <f t="shared" si="89"/>
        <v>4535.0616963699358</v>
      </c>
      <c r="AV71" s="32">
        <f t="shared" si="90"/>
        <v>4535.0616963699358</v>
      </c>
      <c r="AW71" s="32">
        <f t="shared" si="91"/>
        <v>4535.0616963699358</v>
      </c>
      <c r="AX71" s="32">
        <f t="shared" si="92"/>
        <v>4535.0616963699358</v>
      </c>
      <c r="AY71" s="32">
        <f t="shared" si="93"/>
        <v>4535.0616963699358</v>
      </c>
      <c r="AZ71" s="32">
        <f t="shared" si="94"/>
        <v>4535.0616963699358</v>
      </c>
      <c r="BA71" s="32">
        <f t="shared" si="95"/>
        <v>4535.0616963699358</v>
      </c>
      <c r="BB71" s="32">
        <f t="shared" si="96"/>
        <v>4535.0616963699358</v>
      </c>
      <c r="BC71" s="32">
        <f t="shared" si="97"/>
        <v>4535.0616963699358</v>
      </c>
      <c r="BD71" s="32">
        <f t="shared" si="98"/>
        <v>4535.0616963699358</v>
      </c>
      <c r="BE71" s="32">
        <f t="shared" si="99"/>
        <v>4535.0616963699358</v>
      </c>
      <c r="BF71" s="32">
        <f t="shared" si="100"/>
        <v>0</v>
      </c>
      <c r="BG71" s="32">
        <f t="shared" si="101"/>
        <v>0</v>
      </c>
      <c r="BH71" s="32">
        <f t="shared" si="102"/>
        <v>0</v>
      </c>
      <c r="BI71" s="32">
        <f t="shared" si="103"/>
        <v>0</v>
      </c>
      <c r="BJ71" s="32">
        <f t="shared" si="104"/>
        <v>0</v>
      </c>
      <c r="BK71" s="32">
        <f t="shared" si="105"/>
        <v>0</v>
      </c>
      <c r="BL71" s="32">
        <f t="shared" si="106"/>
        <v>0</v>
      </c>
      <c r="BM71" s="32">
        <f t="shared" si="107"/>
        <v>0</v>
      </c>
      <c r="BN71" s="32">
        <f t="shared" si="108"/>
        <v>0</v>
      </c>
      <c r="BO71" s="32">
        <f t="shared" si="109"/>
        <v>0</v>
      </c>
      <c r="BP71" s="32">
        <f t="shared" si="110"/>
        <v>0</v>
      </c>
      <c r="BQ71" s="32">
        <f t="shared" si="111"/>
        <v>0</v>
      </c>
      <c r="BR71" s="32">
        <f t="shared" si="112"/>
        <v>0</v>
      </c>
      <c r="BS71" s="32">
        <f t="shared" si="113"/>
        <v>1223.5109165510862</v>
      </c>
      <c r="BT71" s="32">
        <f t="shared" si="114"/>
        <v>0</v>
      </c>
      <c r="BU71" s="32">
        <f t="shared" si="115"/>
        <v>0.18111454083555145</v>
      </c>
      <c r="BV71" s="32">
        <f t="shared" si="116"/>
        <v>0.18111454083555145</v>
      </c>
      <c r="BW71" s="32">
        <f t="shared" si="117"/>
        <v>0.18111454083555145</v>
      </c>
      <c r="BX71" s="32">
        <f t="shared" si="118"/>
        <v>0.18111454083555145</v>
      </c>
      <c r="BY71" s="32">
        <f t="shared" si="119"/>
        <v>0.18111454083555145</v>
      </c>
      <c r="BZ71" s="32">
        <f t="shared" si="120"/>
        <v>0.18111454083555145</v>
      </c>
      <c r="CA71" s="32">
        <f t="shared" si="121"/>
        <v>0.18111454083555145</v>
      </c>
      <c r="CB71" s="32">
        <f t="shared" si="122"/>
        <v>0.18111454083555145</v>
      </c>
      <c r="CC71" s="32">
        <f t="shared" si="123"/>
        <v>0.18111454083555145</v>
      </c>
      <c r="CD71" s="32">
        <f t="shared" si="124"/>
        <v>0.18111454083555145</v>
      </c>
      <c r="CE71" s="32">
        <f t="shared" si="125"/>
        <v>0.18111454083555145</v>
      </c>
      <c r="CF71" s="32">
        <f t="shared" si="126"/>
        <v>450.11738707897803</v>
      </c>
      <c r="CG71" s="32">
        <f t="shared" si="127"/>
        <v>0</v>
      </c>
      <c r="CH71" s="32">
        <f t="shared" si="128"/>
        <v>0</v>
      </c>
      <c r="CI71" s="32">
        <f t="shared" si="129"/>
        <v>0</v>
      </c>
      <c r="CJ71" s="32">
        <f t="shared" si="130"/>
        <v>0</v>
      </c>
      <c r="CK71" s="32">
        <f t="shared" si="131"/>
        <v>0</v>
      </c>
      <c r="CL71" s="32">
        <f t="shared" si="132"/>
        <v>0</v>
      </c>
      <c r="CM71" s="32">
        <f t="shared" si="133"/>
        <v>0</v>
      </c>
      <c r="CN71" s="32">
        <f t="shared" si="134"/>
        <v>0</v>
      </c>
      <c r="CO71" s="32">
        <f t="shared" si="135"/>
        <v>0</v>
      </c>
      <c r="CP71" s="32">
        <f t="shared" si="136"/>
        <v>0</v>
      </c>
      <c r="CQ71" s="32">
        <f t="shared" si="137"/>
        <v>0</v>
      </c>
      <c r="CR71" s="32">
        <f t="shared" si="138"/>
        <v>0</v>
      </c>
    </row>
    <row r="72" spans="1:96" x14ac:dyDescent="0.25">
      <c r="A72">
        <v>600016755</v>
      </c>
      <c r="B72" t="s">
        <v>565</v>
      </c>
      <c r="C72" t="s">
        <v>227</v>
      </c>
      <c r="D72" t="s">
        <v>21</v>
      </c>
      <c r="E72" t="s">
        <v>212</v>
      </c>
      <c r="F72" t="s">
        <v>213</v>
      </c>
      <c r="G72" t="s">
        <v>208</v>
      </c>
      <c r="H72" t="s">
        <v>697</v>
      </c>
      <c r="I72" s="32">
        <v>757.32976190476199</v>
      </c>
      <c r="J72" s="32"/>
      <c r="K72" s="32">
        <v>908.8</v>
      </c>
      <c r="L72" s="32">
        <v>908.79571428571433</v>
      </c>
      <c r="M72" s="32">
        <v>908.79571428571433</v>
      </c>
      <c r="N72" s="32">
        <v>0</v>
      </c>
      <c r="O72" s="32">
        <v>0</v>
      </c>
      <c r="P72" s="32">
        <v>0</v>
      </c>
      <c r="Q72" s="32">
        <v>0</v>
      </c>
      <c r="R72" s="32">
        <v>0</v>
      </c>
      <c r="S72" s="32">
        <v>0</v>
      </c>
      <c r="T72" s="32">
        <v>0</v>
      </c>
      <c r="U72" s="32">
        <v>0</v>
      </c>
      <c r="V72" s="32">
        <v>0</v>
      </c>
      <c r="W72" s="32">
        <v>0</v>
      </c>
      <c r="X72" s="32">
        <f>_xlfn.XLOOKUP(TEXT(A72,"0"),'Safety stock'!$A$2:$A$219,'Safety stock'!$B$2:$B$219,0,0)</f>
        <v>0</v>
      </c>
      <c r="Y72" s="32">
        <f>_xlfn.XLOOKUP(TEXT(A72,"0"),'Safety stock'!$A$2:$A$219,'Safety stock'!$F$2:$F$219,0,0)</f>
        <v>0</v>
      </c>
      <c r="Z72" s="32">
        <f>_xlfn.XLOOKUP(TEXT(A72,"0"),'Safety stock'!$A$2:$A$219,'Safety stock'!$E$2:$E$219,0,0)</f>
        <v>0.75</v>
      </c>
      <c r="AA72" s="32">
        <f>_xlfn.XLOOKUP(TEXT(A72,"0"),'Safety stock'!$A$2:$A$219,'Safety stock'!$G$2:$G$219,0,0)</f>
        <v>0.375</v>
      </c>
      <c r="AB72" s="32">
        <f t="shared" si="70"/>
        <v>0</v>
      </c>
      <c r="AC72" s="32">
        <f t="shared" si="71"/>
        <v>0</v>
      </c>
      <c r="AD72" s="32">
        <f t="shared" si="72"/>
        <v>567.99732142857147</v>
      </c>
      <c r="AE72" s="32">
        <f t="shared" si="73"/>
        <v>283.99866071428573</v>
      </c>
      <c r="AF72" s="32">
        <f t="shared" si="74"/>
        <v>0</v>
      </c>
      <c r="AG72" s="32">
        <f t="shared" si="75"/>
        <v>0</v>
      </c>
      <c r="AH72" s="32">
        <f t="shared" si="76"/>
        <v>0</v>
      </c>
      <c r="AI72" s="32">
        <f t="shared" si="77"/>
        <v>0</v>
      </c>
      <c r="AJ72" s="32">
        <f t="shared" si="78"/>
        <v>0</v>
      </c>
      <c r="AK72" s="32">
        <f t="shared" si="79"/>
        <v>0</v>
      </c>
      <c r="AL72" s="32">
        <f t="shared" si="80"/>
        <v>0</v>
      </c>
      <c r="AM72" s="32">
        <f t="shared" si="81"/>
        <v>0</v>
      </c>
      <c r="AN72" s="32">
        <f t="shared" si="82"/>
        <v>0</v>
      </c>
      <c r="AO72" s="32">
        <f t="shared" si="83"/>
        <v>0</v>
      </c>
      <c r="AP72" s="32">
        <f t="shared" si="84"/>
        <v>0</v>
      </c>
      <c r="AQ72" s="32">
        <f t="shared" si="85"/>
        <v>0</v>
      </c>
      <c r="AR72" s="32">
        <f t="shared" si="86"/>
        <v>0</v>
      </c>
      <c r="AS72" s="32">
        <f t="shared" si="87"/>
        <v>0</v>
      </c>
      <c r="AT72" s="32">
        <f t="shared" si="88"/>
        <v>0</v>
      </c>
      <c r="AU72" s="32">
        <f t="shared" si="89"/>
        <v>0</v>
      </c>
      <c r="AV72" s="32">
        <f t="shared" si="90"/>
        <v>0</v>
      </c>
      <c r="AW72" s="32">
        <f t="shared" si="91"/>
        <v>0</v>
      </c>
      <c r="AX72" s="32">
        <f t="shared" si="92"/>
        <v>0</v>
      </c>
      <c r="AY72" s="32">
        <f t="shared" si="93"/>
        <v>0</v>
      </c>
      <c r="AZ72" s="32">
        <f t="shared" si="94"/>
        <v>0</v>
      </c>
      <c r="BA72" s="32">
        <f t="shared" si="95"/>
        <v>0</v>
      </c>
      <c r="BB72" s="32">
        <f t="shared" si="96"/>
        <v>0</v>
      </c>
      <c r="BC72" s="32">
        <f t="shared" si="97"/>
        <v>0</v>
      </c>
      <c r="BD72" s="32">
        <f t="shared" si="98"/>
        <v>0</v>
      </c>
      <c r="BE72" s="32">
        <f t="shared" si="99"/>
        <v>0</v>
      </c>
      <c r="BF72" s="32">
        <f t="shared" si="100"/>
        <v>0</v>
      </c>
      <c r="BG72" s="32">
        <f t="shared" si="101"/>
        <v>0</v>
      </c>
      <c r="BH72" s="32">
        <f t="shared" si="102"/>
        <v>0</v>
      </c>
      <c r="BI72" s="32">
        <f t="shared" si="103"/>
        <v>0</v>
      </c>
      <c r="BJ72" s="32">
        <f t="shared" si="104"/>
        <v>0</v>
      </c>
      <c r="BK72" s="32">
        <f t="shared" si="105"/>
        <v>0</v>
      </c>
      <c r="BL72" s="32">
        <f t="shared" si="106"/>
        <v>0</v>
      </c>
      <c r="BM72" s="32">
        <f t="shared" si="107"/>
        <v>0</v>
      </c>
      <c r="BN72" s="32">
        <f t="shared" si="108"/>
        <v>0</v>
      </c>
      <c r="BO72" s="32">
        <f t="shared" si="109"/>
        <v>0</v>
      </c>
      <c r="BP72" s="32">
        <f t="shared" si="110"/>
        <v>0</v>
      </c>
      <c r="BQ72" s="32">
        <f t="shared" si="111"/>
        <v>0</v>
      </c>
      <c r="BR72" s="32">
        <f t="shared" si="112"/>
        <v>0</v>
      </c>
      <c r="BS72" s="32">
        <f t="shared" si="113"/>
        <v>567.99732142857147</v>
      </c>
      <c r="BT72" s="32">
        <f t="shared" si="114"/>
        <v>567.99732142857147</v>
      </c>
      <c r="BU72" s="32">
        <f t="shared" si="115"/>
        <v>567.99732142857147</v>
      </c>
      <c r="BV72" s="32">
        <f t="shared" si="116"/>
        <v>0</v>
      </c>
      <c r="BW72" s="32">
        <f t="shared" si="117"/>
        <v>0</v>
      </c>
      <c r="BX72" s="32">
        <f t="shared" si="118"/>
        <v>0</v>
      </c>
      <c r="BY72" s="32">
        <f t="shared" si="119"/>
        <v>0</v>
      </c>
      <c r="BZ72" s="32">
        <f t="shared" si="120"/>
        <v>0</v>
      </c>
      <c r="CA72" s="32">
        <f t="shared" si="121"/>
        <v>0</v>
      </c>
      <c r="CB72" s="32">
        <f t="shared" si="122"/>
        <v>0</v>
      </c>
      <c r="CC72" s="32">
        <f t="shared" si="123"/>
        <v>0</v>
      </c>
      <c r="CD72" s="32">
        <f t="shared" si="124"/>
        <v>0</v>
      </c>
      <c r="CE72" s="32">
        <f t="shared" si="125"/>
        <v>0</v>
      </c>
      <c r="CF72" s="32">
        <f t="shared" si="126"/>
        <v>340.80267857142849</v>
      </c>
      <c r="CG72" s="32">
        <f t="shared" si="127"/>
        <v>340.79839285714286</v>
      </c>
      <c r="CH72" s="32">
        <f t="shared" si="128"/>
        <v>340.79839285714286</v>
      </c>
      <c r="CI72" s="32">
        <f t="shared" si="129"/>
        <v>0</v>
      </c>
      <c r="CJ72" s="32">
        <f t="shared" si="130"/>
        <v>0</v>
      </c>
      <c r="CK72" s="32">
        <f t="shared" si="131"/>
        <v>0</v>
      </c>
      <c r="CL72" s="32">
        <f t="shared" si="132"/>
        <v>0</v>
      </c>
      <c r="CM72" s="32">
        <f t="shared" si="133"/>
        <v>0</v>
      </c>
      <c r="CN72" s="32">
        <f t="shared" si="134"/>
        <v>0</v>
      </c>
      <c r="CO72" s="32">
        <f t="shared" si="135"/>
        <v>0</v>
      </c>
      <c r="CP72" s="32">
        <f t="shared" si="136"/>
        <v>0</v>
      </c>
      <c r="CQ72" s="32">
        <f t="shared" si="137"/>
        <v>0</v>
      </c>
      <c r="CR72" s="32">
        <f t="shared" si="138"/>
        <v>0</v>
      </c>
    </row>
    <row r="73" spans="1:96" x14ac:dyDescent="0.25">
      <c r="A73">
        <v>609999998</v>
      </c>
      <c r="B73" t="s">
        <v>570</v>
      </c>
      <c r="C73" t="s">
        <v>211</v>
      </c>
      <c r="D73" t="s">
        <v>571</v>
      </c>
      <c r="E73" t="s">
        <v>572</v>
      </c>
      <c r="G73" t="s">
        <v>573</v>
      </c>
      <c r="H73" t="s">
        <v>697</v>
      </c>
      <c r="I73" s="32">
        <v>1.0000519705500217</v>
      </c>
      <c r="J73" s="32"/>
      <c r="K73" s="32">
        <v>288.64</v>
      </c>
      <c r="L73" s="32">
        <v>288.64000000000004</v>
      </c>
      <c r="M73" s="32">
        <v>288.64000000000004</v>
      </c>
      <c r="N73" s="32">
        <v>288.64000000000004</v>
      </c>
      <c r="O73" s="32">
        <v>288.64000000000004</v>
      </c>
      <c r="P73" s="32">
        <v>288.64000000000004</v>
      </c>
      <c r="Q73" s="32">
        <v>288.64000000000004</v>
      </c>
      <c r="R73" s="32">
        <v>288.64000000000004</v>
      </c>
      <c r="S73" s="32">
        <v>288.64000000000004</v>
      </c>
      <c r="T73" s="32">
        <v>288.64000000000004</v>
      </c>
      <c r="U73" s="32">
        <v>288.64000000000004</v>
      </c>
      <c r="V73" s="32">
        <v>288.64000000000004</v>
      </c>
      <c r="W73" s="32">
        <v>288.64000000000004</v>
      </c>
      <c r="X73" s="32">
        <f>_xlfn.XLOOKUP(TEXT(A73,"0"),'Safety stock'!$A$2:$A$219,'Safety stock'!$B$2:$B$219,0,0)</f>
        <v>0</v>
      </c>
      <c r="Y73" s="32">
        <f>_xlfn.XLOOKUP(TEXT(A73,"0"),'Safety stock'!$A$2:$A$219,'Safety stock'!$F$2:$F$219,0,0)</f>
        <v>0</v>
      </c>
      <c r="Z73" s="32">
        <f>_xlfn.XLOOKUP(TEXT(A73,"0"),'Safety stock'!$A$2:$A$219,'Safety stock'!$E$2:$E$219,0,0)</f>
        <v>0</v>
      </c>
      <c r="AA73" s="32">
        <f>_xlfn.XLOOKUP(TEXT(A73,"0"),'Safety stock'!$A$2:$A$219,'Safety stock'!$G$2:$G$219,0,0)</f>
        <v>0</v>
      </c>
      <c r="AB73" s="32">
        <f t="shared" si="70"/>
        <v>0</v>
      </c>
      <c r="AC73" s="32">
        <f t="shared" si="71"/>
        <v>0</v>
      </c>
      <c r="AD73" s="32">
        <f t="shared" si="72"/>
        <v>0</v>
      </c>
      <c r="AE73" s="32">
        <f t="shared" si="73"/>
        <v>0</v>
      </c>
      <c r="AF73" s="32">
        <f t="shared" si="74"/>
        <v>0</v>
      </c>
      <c r="AG73" s="32">
        <f t="shared" si="75"/>
        <v>0</v>
      </c>
      <c r="AH73" s="32">
        <f t="shared" si="76"/>
        <v>0</v>
      </c>
      <c r="AI73" s="32">
        <f t="shared" si="77"/>
        <v>0</v>
      </c>
      <c r="AJ73" s="32">
        <f t="shared" si="78"/>
        <v>0</v>
      </c>
      <c r="AK73" s="32">
        <f t="shared" si="79"/>
        <v>0</v>
      </c>
      <c r="AL73" s="32">
        <f t="shared" si="80"/>
        <v>0</v>
      </c>
      <c r="AM73" s="32">
        <f t="shared" si="81"/>
        <v>0</v>
      </c>
      <c r="AN73" s="32">
        <f t="shared" si="82"/>
        <v>0</v>
      </c>
      <c r="AO73" s="32">
        <f t="shared" si="83"/>
        <v>0</v>
      </c>
      <c r="AP73" s="32">
        <f t="shared" si="84"/>
        <v>0</v>
      </c>
      <c r="AQ73" s="32">
        <f t="shared" si="85"/>
        <v>0</v>
      </c>
      <c r="AR73" s="32">
        <f t="shared" si="86"/>
        <v>0</v>
      </c>
      <c r="AS73" s="32">
        <f t="shared" si="87"/>
        <v>0</v>
      </c>
      <c r="AT73" s="32">
        <f t="shared" si="88"/>
        <v>0</v>
      </c>
      <c r="AU73" s="32">
        <f t="shared" si="89"/>
        <v>0</v>
      </c>
      <c r="AV73" s="32">
        <f t="shared" si="90"/>
        <v>0</v>
      </c>
      <c r="AW73" s="32">
        <f t="shared" si="91"/>
        <v>0</v>
      </c>
      <c r="AX73" s="32">
        <f t="shared" si="92"/>
        <v>0</v>
      </c>
      <c r="AY73" s="32">
        <f t="shared" si="93"/>
        <v>0</v>
      </c>
      <c r="AZ73" s="32">
        <f t="shared" si="94"/>
        <v>0</v>
      </c>
      <c r="BA73" s="32">
        <f t="shared" si="95"/>
        <v>0</v>
      </c>
      <c r="BB73" s="32">
        <f t="shared" si="96"/>
        <v>0</v>
      </c>
      <c r="BC73" s="32">
        <f t="shared" si="97"/>
        <v>0</v>
      </c>
      <c r="BD73" s="32">
        <f t="shared" si="98"/>
        <v>0</v>
      </c>
      <c r="BE73" s="32">
        <f t="shared" si="99"/>
        <v>0</v>
      </c>
      <c r="BF73" s="32">
        <f t="shared" si="100"/>
        <v>0</v>
      </c>
      <c r="BG73" s="32">
        <f t="shared" si="101"/>
        <v>0</v>
      </c>
      <c r="BH73" s="32">
        <f t="shared" si="102"/>
        <v>0</v>
      </c>
      <c r="BI73" s="32">
        <f t="shared" si="103"/>
        <v>0</v>
      </c>
      <c r="BJ73" s="32">
        <f t="shared" si="104"/>
        <v>0</v>
      </c>
      <c r="BK73" s="32">
        <f t="shared" si="105"/>
        <v>0</v>
      </c>
      <c r="BL73" s="32">
        <f t="shared" si="106"/>
        <v>0</v>
      </c>
      <c r="BM73" s="32">
        <f t="shared" si="107"/>
        <v>0</v>
      </c>
      <c r="BN73" s="32">
        <f t="shared" si="108"/>
        <v>0</v>
      </c>
      <c r="BO73" s="32">
        <f t="shared" si="109"/>
        <v>0</v>
      </c>
      <c r="BP73" s="32">
        <f t="shared" si="110"/>
        <v>0</v>
      </c>
      <c r="BQ73" s="32">
        <f t="shared" si="111"/>
        <v>0</v>
      </c>
      <c r="BR73" s="32">
        <f t="shared" si="112"/>
        <v>0</v>
      </c>
      <c r="BS73" s="32">
        <f t="shared" si="113"/>
        <v>0</v>
      </c>
      <c r="BT73" s="32">
        <f t="shared" si="114"/>
        <v>0</v>
      </c>
      <c r="BU73" s="32">
        <f t="shared" si="115"/>
        <v>0</v>
      </c>
      <c r="BV73" s="32">
        <f t="shared" si="116"/>
        <v>0</v>
      </c>
      <c r="BW73" s="32">
        <f t="shared" si="117"/>
        <v>0</v>
      </c>
      <c r="BX73" s="32">
        <f t="shared" si="118"/>
        <v>0</v>
      </c>
      <c r="BY73" s="32">
        <f t="shared" si="119"/>
        <v>0</v>
      </c>
      <c r="BZ73" s="32">
        <f t="shared" si="120"/>
        <v>0</v>
      </c>
      <c r="CA73" s="32">
        <f t="shared" si="121"/>
        <v>0</v>
      </c>
      <c r="CB73" s="32">
        <f t="shared" si="122"/>
        <v>0</v>
      </c>
      <c r="CC73" s="32">
        <f t="shared" si="123"/>
        <v>0</v>
      </c>
      <c r="CD73" s="32">
        <f t="shared" si="124"/>
        <v>0</v>
      </c>
      <c r="CE73" s="32">
        <f t="shared" si="125"/>
        <v>0</v>
      </c>
      <c r="CF73" s="32">
        <f t="shared" si="126"/>
        <v>288.64</v>
      </c>
      <c r="CG73" s="32">
        <f t="shared" si="127"/>
        <v>288.64000000000004</v>
      </c>
      <c r="CH73" s="32">
        <f t="shared" si="128"/>
        <v>288.64000000000004</v>
      </c>
      <c r="CI73" s="32">
        <f t="shared" si="129"/>
        <v>288.64000000000004</v>
      </c>
      <c r="CJ73" s="32">
        <f t="shared" si="130"/>
        <v>288.64000000000004</v>
      </c>
      <c r="CK73" s="32">
        <f t="shared" si="131"/>
        <v>288.64000000000004</v>
      </c>
      <c r="CL73" s="32">
        <f t="shared" si="132"/>
        <v>288.64000000000004</v>
      </c>
      <c r="CM73" s="32">
        <f t="shared" si="133"/>
        <v>288.64000000000004</v>
      </c>
      <c r="CN73" s="32">
        <f t="shared" si="134"/>
        <v>288.64000000000004</v>
      </c>
      <c r="CO73" s="32">
        <f t="shared" si="135"/>
        <v>288.64000000000004</v>
      </c>
      <c r="CP73" s="32">
        <f t="shared" si="136"/>
        <v>288.64000000000004</v>
      </c>
      <c r="CQ73" s="32">
        <f t="shared" si="137"/>
        <v>288.64000000000004</v>
      </c>
      <c r="CR73" s="32">
        <f t="shared" si="138"/>
        <v>288.64000000000004</v>
      </c>
    </row>
    <row r="74" spans="1:96" x14ac:dyDescent="0.25">
      <c r="A74">
        <v>300021080</v>
      </c>
      <c r="B74" t="s">
        <v>158</v>
      </c>
      <c r="C74" t="s">
        <v>102</v>
      </c>
      <c r="H74" t="s">
        <v>697</v>
      </c>
      <c r="I74" s="32">
        <v>7.9606818181818175</v>
      </c>
      <c r="J74" s="32"/>
      <c r="K74" s="32">
        <v>350.27</v>
      </c>
      <c r="L74" s="32">
        <v>350.27</v>
      </c>
      <c r="M74" s="32">
        <v>350.27</v>
      </c>
      <c r="N74" s="32">
        <v>350.27</v>
      </c>
      <c r="O74" s="32">
        <v>350.27</v>
      </c>
      <c r="P74" s="32">
        <v>350.27</v>
      </c>
      <c r="Q74" s="32">
        <v>350.27</v>
      </c>
      <c r="R74" s="32">
        <v>350.27</v>
      </c>
      <c r="S74" s="32">
        <v>350.27</v>
      </c>
      <c r="T74" s="32">
        <v>350.27</v>
      </c>
      <c r="U74" s="32">
        <v>350.27</v>
      </c>
      <c r="V74" s="32">
        <v>350.27</v>
      </c>
      <c r="W74" s="32">
        <v>350.27</v>
      </c>
      <c r="X74" s="32">
        <f>_xlfn.XLOOKUP(TEXT(A74,"0"),'Safety stock'!$A$2:$A$219,'Safety stock'!$B$2:$B$219,0,0)</f>
        <v>11.460377447578521</v>
      </c>
      <c r="Y74" s="32">
        <f>_xlfn.XLOOKUP(TEXT(A74,"0"),'Safety stock'!$A$2:$A$219,'Safety stock'!$F$2:$F$219,0,0)</f>
        <v>0</v>
      </c>
      <c r="Z74" s="32">
        <f>_xlfn.XLOOKUP(TEXT(A74,"0"),'Safety stock'!$A$2:$A$219,'Safety stock'!$E$2:$E$219,0,0)</f>
        <v>1.9583333333333333</v>
      </c>
      <c r="AA74" s="32">
        <f>_xlfn.XLOOKUP(TEXT(A74,"0"),'Safety stock'!$A$2:$A$219,'Safety stock'!$G$2:$G$219,0,0)</f>
        <v>12.439544114245187</v>
      </c>
      <c r="AB74" s="32">
        <f t="shared" si="70"/>
        <v>91.232418376439284</v>
      </c>
      <c r="AC74" s="32">
        <f t="shared" si="71"/>
        <v>0</v>
      </c>
      <c r="AD74" s="32">
        <f t="shared" si="72"/>
        <v>15.589668560606059</v>
      </c>
      <c r="AE74" s="32">
        <f t="shared" si="73"/>
        <v>99.027252656742306</v>
      </c>
      <c r="AF74" s="32">
        <f t="shared" si="74"/>
        <v>0</v>
      </c>
      <c r="AG74" s="32">
        <f t="shared" si="75"/>
        <v>0</v>
      </c>
      <c r="AH74" s="32">
        <f t="shared" si="76"/>
        <v>0</v>
      </c>
      <c r="AI74" s="32">
        <f t="shared" si="77"/>
        <v>0</v>
      </c>
      <c r="AJ74" s="32">
        <f t="shared" si="78"/>
        <v>0</v>
      </c>
      <c r="AK74" s="32">
        <f t="shared" si="79"/>
        <v>0</v>
      </c>
      <c r="AL74" s="32">
        <f t="shared" si="80"/>
        <v>0</v>
      </c>
      <c r="AM74" s="32">
        <f t="shared" si="81"/>
        <v>0</v>
      </c>
      <c r="AN74" s="32">
        <f t="shared" si="82"/>
        <v>0</v>
      </c>
      <c r="AO74" s="32">
        <f t="shared" si="83"/>
        <v>0</v>
      </c>
      <c r="AP74" s="32">
        <f t="shared" si="84"/>
        <v>0</v>
      </c>
      <c r="AQ74" s="32">
        <f t="shared" si="85"/>
        <v>0</v>
      </c>
      <c r="AR74" s="32">
        <f t="shared" si="86"/>
        <v>0</v>
      </c>
      <c r="AS74" s="32">
        <f t="shared" si="87"/>
        <v>91.232418376439284</v>
      </c>
      <c r="AT74" s="32">
        <f t="shared" si="88"/>
        <v>91.232418376439284</v>
      </c>
      <c r="AU74" s="32">
        <f t="shared" si="89"/>
        <v>91.232418376439284</v>
      </c>
      <c r="AV74" s="32">
        <f t="shared" si="90"/>
        <v>91.232418376439284</v>
      </c>
      <c r="AW74" s="32">
        <f t="shared" si="91"/>
        <v>91.232418376439284</v>
      </c>
      <c r="AX74" s="32">
        <f t="shared" si="92"/>
        <v>91.232418376439284</v>
      </c>
      <c r="AY74" s="32">
        <f t="shared" si="93"/>
        <v>91.232418376439284</v>
      </c>
      <c r="AZ74" s="32">
        <f t="shared" si="94"/>
        <v>91.232418376439284</v>
      </c>
      <c r="BA74" s="32">
        <f t="shared" si="95"/>
        <v>91.232418376439284</v>
      </c>
      <c r="BB74" s="32">
        <f t="shared" si="96"/>
        <v>91.232418376439284</v>
      </c>
      <c r="BC74" s="32">
        <f t="shared" si="97"/>
        <v>91.232418376439284</v>
      </c>
      <c r="BD74" s="32">
        <f t="shared" si="98"/>
        <v>91.232418376439284</v>
      </c>
      <c r="BE74" s="32">
        <f t="shared" si="99"/>
        <v>91.232418376439284</v>
      </c>
      <c r="BF74" s="32">
        <f t="shared" si="100"/>
        <v>0</v>
      </c>
      <c r="BG74" s="32">
        <f t="shared" si="101"/>
        <v>0</v>
      </c>
      <c r="BH74" s="32">
        <f t="shared" si="102"/>
        <v>0</v>
      </c>
      <c r="BI74" s="32">
        <f t="shared" si="103"/>
        <v>0</v>
      </c>
      <c r="BJ74" s="32">
        <f t="shared" si="104"/>
        <v>0</v>
      </c>
      <c r="BK74" s="32">
        <f t="shared" si="105"/>
        <v>0</v>
      </c>
      <c r="BL74" s="32">
        <f t="shared" si="106"/>
        <v>0</v>
      </c>
      <c r="BM74" s="32">
        <f t="shared" si="107"/>
        <v>0</v>
      </c>
      <c r="BN74" s="32">
        <f t="shared" si="108"/>
        <v>0</v>
      </c>
      <c r="BO74" s="32">
        <f t="shared" si="109"/>
        <v>0</v>
      </c>
      <c r="BP74" s="32">
        <f t="shared" si="110"/>
        <v>0</v>
      </c>
      <c r="BQ74" s="32">
        <f t="shared" si="111"/>
        <v>0</v>
      </c>
      <c r="BR74" s="32">
        <f t="shared" si="112"/>
        <v>0</v>
      </c>
      <c r="BS74" s="32">
        <f t="shared" si="113"/>
        <v>15.589668560606059</v>
      </c>
      <c r="BT74" s="32">
        <f t="shared" si="114"/>
        <v>15.589668560606059</v>
      </c>
      <c r="BU74" s="32">
        <f t="shared" si="115"/>
        <v>15.589668560606059</v>
      </c>
      <c r="BV74" s="32">
        <f t="shared" si="116"/>
        <v>15.589668560606059</v>
      </c>
      <c r="BW74" s="32">
        <f t="shared" si="117"/>
        <v>15.589668560606059</v>
      </c>
      <c r="BX74" s="32">
        <f t="shared" si="118"/>
        <v>15.589668560606059</v>
      </c>
      <c r="BY74" s="32">
        <f t="shared" si="119"/>
        <v>15.589668560606059</v>
      </c>
      <c r="BZ74" s="32">
        <f t="shared" si="120"/>
        <v>15.589668560606059</v>
      </c>
      <c r="CA74" s="32">
        <f t="shared" si="121"/>
        <v>15.589668560606059</v>
      </c>
      <c r="CB74" s="32">
        <f t="shared" si="122"/>
        <v>15.589668560606059</v>
      </c>
      <c r="CC74" s="32">
        <f t="shared" si="123"/>
        <v>15.589668560606059</v>
      </c>
      <c r="CD74" s="32">
        <f t="shared" si="124"/>
        <v>15.589668560606059</v>
      </c>
      <c r="CE74" s="32">
        <f t="shared" si="125"/>
        <v>15.589668560606059</v>
      </c>
      <c r="CF74" s="32">
        <f t="shared" si="126"/>
        <v>243.44791306295463</v>
      </c>
      <c r="CG74" s="32">
        <f t="shared" si="127"/>
        <v>243.44791306295463</v>
      </c>
      <c r="CH74" s="32">
        <f t="shared" si="128"/>
        <v>243.44791306295463</v>
      </c>
      <c r="CI74" s="32">
        <f t="shared" si="129"/>
        <v>243.44791306295463</v>
      </c>
      <c r="CJ74" s="32">
        <f t="shared" si="130"/>
        <v>243.44791306295463</v>
      </c>
      <c r="CK74" s="32">
        <f t="shared" si="131"/>
        <v>243.44791306295463</v>
      </c>
      <c r="CL74" s="32">
        <f t="shared" si="132"/>
        <v>243.44791306295463</v>
      </c>
      <c r="CM74" s="32">
        <f t="shared" si="133"/>
        <v>243.44791306295463</v>
      </c>
      <c r="CN74" s="32">
        <f t="shared" si="134"/>
        <v>243.44791306295463</v>
      </c>
      <c r="CO74" s="32">
        <f t="shared" si="135"/>
        <v>243.44791306295463</v>
      </c>
      <c r="CP74" s="32">
        <f t="shared" si="136"/>
        <v>243.44791306295463</v>
      </c>
      <c r="CQ74" s="32">
        <f t="shared" si="137"/>
        <v>243.44791306295463</v>
      </c>
      <c r="CR74" s="32">
        <f t="shared" si="138"/>
        <v>243.44791306295463</v>
      </c>
    </row>
    <row r="75" spans="1:96" x14ac:dyDescent="0.25">
      <c r="A75">
        <v>600016304</v>
      </c>
      <c r="B75" t="s">
        <v>558</v>
      </c>
      <c r="C75" t="s">
        <v>227</v>
      </c>
      <c r="D75" t="s">
        <v>21</v>
      </c>
      <c r="E75" t="s">
        <v>212</v>
      </c>
      <c r="F75" t="s">
        <v>213</v>
      </c>
      <c r="G75" t="s">
        <v>367</v>
      </c>
      <c r="H75" t="s">
        <v>697</v>
      </c>
      <c r="I75" s="32">
        <v>832.01333333333332</v>
      </c>
      <c r="J75" s="32"/>
      <c r="K75" s="32">
        <v>624.01</v>
      </c>
      <c r="L75" s="32">
        <v>738.40082428574158</v>
      </c>
      <c r="M75" s="32">
        <v>756.49652230791901</v>
      </c>
      <c r="N75" s="32">
        <v>684.30175351845514</v>
      </c>
      <c r="O75" s="32">
        <v>739.68143028844008</v>
      </c>
      <c r="P75" s="32">
        <v>25.421549847888471</v>
      </c>
      <c r="Q75" s="32">
        <v>819.738603208315</v>
      </c>
      <c r="R75" s="32">
        <v>105.47872276775895</v>
      </c>
      <c r="S75" s="32">
        <v>26.181776128190862</v>
      </c>
      <c r="T75" s="32">
        <v>820.49882948862034</v>
      </c>
      <c r="U75" s="32">
        <v>106.23894904807169</v>
      </c>
      <c r="V75" s="32">
        <v>16.998207983543878</v>
      </c>
      <c r="W75" s="32">
        <v>176.35232754298985</v>
      </c>
      <c r="X75" s="32">
        <f>_xlfn.XLOOKUP(TEXT(A75,"0"),'Safety stock'!$A$2:$A$219,'Safety stock'!$B$2:$B$219,0,0)</f>
        <v>0</v>
      </c>
      <c r="Y75" s="32">
        <f>_xlfn.XLOOKUP(TEXT(A75,"0"),'Safety stock'!$A$2:$A$219,'Safety stock'!$F$2:$F$219,0,0)</f>
        <v>0</v>
      </c>
      <c r="Z75" s="32">
        <f>_xlfn.XLOOKUP(TEXT(A75,"0"),'Safety stock'!$A$2:$A$219,'Safety stock'!$E$2:$E$219,0,0)</f>
        <v>0.60416666666666663</v>
      </c>
      <c r="AA75" s="32">
        <f>_xlfn.XLOOKUP(TEXT(A75,"0"),'Safety stock'!$A$2:$A$219,'Safety stock'!$G$2:$G$219,0,0)</f>
        <v>0.30208333333333331</v>
      </c>
      <c r="AB75" s="32">
        <f t="shared" si="70"/>
        <v>0</v>
      </c>
      <c r="AC75" s="32">
        <f t="shared" si="71"/>
        <v>0</v>
      </c>
      <c r="AD75" s="32">
        <f t="shared" si="72"/>
        <v>502.67472222222216</v>
      </c>
      <c r="AE75" s="32">
        <f t="shared" si="73"/>
        <v>251.33736111111108</v>
      </c>
      <c r="AF75" s="32">
        <f t="shared" si="74"/>
        <v>0</v>
      </c>
      <c r="AG75" s="32">
        <f t="shared" si="75"/>
        <v>0</v>
      </c>
      <c r="AH75" s="32">
        <f t="shared" si="76"/>
        <v>0</v>
      </c>
      <c r="AI75" s="32">
        <f t="shared" si="77"/>
        <v>0</v>
      </c>
      <c r="AJ75" s="32">
        <f t="shared" si="78"/>
        <v>0</v>
      </c>
      <c r="AK75" s="32">
        <f t="shared" si="79"/>
        <v>0</v>
      </c>
      <c r="AL75" s="32">
        <f t="shared" si="80"/>
        <v>0</v>
      </c>
      <c r="AM75" s="32">
        <f t="shared" si="81"/>
        <v>0</v>
      </c>
      <c r="AN75" s="32">
        <f t="shared" si="82"/>
        <v>0</v>
      </c>
      <c r="AO75" s="32">
        <f t="shared" si="83"/>
        <v>0</v>
      </c>
      <c r="AP75" s="32">
        <f t="shared" si="84"/>
        <v>0</v>
      </c>
      <c r="AQ75" s="32">
        <f t="shared" si="85"/>
        <v>0</v>
      </c>
      <c r="AR75" s="32">
        <f t="shared" si="86"/>
        <v>0</v>
      </c>
      <c r="AS75" s="32">
        <f t="shared" si="87"/>
        <v>0</v>
      </c>
      <c r="AT75" s="32">
        <f t="shared" si="88"/>
        <v>0</v>
      </c>
      <c r="AU75" s="32">
        <f t="shared" si="89"/>
        <v>0</v>
      </c>
      <c r="AV75" s="32">
        <f t="shared" si="90"/>
        <v>0</v>
      </c>
      <c r="AW75" s="32">
        <f t="shared" si="91"/>
        <v>0</v>
      </c>
      <c r="AX75" s="32">
        <f t="shared" si="92"/>
        <v>0</v>
      </c>
      <c r="AY75" s="32">
        <f t="shared" si="93"/>
        <v>0</v>
      </c>
      <c r="AZ75" s="32">
        <f t="shared" si="94"/>
        <v>0</v>
      </c>
      <c r="BA75" s="32">
        <f t="shared" si="95"/>
        <v>0</v>
      </c>
      <c r="BB75" s="32">
        <f t="shared" si="96"/>
        <v>0</v>
      </c>
      <c r="BC75" s="32">
        <f t="shared" si="97"/>
        <v>0</v>
      </c>
      <c r="BD75" s="32">
        <f t="shared" si="98"/>
        <v>0</v>
      </c>
      <c r="BE75" s="32">
        <f t="shared" si="99"/>
        <v>0</v>
      </c>
      <c r="BF75" s="32">
        <f t="shared" si="100"/>
        <v>0</v>
      </c>
      <c r="BG75" s="32">
        <f t="shared" si="101"/>
        <v>0</v>
      </c>
      <c r="BH75" s="32">
        <f t="shared" si="102"/>
        <v>0</v>
      </c>
      <c r="BI75" s="32">
        <f t="shared" si="103"/>
        <v>0</v>
      </c>
      <c r="BJ75" s="32">
        <f t="shared" si="104"/>
        <v>0</v>
      </c>
      <c r="BK75" s="32">
        <f t="shared" si="105"/>
        <v>0</v>
      </c>
      <c r="BL75" s="32">
        <f t="shared" si="106"/>
        <v>0</v>
      </c>
      <c r="BM75" s="32">
        <f t="shared" si="107"/>
        <v>0</v>
      </c>
      <c r="BN75" s="32">
        <f t="shared" si="108"/>
        <v>0</v>
      </c>
      <c r="BO75" s="32">
        <f t="shared" si="109"/>
        <v>0</v>
      </c>
      <c r="BP75" s="32">
        <f t="shared" si="110"/>
        <v>0</v>
      </c>
      <c r="BQ75" s="32">
        <f t="shared" si="111"/>
        <v>0</v>
      </c>
      <c r="BR75" s="32">
        <f t="shared" si="112"/>
        <v>0</v>
      </c>
      <c r="BS75" s="32">
        <f t="shared" si="113"/>
        <v>502.67472222222216</v>
      </c>
      <c r="BT75" s="32">
        <f t="shared" si="114"/>
        <v>502.67472222222216</v>
      </c>
      <c r="BU75" s="32">
        <f t="shared" si="115"/>
        <v>502.67472222222216</v>
      </c>
      <c r="BV75" s="32">
        <f t="shared" si="116"/>
        <v>502.67472222222216</v>
      </c>
      <c r="BW75" s="32">
        <f t="shared" si="117"/>
        <v>502.67472222222216</v>
      </c>
      <c r="BX75" s="32">
        <f t="shared" si="118"/>
        <v>25.421549847888471</v>
      </c>
      <c r="BY75" s="32">
        <f t="shared" si="119"/>
        <v>502.67472222222216</v>
      </c>
      <c r="BZ75" s="32">
        <f t="shared" si="120"/>
        <v>105.47872276775895</v>
      </c>
      <c r="CA75" s="32">
        <f t="shared" si="121"/>
        <v>26.181776128190862</v>
      </c>
      <c r="CB75" s="32">
        <f t="shared" si="122"/>
        <v>502.67472222222216</v>
      </c>
      <c r="CC75" s="32">
        <f t="shared" si="123"/>
        <v>106.23894904807169</v>
      </c>
      <c r="CD75" s="32">
        <f t="shared" si="124"/>
        <v>16.998207983543878</v>
      </c>
      <c r="CE75" s="32">
        <f t="shared" si="125"/>
        <v>176.35232754298985</v>
      </c>
      <c r="CF75" s="32">
        <f t="shared" si="126"/>
        <v>121.33527777777783</v>
      </c>
      <c r="CG75" s="32">
        <f t="shared" si="127"/>
        <v>235.72610206351942</v>
      </c>
      <c r="CH75" s="32">
        <f t="shared" si="128"/>
        <v>253.82180008569685</v>
      </c>
      <c r="CI75" s="32">
        <f t="shared" si="129"/>
        <v>181.62703129623299</v>
      </c>
      <c r="CJ75" s="32">
        <f t="shared" si="130"/>
        <v>237.00670806621793</v>
      </c>
      <c r="CK75" s="32">
        <f t="shared" si="131"/>
        <v>0</v>
      </c>
      <c r="CL75" s="32">
        <f t="shared" si="132"/>
        <v>317.06388098609284</v>
      </c>
      <c r="CM75" s="32">
        <f t="shared" si="133"/>
        <v>0</v>
      </c>
      <c r="CN75" s="32">
        <f t="shared" si="134"/>
        <v>0</v>
      </c>
      <c r="CO75" s="32">
        <f t="shared" si="135"/>
        <v>317.82410726639819</v>
      </c>
      <c r="CP75" s="32">
        <f t="shared" si="136"/>
        <v>0</v>
      </c>
      <c r="CQ75" s="32">
        <f t="shared" si="137"/>
        <v>0</v>
      </c>
      <c r="CR75" s="32">
        <f t="shared" si="138"/>
        <v>0</v>
      </c>
    </row>
    <row r="76" spans="1:96" x14ac:dyDescent="0.25">
      <c r="A76">
        <v>609999999</v>
      </c>
      <c r="B76" t="s">
        <v>575</v>
      </c>
      <c r="C76" t="s">
        <v>211</v>
      </c>
      <c r="H76" t="s">
        <v>697</v>
      </c>
      <c r="I76" s="32">
        <v>1</v>
      </c>
      <c r="J76" s="32"/>
      <c r="K76" s="32">
        <v>95.1</v>
      </c>
      <c r="L76" s="32">
        <v>95.1</v>
      </c>
      <c r="M76" s="32">
        <v>95.1</v>
      </c>
      <c r="N76" s="32">
        <v>95.1</v>
      </c>
      <c r="O76" s="32">
        <v>95.1</v>
      </c>
      <c r="P76" s="32">
        <v>95.1</v>
      </c>
      <c r="Q76" s="32">
        <v>95.1</v>
      </c>
      <c r="R76" s="32">
        <v>95.1</v>
      </c>
      <c r="S76" s="32">
        <v>95.1</v>
      </c>
      <c r="T76" s="32">
        <v>95.1</v>
      </c>
      <c r="U76" s="32">
        <v>95.1</v>
      </c>
      <c r="V76" s="32">
        <v>95.1</v>
      </c>
      <c r="W76" s="32">
        <v>95.1</v>
      </c>
      <c r="X76" s="32">
        <f>_xlfn.XLOOKUP(TEXT(A76,"0"),'Safety stock'!$A$2:$A$219,'Safety stock'!$B$2:$B$219,0,0)</f>
        <v>0</v>
      </c>
      <c r="Y76" s="32">
        <f>_xlfn.XLOOKUP(TEXT(A76,"0"),'Safety stock'!$A$2:$A$219,'Safety stock'!$F$2:$F$219,0,0)</f>
        <v>0</v>
      </c>
      <c r="Z76" s="32">
        <f>_xlfn.XLOOKUP(TEXT(A76,"0"),'Safety stock'!$A$2:$A$219,'Safety stock'!$E$2:$E$219,0,0)</f>
        <v>0</v>
      </c>
      <c r="AA76" s="32">
        <f>_xlfn.XLOOKUP(TEXT(A76,"0"),'Safety stock'!$A$2:$A$219,'Safety stock'!$G$2:$G$219,0,0)</f>
        <v>0</v>
      </c>
      <c r="AB76" s="32">
        <f t="shared" si="70"/>
        <v>0</v>
      </c>
      <c r="AC76" s="32">
        <f t="shared" si="71"/>
        <v>0</v>
      </c>
      <c r="AD76" s="32">
        <f t="shared" si="72"/>
        <v>0</v>
      </c>
      <c r="AE76" s="32">
        <f t="shared" si="73"/>
        <v>0</v>
      </c>
      <c r="AF76" s="32">
        <f t="shared" si="74"/>
        <v>0</v>
      </c>
      <c r="AG76" s="32">
        <f t="shared" si="75"/>
        <v>0</v>
      </c>
      <c r="AH76" s="32">
        <f t="shared" si="76"/>
        <v>0</v>
      </c>
      <c r="AI76" s="32">
        <f t="shared" si="77"/>
        <v>0</v>
      </c>
      <c r="AJ76" s="32">
        <f t="shared" si="78"/>
        <v>0</v>
      </c>
      <c r="AK76" s="32">
        <f t="shared" si="79"/>
        <v>0</v>
      </c>
      <c r="AL76" s="32">
        <f t="shared" si="80"/>
        <v>0</v>
      </c>
      <c r="AM76" s="32">
        <f t="shared" si="81"/>
        <v>0</v>
      </c>
      <c r="AN76" s="32">
        <f t="shared" si="82"/>
        <v>0</v>
      </c>
      <c r="AO76" s="32">
        <f t="shared" si="83"/>
        <v>0</v>
      </c>
      <c r="AP76" s="32">
        <f t="shared" si="84"/>
        <v>0</v>
      </c>
      <c r="AQ76" s="32">
        <f t="shared" si="85"/>
        <v>0</v>
      </c>
      <c r="AR76" s="32">
        <f t="shared" si="86"/>
        <v>0</v>
      </c>
      <c r="AS76" s="32">
        <f t="shared" si="87"/>
        <v>0</v>
      </c>
      <c r="AT76" s="32">
        <f t="shared" si="88"/>
        <v>0</v>
      </c>
      <c r="AU76" s="32">
        <f t="shared" si="89"/>
        <v>0</v>
      </c>
      <c r="AV76" s="32">
        <f t="shared" si="90"/>
        <v>0</v>
      </c>
      <c r="AW76" s="32">
        <f t="shared" si="91"/>
        <v>0</v>
      </c>
      <c r="AX76" s="32">
        <f t="shared" si="92"/>
        <v>0</v>
      </c>
      <c r="AY76" s="32">
        <f t="shared" si="93"/>
        <v>0</v>
      </c>
      <c r="AZ76" s="32">
        <f t="shared" si="94"/>
        <v>0</v>
      </c>
      <c r="BA76" s="32">
        <f t="shared" si="95"/>
        <v>0</v>
      </c>
      <c r="BB76" s="32">
        <f t="shared" si="96"/>
        <v>0</v>
      </c>
      <c r="BC76" s="32">
        <f t="shared" si="97"/>
        <v>0</v>
      </c>
      <c r="BD76" s="32">
        <f t="shared" si="98"/>
        <v>0</v>
      </c>
      <c r="BE76" s="32">
        <f t="shared" si="99"/>
        <v>0</v>
      </c>
      <c r="BF76" s="32">
        <f t="shared" si="100"/>
        <v>0</v>
      </c>
      <c r="BG76" s="32">
        <f t="shared" si="101"/>
        <v>0</v>
      </c>
      <c r="BH76" s="32">
        <f t="shared" si="102"/>
        <v>0</v>
      </c>
      <c r="BI76" s="32">
        <f t="shared" si="103"/>
        <v>0</v>
      </c>
      <c r="BJ76" s="32">
        <f t="shared" si="104"/>
        <v>0</v>
      </c>
      <c r="BK76" s="32">
        <f t="shared" si="105"/>
        <v>0</v>
      </c>
      <c r="BL76" s="32">
        <f t="shared" si="106"/>
        <v>0</v>
      </c>
      <c r="BM76" s="32">
        <f t="shared" si="107"/>
        <v>0</v>
      </c>
      <c r="BN76" s="32">
        <f t="shared" si="108"/>
        <v>0</v>
      </c>
      <c r="BO76" s="32">
        <f t="shared" si="109"/>
        <v>0</v>
      </c>
      <c r="BP76" s="32">
        <f t="shared" si="110"/>
        <v>0</v>
      </c>
      <c r="BQ76" s="32">
        <f t="shared" si="111"/>
        <v>0</v>
      </c>
      <c r="BR76" s="32">
        <f t="shared" si="112"/>
        <v>0</v>
      </c>
      <c r="BS76" s="32">
        <f t="shared" si="113"/>
        <v>0</v>
      </c>
      <c r="BT76" s="32">
        <f t="shared" si="114"/>
        <v>0</v>
      </c>
      <c r="BU76" s="32">
        <f t="shared" si="115"/>
        <v>0</v>
      </c>
      <c r="BV76" s="32">
        <f t="shared" si="116"/>
        <v>0</v>
      </c>
      <c r="BW76" s="32">
        <f t="shared" si="117"/>
        <v>0</v>
      </c>
      <c r="BX76" s="32">
        <f t="shared" si="118"/>
        <v>0</v>
      </c>
      <c r="BY76" s="32">
        <f t="shared" si="119"/>
        <v>0</v>
      </c>
      <c r="BZ76" s="32">
        <f t="shared" si="120"/>
        <v>0</v>
      </c>
      <c r="CA76" s="32">
        <f t="shared" si="121"/>
        <v>0</v>
      </c>
      <c r="CB76" s="32">
        <f t="shared" si="122"/>
        <v>0</v>
      </c>
      <c r="CC76" s="32">
        <f t="shared" si="123"/>
        <v>0</v>
      </c>
      <c r="CD76" s="32">
        <f t="shared" si="124"/>
        <v>0</v>
      </c>
      <c r="CE76" s="32">
        <f t="shared" si="125"/>
        <v>0</v>
      </c>
      <c r="CF76" s="32">
        <f t="shared" si="126"/>
        <v>95.1</v>
      </c>
      <c r="CG76" s="32">
        <f t="shared" si="127"/>
        <v>95.1</v>
      </c>
      <c r="CH76" s="32">
        <f t="shared" si="128"/>
        <v>95.1</v>
      </c>
      <c r="CI76" s="32">
        <f t="shared" si="129"/>
        <v>95.1</v>
      </c>
      <c r="CJ76" s="32">
        <f t="shared" si="130"/>
        <v>95.1</v>
      </c>
      <c r="CK76" s="32">
        <f t="shared" si="131"/>
        <v>95.1</v>
      </c>
      <c r="CL76" s="32">
        <f t="shared" si="132"/>
        <v>95.1</v>
      </c>
      <c r="CM76" s="32">
        <f t="shared" si="133"/>
        <v>95.1</v>
      </c>
      <c r="CN76" s="32">
        <f t="shared" si="134"/>
        <v>95.1</v>
      </c>
      <c r="CO76" s="32">
        <f t="shared" si="135"/>
        <v>95.1</v>
      </c>
      <c r="CP76" s="32">
        <f t="shared" si="136"/>
        <v>95.1</v>
      </c>
      <c r="CQ76" s="32">
        <f t="shared" si="137"/>
        <v>95.1</v>
      </c>
      <c r="CR76" s="32">
        <f t="shared" si="138"/>
        <v>95.1</v>
      </c>
    </row>
    <row r="77" spans="1:96" x14ac:dyDescent="0.25">
      <c r="A77">
        <v>600011021</v>
      </c>
      <c r="B77" t="s">
        <v>481</v>
      </c>
      <c r="C77" t="s">
        <v>211</v>
      </c>
      <c r="D77" t="s">
        <v>46</v>
      </c>
      <c r="E77" t="s">
        <v>251</v>
      </c>
      <c r="F77" t="s">
        <v>252</v>
      </c>
      <c r="G77" t="s">
        <v>482</v>
      </c>
      <c r="H77" t="s">
        <v>697</v>
      </c>
      <c r="I77" s="32">
        <v>52.2</v>
      </c>
      <c r="J77" s="32"/>
      <c r="K77" s="32">
        <v>52.2</v>
      </c>
      <c r="L77" s="32">
        <v>44.149863596126963</v>
      </c>
      <c r="M77" s="32">
        <v>31.211122912284605</v>
      </c>
      <c r="N77" s="32">
        <v>17.756291271891445</v>
      </c>
      <c r="O77" s="32">
        <v>25.810037697688454</v>
      </c>
      <c r="P77" s="32">
        <v>25.425794045705349</v>
      </c>
      <c r="Q77" s="32">
        <v>31.576844387927643</v>
      </c>
      <c r="R77" s="32">
        <v>31.192600735944538</v>
      </c>
      <c r="S77" s="32">
        <v>16.154808844866363</v>
      </c>
      <c r="T77" s="32">
        <v>1.1170169537881833</v>
      </c>
      <c r="U77" s="32">
        <v>1.1671279922283617</v>
      </c>
      <c r="V77" s="32">
        <v>37.70067347908649</v>
      </c>
      <c r="W77" s="32">
        <v>37.750784517526668</v>
      </c>
      <c r="X77" s="32">
        <f>_xlfn.XLOOKUP(TEXT(A77,"0"),'Safety stock'!$A$2:$A$219,'Safety stock'!$B$2:$B$219,0,0)</f>
        <v>0</v>
      </c>
      <c r="Y77" s="32">
        <f>_xlfn.XLOOKUP(TEXT(A77,"0"),'Safety stock'!$A$2:$A$219,'Safety stock'!$F$2:$F$219,0,0)</f>
        <v>0</v>
      </c>
      <c r="Z77" s="32">
        <f>_xlfn.XLOOKUP(TEXT(A77,"0"),'Safety stock'!$A$2:$A$219,'Safety stock'!$E$2:$E$219,0,0)</f>
        <v>0</v>
      </c>
      <c r="AA77" s="32">
        <f>_xlfn.XLOOKUP(TEXT(A77,"0"),'Safety stock'!$A$2:$A$219,'Safety stock'!$G$2:$G$219,0,0)</f>
        <v>0</v>
      </c>
      <c r="AB77" s="32">
        <f t="shared" si="70"/>
        <v>0</v>
      </c>
      <c r="AC77" s="32">
        <f t="shared" si="71"/>
        <v>0</v>
      </c>
      <c r="AD77" s="32">
        <f t="shared" si="72"/>
        <v>0</v>
      </c>
      <c r="AE77" s="32">
        <f t="shared" si="73"/>
        <v>0</v>
      </c>
      <c r="AF77" s="32">
        <f t="shared" si="74"/>
        <v>0</v>
      </c>
      <c r="AG77" s="32">
        <f t="shared" si="75"/>
        <v>0</v>
      </c>
      <c r="AH77" s="32">
        <f t="shared" si="76"/>
        <v>0</v>
      </c>
      <c r="AI77" s="32">
        <f t="shared" si="77"/>
        <v>0</v>
      </c>
      <c r="AJ77" s="32">
        <f t="shared" si="78"/>
        <v>0</v>
      </c>
      <c r="AK77" s="32">
        <f t="shared" si="79"/>
        <v>0</v>
      </c>
      <c r="AL77" s="32">
        <f t="shared" si="80"/>
        <v>0</v>
      </c>
      <c r="AM77" s="32">
        <f t="shared" si="81"/>
        <v>0</v>
      </c>
      <c r="AN77" s="32">
        <f t="shared" si="82"/>
        <v>0</v>
      </c>
      <c r="AO77" s="32">
        <f t="shared" si="83"/>
        <v>0</v>
      </c>
      <c r="AP77" s="32">
        <f t="shared" si="84"/>
        <v>0</v>
      </c>
      <c r="AQ77" s="32">
        <f t="shared" si="85"/>
        <v>0</v>
      </c>
      <c r="AR77" s="32">
        <f t="shared" si="86"/>
        <v>0</v>
      </c>
      <c r="AS77" s="32">
        <f t="shared" si="87"/>
        <v>0</v>
      </c>
      <c r="AT77" s="32">
        <f t="shared" si="88"/>
        <v>0</v>
      </c>
      <c r="AU77" s="32">
        <f t="shared" si="89"/>
        <v>0</v>
      </c>
      <c r="AV77" s="32">
        <f t="shared" si="90"/>
        <v>0</v>
      </c>
      <c r="AW77" s="32">
        <f t="shared" si="91"/>
        <v>0</v>
      </c>
      <c r="AX77" s="32">
        <f t="shared" si="92"/>
        <v>0</v>
      </c>
      <c r="AY77" s="32">
        <f t="shared" si="93"/>
        <v>0</v>
      </c>
      <c r="AZ77" s="32">
        <f t="shared" si="94"/>
        <v>0</v>
      </c>
      <c r="BA77" s="32">
        <f t="shared" si="95"/>
        <v>0</v>
      </c>
      <c r="BB77" s="32">
        <f t="shared" si="96"/>
        <v>0</v>
      </c>
      <c r="BC77" s="32">
        <f t="shared" si="97"/>
        <v>0</v>
      </c>
      <c r="BD77" s="32">
        <f t="shared" si="98"/>
        <v>0</v>
      </c>
      <c r="BE77" s="32">
        <f t="shared" si="99"/>
        <v>0</v>
      </c>
      <c r="BF77" s="32">
        <f t="shared" si="100"/>
        <v>0</v>
      </c>
      <c r="BG77" s="32">
        <f t="shared" si="101"/>
        <v>0</v>
      </c>
      <c r="BH77" s="32">
        <f t="shared" si="102"/>
        <v>0</v>
      </c>
      <c r="BI77" s="32">
        <f t="shared" si="103"/>
        <v>0</v>
      </c>
      <c r="BJ77" s="32">
        <f t="shared" si="104"/>
        <v>0</v>
      </c>
      <c r="BK77" s="32">
        <f t="shared" si="105"/>
        <v>0</v>
      </c>
      <c r="BL77" s="32">
        <f t="shared" si="106"/>
        <v>0</v>
      </c>
      <c r="BM77" s="32">
        <f t="shared" si="107"/>
        <v>0</v>
      </c>
      <c r="BN77" s="32">
        <f t="shared" si="108"/>
        <v>0</v>
      </c>
      <c r="BO77" s="32">
        <f t="shared" si="109"/>
        <v>0</v>
      </c>
      <c r="BP77" s="32">
        <f t="shared" si="110"/>
        <v>0</v>
      </c>
      <c r="BQ77" s="32">
        <f t="shared" si="111"/>
        <v>0</v>
      </c>
      <c r="BR77" s="32">
        <f t="shared" si="112"/>
        <v>0</v>
      </c>
      <c r="BS77" s="32">
        <f t="shared" si="113"/>
        <v>0</v>
      </c>
      <c r="BT77" s="32">
        <f t="shared" si="114"/>
        <v>0</v>
      </c>
      <c r="BU77" s="32">
        <f t="shared" si="115"/>
        <v>0</v>
      </c>
      <c r="BV77" s="32">
        <f t="shared" si="116"/>
        <v>0</v>
      </c>
      <c r="BW77" s="32">
        <f t="shared" si="117"/>
        <v>0</v>
      </c>
      <c r="BX77" s="32">
        <f t="shared" si="118"/>
        <v>0</v>
      </c>
      <c r="BY77" s="32">
        <f t="shared" si="119"/>
        <v>0</v>
      </c>
      <c r="BZ77" s="32">
        <f t="shared" si="120"/>
        <v>0</v>
      </c>
      <c r="CA77" s="32">
        <f t="shared" si="121"/>
        <v>0</v>
      </c>
      <c r="CB77" s="32">
        <f t="shared" si="122"/>
        <v>0</v>
      </c>
      <c r="CC77" s="32">
        <f t="shared" si="123"/>
        <v>0</v>
      </c>
      <c r="CD77" s="32">
        <f t="shared" si="124"/>
        <v>0</v>
      </c>
      <c r="CE77" s="32">
        <f t="shared" si="125"/>
        <v>0</v>
      </c>
      <c r="CF77" s="32">
        <f t="shared" si="126"/>
        <v>52.2</v>
      </c>
      <c r="CG77" s="32">
        <f t="shared" si="127"/>
        <v>44.149863596126963</v>
      </c>
      <c r="CH77" s="32">
        <f t="shared" si="128"/>
        <v>31.211122912284605</v>
      </c>
      <c r="CI77" s="32">
        <f t="shared" si="129"/>
        <v>17.756291271891445</v>
      </c>
      <c r="CJ77" s="32">
        <f t="shared" si="130"/>
        <v>25.810037697688454</v>
      </c>
      <c r="CK77" s="32">
        <f t="shared" si="131"/>
        <v>25.425794045705349</v>
      </c>
      <c r="CL77" s="32">
        <f t="shared" si="132"/>
        <v>31.576844387927643</v>
      </c>
      <c r="CM77" s="32">
        <f t="shared" si="133"/>
        <v>31.192600735944538</v>
      </c>
      <c r="CN77" s="32">
        <f t="shared" si="134"/>
        <v>16.154808844866363</v>
      </c>
      <c r="CO77" s="32">
        <f t="shared" si="135"/>
        <v>1.1170169537881833</v>
      </c>
      <c r="CP77" s="32">
        <f t="shared" si="136"/>
        <v>1.1671279922283617</v>
      </c>
      <c r="CQ77" s="32">
        <f t="shared" si="137"/>
        <v>37.70067347908649</v>
      </c>
      <c r="CR77" s="32">
        <f t="shared" si="138"/>
        <v>37.750784517526668</v>
      </c>
    </row>
    <row r="78" spans="1:96" x14ac:dyDescent="0.25">
      <c r="A78">
        <v>600010251</v>
      </c>
      <c r="B78" t="s">
        <v>431</v>
      </c>
      <c r="C78" t="s">
        <v>227</v>
      </c>
      <c r="D78" t="s">
        <v>21</v>
      </c>
      <c r="E78" t="s">
        <v>328</v>
      </c>
      <c r="F78" t="s">
        <v>356</v>
      </c>
      <c r="G78" t="s">
        <v>432</v>
      </c>
      <c r="H78" t="s">
        <v>697</v>
      </c>
      <c r="I78" s="32">
        <v>700.86</v>
      </c>
      <c r="J78" s="32"/>
      <c r="K78" s="32">
        <v>2102.58</v>
      </c>
      <c r="L78" s="32">
        <v>252.38209482957294</v>
      </c>
      <c r="M78" s="32">
        <v>252.38209482957294</v>
      </c>
      <c r="N78" s="32">
        <v>252.38209482957294</v>
      </c>
      <c r="O78" s="32">
        <v>252.38209482957294</v>
      </c>
      <c r="P78" s="32">
        <v>252.38209482957294</v>
      </c>
      <c r="Q78" s="32">
        <v>252.38209482957294</v>
      </c>
      <c r="R78" s="32">
        <v>252.38209482957294</v>
      </c>
      <c r="S78" s="32">
        <v>252.38209482957294</v>
      </c>
      <c r="T78" s="32">
        <v>252.38209482957294</v>
      </c>
      <c r="U78" s="32">
        <v>252.38209482957294</v>
      </c>
      <c r="V78" s="32">
        <v>252.38209482957294</v>
      </c>
      <c r="W78" s="32">
        <v>252.38209482957294</v>
      </c>
      <c r="X78" s="32">
        <f>_xlfn.XLOOKUP(TEXT(A78,"0"),'Safety stock'!$A$2:$A$219,'Safety stock'!$B$2:$B$219,0,0)</f>
        <v>0</v>
      </c>
      <c r="Y78" s="32">
        <f>_xlfn.XLOOKUP(TEXT(A78,"0"),'Safety stock'!$A$2:$A$219,'Safety stock'!$F$2:$F$219,0,0)</f>
        <v>0</v>
      </c>
      <c r="Z78" s="32">
        <f>_xlfn.XLOOKUP(TEXT(A78,"0"),'Safety stock'!$A$2:$A$219,'Safety stock'!$E$2:$E$219,0,0)</f>
        <v>2.9375</v>
      </c>
      <c r="AA78" s="32">
        <f>_xlfn.XLOOKUP(TEXT(A78,"0"),'Safety stock'!$A$2:$A$219,'Safety stock'!$G$2:$G$219,0,0)</f>
        <v>1.46875</v>
      </c>
      <c r="AB78" s="32">
        <f t="shared" si="70"/>
        <v>0</v>
      </c>
      <c r="AC78" s="32">
        <f t="shared" si="71"/>
        <v>0</v>
      </c>
      <c r="AD78" s="32">
        <f t="shared" si="72"/>
        <v>2058.7762499999999</v>
      </c>
      <c r="AE78" s="32">
        <f t="shared" si="73"/>
        <v>1029.3881249999999</v>
      </c>
      <c r="AF78" s="32">
        <f t="shared" si="74"/>
        <v>0</v>
      </c>
      <c r="AG78" s="32">
        <f t="shared" si="75"/>
        <v>0</v>
      </c>
      <c r="AH78" s="32">
        <f t="shared" si="76"/>
        <v>0</v>
      </c>
      <c r="AI78" s="32">
        <f t="shared" si="77"/>
        <v>0</v>
      </c>
      <c r="AJ78" s="32">
        <f t="shared" si="78"/>
        <v>0</v>
      </c>
      <c r="AK78" s="32">
        <f t="shared" si="79"/>
        <v>0</v>
      </c>
      <c r="AL78" s="32">
        <f t="shared" si="80"/>
        <v>0</v>
      </c>
      <c r="AM78" s="32">
        <f t="shared" si="81"/>
        <v>0</v>
      </c>
      <c r="AN78" s="32">
        <f t="shared" si="82"/>
        <v>0</v>
      </c>
      <c r="AO78" s="32">
        <f t="shared" si="83"/>
        <v>0</v>
      </c>
      <c r="AP78" s="32">
        <f t="shared" si="84"/>
        <v>0</v>
      </c>
      <c r="AQ78" s="32">
        <f t="shared" si="85"/>
        <v>0</v>
      </c>
      <c r="AR78" s="32">
        <f t="shared" si="86"/>
        <v>0</v>
      </c>
      <c r="AS78" s="32">
        <f t="shared" si="87"/>
        <v>0</v>
      </c>
      <c r="AT78" s="32">
        <f t="shared" si="88"/>
        <v>0</v>
      </c>
      <c r="AU78" s="32">
        <f t="shared" si="89"/>
        <v>0</v>
      </c>
      <c r="AV78" s="32">
        <f t="shared" si="90"/>
        <v>0</v>
      </c>
      <c r="AW78" s="32">
        <f t="shared" si="91"/>
        <v>0</v>
      </c>
      <c r="AX78" s="32">
        <f t="shared" si="92"/>
        <v>0</v>
      </c>
      <c r="AY78" s="32">
        <f t="shared" si="93"/>
        <v>0</v>
      </c>
      <c r="AZ78" s="32">
        <f t="shared" si="94"/>
        <v>0</v>
      </c>
      <c r="BA78" s="32">
        <f t="shared" si="95"/>
        <v>0</v>
      </c>
      <c r="BB78" s="32">
        <f t="shared" si="96"/>
        <v>0</v>
      </c>
      <c r="BC78" s="32">
        <f t="shared" si="97"/>
        <v>0</v>
      </c>
      <c r="BD78" s="32">
        <f t="shared" si="98"/>
        <v>0</v>
      </c>
      <c r="BE78" s="32">
        <f t="shared" si="99"/>
        <v>0</v>
      </c>
      <c r="BF78" s="32">
        <f t="shared" si="100"/>
        <v>0</v>
      </c>
      <c r="BG78" s="32">
        <f t="shared" si="101"/>
        <v>0</v>
      </c>
      <c r="BH78" s="32">
        <f t="shared" si="102"/>
        <v>0</v>
      </c>
      <c r="BI78" s="32">
        <f t="shared" si="103"/>
        <v>0</v>
      </c>
      <c r="BJ78" s="32">
        <f t="shared" si="104"/>
        <v>0</v>
      </c>
      <c r="BK78" s="32">
        <f t="shared" si="105"/>
        <v>0</v>
      </c>
      <c r="BL78" s="32">
        <f t="shared" si="106"/>
        <v>0</v>
      </c>
      <c r="BM78" s="32">
        <f t="shared" si="107"/>
        <v>0</v>
      </c>
      <c r="BN78" s="32">
        <f t="shared" si="108"/>
        <v>0</v>
      </c>
      <c r="BO78" s="32">
        <f t="shared" si="109"/>
        <v>0</v>
      </c>
      <c r="BP78" s="32">
        <f t="shared" si="110"/>
        <v>0</v>
      </c>
      <c r="BQ78" s="32">
        <f t="shared" si="111"/>
        <v>0</v>
      </c>
      <c r="BR78" s="32">
        <f t="shared" si="112"/>
        <v>0</v>
      </c>
      <c r="BS78" s="32">
        <f t="shared" si="113"/>
        <v>2058.7762499999999</v>
      </c>
      <c r="BT78" s="32">
        <f t="shared" si="114"/>
        <v>252.38209482957294</v>
      </c>
      <c r="BU78" s="32">
        <f t="shared" si="115"/>
        <v>252.38209482957294</v>
      </c>
      <c r="BV78" s="32">
        <f t="shared" si="116"/>
        <v>252.38209482957294</v>
      </c>
      <c r="BW78" s="32">
        <f t="shared" si="117"/>
        <v>252.38209482957294</v>
      </c>
      <c r="BX78" s="32">
        <f t="shared" si="118"/>
        <v>252.38209482957294</v>
      </c>
      <c r="BY78" s="32">
        <f t="shared" si="119"/>
        <v>252.38209482957294</v>
      </c>
      <c r="BZ78" s="32">
        <f t="shared" si="120"/>
        <v>252.38209482957294</v>
      </c>
      <c r="CA78" s="32">
        <f t="shared" si="121"/>
        <v>252.38209482957294</v>
      </c>
      <c r="CB78" s="32">
        <f t="shared" si="122"/>
        <v>252.38209482957294</v>
      </c>
      <c r="CC78" s="32">
        <f t="shared" si="123"/>
        <v>252.38209482957294</v>
      </c>
      <c r="CD78" s="32">
        <f t="shared" si="124"/>
        <v>252.38209482957294</v>
      </c>
      <c r="CE78" s="32">
        <f t="shared" si="125"/>
        <v>252.38209482957294</v>
      </c>
      <c r="CF78" s="32">
        <f t="shared" si="126"/>
        <v>43.803750000000036</v>
      </c>
      <c r="CG78" s="32">
        <f t="shared" si="127"/>
        <v>0</v>
      </c>
      <c r="CH78" s="32">
        <f t="shared" si="128"/>
        <v>0</v>
      </c>
      <c r="CI78" s="32">
        <f t="shared" si="129"/>
        <v>0</v>
      </c>
      <c r="CJ78" s="32">
        <f t="shared" si="130"/>
        <v>0</v>
      </c>
      <c r="CK78" s="32">
        <f t="shared" si="131"/>
        <v>0</v>
      </c>
      <c r="CL78" s="32">
        <f t="shared" si="132"/>
        <v>0</v>
      </c>
      <c r="CM78" s="32">
        <f t="shared" si="133"/>
        <v>0</v>
      </c>
      <c r="CN78" s="32">
        <f t="shared" si="134"/>
        <v>0</v>
      </c>
      <c r="CO78" s="32">
        <f t="shared" si="135"/>
        <v>0</v>
      </c>
      <c r="CP78" s="32">
        <f t="shared" si="136"/>
        <v>0</v>
      </c>
      <c r="CQ78" s="32">
        <f t="shared" si="137"/>
        <v>0</v>
      </c>
      <c r="CR78" s="32">
        <f t="shared" si="138"/>
        <v>0</v>
      </c>
    </row>
    <row r="79" spans="1:96" x14ac:dyDescent="0.25">
      <c r="A79">
        <v>600005114</v>
      </c>
      <c r="B79" t="s">
        <v>381</v>
      </c>
      <c r="C79" t="s">
        <v>211</v>
      </c>
      <c r="D79" t="s">
        <v>62</v>
      </c>
      <c r="E79" t="s">
        <v>216</v>
      </c>
      <c r="F79" t="s">
        <v>382</v>
      </c>
      <c r="G79" t="s">
        <v>381</v>
      </c>
      <c r="H79" t="s">
        <v>697</v>
      </c>
      <c r="I79" s="32">
        <v>54.979941180906415</v>
      </c>
      <c r="J79" s="32"/>
      <c r="K79" s="32">
        <v>7290.89</v>
      </c>
      <c r="L79" s="32">
        <v>-7333.7743541211057</v>
      </c>
      <c r="M79" s="32">
        <v>3901.3766261971195</v>
      </c>
      <c r="N79" s="32">
        <v>3901.3766261971195</v>
      </c>
      <c r="O79" s="32">
        <v>3893.1296350199864</v>
      </c>
      <c r="P79" s="32">
        <v>3906.8746203152132</v>
      </c>
      <c r="Q79" s="32">
        <v>3906.8746203152132</v>
      </c>
      <c r="R79" s="32">
        <v>3895.8786320790355</v>
      </c>
      <c r="S79" s="32">
        <v>3871.1376585476251</v>
      </c>
      <c r="T79" s="32">
        <v>3912.372614433305</v>
      </c>
      <c r="U79" s="32">
        <v>3912.372614433305</v>
      </c>
      <c r="V79" s="32">
        <v>3912.372614433305</v>
      </c>
      <c r="W79" s="32">
        <v>3884.8826438428518</v>
      </c>
      <c r="X79" s="32">
        <f>_xlfn.XLOOKUP(TEXT(A79,"0"),'Safety stock'!$A$2:$A$219,'Safety stock'!$B$2:$B$219,0,0)</f>
        <v>70.272005203721832</v>
      </c>
      <c r="Y79" s="32">
        <f>_xlfn.XLOOKUP(TEXT(A79,"0"),'Safety stock'!$A$2:$A$219,'Safety stock'!$F$2:$F$219,0,0)</f>
        <v>0</v>
      </c>
      <c r="Z79" s="32">
        <f>_xlfn.XLOOKUP(TEXT(A79,"0"),'Safety stock'!$A$2:$A$219,'Safety stock'!$E$2:$E$219,0,0)</f>
        <v>62.16666666666665</v>
      </c>
      <c r="AA79" s="32">
        <f>_xlfn.XLOOKUP(TEXT(A79,"0"),'Safety stock'!$A$2:$A$219,'Safety stock'!$G$2:$G$219,0,0)</f>
        <v>101.35533853705516</v>
      </c>
      <c r="AB79" s="32">
        <f t="shared" si="70"/>
        <v>3863.5507127649757</v>
      </c>
      <c r="AC79" s="32">
        <f t="shared" si="71"/>
        <v>0</v>
      </c>
      <c r="AD79" s="32">
        <f t="shared" si="72"/>
        <v>3417.9196767463477</v>
      </c>
      <c r="AE79" s="32">
        <f t="shared" si="73"/>
        <v>5572.5105511381498</v>
      </c>
      <c r="AF79" s="32">
        <f t="shared" si="74"/>
        <v>0</v>
      </c>
      <c r="AG79" s="32">
        <f t="shared" si="75"/>
        <v>-11197.325066886082</v>
      </c>
      <c r="AH79" s="32">
        <f t="shared" si="76"/>
        <v>0</v>
      </c>
      <c r="AI79" s="32">
        <f t="shared" si="77"/>
        <v>0</v>
      </c>
      <c r="AJ79" s="32">
        <f t="shared" si="78"/>
        <v>0</v>
      </c>
      <c r="AK79" s="32">
        <f t="shared" si="79"/>
        <v>0</v>
      </c>
      <c r="AL79" s="32">
        <f t="shared" si="80"/>
        <v>0</v>
      </c>
      <c r="AM79" s="32">
        <f t="shared" si="81"/>
        <v>0</v>
      </c>
      <c r="AN79" s="32">
        <f t="shared" si="82"/>
        <v>0</v>
      </c>
      <c r="AO79" s="32">
        <f t="shared" si="83"/>
        <v>0</v>
      </c>
      <c r="AP79" s="32">
        <f t="shared" si="84"/>
        <v>0</v>
      </c>
      <c r="AQ79" s="32">
        <f t="shared" si="85"/>
        <v>0</v>
      </c>
      <c r="AR79" s="32">
        <f t="shared" si="86"/>
        <v>0</v>
      </c>
      <c r="AS79" s="32">
        <f t="shared" si="87"/>
        <v>3863.5507127649757</v>
      </c>
      <c r="AT79" s="32">
        <f t="shared" si="88"/>
        <v>3863.5507127649757</v>
      </c>
      <c r="AU79" s="32">
        <f t="shared" si="89"/>
        <v>3863.5507127649757</v>
      </c>
      <c r="AV79" s="32">
        <f t="shared" si="90"/>
        <v>3863.5507127649757</v>
      </c>
      <c r="AW79" s="32">
        <f t="shared" si="91"/>
        <v>3863.5507127649757</v>
      </c>
      <c r="AX79" s="32">
        <f t="shared" si="92"/>
        <v>3863.5507127649757</v>
      </c>
      <c r="AY79" s="32">
        <f t="shared" si="93"/>
        <v>3863.5507127649757</v>
      </c>
      <c r="AZ79" s="32">
        <f t="shared" si="94"/>
        <v>3863.5507127649757</v>
      </c>
      <c r="BA79" s="32">
        <f t="shared" si="95"/>
        <v>3863.5507127649757</v>
      </c>
      <c r="BB79" s="32">
        <f t="shared" si="96"/>
        <v>3863.5507127649757</v>
      </c>
      <c r="BC79" s="32">
        <f t="shared" si="97"/>
        <v>3863.5507127649757</v>
      </c>
      <c r="BD79" s="32">
        <f t="shared" si="98"/>
        <v>3863.5507127649757</v>
      </c>
      <c r="BE79" s="32">
        <f t="shared" si="99"/>
        <v>3863.5507127649757</v>
      </c>
      <c r="BF79" s="32">
        <f t="shared" si="100"/>
        <v>0</v>
      </c>
      <c r="BG79" s="32">
        <f t="shared" si="101"/>
        <v>0</v>
      </c>
      <c r="BH79" s="32">
        <f t="shared" si="102"/>
        <v>0</v>
      </c>
      <c r="BI79" s="32">
        <f t="shared" si="103"/>
        <v>0</v>
      </c>
      <c r="BJ79" s="32">
        <f t="shared" si="104"/>
        <v>0</v>
      </c>
      <c r="BK79" s="32">
        <f t="shared" si="105"/>
        <v>0</v>
      </c>
      <c r="BL79" s="32">
        <f t="shared" si="106"/>
        <v>0</v>
      </c>
      <c r="BM79" s="32">
        <f t="shared" si="107"/>
        <v>0</v>
      </c>
      <c r="BN79" s="32">
        <f t="shared" si="108"/>
        <v>0</v>
      </c>
      <c r="BO79" s="32">
        <f t="shared" si="109"/>
        <v>0</v>
      </c>
      <c r="BP79" s="32">
        <f t="shared" si="110"/>
        <v>0</v>
      </c>
      <c r="BQ79" s="32">
        <f t="shared" si="111"/>
        <v>0</v>
      </c>
      <c r="BR79" s="32">
        <f t="shared" si="112"/>
        <v>0</v>
      </c>
      <c r="BS79" s="32">
        <f t="shared" si="113"/>
        <v>3417.9196767463477</v>
      </c>
      <c r="BT79" s="32">
        <f t="shared" si="114"/>
        <v>0</v>
      </c>
      <c r="BU79" s="32">
        <f t="shared" si="115"/>
        <v>37.825913432143807</v>
      </c>
      <c r="BV79" s="32">
        <f t="shared" si="116"/>
        <v>37.825913432143807</v>
      </c>
      <c r="BW79" s="32">
        <f t="shared" si="117"/>
        <v>29.578922255010639</v>
      </c>
      <c r="BX79" s="32">
        <f t="shared" si="118"/>
        <v>43.323907550237436</v>
      </c>
      <c r="BY79" s="32">
        <f t="shared" si="119"/>
        <v>43.323907550237436</v>
      </c>
      <c r="BZ79" s="32">
        <f t="shared" si="120"/>
        <v>32.327919314059727</v>
      </c>
      <c r="CA79" s="32">
        <f t="shared" si="121"/>
        <v>7.586945782649309</v>
      </c>
      <c r="CB79" s="32">
        <f t="shared" si="122"/>
        <v>48.821901668329247</v>
      </c>
      <c r="CC79" s="32">
        <f t="shared" si="123"/>
        <v>48.821901668329247</v>
      </c>
      <c r="CD79" s="32">
        <f t="shared" si="124"/>
        <v>48.821901668329247</v>
      </c>
      <c r="CE79" s="32">
        <f t="shared" si="125"/>
        <v>21.331931077876106</v>
      </c>
      <c r="CF79" s="32">
        <f t="shared" si="126"/>
        <v>9.4196104886768808</v>
      </c>
      <c r="CG79" s="32">
        <f t="shared" si="127"/>
        <v>0</v>
      </c>
      <c r="CH79" s="32">
        <f t="shared" si="128"/>
        <v>0</v>
      </c>
      <c r="CI79" s="32">
        <f t="shared" si="129"/>
        <v>0</v>
      </c>
      <c r="CJ79" s="32">
        <f t="shared" si="130"/>
        <v>0</v>
      </c>
      <c r="CK79" s="32">
        <f t="shared" si="131"/>
        <v>0</v>
      </c>
      <c r="CL79" s="32">
        <f t="shared" si="132"/>
        <v>0</v>
      </c>
      <c r="CM79" s="32">
        <f t="shared" si="133"/>
        <v>0</v>
      </c>
      <c r="CN79" s="32">
        <f t="shared" si="134"/>
        <v>0</v>
      </c>
      <c r="CO79" s="32">
        <f t="shared" si="135"/>
        <v>0</v>
      </c>
      <c r="CP79" s="32">
        <f t="shared" si="136"/>
        <v>0</v>
      </c>
      <c r="CQ79" s="32">
        <f t="shared" si="137"/>
        <v>0</v>
      </c>
      <c r="CR79" s="32">
        <f t="shared" si="138"/>
        <v>0</v>
      </c>
    </row>
    <row r="80" spans="1:96" x14ac:dyDescent="0.25">
      <c r="A80">
        <v>300021075</v>
      </c>
      <c r="B80" t="s">
        <v>156</v>
      </c>
      <c r="C80" t="s">
        <v>102</v>
      </c>
      <c r="H80" t="s">
        <v>697</v>
      </c>
      <c r="I80" s="32">
        <v>0.32</v>
      </c>
      <c r="J80" s="32"/>
      <c r="K80" s="32">
        <v>2.2400000000000002</v>
      </c>
      <c r="L80" s="32">
        <v>2.2400000000000002</v>
      </c>
      <c r="M80" s="32">
        <v>2.2400000000000002</v>
      </c>
      <c r="N80" s="32">
        <v>2.2400000000000002</v>
      </c>
      <c r="O80" s="32">
        <v>2.2400000000000002</v>
      </c>
      <c r="P80" s="32">
        <v>2.2400000000000002</v>
      </c>
      <c r="Q80" s="32">
        <v>2.2400000000000002</v>
      </c>
      <c r="R80" s="32">
        <v>2.2400000000000002</v>
      </c>
      <c r="S80" s="32">
        <v>2.2400000000000002</v>
      </c>
      <c r="T80" s="32">
        <v>2.2400000000000002</v>
      </c>
      <c r="U80" s="32">
        <v>2.2400000000000002</v>
      </c>
      <c r="V80" s="32">
        <v>2.2400000000000002</v>
      </c>
      <c r="W80" s="32">
        <v>2.2400000000000002</v>
      </c>
      <c r="X80" s="32">
        <f>_xlfn.XLOOKUP(TEXT(A80,"0"),'Safety stock'!$A$2:$A$219,'Safety stock'!$B$2:$B$219,0,0)</f>
        <v>0</v>
      </c>
      <c r="Y80" s="32">
        <f>_xlfn.XLOOKUP(TEXT(A80,"0"),'Safety stock'!$A$2:$A$219,'Safety stock'!$F$2:$F$219,0,0)</f>
        <v>0</v>
      </c>
      <c r="Z80" s="32">
        <f>_xlfn.XLOOKUP(TEXT(A80,"0"),'Safety stock'!$A$2:$A$219,'Safety stock'!$E$2:$E$219,0,0)</f>
        <v>0</v>
      </c>
      <c r="AA80" s="32">
        <f>_xlfn.XLOOKUP(TEXT(A80,"0"),'Safety stock'!$A$2:$A$219,'Safety stock'!$G$2:$G$219,0,0)</f>
        <v>0</v>
      </c>
      <c r="AB80" s="32">
        <f t="shared" si="70"/>
        <v>0</v>
      </c>
      <c r="AC80" s="32">
        <f t="shared" si="71"/>
        <v>0</v>
      </c>
      <c r="AD80" s="32">
        <f t="shared" si="72"/>
        <v>0</v>
      </c>
      <c r="AE80" s="32">
        <f t="shared" si="73"/>
        <v>0</v>
      </c>
      <c r="AF80" s="32">
        <f t="shared" si="74"/>
        <v>0</v>
      </c>
      <c r="AG80" s="32">
        <f t="shared" si="75"/>
        <v>0</v>
      </c>
      <c r="AH80" s="32">
        <f t="shared" si="76"/>
        <v>0</v>
      </c>
      <c r="AI80" s="32">
        <f t="shared" si="77"/>
        <v>0</v>
      </c>
      <c r="AJ80" s="32">
        <f t="shared" si="78"/>
        <v>0</v>
      </c>
      <c r="AK80" s="32">
        <f t="shared" si="79"/>
        <v>0</v>
      </c>
      <c r="AL80" s="32">
        <f t="shared" si="80"/>
        <v>0</v>
      </c>
      <c r="AM80" s="32">
        <f t="shared" si="81"/>
        <v>0</v>
      </c>
      <c r="AN80" s="32">
        <f t="shared" si="82"/>
        <v>0</v>
      </c>
      <c r="AO80" s="32">
        <f t="shared" si="83"/>
        <v>0</v>
      </c>
      <c r="AP80" s="32">
        <f t="shared" si="84"/>
        <v>0</v>
      </c>
      <c r="AQ80" s="32">
        <f t="shared" si="85"/>
        <v>0</v>
      </c>
      <c r="AR80" s="32">
        <f t="shared" si="86"/>
        <v>0</v>
      </c>
      <c r="AS80" s="32">
        <f t="shared" si="87"/>
        <v>0</v>
      </c>
      <c r="AT80" s="32">
        <f t="shared" si="88"/>
        <v>0</v>
      </c>
      <c r="AU80" s="32">
        <f t="shared" si="89"/>
        <v>0</v>
      </c>
      <c r="AV80" s="32">
        <f t="shared" si="90"/>
        <v>0</v>
      </c>
      <c r="AW80" s="32">
        <f t="shared" si="91"/>
        <v>0</v>
      </c>
      <c r="AX80" s="32">
        <f t="shared" si="92"/>
        <v>0</v>
      </c>
      <c r="AY80" s="32">
        <f t="shared" si="93"/>
        <v>0</v>
      </c>
      <c r="AZ80" s="32">
        <f t="shared" si="94"/>
        <v>0</v>
      </c>
      <c r="BA80" s="32">
        <f t="shared" si="95"/>
        <v>0</v>
      </c>
      <c r="BB80" s="32">
        <f t="shared" si="96"/>
        <v>0</v>
      </c>
      <c r="BC80" s="32">
        <f t="shared" si="97"/>
        <v>0</v>
      </c>
      <c r="BD80" s="32">
        <f t="shared" si="98"/>
        <v>0</v>
      </c>
      <c r="BE80" s="32">
        <f t="shared" si="99"/>
        <v>0</v>
      </c>
      <c r="BF80" s="32">
        <f t="shared" si="100"/>
        <v>0</v>
      </c>
      <c r="BG80" s="32">
        <f t="shared" si="101"/>
        <v>0</v>
      </c>
      <c r="BH80" s="32">
        <f t="shared" si="102"/>
        <v>0</v>
      </c>
      <c r="BI80" s="32">
        <f t="shared" si="103"/>
        <v>0</v>
      </c>
      <c r="BJ80" s="32">
        <f t="shared" si="104"/>
        <v>0</v>
      </c>
      <c r="BK80" s="32">
        <f t="shared" si="105"/>
        <v>0</v>
      </c>
      <c r="BL80" s="32">
        <f t="shared" si="106"/>
        <v>0</v>
      </c>
      <c r="BM80" s="32">
        <f t="shared" si="107"/>
        <v>0</v>
      </c>
      <c r="BN80" s="32">
        <f t="shared" si="108"/>
        <v>0</v>
      </c>
      <c r="BO80" s="32">
        <f t="shared" si="109"/>
        <v>0</v>
      </c>
      <c r="BP80" s="32">
        <f t="shared" si="110"/>
        <v>0</v>
      </c>
      <c r="BQ80" s="32">
        <f t="shared" si="111"/>
        <v>0</v>
      </c>
      <c r="BR80" s="32">
        <f t="shared" si="112"/>
        <v>0</v>
      </c>
      <c r="BS80" s="32">
        <f t="shared" si="113"/>
        <v>0</v>
      </c>
      <c r="BT80" s="32">
        <f t="shared" si="114"/>
        <v>0</v>
      </c>
      <c r="BU80" s="32">
        <f t="shared" si="115"/>
        <v>0</v>
      </c>
      <c r="BV80" s="32">
        <f t="shared" si="116"/>
        <v>0</v>
      </c>
      <c r="BW80" s="32">
        <f t="shared" si="117"/>
        <v>0</v>
      </c>
      <c r="BX80" s="32">
        <f t="shared" si="118"/>
        <v>0</v>
      </c>
      <c r="BY80" s="32">
        <f t="shared" si="119"/>
        <v>0</v>
      </c>
      <c r="BZ80" s="32">
        <f t="shared" si="120"/>
        <v>0</v>
      </c>
      <c r="CA80" s="32">
        <f t="shared" si="121"/>
        <v>0</v>
      </c>
      <c r="CB80" s="32">
        <f t="shared" si="122"/>
        <v>0</v>
      </c>
      <c r="CC80" s="32">
        <f t="shared" si="123"/>
        <v>0</v>
      </c>
      <c r="CD80" s="32">
        <f t="shared" si="124"/>
        <v>0</v>
      </c>
      <c r="CE80" s="32">
        <f t="shared" si="125"/>
        <v>0</v>
      </c>
      <c r="CF80" s="32">
        <f t="shared" si="126"/>
        <v>2.2400000000000002</v>
      </c>
      <c r="CG80" s="32">
        <f t="shared" si="127"/>
        <v>2.2400000000000002</v>
      </c>
      <c r="CH80" s="32">
        <f t="shared" si="128"/>
        <v>2.2400000000000002</v>
      </c>
      <c r="CI80" s="32">
        <f t="shared" si="129"/>
        <v>2.2400000000000002</v>
      </c>
      <c r="CJ80" s="32">
        <f t="shared" si="130"/>
        <v>2.2400000000000002</v>
      </c>
      <c r="CK80" s="32">
        <f t="shared" si="131"/>
        <v>2.2400000000000002</v>
      </c>
      <c r="CL80" s="32">
        <f t="shared" si="132"/>
        <v>2.2400000000000002</v>
      </c>
      <c r="CM80" s="32">
        <f t="shared" si="133"/>
        <v>2.2400000000000002</v>
      </c>
      <c r="CN80" s="32">
        <f t="shared" si="134"/>
        <v>2.2400000000000002</v>
      </c>
      <c r="CO80" s="32">
        <f t="shared" si="135"/>
        <v>2.2400000000000002</v>
      </c>
      <c r="CP80" s="32">
        <f t="shared" si="136"/>
        <v>2.2400000000000002</v>
      </c>
      <c r="CQ80" s="32">
        <f t="shared" si="137"/>
        <v>2.2400000000000002</v>
      </c>
      <c r="CR80" s="32">
        <f t="shared" si="138"/>
        <v>2.2400000000000002</v>
      </c>
    </row>
    <row r="81" spans="1:96" x14ac:dyDescent="0.25">
      <c r="A81">
        <v>150000304</v>
      </c>
      <c r="B81" t="s">
        <v>24</v>
      </c>
      <c r="C81" t="s">
        <v>20</v>
      </c>
      <c r="D81" t="s">
        <v>21</v>
      </c>
      <c r="H81" t="s">
        <v>697</v>
      </c>
      <c r="I81" s="32">
        <v>277.29022691573897</v>
      </c>
      <c r="J81" s="32"/>
      <c r="K81" s="32">
        <v>340533.75</v>
      </c>
      <c r="L81" s="32">
        <v>340533.74999999994</v>
      </c>
      <c r="M81" s="32">
        <v>340533.74999999994</v>
      </c>
      <c r="N81" s="32">
        <v>339937.29872190417</v>
      </c>
      <c r="O81" s="32">
        <v>337750.31070221978</v>
      </c>
      <c r="P81" s="32">
        <v>335762.13977523393</v>
      </c>
      <c r="Q81" s="32">
        <v>333177.51757015235</v>
      </c>
      <c r="R81" s="32">
        <v>331189.34664316644</v>
      </c>
      <c r="S81" s="32">
        <v>329201.17571618059</v>
      </c>
      <c r="T81" s="32">
        <v>326616.55351109902</v>
      </c>
      <c r="U81" s="32">
        <v>324628.38258411316</v>
      </c>
      <c r="V81" s="32">
        <v>322242.57747173012</v>
      </c>
      <c r="W81" s="32">
        <v>320055.58945204568</v>
      </c>
      <c r="X81" s="32">
        <f>_xlfn.XLOOKUP(TEXT(A81,"0"),'Safety stock'!$A$2:$A$219,'Safety stock'!$B$2:$B$219,0,0)</f>
        <v>6.1939088783117189</v>
      </c>
      <c r="Y81" s="32">
        <f>_xlfn.XLOOKUP(TEXT(A81,"0"),'Safety stock'!$A$2:$A$219,'Safety stock'!$F$2:$F$219,0,0)</f>
        <v>0</v>
      </c>
      <c r="Z81" s="32">
        <f>_xlfn.XLOOKUP(TEXT(A81,"0"),'Safety stock'!$A$2:$A$219,'Safety stock'!$E$2:$E$219,0,0)</f>
        <v>3000</v>
      </c>
      <c r="AA81" s="32">
        <f>_xlfn.XLOOKUP(TEXT(A81,"0"),'Safety stock'!$A$2:$A$219,'Safety stock'!$G$2:$G$219,0,0)</f>
        <v>1506.1939088783117</v>
      </c>
      <c r="AB81" s="32">
        <f t="shared" si="70"/>
        <v>1717.5103983624667</v>
      </c>
      <c r="AC81" s="32">
        <f t="shared" si="71"/>
        <v>0</v>
      </c>
      <c r="AD81" s="32">
        <f t="shared" si="72"/>
        <v>831870.68074721692</v>
      </c>
      <c r="AE81" s="32">
        <f t="shared" si="73"/>
        <v>417652.85077197093</v>
      </c>
      <c r="AF81" s="32">
        <f t="shared" si="74"/>
        <v>0</v>
      </c>
      <c r="AG81" s="32">
        <f t="shared" si="75"/>
        <v>0</v>
      </c>
      <c r="AH81" s="32">
        <f t="shared" si="76"/>
        <v>0</v>
      </c>
      <c r="AI81" s="32">
        <f t="shared" si="77"/>
        <v>0</v>
      </c>
      <c r="AJ81" s="32">
        <f t="shared" si="78"/>
        <v>0</v>
      </c>
      <c r="AK81" s="32">
        <f t="shared" si="79"/>
        <v>0</v>
      </c>
      <c r="AL81" s="32">
        <f t="shared" si="80"/>
        <v>0</v>
      </c>
      <c r="AM81" s="32">
        <f t="shared" si="81"/>
        <v>0</v>
      </c>
      <c r="AN81" s="32">
        <f t="shared" si="82"/>
        <v>0</v>
      </c>
      <c r="AO81" s="32">
        <f t="shared" si="83"/>
        <v>0</v>
      </c>
      <c r="AP81" s="32">
        <f t="shared" si="84"/>
        <v>0</v>
      </c>
      <c r="AQ81" s="32">
        <f t="shared" si="85"/>
        <v>0</v>
      </c>
      <c r="AR81" s="32">
        <f t="shared" si="86"/>
        <v>0</v>
      </c>
      <c r="AS81" s="32">
        <f t="shared" si="87"/>
        <v>1717.5103983624667</v>
      </c>
      <c r="AT81" s="32">
        <f t="shared" si="88"/>
        <v>1717.5103983624667</v>
      </c>
      <c r="AU81" s="32">
        <f t="shared" si="89"/>
        <v>1717.5103983624667</v>
      </c>
      <c r="AV81" s="32">
        <f t="shared" si="90"/>
        <v>1717.5103983624667</v>
      </c>
      <c r="AW81" s="32">
        <f t="shared" si="91"/>
        <v>1717.5103983624667</v>
      </c>
      <c r="AX81" s="32">
        <f t="shared" si="92"/>
        <v>1717.5103983624667</v>
      </c>
      <c r="AY81" s="32">
        <f t="shared" si="93"/>
        <v>1717.5103983624667</v>
      </c>
      <c r="AZ81" s="32">
        <f t="shared" si="94"/>
        <v>1717.5103983624667</v>
      </c>
      <c r="BA81" s="32">
        <f t="shared" si="95"/>
        <v>1717.5103983624667</v>
      </c>
      <c r="BB81" s="32">
        <f t="shared" si="96"/>
        <v>1717.5103983624667</v>
      </c>
      <c r="BC81" s="32">
        <f t="shared" si="97"/>
        <v>1717.5103983624667</v>
      </c>
      <c r="BD81" s="32">
        <f t="shared" si="98"/>
        <v>1717.5103983624667</v>
      </c>
      <c r="BE81" s="32">
        <f t="shared" si="99"/>
        <v>1717.5103983624667</v>
      </c>
      <c r="BF81" s="32">
        <f t="shared" si="100"/>
        <v>0</v>
      </c>
      <c r="BG81" s="32">
        <f t="shared" si="101"/>
        <v>0</v>
      </c>
      <c r="BH81" s="32">
        <f t="shared" si="102"/>
        <v>0</v>
      </c>
      <c r="BI81" s="32">
        <f t="shared" si="103"/>
        <v>0</v>
      </c>
      <c r="BJ81" s="32">
        <f t="shared" si="104"/>
        <v>0</v>
      </c>
      <c r="BK81" s="32">
        <f t="shared" si="105"/>
        <v>0</v>
      </c>
      <c r="BL81" s="32">
        <f t="shared" si="106"/>
        <v>0</v>
      </c>
      <c r="BM81" s="32">
        <f t="shared" si="107"/>
        <v>0</v>
      </c>
      <c r="BN81" s="32">
        <f t="shared" si="108"/>
        <v>0</v>
      </c>
      <c r="BO81" s="32">
        <f t="shared" si="109"/>
        <v>0</v>
      </c>
      <c r="BP81" s="32">
        <f t="shared" si="110"/>
        <v>0</v>
      </c>
      <c r="BQ81" s="32">
        <f t="shared" si="111"/>
        <v>0</v>
      </c>
      <c r="BR81" s="32">
        <f t="shared" si="112"/>
        <v>0</v>
      </c>
      <c r="BS81" s="32">
        <f t="shared" si="113"/>
        <v>338816.23960163753</v>
      </c>
      <c r="BT81" s="32">
        <f t="shared" si="114"/>
        <v>338816.23960163747</v>
      </c>
      <c r="BU81" s="32">
        <f t="shared" si="115"/>
        <v>338816.23960163747</v>
      </c>
      <c r="BV81" s="32">
        <f t="shared" si="116"/>
        <v>338219.7883235417</v>
      </c>
      <c r="BW81" s="32">
        <f t="shared" si="117"/>
        <v>336032.80030385731</v>
      </c>
      <c r="BX81" s="32">
        <f t="shared" si="118"/>
        <v>334044.62937687145</v>
      </c>
      <c r="BY81" s="32">
        <f t="shared" si="119"/>
        <v>331460.00717178988</v>
      </c>
      <c r="BZ81" s="32">
        <f t="shared" si="120"/>
        <v>329471.83624480397</v>
      </c>
      <c r="CA81" s="32">
        <f t="shared" si="121"/>
        <v>327483.66531781811</v>
      </c>
      <c r="CB81" s="32">
        <f t="shared" si="122"/>
        <v>324899.04311273654</v>
      </c>
      <c r="CC81" s="32">
        <f t="shared" si="123"/>
        <v>322910.87218575069</v>
      </c>
      <c r="CD81" s="32">
        <f t="shared" si="124"/>
        <v>320525.06707336765</v>
      </c>
      <c r="CE81" s="32">
        <f t="shared" si="125"/>
        <v>318338.07905368321</v>
      </c>
      <c r="CF81" s="32">
        <f t="shared" si="126"/>
        <v>0</v>
      </c>
      <c r="CG81" s="32">
        <f t="shared" si="127"/>
        <v>0</v>
      </c>
      <c r="CH81" s="32">
        <f t="shared" si="128"/>
        <v>0</v>
      </c>
      <c r="CI81" s="32">
        <f t="shared" si="129"/>
        <v>0</v>
      </c>
      <c r="CJ81" s="32">
        <f t="shared" si="130"/>
        <v>0</v>
      </c>
      <c r="CK81" s="32">
        <f t="shared" si="131"/>
        <v>0</v>
      </c>
      <c r="CL81" s="32">
        <f t="shared" si="132"/>
        <v>0</v>
      </c>
      <c r="CM81" s="32">
        <f t="shared" si="133"/>
        <v>0</v>
      </c>
      <c r="CN81" s="32">
        <f t="shared" si="134"/>
        <v>0</v>
      </c>
      <c r="CO81" s="32">
        <f t="shared" si="135"/>
        <v>0</v>
      </c>
      <c r="CP81" s="32">
        <f t="shared" si="136"/>
        <v>0</v>
      </c>
      <c r="CQ81" s="32">
        <f t="shared" si="137"/>
        <v>0</v>
      </c>
      <c r="CR81" s="32">
        <f t="shared" si="138"/>
        <v>0</v>
      </c>
    </row>
    <row r="82" spans="1:96" x14ac:dyDescent="0.25">
      <c r="A82">
        <v>150000305</v>
      </c>
      <c r="B82" t="s">
        <v>26</v>
      </c>
      <c r="C82" t="s">
        <v>20</v>
      </c>
      <c r="D82" t="s">
        <v>21</v>
      </c>
      <c r="H82" t="s">
        <v>697</v>
      </c>
      <c r="I82" s="32">
        <v>624.44093034219941</v>
      </c>
      <c r="J82" s="32"/>
      <c r="K82" s="32">
        <v>31787.79</v>
      </c>
      <c r="L82" s="32">
        <v>7840.4803213766581</v>
      </c>
      <c r="M82" s="32">
        <v>28993.416836718668</v>
      </c>
      <c r="N82" s="32">
        <v>34707.051349349793</v>
      </c>
      <c r="O82" s="32">
        <v>40202.13153636115</v>
      </c>
      <c r="P82" s="32">
        <v>45697.2117233725</v>
      </c>
      <c r="Q82" s="32">
        <v>35081.71590755511</v>
      </c>
      <c r="R82" s="32">
        <v>40576.796094566467</v>
      </c>
      <c r="S82" s="32">
        <v>31085.293953365031</v>
      </c>
      <c r="T82" s="32">
        <v>35456.380465760427</v>
      </c>
      <c r="U82" s="32">
        <v>40951.460652771784</v>
      </c>
      <c r="V82" s="32">
        <v>31459.958511570348</v>
      </c>
      <c r="W82" s="32">
        <v>35831.045023965744</v>
      </c>
      <c r="X82" s="32">
        <f>_xlfn.XLOOKUP(TEXT(A82,"0"),'Safety stock'!$A$2:$A$219,'Safety stock'!$B$2:$B$219,0,0)</f>
        <v>49.506695178197468</v>
      </c>
      <c r="Y82" s="32">
        <f>_xlfn.XLOOKUP(TEXT(A82,"0"),'Safety stock'!$A$2:$A$219,'Safety stock'!$F$2:$F$219,0,0)</f>
        <v>0</v>
      </c>
      <c r="Z82" s="32">
        <f>_xlfn.XLOOKUP(TEXT(A82,"0"),'Safety stock'!$A$2:$A$219,'Safety stock'!$E$2:$E$219,0,0)</f>
        <v>24</v>
      </c>
      <c r="AA82" s="32">
        <f>_xlfn.XLOOKUP(TEXT(A82,"0"),'Safety stock'!$A$2:$A$219,'Safety stock'!$G$2:$G$219,0,0)</f>
        <v>61.506695178197468</v>
      </c>
      <c r="AB82" s="32">
        <f t="shared" si="70"/>
        <v>30914.006795241305</v>
      </c>
      <c r="AC82" s="32">
        <f t="shared" si="71"/>
        <v>0</v>
      </c>
      <c r="AD82" s="32">
        <f t="shared" si="72"/>
        <v>14986.582328212786</v>
      </c>
      <c r="AE82" s="32">
        <f t="shared" si="73"/>
        <v>38407.297959347699</v>
      </c>
      <c r="AF82" s="32">
        <f t="shared" si="74"/>
        <v>0</v>
      </c>
      <c r="AG82" s="32">
        <f t="shared" si="75"/>
        <v>-23073.526473864647</v>
      </c>
      <c r="AH82" s="32">
        <f t="shared" si="76"/>
        <v>-1920.5899585226362</v>
      </c>
      <c r="AI82" s="32">
        <f t="shared" si="77"/>
        <v>0</v>
      </c>
      <c r="AJ82" s="32">
        <f t="shared" si="78"/>
        <v>0</v>
      </c>
      <c r="AK82" s="32">
        <f t="shared" si="79"/>
        <v>0</v>
      </c>
      <c r="AL82" s="32">
        <f t="shared" si="80"/>
        <v>0</v>
      </c>
      <c r="AM82" s="32">
        <f t="shared" si="81"/>
        <v>0</v>
      </c>
      <c r="AN82" s="32">
        <f t="shared" si="82"/>
        <v>0</v>
      </c>
      <c r="AO82" s="32">
        <f t="shared" si="83"/>
        <v>0</v>
      </c>
      <c r="AP82" s="32">
        <f t="shared" si="84"/>
        <v>0</v>
      </c>
      <c r="AQ82" s="32">
        <f t="shared" si="85"/>
        <v>0</v>
      </c>
      <c r="AR82" s="32">
        <f t="shared" si="86"/>
        <v>0</v>
      </c>
      <c r="AS82" s="32">
        <f t="shared" si="87"/>
        <v>30914.006795241305</v>
      </c>
      <c r="AT82" s="32">
        <f t="shared" si="88"/>
        <v>30914.006795241305</v>
      </c>
      <c r="AU82" s="32">
        <f t="shared" si="89"/>
        <v>30914.006795241305</v>
      </c>
      <c r="AV82" s="32">
        <f t="shared" si="90"/>
        <v>30914.006795241305</v>
      </c>
      <c r="AW82" s="32">
        <f t="shared" si="91"/>
        <v>30914.006795241305</v>
      </c>
      <c r="AX82" s="32">
        <f t="shared" si="92"/>
        <v>30914.006795241305</v>
      </c>
      <c r="AY82" s="32">
        <f t="shared" si="93"/>
        <v>30914.006795241305</v>
      </c>
      <c r="AZ82" s="32">
        <f t="shared" si="94"/>
        <v>30914.006795241305</v>
      </c>
      <c r="BA82" s="32">
        <f t="shared" si="95"/>
        <v>30914.006795241305</v>
      </c>
      <c r="BB82" s="32">
        <f t="shared" si="96"/>
        <v>30914.006795241305</v>
      </c>
      <c r="BC82" s="32">
        <f t="shared" si="97"/>
        <v>30914.006795241305</v>
      </c>
      <c r="BD82" s="32">
        <f t="shared" si="98"/>
        <v>30914.006795241305</v>
      </c>
      <c r="BE82" s="32">
        <f t="shared" si="99"/>
        <v>30914.006795241305</v>
      </c>
      <c r="BF82" s="32">
        <f t="shared" si="100"/>
        <v>0</v>
      </c>
      <c r="BG82" s="32">
        <f t="shared" si="101"/>
        <v>0</v>
      </c>
      <c r="BH82" s="32">
        <f t="shared" si="102"/>
        <v>0</v>
      </c>
      <c r="BI82" s="32">
        <f t="shared" si="103"/>
        <v>0</v>
      </c>
      <c r="BJ82" s="32">
        <f t="shared" si="104"/>
        <v>0</v>
      </c>
      <c r="BK82" s="32">
        <f t="shared" si="105"/>
        <v>0</v>
      </c>
      <c r="BL82" s="32">
        <f t="shared" si="106"/>
        <v>0</v>
      </c>
      <c r="BM82" s="32">
        <f t="shared" si="107"/>
        <v>0</v>
      </c>
      <c r="BN82" s="32">
        <f t="shared" si="108"/>
        <v>0</v>
      </c>
      <c r="BO82" s="32">
        <f t="shared" si="109"/>
        <v>0</v>
      </c>
      <c r="BP82" s="32">
        <f t="shared" si="110"/>
        <v>0</v>
      </c>
      <c r="BQ82" s="32">
        <f t="shared" si="111"/>
        <v>0</v>
      </c>
      <c r="BR82" s="32">
        <f t="shared" si="112"/>
        <v>0</v>
      </c>
      <c r="BS82" s="32">
        <f t="shared" si="113"/>
        <v>873.78320475869623</v>
      </c>
      <c r="BT82" s="32">
        <f t="shared" si="114"/>
        <v>0</v>
      </c>
      <c r="BU82" s="32">
        <f t="shared" si="115"/>
        <v>0</v>
      </c>
      <c r="BV82" s="32">
        <f t="shared" si="116"/>
        <v>3793.0445541084882</v>
      </c>
      <c r="BW82" s="32">
        <f t="shared" si="117"/>
        <v>9288.1247411198456</v>
      </c>
      <c r="BX82" s="32">
        <f t="shared" si="118"/>
        <v>14783.204928131196</v>
      </c>
      <c r="BY82" s="32">
        <f t="shared" si="119"/>
        <v>4167.7091123138052</v>
      </c>
      <c r="BZ82" s="32">
        <f t="shared" si="120"/>
        <v>9662.7892993251626</v>
      </c>
      <c r="CA82" s="32">
        <f t="shared" si="121"/>
        <v>171.28715812372684</v>
      </c>
      <c r="CB82" s="32">
        <f t="shared" si="122"/>
        <v>4542.3736705191222</v>
      </c>
      <c r="CC82" s="32">
        <f t="shared" si="123"/>
        <v>10037.45385753048</v>
      </c>
      <c r="CD82" s="32">
        <f t="shared" si="124"/>
        <v>545.95171632904385</v>
      </c>
      <c r="CE82" s="32">
        <f t="shared" si="125"/>
        <v>4917.0382287244393</v>
      </c>
      <c r="CF82" s="32">
        <f t="shared" si="126"/>
        <v>0</v>
      </c>
      <c r="CG82" s="32">
        <f t="shared" si="127"/>
        <v>0</v>
      </c>
      <c r="CH82" s="32">
        <f t="shared" si="128"/>
        <v>0</v>
      </c>
      <c r="CI82" s="32">
        <f t="shared" si="129"/>
        <v>0</v>
      </c>
      <c r="CJ82" s="32">
        <f t="shared" si="130"/>
        <v>0</v>
      </c>
      <c r="CK82" s="32">
        <f t="shared" si="131"/>
        <v>0</v>
      </c>
      <c r="CL82" s="32">
        <f t="shared" si="132"/>
        <v>0</v>
      </c>
      <c r="CM82" s="32">
        <f t="shared" si="133"/>
        <v>0</v>
      </c>
      <c r="CN82" s="32">
        <f t="shared" si="134"/>
        <v>0</v>
      </c>
      <c r="CO82" s="32">
        <f t="shared" si="135"/>
        <v>0</v>
      </c>
      <c r="CP82" s="32">
        <f t="shared" si="136"/>
        <v>0</v>
      </c>
      <c r="CQ82" s="32">
        <f t="shared" si="137"/>
        <v>0</v>
      </c>
      <c r="CR82" s="32">
        <f t="shared" si="138"/>
        <v>0</v>
      </c>
    </row>
    <row r="83" spans="1:96" x14ac:dyDescent="0.25">
      <c r="A83">
        <v>150000477</v>
      </c>
      <c r="B83" t="s">
        <v>28</v>
      </c>
      <c r="C83" t="s">
        <v>20</v>
      </c>
      <c r="D83" t="s">
        <v>21</v>
      </c>
      <c r="H83" t="s">
        <v>697</v>
      </c>
      <c r="I83" s="32">
        <v>304.5</v>
      </c>
      <c r="J83" s="32"/>
      <c r="K83" s="32">
        <v>30.45</v>
      </c>
      <c r="L83" s="32">
        <v>30.450000000000003</v>
      </c>
      <c r="M83" s="32">
        <v>30.450000000000003</v>
      </c>
      <c r="N83" s="32">
        <v>30.450000000000003</v>
      </c>
      <c r="O83" s="32">
        <v>30.450000000000003</v>
      </c>
      <c r="P83" s="32">
        <v>30.450000000000003</v>
      </c>
      <c r="Q83" s="32">
        <v>30.450000000000003</v>
      </c>
      <c r="R83" s="32">
        <v>30.450000000000003</v>
      </c>
      <c r="S83" s="32">
        <v>30.450000000000003</v>
      </c>
      <c r="T83" s="32">
        <v>30.450000000000003</v>
      </c>
      <c r="U83" s="32">
        <v>30.450000000000003</v>
      </c>
      <c r="V83" s="32">
        <v>30.450000000000003</v>
      </c>
      <c r="W83" s="32">
        <v>30.450000000000003</v>
      </c>
      <c r="X83" s="32">
        <f>_xlfn.XLOOKUP(TEXT(A83,"0"),'Safety stock'!$A$2:$A$219,'Safety stock'!$B$2:$B$219,0,0)</f>
        <v>0</v>
      </c>
      <c r="Y83" s="32">
        <f>_xlfn.XLOOKUP(TEXT(A83,"0"),'Safety stock'!$A$2:$A$219,'Safety stock'!$F$2:$F$219,0,0)</f>
        <v>0</v>
      </c>
      <c r="Z83" s="32">
        <f>_xlfn.XLOOKUP(TEXT(A83,"0"),'Safety stock'!$A$2:$A$219,'Safety stock'!$E$2:$E$219,0,0)</f>
        <v>2000</v>
      </c>
      <c r="AA83" s="32">
        <f>_xlfn.XLOOKUP(TEXT(A83,"0"),'Safety stock'!$A$2:$A$219,'Safety stock'!$G$2:$G$219,0,0)</f>
        <v>1000</v>
      </c>
      <c r="AB83" s="32">
        <f t="shared" si="70"/>
        <v>0</v>
      </c>
      <c r="AC83" s="32">
        <f t="shared" si="71"/>
        <v>0</v>
      </c>
      <c r="AD83" s="32">
        <f t="shared" si="72"/>
        <v>609000</v>
      </c>
      <c r="AE83" s="32">
        <f t="shared" si="73"/>
        <v>304500</v>
      </c>
      <c r="AF83" s="32">
        <f t="shared" si="74"/>
        <v>0</v>
      </c>
      <c r="AG83" s="32">
        <f t="shared" si="75"/>
        <v>0</v>
      </c>
      <c r="AH83" s="32">
        <f t="shared" si="76"/>
        <v>0</v>
      </c>
      <c r="AI83" s="32">
        <f t="shared" si="77"/>
        <v>0</v>
      </c>
      <c r="AJ83" s="32">
        <f t="shared" si="78"/>
        <v>0</v>
      </c>
      <c r="AK83" s="32">
        <f t="shared" si="79"/>
        <v>0</v>
      </c>
      <c r="AL83" s="32">
        <f t="shared" si="80"/>
        <v>0</v>
      </c>
      <c r="AM83" s="32">
        <f t="shared" si="81"/>
        <v>0</v>
      </c>
      <c r="AN83" s="32">
        <f t="shared" si="82"/>
        <v>0</v>
      </c>
      <c r="AO83" s="32">
        <f t="shared" si="83"/>
        <v>0</v>
      </c>
      <c r="AP83" s="32">
        <f t="shared" si="84"/>
        <v>0</v>
      </c>
      <c r="AQ83" s="32">
        <f t="shared" si="85"/>
        <v>0</v>
      </c>
      <c r="AR83" s="32">
        <f t="shared" si="86"/>
        <v>0</v>
      </c>
      <c r="AS83" s="32">
        <f t="shared" si="87"/>
        <v>0</v>
      </c>
      <c r="AT83" s="32">
        <f t="shared" si="88"/>
        <v>0</v>
      </c>
      <c r="AU83" s="32">
        <f t="shared" si="89"/>
        <v>0</v>
      </c>
      <c r="AV83" s="32">
        <f t="shared" si="90"/>
        <v>0</v>
      </c>
      <c r="AW83" s="32">
        <f t="shared" si="91"/>
        <v>0</v>
      </c>
      <c r="AX83" s="32">
        <f t="shared" si="92"/>
        <v>0</v>
      </c>
      <c r="AY83" s="32">
        <f t="shared" si="93"/>
        <v>0</v>
      </c>
      <c r="AZ83" s="32">
        <f t="shared" si="94"/>
        <v>0</v>
      </c>
      <c r="BA83" s="32">
        <f t="shared" si="95"/>
        <v>0</v>
      </c>
      <c r="BB83" s="32">
        <f t="shared" si="96"/>
        <v>0</v>
      </c>
      <c r="BC83" s="32">
        <f t="shared" si="97"/>
        <v>0</v>
      </c>
      <c r="BD83" s="32">
        <f t="shared" si="98"/>
        <v>0</v>
      </c>
      <c r="BE83" s="32">
        <f t="shared" si="99"/>
        <v>0</v>
      </c>
      <c r="BF83" s="32">
        <f t="shared" si="100"/>
        <v>0</v>
      </c>
      <c r="BG83" s="32">
        <f t="shared" si="101"/>
        <v>0</v>
      </c>
      <c r="BH83" s="32">
        <f t="shared" si="102"/>
        <v>0</v>
      </c>
      <c r="BI83" s="32">
        <f t="shared" si="103"/>
        <v>0</v>
      </c>
      <c r="BJ83" s="32">
        <f t="shared" si="104"/>
        <v>0</v>
      </c>
      <c r="BK83" s="32">
        <f t="shared" si="105"/>
        <v>0</v>
      </c>
      <c r="BL83" s="32">
        <f t="shared" si="106"/>
        <v>0</v>
      </c>
      <c r="BM83" s="32">
        <f t="shared" si="107"/>
        <v>0</v>
      </c>
      <c r="BN83" s="32">
        <f t="shared" si="108"/>
        <v>0</v>
      </c>
      <c r="BO83" s="32">
        <f t="shared" si="109"/>
        <v>0</v>
      </c>
      <c r="BP83" s="32">
        <f t="shared" si="110"/>
        <v>0</v>
      </c>
      <c r="BQ83" s="32">
        <f t="shared" si="111"/>
        <v>0</v>
      </c>
      <c r="BR83" s="32">
        <f t="shared" si="112"/>
        <v>0</v>
      </c>
      <c r="BS83" s="32">
        <f t="shared" si="113"/>
        <v>30.45</v>
      </c>
      <c r="BT83" s="32">
        <f t="shared" si="114"/>
        <v>30.450000000000003</v>
      </c>
      <c r="BU83" s="32">
        <f t="shared" si="115"/>
        <v>30.450000000000003</v>
      </c>
      <c r="BV83" s="32">
        <f t="shared" si="116"/>
        <v>30.450000000000003</v>
      </c>
      <c r="BW83" s="32">
        <f t="shared" si="117"/>
        <v>30.450000000000003</v>
      </c>
      <c r="BX83" s="32">
        <f t="shared" si="118"/>
        <v>30.450000000000003</v>
      </c>
      <c r="BY83" s="32">
        <f t="shared" si="119"/>
        <v>30.450000000000003</v>
      </c>
      <c r="BZ83" s="32">
        <f t="shared" si="120"/>
        <v>30.450000000000003</v>
      </c>
      <c r="CA83" s="32">
        <f t="shared" si="121"/>
        <v>30.450000000000003</v>
      </c>
      <c r="CB83" s="32">
        <f t="shared" si="122"/>
        <v>30.450000000000003</v>
      </c>
      <c r="CC83" s="32">
        <f t="shared" si="123"/>
        <v>30.450000000000003</v>
      </c>
      <c r="CD83" s="32">
        <f t="shared" si="124"/>
        <v>30.450000000000003</v>
      </c>
      <c r="CE83" s="32">
        <f t="shared" si="125"/>
        <v>30.450000000000003</v>
      </c>
      <c r="CF83" s="32">
        <f t="shared" si="126"/>
        <v>0</v>
      </c>
      <c r="CG83" s="32">
        <f t="shared" si="127"/>
        <v>0</v>
      </c>
      <c r="CH83" s="32">
        <f t="shared" si="128"/>
        <v>0</v>
      </c>
      <c r="CI83" s="32">
        <f t="shared" si="129"/>
        <v>0</v>
      </c>
      <c r="CJ83" s="32">
        <f t="shared" si="130"/>
        <v>0</v>
      </c>
      <c r="CK83" s="32">
        <f t="shared" si="131"/>
        <v>0</v>
      </c>
      <c r="CL83" s="32">
        <f t="shared" si="132"/>
        <v>0</v>
      </c>
      <c r="CM83" s="32">
        <f t="shared" si="133"/>
        <v>0</v>
      </c>
      <c r="CN83" s="32">
        <f t="shared" si="134"/>
        <v>0</v>
      </c>
      <c r="CO83" s="32">
        <f t="shared" si="135"/>
        <v>0</v>
      </c>
      <c r="CP83" s="32">
        <f t="shared" si="136"/>
        <v>0</v>
      </c>
      <c r="CQ83" s="32">
        <f t="shared" si="137"/>
        <v>0</v>
      </c>
      <c r="CR83" s="32">
        <f t="shared" si="138"/>
        <v>0</v>
      </c>
    </row>
    <row r="84" spans="1:96" x14ac:dyDescent="0.25">
      <c r="A84">
        <v>150000478</v>
      </c>
      <c r="B84" t="s">
        <v>30</v>
      </c>
      <c r="C84" t="s">
        <v>20</v>
      </c>
      <c r="D84" t="s">
        <v>21</v>
      </c>
      <c r="H84" t="s">
        <v>697</v>
      </c>
      <c r="I84" s="32">
        <v>397.90999135164708</v>
      </c>
      <c r="J84" s="32"/>
      <c r="K84" s="32">
        <v>532334.73</v>
      </c>
      <c r="L84" s="32">
        <v>503568.62299521535</v>
      </c>
      <c r="M84" s="32">
        <v>410338.7099315158</v>
      </c>
      <c r="N84" s="32">
        <v>317108.7968678163</v>
      </c>
      <c r="O84" s="32">
        <v>1417608.8578590581</v>
      </c>
      <c r="P84" s="32">
        <v>1315367.8751312089</v>
      </c>
      <c r="Q84" s="32">
        <v>1210354.2555836218</v>
      </c>
      <c r="R84" s="32">
        <v>1104994.0564335671</v>
      </c>
      <c r="S84" s="32">
        <v>1000327.0164884472</v>
      </c>
      <c r="T84" s="32">
        <v>895313.39694085997</v>
      </c>
      <c r="U84" s="32">
        <v>789953.19779080537</v>
      </c>
      <c r="V84" s="32">
        <v>684246.41903828364</v>
      </c>
      <c r="W84" s="32">
        <v>579232.7994906964</v>
      </c>
      <c r="X84" s="32">
        <f>_xlfn.XLOOKUP(TEXT(A84,"0"),'Safety stock'!$A$2:$A$219,'Safety stock'!$B$2:$B$219,0,0)</f>
        <v>350</v>
      </c>
      <c r="Y84" s="32">
        <f>_xlfn.XLOOKUP(TEXT(A84,"0"),'Safety stock'!$A$2:$A$219,'Safety stock'!$F$2:$F$219,0,0)</f>
        <v>0</v>
      </c>
      <c r="Z84" s="32">
        <f>_xlfn.XLOOKUP(TEXT(A84,"0"),'Safety stock'!$A$2:$A$219,'Safety stock'!$E$2:$E$219,0,0)</f>
        <v>3000</v>
      </c>
      <c r="AA84" s="32">
        <f>_xlfn.XLOOKUP(TEXT(A84,"0"),'Safety stock'!$A$2:$A$219,'Safety stock'!$G$2:$G$219,0,0)</f>
        <v>1850</v>
      </c>
      <c r="AB84" s="32">
        <f t="shared" si="70"/>
        <v>139268.49697307649</v>
      </c>
      <c r="AC84" s="32">
        <f t="shared" si="71"/>
        <v>0</v>
      </c>
      <c r="AD84" s="32">
        <f t="shared" si="72"/>
        <v>1193729.9740549412</v>
      </c>
      <c r="AE84" s="32">
        <f t="shared" si="73"/>
        <v>736133.48400054709</v>
      </c>
      <c r="AF84" s="32">
        <f t="shared" si="74"/>
        <v>0</v>
      </c>
      <c r="AG84" s="32">
        <f t="shared" si="75"/>
        <v>0</v>
      </c>
      <c r="AH84" s="32">
        <f t="shared" si="76"/>
        <v>0</v>
      </c>
      <c r="AI84" s="32">
        <f t="shared" si="77"/>
        <v>0</v>
      </c>
      <c r="AJ84" s="32">
        <f t="shared" si="78"/>
        <v>0</v>
      </c>
      <c r="AK84" s="32">
        <f t="shared" si="79"/>
        <v>0</v>
      </c>
      <c r="AL84" s="32">
        <f t="shared" si="80"/>
        <v>0</v>
      </c>
      <c r="AM84" s="32">
        <f t="shared" si="81"/>
        <v>0</v>
      </c>
      <c r="AN84" s="32">
        <f t="shared" si="82"/>
        <v>0</v>
      </c>
      <c r="AO84" s="32">
        <f t="shared" si="83"/>
        <v>0</v>
      </c>
      <c r="AP84" s="32">
        <f t="shared" si="84"/>
        <v>0</v>
      </c>
      <c r="AQ84" s="32">
        <f t="shared" si="85"/>
        <v>0</v>
      </c>
      <c r="AR84" s="32">
        <f t="shared" si="86"/>
        <v>0</v>
      </c>
      <c r="AS84" s="32">
        <f t="shared" si="87"/>
        <v>139268.49697307649</v>
      </c>
      <c r="AT84" s="32">
        <f t="shared" si="88"/>
        <v>139268.49697307649</v>
      </c>
      <c r="AU84" s="32">
        <f t="shared" si="89"/>
        <v>139268.49697307649</v>
      </c>
      <c r="AV84" s="32">
        <f t="shared" si="90"/>
        <v>139268.49697307649</v>
      </c>
      <c r="AW84" s="32">
        <f t="shared" si="91"/>
        <v>139268.49697307649</v>
      </c>
      <c r="AX84" s="32">
        <f t="shared" si="92"/>
        <v>139268.49697307649</v>
      </c>
      <c r="AY84" s="32">
        <f t="shared" si="93"/>
        <v>139268.49697307649</v>
      </c>
      <c r="AZ84" s="32">
        <f t="shared" si="94"/>
        <v>139268.49697307649</v>
      </c>
      <c r="BA84" s="32">
        <f t="shared" si="95"/>
        <v>139268.49697307649</v>
      </c>
      <c r="BB84" s="32">
        <f t="shared" si="96"/>
        <v>139268.49697307649</v>
      </c>
      <c r="BC84" s="32">
        <f t="shared" si="97"/>
        <v>139268.49697307649</v>
      </c>
      <c r="BD84" s="32">
        <f t="shared" si="98"/>
        <v>139268.49697307649</v>
      </c>
      <c r="BE84" s="32">
        <f t="shared" si="99"/>
        <v>139268.49697307649</v>
      </c>
      <c r="BF84" s="32">
        <f t="shared" si="100"/>
        <v>0</v>
      </c>
      <c r="BG84" s="32">
        <f t="shared" si="101"/>
        <v>0</v>
      </c>
      <c r="BH84" s="32">
        <f t="shared" si="102"/>
        <v>0</v>
      </c>
      <c r="BI84" s="32">
        <f t="shared" si="103"/>
        <v>0</v>
      </c>
      <c r="BJ84" s="32">
        <f t="shared" si="104"/>
        <v>0</v>
      </c>
      <c r="BK84" s="32">
        <f t="shared" si="105"/>
        <v>0</v>
      </c>
      <c r="BL84" s="32">
        <f t="shared" si="106"/>
        <v>0</v>
      </c>
      <c r="BM84" s="32">
        <f t="shared" si="107"/>
        <v>0</v>
      </c>
      <c r="BN84" s="32">
        <f t="shared" si="108"/>
        <v>0</v>
      </c>
      <c r="BO84" s="32">
        <f t="shared" si="109"/>
        <v>0</v>
      </c>
      <c r="BP84" s="32">
        <f t="shared" si="110"/>
        <v>0</v>
      </c>
      <c r="BQ84" s="32">
        <f t="shared" si="111"/>
        <v>0</v>
      </c>
      <c r="BR84" s="32">
        <f t="shared" si="112"/>
        <v>0</v>
      </c>
      <c r="BS84" s="32">
        <f t="shared" si="113"/>
        <v>393066.2330269235</v>
      </c>
      <c r="BT84" s="32">
        <f t="shared" si="114"/>
        <v>364300.12602213887</v>
      </c>
      <c r="BU84" s="32">
        <f t="shared" si="115"/>
        <v>271070.21295843931</v>
      </c>
      <c r="BV84" s="32">
        <f t="shared" si="116"/>
        <v>177840.29989473982</v>
      </c>
      <c r="BW84" s="32">
        <f t="shared" si="117"/>
        <v>1193729.9740549412</v>
      </c>
      <c r="BX84" s="32">
        <f t="shared" si="118"/>
        <v>1176099.3781581325</v>
      </c>
      <c r="BY84" s="32">
        <f t="shared" si="119"/>
        <v>1071085.7586105452</v>
      </c>
      <c r="BZ84" s="32">
        <f t="shared" si="120"/>
        <v>965725.55946049059</v>
      </c>
      <c r="CA84" s="32">
        <f t="shared" si="121"/>
        <v>861058.51951537072</v>
      </c>
      <c r="CB84" s="32">
        <f t="shared" si="122"/>
        <v>756044.89996778348</v>
      </c>
      <c r="CC84" s="32">
        <f t="shared" si="123"/>
        <v>650684.70081772888</v>
      </c>
      <c r="CD84" s="32">
        <f t="shared" si="124"/>
        <v>544977.92206520715</v>
      </c>
      <c r="CE84" s="32">
        <f t="shared" si="125"/>
        <v>439964.30251761992</v>
      </c>
      <c r="CF84" s="32">
        <f t="shared" si="126"/>
        <v>0</v>
      </c>
      <c r="CG84" s="32">
        <f t="shared" si="127"/>
        <v>0</v>
      </c>
      <c r="CH84" s="32">
        <f t="shared" si="128"/>
        <v>0</v>
      </c>
      <c r="CI84" s="32">
        <f t="shared" si="129"/>
        <v>0</v>
      </c>
      <c r="CJ84" s="32">
        <f t="shared" si="130"/>
        <v>84610.386831040261</v>
      </c>
      <c r="CK84" s="32">
        <f t="shared" si="131"/>
        <v>0</v>
      </c>
      <c r="CL84" s="32">
        <f t="shared" si="132"/>
        <v>0</v>
      </c>
      <c r="CM84" s="32">
        <f t="shared" si="133"/>
        <v>0</v>
      </c>
      <c r="CN84" s="32">
        <f t="shared" si="134"/>
        <v>0</v>
      </c>
      <c r="CO84" s="32">
        <f t="shared" si="135"/>
        <v>0</v>
      </c>
      <c r="CP84" s="32">
        <f t="shared" si="136"/>
        <v>0</v>
      </c>
      <c r="CQ84" s="32">
        <f t="shared" si="137"/>
        <v>0</v>
      </c>
      <c r="CR84" s="32">
        <f t="shared" si="138"/>
        <v>0</v>
      </c>
    </row>
    <row r="85" spans="1:96" x14ac:dyDescent="0.25">
      <c r="A85">
        <v>150000481</v>
      </c>
      <c r="B85" t="s">
        <v>37</v>
      </c>
      <c r="C85" t="s">
        <v>20</v>
      </c>
      <c r="D85" t="s">
        <v>38</v>
      </c>
      <c r="H85" t="s">
        <v>697</v>
      </c>
      <c r="I85" s="32">
        <v>148.50998629526748</v>
      </c>
      <c r="J85" s="32"/>
      <c r="K85" s="32">
        <v>30063.32</v>
      </c>
      <c r="L85" s="32">
        <v>44517.056471896787</v>
      </c>
      <c r="M85" s="32">
        <v>49072.600301504121</v>
      </c>
      <c r="N85" s="32">
        <v>54426.385307448516</v>
      </c>
      <c r="O85" s="32">
        <v>34789.652369556774</v>
      </c>
      <c r="P85" s="32">
        <v>38227.658552292211</v>
      </c>
      <c r="Q85" s="32">
        <v>41346.368264492834</v>
      </c>
      <c r="R85" s="32">
        <v>44465.07797669345</v>
      </c>
      <c r="S85" s="32">
        <v>48382.028865231128</v>
      </c>
      <c r="T85" s="32">
        <v>52458.62798903622</v>
      </c>
      <c r="U85" s="32">
        <v>32981.543286411885</v>
      </c>
      <c r="V85" s="32">
        <v>37058.142410216984</v>
      </c>
      <c r="W85" s="32">
        <v>40815.445063487248</v>
      </c>
      <c r="X85" s="32">
        <f>_xlfn.XLOOKUP(TEXT(A85,"0"),'Safety stock'!$A$2:$A$219,'Safety stock'!$B$2:$B$219,0,0)</f>
        <v>218.15036206608491</v>
      </c>
      <c r="Y85" s="32">
        <f>_xlfn.XLOOKUP(TEXT(A85,"0"),'Safety stock'!$A$2:$A$219,'Safety stock'!$F$2:$F$219,0,0)</f>
        <v>0</v>
      </c>
      <c r="Z85" s="32">
        <f>_xlfn.XLOOKUP(TEXT(A85,"0"),'Safety stock'!$A$2:$A$219,'Safety stock'!$E$2:$E$219,0,0)</f>
        <v>150</v>
      </c>
      <c r="AA85" s="32">
        <f>_xlfn.XLOOKUP(TEXT(A85,"0"),'Safety stock'!$A$2:$A$219,'Safety stock'!$G$2:$G$219,0,0)</f>
        <v>293.15036206608488</v>
      </c>
      <c r="AB85" s="32">
        <f t="shared" si="70"/>
        <v>32397.507280741909</v>
      </c>
      <c r="AC85" s="32">
        <f t="shared" si="71"/>
        <v>0</v>
      </c>
      <c r="AD85" s="32">
        <f t="shared" si="72"/>
        <v>22276.497944290124</v>
      </c>
      <c r="AE85" s="32">
        <f t="shared" si="73"/>
        <v>43535.756252886968</v>
      </c>
      <c r="AF85" s="32">
        <f t="shared" si="74"/>
        <v>-2334.1872807419095</v>
      </c>
      <c r="AG85" s="32">
        <f t="shared" si="75"/>
        <v>0</v>
      </c>
      <c r="AH85" s="32">
        <f t="shared" si="76"/>
        <v>0</v>
      </c>
      <c r="AI85" s="32">
        <f t="shared" si="77"/>
        <v>0</v>
      </c>
      <c r="AJ85" s="32">
        <f t="shared" si="78"/>
        <v>0</v>
      </c>
      <c r="AK85" s="32">
        <f t="shared" si="79"/>
        <v>0</v>
      </c>
      <c r="AL85" s="32">
        <f t="shared" si="80"/>
        <v>0</v>
      </c>
      <c r="AM85" s="32">
        <f t="shared" si="81"/>
        <v>0</v>
      </c>
      <c r="AN85" s="32">
        <f t="shared" si="82"/>
        <v>0</v>
      </c>
      <c r="AO85" s="32">
        <f t="shared" si="83"/>
        <v>0</v>
      </c>
      <c r="AP85" s="32">
        <f t="shared" si="84"/>
        <v>0</v>
      </c>
      <c r="AQ85" s="32">
        <f t="shared" si="85"/>
        <v>0</v>
      </c>
      <c r="AR85" s="32">
        <f t="shared" si="86"/>
        <v>0</v>
      </c>
      <c r="AS85" s="32">
        <f t="shared" si="87"/>
        <v>32397.507280741909</v>
      </c>
      <c r="AT85" s="32">
        <f t="shared" si="88"/>
        <v>32397.507280741909</v>
      </c>
      <c r="AU85" s="32">
        <f t="shared" si="89"/>
        <v>32397.507280741909</v>
      </c>
      <c r="AV85" s="32">
        <f t="shared" si="90"/>
        <v>32397.507280741909</v>
      </c>
      <c r="AW85" s="32">
        <f t="shared" si="91"/>
        <v>32397.507280741909</v>
      </c>
      <c r="AX85" s="32">
        <f t="shared" si="92"/>
        <v>32397.507280741909</v>
      </c>
      <c r="AY85" s="32">
        <f t="shared" si="93"/>
        <v>32397.507280741909</v>
      </c>
      <c r="AZ85" s="32">
        <f t="shared" si="94"/>
        <v>32397.507280741909</v>
      </c>
      <c r="BA85" s="32">
        <f t="shared" si="95"/>
        <v>32397.507280741909</v>
      </c>
      <c r="BB85" s="32">
        <f t="shared" si="96"/>
        <v>32397.507280741909</v>
      </c>
      <c r="BC85" s="32">
        <f t="shared" si="97"/>
        <v>32397.507280741909</v>
      </c>
      <c r="BD85" s="32">
        <f t="shared" si="98"/>
        <v>32397.507280741909</v>
      </c>
      <c r="BE85" s="32">
        <f t="shared" si="99"/>
        <v>32397.507280741909</v>
      </c>
      <c r="BF85" s="32">
        <f t="shared" si="100"/>
        <v>0</v>
      </c>
      <c r="BG85" s="32">
        <f t="shared" si="101"/>
        <v>0</v>
      </c>
      <c r="BH85" s="32">
        <f t="shared" si="102"/>
        <v>0</v>
      </c>
      <c r="BI85" s="32">
        <f t="shared" si="103"/>
        <v>0</v>
      </c>
      <c r="BJ85" s="32">
        <f t="shared" si="104"/>
        <v>0</v>
      </c>
      <c r="BK85" s="32">
        <f t="shared" si="105"/>
        <v>0</v>
      </c>
      <c r="BL85" s="32">
        <f t="shared" si="106"/>
        <v>0</v>
      </c>
      <c r="BM85" s="32">
        <f t="shared" si="107"/>
        <v>0</v>
      </c>
      <c r="BN85" s="32">
        <f t="shared" si="108"/>
        <v>0</v>
      </c>
      <c r="BO85" s="32">
        <f t="shared" si="109"/>
        <v>0</v>
      </c>
      <c r="BP85" s="32">
        <f t="shared" si="110"/>
        <v>0</v>
      </c>
      <c r="BQ85" s="32">
        <f t="shared" si="111"/>
        <v>0</v>
      </c>
      <c r="BR85" s="32">
        <f t="shared" si="112"/>
        <v>0</v>
      </c>
      <c r="BS85" s="32">
        <f t="shared" si="113"/>
        <v>0</v>
      </c>
      <c r="BT85" s="32">
        <f t="shared" si="114"/>
        <v>12119.549191154878</v>
      </c>
      <c r="BU85" s="32">
        <f t="shared" si="115"/>
        <v>16675.093020762211</v>
      </c>
      <c r="BV85" s="32">
        <f t="shared" si="116"/>
        <v>22028.878026706607</v>
      </c>
      <c r="BW85" s="32">
        <f t="shared" si="117"/>
        <v>2392.1450888148647</v>
      </c>
      <c r="BX85" s="32">
        <f t="shared" si="118"/>
        <v>5830.1512715503013</v>
      </c>
      <c r="BY85" s="32">
        <f t="shared" si="119"/>
        <v>8948.8609837509248</v>
      </c>
      <c r="BZ85" s="32">
        <f t="shared" si="120"/>
        <v>12067.570695951541</v>
      </c>
      <c r="CA85" s="32">
        <f t="shared" si="121"/>
        <v>15984.521584489219</v>
      </c>
      <c r="CB85" s="32">
        <f t="shared" si="122"/>
        <v>20061.120708294311</v>
      </c>
      <c r="CC85" s="32">
        <f t="shared" si="123"/>
        <v>584.03600566997557</v>
      </c>
      <c r="CD85" s="32">
        <f t="shared" si="124"/>
        <v>4660.6351294750748</v>
      </c>
      <c r="CE85" s="32">
        <f t="shared" si="125"/>
        <v>8417.9377827453391</v>
      </c>
      <c r="CF85" s="32">
        <f t="shared" si="126"/>
        <v>0</v>
      </c>
      <c r="CG85" s="32">
        <f t="shared" si="127"/>
        <v>0</v>
      </c>
      <c r="CH85" s="32">
        <f t="shared" si="128"/>
        <v>0</v>
      </c>
      <c r="CI85" s="32">
        <f t="shared" si="129"/>
        <v>0</v>
      </c>
      <c r="CJ85" s="32">
        <f t="shared" si="130"/>
        <v>0</v>
      </c>
      <c r="CK85" s="32">
        <f t="shared" si="131"/>
        <v>0</v>
      </c>
      <c r="CL85" s="32">
        <f t="shared" si="132"/>
        <v>0</v>
      </c>
      <c r="CM85" s="32">
        <f t="shared" si="133"/>
        <v>0</v>
      </c>
      <c r="CN85" s="32">
        <f t="shared" si="134"/>
        <v>0</v>
      </c>
      <c r="CO85" s="32">
        <f t="shared" si="135"/>
        <v>0</v>
      </c>
      <c r="CP85" s="32">
        <f t="shared" si="136"/>
        <v>0</v>
      </c>
      <c r="CQ85" s="32">
        <f t="shared" si="137"/>
        <v>0</v>
      </c>
      <c r="CR85" s="32">
        <f t="shared" si="138"/>
        <v>0</v>
      </c>
    </row>
    <row r="86" spans="1:96" x14ac:dyDescent="0.25">
      <c r="A86">
        <v>150000482</v>
      </c>
      <c r="B86" t="s">
        <v>40</v>
      </c>
      <c r="C86" t="s">
        <v>20</v>
      </c>
      <c r="D86" t="s">
        <v>38</v>
      </c>
      <c r="H86" t="s">
        <v>697</v>
      </c>
      <c r="I86" s="32">
        <v>445.69999842543655</v>
      </c>
      <c r="J86" s="32"/>
      <c r="K86" s="32">
        <v>169837.55</v>
      </c>
      <c r="L86" s="32">
        <v>169837.55</v>
      </c>
      <c r="M86" s="32">
        <v>133148.4175296149</v>
      </c>
      <c r="N86" s="32">
        <v>522189.24935521628</v>
      </c>
      <c r="O86" s="32">
        <v>442773.53223577514</v>
      </c>
      <c r="P86" s="32">
        <v>370324.10609172354</v>
      </c>
      <c r="Q86" s="32">
        <v>309020.74550829531</v>
      </c>
      <c r="R86" s="32">
        <v>245859.70733142985</v>
      </c>
      <c r="S86" s="32">
        <v>620967.95720625203</v>
      </c>
      <c r="T86" s="32">
        <v>561522.27421626099</v>
      </c>
      <c r="U86" s="32">
        <v>497432.39724267693</v>
      </c>
      <c r="V86" s="32">
        <v>421732.03531011025</v>
      </c>
      <c r="W86" s="32">
        <v>349282.60916605865</v>
      </c>
      <c r="X86" s="32">
        <f>_xlfn.XLOOKUP(TEXT(A86,"0"),'Safety stock'!$A$2:$A$219,'Safety stock'!$B$2:$B$219,0,0)</f>
        <v>421.1743769067923</v>
      </c>
      <c r="Y86" s="32">
        <f>_xlfn.XLOOKUP(TEXT(A86,"0"),'Safety stock'!$A$2:$A$219,'Safety stock'!$F$2:$F$219,0,0)</f>
        <v>0</v>
      </c>
      <c r="Z86" s="32">
        <f>_xlfn.XLOOKUP(TEXT(A86,"0"),'Safety stock'!$A$2:$A$219,'Safety stock'!$E$2:$E$219,0,0)</f>
        <v>1000</v>
      </c>
      <c r="AA86" s="32">
        <f>_xlfn.XLOOKUP(TEXT(A86,"0"),'Safety stock'!$A$2:$A$219,'Safety stock'!$G$2:$G$219,0,0)</f>
        <v>921.1743769067923</v>
      </c>
      <c r="AB86" s="32">
        <f t="shared" si="70"/>
        <v>187717.41912419154</v>
      </c>
      <c r="AC86" s="32">
        <f t="shared" si="71"/>
        <v>0</v>
      </c>
      <c r="AD86" s="32">
        <f t="shared" si="72"/>
        <v>445699.99842543656</v>
      </c>
      <c r="AE86" s="32">
        <f t="shared" si="73"/>
        <v>410567.41833690985</v>
      </c>
      <c r="AF86" s="32">
        <f t="shared" si="74"/>
        <v>-17879.869124191551</v>
      </c>
      <c r="AG86" s="32">
        <f t="shared" si="75"/>
        <v>-17879.869124191551</v>
      </c>
      <c r="AH86" s="32">
        <f t="shared" si="76"/>
        <v>-54569.001594576635</v>
      </c>
      <c r="AI86" s="32">
        <f t="shared" si="77"/>
        <v>0</v>
      </c>
      <c r="AJ86" s="32">
        <f t="shared" si="78"/>
        <v>0</v>
      </c>
      <c r="AK86" s="32">
        <f t="shared" si="79"/>
        <v>0</v>
      </c>
      <c r="AL86" s="32">
        <f t="shared" si="80"/>
        <v>0</v>
      </c>
      <c r="AM86" s="32">
        <f t="shared" si="81"/>
        <v>0</v>
      </c>
      <c r="AN86" s="32">
        <f t="shared" si="82"/>
        <v>0</v>
      </c>
      <c r="AO86" s="32">
        <f t="shared" si="83"/>
        <v>0</v>
      </c>
      <c r="AP86" s="32">
        <f t="shared" si="84"/>
        <v>0</v>
      </c>
      <c r="AQ86" s="32">
        <f t="shared" si="85"/>
        <v>0</v>
      </c>
      <c r="AR86" s="32">
        <f t="shared" si="86"/>
        <v>0</v>
      </c>
      <c r="AS86" s="32">
        <f t="shared" si="87"/>
        <v>187717.41912419154</v>
      </c>
      <c r="AT86" s="32">
        <f t="shared" si="88"/>
        <v>187717.41912419154</v>
      </c>
      <c r="AU86" s="32">
        <f t="shared" si="89"/>
        <v>187717.41912419154</v>
      </c>
      <c r="AV86" s="32">
        <f t="shared" si="90"/>
        <v>187717.41912419154</v>
      </c>
      <c r="AW86" s="32">
        <f t="shared" si="91"/>
        <v>187717.41912419154</v>
      </c>
      <c r="AX86" s="32">
        <f t="shared" si="92"/>
        <v>187717.41912419154</v>
      </c>
      <c r="AY86" s="32">
        <f t="shared" si="93"/>
        <v>187717.41912419154</v>
      </c>
      <c r="AZ86" s="32">
        <f t="shared" si="94"/>
        <v>187717.41912419154</v>
      </c>
      <c r="BA86" s="32">
        <f t="shared" si="95"/>
        <v>187717.41912419154</v>
      </c>
      <c r="BB86" s="32">
        <f t="shared" si="96"/>
        <v>187717.41912419154</v>
      </c>
      <c r="BC86" s="32">
        <f t="shared" si="97"/>
        <v>187717.41912419154</v>
      </c>
      <c r="BD86" s="32">
        <f t="shared" si="98"/>
        <v>187717.41912419154</v>
      </c>
      <c r="BE86" s="32">
        <f t="shared" si="99"/>
        <v>187717.41912419154</v>
      </c>
      <c r="BF86" s="32">
        <f t="shared" si="100"/>
        <v>0</v>
      </c>
      <c r="BG86" s="32">
        <f t="shared" si="101"/>
        <v>0</v>
      </c>
      <c r="BH86" s="32">
        <f t="shared" si="102"/>
        <v>0</v>
      </c>
      <c r="BI86" s="32">
        <f t="shared" si="103"/>
        <v>0</v>
      </c>
      <c r="BJ86" s="32">
        <f t="shared" si="104"/>
        <v>0</v>
      </c>
      <c r="BK86" s="32">
        <f t="shared" si="105"/>
        <v>0</v>
      </c>
      <c r="BL86" s="32">
        <f t="shared" si="106"/>
        <v>0</v>
      </c>
      <c r="BM86" s="32">
        <f t="shared" si="107"/>
        <v>0</v>
      </c>
      <c r="BN86" s="32">
        <f t="shared" si="108"/>
        <v>0</v>
      </c>
      <c r="BO86" s="32">
        <f t="shared" si="109"/>
        <v>0</v>
      </c>
      <c r="BP86" s="32">
        <f t="shared" si="110"/>
        <v>0</v>
      </c>
      <c r="BQ86" s="32">
        <f t="shared" si="111"/>
        <v>0</v>
      </c>
      <c r="BR86" s="32">
        <f t="shared" si="112"/>
        <v>0</v>
      </c>
      <c r="BS86" s="32">
        <f t="shared" si="113"/>
        <v>0</v>
      </c>
      <c r="BT86" s="32">
        <f t="shared" si="114"/>
        <v>0</v>
      </c>
      <c r="BU86" s="32">
        <f t="shared" si="115"/>
        <v>0</v>
      </c>
      <c r="BV86" s="32">
        <f t="shared" si="116"/>
        <v>334471.83023102477</v>
      </c>
      <c r="BW86" s="32">
        <f t="shared" si="117"/>
        <v>255056.1131115836</v>
      </c>
      <c r="BX86" s="32">
        <f t="shared" si="118"/>
        <v>182606.686967532</v>
      </c>
      <c r="BY86" s="32">
        <f t="shared" si="119"/>
        <v>121303.32638410377</v>
      </c>
      <c r="BZ86" s="32">
        <f t="shared" si="120"/>
        <v>58142.288207238307</v>
      </c>
      <c r="CA86" s="32">
        <f t="shared" si="121"/>
        <v>433250.53808206052</v>
      </c>
      <c r="CB86" s="32">
        <f t="shared" si="122"/>
        <v>373804.85509206948</v>
      </c>
      <c r="CC86" s="32">
        <f t="shared" si="123"/>
        <v>309714.97811848542</v>
      </c>
      <c r="CD86" s="32">
        <f t="shared" si="124"/>
        <v>234014.61618591871</v>
      </c>
      <c r="CE86" s="32">
        <f t="shared" si="125"/>
        <v>161565.19004186711</v>
      </c>
      <c r="CF86" s="32">
        <f t="shared" si="126"/>
        <v>0</v>
      </c>
      <c r="CG86" s="32">
        <f t="shared" si="127"/>
        <v>0</v>
      </c>
      <c r="CH86" s="32">
        <f t="shared" si="128"/>
        <v>0</v>
      </c>
      <c r="CI86" s="32">
        <f t="shared" si="129"/>
        <v>0</v>
      </c>
      <c r="CJ86" s="32">
        <f t="shared" si="130"/>
        <v>0</v>
      </c>
      <c r="CK86" s="32">
        <f t="shared" si="131"/>
        <v>0</v>
      </c>
      <c r="CL86" s="32">
        <f t="shared" si="132"/>
        <v>0</v>
      </c>
      <c r="CM86" s="32">
        <f t="shared" si="133"/>
        <v>0</v>
      </c>
      <c r="CN86" s="32">
        <f t="shared" si="134"/>
        <v>0</v>
      </c>
      <c r="CO86" s="32">
        <f t="shared" si="135"/>
        <v>0</v>
      </c>
      <c r="CP86" s="32">
        <f t="shared" si="136"/>
        <v>0</v>
      </c>
      <c r="CQ86" s="32">
        <f t="shared" si="137"/>
        <v>0</v>
      </c>
      <c r="CR86" s="32">
        <f t="shared" si="138"/>
        <v>0</v>
      </c>
    </row>
    <row r="87" spans="1:96" x14ac:dyDescent="0.25">
      <c r="A87">
        <v>150000483</v>
      </c>
      <c r="B87" t="s">
        <v>42</v>
      </c>
      <c r="C87" t="s">
        <v>20</v>
      </c>
      <c r="D87" t="s">
        <v>43</v>
      </c>
      <c r="H87" t="s">
        <v>697</v>
      </c>
      <c r="I87" s="32">
        <v>18.459996494193724</v>
      </c>
      <c r="J87" s="32"/>
      <c r="K87" s="32">
        <v>10636.41</v>
      </c>
      <c r="L87" s="32">
        <v>14179.012547211238</v>
      </c>
      <c r="M87" s="32">
        <v>11645.987208267457</v>
      </c>
      <c r="N87" s="32">
        <v>12229.027737540073</v>
      </c>
      <c r="O87" s="32">
        <v>11756.968707190554</v>
      </c>
      <c r="P87" s="32">
        <v>11860.418527544016</v>
      </c>
      <c r="Q87" s="32">
        <v>14013.481758647808</v>
      </c>
      <c r="R87" s="32">
        <v>12834.663302521585</v>
      </c>
      <c r="S87" s="32">
        <v>12183.394626206431</v>
      </c>
      <c r="T87" s="32">
        <v>14013.370998668845</v>
      </c>
      <c r="U87" s="32">
        <v>12690.675329866877</v>
      </c>
      <c r="V87" s="32">
        <v>12279.2020080113</v>
      </c>
      <c r="W87" s="32">
        <v>13485.710458878813</v>
      </c>
      <c r="X87" s="32">
        <f>_xlfn.XLOOKUP(TEXT(A87,"0"),'Safety stock'!$A$2:$A$219,'Safety stock'!$B$2:$B$219,0,0)</f>
        <v>622.68799065495591</v>
      </c>
      <c r="Y87" s="32">
        <f>_xlfn.XLOOKUP(TEXT(A87,"0"),'Safety stock'!$A$2:$A$219,'Safety stock'!$F$2:$F$219,0,0)</f>
        <v>0</v>
      </c>
      <c r="Z87" s="32">
        <f>_xlfn.XLOOKUP(TEXT(A87,"0"),'Safety stock'!$A$2:$A$219,'Safety stock'!$E$2:$E$219,0,0)</f>
        <v>150</v>
      </c>
      <c r="AA87" s="32">
        <f>_xlfn.XLOOKUP(TEXT(A87,"0"),'Safety stock'!$A$2:$A$219,'Safety stock'!$G$2:$G$219,0,0)</f>
        <v>697.68799065495591</v>
      </c>
      <c r="AB87" s="32">
        <f t="shared" si="70"/>
        <v>11494.818124467021</v>
      </c>
      <c r="AC87" s="32">
        <f t="shared" si="71"/>
        <v>0</v>
      </c>
      <c r="AD87" s="32">
        <f t="shared" si="72"/>
        <v>2768.9994741290589</v>
      </c>
      <c r="AE87" s="32">
        <f t="shared" si="73"/>
        <v>12879.31786153155</v>
      </c>
      <c r="AF87" s="32">
        <f t="shared" si="74"/>
        <v>-858.40812446702148</v>
      </c>
      <c r="AG87" s="32">
        <f t="shared" si="75"/>
        <v>0</v>
      </c>
      <c r="AH87" s="32">
        <f t="shared" si="76"/>
        <v>0</v>
      </c>
      <c r="AI87" s="32">
        <f t="shared" si="77"/>
        <v>0</v>
      </c>
      <c r="AJ87" s="32">
        <f t="shared" si="78"/>
        <v>0</v>
      </c>
      <c r="AK87" s="32">
        <f t="shared" si="79"/>
        <v>0</v>
      </c>
      <c r="AL87" s="32">
        <f t="shared" si="80"/>
        <v>0</v>
      </c>
      <c r="AM87" s="32">
        <f t="shared" si="81"/>
        <v>0</v>
      </c>
      <c r="AN87" s="32">
        <f t="shared" si="82"/>
        <v>0</v>
      </c>
      <c r="AO87" s="32">
        <f t="shared" si="83"/>
        <v>0</v>
      </c>
      <c r="AP87" s="32">
        <f t="shared" si="84"/>
        <v>0</v>
      </c>
      <c r="AQ87" s="32">
        <f t="shared" si="85"/>
        <v>0</v>
      </c>
      <c r="AR87" s="32">
        <f t="shared" si="86"/>
        <v>0</v>
      </c>
      <c r="AS87" s="32">
        <f t="shared" si="87"/>
        <v>11494.818124467021</v>
      </c>
      <c r="AT87" s="32">
        <f t="shared" si="88"/>
        <v>11494.818124467021</v>
      </c>
      <c r="AU87" s="32">
        <f t="shared" si="89"/>
        <v>11494.818124467021</v>
      </c>
      <c r="AV87" s="32">
        <f t="shared" si="90"/>
        <v>11494.818124467021</v>
      </c>
      <c r="AW87" s="32">
        <f t="shared" si="91"/>
        <v>11494.818124467021</v>
      </c>
      <c r="AX87" s="32">
        <f t="shared" si="92"/>
        <v>11494.818124467021</v>
      </c>
      <c r="AY87" s="32">
        <f t="shared" si="93"/>
        <v>11494.818124467021</v>
      </c>
      <c r="AZ87" s="32">
        <f t="shared" si="94"/>
        <v>11494.818124467021</v>
      </c>
      <c r="BA87" s="32">
        <f t="shared" si="95"/>
        <v>11494.818124467021</v>
      </c>
      <c r="BB87" s="32">
        <f t="shared" si="96"/>
        <v>11494.818124467021</v>
      </c>
      <c r="BC87" s="32">
        <f t="shared" si="97"/>
        <v>11494.818124467021</v>
      </c>
      <c r="BD87" s="32">
        <f t="shared" si="98"/>
        <v>11494.818124467021</v>
      </c>
      <c r="BE87" s="32">
        <f t="shared" si="99"/>
        <v>11494.818124467021</v>
      </c>
      <c r="BF87" s="32">
        <f t="shared" si="100"/>
        <v>0</v>
      </c>
      <c r="BG87" s="32">
        <f t="shared" si="101"/>
        <v>0</v>
      </c>
      <c r="BH87" s="32">
        <f t="shared" si="102"/>
        <v>0</v>
      </c>
      <c r="BI87" s="32">
        <f t="shared" si="103"/>
        <v>0</v>
      </c>
      <c r="BJ87" s="32">
        <f t="shared" si="104"/>
        <v>0</v>
      </c>
      <c r="BK87" s="32">
        <f t="shared" si="105"/>
        <v>0</v>
      </c>
      <c r="BL87" s="32">
        <f t="shared" si="106"/>
        <v>0</v>
      </c>
      <c r="BM87" s="32">
        <f t="shared" si="107"/>
        <v>0</v>
      </c>
      <c r="BN87" s="32">
        <f t="shared" si="108"/>
        <v>0</v>
      </c>
      <c r="BO87" s="32">
        <f t="shared" si="109"/>
        <v>0</v>
      </c>
      <c r="BP87" s="32">
        <f t="shared" si="110"/>
        <v>0</v>
      </c>
      <c r="BQ87" s="32">
        <f t="shared" si="111"/>
        <v>0</v>
      </c>
      <c r="BR87" s="32">
        <f t="shared" si="112"/>
        <v>0</v>
      </c>
      <c r="BS87" s="32">
        <f t="shared" si="113"/>
        <v>0</v>
      </c>
      <c r="BT87" s="32">
        <f t="shared" si="114"/>
        <v>2684.1944227442164</v>
      </c>
      <c r="BU87" s="32">
        <f t="shared" si="115"/>
        <v>151.16908380043606</v>
      </c>
      <c r="BV87" s="32">
        <f t="shared" si="116"/>
        <v>734.20961307305151</v>
      </c>
      <c r="BW87" s="32">
        <f t="shared" si="117"/>
        <v>262.15058272353235</v>
      </c>
      <c r="BX87" s="32">
        <f t="shared" si="118"/>
        <v>365.60040307699455</v>
      </c>
      <c r="BY87" s="32">
        <f t="shared" si="119"/>
        <v>2518.6636341807862</v>
      </c>
      <c r="BZ87" s="32">
        <f t="shared" si="120"/>
        <v>1339.8451780545638</v>
      </c>
      <c r="CA87" s="32">
        <f t="shared" si="121"/>
        <v>688.57650173940965</v>
      </c>
      <c r="CB87" s="32">
        <f t="shared" si="122"/>
        <v>2518.5528742018232</v>
      </c>
      <c r="CC87" s="32">
        <f t="shared" si="123"/>
        <v>1195.857205399856</v>
      </c>
      <c r="CD87" s="32">
        <f t="shared" si="124"/>
        <v>784.38388354427843</v>
      </c>
      <c r="CE87" s="32">
        <f t="shared" si="125"/>
        <v>1990.892334411792</v>
      </c>
      <c r="CF87" s="32">
        <f t="shared" si="126"/>
        <v>0</v>
      </c>
      <c r="CG87" s="32">
        <f t="shared" si="127"/>
        <v>0</v>
      </c>
      <c r="CH87" s="32">
        <f t="shared" si="128"/>
        <v>0</v>
      </c>
      <c r="CI87" s="32">
        <f t="shared" si="129"/>
        <v>0</v>
      </c>
      <c r="CJ87" s="32">
        <f t="shared" si="130"/>
        <v>0</v>
      </c>
      <c r="CK87" s="32">
        <f t="shared" si="131"/>
        <v>0</v>
      </c>
      <c r="CL87" s="32">
        <f t="shared" si="132"/>
        <v>0</v>
      </c>
      <c r="CM87" s="32">
        <f t="shared" si="133"/>
        <v>0</v>
      </c>
      <c r="CN87" s="32">
        <f t="shared" si="134"/>
        <v>0</v>
      </c>
      <c r="CO87" s="32">
        <f t="shared" si="135"/>
        <v>0</v>
      </c>
      <c r="CP87" s="32">
        <f t="shared" si="136"/>
        <v>0</v>
      </c>
      <c r="CQ87" s="32">
        <f t="shared" si="137"/>
        <v>0</v>
      </c>
      <c r="CR87" s="32">
        <f t="shared" si="138"/>
        <v>0</v>
      </c>
    </row>
    <row r="88" spans="1:96" x14ac:dyDescent="0.25">
      <c r="A88">
        <v>150000484</v>
      </c>
      <c r="B88" t="s">
        <v>45</v>
      </c>
      <c r="C88" t="s">
        <v>20</v>
      </c>
      <c r="D88" t="s">
        <v>46</v>
      </c>
      <c r="H88" t="s">
        <v>697</v>
      </c>
      <c r="I88" s="32">
        <v>30.300025745197896</v>
      </c>
      <c r="J88" s="32"/>
      <c r="K88" s="32">
        <v>4825.37</v>
      </c>
      <c r="L88" s="32">
        <v>9545.8110108443816</v>
      </c>
      <c r="M88" s="32">
        <v>8866.7874338944966</v>
      </c>
      <c r="N88" s="32">
        <v>8943.749499287298</v>
      </c>
      <c r="O88" s="32">
        <v>8990.1085386774503</v>
      </c>
      <c r="P88" s="32">
        <v>8868.1509350530305</v>
      </c>
      <c r="Q88" s="32">
        <v>9113.4296434604075</v>
      </c>
      <c r="R88" s="32">
        <v>9389.3113778704355</v>
      </c>
      <c r="S88" s="32">
        <v>8725.5893139218751</v>
      </c>
      <c r="T88" s="32">
        <v>8970.868022329254</v>
      </c>
      <c r="U88" s="32">
        <v>9124.33765272868</v>
      </c>
      <c r="V88" s="32">
        <v>9247.2042571254588</v>
      </c>
      <c r="W88" s="32">
        <v>9431.2769135275357</v>
      </c>
      <c r="X88" s="32">
        <f>_xlfn.XLOOKUP(TEXT(A88,"0"),'Safety stock'!$A$2:$A$219,'Safety stock'!$B$2:$B$219,0,0)</f>
        <v>286.14262095326109</v>
      </c>
      <c r="Y88" s="32">
        <f>_xlfn.XLOOKUP(TEXT(A88,"0"),'Safety stock'!$A$2:$A$219,'Safety stock'!$F$2:$F$219,0,0)</f>
        <v>0</v>
      </c>
      <c r="Z88" s="32">
        <f>_xlfn.XLOOKUP(TEXT(A88,"0"),'Safety stock'!$A$2:$A$219,'Safety stock'!$E$2:$E$219,0,0)</f>
        <v>30</v>
      </c>
      <c r="AA88" s="32">
        <f>_xlfn.XLOOKUP(TEXT(A88,"0"),'Safety stock'!$A$2:$A$219,'Safety stock'!$G$2:$G$219,0,0)</f>
        <v>301.14262095326109</v>
      </c>
      <c r="AB88" s="32">
        <f t="shared" si="70"/>
        <v>8670.1287816822132</v>
      </c>
      <c r="AC88" s="32">
        <f t="shared" si="71"/>
        <v>0</v>
      </c>
      <c r="AD88" s="32">
        <f t="shared" si="72"/>
        <v>909.00077235593687</v>
      </c>
      <c r="AE88" s="32">
        <f t="shared" si="73"/>
        <v>9124.6291678601829</v>
      </c>
      <c r="AF88" s="32">
        <f t="shared" si="74"/>
        <v>-3844.7587816822133</v>
      </c>
      <c r="AG88" s="32">
        <f t="shared" si="75"/>
        <v>0</v>
      </c>
      <c r="AH88" s="32">
        <f t="shared" si="76"/>
        <v>0</v>
      </c>
      <c r="AI88" s="32">
        <f t="shared" si="77"/>
        <v>0</v>
      </c>
      <c r="AJ88" s="32">
        <f t="shared" si="78"/>
        <v>0</v>
      </c>
      <c r="AK88" s="32">
        <f t="shared" si="79"/>
        <v>0</v>
      </c>
      <c r="AL88" s="32">
        <f t="shared" si="80"/>
        <v>0</v>
      </c>
      <c r="AM88" s="32">
        <f t="shared" si="81"/>
        <v>0</v>
      </c>
      <c r="AN88" s="32">
        <f t="shared" si="82"/>
        <v>0</v>
      </c>
      <c r="AO88" s="32">
        <f t="shared" si="83"/>
        <v>0</v>
      </c>
      <c r="AP88" s="32">
        <f t="shared" si="84"/>
        <v>0</v>
      </c>
      <c r="AQ88" s="32">
        <f t="shared" si="85"/>
        <v>0</v>
      </c>
      <c r="AR88" s="32">
        <f t="shared" si="86"/>
        <v>0</v>
      </c>
      <c r="AS88" s="32">
        <f t="shared" si="87"/>
        <v>8670.1287816822132</v>
      </c>
      <c r="AT88" s="32">
        <f t="shared" si="88"/>
        <v>8670.1287816822132</v>
      </c>
      <c r="AU88" s="32">
        <f t="shared" si="89"/>
        <v>8670.1287816822132</v>
      </c>
      <c r="AV88" s="32">
        <f t="shared" si="90"/>
        <v>8670.1287816822132</v>
      </c>
      <c r="AW88" s="32">
        <f t="shared" si="91"/>
        <v>8670.1287816822132</v>
      </c>
      <c r="AX88" s="32">
        <f t="shared" si="92"/>
        <v>8670.1287816822132</v>
      </c>
      <c r="AY88" s="32">
        <f t="shared" si="93"/>
        <v>8670.1287816822132</v>
      </c>
      <c r="AZ88" s="32">
        <f t="shared" si="94"/>
        <v>8670.1287816822132</v>
      </c>
      <c r="BA88" s="32">
        <f t="shared" si="95"/>
        <v>8670.1287816822132</v>
      </c>
      <c r="BB88" s="32">
        <f t="shared" si="96"/>
        <v>8670.1287816822132</v>
      </c>
      <c r="BC88" s="32">
        <f t="shared" si="97"/>
        <v>8670.1287816822132</v>
      </c>
      <c r="BD88" s="32">
        <f t="shared" si="98"/>
        <v>8670.1287816822132</v>
      </c>
      <c r="BE88" s="32">
        <f t="shared" si="99"/>
        <v>8670.1287816822132</v>
      </c>
      <c r="BF88" s="32">
        <f t="shared" si="100"/>
        <v>0</v>
      </c>
      <c r="BG88" s="32">
        <f t="shared" si="101"/>
        <v>0</v>
      </c>
      <c r="BH88" s="32">
        <f t="shared" si="102"/>
        <v>0</v>
      </c>
      <c r="BI88" s="32">
        <f t="shared" si="103"/>
        <v>0</v>
      </c>
      <c r="BJ88" s="32">
        <f t="shared" si="104"/>
        <v>0</v>
      </c>
      <c r="BK88" s="32">
        <f t="shared" si="105"/>
        <v>0</v>
      </c>
      <c r="BL88" s="32">
        <f t="shared" si="106"/>
        <v>0</v>
      </c>
      <c r="BM88" s="32">
        <f t="shared" si="107"/>
        <v>0</v>
      </c>
      <c r="BN88" s="32">
        <f t="shared" si="108"/>
        <v>0</v>
      </c>
      <c r="BO88" s="32">
        <f t="shared" si="109"/>
        <v>0</v>
      </c>
      <c r="BP88" s="32">
        <f t="shared" si="110"/>
        <v>0</v>
      </c>
      <c r="BQ88" s="32">
        <f t="shared" si="111"/>
        <v>0</v>
      </c>
      <c r="BR88" s="32">
        <f t="shared" si="112"/>
        <v>0</v>
      </c>
      <c r="BS88" s="32">
        <f t="shared" si="113"/>
        <v>0</v>
      </c>
      <c r="BT88" s="32">
        <f t="shared" si="114"/>
        <v>875.68222916216837</v>
      </c>
      <c r="BU88" s="32">
        <f t="shared" si="115"/>
        <v>196.65865221228341</v>
      </c>
      <c r="BV88" s="32">
        <f t="shared" si="116"/>
        <v>273.62071760508479</v>
      </c>
      <c r="BW88" s="32">
        <f t="shared" si="117"/>
        <v>319.97975699523704</v>
      </c>
      <c r="BX88" s="32">
        <f t="shared" si="118"/>
        <v>198.02215337081725</v>
      </c>
      <c r="BY88" s="32">
        <f t="shared" si="119"/>
        <v>443.3008617781943</v>
      </c>
      <c r="BZ88" s="32">
        <f t="shared" si="120"/>
        <v>719.18259618822231</v>
      </c>
      <c r="CA88" s="32">
        <f t="shared" si="121"/>
        <v>55.460532239661916</v>
      </c>
      <c r="CB88" s="32">
        <f t="shared" si="122"/>
        <v>300.73924064704079</v>
      </c>
      <c r="CC88" s="32">
        <f t="shared" si="123"/>
        <v>454.20887104646681</v>
      </c>
      <c r="CD88" s="32">
        <f t="shared" si="124"/>
        <v>577.07547544324552</v>
      </c>
      <c r="CE88" s="32">
        <f t="shared" si="125"/>
        <v>761.1481318453225</v>
      </c>
      <c r="CF88" s="32">
        <f t="shared" si="126"/>
        <v>0</v>
      </c>
      <c r="CG88" s="32">
        <f t="shared" si="127"/>
        <v>0</v>
      </c>
      <c r="CH88" s="32">
        <f t="shared" si="128"/>
        <v>0</v>
      </c>
      <c r="CI88" s="32">
        <f t="shared" si="129"/>
        <v>0</v>
      </c>
      <c r="CJ88" s="32">
        <f t="shared" si="130"/>
        <v>0</v>
      </c>
      <c r="CK88" s="32">
        <f t="shared" si="131"/>
        <v>0</v>
      </c>
      <c r="CL88" s="32">
        <f t="shared" si="132"/>
        <v>0</v>
      </c>
      <c r="CM88" s="32">
        <f t="shared" si="133"/>
        <v>0</v>
      </c>
      <c r="CN88" s="32">
        <f t="shared" si="134"/>
        <v>0</v>
      </c>
      <c r="CO88" s="32">
        <f t="shared" si="135"/>
        <v>0</v>
      </c>
      <c r="CP88" s="32">
        <f t="shared" si="136"/>
        <v>0</v>
      </c>
      <c r="CQ88" s="32">
        <f t="shared" si="137"/>
        <v>0</v>
      </c>
      <c r="CR88" s="32">
        <f t="shared" si="138"/>
        <v>0</v>
      </c>
    </row>
    <row r="89" spans="1:96" x14ac:dyDescent="0.25">
      <c r="A89">
        <v>150000493</v>
      </c>
      <c r="B89" t="s">
        <v>55</v>
      </c>
      <c r="C89" t="s">
        <v>20</v>
      </c>
      <c r="D89" t="s">
        <v>46</v>
      </c>
      <c r="H89" t="s">
        <v>697</v>
      </c>
      <c r="I89" s="32">
        <v>0</v>
      </c>
      <c r="J89" s="32"/>
      <c r="K89" s="32">
        <v>0</v>
      </c>
      <c r="L89" s="32">
        <v>0</v>
      </c>
      <c r="M89" s="32">
        <v>0</v>
      </c>
      <c r="N89" s="32">
        <v>0</v>
      </c>
      <c r="O89" s="32">
        <v>0</v>
      </c>
      <c r="P89" s="32">
        <v>0</v>
      </c>
      <c r="Q89" s="32">
        <v>0</v>
      </c>
      <c r="R89" s="32">
        <v>0</v>
      </c>
      <c r="S89" s="32">
        <v>0</v>
      </c>
      <c r="T89" s="32">
        <v>0</v>
      </c>
      <c r="U89" s="32">
        <v>0</v>
      </c>
      <c r="V89" s="32">
        <v>0</v>
      </c>
      <c r="W89" s="32">
        <v>0</v>
      </c>
      <c r="X89" s="32">
        <f>_xlfn.XLOOKUP(TEXT(A89,"0"),'Safety stock'!$A$2:$A$219,'Safety stock'!$B$2:$B$219,0,0)</f>
        <v>238.67307272467826</v>
      </c>
      <c r="Y89" s="32">
        <f>_xlfn.XLOOKUP(TEXT(A89,"0"),'Safety stock'!$A$2:$A$219,'Safety stock'!$F$2:$F$219,0,0)</f>
        <v>0</v>
      </c>
      <c r="Z89" s="32">
        <f>_xlfn.XLOOKUP(TEXT(A89,"0"),'Safety stock'!$A$2:$A$219,'Safety stock'!$E$2:$E$219,0,0)</f>
        <v>600</v>
      </c>
      <c r="AA89" s="32">
        <f>_xlfn.XLOOKUP(TEXT(A89,"0"),'Safety stock'!$A$2:$A$219,'Safety stock'!$G$2:$G$219,0,0)</f>
        <v>538.67307272467826</v>
      </c>
      <c r="AB89" s="32">
        <f t="shared" si="70"/>
        <v>0</v>
      </c>
      <c r="AC89" s="32">
        <f t="shared" si="71"/>
        <v>0</v>
      </c>
      <c r="AD89" s="32">
        <f t="shared" si="72"/>
        <v>0</v>
      </c>
      <c r="AE89" s="32">
        <f t="shared" si="73"/>
        <v>0</v>
      </c>
      <c r="AF89" s="32">
        <f t="shared" si="74"/>
        <v>0</v>
      </c>
      <c r="AG89" s="32">
        <f t="shared" si="75"/>
        <v>0</v>
      </c>
      <c r="AH89" s="32">
        <f t="shared" si="76"/>
        <v>0</v>
      </c>
      <c r="AI89" s="32">
        <f t="shared" si="77"/>
        <v>0</v>
      </c>
      <c r="AJ89" s="32">
        <f t="shared" si="78"/>
        <v>0</v>
      </c>
      <c r="AK89" s="32">
        <f t="shared" si="79"/>
        <v>0</v>
      </c>
      <c r="AL89" s="32">
        <f t="shared" si="80"/>
        <v>0</v>
      </c>
      <c r="AM89" s="32">
        <f t="shared" si="81"/>
        <v>0</v>
      </c>
      <c r="AN89" s="32">
        <f t="shared" si="82"/>
        <v>0</v>
      </c>
      <c r="AO89" s="32">
        <f t="shared" si="83"/>
        <v>0</v>
      </c>
      <c r="AP89" s="32">
        <f t="shared" si="84"/>
        <v>0</v>
      </c>
      <c r="AQ89" s="32">
        <f t="shared" si="85"/>
        <v>0</v>
      </c>
      <c r="AR89" s="32">
        <f t="shared" si="86"/>
        <v>0</v>
      </c>
      <c r="AS89" s="32">
        <f t="shared" si="87"/>
        <v>0</v>
      </c>
      <c r="AT89" s="32">
        <f t="shared" si="88"/>
        <v>0</v>
      </c>
      <c r="AU89" s="32">
        <f t="shared" si="89"/>
        <v>0</v>
      </c>
      <c r="AV89" s="32">
        <f t="shared" si="90"/>
        <v>0</v>
      </c>
      <c r="AW89" s="32">
        <f t="shared" si="91"/>
        <v>0</v>
      </c>
      <c r="AX89" s="32">
        <f t="shared" si="92"/>
        <v>0</v>
      </c>
      <c r="AY89" s="32">
        <f t="shared" si="93"/>
        <v>0</v>
      </c>
      <c r="AZ89" s="32">
        <f t="shared" si="94"/>
        <v>0</v>
      </c>
      <c r="BA89" s="32">
        <f t="shared" si="95"/>
        <v>0</v>
      </c>
      <c r="BB89" s="32">
        <f t="shared" si="96"/>
        <v>0</v>
      </c>
      <c r="BC89" s="32">
        <f t="shared" si="97"/>
        <v>0</v>
      </c>
      <c r="BD89" s="32">
        <f t="shared" si="98"/>
        <v>0</v>
      </c>
      <c r="BE89" s="32">
        <f t="shared" si="99"/>
        <v>0</v>
      </c>
      <c r="BF89" s="32">
        <f t="shared" si="100"/>
        <v>0</v>
      </c>
      <c r="BG89" s="32">
        <f t="shared" si="101"/>
        <v>0</v>
      </c>
      <c r="BH89" s="32">
        <f t="shared" si="102"/>
        <v>0</v>
      </c>
      <c r="BI89" s="32">
        <f t="shared" si="103"/>
        <v>0</v>
      </c>
      <c r="BJ89" s="32">
        <f t="shared" si="104"/>
        <v>0</v>
      </c>
      <c r="BK89" s="32">
        <f t="shared" si="105"/>
        <v>0</v>
      </c>
      <c r="BL89" s="32">
        <f t="shared" si="106"/>
        <v>0</v>
      </c>
      <c r="BM89" s="32">
        <f t="shared" si="107"/>
        <v>0</v>
      </c>
      <c r="BN89" s="32">
        <f t="shared" si="108"/>
        <v>0</v>
      </c>
      <c r="BO89" s="32">
        <f t="shared" si="109"/>
        <v>0</v>
      </c>
      <c r="BP89" s="32">
        <f t="shared" si="110"/>
        <v>0</v>
      </c>
      <c r="BQ89" s="32">
        <f t="shared" si="111"/>
        <v>0</v>
      </c>
      <c r="BR89" s="32">
        <f t="shared" si="112"/>
        <v>0</v>
      </c>
      <c r="BS89" s="32">
        <f t="shared" si="113"/>
        <v>0</v>
      </c>
      <c r="BT89" s="32">
        <f t="shared" si="114"/>
        <v>0</v>
      </c>
      <c r="BU89" s="32">
        <f t="shared" si="115"/>
        <v>0</v>
      </c>
      <c r="BV89" s="32">
        <f t="shared" si="116"/>
        <v>0</v>
      </c>
      <c r="BW89" s="32">
        <f t="shared" si="117"/>
        <v>0</v>
      </c>
      <c r="BX89" s="32">
        <f t="shared" si="118"/>
        <v>0</v>
      </c>
      <c r="BY89" s="32">
        <f t="shared" si="119"/>
        <v>0</v>
      </c>
      <c r="BZ89" s="32">
        <f t="shared" si="120"/>
        <v>0</v>
      </c>
      <c r="CA89" s="32">
        <f t="shared" si="121"/>
        <v>0</v>
      </c>
      <c r="CB89" s="32">
        <f t="shared" si="122"/>
        <v>0</v>
      </c>
      <c r="CC89" s="32">
        <f t="shared" si="123"/>
        <v>0</v>
      </c>
      <c r="CD89" s="32">
        <f t="shared" si="124"/>
        <v>0</v>
      </c>
      <c r="CE89" s="32">
        <f t="shared" si="125"/>
        <v>0</v>
      </c>
      <c r="CF89" s="32">
        <f t="shared" si="126"/>
        <v>0</v>
      </c>
      <c r="CG89" s="32">
        <f t="shared" si="127"/>
        <v>0</v>
      </c>
      <c r="CH89" s="32">
        <f t="shared" si="128"/>
        <v>0</v>
      </c>
      <c r="CI89" s="32">
        <f t="shared" si="129"/>
        <v>0</v>
      </c>
      <c r="CJ89" s="32">
        <f t="shared" si="130"/>
        <v>0</v>
      </c>
      <c r="CK89" s="32">
        <f t="shared" si="131"/>
        <v>0</v>
      </c>
      <c r="CL89" s="32">
        <f t="shared" si="132"/>
        <v>0</v>
      </c>
      <c r="CM89" s="32">
        <f t="shared" si="133"/>
        <v>0</v>
      </c>
      <c r="CN89" s="32">
        <f t="shared" si="134"/>
        <v>0</v>
      </c>
      <c r="CO89" s="32">
        <f t="shared" si="135"/>
        <v>0</v>
      </c>
      <c r="CP89" s="32">
        <f t="shared" si="136"/>
        <v>0</v>
      </c>
      <c r="CQ89" s="32">
        <f t="shared" si="137"/>
        <v>0</v>
      </c>
      <c r="CR89" s="32">
        <f t="shared" si="138"/>
        <v>0</v>
      </c>
    </row>
    <row r="90" spans="1:96" x14ac:dyDescent="0.25">
      <c r="A90">
        <v>150000497</v>
      </c>
      <c r="B90" t="s">
        <v>59</v>
      </c>
      <c r="C90" t="s">
        <v>20</v>
      </c>
      <c r="D90" t="s">
        <v>21</v>
      </c>
      <c r="H90" t="s">
        <v>697</v>
      </c>
      <c r="I90" s="32">
        <v>315</v>
      </c>
      <c r="J90" s="32"/>
      <c r="K90" s="32">
        <v>237454.56</v>
      </c>
      <c r="L90" s="32">
        <v>135565.91999999998</v>
      </c>
      <c r="M90" s="32">
        <v>305190.26999999996</v>
      </c>
      <c r="N90" s="32">
        <v>159811.47</v>
      </c>
      <c r="O90" s="32">
        <v>325933.02</v>
      </c>
      <c r="P90" s="32">
        <v>181440.63000000003</v>
      </c>
      <c r="Q90" s="32">
        <v>347252.85000000003</v>
      </c>
      <c r="R90" s="32">
        <v>201000.87000000002</v>
      </c>
      <c r="S90" s="32">
        <v>371592.26999999996</v>
      </c>
      <c r="T90" s="32">
        <v>227934.62999999995</v>
      </c>
      <c r="U90" s="32">
        <v>401961.41999999993</v>
      </c>
      <c r="V90" s="32">
        <v>255483.89999999991</v>
      </c>
      <c r="W90" s="32">
        <v>431408.87999999989</v>
      </c>
      <c r="X90" s="32">
        <f>_xlfn.XLOOKUP(TEXT(A90,"0"),'Safety stock'!$A$2:$A$219,'Safety stock'!$B$2:$B$219,0,0)</f>
        <v>385.77323737577643</v>
      </c>
      <c r="Y90" s="32">
        <f>_xlfn.XLOOKUP(TEXT(A90,"0"),'Safety stock'!$A$2:$A$219,'Safety stock'!$F$2:$F$219,0,0)</f>
        <v>0</v>
      </c>
      <c r="Z90" s="32">
        <f>_xlfn.XLOOKUP(TEXT(A90,"0"),'Safety stock'!$A$2:$A$219,'Safety stock'!$E$2:$E$219,0,0)</f>
        <v>1000</v>
      </c>
      <c r="AA90" s="32">
        <f>_xlfn.XLOOKUP(TEXT(A90,"0"),'Safety stock'!$A$2:$A$219,'Safety stock'!$G$2:$G$219,0,0)</f>
        <v>885.77323737577649</v>
      </c>
      <c r="AB90" s="32">
        <f t="shared" si="70"/>
        <v>121518.56977336957</v>
      </c>
      <c r="AC90" s="32">
        <f t="shared" si="71"/>
        <v>0</v>
      </c>
      <c r="AD90" s="32">
        <f t="shared" si="72"/>
        <v>315000</v>
      </c>
      <c r="AE90" s="32">
        <f t="shared" si="73"/>
        <v>279018.56977336959</v>
      </c>
      <c r="AF90" s="32">
        <f t="shared" si="74"/>
        <v>0</v>
      </c>
      <c r="AG90" s="32">
        <f t="shared" si="75"/>
        <v>0</v>
      </c>
      <c r="AH90" s="32">
        <f t="shared" si="76"/>
        <v>0</v>
      </c>
      <c r="AI90" s="32">
        <f t="shared" si="77"/>
        <v>0</v>
      </c>
      <c r="AJ90" s="32">
        <f t="shared" si="78"/>
        <v>0</v>
      </c>
      <c r="AK90" s="32">
        <f t="shared" si="79"/>
        <v>0</v>
      </c>
      <c r="AL90" s="32">
        <f t="shared" si="80"/>
        <v>0</v>
      </c>
      <c r="AM90" s="32">
        <f t="shared" si="81"/>
        <v>0</v>
      </c>
      <c r="AN90" s="32">
        <f t="shared" si="82"/>
        <v>0</v>
      </c>
      <c r="AO90" s="32">
        <f t="shared" si="83"/>
        <v>0</v>
      </c>
      <c r="AP90" s="32">
        <f t="shared" si="84"/>
        <v>0</v>
      </c>
      <c r="AQ90" s="32">
        <f t="shared" si="85"/>
        <v>0</v>
      </c>
      <c r="AR90" s="32">
        <f t="shared" si="86"/>
        <v>0</v>
      </c>
      <c r="AS90" s="32">
        <f t="shared" si="87"/>
        <v>121518.56977336957</v>
      </c>
      <c r="AT90" s="32">
        <f t="shared" si="88"/>
        <v>121518.56977336957</v>
      </c>
      <c r="AU90" s="32">
        <f t="shared" si="89"/>
        <v>121518.56977336957</v>
      </c>
      <c r="AV90" s="32">
        <f t="shared" si="90"/>
        <v>121518.56977336957</v>
      </c>
      <c r="AW90" s="32">
        <f t="shared" si="91"/>
        <v>121518.56977336957</v>
      </c>
      <c r="AX90" s="32">
        <f t="shared" si="92"/>
        <v>121518.56977336957</v>
      </c>
      <c r="AY90" s="32">
        <f t="shared" si="93"/>
        <v>121518.56977336957</v>
      </c>
      <c r="AZ90" s="32">
        <f t="shared" si="94"/>
        <v>121518.56977336957</v>
      </c>
      <c r="BA90" s="32">
        <f t="shared" si="95"/>
        <v>121518.56977336957</v>
      </c>
      <c r="BB90" s="32">
        <f t="shared" si="96"/>
        <v>121518.56977336957</v>
      </c>
      <c r="BC90" s="32">
        <f t="shared" si="97"/>
        <v>121518.56977336957</v>
      </c>
      <c r="BD90" s="32">
        <f t="shared" si="98"/>
        <v>121518.56977336957</v>
      </c>
      <c r="BE90" s="32">
        <f t="shared" si="99"/>
        <v>121518.56977336957</v>
      </c>
      <c r="BF90" s="32">
        <f t="shared" si="100"/>
        <v>0</v>
      </c>
      <c r="BG90" s="32">
        <f t="shared" si="101"/>
        <v>0</v>
      </c>
      <c r="BH90" s="32">
        <f t="shared" si="102"/>
        <v>0</v>
      </c>
      <c r="BI90" s="32">
        <f t="shared" si="103"/>
        <v>0</v>
      </c>
      <c r="BJ90" s="32">
        <f t="shared" si="104"/>
        <v>0</v>
      </c>
      <c r="BK90" s="32">
        <f t="shared" si="105"/>
        <v>0</v>
      </c>
      <c r="BL90" s="32">
        <f t="shared" si="106"/>
        <v>0</v>
      </c>
      <c r="BM90" s="32">
        <f t="shared" si="107"/>
        <v>0</v>
      </c>
      <c r="BN90" s="32">
        <f t="shared" si="108"/>
        <v>0</v>
      </c>
      <c r="BO90" s="32">
        <f t="shared" si="109"/>
        <v>0</v>
      </c>
      <c r="BP90" s="32">
        <f t="shared" si="110"/>
        <v>0</v>
      </c>
      <c r="BQ90" s="32">
        <f t="shared" si="111"/>
        <v>0</v>
      </c>
      <c r="BR90" s="32">
        <f t="shared" si="112"/>
        <v>0</v>
      </c>
      <c r="BS90" s="32">
        <f t="shared" si="113"/>
        <v>115935.99022663043</v>
      </c>
      <c r="BT90" s="32">
        <f t="shared" si="114"/>
        <v>14047.350226630413</v>
      </c>
      <c r="BU90" s="32">
        <f t="shared" si="115"/>
        <v>183671.70022663038</v>
      </c>
      <c r="BV90" s="32">
        <f t="shared" si="116"/>
        <v>38292.900226630431</v>
      </c>
      <c r="BW90" s="32">
        <f t="shared" si="117"/>
        <v>204414.45022663043</v>
      </c>
      <c r="BX90" s="32">
        <f t="shared" si="118"/>
        <v>59922.060226630463</v>
      </c>
      <c r="BY90" s="32">
        <f t="shared" si="119"/>
        <v>225734.28022663045</v>
      </c>
      <c r="BZ90" s="32">
        <f t="shared" si="120"/>
        <v>79482.300226630454</v>
      </c>
      <c r="CA90" s="32">
        <f t="shared" si="121"/>
        <v>250073.70022663038</v>
      </c>
      <c r="CB90" s="32">
        <f t="shared" si="122"/>
        <v>106416.06022663038</v>
      </c>
      <c r="CC90" s="32">
        <f t="shared" si="123"/>
        <v>280442.85022663034</v>
      </c>
      <c r="CD90" s="32">
        <f t="shared" si="124"/>
        <v>133965.33022663032</v>
      </c>
      <c r="CE90" s="32">
        <f t="shared" si="125"/>
        <v>309890.3102266303</v>
      </c>
      <c r="CF90" s="32">
        <f t="shared" si="126"/>
        <v>0</v>
      </c>
      <c r="CG90" s="32">
        <f t="shared" si="127"/>
        <v>0</v>
      </c>
      <c r="CH90" s="32">
        <f t="shared" si="128"/>
        <v>0</v>
      </c>
      <c r="CI90" s="32">
        <f t="shared" si="129"/>
        <v>0</v>
      </c>
      <c r="CJ90" s="32">
        <f t="shared" si="130"/>
        <v>0</v>
      </c>
      <c r="CK90" s="32">
        <f t="shared" si="131"/>
        <v>0</v>
      </c>
      <c r="CL90" s="32">
        <f t="shared" si="132"/>
        <v>0</v>
      </c>
      <c r="CM90" s="32">
        <f t="shared" si="133"/>
        <v>0</v>
      </c>
      <c r="CN90" s="32">
        <f t="shared" si="134"/>
        <v>0</v>
      </c>
      <c r="CO90" s="32">
        <f t="shared" si="135"/>
        <v>0</v>
      </c>
      <c r="CP90" s="32">
        <f t="shared" si="136"/>
        <v>0</v>
      </c>
      <c r="CQ90" s="32">
        <f t="shared" si="137"/>
        <v>0</v>
      </c>
      <c r="CR90" s="32">
        <f t="shared" si="138"/>
        <v>0</v>
      </c>
    </row>
    <row r="91" spans="1:96" x14ac:dyDescent="0.25">
      <c r="A91">
        <v>150000557</v>
      </c>
      <c r="B91" t="s">
        <v>77</v>
      </c>
      <c r="C91" t="s">
        <v>20</v>
      </c>
      <c r="D91" t="s">
        <v>62</v>
      </c>
      <c r="H91" t="s">
        <v>697</v>
      </c>
      <c r="I91" s="32">
        <v>16.549849529171922</v>
      </c>
      <c r="J91" s="32"/>
      <c r="K91" s="32">
        <v>0</v>
      </c>
      <c r="L91" s="32">
        <v>496.49548587515767</v>
      </c>
      <c r="M91" s="32">
        <v>496.49548587515767</v>
      </c>
      <c r="N91" s="32">
        <v>496.49548587515767</v>
      </c>
      <c r="O91" s="32">
        <v>496.49548587515767</v>
      </c>
      <c r="P91" s="32">
        <v>496.49548587515767</v>
      </c>
      <c r="Q91" s="32">
        <v>496.49548587515767</v>
      </c>
      <c r="R91" s="32">
        <v>496.49548587515767</v>
      </c>
      <c r="S91" s="32">
        <v>496.49548587515767</v>
      </c>
      <c r="T91" s="32">
        <v>496.49548587515767</v>
      </c>
      <c r="U91" s="32">
        <v>496.49548587515767</v>
      </c>
      <c r="V91" s="32">
        <v>496.49548587515767</v>
      </c>
      <c r="W91" s="32">
        <v>496.49548587515767</v>
      </c>
      <c r="X91" s="32">
        <f>_xlfn.XLOOKUP(TEXT(A91,"0"),'Safety stock'!$A$2:$A$219,'Safety stock'!$B$2:$B$219,0,0)</f>
        <v>11.437029696154967</v>
      </c>
      <c r="Y91" s="32">
        <f>_xlfn.XLOOKUP(TEXT(A91,"0"),'Safety stock'!$A$2:$A$219,'Safety stock'!$F$2:$F$219,0,0)</f>
        <v>0</v>
      </c>
      <c r="Z91" s="32">
        <f>_xlfn.XLOOKUP(TEXT(A91,"0"),'Safety stock'!$A$2:$A$219,'Safety stock'!$E$2:$E$219,0,0)</f>
        <v>30</v>
      </c>
      <c r="AA91" s="32">
        <f>_xlfn.XLOOKUP(TEXT(A91,"0"),'Safety stock'!$A$2:$A$219,'Safety stock'!$G$2:$G$219,0,0)</f>
        <v>26.437029696154966</v>
      </c>
      <c r="AB91" s="32">
        <f t="shared" si="70"/>
        <v>189.28112053203557</v>
      </c>
      <c r="AC91" s="32">
        <f t="shared" si="71"/>
        <v>0</v>
      </c>
      <c r="AD91" s="32">
        <f t="shared" si="72"/>
        <v>496.49548587515767</v>
      </c>
      <c r="AE91" s="32">
        <f t="shared" si="73"/>
        <v>437.52886346961441</v>
      </c>
      <c r="AF91" s="32">
        <f t="shared" si="74"/>
        <v>-189.28112053203557</v>
      </c>
      <c r="AG91" s="32">
        <f t="shared" si="75"/>
        <v>0</v>
      </c>
      <c r="AH91" s="32">
        <f t="shared" si="76"/>
        <v>0</v>
      </c>
      <c r="AI91" s="32">
        <f t="shared" si="77"/>
        <v>0</v>
      </c>
      <c r="AJ91" s="32">
        <f t="shared" si="78"/>
        <v>0</v>
      </c>
      <c r="AK91" s="32">
        <f t="shared" si="79"/>
        <v>0</v>
      </c>
      <c r="AL91" s="32">
        <f t="shared" si="80"/>
        <v>0</v>
      </c>
      <c r="AM91" s="32">
        <f t="shared" si="81"/>
        <v>0</v>
      </c>
      <c r="AN91" s="32">
        <f t="shared" si="82"/>
        <v>0</v>
      </c>
      <c r="AO91" s="32">
        <f t="shared" si="83"/>
        <v>0</v>
      </c>
      <c r="AP91" s="32">
        <f t="shared" si="84"/>
        <v>0</v>
      </c>
      <c r="AQ91" s="32">
        <f t="shared" si="85"/>
        <v>0</v>
      </c>
      <c r="AR91" s="32">
        <f t="shared" si="86"/>
        <v>0</v>
      </c>
      <c r="AS91" s="32">
        <f t="shared" si="87"/>
        <v>189.28112053203557</v>
      </c>
      <c r="AT91" s="32">
        <f t="shared" si="88"/>
        <v>189.28112053203557</v>
      </c>
      <c r="AU91" s="32">
        <f t="shared" si="89"/>
        <v>189.28112053203557</v>
      </c>
      <c r="AV91" s="32">
        <f t="shared" si="90"/>
        <v>189.28112053203557</v>
      </c>
      <c r="AW91" s="32">
        <f t="shared" si="91"/>
        <v>189.28112053203557</v>
      </c>
      <c r="AX91" s="32">
        <f t="shared" si="92"/>
        <v>189.28112053203557</v>
      </c>
      <c r="AY91" s="32">
        <f t="shared" si="93"/>
        <v>189.28112053203557</v>
      </c>
      <c r="AZ91" s="32">
        <f t="shared" si="94"/>
        <v>189.28112053203557</v>
      </c>
      <c r="BA91" s="32">
        <f t="shared" si="95"/>
        <v>189.28112053203557</v>
      </c>
      <c r="BB91" s="32">
        <f t="shared" si="96"/>
        <v>189.28112053203557</v>
      </c>
      <c r="BC91" s="32">
        <f t="shared" si="97"/>
        <v>189.28112053203557</v>
      </c>
      <c r="BD91" s="32">
        <f t="shared" si="98"/>
        <v>189.28112053203557</v>
      </c>
      <c r="BE91" s="32">
        <f t="shared" si="99"/>
        <v>189.28112053203557</v>
      </c>
      <c r="BF91" s="32">
        <f t="shared" si="100"/>
        <v>0</v>
      </c>
      <c r="BG91" s="32">
        <f t="shared" si="101"/>
        <v>0</v>
      </c>
      <c r="BH91" s="32">
        <f t="shared" si="102"/>
        <v>0</v>
      </c>
      <c r="BI91" s="32">
        <f t="shared" si="103"/>
        <v>0</v>
      </c>
      <c r="BJ91" s="32">
        <f t="shared" si="104"/>
        <v>0</v>
      </c>
      <c r="BK91" s="32">
        <f t="shared" si="105"/>
        <v>0</v>
      </c>
      <c r="BL91" s="32">
        <f t="shared" si="106"/>
        <v>0</v>
      </c>
      <c r="BM91" s="32">
        <f t="shared" si="107"/>
        <v>0</v>
      </c>
      <c r="BN91" s="32">
        <f t="shared" si="108"/>
        <v>0</v>
      </c>
      <c r="BO91" s="32">
        <f t="shared" si="109"/>
        <v>0</v>
      </c>
      <c r="BP91" s="32">
        <f t="shared" si="110"/>
        <v>0</v>
      </c>
      <c r="BQ91" s="32">
        <f t="shared" si="111"/>
        <v>0</v>
      </c>
      <c r="BR91" s="32">
        <f t="shared" si="112"/>
        <v>0</v>
      </c>
      <c r="BS91" s="32">
        <f t="shared" si="113"/>
        <v>0</v>
      </c>
      <c r="BT91" s="32">
        <f t="shared" si="114"/>
        <v>307.2143653431221</v>
      </c>
      <c r="BU91" s="32">
        <f t="shared" si="115"/>
        <v>307.2143653431221</v>
      </c>
      <c r="BV91" s="32">
        <f t="shared" si="116"/>
        <v>307.2143653431221</v>
      </c>
      <c r="BW91" s="32">
        <f t="shared" si="117"/>
        <v>307.2143653431221</v>
      </c>
      <c r="BX91" s="32">
        <f t="shared" si="118"/>
        <v>307.2143653431221</v>
      </c>
      <c r="BY91" s="32">
        <f t="shared" si="119"/>
        <v>307.2143653431221</v>
      </c>
      <c r="BZ91" s="32">
        <f t="shared" si="120"/>
        <v>307.2143653431221</v>
      </c>
      <c r="CA91" s="32">
        <f t="shared" si="121"/>
        <v>307.2143653431221</v>
      </c>
      <c r="CB91" s="32">
        <f t="shared" si="122"/>
        <v>307.2143653431221</v>
      </c>
      <c r="CC91" s="32">
        <f t="shared" si="123"/>
        <v>307.2143653431221</v>
      </c>
      <c r="CD91" s="32">
        <f t="shared" si="124"/>
        <v>307.2143653431221</v>
      </c>
      <c r="CE91" s="32">
        <f t="shared" si="125"/>
        <v>307.2143653431221</v>
      </c>
      <c r="CF91" s="32">
        <f t="shared" si="126"/>
        <v>0</v>
      </c>
      <c r="CG91" s="32">
        <f t="shared" si="127"/>
        <v>0</v>
      </c>
      <c r="CH91" s="32">
        <f t="shared" si="128"/>
        <v>0</v>
      </c>
      <c r="CI91" s="32">
        <f t="shared" si="129"/>
        <v>0</v>
      </c>
      <c r="CJ91" s="32">
        <f t="shared" si="130"/>
        <v>0</v>
      </c>
      <c r="CK91" s="32">
        <f t="shared" si="131"/>
        <v>0</v>
      </c>
      <c r="CL91" s="32">
        <f t="shared" si="132"/>
        <v>0</v>
      </c>
      <c r="CM91" s="32">
        <f t="shared" si="133"/>
        <v>0</v>
      </c>
      <c r="CN91" s="32">
        <f t="shared" si="134"/>
        <v>0</v>
      </c>
      <c r="CO91" s="32">
        <f t="shared" si="135"/>
        <v>0</v>
      </c>
      <c r="CP91" s="32">
        <f t="shared" si="136"/>
        <v>0</v>
      </c>
      <c r="CQ91" s="32">
        <f t="shared" si="137"/>
        <v>0</v>
      </c>
      <c r="CR91" s="32">
        <f t="shared" si="138"/>
        <v>0</v>
      </c>
    </row>
    <row r="92" spans="1:96" x14ac:dyDescent="0.25">
      <c r="A92">
        <v>150000558</v>
      </c>
      <c r="B92" t="s">
        <v>79</v>
      </c>
      <c r="C92" t="s">
        <v>20</v>
      </c>
      <c r="D92" t="s">
        <v>43</v>
      </c>
      <c r="H92" t="s">
        <v>697</v>
      </c>
      <c r="I92" s="32">
        <v>15.649217542655103</v>
      </c>
      <c r="J92" s="32"/>
      <c r="K92" s="32">
        <v>163924.74</v>
      </c>
      <c r="L92" s="32">
        <v>266477.19240052742</v>
      </c>
      <c r="M92" s="32">
        <v>806387.71699616266</v>
      </c>
      <c r="N92" s="32">
        <v>806314.16567371227</v>
      </c>
      <c r="O92" s="32">
        <v>806234.35466424469</v>
      </c>
      <c r="P92" s="32">
        <v>806311.03583020379</v>
      </c>
      <c r="Q92" s="32">
        <v>806135.76459372602</v>
      </c>
      <c r="R92" s="32">
        <v>806035.60960145306</v>
      </c>
      <c r="S92" s="32">
        <v>806029.349914436</v>
      </c>
      <c r="T92" s="32">
        <v>806270.34786459291</v>
      </c>
      <c r="U92" s="32">
        <v>806237.48450775328</v>
      </c>
      <c r="V92" s="32">
        <v>806173.32271582843</v>
      </c>
      <c r="W92" s="32">
        <v>806070.03788004699</v>
      </c>
      <c r="X92" s="32">
        <f>_xlfn.XLOOKUP(TEXT(A92,"0"),'Safety stock'!$A$2:$A$219,'Safety stock'!$B$2:$B$219,0,0)</f>
        <v>1505.1284328478755</v>
      </c>
      <c r="Y92" s="32">
        <f>_xlfn.XLOOKUP(TEXT(A92,"0"),'Safety stock'!$A$2:$A$219,'Safety stock'!$F$2:$F$219,0,0)</f>
        <v>50000</v>
      </c>
      <c r="Z92" s="32">
        <f>_xlfn.XLOOKUP(TEXT(A92,"0"),'Safety stock'!$A$2:$A$219,'Safety stock'!$E$2:$E$219,0,0)</f>
        <v>30</v>
      </c>
      <c r="AA92" s="32">
        <f>_xlfn.XLOOKUP(TEXT(A92,"0"),'Safety stock'!$A$2:$A$219,'Safety stock'!$G$2:$G$219,0,0)</f>
        <v>51520.128432847872</v>
      </c>
      <c r="AB92" s="32">
        <f t="shared" si="70"/>
        <v>23554.082275271958</v>
      </c>
      <c r="AC92" s="32">
        <f t="shared" si="71"/>
        <v>782460.87713275512</v>
      </c>
      <c r="AD92" s="32">
        <f t="shared" si="72"/>
        <v>469.47652627965311</v>
      </c>
      <c r="AE92" s="32">
        <f t="shared" si="73"/>
        <v>806249.69767116685</v>
      </c>
      <c r="AF92" s="32">
        <f t="shared" si="74"/>
        <v>-642090.21940802713</v>
      </c>
      <c r="AG92" s="32">
        <f t="shared" si="75"/>
        <v>-539537.7670074997</v>
      </c>
      <c r="AH92" s="32">
        <f t="shared" si="76"/>
        <v>0</v>
      </c>
      <c r="AI92" s="32">
        <f t="shared" si="77"/>
        <v>0</v>
      </c>
      <c r="AJ92" s="32">
        <f t="shared" si="78"/>
        <v>0</v>
      </c>
      <c r="AK92" s="32">
        <f t="shared" si="79"/>
        <v>0</v>
      </c>
      <c r="AL92" s="32">
        <f t="shared" si="80"/>
        <v>0</v>
      </c>
      <c r="AM92" s="32">
        <f t="shared" si="81"/>
        <v>0</v>
      </c>
      <c r="AN92" s="32">
        <f t="shared" si="82"/>
        <v>0</v>
      </c>
      <c r="AO92" s="32">
        <f t="shared" si="83"/>
        <v>0</v>
      </c>
      <c r="AP92" s="32">
        <f t="shared" si="84"/>
        <v>0</v>
      </c>
      <c r="AQ92" s="32">
        <f t="shared" si="85"/>
        <v>0</v>
      </c>
      <c r="AR92" s="32">
        <f t="shared" si="86"/>
        <v>0</v>
      </c>
      <c r="AS92" s="32">
        <f t="shared" si="87"/>
        <v>23554.082275271958</v>
      </c>
      <c r="AT92" s="32">
        <f t="shared" si="88"/>
        <v>23554.082275271958</v>
      </c>
      <c r="AU92" s="32">
        <f t="shared" si="89"/>
        <v>23554.082275271958</v>
      </c>
      <c r="AV92" s="32">
        <f t="shared" si="90"/>
        <v>23554.082275271958</v>
      </c>
      <c r="AW92" s="32">
        <f t="shared" si="91"/>
        <v>23554.082275271958</v>
      </c>
      <c r="AX92" s="32">
        <f t="shared" si="92"/>
        <v>23554.082275271958</v>
      </c>
      <c r="AY92" s="32">
        <f t="shared" si="93"/>
        <v>23554.082275271958</v>
      </c>
      <c r="AZ92" s="32">
        <f t="shared" si="94"/>
        <v>23554.082275271958</v>
      </c>
      <c r="BA92" s="32">
        <f t="shared" si="95"/>
        <v>23554.082275271958</v>
      </c>
      <c r="BB92" s="32">
        <f t="shared" si="96"/>
        <v>23554.082275271958</v>
      </c>
      <c r="BC92" s="32">
        <f t="shared" si="97"/>
        <v>23554.082275271958</v>
      </c>
      <c r="BD92" s="32">
        <f t="shared" si="98"/>
        <v>23554.082275271958</v>
      </c>
      <c r="BE92" s="32">
        <f t="shared" si="99"/>
        <v>23554.082275271958</v>
      </c>
      <c r="BF92" s="32">
        <f t="shared" si="100"/>
        <v>782460.87713275512</v>
      </c>
      <c r="BG92" s="32">
        <f t="shared" si="101"/>
        <v>782460.87713275512</v>
      </c>
      <c r="BH92" s="32">
        <f t="shared" si="102"/>
        <v>782460.87713275512</v>
      </c>
      <c r="BI92" s="32">
        <f t="shared" si="103"/>
        <v>782460.87713275512</v>
      </c>
      <c r="BJ92" s="32">
        <f t="shared" si="104"/>
        <v>782460.87713275512</v>
      </c>
      <c r="BK92" s="32">
        <f t="shared" si="105"/>
        <v>782460.87713275512</v>
      </c>
      <c r="BL92" s="32">
        <f t="shared" si="106"/>
        <v>782460.87713275512</v>
      </c>
      <c r="BM92" s="32">
        <f t="shared" si="107"/>
        <v>782460.87713275512</v>
      </c>
      <c r="BN92" s="32">
        <f t="shared" si="108"/>
        <v>782460.87713275512</v>
      </c>
      <c r="BO92" s="32">
        <f t="shared" si="109"/>
        <v>782460.87713275512</v>
      </c>
      <c r="BP92" s="32">
        <f t="shared" si="110"/>
        <v>782460.87713275512</v>
      </c>
      <c r="BQ92" s="32">
        <f t="shared" si="111"/>
        <v>782460.87713275512</v>
      </c>
      <c r="BR92" s="32">
        <f t="shared" si="112"/>
        <v>782460.87713275512</v>
      </c>
      <c r="BS92" s="32">
        <f t="shared" si="113"/>
        <v>0</v>
      </c>
      <c r="BT92" s="32">
        <f t="shared" si="114"/>
        <v>0</v>
      </c>
      <c r="BU92" s="32">
        <f t="shared" si="115"/>
        <v>372.75758813554421</v>
      </c>
      <c r="BV92" s="32">
        <f t="shared" si="116"/>
        <v>299.20626568514854</v>
      </c>
      <c r="BW92" s="32">
        <f t="shared" si="117"/>
        <v>219.39525621756911</v>
      </c>
      <c r="BX92" s="32">
        <f t="shared" si="118"/>
        <v>296.07642217667308</v>
      </c>
      <c r="BY92" s="32">
        <f t="shared" si="119"/>
        <v>120.8051856989041</v>
      </c>
      <c r="BZ92" s="32">
        <f t="shared" si="120"/>
        <v>20.650193425943144</v>
      </c>
      <c r="CA92" s="32">
        <f t="shared" si="121"/>
        <v>14.390506408875808</v>
      </c>
      <c r="CB92" s="32">
        <f t="shared" si="122"/>
        <v>255.3884565657936</v>
      </c>
      <c r="CC92" s="32">
        <f t="shared" si="123"/>
        <v>222.52509972616099</v>
      </c>
      <c r="CD92" s="32">
        <f t="shared" si="124"/>
        <v>158.36330780130811</v>
      </c>
      <c r="CE92" s="32">
        <f t="shared" si="125"/>
        <v>55.078472019871697</v>
      </c>
      <c r="CF92" s="32">
        <f t="shared" si="126"/>
        <v>0</v>
      </c>
      <c r="CG92" s="32">
        <f t="shared" si="127"/>
        <v>0</v>
      </c>
      <c r="CH92" s="32">
        <f t="shared" si="128"/>
        <v>0</v>
      </c>
      <c r="CI92" s="32">
        <f t="shared" si="129"/>
        <v>0</v>
      </c>
      <c r="CJ92" s="32">
        <f t="shared" si="130"/>
        <v>0</v>
      </c>
      <c r="CK92" s="32">
        <f t="shared" si="131"/>
        <v>0</v>
      </c>
      <c r="CL92" s="32">
        <f t="shared" si="132"/>
        <v>0</v>
      </c>
      <c r="CM92" s="32">
        <f t="shared" si="133"/>
        <v>0</v>
      </c>
      <c r="CN92" s="32">
        <f t="shared" si="134"/>
        <v>0</v>
      </c>
      <c r="CO92" s="32">
        <f t="shared" si="135"/>
        <v>0</v>
      </c>
      <c r="CP92" s="32">
        <f t="shared" si="136"/>
        <v>0</v>
      </c>
      <c r="CQ92" s="32">
        <f t="shared" si="137"/>
        <v>0</v>
      </c>
      <c r="CR92" s="32">
        <f t="shared" si="138"/>
        <v>0</v>
      </c>
    </row>
    <row r="93" spans="1:96" x14ac:dyDescent="0.25">
      <c r="A93">
        <v>150001454</v>
      </c>
      <c r="B93" t="s">
        <v>81</v>
      </c>
      <c r="C93" t="s">
        <v>20</v>
      </c>
      <c r="D93" t="s">
        <v>82</v>
      </c>
      <c r="H93" t="s">
        <v>697</v>
      </c>
      <c r="I93" s="32">
        <v>0</v>
      </c>
      <c r="J93" s="32"/>
      <c r="K93" s="32">
        <v>0</v>
      </c>
      <c r="L93" s="32">
        <v>0</v>
      </c>
      <c r="M93" s="32">
        <v>0</v>
      </c>
      <c r="N93" s="32">
        <v>0</v>
      </c>
      <c r="O93" s="32">
        <v>0</v>
      </c>
      <c r="P93" s="32">
        <v>0</v>
      </c>
      <c r="Q93" s="32">
        <v>0</v>
      </c>
      <c r="R93" s="32">
        <v>0</v>
      </c>
      <c r="S93" s="32">
        <v>0</v>
      </c>
      <c r="T93" s="32">
        <v>0</v>
      </c>
      <c r="U93" s="32">
        <v>0</v>
      </c>
      <c r="V93" s="32">
        <v>0</v>
      </c>
      <c r="W93" s="32">
        <v>0</v>
      </c>
      <c r="X93" s="32">
        <f>_xlfn.XLOOKUP(TEXT(A93,"0"),'Safety stock'!$A$2:$A$219,'Safety stock'!$B$2:$B$219,0,0)</f>
        <v>0</v>
      </c>
      <c r="Y93" s="32">
        <f>_xlfn.XLOOKUP(TEXT(A93,"0"),'Safety stock'!$A$2:$A$219,'Safety stock'!$F$2:$F$219,0,0)</f>
        <v>0</v>
      </c>
      <c r="Z93" s="32">
        <f>_xlfn.XLOOKUP(TEXT(A93,"0"),'Safety stock'!$A$2:$A$219,'Safety stock'!$E$2:$E$219,0,0)</f>
        <v>1500</v>
      </c>
      <c r="AA93" s="32">
        <f>_xlfn.XLOOKUP(TEXT(A93,"0"),'Safety stock'!$A$2:$A$219,'Safety stock'!$G$2:$G$219,0,0)</f>
        <v>750</v>
      </c>
      <c r="AB93" s="32">
        <f t="shared" si="70"/>
        <v>0</v>
      </c>
      <c r="AC93" s="32">
        <f t="shared" si="71"/>
        <v>0</v>
      </c>
      <c r="AD93" s="32">
        <f t="shared" si="72"/>
        <v>0</v>
      </c>
      <c r="AE93" s="32">
        <f t="shared" si="73"/>
        <v>0</v>
      </c>
      <c r="AF93" s="32">
        <f t="shared" si="74"/>
        <v>0</v>
      </c>
      <c r="AG93" s="32">
        <f t="shared" si="75"/>
        <v>0</v>
      </c>
      <c r="AH93" s="32">
        <f t="shared" si="76"/>
        <v>0</v>
      </c>
      <c r="AI93" s="32">
        <f t="shared" si="77"/>
        <v>0</v>
      </c>
      <c r="AJ93" s="32">
        <f t="shared" si="78"/>
        <v>0</v>
      </c>
      <c r="AK93" s="32">
        <f t="shared" si="79"/>
        <v>0</v>
      </c>
      <c r="AL93" s="32">
        <f t="shared" si="80"/>
        <v>0</v>
      </c>
      <c r="AM93" s="32">
        <f t="shared" si="81"/>
        <v>0</v>
      </c>
      <c r="AN93" s="32">
        <f t="shared" si="82"/>
        <v>0</v>
      </c>
      <c r="AO93" s="32">
        <f t="shared" si="83"/>
        <v>0</v>
      </c>
      <c r="AP93" s="32">
        <f t="shared" si="84"/>
        <v>0</v>
      </c>
      <c r="AQ93" s="32">
        <f t="shared" si="85"/>
        <v>0</v>
      </c>
      <c r="AR93" s="32">
        <f t="shared" si="86"/>
        <v>0</v>
      </c>
      <c r="AS93" s="32">
        <f t="shared" si="87"/>
        <v>0</v>
      </c>
      <c r="AT93" s="32">
        <f t="shared" si="88"/>
        <v>0</v>
      </c>
      <c r="AU93" s="32">
        <f t="shared" si="89"/>
        <v>0</v>
      </c>
      <c r="AV93" s="32">
        <f t="shared" si="90"/>
        <v>0</v>
      </c>
      <c r="AW93" s="32">
        <f t="shared" si="91"/>
        <v>0</v>
      </c>
      <c r="AX93" s="32">
        <f t="shared" si="92"/>
        <v>0</v>
      </c>
      <c r="AY93" s="32">
        <f t="shared" si="93"/>
        <v>0</v>
      </c>
      <c r="AZ93" s="32">
        <f t="shared" si="94"/>
        <v>0</v>
      </c>
      <c r="BA93" s="32">
        <f t="shared" si="95"/>
        <v>0</v>
      </c>
      <c r="BB93" s="32">
        <f t="shared" si="96"/>
        <v>0</v>
      </c>
      <c r="BC93" s="32">
        <f t="shared" si="97"/>
        <v>0</v>
      </c>
      <c r="BD93" s="32">
        <f t="shared" si="98"/>
        <v>0</v>
      </c>
      <c r="BE93" s="32">
        <f t="shared" si="99"/>
        <v>0</v>
      </c>
      <c r="BF93" s="32">
        <f t="shared" si="100"/>
        <v>0</v>
      </c>
      <c r="BG93" s="32">
        <f t="shared" si="101"/>
        <v>0</v>
      </c>
      <c r="BH93" s="32">
        <f t="shared" si="102"/>
        <v>0</v>
      </c>
      <c r="BI93" s="32">
        <f t="shared" si="103"/>
        <v>0</v>
      </c>
      <c r="BJ93" s="32">
        <f t="shared" si="104"/>
        <v>0</v>
      </c>
      <c r="BK93" s="32">
        <f t="shared" si="105"/>
        <v>0</v>
      </c>
      <c r="BL93" s="32">
        <f t="shared" si="106"/>
        <v>0</v>
      </c>
      <c r="BM93" s="32">
        <f t="shared" si="107"/>
        <v>0</v>
      </c>
      <c r="BN93" s="32">
        <f t="shared" si="108"/>
        <v>0</v>
      </c>
      <c r="BO93" s="32">
        <f t="shared" si="109"/>
        <v>0</v>
      </c>
      <c r="BP93" s="32">
        <f t="shared" si="110"/>
        <v>0</v>
      </c>
      <c r="BQ93" s="32">
        <f t="shared" si="111"/>
        <v>0</v>
      </c>
      <c r="BR93" s="32">
        <f t="shared" si="112"/>
        <v>0</v>
      </c>
      <c r="BS93" s="32">
        <f t="shared" si="113"/>
        <v>0</v>
      </c>
      <c r="BT93" s="32">
        <f t="shared" si="114"/>
        <v>0</v>
      </c>
      <c r="BU93" s="32">
        <f t="shared" si="115"/>
        <v>0</v>
      </c>
      <c r="BV93" s="32">
        <f t="shared" si="116"/>
        <v>0</v>
      </c>
      <c r="BW93" s="32">
        <f t="shared" si="117"/>
        <v>0</v>
      </c>
      <c r="BX93" s="32">
        <f t="shared" si="118"/>
        <v>0</v>
      </c>
      <c r="BY93" s="32">
        <f t="shared" si="119"/>
        <v>0</v>
      </c>
      <c r="BZ93" s="32">
        <f t="shared" si="120"/>
        <v>0</v>
      </c>
      <c r="CA93" s="32">
        <f t="shared" si="121"/>
        <v>0</v>
      </c>
      <c r="CB93" s="32">
        <f t="shared" si="122"/>
        <v>0</v>
      </c>
      <c r="CC93" s="32">
        <f t="shared" si="123"/>
        <v>0</v>
      </c>
      <c r="CD93" s="32">
        <f t="shared" si="124"/>
        <v>0</v>
      </c>
      <c r="CE93" s="32">
        <f t="shared" si="125"/>
        <v>0</v>
      </c>
      <c r="CF93" s="32">
        <f t="shared" si="126"/>
        <v>0</v>
      </c>
      <c r="CG93" s="32">
        <f t="shared" si="127"/>
        <v>0</v>
      </c>
      <c r="CH93" s="32">
        <f t="shared" si="128"/>
        <v>0</v>
      </c>
      <c r="CI93" s="32">
        <f t="shared" si="129"/>
        <v>0</v>
      </c>
      <c r="CJ93" s="32">
        <f t="shared" si="130"/>
        <v>0</v>
      </c>
      <c r="CK93" s="32">
        <f t="shared" si="131"/>
        <v>0</v>
      </c>
      <c r="CL93" s="32">
        <f t="shared" si="132"/>
        <v>0</v>
      </c>
      <c r="CM93" s="32">
        <f t="shared" si="133"/>
        <v>0</v>
      </c>
      <c r="CN93" s="32">
        <f t="shared" si="134"/>
        <v>0</v>
      </c>
      <c r="CO93" s="32">
        <f t="shared" si="135"/>
        <v>0</v>
      </c>
      <c r="CP93" s="32">
        <f t="shared" si="136"/>
        <v>0</v>
      </c>
      <c r="CQ93" s="32">
        <f t="shared" si="137"/>
        <v>0</v>
      </c>
      <c r="CR93" s="32">
        <f t="shared" si="138"/>
        <v>0</v>
      </c>
    </row>
    <row r="94" spans="1:96" x14ac:dyDescent="0.25">
      <c r="A94">
        <v>300020980</v>
      </c>
      <c r="B94" t="s">
        <v>112</v>
      </c>
      <c r="C94" t="s">
        <v>102</v>
      </c>
      <c r="H94" t="s">
        <v>697</v>
      </c>
      <c r="I94" s="32">
        <v>11.993174603174603</v>
      </c>
      <c r="J94" s="32"/>
      <c r="K94" s="32">
        <v>6044.56</v>
      </c>
      <c r="L94" s="32">
        <v>4893.2152380952384</v>
      </c>
      <c r="M94" s="32">
        <v>4689.3312698412701</v>
      </c>
      <c r="N94" s="32">
        <v>4689.3312698412701</v>
      </c>
      <c r="O94" s="32">
        <v>4689.3312698412701</v>
      </c>
      <c r="P94" s="32">
        <v>4689.3312698412701</v>
      </c>
      <c r="Q94" s="32">
        <v>4689.3312698412701</v>
      </c>
      <c r="R94" s="32">
        <v>4689.3312698412701</v>
      </c>
      <c r="S94" s="32">
        <v>4689.3312698412701</v>
      </c>
      <c r="T94" s="32">
        <v>4689.3312698412701</v>
      </c>
      <c r="U94" s="32">
        <v>4689.3312698412701</v>
      </c>
      <c r="V94" s="32">
        <v>4689.3312698412701</v>
      </c>
      <c r="W94" s="32">
        <v>4689.3312698412701</v>
      </c>
      <c r="X94" s="32">
        <f>_xlfn.XLOOKUP(TEXT(A94,"0"),'Safety stock'!$A$2:$A$219,'Safety stock'!$B$2:$B$219,0,0)</f>
        <v>390.78142444162347</v>
      </c>
      <c r="Y94" s="32">
        <f>_xlfn.XLOOKUP(TEXT(A94,"0"),'Safety stock'!$A$2:$A$219,'Safety stock'!$F$2:$F$219,0,0)</f>
        <v>0</v>
      </c>
      <c r="Z94" s="32">
        <f>_xlfn.XLOOKUP(TEXT(A94,"0"),'Safety stock'!$A$2:$A$219,'Safety stock'!$E$2:$E$219,0,0)</f>
        <v>132.33333333333334</v>
      </c>
      <c r="AA94" s="32">
        <f>_xlfn.XLOOKUP(TEXT(A94,"0"),'Safety stock'!$A$2:$A$219,'Safety stock'!$G$2:$G$219,0,0)</f>
        <v>456.94809110829016</v>
      </c>
      <c r="AB94" s="32">
        <f t="shared" si="70"/>
        <v>4686.7098550056735</v>
      </c>
      <c r="AC94" s="32">
        <f t="shared" si="71"/>
        <v>0</v>
      </c>
      <c r="AD94" s="32">
        <f t="shared" si="72"/>
        <v>1587.0967724867726</v>
      </c>
      <c r="AE94" s="32">
        <f t="shared" si="73"/>
        <v>5480.2582412490601</v>
      </c>
      <c r="AF94" s="32">
        <f t="shared" si="74"/>
        <v>0</v>
      </c>
      <c r="AG94" s="32">
        <f t="shared" si="75"/>
        <v>0</v>
      </c>
      <c r="AH94" s="32">
        <f t="shared" si="76"/>
        <v>0</v>
      </c>
      <c r="AI94" s="32">
        <f t="shared" si="77"/>
        <v>0</v>
      </c>
      <c r="AJ94" s="32">
        <f t="shared" si="78"/>
        <v>0</v>
      </c>
      <c r="AK94" s="32">
        <f t="shared" si="79"/>
        <v>0</v>
      </c>
      <c r="AL94" s="32">
        <f t="shared" si="80"/>
        <v>0</v>
      </c>
      <c r="AM94" s="32">
        <f t="shared" si="81"/>
        <v>0</v>
      </c>
      <c r="AN94" s="32">
        <f t="shared" si="82"/>
        <v>0</v>
      </c>
      <c r="AO94" s="32">
        <f t="shared" si="83"/>
        <v>0</v>
      </c>
      <c r="AP94" s="32">
        <f t="shared" si="84"/>
        <v>0</v>
      </c>
      <c r="AQ94" s="32">
        <f t="shared" si="85"/>
        <v>0</v>
      </c>
      <c r="AR94" s="32">
        <f t="shared" si="86"/>
        <v>0</v>
      </c>
      <c r="AS94" s="32">
        <f t="shared" si="87"/>
        <v>4686.7098550056735</v>
      </c>
      <c r="AT94" s="32">
        <f t="shared" si="88"/>
        <v>4686.7098550056735</v>
      </c>
      <c r="AU94" s="32">
        <f t="shared" si="89"/>
        <v>4686.7098550056735</v>
      </c>
      <c r="AV94" s="32">
        <f t="shared" si="90"/>
        <v>4686.7098550056735</v>
      </c>
      <c r="AW94" s="32">
        <f t="shared" si="91"/>
        <v>4686.7098550056735</v>
      </c>
      <c r="AX94" s="32">
        <f t="shared" si="92"/>
        <v>4686.7098550056735</v>
      </c>
      <c r="AY94" s="32">
        <f t="shared" si="93"/>
        <v>4686.7098550056735</v>
      </c>
      <c r="AZ94" s="32">
        <f t="shared" si="94"/>
        <v>4686.7098550056735</v>
      </c>
      <c r="BA94" s="32">
        <f t="shared" si="95"/>
        <v>4686.7098550056735</v>
      </c>
      <c r="BB94" s="32">
        <f t="shared" si="96"/>
        <v>4686.7098550056735</v>
      </c>
      <c r="BC94" s="32">
        <f t="shared" si="97"/>
        <v>4686.7098550056735</v>
      </c>
      <c r="BD94" s="32">
        <f t="shared" si="98"/>
        <v>4686.7098550056735</v>
      </c>
      <c r="BE94" s="32">
        <f t="shared" si="99"/>
        <v>4686.7098550056735</v>
      </c>
      <c r="BF94" s="32">
        <f t="shared" si="100"/>
        <v>0</v>
      </c>
      <c r="BG94" s="32">
        <f t="shared" si="101"/>
        <v>0</v>
      </c>
      <c r="BH94" s="32">
        <f t="shared" si="102"/>
        <v>0</v>
      </c>
      <c r="BI94" s="32">
        <f t="shared" si="103"/>
        <v>0</v>
      </c>
      <c r="BJ94" s="32">
        <f t="shared" si="104"/>
        <v>0</v>
      </c>
      <c r="BK94" s="32">
        <f t="shared" si="105"/>
        <v>0</v>
      </c>
      <c r="BL94" s="32">
        <f t="shared" si="106"/>
        <v>0</v>
      </c>
      <c r="BM94" s="32">
        <f t="shared" si="107"/>
        <v>0</v>
      </c>
      <c r="BN94" s="32">
        <f t="shared" si="108"/>
        <v>0</v>
      </c>
      <c r="BO94" s="32">
        <f t="shared" si="109"/>
        <v>0</v>
      </c>
      <c r="BP94" s="32">
        <f t="shared" si="110"/>
        <v>0</v>
      </c>
      <c r="BQ94" s="32">
        <f t="shared" si="111"/>
        <v>0</v>
      </c>
      <c r="BR94" s="32">
        <f t="shared" si="112"/>
        <v>0</v>
      </c>
      <c r="BS94" s="32">
        <f t="shared" si="113"/>
        <v>1357.8501449943269</v>
      </c>
      <c r="BT94" s="32">
        <f t="shared" si="114"/>
        <v>206.50538308956493</v>
      </c>
      <c r="BU94" s="32">
        <f t="shared" si="115"/>
        <v>2.6214148355966245</v>
      </c>
      <c r="BV94" s="32">
        <f t="shared" si="116"/>
        <v>2.6214148355966245</v>
      </c>
      <c r="BW94" s="32">
        <f t="shared" si="117"/>
        <v>2.6214148355966245</v>
      </c>
      <c r="BX94" s="32">
        <f t="shared" si="118"/>
        <v>2.6214148355966245</v>
      </c>
      <c r="BY94" s="32">
        <f t="shared" si="119"/>
        <v>2.6214148355966245</v>
      </c>
      <c r="BZ94" s="32">
        <f t="shared" si="120"/>
        <v>2.6214148355966245</v>
      </c>
      <c r="CA94" s="32">
        <f t="shared" si="121"/>
        <v>2.6214148355966245</v>
      </c>
      <c r="CB94" s="32">
        <f t="shared" si="122"/>
        <v>2.6214148355966245</v>
      </c>
      <c r="CC94" s="32">
        <f t="shared" si="123"/>
        <v>2.6214148355966245</v>
      </c>
      <c r="CD94" s="32">
        <f t="shared" si="124"/>
        <v>2.6214148355966245</v>
      </c>
      <c r="CE94" s="32">
        <f t="shared" si="125"/>
        <v>2.6214148355966245</v>
      </c>
      <c r="CF94" s="32">
        <f t="shared" si="126"/>
        <v>0</v>
      </c>
      <c r="CG94" s="32">
        <f t="shared" si="127"/>
        <v>0</v>
      </c>
      <c r="CH94" s="32">
        <f t="shared" si="128"/>
        <v>0</v>
      </c>
      <c r="CI94" s="32">
        <f t="shared" si="129"/>
        <v>0</v>
      </c>
      <c r="CJ94" s="32">
        <f t="shared" si="130"/>
        <v>0</v>
      </c>
      <c r="CK94" s="32">
        <f t="shared" si="131"/>
        <v>0</v>
      </c>
      <c r="CL94" s="32">
        <f t="shared" si="132"/>
        <v>0</v>
      </c>
      <c r="CM94" s="32">
        <f t="shared" si="133"/>
        <v>0</v>
      </c>
      <c r="CN94" s="32">
        <f t="shared" si="134"/>
        <v>0</v>
      </c>
      <c r="CO94" s="32">
        <f t="shared" si="135"/>
        <v>0</v>
      </c>
      <c r="CP94" s="32">
        <f t="shared" si="136"/>
        <v>0</v>
      </c>
      <c r="CQ94" s="32">
        <f t="shared" si="137"/>
        <v>0</v>
      </c>
      <c r="CR94" s="32">
        <f t="shared" si="138"/>
        <v>0</v>
      </c>
    </row>
    <row r="95" spans="1:96" x14ac:dyDescent="0.25">
      <c r="A95">
        <v>300020982</v>
      </c>
      <c r="B95" t="s">
        <v>114</v>
      </c>
      <c r="C95" t="s">
        <v>102</v>
      </c>
      <c r="H95" t="s">
        <v>697</v>
      </c>
      <c r="I95" s="32">
        <v>0</v>
      </c>
      <c r="J95" s="32"/>
      <c r="K95" s="32">
        <v>0</v>
      </c>
      <c r="L95" s="32">
        <v>0</v>
      </c>
      <c r="M95" s="32">
        <v>0</v>
      </c>
      <c r="N95" s="32">
        <v>0</v>
      </c>
      <c r="O95" s="32">
        <v>0</v>
      </c>
      <c r="P95" s="32">
        <v>0</v>
      </c>
      <c r="Q95" s="32">
        <v>0</v>
      </c>
      <c r="R95" s="32">
        <v>0</v>
      </c>
      <c r="S95" s="32">
        <v>0</v>
      </c>
      <c r="T95" s="32">
        <v>0</v>
      </c>
      <c r="U95" s="32">
        <v>0</v>
      </c>
      <c r="V95" s="32">
        <v>0</v>
      </c>
      <c r="W95" s="32">
        <v>0</v>
      </c>
      <c r="X95" s="32">
        <f>_xlfn.XLOOKUP(TEXT(A95,"0"),'Safety stock'!$A$2:$A$219,'Safety stock'!$B$2:$B$219,0,0)</f>
        <v>0</v>
      </c>
      <c r="Y95" s="32">
        <f>_xlfn.XLOOKUP(TEXT(A95,"0"),'Safety stock'!$A$2:$A$219,'Safety stock'!$F$2:$F$219,0,0)</f>
        <v>0</v>
      </c>
      <c r="Z95" s="32">
        <f>_xlfn.XLOOKUP(TEXT(A95,"0"),'Safety stock'!$A$2:$A$219,'Safety stock'!$E$2:$E$219,0,0)</f>
        <v>0</v>
      </c>
      <c r="AA95" s="32">
        <f>_xlfn.XLOOKUP(TEXT(A95,"0"),'Safety stock'!$A$2:$A$219,'Safety stock'!$G$2:$G$219,0,0)</f>
        <v>0</v>
      </c>
      <c r="AB95" s="32">
        <f t="shared" si="70"/>
        <v>0</v>
      </c>
      <c r="AC95" s="32">
        <f t="shared" si="71"/>
        <v>0</v>
      </c>
      <c r="AD95" s="32">
        <f t="shared" si="72"/>
        <v>0</v>
      </c>
      <c r="AE95" s="32">
        <f t="shared" si="73"/>
        <v>0</v>
      </c>
      <c r="AF95" s="32">
        <f t="shared" si="74"/>
        <v>0</v>
      </c>
      <c r="AG95" s="32">
        <f t="shared" si="75"/>
        <v>0</v>
      </c>
      <c r="AH95" s="32">
        <f t="shared" si="76"/>
        <v>0</v>
      </c>
      <c r="AI95" s="32">
        <f t="shared" si="77"/>
        <v>0</v>
      </c>
      <c r="AJ95" s="32">
        <f t="shared" si="78"/>
        <v>0</v>
      </c>
      <c r="AK95" s="32">
        <f t="shared" si="79"/>
        <v>0</v>
      </c>
      <c r="AL95" s="32">
        <f t="shared" si="80"/>
        <v>0</v>
      </c>
      <c r="AM95" s="32">
        <f t="shared" si="81"/>
        <v>0</v>
      </c>
      <c r="AN95" s="32">
        <f t="shared" si="82"/>
        <v>0</v>
      </c>
      <c r="AO95" s="32">
        <f t="shared" si="83"/>
        <v>0</v>
      </c>
      <c r="AP95" s="32">
        <f t="shared" si="84"/>
        <v>0</v>
      </c>
      <c r="AQ95" s="32">
        <f t="shared" si="85"/>
        <v>0</v>
      </c>
      <c r="AR95" s="32">
        <f t="shared" si="86"/>
        <v>0</v>
      </c>
      <c r="AS95" s="32">
        <f t="shared" si="87"/>
        <v>0</v>
      </c>
      <c r="AT95" s="32">
        <f t="shared" si="88"/>
        <v>0</v>
      </c>
      <c r="AU95" s="32">
        <f t="shared" si="89"/>
        <v>0</v>
      </c>
      <c r="AV95" s="32">
        <f t="shared" si="90"/>
        <v>0</v>
      </c>
      <c r="AW95" s="32">
        <f t="shared" si="91"/>
        <v>0</v>
      </c>
      <c r="AX95" s="32">
        <f t="shared" si="92"/>
        <v>0</v>
      </c>
      <c r="AY95" s="32">
        <f t="shared" si="93"/>
        <v>0</v>
      </c>
      <c r="AZ95" s="32">
        <f t="shared" si="94"/>
        <v>0</v>
      </c>
      <c r="BA95" s="32">
        <f t="shared" si="95"/>
        <v>0</v>
      </c>
      <c r="BB95" s="32">
        <f t="shared" si="96"/>
        <v>0</v>
      </c>
      <c r="BC95" s="32">
        <f t="shared" si="97"/>
        <v>0</v>
      </c>
      <c r="BD95" s="32">
        <f t="shared" si="98"/>
        <v>0</v>
      </c>
      <c r="BE95" s="32">
        <f t="shared" si="99"/>
        <v>0</v>
      </c>
      <c r="BF95" s="32">
        <f t="shared" si="100"/>
        <v>0</v>
      </c>
      <c r="BG95" s="32">
        <f t="shared" si="101"/>
        <v>0</v>
      </c>
      <c r="BH95" s="32">
        <f t="shared" si="102"/>
        <v>0</v>
      </c>
      <c r="BI95" s="32">
        <f t="shared" si="103"/>
        <v>0</v>
      </c>
      <c r="BJ95" s="32">
        <f t="shared" si="104"/>
        <v>0</v>
      </c>
      <c r="BK95" s="32">
        <f t="shared" si="105"/>
        <v>0</v>
      </c>
      <c r="BL95" s="32">
        <f t="shared" si="106"/>
        <v>0</v>
      </c>
      <c r="BM95" s="32">
        <f t="shared" si="107"/>
        <v>0</v>
      </c>
      <c r="BN95" s="32">
        <f t="shared" si="108"/>
        <v>0</v>
      </c>
      <c r="BO95" s="32">
        <f t="shared" si="109"/>
        <v>0</v>
      </c>
      <c r="BP95" s="32">
        <f t="shared" si="110"/>
        <v>0</v>
      </c>
      <c r="BQ95" s="32">
        <f t="shared" si="111"/>
        <v>0</v>
      </c>
      <c r="BR95" s="32">
        <f t="shared" si="112"/>
        <v>0</v>
      </c>
      <c r="BS95" s="32">
        <f t="shared" si="113"/>
        <v>0</v>
      </c>
      <c r="BT95" s="32">
        <f t="shared" si="114"/>
        <v>0</v>
      </c>
      <c r="BU95" s="32">
        <f t="shared" si="115"/>
        <v>0</v>
      </c>
      <c r="BV95" s="32">
        <f t="shared" si="116"/>
        <v>0</v>
      </c>
      <c r="BW95" s="32">
        <f t="shared" si="117"/>
        <v>0</v>
      </c>
      <c r="BX95" s="32">
        <f t="shared" si="118"/>
        <v>0</v>
      </c>
      <c r="BY95" s="32">
        <f t="shared" si="119"/>
        <v>0</v>
      </c>
      <c r="BZ95" s="32">
        <f t="shared" si="120"/>
        <v>0</v>
      </c>
      <c r="CA95" s="32">
        <f t="shared" si="121"/>
        <v>0</v>
      </c>
      <c r="CB95" s="32">
        <f t="shared" si="122"/>
        <v>0</v>
      </c>
      <c r="CC95" s="32">
        <f t="shared" si="123"/>
        <v>0</v>
      </c>
      <c r="CD95" s="32">
        <f t="shared" si="124"/>
        <v>0</v>
      </c>
      <c r="CE95" s="32">
        <f t="shared" si="125"/>
        <v>0</v>
      </c>
      <c r="CF95" s="32">
        <f t="shared" si="126"/>
        <v>0</v>
      </c>
      <c r="CG95" s="32">
        <f t="shared" si="127"/>
        <v>0</v>
      </c>
      <c r="CH95" s="32">
        <f t="shared" si="128"/>
        <v>0</v>
      </c>
      <c r="CI95" s="32">
        <f t="shared" si="129"/>
        <v>0</v>
      </c>
      <c r="CJ95" s="32">
        <f t="shared" si="130"/>
        <v>0</v>
      </c>
      <c r="CK95" s="32">
        <f t="shared" si="131"/>
        <v>0</v>
      </c>
      <c r="CL95" s="32">
        <f t="shared" si="132"/>
        <v>0</v>
      </c>
      <c r="CM95" s="32">
        <f t="shared" si="133"/>
        <v>0</v>
      </c>
      <c r="CN95" s="32">
        <f t="shared" si="134"/>
        <v>0</v>
      </c>
      <c r="CO95" s="32">
        <f t="shared" si="135"/>
        <v>0</v>
      </c>
      <c r="CP95" s="32">
        <f t="shared" si="136"/>
        <v>0</v>
      </c>
      <c r="CQ95" s="32">
        <f t="shared" si="137"/>
        <v>0</v>
      </c>
      <c r="CR95" s="32">
        <f t="shared" si="138"/>
        <v>0</v>
      </c>
    </row>
    <row r="96" spans="1:96" x14ac:dyDescent="0.25">
      <c r="A96">
        <v>300020987</v>
      </c>
      <c r="B96" t="s">
        <v>122</v>
      </c>
      <c r="C96" t="s">
        <v>102</v>
      </c>
      <c r="H96" t="s">
        <v>697</v>
      </c>
      <c r="I96" s="32">
        <v>0.2909995303694427</v>
      </c>
      <c r="J96" s="32"/>
      <c r="K96" s="32">
        <v>3717.81</v>
      </c>
      <c r="L96" s="32">
        <v>2851.7953976205386</v>
      </c>
      <c r="M96" s="32">
        <v>3915.6896806512209</v>
      </c>
      <c r="N96" s="32">
        <v>3915.6896806512209</v>
      </c>
      <c r="O96" s="32">
        <v>3915.6896806512209</v>
      </c>
      <c r="P96" s="32">
        <v>3915.6896806512209</v>
      </c>
      <c r="Q96" s="32">
        <v>3915.6896806512209</v>
      </c>
      <c r="R96" s="32">
        <v>3915.6896806512209</v>
      </c>
      <c r="S96" s="32">
        <v>3915.6896806512209</v>
      </c>
      <c r="T96" s="32">
        <v>3915.6896806512209</v>
      </c>
      <c r="U96" s="32">
        <v>3915.6896806512209</v>
      </c>
      <c r="V96" s="32">
        <v>3915.6896806512209</v>
      </c>
      <c r="W96" s="32">
        <v>3915.6896806512209</v>
      </c>
      <c r="X96" s="32">
        <f>_xlfn.XLOOKUP(TEXT(A96,"0"),'Safety stock'!$A$2:$A$219,'Safety stock'!$B$2:$B$219,0,0)</f>
        <v>13455.180781572137</v>
      </c>
      <c r="Y96" s="32">
        <f>_xlfn.XLOOKUP(TEXT(A96,"0"),'Safety stock'!$A$2:$A$219,'Safety stock'!$F$2:$F$219,0,0)</f>
        <v>0</v>
      </c>
      <c r="Z96" s="32">
        <f>_xlfn.XLOOKUP(TEXT(A96,"0"),'Safety stock'!$A$2:$A$219,'Safety stock'!$E$2:$E$219,0,0)</f>
        <v>2100</v>
      </c>
      <c r="AA96" s="32">
        <f>_xlfn.XLOOKUP(TEXT(A96,"0"),'Safety stock'!$A$2:$A$219,'Safety stock'!$G$2:$G$219,0,0)</f>
        <v>14505.180781572137</v>
      </c>
      <c r="AB96" s="32">
        <f t="shared" si="70"/>
        <v>3915.4512884734427</v>
      </c>
      <c r="AC96" s="32">
        <f t="shared" si="71"/>
        <v>0</v>
      </c>
      <c r="AD96" s="32">
        <f t="shared" si="72"/>
        <v>611.09901377582969</v>
      </c>
      <c r="AE96" s="32">
        <f t="shared" si="73"/>
        <v>4221.0007953613576</v>
      </c>
      <c r="AF96" s="32">
        <f t="shared" si="74"/>
        <v>-197.64128847344273</v>
      </c>
      <c r="AG96" s="32">
        <f t="shared" si="75"/>
        <v>-1063.6558908529041</v>
      </c>
      <c r="AH96" s="32">
        <f t="shared" si="76"/>
        <v>0</v>
      </c>
      <c r="AI96" s="32">
        <f t="shared" si="77"/>
        <v>0</v>
      </c>
      <c r="AJ96" s="32">
        <f t="shared" si="78"/>
        <v>0</v>
      </c>
      <c r="AK96" s="32">
        <f t="shared" si="79"/>
        <v>0</v>
      </c>
      <c r="AL96" s="32">
        <f t="shared" si="80"/>
        <v>0</v>
      </c>
      <c r="AM96" s="32">
        <f t="shared" si="81"/>
        <v>0</v>
      </c>
      <c r="AN96" s="32">
        <f t="shared" si="82"/>
        <v>0</v>
      </c>
      <c r="AO96" s="32">
        <f t="shared" si="83"/>
        <v>0</v>
      </c>
      <c r="AP96" s="32">
        <f t="shared" si="84"/>
        <v>0</v>
      </c>
      <c r="AQ96" s="32">
        <f t="shared" si="85"/>
        <v>0</v>
      </c>
      <c r="AR96" s="32">
        <f t="shared" si="86"/>
        <v>0</v>
      </c>
      <c r="AS96" s="32">
        <f t="shared" si="87"/>
        <v>3915.4512884734427</v>
      </c>
      <c r="AT96" s="32">
        <f t="shared" si="88"/>
        <v>3915.4512884734427</v>
      </c>
      <c r="AU96" s="32">
        <f t="shared" si="89"/>
        <v>3915.4512884734427</v>
      </c>
      <c r="AV96" s="32">
        <f t="shared" si="90"/>
        <v>3915.4512884734427</v>
      </c>
      <c r="AW96" s="32">
        <f t="shared" si="91"/>
        <v>3915.4512884734427</v>
      </c>
      <c r="AX96" s="32">
        <f t="shared" si="92"/>
        <v>3915.4512884734427</v>
      </c>
      <c r="AY96" s="32">
        <f t="shared" si="93"/>
        <v>3915.4512884734427</v>
      </c>
      <c r="AZ96" s="32">
        <f t="shared" si="94"/>
        <v>3915.4512884734427</v>
      </c>
      <c r="BA96" s="32">
        <f t="shared" si="95"/>
        <v>3915.4512884734427</v>
      </c>
      <c r="BB96" s="32">
        <f t="shared" si="96"/>
        <v>3915.4512884734427</v>
      </c>
      <c r="BC96" s="32">
        <f t="shared" si="97"/>
        <v>3915.4512884734427</v>
      </c>
      <c r="BD96" s="32">
        <f t="shared" si="98"/>
        <v>3915.4512884734427</v>
      </c>
      <c r="BE96" s="32">
        <f t="shared" si="99"/>
        <v>3915.4512884734427</v>
      </c>
      <c r="BF96" s="32">
        <f t="shared" si="100"/>
        <v>0</v>
      </c>
      <c r="BG96" s="32">
        <f t="shared" si="101"/>
        <v>0</v>
      </c>
      <c r="BH96" s="32">
        <f t="shared" si="102"/>
        <v>0</v>
      </c>
      <c r="BI96" s="32">
        <f t="shared" si="103"/>
        <v>0</v>
      </c>
      <c r="BJ96" s="32">
        <f t="shared" si="104"/>
        <v>0</v>
      </c>
      <c r="BK96" s="32">
        <f t="shared" si="105"/>
        <v>0</v>
      </c>
      <c r="BL96" s="32">
        <f t="shared" si="106"/>
        <v>0</v>
      </c>
      <c r="BM96" s="32">
        <f t="shared" si="107"/>
        <v>0</v>
      </c>
      <c r="BN96" s="32">
        <f t="shared" si="108"/>
        <v>0</v>
      </c>
      <c r="BO96" s="32">
        <f t="shared" si="109"/>
        <v>0</v>
      </c>
      <c r="BP96" s="32">
        <f t="shared" si="110"/>
        <v>0</v>
      </c>
      <c r="BQ96" s="32">
        <f t="shared" si="111"/>
        <v>0</v>
      </c>
      <c r="BR96" s="32">
        <f t="shared" si="112"/>
        <v>0</v>
      </c>
      <c r="BS96" s="32">
        <f t="shared" si="113"/>
        <v>0</v>
      </c>
      <c r="BT96" s="32">
        <f t="shared" si="114"/>
        <v>0</v>
      </c>
      <c r="BU96" s="32">
        <f t="shared" si="115"/>
        <v>0.23839217777822341</v>
      </c>
      <c r="BV96" s="32">
        <f t="shared" si="116"/>
        <v>0.23839217777822341</v>
      </c>
      <c r="BW96" s="32">
        <f t="shared" si="117"/>
        <v>0.23839217777822341</v>
      </c>
      <c r="BX96" s="32">
        <f t="shared" si="118"/>
        <v>0.23839217777822341</v>
      </c>
      <c r="BY96" s="32">
        <f t="shared" si="119"/>
        <v>0.23839217777822341</v>
      </c>
      <c r="BZ96" s="32">
        <f t="shared" si="120"/>
        <v>0.23839217777822341</v>
      </c>
      <c r="CA96" s="32">
        <f t="shared" si="121"/>
        <v>0.23839217777822341</v>
      </c>
      <c r="CB96" s="32">
        <f t="shared" si="122"/>
        <v>0.23839217777822341</v>
      </c>
      <c r="CC96" s="32">
        <f t="shared" si="123"/>
        <v>0.23839217777822341</v>
      </c>
      <c r="CD96" s="32">
        <f t="shared" si="124"/>
        <v>0.23839217777822341</v>
      </c>
      <c r="CE96" s="32">
        <f t="shared" si="125"/>
        <v>0.23839217777822341</v>
      </c>
      <c r="CF96" s="32">
        <f t="shared" si="126"/>
        <v>0</v>
      </c>
      <c r="CG96" s="32">
        <f t="shared" si="127"/>
        <v>0</v>
      </c>
      <c r="CH96" s="32">
        <f t="shared" si="128"/>
        <v>0</v>
      </c>
      <c r="CI96" s="32">
        <f t="shared" si="129"/>
        <v>0</v>
      </c>
      <c r="CJ96" s="32">
        <f t="shared" si="130"/>
        <v>0</v>
      </c>
      <c r="CK96" s="32">
        <f t="shared" si="131"/>
        <v>0</v>
      </c>
      <c r="CL96" s="32">
        <f t="shared" si="132"/>
        <v>0</v>
      </c>
      <c r="CM96" s="32">
        <f t="shared" si="133"/>
        <v>0</v>
      </c>
      <c r="CN96" s="32">
        <f t="shared" si="134"/>
        <v>0</v>
      </c>
      <c r="CO96" s="32">
        <f t="shared" si="135"/>
        <v>0</v>
      </c>
      <c r="CP96" s="32">
        <f t="shared" si="136"/>
        <v>0</v>
      </c>
      <c r="CQ96" s="32">
        <f t="shared" si="137"/>
        <v>0</v>
      </c>
      <c r="CR96" s="32">
        <f t="shared" si="138"/>
        <v>0</v>
      </c>
    </row>
    <row r="97" spans="1:96" x14ac:dyDescent="0.25">
      <c r="A97">
        <v>300021060</v>
      </c>
      <c r="B97" t="s">
        <v>147</v>
      </c>
      <c r="C97" t="s">
        <v>102</v>
      </c>
      <c r="H97" t="s">
        <v>697</v>
      </c>
      <c r="I97" s="32" t="s">
        <v>148</v>
      </c>
      <c r="J97" s="32"/>
      <c r="K97" s="32">
        <v>0</v>
      </c>
      <c r="L97" s="32">
        <v>0</v>
      </c>
      <c r="M97" s="32">
        <v>0</v>
      </c>
      <c r="N97" s="32">
        <v>0</v>
      </c>
      <c r="O97" s="32">
        <v>0</v>
      </c>
      <c r="P97" s="32">
        <v>0</v>
      </c>
      <c r="Q97" s="32">
        <v>0</v>
      </c>
      <c r="R97" s="32">
        <v>0</v>
      </c>
      <c r="S97" s="32">
        <v>0</v>
      </c>
      <c r="T97" s="32">
        <v>0</v>
      </c>
      <c r="U97" s="32">
        <v>0</v>
      </c>
      <c r="V97" s="32">
        <v>0</v>
      </c>
      <c r="W97" s="32">
        <v>0</v>
      </c>
      <c r="X97" s="32">
        <f>_xlfn.XLOOKUP(TEXT(A97,"0"),'Safety stock'!$A$2:$A$219,'Safety stock'!$B$2:$B$219,0,0)</f>
        <v>0</v>
      </c>
      <c r="Y97" s="32">
        <f>_xlfn.XLOOKUP(TEXT(A97,"0"),'Safety stock'!$A$2:$A$219,'Safety stock'!$F$2:$F$219,0,0)</f>
        <v>0</v>
      </c>
      <c r="Z97" s="32">
        <f>_xlfn.XLOOKUP(TEXT(A97,"0"),'Safety stock'!$A$2:$A$219,'Safety stock'!$E$2:$E$219,0,0)</f>
        <v>0</v>
      </c>
      <c r="AA97" s="32">
        <f>_xlfn.XLOOKUP(TEXT(A97,"0"),'Safety stock'!$A$2:$A$219,'Safety stock'!$G$2:$G$219,0,0)</f>
        <v>0</v>
      </c>
      <c r="AB97" s="32">
        <f t="shared" si="70"/>
        <v>0</v>
      </c>
      <c r="AC97" s="32">
        <f t="shared" si="71"/>
        <v>0</v>
      </c>
      <c r="AD97" s="32">
        <f t="shared" si="72"/>
        <v>0</v>
      </c>
      <c r="AE97" s="32">
        <f t="shared" si="73"/>
        <v>0</v>
      </c>
      <c r="AF97" s="32">
        <f t="shared" si="74"/>
        <v>0</v>
      </c>
      <c r="AG97" s="32">
        <f t="shared" si="75"/>
        <v>0</v>
      </c>
      <c r="AH97" s="32">
        <f t="shared" si="76"/>
        <v>0</v>
      </c>
      <c r="AI97" s="32">
        <f t="shared" si="77"/>
        <v>0</v>
      </c>
      <c r="AJ97" s="32">
        <f t="shared" si="78"/>
        <v>0</v>
      </c>
      <c r="AK97" s="32">
        <f t="shared" si="79"/>
        <v>0</v>
      </c>
      <c r="AL97" s="32">
        <f t="shared" si="80"/>
        <v>0</v>
      </c>
      <c r="AM97" s="32">
        <f t="shared" si="81"/>
        <v>0</v>
      </c>
      <c r="AN97" s="32">
        <f t="shared" si="82"/>
        <v>0</v>
      </c>
      <c r="AO97" s="32">
        <f t="shared" si="83"/>
        <v>0</v>
      </c>
      <c r="AP97" s="32">
        <f t="shared" si="84"/>
        <v>0</v>
      </c>
      <c r="AQ97" s="32">
        <f t="shared" si="85"/>
        <v>0</v>
      </c>
      <c r="AR97" s="32">
        <f t="shared" si="86"/>
        <v>0</v>
      </c>
      <c r="AS97" s="32">
        <f t="shared" si="87"/>
        <v>0</v>
      </c>
      <c r="AT97" s="32">
        <f t="shared" si="88"/>
        <v>0</v>
      </c>
      <c r="AU97" s="32">
        <f t="shared" si="89"/>
        <v>0</v>
      </c>
      <c r="AV97" s="32">
        <f t="shared" si="90"/>
        <v>0</v>
      </c>
      <c r="AW97" s="32">
        <f t="shared" si="91"/>
        <v>0</v>
      </c>
      <c r="AX97" s="32">
        <f t="shared" si="92"/>
        <v>0</v>
      </c>
      <c r="AY97" s="32">
        <f t="shared" si="93"/>
        <v>0</v>
      </c>
      <c r="AZ97" s="32">
        <f t="shared" si="94"/>
        <v>0</v>
      </c>
      <c r="BA97" s="32">
        <f t="shared" si="95"/>
        <v>0</v>
      </c>
      <c r="BB97" s="32">
        <f t="shared" si="96"/>
        <v>0</v>
      </c>
      <c r="BC97" s="32">
        <f t="shared" si="97"/>
        <v>0</v>
      </c>
      <c r="BD97" s="32">
        <f t="shared" si="98"/>
        <v>0</v>
      </c>
      <c r="BE97" s="32">
        <f t="shared" si="99"/>
        <v>0</v>
      </c>
      <c r="BF97" s="32">
        <f t="shared" si="100"/>
        <v>0</v>
      </c>
      <c r="BG97" s="32">
        <f t="shared" si="101"/>
        <v>0</v>
      </c>
      <c r="BH97" s="32">
        <f t="shared" si="102"/>
        <v>0</v>
      </c>
      <c r="BI97" s="32">
        <f t="shared" si="103"/>
        <v>0</v>
      </c>
      <c r="BJ97" s="32">
        <f t="shared" si="104"/>
        <v>0</v>
      </c>
      <c r="BK97" s="32">
        <f t="shared" si="105"/>
        <v>0</v>
      </c>
      <c r="BL97" s="32">
        <f t="shared" si="106"/>
        <v>0</v>
      </c>
      <c r="BM97" s="32">
        <f t="shared" si="107"/>
        <v>0</v>
      </c>
      <c r="BN97" s="32">
        <f t="shared" si="108"/>
        <v>0</v>
      </c>
      <c r="BO97" s="32">
        <f t="shared" si="109"/>
        <v>0</v>
      </c>
      <c r="BP97" s="32">
        <f t="shared" si="110"/>
        <v>0</v>
      </c>
      <c r="BQ97" s="32">
        <f t="shared" si="111"/>
        <v>0</v>
      </c>
      <c r="BR97" s="32">
        <f t="shared" si="112"/>
        <v>0</v>
      </c>
      <c r="BS97" s="32">
        <f t="shared" si="113"/>
        <v>0</v>
      </c>
      <c r="BT97" s="32">
        <f t="shared" si="114"/>
        <v>0</v>
      </c>
      <c r="BU97" s="32">
        <f t="shared" si="115"/>
        <v>0</v>
      </c>
      <c r="BV97" s="32">
        <f t="shared" si="116"/>
        <v>0</v>
      </c>
      <c r="BW97" s="32">
        <f t="shared" si="117"/>
        <v>0</v>
      </c>
      <c r="BX97" s="32">
        <f t="shared" si="118"/>
        <v>0</v>
      </c>
      <c r="BY97" s="32">
        <f t="shared" si="119"/>
        <v>0</v>
      </c>
      <c r="BZ97" s="32">
        <f t="shared" si="120"/>
        <v>0</v>
      </c>
      <c r="CA97" s="32">
        <f t="shared" si="121"/>
        <v>0</v>
      </c>
      <c r="CB97" s="32">
        <f t="shared" si="122"/>
        <v>0</v>
      </c>
      <c r="CC97" s="32">
        <f t="shared" si="123"/>
        <v>0</v>
      </c>
      <c r="CD97" s="32">
        <f t="shared" si="124"/>
        <v>0</v>
      </c>
      <c r="CE97" s="32">
        <f t="shared" si="125"/>
        <v>0</v>
      </c>
      <c r="CF97" s="32">
        <f t="shared" si="126"/>
        <v>0</v>
      </c>
      <c r="CG97" s="32">
        <f t="shared" si="127"/>
        <v>0</v>
      </c>
      <c r="CH97" s="32">
        <f t="shared" si="128"/>
        <v>0</v>
      </c>
      <c r="CI97" s="32">
        <f t="shared" si="129"/>
        <v>0</v>
      </c>
      <c r="CJ97" s="32">
        <f t="shared" si="130"/>
        <v>0</v>
      </c>
      <c r="CK97" s="32">
        <f t="shared" si="131"/>
        <v>0</v>
      </c>
      <c r="CL97" s="32">
        <f t="shared" si="132"/>
        <v>0</v>
      </c>
      <c r="CM97" s="32">
        <f t="shared" si="133"/>
        <v>0</v>
      </c>
      <c r="CN97" s="32">
        <f t="shared" si="134"/>
        <v>0</v>
      </c>
      <c r="CO97" s="32">
        <f t="shared" si="135"/>
        <v>0</v>
      </c>
      <c r="CP97" s="32">
        <f t="shared" si="136"/>
        <v>0</v>
      </c>
      <c r="CQ97" s="32">
        <f t="shared" si="137"/>
        <v>0</v>
      </c>
      <c r="CR97" s="32">
        <f t="shared" si="138"/>
        <v>0</v>
      </c>
    </row>
    <row r="98" spans="1:96" x14ac:dyDescent="0.25">
      <c r="A98">
        <v>300021061</v>
      </c>
      <c r="B98" t="s">
        <v>150</v>
      </c>
      <c r="C98" t="s">
        <v>102</v>
      </c>
      <c r="H98" t="s">
        <v>697</v>
      </c>
      <c r="I98" s="32">
        <v>0</v>
      </c>
      <c r="J98" s="32"/>
      <c r="K98" s="32">
        <v>0</v>
      </c>
      <c r="L98" s="32">
        <v>0</v>
      </c>
      <c r="M98" s="32">
        <v>0</v>
      </c>
      <c r="N98" s="32">
        <v>0</v>
      </c>
      <c r="O98" s="32">
        <v>0</v>
      </c>
      <c r="P98" s="32">
        <v>0</v>
      </c>
      <c r="Q98" s="32">
        <v>0</v>
      </c>
      <c r="R98" s="32">
        <v>0</v>
      </c>
      <c r="S98" s="32">
        <v>0</v>
      </c>
      <c r="T98" s="32">
        <v>0</v>
      </c>
      <c r="U98" s="32">
        <v>0</v>
      </c>
      <c r="V98" s="32">
        <v>0</v>
      </c>
      <c r="W98" s="32">
        <v>0</v>
      </c>
      <c r="X98" s="32">
        <f>_xlfn.XLOOKUP(TEXT(A98,"0"),'Safety stock'!$A$2:$A$219,'Safety stock'!$B$2:$B$219,0,0)</f>
        <v>0</v>
      </c>
      <c r="Y98" s="32">
        <f>_xlfn.XLOOKUP(TEXT(A98,"0"),'Safety stock'!$A$2:$A$219,'Safety stock'!$F$2:$F$219,0,0)</f>
        <v>0</v>
      </c>
      <c r="Z98" s="32">
        <f>_xlfn.XLOOKUP(TEXT(A98,"0"),'Safety stock'!$A$2:$A$219,'Safety stock'!$E$2:$E$219,0,0)</f>
        <v>0</v>
      </c>
      <c r="AA98" s="32">
        <f>_xlfn.XLOOKUP(TEXT(A98,"0"),'Safety stock'!$A$2:$A$219,'Safety stock'!$G$2:$G$219,0,0)</f>
        <v>0</v>
      </c>
      <c r="AB98" s="32">
        <f t="shared" si="70"/>
        <v>0</v>
      </c>
      <c r="AC98" s="32">
        <f t="shared" si="71"/>
        <v>0</v>
      </c>
      <c r="AD98" s="32">
        <f t="shared" si="72"/>
        <v>0</v>
      </c>
      <c r="AE98" s="32">
        <f t="shared" si="73"/>
        <v>0</v>
      </c>
      <c r="AF98" s="32">
        <f t="shared" si="74"/>
        <v>0</v>
      </c>
      <c r="AG98" s="32">
        <f t="shared" si="75"/>
        <v>0</v>
      </c>
      <c r="AH98" s="32">
        <f t="shared" si="76"/>
        <v>0</v>
      </c>
      <c r="AI98" s="32">
        <f t="shared" si="77"/>
        <v>0</v>
      </c>
      <c r="AJ98" s="32">
        <f t="shared" si="78"/>
        <v>0</v>
      </c>
      <c r="AK98" s="32">
        <f t="shared" si="79"/>
        <v>0</v>
      </c>
      <c r="AL98" s="32">
        <f t="shared" si="80"/>
        <v>0</v>
      </c>
      <c r="AM98" s="32">
        <f t="shared" si="81"/>
        <v>0</v>
      </c>
      <c r="AN98" s="32">
        <f t="shared" si="82"/>
        <v>0</v>
      </c>
      <c r="AO98" s="32">
        <f t="shared" si="83"/>
        <v>0</v>
      </c>
      <c r="AP98" s="32">
        <f t="shared" si="84"/>
        <v>0</v>
      </c>
      <c r="AQ98" s="32">
        <f t="shared" si="85"/>
        <v>0</v>
      </c>
      <c r="AR98" s="32">
        <f t="shared" si="86"/>
        <v>0</v>
      </c>
      <c r="AS98" s="32">
        <f t="shared" si="87"/>
        <v>0</v>
      </c>
      <c r="AT98" s="32">
        <f t="shared" si="88"/>
        <v>0</v>
      </c>
      <c r="AU98" s="32">
        <f t="shared" si="89"/>
        <v>0</v>
      </c>
      <c r="AV98" s="32">
        <f t="shared" si="90"/>
        <v>0</v>
      </c>
      <c r="AW98" s="32">
        <f t="shared" si="91"/>
        <v>0</v>
      </c>
      <c r="AX98" s="32">
        <f t="shared" si="92"/>
        <v>0</v>
      </c>
      <c r="AY98" s="32">
        <f t="shared" si="93"/>
        <v>0</v>
      </c>
      <c r="AZ98" s="32">
        <f t="shared" si="94"/>
        <v>0</v>
      </c>
      <c r="BA98" s="32">
        <f t="shared" si="95"/>
        <v>0</v>
      </c>
      <c r="BB98" s="32">
        <f t="shared" si="96"/>
        <v>0</v>
      </c>
      <c r="BC98" s="32">
        <f t="shared" si="97"/>
        <v>0</v>
      </c>
      <c r="BD98" s="32">
        <f t="shared" si="98"/>
        <v>0</v>
      </c>
      <c r="BE98" s="32">
        <f t="shared" si="99"/>
        <v>0</v>
      </c>
      <c r="BF98" s="32">
        <f t="shared" si="100"/>
        <v>0</v>
      </c>
      <c r="BG98" s="32">
        <f t="shared" si="101"/>
        <v>0</v>
      </c>
      <c r="BH98" s="32">
        <f t="shared" si="102"/>
        <v>0</v>
      </c>
      <c r="BI98" s="32">
        <f t="shared" si="103"/>
        <v>0</v>
      </c>
      <c r="BJ98" s="32">
        <f t="shared" si="104"/>
        <v>0</v>
      </c>
      <c r="BK98" s="32">
        <f t="shared" si="105"/>
        <v>0</v>
      </c>
      <c r="BL98" s="32">
        <f t="shared" si="106"/>
        <v>0</v>
      </c>
      <c r="BM98" s="32">
        <f t="shared" si="107"/>
        <v>0</v>
      </c>
      <c r="BN98" s="32">
        <f t="shared" si="108"/>
        <v>0</v>
      </c>
      <c r="BO98" s="32">
        <f t="shared" si="109"/>
        <v>0</v>
      </c>
      <c r="BP98" s="32">
        <f t="shared" si="110"/>
        <v>0</v>
      </c>
      <c r="BQ98" s="32">
        <f t="shared" si="111"/>
        <v>0</v>
      </c>
      <c r="BR98" s="32">
        <f t="shared" si="112"/>
        <v>0</v>
      </c>
      <c r="BS98" s="32">
        <f t="shared" si="113"/>
        <v>0</v>
      </c>
      <c r="BT98" s="32">
        <f t="shared" si="114"/>
        <v>0</v>
      </c>
      <c r="BU98" s="32">
        <f t="shared" si="115"/>
        <v>0</v>
      </c>
      <c r="BV98" s="32">
        <f t="shared" si="116"/>
        <v>0</v>
      </c>
      <c r="BW98" s="32">
        <f t="shared" si="117"/>
        <v>0</v>
      </c>
      <c r="BX98" s="32">
        <f t="shared" si="118"/>
        <v>0</v>
      </c>
      <c r="BY98" s="32">
        <f t="shared" si="119"/>
        <v>0</v>
      </c>
      <c r="BZ98" s="32">
        <f t="shared" si="120"/>
        <v>0</v>
      </c>
      <c r="CA98" s="32">
        <f t="shared" si="121"/>
        <v>0</v>
      </c>
      <c r="CB98" s="32">
        <f t="shared" si="122"/>
        <v>0</v>
      </c>
      <c r="CC98" s="32">
        <f t="shared" si="123"/>
        <v>0</v>
      </c>
      <c r="CD98" s="32">
        <f t="shared" si="124"/>
        <v>0</v>
      </c>
      <c r="CE98" s="32">
        <f t="shared" si="125"/>
        <v>0</v>
      </c>
      <c r="CF98" s="32">
        <f t="shared" si="126"/>
        <v>0</v>
      </c>
      <c r="CG98" s="32">
        <f t="shared" si="127"/>
        <v>0</v>
      </c>
      <c r="CH98" s="32">
        <f t="shared" si="128"/>
        <v>0</v>
      </c>
      <c r="CI98" s="32">
        <f t="shared" si="129"/>
        <v>0</v>
      </c>
      <c r="CJ98" s="32">
        <f t="shared" si="130"/>
        <v>0</v>
      </c>
      <c r="CK98" s="32">
        <f t="shared" si="131"/>
        <v>0</v>
      </c>
      <c r="CL98" s="32">
        <f t="shared" si="132"/>
        <v>0</v>
      </c>
      <c r="CM98" s="32">
        <f t="shared" si="133"/>
        <v>0</v>
      </c>
      <c r="CN98" s="32">
        <f t="shared" si="134"/>
        <v>0</v>
      </c>
      <c r="CO98" s="32">
        <f t="shared" si="135"/>
        <v>0</v>
      </c>
      <c r="CP98" s="32">
        <f t="shared" si="136"/>
        <v>0</v>
      </c>
      <c r="CQ98" s="32">
        <f t="shared" si="137"/>
        <v>0</v>
      </c>
      <c r="CR98" s="32">
        <f t="shared" si="138"/>
        <v>0</v>
      </c>
    </row>
    <row r="99" spans="1:96" x14ac:dyDescent="0.25">
      <c r="A99">
        <v>300021064</v>
      </c>
      <c r="B99" t="s">
        <v>154</v>
      </c>
      <c r="C99" t="s">
        <v>102</v>
      </c>
      <c r="H99" t="s">
        <v>697</v>
      </c>
      <c r="I99" s="32">
        <v>0</v>
      </c>
      <c r="J99" s="32"/>
      <c r="K99" s="32">
        <v>0</v>
      </c>
      <c r="L99" s="32">
        <v>0</v>
      </c>
      <c r="M99" s="32">
        <v>0</v>
      </c>
      <c r="N99" s="32">
        <v>0</v>
      </c>
      <c r="O99" s="32">
        <v>0</v>
      </c>
      <c r="P99" s="32">
        <v>0</v>
      </c>
      <c r="Q99" s="32">
        <v>0</v>
      </c>
      <c r="R99" s="32">
        <v>0</v>
      </c>
      <c r="S99" s="32">
        <v>0</v>
      </c>
      <c r="T99" s="32">
        <v>0</v>
      </c>
      <c r="U99" s="32">
        <v>0</v>
      </c>
      <c r="V99" s="32">
        <v>0</v>
      </c>
      <c r="W99" s="32">
        <v>0</v>
      </c>
      <c r="X99" s="32">
        <f>_xlfn.XLOOKUP(TEXT(A99,"0"),'Safety stock'!$A$2:$A$219,'Safety stock'!$B$2:$B$219,0,0)</f>
        <v>0</v>
      </c>
      <c r="Y99" s="32">
        <f>_xlfn.XLOOKUP(TEXT(A99,"0"),'Safety stock'!$A$2:$A$219,'Safety stock'!$F$2:$F$219,0,0)</f>
        <v>0</v>
      </c>
      <c r="Z99" s="32">
        <f>_xlfn.XLOOKUP(TEXT(A99,"0"),'Safety stock'!$A$2:$A$219,'Safety stock'!$E$2:$E$219,0,0)</f>
        <v>0</v>
      </c>
      <c r="AA99" s="32">
        <f>_xlfn.XLOOKUP(TEXT(A99,"0"),'Safety stock'!$A$2:$A$219,'Safety stock'!$G$2:$G$219,0,0)</f>
        <v>0</v>
      </c>
      <c r="AB99" s="32">
        <f t="shared" si="70"/>
        <v>0</v>
      </c>
      <c r="AC99" s="32">
        <f t="shared" si="71"/>
        <v>0</v>
      </c>
      <c r="AD99" s="32">
        <f t="shared" si="72"/>
        <v>0</v>
      </c>
      <c r="AE99" s="32">
        <f t="shared" si="73"/>
        <v>0</v>
      </c>
      <c r="AF99" s="32">
        <f t="shared" si="74"/>
        <v>0</v>
      </c>
      <c r="AG99" s="32">
        <f t="shared" si="75"/>
        <v>0</v>
      </c>
      <c r="AH99" s="32">
        <f t="shared" si="76"/>
        <v>0</v>
      </c>
      <c r="AI99" s="32">
        <f t="shared" si="77"/>
        <v>0</v>
      </c>
      <c r="AJ99" s="32">
        <f t="shared" si="78"/>
        <v>0</v>
      </c>
      <c r="AK99" s="32">
        <f t="shared" si="79"/>
        <v>0</v>
      </c>
      <c r="AL99" s="32">
        <f t="shared" si="80"/>
        <v>0</v>
      </c>
      <c r="AM99" s="32">
        <f t="shared" si="81"/>
        <v>0</v>
      </c>
      <c r="AN99" s="32">
        <f t="shared" si="82"/>
        <v>0</v>
      </c>
      <c r="AO99" s="32">
        <f t="shared" si="83"/>
        <v>0</v>
      </c>
      <c r="AP99" s="32">
        <f t="shared" si="84"/>
        <v>0</v>
      </c>
      <c r="AQ99" s="32">
        <f t="shared" si="85"/>
        <v>0</v>
      </c>
      <c r="AR99" s="32">
        <f t="shared" si="86"/>
        <v>0</v>
      </c>
      <c r="AS99" s="32">
        <f t="shared" si="87"/>
        <v>0</v>
      </c>
      <c r="AT99" s="32">
        <f t="shared" si="88"/>
        <v>0</v>
      </c>
      <c r="AU99" s="32">
        <f t="shared" si="89"/>
        <v>0</v>
      </c>
      <c r="AV99" s="32">
        <f t="shared" si="90"/>
        <v>0</v>
      </c>
      <c r="AW99" s="32">
        <f t="shared" si="91"/>
        <v>0</v>
      </c>
      <c r="AX99" s="32">
        <f t="shared" si="92"/>
        <v>0</v>
      </c>
      <c r="AY99" s="32">
        <f t="shared" si="93"/>
        <v>0</v>
      </c>
      <c r="AZ99" s="32">
        <f t="shared" si="94"/>
        <v>0</v>
      </c>
      <c r="BA99" s="32">
        <f t="shared" si="95"/>
        <v>0</v>
      </c>
      <c r="BB99" s="32">
        <f t="shared" si="96"/>
        <v>0</v>
      </c>
      <c r="BC99" s="32">
        <f t="shared" si="97"/>
        <v>0</v>
      </c>
      <c r="BD99" s="32">
        <f t="shared" si="98"/>
        <v>0</v>
      </c>
      <c r="BE99" s="32">
        <f t="shared" si="99"/>
        <v>0</v>
      </c>
      <c r="BF99" s="32">
        <f t="shared" si="100"/>
        <v>0</v>
      </c>
      <c r="BG99" s="32">
        <f t="shared" si="101"/>
        <v>0</v>
      </c>
      <c r="BH99" s="32">
        <f t="shared" si="102"/>
        <v>0</v>
      </c>
      <c r="BI99" s="32">
        <f t="shared" si="103"/>
        <v>0</v>
      </c>
      <c r="BJ99" s="32">
        <f t="shared" si="104"/>
        <v>0</v>
      </c>
      <c r="BK99" s="32">
        <f t="shared" si="105"/>
        <v>0</v>
      </c>
      <c r="BL99" s="32">
        <f t="shared" si="106"/>
        <v>0</v>
      </c>
      <c r="BM99" s="32">
        <f t="shared" si="107"/>
        <v>0</v>
      </c>
      <c r="BN99" s="32">
        <f t="shared" si="108"/>
        <v>0</v>
      </c>
      <c r="BO99" s="32">
        <f t="shared" si="109"/>
        <v>0</v>
      </c>
      <c r="BP99" s="32">
        <f t="shared" si="110"/>
        <v>0</v>
      </c>
      <c r="BQ99" s="32">
        <f t="shared" si="111"/>
        <v>0</v>
      </c>
      <c r="BR99" s="32">
        <f t="shared" si="112"/>
        <v>0</v>
      </c>
      <c r="BS99" s="32">
        <f t="shared" si="113"/>
        <v>0</v>
      </c>
      <c r="BT99" s="32">
        <f t="shared" si="114"/>
        <v>0</v>
      </c>
      <c r="BU99" s="32">
        <f t="shared" si="115"/>
        <v>0</v>
      </c>
      <c r="BV99" s="32">
        <f t="shared" si="116"/>
        <v>0</v>
      </c>
      <c r="BW99" s="32">
        <f t="shared" si="117"/>
        <v>0</v>
      </c>
      <c r="BX99" s="32">
        <f t="shared" si="118"/>
        <v>0</v>
      </c>
      <c r="BY99" s="32">
        <f t="shared" si="119"/>
        <v>0</v>
      </c>
      <c r="BZ99" s="32">
        <f t="shared" si="120"/>
        <v>0</v>
      </c>
      <c r="CA99" s="32">
        <f t="shared" si="121"/>
        <v>0</v>
      </c>
      <c r="CB99" s="32">
        <f t="shared" si="122"/>
        <v>0</v>
      </c>
      <c r="CC99" s="32">
        <f t="shared" si="123"/>
        <v>0</v>
      </c>
      <c r="CD99" s="32">
        <f t="shared" si="124"/>
        <v>0</v>
      </c>
      <c r="CE99" s="32">
        <f t="shared" si="125"/>
        <v>0</v>
      </c>
      <c r="CF99" s="32">
        <f t="shared" si="126"/>
        <v>0</v>
      </c>
      <c r="CG99" s="32">
        <f t="shared" si="127"/>
        <v>0</v>
      </c>
      <c r="CH99" s="32">
        <f t="shared" si="128"/>
        <v>0</v>
      </c>
      <c r="CI99" s="32">
        <f t="shared" si="129"/>
        <v>0</v>
      </c>
      <c r="CJ99" s="32">
        <f t="shared" si="130"/>
        <v>0</v>
      </c>
      <c r="CK99" s="32">
        <f t="shared" si="131"/>
        <v>0</v>
      </c>
      <c r="CL99" s="32">
        <f t="shared" si="132"/>
        <v>0</v>
      </c>
      <c r="CM99" s="32">
        <f t="shared" si="133"/>
        <v>0</v>
      </c>
      <c r="CN99" s="32">
        <f t="shared" si="134"/>
        <v>0</v>
      </c>
      <c r="CO99" s="32">
        <f t="shared" si="135"/>
        <v>0</v>
      </c>
      <c r="CP99" s="32">
        <f t="shared" si="136"/>
        <v>0</v>
      </c>
      <c r="CQ99" s="32">
        <f t="shared" si="137"/>
        <v>0</v>
      </c>
      <c r="CR99" s="32">
        <f t="shared" si="138"/>
        <v>0</v>
      </c>
    </row>
    <row r="100" spans="1:96" x14ac:dyDescent="0.25">
      <c r="A100">
        <v>400000455</v>
      </c>
      <c r="B100" t="s">
        <v>164</v>
      </c>
      <c r="C100" t="s">
        <v>165</v>
      </c>
      <c r="H100" t="s">
        <v>697</v>
      </c>
      <c r="I100" s="32">
        <v>0</v>
      </c>
      <c r="J100" s="32"/>
      <c r="K100" s="32">
        <v>0</v>
      </c>
      <c r="L100" s="32">
        <v>0</v>
      </c>
      <c r="M100" s="32">
        <v>0</v>
      </c>
      <c r="N100" s="32">
        <v>0</v>
      </c>
      <c r="O100" s="32">
        <v>0</v>
      </c>
      <c r="P100" s="32">
        <v>0</v>
      </c>
      <c r="Q100" s="32">
        <v>0</v>
      </c>
      <c r="R100" s="32">
        <v>0</v>
      </c>
      <c r="S100" s="32">
        <v>0</v>
      </c>
      <c r="T100" s="32">
        <v>0</v>
      </c>
      <c r="U100" s="32">
        <v>0</v>
      </c>
      <c r="V100" s="32">
        <v>0</v>
      </c>
      <c r="W100" s="32">
        <v>0</v>
      </c>
      <c r="X100" s="32">
        <f>_xlfn.XLOOKUP(TEXT(A100,"0"),'Safety stock'!$A$2:$A$219,'Safety stock'!$B$2:$B$219,0,0)</f>
        <v>327.39638489488249</v>
      </c>
      <c r="Y100" s="32">
        <f>_xlfn.XLOOKUP(TEXT(A100,"0"),'Safety stock'!$A$2:$A$219,'Safety stock'!$F$2:$F$219,0,0)</f>
        <v>0</v>
      </c>
      <c r="Z100" s="32">
        <f>_xlfn.XLOOKUP(TEXT(A100,"0"),'Safety stock'!$A$2:$A$219,'Safety stock'!$E$2:$E$219,0,0)</f>
        <v>1142.8375000000001</v>
      </c>
      <c r="AA100" s="32">
        <f>_xlfn.XLOOKUP(TEXT(A100,"0"),'Safety stock'!$A$2:$A$219,'Safety stock'!$G$2:$G$219,0,0)</f>
        <v>898.81513489488248</v>
      </c>
      <c r="AB100" s="32">
        <f t="shared" si="70"/>
        <v>0</v>
      </c>
      <c r="AC100" s="32">
        <f t="shared" si="71"/>
        <v>0</v>
      </c>
      <c r="AD100" s="32">
        <f t="shared" si="72"/>
        <v>0</v>
      </c>
      <c r="AE100" s="32">
        <f t="shared" si="73"/>
        <v>0</v>
      </c>
      <c r="AF100" s="32">
        <f t="shared" si="74"/>
        <v>0</v>
      </c>
      <c r="AG100" s="32">
        <f t="shared" si="75"/>
        <v>0</v>
      </c>
      <c r="AH100" s="32">
        <f t="shared" si="76"/>
        <v>0</v>
      </c>
      <c r="AI100" s="32">
        <f t="shared" si="77"/>
        <v>0</v>
      </c>
      <c r="AJ100" s="32">
        <f t="shared" si="78"/>
        <v>0</v>
      </c>
      <c r="AK100" s="32">
        <f t="shared" si="79"/>
        <v>0</v>
      </c>
      <c r="AL100" s="32">
        <f t="shared" si="80"/>
        <v>0</v>
      </c>
      <c r="AM100" s="32">
        <f t="shared" si="81"/>
        <v>0</v>
      </c>
      <c r="AN100" s="32">
        <f t="shared" si="82"/>
        <v>0</v>
      </c>
      <c r="AO100" s="32">
        <f t="shared" si="83"/>
        <v>0</v>
      </c>
      <c r="AP100" s="32">
        <f t="shared" si="84"/>
        <v>0</v>
      </c>
      <c r="AQ100" s="32">
        <f t="shared" si="85"/>
        <v>0</v>
      </c>
      <c r="AR100" s="32">
        <f t="shared" si="86"/>
        <v>0</v>
      </c>
      <c r="AS100" s="32">
        <f t="shared" si="87"/>
        <v>0</v>
      </c>
      <c r="AT100" s="32">
        <f t="shared" si="88"/>
        <v>0</v>
      </c>
      <c r="AU100" s="32">
        <f t="shared" si="89"/>
        <v>0</v>
      </c>
      <c r="AV100" s="32">
        <f t="shared" si="90"/>
        <v>0</v>
      </c>
      <c r="AW100" s="32">
        <f t="shared" si="91"/>
        <v>0</v>
      </c>
      <c r="AX100" s="32">
        <f t="shared" si="92"/>
        <v>0</v>
      </c>
      <c r="AY100" s="32">
        <f t="shared" si="93"/>
        <v>0</v>
      </c>
      <c r="AZ100" s="32">
        <f t="shared" si="94"/>
        <v>0</v>
      </c>
      <c r="BA100" s="32">
        <f t="shared" si="95"/>
        <v>0</v>
      </c>
      <c r="BB100" s="32">
        <f t="shared" si="96"/>
        <v>0</v>
      </c>
      <c r="BC100" s="32">
        <f t="shared" si="97"/>
        <v>0</v>
      </c>
      <c r="BD100" s="32">
        <f t="shared" si="98"/>
        <v>0</v>
      </c>
      <c r="BE100" s="32">
        <f t="shared" si="99"/>
        <v>0</v>
      </c>
      <c r="BF100" s="32">
        <f t="shared" si="100"/>
        <v>0</v>
      </c>
      <c r="BG100" s="32">
        <f t="shared" si="101"/>
        <v>0</v>
      </c>
      <c r="BH100" s="32">
        <f t="shared" si="102"/>
        <v>0</v>
      </c>
      <c r="BI100" s="32">
        <f t="shared" si="103"/>
        <v>0</v>
      </c>
      <c r="BJ100" s="32">
        <f t="shared" si="104"/>
        <v>0</v>
      </c>
      <c r="BK100" s="32">
        <f t="shared" si="105"/>
        <v>0</v>
      </c>
      <c r="BL100" s="32">
        <f t="shared" si="106"/>
        <v>0</v>
      </c>
      <c r="BM100" s="32">
        <f t="shared" si="107"/>
        <v>0</v>
      </c>
      <c r="BN100" s="32">
        <f t="shared" si="108"/>
        <v>0</v>
      </c>
      <c r="BO100" s="32">
        <f t="shared" si="109"/>
        <v>0</v>
      </c>
      <c r="BP100" s="32">
        <f t="shared" si="110"/>
        <v>0</v>
      </c>
      <c r="BQ100" s="32">
        <f t="shared" si="111"/>
        <v>0</v>
      </c>
      <c r="BR100" s="32">
        <f t="shared" si="112"/>
        <v>0</v>
      </c>
      <c r="BS100" s="32">
        <f t="shared" si="113"/>
        <v>0</v>
      </c>
      <c r="BT100" s="32">
        <f t="shared" si="114"/>
        <v>0</v>
      </c>
      <c r="BU100" s="32">
        <f t="shared" si="115"/>
        <v>0</v>
      </c>
      <c r="BV100" s="32">
        <f t="shared" si="116"/>
        <v>0</v>
      </c>
      <c r="BW100" s="32">
        <f t="shared" si="117"/>
        <v>0</v>
      </c>
      <c r="BX100" s="32">
        <f t="shared" si="118"/>
        <v>0</v>
      </c>
      <c r="BY100" s="32">
        <f t="shared" si="119"/>
        <v>0</v>
      </c>
      <c r="BZ100" s="32">
        <f t="shared" si="120"/>
        <v>0</v>
      </c>
      <c r="CA100" s="32">
        <f t="shared" si="121"/>
        <v>0</v>
      </c>
      <c r="CB100" s="32">
        <f t="shared" si="122"/>
        <v>0</v>
      </c>
      <c r="CC100" s="32">
        <f t="shared" si="123"/>
        <v>0</v>
      </c>
      <c r="CD100" s="32">
        <f t="shared" si="124"/>
        <v>0</v>
      </c>
      <c r="CE100" s="32">
        <f t="shared" si="125"/>
        <v>0</v>
      </c>
      <c r="CF100" s="32">
        <f t="shared" si="126"/>
        <v>0</v>
      </c>
      <c r="CG100" s="32">
        <f t="shared" si="127"/>
        <v>0</v>
      </c>
      <c r="CH100" s="32">
        <f t="shared" si="128"/>
        <v>0</v>
      </c>
      <c r="CI100" s="32">
        <f t="shared" si="129"/>
        <v>0</v>
      </c>
      <c r="CJ100" s="32">
        <f t="shared" si="130"/>
        <v>0</v>
      </c>
      <c r="CK100" s="32">
        <f t="shared" si="131"/>
        <v>0</v>
      </c>
      <c r="CL100" s="32">
        <f t="shared" si="132"/>
        <v>0</v>
      </c>
      <c r="CM100" s="32">
        <f t="shared" si="133"/>
        <v>0</v>
      </c>
      <c r="CN100" s="32">
        <f t="shared" si="134"/>
        <v>0</v>
      </c>
      <c r="CO100" s="32">
        <f t="shared" si="135"/>
        <v>0</v>
      </c>
      <c r="CP100" s="32">
        <f t="shared" si="136"/>
        <v>0</v>
      </c>
      <c r="CQ100" s="32">
        <f t="shared" si="137"/>
        <v>0</v>
      </c>
      <c r="CR100" s="32">
        <f t="shared" si="138"/>
        <v>0</v>
      </c>
    </row>
    <row r="101" spans="1:96" x14ac:dyDescent="0.25">
      <c r="A101">
        <v>400000456</v>
      </c>
      <c r="B101" t="s">
        <v>167</v>
      </c>
      <c r="C101" t="s">
        <v>165</v>
      </c>
      <c r="H101" t="s">
        <v>697</v>
      </c>
      <c r="I101" s="32">
        <v>0</v>
      </c>
      <c r="J101" s="32"/>
      <c r="K101" s="32">
        <v>0</v>
      </c>
      <c r="L101" s="32">
        <v>0</v>
      </c>
      <c r="M101" s="32">
        <v>0</v>
      </c>
      <c r="N101" s="32">
        <v>0</v>
      </c>
      <c r="O101" s="32">
        <v>0</v>
      </c>
      <c r="P101" s="32">
        <v>0</v>
      </c>
      <c r="Q101" s="32">
        <v>0</v>
      </c>
      <c r="R101" s="32">
        <v>0</v>
      </c>
      <c r="S101" s="32">
        <v>0</v>
      </c>
      <c r="T101" s="32">
        <v>0</v>
      </c>
      <c r="U101" s="32">
        <v>0</v>
      </c>
      <c r="V101" s="32">
        <v>0</v>
      </c>
      <c r="W101" s="32">
        <v>0</v>
      </c>
      <c r="X101" s="32">
        <f>_xlfn.XLOOKUP(TEXT(A101,"0"),'Safety stock'!$A$2:$A$219,'Safety stock'!$B$2:$B$219,0,0)</f>
        <v>125.18670101960431</v>
      </c>
      <c r="Y101" s="32">
        <f>_xlfn.XLOOKUP(TEXT(A101,"0"),'Safety stock'!$A$2:$A$219,'Safety stock'!$F$2:$F$219,0,0)</f>
        <v>0</v>
      </c>
      <c r="Z101" s="32">
        <f>_xlfn.XLOOKUP(TEXT(A101,"0"),'Safety stock'!$A$2:$A$219,'Safety stock'!$E$2:$E$219,0,0)</f>
        <v>38.110000000000007</v>
      </c>
      <c r="AA101" s="32">
        <f>_xlfn.XLOOKUP(TEXT(A101,"0"),'Safety stock'!$A$2:$A$219,'Safety stock'!$G$2:$G$219,0,0)</f>
        <v>144.24170101960431</v>
      </c>
      <c r="AB101" s="32">
        <f t="shared" si="70"/>
        <v>0</v>
      </c>
      <c r="AC101" s="32">
        <f t="shared" si="71"/>
        <v>0</v>
      </c>
      <c r="AD101" s="32">
        <f t="shared" si="72"/>
        <v>0</v>
      </c>
      <c r="AE101" s="32">
        <f t="shared" si="73"/>
        <v>0</v>
      </c>
      <c r="AF101" s="32">
        <f t="shared" si="74"/>
        <v>0</v>
      </c>
      <c r="AG101" s="32">
        <f t="shared" si="75"/>
        <v>0</v>
      </c>
      <c r="AH101" s="32">
        <f t="shared" si="76"/>
        <v>0</v>
      </c>
      <c r="AI101" s="32">
        <f t="shared" si="77"/>
        <v>0</v>
      </c>
      <c r="AJ101" s="32">
        <f t="shared" si="78"/>
        <v>0</v>
      </c>
      <c r="AK101" s="32">
        <f t="shared" si="79"/>
        <v>0</v>
      </c>
      <c r="AL101" s="32">
        <f t="shared" si="80"/>
        <v>0</v>
      </c>
      <c r="AM101" s="32">
        <f t="shared" si="81"/>
        <v>0</v>
      </c>
      <c r="AN101" s="32">
        <f t="shared" si="82"/>
        <v>0</v>
      </c>
      <c r="AO101" s="32">
        <f t="shared" si="83"/>
        <v>0</v>
      </c>
      <c r="AP101" s="32">
        <f t="shared" si="84"/>
        <v>0</v>
      </c>
      <c r="AQ101" s="32">
        <f t="shared" si="85"/>
        <v>0</v>
      </c>
      <c r="AR101" s="32">
        <f t="shared" si="86"/>
        <v>0</v>
      </c>
      <c r="AS101" s="32">
        <f t="shared" si="87"/>
        <v>0</v>
      </c>
      <c r="AT101" s="32">
        <f t="shared" si="88"/>
        <v>0</v>
      </c>
      <c r="AU101" s="32">
        <f t="shared" si="89"/>
        <v>0</v>
      </c>
      <c r="AV101" s="32">
        <f t="shared" si="90"/>
        <v>0</v>
      </c>
      <c r="AW101" s="32">
        <f t="shared" si="91"/>
        <v>0</v>
      </c>
      <c r="AX101" s="32">
        <f t="shared" si="92"/>
        <v>0</v>
      </c>
      <c r="AY101" s="32">
        <f t="shared" si="93"/>
        <v>0</v>
      </c>
      <c r="AZ101" s="32">
        <f t="shared" si="94"/>
        <v>0</v>
      </c>
      <c r="BA101" s="32">
        <f t="shared" si="95"/>
        <v>0</v>
      </c>
      <c r="BB101" s="32">
        <f t="shared" si="96"/>
        <v>0</v>
      </c>
      <c r="BC101" s="32">
        <f t="shared" si="97"/>
        <v>0</v>
      </c>
      <c r="BD101" s="32">
        <f t="shared" si="98"/>
        <v>0</v>
      </c>
      <c r="BE101" s="32">
        <f t="shared" si="99"/>
        <v>0</v>
      </c>
      <c r="BF101" s="32">
        <f t="shared" si="100"/>
        <v>0</v>
      </c>
      <c r="BG101" s="32">
        <f t="shared" si="101"/>
        <v>0</v>
      </c>
      <c r="BH101" s="32">
        <f t="shared" si="102"/>
        <v>0</v>
      </c>
      <c r="BI101" s="32">
        <f t="shared" si="103"/>
        <v>0</v>
      </c>
      <c r="BJ101" s="32">
        <f t="shared" si="104"/>
        <v>0</v>
      </c>
      <c r="BK101" s="32">
        <f t="shared" si="105"/>
        <v>0</v>
      </c>
      <c r="BL101" s="32">
        <f t="shared" si="106"/>
        <v>0</v>
      </c>
      <c r="BM101" s="32">
        <f t="shared" si="107"/>
        <v>0</v>
      </c>
      <c r="BN101" s="32">
        <f t="shared" si="108"/>
        <v>0</v>
      </c>
      <c r="BO101" s="32">
        <f t="shared" si="109"/>
        <v>0</v>
      </c>
      <c r="BP101" s="32">
        <f t="shared" si="110"/>
        <v>0</v>
      </c>
      <c r="BQ101" s="32">
        <f t="shared" si="111"/>
        <v>0</v>
      </c>
      <c r="BR101" s="32">
        <f t="shared" si="112"/>
        <v>0</v>
      </c>
      <c r="BS101" s="32">
        <f t="shared" si="113"/>
        <v>0</v>
      </c>
      <c r="BT101" s="32">
        <f t="shared" si="114"/>
        <v>0</v>
      </c>
      <c r="BU101" s="32">
        <f t="shared" si="115"/>
        <v>0</v>
      </c>
      <c r="BV101" s="32">
        <f t="shared" si="116"/>
        <v>0</v>
      </c>
      <c r="BW101" s="32">
        <f t="shared" si="117"/>
        <v>0</v>
      </c>
      <c r="BX101" s="32">
        <f t="shared" si="118"/>
        <v>0</v>
      </c>
      <c r="BY101" s="32">
        <f t="shared" si="119"/>
        <v>0</v>
      </c>
      <c r="BZ101" s="32">
        <f t="shared" si="120"/>
        <v>0</v>
      </c>
      <c r="CA101" s="32">
        <f t="shared" si="121"/>
        <v>0</v>
      </c>
      <c r="CB101" s="32">
        <f t="shared" si="122"/>
        <v>0</v>
      </c>
      <c r="CC101" s="32">
        <f t="shared" si="123"/>
        <v>0</v>
      </c>
      <c r="CD101" s="32">
        <f t="shared" si="124"/>
        <v>0</v>
      </c>
      <c r="CE101" s="32">
        <f t="shared" si="125"/>
        <v>0</v>
      </c>
      <c r="CF101" s="32">
        <f t="shared" si="126"/>
        <v>0</v>
      </c>
      <c r="CG101" s="32">
        <f t="shared" si="127"/>
        <v>0</v>
      </c>
      <c r="CH101" s="32">
        <f t="shared" si="128"/>
        <v>0</v>
      </c>
      <c r="CI101" s="32">
        <f t="shared" si="129"/>
        <v>0</v>
      </c>
      <c r="CJ101" s="32">
        <f t="shared" si="130"/>
        <v>0</v>
      </c>
      <c r="CK101" s="32">
        <f t="shared" si="131"/>
        <v>0</v>
      </c>
      <c r="CL101" s="32">
        <f t="shared" si="132"/>
        <v>0</v>
      </c>
      <c r="CM101" s="32">
        <f t="shared" si="133"/>
        <v>0</v>
      </c>
      <c r="CN101" s="32">
        <f t="shared" si="134"/>
        <v>0</v>
      </c>
      <c r="CO101" s="32">
        <f t="shared" si="135"/>
        <v>0</v>
      </c>
      <c r="CP101" s="32">
        <f t="shared" si="136"/>
        <v>0</v>
      </c>
      <c r="CQ101" s="32">
        <f t="shared" si="137"/>
        <v>0</v>
      </c>
      <c r="CR101" s="32">
        <f t="shared" si="138"/>
        <v>0</v>
      </c>
    </row>
    <row r="102" spans="1:96" x14ac:dyDescent="0.25">
      <c r="A102">
        <v>500000932</v>
      </c>
      <c r="B102" t="s">
        <v>169</v>
      </c>
      <c r="C102" t="s">
        <v>170</v>
      </c>
      <c r="D102" t="s">
        <v>43</v>
      </c>
      <c r="H102" t="s">
        <v>697</v>
      </c>
      <c r="I102" s="32">
        <v>36.230004124603596</v>
      </c>
      <c r="J102" s="32"/>
      <c r="K102" s="32">
        <v>187535.74</v>
      </c>
      <c r="L102" s="32">
        <v>144183.24313453643</v>
      </c>
      <c r="M102" s="32">
        <v>144166.28749260609</v>
      </c>
      <c r="N102" s="32">
        <v>144164.2586123751</v>
      </c>
      <c r="O102" s="32">
        <v>144167.30193272152</v>
      </c>
      <c r="P102" s="32">
        <v>144188.13418509316</v>
      </c>
      <c r="Q102" s="32">
        <v>144181.17802430125</v>
      </c>
      <c r="R102" s="32">
        <v>144183.64166458169</v>
      </c>
      <c r="S102" s="32">
        <v>144189.18485521272</v>
      </c>
      <c r="T102" s="32">
        <v>144157.59229161602</v>
      </c>
      <c r="U102" s="32">
        <v>144169.80180300598</v>
      </c>
      <c r="V102" s="32">
        <v>144158.96903177269</v>
      </c>
      <c r="W102" s="32">
        <v>144160.16462190874</v>
      </c>
      <c r="X102" s="32">
        <f>_xlfn.XLOOKUP(TEXT(A102,"0"),'Safety stock'!$A$2:$A$219,'Safety stock'!$B$2:$B$219,0,0)</f>
        <v>3978.9136577228751</v>
      </c>
      <c r="Y102" s="32">
        <f>_xlfn.XLOOKUP(TEXT(A102,"0"),'Safety stock'!$A$2:$A$219,'Safety stock'!$F$2:$F$219,0,0)</f>
        <v>0</v>
      </c>
      <c r="Z102" s="32">
        <f>_xlfn.XLOOKUP(TEXT(A102,"0"),'Safety stock'!$A$2:$A$219,'Safety stock'!$E$2:$E$219,0,0)</f>
        <v>2201.5212635416665</v>
      </c>
      <c r="AA102" s="32">
        <f>_xlfn.XLOOKUP(TEXT(A102,"0"),'Safety stock'!$A$2:$A$219,'Safety stock'!$G$2:$G$219,0,0)</f>
        <v>5079.6742894937088</v>
      </c>
      <c r="AB102" s="32">
        <f t="shared" si="70"/>
        <v>144156.05823074136</v>
      </c>
      <c r="AC102" s="32">
        <f t="shared" si="71"/>
        <v>0</v>
      </c>
      <c r="AD102" s="32">
        <f t="shared" si="72"/>
        <v>79761.124458517093</v>
      </c>
      <c r="AE102" s="32">
        <f t="shared" si="73"/>
        <v>184036.62045999992</v>
      </c>
      <c r="AF102" s="32">
        <f t="shared" si="74"/>
        <v>0</v>
      </c>
      <c r="AG102" s="32">
        <f t="shared" si="75"/>
        <v>0</v>
      </c>
      <c r="AH102" s="32">
        <f t="shared" si="76"/>
        <v>0</v>
      </c>
      <c r="AI102" s="32">
        <f t="shared" si="77"/>
        <v>0</v>
      </c>
      <c r="AJ102" s="32">
        <f t="shared" si="78"/>
        <v>0</v>
      </c>
      <c r="AK102" s="32">
        <f t="shared" si="79"/>
        <v>0</v>
      </c>
      <c r="AL102" s="32">
        <f t="shared" si="80"/>
        <v>0</v>
      </c>
      <c r="AM102" s="32">
        <f t="shared" si="81"/>
        <v>0</v>
      </c>
      <c r="AN102" s="32">
        <f t="shared" si="82"/>
        <v>0</v>
      </c>
      <c r="AO102" s="32">
        <f t="shared" si="83"/>
        <v>0</v>
      </c>
      <c r="AP102" s="32">
        <f t="shared" si="84"/>
        <v>0</v>
      </c>
      <c r="AQ102" s="32">
        <f t="shared" si="85"/>
        <v>0</v>
      </c>
      <c r="AR102" s="32">
        <f t="shared" si="86"/>
        <v>0</v>
      </c>
      <c r="AS102" s="32">
        <f t="shared" si="87"/>
        <v>144156.05823074136</v>
      </c>
      <c r="AT102" s="32">
        <f t="shared" si="88"/>
        <v>144156.05823074136</v>
      </c>
      <c r="AU102" s="32">
        <f t="shared" si="89"/>
        <v>144156.05823074136</v>
      </c>
      <c r="AV102" s="32">
        <f t="shared" si="90"/>
        <v>144156.05823074136</v>
      </c>
      <c r="AW102" s="32">
        <f t="shared" si="91"/>
        <v>144156.05823074136</v>
      </c>
      <c r="AX102" s="32">
        <f t="shared" si="92"/>
        <v>144156.05823074136</v>
      </c>
      <c r="AY102" s="32">
        <f t="shared" si="93"/>
        <v>144156.05823074136</v>
      </c>
      <c r="AZ102" s="32">
        <f t="shared" si="94"/>
        <v>144156.05823074136</v>
      </c>
      <c r="BA102" s="32">
        <f t="shared" si="95"/>
        <v>144156.05823074136</v>
      </c>
      <c r="BB102" s="32">
        <f t="shared" si="96"/>
        <v>144156.05823074136</v>
      </c>
      <c r="BC102" s="32">
        <f t="shared" si="97"/>
        <v>144156.05823074136</v>
      </c>
      <c r="BD102" s="32">
        <f t="shared" si="98"/>
        <v>144156.05823074136</v>
      </c>
      <c r="BE102" s="32">
        <f t="shared" si="99"/>
        <v>144156.05823074136</v>
      </c>
      <c r="BF102" s="32">
        <f t="shared" si="100"/>
        <v>0</v>
      </c>
      <c r="BG102" s="32">
        <f t="shared" si="101"/>
        <v>0</v>
      </c>
      <c r="BH102" s="32">
        <f t="shared" si="102"/>
        <v>0</v>
      </c>
      <c r="BI102" s="32">
        <f t="shared" si="103"/>
        <v>0</v>
      </c>
      <c r="BJ102" s="32">
        <f t="shared" si="104"/>
        <v>0</v>
      </c>
      <c r="BK102" s="32">
        <f t="shared" si="105"/>
        <v>0</v>
      </c>
      <c r="BL102" s="32">
        <f t="shared" si="106"/>
        <v>0</v>
      </c>
      <c r="BM102" s="32">
        <f t="shared" si="107"/>
        <v>0</v>
      </c>
      <c r="BN102" s="32">
        <f t="shared" si="108"/>
        <v>0</v>
      </c>
      <c r="BO102" s="32">
        <f t="shared" si="109"/>
        <v>0</v>
      </c>
      <c r="BP102" s="32">
        <f t="shared" si="110"/>
        <v>0</v>
      </c>
      <c r="BQ102" s="32">
        <f t="shared" si="111"/>
        <v>0</v>
      </c>
      <c r="BR102" s="32">
        <f t="shared" si="112"/>
        <v>0</v>
      </c>
      <c r="BS102" s="32">
        <f t="shared" si="113"/>
        <v>43379.681769258634</v>
      </c>
      <c r="BT102" s="32">
        <f t="shared" si="114"/>
        <v>27.184903795074206</v>
      </c>
      <c r="BU102" s="32">
        <f t="shared" si="115"/>
        <v>10.229261864733417</v>
      </c>
      <c r="BV102" s="32">
        <f t="shared" si="116"/>
        <v>8.2003816337382887</v>
      </c>
      <c r="BW102" s="32">
        <f t="shared" si="117"/>
        <v>11.243701980158221</v>
      </c>
      <c r="BX102" s="32">
        <f t="shared" si="118"/>
        <v>32.075954351807013</v>
      </c>
      <c r="BY102" s="32">
        <f t="shared" si="119"/>
        <v>25.11979355989024</v>
      </c>
      <c r="BZ102" s="32">
        <f t="shared" si="120"/>
        <v>27.583433840336511</v>
      </c>
      <c r="CA102" s="32">
        <f t="shared" si="121"/>
        <v>33.126624471362447</v>
      </c>
      <c r="CB102" s="32">
        <f t="shared" si="122"/>
        <v>1.5340608746628277</v>
      </c>
      <c r="CC102" s="32">
        <f t="shared" si="123"/>
        <v>13.743572264618706</v>
      </c>
      <c r="CD102" s="32">
        <f t="shared" si="124"/>
        <v>2.9108010313357227</v>
      </c>
      <c r="CE102" s="32">
        <f t="shared" si="125"/>
        <v>4.1063911673845723</v>
      </c>
      <c r="CF102" s="32">
        <f t="shared" si="126"/>
        <v>0</v>
      </c>
      <c r="CG102" s="32">
        <f t="shared" si="127"/>
        <v>0</v>
      </c>
      <c r="CH102" s="32">
        <f t="shared" si="128"/>
        <v>0</v>
      </c>
      <c r="CI102" s="32">
        <f t="shared" si="129"/>
        <v>0</v>
      </c>
      <c r="CJ102" s="32">
        <f t="shared" si="130"/>
        <v>0</v>
      </c>
      <c r="CK102" s="32">
        <f t="shared" si="131"/>
        <v>0</v>
      </c>
      <c r="CL102" s="32">
        <f t="shared" si="132"/>
        <v>0</v>
      </c>
      <c r="CM102" s="32">
        <f t="shared" si="133"/>
        <v>0</v>
      </c>
      <c r="CN102" s="32">
        <f t="shared" si="134"/>
        <v>0</v>
      </c>
      <c r="CO102" s="32">
        <f t="shared" si="135"/>
        <v>0</v>
      </c>
      <c r="CP102" s="32">
        <f t="shared" si="136"/>
        <v>0</v>
      </c>
      <c r="CQ102" s="32">
        <f t="shared" si="137"/>
        <v>0</v>
      </c>
      <c r="CR102" s="32">
        <f t="shared" si="138"/>
        <v>0</v>
      </c>
    </row>
    <row r="103" spans="1:96" x14ac:dyDescent="0.25">
      <c r="A103">
        <v>500000933</v>
      </c>
      <c r="B103" t="s">
        <v>172</v>
      </c>
      <c r="C103" t="s">
        <v>170</v>
      </c>
      <c r="D103" t="s">
        <v>21</v>
      </c>
      <c r="H103" t="s">
        <v>697</v>
      </c>
      <c r="I103" s="32">
        <v>352.61973665171467</v>
      </c>
      <c r="J103" s="32"/>
      <c r="K103" s="32">
        <v>0</v>
      </c>
      <c r="L103" s="32">
        <v>17983.606569237447</v>
      </c>
      <c r="M103" s="32">
        <v>17983.606569237447</v>
      </c>
      <c r="N103" s="32">
        <v>17983.606569237447</v>
      </c>
      <c r="O103" s="32">
        <v>17983.606569237447</v>
      </c>
      <c r="P103" s="32">
        <v>17983.606569237447</v>
      </c>
      <c r="Q103" s="32">
        <v>17983.606569237447</v>
      </c>
      <c r="R103" s="32">
        <v>17983.606569237447</v>
      </c>
      <c r="S103" s="32">
        <v>17983.606569237447</v>
      </c>
      <c r="T103" s="32">
        <v>17983.606569237447</v>
      </c>
      <c r="U103" s="32">
        <v>17983.606569237447</v>
      </c>
      <c r="V103" s="32">
        <v>17983.606569237447</v>
      </c>
      <c r="W103" s="32">
        <v>17983.606569237447</v>
      </c>
      <c r="X103" s="32">
        <f>_xlfn.XLOOKUP(TEXT(A103,"0"),'Safety stock'!$A$2:$A$219,'Safety stock'!$B$2:$B$219,0,0)</f>
        <v>50.515499894736386</v>
      </c>
      <c r="Y103" s="32">
        <f>_xlfn.XLOOKUP(TEXT(A103,"0"),'Safety stock'!$A$2:$A$219,'Safety stock'!$F$2:$F$219,0,0)</f>
        <v>0</v>
      </c>
      <c r="Z103" s="32">
        <f>_xlfn.XLOOKUP(TEXT(A103,"0"),'Safety stock'!$A$2:$A$219,'Safety stock'!$E$2:$E$219,0,0)</f>
        <v>23.994469026548671</v>
      </c>
      <c r="AA103" s="32">
        <f>_xlfn.XLOOKUP(TEXT(A103,"0"),'Safety stock'!$A$2:$A$219,'Safety stock'!$G$2:$G$219,0,0)</f>
        <v>62.512734408010722</v>
      </c>
      <c r="AB103" s="32">
        <f t="shared" si="70"/>
        <v>17812.762269711664</v>
      </c>
      <c r="AC103" s="32">
        <f t="shared" si="71"/>
        <v>0</v>
      </c>
      <c r="AD103" s="32">
        <f t="shared" si="72"/>
        <v>8460.9233492393178</v>
      </c>
      <c r="AE103" s="32">
        <f t="shared" si="73"/>
        <v>22043.223944331323</v>
      </c>
      <c r="AF103" s="32">
        <f t="shared" si="74"/>
        <v>-17812.762269711664</v>
      </c>
      <c r="AG103" s="32">
        <f t="shared" si="75"/>
        <v>0</v>
      </c>
      <c r="AH103" s="32">
        <f t="shared" si="76"/>
        <v>0</v>
      </c>
      <c r="AI103" s="32">
        <f t="shared" si="77"/>
        <v>0</v>
      </c>
      <c r="AJ103" s="32">
        <f t="shared" si="78"/>
        <v>0</v>
      </c>
      <c r="AK103" s="32">
        <f t="shared" si="79"/>
        <v>0</v>
      </c>
      <c r="AL103" s="32">
        <f t="shared" si="80"/>
        <v>0</v>
      </c>
      <c r="AM103" s="32">
        <f t="shared" si="81"/>
        <v>0</v>
      </c>
      <c r="AN103" s="32">
        <f t="shared" si="82"/>
        <v>0</v>
      </c>
      <c r="AO103" s="32">
        <f t="shared" si="83"/>
        <v>0</v>
      </c>
      <c r="AP103" s="32">
        <f t="shared" si="84"/>
        <v>0</v>
      </c>
      <c r="AQ103" s="32">
        <f t="shared" si="85"/>
        <v>0</v>
      </c>
      <c r="AR103" s="32">
        <f t="shared" si="86"/>
        <v>0</v>
      </c>
      <c r="AS103" s="32">
        <f t="shared" si="87"/>
        <v>17812.762269711664</v>
      </c>
      <c r="AT103" s="32">
        <f t="shared" si="88"/>
        <v>17812.762269711664</v>
      </c>
      <c r="AU103" s="32">
        <f t="shared" si="89"/>
        <v>17812.762269711664</v>
      </c>
      <c r="AV103" s="32">
        <f t="shared" si="90"/>
        <v>17812.762269711664</v>
      </c>
      <c r="AW103" s="32">
        <f t="shared" si="91"/>
        <v>17812.762269711664</v>
      </c>
      <c r="AX103" s="32">
        <f t="shared" si="92"/>
        <v>17812.762269711664</v>
      </c>
      <c r="AY103" s="32">
        <f t="shared" si="93"/>
        <v>17812.762269711664</v>
      </c>
      <c r="AZ103" s="32">
        <f t="shared" si="94"/>
        <v>17812.762269711664</v>
      </c>
      <c r="BA103" s="32">
        <f t="shared" si="95"/>
        <v>17812.762269711664</v>
      </c>
      <c r="BB103" s="32">
        <f t="shared" si="96"/>
        <v>17812.762269711664</v>
      </c>
      <c r="BC103" s="32">
        <f t="shared" si="97"/>
        <v>17812.762269711664</v>
      </c>
      <c r="BD103" s="32">
        <f t="shared" si="98"/>
        <v>17812.762269711664</v>
      </c>
      <c r="BE103" s="32">
        <f t="shared" si="99"/>
        <v>17812.762269711664</v>
      </c>
      <c r="BF103" s="32">
        <f t="shared" si="100"/>
        <v>0</v>
      </c>
      <c r="BG103" s="32">
        <f t="shared" si="101"/>
        <v>0</v>
      </c>
      <c r="BH103" s="32">
        <f t="shared" si="102"/>
        <v>0</v>
      </c>
      <c r="BI103" s="32">
        <f t="shared" si="103"/>
        <v>0</v>
      </c>
      <c r="BJ103" s="32">
        <f t="shared" si="104"/>
        <v>0</v>
      </c>
      <c r="BK103" s="32">
        <f t="shared" si="105"/>
        <v>0</v>
      </c>
      <c r="BL103" s="32">
        <f t="shared" si="106"/>
        <v>0</v>
      </c>
      <c r="BM103" s="32">
        <f t="shared" si="107"/>
        <v>0</v>
      </c>
      <c r="BN103" s="32">
        <f t="shared" si="108"/>
        <v>0</v>
      </c>
      <c r="BO103" s="32">
        <f t="shared" si="109"/>
        <v>0</v>
      </c>
      <c r="BP103" s="32">
        <f t="shared" si="110"/>
        <v>0</v>
      </c>
      <c r="BQ103" s="32">
        <f t="shared" si="111"/>
        <v>0</v>
      </c>
      <c r="BR103" s="32">
        <f t="shared" si="112"/>
        <v>0</v>
      </c>
      <c r="BS103" s="32">
        <f t="shared" si="113"/>
        <v>0</v>
      </c>
      <c r="BT103" s="32">
        <f t="shared" si="114"/>
        <v>170.84429952578284</v>
      </c>
      <c r="BU103" s="32">
        <f t="shared" si="115"/>
        <v>170.84429952578284</v>
      </c>
      <c r="BV103" s="32">
        <f t="shared" si="116"/>
        <v>170.84429952578284</v>
      </c>
      <c r="BW103" s="32">
        <f t="shared" si="117"/>
        <v>170.84429952578284</v>
      </c>
      <c r="BX103" s="32">
        <f t="shared" si="118"/>
        <v>170.84429952578284</v>
      </c>
      <c r="BY103" s="32">
        <f t="shared" si="119"/>
        <v>170.84429952578284</v>
      </c>
      <c r="BZ103" s="32">
        <f t="shared" si="120"/>
        <v>170.84429952578284</v>
      </c>
      <c r="CA103" s="32">
        <f t="shared" si="121"/>
        <v>170.84429952578284</v>
      </c>
      <c r="CB103" s="32">
        <f t="shared" si="122"/>
        <v>170.84429952578284</v>
      </c>
      <c r="CC103" s="32">
        <f t="shared" si="123"/>
        <v>170.84429952578284</v>
      </c>
      <c r="CD103" s="32">
        <f t="shared" si="124"/>
        <v>170.84429952578284</v>
      </c>
      <c r="CE103" s="32">
        <f t="shared" si="125"/>
        <v>170.84429952578284</v>
      </c>
      <c r="CF103" s="32">
        <f t="shared" si="126"/>
        <v>0</v>
      </c>
      <c r="CG103" s="32">
        <f t="shared" si="127"/>
        <v>0</v>
      </c>
      <c r="CH103" s="32">
        <f t="shared" si="128"/>
        <v>0</v>
      </c>
      <c r="CI103" s="32">
        <f t="shared" si="129"/>
        <v>0</v>
      </c>
      <c r="CJ103" s="32">
        <f t="shared" si="130"/>
        <v>0</v>
      </c>
      <c r="CK103" s="32">
        <f t="shared" si="131"/>
        <v>0</v>
      </c>
      <c r="CL103" s="32">
        <f t="shared" si="132"/>
        <v>0</v>
      </c>
      <c r="CM103" s="32">
        <f t="shared" si="133"/>
        <v>0</v>
      </c>
      <c r="CN103" s="32">
        <f t="shared" si="134"/>
        <v>0</v>
      </c>
      <c r="CO103" s="32">
        <f t="shared" si="135"/>
        <v>0</v>
      </c>
      <c r="CP103" s="32">
        <f t="shared" si="136"/>
        <v>0</v>
      </c>
      <c r="CQ103" s="32">
        <f t="shared" si="137"/>
        <v>0</v>
      </c>
      <c r="CR103" s="32">
        <f t="shared" si="138"/>
        <v>0</v>
      </c>
    </row>
    <row r="104" spans="1:96" x14ac:dyDescent="0.25">
      <c r="A104">
        <v>500000934</v>
      </c>
      <c r="B104" t="s">
        <v>174</v>
      </c>
      <c r="C104" t="s">
        <v>170</v>
      </c>
      <c r="D104" t="s">
        <v>51</v>
      </c>
      <c r="H104" t="s">
        <v>697</v>
      </c>
      <c r="I104" s="32">
        <v>0</v>
      </c>
      <c r="J104" s="32"/>
      <c r="K104" s="32">
        <v>0</v>
      </c>
      <c r="L104" s="32">
        <v>0</v>
      </c>
      <c r="M104" s="32">
        <v>0</v>
      </c>
      <c r="N104" s="32">
        <v>0</v>
      </c>
      <c r="O104" s="32">
        <v>0</v>
      </c>
      <c r="P104" s="32">
        <v>0</v>
      </c>
      <c r="Q104" s="32">
        <v>0</v>
      </c>
      <c r="R104" s="32">
        <v>0</v>
      </c>
      <c r="S104" s="32">
        <v>0</v>
      </c>
      <c r="T104" s="32">
        <v>0</v>
      </c>
      <c r="U104" s="32">
        <v>0</v>
      </c>
      <c r="V104" s="32">
        <v>0</v>
      </c>
      <c r="W104" s="32">
        <v>0</v>
      </c>
      <c r="X104" s="32">
        <f>_xlfn.XLOOKUP(TEXT(A104,"0"),'Safety stock'!$A$2:$A$219,'Safety stock'!$B$2:$B$219,0,0)</f>
        <v>24.854823050245944</v>
      </c>
      <c r="Y104" s="32">
        <f>_xlfn.XLOOKUP(TEXT(A104,"0"),'Safety stock'!$A$2:$A$219,'Safety stock'!$F$2:$F$219,0,0)</f>
        <v>0</v>
      </c>
      <c r="Z104" s="32">
        <f>_xlfn.XLOOKUP(TEXT(A104,"0"),'Safety stock'!$A$2:$A$219,'Safety stock'!$E$2:$E$219,0,0)</f>
        <v>15.241666666666669</v>
      </c>
      <c r="AA104" s="32">
        <f>_xlfn.XLOOKUP(TEXT(A104,"0"),'Safety stock'!$A$2:$A$219,'Safety stock'!$G$2:$G$219,0,0)</f>
        <v>32.475656383579278</v>
      </c>
      <c r="AB104" s="32">
        <f t="shared" si="70"/>
        <v>0</v>
      </c>
      <c r="AC104" s="32">
        <f t="shared" si="71"/>
        <v>0</v>
      </c>
      <c r="AD104" s="32">
        <f t="shared" si="72"/>
        <v>0</v>
      </c>
      <c r="AE104" s="32">
        <f t="shared" si="73"/>
        <v>0</v>
      </c>
      <c r="AF104" s="32">
        <f t="shared" si="74"/>
        <v>0</v>
      </c>
      <c r="AG104" s="32">
        <f t="shared" si="75"/>
        <v>0</v>
      </c>
      <c r="AH104" s="32">
        <f t="shared" si="76"/>
        <v>0</v>
      </c>
      <c r="AI104" s="32">
        <f t="shared" si="77"/>
        <v>0</v>
      </c>
      <c r="AJ104" s="32">
        <f t="shared" si="78"/>
        <v>0</v>
      </c>
      <c r="AK104" s="32">
        <f t="shared" si="79"/>
        <v>0</v>
      </c>
      <c r="AL104" s="32">
        <f t="shared" si="80"/>
        <v>0</v>
      </c>
      <c r="AM104" s="32">
        <f t="shared" si="81"/>
        <v>0</v>
      </c>
      <c r="AN104" s="32">
        <f t="shared" si="82"/>
        <v>0</v>
      </c>
      <c r="AO104" s="32">
        <f t="shared" si="83"/>
        <v>0</v>
      </c>
      <c r="AP104" s="32">
        <f t="shared" si="84"/>
        <v>0</v>
      </c>
      <c r="AQ104" s="32">
        <f t="shared" si="85"/>
        <v>0</v>
      </c>
      <c r="AR104" s="32">
        <f t="shared" si="86"/>
        <v>0</v>
      </c>
      <c r="AS104" s="32">
        <f t="shared" si="87"/>
        <v>0</v>
      </c>
      <c r="AT104" s="32">
        <f t="shared" si="88"/>
        <v>0</v>
      </c>
      <c r="AU104" s="32">
        <f t="shared" si="89"/>
        <v>0</v>
      </c>
      <c r="AV104" s="32">
        <f t="shared" si="90"/>
        <v>0</v>
      </c>
      <c r="AW104" s="32">
        <f t="shared" si="91"/>
        <v>0</v>
      </c>
      <c r="AX104" s="32">
        <f t="shared" si="92"/>
        <v>0</v>
      </c>
      <c r="AY104" s="32">
        <f t="shared" si="93"/>
        <v>0</v>
      </c>
      <c r="AZ104" s="32">
        <f t="shared" si="94"/>
        <v>0</v>
      </c>
      <c r="BA104" s="32">
        <f t="shared" si="95"/>
        <v>0</v>
      </c>
      <c r="BB104" s="32">
        <f t="shared" si="96"/>
        <v>0</v>
      </c>
      <c r="BC104" s="32">
        <f t="shared" si="97"/>
        <v>0</v>
      </c>
      <c r="BD104" s="32">
        <f t="shared" si="98"/>
        <v>0</v>
      </c>
      <c r="BE104" s="32">
        <f t="shared" si="99"/>
        <v>0</v>
      </c>
      <c r="BF104" s="32">
        <f t="shared" si="100"/>
        <v>0</v>
      </c>
      <c r="BG104" s="32">
        <f t="shared" si="101"/>
        <v>0</v>
      </c>
      <c r="BH104" s="32">
        <f t="shared" si="102"/>
        <v>0</v>
      </c>
      <c r="BI104" s="32">
        <f t="shared" si="103"/>
        <v>0</v>
      </c>
      <c r="BJ104" s="32">
        <f t="shared" si="104"/>
        <v>0</v>
      </c>
      <c r="BK104" s="32">
        <f t="shared" si="105"/>
        <v>0</v>
      </c>
      <c r="BL104" s="32">
        <f t="shared" si="106"/>
        <v>0</v>
      </c>
      <c r="BM104" s="32">
        <f t="shared" si="107"/>
        <v>0</v>
      </c>
      <c r="BN104" s="32">
        <f t="shared" si="108"/>
        <v>0</v>
      </c>
      <c r="BO104" s="32">
        <f t="shared" si="109"/>
        <v>0</v>
      </c>
      <c r="BP104" s="32">
        <f t="shared" si="110"/>
        <v>0</v>
      </c>
      <c r="BQ104" s="32">
        <f t="shared" si="111"/>
        <v>0</v>
      </c>
      <c r="BR104" s="32">
        <f t="shared" si="112"/>
        <v>0</v>
      </c>
      <c r="BS104" s="32">
        <f t="shared" si="113"/>
        <v>0</v>
      </c>
      <c r="BT104" s="32">
        <f t="shared" si="114"/>
        <v>0</v>
      </c>
      <c r="BU104" s="32">
        <f t="shared" si="115"/>
        <v>0</v>
      </c>
      <c r="BV104" s="32">
        <f t="shared" si="116"/>
        <v>0</v>
      </c>
      <c r="BW104" s="32">
        <f t="shared" si="117"/>
        <v>0</v>
      </c>
      <c r="BX104" s="32">
        <f t="shared" si="118"/>
        <v>0</v>
      </c>
      <c r="BY104" s="32">
        <f t="shared" si="119"/>
        <v>0</v>
      </c>
      <c r="BZ104" s="32">
        <f t="shared" si="120"/>
        <v>0</v>
      </c>
      <c r="CA104" s="32">
        <f t="shared" si="121"/>
        <v>0</v>
      </c>
      <c r="CB104" s="32">
        <f t="shared" si="122"/>
        <v>0</v>
      </c>
      <c r="CC104" s="32">
        <f t="shared" si="123"/>
        <v>0</v>
      </c>
      <c r="CD104" s="32">
        <f t="shared" si="124"/>
        <v>0</v>
      </c>
      <c r="CE104" s="32">
        <f t="shared" si="125"/>
        <v>0</v>
      </c>
      <c r="CF104" s="32">
        <f t="shared" si="126"/>
        <v>0</v>
      </c>
      <c r="CG104" s="32">
        <f t="shared" si="127"/>
        <v>0</v>
      </c>
      <c r="CH104" s="32">
        <f t="shared" si="128"/>
        <v>0</v>
      </c>
      <c r="CI104" s="32">
        <f t="shared" si="129"/>
        <v>0</v>
      </c>
      <c r="CJ104" s="32">
        <f t="shared" si="130"/>
        <v>0</v>
      </c>
      <c r="CK104" s="32">
        <f t="shared" si="131"/>
        <v>0</v>
      </c>
      <c r="CL104" s="32">
        <f t="shared" si="132"/>
        <v>0</v>
      </c>
      <c r="CM104" s="32">
        <f t="shared" si="133"/>
        <v>0</v>
      </c>
      <c r="CN104" s="32">
        <f t="shared" si="134"/>
        <v>0</v>
      </c>
      <c r="CO104" s="32">
        <f t="shared" si="135"/>
        <v>0</v>
      </c>
      <c r="CP104" s="32">
        <f t="shared" si="136"/>
        <v>0</v>
      </c>
      <c r="CQ104" s="32">
        <f t="shared" si="137"/>
        <v>0</v>
      </c>
      <c r="CR104" s="32">
        <f t="shared" si="138"/>
        <v>0</v>
      </c>
    </row>
    <row r="105" spans="1:96" x14ac:dyDescent="0.25">
      <c r="A105">
        <v>500000935</v>
      </c>
      <c r="B105" t="s">
        <v>176</v>
      </c>
      <c r="C105" t="s">
        <v>170</v>
      </c>
      <c r="D105" t="s">
        <v>51</v>
      </c>
      <c r="H105" t="s">
        <v>697</v>
      </c>
      <c r="I105" s="32">
        <v>92.629967964506179</v>
      </c>
      <c r="J105" s="32"/>
      <c r="K105" s="32">
        <v>26599.71</v>
      </c>
      <c r="L105" s="32">
        <v>23079.775448004326</v>
      </c>
      <c r="M105" s="32">
        <v>22435.997170651008</v>
      </c>
      <c r="N105" s="32">
        <v>21046.547651183413</v>
      </c>
      <c r="O105" s="32">
        <v>19522.784678167289</v>
      </c>
      <c r="P105" s="32">
        <v>19499.627186176163</v>
      </c>
      <c r="Q105" s="32">
        <v>19499.627186176163</v>
      </c>
      <c r="R105" s="32">
        <v>19536.679173361961</v>
      </c>
      <c r="S105" s="32">
        <v>19504.258684574386</v>
      </c>
      <c r="T105" s="32">
        <v>19527.416176565512</v>
      </c>
      <c r="U105" s="32">
        <v>19527.416176565512</v>
      </c>
      <c r="V105" s="32">
        <v>19527.416176565512</v>
      </c>
      <c r="W105" s="32">
        <v>19573.731160547766</v>
      </c>
      <c r="X105" s="32">
        <f>_xlfn.XLOOKUP(TEXT(A105,"0"),'Safety stock'!$A$2:$A$219,'Safety stock'!$B$2:$B$219,0,0)</f>
        <v>210.41624218693545</v>
      </c>
      <c r="Y105" s="32">
        <f>_xlfn.XLOOKUP(TEXT(A105,"0"),'Safety stock'!$A$2:$A$219,'Safety stock'!$F$2:$F$219,0,0)</f>
        <v>0</v>
      </c>
      <c r="Z105" s="32">
        <f>_xlfn.XLOOKUP(TEXT(A105,"0"),'Safety stock'!$A$2:$A$219,'Safety stock'!$E$2:$E$219,0,0)</f>
        <v>131.95416666666665</v>
      </c>
      <c r="AA105" s="32">
        <f>_xlfn.XLOOKUP(TEXT(A105,"0"),'Safety stock'!$A$2:$A$219,'Safety stock'!$G$2:$G$219,0,0)</f>
        <v>276.39332552026877</v>
      </c>
      <c r="AB105" s="32">
        <f t="shared" si="70"/>
        <v>19490.849772987604</v>
      </c>
      <c r="AC105" s="32">
        <f t="shared" si="71"/>
        <v>0</v>
      </c>
      <c r="AD105" s="32">
        <f t="shared" si="72"/>
        <v>12222.910231116441</v>
      </c>
      <c r="AE105" s="32">
        <f t="shared" si="73"/>
        <v>25602.304888545823</v>
      </c>
      <c r="AF105" s="32">
        <f t="shared" si="74"/>
        <v>0</v>
      </c>
      <c r="AG105" s="32">
        <f t="shared" si="75"/>
        <v>0</v>
      </c>
      <c r="AH105" s="32">
        <f t="shared" si="76"/>
        <v>0</v>
      </c>
      <c r="AI105" s="32">
        <f t="shared" si="77"/>
        <v>0</v>
      </c>
      <c r="AJ105" s="32">
        <f t="shared" si="78"/>
        <v>0</v>
      </c>
      <c r="AK105" s="32">
        <f t="shared" si="79"/>
        <v>0</v>
      </c>
      <c r="AL105" s="32">
        <f t="shared" si="80"/>
        <v>0</v>
      </c>
      <c r="AM105" s="32">
        <f t="shared" si="81"/>
        <v>0</v>
      </c>
      <c r="AN105" s="32">
        <f t="shared" si="82"/>
        <v>0</v>
      </c>
      <c r="AO105" s="32">
        <f t="shared" si="83"/>
        <v>0</v>
      </c>
      <c r="AP105" s="32">
        <f t="shared" si="84"/>
        <v>0</v>
      </c>
      <c r="AQ105" s="32">
        <f t="shared" si="85"/>
        <v>0</v>
      </c>
      <c r="AR105" s="32">
        <f t="shared" si="86"/>
        <v>0</v>
      </c>
      <c r="AS105" s="32">
        <f t="shared" si="87"/>
        <v>19490.849772987604</v>
      </c>
      <c r="AT105" s="32">
        <f t="shared" si="88"/>
        <v>19490.849772987604</v>
      </c>
      <c r="AU105" s="32">
        <f t="shared" si="89"/>
        <v>19490.849772987604</v>
      </c>
      <c r="AV105" s="32">
        <f t="shared" si="90"/>
        <v>19490.849772987604</v>
      </c>
      <c r="AW105" s="32">
        <f t="shared" si="91"/>
        <v>19490.849772987604</v>
      </c>
      <c r="AX105" s="32">
        <f t="shared" si="92"/>
        <v>19490.849772987604</v>
      </c>
      <c r="AY105" s="32">
        <f t="shared" si="93"/>
        <v>19490.849772987604</v>
      </c>
      <c r="AZ105" s="32">
        <f t="shared" si="94"/>
        <v>19490.849772987604</v>
      </c>
      <c r="BA105" s="32">
        <f t="shared" si="95"/>
        <v>19490.849772987604</v>
      </c>
      <c r="BB105" s="32">
        <f t="shared" si="96"/>
        <v>19490.849772987604</v>
      </c>
      <c r="BC105" s="32">
        <f t="shared" si="97"/>
        <v>19490.849772987604</v>
      </c>
      <c r="BD105" s="32">
        <f t="shared" si="98"/>
        <v>19490.849772987604</v>
      </c>
      <c r="BE105" s="32">
        <f t="shared" si="99"/>
        <v>19490.849772987604</v>
      </c>
      <c r="BF105" s="32">
        <f t="shared" si="100"/>
        <v>0</v>
      </c>
      <c r="BG105" s="32">
        <f t="shared" si="101"/>
        <v>0</v>
      </c>
      <c r="BH105" s="32">
        <f t="shared" si="102"/>
        <v>0</v>
      </c>
      <c r="BI105" s="32">
        <f t="shared" si="103"/>
        <v>0</v>
      </c>
      <c r="BJ105" s="32">
        <f t="shared" si="104"/>
        <v>0</v>
      </c>
      <c r="BK105" s="32">
        <f t="shared" si="105"/>
        <v>0</v>
      </c>
      <c r="BL105" s="32">
        <f t="shared" si="106"/>
        <v>0</v>
      </c>
      <c r="BM105" s="32">
        <f t="shared" si="107"/>
        <v>0</v>
      </c>
      <c r="BN105" s="32">
        <f t="shared" si="108"/>
        <v>0</v>
      </c>
      <c r="BO105" s="32">
        <f t="shared" si="109"/>
        <v>0</v>
      </c>
      <c r="BP105" s="32">
        <f t="shared" si="110"/>
        <v>0</v>
      </c>
      <c r="BQ105" s="32">
        <f t="shared" si="111"/>
        <v>0</v>
      </c>
      <c r="BR105" s="32">
        <f t="shared" si="112"/>
        <v>0</v>
      </c>
      <c r="BS105" s="32">
        <f t="shared" si="113"/>
        <v>7108.8602270123956</v>
      </c>
      <c r="BT105" s="32">
        <f t="shared" si="114"/>
        <v>3588.9256750167224</v>
      </c>
      <c r="BU105" s="32">
        <f t="shared" si="115"/>
        <v>2945.1473976634043</v>
      </c>
      <c r="BV105" s="32">
        <f t="shared" si="116"/>
        <v>1555.6978781958096</v>
      </c>
      <c r="BW105" s="32">
        <f t="shared" si="117"/>
        <v>31.934905179685302</v>
      </c>
      <c r="BX105" s="32">
        <f t="shared" si="118"/>
        <v>8.7774131885598763</v>
      </c>
      <c r="BY105" s="32">
        <f t="shared" si="119"/>
        <v>8.7774131885598763</v>
      </c>
      <c r="BZ105" s="32">
        <f t="shared" si="120"/>
        <v>45.829400374357647</v>
      </c>
      <c r="CA105" s="32">
        <f t="shared" si="121"/>
        <v>13.408911586782779</v>
      </c>
      <c r="CB105" s="32">
        <f t="shared" si="122"/>
        <v>36.566403577908204</v>
      </c>
      <c r="CC105" s="32">
        <f t="shared" si="123"/>
        <v>36.566403577908204</v>
      </c>
      <c r="CD105" s="32">
        <f t="shared" si="124"/>
        <v>36.566403577908204</v>
      </c>
      <c r="CE105" s="32">
        <f t="shared" si="125"/>
        <v>82.881387560162693</v>
      </c>
      <c r="CF105" s="32">
        <f t="shared" si="126"/>
        <v>0</v>
      </c>
      <c r="CG105" s="32">
        <f t="shared" si="127"/>
        <v>0</v>
      </c>
      <c r="CH105" s="32">
        <f t="shared" si="128"/>
        <v>0</v>
      </c>
      <c r="CI105" s="32">
        <f t="shared" si="129"/>
        <v>0</v>
      </c>
      <c r="CJ105" s="32">
        <f t="shared" si="130"/>
        <v>0</v>
      </c>
      <c r="CK105" s="32">
        <f t="shared" si="131"/>
        <v>0</v>
      </c>
      <c r="CL105" s="32">
        <f t="shared" si="132"/>
        <v>0</v>
      </c>
      <c r="CM105" s="32">
        <f t="shared" si="133"/>
        <v>0</v>
      </c>
      <c r="CN105" s="32">
        <f t="shared" si="134"/>
        <v>0</v>
      </c>
      <c r="CO105" s="32">
        <f t="shared" si="135"/>
        <v>0</v>
      </c>
      <c r="CP105" s="32">
        <f t="shared" si="136"/>
        <v>0</v>
      </c>
      <c r="CQ105" s="32">
        <f t="shared" si="137"/>
        <v>0</v>
      </c>
      <c r="CR105" s="32">
        <f t="shared" si="138"/>
        <v>0</v>
      </c>
    </row>
    <row r="106" spans="1:96" x14ac:dyDescent="0.25">
      <c r="A106">
        <v>500000937</v>
      </c>
      <c r="B106" t="s">
        <v>180</v>
      </c>
      <c r="C106" t="s">
        <v>170</v>
      </c>
      <c r="D106" t="s">
        <v>21</v>
      </c>
      <c r="H106" t="s">
        <v>697</v>
      </c>
      <c r="I106" s="32">
        <v>483.07046070460706</v>
      </c>
      <c r="J106" s="32"/>
      <c r="K106" s="32">
        <v>10695.18</v>
      </c>
      <c r="L106" s="32">
        <v>14559.743685636857</v>
      </c>
      <c r="M106" s="32">
        <v>14559.743685636849</v>
      </c>
      <c r="N106" s="32">
        <v>14559.743685636849</v>
      </c>
      <c r="O106" s="32">
        <v>14559.743685636849</v>
      </c>
      <c r="P106" s="32">
        <v>14559.743685636849</v>
      </c>
      <c r="Q106" s="32">
        <v>14559.743685636849</v>
      </c>
      <c r="R106" s="32">
        <v>14559.743685636849</v>
      </c>
      <c r="S106" s="32">
        <v>14559.743685636849</v>
      </c>
      <c r="T106" s="32">
        <v>14559.743685636849</v>
      </c>
      <c r="U106" s="32">
        <v>14559.743685636849</v>
      </c>
      <c r="V106" s="32">
        <v>14559.743685636849</v>
      </c>
      <c r="W106" s="32">
        <v>14559.743685636849</v>
      </c>
      <c r="X106" s="32">
        <f>_xlfn.XLOOKUP(TEXT(A106,"0"),'Safety stock'!$A$2:$A$219,'Safety stock'!$B$2:$B$219,0,0)</f>
        <v>30.023828669394703</v>
      </c>
      <c r="Y106" s="32">
        <f>_xlfn.XLOOKUP(TEXT(A106,"0"),'Safety stock'!$A$2:$A$219,'Safety stock'!$F$2:$F$219,0,0)</f>
        <v>0</v>
      </c>
      <c r="Z106" s="32">
        <f>_xlfn.XLOOKUP(TEXT(A106,"0"),'Safety stock'!$A$2:$A$219,'Safety stock'!$E$2:$E$219,0,0)</f>
        <v>22.270833333333332</v>
      </c>
      <c r="AA106" s="32">
        <f>_xlfn.XLOOKUP(TEXT(A106,"0"),'Safety stock'!$A$2:$A$219,'Safety stock'!$G$2:$G$219,0,0)</f>
        <v>41.159245336061367</v>
      </c>
      <c r="AB106" s="32">
        <f t="shared" si="70"/>
        <v>14503.624747440688</v>
      </c>
      <c r="AC106" s="32">
        <f t="shared" si="71"/>
        <v>0</v>
      </c>
      <c r="AD106" s="32">
        <f t="shared" si="72"/>
        <v>10758.381718608853</v>
      </c>
      <c r="AE106" s="32">
        <f t="shared" si="73"/>
        <v>19882.815606745113</v>
      </c>
      <c r="AF106" s="32">
        <f t="shared" si="74"/>
        <v>-3808.4447474406879</v>
      </c>
      <c r="AG106" s="32">
        <f t="shared" si="75"/>
        <v>0</v>
      </c>
      <c r="AH106" s="32">
        <f t="shared" si="76"/>
        <v>0</v>
      </c>
      <c r="AI106" s="32">
        <f t="shared" si="77"/>
        <v>0</v>
      </c>
      <c r="AJ106" s="32">
        <f t="shared" si="78"/>
        <v>0</v>
      </c>
      <c r="AK106" s="32">
        <f t="shared" si="79"/>
        <v>0</v>
      </c>
      <c r="AL106" s="32">
        <f t="shared" si="80"/>
        <v>0</v>
      </c>
      <c r="AM106" s="32">
        <f t="shared" si="81"/>
        <v>0</v>
      </c>
      <c r="AN106" s="32">
        <f t="shared" si="82"/>
        <v>0</v>
      </c>
      <c r="AO106" s="32">
        <f t="shared" si="83"/>
        <v>0</v>
      </c>
      <c r="AP106" s="32">
        <f t="shared" si="84"/>
        <v>0</v>
      </c>
      <c r="AQ106" s="32">
        <f t="shared" si="85"/>
        <v>0</v>
      </c>
      <c r="AR106" s="32">
        <f t="shared" si="86"/>
        <v>0</v>
      </c>
      <c r="AS106" s="32">
        <f t="shared" si="87"/>
        <v>14503.624747440688</v>
      </c>
      <c r="AT106" s="32">
        <f t="shared" si="88"/>
        <v>14503.624747440688</v>
      </c>
      <c r="AU106" s="32">
        <f t="shared" si="89"/>
        <v>14503.624747440688</v>
      </c>
      <c r="AV106" s="32">
        <f t="shared" si="90"/>
        <v>14503.624747440688</v>
      </c>
      <c r="AW106" s="32">
        <f t="shared" si="91"/>
        <v>14503.624747440688</v>
      </c>
      <c r="AX106" s="32">
        <f t="shared" si="92"/>
        <v>14503.624747440688</v>
      </c>
      <c r="AY106" s="32">
        <f t="shared" si="93"/>
        <v>14503.624747440688</v>
      </c>
      <c r="AZ106" s="32">
        <f t="shared" si="94"/>
        <v>14503.624747440688</v>
      </c>
      <c r="BA106" s="32">
        <f t="shared" si="95"/>
        <v>14503.624747440688</v>
      </c>
      <c r="BB106" s="32">
        <f t="shared" si="96"/>
        <v>14503.624747440688</v>
      </c>
      <c r="BC106" s="32">
        <f t="shared" si="97"/>
        <v>14503.624747440688</v>
      </c>
      <c r="BD106" s="32">
        <f t="shared" si="98"/>
        <v>14503.624747440688</v>
      </c>
      <c r="BE106" s="32">
        <f t="shared" si="99"/>
        <v>14503.624747440688</v>
      </c>
      <c r="BF106" s="32">
        <f t="shared" si="100"/>
        <v>0</v>
      </c>
      <c r="BG106" s="32">
        <f t="shared" si="101"/>
        <v>0</v>
      </c>
      <c r="BH106" s="32">
        <f t="shared" si="102"/>
        <v>0</v>
      </c>
      <c r="BI106" s="32">
        <f t="shared" si="103"/>
        <v>0</v>
      </c>
      <c r="BJ106" s="32">
        <f t="shared" si="104"/>
        <v>0</v>
      </c>
      <c r="BK106" s="32">
        <f t="shared" si="105"/>
        <v>0</v>
      </c>
      <c r="BL106" s="32">
        <f t="shared" si="106"/>
        <v>0</v>
      </c>
      <c r="BM106" s="32">
        <f t="shared" si="107"/>
        <v>0</v>
      </c>
      <c r="BN106" s="32">
        <f t="shared" si="108"/>
        <v>0</v>
      </c>
      <c r="BO106" s="32">
        <f t="shared" si="109"/>
        <v>0</v>
      </c>
      <c r="BP106" s="32">
        <f t="shared" si="110"/>
        <v>0</v>
      </c>
      <c r="BQ106" s="32">
        <f t="shared" si="111"/>
        <v>0</v>
      </c>
      <c r="BR106" s="32">
        <f t="shared" si="112"/>
        <v>0</v>
      </c>
      <c r="BS106" s="32">
        <f t="shared" si="113"/>
        <v>0</v>
      </c>
      <c r="BT106" s="32">
        <f t="shared" si="114"/>
        <v>56.118938196168529</v>
      </c>
      <c r="BU106" s="32">
        <f t="shared" si="115"/>
        <v>56.118938196161253</v>
      </c>
      <c r="BV106" s="32">
        <f t="shared" si="116"/>
        <v>56.118938196161253</v>
      </c>
      <c r="BW106" s="32">
        <f t="shared" si="117"/>
        <v>56.118938196161253</v>
      </c>
      <c r="BX106" s="32">
        <f t="shared" si="118"/>
        <v>56.118938196161253</v>
      </c>
      <c r="BY106" s="32">
        <f t="shared" si="119"/>
        <v>56.118938196161253</v>
      </c>
      <c r="BZ106" s="32">
        <f t="shared" si="120"/>
        <v>56.118938196161253</v>
      </c>
      <c r="CA106" s="32">
        <f t="shared" si="121"/>
        <v>56.118938196161253</v>
      </c>
      <c r="CB106" s="32">
        <f t="shared" si="122"/>
        <v>56.118938196161253</v>
      </c>
      <c r="CC106" s="32">
        <f t="shared" si="123"/>
        <v>56.118938196161253</v>
      </c>
      <c r="CD106" s="32">
        <f t="shared" si="124"/>
        <v>56.118938196161253</v>
      </c>
      <c r="CE106" s="32">
        <f t="shared" si="125"/>
        <v>56.118938196161253</v>
      </c>
      <c r="CF106" s="32">
        <f t="shared" si="126"/>
        <v>0</v>
      </c>
      <c r="CG106" s="32">
        <f t="shared" si="127"/>
        <v>0</v>
      </c>
      <c r="CH106" s="32">
        <f t="shared" si="128"/>
        <v>0</v>
      </c>
      <c r="CI106" s="32">
        <f t="shared" si="129"/>
        <v>0</v>
      </c>
      <c r="CJ106" s="32">
        <f t="shared" si="130"/>
        <v>0</v>
      </c>
      <c r="CK106" s="32">
        <f t="shared" si="131"/>
        <v>0</v>
      </c>
      <c r="CL106" s="32">
        <f t="shared" si="132"/>
        <v>0</v>
      </c>
      <c r="CM106" s="32">
        <f t="shared" si="133"/>
        <v>0</v>
      </c>
      <c r="CN106" s="32">
        <f t="shared" si="134"/>
        <v>0</v>
      </c>
      <c r="CO106" s="32">
        <f t="shared" si="135"/>
        <v>0</v>
      </c>
      <c r="CP106" s="32">
        <f t="shared" si="136"/>
        <v>0</v>
      </c>
      <c r="CQ106" s="32">
        <f t="shared" si="137"/>
        <v>0</v>
      </c>
      <c r="CR106" s="32">
        <f t="shared" si="138"/>
        <v>0</v>
      </c>
    </row>
    <row r="107" spans="1:96" x14ac:dyDescent="0.25">
      <c r="A107">
        <v>500000938</v>
      </c>
      <c r="B107" t="s">
        <v>182</v>
      </c>
      <c r="C107" t="s">
        <v>170</v>
      </c>
      <c r="D107" t="s">
        <v>46</v>
      </c>
      <c r="H107" t="s">
        <v>697</v>
      </c>
      <c r="I107" s="32">
        <v>50</v>
      </c>
      <c r="J107" s="32"/>
      <c r="K107" s="32">
        <v>0</v>
      </c>
      <c r="L107" s="32">
        <v>5819.9999999999991</v>
      </c>
      <c r="M107" s="32">
        <v>5789.9999999999982</v>
      </c>
      <c r="N107" s="32">
        <v>5799.9999999999982</v>
      </c>
      <c r="O107" s="32">
        <v>5809.9999999999973</v>
      </c>
      <c r="P107" s="32">
        <v>5819.9999999999964</v>
      </c>
      <c r="Q107" s="32">
        <v>5829.9999999999964</v>
      </c>
      <c r="R107" s="32">
        <v>5789.9999999999955</v>
      </c>
      <c r="S107" s="32">
        <v>5799.9999999999955</v>
      </c>
      <c r="T107" s="32">
        <v>5789.9999999999945</v>
      </c>
      <c r="U107" s="32">
        <v>5799.9999999999945</v>
      </c>
      <c r="V107" s="32">
        <v>5809.9999999999936</v>
      </c>
      <c r="W107" s="32">
        <v>5799.9999999999936</v>
      </c>
      <c r="X107" s="32">
        <f>_xlfn.XLOOKUP(TEXT(A107,"0"),'Safety stock'!$A$2:$A$219,'Safety stock'!$B$2:$B$219,0,0)</f>
        <v>115.74521941859426</v>
      </c>
      <c r="Y107" s="32">
        <f>_xlfn.XLOOKUP(TEXT(A107,"0"),'Safety stock'!$A$2:$A$219,'Safety stock'!$F$2:$F$219,0,0)</f>
        <v>0</v>
      </c>
      <c r="Z107" s="32">
        <f>_xlfn.XLOOKUP(TEXT(A107,"0"),'Safety stock'!$A$2:$A$219,'Safety stock'!$E$2:$E$219,0,0)</f>
        <v>27.0625</v>
      </c>
      <c r="AA107" s="32">
        <f>_xlfn.XLOOKUP(TEXT(A107,"0"),'Safety stock'!$A$2:$A$219,'Safety stock'!$G$2:$G$219,0,0)</f>
        <v>129.27646941859427</v>
      </c>
      <c r="AB107" s="32">
        <f t="shared" si="70"/>
        <v>5787.260970929713</v>
      </c>
      <c r="AC107" s="32">
        <f t="shared" si="71"/>
        <v>0</v>
      </c>
      <c r="AD107" s="32">
        <f t="shared" si="72"/>
        <v>1353.125</v>
      </c>
      <c r="AE107" s="32">
        <f t="shared" si="73"/>
        <v>6463.8234709297139</v>
      </c>
      <c r="AF107" s="32">
        <f t="shared" si="74"/>
        <v>-5787.260970929713</v>
      </c>
      <c r="AG107" s="32">
        <f t="shared" si="75"/>
        <v>0</v>
      </c>
      <c r="AH107" s="32">
        <f t="shared" si="76"/>
        <v>0</v>
      </c>
      <c r="AI107" s="32">
        <f t="shared" si="77"/>
        <v>0</v>
      </c>
      <c r="AJ107" s="32">
        <f t="shared" si="78"/>
        <v>0</v>
      </c>
      <c r="AK107" s="32">
        <f t="shared" si="79"/>
        <v>0</v>
      </c>
      <c r="AL107" s="32">
        <f t="shared" si="80"/>
        <v>0</v>
      </c>
      <c r="AM107" s="32">
        <f t="shared" si="81"/>
        <v>0</v>
      </c>
      <c r="AN107" s="32">
        <f t="shared" si="82"/>
        <v>0</v>
      </c>
      <c r="AO107" s="32">
        <f t="shared" si="83"/>
        <v>0</v>
      </c>
      <c r="AP107" s="32">
        <f t="shared" si="84"/>
        <v>0</v>
      </c>
      <c r="AQ107" s="32">
        <f t="shared" si="85"/>
        <v>0</v>
      </c>
      <c r="AR107" s="32">
        <f t="shared" si="86"/>
        <v>0</v>
      </c>
      <c r="AS107" s="32">
        <f t="shared" si="87"/>
        <v>5787.260970929713</v>
      </c>
      <c r="AT107" s="32">
        <f t="shared" si="88"/>
        <v>5787.260970929713</v>
      </c>
      <c r="AU107" s="32">
        <f t="shared" si="89"/>
        <v>5787.260970929713</v>
      </c>
      <c r="AV107" s="32">
        <f t="shared" si="90"/>
        <v>5787.260970929713</v>
      </c>
      <c r="AW107" s="32">
        <f t="shared" si="91"/>
        <v>5787.260970929713</v>
      </c>
      <c r="AX107" s="32">
        <f t="shared" si="92"/>
        <v>5787.260970929713</v>
      </c>
      <c r="AY107" s="32">
        <f t="shared" si="93"/>
        <v>5787.260970929713</v>
      </c>
      <c r="AZ107" s="32">
        <f t="shared" si="94"/>
        <v>5787.260970929713</v>
      </c>
      <c r="BA107" s="32">
        <f t="shared" si="95"/>
        <v>5787.260970929713</v>
      </c>
      <c r="BB107" s="32">
        <f t="shared" si="96"/>
        <v>5787.260970929713</v>
      </c>
      <c r="BC107" s="32">
        <f t="shared" si="97"/>
        <v>5787.260970929713</v>
      </c>
      <c r="BD107" s="32">
        <f t="shared" si="98"/>
        <v>5787.260970929713</v>
      </c>
      <c r="BE107" s="32">
        <f t="shared" si="99"/>
        <v>5787.260970929713</v>
      </c>
      <c r="BF107" s="32">
        <f t="shared" si="100"/>
        <v>0</v>
      </c>
      <c r="BG107" s="32">
        <f t="shared" si="101"/>
        <v>0</v>
      </c>
      <c r="BH107" s="32">
        <f t="shared" si="102"/>
        <v>0</v>
      </c>
      <c r="BI107" s="32">
        <f t="shared" si="103"/>
        <v>0</v>
      </c>
      <c r="BJ107" s="32">
        <f t="shared" si="104"/>
        <v>0</v>
      </c>
      <c r="BK107" s="32">
        <f t="shared" si="105"/>
        <v>0</v>
      </c>
      <c r="BL107" s="32">
        <f t="shared" si="106"/>
        <v>0</v>
      </c>
      <c r="BM107" s="32">
        <f t="shared" si="107"/>
        <v>0</v>
      </c>
      <c r="BN107" s="32">
        <f t="shared" si="108"/>
        <v>0</v>
      </c>
      <c r="BO107" s="32">
        <f t="shared" si="109"/>
        <v>0</v>
      </c>
      <c r="BP107" s="32">
        <f t="shared" si="110"/>
        <v>0</v>
      </c>
      <c r="BQ107" s="32">
        <f t="shared" si="111"/>
        <v>0</v>
      </c>
      <c r="BR107" s="32">
        <f t="shared" si="112"/>
        <v>0</v>
      </c>
      <c r="BS107" s="32">
        <f t="shared" si="113"/>
        <v>0</v>
      </c>
      <c r="BT107" s="32">
        <f t="shared" si="114"/>
        <v>32.739029070286051</v>
      </c>
      <c r="BU107" s="32">
        <f t="shared" si="115"/>
        <v>2.7390290702851416</v>
      </c>
      <c r="BV107" s="32">
        <f t="shared" si="116"/>
        <v>12.739029070285142</v>
      </c>
      <c r="BW107" s="32">
        <f t="shared" si="117"/>
        <v>22.739029070284232</v>
      </c>
      <c r="BX107" s="32">
        <f t="shared" si="118"/>
        <v>32.739029070283323</v>
      </c>
      <c r="BY107" s="32">
        <f t="shared" si="119"/>
        <v>42.739029070283323</v>
      </c>
      <c r="BZ107" s="32">
        <f t="shared" si="120"/>
        <v>2.7390290702824132</v>
      </c>
      <c r="CA107" s="32">
        <f t="shared" si="121"/>
        <v>12.739029070282413</v>
      </c>
      <c r="CB107" s="32">
        <f t="shared" si="122"/>
        <v>2.7390290702815037</v>
      </c>
      <c r="CC107" s="32">
        <f t="shared" si="123"/>
        <v>12.739029070281504</v>
      </c>
      <c r="CD107" s="32">
        <f t="shared" si="124"/>
        <v>22.739029070280594</v>
      </c>
      <c r="CE107" s="32">
        <f t="shared" si="125"/>
        <v>12.739029070280594</v>
      </c>
      <c r="CF107" s="32">
        <f t="shared" si="126"/>
        <v>0</v>
      </c>
      <c r="CG107" s="32">
        <f t="shared" si="127"/>
        <v>0</v>
      </c>
      <c r="CH107" s="32">
        <f t="shared" si="128"/>
        <v>0</v>
      </c>
      <c r="CI107" s="32">
        <f t="shared" si="129"/>
        <v>0</v>
      </c>
      <c r="CJ107" s="32">
        <f t="shared" si="130"/>
        <v>0</v>
      </c>
      <c r="CK107" s="32">
        <f t="shared" si="131"/>
        <v>0</v>
      </c>
      <c r="CL107" s="32">
        <f t="shared" si="132"/>
        <v>0</v>
      </c>
      <c r="CM107" s="32">
        <f t="shared" si="133"/>
        <v>0</v>
      </c>
      <c r="CN107" s="32">
        <f t="shared" si="134"/>
        <v>0</v>
      </c>
      <c r="CO107" s="32">
        <f t="shared" si="135"/>
        <v>0</v>
      </c>
      <c r="CP107" s="32">
        <f t="shared" si="136"/>
        <v>0</v>
      </c>
      <c r="CQ107" s="32">
        <f t="shared" si="137"/>
        <v>0</v>
      </c>
      <c r="CR107" s="32">
        <f t="shared" si="138"/>
        <v>0</v>
      </c>
    </row>
    <row r="108" spans="1:96" x14ac:dyDescent="0.25">
      <c r="A108">
        <v>500000999</v>
      </c>
      <c r="B108" t="s">
        <v>186</v>
      </c>
      <c r="C108" t="s">
        <v>170</v>
      </c>
      <c r="D108" t="s">
        <v>187</v>
      </c>
      <c r="H108" t="s">
        <v>697</v>
      </c>
      <c r="I108" s="32">
        <v>0</v>
      </c>
      <c r="J108" s="32"/>
      <c r="K108" s="32">
        <v>0</v>
      </c>
      <c r="L108" s="32">
        <v>0</v>
      </c>
      <c r="M108" s="32">
        <v>0</v>
      </c>
      <c r="N108" s="32">
        <v>0</v>
      </c>
      <c r="O108" s="32">
        <v>0</v>
      </c>
      <c r="P108" s="32">
        <v>0</v>
      </c>
      <c r="Q108" s="32">
        <v>0</v>
      </c>
      <c r="R108" s="32">
        <v>0</v>
      </c>
      <c r="S108" s="32">
        <v>0</v>
      </c>
      <c r="T108" s="32">
        <v>0</v>
      </c>
      <c r="U108" s="32">
        <v>0</v>
      </c>
      <c r="V108" s="32">
        <v>0</v>
      </c>
      <c r="W108" s="32">
        <v>0</v>
      </c>
      <c r="X108" s="32">
        <f>_xlfn.XLOOKUP(TEXT(A108,"0"),'Safety stock'!$A$2:$A$219,'Safety stock'!$B$2:$B$219,0,0)</f>
        <v>0</v>
      </c>
      <c r="Y108" s="32">
        <f>_xlfn.XLOOKUP(TEXT(A108,"0"),'Safety stock'!$A$2:$A$219,'Safety stock'!$F$2:$F$219,0,0)</f>
        <v>0</v>
      </c>
      <c r="Z108" s="32">
        <f>_xlfn.XLOOKUP(TEXT(A108,"0"),'Safety stock'!$A$2:$A$219,'Safety stock'!$E$2:$E$219,0,0)</f>
        <v>0</v>
      </c>
      <c r="AA108" s="32">
        <f>_xlfn.XLOOKUP(TEXT(A108,"0"),'Safety stock'!$A$2:$A$219,'Safety stock'!$G$2:$G$219,0,0)</f>
        <v>0</v>
      </c>
      <c r="AB108" s="32">
        <f t="shared" si="70"/>
        <v>0</v>
      </c>
      <c r="AC108" s="32">
        <f t="shared" si="71"/>
        <v>0</v>
      </c>
      <c r="AD108" s="32">
        <f t="shared" si="72"/>
        <v>0</v>
      </c>
      <c r="AE108" s="32">
        <f t="shared" si="73"/>
        <v>0</v>
      </c>
      <c r="AF108" s="32">
        <f t="shared" si="74"/>
        <v>0</v>
      </c>
      <c r="AG108" s="32">
        <f t="shared" si="75"/>
        <v>0</v>
      </c>
      <c r="AH108" s="32">
        <f t="shared" si="76"/>
        <v>0</v>
      </c>
      <c r="AI108" s="32">
        <f t="shared" si="77"/>
        <v>0</v>
      </c>
      <c r="AJ108" s="32">
        <f t="shared" si="78"/>
        <v>0</v>
      </c>
      <c r="AK108" s="32">
        <f t="shared" si="79"/>
        <v>0</v>
      </c>
      <c r="AL108" s="32">
        <f t="shared" si="80"/>
        <v>0</v>
      </c>
      <c r="AM108" s="32">
        <f t="shared" si="81"/>
        <v>0</v>
      </c>
      <c r="AN108" s="32">
        <f t="shared" si="82"/>
        <v>0</v>
      </c>
      <c r="AO108" s="32">
        <f t="shared" si="83"/>
        <v>0</v>
      </c>
      <c r="AP108" s="32">
        <f t="shared" si="84"/>
        <v>0</v>
      </c>
      <c r="AQ108" s="32">
        <f t="shared" si="85"/>
        <v>0</v>
      </c>
      <c r="AR108" s="32">
        <f t="shared" si="86"/>
        <v>0</v>
      </c>
      <c r="AS108" s="32">
        <f t="shared" si="87"/>
        <v>0</v>
      </c>
      <c r="AT108" s="32">
        <f t="shared" si="88"/>
        <v>0</v>
      </c>
      <c r="AU108" s="32">
        <f t="shared" si="89"/>
        <v>0</v>
      </c>
      <c r="AV108" s="32">
        <f t="shared" si="90"/>
        <v>0</v>
      </c>
      <c r="AW108" s="32">
        <f t="shared" si="91"/>
        <v>0</v>
      </c>
      <c r="AX108" s="32">
        <f t="shared" si="92"/>
        <v>0</v>
      </c>
      <c r="AY108" s="32">
        <f t="shared" si="93"/>
        <v>0</v>
      </c>
      <c r="AZ108" s="32">
        <f t="shared" si="94"/>
        <v>0</v>
      </c>
      <c r="BA108" s="32">
        <f t="shared" si="95"/>
        <v>0</v>
      </c>
      <c r="BB108" s="32">
        <f t="shared" si="96"/>
        <v>0</v>
      </c>
      <c r="BC108" s="32">
        <f t="shared" si="97"/>
        <v>0</v>
      </c>
      <c r="BD108" s="32">
        <f t="shared" si="98"/>
        <v>0</v>
      </c>
      <c r="BE108" s="32">
        <f t="shared" si="99"/>
        <v>0</v>
      </c>
      <c r="BF108" s="32">
        <f t="shared" si="100"/>
        <v>0</v>
      </c>
      <c r="BG108" s="32">
        <f t="shared" si="101"/>
        <v>0</v>
      </c>
      <c r="BH108" s="32">
        <f t="shared" si="102"/>
        <v>0</v>
      </c>
      <c r="BI108" s="32">
        <f t="shared" si="103"/>
        <v>0</v>
      </c>
      <c r="BJ108" s="32">
        <f t="shared" si="104"/>
        <v>0</v>
      </c>
      <c r="BK108" s="32">
        <f t="shared" si="105"/>
        <v>0</v>
      </c>
      <c r="BL108" s="32">
        <f t="shared" si="106"/>
        <v>0</v>
      </c>
      <c r="BM108" s="32">
        <f t="shared" si="107"/>
        <v>0</v>
      </c>
      <c r="BN108" s="32">
        <f t="shared" si="108"/>
        <v>0</v>
      </c>
      <c r="BO108" s="32">
        <f t="shared" si="109"/>
        <v>0</v>
      </c>
      <c r="BP108" s="32">
        <f t="shared" si="110"/>
        <v>0</v>
      </c>
      <c r="BQ108" s="32">
        <f t="shared" si="111"/>
        <v>0</v>
      </c>
      <c r="BR108" s="32">
        <f t="shared" si="112"/>
        <v>0</v>
      </c>
      <c r="BS108" s="32">
        <f t="shared" si="113"/>
        <v>0</v>
      </c>
      <c r="BT108" s="32">
        <f t="shared" si="114"/>
        <v>0</v>
      </c>
      <c r="BU108" s="32">
        <f t="shared" si="115"/>
        <v>0</v>
      </c>
      <c r="BV108" s="32">
        <f t="shared" si="116"/>
        <v>0</v>
      </c>
      <c r="BW108" s="32">
        <f t="shared" si="117"/>
        <v>0</v>
      </c>
      <c r="BX108" s="32">
        <f t="shared" si="118"/>
        <v>0</v>
      </c>
      <c r="BY108" s="32">
        <f t="shared" si="119"/>
        <v>0</v>
      </c>
      <c r="BZ108" s="32">
        <f t="shared" si="120"/>
        <v>0</v>
      </c>
      <c r="CA108" s="32">
        <f t="shared" si="121"/>
        <v>0</v>
      </c>
      <c r="CB108" s="32">
        <f t="shared" si="122"/>
        <v>0</v>
      </c>
      <c r="CC108" s="32">
        <f t="shared" si="123"/>
        <v>0</v>
      </c>
      <c r="CD108" s="32">
        <f t="shared" si="124"/>
        <v>0</v>
      </c>
      <c r="CE108" s="32">
        <f t="shared" si="125"/>
        <v>0</v>
      </c>
      <c r="CF108" s="32">
        <f t="shared" si="126"/>
        <v>0</v>
      </c>
      <c r="CG108" s="32">
        <f t="shared" si="127"/>
        <v>0</v>
      </c>
      <c r="CH108" s="32">
        <f t="shared" si="128"/>
        <v>0</v>
      </c>
      <c r="CI108" s="32">
        <f t="shared" si="129"/>
        <v>0</v>
      </c>
      <c r="CJ108" s="32">
        <f t="shared" si="130"/>
        <v>0</v>
      </c>
      <c r="CK108" s="32">
        <f t="shared" si="131"/>
        <v>0</v>
      </c>
      <c r="CL108" s="32">
        <f t="shared" si="132"/>
        <v>0</v>
      </c>
      <c r="CM108" s="32">
        <f t="shared" si="133"/>
        <v>0</v>
      </c>
      <c r="CN108" s="32">
        <f t="shared" si="134"/>
        <v>0</v>
      </c>
      <c r="CO108" s="32">
        <f t="shared" si="135"/>
        <v>0</v>
      </c>
      <c r="CP108" s="32">
        <f t="shared" si="136"/>
        <v>0</v>
      </c>
      <c r="CQ108" s="32">
        <f t="shared" si="137"/>
        <v>0</v>
      </c>
      <c r="CR108" s="32">
        <f t="shared" si="138"/>
        <v>0</v>
      </c>
    </row>
    <row r="109" spans="1:96" x14ac:dyDescent="0.25">
      <c r="A109">
        <v>500001000</v>
      </c>
      <c r="B109" t="s">
        <v>189</v>
      </c>
      <c r="C109" t="s">
        <v>170</v>
      </c>
      <c r="D109" t="s">
        <v>21</v>
      </c>
      <c r="H109" t="s">
        <v>697</v>
      </c>
      <c r="I109" s="32">
        <v>0</v>
      </c>
      <c r="J109" s="32"/>
      <c r="K109" s="32">
        <v>0</v>
      </c>
      <c r="L109" s="32">
        <v>0</v>
      </c>
      <c r="M109" s="32">
        <v>0</v>
      </c>
      <c r="N109" s="32">
        <v>0</v>
      </c>
      <c r="O109" s="32">
        <v>0</v>
      </c>
      <c r="P109" s="32">
        <v>0</v>
      </c>
      <c r="Q109" s="32">
        <v>0</v>
      </c>
      <c r="R109" s="32">
        <v>0</v>
      </c>
      <c r="S109" s="32">
        <v>0</v>
      </c>
      <c r="T109" s="32">
        <v>0</v>
      </c>
      <c r="U109" s="32">
        <v>0</v>
      </c>
      <c r="V109" s="32">
        <v>0</v>
      </c>
      <c r="W109" s="32">
        <v>0</v>
      </c>
      <c r="X109" s="32">
        <f>_xlfn.XLOOKUP(TEXT(A109,"0"),'Safety stock'!$A$2:$A$219,'Safety stock'!$B$2:$B$219,0,0)</f>
        <v>9.3592069099941533</v>
      </c>
      <c r="Y109" s="32">
        <f>_xlfn.XLOOKUP(TEXT(A109,"0"),'Safety stock'!$A$2:$A$219,'Safety stock'!$F$2:$F$219,0,0)</f>
        <v>0</v>
      </c>
      <c r="Z109" s="32">
        <f>_xlfn.XLOOKUP(TEXT(A109,"0"),'Safety stock'!$A$2:$A$219,'Safety stock'!$E$2:$E$219,0,0)</f>
        <v>0.97916666666666663</v>
      </c>
      <c r="AA109" s="32">
        <f>_xlfn.XLOOKUP(TEXT(A109,"0"),'Safety stock'!$A$2:$A$219,'Safety stock'!$G$2:$G$219,0,0)</f>
        <v>9.8487902433274872</v>
      </c>
      <c r="AB109" s="32">
        <f t="shared" si="70"/>
        <v>0</v>
      </c>
      <c r="AC109" s="32">
        <f t="shared" si="71"/>
        <v>0</v>
      </c>
      <c r="AD109" s="32">
        <f t="shared" si="72"/>
        <v>0</v>
      </c>
      <c r="AE109" s="32">
        <f t="shared" si="73"/>
        <v>0</v>
      </c>
      <c r="AF109" s="32">
        <f t="shared" si="74"/>
        <v>0</v>
      </c>
      <c r="AG109" s="32">
        <f t="shared" si="75"/>
        <v>0</v>
      </c>
      <c r="AH109" s="32">
        <f t="shared" si="76"/>
        <v>0</v>
      </c>
      <c r="AI109" s="32">
        <f t="shared" si="77"/>
        <v>0</v>
      </c>
      <c r="AJ109" s="32">
        <f t="shared" si="78"/>
        <v>0</v>
      </c>
      <c r="AK109" s="32">
        <f t="shared" si="79"/>
        <v>0</v>
      </c>
      <c r="AL109" s="32">
        <f t="shared" si="80"/>
        <v>0</v>
      </c>
      <c r="AM109" s="32">
        <f t="shared" si="81"/>
        <v>0</v>
      </c>
      <c r="AN109" s="32">
        <f t="shared" si="82"/>
        <v>0</v>
      </c>
      <c r="AO109" s="32">
        <f t="shared" si="83"/>
        <v>0</v>
      </c>
      <c r="AP109" s="32">
        <f t="shared" si="84"/>
        <v>0</v>
      </c>
      <c r="AQ109" s="32">
        <f t="shared" si="85"/>
        <v>0</v>
      </c>
      <c r="AR109" s="32">
        <f t="shared" si="86"/>
        <v>0</v>
      </c>
      <c r="AS109" s="32">
        <f t="shared" si="87"/>
        <v>0</v>
      </c>
      <c r="AT109" s="32">
        <f t="shared" si="88"/>
        <v>0</v>
      </c>
      <c r="AU109" s="32">
        <f t="shared" si="89"/>
        <v>0</v>
      </c>
      <c r="AV109" s="32">
        <f t="shared" si="90"/>
        <v>0</v>
      </c>
      <c r="AW109" s="32">
        <f t="shared" si="91"/>
        <v>0</v>
      </c>
      <c r="AX109" s="32">
        <f t="shared" si="92"/>
        <v>0</v>
      </c>
      <c r="AY109" s="32">
        <f t="shared" si="93"/>
        <v>0</v>
      </c>
      <c r="AZ109" s="32">
        <f t="shared" si="94"/>
        <v>0</v>
      </c>
      <c r="BA109" s="32">
        <f t="shared" si="95"/>
        <v>0</v>
      </c>
      <c r="BB109" s="32">
        <f t="shared" si="96"/>
        <v>0</v>
      </c>
      <c r="BC109" s="32">
        <f t="shared" si="97"/>
        <v>0</v>
      </c>
      <c r="BD109" s="32">
        <f t="shared" si="98"/>
        <v>0</v>
      </c>
      <c r="BE109" s="32">
        <f t="shared" si="99"/>
        <v>0</v>
      </c>
      <c r="BF109" s="32">
        <f t="shared" si="100"/>
        <v>0</v>
      </c>
      <c r="BG109" s="32">
        <f t="shared" si="101"/>
        <v>0</v>
      </c>
      <c r="BH109" s="32">
        <f t="shared" si="102"/>
        <v>0</v>
      </c>
      <c r="BI109" s="32">
        <f t="shared" si="103"/>
        <v>0</v>
      </c>
      <c r="BJ109" s="32">
        <f t="shared" si="104"/>
        <v>0</v>
      </c>
      <c r="BK109" s="32">
        <f t="shared" si="105"/>
        <v>0</v>
      </c>
      <c r="BL109" s="32">
        <f t="shared" si="106"/>
        <v>0</v>
      </c>
      <c r="BM109" s="32">
        <f t="shared" si="107"/>
        <v>0</v>
      </c>
      <c r="BN109" s="32">
        <f t="shared" si="108"/>
        <v>0</v>
      </c>
      <c r="BO109" s="32">
        <f t="shared" si="109"/>
        <v>0</v>
      </c>
      <c r="BP109" s="32">
        <f t="shared" si="110"/>
        <v>0</v>
      </c>
      <c r="BQ109" s="32">
        <f t="shared" si="111"/>
        <v>0</v>
      </c>
      <c r="BR109" s="32">
        <f t="shared" si="112"/>
        <v>0</v>
      </c>
      <c r="BS109" s="32">
        <f t="shared" si="113"/>
        <v>0</v>
      </c>
      <c r="BT109" s="32">
        <f t="shared" si="114"/>
        <v>0</v>
      </c>
      <c r="BU109" s="32">
        <f t="shared" si="115"/>
        <v>0</v>
      </c>
      <c r="BV109" s="32">
        <f t="shared" si="116"/>
        <v>0</v>
      </c>
      <c r="BW109" s="32">
        <f t="shared" si="117"/>
        <v>0</v>
      </c>
      <c r="BX109" s="32">
        <f t="shared" si="118"/>
        <v>0</v>
      </c>
      <c r="BY109" s="32">
        <f t="shared" si="119"/>
        <v>0</v>
      </c>
      <c r="BZ109" s="32">
        <f t="shared" si="120"/>
        <v>0</v>
      </c>
      <c r="CA109" s="32">
        <f t="shared" si="121"/>
        <v>0</v>
      </c>
      <c r="CB109" s="32">
        <f t="shared" si="122"/>
        <v>0</v>
      </c>
      <c r="CC109" s="32">
        <f t="shared" si="123"/>
        <v>0</v>
      </c>
      <c r="CD109" s="32">
        <f t="shared" si="124"/>
        <v>0</v>
      </c>
      <c r="CE109" s="32">
        <f t="shared" si="125"/>
        <v>0</v>
      </c>
      <c r="CF109" s="32">
        <f t="shared" si="126"/>
        <v>0</v>
      </c>
      <c r="CG109" s="32">
        <f t="shared" si="127"/>
        <v>0</v>
      </c>
      <c r="CH109" s="32">
        <f t="shared" si="128"/>
        <v>0</v>
      </c>
      <c r="CI109" s="32">
        <f t="shared" si="129"/>
        <v>0</v>
      </c>
      <c r="CJ109" s="32">
        <f t="shared" si="130"/>
        <v>0</v>
      </c>
      <c r="CK109" s="32">
        <f t="shared" si="131"/>
        <v>0</v>
      </c>
      <c r="CL109" s="32">
        <f t="shared" si="132"/>
        <v>0</v>
      </c>
      <c r="CM109" s="32">
        <f t="shared" si="133"/>
        <v>0</v>
      </c>
      <c r="CN109" s="32">
        <f t="shared" si="134"/>
        <v>0</v>
      </c>
      <c r="CO109" s="32">
        <f t="shared" si="135"/>
        <v>0</v>
      </c>
      <c r="CP109" s="32">
        <f t="shared" si="136"/>
        <v>0</v>
      </c>
      <c r="CQ109" s="32">
        <f t="shared" si="137"/>
        <v>0</v>
      </c>
      <c r="CR109" s="32">
        <f t="shared" si="138"/>
        <v>0</v>
      </c>
    </row>
    <row r="110" spans="1:96" x14ac:dyDescent="0.25">
      <c r="A110">
        <v>500001010</v>
      </c>
      <c r="B110" t="s">
        <v>191</v>
      </c>
      <c r="C110" t="s">
        <v>170</v>
      </c>
      <c r="D110" t="s">
        <v>192</v>
      </c>
      <c r="H110" t="s">
        <v>697</v>
      </c>
      <c r="I110" s="32">
        <v>0</v>
      </c>
      <c r="J110" s="32"/>
      <c r="K110" s="32">
        <v>0</v>
      </c>
      <c r="L110" s="32">
        <v>0</v>
      </c>
      <c r="M110" s="32">
        <v>0</v>
      </c>
      <c r="N110" s="32">
        <v>0</v>
      </c>
      <c r="O110" s="32">
        <v>0</v>
      </c>
      <c r="P110" s="32">
        <v>0</v>
      </c>
      <c r="Q110" s="32">
        <v>0</v>
      </c>
      <c r="R110" s="32">
        <v>0</v>
      </c>
      <c r="S110" s="32">
        <v>0</v>
      </c>
      <c r="T110" s="32">
        <v>0</v>
      </c>
      <c r="U110" s="32">
        <v>0</v>
      </c>
      <c r="V110" s="32">
        <v>0</v>
      </c>
      <c r="W110" s="32">
        <v>0</v>
      </c>
      <c r="X110" s="32">
        <f>_xlfn.XLOOKUP(TEXT(A110,"0"),'Safety stock'!$A$2:$A$219,'Safety stock'!$B$2:$B$219,0,0)</f>
        <v>0</v>
      </c>
      <c r="Y110" s="32">
        <f>_xlfn.XLOOKUP(TEXT(A110,"0"),'Safety stock'!$A$2:$A$219,'Safety stock'!$F$2:$F$219,0,0)</f>
        <v>0</v>
      </c>
      <c r="Z110" s="32">
        <f>_xlfn.XLOOKUP(TEXT(A110,"0"),'Safety stock'!$A$2:$A$219,'Safety stock'!$E$2:$E$219,0,0)</f>
        <v>0</v>
      </c>
      <c r="AA110" s="32">
        <f>_xlfn.XLOOKUP(TEXT(A110,"0"),'Safety stock'!$A$2:$A$219,'Safety stock'!$G$2:$G$219,0,0)</f>
        <v>0</v>
      </c>
      <c r="AB110" s="32">
        <f t="shared" si="70"/>
        <v>0</v>
      </c>
      <c r="AC110" s="32">
        <f t="shared" si="71"/>
        <v>0</v>
      </c>
      <c r="AD110" s="32">
        <f t="shared" si="72"/>
        <v>0</v>
      </c>
      <c r="AE110" s="32">
        <f t="shared" si="73"/>
        <v>0</v>
      </c>
      <c r="AF110" s="32">
        <f t="shared" si="74"/>
        <v>0</v>
      </c>
      <c r="AG110" s="32">
        <f t="shared" si="75"/>
        <v>0</v>
      </c>
      <c r="AH110" s="32">
        <f t="shared" si="76"/>
        <v>0</v>
      </c>
      <c r="AI110" s="32">
        <f t="shared" si="77"/>
        <v>0</v>
      </c>
      <c r="AJ110" s="32">
        <f t="shared" si="78"/>
        <v>0</v>
      </c>
      <c r="AK110" s="32">
        <f t="shared" si="79"/>
        <v>0</v>
      </c>
      <c r="AL110" s="32">
        <f t="shared" si="80"/>
        <v>0</v>
      </c>
      <c r="AM110" s="32">
        <f t="shared" si="81"/>
        <v>0</v>
      </c>
      <c r="AN110" s="32">
        <f t="shared" si="82"/>
        <v>0</v>
      </c>
      <c r="AO110" s="32">
        <f t="shared" si="83"/>
        <v>0</v>
      </c>
      <c r="AP110" s="32">
        <f t="shared" si="84"/>
        <v>0</v>
      </c>
      <c r="AQ110" s="32">
        <f t="shared" si="85"/>
        <v>0</v>
      </c>
      <c r="AR110" s="32">
        <f t="shared" si="86"/>
        <v>0</v>
      </c>
      <c r="AS110" s="32">
        <f t="shared" si="87"/>
        <v>0</v>
      </c>
      <c r="AT110" s="32">
        <f t="shared" si="88"/>
        <v>0</v>
      </c>
      <c r="AU110" s="32">
        <f t="shared" si="89"/>
        <v>0</v>
      </c>
      <c r="AV110" s="32">
        <f t="shared" si="90"/>
        <v>0</v>
      </c>
      <c r="AW110" s="32">
        <f t="shared" si="91"/>
        <v>0</v>
      </c>
      <c r="AX110" s="32">
        <f t="shared" si="92"/>
        <v>0</v>
      </c>
      <c r="AY110" s="32">
        <f t="shared" si="93"/>
        <v>0</v>
      </c>
      <c r="AZ110" s="32">
        <f t="shared" si="94"/>
        <v>0</v>
      </c>
      <c r="BA110" s="32">
        <f t="shared" si="95"/>
        <v>0</v>
      </c>
      <c r="BB110" s="32">
        <f t="shared" si="96"/>
        <v>0</v>
      </c>
      <c r="BC110" s="32">
        <f t="shared" si="97"/>
        <v>0</v>
      </c>
      <c r="BD110" s="32">
        <f t="shared" si="98"/>
        <v>0</v>
      </c>
      <c r="BE110" s="32">
        <f t="shared" si="99"/>
        <v>0</v>
      </c>
      <c r="BF110" s="32">
        <f t="shared" si="100"/>
        <v>0</v>
      </c>
      <c r="BG110" s="32">
        <f t="shared" si="101"/>
        <v>0</v>
      </c>
      <c r="BH110" s="32">
        <f t="shared" si="102"/>
        <v>0</v>
      </c>
      <c r="BI110" s="32">
        <f t="shared" si="103"/>
        <v>0</v>
      </c>
      <c r="BJ110" s="32">
        <f t="shared" si="104"/>
        <v>0</v>
      </c>
      <c r="BK110" s="32">
        <f t="shared" si="105"/>
        <v>0</v>
      </c>
      <c r="BL110" s="32">
        <f t="shared" si="106"/>
        <v>0</v>
      </c>
      <c r="BM110" s="32">
        <f t="shared" si="107"/>
        <v>0</v>
      </c>
      <c r="BN110" s="32">
        <f t="shared" si="108"/>
        <v>0</v>
      </c>
      <c r="BO110" s="32">
        <f t="shared" si="109"/>
        <v>0</v>
      </c>
      <c r="BP110" s="32">
        <f t="shared" si="110"/>
        <v>0</v>
      </c>
      <c r="BQ110" s="32">
        <f t="shared" si="111"/>
        <v>0</v>
      </c>
      <c r="BR110" s="32">
        <f t="shared" si="112"/>
        <v>0</v>
      </c>
      <c r="BS110" s="32">
        <f t="shared" si="113"/>
        <v>0</v>
      </c>
      <c r="BT110" s="32">
        <f t="shared" si="114"/>
        <v>0</v>
      </c>
      <c r="BU110" s="32">
        <f t="shared" si="115"/>
        <v>0</v>
      </c>
      <c r="BV110" s="32">
        <f t="shared" si="116"/>
        <v>0</v>
      </c>
      <c r="BW110" s="32">
        <f t="shared" si="117"/>
        <v>0</v>
      </c>
      <c r="BX110" s="32">
        <f t="shared" si="118"/>
        <v>0</v>
      </c>
      <c r="BY110" s="32">
        <f t="shared" si="119"/>
        <v>0</v>
      </c>
      <c r="BZ110" s="32">
        <f t="shared" si="120"/>
        <v>0</v>
      </c>
      <c r="CA110" s="32">
        <f t="shared" si="121"/>
        <v>0</v>
      </c>
      <c r="CB110" s="32">
        <f t="shared" si="122"/>
        <v>0</v>
      </c>
      <c r="CC110" s="32">
        <f t="shared" si="123"/>
        <v>0</v>
      </c>
      <c r="CD110" s="32">
        <f t="shared" si="124"/>
        <v>0</v>
      </c>
      <c r="CE110" s="32">
        <f t="shared" si="125"/>
        <v>0</v>
      </c>
      <c r="CF110" s="32">
        <f t="shared" si="126"/>
        <v>0</v>
      </c>
      <c r="CG110" s="32">
        <f t="shared" si="127"/>
        <v>0</v>
      </c>
      <c r="CH110" s="32">
        <f t="shared" si="128"/>
        <v>0</v>
      </c>
      <c r="CI110" s="32">
        <f t="shared" si="129"/>
        <v>0</v>
      </c>
      <c r="CJ110" s="32">
        <f t="shared" si="130"/>
        <v>0</v>
      </c>
      <c r="CK110" s="32">
        <f t="shared" si="131"/>
        <v>0</v>
      </c>
      <c r="CL110" s="32">
        <f t="shared" si="132"/>
        <v>0</v>
      </c>
      <c r="CM110" s="32">
        <f t="shared" si="133"/>
        <v>0</v>
      </c>
      <c r="CN110" s="32">
        <f t="shared" si="134"/>
        <v>0</v>
      </c>
      <c r="CO110" s="32">
        <f t="shared" si="135"/>
        <v>0</v>
      </c>
      <c r="CP110" s="32">
        <f t="shared" si="136"/>
        <v>0</v>
      </c>
      <c r="CQ110" s="32">
        <f t="shared" si="137"/>
        <v>0</v>
      </c>
      <c r="CR110" s="32">
        <f t="shared" si="138"/>
        <v>0</v>
      </c>
    </row>
    <row r="111" spans="1:96" x14ac:dyDescent="0.25">
      <c r="A111">
        <v>500002405</v>
      </c>
      <c r="B111" t="s">
        <v>194</v>
      </c>
      <c r="C111" t="s">
        <v>170</v>
      </c>
      <c r="D111" t="s">
        <v>82</v>
      </c>
      <c r="H111" t="s">
        <v>697</v>
      </c>
      <c r="I111" s="32">
        <v>0</v>
      </c>
      <c r="J111" s="32"/>
      <c r="K111" s="32">
        <v>0</v>
      </c>
      <c r="L111" s="32">
        <v>0</v>
      </c>
      <c r="M111" s="32">
        <v>0</v>
      </c>
      <c r="N111" s="32">
        <v>0</v>
      </c>
      <c r="O111" s="32">
        <v>0</v>
      </c>
      <c r="P111" s="32">
        <v>0</v>
      </c>
      <c r="Q111" s="32">
        <v>0</v>
      </c>
      <c r="R111" s="32">
        <v>0</v>
      </c>
      <c r="S111" s="32">
        <v>0</v>
      </c>
      <c r="T111" s="32">
        <v>0</v>
      </c>
      <c r="U111" s="32">
        <v>0</v>
      </c>
      <c r="V111" s="32">
        <v>0</v>
      </c>
      <c r="W111" s="32">
        <v>0</v>
      </c>
      <c r="X111" s="32">
        <f>_xlfn.XLOOKUP(TEXT(A111,"0"),'Safety stock'!$A$2:$A$219,'Safety stock'!$B$2:$B$219,0,0)</f>
        <v>0</v>
      </c>
      <c r="Y111" s="32">
        <f>_xlfn.XLOOKUP(TEXT(A111,"0"),'Safety stock'!$A$2:$A$219,'Safety stock'!$F$2:$F$219,0,0)</f>
        <v>0</v>
      </c>
      <c r="Z111" s="32">
        <f>_xlfn.XLOOKUP(TEXT(A111,"0"),'Safety stock'!$A$2:$A$219,'Safety stock'!$E$2:$E$219,0,0)</f>
        <v>0</v>
      </c>
      <c r="AA111" s="32">
        <f>_xlfn.XLOOKUP(TEXT(A111,"0"),'Safety stock'!$A$2:$A$219,'Safety stock'!$G$2:$G$219,0,0)</f>
        <v>0</v>
      </c>
      <c r="AB111" s="32">
        <f t="shared" si="70"/>
        <v>0</v>
      </c>
      <c r="AC111" s="32">
        <f t="shared" si="71"/>
        <v>0</v>
      </c>
      <c r="AD111" s="32">
        <f t="shared" si="72"/>
        <v>0</v>
      </c>
      <c r="AE111" s="32">
        <f t="shared" si="73"/>
        <v>0</v>
      </c>
      <c r="AF111" s="32">
        <f t="shared" si="74"/>
        <v>0</v>
      </c>
      <c r="AG111" s="32">
        <f t="shared" si="75"/>
        <v>0</v>
      </c>
      <c r="AH111" s="32">
        <f t="shared" si="76"/>
        <v>0</v>
      </c>
      <c r="AI111" s="32">
        <f t="shared" si="77"/>
        <v>0</v>
      </c>
      <c r="AJ111" s="32">
        <f t="shared" si="78"/>
        <v>0</v>
      </c>
      <c r="AK111" s="32">
        <f t="shared" si="79"/>
        <v>0</v>
      </c>
      <c r="AL111" s="32">
        <f t="shared" si="80"/>
        <v>0</v>
      </c>
      <c r="AM111" s="32">
        <f t="shared" si="81"/>
        <v>0</v>
      </c>
      <c r="AN111" s="32">
        <f t="shared" si="82"/>
        <v>0</v>
      </c>
      <c r="AO111" s="32">
        <f t="shared" si="83"/>
        <v>0</v>
      </c>
      <c r="AP111" s="32">
        <f t="shared" si="84"/>
        <v>0</v>
      </c>
      <c r="AQ111" s="32">
        <f t="shared" si="85"/>
        <v>0</v>
      </c>
      <c r="AR111" s="32">
        <f t="shared" si="86"/>
        <v>0</v>
      </c>
      <c r="AS111" s="32">
        <f t="shared" si="87"/>
        <v>0</v>
      </c>
      <c r="AT111" s="32">
        <f t="shared" si="88"/>
        <v>0</v>
      </c>
      <c r="AU111" s="32">
        <f t="shared" si="89"/>
        <v>0</v>
      </c>
      <c r="AV111" s="32">
        <f t="shared" si="90"/>
        <v>0</v>
      </c>
      <c r="AW111" s="32">
        <f t="shared" si="91"/>
        <v>0</v>
      </c>
      <c r="AX111" s="32">
        <f t="shared" si="92"/>
        <v>0</v>
      </c>
      <c r="AY111" s="32">
        <f t="shared" si="93"/>
        <v>0</v>
      </c>
      <c r="AZ111" s="32">
        <f t="shared" si="94"/>
        <v>0</v>
      </c>
      <c r="BA111" s="32">
        <f t="shared" si="95"/>
        <v>0</v>
      </c>
      <c r="BB111" s="32">
        <f t="shared" si="96"/>
        <v>0</v>
      </c>
      <c r="BC111" s="32">
        <f t="shared" si="97"/>
        <v>0</v>
      </c>
      <c r="BD111" s="32">
        <f t="shared" si="98"/>
        <v>0</v>
      </c>
      <c r="BE111" s="32">
        <f t="shared" si="99"/>
        <v>0</v>
      </c>
      <c r="BF111" s="32">
        <f t="shared" si="100"/>
        <v>0</v>
      </c>
      <c r="BG111" s="32">
        <f t="shared" si="101"/>
        <v>0</v>
      </c>
      <c r="BH111" s="32">
        <f t="shared" si="102"/>
        <v>0</v>
      </c>
      <c r="BI111" s="32">
        <f t="shared" si="103"/>
        <v>0</v>
      </c>
      <c r="BJ111" s="32">
        <f t="shared" si="104"/>
        <v>0</v>
      </c>
      <c r="BK111" s="32">
        <f t="shared" si="105"/>
        <v>0</v>
      </c>
      <c r="BL111" s="32">
        <f t="shared" si="106"/>
        <v>0</v>
      </c>
      <c r="BM111" s="32">
        <f t="shared" si="107"/>
        <v>0</v>
      </c>
      <c r="BN111" s="32">
        <f t="shared" si="108"/>
        <v>0</v>
      </c>
      <c r="BO111" s="32">
        <f t="shared" si="109"/>
        <v>0</v>
      </c>
      <c r="BP111" s="32">
        <f t="shared" si="110"/>
        <v>0</v>
      </c>
      <c r="BQ111" s="32">
        <f t="shared" si="111"/>
        <v>0</v>
      </c>
      <c r="BR111" s="32">
        <f t="shared" si="112"/>
        <v>0</v>
      </c>
      <c r="BS111" s="32">
        <f t="shared" si="113"/>
        <v>0</v>
      </c>
      <c r="BT111" s="32">
        <f t="shared" si="114"/>
        <v>0</v>
      </c>
      <c r="BU111" s="32">
        <f t="shared" si="115"/>
        <v>0</v>
      </c>
      <c r="BV111" s="32">
        <f t="shared" si="116"/>
        <v>0</v>
      </c>
      <c r="BW111" s="32">
        <f t="shared" si="117"/>
        <v>0</v>
      </c>
      <c r="BX111" s="32">
        <f t="shared" si="118"/>
        <v>0</v>
      </c>
      <c r="BY111" s="32">
        <f t="shared" si="119"/>
        <v>0</v>
      </c>
      <c r="BZ111" s="32">
        <f t="shared" si="120"/>
        <v>0</v>
      </c>
      <c r="CA111" s="32">
        <f t="shared" si="121"/>
        <v>0</v>
      </c>
      <c r="CB111" s="32">
        <f t="shared" si="122"/>
        <v>0</v>
      </c>
      <c r="CC111" s="32">
        <f t="shared" si="123"/>
        <v>0</v>
      </c>
      <c r="CD111" s="32">
        <f t="shared" si="124"/>
        <v>0</v>
      </c>
      <c r="CE111" s="32">
        <f t="shared" si="125"/>
        <v>0</v>
      </c>
      <c r="CF111" s="32">
        <f t="shared" si="126"/>
        <v>0</v>
      </c>
      <c r="CG111" s="32">
        <f t="shared" si="127"/>
        <v>0</v>
      </c>
      <c r="CH111" s="32">
        <f t="shared" si="128"/>
        <v>0</v>
      </c>
      <c r="CI111" s="32">
        <f t="shared" si="129"/>
        <v>0</v>
      </c>
      <c r="CJ111" s="32">
        <f t="shared" si="130"/>
        <v>0</v>
      </c>
      <c r="CK111" s="32">
        <f t="shared" si="131"/>
        <v>0</v>
      </c>
      <c r="CL111" s="32">
        <f t="shared" si="132"/>
        <v>0</v>
      </c>
      <c r="CM111" s="32">
        <f t="shared" si="133"/>
        <v>0</v>
      </c>
      <c r="CN111" s="32">
        <f t="shared" si="134"/>
        <v>0</v>
      </c>
      <c r="CO111" s="32">
        <f t="shared" si="135"/>
        <v>0</v>
      </c>
      <c r="CP111" s="32">
        <f t="shared" si="136"/>
        <v>0</v>
      </c>
      <c r="CQ111" s="32">
        <f t="shared" si="137"/>
        <v>0</v>
      </c>
      <c r="CR111" s="32">
        <f t="shared" si="138"/>
        <v>0</v>
      </c>
    </row>
    <row r="112" spans="1:96" x14ac:dyDescent="0.25">
      <c r="A112">
        <v>500003756</v>
      </c>
      <c r="B112" t="s">
        <v>196</v>
      </c>
      <c r="C112" t="s">
        <v>170</v>
      </c>
      <c r="H112" t="s">
        <v>697</v>
      </c>
      <c r="I112" s="32">
        <v>0</v>
      </c>
      <c r="J112" s="32"/>
      <c r="K112" s="32">
        <v>0</v>
      </c>
      <c r="L112" s="32">
        <v>0</v>
      </c>
      <c r="M112" s="32">
        <v>0</v>
      </c>
      <c r="N112" s="32">
        <v>0</v>
      </c>
      <c r="O112" s="32">
        <v>0</v>
      </c>
      <c r="P112" s="32">
        <v>0</v>
      </c>
      <c r="Q112" s="32">
        <v>0</v>
      </c>
      <c r="R112" s="32">
        <v>0</v>
      </c>
      <c r="S112" s="32">
        <v>0</v>
      </c>
      <c r="T112" s="32">
        <v>0</v>
      </c>
      <c r="U112" s="32">
        <v>0</v>
      </c>
      <c r="V112" s="32">
        <v>0</v>
      </c>
      <c r="W112" s="32">
        <v>0</v>
      </c>
      <c r="X112" s="32">
        <f>_xlfn.XLOOKUP(TEXT(A112,"0"),'Safety stock'!$A$2:$A$219,'Safety stock'!$B$2:$B$219,0,0)</f>
        <v>0</v>
      </c>
      <c r="Y112" s="32">
        <f>_xlfn.XLOOKUP(TEXT(A112,"0"),'Safety stock'!$A$2:$A$219,'Safety stock'!$F$2:$F$219,0,0)</f>
        <v>0</v>
      </c>
      <c r="Z112" s="32">
        <f>_xlfn.XLOOKUP(TEXT(A112,"0"),'Safety stock'!$A$2:$A$219,'Safety stock'!$E$2:$E$219,0,0)</f>
        <v>0</v>
      </c>
      <c r="AA112" s="32">
        <f>_xlfn.XLOOKUP(TEXT(A112,"0"),'Safety stock'!$A$2:$A$219,'Safety stock'!$G$2:$G$219,0,0)</f>
        <v>0</v>
      </c>
      <c r="AB112" s="32">
        <f t="shared" si="70"/>
        <v>0</v>
      </c>
      <c r="AC112" s="32">
        <f t="shared" si="71"/>
        <v>0</v>
      </c>
      <c r="AD112" s="32">
        <f t="shared" si="72"/>
        <v>0</v>
      </c>
      <c r="AE112" s="32">
        <f t="shared" si="73"/>
        <v>0</v>
      </c>
      <c r="AF112" s="32">
        <f t="shared" si="74"/>
        <v>0</v>
      </c>
      <c r="AG112" s="32">
        <f t="shared" si="75"/>
        <v>0</v>
      </c>
      <c r="AH112" s="32">
        <f t="shared" si="76"/>
        <v>0</v>
      </c>
      <c r="AI112" s="32">
        <f t="shared" si="77"/>
        <v>0</v>
      </c>
      <c r="AJ112" s="32">
        <f t="shared" si="78"/>
        <v>0</v>
      </c>
      <c r="AK112" s="32">
        <f t="shared" si="79"/>
        <v>0</v>
      </c>
      <c r="AL112" s="32">
        <f t="shared" si="80"/>
        <v>0</v>
      </c>
      <c r="AM112" s="32">
        <f t="shared" si="81"/>
        <v>0</v>
      </c>
      <c r="AN112" s="32">
        <f t="shared" si="82"/>
        <v>0</v>
      </c>
      <c r="AO112" s="32">
        <f t="shared" si="83"/>
        <v>0</v>
      </c>
      <c r="AP112" s="32">
        <f t="shared" si="84"/>
        <v>0</v>
      </c>
      <c r="AQ112" s="32">
        <f t="shared" si="85"/>
        <v>0</v>
      </c>
      <c r="AR112" s="32">
        <f t="shared" si="86"/>
        <v>0</v>
      </c>
      <c r="AS112" s="32">
        <f t="shared" si="87"/>
        <v>0</v>
      </c>
      <c r="AT112" s="32">
        <f t="shared" si="88"/>
        <v>0</v>
      </c>
      <c r="AU112" s="32">
        <f t="shared" si="89"/>
        <v>0</v>
      </c>
      <c r="AV112" s="32">
        <f t="shared" si="90"/>
        <v>0</v>
      </c>
      <c r="AW112" s="32">
        <f t="shared" si="91"/>
        <v>0</v>
      </c>
      <c r="AX112" s="32">
        <f t="shared" si="92"/>
        <v>0</v>
      </c>
      <c r="AY112" s="32">
        <f t="shared" si="93"/>
        <v>0</v>
      </c>
      <c r="AZ112" s="32">
        <f t="shared" si="94"/>
        <v>0</v>
      </c>
      <c r="BA112" s="32">
        <f t="shared" si="95"/>
        <v>0</v>
      </c>
      <c r="BB112" s="32">
        <f t="shared" si="96"/>
        <v>0</v>
      </c>
      <c r="BC112" s="32">
        <f t="shared" si="97"/>
        <v>0</v>
      </c>
      <c r="BD112" s="32">
        <f t="shared" si="98"/>
        <v>0</v>
      </c>
      <c r="BE112" s="32">
        <f t="shared" si="99"/>
        <v>0</v>
      </c>
      <c r="BF112" s="32">
        <f t="shared" si="100"/>
        <v>0</v>
      </c>
      <c r="BG112" s="32">
        <f t="shared" si="101"/>
        <v>0</v>
      </c>
      <c r="BH112" s="32">
        <f t="shared" si="102"/>
        <v>0</v>
      </c>
      <c r="BI112" s="32">
        <f t="shared" si="103"/>
        <v>0</v>
      </c>
      <c r="BJ112" s="32">
        <f t="shared" si="104"/>
        <v>0</v>
      </c>
      <c r="BK112" s="32">
        <f t="shared" si="105"/>
        <v>0</v>
      </c>
      <c r="BL112" s="32">
        <f t="shared" si="106"/>
        <v>0</v>
      </c>
      <c r="BM112" s="32">
        <f t="shared" si="107"/>
        <v>0</v>
      </c>
      <c r="BN112" s="32">
        <f t="shared" si="108"/>
        <v>0</v>
      </c>
      <c r="BO112" s="32">
        <f t="shared" si="109"/>
        <v>0</v>
      </c>
      <c r="BP112" s="32">
        <f t="shared" si="110"/>
        <v>0</v>
      </c>
      <c r="BQ112" s="32">
        <f t="shared" si="111"/>
        <v>0</v>
      </c>
      <c r="BR112" s="32">
        <f t="shared" si="112"/>
        <v>0</v>
      </c>
      <c r="BS112" s="32">
        <f t="shared" si="113"/>
        <v>0</v>
      </c>
      <c r="BT112" s="32">
        <f t="shared" si="114"/>
        <v>0</v>
      </c>
      <c r="BU112" s="32">
        <f t="shared" si="115"/>
        <v>0</v>
      </c>
      <c r="BV112" s="32">
        <f t="shared" si="116"/>
        <v>0</v>
      </c>
      <c r="BW112" s="32">
        <f t="shared" si="117"/>
        <v>0</v>
      </c>
      <c r="BX112" s="32">
        <f t="shared" si="118"/>
        <v>0</v>
      </c>
      <c r="BY112" s="32">
        <f t="shared" si="119"/>
        <v>0</v>
      </c>
      <c r="BZ112" s="32">
        <f t="shared" si="120"/>
        <v>0</v>
      </c>
      <c r="CA112" s="32">
        <f t="shared" si="121"/>
        <v>0</v>
      </c>
      <c r="CB112" s="32">
        <f t="shared" si="122"/>
        <v>0</v>
      </c>
      <c r="CC112" s="32">
        <f t="shared" si="123"/>
        <v>0</v>
      </c>
      <c r="CD112" s="32">
        <f t="shared" si="124"/>
        <v>0</v>
      </c>
      <c r="CE112" s="32">
        <f t="shared" si="125"/>
        <v>0</v>
      </c>
      <c r="CF112" s="32">
        <f t="shared" si="126"/>
        <v>0</v>
      </c>
      <c r="CG112" s="32">
        <f t="shared" si="127"/>
        <v>0</v>
      </c>
      <c r="CH112" s="32">
        <f t="shared" si="128"/>
        <v>0</v>
      </c>
      <c r="CI112" s="32">
        <f t="shared" si="129"/>
        <v>0</v>
      </c>
      <c r="CJ112" s="32">
        <f t="shared" si="130"/>
        <v>0</v>
      </c>
      <c r="CK112" s="32">
        <f t="shared" si="131"/>
        <v>0</v>
      </c>
      <c r="CL112" s="32">
        <f t="shared" si="132"/>
        <v>0</v>
      </c>
      <c r="CM112" s="32">
        <f t="shared" si="133"/>
        <v>0</v>
      </c>
      <c r="CN112" s="32">
        <f t="shared" si="134"/>
        <v>0</v>
      </c>
      <c r="CO112" s="32">
        <f t="shared" si="135"/>
        <v>0</v>
      </c>
      <c r="CP112" s="32">
        <f t="shared" si="136"/>
        <v>0</v>
      </c>
      <c r="CQ112" s="32">
        <f t="shared" si="137"/>
        <v>0</v>
      </c>
      <c r="CR112" s="32">
        <f t="shared" si="138"/>
        <v>0</v>
      </c>
    </row>
    <row r="113" spans="1:96" x14ac:dyDescent="0.25">
      <c r="A113">
        <v>500004004</v>
      </c>
      <c r="B113" t="s">
        <v>198</v>
      </c>
      <c r="C113" t="s">
        <v>170</v>
      </c>
      <c r="D113" t="s">
        <v>51</v>
      </c>
      <c r="H113" t="s">
        <v>697</v>
      </c>
      <c r="I113" s="32">
        <v>35.169991675785894</v>
      </c>
      <c r="J113" s="32"/>
      <c r="K113" s="32">
        <v>0</v>
      </c>
      <c r="L113" s="32">
        <v>0</v>
      </c>
      <c r="M113" s="32">
        <v>21.101995005471835</v>
      </c>
      <c r="N113" s="32">
        <v>21.101995005472336</v>
      </c>
      <c r="O113" s="32">
        <v>7.0339983351667748</v>
      </c>
      <c r="P113" s="32">
        <v>7.0339983351667748</v>
      </c>
      <c r="Q113" s="32">
        <v>7.0339983351667748</v>
      </c>
      <c r="R113" s="32">
        <v>0</v>
      </c>
      <c r="S113" s="32">
        <v>28.135993340627117</v>
      </c>
      <c r="T113" s="32">
        <v>28.135993340635114</v>
      </c>
      <c r="U113" s="32">
        <v>28.135993340635114</v>
      </c>
      <c r="V113" s="32">
        <v>28.135993340635114</v>
      </c>
      <c r="W113" s="32">
        <v>28.135993340643111</v>
      </c>
      <c r="X113" s="32">
        <f>_xlfn.XLOOKUP(TEXT(A113,"0"),'Safety stock'!$A$2:$A$219,'Safety stock'!$B$2:$B$219,0,0)</f>
        <v>0</v>
      </c>
      <c r="Y113" s="32">
        <f>_xlfn.XLOOKUP(TEXT(A113,"0"),'Safety stock'!$A$2:$A$219,'Safety stock'!$F$2:$F$219,0,0)</f>
        <v>0</v>
      </c>
      <c r="Z113" s="32">
        <f>_xlfn.XLOOKUP(TEXT(A113,"0"),'Safety stock'!$A$2:$A$219,'Safety stock'!$E$2:$E$219,0,0)</f>
        <v>0</v>
      </c>
      <c r="AA113" s="32">
        <f>_xlfn.XLOOKUP(TEXT(A113,"0"),'Safety stock'!$A$2:$A$219,'Safety stock'!$G$2:$G$219,0,0)</f>
        <v>0</v>
      </c>
      <c r="AB113" s="32">
        <f t="shared" si="70"/>
        <v>0</v>
      </c>
      <c r="AC113" s="32">
        <f t="shared" si="71"/>
        <v>0</v>
      </c>
      <c r="AD113" s="32">
        <f t="shared" si="72"/>
        <v>0</v>
      </c>
      <c r="AE113" s="32">
        <f t="shared" si="73"/>
        <v>0</v>
      </c>
      <c r="AF113" s="32">
        <f t="shared" si="74"/>
        <v>0</v>
      </c>
      <c r="AG113" s="32">
        <f t="shared" si="75"/>
        <v>0</v>
      </c>
      <c r="AH113" s="32">
        <f t="shared" si="76"/>
        <v>0</v>
      </c>
      <c r="AI113" s="32">
        <f t="shared" si="77"/>
        <v>0</v>
      </c>
      <c r="AJ113" s="32">
        <f t="shared" si="78"/>
        <v>0</v>
      </c>
      <c r="AK113" s="32">
        <f t="shared" si="79"/>
        <v>0</v>
      </c>
      <c r="AL113" s="32">
        <f t="shared" si="80"/>
        <v>0</v>
      </c>
      <c r="AM113" s="32">
        <f t="shared" si="81"/>
        <v>0</v>
      </c>
      <c r="AN113" s="32">
        <f t="shared" si="82"/>
        <v>0</v>
      </c>
      <c r="AO113" s="32">
        <f t="shared" si="83"/>
        <v>0</v>
      </c>
      <c r="AP113" s="32">
        <f t="shared" si="84"/>
        <v>0</v>
      </c>
      <c r="AQ113" s="32">
        <f t="shared" si="85"/>
        <v>0</v>
      </c>
      <c r="AR113" s="32">
        <f t="shared" si="86"/>
        <v>0</v>
      </c>
      <c r="AS113" s="32">
        <f t="shared" si="87"/>
        <v>0</v>
      </c>
      <c r="AT113" s="32">
        <f t="shared" si="88"/>
        <v>0</v>
      </c>
      <c r="AU113" s="32">
        <f t="shared" si="89"/>
        <v>0</v>
      </c>
      <c r="AV113" s="32">
        <f t="shared" si="90"/>
        <v>0</v>
      </c>
      <c r="AW113" s="32">
        <f t="shared" si="91"/>
        <v>0</v>
      </c>
      <c r="AX113" s="32">
        <f t="shared" si="92"/>
        <v>0</v>
      </c>
      <c r="AY113" s="32">
        <f t="shared" si="93"/>
        <v>0</v>
      </c>
      <c r="AZ113" s="32">
        <f t="shared" si="94"/>
        <v>0</v>
      </c>
      <c r="BA113" s="32">
        <f t="shared" si="95"/>
        <v>0</v>
      </c>
      <c r="BB113" s="32">
        <f t="shared" si="96"/>
        <v>0</v>
      </c>
      <c r="BC113" s="32">
        <f t="shared" si="97"/>
        <v>0</v>
      </c>
      <c r="BD113" s="32">
        <f t="shared" si="98"/>
        <v>0</v>
      </c>
      <c r="BE113" s="32">
        <f t="shared" si="99"/>
        <v>0</v>
      </c>
      <c r="BF113" s="32">
        <f t="shared" si="100"/>
        <v>0</v>
      </c>
      <c r="BG113" s="32">
        <f t="shared" si="101"/>
        <v>0</v>
      </c>
      <c r="BH113" s="32">
        <f t="shared" si="102"/>
        <v>0</v>
      </c>
      <c r="BI113" s="32">
        <f t="shared" si="103"/>
        <v>0</v>
      </c>
      <c r="BJ113" s="32">
        <f t="shared" si="104"/>
        <v>0</v>
      </c>
      <c r="BK113" s="32">
        <f t="shared" si="105"/>
        <v>0</v>
      </c>
      <c r="BL113" s="32">
        <f t="shared" si="106"/>
        <v>0</v>
      </c>
      <c r="BM113" s="32">
        <f t="shared" si="107"/>
        <v>0</v>
      </c>
      <c r="BN113" s="32">
        <f t="shared" si="108"/>
        <v>0</v>
      </c>
      <c r="BO113" s="32">
        <f t="shared" si="109"/>
        <v>0</v>
      </c>
      <c r="BP113" s="32">
        <f t="shared" si="110"/>
        <v>0</v>
      </c>
      <c r="BQ113" s="32">
        <f t="shared" si="111"/>
        <v>0</v>
      </c>
      <c r="BR113" s="32">
        <f t="shared" si="112"/>
        <v>0</v>
      </c>
      <c r="BS113" s="32">
        <f t="shared" si="113"/>
        <v>0</v>
      </c>
      <c r="BT113" s="32">
        <f t="shared" si="114"/>
        <v>0</v>
      </c>
      <c r="BU113" s="32">
        <f t="shared" si="115"/>
        <v>0</v>
      </c>
      <c r="BV113" s="32">
        <f t="shared" si="116"/>
        <v>0</v>
      </c>
      <c r="BW113" s="32">
        <f t="shared" si="117"/>
        <v>0</v>
      </c>
      <c r="BX113" s="32">
        <f t="shared" si="118"/>
        <v>0</v>
      </c>
      <c r="BY113" s="32">
        <f t="shared" si="119"/>
        <v>0</v>
      </c>
      <c r="BZ113" s="32">
        <f t="shared" si="120"/>
        <v>0</v>
      </c>
      <c r="CA113" s="32">
        <f t="shared" si="121"/>
        <v>0</v>
      </c>
      <c r="CB113" s="32">
        <f t="shared" si="122"/>
        <v>0</v>
      </c>
      <c r="CC113" s="32">
        <f t="shared" si="123"/>
        <v>0</v>
      </c>
      <c r="CD113" s="32">
        <f t="shared" si="124"/>
        <v>0</v>
      </c>
      <c r="CE113" s="32">
        <f t="shared" si="125"/>
        <v>0</v>
      </c>
      <c r="CF113" s="32">
        <f t="shared" si="126"/>
        <v>0</v>
      </c>
      <c r="CG113" s="32">
        <f t="shared" si="127"/>
        <v>0</v>
      </c>
      <c r="CH113" s="32">
        <f t="shared" si="128"/>
        <v>21.101995005471835</v>
      </c>
      <c r="CI113" s="32">
        <f t="shared" si="129"/>
        <v>21.101995005472336</v>
      </c>
      <c r="CJ113" s="32">
        <f t="shared" si="130"/>
        <v>7.0339983351667748</v>
      </c>
      <c r="CK113" s="32">
        <f t="shared" si="131"/>
        <v>7.0339983351667748</v>
      </c>
      <c r="CL113" s="32">
        <f t="shared" si="132"/>
        <v>7.0339983351667748</v>
      </c>
      <c r="CM113" s="32">
        <f t="shared" si="133"/>
        <v>0</v>
      </c>
      <c r="CN113" s="32">
        <f t="shared" si="134"/>
        <v>28.135993340627117</v>
      </c>
      <c r="CO113" s="32">
        <f t="shared" si="135"/>
        <v>28.135993340635114</v>
      </c>
      <c r="CP113" s="32">
        <f t="shared" si="136"/>
        <v>28.135993340635114</v>
      </c>
      <c r="CQ113" s="32">
        <f t="shared" si="137"/>
        <v>28.135993340635114</v>
      </c>
      <c r="CR113" s="32">
        <f t="shared" si="138"/>
        <v>28.135993340643111</v>
      </c>
    </row>
    <row r="114" spans="1:96" x14ac:dyDescent="0.25">
      <c r="A114">
        <v>500004019</v>
      </c>
      <c r="B114" t="s">
        <v>204</v>
      </c>
      <c r="C114" t="s">
        <v>170</v>
      </c>
      <c r="D114" t="s">
        <v>21</v>
      </c>
      <c r="H114" t="s">
        <v>697</v>
      </c>
      <c r="I114" s="32">
        <v>0</v>
      </c>
      <c r="J114" s="32"/>
      <c r="K114" s="32">
        <v>0</v>
      </c>
      <c r="L114" s="32">
        <v>0</v>
      </c>
      <c r="M114" s="32">
        <v>0</v>
      </c>
      <c r="N114" s="32">
        <v>0</v>
      </c>
      <c r="O114" s="32">
        <v>0</v>
      </c>
      <c r="P114" s="32">
        <v>0</v>
      </c>
      <c r="Q114" s="32">
        <v>0</v>
      </c>
      <c r="R114" s="32">
        <v>0</v>
      </c>
      <c r="S114" s="32">
        <v>0</v>
      </c>
      <c r="T114" s="32">
        <v>0</v>
      </c>
      <c r="U114" s="32">
        <v>0</v>
      </c>
      <c r="V114" s="32">
        <v>0</v>
      </c>
      <c r="W114" s="32">
        <v>0</v>
      </c>
      <c r="X114" s="32">
        <f>_xlfn.XLOOKUP(TEXT(A114,"0"),'Safety stock'!$A$2:$A$219,'Safety stock'!$B$2:$B$219,0,0)</f>
        <v>0</v>
      </c>
      <c r="Y114" s="32">
        <f>_xlfn.XLOOKUP(TEXT(A114,"0"),'Safety stock'!$A$2:$A$219,'Safety stock'!$F$2:$F$219,0,0)</f>
        <v>0</v>
      </c>
      <c r="Z114" s="32">
        <f>_xlfn.XLOOKUP(TEXT(A114,"0"),'Safety stock'!$A$2:$A$219,'Safety stock'!$E$2:$E$219,0,0)</f>
        <v>0</v>
      </c>
      <c r="AA114" s="32">
        <f>_xlfn.XLOOKUP(TEXT(A114,"0"),'Safety stock'!$A$2:$A$219,'Safety stock'!$G$2:$G$219,0,0)</f>
        <v>0</v>
      </c>
      <c r="AB114" s="32">
        <f t="shared" si="70"/>
        <v>0</v>
      </c>
      <c r="AC114" s="32">
        <f t="shared" si="71"/>
        <v>0</v>
      </c>
      <c r="AD114" s="32">
        <f t="shared" si="72"/>
        <v>0</v>
      </c>
      <c r="AE114" s="32">
        <f t="shared" si="73"/>
        <v>0</v>
      </c>
      <c r="AF114" s="32">
        <f t="shared" si="74"/>
        <v>0</v>
      </c>
      <c r="AG114" s="32">
        <f t="shared" si="75"/>
        <v>0</v>
      </c>
      <c r="AH114" s="32">
        <f t="shared" si="76"/>
        <v>0</v>
      </c>
      <c r="AI114" s="32">
        <f t="shared" si="77"/>
        <v>0</v>
      </c>
      <c r="AJ114" s="32">
        <f t="shared" si="78"/>
        <v>0</v>
      </c>
      <c r="AK114" s="32">
        <f t="shared" si="79"/>
        <v>0</v>
      </c>
      <c r="AL114" s="32">
        <f t="shared" si="80"/>
        <v>0</v>
      </c>
      <c r="AM114" s="32">
        <f t="shared" si="81"/>
        <v>0</v>
      </c>
      <c r="AN114" s="32">
        <f t="shared" si="82"/>
        <v>0</v>
      </c>
      <c r="AO114" s="32">
        <f t="shared" si="83"/>
        <v>0</v>
      </c>
      <c r="AP114" s="32">
        <f t="shared" si="84"/>
        <v>0</v>
      </c>
      <c r="AQ114" s="32">
        <f t="shared" si="85"/>
        <v>0</v>
      </c>
      <c r="AR114" s="32">
        <f t="shared" si="86"/>
        <v>0</v>
      </c>
      <c r="AS114" s="32">
        <f t="shared" si="87"/>
        <v>0</v>
      </c>
      <c r="AT114" s="32">
        <f t="shared" si="88"/>
        <v>0</v>
      </c>
      <c r="AU114" s="32">
        <f t="shared" si="89"/>
        <v>0</v>
      </c>
      <c r="AV114" s="32">
        <f t="shared" si="90"/>
        <v>0</v>
      </c>
      <c r="AW114" s="32">
        <f t="shared" si="91"/>
        <v>0</v>
      </c>
      <c r="AX114" s="32">
        <f t="shared" si="92"/>
        <v>0</v>
      </c>
      <c r="AY114" s="32">
        <f t="shared" si="93"/>
        <v>0</v>
      </c>
      <c r="AZ114" s="32">
        <f t="shared" si="94"/>
        <v>0</v>
      </c>
      <c r="BA114" s="32">
        <f t="shared" si="95"/>
        <v>0</v>
      </c>
      <c r="BB114" s="32">
        <f t="shared" si="96"/>
        <v>0</v>
      </c>
      <c r="BC114" s="32">
        <f t="shared" si="97"/>
        <v>0</v>
      </c>
      <c r="BD114" s="32">
        <f t="shared" si="98"/>
        <v>0</v>
      </c>
      <c r="BE114" s="32">
        <f t="shared" si="99"/>
        <v>0</v>
      </c>
      <c r="BF114" s="32">
        <f t="shared" si="100"/>
        <v>0</v>
      </c>
      <c r="BG114" s="32">
        <f t="shared" si="101"/>
        <v>0</v>
      </c>
      <c r="BH114" s="32">
        <f t="shared" si="102"/>
        <v>0</v>
      </c>
      <c r="BI114" s="32">
        <f t="shared" si="103"/>
        <v>0</v>
      </c>
      <c r="BJ114" s="32">
        <f t="shared" si="104"/>
        <v>0</v>
      </c>
      <c r="BK114" s="32">
        <f t="shared" si="105"/>
        <v>0</v>
      </c>
      <c r="BL114" s="32">
        <f t="shared" si="106"/>
        <v>0</v>
      </c>
      <c r="BM114" s="32">
        <f t="shared" si="107"/>
        <v>0</v>
      </c>
      <c r="BN114" s="32">
        <f t="shared" si="108"/>
        <v>0</v>
      </c>
      <c r="BO114" s="32">
        <f t="shared" si="109"/>
        <v>0</v>
      </c>
      <c r="BP114" s="32">
        <f t="shared" si="110"/>
        <v>0</v>
      </c>
      <c r="BQ114" s="32">
        <f t="shared" si="111"/>
        <v>0</v>
      </c>
      <c r="BR114" s="32">
        <f t="shared" si="112"/>
        <v>0</v>
      </c>
      <c r="BS114" s="32">
        <f t="shared" si="113"/>
        <v>0</v>
      </c>
      <c r="BT114" s="32">
        <f t="shared" si="114"/>
        <v>0</v>
      </c>
      <c r="BU114" s="32">
        <f t="shared" si="115"/>
        <v>0</v>
      </c>
      <c r="BV114" s="32">
        <f t="shared" si="116"/>
        <v>0</v>
      </c>
      <c r="BW114" s="32">
        <f t="shared" si="117"/>
        <v>0</v>
      </c>
      <c r="BX114" s="32">
        <f t="shared" si="118"/>
        <v>0</v>
      </c>
      <c r="BY114" s="32">
        <f t="shared" si="119"/>
        <v>0</v>
      </c>
      <c r="BZ114" s="32">
        <f t="shared" si="120"/>
        <v>0</v>
      </c>
      <c r="CA114" s="32">
        <f t="shared" si="121"/>
        <v>0</v>
      </c>
      <c r="CB114" s="32">
        <f t="shared" si="122"/>
        <v>0</v>
      </c>
      <c r="CC114" s="32">
        <f t="shared" si="123"/>
        <v>0</v>
      </c>
      <c r="CD114" s="32">
        <f t="shared" si="124"/>
        <v>0</v>
      </c>
      <c r="CE114" s="32">
        <f t="shared" si="125"/>
        <v>0</v>
      </c>
      <c r="CF114" s="32">
        <f t="shared" si="126"/>
        <v>0</v>
      </c>
      <c r="CG114" s="32">
        <f t="shared" si="127"/>
        <v>0</v>
      </c>
      <c r="CH114" s="32">
        <f t="shared" si="128"/>
        <v>0</v>
      </c>
      <c r="CI114" s="32">
        <f t="shared" si="129"/>
        <v>0</v>
      </c>
      <c r="CJ114" s="32">
        <f t="shared" si="130"/>
        <v>0</v>
      </c>
      <c r="CK114" s="32">
        <f t="shared" si="131"/>
        <v>0</v>
      </c>
      <c r="CL114" s="32">
        <f t="shared" si="132"/>
        <v>0</v>
      </c>
      <c r="CM114" s="32">
        <f t="shared" si="133"/>
        <v>0</v>
      </c>
      <c r="CN114" s="32">
        <f t="shared" si="134"/>
        <v>0</v>
      </c>
      <c r="CO114" s="32">
        <f t="shared" si="135"/>
        <v>0</v>
      </c>
      <c r="CP114" s="32">
        <f t="shared" si="136"/>
        <v>0</v>
      </c>
      <c r="CQ114" s="32">
        <f t="shared" si="137"/>
        <v>0</v>
      </c>
      <c r="CR114" s="32">
        <f t="shared" si="138"/>
        <v>0</v>
      </c>
    </row>
    <row r="115" spans="1:96" x14ac:dyDescent="0.25">
      <c r="A115">
        <v>500004042</v>
      </c>
      <c r="B115" t="s">
        <v>206</v>
      </c>
      <c r="C115" t="s">
        <v>170</v>
      </c>
      <c r="D115" t="s">
        <v>21</v>
      </c>
      <c r="H115" t="s">
        <v>697</v>
      </c>
      <c r="I115" s="32">
        <v>0</v>
      </c>
      <c r="J115" s="32"/>
      <c r="K115" s="32">
        <v>0</v>
      </c>
      <c r="L115" s="32">
        <v>0</v>
      </c>
      <c r="M115" s="32">
        <v>0</v>
      </c>
      <c r="N115" s="32">
        <v>0</v>
      </c>
      <c r="O115" s="32">
        <v>0</v>
      </c>
      <c r="P115" s="32">
        <v>0</v>
      </c>
      <c r="Q115" s="32">
        <v>0</v>
      </c>
      <c r="R115" s="32">
        <v>0</v>
      </c>
      <c r="S115" s="32">
        <v>0</v>
      </c>
      <c r="T115" s="32">
        <v>0</v>
      </c>
      <c r="U115" s="32">
        <v>0</v>
      </c>
      <c r="V115" s="32">
        <v>0</v>
      </c>
      <c r="W115" s="32">
        <v>0</v>
      </c>
      <c r="X115" s="32">
        <f>_xlfn.XLOOKUP(TEXT(A115,"0"),'Safety stock'!$A$2:$A$219,'Safety stock'!$B$2:$B$219,0,0)</f>
        <v>0</v>
      </c>
      <c r="Y115" s="32">
        <f>_xlfn.XLOOKUP(TEXT(A115,"0"),'Safety stock'!$A$2:$A$219,'Safety stock'!$F$2:$F$219,0,0)</f>
        <v>0</v>
      </c>
      <c r="Z115" s="32">
        <f>_xlfn.XLOOKUP(TEXT(A115,"0"),'Safety stock'!$A$2:$A$219,'Safety stock'!$E$2:$E$219,0,0)</f>
        <v>0</v>
      </c>
      <c r="AA115" s="32">
        <f>_xlfn.XLOOKUP(TEXT(A115,"0"),'Safety stock'!$A$2:$A$219,'Safety stock'!$G$2:$G$219,0,0)</f>
        <v>0</v>
      </c>
      <c r="AB115" s="32">
        <f t="shared" si="70"/>
        <v>0</v>
      </c>
      <c r="AC115" s="32">
        <f t="shared" si="71"/>
        <v>0</v>
      </c>
      <c r="AD115" s="32">
        <f t="shared" si="72"/>
        <v>0</v>
      </c>
      <c r="AE115" s="32">
        <f t="shared" si="73"/>
        <v>0</v>
      </c>
      <c r="AF115" s="32">
        <f t="shared" si="74"/>
        <v>0</v>
      </c>
      <c r="AG115" s="32">
        <f t="shared" si="75"/>
        <v>0</v>
      </c>
      <c r="AH115" s="32">
        <f t="shared" si="76"/>
        <v>0</v>
      </c>
      <c r="AI115" s="32">
        <f t="shared" si="77"/>
        <v>0</v>
      </c>
      <c r="AJ115" s="32">
        <f t="shared" si="78"/>
        <v>0</v>
      </c>
      <c r="AK115" s="32">
        <f t="shared" si="79"/>
        <v>0</v>
      </c>
      <c r="AL115" s="32">
        <f t="shared" si="80"/>
        <v>0</v>
      </c>
      <c r="AM115" s="32">
        <f t="shared" si="81"/>
        <v>0</v>
      </c>
      <c r="AN115" s="32">
        <f t="shared" si="82"/>
        <v>0</v>
      </c>
      <c r="AO115" s="32">
        <f t="shared" si="83"/>
        <v>0</v>
      </c>
      <c r="AP115" s="32">
        <f t="shared" si="84"/>
        <v>0</v>
      </c>
      <c r="AQ115" s="32">
        <f t="shared" si="85"/>
        <v>0</v>
      </c>
      <c r="AR115" s="32">
        <f t="shared" si="86"/>
        <v>0</v>
      </c>
      <c r="AS115" s="32">
        <f t="shared" si="87"/>
        <v>0</v>
      </c>
      <c r="AT115" s="32">
        <f t="shared" si="88"/>
        <v>0</v>
      </c>
      <c r="AU115" s="32">
        <f t="shared" si="89"/>
        <v>0</v>
      </c>
      <c r="AV115" s="32">
        <f t="shared" si="90"/>
        <v>0</v>
      </c>
      <c r="AW115" s="32">
        <f t="shared" si="91"/>
        <v>0</v>
      </c>
      <c r="AX115" s="32">
        <f t="shared" si="92"/>
        <v>0</v>
      </c>
      <c r="AY115" s="32">
        <f t="shared" si="93"/>
        <v>0</v>
      </c>
      <c r="AZ115" s="32">
        <f t="shared" si="94"/>
        <v>0</v>
      </c>
      <c r="BA115" s="32">
        <f t="shared" si="95"/>
        <v>0</v>
      </c>
      <c r="BB115" s="32">
        <f t="shared" si="96"/>
        <v>0</v>
      </c>
      <c r="BC115" s="32">
        <f t="shared" si="97"/>
        <v>0</v>
      </c>
      <c r="BD115" s="32">
        <f t="shared" si="98"/>
        <v>0</v>
      </c>
      <c r="BE115" s="32">
        <f t="shared" si="99"/>
        <v>0</v>
      </c>
      <c r="BF115" s="32">
        <f t="shared" si="100"/>
        <v>0</v>
      </c>
      <c r="BG115" s="32">
        <f t="shared" si="101"/>
        <v>0</v>
      </c>
      <c r="BH115" s="32">
        <f t="shared" si="102"/>
        <v>0</v>
      </c>
      <c r="BI115" s="32">
        <f t="shared" si="103"/>
        <v>0</v>
      </c>
      <c r="BJ115" s="32">
        <f t="shared" si="104"/>
        <v>0</v>
      </c>
      <c r="BK115" s="32">
        <f t="shared" si="105"/>
        <v>0</v>
      </c>
      <c r="BL115" s="32">
        <f t="shared" si="106"/>
        <v>0</v>
      </c>
      <c r="BM115" s="32">
        <f t="shared" si="107"/>
        <v>0</v>
      </c>
      <c r="BN115" s="32">
        <f t="shared" si="108"/>
        <v>0</v>
      </c>
      <c r="BO115" s="32">
        <f t="shared" si="109"/>
        <v>0</v>
      </c>
      <c r="BP115" s="32">
        <f t="shared" si="110"/>
        <v>0</v>
      </c>
      <c r="BQ115" s="32">
        <f t="shared" si="111"/>
        <v>0</v>
      </c>
      <c r="BR115" s="32">
        <f t="shared" si="112"/>
        <v>0</v>
      </c>
      <c r="BS115" s="32">
        <f t="shared" si="113"/>
        <v>0</v>
      </c>
      <c r="BT115" s="32">
        <f t="shared" si="114"/>
        <v>0</v>
      </c>
      <c r="BU115" s="32">
        <f t="shared" si="115"/>
        <v>0</v>
      </c>
      <c r="BV115" s="32">
        <f t="shared" si="116"/>
        <v>0</v>
      </c>
      <c r="BW115" s="32">
        <f t="shared" si="117"/>
        <v>0</v>
      </c>
      <c r="BX115" s="32">
        <f t="shared" si="118"/>
        <v>0</v>
      </c>
      <c r="BY115" s="32">
        <f t="shared" si="119"/>
        <v>0</v>
      </c>
      <c r="BZ115" s="32">
        <f t="shared" si="120"/>
        <v>0</v>
      </c>
      <c r="CA115" s="32">
        <f t="shared" si="121"/>
        <v>0</v>
      </c>
      <c r="CB115" s="32">
        <f t="shared" si="122"/>
        <v>0</v>
      </c>
      <c r="CC115" s="32">
        <f t="shared" si="123"/>
        <v>0</v>
      </c>
      <c r="CD115" s="32">
        <f t="shared" si="124"/>
        <v>0</v>
      </c>
      <c r="CE115" s="32">
        <f t="shared" si="125"/>
        <v>0</v>
      </c>
      <c r="CF115" s="32">
        <f t="shared" si="126"/>
        <v>0</v>
      </c>
      <c r="CG115" s="32">
        <f t="shared" si="127"/>
        <v>0</v>
      </c>
      <c r="CH115" s="32">
        <f t="shared" si="128"/>
        <v>0</v>
      </c>
      <c r="CI115" s="32">
        <f t="shared" si="129"/>
        <v>0</v>
      </c>
      <c r="CJ115" s="32">
        <f t="shared" si="130"/>
        <v>0</v>
      </c>
      <c r="CK115" s="32">
        <f t="shared" si="131"/>
        <v>0</v>
      </c>
      <c r="CL115" s="32">
        <f t="shared" si="132"/>
        <v>0</v>
      </c>
      <c r="CM115" s="32">
        <f t="shared" si="133"/>
        <v>0</v>
      </c>
      <c r="CN115" s="32">
        <f t="shared" si="134"/>
        <v>0</v>
      </c>
      <c r="CO115" s="32">
        <f t="shared" si="135"/>
        <v>0</v>
      </c>
      <c r="CP115" s="32">
        <f t="shared" si="136"/>
        <v>0</v>
      </c>
      <c r="CQ115" s="32">
        <f t="shared" si="137"/>
        <v>0</v>
      </c>
      <c r="CR115" s="32">
        <f t="shared" si="138"/>
        <v>0</v>
      </c>
    </row>
    <row r="116" spans="1:96" x14ac:dyDescent="0.25">
      <c r="A116">
        <v>500004109</v>
      </c>
      <c r="B116" t="s">
        <v>208</v>
      </c>
      <c r="C116" t="s">
        <v>170</v>
      </c>
      <c r="D116" t="s">
        <v>21</v>
      </c>
      <c r="H116" t="s">
        <v>697</v>
      </c>
      <c r="I116" s="32">
        <v>0</v>
      </c>
      <c r="J116" s="32"/>
      <c r="K116" s="32">
        <v>0</v>
      </c>
      <c r="L116" s="32">
        <v>0</v>
      </c>
      <c r="M116" s="32">
        <v>0</v>
      </c>
      <c r="N116" s="32">
        <v>0</v>
      </c>
      <c r="O116" s="32">
        <v>0</v>
      </c>
      <c r="P116" s="32">
        <v>0</v>
      </c>
      <c r="Q116" s="32">
        <v>0</v>
      </c>
      <c r="R116" s="32">
        <v>0</v>
      </c>
      <c r="S116" s="32">
        <v>0</v>
      </c>
      <c r="T116" s="32">
        <v>0</v>
      </c>
      <c r="U116" s="32">
        <v>0</v>
      </c>
      <c r="V116" s="32">
        <v>0</v>
      </c>
      <c r="W116" s="32">
        <v>0</v>
      </c>
      <c r="X116" s="32">
        <f>_xlfn.XLOOKUP(TEXT(A116,"0"),'Safety stock'!$A$2:$A$219,'Safety stock'!$B$2:$B$219,0,0)</f>
        <v>4.3800952576700727</v>
      </c>
      <c r="Y116" s="32">
        <f>_xlfn.XLOOKUP(TEXT(A116,"0"),'Safety stock'!$A$2:$A$219,'Safety stock'!$F$2:$F$219,0,0)</f>
        <v>0</v>
      </c>
      <c r="Z116" s="32">
        <f>_xlfn.XLOOKUP(TEXT(A116,"0"),'Safety stock'!$A$2:$A$219,'Safety stock'!$E$2:$E$219,0,0)</f>
        <v>0.75</v>
      </c>
      <c r="AA116" s="32">
        <f>_xlfn.XLOOKUP(TEXT(A116,"0"),'Safety stock'!$A$2:$A$219,'Safety stock'!$G$2:$G$219,0,0)</f>
        <v>4.7550952576700727</v>
      </c>
      <c r="AB116" s="32">
        <f t="shared" si="70"/>
        <v>0</v>
      </c>
      <c r="AC116" s="32">
        <f t="shared" si="71"/>
        <v>0</v>
      </c>
      <c r="AD116" s="32">
        <f t="shared" si="72"/>
        <v>0</v>
      </c>
      <c r="AE116" s="32">
        <f t="shared" si="73"/>
        <v>0</v>
      </c>
      <c r="AF116" s="32">
        <f t="shared" si="74"/>
        <v>0</v>
      </c>
      <c r="AG116" s="32">
        <f t="shared" si="75"/>
        <v>0</v>
      </c>
      <c r="AH116" s="32">
        <f t="shared" si="76"/>
        <v>0</v>
      </c>
      <c r="AI116" s="32">
        <f t="shared" si="77"/>
        <v>0</v>
      </c>
      <c r="AJ116" s="32">
        <f t="shared" si="78"/>
        <v>0</v>
      </c>
      <c r="AK116" s="32">
        <f t="shared" si="79"/>
        <v>0</v>
      </c>
      <c r="AL116" s="32">
        <f t="shared" si="80"/>
        <v>0</v>
      </c>
      <c r="AM116" s="32">
        <f t="shared" si="81"/>
        <v>0</v>
      </c>
      <c r="AN116" s="32">
        <f t="shared" si="82"/>
        <v>0</v>
      </c>
      <c r="AO116" s="32">
        <f t="shared" si="83"/>
        <v>0</v>
      </c>
      <c r="AP116" s="32">
        <f t="shared" si="84"/>
        <v>0</v>
      </c>
      <c r="AQ116" s="32">
        <f t="shared" si="85"/>
        <v>0</v>
      </c>
      <c r="AR116" s="32">
        <f t="shared" si="86"/>
        <v>0</v>
      </c>
      <c r="AS116" s="32">
        <f t="shared" si="87"/>
        <v>0</v>
      </c>
      <c r="AT116" s="32">
        <f t="shared" si="88"/>
        <v>0</v>
      </c>
      <c r="AU116" s="32">
        <f t="shared" si="89"/>
        <v>0</v>
      </c>
      <c r="AV116" s="32">
        <f t="shared" si="90"/>
        <v>0</v>
      </c>
      <c r="AW116" s="32">
        <f t="shared" si="91"/>
        <v>0</v>
      </c>
      <c r="AX116" s="32">
        <f t="shared" si="92"/>
        <v>0</v>
      </c>
      <c r="AY116" s="32">
        <f t="shared" si="93"/>
        <v>0</v>
      </c>
      <c r="AZ116" s="32">
        <f t="shared" si="94"/>
        <v>0</v>
      </c>
      <c r="BA116" s="32">
        <f t="shared" si="95"/>
        <v>0</v>
      </c>
      <c r="BB116" s="32">
        <f t="shared" si="96"/>
        <v>0</v>
      </c>
      <c r="BC116" s="32">
        <f t="shared" si="97"/>
        <v>0</v>
      </c>
      <c r="BD116" s="32">
        <f t="shared" si="98"/>
        <v>0</v>
      </c>
      <c r="BE116" s="32">
        <f t="shared" si="99"/>
        <v>0</v>
      </c>
      <c r="BF116" s="32">
        <f t="shared" si="100"/>
        <v>0</v>
      </c>
      <c r="BG116" s="32">
        <f t="shared" si="101"/>
        <v>0</v>
      </c>
      <c r="BH116" s="32">
        <f t="shared" si="102"/>
        <v>0</v>
      </c>
      <c r="BI116" s="32">
        <f t="shared" si="103"/>
        <v>0</v>
      </c>
      <c r="BJ116" s="32">
        <f t="shared" si="104"/>
        <v>0</v>
      </c>
      <c r="BK116" s="32">
        <f t="shared" si="105"/>
        <v>0</v>
      </c>
      <c r="BL116" s="32">
        <f t="shared" si="106"/>
        <v>0</v>
      </c>
      <c r="BM116" s="32">
        <f t="shared" si="107"/>
        <v>0</v>
      </c>
      <c r="BN116" s="32">
        <f t="shared" si="108"/>
        <v>0</v>
      </c>
      <c r="BO116" s="32">
        <f t="shared" si="109"/>
        <v>0</v>
      </c>
      <c r="BP116" s="32">
        <f t="shared" si="110"/>
        <v>0</v>
      </c>
      <c r="BQ116" s="32">
        <f t="shared" si="111"/>
        <v>0</v>
      </c>
      <c r="BR116" s="32">
        <f t="shared" si="112"/>
        <v>0</v>
      </c>
      <c r="BS116" s="32">
        <f t="shared" si="113"/>
        <v>0</v>
      </c>
      <c r="BT116" s="32">
        <f t="shared" si="114"/>
        <v>0</v>
      </c>
      <c r="BU116" s="32">
        <f t="shared" si="115"/>
        <v>0</v>
      </c>
      <c r="BV116" s="32">
        <f t="shared" si="116"/>
        <v>0</v>
      </c>
      <c r="BW116" s="32">
        <f t="shared" si="117"/>
        <v>0</v>
      </c>
      <c r="BX116" s="32">
        <f t="shared" si="118"/>
        <v>0</v>
      </c>
      <c r="BY116" s="32">
        <f t="shared" si="119"/>
        <v>0</v>
      </c>
      <c r="BZ116" s="32">
        <f t="shared" si="120"/>
        <v>0</v>
      </c>
      <c r="CA116" s="32">
        <f t="shared" si="121"/>
        <v>0</v>
      </c>
      <c r="CB116" s="32">
        <f t="shared" si="122"/>
        <v>0</v>
      </c>
      <c r="CC116" s="32">
        <f t="shared" si="123"/>
        <v>0</v>
      </c>
      <c r="CD116" s="32">
        <f t="shared" si="124"/>
        <v>0</v>
      </c>
      <c r="CE116" s="32">
        <f t="shared" si="125"/>
        <v>0</v>
      </c>
      <c r="CF116" s="32">
        <f t="shared" si="126"/>
        <v>0</v>
      </c>
      <c r="CG116" s="32">
        <f t="shared" si="127"/>
        <v>0</v>
      </c>
      <c r="CH116" s="32">
        <f t="shared" si="128"/>
        <v>0</v>
      </c>
      <c r="CI116" s="32">
        <f t="shared" si="129"/>
        <v>0</v>
      </c>
      <c r="CJ116" s="32">
        <f t="shared" si="130"/>
        <v>0</v>
      </c>
      <c r="CK116" s="32">
        <f t="shared" si="131"/>
        <v>0</v>
      </c>
      <c r="CL116" s="32">
        <f t="shared" si="132"/>
        <v>0</v>
      </c>
      <c r="CM116" s="32">
        <f t="shared" si="133"/>
        <v>0</v>
      </c>
      <c r="CN116" s="32">
        <f t="shared" si="134"/>
        <v>0</v>
      </c>
      <c r="CO116" s="32">
        <f t="shared" si="135"/>
        <v>0</v>
      </c>
      <c r="CP116" s="32">
        <f t="shared" si="136"/>
        <v>0</v>
      </c>
      <c r="CQ116" s="32">
        <f t="shared" si="137"/>
        <v>0</v>
      </c>
      <c r="CR116" s="32">
        <f t="shared" si="138"/>
        <v>0</v>
      </c>
    </row>
    <row r="117" spans="1:96" x14ac:dyDescent="0.25">
      <c r="A117">
        <v>600001046</v>
      </c>
      <c r="B117" t="s">
        <v>210</v>
      </c>
      <c r="C117" t="s">
        <v>211</v>
      </c>
      <c r="D117" t="s">
        <v>21</v>
      </c>
      <c r="E117" t="s">
        <v>212</v>
      </c>
      <c r="F117" t="s">
        <v>213</v>
      </c>
      <c r="G117" t="s">
        <v>210</v>
      </c>
      <c r="H117" t="s">
        <v>697</v>
      </c>
      <c r="I117" s="32">
        <v>0</v>
      </c>
      <c r="J117" s="32"/>
      <c r="K117" s="32">
        <v>0</v>
      </c>
      <c r="L117" s="32">
        <v>0</v>
      </c>
      <c r="M117" s="32">
        <v>0</v>
      </c>
      <c r="N117" s="32">
        <v>0</v>
      </c>
      <c r="O117" s="32">
        <v>0</v>
      </c>
      <c r="P117" s="32">
        <v>0</v>
      </c>
      <c r="Q117" s="32">
        <v>0</v>
      </c>
      <c r="R117" s="32">
        <v>0</v>
      </c>
      <c r="S117" s="32">
        <v>0</v>
      </c>
      <c r="T117" s="32">
        <v>0</v>
      </c>
      <c r="U117" s="32">
        <v>0</v>
      </c>
      <c r="V117" s="32">
        <v>0</v>
      </c>
      <c r="W117" s="32">
        <v>0</v>
      </c>
      <c r="X117" s="32">
        <f>_xlfn.XLOOKUP(TEXT(A117,"0"),'Safety stock'!$A$2:$A$219,'Safety stock'!$B$2:$B$219,0,0)</f>
        <v>0</v>
      </c>
      <c r="Y117" s="32">
        <f>_xlfn.XLOOKUP(TEXT(A117,"0"),'Safety stock'!$A$2:$A$219,'Safety stock'!$F$2:$F$219,0,0)</f>
        <v>0</v>
      </c>
      <c r="Z117" s="32">
        <f>_xlfn.XLOOKUP(TEXT(A117,"0"),'Safety stock'!$A$2:$A$219,'Safety stock'!$E$2:$E$219,0,0)</f>
        <v>0</v>
      </c>
      <c r="AA117" s="32">
        <f>_xlfn.XLOOKUP(TEXT(A117,"0"),'Safety stock'!$A$2:$A$219,'Safety stock'!$G$2:$G$219,0,0)</f>
        <v>0</v>
      </c>
      <c r="AB117" s="32">
        <f t="shared" si="70"/>
        <v>0</v>
      </c>
      <c r="AC117" s="32">
        <f t="shared" si="71"/>
        <v>0</v>
      </c>
      <c r="AD117" s="32">
        <f t="shared" si="72"/>
        <v>0</v>
      </c>
      <c r="AE117" s="32">
        <f t="shared" si="73"/>
        <v>0</v>
      </c>
      <c r="AF117" s="32">
        <f t="shared" si="74"/>
        <v>0</v>
      </c>
      <c r="AG117" s="32">
        <f t="shared" si="75"/>
        <v>0</v>
      </c>
      <c r="AH117" s="32">
        <f t="shared" si="76"/>
        <v>0</v>
      </c>
      <c r="AI117" s="32">
        <f t="shared" si="77"/>
        <v>0</v>
      </c>
      <c r="AJ117" s="32">
        <f t="shared" si="78"/>
        <v>0</v>
      </c>
      <c r="AK117" s="32">
        <f t="shared" si="79"/>
        <v>0</v>
      </c>
      <c r="AL117" s="32">
        <f t="shared" si="80"/>
        <v>0</v>
      </c>
      <c r="AM117" s="32">
        <f t="shared" si="81"/>
        <v>0</v>
      </c>
      <c r="AN117" s="32">
        <f t="shared" si="82"/>
        <v>0</v>
      </c>
      <c r="AO117" s="32">
        <f t="shared" si="83"/>
        <v>0</v>
      </c>
      <c r="AP117" s="32">
        <f t="shared" si="84"/>
        <v>0</v>
      </c>
      <c r="AQ117" s="32">
        <f t="shared" si="85"/>
        <v>0</v>
      </c>
      <c r="AR117" s="32">
        <f t="shared" si="86"/>
        <v>0</v>
      </c>
      <c r="AS117" s="32">
        <f t="shared" si="87"/>
        <v>0</v>
      </c>
      <c r="AT117" s="32">
        <f t="shared" si="88"/>
        <v>0</v>
      </c>
      <c r="AU117" s="32">
        <f t="shared" si="89"/>
        <v>0</v>
      </c>
      <c r="AV117" s="32">
        <f t="shared" si="90"/>
        <v>0</v>
      </c>
      <c r="AW117" s="32">
        <f t="shared" si="91"/>
        <v>0</v>
      </c>
      <c r="AX117" s="32">
        <f t="shared" si="92"/>
        <v>0</v>
      </c>
      <c r="AY117" s="32">
        <f t="shared" si="93"/>
        <v>0</v>
      </c>
      <c r="AZ117" s="32">
        <f t="shared" si="94"/>
        <v>0</v>
      </c>
      <c r="BA117" s="32">
        <f t="shared" si="95"/>
        <v>0</v>
      </c>
      <c r="BB117" s="32">
        <f t="shared" si="96"/>
        <v>0</v>
      </c>
      <c r="BC117" s="32">
        <f t="shared" si="97"/>
        <v>0</v>
      </c>
      <c r="BD117" s="32">
        <f t="shared" si="98"/>
        <v>0</v>
      </c>
      <c r="BE117" s="32">
        <f t="shared" si="99"/>
        <v>0</v>
      </c>
      <c r="BF117" s="32">
        <f t="shared" si="100"/>
        <v>0</v>
      </c>
      <c r="BG117" s="32">
        <f t="shared" si="101"/>
        <v>0</v>
      </c>
      <c r="BH117" s="32">
        <f t="shared" si="102"/>
        <v>0</v>
      </c>
      <c r="BI117" s="32">
        <f t="shared" si="103"/>
        <v>0</v>
      </c>
      <c r="BJ117" s="32">
        <f t="shared" si="104"/>
        <v>0</v>
      </c>
      <c r="BK117" s="32">
        <f t="shared" si="105"/>
        <v>0</v>
      </c>
      <c r="BL117" s="32">
        <f t="shared" si="106"/>
        <v>0</v>
      </c>
      <c r="BM117" s="32">
        <f t="shared" si="107"/>
        <v>0</v>
      </c>
      <c r="BN117" s="32">
        <f t="shared" si="108"/>
        <v>0</v>
      </c>
      <c r="BO117" s="32">
        <f t="shared" si="109"/>
        <v>0</v>
      </c>
      <c r="BP117" s="32">
        <f t="shared" si="110"/>
        <v>0</v>
      </c>
      <c r="BQ117" s="32">
        <f t="shared" si="111"/>
        <v>0</v>
      </c>
      <c r="BR117" s="32">
        <f t="shared" si="112"/>
        <v>0</v>
      </c>
      <c r="BS117" s="32">
        <f t="shared" si="113"/>
        <v>0</v>
      </c>
      <c r="BT117" s="32">
        <f t="shared" si="114"/>
        <v>0</v>
      </c>
      <c r="BU117" s="32">
        <f t="shared" si="115"/>
        <v>0</v>
      </c>
      <c r="BV117" s="32">
        <f t="shared" si="116"/>
        <v>0</v>
      </c>
      <c r="BW117" s="32">
        <f t="shared" si="117"/>
        <v>0</v>
      </c>
      <c r="BX117" s="32">
        <f t="shared" si="118"/>
        <v>0</v>
      </c>
      <c r="BY117" s="32">
        <f t="shared" si="119"/>
        <v>0</v>
      </c>
      <c r="BZ117" s="32">
        <f t="shared" si="120"/>
        <v>0</v>
      </c>
      <c r="CA117" s="32">
        <f t="shared" si="121"/>
        <v>0</v>
      </c>
      <c r="CB117" s="32">
        <f t="shared" si="122"/>
        <v>0</v>
      </c>
      <c r="CC117" s="32">
        <f t="shared" si="123"/>
        <v>0</v>
      </c>
      <c r="CD117" s="32">
        <f t="shared" si="124"/>
        <v>0</v>
      </c>
      <c r="CE117" s="32">
        <f t="shared" si="125"/>
        <v>0</v>
      </c>
      <c r="CF117" s="32">
        <f t="shared" si="126"/>
        <v>0</v>
      </c>
      <c r="CG117" s="32">
        <f t="shared" si="127"/>
        <v>0</v>
      </c>
      <c r="CH117" s="32">
        <f t="shared" si="128"/>
        <v>0</v>
      </c>
      <c r="CI117" s="32">
        <f t="shared" si="129"/>
        <v>0</v>
      </c>
      <c r="CJ117" s="32">
        <f t="shared" si="130"/>
        <v>0</v>
      </c>
      <c r="CK117" s="32">
        <f t="shared" si="131"/>
        <v>0</v>
      </c>
      <c r="CL117" s="32">
        <f t="shared" si="132"/>
        <v>0</v>
      </c>
      <c r="CM117" s="32">
        <f t="shared" si="133"/>
        <v>0</v>
      </c>
      <c r="CN117" s="32">
        <f t="shared" si="134"/>
        <v>0</v>
      </c>
      <c r="CO117" s="32">
        <f t="shared" si="135"/>
        <v>0</v>
      </c>
      <c r="CP117" s="32">
        <f t="shared" si="136"/>
        <v>0</v>
      </c>
      <c r="CQ117" s="32">
        <f t="shared" si="137"/>
        <v>0</v>
      </c>
      <c r="CR117" s="32">
        <f t="shared" si="138"/>
        <v>0</v>
      </c>
    </row>
    <row r="118" spans="1:96" x14ac:dyDescent="0.25">
      <c r="A118">
        <v>600003728</v>
      </c>
      <c r="B118" t="s">
        <v>215</v>
      </c>
      <c r="C118" t="s">
        <v>211</v>
      </c>
      <c r="D118" t="s">
        <v>62</v>
      </c>
      <c r="E118" t="s">
        <v>216</v>
      </c>
      <c r="F118" t="s">
        <v>217</v>
      </c>
      <c r="G118" t="s">
        <v>218</v>
      </c>
      <c r="H118" t="s">
        <v>697</v>
      </c>
      <c r="I118" s="32">
        <v>59.809990991118347</v>
      </c>
      <c r="J118" s="32"/>
      <c r="K118" s="32">
        <v>93078.819999999992</v>
      </c>
      <c r="L118" s="32">
        <v>52231.978420364198</v>
      </c>
      <c r="M118" s="32">
        <v>52211.584858041795</v>
      </c>
      <c r="N118" s="32">
        <v>52195.377995088755</v>
      </c>
      <c r="O118" s="32">
        <v>52194.123629883492</v>
      </c>
      <c r="P118" s="32">
        <v>52206.027462696293</v>
      </c>
      <c r="Q118" s="32">
        <v>52204.77309749103</v>
      </c>
      <c r="R118" s="32">
        <v>52250.170525258829</v>
      </c>
      <c r="S118" s="32">
        <v>52204.058666810226</v>
      </c>
      <c r="T118" s="32">
        <v>52236.29789656002</v>
      </c>
      <c r="U118" s="32">
        <v>52235.043531354757</v>
      </c>
      <c r="V118" s="32">
        <v>52218.836668401716</v>
      </c>
      <c r="W118" s="32">
        <v>52234.329100673953</v>
      </c>
      <c r="X118" s="32">
        <f>_xlfn.XLOOKUP(TEXT(A118,"0"),'Safety stock'!$A$2:$A$219,'Safety stock'!$B$2:$B$219,0,0)</f>
        <v>872.61490024191414</v>
      </c>
      <c r="Y118" s="32">
        <f>_xlfn.XLOOKUP(TEXT(A118,"0"),'Safety stock'!$A$2:$A$219,'Safety stock'!$F$2:$F$219,0,0)</f>
        <v>0</v>
      </c>
      <c r="Z118" s="32">
        <f>_xlfn.XLOOKUP(TEXT(A118,"0"),'Safety stock'!$A$2:$A$219,'Safety stock'!$E$2:$E$219,0,0)</f>
        <v>915.48374999999987</v>
      </c>
      <c r="AA118" s="32">
        <f>_xlfn.XLOOKUP(TEXT(A118,"0"),'Safety stock'!$A$2:$A$219,'Safety stock'!$G$2:$G$219,0,0)</f>
        <v>1330.356775241914</v>
      </c>
      <c r="AB118" s="32">
        <f t="shared" si="70"/>
        <v>52191.089322184518</v>
      </c>
      <c r="AC118" s="32">
        <f t="shared" si="71"/>
        <v>0</v>
      </c>
      <c r="AD118" s="32">
        <f t="shared" si="72"/>
        <v>54755.074840015237</v>
      </c>
      <c r="AE118" s="32">
        <f t="shared" si="73"/>
        <v>79568.626742192137</v>
      </c>
      <c r="AF118" s="32">
        <f t="shared" si="74"/>
        <v>0</v>
      </c>
      <c r="AG118" s="32">
        <f t="shared" si="75"/>
        <v>0</v>
      </c>
      <c r="AH118" s="32">
        <f t="shared" si="76"/>
        <v>0</v>
      </c>
      <c r="AI118" s="32">
        <f t="shared" si="77"/>
        <v>0</v>
      </c>
      <c r="AJ118" s="32">
        <f t="shared" si="78"/>
        <v>0</v>
      </c>
      <c r="AK118" s="32">
        <f t="shared" si="79"/>
        <v>0</v>
      </c>
      <c r="AL118" s="32">
        <f t="shared" si="80"/>
        <v>0</v>
      </c>
      <c r="AM118" s="32">
        <f t="shared" si="81"/>
        <v>0</v>
      </c>
      <c r="AN118" s="32">
        <f t="shared" si="82"/>
        <v>0</v>
      </c>
      <c r="AO118" s="32">
        <f t="shared" si="83"/>
        <v>0</v>
      </c>
      <c r="AP118" s="32">
        <f t="shared" si="84"/>
        <v>0</v>
      </c>
      <c r="AQ118" s="32">
        <f t="shared" si="85"/>
        <v>0</v>
      </c>
      <c r="AR118" s="32">
        <f t="shared" si="86"/>
        <v>0</v>
      </c>
      <c r="AS118" s="32">
        <f t="shared" si="87"/>
        <v>52191.089322184518</v>
      </c>
      <c r="AT118" s="32">
        <f t="shared" si="88"/>
        <v>52191.089322184518</v>
      </c>
      <c r="AU118" s="32">
        <f t="shared" si="89"/>
        <v>52191.089322184518</v>
      </c>
      <c r="AV118" s="32">
        <f t="shared" si="90"/>
        <v>52191.089322184518</v>
      </c>
      <c r="AW118" s="32">
        <f t="shared" si="91"/>
        <v>52191.089322184518</v>
      </c>
      <c r="AX118" s="32">
        <f t="shared" si="92"/>
        <v>52191.089322184518</v>
      </c>
      <c r="AY118" s="32">
        <f t="shared" si="93"/>
        <v>52191.089322184518</v>
      </c>
      <c r="AZ118" s="32">
        <f t="shared" si="94"/>
        <v>52191.089322184518</v>
      </c>
      <c r="BA118" s="32">
        <f t="shared" si="95"/>
        <v>52191.089322184518</v>
      </c>
      <c r="BB118" s="32">
        <f t="shared" si="96"/>
        <v>52191.089322184518</v>
      </c>
      <c r="BC118" s="32">
        <f t="shared" si="97"/>
        <v>52191.089322184518</v>
      </c>
      <c r="BD118" s="32">
        <f t="shared" si="98"/>
        <v>52191.089322184518</v>
      </c>
      <c r="BE118" s="32">
        <f t="shared" si="99"/>
        <v>52191.089322184518</v>
      </c>
      <c r="BF118" s="32">
        <f t="shared" si="100"/>
        <v>0</v>
      </c>
      <c r="BG118" s="32">
        <f t="shared" si="101"/>
        <v>0</v>
      </c>
      <c r="BH118" s="32">
        <f t="shared" si="102"/>
        <v>0</v>
      </c>
      <c r="BI118" s="32">
        <f t="shared" si="103"/>
        <v>0</v>
      </c>
      <c r="BJ118" s="32">
        <f t="shared" si="104"/>
        <v>0</v>
      </c>
      <c r="BK118" s="32">
        <f t="shared" si="105"/>
        <v>0</v>
      </c>
      <c r="BL118" s="32">
        <f t="shared" si="106"/>
        <v>0</v>
      </c>
      <c r="BM118" s="32">
        <f t="shared" si="107"/>
        <v>0</v>
      </c>
      <c r="BN118" s="32">
        <f t="shared" si="108"/>
        <v>0</v>
      </c>
      <c r="BO118" s="32">
        <f t="shared" si="109"/>
        <v>0</v>
      </c>
      <c r="BP118" s="32">
        <f t="shared" si="110"/>
        <v>0</v>
      </c>
      <c r="BQ118" s="32">
        <f t="shared" si="111"/>
        <v>0</v>
      </c>
      <c r="BR118" s="32">
        <f t="shared" si="112"/>
        <v>0</v>
      </c>
      <c r="BS118" s="32">
        <f t="shared" si="113"/>
        <v>40887.730677815474</v>
      </c>
      <c r="BT118" s="32">
        <f t="shared" si="114"/>
        <v>40.889098179679422</v>
      </c>
      <c r="BU118" s="32">
        <f t="shared" si="115"/>
        <v>20.495535857276991</v>
      </c>
      <c r="BV118" s="32">
        <f t="shared" si="116"/>
        <v>4.2886729042365914</v>
      </c>
      <c r="BW118" s="32">
        <f t="shared" si="117"/>
        <v>3.034307698973862</v>
      </c>
      <c r="BX118" s="32">
        <f t="shared" si="118"/>
        <v>14.938140511774691</v>
      </c>
      <c r="BY118" s="32">
        <f t="shared" si="119"/>
        <v>13.683775306511961</v>
      </c>
      <c r="BZ118" s="32">
        <f t="shared" si="120"/>
        <v>59.081203074310906</v>
      </c>
      <c r="CA118" s="32">
        <f t="shared" si="121"/>
        <v>12.96934462570789</v>
      </c>
      <c r="CB118" s="32">
        <f t="shared" si="122"/>
        <v>45.208574375501485</v>
      </c>
      <c r="CC118" s="32">
        <f t="shared" si="123"/>
        <v>43.954209170238755</v>
      </c>
      <c r="CD118" s="32">
        <f t="shared" si="124"/>
        <v>27.747346217198356</v>
      </c>
      <c r="CE118" s="32">
        <f t="shared" si="125"/>
        <v>43.239778489434684</v>
      </c>
      <c r="CF118" s="32">
        <f t="shared" si="126"/>
        <v>0</v>
      </c>
      <c r="CG118" s="32">
        <f t="shared" si="127"/>
        <v>0</v>
      </c>
      <c r="CH118" s="32">
        <f t="shared" si="128"/>
        <v>0</v>
      </c>
      <c r="CI118" s="32">
        <f t="shared" si="129"/>
        <v>0</v>
      </c>
      <c r="CJ118" s="32">
        <f t="shared" si="130"/>
        <v>0</v>
      </c>
      <c r="CK118" s="32">
        <f t="shared" si="131"/>
        <v>0</v>
      </c>
      <c r="CL118" s="32">
        <f t="shared" si="132"/>
        <v>0</v>
      </c>
      <c r="CM118" s="32">
        <f t="shared" si="133"/>
        <v>0</v>
      </c>
      <c r="CN118" s="32">
        <f t="shared" si="134"/>
        <v>0</v>
      </c>
      <c r="CO118" s="32">
        <f t="shared" si="135"/>
        <v>0</v>
      </c>
      <c r="CP118" s="32">
        <f t="shared" si="136"/>
        <v>0</v>
      </c>
      <c r="CQ118" s="32">
        <f t="shared" si="137"/>
        <v>0</v>
      </c>
      <c r="CR118" s="32">
        <f t="shared" si="138"/>
        <v>0</v>
      </c>
    </row>
    <row r="119" spans="1:96" x14ac:dyDescent="0.25">
      <c r="A119">
        <v>600003796</v>
      </c>
      <c r="B119" t="s">
        <v>220</v>
      </c>
      <c r="C119" t="s">
        <v>211</v>
      </c>
      <c r="D119" t="s">
        <v>221</v>
      </c>
      <c r="E119" t="s">
        <v>222</v>
      </c>
      <c r="F119" t="s">
        <v>223</v>
      </c>
      <c r="G119" t="s">
        <v>224</v>
      </c>
      <c r="H119" t="s">
        <v>697</v>
      </c>
      <c r="I119" s="32">
        <v>0</v>
      </c>
      <c r="J119" s="32"/>
      <c r="K119" s="32">
        <v>0</v>
      </c>
      <c r="L119" s="32">
        <v>0</v>
      </c>
      <c r="M119" s="32">
        <v>0</v>
      </c>
      <c r="N119" s="32">
        <v>0</v>
      </c>
      <c r="O119" s="32">
        <v>0</v>
      </c>
      <c r="P119" s="32">
        <v>0</v>
      </c>
      <c r="Q119" s="32">
        <v>0</v>
      </c>
      <c r="R119" s="32">
        <v>0</v>
      </c>
      <c r="S119" s="32">
        <v>0</v>
      </c>
      <c r="T119" s="32">
        <v>0</v>
      </c>
      <c r="U119" s="32">
        <v>0</v>
      </c>
      <c r="V119" s="32">
        <v>0</v>
      </c>
      <c r="W119" s="32">
        <v>0</v>
      </c>
      <c r="X119" s="32">
        <f>_xlfn.XLOOKUP(TEXT(A119,"0"),'Safety stock'!$A$2:$A$219,'Safety stock'!$B$2:$B$219,0,0)</f>
        <v>0</v>
      </c>
      <c r="Y119" s="32">
        <f>_xlfn.XLOOKUP(TEXT(A119,"0"),'Safety stock'!$A$2:$A$219,'Safety stock'!$F$2:$F$219,0,0)</f>
        <v>0</v>
      </c>
      <c r="Z119" s="32">
        <f>_xlfn.XLOOKUP(TEXT(A119,"0"),'Safety stock'!$A$2:$A$219,'Safety stock'!$E$2:$E$219,0,0)</f>
        <v>0</v>
      </c>
      <c r="AA119" s="32">
        <f>_xlfn.XLOOKUP(TEXT(A119,"0"),'Safety stock'!$A$2:$A$219,'Safety stock'!$G$2:$G$219,0,0)</f>
        <v>0</v>
      </c>
      <c r="AB119" s="32">
        <f t="shared" si="70"/>
        <v>0</v>
      </c>
      <c r="AC119" s="32">
        <f t="shared" si="71"/>
        <v>0</v>
      </c>
      <c r="AD119" s="32">
        <f t="shared" si="72"/>
        <v>0</v>
      </c>
      <c r="AE119" s="32">
        <f t="shared" si="73"/>
        <v>0</v>
      </c>
      <c r="AF119" s="32">
        <f t="shared" si="74"/>
        <v>0</v>
      </c>
      <c r="AG119" s="32">
        <f t="shared" si="75"/>
        <v>0</v>
      </c>
      <c r="AH119" s="32">
        <f t="shared" si="76"/>
        <v>0</v>
      </c>
      <c r="AI119" s="32">
        <f t="shared" si="77"/>
        <v>0</v>
      </c>
      <c r="AJ119" s="32">
        <f t="shared" si="78"/>
        <v>0</v>
      </c>
      <c r="AK119" s="32">
        <f t="shared" si="79"/>
        <v>0</v>
      </c>
      <c r="AL119" s="32">
        <f t="shared" si="80"/>
        <v>0</v>
      </c>
      <c r="AM119" s="32">
        <f t="shared" si="81"/>
        <v>0</v>
      </c>
      <c r="AN119" s="32">
        <f t="shared" si="82"/>
        <v>0</v>
      </c>
      <c r="AO119" s="32">
        <f t="shared" si="83"/>
        <v>0</v>
      </c>
      <c r="AP119" s="32">
        <f t="shared" si="84"/>
        <v>0</v>
      </c>
      <c r="AQ119" s="32">
        <f t="shared" si="85"/>
        <v>0</v>
      </c>
      <c r="AR119" s="32">
        <f t="shared" si="86"/>
        <v>0</v>
      </c>
      <c r="AS119" s="32">
        <f t="shared" si="87"/>
        <v>0</v>
      </c>
      <c r="AT119" s="32">
        <f t="shared" si="88"/>
        <v>0</v>
      </c>
      <c r="AU119" s="32">
        <f t="shared" si="89"/>
        <v>0</v>
      </c>
      <c r="AV119" s="32">
        <f t="shared" si="90"/>
        <v>0</v>
      </c>
      <c r="AW119" s="32">
        <f t="shared" si="91"/>
        <v>0</v>
      </c>
      <c r="AX119" s="32">
        <f t="shared" si="92"/>
        <v>0</v>
      </c>
      <c r="AY119" s="32">
        <f t="shared" si="93"/>
        <v>0</v>
      </c>
      <c r="AZ119" s="32">
        <f t="shared" si="94"/>
        <v>0</v>
      </c>
      <c r="BA119" s="32">
        <f t="shared" si="95"/>
        <v>0</v>
      </c>
      <c r="BB119" s="32">
        <f t="shared" si="96"/>
        <v>0</v>
      </c>
      <c r="BC119" s="32">
        <f t="shared" si="97"/>
        <v>0</v>
      </c>
      <c r="BD119" s="32">
        <f t="shared" si="98"/>
        <v>0</v>
      </c>
      <c r="BE119" s="32">
        <f t="shared" si="99"/>
        <v>0</v>
      </c>
      <c r="BF119" s="32">
        <f t="shared" si="100"/>
        <v>0</v>
      </c>
      <c r="BG119" s="32">
        <f t="shared" si="101"/>
        <v>0</v>
      </c>
      <c r="BH119" s="32">
        <f t="shared" si="102"/>
        <v>0</v>
      </c>
      <c r="BI119" s="32">
        <f t="shared" si="103"/>
        <v>0</v>
      </c>
      <c r="BJ119" s="32">
        <f t="shared" si="104"/>
        <v>0</v>
      </c>
      <c r="BK119" s="32">
        <f t="shared" si="105"/>
        <v>0</v>
      </c>
      <c r="BL119" s="32">
        <f t="shared" si="106"/>
        <v>0</v>
      </c>
      <c r="BM119" s="32">
        <f t="shared" si="107"/>
        <v>0</v>
      </c>
      <c r="BN119" s="32">
        <f t="shared" si="108"/>
        <v>0</v>
      </c>
      <c r="BO119" s="32">
        <f t="shared" si="109"/>
        <v>0</v>
      </c>
      <c r="BP119" s="32">
        <f t="shared" si="110"/>
        <v>0</v>
      </c>
      <c r="BQ119" s="32">
        <f t="shared" si="111"/>
        <v>0</v>
      </c>
      <c r="BR119" s="32">
        <f t="shared" si="112"/>
        <v>0</v>
      </c>
      <c r="BS119" s="32">
        <f t="shared" si="113"/>
        <v>0</v>
      </c>
      <c r="BT119" s="32">
        <f t="shared" si="114"/>
        <v>0</v>
      </c>
      <c r="BU119" s="32">
        <f t="shared" si="115"/>
        <v>0</v>
      </c>
      <c r="BV119" s="32">
        <f t="shared" si="116"/>
        <v>0</v>
      </c>
      <c r="BW119" s="32">
        <f t="shared" si="117"/>
        <v>0</v>
      </c>
      <c r="BX119" s="32">
        <f t="shared" si="118"/>
        <v>0</v>
      </c>
      <c r="BY119" s="32">
        <f t="shared" si="119"/>
        <v>0</v>
      </c>
      <c r="BZ119" s="32">
        <f t="shared" si="120"/>
        <v>0</v>
      </c>
      <c r="CA119" s="32">
        <f t="shared" si="121"/>
        <v>0</v>
      </c>
      <c r="CB119" s="32">
        <f t="shared" si="122"/>
        <v>0</v>
      </c>
      <c r="CC119" s="32">
        <f t="shared" si="123"/>
        <v>0</v>
      </c>
      <c r="CD119" s="32">
        <f t="shared" si="124"/>
        <v>0</v>
      </c>
      <c r="CE119" s="32">
        <f t="shared" si="125"/>
        <v>0</v>
      </c>
      <c r="CF119" s="32">
        <f t="shared" si="126"/>
        <v>0</v>
      </c>
      <c r="CG119" s="32">
        <f t="shared" si="127"/>
        <v>0</v>
      </c>
      <c r="CH119" s="32">
        <f t="shared" si="128"/>
        <v>0</v>
      </c>
      <c r="CI119" s="32">
        <f t="shared" si="129"/>
        <v>0</v>
      </c>
      <c r="CJ119" s="32">
        <f t="shared" si="130"/>
        <v>0</v>
      </c>
      <c r="CK119" s="32">
        <f t="shared" si="131"/>
        <v>0</v>
      </c>
      <c r="CL119" s="32">
        <f t="shared" si="132"/>
        <v>0</v>
      </c>
      <c r="CM119" s="32">
        <f t="shared" si="133"/>
        <v>0</v>
      </c>
      <c r="CN119" s="32">
        <f t="shared" si="134"/>
        <v>0</v>
      </c>
      <c r="CO119" s="32">
        <f t="shared" si="135"/>
        <v>0</v>
      </c>
      <c r="CP119" s="32">
        <f t="shared" si="136"/>
        <v>0</v>
      </c>
      <c r="CQ119" s="32">
        <f t="shared" si="137"/>
        <v>0</v>
      </c>
      <c r="CR119" s="32">
        <f t="shared" si="138"/>
        <v>0</v>
      </c>
    </row>
    <row r="120" spans="1:96" x14ac:dyDescent="0.25">
      <c r="A120">
        <v>600003798</v>
      </c>
      <c r="B120" t="s">
        <v>226</v>
      </c>
      <c r="C120" t="s">
        <v>227</v>
      </c>
      <c r="D120" t="s">
        <v>221</v>
      </c>
      <c r="E120" t="s">
        <v>222</v>
      </c>
      <c r="F120" t="s">
        <v>223</v>
      </c>
      <c r="G120" t="s">
        <v>224</v>
      </c>
      <c r="H120" t="s">
        <v>697</v>
      </c>
      <c r="I120" s="32">
        <v>0</v>
      </c>
      <c r="J120" s="32"/>
      <c r="K120" s="32">
        <v>0</v>
      </c>
      <c r="L120" s="32">
        <v>0</v>
      </c>
      <c r="M120" s="32">
        <v>0</v>
      </c>
      <c r="N120" s="32">
        <v>0</v>
      </c>
      <c r="O120" s="32">
        <v>0</v>
      </c>
      <c r="P120" s="32">
        <v>0</v>
      </c>
      <c r="Q120" s="32">
        <v>0</v>
      </c>
      <c r="R120" s="32">
        <v>0</v>
      </c>
      <c r="S120" s="32">
        <v>0</v>
      </c>
      <c r="T120" s="32">
        <v>0</v>
      </c>
      <c r="U120" s="32">
        <v>0</v>
      </c>
      <c r="V120" s="32">
        <v>0</v>
      </c>
      <c r="W120" s="32">
        <v>0</v>
      </c>
      <c r="X120" s="32">
        <f>_xlfn.XLOOKUP(TEXT(A120,"0"),'Safety stock'!$A$2:$A$219,'Safety stock'!$B$2:$B$219,0,0)</f>
        <v>0</v>
      </c>
      <c r="Y120" s="32">
        <f>_xlfn.XLOOKUP(TEXT(A120,"0"),'Safety stock'!$A$2:$A$219,'Safety stock'!$F$2:$F$219,0,0)</f>
        <v>0</v>
      </c>
      <c r="Z120" s="32">
        <f>_xlfn.XLOOKUP(TEXT(A120,"0"),'Safety stock'!$A$2:$A$219,'Safety stock'!$E$2:$E$219,0,0)</f>
        <v>0</v>
      </c>
      <c r="AA120" s="32">
        <f>_xlfn.XLOOKUP(TEXT(A120,"0"),'Safety stock'!$A$2:$A$219,'Safety stock'!$G$2:$G$219,0,0)</f>
        <v>0</v>
      </c>
      <c r="AB120" s="32">
        <f t="shared" si="70"/>
        <v>0</v>
      </c>
      <c r="AC120" s="32">
        <f t="shared" si="71"/>
        <v>0</v>
      </c>
      <c r="AD120" s="32">
        <f t="shared" si="72"/>
        <v>0</v>
      </c>
      <c r="AE120" s="32">
        <f t="shared" si="73"/>
        <v>0</v>
      </c>
      <c r="AF120" s="32">
        <f t="shared" si="74"/>
        <v>0</v>
      </c>
      <c r="AG120" s="32">
        <f t="shared" si="75"/>
        <v>0</v>
      </c>
      <c r="AH120" s="32">
        <f t="shared" si="76"/>
        <v>0</v>
      </c>
      <c r="AI120" s="32">
        <f t="shared" si="77"/>
        <v>0</v>
      </c>
      <c r="AJ120" s="32">
        <f t="shared" si="78"/>
        <v>0</v>
      </c>
      <c r="AK120" s="32">
        <f t="shared" si="79"/>
        <v>0</v>
      </c>
      <c r="AL120" s="32">
        <f t="shared" si="80"/>
        <v>0</v>
      </c>
      <c r="AM120" s="32">
        <f t="shared" si="81"/>
        <v>0</v>
      </c>
      <c r="AN120" s="32">
        <f t="shared" si="82"/>
        <v>0</v>
      </c>
      <c r="AO120" s="32">
        <f t="shared" si="83"/>
        <v>0</v>
      </c>
      <c r="AP120" s="32">
        <f t="shared" si="84"/>
        <v>0</v>
      </c>
      <c r="AQ120" s="32">
        <f t="shared" si="85"/>
        <v>0</v>
      </c>
      <c r="AR120" s="32">
        <f t="shared" si="86"/>
        <v>0</v>
      </c>
      <c r="AS120" s="32">
        <f t="shared" si="87"/>
        <v>0</v>
      </c>
      <c r="AT120" s="32">
        <f t="shared" si="88"/>
        <v>0</v>
      </c>
      <c r="AU120" s="32">
        <f t="shared" si="89"/>
        <v>0</v>
      </c>
      <c r="AV120" s="32">
        <f t="shared" si="90"/>
        <v>0</v>
      </c>
      <c r="AW120" s="32">
        <f t="shared" si="91"/>
        <v>0</v>
      </c>
      <c r="AX120" s="32">
        <f t="shared" si="92"/>
        <v>0</v>
      </c>
      <c r="AY120" s="32">
        <f t="shared" si="93"/>
        <v>0</v>
      </c>
      <c r="AZ120" s="32">
        <f t="shared" si="94"/>
        <v>0</v>
      </c>
      <c r="BA120" s="32">
        <f t="shared" si="95"/>
        <v>0</v>
      </c>
      <c r="BB120" s="32">
        <f t="shared" si="96"/>
        <v>0</v>
      </c>
      <c r="BC120" s="32">
        <f t="shared" si="97"/>
        <v>0</v>
      </c>
      <c r="BD120" s="32">
        <f t="shared" si="98"/>
        <v>0</v>
      </c>
      <c r="BE120" s="32">
        <f t="shared" si="99"/>
        <v>0</v>
      </c>
      <c r="BF120" s="32">
        <f t="shared" si="100"/>
        <v>0</v>
      </c>
      <c r="BG120" s="32">
        <f t="shared" si="101"/>
        <v>0</v>
      </c>
      <c r="BH120" s="32">
        <f t="shared" si="102"/>
        <v>0</v>
      </c>
      <c r="BI120" s="32">
        <f t="shared" si="103"/>
        <v>0</v>
      </c>
      <c r="BJ120" s="32">
        <f t="shared" si="104"/>
        <v>0</v>
      </c>
      <c r="BK120" s="32">
        <f t="shared" si="105"/>
        <v>0</v>
      </c>
      <c r="BL120" s="32">
        <f t="shared" si="106"/>
        <v>0</v>
      </c>
      <c r="BM120" s="32">
        <f t="shared" si="107"/>
        <v>0</v>
      </c>
      <c r="BN120" s="32">
        <f t="shared" si="108"/>
        <v>0</v>
      </c>
      <c r="BO120" s="32">
        <f t="shared" si="109"/>
        <v>0</v>
      </c>
      <c r="BP120" s="32">
        <f t="shared" si="110"/>
        <v>0</v>
      </c>
      <c r="BQ120" s="32">
        <f t="shared" si="111"/>
        <v>0</v>
      </c>
      <c r="BR120" s="32">
        <f t="shared" si="112"/>
        <v>0</v>
      </c>
      <c r="BS120" s="32">
        <f t="shared" si="113"/>
        <v>0</v>
      </c>
      <c r="BT120" s="32">
        <f t="shared" si="114"/>
        <v>0</v>
      </c>
      <c r="BU120" s="32">
        <f t="shared" si="115"/>
        <v>0</v>
      </c>
      <c r="BV120" s="32">
        <f t="shared" si="116"/>
        <v>0</v>
      </c>
      <c r="BW120" s="32">
        <f t="shared" si="117"/>
        <v>0</v>
      </c>
      <c r="BX120" s="32">
        <f t="shared" si="118"/>
        <v>0</v>
      </c>
      <c r="BY120" s="32">
        <f t="shared" si="119"/>
        <v>0</v>
      </c>
      <c r="BZ120" s="32">
        <f t="shared" si="120"/>
        <v>0</v>
      </c>
      <c r="CA120" s="32">
        <f t="shared" si="121"/>
        <v>0</v>
      </c>
      <c r="CB120" s="32">
        <f t="shared" si="122"/>
        <v>0</v>
      </c>
      <c r="CC120" s="32">
        <f t="shared" si="123"/>
        <v>0</v>
      </c>
      <c r="CD120" s="32">
        <f t="shared" si="124"/>
        <v>0</v>
      </c>
      <c r="CE120" s="32">
        <f t="shared" si="125"/>
        <v>0</v>
      </c>
      <c r="CF120" s="32">
        <f t="shared" si="126"/>
        <v>0</v>
      </c>
      <c r="CG120" s="32">
        <f t="shared" si="127"/>
        <v>0</v>
      </c>
      <c r="CH120" s="32">
        <f t="shared" si="128"/>
        <v>0</v>
      </c>
      <c r="CI120" s="32">
        <f t="shared" si="129"/>
        <v>0</v>
      </c>
      <c r="CJ120" s="32">
        <f t="shared" si="130"/>
        <v>0</v>
      </c>
      <c r="CK120" s="32">
        <f t="shared" si="131"/>
        <v>0</v>
      </c>
      <c r="CL120" s="32">
        <f t="shared" si="132"/>
        <v>0</v>
      </c>
      <c r="CM120" s="32">
        <f t="shared" si="133"/>
        <v>0</v>
      </c>
      <c r="CN120" s="32">
        <f t="shared" si="134"/>
        <v>0</v>
      </c>
      <c r="CO120" s="32">
        <f t="shared" si="135"/>
        <v>0</v>
      </c>
      <c r="CP120" s="32">
        <f t="shared" si="136"/>
        <v>0</v>
      </c>
      <c r="CQ120" s="32">
        <f t="shared" si="137"/>
        <v>0</v>
      </c>
      <c r="CR120" s="32">
        <f t="shared" si="138"/>
        <v>0</v>
      </c>
    </row>
    <row r="121" spans="1:96" x14ac:dyDescent="0.25">
      <c r="A121">
        <v>600003800</v>
      </c>
      <c r="B121" t="s">
        <v>229</v>
      </c>
      <c r="C121" t="s">
        <v>227</v>
      </c>
      <c r="D121" t="s">
        <v>221</v>
      </c>
      <c r="E121" t="s">
        <v>222</v>
      </c>
      <c r="F121" t="s">
        <v>223</v>
      </c>
      <c r="G121" t="s">
        <v>224</v>
      </c>
      <c r="H121" t="s">
        <v>697</v>
      </c>
      <c r="I121" s="32">
        <v>0</v>
      </c>
      <c r="J121" s="32"/>
      <c r="K121" s="32">
        <v>0</v>
      </c>
      <c r="L121" s="32">
        <v>0</v>
      </c>
      <c r="M121" s="32">
        <v>0</v>
      </c>
      <c r="N121" s="32">
        <v>0</v>
      </c>
      <c r="O121" s="32">
        <v>0</v>
      </c>
      <c r="P121" s="32">
        <v>0</v>
      </c>
      <c r="Q121" s="32">
        <v>0</v>
      </c>
      <c r="R121" s="32">
        <v>0</v>
      </c>
      <c r="S121" s="32">
        <v>0</v>
      </c>
      <c r="T121" s="32">
        <v>0</v>
      </c>
      <c r="U121" s="32">
        <v>0</v>
      </c>
      <c r="V121" s="32">
        <v>0</v>
      </c>
      <c r="W121" s="32">
        <v>0</v>
      </c>
      <c r="X121" s="32">
        <f>_xlfn.XLOOKUP(TEXT(A121,"0"),'Safety stock'!$A$2:$A$219,'Safety stock'!$B$2:$B$219,0,0)</f>
        <v>0</v>
      </c>
      <c r="Y121" s="32">
        <f>_xlfn.XLOOKUP(TEXT(A121,"0"),'Safety stock'!$A$2:$A$219,'Safety stock'!$F$2:$F$219,0,0)</f>
        <v>0</v>
      </c>
      <c r="Z121" s="32">
        <f>_xlfn.XLOOKUP(TEXT(A121,"0"),'Safety stock'!$A$2:$A$219,'Safety stock'!$E$2:$E$219,0,0)</f>
        <v>0</v>
      </c>
      <c r="AA121" s="32">
        <f>_xlfn.XLOOKUP(TEXT(A121,"0"),'Safety stock'!$A$2:$A$219,'Safety stock'!$G$2:$G$219,0,0)</f>
        <v>0</v>
      </c>
      <c r="AB121" s="32">
        <f t="shared" si="70"/>
        <v>0</v>
      </c>
      <c r="AC121" s="32">
        <f t="shared" si="71"/>
        <v>0</v>
      </c>
      <c r="AD121" s="32">
        <f t="shared" si="72"/>
        <v>0</v>
      </c>
      <c r="AE121" s="32">
        <f t="shared" si="73"/>
        <v>0</v>
      </c>
      <c r="AF121" s="32">
        <f t="shared" si="74"/>
        <v>0</v>
      </c>
      <c r="AG121" s="32">
        <f t="shared" si="75"/>
        <v>0</v>
      </c>
      <c r="AH121" s="32">
        <f t="shared" si="76"/>
        <v>0</v>
      </c>
      <c r="AI121" s="32">
        <f t="shared" si="77"/>
        <v>0</v>
      </c>
      <c r="AJ121" s="32">
        <f t="shared" si="78"/>
        <v>0</v>
      </c>
      <c r="AK121" s="32">
        <f t="shared" si="79"/>
        <v>0</v>
      </c>
      <c r="AL121" s="32">
        <f t="shared" si="80"/>
        <v>0</v>
      </c>
      <c r="AM121" s="32">
        <f t="shared" si="81"/>
        <v>0</v>
      </c>
      <c r="AN121" s="32">
        <f t="shared" si="82"/>
        <v>0</v>
      </c>
      <c r="AO121" s="32">
        <f t="shared" si="83"/>
        <v>0</v>
      </c>
      <c r="AP121" s="32">
        <f t="shared" si="84"/>
        <v>0</v>
      </c>
      <c r="AQ121" s="32">
        <f t="shared" si="85"/>
        <v>0</v>
      </c>
      <c r="AR121" s="32">
        <f t="shared" si="86"/>
        <v>0</v>
      </c>
      <c r="AS121" s="32">
        <f t="shared" si="87"/>
        <v>0</v>
      </c>
      <c r="AT121" s="32">
        <f t="shared" si="88"/>
        <v>0</v>
      </c>
      <c r="AU121" s="32">
        <f t="shared" si="89"/>
        <v>0</v>
      </c>
      <c r="AV121" s="32">
        <f t="shared" si="90"/>
        <v>0</v>
      </c>
      <c r="AW121" s="32">
        <f t="shared" si="91"/>
        <v>0</v>
      </c>
      <c r="AX121" s="32">
        <f t="shared" si="92"/>
        <v>0</v>
      </c>
      <c r="AY121" s="32">
        <f t="shared" si="93"/>
        <v>0</v>
      </c>
      <c r="AZ121" s="32">
        <f t="shared" si="94"/>
        <v>0</v>
      </c>
      <c r="BA121" s="32">
        <f t="shared" si="95"/>
        <v>0</v>
      </c>
      <c r="BB121" s="32">
        <f t="shared" si="96"/>
        <v>0</v>
      </c>
      <c r="BC121" s="32">
        <f t="shared" si="97"/>
        <v>0</v>
      </c>
      <c r="BD121" s="32">
        <f t="shared" si="98"/>
        <v>0</v>
      </c>
      <c r="BE121" s="32">
        <f t="shared" si="99"/>
        <v>0</v>
      </c>
      <c r="BF121" s="32">
        <f t="shared" si="100"/>
        <v>0</v>
      </c>
      <c r="BG121" s="32">
        <f t="shared" si="101"/>
        <v>0</v>
      </c>
      <c r="BH121" s="32">
        <f t="shared" si="102"/>
        <v>0</v>
      </c>
      <c r="BI121" s="32">
        <f t="shared" si="103"/>
        <v>0</v>
      </c>
      <c r="BJ121" s="32">
        <f t="shared" si="104"/>
        <v>0</v>
      </c>
      <c r="BK121" s="32">
        <f t="shared" si="105"/>
        <v>0</v>
      </c>
      <c r="BL121" s="32">
        <f t="shared" si="106"/>
        <v>0</v>
      </c>
      <c r="BM121" s="32">
        <f t="shared" si="107"/>
        <v>0</v>
      </c>
      <c r="BN121" s="32">
        <f t="shared" si="108"/>
        <v>0</v>
      </c>
      <c r="BO121" s="32">
        <f t="shared" si="109"/>
        <v>0</v>
      </c>
      <c r="BP121" s="32">
        <f t="shared" si="110"/>
        <v>0</v>
      </c>
      <c r="BQ121" s="32">
        <f t="shared" si="111"/>
        <v>0</v>
      </c>
      <c r="BR121" s="32">
        <f t="shared" si="112"/>
        <v>0</v>
      </c>
      <c r="BS121" s="32">
        <f t="shared" si="113"/>
        <v>0</v>
      </c>
      <c r="BT121" s="32">
        <f t="shared" si="114"/>
        <v>0</v>
      </c>
      <c r="BU121" s="32">
        <f t="shared" si="115"/>
        <v>0</v>
      </c>
      <c r="BV121" s="32">
        <f t="shared" si="116"/>
        <v>0</v>
      </c>
      <c r="BW121" s="32">
        <f t="shared" si="117"/>
        <v>0</v>
      </c>
      <c r="BX121" s="32">
        <f t="shared" si="118"/>
        <v>0</v>
      </c>
      <c r="BY121" s="32">
        <f t="shared" si="119"/>
        <v>0</v>
      </c>
      <c r="BZ121" s="32">
        <f t="shared" si="120"/>
        <v>0</v>
      </c>
      <c r="CA121" s="32">
        <f t="shared" si="121"/>
        <v>0</v>
      </c>
      <c r="CB121" s="32">
        <f t="shared" si="122"/>
        <v>0</v>
      </c>
      <c r="CC121" s="32">
        <f t="shared" si="123"/>
        <v>0</v>
      </c>
      <c r="CD121" s="32">
        <f t="shared" si="124"/>
        <v>0</v>
      </c>
      <c r="CE121" s="32">
        <f t="shared" si="125"/>
        <v>0</v>
      </c>
      <c r="CF121" s="32">
        <f t="shared" si="126"/>
        <v>0</v>
      </c>
      <c r="CG121" s="32">
        <f t="shared" si="127"/>
        <v>0</v>
      </c>
      <c r="CH121" s="32">
        <f t="shared" si="128"/>
        <v>0</v>
      </c>
      <c r="CI121" s="32">
        <f t="shared" si="129"/>
        <v>0</v>
      </c>
      <c r="CJ121" s="32">
        <f t="shared" si="130"/>
        <v>0</v>
      </c>
      <c r="CK121" s="32">
        <f t="shared" si="131"/>
        <v>0</v>
      </c>
      <c r="CL121" s="32">
        <f t="shared" si="132"/>
        <v>0</v>
      </c>
      <c r="CM121" s="32">
        <f t="shared" si="133"/>
        <v>0</v>
      </c>
      <c r="CN121" s="32">
        <f t="shared" si="134"/>
        <v>0</v>
      </c>
      <c r="CO121" s="32">
        <f t="shared" si="135"/>
        <v>0</v>
      </c>
      <c r="CP121" s="32">
        <f t="shared" si="136"/>
        <v>0</v>
      </c>
      <c r="CQ121" s="32">
        <f t="shared" si="137"/>
        <v>0</v>
      </c>
      <c r="CR121" s="32">
        <f t="shared" si="138"/>
        <v>0</v>
      </c>
    </row>
    <row r="122" spans="1:96" x14ac:dyDescent="0.25">
      <c r="A122">
        <v>600003804</v>
      </c>
      <c r="B122" t="s">
        <v>231</v>
      </c>
      <c r="C122" t="s">
        <v>227</v>
      </c>
      <c r="D122" t="s">
        <v>43</v>
      </c>
      <c r="E122" t="s">
        <v>232</v>
      </c>
      <c r="F122" t="s">
        <v>233</v>
      </c>
      <c r="G122" t="s">
        <v>234</v>
      </c>
      <c r="H122" t="s">
        <v>697</v>
      </c>
      <c r="I122" s="32">
        <v>0</v>
      </c>
      <c r="J122" s="32"/>
      <c r="K122" s="32">
        <v>0</v>
      </c>
      <c r="L122" s="32">
        <v>0</v>
      </c>
      <c r="M122" s="32">
        <v>0</v>
      </c>
      <c r="N122" s="32">
        <v>0</v>
      </c>
      <c r="O122" s="32">
        <v>0</v>
      </c>
      <c r="P122" s="32">
        <v>0</v>
      </c>
      <c r="Q122" s="32">
        <v>0</v>
      </c>
      <c r="R122" s="32">
        <v>0</v>
      </c>
      <c r="S122" s="32">
        <v>0</v>
      </c>
      <c r="T122" s="32">
        <v>0</v>
      </c>
      <c r="U122" s="32">
        <v>0</v>
      </c>
      <c r="V122" s="32">
        <v>0</v>
      </c>
      <c r="W122" s="32">
        <v>0</v>
      </c>
      <c r="X122" s="32">
        <f>_xlfn.XLOOKUP(TEXT(A122,"0"),'Safety stock'!$A$2:$A$219,'Safety stock'!$B$2:$B$219,0,0)</f>
        <v>0</v>
      </c>
      <c r="Y122" s="32">
        <f>_xlfn.XLOOKUP(TEXT(A122,"0"),'Safety stock'!$A$2:$A$219,'Safety stock'!$F$2:$F$219,0,0)</f>
        <v>0</v>
      </c>
      <c r="Z122" s="32">
        <f>_xlfn.XLOOKUP(TEXT(A122,"0"),'Safety stock'!$A$2:$A$219,'Safety stock'!$E$2:$E$219,0,0)</f>
        <v>0.64583333333333337</v>
      </c>
      <c r="AA122" s="32">
        <f>_xlfn.XLOOKUP(TEXT(A122,"0"),'Safety stock'!$A$2:$A$219,'Safety stock'!$G$2:$G$219,0,0)</f>
        <v>0.32291666666666669</v>
      </c>
      <c r="AB122" s="32">
        <f t="shared" si="70"/>
        <v>0</v>
      </c>
      <c r="AC122" s="32">
        <f t="shared" si="71"/>
        <v>0</v>
      </c>
      <c r="AD122" s="32">
        <f t="shared" si="72"/>
        <v>0</v>
      </c>
      <c r="AE122" s="32">
        <f t="shared" si="73"/>
        <v>0</v>
      </c>
      <c r="AF122" s="32">
        <f t="shared" si="74"/>
        <v>0</v>
      </c>
      <c r="AG122" s="32">
        <f t="shared" si="75"/>
        <v>0</v>
      </c>
      <c r="AH122" s="32">
        <f t="shared" si="76"/>
        <v>0</v>
      </c>
      <c r="AI122" s="32">
        <f t="shared" si="77"/>
        <v>0</v>
      </c>
      <c r="AJ122" s="32">
        <f t="shared" si="78"/>
        <v>0</v>
      </c>
      <c r="AK122" s="32">
        <f t="shared" si="79"/>
        <v>0</v>
      </c>
      <c r="AL122" s="32">
        <f t="shared" si="80"/>
        <v>0</v>
      </c>
      <c r="AM122" s="32">
        <f t="shared" si="81"/>
        <v>0</v>
      </c>
      <c r="AN122" s="32">
        <f t="shared" si="82"/>
        <v>0</v>
      </c>
      <c r="AO122" s="32">
        <f t="shared" si="83"/>
        <v>0</v>
      </c>
      <c r="AP122" s="32">
        <f t="shared" si="84"/>
        <v>0</v>
      </c>
      <c r="AQ122" s="32">
        <f t="shared" si="85"/>
        <v>0</v>
      </c>
      <c r="AR122" s="32">
        <f t="shared" si="86"/>
        <v>0</v>
      </c>
      <c r="AS122" s="32">
        <f t="shared" si="87"/>
        <v>0</v>
      </c>
      <c r="AT122" s="32">
        <f t="shared" si="88"/>
        <v>0</v>
      </c>
      <c r="AU122" s="32">
        <f t="shared" si="89"/>
        <v>0</v>
      </c>
      <c r="AV122" s="32">
        <f t="shared" si="90"/>
        <v>0</v>
      </c>
      <c r="AW122" s="32">
        <f t="shared" si="91"/>
        <v>0</v>
      </c>
      <c r="AX122" s="32">
        <f t="shared" si="92"/>
        <v>0</v>
      </c>
      <c r="AY122" s="32">
        <f t="shared" si="93"/>
        <v>0</v>
      </c>
      <c r="AZ122" s="32">
        <f t="shared" si="94"/>
        <v>0</v>
      </c>
      <c r="BA122" s="32">
        <f t="shared" si="95"/>
        <v>0</v>
      </c>
      <c r="BB122" s="32">
        <f t="shared" si="96"/>
        <v>0</v>
      </c>
      <c r="BC122" s="32">
        <f t="shared" si="97"/>
        <v>0</v>
      </c>
      <c r="BD122" s="32">
        <f t="shared" si="98"/>
        <v>0</v>
      </c>
      <c r="BE122" s="32">
        <f t="shared" si="99"/>
        <v>0</v>
      </c>
      <c r="BF122" s="32">
        <f t="shared" si="100"/>
        <v>0</v>
      </c>
      <c r="BG122" s="32">
        <f t="shared" si="101"/>
        <v>0</v>
      </c>
      <c r="BH122" s="32">
        <f t="shared" si="102"/>
        <v>0</v>
      </c>
      <c r="BI122" s="32">
        <f t="shared" si="103"/>
        <v>0</v>
      </c>
      <c r="BJ122" s="32">
        <f t="shared" si="104"/>
        <v>0</v>
      </c>
      <c r="BK122" s="32">
        <f t="shared" si="105"/>
        <v>0</v>
      </c>
      <c r="BL122" s="32">
        <f t="shared" si="106"/>
        <v>0</v>
      </c>
      <c r="BM122" s="32">
        <f t="shared" si="107"/>
        <v>0</v>
      </c>
      <c r="BN122" s="32">
        <f t="shared" si="108"/>
        <v>0</v>
      </c>
      <c r="BO122" s="32">
        <f t="shared" si="109"/>
        <v>0</v>
      </c>
      <c r="BP122" s="32">
        <f t="shared" si="110"/>
        <v>0</v>
      </c>
      <c r="BQ122" s="32">
        <f t="shared" si="111"/>
        <v>0</v>
      </c>
      <c r="BR122" s="32">
        <f t="shared" si="112"/>
        <v>0</v>
      </c>
      <c r="BS122" s="32">
        <f t="shared" si="113"/>
        <v>0</v>
      </c>
      <c r="BT122" s="32">
        <f t="shared" si="114"/>
        <v>0</v>
      </c>
      <c r="BU122" s="32">
        <f t="shared" si="115"/>
        <v>0</v>
      </c>
      <c r="BV122" s="32">
        <f t="shared" si="116"/>
        <v>0</v>
      </c>
      <c r="BW122" s="32">
        <f t="shared" si="117"/>
        <v>0</v>
      </c>
      <c r="BX122" s="32">
        <f t="shared" si="118"/>
        <v>0</v>
      </c>
      <c r="BY122" s="32">
        <f t="shared" si="119"/>
        <v>0</v>
      </c>
      <c r="BZ122" s="32">
        <f t="shared" si="120"/>
        <v>0</v>
      </c>
      <c r="CA122" s="32">
        <f t="shared" si="121"/>
        <v>0</v>
      </c>
      <c r="CB122" s="32">
        <f t="shared" si="122"/>
        <v>0</v>
      </c>
      <c r="CC122" s="32">
        <f t="shared" si="123"/>
        <v>0</v>
      </c>
      <c r="CD122" s="32">
        <f t="shared" si="124"/>
        <v>0</v>
      </c>
      <c r="CE122" s="32">
        <f t="shared" si="125"/>
        <v>0</v>
      </c>
      <c r="CF122" s="32">
        <f t="shared" si="126"/>
        <v>0</v>
      </c>
      <c r="CG122" s="32">
        <f t="shared" si="127"/>
        <v>0</v>
      </c>
      <c r="CH122" s="32">
        <f t="shared" si="128"/>
        <v>0</v>
      </c>
      <c r="CI122" s="32">
        <f t="shared" si="129"/>
        <v>0</v>
      </c>
      <c r="CJ122" s="32">
        <f t="shared" si="130"/>
        <v>0</v>
      </c>
      <c r="CK122" s="32">
        <f t="shared" si="131"/>
        <v>0</v>
      </c>
      <c r="CL122" s="32">
        <f t="shared" si="132"/>
        <v>0</v>
      </c>
      <c r="CM122" s="32">
        <f t="shared" si="133"/>
        <v>0</v>
      </c>
      <c r="CN122" s="32">
        <f t="shared" si="134"/>
        <v>0</v>
      </c>
      <c r="CO122" s="32">
        <f t="shared" si="135"/>
        <v>0</v>
      </c>
      <c r="CP122" s="32">
        <f t="shared" si="136"/>
        <v>0</v>
      </c>
      <c r="CQ122" s="32">
        <f t="shared" si="137"/>
        <v>0</v>
      </c>
      <c r="CR122" s="32">
        <f t="shared" si="138"/>
        <v>0</v>
      </c>
    </row>
    <row r="123" spans="1:96" x14ac:dyDescent="0.25">
      <c r="A123">
        <v>600003809</v>
      </c>
      <c r="B123" t="s">
        <v>244</v>
      </c>
      <c r="C123" t="s">
        <v>227</v>
      </c>
      <c r="D123" t="s">
        <v>38</v>
      </c>
      <c r="E123" t="s">
        <v>237</v>
      </c>
      <c r="F123" t="s">
        <v>238</v>
      </c>
      <c r="G123" t="s">
        <v>236</v>
      </c>
      <c r="H123" t="s">
        <v>697</v>
      </c>
      <c r="I123" s="32">
        <v>0</v>
      </c>
      <c r="J123" s="32"/>
      <c r="K123" s="32">
        <v>0</v>
      </c>
      <c r="L123" s="32">
        <v>0</v>
      </c>
      <c r="M123" s="32">
        <v>0</v>
      </c>
      <c r="N123" s="32">
        <v>0</v>
      </c>
      <c r="O123" s="32">
        <v>0</v>
      </c>
      <c r="P123" s="32">
        <v>0</v>
      </c>
      <c r="Q123" s="32">
        <v>0</v>
      </c>
      <c r="R123" s="32">
        <v>0</v>
      </c>
      <c r="S123" s="32">
        <v>0</v>
      </c>
      <c r="T123" s="32">
        <v>0</v>
      </c>
      <c r="U123" s="32">
        <v>0</v>
      </c>
      <c r="V123" s="32">
        <v>0</v>
      </c>
      <c r="W123" s="32">
        <v>0</v>
      </c>
      <c r="X123" s="32">
        <f>_xlfn.XLOOKUP(TEXT(A123,"0"),'Safety stock'!$A$2:$A$219,'Safety stock'!$B$2:$B$219,0,0)</f>
        <v>24</v>
      </c>
      <c r="Y123" s="32">
        <f>_xlfn.XLOOKUP(TEXT(A123,"0"),'Safety stock'!$A$2:$A$219,'Safety stock'!$F$2:$F$219,0,0)</f>
        <v>0</v>
      </c>
      <c r="Z123" s="32">
        <f>_xlfn.XLOOKUP(TEXT(A123,"0"),'Safety stock'!$A$2:$A$219,'Safety stock'!$E$2:$E$219,0,0)</f>
        <v>1.9375</v>
      </c>
      <c r="AA123" s="32">
        <f>_xlfn.XLOOKUP(TEXT(A123,"0"),'Safety stock'!$A$2:$A$219,'Safety stock'!$G$2:$G$219,0,0)</f>
        <v>24.96875</v>
      </c>
      <c r="AB123" s="32">
        <f t="shared" si="70"/>
        <v>0</v>
      </c>
      <c r="AC123" s="32">
        <f t="shared" si="71"/>
        <v>0</v>
      </c>
      <c r="AD123" s="32">
        <f t="shared" si="72"/>
        <v>0</v>
      </c>
      <c r="AE123" s="32">
        <f t="shared" si="73"/>
        <v>0</v>
      </c>
      <c r="AF123" s="32">
        <f t="shared" si="74"/>
        <v>0</v>
      </c>
      <c r="AG123" s="32">
        <f t="shared" si="75"/>
        <v>0</v>
      </c>
      <c r="AH123" s="32">
        <f t="shared" si="76"/>
        <v>0</v>
      </c>
      <c r="AI123" s="32">
        <f t="shared" si="77"/>
        <v>0</v>
      </c>
      <c r="AJ123" s="32">
        <f t="shared" si="78"/>
        <v>0</v>
      </c>
      <c r="AK123" s="32">
        <f t="shared" si="79"/>
        <v>0</v>
      </c>
      <c r="AL123" s="32">
        <f t="shared" si="80"/>
        <v>0</v>
      </c>
      <c r="AM123" s="32">
        <f t="shared" si="81"/>
        <v>0</v>
      </c>
      <c r="AN123" s="32">
        <f t="shared" si="82"/>
        <v>0</v>
      </c>
      <c r="AO123" s="32">
        <f t="shared" si="83"/>
        <v>0</v>
      </c>
      <c r="AP123" s="32">
        <f t="shared" si="84"/>
        <v>0</v>
      </c>
      <c r="AQ123" s="32">
        <f t="shared" si="85"/>
        <v>0</v>
      </c>
      <c r="AR123" s="32">
        <f t="shared" si="86"/>
        <v>0</v>
      </c>
      <c r="AS123" s="32">
        <f t="shared" si="87"/>
        <v>0</v>
      </c>
      <c r="AT123" s="32">
        <f t="shared" si="88"/>
        <v>0</v>
      </c>
      <c r="AU123" s="32">
        <f t="shared" si="89"/>
        <v>0</v>
      </c>
      <c r="AV123" s="32">
        <f t="shared" si="90"/>
        <v>0</v>
      </c>
      <c r="AW123" s="32">
        <f t="shared" si="91"/>
        <v>0</v>
      </c>
      <c r="AX123" s="32">
        <f t="shared" si="92"/>
        <v>0</v>
      </c>
      <c r="AY123" s="32">
        <f t="shared" si="93"/>
        <v>0</v>
      </c>
      <c r="AZ123" s="32">
        <f t="shared" si="94"/>
        <v>0</v>
      </c>
      <c r="BA123" s="32">
        <f t="shared" si="95"/>
        <v>0</v>
      </c>
      <c r="BB123" s="32">
        <f t="shared" si="96"/>
        <v>0</v>
      </c>
      <c r="BC123" s="32">
        <f t="shared" si="97"/>
        <v>0</v>
      </c>
      <c r="BD123" s="32">
        <f t="shared" si="98"/>
        <v>0</v>
      </c>
      <c r="BE123" s="32">
        <f t="shared" si="99"/>
        <v>0</v>
      </c>
      <c r="BF123" s="32">
        <f t="shared" si="100"/>
        <v>0</v>
      </c>
      <c r="BG123" s="32">
        <f t="shared" si="101"/>
        <v>0</v>
      </c>
      <c r="BH123" s="32">
        <f t="shared" si="102"/>
        <v>0</v>
      </c>
      <c r="BI123" s="32">
        <f t="shared" si="103"/>
        <v>0</v>
      </c>
      <c r="BJ123" s="32">
        <f t="shared" si="104"/>
        <v>0</v>
      </c>
      <c r="BK123" s="32">
        <f t="shared" si="105"/>
        <v>0</v>
      </c>
      <c r="BL123" s="32">
        <f t="shared" si="106"/>
        <v>0</v>
      </c>
      <c r="BM123" s="32">
        <f t="shared" si="107"/>
        <v>0</v>
      </c>
      <c r="BN123" s="32">
        <f t="shared" si="108"/>
        <v>0</v>
      </c>
      <c r="BO123" s="32">
        <f t="shared" si="109"/>
        <v>0</v>
      </c>
      <c r="BP123" s="32">
        <f t="shared" si="110"/>
        <v>0</v>
      </c>
      <c r="BQ123" s="32">
        <f t="shared" si="111"/>
        <v>0</v>
      </c>
      <c r="BR123" s="32">
        <f t="shared" si="112"/>
        <v>0</v>
      </c>
      <c r="BS123" s="32">
        <f t="shared" si="113"/>
        <v>0</v>
      </c>
      <c r="BT123" s="32">
        <f t="shared" si="114"/>
        <v>0</v>
      </c>
      <c r="BU123" s="32">
        <f t="shared" si="115"/>
        <v>0</v>
      </c>
      <c r="BV123" s="32">
        <f t="shared" si="116"/>
        <v>0</v>
      </c>
      <c r="BW123" s="32">
        <f t="shared" si="117"/>
        <v>0</v>
      </c>
      <c r="BX123" s="32">
        <f t="shared" si="118"/>
        <v>0</v>
      </c>
      <c r="BY123" s="32">
        <f t="shared" si="119"/>
        <v>0</v>
      </c>
      <c r="BZ123" s="32">
        <f t="shared" si="120"/>
        <v>0</v>
      </c>
      <c r="CA123" s="32">
        <f t="shared" si="121"/>
        <v>0</v>
      </c>
      <c r="CB123" s="32">
        <f t="shared" si="122"/>
        <v>0</v>
      </c>
      <c r="CC123" s="32">
        <f t="shared" si="123"/>
        <v>0</v>
      </c>
      <c r="CD123" s="32">
        <f t="shared" si="124"/>
        <v>0</v>
      </c>
      <c r="CE123" s="32">
        <f t="shared" si="125"/>
        <v>0</v>
      </c>
      <c r="CF123" s="32">
        <f t="shared" si="126"/>
        <v>0</v>
      </c>
      <c r="CG123" s="32">
        <f t="shared" si="127"/>
        <v>0</v>
      </c>
      <c r="CH123" s="32">
        <f t="shared" si="128"/>
        <v>0</v>
      </c>
      <c r="CI123" s="32">
        <f t="shared" si="129"/>
        <v>0</v>
      </c>
      <c r="CJ123" s="32">
        <f t="shared" si="130"/>
        <v>0</v>
      </c>
      <c r="CK123" s="32">
        <f t="shared" si="131"/>
        <v>0</v>
      </c>
      <c r="CL123" s="32">
        <f t="shared" si="132"/>
        <v>0</v>
      </c>
      <c r="CM123" s="32">
        <f t="shared" si="133"/>
        <v>0</v>
      </c>
      <c r="CN123" s="32">
        <f t="shared" si="134"/>
        <v>0</v>
      </c>
      <c r="CO123" s="32">
        <f t="shared" si="135"/>
        <v>0</v>
      </c>
      <c r="CP123" s="32">
        <f t="shared" si="136"/>
        <v>0</v>
      </c>
      <c r="CQ123" s="32">
        <f t="shared" si="137"/>
        <v>0</v>
      </c>
      <c r="CR123" s="32">
        <f t="shared" si="138"/>
        <v>0</v>
      </c>
    </row>
    <row r="124" spans="1:96" x14ac:dyDescent="0.25">
      <c r="A124">
        <v>600003812</v>
      </c>
      <c r="B124" t="s">
        <v>246</v>
      </c>
      <c r="C124" t="s">
        <v>211</v>
      </c>
      <c r="D124" t="s">
        <v>62</v>
      </c>
      <c r="E124" t="s">
        <v>216</v>
      </c>
      <c r="F124" t="s">
        <v>247</v>
      </c>
      <c r="G124" t="s">
        <v>248</v>
      </c>
      <c r="H124" t="s">
        <v>697</v>
      </c>
      <c r="I124" s="32">
        <v>60.810004520114504</v>
      </c>
      <c r="J124" s="32"/>
      <c r="K124" s="32">
        <v>4035.96</v>
      </c>
      <c r="L124" s="32">
        <v>24197.527861348237</v>
      </c>
      <c r="M124" s="32">
        <v>24170.174222018457</v>
      </c>
      <c r="N124" s="32">
        <v>24203.630587208791</v>
      </c>
      <c r="O124" s="32">
        <v>24176.276947879014</v>
      </c>
      <c r="P124" s="32">
        <v>24209.733313069348</v>
      </c>
      <c r="Q124" s="32">
        <v>24182.379673739568</v>
      </c>
      <c r="R124" s="32">
        <v>24215.836038929905</v>
      </c>
      <c r="S124" s="32">
        <v>24188.482399600125</v>
      </c>
      <c r="T124" s="32">
        <v>24221.938764790459</v>
      </c>
      <c r="U124" s="32">
        <v>24194.585125460682</v>
      </c>
      <c r="V124" s="32">
        <v>24167.231486130902</v>
      </c>
      <c r="W124" s="32">
        <v>24200.687851321236</v>
      </c>
      <c r="X124" s="32">
        <f>_xlfn.XLOOKUP(TEXT(A124,"0"),'Safety stock'!$A$2:$A$219,'Safety stock'!$B$2:$B$219,0,0)</f>
        <v>397.39938249067421</v>
      </c>
      <c r="Y124" s="32">
        <f>_xlfn.XLOOKUP(TEXT(A124,"0"),'Safety stock'!$A$2:$A$219,'Safety stock'!$F$2:$F$219,0,0)</f>
        <v>0</v>
      </c>
      <c r="Z124" s="32">
        <f>_xlfn.XLOOKUP(TEXT(A124,"0"),'Safety stock'!$A$2:$A$219,'Safety stock'!$E$2:$E$219,0,0)</f>
        <v>251.10416666666666</v>
      </c>
      <c r="AA124" s="32">
        <f>_xlfn.XLOOKUP(TEXT(A124,"0"),'Safety stock'!$A$2:$A$219,'Safety stock'!$G$2:$G$219,0,0)</f>
        <v>522.95146582400753</v>
      </c>
      <c r="AB124" s="32">
        <f t="shared" si="70"/>
        <v>24165.85824554861</v>
      </c>
      <c r="AC124" s="32">
        <f t="shared" si="71"/>
        <v>0</v>
      </c>
      <c r="AD124" s="32">
        <f t="shared" si="72"/>
        <v>15269.645510019585</v>
      </c>
      <c r="AE124" s="32">
        <f t="shared" si="73"/>
        <v>31800.681000558405</v>
      </c>
      <c r="AF124" s="32">
        <f t="shared" si="74"/>
        <v>-20129.898245548611</v>
      </c>
      <c r="AG124" s="32">
        <f t="shared" si="75"/>
        <v>0</v>
      </c>
      <c r="AH124" s="32">
        <f t="shared" si="76"/>
        <v>0</v>
      </c>
      <c r="AI124" s="32">
        <f t="shared" si="77"/>
        <v>0</v>
      </c>
      <c r="AJ124" s="32">
        <f t="shared" si="78"/>
        <v>0</v>
      </c>
      <c r="AK124" s="32">
        <f t="shared" si="79"/>
        <v>0</v>
      </c>
      <c r="AL124" s="32">
        <f t="shared" si="80"/>
        <v>0</v>
      </c>
      <c r="AM124" s="32">
        <f t="shared" si="81"/>
        <v>0</v>
      </c>
      <c r="AN124" s="32">
        <f t="shared" si="82"/>
        <v>0</v>
      </c>
      <c r="AO124" s="32">
        <f t="shared" si="83"/>
        <v>0</v>
      </c>
      <c r="AP124" s="32">
        <f t="shared" si="84"/>
        <v>0</v>
      </c>
      <c r="AQ124" s="32">
        <f t="shared" si="85"/>
        <v>0</v>
      </c>
      <c r="AR124" s="32">
        <f t="shared" si="86"/>
        <v>0</v>
      </c>
      <c r="AS124" s="32">
        <f t="shared" si="87"/>
        <v>24165.85824554861</v>
      </c>
      <c r="AT124" s="32">
        <f t="shared" si="88"/>
        <v>24165.85824554861</v>
      </c>
      <c r="AU124" s="32">
        <f t="shared" si="89"/>
        <v>24165.85824554861</v>
      </c>
      <c r="AV124" s="32">
        <f t="shared" si="90"/>
        <v>24165.85824554861</v>
      </c>
      <c r="AW124" s="32">
        <f t="shared" si="91"/>
        <v>24165.85824554861</v>
      </c>
      <c r="AX124" s="32">
        <f t="shared" si="92"/>
        <v>24165.85824554861</v>
      </c>
      <c r="AY124" s="32">
        <f t="shared" si="93"/>
        <v>24165.85824554861</v>
      </c>
      <c r="AZ124" s="32">
        <f t="shared" si="94"/>
        <v>24165.85824554861</v>
      </c>
      <c r="BA124" s="32">
        <f t="shared" si="95"/>
        <v>24165.85824554861</v>
      </c>
      <c r="BB124" s="32">
        <f t="shared" si="96"/>
        <v>24165.85824554861</v>
      </c>
      <c r="BC124" s="32">
        <f t="shared" si="97"/>
        <v>24165.85824554861</v>
      </c>
      <c r="BD124" s="32">
        <f t="shared" si="98"/>
        <v>24165.85824554861</v>
      </c>
      <c r="BE124" s="32">
        <f t="shared" si="99"/>
        <v>24165.85824554861</v>
      </c>
      <c r="BF124" s="32">
        <f t="shared" si="100"/>
        <v>0</v>
      </c>
      <c r="BG124" s="32">
        <f t="shared" si="101"/>
        <v>0</v>
      </c>
      <c r="BH124" s="32">
        <f t="shared" si="102"/>
        <v>0</v>
      </c>
      <c r="BI124" s="32">
        <f t="shared" si="103"/>
        <v>0</v>
      </c>
      <c r="BJ124" s="32">
        <f t="shared" si="104"/>
        <v>0</v>
      </c>
      <c r="BK124" s="32">
        <f t="shared" si="105"/>
        <v>0</v>
      </c>
      <c r="BL124" s="32">
        <f t="shared" si="106"/>
        <v>0</v>
      </c>
      <c r="BM124" s="32">
        <f t="shared" si="107"/>
        <v>0</v>
      </c>
      <c r="BN124" s="32">
        <f t="shared" si="108"/>
        <v>0</v>
      </c>
      <c r="BO124" s="32">
        <f t="shared" si="109"/>
        <v>0</v>
      </c>
      <c r="BP124" s="32">
        <f t="shared" si="110"/>
        <v>0</v>
      </c>
      <c r="BQ124" s="32">
        <f t="shared" si="111"/>
        <v>0</v>
      </c>
      <c r="BR124" s="32">
        <f t="shared" si="112"/>
        <v>0</v>
      </c>
      <c r="BS124" s="32">
        <f t="shared" si="113"/>
        <v>0</v>
      </c>
      <c r="BT124" s="32">
        <f t="shared" si="114"/>
        <v>31.669615799626627</v>
      </c>
      <c r="BU124" s="32">
        <f t="shared" si="115"/>
        <v>4.3159764698466461</v>
      </c>
      <c r="BV124" s="32">
        <f t="shared" si="116"/>
        <v>37.772341660180246</v>
      </c>
      <c r="BW124" s="32">
        <f t="shared" si="117"/>
        <v>10.418702330403903</v>
      </c>
      <c r="BX124" s="32">
        <f t="shared" si="118"/>
        <v>43.875067520737502</v>
      </c>
      <c r="BY124" s="32">
        <f t="shared" si="119"/>
        <v>16.521428190957522</v>
      </c>
      <c r="BZ124" s="32">
        <f t="shared" si="120"/>
        <v>49.977793381294759</v>
      </c>
      <c r="CA124" s="32">
        <f t="shared" si="121"/>
        <v>22.624154051514779</v>
      </c>
      <c r="CB124" s="32">
        <f t="shared" si="122"/>
        <v>56.080519241848378</v>
      </c>
      <c r="CC124" s="32">
        <f t="shared" si="123"/>
        <v>28.726879912072036</v>
      </c>
      <c r="CD124" s="32">
        <f t="shared" si="124"/>
        <v>1.3732405822920555</v>
      </c>
      <c r="CE124" s="32">
        <f t="shared" si="125"/>
        <v>34.829605772625655</v>
      </c>
      <c r="CF124" s="32">
        <f t="shared" si="126"/>
        <v>0</v>
      </c>
      <c r="CG124" s="32">
        <f t="shared" si="127"/>
        <v>0</v>
      </c>
      <c r="CH124" s="32">
        <f t="shared" si="128"/>
        <v>0</v>
      </c>
      <c r="CI124" s="32">
        <f t="shared" si="129"/>
        <v>0</v>
      </c>
      <c r="CJ124" s="32">
        <f t="shared" si="130"/>
        <v>0</v>
      </c>
      <c r="CK124" s="32">
        <f t="shared" si="131"/>
        <v>0</v>
      </c>
      <c r="CL124" s="32">
        <f t="shared" si="132"/>
        <v>0</v>
      </c>
      <c r="CM124" s="32">
        <f t="shared" si="133"/>
        <v>0</v>
      </c>
      <c r="CN124" s="32">
        <f t="shared" si="134"/>
        <v>0</v>
      </c>
      <c r="CO124" s="32">
        <f t="shared" si="135"/>
        <v>0</v>
      </c>
      <c r="CP124" s="32">
        <f t="shared" si="136"/>
        <v>0</v>
      </c>
      <c r="CQ124" s="32">
        <f t="shared" si="137"/>
        <v>0</v>
      </c>
      <c r="CR124" s="32">
        <f t="shared" si="138"/>
        <v>0</v>
      </c>
    </row>
    <row r="125" spans="1:96" x14ac:dyDescent="0.25">
      <c r="A125">
        <v>600003815</v>
      </c>
      <c r="B125" t="s">
        <v>255</v>
      </c>
      <c r="C125" t="s">
        <v>227</v>
      </c>
      <c r="D125" t="s">
        <v>46</v>
      </c>
      <c r="E125" t="s">
        <v>251</v>
      </c>
      <c r="F125" t="s">
        <v>252</v>
      </c>
      <c r="G125" t="s">
        <v>253</v>
      </c>
      <c r="H125" t="s">
        <v>697</v>
      </c>
      <c r="I125" s="32">
        <v>113.67980769230769</v>
      </c>
      <c r="J125" s="32"/>
      <c r="K125" s="32">
        <v>7093.62</v>
      </c>
      <c r="L125" s="32">
        <v>8234.7191050643105</v>
      </c>
      <c r="M125" s="32">
        <v>8255.9725944078655</v>
      </c>
      <c r="N125" s="32">
        <v>8187.7947439276431</v>
      </c>
      <c r="O125" s="32">
        <v>8252.2855122836845</v>
      </c>
      <c r="P125" s="32">
        <v>8353.3543188313815</v>
      </c>
      <c r="Q125" s="32">
        <v>8266.6667401602863</v>
      </c>
      <c r="R125" s="32">
        <v>8187.6931326218373</v>
      </c>
      <c r="S125" s="32">
        <v>8319.7258612644346</v>
      </c>
      <c r="T125" s="32">
        <v>8314.6732291643111</v>
      </c>
      <c r="U125" s="32">
        <v>8301.7086941669731</v>
      </c>
      <c r="V125" s="32">
        <v>8288.2800267883686</v>
      </c>
      <c r="W125" s="32">
        <v>8362.288248860923</v>
      </c>
      <c r="X125" s="32">
        <f>_xlfn.XLOOKUP(TEXT(A125,"0"),'Safety stock'!$A$2:$A$219,'Safety stock'!$B$2:$B$219,0,0)</f>
        <v>72</v>
      </c>
      <c r="Y125" s="32">
        <f>_xlfn.XLOOKUP(TEXT(A125,"0"),'Safety stock'!$A$2:$A$219,'Safety stock'!$F$2:$F$219,0,0)</f>
        <v>0</v>
      </c>
      <c r="Z125" s="32">
        <f>_xlfn.XLOOKUP(TEXT(A125,"0"),'Safety stock'!$A$2:$A$219,'Safety stock'!$E$2:$E$219,0,0)</f>
        <v>22</v>
      </c>
      <c r="AA125" s="32">
        <f>_xlfn.XLOOKUP(TEXT(A125,"0"),'Safety stock'!$A$2:$A$219,'Safety stock'!$G$2:$G$219,0,0)</f>
        <v>83</v>
      </c>
      <c r="AB125" s="32">
        <f t="shared" si="70"/>
        <v>8184.9461538461537</v>
      </c>
      <c r="AC125" s="32">
        <f t="shared" si="71"/>
        <v>0</v>
      </c>
      <c r="AD125" s="32">
        <f t="shared" si="72"/>
        <v>2500.955769230769</v>
      </c>
      <c r="AE125" s="32">
        <f t="shared" si="73"/>
        <v>9435.4240384615387</v>
      </c>
      <c r="AF125" s="32">
        <f t="shared" si="74"/>
        <v>-1091.3261538461538</v>
      </c>
      <c r="AG125" s="32">
        <f t="shared" si="75"/>
        <v>0</v>
      </c>
      <c r="AH125" s="32">
        <f t="shared" si="76"/>
        <v>0</v>
      </c>
      <c r="AI125" s="32">
        <f t="shared" si="77"/>
        <v>0</v>
      </c>
      <c r="AJ125" s="32">
        <f t="shared" si="78"/>
        <v>0</v>
      </c>
      <c r="AK125" s="32">
        <f t="shared" si="79"/>
        <v>0</v>
      </c>
      <c r="AL125" s="32">
        <f t="shared" si="80"/>
        <v>0</v>
      </c>
      <c r="AM125" s="32">
        <f t="shared" si="81"/>
        <v>0</v>
      </c>
      <c r="AN125" s="32">
        <f t="shared" si="82"/>
        <v>0</v>
      </c>
      <c r="AO125" s="32">
        <f t="shared" si="83"/>
        <v>0</v>
      </c>
      <c r="AP125" s="32">
        <f t="shared" si="84"/>
        <v>0</v>
      </c>
      <c r="AQ125" s="32">
        <f t="shared" si="85"/>
        <v>0</v>
      </c>
      <c r="AR125" s="32">
        <f t="shared" si="86"/>
        <v>0</v>
      </c>
      <c r="AS125" s="32">
        <f t="shared" si="87"/>
        <v>8184.9461538461537</v>
      </c>
      <c r="AT125" s="32">
        <f t="shared" si="88"/>
        <v>8184.9461538461537</v>
      </c>
      <c r="AU125" s="32">
        <f t="shared" si="89"/>
        <v>8184.9461538461537</v>
      </c>
      <c r="AV125" s="32">
        <f t="shared" si="90"/>
        <v>8184.9461538461537</v>
      </c>
      <c r="AW125" s="32">
        <f t="shared" si="91"/>
        <v>8184.9461538461537</v>
      </c>
      <c r="AX125" s="32">
        <f t="shared" si="92"/>
        <v>8184.9461538461537</v>
      </c>
      <c r="AY125" s="32">
        <f t="shared" si="93"/>
        <v>8184.9461538461537</v>
      </c>
      <c r="AZ125" s="32">
        <f t="shared" si="94"/>
        <v>8184.9461538461537</v>
      </c>
      <c r="BA125" s="32">
        <f t="shared" si="95"/>
        <v>8184.9461538461537</v>
      </c>
      <c r="BB125" s="32">
        <f t="shared" si="96"/>
        <v>8184.9461538461537</v>
      </c>
      <c r="BC125" s="32">
        <f t="shared" si="97"/>
        <v>8184.9461538461537</v>
      </c>
      <c r="BD125" s="32">
        <f t="shared" si="98"/>
        <v>8184.9461538461537</v>
      </c>
      <c r="BE125" s="32">
        <f t="shared" si="99"/>
        <v>8184.9461538461537</v>
      </c>
      <c r="BF125" s="32">
        <f t="shared" si="100"/>
        <v>0</v>
      </c>
      <c r="BG125" s="32">
        <f t="shared" si="101"/>
        <v>0</v>
      </c>
      <c r="BH125" s="32">
        <f t="shared" si="102"/>
        <v>0</v>
      </c>
      <c r="BI125" s="32">
        <f t="shared" si="103"/>
        <v>0</v>
      </c>
      <c r="BJ125" s="32">
        <f t="shared" si="104"/>
        <v>0</v>
      </c>
      <c r="BK125" s="32">
        <f t="shared" si="105"/>
        <v>0</v>
      </c>
      <c r="BL125" s="32">
        <f t="shared" si="106"/>
        <v>0</v>
      </c>
      <c r="BM125" s="32">
        <f t="shared" si="107"/>
        <v>0</v>
      </c>
      <c r="BN125" s="32">
        <f t="shared" si="108"/>
        <v>0</v>
      </c>
      <c r="BO125" s="32">
        <f t="shared" si="109"/>
        <v>0</v>
      </c>
      <c r="BP125" s="32">
        <f t="shared" si="110"/>
        <v>0</v>
      </c>
      <c r="BQ125" s="32">
        <f t="shared" si="111"/>
        <v>0</v>
      </c>
      <c r="BR125" s="32">
        <f t="shared" si="112"/>
        <v>0</v>
      </c>
      <c r="BS125" s="32">
        <f t="shared" si="113"/>
        <v>0</v>
      </c>
      <c r="BT125" s="32">
        <f t="shared" si="114"/>
        <v>49.772951218156777</v>
      </c>
      <c r="BU125" s="32">
        <f t="shared" si="115"/>
        <v>71.026440561711752</v>
      </c>
      <c r="BV125" s="32">
        <f t="shared" si="116"/>
        <v>2.8485900814894194</v>
      </c>
      <c r="BW125" s="32">
        <f t="shared" si="117"/>
        <v>67.339358437530791</v>
      </c>
      <c r="BX125" s="32">
        <f t="shared" si="118"/>
        <v>168.40816498522781</v>
      </c>
      <c r="BY125" s="32">
        <f t="shared" si="119"/>
        <v>81.720586314132561</v>
      </c>
      <c r="BZ125" s="32">
        <f t="shared" si="120"/>
        <v>2.7469787756836013</v>
      </c>
      <c r="CA125" s="32">
        <f t="shared" si="121"/>
        <v>134.77970741828085</v>
      </c>
      <c r="CB125" s="32">
        <f t="shared" si="122"/>
        <v>129.7270753181574</v>
      </c>
      <c r="CC125" s="32">
        <f t="shared" si="123"/>
        <v>116.76254032081943</v>
      </c>
      <c r="CD125" s="32">
        <f t="shared" si="124"/>
        <v>103.33387294221484</v>
      </c>
      <c r="CE125" s="32">
        <f t="shared" si="125"/>
        <v>177.34209501476926</v>
      </c>
      <c r="CF125" s="32">
        <f t="shared" si="126"/>
        <v>0</v>
      </c>
      <c r="CG125" s="32">
        <f t="shared" si="127"/>
        <v>0</v>
      </c>
      <c r="CH125" s="32">
        <f t="shared" si="128"/>
        <v>0</v>
      </c>
      <c r="CI125" s="32">
        <f t="shared" si="129"/>
        <v>0</v>
      </c>
      <c r="CJ125" s="32">
        <f t="shared" si="130"/>
        <v>0</v>
      </c>
      <c r="CK125" s="32">
        <f t="shared" si="131"/>
        <v>0</v>
      </c>
      <c r="CL125" s="32">
        <f t="shared" si="132"/>
        <v>0</v>
      </c>
      <c r="CM125" s="32">
        <f t="shared" si="133"/>
        <v>0</v>
      </c>
      <c r="CN125" s="32">
        <f t="shared" si="134"/>
        <v>0</v>
      </c>
      <c r="CO125" s="32">
        <f t="shared" si="135"/>
        <v>0</v>
      </c>
      <c r="CP125" s="32">
        <f t="shared" si="136"/>
        <v>0</v>
      </c>
      <c r="CQ125" s="32">
        <f t="shared" si="137"/>
        <v>0</v>
      </c>
      <c r="CR125" s="32">
        <f t="shared" si="138"/>
        <v>0</v>
      </c>
    </row>
    <row r="126" spans="1:96" x14ac:dyDescent="0.25">
      <c r="A126">
        <v>600003816</v>
      </c>
      <c r="B126" t="s">
        <v>257</v>
      </c>
      <c r="C126" t="s">
        <v>227</v>
      </c>
      <c r="D126" t="s">
        <v>46</v>
      </c>
      <c r="E126" t="s">
        <v>251</v>
      </c>
      <c r="F126" t="s">
        <v>252</v>
      </c>
      <c r="G126" t="s">
        <v>253</v>
      </c>
      <c r="H126" t="s">
        <v>697</v>
      </c>
      <c r="I126" s="32">
        <v>119.3</v>
      </c>
      <c r="J126" s="32"/>
      <c r="K126" s="32">
        <v>10021.200000000001</v>
      </c>
      <c r="L126" s="32">
        <v>8640.982002236362</v>
      </c>
      <c r="M126" s="32">
        <v>8667.8809324463218</v>
      </c>
      <c r="N126" s="32">
        <v>8694.7798626562817</v>
      </c>
      <c r="O126" s="32">
        <v>8602.3787928662405</v>
      </c>
      <c r="P126" s="32">
        <v>8688.9277230762018</v>
      </c>
      <c r="Q126" s="32">
        <v>8596.5266532861606</v>
      </c>
      <c r="R126" s="32">
        <v>8683.0755834961219</v>
      </c>
      <c r="S126" s="32">
        <v>8590.6745137060807</v>
      </c>
      <c r="T126" s="32">
        <v>8617.5734439160406</v>
      </c>
      <c r="U126" s="32">
        <v>8644.4723741260004</v>
      </c>
      <c r="V126" s="32">
        <v>8671.3713043359585</v>
      </c>
      <c r="W126" s="32">
        <v>8698.2702345459184</v>
      </c>
      <c r="X126" s="32">
        <f>_xlfn.XLOOKUP(TEXT(A126,"0"),'Safety stock'!$A$2:$A$219,'Safety stock'!$B$2:$B$219,0,0)</f>
        <v>72</v>
      </c>
      <c r="Y126" s="32">
        <f>_xlfn.XLOOKUP(TEXT(A126,"0"),'Safety stock'!$A$2:$A$219,'Safety stock'!$F$2:$F$219,0,0)</f>
        <v>0</v>
      </c>
      <c r="Z126" s="32">
        <f>_xlfn.XLOOKUP(TEXT(A126,"0"),'Safety stock'!$A$2:$A$219,'Safety stock'!$E$2:$E$219,0,0)</f>
        <v>44.979166666666664</v>
      </c>
      <c r="AA126" s="32">
        <f>_xlfn.XLOOKUP(TEXT(A126,"0"),'Safety stock'!$A$2:$A$219,'Safety stock'!$G$2:$G$219,0,0)</f>
        <v>94.489583333333329</v>
      </c>
      <c r="AB126" s="32">
        <f t="shared" si="70"/>
        <v>8589.6</v>
      </c>
      <c r="AC126" s="32">
        <f t="shared" si="71"/>
        <v>0</v>
      </c>
      <c r="AD126" s="32">
        <f t="shared" si="72"/>
        <v>5366.0145833333327</v>
      </c>
      <c r="AE126" s="32">
        <f t="shared" si="73"/>
        <v>11272.607291666665</v>
      </c>
      <c r="AF126" s="32">
        <f t="shared" si="74"/>
        <v>0</v>
      </c>
      <c r="AG126" s="32">
        <f t="shared" si="75"/>
        <v>0</v>
      </c>
      <c r="AH126" s="32">
        <f t="shared" si="76"/>
        <v>0</v>
      </c>
      <c r="AI126" s="32">
        <f t="shared" si="77"/>
        <v>0</v>
      </c>
      <c r="AJ126" s="32">
        <f t="shared" si="78"/>
        <v>0</v>
      </c>
      <c r="AK126" s="32">
        <f t="shared" si="79"/>
        <v>0</v>
      </c>
      <c r="AL126" s="32">
        <f t="shared" si="80"/>
        <v>0</v>
      </c>
      <c r="AM126" s="32">
        <f t="shared" si="81"/>
        <v>0</v>
      </c>
      <c r="AN126" s="32">
        <f t="shared" si="82"/>
        <v>0</v>
      </c>
      <c r="AO126" s="32">
        <f t="shared" si="83"/>
        <v>0</v>
      </c>
      <c r="AP126" s="32">
        <f t="shared" si="84"/>
        <v>0</v>
      </c>
      <c r="AQ126" s="32">
        <f t="shared" si="85"/>
        <v>0</v>
      </c>
      <c r="AR126" s="32">
        <f t="shared" si="86"/>
        <v>0</v>
      </c>
      <c r="AS126" s="32">
        <f t="shared" si="87"/>
        <v>8589.6</v>
      </c>
      <c r="AT126" s="32">
        <f t="shared" si="88"/>
        <v>8589.6</v>
      </c>
      <c r="AU126" s="32">
        <f t="shared" si="89"/>
        <v>8589.6</v>
      </c>
      <c r="AV126" s="32">
        <f t="shared" si="90"/>
        <v>8589.6</v>
      </c>
      <c r="AW126" s="32">
        <f t="shared" si="91"/>
        <v>8589.6</v>
      </c>
      <c r="AX126" s="32">
        <f t="shared" si="92"/>
        <v>8589.6</v>
      </c>
      <c r="AY126" s="32">
        <f t="shared" si="93"/>
        <v>8589.6</v>
      </c>
      <c r="AZ126" s="32">
        <f t="shared" si="94"/>
        <v>8589.6</v>
      </c>
      <c r="BA126" s="32">
        <f t="shared" si="95"/>
        <v>8589.6</v>
      </c>
      <c r="BB126" s="32">
        <f t="shared" si="96"/>
        <v>8589.6</v>
      </c>
      <c r="BC126" s="32">
        <f t="shared" si="97"/>
        <v>8589.6</v>
      </c>
      <c r="BD126" s="32">
        <f t="shared" si="98"/>
        <v>8589.6</v>
      </c>
      <c r="BE126" s="32">
        <f t="shared" si="99"/>
        <v>8589.6</v>
      </c>
      <c r="BF126" s="32">
        <f t="shared" si="100"/>
        <v>0</v>
      </c>
      <c r="BG126" s="32">
        <f t="shared" si="101"/>
        <v>0</v>
      </c>
      <c r="BH126" s="32">
        <f t="shared" si="102"/>
        <v>0</v>
      </c>
      <c r="BI126" s="32">
        <f t="shared" si="103"/>
        <v>0</v>
      </c>
      <c r="BJ126" s="32">
        <f t="shared" si="104"/>
        <v>0</v>
      </c>
      <c r="BK126" s="32">
        <f t="shared" si="105"/>
        <v>0</v>
      </c>
      <c r="BL126" s="32">
        <f t="shared" si="106"/>
        <v>0</v>
      </c>
      <c r="BM126" s="32">
        <f t="shared" si="107"/>
        <v>0</v>
      </c>
      <c r="BN126" s="32">
        <f t="shared" si="108"/>
        <v>0</v>
      </c>
      <c r="BO126" s="32">
        <f t="shared" si="109"/>
        <v>0</v>
      </c>
      <c r="BP126" s="32">
        <f t="shared" si="110"/>
        <v>0</v>
      </c>
      <c r="BQ126" s="32">
        <f t="shared" si="111"/>
        <v>0</v>
      </c>
      <c r="BR126" s="32">
        <f t="shared" si="112"/>
        <v>0</v>
      </c>
      <c r="BS126" s="32">
        <f t="shared" si="113"/>
        <v>1431.6000000000004</v>
      </c>
      <c r="BT126" s="32">
        <f t="shared" si="114"/>
        <v>51.382002236361586</v>
      </c>
      <c r="BU126" s="32">
        <f t="shared" si="115"/>
        <v>78.280932446321458</v>
      </c>
      <c r="BV126" s="32">
        <f t="shared" si="116"/>
        <v>105.17986265628133</v>
      </c>
      <c r="BW126" s="32">
        <f t="shared" si="117"/>
        <v>12.77879286624011</v>
      </c>
      <c r="BX126" s="32">
        <f t="shared" si="118"/>
        <v>99.327723076201437</v>
      </c>
      <c r="BY126" s="32">
        <f t="shared" si="119"/>
        <v>6.9266532861602172</v>
      </c>
      <c r="BZ126" s="32">
        <f t="shared" si="120"/>
        <v>93.475583496121544</v>
      </c>
      <c r="CA126" s="32">
        <f t="shared" si="121"/>
        <v>1.0745137060803245</v>
      </c>
      <c r="CB126" s="32">
        <f t="shared" si="122"/>
        <v>27.973443916040196</v>
      </c>
      <c r="CC126" s="32">
        <f t="shared" si="123"/>
        <v>54.872374126000068</v>
      </c>
      <c r="CD126" s="32">
        <f t="shared" si="124"/>
        <v>81.771304335958121</v>
      </c>
      <c r="CE126" s="32">
        <f t="shared" si="125"/>
        <v>108.67023454591799</v>
      </c>
      <c r="CF126" s="32">
        <f t="shared" si="126"/>
        <v>0</v>
      </c>
      <c r="CG126" s="32">
        <f t="shared" si="127"/>
        <v>0</v>
      </c>
      <c r="CH126" s="32">
        <f t="shared" si="128"/>
        <v>0</v>
      </c>
      <c r="CI126" s="32">
        <f t="shared" si="129"/>
        <v>0</v>
      </c>
      <c r="CJ126" s="32">
        <f t="shared" si="130"/>
        <v>0</v>
      </c>
      <c r="CK126" s="32">
        <f t="shared" si="131"/>
        <v>0</v>
      </c>
      <c r="CL126" s="32">
        <f t="shared" si="132"/>
        <v>0</v>
      </c>
      <c r="CM126" s="32">
        <f t="shared" si="133"/>
        <v>0</v>
      </c>
      <c r="CN126" s="32">
        <f t="shared" si="134"/>
        <v>0</v>
      </c>
      <c r="CO126" s="32">
        <f t="shared" si="135"/>
        <v>0</v>
      </c>
      <c r="CP126" s="32">
        <f t="shared" si="136"/>
        <v>0</v>
      </c>
      <c r="CQ126" s="32">
        <f t="shared" si="137"/>
        <v>0</v>
      </c>
      <c r="CR126" s="32">
        <f t="shared" si="138"/>
        <v>0</v>
      </c>
    </row>
    <row r="127" spans="1:96" x14ac:dyDescent="0.25">
      <c r="A127">
        <v>600003818</v>
      </c>
      <c r="B127" t="s">
        <v>182</v>
      </c>
      <c r="C127" t="s">
        <v>211</v>
      </c>
      <c r="D127" t="s">
        <v>46</v>
      </c>
      <c r="E127" t="s">
        <v>251</v>
      </c>
      <c r="F127" t="s">
        <v>252</v>
      </c>
      <c r="G127" t="s">
        <v>182</v>
      </c>
      <c r="H127" t="s">
        <v>697</v>
      </c>
      <c r="I127" s="32">
        <v>55.349991500934898</v>
      </c>
      <c r="J127" s="32"/>
      <c r="K127" s="32">
        <v>13024.96</v>
      </c>
      <c r="L127" s="32">
        <v>12870.737618105235</v>
      </c>
      <c r="M127" s="32">
        <v>12882.196347383329</v>
      </c>
      <c r="N127" s="32">
        <v>12900.473560144303</v>
      </c>
      <c r="O127" s="32">
        <v>12902.945789049743</v>
      </c>
      <c r="P127" s="32">
        <v>12855.187950801814</v>
      </c>
      <c r="Q127" s="32">
        <v>12857.437574300839</v>
      </c>
      <c r="R127" s="32">
        <v>12865.029727553845</v>
      </c>
      <c r="S127" s="32">
        <v>12867.27935105287</v>
      </c>
      <c r="T127" s="32">
        <v>12869.528974551893</v>
      </c>
      <c r="U127" s="32">
        <v>12883.282244655924</v>
      </c>
      <c r="V127" s="32">
        <v>12897.035514759955</v>
      </c>
      <c r="W127" s="32">
        <v>12855.438793363051</v>
      </c>
      <c r="X127" s="32">
        <f>_xlfn.XLOOKUP(TEXT(A127,"0"),'Safety stock'!$A$2:$A$219,'Safety stock'!$B$2:$B$219,0,0)</f>
        <v>232.14715155515145</v>
      </c>
      <c r="Y127" s="32">
        <f>_xlfn.XLOOKUP(TEXT(A127,"0"),'Safety stock'!$A$2:$A$219,'Safety stock'!$F$2:$F$219,0,0)</f>
        <v>0</v>
      </c>
      <c r="Z127" s="32">
        <f>_xlfn.XLOOKUP(TEXT(A127,"0"),'Safety stock'!$A$2:$A$219,'Safety stock'!$E$2:$E$219,0,0)</f>
        <v>39.083333333333336</v>
      </c>
      <c r="AA127" s="32">
        <f>_xlfn.XLOOKUP(TEXT(A127,"0"),'Safety stock'!$A$2:$A$219,'Safety stock'!$G$2:$G$219,0,0)</f>
        <v>251.68881822181811</v>
      </c>
      <c r="AB127" s="32">
        <f t="shared" si="70"/>
        <v>12849.342865543878</v>
      </c>
      <c r="AC127" s="32">
        <f t="shared" si="71"/>
        <v>0</v>
      </c>
      <c r="AD127" s="32">
        <f t="shared" si="72"/>
        <v>2163.2621678282057</v>
      </c>
      <c r="AE127" s="32">
        <f t="shared" si="73"/>
        <v>13930.973949457981</v>
      </c>
      <c r="AF127" s="32">
        <f t="shared" si="74"/>
        <v>0</v>
      </c>
      <c r="AG127" s="32">
        <f t="shared" si="75"/>
        <v>0</v>
      </c>
      <c r="AH127" s="32">
        <f t="shared" si="76"/>
        <v>0</v>
      </c>
      <c r="AI127" s="32">
        <f t="shared" si="77"/>
        <v>0</v>
      </c>
      <c r="AJ127" s="32">
        <f t="shared" si="78"/>
        <v>0</v>
      </c>
      <c r="AK127" s="32">
        <f t="shared" si="79"/>
        <v>0</v>
      </c>
      <c r="AL127" s="32">
        <f t="shared" si="80"/>
        <v>0</v>
      </c>
      <c r="AM127" s="32">
        <f t="shared" si="81"/>
        <v>0</v>
      </c>
      <c r="AN127" s="32">
        <f t="shared" si="82"/>
        <v>0</v>
      </c>
      <c r="AO127" s="32">
        <f t="shared" si="83"/>
        <v>0</v>
      </c>
      <c r="AP127" s="32">
        <f t="shared" si="84"/>
        <v>0</v>
      </c>
      <c r="AQ127" s="32">
        <f t="shared" si="85"/>
        <v>0</v>
      </c>
      <c r="AR127" s="32">
        <f t="shared" si="86"/>
        <v>0</v>
      </c>
      <c r="AS127" s="32">
        <f t="shared" si="87"/>
        <v>12849.342865543878</v>
      </c>
      <c r="AT127" s="32">
        <f t="shared" si="88"/>
        <v>12849.342865543878</v>
      </c>
      <c r="AU127" s="32">
        <f t="shared" si="89"/>
        <v>12849.342865543878</v>
      </c>
      <c r="AV127" s="32">
        <f t="shared" si="90"/>
        <v>12849.342865543878</v>
      </c>
      <c r="AW127" s="32">
        <f t="shared" si="91"/>
        <v>12849.342865543878</v>
      </c>
      <c r="AX127" s="32">
        <f t="shared" si="92"/>
        <v>12849.342865543878</v>
      </c>
      <c r="AY127" s="32">
        <f t="shared" si="93"/>
        <v>12849.342865543878</v>
      </c>
      <c r="AZ127" s="32">
        <f t="shared" si="94"/>
        <v>12849.342865543878</v>
      </c>
      <c r="BA127" s="32">
        <f t="shared" si="95"/>
        <v>12849.342865543878</v>
      </c>
      <c r="BB127" s="32">
        <f t="shared" si="96"/>
        <v>12849.342865543878</v>
      </c>
      <c r="BC127" s="32">
        <f t="shared" si="97"/>
        <v>12849.342865543878</v>
      </c>
      <c r="BD127" s="32">
        <f t="shared" si="98"/>
        <v>12849.342865543878</v>
      </c>
      <c r="BE127" s="32">
        <f t="shared" si="99"/>
        <v>12849.342865543878</v>
      </c>
      <c r="BF127" s="32">
        <f t="shared" si="100"/>
        <v>0</v>
      </c>
      <c r="BG127" s="32">
        <f t="shared" si="101"/>
        <v>0</v>
      </c>
      <c r="BH127" s="32">
        <f t="shared" si="102"/>
        <v>0</v>
      </c>
      <c r="BI127" s="32">
        <f t="shared" si="103"/>
        <v>0</v>
      </c>
      <c r="BJ127" s="32">
        <f t="shared" si="104"/>
        <v>0</v>
      </c>
      <c r="BK127" s="32">
        <f t="shared" si="105"/>
        <v>0</v>
      </c>
      <c r="BL127" s="32">
        <f t="shared" si="106"/>
        <v>0</v>
      </c>
      <c r="BM127" s="32">
        <f t="shared" si="107"/>
        <v>0</v>
      </c>
      <c r="BN127" s="32">
        <f t="shared" si="108"/>
        <v>0</v>
      </c>
      <c r="BO127" s="32">
        <f t="shared" si="109"/>
        <v>0</v>
      </c>
      <c r="BP127" s="32">
        <f t="shared" si="110"/>
        <v>0</v>
      </c>
      <c r="BQ127" s="32">
        <f t="shared" si="111"/>
        <v>0</v>
      </c>
      <c r="BR127" s="32">
        <f t="shared" si="112"/>
        <v>0</v>
      </c>
      <c r="BS127" s="32">
        <f t="shared" si="113"/>
        <v>175.61713445612077</v>
      </c>
      <c r="BT127" s="32">
        <f t="shared" si="114"/>
        <v>21.394752561356654</v>
      </c>
      <c r="BU127" s="32">
        <f t="shared" si="115"/>
        <v>32.853481839450978</v>
      </c>
      <c r="BV127" s="32">
        <f t="shared" si="116"/>
        <v>51.130694600424249</v>
      </c>
      <c r="BW127" s="32">
        <f t="shared" si="117"/>
        <v>53.602923505864965</v>
      </c>
      <c r="BX127" s="32">
        <f t="shared" si="118"/>
        <v>5.8450852579353523</v>
      </c>
      <c r="BY127" s="32">
        <f t="shared" si="119"/>
        <v>8.0947087569602445</v>
      </c>
      <c r="BZ127" s="32">
        <f t="shared" si="120"/>
        <v>15.686862009966717</v>
      </c>
      <c r="CA127" s="32">
        <f t="shared" si="121"/>
        <v>17.936485508991609</v>
      </c>
      <c r="CB127" s="32">
        <f t="shared" si="122"/>
        <v>20.186109008014682</v>
      </c>
      <c r="CC127" s="32">
        <f t="shared" si="123"/>
        <v>33.939379112045572</v>
      </c>
      <c r="CD127" s="32">
        <f t="shared" si="124"/>
        <v>47.692649216076461</v>
      </c>
      <c r="CE127" s="32">
        <f t="shared" si="125"/>
        <v>6.0959278191730846</v>
      </c>
      <c r="CF127" s="32">
        <f t="shared" si="126"/>
        <v>0</v>
      </c>
      <c r="CG127" s="32">
        <f t="shared" si="127"/>
        <v>0</v>
      </c>
      <c r="CH127" s="32">
        <f t="shared" si="128"/>
        <v>0</v>
      </c>
      <c r="CI127" s="32">
        <f t="shared" si="129"/>
        <v>0</v>
      </c>
      <c r="CJ127" s="32">
        <f t="shared" si="130"/>
        <v>0</v>
      </c>
      <c r="CK127" s="32">
        <f t="shared" si="131"/>
        <v>0</v>
      </c>
      <c r="CL127" s="32">
        <f t="shared" si="132"/>
        <v>0</v>
      </c>
      <c r="CM127" s="32">
        <f t="shared" si="133"/>
        <v>0</v>
      </c>
      <c r="CN127" s="32">
        <f t="shared" si="134"/>
        <v>0</v>
      </c>
      <c r="CO127" s="32">
        <f t="shared" si="135"/>
        <v>0</v>
      </c>
      <c r="CP127" s="32">
        <f t="shared" si="136"/>
        <v>0</v>
      </c>
      <c r="CQ127" s="32">
        <f t="shared" si="137"/>
        <v>0</v>
      </c>
      <c r="CR127" s="32">
        <f t="shared" si="138"/>
        <v>0</v>
      </c>
    </row>
    <row r="128" spans="1:96" x14ac:dyDescent="0.25">
      <c r="A128">
        <v>600003819</v>
      </c>
      <c r="B128" t="s">
        <v>260</v>
      </c>
      <c r="C128" t="s">
        <v>227</v>
      </c>
      <c r="D128" t="s">
        <v>46</v>
      </c>
      <c r="E128" t="s">
        <v>251</v>
      </c>
      <c r="F128" t="s">
        <v>252</v>
      </c>
      <c r="G128" t="s">
        <v>182</v>
      </c>
      <c r="H128" t="s">
        <v>697</v>
      </c>
      <c r="I128" s="32">
        <v>118.51041666666667</v>
      </c>
      <c r="J128" s="32"/>
      <c r="K128" s="32">
        <v>1137.7</v>
      </c>
      <c r="L128" s="32">
        <v>8688.0784351192433</v>
      </c>
      <c r="M128" s="32">
        <v>8601.6952670519859</v>
      </c>
      <c r="N128" s="32">
        <v>8612.1809426879772</v>
      </c>
      <c r="O128" s="32">
        <v>8578.259055042945</v>
      </c>
      <c r="P128" s="32">
        <v>8558.7227160664152</v>
      </c>
      <c r="Q128" s="32">
        <v>8607.8092340532639</v>
      </c>
      <c r="R128" s="32">
        <v>8668.5709799449814</v>
      </c>
      <c r="S128" s="32">
        <v>8717.657497931832</v>
      </c>
      <c r="T128" s="32">
        <v>8577.127349252014</v>
      </c>
      <c r="U128" s="32">
        <v>8637.8890951437315</v>
      </c>
      <c r="V128" s="32">
        <v>8686.4891453012096</v>
      </c>
      <c r="W128" s="32">
        <v>8557.6342245262585</v>
      </c>
      <c r="X128" s="32">
        <f>_xlfn.XLOOKUP(TEXT(A128,"0"),'Safety stock'!$A$2:$A$219,'Safety stock'!$B$2:$B$219,0,0)</f>
        <v>72</v>
      </c>
      <c r="Y128" s="32">
        <f>_xlfn.XLOOKUP(TEXT(A128,"0"),'Safety stock'!$A$2:$A$219,'Safety stock'!$F$2:$F$219,0,0)</f>
        <v>0</v>
      </c>
      <c r="Z128" s="32">
        <f>_xlfn.XLOOKUP(TEXT(A128,"0"),'Safety stock'!$A$2:$A$219,'Safety stock'!$E$2:$E$219,0,0)</f>
        <v>21.3125</v>
      </c>
      <c r="AA128" s="32">
        <f>_xlfn.XLOOKUP(TEXT(A128,"0"),'Safety stock'!$A$2:$A$219,'Safety stock'!$G$2:$G$219,0,0)</f>
        <v>82.65625</v>
      </c>
      <c r="AB128" s="32">
        <f t="shared" si="70"/>
        <v>8532.75</v>
      </c>
      <c r="AC128" s="32">
        <f t="shared" si="71"/>
        <v>0</v>
      </c>
      <c r="AD128" s="32">
        <f t="shared" si="72"/>
        <v>2525.7532552083335</v>
      </c>
      <c r="AE128" s="32">
        <f t="shared" si="73"/>
        <v>9795.6266276041679</v>
      </c>
      <c r="AF128" s="32">
        <f t="shared" si="74"/>
        <v>-7395.05</v>
      </c>
      <c r="AG128" s="32">
        <f t="shared" si="75"/>
        <v>0</v>
      </c>
      <c r="AH128" s="32">
        <f t="shared" si="76"/>
        <v>0</v>
      </c>
      <c r="AI128" s="32">
        <f t="shared" si="77"/>
        <v>0</v>
      </c>
      <c r="AJ128" s="32">
        <f t="shared" si="78"/>
        <v>0</v>
      </c>
      <c r="AK128" s="32">
        <f t="shared" si="79"/>
        <v>0</v>
      </c>
      <c r="AL128" s="32">
        <f t="shared" si="80"/>
        <v>0</v>
      </c>
      <c r="AM128" s="32">
        <f t="shared" si="81"/>
        <v>0</v>
      </c>
      <c r="AN128" s="32">
        <f t="shared" si="82"/>
        <v>0</v>
      </c>
      <c r="AO128" s="32">
        <f t="shared" si="83"/>
        <v>0</v>
      </c>
      <c r="AP128" s="32">
        <f t="shared" si="84"/>
        <v>0</v>
      </c>
      <c r="AQ128" s="32">
        <f t="shared" si="85"/>
        <v>0</v>
      </c>
      <c r="AR128" s="32">
        <f t="shared" si="86"/>
        <v>0</v>
      </c>
      <c r="AS128" s="32">
        <f t="shared" si="87"/>
        <v>8532.75</v>
      </c>
      <c r="AT128" s="32">
        <f t="shared" si="88"/>
        <v>8532.75</v>
      </c>
      <c r="AU128" s="32">
        <f t="shared" si="89"/>
        <v>8532.75</v>
      </c>
      <c r="AV128" s="32">
        <f t="shared" si="90"/>
        <v>8532.75</v>
      </c>
      <c r="AW128" s="32">
        <f t="shared" si="91"/>
        <v>8532.75</v>
      </c>
      <c r="AX128" s="32">
        <f t="shared" si="92"/>
        <v>8532.75</v>
      </c>
      <c r="AY128" s="32">
        <f t="shared" si="93"/>
        <v>8532.75</v>
      </c>
      <c r="AZ128" s="32">
        <f t="shared" si="94"/>
        <v>8532.75</v>
      </c>
      <c r="BA128" s="32">
        <f t="shared" si="95"/>
        <v>8532.75</v>
      </c>
      <c r="BB128" s="32">
        <f t="shared" si="96"/>
        <v>8532.75</v>
      </c>
      <c r="BC128" s="32">
        <f t="shared" si="97"/>
        <v>8532.75</v>
      </c>
      <c r="BD128" s="32">
        <f t="shared" si="98"/>
        <v>8532.75</v>
      </c>
      <c r="BE128" s="32">
        <f t="shared" si="99"/>
        <v>8532.75</v>
      </c>
      <c r="BF128" s="32">
        <f t="shared" si="100"/>
        <v>0</v>
      </c>
      <c r="BG128" s="32">
        <f t="shared" si="101"/>
        <v>0</v>
      </c>
      <c r="BH128" s="32">
        <f t="shared" si="102"/>
        <v>0</v>
      </c>
      <c r="BI128" s="32">
        <f t="shared" si="103"/>
        <v>0</v>
      </c>
      <c r="BJ128" s="32">
        <f t="shared" si="104"/>
        <v>0</v>
      </c>
      <c r="BK128" s="32">
        <f t="shared" si="105"/>
        <v>0</v>
      </c>
      <c r="BL128" s="32">
        <f t="shared" si="106"/>
        <v>0</v>
      </c>
      <c r="BM128" s="32">
        <f t="shared" si="107"/>
        <v>0</v>
      </c>
      <c r="BN128" s="32">
        <f t="shared" si="108"/>
        <v>0</v>
      </c>
      <c r="BO128" s="32">
        <f t="shared" si="109"/>
        <v>0</v>
      </c>
      <c r="BP128" s="32">
        <f t="shared" si="110"/>
        <v>0</v>
      </c>
      <c r="BQ128" s="32">
        <f t="shared" si="111"/>
        <v>0</v>
      </c>
      <c r="BR128" s="32">
        <f t="shared" si="112"/>
        <v>0</v>
      </c>
      <c r="BS128" s="32">
        <f t="shared" si="113"/>
        <v>0</v>
      </c>
      <c r="BT128" s="32">
        <f t="shared" si="114"/>
        <v>155.3284351192433</v>
      </c>
      <c r="BU128" s="32">
        <f t="shared" si="115"/>
        <v>68.945267051985866</v>
      </c>
      <c r="BV128" s="32">
        <f t="shared" si="116"/>
        <v>79.430942687977222</v>
      </c>
      <c r="BW128" s="32">
        <f t="shared" si="117"/>
        <v>45.509055042944965</v>
      </c>
      <c r="BX128" s="32">
        <f t="shared" si="118"/>
        <v>25.97271606641516</v>
      </c>
      <c r="BY128" s="32">
        <f t="shared" si="119"/>
        <v>75.059234053263935</v>
      </c>
      <c r="BZ128" s="32">
        <f t="shared" si="120"/>
        <v>135.82097994498145</v>
      </c>
      <c r="CA128" s="32">
        <f t="shared" si="121"/>
        <v>184.90749793183204</v>
      </c>
      <c r="CB128" s="32">
        <f t="shared" si="122"/>
        <v>44.377349252014028</v>
      </c>
      <c r="CC128" s="32">
        <f t="shared" si="123"/>
        <v>105.13909514373154</v>
      </c>
      <c r="CD128" s="32">
        <f t="shared" si="124"/>
        <v>153.73914530120965</v>
      </c>
      <c r="CE128" s="32">
        <f t="shared" si="125"/>
        <v>24.884224526258549</v>
      </c>
      <c r="CF128" s="32">
        <f t="shared" si="126"/>
        <v>0</v>
      </c>
      <c r="CG128" s="32">
        <f t="shared" si="127"/>
        <v>0</v>
      </c>
      <c r="CH128" s="32">
        <f t="shared" si="128"/>
        <v>0</v>
      </c>
      <c r="CI128" s="32">
        <f t="shared" si="129"/>
        <v>0</v>
      </c>
      <c r="CJ128" s="32">
        <f t="shared" si="130"/>
        <v>0</v>
      </c>
      <c r="CK128" s="32">
        <f t="shared" si="131"/>
        <v>0</v>
      </c>
      <c r="CL128" s="32">
        <f t="shared" si="132"/>
        <v>0</v>
      </c>
      <c r="CM128" s="32">
        <f t="shared" si="133"/>
        <v>0</v>
      </c>
      <c r="CN128" s="32">
        <f t="shared" si="134"/>
        <v>0</v>
      </c>
      <c r="CO128" s="32">
        <f t="shared" si="135"/>
        <v>0</v>
      </c>
      <c r="CP128" s="32">
        <f t="shared" si="136"/>
        <v>0</v>
      </c>
      <c r="CQ128" s="32">
        <f t="shared" si="137"/>
        <v>0</v>
      </c>
      <c r="CR128" s="32">
        <f t="shared" si="138"/>
        <v>0</v>
      </c>
    </row>
    <row r="129" spans="1:96" x14ac:dyDescent="0.25">
      <c r="A129">
        <v>600003820</v>
      </c>
      <c r="B129" t="s">
        <v>262</v>
      </c>
      <c r="C129" t="s">
        <v>227</v>
      </c>
      <c r="D129" t="s">
        <v>46</v>
      </c>
      <c r="E129" t="s">
        <v>251</v>
      </c>
      <c r="F129" t="s">
        <v>252</v>
      </c>
      <c r="G129" t="s">
        <v>182</v>
      </c>
      <c r="H129" t="s">
        <v>697</v>
      </c>
      <c r="I129" s="32">
        <v>122.11</v>
      </c>
      <c r="J129" s="32"/>
      <c r="K129" s="32">
        <v>1953.76</v>
      </c>
      <c r="L129" s="32">
        <v>2959.6485518230552</v>
      </c>
      <c r="M129" s="32">
        <v>2959.9789331799871</v>
      </c>
      <c r="N129" s="32">
        <v>2963.9324812801806</v>
      </c>
      <c r="O129" s="32">
        <v>2942.4658282475943</v>
      </c>
      <c r="P129" s="32">
        <v>3051.3438882580213</v>
      </c>
      <c r="Q129" s="32">
        <v>3029.5192042235649</v>
      </c>
      <c r="R129" s="32">
        <v>3016.2872642339921</v>
      </c>
      <c r="S129" s="32">
        <v>2994.4625801995358</v>
      </c>
      <c r="T129" s="32">
        <v>2972.6378961650794</v>
      </c>
      <c r="U129" s="32">
        <v>2959.4059561755066</v>
      </c>
      <c r="V129" s="32">
        <v>2937.2232411391801</v>
      </c>
      <c r="W129" s="32">
        <v>3046.1013011496075</v>
      </c>
      <c r="X129" s="32">
        <f>_xlfn.XLOOKUP(TEXT(A129,"0"),'Safety stock'!$A$2:$A$219,'Safety stock'!$B$2:$B$219,0,0)</f>
        <v>24</v>
      </c>
      <c r="Y129" s="32">
        <f>_xlfn.XLOOKUP(TEXT(A129,"0"),'Safety stock'!$A$2:$A$219,'Safety stock'!$F$2:$F$219,0,0)</f>
        <v>0</v>
      </c>
      <c r="Z129" s="32">
        <f>_xlfn.XLOOKUP(TEXT(A129,"0"),'Safety stock'!$A$2:$A$219,'Safety stock'!$E$2:$E$219,0,0)</f>
        <v>5.75</v>
      </c>
      <c r="AA129" s="32">
        <f>_xlfn.XLOOKUP(TEXT(A129,"0"),'Safety stock'!$A$2:$A$219,'Safety stock'!$G$2:$G$219,0,0)</f>
        <v>26.875</v>
      </c>
      <c r="AB129" s="32">
        <f t="shared" si="70"/>
        <v>2930.64</v>
      </c>
      <c r="AC129" s="32">
        <f t="shared" si="71"/>
        <v>0</v>
      </c>
      <c r="AD129" s="32">
        <f t="shared" si="72"/>
        <v>702.13250000000005</v>
      </c>
      <c r="AE129" s="32">
        <f t="shared" si="73"/>
        <v>3281.7062500000002</v>
      </c>
      <c r="AF129" s="32">
        <f t="shared" si="74"/>
        <v>-976.87999999999988</v>
      </c>
      <c r="AG129" s="32">
        <f t="shared" si="75"/>
        <v>0</v>
      </c>
      <c r="AH129" s="32">
        <f t="shared" si="76"/>
        <v>0</v>
      </c>
      <c r="AI129" s="32">
        <f t="shared" si="77"/>
        <v>0</v>
      </c>
      <c r="AJ129" s="32">
        <f t="shared" si="78"/>
        <v>0</v>
      </c>
      <c r="AK129" s="32">
        <f t="shared" si="79"/>
        <v>0</v>
      </c>
      <c r="AL129" s="32">
        <f t="shared" si="80"/>
        <v>0</v>
      </c>
      <c r="AM129" s="32">
        <f t="shared" si="81"/>
        <v>0</v>
      </c>
      <c r="AN129" s="32">
        <f t="shared" si="82"/>
        <v>0</v>
      </c>
      <c r="AO129" s="32">
        <f t="shared" si="83"/>
        <v>0</v>
      </c>
      <c r="AP129" s="32">
        <f t="shared" si="84"/>
        <v>0</v>
      </c>
      <c r="AQ129" s="32">
        <f t="shared" si="85"/>
        <v>0</v>
      </c>
      <c r="AR129" s="32">
        <f t="shared" si="86"/>
        <v>0</v>
      </c>
      <c r="AS129" s="32">
        <f t="shared" si="87"/>
        <v>2930.64</v>
      </c>
      <c r="AT129" s="32">
        <f t="shared" si="88"/>
        <v>2930.64</v>
      </c>
      <c r="AU129" s="32">
        <f t="shared" si="89"/>
        <v>2930.64</v>
      </c>
      <c r="AV129" s="32">
        <f t="shared" si="90"/>
        <v>2930.64</v>
      </c>
      <c r="AW129" s="32">
        <f t="shared" si="91"/>
        <v>2930.64</v>
      </c>
      <c r="AX129" s="32">
        <f t="shared" si="92"/>
        <v>2930.64</v>
      </c>
      <c r="AY129" s="32">
        <f t="shared" si="93"/>
        <v>2930.64</v>
      </c>
      <c r="AZ129" s="32">
        <f t="shared" si="94"/>
        <v>2930.64</v>
      </c>
      <c r="BA129" s="32">
        <f t="shared" si="95"/>
        <v>2930.64</v>
      </c>
      <c r="BB129" s="32">
        <f t="shared" si="96"/>
        <v>2930.64</v>
      </c>
      <c r="BC129" s="32">
        <f t="shared" si="97"/>
        <v>2930.64</v>
      </c>
      <c r="BD129" s="32">
        <f t="shared" si="98"/>
        <v>2930.64</v>
      </c>
      <c r="BE129" s="32">
        <f t="shared" si="99"/>
        <v>2930.64</v>
      </c>
      <c r="BF129" s="32">
        <f t="shared" si="100"/>
        <v>0</v>
      </c>
      <c r="BG129" s="32">
        <f t="shared" si="101"/>
        <v>0</v>
      </c>
      <c r="BH129" s="32">
        <f t="shared" si="102"/>
        <v>0</v>
      </c>
      <c r="BI129" s="32">
        <f t="shared" si="103"/>
        <v>0</v>
      </c>
      <c r="BJ129" s="32">
        <f t="shared" si="104"/>
        <v>0</v>
      </c>
      <c r="BK129" s="32">
        <f t="shared" si="105"/>
        <v>0</v>
      </c>
      <c r="BL129" s="32">
        <f t="shared" si="106"/>
        <v>0</v>
      </c>
      <c r="BM129" s="32">
        <f t="shared" si="107"/>
        <v>0</v>
      </c>
      <c r="BN129" s="32">
        <f t="shared" si="108"/>
        <v>0</v>
      </c>
      <c r="BO129" s="32">
        <f t="shared" si="109"/>
        <v>0</v>
      </c>
      <c r="BP129" s="32">
        <f t="shared" si="110"/>
        <v>0</v>
      </c>
      <c r="BQ129" s="32">
        <f t="shared" si="111"/>
        <v>0</v>
      </c>
      <c r="BR129" s="32">
        <f t="shared" si="112"/>
        <v>0</v>
      </c>
      <c r="BS129" s="32">
        <f t="shared" si="113"/>
        <v>0</v>
      </c>
      <c r="BT129" s="32">
        <f t="shared" si="114"/>
        <v>29.008551823055313</v>
      </c>
      <c r="BU129" s="32">
        <f t="shared" si="115"/>
        <v>29.33893317998718</v>
      </c>
      <c r="BV129" s="32">
        <f t="shared" si="116"/>
        <v>33.292481280180709</v>
      </c>
      <c r="BW129" s="32">
        <f t="shared" si="117"/>
        <v>11.825828247594472</v>
      </c>
      <c r="BX129" s="32">
        <f t="shared" si="118"/>
        <v>120.70388825802138</v>
      </c>
      <c r="BY129" s="32">
        <f t="shared" si="119"/>
        <v>98.879204223565011</v>
      </c>
      <c r="BZ129" s="32">
        <f t="shared" si="120"/>
        <v>85.647264233992246</v>
      </c>
      <c r="CA129" s="32">
        <f t="shared" si="121"/>
        <v>63.822580199535878</v>
      </c>
      <c r="CB129" s="32">
        <f t="shared" si="122"/>
        <v>41.99789616507951</v>
      </c>
      <c r="CC129" s="32">
        <f t="shared" si="123"/>
        <v>28.765956175506744</v>
      </c>
      <c r="CD129" s="32">
        <f t="shared" si="124"/>
        <v>6.5832411391802452</v>
      </c>
      <c r="CE129" s="32">
        <f t="shared" si="125"/>
        <v>115.46130114960761</v>
      </c>
      <c r="CF129" s="32">
        <f t="shared" si="126"/>
        <v>0</v>
      </c>
      <c r="CG129" s="32">
        <f t="shared" si="127"/>
        <v>0</v>
      </c>
      <c r="CH129" s="32">
        <f t="shared" si="128"/>
        <v>0</v>
      </c>
      <c r="CI129" s="32">
        <f t="shared" si="129"/>
        <v>0</v>
      </c>
      <c r="CJ129" s="32">
        <f t="shared" si="130"/>
        <v>0</v>
      </c>
      <c r="CK129" s="32">
        <f t="shared" si="131"/>
        <v>0</v>
      </c>
      <c r="CL129" s="32">
        <f t="shared" si="132"/>
        <v>0</v>
      </c>
      <c r="CM129" s="32">
        <f t="shared" si="133"/>
        <v>0</v>
      </c>
      <c r="CN129" s="32">
        <f t="shared" si="134"/>
        <v>0</v>
      </c>
      <c r="CO129" s="32">
        <f t="shared" si="135"/>
        <v>0</v>
      </c>
      <c r="CP129" s="32">
        <f t="shared" si="136"/>
        <v>0</v>
      </c>
      <c r="CQ129" s="32">
        <f t="shared" si="137"/>
        <v>0</v>
      </c>
      <c r="CR129" s="32">
        <f t="shared" si="138"/>
        <v>0</v>
      </c>
    </row>
    <row r="130" spans="1:96" x14ac:dyDescent="0.25">
      <c r="A130">
        <v>600003821</v>
      </c>
      <c r="B130" t="s">
        <v>264</v>
      </c>
      <c r="C130" t="s">
        <v>227</v>
      </c>
      <c r="D130" t="s">
        <v>46</v>
      </c>
      <c r="E130" t="s">
        <v>251</v>
      </c>
      <c r="F130" t="s">
        <v>252</v>
      </c>
      <c r="G130" t="s">
        <v>182</v>
      </c>
      <c r="H130" t="s">
        <v>697</v>
      </c>
      <c r="I130" s="32">
        <v>0</v>
      </c>
      <c r="J130" s="32"/>
      <c r="K130" s="32">
        <v>0</v>
      </c>
      <c r="L130" s="32">
        <v>0</v>
      </c>
      <c r="M130" s="32">
        <v>0</v>
      </c>
      <c r="N130" s="32">
        <v>0</v>
      </c>
      <c r="O130" s="32">
        <v>0</v>
      </c>
      <c r="P130" s="32">
        <v>0</v>
      </c>
      <c r="Q130" s="32">
        <v>0</v>
      </c>
      <c r="R130" s="32">
        <v>0</v>
      </c>
      <c r="S130" s="32">
        <v>0</v>
      </c>
      <c r="T130" s="32">
        <v>0</v>
      </c>
      <c r="U130" s="32">
        <v>0</v>
      </c>
      <c r="V130" s="32">
        <v>0</v>
      </c>
      <c r="W130" s="32">
        <v>0</v>
      </c>
      <c r="X130" s="32">
        <f>_xlfn.XLOOKUP(TEXT(A130,"0"),'Safety stock'!$A$2:$A$219,'Safety stock'!$B$2:$B$219,0,0)</f>
        <v>0</v>
      </c>
      <c r="Y130" s="32">
        <f>_xlfn.XLOOKUP(TEXT(A130,"0"),'Safety stock'!$A$2:$A$219,'Safety stock'!$F$2:$F$219,0,0)</f>
        <v>0</v>
      </c>
      <c r="Z130" s="32">
        <f>_xlfn.XLOOKUP(TEXT(A130,"0"),'Safety stock'!$A$2:$A$219,'Safety stock'!$E$2:$E$219,0,0)</f>
        <v>0</v>
      </c>
      <c r="AA130" s="32">
        <f>_xlfn.XLOOKUP(TEXT(A130,"0"),'Safety stock'!$A$2:$A$219,'Safety stock'!$G$2:$G$219,0,0)</f>
        <v>0</v>
      </c>
      <c r="AB130" s="32">
        <f t="shared" ref="AB130:AB193" si="139">IFERROR(IF(ISNUMBER(X130),X130*I130,0),0)</f>
        <v>0</v>
      </c>
      <c r="AC130" s="32">
        <f t="shared" ref="AC130:AC193" si="140">IFERROR(IF(ISNUMBER(Y130),Y130*I130,0),0)</f>
        <v>0</v>
      </c>
      <c r="AD130" s="32">
        <f t="shared" ref="AD130:AD193" si="141">IFERROR(IF(ISNUMBER(Z130),Z130*I130,0),0)</f>
        <v>0</v>
      </c>
      <c r="AE130" s="32">
        <f t="shared" ref="AE130:AE193" si="142">IFERROR(IF(ISNUMBER(AA130),AA130*I130,0),0)</f>
        <v>0</v>
      </c>
      <c r="AF130" s="32">
        <f t="shared" ref="AF130:AF193" si="143">IFERROR(IF(K130&lt;AB130 + AC130,K130-AB130 - AC130,0),0)</f>
        <v>0</v>
      </c>
      <c r="AG130" s="32">
        <f t="shared" ref="AG130:AG193" si="144">IFERROR(IF(L130&lt;AB130 + AC130,L130-AB130 - AC130,0),0)</f>
        <v>0</v>
      </c>
      <c r="AH130" s="32">
        <f t="shared" ref="AH130:AH193" si="145">IFERROR(IF(M130&lt;AB130 + AC130,M130-AB130 - AC130,0),0)</f>
        <v>0</v>
      </c>
      <c r="AI130" s="32">
        <f t="shared" ref="AI130:AI193" si="146">IFERROR(IF(N130&lt;AB130 + AC130,N130-AB130 - AC130,0),0)</f>
        <v>0</v>
      </c>
      <c r="AJ130" s="32">
        <f t="shared" ref="AJ130:AJ193" si="147">IFERROR(IF(O130&lt;AB130 + AC130,O130-AB130 - AC130,0),0)</f>
        <v>0</v>
      </c>
      <c r="AK130" s="32">
        <f t="shared" ref="AK130:AK193" si="148">IFERROR(IF(P130&lt;AB130 + AC130,P130-AB130 - AC130,0),0)</f>
        <v>0</v>
      </c>
      <c r="AL130" s="32">
        <f t="shared" ref="AL130:AL193" si="149">IFERROR(IF(Q130&lt;AB130 + AC130,Q130-AB130 - AC130,0),0)</f>
        <v>0</v>
      </c>
      <c r="AM130" s="32">
        <f t="shared" ref="AM130:AM193" si="150">IFERROR(IF(R130&lt;AB130 + AC130,R130-AB130 - AC130,0),0)</f>
        <v>0</v>
      </c>
      <c r="AN130" s="32">
        <f t="shared" ref="AN130:AN193" si="151">IFERROR(IF(S130&lt;AB130 + AC130,S130-AB130 - AC130,0),0)</f>
        <v>0</v>
      </c>
      <c r="AO130" s="32">
        <f t="shared" ref="AO130:AO193" si="152">IFERROR(IF(T130&lt;AB130 + AC130,T130-AB130 - AC130,0),0)</f>
        <v>0</v>
      </c>
      <c r="AP130" s="32">
        <f t="shared" ref="AP130:AP193" si="153">IFERROR(IF(U130&lt;AB130 + AC130,U130-AB130 - AC130,0),0)</f>
        <v>0</v>
      </c>
      <c r="AQ130" s="32">
        <f t="shared" ref="AQ130:AQ193" si="154">IFERROR(IF(V130&lt;AB130 + AC130,V130-AB130 - AC130,0),0)</f>
        <v>0</v>
      </c>
      <c r="AR130" s="32">
        <f t="shared" ref="AR130:AR193" si="155">IFERROR(IF(W130&lt;AB130 + AC130,W130-AB130 - AC130,0),0)</f>
        <v>0</v>
      </c>
      <c r="AS130" s="32">
        <f t="shared" ref="AS130:AS193" si="156">AB130</f>
        <v>0</v>
      </c>
      <c r="AT130" s="32">
        <f t="shared" ref="AT130:AT193" si="157">AB130</f>
        <v>0</v>
      </c>
      <c r="AU130" s="32">
        <f t="shared" ref="AU130:AU193" si="158">AB130</f>
        <v>0</v>
      </c>
      <c r="AV130" s="32">
        <f t="shared" ref="AV130:AV193" si="159">AB130</f>
        <v>0</v>
      </c>
      <c r="AW130" s="32">
        <f t="shared" ref="AW130:AW193" si="160">AB130</f>
        <v>0</v>
      </c>
      <c r="AX130" s="32">
        <f t="shared" ref="AX130:AX193" si="161">AB130</f>
        <v>0</v>
      </c>
      <c r="AY130" s="32">
        <f t="shared" ref="AY130:AY193" si="162">AB130</f>
        <v>0</v>
      </c>
      <c r="AZ130" s="32">
        <f t="shared" ref="AZ130:AZ193" si="163">AB130</f>
        <v>0</v>
      </c>
      <c r="BA130" s="32">
        <f t="shared" ref="BA130:BA193" si="164">AB130</f>
        <v>0</v>
      </c>
      <c r="BB130" s="32">
        <f t="shared" ref="BB130:BB193" si="165">AB130</f>
        <v>0</v>
      </c>
      <c r="BC130" s="32">
        <f t="shared" ref="BC130:BC193" si="166">AB130</f>
        <v>0</v>
      </c>
      <c r="BD130" s="32">
        <f t="shared" ref="BD130:BD193" si="167">AB130</f>
        <v>0</v>
      </c>
      <c r="BE130" s="32">
        <f t="shared" ref="BE130:BE193" si="168">AB130</f>
        <v>0</v>
      </c>
      <c r="BF130" s="32">
        <f t="shared" ref="BF130:BF193" si="169">AC130</f>
        <v>0</v>
      </c>
      <c r="BG130" s="32">
        <f t="shared" ref="BG130:BG193" si="170">AC130</f>
        <v>0</v>
      </c>
      <c r="BH130" s="32">
        <f t="shared" ref="BH130:BH193" si="171">AC130</f>
        <v>0</v>
      </c>
      <c r="BI130" s="32">
        <f t="shared" ref="BI130:BI193" si="172">AC130</f>
        <v>0</v>
      </c>
      <c r="BJ130" s="32">
        <f t="shared" ref="BJ130:BJ193" si="173">AC130</f>
        <v>0</v>
      </c>
      <c r="BK130" s="32">
        <f t="shared" ref="BK130:BK193" si="174">AC130</f>
        <v>0</v>
      </c>
      <c r="BL130" s="32">
        <f t="shared" ref="BL130:BL193" si="175">AC130</f>
        <v>0</v>
      </c>
      <c r="BM130" s="32">
        <f t="shared" ref="BM130:BM193" si="176">AC130</f>
        <v>0</v>
      </c>
      <c r="BN130" s="32">
        <f t="shared" ref="BN130:BN193" si="177">AC130</f>
        <v>0</v>
      </c>
      <c r="BO130" s="32">
        <f t="shared" ref="BO130:BO193" si="178">AC130</f>
        <v>0</v>
      </c>
      <c r="BP130" s="32">
        <f t="shared" ref="BP130:BP193" si="179">AC130</f>
        <v>0</v>
      </c>
      <c r="BQ130" s="32">
        <f t="shared" ref="BQ130:BQ193" si="180">AC130</f>
        <v>0</v>
      </c>
      <c r="BR130" s="32">
        <f t="shared" ref="BR130:BR193" si="181">AC130</f>
        <v>0</v>
      </c>
      <c r="BS130" s="32">
        <f t="shared" ref="BS130:BS193" si="182">IFERROR(IF(K130&gt;=AB130 + AC130,MIN(K130-AB130 - AC130,AD130),0),0)</f>
        <v>0</v>
      </c>
      <c r="BT130" s="32">
        <f t="shared" ref="BT130:BT193" si="183">IFERROR(IF(L130&gt;=AB130 + AC130,MIN(L130-AB130 - AC130,AD130),0),0)</f>
        <v>0</v>
      </c>
      <c r="BU130" s="32">
        <f t="shared" ref="BU130:BU193" si="184">IFERROR(IF(M130&gt;=AB130 + AC130,MIN(M130-AB130 - AC130,AD130),0),0)</f>
        <v>0</v>
      </c>
      <c r="BV130" s="32">
        <f t="shared" ref="BV130:BV193" si="185">IFERROR(IF(N130&gt;=AB130 + AC130,MIN(N130-AB130 - AC130,AD130),0),0)</f>
        <v>0</v>
      </c>
      <c r="BW130" s="32">
        <f t="shared" ref="BW130:BW193" si="186">IFERROR(IF(O130&gt;=AB130 + AC130,MIN(O130-AB130 - AC130,AD130),0),0)</f>
        <v>0</v>
      </c>
      <c r="BX130" s="32">
        <f t="shared" ref="BX130:BX193" si="187">IFERROR(IF(P130&gt;=AB130 + AC130,MIN(P130-AB130 - AC130,AD130),0),0)</f>
        <v>0</v>
      </c>
      <c r="BY130" s="32">
        <f t="shared" ref="BY130:BY193" si="188">IFERROR(IF(Q130&gt;=AB130 + AC130,MIN(Q130-AB130 - AC130,AD130),0),0)</f>
        <v>0</v>
      </c>
      <c r="BZ130" s="32">
        <f t="shared" ref="BZ130:BZ193" si="189">IFERROR(IF(R130&gt;=AB130 + AC130,MIN(R130-AB130 - AC130,AD130),0),0)</f>
        <v>0</v>
      </c>
      <c r="CA130" s="32">
        <f t="shared" ref="CA130:CA193" si="190">IFERROR(IF(S130&gt;=AB130 + AC130,MIN(S130-AB130 - AC130,AD130),0),0)</f>
        <v>0</v>
      </c>
      <c r="CB130" s="32">
        <f t="shared" ref="CB130:CB193" si="191">IFERROR(IF(T130&gt;=AB130 + AC130,MIN(T130-AB130 - AC130,AD130),0),0)</f>
        <v>0</v>
      </c>
      <c r="CC130" s="32">
        <f t="shared" ref="CC130:CC193" si="192">IFERROR(IF(U130&gt;=AB130 + AC130,MIN(U130-AB130 - AC130,AD130),0),0)</f>
        <v>0</v>
      </c>
      <c r="CD130" s="32">
        <f t="shared" ref="CD130:CD193" si="193">IFERROR(IF(V130&gt;=AB130 + AC130,MIN(V130-AB130 - AC130,AD130),0),0)</f>
        <v>0</v>
      </c>
      <c r="CE130" s="32">
        <f t="shared" ref="CE130:CE193" si="194">IFERROR(IF(W130&gt;=AB130 + AC130,MIN(W130-AB130 - AC130,AD130),0),0)</f>
        <v>0</v>
      </c>
      <c r="CF130" s="32">
        <f t="shared" ref="CF130:CF193" si="195">IFERROR(IF(K130&gt;=AB130+AC130 + AD130,K130-(AB130+AC130+AD130),0),0)</f>
        <v>0</v>
      </c>
      <c r="CG130" s="32">
        <f t="shared" ref="CG130:CG193" si="196">IFERROR(IF(L130&gt;=AB130+AC130 + AD130,L130-(AB130+AC130+AD130),0),0)</f>
        <v>0</v>
      </c>
      <c r="CH130" s="32">
        <f t="shared" ref="CH130:CH193" si="197">IFERROR(IF(M130&gt;=AB130+AC130 + AD130,M130-(AB130+AC130+AD130),0),0)</f>
        <v>0</v>
      </c>
      <c r="CI130" s="32">
        <f t="shared" ref="CI130:CI193" si="198">IFERROR(IF(N130&gt;=AB130+AC130 + AD130,N130-(AB130+AC130+AD130),0),0)</f>
        <v>0</v>
      </c>
      <c r="CJ130" s="32">
        <f t="shared" ref="CJ130:CJ193" si="199">IFERROR(IF(O130&gt;=AB130+AC130 + AD130,O130-(AB130+AC130+AD130),0),0)</f>
        <v>0</v>
      </c>
      <c r="CK130" s="32">
        <f t="shared" ref="CK130:CK193" si="200">IFERROR(IF(P130&gt;=AB130+AC130 + AD130,P130-(AB130+AC130+AD130),0),0)</f>
        <v>0</v>
      </c>
      <c r="CL130" s="32">
        <f t="shared" ref="CL130:CL193" si="201">IFERROR(IF(Q130&gt;=AB130+AC130 + AD130,Q130-(AB130+AC130+AD130),0),0)</f>
        <v>0</v>
      </c>
      <c r="CM130" s="32">
        <f t="shared" ref="CM130:CM193" si="202">IFERROR(IF(R130&gt;=AB130+AC130 + AD130,R130-(AB130+AC130+AD130),0),0)</f>
        <v>0</v>
      </c>
      <c r="CN130" s="32">
        <f t="shared" ref="CN130:CN193" si="203">IFERROR(IF(S130&gt;=AB130+AC130 + AD130,S130-(AB130+AC130+AD130),0),0)</f>
        <v>0</v>
      </c>
      <c r="CO130" s="32">
        <f t="shared" ref="CO130:CO193" si="204">IFERROR(IF(T130&gt;=AB130+AC130 + AD130,T130-(AB130+AC130+AD130),0),0)</f>
        <v>0</v>
      </c>
      <c r="CP130" s="32">
        <f t="shared" ref="CP130:CP193" si="205">IFERROR(IF(U130&gt;=AB130+AC130 + AD130,U130-(AB130+AC130+AD130),0),0)</f>
        <v>0</v>
      </c>
      <c r="CQ130" s="32">
        <f t="shared" ref="CQ130:CQ193" si="206">IFERROR(IF(V130&gt;=AB130+AC130 + AD130,V130-(AB130+AC130+AD130),0),0)</f>
        <v>0</v>
      </c>
      <c r="CR130" s="32">
        <f t="shared" ref="CR130:CR193" si="207">IFERROR(IF(W130&gt;=AB130+AC130 + AD130,W130-(AB130+AC130+AD130),0),0)</f>
        <v>0</v>
      </c>
    </row>
    <row r="131" spans="1:96" x14ac:dyDescent="0.25">
      <c r="A131">
        <v>600003823</v>
      </c>
      <c r="B131" t="s">
        <v>268</v>
      </c>
      <c r="C131" t="s">
        <v>227</v>
      </c>
      <c r="D131" t="s">
        <v>46</v>
      </c>
      <c r="E131" t="s">
        <v>251</v>
      </c>
      <c r="F131" t="s">
        <v>252</v>
      </c>
      <c r="G131" t="s">
        <v>266</v>
      </c>
      <c r="H131" t="s">
        <v>697</v>
      </c>
      <c r="I131" s="32">
        <v>100.16988636363638</v>
      </c>
      <c r="J131" s="32"/>
      <c r="K131" s="32">
        <v>2083.5300000000002</v>
      </c>
      <c r="L131" s="32">
        <v>2450.8765900991725</v>
      </c>
      <c r="M131" s="32">
        <v>2420.2954463312985</v>
      </c>
      <c r="N131" s="32">
        <v>2561.1368517047354</v>
      </c>
      <c r="O131" s="32">
        <v>2497.6384326084781</v>
      </c>
      <c r="P131" s="32">
        <v>2440.8951545306131</v>
      </c>
      <c r="Q131" s="32">
        <v>2537.3748518327657</v>
      </c>
      <c r="R131" s="32">
        <v>2480.6315737549007</v>
      </c>
      <c r="S131" s="32">
        <v>2416.8394528752351</v>
      </c>
      <c r="T131" s="32">
        <v>2513.3191501773881</v>
      </c>
      <c r="U131" s="32">
        <v>2456.5758720995227</v>
      </c>
      <c r="V131" s="32">
        <v>2552.7618676182683</v>
      </c>
      <c r="W131" s="32">
        <v>2503.5523254881155</v>
      </c>
      <c r="X131" s="32">
        <f>_xlfn.XLOOKUP(TEXT(A131,"0"),'Safety stock'!$A$2:$A$219,'Safety stock'!$B$2:$B$219,0,0)</f>
        <v>24</v>
      </c>
      <c r="Y131" s="32">
        <f>_xlfn.XLOOKUP(TEXT(A131,"0"),'Safety stock'!$A$2:$A$219,'Safety stock'!$F$2:$F$219,0,0)</f>
        <v>0</v>
      </c>
      <c r="Z131" s="32">
        <f>_xlfn.XLOOKUP(TEXT(A131,"0"),'Safety stock'!$A$2:$A$219,'Safety stock'!$E$2:$E$219,0,0)</f>
        <v>4.166666666666667</v>
      </c>
      <c r="AA131" s="32">
        <f>_xlfn.XLOOKUP(TEXT(A131,"0"),'Safety stock'!$A$2:$A$219,'Safety stock'!$G$2:$G$219,0,0)</f>
        <v>26.083333333333332</v>
      </c>
      <c r="AB131" s="32">
        <f t="shared" si="139"/>
        <v>2404.0772727272733</v>
      </c>
      <c r="AC131" s="32">
        <f t="shared" si="140"/>
        <v>0</v>
      </c>
      <c r="AD131" s="32">
        <f t="shared" si="141"/>
        <v>417.37452651515162</v>
      </c>
      <c r="AE131" s="32">
        <f t="shared" si="142"/>
        <v>2612.7645359848489</v>
      </c>
      <c r="AF131" s="32">
        <f t="shared" si="143"/>
        <v>-320.54727272727314</v>
      </c>
      <c r="AG131" s="32">
        <f t="shared" si="144"/>
        <v>0</v>
      </c>
      <c r="AH131" s="32">
        <f t="shared" si="145"/>
        <v>0</v>
      </c>
      <c r="AI131" s="32">
        <f t="shared" si="146"/>
        <v>0</v>
      </c>
      <c r="AJ131" s="32">
        <f t="shared" si="147"/>
        <v>0</v>
      </c>
      <c r="AK131" s="32">
        <f t="shared" si="148"/>
        <v>0</v>
      </c>
      <c r="AL131" s="32">
        <f t="shared" si="149"/>
        <v>0</v>
      </c>
      <c r="AM131" s="32">
        <f t="shared" si="150"/>
        <v>0</v>
      </c>
      <c r="AN131" s="32">
        <f t="shared" si="151"/>
        <v>0</v>
      </c>
      <c r="AO131" s="32">
        <f t="shared" si="152"/>
        <v>0</v>
      </c>
      <c r="AP131" s="32">
        <f t="shared" si="153"/>
        <v>0</v>
      </c>
      <c r="AQ131" s="32">
        <f t="shared" si="154"/>
        <v>0</v>
      </c>
      <c r="AR131" s="32">
        <f t="shared" si="155"/>
        <v>0</v>
      </c>
      <c r="AS131" s="32">
        <f t="shared" si="156"/>
        <v>2404.0772727272733</v>
      </c>
      <c r="AT131" s="32">
        <f t="shared" si="157"/>
        <v>2404.0772727272733</v>
      </c>
      <c r="AU131" s="32">
        <f t="shared" si="158"/>
        <v>2404.0772727272733</v>
      </c>
      <c r="AV131" s="32">
        <f t="shared" si="159"/>
        <v>2404.0772727272733</v>
      </c>
      <c r="AW131" s="32">
        <f t="shared" si="160"/>
        <v>2404.0772727272733</v>
      </c>
      <c r="AX131" s="32">
        <f t="shared" si="161"/>
        <v>2404.0772727272733</v>
      </c>
      <c r="AY131" s="32">
        <f t="shared" si="162"/>
        <v>2404.0772727272733</v>
      </c>
      <c r="AZ131" s="32">
        <f t="shared" si="163"/>
        <v>2404.0772727272733</v>
      </c>
      <c r="BA131" s="32">
        <f t="shared" si="164"/>
        <v>2404.0772727272733</v>
      </c>
      <c r="BB131" s="32">
        <f t="shared" si="165"/>
        <v>2404.0772727272733</v>
      </c>
      <c r="BC131" s="32">
        <f t="shared" si="166"/>
        <v>2404.0772727272733</v>
      </c>
      <c r="BD131" s="32">
        <f t="shared" si="167"/>
        <v>2404.0772727272733</v>
      </c>
      <c r="BE131" s="32">
        <f t="shared" si="168"/>
        <v>2404.0772727272733</v>
      </c>
      <c r="BF131" s="32">
        <f t="shared" si="169"/>
        <v>0</v>
      </c>
      <c r="BG131" s="32">
        <f t="shared" si="170"/>
        <v>0</v>
      </c>
      <c r="BH131" s="32">
        <f t="shared" si="171"/>
        <v>0</v>
      </c>
      <c r="BI131" s="32">
        <f t="shared" si="172"/>
        <v>0</v>
      </c>
      <c r="BJ131" s="32">
        <f t="shared" si="173"/>
        <v>0</v>
      </c>
      <c r="BK131" s="32">
        <f t="shared" si="174"/>
        <v>0</v>
      </c>
      <c r="BL131" s="32">
        <f t="shared" si="175"/>
        <v>0</v>
      </c>
      <c r="BM131" s="32">
        <f t="shared" si="176"/>
        <v>0</v>
      </c>
      <c r="BN131" s="32">
        <f t="shared" si="177"/>
        <v>0</v>
      </c>
      <c r="BO131" s="32">
        <f t="shared" si="178"/>
        <v>0</v>
      </c>
      <c r="BP131" s="32">
        <f t="shared" si="179"/>
        <v>0</v>
      </c>
      <c r="BQ131" s="32">
        <f t="shared" si="180"/>
        <v>0</v>
      </c>
      <c r="BR131" s="32">
        <f t="shared" si="181"/>
        <v>0</v>
      </c>
      <c r="BS131" s="32">
        <f t="shared" si="182"/>
        <v>0</v>
      </c>
      <c r="BT131" s="32">
        <f t="shared" si="183"/>
        <v>46.799317371899178</v>
      </c>
      <c r="BU131" s="32">
        <f t="shared" si="184"/>
        <v>16.218173604025196</v>
      </c>
      <c r="BV131" s="32">
        <f t="shared" si="185"/>
        <v>157.05957897746202</v>
      </c>
      <c r="BW131" s="32">
        <f t="shared" si="186"/>
        <v>93.56115988120473</v>
      </c>
      <c r="BX131" s="32">
        <f t="shared" si="187"/>
        <v>36.817881803339787</v>
      </c>
      <c r="BY131" s="32">
        <f t="shared" si="188"/>
        <v>133.29757910549233</v>
      </c>
      <c r="BZ131" s="32">
        <f t="shared" si="189"/>
        <v>76.554301027627389</v>
      </c>
      <c r="CA131" s="32">
        <f t="shared" si="190"/>
        <v>12.762180147961772</v>
      </c>
      <c r="CB131" s="32">
        <f t="shared" si="191"/>
        <v>109.24187745011477</v>
      </c>
      <c r="CC131" s="32">
        <f t="shared" si="192"/>
        <v>52.498599372249373</v>
      </c>
      <c r="CD131" s="32">
        <f t="shared" si="193"/>
        <v>148.68459489099496</v>
      </c>
      <c r="CE131" s="32">
        <f t="shared" si="194"/>
        <v>99.475052760842118</v>
      </c>
      <c r="CF131" s="32">
        <f t="shared" si="195"/>
        <v>0</v>
      </c>
      <c r="CG131" s="32">
        <f t="shared" si="196"/>
        <v>0</v>
      </c>
      <c r="CH131" s="32">
        <f t="shared" si="197"/>
        <v>0</v>
      </c>
      <c r="CI131" s="32">
        <f t="shared" si="198"/>
        <v>0</v>
      </c>
      <c r="CJ131" s="32">
        <f t="shared" si="199"/>
        <v>0</v>
      </c>
      <c r="CK131" s="32">
        <f t="shared" si="200"/>
        <v>0</v>
      </c>
      <c r="CL131" s="32">
        <f t="shared" si="201"/>
        <v>0</v>
      </c>
      <c r="CM131" s="32">
        <f t="shared" si="202"/>
        <v>0</v>
      </c>
      <c r="CN131" s="32">
        <f t="shared" si="203"/>
        <v>0</v>
      </c>
      <c r="CO131" s="32">
        <f t="shared" si="204"/>
        <v>0</v>
      </c>
      <c r="CP131" s="32">
        <f t="shared" si="205"/>
        <v>0</v>
      </c>
      <c r="CQ131" s="32">
        <f t="shared" si="206"/>
        <v>0</v>
      </c>
      <c r="CR131" s="32">
        <f t="shared" si="207"/>
        <v>0</v>
      </c>
    </row>
    <row r="132" spans="1:96" x14ac:dyDescent="0.25">
      <c r="A132">
        <v>600003824</v>
      </c>
      <c r="B132" t="s">
        <v>270</v>
      </c>
      <c r="C132" t="s">
        <v>227</v>
      </c>
      <c r="D132" t="s">
        <v>46</v>
      </c>
      <c r="E132" t="s">
        <v>251</v>
      </c>
      <c r="F132" t="s">
        <v>252</v>
      </c>
      <c r="G132" t="s">
        <v>266</v>
      </c>
      <c r="H132" t="s">
        <v>697</v>
      </c>
      <c r="I132" s="32">
        <v>74.06</v>
      </c>
      <c r="J132" s="32"/>
      <c r="K132" s="32">
        <v>0</v>
      </c>
      <c r="L132" s="32">
        <v>1780.200643150655</v>
      </c>
      <c r="M132" s="32">
        <v>1799.0437135811519</v>
      </c>
      <c r="N132" s="32">
        <v>1781.6155950320695</v>
      </c>
      <c r="O132" s="32">
        <v>1801.9851955826266</v>
      </c>
      <c r="P132" s="32">
        <v>1822.354796133184</v>
      </c>
      <c r="Q132" s="32">
        <v>1839.2262956321604</v>
      </c>
      <c r="R132" s="32">
        <v>1848.8577824418464</v>
      </c>
      <c r="S132" s="32">
        <v>1816.1742223205692</v>
      </c>
      <c r="T132" s="32">
        <v>1836.543822871125</v>
      </c>
      <c r="U132" s="32">
        <v>1790.2946990042744</v>
      </c>
      <c r="V132" s="32">
        <v>1819.4333364885417</v>
      </c>
      <c r="W132" s="32">
        <v>1839.8029370390952</v>
      </c>
      <c r="X132" s="32">
        <f>_xlfn.XLOOKUP(TEXT(A132,"0"),'Safety stock'!$A$2:$A$219,'Safety stock'!$B$2:$B$219,0,0)</f>
        <v>24</v>
      </c>
      <c r="Y132" s="32">
        <f>_xlfn.XLOOKUP(TEXT(A132,"0"),'Safety stock'!$A$2:$A$219,'Safety stock'!$F$2:$F$219,0,0)</f>
        <v>0</v>
      </c>
      <c r="Z132" s="32">
        <f>_xlfn.XLOOKUP(TEXT(A132,"0"),'Safety stock'!$A$2:$A$219,'Safety stock'!$E$2:$E$219,0,0)</f>
        <v>3.5</v>
      </c>
      <c r="AA132" s="32">
        <f>_xlfn.XLOOKUP(TEXT(A132,"0"),'Safety stock'!$A$2:$A$219,'Safety stock'!$G$2:$G$219,0,0)</f>
        <v>25.75</v>
      </c>
      <c r="AB132" s="32">
        <f t="shared" si="139"/>
        <v>1777.44</v>
      </c>
      <c r="AC132" s="32">
        <f t="shared" si="140"/>
        <v>0</v>
      </c>
      <c r="AD132" s="32">
        <f t="shared" si="141"/>
        <v>259.21000000000004</v>
      </c>
      <c r="AE132" s="32">
        <f t="shared" si="142"/>
        <v>1907.0450000000001</v>
      </c>
      <c r="AF132" s="32">
        <f t="shared" si="143"/>
        <v>-1777.44</v>
      </c>
      <c r="AG132" s="32">
        <f t="shared" si="144"/>
        <v>0</v>
      </c>
      <c r="AH132" s="32">
        <f t="shared" si="145"/>
        <v>0</v>
      </c>
      <c r="AI132" s="32">
        <f t="shared" si="146"/>
        <v>0</v>
      </c>
      <c r="AJ132" s="32">
        <f t="shared" si="147"/>
        <v>0</v>
      </c>
      <c r="AK132" s="32">
        <f t="shared" si="148"/>
        <v>0</v>
      </c>
      <c r="AL132" s="32">
        <f t="shared" si="149"/>
        <v>0</v>
      </c>
      <c r="AM132" s="32">
        <f t="shared" si="150"/>
        <v>0</v>
      </c>
      <c r="AN132" s="32">
        <f t="shared" si="151"/>
        <v>0</v>
      </c>
      <c r="AO132" s="32">
        <f t="shared" si="152"/>
        <v>0</v>
      </c>
      <c r="AP132" s="32">
        <f t="shared" si="153"/>
        <v>0</v>
      </c>
      <c r="AQ132" s="32">
        <f t="shared" si="154"/>
        <v>0</v>
      </c>
      <c r="AR132" s="32">
        <f t="shared" si="155"/>
        <v>0</v>
      </c>
      <c r="AS132" s="32">
        <f t="shared" si="156"/>
        <v>1777.44</v>
      </c>
      <c r="AT132" s="32">
        <f t="shared" si="157"/>
        <v>1777.44</v>
      </c>
      <c r="AU132" s="32">
        <f t="shared" si="158"/>
        <v>1777.44</v>
      </c>
      <c r="AV132" s="32">
        <f t="shared" si="159"/>
        <v>1777.44</v>
      </c>
      <c r="AW132" s="32">
        <f t="shared" si="160"/>
        <v>1777.44</v>
      </c>
      <c r="AX132" s="32">
        <f t="shared" si="161"/>
        <v>1777.44</v>
      </c>
      <c r="AY132" s="32">
        <f t="shared" si="162"/>
        <v>1777.44</v>
      </c>
      <c r="AZ132" s="32">
        <f t="shared" si="163"/>
        <v>1777.44</v>
      </c>
      <c r="BA132" s="32">
        <f t="shared" si="164"/>
        <v>1777.44</v>
      </c>
      <c r="BB132" s="32">
        <f t="shared" si="165"/>
        <v>1777.44</v>
      </c>
      <c r="BC132" s="32">
        <f t="shared" si="166"/>
        <v>1777.44</v>
      </c>
      <c r="BD132" s="32">
        <f t="shared" si="167"/>
        <v>1777.44</v>
      </c>
      <c r="BE132" s="32">
        <f t="shared" si="168"/>
        <v>1777.44</v>
      </c>
      <c r="BF132" s="32">
        <f t="shared" si="169"/>
        <v>0</v>
      </c>
      <c r="BG132" s="32">
        <f t="shared" si="170"/>
        <v>0</v>
      </c>
      <c r="BH132" s="32">
        <f t="shared" si="171"/>
        <v>0</v>
      </c>
      <c r="BI132" s="32">
        <f t="shared" si="172"/>
        <v>0</v>
      </c>
      <c r="BJ132" s="32">
        <f t="shared" si="173"/>
        <v>0</v>
      </c>
      <c r="BK132" s="32">
        <f t="shared" si="174"/>
        <v>0</v>
      </c>
      <c r="BL132" s="32">
        <f t="shared" si="175"/>
        <v>0</v>
      </c>
      <c r="BM132" s="32">
        <f t="shared" si="176"/>
        <v>0</v>
      </c>
      <c r="BN132" s="32">
        <f t="shared" si="177"/>
        <v>0</v>
      </c>
      <c r="BO132" s="32">
        <f t="shared" si="178"/>
        <v>0</v>
      </c>
      <c r="BP132" s="32">
        <f t="shared" si="179"/>
        <v>0</v>
      </c>
      <c r="BQ132" s="32">
        <f t="shared" si="180"/>
        <v>0</v>
      </c>
      <c r="BR132" s="32">
        <f t="shared" si="181"/>
        <v>0</v>
      </c>
      <c r="BS132" s="32">
        <f t="shared" si="182"/>
        <v>0</v>
      </c>
      <c r="BT132" s="32">
        <f t="shared" si="183"/>
        <v>2.7606431506549143</v>
      </c>
      <c r="BU132" s="32">
        <f t="shared" si="184"/>
        <v>21.603713581151851</v>
      </c>
      <c r="BV132" s="32">
        <f t="shared" si="185"/>
        <v>4.1755950320693955</v>
      </c>
      <c r="BW132" s="32">
        <f t="shared" si="186"/>
        <v>24.545195582626548</v>
      </c>
      <c r="BX132" s="32">
        <f t="shared" si="187"/>
        <v>44.914796133183927</v>
      </c>
      <c r="BY132" s="32">
        <f t="shared" si="188"/>
        <v>61.786295632160318</v>
      </c>
      <c r="BZ132" s="32">
        <f t="shared" si="189"/>
        <v>71.417782441846384</v>
      </c>
      <c r="CA132" s="32">
        <f t="shared" si="190"/>
        <v>38.734222320569188</v>
      </c>
      <c r="CB132" s="32">
        <f t="shared" si="191"/>
        <v>59.103822871124976</v>
      </c>
      <c r="CC132" s="32">
        <f t="shared" si="192"/>
        <v>12.85469900427438</v>
      </c>
      <c r="CD132" s="32">
        <f t="shared" si="193"/>
        <v>41.993336488541672</v>
      </c>
      <c r="CE132" s="32">
        <f t="shared" si="194"/>
        <v>62.362937039095186</v>
      </c>
      <c r="CF132" s="32">
        <f t="shared" si="195"/>
        <v>0</v>
      </c>
      <c r="CG132" s="32">
        <f t="shared" si="196"/>
        <v>0</v>
      </c>
      <c r="CH132" s="32">
        <f t="shared" si="197"/>
        <v>0</v>
      </c>
      <c r="CI132" s="32">
        <f t="shared" si="198"/>
        <v>0</v>
      </c>
      <c r="CJ132" s="32">
        <f t="shared" si="199"/>
        <v>0</v>
      </c>
      <c r="CK132" s="32">
        <f t="shared" si="200"/>
        <v>0</v>
      </c>
      <c r="CL132" s="32">
        <f t="shared" si="201"/>
        <v>0</v>
      </c>
      <c r="CM132" s="32">
        <f t="shared" si="202"/>
        <v>0</v>
      </c>
      <c r="CN132" s="32">
        <f t="shared" si="203"/>
        <v>0</v>
      </c>
      <c r="CO132" s="32">
        <f t="shared" si="204"/>
        <v>0</v>
      </c>
      <c r="CP132" s="32">
        <f t="shared" si="205"/>
        <v>0</v>
      </c>
      <c r="CQ132" s="32">
        <f t="shared" si="206"/>
        <v>0</v>
      </c>
      <c r="CR132" s="32">
        <f t="shared" si="207"/>
        <v>0</v>
      </c>
    </row>
    <row r="133" spans="1:96" x14ac:dyDescent="0.25">
      <c r="A133">
        <v>600003825</v>
      </c>
      <c r="B133" t="s">
        <v>272</v>
      </c>
      <c r="C133" t="s">
        <v>227</v>
      </c>
      <c r="D133" t="s">
        <v>46</v>
      </c>
      <c r="E133" t="s">
        <v>251</v>
      </c>
      <c r="F133" t="s">
        <v>252</v>
      </c>
      <c r="G133" t="s">
        <v>266</v>
      </c>
      <c r="H133" t="s">
        <v>697</v>
      </c>
      <c r="I133" s="32">
        <v>0</v>
      </c>
      <c r="J133" s="32"/>
      <c r="K133" s="32">
        <v>0</v>
      </c>
      <c r="L133" s="32">
        <v>0</v>
      </c>
      <c r="M133" s="32">
        <v>0</v>
      </c>
      <c r="N133" s="32">
        <v>0</v>
      </c>
      <c r="O133" s="32">
        <v>0</v>
      </c>
      <c r="P133" s="32">
        <v>0</v>
      </c>
      <c r="Q133" s="32">
        <v>0</v>
      </c>
      <c r="R133" s="32">
        <v>0</v>
      </c>
      <c r="S133" s="32">
        <v>0</v>
      </c>
      <c r="T133" s="32">
        <v>0</v>
      </c>
      <c r="U133" s="32">
        <v>0</v>
      </c>
      <c r="V133" s="32">
        <v>0</v>
      </c>
      <c r="W133" s="32">
        <v>0</v>
      </c>
      <c r="X133" s="32">
        <f>_xlfn.XLOOKUP(TEXT(A133,"0"),'Safety stock'!$A$2:$A$219,'Safety stock'!$B$2:$B$219,0,0)</f>
        <v>0</v>
      </c>
      <c r="Y133" s="32">
        <f>_xlfn.XLOOKUP(TEXT(A133,"0"),'Safety stock'!$A$2:$A$219,'Safety stock'!$F$2:$F$219,0,0)</f>
        <v>0</v>
      </c>
      <c r="Z133" s="32">
        <f>_xlfn.XLOOKUP(TEXT(A133,"0"),'Safety stock'!$A$2:$A$219,'Safety stock'!$E$2:$E$219,0,0)</f>
        <v>0</v>
      </c>
      <c r="AA133" s="32">
        <f>_xlfn.XLOOKUP(TEXT(A133,"0"),'Safety stock'!$A$2:$A$219,'Safety stock'!$G$2:$G$219,0,0)</f>
        <v>0</v>
      </c>
      <c r="AB133" s="32">
        <f t="shared" si="139"/>
        <v>0</v>
      </c>
      <c r="AC133" s="32">
        <f t="shared" si="140"/>
        <v>0</v>
      </c>
      <c r="AD133" s="32">
        <f t="shared" si="141"/>
        <v>0</v>
      </c>
      <c r="AE133" s="32">
        <f t="shared" si="142"/>
        <v>0</v>
      </c>
      <c r="AF133" s="32">
        <f t="shared" si="143"/>
        <v>0</v>
      </c>
      <c r="AG133" s="32">
        <f t="shared" si="144"/>
        <v>0</v>
      </c>
      <c r="AH133" s="32">
        <f t="shared" si="145"/>
        <v>0</v>
      </c>
      <c r="AI133" s="32">
        <f t="shared" si="146"/>
        <v>0</v>
      </c>
      <c r="AJ133" s="32">
        <f t="shared" si="147"/>
        <v>0</v>
      </c>
      <c r="AK133" s="32">
        <f t="shared" si="148"/>
        <v>0</v>
      </c>
      <c r="AL133" s="32">
        <f t="shared" si="149"/>
        <v>0</v>
      </c>
      <c r="AM133" s="32">
        <f t="shared" si="150"/>
        <v>0</v>
      </c>
      <c r="AN133" s="32">
        <f t="shared" si="151"/>
        <v>0</v>
      </c>
      <c r="AO133" s="32">
        <f t="shared" si="152"/>
        <v>0</v>
      </c>
      <c r="AP133" s="32">
        <f t="shared" si="153"/>
        <v>0</v>
      </c>
      <c r="AQ133" s="32">
        <f t="shared" si="154"/>
        <v>0</v>
      </c>
      <c r="AR133" s="32">
        <f t="shared" si="155"/>
        <v>0</v>
      </c>
      <c r="AS133" s="32">
        <f t="shared" si="156"/>
        <v>0</v>
      </c>
      <c r="AT133" s="32">
        <f t="shared" si="157"/>
        <v>0</v>
      </c>
      <c r="AU133" s="32">
        <f t="shared" si="158"/>
        <v>0</v>
      </c>
      <c r="AV133" s="32">
        <f t="shared" si="159"/>
        <v>0</v>
      </c>
      <c r="AW133" s="32">
        <f t="shared" si="160"/>
        <v>0</v>
      </c>
      <c r="AX133" s="32">
        <f t="shared" si="161"/>
        <v>0</v>
      </c>
      <c r="AY133" s="32">
        <f t="shared" si="162"/>
        <v>0</v>
      </c>
      <c r="AZ133" s="32">
        <f t="shared" si="163"/>
        <v>0</v>
      </c>
      <c r="BA133" s="32">
        <f t="shared" si="164"/>
        <v>0</v>
      </c>
      <c r="BB133" s="32">
        <f t="shared" si="165"/>
        <v>0</v>
      </c>
      <c r="BC133" s="32">
        <f t="shared" si="166"/>
        <v>0</v>
      </c>
      <c r="BD133" s="32">
        <f t="shared" si="167"/>
        <v>0</v>
      </c>
      <c r="BE133" s="32">
        <f t="shared" si="168"/>
        <v>0</v>
      </c>
      <c r="BF133" s="32">
        <f t="shared" si="169"/>
        <v>0</v>
      </c>
      <c r="BG133" s="32">
        <f t="shared" si="170"/>
        <v>0</v>
      </c>
      <c r="BH133" s="32">
        <f t="shared" si="171"/>
        <v>0</v>
      </c>
      <c r="BI133" s="32">
        <f t="shared" si="172"/>
        <v>0</v>
      </c>
      <c r="BJ133" s="32">
        <f t="shared" si="173"/>
        <v>0</v>
      </c>
      <c r="BK133" s="32">
        <f t="shared" si="174"/>
        <v>0</v>
      </c>
      <c r="BL133" s="32">
        <f t="shared" si="175"/>
        <v>0</v>
      </c>
      <c r="BM133" s="32">
        <f t="shared" si="176"/>
        <v>0</v>
      </c>
      <c r="BN133" s="32">
        <f t="shared" si="177"/>
        <v>0</v>
      </c>
      <c r="BO133" s="32">
        <f t="shared" si="178"/>
        <v>0</v>
      </c>
      <c r="BP133" s="32">
        <f t="shared" si="179"/>
        <v>0</v>
      </c>
      <c r="BQ133" s="32">
        <f t="shared" si="180"/>
        <v>0</v>
      </c>
      <c r="BR133" s="32">
        <f t="shared" si="181"/>
        <v>0</v>
      </c>
      <c r="BS133" s="32">
        <f t="shared" si="182"/>
        <v>0</v>
      </c>
      <c r="BT133" s="32">
        <f t="shared" si="183"/>
        <v>0</v>
      </c>
      <c r="BU133" s="32">
        <f t="shared" si="184"/>
        <v>0</v>
      </c>
      <c r="BV133" s="32">
        <f t="shared" si="185"/>
        <v>0</v>
      </c>
      <c r="BW133" s="32">
        <f t="shared" si="186"/>
        <v>0</v>
      </c>
      <c r="BX133" s="32">
        <f t="shared" si="187"/>
        <v>0</v>
      </c>
      <c r="BY133" s="32">
        <f t="shared" si="188"/>
        <v>0</v>
      </c>
      <c r="BZ133" s="32">
        <f t="shared" si="189"/>
        <v>0</v>
      </c>
      <c r="CA133" s="32">
        <f t="shared" si="190"/>
        <v>0</v>
      </c>
      <c r="CB133" s="32">
        <f t="shared" si="191"/>
        <v>0</v>
      </c>
      <c r="CC133" s="32">
        <f t="shared" si="192"/>
        <v>0</v>
      </c>
      <c r="CD133" s="32">
        <f t="shared" si="193"/>
        <v>0</v>
      </c>
      <c r="CE133" s="32">
        <f t="shared" si="194"/>
        <v>0</v>
      </c>
      <c r="CF133" s="32">
        <f t="shared" si="195"/>
        <v>0</v>
      </c>
      <c r="CG133" s="32">
        <f t="shared" si="196"/>
        <v>0</v>
      </c>
      <c r="CH133" s="32">
        <f t="shared" si="197"/>
        <v>0</v>
      </c>
      <c r="CI133" s="32">
        <f t="shared" si="198"/>
        <v>0</v>
      </c>
      <c r="CJ133" s="32">
        <f t="shared" si="199"/>
        <v>0</v>
      </c>
      <c r="CK133" s="32">
        <f t="shared" si="200"/>
        <v>0</v>
      </c>
      <c r="CL133" s="32">
        <f t="shared" si="201"/>
        <v>0</v>
      </c>
      <c r="CM133" s="32">
        <f t="shared" si="202"/>
        <v>0</v>
      </c>
      <c r="CN133" s="32">
        <f t="shared" si="203"/>
        <v>0</v>
      </c>
      <c r="CO133" s="32">
        <f t="shared" si="204"/>
        <v>0</v>
      </c>
      <c r="CP133" s="32">
        <f t="shared" si="205"/>
        <v>0</v>
      </c>
      <c r="CQ133" s="32">
        <f t="shared" si="206"/>
        <v>0</v>
      </c>
      <c r="CR133" s="32">
        <f t="shared" si="207"/>
        <v>0</v>
      </c>
    </row>
    <row r="134" spans="1:96" x14ac:dyDescent="0.25">
      <c r="A134">
        <v>600004441</v>
      </c>
      <c r="B134" t="s">
        <v>277</v>
      </c>
      <c r="C134" t="s">
        <v>227</v>
      </c>
      <c r="D134" t="s">
        <v>62</v>
      </c>
      <c r="E134" t="s">
        <v>216</v>
      </c>
      <c r="F134" t="s">
        <v>217</v>
      </c>
      <c r="G134" t="s">
        <v>275</v>
      </c>
      <c r="H134" t="s">
        <v>697</v>
      </c>
      <c r="I134" s="32">
        <v>144.93977272727273</v>
      </c>
      <c r="J134" s="32"/>
      <c r="K134" s="32">
        <v>7652.82</v>
      </c>
      <c r="L134" s="32">
        <v>14016.13254764872</v>
      </c>
      <c r="M134" s="32">
        <v>14042.622878753004</v>
      </c>
      <c r="N134" s="32">
        <v>13952.693139997196</v>
      </c>
      <c r="O134" s="32">
        <v>13940.392573516659</v>
      </c>
      <c r="P134" s="32">
        <v>14031.486434351549</v>
      </c>
      <c r="Q134" s="32">
        <v>13946.767522227337</v>
      </c>
      <c r="R134" s="32">
        <v>14078.208280262756</v>
      </c>
      <c r="S134" s="32">
        <v>14035.832908348697</v>
      </c>
      <c r="T134" s="32">
        <v>13993.644041379475</v>
      </c>
      <c r="U134" s="32">
        <v>13950.960627480252</v>
      </c>
      <c r="V134" s="32">
        <v>14082.209608512658</v>
      </c>
      <c r="W134" s="32">
        <v>14040.020741543434</v>
      </c>
      <c r="X134" s="32">
        <f>_xlfn.XLOOKUP(TEXT(A134,"0"),'Safety stock'!$A$2:$A$219,'Safety stock'!$B$2:$B$219,0,0)</f>
        <v>96</v>
      </c>
      <c r="Y134" s="32">
        <f>_xlfn.XLOOKUP(TEXT(A134,"0"),'Safety stock'!$A$2:$A$219,'Safety stock'!$F$2:$F$219,0,0)</f>
        <v>0</v>
      </c>
      <c r="Z134" s="32">
        <f>_xlfn.XLOOKUP(TEXT(A134,"0"),'Safety stock'!$A$2:$A$219,'Safety stock'!$E$2:$E$219,0,0)</f>
        <v>13.125</v>
      </c>
      <c r="AA134" s="32">
        <f>_xlfn.XLOOKUP(TEXT(A134,"0"),'Safety stock'!$A$2:$A$219,'Safety stock'!$G$2:$G$219,0,0)</f>
        <v>102.5625</v>
      </c>
      <c r="AB134" s="32">
        <f t="shared" si="139"/>
        <v>13914.218181818182</v>
      </c>
      <c r="AC134" s="32">
        <f t="shared" si="140"/>
        <v>0</v>
      </c>
      <c r="AD134" s="32">
        <f t="shared" si="141"/>
        <v>1902.3345170454545</v>
      </c>
      <c r="AE134" s="32">
        <f t="shared" si="142"/>
        <v>14865.38544034091</v>
      </c>
      <c r="AF134" s="32">
        <f t="shared" si="143"/>
        <v>-6261.3981818181819</v>
      </c>
      <c r="AG134" s="32">
        <f t="shared" si="144"/>
        <v>0</v>
      </c>
      <c r="AH134" s="32">
        <f t="shared" si="145"/>
        <v>0</v>
      </c>
      <c r="AI134" s="32">
        <f t="shared" si="146"/>
        <v>0</v>
      </c>
      <c r="AJ134" s="32">
        <f t="shared" si="147"/>
        <v>0</v>
      </c>
      <c r="AK134" s="32">
        <f t="shared" si="148"/>
        <v>0</v>
      </c>
      <c r="AL134" s="32">
        <f t="shared" si="149"/>
        <v>0</v>
      </c>
      <c r="AM134" s="32">
        <f t="shared" si="150"/>
        <v>0</v>
      </c>
      <c r="AN134" s="32">
        <f t="shared" si="151"/>
        <v>0</v>
      </c>
      <c r="AO134" s="32">
        <f t="shared" si="152"/>
        <v>0</v>
      </c>
      <c r="AP134" s="32">
        <f t="shared" si="153"/>
        <v>0</v>
      </c>
      <c r="AQ134" s="32">
        <f t="shared" si="154"/>
        <v>0</v>
      </c>
      <c r="AR134" s="32">
        <f t="shared" si="155"/>
        <v>0</v>
      </c>
      <c r="AS134" s="32">
        <f t="shared" si="156"/>
        <v>13914.218181818182</v>
      </c>
      <c r="AT134" s="32">
        <f t="shared" si="157"/>
        <v>13914.218181818182</v>
      </c>
      <c r="AU134" s="32">
        <f t="shared" si="158"/>
        <v>13914.218181818182</v>
      </c>
      <c r="AV134" s="32">
        <f t="shared" si="159"/>
        <v>13914.218181818182</v>
      </c>
      <c r="AW134" s="32">
        <f t="shared" si="160"/>
        <v>13914.218181818182</v>
      </c>
      <c r="AX134" s="32">
        <f t="shared" si="161"/>
        <v>13914.218181818182</v>
      </c>
      <c r="AY134" s="32">
        <f t="shared" si="162"/>
        <v>13914.218181818182</v>
      </c>
      <c r="AZ134" s="32">
        <f t="shared" si="163"/>
        <v>13914.218181818182</v>
      </c>
      <c r="BA134" s="32">
        <f t="shared" si="164"/>
        <v>13914.218181818182</v>
      </c>
      <c r="BB134" s="32">
        <f t="shared" si="165"/>
        <v>13914.218181818182</v>
      </c>
      <c r="BC134" s="32">
        <f t="shared" si="166"/>
        <v>13914.218181818182</v>
      </c>
      <c r="BD134" s="32">
        <f t="shared" si="167"/>
        <v>13914.218181818182</v>
      </c>
      <c r="BE134" s="32">
        <f t="shared" si="168"/>
        <v>13914.218181818182</v>
      </c>
      <c r="BF134" s="32">
        <f t="shared" si="169"/>
        <v>0</v>
      </c>
      <c r="BG134" s="32">
        <f t="shared" si="170"/>
        <v>0</v>
      </c>
      <c r="BH134" s="32">
        <f t="shared" si="171"/>
        <v>0</v>
      </c>
      <c r="BI134" s="32">
        <f t="shared" si="172"/>
        <v>0</v>
      </c>
      <c r="BJ134" s="32">
        <f t="shared" si="173"/>
        <v>0</v>
      </c>
      <c r="BK134" s="32">
        <f t="shared" si="174"/>
        <v>0</v>
      </c>
      <c r="BL134" s="32">
        <f t="shared" si="175"/>
        <v>0</v>
      </c>
      <c r="BM134" s="32">
        <f t="shared" si="176"/>
        <v>0</v>
      </c>
      <c r="BN134" s="32">
        <f t="shared" si="177"/>
        <v>0</v>
      </c>
      <c r="BO134" s="32">
        <f t="shared" si="178"/>
        <v>0</v>
      </c>
      <c r="BP134" s="32">
        <f t="shared" si="179"/>
        <v>0</v>
      </c>
      <c r="BQ134" s="32">
        <f t="shared" si="180"/>
        <v>0</v>
      </c>
      <c r="BR134" s="32">
        <f t="shared" si="181"/>
        <v>0</v>
      </c>
      <c r="BS134" s="32">
        <f t="shared" si="182"/>
        <v>0</v>
      </c>
      <c r="BT134" s="32">
        <f t="shared" si="183"/>
        <v>101.91436583053837</v>
      </c>
      <c r="BU134" s="32">
        <f t="shared" si="184"/>
        <v>128.40469693482191</v>
      </c>
      <c r="BV134" s="32">
        <f t="shared" si="185"/>
        <v>38.47495817901472</v>
      </c>
      <c r="BW134" s="32">
        <f t="shared" si="186"/>
        <v>26.174391698477848</v>
      </c>
      <c r="BX134" s="32">
        <f t="shared" si="187"/>
        <v>117.26825253336756</v>
      </c>
      <c r="BY134" s="32">
        <f t="shared" si="188"/>
        <v>32.549340409155775</v>
      </c>
      <c r="BZ134" s="32">
        <f t="shared" si="189"/>
        <v>163.99009844457396</v>
      </c>
      <c r="CA134" s="32">
        <f t="shared" si="190"/>
        <v>121.61472653051533</v>
      </c>
      <c r="CB134" s="32">
        <f t="shared" si="191"/>
        <v>79.425859561293692</v>
      </c>
      <c r="CC134" s="32">
        <f t="shared" si="192"/>
        <v>36.742445662070168</v>
      </c>
      <c r="CD134" s="32">
        <f t="shared" si="193"/>
        <v>167.9914266944761</v>
      </c>
      <c r="CE134" s="32">
        <f t="shared" si="194"/>
        <v>125.80255972525265</v>
      </c>
      <c r="CF134" s="32">
        <f t="shared" si="195"/>
        <v>0</v>
      </c>
      <c r="CG134" s="32">
        <f t="shared" si="196"/>
        <v>0</v>
      </c>
      <c r="CH134" s="32">
        <f t="shared" si="197"/>
        <v>0</v>
      </c>
      <c r="CI134" s="32">
        <f t="shared" si="198"/>
        <v>0</v>
      </c>
      <c r="CJ134" s="32">
        <f t="shared" si="199"/>
        <v>0</v>
      </c>
      <c r="CK134" s="32">
        <f t="shared" si="200"/>
        <v>0</v>
      </c>
      <c r="CL134" s="32">
        <f t="shared" si="201"/>
        <v>0</v>
      </c>
      <c r="CM134" s="32">
        <f t="shared" si="202"/>
        <v>0</v>
      </c>
      <c r="CN134" s="32">
        <f t="shared" si="203"/>
        <v>0</v>
      </c>
      <c r="CO134" s="32">
        <f t="shared" si="204"/>
        <v>0</v>
      </c>
      <c r="CP134" s="32">
        <f t="shared" si="205"/>
        <v>0</v>
      </c>
      <c r="CQ134" s="32">
        <f t="shared" si="206"/>
        <v>0</v>
      </c>
      <c r="CR134" s="32">
        <f t="shared" si="207"/>
        <v>0</v>
      </c>
    </row>
    <row r="135" spans="1:96" x14ac:dyDescent="0.25">
      <c r="A135">
        <v>600004444</v>
      </c>
      <c r="B135" t="s">
        <v>281</v>
      </c>
      <c r="C135" t="s">
        <v>227</v>
      </c>
      <c r="D135" t="s">
        <v>62</v>
      </c>
      <c r="E135" t="s">
        <v>216</v>
      </c>
      <c r="F135" t="s">
        <v>217</v>
      </c>
      <c r="G135" t="s">
        <v>275</v>
      </c>
      <c r="H135" t="s">
        <v>697</v>
      </c>
      <c r="I135" s="32">
        <v>0</v>
      </c>
      <c r="J135" s="32"/>
      <c r="K135" s="32">
        <v>0</v>
      </c>
      <c r="L135" s="32">
        <v>0</v>
      </c>
      <c r="M135" s="32">
        <v>0</v>
      </c>
      <c r="N135" s="32">
        <v>0</v>
      </c>
      <c r="O135" s="32">
        <v>0</v>
      </c>
      <c r="P135" s="32">
        <v>0</v>
      </c>
      <c r="Q135" s="32">
        <v>0</v>
      </c>
      <c r="R135" s="32">
        <v>0</v>
      </c>
      <c r="S135" s="32">
        <v>0</v>
      </c>
      <c r="T135" s="32">
        <v>0</v>
      </c>
      <c r="U135" s="32">
        <v>0</v>
      </c>
      <c r="V135" s="32">
        <v>0</v>
      </c>
      <c r="W135" s="32">
        <v>0</v>
      </c>
      <c r="X135" s="32">
        <f>_xlfn.XLOOKUP(TEXT(A135,"0"),'Safety stock'!$A$2:$A$219,'Safety stock'!$B$2:$B$219,0,0)</f>
        <v>0</v>
      </c>
      <c r="Y135" s="32">
        <f>_xlfn.XLOOKUP(TEXT(A135,"0"),'Safety stock'!$A$2:$A$219,'Safety stock'!$F$2:$F$219,0,0)</f>
        <v>0</v>
      </c>
      <c r="Z135" s="32">
        <f>_xlfn.XLOOKUP(TEXT(A135,"0"),'Safety stock'!$A$2:$A$219,'Safety stock'!$E$2:$E$219,0,0)</f>
        <v>0</v>
      </c>
      <c r="AA135" s="32">
        <f>_xlfn.XLOOKUP(TEXT(A135,"0"),'Safety stock'!$A$2:$A$219,'Safety stock'!$G$2:$G$219,0,0)</f>
        <v>0</v>
      </c>
      <c r="AB135" s="32">
        <f t="shared" si="139"/>
        <v>0</v>
      </c>
      <c r="AC135" s="32">
        <f t="shared" si="140"/>
        <v>0</v>
      </c>
      <c r="AD135" s="32">
        <f t="shared" si="141"/>
        <v>0</v>
      </c>
      <c r="AE135" s="32">
        <f t="shared" si="142"/>
        <v>0</v>
      </c>
      <c r="AF135" s="32">
        <f t="shared" si="143"/>
        <v>0</v>
      </c>
      <c r="AG135" s="32">
        <f t="shared" si="144"/>
        <v>0</v>
      </c>
      <c r="AH135" s="32">
        <f t="shared" si="145"/>
        <v>0</v>
      </c>
      <c r="AI135" s="32">
        <f t="shared" si="146"/>
        <v>0</v>
      </c>
      <c r="AJ135" s="32">
        <f t="shared" si="147"/>
        <v>0</v>
      </c>
      <c r="AK135" s="32">
        <f t="shared" si="148"/>
        <v>0</v>
      </c>
      <c r="AL135" s="32">
        <f t="shared" si="149"/>
        <v>0</v>
      </c>
      <c r="AM135" s="32">
        <f t="shared" si="150"/>
        <v>0</v>
      </c>
      <c r="AN135" s="32">
        <f t="shared" si="151"/>
        <v>0</v>
      </c>
      <c r="AO135" s="32">
        <f t="shared" si="152"/>
        <v>0</v>
      </c>
      <c r="AP135" s="32">
        <f t="shared" si="153"/>
        <v>0</v>
      </c>
      <c r="AQ135" s="32">
        <f t="shared" si="154"/>
        <v>0</v>
      </c>
      <c r="AR135" s="32">
        <f t="shared" si="155"/>
        <v>0</v>
      </c>
      <c r="AS135" s="32">
        <f t="shared" si="156"/>
        <v>0</v>
      </c>
      <c r="AT135" s="32">
        <f t="shared" si="157"/>
        <v>0</v>
      </c>
      <c r="AU135" s="32">
        <f t="shared" si="158"/>
        <v>0</v>
      </c>
      <c r="AV135" s="32">
        <f t="shared" si="159"/>
        <v>0</v>
      </c>
      <c r="AW135" s="32">
        <f t="shared" si="160"/>
        <v>0</v>
      </c>
      <c r="AX135" s="32">
        <f t="shared" si="161"/>
        <v>0</v>
      </c>
      <c r="AY135" s="32">
        <f t="shared" si="162"/>
        <v>0</v>
      </c>
      <c r="AZ135" s="32">
        <f t="shared" si="163"/>
        <v>0</v>
      </c>
      <c r="BA135" s="32">
        <f t="shared" si="164"/>
        <v>0</v>
      </c>
      <c r="BB135" s="32">
        <f t="shared" si="165"/>
        <v>0</v>
      </c>
      <c r="BC135" s="32">
        <f t="shared" si="166"/>
        <v>0</v>
      </c>
      <c r="BD135" s="32">
        <f t="shared" si="167"/>
        <v>0</v>
      </c>
      <c r="BE135" s="32">
        <f t="shared" si="168"/>
        <v>0</v>
      </c>
      <c r="BF135" s="32">
        <f t="shared" si="169"/>
        <v>0</v>
      </c>
      <c r="BG135" s="32">
        <f t="shared" si="170"/>
        <v>0</v>
      </c>
      <c r="BH135" s="32">
        <f t="shared" si="171"/>
        <v>0</v>
      </c>
      <c r="BI135" s="32">
        <f t="shared" si="172"/>
        <v>0</v>
      </c>
      <c r="BJ135" s="32">
        <f t="shared" si="173"/>
        <v>0</v>
      </c>
      <c r="BK135" s="32">
        <f t="shared" si="174"/>
        <v>0</v>
      </c>
      <c r="BL135" s="32">
        <f t="shared" si="175"/>
        <v>0</v>
      </c>
      <c r="BM135" s="32">
        <f t="shared" si="176"/>
        <v>0</v>
      </c>
      <c r="BN135" s="32">
        <f t="shared" si="177"/>
        <v>0</v>
      </c>
      <c r="BO135" s="32">
        <f t="shared" si="178"/>
        <v>0</v>
      </c>
      <c r="BP135" s="32">
        <f t="shared" si="179"/>
        <v>0</v>
      </c>
      <c r="BQ135" s="32">
        <f t="shared" si="180"/>
        <v>0</v>
      </c>
      <c r="BR135" s="32">
        <f t="shared" si="181"/>
        <v>0</v>
      </c>
      <c r="BS135" s="32">
        <f t="shared" si="182"/>
        <v>0</v>
      </c>
      <c r="BT135" s="32">
        <f t="shared" si="183"/>
        <v>0</v>
      </c>
      <c r="BU135" s="32">
        <f t="shared" si="184"/>
        <v>0</v>
      </c>
      <c r="BV135" s="32">
        <f t="shared" si="185"/>
        <v>0</v>
      </c>
      <c r="BW135" s="32">
        <f t="shared" si="186"/>
        <v>0</v>
      </c>
      <c r="BX135" s="32">
        <f t="shared" si="187"/>
        <v>0</v>
      </c>
      <c r="BY135" s="32">
        <f t="shared" si="188"/>
        <v>0</v>
      </c>
      <c r="BZ135" s="32">
        <f t="shared" si="189"/>
        <v>0</v>
      </c>
      <c r="CA135" s="32">
        <f t="shared" si="190"/>
        <v>0</v>
      </c>
      <c r="CB135" s="32">
        <f t="shared" si="191"/>
        <v>0</v>
      </c>
      <c r="CC135" s="32">
        <f t="shared" si="192"/>
        <v>0</v>
      </c>
      <c r="CD135" s="32">
        <f t="shared" si="193"/>
        <v>0</v>
      </c>
      <c r="CE135" s="32">
        <f t="shared" si="194"/>
        <v>0</v>
      </c>
      <c r="CF135" s="32">
        <f t="shared" si="195"/>
        <v>0</v>
      </c>
      <c r="CG135" s="32">
        <f t="shared" si="196"/>
        <v>0</v>
      </c>
      <c r="CH135" s="32">
        <f t="shared" si="197"/>
        <v>0</v>
      </c>
      <c r="CI135" s="32">
        <f t="shared" si="198"/>
        <v>0</v>
      </c>
      <c r="CJ135" s="32">
        <f t="shared" si="199"/>
        <v>0</v>
      </c>
      <c r="CK135" s="32">
        <f t="shared" si="200"/>
        <v>0</v>
      </c>
      <c r="CL135" s="32">
        <f t="shared" si="201"/>
        <v>0</v>
      </c>
      <c r="CM135" s="32">
        <f t="shared" si="202"/>
        <v>0</v>
      </c>
      <c r="CN135" s="32">
        <f t="shared" si="203"/>
        <v>0</v>
      </c>
      <c r="CO135" s="32">
        <f t="shared" si="204"/>
        <v>0</v>
      </c>
      <c r="CP135" s="32">
        <f t="shared" si="205"/>
        <v>0</v>
      </c>
      <c r="CQ135" s="32">
        <f t="shared" si="206"/>
        <v>0</v>
      </c>
      <c r="CR135" s="32">
        <f t="shared" si="207"/>
        <v>0</v>
      </c>
    </row>
    <row r="136" spans="1:96" x14ac:dyDescent="0.25">
      <c r="A136">
        <v>600004476</v>
      </c>
      <c r="B136" t="s">
        <v>283</v>
      </c>
      <c r="C136" t="s">
        <v>227</v>
      </c>
      <c r="D136" t="s">
        <v>46</v>
      </c>
      <c r="E136" t="s">
        <v>251</v>
      </c>
      <c r="G136" t="s">
        <v>284</v>
      </c>
      <c r="H136" t="s">
        <v>697</v>
      </c>
      <c r="I136" s="32">
        <v>0</v>
      </c>
      <c r="J136" s="32"/>
      <c r="K136" s="32">
        <v>0</v>
      </c>
      <c r="L136" s="32">
        <v>0</v>
      </c>
      <c r="M136" s="32">
        <v>0</v>
      </c>
      <c r="N136" s="32">
        <v>0</v>
      </c>
      <c r="O136" s="32">
        <v>0</v>
      </c>
      <c r="P136" s="32">
        <v>0</v>
      </c>
      <c r="Q136" s="32">
        <v>0</v>
      </c>
      <c r="R136" s="32">
        <v>0</v>
      </c>
      <c r="S136" s="32">
        <v>0</v>
      </c>
      <c r="T136" s="32">
        <v>0</v>
      </c>
      <c r="U136" s="32">
        <v>0</v>
      </c>
      <c r="V136" s="32">
        <v>0</v>
      </c>
      <c r="W136" s="32">
        <v>0</v>
      </c>
      <c r="X136" s="32">
        <f>_xlfn.XLOOKUP(TEXT(A136,"0"),'Safety stock'!$A$2:$A$219,'Safety stock'!$B$2:$B$219,0,0)</f>
        <v>0</v>
      </c>
      <c r="Y136" s="32">
        <f>_xlfn.XLOOKUP(TEXT(A136,"0"),'Safety stock'!$A$2:$A$219,'Safety stock'!$F$2:$F$219,0,0)</f>
        <v>0</v>
      </c>
      <c r="Z136" s="32">
        <f>_xlfn.XLOOKUP(TEXT(A136,"0"),'Safety stock'!$A$2:$A$219,'Safety stock'!$E$2:$E$219,0,0)</f>
        <v>0</v>
      </c>
      <c r="AA136" s="32">
        <f>_xlfn.XLOOKUP(TEXT(A136,"0"),'Safety stock'!$A$2:$A$219,'Safety stock'!$G$2:$G$219,0,0)</f>
        <v>0</v>
      </c>
      <c r="AB136" s="32">
        <f t="shared" si="139"/>
        <v>0</v>
      </c>
      <c r="AC136" s="32">
        <f t="shared" si="140"/>
        <v>0</v>
      </c>
      <c r="AD136" s="32">
        <f t="shared" si="141"/>
        <v>0</v>
      </c>
      <c r="AE136" s="32">
        <f t="shared" si="142"/>
        <v>0</v>
      </c>
      <c r="AF136" s="32">
        <f t="shared" si="143"/>
        <v>0</v>
      </c>
      <c r="AG136" s="32">
        <f t="shared" si="144"/>
        <v>0</v>
      </c>
      <c r="AH136" s="32">
        <f t="shared" si="145"/>
        <v>0</v>
      </c>
      <c r="AI136" s="32">
        <f t="shared" si="146"/>
        <v>0</v>
      </c>
      <c r="AJ136" s="32">
        <f t="shared" si="147"/>
        <v>0</v>
      </c>
      <c r="AK136" s="32">
        <f t="shared" si="148"/>
        <v>0</v>
      </c>
      <c r="AL136" s="32">
        <f t="shared" si="149"/>
        <v>0</v>
      </c>
      <c r="AM136" s="32">
        <f t="shared" si="150"/>
        <v>0</v>
      </c>
      <c r="AN136" s="32">
        <f t="shared" si="151"/>
        <v>0</v>
      </c>
      <c r="AO136" s="32">
        <f t="shared" si="152"/>
        <v>0</v>
      </c>
      <c r="AP136" s="32">
        <f t="shared" si="153"/>
        <v>0</v>
      </c>
      <c r="AQ136" s="32">
        <f t="shared" si="154"/>
        <v>0</v>
      </c>
      <c r="AR136" s="32">
        <f t="shared" si="155"/>
        <v>0</v>
      </c>
      <c r="AS136" s="32">
        <f t="shared" si="156"/>
        <v>0</v>
      </c>
      <c r="AT136" s="32">
        <f t="shared" si="157"/>
        <v>0</v>
      </c>
      <c r="AU136" s="32">
        <f t="shared" si="158"/>
        <v>0</v>
      </c>
      <c r="AV136" s="32">
        <f t="shared" si="159"/>
        <v>0</v>
      </c>
      <c r="AW136" s="32">
        <f t="shared" si="160"/>
        <v>0</v>
      </c>
      <c r="AX136" s="32">
        <f t="shared" si="161"/>
        <v>0</v>
      </c>
      <c r="AY136" s="32">
        <f t="shared" si="162"/>
        <v>0</v>
      </c>
      <c r="AZ136" s="32">
        <f t="shared" si="163"/>
        <v>0</v>
      </c>
      <c r="BA136" s="32">
        <f t="shared" si="164"/>
        <v>0</v>
      </c>
      <c r="BB136" s="32">
        <f t="shared" si="165"/>
        <v>0</v>
      </c>
      <c r="BC136" s="32">
        <f t="shared" si="166"/>
        <v>0</v>
      </c>
      <c r="BD136" s="32">
        <f t="shared" si="167"/>
        <v>0</v>
      </c>
      <c r="BE136" s="32">
        <f t="shared" si="168"/>
        <v>0</v>
      </c>
      <c r="BF136" s="32">
        <f t="shared" si="169"/>
        <v>0</v>
      </c>
      <c r="BG136" s="32">
        <f t="shared" si="170"/>
        <v>0</v>
      </c>
      <c r="BH136" s="32">
        <f t="shared" si="171"/>
        <v>0</v>
      </c>
      <c r="BI136" s="32">
        <f t="shared" si="172"/>
        <v>0</v>
      </c>
      <c r="BJ136" s="32">
        <f t="shared" si="173"/>
        <v>0</v>
      </c>
      <c r="BK136" s="32">
        <f t="shared" si="174"/>
        <v>0</v>
      </c>
      <c r="BL136" s="32">
        <f t="shared" si="175"/>
        <v>0</v>
      </c>
      <c r="BM136" s="32">
        <f t="shared" si="176"/>
        <v>0</v>
      </c>
      <c r="BN136" s="32">
        <f t="shared" si="177"/>
        <v>0</v>
      </c>
      <c r="BO136" s="32">
        <f t="shared" si="178"/>
        <v>0</v>
      </c>
      <c r="BP136" s="32">
        <f t="shared" si="179"/>
        <v>0</v>
      </c>
      <c r="BQ136" s="32">
        <f t="shared" si="180"/>
        <v>0</v>
      </c>
      <c r="BR136" s="32">
        <f t="shared" si="181"/>
        <v>0</v>
      </c>
      <c r="BS136" s="32">
        <f t="shared" si="182"/>
        <v>0</v>
      </c>
      <c r="BT136" s="32">
        <f t="shared" si="183"/>
        <v>0</v>
      </c>
      <c r="BU136" s="32">
        <f t="shared" si="184"/>
        <v>0</v>
      </c>
      <c r="BV136" s="32">
        <f t="shared" si="185"/>
        <v>0</v>
      </c>
      <c r="BW136" s="32">
        <f t="shared" si="186"/>
        <v>0</v>
      </c>
      <c r="BX136" s="32">
        <f t="shared" si="187"/>
        <v>0</v>
      </c>
      <c r="BY136" s="32">
        <f t="shared" si="188"/>
        <v>0</v>
      </c>
      <c r="BZ136" s="32">
        <f t="shared" si="189"/>
        <v>0</v>
      </c>
      <c r="CA136" s="32">
        <f t="shared" si="190"/>
        <v>0</v>
      </c>
      <c r="CB136" s="32">
        <f t="shared" si="191"/>
        <v>0</v>
      </c>
      <c r="CC136" s="32">
        <f t="shared" si="192"/>
        <v>0</v>
      </c>
      <c r="CD136" s="32">
        <f t="shared" si="193"/>
        <v>0</v>
      </c>
      <c r="CE136" s="32">
        <f t="shared" si="194"/>
        <v>0</v>
      </c>
      <c r="CF136" s="32">
        <f t="shared" si="195"/>
        <v>0</v>
      </c>
      <c r="CG136" s="32">
        <f t="shared" si="196"/>
        <v>0</v>
      </c>
      <c r="CH136" s="32">
        <f t="shared" si="197"/>
        <v>0</v>
      </c>
      <c r="CI136" s="32">
        <f t="shared" si="198"/>
        <v>0</v>
      </c>
      <c r="CJ136" s="32">
        <f t="shared" si="199"/>
        <v>0</v>
      </c>
      <c r="CK136" s="32">
        <f t="shared" si="200"/>
        <v>0</v>
      </c>
      <c r="CL136" s="32">
        <f t="shared" si="201"/>
        <v>0</v>
      </c>
      <c r="CM136" s="32">
        <f t="shared" si="202"/>
        <v>0</v>
      </c>
      <c r="CN136" s="32">
        <f t="shared" si="203"/>
        <v>0</v>
      </c>
      <c r="CO136" s="32">
        <f t="shared" si="204"/>
        <v>0</v>
      </c>
      <c r="CP136" s="32">
        <f t="shared" si="205"/>
        <v>0</v>
      </c>
      <c r="CQ136" s="32">
        <f t="shared" si="206"/>
        <v>0</v>
      </c>
      <c r="CR136" s="32">
        <f t="shared" si="207"/>
        <v>0</v>
      </c>
    </row>
    <row r="137" spans="1:96" x14ac:dyDescent="0.25">
      <c r="A137">
        <v>600004538</v>
      </c>
      <c r="B137" t="s">
        <v>286</v>
      </c>
      <c r="C137" t="s">
        <v>211</v>
      </c>
      <c r="D137" t="s">
        <v>62</v>
      </c>
      <c r="E137" t="s">
        <v>216</v>
      </c>
      <c r="F137" t="s">
        <v>287</v>
      </c>
      <c r="G137" t="s">
        <v>288</v>
      </c>
      <c r="H137" t="s">
        <v>697</v>
      </c>
      <c r="I137" s="32">
        <v>89.060006943239031</v>
      </c>
      <c r="J137" s="32"/>
      <c r="K137" s="32">
        <v>153922.41</v>
      </c>
      <c r="L137" s="32">
        <v>133648.86261927887</v>
      </c>
      <c r="M137" s="32">
        <v>133708.50506630732</v>
      </c>
      <c r="N137" s="32">
        <v>133676.73938279485</v>
      </c>
      <c r="O137" s="32">
        <v>133657.62876823221</v>
      </c>
      <c r="P137" s="32">
        <v>133668.85269613526</v>
      </c>
      <c r="Q137" s="32">
        <v>133699.97999611468</v>
      </c>
      <c r="R137" s="32">
        <v>133661.88610828726</v>
      </c>
      <c r="S137" s="32">
        <v>133643.94179428293</v>
      </c>
      <c r="T137" s="32">
        <v>133712.5722935129</v>
      </c>
      <c r="U137" s="32">
        <v>133672.34962441187</v>
      </c>
      <c r="V137" s="32">
        <v>133695.853274475</v>
      </c>
      <c r="W137" s="32">
        <v>133710.8480340323</v>
      </c>
      <c r="X137" s="32">
        <f>_xlfn.XLOOKUP(TEXT(A137,"0"),'Safety stock'!$A$2:$A$219,'Safety stock'!$B$2:$B$219,0,0)</f>
        <v>1500.4171772466755</v>
      </c>
      <c r="Y137" s="32">
        <f>_xlfn.XLOOKUP(TEXT(A137,"0"),'Safety stock'!$A$2:$A$219,'Safety stock'!$F$2:$F$219,0,0)</f>
        <v>0</v>
      </c>
      <c r="Z137" s="32">
        <f>_xlfn.XLOOKUP(TEXT(A137,"0"),'Safety stock'!$A$2:$A$219,'Safety stock'!$E$2:$E$219,0,0)</f>
        <v>3169.25</v>
      </c>
      <c r="AA137" s="32">
        <f>_xlfn.XLOOKUP(TEXT(A137,"0"),'Safety stock'!$A$2:$A$219,'Safety stock'!$G$2:$G$219,0,0)</f>
        <v>3085.0421772466752</v>
      </c>
      <c r="AB137" s="32">
        <f t="shared" si="139"/>
        <v>133627.16422334404</v>
      </c>
      <c r="AC137" s="32">
        <f t="shared" si="140"/>
        <v>0</v>
      </c>
      <c r="AD137" s="32">
        <f t="shared" si="141"/>
        <v>282253.42700486031</v>
      </c>
      <c r="AE137" s="32">
        <f t="shared" si="142"/>
        <v>274753.87772577413</v>
      </c>
      <c r="AF137" s="32">
        <f t="shared" si="143"/>
        <v>0</v>
      </c>
      <c r="AG137" s="32">
        <f t="shared" si="144"/>
        <v>0</v>
      </c>
      <c r="AH137" s="32">
        <f t="shared" si="145"/>
        <v>0</v>
      </c>
      <c r="AI137" s="32">
        <f t="shared" si="146"/>
        <v>0</v>
      </c>
      <c r="AJ137" s="32">
        <f t="shared" si="147"/>
        <v>0</v>
      </c>
      <c r="AK137" s="32">
        <f t="shared" si="148"/>
        <v>0</v>
      </c>
      <c r="AL137" s="32">
        <f t="shared" si="149"/>
        <v>0</v>
      </c>
      <c r="AM137" s="32">
        <f t="shared" si="150"/>
        <v>0</v>
      </c>
      <c r="AN137" s="32">
        <f t="shared" si="151"/>
        <v>0</v>
      </c>
      <c r="AO137" s="32">
        <f t="shared" si="152"/>
        <v>0</v>
      </c>
      <c r="AP137" s="32">
        <f t="shared" si="153"/>
        <v>0</v>
      </c>
      <c r="AQ137" s="32">
        <f t="shared" si="154"/>
        <v>0</v>
      </c>
      <c r="AR137" s="32">
        <f t="shared" si="155"/>
        <v>0</v>
      </c>
      <c r="AS137" s="32">
        <f t="shared" si="156"/>
        <v>133627.16422334404</v>
      </c>
      <c r="AT137" s="32">
        <f t="shared" si="157"/>
        <v>133627.16422334404</v>
      </c>
      <c r="AU137" s="32">
        <f t="shared" si="158"/>
        <v>133627.16422334404</v>
      </c>
      <c r="AV137" s="32">
        <f t="shared" si="159"/>
        <v>133627.16422334404</v>
      </c>
      <c r="AW137" s="32">
        <f t="shared" si="160"/>
        <v>133627.16422334404</v>
      </c>
      <c r="AX137" s="32">
        <f t="shared" si="161"/>
        <v>133627.16422334404</v>
      </c>
      <c r="AY137" s="32">
        <f t="shared" si="162"/>
        <v>133627.16422334404</v>
      </c>
      <c r="AZ137" s="32">
        <f t="shared" si="163"/>
        <v>133627.16422334404</v>
      </c>
      <c r="BA137" s="32">
        <f t="shared" si="164"/>
        <v>133627.16422334404</v>
      </c>
      <c r="BB137" s="32">
        <f t="shared" si="165"/>
        <v>133627.16422334404</v>
      </c>
      <c r="BC137" s="32">
        <f t="shared" si="166"/>
        <v>133627.16422334404</v>
      </c>
      <c r="BD137" s="32">
        <f t="shared" si="167"/>
        <v>133627.16422334404</v>
      </c>
      <c r="BE137" s="32">
        <f t="shared" si="168"/>
        <v>133627.16422334404</v>
      </c>
      <c r="BF137" s="32">
        <f t="shared" si="169"/>
        <v>0</v>
      </c>
      <c r="BG137" s="32">
        <f t="shared" si="170"/>
        <v>0</v>
      </c>
      <c r="BH137" s="32">
        <f t="shared" si="171"/>
        <v>0</v>
      </c>
      <c r="BI137" s="32">
        <f t="shared" si="172"/>
        <v>0</v>
      </c>
      <c r="BJ137" s="32">
        <f t="shared" si="173"/>
        <v>0</v>
      </c>
      <c r="BK137" s="32">
        <f t="shared" si="174"/>
        <v>0</v>
      </c>
      <c r="BL137" s="32">
        <f t="shared" si="175"/>
        <v>0</v>
      </c>
      <c r="BM137" s="32">
        <f t="shared" si="176"/>
        <v>0</v>
      </c>
      <c r="BN137" s="32">
        <f t="shared" si="177"/>
        <v>0</v>
      </c>
      <c r="BO137" s="32">
        <f t="shared" si="178"/>
        <v>0</v>
      </c>
      <c r="BP137" s="32">
        <f t="shared" si="179"/>
        <v>0</v>
      </c>
      <c r="BQ137" s="32">
        <f t="shared" si="180"/>
        <v>0</v>
      </c>
      <c r="BR137" s="32">
        <f t="shared" si="181"/>
        <v>0</v>
      </c>
      <c r="BS137" s="32">
        <f t="shared" si="182"/>
        <v>20295.245776655967</v>
      </c>
      <c r="BT137" s="32">
        <f t="shared" si="183"/>
        <v>21.698395934829023</v>
      </c>
      <c r="BU137" s="32">
        <f t="shared" si="184"/>
        <v>81.340842963283649</v>
      </c>
      <c r="BV137" s="32">
        <f t="shared" si="185"/>
        <v>49.575159450818319</v>
      </c>
      <c r="BW137" s="32">
        <f t="shared" si="186"/>
        <v>30.464544888178352</v>
      </c>
      <c r="BX137" s="32">
        <f t="shared" si="187"/>
        <v>41.688472791225649</v>
      </c>
      <c r="BY137" s="32">
        <f t="shared" si="188"/>
        <v>72.81577277064207</v>
      </c>
      <c r="BZ137" s="32">
        <f t="shared" si="189"/>
        <v>34.721884943224723</v>
      </c>
      <c r="CA137" s="32">
        <f t="shared" si="190"/>
        <v>16.777570938895224</v>
      </c>
      <c r="CB137" s="32">
        <f t="shared" si="191"/>
        <v>85.408070168865379</v>
      </c>
      <c r="CC137" s="32">
        <f t="shared" si="192"/>
        <v>45.18540106783621</v>
      </c>
      <c r="CD137" s="32">
        <f t="shared" si="193"/>
        <v>68.689051130961161</v>
      </c>
      <c r="CE137" s="32">
        <f t="shared" si="194"/>
        <v>83.683810688264202</v>
      </c>
      <c r="CF137" s="32">
        <f t="shared" si="195"/>
        <v>0</v>
      </c>
      <c r="CG137" s="32">
        <f t="shared" si="196"/>
        <v>0</v>
      </c>
      <c r="CH137" s="32">
        <f t="shared" si="197"/>
        <v>0</v>
      </c>
      <c r="CI137" s="32">
        <f t="shared" si="198"/>
        <v>0</v>
      </c>
      <c r="CJ137" s="32">
        <f t="shared" si="199"/>
        <v>0</v>
      </c>
      <c r="CK137" s="32">
        <f t="shared" si="200"/>
        <v>0</v>
      </c>
      <c r="CL137" s="32">
        <f t="shared" si="201"/>
        <v>0</v>
      </c>
      <c r="CM137" s="32">
        <f t="shared" si="202"/>
        <v>0</v>
      </c>
      <c r="CN137" s="32">
        <f t="shared" si="203"/>
        <v>0</v>
      </c>
      <c r="CO137" s="32">
        <f t="shared" si="204"/>
        <v>0</v>
      </c>
      <c r="CP137" s="32">
        <f t="shared" si="205"/>
        <v>0</v>
      </c>
      <c r="CQ137" s="32">
        <f t="shared" si="206"/>
        <v>0</v>
      </c>
      <c r="CR137" s="32">
        <f t="shared" si="207"/>
        <v>0</v>
      </c>
    </row>
    <row r="138" spans="1:96" x14ac:dyDescent="0.25">
      <c r="A138">
        <v>600004539</v>
      </c>
      <c r="B138" t="s">
        <v>290</v>
      </c>
      <c r="C138" t="s">
        <v>211</v>
      </c>
      <c r="D138" t="s">
        <v>62</v>
      </c>
      <c r="E138" t="s">
        <v>216</v>
      </c>
      <c r="F138" t="s">
        <v>287</v>
      </c>
      <c r="G138" t="s">
        <v>291</v>
      </c>
      <c r="H138" t="s">
        <v>697</v>
      </c>
      <c r="I138" s="32">
        <v>58.19996056004733</v>
      </c>
      <c r="J138" s="32"/>
      <c r="K138" s="32">
        <v>5902.64</v>
      </c>
      <c r="L138" s="32">
        <v>5352.9101460813927</v>
      </c>
      <c r="M138" s="32">
        <v>5347.2287706856687</v>
      </c>
      <c r="N138" s="32">
        <v>5341.5473952899465</v>
      </c>
      <c r="O138" s="32">
        <v>5335.8660198942234</v>
      </c>
      <c r="P138" s="32">
        <v>5330.1846444984985</v>
      </c>
      <c r="Q138" s="32">
        <v>5324.5032691027773</v>
      </c>
      <c r="R138" s="32">
        <v>5318.8218937070578</v>
      </c>
      <c r="S138" s="32">
        <v>5313.1405183113329</v>
      </c>
      <c r="T138" s="32">
        <v>5365.659103475663</v>
      </c>
      <c r="U138" s="32">
        <v>5359.9777280799372</v>
      </c>
      <c r="V138" s="32">
        <v>5354.2963526842177</v>
      </c>
      <c r="W138" s="32">
        <v>5348.6149772884955</v>
      </c>
      <c r="X138" s="32">
        <f>_xlfn.XLOOKUP(TEXT(A138,"0"),'Safety stock'!$A$2:$A$219,'Safety stock'!$B$2:$B$219,0,0)</f>
        <v>91.273546124157235</v>
      </c>
      <c r="Y138" s="32">
        <f>_xlfn.XLOOKUP(TEXT(A138,"0"),'Safety stock'!$A$2:$A$219,'Safety stock'!$F$2:$F$219,0,0)</f>
        <v>0</v>
      </c>
      <c r="Z138" s="32">
        <f>_xlfn.XLOOKUP(TEXT(A138,"0"),'Safety stock'!$A$2:$A$219,'Safety stock'!$E$2:$E$219,0,0)</f>
        <v>39.416666666666664</v>
      </c>
      <c r="AA138" s="32">
        <f>_xlfn.XLOOKUP(TEXT(A138,"0"),'Safety stock'!$A$2:$A$219,'Safety stock'!$G$2:$G$219,0,0)</f>
        <v>110.98187945749056</v>
      </c>
      <c r="AB138" s="32">
        <f t="shared" si="139"/>
        <v>5312.1167846016124</v>
      </c>
      <c r="AC138" s="32">
        <f t="shared" si="140"/>
        <v>0</v>
      </c>
      <c r="AD138" s="32">
        <f t="shared" si="141"/>
        <v>2294.0484454085322</v>
      </c>
      <c r="AE138" s="32">
        <f t="shared" si="142"/>
        <v>6459.1410073058778</v>
      </c>
      <c r="AF138" s="32">
        <f t="shared" si="143"/>
        <v>0</v>
      </c>
      <c r="AG138" s="32">
        <f t="shared" si="144"/>
        <v>0</v>
      </c>
      <c r="AH138" s="32">
        <f t="shared" si="145"/>
        <v>0</v>
      </c>
      <c r="AI138" s="32">
        <f t="shared" si="146"/>
        <v>0</v>
      </c>
      <c r="AJ138" s="32">
        <f t="shared" si="147"/>
        <v>0</v>
      </c>
      <c r="AK138" s="32">
        <f t="shared" si="148"/>
        <v>0</v>
      </c>
      <c r="AL138" s="32">
        <f t="shared" si="149"/>
        <v>0</v>
      </c>
      <c r="AM138" s="32">
        <f t="shared" si="150"/>
        <v>0</v>
      </c>
      <c r="AN138" s="32">
        <f t="shared" si="151"/>
        <v>0</v>
      </c>
      <c r="AO138" s="32">
        <f t="shared" si="152"/>
        <v>0</v>
      </c>
      <c r="AP138" s="32">
        <f t="shared" si="153"/>
        <v>0</v>
      </c>
      <c r="AQ138" s="32">
        <f t="shared" si="154"/>
        <v>0</v>
      </c>
      <c r="AR138" s="32">
        <f t="shared" si="155"/>
        <v>0</v>
      </c>
      <c r="AS138" s="32">
        <f t="shared" si="156"/>
        <v>5312.1167846016124</v>
      </c>
      <c r="AT138" s="32">
        <f t="shared" si="157"/>
        <v>5312.1167846016124</v>
      </c>
      <c r="AU138" s="32">
        <f t="shared" si="158"/>
        <v>5312.1167846016124</v>
      </c>
      <c r="AV138" s="32">
        <f t="shared" si="159"/>
        <v>5312.1167846016124</v>
      </c>
      <c r="AW138" s="32">
        <f t="shared" si="160"/>
        <v>5312.1167846016124</v>
      </c>
      <c r="AX138" s="32">
        <f t="shared" si="161"/>
        <v>5312.1167846016124</v>
      </c>
      <c r="AY138" s="32">
        <f t="shared" si="162"/>
        <v>5312.1167846016124</v>
      </c>
      <c r="AZ138" s="32">
        <f t="shared" si="163"/>
        <v>5312.1167846016124</v>
      </c>
      <c r="BA138" s="32">
        <f t="shared" si="164"/>
        <v>5312.1167846016124</v>
      </c>
      <c r="BB138" s="32">
        <f t="shared" si="165"/>
        <v>5312.1167846016124</v>
      </c>
      <c r="BC138" s="32">
        <f t="shared" si="166"/>
        <v>5312.1167846016124</v>
      </c>
      <c r="BD138" s="32">
        <f t="shared" si="167"/>
        <v>5312.1167846016124</v>
      </c>
      <c r="BE138" s="32">
        <f t="shared" si="168"/>
        <v>5312.1167846016124</v>
      </c>
      <c r="BF138" s="32">
        <f t="shared" si="169"/>
        <v>0</v>
      </c>
      <c r="BG138" s="32">
        <f t="shared" si="170"/>
        <v>0</v>
      </c>
      <c r="BH138" s="32">
        <f t="shared" si="171"/>
        <v>0</v>
      </c>
      <c r="BI138" s="32">
        <f t="shared" si="172"/>
        <v>0</v>
      </c>
      <c r="BJ138" s="32">
        <f t="shared" si="173"/>
        <v>0</v>
      </c>
      <c r="BK138" s="32">
        <f t="shared" si="174"/>
        <v>0</v>
      </c>
      <c r="BL138" s="32">
        <f t="shared" si="175"/>
        <v>0</v>
      </c>
      <c r="BM138" s="32">
        <f t="shared" si="176"/>
        <v>0</v>
      </c>
      <c r="BN138" s="32">
        <f t="shared" si="177"/>
        <v>0</v>
      </c>
      <c r="BO138" s="32">
        <f t="shared" si="178"/>
        <v>0</v>
      </c>
      <c r="BP138" s="32">
        <f t="shared" si="179"/>
        <v>0</v>
      </c>
      <c r="BQ138" s="32">
        <f t="shared" si="180"/>
        <v>0</v>
      </c>
      <c r="BR138" s="32">
        <f t="shared" si="181"/>
        <v>0</v>
      </c>
      <c r="BS138" s="32">
        <f t="shared" si="182"/>
        <v>590.52321539838795</v>
      </c>
      <c r="BT138" s="32">
        <f t="shared" si="183"/>
        <v>40.793361479780287</v>
      </c>
      <c r="BU138" s="32">
        <f t="shared" si="184"/>
        <v>35.111986084056298</v>
      </c>
      <c r="BV138" s="32">
        <f t="shared" si="185"/>
        <v>29.430610688334127</v>
      </c>
      <c r="BW138" s="32">
        <f t="shared" si="186"/>
        <v>23.749235292611047</v>
      </c>
      <c r="BX138" s="32">
        <f t="shared" si="187"/>
        <v>18.067859896886148</v>
      </c>
      <c r="BY138" s="32">
        <f t="shared" si="188"/>
        <v>12.386484501164887</v>
      </c>
      <c r="BZ138" s="32">
        <f t="shared" si="189"/>
        <v>6.7051091054454446</v>
      </c>
      <c r="CA138" s="32">
        <f t="shared" si="190"/>
        <v>1.0237337097205454</v>
      </c>
      <c r="CB138" s="32">
        <f t="shared" si="191"/>
        <v>53.542318874050579</v>
      </c>
      <c r="CC138" s="32">
        <f t="shared" si="192"/>
        <v>47.860943478324771</v>
      </c>
      <c r="CD138" s="32">
        <f t="shared" si="193"/>
        <v>42.179568082605329</v>
      </c>
      <c r="CE138" s="32">
        <f t="shared" si="194"/>
        <v>36.498192686883158</v>
      </c>
      <c r="CF138" s="32">
        <f t="shared" si="195"/>
        <v>0</v>
      </c>
      <c r="CG138" s="32">
        <f t="shared" si="196"/>
        <v>0</v>
      </c>
      <c r="CH138" s="32">
        <f t="shared" si="197"/>
        <v>0</v>
      </c>
      <c r="CI138" s="32">
        <f t="shared" si="198"/>
        <v>0</v>
      </c>
      <c r="CJ138" s="32">
        <f t="shared" si="199"/>
        <v>0</v>
      </c>
      <c r="CK138" s="32">
        <f t="shared" si="200"/>
        <v>0</v>
      </c>
      <c r="CL138" s="32">
        <f t="shared" si="201"/>
        <v>0</v>
      </c>
      <c r="CM138" s="32">
        <f t="shared" si="202"/>
        <v>0</v>
      </c>
      <c r="CN138" s="32">
        <f t="shared" si="203"/>
        <v>0</v>
      </c>
      <c r="CO138" s="32">
        <f t="shared" si="204"/>
        <v>0</v>
      </c>
      <c r="CP138" s="32">
        <f t="shared" si="205"/>
        <v>0</v>
      </c>
      <c r="CQ138" s="32">
        <f t="shared" si="206"/>
        <v>0</v>
      </c>
      <c r="CR138" s="32">
        <f t="shared" si="207"/>
        <v>0</v>
      </c>
    </row>
    <row r="139" spans="1:96" x14ac:dyDescent="0.25">
      <c r="A139">
        <v>600004609</v>
      </c>
      <c r="B139" t="s">
        <v>293</v>
      </c>
      <c r="C139" t="s">
        <v>211</v>
      </c>
      <c r="D139" t="s">
        <v>43</v>
      </c>
      <c r="E139" t="s">
        <v>232</v>
      </c>
      <c r="F139" t="s">
        <v>233</v>
      </c>
      <c r="G139" t="s">
        <v>294</v>
      </c>
      <c r="H139" t="s">
        <v>697</v>
      </c>
      <c r="I139" s="32">
        <v>99.490152671755723</v>
      </c>
      <c r="J139" s="32"/>
      <c r="K139" s="32">
        <v>13033.21</v>
      </c>
      <c r="L139" s="32">
        <v>41117.118089738564</v>
      </c>
      <c r="M139" s="32">
        <v>41157.117836993893</v>
      </c>
      <c r="N139" s="32">
        <v>41182.194061348462</v>
      </c>
      <c r="O139" s="32">
        <v>41107.780133031287</v>
      </c>
      <c r="P139" s="32">
        <v>41172.652418454549</v>
      </c>
      <c r="Q139" s="32">
        <v>41192.75413517555</v>
      </c>
      <c r="R139" s="32">
        <v>41158.136267927097</v>
      </c>
      <c r="S139" s="32">
        <v>41183.212492281651</v>
      </c>
      <c r="T139" s="32">
        <v>41108.798563964527</v>
      </c>
      <c r="U139" s="32">
        <v>41128.900280685477</v>
      </c>
      <c r="V139" s="32">
        <v>41173.87453557444</v>
      </c>
      <c r="W139" s="32">
        <v>41139.25666832595</v>
      </c>
      <c r="X139" s="32">
        <f>_xlfn.XLOOKUP(TEXT(A139,"0"),'Safety stock'!$A$2:$A$219,'Safety stock'!$B$2:$B$219,0,0)</f>
        <v>413.1318820307655</v>
      </c>
      <c r="Y139" s="32">
        <f>_xlfn.XLOOKUP(TEXT(A139,"0"),'Safety stock'!$A$2:$A$219,'Safety stock'!$F$2:$F$219,0,0)</f>
        <v>0</v>
      </c>
      <c r="Z139" s="32">
        <f>_xlfn.XLOOKUP(TEXT(A139,"0"),'Safety stock'!$A$2:$A$219,'Safety stock'!$E$2:$E$219,0,0)</f>
        <v>259.58333333333331</v>
      </c>
      <c r="AA139" s="32">
        <f>_xlfn.XLOOKUP(TEXT(A139,"0"),'Safety stock'!$A$2:$A$219,'Safety stock'!$G$2:$G$219,0,0)</f>
        <v>542.92354869743212</v>
      </c>
      <c r="AB139" s="32">
        <f t="shared" si="139"/>
        <v>41102.554016810631</v>
      </c>
      <c r="AC139" s="32">
        <f t="shared" si="140"/>
        <v>0</v>
      </c>
      <c r="AD139" s="32">
        <f t="shared" si="141"/>
        <v>25825.985464376587</v>
      </c>
      <c r="AE139" s="32">
        <f t="shared" si="142"/>
        <v>54015.546748998924</v>
      </c>
      <c r="AF139" s="32">
        <f t="shared" si="143"/>
        <v>-28069.344016810632</v>
      </c>
      <c r="AG139" s="32">
        <f t="shared" si="144"/>
        <v>0</v>
      </c>
      <c r="AH139" s="32">
        <f t="shared" si="145"/>
        <v>0</v>
      </c>
      <c r="AI139" s="32">
        <f t="shared" si="146"/>
        <v>0</v>
      </c>
      <c r="AJ139" s="32">
        <f t="shared" si="147"/>
        <v>0</v>
      </c>
      <c r="AK139" s="32">
        <f t="shared" si="148"/>
        <v>0</v>
      </c>
      <c r="AL139" s="32">
        <f t="shared" si="149"/>
        <v>0</v>
      </c>
      <c r="AM139" s="32">
        <f t="shared" si="150"/>
        <v>0</v>
      </c>
      <c r="AN139" s="32">
        <f t="shared" si="151"/>
        <v>0</v>
      </c>
      <c r="AO139" s="32">
        <f t="shared" si="152"/>
        <v>0</v>
      </c>
      <c r="AP139" s="32">
        <f t="shared" si="153"/>
        <v>0</v>
      </c>
      <c r="AQ139" s="32">
        <f t="shared" si="154"/>
        <v>0</v>
      </c>
      <c r="AR139" s="32">
        <f t="shared" si="155"/>
        <v>0</v>
      </c>
      <c r="AS139" s="32">
        <f t="shared" si="156"/>
        <v>41102.554016810631</v>
      </c>
      <c r="AT139" s="32">
        <f t="shared" si="157"/>
        <v>41102.554016810631</v>
      </c>
      <c r="AU139" s="32">
        <f t="shared" si="158"/>
        <v>41102.554016810631</v>
      </c>
      <c r="AV139" s="32">
        <f t="shared" si="159"/>
        <v>41102.554016810631</v>
      </c>
      <c r="AW139" s="32">
        <f t="shared" si="160"/>
        <v>41102.554016810631</v>
      </c>
      <c r="AX139" s="32">
        <f t="shared" si="161"/>
        <v>41102.554016810631</v>
      </c>
      <c r="AY139" s="32">
        <f t="shared" si="162"/>
        <v>41102.554016810631</v>
      </c>
      <c r="AZ139" s="32">
        <f t="shared" si="163"/>
        <v>41102.554016810631</v>
      </c>
      <c r="BA139" s="32">
        <f t="shared" si="164"/>
        <v>41102.554016810631</v>
      </c>
      <c r="BB139" s="32">
        <f t="shared" si="165"/>
        <v>41102.554016810631</v>
      </c>
      <c r="BC139" s="32">
        <f t="shared" si="166"/>
        <v>41102.554016810631</v>
      </c>
      <c r="BD139" s="32">
        <f t="shared" si="167"/>
        <v>41102.554016810631</v>
      </c>
      <c r="BE139" s="32">
        <f t="shared" si="168"/>
        <v>41102.554016810631</v>
      </c>
      <c r="BF139" s="32">
        <f t="shared" si="169"/>
        <v>0</v>
      </c>
      <c r="BG139" s="32">
        <f t="shared" si="170"/>
        <v>0</v>
      </c>
      <c r="BH139" s="32">
        <f t="shared" si="171"/>
        <v>0</v>
      </c>
      <c r="BI139" s="32">
        <f t="shared" si="172"/>
        <v>0</v>
      </c>
      <c r="BJ139" s="32">
        <f t="shared" si="173"/>
        <v>0</v>
      </c>
      <c r="BK139" s="32">
        <f t="shared" si="174"/>
        <v>0</v>
      </c>
      <c r="BL139" s="32">
        <f t="shared" si="175"/>
        <v>0</v>
      </c>
      <c r="BM139" s="32">
        <f t="shared" si="176"/>
        <v>0</v>
      </c>
      <c r="BN139" s="32">
        <f t="shared" si="177"/>
        <v>0</v>
      </c>
      <c r="BO139" s="32">
        <f t="shared" si="178"/>
        <v>0</v>
      </c>
      <c r="BP139" s="32">
        <f t="shared" si="179"/>
        <v>0</v>
      </c>
      <c r="BQ139" s="32">
        <f t="shared" si="180"/>
        <v>0</v>
      </c>
      <c r="BR139" s="32">
        <f t="shared" si="181"/>
        <v>0</v>
      </c>
      <c r="BS139" s="32">
        <f t="shared" si="182"/>
        <v>0</v>
      </c>
      <c r="BT139" s="32">
        <f t="shared" si="183"/>
        <v>14.564072927933012</v>
      </c>
      <c r="BU139" s="32">
        <f t="shared" si="184"/>
        <v>54.563820183262578</v>
      </c>
      <c r="BV139" s="32">
        <f t="shared" si="185"/>
        <v>79.640044537831272</v>
      </c>
      <c r="BW139" s="32">
        <f t="shared" si="186"/>
        <v>5.2261162206559675</v>
      </c>
      <c r="BX139" s="32">
        <f t="shared" si="187"/>
        <v>70.098401643917896</v>
      </c>
      <c r="BY139" s="32">
        <f t="shared" si="188"/>
        <v>90.200118364919035</v>
      </c>
      <c r="BZ139" s="32">
        <f t="shared" si="189"/>
        <v>55.582251116466068</v>
      </c>
      <c r="CA139" s="32">
        <f t="shared" si="190"/>
        <v>80.658475471020211</v>
      </c>
      <c r="CB139" s="32">
        <f t="shared" si="191"/>
        <v>6.2445471538958373</v>
      </c>
      <c r="CC139" s="32">
        <f t="shared" si="192"/>
        <v>26.346263874846045</v>
      </c>
      <c r="CD139" s="32">
        <f t="shared" si="193"/>
        <v>71.32051876380865</v>
      </c>
      <c r="CE139" s="32">
        <f t="shared" si="194"/>
        <v>36.702651515319303</v>
      </c>
      <c r="CF139" s="32">
        <f t="shared" si="195"/>
        <v>0</v>
      </c>
      <c r="CG139" s="32">
        <f t="shared" si="196"/>
        <v>0</v>
      </c>
      <c r="CH139" s="32">
        <f t="shared" si="197"/>
        <v>0</v>
      </c>
      <c r="CI139" s="32">
        <f t="shared" si="198"/>
        <v>0</v>
      </c>
      <c r="CJ139" s="32">
        <f t="shared" si="199"/>
        <v>0</v>
      </c>
      <c r="CK139" s="32">
        <f t="shared" si="200"/>
        <v>0</v>
      </c>
      <c r="CL139" s="32">
        <f t="shared" si="201"/>
        <v>0</v>
      </c>
      <c r="CM139" s="32">
        <f t="shared" si="202"/>
        <v>0</v>
      </c>
      <c r="CN139" s="32">
        <f t="shared" si="203"/>
        <v>0</v>
      </c>
      <c r="CO139" s="32">
        <f t="shared" si="204"/>
        <v>0</v>
      </c>
      <c r="CP139" s="32">
        <f t="shared" si="205"/>
        <v>0</v>
      </c>
      <c r="CQ139" s="32">
        <f t="shared" si="206"/>
        <v>0</v>
      </c>
      <c r="CR139" s="32">
        <f t="shared" si="207"/>
        <v>0</v>
      </c>
    </row>
    <row r="140" spans="1:96" x14ac:dyDescent="0.25">
      <c r="A140">
        <v>600004610</v>
      </c>
      <c r="B140" t="s">
        <v>296</v>
      </c>
      <c r="C140" t="s">
        <v>227</v>
      </c>
      <c r="D140" t="s">
        <v>43</v>
      </c>
      <c r="E140" t="s">
        <v>232</v>
      </c>
      <c r="F140" t="s">
        <v>233</v>
      </c>
      <c r="G140" t="s">
        <v>294</v>
      </c>
      <c r="H140" t="s">
        <v>697</v>
      </c>
      <c r="I140" s="32">
        <v>379.95580110497241</v>
      </c>
      <c r="J140" s="32"/>
      <c r="K140" s="32">
        <v>0</v>
      </c>
      <c r="L140" s="32">
        <v>27599.854153319477</v>
      </c>
      <c r="M140" s="32">
        <v>27510.307994100338</v>
      </c>
      <c r="N140" s="32">
        <v>27458.788846037954</v>
      </c>
      <c r="O140" s="32">
        <v>27576.761966896927</v>
      </c>
      <c r="P140" s="32">
        <v>27545.692095841034</v>
      </c>
      <c r="Q140" s="32">
        <v>27467.80378980099</v>
      </c>
      <c r="R140" s="32">
        <v>27433.079757120049</v>
      </c>
      <c r="S140" s="32">
        <v>27575.268612139</v>
      </c>
      <c r="T140" s="32">
        <v>27596.918918231164</v>
      </c>
      <c r="U140" s="32">
        <v>27365.137535478028</v>
      </c>
      <c r="V140" s="32">
        <v>27469.19254239124</v>
      </c>
      <c r="W140" s="32">
        <v>27611.15981135883</v>
      </c>
      <c r="X140" s="32">
        <f>_xlfn.XLOOKUP(TEXT(A140,"0"),'Safety stock'!$A$2:$A$219,'Safety stock'!$B$2:$B$219,0,0)</f>
        <v>72</v>
      </c>
      <c r="Y140" s="32">
        <f>_xlfn.XLOOKUP(TEXT(A140,"0"),'Safety stock'!$A$2:$A$219,'Safety stock'!$F$2:$F$219,0,0)</f>
        <v>0</v>
      </c>
      <c r="Z140" s="32">
        <f>_xlfn.XLOOKUP(TEXT(A140,"0"),'Safety stock'!$A$2:$A$219,'Safety stock'!$E$2:$E$219,0,0)</f>
        <v>16.083333333333332</v>
      </c>
      <c r="AA140" s="32">
        <f>_xlfn.XLOOKUP(TEXT(A140,"0"),'Safety stock'!$A$2:$A$219,'Safety stock'!$G$2:$G$219,0,0)</f>
        <v>80.041666666666671</v>
      </c>
      <c r="AB140" s="32">
        <f t="shared" si="139"/>
        <v>27356.817679558015</v>
      </c>
      <c r="AC140" s="32">
        <f t="shared" si="140"/>
        <v>0</v>
      </c>
      <c r="AD140" s="32">
        <f t="shared" si="141"/>
        <v>6110.9558011049721</v>
      </c>
      <c r="AE140" s="32">
        <f t="shared" si="142"/>
        <v>30412.295580110502</v>
      </c>
      <c r="AF140" s="32">
        <f t="shared" si="143"/>
        <v>-27356.817679558015</v>
      </c>
      <c r="AG140" s="32">
        <f t="shared" si="144"/>
        <v>0</v>
      </c>
      <c r="AH140" s="32">
        <f t="shared" si="145"/>
        <v>0</v>
      </c>
      <c r="AI140" s="32">
        <f t="shared" si="146"/>
        <v>0</v>
      </c>
      <c r="AJ140" s="32">
        <f t="shared" si="147"/>
        <v>0</v>
      </c>
      <c r="AK140" s="32">
        <f t="shared" si="148"/>
        <v>0</v>
      </c>
      <c r="AL140" s="32">
        <f t="shared" si="149"/>
        <v>0</v>
      </c>
      <c r="AM140" s="32">
        <f t="shared" si="150"/>
        <v>0</v>
      </c>
      <c r="AN140" s="32">
        <f t="shared" si="151"/>
        <v>0</v>
      </c>
      <c r="AO140" s="32">
        <f t="shared" si="152"/>
        <v>0</v>
      </c>
      <c r="AP140" s="32">
        <f t="shared" si="153"/>
        <v>0</v>
      </c>
      <c r="AQ140" s="32">
        <f t="shared" si="154"/>
        <v>0</v>
      </c>
      <c r="AR140" s="32">
        <f t="shared" si="155"/>
        <v>0</v>
      </c>
      <c r="AS140" s="32">
        <f t="shared" si="156"/>
        <v>27356.817679558015</v>
      </c>
      <c r="AT140" s="32">
        <f t="shared" si="157"/>
        <v>27356.817679558015</v>
      </c>
      <c r="AU140" s="32">
        <f t="shared" si="158"/>
        <v>27356.817679558015</v>
      </c>
      <c r="AV140" s="32">
        <f t="shared" si="159"/>
        <v>27356.817679558015</v>
      </c>
      <c r="AW140" s="32">
        <f t="shared" si="160"/>
        <v>27356.817679558015</v>
      </c>
      <c r="AX140" s="32">
        <f t="shared" si="161"/>
        <v>27356.817679558015</v>
      </c>
      <c r="AY140" s="32">
        <f t="shared" si="162"/>
        <v>27356.817679558015</v>
      </c>
      <c r="AZ140" s="32">
        <f t="shared" si="163"/>
        <v>27356.817679558015</v>
      </c>
      <c r="BA140" s="32">
        <f t="shared" si="164"/>
        <v>27356.817679558015</v>
      </c>
      <c r="BB140" s="32">
        <f t="shared" si="165"/>
        <v>27356.817679558015</v>
      </c>
      <c r="BC140" s="32">
        <f t="shared" si="166"/>
        <v>27356.817679558015</v>
      </c>
      <c r="BD140" s="32">
        <f t="shared" si="167"/>
        <v>27356.817679558015</v>
      </c>
      <c r="BE140" s="32">
        <f t="shared" si="168"/>
        <v>27356.817679558015</v>
      </c>
      <c r="BF140" s="32">
        <f t="shared" si="169"/>
        <v>0</v>
      </c>
      <c r="BG140" s="32">
        <f t="shared" si="170"/>
        <v>0</v>
      </c>
      <c r="BH140" s="32">
        <f t="shared" si="171"/>
        <v>0</v>
      </c>
      <c r="BI140" s="32">
        <f t="shared" si="172"/>
        <v>0</v>
      </c>
      <c r="BJ140" s="32">
        <f t="shared" si="173"/>
        <v>0</v>
      </c>
      <c r="BK140" s="32">
        <f t="shared" si="174"/>
        <v>0</v>
      </c>
      <c r="BL140" s="32">
        <f t="shared" si="175"/>
        <v>0</v>
      </c>
      <c r="BM140" s="32">
        <f t="shared" si="176"/>
        <v>0</v>
      </c>
      <c r="BN140" s="32">
        <f t="shared" si="177"/>
        <v>0</v>
      </c>
      <c r="BO140" s="32">
        <f t="shared" si="178"/>
        <v>0</v>
      </c>
      <c r="BP140" s="32">
        <f t="shared" si="179"/>
        <v>0</v>
      </c>
      <c r="BQ140" s="32">
        <f t="shared" si="180"/>
        <v>0</v>
      </c>
      <c r="BR140" s="32">
        <f t="shared" si="181"/>
        <v>0</v>
      </c>
      <c r="BS140" s="32">
        <f t="shared" si="182"/>
        <v>0</v>
      </c>
      <c r="BT140" s="32">
        <f t="shared" si="183"/>
        <v>243.03647376146182</v>
      </c>
      <c r="BU140" s="32">
        <f t="shared" si="184"/>
        <v>153.49031454232318</v>
      </c>
      <c r="BV140" s="32">
        <f t="shared" si="185"/>
        <v>101.97116647993971</v>
      </c>
      <c r="BW140" s="32">
        <f t="shared" si="186"/>
        <v>219.94428733891255</v>
      </c>
      <c r="BX140" s="32">
        <f t="shared" si="187"/>
        <v>188.87441628301895</v>
      </c>
      <c r="BY140" s="32">
        <f t="shared" si="188"/>
        <v>110.98611024297497</v>
      </c>
      <c r="BZ140" s="32">
        <f t="shared" si="189"/>
        <v>76.262077562034392</v>
      </c>
      <c r="CA140" s="32">
        <f t="shared" si="190"/>
        <v>218.45093258098495</v>
      </c>
      <c r="CB140" s="32">
        <f t="shared" si="191"/>
        <v>240.10123867314906</v>
      </c>
      <c r="CC140" s="32">
        <f t="shared" si="192"/>
        <v>8.3198559200136515</v>
      </c>
      <c r="CD140" s="32">
        <f t="shared" si="193"/>
        <v>112.37486283322505</v>
      </c>
      <c r="CE140" s="32">
        <f t="shared" si="194"/>
        <v>254.34213180081497</v>
      </c>
      <c r="CF140" s="32">
        <f t="shared" si="195"/>
        <v>0</v>
      </c>
      <c r="CG140" s="32">
        <f t="shared" si="196"/>
        <v>0</v>
      </c>
      <c r="CH140" s="32">
        <f t="shared" si="197"/>
        <v>0</v>
      </c>
      <c r="CI140" s="32">
        <f t="shared" si="198"/>
        <v>0</v>
      </c>
      <c r="CJ140" s="32">
        <f t="shared" si="199"/>
        <v>0</v>
      </c>
      <c r="CK140" s="32">
        <f t="shared" si="200"/>
        <v>0</v>
      </c>
      <c r="CL140" s="32">
        <f t="shared" si="201"/>
        <v>0</v>
      </c>
      <c r="CM140" s="32">
        <f t="shared" si="202"/>
        <v>0</v>
      </c>
      <c r="CN140" s="32">
        <f t="shared" si="203"/>
        <v>0</v>
      </c>
      <c r="CO140" s="32">
        <f t="shared" si="204"/>
        <v>0</v>
      </c>
      <c r="CP140" s="32">
        <f t="shared" si="205"/>
        <v>0</v>
      </c>
      <c r="CQ140" s="32">
        <f t="shared" si="206"/>
        <v>0</v>
      </c>
      <c r="CR140" s="32">
        <f t="shared" si="207"/>
        <v>0</v>
      </c>
    </row>
    <row r="141" spans="1:96" x14ac:dyDescent="0.25">
      <c r="A141">
        <v>600004643</v>
      </c>
      <c r="B141" t="s">
        <v>300</v>
      </c>
      <c r="C141" t="s">
        <v>211</v>
      </c>
      <c r="D141" t="s">
        <v>38</v>
      </c>
      <c r="E141" t="s">
        <v>237</v>
      </c>
      <c r="F141" t="s">
        <v>238</v>
      </c>
      <c r="G141" t="s">
        <v>300</v>
      </c>
      <c r="H141" t="s">
        <v>697</v>
      </c>
      <c r="I141" s="32">
        <v>447.41985317044129</v>
      </c>
      <c r="J141" s="32"/>
      <c r="K141" s="32">
        <v>31569.05</v>
      </c>
      <c r="L141" s="32">
        <v>31569.05</v>
      </c>
      <c r="M141" s="32">
        <v>21904.781171518469</v>
      </c>
      <c r="N141" s="32">
        <v>21815.297200884379</v>
      </c>
      <c r="O141" s="32">
        <v>21725.813230250296</v>
      </c>
      <c r="P141" s="32">
        <v>21815.297200884379</v>
      </c>
      <c r="Q141" s="32">
        <v>21904.781171518465</v>
      </c>
      <c r="R141" s="32">
        <v>21725.813230250296</v>
      </c>
      <c r="S141" s="32">
        <v>21636.329259616214</v>
      </c>
      <c r="T141" s="32">
        <v>21546.845288982131</v>
      </c>
      <c r="U141" s="32">
        <v>21636.329259616214</v>
      </c>
      <c r="V141" s="32">
        <v>21725.813230250296</v>
      </c>
      <c r="W141" s="32">
        <v>21815.297200884379</v>
      </c>
      <c r="X141" s="32">
        <f>_xlfn.XLOOKUP(TEXT(A141,"0"),'Safety stock'!$A$2:$A$219,'Safety stock'!$B$2:$B$219,0,0)</f>
        <v>48.101637442709048</v>
      </c>
      <c r="Y141" s="32">
        <f>_xlfn.XLOOKUP(TEXT(A141,"0"),'Safety stock'!$A$2:$A$219,'Safety stock'!$F$2:$F$219,0,0)</f>
        <v>0</v>
      </c>
      <c r="Z141" s="32">
        <f>_xlfn.XLOOKUP(TEXT(A141,"0"),'Safety stock'!$A$2:$A$219,'Safety stock'!$E$2:$E$219,0,0)</f>
        <v>35.5625</v>
      </c>
      <c r="AA141" s="32">
        <f>_xlfn.XLOOKUP(TEXT(A141,"0"),'Safety stock'!$A$2:$A$219,'Safety stock'!$G$2:$G$219,0,0)</f>
        <v>65.882887442709048</v>
      </c>
      <c r="AB141" s="32">
        <f t="shared" si="139"/>
        <v>21521.627561874684</v>
      </c>
      <c r="AC141" s="32">
        <f t="shared" si="140"/>
        <v>0</v>
      </c>
      <c r="AD141" s="32">
        <f t="shared" si="141"/>
        <v>15911.368528373818</v>
      </c>
      <c r="AE141" s="32">
        <f t="shared" si="142"/>
        <v>29477.311826061592</v>
      </c>
      <c r="AF141" s="32">
        <f t="shared" si="143"/>
        <v>0</v>
      </c>
      <c r="AG141" s="32">
        <f t="shared" si="144"/>
        <v>0</v>
      </c>
      <c r="AH141" s="32">
        <f t="shared" si="145"/>
        <v>0</v>
      </c>
      <c r="AI141" s="32">
        <f t="shared" si="146"/>
        <v>0</v>
      </c>
      <c r="AJ141" s="32">
        <f t="shared" si="147"/>
        <v>0</v>
      </c>
      <c r="AK141" s="32">
        <f t="shared" si="148"/>
        <v>0</v>
      </c>
      <c r="AL141" s="32">
        <f t="shared" si="149"/>
        <v>0</v>
      </c>
      <c r="AM141" s="32">
        <f t="shared" si="150"/>
        <v>0</v>
      </c>
      <c r="AN141" s="32">
        <f t="shared" si="151"/>
        <v>0</v>
      </c>
      <c r="AO141" s="32">
        <f t="shared" si="152"/>
        <v>0</v>
      </c>
      <c r="AP141" s="32">
        <f t="shared" si="153"/>
        <v>0</v>
      </c>
      <c r="AQ141" s="32">
        <f t="shared" si="154"/>
        <v>0</v>
      </c>
      <c r="AR141" s="32">
        <f t="shared" si="155"/>
        <v>0</v>
      </c>
      <c r="AS141" s="32">
        <f t="shared" si="156"/>
        <v>21521.627561874684</v>
      </c>
      <c r="AT141" s="32">
        <f t="shared" si="157"/>
        <v>21521.627561874684</v>
      </c>
      <c r="AU141" s="32">
        <f t="shared" si="158"/>
        <v>21521.627561874684</v>
      </c>
      <c r="AV141" s="32">
        <f t="shared" si="159"/>
        <v>21521.627561874684</v>
      </c>
      <c r="AW141" s="32">
        <f t="shared" si="160"/>
        <v>21521.627561874684</v>
      </c>
      <c r="AX141" s="32">
        <f t="shared" si="161"/>
        <v>21521.627561874684</v>
      </c>
      <c r="AY141" s="32">
        <f t="shared" si="162"/>
        <v>21521.627561874684</v>
      </c>
      <c r="AZ141" s="32">
        <f t="shared" si="163"/>
        <v>21521.627561874684</v>
      </c>
      <c r="BA141" s="32">
        <f t="shared" si="164"/>
        <v>21521.627561874684</v>
      </c>
      <c r="BB141" s="32">
        <f t="shared" si="165"/>
        <v>21521.627561874684</v>
      </c>
      <c r="BC141" s="32">
        <f t="shared" si="166"/>
        <v>21521.627561874684</v>
      </c>
      <c r="BD141" s="32">
        <f t="shared" si="167"/>
        <v>21521.627561874684</v>
      </c>
      <c r="BE141" s="32">
        <f t="shared" si="168"/>
        <v>21521.627561874684</v>
      </c>
      <c r="BF141" s="32">
        <f t="shared" si="169"/>
        <v>0</v>
      </c>
      <c r="BG141" s="32">
        <f t="shared" si="170"/>
        <v>0</v>
      </c>
      <c r="BH141" s="32">
        <f t="shared" si="171"/>
        <v>0</v>
      </c>
      <c r="BI141" s="32">
        <f t="shared" si="172"/>
        <v>0</v>
      </c>
      <c r="BJ141" s="32">
        <f t="shared" si="173"/>
        <v>0</v>
      </c>
      <c r="BK141" s="32">
        <f t="shared" si="174"/>
        <v>0</v>
      </c>
      <c r="BL141" s="32">
        <f t="shared" si="175"/>
        <v>0</v>
      </c>
      <c r="BM141" s="32">
        <f t="shared" si="176"/>
        <v>0</v>
      </c>
      <c r="BN141" s="32">
        <f t="shared" si="177"/>
        <v>0</v>
      </c>
      <c r="BO141" s="32">
        <f t="shared" si="178"/>
        <v>0</v>
      </c>
      <c r="BP141" s="32">
        <f t="shared" si="179"/>
        <v>0</v>
      </c>
      <c r="BQ141" s="32">
        <f t="shared" si="180"/>
        <v>0</v>
      </c>
      <c r="BR141" s="32">
        <f t="shared" si="181"/>
        <v>0</v>
      </c>
      <c r="BS141" s="32">
        <f t="shared" si="182"/>
        <v>10047.422438125315</v>
      </c>
      <c r="BT141" s="32">
        <f t="shared" si="183"/>
        <v>10047.422438125315</v>
      </c>
      <c r="BU141" s="32">
        <f t="shared" si="184"/>
        <v>383.15360964378488</v>
      </c>
      <c r="BV141" s="32">
        <f t="shared" si="185"/>
        <v>293.66963900969495</v>
      </c>
      <c r="BW141" s="32">
        <f t="shared" si="186"/>
        <v>204.18566837561229</v>
      </c>
      <c r="BX141" s="32">
        <f t="shared" si="187"/>
        <v>293.66963900969495</v>
      </c>
      <c r="BY141" s="32">
        <f t="shared" si="188"/>
        <v>383.15360964378124</v>
      </c>
      <c r="BZ141" s="32">
        <f t="shared" si="189"/>
        <v>204.18566837561229</v>
      </c>
      <c r="CA141" s="32">
        <f t="shared" si="190"/>
        <v>114.70169774152964</v>
      </c>
      <c r="CB141" s="32">
        <f t="shared" si="191"/>
        <v>25.21772710744699</v>
      </c>
      <c r="CC141" s="32">
        <f t="shared" si="192"/>
        <v>114.70169774152964</v>
      </c>
      <c r="CD141" s="32">
        <f t="shared" si="193"/>
        <v>204.18566837561229</v>
      </c>
      <c r="CE141" s="32">
        <f t="shared" si="194"/>
        <v>293.66963900969495</v>
      </c>
      <c r="CF141" s="32">
        <f t="shared" si="195"/>
        <v>0</v>
      </c>
      <c r="CG141" s="32">
        <f t="shared" si="196"/>
        <v>0</v>
      </c>
      <c r="CH141" s="32">
        <f t="shared" si="197"/>
        <v>0</v>
      </c>
      <c r="CI141" s="32">
        <f t="shared" si="198"/>
        <v>0</v>
      </c>
      <c r="CJ141" s="32">
        <f t="shared" si="199"/>
        <v>0</v>
      </c>
      <c r="CK141" s="32">
        <f t="shared" si="200"/>
        <v>0</v>
      </c>
      <c r="CL141" s="32">
        <f t="shared" si="201"/>
        <v>0</v>
      </c>
      <c r="CM141" s="32">
        <f t="shared" si="202"/>
        <v>0</v>
      </c>
      <c r="CN141" s="32">
        <f t="shared" si="203"/>
        <v>0</v>
      </c>
      <c r="CO141" s="32">
        <f t="shared" si="204"/>
        <v>0</v>
      </c>
      <c r="CP141" s="32">
        <f t="shared" si="205"/>
        <v>0</v>
      </c>
      <c r="CQ141" s="32">
        <f t="shared" si="206"/>
        <v>0</v>
      </c>
      <c r="CR141" s="32">
        <f t="shared" si="207"/>
        <v>0</v>
      </c>
    </row>
    <row r="142" spans="1:96" x14ac:dyDescent="0.25">
      <c r="A142">
        <v>600004644</v>
      </c>
      <c r="B142" t="s">
        <v>302</v>
      </c>
      <c r="C142" t="s">
        <v>227</v>
      </c>
      <c r="D142" t="s">
        <v>38</v>
      </c>
      <c r="E142" t="s">
        <v>237</v>
      </c>
      <c r="F142" t="s">
        <v>238</v>
      </c>
      <c r="G142" t="s">
        <v>300</v>
      </c>
      <c r="H142" t="s">
        <v>697</v>
      </c>
      <c r="I142" s="32">
        <v>0</v>
      </c>
      <c r="J142" s="32"/>
      <c r="K142" s="32">
        <v>0</v>
      </c>
      <c r="L142" s="32">
        <v>0</v>
      </c>
      <c r="M142" s="32">
        <v>0</v>
      </c>
      <c r="N142" s="32">
        <v>0</v>
      </c>
      <c r="O142" s="32">
        <v>0</v>
      </c>
      <c r="P142" s="32">
        <v>0</v>
      </c>
      <c r="Q142" s="32">
        <v>0</v>
      </c>
      <c r="R142" s="32">
        <v>0</v>
      </c>
      <c r="S142" s="32">
        <v>0</v>
      </c>
      <c r="T142" s="32">
        <v>0</v>
      </c>
      <c r="U142" s="32">
        <v>0</v>
      </c>
      <c r="V142" s="32">
        <v>0</v>
      </c>
      <c r="W142" s="32">
        <v>0</v>
      </c>
      <c r="X142" s="32">
        <f>_xlfn.XLOOKUP(TEXT(A142,"0"),'Safety stock'!$A$2:$A$219,'Safety stock'!$B$2:$B$219,0,0)</f>
        <v>0</v>
      </c>
      <c r="Y142" s="32">
        <f>_xlfn.XLOOKUP(TEXT(A142,"0"),'Safety stock'!$A$2:$A$219,'Safety stock'!$F$2:$F$219,0,0)</f>
        <v>0</v>
      </c>
      <c r="Z142" s="32">
        <f>_xlfn.XLOOKUP(TEXT(A142,"0"),'Safety stock'!$A$2:$A$219,'Safety stock'!$E$2:$E$219,0,0)</f>
        <v>0</v>
      </c>
      <c r="AA142" s="32">
        <f>_xlfn.XLOOKUP(TEXT(A142,"0"),'Safety stock'!$A$2:$A$219,'Safety stock'!$G$2:$G$219,0,0)</f>
        <v>0</v>
      </c>
      <c r="AB142" s="32">
        <f t="shared" si="139"/>
        <v>0</v>
      </c>
      <c r="AC142" s="32">
        <f t="shared" si="140"/>
        <v>0</v>
      </c>
      <c r="AD142" s="32">
        <f t="shared" si="141"/>
        <v>0</v>
      </c>
      <c r="AE142" s="32">
        <f t="shared" si="142"/>
        <v>0</v>
      </c>
      <c r="AF142" s="32">
        <f t="shared" si="143"/>
        <v>0</v>
      </c>
      <c r="AG142" s="32">
        <f t="shared" si="144"/>
        <v>0</v>
      </c>
      <c r="AH142" s="32">
        <f t="shared" si="145"/>
        <v>0</v>
      </c>
      <c r="AI142" s="32">
        <f t="shared" si="146"/>
        <v>0</v>
      </c>
      <c r="AJ142" s="32">
        <f t="shared" si="147"/>
        <v>0</v>
      </c>
      <c r="AK142" s="32">
        <f t="shared" si="148"/>
        <v>0</v>
      </c>
      <c r="AL142" s="32">
        <f t="shared" si="149"/>
        <v>0</v>
      </c>
      <c r="AM142" s="32">
        <f t="shared" si="150"/>
        <v>0</v>
      </c>
      <c r="AN142" s="32">
        <f t="shared" si="151"/>
        <v>0</v>
      </c>
      <c r="AO142" s="32">
        <f t="shared" si="152"/>
        <v>0</v>
      </c>
      <c r="AP142" s="32">
        <f t="shared" si="153"/>
        <v>0</v>
      </c>
      <c r="AQ142" s="32">
        <f t="shared" si="154"/>
        <v>0</v>
      </c>
      <c r="AR142" s="32">
        <f t="shared" si="155"/>
        <v>0</v>
      </c>
      <c r="AS142" s="32">
        <f t="shared" si="156"/>
        <v>0</v>
      </c>
      <c r="AT142" s="32">
        <f t="shared" si="157"/>
        <v>0</v>
      </c>
      <c r="AU142" s="32">
        <f t="shared" si="158"/>
        <v>0</v>
      </c>
      <c r="AV142" s="32">
        <f t="shared" si="159"/>
        <v>0</v>
      </c>
      <c r="AW142" s="32">
        <f t="shared" si="160"/>
        <v>0</v>
      </c>
      <c r="AX142" s="32">
        <f t="shared" si="161"/>
        <v>0</v>
      </c>
      <c r="AY142" s="32">
        <f t="shared" si="162"/>
        <v>0</v>
      </c>
      <c r="AZ142" s="32">
        <f t="shared" si="163"/>
        <v>0</v>
      </c>
      <c r="BA142" s="32">
        <f t="shared" si="164"/>
        <v>0</v>
      </c>
      <c r="BB142" s="32">
        <f t="shared" si="165"/>
        <v>0</v>
      </c>
      <c r="BC142" s="32">
        <f t="shared" si="166"/>
        <v>0</v>
      </c>
      <c r="BD142" s="32">
        <f t="shared" si="167"/>
        <v>0</v>
      </c>
      <c r="BE142" s="32">
        <f t="shared" si="168"/>
        <v>0</v>
      </c>
      <c r="BF142" s="32">
        <f t="shared" si="169"/>
        <v>0</v>
      </c>
      <c r="BG142" s="32">
        <f t="shared" si="170"/>
        <v>0</v>
      </c>
      <c r="BH142" s="32">
        <f t="shared" si="171"/>
        <v>0</v>
      </c>
      <c r="BI142" s="32">
        <f t="shared" si="172"/>
        <v>0</v>
      </c>
      <c r="BJ142" s="32">
        <f t="shared" si="173"/>
        <v>0</v>
      </c>
      <c r="BK142" s="32">
        <f t="shared" si="174"/>
        <v>0</v>
      </c>
      <c r="BL142" s="32">
        <f t="shared" si="175"/>
        <v>0</v>
      </c>
      <c r="BM142" s="32">
        <f t="shared" si="176"/>
        <v>0</v>
      </c>
      <c r="BN142" s="32">
        <f t="shared" si="177"/>
        <v>0</v>
      </c>
      <c r="BO142" s="32">
        <f t="shared" si="178"/>
        <v>0</v>
      </c>
      <c r="BP142" s="32">
        <f t="shared" si="179"/>
        <v>0</v>
      </c>
      <c r="BQ142" s="32">
        <f t="shared" si="180"/>
        <v>0</v>
      </c>
      <c r="BR142" s="32">
        <f t="shared" si="181"/>
        <v>0</v>
      </c>
      <c r="BS142" s="32">
        <f t="shared" si="182"/>
        <v>0</v>
      </c>
      <c r="BT142" s="32">
        <f t="shared" si="183"/>
        <v>0</v>
      </c>
      <c r="BU142" s="32">
        <f t="shared" si="184"/>
        <v>0</v>
      </c>
      <c r="BV142" s="32">
        <f t="shared" si="185"/>
        <v>0</v>
      </c>
      <c r="BW142" s="32">
        <f t="shared" si="186"/>
        <v>0</v>
      </c>
      <c r="BX142" s="32">
        <f t="shared" si="187"/>
        <v>0</v>
      </c>
      <c r="BY142" s="32">
        <f t="shared" si="188"/>
        <v>0</v>
      </c>
      <c r="BZ142" s="32">
        <f t="shared" si="189"/>
        <v>0</v>
      </c>
      <c r="CA142" s="32">
        <f t="shared" si="190"/>
        <v>0</v>
      </c>
      <c r="CB142" s="32">
        <f t="shared" si="191"/>
        <v>0</v>
      </c>
      <c r="CC142" s="32">
        <f t="shared" si="192"/>
        <v>0</v>
      </c>
      <c r="CD142" s="32">
        <f t="shared" si="193"/>
        <v>0</v>
      </c>
      <c r="CE142" s="32">
        <f t="shared" si="194"/>
        <v>0</v>
      </c>
      <c r="CF142" s="32">
        <f t="shared" si="195"/>
        <v>0</v>
      </c>
      <c r="CG142" s="32">
        <f t="shared" si="196"/>
        <v>0</v>
      </c>
      <c r="CH142" s="32">
        <f t="shared" si="197"/>
        <v>0</v>
      </c>
      <c r="CI142" s="32">
        <f t="shared" si="198"/>
        <v>0</v>
      </c>
      <c r="CJ142" s="32">
        <f t="shared" si="199"/>
        <v>0</v>
      </c>
      <c r="CK142" s="32">
        <f t="shared" si="200"/>
        <v>0</v>
      </c>
      <c r="CL142" s="32">
        <f t="shared" si="201"/>
        <v>0</v>
      </c>
      <c r="CM142" s="32">
        <f t="shared" si="202"/>
        <v>0</v>
      </c>
      <c r="CN142" s="32">
        <f t="shared" si="203"/>
        <v>0</v>
      </c>
      <c r="CO142" s="32">
        <f t="shared" si="204"/>
        <v>0</v>
      </c>
      <c r="CP142" s="32">
        <f t="shared" si="205"/>
        <v>0</v>
      </c>
      <c r="CQ142" s="32">
        <f t="shared" si="206"/>
        <v>0</v>
      </c>
      <c r="CR142" s="32">
        <f t="shared" si="207"/>
        <v>0</v>
      </c>
    </row>
    <row r="143" spans="1:96" x14ac:dyDescent="0.25">
      <c r="A143">
        <v>600004693</v>
      </c>
      <c r="B143" t="s">
        <v>308</v>
      </c>
      <c r="C143" t="s">
        <v>211</v>
      </c>
      <c r="D143" t="s">
        <v>309</v>
      </c>
      <c r="E143" t="s">
        <v>310</v>
      </c>
      <c r="F143" t="s">
        <v>311</v>
      </c>
      <c r="G143" t="s">
        <v>308</v>
      </c>
      <c r="H143" t="s">
        <v>697</v>
      </c>
      <c r="I143" s="32">
        <v>0</v>
      </c>
      <c r="J143" s="32"/>
      <c r="K143" s="32">
        <v>0</v>
      </c>
      <c r="L143" s="32">
        <v>0</v>
      </c>
      <c r="M143" s="32">
        <v>0</v>
      </c>
      <c r="N143" s="32">
        <v>0</v>
      </c>
      <c r="O143" s="32">
        <v>0</v>
      </c>
      <c r="P143" s="32">
        <v>0</v>
      </c>
      <c r="Q143" s="32">
        <v>0</v>
      </c>
      <c r="R143" s="32">
        <v>0</v>
      </c>
      <c r="S143" s="32">
        <v>0</v>
      </c>
      <c r="T143" s="32">
        <v>0</v>
      </c>
      <c r="U143" s="32">
        <v>0</v>
      </c>
      <c r="V143" s="32">
        <v>0</v>
      </c>
      <c r="W143" s="32">
        <v>0</v>
      </c>
      <c r="X143" s="32">
        <f>_xlfn.XLOOKUP(TEXT(A143,"0"),'Safety stock'!$A$2:$A$219,'Safety stock'!$B$2:$B$219,0,0)</f>
        <v>13.123866382066446</v>
      </c>
      <c r="Y143" s="32">
        <f>_xlfn.XLOOKUP(TEXT(A143,"0"),'Safety stock'!$A$2:$A$219,'Safety stock'!$F$2:$F$219,0,0)</f>
        <v>0</v>
      </c>
      <c r="Z143" s="32">
        <f>_xlfn.XLOOKUP(TEXT(A143,"0"),'Safety stock'!$A$2:$A$219,'Safety stock'!$E$2:$E$219,0,0)</f>
        <v>6.083333333333333</v>
      </c>
      <c r="AA143" s="32">
        <f>_xlfn.XLOOKUP(TEXT(A143,"0"),'Safety stock'!$A$2:$A$219,'Safety stock'!$G$2:$G$219,0,0)</f>
        <v>16.165533048733113</v>
      </c>
      <c r="AB143" s="32">
        <f t="shared" si="139"/>
        <v>0</v>
      </c>
      <c r="AC143" s="32">
        <f t="shared" si="140"/>
        <v>0</v>
      </c>
      <c r="AD143" s="32">
        <f t="shared" si="141"/>
        <v>0</v>
      </c>
      <c r="AE143" s="32">
        <f t="shared" si="142"/>
        <v>0</v>
      </c>
      <c r="AF143" s="32">
        <f t="shared" si="143"/>
        <v>0</v>
      </c>
      <c r="AG143" s="32">
        <f t="shared" si="144"/>
        <v>0</v>
      </c>
      <c r="AH143" s="32">
        <f t="shared" si="145"/>
        <v>0</v>
      </c>
      <c r="AI143" s="32">
        <f t="shared" si="146"/>
        <v>0</v>
      </c>
      <c r="AJ143" s="32">
        <f t="shared" si="147"/>
        <v>0</v>
      </c>
      <c r="AK143" s="32">
        <f t="shared" si="148"/>
        <v>0</v>
      </c>
      <c r="AL143" s="32">
        <f t="shared" si="149"/>
        <v>0</v>
      </c>
      <c r="AM143" s="32">
        <f t="shared" si="150"/>
        <v>0</v>
      </c>
      <c r="AN143" s="32">
        <f t="shared" si="151"/>
        <v>0</v>
      </c>
      <c r="AO143" s="32">
        <f t="shared" si="152"/>
        <v>0</v>
      </c>
      <c r="AP143" s="32">
        <f t="shared" si="153"/>
        <v>0</v>
      </c>
      <c r="AQ143" s="32">
        <f t="shared" si="154"/>
        <v>0</v>
      </c>
      <c r="AR143" s="32">
        <f t="shared" si="155"/>
        <v>0</v>
      </c>
      <c r="AS143" s="32">
        <f t="shared" si="156"/>
        <v>0</v>
      </c>
      <c r="AT143" s="32">
        <f t="shared" si="157"/>
        <v>0</v>
      </c>
      <c r="AU143" s="32">
        <f t="shared" si="158"/>
        <v>0</v>
      </c>
      <c r="AV143" s="32">
        <f t="shared" si="159"/>
        <v>0</v>
      </c>
      <c r="AW143" s="32">
        <f t="shared" si="160"/>
        <v>0</v>
      </c>
      <c r="AX143" s="32">
        <f t="shared" si="161"/>
        <v>0</v>
      </c>
      <c r="AY143" s="32">
        <f t="shared" si="162"/>
        <v>0</v>
      </c>
      <c r="AZ143" s="32">
        <f t="shared" si="163"/>
        <v>0</v>
      </c>
      <c r="BA143" s="32">
        <f t="shared" si="164"/>
        <v>0</v>
      </c>
      <c r="BB143" s="32">
        <f t="shared" si="165"/>
        <v>0</v>
      </c>
      <c r="BC143" s="32">
        <f t="shared" si="166"/>
        <v>0</v>
      </c>
      <c r="BD143" s="32">
        <f t="shared" si="167"/>
        <v>0</v>
      </c>
      <c r="BE143" s="32">
        <f t="shared" si="168"/>
        <v>0</v>
      </c>
      <c r="BF143" s="32">
        <f t="shared" si="169"/>
        <v>0</v>
      </c>
      <c r="BG143" s="32">
        <f t="shared" si="170"/>
        <v>0</v>
      </c>
      <c r="BH143" s="32">
        <f t="shared" si="171"/>
        <v>0</v>
      </c>
      <c r="BI143" s="32">
        <f t="shared" si="172"/>
        <v>0</v>
      </c>
      <c r="BJ143" s="32">
        <f t="shared" si="173"/>
        <v>0</v>
      </c>
      <c r="BK143" s="32">
        <f t="shared" si="174"/>
        <v>0</v>
      </c>
      <c r="BL143" s="32">
        <f t="shared" si="175"/>
        <v>0</v>
      </c>
      <c r="BM143" s="32">
        <f t="shared" si="176"/>
        <v>0</v>
      </c>
      <c r="BN143" s="32">
        <f t="shared" si="177"/>
        <v>0</v>
      </c>
      <c r="BO143" s="32">
        <f t="shared" si="178"/>
        <v>0</v>
      </c>
      <c r="BP143" s="32">
        <f t="shared" si="179"/>
        <v>0</v>
      </c>
      <c r="BQ143" s="32">
        <f t="shared" si="180"/>
        <v>0</v>
      </c>
      <c r="BR143" s="32">
        <f t="shared" si="181"/>
        <v>0</v>
      </c>
      <c r="BS143" s="32">
        <f t="shared" si="182"/>
        <v>0</v>
      </c>
      <c r="BT143" s="32">
        <f t="shared" si="183"/>
        <v>0</v>
      </c>
      <c r="BU143" s="32">
        <f t="shared" si="184"/>
        <v>0</v>
      </c>
      <c r="BV143" s="32">
        <f t="shared" si="185"/>
        <v>0</v>
      </c>
      <c r="BW143" s="32">
        <f t="shared" si="186"/>
        <v>0</v>
      </c>
      <c r="BX143" s="32">
        <f t="shared" si="187"/>
        <v>0</v>
      </c>
      <c r="BY143" s="32">
        <f t="shared" si="188"/>
        <v>0</v>
      </c>
      <c r="BZ143" s="32">
        <f t="shared" si="189"/>
        <v>0</v>
      </c>
      <c r="CA143" s="32">
        <f t="shared" si="190"/>
        <v>0</v>
      </c>
      <c r="CB143" s="32">
        <f t="shared" si="191"/>
        <v>0</v>
      </c>
      <c r="CC143" s="32">
        <f t="shared" si="192"/>
        <v>0</v>
      </c>
      <c r="CD143" s="32">
        <f t="shared" si="193"/>
        <v>0</v>
      </c>
      <c r="CE143" s="32">
        <f t="shared" si="194"/>
        <v>0</v>
      </c>
      <c r="CF143" s="32">
        <f t="shared" si="195"/>
        <v>0</v>
      </c>
      <c r="CG143" s="32">
        <f t="shared" si="196"/>
        <v>0</v>
      </c>
      <c r="CH143" s="32">
        <f t="shared" si="197"/>
        <v>0</v>
      </c>
      <c r="CI143" s="32">
        <f t="shared" si="198"/>
        <v>0</v>
      </c>
      <c r="CJ143" s="32">
        <f t="shared" si="199"/>
        <v>0</v>
      </c>
      <c r="CK143" s="32">
        <f t="shared" si="200"/>
        <v>0</v>
      </c>
      <c r="CL143" s="32">
        <f t="shared" si="201"/>
        <v>0</v>
      </c>
      <c r="CM143" s="32">
        <f t="shared" si="202"/>
        <v>0</v>
      </c>
      <c r="CN143" s="32">
        <f t="shared" si="203"/>
        <v>0</v>
      </c>
      <c r="CO143" s="32">
        <f t="shared" si="204"/>
        <v>0</v>
      </c>
      <c r="CP143" s="32">
        <f t="shared" si="205"/>
        <v>0</v>
      </c>
      <c r="CQ143" s="32">
        <f t="shared" si="206"/>
        <v>0</v>
      </c>
      <c r="CR143" s="32">
        <f t="shared" si="207"/>
        <v>0</v>
      </c>
    </row>
    <row r="144" spans="1:96" x14ac:dyDescent="0.25">
      <c r="A144">
        <v>600004695</v>
      </c>
      <c r="B144" t="s">
        <v>315</v>
      </c>
      <c r="C144" t="s">
        <v>211</v>
      </c>
      <c r="D144" t="s">
        <v>187</v>
      </c>
      <c r="E144" t="s">
        <v>316</v>
      </c>
      <c r="F144" t="s">
        <v>317</v>
      </c>
      <c r="G144" t="s">
        <v>315</v>
      </c>
      <c r="H144" t="s">
        <v>697</v>
      </c>
      <c r="I144" s="32">
        <v>0</v>
      </c>
      <c r="J144" s="32"/>
      <c r="K144" s="32">
        <v>0</v>
      </c>
      <c r="L144" s="32">
        <v>0</v>
      </c>
      <c r="M144" s="32">
        <v>0</v>
      </c>
      <c r="N144" s="32">
        <v>0</v>
      </c>
      <c r="O144" s="32">
        <v>0</v>
      </c>
      <c r="P144" s="32">
        <v>0</v>
      </c>
      <c r="Q144" s="32">
        <v>0</v>
      </c>
      <c r="R144" s="32">
        <v>0</v>
      </c>
      <c r="S144" s="32">
        <v>0</v>
      </c>
      <c r="T144" s="32">
        <v>0</v>
      </c>
      <c r="U144" s="32">
        <v>0</v>
      </c>
      <c r="V144" s="32">
        <v>0</v>
      </c>
      <c r="W144" s="32">
        <v>0</v>
      </c>
      <c r="X144" s="32">
        <f>_xlfn.XLOOKUP(TEXT(A144,"0"),'Safety stock'!$A$2:$A$219,'Safety stock'!$B$2:$B$219,0,0)</f>
        <v>0</v>
      </c>
      <c r="Y144" s="32">
        <f>_xlfn.XLOOKUP(TEXT(A144,"0"),'Safety stock'!$A$2:$A$219,'Safety stock'!$F$2:$F$219,0,0)</f>
        <v>0</v>
      </c>
      <c r="Z144" s="32">
        <f>_xlfn.XLOOKUP(TEXT(A144,"0"),'Safety stock'!$A$2:$A$219,'Safety stock'!$E$2:$E$219,0,0)</f>
        <v>0</v>
      </c>
      <c r="AA144" s="32">
        <f>_xlfn.XLOOKUP(TEXT(A144,"0"),'Safety stock'!$A$2:$A$219,'Safety stock'!$G$2:$G$219,0,0)</f>
        <v>0</v>
      </c>
      <c r="AB144" s="32">
        <f t="shared" si="139"/>
        <v>0</v>
      </c>
      <c r="AC144" s="32">
        <f t="shared" si="140"/>
        <v>0</v>
      </c>
      <c r="AD144" s="32">
        <f t="shared" si="141"/>
        <v>0</v>
      </c>
      <c r="AE144" s="32">
        <f t="shared" si="142"/>
        <v>0</v>
      </c>
      <c r="AF144" s="32">
        <f t="shared" si="143"/>
        <v>0</v>
      </c>
      <c r="AG144" s="32">
        <f t="shared" si="144"/>
        <v>0</v>
      </c>
      <c r="AH144" s="32">
        <f t="shared" si="145"/>
        <v>0</v>
      </c>
      <c r="AI144" s="32">
        <f t="shared" si="146"/>
        <v>0</v>
      </c>
      <c r="AJ144" s="32">
        <f t="shared" si="147"/>
        <v>0</v>
      </c>
      <c r="AK144" s="32">
        <f t="shared" si="148"/>
        <v>0</v>
      </c>
      <c r="AL144" s="32">
        <f t="shared" si="149"/>
        <v>0</v>
      </c>
      <c r="AM144" s="32">
        <f t="shared" si="150"/>
        <v>0</v>
      </c>
      <c r="AN144" s="32">
        <f t="shared" si="151"/>
        <v>0</v>
      </c>
      <c r="AO144" s="32">
        <f t="shared" si="152"/>
        <v>0</v>
      </c>
      <c r="AP144" s="32">
        <f t="shared" si="153"/>
        <v>0</v>
      </c>
      <c r="AQ144" s="32">
        <f t="shared" si="154"/>
        <v>0</v>
      </c>
      <c r="AR144" s="32">
        <f t="shared" si="155"/>
        <v>0</v>
      </c>
      <c r="AS144" s="32">
        <f t="shared" si="156"/>
        <v>0</v>
      </c>
      <c r="AT144" s="32">
        <f t="shared" si="157"/>
        <v>0</v>
      </c>
      <c r="AU144" s="32">
        <f t="shared" si="158"/>
        <v>0</v>
      </c>
      <c r="AV144" s="32">
        <f t="shared" si="159"/>
        <v>0</v>
      </c>
      <c r="AW144" s="32">
        <f t="shared" si="160"/>
        <v>0</v>
      </c>
      <c r="AX144" s="32">
        <f t="shared" si="161"/>
        <v>0</v>
      </c>
      <c r="AY144" s="32">
        <f t="shared" si="162"/>
        <v>0</v>
      </c>
      <c r="AZ144" s="32">
        <f t="shared" si="163"/>
        <v>0</v>
      </c>
      <c r="BA144" s="32">
        <f t="shared" si="164"/>
        <v>0</v>
      </c>
      <c r="BB144" s="32">
        <f t="shared" si="165"/>
        <v>0</v>
      </c>
      <c r="BC144" s="32">
        <f t="shared" si="166"/>
        <v>0</v>
      </c>
      <c r="BD144" s="32">
        <f t="shared" si="167"/>
        <v>0</v>
      </c>
      <c r="BE144" s="32">
        <f t="shared" si="168"/>
        <v>0</v>
      </c>
      <c r="BF144" s="32">
        <f t="shared" si="169"/>
        <v>0</v>
      </c>
      <c r="BG144" s="32">
        <f t="shared" si="170"/>
        <v>0</v>
      </c>
      <c r="BH144" s="32">
        <f t="shared" si="171"/>
        <v>0</v>
      </c>
      <c r="BI144" s="32">
        <f t="shared" si="172"/>
        <v>0</v>
      </c>
      <c r="BJ144" s="32">
        <f t="shared" si="173"/>
        <v>0</v>
      </c>
      <c r="BK144" s="32">
        <f t="shared" si="174"/>
        <v>0</v>
      </c>
      <c r="BL144" s="32">
        <f t="shared" si="175"/>
        <v>0</v>
      </c>
      <c r="BM144" s="32">
        <f t="shared" si="176"/>
        <v>0</v>
      </c>
      <c r="BN144" s="32">
        <f t="shared" si="177"/>
        <v>0</v>
      </c>
      <c r="BO144" s="32">
        <f t="shared" si="178"/>
        <v>0</v>
      </c>
      <c r="BP144" s="32">
        <f t="shared" si="179"/>
        <v>0</v>
      </c>
      <c r="BQ144" s="32">
        <f t="shared" si="180"/>
        <v>0</v>
      </c>
      <c r="BR144" s="32">
        <f t="shared" si="181"/>
        <v>0</v>
      </c>
      <c r="BS144" s="32">
        <f t="shared" si="182"/>
        <v>0</v>
      </c>
      <c r="BT144" s="32">
        <f t="shared" si="183"/>
        <v>0</v>
      </c>
      <c r="BU144" s="32">
        <f t="shared" si="184"/>
        <v>0</v>
      </c>
      <c r="BV144" s="32">
        <f t="shared" si="185"/>
        <v>0</v>
      </c>
      <c r="BW144" s="32">
        <f t="shared" si="186"/>
        <v>0</v>
      </c>
      <c r="BX144" s="32">
        <f t="shared" si="187"/>
        <v>0</v>
      </c>
      <c r="BY144" s="32">
        <f t="shared" si="188"/>
        <v>0</v>
      </c>
      <c r="BZ144" s="32">
        <f t="shared" si="189"/>
        <v>0</v>
      </c>
      <c r="CA144" s="32">
        <f t="shared" si="190"/>
        <v>0</v>
      </c>
      <c r="CB144" s="32">
        <f t="shared" si="191"/>
        <v>0</v>
      </c>
      <c r="CC144" s="32">
        <f t="shared" si="192"/>
        <v>0</v>
      </c>
      <c r="CD144" s="32">
        <f t="shared" si="193"/>
        <v>0</v>
      </c>
      <c r="CE144" s="32">
        <f t="shared" si="194"/>
        <v>0</v>
      </c>
      <c r="CF144" s="32">
        <f t="shared" si="195"/>
        <v>0</v>
      </c>
      <c r="CG144" s="32">
        <f t="shared" si="196"/>
        <v>0</v>
      </c>
      <c r="CH144" s="32">
        <f t="shared" si="197"/>
        <v>0</v>
      </c>
      <c r="CI144" s="32">
        <f t="shared" si="198"/>
        <v>0</v>
      </c>
      <c r="CJ144" s="32">
        <f t="shared" si="199"/>
        <v>0</v>
      </c>
      <c r="CK144" s="32">
        <f t="shared" si="200"/>
        <v>0</v>
      </c>
      <c r="CL144" s="32">
        <f t="shared" si="201"/>
        <v>0</v>
      </c>
      <c r="CM144" s="32">
        <f t="shared" si="202"/>
        <v>0</v>
      </c>
      <c r="CN144" s="32">
        <f t="shared" si="203"/>
        <v>0</v>
      </c>
      <c r="CO144" s="32">
        <f t="shared" si="204"/>
        <v>0</v>
      </c>
      <c r="CP144" s="32">
        <f t="shared" si="205"/>
        <v>0</v>
      </c>
      <c r="CQ144" s="32">
        <f t="shared" si="206"/>
        <v>0</v>
      </c>
      <c r="CR144" s="32">
        <f t="shared" si="207"/>
        <v>0</v>
      </c>
    </row>
    <row r="145" spans="1:96" x14ac:dyDescent="0.25">
      <c r="A145">
        <v>600004698</v>
      </c>
      <c r="B145" t="s">
        <v>319</v>
      </c>
      <c r="C145" t="s">
        <v>227</v>
      </c>
      <c r="D145" t="s">
        <v>309</v>
      </c>
      <c r="E145" t="s">
        <v>310</v>
      </c>
      <c r="F145" t="s">
        <v>311</v>
      </c>
      <c r="G145" t="s">
        <v>308</v>
      </c>
      <c r="H145" t="s">
        <v>697</v>
      </c>
      <c r="I145" s="32">
        <v>0</v>
      </c>
      <c r="J145" s="32"/>
      <c r="K145" s="32">
        <v>0</v>
      </c>
      <c r="L145" s="32">
        <v>0</v>
      </c>
      <c r="M145" s="32">
        <v>0</v>
      </c>
      <c r="N145" s="32">
        <v>0</v>
      </c>
      <c r="O145" s="32">
        <v>0</v>
      </c>
      <c r="P145" s="32">
        <v>0</v>
      </c>
      <c r="Q145" s="32">
        <v>0</v>
      </c>
      <c r="R145" s="32">
        <v>0</v>
      </c>
      <c r="S145" s="32">
        <v>0</v>
      </c>
      <c r="T145" s="32">
        <v>0</v>
      </c>
      <c r="U145" s="32">
        <v>0</v>
      </c>
      <c r="V145" s="32">
        <v>0</v>
      </c>
      <c r="W145" s="32">
        <v>0</v>
      </c>
      <c r="X145" s="32">
        <f>_xlfn.XLOOKUP(TEXT(A145,"0"),'Safety stock'!$A$2:$A$219,'Safety stock'!$B$2:$B$219,0,0)</f>
        <v>0</v>
      </c>
      <c r="Y145" s="32">
        <f>_xlfn.XLOOKUP(TEXT(A145,"0"),'Safety stock'!$A$2:$A$219,'Safety stock'!$F$2:$F$219,0,0)</f>
        <v>0</v>
      </c>
      <c r="Z145" s="32">
        <f>_xlfn.XLOOKUP(TEXT(A145,"0"),'Safety stock'!$A$2:$A$219,'Safety stock'!$E$2:$E$219,0,0)</f>
        <v>0</v>
      </c>
      <c r="AA145" s="32">
        <f>_xlfn.XLOOKUP(TEXT(A145,"0"),'Safety stock'!$A$2:$A$219,'Safety stock'!$G$2:$G$219,0,0)</f>
        <v>0</v>
      </c>
      <c r="AB145" s="32">
        <f t="shared" si="139"/>
        <v>0</v>
      </c>
      <c r="AC145" s="32">
        <f t="shared" si="140"/>
        <v>0</v>
      </c>
      <c r="AD145" s="32">
        <f t="shared" si="141"/>
        <v>0</v>
      </c>
      <c r="AE145" s="32">
        <f t="shared" si="142"/>
        <v>0</v>
      </c>
      <c r="AF145" s="32">
        <f t="shared" si="143"/>
        <v>0</v>
      </c>
      <c r="AG145" s="32">
        <f t="shared" si="144"/>
        <v>0</v>
      </c>
      <c r="AH145" s="32">
        <f t="shared" si="145"/>
        <v>0</v>
      </c>
      <c r="AI145" s="32">
        <f t="shared" si="146"/>
        <v>0</v>
      </c>
      <c r="AJ145" s="32">
        <f t="shared" si="147"/>
        <v>0</v>
      </c>
      <c r="AK145" s="32">
        <f t="shared" si="148"/>
        <v>0</v>
      </c>
      <c r="AL145" s="32">
        <f t="shared" si="149"/>
        <v>0</v>
      </c>
      <c r="AM145" s="32">
        <f t="shared" si="150"/>
        <v>0</v>
      </c>
      <c r="AN145" s="32">
        <f t="shared" si="151"/>
        <v>0</v>
      </c>
      <c r="AO145" s="32">
        <f t="shared" si="152"/>
        <v>0</v>
      </c>
      <c r="AP145" s="32">
        <f t="shared" si="153"/>
        <v>0</v>
      </c>
      <c r="AQ145" s="32">
        <f t="shared" si="154"/>
        <v>0</v>
      </c>
      <c r="AR145" s="32">
        <f t="shared" si="155"/>
        <v>0</v>
      </c>
      <c r="AS145" s="32">
        <f t="shared" si="156"/>
        <v>0</v>
      </c>
      <c r="AT145" s="32">
        <f t="shared" si="157"/>
        <v>0</v>
      </c>
      <c r="AU145" s="32">
        <f t="shared" si="158"/>
        <v>0</v>
      </c>
      <c r="AV145" s="32">
        <f t="shared" si="159"/>
        <v>0</v>
      </c>
      <c r="AW145" s="32">
        <f t="shared" si="160"/>
        <v>0</v>
      </c>
      <c r="AX145" s="32">
        <f t="shared" si="161"/>
        <v>0</v>
      </c>
      <c r="AY145" s="32">
        <f t="shared" si="162"/>
        <v>0</v>
      </c>
      <c r="AZ145" s="32">
        <f t="shared" si="163"/>
        <v>0</v>
      </c>
      <c r="BA145" s="32">
        <f t="shared" si="164"/>
        <v>0</v>
      </c>
      <c r="BB145" s="32">
        <f t="shared" si="165"/>
        <v>0</v>
      </c>
      <c r="BC145" s="32">
        <f t="shared" si="166"/>
        <v>0</v>
      </c>
      <c r="BD145" s="32">
        <f t="shared" si="167"/>
        <v>0</v>
      </c>
      <c r="BE145" s="32">
        <f t="shared" si="168"/>
        <v>0</v>
      </c>
      <c r="BF145" s="32">
        <f t="shared" si="169"/>
        <v>0</v>
      </c>
      <c r="BG145" s="32">
        <f t="shared" si="170"/>
        <v>0</v>
      </c>
      <c r="BH145" s="32">
        <f t="shared" si="171"/>
        <v>0</v>
      </c>
      <c r="BI145" s="32">
        <f t="shared" si="172"/>
        <v>0</v>
      </c>
      <c r="BJ145" s="32">
        <f t="shared" si="173"/>
        <v>0</v>
      </c>
      <c r="BK145" s="32">
        <f t="shared" si="174"/>
        <v>0</v>
      </c>
      <c r="BL145" s="32">
        <f t="shared" si="175"/>
        <v>0</v>
      </c>
      <c r="BM145" s="32">
        <f t="shared" si="176"/>
        <v>0</v>
      </c>
      <c r="BN145" s="32">
        <f t="shared" si="177"/>
        <v>0</v>
      </c>
      <c r="BO145" s="32">
        <f t="shared" si="178"/>
        <v>0</v>
      </c>
      <c r="BP145" s="32">
        <f t="shared" si="179"/>
        <v>0</v>
      </c>
      <c r="BQ145" s="32">
        <f t="shared" si="180"/>
        <v>0</v>
      </c>
      <c r="BR145" s="32">
        <f t="shared" si="181"/>
        <v>0</v>
      </c>
      <c r="BS145" s="32">
        <f t="shared" si="182"/>
        <v>0</v>
      </c>
      <c r="BT145" s="32">
        <f t="shared" si="183"/>
        <v>0</v>
      </c>
      <c r="BU145" s="32">
        <f t="shared" si="184"/>
        <v>0</v>
      </c>
      <c r="BV145" s="32">
        <f t="shared" si="185"/>
        <v>0</v>
      </c>
      <c r="BW145" s="32">
        <f t="shared" si="186"/>
        <v>0</v>
      </c>
      <c r="BX145" s="32">
        <f t="shared" si="187"/>
        <v>0</v>
      </c>
      <c r="BY145" s="32">
        <f t="shared" si="188"/>
        <v>0</v>
      </c>
      <c r="BZ145" s="32">
        <f t="shared" si="189"/>
        <v>0</v>
      </c>
      <c r="CA145" s="32">
        <f t="shared" si="190"/>
        <v>0</v>
      </c>
      <c r="CB145" s="32">
        <f t="shared" si="191"/>
        <v>0</v>
      </c>
      <c r="CC145" s="32">
        <f t="shared" si="192"/>
        <v>0</v>
      </c>
      <c r="CD145" s="32">
        <f t="shared" si="193"/>
        <v>0</v>
      </c>
      <c r="CE145" s="32">
        <f t="shared" si="194"/>
        <v>0</v>
      </c>
      <c r="CF145" s="32">
        <f t="shared" si="195"/>
        <v>0</v>
      </c>
      <c r="CG145" s="32">
        <f t="shared" si="196"/>
        <v>0</v>
      </c>
      <c r="CH145" s="32">
        <f t="shared" si="197"/>
        <v>0</v>
      </c>
      <c r="CI145" s="32">
        <f t="shared" si="198"/>
        <v>0</v>
      </c>
      <c r="CJ145" s="32">
        <f t="shared" si="199"/>
        <v>0</v>
      </c>
      <c r="CK145" s="32">
        <f t="shared" si="200"/>
        <v>0</v>
      </c>
      <c r="CL145" s="32">
        <f t="shared" si="201"/>
        <v>0</v>
      </c>
      <c r="CM145" s="32">
        <f t="shared" si="202"/>
        <v>0</v>
      </c>
      <c r="CN145" s="32">
        <f t="shared" si="203"/>
        <v>0</v>
      </c>
      <c r="CO145" s="32">
        <f t="shared" si="204"/>
        <v>0</v>
      </c>
      <c r="CP145" s="32">
        <f t="shared" si="205"/>
        <v>0</v>
      </c>
      <c r="CQ145" s="32">
        <f t="shared" si="206"/>
        <v>0</v>
      </c>
      <c r="CR145" s="32">
        <f t="shared" si="207"/>
        <v>0</v>
      </c>
    </row>
    <row r="146" spans="1:96" x14ac:dyDescent="0.25">
      <c r="A146">
        <v>600004699</v>
      </c>
      <c r="B146" t="s">
        <v>321</v>
      </c>
      <c r="C146" t="s">
        <v>211</v>
      </c>
      <c r="D146" t="s">
        <v>309</v>
      </c>
      <c r="E146" t="s">
        <v>310</v>
      </c>
      <c r="F146" t="s">
        <v>311</v>
      </c>
      <c r="G146" t="s">
        <v>321</v>
      </c>
      <c r="H146" t="s">
        <v>697</v>
      </c>
      <c r="I146" s="32">
        <v>0</v>
      </c>
      <c r="J146" s="32"/>
      <c r="K146" s="32">
        <v>0</v>
      </c>
      <c r="L146" s="32">
        <v>0</v>
      </c>
      <c r="M146" s="32">
        <v>0</v>
      </c>
      <c r="N146" s="32">
        <v>0</v>
      </c>
      <c r="O146" s="32">
        <v>0</v>
      </c>
      <c r="P146" s="32">
        <v>0</v>
      </c>
      <c r="Q146" s="32">
        <v>0</v>
      </c>
      <c r="R146" s="32">
        <v>0</v>
      </c>
      <c r="S146" s="32">
        <v>0</v>
      </c>
      <c r="T146" s="32">
        <v>0</v>
      </c>
      <c r="U146" s="32">
        <v>0</v>
      </c>
      <c r="V146" s="32">
        <v>0</v>
      </c>
      <c r="W146" s="32">
        <v>0</v>
      </c>
      <c r="X146" s="32">
        <f>_xlfn.XLOOKUP(TEXT(A146,"0"),'Safety stock'!$A$2:$A$219,'Safety stock'!$B$2:$B$219,0,0)</f>
        <v>0</v>
      </c>
      <c r="Y146" s="32">
        <f>_xlfn.XLOOKUP(TEXT(A146,"0"),'Safety stock'!$A$2:$A$219,'Safety stock'!$F$2:$F$219,0,0)</f>
        <v>0</v>
      </c>
      <c r="Z146" s="32">
        <f>_xlfn.XLOOKUP(TEXT(A146,"0"),'Safety stock'!$A$2:$A$219,'Safety stock'!$E$2:$E$219,0,0)</f>
        <v>0</v>
      </c>
      <c r="AA146" s="32">
        <f>_xlfn.XLOOKUP(TEXT(A146,"0"),'Safety stock'!$A$2:$A$219,'Safety stock'!$G$2:$G$219,0,0)</f>
        <v>0</v>
      </c>
      <c r="AB146" s="32">
        <f t="shared" si="139"/>
        <v>0</v>
      </c>
      <c r="AC146" s="32">
        <f t="shared" si="140"/>
        <v>0</v>
      </c>
      <c r="AD146" s="32">
        <f t="shared" si="141"/>
        <v>0</v>
      </c>
      <c r="AE146" s="32">
        <f t="shared" si="142"/>
        <v>0</v>
      </c>
      <c r="AF146" s="32">
        <f t="shared" si="143"/>
        <v>0</v>
      </c>
      <c r="AG146" s="32">
        <f t="shared" si="144"/>
        <v>0</v>
      </c>
      <c r="AH146" s="32">
        <f t="shared" si="145"/>
        <v>0</v>
      </c>
      <c r="AI146" s="32">
        <f t="shared" si="146"/>
        <v>0</v>
      </c>
      <c r="AJ146" s="32">
        <f t="shared" si="147"/>
        <v>0</v>
      </c>
      <c r="AK146" s="32">
        <f t="shared" si="148"/>
        <v>0</v>
      </c>
      <c r="AL146" s="32">
        <f t="shared" si="149"/>
        <v>0</v>
      </c>
      <c r="AM146" s="32">
        <f t="shared" si="150"/>
        <v>0</v>
      </c>
      <c r="AN146" s="32">
        <f t="shared" si="151"/>
        <v>0</v>
      </c>
      <c r="AO146" s="32">
        <f t="shared" si="152"/>
        <v>0</v>
      </c>
      <c r="AP146" s="32">
        <f t="shared" si="153"/>
        <v>0</v>
      </c>
      <c r="AQ146" s="32">
        <f t="shared" si="154"/>
        <v>0</v>
      </c>
      <c r="AR146" s="32">
        <f t="shared" si="155"/>
        <v>0</v>
      </c>
      <c r="AS146" s="32">
        <f t="shared" si="156"/>
        <v>0</v>
      </c>
      <c r="AT146" s="32">
        <f t="shared" si="157"/>
        <v>0</v>
      </c>
      <c r="AU146" s="32">
        <f t="shared" si="158"/>
        <v>0</v>
      </c>
      <c r="AV146" s="32">
        <f t="shared" si="159"/>
        <v>0</v>
      </c>
      <c r="AW146" s="32">
        <f t="shared" si="160"/>
        <v>0</v>
      </c>
      <c r="AX146" s="32">
        <f t="shared" si="161"/>
        <v>0</v>
      </c>
      <c r="AY146" s="32">
        <f t="shared" si="162"/>
        <v>0</v>
      </c>
      <c r="AZ146" s="32">
        <f t="shared" si="163"/>
        <v>0</v>
      </c>
      <c r="BA146" s="32">
        <f t="shared" si="164"/>
        <v>0</v>
      </c>
      <c r="BB146" s="32">
        <f t="shared" si="165"/>
        <v>0</v>
      </c>
      <c r="BC146" s="32">
        <f t="shared" si="166"/>
        <v>0</v>
      </c>
      <c r="BD146" s="32">
        <f t="shared" si="167"/>
        <v>0</v>
      </c>
      <c r="BE146" s="32">
        <f t="shared" si="168"/>
        <v>0</v>
      </c>
      <c r="BF146" s="32">
        <f t="shared" si="169"/>
        <v>0</v>
      </c>
      <c r="BG146" s="32">
        <f t="shared" si="170"/>
        <v>0</v>
      </c>
      <c r="BH146" s="32">
        <f t="shared" si="171"/>
        <v>0</v>
      </c>
      <c r="BI146" s="32">
        <f t="shared" si="172"/>
        <v>0</v>
      </c>
      <c r="BJ146" s="32">
        <f t="shared" si="173"/>
        <v>0</v>
      </c>
      <c r="BK146" s="32">
        <f t="shared" si="174"/>
        <v>0</v>
      </c>
      <c r="BL146" s="32">
        <f t="shared" si="175"/>
        <v>0</v>
      </c>
      <c r="BM146" s="32">
        <f t="shared" si="176"/>
        <v>0</v>
      </c>
      <c r="BN146" s="32">
        <f t="shared" si="177"/>
        <v>0</v>
      </c>
      <c r="BO146" s="32">
        <f t="shared" si="178"/>
        <v>0</v>
      </c>
      <c r="BP146" s="32">
        <f t="shared" si="179"/>
        <v>0</v>
      </c>
      <c r="BQ146" s="32">
        <f t="shared" si="180"/>
        <v>0</v>
      </c>
      <c r="BR146" s="32">
        <f t="shared" si="181"/>
        <v>0</v>
      </c>
      <c r="BS146" s="32">
        <f t="shared" si="182"/>
        <v>0</v>
      </c>
      <c r="BT146" s="32">
        <f t="shared" si="183"/>
        <v>0</v>
      </c>
      <c r="BU146" s="32">
        <f t="shared" si="184"/>
        <v>0</v>
      </c>
      <c r="BV146" s="32">
        <f t="shared" si="185"/>
        <v>0</v>
      </c>
      <c r="BW146" s="32">
        <f t="shared" si="186"/>
        <v>0</v>
      </c>
      <c r="BX146" s="32">
        <f t="shared" si="187"/>
        <v>0</v>
      </c>
      <c r="BY146" s="32">
        <f t="shared" si="188"/>
        <v>0</v>
      </c>
      <c r="BZ146" s="32">
        <f t="shared" si="189"/>
        <v>0</v>
      </c>
      <c r="CA146" s="32">
        <f t="shared" si="190"/>
        <v>0</v>
      </c>
      <c r="CB146" s="32">
        <f t="shared" si="191"/>
        <v>0</v>
      </c>
      <c r="CC146" s="32">
        <f t="shared" si="192"/>
        <v>0</v>
      </c>
      <c r="CD146" s="32">
        <f t="shared" si="193"/>
        <v>0</v>
      </c>
      <c r="CE146" s="32">
        <f t="shared" si="194"/>
        <v>0</v>
      </c>
      <c r="CF146" s="32">
        <f t="shared" si="195"/>
        <v>0</v>
      </c>
      <c r="CG146" s="32">
        <f t="shared" si="196"/>
        <v>0</v>
      </c>
      <c r="CH146" s="32">
        <f t="shared" si="197"/>
        <v>0</v>
      </c>
      <c r="CI146" s="32">
        <f t="shared" si="198"/>
        <v>0</v>
      </c>
      <c r="CJ146" s="32">
        <f t="shared" si="199"/>
        <v>0</v>
      </c>
      <c r="CK146" s="32">
        <f t="shared" si="200"/>
        <v>0</v>
      </c>
      <c r="CL146" s="32">
        <f t="shared" si="201"/>
        <v>0</v>
      </c>
      <c r="CM146" s="32">
        <f t="shared" si="202"/>
        <v>0</v>
      </c>
      <c r="CN146" s="32">
        <f t="shared" si="203"/>
        <v>0</v>
      </c>
      <c r="CO146" s="32">
        <f t="shared" si="204"/>
        <v>0</v>
      </c>
      <c r="CP146" s="32">
        <f t="shared" si="205"/>
        <v>0</v>
      </c>
      <c r="CQ146" s="32">
        <f t="shared" si="206"/>
        <v>0</v>
      </c>
      <c r="CR146" s="32">
        <f t="shared" si="207"/>
        <v>0</v>
      </c>
    </row>
    <row r="147" spans="1:96" x14ac:dyDescent="0.25">
      <c r="A147">
        <v>600004700</v>
      </c>
      <c r="B147" t="s">
        <v>323</v>
      </c>
      <c r="C147" t="s">
        <v>227</v>
      </c>
      <c r="D147" t="s">
        <v>309</v>
      </c>
      <c r="E147" t="s">
        <v>310</v>
      </c>
      <c r="F147" t="s">
        <v>311</v>
      </c>
      <c r="G147" t="s">
        <v>321</v>
      </c>
      <c r="H147" t="s">
        <v>697</v>
      </c>
      <c r="I147" s="32">
        <v>309.28984962406014</v>
      </c>
      <c r="J147" s="32"/>
      <c r="K147" s="32">
        <v>8227.11</v>
      </c>
      <c r="L147" s="32">
        <v>7852.3240135407941</v>
      </c>
      <c r="M147" s="32">
        <v>7514.4784821930125</v>
      </c>
      <c r="N147" s="32">
        <v>7728.5688277329591</v>
      </c>
      <c r="O147" s="32">
        <v>7818.4310703408246</v>
      </c>
      <c r="P147" s="32">
        <v>7555.5955515924661</v>
      </c>
      <c r="Q147" s="32">
        <v>7666.0739398436399</v>
      </c>
      <c r="R147" s="32">
        <v>7836.2442105689652</v>
      </c>
      <c r="S147" s="32">
        <v>7451.8588394216449</v>
      </c>
      <c r="T147" s="32">
        <v>7624.1951975976317</v>
      </c>
      <c r="U147" s="32">
        <v>7599.3587442773887</v>
      </c>
      <c r="V147" s="32">
        <v>7707.3499707588053</v>
      </c>
      <c r="W147" s="32">
        <v>7444.5144520104468</v>
      </c>
      <c r="X147" s="32">
        <f>_xlfn.XLOOKUP(TEXT(A147,"0"),'Safety stock'!$A$2:$A$219,'Safety stock'!$B$2:$B$219,0,0)</f>
        <v>24</v>
      </c>
      <c r="Y147" s="32">
        <f>_xlfn.XLOOKUP(TEXT(A147,"0"),'Safety stock'!$A$2:$A$219,'Safety stock'!$F$2:$F$219,0,0)</f>
        <v>0</v>
      </c>
      <c r="Z147" s="32">
        <f>_xlfn.XLOOKUP(TEXT(A147,"0"),'Safety stock'!$A$2:$A$219,'Safety stock'!$E$2:$E$219,0,0)</f>
        <v>6.916666666666667</v>
      </c>
      <c r="AA147" s="32">
        <f>_xlfn.XLOOKUP(TEXT(A147,"0"),'Safety stock'!$A$2:$A$219,'Safety stock'!$G$2:$G$219,0,0)</f>
        <v>27.458333333333332</v>
      </c>
      <c r="AB147" s="32">
        <f t="shared" si="139"/>
        <v>7422.9563909774433</v>
      </c>
      <c r="AC147" s="32">
        <f t="shared" si="140"/>
        <v>0</v>
      </c>
      <c r="AD147" s="32">
        <f t="shared" si="141"/>
        <v>2139.2547932330826</v>
      </c>
      <c r="AE147" s="32">
        <f t="shared" si="142"/>
        <v>8492.5837875939851</v>
      </c>
      <c r="AF147" s="32">
        <f t="shared" si="143"/>
        <v>0</v>
      </c>
      <c r="AG147" s="32">
        <f t="shared" si="144"/>
        <v>0</v>
      </c>
      <c r="AH147" s="32">
        <f t="shared" si="145"/>
        <v>0</v>
      </c>
      <c r="AI147" s="32">
        <f t="shared" si="146"/>
        <v>0</v>
      </c>
      <c r="AJ147" s="32">
        <f t="shared" si="147"/>
        <v>0</v>
      </c>
      <c r="AK147" s="32">
        <f t="shared" si="148"/>
        <v>0</v>
      </c>
      <c r="AL147" s="32">
        <f t="shared" si="149"/>
        <v>0</v>
      </c>
      <c r="AM147" s="32">
        <f t="shared" si="150"/>
        <v>0</v>
      </c>
      <c r="AN147" s="32">
        <f t="shared" si="151"/>
        <v>0</v>
      </c>
      <c r="AO147" s="32">
        <f t="shared" si="152"/>
        <v>0</v>
      </c>
      <c r="AP147" s="32">
        <f t="shared" si="153"/>
        <v>0</v>
      </c>
      <c r="AQ147" s="32">
        <f t="shared" si="154"/>
        <v>0</v>
      </c>
      <c r="AR147" s="32">
        <f t="shared" si="155"/>
        <v>0</v>
      </c>
      <c r="AS147" s="32">
        <f t="shared" si="156"/>
        <v>7422.9563909774433</v>
      </c>
      <c r="AT147" s="32">
        <f t="shared" si="157"/>
        <v>7422.9563909774433</v>
      </c>
      <c r="AU147" s="32">
        <f t="shared" si="158"/>
        <v>7422.9563909774433</v>
      </c>
      <c r="AV147" s="32">
        <f t="shared" si="159"/>
        <v>7422.9563909774433</v>
      </c>
      <c r="AW147" s="32">
        <f t="shared" si="160"/>
        <v>7422.9563909774433</v>
      </c>
      <c r="AX147" s="32">
        <f t="shared" si="161"/>
        <v>7422.9563909774433</v>
      </c>
      <c r="AY147" s="32">
        <f t="shared" si="162"/>
        <v>7422.9563909774433</v>
      </c>
      <c r="AZ147" s="32">
        <f t="shared" si="163"/>
        <v>7422.9563909774433</v>
      </c>
      <c r="BA147" s="32">
        <f t="shared" si="164"/>
        <v>7422.9563909774433</v>
      </c>
      <c r="BB147" s="32">
        <f t="shared" si="165"/>
        <v>7422.9563909774433</v>
      </c>
      <c r="BC147" s="32">
        <f t="shared" si="166"/>
        <v>7422.9563909774433</v>
      </c>
      <c r="BD147" s="32">
        <f t="shared" si="167"/>
        <v>7422.9563909774433</v>
      </c>
      <c r="BE147" s="32">
        <f t="shared" si="168"/>
        <v>7422.9563909774433</v>
      </c>
      <c r="BF147" s="32">
        <f t="shared" si="169"/>
        <v>0</v>
      </c>
      <c r="BG147" s="32">
        <f t="shared" si="170"/>
        <v>0</v>
      </c>
      <c r="BH147" s="32">
        <f t="shared" si="171"/>
        <v>0</v>
      </c>
      <c r="BI147" s="32">
        <f t="shared" si="172"/>
        <v>0</v>
      </c>
      <c r="BJ147" s="32">
        <f t="shared" si="173"/>
        <v>0</v>
      </c>
      <c r="BK147" s="32">
        <f t="shared" si="174"/>
        <v>0</v>
      </c>
      <c r="BL147" s="32">
        <f t="shared" si="175"/>
        <v>0</v>
      </c>
      <c r="BM147" s="32">
        <f t="shared" si="176"/>
        <v>0</v>
      </c>
      <c r="BN147" s="32">
        <f t="shared" si="177"/>
        <v>0</v>
      </c>
      <c r="BO147" s="32">
        <f t="shared" si="178"/>
        <v>0</v>
      </c>
      <c r="BP147" s="32">
        <f t="shared" si="179"/>
        <v>0</v>
      </c>
      <c r="BQ147" s="32">
        <f t="shared" si="180"/>
        <v>0</v>
      </c>
      <c r="BR147" s="32">
        <f t="shared" si="181"/>
        <v>0</v>
      </c>
      <c r="BS147" s="32">
        <f t="shared" si="182"/>
        <v>804.15360902255725</v>
      </c>
      <c r="BT147" s="32">
        <f t="shared" si="183"/>
        <v>429.36762256335078</v>
      </c>
      <c r="BU147" s="32">
        <f t="shared" si="184"/>
        <v>91.522091215569162</v>
      </c>
      <c r="BV147" s="32">
        <f t="shared" si="185"/>
        <v>305.61243675551577</v>
      </c>
      <c r="BW147" s="32">
        <f t="shared" si="186"/>
        <v>395.47467936338126</v>
      </c>
      <c r="BX147" s="32">
        <f t="shared" si="187"/>
        <v>132.63916061502277</v>
      </c>
      <c r="BY147" s="32">
        <f t="shared" si="188"/>
        <v>243.11754886619656</v>
      </c>
      <c r="BZ147" s="32">
        <f t="shared" si="189"/>
        <v>413.28781959152184</v>
      </c>
      <c r="CA147" s="32">
        <f t="shared" si="190"/>
        <v>28.902448444201582</v>
      </c>
      <c r="CB147" s="32">
        <f t="shared" si="191"/>
        <v>201.23880662018837</v>
      </c>
      <c r="CC147" s="32">
        <f t="shared" si="192"/>
        <v>176.40235329994539</v>
      </c>
      <c r="CD147" s="32">
        <f t="shared" si="193"/>
        <v>284.39357978136195</v>
      </c>
      <c r="CE147" s="32">
        <f t="shared" si="194"/>
        <v>21.558061033003469</v>
      </c>
      <c r="CF147" s="32">
        <f t="shared" si="195"/>
        <v>0</v>
      </c>
      <c r="CG147" s="32">
        <f t="shared" si="196"/>
        <v>0</v>
      </c>
      <c r="CH147" s="32">
        <f t="shared" si="197"/>
        <v>0</v>
      </c>
      <c r="CI147" s="32">
        <f t="shared" si="198"/>
        <v>0</v>
      </c>
      <c r="CJ147" s="32">
        <f t="shared" si="199"/>
        <v>0</v>
      </c>
      <c r="CK147" s="32">
        <f t="shared" si="200"/>
        <v>0</v>
      </c>
      <c r="CL147" s="32">
        <f t="shared" si="201"/>
        <v>0</v>
      </c>
      <c r="CM147" s="32">
        <f t="shared" si="202"/>
        <v>0</v>
      </c>
      <c r="CN147" s="32">
        <f t="shared" si="203"/>
        <v>0</v>
      </c>
      <c r="CO147" s="32">
        <f t="shared" si="204"/>
        <v>0</v>
      </c>
      <c r="CP147" s="32">
        <f t="shared" si="205"/>
        <v>0</v>
      </c>
      <c r="CQ147" s="32">
        <f t="shared" si="206"/>
        <v>0</v>
      </c>
      <c r="CR147" s="32">
        <f t="shared" si="207"/>
        <v>0</v>
      </c>
    </row>
    <row r="148" spans="1:96" x14ac:dyDescent="0.25">
      <c r="A148">
        <v>600004705</v>
      </c>
      <c r="B148" t="s">
        <v>325</v>
      </c>
      <c r="C148" t="s">
        <v>227</v>
      </c>
      <c r="D148" t="s">
        <v>309</v>
      </c>
      <c r="E148" t="s">
        <v>310</v>
      </c>
      <c r="F148" t="s">
        <v>311</v>
      </c>
      <c r="G148" t="s">
        <v>308</v>
      </c>
      <c r="H148" t="s">
        <v>697</v>
      </c>
      <c r="I148" s="32">
        <v>379.06</v>
      </c>
      <c r="J148" s="32"/>
      <c r="K148" s="32">
        <v>1516.24</v>
      </c>
      <c r="L148" s="32">
        <v>9407.1996718369192</v>
      </c>
      <c r="M148" s="32">
        <v>9259.3650409114089</v>
      </c>
      <c r="N148" s="32">
        <v>9200.1241752062815</v>
      </c>
      <c r="O148" s="32">
        <v>9432.7860041127024</v>
      </c>
      <c r="P148" s="32">
        <v>9314.6218896942573</v>
      </c>
      <c r="Q148" s="32">
        <v>9166.9961509191508</v>
      </c>
      <c r="R148" s="32">
        <v>9427.8920365007034</v>
      </c>
      <c r="S148" s="32">
        <v>9280.2662977255968</v>
      </c>
      <c r="T148" s="32">
        <v>9132.6405589504902</v>
      </c>
      <c r="U148" s="32">
        <v>9393.5364445320429</v>
      </c>
      <c r="V148" s="32">
        <v>9244.6831380754102</v>
      </c>
      <c r="W148" s="32">
        <v>9126.5190236569633</v>
      </c>
      <c r="X148" s="32">
        <f>_xlfn.XLOOKUP(TEXT(A148,"0"),'Safety stock'!$A$2:$A$219,'Safety stock'!$B$2:$B$219,0,0)</f>
        <v>24</v>
      </c>
      <c r="Y148" s="32">
        <f>_xlfn.XLOOKUP(TEXT(A148,"0"),'Safety stock'!$A$2:$A$219,'Safety stock'!$F$2:$F$219,0,0)</f>
        <v>0</v>
      </c>
      <c r="Z148" s="32">
        <f>_xlfn.XLOOKUP(TEXT(A148,"0"),'Safety stock'!$A$2:$A$219,'Safety stock'!$E$2:$E$219,0,0)</f>
        <v>5</v>
      </c>
      <c r="AA148" s="32">
        <f>_xlfn.XLOOKUP(TEXT(A148,"0"),'Safety stock'!$A$2:$A$219,'Safety stock'!$G$2:$G$219,0,0)</f>
        <v>26.5</v>
      </c>
      <c r="AB148" s="32">
        <f t="shared" si="139"/>
        <v>9097.44</v>
      </c>
      <c r="AC148" s="32">
        <f t="shared" si="140"/>
        <v>0</v>
      </c>
      <c r="AD148" s="32">
        <f t="shared" si="141"/>
        <v>1895.3</v>
      </c>
      <c r="AE148" s="32">
        <f t="shared" si="142"/>
        <v>10045.09</v>
      </c>
      <c r="AF148" s="32">
        <f t="shared" si="143"/>
        <v>-7581.2000000000007</v>
      </c>
      <c r="AG148" s="32">
        <f t="shared" si="144"/>
        <v>0</v>
      </c>
      <c r="AH148" s="32">
        <f t="shared" si="145"/>
        <v>0</v>
      </c>
      <c r="AI148" s="32">
        <f t="shared" si="146"/>
        <v>0</v>
      </c>
      <c r="AJ148" s="32">
        <f t="shared" si="147"/>
        <v>0</v>
      </c>
      <c r="AK148" s="32">
        <f t="shared" si="148"/>
        <v>0</v>
      </c>
      <c r="AL148" s="32">
        <f t="shared" si="149"/>
        <v>0</v>
      </c>
      <c r="AM148" s="32">
        <f t="shared" si="150"/>
        <v>0</v>
      </c>
      <c r="AN148" s="32">
        <f t="shared" si="151"/>
        <v>0</v>
      </c>
      <c r="AO148" s="32">
        <f t="shared" si="152"/>
        <v>0</v>
      </c>
      <c r="AP148" s="32">
        <f t="shared" si="153"/>
        <v>0</v>
      </c>
      <c r="AQ148" s="32">
        <f t="shared" si="154"/>
        <v>0</v>
      </c>
      <c r="AR148" s="32">
        <f t="shared" si="155"/>
        <v>0</v>
      </c>
      <c r="AS148" s="32">
        <f t="shared" si="156"/>
        <v>9097.44</v>
      </c>
      <c r="AT148" s="32">
        <f t="shared" si="157"/>
        <v>9097.44</v>
      </c>
      <c r="AU148" s="32">
        <f t="shared" si="158"/>
        <v>9097.44</v>
      </c>
      <c r="AV148" s="32">
        <f t="shared" si="159"/>
        <v>9097.44</v>
      </c>
      <c r="AW148" s="32">
        <f t="shared" si="160"/>
        <v>9097.44</v>
      </c>
      <c r="AX148" s="32">
        <f t="shared" si="161"/>
        <v>9097.44</v>
      </c>
      <c r="AY148" s="32">
        <f t="shared" si="162"/>
        <v>9097.44</v>
      </c>
      <c r="AZ148" s="32">
        <f t="shared" si="163"/>
        <v>9097.44</v>
      </c>
      <c r="BA148" s="32">
        <f t="shared" si="164"/>
        <v>9097.44</v>
      </c>
      <c r="BB148" s="32">
        <f t="shared" si="165"/>
        <v>9097.44</v>
      </c>
      <c r="BC148" s="32">
        <f t="shared" si="166"/>
        <v>9097.44</v>
      </c>
      <c r="BD148" s="32">
        <f t="shared" si="167"/>
        <v>9097.44</v>
      </c>
      <c r="BE148" s="32">
        <f t="shared" si="168"/>
        <v>9097.44</v>
      </c>
      <c r="BF148" s="32">
        <f t="shared" si="169"/>
        <v>0</v>
      </c>
      <c r="BG148" s="32">
        <f t="shared" si="170"/>
        <v>0</v>
      </c>
      <c r="BH148" s="32">
        <f t="shared" si="171"/>
        <v>0</v>
      </c>
      <c r="BI148" s="32">
        <f t="shared" si="172"/>
        <v>0</v>
      </c>
      <c r="BJ148" s="32">
        <f t="shared" si="173"/>
        <v>0</v>
      </c>
      <c r="BK148" s="32">
        <f t="shared" si="174"/>
        <v>0</v>
      </c>
      <c r="BL148" s="32">
        <f t="shared" si="175"/>
        <v>0</v>
      </c>
      <c r="BM148" s="32">
        <f t="shared" si="176"/>
        <v>0</v>
      </c>
      <c r="BN148" s="32">
        <f t="shared" si="177"/>
        <v>0</v>
      </c>
      <c r="BO148" s="32">
        <f t="shared" si="178"/>
        <v>0</v>
      </c>
      <c r="BP148" s="32">
        <f t="shared" si="179"/>
        <v>0</v>
      </c>
      <c r="BQ148" s="32">
        <f t="shared" si="180"/>
        <v>0</v>
      </c>
      <c r="BR148" s="32">
        <f t="shared" si="181"/>
        <v>0</v>
      </c>
      <c r="BS148" s="32">
        <f t="shared" si="182"/>
        <v>0</v>
      </c>
      <c r="BT148" s="32">
        <f t="shared" si="183"/>
        <v>309.75967183691864</v>
      </c>
      <c r="BU148" s="32">
        <f t="shared" si="184"/>
        <v>161.92504091140836</v>
      </c>
      <c r="BV148" s="32">
        <f t="shared" si="185"/>
        <v>102.684175206281</v>
      </c>
      <c r="BW148" s="32">
        <f t="shared" si="186"/>
        <v>335.34600411270185</v>
      </c>
      <c r="BX148" s="32">
        <f t="shared" si="187"/>
        <v>217.18188969425682</v>
      </c>
      <c r="BY148" s="32">
        <f t="shared" si="188"/>
        <v>69.556150919150241</v>
      </c>
      <c r="BZ148" s="32">
        <f t="shared" si="189"/>
        <v>330.45203650070289</v>
      </c>
      <c r="CA148" s="32">
        <f t="shared" si="190"/>
        <v>182.82629772559631</v>
      </c>
      <c r="CB148" s="32">
        <f t="shared" si="191"/>
        <v>35.200558950489722</v>
      </c>
      <c r="CC148" s="32">
        <f t="shared" si="192"/>
        <v>296.09644453204237</v>
      </c>
      <c r="CD148" s="32">
        <f t="shared" si="193"/>
        <v>147.24313807540966</v>
      </c>
      <c r="CE148" s="32">
        <f t="shared" si="194"/>
        <v>29.079023656962818</v>
      </c>
      <c r="CF148" s="32">
        <f t="shared" si="195"/>
        <v>0</v>
      </c>
      <c r="CG148" s="32">
        <f t="shared" si="196"/>
        <v>0</v>
      </c>
      <c r="CH148" s="32">
        <f t="shared" si="197"/>
        <v>0</v>
      </c>
      <c r="CI148" s="32">
        <f t="shared" si="198"/>
        <v>0</v>
      </c>
      <c r="CJ148" s="32">
        <f t="shared" si="199"/>
        <v>0</v>
      </c>
      <c r="CK148" s="32">
        <f t="shared" si="200"/>
        <v>0</v>
      </c>
      <c r="CL148" s="32">
        <f t="shared" si="201"/>
        <v>0</v>
      </c>
      <c r="CM148" s="32">
        <f t="shared" si="202"/>
        <v>0</v>
      </c>
      <c r="CN148" s="32">
        <f t="shared" si="203"/>
        <v>0</v>
      </c>
      <c r="CO148" s="32">
        <f t="shared" si="204"/>
        <v>0</v>
      </c>
      <c r="CP148" s="32">
        <f t="shared" si="205"/>
        <v>0</v>
      </c>
      <c r="CQ148" s="32">
        <f t="shared" si="206"/>
        <v>0</v>
      </c>
      <c r="CR148" s="32">
        <f t="shared" si="207"/>
        <v>0</v>
      </c>
    </row>
    <row r="149" spans="1:96" x14ac:dyDescent="0.25">
      <c r="A149">
        <v>600004708</v>
      </c>
      <c r="B149" t="s">
        <v>327</v>
      </c>
      <c r="C149" t="s">
        <v>211</v>
      </c>
      <c r="D149" t="s">
        <v>21</v>
      </c>
      <c r="E149" t="s">
        <v>328</v>
      </c>
      <c r="F149" t="s">
        <v>329</v>
      </c>
      <c r="G149" t="s">
        <v>327</v>
      </c>
      <c r="H149" t="s">
        <v>697</v>
      </c>
      <c r="I149" s="32">
        <v>502.89986932375041</v>
      </c>
      <c r="J149" s="32"/>
      <c r="K149" s="32">
        <v>30787.53</v>
      </c>
      <c r="L149" s="32">
        <v>35405.655617305019</v>
      </c>
      <c r="M149" s="32">
        <v>35623.407378027223</v>
      </c>
      <c r="N149" s="32">
        <v>35715.434171418492</v>
      </c>
      <c r="O149" s="32">
        <v>35556.011030147885</v>
      </c>
      <c r="P149" s="32">
        <v>35396.587888877279</v>
      </c>
      <c r="Q149" s="32">
        <v>35362.889714937606</v>
      </c>
      <c r="R149" s="32">
        <v>35706.366442990751</v>
      </c>
      <c r="S149" s="32">
        <v>35546.943301720145</v>
      </c>
      <c r="T149" s="32">
        <v>35261.795193118596</v>
      </c>
      <c r="U149" s="32">
        <v>35479.5469538408</v>
      </c>
      <c r="V149" s="32">
        <v>35697.29871456301</v>
      </c>
      <c r="W149" s="32">
        <v>35412.150605961462</v>
      </c>
      <c r="X149" s="32">
        <f>_xlfn.XLOOKUP(TEXT(A149,"0"),'Safety stock'!$A$2:$A$219,'Safety stock'!$B$2:$B$219,0,0)</f>
        <v>70.040152714282456</v>
      </c>
      <c r="Y149" s="32">
        <f>_xlfn.XLOOKUP(TEXT(A149,"0"),'Safety stock'!$A$2:$A$219,'Safety stock'!$F$2:$F$219,0,0)</f>
        <v>0</v>
      </c>
      <c r="Z149" s="32">
        <f>_xlfn.XLOOKUP(TEXT(A149,"0"),'Safety stock'!$A$2:$A$219,'Safety stock'!$E$2:$E$219,0,0)</f>
        <v>23.994469026548671</v>
      </c>
      <c r="AA149" s="32">
        <f>_xlfn.XLOOKUP(TEXT(A149,"0"),'Safety stock'!$A$2:$A$219,'Safety stock'!$G$2:$G$219,0,0)</f>
        <v>82.037387227556792</v>
      </c>
      <c r="AB149" s="32">
        <f t="shared" si="139"/>
        <v>35223.183647428166</v>
      </c>
      <c r="AC149" s="32">
        <f t="shared" si="140"/>
        <v>0</v>
      </c>
      <c r="AD149" s="32">
        <f t="shared" si="141"/>
        <v>12066.815337944103</v>
      </c>
      <c r="AE149" s="32">
        <f t="shared" si="142"/>
        <v>41256.59131640022</v>
      </c>
      <c r="AF149" s="32">
        <f t="shared" si="143"/>
        <v>-4435.6536474281675</v>
      </c>
      <c r="AG149" s="32">
        <f t="shared" si="144"/>
        <v>0</v>
      </c>
      <c r="AH149" s="32">
        <f t="shared" si="145"/>
        <v>0</v>
      </c>
      <c r="AI149" s="32">
        <f t="shared" si="146"/>
        <v>0</v>
      </c>
      <c r="AJ149" s="32">
        <f t="shared" si="147"/>
        <v>0</v>
      </c>
      <c r="AK149" s="32">
        <f t="shared" si="148"/>
        <v>0</v>
      </c>
      <c r="AL149" s="32">
        <f t="shared" si="149"/>
        <v>0</v>
      </c>
      <c r="AM149" s="32">
        <f t="shared" si="150"/>
        <v>0</v>
      </c>
      <c r="AN149" s="32">
        <f t="shared" si="151"/>
        <v>0</v>
      </c>
      <c r="AO149" s="32">
        <f t="shared" si="152"/>
        <v>0</v>
      </c>
      <c r="AP149" s="32">
        <f t="shared" si="153"/>
        <v>0</v>
      </c>
      <c r="AQ149" s="32">
        <f t="shared" si="154"/>
        <v>0</v>
      </c>
      <c r="AR149" s="32">
        <f t="shared" si="155"/>
        <v>0</v>
      </c>
      <c r="AS149" s="32">
        <f t="shared" si="156"/>
        <v>35223.183647428166</v>
      </c>
      <c r="AT149" s="32">
        <f t="shared" si="157"/>
        <v>35223.183647428166</v>
      </c>
      <c r="AU149" s="32">
        <f t="shared" si="158"/>
        <v>35223.183647428166</v>
      </c>
      <c r="AV149" s="32">
        <f t="shared" si="159"/>
        <v>35223.183647428166</v>
      </c>
      <c r="AW149" s="32">
        <f t="shared" si="160"/>
        <v>35223.183647428166</v>
      </c>
      <c r="AX149" s="32">
        <f t="shared" si="161"/>
        <v>35223.183647428166</v>
      </c>
      <c r="AY149" s="32">
        <f t="shared" si="162"/>
        <v>35223.183647428166</v>
      </c>
      <c r="AZ149" s="32">
        <f t="shared" si="163"/>
        <v>35223.183647428166</v>
      </c>
      <c r="BA149" s="32">
        <f t="shared" si="164"/>
        <v>35223.183647428166</v>
      </c>
      <c r="BB149" s="32">
        <f t="shared" si="165"/>
        <v>35223.183647428166</v>
      </c>
      <c r="BC149" s="32">
        <f t="shared" si="166"/>
        <v>35223.183647428166</v>
      </c>
      <c r="BD149" s="32">
        <f t="shared" si="167"/>
        <v>35223.183647428166</v>
      </c>
      <c r="BE149" s="32">
        <f t="shared" si="168"/>
        <v>35223.183647428166</v>
      </c>
      <c r="BF149" s="32">
        <f t="shared" si="169"/>
        <v>0</v>
      </c>
      <c r="BG149" s="32">
        <f t="shared" si="170"/>
        <v>0</v>
      </c>
      <c r="BH149" s="32">
        <f t="shared" si="171"/>
        <v>0</v>
      </c>
      <c r="BI149" s="32">
        <f t="shared" si="172"/>
        <v>0</v>
      </c>
      <c r="BJ149" s="32">
        <f t="shared" si="173"/>
        <v>0</v>
      </c>
      <c r="BK149" s="32">
        <f t="shared" si="174"/>
        <v>0</v>
      </c>
      <c r="BL149" s="32">
        <f t="shared" si="175"/>
        <v>0</v>
      </c>
      <c r="BM149" s="32">
        <f t="shared" si="176"/>
        <v>0</v>
      </c>
      <c r="BN149" s="32">
        <f t="shared" si="177"/>
        <v>0</v>
      </c>
      <c r="BO149" s="32">
        <f t="shared" si="178"/>
        <v>0</v>
      </c>
      <c r="BP149" s="32">
        <f t="shared" si="179"/>
        <v>0</v>
      </c>
      <c r="BQ149" s="32">
        <f t="shared" si="180"/>
        <v>0</v>
      </c>
      <c r="BR149" s="32">
        <f t="shared" si="181"/>
        <v>0</v>
      </c>
      <c r="BS149" s="32">
        <f t="shared" si="182"/>
        <v>0</v>
      </c>
      <c r="BT149" s="32">
        <f t="shared" si="183"/>
        <v>182.47196987685311</v>
      </c>
      <c r="BU149" s="32">
        <f t="shared" si="184"/>
        <v>400.22373059905658</v>
      </c>
      <c r="BV149" s="32">
        <f t="shared" si="185"/>
        <v>492.25052399032575</v>
      </c>
      <c r="BW149" s="32">
        <f t="shared" si="186"/>
        <v>332.82738271971903</v>
      </c>
      <c r="BX149" s="32">
        <f t="shared" si="187"/>
        <v>173.40424144911231</v>
      </c>
      <c r="BY149" s="32">
        <f t="shared" si="188"/>
        <v>139.70606750943989</v>
      </c>
      <c r="BZ149" s="32">
        <f t="shared" si="189"/>
        <v>483.18279556258494</v>
      </c>
      <c r="CA149" s="32">
        <f t="shared" si="190"/>
        <v>323.75965429197822</v>
      </c>
      <c r="CB149" s="32">
        <f t="shared" si="191"/>
        <v>38.611545690429921</v>
      </c>
      <c r="CC149" s="32">
        <f t="shared" si="192"/>
        <v>256.36330641263339</v>
      </c>
      <c r="CD149" s="32">
        <f t="shared" si="193"/>
        <v>474.11506713484414</v>
      </c>
      <c r="CE149" s="32">
        <f t="shared" si="194"/>
        <v>188.96695853329584</v>
      </c>
      <c r="CF149" s="32">
        <f t="shared" si="195"/>
        <v>0</v>
      </c>
      <c r="CG149" s="32">
        <f t="shared" si="196"/>
        <v>0</v>
      </c>
      <c r="CH149" s="32">
        <f t="shared" si="197"/>
        <v>0</v>
      </c>
      <c r="CI149" s="32">
        <f t="shared" si="198"/>
        <v>0</v>
      </c>
      <c r="CJ149" s="32">
        <f t="shared" si="199"/>
        <v>0</v>
      </c>
      <c r="CK149" s="32">
        <f t="shared" si="200"/>
        <v>0</v>
      </c>
      <c r="CL149" s="32">
        <f t="shared" si="201"/>
        <v>0</v>
      </c>
      <c r="CM149" s="32">
        <f t="shared" si="202"/>
        <v>0</v>
      </c>
      <c r="CN149" s="32">
        <f t="shared" si="203"/>
        <v>0</v>
      </c>
      <c r="CO149" s="32">
        <f t="shared" si="204"/>
        <v>0</v>
      </c>
      <c r="CP149" s="32">
        <f t="shared" si="205"/>
        <v>0</v>
      </c>
      <c r="CQ149" s="32">
        <f t="shared" si="206"/>
        <v>0</v>
      </c>
      <c r="CR149" s="32">
        <f t="shared" si="207"/>
        <v>0</v>
      </c>
    </row>
    <row r="150" spans="1:96" x14ac:dyDescent="0.25">
      <c r="A150">
        <v>600004709</v>
      </c>
      <c r="B150" t="s">
        <v>331</v>
      </c>
      <c r="C150" t="s">
        <v>227</v>
      </c>
      <c r="D150" t="s">
        <v>21</v>
      </c>
      <c r="E150" t="s">
        <v>328</v>
      </c>
      <c r="F150" t="s">
        <v>329</v>
      </c>
      <c r="G150" t="s">
        <v>327</v>
      </c>
      <c r="H150" t="s">
        <v>697</v>
      </c>
      <c r="I150" s="32">
        <v>0</v>
      </c>
      <c r="J150" s="32"/>
      <c r="K150" s="32">
        <v>0</v>
      </c>
      <c r="L150" s="32">
        <v>0</v>
      </c>
      <c r="M150" s="32">
        <v>0</v>
      </c>
      <c r="N150" s="32">
        <v>0</v>
      </c>
      <c r="O150" s="32">
        <v>0</v>
      </c>
      <c r="P150" s="32">
        <v>0</v>
      </c>
      <c r="Q150" s="32">
        <v>0</v>
      </c>
      <c r="R150" s="32">
        <v>0</v>
      </c>
      <c r="S150" s="32">
        <v>0</v>
      </c>
      <c r="T150" s="32">
        <v>0</v>
      </c>
      <c r="U150" s="32">
        <v>0</v>
      </c>
      <c r="V150" s="32">
        <v>0</v>
      </c>
      <c r="W150" s="32">
        <v>0</v>
      </c>
      <c r="X150" s="32">
        <f>_xlfn.XLOOKUP(TEXT(A150,"0"),'Safety stock'!$A$2:$A$219,'Safety stock'!$B$2:$B$219,0,0)</f>
        <v>0</v>
      </c>
      <c r="Y150" s="32">
        <f>_xlfn.XLOOKUP(TEXT(A150,"0"),'Safety stock'!$A$2:$A$219,'Safety stock'!$F$2:$F$219,0,0)</f>
        <v>0</v>
      </c>
      <c r="Z150" s="32">
        <f>_xlfn.XLOOKUP(TEXT(A150,"0"),'Safety stock'!$A$2:$A$219,'Safety stock'!$E$2:$E$219,0,0)</f>
        <v>0</v>
      </c>
      <c r="AA150" s="32">
        <f>_xlfn.XLOOKUP(TEXT(A150,"0"),'Safety stock'!$A$2:$A$219,'Safety stock'!$G$2:$G$219,0,0)</f>
        <v>0</v>
      </c>
      <c r="AB150" s="32">
        <f t="shared" si="139"/>
        <v>0</v>
      </c>
      <c r="AC150" s="32">
        <f t="shared" si="140"/>
        <v>0</v>
      </c>
      <c r="AD150" s="32">
        <f t="shared" si="141"/>
        <v>0</v>
      </c>
      <c r="AE150" s="32">
        <f t="shared" si="142"/>
        <v>0</v>
      </c>
      <c r="AF150" s="32">
        <f t="shared" si="143"/>
        <v>0</v>
      </c>
      <c r="AG150" s="32">
        <f t="shared" si="144"/>
        <v>0</v>
      </c>
      <c r="AH150" s="32">
        <f t="shared" si="145"/>
        <v>0</v>
      </c>
      <c r="AI150" s="32">
        <f t="shared" si="146"/>
        <v>0</v>
      </c>
      <c r="AJ150" s="32">
        <f t="shared" si="147"/>
        <v>0</v>
      </c>
      <c r="AK150" s="32">
        <f t="shared" si="148"/>
        <v>0</v>
      </c>
      <c r="AL150" s="32">
        <f t="shared" si="149"/>
        <v>0</v>
      </c>
      <c r="AM150" s="32">
        <f t="shared" si="150"/>
        <v>0</v>
      </c>
      <c r="AN150" s="32">
        <f t="shared" si="151"/>
        <v>0</v>
      </c>
      <c r="AO150" s="32">
        <f t="shared" si="152"/>
        <v>0</v>
      </c>
      <c r="AP150" s="32">
        <f t="shared" si="153"/>
        <v>0</v>
      </c>
      <c r="AQ150" s="32">
        <f t="shared" si="154"/>
        <v>0</v>
      </c>
      <c r="AR150" s="32">
        <f t="shared" si="155"/>
        <v>0</v>
      </c>
      <c r="AS150" s="32">
        <f t="shared" si="156"/>
        <v>0</v>
      </c>
      <c r="AT150" s="32">
        <f t="shared" si="157"/>
        <v>0</v>
      </c>
      <c r="AU150" s="32">
        <f t="shared" si="158"/>
        <v>0</v>
      </c>
      <c r="AV150" s="32">
        <f t="shared" si="159"/>
        <v>0</v>
      </c>
      <c r="AW150" s="32">
        <f t="shared" si="160"/>
        <v>0</v>
      </c>
      <c r="AX150" s="32">
        <f t="shared" si="161"/>
        <v>0</v>
      </c>
      <c r="AY150" s="32">
        <f t="shared" si="162"/>
        <v>0</v>
      </c>
      <c r="AZ150" s="32">
        <f t="shared" si="163"/>
        <v>0</v>
      </c>
      <c r="BA150" s="32">
        <f t="shared" si="164"/>
        <v>0</v>
      </c>
      <c r="BB150" s="32">
        <f t="shared" si="165"/>
        <v>0</v>
      </c>
      <c r="BC150" s="32">
        <f t="shared" si="166"/>
        <v>0</v>
      </c>
      <c r="BD150" s="32">
        <f t="shared" si="167"/>
        <v>0</v>
      </c>
      <c r="BE150" s="32">
        <f t="shared" si="168"/>
        <v>0</v>
      </c>
      <c r="BF150" s="32">
        <f t="shared" si="169"/>
        <v>0</v>
      </c>
      <c r="BG150" s="32">
        <f t="shared" si="170"/>
        <v>0</v>
      </c>
      <c r="BH150" s="32">
        <f t="shared" si="171"/>
        <v>0</v>
      </c>
      <c r="BI150" s="32">
        <f t="shared" si="172"/>
        <v>0</v>
      </c>
      <c r="BJ150" s="32">
        <f t="shared" si="173"/>
        <v>0</v>
      </c>
      <c r="BK150" s="32">
        <f t="shared" si="174"/>
        <v>0</v>
      </c>
      <c r="BL150" s="32">
        <f t="shared" si="175"/>
        <v>0</v>
      </c>
      <c r="BM150" s="32">
        <f t="shared" si="176"/>
        <v>0</v>
      </c>
      <c r="BN150" s="32">
        <f t="shared" si="177"/>
        <v>0</v>
      </c>
      <c r="BO150" s="32">
        <f t="shared" si="178"/>
        <v>0</v>
      </c>
      <c r="BP150" s="32">
        <f t="shared" si="179"/>
        <v>0</v>
      </c>
      <c r="BQ150" s="32">
        <f t="shared" si="180"/>
        <v>0</v>
      </c>
      <c r="BR150" s="32">
        <f t="shared" si="181"/>
        <v>0</v>
      </c>
      <c r="BS150" s="32">
        <f t="shared" si="182"/>
        <v>0</v>
      </c>
      <c r="BT150" s="32">
        <f t="shared" si="183"/>
        <v>0</v>
      </c>
      <c r="BU150" s="32">
        <f t="shared" si="184"/>
        <v>0</v>
      </c>
      <c r="BV150" s="32">
        <f t="shared" si="185"/>
        <v>0</v>
      </c>
      <c r="BW150" s="32">
        <f t="shared" si="186"/>
        <v>0</v>
      </c>
      <c r="BX150" s="32">
        <f t="shared" si="187"/>
        <v>0</v>
      </c>
      <c r="BY150" s="32">
        <f t="shared" si="188"/>
        <v>0</v>
      </c>
      <c r="BZ150" s="32">
        <f t="shared" si="189"/>
        <v>0</v>
      </c>
      <c r="CA150" s="32">
        <f t="shared" si="190"/>
        <v>0</v>
      </c>
      <c r="CB150" s="32">
        <f t="shared" si="191"/>
        <v>0</v>
      </c>
      <c r="CC150" s="32">
        <f t="shared" si="192"/>
        <v>0</v>
      </c>
      <c r="CD150" s="32">
        <f t="shared" si="193"/>
        <v>0</v>
      </c>
      <c r="CE150" s="32">
        <f t="shared" si="194"/>
        <v>0</v>
      </c>
      <c r="CF150" s="32">
        <f t="shared" si="195"/>
        <v>0</v>
      </c>
      <c r="CG150" s="32">
        <f t="shared" si="196"/>
        <v>0</v>
      </c>
      <c r="CH150" s="32">
        <f t="shared" si="197"/>
        <v>0</v>
      </c>
      <c r="CI150" s="32">
        <f t="shared" si="198"/>
        <v>0</v>
      </c>
      <c r="CJ150" s="32">
        <f t="shared" si="199"/>
        <v>0</v>
      </c>
      <c r="CK150" s="32">
        <f t="shared" si="200"/>
        <v>0</v>
      </c>
      <c r="CL150" s="32">
        <f t="shared" si="201"/>
        <v>0</v>
      </c>
      <c r="CM150" s="32">
        <f t="shared" si="202"/>
        <v>0</v>
      </c>
      <c r="CN150" s="32">
        <f t="shared" si="203"/>
        <v>0</v>
      </c>
      <c r="CO150" s="32">
        <f t="shared" si="204"/>
        <v>0</v>
      </c>
      <c r="CP150" s="32">
        <f t="shared" si="205"/>
        <v>0</v>
      </c>
      <c r="CQ150" s="32">
        <f t="shared" si="206"/>
        <v>0</v>
      </c>
      <c r="CR150" s="32">
        <f t="shared" si="207"/>
        <v>0</v>
      </c>
    </row>
    <row r="151" spans="1:96" x14ac:dyDescent="0.25">
      <c r="A151">
        <v>600004710</v>
      </c>
      <c r="B151" t="s">
        <v>333</v>
      </c>
      <c r="C151" t="s">
        <v>227</v>
      </c>
      <c r="D151" t="s">
        <v>21</v>
      </c>
      <c r="E151" t="s">
        <v>328</v>
      </c>
      <c r="F151" t="s">
        <v>329</v>
      </c>
      <c r="G151" t="s">
        <v>327</v>
      </c>
      <c r="H151" t="s">
        <v>697</v>
      </c>
      <c r="I151" s="32">
        <v>692.24984615384608</v>
      </c>
      <c r="J151" s="32"/>
      <c r="K151" s="32">
        <v>11249.06</v>
      </c>
      <c r="L151" s="32">
        <v>16737.820640578113</v>
      </c>
      <c r="M151" s="32">
        <v>16989.24606187574</v>
      </c>
      <c r="N151" s="32">
        <v>16883.89278444348</v>
      </c>
      <c r="O151" s="32">
        <v>17113.411862772326</v>
      </c>
      <c r="P151" s="32">
        <v>17409.566576729194</v>
      </c>
      <c r="Q151" s="32">
        <v>16796.39734846829</v>
      </c>
      <c r="R151" s="32">
        <v>17092.552062425159</v>
      </c>
      <c r="S151" s="32">
        <v>17344.695141856566</v>
      </c>
      <c r="T151" s="32">
        <v>16869.436374253004</v>
      </c>
      <c r="U151" s="32">
        <v>16625.589847313593</v>
      </c>
      <c r="V151" s="32">
        <v>17042.504524222684</v>
      </c>
      <c r="W151" s="32">
        <v>17420.751847205651</v>
      </c>
      <c r="X151" s="32">
        <f>_xlfn.XLOOKUP(TEXT(A151,"0"),'Safety stock'!$A$2:$A$219,'Safety stock'!$B$2:$B$219,0,0)</f>
        <v>24</v>
      </c>
      <c r="Y151" s="32">
        <f>_xlfn.XLOOKUP(TEXT(A151,"0"),'Safety stock'!$A$2:$A$219,'Safety stock'!$F$2:$F$219,0,0)</f>
        <v>0</v>
      </c>
      <c r="Z151" s="32">
        <f>_xlfn.XLOOKUP(TEXT(A151,"0"),'Safety stock'!$A$2:$A$219,'Safety stock'!$E$2:$E$219,0,0)</f>
        <v>3.7083333333333335</v>
      </c>
      <c r="AA151" s="32">
        <f>_xlfn.XLOOKUP(TEXT(A151,"0"),'Safety stock'!$A$2:$A$219,'Safety stock'!$G$2:$G$219,0,0)</f>
        <v>25.854166666666668</v>
      </c>
      <c r="AB151" s="32">
        <f t="shared" si="139"/>
        <v>16613.996307692305</v>
      </c>
      <c r="AC151" s="32">
        <f t="shared" si="140"/>
        <v>0</v>
      </c>
      <c r="AD151" s="32">
        <f t="shared" si="141"/>
        <v>2567.0931794871794</v>
      </c>
      <c r="AE151" s="32">
        <f t="shared" si="142"/>
        <v>17897.542897435895</v>
      </c>
      <c r="AF151" s="32">
        <f t="shared" si="143"/>
        <v>-5364.9363076923055</v>
      </c>
      <c r="AG151" s="32">
        <f t="shared" si="144"/>
        <v>0</v>
      </c>
      <c r="AH151" s="32">
        <f t="shared" si="145"/>
        <v>0</v>
      </c>
      <c r="AI151" s="32">
        <f t="shared" si="146"/>
        <v>0</v>
      </c>
      <c r="AJ151" s="32">
        <f t="shared" si="147"/>
        <v>0</v>
      </c>
      <c r="AK151" s="32">
        <f t="shared" si="148"/>
        <v>0</v>
      </c>
      <c r="AL151" s="32">
        <f t="shared" si="149"/>
        <v>0</v>
      </c>
      <c r="AM151" s="32">
        <f t="shared" si="150"/>
        <v>0</v>
      </c>
      <c r="AN151" s="32">
        <f t="shared" si="151"/>
        <v>0</v>
      </c>
      <c r="AO151" s="32">
        <f t="shared" si="152"/>
        <v>0</v>
      </c>
      <c r="AP151" s="32">
        <f t="shared" si="153"/>
        <v>0</v>
      </c>
      <c r="AQ151" s="32">
        <f t="shared" si="154"/>
        <v>0</v>
      </c>
      <c r="AR151" s="32">
        <f t="shared" si="155"/>
        <v>0</v>
      </c>
      <c r="AS151" s="32">
        <f t="shared" si="156"/>
        <v>16613.996307692305</v>
      </c>
      <c r="AT151" s="32">
        <f t="shared" si="157"/>
        <v>16613.996307692305</v>
      </c>
      <c r="AU151" s="32">
        <f t="shared" si="158"/>
        <v>16613.996307692305</v>
      </c>
      <c r="AV151" s="32">
        <f t="shared" si="159"/>
        <v>16613.996307692305</v>
      </c>
      <c r="AW151" s="32">
        <f t="shared" si="160"/>
        <v>16613.996307692305</v>
      </c>
      <c r="AX151" s="32">
        <f t="shared" si="161"/>
        <v>16613.996307692305</v>
      </c>
      <c r="AY151" s="32">
        <f t="shared" si="162"/>
        <v>16613.996307692305</v>
      </c>
      <c r="AZ151" s="32">
        <f t="shared" si="163"/>
        <v>16613.996307692305</v>
      </c>
      <c r="BA151" s="32">
        <f t="shared" si="164"/>
        <v>16613.996307692305</v>
      </c>
      <c r="BB151" s="32">
        <f t="shared" si="165"/>
        <v>16613.996307692305</v>
      </c>
      <c r="BC151" s="32">
        <f t="shared" si="166"/>
        <v>16613.996307692305</v>
      </c>
      <c r="BD151" s="32">
        <f t="shared" si="167"/>
        <v>16613.996307692305</v>
      </c>
      <c r="BE151" s="32">
        <f t="shared" si="168"/>
        <v>16613.996307692305</v>
      </c>
      <c r="BF151" s="32">
        <f t="shared" si="169"/>
        <v>0</v>
      </c>
      <c r="BG151" s="32">
        <f t="shared" si="170"/>
        <v>0</v>
      </c>
      <c r="BH151" s="32">
        <f t="shared" si="171"/>
        <v>0</v>
      </c>
      <c r="BI151" s="32">
        <f t="shared" si="172"/>
        <v>0</v>
      </c>
      <c r="BJ151" s="32">
        <f t="shared" si="173"/>
        <v>0</v>
      </c>
      <c r="BK151" s="32">
        <f t="shared" si="174"/>
        <v>0</v>
      </c>
      <c r="BL151" s="32">
        <f t="shared" si="175"/>
        <v>0</v>
      </c>
      <c r="BM151" s="32">
        <f t="shared" si="176"/>
        <v>0</v>
      </c>
      <c r="BN151" s="32">
        <f t="shared" si="177"/>
        <v>0</v>
      </c>
      <c r="BO151" s="32">
        <f t="shared" si="178"/>
        <v>0</v>
      </c>
      <c r="BP151" s="32">
        <f t="shared" si="179"/>
        <v>0</v>
      </c>
      <c r="BQ151" s="32">
        <f t="shared" si="180"/>
        <v>0</v>
      </c>
      <c r="BR151" s="32">
        <f t="shared" si="181"/>
        <v>0</v>
      </c>
      <c r="BS151" s="32">
        <f t="shared" si="182"/>
        <v>0</v>
      </c>
      <c r="BT151" s="32">
        <f t="shared" si="183"/>
        <v>123.82433288580796</v>
      </c>
      <c r="BU151" s="32">
        <f t="shared" si="184"/>
        <v>375.24975418343456</v>
      </c>
      <c r="BV151" s="32">
        <f t="shared" si="185"/>
        <v>269.89647675117521</v>
      </c>
      <c r="BW151" s="32">
        <f t="shared" si="186"/>
        <v>499.41555508002057</v>
      </c>
      <c r="BX151" s="32">
        <f t="shared" si="187"/>
        <v>795.57026903688893</v>
      </c>
      <c r="BY151" s="32">
        <f t="shared" si="188"/>
        <v>182.40104077598517</v>
      </c>
      <c r="BZ151" s="32">
        <f t="shared" si="189"/>
        <v>478.55575473285353</v>
      </c>
      <c r="CA151" s="32">
        <f t="shared" si="190"/>
        <v>730.69883416426092</v>
      </c>
      <c r="CB151" s="32">
        <f t="shared" si="191"/>
        <v>255.44006656069905</v>
      </c>
      <c r="CC151" s="32">
        <f t="shared" si="192"/>
        <v>11.593539621288073</v>
      </c>
      <c r="CD151" s="32">
        <f t="shared" si="193"/>
        <v>428.50821653037929</v>
      </c>
      <c r="CE151" s="32">
        <f t="shared" si="194"/>
        <v>806.75553951334587</v>
      </c>
      <c r="CF151" s="32">
        <f t="shared" si="195"/>
        <v>0</v>
      </c>
      <c r="CG151" s="32">
        <f t="shared" si="196"/>
        <v>0</v>
      </c>
      <c r="CH151" s="32">
        <f t="shared" si="197"/>
        <v>0</v>
      </c>
      <c r="CI151" s="32">
        <f t="shared" si="198"/>
        <v>0</v>
      </c>
      <c r="CJ151" s="32">
        <f t="shared" si="199"/>
        <v>0</v>
      </c>
      <c r="CK151" s="32">
        <f t="shared" si="200"/>
        <v>0</v>
      </c>
      <c r="CL151" s="32">
        <f t="shared" si="201"/>
        <v>0</v>
      </c>
      <c r="CM151" s="32">
        <f t="shared" si="202"/>
        <v>0</v>
      </c>
      <c r="CN151" s="32">
        <f t="shared" si="203"/>
        <v>0</v>
      </c>
      <c r="CO151" s="32">
        <f t="shared" si="204"/>
        <v>0</v>
      </c>
      <c r="CP151" s="32">
        <f t="shared" si="205"/>
        <v>0</v>
      </c>
      <c r="CQ151" s="32">
        <f t="shared" si="206"/>
        <v>0</v>
      </c>
      <c r="CR151" s="32">
        <f t="shared" si="207"/>
        <v>0</v>
      </c>
    </row>
    <row r="152" spans="1:96" x14ac:dyDescent="0.25">
      <c r="A152">
        <v>600004711</v>
      </c>
      <c r="B152" t="s">
        <v>335</v>
      </c>
      <c r="C152" t="s">
        <v>227</v>
      </c>
      <c r="D152" t="s">
        <v>21</v>
      </c>
      <c r="E152" t="s">
        <v>328</v>
      </c>
      <c r="F152" t="s">
        <v>329</v>
      </c>
      <c r="G152" t="s">
        <v>327</v>
      </c>
      <c r="H152" t="s">
        <v>697</v>
      </c>
      <c r="I152" s="32">
        <v>0</v>
      </c>
      <c r="J152" s="32"/>
      <c r="K152" s="32">
        <v>0</v>
      </c>
      <c r="L152" s="32">
        <v>0</v>
      </c>
      <c r="M152" s="32">
        <v>0</v>
      </c>
      <c r="N152" s="32">
        <v>0</v>
      </c>
      <c r="O152" s="32">
        <v>0</v>
      </c>
      <c r="P152" s="32">
        <v>0</v>
      </c>
      <c r="Q152" s="32">
        <v>0</v>
      </c>
      <c r="R152" s="32">
        <v>0</v>
      </c>
      <c r="S152" s="32">
        <v>0</v>
      </c>
      <c r="T152" s="32">
        <v>0</v>
      </c>
      <c r="U152" s="32">
        <v>0</v>
      </c>
      <c r="V152" s="32">
        <v>0</v>
      </c>
      <c r="W152" s="32">
        <v>0</v>
      </c>
      <c r="X152" s="32">
        <f>_xlfn.XLOOKUP(TEXT(A152,"0"),'Safety stock'!$A$2:$A$219,'Safety stock'!$B$2:$B$219,0,0)</f>
        <v>0</v>
      </c>
      <c r="Y152" s="32">
        <f>_xlfn.XLOOKUP(TEXT(A152,"0"),'Safety stock'!$A$2:$A$219,'Safety stock'!$F$2:$F$219,0,0)</f>
        <v>0</v>
      </c>
      <c r="Z152" s="32">
        <f>_xlfn.XLOOKUP(TEXT(A152,"0"),'Safety stock'!$A$2:$A$219,'Safety stock'!$E$2:$E$219,0,0)</f>
        <v>0</v>
      </c>
      <c r="AA152" s="32">
        <f>_xlfn.XLOOKUP(TEXT(A152,"0"),'Safety stock'!$A$2:$A$219,'Safety stock'!$G$2:$G$219,0,0)</f>
        <v>0</v>
      </c>
      <c r="AB152" s="32">
        <f t="shared" si="139"/>
        <v>0</v>
      </c>
      <c r="AC152" s="32">
        <f t="shared" si="140"/>
        <v>0</v>
      </c>
      <c r="AD152" s="32">
        <f t="shared" si="141"/>
        <v>0</v>
      </c>
      <c r="AE152" s="32">
        <f t="shared" si="142"/>
        <v>0</v>
      </c>
      <c r="AF152" s="32">
        <f t="shared" si="143"/>
        <v>0</v>
      </c>
      <c r="AG152" s="32">
        <f t="shared" si="144"/>
        <v>0</v>
      </c>
      <c r="AH152" s="32">
        <f t="shared" si="145"/>
        <v>0</v>
      </c>
      <c r="AI152" s="32">
        <f t="shared" si="146"/>
        <v>0</v>
      </c>
      <c r="AJ152" s="32">
        <f t="shared" si="147"/>
        <v>0</v>
      </c>
      <c r="AK152" s="32">
        <f t="shared" si="148"/>
        <v>0</v>
      </c>
      <c r="AL152" s="32">
        <f t="shared" si="149"/>
        <v>0</v>
      </c>
      <c r="AM152" s="32">
        <f t="shared" si="150"/>
        <v>0</v>
      </c>
      <c r="AN152" s="32">
        <f t="shared" si="151"/>
        <v>0</v>
      </c>
      <c r="AO152" s="32">
        <f t="shared" si="152"/>
        <v>0</v>
      </c>
      <c r="AP152" s="32">
        <f t="shared" si="153"/>
        <v>0</v>
      </c>
      <c r="AQ152" s="32">
        <f t="shared" si="154"/>
        <v>0</v>
      </c>
      <c r="AR152" s="32">
        <f t="shared" si="155"/>
        <v>0</v>
      </c>
      <c r="AS152" s="32">
        <f t="shared" si="156"/>
        <v>0</v>
      </c>
      <c r="AT152" s="32">
        <f t="shared" si="157"/>
        <v>0</v>
      </c>
      <c r="AU152" s="32">
        <f t="shared" si="158"/>
        <v>0</v>
      </c>
      <c r="AV152" s="32">
        <f t="shared" si="159"/>
        <v>0</v>
      </c>
      <c r="AW152" s="32">
        <f t="shared" si="160"/>
        <v>0</v>
      </c>
      <c r="AX152" s="32">
        <f t="shared" si="161"/>
        <v>0</v>
      </c>
      <c r="AY152" s="32">
        <f t="shared" si="162"/>
        <v>0</v>
      </c>
      <c r="AZ152" s="32">
        <f t="shared" si="163"/>
        <v>0</v>
      </c>
      <c r="BA152" s="32">
        <f t="shared" si="164"/>
        <v>0</v>
      </c>
      <c r="BB152" s="32">
        <f t="shared" si="165"/>
        <v>0</v>
      </c>
      <c r="BC152" s="32">
        <f t="shared" si="166"/>
        <v>0</v>
      </c>
      <c r="BD152" s="32">
        <f t="shared" si="167"/>
        <v>0</v>
      </c>
      <c r="BE152" s="32">
        <f t="shared" si="168"/>
        <v>0</v>
      </c>
      <c r="BF152" s="32">
        <f t="shared" si="169"/>
        <v>0</v>
      </c>
      <c r="BG152" s="32">
        <f t="shared" si="170"/>
        <v>0</v>
      </c>
      <c r="BH152" s="32">
        <f t="shared" si="171"/>
        <v>0</v>
      </c>
      <c r="BI152" s="32">
        <f t="shared" si="172"/>
        <v>0</v>
      </c>
      <c r="BJ152" s="32">
        <f t="shared" si="173"/>
        <v>0</v>
      </c>
      <c r="BK152" s="32">
        <f t="shared" si="174"/>
        <v>0</v>
      </c>
      <c r="BL152" s="32">
        <f t="shared" si="175"/>
        <v>0</v>
      </c>
      <c r="BM152" s="32">
        <f t="shared" si="176"/>
        <v>0</v>
      </c>
      <c r="BN152" s="32">
        <f t="shared" si="177"/>
        <v>0</v>
      </c>
      <c r="BO152" s="32">
        <f t="shared" si="178"/>
        <v>0</v>
      </c>
      <c r="BP152" s="32">
        <f t="shared" si="179"/>
        <v>0</v>
      </c>
      <c r="BQ152" s="32">
        <f t="shared" si="180"/>
        <v>0</v>
      </c>
      <c r="BR152" s="32">
        <f t="shared" si="181"/>
        <v>0</v>
      </c>
      <c r="BS152" s="32">
        <f t="shared" si="182"/>
        <v>0</v>
      </c>
      <c r="BT152" s="32">
        <f t="shared" si="183"/>
        <v>0</v>
      </c>
      <c r="BU152" s="32">
        <f t="shared" si="184"/>
        <v>0</v>
      </c>
      <c r="BV152" s="32">
        <f t="shared" si="185"/>
        <v>0</v>
      </c>
      <c r="BW152" s="32">
        <f t="shared" si="186"/>
        <v>0</v>
      </c>
      <c r="BX152" s="32">
        <f t="shared" si="187"/>
        <v>0</v>
      </c>
      <c r="BY152" s="32">
        <f t="shared" si="188"/>
        <v>0</v>
      </c>
      <c r="BZ152" s="32">
        <f t="shared" si="189"/>
        <v>0</v>
      </c>
      <c r="CA152" s="32">
        <f t="shared" si="190"/>
        <v>0</v>
      </c>
      <c r="CB152" s="32">
        <f t="shared" si="191"/>
        <v>0</v>
      </c>
      <c r="CC152" s="32">
        <f t="shared" si="192"/>
        <v>0</v>
      </c>
      <c r="CD152" s="32">
        <f t="shared" si="193"/>
        <v>0</v>
      </c>
      <c r="CE152" s="32">
        <f t="shared" si="194"/>
        <v>0</v>
      </c>
      <c r="CF152" s="32">
        <f t="shared" si="195"/>
        <v>0</v>
      </c>
      <c r="CG152" s="32">
        <f t="shared" si="196"/>
        <v>0</v>
      </c>
      <c r="CH152" s="32">
        <f t="shared" si="197"/>
        <v>0</v>
      </c>
      <c r="CI152" s="32">
        <f t="shared" si="198"/>
        <v>0</v>
      </c>
      <c r="CJ152" s="32">
        <f t="shared" si="199"/>
        <v>0</v>
      </c>
      <c r="CK152" s="32">
        <f t="shared" si="200"/>
        <v>0</v>
      </c>
      <c r="CL152" s="32">
        <f t="shared" si="201"/>
        <v>0</v>
      </c>
      <c r="CM152" s="32">
        <f t="shared" si="202"/>
        <v>0</v>
      </c>
      <c r="CN152" s="32">
        <f t="shared" si="203"/>
        <v>0</v>
      </c>
      <c r="CO152" s="32">
        <f t="shared" si="204"/>
        <v>0</v>
      </c>
      <c r="CP152" s="32">
        <f t="shared" si="205"/>
        <v>0</v>
      </c>
      <c r="CQ152" s="32">
        <f t="shared" si="206"/>
        <v>0</v>
      </c>
      <c r="CR152" s="32">
        <f t="shared" si="207"/>
        <v>0</v>
      </c>
    </row>
    <row r="153" spans="1:96" x14ac:dyDescent="0.25">
      <c r="A153">
        <v>600004713</v>
      </c>
      <c r="B153" t="s">
        <v>337</v>
      </c>
      <c r="C153" t="s">
        <v>211</v>
      </c>
      <c r="D153" t="s">
        <v>21</v>
      </c>
      <c r="E153" t="s">
        <v>212</v>
      </c>
      <c r="F153" t="s">
        <v>338</v>
      </c>
      <c r="G153" t="s">
        <v>337</v>
      </c>
      <c r="H153" t="s">
        <v>697</v>
      </c>
      <c r="I153" s="32">
        <v>359.95031716219569</v>
      </c>
      <c r="J153" s="32"/>
      <c r="K153" s="32">
        <v>101574.38</v>
      </c>
      <c r="L153" s="32">
        <v>50761.779280578252</v>
      </c>
      <c r="M153" s="32">
        <v>50812.888304326836</v>
      </c>
      <c r="N153" s="32">
        <v>50747.941305354929</v>
      </c>
      <c r="O153" s="32">
        <v>50623.013279365543</v>
      </c>
      <c r="P153" s="32">
        <v>50610.79862601254</v>
      </c>
      <c r="Q153" s="32">
        <v>50624.950145469033</v>
      </c>
      <c r="R153" s="32">
        <v>50900.695745845856</v>
      </c>
      <c r="S153" s="32">
        <v>50626.887011572609</v>
      </c>
      <c r="T153" s="32">
        <v>50713.028594461561</v>
      </c>
      <c r="U153" s="32">
        <v>50700.813941108558</v>
      </c>
      <c r="V153" s="32">
        <v>50944.341119053453</v>
      </c>
      <c r="W153" s="32">
        <v>50860.136402268079</v>
      </c>
      <c r="X153" s="32">
        <f>_xlfn.XLOOKUP(TEXT(A153,"0"),'Safety stock'!$A$2:$A$219,'Safety stock'!$B$2:$B$219,0,0)</f>
        <v>140.5526281029955</v>
      </c>
      <c r="Y153" s="32">
        <f>_xlfn.XLOOKUP(TEXT(A153,"0"),'Safety stock'!$A$2:$A$219,'Safety stock'!$F$2:$F$219,0,0)</f>
        <v>0</v>
      </c>
      <c r="Z153" s="32">
        <f>_xlfn.XLOOKUP(TEXT(A153,"0"),'Safety stock'!$A$2:$A$219,'Safety stock'!$E$2:$E$219,0,0)</f>
        <v>156.31249999999997</v>
      </c>
      <c r="AA153" s="32">
        <f>_xlfn.XLOOKUP(TEXT(A153,"0"),'Safety stock'!$A$2:$A$219,'Safety stock'!$G$2:$G$219,0,0)</f>
        <v>218.70887810299547</v>
      </c>
      <c r="AB153" s="32">
        <f t="shared" si="139"/>
        <v>50591.963063653369</v>
      </c>
      <c r="AC153" s="32">
        <f t="shared" si="140"/>
        <v>0</v>
      </c>
      <c r="AD153" s="32">
        <f t="shared" si="141"/>
        <v>56264.733951415707</v>
      </c>
      <c r="AE153" s="32">
        <f t="shared" si="142"/>
        <v>78724.330039361215</v>
      </c>
      <c r="AF153" s="32">
        <f t="shared" si="143"/>
        <v>0</v>
      </c>
      <c r="AG153" s="32">
        <f t="shared" si="144"/>
        <v>0</v>
      </c>
      <c r="AH153" s="32">
        <f t="shared" si="145"/>
        <v>0</v>
      </c>
      <c r="AI153" s="32">
        <f t="shared" si="146"/>
        <v>0</v>
      </c>
      <c r="AJ153" s="32">
        <f t="shared" si="147"/>
        <v>0</v>
      </c>
      <c r="AK153" s="32">
        <f t="shared" si="148"/>
        <v>0</v>
      </c>
      <c r="AL153" s="32">
        <f t="shared" si="149"/>
        <v>0</v>
      </c>
      <c r="AM153" s="32">
        <f t="shared" si="150"/>
        <v>0</v>
      </c>
      <c r="AN153" s="32">
        <f t="shared" si="151"/>
        <v>0</v>
      </c>
      <c r="AO153" s="32">
        <f t="shared" si="152"/>
        <v>0</v>
      </c>
      <c r="AP153" s="32">
        <f t="shared" si="153"/>
        <v>0</v>
      </c>
      <c r="AQ153" s="32">
        <f t="shared" si="154"/>
        <v>0</v>
      </c>
      <c r="AR153" s="32">
        <f t="shared" si="155"/>
        <v>0</v>
      </c>
      <c r="AS153" s="32">
        <f t="shared" si="156"/>
        <v>50591.963063653369</v>
      </c>
      <c r="AT153" s="32">
        <f t="shared" si="157"/>
        <v>50591.963063653369</v>
      </c>
      <c r="AU153" s="32">
        <f t="shared" si="158"/>
        <v>50591.963063653369</v>
      </c>
      <c r="AV153" s="32">
        <f t="shared" si="159"/>
        <v>50591.963063653369</v>
      </c>
      <c r="AW153" s="32">
        <f t="shared" si="160"/>
        <v>50591.963063653369</v>
      </c>
      <c r="AX153" s="32">
        <f t="shared" si="161"/>
        <v>50591.963063653369</v>
      </c>
      <c r="AY153" s="32">
        <f t="shared" si="162"/>
        <v>50591.963063653369</v>
      </c>
      <c r="AZ153" s="32">
        <f t="shared" si="163"/>
        <v>50591.963063653369</v>
      </c>
      <c r="BA153" s="32">
        <f t="shared" si="164"/>
        <v>50591.963063653369</v>
      </c>
      <c r="BB153" s="32">
        <f t="shared" si="165"/>
        <v>50591.963063653369</v>
      </c>
      <c r="BC153" s="32">
        <f t="shared" si="166"/>
        <v>50591.963063653369</v>
      </c>
      <c r="BD153" s="32">
        <f t="shared" si="167"/>
        <v>50591.963063653369</v>
      </c>
      <c r="BE153" s="32">
        <f t="shared" si="168"/>
        <v>50591.963063653369</v>
      </c>
      <c r="BF153" s="32">
        <f t="shared" si="169"/>
        <v>0</v>
      </c>
      <c r="BG153" s="32">
        <f t="shared" si="170"/>
        <v>0</v>
      </c>
      <c r="BH153" s="32">
        <f t="shared" si="171"/>
        <v>0</v>
      </c>
      <c r="BI153" s="32">
        <f t="shared" si="172"/>
        <v>0</v>
      </c>
      <c r="BJ153" s="32">
        <f t="shared" si="173"/>
        <v>0</v>
      </c>
      <c r="BK153" s="32">
        <f t="shared" si="174"/>
        <v>0</v>
      </c>
      <c r="BL153" s="32">
        <f t="shared" si="175"/>
        <v>0</v>
      </c>
      <c r="BM153" s="32">
        <f t="shared" si="176"/>
        <v>0</v>
      </c>
      <c r="BN153" s="32">
        <f t="shared" si="177"/>
        <v>0</v>
      </c>
      <c r="BO153" s="32">
        <f t="shared" si="178"/>
        <v>0</v>
      </c>
      <c r="BP153" s="32">
        <f t="shared" si="179"/>
        <v>0</v>
      </c>
      <c r="BQ153" s="32">
        <f t="shared" si="180"/>
        <v>0</v>
      </c>
      <c r="BR153" s="32">
        <f t="shared" si="181"/>
        <v>0</v>
      </c>
      <c r="BS153" s="32">
        <f t="shared" si="182"/>
        <v>50982.416936346635</v>
      </c>
      <c r="BT153" s="32">
        <f t="shared" si="183"/>
        <v>169.81621692488261</v>
      </c>
      <c r="BU153" s="32">
        <f t="shared" si="184"/>
        <v>220.92524067346676</v>
      </c>
      <c r="BV153" s="32">
        <f t="shared" si="185"/>
        <v>155.97824170155945</v>
      </c>
      <c r="BW153" s="32">
        <f t="shared" si="186"/>
        <v>31.050215712173667</v>
      </c>
      <c r="BX153" s="32">
        <f t="shared" si="187"/>
        <v>18.835562359170581</v>
      </c>
      <c r="BY153" s="32">
        <f t="shared" si="188"/>
        <v>32.987081815663259</v>
      </c>
      <c r="BZ153" s="32">
        <f t="shared" si="189"/>
        <v>308.73268219248712</v>
      </c>
      <c r="CA153" s="32">
        <f t="shared" si="190"/>
        <v>34.923947919240163</v>
      </c>
      <c r="CB153" s="32">
        <f t="shared" si="191"/>
        <v>121.0655308081914</v>
      </c>
      <c r="CC153" s="32">
        <f t="shared" si="192"/>
        <v>108.85087745518831</v>
      </c>
      <c r="CD153" s="32">
        <f t="shared" si="193"/>
        <v>352.37805540008412</v>
      </c>
      <c r="CE153" s="32">
        <f t="shared" si="194"/>
        <v>268.17333861470979</v>
      </c>
      <c r="CF153" s="32">
        <f t="shared" si="195"/>
        <v>0</v>
      </c>
      <c r="CG153" s="32">
        <f t="shared" si="196"/>
        <v>0</v>
      </c>
      <c r="CH153" s="32">
        <f t="shared" si="197"/>
        <v>0</v>
      </c>
      <c r="CI153" s="32">
        <f t="shared" si="198"/>
        <v>0</v>
      </c>
      <c r="CJ153" s="32">
        <f t="shared" si="199"/>
        <v>0</v>
      </c>
      <c r="CK153" s="32">
        <f t="shared" si="200"/>
        <v>0</v>
      </c>
      <c r="CL153" s="32">
        <f t="shared" si="201"/>
        <v>0</v>
      </c>
      <c r="CM153" s="32">
        <f t="shared" si="202"/>
        <v>0</v>
      </c>
      <c r="CN153" s="32">
        <f t="shared" si="203"/>
        <v>0</v>
      </c>
      <c r="CO153" s="32">
        <f t="shared" si="204"/>
        <v>0</v>
      </c>
      <c r="CP153" s="32">
        <f t="shared" si="205"/>
        <v>0</v>
      </c>
      <c r="CQ153" s="32">
        <f t="shared" si="206"/>
        <v>0</v>
      </c>
      <c r="CR153" s="32">
        <f t="shared" si="207"/>
        <v>0</v>
      </c>
    </row>
    <row r="154" spans="1:96" x14ac:dyDescent="0.25">
      <c r="A154">
        <v>600004715</v>
      </c>
      <c r="B154" t="s">
        <v>342</v>
      </c>
      <c r="C154" t="s">
        <v>227</v>
      </c>
      <c r="D154" t="s">
        <v>21</v>
      </c>
      <c r="E154" t="s">
        <v>212</v>
      </c>
      <c r="F154" t="s">
        <v>338</v>
      </c>
      <c r="G154" t="s">
        <v>337</v>
      </c>
      <c r="H154" t="s">
        <v>697</v>
      </c>
      <c r="I154" s="32">
        <v>391.69</v>
      </c>
      <c r="J154" s="32"/>
      <c r="K154" s="32">
        <v>1175.07</v>
      </c>
      <c r="L154" s="32">
        <v>9445.977323558669</v>
      </c>
      <c r="M154" s="32">
        <v>9724.6111175891929</v>
      </c>
      <c r="N154" s="32">
        <v>9586.2249023689874</v>
      </c>
      <c r="O154" s="32">
        <v>9432.5831187648637</v>
      </c>
      <c r="P154" s="32">
        <v>9751.3358476077628</v>
      </c>
      <c r="Q154" s="32">
        <v>9513.6582821578668</v>
      </c>
      <c r="R154" s="32">
        <v>9758.6440054661143</v>
      </c>
      <c r="S154" s="32">
        <v>9446.9043710981023</v>
      </c>
      <c r="T154" s="32">
        <v>9491.1687731897455</v>
      </c>
      <c r="U154" s="32">
        <v>9632.447013027082</v>
      </c>
      <c r="V154" s="32">
        <v>9601.9432324815461</v>
      </c>
      <c r="W154" s="32">
        <v>9677.4413718112537</v>
      </c>
      <c r="X154" s="32">
        <f>_xlfn.XLOOKUP(TEXT(A154,"0"),'Safety stock'!$A$2:$A$219,'Safety stock'!$B$2:$B$219,0,0)</f>
        <v>24</v>
      </c>
      <c r="Y154" s="32">
        <f>_xlfn.XLOOKUP(TEXT(A154,"0"),'Safety stock'!$A$2:$A$219,'Safety stock'!$F$2:$F$219,0,0)</f>
        <v>0</v>
      </c>
      <c r="Z154" s="32">
        <f>_xlfn.XLOOKUP(TEXT(A154,"0"),'Safety stock'!$A$2:$A$219,'Safety stock'!$E$2:$E$219,0,0)</f>
        <v>12.5625</v>
      </c>
      <c r="AA154" s="32">
        <f>_xlfn.XLOOKUP(TEXT(A154,"0"),'Safety stock'!$A$2:$A$219,'Safety stock'!$G$2:$G$219,0,0)</f>
        <v>30.28125</v>
      </c>
      <c r="AB154" s="32">
        <f t="shared" si="139"/>
        <v>9400.56</v>
      </c>
      <c r="AC154" s="32">
        <f t="shared" si="140"/>
        <v>0</v>
      </c>
      <c r="AD154" s="32">
        <f t="shared" si="141"/>
        <v>4920.6056250000001</v>
      </c>
      <c r="AE154" s="32">
        <f t="shared" si="142"/>
        <v>11860.8628125</v>
      </c>
      <c r="AF154" s="32">
        <f t="shared" si="143"/>
        <v>-8225.49</v>
      </c>
      <c r="AG154" s="32">
        <f t="shared" si="144"/>
        <v>0</v>
      </c>
      <c r="AH154" s="32">
        <f t="shared" si="145"/>
        <v>0</v>
      </c>
      <c r="AI154" s="32">
        <f t="shared" si="146"/>
        <v>0</v>
      </c>
      <c r="AJ154" s="32">
        <f t="shared" si="147"/>
        <v>0</v>
      </c>
      <c r="AK154" s="32">
        <f t="shared" si="148"/>
        <v>0</v>
      </c>
      <c r="AL154" s="32">
        <f t="shared" si="149"/>
        <v>0</v>
      </c>
      <c r="AM154" s="32">
        <f t="shared" si="150"/>
        <v>0</v>
      </c>
      <c r="AN154" s="32">
        <f t="shared" si="151"/>
        <v>0</v>
      </c>
      <c r="AO154" s="32">
        <f t="shared" si="152"/>
        <v>0</v>
      </c>
      <c r="AP154" s="32">
        <f t="shared" si="153"/>
        <v>0</v>
      </c>
      <c r="AQ154" s="32">
        <f t="shared" si="154"/>
        <v>0</v>
      </c>
      <c r="AR154" s="32">
        <f t="shared" si="155"/>
        <v>0</v>
      </c>
      <c r="AS154" s="32">
        <f t="shared" si="156"/>
        <v>9400.56</v>
      </c>
      <c r="AT154" s="32">
        <f t="shared" si="157"/>
        <v>9400.56</v>
      </c>
      <c r="AU154" s="32">
        <f t="shared" si="158"/>
        <v>9400.56</v>
      </c>
      <c r="AV154" s="32">
        <f t="shared" si="159"/>
        <v>9400.56</v>
      </c>
      <c r="AW154" s="32">
        <f t="shared" si="160"/>
        <v>9400.56</v>
      </c>
      <c r="AX154" s="32">
        <f t="shared" si="161"/>
        <v>9400.56</v>
      </c>
      <c r="AY154" s="32">
        <f t="shared" si="162"/>
        <v>9400.56</v>
      </c>
      <c r="AZ154" s="32">
        <f t="shared" si="163"/>
        <v>9400.56</v>
      </c>
      <c r="BA154" s="32">
        <f t="shared" si="164"/>
        <v>9400.56</v>
      </c>
      <c r="BB154" s="32">
        <f t="shared" si="165"/>
        <v>9400.56</v>
      </c>
      <c r="BC154" s="32">
        <f t="shared" si="166"/>
        <v>9400.56</v>
      </c>
      <c r="BD154" s="32">
        <f t="shared" si="167"/>
        <v>9400.56</v>
      </c>
      <c r="BE154" s="32">
        <f t="shared" si="168"/>
        <v>9400.56</v>
      </c>
      <c r="BF154" s="32">
        <f t="shared" si="169"/>
        <v>0</v>
      </c>
      <c r="BG154" s="32">
        <f t="shared" si="170"/>
        <v>0</v>
      </c>
      <c r="BH154" s="32">
        <f t="shared" si="171"/>
        <v>0</v>
      </c>
      <c r="BI154" s="32">
        <f t="shared" si="172"/>
        <v>0</v>
      </c>
      <c r="BJ154" s="32">
        <f t="shared" si="173"/>
        <v>0</v>
      </c>
      <c r="BK154" s="32">
        <f t="shared" si="174"/>
        <v>0</v>
      </c>
      <c r="BL154" s="32">
        <f t="shared" si="175"/>
        <v>0</v>
      </c>
      <c r="BM154" s="32">
        <f t="shared" si="176"/>
        <v>0</v>
      </c>
      <c r="BN154" s="32">
        <f t="shared" si="177"/>
        <v>0</v>
      </c>
      <c r="BO154" s="32">
        <f t="shared" si="178"/>
        <v>0</v>
      </c>
      <c r="BP154" s="32">
        <f t="shared" si="179"/>
        <v>0</v>
      </c>
      <c r="BQ154" s="32">
        <f t="shared" si="180"/>
        <v>0</v>
      </c>
      <c r="BR154" s="32">
        <f t="shared" si="181"/>
        <v>0</v>
      </c>
      <c r="BS154" s="32">
        <f t="shared" si="182"/>
        <v>0</v>
      </c>
      <c r="BT154" s="32">
        <f t="shared" si="183"/>
        <v>45.417323558669523</v>
      </c>
      <c r="BU154" s="32">
        <f t="shared" si="184"/>
        <v>324.05111758919338</v>
      </c>
      <c r="BV154" s="32">
        <f t="shared" si="185"/>
        <v>185.6649023689879</v>
      </c>
      <c r="BW154" s="32">
        <f t="shared" si="186"/>
        <v>32.023118764864194</v>
      </c>
      <c r="BX154" s="32">
        <f t="shared" si="187"/>
        <v>350.77584760776335</v>
      </c>
      <c r="BY154" s="32">
        <f t="shared" si="188"/>
        <v>113.09828215786729</v>
      </c>
      <c r="BZ154" s="32">
        <f t="shared" si="189"/>
        <v>358.08400546611483</v>
      </c>
      <c r="CA154" s="32">
        <f t="shared" si="190"/>
        <v>46.344371098102783</v>
      </c>
      <c r="CB154" s="32">
        <f t="shared" si="191"/>
        <v>90.608773189745989</v>
      </c>
      <c r="CC154" s="32">
        <f t="shared" si="192"/>
        <v>231.8870130270825</v>
      </c>
      <c r="CD154" s="32">
        <f t="shared" si="193"/>
        <v>201.38323248154666</v>
      </c>
      <c r="CE154" s="32">
        <f t="shared" si="194"/>
        <v>276.88137181125421</v>
      </c>
      <c r="CF154" s="32">
        <f t="shared" si="195"/>
        <v>0</v>
      </c>
      <c r="CG154" s="32">
        <f t="shared" si="196"/>
        <v>0</v>
      </c>
      <c r="CH154" s="32">
        <f t="shared" si="197"/>
        <v>0</v>
      </c>
      <c r="CI154" s="32">
        <f t="shared" si="198"/>
        <v>0</v>
      </c>
      <c r="CJ154" s="32">
        <f t="shared" si="199"/>
        <v>0</v>
      </c>
      <c r="CK154" s="32">
        <f t="shared" si="200"/>
        <v>0</v>
      </c>
      <c r="CL154" s="32">
        <f t="shared" si="201"/>
        <v>0</v>
      </c>
      <c r="CM154" s="32">
        <f t="shared" si="202"/>
        <v>0</v>
      </c>
      <c r="CN154" s="32">
        <f t="shared" si="203"/>
        <v>0</v>
      </c>
      <c r="CO154" s="32">
        <f t="shared" si="204"/>
        <v>0</v>
      </c>
      <c r="CP154" s="32">
        <f t="shared" si="205"/>
        <v>0</v>
      </c>
      <c r="CQ154" s="32">
        <f t="shared" si="206"/>
        <v>0</v>
      </c>
      <c r="CR154" s="32">
        <f t="shared" si="207"/>
        <v>0</v>
      </c>
    </row>
    <row r="155" spans="1:96" x14ac:dyDescent="0.25">
      <c r="A155">
        <v>600004718</v>
      </c>
      <c r="B155" t="s">
        <v>346</v>
      </c>
      <c r="C155" t="s">
        <v>227</v>
      </c>
      <c r="D155" t="s">
        <v>21</v>
      </c>
      <c r="E155" t="s">
        <v>328</v>
      </c>
      <c r="F155" t="s">
        <v>329</v>
      </c>
      <c r="G155" t="s">
        <v>344</v>
      </c>
      <c r="H155" t="s">
        <v>697</v>
      </c>
      <c r="I155" s="32">
        <v>0</v>
      </c>
      <c r="J155" s="32"/>
      <c r="K155" s="32">
        <v>0</v>
      </c>
      <c r="L155" s="32">
        <v>0</v>
      </c>
      <c r="M155" s="32">
        <v>0</v>
      </c>
      <c r="N155" s="32">
        <v>0</v>
      </c>
      <c r="O155" s="32">
        <v>0</v>
      </c>
      <c r="P155" s="32">
        <v>0</v>
      </c>
      <c r="Q155" s="32">
        <v>0</v>
      </c>
      <c r="R155" s="32">
        <v>0</v>
      </c>
      <c r="S155" s="32">
        <v>0</v>
      </c>
      <c r="T155" s="32">
        <v>0</v>
      </c>
      <c r="U155" s="32">
        <v>0</v>
      </c>
      <c r="V155" s="32">
        <v>0</v>
      </c>
      <c r="W155" s="32">
        <v>0</v>
      </c>
      <c r="X155" s="32">
        <f>_xlfn.XLOOKUP(TEXT(A155,"0"),'Safety stock'!$A$2:$A$219,'Safety stock'!$B$2:$B$219,0,0)</f>
        <v>0</v>
      </c>
      <c r="Y155" s="32">
        <f>_xlfn.XLOOKUP(TEXT(A155,"0"),'Safety stock'!$A$2:$A$219,'Safety stock'!$F$2:$F$219,0,0)</f>
        <v>0</v>
      </c>
      <c r="Z155" s="32">
        <f>_xlfn.XLOOKUP(TEXT(A155,"0"),'Safety stock'!$A$2:$A$219,'Safety stock'!$E$2:$E$219,0,0)</f>
        <v>0</v>
      </c>
      <c r="AA155" s="32">
        <f>_xlfn.XLOOKUP(TEXT(A155,"0"),'Safety stock'!$A$2:$A$219,'Safety stock'!$G$2:$G$219,0,0)</f>
        <v>0</v>
      </c>
      <c r="AB155" s="32">
        <f t="shared" si="139"/>
        <v>0</v>
      </c>
      <c r="AC155" s="32">
        <f t="shared" si="140"/>
        <v>0</v>
      </c>
      <c r="AD155" s="32">
        <f t="shared" si="141"/>
        <v>0</v>
      </c>
      <c r="AE155" s="32">
        <f t="shared" si="142"/>
        <v>0</v>
      </c>
      <c r="AF155" s="32">
        <f t="shared" si="143"/>
        <v>0</v>
      </c>
      <c r="AG155" s="32">
        <f t="shared" si="144"/>
        <v>0</v>
      </c>
      <c r="AH155" s="32">
        <f t="shared" si="145"/>
        <v>0</v>
      </c>
      <c r="AI155" s="32">
        <f t="shared" si="146"/>
        <v>0</v>
      </c>
      <c r="AJ155" s="32">
        <f t="shared" si="147"/>
        <v>0</v>
      </c>
      <c r="AK155" s="32">
        <f t="shared" si="148"/>
        <v>0</v>
      </c>
      <c r="AL155" s="32">
        <f t="shared" si="149"/>
        <v>0</v>
      </c>
      <c r="AM155" s="32">
        <f t="shared" si="150"/>
        <v>0</v>
      </c>
      <c r="AN155" s="32">
        <f t="shared" si="151"/>
        <v>0</v>
      </c>
      <c r="AO155" s="32">
        <f t="shared" si="152"/>
        <v>0</v>
      </c>
      <c r="AP155" s="32">
        <f t="shared" si="153"/>
        <v>0</v>
      </c>
      <c r="AQ155" s="32">
        <f t="shared" si="154"/>
        <v>0</v>
      </c>
      <c r="AR155" s="32">
        <f t="shared" si="155"/>
        <v>0</v>
      </c>
      <c r="AS155" s="32">
        <f t="shared" si="156"/>
        <v>0</v>
      </c>
      <c r="AT155" s="32">
        <f t="shared" si="157"/>
        <v>0</v>
      </c>
      <c r="AU155" s="32">
        <f t="shared" si="158"/>
        <v>0</v>
      </c>
      <c r="AV155" s="32">
        <f t="shared" si="159"/>
        <v>0</v>
      </c>
      <c r="AW155" s="32">
        <f t="shared" si="160"/>
        <v>0</v>
      </c>
      <c r="AX155" s="32">
        <f t="shared" si="161"/>
        <v>0</v>
      </c>
      <c r="AY155" s="32">
        <f t="shared" si="162"/>
        <v>0</v>
      </c>
      <c r="AZ155" s="32">
        <f t="shared" si="163"/>
        <v>0</v>
      </c>
      <c r="BA155" s="32">
        <f t="shared" si="164"/>
        <v>0</v>
      </c>
      <c r="BB155" s="32">
        <f t="shared" si="165"/>
        <v>0</v>
      </c>
      <c r="BC155" s="32">
        <f t="shared" si="166"/>
        <v>0</v>
      </c>
      <c r="BD155" s="32">
        <f t="shared" si="167"/>
        <v>0</v>
      </c>
      <c r="BE155" s="32">
        <f t="shared" si="168"/>
        <v>0</v>
      </c>
      <c r="BF155" s="32">
        <f t="shared" si="169"/>
        <v>0</v>
      </c>
      <c r="BG155" s="32">
        <f t="shared" si="170"/>
        <v>0</v>
      </c>
      <c r="BH155" s="32">
        <f t="shared" si="171"/>
        <v>0</v>
      </c>
      <c r="BI155" s="32">
        <f t="shared" si="172"/>
        <v>0</v>
      </c>
      <c r="BJ155" s="32">
        <f t="shared" si="173"/>
        <v>0</v>
      </c>
      <c r="BK155" s="32">
        <f t="shared" si="174"/>
        <v>0</v>
      </c>
      <c r="BL155" s="32">
        <f t="shared" si="175"/>
        <v>0</v>
      </c>
      <c r="BM155" s="32">
        <f t="shared" si="176"/>
        <v>0</v>
      </c>
      <c r="BN155" s="32">
        <f t="shared" si="177"/>
        <v>0</v>
      </c>
      <c r="BO155" s="32">
        <f t="shared" si="178"/>
        <v>0</v>
      </c>
      <c r="BP155" s="32">
        <f t="shared" si="179"/>
        <v>0</v>
      </c>
      <c r="BQ155" s="32">
        <f t="shared" si="180"/>
        <v>0</v>
      </c>
      <c r="BR155" s="32">
        <f t="shared" si="181"/>
        <v>0</v>
      </c>
      <c r="BS155" s="32">
        <f t="shared" si="182"/>
        <v>0</v>
      </c>
      <c r="BT155" s="32">
        <f t="shared" si="183"/>
        <v>0</v>
      </c>
      <c r="BU155" s="32">
        <f t="shared" si="184"/>
        <v>0</v>
      </c>
      <c r="BV155" s="32">
        <f t="shared" si="185"/>
        <v>0</v>
      </c>
      <c r="BW155" s="32">
        <f t="shared" si="186"/>
        <v>0</v>
      </c>
      <c r="BX155" s="32">
        <f t="shared" si="187"/>
        <v>0</v>
      </c>
      <c r="BY155" s="32">
        <f t="shared" si="188"/>
        <v>0</v>
      </c>
      <c r="BZ155" s="32">
        <f t="shared" si="189"/>
        <v>0</v>
      </c>
      <c r="CA155" s="32">
        <f t="shared" si="190"/>
        <v>0</v>
      </c>
      <c r="CB155" s="32">
        <f t="shared" si="191"/>
        <v>0</v>
      </c>
      <c r="CC155" s="32">
        <f t="shared" si="192"/>
        <v>0</v>
      </c>
      <c r="CD155" s="32">
        <f t="shared" si="193"/>
        <v>0</v>
      </c>
      <c r="CE155" s="32">
        <f t="shared" si="194"/>
        <v>0</v>
      </c>
      <c r="CF155" s="32">
        <f t="shared" si="195"/>
        <v>0</v>
      </c>
      <c r="CG155" s="32">
        <f t="shared" si="196"/>
        <v>0</v>
      </c>
      <c r="CH155" s="32">
        <f t="shared" si="197"/>
        <v>0</v>
      </c>
      <c r="CI155" s="32">
        <f t="shared" si="198"/>
        <v>0</v>
      </c>
      <c r="CJ155" s="32">
        <f t="shared" si="199"/>
        <v>0</v>
      </c>
      <c r="CK155" s="32">
        <f t="shared" si="200"/>
        <v>0</v>
      </c>
      <c r="CL155" s="32">
        <f t="shared" si="201"/>
        <v>0</v>
      </c>
      <c r="CM155" s="32">
        <f t="shared" si="202"/>
        <v>0</v>
      </c>
      <c r="CN155" s="32">
        <f t="shared" si="203"/>
        <v>0</v>
      </c>
      <c r="CO155" s="32">
        <f t="shared" si="204"/>
        <v>0</v>
      </c>
      <c r="CP155" s="32">
        <f t="shared" si="205"/>
        <v>0</v>
      </c>
      <c r="CQ155" s="32">
        <f t="shared" si="206"/>
        <v>0</v>
      </c>
      <c r="CR155" s="32">
        <f t="shared" si="207"/>
        <v>0</v>
      </c>
    </row>
    <row r="156" spans="1:96" x14ac:dyDescent="0.25">
      <c r="A156">
        <v>600004720</v>
      </c>
      <c r="B156">
        <v>0</v>
      </c>
      <c r="C156" t="s">
        <v>211</v>
      </c>
      <c r="D156" t="s">
        <v>21</v>
      </c>
      <c r="E156" t="s">
        <v>348</v>
      </c>
      <c r="F156" t="s">
        <v>349</v>
      </c>
      <c r="G156" t="s">
        <v>350</v>
      </c>
      <c r="H156" t="s">
        <v>697</v>
      </c>
      <c r="I156" s="32">
        <v>0</v>
      </c>
      <c r="J156" s="32"/>
      <c r="K156" s="32">
        <v>0</v>
      </c>
      <c r="L156" s="32">
        <v>0</v>
      </c>
      <c r="M156" s="32">
        <v>0</v>
      </c>
      <c r="N156" s="32">
        <v>0</v>
      </c>
      <c r="O156" s="32">
        <v>0</v>
      </c>
      <c r="P156" s="32">
        <v>0</v>
      </c>
      <c r="Q156" s="32">
        <v>0</v>
      </c>
      <c r="R156" s="32">
        <v>0</v>
      </c>
      <c r="S156" s="32">
        <v>0</v>
      </c>
      <c r="T156" s="32">
        <v>0</v>
      </c>
      <c r="U156" s="32">
        <v>0</v>
      </c>
      <c r="V156" s="32">
        <v>0</v>
      </c>
      <c r="W156" s="32">
        <v>0</v>
      </c>
      <c r="X156" s="32">
        <f>_xlfn.XLOOKUP(TEXT(A156,"0"),'Safety stock'!$A$2:$A$219,'Safety stock'!$B$2:$B$219,0,0)</f>
        <v>0</v>
      </c>
      <c r="Y156" s="32">
        <f>_xlfn.XLOOKUP(TEXT(A156,"0"),'Safety stock'!$A$2:$A$219,'Safety stock'!$F$2:$F$219,0,0)</f>
        <v>0</v>
      </c>
      <c r="Z156" s="32">
        <f>_xlfn.XLOOKUP(TEXT(A156,"0"),'Safety stock'!$A$2:$A$219,'Safety stock'!$E$2:$E$219,0,0)</f>
        <v>97.083333333333329</v>
      </c>
      <c r="AA156" s="32">
        <f>_xlfn.XLOOKUP(TEXT(A156,"0"),'Safety stock'!$A$2:$A$219,'Safety stock'!$G$2:$G$219,0,0)</f>
        <v>48.541666666666664</v>
      </c>
      <c r="AB156" s="32">
        <f t="shared" si="139"/>
        <v>0</v>
      </c>
      <c r="AC156" s="32">
        <f t="shared" si="140"/>
        <v>0</v>
      </c>
      <c r="AD156" s="32">
        <f t="shared" si="141"/>
        <v>0</v>
      </c>
      <c r="AE156" s="32">
        <f t="shared" si="142"/>
        <v>0</v>
      </c>
      <c r="AF156" s="32">
        <f t="shared" si="143"/>
        <v>0</v>
      </c>
      <c r="AG156" s="32">
        <f t="shared" si="144"/>
        <v>0</v>
      </c>
      <c r="AH156" s="32">
        <f t="shared" si="145"/>
        <v>0</v>
      </c>
      <c r="AI156" s="32">
        <f t="shared" si="146"/>
        <v>0</v>
      </c>
      <c r="AJ156" s="32">
        <f t="shared" si="147"/>
        <v>0</v>
      </c>
      <c r="AK156" s="32">
        <f t="shared" si="148"/>
        <v>0</v>
      </c>
      <c r="AL156" s="32">
        <f t="shared" si="149"/>
        <v>0</v>
      </c>
      <c r="AM156" s="32">
        <f t="shared" si="150"/>
        <v>0</v>
      </c>
      <c r="AN156" s="32">
        <f t="shared" si="151"/>
        <v>0</v>
      </c>
      <c r="AO156" s="32">
        <f t="shared" si="152"/>
        <v>0</v>
      </c>
      <c r="AP156" s="32">
        <f t="shared" si="153"/>
        <v>0</v>
      </c>
      <c r="AQ156" s="32">
        <f t="shared" si="154"/>
        <v>0</v>
      </c>
      <c r="AR156" s="32">
        <f t="shared" si="155"/>
        <v>0</v>
      </c>
      <c r="AS156" s="32">
        <f t="shared" si="156"/>
        <v>0</v>
      </c>
      <c r="AT156" s="32">
        <f t="shared" si="157"/>
        <v>0</v>
      </c>
      <c r="AU156" s="32">
        <f t="shared" si="158"/>
        <v>0</v>
      </c>
      <c r="AV156" s="32">
        <f t="shared" si="159"/>
        <v>0</v>
      </c>
      <c r="AW156" s="32">
        <f t="shared" si="160"/>
        <v>0</v>
      </c>
      <c r="AX156" s="32">
        <f t="shared" si="161"/>
        <v>0</v>
      </c>
      <c r="AY156" s="32">
        <f t="shared" si="162"/>
        <v>0</v>
      </c>
      <c r="AZ156" s="32">
        <f t="shared" si="163"/>
        <v>0</v>
      </c>
      <c r="BA156" s="32">
        <f t="shared" si="164"/>
        <v>0</v>
      </c>
      <c r="BB156" s="32">
        <f t="shared" si="165"/>
        <v>0</v>
      </c>
      <c r="BC156" s="32">
        <f t="shared" si="166"/>
        <v>0</v>
      </c>
      <c r="BD156" s="32">
        <f t="shared" si="167"/>
        <v>0</v>
      </c>
      <c r="BE156" s="32">
        <f t="shared" si="168"/>
        <v>0</v>
      </c>
      <c r="BF156" s="32">
        <f t="shared" si="169"/>
        <v>0</v>
      </c>
      <c r="BG156" s="32">
        <f t="shared" si="170"/>
        <v>0</v>
      </c>
      <c r="BH156" s="32">
        <f t="shared" si="171"/>
        <v>0</v>
      </c>
      <c r="BI156" s="32">
        <f t="shared" si="172"/>
        <v>0</v>
      </c>
      <c r="BJ156" s="32">
        <f t="shared" si="173"/>
        <v>0</v>
      </c>
      <c r="BK156" s="32">
        <f t="shared" si="174"/>
        <v>0</v>
      </c>
      <c r="BL156" s="32">
        <f t="shared" si="175"/>
        <v>0</v>
      </c>
      <c r="BM156" s="32">
        <f t="shared" si="176"/>
        <v>0</v>
      </c>
      <c r="BN156" s="32">
        <f t="shared" si="177"/>
        <v>0</v>
      </c>
      <c r="BO156" s="32">
        <f t="shared" si="178"/>
        <v>0</v>
      </c>
      <c r="BP156" s="32">
        <f t="shared" si="179"/>
        <v>0</v>
      </c>
      <c r="BQ156" s="32">
        <f t="shared" si="180"/>
        <v>0</v>
      </c>
      <c r="BR156" s="32">
        <f t="shared" si="181"/>
        <v>0</v>
      </c>
      <c r="BS156" s="32">
        <f t="shared" si="182"/>
        <v>0</v>
      </c>
      <c r="BT156" s="32">
        <f t="shared" si="183"/>
        <v>0</v>
      </c>
      <c r="BU156" s="32">
        <f t="shared" si="184"/>
        <v>0</v>
      </c>
      <c r="BV156" s="32">
        <f t="shared" si="185"/>
        <v>0</v>
      </c>
      <c r="BW156" s="32">
        <f t="shared" si="186"/>
        <v>0</v>
      </c>
      <c r="BX156" s="32">
        <f t="shared" si="187"/>
        <v>0</v>
      </c>
      <c r="BY156" s="32">
        <f t="shared" si="188"/>
        <v>0</v>
      </c>
      <c r="BZ156" s="32">
        <f t="shared" si="189"/>
        <v>0</v>
      </c>
      <c r="CA156" s="32">
        <f t="shared" si="190"/>
        <v>0</v>
      </c>
      <c r="CB156" s="32">
        <f t="shared" si="191"/>
        <v>0</v>
      </c>
      <c r="CC156" s="32">
        <f t="shared" si="192"/>
        <v>0</v>
      </c>
      <c r="CD156" s="32">
        <f t="shared" si="193"/>
        <v>0</v>
      </c>
      <c r="CE156" s="32">
        <f t="shared" si="194"/>
        <v>0</v>
      </c>
      <c r="CF156" s="32">
        <f t="shared" si="195"/>
        <v>0</v>
      </c>
      <c r="CG156" s="32">
        <f t="shared" si="196"/>
        <v>0</v>
      </c>
      <c r="CH156" s="32">
        <f t="shared" si="197"/>
        <v>0</v>
      </c>
      <c r="CI156" s="32">
        <f t="shared" si="198"/>
        <v>0</v>
      </c>
      <c r="CJ156" s="32">
        <f t="shared" si="199"/>
        <v>0</v>
      </c>
      <c r="CK156" s="32">
        <f t="shared" si="200"/>
        <v>0</v>
      </c>
      <c r="CL156" s="32">
        <f t="shared" si="201"/>
        <v>0</v>
      </c>
      <c r="CM156" s="32">
        <f t="shared" si="202"/>
        <v>0</v>
      </c>
      <c r="CN156" s="32">
        <f t="shared" si="203"/>
        <v>0</v>
      </c>
      <c r="CO156" s="32">
        <f t="shared" si="204"/>
        <v>0</v>
      </c>
      <c r="CP156" s="32">
        <f t="shared" si="205"/>
        <v>0</v>
      </c>
      <c r="CQ156" s="32">
        <f t="shared" si="206"/>
        <v>0</v>
      </c>
      <c r="CR156" s="32">
        <f t="shared" si="207"/>
        <v>0</v>
      </c>
    </row>
    <row r="157" spans="1:96" x14ac:dyDescent="0.25">
      <c r="A157">
        <v>600004722</v>
      </c>
      <c r="B157" t="s">
        <v>352</v>
      </c>
      <c r="C157" t="s">
        <v>227</v>
      </c>
      <c r="D157" t="s">
        <v>21</v>
      </c>
      <c r="E157" t="s">
        <v>212</v>
      </c>
      <c r="F157" t="s">
        <v>338</v>
      </c>
      <c r="G157" t="s">
        <v>353</v>
      </c>
      <c r="H157" t="s">
        <v>697</v>
      </c>
      <c r="I157" s="32">
        <v>414</v>
      </c>
      <c r="J157" s="32"/>
      <c r="K157" s="32">
        <v>1656</v>
      </c>
      <c r="L157" s="32">
        <v>9936</v>
      </c>
      <c r="M157" s="32">
        <v>9936</v>
      </c>
      <c r="N157" s="32">
        <v>9936</v>
      </c>
      <c r="O157" s="32">
        <v>9936</v>
      </c>
      <c r="P157" s="32">
        <v>9936</v>
      </c>
      <c r="Q157" s="32">
        <v>9936</v>
      </c>
      <c r="R157" s="32">
        <v>9936</v>
      </c>
      <c r="S157" s="32">
        <v>9936</v>
      </c>
      <c r="T157" s="32">
        <v>9936</v>
      </c>
      <c r="U157" s="32">
        <v>9936</v>
      </c>
      <c r="V157" s="32">
        <v>9936</v>
      </c>
      <c r="W157" s="32">
        <v>9936</v>
      </c>
      <c r="X157" s="32">
        <f>_xlfn.XLOOKUP(TEXT(A157,"0"),'Safety stock'!$A$2:$A$219,'Safety stock'!$B$2:$B$219,0,0)</f>
        <v>24</v>
      </c>
      <c r="Y157" s="32">
        <f>_xlfn.XLOOKUP(TEXT(A157,"0"),'Safety stock'!$A$2:$A$219,'Safety stock'!$F$2:$F$219,0,0)</f>
        <v>0</v>
      </c>
      <c r="Z157" s="32">
        <f>_xlfn.XLOOKUP(TEXT(A157,"0"),'Safety stock'!$A$2:$A$219,'Safety stock'!$E$2:$E$219,0,0)</f>
        <v>8</v>
      </c>
      <c r="AA157" s="32">
        <f>_xlfn.XLOOKUP(TEXT(A157,"0"),'Safety stock'!$A$2:$A$219,'Safety stock'!$G$2:$G$219,0,0)</f>
        <v>28</v>
      </c>
      <c r="AB157" s="32">
        <f t="shared" si="139"/>
        <v>9936</v>
      </c>
      <c r="AC157" s="32">
        <f t="shared" si="140"/>
        <v>0</v>
      </c>
      <c r="AD157" s="32">
        <f t="shared" si="141"/>
        <v>3312</v>
      </c>
      <c r="AE157" s="32">
        <f t="shared" si="142"/>
        <v>11592</v>
      </c>
      <c r="AF157" s="32">
        <f t="shared" si="143"/>
        <v>-8280</v>
      </c>
      <c r="AG157" s="32">
        <f t="shared" si="144"/>
        <v>0</v>
      </c>
      <c r="AH157" s="32">
        <f t="shared" si="145"/>
        <v>0</v>
      </c>
      <c r="AI157" s="32">
        <f t="shared" si="146"/>
        <v>0</v>
      </c>
      <c r="AJ157" s="32">
        <f t="shared" si="147"/>
        <v>0</v>
      </c>
      <c r="AK157" s="32">
        <f t="shared" si="148"/>
        <v>0</v>
      </c>
      <c r="AL157" s="32">
        <f t="shared" si="149"/>
        <v>0</v>
      </c>
      <c r="AM157" s="32">
        <f t="shared" si="150"/>
        <v>0</v>
      </c>
      <c r="AN157" s="32">
        <f t="shared" si="151"/>
        <v>0</v>
      </c>
      <c r="AO157" s="32">
        <f t="shared" si="152"/>
        <v>0</v>
      </c>
      <c r="AP157" s="32">
        <f t="shared" si="153"/>
        <v>0</v>
      </c>
      <c r="AQ157" s="32">
        <f t="shared" si="154"/>
        <v>0</v>
      </c>
      <c r="AR157" s="32">
        <f t="shared" si="155"/>
        <v>0</v>
      </c>
      <c r="AS157" s="32">
        <f t="shared" si="156"/>
        <v>9936</v>
      </c>
      <c r="AT157" s="32">
        <f t="shared" si="157"/>
        <v>9936</v>
      </c>
      <c r="AU157" s="32">
        <f t="shared" si="158"/>
        <v>9936</v>
      </c>
      <c r="AV157" s="32">
        <f t="shared" si="159"/>
        <v>9936</v>
      </c>
      <c r="AW157" s="32">
        <f t="shared" si="160"/>
        <v>9936</v>
      </c>
      <c r="AX157" s="32">
        <f t="shared" si="161"/>
        <v>9936</v>
      </c>
      <c r="AY157" s="32">
        <f t="shared" si="162"/>
        <v>9936</v>
      </c>
      <c r="AZ157" s="32">
        <f t="shared" si="163"/>
        <v>9936</v>
      </c>
      <c r="BA157" s="32">
        <f t="shared" si="164"/>
        <v>9936</v>
      </c>
      <c r="BB157" s="32">
        <f t="shared" si="165"/>
        <v>9936</v>
      </c>
      <c r="BC157" s="32">
        <f t="shared" si="166"/>
        <v>9936</v>
      </c>
      <c r="BD157" s="32">
        <f t="shared" si="167"/>
        <v>9936</v>
      </c>
      <c r="BE157" s="32">
        <f t="shared" si="168"/>
        <v>9936</v>
      </c>
      <c r="BF157" s="32">
        <f t="shared" si="169"/>
        <v>0</v>
      </c>
      <c r="BG157" s="32">
        <f t="shared" si="170"/>
        <v>0</v>
      </c>
      <c r="BH157" s="32">
        <f t="shared" si="171"/>
        <v>0</v>
      </c>
      <c r="BI157" s="32">
        <f t="shared" si="172"/>
        <v>0</v>
      </c>
      <c r="BJ157" s="32">
        <f t="shared" si="173"/>
        <v>0</v>
      </c>
      <c r="BK157" s="32">
        <f t="shared" si="174"/>
        <v>0</v>
      </c>
      <c r="BL157" s="32">
        <f t="shared" si="175"/>
        <v>0</v>
      </c>
      <c r="BM157" s="32">
        <f t="shared" si="176"/>
        <v>0</v>
      </c>
      <c r="BN157" s="32">
        <f t="shared" si="177"/>
        <v>0</v>
      </c>
      <c r="BO157" s="32">
        <f t="shared" si="178"/>
        <v>0</v>
      </c>
      <c r="BP157" s="32">
        <f t="shared" si="179"/>
        <v>0</v>
      </c>
      <c r="BQ157" s="32">
        <f t="shared" si="180"/>
        <v>0</v>
      </c>
      <c r="BR157" s="32">
        <f t="shared" si="181"/>
        <v>0</v>
      </c>
      <c r="BS157" s="32">
        <f t="shared" si="182"/>
        <v>0</v>
      </c>
      <c r="BT157" s="32">
        <f t="shared" si="183"/>
        <v>0</v>
      </c>
      <c r="BU157" s="32">
        <f t="shared" si="184"/>
        <v>0</v>
      </c>
      <c r="BV157" s="32">
        <f t="shared" si="185"/>
        <v>0</v>
      </c>
      <c r="BW157" s="32">
        <f t="shared" si="186"/>
        <v>0</v>
      </c>
      <c r="BX157" s="32">
        <f t="shared" si="187"/>
        <v>0</v>
      </c>
      <c r="BY157" s="32">
        <f t="shared" si="188"/>
        <v>0</v>
      </c>
      <c r="BZ157" s="32">
        <f t="shared" si="189"/>
        <v>0</v>
      </c>
      <c r="CA157" s="32">
        <f t="shared" si="190"/>
        <v>0</v>
      </c>
      <c r="CB157" s="32">
        <f t="shared" si="191"/>
        <v>0</v>
      </c>
      <c r="CC157" s="32">
        <f t="shared" si="192"/>
        <v>0</v>
      </c>
      <c r="CD157" s="32">
        <f t="shared" si="193"/>
        <v>0</v>
      </c>
      <c r="CE157" s="32">
        <f t="shared" si="194"/>
        <v>0</v>
      </c>
      <c r="CF157" s="32">
        <f t="shared" si="195"/>
        <v>0</v>
      </c>
      <c r="CG157" s="32">
        <f t="shared" si="196"/>
        <v>0</v>
      </c>
      <c r="CH157" s="32">
        <f t="shared" si="197"/>
        <v>0</v>
      </c>
      <c r="CI157" s="32">
        <f t="shared" si="198"/>
        <v>0</v>
      </c>
      <c r="CJ157" s="32">
        <f t="shared" si="199"/>
        <v>0</v>
      </c>
      <c r="CK157" s="32">
        <f t="shared" si="200"/>
        <v>0</v>
      </c>
      <c r="CL157" s="32">
        <f t="shared" si="201"/>
        <v>0</v>
      </c>
      <c r="CM157" s="32">
        <f t="shared" si="202"/>
        <v>0</v>
      </c>
      <c r="CN157" s="32">
        <f t="shared" si="203"/>
        <v>0</v>
      </c>
      <c r="CO157" s="32">
        <f t="shared" si="204"/>
        <v>0</v>
      </c>
      <c r="CP157" s="32">
        <f t="shared" si="205"/>
        <v>0</v>
      </c>
      <c r="CQ157" s="32">
        <f t="shared" si="206"/>
        <v>0</v>
      </c>
      <c r="CR157" s="32">
        <f t="shared" si="207"/>
        <v>0</v>
      </c>
    </row>
    <row r="158" spans="1:96" x14ac:dyDescent="0.25">
      <c r="A158">
        <v>600004747</v>
      </c>
      <c r="B158" t="s">
        <v>360</v>
      </c>
      <c r="C158" t="s">
        <v>227</v>
      </c>
      <c r="D158" t="s">
        <v>21</v>
      </c>
      <c r="E158" t="s">
        <v>328</v>
      </c>
      <c r="F158" t="s">
        <v>329</v>
      </c>
      <c r="G158" t="s">
        <v>327</v>
      </c>
      <c r="H158" t="s">
        <v>697</v>
      </c>
      <c r="I158" s="32">
        <v>659.41</v>
      </c>
      <c r="J158" s="32"/>
      <c r="K158" s="32">
        <v>659.41</v>
      </c>
      <c r="L158" s="32">
        <v>15875.913281453195</v>
      </c>
      <c r="M158" s="32">
        <v>15925.98656290639</v>
      </c>
      <c r="N158" s="32">
        <v>15934.386133227019</v>
      </c>
      <c r="O158" s="32">
        <v>15938.382677520245</v>
      </c>
      <c r="P158" s="32">
        <v>15943.805554188544</v>
      </c>
      <c r="Q158" s="32">
        <v>15947.74008403068</v>
      </c>
      <c r="R158" s="32">
        <v>15953.162960698979</v>
      </c>
      <c r="S158" s="32">
        <v>15957.097490541115</v>
      </c>
      <c r="T158" s="32">
        <v>15961.032020383251</v>
      </c>
      <c r="U158" s="32">
        <v>15966.45489705155</v>
      </c>
      <c r="V158" s="32">
        <v>15970.327412442597</v>
      </c>
      <c r="W158" s="32">
        <v>15975.750289110896</v>
      </c>
      <c r="X158" s="32">
        <f>_xlfn.XLOOKUP(TEXT(A158,"0"),'Safety stock'!$A$2:$A$219,'Safety stock'!$B$2:$B$219,0,0)</f>
        <v>24</v>
      </c>
      <c r="Y158" s="32">
        <f>_xlfn.XLOOKUP(TEXT(A158,"0"),'Safety stock'!$A$2:$A$219,'Safety stock'!$F$2:$F$219,0,0)</f>
        <v>0</v>
      </c>
      <c r="Z158" s="32">
        <f>_xlfn.XLOOKUP(TEXT(A158,"0"),'Safety stock'!$A$2:$A$219,'Safety stock'!$E$2:$E$219,0,0)</f>
        <v>6.666666666666667</v>
      </c>
      <c r="AA158" s="32">
        <f>_xlfn.XLOOKUP(TEXT(A158,"0"),'Safety stock'!$A$2:$A$219,'Safety stock'!$G$2:$G$219,0,0)</f>
        <v>27.333333333333332</v>
      </c>
      <c r="AB158" s="32">
        <f t="shared" si="139"/>
        <v>15825.84</v>
      </c>
      <c r="AC158" s="32">
        <f t="shared" si="140"/>
        <v>0</v>
      </c>
      <c r="AD158" s="32">
        <f t="shared" si="141"/>
        <v>4396.0666666666666</v>
      </c>
      <c r="AE158" s="32">
        <f t="shared" si="142"/>
        <v>18023.873333333333</v>
      </c>
      <c r="AF158" s="32">
        <f t="shared" si="143"/>
        <v>-15166.43</v>
      </c>
      <c r="AG158" s="32">
        <f t="shared" si="144"/>
        <v>0</v>
      </c>
      <c r="AH158" s="32">
        <f t="shared" si="145"/>
        <v>0</v>
      </c>
      <c r="AI158" s="32">
        <f t="shared" si="146"/>
        <v>0</v>
      </c>
      <c r="AJ158" s="32">
        <f t="shared" si="147"/>
        <v>0</v>
      </c>
      <c r="AK158" s="32">
        <f t="shared" si="148"/>
        <v>0</v>
      </c>
      <c r="AL158" s="32">
        <f t="shared" si="149"/>
        <v>0</v>
      </c>
      <c r="AM158" s="32">
        <f t="shared" si="150"/>
        <v>0</v>
      </c>
      <c r="AN158" s="32">
        <f t="shared" si="151"/>
        <v>0</v>
      </c>
      <c r="AO158" s="32">
        <f t="shared" si="152"/>
        <v>0</v>
      </c>
      <c r="AP158" s="32">
        <f t="shared" si="153"/>
        <v>0</v>
      </c>
      <c r="AQ158" s="32">
        <f t="shared" si="154"/>
        <v>0</v>
      </c>
      <c r="AR158" s="32">
        <f t="shared" si="155"/>
        <v>0</v>
      </c>
      <c r="AS158" s="32">
        <f t="shared" si="156"/>
        <v>15825.84</v>
      </c>
      <c r="AT158" s="32">
        <f t="shared" si="157"/>
        <v>15825.84</v>
      </c>
      <c r="AU158" s="32">
        <f t="shared" si="158"/>
        <v>15825.84</v>
      </c>
      <c r="AV158" s="32">
        <f t="shared" si="159"/>
        <v>15825.84</v>
      </c>
      <c r="AW158" s="32">
        <f t="shared" si="160"/>
        <v>15825.84</v>
      </c>
      <c r="AX158" s="32">
        <f t="shared" si="161"/>
        <v>15825.84</v>
      </c>
      <c r="AY158" s="32">
        <f t="shared" si="162"/>
        <v>15825.84</v>
      </c>
      <c r="AZ158" s="32">
        <f t="shared" si="163"/>
        <v>15825.84</v>
      </c>
      <c r="BA158" s="32">
        <f t="shared" si="164"/>
        <v>15825.84</v>
      </c>
      <c r="BB158" s="32">
        <f t="shared" si="165"/>
        <v>15825.84</v>
      </c>
      <c r="BC158" s="32">
        <f t="shared" si="166"/>
        <v>15825.84</v>
      </c>
      <c r="BD158" s="32">
        <f t="shared" si="167"/>
        <v>15825.84</v>
      </c>
      <c r="BE158" s="32">
        <f t="shared" si="168"/>
        <v>15825.84</v>
      </c>
      <c r="BF158" s="32">
        <f t="shared" si="169"/>
        <v>0</v>
      </c>
      <c r="BG158" s="32">
        <f t="shared" si="170"/>
        <v>0</v>
      </c>
      <c r="BH158" s="32">
        <f t="shared" si="171"/>
        <v>0</v>
      </c>
      <c r="BI158" s="32">
        <f t="shared" si="172"/>
        <v>0</v>
      </c>
      <c r="BJ158" s="32">
        <f t="shared" si="173"/>
        <v>0</v>
      </c>
      <c r="BK158" s="32">
        <f t="shared" si="174"/>
        <v>0</v>
      </c>
      <c r="BL158" s="32">
        <f t="shared" si="175"/>
        <v>0</v>
      </c>
      <c r="BM158" s="32">
        <f t="shared" si="176"/>
        <v>0</v>
      </c>
      <c r="BN158" s="32">
        <f t="shared" si="177"/>
        <v>0</v>
      </c>
      <c r="BO158" s="32">
        <f t="shared" si="178"/>
        <v>0</v>
      </c>
      <c r="BP158" s="32">
        <f t="shared" si="179"/>
        <v>0</v>
      </c>
      <c r="BQ158" s="32">
        <f t="shared" si="180"/>
        <v>0</v>
      </c>
      <c r="BR158" s="32">
        <f t="shared" si="181"/>
        <v>0</v>
      </c>
      <c r="BS158" s="32">
        <f t="shared" si="182"/>
        <v>0</v>
      </c>
      <c r="BT158" s="32">
        <f t="shared" si="183"/>
        <v>50.073281453194795</v>
      </c>
      <c r="BU158" s="32">
        <f t="shared" si="184"/>
        <v>100.14656290638959</v>
      </c>
      <c r="BV158" s="32">
        <f t="shared" si="185"/>
        <v>108.5461332270188</v>
      </c>
      <c r="BW158" s="32">
        <f t="shared" si="186"/>
        <v>112.54267752024498</v>
      </c>
      <c r="BX158" s="32">
        <f t="shared" si="187"/>
        <v>117.96555418854405</v>
      </c>
      <c r="BY158" s="32">
        <f t="shared" si="188"/>
        <v>121.90008403067986</v>
      </c>
      <c r="BZ158" s="32">
        <f t="shared" si="189"/>
        <v>127.32296069897893</v>
      </c>
      <c r="CA158" s="32">
        <f t="shared" si="190"/>
        <v>131.25749054111475</v>
      </c>
      <c r="CB158" s="32">
        <f t="shared" si="191"/>
        <v>135.19202038325056</v>
      </c>
      <c r="CC158" s="32">
        <f t="shared" si="192"/>
        <v>140.61489705154963</v>
      </c>
      <c r="CD158" s="32">
        <f t="shared" si="193"/>
        <v>144.48741244259691</v>
      </c>
      <c r="CE158" s="32">
        <f t="shared" si="194"/>
        <v>149.91028911089597</v>
      </c>
      <c r="CF158" s="32">
        <f t="shared" si="195"/>
        <v>0</v>
      </c>
      <c r="CG158" s="32">
        <f t="shared" si="196"/>
        <v>0</v>
      </c>
      <c r="CH158" s="32">
        <f t="shared" si="197"/>
        <v>0</v>
      </c>
      <c r="CI158" s="32">
        <f t="shared" si="198"/>
        <v>0</v>
      </c>
      <c r="CJ158" s="32">
        <f t="shared" si="199"/>
        <v>0</v>
      </c>
      <c r="CK158" s="32">
        <f t="shared" si="200"/>
        <v>0</v>
      </c>
      <c r="CL158" s="32">
        <f t="shared" si="201"/>
        <v>0</v>
      </c>
      <c r="CM158" s="32">
        <f t="shared" si="202"/>
        <v>0</v>
      </c>
      <c r="CN158" s="32">
        <f t="shared" si="203"/>
        <v>0</v>
      </c>
      <c r="CO158" s="32">
        <f t="shared" si="204"/>
        <v>0</v>
      </c>
      <c r="CP158" s="32">
        <f t="shared" si="205"/>
        <v>0</v>
      </c>
      <c r="CQ158" s="32">
        <f t="shared" si="206"/>
        <v>0</v>
      </c>
      <c r="CR158" s="32">
        <f t="shared" si="207"/>
        <v>0</v>
      </c>
    </row>
    <row r="159" spans="1:96" x14ac:dyDescent="0.25">
      <c r="A159">
        <v>600004748</v>
      </c>
      <c r="B159" t="s">
        <v>362</v>
      </c>
      <c r="C159" t="s">
        <v>227</v>
      </c>
      <c r="D159" t="s">
        <v>21</v>
      </c>
      <c r="E159" t="s">
        <v>328</v>
      </c>
      <c r="F159" t="s">
        <v>356</v>
      </c>
      <c r="G159" t="s">
        <v>355</v>
      </c>
      <c r="H159" t="s">
        <v>697</v>
      </c>
      <c r="I159" s="32">
        <v>0</v>
      </c>
      <c r="J159" s="32"/>
      <c r="K159" s="32">
        <v>0</v>
      </c>
      <c r="L159" s="32">
        <v>0</v>
      </c>
      <c r="M159" s="32">
        <v>0</v>
      </c>
      <c r="N159" s="32">
        <v>0</v>
      </c>
      <c r="O159" s="32">
        <v>0</v>
      </c>
      <c r="P159" s="32">
        <v>0</v>
      </c>
      <c r="Q159" s="32">
        <v>0</v>
      </c>
      <c r="R159" s="32">
        <v>0</v>
      </c>
      <c r="S159" s="32">
        <v>0</v>
      </c>
      <c r="T159" s="32">
        <v>0</v>
      </c>
      <c r="U159" s="32">
        <v>0</v>
      </c>
      <c r="V159" s="32">
        <v>0</v>
      </c>
      <c r="W159" s="32">
        <v>0</v>
      </c>
      <c r="X159" s="32">
        <f>_xlfn.XLOOKUP(TEXT(A159,"0"),'Safety stock'!$A$2:$A$219,'Safety stock'!$B$2:$B$219,0,0)</f>
        <v>0</v>
      </c>
      <c r="Y159" s="32">
        <f>_xlfn.XLOOKUP(TEXT(A159,"0"),'Safety stock'!$A$2:$A$219,'Safety stock'!$F$2:$F$219,0,0)</f>
        <v>0</v>
      </c>
      <c r="Z159" s="32">
        <f>_xlfn.XLOOKUP(TEXT(A159,"0"),'Safety stock'!$A$2:$A$219,'Safety stock'!$E$2:$E$219,0,0)</f>
        <v>0</v>
      </c>
      <c r="AA159" s="32">
        <f>_xlfn.XLOOKUP(TEXT(A159,"0"),'Safety stock'!$A$2:$A$219,'Safety stock'!$G$2:$G$219,0,0)</f>
        <v>0</v>
      </c>
      <c r="AB159" s="32">
        <f t="shared" si="139"/>
        <v>0</v>
      </c>
      <c r="AC159" s="32">
        <f t="shared" si="140"/>
        <v>0</v>
      </c>
      <c r="AD159" s="32">
        <f t="shared" si="141"/>
        <v>0</v>
      </c>
      <c r="AE159" s="32">
        <f t="shared" si="142"/>
        <v>0</v>
      </c>
      <c r="AF159" s="32">
        <f t="shared" si="143"/>
        <v>0</v>
      </c>
      <c r="AG159" s="32">
        <f t="shared" si="144"/>
        <v>0</v>
      </c>
      <c r="AH159" s="32">
        <f t="shared" si="145"/>
        <v>0</v>
      </c>
      <c r="AI159" s="32">
        <f t="shared" si="146"/>
        <v>0</v>
      </c>
      <c r="AJ159" s="32">
        <f t="shared" si="147"/>
        <v>0</v>
      </c>
      <c r="AK159" s="32">
        <f t="shared" si="148"/>
        <v>0</v>
      </c>
      <c r="AL159" s="32">
        <f t="shared" si="149"/>
        <v>0</v>
      </c>
      <c r="AM159" s="32">
        <f t="shared" si="150"/>
        <v>0</v>
      </c>
      <c r="AN159" s="32">
        <f t="shared" si="151"/>
        <v>0</v>
      </c>
      <c r="AO159" s="32">
        <f t="shared" si="152"/>
        <v>0</v>
      </c>
      <c r="AP159" s="32">
        <f t="shared" si="153"/>
        <v>0</v>
      </c>
      <c r="AQ159" s="32">
        <f t="shared" si="154"/>
        <v>0</v>
      </c>
      <c r="AR159" s="32">
        <f t="shared" si="155"/>
        <v>0</v>
      </c>
      <c r="AS159" s="32">
        <f t="shared" si="156"/>
        <v>0</v>
      </c>
      <c r="AT159" s="32">
        <f t="shared" si="157"/>
        <v>0</v>
      </c>
      <c r="AU159" s="32">
        <f t="shared" si="158"/>
        <v>0</v>
      </c>
      <c r="AV159" s="32">
        <f t="shared" si="159"/>
        <v>0</v>
      </c>
      <c r="AW159" s="32">
        <f t="shared" si="160"/>
        <v>0</v>
      </c>
      <c r="AX159" s="32">
        <f t="shared" si="161"/>
        <v>0</v>
      </c>
      <c r="AY159" s="32">
        <f t="shared" si="162"/>
        <v>0</v>
      </c>
      <c r="AZ159" s="32">
        <f t="shared" si="163"/>
        <v>0</v>
      </c>
      <c r="BA159" s="32">
        <f t="shared" si="164"/>
        <v>0</v>
      </c>
      <c r="BB159" s="32">
        <f t="shared" si="165"/>
        <v>0</v>
      </c>
      <c r="BC159" s="32">
        <f t="shared" si="166"/>
        <v>0</v>
      </c>
      <c r="BD159" s="32">
        <f t="shared" si="167"/>
        <v>0</v>
      </c>
      <c r="BE159" s="32">
        <f t="shared" si="168"/>
        <v>0</v>
      </c>
      <c r="BF159" s="32">
        <f t="shared" si="169"/>
        <v>0</v>
      </c>
      <c r="BG159" s="32">
        <f t="shared" si="170"/>
        <v>0</v>
      </c>
      <c r="BH159" s="32">
        <f t="shared" si="171"/>
        <v>0</v>
      </c>
      <c r="BI159" s="32">
        <f t="shared" si="172"/>
        <v>0</v>
      </c>
      <c r="BJ159" s="32">
        <f t="shared" si="173"/>
        <v>0</v>
      </c>
      <c r="BK159" s="32">
        <f t="shared" si="174"/>
        <v>0</v>
      </c>
      <c r="BL159" s="32">
        <f t="shared" si="175"/>
        <v>0</v>
      </c>
      <c r="BM159" s="32">
        <f t="shared" si="176"/>
        <v>0</v>
      </c>
      <c r="BN159" s="32">
        <f t="shared" si="177"/>
        <v>0</v>
      </c>
      <c r="BO159" s="32">
        <f t="shared" si="178"/>
        <v>0</v>
      </c>
      <c r="BP159" s="32">
        <f t="shared" si="179"/>
        <v>0</v>
      </c>
      <c r="BQ159" s="32">
        <f t="shared" si="180"/>
        <v>0</v>
      </c>
      <c r="BR159" s="32">
        <f t="shared" si="181"/>
        <v>0</v>
      </c>
      <c r="BS159" s="32">
        <f t="shared" si="182"/>
        <v>0</v>
      </c>
      <c r="BT159" s="32">
        <f t="shared" si="183"/>
        <v>0</v>
      </c>
      <c r="BU159" s="32">
        <f t="shared" si="184"/>
        <v>0</v>
      </c>
      <c r="BV159" s="32">
        <f t="shared" si="185"/>
        <v>0</v>
      </c>
      <c r="BW159" s="32">
        <f t="shared" si="186"/>
        <v>0</v>
      </c>
      <c r="BX159" s="32">
        <f t="shared" si="187"/>
        <v>0</v>
      </c>
      <c r="BY159" s="32">
        <f t="shared" si="188"/>
        <v>0</v>
      </c>
      <c r="BZ159" s="32">
        <f t="shared" si="189"/>
        <v>0</v>
      </c>
      <c r="CA159" s="32">
        <f t="shared" si="190"/>
        <v>0</v>
      </c>
      <c r="CB159" s="32">
        <f t="shared" si="191"/>
        <v>0</v>
      </c>
      <c r="CC159" s="32">
        <f t="shared" si="192"/>
        <v>0</v>
      </c>
      <c r="CD159" s="32">
        <f t="shared" si="193"/>
        <v>0</v>
      </c>
      <c r="CE159" s="32">
        <f t="shared" si="194"/>
        <v>0</v>
      </c>
      <c r="CF159" s="32">
        <f t="shared" si="195"/>
        <v>0</v>
      </c>
      <c r="CG159" s="32">
        <f t="shared" si="196"/>
        <v>0</v>
      </c>
      <c r="CH159" s="32">
        <f t="shared" si="197"/>
        <v>0</v>
      </c>
      <c r="CI159" s="32">
        <f t="shared" si="198"/>
        <v>0</v>
      </c>
      <c r="CJ159" s="32">
        <f t="shared" si="199"/>
        <v>0</v>
      </c>
      <c r="CK159" s="32">
        <f t="shared" si="200"/>
        <v>0</v>
      </c>
      <c r="CL159" s="32">
        <f t="shared" si="201"/>
        <v>0</v>
      </c>
      <c r="CM159" s="32">
        <f t="shared" si="202"/>
        <v>0</v>
      </c>
      <c r="CN159" s="32">
        <f t="shared" si="203"/>
        <v>0</v>
      </c>
      <c r="CO159" s="32">
        <f t="shared" si="204"/>
        <v>0</v>
      </c>
      <c r="CP159" s="32">
        <f t="shared" si="205"/>
        <v>0</v>
      </c>
      <c r="CQ159" s="32">
        <f t="shared" si="206"/>
        <v>0</v>
      </c>
      <c r="CR159" s="32">
        <f t="shared" si="207"/>
        <v>0</v>
      </c>
    </row>
    <row r="160" spans="1:96" x14ac:dyDescent="0.25">
      <c r="A160">
        <v>600004755</v>
      </c>
      <c r="B160" t="s">
        <v>366</v>
      </c>
      <c r="C160" t="s">
        <v>227</v>
      </c>
      <c r="D160" t="s">
        <v>21</v>
      </c>
      <c r="E160" t="s">
        <v>212</v>
      </c>
      <c r="F160" t="s">
        <v>213</v>
      </c>
      <c r="G160" t="s">
        <v>367</v>
      </c>
      <c r="H160" t="s">
        <v>697</v>
      </c>
      <c r="I160" s="32">
        <v>624.41999999999996</v>
      </c>
      <c r="J160" s="32"/>
      <c r="K160" s="32">
        <v>0</v>
      </c>
      <c r="L160" s="32">
        <v>29.011541173933651</v>
      </c>
      <c r="M160" s="32">
        <v>496.21299940980822</v>
      </c>
      <c r="N160" s="32">
        <v>338.99445764568287</v>
      </c>
      <c r="O160" s="32">
        <v>181.77591588155744</v>
      </c>
      <c r="P160" s="32">
        <v>24.557374117432108</v>
      </c>
      <c r="Q160" s="32">
        <v>491.75883235330667</v>
      </c>
      <c r="R160" s="32">
        <v>334.54029058918132</v>
      </c>
      <c r="S160" s="32">
        <v>177.32174882505592</v>
      </c>
      <c r="T160" s="32">
        <v>20.103207060930565</v>
      </c>
      <c r="U160" s="32">
        <v>487.30466529680513</v>
      </c>
      <c r="V160" s="32">
        <v>330.08612353267978</v>
      </c>
      <c r="W160" s="32">
        <v>172.86758176855437</v>
      </c>
      <c r="X160" s="32">
        <f>_xlfn.XLOOKUP(TEXT(A160,"0"),'Safety stock'!$A$2:$A$219,'Safety stock'!$B$2:$B$219,0,0)</f>
        <v>0</v>
      </c>
      <c r="Y160" s="32">
        <f>_xlfn.XLOOKUP(TEXT(A160,"0"),'Safety stock'!$A$2:$A$219,'Safety stock'!$F$2:$F$219,0,0)</f>
        <v>0</v>
      </c>
      <c r="Z160" s="32">
        <f>_xlfn.XLOOKUP(TEXT(A160,"0"),'Safety stock'!$A$2:$A$219,'Safety stock'!$E$2:$E$219,0,0)</f>
        <v>0.5</v>
      </c>
      <c r="AA160" s="32">
        <f>_xlfn.XLOOKUP(TEXT(A160,"0"),'Safety stock'!$A$2:$A$219,'Safety stock'!$G$2:$G$219,0,0)</f>
        <v>0.25</v>
      </c>
      <c r="AB160" s="32">
        <f t="shared" si="139"/>
        <v>0</v>
      </c>
      <c r="AC160" s="32">
        <f t="shared" si="140"/>
        <v>0</v>
      </c>
      <c r="AD160" s="32">
        <f t="shared" si="141"/>
        <v>312.20999999999998</v>
      </c>
      <c r="AE160" s="32">
        <f t="shared" si="142"/>
        <v>156.10499999999999</v>
      </c>
      <c r="AF160" s="32">
        <f t="shared" si="143"/>
        <v>0</v>
      </c>
      <c r="AG160" s="32">
        <f t="shared" si="144"/>
        <v>0</v>
      </c>
      <c r="AH160" s="32">
        <f t="shared" si="145"/>
        <v>0</v>
      </c>
      <c r="AI160" s="32">
        <f t="shared" si="146"/>
        <v>0</v>
      </c>
      <c r="AJ160" s="32">
        <f t="shared" si="147"/>
        <v>0</v>
      </c>
      <c r="AK160" s="32">
        <f t="shared" si="148"/>
        <v>0</v>
      </c>
      <c r="AL160" s="32">
        <f t="shared" si="149"/>
        <v>0</v>
      </c>
      <c r="AM160" s="32">
        <f t="shared" si="150"/>
        <v>0</v>
      </c>
      <c r="AN160" s="32">
        <f t="shared" si="151"/>
        <v>0</v>
      </c>
      <c r="AO160" s="32">
        <f t="shared" si="152"/>
        <v>0</v>
      </c>
      <c r="AP160" s="32">
        <f t="shared" si="153"/>
        <v>0</v>
      </c>
      <c r="AQ160" s="32">
        <f t="shared" si="154"/>
        <v>0</v>
      </c>
      <c r="AR160" s="32">
        <f t="shared" si="155"/>
        <v>0</v>
      </c>
      <c r="AS160" s="32">
        <f t="shared" si="156"/>
        <v>0</v>
      </c>
      <c r="AT160" s="32">
        <f t="shared" si="157"/>
        <v>0</v>
      </c>
      <c r="AU160" s="32">
        <f t="shared" si="158"/>
        <v>0</v>
      </c>
      <c r="AV160" s="32">
        <f t="shared" si="159"/>
        <v>0</v>
      </c>
      <c r="AW160" s="32">
        <f t="shared" si="160"/>
        <v>0</v>
      </c>
      <c r="AX160" s="32">
        <f t="shared" si="161"/>
        <v>0</v>
      </c>
      <c r="AY160" s="32">
        <f t="shared" si="162"/>
        <v>0</v>
      </c>
      <c r="AZ160" s="32">
        <f t="shared" si="163"/>
        <v>0</v>
      </c>
      <c r="BA160" s="32">
        <f t="shared" si="164"/>
        <v>0</v>
      </c>
      <c r="BB160" s="32">
        <f t="shared" si="165"/>
        <v>0</v>
      </c>
      <c r="BC160" s="32">
        <f t="shared" si="166"/>
        <v>0</v>
      </c>
      <c r="BD160" s="32">
        <f t="shared" si="167"/>
        <v>0</v>
      </c>
      <c r="BE160" s="32">
        <f t="shared" si="168"/>
        <v>0</v>
      </c>
      <c r="BF160" s="32">
        <f t="shared" si="169"/>
        <v>0</v>
      </c>
      <c r="BG160" s="32">
        <f t="shared" si="170"/>
        <v>0</v>
      </c>
      <c r="BH160" s="32">
        <f t="shared" si="171"/>
        <v>0</v>
      </c>
      <c r="BI160" s="32">
        <f t="shared" si="172"/>
        <v>0</v>
      </c>
      <c r="BJ160" s="32">
        <f t="shared" si="173"/>
        <v>0</v>
      </c>
      <c r="BK160" s="32">
        <f t="shared" si="174"/>
        <v>0</v>
      </c>
      <c r="BL160" s="32">
        <f t="shared" si="175"/>
        <v>0</v>
      </c>
      <c r="BM160" s="32">
        <f t="shared" si="176"/>
        <v>0</v>
      </c>
      <c r="BN160" s="32">
        <f t="shared" si="177"/>
        <v>0</v>
      </c>
      <c r="BO160" s="32">
        <f t="shared" si="178"/>
        <v>0</v>
      </c>
      <c r="BP160" s="32">
        <f t="shared" si="179"/>
        <v>0</v>
      </c>
      <c r="BQ160" s="32">
        <f t="shared" si="180"/>
        <v>0</v>
      </c>
      <c r="BR160" s="32">
        <f t="shared" si="181"/>
        <v>0</v>
      </c>
      <c r="BS160" s="32">
        <f t="shared" si="182"/>
        <v>0</v>
      </c>
      <c r="BT160" s="32">
        <f t="shared" si="183"/>
        <v>29.011541173933651</v>
      </c>
      <c r="BU160" s="32">
        <f t="shared" si="184"/>
        <v>312.20999999999998</v>
      </c>
      <c r="BV160" s="32">
        <f t="shared" si="185"/>
        <v>312.20999999999998</v>
      </c>
      <c r="BW160" s="32">
        <f t="shared" si="186"/>
        <v>181.77591588155744</v>
      </c>
      <c r="BX160" s="32">
        <f t="shared" si="187"/>
        <v>24.557374117432108</v>
      </c>
      <c r="BY160" s="32">
        <f t="shared" si="188"/>
        <v>312.20999999999998</v>
      </c>
      <c r="BZ160" s="32">
        <f t="shared" si="189"/>
        <v>312.20999999999998</v>
      </c>
      <c r="CA160" s="32">
        <f t="shared" si="190"/>
        <v>177.32174882505592</v>
      </c>
      <c r="CB160" s="32">
        <f t="shared" si="191"/>
        <v>20.103207060930565</v>
      </c>
      <c r="CC160" s="32">
        <f t="shared" si="192"/>
        <v>312.20999999999998</v>
      </c>
      <c r="CD160" s="32">
        <f t="shared" si="193"/>
        <v>312.20999999999998</v>
      </c>
      <c r="CE160" s="32">
        <f t="shared" si="194"/>
        <v>172.86758176855437</v>
      </c>
      <c r="CF160" s="32">
        <f t="shared" si="195"/>
        <v>0</v>
      </c>
      <c r="CG160" s="32">
        <f t="shared" si="196"/>
        <v>0</v>
      </c>
      <c r="CH160" s="32">
        <f t="shared" si="197"/>
        <v>184.00299940980824</v>
      </c>
      <c r="CI160" s="32">
        <f t="shared" si="198"/>
        <v>26.784457645682892</v>
      </c>
      <c r="CJ160" s="32">
        <f t="shared" si="199"/>
        <v>0</v>
      </c>
      <c r="CK160" s="32">
        <f t="shared" si="200"/>
        <v>0</v>
      </c>
      <c r="CL160" s="32">
        <f t="shared" si="201"/>
        <v>179.54883235330669</v>
      </c>
      <c r="CM160" s="32">
        <f t="shared" si="202"/>
        <v>22.330290589181345</v>
      </c>
      <c r="CN160" s="32">
        <f t="shared" si="203"/>
        <v>0</v>
      </c>
      <c r="CO160" s="32">
        <f t="shared" si="204"/>
        <v>0</v>
      </c>
      <c r="CP160" s="32">
        <f t="shared" si="205"/>
        <v>175.09466529680515</v>
      </c>
      <c r="CQ160" s="32">
        <f t="shared" si="206"/>
        <v>17.876123532679799</v>
      </c>
      <c r="CR160" s="32">
        <f t="shared" si="207"/>
        <v>0</v>
      </c>
    </row>
    <row r="161" spans="1:96" x14ac:dyDescent="0.25">
      <c r="A161">
        <v>600004897</v>
      </c>
      <c r="B161" t="s">
        <v>369</v>
      </c>
      <c r="C161" t="s">
        <v>211</v>
      </c>
      <c r="D161" t="s">
        <v>370</v>
      </c>
      <c r="E161" t="s">
        <v>371</v>
      </c>
      <c r="F161" t="s">
        <v>372</v>
      </c>
      <c r="G161" t="s">
        <v>373</v>
      </c>
      <c r="H161" t="s">
        <v>697</v>
      </c>
      <c r="I161" s="32">
        <v>0</v>
      </c>
      <c r="J161" s="32"/>
      <c r="K161" s="32">
        <v>0</v>
      </c>
      <c r="L161" s="32">
        <v>0</v>
      </c>
      <c r="M161" s="32">
        <v>0</v>
      </c>
      <c r="N161" s="32">
        <v>0</v>
      </c>
      <c r="O161" s="32">
        <v>0</v>
      </c>
      <c r="P161" s="32">
        <v>0</v>
      </c>
      <c r="Q161" s="32">
        <v>0</v>
      </c>
      <c r="R161" s="32">
        <v>0</v>
      </c>
      <c r="S161" s="32">
        <v>0</v>
      </c>
      <c r="T161" s="32">
        <v>0</v>
      </c>
      <c r="U161" s="32">
        <v>0</v>
      </c>
      <c r="V161" s="32">
        <v>0</v>
      </c>
      <c r="W161" s="32">
        <v>0</v>
      </c>
      <c r="X161" s="32">
        <f>_xlfn.XLOOKUP(TEXT(A161,"0"),'Safety stock'!$A$2:$A$219,'Safety stock'!$B$2:$B$219,0,0)</f>
        <v>0</v>
      </c>
      <c r="Y161" s="32">
        <f>_xlfn.XLOOKUP(TEXT(A161,"0"),'Safety stock'!$A$2:$A$219,'Safety stock'!$F$2:$F$219,0,0)</f>
        <v>0</v>
      </c>
      <c r="Z161" s="32">
        <f>_xlfn.XLOOKUP(TEXT(A161,"0"),'Safety stock'!$A$2:$A$219,'Safety stock'!$E$2:$E$219,0,0)</f>
        <v>0</v>
      </c>
      <c r="AA161" s="32">
        <f>_xlfn.XLOOKUP(TEXT(A161,"0"),'Safety stock'!$A$2:$A$219,'Safety stock'!$G$2:$G$219,0,0)</f>
        <v>0</v>
      </c>
      <c r="AB161" s="32">
        <f t="shared" si="139"/>
        <v>0</v>
      </c>
      <c r="AC161" s="32">
        <f t="shared" si="140"/>
        <v>0</v>
      </c>
      <c r="AD161" s="32">
        <f t="shared" si="141"/>
        <v>0</v>
      </c>
      <c r="AE161" s="32">
        <f t="shared" si="142"/>
        <v>0</v>
      </c>
      <c r="AF161" s="32">
        <f t="shared" si="143"/>
        <v>0</v>
      </c>
      <c r="AG161" s="32">
        <f t="shared" si="144"/>
        <v>0</v>
      </c>
      <c r="AH161" s="32">
        <f t="shared" si="145"/>
        <v>0</v>
      </c>
      <c r="AI161" s="32">
        <f t="shared" si="146"/>
        <v>0</v>
      </c>
      <c r="AJ161" s="32">
        <f t="shared" si="147"/>
        <v>0</v>
      </c>
      <c r="AK161" s="32">
        <f t="shared" si="148"/>
        <v>0</v>
      </c>
      <c r="AL161" s="32">
        <f t="shared" si="149"/>
        <v>0</v>
      </c>
      <c r="AM161" s="32">
        <f t="shared" si="150"/>
        <v>0</v>
      </c>
      <c r="AN161" s="32">
        <f t="shared" si="151"/>
        <v>0</v>
      </c>
      <c r="AO161" s="32">
        <f t="shared" si="152"/>
        <v>0</v>
      </c>
      <c r="AP161" s="32">
        <f t="shared" si="153"/>
        <v>0</v>
      </c>
      <c r="AQ161" s="32">
        <f t="shared" si="154"/>
        <v>0</v>
      </c>
      <c r="AR161" s="32">
        <f t="shared" si="155"/>
        <v>0</v>
      </c>
      <c r="AS161" s="32">
        <f t="shared" si="156"/>
        <v>0</v>
      </c>
      <c r="AT161" s="32">
        <f t="shared" si="157"/>
        <v>0</v>
      </c>
      <c r="AU161" s="32">
        <f t="shared" si="158"/>
        <v>0</v>
      </c>
      <c r="AV161" s="32">
        <f t="shared" si="159"/>
        <v>0</v>
      </c>
      <c r="AW161" s="32">
        <f t="shared" si="160"/>
        <v>0</v>
      </c>
      <c r="AX161" s="32">
        <f t="shared" si="161"/>
        <v>0</v>
      </c>
      <c r="AY161" s="32">
        <f t="shared" si="162"/>
        <v>0</v>
      </c>
      <c r="AZ161" s="32">
        <f t="shared" si="163"/>
        <v>0</v>
      </c>
      <c r="BA161" s="32">
        <f t="shared" si="164"/>
        <v>0</v>
      </c>
      <c r="BB161" s="32">
        <f t="shared" si="165"/>
        <v>0</v>
      </c>
      <c r="BC161" s="32">
        <f t="shared" si="166"/>
        <v>0</v>
      </c>
      <c r="BD161" s="32">
        <f t="shared" si="167"/>
        <v>0</v>
      </c>
      <c r="BE161" s="32">
        <f t="shared" si="168"/>
        <v>0</v>
      </c>
      <c r="BF161" s="32">
        <f t="shared" si="169"/>
        <v>0</v>
      </c>
      <c r="BG161" s="32">
        <f t="shared" si="170"/>
        <v>0</v>
      </c>
      <c r="BH161" s="32">
        <f t="shared" si="171"/>
        <v>0</v>
      </c>
      <c r="BI161" s="32">
        <f t="shared" si="172"/>
        <v>0</v>
      </c>
      <c r="BJ161" s="32">
        <f t="shared" si="173"/>
        <v>0</v>
      </c>
      <c r="BK161" s="32">
        <f t="shared" si="174"/>
        <v>0</v>
      </c>
      <c r="BL161" s="32">
        <f t="shared" si="175"/>
        <v>0</v>
      </c>
      <c r="BM161" s="32">
        <f t="shared" si="176"/>
        <v>0</v>
      </c>
      <c r="BN161" s="32">
        <f t="shared" si="177"/>
        <v>0</v>
      </c>
      <c r="BO161" s="32">
        <f t="shared" si="178"/>
        <v>0</v>
      </c>
      <c r="BP161" s="32">
        <f t="shared" si="179"/>
        <v>0</v>
      </c>
      <c r="BQ161" s="32">
        <f t="shared" si="180"/>
        <v>0</v>
      </c>
      <c r="BR161" s="32">
        <f t="shared" si="181"/>
        <v>0</v>
      </c>
      <c r="BS161" s="32">
        <f t="shared" si="182"/>
        <v>0</v>
      </c>
      <c r="BT161" s="32">
        <f t="shared" si="183"/>
        <v>0</v>
      </c>
      <c r="BU161" s="32">
        <f t="shared" si="184"/>
        <v>0</v>
      </c>
      <c r="BV161" s="32">
        <f t="shared" si="185"/>
        <v>0</v>
      </c>
      <c r="BW161" s="32">
        <f t="shared" si="186"/>
        <v>0</v>
      </c>
      <c r="BX161" s="32">
        <f t="shared" si="187"/>
        <v>0</v>
      </c>
      <c r="BY161" s="32">
        <f t="shared" si="188"/>
        <v>0</v>
      </c>
      <c r="BZ161" s="32">
        <f t="shared" si="189"/>
        <v>0</v>
      </c>
      <c r="CA161" s="32">
        <f t="shared" si="190"/>
        <v>0</v>
      </c>
      <c r="CB161" s="32">
        <f t="shared" si="191"/>
        <v>0</v>
      </c>
      <c r="CC161" s="32">
        <f t="shared" si="192"/>
        <v>0</v>
      </c>
      <c r="CD161" s="32">
        <f t="shared" si="193"/>
        <v>0</v>
      </c>
      <c r="CE161" s="32">
        <f t="shared" si="194"/>
        <v>0</v>
      </c>
      <c r="CF161" s="32">
        <f t="shared" si="195"/>
        <v>0</v>
      </c>
      <c r="CG161" s="32">
        <f t="shared" si="196"/>
        <v>0</v>
      </c>
      <c r="CH161" s="32">
        <f t="shared" si="197"/>
        <v>0</v>
      </c>
      <c r="CI161" s="32">
        <f t="shared" si="198"/>
        <v>0</v>
      </c>
      <c r="CJ161" s="32">
        <f t="shared" si="199"/>
        <v>0</v>
      </c>
      <c r="CK161" s="32">
        <f t="shared" si="200"/>
        <v>0</v>
      </c>
      <c r="CL161" s="32">
        <f t="shared" si="201"/>
        <v>0</v>
      </c>
      <c r="CM161" s="32">
        <f t="shared" si="202"/>
        <v>0</v>
      </c>
      <c r="CN161" s="32">
        <f t="shared" si="203"/>
        <v>0</v>
      </c>
      <c r="CO161" s="32">
        <f t="shared" si="204"/>
        <v>0</v>
      </c>
      <c r="CP161" s="32">
        <f t="shared" si="205"/>
        <v>0</v>
      </c>
      <c r="CQ161" s="32">
        <f t="shared" si="206"/>
        <v>0</v>
      </c>
      <c r="CR161" s="32">
        <f t="shared" si="207"/>
        <v>0</v>
      </c>
    </row>
    <row r="162" spans="1:96" x14ac:dyDescent="0.25">
      <c r="A162">
        <v>600004898</v>
      </c>
      <c r="B162" t="s">
        <v>375</v>
      </c>
      <c r="C162" t="s">
        <v>227</v>
      </c>
      <c r="D162" t="s">
        <v>370</v>
      </c>
      <c r="E162" t="s">
        <v>371</v>
      </c>
      <c r="F162" t="s">
        <v>372</v>
      </c>
      <c r="G162" t="s">
        <v>373</v>
      </c>
      <c r="H162" t="s">
        <v>697</v>
      </c>
      <c r="I162" s="32">
        <v>0</v>
      </c>
      <c r="J162" s="32"/>
      <c r="K162" s="32">
        <v>0</v>
      </c>
      <c r="L162" s="32">
        <v>0</v>
      </c>
      <c r="M162" s="32">
        <v>0</v>
      </c>
      <c r="N162" s="32">
        <v>0</v>
      </c>
      <c r="O162" s="32">
        <v>0</v>
      </c>
      <c r="P162" s="32">
        <v>0</v>
      </c>
      <c r="Q162" s="32">
        <v>0</v>
      </c>
      <c r="R162" s="32">
        <v>0</v>
      </c>
      <c r="S162" s="32">
        <v>0</v>
      </c>
      <c r="T162" s="32">
        <v>0</v>
      </c>
      <c r="U162" s="32">
        <v>0</v>
      </c>
      <c r="V162" s="32">
        <v>0</v>
      </c>
      <c r="W162" s="32">
        <v>0</v>
      </c>
      <c r="X162" s="32">
        <f>_xlfn.XLOOKUP(TEXT(A162,"0"),'Safety stock'!$A$2:$A$219,'Safety stock'!$B$2:$B$219,0,0)</f>
        <v>0</v>
      </c>
      <c r="Y162" s="32">
        <f>_xlfn.XLOOKUP(TEXT(A162,"0"),'Safety stock'!$A$2:$A$219,'Safety stock'!$F$2:$F$219,0,0)</f>
        <v>0</v>
      </c>
      <c r="Z162" s="32">
        <f>_xlfn.XLOOKUP(TEXT(A162,"0"),'Safety stock'!$A$2:$A$219,'Safety stock'!$E$2:$E$219,0,0)</f>
        <v>0</v>
      </c>
      <c r="AA162" s="32">
        <f>_xlfn.XLOOKUP(TEXT(A162,"0"),'Safety stock'!$A$2:$A$219,'Safety stock'!$G$2:$G$219,0,0)</f>
        <v>0</v>
      </c>
      <c r="AB162" s="32">
        <f t="shared" si="139"/>
        <v>0</v>
      </c>
      <c r="AC162" s="32">
        <f t="shared" si="140"/>
        <v>0</v>
      </c>
      <c r="AD162" s="32">
        <f t="shared" si="141"/>
        <v>0</v>
      </c>
      <c r="AE162" s="32">
        <f t="shared" si="142"/>
        <v>0</v>
      </c>
      <c r="AF162" s="32">
        <f t="shared" si="143"/>
        <v>0</v>
      </c>
      <c r="AG162" s="32">
        <f t="shared" si="144"/>
        <v>0</v>
      </c>
      <c r="AH162" s="32">
        <f t="shared" si="145"/>
        <v>0</v>
      </c>
      <c r="AI162" s="32">
        <f t="shared" si="146"/>
        <v>0</v>
      </c>
      <c r="AJ162" s="32">
        <f t="shared" si="147"/>
        <v>0</v>
      </c>
      <c r="AK162" s="32">
        <f t="shared" si="148"/>
        <v>0</v>
      </c>
      <c r="AL162" s="32">
        <f t="shared" si="149"/>
        <v>0</v>
      </c>
      <c r="AM162" s="32">
        <f t="shared" si="150"/>
        <v>0</v>
      </c>
      <c r="AN162" s="32">
        <f t="shared" si="151"/>
        <v>0</v>
      </c>
      <c r="AO162" s="32">
        <f t="shared" si="152"/>
        <v>0</v>
      </c>
      <c r="AP162" s="32">
        <f t="shared" si="153"/>
        <v>0</v>
      </c>
      <c r="AQ162" s="32">
        <f t="shared" si="154"/>
        <v>0</v>
      </c>
      <c r="AR162" s="32">
        <f t="shared" si="155"/>
        <v>0</v>
      </c>
      <c r="AS162" s="32">
        <f t="shared" si="156"/>
        <v>0</v>
      </c>
      <c r="AT162" s="32">
        <f t="shared" si="157"/>
        <v>0</v>
      </c>
      <c r="AU162" s="32">
        <f t="shared" si="158"/>
        <v>0</v>
      </c>
      <c r="AV162" s="32">
        <f t="shared" si="159"/>
        <v>0</v>
      </c>
      <c r="AW162" s="32">
        <f t="shared" si="160"/>
        <v>0</v>
      </c>
      <c r="AX162" s="32">
        <f t="shared" si="161"/>
        <v>0</v>
      </c>
      <c r="AY162" s="32">
        <f t="shared" si="162"/>
        <v>0</v>
      </c>
      <c r="AZ162" s="32">
        <f t="shared" si="163"/>
        <v>0</v>
      </c>
      <c r="BA162" s="32">
        <f t="shared" si="164"/>
        <v>0</v>
      </c>
      <c r="BB162" s="32">
        <f t="shared" si="165"/>
        <v>0</v>
      </c>
      <c r="BC162" s="32">
        <f t="shared" si="166"/>
        <v>0</v>
      </c>
      <c r="BD162" s="32">
        <f t="shared" si="167"/>
        <v>0</v>
      </c>
      <c r="BE162" s="32">
        <f t="shared" si="168"/>
        <v>0</v>
      </c>
      <c r="BF162" s="32">
        <f t="shared" si="169"/>
        <v>0</v>
      </c>
      <c r="BG162" s="32">
        <f t="shared" si="170"/>
        <v>0</v>
      </c>
      <c r="BH162" s="32">
        <f t="shared" si="171"/>
        <v>0</v>
      </c>
      <c r="BI162" s="32">
        <f t="shared" si="172"/>
        <v>0</v>
      </c>
      <c r="BJ162" s="32">
        <f t="shared" si="173"/>
        <v>0</v>
      </c>
      <c r="BK162" s="32">
        <f t="shared" si="174"/>
        <v>0</v>
      </c>
      <c r="BL162" s="32">
        <f t="shared" si="175"/>
        <v>0</v>
      </c>
      <c r="BM162" s="32">
        <f t="shared" si="176"/>
        <v>0</v>
      </c>
      <c r="BN162" s="32">
        <f t="shared" si="177"/>
        <v>0</v>
      </c>
      <c r="BO162" s="32">
        <f t="shared" si="178"/>
        <v>0</v>
      </c>
      <c r="BP162" s="32">
        <f t="shared" si="179"/>
        <v>0</v>
      </c>
      <c r="BQ162" s="32">
        <f t="shared" si="180"/>
        <v>0</v>
      </c>
      <c r="BR162" s="32">
        <f t="shared" si="181"/>
        <v>0</v>
      </c>
      <c r="BS162" s="32">
        <f t="shared" si="182"/>
        <v>0</v>
      </c>
      <c r="BT162" s="32">
        <f t="shared" si="183"/>
        <v>0</v>
      </c>
      <c r="BU162" s="32">
        <f t="shared" si="184"/>
        <v>0</v>
      </c>
      <c r="BV162" s="32">
        <f t="shared" si="185"/>
        <v>0</v>
      </c>
      <c r="BW162" s="32">
        <f t="shared" si="186"/>
        <v>0</v>
      </c>
      <c r="BX162" s="32">
        <f t="shared" si="187"/>
        <v>0</v>
      </c>
      <c r="BY162" s="32">
        <f t="shared" si="188"/>
        <v>0</v>
      </c>
      <c r="BZ162" s="32">
        <f t="shared" si="189"/>
        <v>0</v>
      </c>
      <c r="CA162" s="32">
        <f t="shared" si="190"/>
        <v>0</v>
      </c>
      <c r="CB162" s="32">
        <f t="shared" si="191"/>
        <v>0</v>
      </c>
      <c r="CC162" s="32">
        <f t="shared" si="192"/>
        <v>0</v>
      </c>
      <c r="CD162" s="32">
        <f t="shared" si="193"/>
        <v>0</v>
      </c>
      <c r="CE162" s="32">
        <f t="shared" si="194"/>
        <v>0</v>
      </c>
      <c r="CF162" s="32">
        <f t="shared" si="195"/>
        <v>0</v>
      </c>
      <c r="CG162" s="32">
        <f t="shared" si="196"/>
        <v>0</v>
      </c>
      <c r="CH162" s="32">
        <f t="shared" si="197"/>
        <v>0</v>
      </c>
      <c r="CI162" s="32">
        <f t="shared" si="198"/>
        <v>0</v>
      </c>
      <c r="CJ162" s="32">
        <f t="shared" si="199"/>
        <v>0</v>
      </c>
      <c r="CK162" s="32">
        <f t="shared" si="200"/>
        <v>0</v>
      </c>
      <c r="CL162" s="32">
        <f t="shared" si="201"/>
        <v>0</v>
      </c>
      <c r="CM162" s="32">
        <f t="shared" si="202"/>
        <v>0</v>
      </c>
      <c r="CN162" s="32">
        <f t="shared" si="203"/>
        <v>0</v>
      </c>
      <c r="CO162" s="32">
        <f t="shared" si="204"/>
        <v>0</v>
      </c>
      <c r="CP162" s="32">
        <f t="shared" si="205"/>
        <v>0</v>
      </c>
      <c r="CQ162" s="32">
        <f t="shared" si="206"/>
        <v>0</v>
      </c>
      <c r="CR162" s="32">
        <f t="shared" si="207"/>
        <v>0</v>
      </c>
    </row>
    <row r="163" spans="1:96" x14ac:dyDescent="0.25">
      <c r="A163">
        <v>600004899</v>
      </c>
      <c r="B163" t="s">
        <v>377</v>
      </c>
      <c r="C163" t="s">
        <v>227</v>
      </c>
      <c r="D163" t="s">
        <v>370</v>
      </c>
      <c r="E163" t="s">
        <v>371</v>
      </c>
      <c r="F163" t="s">
        <v>372</v>
      </c>
      <c r="G163" t="s">
        <v>373</v>
      </c>
      <c r="H163" t="s">
        <v>697</v>
      </c>
      <c r="I163" s="32">
        <v>0</v>
      </c>
      <c r="J163" s="32"/>
      <c r="K163" s="32">
        <v>0</v>
      </c>
      <c r="L163" s="32">
        <v>0</v>
      </c>
      <c r="M163" s="32">
        <v>0</v>
      </c>
      <c r="N163" s="32">
        <v>0</v>
      </c>
      <c r="O163" s="32">
        <v>0</v>
      </c>
      <c r="P163" s="32">
        <v>0</v>
      </c>
      <c r="Q163" s="32">
        <v>0</v>
      </c>
      <c r="R163" s="32">
        <v>0</v>
      </c>
      <c r="S163" s="32">
        <v>0</v>
      </c>
      <c r="T163" s="32">
        <v>0</v>
      </c>
      <c r="U163" s="32">
        <v>0</v>
      </c>
      <c r="V163" s="32">
        <v>0</v>
      </c>
      <c r="W163" s="32">
        <v>0</v>
      </c>
      <c r="X163" s="32">
        <f>_xlfn.XLOOKUP(TEXT(A163,"0"),'Safety stock'!$A$2:$A$219,'Safety stock'!$B$2:$B$219,0,0)</f>
        <v>0</v>
      </c>
      <c r="Y163" s="32">
        <f>_xlfn.XLOOKUP(TEXT(A163,"0"),'Safety stock'!$A$2:$A$219,'Safety stock'!$F$2:$F$219,0,0)</f>
        <v>0</v>
      </c>
      <c r="Z163" s="32">
        <f>_xlfn.XLOOKUP(TEXT(A163,"0"),'Safety stock'!$A$2:$A$219,'Safety stock'!$E$2:$E$219,0,0)</f>
        <v>0</v>
      </c>
      <c r="AA163" s="32">
        <f>_xlfn.XLOOKUP(TEXT(A163,"0"),'Safety stock'!$A$2:$A$219,'Safety stock'!$G$2:$G$219,0,0)</f>
        <v>0</v>
      </c>
      <c r="AB163" s="32">
        <f t="shared" si="139"/>
        <v>0</v>
      </c>
      <c r="AC163" s="32">
        <f t="shared" si="140"/>
        <v>0</v>
      </c>
      <c r="AD163" s="32">
        <f t="shared" si="141"/>
        <v>0</v>
      </c>
      <c r="AE163" s="32">
        <f t="shared" si="142"/>
        <v>0</v>
      </c>
      <c r="AF163" s="32">
        <f t="shared" si="143"/>
        <v>0</v>
      </c>
      <c r="AG163" s="32">
        <f t="shared" si="144"/>
        <v>0</v>
      </c>
      <c r="AH163" s="32">
        <f t="shared" si="145"/>
        <v>0</v>
      </c>
      <c r="AI163" s="32">
        <f t="shared" si="146"/>
        <v>0</v>
      </c>
      <c r="AJ163" s="32">
        <f t="shared" si="147"/>
        <v>0</v>
      </c>
      <c r="AK163" s="32">
        <f t="shared" si="148"/>
        <v>0</v>
      </c>
      <c r="AL163" s="32">
        <f t="shared" si="149"/>
        <v>0</v>
      </c>
      <c r="AM163" s="32">
        <f t="shared" si="150"/>
        <v>0</v>
      </c>
      <c r="AN163" s="32">
        <f t="shared" si="151"/>
        <v>0</v>
      </c>
      <c r="AO163" s="32">
        <f t="shared" si="152"/>
        <v>0</v>
      </c>
      <c r="AP163" s="32">
        <f t="shared" si="153"/>
        <v>0</v>
      </c>
      <c r="AQ163" s="32">
        <f t="shared" si="154"/>
        <v>0</v>
      </c>
      <c r="AR163" s="32">
        <f t="shared" si="155"/>
        <v>0</v>
      </c>
      <c r="AS163" s="32">
        <f t="shared" si="156"/>
        <v>0</v>
      </c>
      <c r="AT163" s="32">
        <f t="shared" si="157"/>
        <v>0</v>
      </c>
      <c r="AU163" s="32">
        <f t="shared" si="158"/>
        <v>0</v>
      </c>
      <c r="AV163" s="32">
        <f t="shared" si="159"/>
        <v>0</v>
      </c>
      <c r="AW163" s="32">
        <f t="shared" si="160"/>
        <v>0</v>
      </c>
      <c r="AX163" s="32">
        <f t="shared" si="161"/>
        <v>0</v>
      </c>
      <c r="AY163" s="32">
        <f t="shared" si="162"/>
        <v>0</v>
      </c>
      <c r="AZ163" s="32">
        <f t="shared" si="163"/>
        <v>0</v>
      </c>
      <c r="BA163" s="32">
        <f t="shared" si="164"/>
        <v>0</v>
      </c>
      <c r="BB163" s="32">
        <f t="shared" si="165"/>
        <v>0</v>
      </c>
      <c r="BC163" s="32">
        <f t="shared" si="166"/>
        <v>0</v>
      </c>
      <c r="BD163" s="32">
        <f t="shared" si="167"/>
        <v>0</v>
      </c>
      <c r="BE163" s="32">
        <f t="shared" si="168"/>
        <v>0</v>
      </c>
      <c r="BF163" s="32">
        <f t="shared" si="169"/>
        <v>0</v>
      </c>
      <c r="BG163" s="32">
        <f t="shared" si="170"/>
        <v>0</v>
      </c>
      <c r="BH163" s="32">
        <f t="shared" si="171"/>
        <v>0</v>
      </c>
      <c r="BI163" s="32">
        <f t="shared" si="172"/>
        <v>0</v>
      </c>
      <c r="BJ163" s="32">
        <f t="shared" si="173"/>
        <v>0</v>
      </c>
      <c r="BK163" s="32">
        <f t="shared" si="174"/>
        <v>0</v>
      </c>
      <c r="BL163" s="32">
        <f t="shared" si="175"/>
        <v>0</v>
      </c>
      <c r="BM163" s="32">
        <f t="shared" si="176"/>
        <v>0</v>
      </c>
      <c r="BN163" s="32">
        <f t="shared" si="177"/>
        <v>0</v>
      </c>
      <c r="BO163" s="32">
        <f t="shared" si="178"/>
        <v>0</v>
      </c>
      <c r="BP163" s="32">
        <f t="shared" si="179"/>
        <v>0</v>
      </c>
      <c r="BQ163" s="32">
        <f t="shared" si="180"/>
        <v>0</v>
      </c>
      <c r="BR163" s="32">
        <f t="shared" si="181"/>
        <v>0</v>
      </c>
      <c r="BS163" s="32">
        <f t="shared" si="182"/>
        <v>0</v>
      </c>
      <c r="BT163" s="32">
        <f t="shared" si="183"/>
        <v>0</v>
      </c>
      <c r="BU163" s="32">
        <f t="shared" si="184"/>
        <v>0</v>
      </c>
      <c r="BV163" s="32">
        <f t="shared" si="185"/>
        <v>0</v>
      </c>
      <c r="BW163" s="32">
        <f t="shared" si="186"/>
        <v>0</v>
      </c>
      <c r="BX163" s="32">
        <f t="shared" si="187"/>
        <v>0</v>
      </c>
      <c r="BY163" s="32">
        <f t="shared" si="188"/>
        <v>0</v>
      </c>
      <c r="BZ163" s="32">
        <f t="shared" si="189"/>
        <v>0</v>
      </c>
      <c r="CA163" s="32">
        <f t="shared" si="190"/>
        <v>0</v>
      </c>
      <c r="CB163" s="32">
        <f t="shared" si="191"/>
        <v>0</v>
      </c>
      <c r="CC163" s="32">
        <f t="shared" si="192"/>
        <v>0</v>
      </c>
      <c r="CD163" s="32">
        <f t="shared" si="193"/>
        <v>0</v>
      </c>
      <c r="CE163" s="32">
        <f t="shared" si="194"/>
        <v>0</v>
      </c>
      <c r="CF163" s="32">
        <f t="shared" si="195"/>
        <v>0</v>
      </c>
      <c r="CG163" s="32">
        <f t="shared" si="196"/>
        <v>0</v>
      </c>
      <c r="CH163" s="32">
        <f t="shared" si="197"/>
        <v>0</v>
      </c>
      <c r="CI163" s="32">
        <f t="shared" si="198"/>
        <v>0</v>
      </c>
      <c r="CJ163" s="32">
        <f t="shared" si="199"/>
        <v>0</v>
      </c>
      <c r="CK163" s="32">
        <f t="shared" si="200"/>
        <v>0</v>
      </c>
      <c r="CL163" s="32">
        <f t="shared" si="201"/>
        <v>0</v>
      </c>
      <c r="CM163" s="32">
        <f t="shared" si="202"/>
        <v>0</v>
      </c>
      <c r="CN163" s="32">
        <f t="shared" si="203"/>
        <v>0</v>
      </c>
      <c r="CO163" s="32">
        <f t="shared" si="204"/>
        <v>0</v>
      </c>
      <c r="CP163" s="32">
        <f t="shared" si="205"/>
        <v>0</v>
      </c>
      <c r="CQ163" s="32">
        <f t="shared" si="206"/>
        <v>0</v>
      </c>
      <c r="CR163" s="32">
        <f t="shared" si="207"/>
        <v>0</v>
      </c>
    </row>
    <row r="164" spans="1:96" x14ac:dyDescent="0.25">
      <c r="A164">
        <v>600004900</v>
      </c>
      <c r="B164" t="s">
        <v>379</v>
      </c>
      <c r="C164" t="s">
        <v>227</v>
      </c>
      <c r="D164" t="s">
        <v>370</v>
      </c>
      <c r="E164" t="s">
        <v>371</v>
      </c>
      <c r="F164" t="s">
        <v>372</v>
      </c>
      <c r="G164" t="s">
        <v>373</v>
      </c>
      <c r="H164" t="s">
        <v>697</v>
      </c>
      <c r="I164" s="32">
        <v>0</v>
      </c>
      <c r="J164" s="32"/>
      <c r="K164" s="32">
        <v>0</v>
      </c>
      <c r="L164" s="32">
        <v>0</v>
      </c>
      <c r="M164" s="32">
        <v>0</v>
      </c>
      <c r="N164" s="32">
        <v>0</v>
      </c>
      <c r="O164" s="32">
        <v>0</v>
      </c>
      <c r="P164" s="32">
        <v>0</v>
      </c>
      <c r="Q164" s="32">
        <v>0</v>
      </c>
      <c r="R164" s="32">
        <v>0</v>
      </c>
      <c r="S164" s="32">
        <v>0</v>
      </c>
      <c r="T164" s="32">
        <v>0</v>
      </c>
      <c r="U164" s="32">
        <v>0</v>
      </c>
      <c r="V164" s="32">
        <v>0</v>
      </c>
      <c r="W164" s="32">
        <v>0</v>
      </c>
      <c r="X164" s="32">
        <f>_xlfn.XLOOKUP(TEXT(A164,"0"),'Safety stock'!$A$2:$A$219,'Safety stock'!$B$2:$B$219,0,0)</f>
        <v>0</v>
      </c>
      <c r="Y164" s="32">
        <f>_xlfn.XLOOKUP(TEXT(A164,"0"),'Safety stock'!$A$2:$A$219,'Safety stock'!$F$2:$F$219,0,0)</f>
        <v>0</v>
      </c>
      <c r="Z164" s="32">
        <f>_xlfn.XLOOKUP(TEXT(A164,"0"),'Safety stock'!$A$2:$A$219,'Safety stock'!$E$2:$E$219,0,0)</f>
        <v>0</v>
      </c>
      <c r="AA164" s="32">
        <f>_xlfn.XLOOKUP(TEXT(A164,"0"),'Safety stock'!$A$2:$A$219,'Safety stock'!$G$2:$G$219,0,0)</f>
        <v>0</v>
      </c>
      <c r="AB164" s="32">
        <f t="shared" si="139"/>
        <v>0</v>
      </c>
      <c r="AC164" s="32">
        <f t="shared" si="140"/>
        <v>0</v>
      </c>
      <c r="AD164" s="32">
        <f t="shared" si="141"/>
        <v>0</v>
      </c>
      <c r="AE164" s="32">
        <f t="shared" si="142"/>
        <v>0</v>
      </c>
      <c r="AF164" s="32">
        <f t="shared" si="143"/>
        <v>0</v>
      </c>
      <c r="AG164" s="32">
        <f t="shared" si="144"/>
        <v>0</v>
      </c>
      <c r="AH164" s="32">
        <f t="shared" si="145"/>
        <v>0</v>
      </c>
      <c r="AI164" s="32">
        <f t="shared" si="146"/>
        <v>0</v>
      </c>
      <c r="AJ164" s="32">
        <f t="shared" si="147"/>
        <v>0</v>
      </c>
      <c r="AK164" s="32">
        <f t="shared" si="148"/>
        <v>0</v>
      </c>
      <c r="AL164" s="32">
        <f t="shared" si="149"/>
        <v>0</v>
      </c>
      <c r="AM164" s="32">
        <f t="shared" si="150"/>
        <v>0</v>
      </c>
      <c r="AN164" s="32">
        <f t="shared" si="151"/>
        <v>0</v>
      </c>
      <c r="AO164" s="32">
        <f t="shared" si="152"/>
        <v>0</v>
      </c>
      <c r="AP164" s="32">
        <f t="shared" si="153"/>
        <v>0</v>
      </c>
      <c r="AQ164" s="32">
        <f t="shared" si="154"/>
        <v>0</v>
      </c>
      <c r="AR164" s="32">
        <f t="shared" si="155"/>
        <v>0</v>
      </c>
      <c r="AS164" s="32">
        <f t="shared" si="156"/>
        <v>0</v>
      </c>
      <c r="AT164" s="32">
        <f t="shared" si="157"/>
        <v>0</v>
      </c>
      <c r="AU164" s="32">
        <f t="shared" si="158"/>
        <v>0</v>
      </c>
      <c r="AV164" s="32">
        <f t="shared" si="159"/>
        <v>0</v>
      </c>
      <c r="AW164" s="32">
        <f t="shared" si="160"/>
        <v>0</v>
      </c>
      <c r="AX164" s="32">
        <f t="shared" si="161"/>
        <v>0</v>
      </c>
      <c r="AY164" s="32">
        <f t="shared" si="162"/>
        <v>0</v>
      </c>
      <c r="AZ164" s="32">
        <f t="shared" si="163"/>
        <v>0</v>
      </c>
      <c r="BA164" s="32">
        <f t="shared" si="164"/>
        <v>0</v>
      </c>
      <c r="BB164" s="32">
        <f t="shared" si="165"/>
        <v>0</v>
      </c>
      <c r="BC164" s="32">
        <f t="shared" si="166"/>
        <v>0</v>
      </c>
      <c r="BD164" s="32">
        <f t="shared" si="167"/>
        <v>0</v>
      </c>
      <c r="BE164" s="32">
        <f t="shared" si="168"/>
        <v>0</v>
      </c>
      <c r="BF164" s="32">
        <f t="shared" si="169"/>
        <v>0</v>
      </c>
      <c r="BG164" s="32">
        <f t="shared" si="170"/>
        <v>0</v>
      </c>
      <c r="BH164" s="32">
        <f t="shared" si="171"/>
        <v>0</v>
      </c>
      <c r="BI164" s="32">
        <f t="shared" si="172"/>
        <v>0</v>
      </c>
      <c r="BJ164" s="32">
        <f t="shared" si="173"/>
        <v>0</v>
      </c>
      <c r="BK164" s="32">
        <f t="shared" si="174"/>
        <v>0</v>
      </c>
      <c r="BL164" s="32">
        <f t="shared" si="175"/>
        <v>0</v>
      </c>
      <c r="BM164" s="32">
        <f t="shared" si="176"/>
        <v>0</v>
      </c>
      <c r="BN164" s="32">
        <f t="shared" si="177"/>
        <v>0</v>
      </c>
      <c r="BO164" s="32">
        <f t="shared" si="178"/>
        <v>0</v>
      </c>
      <c r="BP164" s="32">
        <f t="shared" si="179"/>
        <v>0</v>
      </c>
      <c r="BQ164" s="32">
        <f t="shared" si="180"/>
        <v>0</v>
      </c>
      <c r="BR164" s="32">
        <f t="shared" si="181"/>
        <v>0</v>
      </c>
      <c r="BS164" s="32">
        <f t="shared" si="182"/>
        <v>0</v>
      </c>
      <c r="BT164" s="32">
        <f t="shared" si="183"/>
        <v>0</v>
      </c>
      <c r="BU164" s="32">
        <f t="shared" si="184"/>
        <v>0</v>
      </c>
      <c r="BV164" s="32">
        <f t="shared" si="185"/>
        <v>0</v>
      </c>
      <c r="BW164" s="32">
        <f t="shared" si="186"/>
        <v>0</v>
      </c>
      <c r="BX164" s="32">
        <f t="shared" si="187"/>
        <v>0</v>
      </c>
      <c r="BY164" s="32">
        <f t="shared" si="188"/>
        <v>0</v>
      </c>
      <c r="BZ164" s="32">
        <f t="shared" si="189"/>
        <v>0</v>
      </c>
      <c r="CA164" s="32">
        <f t="shared" si="190"/>
        <v>0</v>
      </c>
      <c r="CB164" s="32">
        <f t="shared" si="191"/>
        <v>0</v>
      </c>
      <c r="CC164" s="32">
        <f t="shared" si="192"/>
        <v>0</v>
      </c>
      <c r="CD164" s="32">
        <f t="shared" si="193"/>
        <v>0</v>
      </c>
      <c r="CE164" s="32">
        <f t="shared" si="194"/>
        <v>0</v>
      </c>
      <c r="CF164" s="32">
        <f t="shared" si="195"/>
        <v>0</v>
      </c>
      <c r="CG164" s="32">
        <f t="shared" si="196"/>
        <v>0</v>
      </c>
      <c r="CH164" s="32">
        <f t="shared" si="197"/>
        <v>0</v>
      </c>
      <c r="CI164" s="32">
        <f t="shared" si="198"/>
        <v>0</v>
      </c>
      <c r="CJ164" s="32">
        <f t="shared" si="199"/>
        <v>0</v>
      </c>
      <c r="CK164" s="32">
        <f t="shared" si="200"/>
        <v>0</v>
      </c>
      <c r="CL164" s="32">
        <f t="shared" si="201"/>
        <v>0</v>
      </c>
      <c r="CM164" s="32">
        <f t="shared" si="202"/>
        <v>0</v>
      </c>
      <c r="CN164" s="32">
        <f t="shared" si="203"/>
        <v>0</v>
      </c>
      <c r="CO164" s="32">
        <f t="shared" si="204"/>
        <v>0</v>
      </c>
      <c r="CP164" s="32">
        <f t="shared" si="205"/>
        <v>0</v>
      </c>
      <c r="CQ164" s="32">
        <f t="shared" si="206"/>
        <v>0</v>
      </c>
      <c r="CR164" s="32">
        <f t="shared" si="207"/>
        <v>0</v>
      </c>
    </row>
    <row r="165" spans="1:96" x14ac:dyDescent="0.25">
      <c r="A165">
        <v>600005117</v>
      </c>
      <c r="B165" t="s">
        <v>389</v>
      </c>
      <c r="C165" t="s">
        <v>227</v>
      </c>
      <c r="D165" t="s">
        <v>33</v>
      </c>
      <c r="E165" t="s">
        <v>385</v>
      </c>
      <c r="F165" t="s">
        <v>386</v>
      </c>
      <c r="G165" t="s">
        <v>387</v>
      </c>
      <c r="H165" t="s">
        <v>697</v>
      </c>
      <c r="I165" s="32">
        <v>109.1799539170507</v>
      </c>
      <c r="J165" s="32"/>
      <c r="K165" s="32">
        <v>2751.33</v>
      </c>
      <c r="L165" s="32">
        <v>2754.2425844065547</v>
      </c>
      <c r="M165" s="32">
        <v>2670.5647131135261</v>
      </c>
      <c r="N165" s="32">
        <v>2739.7387773043738</v>
      </c>
      <c r="O165" s="32">
        <v>2656.0609060113488</v>
      </c>
      <c r="P165" s="32">
        <v>2725.2349702021925</v>
      </c>
      <c r="Q165" s="32">
        <v>2641.5570989091657</v>
      </c>
      <c r="R165" s="32">
        <v>2710.7311631000111</v>
      </c>
      <c r="S165" s="32">
        <v>2627.0532918069848</v>
      </c>
      <c r="T165" s="32">
        <v>2696.227355997828</v>
      </c>
      <c r="U165" s="32">
        <v>2765.4014201886744</v>
      </c>
      <c r="V165" s="32">
        <v>2681.7235488956476</v>
      </c>
      <c r="W165" s="32">
        <v>2750.8976130864912</v>
      </c>
      <c r="X165" s="32">
        <f>_xlfn.XLOOKUP(TEXT(A165,"0"),'Safety stock'!$A$2:$A$219,'Safety stock'!$B$2:$B$219,0,0)</f>
        <v>24</v>
      </c>
      <c r="Y165" s="32">
        <f>_xlfn.XLOOKUP(TEXT(A165,"0"),'Safety stock'!$A$2:$A$219,'Safety stock'!$F$2:$F$219,0,0)</f>
        <v>0</v>
      </c>
      <c r="Z165" s="32">
        <f>_xlfn.XLOOKUP(TEXT(A165,"0"),'Safety stock'!$A$2:$A$219,'Safety stock'!$E$2:$E$219,0,0)</f>
        <v>3.3125</v>
      </c>
      <c r="AA165" s="32">
        <f>_xlfn.XLOOKUP(TEXT(A165,"0"),'Safety stock'!$A$2:$A$219,'Safety stock'!$G$2:$G$219,0,0)</f>
        <v>25.65625</v>
      </c>
      <c r="AB165" s="32">
        <f t="shared" si="139"/>
        <v>2620.3188940092168</v>
      </c>
      <c r="AC165" s="32">
        <f t="shared" si="140"/>
        <v>0</v>
      </c>
      <c r="AD165" s="32">
        <f t="shared" si="141"/>
        <v>361.65859735023042</v>
      </c>
      <c r="AE165" s="32">
        <f t="shared" si="142"/>
        <v>2801.1481926843321</v>
      </c>
      <c r="AF165" s="32">
        <f t="shared" si="143"/>
        <v>0</v>
      </c>
      <c r="AG165" s="32">
        <f t="shared" si="144"/>
        <v>0</v>
      </c>
      <c r="AH165" s="32">
        <f t="shared" si="145"/>
        <v>0</v>
      </c>
      <c r="AI165" s="32">
        <f t="shared" si="146"/>
        <v>0</v>
      </c>
      <c r="AJ165" s="32">
        <f t="shared" si="147"/>
        <v>0</v>
      </c>
      <c r="AK165" s="32">
        <f t="shared" si="148"/>
        <v>0</v>
      </c>
      <c r="AL165" s="32">
        <f t="shared" si="149"/>
        <v>0</v>
      </c>
      <c r="AM165" s="32">
        <f t="shared" si="150"/>
        <v>0</v>
      </c>
      <c r="AN165" s="32">
        <f t="shared" si="151"/>
        <v>0</v>
      </c>
      <c r="AO165" s="32">
        <f t="shared" si="152"/>
        <v>0</v>
      </c>
      <c r="AP165" s="32">
        <f t="shared" si="153"/>
        <v>0</v>
      </c>
      <c r="AQ165" s="32">
        <f t="shared" si="154"/>
        <v>0</v>
      </c>
      <c r="AR165" s="32">
        <f t="shared" si="155"/>
        <v>0</v>
      </c>
      <c r="AS165" s="32">
        <f t="shared" si="156"/>
        <v>2620.3188940092168</v>
      </c>
      <c r="AT165" s="32">
        <f t="shared" si="157"/>
        <v>2620.3188940092168</v>
      </c>
      <c r="AU165" s="32">
        <f t="shared" si="158"/>
        <v>2620.3188940092168</v>
      </c>
      <c r="AV165" s="32">
        <f t="shared" si="159"/>
        <v>2620.3188940092168</v>
      </c>
      <c r="AW165" s="32">
        <f t="shared" si="160"/>
        <v>2620.3188940092168</v>
      </c>
      <c r="AX165" s="32">
        <f t="shared" si="161"/>
        <v>2620.3188940092168</v>
      </c>
      <c r="AY165" s="32">
        <f t="shared" si="162"/>
        <v>2620.3188940092168</v>
      </c>
      <c r="AZ165" s="32">
        <f t="shared" si="163"/>
        <v>2620.3188940092168</v>
      </c>
      <c r="BA165" s="32">
        <f t="shared" si="164"/>
        <v>2620.3188940092168</v>
      </c>
      <c r="BB165" s="32">
        <f t="shared" si="165"/>
        <v>2620.3188940092168</v>
      </c>
      <c r="BC165" s="32">
        <f t="shared" si="166"/>
        <v>2620.3188940092168</v>
      </c>
      <c r="BD165" s="32">
        <f t="shared" si="167"/>
        <v>2620.3188940092168</v>
      </c>
      <c r="BE165" s="32">
        <f t="shared" si="168"/>
        <v>2620.3188940092168</v>
      </c>
      <c r="BF165" s="32">
        <f t="shared" si="169"/>
        <v>0</v>
      </c>
      <c r="BG165" s="32">
        <f t="shared" si="170"/>
        <v>0</v>
      </c>
      <c r="BH165" s="32">
        <f t="shared" si="171"/>
        <v>0</v>
      </c>
      <c r="BI165" s="32">
        <f t="shared" si="172"/>
        <v>0</v>
      </c>
      <c r="BJ165" s="32">
        <f t="shared" si="173"/>
        <v>0</v>
      </c>
      <c r="BK165" s="32">
        <f t="shared" si="174"/>
        <v>0</v>
      </c>
      <c r="BL165" s="32">
        <f t="shared" si="175"/>
        <v>0</v>
      </c>
      <c r="BM165" s="32">
        <f t="shared" si="176"/>
        <v>0</v>
      </c>
      <c r="BN165" s="32">
        <f t="shared" si="177"/>
        <v>0</v>
      </c>
      <c r="BO165" s="32">
        <f t="shared" si="178"/>
        <v>0</v>
      </c>
      <c r="BP165" s="32">
        <f t="shared" si="179"/>
        <v>0</v>
      </c>
      <c r="BQ165" s="32">
        <f t="shared" si="180"/>
        <v>0</v>
      </c>
      <c r="BR165" s="32">
        <f t="shared" si="181"/>
        <v>0</v>
      </c>
      <c r="BS165" s="32">
        <f t="shared" si="182"/>
        <v>131.01110599078311</v>
      </c>
      <c r="BT165" s="32">
        <f t="shared" si="183"/>
        <v>133.92369039733785</v>
      </c>
      <c r="BU165" s="32">
        <f t="shared" si="184"/>
        <v>50.245819104309248</v>
      </c>
      <c r="BV165" s="32">
        <f t="shared" si="185"/>
        <v>119.41988329515698</v>
      </c>
      <c r="BW165" s="32">
        <f t="shared" si="186"/>
        <v>35.742012002132014</v>
      </c>
      <c r="BX165" s="32">
        <f t="shared" si="187"/>
        <v>104.91607619297565</v>
      </c>
      <c r="BY165" s="32">
        <f t="shared" si="188"/>
        <v>21.238204899948869</v>
      </c>
      <c r="BZ165" s="32">
        <f t="shared" si="189"/>
        <v>90.412269090794325</v>
      </c>
      <c r="CA165" s="32">
        <f t="shared" si="190"/>
        <v>6.734397797767997</v>
      </c>
      <c r="CB165" s="32">
        <f t="shared" si="191"/>
        <v>75.90846198861118</v>
      </c>
      <c r="CC165" s="32">
        <f t="shared" si="192"/>
        <v>145.08252617945755</v>
      </c>
      <c r="CD165" s="32">
        <f t="shared" si="193"/>
        <v>61.404654886430762</v>
      </c>
      <c r="CE165" s="32">
        <f t="shared" si="194"/>
        <v>130.5787190772744</v>
      </c>
      <c r="CF165" s="32">
        <f t="shared" si="195"/>
        <v>0</v>
      </c>
      <c r="CG165" s="32">
        <f t="shared" si="196"/>
        <v>0</v>
      </c>
      <c r="CH165" s="32">
        <f t="shared" si="197"/>
        <v>0</v>
      </c>
      <c r="CI165" s="32">
        <f t="shared" si="198"/>
        <v>0</v>
      </c>
      <c r="CJ165" s="32">
        <f t="shared" si="199"/>
        <v>0</v>
      </c>
      <c r="CK165" s="32">
        <f t="shared" si="200"/>
        <v>0</v>
      </c>
      <c r="CL165" s="32">
        <f t="shared" si="201"/>
        <v>0</v>
      </c>
      <c r="CM165" s="32">
        <f t="shared" si="202"/>
        <v>0</v>
      </c>
      <c r="CN165" s="32">
        <f t="shared" si="203"/>
        <v>0</v>
      </c>
      <c r="CO165" s="32">
        <f t="shared" si="204"/>
        <v>0</v>
      </c>
      <c r="CP165" s="32">
        <f t="shared" si="205"/>
        <v>0</v>
      </c>
      <c r="CQ165" s="32">
        <f t="shared" si="206"/>
        <v>0</v>
      </c>
      <c r="CR165" s="32">
        <f t="shared" si="207"/>
        <v>0</v>
      </c>
    </row>
    <row r="166" spans="1:96" x14ac:dyDescent="0.25">
      <c r="A166">
        <v>600005119</v>
      </c>
      <c r="B166" t="s">
        <v>391</v>
      </c>
      <c r="C166" t="s">
        <v>211</v>
      </c>
      <c r="D166" t="s">
        <v>33</v>
      </c>
      <c r="E166" t="s">
        <v>385</v>
      </c>
      <c r="F166" t="s">
        <v>386</v>
      </c>
      <c r="G166" t="s">
        <v>392</v>
      </c>
      <c r="H166" t="s">
        <v>697</v>
      </c>
      <c r="I166" s="32">
        <v>53.189813824095872</v>
      </c>
      <c r="J166" s="32"/>
      <c r="K166" s="32">
        <v>4971.12</v>
      </c>
      <c r="L166" s="32">
        <v>3949.053700045662</v>
      </c>
      <c r="M166" s="32">
        <v>3980.1457138084229</v>
      </c>
      <c r="N166" s="32">
        <v>4000.599764806364</v>
      </c>
      <c r="O166" s="32">
        <v>3965.204511289005</v>
      </c>
      <c r="P166" s="32">
        <v>3982.999071595742</v>
      </c>
      <c r="Q166" s="32">
        <v>3987.4961784464549</v>
      </c>
      <c r="R166" s="32">
        <v>3954.7604156203001</v>
      </c>
      <c r="S166" s="32">
        <v>3972.554975927037</v>
      </c>
      <c r="T166" s="32">
        <v>3990.349536233774</v>
      </c>
      <c r="U166" s="32">
        <v>3957.6137734076187</v>
      </c>
      <c r="V166" s="32">
        <v>3975.4083337143561</v>
      </c>
      <c r="W166" s="32">
        <v>3993.202894021093</v>
      </c>
      <c r="X166" s="32">
        <f>_xlfn.XLOOKUP(TEXT(A166,"0"),'Safety stock'!$A$2:$A$219,'Safety stock'!$B$2:$B$219,0,0)</f>
        <v>74.217518541642789</v>
      </c>
      <c r="Y166" s="32">
        <f>_xlfn.XLOOKUP(TEXT(A166,"0"),'Safety stock'!$A$2:$A$219,'Safety stock'!$F$2:$F$219,0,0)</f>
        <v>0</v>
      </c>
      <c r="Z166" s="32">
        <f>_xlfn.XLOOKUP(TEXT(A166,"0"),'Safety stock'!$A$2:$A$219,'Safety stock'!$E$2:$E$219,0,0)</f>
        <v>31.479166666666668</v>
      </c>
      <c r="AA166" s="32">
        <f>_xlfn.XLOOKUP(TEXT(A166,"0"),'Safety stock'!$A$2:$A$219,'Safety stock'!$G$2:$G$219,0,0)</f>
        <v>89.957101874976118</v>
      </c>
      <c r="AB166" s="32">
        <f t="shared" si="139"/>
        <v>3947.6159937163634</v>
      </c>
      <c r="AC166" s="32">
        <f t="shared" si="140"/>
        <v>0</v>
      </c>
      <c r="AD166" s="32">
        <f t="shared" si="141"/>
        <v>1674.3710143376848</v>
      </c>
      <c r="AE166" s="32">
        <f t="shared" si="142"/>
        <v>4784.8015008852053</v>
      </c>
      <c r="AF166" s="32">
        <f t="shared" si="143"/>
        <v>0</v>
      </c>
      <c r="AG166" s="32">
        <f t="shared" si="144"/>
        <v>0</v>
      </c>
      <c r="AH166" s="32">
        <f t="shared" si="145"/>
        <v>0</v>
      </c>
      <c r="AI166" s="32">
        <f t="shared" si="146"/>
        <v>0</v>
      </c>
      <c r="AJ166" s="32">
        <f t="shared" si="147"/>
        <v>0</v>
      </c>
      <c r="AK166" s="32">
        <f t="shared" si="148"/>
        <v>0</v>
      </c>
      <c r="AL166" s="32">
        <f t="shared" si="149"/>
        <v>0</v>
      </c>
      <c r="AM166" s="32">
        <f t="shared" si="150"/>
        <v>0</v>
      </c>
      <c r="AN166" s="32">
        <f t="shared" si="151"/>
        <v>0</v>
      </c>
      <c r="AO166" s="32">
        <f t="shared" si="152"/>
        <v>0</v>
      </c>
      <c r="AP166" s="32">
        <f t="shared" si="153"/>
        <v>0</v>
      </c>
      <c r="AQ166" s="32">
        <f t="shared" si="154"/>
        <v>0</v>
      </c>
      <c r="AR166" s="32">
        <f t="shared" si="155"/>
        <v>0</v>
      </c>
      <c r="AS166" s="32">
        <f t="shared" si="156"/>
        <v>3947.6159937163634</v>
      </c>
      <c r="AT166" s="32">
        <f t="shared" si="157"/>
        <v>3947.6159937163634</v>
      </c>
      <c r="AU166" s="32">
        <f t="shared" si="158"/>
        <v>3947.6159937163634</v>
      </c>
      <c r="AV166" s="32">
        <f t="shared" si="159"/>
        <v>3947.6159937163634</v>
      </c>
      <c r="AW166" s="32">
        <f t="shared" si="160"/>
        <v>3947.6159937163634</v>
      </c>
      <c r="AX166" s="32">
        <f t="shared" si="161"/>
        <v>3947.6159937163634</v>
      </c>
      <c r="AY166" s="32">
        <f t="shared" si="162"/>
        <v>3947.6159937163634</v>
      </c>
      <c r="AZ166" s="32">
        <f t="shared" si="163"/>
        <v>3947.6159937163634</v>
      </c>
      <c r="BA166" s="32">
        <f t="shared" si="164"/>
        <v>3947.6159937163634</v>
      </c>
      <c r="BB166" s="32">
        <f t="shared" si="165"/>
        <v>3947.6159937163634</v>
      </c>
      <c r="BC166" s="32">
        <f t="shared" si="166"/>
        <v>3947.6159937163634</v>
      </c>
      <c r="BD166" s="32">
        <f t="shared" si="167"/>
        <v>3947.6159937163634</v>
      </c>
      <c r="BE166" s="32">
        <f t="shared" si="168"/>
        <v>3947.6159937163634</v>
      </c>
      <c r="BF166" s="32">
        <f t="shared" si="169"/>
        <v>0</v>
      </c>
      <c r="BG166" s="32">
        <f t="shared" si="170"/>
        <v>0</v>
      </c>
      <c r="BH166" s="32">
        <f t="shared" si="171"/>
        <v>0</v>
      </c>
      <c r="BI166" s="32">
        <f t="shared" si="172"/>
        <v>0</v>
      </c>
      <c r="BJ166" s="32">
        <f t="shared" si="173"/>
        <v>0</v>
      </c>
      <c r="BK166" s="32">
        <f t="shared" si="174"/>
        <v>0</v>
      </c>
      <c r="BL166" s="32">
        <f t="shared" si="175"/>
        <v>0</v>
      </c>
      <c r="BM166" s="32">
        <f t="shared" si="176"/>
        <v>0</v>
      </c>
      <c r="BN166" s="32">
        <f t="shared" si="177"/>
        <v>0</v>
      </c>
      <c r="BO166" s="32">
        <f t="shared" si="178"/>
        <v>0</v>
      </c>
      <c r="BP166" s="32">
        <f t="shared" si="179"/>
        <v>0</v>
      </c>
      <c r="BQ166" s="32">
        <f t="shared" si="180"/>
        <v>0</v>
      </c>
      <c r="BR166" s="32">
        <f t="shared" si="181"/>
        <v>0</v>
      </c>
      <c r="BS166" s="32">
        <f t="shared" si="182"/>
        <v>1023.5040062836365</v>
      </c>
      <c r="BT166" s="32">
        <f t="shared" si="183"/>
        <v>1.437706329298635</v>
      </c>
      <c r="BU166" s="32">
        <f t="shared" si="184"/>
        <v>32.529720092059506</v>
      </c>
      <c r="BV166" s="32">
        <f t="shared" si="185"/>
        <v>52.983771090000573</v>
      </c>
      <c r="BW166" s="32">
        <f t="shared" si="186"/>
        <v>17.588517572641649</v>
      </c>
      <c r="BX166" s="32">
        <f t="shared" si="187"/>
        <v>35.383077879378561</v>
      </c>
      <c r="BY166" s="32">
        <f t="shared" si="188"/>
        <v>39.880184730091514</v>
      </c>
      <c r="BZ166" s="32">
        <f t="shared" si="189"/>
        <v>7.1444219039367454</v>
      </c>
      <c r="CA166" s="32">
        <f t="shared" si="190"/>
        <v>24.938982210673657</v>
      </c>
      <c r="CB166" s="32">
        <f t="shared" si="191"/>
        <v>42.733542517410569</v>
      </c>
      <c r="CC166" s="32">
        <f t="shared" si="192"/>
        <v>9.9977796912553458</v>
      </c>
      <c r="CD166" s="32">
        <f t="shared" si="193"/>
        <v>27.792339997992713</v>
      </c>
      <c r="CE166" s="32">
        <f t="shared" si="194"/>
        <v>45.586900304729625</v>
      </c>
      <c r="CF166" s="32">
        <f t="shared" si="195"/>
        <v>0</v>
      </c>
      <c r="CG166" s="32">
        <f t="shared" si="196"/>
        <v>0</v>
      </c>
      <c r="CH166" s="32">
        <f t="shared" si="197"/>
        <v>0</v>
      </c>
      <c r="CI166" s="32">
        <f t="shared" si="198"/>
        <v>0</v>
      </c>
      <c r="CJ166" s="32">
        <f t="shared" si="199"/>
        <v>0</v>
      </c>
      <c r="CK166" s="32">
        <f t="shared" si="200"/>
        <v>0</v>
      </c>
      <c r="CL166" s="32">
        <f t="shared" si="201"/>
        <v>0</v>
      </c>
      <c r="CM166" s="32">
        <f t="shared" si="202"/>
        <v>0</v>
      </c>
      <c r="CN166" s="32">
        <f t="shared" si="203"/>
        <v>0</v>
      </c>
      <c r="CO166" s="32">
        <f t="shared" si="204"/>
        <v>0</v>
      </c>
      <c r="CP166" s="32">
        <f t="shared" si="205"/>
        <v>0</v>
      </c>
      <c r="CQ166" s="32">
        <f t="shared" si="206"/>
        <v>0</v>
      </c>
      <c r="CR166" s="32">
        <f t="shared" si="207"/>
        <v>0</v>
      </c>
    </row>
    <row r="167" spans="1:96" x14ac:dyDescent="0.25">
      <c r="A167">
        <v>600005121</v>
      </c>
      <c r="B167" t="s">
        <v>394</v>
      </c>
      <c r="C167" t="s">
        <v>227</v>
      </c>
      <c r="D167" t="s">
        <v>33</v>
      </c>
      <c r="E167" t="s">
        <v>385</v>
      </c>
      <c r="F167" t="s">
        <v>386</v>
      </c>
      <c r="G167" t="s">
        <v>392</v>
      </c>
      <c r="H167" t="s">
        <v>697</v>
      </c>
      <c r="I167" s="32">
        <v>113.12976190476189</v>
      </c>
      <c r="J167" s="32"/>
      <c r="K167" s="32">
        <v>950.29</v>
      </c>
      <c r="L167" s="32">
        <v>2827.3092150391967</v>
      </c>
      <c r="M167" s="32">
        <v>2777.1234956564094</v>
      </c>
      <c r="N167" s="32">
        <v>2741.5180080701116</v>
      </c>
      <c r="O167" s="32">
        <v>2773.2348486617984</v>
      </c>
      <c r="P167" s="32">
        <v>2821.6231005479408</v>
      </c>
      <c r="Q167" s="32">
        <v>2798.605538870981</v>
      </c>
      <c r="R167" s="32">
        <v>2728.2075407571228</v>
      </c>
      <c r="S167" s="32">
        <v>2759.1995373794857</v>
      </c>
      <c r="T167" s="32">
        <v>2790.1915340018486</v>
      </c>
      <c r="U167" s="32">
        <v>2719.7935358879904</v>
      </c>
      <c r="V167" s="32">
        <v>2750.0606885410284</v>
      </c>
      <c r="W167" s="32">
        <v>2796.2255403442532</v>
      </c>
      <c r="X167" s="32">
        <f>_xlfn.XLOOKUP(TEXT(A167,"0"),'Safety stock'!$A$2:$A$219,'Safety stock'!$B$2:$B$219,0,0)</f>
        <v>24</v>
      </c>
      <c r="Y167" s="32">
        <f>_xlfn.XLOOKUP(TEXT(A167,"0"),'Safety stock'!$A$2:$A$219,'Safety stock'!$F$2:$F$219,0,0)</f>
        <v>0</v>
      </c>
      <c r="Z167" s="32">
        <f>_xlfn.XLOOKUP(TEXT(A167,"0"),'Safety stock'!$A$2:$A$219,'Safety stock'!$E$2:$E$219,0,0)</f>
        <v>6.791666666666667</v>
      </c>
      <c r="AA167" s="32">
        <f>_xlfn.XLOOKUP(TEXT(A167,"0"),'Safety stock'!$A$2:$A$219,'Safety stock'!$G$2:$G$219,0,0)</f>
        <v>27.395833333333332</v>
      </c>
      <c r="AB167" s="32">
        <f t="shared" si="139"/>
        <v>2715.1142857142854</v>
      </c>
      <c r="AC167" s="32">
        <f t="shared" si="140"/>
        <v>0</v>
      </c>
      <c r="AD167" s="32">
        <f t="shared" si="141"/>
        <v>768.33963293650788</v>
      </c>
      <c r="AE167" s="32">
        <f t="shared" si="142"/>
        <v>3099.2841021825393</v>
      </c>
      <c r="AF167" s="32">
        <f t="shared" si="143"/>
        <v>-1764.8242857142855</v>
      </c>
      <c r="AG167" s="32">
        <f t="shared" si="144"/>
        <v>0</v>
      </c>
      <c r="AH167" s="32">
        <f t="shared" si="145"/>
        <v>0</v>
      </c>
      <c r="AI167" s="32">
        <f t="shared" si="146"/>
        <v>0</v>
      </c>
      <c r="AJ167" s="32">
        <f t="shared" si="147"/>
        <v>0</v>
      </c>
      <c r="AK167" s="32">
        <f t="shared" si="148"/>
        <v>0</v>
      </c>
      <c r="AL167" s="32">
        <f t="shared" si="149"/>
        <v>0</v>
      </c>
      <c r="AM167" s="32">
        <f t="shared" si="150"/>
        <v>0</v>
      </c>
      <c r="AN167" s="32">
        <f t="shared" si="151"/>
        <v>0</v>
      </c>
      <c r="AO167" s="32">
        <f t="shared" si="152"/>
        <v>0</v>
      </c>
      <c r="AP167" s="32">
        <f t="shared" si="153"/>
        <v>0</v>
      </c>
      <c r="AQ167" s="32">
        <f t="shared" si="154"/>
        <v>0</v>
      </c>
      <c r="AR167" s="32">
        <f t="shared" si="155"/>
        <v>0</v>
      </c>
      <c r="AS167" s="32">
        <f t="shared" si="156"/>
        <v>2715.1142857142854</v>
      </c>
      <c r="AT167" s="32">
        <f t="shared" si="157"/>
        <v>2715.1142857142854</v>
      </c>
      <c r="AU167" s="32">
        <f t="shared" si="158"/>
        <v>2715.1142857142854</v>
      </c>
      <c r="AV167" s="32">
        <f t="shared" si="159"/>
        <v>2715.1142857142854</v>
      </c>
      <c r="AW167" s="32">
        <f t="shared" si="160"/>
        <v>2715.1142857142854</v>
      </c>
      <c r="AX167" s="32">
        <f t="shared" si="161"/>
        <v>2715.1142857142854</v>
      </c>
      <c r="AY167" s="32">
        <f t="shared" si="162"/>
        <v>2715.1142857142854</v>
      </c>
      <c r="AZ167" s="32">
        <f t="shared" si="163"/>
        <v>2715.1142857142854</v>
      </c>
      <c r="BA167" s="32">
        <f t="shared" si="164"/>
        <v>2715.1142857142854</v>
      </c>
      <c r="BB167" s="32">
        <f t="shared" si="165"/>
        <v>2715.1142857142854</v>
      </c>
      <c r="BC167" s="32">
        <f t="shared" si="166"/>
        <v>2715.1142857142854</v>
      </c>
      <c r="BD167" s="32">
        <f t="shared" si="167"/>
        <v>2715.1142857142854</v>
      </c>
      <c r="BE167" s="32">
        <f t="shared" si="168"/>
        <v>2715.1142857142854</v>
      </c>
      <c r="BF167" s="32">
        <f t="shared" si="169"/>
        <v>0</v>
      </c>
      <c r="BG167" s="32">
        <f t="shared" si="170"/>
        <v>0</v>
      </c>
      <c r="BH167" s="32">
        <f t="shared" si="171"/>
        <v>0</v>
      </c>
      <c r="BI167" s="32">
        <f t="shared" si="172"/>
        <v>0</v>
      </c>
      <c r="BJ167" s="32">
        <f t="shared" si="173"/>
        <v>0</v>
      </c>
      <c r="BK167" s="32">
        <f t="shared" si="174"/>
        <v>0</v>
      </c>
      <c r="BL167" s="32">
        <f t="shared" si="175"/>
        <v>0</v>
      </c>
      <c r="BM167" s="32">
        <f t="shared" si="176"/>
        <v>0</v>
      </c>
      <c r="BN167" s="32">
        <f t="shared" si="177"/>
        <v>0</v>
      </c>
      <c r="BO167" s="32">
        <f t="shared" si="178"/>
        <v>0</v>
      </c>
      <c r="BP167" s="32">
        <f t="shared" si="179"/>
        <v>0</v>
      </c>
      <c r="BQ167" s="32">
        <f t="shared" si="180"/>
        <v>0</v>
      </c>
      <c r="BR167" s="32">
        <f t="shared" si="181"/>
        <v>0</v>
      </c>
      <c r="BS167" s="32">
        <f t="shared" si="182"/>
        <v>0</v>
      </c>
      <c r="BT167" s="32">
        <f t="shared" si="183"/>
        <v>112.1949293249113</v>
      </c>
      <c r="BU167" s="32">
        <f t="shared" si="184"/>
        <v>62.009209942124016</v>
      </c>
      <c r="BV167" s="32">
        <f t="shared" si="185"/>
        <v>26.403722355826176</v>
      </c>
      <c r="BW167" s="32">
        <f t="shared" si="186"/>
        <v>58.120562947513008</v>
      </c>
      <c r="BX167" s="32">
        <f t="shared" si="187"/>
        <v>106.50881483365538</v>
      </c>
      <c r="BY167" s="32">
        <f t="shared" si="188"/>
        <v>83.49125315669562</v>
      </c>
      <c r="BZ167" s="32">
        <f t="shared" si="189"/>
        <v>13.093255042837427</v>
      </c>
      <c r="CA167" s="32">
        <f t="shared" si="190"/>
        <v>44.085251665200303</v>
      </c>
      <c r="CB167" s="32">
        <f t="shared" si="191"/>
        <v>75.077248287563179</v>
      </c>
      <c r="CC167" s="32">
        <f t="shared" si="192"/>
        <v>4.6792501737049861</v>
      </c>
      <c r="CD167" s="32">
        <f t="shared" si="193"/>
        <v>34.946402826742997</v>
      </c>
      <c r="CE167" s="32">
        <f t="shared" si="194"/>
        <v>81.111254629967789</v>
      </c>
      <c r="CF167" s="32">
        <f t="shared" si="195"/>
        <v>0</v>
      </c>
      <c r="CG167" s="32">
        <f t="shared" si="196"/>
        <v>0</v>
      </c>
      <c r="CH167" s="32">
        <f t="shared" si="197"/>
        <v>0</v>
      </c>
      <c r="CI167" s="32">
        <f t="shared" si="198"/>
        <v>0</v>
      </c>
      <c r="CJ167" s="32">
        <f t="shared" si="199"/>
        <v>0</v>
      </c>
      <c r="CK167" s="32">
        <f t="shared" si="200"/>
        <v>0</v>
      </c>
      <c r="CL167" s="32">
        <f t="shared" si="201"/>
        <v>0</v>
      </c>
      <c r="CM167" s="32">
        <f t="shared" si="202"/>
        <v>0</v>
      </c>
      <c r="CN167" s="32">
        <f t="shared" si="203"/>
        <v>0</v>
      </c>
      <c r="CO167" s="32">
        <f t="shared" si="204"/>
        <v>0</v>
      </c>
      <c r="CP167" s="32">
        <f t="shared" si="205"/>
        <v>0</v>
      </c>
      <c r="CQ167" s="32">
        <f t="shared" si="206"/>
        <v>0</v>
      </c>
      <c r="CR167" s="32">
        <f t="shared" si="207"/>
        <v>0</v>
      </c>
    </row>
    <row r="168" spans="1:96" x14ac:dyDescent="0.25">
      <c r="A168">
        <v>600005122</v>
      </c>
      <c r="B168" t="s">
        <v>396</v>
      </c>
      <c r="C168" t="s">
        <v>227</v>
      </c>
      <c r="D168" t="s">
        <v>33</v>
      </c>
      <c r="E168" t="s">
        <v>385</v>
      </c>
      <c r="F168" t="s">
        <v>386</v>
      </c>
      <c r="G168" t="s">
        <v>392</v>
      </c>
      <c r="H168" t="s">
        <v>697</v>
      </c>
      <c r="I168" s="32">
        <v>110.20000000000002</v>
      </c>
      <c r="J168" s="32"/>
      <c r="K168" s="32">
        <v>5289.6</v>
      </c>
      <c r="L168" s="32">
        <v>5390.4872871859407</v>
      </c>
      <c r="M168" s="32">
        <v>5381.1745743718793</v>
      </c>
      <c r="N168" s="32">
        <v>5371.8618615578189</v>
      </c>
      <c r="O168" s="32">
        <v>5362.5491487437585</v>
      </c>
      <c r="P168" s="32">
        <v>5353.236435929698</v>
      </c>
      <c r="Q168" s="32">
        <v>5343.9237231156376</v>
      </c>
      <c r="R168" s="32">
        <v>5334.6110103015762</v>
      </c>
      <c r="S168" s="32">
        <v>5325.2982974875158</v>
      </c>
      <c r="T168" s="32">
        <v>5315.9855846734554</v>
      </c>
      <c r="U168" s="32">
        <v>5306.6728718593949</v>
      </c>
      <c r="V168" s="32">
        <v>5297.3601590453345</v>
      </c>
      <c r="W168" s="32">
        <v>5398.2474462312739</v>
      </c>
      <c r="X168" s="32">
        <f>_xlfn.XLOOKUP(TEXT(A168,"0"),'Safety stock'!$A$2:$A$219,'Safety stock'!$B$2:$B$219,0,0)</f>
        <v>48</v>
      </c>
      <c r="Y168" s="32">
        <f>_xlfn.XLOOKUP(TEXT(A168,"0"),'Safety stock'!$A$2:$A$219,'Safety stock'!$F$2:$F$219,0,0)</f>
        <v>0</v>
      </c>
      <c r="Z168" s="32">
        <f>_xlfn.XLOOKUP(TEXT(A168,"0"),'Safety stock'!$A$2:$A$219,'Safety stock'!$E$2:$E$219,0,0)</f>
        <v>12.083333333333334</v>
      </c>
      <c r="AA168" s="32">
        <f>_xlfn.XLOOKUP(TEXT(A168,"0"),'Safety stock'!$A$2:$A$219,'Safety stock'!$G$2:$G$219,0,0)</f>
        <v>54.041666666666664</v>
      </c>
      <c r="AB168" s="32">
        <f t="shared" si="139"/>
        <v>5289.6</v>
      </c>
      <c r="AC168" s="32">
        <f t="shared" si="140"/>
        <v>0</v>
      </c>
      <c r="AD168" s="32">
        <f t="shared" si="141"/>
        <v>1331.5833333333337</v>
      </c>
      <c r="AE168" s="32">
        <f t="shared" si="142"/>
        <v>5955.3916666666673</v>
      </c>
      <c r="AF168" s="32">
        <f t="shared" si="143"/>
        <v>0</v>
      </c>
      <c r="AG168" s="32">
        <f t="shared" si="144"/>
        <v>0</v>
      </c>
      <c r="AH168" s="32">
        <f t="shared" si="145"/>
        <v>0</v>
      </c>
      <c r="AI168" s="32">
        <f t="shared" si="146"/>
        <v>0</v>
      </c>
      <c r="AJ168" s="32">
        <f t="shared" si="147"/>
        <v>0</v>
      </c>
      <c r="AK168" s="32">
        <f t="shared" si="148"/>
        <v>0</v>
      </c>
      <c r="AL168" s="32">
        <f t="shared" si="149"/>
        <v>0</v>
      </c>
      <c r="AM168" s="32">
        <f t="shared" si="150"/>
        <v>0</v>
      </c>
      <c r="AN168" s="32">
        <f t="shared" si="151"/>
        <v>0</v>
      </c>
      <c r="AO168" s="32">
        <f t="shared" si="152"/>
        <v>0</v>
      </c>
      <c r="AP168" s="32">
        <f t="shared" si="153"/>
        <v>0</v>
      </c>
      <c r="AQ168" s="32">
        <f t="shared" si="154"/>
        <v>0</v>
      </c>
      <c r="AR168" s="32">
        <f t="shared" si="155"/>
        <v>0</v>
      </c>
      <c r="AS168" s="32">
        <f t="shared" si="156"/>
        <v>5289.6</v>
      </c>
      <c r="AT168" s="32">
        <f t="shared" si="157"/>
        <v>5289.6</v>
      </c>
      <c r="AU168" s="32">
        <f t="shared" si="158"/>
        <v>5289.6</v>
      </c>
      <c r="AV168" s="32">
        <f t="shared" si="159"/>
        <v>5289.6</v>
      </c>
      <c r="AW168" s="32">
        <f t="shared" si="160"/>
        <v>5289.6</v>
      </c>
      <c r="AX168" s="32">
        <f t="shared" si="161"/>
        <v>5289.6</v>
      </c>
      <c r="AY168" s="32">
        <f t="shared" si="162"/>
        <v>5289.6</v>
      </c>
      <c r="AZ168" s="32">
        <f t="shared" si="163"/>
        <v>5289.6</v>
      </c>
      <c r="BA168" s="32">
        <f t="shared" si="164"/>
        <v>5289.6</v>
      </c>
      <c r="BB168" s="32">
        <f t="shared" si="165"/>
        <v>5289.6</v>
      </c>
      <c r="BC168" s="32">
        <f t="shared" si="166"/>
        <v>5289.6</v>
      </c>
      <c r="BD168" s="32">
        <f t="shared" si="167"/>
        <v>5289.6</v>
      </c>
      <c r="BE168" s="32">
        <f t="shared" si="168"/>
        <v>5289.6</v>
      </c>
      <c r="BF168" s="32">
        <f t="shared" si="169"/>
        <v>0</v>
      </c>
      <c r="BG168" s="32">
        <f t="shared" si="170"/>
        <v>0</v>
      </c>
      <c r="BH168" s="32">
        <f t="shared" si="171"/>
        <v>0</v>
      </c>
      <c r="BI168" s="32">
        <f t="shared" si="172"/>
        <v>0</v>
      </c>
      <c r="BJ168" s="32">
        <f t="shared" si="173"/>
        <v>0</v>
      </c>
      <c r="BK168" s="32">
        <f t="shared" si="174"/>
        <v>0</v>
      </c>
      <c r="BL168" s="32">
        <f t="shared" si="175"/>
        <v>0</v>
      </c>
      <c r="BM168" s="32">
        <f t="shared" si="176"/>
        <v>0</v>
      </c>
      <c r="BN168" s="32">
        <f t="shared" si="177"/>
        <v>0</v>
      </c>
      <c r="BO168" s="32">
        <f t="shared" si="178"/>
        <v>0</v>
      </c>
      <c r="BP168" s="32">
        <f t="shared" si="179"/>
        <v>0</v>
      </c>
      <c r="BQ168" s="32">
        <f t="shared" si="180"/>
        <v>0</v>
      </c>
      <c r="BR168" s="32">
        <f t="shared" si="181"/>
        <v>0</v>
      </c>
      <c r="BS168" s="32">
        <f t="shared" si="182"/>
        <v>0</v>
      </c>
      <c r="BT168" s="32">
        <f t="shared" si="183"/>
        <v>100.88728718594029</v>
      </c>
      <c r="BU168" s="32">
        <f t="shared" si="184"/>
        <v>91.574574371878953</v>
      </c>
      <c r="BV168" s="32">
        <f t="shared" si="185"/>
        <v>82.26186155781852</v>
      </c>
      <c r="BW168" s="32">
        <f t="shared" si="186"/>
        <v>72.949148743758087</v>
      </c>
      <c r="BX168" s="32">
        <f t="shared" si="187"/>
        <v>63.636435929697655</v>
      </c>
      <c r="BY168" s="32">
        <f t="shared" si="188"/>
        <v>54.323723115637222</v>
      </c>
      <c r="BZ168" s="32">
        <f t="shared" si="189"/>
        <v>45.01101030157588</v>
      </c>
      <c r="CA168" s="32">
        <f t="shared" si="190"/>
        <v>35.698297487515447</v>
      </c>
      <c r="CB168" s="32">
        <f t="shared" si="191"/>
        <v>26.385584673455014</v>
      </c>
      <c r="CC168" s="32">
        <f t="shared" si="192"/>
        <v>17.072871859394581</v>
      </c>
      <c r="CD168" s="32">
        <f t="shared" si="193"/>
        <v>7.7601590453341487</v>
      </c>
      <c r="CE168" s="32">
        <f t="shared" si="194"/>
        <v>108.64744623127353</v>
      </c>
      <c r="CF168" s="32">
        <f t="shared" si="195"/>
        <v>0</v>
      </c>
      <c r="CG168" s="32">
        <f t="shared" si="196"/>
        <v>0</v>
      </c>
      <c r="CH168" s="32">
        <f t="shared" si="197"/>
        <v>0</v>
      </c>
      <c r="CI168" s="32">
        <f t="shared" si="198"/>
        <v>0</v>
      </c>
      <c r="CJ168" s="32">
        <f t="shared" si="199"/>
        <v>0</v>
      </c>
      <c r="CK168" s="32">
        <f t="shared" si="200"/>
        <v>0</v>
      </c>
      <c r="CL168" s="32">
        <f t="shared" si="201"/>
        <v>0</v>
      </c>
      <c r="CM168" s="32">
        <f t="shared" si="202"/>
        <v>0</v>
      </c>
      <c r="CN168" s="32">
        <f t="shared" si="203"/>
        <v>0</v>
      </c>
      <c r="CO168" s="32">
        <f t="shared" si="204"/>
        <v>0</v>
      </c>
      <c r="CP168" s="32">
        <f t="shared" si="205"/>
        <v>0</v>
      </c>
      <c r="CQ168" s="32">
        <f t="shared" si="206"/>
        <v>0</v>
      </c>
      <c r="CR168" s="32">
        <f t="shared" si="207"/>
        <v>0</v>
      </c>
    </row>
    <row r="169" spans="1:96" x14ac:dyDescent="0.25">
      <c r="A169">
        <v>600007746</v>
      </c>
      <c r="B169" t="s">
        <v>402</v>
      </c>
      <c r="C169" t="s">
        <v>211</v>
      </c>
      <c r="D169" t="s">
        <v>46</v>
      </c>
      <c r="E169" t="s">
        <v>251</v>
      </c>
      <c r="F169" t="s">
        <v>252</v>
      </c>
      <c r="G169" t="s">
        <v>402</v>
      </c>
      <c r="H169" t="s">
        <v>697</v>
      </c>
      <c r="I169" s="32">
        <v>65.420175844516436</v>
      </c>
      <c r="J169" s="32"/>
      <c r="K169" s="32">
        <v>1413.73</v>
      </c>
      <c r="L169" s="32">
        <v>39254.162380666574</v>
      </c>
      <c r="M169" s="32">
        <v>39294.10227147847</v>
      </c>
      <c r="N169" s="32">
        <v>39293.710045962973</v>
      </c>
      <c r="O169" s="32">
        <v>39249.235721666977</v>
      </c>
      <c r="P169" s="32">
        <v>39268.852792687117</v>
      </c>
      <c r="Q169" s="32">
        <v>39294.7613239001</v>
      </c>
      <c r="R169" s="32">
        <v>39248.958219075721</v>
      </c>
      <c r="S169" s="32">
        <v>39274.866750288704</v>
      </c>
      <c r="T169" s="32">
        <v>39300.775281501694</v>
      </c>
      <c r="U169" s="32">
        <v>39251.757257334888</v>
      </c>
      <c r="V169" s="32">
        <v>39271.98717271995</v>
      </c>
      <c r="W169" s="32">
        <v>39263.970818212103</v>
      </c>
      <c r="X169" s="32">
        <f>_xlfn.XLOOKUP(TEXT(A169,"0"),'Safety stock'!$A$2:$A$219,'Safety stock'!$B$2:$B$219,0,0)</f>
        <v>599.75000980551306</v>
      </c>
      <c r="Y169" s="32">
        <f>_xlfn.XLOOKUP(TEXT(A169,"0"),'Safety stock'!$A$2:$A$219,'Safety stock'!$F$2:$F$219,0,0)</f>
        <v>0</v>
      </c>
      <c r="Z169" s="32">
        <f>_xlfn.XLOOKUP(TEXT(A169,"0"),'Safety stock'!$A$2:$A$219,'Safety stock'!$E$2:$E$219,0,0)</f>
        <v>326.39583333333331</v>
      </c>
      <c r="AA169" s="32">
        <f>_xlfn.XLOOKUP(TEXT(A169,"0"),'Safety stock'!$A$2:$A$219,'Safety stock'!$G$2:$G$219,0,0)</f>
        <v>762.94792647217969</v>
      </c>
      <c r="AB169" s="32">
        <f t="shared" si="139"/>
        <v>39235.751104227122</v>
      </c>
      <c r="AC169" s="32">
        <f t="shared" si="140"/>
        <v>0</v>
      </c>
      <c r="AD169" s="32">
        <f t="shared" si="141"/>
        <v>21352.872811584144</v>
      </c>
      <c r="AE169" s="32">
        <f t="shared" si="142"/>
        <v>49912.18751001919</v>
      </c>
      <c r="AF169" s="32">
        <f t="shared" si="143"/>
        <v>-37822.021104227118</v>
      </c>
      <c r="AG169" s="32">
        <f t="shared" si="144"/>
        <v>0</v>
      </c>
      <c r="AH169" s="32">
        <f t="shared" si="145"/>
        <v>0</v>
      </c>
      <c r="AI169" s="32">
        <f t="shared" si="146"/>
        <v>0</v>
      </c>
      <c r="AJ169" s="32">
        <f t="shared" si="147"/>
        <v>0</v>
      </c>
      <c r="AK169" s="32">
        <f t="shared" si="148"/>
        <v>0</v>
      </c>
      <c r="AL169" s="32">
        <f t="shared" si="149"/>
        <v>0</v>
      </c>
      <c r="AM169" s="32">
        <f t="shared" si="150"/>
        <v>0</v>
      </c>
      <c r="AN169" s="32">
        <f t="shared" si="151"/>
        <v>0</v>
      </c>
      <c r="AO169" s="32">
        <f t="shared" si="152"/>
        <v>0</v>
      </c>
      <c r="AP169" s="32">
        <f t="shared" si="153"/>
        <v>0</v>
      </c>
      <c r="AQ169" s="32">
        <f t="shared" si="154"/>
        <v>0</v>
      </c>
      <c r="AR169" s="32">
        <f t="shared" si="155"/>
        <v>0</v>
      </c>
      <c r="AS169" s="32">
        <f t="shared" si="156"/>
        <v>39235.751104227122</v>
      </c>
      <c r="AT169" s="32">
        <f t="shared" si="157"/>
        <v>39235.751104227122</v>
      </c>
      <c r="AU169" s="32">
        <f t="shared" si="158"/>
        <v>39235.751104227122</v>
      </c>
      <c r="AV169" s="32">
        <f t="shared" si="159"/>
        <v>39235.751104227122</v>
      </c>
      <c r="AW169" s="32">
        <f t="shared" si="160"/>
        <v>39235.751104227122</v>
      </c>
      <c r="AX169" s="32">
        <f t="shared" si="161"/>
        <v>39235.751104227122</v>
      </c>
      <c r="AY169" s="32">
        <f t="shared" si="162"/>
        <v>39235.751104227122</v>
      </c>
      <c r="AZ169" s="32">
        <f t="shared" si="163"/>
        <v>39235.751104227122</v>
      </c>
      <c r="BA169" s="32">
        <f t="shared" si="164"/>
        <v>39235.751104227122</v>
      </c>
      <c r="BB169" s="32">
        <f t="shared" si="165"/>
        <v>39235.751104227122</v>
      </c>
      <c r="BC169" s="32">
        <f t="shared" si="166"/>
        <v>39235.751104227122</v>
      </c>
      <c r="BD169" s="32">
        <f t="shared" si="167"/>
        <v>39235.751104227122</v>
      </c>
      <c r="BE169" s="32">
        <f t="shared" si="168"/>
        <v>39235.751104227122</v>
      </c>
      <c r="BF169" s="32">
        <f t="shared" si="169"/>
        <v>0</v>
      </c>
      <c r="BG169" s="32">
        <f t="shared" si="170"/>
        <v>0</v>
      </c>
      <c r="BH169" s="32">
        <f t="shared" si="171"/>
        <v>0</v>
      </c>
      <c r="BI169" s="32">
        <f t="shared" si="172"/>
        <v>0</v>
      </c>
      <c r="BJ169" s="32">
        <f t="shared" si="173"/>
        <v>0</v>
      </c>
      <c r="BK169" s="32">
        <f t="shared" si="174"/>
        <v>0</v>
      </c>
      <c r="BL169" s="32">
        <f t="shared" si="175"/>
        <v>0</v>
      </c>
      <c r="BM169" s="32">
        <f t="shared" si="176"/>
        <v>0</v>
      </c>
      <c r="BN169" s="32">
        <f t="shared" si="177"/>
        <v>0</v>
      </c>
      <c r="BO169" s="32">
        <f t="shared" si="178"/>
        <v>0</v>
      </c>
      <c r="BP169" s="32">
        <f t="shared" si="179"/>
        <v>0</v>
      </c>
      <c r="BQ169" s="32">
        <f t="shared" si="180"/>
        <v>0</v>
      </c>
      <c r="BR169" s="32">
        <f t="shared" si="181"/>
        <v>0</v>
      </c>
      <c r="BS169" s="32">
        <f t="shared" si="182"/>
        <v>0</v>
      </c>
      <c r="BT169" s="32">
        <f t="shared" si="183"/>
        <v>18.411276439452195</v>
      </c>
      <c r="BU169" s="32">
        <f t="shared" si="184"/>
        <v>58.35116725134867</v>
      </c>
      <c r="BV169" s="32">
        <f t="shared" si="185"/>
        <v>57.958941735851113</v>
      </c>
      <c r="BW169" s="32">
        <f t="shared" si="186"/>
        <v>13.484617439855356</v>
      </c>
      <c r="BX169" s="32">
        <f t="shared" si="187"/>
        <v>33.101688459995785</v>
      </c>
      <c r="BY169" s="32">
        <f t="shared" si="188"/>
        <v>59.010219672978565</v>
      </c>
      <c r="BZ169" s="32">
        <f t="shared" si="189"/>
        <v>13.207114848599304</v>
      </c>
      <c r="CA169" s="32">
        <f t="shared" si="190"/>
        <v>39.115646061582083</v>
      </c>
      <c r="CB169" s="32">
        <f t="shared" si="191"/>
        <v>65.024177274572139</v>
      </c>
      <c r="CC169" s="32">
        <f t="shared" si="192"/>
        <v>16.006153107766295</v>
      </c>
      <c r="CD169" s="32">
        <f t="shared" si="193"/>
        <v>36.236068492828053</v>
      </c>
      <c r="CE169" s="32">
        <f t="shared" si="194"/>
        <v>28.219713984981354</v>
      </c>
      <c r="CF169" s="32">
        <f t="shared" si="195"/>
        <v>0</v>
      </c>
      <c r="CG169" s="32">
        <f t="shared" si="196"/>
        <v>0</v>
      </c>
      <c r="CH169" s="32">
        <f t="shared" si="197"/>
        <v>0</v>
      </c>
      <c r="CI169" s="32">
        <f t="shared" si="198"/>
        <v>0</v>
      </c>
      <c r="CJ169" s="32">
        <f t="shared" si="199"/>
        <v>0</v>
      </c>
      <c r="CK169" s="32">
        <f t="shared" si="200"/>
        <v>0</v>
      </c>
      <c r="CL169" s="32">
        <f t="shared" si="201"/>
        <v>0</v>
      </c>
      <c r="CM169" s="32">
        <f t="shared" si="202"/>
        <v>0</v>
      </c>
      <c r="CN169" s="32">
        <f t="shared" si="203"/>
        <v>0</v>
      </c>
      <c r="CO169" s="32">
        <f t="shared" si="204"/>
        <v>0</v>
      </c>
      <c r="CP169" s="32">
        <f t="shared" si="205"/>
        <v>0</v>
      </c>
      <c r="CQ169" s="32">
        <f t="shared" si="206"/>
        <v>0</v>
      </c>
      <c r="CR169" s="32">
        <f t="shared" si="207"/>
        <v>0</v>
      </c>
    </row>
    <row r="170" spans="1:96" x14ac:dyDescent="0.25">
      <c r="A170">
        <v>600007749</v>
      </c>
      <c r="B170" t="s">
        <v>404</v>
      </c>
      <c r="C170" t="s">
        <v>211</v>
      </c>
      <c r="D170" t="s">
        <v>62</v>
      </c>
      <c r="E170" t="s">
        <v>216</v>
      </c>
      <c r="F170" t="s">
        <v>405</v>
      </c>
      <c r="G170" t="s">
        <v>404</v>
      </c>
      <c r="H170" t="s">
        <v>697</v>
      </c>
      <c r="I170" s="32">
        <v>73.320002554400745</v>
      </c>
      <c r="J170" s="32"/>
      <c r="K170" s="32">
        <v>91850.9</v>
      </c>
      <c r="L170" s="32">
        <v>256548.88853792482</v>
      </c>
      <c r="M170" s="32">
        <v>256518.82733687753</v>
      </c>
      <c r="N170" s="32">
        <v>256543.71552816409</v>
      </c>
      <c r="O170" s="32">
        <v>256560.88882680057</v>
      </c>
      <c r="P170" s="32">
        <v>256557.70303071043</v>
      </c>
      <c r="Q170" s="32">
        <v>256533.33154068288</v>
      </c>
      <c r="R170" s="32">
        <v>256503.01734364763</v>
      </c>
      <c r="S170" s="32">
        <v>256545.9682174999</v>
      </c>
      <c r="T170" s="32">
        <v>256539.92672811096</v>
      </c>
      <c r="U170" s="32">
        <v>256561.66973288931</v>
      </c>
      <c r="V170" s="32">
        <v>256561.37485648392</v>
      </c>
      <c r="W170" s="32">
        <v>256528.86105937202</v>
      </c>
      <c r="X170" s="32">
        <f>_xlfn.XLOOKUP(TEXT(A170,"0"),'Safety stock'!$A$2:$A$219,'Safety stock'!$B$2:$B$219,0,0)</f>
        <v>3498.2109536703338</v>
      </c>
      <c r="Y170" s="32">
        <f>_xlfn.XLOOKUP(TEXT(A170,"0"),'Safety stock'!$A$2:$A$219,'Safety stock'!$F$2:$F$219,0,0)</f>
        <v>0</v>
      </c>
      <c r="Z170" s="32">
        <f>_xlfn.XLOOKUP(TEXT(A170,"0"),'Safety stock'!$A$2:$A$219,'Safety stock'!$E$2:$E$219,0,0)</f>
        <v>686.78302083333335</v>
      </c>
      <c r="AA170" s="32">
        <f>_xlfn.XLOOKUP(TEXT(A170,"0"),'Safety stock'!$A$2:$A$219,'Safety stock'!$G$2:$G$219,0,0)</f>
        <v>3841.6024640870005</v>
      </c>
      <c r="AB170" s="32">
        <f t="shared" si="139"/>
        <v>256488.83605894152</v>
      </c>
      <c r="AC170" s="32">
        <f t="shared" si="140"/>
        <v>0</v>
      </c>
      <c r="AD170" s="32">
        <f t="shared" si="141"/>
        <v>50354.932841819063</v>
      </c>
      <c r="AE170" s="32">
        <f t="shared" si="142"/>
        <v>281666.30247985106</v>
      </c>
      <c r="AF170" s="32">
        <f t="shared" si="143"/>
        <v>-164637.93605894153</v>
      </c>
      <c r="AG170" s="32">
        <f t="shared" si="144"/>
        <v>0</v>
      </c>
      <c r="AH170" s="32">
        <f t="shared" si="145"/>
        <v>0</v>
      </c>
      <c r="AI170" s="32">
        <f t="shared" si="146"/>
        <v>0</v>
      </c>
      <c r="AJ170" s="32">
        <f t="shared" si="147"/>
        <v>0</v>
      </c>
      <c r="AK170" s="32">
        <f t="shared" si="148"/>
        <v>0</v>
      </c>
      <c r="AL170" s="32">
        <f t="shared" si="149"/>
        <v>0</v>
      </c>
      <c r="AM170" s="32">
        <f t="shared" si="150"/>
        <v>0</v>
      </c>
      <c r="AN170" s="32">
        <f t="shared" si="151"/>
        <v>0</v>
      </c>
      <c r="AO170" s="32">
        <f t="shared" si="152"/>
        <v>0</v>
      </c>
      <c r="AP170" s="32">
        <f t="shared" si="153"/>
        <v>0</v>
      </c>
      <c r="AQ170" s="32">
        <f t="shared" si="154"/>
        <v>0</v>
      </c>
      <c r="AR170" s="32">
        <f t="shared" si="155"/>
        <v>0</v>
      </c>
      <c r="AS170" s="32">
        <f t="shared" si="156"/>
        <v>256488.83605894152</v>
      </c>
      <c r="AT170" s="32">
        <f t="shared" si="157"/>
        <v>256488.83605894152</v>
      </c>
      <c r="AU170" s="32">
        <f t="shared" si="158"/>
        <v>256488.83605894152</v>
      </c>
      <c r="AV170" s="32">
        <f t="shared" si="159"/>
        <v>256488.83605894152</v>
      </c>
      <c r="AW170" s="32">
        <f t="shared" si="160"/>
        <v>256488.83605894152</v>
      </c>
      <c r="AX170" s="32">
        <f t="shared" si="161"/>
        <v>256488.83605894152</v>
      </c>
      <c r="AY170" s="32">
        <f t="shared" si="162"/>
        <v>256488.83605894152</v>
      </c>
      <c r="AZ170" s="32">
        <f t="shared" si="163"/>
        <v>256488.83605894152</v>
      </c>
      <c r="BA170" s="32">
        <f t="shared" si="164"/>
        <v>256488.83605894152</v>
      </c>
      <c r="BB170" s="32">
        <f t="shared" si="165"/>
        <v>256488.83605894152</v>
      </c>
      <c r="BC170" s="32">
        <f t="shared" si="166"/>
        <v>256488.83605894152</v>
      </c>
      <c r="BD170" s="32">
        <f t="shared" si="167"/>
        <v>256488.83605894152</v>
      </c>
      <c r="BE170" s="32">
        <f t="shared" si="168"/>
        <v>256488.83605894152</v>
      </c>
      <c r="BF170" s="32">
        <f t="shared" si="169"/>
        <v>0</v>
      </c>
      <c r="BG170" s="32">
        <f t="shared" si="170"/>
        <v>0</v>
      </c>
      <c r="BH170" s="32">
        <f t="shared" si="171"/>
        <v>0</v>
      </c>
      <c r="BI170" s="32">
        <f t="shared" si="172"/>
        <v>0</v>
      </c>
      <c r="BJ170" s="32">
        <f t="shared" si="173"/>
        <v>0</v>
      </c>
      <c r="BK170" s="32">
        <f t="shared" si="174"/>
        <v>0</v>
      </c>
      <c r="BL170" s="32">
        <f t="shared" si="175"/>
        <v>0</v>
      </c>
      <c r="BM170" s="32">
        <f t="shared" si="176"/>
        <v>0</v>
      </c>
      <c r="BN170" s="32">
        <f t="shared" si="177"/>
        <v>0</v>
      </c>
      <c r="BO170" s="32">
        <f t="shared" si="178"/>
        <v>0</v>
      </c>
      <c r="BP170" s="32">
        <f t="shared" si="179"/>
        <v>0</v>
      </c>
      <c r="BQ170" s="32">
        <f t="shared" si="180"/>
        <v>0</v>
      </c>
      <c r="BR170" s="32">
        <f t="shared" si="181"/>
        <v>0</v>
      </c>
      <c r="BS170" s="32">
        <f t="shared" si="182"/>
        <v>0</v>
      </c>
      <c r="BT170" s="32">
        <f t="shared" si="183"/>
        <v>60.052478983299807</v>
      </c>
      <c r="BU170" s="32">
        <f t="shared" si="184"/>
        <v>29.991277936002007</v>
      </c>
      <c r="BV170" s="32">
        <f t="shared" si="185"/>
        <v>54.879469222563785</v>
      </c>
      <c r="BW170" s="32">
        <f t="shared" si="186"/>
        <v>72.052767859044252</v>
      </c>
      <c r="BX170" s="32">
        <f t="shared" si="187"/>
        <v>68.866971768904477</v>
      </c>
      <c r="BY170" s="32">
        <f t="shared" si="188"/>
        <v>44.495481741352705</v>
      </c>
      <c r="BZ170" s="32">
        <f t="shared" si="189"/>
        <v>14.181284706108272</v>
      </c>
      <c r="CA170" s="32">
        <f t="shared" si="190"/>
        <v>57.13215855837916</v>
      </c>
      <c r="CB170" s="32">
        <f t="shared" si="191"/>
        <v>51.090669169439934</v>
      </c>
      <c r="CC170" s="32">
        <f t="shared" si="192"/>
        <v>72.83367394778179</v>
      </c>
      <c r="CD170" s="32">
        <f t="shared" si="193"/>
        <v>72.538797542394605</v>
      </c>
      <c r="CE170" s="32">
        <f t="shared" si="194"/>
        <v>40.025000430498039</v>
      </c>
      <c r="CF170" s="32">
        <f t="shared" si="195"/>
        <v>0</v>
      </c>
      <c r="CG170" s="32">
        <f t="shared" si="196"/>
        <v>0</v>
      </c>
      <c r="CH170" s="32">
        <f t="shared" si="197"/>
        <v>0</v>
      </c>
      <c r="CI170" s="32">
        <f t="shared" si="198"/>
        <v>0</v>
      </c>
      <c r="CJ170" s="32">
        <f t="shared" si="199"/>
        <v>0</v>
      </c>
      <c r="CK170" s="32">
        <f t="shared" si="200"/>
        <v>0</v>
      </c>
      <c r="CL170" s="32">
        <f t="shared" si="201"/>
        <v>0</v>
      </c>
      <c r="CM170" s="32">
        <f t="shared" si="202"/>
        <v>0</v>
      </c>
      <c r="CN170" s="32">
        <f t="shared" si="203"/>
        <v>0</v>
      </c>
      <c r="CO170" s="32">
        <f t="shared" si="204"/>
        <v>0</v>
      </c>
      <c r="CP170" s="32">
        <f t="shared" si="205"/>
        <v>0</v>
      </c>
      <c r="CQ170" s="32">
        <f t="shared" si="206"/>
        <v>0</v>
      </c>
      <c r="CR170" s="32">
        <f t="shared" si="207"/>
        <v>0</v>
      </c>
    </row>
    <row r="171" spans="1:96" x14ac:dyDescent="0.25">
      <c r="A171">
        <v>600007751</v>
      </c>
      <c r="B171" t="s">
        <v>407</v>
      </c>
      <c r="C171" t="s">
        <v>211</v>
      </c>
      <c r="D171" t="s">
        <v>192</v>
      </c>
      <c r="E171" t="s">
        <v>408</v>
      </c>
      <c r="F171" t="s">
        <v>409</v>
      </c>
      <c r="G171" t="s">
        <v>410</v>
      </c>
      <c r="H171" t="s">
        <v>697</v>
      </c>
      <c r="I171" s="32">
        <v>120.11985814353277</v>
      </c>
      <c r="J171" s="32"/>
      <c r="K171" s="32">
        <v>47723.979999999996</v>
      </c>
      <c r="L171" s="32">
        <v>38883.158440635969</v>
      </c>
      <c r="M171" s="32">
        <v>38957.162516412238</v>
      </c>
      <c r="N171" s="32">
        <v>38875.010776601921</v>
      </c>
      <c r="O171" s="32">
        <v>38937.002866563831</v>
      </c>
      <c r="P171" s="32">
        <v>38938.935027453983</v>
      </c>
      <c r="Q171" s="32">
        <v>38892.819245086714</v>
      </c>
      <c r="R171" s="32">
        <v>38882.739420162507</v>
      </c>
      <c r="S171" s="32">
        <v>38908.695552681362</v>
      </c>
      <c r="T171" s="32">
        <v>38874.591756128444</v>
      </c>
      <c r="U171" s="32">
        <v>38924.571860276003</v>
      </c>
      <c r="V171" s="32">
        <v>38878.456077908733</v>
      </c>
      <c r="W171" s="32">
        <v>38880.388238798878</v>
      </c>
      <c r="X171" s="32">
        <f>_xlfn.XLOOKUP(TEXT(A171,"0"),'Safety stock'!$A$2:$A$219,'Safety stock'!$B$2:$B$219,0,0)</f>
        <v>323.39791143800795</v>
      </c>
      <c r="Y171" s="32">
        <f>_xlfn.XLOOKUP(TEXT(A171,"0"),'Safety stock'!$A$2:$A$219,'Safety stock'!$F$2:$F$219,0,0)</f>
        <v>0</v>
      </c>
      <c r="Z171" s="32">
        <f>_xlfn.XLOOKUP(TEXT(A171,"0"),'Safety stock'!$A$2:$A$219,'Safety stock'!$E$2:$E$219,0,0)</f>
        <v>251.3125</v>
      </c>
      <c r="AA171" s="32">
        <f>_xlfn.XLOOKUP(TEXT(A171,"0"),'Safety stock'!$A$2:$A$219,'Safety stock'!$G$2:$G$219,0,0)</f>
        <v>449.05416143800795</v>
      </c>
      <c r="AB171" s="32">
        <f t="shared" si="139"/>
        <v>38846.511245848291</v>
      </c>
      <c r="AC171" s="32">
        <f t="shared" si="140"/>
        <v>0</v>
      </c>
      <c r="AD171" s="32">
        <f t="shared" si="141"/>
        <v>30187.621849696578</v>
      </c>
      <c r="AE171" s="32">
        <f t="shared" si="142"/>
        <v>53940.322170696578</v>
      </c>
      <c r="AF171" s="32">
        <f t="shared" si="143"/>
        <v>0</v>
      </c>
      <c r="AG171" s="32">
        <f t="shared" si="144"/>
        <v>0</v>
      </c>
      <c r="AH171" s="32">
        <f t="shared" si="145"/>
        <v>0</v>
      </c>
      <c r="AI171" s="32">
        <f t="shared" si="146"/>
        <v>0</v>
      </c>
      <c r="AJ171" s="32">
        <f t="shared" si="147"/>
        <v>0</v>
      </c>
      <c r="AK171" s="32">
        <f t="shared" si="148"/>
        <v>0</v>
      </c>
      <c r="AL171" s="32">
        <f t="shared" si="149"/>
        <v>0</v>
      </c>
      <c r="AM171" s="32">
        <f t="shared" si="150"/>
        <v>0</v>
      </c>
      <c r="AN171" s="32">
        <f t="shared" si="151"/>
        <v>0</v>
      </c>
      <c r="AO171" s="32">
        <f t="shared" si="152"/>
        <v>0</v>
      </c>
      <c r="AP171" s="32">
        <f t="shared" si="153"/>
        <v>0</v>
      </c>
      <c r="AQ171" s="32">
        <f t="shared" si="154"/>
        <v>0</v>
      </c>
      <c r="AR171" s="32">
        <f t="shared" si="155"/>
        <v>0</v>
      </c>
      <c r="AS171" s="32">
        <f t="shared" si="156"/>
        <v>38846.511245848291</v>
      </c>
      <c r="AT171" s="32">
        <f t="shared" si="157"/>
        <v>38846.511245848291</v>
      </c>
      <c r="AU171" s="32">
        <f t="shared" si="158"/>
        <v>38846.511245848291</v>
      </c>
      <c r="AV171" s="32">
        <f t="shared" si="159"/>
        <v>38846.511245848291</v>
      </c>
      <c r="AW171" s="32">
        <f t="shared" si="160"/>
        <v>38846.511245848291</v>
      </c>
      <c r="AX171" s="32">
        <f t="shared" si="161"/>
        <v>38846.511245848291</v>
      </c>
      <c r="AY171" s="32">
        <f t="shared" si="162"/>
        <v>38846.511245848291</v>
      </c>
      <c r="AZ171" s="32">
        <f t="shared" si="163"/>
        <v>38846.511245848291</v>
      </c>
      <c r="BA171" s="32">
        <f t="shared" si="164"/>
        <v>38846.511245848291</v>
      </c>
      <c r="BB171" s="32">
        <f t="shared" si="165"/>
        <v>38846.511245848291</v>
      </c>
      <c r="BC171" s="32">
        <f t="shared" si="166"/>
        <v>38846.511245848291</v>
      </c>
      <c r="BD171" s="32">
        <f t="shared" si="167"/>
        <v>38846.511245848291</v>
      </c>
      <c r="BE171" s="32">
        <f t="shared" si="168"/>
        <v>38846.511245848291</v>
      </c>
      <c r="BF171" s="32">
        <f t="shared" si="169"/>
        <v>0</v>
      </c>
      <c r="BG171" s="32">
        <f t="shared" si="170"/>
        <v>0</v>
      </c>
      <c r="BH171" s="32">
        <f t="shared" si="171"/>
        <v>0</v>
      </c>
      <c r="BI171" s="32">
        <f t="shared" si="172"/>
        <v>0</v>
      </c>
      <c r="BJ171" s="32">
        <f t="shared" si="173"/>
        <v>0</v>
      </c>
      <c r="BK171" s="32">
        <f t="shared" si="174"/>
        <v>0</v>
      </c>
      <c r="BL171" s="32">
        <f t="shared" si="175"/>
        <v>0</v>
      </c>
      <c r="BM171" s="32">
        <f t="shared" si="176"/>
        <v>0</v>
      </c>
      <c r="BN171" s="32">
        <f t="shared" si="177"/>
        <v>0</v>
      </c>
      <c r="BO171" s="32">
        <f t="shared" si="178"/>
        <v>0</v>
      </c>
      <c r="BP171" s="32">
        <f t="shared" si="179"/>
        <v>0</v>
      </c>
      <c r="BQ171" s="32">
        <f t="shared" si="180"/>
        <v>0</v>
      </c>
      <c r="BR171" s="32">
        <f t="shared" si="181"/>
        <v>0</v>
      </c>
      <c r="BS171" s="32">
        <f t="shared" si="182"/>
        <v>8877.4687541517051</v>
      </c>
      <c r="BT171" s="32">
        <f t="shared" si="183"/>
        <v>36.647194787678018</v>
      </c>
      <c r="BU171" s="32">
        <f t="shared" si="184"/>
        <v>110.65127056394704</v>
      </c>
      <c r="BV171" s="32">
        <f t="shared" si="185"/>
        <v>28.499530753630097</v>
      </c>
      <c r="BW171" s="32">
        <f t="shared" si="186"/>
        <v>90.491620715540193</v>
      </c>
      <c r="BX171" s="32">
        <f t="shared" si="187"/>
        <v>92.423781605692056</v>
      </c>
      <c r="BY171" s="32">
        <f t="shared" si="188"/>
        <v>46.307999238422781</v>
      </c>
      <c r="BZ171" s="32">
        <f t="shared" si="189"/>
        <v>36.228174314215721</v>
      </c>
      <c r="CA171" s="32">
        <f t="shared" si="190"/>
        <v>62.184306833070877</v>
      </c>
      <c r="CB171" s="32">
        <f t="shared" si="191"/>
        <v>28.080510280153248</v>
      </c>
      <c r="CC171" s="32">
        <f t="shared" si="192"/>
        <v>78.060614427711698</v>
      </c>
      <c r="CD171" s="32">
        <f t="shared" si="193"/>
        <v>31.944832060442423</v>
      </c>
      <c r="CE171" s="32">
        <f t="shared" si="194"/>
        <v>33.87699295058701</v>
      </c>
      <c r="CF171" s="32">
        <f t="shared" si="195"/>
        <v>0</v>
      </c>
      <c r="CG171" s="32">
        <f t="shared" si="196"/>
        <v>0</v>
      </c>
      <c r="CH171" s="32">
        <f t="shared" si="197"/>
        <v>0</v>
      </c>
      <c r="CI171" s="32">
        <f t="shared" si="198"/>
        <v>0</v>
      </c>
      <c r="CJ171" s="32">
        <f t="shared" si="199"/>
        <v>0</v>
      </c>
      <c r="CK171" s="32">
        <f t="shared" si="200"/>
        <v>0</v>
      </c>
      <c r="CL171" s="32">
        <f t="shared" si="201"/>
        <v>0</v>
      </c>
      <c r="CM171" s="32">
        <f t="shared" si="202"/>
        <v>0</v>
      </c>
      <c r="CN171" s="32">
        <f t="shared" si="203"/>
        <v>0</v>
      </c>
      <c r="CO171" s="32">
        <f t="shared" si="204"/>
        <v>0</v>
      </c>
      <c r="CP171" s="32">
        <f t="shared" si="205"/>
        <v>0</v>
      </c>
      <c r="CQ171" s="32">
        <f t="shared" si="206"/>
        <v>0</v>
      </c>
      <c r="CR171" s="32">
        <f t="shared" si="207"/>
        <v>0</v>
      </c>
    </row>
    <row r="172" spans="1:96" x14ac:dyDescent="0.25">
      <c r="A172">
        <v>600007760</v>
      </c>
      <c r="B172" t="s">
        <v>412</v>
      </c>
      <c r="C172" t="s">
        <v>227</v>
      </c>
      <c r="D172" t="s">
        <v>309</v>
      </c>
      <c r="E172" t="s">
        <v>310</v>
      </c>
      <c r="F172" t="s">
        <v>311</v>
      </c>
      <c r="G172" t="s">
        <v>413</v>
      </c>
      <c r="H172" t="s">
        <v>697</v>
      </c>
      <c r="I172" s="32">
        <v>0</v>
      </c>
      <c r="J172" s="32"/>
      <c r="K172" s="32">
        <v>0</v>
      </c>
      <c r="L172" s="32">
        <v>0</v>
      </c>
      <c r="M172" s="32">
        <v>0</v>
      </c>
      <c r="N172" s="32">
        <v>0</v>
      </c>
      <c r="O172" s="32">
        <v>0</v>
      </c>
      <c r="P172" s="32">
        <v>0</v>
      </c>
      <c r="Q172" s="32">
        <v>0</v>
      </c>
      <c r="R172" s="32">
        <v>0</v>
      </c>
      <c r="S172" s="32">
        <v>0</v>
      </c>
      <c r="T172" s="32">
        <v>0</v>
      </c>
      <c r="U172" s="32">
        <v>0</v>
      </c>
      <c r="V172" s="32">
        <v>0</v>
      </c>
      <c r="W172" s="32">
        <v>0</v>
      </c>
      <c r="X172" s="32">
        <f>_xlfn.XLOOKUP(TEXT(A172,"0"),'Safety stock'!$A$2:$A$219,'Safety stock'!$B$2:$B$219,0,0)</f>
        <v>48</v>
      </c>
      <c r="Y172" s="32">
        <f>_xlfn.XLOOKUP(TEXT(A172,"0"),'Safety stock'!$A$2:$A$219,'Safety stock'!$F$2:$F$219,0,0)</f>
        <v>0</v>
      </c>
      <c r="Z172" s="32">
        <f>_xlfn.XLOOKUP(TEXT(A172,"0"),'Safety stock'!$A$2:$A$219,'Safety stock'!$E$2:$E$219,0,0)</f>
        <v>8.5833333333333339</v>
      </c>
      <c r="AA172" s="32">
        <f>_xlfn.XLOOKUP(TEXT(A172,"0"),'Safety stock'!$A$2:$A$219,'Safety stock'!$G$2:$G$219,0,0)</f>
        <v>52.291666666666664</v>
      </c>
      <c r="AB172" s="32">
        <f t="shared" si="139"/>
        <v>0</v>
      </c>
      <c r="AC172" s="32">
        <f t="shared" si="140"/>
        <v>0</v>
      </c>
      <c r="AD172" s="32">
        <f t="shared" si="141"/>
        <v>0</v>
      </c>
      <c r="AE172" s="32">
        <f t="shared" si="142"/>
        <v>0</v>
      </c>
      <c r="AF172" s="32">
        <f t="shared" si="143"/>
        <v>0</v>
      </c>
      <c r="AG172" s="32">
        <f t="shared" si="144"/>
        <v>0</v>
      </c>
      <c r="AH172" s="32">
        <f t="shared" si="145"/>
        <v>0</v>
      </c>
      <c r="AI172" s="32">
        <f t="shared" si="146"/>
        <v>0</v>
      </c>
      <c r="AJ172" s="32">
        <f t="shared" si="147"/>
        <v>0</v>
      </c>
      <c r="AK172" s="32">
        <f t="shared" si="148"/>
        <v>0</v>
      </c>
      <c r="AL172" s="32">
        <f t="shared" si="149"/>
        <v>0</v>
      </c>
      <c r="AM172" s="32">
        <f t="shared" si="150"/>
        <v>0</v>
      </c>
      <c r="AN172" s="32">
        <f t="shared" si="151"/>
        <v>0</v>
      </c>
      <c r="AO172" s="32">
        <f t="shared" si="152"/>
        <v>0</v>
      </c>
      <c r="AP172" s="32">
        <f t="shared" si="153"/>
        <v>0</v>
      </c>
      <c r="AQ172" s="32">
        <f t="shared" si="154"/>
        <v>0</v>
      </c>
      <c r="AR172" s="32">
        <f t="shared" si="155"/>
        <v>0</v>
      </c>
      <c r="AS172" s="32">
        <f t="shared" si="156"/>
        <v>0</v>
      </c>
      <c r="AT172" s="32">
        <f t="shared" si="157"/>
        <v>0</v>
      </c>
      <c r="AU172" s="32">
        <f t="shared" si="158"/>
        <v>0</v>
      </c>
      <c r="AV172" s="32">
        <f t="shared" si="159"/>
        <v>0</v>
      </c>
      <c r="AW172" s="32">
        <f t="shared" si="160"/>
        <v>0</v>
      </c>
      <c r="AX172" s="32">
        <f t="shared" si="161"/>
        <v>0</v>
      </c>
      <c r="AY172" s="32">
        <f t="shared" si="162"/>
        <v>0</v>
      </c>
      <c r="AZ172" s="32">
        <f t="shared" si="163"/>
        <v>0</v>
      </c>
      <c r="BA172" s="32">
        <f t="shared" si="164"/>
        <v>0</v>
      </c>
      <c r="BB172" s="32">
        <f t="shared" si="165"/>
        <v>0</v>
      </c>
      <c r="BC172" s="32">
        <f t="shared" si="166"/>
        <v>0</v>
      </c>
      <c r="BD172" s="32">
        <f t="shared" si="167"/>
        <v>0</v>
      </c>
      <c r="BE172" s="32">
        <f t="shared" si="168"/>
        <v>0</v>
      </c>
      <c r="BF172" s="32">
        <f t="shared" si="169"/>
        <v>0</v>
      </c>
      <c r="BG172" s="32">
        <f t="shared" si="170"/>
        <v>0</v>
      </c>
      <c r="BH172" s="32">
        <f t="shared" si="171"/>
        <v>0</v>
      </c>
      <c r="BI172" s="32">
        <f t="shared" si="172"/>
        <v>0</v>
      </c>
      <c r="BJ172" s="32">
        <f t="shared" si="173"/>
        <v>0</v>
      </c>
      <c r="BK172" s="32">
        <f t="shared" si="174"/>
        <v>0</v>
      </c>
      <c r="BL172" s="32">
        <f t="shared" si="175"/>
        <v>0</v>
      </c>
      <c r="BM172" s="32">
        <f t="shared" si="176"/>
        <v>0</v>
      </c>
      <c r="BN172" s="32">
        <f t="shared" si="177"/>
        <v>0</v>
      </c>
      <c r="BO172" s="32">
        <f t="shared" si="178"/>
        <v>0</v>
      </c>
      <c r="BP172" s="32">
        <f t="shared" si="179"/>
        <v>0</v>
      </c>
      <c r="BQ172" s="32">
        <f t="shared" si="180"/>
        <v>0</v>
      </c>
      <c r="BR172" s="32">
        <f t="shared" si="181"/>
        <v>0</v>
      </c>
      <c r="BS172" s="32">
        <f t="shared" si="182"/>
        <v>0</v>
      </c>
      <c r="BT172" s="32">
        <f t="shared" si="183"/>
        <v>0</v>
      </c>
      <c r="BU172" s="32">
        <f t="shared" si="184"/>
        <v>0</v>
      </c>
      <c r="BV172" s="32">
        <f t="shared" si="185"/>
        <v>0</v>
      </c>
      <c r="BW172" s="32">
        <f t="shared" si="186"/>
        <v>0</v>
      </c>
      <c r="BX172" s="32">
        <f t="shared" si="187"/>
        <v>0</v>
      </c>
      <c r="BY172" s="32">
        <f t="shared" si="188"/>
        <v>0</v>
      </c>
      <c r="BZ172" s="32">
        <f t="shared" si="189"/>
        <v>0</v>
      </c>
      <c r="CA172" s="32">
        <f t="shared" si="190"/>
        <v>0</v>
      </c>
      <c r="CB172" s="32">
        <f t="shared" si="191"/>
        <v>0</v>
      </c>
      <c r="CC172" s="32">
        <f t="shared" si="192"/>
        <v>0</v>
      </c>
      <c r="CD172" s="32">
        <f t="shared" si="193"/>
        <v>0</v>
      </c>
      <c r="CE172" s="32">
        <f t="shared" si="194"/>
        <v>0</v>
      </c>
      <c r="CF172" s="32">
        <f t="shared" si="195"/>
        <v>0</v>
      </c>
      <c r="CG172" s="32">
        <f t="shared" si="196"/>
        <v>0</v>
      </c>
      <c r="CH172" s="32">
        <f t="shared" si="197"/>
        <v>0</v>
      </c>
      <c r="CI172" s="32">
        <f t="shared" si="198"/>
        <v>0</v>
      </c>
      <c r="CJ172" s="32">
        <f t="shared" si="199"/>
        <v>0</v>
      </c>
      <c r="CK172" s="32">
        <f t="shared" si="200"/>
        <v>0</v>
      </c>
      <c r="CL172" s="32">
        <f t="shared" si="201"/>
        <v>0</v>
      </c>
      <c r="CM172" s="32">
        <f t="shared" si="202"/>
        <v>0</v>
      </c>
      <c r="CN172" s="32">
        <f t="shared" si="203"/>
        <v>0</v>
      </c>
      <c r="CO172" s="32">
        <f t="shared" si="204"/>
        <v>0</v>
      </c>
      <c r="CP172" s="32">
        <f t="shared" si="205"/>
        <v>0</v>
      </c>
      <c r="CQ172" s="32">
        <f t="shared" si="206"/>
        <v>0</v>
      </c>
      <c r="CR172" s="32">
        <f t="shared" si="207"/>
        <v>0</v>
      </c>
    </row>
    <row r="173" spans="1:96" x14ac:dyDescent="0.25">
      <c r="A173">
        <v>600008400</v>
      </c>
      <c r="B173" t="s">
        <v>415</v>
      </c>
      <c r="C173" t="s">
        <v>227</v>
      </c>
      <c r="D173" t="s">
        <v>21</v>
      </c>
      <c r="E173" t="s">
        <v>212</v>
      </c>
      <c r="F173" t="s">
        <v>338</v>
      </c>
      <c r="G173" t="s">
        <v>416</v>
      </c>
      <c r="H173" t="s">
        <v>697</v>
      </c>
      <c r="I173" s="32">
        <v>0</v>
      </c>
      <c r="J173" s="32"/>
      <c r="K173" s="32">
        <v>0</v>
      </c>
      <c r="L173" s="32">
        <v>0</v>
      </c>
      <c r="M173" s="32">
        <v>0</v>
      </c>
      <c r="N173" s="32">
        <v>0</v>
      </c>
      <c r="O173" s="32">
        <v>0</v>
      </c>
      <c r="P173" s="32">
        <v>0</v>
      </c>
      <c r="Q173" s="32">
        <v>0</v>
      </c>
      <c r="R173" s="32">
        <v>0</v>
      </c>
      <c r="S173" s="32">
        <v>0</v>
      </c>
      <c r="T173" s="32">
        <v>0</v>
      </c>
      <c r="U173" s="32">
        <v>0</v>
      </c>
      <c r="V173" s="32">
        <v>0</v>
      </c>
      <c r="W173" s="32">
        <v>0</v>
      </c>
      <c r="X173" s="32">
        <f>_xlfn.XLOOKUP(TEXT(A173,"0"),'Safety stock'!$A$2:$A$219,'Safety stock'!$B$2:$B$219,0,0)</f>
        <v>24</v>
      </c>
      <c r="Y173" s="32">
        <f>_xlfn.XLOOKUP(TEXT(A173,"0"),'Safety stock'!$A$2:$A$219,'Safety stock'!$F$2:$F$219,0,0)</f>
        <v>0</v>
      </c>
      <c r="Z173" s="32">
        <f>_xlfn.XLOOKUP(TEXT(A173,"0"),'Safety stock'!$A$2:$A$219,'Safety stock'!$E$2:$E$219,0,0)</f>
        <v>2.1666666666666665</v>
      </c>
      <c r="AA173" s="32">
        <f>_xlfn.XLOOKUP(TEXT(A173,"0"),'Safety stock'!$A$2:$A$219,'Safety stock'!$G$2:$G$219,0,0)</f>
        <v>25.083333333333332</v>
      </c>
      <c r="AB173" s="32">
        <f t="shared" si="139"/>
        <v>0</v>
      </c>
      <c r="AC173" s="32">
        <f t="shared" si="140"/>
        <v>0</v>
      </c>
      <c r="AD173" s="32">
        <f t="shared" si="141"/>
        <v>0</v>
      </c>
      <c r="AE173" s="32">
        <f t="shared" si="142"/>
        <v>0</v>
      </c>
      <c r="AF173" s="32">
        <f t="shared" si="143"/>
        <v>0</v>
      </c>
      <c r="AG173" s="32">
        <f t="shared" si="144"/>
        <v>0</v>
      </c>
      <c r="AH173" s="32">
        <f t="shared" si="145"/>
        <v>0</v>
      </c>
      <c r="AI173" s="32">
        <f t="shared" si="146"/>
        <v>0</v>
      </c>
      <c r="AJ173" s="32">
        <f t="shared" si="147"/>
        <v>0</v>
      </c>
      <c r="AK173" s="32">
        <f t="shared" si="148"/>
        <v>0</v>
      </c>
      <c r="AL173" s="32">
        <f t="shared" si="149"/>
        <v>0</v>
      </c>
      <c r="AM173" s="32">
        <f t="shared" si="150"/>
        <v>0</v>
      </c>
      <c r="AN173" s="32">
        <f t="shared" si="151"/>
        <v>0</v>
      </c>
      <c r="AO173" s="32">
        <f t="shared" si="152"/>
        <v>0</v>
      </c>
      <c r="AP173" s="32">
        <f t="shared" si="153"/>
        <v>0</v>
      </c>
      <c r="AQ173" s="32">
        <f t="shared" si="154"/>
        <v>0</v>
      </c>
      <c r="AR173" s="32">
        <f t="shared" si="155"/>
        <v>0</v>
      </c>
      <c r="AS173" s="32">
        <f t="shared" si="156"/>
        <v>0</v>
      </c>
      <c r="AT173" s="32">
        <f t="shared" si="157"/>
        <v>0</v>
      </c>
      <c r="AU173" s="32">
        <f t="shared" si="158"/>
        <v>0</v>
      </c>
      <c r="AV173" s="32">
        <f t="shared" si="159"/>
        <v>0</v>
      </c>
      <c r="AW173" s="32">
        <f t="shared" si="160"/>
        <v>0</v>
      </c>
      <c r="AX173" s="32">
        <f t="shared" si="161"/>
        <v>0</v>
      </c>
      <c r="AY173" s="32">
        <f t="shared" si="162"/>
        <v>0</v>
      </c>
      <c r="AZ173" s="32">
        <f t="shared" si="163"/>
        <v>0</v>
      </c>
      <c r="BA173" s="32">
        <f t="shared" si="164"/>
        <v>0</v>
      </c>
      <c r="BB173" s="32">
        <f t="shared" si="165"/>
        <v>0</v>
      </c>
      <c r="BC173" s="32">
        <f t="shared" si="166"/>
        <v>0</v>
      </c>
      <c r="BD173" s="32">
        <f t="shared" si="167"/>
        <v>0</v>
      </c>
      <c r="BE173" s="32">
        <f t="shared" si="168"/>
        <v>0</v>
      </c>
      <c r="BF173" s="32">
        <f t="shared" si="169"/>
        <v>0</v>
      </c>
      <c r="BG173" s="32">
        <f t="shared" si="170"/>
        <v>0</v>
      </c>
      <c r="BH173" s="32">
        <f t="shared" si="171"/>
        <v>0</v>
      </c>
      <c r="BI173" s="32">
        <f t="shared" si="172"/>
        <v>0</v>
      </c>
      <c r="BJ173" s="32">
        <f t="shared" si="173"/>
        <v>0</v>
      </c>
      <c r="BK173" s="32">
        <f t="shared" si="174"/>
        <v>0</v>
      </c>
      <c r="BL173" s="32">
        <f t="shared" si="175"/>
        <v>0</v>
      </c>
      <c r="BM173" s="32">
        <f t="shared" si="176"/>
        <v>0</v>
      </c>
      <c r="BN173" s="32">
        <f t="shared" si="177"/>
        <v>0</v>
      </c>
      <c r="BO173" s="32">
        <f t="shared" si="178"/>
        <v>0</v>
      </c>
      <c r="BP173" s="32">
        <f t="shared" si="179"/>
        <v>0</v>
      </c>
      <c r="BQ173" s="32">
        <f t="shared" si="180"/>
        <v>0</v>
      </c>
      <c r="BR173" s="32">
        <f t="shared" si="181"/>
        <v>0</v>
      </c>
      <c r="BS173" s="32">
        <f t="shared" si="182"/>
        <v>0</v>
      </c>
      <c r="BT173" s="32">
        <f t="shared" si="183"/>
        <v>0</v>
      </c>
      <c r="BU173" s="32">
        <f t="shared" si="184"/>
        <v>0</v>
      </c>
      <c r="BV173" s="32">
        <f t="shared" si="185"/>
        <v>0</v>
      </c>
      <c r="BW173" s="32">
        <f t="shared" si="186"/>
        <v>0</v>
      </c>
      <c r="BX173" s="32">
        <f t="shared" si="187"/>
        <v>0</v>
      </c>
      <c r="BY173" s="32">
        <f t="shared" si="188"/>
        <v>0</v>
      </c>
      <c r="BZ173" s="32">
        <f t="shared" si="189"/>
        <v>0</v>
      </c>
      <c r="CA173" s="32">
        <f t="shared" si="190"/>
        <v>0</v>
      </c>
      <c r="CB173" s="32">
        <f t="shared" si="191"/>
        <v>0</v>
      </c>
      <c r="CC173" s="32">
        <f t="shared" si="192"/>
        <v>0</v>
      </c>
      <c r="CD173" s="32">
        <f t="shared" si="193"/>
        <v>0</v>
      </c>
      <c r="CE173" s="32">
        <f t="shared" si="194"/>
        <v>0</v>
      </c>
      <c r="CF173" s="32">
        <f t="shared" si="195"/>
        <v>0</v>
      </c>
      <c r="CG173" s="32">
        <f t="shared" si="196"/>
        <v>0</v>
      </c>
      <c r="CH173" s="32">
        <f t="shared" si="197"/>
        <v>0</v>
      </c>
      <c r="CI173" s="32">
        <f t="shared" si="198"/>
        <v>0</v>
      </c>
      <c r="CJ173" s="32">
        <f t="shared" si="199"/>
        <v>0</v>
      </c>
      <c r="CK173" s="32">
        <f t="shared" si="200"/>
        <v>0</v>
      </c>
      <c r="CL173" s="32">
        <f t="shared" si="201"/>
        <v>0</v>
      </c>
      <c r="CM173" s="32">
        <f t="shared" si="202"/>
        <v>0</v>
      </c>
      <c r="CN173" s="32">
        <f t="shared" si="203"/>
        <v>0</v>
      </c>
      <c r="CO173" s="32">
        <f t="shared" si="204"/>
        <v>0</v>
      </c>
      <c r="CP173" s="32">
        <f t="shared" si="205"/>
        <v>0</v>
      </c>
      <c r="CQ173" s="32">
        <f t="shared" si="206"/>
        <v>0</v>
      </c>
      <c r="CR173" s="32">
        <f t="shared" si="207"/>
        <v>0</v>
      </c>
    </row>
    <row r="174" spans="1:96" x14ac:dyDescent="0.25">
      <c r="A174">
        <v>600008402</v>
      </c>
      <c r="B174" t="s">
        <v>418</v>
      </c>
      <c r="C174" t="s">
        <v>227</v>
      </c>
      <c r="D174" t="s">
        <v>21</v>
      </c>
      <c r="E174" t="s">
        <v>212</v>
      </c>
      <c r="F174" t="s">
        <v>338</v>
      </c>
      <c r="G174" t="s">
        <v>353</v>
      </c>
      <c r="H174" t="s">
        <v>697</v>
      </c>
      <c r="I174" s="32">
        <v>443.3</v>
      </c>
      <c r="J174" s="32"/>
      <c r="K174" s="32">
        <v>5319.6</v>
      </c>
      <c r="L174" s="32">
        <v>11097.274876446536</v>
      </c>
      <c r="M174" s="32">
        <v>11083.592829110728</v>
      </c>
      <c r="N174" s="32">
        <v>11069.910781774921</v>
      </c>
      <c r="O174" s="32">
        <v>11056.228734439115</v>
      </c>
      <c r="P174" s="32">
        <v>11042.546687103308</v>
      </c>
      <c r="Q174" s="32">
        <v>11028.864639767504</v>
      </c>
      <c r="R174" s="32">
        <v>11015.182592431698</v>
      </c>
      <c r="S174" s="32">
        <v>11001.500545095891</v>
      </c>
      <c r="T174" s="32">
        <v>10987.818497760085</v>
      </c>
      <c r="U174" s="32">
        <v>10974.136450424277</v>
      </c>
      <c r="V174" s="32">
        <v>10960.454403088472</v>
      </c>
      <c r="W174" s="32">
        <v>10946.772355752664</v>
      </c>
      <c r="X174" s="32">
        <f>_xlfn.XLOOKUP(TEXT(A174,"0"),'Safety stock'!$A$2:$A$219,'Safety stock'!$B$2:$B$219,0,0)</f>
        <v>24</v>
      </c>
      <c r="Y174" s="32">
        <f>_xlfn.XLOOKUP(TEXT(A174,"0"),'Safety stock'!$A$2:$A$219,'Safety stock'!$F$2:$F$219,0,0)</f>
        <v>0</v>
      </c>
      <c r="Z174" s="32">
        <f>_xlfn.XLOOKUP(TEXT(A174,"0"),'Safety stock'!$A$2:$A$219,'Safety stock'!$E$2:$E$219,0,0)</f>
        <v>9.2291666666666661</v>
      </c>
      <c r="AA174" s="32">
        <f>_xlfn.XLOOKUP(TEXT(A174,"0"),'Safety stock'!$A$2:$A$219,'Safety stock'!$G$2:$G$219,0,0)</f>
        <v>28.614583333333332</v>
      </c>
      <c r="AB174" s="32">
        <f t="shared" si="139"/>
        <v>10639.2</v>
      </c>
      <c r="AC174" s="32">
        <f t="shared" si="140"/>
        <v>0</v>
      </c>
      <c r="AD174" s="32">
        <f t="shared" si="141"/>
        <v>4091.2895833333332</v>
      </c>
      <c r="AE174" s="32">
        <f t="shared" si="142"/>
        <v>12684.844791666666</v>
      </c>
      <c r="AF174" s="32">
        <f t="shared" si="143"/>
        <v>-5319.6</v>
      </c>
      <c r="AG174" s="32">
        <f t="shared" si="144"/>
        <v>0</v>
      </c>
      <c r="AH174" s="32">
        <f t="shared" si="145"/>
        <v>0</v>
      </c>
      <c r="AI174" s="32">
        <f t="shared" si="146"/>
        <v>0</v>
      </c>
      <c r="AJ174" s="32">
        <f t="shared" si="147"/>
        <v>0</v>
      </c>
      <c r="AK174" s="32">
        <f t="shared" si="148"/>
        <v>0</v>
      </c>
      <c r="AL174" s="32">
        <f t="shared" si="149"/>
        <v>0</v>
      </c>
      <c r="AM174" s="32">
        <f t="shared" si="150"/>
        <v>0</v>
      </c>
      <c r="AN174" s="32">
        <f t="shared" si="151"/>
        <v>0</v>
      </c>
      <c r="AO174" s="32">
        <f t="shared" si="152"/>
        <v>0</v>
      </c>
      <c r="AP174" s="32">
        <f t="shared" si="153"/>
        <v>0</v>
      </c>
      <c r="AQ174" s="32">
        <f t="shared" si="154"/>
        <v>0</v>
      </c>
      <c r="AR174" s="32">
        <f t="shared" si="155"/>
        <v>0</v>
      </c>
      <c r="AS174" s="32">
        <f t="shared" si="156"/>
        <v>10639.2</v>
      </c>
      <c r="AT174" s="32">
        <f t="shared" si="157"/>
        <v>10639.2</v>
      </c>
      <c r="AU174" s="32">
        <f t="shared" si="158"/>
        <v>10639.2</v>
      </c>
      <c r="AV174" s="32">
        <f t="shared" si="159"/>
        <v>10639.2</v>
      </c>
      <c r="AW174" s="32">
        <f t="shared" si="160"/>
        <v>10639.2</v>
      </c>
      <c r="AX174" s="32">
        <f t="shared" si="161"/>
        <v>10639.2</v>
      </c>
      <c r="AY174" s="32">
        <f t="shared" si="162"/>
        <v>10639.2</v>
      </c>
      <c r="AZ174" s="32">
        <f t="shared" si="163"/>
        <v>10639.2</v>
      </c>
      <c r="BA174" s="32">
        <f t="shared" si="164"/>
        <v>10639.2</v>
      </c>
      <c r="BB174" s="32">
        <f t="shared" si="165"/>
        <v>10639.2</v>
      </c>
      <c r="BC174" s="32">
        <f t="shared" si="166"/>
        <v>10639.2</v>
      </c>
      <c r="BD174" s="32">
        <f t="shared" si="167"/>
        <v>10639.2</v>
      </c>
      <c r="BE174" s="32">
        <f t="shared" si="168"/>
        <v>10639.2</v>
      </c>
      <c r="BF174" s="32">
        <f t="shared" si="169"/>
        <v>0</v>
      </c>
      <c r="BG174" s="32">
        <f t="shared" si="170"/>
        <v>0</v>
      </c>
      <c r="BH174" s="32">
        <f t="shared" si="171"/>
        <v>0</v>
      </c>
      <c r="BI174" s="32">
        <f t="shared" si="172"/>
        <v>0</v>
      </c>
      <c r="BJ174" s="32">
        <f t="shared" si="173"/>
        <v>0</v>
      </c>
      <c r="BK174" s="32">
        <f t="shared" si="174"/>
        <v>0</v>
      </c>
      <c r="BL174" s="32">
        <f t="shared" si="175"/>
        <v>0</v>
      </c>
      <c r="BM174" s="32">
        <f t="shared" si="176"/>
        <v>0</v>
      </c>
      <c r="BN174" s="32">
        <f t="shared" si="177"/>
        <v>0</v>
      </c>
      <c r="BO174" s="32">
        <f t="shared" si="178"/>
        <v>0</v>
      </c>
      <c r="BP174" s="32">
        <f t="shared" si="179"/>
        <v>0</v>
      </c>
      <c r="BQ174" s="32">
        <f t="shared" si="180"/>
        <v>0</v>
      </c>
      <c r="BR174" s="32">
        <f t="shared" si="181"/>
        <v>0</v>
      </c>
      <c r="BS174" s="32">
        <f t="shared" si="182"/>
        <v>0</v>
      </c>
      <c r="BT174" s="32">
        <f t="shared" si="183"/>
        <v>458.0748764465352</v>
      </c>
      <c r="BU174" s="32">
        <f t="shared" si="184"/>
        <v>444.39282911072769</v>
      </c>
      <c r="BV174" s="32">
        <f t="shared" si="185"/>
        <v>430.71078177492018</v>
      </c>
      <c r="BW174" s="32">
        <f t="shared" si="186"/>
        <v>417.02873443911449</v>
      </c>
      <c r="BX174" s="32">
        <f t="shared" si="187"/>
        <v>403.34668710330698</v>
      </c>
      <c r="BY174" s="32">
        <f t="shared" si="188"/>
        <v>389.6646397675031</v>
      </c>
      <c r="BZ174" s="32">
        <f t="shared" si="189"/>
        <v>375.98259243169741</v>
      </c>
      <c r="CA174" s="32">
        <f t="shared" si="190"/>
        <v>362.3005450958899</v>
      </c>
      <c r="CB174" s="32">
        <f t="shared" si="191"/>
        <v>348.61849776008421</v>
      </c>
      <c r="CC174" s="32">
        <f t="shared" si="192"/>
        <v>334.9364504242767</v>
      </c>
      <c r="CD174" s="32">
        <f t="shared" si="193"/>
        <v>321.25440308847101</v>
      </c>
      <c r="CE174" s="32">
        <f t="shared" si="194"/>
        <v>307.5723557526635</v>
      </c>
      <c r="CF174" s="32">
        <f t="shared" si="195"/>
        <v>0</v>
      </c>
      <c r="CG174" s="32">
        <f t="shared" si="196"/>
        <v>0</v>
      </c>
      <c r="CH174" s="32">
        <f t="shared" si="197"/>
        <v>0</v>
      </c>
      <c r="CI174" s="32">
        <f t="shared" si="198"/>
        <v>0</v>
      </c>
      <c r="CJ174" s="32">
        <f t="shared" si="199"/>
        <v>0</v>
      </c>
      <c r="CK174" s="32">
        <f t="shared" si="200"/>
        <v>0</v>
      </c>
      <c r="CL174" s="32">
        <f t="shared" si="201"/>
        <v>0</v>
      </c>
      <c r="CM174" s="32">
        <f t="shared" si="202"/>
        <v>0</v>
      </c>
      <c r="CN174" s="32">
        <f t="shared" si="203"/>
        <v>0</v>
      </c>
      <c r="CO174" s="32">
        <f t="shared" si="204"/>
        <v>0</v>
      </c>
      <c r="CP174" s="32">
        <f t="shared" si="205"/>
        <v>0</v>
      </c>
      <c r="CQ174" s="32">
        <f t="shared" si="206"/>
        <v>0</v>
      </c>
      <c r="CR174" s="32">
        <f t="shared" si="207"/>
        <v>0</v>
      </c>
    </row>
    <row r="175" spans="1:96" x14ac:dyDescent="0.25">
      <c r="A175">
        <v>600008421</v>
      </c>
      <c r="B175" t="s">
        <v>420</v>
      </c>
      <c r="C175" t="s">
        <v>227</v>
      </c>
      <c r="D175" t="s">
        <v>187</v>
      </c>
      <c r="E175" t="s">
        <v>316</v>
      </c>
      <c r="F175" t="s">
        <v>317</v>
      </c>
      <c r="G175" t="s">
        <v>186</v>
      </c>
      <c r="H175" t="s">
        <v>697</v>
      </c>
      <c r="I175" s="32">
        <v>0</v>
      </c>
      <c r="J175" s="32"/>
      <c r="K175" s="32">
        <v>0</v>
      </c>
      <c r="L175" s="32">
        <v>0</v>
      </c>
      <c r="M175" s="32">
        <v>0</v>
      </c>
      <c r="N175" s="32">
        <v>0</v>
      </c>
      <c r="O175" s="32">
        <v>0</v>
      </c>
      <c r="P175" s="32">
        <v>0</v>
      </c>
      <c r="Q175" s="32">
        <v>0</v>
      </c>
      <c r="R175" s="32">
        <v>0</v>
      </c>
      <c r="S175" s="32">
        <v>0</v>
      </c>
      <c r="T175" s="32">
        <v>0</v>
      </c>
      <c r="U175" s="32">
        <v>0</v>
      </c>
      <c r="V175" s="32">
        <v>0</v>
      </c>
      <c r="W175" s="32">
        <v>0</v>
      </c>
      <c r="X175" s="32">
        <f>_xlfn.XLOOKUP(TEXT(A175,"0"),'Safety stock'!$A$2:$A$219,'Safety stock'!$B$2:$B$219,0,0)</f>
        <v>0</v>
      </c>
      <c r="Y175" s="32">
        <f>_xlfn.XLOOKUP(TEXT(A175,"0"),'Safety stock'!$A$2:$A$219,'Safety stock'!$F$2:$F$219,0,0)</f>
        <v>0</v>
      </c>
      <c r="Z175" s="32">
        <f>_xlfn.XLOOKUP(TEXT(A175,"0"),'Safety stock'!$A$2:$A$219,'Safety stock'!$E$2:$E$219,0,0)</f>
        <v>0</v>
      </c>
      <c r="AA175" s="32">
        <f>_xlfn.XLOOKUP(TEXT(A175,"0"),'Safety stock'!$A$2:$A$219,'Safety stock'!$G$2:$G$219,0,0)</f>
        <v>0</v>
      </c>
      <c r="AB175" s="32">
        <f t="shared" si="139"/>
        <v>0</v>
      </c>
      <c r="AC175" s="32">
        <f t="shared" si="140"/>
        <v>0</v>
      </c>
      <c r="AD175" s="32">
        <f t="shared" si="141"/>
        <v>0</v>
      </c>
      <c r="AE175" s="32">
        <f t="shared" si="142"/>
        <v>0</v>
      </c>
      <c r="AF175" s="32">
        <f t="shared" si="143"/>
        <v>0</v>
      </c>
      <c r="AG175" s="32">
        <f t="shared" si="144"/>
        <v>0</v>
      </c>
      <c r="AH175" s="32">
        <f t="shared" si="145"/>
        <v>0</v>
      </c>
      <c r="AI175" s="32">
        <f t="shared" si="146"/>
        <v>0</v>
      </c>
      <c r="AJ175" s="32">
        <f t="shared" si="147"/>
        <v>0</v>
      </c>
      <c r="AK175" s="32">
        <f t="shared" si="148"/>
        <v>0</v>
      </c>
      <c r="AL175" s="32">
        <f t="shared" si="149"/>
        <v>0</v>
      </c>
      <c r="AM175" s="32">
        <f t="shared" si="150"/>
        <v>0</v>
      </c>
      <c r="AN175" s="32">
        <f t="shared" si="151"/>
        <v>0</v>
      </c>
      <c r="AO175" s="32">
        <f t="shared" si="152"/>
        <v>0</v>
      </c>
      <c r="AP175" s="32">
        <f t="shared" si="153"/>
        <v>0</v>
      </c>
      <c r="AQ175" s="32">
        <f t="shared" si="154"/>
        <v>0</v>
      </c>
      <c r="AR175" s="32">
        <f t="shared" si="155"/>
        <v>0</v>
      </c>
      <c r="AS175" s="32">
        <f t="shared" si="156"/>
        <v>0</v>
      </c>
      <c r="AT175" s="32">
        <f t="shared" si="157"/>
        <v>0</v>
      </c>
      <c r="AU175" s="32">
        <f t="shared" si="158"/>
        <v>0</v>
      </c>
      <c r="AV175" s="32">
        <f t="shared" si="159"/>
        <v>0</v>
      </c>
      <c r="AW175" s="32">
        <f t="shared" si="160"/>
        <v>0</v>
      </c>
      <c r="AX175" s="32">
        <f t="shared" si="161"/>
        <v>0</v>
      </c>
      <c r="AY175" s="32">
        <f t="shared" si="162"/>
        <v>0</v>
      </c>
      <c r="AZ175" s="32">
        <f t="shared" si="163"/>
        <v>0</v>
      </c>
      <c r="BA175" s="32">
        <f t="shared" si="164"/>
        <v>0</v>
      </c>
      <c r="BB175" s="32">
        <f t="shared" si="165"/>
        <v>0</v>
      </c>
      <c r="BC175" s="32">
        <f t="shared" si="166"/>
        <v>0</v>
      </c>
      <c r="BD175" s="32">
        <f t="shared" si="167"/>
        <v>0</v>
      </c>
      <c r="BE175" s="32">
        <f t="shared" si="168"/>
        <v>0</v>
      </c>
      <c r="BF175" s="32">
        <f t="shared" si="169"/>
        <v>0</v>
      </c>
      <c r="BG175" s="32">
        <f t="shared" si="170"/>
        <v>0</v>
      </c>
      <c r="BH175" s="32">
        <f t="shared" si="171"/>
        <v>0</v>
      </c>
      <c r="BI175" s="32">
        <f t="shared" si="172"/>
        <v>0</v>
      </c>
      <c r="BJ175" s="32">
        <f t="shared" si="173"/>
        <v>0</v>
      </c>
      <c r="BK175" s="32">
        <f t="shared" si="174"/>
        <v>0</v>
      </c>
      <c r="BL175" s="32">
        <f t="shared" si="175"/>
        <v>0</v>
      </c>
      <c r="BM175" s="32">
        <f t="shared" si="176"/>
        <v>0</v>
      </c>
      <c r="BN175" s="32">
        <f t="shared" si="177"/>
        <v>0</v>
      </c>
      <c r="BO175" s="32">
        <f t="shared" si="178"/>
        <v>0</v>
      </c>
      <c r="BP175" s="32">
        <f t="shared" si="179"/>
        <v>0</v>
      </c>
      <c r="BQ175" s="32">
        <f t="shared" si="180"/>
        <v>0</v>
      </c>
      <c r="BR175" s="32">
        <f t="shared" si="181"/>
        <v>0</v>
      </c>
      <c r="BS175" s="32">
        <f t="shared" si="182"/>
        <v>0</v>
      </c>
      <c r="BT175" s="32">
        <f t="shared" si="183"/>
        <v>0</v>
      </c>
      <c r="BU175" s="32">
        <f t="shared" si="184"/>
        <v>0</v>
      </c>
      <c r="BV175" s="32">
        <f t="shared" si="185"/>
        <v>0</v>
      </c>
      <c r="BW175" s="32">
        <f t="shared" si="186"/>
        <v>0</v>
      </c>
      <c r="BX175" s="32">
        <f t="shared" si="187"/>
        <v>0</v>
      </c>
      <c r="BY175" s="32">
        <f t="shared" si="188"/>
        <v>0</v>
      </c>
      <c r="BZ175" s="32">
        <f t="shared" si="189"/>
        <v>0</v>
      </c>
      <c r="CA175" s="32">
        <f t="shared" si="190"/>
        <v>0</v>
      </c>
      <c r="CB175" s="32">
        <f t="shared" si="191"/>
        <v>0</v>
      </c>
      <c r="CC175" s="32">
        <f t="shared" si="192"/>
        <v>0</v>
      </c>
      <c r="CD175" s="32">
        <f t="shared" si="193"/>
        <v>0</v>
      </c>
      <c r="CE175" s="32">
        <f t="shared" si="194"/>
        <v>0</v>
      </c>
      <c r="CF175" s="32">
        <f t="shared" si="195"/>
        <v>0</v>
      </c>
      <c r="CG175" s="32">
        <f t="shared" si="196"/>
        <v>0</v>
      </c>
      <c r="CH175" s="32">
        <f t="shared" si="197"/>
        <v>0</v>
      </c>
      <c r="CI175" s="32">
        <f t="shared" si="198"/>
        <v>0</v>
      </c>
      <c r="CJ175" s="32">
        <f t="shared" si="199"/>
        <v>0</v>
      </c>
      <c r="CK175" s="32">
        <f t="shared" si="200"/>
        <v>0</v>
      </c>
      <c r="CL175" s="32">
        <f t="shared" si="201"/>
        <v>0</v>
      </c>
      <c r="CM175" s="32">
        <f t="shared" si="202"/>
        <v>0</v>
      </c>
      <c r="CN175" s="32">
        <f t="shared" si="203"/>
        <v>0</v>
      </c>
      <c r="CO175" s="32">
        <f t="shared" si="204"/>
        <v>0</v>
      </c>
      <c r="CP175" s="32">
        <f t="shared" si="205"/>
        <v>0</v>
      </c>
      <c r="CQ175" s="32">
        <f t="shared" si="206"/>
        <v>0</v>
      </c>
      <c r="CR175" s="32">
        <f t="shared" si="207"/>
        <v>0</v>
      </c>
    </row>
    <row r="176" spans="1:96" x14ac:dyDescent="0.25">
      <c r="A176">
        <v>600008971</v>
      </c>
      <c r="B176" t="s">
        <v>425</v>
      </c>
      <c r="C176" t="s">
        <v>227</v>
      </c>
      <c r="D176" t="s">
        <v>51</v>
      </c>
      <c r="E176" t="s">
        <v>399</v>
      </c>
      <c r="F176" t="s">
        <v>400</v>
      </c>
      <c r="G176" t="s">
        <v>426</v>
      </c>
      <c r="H176" t="s">
        <v>697</v>
      </c>
      <c r="I176" s="32">
        <v>0</v>
      </c>
      <c r="J176" s="32"/>
      <c r="K176" s="32">
        <v>0</v>
      </c>
      <c r="L176" s="32">
        <v>0</v>
      </c>
      <c r="M176" s="32">
        <v>0</v>
      </c>
      <c r="N176" s="32">
        <v>0</v>
      </c>
      <c r="O176" s="32">
        <v>0</v>
      </c>
      <c r="P176" s="32">
        <v>0</v>
      </c>
      <c r="Q176" s="32">
        <v>0</v>
      </c>
      <c r="R176" s="32">
        <v>0</v>
      </c>
      <c r="S176" s="32">
        <v>0</v>
      </c>
      <c r="T176" s="32">
        <v>0</v>
      </c>
      <c r="U176" s="32">
        <v>0</v>
      </c>
      <c r="V176" s="32">
        <v>0</v>
      </c>
      <c r="W176" s="32">
        <v>0</v>
      </c>
      <c r="X176" s="32">
        <f>_xlfn.XLOOKUP(TEXT(A176,"0"),'Safety stock'!$A$2:$A$219,'Safety stock'!$B$2:$B$219,0,0)</f>
        <v>0</v>
      </c>
      <c r="Y176" s="32">
        <f>_xlfn.XLOOKUP(TEXT(A176,"0"),'Safety stock'!$A$2:$A$219,'Safety stock'!$F$2:$F$219,0,0)</f>
        <v>0</v>
      </c>
      <c r="Z176" s="32">
        <f>_xlfn.XLOOKUP(TEXT(A176,"0"),'Safety stock'!$A$2:$A$219,'Safety stock'!$E$2:$E$219,0,0)</f>
        <v>0</v>
      </c>
      <c r="AA176" s="32">
        <f>_xlfn.XLOOKUP(TEXT(A176,"0"),'Safety stock'!$A$2:$A$219,'Safety stock'!$G$2:$G$219,0,0)</f>
        <v>0</v>
      </c>
      <c r="AB176" s="32">
        <f t="shared" si="139"/>
        <v>0</v>
      </c>
      <c r="AC176" s="32">
        <f t="shared" si="140"/>
        <v>0</v>
      </c>
      <c r="AD176" s="32">
        <f t="shared" si="141"/>
        <v>0</v>
      </c>
      <c r="AE176" s="32">
        <f t="shared" si="142"/>
        <v>0</v>
      </c>
      <c r="AF176" s="32">
        <f t="shared" si="143"/>
        <v>0</v>
      </c>
      <c r="AG176" s="32">
        <f t="shared" si="144"/>
        <v>0</v>
      </c>
      <c r="AH176" s="32">
        <f t="shared" si="145"/>
        <v>0</v>
      </c>
      <c r="AI176" s="32">
        <f t="shared" si="146"/>
        <v>0</v>
      </c>
      <c r="AJ176" s="32">
        <f t="shared" si="147"/>
        <v>0</v>
      </c>
      <c r="AK176" s="32">
        <f t="shared" si="148"/>
        <v>0</v>
      </c>
      <c r="AL176" s="32">
        <f t="shared" si="149"/>
        <v>0</v>
      </c>
      <c r="AM176" s="32">
        <f t="shared" si="150"/>
        <v>0</v>
      </c>
      <c r="AN176" s="32">
        <f t="shared" si="151"/>
        <v>0</v>
      </c>
      <c r="AO176" s="32">
        <f t="shared" si="152"/>
        <v>0</v>
      </c>
      <c r="AP176" s="32">
        <f t="shared" si="153"/>
        <v>0</v>
      </c>
      <c r="AQ176" s="32">
        <f t="shared" si="154"/>
        <v>0</v>
      </c>
      <c r="AR176" s="32">
        <f t="shared" si="155"/>
        <v>0</v>
      </c>
      <c r="AS176" s="32">
        <f t="shared" si="156"/>
        <v>0</v>
      </c>
      <c r="AT176" s="32">
        <f t="shared" si="157"/>
        <v>0</v>
      </c>
      <c r="AU176" s="32">
        <f t="shared" si="158"/>
        <v>0</v>
      </c>
      <c r="AV176" s="32">
        <f t="shared" si="159"/>
        <v>0</v>
      </c>
      <c r="AW176" s="32">
        <f t="shared" si="160"/>
        <v>0</v>
      </c>
      <c r="AX176" s="32">
        <f t="shared" si="161"/>
        <v>0</v>
      </c>
      <c r="AY176" s="32">
        <f t="shared" si="162"/>
        <v>0</v>
      </c>
      <c r="AZ176" s="32">
        <f t="shared" si="163"/>
        <v>0</v>
      </c>
      <c r="BA176" s="32">
        <f t="shared" si="164"/>
        <v>0</v>
      </c>
      <c r="BB176" s="32">
        <f t="shared" si="165"/>
        <v>0</v>
      </c>
      <c r="BC176" s="32">
        <f t="shared" si="166"/>
        <v>0</v>
      </c>
      <c r="BD176" s="32">
        <f t="shared" si="167"/>
        <v>0</v>
      </c>
      <c r="BE176" s="32">
        <f t="shared" si="168"/>
        <v>0</v>
      </c>
      <c r="BF176" s="32">
        <f t="shared" si="169"/>
        <v>0</v>
      </c>
      <c r="BG176" s="32">
        <f t="shared" si="170"/>
        <v>0</v>
      </c>
      <c r="BH176" s="32">
        <f t="shared" si="171"/>
        <v>0</v>
      </c>
      <c r="BI176" s="32">
        <f t="shared" si="172"/>
        <v>0</v>
      </c>
      <c r="BJ176" s="32">
        <f t="shared" si="173"/>
        <v>0</v>
      </c>
      <c r="BK176" s="32">
        <f t="shared" si="174"/>
        <v>0</v>
      </c>
      <c r="BL176" s="32">
        <f t="shared" si="175"/>
        <v>0</v>
      </c>
      <c r="BM176" s="32">
        <f t="shared" si="176"/>
        <v>0</v>
      </c>
      <c r="BN176" s="32">
        <f t="shared" si="177"/>
        <v>0</v>
      </c>
      <c r="BO176" s="32">
        <f t="shared" si="178"/>
        <v>0</v>
      </c>
      <c r="BP176" s="32">
        <f t="shared" si="179"/>
        <v>0</v>
      </c>
      <c r="BQ176" s="32">
        <f t="shared" si="180"/>
        <v>0</v>
      </c>
      <c r="BR176" s="32">
        <f t="shared" si="181"/>
        <v>0</v>
      </c>
      <c r="BS176" s="32">
        <f t="shared" si="182"/>
        <v>0</v>
      </c>
      <c r="BT176" s="32">
        <f t="shared" si="183"/>
        <v>0</v>
      </c>
      <c r="BU176" s="32">
        <f t="shared" si="184"/>
        <v>0</v>
      </c>
      <c r="BV176" s="32">
        <f t="shared" si="185"/>
        <v>0</v>
      </c>
      <c r="BW176" s="32">
        <f t="shared" si="186"/>
        <v>0</v>
      </c>
      <c r="BX176" s="32">
        <f t="shared" si="187"/>
        <v>0</v>
      </c>
      <c r="BY176" s="32">
        <f t="shared" si="188"/>
        <v>0</v>
      </c>
      <c r="BZ176" s="32">
        <f t="shared" si="189"/>
        <v>0</v>
      </c>
      <c r="CA176" s="32">
        <f t="shared" si="190"/>
        <v>0</v>
      </c>
      <c r="CB176" s="32">
        <f t="shared" si="191"/>
        <v>0</v>
      </c>
      <c r="CC176" s="32">
        <f t="shared" si="192"/>
        <v>0</v>
      </c>
      <c r="CD176" s="32">
        <f t="shared" si="193"/>
        <v>0</v>
      </c>
      <c r="CE176" s="32">
        <f t="shared" si="194"/>
        <v>0</v>
      </c>
      <c r="CF176" s="32">
        <f t="shared" si="195"/>
        <v>0</v>
      </c>
      <c r="CG176" s="32">
        <f t="shared" si="196"/>
        <v>0</v>
      </c>
      <c r="CH176" s="32">
        <f t="shared" si="197"/>
        <v>0</v>
      </c>
      <c r="CI176" s="32">
        <f t="shared" si="198"/>
        <v>0</v>
      </c>
      <c r="CJ176" s="32">
        <f t="shared" si="199"/>
        <v>0</v>
      </c>
      <c r="CK176" s="32">
        <f t="shared" si="200"/>
        <v>0</v>
      </c>
      <c r="CL176" s="32">
        <f t="shared" si="201"/>
        <v>0</v>
      </c>
      <c r="CM176" s="32">
        <f t="shared" si="202"/>
        <v>0</v>
      </c>
      <c r="CN176" s="32">
        <f t="shared" si="203"/>
        <v>0</v>
      </c>
      <c r="CO176" s="32">
        <f t="shared" si="204"/>
        <v>0</v>
      </c>
      <c r="CP176" s="32">
        <f t="shared" si="205"/>
        <v>0</v>
      </c>
      <c r="CQ176" s="32">
        <f t="shared" si="206"/>
        <v>0</v>
      </c>
      <c r="CR176" s="32">
        <f t="shared" si="207"/>
        <v>0</v>
      </c>
    </row>
    <row r="177" spans="1:96" x14ac:dyDescent="0.25">
      <c r="A177">
        <v>600009121</v>
      </c>
      <c r="B177" t="s">
        <v>428</v>
      </c>
      <c r="C177" t="s">
        <v>227</v>
      </c>
      <c r="D177" t="s">
        <v>21</v>
      </c>
      <c r="E177" t="s">
        <v>212</v>
      </c>
      <c r="F177" t="s">
        <v>338</v>
      </c>
      <c r="G177" t="s">
        <v>416</v>
      </c>
      <c r="H177" t="s">
        <v>697</v>
      </c>
      <c r="I177" s="32">
        <v>404.07976190476188</v>
      </c>
      <c r="J177" s="32"/>
      <c r="K177" s="32">
        <v>6788.54</v>
      </c>
      <c r="L177" s="32">
        <v>9697.9142857142851</v>
      </c>
      <c r="M177" s="32">
        <v>9839.2762236066064</v>
      </c>
      <c r="N177" s="32">
        <v>9893.3532435802354</v>
      </c>
      <c r="O177" s="32">
        <v>9930.0069331468912</v>
      </c>
      <c r="P177" s="32">
        <v>9972.3048001693278</v>
      </c>
      <c r="Q177" s="32">
        <v>10008.71309071617</v>
      </c>
      <c r="R177" s="32">
        <v>10051.010957738605</v>
      </c>
      <c r="S177" s="32">
        <v>10087.419248285447</v>
      </c>
      <c r="T177" s="32">
        <v>10141.835360120618</v>
      </c>
      <c r="U177" s="32">
        <v>9712.2163005960465</v>
      </c>
      <c r="V177" s="32">
        <v>9766.5965564759699</v>
      </c>
      <c r="W177" s="32">
        <v>9821.8732112371144</v>
      </c>
      <c r="X177" s="32">
        <f>_xlfn.XLOOKUP(TEXT(A177,"0"),'Safety stock'!$A$2:$A$219,'Safety stock'!$B$2:$B$219,0,0)</f>
        <v>24</v>
      </c>
      <c r="Y177" s="32">
        <f>_xlfn.XLOOKUP(TEXT(A177,"0"),'Safety stock'!$A$2:$A$219,'Safety stock'!$F$2:$F$219,0,0)</f>
        <v>0</v>
      </c>
      <c r="Z177" s="32">
        <f>_xlfn.XLOOKUP(TEXT(A177,"0"),'Safety stock'!$A$2:$A$219,'Safety stock'!$E$2:$E$219,0,0)</f>
        <v>1.5416666666666667</v>
      </c>
      <c r="AA177" s="32">
        <f>_xlfn.XLOOKUP(TEXT(A177,"0"),'Safety stock'!$A$2:$A$219,'Safety stock'!$G$2:$G$219,0,0)</f>
        <v>24.770833333333332</v>
      </c>
      <c r="AB177" s="32">
        <f t="shared" si="139"/>
        <v>9697.9142857142851</v>
      </c>
      <c r="AC177" s="32">
        <f t="shared" si="140"/>
        <v>0</v>
      </c>
      <c r="AD177" s="32">
        <f t="shared" si="141"/>
        <v>622.95629960317456</v>
      </c>
      <c r="AE177" s="32">
        <f t="shared" si="142"/>
        <v>10009.392435515872</v>
      </c>
      <c r="AF177" s="32">
        <f t="shared" si="143"/>
        <v>-2909.3742857142852</v>
      </c>
      <c r="AG177" s="32">
        <f t="shared" si="144"/>
        <v>0</v>
      </c>
      <c r="AH177" s="32">
        <f t="shared" si="145"/>
        <v>0</v>
      </c>
      <c r="AI177" s="32">
        <f t="shared" si="146"/>
        <v>0</v>
      </c>
      <c r="AJ177" s="32">
        <f t="shared" si="147"/>
        <v>0</v>
      </c>
      <c r="AK177" s="32">
        <f t="shared" si="148"/>
        <v>0</v>
      </c>
      <c r="AL177" s="32">
        <f t="shared" si="149"/>
        <v>0</v>
      </c>
      <c r="AM177" s="32">
        <f t="shared" si="150"/>
        <v>0</v>
      </c>
      <c r="AN177" s="32">
        <f t="shared" si="151"/>
        <v>0</v>
      </c>
      <c r="AO177" s="32">
        <f t="shared" si="152"/>
        <v>0</v>
      </c>
      <c r="AP177" s="32">
        <f t="shared" si="153"/>
        <v>0</v>
      </c>
      <c r="AQ177" s="32">
        <f t="shared" si="154"/>
        <v>0</v>
      </c>
      <c r="AR177" s="32">
        <f t="shared" si="155"/>
        <v>0</v>
      </c>
      <c r="AS177" s="32">
        <f t="shared" si="156"/>
        <v>9697.9142857142851</v>
      </c>
      <c r="AT177" s="32">
        <f t="shared" si="157"/>
        <v>9697.9142857142851</v>
      </c>
      <c r="AU177" s="32">
        <f t="shared" si="158"/>
        <v>9697.9142857142851</v>
      </c>
      <c r="AV177" s="32">
        <f t="shared" si="159"/>
        <v>9697.9142857142851</v>
      </c>
      <c r="AW177" s="32">
        <f t="shared" si="160"/>
        <v>9697.9142857142851</v>
      </c>
      <c r="AX177" s="32">
        <f t="shared" si="161"/>
        <v>9697.9142857142851</v>
      </c>
      <c r="AY177" s="32">
        <f t="shared" si="162"/>
        <v>9697.9142857142851</v>
      </c>
      <c r="AZ177" s="32">
        <f t="shared" si="163"/>
        <v>9697.9142857142851</v>
      </c>
      <c r="BA177" s="32">
        <f t="shared" si="164"/>
        <v>9697.9142857142851</v>
      </c>
      <c r="BB177" s="32">
        <f t="shared" si="165"/>
        <v>9697.9142857142851</v>
      </c>
      <c r="BC177" s="32">
        <f t="shared" si="166"/>
        <v>9697.9142857142851</v>
      </c>
      <c r="BD177" s="32">
        <f t="shared" si="167"/>
        <v>9697.9142857142851</v>
      </c>
      <c r="BE177" s="32">
        <f t="shared" si="168"/>
        <v>9697.9142857142851</v>
      </c>
      <c r="BF177" s="32">
        <f t="shared" si="169"/>
        <v>0</v>
      </c>
      <c r="BG177" s="32">
        <f t="shared" si="170"/>
        <v>0</v>
      </c>
      <c r="BH177" s="32">
        <f t="shared" si="171"/>
        <v>0</v>
      </c>
      <c r="BI177" s="32">
        <f t="shared" si="172"/>
        <v>0</v>
      </c>
      <c r="BJ177" s="32">
        <f t="shared" si="173"/>
        <v>0</v>
      </c>
      <c r="BK177" s="32">
        <f t="shared" si="174"/>
        <v>0</v>
      </c>
      <c r="BL177" s="32">
        <f t="shared" si="175"/>
        <v>0</v>
      </c>
      <c r="BM177" s="32">
        <f t="shared" si="176"/>
        <v>0</v>
      </c>
      <c r="BN177" s="32">
        <f t="shared" si="177"/>
        <v>0</v>
      </c>
      <c r="BO177" s="32">
        <f t="shared" si="178"/>
        <v>0</v>
      </c>
      <c r="BP177" s="32">
        <f t="shared" si="179"/>
        <v>0</v>
      </c>
      <c r="BQ177" s="32">
        <f t="shared" si="180"/>
        <v>0</v>
      </c>
      <c r="BR177" s="32">
        <f t="shared" si="181"/>
        <v>0</v>
      </c>
      <c r="BS177" s="32">
        <f t="shared" si="182"/>
        <v>0</v>
      </c>
      <c r="BT177" s="32">
        <f t="shared" si="183"/>
        <v>0</v>
      </c>
      <c r="BU177" s="32">
        <f t="shared" si="184"/>
        <v>141.36193789232129</v>
      </c>
      <c r="BV177" s="32">
        <f t="shared" si="185"/>
        <v>195.43895786595021</v>
      </c>
      <c r="BW177" s="32">
        <f t="shared" si="186"/>
        <v>232.0926474326061</v>
      </c>
      <c r="BX177" s="32">
        <f t="shared" si="187"/>
        <v>274.39051445504265</v>
      </c>
      <c r="BY177" s="32">
        <f t="shared" si="188"/>
        <v>310.79880500188483</v>
      </c>
      <c r="BZ177" s="32">
        <f t="shared" si="189"/>
        <v>353.09667202431956</v>
      </c>
      <c r="CA177" s="32">
        <f t="shared" si="190"/>
        <v>389.50496257116174</v>
      </c>
      <c r="CB177" s="32">
        <f t="shared" si="191"/>
        <v>443.92107440633299</v>
      </c>
      <c r="CC177" s="32">
        <f t="shared" si="192"/>
        <v>14.302014881761352</v>
      </c>
      <c r="CD177" s="32">
        <f t="shared" si="193"/>
        <v>68.682270761684777</v>
      </c>
      <c r="CE177" s="32">
        <f t="shared" si="194"/>
        <v>123.9589255228293</v>
      </c>
      <c r="CF177" s="32">
        <f t="shared" si="195"/>
        <v>0</v>
      </c>
      <c r="CG177" s="32">
        <f t="shared" si="196"/>
        <v>0</v>
      </c>
      <c r="CH177" s="32">
        <f t="shared" si="197"/>
        <v>0</v>
      </c>
      <c r="CI177" s="32">
        <f t="shared" si="198"/>
        <v>0</v>
      </c>
      <c r="CJ177" s="32">
        <f t="shared" si="199"/>
        <v>0</v>
      </c>
      <c r="CK177" s="32">
        <f t="shared" si="200"/>
        <v>0</v>
      </c>
      <c r="CL177" s="32">
        <f t="shared" si="201"/>
        <v>0</v>
      </c>
      <c r="CM177" s="32">
        <f t="shared" si="202"/>
        <v>0</v>
      </c>
      <c r="CN177" s="32">
        <f t="shared" si="203"/>
        <v>0</v>
      </c>
      <c r="CO177" s="32">
        <f t="shared" si="204"/>
        <v>0</v>
      </c>
      <c r="CP177" s="32">
        <f t="shared" si="205"/>
        <v>0</v>
      </c>
      <c r="CQ177" s="32">
        <f t="shared" si="206"/>
        <v>0</v>
      </c>
      <c r="CR177" s="32">
        <f t="shared" si="207"/>
        <v>0</v>
      </c>
    </row>
    <row r="178" spans="1:96" x14ac:dyDescent="0.25">
      <c r="A178">
        <v>600010048</v>
      </c>
      <c r="B178" t="s">
        <v>420</v>
      </c>
      <c r="C178" t="s">
        <v>227</v>
      </c>
      <c r="D178" t="s">
        <v>187</v>
      </c>
      <c r="E178" t="s">
        <v>316</v>
      </c>
      <c r="F178" t="s">
        <v>317</v>
      </c>
      <c r="G178" t="s">
        <v>186</v>
      </c>
      <c r="H178" t="s">
        <v>697</v>
      </c>
      <c r="I178" s="32">
        <v>0</v>
      </c>
      <c r="J178" s="32"/>
      <c r="K178" s="32">
        <v>0</v>
      </c>
      <c r="L178" s="32">
        <v>0</v>
      </c>
      <c r="M178" s="32">
        <v>0</v>
      </c>
      <c r="N178" s="32">
        <v>0</v>
      </c>
      <c r="O178" s="32">
        <v>0</v>
      </c>
      <c r="P178" s="32">
        <v>0</v>
      </c>
      <c r="Q178" s="32">
        <v>0</v>
      </c>
      <c r="R178" s="32">
        <v>0</v>
      </c>
      <c r="S178" s="32">
        <v>0</v>
      </c>
      <c r="T178" s="32">
        <v>0</v>
      </c>
      <c r="U178" s="32">
        <v>0</v>
      </c>
      <c r="V178" s="32">
        <v>0</v>
      </c>
      <c r="W178" s="32">
        <v>0</v>
      </c>
      <c r="X178" s="32">
        <f>_xlfn.XLOOKUP(TEXT(A178,"0"),'Safety stock'!$A$2:$A$219,'Safety stock'!$B$2:$B$219,0,0)</f>
        <v>0</v>
      </c>
      <c r="Y178" s="32">
        <f>_xlfn.XLOOKUP(TEXT(A178,"0"),'Safety stock'!$A$2:$A$219,'Safety stock'!$F$2:$F$219,0,0)</f>
        <v>0</v>
      </c>
      <c r="Z178" s="32">
        <f>_xlfn.XLOOKUP(TEXT(A178,"0"),'Safety stock'!$A$2:$A$219,'Safety stock'!$E$2:$E$219,0,0)</f>
        <v>0</v>
      </c>
      <c r="AA178" s="32">
        <f>_xlfn.XLOOKUP(TEXT(A178,"0"),'Safety stock'!$A$2:$A$219,'Safety stock'!$G$2:$G$219,0,0)</f>
        <v>0</v>
      </c>
      <c r="AB178" s="32">
        <f t="shared" si="139"/>
        <v>0</v>
      </c>
      <c r="AC178" s="32">
        <f t="shared" si="140"/>
        <v>0</v>
      </c>
      <c r="AD178" s="32">
        <f t="shared" si="141"/>
        <v>0</v>
      </c>
      <c r="AE178" s="32">
        <f t="shared" si="142"/>
        <v>0</v>
      </c>
      <c r="AF178" s="32">
        <f t="shared" si="143"/>
        <v>0</v>
      </c>
      <c r="AG178" s="32">
        <f t="shared" si="144"/>
        <v>0</v>
      </c>
      <c r="AH178" s="32">
        <f t="shared" si="145"/>
        <v>0</v>
      </c>
      <c r="AI178" s="32">
        <f t="shared" si="146"/>
        <v>0</v>
      </c>
      <c r="AJ178" s="32">
        <f t="shared" si="147"/>
        <v>0</v>
      </c>
      <c r="AK178" s="32">
        <f t="shared" si="148"/>
        <v>0</v>
      </c>
      <c r="AL178" s="32">
        <f t="shared" si="149"/>
        <v>0</v>
      </c>
      <c r="AM178" s="32">
        <f t="shared" si="150"/>
        <v>0</v>
      </c>
      <c r="AN178" s="32">
        <f t="shared" si="151"/>
        <v>0</v>
      </c>
      <c r="AO178" s="32">
        <f t="shared" si="152"/>
        <v>0</v>
      </c>
      <c r="AP178" s="32">
        <f t="shared" si="153"/>
        <v>0</v>
      </c>
      <c r="AQ178" s="32">
        <f t="shared" si="154"/>
        <v>0</v>
      </c>
      <c r="AR178" s="32">
        <f t="shared" si="155"/>
        <v>0</v>
      </c>
      <c r="AS178" s="32">
        <f t="shared" si="156"/>
        <v>0</v>
      </c>
      <c r="AT178" s="32">
        <f t="shared" si="157"/>
        <v>0</v>
      </c>
      <c r="AU178" s="32">
        <f t="shared" si="158"/>
        <v>0</v>
      </c>
      <c r="AV178" s="32">
        <f t="shared" si="159"/>
        <v>0</v>
      </c>
      <c r="AW178" s="32">
        <f t="shared" si="160"/>
        <v>0</v>
      </c>
      <c r="AX178" s="32">
        <f t="shared" si="161"/>
        <v>0</v>
      </c>
      <c r="AY178" s="32">
        <f t="shared" si="162"/>
        <v>0</v>
      </c>
      <c r="AZ178" s="32">
        <f t="shared" si="163"/>
        <v>0</v>
      </c>
      <c r="BA178" s="32">
        <f t="shared" si="164"/>
        <v>0</v>
      </c>
      <c r="BB178" s="32">
        <f t="shared" si="165"/>
        <v>0</v>
      </c>
      <c r="BC178" s="32">
        <f t="shared" si="166"/>
        <v>0</v>
      </c>
      <c r="BD178" s="32">
        <f t="shared" si="167"/>
        <v>0</v>
      </c>
      <c r="BE178" s="32">
        <f t="shared" si="168"/>
        <v>0</v>
      </c>
      <c r="BF178" s="32">
        <f t="shared" si="169"/>
        <v>0</v>
      </c>
      <c r="BG178" s="32">
        <f t="shared" si="170"/>
        <v>0</v>
      </c>
      <c r="BH178" s="32">
        <f t="shared" si="171"/>
        <v>0</v>
      </c>
      <c r="BI178" s="32">
        <f t="shared" si="172"/>
        <v>0</v>
      </c>
      <c r="BJ178" s="32">
        <f t="shared" si="173"/>
        <v>0</v>
      </c>
      <c r="BK178" s="32">
        <f t="shared" si="174"/>
        <v>0</v>
      </c>
      <c r="BL178" s="32">
        <f t="shared" si="175"/>
        <v>0</v>
      </c>
      <c r="BM178" s="32">
        <f t="shared" si="176"/>
        <v>0</v>
      </c>
      <c r="BN178" s="32">
        <f t="shared" si="177"/>
        <v>0</v>
      </c>
      <c r="BO178" s="32">
        <f t="shared" si="178"/>
        <v>0</v>
      </c>
      <c r="BP178" s="32">
        <f t="shared" si="179"/>
        <v>0</v>
      </c>
      <c r="BQ178" s="32">
        <f t="shared" si="180"/>
        <v>0</v>
      </c>
      <c r="BR178" s="32">
        <f t="shared" si="181"/>
        <v>0</v>
      </c>
      <c r="BS178" s="32">
        <f t="shared" si="182"/>
        <v>0</v>
      </c>
      <c r="BT178" s="32">
        <f t="shared" si="183"/>
        <v>0</v>
      </c>
      <c r="BU178" s="32">
        <f t="shared" si="184"/>
        <v>0</v>
      </c>
      <c r="BV178" s="32">
        <f t="shared" si="185"/>
        <v>0</v>
      </c>
      <c r="BW178" s="32">
        <f t="shared" si="186"/>
        <v>0</v>
      </c>
      <c r="BX178" s="32">
        <f t="shared" si="187"/>
        <v>0</v>
      </c>
      <c r="BY178" s="32">
        <f t="shared" si="188"/>
        <v>0</v>
      </c>
      <c r="BZ178" s="32">
        <f t="shared" si="189"/>
        <v>0</v>
      </c>
      <c r="CA178" s="32">
        <f t="shared" si="190"/>
        <v>0</v>
      </c>
      <c r="CB178" s="32">
        <f t="shared" si="191"/>
        <v>0</v>
      </c>
      <c r="CC178" s="32">
        <f t="shared" si="192"/>
        <v>0</v>
      </c>
      <c r="CD178" s="32">
        <f t="shared" si="193"/>
        <v>0</v>
      </c>
      <c r="CE178" s="32">
        <f t="shared" si="194"/>
        <v>0</v>
      </c>
      <c r="CF178" s="32">
        <f t="shared" si="195"/>
        <v>0</v>
      </c>
      <c r="CG178" s="32">
        <f t="shared" si="196"/>
        <v>0</v>
      </c>
      <c r="CH178" s="32">
        <f t="shared" si="197"/>
        <v>0</v>
      </c>
      <c r="CI178" s="32">
        <f t="shared" si="198"/>
        <v>0</v>
      </c>
      <c r="CJ178" s="32">
        <f t="shared" si="199"/>
        <v>0</v>
      </c>
      <c r="CK178" s="32">
        <f t="shared" si="200"/>
        <v>0</v>
      </c>
      <c r="CL178" s="32">
        <f t="shared" si="201"/>
        <v>0</v>
      </c>
      <c r="CM178" s="32">
        <f t="shared" si="202"/>
        <v>0</v>
      </c>
      <c r="CN178" s="32">
        <f t="shared" si="203"/>
        <v>0</v>
      </c>
      <c r="CO178" s="32">
        <f t="shared" si="204"/>
        <v>0</v>
      </c>
      <c r="CP178" s="32">
        <f t="shared" si="205"/>
        <v>0</v>
      </c>
      <c r="CQ178" s="32">
        <f t="shared" si="206"/>
        <v>0</v>
      </c>
      <c r="CR178" s="32">
        <f t="shared" si="207"/>
        <v>0</v>
      </c>
    </row>
    <row r="179" spans="1:96" x14ac:dyDescent="0.25">
      <c r="A179">
        <v>600010252</v>
      </c>
      <c r="B179" t="s">
        <v>434</v>
      </c>
      <c r="C179" t="s">
        <v>227</v>
      </c>
      <c r="D179" t="s">
        <v>21</v>
      </c>
      <c r="E179" t="s">
        <v>328</v>
      </c>
      <c r="F179" t="s">
        <v>356</v>
      </c>
      <c r="G179" t="s">
        <v>432</v>
      </c>
      <c r="H179" t="s">
        <v>697</v>
      </c>
      <c r="I179" s="32">
        <v>0</v>
      </c>
      <c r="J179" s="32"/>
      <c r="K179" s="32">
        <v>0</v>
      </c>
      <c r="L179" s="32">
        <v>0</v>
      </c>
      <c r="M179" s="32">
        <v>0</v>
      </c>
      <c r="N179" s="32">
        <v>0</v>
      </c>
      <c r="O179" s="32">
        <v>0</v>
      </c>
      <c r="P179" s="32">
        <v>0</v>
      </c>
      <c r="Q179" s="32">
        <v>0</v>
      </c>
      <c r="R179" s="32">
        <v>0</v>
      </c>
      <c r="S179" s="32">
        <v>0</v>
      </c>
      <c r="T179" s="32">
        <v>0</v>
      </c>
      <c r="U179" s="32">
        <v>0</v>
      </c>
      <c r="V179" s="32">
        <v>0</v>
      </c>
      <c r="W179" s="32">
        <v>0</v>
      </c>
      <c r="X179" s="32">
        <f>_xlfn.XLOOKUP(TEXT(A179,"0"),'Safety stock'!$A$2:$A$219,'Safety stock'!$B$2:$B$219,0,0)</f>
        <v>0</v>
      </c>
      <c r="Y179" s="32">
        <f>_xlfn.XLOOKUP(TEXT(A179,"0"),'Safety stock'!$A$2:$A$219,'Safety stock'!$F$2:$F$219,0,0)</f>
        <v>0</v>
      </c>
      <c r="Z179" s="32">
        <f>_xlfn.XLOOKUP(TEXT(A179,"0"),'Safety stock'!$A$2:$A$219,'Safety stock'!$E$2:$E$219,0,0)</f>
        <v>0</v>
      </c>
      <c r="AA179" s="32">
        <f>_xlfn.XLOOKUP(TEXT(A179,"0"),'Safety stock'!$A$2:$A$219,'Safety stock'!$G$2:$G$219,0,0)</f>
        <v>0</v>
      </c>
      <c r="AB179" s="32">
        <f t="shared" si="139"/>
        <v>0</v>
      </c>
      <c r="AC179" s="32">
        <f t="shared" si="140"/>
        <v>0</v>
      </c>
      <c r="AD179" s="32">
        <f t="shared" si="141"/>
        <v>0</v>
      </c>
      <c r="AE179" s="32">
        <f t="shared" si="142"/>
        <v>0</v>
      </c>
      <c r="AF179" s="32">
        <f t="shared" si="143"/>
        <v>0</v>
      </c>
      <c r="AG179" s="32">
        <f t="shared" si="144"/>
        <v>0</v>
      </c>
      <c r="AH179" s="32">
        <f t="shared" si="145"/>
        <v>0</v>
      </c>
      <c r="AI179" s="32">
        <f t="shared" si="146"/>
        <v>0</v>
      </c>
      <c r="AJ179" s="32">
        <f t="shared" si="147"/>
        <v>0</v>
      </c>
      <c r="AK179" s="32">
        <f t="shared" si="148"/>
        <v>0</v>
      </c>
      <c r="AL179" s="32">
        <f t="shared" si="149"/>
        <v>0</v>
      </c>
      <c r="AM179" s="32">
        <f t="shared" si="150"/>
        <v>0</v>
      </c>
      <c r="AN179" s="32">
        <f t="shared" si="151"/>
        <v>0</v>
      </c>
      <c r="AO179" s="32">
        <f t="shared" si="152"/>
        <v>0</v>
      </c>
      <c r="AP179" s="32">
        <f t="shared" si="153"/>
        <v>0</v>
      </c>
      <c r="AQ179" s="32">
        <f t="shared" si="154"/>
        <v>0</v>
      </c>
      <c r="AR179" s="32">
        <f t="shared" si="155"/>
        <v>0</v>
      </c>
      <c r="AS179" s="32">
        <f t="shared" si="156"/>
        <v>0</v>
      </c>
      <c r="AT179" s="32">
        <f t="shared" si="157"/>
        <v>0</v>
      </c>
      <c r="AU179" s="32">
        <f t="shared" si="158"/>
        <v>0</v>
      </c>
      <c r="AV179" s="32">
        <f t="shared" si="159"/>
        <v>0</v>
      </c>
      <c r="AW179" s="32">
        <f t="shared" si="160"/>
        <v>0</v>
      </c>
      <c r="AX179" s="32">
        <f t="shared" si="161"/>
        <v>0</v>
      </c>
      <c r="AY179" s="32">
        <f t="shared" si="162"/>
        <v>0</v>
      </c>
      <c r="AZ179" s="32">
        <f t="shared" si="163"/>
        <v>0</v>
      </c>
      <c r="BA179" s="32">
        <f t="shared" si="164"/>
        <v>0</v>
      </c>
      <c r="BB179" s="32">
        <f t="shared" si="165"/>
        <v>0</v>
      </c>
      <c r="BC179" s="32">
        <f t="shared" si="166"/>
        <v>0</v>
      </c>
      <c r="BD179" s="32">
        <f t="shared" si="167"/>
        <v>0</v>
      </c>
      <c r="BE179" s="32">
        <f t="shared" si="168"/>
        <v>0</v>
      </c>
      <c r="BF179" s="32">
        <f t="shared" si="169"/>
        <v>0</v>
      </c>
      <c r="BG179" s="32">
        <f t="shared" si="170"/>
        <v>0</v>
      </c>
      <c r="BH179" s="32">
        <f t="shared" si="171"/>
        <v>0</v>
      </c>
      <c r="BI179" s="32">
        <f t="shared" si="172"/>
        <v>0</v>
      </c>
      <c r="BJ179" s="32">
        <f t="shared" si="173"/>
        <v>0</v>
      </c>
      <c r="BK179" s="32">
        <f t="shared" si="174"/>
        <v>0</v>
      </c>
      <c r="BL179" s="32">
        <f t="shared" si="175"/>
        <v>0</v>
      </c>
      <c r="BM179" s="32">
        <f t="shared" si="176"/>
        <v>0</v>
      </c>
      <c r="BN179" s="32">
        <f t="shared" si="177"/>
        <v>0</v>
      </c>
      <c r="BO179" s="32">
        <f t="shared" si="178"/>
        <v>0</v>
      </c>
      <c r="BP179" s="32">
        <f t="shared" si="179"/>
        <v>0</v>
      </c>
      <c r="BQ179" s="32">
        <f t="shared" si="180"/>
        <v>0</v>
      </c>
      <c r="BR179" s="32">
        <f t="shared" si="181"/>
        <v>0</v>
      </c>
      <c r="BS179" s="32">
        <f t="shared" si="182"/>
        <v>0</v>
      </c>
      <c r="BT179" s="32">
        <f t="shared" si="183"/>
        <v>0</v>
      </c>
      <c r="BU179" s="32">
        <f t="shared" si="184"/>
        <v>0</v>
      </c>
      <c r="BV179" s="32">
        <f t="shared" si="185"/>
        <v>0</v>
      </c>
      <c r="BW179" s="32">
        <f t="shared" si="186"/>
        <v>0</v>
      </c>
      <c r="BX179" s="32">
        <f t="shared" si="187"/>
        <v>0</v>
      </c>
      <c r="BY179" s="32">
        <f t="shared" si="188"/>
        <v>0</v>
      </c>
      <c r="BZ179" s="32">
        <f t="shared" si="189"/>
        <v>0</v>
      </c>
      <c r="CA179" s="32">
        <f t="shared" si="190"/>
        <v>0</v>
      </c>
      <c r="CB179" s="32">
        <f t="shared" si="191"/>
        <v>0</v>
      </c>
      <c r="CC179" s="32">
        <f t="shared" si="192"/>
        <v>0</v>
      </c>
      <c r="CD179" s="32">
        <f t="shared" si="193"/>
        <v>0</v>
      </c>
      <c r="CE179" s="32">
        <f t="shared" si="194"/>
        <v>0</v>
      </c>
      <c r="CF179" s="32">
        <f t="shared" si="195"/>
        <v>0</v>
      </c>
      <c r="CG179" s="32">
        <f t="shared" si="196"/>
        <v>0</v>
      </c>
      <c r="CH179" s="32">
        <f t="shared" si="197"/>
        <v>0</v>
      </c>
      <c r="CI179" s="32">
        <f t="shared" si="198"/>
        <v>0</v>
      </c>
      <c r="CJ179" s="32">
        <f t="shared" si="199"/>
        <v>0</v>
      </c>
      <c r="CK179" s="32">
        <f t="shared" si="200"/>
        <v>0</v>
      </c>
      <c r="CL179" s="32">
        <f t="shared" si="201"/>
        <v>0</v>
      </c>
      <c r="CM179" s="32">
        <f t="shared" si="202"/>
        <v>0</v>
      </c>
      <c r="CN179" s="32">
        <f t="shared" si="203"/>
        <v>0</v>
      </c>
      <c r="CO179" s="32">
        <f t="shared" si="204"/>
        <v>0</v>
      </c>
      <c r="CP179" s="32">
        <f t="shared" si="205"/>
        <v>0</v>
      </c>
      <c r="CQ179" s="32">
        <f t="shared" si="206"/>
        <v>0</v>
      </c>
      <c r="CR179" s="32">
        <f t="shared" si="207"/>
        <v>0</v>
      </c>
    </row>
    <row r="180" spans="1:96" x14ac:dyDescent="0.25">
      <c r="A180">
        <v>600010264</v>
      </c>
      <c r="B180" t="s">
        <v>436</v>
      </c>
      <c r="C180" t="s">
        <v>227</v>
      </c>
      <c r="D180" t="s">
        <v>21</v>
      </c>
      <c r="E180" t="s">
        <v>328</v>
      </c>
      <c r="F180" t="s">
        <v>329</v>
      </c>
      <c r="G180" t="s">
        <v>344</v>
      </c>
      <c r="H180" t="s">
        <v>697</v>
      </c>
      <c r="I180" s="32">
        <v>872.42037037037028</v>
      </c>
      <c r="J180" s="32"/>
      <c r="K180" s="32">
        <v>785.18</v>
      </c>
      <c r="L180" s="32">
        <v>21439.933940037437</v>
      </c>
      <c r="M180" s="32">
        <v>21352.691903000403</v>
      </c>
      <c r="N180" s="32">
        <v>21265.449865963368</v>
      </c>
      <c r="O180" s="32">
        <v>21178.207828926334</v>
      </c>
      <c r="P180" s="32">
        <v>21090.965791889299</v>
      </c>
      <c r="Q180" s="32">
        <v>21003.723754852264</v>
      </c>
      <c r="R180" s="32">
        <v>21701.660051148559</v>
      </c>
      <c r="S180" s="32">
        <v>21614.418014111525</v>
      </c>
      <c r="T180" s="32">
        <v>21527.17597707449</v>
      </c>
      <c r="U180" s="32">
        <v>21439.933940037456</v>
      </c>
      <c r="V180" s="32">
        <v>21352.691903000417</v>
      </c>
      <c r="W180" s="32">
        <v>21265.449865963383</v>
      </c>
      <c r="X180" s="32">
        <f>_xlfn.XLOOKUP(TEXT(A180,"0"),'Safety stock'!$A$2:$A$219,'Safety stock'!$B$2:$B$219,0,0)</f>
        <v>24</v>
      </c>
      <c r="Y180" s="32">
        <f>_xlfn.XLOOKUP(TEXT(A180,"0"),'Safety stock'!$A$2:$A$219,'Safety stock'!$F$2:$F$219,0,0)</f>
        <v>0</v>
      </c>
      <c r="Z180" s="32">
        <f>_xlfn.XLOOKUP(TEXT(A180,"0"),'Safety stock'!$A$2:$A$219,'Safety stock'!$E$2:$E$219,0,0)</f>
        <v>6.083333333333333</v>
      </c>
      <c r="AA180" s="32">
        <f>_xlfn.XLOOKUP(TEXT(A180,"0"),'Safety stock'!$A$2:$A$219,'Safety stock'!$G$2:$G$219,0,0)</f>
        <v>27.041666666666668</v>
      </c>
      <c r="AB180" s="32">
        <f t="shared" si="139"/>
        <v>20938.088888888888</v>
      </c>
      <c r="AC180" s="32">
        <f t="shared" si="140"/>
        <v>0</v>
      </c>
      <c r="AD180" s="32">
        <f t="shared" si="141"/>
        <v>5307.2239197530853</v>
      </c>
      <c r="AE180" s="32">
        <f t="shared" si="142"/>
        <v>23591.700848765431</v>
      </c>
      <c r="AF180" s="32">
        <f t="shared" si="143"/>
        <v>-20152.908888888887</v>
      </c>
      <c r="AG180" s="32">
        <f t="shared" si="144"/>
        <v>0</v>
      </c>
      <c r="AH180" s="32">
        <f t="shared" si="145"/>
        <v>0</v>
      </c>
      <c r="AI180" s="32">
        <f t="shared" si="146"/>
        <v>0</v>
      </c>
      <c r="AJ180" s="32">
        <f t="shared" si="147"/>
        <v>0</v>
      </c>
      <c r="AK180" s="32">
        <f t="shared" si="148"/>
        <v>0</v>
      </c>
      <c r="AL180" s="32">
        <f t="shared" si="149"/>
        <v>0</v>
      </c>
      <c r="AM180" s="32">
        <f t="shared" si="150"/>
        <v>0</v>
      </c>
      <c r="AN180" s="32">
        <f t="shared" si="151"/>
        <v>0</v>
      </c>
      <c r="AO180" s="32">
        <f t="shared" si="152"/>
        <v>0</v>
      </c>
      <c r="AP180" s="32">
        <f t="shared" si="153"/>
        <v>0</v>
      </c>
      <c r="AQ180" s="32">
        <f t="shared" si="154"/>
        <v>0</v>
      </c>
      <c r="AR180" s="32">
        <f t="shared" si="155"/>
        <v>0</v>
      </c>
      <c r="AS180" s="32">
        <f t="shared" si="156"/>
        <v>20938.088888888888</v>
      </c>
      <c r="AT180" s="32">
        <f t="shared" si="157"/>
        <v>20938.088888888888</v>
      </c>
      <c r="AU180" s="32">
        <f t="shared" si="158"/>
        <v>20938.088888888888</v>
      </c>
      <c r="AV180" s="32">
        <f t="shared" si="159"/>
        <v>20938.088888888888</v>
      </c>
      <c r="AW180" s="32">
        <f t="shared" si="160"/>
        <v>20938.088888888888</v>
      </c>
      <c r="AX180" s="32">
        <f t="shared" si="161"/>
        <v>20938.088888888888</v>
      </c>
      <c r="AY180" s="32">
        <f t="shared" si="162"/>
        <v>20938.088888888888</v>
      </c>
      <c r="AZ180" s="32">
        <f t="shared" si="163"/>
        <v>20938.088888888888</v>
      </c>
      <c r="BA180" s="32">
        <f t="shared" si="164"/>
        <v>20938.088888888888</v>
      </c>
      <c r="BB180" s="32">
        <f t="shared" si="165"/>
        <v>20938.088888888888</v>
      </c>
      <c r="BC180" s="32">
        <f t="shared" si="166"/>
        <v>20938.088888888888</v>
      </c>
      <c r="BD180" s="32">
        <f t="shared" si="167"/>
        <v>20938.088888888888</v>
      </c>
      <c r="BE180" s="32">
        <f t="shared" si="168"/>
        <v>20938.088888888888</v>
      </c>
      <c r="BF180" s="32">
        <f t="shared" si="169"/>
        <v>0</v>
      </c>
      <c r="BG180" s="32">
        <f t="shared" si="170"/>
        <v>0</v>
      </c>
      <c r="BH180" s="32">
        <f t="shared" si="171"/>
        <v>0</v>
      </c>
      <c r="BI180" s="32">
        <f t="shared" si="172"/>
        <v>0</v>
      </c>
      <c r="BJ180" s="32">
        <f t="shared" si="173"/>
        <v>0</v>
      </c>
      <c r="BK180" s="32">
        <f t="shared" si="174"/>
        <v>0</v>
      </c>
      <c r="BL180" s="32">
        <f t="shared" si="175"/>
        <v>0</v>
      </c>
      <c r="BM180" s="32">
        <f t="shared" si="176"/>
        <v>0</v>
      </c>
      <c r="BN180" s="32">
        <f t="shared" si="177"/>
        <v>0</v>
      </c>
      <c r="BO180" s="32">
        <f t="shared" si="178"/>
        <v>0</v>
      </c>
      <c r="BP180" s="32">
        <f t="shared" si="179"/>
        <v>0</v>
      </c>
      <c r="BQ180" s="32">
        <f t="shared" si="180"/>
        <v>0</v>
      </c>
      <c r="BR180" s="32">
        <f t="shared" si="181"/>
        <v>0</v>
      </c>
      <c r="BS180" s="32">
        <f t="shared" si="182"/>
        <v>0</v>
      </c>
      <c r="BT180" s="32">
        <f t="shared" si="183"/>
        <v>501.84505114854983</v>
      </c>
      <c r="BU180" s="32">
        <f t="shared" si="184"/>
        <v>414.60301411151522</v>
      </c>
      <c r="BV180" s="32">
        <f t="shared" si="185"/>
        <v>327.36097707448062</v>
      </c>
      <c r="BW180" s="32">
        <f t="shared" si="186"/>
        <v>240.11894003744601</v>
      </c>
      <c r="BX180" s="32">
        <f t="shared" si="187"/>
        <v>152.8769030004114</v>
      </c>
      <c r="BY180" s="32">
        <f t="shared" si="188"/>
        <v>65.634865963376797</v>
      </c>
      <c r="BZ180" s="32">
        <f t="shared" si="189"/>
        <v>763.57116225967184</v>
      </c>
      <c r="CA180" s="32">
        <f t="shared" si="190"/>
        <v>676.32912522263723</v>
      </c>
      <c r="CB180" s="32">
        <f t="shared" si="191"/>
        <v>589.08708818560262</v>
      </c>
      <c r="CC180" s="32">
        <f t="shared" si="192"/>
        <v>501.84505114856802</v>
      </c>
      <c r="CD180" s="32">
        <f t="shared" si="193"/>
        <v>414.60301411152977</v>
      </c>
      <c r="CE180" s="32">
        <f t="shared" si="194"/>
        <v>327.36097707449517</v>
      </c>
      <c r="CF180" s="32">
        <f t="shared" si="195"/>
        <v>0</v>
      </c>
      <c r="CG180" s="32">
        <f t="shared" si="196"/>
        <v>0</v>
      </c>
      <c r="CH180" s="32">
        <f t="shared" si="197"/>
        <v>0</v>
      </c>
      <c r="CI180" s="32">
        <f t="shared" si="198"/>
        <v>0</v>
      </c>
      <c r="CJ180" s="32">
        <f t="shared" si="199"/>
        <v>0</v>
      </c>
      <c r="CK180" s="32">
        <f t="shared" si="200"/>
        <v>0</v>
      </c>
      <c r="CL180" s="32">
        <f t="shared" si="201"/>
        <v>0</v>
      </c>
      <c r="CM180" s="32">
        <f t="shared" si="202"/>
        <v>0</v>
      </c>
      <c r="CN180" s="32">
        <f t="shared" si="203"/>
        <v>0</v>
      </c>
      <c r="CO180" s="32">
        <f t="shared" si="204"/>
        <v>0</v>
      </c>
      <c r="CP180" s="32">
        <f t="shared" si="205"/>
        <v>0</v>
      </c>
      <c r="CQ180" s="32">
        <f t="shared" si="206"/>
        <v>0</v>
      </c>
      <c r="CR180" s="32">
        <f t="shared" si="207"/>
        <v>0</v>
      </c>
    </row>
    <row r="181" spans="1:96" x14ac:dyDescent="0.25">
      <c r="A181">
        <v>600010301</v>
      </c>
      <c r="B181" t="s">
        <v>438</v>
      </c>
      <c r="C181" t="s">
        <v>227</v>
      </c>
      <c r="D181" t="s">
        <v>21</v>
      </c>
      <c r="E181" t="s">
        <v>328</v>
      </c>
      <c r="F181" t="s">
        <v>329</v>
      </c>
      <c r="G181" t="s">
        <v>439</v>
      </c>
      <c r="H181" t="s">
        <v>697</v>
      </c>
      <c r="I181" s="32">
        <v>983.53919999999994</v>
      </c>
      <c r="J181" s="32"/>
      <c r="K181" s="32">
        <v>6147.12</v>
      </c>
      <c r="L181" s="32">
        <v>24525.632207546842</v>
      </c>
      <c r="M181" s="32">
        <v>23953.854749478836</v>
      </c>
      <c r="N181" s="32">
        <v>24584.970949558206</v>
      </c>
      <c r="O181" s="32">
        <v>23973.837573758719</v>
      </c>
      <c r="P181" s="32">
        <v>24596.282961976325</v>
      </c>
      <c r="Q181" s="32">
        <v>23984.968944263052</v>
      </c>
      <c r="R181" s="32">
        <v>24607.414332480657</v>
      </c>
      <c r="S181" s="32">
        <v>23996.100314767384</v>
      </c>
      <c r="T181" s="32">
        <v>24614.210297054109</v>
      </c>
      <c r="U181" s="32">
        <v>23962.945484150274</v>
      </c>
      <c r="V181" s="32">
        <v>24536.588623401767</v>
      </c>
      <c r="W181" s="32">
        <v>23885.323810497928</v>
      </c>
      <c r="X181" s="32">
        <f>_xlfn.XLOOKUP(TEXT(A181,"0"),'Safety stock'!$A$2:$A$219,'Safety stock'!$B$2:$B$219,0,0)</f>
        <v>24</v>
      </c>
      <c r="Y181" s="32">
        <f>_xlfn.XLOOKUP(TEXT(A181,"0"),'Safety stock'!$A$2:$A$219,'Safety stock'!$F$2:$F$219,0,0)</f>
        <v>0</v>
      </c>
      <c r="Z181" s="32">
        <f>_xlfn.XLOOKUP(TEXT(A181,"0"),'Safety stock'!$A$2:$A$219,'Safety stock'!$E$2:$E$219,0,0)</f>
        <v>1.9583333333333333</v>
      </c>
      <c r="AA181" s="32">
        <f>_xlfn.XLOOKUP(TEXT(A181,"0"),'Safety stock'!$A$2:$A$219,'Safety stock'!$G$2:$G$219,0,0)</f>
        <v>24.979166666666668</v>
      </c>
      <c r="AB181" s="32">
        <f t="shared" si="139"/>
        <v>23604.940799999997</v>
      </c>
      <c r="AC181" s="32">
        <f t="shared" si="140"/>
        <v>0</v>
      </c>
      <c r="AD181" s="32">
        <f t="shared" si="141"/>
        <v>1926.0975999999998</v>
      </c>
      <c r="AE181" s="32">
        <f t="shared" si="142"/>
        <v>24567.989600000001</v>
      </c>
      <c r="AF181" s="32">
        <f t="shared" si="143"/>
        <v>-17457.820799999998</v>
      </c>
      <c r="AG181" s="32">
        <f t="shared" si="144"/>
        <v>0</v>
      </c>
      <c r="AH181" s="32">
        <f t="shared" si="145"/>
        <v>0</v>
      </c>
      <c r="AI181" s="32">
        <f t="shared" si="146"/>
        <v>0</v>
      </c>
      <c r="AJ181" s="32">
        <f t="shared" si="147"/>
        <v>0</v>
      </c>
      <c r="AK181" s="32">
        <f t="shared" si="148"/>
        <v>0</v>
      </c>
      <c r="AL181" s="32">
        <f t="shared" si="149"/>
        <v>0</v>
      </c>
      <c r="AM181" s="32">
        <f t="shared" si="150"/>
        <v>0</v>
      </c>
      <c r="AN181" s="32">
        <f t="shared" si="151"/>
        <v>0</v>
      </c>
      <c r="AO181" s="32">
        <f t="shared" si="152"/>
        <v>0</v>
      </c>
      <c r="AP181" s="32">
        <f t="shared" si="153"/>
        <v>0</v>
      </c>
      <c r="AQ181" s="32">
        <f t="shared" si="154"/>
        <v>0</v>
      </c>
      <c r="AR181" s="32">
        <f t="shared" si="155"/>
        <v>0</v>
      </c>
      <c r="AS181" s="32">
        <f t="shared" si="156"/>
        <v>23604.940799999997</v>
      </c>
      <c r="AT181" s="32">
        <f t="shared" si="157"/>
        <v>23604.940799999997</v>
      </c>
      <c r="AU181" s="32">
        <f t="shared" si="158"/>
        <v>23604.940799999997</v>
      </c>
      <c r="AV181" s="32">
        <f t="shared" si="159"/>
        <v>23604.940799999997</v>
      </c>
      <c r="AW181" s="32">
        <f t="shared" si="160"/>
        <v>23604.940799999997</v>
      </c>
      <c r="AX181" s="32">
        <f t="shared" si="161"/>
        <v>23604.940799999997</v>
      </c>
      <c r="AY181" s="32">
        <f t="shared" si="162"/>
        <v>23604.940799999997</v>
      </c>
      <c r="AZ181" s="32">
        <f t="shared" si="163"/>
        <v>23604.940799999997</v>
      </c>
      <c r="BA181" s="32">
        <f t="shared" si="164"/>
        <v>23604.940799999997</v>
      </c>
      <c r="BB181" s="32">
        <f t="shared" si="165"/>
        <v>23604.940799999997</v>
      </c>
      <c r="BC181" s="32">
        <f t="shared" si="166"/>
        <v>23604.940799999997</v>
      </c>
      <c r="BD181" s="32">
        <f t="shared" si="167"/>
        <v>23604.940799999997</v>
      </c>
      <c r="BE181" s="32">
        <f t="shared" si="168"/>
        <v>23604.940799999997</v>
      </c>
      <c r="BF181" s="32">
        <f t="shared" si="169"/>
        <v>0</v>
      </c>
      <c r="BG181" s="32">
        <f t="shared" si="170"/>
        <v>0</v>
      </c>
      <c r="BH181" s="32">
        <f t="shared" si="171"/>
        <v>0</v>
      </c>
      <c r="BI181" s="32">
        <f t="shared" si="172"/>
        <v>0</v>
      </c>
      <c r="BJ181" s="32">
        <f t="shared" si="173"/>
        <v>0</v>
      </c>
      <c r="BK181" s="32">
        <f t="shared" si="174"/>
        <v>0</v>
      </c>
      <c r="BL181" s="32">
        <f t="shared" si="175"/>
        <v>0</v>
      </c>
      <c r="BM181" s="32">
        <f t="shared" si="176"/>
        <v>0</v>
      </c>
      <c r="BN181" s="32">
        <f t="shared" si="177"/>
        <v>0</v>
      </c>
      <c r="BO181" s="32">
        <f t="shared" si="178"/>
        <v>0</v>
      </c>
      <c r="BP181" s="32">
        <f t="shared" si="179"/>
        <v>0</v>
      </c>
      <c r="BQ181" s="32">
        <f t="shared" si="180"/>
        <v>0</v>
      </c>
      <c r="BR181" s="32">
        <f t="shared" si="181"/>
        <v>0</v>
      </c>
      <c r="BS181" s="32">
        <f t="shared" si="182"/>
        <v>0</v>
      </c>
      <c r="BT181" s="32">
        <f t="shared" si="183"/>
        <v>920.69140754684486</v>
      </c>
      <c r="BU181" s="32">
        <f t="shared" si="184"/>
        <v>348.91394947883964</v>
      </c>
      <c r="BV181" s="32">
        <f t="shared" si="185"/>
        <v>980.03014955820981</v>
      </c>
      <c r="BW181" s="32">
        <f t="shared" si="186"/>
        <v>368.8967737587227</v>
      </c>
      <c r="BX181" s="32">
        <f t="shared" si="187"/>
        <v>991.3421619763285</v>
      </c>
      <c r="BY181" s="32">
        <f t="shared" si="188"/>
        <v>380.02814426305486</v>
      </c>
      <c r="BZ181" s="32">
        <f t="shared" si="189"/>
        <v>1002.4735324806607</v>
      </c>
      <c r="CA181" s="32">
        <f t="shared" si="190"/>
        <v>391.15951476738701</v>
      </c>
      <c r="CB181" s="32">
        <f t="shared" si="191"/>
        <v>1009.2694970541124</v>
      </c>
      <c r="CC181" s="32">
        <f t="shared" si="192"/>
        <v>358.00468415027717</v>
      </c>
      <c r="CD181" s="32">
        <f t="shared" si="193"/>
        <v>931.64782340177044</v>
      </c>
      <c r="CE181" s="32">
        <f t="shared" si="194"/>
        <v>280.38301049793154</v>
      </c>
      <c r="CF181" s="32">
        <f t="shared" si="195"/>
        <v>0</v>
      </c>
      <c r="CG181" s="32">
        <f t="shared" si="196"/>
        <v>0</v>
      </c>
      <c r="CH181" s="32">
        <f t="shared" si="197"/>
        <v>0</v>
      </c>
      <c r="CI181" s="32">
        <f t="shared" si="198"/>
        <v>0</v>
      </c>
      <c r="CJ181" s="32">
        <f t="shared" si="199"/>
        <v>0</v>
      </c>
      <c r="CK181" s="32">
        <f t="shared" si="200"/>
        <v>0</v>
      </c>
      <c r="CL181" s="32">
        <f t="shared" si="201"/>
        <v>0</v>
      </c>
      <c r="CM181" s="32">
        <f t="shared" si="202"/>
        <v>0</v>
      </c>
      <c r="CN181" s="32">
        <f t="shared" si="203"/>
        <v>0</v>
      </c>
      <c r="CO181" s="32">
        <f t="shared" si="204"/>
        <v>0</v>
      </c>
      <c r="CP181" s="32">
        <f t="shared" si="205"/>
        <v>0</v>
      </c>
      <c r="CQ181" s="32">
        <f t="shared" si="206"/>
        <v>0</v>
      </c>
      <c r="CR181" s="32">
        <f t="shared" si="207"/>
        <v>0</v>
      </c>
    </row>
    <row r="182" spans="1:96" x14ac:dyDescent="0.25">
      <c r="A182">
        <v>600010663</v>
      </c>
      <c r="B182" t="s">
        <v>448</v>
      </c>
      <c r="C182" t="s">
        <v>211</v>
      </c>
      <c r="D182" t="s">
        <v>21</v>
      </c>
      <c r="E182" t="s">
        <v>212</v>
      </c>
      <c r="F182" t="s">
        <v>338</v>
      </c>
      <c r="G182" t="s">
        <v>448</v>
      </c>
      <c r="H182" t="s">
        <v>697</v>
      </c>
      <c r="I182" s="32">
        <v>378.68942995976801</v>
      </c>
      <c r="J182" s="32"/>
      <c r="K182" s="32">
        <v>72477.37</v>
      </c>
      <c r="L182" s="32">
        <v>47364.1624174139</v>
      </c>
      <c r="M182" s="32">
        <v>47545.519306580922</v>
      </c>
      <c r="N182" s="32">
        <v>47291.383351294222</v>
      </c>
      <c r="O182" s="32">
        <v>47415.936825967292</v>
      </c>
      <c r="P182" s="32">
        <v>47294.342171166514</v>
      </c>
      <c r="Q182" s="32">
        <v>47418.895645839584</v>
      </c>
      <c r="R182" s="32">
        <v>47543.449120512654</v>
      </c>
      <c r="S182" s="32">
        <v>47346.116579719906</v>
      </c>
      <c r="T182" s="32">
        <v>47394.932168401006</v>
      </c>
      <c r="U182" s="32">
        <v>47500.551171576059</v>
      </c>
      <c r="V182" s="32">
        <v>47246.415216289359</v>
      </c>
      <c r="W182" s="32">
        <v>47295.230804970452</v>
      </c>
      <c r="X182" s="32">
        <f>_xlfn.XLOOKUP(TEXT(A182,"0"),'Safety stock'!$A$2:$A$219,'Safety stock'!$B$2:$B$219,0,0)</f>
        <v>124.65558289963256</v>
      </c>
      <c r="Y182" s="32">
        <f>_xlfn.XLOOKUP(TEXT(A182,"0"),'Safety stock'!$A$2:$A$219,'Safety stock'!$F$2:$F$219,0,0)</f>
        <v>0</v>
      </c>
      <c r="Z182" s="32">
        <f>_xlfn.XLOOKUP(TEXT(A182,"0"),'Safety stock'!$A$2:$A$219,'Safety stock'!$E$2:$E$219,0,0)</f>
        <v>142.5</v>
      </c>
      <c r="AA182" s="32">
        <f>_xlfn.XLOOKUP(TEXT(A182,"0"),'Safety stock'!$A$2:$A$219,'Safety stock'!$G$2:$G$219,0,0)</f>
        <v>195.90558289963258</v>
      </c>
      <c r="AB182" s="32">
        <f t="shared" si="139"/>
        <v>47205.75162956446</v>
      </c>
      <c r="AC182" s="32">
        <f t="shared" si="140"/>
        <v>0</v>
      </c>
      <c r="AD182" s="32">
        <f t="shared" si="141"/>
        <v>53963.243769266941</v>
      </c>
      <c r="AE182" s="32">
        <f t="shared" si="142"/>
        <v>74187.373514197941</v>
      </c>
      <c r="AF182" s="32">
        <f t="shared" si="143"/>
        <v>0</v>
      </c>
      <c r="AG182" s="32">
        <f t="shared" si="144"/>
        <v>0</v>
      </c>
      <c r="AH182" s="32">
        <f t="shared" si="145"/>
        <v>0</v>
      </c>
      <c r="AI182" s="32">
        <f t="shared" si="146"/>
        <v>0</v>
      </c>
      <c r="AJ182" s="32">
        <f t="shared" si="147"/>
        <v>0</v>
      </c>
      <c r="AK182" s="32">
        <f t="shared" si="148"/>
        <v>0</v>
      </c>
      <c r="AL182" s="32">
        <f t="shared" si="149"/>
        <v>0</v>
      </c>
      <c r="AM182" s="32">
        <f t="shared" si="150"/>
        <v>0</v>
      </c>
      <c r="AN182" s="32">
        <f t="shared" si="151"/>
        <v>0</v>
      </c>
      <c r="AO182" s="32">
        <f t="shared" si="152"/>
        <v>0</v>
      </c>
      <c r="AP182" s="32">
        <f t="shared" si="153"/>
        <v>0</v>
      </c>
      <c r="AQ182" s="32">
        <f t="shared" si="154"/>
        <v>0</v>
      </c>
      <c r="AR182" s="32">
        <f t="shared" si="155"/>
        <v>0</v>
      </c>
      <c r="AS182" s="32">
        <f t="shared" si="156"/>
        <v>47205.75162956446</v>
      </c>
      <c r="AT182" s="32">
        <f t="shared" si="157"/>
        <v>47205.75162956446</v>
      </c>
      <c r="AU182" s="32">
        <f t="shared" si="158"/>
        <v>47205.75162956446</v>
      </c>
      <c r="AV182" s="32">
        <f t="shared" si="159"/>
        <v>47205.75162956446</v>
      </c>
      <c r="AW182" s="32">
        <f t="shared" si="160"/>
        <v>47205.75162956446</v>
      </c>
      <c r="AX182" s="32">
        <f t="shared" si="161"/>
        <v>47205.75162956446</v>
      </c>
      <c r="AY182" s="32">
        <f t="shared" si="162"/>
        <v>47205.75162956446</v>
      </c>
      <c r="AZ182" s="32">
        <f t="shared" si="163"/>
        <v>47205.75162956446</v>
      </c>
      <c r="BA182" s="32">
        <f t="shared" si="164"/>
        <v>47205.75162956446</v>
      </c>
      <c r="BB182" s="32">
        <f t="shared" si="165"/>
        <v>47205.75162956446</v>
      </c>
      <c r="BC182" s="32">
        <f t="shared" si="166"/>
        <v>47205.75162956446</v>
      </c>
      <c r="BD182" s="32">
        <f t="shared" si="167"/>
        <v>47205.75162956446</v>
      </c>
      <c r="BE182" s="32">
        <f t="shared" si="168"/>
        <v>47205.75162956446</v>
      </c>
      <c r="BF182" s="32">
        <f t="shared" si="169"/>
        <v>0</v>
      </c>
      <c r="BG182" s="32">
        <f t="shared" si="170"/>
        <v>0</v>
      </c>
      <c r="BH182" s="32">
        <f t="shared" si="171"/>
        <v>0</v>
      </c>
      <c r="BI182" s="32">
        <f t="shared" si="172"/>
        <v>0</v>
      </c>
      <c r="BJ182" s="32">
        <f t="shared" si="173"/>
        <v>0</v>
      </c>
      <c r="BK182" s="32">
        <f t="shared" si="174"/>
        <v>0</v>
      </c>
      <c r="BL182" s="32">
        <f t="shared" si="175"/>
        <v>0</v>
      </c>
      <c r="BM182" s="32">
        <f t="shared" si="176"/>
        <v>0</v>
      </c>
      <c r="BN182" s="32">
        <f t="shared" si="177"/>
        <v>0</v>
      </c>
      <c r="BO182" s="32">
        <f t="shared" si="178"/>
        <v>0</v>
      </c>
      <c r="BP182" s="32">
        <f t="shared" si="179"/>
        <v>0</v>
      </c>
      <c r="BQ182" s="32">
        <f t="shared" si="180"/>
        <v>0</v>
      </c>
      <c r="BR182" s="32">
        <f t="shared" si="181"/>
        <v>0</v>
      </c>
      <c r="BS182" s="32">
        <f t="shared" si="182"/>
        <v>25271.618370435535</v>
      </c>
      <c r="BT182" s="32">
        <f t="shared" si="183"/>
        <v>158.41078784943966</v>
      </c>
      <c r="BU182" s="32">
        <f t="shared" si="184"/>
        <v>339.76767701646168</v>
      </c>
      <c r="BV182" s="32">
        <f t="shared" si="185"/>
        <v>85.631721729761921</v>
      </c>
      <c r="BW182" s="32">
        <f t="shared" si="186"/>
        <v>210.18519640283193</v>
      </c>
      <c r="BX182" s="32">
        <f t="shared" si="187"/>
        <v>88.590541602054145</v>
      </c>
      <c r="BY182" s="32">
        <f t="shared" si="188"/>
        <v>213.14401627512416</v>
      </c>
      <c r="BZ182" s="32">
        <f t="shared" si="189"/>
        <v>337.69749094819417</v>
      </c>
      <c r="CA182" s="32">
        <f t="shared" si="190"/>
        <v>140.36495015544642</v>
      </c>
      <c r="CB182" s="32">
        <f t="shared" si="191"/>
        <v>189.18053883654648</v>
      </c>
      <c r="CC182" s="32">
        <f t="shared" si="192"/>
        <v>294.79954201159853</v>
      </c>
      <c r="CD182" s="32">
        <f t="shared" si="193"/>
        <v>40.663586724898778</v>
      </c>
      <c r="CE182" s="32">
        <f t="shared" si="194"/>
        <v>89.479175405991555</v>
      </c>
      <c r="CF182" s="32">
        <f t="shared" si="195"/>
        <v>0</v>
      </c>
      <c r="CG182" s="32">
        <f t="shared" si="196"/>
        <v>0</v>
      </c>
      <c r="CH182" s="32">
        <f t="shared" si="197"/>
        <v>0</v>
      </c>
      <c r="CI182" s="32">
        <f t="shared" si="198"/>
        <v>0</v>
      </c>
      <c r="CJ182" s="32">
        <f t="shared" si="199"/>
        <v>0</v>
      </c>
      <c r="CK182" s="32">
        <f t="shared" si="200"/>
        <v>0</v>
      </c>
      <c r="CL182" s="32">
        <f t="shared" si="201"/>
        <v>0</v>
      </c>
      <c r="CM182" s="32">
        <f t="shared" si="202"/>
        <v>0</v>
      </c>
      <c r="CN182" s="32">
        <f t="shared" si="203"/>
        <v>0</v>
      </c>
      <c r="CO182" s="32">
        <f t="shared" si="204"/>
        <v>0</v>
      </c>
      <c r="CP182" s="32">
        <f t="shared" si="205"/>
        <v>0</v>
      </c>
      <c r="CQ182" s="32">
        <f t="shared" si="206"/>
        <v>0</v>
      </c>
      <c r="CR182" s="32">
        <f t="shared" si="207"/>
        <v>0</v>
      </c>
    </row>
    <row r="183" spans="1:96" x14ac:dyDescent="0.25">
      <c r="A183">
        <v>600010763</v>
      </c>
      <c r="B183" t="s">
        <v>450</v>
      </c>
      <c r="C183" t="s">
        <v>227</v>
      </c>
      <c r="D183" t="s">
        <v>21</v>
      </c>
      <c r="E183" t="s">
        <v>212</v>
      </c>
      <c r="F183" t="s">
        <v>446</v>
      </c>
      <c r="G183" t="s">
        <v>445</v>
      </c>
      <c r="H183" t="s">
        <v>697</v>
      </c>
      <c r="I183" s="32">
        <v>395.59000000000003</v>
      </c>
      <c r="J183" s="32"/>
      <c r="K183" s="32">
        <v>19383.91</v>
      </c>
      <c r="L183" s="32">
        <v>19228.849919770884</v>
      </c>
      <c r="M183" s="32">
        <v>19225.10741049685</v>
      </c>
      <c r="N183" s="32">
        <v>19221.36490122282</v>
      </c>
      <c r="O183" s="32">
        <v>19217.622391948786</v>
      </c>
      <c r="P183" s="32">
        <v>19213.879882674752</v>
      </c>
      <c r="Q183" s="32">
        <v>19210.137373400721</v>
      </c>
      <c r="R183" s="32">
        <v>19206.394864126687</v>
      </c>
      <c r="S183" s="32">
        <v>19202.652354852657</v>
      </c>
      <c r="T183" s="32">
        <v>19198.909845578622</v>
      </c>
      <c r="U183" s="32">
        <v>19195.167336304588</v>
      </c>
      <c r="V183" s="32">
        <v>19191.424827030558</v>
      </c>
      <c r="W183" s="32">
        <v>19187.682317756524</v>
      </c>
      <c r="X183" s="32">
        <f>_xlfn.XLOOKUP(TEXT(A183,"0"),'Safety stock'!$A$2:$A$219,'Safety stock'!$B$2:$B$219,0,0)</f>
        <v>48</v>
      </c>
      <c r="Y183" s="32">
        <f>_xlfn.XLOOKUP(TEXT(A183,"0"),'Safety stock'!$A$2:$A$219,'Safety stock'!$F$2:$F$219,0,0)</f>
        <v>0</v>
      </c>
      <c r="Z183" s="32">
        <f>_xlfn.XLOOKUP(TEXT(A183,"0"),'Safety stock'!$A$2:$A$219,'Safety stock'!$E$2:$E$219,0,0)</f>
        <v>55.041666666666664</v>
      </c>
      <c r="AA183" s="32">
        <f>_xlfn.XLOOKUP(TEXT(A183,"0"),'Safety stock'!$A$2:$A$219,'Safety stock'!$G$2:$G$219,0,0)</f>
        <v>75.520833333333329</v>
      </c>
      <c r="AB183" s="32">
        <f t="shared" si="139"/>
        <v>18988.32</v>
      </c>
      <c r="AC183" s="32">
        <f t="shared" si="140"/>
        <v>0</v>
      </c>
      <c r="AD183" s="32">
        <f t="shared" si="141"/>
        <v>21773.932916666668</v>
      </c>
      <c r="AE183" s="32">
        <f t="shared" si="142"/>
        <v>29875.286458333332</v>
      </c>
      <c r="AF183" s="32">
        <f t="shared" si="143"/>
        <v>0</v>
      </c>
      <c r="AG183" s="32">
        <f t="shared" si="144"/>
        <v>0</v>
      </c>
      <c r="AH183" s="32">
        <f t="shared" si="145"/>
        <v>0</v>
      </c>
      <c r="AI183" s="32">
        <f t="shared" si="146"/>
        <v>0</v>
      </c>
      <c r="AJ183" s="32">
        <f t="shared" si="147"/>
        <v>0</v>
      </c>
      <c r="AK183" s="32">
        <f t="shared" si="148"/>
        <v>0</v>
      </c>
      <c r="AL183" s="32">
        <f t="shared" si="149"/>
        <v>0</v>
      </c>
      <c r="AM183" s="32">
        <f t="shared" si="150"/>
        <v>0</v>
      </c>
      <c r="AN183" s="32">
        <f t="shared" si="151"/>
        <v>0</v>
      </c>
      <c r="AO183" s="32">
        <f t="shared" si="152"/>
        <v>0</v>
      </c>
      <c r="AP183" s="32">
        <f t="shared" si="153"/>
        <v>0</v>
      </c>
      <c r="AQ183" s="32">
        <f t="shared" si="154"/>
        <v>0</v>
      </c>
      <c r="AR183" s="32">
        <f t="shared" si="155"/>
        <v>0</v>
      </c>
      <c r="AS183" s="32">
        <f t="shared" si="156"/>
        <v>18988.32</v>
      </c>
      <c r="AT183" s="32">
        <f t="shared" si="157"/>
        <v>18988.32</v>
      </c>
      <c r="AU183" s="32">
        <f t="shared" si="158"/>
        <v>18988.32</v>
      </c>
      <c r="AV183" s="32">
        <f t="shared" si="159"/>
        <v>18988.32</v>
      </c>
      <c r="AW183" s="32">
        <f t="shared" si="160"/>
        <v>18988.32</v>
      </c>
      <c r="AX183" s="32">
        <f t="shared" si="161"/>
        <v>18988.32</v>
      </c>
      <c r="AY183" s="32">
        <f t="shared" si="162"/>
        <v>18988.32</v>
      </c>
      <c r="AZ183" s="32">
        <f t="shared" si="163"/>
        <v>18988.32</v>
      </c>
      <c r="BA183" s="32">
        <f t="shared" si="164"/>
        <v>18988.32</v>
      </c>
      <c r="BB183" s="32">
        <f t="shared" si="165"/>
        <v>18988.32</v>
      </c>
      <c r="BC183" s="32">
        <f t="shared" si="166"/>
        <v>18988.32</v>
      </c>
      <c r="BD183" s="32">
        <f t="shared" si="167"/>
        <v>18988.32</v>
      </c>
      <c r="BE183" s="32">
        <f t="shared" si="168"/>
        <v>18988.32</v>
      </c>
      <c r="BF183" s="32">
        <f t="shared" si="169"/>
        <v>0</v>
      </c>
      <c r="BG183" s="32">
        <f t="shared" si="170"/>
        <v>0</v>
      </c>
      <c r="BH183" s="32">
        <f t="shared" si="171"/>
        <v>0</v>
      </c>
      <c r="BI183" s="32">
        <f t="shared" si="172"/>
        <v>0</v>
      </c>
      <c r="BJ183" s="32">
        <f t="shared" si="173"/>
        <v>0</v>
      </c>
      <c r="BK183" s="32">
        <f t="shared" si="174"/>
        <v>0</v>
      </c>
      <c r="BL183" s="32">
        <f t="shared" si="175"/>
        <v>0</v>
      </c>
      <c r="BM183" s="32">
        <f t="shared" si="176"/>
        <v>0</v>
      </c>
      <c r="BN183" s="32">
        <f t="shared" si="177"/>
        <v>0</v>
      </c>
      <c r="BO183" s="32">
        <f t="shared" si="178"/>
        <v>0</v>
      </c>
      <c r="BP183" s="32">
        <f t="shared" si="179"/>
        <v>0</v>
      </c>
      <c r="BQ183" s="32">
        <f t="shared" si="180"/>
        <v>0</v>
      </c>
      <c r="BR183" s="32">
        <f t="shared" si="181"/>
        <v>0</v>
      </c>
      <c r="BS183" s="32">
        <f t="shared" si="182"/>
        <v>395.59000000000015</v>
      </c>
      <c r="BT183" s="32">
        <f t="shared" si="183"/>
        <v>240.52991977088459</v>
      </c>
      <c r="BU183" s="32">
        <f t="shared" si="184"/>
        <v>236.7874104968505</v>
      </c>
      <c r="BV183" s="32">
        <f t="shared" si="185"/>
        <v>233.04490122282004</v>
      </c>
      <c r="BW183" s="32">
        <f t="shared" si="186"/>
        <v>229.30239194878595</v>
      </c>
      <c r="BX183" s="32">
        <f t="shared" si="187"/>
        <v>225.55988267475186</v>
      </c>
      <c r="BY183" s="32">
        <f t="shared" si="188"/>
        <v>221.81737340072141</v>
      </c>
      <c r="BZ183" s="32">
        <f t="shared" si="189"/>
        <v>218.07486412668732</v>
      </c>
      <c r="CA183" s="32">
        <f t="shared" si="190"/>
        <v>214.33235485265686</v>
      </c>
      <c r="CB183" s="32">
        <f t="shared" si="191"/>
        <v>210.58984557862277</v>
      </c>
      <c r="CC183" s="32">
        <f t="shared" si="192"/>
        <v>206.84733630458868</v>
      </c>
      <c r="CD183" s="32">
        <f t="shared" si="193"/>
        <v>203.10482703055823</v>
      </c>
      <c r="CE183" s="32">
        <f t="shared" si="194"/>
        <v>199.36231775652413</v>
      </c>
      <c r="CF183" s="32">
        <f t="shared" si="195"/>
        <v>0</v>
      </c>
      <c r="CG183" s="32">
        <f t="shared" si="196"/>
        <v>0</v>
      </c>
      <c r="CH183" s="32">
        <f t="shared" si="197"/>
        <v>0</v>
      </c>
      <c r="CI183" s="32">
        <f t="shared" si="198"/>
        <v>0</v>
      </c>
      <c r="CJ183" s="32">
        <f t="shared" si="199"/>
        <v>0</v>
      </c>
      <c r="CK183" s="32">
        <f t="shared" si="200"/>
        <v>0</v>
      </c>
      <c r="CL183" s="32">
        <f t="shared" si="201"/>
        <v>0</v>
      </c>
      <c r="CM183" s="32">
        <f t="shared" si="202"/>
        <v>0</v>
      </c>
      <c r="CN183" s="32">
        <f t="shared" si="203"/>
        <v>0</v>
      </c>
      <c r="CO183" s="32">
        <f t="shared" si="204"/>
        <v>0</v>
      </c>
      <c r="CP183" s="32">
        <f t="shared" si="205"/>
        <v>0</v>
      </c>
      <c r="CQ183" s="32">
        <f t="shared" si="206"/>
        <v>0</v>
      </c>
      <c r="CR183" s="32">
        <f t="shared" si="207"/>
        <v>0</v>
      </c>
    </row>
    <row r="184" spans="1:96" x14ac:dyDescent="0.25">
      <c r="A184">
        <v>600010770</v>
      </c>
      <c r="B184" t="s">
        <v>452</v>
      </c>
      <c r="C184" t="s">
        <v>227</v>
      </c>
      <c r="D184" t="s">
        <v>21</v>
      </c>
      <c r="E184" t="s">
        <v>212</v>
      </c>
      <c r="F184" t="s">
        <v>338</v>
      </c>
      <c r="G184" t="s">
        <v>448</v>
      </c>
      <c r="H184" t="s">
        <v>697</v>
      </c>
      <c r="I184" s="32">
        <v>443.30034722222217</v>
      </c>
      <c r="J184" s="32"/>
      <c r="K184" s="32">
        <v>4255.68</v>
      </c>
      <c r="L184" s="32">
        <v>10678.771330199794</v>
      </c>
      <c r="M184" s="32">
        <v>10811.51209118437</v>
      </c>
      <c r="N184" s="32">
        <v>11003.393237315429</v>
      </c>
      <c r="O184" s="32">
        <v>11156.872415760936</v>
      </c>
      <c r="P184" s="32">
        <v>10790.831251578758</v>
      </c>
      <c r="Q184" s="32">
        <v>10943.769557239963</v>
      </c>
      <c r="R184" s="32">
        <v>11109.68880972445</v>
      </c>
      <c r="S184" s="32">
        <v>10730.666698718987</v>
      </c>
      <c r="T184" s="32">
        <v>10883.605004380192</v>
      </c>
      <c r="U184" s="32">
        <v>11049.524256864681</v>
      </c>
      <c r="V184" s="32">
        <v>10669.961273074912</v>
      </c>
      <c r="W184" s="32">
        <v>10835.880525559402</v>
      </c>
      <c r="X184" s="32">
        <f>_xlfn.XLOOKUP(TEXT(A184,"0"),'Safety stock'!$A$2:$A$219,'Safety stock'!$B$2:$B$219,0,0)</f>
        <v>24</v>
      </c>
      <c r="Y184" s="32">
        <f>_xlfn.XLOOKUP(TEXT(A184,"0"),'Safety stock'!$A$2:$A$219,'Safety stock'!$F$2:$F$219,0,0)</f>
        <v>0</v>
      </c>
      <c r="Z184" s="32">
        <f>_xlfn.XLOOKUP(TEXT(A184,"0"),'Safety stock'!$A$2:$A$219,'Safety stock'!$E$2:$E$219,0,0)</f>
        <v>7.041666666666667</v>
      </c>
      <c r="AA184" s="32">
        <f>_xlfn.XLOOKUP(TEXT(A184,"0"),'Safety stock'!$A$2:$A$219,'Safety stock'!$G$2:$G$219,0,0)</f>
        <v>27.520833333333332</v>
      </c>
      <c r="AB184" s="32">
        <f t="shared" si="139"/>
        <v>10639.208333333332</v>
      </c>
      <c r="AC184" s="32">
        <f t="shared" si="140"/>
        <v>0</v>
      </c>
      <c r="AD184" s="32">
        <f t="shared" si="141"/>
        <v>3121.5732783564813</v>
      </c>
      <c r="AE184" s="32">
        <f t="shared" si="142"/>
        <v>12199.994972511573</v>
      </c>
      <c r="AF184" s="32">
        <f t="shared" si="143"/>
        <v>-6383.5283333333318</v>
      </c>
      <c r="AG184" s="32">
        <f t="shared" si="144"/>
        <v>0</v>
      </c>
      <c r="AH184" s="32">
        <f t="shared" si="145"/>
        <v>0</v>
      </c>
      <c r="AI184" s="32">
        <f t="shared" si="146"/>
        <v>0</v>
      </c>
      <c r="AJ184" s="32">
        <f t="shared" si="147"/>
        <v>0</v>
      </c>
      <c r="AK184" s="32">
        <f t="shared" si="148"/>
        <v>0</v>
      </c>
      <c r="AL184" s="32">
        <f t="shared" si="149"/>
        <v>0</v>
      </c>
      <c r="AM184" s="32">
        <f t="shared" si="150"/>
        <v>0</v>
      </c>
      <c r="AN184" s="32">
        <f t="shared" si="151"/>
        <v>0</v>
      </c>
      <c r="AO184" s="32">
        <f t="shared" si="152"/>
        <v>0</v>
      </c>
      <c r="AP184" s="32">
        <f t="shared" si="153"/>
        <v>0</v>
      </c>
      <c r="AQ184" s="32">
        <f t="shared" si="154"/>
        <v>0</v>
      </c>
      <c r="AR184" s="32">
        <f t="shared" si="155"/>
        <v>0</v>
      </c>
      <c r="AS184" s="32">
        <f t="shared" si="156"/>
        <v>10639.208333333332</v>
      </c>
      <c r="AT184" s="32">
        <f t="shared" si="157"/>
        <v>10639.208333333332</v>
      </c>
      <c r="AU184" s="32">
        <f t="shared" si="158"/>
        <v>10639.208333333332</v>
      </c>
      <c r="AV184" s="32">
        <f t="shared" si="159"/>
        <v>10639.208333333332</v>
      </c>
      <c r="AW184" s="32">
        <f t="shared" si="160"/>
        <v>10639.208333333332</v>
      </c>
      <c r="AX184" s="32">
        <f t="shared" si="161"/>
        <v>10639.208333333332</v>
      </c>
      <c r="AY184" s="32">
        <f t="shared" si="162"/>
        <v>10639.208333333332</v>
      </c>
      <c r="AZ184" s="32">
        <f t="shared" si="163"/>
        <v>10639.208333333332</v>
      </c>
      <c r="BA184" s="32">
        <f t="shared" si="164"/>
        <v>10639.208333333332</v>
      </c>
      <c r="BB184" s="32">
        <f t="shared" si="165"/>
        <v>10639.208333333332</v>
      </c>
      <c r="BC184" s="32">
        <f t="shared" si="166"/>
        <v>10639.208333333332</v>
      </c>
      <c r="BD184" s="32">
        <f t="shared" si="167"/>
        <v>10639.208333333332</v>
      </c>
      <c r="BE184" s="32">
        <f t="shared" si="168"/>
        <v>10639.208333333332</v>
      </c>
      <c r="BF184" s="32">
        <f t="shared" si="169"/>
        <v>0</v>
      </c>
      <c r="BG184" s="32">
        <f t="shared" si="170"/>
        <v>0</v>
      </c>
      <c r="BH184" s="32">
        <f t="shared" si="171"/>
        <v>0</v>
      </c>
      <c r="BI184" s="32">
        <f t="shared" si="172"/>
        <v>0</v>
      </c>
      <c r="BJ184" s="32">
        <f t="shared" si="173"/>
        <v>0</v>
      </c>
      <c r="BK184" s="32">
        <f t="shared" si="174"/>
        <v>0</v>
      </c>
      <c r="BL184" s="32">
        <f t="shared" si="175"/>
        <v>0</v>
      </c>
      <c r="BM184" s="32">
        <f t="shared" si="176"/>
        <v>0</v>
      </c>
      <c r="BN184" s="32">
        <f t="shared" si="177"/>
        <v>0</v>
      </c>
      <c r="BO184" s="32">
        <f t="shared" si="178"/>
        <v>0</v>
      </c>
      <c r="BP184" s="32">
        <f t="shared" si="179"/>
        <v>0</v>
      </c>
      <c r="BQ184" s="32">
        <f t="shared" si="180"/>
        <v>0</v>
      </c>
      <c r="BR184" s="32">
        <f t="shared" si="181"/>
        <v>0</v>
      </c>
      <c r="BS184" s="32">
        <f t="shared" si="182"/>
        <v>0</v>
      </c>
      <c r="BT184" s="32">
        <f t="shared" si="183"/>
        <v>39.562996866461617</v>
      </c>
      <c r="BU184" s="32">
        <f t="shared" si="184"/>
        <v>172.30375785103752</v>
      </c>
      <c r="BV184" s="32">
        <f t="shared" si="185"/>
        <v>364.18490398209724</v>
      </c>
      <c r="BW184" s="32">
        <f t="shared" si="186"/>
        <v>517.66408242760372</v>
      </c>
      <c r="BX184" s="32">
        <f t="shared" si="187"/>
        <v>151.62291824542626</v>
      </c>
      <c r="BY184" s="32">
        <f t="shared" si="188"/>
        <v>304.5612239066304</v>
      </c>
      <c r="BZ184" s="32">
        <f t="shared" si="189"/>
        <v>470.48047639111792</v>
      </c>
      <c r="CA184" s="32">
        <f t="shared" si="190"/>
        <v>91.45836538565527</v>
      </c>
      <c r="CB184" s="32">
        <f t="shared" si="191"/>
        <v>244.39667104685941</v>
      </c>
      <c r="CC184" s="32">
        <f t="shared" si="192"/>
        <v>410.31592353134874</v>
      </c>
      <c r="CD184" s="32">
        <f t="shared" si="193"/>
        <v>30.752939741580121</v>
      </c>
      <c r="CE184" s="32">
        <f t="shared" si="194"/>
        <v>196.67219222606946</v>
      </c>
      <c r="CF184" s="32">
        <f t="shared" si="195"/>
        <v>0</v>
      </c>
      <c r="CG184" s="32">
        <f t="shared" si="196"/>
        <v>0</v>
      </c>
      <c r="CH184" s="32">
        <f t="shared" si="197"/>
        <v>0</v>
      </c>
      <c r="CI184" s="32">
        <f t="shared" si="198"/>
        <v>0</v>
      </c>
      <c r="CJ184" s="32">
        <f t="shared" si="199"/>
        <v>0</v>
      </c>
      <c r="CK184" s="32">
        <f t="shared" si="200"/>
        <v>0</v>
      </c>
      <c r="CL184" s="32">
        <f t="shared" si="201"/>
        <v>0</v>
      </c>
      <c r="CM184" s="32">
        <f t="shared" si="202"/>
        <v>0</v>
      </c>
      <c r="CN184" s="32">
        <f t="shared" si="203"/>
        <v>0</v>
      </c>
      <c r="CO184" s="32">
        <f t="shared" si="204"/>
        <v>0</v>
      </c>
      <c r="CP184" s="32">
        <f t="shared" si="205"/>
        <v>0</v>
      </c>
      <c r="CQ184" s="32">
        <f t="shared" si="206"/>
        <v>0</v>
      </c>
      <c r="CR184" s="32">
        <f t="shared" si="207"/>
        <v>0</v>
      </c>
    </row>
    <row r="185" spans="1:96" x14ac:dyDescent="0.25">
      <c r="A185">
        <v>600010772</v>
      </c>
      <c r="B185" t="s">
        <v>454</v>
      </c>
      <c r="C185" t="s">
        <v>227</v>
      </c>
      <c r="D185" t="s">
        <v>21</v>
      </c>
      <c r="E185" t="s">
        <v>212</v>
      </c>
      <c r="F185" t="s">
        <v>446</v>
      </c>
      <c r="G185" t="s">
        <v>445</v>
      </c>
      <c r="H185" t="s">
        <v>697</v>
      </c>
      <c r="I185" s="32">
        <v>439.46008771929831</v>
      </c>
      <c r="J185" s="32"/>
      <c r="K185" s="32">
        <v>5800.87</v>
      </c>
      <c r="L185" s="32">
        <v>21394.454970014143</v>
      </c>
      <c r="M185" s="32">
        <v>21587.444700280637</v>
      </c>
      <c r="N185" s="32">
        <v>21177.770324025863</v>
      </c>
      <c r="O185" s="32">
        <v>21098.47641742379</v>
      </c>
      <c r="P185" s="32">
        <v>21201.513947568012</v>
      </c>
      <c r="Q185" s="32">
        <v>21128.857574062382</v>
      </c>
      <c r="R185" s="32">
        <v>21118.618424488071</v>
      </c>
      <c r="S185" s="32">
        <v>21104.839421833989</v>
      </c>
      <c r="T185" s="32">
        <v>21594.836514863404</v>
      </c>
      <c r="U185" s="32">
        <v>21240.120420272175</v>
      </c>
      <c r="V185" s="32">
        <v>21246.572486351437</v>
      </c>
      <c r="W185" s="32">
        <v>21449.295518968476</v>
      </c>
      <c r="X185" s="32">
        <f>_xlfn.XLOOKUP(TEXT(A185,"0"),'Safety stock'!$A$2:$A$219,'Safety stock'!$B$2:$B$219,0,0)</f>
        <v>48</v>
      </c>
      <c r="Y185" s="32">
        <f>_xlfn.XLOOKUP(TEXT(A185,"0"),'Safety stock'!$A$2:$A$219,'Safety stock'!$F$2:$F$219,0,0)</f>
        <v>0</v>
      </c>
      <c r="Z185" s="32">
        <f>_xlfn.XLOOKUP(TEXT(A185,"0"),'Safety stock'!$A$2:$A$219,'Safety stock'!$E$2:$E$219,0,0)</f>
        <v>15.666666666666666</v>
      </c>
      <c r="AA185" s="32">
        <f>_xlfn.XLOOKUP(TEXT(A185,"0"),'Safety stock'!$A$2:$A$219,'Safety stock'!$G$2:$G$219,0,0)</f>
        <v>55.833333333333336</v>
      </c>
      <c r="AB185" s="32">
        <f t="shared" si="139"/>
        <v>21094.084210526318</v>
      </c>
      <c r="AC185" s="32">
        <f t="shared" si="140"/>
        <v>0</v>
      </c>
      <c r="AD185" s="32">
        <f t="shared" si="141"/>
        <v>6884.8747076023401</v>
      </c>
      <c r="AE185" s="32">
        <f t="shared" si="142"/>
        <v>24536.52156432749</v>
      </c>
      <c r="AF185" s="32">
        <f t="shared" si="143"/>
        <v>-15293.214210526319</v>
      </c>
      <c r="AG185" s="32">
        <f t="shared" si="144"/>
        <v>0</v>
      </c>
      <c r="AH185" s="32">
        <f t="shared" si="145"/>
        <v>0</v>
      </c>
      <c r="AI185" s="32">
        <f t="shared" si="146"/>
        <v>0</v>
      </c>
      <c r="AJ185" s="32">
        <f t="shared" si="147"/>
        <v>0</v>
      </c>
      <c r="AK185" s="32">
        <f t="shared" si="148"/>
        <v>0</v>
      </c>
      <c r="AL185" s="32">
        <f t="shared" si="149"/>
        <v>0</v>
      </c>
      <c r="AM185" s="32">
        <f t="shared" si="150"/>
        <v>0</v>
      </c>
      <c r="AN185" s="32">
        <f t="shared" si="151"/>
        <v>0</v>
      </c>
      <c r="AO185" s="32">
        <f t="shared" si="152"/>
        <v>0</v>
      </c>
      <c r="AP185" s="32">
        <f t="shared" si="153"/>
        <v>0</v>
      </c>
      <c r="AQ185" s="32">
        <f t="shared" si="154"/>
        <v>0</v>
      </c>
      <c r="AR185" s="32">
        <f t="shared" si="155"/>
        <v>0</v>
      </c>
      <c r="AS185" s="32">
        <f t="shared" si="156"/>
        <v>21094.084210526318</v>
      </c>
      <c r="AT185" s="32">
        <f t="shared" si="157"/>
        <v>21094.084210526318</v>
      </c>
      <c r="AU185" s="32">
        <f t="shared" si="158"/>
        <v>21094.084210526318</v>
      </c>
      <c r="AV185" s="32">
        <f t="shared" si="159"/>
        <v>21094.084210526318</v>
      </c>
      <c r="AW185" s="32">
        <f t="shared" si="160"/>
        <v>21094.084210526318</v>
      </c>
      <c r="AX185" s="32">
        <f t="shared" si="161"/>
        <v>21094.084210526318</v>
      </c>
      <c r="AY185" s="32">
        <f t="shared" si="162"/>
        <v>21094.084210526318</v>
      </c>
      <c r="AZ185" s="32">
        <f t="shared" si="163"/>
        <v>21094.084210526318</v>
      </c>
      <c r="BA185" s="32">
        <f t="shared" si="164"/>
        <v>21094.084210526318</v>
      </c>
      <c r="BB185" s="32">
        <f t="shared" si="165"/>
        <v>21094.084210526318</v>
      </c>
      <c r="BC185" s="32">
        <f t="shared" si="166"/>
        <v>21094.084210526318</v>
      </c>
      <c r="BD185" s="32">
        <f t="shared" si="167"/>
        <v>21094.084210526318</v>
      </c>
      <c r="BE185" s="32">
        <f t="shared" si="168"/>
        <v>21094.084210526318</v>
      </c>
      <c r="BF185" s="32">
        <f t="shared" si="169"/>
        <v>0</v>
      </c>
      <c r="BG185" s="32">
        <f t="shared" si="170"/>
        <v>0</v>
      </c>
      <c r="BH185" s="32">
        <f t="shared" si="171"/>
        <v>0</v>
      </c>
      <c r="BI185" s="32">
        <f t="shared" si="172"/>
        <v>0</v>
      </c>
      <c r="BJ185" s="32">
        <f t="shared" si="173"/>
        <v>0</v>
      </c>
      <c r="BK185" s="32">
        <f t="shared" si="174"/>
        <v>0</v>
      </c>
      <c r="BL185" s="32">
        <f t="shared" si="175"/>
        <v>0</v>
      </c>
      <c r="BM185" s="32">
        <f t="shared" si="176"/>
        <v>0</v>
      </c>
      <c r="BN185" s="32">
        <f t="shared" si="177"/>
        <v>0</v>
      </c>
      <c r="BO185" s="32">
        <f t="shared" si="178"/>
        <v>0</v>
      </c>
      <c r="BP185" s="32">
        <f t="shared" si="179"/>
        <v>0</v>
      </c>
      <c r="BQ185" s="32">
        <f t="shared" si="180"/>
        <v>0</v>
      </c>
      <c r="BR185" s="32">
        <f t="shared" si="181"/>
        <v>0</v>
      </c>
      <c r="BS185" s="32">
        <f t="shared" si="182"/>
        <v>0</v>
      </c>
      <c r="BT185" s="32">
        <f t="shared" si="183"/>
        <v>300.37075948782513</v>
      </c>
      <c r="BU185" s="32">
        <f t="shared" si="184"/>
        <v>493.36048975431913</v>
      </c>
      <c r="BV185" s="32">
        <f t="shared" si="185"/>
        <v>83.686113499545172</v>
      </c>
      <c r="BW185" s="32">
        <f t="shared" si="186"/>
        <v>4.392206897471624</v>
      </c>
      <c r="BX185" s="32">
        <f t="shared" si="187"/>
        <v>107.42973704169344</v>
      </c>
      <c r="BY185" s="32">
        <f t="shared" si="188"/>
        <v>34.773363536063698</v>
      </c>
      <c r="BZ185" s="32">
        <f t="shared" si="189"/>
        <v>24.534213961753267</v>
      </c>
      <c r="CA185" s="32">
        <f t="shared" si="190"/>
        <v>10.755211307670834</v>
      </c>
      <c r="CB185" s="32">
        <f t="shared" si="191"/>
        <v>500.75230433708566</v>
      </c>
      <c r="CC185" s="32">
        <f t="shared" si="192"/>
        <v>146.03620974585647</v>
      </c>
      <c r="CD185" s="32">
        <f t="shared" si="193"/>
        <v>152.48827582511876</v>
      </c>
      <c r="CE185" s="32">
        <f t="shared" si="194"/>
        <v>355.21130844215804</v>
      </c>
      <c r="CF185" s="32">
        <f t="shared" si="195"/>
        <v>0</v>
      </c>
      <c r="CG185" s="32">
        <f t="shared" si="196"/>
        <v>0</v>
      </c>
      <c r="CH185" s="32">
        <f t="shared" si="197"/>
        <v>0</v>
      </c>
      <c r="CI185" s="32">
        <f t="shared" si="198"/>
        <v>0</v>
      </c>
      <c r="CJ185" s="32">
        <f t="shared" si="199"/>
        <v>0</v>
      </c>
      <c r="CK185" s="32">
        <f t="shared" si="200"/>
        <v>0</v>
      </c>
      <c r="CL185" s="32">
        <f t="shared" si="201"/>
        <v>0</v>
      </c>
      <c r="CM185" s="32">
        <f t="shared" si="202"/>
        <v>0</v>
      </c>
      <c r="CN185" s="32">
        <f t="shared" si="203"/>
        <v>0</v>
      </c>
      <c r="CO185" s="32">
        <f t="shared" si="204"/>
        <v>0</v>
      </c>
      <c r="CP185" s="32">
        <f t="shared" si="205"/>
        <v>0</v>
      </c>
      <c r="CQ185" s="32">
        <f t="shared" si="206"/>
        <v>0</v>
      </c>
      <c r="CR185" s="32">
        <f t="shared" si="207"/>
        <v>0</v>
      </c>
    </row>
    <row r="186" spans="1:96" x14ac:dyDescent="0.25">
      <c r="A186">
        <v>600010779</v>
      </c>
      <c r="B186" t="s">
        <v>456</v>
      </c>
      <c r="C186" t="s">
        <v>227</v>
      </c>
      <c r="D186" t="s">
        <v>21</v>
      </c>
      <c r="E186" t="s">
        <v>212</v>
      </c>
      <c r="F186" t="s">
        <v>338</v>
      </c>
      <c r="G186" t="s">
        <v>448</v>
      </c>
      <c r="H186" t="s">
        <v>697</v>
      </c>
      <c r="I186" s="32">
        <v>450.8201357466063</v>
      </c>
      <c r="J186" s="32"/>
      <c r="K186" s="32">
        <v>0</v>
      </c>
      <c r="L186" s="32">
        <v>10966.189389930083</v>
      </c>
      <c r="M186" s="32">
        <v>11202.859549090937</v>
      </c>
      <c r="N186" s="32">
        <v>11056.332592867173</v>
      </c>
      <c r="O186" s="32">
        <v>10909.805636643408</v>
      </c>
      <c r="P186" s="32">
        <v>11146.475795804265</v>
      </c>
      <c r="Q186" s="32">
        <v>10999.9488395805</v>
      </c>
      <c r="R186" s="32">
        <v>10853.421883356736</v>
      </c>
      <c r="S186" s="32">
        <v>11090.09204251759</v>
      </c>
      <c r="T186" s="32">
        <v>10943.565086293826</v>
      </c>
      <c r="U186" s="32">
        <v>11180.23524545468</v>
      </c>
      <c r="V186" s="32">
        <v>11033.708289230915</v>
      </c>
      <c r="W186" s="32">
        <v>10887.181333007151</v>
      </c>
      <c r="X186" s="32">
        <f>_xlfn.XLOOKUP(TEXT(A186,"0"),'Safety stock'!$A$2:$A$219,'Safety stock'!$B$2:$B$219,0,0)</f>
        <v>24</v>
      </c>
      <c r="Y186" s="32">
        <f>_xlfn.XLOOKUP(TEXT(A186,"0"),'Safety stock'!$A$2:$A$219,'Safety stock'!$F$2:$F$219,0,0)</f>
        <v>0</v>
      </c>
      <c r="Z186" s="32">
        <f>_xlfn.XLOOKUP(TEXT(A186,"0"),'Safety stock'!$A$2:$A$219,'Safety stock'!$E$2:$E$219,0,0)</f>
        <v>12.041666666666666</v>
      </c>
      <c r="AA186" s="32">
        <f>_xlfn.XLOOKUP(TEXT(A186,"0"),'Safety stock'!$A$2:$A$219,'Safety stock'!$G$2:$G$219,0,0)</f>
        <v>30.020833333333332</v>
      </c>
      <c r="AB186" s="32">
        <f t="shared" si="139"/>
        <v>10819.68325791855</v>
      </c>
      <c r="AC186" s="32">
        <f t="shared" si="140"/>
        <v>0</v>
      </c>
      <c r="AD186" s="32">
        <f t="shared" si="141"/>
        <v>5428.6258012820508</v>
      </c>
      <c r="AE186" s="32">
        <f t="shared" si="142"/>
        <v>13533.996158559576</v>
      </c>
      <c r="AF186" s="32">
        <f t="shared" si="143"/>
        <v>-10819.68325791855</v>
      </c>
      <c r="AG186" s="32">
        <f t="shared" si="144"/>
        <v>0</v>
      </c>
      <c r="AH186" s="32">
        <f t="shared" si="145"/>
        <v>0</v>
      </c>
      <c r="AI186" s="32">
        <f t="shared" si="146"/>
        <v>0</v>
      </c>
      <c r="AJ186" s="32">
        <f t="shared" si="147"/>
        <v>0</v>
      </c>
      <c r="AK186" s="32">
        <f t="shared" si="148"/>
        <v>0</v>
      </c>
      <c r="AL186" s="32">
        <f t="shared" si="149"/>
        <v>0</v>
      </c>
      <c r="AM186" s="32">
        <f t="shared" si="150"/>
        <v>0</v>
      </c>
      <c r="AN186" s="32">
        <f t="shared" si="151"/>
        <v>0</v>
      </c>
      <c r="AO186" s="32">
        <f t="shared" si="152"/>
        <v>0</v>
      </c>
      <c r="AP186" s="32">
        <f t="shared" si="153"/>
        <v>0</v>
      </c>
      <c r="AQ186" s="32">
        <f t="shared" si="154"/>
        <v>0</v>
      </c>
      <c r="AR186" s="32">
        <f t="shared" si="155"/>
        <v>0</v>
      </c>
      <c r="AS186" s="32">
        <f t="shared" si="156"/>
        <v>10819.68325791855</v>
      </c>
      <c r="AT186" s="32">
        <f t="shared" si="157"/>
        <v>10819.68325791855</v>
      </c>
      <c r="AU186" s="32">
        <f t="shared" si="158"/>
        <v>10819.68325791855</v>
      </c>
      <c r="AV186" s="32">
        <f t="shared" si="159"/>
        <v>10819.68325791855</v>
      </c>
      <c r="AW186" s="32">
        <f t="shared" si="160"/>
        <v>10819.68325791855</v>
      </c>
      <c r="AX186" s="32">
        <f t="shared" si="161"/>
        <v>10819.68325791855</v>
      </c>
      <c r="AY186" s="32">
        <f t="shared" si="162"/>
        <v>10819.68325791855</v>
      </c>
      <c r="AZ186" s="32">
        <f t="shared" si="163"/>
        <v>10819.68325791855</v>
      </c>
      <c r="BA186" s="32">
        <f t="shared" si="164"/>
        <v>10819.68325791855</v>
      </c>
      <c r="BB186" s="32">
        <f t="shared" si="165"/>
        <v>10819.68325791855</v>
      </c>
      <c r="BC186" s="32">
        <f t="shared" si="166"/>
        <v>10819.68325791855</v>
      </c>
      <c r="BD186" s="32">
        <f t="shared" si="167"/>
        <v>10819.68325791855</v>
      </c>
      <c r="BE186" s="32">
        <f t="shared" si="168"/>
        <v>10819.68325791855</v>
      </c>
      <c r="BF186" s="32">
        <f t="shared" si="169"/>
        <v>0</v>
      </c>
      <c r="BG186" s="32">
        <f t="shared" si="170"/>
        <v>0</v>
      </c>
      <c r="BH186" s="32">
        <f t="shared" si="171"/>
        <v>0</v>
      </c>
      <c r="BI186" s="32">
        <f t="shared" si="172"/>
        <v>0</v>
      </c>
      <c r="BJ186" s="32">
        <f t="shared" si="173"/>
        <v>0</v>
      </c>
      <c r="BK186" s="32">
        <f t="shared" si="174"/>
        <v>0</v>
      </c>
      <c r="BL186" s="32">
        <f t="shared" si="175"/>
        <v>0</v>
      </c>
      <c r="BM186" s="32">
        <f t="shared" si="176"/>
        <v>0</v>
      </c>
      <c r="BN186" s="32">
        <f t="shared" si="177"/>
        <v>0</v>
      </c>
      <c r="BO186" s="32">
        <f t="shared" si="178"/>
        <v>0</v>
      </c>
      <c r="BP186" s="32">
        <f t="shared" si="179"/>
        <v>0</v>
      </c>
      <c r="BQ186" s="32">
        <f t="shared" si="180"/>
        <v>0</v>
      </c>
      <c r="BR186" s="32">
        <f t="shared" si="181"/>
        <v>0</v>
      </c>
      <c r="BS186" s="32">
        <f t="shared" si="182"/>
        <v>0</v>
      </c>
      <c r="BT186" s="32">
        <f t="shared" si="183"/>
        <v>146.50613201153283</v>
      </c>
      <c r="BU186" s="32">
        <f t="shared" si="184"/>
        <v>383.17629117238721</v>
      </c>
      <c r="BV186" s="32">
        <f t="shared" si="185"/>
        <v>236.64933494862271</v>
      </c>
      <c r="BW186" s="32">
        <f t="shared" si="186"/>
        <v>90.122378724858208</v>
      </c>
      <c r="BX186" s="32">
        <f t="shared" si="187"/>
        <v>326.79253788571441</v>
      </c>
      <c r="BY186" s="32">
        <f t="shared" si="188"/>
        <v>180.26558166194991</v>
      </c>
      <c r="BZ186" s="32">
        <f t="shared" si="189"/>
        <v>33.738625438185409</v>
      </c>
      <c r="CA186" s="32">
        <f t="shared" si="190"/>
        <v>270.40878459903979</v>
      </c>
      <c r="CB186" s="32">
        <f t="shared" si="191"/>
        <v>123.88182837527529</v>
      </c>
      <c r="CC186" s="32">
        <f t="shared" si="192"/>
        <v>360.55198753612967</v>
      </c>
      <c r="CD186" s="32">
        <f t="shared" si="193"/>
        <v>214.02503131236517</v>
      </c>
      <c r="CE186" s="32">
        <f t="shared" si="194"/>
        <v>67.498075088600672</v>
      </c>
      <c r="CF186" s="32">
        <f t="shared" si="195"/>
        <v>0</v>
      </c>
      <c r="CG186" s="32">
        <f t="shared" si="196"/>
        <v>0</v>
      </c>
      <c r="CH186" s="32">
        <f t="shared" si="197"/>
        <v>0</v>
      </c>
      <c r="CI186" s="32">
        <f t="shared" si="198"/>
        <v>0</v>
      </c>
      <c r="CJ186" s="32">
        <f t="shared" si="199"/>
        <v>0</v>
      </c>
      <c r="CK186" s="32">
        <f t="shared" si="200"/>
        <v>0</v>
      </c>
      <c r="CL186" s="32">
        <f t="shared" si="201"/>
        <v>0</v>
      </c>
      <c r="CM186" s="32">
        <f t="shared" si="202"/>
        <v>0</v>
      </c>
      <c r="CN186" s="32">
        <f t="shared" si="203"/>
        <v>0</v>
      </c>
      <c r="CO186" s="32">
        <f t="shared" si="204"/>
        <v>0</v>
      </c>
      <c r="CP186" s="32">
        <f t="shared" si="205"/>
        <v>0</v>
      </c>
      <c r="CQ186" s="32">
        <f t="shared" si="206"/>
        <v>0</v>
      </c>
      <c r="CR186" s="32">
        <f t="shared" si="207"/>
        <v>0</v>
      </c>
    </row>
    <row r="187" spans="1:96" x14ac:dyDescent="0.25">
      <c r="A187">
        <v>600010790</v>
      </c>
      <c r="B187" t="s">
        <v>458</v>
      </c>
      <c r="C187" t="s">
        <v>227</v>
      </c>
      <c r="D187" t="s">
        <v>21</v>
      </c>
      <c r="E187" t="s">
        <v>212</v>
      </c>
      <c r="F187" t="s">
        <v>338</v>
      </c>
      <c r="G187" t="s">
        <v>448</v>
      </c>
      <c r="H187" t="s">
        <v>697</v>
      </c>
      <c r="I187" s="32">
        <v>415.40000000000003</v>
      </c>
      <c r="J187" s="32"/>
      <c r="K187" s="32">
        <v>4984.8</v>
      </c>
      <c r="L187" s="32">
        <v>10280.313750415706</v>
      </c>
      <c r="M187" s="32">
        <v>10202.690681448357</v>
      </c>
      <c r="N187" s="32">
        <v>10209.779690019815</v>
      </c>
      <c r="O187" s="32">
        <v>10142.065307635467</v>
      </c>
      <c r="P187" s="32">
        <v>10098.583009645254</v>
      </c>
      <c r="Q187" s="32">
        <v>10029.815058374204</v>
      </c>
      <c r="R187" s="32">
        <v>9986.3327603839916</v>
      </c>
      <c r="S187" s="32">
        <v>10332.964809112942</v>
      </c>
      <c r="T187" s="32">
        <v>10264.196857841891</v>
      </c>
      <c r="U187" s="32">
        <v>10220.714559851678</v>
      </c>
      <c r="V187" s="32">
        <v>10150.89303969393</v>
      </c>
      <c r="W187" s="32">
        <v>10107.410741703718</v>
      </c>
      <c r="X187" s="32">
        <f>_xlfn.XLOOKUP(TEXT(A187,"0"),'Safety stock'!$A$2:$A$219,'Safety stock'!$B$2:$B$219,0,0)</f>
        <v>24</v>
      </c>
      <c r="Y187" s="32">
        <f>_xlfn.XLOOKUP(TEXT(A187,"0"),'Safety stock'!$A$2:$A$219,'Safety stock'!$F$2:$F$219,0,0)</f>
        <v>0</v>
      </c>
      <c r="Z187" s="32">
        <f>_xlfn.XLOOKUP(TEXT(A187,"0"),'Safety stock'!$A$2:$A$219,'Safety stock'!$E$2:$E$219,0,0)</f>
        <v>5.5</v>
      </c>
      <c r="AA187" s="32">
        <f>_xlfn.XLOOKUP(TEXT(A187,"0"),'Safety stock'!$A$2:$A$219,'Safety stock'!$G$2:$G$219,0,0)</f>
        <v>26.75</v>
      </c>
      <c r="AB187" s="32">
        <f t="shared" si="139"/>
        <v>9969.6</v>
      </c>
      <c r="AC187" s="32">
        <f t="shared" si="140"/>
        <v>0</v>
      </c>
      <c r="AD187" s="32">
        <f t="shared" si="141"/>
        <v>2284.7000000000003</v>
      </c>
      <c r="AE187" s="32">
        <f t="shared" si="142"/>
        <v>11111.95</v>
      </c>
      <c r="AF187" s="32">
        <f t="shared" si="143"/>
        <v>-4984.8</v>
      </c>
      <c r="AG187" s="32">
        <f t="shared" si="144"/>
        <v>0</v>
      </c>
      <c r="AH187" s="32">
        <f t="shared" si="145"/>
        <v>0</v>
      </c>
      <c r="AI187" s="32">
        <f t="shared" si="146"/>
        <v>0</v>
      </c>
      <c r="AJ187" s="32">
        <f t="shared" si="147"/>
        <v>0</v>
      </c>
      <c r="AK187" s="32">
        <f t="shared" si="148"/>
        <v>0</v>
      </c>
      <c r="AL187" s="32">
        <f t="shared" si="149"/>
        <v>0</v>
      </c>
      <c r="AM187" s="32">
        <f t="shared" si="150"/>
        <v>0</v>
      </c>
      <c r="AN187" s="32">
        <f t="shared" si="151"/>
        <v>0</v>
      </c>
      <c r="AO187" s="32">
        <f t="shared" si="152"/>
        <v>0</v>
      </c>
      <c r="AP187" s="32">
        <f t="shared" si="153"/>
        <v>0</v>
      </c>
      <c r="AQ187" s="32">
        <f t="shared" si="154"/>
        <v>0</v>
      </c>
      <c r="AR187" s="32">
        <f t="shared" si="155"/>
        <v>0</v>
      </c>
      <c r="AS187" s="32">
        <f t="shared" si="156"/>
        <v>9969.6</v>
      </c>
      <c r="AT187" s="32">
        <f t="shared" si="157"/>
        <v>9969.6</v>
      </c>
      <c r="AU187" s="32">
        <f t="shared" si="158"/>
        <v>9969.6</v>
      </c>
      <c r="AV187" s="32">
        <f t="shared" si="159"/>
        <v>9969.6</v>
      </c>
      <c r="AW187" s="32">
        <f t="shared" si="160"/>
        <v>9969.6</v>
      </c>
      <c r="AX187" s="32">
        <f t="shared" si="161"/>
        <v>9969.6</v>
      </c>
      <c r="AY187" s="32">
        <f t="shared" si="162"/>
        <v>9969.6</v>
      </c>
      <c r="AZ187" s="32">
        <f t="shared" si="163"/>
        <v>9969.6</v>
      </c>
      <c r="BA187" s="32">
        <f t="shared" si="164"/>
        <v>9969.6</v>
      </c>
      <c r="BB187" s="32">
        <f t="shared" si="165"/>
        <v>9969.6</v>
      </c>
      <c r="BC187" s="32">
        <f t="shared" si="166"/>
        <v>9969.6</v>
      </c>
      <c r="BD187" s="32">
        <f t="shared" si="167"/>
        <v>9969.6</v>
      </c>
      <c r="BE187" s="32">
        <f t="shared" si="168"/>
        <v>9969.6</v>
      </c>
      <c r="BF187" s="32">
        <f t="shared" si="169"/>
        <v>0</v>
      </c>
      <c r="BG187" s="32">
        <f t="shared" si="170"/>
        <v>0</v>
      </c>
      <c r="BH187" s="32">
        <f t="shared" si="171"/>
        <v>0</v>
      </c>
      <c r="BI187" s="32">
        <f t="shared" si="172"/>
        <v>0</v>
      </c>
      <c r="BJ187" s="32">
        <f t="shared" si="173"/>
        <v>0</v>
      </c>
      <c r="BK187" s="32">
        <f t="shared" si="174"/>
        <v>0</v>
      </c>
      <c r="BL187" s="32">
        <f t="shared" si="175"/>
        <v>0</v>
      </c>
      <c r="BM187" s="32">
        <f t="shared" si="176"/>
        <v>0</v>
      </c>
      <c r="BN187" s="32">
        <f t="shared" si="177"/>
        <v>0</v>
      </c>
      <c r="BO187" s="32">
        <f t="shared" si="178"/>
        <v>0</v>
      </c>
      <c r="BP187" s="32">
        <f t="shared" si="179"/>
        <v>0</v>
      </c>
      <c r="BQ187" s="32">
        <f t="shared" si="180"/>
        <v>0</v>
      </c>
      <c r="BR187" s="32">
        <f t="shared" si="181"/>
        <v>0</v>
      </c>
      <c r="BS187" s="32">
        <f t="shared" si="182"/>
        <v>0</v>
      </c>
      <c r="BT187" s="32">
        <f t="shared" si="183"/>
        <v>310.71375041570536</v>
      </c>
      <c r="BU187" s="32">
        <f t="shared" si="184"/>
        <v>233.09068144835692</v>
      </c>
      <c r="BV187" s="32">
        <f t="shared" si="185"/>
        <v>240.1796900198151</v>
      </c>
      <c r="BW187" s="32">
        <f t="shared" si="186"/>
        <v>172.46530763546616</v>
      </c>
      <c r="BX187" s="32">
        <f t="shared" si="187"/>
        <v>128.98300964525333</v>
      </c>
      <c r="BY187" s="32">
        <f t="shared" si="188"/>
        <v>60.215058374204091</v>
      </c>
      <c r="BZ187" s="32">
        <f t="shared" si="189"/>
        <v>16.732760383991263</v>
      </c>
      <c r="CA187" s="32">
        <f t="shared" si="190"/>
        <v>363.36480911294166</v>
      </c>
      <c r="CB187" s="32">
        <f t="shared" si="191"/>
        <v>294.5968578418906</v>
      </c>
      <c r="CC187" s="32">
        <f t="shared" si="192"/>
        <v>251.11455985167777</v>
      </c>
      <c r="CD187" s="32">
        <f t="shared" si="193"/>
        <v>181.29303969393004</v>
      </c>
      <c r="CE187" s="32">
        <f t="shared" si="194"/>
        <v>137.81074170371721</v>
      </c>
      <c r="CF187" s="32">
        <f t="shared" si="195"/>
        <v>0</v>
      </c>
      <c r="CG187" s="32">
        <f t="shared" si="196"/>
        <v>0</v>
      </c>
      <c r="CH187" s="32">
        <f t="shared" si="197"/>
        <v>0</v>
      </c>
      <c r="CI187" s="32">
        <f t="shared" si="198"/>
        <v>0</v>
      </c>
      <c r="CJ187" s="32">
        <f t="shared" si="199"/>
        <v>0</v>
      </c>
      <c r="CK187" s="32">
        <f t="shared" si="200"/>
        <v>0</v>
      </c>
      <c r="CL187" s="32">
        <f t="shared" si="201"/>
        <v>0</v>
      </c>
      <c r="CM187" s="32">
        <f t="shared" si="202"/>
        <v>0</v>
      </c>
      <c r="CN187" s="32">
        <f t="shared" si="203"/>
        <v>0</v>
      </c>
      <c r="CO187" s="32">
        <f t="shared" si="204"/>
        <v>0</v>
      </c>
      <c r="CP187" s="32">
        <f t="shared" si="205"/>
        <v>0</v>
      </c>
      <c r="CQ187" s="32">
        <f t="shared" si="206"/>
        <v>0</v>
      </c>
      <c r="CR187" s="32">
        <f t="shared" si="207"/>
        <v>0</v>
      </c>
    </row>
    <row r="188" spans="1:96" x14ac:dyDescent="0.25">
      <c r="A188">
        <v>600010800</v>
      </c>
      <c r="B188" t="s">
        <v>460</v>
      </c>
      <c r="C188" t="s">
        <v>227</v>
      </c>
      <c r="D188" t="s">
        <v>21</v>
      </c>
      <c r="E188" t="s">
        <v>328</v>
      </c>
      <c r="F188" t="s">
        <v>329</v>
      </c>
      <c r="G188" t="s">
        <v>344</v>
      </c>
      <c r="H188" t="s">
        <v>697</v>
      </c>
      <c r="I188" s="32">
        <v>904</v>
      </c>
      <c r="J188" s="32"/>
      <c r="K188" s="32">
        <v>18984</v>
      </c>
      <c r="L188" s="32">
        <v>22530.131739281529</v>
      </c>
      <c r="M188" s="32">
        <v>22460.263478563058</v>
      </c>
      <c r="N188" s="32">
        <v>22390.395217844591</v>
      </c>
      <c r="O188" s="32">
        <v>22320.52695712612</v>
      </c>
      <c r="P188" s="32">
        <v>22250.658696407649</v>
      </c>
      <c r="Q188" s="32">
        <v>22180.790435689178</v>
      </c>
      <c r="R188" s="32">
        <v>22110.922174970707</v>
      </c>
      <c r="S188" s="32">
        <v>22041.053914252239</v>
      </c>
      <c r="T188" s="32">
        <v>21971.185653533768</v>
      </c>
      <c r="U188" s="32">
        <v>21901.317392815297</v>
      </c>
      <c r="V188" s="32">
        <v>21831.449132096826</v>
      </c>
      <c r="W188" s="32">
        <v>21761.580871378359</v>
      </c>
      <c r="X188" s="32">
        <f>_xlfn.XLOOKUP(TEXT(A188,"0"),'Safety stock'!$A$2:$A$219,'Safety stock'!$B$2:$B$219,0,0)</f>
        <v>24</v>
      </c>
      <c r="Y188" s="32">
        <f>_xlfn.XLOOKUP(TEXT(A188,"0"),'Safety stock'!$A$2:$A$219,'Safety stock'!$F$2:$F$219,0,0)</f>
        <v>0</v>
      </c>
      <c r="Z188" s="32">
        <f>_xlfn.XLOOKUP(TEXT(A188,"0"),'Safety stock'!$A$2:$A$219,'Safety stock'!$E$2:$E$219,0,0)</f>
        <v>14.229166666666666</v>
      </c>
      <c r="AA188" s="32">
        <f>_xlfn.XLOOKUP(TEXT(A188,"0"),'Safety stock'!$A$2:$A$219,'Safety stock'!$G$2:$G$219,0,0)</f>
        <v>31.114583333333332</v>
      </c>
      <c r="AB188" s="32">
        <f t="shared" si="139"/>
        <v>21696</v>
      </c>
      <c r="AC188" s="32">
        <f t="shared" si="140"/>
        <v>0</v>
      </c>
      <c r="AD188" s="32">
        <f t="shared" si="141"/>
        <v>12863.166666666666</v>
      </c>
      <c r="AE188" s="32">
        <f t="shared" si="142"/>
        <v>28127.583333333332</v>
      </c>
      <c r="AF188" s="32">
        <f t="shared" si="143"/>
        <v>-2712</v>
      </c>
      <c r="AG188" s="32">
        <f t="shared" si="144"/>
        <v>0</v>
      </c>
      <c r="AH188" s="32">
        <f t="shared" si="145"/>
        <v>0</v>
      </c>
      <c r="AI188" s="32">
        <f t="shared" si="146"/>
        <v>0</v>
      </c>
      <c r="AJ188" s="32">
        <f t="shared" si="147"/>
        <v>0</v>
      </c>
      <c r="AK188" s="32">
        <f t="shared" si="148"/>
        <v>0</v>
      </c>
      <c r="AL188" s="32">
        <f t="shared" si="149"/>
        <v>0</v>
      </c>
      <c r="AM188" s="32">
        <f t="shared" si="150"/>
        <v>0</v>
      </c>
      <c r="AN188" s="32">
        <f t="shared" si="151"/>
        <v>0</v>
      </c>
      <c r="AO188" s="32">
        <f t="shared" si="152"/>
        <v>0</v>
      </c>
      <c r="AP188" s="32">
        <f t="shared" si="153"/>
        <v>0</v>
      </c>
      <c r="AQ188" s="32">
        <f t="shared" si="154"/>
        <v>0</v>
      </c>
      <c r="AR188" s="32">
        <f t="shared" si="155"/>
        <v>0</v>
      </c>
      <c r="AS188" s="32">
        <f t="shared" si="156"/>
        <v>21696</v>
      </c>
      <c r="AT188" s="32">
        <f t="shared" si="157"/>
        <v>21696</v>
      </c>
      <c r="AU188" s="32">
        <f t="shared" si="158"/>
        <v>21696</v>
      </c>
      <c r="AV188" s="32">
        <f t="shared" si="159"/>
        <v>21696</v>
      </c>
      <c r="AW188" s="32">
        <f t="shared" si="160"/>
        <v>21696</v>
      </c>
      <c r="AX188" s="32">
        <f t="shared" si="161"/>
        <v>21696</v>
      </c>
      <c r="AY188" s="32">
        <f t="shared" si="162"/>
        <v>21696</v>
      </c>
      <c r="AZ188" s="32">
        <f t="shared" si="163"/>
        <v>21696</v>
      </c>
      <c r="BA188" s="32">
        <f t="shared" si="164"/>
        <v>21696</v>
      </c>
      <c r="BB188" s="32">
        <f t="shared" si="165"/>
        <v>21696</v>
      </c>
      <c r="BC188" s="32">
        <f t="shared" si="166"/>
        <v>21696</v>
      </c>
      <c r="BD188" s="32">
        <f t="shared" si="167"/>
        <v>21696</v>
      </c>
      <c r="BE188" s="32">
        <f t="shared" si="168"/>
        <v>21696</v>
      </c>
      <c r="BF188" s="32">
        <f t="shared" si="169"/>
        <v>0</v>
      </c>
      <c r="BG188" s="32">
        <f t="shared" si="170"/>
        <v>0</v>
      </c>
      <c r="BH188" s="32">
        <f t="shared" si="171"/>
        <v>0</v>
      </c>
      <c r="BI188" s="32">
        <f t="shared" si="172"/>
        <v>0</v>
      </c>
      <c r="BJ188" s="32">
        <f t="shared" si="173"/>
        <v>0</v>
      </c>
      <c r="BK188" s="32">
        <f t="shared" si="174"/>
        <v>0</v>
      </c>
      <c r="BL188" s="32">
        <f t="shared" si="175"/>
        <v>0</v>
      </c>
      <c r="BM188" s="32">
        <f t="shared" si="176"/>
        <v>0</v>
      </c>
      <c r="BN188" s="32">
        <f t="shared" si="177"/>
        <v>0</v>
      </c>
      <c r="BO188" s="32">
        <f t="shared" si="178"/>
        <v>0</v>
      </c>
      <c r="BP188" s="32">
        <f t="shared" si="179"/>
        <v>0</v>
      </c>
      <c r="BQ188" s="32">
        <f t="shared" si="180"/>
        <v>0</v>
      </c>
      <c r="BR188" s="32">
        <f t="shared" si="181"/>
        <v>0</v>
      </c>
      <c r="BS188" s="32">
        <f t="shared" si="182"/>
        <v>0</v>
      </c>
      <c r="BT188" s="32">
        <f t="shared" si="183"/>
        <v>834.13173928152901</v>
      </c>
      <c r="BU188" s="32">
        <f t="shared" si="184"/>
        <v>764.26347856305802</v>
      </c>
      <c r="BV188" s="32">
        <f t="shared" si="185"/>
        <v>694.39521784459066</v>
      </c>
      <c r="BW188" s="32">
        <f t="shared" si="186"/>
        <v>624.52695712611967</v>
      </c>
      <c r="BX188" s="32">
        <f t="shared" si="187"/>
        <v>554.65869640764868</v>
      </c>
      <c r="BY188" s="32">
        <f t="shared" si="188"/>
        <v>484.79043568917768</v>
      </c>
      <c r="BZ188" s="32">
        <f t="shared" si="189"/>
        <v>414.92217497070669</v>
      </c>
      <c r="CA188" s="32">
        <f t="shared" si="190"/>
        <v>345.05391425223934</v>
      </c>
      <c r="CB188" s="32">
        <f t="shared" si="191"/>
        <v>275.18565353376835</v>
      </c>
      <c r="CC188" s="32">
        <f t="shared" si="192"/>
        <v>205.31739281529735</v>
      </c>
      <c r="CD188" s="32">
        <f t="shared" si="193"/>
        <v>135.44913209682636</v>
      </c>
      <c r="CE188" s="32">
        <f t="shared" si="194"/>
        <v>65.580871378359006</v>
      </c>
      <c r="CF188" s="32">
        <f t="shared" si="195"/>
        <v>0</v>
      </c>
      <c r="CG188" s="32">
        <f t="shared" si="196"/>
        <v>0</v>
      </c>
      <c r="CH188" s="32">
        <f t="shared" si="197"/>
        <v>0</v>
      </c>
      <c r="CI188" s="32">
        <f t="shared" si="198"/>
        <v>0</v>
      </c>
      <c r="CJ188" s="32">
        <f t="shared" si="199"/>
        <v>0</v>
      </c>
      <c r="CK188" s="32">
        <f t="shared" si="200"/>
        <v>0</v>
      </c>
      <c r="CL188" s="32">
        <f t="shared" si="201"/>
        <v>0</v>
      </c>
      <c r="CM188" s="32">
        <f t="shared" si="202"/>
        <v>0</v>
      </c>
      <c r="CN188" s="32">
        <f t="shared" si="203"/>
        <v>0</v>
      </c>
      <c r="CO188" s="32">
        <f t="shared" si="204"/>
        <v>0</v>
      </c>
      <c r="CP188" s="32">
        <f t="shared" si="205"/>
        <v>0</v>
      </c>
      <c r="CQ188" s="32">
        <f t="shared" si="206"/>
        <v>0</v>
      </c>
      <c r="CR188" s="32">
        <f t="shared" si="207"/>
        <v>0</v>
      </c>
    </row>
    <row r="189" spans="1:96" x14ac:dyDescent="0.25">
      <c r="A189">
        <v>600010802</v>
      </c>
      <c r="B189" t="s">
        <v>462</v>
      </c>
      <c r="C189" t="s">
        <v>227</v>
      </c>
      <c r="D189" t="s">
        <v>21</v>
      </c>
      <c r="E189" t="s">
        <v>212</v>
      </c>
      <c r="F189" t="s">
        <v>442</v>
      </c>
      <c r="G189" t="s">
        <v>443</v>
      </c>
      <c r="H189" t="s">
        <v>697</v>
      </c>
      <c r="I189" s="32">
        <v>450.43087121212119</v>
      </c>
      <c r="J189" s="32"/>
      <c r="K189" s="32">
        <v>9513.1</v>
      </c>
      <c r="L189" s="32">
        <v>10928.363067665734</v>
      </c>
      <c r="M189" s="32">
        <v>10921.589729279802</v>
      </c>
      <c r="N189" s="32">
        <v>10962.997969840902</v>
      </c>
      <c r="O189" s="32">
        <v>11039.99681759663</v>
      </c>
      <c r="P189" s="32">
        <v>11120.33757181619</v>
      </c>
      <c r="Q189" s="32">
        <v>11047.357178089656</v>
      </c>
      <c r="R189" s="32">
        <v>11021.926667884254</v>
      </c>
      <c r="S189" s="32">
        <v>10993.008950933985</v>
      </c>
      <c r="T189" s="32">
        <v>10964.091233983716</v>
      </c>
      <c r="U189" s="32">
        <v>10963.625636864825</v>
      </c>
      <c r="V189" s="32">
        <v>11134.479883020816</v>
      </c>
      <c r="W189" s="32">
        <v>11109.049372815414</v>
      </c>
      <c r="X189" s="32">
        <f>_xlfn.XLOOKUP(TEXT(A189,"0"),'Safety stock'!$A$2:$A$219,'Safety stock'!$B$2:$B$219,0,0)</f>
        <v>24</v>
      </c>
      <c r="Y189" s="32">
        <f>_xlfn.XLOOKUP(TEXT(A189,"0"),'Safety stock'!$A$2:$A$219,'Safety stock'!$F$2:$F$219,0,0)</f>
        <v>0</v>
      </c>
      <c r="Z189" s="32">
        <f>_xlfn.XLOOKUP(TEXT(A189,"0"),'Safety stock'!$A$2:$A$219,'Safety stock'!$E$2:$E$219,0,0)</f>
        <v>4.1875</v>
      </c>
      <c r="AA189" s="32">
        <f>_xlfn.XLOOKUP(TEXT(A189,"0"),'Safety stock'!$A$2:$A$219,'Safety stock'!$G$2:$G$219,0,0)</f>
        <v>26.09375</v>
      </c>
      <c r="AB189" s="32">
        <f t="shared" si="139"/>
        <v>10810.340909090908</v>
      </c>
      <c r="AC189" s="32">
        <f t="shared" si="140"/>
        <v>0</v>
      </c>
      <c r="AD189" s="32">
        <f t="shared" si="141"/>
        <v>1886.1792732007575</v>
      </c>
      <c r="AE189" s="32">
        <f t="shared" si="142"/>
        <v>11753.430545691288</v>
      </c>
      <c r="AF189" s="32">
        <f t="shared" si="143"/>
        <v>-1297.2409090909077</v>
      </c>
      <c r="AG189" s="32">
        <f t="shared" si="144"/>
        <v>0</v>
      </c>
      <c r="AH189" s="32">
        <f t="shared" si="145"/>
        <v>0</v>
      </c>
      <c r="AI189" s="32">
        <f t="shared" si="146"/>
        <v>0</v>
      </c>
      <c r="AJ189" s="32">
        <f t="shared" si="147"/>
        <v>0</v>
      </c>
      <c r="AK189" s="32">
        <f t="shared" si="148"/>
        <v>0</v>
      </c>
      <c r="AL189" s="32">
        <f t="shared" si="149"/>
        <v>0</v>
      </c>
      <c r="AM189" s="32">
        <f t="shared" si="150"/>
        <v>0</v>
      </c>
      <c r="AN189" s="32">
        <f t="shared" si="151"/>
        <v>0</v>
      </c>
      <c r="AO189" s="32">
        <f t="shared" si="152"/>
        <v>0</v>
      </c>
      <c r="AP189" s="32">
        <f t="shared" si="153"/>
        <v>0</v>
      </c>
      <c r="AQ189" s="32">
        <f t="shared" si="154"/>
        <v>0</v>
      </c>
      <c r="AR189" s="32">
        <f t="shared" si="155"/>
        <v>0</v>
      </c>
      <c r="AS189" s="32">
        <f t="shared" si="156"/>
        <v>10810.340909090908</v>
      </c>
      <c r="AT189" s="32">
        <f t="shared" si="157"/>
        <v>10810.340909090908</v>
      </c>
      <c r="AU189" s="32">
        <f t="shared" si="158"/>
        <v>10810.340909090908</v>
      </c>
      <c r="AV189" s="32">
        <f t="shared" si="159"/>
        <v>10810.340909090908</v>
      </c>
      <c r="AW189" s="32">
        <f t="shared" si="160"/>
        <v>10810.340909090908</v>
      </c>
      <c r="AX189" s="32">
        <f t="shared" si="161"/>
        <v>10810.340909090908</v>
      </c>
      <c r="AY189" s="32">
        <f t="shared" si="162"/>
        <v>10810.340909090908</v>
      </c>
      <c r="AZ189" s="32">
        <f t="shared" si="163"/>
        <v>10810.340909090908</v>
      </c>
      <c r="BA189" s="32">
        <f t="shared" si="164"/>
        <v>10810.340909090908</v>
      </c>
      <c r="BB189" s="32">
        <f t="shared" si="165"/>
        <v>10810.340909090908</v>
      </c>
      <c r="BC189" s="32">
        <f t="shared" si="166"/>
        <v>10810.340909090908</v>
      </c>
      <c r="BD189" s="32">
        <f t="shared" si="167"/>
        <v>10810.340909090908</v>
      </c>
      <c r="BE189" s="32">
        <f t="shared" si="168"/>
        <v>10810.340909090908</v>
      </c>
      <c r="BF189" s="32">
        <f t="shared" si="169"/>
        <v>0</v>
      </c>
      <c r="BG189" s="32">
        <f t="shared" si="170"/>
        <v>0</v>
      </c>
      <c r="BH189" s="32">
        <f t="shared" si="171"/>
        <v>0</v>
      </c>
      <c r="BI189" s="32">
        <f t="shared" si="172"/>
        <v>0</v>
      </c>
      <c r="BJ189" s="32">
        <f t="shared" si="173"/>
        <v>0</v>
      </c>
      <c r="BK189" s="32">
        <f t="shared" si="174"/>
        <v>0</v>
      </c>
      <c r="BL189" s="32">
        <f t="shared" si="175"/>
        <v>0</v>
      </c>
      <c r="BM189" s="32">
        <f t="shared" si="176"/>
        <v>0</v>
      </c>
      <c r="BN189" s="32">
        <f t="shared" si="177"/>
        <v>0</v>
      </c>
      <c r="BO189" s="32">
        <f t="shared" si="178"/>
        <v>0</v>
      </c>
      <c r="BP189" s="32">
        <f t="shared" si="179"/>
        <v>0</v>
      </c>
      <c r="BQ189" s="32">
        <f t="shared" si="180"/>
        <v>0</v>
      </c>
      <c r="BR189" s="32">
        <f t="shared" si="181"/>
        <v>0</v>
      </c>
      <c r="BS189" s="32">
        <f t="shared" si="182"/>
        <v>0</v>
      </c>
      <c r="BT189" s="32">
        <f t="shared" si="183"/>
        <v>118.02215857482588</v>
      </c>
      <c r="BU189" s="32">
        <f t="shared" si="184"/>
        <v>111.24882018889366</v>
      </c>
      <c r="BV189" s="32">
        <f t="shared" si="185"/>
        <v>152.65706074999434</v>
      </c>
      <c r="BW189" s="32">
        <f t="shared" si="186"/>
        <v>229.65590850572153</v>
      </c>
      <c r="BX189" s="32">
        <f t="shared" si="187"/>
        <v>309.99666272528157</v>
      </c>
      <c r="BY189" s="32">
        <f t="shared" si="188"/>
        <v>237.01626899874827</v>
      </c>
      <c r="BZ189" s="32">
        <f t="shared" si="189"/>
        <v>211.58575879334603</v>
      </c>
      <c r="CA189" s="32">
        <f t="shared" si="190"/>
        <v>182.66804184307694</v>
      </c>
      <c r="CB189" s="32">
        <f t="shared" si="191"/>
        <v>153.75032489280784</v>
      </c>
      <c r="CC189" s="32">
        <f t="shared" si="192"/>
        <v>153.28472777391653</v>
      </c>
      <c r="CD189" s="32">
        <f t="shared" si="193"/>
        <v>324.13897392990839</v>
      </c>
      <c r="CE189" s="32">
        <f t="shared" si="194"/>
        <v>298.70846372450615</v>
      </c>
      <c r="CF189" s="32">
        <f t="shared" si="195"/>
        <v>0</v>
      </c>
      <c r="CG189" s="32">
        <f t="shared" si="196"/>
        <v>0</v>
      </c>
      <c r="CH189" s="32">
        <f t="shared" si="197"/>
        <v>0</v>
      </c>
      <c r="CI189" s="32">
        <f t="shared" si="198"/>
        <v>0</v>
      </c>
      <c r="CJ189" s="32">
        <f t="shared" si="199"/>
        <v>0</v>
      </c>
      <c r="CK189" s="32">
        <f t="shared" si="200"/>
        <v>0</v>
      </c>
      <c r="CL189" s="32">
        <f t="shared" si="201"/>
        <v>0</v>
      </c>
      <c r="CM189" s="32">
        <f t="shared" si="202"/>
        <v>0</v>
      </c>
      <c r="CN189" s="32">
        <f t="shared" si="203"/>
        <v>0</v>
      </c>
      <c r="CO189" s="32">
        <f t="shared" si="204"/>
        <v>0</v>
      </c>
      <c r="CP189" s="32">
        <f t="shared" si="205"/>
        <v>0</v>
      </c>
      <c r="CQ189" s="32">
        <f t="shared" si="206"/>
        <v>0</v>
      </c>
      <c r="CR189" s="32">
        <f t="shared" si="207"/>
        <v>0</v>
      </c>
    </row>
    <row r="190" spans="1:96" x14ac:dyDescent="0.25">
      <c r="A190">
        <v>600010876</v>
      </c>
      <c r="B190" t="s">
        <v>464</v>
      </c>
      <c r="C190" t="s">
        <v>211</v>
      </c>
      <c r="D190" t="s">
        <v>51</v>
      </c>
      <c r="E190" t="s">
        <v>399</v>
      </c>
      <c r="F190" t="s">
        <v>400</v>
      </c>
      <c r="G190" t="s">
        <v>465</v>
      </c>
      <c r="H190" t="s">
        <v>697</v>
      </c>
      <c r="I190" s="32">
        <v>66.769993225656918</v>
      </c>
      <c r="J190" s="32"/>
      <c r="K190" s="32">
        <v>18726.98</v>
      </c>
      <c r="L190" s="32">
        <v>14687.638640755067</v>
      </c>
      <c r="M190" s="32">
        <v>14687.638640755067</v>
      </c>
      <c r="N190" s="32">
        <v>14668.336074497804</v>
      </c>
      <c r="O190" s="32">
        <v>14627.999225467185</v>
      </c>
      <c r="P190" s="32">
        <v>14654.432369662225</v>
      </c>
      <c r="Q190" s="32">
        <v>14680.865513857265</v>
      </c>
      <c r="R190" s="32">
        <v>14640.528664826648</v>
      </c>
      <c r="S190" s="32">
        <v>14666.961809021688</v>
      </c>
      <c r="T190" s="32">
        <v>14626.624959991072</v>
      </c>
      <c r="U190" s="32">
        <v>14653.058104186111</v>
      </c>
      <c r="V190" s="32">
        <v>14679.491248381151</v>
      </c>
      <c r="W190" s="32">
        <v>14639.154399350535</v>
      </c>
      <c r="X190" s="32">
        <f>_xlfn.XLOOKUP(TEXT(A190,"0"),'Safety stock'!$A$2:$A$219,'Safety stock'!$B$2:$B$219,0,0)</f>
        <v>219.05285923993523</v>
      </c>
      <c r="Y190" s="32">
        <f>_xlfn.XLOOKUP(TEXT(A190,"0"),'Safety stock'!$A$2:$A$219,'Safety stock'!$F$2:$F$219,0,0)</f>
        <v>0</v>
      </c>
      <c r="Z190" s="32">
        <f>_xlfn.XLOOKUP(TEXT(A190,"0"),'Safety stock'!$A$2:$A$219,'Safety stock'!$E$2:$E$219,0,0)</f>
        <v>152.41666666666666</v>
      </c>
      <c r="AA190" s="32">
        <f>_xlfn.XLOOKUP(TEXT(A190,"0"),'Safety stock'!$A$2:$A$219,'Safety stock'!$G$2:$G$219,0,0)</f>
        <v>295.26119257326854</v>
      </c>
      <c r="AB190" s="32">
        <f t="shared" si="139"/>
        <v>14626.157927511254</v>
      </c>
      <c r="AC190" s="32">
        <f t="shared" si="140"/>
        <v>0</v>
      </c>
      <c r="AD190" s="32">
        <f t="shared" si="141"/>
        <v>10176.859800810542</v>
      </c>
      <c r="AE190" s="32">
        <f t="shared" si="142"/>
        <v>19714.587827916523</v>
      </c>
      <c r="AF190" s="32">
        <f t="shared" si="143"/>
        <v>0</v>
      </c>
      <c r="AG190" s="32">
        <f t="shared" si="144"/>
        <v>0</v>
      </c>
      <c r="AH190" s="32">
        <f t="shared" si="145"/>
        <v>0</v>
      </c>
      <c r="AI190" s="32">
        <f t="shared" si="146"/>
        <v>0</v>
      </c>
      <c r="AJ190" s="32">
        <f t="shared" si="147"/>
        <v>0</v>
      </c>
      <c r="AK190" s="32">
        <f t="shared" si="148"/>
        <v>0</v>
      </c>
      <c r="AL190" s="32">
        <f t="shared" si="149"/>
        <v>0</v>
      </c>
      <c r="AM190" s="32">
        <f t="shared" si="150"/>
        <v>0</v>
      </c>
      <c r="AN190" s="32">
        <f t="shared" si="151"/>
        <v>0</v>
      </c>
      <c r="AO190" s="32">
        <f t="shared" si="152"/>
        <v>0</v>
      </c>
      <c r="AP190" s="32">
        <f t="shared" si="153"/>
        <v>0</v>
      </c>
      <c r="AQ190" s="32">
        <f t="shared" si="154"/>
        <v>0</v>
      </c>
      <c r="AR190" s="32">
        <f t="shared" si="155"/>
        <v>0</v>
      </c>
      <c r="AS190" s="32">
        <f t="shared" si="156"/>
        <v>14626.157927511254</v>
      </c>
      <c r="AT190" s="32">
        <f t="shared" si="157"/>
        <v>14626.157927511254</v>
      </c>
      <c r="AU190" s="32">
        <f t="shared" si="158"/>
        <v>14626.157927511254</v>
      </c>
      <c r="AV190" s="32">
        <f t="shared" si="159"/>
        <v>14626.157927511254</v>
      </c>
      <c r="AW190" s="32">
        <f t="shared" si="160"/>
        <v>14626.157927511254</v>
      </c>
      <c r="AX190" s="32">
        <f t="shared" si="161"/>
        <v>14626.157927511254</v>
      </c>
      <c r="AY190" s="32">
        <f t="shared" si="162"/>
        <v>14626.157927511254</v>
      </c>
      <c r="AZ190" s="32">
        <f t="shared" si="163"/>
        <v>14626.157927511254</v>
      </c>
      <c r="BA190" s="32">
        <f t="shared" si="164"/>
        <v>14626.157927511254</v>
      </c>
      <c r="BB190" s="32">
        <f t="shared" si="165"/>
        <v>14626.157927511254</v>
      </c>
      <c r="BC190" s="32">
        <f t="shared" si="166"/>
        <v>14626.157927511254</v>
      </c>
      <c r="BD190" s="32">
        <f t="shared" si="167"/>
        <v>14626.157927511254</v>
      </c>
      <c r="BE190" s="32">
        <f t="shared" si="168"/>
        <v>14626.157927511254</v>
      </c>
      <c r="BF190" s="32">
        <f t="shared" si="169"/>
        <v>0</v>
      </c>
      <c r="BG190" s="32">
        <f t="shared" si="170"/>
        <v>0</v>
      </c>
      <c r="BH190" s="32">
        <f t="shared" si="171"/>
        <v>0</v>
      </c>
      <c r="BI190" s="32">
        <f t="shared" si="172"/>
        <v>0</v>
      </c>
      <c r="BJ190" s="32">
        <f t="shared" si="173"/>
        <v>0</v>
      </c>
      <c r="BK190" s="32">
        <f t="shared" si="174"/>
        <v>0</v>
      </c>
      <c r="BL190" s="32">
        <f t="shared" si="175"/>
        <v>0</v>
      </c>
      <c r="BM190" s="32">
        <f t="shared" si="176"/>
        <v>0</v>
      </c>
      <c r="BN190" s="32">
        <f t="shared" si="177"/>
        <v>0</v>
      </c>
      <c r="BO190" s="32">
        <f t="shared" si="178"/>
        <v>0</v>
      </c>
      <c r="BP190" s="32">
        <f t="shared" si="179"/>
        <v>0</v>
      </c>
      <c r="BQ190" s="32">
        <f t="shared" si="180"/>
        <v>0</v>
      </c>
      <c r="BR190" s="32">
        <f t="shared" si="181"/>
        <v>0</v>
      </c>
      <c r="BS190" s="32">
        <f t="shared" si="182"/>
        <v>4100.8220724887451</v>
      </c>
      <c r="BT190" s="32">
        <f t="shared" si="183"/>
        <v>61.480713243812716</v>
      </c>
      <c r="BU190" s="32">
        <f t="shared" si="184"/>
        <v>61.480713243812716</v>
      </c>
      <c r="BV190" s="32">
        <f t="shared" si="185"/>
        <v>42.178146986549109</v>
      </c>
      <c r="BW190" s="32">
        <f t="shared" si="186"/>
        <v>1.8412979559307132</v>
      </c>
      <c r="BX190" s="32">
        <f t="shared" si="187"/>
        <v>28.274442150970572</v>
      </c>
      <c r="BY190" s="32">
        <f t="shared" si="188"/>
        <v>54.70758634601043</v>
      </c>
      <c r="BZ190" s="32">
        <f t="shared" si="189"/>
        <v>14.370737315393853</v>
      </c>
      <c r="CA190" s="32">
        <f t="shared" si="190"/>
        <v>40.803881510433712</v>
      </c>
      <c r="CB190" s="32">
        <f t="shared" si="191"/>
        <v>0.46703247981713503</v>
      </c>
      <c r="CC190" s="32">
        <f t="shared" si="192"/>
        <v>26.900176674856993</v>
      </c>
      <c r="CD190" s="32">
        <f t="shared" si="193"/>
        <v>53.333320869896852</v>
      </c>
      <c r="CE190" s="32">
        <f t="shared" si="194"/>
        <v>12.996471839280275</v>
      </c>
      <c r="CF190" s="32">
        <f t="shared" si="195"/>
        <v>0</v>
      </c>
      <c r="CG190" s="32">
        <f t="shared" si="196"/>
        <v>0</v>
      </c>
      <c r="CH190" s="32">
        <f t="shared" si="197"/>
        <v>0</v>
      </c>
      <c r="CI190" s="32">
        <f t="shared" si="198"/>
        <v>0</v>
      </c>
      <c r="CJ190" s="32">
        <f t="shared" si="199"/>
        <v>0</v>
      </c>
      <c r="CK190" s="32">
        <f t="shared" si="200"/>
        <v>0</v>
      </c>
      <c r="CL190" s="32">
        <f t="shared" si="201"/>
        <v>0</v>
      </c>
      <c r="CM190" s="32">
        <f t="shared" si="202"/>
        <v>0</v>
      </c>
      <c r="CN190" s="32">
        <f t="shared" si="203"/>
        <v>0</v>
      </c>
      <c r="CO190" s="32">
        <f t="shared" si="204"/>
        <v>0</v>
      </c>
      <c r="CP190" s="32">
        <f t="shared" si="205"/>
        <v>0</v>
      </c>
      <c r="CQ190" s="32">
        <f t="shared" si="206"/>
        <v>0</v>
      </c>
      <c r="CR190" s="32">
        <f t="shared" si="207"/>
        <v>0</v>
      </c>
    </row>
    <row r="191" spans="1:96" x14ac:dyDescent="0.25">
      <c r="A191">
        <v>600010881</v>
      </c>
      <c r="B191" t="s">
        <v>470</v>
      </c>
      <c r="C191" t="s">
        <v>211</v>
      </c>
      <c r="D191" t="s">
        <v>21</v>
      </c>
      <c r="E191" t="s">
        <v>212</v>
      </c>
      <c r="F191" t="s">
        <v>338</v>
      </c>
      <c r="G191" t="s">
        <v>416</v>
      </c>
      <c r="H191" t="s">
        <v>697</v>
      </c>
      <c r="I191" s="32">
        <v>339.46995689813065</v>
      </c>
      <c r="J191" s="32"/>
      <c r="K191" s="32">
        <v>27802.25</v>
      </c>
      <c r="L191" s="32">
        <v>23660.71652584281</v>
      </c>
      <c r="M191" s="32">
        <v>23584.215746518876</v>
      </c>
      <c r="N191" s="32">
        <v>23847.184924093071</v>
      </c>
      <c r="O191" s="32">
        <v>23770.684144769133</v>
      </c>
      <c r="P191" s="32">
        <v>23694.183365445198</v>
      </c>
      <c r="Q191" s="32">
        <v>23617.682586121264</v>
      </c>
      <c r="R191" s="32">
        <v>23880.651763695456</v>
      </c>
      <c r="S191" s="32">
        <v>23804.150984371521</v>
      </c>
      <c r="T191" s="32">
        <v>23727.650205047586</v>
      </c>
      <c r="U191" s="32">
        <v>23719.043417103272</v>
      </c>
      <c r="V191" s="32">
        <v>23642.542637779334</v>
      </c>
      <c r="W191" s="32">
        <v>23566.041858455399</v>
      </c>
      <c r="X191" s="32">
        <f>_xlfn.XLOOKUP(TEXT(A191,"0"),'Safety stock'!$A$2:$A$219,'Safety stock'!$B$2:$B$219,0,0)</f>
        <v>69.398092581885123</v>
      </c>
      <c r="Y191" s="32">
        <f>_xlfn.XLOOKUP(TEXT(A191,"0"),'Safety stock'!$A$2:$A$219,'Safety stock'!$F$2:$F$219,0,0)</f>
        <v>0</v>
      </c>
      <c r="Z191" s="32">
        <f>_xlfn.XLOOKUP(TEXT(A191,"0"),'Safety stock'!$A$2:$A$219,'Safety stock'!$E$2:$E$219,0,0)</f>
        <v>47.712499999999999</v>
      </c>
      <c r="AA191" s="32">
        <f>_xlfn.XLOOKUP(TEXT(A191,"0"),'Safety stock'!$A$2:$A$219,'Safety stock'!$G$2:$G$219,0,0)</f>
        <v>93.254342581885126</v>
      </c>
      <c r="AB191" s="32">
        <f t="shared" si="139"/>
        <v>23558.567497585023</v>
      </c>
      <c r="AC191" s="32">
        <f t="shared" si="140"/>
        <v>0</v>
      </c>
      <c r="AD191" s="32">
        <f t="shared" si="141"/>
        <v>16196.960318502059</v>
      </c>
      <c r="AE191" s="32">
        <f t="shared" si="142"/>
        <v>31657.047656836054</v>
      </c>
      <c r="AF191" s="32">
        <f t="shared" si="143"/>
        <v>0</v>
      </c>
      <c r="AG191" s="32">
        <f t="shared" si="144"/>
        <v>0</v>
      </c>
      <c r="AH191" s="32">
        <f t="shared" si="145"/>
        <v>0</v>
      </c>
      <c r="AI191" s="32">
        <f t="shared" si="146"/>
        <v>0</v>
      </c>
      <c r="AJ191" s="32">
        <f t="shared" si="147"/>
        <v>0</v>
      </c>
      <c r="AK191" s="32">
        <f t="shared" si="148"/>
        <v>0</v>
      </c>
      <c r="AL191" s="32">
        <f t="shared" si="149"/>
        <v>0</v>
      </c>
      <c r="AM191" s="32">
        <f t="shared" si="150"/>
        <v>0</v>
      </c>
      <c r="AN191" s="32">
        <f t="shared" si="151"/>
        <v>0</v>
      </c>
      <c r="AO191" s="32">
        <f t="shared" si="152"/>
        <v>0</v>
      </c>
      <c r="AP191" s="32">
        <f t="shared" si="153"/>
        <v>0</v>
      </c>
      <c r="AQ191" s="32">
        <f t="shared" si="154"/>
        <v>0</v>
      </c>
      <c r="AR191" s="32">
        <f t="shared" si="155"/>
        <v>0</v>
      </c>
      <c r="AS191" s="32">
        <f t="shared" si="156"/>
        <v>23558.567497585023</v>
      </c>
      <c r="AT191" s="32">
        <f t="shared" si="157"/>
        <v>23558.567497585023</v>
      </c>
      <c r="AU191" s="32">
        <f t="shared" si="158"/>
        <v>23558.567497585023</v>
      </c>
      <c r="AV191" s="32">
        <f t="shared" si="159"/>
        <v>23558.567497585023</v>
      </c>
      <c r="AW191" s="32">
        <f t="shared" si="160"/>
        <v>23558.567497585023</v>
      </c>
      <c r="AX191" s="32">
        <f t="shared" si="161"/>
        <v>23558.567497585023</v>
      </c>
      <c r="AY191" s="32">
        <f t="shared" si="162"/>
        <v>23558.567497585023</v>
      </c>
      <c r="AZ191" s="32">
        <f t="shared" si="163"/>
        <v>23558.567497585023</v>
      </c>
      <c r="BA191" s="32">
        <f t="shared" si="164"/>
        <v>23558.567497585023</v>
      </c>
      <c r="BB191" s="32">
        <f t="shared" si="165"/>
        <v>23558.567497585023</v>
      </c>
      <c r="BC191" s="32">
        <f t="shared" si="166"/>
        <v>23558.567497585023</v>
      </c>
      <c r="BD191" s="32">
        <f t="shared" si="167"/>
        <v>23558.567497585023</v>
      </c>
      <c r="BE191" s="32">
        <f t="shared" si="168"/>
        <v>23558.567497585023</v>
      </c>
      <c r="BF191" s="32">
        <f t="shared" si="169"/>
        <v>0</v>
      </c>
      <c r="BG191" s="32">
        <f t="shared" si="170"/>
        <v>0</v>
      </c>
      <c r="BH191" s="32">
        <f t="shared" si="171"/>
        <v>0</v>
      </c>
      <c r="BI191" s="32">
        <f t="shared" si="172"/>
        <v>0</v>
      </c>
      <c r="BJ191" s="32">
        <f t="shared" si="173"/>
        <v>0</v>
      </c>
      <c r="BK191" s="32">
        <f t="shared" si="174"/>
        <v>0</v>
      </c>
      <c r="BL191" s="32">
        <f t="shared" si="175"/>
        <v>0</v>
      </c>
      <c r="BM191" s="32">
        <f t="shared" si="176"/>
        <v>0</v>
      </c>
      <c r="BN191" s="32">
        <f t="shared" si="177"/>
        <v>0</v>
      </c>
      <c r="BO191" s="32">
        <f t="shared" si="178"/>
        <v>0</v>
      </c>
      <c r="BP191" s="32">
        <f t="shared" si="179"/>
        <v>0</v>
      </c>
      <c r="BQ191" s="32">
        <f t="shared" si="180"/>
        <v>0</v>
      </c>
      <c r="BR191" s="32">
        <f t="shared" si="181"/>
        <v>0</v>
      </c>
      <c r="BS191" s="32">
        <f t="shared" si="182"/>
        <v>4243.6825024149766</v>
      </c>
      <c r="BT191" s="32">
        <f t="shared" si="183"/>
        <v>102.14902825778699</v>
      </c>
      <c r="BU191" s="32">
        <f t="shared" si="184"/>
        <v>25.648248933852301</v>
      </c>
      <c r="BV191" s="32">
        <f t="shared" si="185"/>
        <v>288.61742650804808</v>
      </c>
      <c r="BW191" s="32">
        <f t="shared" si="186"/>
        <v>212.11664718410975</v>
      </c>
      <c r="BX191" s="32">
        <f t="shared" si="187"/>
        <v>135.61586786017506</v>
      </c>
      <c r="BY191" s="32">
        <f t="shared" si="188"/>
        <v>59.115088536240364</v>
      </c>
      <c r="BZ191" s="32">
        <f t="shared" si="189"/>
        <v>322.08426611043251</v>
      </c>
      <c r="CA191" s="32">
        <f t="shared" si="190"/>
        <v>245.58348678649782</v>
      </c>
      <c r="CB191" s="32">
        <f t="shared" si="191"/>
        <v>169.08270746256312</v>
      </c>
      <c r="CC191" s="32">
        <f t="shared" si="192"/>
        <v>160.4759195182487</v>
      </c>
      <c r="CD191" s="32">
        <f t="shared" si="193"/>
        <v>83.97514019431037</v>
      </c>
      <c r="CE191" s="32">
        <f t="shared" si="194"/>
        <v>7.4743608703756763</v>
      </c>
      <c r="CF191" s="32">
        <f t="shared" si="195"/>
        <v>0</v>
      </c>
      <c r="CG191" s="32">
        <f t="shared" si="196"/>
        <v>0</v>
      </c>
      <c r="CH191" s="32">
        <f t="shared" si="197"/>
        <v>0</v>
      </c>
      <c r="CI191" s="32">
        <f t="shared" si="198"/>
        <v>0</v>
      </c>
      <c r="CJ191" s="32">
        <f t="shared" si="199"/>
        <v>0</v>
      </c>
      <c r="CK191" s="32">
        <f t="shared" si="200"/>
        <v>0</v>
      </c>
      <c r="CL191" s="32">
        <f t="shared" si="201"/>
        <v>0</v>
      </c>
      <c r="CM191" s="32">
        <f t="shared" si="202"/>
        <v>0</v>
      </c>
      <c r="CN191" s="32">
        <f t="shared" si="203"/>
        <v>0</v>
      </c>
      <c r="CO191" s="32">
        <f t="shared" si="204"/>
        <v>0</v>
      </c>
      <c r="CP191" s="32">
        <f t="shared" si="205"/>
        <v>0</v>
      </c>
      <c r="CQ191" s="32">
        <f t="shared" si="206"/>
        <v>0</v>
      </c>
      <c r="CR191" s="32">
        <f t="shared" si="207"/>
        <v>0</v>
      </c>
    </row>
    <row r="192" spans="1:96" x14ac:dyDescent="0.25">
      <c r="A192">
        <v>600010896</v>
      </c>
      <c r="B192" t="s">
        <v>472</v>
      </c>
      <c r="C192" t="s">
        <v>227</v>
      </c>
      <c r="D192" t="s">
        <v>21</v>
      </c>
      <c r="E192" t="s">
        <v>212</v>
      </c>
      <c r="F192" t="s">
        <v>446</v>
      </c>
      <c r="G192" t="s">
        <v>445</v>
      </c>
      <c r="H192" t="s">
        <v>697</v>
      </c>
      <c r="I192" s="32">
        <v>390.98</v>
      </c>
      <c r="J192" s="32"/>
      <c r="K192" s="32">
        <v>9383.52</v>
      </c>
      <c r="L192" s="32">
        <v>9501.6789441368292</v>
      </c>
      <c r="M192" s="32">
        <v>9724.6849888914348</v>
      </c>
      <c r="N192" s="32">
        <v>9556.711033646041</v>
      </c>
      <c r="O192" s="32">
        <v>9388.7370784006453</v>
      </c>
      <c r="P192" s="32">
        <v>9611.7431231552509</v>
      </c>
      <c r="Q192" s="32">
        <v>9443.7691679098552</v>
      </c>
      <c r="R192" s="32">
        <v>9666.7752126644609</v>
      </c>
      <c r="S192" s="32">
        <v>9498.801257419067</v>
      </c>
      <c r="T192" s="32">
        <v>9721.8073021736727</v>
      </c>
      <c r="U192" s="32">
        <v>9553.833346928277</v>
      </c>
      <c r="V192" s="32">
        <v>9385.8593916828831</v>
      </c>
      <c r="W192" s="32">
        <v>9608.8654364374888</v>
      </c>
      <c r="X192" s="32">
        <f>_xlfn.XLOOKUP(TEXT(A192,"0"),'Safety stock'!$A$2:$A$219,'Safety stock'!$B$2:$B$219,0,0)</f>
        <v>24</v>
      </c>
      <c r="Y192" s="32">
        <f>_xlfn.XLOOKUP(TEXT(A192,"0"),'Safety stock'!$A$2:$A$219,'Safety stock'!$F$2:$F$219,0,0)</f>
        <v>0</v>
      </c>
      <c r="Z192" s="32">
        <f>_xlfn.XLOOKUP(TEXT(A192,"0"),'Safety stock'!$A$2:$A$219,'Safety stock'!$E$2:$E$219,0,0)</f>
        <v>14.791666666666666</v>
      </c>
      <c r="AA192" s="32">
        <f>_xlfn.XLOOKUP(TEXT(A192,"0"),'Safety stock'!$A$2:$A$219,'Safety stock'!$G$2:$G$219,0,0)</f>
        <v>31.395833333333332</v>
      </c>
      <c r="AB192" s="32">
        <f t="shared" si="139"/>
        <v>9383.52</v>
      </c>
      <c r="AC192" s="32">
        <f t="shared" si="140"/>
        <v>0</v>
      </c>
      <c r="AD192" s="32">
        <f t="shared" si="141"/>
        <v>5783.2458333333334</v>
      </c>
      <c r="AE192" s="32">
        <f t="shared" si="142"/>
        <v>12275.142916666668</v>
      </c>
      <c r="AF192" s="32">
        <f t="shared" si="143"/>
        <v>0</v>
      </c>
      <c r="AG192" s="32">
        <f t="shared" si="144"/>
        <v>0</v>
      </c>
      <c r="AH192" s="32">
        <f t="shared" si="145"/>
        <v>0</v>
      </c>
      <c r="AI192" s="32">
        <f t="shared" si="146"/>
        <v>0</v>
      </c>
      <c r="AJ192" s="32">
        <f t="shared" si="147"/>
        <v>0</v>
      </c>
      <c r="AK192" s="32">
        <f t="shared" si="148"/>
        <v>0</v>
      </c>
      <c r="AL192" s="32">
        <f t="shared" si="149"/>
        <v>0</v>
      </c>
      <c r="AM192" s="32">
        <f t="shared" si="150"/>
        <v>0</v>
      </c>
      <c r="AN192" s="32">
        <f t="shared" si="151"/>
        <v>0</v>
      </c>
      <c r="AO192" s="32">
        <f t="shared" si="152"/>
        <v>0</v>
      </c>
      <c r="AP192" s="32">
        <f t="shared" si="153"/>
        <v>0</v>
      </c>
      <c r="AQ192" s="32">
        <f t="shared" si="154"/>
        <v>0</v>
      </c>
      <c r="AR192" s="32">
        <f t="shared" si="155"/>
        <v>0</v>
      </c>
      <c r="AS192" s="32">
        <f t="shared" si="156"/>
        <v>9383.52</v>
      </c>
      <c r="AT192" s="32">
        <f t="shared" si="157"/>
        <v>9383.52</v>
      </c>
      <c r="AU192" s="32">
        <f t="shared" si="158"/>
        <v>9383.52</v>
      </c>
      <c r="AV192" s="32">
        <f t="shared" si="159"/>
        <v>9383.52</v>
      </c>
      <c r="AW192" s="32">
        <f t="shared" si="160"/>
        <v>9383.52</v>
      </c>
      <c r="AX192" s="32">
        <f t="shared" si="161"/>
        <v>9383.52</v>
      </c>
      <c r="AY192" s="32">
        <f t="shared" si="162"/>
        <v>9383.52</v>
      </c>
      <c r="AZ192" s="32">
        <f t="shared" si="163"/>
        <v>9383.52</v>
      </c>
      <c r="BA192" s="32">
        <f t="shared" si="164"/>
        <v>9383.52</v>
      </c>
      <c r="BB192" s="32">
        <f t="shared" si="165"/>
        <v>9383.52</v>
      </c>
      <c r="BC192" s="32">
        <f t="shared" si="166"/>
        <v>9383.52</v>
      </c>
      <c r="BD192" s="32">
        <f t="shared" si="167"/>
        <v>9383.52</v>
      </c>
      <c r="BE192" s="32">
        <f t="shared" si="168"/>
        <v>9383.52</v>
      </c>
      <c r="BF192" s="32">
        <f t="shared" si="169"/>
        <v>0</v>
      </c>
      <c r="BG192" s="32">
        <f t="shared" si="170"/>
        <v>0</v>
      </c>
      <c r="BH192" s="32">
        <f t="shared" si="171"/>
        <v>0</v>
      </c>
      <c r="BI192" s="32">
        <f t="shared" si="172"/>
        <v>0</v>
      </c>
      <c r="BJ192" s="32">
        <f t="shared" si="173"/>
        <v>0</v>
      </c>
      <c r="BK192" s="32">
        <f t="shared" si="174"/>
        <v>0</v>
      </c>
      <c r="BL192" s="32">
        <f t="shared" si="175"/>
        <v>0</v>
      </c>
      <c r="BM192" s="32">
        <f t="shared" si="176"/>
        <v>0</v>
      </c>
      <c r="BN192" s="32">
        <f t="shared" si="177"/>
        <v>0</v>
      </c>
      <c r="BO192" s="32">
        <f t="shared" si="178"/>
        <v>0</v>
      </c>
      <c r="BP192" s="32">
        <f t="shared" si="179"/>
        <v>0</v>
      </c>
      <c r="BQ192" s="32">
        <f t="shared" si="180"/>
        <v>0</v>
      </c>
      <c r="BR192" s="32">
        <f t="shared" si="181"/>
        <v>0</v>
      </c>
      <c r="BS192" s="32">
        <f t="shared" si="182"/>
        <v>0</v>
      </c>
      <c r="BT192" s="32">
        <f t="shared" si="183"/>
        <v>118.15894413682872</v>
      </c>
      <c r="BU192" s="32">
        <f t="shared" si="184"/>
        <v>341.1649888914344</v>
      </c>
      <c r="BV192" s="32">
        <f t="shared" si="185"/>
        <v>173.19103364604052</v>
      </c>
      <c r="BW192" s="32">
        <f t="shared" si="186"/>
        <v>5.217078400644823</v>
      </c>
      <c r="BX192" s="32">
        <f t="shared" si="187"/>
        <v>228.22312315525051</v>
      </c>
      <c r="BY192" s="32">
        <f t="shared" si="188"/>
        <v>60.249167909854805</v>
      </c>
      <c r="BZ192" s="32">
        <f t="shared" si="189"/>
        <v>283.25521266446049</v>
      </c>
      <c r="CA192" s="32">
        <f t="shared" si="190"/>
        <v>115.28125741906661</v>
      </c>
      <c r="CB192" s="32">
        <f t="shared" si="191"/>
        <v>338.28730217367229</v>
      </c>
      <c r="CC192" s="32">
        <f t="shared" si="192"/>
        <v>170.31334692827659</v>
      </c>
      <c r="CD192" s="32">
        <f t="shared" si="193"/>
        <v>2.3393916828827059</v>
      </c>
      <c r="CE192" s="32">
        <f t="shared" si="194"/>
        <v>225.34543643748839</v>
      </c>
      <c r="CF192" s="32">
        <f t="shared" si="195"/>
        <v>0</v>
      </c>
      <c r="CG192" s="32">
        <f t="shared" si="196"/>
        <v>0</v>
      </c>
      <c r="CH192" s="32">
        <f t="shared" si="197"/>
        <v>0</v>
      </c>
      <c r="CI192" s="32">
        <f t="shared" si="198"/>
        <v>0</v>
      </c>
      <c r="CJ192" s="32">
        <f t="shared" si="199"/>
        <v>0</v>
      </c>
      <c r="CK192" s="32">
        <f t="shared" si="200"/>
        <v>0</v>
      </c>
      <c r="CL192" s="32">
        <f t="shared" si="201"/>
        <v>0</v>
      </c>
      <c r="CM192" s="32">
        <f t="shared" si="202"/>
        <v>0</v>
      </c>
      <c r="CN192" s="32">
        <f t="shared" si="203"/>
        <v>0</v>
      </c>
      <c r="CO192" s="32">
        <f t="shared" si="204"/>
        <v>0</v>
      </c>
      <c r="CP192" s="32">
        <f t="shared" si="205"/>
        <v>0</v>
      </c>
      <c r="CQ192" s="32">
        <f t="shared" si="206"/>
        <v>0</v>
      </c>
      <c r="CR192" s="32">
        <f t="shared" si="207"/>
        <v>0</v>
      </c>
    </row>
    <row r="193" spans="1:96" x14ac:dyDescent="0.25">
      <c r="A193">
        <v>600010940</v>
      </c>
      <c r="B193" t="s">
        <v>474</v>
      </c>
      <c r="C193" t="s">
        <v>211</v>
      </c>
      <c r="D193" t="s">
        <v>192</v>
      </c>
      <c r="E193" t="s">
        <v>408</v>
      </c>
      <c r="G193" t="s">
        <v>475</v>
      </c>
      <c r="H193" t="s">
        <v>697</v>
      </c>
      <c r="I193" s="32">
        <v>0</v>
      </c>
      <c r="J193" s="32"/>
      <c r="K193" s="32">
        <v>0</v>
      </c>
      <c r="L193" s="32">
        <v>0</v>
      </c>
      <c r="M193" s="32">
        <v>0</v>
      </c>
      <c r="N193" s="32">
        <v>0</v>
      </c>
      <c r="O193" s="32">
        <v>0</v>
      </c>
      <c r="P193" s="32">
        <v>0</v>
      </c>
      <c r="Q193" s="32">
        <v>0</v>
      </c>
      <c r="R193" s="32">
        <v>0</v>
      </c>
      <c r="S193" s="32">
        <v>0</v>
      </c>
      <c r="T193" s="32">
        <v>0</v>
      </c>
      <c r="U193" s="32">
        <v>0</v>
      </c>
      <c r="V193" s="32">
        <v>0</v>
      </c>
      <c r="W193" s="32">
        <v>0</v>
      </c>
      <c r="X193" s="32">
        <f>_xlfn.XLOOKUP(TEXT(A193,"0"),'Safety stock'!$A$2:$A$219,'Safety stock'!$B$2:$B$219,0,0)</f>
        <v>0</v>
      </c>
      <c r="Y193" s="32">
        <f>_xlfn.XLOOKUP(TEXT(A193,"0"),'Safety stock'!$A$2:$A$219,'Safety stock'!$F$2:$F$219,0,0)</f>
        <v>0</v>
      </c>
      <c r="Z193" s="32">
        <f>_xlfn.XLOOKUP(TEXT(A193,"0"),'Safety stock'!$A$2:$A$219,'Safety stock'!$E$2:$E$219,0,0)</f>
        <v>0</v>
      </c>
      <c r="AA193" s="32">
        <f>_xlfn.XLOOKUP(TEXT(A193,"0"),'Safety stock'!$A$2:$A$219,'Safety stock'!$G$2:$G$219,0,0)</f>
        <v>0</v>
      </c>
      <c r="AB193" s="32">
        <f t="shared" si="139"/>
        <v>0</v>
      </c>
      <c r="AC193" s="32">
        <f t="shared" si="140"/>
        <v>0</v>
      </c>
      <c r="AD193" s="32">
        <f t="shared" si="141"/>
        <v>0</v>
      </c>
      <c r="AE193" s="32">
        <f t="shared" si="142"/>
        <v>0</v>
      </c>
      <c r="AF193" s="32">
        <f t="shared" si="143"/>
        <v>0</v>
      </c>
      <c r="AG193" s="32">
        <f t="shared" si="144"/>
        <v>0</v>
      </c>
      <c r="AH193" s="32">
        <f t="shared" si="145"/>
        <v>0</v>
      </c>
      <c r="AI193" s="32">
        <f t="shared" si="146"/>
        <v>0</v>
      </c>
      <c r="AJ193" s="32">
        <f t="shared" si="147"/>
        <v>0</v>
      </c>
      <c r="AK193" s="32">
        <f t="shared" si="148"/>
        <v>0</v>
      </c>
      <c r="AL193" s="32">
        <f t="shared" si="149"/>
        <v>0</v>
      </c>
      <c r="AM193" s="32">
        <f t="shared" si="150"/>
        <v>0</v>
      </c>
      <c r="AN193" s="32">
        <f t="shared" si="151"/>
        <v>0</v>
      </c>
      <c r="AO193" s="32">
        <f t="shared" si="152"/>
        <v>0</v>
      </c>
      <c r="AP193" s="32">
        <f t="shared" si="153"/>
        <v>0</v>
      </c>
      <c r="AQ193" s="32">
        <f t="shared" si="154"/>
        <v>0</v>
      </c>
      <c r="AR193" s="32">
        <f t="shared" si="155"/>
        <v>0</v>
      </c>
      <c r="AS193" s="32">
        <f t="shared" si="156"/>
        <v>0</v>
      </c>
      <c r="AT193" s="32">
        <f t="shared" si="157"/>
        <v>0</v>
      </c>
      <c r="AU193" s="32">
        <f t="shared" si="158"/>
        <v>0</v>
      </c>
      <c r="AV193" s="32">
        <f t="shared" si="159"/>
        <v>0</v>
      </c>
      <c r="AW193" s="32">
        <f t="shared" si="160"/>
        <v>0</v>
      </c>
      <c r="AX193" s="32">
        <f t="shared" si="161"/>
        <v>0</v>
      </c>
      <c r="AY193" s="32">
        <f t="shared" si="162"/>
        <v>0</v>
      </c>
      <c r="AZ193" s="32">
        <f t="shared" si="163"/>
        <v>0</v>
      </c>
      <c r="BA193" s="32">
        <f t="shared" si="164"/>
        <v>0</v>
      </c>
      <c r="BB193" s="32">
        <f t="shared" si="165"/>
        <v>0</v>
      </c>
      <c r="BC193" s="32">
        <f t="shared" si="166"/>
        <v>0</v>
      </c>
      <c r="BD193" s="32">
        <f t="shared" si="167"/>
        <v>0</v>
      </c>
      <c r="BE193" s="32">
        <f t="shared" si="168"/>
        <v>0</v>
      </c>
      <c r="BF193" s="32">
        <f t="shared" si="169"/>
        <v>0</v>
      </c>
      <c r="BG193" s="32">
        <f t="shared" si="170"/>
        <v>0</v>
      </c>
      <c r="BH193" s="32">
        <f t="shared" si="171"/>
        <v>0</v>
      </c>
      <c r="BI193" s="32">
        <f t="shared" si="172"/>
        <v>0</v>
      </c>
      <c r="BJ193" s="32">
        <f t="shared" si="173"/>
        <v>0</v>
      </c>
      <c r="BK193" s="32">
        <f t="shared" si="174"/>
        <v>0</v>
      </c>
      <c r="BL193" s="32">
        <f t="shared" si="175"/>
        <v>0</v>
      </c>
      <c r="BM193" s="32">
        <f t="shared" si="176"/>
        <v>0</v>
      </c>
      <c r="BN193" s="32">
        <f t="shared" si="177"/>
        <v>0</v>
      </c>
      <c r="BO193" s="32">
        <f t="shared" si="178"/>
        <v>0</v>
      </c>
      <c r="BP193" s="32">
        <f t="shared" si="179"/>
        <v>0</v>
      </c>
      <c r="BQ193" s="32">
        <f t="shared" si="180"/>
        <v>0</v>
      </c>
      <c r="BR193" s="32">
        <f t="shared" si="181"/>
        <v>0</v>
      </c>
      <c r="BS193" s="32">
        <f t="shared" si="182"/>
        <v>0</v>
      </c>
      <c r="BT193" s="32">
        <f t="shared" si="183"/>
        <v>0</v>
      </c>
      <c r="BU193" s="32">
        <f t="shared" si="184"/>
        <v>0</v>
      </c>
      <c r="BV193" s="32">
        <f t="shared" si="185"/>
        <v>0</v>
      </c>
      <c r="BW193" s="32">
        <f t="shared" si="186"/>
        <v>0</v>
      </c>
      <c r="BX193" s="32">
        <f t="shared" si="187"/>
        <v>0</v>
      </c>
      <c r="BY193" s="32">
        <f t="shared" si="188"/>
        <v>0</v>
      </c>
      <c r="BZ193" s="32">
        <f t="shared" si="189"/>
        <v>0</v>
      </c>
      <c r="CA193" s="32">
        <f t="shared" si="190"/>
        <v>0</v>
      </c>
      <c r="CB193" s="32">
        <f t="shared" si="191"/>
        <v>0</v>
      </c>
      <c r="CC193" s="32">
        <f t="shared" si="192"/>
        <v>0</v>
      </c>
      <c r="CD193" s="32">
        <f t="shared" si="193"/>
        <v>0</v>
      </c>
      <c r="CE193" s="32">
        <f t="shared" si="194"/>
        <v>0</v>
      </c>
      <c r="CF193" s="32">
        <f t="shared" si="195"/>
        <v>0</v>
      </c>
      <c r="CG193" s="32">
        <f t="shared" si="196"/>
        <v>0</v>
      </c>
      <c r="CH193" s="32">
        <f t="shared" si="197"/>
        <v>0</v>
      </c>
      <c r="CI193" s="32">
        <f t="shared" si="198"/>
        <v>0</v>
      </c>
      <c r="CJ193" s="32">
        <f t="shared" si="199"/>
        <v>0</v>
      </c>
      <c r="CK193" s="32">
        <f t="shared" si="200"/>
        <v>0</v>
      </c>
      <c r="CL193" s="32">
        <f t="shared" si="201"/>
        <v>0</v>
      </c>
      <c r="CM193" s="32">
        <f t="shared" si="202"/>
        <v>0</v>
      </c>
      <c r="CN193" s="32">
        <f t="shared" si="203"/>
        <v>0</v>
      </c>
      <c r="CO193" s="32">
        <f t="shared" si="204"/>
        <v>0</v>
      </c>
      <c r="CP193" s="32">
        <f t="shared" si="205"/>
        <v>0</v>
      </c>
      <c r="CQ193" s="32">
        <f t="shared" si="206"/>
        <v>0</v>
      </c>
      <c r="CR193" s="32">
        <f t="shared" si="207"/>
        <v>0</v>
      </c>
    </row>
    <row r="194" spans="1:96" x14ac:dyDescent="0.25">
      <c r="A194">
        <v>600010980</v>
      </c>
      <c r="B194" t="s">
        <v>477</v>
      </c>
      <c r="C194" t="s">
        <v>227</v>
      </c>
      <c r="D194" t="s">
        <v>21</v>
      </c>
      <c r="E194" t="s">
        <v>212</v>
      </c>
      <c r="F194" t="s">
        <v>338</v>
      </c>
      <c r="G194" t="s">
        <v>353</v>
      </c>
      <c r="H194" t="s">
        <v>697</v>
      </c>
      <c r="I194" s="32">
        <v>0</v>
      </c>
      <c r="J194" s="32"/>
      <c r="K194" s="32">
        <v>0</v>
      </c>
      <c r="L194" s="32">
        <v>0</v>
      </c>
      <c r="M194" s="32">
        <v>0</v>
      </c>
      <c r="N194" s="32">
        <v>0</v>
      </c>
      <c r="O194" s="32">
        <v>0</v>
      </c>
      <c r="P194" s="32">
        <v>0</v>
      </c>
      <c r="Q194" s="32">
        <v>0</v>
      </c>
      <c r="R194" s="32">
        <v>0</v>
      </c>
      <c r="S194" s="32">
        <v>0</v>
      </c>
      <c r="T194" s="32">
        <v>0</v>
      </c>
      <c r="U194" s="32">
        <v>0</v>
      </c>
      <c r="V194" s="32">
        <v>0</v>
      </c>
      <c r="W194" s="32">
        <v>0</v>
      </c>
      <c r="X194" s="32">
        <f>_xlfn.XLOOKUP(TEXT(A194,"0"),'Safety stock'!$A$2:$A$219,'Safety stock'!$B$2:$B$219,0,0)</f>
        <v>0</v>
      </c>
      <c r="Y194" s="32">
        <f>_xlfn.XLOOKUP(TEXT(A194,"0"),'Safety stock'!$A$2:$A$219,'Safety stock'!$F$2:$F$219,0,0)</f>
        <v>0</v>
      </c>
      <c r="Z194" s="32">
        <f>_xlfn.XLOOKUP(TEXT(A194,"0"),'Safety stock'!$A$2:$A$219,'Safety stock'!$E$2:$E$219,0,0)</f>
        <v>0</v>
      </c>
      <c r="AA194" s="32">
        <f>_xlfn.XLOOKUP(TEXT(A194,"0"),'Safety stock'!$A$2:$A$219,'Safety stock'!$G$2:$G$219,0,0)</f>
        <v>0</v>
      </c>
      <c r="AB194" s="32">
        <f t="shared" ref="AB194:AB218" si="208">IFERROR(IF(ISNUMBER(X194),X194*I194,0),0)</f>
        <v>0</v>
      </c>
      <c r="AC194" s="32">
        <f t="shared" ref="AC194:AC218" si="209">IFERROR(IF(ISNUMBER(Y194),Y194*I194,0),0)</f>
        <v>0</v>
      </c>
      <c r="AD194" s="32">
        <f t="shared" ref="AD194:AD218" si="210">IFERROR(IF(ISNUMBER(Z194),Z194*I194,0),0)</f>
        <v>0</v>
      </c>
      <c r="AE194" s="32">
        <f t="shared" ref="AE194:AE218" si="211">IFERROR(IF(ISNUMBER(AA194),AA194*I194,0),0)</f>
        <v>0</v>
      </c>
      <c r="AF194" s="32">
        <f t="shared" ref="AF194:AF218" si="212">IFERROR(IF(K194&lt;AB194 + AC194,K194-AB194 - AC194,0),0)</f>
        <v>0</v>
      </c>
      <c r="AG194" s="32">
        <f t="shared" ref="AG194:AG218" si="213">IFERROR(IF(L194&lt;AB194 + AC194,L194-AB194 - AC194,0),0)</f>
        <v>0</v>
      </c>
      <c r="AH194" s="32">
        <f t="shared" ref="AH194:AH218" si="214">IFERROR(IF(M194&lt;AB194 + AC194,M194-AB194 - AC194,0),0)</f>
        <v>0</v>
      </c>
      <c r="AI194" s="32">
        <f t="shared" ref="AI194:AI218" si="215">IFERROR(IF(N194&lt;AB194 + AC194,N194-AB194 - AC194,0),0)</f>
        <v>0</v>
      </c>
      <c r="AJ194" s="32">
        <f t="shared" ref="AJ194:AJ218" si="216">IFERROR(IF(O194&lt;AB194 + AC194,O194-AB194 - AC194,0),0)</f>
        <v>0</v>
      </c>
      <c r="AK194" s="32">
        <f t="shared" ref="AK194:AK218" si="217">IFERROR(IF(P194&lt;AB194 + AC194,P194-AB194 - AC194,0),0)</f>
        <v>0</v>
      </c>
      <c r="AL194" s="32">
        <f t="shared" ref="AL194:AL218" si="218">IFERROR(IF(Q194&lt;AB194 + AC194,Q194-AB194 - AC194,0),0)</f>
        <v>0</v>
      </c>
      <c r="AM194" s="32">
        <f t="shared" ref="AM194:AM218" si="219">IFERROR(IF(R194&lt;AB194 + AC194,R194-AB194 - AC194,0),0)</f>
        <v>0</v>
      </c>
      <c r="AN194" s="32">
        <f t="shared" ref="AN194:AN218" si="220">IFERROR(IF(S194&lt;AB194 + AC194,S194-AB194 - AC194,0),0)</f>
        <v>0</v>
      </c>
      <c r="AO194" s="32">
        <f t="shared" ref="AO194:AO218" si="221">IFERROR(IF(T194&lt;AB194 + AC194,T194-AB194 - AC194,0),0)</f>
        <v>0</v>
      </c>
      <c r="AP194" s="32">
        <f t="shared" ref="AP194:AP218" si="222">IFERROR(IF(U194&lt;AB194 + AC194,U194-AB194 - AC194,0),0)</f>
        <v>0</v>
      </c>
      <c r="AQ194" s="32">
        <f t="shared" ref="AQ194:AQ218" si="223">IFERROR(IF(V194&lt;AB194 + AC194,V194-AB194 - AC194,0),0)</f>
        <v>0</v>
      </c>
      <c r="AR194" s="32">
        <f t="shared" ref="AR194:AR218" si="224">IFERROR(IF(W194&lt;AB194 + AC194,W194-AB194 - AC194,0),0)</f>
        <v>0</v>
      </c>
      <c r="AS194" s="32">
        <f t="shared" ref="AS194:AS218" si="225">AB194</f>
        <v>0</v>
      </c>
      <c r="AT194" s="32">
        <f t="shared" ref="AT194:AT218" si="226">AB194</f>
        <v>0</v>
      </c>
      <c r="AU194" s="32">
        <f t="shared" ref="AU194:AU218" si="227">AB194</f>
        <v>0</v>
      </c>
      <c r="AV194" s="32">
        <f t="shared" ref="AV194:AV218" si="228">AB194</f>
        <v>0</v>
      </c>
      <c r="AW194" s="32">
        <f t="shared" ref="AW194:AW218" si="229">AB194</f>
        <v>0</v>
      </c>
      <c r="AX194" s="32">
        <f t="shared" ref="AX194:AX218" si="230">AB194</f>
        <v>0</v>
      </c>
      <c r="AY194" s="32">
        <f t="shared" ref="AY194:AY218" si="231">AB194</f>
        <v>0</v>
      </c>
      <c r="AZ194" s="32">
        <f t="shared" ref="AZ194:AZ218" si="232">AB194</f>
        <v>0</v>
      </c>
      <c r="BA194" s="32">
        <f t="shared" ref="BA194:BA218" si="233">AB194</f>
        <v>0</v>
      </c>
      <c r="BB194" s="32">
        <f t="shared" ref="BB194:BB218" si="234">AB194</f>
        <v>0</v>
      </c>
      <c r="BC194" s="32">
        <f t="shared" ref="BC194:BC218" si="235">AB194</f>
        <v>0</v>
      </c>
      <c r="BD194" s="32">
        <f t="shared" ref="BD194:BD218" si="236">AB194</f>
        <v>0</v>
      </c>
      <c r="BE194" s="32">
        <f t="shared" ref="BE194:BE218" si="237">AB194</f>
        <v>0</v>
      </c>
      <c r="BF194" s="32">
        <f t="shared" ref="BF194:BF218" si="238">AC194</f>
        <v>0</v>
      </c>
      <c r="BG194" s="32">
        <f t="shared" ref="BG194:BG218" si="239">AC194</f>
        <v>0</v>
      </c>
      <c r="BH194" s="32">
        <f t="shared" ref="BH194:BH218" si="240">AC194</f>
        <v>0</v>
      </c>
      <c r="BI194" s="32">
        <f t="shared" ref="BI194:BI218" si="241">AC194</f>
        <v>0</v>
      </c>
      <c r="BJ194" s="32">
        <f t="shared" ref="BJ194:BJ218" si="242">AC194</f>
        <v>0</v>
      </c>
      <c r="BK194" s="32">
        <f t="shared" ref="BK194:BK218" si="243">AC194</f>
        <v>0</v>
      </c>
      <c r="BL194" s="32">
        <f t="shared" ref="BL194:BL218" si="244">AC194</f>
        <v>0</v>
      </c>
      <c r="BM194" s="32">
        <f t="shared" ref="BM194:BM218" si="245">AC194</f>
        <v>0</v>
      </c>
      <c r="BN194" s="32">
        <f t="shared" ref="BN194:BN218" si="246">AC194</f>
        <v>0</v>
      </c>
      <c r="BO194" s="32">
        <f t="shared" ref="BO194:BO218" si="247">AC194</f>
        <v>0</v>
      </c>
      <c r="BP194" s="32">
        <f t="shared" ref="BP194:BP218" si="248">AC194</f>
        <v>0</v>
      </c>
      <c r="BQ194" s="32">
        <f t="shared" ref="BQ194:BQ218" si="249">AC194</f>
        <v>0</v>
      </c>
      <c r="BR194" s="32">
        <f t="shared" ref="BR194:BR218" si="250">AC194</f>
        <v>0</v>
      </c>
      <c r="BS194" s="32">
        <f t="shared" ref="BS194:BS218" si="251">IFERROR(IF(K194&gt;=AB194 + AC194,MIN(K194-AB194 - AC194,AD194),0),0)</f>
        <v>0</v>
      </c>
      <c r="BT194" s="32">
        <f t="shared" ref="BT194:BT218" si="252">IFERROR(IF(L194&gt;=AB194 + AC194,MIN(L194-AB194 - AC194,AD194),0),0)</f>
        <v>0</v>
      </c>
      <c r="BU194" s="32">
        <f t="shared" ref="BU194:BU218" si="253">IFERROR(IF(M194&gt;=AB194 + AC194,MIN(M194-AB194 - AC194,AD194),0),0)</f>
        <v>0</v>
      </c>
      <c r="BV194" s="32">
        <f t="shared" ref="BV194:BV218" si="254">IFERROR(IF(N194&gt;=AB194 + AC194,MIN(N194-AB194 - AC194,AD194),0),0)</f>
        <v>0</v>
      </c>
      <c r="BW194" s="32">
        <f t="shared" ref="BW194:BW218" si="255">IFERROR(IF(O194&gt;=AB194 + AC194,MIN(O194-AB194 - AC194,AD194),0),0)</f>
        <v>0</v>
      </c>
      <c r="BX194" s="32">
        <f t="shared" ref="BX194:BX218" si="256">IFERROR(IF(P194&gt;=AB194 + AC194,MIN(P194-AB194 - AC194,AD194),0),0)</f>
        <v>0</v>
      </c>
      <c r="BY194" s="32">
        <f t="shared" ref="BY194:BY218" si="257">IFERROR(IF(Q194&gt;=AB194 + AC194,MIN(Q194-AB194 - AC194,AD194),0),0)</f>
        <v>0</v>
      </c>
      <c r="BZ194" s="32">
        <f t="shared" ref="BZ194:BZ218" si="258">IFERROR(IF(R194&gt;=AB194 + AC194,MIN(R194-AB194 - AC194,AD194),0),0)</f>
        <v>0</v>
      </c>
      <c r="CA194" s="32">
        <f t="shared" ref="CA194:CA218" si="259">IFERROR(IF(S194&gt;=AB194 + AC194,MIN(S194-AB194 - AC194,AD194),0),0)</f>
        <v>0</v>
      </c>
      <c r="CB194" s="32">
        <f t="shared" ref="CB194:CB218" si="260">IFERROR(IF(T194&gt;=AB194 + AC194,MIN(T194-AB194 - AC194,AD194),0),0)</f>
        <v>0</v>
      </c>
      <c r="CC194" s="32">
        <f t="shared" ref="CC194:CC218" si="261">IFERROR(IF(U194&gt;=AB194 + AC194,MIN(U194-AB194 - AC194,AD194),0),0)</f>
        <v>0</v>
      </c>
      <c r="CD194" s="32">
        <f t="shared" ref="CD194:CD218" si="262">IFERROR(IF(V194&gt;=AB194 + AC194,MIN(V194-AB194 - AC194,AD194),0),0)</f>
        <v>0</v>
      </c>
      <c r="CE194" s="32">
        <f t="shared" ref="CE194:CE218" si="263">IFERROR(IF(W194&gt;=AB194 + AC194,MIN(W194-AB194 - AC194,AD194),0),0)</f>
        <v>0</v>
      </c>
      <c r="CF194" s="32">
        <f t="shared" ref="CF194:CF218" si="264">IFERROR(IF(K194&gt;=AB194+AC194 + AD194,K194-(AB194+AC194+AD194),0),0)</f>
        <v>0</v>
      </c>
      <c r="CG194" s="32">
        <f t="shared" ref="CG194:CG218" si="265">IFERROR(IF(L194&gt;=AB194+AC194 + AD194,L194-(AB194+AC194+AD194),0),0)</f>
        <v>0</v>
      </c>
      <c r="CH194" s="32">
        <f t="shared" ref="CH194:CH218" si="266">IFERROR(IF(M194&gt;=AB194+AC194 + AD194,M194-(AB194+AC194+AD194),0),0)</f>
        <v>0</v>
      </c>
      <c r="CI194" s="32">
        <f t="shared" ref="CI194:CI218" si="267">IFERROR(IF(N194&gt;=AB194+AC194 + AD194,N194-(AB194+AC194+AD194),0),0)</f>
        <v>0</v>
      </c>
      <c r="CJ194" s="32">
        <f t="shared" ref="CJ194:CJ218" si="268">IFERROR(IF(O194&gt;=AB194+AC194 + AD194,O194-(AB194+AC194+AD194),0),0)</f>
        <v>0</v>
      </c>
      <c r="CK194" s="32">
        <f t="shared" ref="CK194:CK218" si="269">IFERROR(IF(P194&gt;=AB194+AC194 + AD194,P194-(AB194+AC194+AD194),0),0)</f>
        <v>0</v>
      </c>
      <c r="CL194" s="32">
        <f t="shared" ref="CL194:CL218" si="270">IFERROR(IF(Q194&gt;=AB194+AC194 + AD194,Q194-(AB194+AC194+AD194),0),0)</f>
        <v>0</v>
      </c>
      <c r="CM194" s="32">
        <f t="shared" ref="CM194:CM218" si="271">IFERROR(IF(R194&gt;=AB194+AC194 + AD194,R194-(AB194+AC194+AD194),0),0)</f>
        <v>0</v>
      </c>
      <c r="CN194" s="32">
        <f t="shared" ref="CN194:CN218" si="272">IFERROR(IF(S194&gt;=AB194+AC194 + AD194,S194-(AB194+AC194+AD194),0),0)</f>
        <v>0</v>
      </c>
      <c r="CO194" s="32">
        <f t="shared" ref="CO194:CO218" si="273">IFERROR(IF(T194&gt;=AB194+AC194 + AD194,T194-(AB194+AC194+AD194),0),0)</f>
        <v>0</v>
      </c>
      <c r="CP194" s="32">
        <f t="shared" ref="CP194:CP218" si="274">IFERROR(IF(U194&gt;=AB194+AC194 + AD194,U194-(AB194+AC194+AD194),0),0)</f>
        <v>0</v>
      </c>
      <c r="CQ194" s="32">
        <f t="shared" ref="CQ194:CQ218" si="275">IFERROR(IF(V194&gt;=AB194+AC194 + AD194,V194-(AB194+AC194+AD194),0),0)</f>
        <v>0</v>
      </c>
      <c r="CR194" s="32">
        <f t="shared" ref="CR194:CR218" si="276">IFERROR(IF(W194&gt;=AB194+AC194 + AD194,W194-(AB194+AC194+AD194),0),0)</f>
        <v>0</v>
      </c>
    </row>
    <row r="195" spans="1:96" x14ac:dyDescent="0.25">
      <c r="A195">
        <v>600011018</v>
      </c>
      <c r="B195" t="s">
        <v>479</v>
      </c>
      <c r="C195" t="s">
        <v>227</v>
      </c>
      <c r="D195" t="s">
        <v>38</v>
      </c>
      <c r="E195" t="s">
        <v>237</v>
      </c>
      <c r="F195" t="s">
        <v>238</v>
      </c>
      <c r="G195" t="s">
        <v>236</v>
      </c>
      <c r="H195" t="s">
        <v>697</v>
      </c>
      <c r="I195" s="32">
        <v>258.07</v>
      </c>
      <c r="J195" s="32"/>
      <c r="K195" s="32">
        <v>12387.36</v>
      </c>
      <c r="L195" s="32">
        <v>12410.759131453282</v>
      </c>
      <c r="M195" s="32">
        <v>12388.056940843884</v>
      </c>
      <c r="N195" s="32">
        <v>12623.424750234488</v>
      </c>
      <c r="O195" s="32">
        <v>12600.722559625092</v>
      </c>
      <c r="P195" s="32">
        <v>12578.020369015696</v>
      </c>
      <c r="Q195" s="32">
        <v>12555.3181784063</v>
      </c>
      <c r="R195" s="32">
        <v>12532.615987796904</v>
      </c>
      <c r="S195" s="32">
        <v>12509.913797187508</v>
      </c>
      <c r="T195" s="32">
        <v>12487.21160657811</v>
      </c>
      <c r="U195" s="32">
        <v>12464.509415968714</v>
      </c>
      <c r="V195" s="32">
        <v>12441.807225359318</v>
      </c>
      <c r="W195" s="32">
        <v>12419.105034749922</v>
      </c>
      <c r="X195" s="32">
        <f>_xlfn.XLOOKUP(TEXT(A195,"0"),'Safety stock'!$A$2:$A$219,'Safety stock'!$B$2:$B$219,0,0)</f>
        <v>48</v>
      </c>
      <c r="Y195" s="32">
        <f>_xlfn.XLOOKUP(TEXT(A195,"0"),'Safety stock'!$A$2:$A$219,'Safety stock'!$F$2:$F$219,0,0)</f>
        <v>0</v>
      </c>
      <c r="Z195" s="32">
        <f>_xlfn.XLOOKUP(TEXT(A195,"0"),'Safety stock'!$A$2:$A$219,'Safety stock'!$E$2:$E$219,0,0)</f>
        <v>14.416666666666666</v>
      </c>
      <c r="AA195" s="32">
        <f>_xlfn.XLOOKUP(TEXT(A195,"0"),'Safety stock'!$A$2:$A$219,'Safety stock'!$G$2:$G$219,0,0)</f>
        <v>55.208333333333336</v>
      </c>
      <c r="AB195" s="32">
        <f t="shared" si="208"/>
        <v>12387.36</v>
      </c>
      <c r="AC195" s="32">
        <f t="shared" si="209"/>
        <v>0</v>
      </c>
      <c r="AD195" s="32">
        <f t="shared" si="210"/>
        <v>3720.5091666666663</v>
      </c>
      <c r="AE195" s="32">
        <f t="shared" si="211"/>
        <v>14247.614583333334</v>
      </c>
      <c r="AF195" s="32">
        <f t="shared" si="212"/>
        <v>0</v>
      </c>
      <c r="AG195" s="32">
        <f t="shared" si="213"/>
        <v>0</v>
      </c>
      <c r="AH195" s="32">
        <f t="shared" si="214"/>
        <v>0</v>
      </c>
      <c r="AI195" s="32">
        <f t="shared" si="215"/>
        <v>0</v>
      </c>
      <c r="AJ195" s="32">
        <f t="shared" si="216"/>
        <v>0</v>
      </c>
      <c r="AK195" s="32">
        <f t="shared" si="217"/>
        <v>0</v>
      </c>
      <c r="AL195" s="32">
        <f t="shared" si="218"/>
        <v>0</v>
      </c>
      <c r="AM195" s="32">
        <f t="shared" si="219"/>
        <v>0</v>
      </c>
      <c r="AN195" s="32">
        <f t="shared" si="220"/>
        <v>0</v>
      </c>
      <c r="AO195" s="32">
        <f t="shared" si="221"/>
        <v>0</v>
      </c>
      <c r="AP195" s="32">
        <f t="shared" si="222"/>
        <v>0</v>
      </c>
      <c r="AQ195" s="32">
        <f t="shared" si="223"/>
        <v>0</v>
      </c>
      <c r="AR195" s="32">
        <f t="shared" si="224"/>
        <v>0</v>
      </c>
      <c r="AS195" s="32">
        <f t="shared" si="225"/>
        <v>12387.36</v>
      </c>
      <c r="AT195" s="32">
        <f t="shared" si="226"/>
        <v>12387.36</v>
      </c>
      <c r="AU195" s="32">
        <f t="shared" si="227"/>
        <v>12387.36</v>
      </c>
      <c r="AV195" s="32">
        <f t="shared" si="228"/>
        <v>12387.36</v>
      </c>
      <c r="AW195" s="32">
        <f t="shared" si="229"/>
        <v>12387.36</v>
      </c>
      <c r="AX195" s="32">
        <f t="shared" si="230"/>
        <v>12387.36</v>
      </c>
      <c r="AY195" s="32">
        <f t="shared" si="231"/>
        <v>12387.36</v>
      </c>
      <c r="AZ195" s="32">
        <f t="shared" si="232"/>
        <v>12387.36</v>
      </c>
      <c r="BA195" s="32">
        <f t="shared" si="233"/>
        <v>12387.36</v>
      </c>
      <c r="BB195" s="32">
        <f t="shared" si="234"/>
        <v>12387.36</v>
      </c>
      <c r="BC195" s="32">
        <f t="shared" si="235"/>
        <v>12387.36</v>
      </c>
      <c r="BD195" s="32">
        <f t="shared" si="236"/>
        <v>12387.36</v>
      </c>
      <c r="BE195" s="32">
        <f t="shared" si="237"/>
        <v>12387.36</v>
      </c>
      <c r="BF195" s="32">
        <f t="shared" si="238"/>
        <v>0</v>
      </c>
      <c r="BG195" s="32">
        <f t="shared" si="239"/>
        <v>0</v>
      </c>
      <c r="BH195" s="32">
        <f t="shared" si="240"/>
        <v>0</v>
      </c>
      <c r="BI195" s="32">
        <f t="shared" si="241"/>
        <v>0</v>
      </c>
      <c r="BJ195" s="32">
        <f t="shared" si="242"/>
        <v>0</v>
      </c>
      <c r="BK195" s="32">
        <f t="shared" si="243"/>
        <v>0</v>
      </c>
      <c r="BL195" s="32">
        <f t="shared" si="244"/>
        <v>0</v>
      </c>
      <c r="BM195" s="32">
        <f t="shared" si="245"/>
        <v>0</v>
      </c>
      <c r="BN195" s="32">
        <f t="shared" si="246"/>
        <v>0</v>
      </c>
      <c r="BO195" s="32">
        <f t="shared" si="247"/>
        <v>0</v>
      </c>
      <c r="BP195" s="32">
        <f t="shared" si="248"/>
        <v>0</v>
      </c>
      <c r="BQ195" s="32">
        <f t="shared" si="249"/>
        <v>0</v>
      </c>
      <c r="BR195" s="32">
        <f t="shared" si="250"/>
        <v>0</v>
      </c>
      <c r="BS195" s="32">
        <f t="shared" si="251"/>
        <v>0</v>
      </c>
      <c r="BT195" s="32">
        <f t="shared" si="252"/>
        <v>23.39913145328137</v>
      </c>
      <c r="BU195" s="32">
        <f t="shared" si="253"/>
        <v>0.69694084388356714</v>
      </c>
      <c r="BV195" s="32">
        <f t="shared" si="254"/>
        <v>236.06475023448729</v>
      </c>
      <c r="BW195" s="32">
        <f t="shared" si="255"/>
        <v>213.36255962509131</v>
      </c>
      <c r="BX195" s="32">
        <f t="shared" si="256"/>
        <v>190.66036901569532</v>
      </c>
      <c r="BY195" s="32">
        <f t="shared" si="257"/>
        <v>167.95817840629934</v>
      </c>
      <c r="BZ195" s="32">
        <f t="shared" si="258"/>
        <v>145.25598779690336</v>
      </c>
      <c r="CA195" s="32">
        <f t="shared" si="259"/>
        <v>122.55379718750737</v>
      </c>
      <c r="CB195" s="32">
        <f t="shared" si="260"/>
        <v>99.851606578109568</v>
      </c>
      <c r="CC195" s="32">
        <f t="shared" si="261"/>
        <v>77.149415968713583</v>
      </c>
      <c r="CD195" s="32">
        <f t="shared" si="262"/>
        <v>54.447225359317599</v>
      </c>
      <c r="CE195" s="32">
        <f t="shared" si="263"/>
        <v>31.745034749921615</v>
      </c>
      <c r="CF195" s="32">
        <f t="shared" si="264"/>
        <v>0</v>
      </c>
      <c r="CG195" s="32">
        <f t="shared" si="265"/>
        <v>0</v>
      </c>
      <c r="CH195" s="32">
        <f t="shared" si="266"/>
        <v>0</v>
      </c>
      <c r="CI195" s="32">
        <f t="shared" si="267"/>
        <v>0</v>
      </c>
      <c r="CJ195" s="32">
        <f t="shared" si="268"/>
        <v>0</v>
      </c>
      <c r="CK195" s="32">
        <f t="shared" si="269"/>
        <v>0</v>
      </c>
      <c r="CL195" s="32">
        <f t="shared" si="270"/>
        <v>0</v>
      </c>
      <c r="CM195" s="32">
        <f t="shared" si="271"/>
        <v>0</v>
      </c>
      <c r="CN195" s="32">
        <f t="shared" si="272"/>
        <v>0</v>
      </c>
      <c r="CO195" s="32">
        <f t="shared" si="273"/>
        <v>0</v>
      </c>
      <c r="CP195" s="32">
        <f t="shared" si="274"/>
        <v>0</v>
      </c>
      <c r="CQ195" s="32">
        <f t="shared" si="275"/>
        <v>0</v>
      </c>
      <c r="CR195" s="32">
        <f t="shared" si="276"/>
        <v>0</v>
      </c>
    </row>
    <row r="196" spans="1:96" x14ac:dyDescent="0.25">
      <c r="A196">
        <v>600011101</v>
      </c>
      <c r="B196" t="s">
        <v>496</v>
      </c>
      <c r="C196" t="s">
        <v>227</v>
      </c>
      <c r="D196" t="s">
        <v>43</v>
      </c>
      <c r="E196" t="s">
        <v>232</v>
      </c>
      <c r="F196" t="s">
        <v>233</v>
      </c>
      <c r="G196" t="s">
        <v>294</v>
      </c>
      <c r="H196" t="s">
        <v>697</v>
      </c>
      <c r="I196" s="32">
        <v>0</v>
      </c>
      <c r="J196" s="32"/>
      <c r="K196" s="32">
        <v>0</v>
      </c>
      <c r="L196" s="32">
        <v>0</v>
      </c>
      <c r="M196" s="32">
        <v>0</v>
      </c>
      <c r="N196" s="32">
        <v>0</v>
      </c>
      <c r="O196" s="32">
        <v>0</v>
      </c>
      <c r="P196" s="32">
        <v>0</v>
      </c>
      <c r="Q196" s="32">
        <v>0</v>
      </c>
      <c r="R196" s="32">
        <v>0</v>
      </c>
      <c r="S196" s="32">
        <v>0</v>
      </c>
      <c r="T196" s="32">
        <v>0</v>
      </c>
      <c r="U196" s="32">
        <v>0</v>
      </c>
      <c r="V196" s="32">
        <v>0</v>
      </c>
      <c r="W196" s="32">
        <v>0</v>
      </c>
      <c r="X196" s="32">
        <f>_xlfn.XLOOKUP(TEXT(A196,"0"),'Safety stock'!$A$2:$A$219,'Safety stock'!$B$2:$B$219,0,0)</f>
        <v>0</v>
      </c>
      <c r="Y196" s="32">
        <f>_xlfn.XLOOKUP(TEXT(A196,"0"),'Safety stock'!$A$2:$A$219,'Safety stock'!$F$2:$F$219,0,0)</f>
        <v>0</v>
      </c>
      <c r="Z196" s="32">
        <f>_xlfn.XLOOKUP(TEXT(A196,"0"),'Safety stock'!$A$2:$A$219,'Safety stock'!$E$2:$E$219,0,0)</f>
        <v>0</v>
      </c>
      <c r="AA196" s="32">
        <f>_xlfn.XLOOKUP(TEXT(A196,"0"),'Safety stock'!$A$2:$A$219,'Safety stock'!$G$2:$G$219,0,0)</f>
        <v>0</v>
      </c>
      <c r="AB196" s="32">
        <f t="shared" si="208"/>
        <v>0</v>
      </c>
      <c r="AC196" s="32">
        <f t="shared" si="209"/>
        <v>0</v>
      </c>
      <c r="AD196" s="32">
        <f t="shared" si="210"/>
        <v>0</v>
      </c>
      <c r="AE196" s="32">
        <f t="shared" si="211"/>
        <v>0</v>
      </c>
      <c r="AF196" s="32">
        <f t="shared" si="212"/>
        <v>0</v>
      </c>
      <c r="AG196" s="32">
        <f t="shared" si="213"/>
        <v>0</v>
      </c>
      <c r="AH196" s="32">
        <f t="shared" si="214"/>
        <v>0</v>
      </c>
      <c r="AI196" s="32">
        <f t="shared" si="215"/>
        <v>0</v>
      </c>
      <c r="AJ196" s="32">
        <f t="shared" si="216"/>
        <v>0</v>
      </c>
      <c r="AK196" s="32">
        <f t="shared" si="217"/>
        <v>0</v>
      </c>
      <c r="AL196" s="32">
        <f t="shared" si="218"/>
        <v>0</v>
      </c>
      <c r="AM196" s="32">
        <f t="shared" si="219"/>
        <v>0</v>
      </c>
      <c r="AN196" s="32">
        <f t="shared" si="220"/>
        <v>0</v>
      </c>
      <c r="AO196" s="32">
        <f t="shared" si="221"/>
        <v>0</v>
      </c>
      <c r="AP196" s="32">
        <f t="shared" si="222"/>
        <v>0</v>
      </c>
      <c r="AQ196" s="32">
        <f t="shared" si="223"/>
        <v>0</v>
      </c>
      <c r="AR196" s="32">
        <f t="shared" si="224"/>
        <v>0</v>
      </c>
      <c r="AS196" s="32">
        <f t="shared" si="225"/>
        <v>0</v>
      </c>
      <c r="AT196" s="32">
        <f t="shared" si="226"/>
        <v>0</v>
      </c>
      <c r="AU196" s="32">
        <f t="shared" si="227"/>
        <v>0</v>
      </c>
      <c r="AV196" s="32">
        <f t="shared" si="228"/>
        <v>0</v>
      </c>
      <c r="AW196" s="32">
        <f t="shared" si="229"/>
        <v>0</v>
      </c>
      <c r="AX196" s="32">
        <f t="shared" si="230"/>
        <v>0</v>
      </c>
      <c r="AY196" s="32">
        <f t="shared" si="231"/>
        <v>0</v>
      </c>
      <c r="AZ196" s="32">
        <f t="shared" si="232"/>
        <v>0</v>
      </c>
      <c r="BA196" s="32">
        <f t="shared" si="233"/>
        <v>0</v>
      </c>
      <c r="BB196" s="32">
        <f t="shared" si="234"/>
        <v>0</v>
      </c>
      <c r="BC196" s="32">
        <f t="shared" si="235"/>
        <v>0</v>
      </c>
      <c r="BD196" s="32">
        <f t="shared" si="236"/>
        <v>0</v>
      </c>
      <c r="BE196" s="32">
        <f t="shared" si="237"/>
        <v>0</v>
      </c>
      <c r="BF196" s="32">
        <f t="shared" si="238"/>
        <v>0</v>
      </c>
      <c r="BG196" s="32">
        <f t="shared" si="239"/>
        <v>0</v>
      </c>
      <c r="BH196" s="32">
        <f t="shared" si="240"/>
        <v>0</v>
      </c>
      <c r="BI196" s="32">
        <f t="shared" si="241"/>
        <v>0</v>
      </c>
      <c r="BJ196" s="32">
        <f t="shared" si="242"/>
        <v>0</v>
      </c>
      <c r="BK196" s="32">
        <f t="shared" si="243"/>
        <v>0</v>
      </c>
      <c r="BL196" s="32">
        <f t="shared" si="244"/>
        <v>0</v>
      </c>
      <c r="BM196" s="32">
        <f t="shared" si="245"/>
        <v>0</v>
      </c>
      <c r="BN196" s="32">
        <f t="shared" si="246"/>
        <v>0</v>
      </c>
      <c r="BO196" s="32">
        <f t="shared" si="247"/>
        <v>0</v>
      </c>
      <c r="BP196" s="32">
        <f t="shared" si="248"/>
        <v>0</v>
      </c>
      <c r="BQ196" s="32">
        <f t="shared" si="249"/>
        <v>0</v>
      </c>
      <c r="BR196" s="32">
        <f t="shared" si="250"/>
        <v>0</v>
      </c>
      <c r="BS196" s="32">
        <f t="shared" si="251"/>
        <v>0</v>
      </c>
      <c r="BT196" s="32">
        <f t="shared" si="252"/>
        <v>0</v>
      </c>
      <c r="BU196" s="32">
        <f t="shared" si="253"/>
        <v>0</v>
      </c>
      <c r="BV196" s="32">
        <f t="shared" si="254"/>
        <v>0</v>
      </c>
      <c r="BW196" s="32">
        <f t="shared" si="255"/>
        <v>0</v>
      </c>
      <c r="BX196" s="32">
        <f t="shared" si="256"/>
        <v>0</v>
      </c>
      <c r="BY196" s="32">
        <f t="shared" si="257"/>
        <v>0</v>
      </c>
      <c r="BZ196" s="32">
        <f t="shared" si="258"/>
        <v>0</v>
      </c>
      <c r="CA196" s="32">
        <f t="shared" si="259"/>
        <v>0</v>
      </c>
      <c r="CB196" s="32">
        <f t="shared" si="260"/>
        <v>0</v>
      </c>
      <c r="CC196" s="32">
        <f t="shared" si="261"/>
        <v>0</v>
      </c>
      <c r="CD196" s="32">
        <f t="shared" si="262"/>
        <v>0</v>
      </c>
      <c r="CE196" s="32">
        <f t="shared" si="263"/>
        <v>0</v>
      </c>
      <c r="CF196" s="32">
        <f t="shared" si="264"/>
        <v>0</v>
      </c>
      <c r="CG196" s="32">
        <f t="shared" si="265"/>
        <v>0</v>
      </c>
      <c r="CH196" s="32">
        <f t="shared" si="266"/>
        <v>0</v>
      </c>
      <c r="CI196" s="32">
        <f t="shared" si="267"/>
        <v>0</v>
      </c>
      <c r="CJ196" s="32">
        <f t="shared" si="268"/>
        <v>0</v>
      </c>
      <c r="CK196" s="32">
        <f t="shared" si="269"/>
        <v>0</v>
      </c>
      <c r="CL196" s="32">
        <f t="shared" si="270"/>
        <v>0</v>
      </c>
      <c r="CM196" s="32">
        <f t="shared" si="271"/>
        <v>0</v>
      </c>
      <c r="CN196" s="32">
        <f t="shared" si="272"/>
        <v>0</v>
      </c>
      <c r="CO196" s="32">
        <f t="shared" si="273"/>
        <v>0</v>
      </c>
      <c r="CP196" s="32">
        <f t="shared" si="274"/>
        <v>0</v>
      </c>
      <c r="CQ196" s="32">
        <f t="shared" si="275"/>
        <v>0</v>
      </c>
      <c r="CR196" s="32">
        <f t="shared" si="276"/>
        <v>0</v>
      </c>
    </row>
    <row r="197" spans="1:96" x14ac:dyDescent="0.25">
      <c r="A197">
        <v>600011105</v>
      </c>
      <c r="B197" t="s">
        <v>498</v>
      </c>
      <c r="C197" t="s">
        <v>227</v>
      </c>
      <c r="D197" t="s">
        <v>192</v>
      </c>
      <c r="E197" t="s">
        <v>408</v>
      </c>
      <c r="F197" t="s">
        <v>409</v>
      </c>
      <c r="G197" t="s">
        <v>499</v>
      </c>
      <c r="H197" t="s">
        <v>697</v>
      </c>
      <c r="I197" s="32">
        <v>0</v>
      </c>
      <c r="J197" s="32"/>
      <c r="K197" s="32">
        <v>0</v>
      </c>
      <c r="L197" s="32">
        <v>0</v>
      </c>
      <c r="M197" s="32">
        <v>0</v>
      </c>
      <c r="N197" s="32">
        <v>0</v>
      </c>
      <c r="O197" s="32">
        <v>0</v>
      </c>
      <c r="P197" s="32">
        <v>0</v>
      </c>
      <c r="Q197" s="32">
        <v>0</v>
      </c>
      <c r="R197" s="32">
        <v>0</v>
      </c>
      <c r="S197" s="32">
        <v>0</v>
      </c>
      <c r="T197" s="32">
        <v>0</v>
      </c>
      <c r="U197" s="32">
        <v>0</v>
      </c>
      <c r="V197" s="32">
        <v>0</v>
      </c>
      <c r="W197" s="32">
        <v>0</v>
      </c>
      <c r="X197" s="32">
        <f>_xlfn.XLOOKUP(TEXT(A197,"0"),'Safety stock'!$A$2:$A$219,'Safety stock'!$B$2:$B$219,0,0)</f>
        <v>48</v>
      </c>
      <c r="Y197" s="32">
        <f>_xlfn.XLOOKUP(TEXT(A197,"0"),'Safety stock'!$A$2:$A$219,'Safety stock'!$F$2:$F$219,0,0)</f>
        <v>0</v>
      </c>
      <c r="Z197" s="32">
        <f>_xlfn.XLOOKUP(TEXT(A197,"0"),'Safety stock'!$A$2:$A$219,'Safety stock'!$E$2:$E$219,0,0)</f>
        <v>11.583333333333334</v>
      </c>
      <c r="AA197" s="32">
        <f>_xlfn.XLOOKUP(TEXT(A197,"0"),'Safety stock'!$A$2:$A$219,'Safety stock'!$G$2:$G$219,0,0)</f>
        <v>53.791666666666664</v>
      </c>
      <c r="AB197" s="32">
        <f t="shared" si="208"/>
        <v>0</v>
      </c>
      <c r="AC197" s="32">
        <f t="shared" si="209"/>
        <v>0</v>
      </c>
      <c r="AD197" s="32">
        <f t="shared" si="210"/>
        <v>0</v>
      </c>
      <c r="AE197" s="32">
        <f t="shared" si="211"/>
        <v>0</v>
      </c>
      <c r="AF197" s="32">
        <f t="shared" si="212"/>
        <v>0</v>
      </c>
      <c r="AG197" s="32">
        <f t="shared" si="213"/>
        <v>0</v>
      </c>
      <c r="AH197" s="32">
        <f t="shared" si="214"/>
        <v>0</v>
      </c>
      <c r="AI197" s="32">
        <f t="shared" si="215"/>
        <v>0</v>
      </c>
      <c r="AJ197" s="32">
        <f t="shared" si="216"/>
        <v>0</v>
      </c>
      <c r="AK197" s="32">
        <f t="shared" si="217"/>
        <v>0</v>
      </c>
      <c r="AL197" s="32">
        <f t="shared" si="218"/>
        <v>0</v>
      </c>
      <c r="AM197" s="32">
        <f t="shared" si="219"/>
        <v>0</v>
      </c>
      <c r="AN197" s="32">
        <f t="shared" si="220"/>
        <v>0</v>
      </c>
      <c r="AO197" s="32">
        <f t="shared" si="221"/>
        <v>0</v>
      </c>
      <c r="AP197" s="32">
        <f t="shared" si="222"/>
        <v>0</v>
      </c>
      <c r="AQ197" s="32">
        <f t="shared" si="223"/>
        <v>0</v>
      </c>
      <c r="AR197" s="32">
        <f t="shared" si="224"/>
        <v>0</v>
      </c>
      <c r="AS197" s="32">
        <f t="shared" si="225"/>
        <v>0</v>
      </c>
      <c r="AT197" s="32">
        <f t="shared" si="226"/>
        <v>0</v>
      </c>
      <c r="AU197" s="32">
        <f t="shared" si="227"/>
        <v>0</v>
      </c>
      <c r="AV197" s="32">
        <f t="shared" si="228"/>
        <v>0</v>
      </c>
      <c r="AW197" s="32">
        <f t="shared" si="229"/>
        <v>0</v>
      </c>
      <c r="AX197" s="32">
        <f t="shared" si="230"/>
        <v>0</v>
      </c>
      <c r="AY197" s="32">
        <f t="shared" si="231"/>
        <v>0</v>
      </c>
      <c r="AZ197" s="32">
        <f t="shared" si="232"/>
        <v>0</v>
      </c>
      <c r="BA197" s="32">
        <f t="shared" si="233"/>
        <v>0</v>
      </c>
      <c r="BB197" s="32">
        <f t="shared" si="234"/>
        <v>0</v>
      </c>
      <c r="BC197" s="32">
        <f t="shared" si="235"/>
        <v>0</v>
      </c>
      <c r="BD197" s="32">
        <f t="shared" si="236"/>
        <v>0</v>
      </c>
      <c r="BE197" s="32">
        <f t="shared" si="237"/>
        <v>0</v>
      </c>
      <c r="BF197" s="32">
        <f t="shared" si="238"/>
        <v>0</v>
      </c>
      <c r="BG197" s="32">
        <f t="shared" si="239"/>
        <v>0</v>
      </c>
      <c r="BH197" s="32">
        <f t="shared" si="240"/>
        <v>0</v>
      </c>
      <c r="BI197" s="32">
        <f t="shared" si="241"/>
        <v>0</v>
      </c>
      <c r="BJ197" s="32">
        <f t="shared" si="242"/>
        <v>0</v>
      </c>
      <c r="BK197" s="32">
        <f t="shared" si="243"/>
        <v>0</v>
      </c>
      <c r="BL197" s="32">
        <f t="shared" si="244"/>
        <v>0</v>
      </c>
      <c r="BM197" s="32">
        <f t="shared" si="245"/>
        <v>0</v>
      </c>
      <c r="BN197" s="32">
        <f t="shared" si="246"/>
        <v>0</v>
      </c>
      <c r="BO197" s="32">
        <f t="shared" si="247"/>
        <v>0</v>
      </c>
      <c r="BP197" s="32">
        <f t="shared" si="248"/>
        <v>0</v>
      </c>
      <c r="BQ197" s="32">
        <f t="shared" si="249"/>
        <v>0</v>
      </c>
      <c r="BR197" s="32">
        <f t="shared" si="250"/>
        <v>0</v>
      </c>
      <c r="BS197" s="32">
        <f t="shared" si="251"/>
        <v>0</v>
      </c>
      <c r="BT197" s="32">
        <f t="shared" si="252"/>
        <v>0</v>
      </c>
      <c r="BU197" s="32">
        <f t="shared" si="253"/>
        <v>0</v>
      </c>
      <c r="BV197" s="32">
        <f t="shared" si="254"/>
        <v>0</v>
      </c>
      <c r="BW197" s="32">
        <f t="shared" si="255"/>
        <v>0</v>
      </c>
      <c r="BX197" s="32">
        <f t="shared" si="256"/>
        <v>0</v>
      </c>
      <c r="BY197" s="32">
        <f t="shared" si="257"/>
        <v>0</v>
      </c>
      <c r="BZ197" s="32">
        <f t="shared" si="258"/>
        <v>0</v>
      </c>
      <c r="CA197" s="32">
        <f t="shared" si="259"/>
        <v>0</v>
      </c>
      <c r="CB197" s="32">
        <f t="shared" si="260"/>
        <v>0</v>
      </c>
      <c r="CC197" s="32">
        <f t="shared" si="261"/>
        <v>0</v>
      </c>
      <c r="CD197" s="32">
        <f t="shared" si="262"/>
        <v>0</v>
      </c>
      <c r="CE197" s="32">
        <f t="shared" si="263"/>
        <v>0</v>
      </c>
      <c r="CF197" s="32">
        <f t="shared" si="264"/>
        <v>0</v>
      </c>
      <c r="CG197" s="32">
        <f t="shared" si="265"/>
        <v>0</v>
      </c>
      <c r="CH197" s="32">
        <f t="shared" si="266"/>
        <v>0</v>
      </c>
      <c r="CI197" s="32">
        <f t="shared" si="267"/>
        <v>0</v>
      </c>
      <c r="CJ197" s="32">
        <f t="shared" si="268"/>
        <v>0</v>
      </c>
      <c r="CK197" s="32">
        <f t="shared" si="269"/>
        <v>0</v>
      </c>
      <c r="CL197" s="32">
        <f t="shared" si="270"/>
        <v>0</v>
      </c>
      <c r="CM197" s="32">
        <f t="shared" si="271"/>
        <v>0</v>
      </c>
      <c r="CN197" s="32">
        <f t="shared" si="272"/>
        <v>0</v>
      </c>
      <c r="CO197" s="32">
        <f t="shared" si="273"/>
        <v>0</v>
      </c>
      <c r="CP197" s="32">
        <f t="shared" si="274"/>
        <v>0</v>
      </c>
      <c r="CQ197" s="32">
        <f t="shared" si="275"/>
        <v>0</v>
      </c>
      <c r="CR197" s="32">
        <f t="shared" si="276"/>
        <v>0</v>
      </c>
    </row>
    <row r="198" spans="1:96" x14ac:dyDescent="0.25">
      <c r="A198">
        <v>600011122</v>
      </c>
      <c r="B198">
        <v>0</v>
      </c>
      <c r="C198" t="s">
        <v>211</v>
      </c>
      <c r="D198" t="s">
        <v>503</v>
      </c>
      <c r="E198" t="s">
        <v>504</v>
      </c>
      <c r="F198" t="s">
        <v>505</v>
      </c>
      <c r="G198" t="s">
        <v>506</v>
      </c>
      <c r="H198" t="s">
        <v>697</v>
      </c>
      <c r="I198" s="32">
        <v>0</v>
      </c>
      <c r="J198" s="32"/>
      <c r="K198" s="32">
        <v>0</v>
      </c>
      <c r="L198" s="32">
        <v>0</v>
      </c>
      <c r="M198" s="32">
        <v>0</v>
      </c>
      <c r="N198" s="32">
        <v>0</v>
      </c>
      <c r="O198" s="32">
        <v>0</v>
      </c>
      <c r="P198" s="32">
        <v>0</v>
      </c>
      <c r="Q198" s="32">
        <v>0</v>
      </c>
      <c r="R198" s="32">
        <v>0</v>
      </c>
      <c r="S198" s="32">
        <v>0</v>
      </c>
      <c r="T198" s="32">
        <v>0</v>
      </c>
      <c r="U198" s="32">
        <v>0</v>
      </c>
      <c r="V198" s="32">
        <v>0</v>
      </c>
      <c r="W198" s="32">
        <v>0</v>
      </c>
      <c r="X198" s="32">
        <f>_xlfn.XLOOKUP(TEXT(A198,"0"),'Safety stock'!$A$2:$A$219,'Safety stock'!$B$2:$B$219,0,0)</f>
        <v>0</v>
      </c>
      <c r="Y198" s="32">
        <f>_xlfn.XLOOKUP(TEXT(A198,"0"),'Safety stock'!$A$2:$A$219,'Safety stock'!$F$2:$F$219,0,0)</f>
        <v>0</v>
      </c>
      <c r="Z198" s="32">
        <f>_xlfn.XLOOKUP(TEXT(A198,"0"),'Safety stock'!$A$2:$A$219,'Safety stock'!$E$2:$E$219,0,0)</f>
        <v>0</v>
      </c>
      <c r="AA198" s="32">
        <f>_xlfn.XLOOKUP(TEXT(A198,"0"),'Safety stock'!$A$2:$A$219,'Safety stock'!$G$2:$G$219,0,0)</f>
        <v>0</v>
      </c>
      <c r="AB198" s="32">
        <f t="shared" si="208"/>
        <v>0</v>
      </c>
      <c r="AC198" s="32">
        <f t="shared" si="209"/>
        <v>0</v>
      </c>
      <c r="AD198" s="32">
        <f t="shared" si="210"/>
        <v>0</v>
      </c>
      <c r="AE198" s="32">
        <f t="shared" si="211"/>
        <v>0</v>
      </c>
      <c r="AF198" s="32">
        <f t="shared" si="212"/>
        <v>0</v>
      </c>
      <c r="AG198" s="32">
        <f t="shared" si="213"/>
        <v>0</v>
      </c>
      <c r="AH198" s="32">
        <f t="shared" si="214"/>
        <v>0</v>
      </c>
      <c r="AI198" s="32">
        <f t="shared" si="215"/>
        <v>0</v>
      </c>
      <c r="AJ198" s="32">
        <f t="shared" si="216"/>
        <v>0</v>
      </c>
      <c r="AK198" s="32">
        <f t="shared" si="217"/>
        <v>0</v>
      </c>
      <c r="AL198" s="32">
        <f t="shared" si="218"/>
        <v>0</v>
      </c>
      <c r="AM198" s="32">
        <f t="shared" si="219"/>
        <v>0</v>
      </c>
      <c r="AN198" s="32">
        <f t="shared" si="220"/>
        <v>0</v>
      </c>
      <c r="AO198" s="32">
        <f t="shared" si="221"/>
        <v>0</v>
      </c>
      <c r="AP198" s="32">
        <f t="shared" si="222"/>
        <v>0</v>
      </c>
      <c r="AQ198" s="32">
        <f t="shared" si="223"/>
        <v>0</v>
      </c>
      <c r="AR198" s="32">
        <f t="shared" si="224"/>
        <v>0</v>
      </c>
      <c r="AS198" s="32">
        <f t="shared" si="225"/>
        <v>0</v>
      </c>
      <c r="AT198" s="32">
        <f t="shared" si="226"/>
        <v>0</v>
      </c>
      <c r="AU198" s="32">
        <f t="shared" si="227"/>
        <v>0</v>
      </c>
      <c r="AV198" s="32">
        <f t="shared" si="228"/>
        <v>0</v>
      </c>
      <c r="AW198" s="32">
        <f t="shared" si="229"/>
        <v>0</v>
      </c>
      <c r="AX198" s="32">
        <f t="shared" si="230"/>
        <v>0</v>
      </c>
      <c r="AY198" s="32">
        <f t="shared" si="231"/>
        <v>0</v>
      </c>
      <c r="AZ198" s="32">
        <f t="shared" si="232"/>
        <v>0</v>
      </c>
      <c r="BA198" s="32">
        <f t="shared" si="233"/>
        <v>0</v>
      </c>
      <c r="BB198" s="32">
        <f t="shared" si="234"/>
        <v>0</v>
      </c>
      <c r="BC198" s="32">
        <f t="shared" si="235"/>
        <v>0</v>
      </c>
      <c r="BD198" s="32">
        <f t="shared" si="236"/>
        <v>0</v>
      </c>
      <c r="BE198" s="32">
        <f t="shared" si="237"/>
        <v>0</v>
      </c>
      <c r="BF198" s="32">
        <f t="shared" si="238"/>
        <v>0</v>
      </c>
      <c r="BG198" s="32">
        <f t="shared" si="239"/>
        <v>0</v>
      </c>
      <c r="BH198" s="32">
        <f t="shared" si="240"/>
        <v>0</v>
      </c>
      <c r="BI198" s="32">
        <f t="shared" si="241"/>
        <v>0</v>
      </c>
      <c r="BJ198" s="32">
        <f t="shared" si="242"/>
        <v>0</v>
      </c>
      <c r="BK198" s="32">
        <f t="shared" si="243"/>
        <v>0</v>
      </c>
      <c r="BL198" s="32">
        <f t="shared" si="244"/>
        <v>0</v>
      </c>
      <c r="BM198" s="32">
        <f t="shared" si="245"/>
        <v>0</v>
      </c>
      <c r="BN198" s="32">
        <f t="shared" si="246"/>
        <v>0</v>
      </c>
      <c r="BO198" s="32">
        <f t="shared" si="247"/>
        <v>0</v>
      </c>
      <c r="BP198" s="32">
        <f t="shared" si="248"/>
        <v>0</v>
      </c>
      <c r="BQ198" s="32">
        <f t="shared" si="249"/>
        <v>0</v>
      </c>
      <c r="BR198" s="32">
        <f t="shared" si="250"/>
        <v>0</v>
      </c>
      <c r="BS198" s="32">
        <f t="shared" si="251"/>
        <v>0</v>
      </c>
      <c r="BT198" s="32">
        <f t="shared" si="252"/>
        <v>0</v>
      </c>
      <c r="BU198" s="32">
        <f t="shared" si="253"/>
        <v>0</v>
      </c>
      <c r="BV198" s="32">
        <f t="shared" si="254"/>
        <v>0</v>
      </c>
      <c r="BW198" s="32">
        <f t="shared" si="255"/>
        <v>0</v>
      </c>
      <c r="BX198" s="32">
        <f t="shared" si="256"/>
        <v>0</v>
      </c>
      <c r="BY198" s="32">
        <f t="shared" si="257"/>
        <v>0</v>
      </c>
      <c r="BZ198" s="32">
        <f t="shared" si="258"/>
        <v>0</v>
      </c>
      <c r="CA198" s="32">
        <f t="shared" si="259"/>
        <v>0</v>
      </c>
      <c r="CB198" s="32">
        <f t="shared" si="260"/>
        <v>0</v>
      </c>
      <c r="CC198" s="32">
        <f t="shared" si="261"/>
        <v>0</v>
      </c>
      <c r="CD198" s="32">
        <f t="shared" si="262"/>
        <v>0</v>
      </c>
      <c r="CE198" s="32">
        <f t="shared" si="263"/>
        <v>0</v>
      </c>
      <c r="CF198" s="32">
        <f t="shared" si="264"/>
        <v>0</v>
      </c>
      <c r="CG198" s="32">
        <f t="shared" si="265"/>
        <v>0</v>
      </c>
      <c r="CH198" s="32">
        <f t="shared" si="266"/>
        <v>0</v>
      </c>
      <c r="CI198" s="32">
        <f t="shared" si="267"/>
        <v>0</v>
      </c>
      <c r="CJ198" s="32">
        <f t="shared" si="268"/>
        <v>0</v>
      </c>
      <c r="CK198" s="32">
        <f t="shared" si="269"/>
        <v>0</v>
      </c>
      <c r="CL198" s="32">
        <f t="shared" si="270"/>
        <v>0</v>
      </c>
      <c r="CM198" s="32">
        <f t="shared" si="271"/>
        <v>0</v>
      </c>
      <c r="CN198" s="32">
        <f t="shared" si="272"/>
        <v>0</v>
      </c>
      <c r="CO198" s="32">
        <f t="shared" si="273"/>
        <v>0</v>
      </c>
      <c r="CP198" s="32">
        <f t="shared" si="274"/>
        <v>0</v>
      </c>
      <c r="CQ198" s="32">
        <f t="shared" si="275"/>
        <v>0</v>
      </c>
      <c r="CR198" s="32">
        <f t="shared" si="276"/>
        <v>0</v>
      </c>
    </row>
    <row r="199" spans="1:96" x14ac:dyDescent="0.25">
      <c r="A199">
        <v>600011140</v>
      </c>
      <c r="B199" t="s">
        <v>508</v>
      </c>
      <c r="C199" t="s">
        <v>227</v>
      </c>
      <c r="D199" t="s">
        <v>187</v>
      </c>
      <c r="E199" t="s">
        <v>509</v>
      </c>
      <c r="G199" t="s">
        <v>510</v>
      </c>
      <c r="H199" t="s">
        <v>697</v>
      </c>
      <c r="I199" s="32">
        <v>0</v>
      </c>
      <c r="J199" s="32"/>
      <c r="K199" s="32">
        <v>0</v>
      </c>
      <c r="L199" s="32">
        <v>0</v>
      </c>
      <c r="M199" s="32">
        <v>0</v>
      </c>
      <c r="N199" s="32">
        <v>0</v>
      </c>
      <c r="O199" s="32">
        <v>0</v>
      </c>
      <c r="P199" s="32">
        <v>0</v>
      </c>
      <c r="Q199" s="32">
        <v>0</v>
      </c>
      <c r="R199" s="32">
        <v>0</v>
      </c>
      <c r="S199" s="32">
        <v>0</v>
      </c>
      <c r="T199" s="32">
        <v>0</v>
      </c>
      <c r="U199" s="32">
        <v>0</v>
      </c>
      <c r="V199" s="32">
        <v>0</v>
      </c>
      <c r="W199" s="32">
        <v>0</v>
      </c>
      <c r="X199" s="32">
        <f>_xlfn.XLOOKUP(TEXT(A199,"0"),'Safety stock'!$A$2:$A$219,'Safety stock'!$B$2:$B$219,0,0)</f>
        <v>0</v>
      </c>
      <c r="Y199" s="32">
        <f>_xlfn.XLOOKUP(TEXT(A199,"0"),'Safety stock'!$A$2:$A$219,'Safety stock'!$F$2:$F$219,0,0)</f>
        <v>0</v>
      </c>
      <c r="Z199" s="32">
        <f>_xlfn.XLOOKUP(TEXT(A199,"0"),'Safety stock'!$A$2:$A$219,'Safety stock'!$E$2:$E$219,0,0)</f>
        <v>0</v>
      </c>
      <c r="AA199" s="32">
        <f>_xlfn.XLOOKUP(TEXT(A199,"0"),'Safety stock'!$A$2:$A$219,'Safety stock'!$G$2:$G$219,0,0)</f>
        <v>0</v>
      </c>
      <c r="AB199" s="32">
        <f t="shared" si="208"/>
        <v>0</v>
      </c>
      <c r="AC199" s="32">
        <f t="shared" si="209"/>
        <v>0</v>
      </c>
      <c r="AD199" s="32">
        <f t="shared" si="210"/>
        <v>0</v>
      </c>
      <c r="AE199" s="32">
        <f t="shared" si="211"/>
        <v>0</v>
      </c>
      <c r="AF199" s="32">
        <f t="shared" si="212"/>
        <v>0</v>
      </c>
      <c r="AG199" s="32">
        <f t="shared" si="213"/>
        <v>0</v>
      </c>
      <c r="AH199" s="32">
        <f t="shared" si="214"/>
        <v>0</v>
      </c>
      <c r="AI199" s="32">
        <f t="shared" si="215"/>
        <v>0</v>
      </c>
      <c r="AJ199" s="32">
        <f t="shared" si="216"/>
        <v>0</v>
      </c>
      <c r="AK199" s="32">
        <f t="shared" si="217"/>
        <v>0</v>
      </c>
      <c r="AL199" s="32">
        <f t="shared" si="218"/>
        <v>0</v>
      </c>
      <c r="AM199" s="32">
        <f t="shared" si="219"/>
        <v>0</v>
      </c>
      <c r="AN199" s="32">
        <f t="shared" si="220"/>
        <v>0</v>
      </c>
      <c r="AO199" s="32">
        <f t="shared" si="221"/>
        <v>0</v>
      </c>
      <c r="AP199" s="32">
        <f t="shared" si="222"/>
        <v>0</v>
      </c>
      <c r="AQ199" s="32">
        <f t="shared" si="223"/>
        <v>0</v>
      </c>
      <c r="AR199" s="32">
        <f t="shared" si="224"/>
        <v>0</v>
      </c>
      <c r="AS199" s="32">
        <f t="shared" si="225"/>
        <v>0</v>
      </c>
      <c r="AT199" s="32">
        <f t="shared" si="226"/>
        <v>0</v>
      </c>
      <c r="AU199" s="32">
        <f t="shared" si="227"/>
        <v>0</v>
      </c>
      <c r="AV199" s="32">
        <f t="shared" si="228"/>
        <v>0</v>
      </c>
      <c r="AW199" s="32">
        <f t="shared" si="229"/>
        <v>0</v>
      </c>
      <c r="AX199" s="32">
        <f t="shared" si="230"/>
        <v>0</v>
      </c>
      <c r="AY199" s="32">
        <f t="shared" si="231"/>
        <v>0</v>
      </c>
      <c r="AZ199" s="32">
        <f t="shared" si="232"/>
        <v>0</v>
      </c>
      <c r="BA199" s="32">
        <f t="shared" si="233"/>
        <v>0</v>
      </c>
      <c r="BB199" s="32">
        <f t="shared" si="234"/>
        <v>0</v>
      </c>
      <c r="BC199" s="32">
        <f t="shared" si="235"/>
        <v>0</v>
      </c>
      <c r="BD199" s="32">
        <f t="shared" si="236"/>
        <v>0</v>
      </c>
      <c r="BE199" s="32">
        <f t="shared" si="237"/>
        <v>0</v>
      </c>
      <c r="BF199" s="32">
        <f t="shared" si="238"/>
        <v>0</v>
      </c>
      <c r="BG199" s="32">
        <f t="shared" si="239"/>
        <v>0</v>
      </c>
      <c r="BH199" s="32">
        <f t="shared" si="240"/>
        <v>0</v>
      </c>
      <c r="BI199" s="32">
        <f t="shared" si="241"/>
        <v>0</v>
      </c>
      <c r="BJ199" s="32">
        <f t="shared" si="242"/>
        <v>0</v>
      </c>
      <c r="BK199" s="32">
        <f t="shared" si="243"/>
        <v>0</v>
      </c>
      <c r="BL199" s="32">
        <f t="shared" si="244"/>
        <v>0</v>
      </c>
      <c r="BM199" s="32">
        <f t="shared" si="245"/>
        <v>0</v>
      </c>
      <c r="BN199" s="32">
        <f t="shared" si="246"/>
        <v>0</v>
      </c>
      <c r="BO199" s="32">
        <f t="shared" si="247"/>
        <v>0</v>
      </c>
      <c r="BP199" s="32">
        <f t="shared" si="248"/>
        <v>0</v>
      </c>
      <c r="BQ199" s="32">
        <f t="shared" si="249"/>
        <v>0</v>
      </c>
      <c r="BR199" s="32">
        <f t="shared" si="250"/>
        <v>0</v>
      </c>
      <c r="BS199" s="32">
        <f t="shared" si="251"/>
        <v>0</v>
      </c>
      <c r="BT199" s="32">
        <f t="shared" si="252"/>
        <v>0</v>
      </c>
      <c r="BU199" s="32">
        <f t="shared" si="253"/>
        <v>0</v>
      </c>
      <c r="BV199" s="32">
        <f t="shared" si="254"/>
        <v>0</v>
      </c>
      <c r="BW199" s="32">
        <f t="shared" si="255"/>
        <v>0</v>
      </c>
      <c r="BX199" s="32">
        <f t="shared" si="256"/>
        <v>0</v>
      </c>
      <c r="BY199" s="32">
        <f t="shared" si="257"/>
        <v>0</v>
      </c>
      <c r="BZ199" s="32">
        <f t="shared" si="258"/>
        <v>0</v>
      </c>
      <c r="CA199" s="32">
        <f t="shared" si="259"/>
        <v>0</v>
      </c>
      <c r="CB199" s="32">
        <f t="shared" si="260"/>
        <v>0</v>
      </c>
      <c r="CC199" s="32">
        <f t="shared" si="261"/>
        <v>0</v>
      </c>
      <c r="CD199" s="32">
        <f t="shared" si="262"/>
        <v>0</v>
      </c>
      <c r="CE199" s="32">
        <f t="shared" si="263"/>
        <v>0</v>
      </c>
      <c r="CF199" s="32">
        <f t="shared" si="264"/>
        <v>0</v>
      </c>
      <c r="CG199" s="32">
        <f t="shared" si="265"/>
        <v>0</v>
      </c>
      <c r="CH199" s="32">
        <f t="shared" si="266"/>
        <v>0</v>
      </c>
      <c r="CI199" s="32">
        <f t="shared" si="267"/>
        <v>0</v>
      </c>
      <c r="CJ199" s="32">
        <f t="shared" si="268"/>
        <v>0</v>
      </c>
      <c r="CK199" s="32">
        <f t="shared" si="269"/>
        <v>0</v>
      </c>
      <c r="CL199" s="32">
        <f t="shared" si="270"/>
        <v>0</v>
      </c>
      <c r="CM199" s="32">
        <f t="shared" si="271"/>
        <v>0</v>
      </c>
      <c r="CN199" s="32">
        <f t="shared" si="272"/>
        <v>0</v>
      </c>
      <c r="CO199" s="32">
        <f t="shared" si="273"/>
        <v>0</v>
      </c>
      <c r="CP199" s="32">
        <f t="shared" si="274"/>
        <v>0</v>
      </c>
      <c r="CQ199" s="32">
        <f t="shared" si="275"/>
        <v>0</v>
      </c>
      <c r="CR199" s="32">
        <f t="shared" si="276"/>
        <v>0</v>
      </c>
    </row>
    <row r="200" spans="1:96" x14ac:dyDescent="0.25">
      <c r="A200">
        <v>600011229</v>
      </c>
      <c r="B200" t="s">
        <v>512</v>
      </c>
      <c r="C200" t="s">
        <v>211</v>
      </c>
      <c r="D200" t="s">
        <v>21</v>
      </c>
      <c r="E200" t="s">
        <v>513</v>
      </c>
      <c r="F200" t="s">
        <v>514</v>
      </c>
      <c r="G200" t="s">
        <v>512</v>
      </c>
      <c r="H200" t="s">
        <v>697</v>
      </c>
      <c r="I200" s="32">
        <v>282.4799767100194</v>
      </c>
      <c r="J200" s="32"/>
      <c r="K200" s="32">
        <v>0</v>
      </c>
      <c r="L200" s="32">
        <v>0</v>
      </c>
      <c r="M200" s="32">
        <v>0</v>
      </c>
      <c r="N200" s="32">
        <v>0</v>
      </c>
      <c r="O200" s="32">
        <v>0</v>
      </c>
      <c r="P200" s="32">
        <v>0</v>
      </c>
      <c r="Q200" s="32">
        <v>0</v>
      </c>
      <c r="R200" s="32">
        <v>0</v>
      </c>
      <c r="S200" s="32">
        <v>0</v>
      </c>
      <c r="T200" s="32">
        <v>0</v>
      </c>
      <c r="U200" s="32">
        <v>0</v>
      </c>
      <c r="V200" s="32">
        <v>0</v>
      </c>
      <c r="W200" s="32">
        <v>0</v>
      </c>
      <c r="X200" s="32">
        <f>_xlfn.XLOOKUP(TEXT(A200,"0"),'Safety stock'!$A$2:$A$219,'Safety stock'!$B$2:$B$219,0,0)</f>
        <v>0</v>
      </c>
      <c r="Y200" s="32">
        <f>_xlfn.XLOOKUP(TEXT(A200,"0"),'Safety stock'!$A$2:$A$219,'Safety stock'!$F$2:$F$219,0,0)</f>
        <v>0</v>
      </c>
      <c r="Z200" s="32">
        <f>_xlfn.XLOOKUP(TEXT(A200,"0"),'Safety stock'!$A$2:$A$219,'Safety stock'!$E$2:$E$219,0,0)</f>
        <v>27.791666666666668</v>
      </c>
      <c r="AA200" s="32">
        <f>_xlfn.XLOOKUP(TEXT(A200,"0"),'Safety stock'!$A$2:$A$219,'Safety stock'!$G$2:$G$219,0,0)</f>
        <v>13.895833333333334</v>
      </c>
      <c r="AB200" s="32">
        <f t="shared" si="208"/>
        <v>0</v>
      </c>
      <c r="AC200" s="32">
        <f t="shared" si="209"/>
        <v>0</v>
      </c>
      <c r="AD200" s="32">
        <f t="shared" si="210"/>
        <v>7850.5893527326225</v>
      </c>
      <c r="AE200" s="32">
        <f t="shared" si="211"/>
        <v>3925.2946763663113</v>
      </c>
      <c r="AF200" s="32">
        <f t="shared" si="212"/>
        <v>0</v>
      </c>
      <c r="AG200" s="32">
        <f t="shared" si="213"/>
        <v>0</v>
      </c>
      <c r="AH200" s="32">
        <f t="shared" si="214"/>
        <v>0</v>
      </c>
      <c r="AI200" s="32">
        <f t="shared" si="215"/>
        <v>0</v>
      </c>
      <c r="AJ200" s="32">
        <f t="shared" si="216"/>
        <v>0</v>
      </c>
      <c r="AK200" s="32">
        <f t="shared" si="217"/>
        <v>0</v>
      </c>
      <c r="AL200" s="32">
        <f t="shared" si="218"/>
        <v>0</v>
      </c>
      <c r="AM200" s="32">
        <f t="shared" si="219"/>
        <v>0</v>
      </c>
      <c r="AN200" s="32">
        <f t="shared" si="220"/>
        <v>0</v>
      </c>
      <c r="AO200" s="32">
        <f t="shared" si="221"/>
        <v>0</v>
      </c>
      <c r="AP200" s="32">
        <f t="shared" si="222"/>
        <v>0</v>
      </c>
      <c r="AQ200" s="32">
        <f t="shared" si="223"/>
        <v>0</v>
      </c>
      <c r="AR200" s="32">
        <f t="shared" si="224"/>
        <v>0</v>
      </c>
      <c r="AS200" s="32">
        <f t="shared" si="225"/>
        <v>0</v>
      </c>
      <c r="AT200" s="32">
        <f t="shared" si="226"/>
        <v>0</v>
      </c>
      <c r="AU200" s="32">
        <f t="shared" si="227"/>
        <v>0</v>
      </c>
      <c r="AV200" s="32">
        <f t="shared" si="228"/>
        <v>0</v>
      </c>
      <c r="AW200" s="32">
        <f t="shared" si="229"/>
        <v>0</v>
      </c>
      <c r="AX200" s="32">
        <f t="shared" si="230"/>
        <v>0</v>
      </c>
      <c r="AY200" s="32">
        <f t="shared" si="231"/>
        <v>0</v>
      </c>
      <c r="AZ200" s="32">
        <f t="shared" si="232"/>
        <v>0</v>
      </c>
      <c r="BA200" s="32">
        <f t="shared" si="233"/>
        <v>0</v>
      </c>
      <c r="BB200" s="32">
        <f t="shared" si="234"/>
        <v>0</v>
      </c>
      <c r="BC200" s="32">
        <f t="shared" si="235"/>
        <v>0</v>
      </c>
      <c r="BD200" s="32">
        <f t="shared" si="236"/>
        <v>0</v>
      </c>
      <c r="BE200" s="32">
        <f t="shared" si="237"/>
        <v>0</v>
      </c>
      <c r="BF200" s="32">
        <f t="shared" si="238"/>
        <v>0</v>
      </c>
      <c r="BG200" s="32">
        <f t="shared" si="239"/>
        <v>0</v>
      </c>
      <c r="BH200" s="32">
        <f t="shared" si="240"/>
        <v>0</v>
      </c>
      <c r="BI200" s="32">
        <f t="shared" si="241"/>
        <v>0</v>
      </c>
      <c r="BJ200" s="32">
        <f t="shared" si="242"/>
        <v>0</v>
      </c>
      <c r="BK200" s="32">
        <f t="shared" si="243"/>
        <v>0</v>
      </c>
      <c r="BL200" s="32">
        <f t="shared" si="244"/>
        <v>0</v>
      </c>
      <c r="BM200" s="32">
        <f t="shared" si="245"/>
        <v>0</v>
      </c>
      <c r="BN200" s="32">
        <f t="shared" si="246"/>
        <v>0</v>
      </c>
      <c r="BO200" s="32">
        <f t="shared" si="247"/>
        <v>0</v>
      </c>
      <c r="BP200" s="32">
        <f t="shared" si="248"/>
        <v>0</v>
      </c>
      <c r="BQ200" s="32">
        <f t="shared" si="249"/>
        <v>0</v>
      </c>
      <c r="BR200" s="32">
        <f t="shared" si="250"/>
        <v>0</v>
      </c>
      <c r="BS200" s="32">
        <f t="shared" si="251"/>
        <v>0</v>
      </c>
      <c r="BT200" s="32">
        <f t="shared" si="252"/>
        <v>0</v>
      </c>
      <c r="BU200" s="32">
        <f t="shared" si="253"/>
        <v>0</v>
      </c>
      <c r="BV200" s="32">
        <f t="shared" si="254"/>
        <v>0</v>
      </c>
      <c r="BW200" s="32">
        <f t="shared" si="255"/>
        <v>0</v>
      </c>
      <c r="BX200" s="32">
        <f t="shared" si="256"/>
        <v>0</v>
      </c>
      <c r="BY200" s="32">
        <f t="shared" si="257"/>
        <v>0</v>
      </c>
      <c r="BZ200" s="32">
        <f t="shared" si="258"/>
        <v>0</v>
      </c>
      <c r="CA200" s="32">
        <f t="shared" si="259"/>
        <v>0</v>
      </c>
      <c r="CB200" s="32">
        <f t="shared" si="260"/>
        <v>0</v>
      </c>
      <c r="CC200" s="32">
        <f t="shared" si="261"/>
        <v>0</v>
      </c>
      <c r="CD200" s="32">
        <f t="shared" si="262"/>
        <v>0</v>
      </c>
      <c r="CE200" s="32">
        <f t="shared" si="263"/>
        <v>0</v>
      </c>
      <c r="CF200" s="32">
        <f t="shared" si="264"/>
        <v>0</v>
      </c>
      <c r="CG200" s="32">
        <f t="shared" si="265"/>
        <v>0</v>
      </c>
      <c r="CH200" s="32">
        <f t="shared" si="266"/>
        <v>0</v>
      </c>
      <c r="CI200" s="32">
        <f t="shared" si="267"/>
        <v>0</v>
      </c>
      <c r="CJ200" s="32">
        <f t="shared" si="268"/>
        <v>0</v>
      </c>
      <c r="CK200" s="32">
        <f t="shared" si="269"/>
        <v>0</v>
      </c>
      <c r="CL200" s="32">
        <f t="shared" si="270"/>
        <v>0</v>
      </c>
      <c r="CM200" s="32">
        <f t="shared" si="271"/>
        <v>0</v>
      </c>
      <c r="CN200" s="32">
        <f t="shared" si="272"/>
        <v>0</v>
      </c>
      <c r="CO200" s="32">
        <f t="shared" si="273"/>
        <v>0</v>
      </c>
      <c r="CP200" s="32">
        <f t="shared" si="274"/>
        <v>0</v>
      </c>
      <c r="CQ200" s="32">
        <f t="shared" si="275"/>
        <v>0</v>
      </c>
      <c r="CR200" s="32">
        <f t="shared" si="276"/>
        <v>0</v>
      </c>
    </row>
    <row r="201" spans="1:96" x14ac:dyDescent="0.25">
      <c r="A201">
        <v>600011417</v>
      </c>
      <c r="B201" t="s">
        <v>516</v>
      </c>
      <c r="C201" t="s">
        <v>227</v>
      </c>
      <c r="D201" t="s">
        <v>21</v>
      </c>
      <c r="E201" t="s">
        <v>212</v>
      </c>
      <c r="F201" t="s">
        <v>213</v>
      </c>
      <c r="G201" t="s">
        <v>517</v>
      </c>
      <c r="H201" t="s">
        <v>697</v>
      </c>
      <c r="I201" s="32">
        <v>0</v>
      </c>
      <c r="J201" s="32"/>
      <c r="K201" s="32">
        <v>0</v>
      </c>
      <c r="L201" s="32">
        <v>0</v>
      </c>
      <c r="M201" s="32">
        <v>0</v>
      </c>
      <c r="N201" s="32">
        <v>0</v>
      </c>
      <c r="O201" s="32">
        <v>0</v>
      </c>
      <c r="P201" s="32">
        <v>0</v>
      </c>
      <c r="Q201" s="32">
        <v>0</v>
      </c>
      <c r="R201" s="32">
        <v>0</v>
      </c>
      <c r="S201" s="32">
        <v>0</v>
      </c>
      <c r="T201" s="32">
        <v>0</v>
      </c>
      <c r="U201" s="32">
        <v>0</v>
      </c>
      <c r="V201" s="32">
        <v>0</v>
      </c>
      <c r="W201" s="32">
        <v>0</v>
      </c>
      <c r="X201" s="32">
        <f>_xlfn.XLOOKUP(TEXT(A201,"0"),'Safety stock'!$A$2:$A$219,'Safety stock'!$B$2:$B$219,0,0)</f>
        <v>0</v>
      </c>
      <c r="Y201" s="32">
        <f>_xlfn.XLOOKUP(TEXT(A201,"0"),'Safety stock'!$A$2:$A$219,'Safety stock'!$F$2:$F$219,0,0)</f>
        <v>0</v>
      </c>
      <c r="Z201" s="32">
        <f>_xlfn.XLOOKUP(TEXT(A201,"0"),'Safety stock'!$A$2:$A$219,'Safety stock'!$E$2:$E$219,0,0)</f>
        <v>0</v>
      </c>
      <c r="AA201" s="32">
        <f>_xlfn.XLOOKUP(TEXT(A201,"0"),'Safety stock'!$A$2:$A$219,'Safety stock'!$G$2:$G$219,0,0)</f>
        <v>0</v>
      </c>
      <c r="AB201" s="32">
        <f t="shared" si="208"/>
        <v>0</v>
      </c>
      <c r="AC201" s="32">
        <f t="shared" si="209"/>
        <v>0</v>
      </c>
      <c r="AD201" s="32">
        <f t="shared" si="210"/>
        <v>0</v>
      </c>
      <c r="AE201" s="32">
        <f t="shared" si="211"/>
        <v>0</v>
      </c>
      <c r="AF201" s="32">
        <f t="shared" si="212"/>
        <v>0</v>
      </c>
      <c r="AG201" s="32">
        <f t="shared" si="213"/>
        <v>0</v>
      </c>
      <c r="AH201" s="32">
        <f t="shared" si="214"/>
        <v>0</v>
      </c>
      <c r="AI201" s="32">
        <f t="shared" si="215"/>
        <v>0</v>
      </c>
      <c r="AJ201" s="32">
        <f t="shared" si="216"/>
        <v>0</v>
      </c>
      <c r="AK201" s="32">
        <f t="shared" si="217"/>
        <v>0</v>
      </c>
      <c r="AL201" s="32">
        <f t="shared" si="218"/>
        <v>0</v>
      </c>
      <c r="AM201" s="32">
        <f t="shared" si="219"/>
        <v>0</v>
      </c>
      <c r="AN201" s="32">
        <f t="shared" si="220"/>
        <v>0</v>
      </c>
      <c r="AO201" s="32">
        <f t="shared" si="221"/>
        <v>0</v>
      </c>
      <c r="AP201" s="32">
        <f t="shared" si="222"/>
        <v>0</v>
      </c>
      <c r="AQ201" s="32">
        <f t="shared" si="223"/>
        <v>0</v>
      </c>
      <c r="AR201" s="32">
        <f t="shared" si="224"/>
        <v>0</v>
      </c>
      <c r="AS201" s="32">
        <f t="shared" si="225"/>
        <v>0</v>
      </c>
      <c r="AT201" s="32">
        <f t="shared" si="226"/>
        <v>0</v>
      </c>
      <c r="AU201" s="32">
        <f t="shared" si="227"/>
        <v>0</v>
      </c>
      <c r="AV201" s="32">
        <f t="shared" si="228"/>
        <v>0</v>
      </c>
      <c r="AW201" s="32">
        <f t="shared" si="229"/>
        <v>0</v>
      </c>
      <c r="AX201" s="32">
        <f t="shared" si="230"/>
        <v>0</v>
      </c>
      <c r="AY201" s="32">
        <f t="shared" si="231"/>
        <v>0</v>
      </c>
      <c r="AZ201" s="32">
        <f t="shared" si="232"/>
        <v>0</v>
      </c>
      <c r="BA201" s="32">
        <f t="shared" si="233"/>
        <v>0</v>
      </c>
      <c r="BB201" s="32">
        <f t="shared" si="234"/>
        <v>0</v>
      </c>
      <c r="BC201" s="32">
        <f t="shared" si="235"/>
        <v>0</v>
      </c>
      <c r="BD201" s="32">
        <f t="shared" si="236"/>
        <v>0</v>
      </c>
      <c r="BE201" s="32">
        <f t="shared" si="237"/>
        <v>0</v>
      </c>
      <c r="BF201" s="32">
        <f t="shared" si="238"/>
        <v>0</v>
      </c>
      <c r="BG201" s="32">
        <f t="shared" si="239"/>
        <v>0</v>
      </c>
      <c r="BH201" s="32">
        <f t="shared" si="240"/>
        <v>0</v>
      </c>
      <c r="BI201" s="32">
        <f t="shared" si="241"/>
        <v>0</v>
      </c>
      <c r="BJ201" s="32">
        <f t="shared" si="242"/>
        <v>0</v>
      </c>
      <c r="BK201" s="32">
        <f t="shared" si="243"/>
        <v>0</v>
      </c>
      <c r="BL201" s="32">
        <f t="shared" si="244"/>
        <v>0</v>
      </c>
      <c r="BM201" s="32">
        <f t="shared" si="245"/>
        <v>0</v>
      </c>
      <c r="BN201" s="32">
        <f t="shared" si="246"/>
        <v>0</v>
      </c>
      <c r="BO201" s="32">
        <f t="shared" si="247"/>
        <v>0</v>
      </c>
      <c r="BP201" s="32">
        <f t="shared" si="248"/>
        <v>0</v>
      </c>
      <c r="BQ201" s="32">
        <f t="shared" si="249"/>
        <v>0</v>
      </c>
      <c r="BR201" s="32">
        <f t="shared" si="250"/>
        <v>0</v>
      </c>
      <c r="BS201" s="32">
        <f t="shared" si="251"/>
        <v>0</v>
      </c>
      <c r="BT201" s="32">
        <f t="shared" si="252"/>
        <v>0</v>
      </c>
      <c r="BU201" s="32">
        <f t="shared" si="253"/>
        <v>0</v>
      </c>
      <c r="BV201" s="32">
        <f t="shared" si="254"/>
        <v>0</v>
      </c>
      <c r="BW201" s="32">
        <f t="shared" si="255"/>
        <v>0</v>
      </c>
      <c r="BX201" s="32">
        <f t="shared" si="256"/>
        <v>0</v>
      </c>
      <c r="BY201" s="32">
        <f t="shared" si="257"/>
        <v>0</v>
      </c>
      <c r="BZ201" s="32">
        <f t="shared" si="258"/>
        <v>0</v>
      </c>
      <c r="CA201" s="32">
        <f t="shared" si="259"/>
        <v>0</v>
      </c>
      <c r="CB201" s="32">
        <f t="shared" si="260"/>
        <v>0</v>
      </c>
      <c r="CC201" s="32">
        <f t="shared" si="261"/>
        <v>0</v>
      </c>
      <c r="CD201" s="32">
        <f t="shared" si="262"/>
        <v>0</v>
      </c>
      <c r="CE201" s="32">
        <f t="shared" si="263"/>
        <v>0</v>
      </c>
      <c r="CF201" s="32">
        <f t="shared" si="264"/>
        <v>0</v>
      </c>
      <c r="CG201" s="32">
        <f t="shared" si="265"/>
        <v>0</v>
      </c>
      <c r="CH201" s="32">
        <f t="shared" si="266"/>
        <v>0</v>
      </c>
      <c r="CI201" s="32">
        <f t="shared" si="267"/>
        <v>0</v>
      </c>
      <c r="CJ201" s="32">
        <f t="shared" si="268"/>
        <v>0</v>
      </c>
      <c r="CK201" s="32">
        <f t="shared" si="269"/>
        <v>0</v>
      </c>
      <c r="CL201" s="32">
        <f t="shared" si="270"/>
        <v>0</v>
      </c>
      <c r="CM201" s="32">
        <f t="shared" si="271"/>
        <v>0</v>
      </c>
      <c r="CN201" s="32">
        <f t="shared" si="272"/>
        <v>0</v>
      </c>
      <c r="CO201" s="32">
        <f t="shared" si="273"/>
        <v>0</v>
      </c>
      <c r="CP201" s="32">
        <f t="shared" si="274"/>
        <v>0</v>
      </c>
      <c r="CQ201" s="32">
        <f t="shared" si="275"/>
        <v>0</v>
      </c>
      <c r="CR201" s="32">
        <f t="shared" si="276"/>
        <v>0</v>
      </c>
    </row>
    <row r="202" spans="1:96" x14ac:dyDescent="0.25">
      <c r="A202">
        <v>600011946</v>
      </c>
      <c r="B202" t="s">
        <v>519</v>
      </c>
      <c r="C202" t="s">
        <v>227</v>
      </c>
      <c r="D202" t="s">
        <v>21</v>
      </c>
      <c r="E202" t="s">
        <v>212</v>
      </c>
      <c r="F202" t="s">
        <v>213</v>
      </c>
      <c r="G202" t="s">
        <v>517</v>
      </c>
      <c r="H202" t="s">
        <v>697</v>
      </c>
      <c r="I202" s="32">
        <v>0</v>
      </c>
      <c r="J202" s="32"/>
      <c r="K202" s="32">
        <v>0</v>
      </c>
      <c r="L202" s="32">
        <v>0</v>
      </c>
      <c r="M202" s="32">
        <v>0</v>
      </c>
      <c r="N202" s="32">
        <v>0</v>
      </c>
      <c r="O202" s="32">
        <v>0</v>
      </c>
      <c r="P202" s="32">
        <v>0</v>
      </c>
      <c r="Q202" s="32">
        <v>0</v>
      </c>
      <c r="R202" s="32">
        <v>0</v>
      </c>
      <c r="S202" s="32">
        <v>0</v>
      </c>
      <c r="T202" s="32">
        <v>0</v>
      </c>
      <c r="U202" s="32">
        <v>0</v>
      </c>
      <c r="V202" s="32">
        <v>0</v>
      </c>
      <c r="W202" s="32">
        <v>0</v>
      </c>
      <c r="X202" s="32">
        <f>_xlfn.XLOOKUP(TEXT(A202,"0"),'Safety stock'!$A$2:$A$219,'Safety stock'!$B$2:$B$219,0,0)</f>
        <v>0</v>
      </c>
      <c r="Y202" s="32">
        <f>_xlfn.XLOOKUP(TEXT(A202,"0"),'Safety stock'!$A$2:$A$219,'Safety stock'!$F$2:$F$219,0,0)</f>
        <v>0</v>
      </c>
      <c r="Z202" s="32">
        <f>_xlfn.XLOOKUP(TEXT(A202,"0"),'Safety stock'!$A$2:$A$219,'Safety stock'!$E$2:$E$219,0,0)</f>
        <v>0</v>
      </c>
      <c r="AA202" s="32">
        <f>_xlfn.XLOOKUP(TEXT(A202,"0"),'Safety stock'!$A$2:$A$219,'Safety stock'!$G$2:$G$219,0,0)</f>
        <v>0</v>
      </c>
      <c r="AB202" s="32">
        <f t="shared" si="208"/>
        <v>0</v>
      </c>
      <c r="AC202" s="32">
        <f t="shared" si="209"/>
        <v>0</v>
      </c>
      <c r="AD202" s="32">
        <f t="shared" si="210"/>
        <v>0</v>
      </c>
      <c r="AE202" s="32">
        <f t="shared" si="211"/>
        <v>0</v>
      </c>
      <c r="AF202" s="32">
        <f t="shared" si="212"/>
        <v>0</v>
      </c>
      <c r="AG202" s="32">
        <f t="shared" si="213"/>
        <v>0</v>
      </c>
      <c r="AH202" s="32">
        <f t="shared" si="214"/>
        <v>0</v>
      </c>
      <c r="AI202" s="32">
        <f t="shared" si="215"/>
        <v>0</v>
      </c>
      <c r="AJ202" s="32">
        <f t="shared" si="216"/>
        <v>0</v>
      </c>
      <c r="AK202" s="32">
        <f t="shared" si="217"/>
        <v>0</v>
      </c>
      <c r="AL202" s="32">
        <f t="shared" si="218"/>
        <v>0</v>
      </c>
      <c r="AM202" s="32">
        <f t="shared" si="219"/>
        <v>0</v>
      </c>
      <c r="AN202" s="32">
        <f t="shared" si="220"/>
        <v>0</v>
      </c>
      <c r="AO202" s="32">
        <f t="shared" si="221"/>
        <v>0</v>
      </c>
      <c r="AP202" s="32">
        <f t="shared" si="222"/>
        <v>0</v>
      </c>
      <c r="AQ202" s="32">
        <f t="shared" si="223"/>
        <v>0</v>
      </c>
      <c r="AR202" s="32">
        <f t="shared" si="224"/>
        <v>0</v>
      </c>
      <c r="AS202" s="32">
        <f t="shared" si="225"/>
        <v>0</v>
      </c>
      <c r="AT202" s="32">
        <f t="shared" si="226"/>
        <v>0</v>
      </c>
      <c r="AU202" s="32">
        <f t="shared" si="227"/>
        <v>0</v>
      </c>
      <c r="AV202" s="32">
        <f t="shared" si="228"/>
        <v>0</v>
      </c>
      <c r="AW202" s="32">
        <f t="shared" si="229"/>
        <v>0</v>
      </c>
      <c r="AX202" s="32">
        <f t="shared" si="230"/>
        <v>0</v>
      </c>
      <c r="AY202" s="32">
        <f t="shared" si="231"/>
        <v>0</v>
      </c>
      <c r="AZ202" s="32">
        <f t="shared" si="232"/>
        <v>0</v>
      </c>
      <c r="BA202" s="32">
        <f t="shared" si="233"/>
        <v>0</v>
      </c>
      <c r="BB202" s="32">
        <f t="shared" si="234"/>
        <v>0</v>
      </c>
      <c r="BC202" s="32">
        <f t="shared" si="235"/>
        <v>0</v>
      </c>
      <c r="BD202" s="32">
        <f t="shared" si="236"/>
        <v>0</v>
      </c>
      <c r="BE202" s="32">
        <f t="shared" si="237"/>
        <v>0</v>
      </c>
      <c r="BF202" s="32">
        <f t="shared" si="238"/>
        <v>0</v>
      </c>
      <c r="BG202" s="32">
        <f t="shared" si="239"/>
        <v>0</v>
      </c>
      <c r="BH202" s="32">
        <f t="shared" si="240"/>
        <v>0</v>
      </c>
      <c r="BI202" s="32">
        <f t="shared" si="241"/>
        <v>0</v>
      </c>
      <c r="BJ202" s="32">
        <f t="shared" si="242"/>
        <v>0</v>
      </c>
      <c r="BK202" s="32">
        <f t="shared" si="243"/>
        <v>0</v>
      </c>
      <c r="BL202" s="32">
        <f t="shared" si="244"/>
        <v>0</v>
      </c>
      <c r="BM202" s="32">
        <f t="shared" si="245"/>
        <v>0</v>
      </c>
      <c r="BN202" s="32">
        <f t="shared" si="246"/>
        <v>0</v>
      </c>
      <c r="BO202" s="32">
        <f t="shared" si="247"/>
        <v>0</v>
      </c>
      <c r="BP202" s="32">
        <f t="shared" si="248"/>
        <v>0</v>
      </c>
      <c r="BQ202" s="32">
        <f t="shared" si="249"/>
        <v>0</v>
      </c>
      <c r="BR202" s="32">
        <f t="shared" si="250"/>
        <v>0</v>
      </c>
      <c r="BS202" s="32">
        <f t="shared" si="251"/>
        <v>0</v>
      </c>
      <c r="BT202" s="32">
        <f t="shared" si="252"/>
        <v>0</v>
      </c>
      <c r="BU202" s="32">
        <f t="shared" si="253"/>
        <v>0</v>
      </c>
      <c r="BV202" s="32">
        <f t="shared" si="254"/>
        <v>0</v>
      </c>
      <c r="BW202" s="32">
        <f t="shared" si="255"/>
        <v>0</v>
      </c>
      <c r="BX202" s="32">
        <f t="shared" si="256"/>
        <v>0</v>
      </c>
      <c r="BY202" s="32">
        <f t="shared" si="257"/>
        <v>0</v>
      </c>
      <c r="BZ202" s="32">
        <f t="shared" si="258"/>
        <v>0</v>
      </c>
      <c r="CA202" s="32">
        <f t="shared" si="259"/>
        <v>0</v>
      </c>
      <c r="CB202" s="32">
        <f t="shared" si="260"/>
        <v>0</v>
      </c>
      <c r="CC202" s="32">
        <f t="shared" si="261"/>
        <v>0</v>
      </c>
      <c r="CD202" s="32">
        <f t="shared" si="262"/>
        <v>0</v>
      </c>
      <c r="CE202" s="32">
        <f t="shared" si="263"/>
        <v>0</v>
      </c>
      <c r="CF202" s="32">
        <f t="shared" si="264"/>
        <v>0</v>
      </c>
      <c r="CG202" s="32">
        <f t="shared" si="265"/>
        <v>0</v>
      </c>
      <c r="CH202" s="32">
        <f t="shared" si="266"/>
        <v>0</v>
      </c>
      <c r="CI202" s="32">
        <f t="shared" si="267"/>
        <v>0</v>
      </c>
      <c r="CJ202" s="32">
        <f t="shared" si="268"/>
        <v>0</v>
      </c>
      <c r="CK202" s="32">
        <f t="shared" si="269"/>
        <v>0</v>
      </c>
      <c r="CL202" s="32">
        <f t="shared" si="270"/>
        <v>0</v>
      </c>
      <c r="CM202" s="32">
        <f t="shared" si="271"/>
        <v>0</v>
      </c>
      <c r="CN202" s="32">
        <f t="shared" si="272"/>
        <v>0</v>
      </c>
      <c r="CO202" s="32">
        <f t="shared" si="273"/>
        <v>0</v>
      </c>
      <c r="CP202" s="32">
        <f t="shared" si="274"/>
        <v>0</v>
      </c>
      <c r="CQ202" s="32">
        <f t="shared" si="275"/>
        <v>0</v>
      </c>
      <c r="CR202" s="32">
        <f t="shared" si="276"/>
        <v>0</v>
      </c>
    </row>
    <row r="203" spans="1:96" x14ac:dyDescent="0.25">
      <c r="A203">
        <v>600012111</v>
      </c>
      <c r="B203" t="s">
        <v>521</v>
      </c>
      <c r="C203" t="s">
        <v>227</v>
      </c>
      <c r="D203" t="s">
        <v>21</v>
      </c>
      <c r="E203" t="s">
        <v>212</v>
      </c>
      <c r="F203" t="s">
        <v>338</v>
      </c>
      <c r="G203" t="s">
        <v>448</v>
      </c>
      <c r="H203" t="s">
        <v>697</v>
      </c>
      <c r="I203" s="32">
        <v>0</v>
      </c>
      <c r="J203" s="32"/>
      <c r="K203" s="32">
        <v>0</v>
      </c>
      <c r="L203" s="32">
        <v>0</v>
      </c>
      <c r="M203" s="32">
        <v>0</v>
      </c>
      <c r="N203" s="32">
        <v>0</v>
      </c>
      <c r="O203" s="32">
        <v>0</v>
      </c>
      <c r="P203" s="32">
        <v>0</v>
      </c>
      <c r="Q203" s="32">
        <v>0</v>
      </c>
      <c r="R203" s="32">
        <v>0</v>
      </c>
      <c r="S203" s="32">
        <v>0</v>
      </c>
      <c r="T203" s="32">
        <v>0</v>
      </c>
      <c r="U203" s="32">
        <v>0</v>
      </c>
      <c r="V203" s="32">
        <v>0</v>
      </c>
      <c r="W203" s="32">
        <v>0</v>
      </c>
      <c r="X203" s="32">
        <f>_xlfn.XLOOKUP(TEXT(A203,"0"),'Safety stock'!$A$2:$A$219,'Safety stock'!$B$2:$B$219,0,0)</f>
        <v>0</v>
      </c>
      <c r="Y203" s="32">
        <f>_xlfn.XLOOKUP(TEXT(A203,"0"),'Safety stock'!$A$2:$A$219,'Safety stock'!$F$2:$F$219,0,0)</f>
        <v>0</v>
      </c>
      <c r="Z203" s="32">
        <f>_xlfn.XLOOKUP(TEXT(A203,"0"),'Safety stock'!$A$2:$A$219,'Safety stock'!$E$2:$E$219,0,0)</f>
        <v>0</v>
      </c>
      <c r="AA203" s="32">
        <f>_xlfn.XLOOKUP(TEXT(A203,"0"),'Safety stock'!$A$2:$A$219,'Safety stock'!$G$2:$G$219,0,0)</f>
        <v>0</v>
      </c>
      <c r="AB203" s="32">
        <f t="shared" si="208"/>
        <v>0</v>
      </c>
      <c r="AC203" s="32">
        <f t="shared" si="209"/>
        <v>0</v>
      </c>
      <c r="AD203" s="32">
        <f t="shared" si="210"/>
        <v>0</v>
      </c>
      <c r="AE203" s="32">
        <f t="shared" si="211"/>
        <v>0</v>
      </c>
      <c r="AF203" s="32">
        <f t="shared" si="212"/>
        <v>0</v>
      </c>
      <c r="AG203" s="32">
        <f t="shared" si="213"/>
        <v>0</v>
      </c>
      <c r="AH203" s="32">
        <f t="shared" si="214"/>
        <v>0</v>
      </c>
      <c r="AI203" s="32">
        <f t="shared" si="215"/>
        <v>0</v>
      </c>
      <c r="AJ203" s="32">
        <f t="shared" si="216"/>
        <v>0</v>
      </c>
      <c r="AK203" s="32">
        <f t="shared" si="217"/>
        <v>0</v>
      </c>
      <c r="AL203" s="32">
        <f t="shared" si="218"/>
        <v>0</v>
      </c>
      <c r="AM203" s="32">
        <f t="shared" si="219"/>
        <v>0</v>
      </c>
      <c r="AN203" s="32">
        <f t="shared" si="220"/>
        <v>0</v>
      </c>
      <c r="AO203" s="32">
        <f t="shared" si="221"/>
        <v>0</v>
      </c>
      <c r="AP203" s="32">
        <f t="shared" si="222"/>
        <v>0</v>
      </c>
      <c r="AQ203" s="32">
        <f t="shared" si="223"/>
        <v>0</v>
      </c>
      <c r="AR203" s="32">
        <f t="shared" si="224"/>
        <v>0</v>
      </c>
      <c r="AS203" s="32">
        <f t="shared" si="225"/>
        <v>0</v>
      </c>
      <c r="AT203" s="32">
        <f t="shared" si="226"/>
        <v>0</v>
      </c>
      <c r="AU203" s="32">
        <f t="shared" si="227"/>
        <v>0</v>
      </c>
      <c r="AV203" s="32">
        <f t="shared" si="228"/>
        <v>0</v>
      </c>
      <c r="AW203" s="32">
        <f t="shared" si="229"/>
        <v>0</v>
      </c>
      <c r="AX203" s="32">
        <f t="shared" si="230"/>
        <v>0</v>
      </c>
      <c r="AY203" s="32">
        <f t="shared" si="231"/>
        <v>0</v>
      </c>
      <c r="AZ203" s="32">
        <f t="shared" si="232"/>
        <v>0</v>
      </c>
      <c r="BA203" s="32">
        <f t="shared" si="233"/>
        <v>0</v>
      </c>
      <c r="BB203" s="32">
        <f t="shared" si="234"/>
        <v>0</v>
      </c>
      <c r="BC203" s="32">
        <f t="shared" si="235"/>
        <v>0</v>
      </c>
      <c r="BD203" s="32">
        <f t="shared" si="236"/>
        <v>0</v>
      </c>
      <c r="BE203" s="32">
        <f t="shared" si="237"/>
        <v>0</v>
      </c>
      <c r="BF203" s="32">
        <f t="shared" si="238"/>
        <v>0</v>
      </c>
      <c r="BG203" s="32">
        <f t="shared" si="239"/>
        <v>0</v>
      </c>
      <c r="BH203" s="32">
        <f t="shared" si="240"/>
        <v>0</v>
      </c>
      <c r="BI203" s="32">
        <f t="shared" si="241"/>
        <v>0</v>
      </c>
      <c r="BJ203" s="32">
        <f t="shared" si="242"/>
        <v>0</v>
      </c>
      <c r="BK203" s="32">
        <f t="shared" si="243"/>
        <v>0</v>
      </c>
      <c r="BL203" s="32">
        <f t="shared" si="244"/>
        <v>0</v>
      </c>
      <c r="BM203" s="32">
        <f t="shared" si="245"/>
        <v>0</v>
      </c>
      <c r="BN203" s="32">
        <f t="shared" si="246"/>
        <v>0</v>
      </c>
      <c r="BO203" s="32">
        <f t="shared" si="247"/>
        <v>0</v>
      </c>
      <c r="BP203" s="32">
        <f t="shared" si="248"/>
        <v>0</v>
      </c>
      <c r="BQ203" s="32">
        <f t="shared" si="249"/>
        <v>0</v>
      </c>
      <c r="BR203" s="32">
        <f t="shared" si="250"/>
        <v>0</v>
      </c>
      <c r="BS203" s="32">
        <f t="shared" si="251"/>
        <v>0</v>
      </c>
      <c r="BT203" s="32">
        <f t="shared" si="252"/>
        <v>0</v>
      </c>
      <c r="BU203" s="32">
        <f t="shared" si="253"/>
        <v>0</v>
      </c>
      <c r="BV203" s="32">
        <f t="shared" si="254"/>
        <v>0</v>
      </c>
      <c r="BW203" s="32">
        <f t="shared" si="255"/>
        <v>0</v>
      </c>
      <c r="BX203" s="32">
        <f t="shared" si="256"/>
        <v>0</v>
      </c>
      <c r="BY203" s="32">
        <f t="shared" si="257"/>
        <v>0</v>
      </c>
      <c r="BZ203" s="32">
        <f t="shared" si="258"/>
        <v>0</v>
      </c>
      <c r="CA203" s="32">
        <f t="shared" si="259"/>
        <v>0</v>
      </c>
      <c r="CB203" s="32">
        <f t="shared" si="260"/>
        <v>0</v>
      </c>
      <c r="CC203" s="32">
        <f t="shared" si="261"/>
        <v>0</v>
      </c>
      <c r="CD203" s="32">
        <f t="shared" si="262"/>
        <v>0</v>
      </c>
      <c r="CE203" s="32">
        <f t="shared" si="263"/>
        <v>0</v>
      </c>
      <c r="CF203" s="32">
        <f t="shared" si="264"/>
        <v>0</v>
      </c>
      <c r="CG203" s="32">
        <f t="shared" si="265"/>
        <v>0</v>
      </c>
      <c r="CH203" s="32">
        <f t="shared" si="266"/>
        <v>0</v>
      </c>
      <c r="CI203" s="32">
        <f t="shared" si="267"/>
        <v>0</v>
      </c>
      <c r="CJ203" s="32">
        <f t="shared" si="268"/>
        <v>0</v>
      </c>
      <c r="CK203" s="32">
        <f t="shared" si="269"/>
        <v>0</v>
      </c>
      <c r="CL203" s="32">
        <f t="shared" si="270"/>
        <v>0</v>
      </c>
      <c r="CM203" s="32">
        <f t="shared" si="271"/>
        <v>0</v>
      </c>
      <c r="CN203" s="32">
        <f t="shared" si="272"/>
        <v>0</v>
      </c>
      <c r="CO203" s="32">
        <f t="shared" si="273"/>
        <v>0</v>
      </c>
      <c r="CP203" s="32">
        <f t="shared" si="274"/>
        <v>0</v>
      </c>
      <c r="CQ203" s="32">
        <f t="shared" si="275"/>
        <v>0</v>
      </c>
      <c r="CR203" s="32">
        <f t="shared" si="276"/>
        <v>0</v>
      </c>
    </row>
    <row r="204" spans="1:96" x14ac:dyDescent="0.25">
      <c r="A204">
        <v>600012847</v>
      </c>
      <c r="B204" t="s">
        <v>523</v>
      </c>
      <c r="C204" t="s">
        <v>211</v>
      </c>
      <c r="D204" t="s">
        <v>82</v>
      </c>
      <c r="E204" t="s">
        <v>524</v>
      </c>
      <c r="G204" t="s">
        <v>523</v>
      </c>
      <c r="H204" t="s">
        <v>697</v>
      </c>
      <c r="I204" s="32">
        <v>0</v>
      </c>
      <c r="J204" s="32"/>
      <c r="K204" s="32">
        <v>0</v>
      </c>
      <c r="L204" s="32">
        <v>0</v>
      </c>
      <c r="M204" s="32">
        <v>0</v>
      </c>
      <c r="N204" s="32">
        <v>0</v>
      </c>
      <c r="O204" s="32">
        <v>0</v>
      </c>
      <c r="P204" s="32">
        <v>0</v>
      </c>
      <c r="Q204" s="32">
        <v>0</v>
      </c>
      <c r="R204" s="32">
        <v>0</v>
      </c>
      <c r="S204" s="32">
        <v>0</v>
      </c>
      <c r="T204" s="32">
        <v>0</v>
      </c>
      <c r="U204" s="32">
        <v>0</v>
      </c>
      <c r="V204" s="32">
        <v>0</v>
      </c>
      <c r="W204" s="32">
        <v>0</v>
      </c>
      <c r="X204" s="32">
        <f>_xlfn.XLOOKUP(TEXT(A204,"0"),'Safety stock'!$A$2:$A$219,'Safety stock'!$B$2:$B$219,0,0)</f>
        <v>0</v>
      </c>
      <c r="Y204" s="32">
        <f>_xlfn.XLOOKUP(TEXT(A204,"0"),'Safety stock'!$A$2:$A$219,'Safety stock'!$F$2:$F$219,0,0)</f>
        <v>0</v>
      </c>
      <c r="Z204" s="32">
        <f>_xlfn.XLOOKUP(TEXT(A204,"0"),'Safety stock'!$A$2:$A$219,'Safety stock'!$E$2:$E$219,0,0)</f>
        <v>0</v>
      </c>
      <c r="AA204" s="32">
        <f>_xlfn.XLOOKUP(TEXT(A204,"0"),'Safety stock'!$A$2:$A$219,'Safety stock'!$G$2:$G$219,0,0)</f>
        <v>0</v>
      </c>
      <c r="AB204" s="32">
        <f t="shared" si="208"/>
        <v>0</v>
      </c>
      <c r="AC204" s="32">
        <f t="shared" si="209"/>
        <v>0</v>
      </c>
      <c r="AD204" s="32">
        <f t="shared" si="210"/>
        <v>0</v>
      </c>
      <c r="AE204" s="32">
        <f t="shared" si="211"/>
        <v>0</v>
      </c>
      <c r="AF204" s="32">
        <f t="shared" si="212"/>
        <v>0</v>
      </c>
      <c r="AG204" s="32">
        <f t="shared" si="213"/>
        <v>0</v>
      </c>
      <c r="AH204" s="32">
        <f t="shared" si="214"/>
        <v>0</v>
      </c>
      <c r="AI204" s="32">
        <f t="shared" si="215"/>
        <v>0</v>
      </c>
      <c r="AJ204" s="32">
        <f t="shared" si="216"/>
        <v>0</v>
      </c>
      <c r="AK204" s="32">
        <f t="shared" si="217"/>
        <v>0</v>
      </c>
      <c r="AL204" s="32">
        <f t="shared" si="218"/>
        <v>0</v>
      </c>
      <c r="AM204" s="32">
        <f t="shared" si="219"/>
        <v>0</v>
      </c>
      <c r="AN204" s="32">
        <f t="shared" si="220"/>
        <v>0</v>
      </c>
      <c r="AO204" s="32">
        <f t="shared" si="221"/>
        <v>0</v>
      </c>
      <c r="AP204" s="32">
        <f t="shared" si="222"/>
        <v>0</v>
      </c>
      <c r="AQ204" s="32">
        <f t="shared" si="223"/>
        <v>0</v>
      </c>
      <c r="AR204" s="32">
        <f t="shared" si="224"/>
        <v>0</v>
      </c>
      <c r="AS204" s="32">
        <f t="shared" si="225"/>
        <v>0</v>
      </c>
      <c r="AT204" s="32">
        <f t="shared" si="226"/>
        <v>0</v>
      </c>
      <c r="AU204" s="32">
        <f t="shared" si="227"/>
        <v>0</v>
      </c>
      <c r="AV204" s="32">
        <f t="shared" si="228"/>
        <v>0</v>
      </c>
      <c r="AW204" s="32">
        <f t="shared" si="229"/>
        <v>0</v>
      </c>
      <c r="AX204" s="32">
        <f t="shared" si="230"/>
        <v>0</v>
      </c>
      <c r="AY204" s="32">
        <f t="shared" si="231"/>
        <v>0</v>
      </c>
      <c r="AZ204" s="32">
        <f t="shared" si="232"/>
        <v>0</v>
      </c>
      <c r="BA204" s="32">
        <f t="shared" si="233"/>
        <v>0</v>
      </c>
      <c r="BB204" s="32">
        <f t="shared" si="234"/>
        <v>0</v>
      </c>
      <c r="BC204" s="32">
        <f t="shared" si="235"/>
        <v>0</v>
      </c>
      <c r="BD204" s="32">
        <f t="shared" si="236"/>
        <v>0</v>
      </c>
      <c r="BE204" s="32">
        <f t="shared" si="237"/>
        <v>0</v>
      </c>
      <c r="BF204" s="32">
        <f t="shared" si="238"/>
        <v>0</v>
      </c>
      <c r="BG204" s="32">
        <f t="shared" si="239"/>
        <v>0</v>
      </c>
      <c r="BH204" s="32">
        <f t="shared" si="240"/>
        <v>0</v>
      </c>
      <c r="BI204" s="32">
        <f t="shared" si="241"/>
        <v>0</v>
      </c>
      <c r="BJ204" s="32">
        <f t="shared" si="242"/>
        <v>0</v>
      </c>
      <c r="BK204" s="32">
        <f t="shared" si="243"/>
        <v>0</v>
      </c>
      <c r="BL204" s="32">
        <f t="shared" si="244"/>
        <v>0</v>
      </c>
      <c r="BM204" s="32">
        <f t="shared" si="245"/>
        <v>0</v>
      </c>
      <c r="BN204" s="32">
        <f t="shared" si="246"/>
        <v>0</v>
      </c>
      <c r="BO204" s="32">
        <f t="shared" si="247"/>
        <v>0</v>
      </c>
      <c r="BP204" s="32">
        <f t="shared" si="248"/>
        <v>0</v>
      </c>
      <c r="BQ204" s="32">
        <f t="shared" si="249"/>
        <v>0</v>
      </c>
      <c r="BR204" s="32">
        <f t="shared" si="250"/>
        <v>0</v>
      </c>
      <c r="BS204" s="32">
        <f t="shared" si="251"/>
        <v>0</v>
      </c>
      <c r="BT204" s="32">
        <f t="shared" si="252"/>
        <v>0</v>
      </c>
      <c r="BU204" s="32">
        <f t="shared" si="253"/>
        <v>0</v>
      </c>
      <c r="BV204" s="32">
        <f t="shared" si="254"/>
        <v>0</v>
      </c>
      <c r="BW204" s="32">
        <f t="shared" si="255"/>
        <v>0</v>
      </c>
      <c r="BX204" s="32">
        <f t="shared" si="256"/>
        <v>0</v>
      </c>
      <c r="BY204" s="32">
        <f t="shared" si="257"/>
        <v>0</v>
      </c>
      <c r="BZ204" s="32">
        <f t="shared" si="258"/>
        <v>0</v>
      </c>
      <c r="CA204" s="32">
        <f t="shared" si="259"/>
        <v>0</v>
      </c>
      <c r="CB204" s="32">
        <f t="shared" si="260"/>
        <v>0</v>
      </c>
      <c r="CC204" s="32">
        <f t="shared" si="261"/>
        <v>0</v>
      </c>
      <c r="CD204" s="32">
        <f t="shared" si="262"/>
        <v>0</v>
      </c>
      <c r="CE204" s="32">
        <f t="shared" si="263"/>
        <v>0</v>
      </c>
      <c r="CF204" s="32">
        <f t="shared" si="264"/>
        <v>0</v>
      </c>
      <c r="CG204" s="32">
        <f t="shared" si="265"/>
        <v>0</v>
      </c>
      <c r="CH204" s="32">
        <f t="shared" si="266"/>
        <v>0</v>
      </c>
      <c r="CI204" s="32">
        <f t="shared" si="267"/>
        <v>0</v>
      </c>
      <c r="CJ204" s="32">
        <f t="shared" si="268"/>
        <v>0</v>
      </c>
      <c r="CK204" s="32">
        <f t="shared" si="269"/>
        <v>0</v>
      </c>
      <c r="CL204" s="32">
        <f t="shared" si="270"/>
        <v>0</v>
      </c>
      <c r="CM204" s="32">
        <f t="shared" si="271"/>
        <v>0</v>
      </c>
      <c r="CN204" s="32">
        <f t="shared" si="272"/>
        <v>0</v>
      </c>
      <c r="CO204" s="32">
        <f t="shared" si="273"/>
        <v>0</v>
      </c>
      <c r="CP204" s="32">
        <f t="shared" si="274"/>
        <v>0</v>
      </c>
      <c r="CQ204" s="32">
        <f t="shared" si="275"/>
        <v>0</v>
      </c>
      <c r="CR204" s="32">
        <f t="shared" si="276"/>
        <v>0</v>
      </c>
    </row>
    <row r="205" spans="1:96" x14ac:dyDescent="0.25">
      <c r="A205">
        <v>600013550</v>
      </c>
      <c r="B205" t="s">
        <v>526</v>
      </c>
      <c r="C205" t="s">
        <v>227</v>
      </c>
      <c r="D205" t="s">
        <v>21</v>
      </c>
      <c r="E205" t="s">
        <v>212</v>
      </c>
      <c r="F205" t="s">
        <v>442</v>
      </c>
      <c r="G205" t="s">
        <v>443</v>
      </c>
      <c r="H205" t="s">
        <v>697</v>
      </c>
      <c r="I205" s="32">
        <v>397.78</v>
      </c>
      <c r="J205" s="32"/>
      <c r="K205" s="32">
        <v>5966.7</v>
      </c>
      <c r="L205" s="32">
        <v>9879.5040600091997</v>
      </c>
      <c r="M205" s="32">
        <v>9795.2261214806203</v>
      </c>
      <c r="N205" s="32">
        <v>9708.2334478987887</v>
      </c>
      <c r="O205" s="32">
        <v>9852.7166395857639</v>
      </c>
      <c r="P205" s="32">
        <v>9630.5028332482852</v>
      </c>
      <c r="Q205" s="32">
        <v>9631.8828253035826</v>
      </c>
      <c r="R205" s="32">
        <v>9727.9243659096956</v>
      </c>
      <c r="S205" s="32">
        <v>9779.2219532525505</v>
      </c>
      <c r="T205" s="32">
        <v>9627.2518042935772</v>
      </c>
      <c r="U205" s="32">
        <v>9727.5922924806546</v>
      </c>
      <c r="V205" s="32">
        <v>9899.7723525439997</v>
      </c>
      <c r="W205" s="32">
        <v>9602.3328407310782</v>
      </c>
      <c r="X205" s="32">
        <f>_xlfn.XLOOKUP(TEXT(A205,"0"),'Safety stock'!$A$2:$A$219,'Safety stock'!$B$2:$B$219,0,0)</f>
        <v>24</v>
      </c>
      <c r="Y205" s="32">
        <f>_xlfn.XLOOKUP(TEXT(A205,"0"),'Safety stock'!$A$2:$A$219,'Safety stock'!$F$2:$F$219,0,0)</f>
        <v>0</v>
      </c>
      <c r="Z205" s="32">
        <f>_xlfn.XLOOKUP(TEXT(A205,"0"),'Safety stock'!$A$2:$A$219,'Safety stock'!$E$2:$E$219,0,0)</f>
        <v>11.270833333333334</v>
      </c>
      <c r="AA205" s="32">
        <f>_xlfn.XLOOKUP(TEXT(A205,"0"),'Safety stock'!$A$2:$A$219,'Safety stock'!$G$2:$G$219,0,0)</f>
        <v>29.635416666666668</v>
      </c>
      <c r="AB205" s="32">
        <f t="shared" si="208"/>
        <v>9546.7199999999993</v>
      </c>
      <c r="AC205" s="32">
        <f t="shared" si="209"/>
        <v>0</v>
      </c>
      <c r="AD205" s="32">
        <f t="shared" si="210"/>
        <v>4483.3120833333332</v>
      </c>
      <c r="AE205" s="32">
        <f t="shared" si="211"/>
        <v>11788.376041666666</v>
      </c>
      <c r="AF205" s="32">
        <f t="shared" si="212"/>
        <v>-3580.0199999999995</v>
      </c>
      <c r="AG205" s="32">
        <f t="shared" si="213"/>
        <v>0</v>
      </c>
      <c r="AH205" s="32">
        <f t="shared" si="214"/>
        <v>0</v>
      </c>
      <c r="AI205" s="32">
        <f t="shared" si="215"/>
        <v>0</v>
      </c>
      <c r="AJ205" s="32">
        <f t="shared" si="216"/>
        <v>0</v>
      </c>
      <c r="AK205" s="32">
        <f t="shared" si="217"/>
        <v>0</v>
      </c>
      <c r="AL205" s="32">
        <f t="shared" si="218"/>
        <v>0</v>
      </c>
      <c r="AM205" s="32">
        <f t="shared" si="219"/>
        <v>0</v>
      </c>
      <c r="AN205" s="32">
        <f t="shared" si="220"/>
        <v>0</v>
      </c>
      <c r="AO205" s="32">
        <f t="shared" si="221"/>
        <v>0</v>
      </c>
      <c r="AP205" s="32">
        <f t="shared" si="222"/>
        <v>0</v>
      </c>
      <c r="AQ205" s="32">
        <f t="shared" si="223"/>
        <v>0</v>
      </c>
      <c r="AR205" s="32">
        <f t="shared" si="224"/>
        <v>0</v>
      </c>
      <c r="AS205" s="32">
        <f t="shared" si="225"/>
        <v>9546.7199999999993</v>
      </c>
      <c r="AT205" s="32">
        <f t="shared" si="226"/>
        <v>9546.7199999999993</v>
      </c>
      <c r="AU205" s="32">
        <f t="shared" si="227"/>
        <v>9546.7199999999993</v>
      </c>
      <c r="AV205" s="32">
        <f t="shared" si="228"/>
        <v>9546.7199999999993</v>
      </c>
      <c r="AW205" s="32">
        <f t="shared" si="229"/>
        <v>9546.7199999999993</v>
      </c>
      <c r="AX205" s="32">
        <f t="shared" si="230"/>
        <v>9546.7199999999993</v>
      </c>
      <c r="AY205" s="32">
        <f t="shared" si="231"/>
        <v>9546.7199999999993</v>
      </c>
      <c r="AZ205" s="32">
        <f t="shared" si="232"/>
        <v>9546.7199999999993</v>
      </c>
      <c r="BA205" s="32">
        <f t="shared" si="233"/>
        <v>9546.7199999999993</v>
      </c>
      <c r="BB205" s="32">
        <f t="shared" si="234"/>
        <v>9546.7199999999993</v>
      </c>
      <c r="BC205" s="32">
        <f t="shared" si="235"/>
        <v>9546.7199999999993</v>
      </c>
      <c r="BD205" s="32">
        <f t="shared" si="236"/>
        <v>9546.7199999999993</v>
      </c>
      <c r="BE205" s="32">
        <f t="shared" si="237"/>
        <v>9546.7199999999993</v>
      </c>
      <c r="BF205" s="32">
        <f t="shared" si="238"/>
        <v>0</v>
      </c>
      <c r="BG205" s="32">
        <f t="shared" si="239"/>
        <v>0</v>
      </c>
      <c r="BH205" s="32">
        <f t="shared" si="240"/>
        <v>0</v>
      </c>
      <c r="BI205" s="32">
        <f t="shared" si="241"/>
        <v>0</v>
      </c>
      <c r="BJ205" s="32">
        <f t="shared" si="242"/>
        <v>0</v>
      </c>
      <c r="BK205" s="32">
        <f t="shared" si="243"/>
        <v>0</v>
      </c>
      <c r="BL205" s="32">
        <f t="shared" si="244"/>
        <v>0</v>
      </c>
      <c r="BM205" s="32">
        <f t="shared" si="245"/>
        <v>0</v>
      </c>
      <c r="BN205" s="32">
        <f t="shared" si="246"/>
        <v>0</v>
      </c>
      <c r="BO205" s="32">
        <f t="shared" si="247"/>
        <v>0</v>
      </c>
      <c r="BP205" s="32">
        <f t="shared" si="248"/>
        <v>0</v>
      </c>
      <c r="BQ205" s="32">
        <f t="shared" si="249"/>
        <v>0</v>
      </c>
      <c r="BR205" s="32">
        <f t="shared" si="250"/>
        <v>0</v>
      </c>
      <c r="BS205" s="32">
        <f t="shared" si="251"/>
        <v>0</v>
      </c>
      <c r="BT205" s="32">
        <f t="shared" si="252"/>
        <v>332.7840600092004</v>
      </c>
      <c r="BU205" s="32">
        <f t="shared" si="253"/>
        <v>248.506121480621</v>
      </c>
      <c r="BV205" s="32">
        <f t="shared" si="254"/>
        <v>161.51344789878931</v>
      </c>
      <c r="BW205" s="32">
        <f t="shared" si="255"/>
        <v>305.99663958576457</v>
      </c>
      <c r="BX205" s="32">
        <f t="shared" si="256"/>
        <v>83.782833248285897</v>
      </c>
      <c r="BY205" s="32">
        <f t="shared" si="257"/>
        <v>85.162825303583304</v>
      </c>
      <c r="BZ205" s="32">
        <f t="shared" si="258"/>
        <v>181.20436590969621</v>
      </c>
      <c r="CA205" s="32">
        <f t="shared" si="259"/>
        <v>232.50195325255117</v>
      </c>
      <c r="CB205" s="32">
        <f t="shared" si="260"/>
        <v>80.531804293577807</v>
      </c>
      <c r="CC205" s="32">
        <f t="shared" si="261"/>
        <v>180.87229248065523</v>
      </c>
      <c r="CD205" s="32">
        <f t="shared" si="262"/>
        <v>353.05235254400031</v>
      </c>
      <c r="CE205" s="32">
        <f t="shared" si="263"/>
        <v>55.612840731078904</v>
      </c>
      <c r="CF205" s="32">
        <f t="shared" si="264"/>
        <v>0</v>
      </c>
      <c r="CG205" s="32">
        <f t="shared" si="265"/>
        <v>0</v>
      </c>
      <c r="CH205" s="32">
        <f t="shared" si="266"/>
        <v>0</v>
      </c>
      <c r="CI205" s="32">
        <f t="shared" si="267"/>
        <v>0</v>
      </c>
      <c r="CJ205" s="32">
        <f t="shared" si="268"/>
        <v>0</v>
      </c>
      <c r="CK205" s="32">
        <f t="shared" si="269"/>
        <v>0</v>
      </c>
      <c r="CL205" s="32">
        <f t="shared" si="270"/>
        <v>0</v>
      </c>
      <c r="CM205" s="32">
        <f t="shared" si="271"/>
        <v>0</v>
      </c>
      <c r="CN205" s="32">
        <f t="shared" si="272"/>
        <v>0</v>
      </c>
      <c r="CO205" s="32">
        <f t="shared" si="273"/>
        <v>0</v>
      </c>
      <c r="CP205" s="32">
        <f t="shared" si="274"/>
        <v>0</v>
      </c>
      <c r="CQ205" s="32">
        <f t="shared" si="275"/>
        <v>0</v>
      </c>
      <c r="CR205" s="32">
        <f t="shared" si="276"/>
        <v>0</v>
      </c>
    </row>
    <row r="206" spans="1:96" x14ac:dyDescent="0.25">
      <c r="A206">
        <v>600014547</v>
      </c>
      <c r="B206" t="s">
        <v>528</v>
      </c>
      <c r="C206" t="s">
        <v>227</v>
      </c>
      <c r="D206" t="s">
        <v>43</v>
      </c>
      <c r="E206" t="s">
        <v>232</v>
      </c>
      <c r="F206" t="s">
        <v>233</v>
      </c>
      <c r="G206" t="s">
        <v>294</v>
      </c>
      <c r="H206" t="s">
        <v>697</v>
      </c>
      <c r="I206" s="32">
        <v>0</v>
      </c>
      <c r="J206" s="32"/>
      <c r="K206" s="32">
        <v>0</v>
      </c>
      <c r="L206" s="32">
        <v>0</v>
      </c>
      <c r="M206" s="32">
        <v>0</v>
      </c>
      <c r="N206" s="32">
        <v>0</v>
      </c>
      <c r="O206" s="32">
        <v>0</v>
      </c>
      <c r="P206" s="32">
        <v>0</v>
      </c>
      <c r="Q206" s="32">
        <v>0</v>
      </c>
      <c r="R206" s="32">
        <v>0</v>
      </c>
      <c r="S206" s="32">
        <v>0</v>
      </c>
      <c r="T206" s="32">
        <v>0</v>
      </c>
      <c r="U206" s="32">
        <v>0</v>
      </c>
      <c r="V206" s="32">
        <v>0</v>
      </c>
      <c r="W206" s="32">
        <v>0</v>
      </c>
      <c r="X206" s="32">
        <f>_xlfn.XLOOKUP(TEXT(A206,"0"),'Safety stock'!$A$2:$A$219,'Safety stock'!$B$2:$B$219,0,0)</f>
        <v>24</v>
      </c>
      <c r="Y206" s="32">
        <f>_xlfn.XLOOKUP(TEXT(A206,"0"),'Safety stock'!$A$2:$A$219,'Safety stock'!$F$2:$F$219,0,0)</f>
        <v>0</v>
      </c>
      <c r="Z206" s="32">
        <f>_xlfn.XLOOKUP(TEXT(A206,"0"),'Safety stock'!$A$2:$A$219,'Safety stock'!$E$2:$E$219,0,0)</f>
        <v>3.375</v>
      </c>
      <c r="AA206" s="32">
        <f>_xlfn.XLOOKUP(TEXT(A206,"0"),'Safety stock'!$A$2:$A$219,'Safety stock'!$G$2:$G$219,0,0)</f>
        <v>25.6875</v>
      </c>
      <c r="AB206" s="32">
        <f t="shared" si="208"/>
        <v>0</v>
      </c>
      <c r="AC206" s="32">
        <f t="shared" si="209"/>
        <v>0</v>
      </c>
      <c r="AD206" s="32">
        <f t="shared" si="210"/>
        <v>0</v>
      </c>
      <c r="AE206" s="32">
        <f t="shared" si="211"/>
        <v>0</v>
      </c>
      <c r="AF206" s="32">
        <f t="shared" si="212"/>
        <v>0</v>
      </c>
      <c r="AG206" s="32">
        <f t="shared" si="213"/>
        <v>0</v>
      </c>
      <c r="AH206" s="32">
        <f t="shared" si="214"/>
        <v>0</v>
      </c>
      <c r="AI206" s="32">
        <f t="shared" si="215"/>
        <v>0</v>
      </c>
      <c r="AJ206" s="32">
        <f t="shared" si="216"/>
        <v>0</v>
      </c>
      <c r="AK206" s="32">
        <f t="shared" si="217"/>
        <v>0</v>
      </c>
      <c r="AL206" s="32">
        <f t="shared" si="218"/>
        <v>0</v>
      </c>
      <c r="AM206" s="32">
        <f t="shared" si="219"/>
        <v>0</v>
      </c>
      <c r="AN206" s="32">
        <f t="shared" si="220"/>
        <v>0</v>
      </c>
      <c r="AO206" s="32">
        <f t="shared" si="221"/>
        <v>0</v>
      </c>
      <c r="AP206" s="32">
        <f t="shared" si="222"/>
        <v>0</v>
      </c>
      <c r="AQ206" s="32">
        <f t="shared" si="223"/>
        <v>0</v>
      </c>
      <c r="AR206" s="32">
        <f t="shared" si="224"/>
        <v>0</v>
      </c>
      <c r="AS206" s="32">
        <f t="shared" si="225"/>
        <v>0</v>
      </c>
      <c r="AT206" s="32">
        <f t="shared" si="226"/>
        <v>0</v>
      </c>
      <c r="AU206" s="32">
        <f t="shared" si="227"/>
        <v>0</v>
      </c>
      <c r="AV206" s="32">
        <f t="shared" si="228"/>
        <v>0</v>
      </c>
      <c r="AW206" s="32">
        <f t="shared" si="229"/>
        <v>0</v>
      </c>
      <c r="AX206" s="32">
        <f t="shared" si="230"/>
        <v>0</v>
      </c>
      <c r="AY206" s="32">
        <f t="shared" si="231"/>
        <v>0</v>
      </c>
      <c r="AZ206" s="32">
        <f t="shared" si="232"/>
        <v>0</v>
      </c>
      <c r="BA206" s="32">
        <f t="shared" si="233"/>
        <v>0</v>
      </c>
      <c r="BB206" s="32">
        <f t="shared" si="234"/>
        <v>0</v>
      </c>
      <c r="BC206" s="32">
        <f t="shared" si="235"/>
        <v>0</v>
      </c>
      <c r="BD206" s="32">
        <f t="shared" si="236"/>
        <v>0</v>
      </c>
      <c r="BE206" s="32">
        <f t="shared" si="237"/>
        <v>0</v>
      </c>
      <c r="BF206" s="32">
        <f t="shared" si="238"/>
        <v>0</v>
      </c>
      <c r="BG206" s="32">
        <f t="shared" si="239"/>
        <v>0</v>
      </c>
      <c r="BH206" s="32">
        <f t="shared" si="240"/>
        <v>0</v>
      </c>
      <c r="BI206" s="32">
        <f t="shared" si="241"/>
        <v>0</v>
      </c>
      <c r="BJ206" s="32">
        <f t="shared" si="242"/>
        <v>0</v>
      </c>
      <c r="BK206" s="32">
        <f t="shared" si="243"/>
        <v>0</v>
      </c>
      <c r="BL206" s="32">
        <f t="shared" si="244"/>
        <v>0</v>
      </c>
      <c r="BM206" s="32">
        <f t="shared" si="245"/>
        <v>0</v>
      </c>
      <c r="BN206" s="32">
        <f t="shared" si="246"/>
        <v>0</v>
      </c>
      <c r="BO206" s="32">
        <f t="shared" si="247"/>
        <v>0</v>
      </c>
      <c r="BP206" s="32">
        <f t="shared" si="248"/>
        <v>0</v>
      </c>
      <c r="BQ206" s="32">
        <f t="shared" si="249"/>
        <v>0</v>
      </c>
      <c r="BR206" s="32">
        <f t="shared" si="250"/>
        <v>0</v>
      </c>
      <c r="BS206" s="32">
        <f t="shared" si="251"/>
        <v>0</v>
      </c>
      <c r="BT206" s="32">
        <f t="shared" si="252"/>
        <v>0</v>
      </c>
      <c r="BU206" s="32">
        <f t="shared" si="253"/>
        <v>0</v>
      </c>
      <c r="BV206" s="32">
        <f t="shared" si="254"/>
        <v>0</v>
      </c>
      <c r="BW206" s="32">
        <f t="shared" si="255"/>
        <v>0</v>
      </c>
      <c r="BX206" s="32">
        <f t="shared" si="256"/>
        <v>0</v>
      </c>
      <c r="BY206" s="32">
        <f t="shared" si="257"/>
        <v>0</v>
      </c>
      <c r="BZ206" s="32">
        <f t="shared" si="258"/>
        <v>0</v>
      </c>
      <c r="CA206" s="32">
        <f t="shared" si="259"/>
        <v>0</v>
      </c>
      <c r="CB206" s="32">
        <f t="shared" si="260"/>
        <v>0</v>
      </c>
      <c r="CC206" s="32">
        <f t="shared" si="261"/>
        <v>0</v>
      </c>
      <c r="CD206" s="32">
        <f t="shared" si="262"/>
        <v>0</v>
      </c>
      <c r="CE206" s="32">
        <f t="shared" si="263"/>
        <v>0</v>
      </c>
      <c r="CF206" s="32">
        <f t="shared" si="264"/>
        <v>0</v>
      </c>
      <c r="CG206" s="32">
        <f t="shared" si="265"/>
        <v>0</v>
      </c>
      <c r="CH206" s="32">
        <f t="shared" si="266"/>
        <v>0</v>
      </c>
      <c r="CI206" s="32">
        <f t="shared" si="267"/>
        <v>0</v>
      </c>
      <c r="CJ206" s="32">
        <f t="shared" si="268"/>
        <v>0</v>
      </c>
      <c r="CK206" s="32">
        <f t="shared" si="269"/>
        <v>0</v>
      </c>
      <c r="CL206" s="32">
        <f t="shared" si="270"/>
        <v>0</v>
      </c>
      <c r="CM206" s="32">
        <f t="shared" si="271"/>
        <v>0</v>
      </c>
      <c r="CN206" s="32">
        <f t="shared" si="272"/>
        <v>0</v>
      </c>
      <c r="CO206" s="32">
        <f t="shared" si="273"/>
        <v>0</v>
      </c>
      <c r="CP206" s="32">
        <f t="shared" si="274"/>
        <v>0</v>
      </c>
      <c r="CQ206" s="32">
        <f t="shared" si="275"/>
        <v>0</v>
      </c>
      <c r="CR206" s="32">
        <f t="shared" si="276"/>
        <v>0</v>
      </c>
    </row>
    <row r="207" spans="1:96" x14ac:dyDescent="0.25">
      <c r="A207">
        <v>600014649</v>
      </c>
      <c r="B207" t="s">
        <v>535</v>
      </c>
      <c r="C207" t="s">
        <v>211</v>
      </c>
      <c r="D207" t="s">
        <v>192</v>
      </c>
      <c r="E207" t="s">
        <v>408</v>
      </c>
      <c r="F207" t="s">
        <v>409</v>
      </c>
      <c r="G207" t="s">
        <v>536</v>
      </c>
      <c r="H207" t="s">
        <v>697</v>
      </c>
      <c r="I207" s="32">
        <v>0</v>
      </c>
      <c r="J207" s="32"/>
      <c r="K207" s="32">
        <v>0</v>
      </c>
      <c r="L207" s="32">
        <v>0</v>
      </c>
      <c r="M207" s="32">
        <v>0</v>
      </c>
      <c r="N207" s="32">
        <v>0</v>
      </c>
      <c r="O207" s="32">
        <v>0</v>
      </c>
      <c r="P207" s="32">
        <v>0</v>
      </c>
      <c r="Q207" s="32">
        <v>0</v>
      </c>
      <c r="R207" s="32">
        <v>0</v>
      </c>
      <c r="S207" s="32">
        <v>0</v>
      </c>
      <c r="T207" s="32">
        <v>0</v>
      </c>
      <c r="U207" s="32">
        <v>0</v>
      </c>
      <c r="V207" s="32">
        <v>0</v>
      </c>
      <c r="W207" s="32">
        <v>0</v>
      </c>
      <c r="X207" s="32">
        <f>_xlfn.XLOOKUP(TEXT(A207,"0"),'Safety stock'!$A$2:$A$219,'Safety stock'!$B$2:$B$219,0,0)</f>
        <v>0</v>
      </c>
      <c r="Y207" s="32">
        <f>_xlfn.XLOOKUP(TEXT(A207,"0"),'Safety stock'!$A$2:$A$219,'Safety stock'!$F$2:$F$219,0,0)</f>
        <v>0</v>
      </c>
      <c r="Z207" s="32">
        <f>_xlfn.XLOOKUP(TEXT(A207,"0"),'Safety stock'!$A$2:$A$219,'Safety stock'!$E$2:$E$219,0,0)</f>
        <v>34.333333333333336</v>
      </c>
      <c r="AA207" s="32">
        <f>_xlfn.XLOOKUP(TEXT(A207,"0"),'Safety stock'!$A$2:$A$219,'Safety stock'!$G$2:$G$219,0,0)</f>
        <v>17.166666666666668</v>
      </c>
      <c r="AB207" s="32">
        <f t="shared" si="208"/>
        <v>0</v>
      </c>
      <c r="AC207" s="32">
        <f t="shared" si="209"/>
        <v>0</v>
      </c>
      <c r="AD207" s="32">
        <f t="shared" si="210"/>
        <v>0</v>
      </c>
      <c r="AE207" s="32">
        <f t="shared" si="211"/>
        <v>0</v>
      </c>
      <c r="AF207" s="32">
        <f t="shared" si="212"/>
        <v>0</v>
      </c>
      <c r="AG207" s="32">
        <f t="shared" si="213"/>
        <v>0</v>
      </c>
      <c r="AH207" s="32">
        <f t="shared" si="214"/>
        <v>0</v>
      </c>
      <c r="AI207" s="32">
        <f t="shared" si="215"/>
        <v>0</v>
      </c>
      <c r="AJ207" s="32">
        <f t="shared" si="216"/>
        <v>0</v>
      </c>
      <c r="AK207" s="32">
        <f t="shared" si="217"/>
        <v>0</v>
      </c>
      <c r="AL207" s="32">
        <f t="shared" si="218"/>
        <v>0</v>
      </c>
      <c r="AM207" s="32">
        <f t="shared" si="219"/>
        <v>0</v>
      </c>
      <c r="AN207" s="32">
        <f t="shared" si="220"/>
        <v>0</v>
      </c>
      <c r="AO207" s="32">
        <f t="shared" si="221"/>
        <v>0</v>
      </c>
      <c r="AP207" s="32">
        <f t="shared" si="222"/>
        <v>0</v>
      </c>
      <c r="AQ207" s="32">
        <f t="shared" si="223"/>
        <v>0</v>
      </c>
      <c r="AR207" s="32">
        <f t="shared" si="224"/>
        <v>0</v>
      </c>
      <c r="AS207" s="32">
        <f t="shared" si="225"/>
        <v>0</v>
      </c>
      <c r="AT207" s="32">
        <f t="shared" si="226"/>
        <v>0</v>
      </c>
      <c r="AU207" s="32">
        <f t="shared" si="227"/>
        <v>0</v>
      </c>
      <c r="AV207" s="32">
        <f t="shared" si="228"/>
        <v>0</v>
      </c>
      <c r="AW207" s="32">
        <f t="shared" si="229"/>
        <v>0</v>
      </c>
      <c r="AX207" s="32">
        <f t="shared" si="230"/>
        <v>0</v>
      </c>
      <c r="AY207" s="32">
        <f t="shared" si="231"/>
        <v>0</v>
      </c>
      <c r="AZ207" s="32">
        <f t="shared" si="232"/>
        <v>0</v>
      </c>
      <c r="BA207" s="32">
        <f t="shared" si="233"/>
        <v>0</v>
      </c>
      <c r="BB207" s="32">
        <f t="shared" si="234"/>
        <v>0</v>
      </c>
      <c r="BC207" s="32">
        <f t="shared" si="235"/>
        <v>0</v>
      </c>
      <c r="BD207" s="32">
        <f t="shared" si="236"/>
        <v>0</v>
      </c>
      <c r="BE207" s="32">
        <f t="shared" si="237"/>
        <v>0</v>
      </c>
      <c r="BF207" s="32">
        <f t="shared" si="238"/>
        <v>0</v>
      </c>
      <c r="BG207" s="32">
        <f t="shared" si="239"/>
        <v>0</v>
      </c>
      <c r="BH207" s="32">
        <f t="shared" si="240"/>
        <v>0</v>
      </c>
      <c r="BI207" s="32">
        <f t="shared" si="241"/>
        <v>0</v>
      </c>
      <c r="BJ207" s="32">
        <f t="shared" si="242"/>
        <v>0</v>
      </c>
      <c r="BK207" s="32">
        <f t="shared" si="243"/>
        <v>0</v>
      </c>
      <c r="BL207" s="32">
        <f t="shared" si="244"/>
        <v>0</v>
      </c>
      <c r="BM207" s="32">
        <f t="shared" si="245"/>
        <v>0</v>
      </c>
      <c r="BN207" s="32">
        <f t="shared" si="246"/>
        <v>0</v>
      </c>
      <c r="BO207" s="32">
        <f t="shared" si="247"/>
        <v>0</v>
      </c>
      <c r="BP207" s="32">
        <f t="shared" si="248"/>
        <v>0</v>
      </c>
      <c r="BQ207" s="32">
        <f t="shared" si="249"/>
        <v>0</v>
      </c>
      <c r="BR207" s="32">
        <f t="shared" si="250"/>
        <v>0</v>
      </c>
      <c r="BS207" s="32">
        <f t="shared" si="251"/>
        <v>0</v>
      </c>
      <c r="BT207" s="32">
        <f t="shared" si="252"/>
        <v>0</v>
      </c>
      <c r="BU207" s="32">
        <f t="shared" si="253"/>
        <v>0</v>
      </c>
      <c r="BV207" s="32">
        <f t="shared" si="254"/>
        <v>0</v>
      </c>
      <c r="BW207" s="32">
        <f t="shared" si="255"/>
        <v>0</v>
      </c>
      <c r="BX207" s="32">
        <f t="shared" si="256"/>
        <v>0</v>
      </c>
      <c r="BY207" s="32">
        <f t="shared" si="257"/>
        <v>0</v>
      </c>
      <c r="BZ207" s="32">
        <f t="shared" si="258"/>
        <v>0</v>
      </c>
      <c r="CA207" s="32">
        <f t="shared" si="259"/>
        <v>0</v>
      </c>
      <c r="CB207" s="32">
        <f t="shared" si="260"/>
        <v>0</v>
      </c>
      <c r="CC207" s="32">
        <f t="shared" si="261"/>
        <v>0</v>
      </c>
      <c r="CD207" s="32">
        <f t="shared" si="262"/>
        <v>0</v>
      </c>
      <c r="CE207" s="32">
        <f t="shared" si="263"/>
        <v>0</v>
      </c>
      <c r="CF207" s="32">
        <f t="shared" si="264"/>
        <v>0</v>
      </c>
      <c r="CG207" s="32">
        <f t="shared" si="265"/>
        <v>0</v>
      </c>
      <c r="CH207" s="32">
        <f t="shared" si="266"/>
        <v>0</v>
      </c>
      <c r="CI207" s="32">
        <f t="shared" si="267"/>
        <v>0</v>
      </c>
      <c r="CJ207" s="32">
        <f t="shared" si="268"/>
        <v>0</v>
      </c>
      <c r="CK207" s="32">
        <f t="shared" si="269"/>
        <v>0</v>
      </c>
      <c r="CL207" s="32">
        <f t="shared" si="270"/>
        <v>0</v>
      </c>
      <c r="CM207" s="32">
        <f t="shared" si="271"/>
        <v>0</v>
      </c>
      <c r="CN207" s="32">
        <f t="shared" si="272"/>
        <v>0</v>
      </c>
      <c r="CO207" s="32">
        <f t="shared" si="273"/>
        <v>0</v>
      </c>
      <c r="CP207" s="32">
        <f t="shared" si="274"/>
        <v>0</v>
      </c>
      <c r="CQ207" s="32">
        <f t="shared" si="275"/>
        <v>0</v>
      </c>
      <c r="CR207" s="32">
        <f t="shared" si="276"/>
        <v>0</v>
      </c>
    </row>
    <row r="208" spans="1:96" x14ac:dyDescent="0.25">
      <c r="A208">
        <v>600015327</v>
      </c>
      <c r="B208" t="s">
        <v>542</v>
      </c>
      <c r="C208" t="s">
        <v>211</v>
      </c>
      <c r="D208" t="s">
        <v>62</v>
      </c>
      <c r="E208" t="s">
        <v>216</v>
      </c>
      <c r="F208" t="s">
        <v>405</v>
      </c>
      <c r="G208" t="s">
        <v>542</v>
      </c>
      <c r="H208" t="s">
        <v>697</v>
      </c>
      <c r="I208" s="32">
        <v>0</v>
      </c>
      <c r="J208" s="32"/>
      <c r="K208" s="32">
        <v>0</v>
      </c>
      <c r="L208" s="32">
        <v>0</v>
      </c>
      <c r="M208" s="32">
        <v>0</v>
      </c>
      <c r="N208" s="32">
        <v>0</v>
      </c>
      <c r="O208" s="32">
        <v>0</v>
      </c>
      <c r="P208" s="32">
        <v>0</v>
      </c>
      <c r="Q208" s="32">
        <v>0</v>
      </c>
      <c r="R208" s="32">
        <v>0</v>
      </c>
      <c r="S208" s="32">
        <v>0</v>
      </c>
      <c r="T208" s="32">
        <v>0</v>
      </c>
      <c r="U208" s="32">
        <v>0</v>
      </c>
      <c r="V208" s="32">
        <v>0</v>
      </c>
      <c r="W208" s="32">
        <v>0</v>
      </c>
      <c r="X208" s="32">
        <f>_xlfn.XLOOKUP(TEXT(A208,"0"),'Safety stock'!$A$2:$A$219,'Safety stock'!$B$2:$B$219,0,0)</f>
        <v>358.07188824056772</v>
      </c>
      <c r="Y208" s="32">
        <f>_xlfn.XLOOKUP(TEXT(A208,"0"),'Safety stock'!$A$2:$A$219,'Safety stock'!$F$2:$F$219,0,0)</f>
        <v>0</v>
      </c>
      <c r="Z208" s="32">
        <f>_xlfn.XLOOKUP(TEXT(A208,"0"),'Safety stock'!$A$2:$A$219,'Safety stock'!$E$2:$E$219,0,0)</f>
        <v>138.35416666666666</v>
      </c>
      <c r="AA208" s="32">
        <f>_xlfn.XLOOKUP(TEXT(A208,"0"),'Safety stock'!$A$2:$A$219,'Safety stock'!$G$2:$G$219,0,0)</f>
        <v>427.24897157390103</v>
      </c>
      <c r="AB208" s="32">
        <f t="shared" si="208"/>
        <v>0</v>
      </c>
      <c r="AC208" s="32">
        <f t="shared" si="209"/>
        <v>0</v>
      </c>
      <c r="AD208" s="32">
        <f t="shared" si="210"/>
        <v>0</v>
      </c>
      <c r="AE208" s="32">
        <f t="shared" si="211"/>
        <v>0</v>
      </c>
      <c r="AF208" s="32">
        <f t="shared" si="212"/>
        <v>0</v>
      </c>
      <c r="AG208" s="32">
        <f t="shared" si="213"/>
        <v>0</v>
      </c>
      <c r="AH208" s="32">
        <f t="shared" si="214"/>
        <v>0</v>
      </c>
      <c r="AI208" s="32">
        <f t="shared" si="215"/>
        <v>0</v>
      </c>
      <c r="AJ208" s="32">
        <f t="shared" si="216"/>
        <v>0</v>
      </c>
      <c r="AK208" s="32">
        <f t="shared" si="217"/>
        <v>0</v>
      </c>
      <c r="AL208" s="32">
        <f t="shared" si="218"/>
        <v>0</v>
      </c>
      <c r="AM208" s="32">
        <f t="shared" si="219"/>
        <v>0</v>
      </c>
      <c r="AN208" s="32">
        <f t="shared" si="220"/>
        <v>0</v>
      </c>
      <c r="AO208" s="32">
        <f t="shared" si="221"/>
        <v>0</v>
      </c>
      <c r="AP208" s="32">
        <f t="shared" si="222"/>
        <v>0</v>
      </c>
      <c r="AQ208" s="32">
        <f t="shared" si="223"/>
        <v>0</v>
      </c>
      <c r="AR208" s="32">
        <f t="shared" si="224"/>
        <v>0</v>
      </c>
      <c r="AS208" s="32">
        <f t="shared" si="225"/>
        <v>0</v>
      </c>
      <c r="AT208" s="32">
        <f t="shared" si="226"/>
        <v>0</v>
      </c>
      <c r="AU208" s="32">
        <f t="shared" si="227"/>
        <v>0</v>
      </c>
      <c r="AV208" s="32">
        <f t="shared" si="228"/>
        <v>0</v>
      </c>
      <c r="AW208" s="32">
        <f t="shared" si="229"/>
        <v>0</v>
      </c>
      <c r="AX208" s="32">
        <f t="shared" si="230"/>
        <v>0</v>
      </c>
      <c r="AY208" s="32">
        <f t="shared" si="231"/>
        <v>0</v>
      </c>
      <c r="AZ208" s="32">
        <f t="shared" si="232"/>
        <v>0</v>
      </c>
      <c r="BA208" s="32">
        <f t="shared" si="233"/>
        <v>0</v>
      </c>
      <c r="BB208" s="32">
        <f t="shared" si="234"/>
        <v>0</v>
      </c>
      <c r="BC208" s="32">
        <f t="shared" si="235"/>
        <v>0</v>
      </c>
      <c r="BD208" s="32">
        <f t="shared" si="236"/>
        <v>0</v>
      </c>
      <c r="BE208" s="32">
        <f t="shared" si="237"/>
        <v>0</v>
      </c>
      <c r="BF208" s="32">
        <f t="shared" si="238"/>
        <v>0</v>
      </c>
      <c r="BG208" s="32">
        <f t="shared" si="239"/>
        <v>0</v>
      </c>
      <c r="BH208" s="32">
        <f t="shared" si="240"/>
        <v>0</v>
      </c>
      <c r="BI208" s="32">
        <f t="shared" si="241"/>
        <v>0</v>
      </c>
      <c r="BJ208" s="32">
        <f t="shared" si="242"/>
        <v>0</v>
      </c>
      <c r="BK208" s="32">
        <f t="shared" si="243"/>
        <v>0</v>
      </c>
      <c r="BL208" s="32">
        <f t="shared" si="244"/>
        <v>0</v>
      </c>
      <c r="BM208" s="32">
        <f t="shared" si="245"/>
        <v>0</v>
      </c>
      <c r="BN208" s="32">
        <f t="shared" si="246"/>
        <v>0</v>
      </c>
      <c r="BO208" s="32">
        <f t="shared" si="247"/>
        <v>0</v>
      </c>
      <c r="BP208" s="32">
        <f t="shared" si="248"/>
        <v>0</v>
      </c>
      <c r="BQ208" s="32">
        <f t="shared" si="249"/>
        <v>0</v>
      </c>
      <c r="BR208" s="32">
        <f t="shared" si="250"/>
        <v>0</v>
      </c>
      <c r="BS208" s="32">
        <f t="shared" si="251"/>
        <v>0</v>
      </c>
      <c r="BT208" s="32">
        <f t="shared" si="252"/>
        <v>0</v>
      </c>
      <c r="BU208" s="32">
        <f t="shared" si="253"/>
        <v>0</v>
      </c>
      <c r="BV208" s="32">
        <f t="shared" si="254"/>
        <v>0</v>
      </c>
      <c r="BW208" s="32">
        <f t="shared" si="255"/>
        <v>0</v>
      </c>
      <c r="BX208" s="32">
        <f t="shared" si="256"/>
        <v>0</v>
      </c>
      <c r="BY208" s="32">
        <f t="shared" si="257"/>
        <v>0</v>
      </c>
      <c r="BZ208" s="32">
        <f t="shared" si="258"/>
        <v>0</v>
      </c>
      <c r="CA208" s="32">
        <f t="shared" si="259"/>
        <v>0</v>
      </c>
      <c r="CB208" s="32">
        <f t="shared" si="260"/>
        <v>0</v>
      </c>
      <c r="CC208" s="32">
        <f t="shared" si="261"/>
        <v>0</v>
      </c>
      <c r="CD208" s="32">
        <f t="shared" si="262"/>
        <v>0</v>
      </c>
      <c r="CE208" s="32">
        <f t="shared" si="263"/>
        <v>0</v>
      </c>
      <c r="CF208" s="32">
        <f t="shared" si="264"/>
        <v>0</v>
      </c>
      <c r="CG208" s="32">
        <f t="shared" si="265"/>
        <v>0</v>
      </c>
      <c r="CH208" s="32">
        <f t="shared" si="266"/>
        <v>0</v>
      </c>
      <c r="CI208" s="32">
        <f t="shared" si="267"/>
        <v>0</v>
      </c>
      <c r="CJ208" s="32">
        <f t="shared" si="268"/>
        <v>0</v>
      </c>
      <c r="CK208" s="32">
        <f t="shared" si="269"/>
        <v>0</v>
      </c>
      <c r="CL208" s="32">
        <f t="shared" si="270"/>
        <v>0</v>
      </c>
      <c r="CM208" s="32">
        <f t="shared" si="271"/>
        <v>0</v>
      </c>
      <c r="CN208" s="32">
        <f t="shared" si="272"/>
        <v>0</v>
      </c>
      <c r="CO208" s="32">
        <f t="shared" si="273"/>
        <v>0</v>
      </c>
      <c r="CP208" s="32">
        <f t="shared" si="274"/>
        <v>0</v>
      </c>
      <c r="CQ208" s="32">
        <f t="shared" si="275"/>
        <v>0</v>
      </c>
      <c r="CR208" s="32">
        <f t="shared" si="276"/>
        <v>0</v>
      </c>
    </row>
    <row r="209" spans="1:96" x14ac:dyDescent="0.25">
      <c r="A209">
        <v>600015356</v>
      </c>
      <c r="B209" t="s">
        <v>544</v>
      </c>
      <c r="C209" t="s">
        <v>211</v>
      </c>
      <c r="D209" t="s">
        <v>82</v>
      </c>
      <c r="E209" t="s">
        <v>524</v>
      </c>
      <c r="G209" t="s">
        <v>545</v>
      </c>
      <c r="H209" t="s">
        <v>697</v>
      </c>
      <c r="I209" s="32">
        <v>0</v>
      </c>
      <c r="J209" s="32"/>
      <c r="K209" s="32">
        <v>0</v>
      </c>
      <c r="L209" s="32">
        <v>0</v>
      </c>
      <c r="M209" s="32">
        <v>0</v>
      </c>
      <c r="N209" s="32">
        <v>0</v>
      </c>
      <c r="O209" s="32">
        <v>0</v>
      </c>
      <c r="P209" s="32">
        <v>0</v>
      </c>
      <c r="Q209" s="32">
        <v>0</v>
      </c>
      <c r="R209" s="32">
        <v>0</v>
      </c>
      <c r="S209" s="32">
        <v>0</v>
      </c>
      <c r="T209" s="32">
        <v>0</v>
      </c>
      <c r="U209" s="32">
        <v>0</v>
      </c>
      <c r="V209" s="32">
        <v>0</v>
      </c>
      <c r="W209" s="32">
        <v>0</v>
      </c>
      <c r="X209" s="32">
        <f>_xlfn.XLOOKUP(TEXT(A209,"0"),'Safety stock'!$A$2:$A$219,'Safety stock'!$B$2:$B$219,0,0)</f>
        <v>0</v>
      </c>
      <c r="Y209" s="32">
        <f>_xlfn.XLOOKUP(TEXT(A209,"0"),'Safety stock'!$A$2:$A$219,'Safety stock'!$F$2:$F$219,0,0)</f>
        <v>0</v>
      </c>
      <c r="Z209" s="32">
        <f>_xlfn.XLOOKUP(TEXT(A209,"0"),'Safety stock'!$A$2:$A$219,'Safety stock'!$E$2:$E$219,0,0)</f>
        <v>0</v>
      </c>
      <c r="AA209" s="32">
        <f>_xlfn.XLOOKUP(TEXT(A209,"0"),'Safety stock'!$A$2:$A$219,'Safety stock'!$G$2:$G$219,0,0)</f>
        <v>0</v>
      </c>
      <c r="AB209" s="32">
        <f t="shared" si="208"/>
        <v>0</v>
      </c>
      <c r="AC209" s="32">
        <f t="shared" si="209"/>
        <v>0</v>
      </c>
      <c r="AD209" s="32">
        <f t="shared" si="210"/>
        <v>0</v>
      </c>
      <c r="AE209" s="32">
        <f t="shared" si="211"/>
        <v>0</v>
      </c>
      <c r="AF209" s="32">
        <f t="shared" si="212"/>
        <v>0</v>
      </c>
      <c r="AG209" s="32">
        <f t="shared" si="213"/>
        <v>0</v>
      </c>
      <c r="AH209" s="32">
        <f t="shared" si="214"/>
        <v>0</v>
      </c>
      <c r="AI209" s="32">
        <f t="shared" si="215"/>
        <v>0</v>
      </c>
      <c r="AJ209" s="32">
        <f t="shared" si="216"/>
        <v>0</v>
      </c>
      <c r="AK209" s="32">
        <f t="shared" si="217"/>
        <v>0</v>
      </c>
      <c r="AL209" s="32">
        <f t="shared" si="218"/>
        <v>0</v>
      </c>
      <c r="AM209" s="32">
        <f t="shared" si="219"/>
        <v>0</v>
      </c>
      <c r="AN209" s="32">
        <f t="shared" si="220"/>
        <v>0</v>
      </c>
      <c r="AO209" s="32">
        <f t="shared" si="221"/>
        <v>0</v>
      </c>
      <c r="AP209" s="32">
        <f t="shared" si="222"/>
        <v>0</v>
      </c>
      <c r="AQ209" s="32">
        <f t="shared" si="223"/>
        <v>0</v>
      </c>
      <c r="AR209" s="32">
        <f t="shared" si="224"/>
        <v>0</v>
      </c>
      <c r="AS209" s="32">
        <f t="shared" si="225"/>
        <v>0</v>
      </c>
      <c r="AT209" s="32">
        <f t="shared" si="226"/>
        <v>0</v>
      </c>
      <c r="AU209" s="32">
        <f t="shared" si="227"/>
        <v>0</v>
      </c>
      <c r="AV209" s="32">
        <f t="shared" si="228"/>
        <v>0</v>
      </c>
      <c r="AW209" s="32">
        <f t="shared" si="229"/>
        <v>0</v>
      </c>
      <c r="AX209" s="32">
        <f t="shared" si="230"/>
        <v>0</v>
      </c>
      <c r="AY209" s="32">
        <f t="shared" si="231"/>
        <v>0</v>
      </c>
      <c r="AZ209" s="32">
        <f t="shared" si="232"/>
        <v>0</v>
      </c>
      <c r="BA209" s="32">
        <f t="shared" si="233"/>
        <v>0</v>
      </c>
      <c r="BB209" s="32">
        <f t="shared" si="234"/>
        <v>0</v>
      </c>
      <c r="BC209" s="32">
        <f t="shared" si="235"/>
        <v>0</v>
      </c>
      <c r="BD209" s="32">
        <f t="shared" si="236"/>
        <v>0</v>
      </c>
      <c r="BE209" s="32">
        <f t="shared" si="237"/>
        <v>0</v>
      </c>
      <c r="BF209" s="32">
        <f t="shared" si="238"/>
        <v>0</v>
      </c>
      <c r="BG209" s="32">
        <f t="shared" si="239"/>
        <v>0</v>
      </c>
      <c r="BH209" s="32">
        <f t="shared" si="240"/>
        <v>0</v>
      </c>
      <c r="BI209" s="32">
        <f t="shared" si="241"/>
        <v>0</v>
      </c>
      <c r="BJ209" s="32">
        <f t="shared" si="242"/>
        <v>0</v>
      </c>
      <c r="BK209" s="32">
        <f t="shared" si="243"/>
        <v>0</v>
      </c>
      <c r="BL209" s="32">
        <f t="shared" si="244"/>
        <v>0</v>
      </c>
      <c r="BM209" s="32">
        <f t="shared" si="245"/>
        <v>0</v>
      </c>
      <c r="BN209" s="32">
        <f t="shared" si="246"/>
        <v>0</v>
      </c>
      <c r="BO209" s="32">
        <f t="shared" si="247"/>
        <v>0</v>
      </c>
      <c r="BP209" s="32">
        <f t="shared" si="248"/>
        <v>0</v>
      </c>
      <c r="BQ209" s="32">
        <f t="shared" si="249"/>
        <v>0</v>
      </c>
      <c r="BR209" s="32">
        <f t="shared" si="250"/>
        <v>0</v>
      </c>
      <c r="BS209" s="32">
        <f t="shared" si="251"/>
        <v>0</v>
      </c>
      <c r="BT209" s="32">
        <f t="shared" si="252"/>
        <v>0</v>
      </c>
      <c r="BU209" s="32">
        <f t="shared" si="253"/>
        <v>0</v>
      </c>
      <c r="BV209" s="32">
        <f t="shared" si="254"/>
        <v>0</v>
      </c>
      <c r="BW209" s="32">
        <f t="shared" si="255"/>
        <v>0</v>
      </c>
      <c r="BX209" s="32">
        <f t="shared" si="256"/>
        <v>0</v>
      </c>
      <c r="BY209" s="32">
        <f t="shared" si="257"/>
        <v>0</v>
      </c>
      <c r="BZ209" s="32">
        <f t="shared" si="258"/>
        <v>0</v>
      </c>
      <c r="CA209" s="32">
        <f t="shared" si="259"/>
        <v>0</v>
      </c>
      <c r="CB209" s="32">
        <f t="shared" si="260"/>
        <v>0</v>
      </c>
      <c r="CC209" s="32">
        <f t="shared" si="261"/>
        <v>0</v>
      </c>
      <c r="CD209" s="32">
        <f t="shared" si="262"/>
        <v>0</v>
      </c>
      <c r="CE209" s="32">
        <f t="shared" si="263"/>
        <v>0</v>
      </c>
      <c r="CF209" s="32">
        <f t="shared" si="264"/>
        <v>0</v>
      </c>
      <c r="CG209" s="32">
        <f t="shared" si="265"/>
        <v>0</v>
      </c>
      <c r="CH209" s="32">
        <f t="shared" si="266"/>
        <v>0</v>
      </c>
      <c r="CI209" s="32">
        <f t="shared" si="267"/>
        <v>0</v>
      </c>
      <c r="CJ209" s="32">
        <f t="shared" si="268"/>
        <v>0</v>
      </c>
      <c r="CK209" s="32">
        <f t="shared" si="269"/>
        <v>0</v>
      </c>
      <c r="CL209" s="32">
        <f t="shared" si="270"/>
        <v>0</v>
      </c>
      <c r="CM209" s="32">
        <f t="shared" si="271"/>
        <v>0</v>
      </c>
      <c r="CN209" s="32">
        <f t="shared" si="272"/>
        <v>0</v>
      </c>
      <c r="CO209" s="32">
        <f t="shared" si="273"/>
        <v>0</v>
      </c>
      <c r="CP209" s="32">
        <f t="shared" si="274"/>
        <v>0</v>
      </c>
      <c r="CQ209" s="32">
        <f t="shared" si="275"/>
        <v>0</v>
      </c>
      <c r="CR209" s="32">
        <f t="shared" si="276"/>
        <v>0</v>
      </c>
    </row>
    <row r="210" spans="1:96" x14ac:dyDescent="0.25">
      <c r="A210">
        <v>600015389</v>
      </c>
      <c r="B210" t="s">
        <v>547</v>
      </c>
      <c r="C210" t="s">
        <v>211</v>
      </c>
      <c r="D210" t="s">
        <v>21</v>
      </c>
      <c r="E210" t="s">
        <v>212</v>
      </c>
      <c r="F210" t="s">
        <v>213</v>
      </c>
      <c r="G210" t="s">
        <v>547</v>
      </c>
      <c r="H210" t="s">
        <v>697</v>
      </c>
      <c r="I210" s="32">
        <v>0</v>
      </c>
      <c r="J210" s="32"/>
      <c r="K210" s="32">
        <v>0</v>
      </c>
      <c r="L210" s="32">
        <v>0</v>
      </c>
      <c r="M210" s="32">
        <v>0</v>
      </c>
      <c r="N210" s="32">
        <v>0</v>
      </c>
      <c r="O210" s="32">
        <v>0</v>
      </c>
      <c r="P210" s="32">
        <v>0</v>
      </c>
      <c r="Q210" s="32">
        <v>0</v>
      </c>
      <c r="R210" s="32">
        <v>0</v>
      </c>
      <c r="S210" s="32">
        <v>0</v>
      </c>
      <c r="T210" s="32">
        <v>0</v>
      </c>
      <c r="U210" s="32">
        <v>0</v>
      </c>
      <c r="V210" s="32">
        <v>0</v>
      </c>
      <c r="W210" s="32">
        <v>0</v>
      </c>
      <c r="X210" s="32">
        <f>_xlfn.XLOOKUP(TEXT(A210,"0"),'Safety stock'!$A$2:$A$219,'Safety stock'!$B$2:$B$219,0,0)</f>
        <v>37.73552959191646</v>
      </c>
      <c r="Y210" s="32">
        <f>_xlfn.XLOOKUP(TEXT(A210,"0"),'Safety stock'!$A$2:$A$219,'Safety stock'!$F$2:$F$219,0,0)</f>
        <v>0</v>
      </c>
      <c r="Z210" s="32">
        <f>_xlfn.XLOOKUP(TEXT(A210,"0"),'Safety stock'!$A$2:$A$219,'Safety stock'!$E$2:$E$219,0,0)</f>
        <v>10.666666666666666</v>
      </c>
      <c r="AA210" s="32">
        <f>_xlfn.XLOOKUP(TEXT(A210,"0"),'Safety stock'!$A$2:$A$219,'Safety stock'!$G$2:$G$219,0,0)</f>
        <v>43.068862925249796</v>
      </c>
      <c r="AB210" s="32">
        <f t="shared" si="208"/>
        <v>0</v>
      </c>
      <c r="AC210" s="32">
        <f t="shared" si="209"/>
        <v>0</v>
      </c>
      <c r="AD210" s="32">
        <f t="shared" si="210"/>
        <v>0</v>
      </c>
      <c r="AE210" s="32">
        <f t="shared" si="211"/>
        <v>0</v>
      </c>
      <c r="AF210" s="32">
        <f t="shared" si="212"/>
        <v>0</v>
      </c>
      <c r="AG210" s="32">
        <f t="shared" si="213"/>
        <v>0</v>
      </c>
      <c r="AH210" s="32">
        <f t="shared" si="214"/>
        <v>0</v>
      </c>
      <c r="AI210" s="32">
        <f t="shared" si="215"/>
        <v>0</v>
      </c>
      <c r="AJ210" s="32">
        <f t="shared" si="216"/>
        <v>0</v>
      </c>
      <c r="AK210" s="32">
        <f t="shared" si="217"/>
        <v>0</v>
      </c>
      <c r="AL210" s="32">
        <f t="shared" si="218"/>
        <v>0</v>
      </c>
      <c r="AM210" s="32">
        <f t="shared" si="219"/>
        <v>0</v>
      </c>
      <c r="AN210" s="32">
        <f t="shared" si="220"/>
        <v>0</v>
      </c>
      <c r="AO210" s="32">
        <f t="shared" si="221"/>
        <v>0</v>
      </c>
      <c r="AP210" s="32">
        <f t="shared" si="222"/>
        <v>0</v>
      </c>
      <c r="AQ210" s="32">
        <f t="shared" si="223"/>
        <v>0</v>
      </c>
      <c r="AR210" s="32">
        <f t="shared" si="224"/>
        <v>0</v>
      </c>
      <c r="AS210" s="32">
        <f t="shared" si="225"/>
        <v>0</v>
      </c>
      <c r="AT210" s="32">
        <f t="shared" si="226"/>
        <v>0</v>
      </c>
      <c r="AU210" s="32">
        <f t="shared" si="227"/>
        <v>0</v>
      </c>
      <c r="AV210" s="32">
        <f t="shared" si="228"/>
        <v>0</v>
      </c>
      <c r="AW210" s="32">
        <f t="shared" si="229"/>
        <v>0</v>
      </c>
      <c r="AX210" s="32">
        <f t="shared" si="230"/>
        <v>0</v>
      </c>
      <c r="AY210" s="32">
        <f t="shared" si="231"/>
        <v>0</v>
      </c>
      <c r="AZ210" s="32">
        <f t="shared" si="232"/>
        <v>0</v>
      </c>
      <c r="BA210" s="32">
        <f t="shared" si="233"/>
        <v>0</v>
      </c>
      <c r="BB210" s="32">
        <f t="shared" si="234"/>
        <v>0</v>
      </c>
      <c r="BC210" s="32">
        <f t="shared" si="235"/>
        <v>0</v>
      </c>
      <c r="BD210" s="32">
        <f t="shared" si="236"/>
        <v>0</v>
      </c>
      <c r="BE210" s="32">
        <f t="shared" si="237"/>
        <v>0</v>
      </c>
      <c r="BF210" s="32">
        <f t="shared" si="238"/>
        <v>0</v>
      </c>
      <c r="BG210" s="32">
        <f t="shared" si="239"/>
        <v>0</v>
      </c>
      <c r="BH210" s="32">
        <f t="shared" si="240"/>
        <v>0</v>
      </c>
      <c r="BI210" s="32">
        <f t="shared" si="241"/>
        <v>0</v>
      </c>
      <c r="BJ210" s="32">
        <f t="shared" si="242"/>
        <v>0</v>
      </c>
      <c r="BK210" s="32">
        <f t="shared" si="243"/>
        <v>0</v>
      </c>
      <c r="BL210" s="32">
        <f t="shared" si="244"/>
        <v>0</v>
      </c>
      <c r="BM210" s="32">
        <f t="shared" si="245"/>
        <v>0</v>
      </c>
      <c r="BN210" s="32">
        <f t="shared" si="246"/>
        <v>0</v>
      </c>
      <c r="BO210" s="32">
        <f t="shared" si="247"/>
        <v>0</v>
      </c>
      <c r="BP210" s="32">
        <f t="shared" si="248"/>
        <v>0</v>
      </c>
      <c r="BQ210" s="32">
        <f t="shared" si="249"/>
        <v>0</v>
      </c>
      <c r="BR210" s="32">
        <f t="shared" si="250"/>
        <v>0</v>
      </c>
      <c r="BS210" s="32">
        <f t="shared" si="251"/>
        <v>0</v>
      </c>
      <c r="BT210" s="32">
        <f t="shared" si="252"/>
        <v>0</v>
      </c>
      <c r="BU210" s="32">
        <f t="shared" si="253"/>
        <v>0</v>
      </c>
      <c r="BV210" s="32">
        <f t="shared" si="254"/>
        <v>0</v>
      </c>
      <c r="BW210" s="32">
        <f t="shared" si="255"/>
        <v>0</v>
      </c>
      <c r="BX210" s="32">
        <f t="shared" si="256"/>
        <v>0</v>
      </c>
      <c r="BY210" s="32">
        <f t="shared" si="257"/>
        <v>0</v>
      </c>
      <c r="BZ210" s="32">
        <f t="shared" si="258"/>
        <v>0</v>
      </c>
      <c r="CA210" s="32">
        <f t="shared" si="259"/>
        <v>0</v>
      </c>
      <c r="CB210" s="32">
        <f t="shared" si="260"/>
        <v>0</v>
      </c>
      <c r="CC210" s="32">
        <f t="shared" si="261"/>
        <v>0</v>
      </c>
      <c r="CD210" s="32">
        <f t="shared" si="262"/>
        <v>0</v>
      </c>
      <c r="CE210" s="32">
        <f t="shared" si="263"/>
        <v>0</v>
      </c>
      <c r="CF210" s="32">
        <f t="shared" si="264"/>
        <v>0</v>
      </c>
      <c r="CG210" s="32">
        <f t="shared" si="265"/>
        <v>0</v>
      </c>
      <c r="CH210" s="32">
        <f t="shared" si="266"/>
        <v>0</v>
      </c>
      <c r="CI210" s="32">
        <f t="shared" si="267"/>
        <v>0</v>
      </c>
      <c r="CJ210" s="32">
        <f t="shared" si="268"/>
        <v>0</v>
      </c>
      <c r="CK210" s="32">
        <f t="shared" si="269"/>
        <v>0</v>
      </c>
      <c r="CL210" s="32">
        <f t="shared" si="270"/>
        <v>0</v>
      </c>
      <c r="CM210" s="32">
        <f t="shared" si="271"/>
        <v>0</v>
      </c>
      <c r="CN210" s="32">
        <f t="shared" si="272"/>
        <v>0</v>
      </c>
      <c r="CO210" s="32">
        <f t="shared" si="273"/>
        <v>0</v>
      </c>
      <c r="CP210" s="32">
        <f t="shared" si="274"/>
        <v>0</v>
      </c>
      <c r="CQ210" s="32">
        <f t="shared" si="275"/>
        <v>0</v>
      </c>
      <c r="CR210" s="32">
        <f t="shared" si="276"/>
        <v>0</v>
      </c>
    </row>
    <row r="211" spans="1:96" x14ac:dyDescent="0.25">
      <c r="A211">
        <v>600016284</v>
      </c>
      <c r="B211" t="s">
        <v>553</v>
      </c>
      <c r="C211" t="s">
        <v>227</v>
      </c>
      <c r="D211" t="s">
        <v>21</v>
      </c>
      <c r="E211" t="s">
        <v>212</v>
      </c>
      <c r="F211" t="s">
        <v>446</v>
      </c>
      <c r="G211" t="s">
        <v>445</v>
      </c>
      <c r="H211" t="s">
        <v>697</v>
      </c>
      <c r="I211" s="32">
        <v>411.17</v>
      </c>
      <c r="J211" s="32"/>
      <c r="K211" s="32">
        <v>411.17</v>
      </c>
      <c r="L211" s="32">
        <v>10160.67226242303</v>
      </c>
      <c r="M211" s="32">
        <v>10160.67226242303</v>
      </c>
      <c r="N211" s="32">
        <v>10160.67226242303</v>
      </c>
      <c r="O211" s="32">
        <v>10160.67226242303</v>
      </c>
      <c r="P211" s="32">
        <v>10160.67226242303</v>
      </c>
      <c r="Q211" s="32">
        <v>10160.67226242303</v>
      </c>
      <c r="R211" s="32">
        <v>10160.67226242303</v>
      </c>
      <c r="S211" s="32">
        <v>10160.67226242303</v>
      </c>
      <c r="T211" s="32">
        <v>10160.67226242303</v>
      </c>
      <c r="U211" s="32">
        <v>10160.67226242303</v>
      </c>
      <c r="V211" s="32">
        <v>10160.67226242303</v>
      </c>
      <c r="W211" s="32">
        <v>10160.67226242303</v>
      </c>
      <c r="X211" s="32">
        <f>_xlfn.XLOOKUP(TEXT(A211,"0"),'Safety stock'!$A$2:$A$219,'Safety stock'!$B$2:$B$219,0,0)</f>
        <v>24</v>
      </c>
      <c r="Y211" s="32">
        <f>_xlfn.XLOOKUP(TEXT(A211,"0"),'Safety stock'!$A$2:$A$219,'Safety stock'!$F$2:$F$219,0,0)</f>
        <v>0</v>
      </c>
      <c r="Z211" s="32">
        <f>_xlfn.XLOOKUP(TEXT(A211,"0"),'Safety stock'!$A$2:$A$219,'Safety stock'!$E$2:$E$219,0,0)</f>
        <v>2.1041666666666665</v>
      </c>
      <c r="AA211" s="32">
        <f>_xlfn.XLOOKUP(TEXT(A211,"0"),'Safety stock'!$A$2:$A$219,'Safety stock'!$G$2:$G$219,0,0)</f>
        <v>25.052083333333332</v>
      </c>
      <c r="AB211" s="32">
        <f t="shared" si="208"/>
        <v>9868.08</v>
      </c>
      <c r="AC211" s="32">
        <f t="shared" si="209"/>
        <v>0</v>
      </c>
      <c r="AD211" s="32">
        <f t="shared" si="210"/>
        <v>865.17020833333333</v>
      </c>
      <c r="AE211" s="32">
        <f t="shared" si="211"/>
        <v>10300.665104166666</v>
      </c>
      <c r="AF211" s="32">
        <f t="shared" si="212"/>
        <v>-9456.91</v>
      </c>
      <c r="AG211" s="32">
        <f t="shared" si="213"/>
        <v>0</v>
      </c>
      <c r="AH211" s="32">
        <f t="shared" si="214"/>
        <v>0</v>
      </c>
      <c r="AI211" s="32">
        <f t="shared" si="215"/>
        <v>0</v>
      </c>
      <c r="AJ211" s="32">
        <f t="shared" si="216"/>
        <v>0</v>
      </c>
      <c r="AK211" s="32">
        <f t="shared" si="217"/>
        <v>0</v>
      </c>
      <c r="AL211" s="32">
        <f t="shared" si="218"/>
        <v>0</v>
      </c>
      <c r="AM211" s="32">
        <f t="shared" si="219"/>
        <v>0</v>
      </c>
      <c r="AN211" s="32">
        <f t="shared" si="220"/>
        <v>0</v>
      </c>
      <c r="AO211" s="32">
        <f t="shared" si="221"/>
        <v>0</v>
      </c>
      <c r="AP211" s="32">
        <f t="shared" si="222"/>
        <v>0</v>
      </c>
      <c r="AQ211" s="32">
        <f t="shared" si="223"/>
        <v>0</v>
      </c>
      <c r="AR211" s="32">
        <f t="shared" si="224"/>
        <v>0</v>
      </c>
      <c r="AS211" s="32">
        <f t="shared" si="225"/>
        <v>9868.08</v>
      </c>
      <c r="AT211" s="32">
        <f t="shared" si="226"/>
        <v>9868.08</v>
      </c>
      <c r="AU211" s="32">
        <f t="shared" si="227"/>
        <v>9868.08</v>
      </c>
      <c r="AV211" s="32">
        <f t="shared" si="228"/>
        <v>9868.08</v>
      </c>
      <c r="AW211" s="32">
        <f t="shared" si="229"/>
        <v>9868.08</v>
      </c>
      <c r="AX211" s="32">
        <f t="shared" si="230"/>
        <v>9868.08</v>
      </c>
      <c r="AY211" s="32">
        <f t="shared" si="231"/>
        <v>9868.08</v>
      </c>
      <c r="AZ211" s="32">
        <f t="shared" si="232"/>
        <v>9868.08</v>
      </c>
      <c r="BA211" s="32">
        <f t="shared" si="233"/>
        <v>9868.08</v>
      </c>
      <c r="BB211" s="32">
        <f t="shared" si="234"/>
        <v>9868.08</v>
      </c>
      <c r="BC211" s="32">
        <f t="shared" si="235"/>
        <v>9868.08</v>
      </c>
      <c r="BD211" s="32">
        <f t="shared" si="236"/>
        <v>9868.08</v>
      </c>
      <c r="BE211" s="32">
        <f t="shared" si="237"/>
        <v>9868.08</v>
      </c>
      <c r="BF211" s="32">
        <f t="shared" si="238"/>
        <v>0</v>
      </c>
      <c r="BG211" s="32">
        <f t="shared" si="239"/>
        <v>0</v>
      </c>
      <c r="BH211" s="32">
        <f t="shared" si="240"/>
        <v>0</v>
      </c>
      <c r="BI211" s="32">
        <f t="shared" si="241"/>
        <v>0</v>
      </c>
      <c r="BJ211" s="32">
        <f t="shared" si="242"/>
        <v>0</v>
      </c>
      <c r="BK211" s="32">
        <f t="shared" si="243"/>
        <v>0</v>
      </c>
      <c r="BL211" s="32">
        <f t="shared" si="244"/>
        <v>0</v>
      </c>
      <c r="BM211" s="32">
        <f t="shared" si="245"/>
        <v>0</v>
      </c>
      <c r="BN211" s="32">
        <f t="shared" si="246"/>
        <v>0</v>
      </c>
      <c r="BO211" s="32">
        <f t="shared" si="247"/>
        <v>0</v>
      </c>
      <c r="BP211" s="32">
        <f t="shared" si="248"/>
        <v>0</v>
      </c>
      <c r="BQ211" s="32">
        <f t="shared" si="249"/>
        <v>0</v>
      </c>
      <c r="BR211" s="32">
        <f t="shared" si="250"/>
        <v>0</v>
      </c>
      <c r="BS211" s="32">
        <f t="shared" si="251"/>
        <v>0</v>
      </c>
      <c r="BT211" s="32">
        <f t="shared" si="252"/>
        <v>292.59226242302975</v>
      </c>
      <c r="BU211" s="32">
        <f t="shared" si="253"/>
        <v>292.59226242302975</v>
      </c>
      <c r="BV211" s="32">
        <f t="shared" si="254"/>
        <v>292.59226242302975</v>
      </c>
      <c r="BW211" s="32">
        <f t="shared" si="255"/>
        <v>292.59226242302975</v>
      </c>
      <c r="BX211" s="32">
        <f t="shared" si="256"/>
        <v>292.59226242302975</v>
      </c>
      <c r="BY211" s="32">
        <f t="shared" si="257"/>
        <v>292.59226242302975</v>
      </c>
      <c r="BZ211" s="32">
        <f t="shared" si="258"/>
        <v>292.59226242302975</v>
      </c>
      <c r="CA211" s="32">
        <f t="shared" si="259"/>
        <v>292.59226242302975</v>
      </c>
      <c r="CB211" s="32">
        <f t="shared" si="260"/>
        <v>292.59226242302975</v>
      </c>
      <c r="CC211" s="32">
        <f t="shared" si="261"/>
        <v>292.59226242302975</v>
      </c>
      <c r="CD211" s="32">
        <f t="shared" si="262"/>
        <v>292.59226242302975</v>
      </c>
      <c r="CE211" s="32">
        <f t="shared" si="263"/>
        <v>292.59226242302975</v>
      </c>
      <c r="CF211" s="32">
        <f t="shared" si="264"/>
        <v>0</v>
      </c>
      <c r="CG211" s="32">
        <f t="shared" si="265"/>
        <v>0</v>
      </c>
      <c r="CH211" s="32">
        <f t="shared" si="266"/>
        <v>0</v>
      </c>
      <c r="CI211" s="32">
        <f t="shared" si="267"/>
        <v>0</v>
      </c>
      <c r="CJ211" s="32">
        <f t="shared" si="268"/>
        <v>0</v>
      </c>
      <c r="CK211" s="32">
        <f t="shared" si="269"/>
        <v>0</v>
      </c>
      <c r="CL211" s="32">
        <f t="shared" si="270"/>
        <v>0</v>
      </c>
      <c r="CM211" s="32">
        <f t="shared" si="271"/>
        <v>0</v>
      </c>
      <c r="CN211" s="32">
        <f t="shared" si="272"/>
        <v>0</v>
      </c>
      <c r="CO211" s="32">
        <f t="shared" si="273"/>
        <v>0</v>
      </c>
      <c r="CP211" s="32">
        <f t="shared" si="274"/>
        <v>0</v>
      </c>
      <c r="CQ211" s="32">
        <f t="shared" si="275"/>
        <v>0</v>
      </c>
      <c r="CR211" s="32">
        <f t="shared" si="276"/>
        <v>0</v>
      </c>
    </row>
    <row r="212" spans="1:96" x14ac:dyDescent="0.25">
      <c r="A212">
        <v>600016286</v>
      </c>
      <c r="B212" t="s">
        <v>555</v>
      </c>
      <c r="C212" t="s">
        <v>227</v>
      </c>
      <c r="D212" t="s">
        <v>21</v>
      </c>
      <c r="E212" t="s">
        <v>212</v>
      </c>
      <c r="F212" t="s">
        <v>213</v>
      </c>
      <c r="G212" t="s">
        <v>556</v>
      </c>
      <c r="H212" t="s">
        <v>697</v>
      </c>
      <c r="I212" s="32">
        <v>0</v>
      </c>
      <c r="J212" s="32"/>
      <c r="K212" s="32">
        <v>0</v>
      </c>
      <c r="L212" s="32">
        <v>0</v>
      </c>
      <c r="M212" s="32">
        <v>0</v>
      </c>
      <c r="N212" s="32">
        <v>0</v>
      </c>
      <c r="O212" s="32">
        <v>0</v>
      </c>
      <c r="P212" s="32">
        <v>0</v>
      </c>
      <c r="Q212" s="32">
        <v>0</v>
      </c>
      <c r="R212" s="32">
        <v>0</v>
      </c>
      <c r="S212" s="32">
        <v>0</v>
      </c>
      <c r="T212" s="32">
        <v>0</v>
      </c>
      <c r="U212" s="32">
        <v>0</v>
      </c>
      <c r="V212" s="32">
        <v>0</v>
      </c>
      <c r="W212" s="32">
        <v>0</v>
      </c>
      <c r="X212" s="32">
        <f>_xlfn.XLOOKUP(TEXT(A212,"0"),'Safety stock'!$A$2:$A$219,'Safety stock'!$B$2:$B$219,0,0)</f>
        <v>0</v>
      </c>
      <c r="Y212" s="32">
        <f>_xlfn.XLOOKUP(TEXT(A212,"0"),'Safety stock'!$A$2:$A$219,'Safety stock'!$F$2:$F$219,0,0)</f>
        <v>0</v>
      </c>
      <c r="Z212" s="32">
        <f>_xlfn.XLOOKUP(TEXT(A212,"0"),'Safety stock'!$A$2:$A$219,'Safety stock'!$E$2:$E$219,0,0)</f>
        <v>2.0833333333333332E-2</v>
      </c>
      <c r="AA212" s="32">
        <f>_xlfn.XLOOKUP(TEXT(A212,"0"),'Safety stock'!$A$2:$A$219,'Safety stock'!$G$2:$G$219,0,0)</f>
        <v>1.0416666666666666E-2</v>
      </c>
      <c r="AB212" s="32">
        <f t="shared" si="208"/>
        <v>0</v>
      </c>
      <c r="AC212" s="32">
        <f t="shared" si="209"/>
        <v>0</v>
      </c>
      <c r="AD212" s="32">
        <f t="shared" si="210"/>
        <v>0</v>
      </c>
      <c r="AE212" s="32">
        <f t="shared" si="211"/>
        <v>0</v>
      </c>
      <c r="AF212" s="32">
        <f t="shared" si="212"/>
        <v>0</v>
      </c>
      <c r="AG212" s="32">
        <f t="shared" si="213"/>
        <v>0</v>
      </c>
      <c r="AH212" s="32">
        <f t="shared" si="214"/>
        <v>0</v>
      </c>
      <c r="AI212" s="32">
        <f t="shared" si="215"/>
        <v>0</v>
      </c>
      <c r="AJ212" s="32">
        <f t="shared" si="216"/>
        <v>0</v>
      </c>
      <c r="AK212" s="32">
        <f t="shared" si="217"/>
        <v>0</v>
      </c>
      <c r="AL212" s="32">
        <f t="shared" si="218"/>
        <v>0</v>
      </c>
      <c r="AM212" s="32">
        <f t="shared" si="219"/>
        <v>0</v>
      </c>
      <c r="AN212" s="32">
        <f t="shared" si="220"/>
        <v>0</v>
      </c>
      <c r="AO212" s="32">
        <f t="shared" si="221"/>
        <v>0</v>
      </c>
      <c r="AP212" s="32">
        <f t="shared" si="222"/>
        <v>0</v>
      </c>
      <c r="AQ212" s="32">
        <f t="shared" si="223"/>
        <v>0</v>
      </c>
      <c r="AR212" s="32">
        <f t="shared" si="224"/>
        <v>0</v>
      </c>
      <c r="AS212" s="32">
        <f t="shared" si="225"/>
        <v>0</v>
      </c>
      <c r="AT212" s="32">
        <f t="shared" si="226"/>
        <v>0</v>
      </c>
      <c r="AU212" s="32">
        <f t="shared" si="227"/>
        <v>0</v>
      </c>
      <c r="AV212" s="32">
        <f t="shared" si="228"/>
        <v>0</v>
      </c>
      <c r="AW212" s="32">
        <f t="shared" si="229"/>
        <v>0</v>
      </c>
      <c r="AX212" s="32">
        <f t="shared" si="230"/>
        <v>0</v>
      </c>
      <c r="AY212" s="32">
        <f t="shared" si="231"/>
        <v>0</v>
      </c>
      <c r="AZ212" s="32">
        <f t="shared" si="232"/>
        <v>0</v>
      </c>
      <c r="BA212" s="32">
        <f t="shared" si="233"/>
        <v>0</v>
      </c>
      <c r="BB212" s="32">
        <f t="shared" si="234"/>
        <v>0</v>
      </c>
      <c r="BC212" s="32">
        <f t="shared" si="235"/>
        <v>0</v>
      </c>
      <c r="BD212" s="32">
        <f t="shared" si="236"/>
        <v>0</v>
      </c>
      <c r="BE212" s="32">
        <f t="shared" si="237"/>
        <v>0</v>
      </c>
      <c r="BF212" s="32">
        <f t="shared" si="238"/>
        <v>0</v>
      </c>
      <c r="BG212" s="32">
        <f t="shared" si="239"/>
        <v>0</v>
      </c>
      <c r="BH212" s="32">
        <f t="shared" si="240"/>
        <v>0</v>
      </c>
      <c r="BI212" s="32">
        <f t="shared" si="241"/>
        <v>0</v>
      </c>
      <c r="BJ212" s="32">
        <f t="shared" si="242"/>
        <v>0</v>
      </c>
      <c r="BK212" s="32">
        <f t="shared" si="243"/>
        <v>0</v>
      </c>
      <c r="BL212" s="32">
        <f t="shared" si="244"/>
        <v>0</v>
      </c>
      <c r="BM212" s="32">
        <f t="shared" si="245"/>
        <v>0</v>
      </c>
      <c r="BN212" s="32">
        <f t="shared" si="246"/>
        <v>0</v>
      </c>
      <c r="BO212" s="32">
        <f t="shared" si="247"/>
        <v>0</v>
      </c>
      <c r="BP212" s="32">
        <f t="shared" si="248"/>
        <v>0</v>
      </c>
      <c r="BQ212" s="32">
        <f t="shared" si="249"/>
        <v>0</v>
      </c>
      <c r="BR212" s="32">
        <f t="shared" si="250"/>
        <v>0</v>
      </c>
      <c r="BS212" s="32">
        <f t="shared" si="251"/>
        <v>0</v>
      </c>
      <c r="BT212" s="32">
        <f t="shared" si="252"/>
        <v>0</v>
      </c>
      <c r="BU212" s="32">
        <f t="shared" si="253"/>
        <v>0</v>
      </c>
      <c r="BV212" s="32">
        <f t="shared" si="254"/>
        <v>0</v>
      </c>
      <c r="BW212" s="32">
        <f t="shared" si="255"/>
        <v>0</v>
      </c>
      <c r="BX212" s="32">
        <f t="shared" si="256"/>
        <v>0</v>
      </c>
      <c r="BY212" s="32">
        <f t="shared" si="257"/>
        <v>0</v>
      </c>
      <c r="BZ212" s="32">
        <f t="shared" si="258"/>
        <v>0</v>
      </c>
      <c r="CA212" s="32">
        <f t="shared" si="259"/>
        <v>0</v>
      </c>
      <c r="CB212" s="32">
        <f t="shared" si="260"/>
        <v>0</v>
      </c>
      <c r="CC212" s="32">
        <f t="shared" si="261"/>
        <v>0</v>
      </c>
      <c r="CD212" s="32">
        <f t="shared" si="262"/>
        <v>0</v>
      </c>
      <c r="CE212" s="32">
        <f t="shared" si="263"/>
        <v>0</v>
      </c>
      <c r="CF212" s="32">
        <f t="shared" si="264"/>
        <v>0</v>
      </c>
      <c r="CG212" s="32">
        <f t="shared" si="265"/>
        <v>0</v>
      </c>
      <c r="CH212" s="32">
        <f t="shared" si="266"/>
        <v>0</v>
      </c>
      <c r="CI212" s="32">
        <f t="shared" si="267"/>
        <v>0</v>
      </c>
      <c r="CJ212" s="32">
        <f t="shared" si="268"/>
        <v>0</v>
      </c>
      <c r="CK212" s="32">
        <f t="shared" si="269"/>
        <v>0</v>
      </c>
      <c r="CL212" s="32">
        <f t="shared" si="270"/>
        <v>0</v>
      </c>
      <c r="CM212" s="32">
        <f t="shared" si="271"/>
        <v>0</v>
      </c>
      <c r="CN212" s="32">
        <f t="shared" si="272"/>
        <v>0</v>
      </c>
      <c r="CO212" s="32">
        <f t="shared" si="273"/>
        <v>0</v>
      </c>
      <c r="CP212" s="32">
        <f t="shared" si="274"/>
        <v>0</v>
      </c>
      <c r="CQ212" s="32">
        <f t="shared" si="275"/>
        <v>0</v>
      </c>
      <c r="CR212" s="32">
        <f t="shared" si="276"/>
        <v>0</v>
      </c>
    </row>
    <row r="213" spans="1:96" x14ac:dyDescent="0.25">
      <c r="A213">
        <v>600016328</v>
      </c>
      <c r="B213" t="s">
        <v>560</v>
      </c>
      <c r="C213" t="s">
        <v>227</v>
      </c>
      <c r="D213" t="s">
        <v>21</v>
      </c>
      <c r="E213" t="s">
        <v>212</v>
      </c>
      <c r="F213" t="s">
        <v>213</v>
      </c>
      <c r="G213" t="s">
        <v>561</v>
      </c>
      <c r="H213" t="s">
        <v>697</v>
      </c>
      <c r="I213" s="32">
        <v>618.1015873015873</v>
      </c>
      <c r="J213" s="32"/>
      <c r="K213" s="32">
        <v>0</v>
      </c>
      <c r="L213" s="32">
        <v>15358.603214992057</v>
      </c>
      <c r="M213" s="32">
        <v>15141.046410332559</v>
      </c>
      <c r="N213" s="32">
        <v>15141.046410332559</v>
      </c>
      <c r="O213" s="32">
        <v>14891.80194469754</v>
      </c>
      <c r="P213" s="32">
        <v>14891.80194469754</v>
      </c>
      <c r="Q213" s="32">
        <v>15290.355194003339</v>
      </c>
      <c r="R213" s="32">
        <v>15290.355194003339</v>
      </c>
      <c r="S213" s="32">
        <v>15039.901776642475</v>
      </c>
      <c r="T213" s="32">
        <v>15039.901776642475</v>
      </c>
      <c r="U213" s="32">
        <v>15467.46986736852</v>
      </c>
      <c r="V213" s="32">
        <v>15467.46986736852</v>
      </c>
      <c r="W213" s="32">
        <v>15246.031291427897</v>
      </c>
      <c r="X213" s="32">
        <f>_xlfn.XLOOKUP(TEXT(A213,"0"),'Safety stock'!$A$2:$A$219,'Safety stock'!$B$2:$B$219,0,0)</f>
        <v>24</v>
      </c>
      <c r="Y213" s="32">
        <f>_xlfn.XLOOKUP(TEXT(A213,"0"),'Safety stock'!$A$2:$A$219,'Safety stock'!$F$2:$F$219,0,0)</f>
        <v>0</v>
      </c>
      <c r="Z213" s="32">
        <f>_xlfn.XLOOKUP(TEXT(A213,"0"),'Safety stock'!$A$2:$A$219,'Safety stock'!$E$2:$E$219,0,0)</f>
        <v>1.7708333333333333</v>
      </c>
      <c r="AA213" s="32">
        <f>_xlfn.XLOOKUP(TEXT(A213,"0"),'Safety stock'!$A$2:$A$219,'Safety stock'!$G$2:$G$219,0,0)</f>
        <v>24.885416666666668</v>
      </c>
      <c r="AB213" s="32">
        <f t="shared" si="208"/>
        <v>14834.438095238096</v>
      </c>
      <c r="AC213" s="32">
        <f t="shared" si="209"/>
        <v>0</v>
      </c>
      <c r="AD213" s="32">
        <f t="shared" si="210"/>
        <v>1094.5548941798941</v>
      </c>
      <c r="AE213" s="32">
        <f t="shared" si="211"/>
        <v>15381.715542328044</v>
      </c>
      <c r="AF213" s="32">
        <f t="shared" si="212"/>
        <v>-14834.438095238096</v>
      </c>
      <c r="AG213" s="32">
        <f t="shared" si="213"/>
        <v>0</v>
      </c>
      <c r="AH213" s="32">
        <f t="shared" si="214"/>
        <v>0</v>
      </c>
      <c r="AI213" s="32">
        <f t="shared" si="215"/>
        <v>0</v>
      </c>
      <c r="AJ213" s="32">
        <f t="shared" si="216"/>
        <v>0</v>
      </c>
      <c r="AK213" s="32">
        <f t="shared" si="217"/>
        <v>0</v>
      </c>
      <c r="AL213" s="32">
        <f t="shared" si="218"/>
        <v>0</v>
      </c>
      <c r="AM213" s="32">
        <f t="shared" si="219"/>
        <v>0</v>
      </c>
      <c r="AN213" s="32">
        <f t="shared" si="220"/>
        <v>0</v>
      </c>
      <c r="AO213" s="32">
        <f t="shared" si="221"/>
        <v>0</v>
      </c>
      <c r="AP213" s="32">
        <f t="shared" si="222"/>
        <v>0</v>
      </c>
      <c r="AQ213" s="32">
        <f t="shared" si="223"/>
        <v>0</v>
      </c>
      <c r="AR213" s="32">
        <f t="shared" si="224"/>
        <v>0</v>
      </c>
      <c r="AS213" s="32">
        <f t="shared" si="225"/>
        <v>14834.438095238096</v>
      </c>
      <c r="AT213" s="32">
        <f t="shared" si="226"/>
        <v>14834.438095238096</v>
      </c>
      <c r="AU213" s="32">
        <f t="shared" si="227"/>
        <v>14834.438095238096</v>
      </c>
      <c r="AV213" s="32">
        <f t="shared" si="228"/>
        <v>14834.438095238096</v>
      </c>
      <c r="AW213" s="32">
        <f t="shared" si="229"/>
        <v>14834.438095238096</v>
      </c>
      <c r="AX213" s="32">
        <f t="shared" si="230"/>
        <v>14834.438095238096</v>
      </c>
      <c r="AY213" s="32">
        <f t="shared" si="231"/>
        <v>14834.438095238096</v>
      </c>
      <c r="AZ213" s="32">
        <f t="shared" si="232"/>
        <v>14834.438095238096</v>
      </c>
      <c r="BA213" s="32">
        <f t="shared" si="233"/>
        <v>14834.438095238096</v>
      </c>
      <c r="BB213" s="32">
        <f t="shared" si="234"/>
        <v>14834.438095238096</v>
      </c>
      <c r="BC213" s="32">
        <f t="shared" si="235"/>
        <v>14834.438095238096</v>
      </c>
      <c r="BD213" s="32">
        <f t="shared" si="236"/>
        <v>14834.438095238096</v>
      </c>
      <c r="BE213" s="32">
        <f t="shared" si="237"/>
        <v>14834.438095238096</v>
      </c>
      <c r="BF213" s="32">
        <f t="shared" si="238"/>
        <v>0</v>
      </c>
      <c r="BG213" s="32">
        <f t="shared" si="239"/>
        <v>0</v>
      </c>
      <c r="BH213" s="32">
        <f t="shared" si="240"/>
        <v>0</v>
      </c>
      <c r="BI213" s="32">
        <f t="shared" si="241"/>
        <v>0</v>
      </c>
      <c r="BJ213" s="32">
        <f t="shared" si="242"/>
        <v>0</v>
      </c>
      <c r="BK213" s="32">
        <f t="shared" si="243"/>
        <v>0</v>
      </c>
      <c r="BL213" s="32">
        <f t="shared" si="244"/>
        <v>0</v>
      </c>
      <c r="BM213" s="32">
        <f t="shared" si="245"/>
        <v>0</v>
      </c>
      <c r="BN213" s="32">
        <f t="shared" si="246"/>
        <v>0</v>
      </c>
      <c r="BO213" s="32">
        <f t="shared" si="247"/>
        <v>0</v>
      </c>
      <c r="BP213" s="32">
        <f t="shared" si="248"/>
        <v>0</v>
      </c>
      <c r="BQ213" s="32">
        <f t="shared" si="249"/>
        <v>0</v>
      </c>
      <c r="BR213" s="32">
        <f t="shared" si="250"/>
        <v>0</v>
      </c>
      <c r="BS213" s="32">
        <f t="shared" si="251"/>
        <v>0</v>
      </c>
      <c r="BT213" s="32">
        <f t="shared" si="252"/>
        <v>524.16511975396133</v>
      </c>
      <c r="BU213" s="32">
        <f t="shared" si="253"/>
        <v>306.60831509446325</v>
      </c>
      <c r="BV213" s="32">
        <f t="shared" si="254"/>
        <v>306.60831509446325</v>
      </c>
      <c r="BW213" s="32">
        <f t="shared" si="255"/>
        <v>57.363849459443372</v>
      </c>
      <c r="BX213" s="32">
        <f t="shared" si="256"/>
        <v>57.363849459443372</v>
      </c>
      <c r="BY213" s="32">
        <f t="shared" si="257"/>
        <v>455.91709876524328</v>
      </c>
      <c r="BZ213" s="32">
        <f t="shared" si="258"/>
        <v>455.91709876524328</v>
      </c>
      <c r="CA213" s="32">
        <f t="shared" si="259"/>
        <v>205.4636814043788</v>
      </c>
      <c r="CB213" s="32">
        <f t="shared" si="260"/>
        <v>205.4636814043788</v>
      </c>
      <c r="CC213" s="32">
        <f t="shared" si="261"/>
        <v>633.03177213042363</v>
      </c>
      <c r="CD213" s="32">
        <f t="shared" si="262"/>
        <v>633.03177213042363</v>
      </c>
      <c r="CE213" s="32">
        <f t="shared" si="263"/>
        <v>411.59319618980044</v>
      </c>
      <c r="CF213" s="32">
        <f t="shared" si="264"/>
        <v>0</v>
      </c>
      <c r="CG213" s="32">
        <f t="shared" si="265"/>
        <v>0</v>
      </c>
      <c r="CH213" s="32">
        <f t="shared" si="266"/>
        <v>0</v>
      </c>
      <c r="CI213" s="32">
        <f t="shared" si="267"/>
        <v>0</v>
      </c>
      <c r="CJ213" s="32">
        <f t="shared" si="268"/>
        <v>0</v>
      </c>
      <c r="CK213" s="32">
        <f t="shared" si="269"/>
        <v>0</v>
      </c>
      <c r="CL213" s="32">
        <f t="shared" si="270"/>
        <v>0</v>
      </c>
      <c r="CM213" s="32">
        <f t="shared" si="271"/>
        <v>0</v>
      </c>
      <c r="CN213" s="32">
        <f t="shared" si="272"/>
        <v>0</v>
      </c>
      <c r="CO213" s="32">
        <f t="shared" si="273"/>
        <v>0</v>
      </c>
      <c r="CP213" s="32">
        <f t="shared" si="274"/>
        <v>0</v>
      </c>
      <c r="CQ213" s="32">
        <f t="shared" si="275"/>
        <v>0</v>
      </c>
      <c r="CR213" s="32">
        <f t="shared" si="276"/>
        <v>0</v>
      </c>
    </row>
    <row r="214" spans="1:96" x14ac:dyDescent="0.25">
      <c r="A214">
        <v>600016754</v>
      </c>
      <c r="B214" t="s">
        <v>563</v>
      </c>
      <c r="C214" t="s">
        <v>227</v>
      </c>
      <c r="D214" t="s">
        <v>21</v>
      </c>
      <c r="E214" t="s">
        <v>212</v>
      </c>
      <c r="F214" t="s">
        <v>213</v>
      </c>
      <c r="G214" t="s">
        <v>208</v>
      </c>
      <c r="H214" t="s">
        <v>697</v>
      </c>
      <c r="I214" s="32">
        <v>0</v>
      </c>
      <c r="J214" s="32"/>
      <c r="K214" s="32">
        <v>0</v>
      </c>
      <c r="L214" s="32">
        <v>0</v>
      </c>
      <c r="M214" s="32">
        <v>0</v>
      </c>
      <c r="N214" s="32">
        <v>0</v>
      </c>
      <c r="O214" s="32">
        <v>0</v>
      </c>
      <c r="P214" s="32">
        <v>0</v>
      </c>
      <c r="Q214" s="32">
        <v>0</v>
      </c>
      <c r="R214" s="32">
        <v>0</v>
      </c>
      <c r="S214" s="32">
        <v>0</v>
      </c>
      <c r="T214" s="32">
        <v>0</v>
      </c>
      <c r="U214" s="32">
        <v>0</v>
      </c>
      <c r="V214" s="32">
        <v>0</v>
      </c>
      <c r="W214" s="32">
        <v>0</v>
      </c>
      <c r="X214" s="32">
        <f>_xlfn.XLOOKUP(TEXT(A214,"0"),'Safety stock'!$A$2:$A$219,'Safety stock'!$B$2:$B$219,0,0)</f>
        <v>0</v>
      </c>
      <c r="Y214" s="32">
        <f>_xlfn.XLOOKUP(TEXT(A214,"0"),'Safety stock'!$A$2:$A$219,'Safety stock'!$F$2:$F$219,0,0)</f>
        <v>0</v>
      </c>
      <c r="Z214" s="32">
        <f>_xlfn.XLOOKUP(TEXT(A214,"0"),'Safety stock'!$A$2:$A$219,'Safety stock'!$E$2:$E$219,0,0)</f>
        <v>0</v>
      </c>
      <c r="AA214" s="32">
        <f>_xlfn.XLOOKUP(TEXT(A214,"0"),'Safety stock'!$A$2:$A$219,'Safety stock'!$G$2:$G$219,0,0)</f>
        <v>0</v>
      </c>
      <c r="AB214" s="32">
        <f t="shared" si="208"/>
        <v>0</v>
      </c>
      <c r="AC214" s="32">
        <f t="shared" si="209"/>
        <v>0</v>
      </c>
      <c r="AD214" s="32">
        <f t="shared" si="210"/>
        <v>0</v>
      </c>
      <c r="AE214" s="32">
        <f t="shared" si="211"/>
        <v>0</v>
      </c>
      <c r="AF214" s="32">
        <f t="shared" si="212"/>
        <v>0</v>
      </c>
      <c r="AG214" s="32">
        <f t="shared" si="213"/>
        <v>0</v>
      </c>
      <c r="AH214" s="32">
        <f t="shared" si="214"/>
        <v>0</v>
      </c>
      <c r="AI214" s="32">
        <f t="shared" si="215"/>
        <v>0</v>
      </c>
      <c r="AJ214" s="32">
        <f t="shared" si="216"/>
        <v>0</v>
      </c>
      <c r="AK214" s="32">
        <f t="shared" si="217"/>
        <v>0</v>
      </c>
      <c r="AL214" s="32">
        <f t="shared" si="218"/>
        <v>0</v>
      </c>
      <c r="AM214" s="32">
        <f t="shared" si="219"/>
        <v>0</v>
      </c>
      <c r="AN214" s="32">
        <f t="shared" si="220"/>
        <v>0</v>
      </c>
      <c r="AO214" s="32">
        <f t="shared" si="221"/>
        <v>0</v>
      </c>
      <c r="AP214" s="32">
        <f t="shared" si="222"/>
        <v>0</v>
      </c>
      <c r="AQ214" s="32">
        <f t="shared" si="223"/>
        <v>0</v>
      </c>
      <c r="AR214" s="32">
        <f t="shared" si="224"/>
        <v>0</v>
      </c>
      <c r="AS214" s="32">
        <f t="shared" si="225"/>
        <v>0</v>
      </c>
      <c r="AT214" s="32">
        <f t="shared" si="226"/>
        <v>0</v>
      </c>
      <c r="AU214" s="32">
        <f t="shared" si="227"/>
        <v>0</v>
      </c>
      <c r="AV214" s="32">
        <f t="shared" si="228"/>
        <v>0</v>
      </c>
      <c r="AW214" s="32">
        <f t="shared" si="229"/>
        <v>0</v>
      </c>
      <c r="AX214" s="32">
        <f t="shared" si="230"/>
        <v>0</v>
      </c>
      <c r="AY214" s="32">
        <f t="shared" si="231"/>
        <v>0</v>
      </c>
      <c r="AZ214" s="32">
        <f t="shared" si="232"/>
        <v>0</v>
      </c>
      <c r="BA214" s="32">
        <f t="shared" si="233"/>
        <v>0</v>
      </c>
      <c r="BB214" s="32">
        <f t="shared" si="234"/>
        <v>0</v>
      </c>
      <c r="BC214" s="32">
        <f t="shared" si="235"/>
        <v>0</v>
      </c>
      <c r="BD214" s="32">
        <f t="shared" si="236"/>
        <v>0</v>
      </c>
      <c r="BE214" s="32">
        <f t="shared" si="237"/>
        <v>0</v>
      </c>
      <c r="BF214" s="32">
        <f t="shared" si="238"/>
        <v>0</v>
      </c>
      <c r="BG214" s="32">
        <f t="shared" si="239"/>
        <v>0</v>
      </c>
      <c r="BH214" s="32">
        <f t="shared" si="240"/>
        <v>0</v>
      </c>
      <c r="BI214" s="32">
        <f t="shared" si="241"/>
        <v>0</v>
      </c>
      <c r="BJ214" s="32">
        <f t="shared" si="242"/>
        <v>0</v>
      </c>
      <c r="BK214" s="32">
        <f t="shared" si="243"/>
        <v>0</v>
      </c>
      <c r="BL214" s="32">
        <f t="shared" si="244"/>
        <v>0</v>
      </c>
      <c r="BM214" s="32">
        <f t="shared" si="245"/>
        <v>0</v>
      </c>
      <c r="BN214" s="32">
        <f t="shared" si="246"/>
        <v>0</v>
      </c>
      <c r="BO214" s="32">
        <f t="shared" si="247"/>
        <v>0</v>
      </c>
      <c r="BP214" s="32">
        <f t="shared" si="248"/>
        <v>0</v>
      </c>
      <c r="BQ214" s="32">
        <f t="shared" si="249"/>
        <v>0</v>
      </c>
      <c r="BR214" s="32">
        <f t="shared" si="250"/>
        <v>0</v>
      </c>
      <c r="BS214" s="32">
        <f t="shared" si="251"/>
        <v>0</v>
      </c>
      <c r="BT214" s="32">
        <f t="shared" si="252"/>
        <v>0</v>
      </c>
      <c r="BU214" s="32">
        <f t="shared" si="253"/>
        <v>0</v>
      </c>
      <c r="BV214" s="32">
        <f t="shared" si="254"/>
        <v>0</v>
      </c>
      <c r="BW214" s="32">
        <f t="shared" si="255"/>
        <v>0</v>
      </c>
      <c r="BX214" s="32">
        <f t="shared" si="256"/>
        <v>0</v>
      </c>
      <c r="BY214" s="32">
        <f t="shared" si="257"/>
        <v>0</v>
      </c>
      <c r="BZ214" s="32">
        <f t="shared" si="258"/>
        <v>0</v>
      </c>
      <c r="CA214" s="32">
        <f t="shared" si="259"/>
        <v>0</v>
      </c>
      <c r="CB214" s="32">
        <f t="shared" si="260"/>
        <v>0</v>
      </c>
      <c r="CC214" s="32">
        <f t="shared" si="261"/>
        <v>0</v>
      </c>
      <c r="CD214" s="32">
        <f t="shared" si="262"/>
        <v>0</v>
      </c>
      <c r="CE214" s="32">
        <f t="shared" si="263"/>
        <v>0</v>
      </c>
      <c r="CF214" s="32">
        <f t="shared" si="264"/>
        <v>0</v>
      </c>
      <c r="CG214" s="32">
        <f t="shared" si="265"/>
        <v>0</v>
      </c>
      <c r="CH214" s="32">
        <f t="shared" si="266"/>
        <v>0</v>
      </c>
      <c r="CI214" s="32">
        <f t="shared" si="267"/>
        <v>0</v>
      </c>
      <c r="CJ214" s="32">
        <f t="shared" si="268"/>
        <v>0</v>
      </c>
      <c r="CK214" s="32">
        <f t="shared" si="269"/>
        <v>0</v>
      </c>
      <c r="CL214" s="32">
        <f t="shared" si="270"/>
        <v>0</v>
      </c>
      <c r="CM214" s="32">
        <f t="shared" si="271"/>
        <v>0</v>
      </c>
      <c r="CN214" s="32">
        <f t="shared" si="272"/>
        <v>0</v>
      </c>
      <c r="CO214" s="32">
        <f t="shared" si="273"/>
        <v>0</v>
      </c>
      <c r="CP214" s="32">
        <f t="shared" si="274"/>
        <v>0</v>
      </c>
      <c r="CQ214" s="32">
        <f t="shared" si="275"/>
        <v>0</v>
      </c>
      <c r="CR214" s="32">
        <f t="shared" si="276"/>
        <v>0</v>
      </c>
    </row>
    <row r="215" spans="1:96" x14ac:dyDescent="0.25">
      <c r="A215">
        <v>600017073</v>
      </c>
      <c r="B215" t="s">
        <v>567</v>
      </c>
      <c r="C215" t="s">
        <v>227</v>
      </c>
      <c r="D215" t="s">
        <v>309</v>
      </c>
      <c r="E215" t="s">
        <v>310</v>
      </c>
      <c r="F215" t="s">
        <v>311</v>
      </c>
      <c r="G215" t="s">
        <v>321</v>
      </c>
      <c r="H215" t="s">
        <v>697</v>
      </c>
      <c r="I215" s="32">
        <v>48.055</v>
      </c>
      <c r="J215" s="32"/>
      <c r="K215" s="32">
        <v>0</v>
      </c>
      <c r="L215" s="32">
        <v>2.4027499999999486</v>
      </c>
      <c r="M215" s="32">
        <v>33.238041666666611</v>
      </c>
      <c r="N215" s="32">
        <v>3.2165846774193105</v>
      </c>
      <c r="O215" s="32">
        <v>23.083946964605669</v>
      </c>
      <c r="P215" s="32">
        <v>14.94560019041216</v>
      </c>
      <c r="Q215" s="32">
        <v>0.92955852374554215</v>
      </c>
      <c r="R215" s="32">
        <v>26.429711749551998</v>
      </c>
      <c r="S215" s="32">
        <v>12.413670082885382</v>
      </c>
      <c r="T215" s="32">
        <v>32.03612841621873</v>
      </c>
      <c r="U215" s="32">
        <v>23.897781642025222</v>
      </c>
      <c r="V215" s="32">
        <v>9.6368360215055322</v>
      </c>
      <c r="W215" s="32">
        <v>1.498489247312023</v>
      </c>
      <c r="X215" s="32">
        <f>_xlfn.XLOOKUP(TEXT(A215,"0"),'Safety stock'!$A$2:$A$219,'Safety stock'!$B$2:$B$219,0,0)</f>
        <v>0</v>
      </c>
      <c r="Y215" s="32">
        <f>_xlfn.XLOOKUP(TEXT(A215,"0"),'Safety stock'!$A$2:$A$219,'Safety stock'!$F$2:$F$219,0,0)</f>
        <v>0</v>
      </c>
      <c r="Z215" s="32">
        <f>_xlfn.XLOOKUP(TEXT(A215,"0"),'Safety stock'!$A$2:$A$219,'Safety stock'!$E$2:$E$219,0,0)</f>
        <v>0.22916666666666666</v>
      </c>
      <c r="AA215" s="32">
        <f>_xlfn.XLOOKUP(TEXT(A215,"0"),'Safety stock'!$A$2:$A$219,'Safety stock'!$G$2:$G$219,0,0)</f>
        <v>0.11458333333333333</v>
      </c>
      <c r="AB215" s="32">
        <f t="shared" si="208"/>
        <v>0</v>
      </c>
      <c r="AC215" s="32">
        <f t="shared" si="209"/>
        <v>0</v>
      </c>
      <c r="AD215" s="32">
        <f t="shared" si="210"/>
        <v>11.012604166666666</v>
      </c>
      <c r="AE215" s="32">
        <f t="shared" si="211"/>
        <v>5.5063020833333329</v>
      </c>
      <c r="AF215" s="32">
        <f t="shared" si="212"/>
        <v>0</v>
      </c>
      <c r="AG215" s="32">
        <f t="shared" si="213"/>
        <v>0</v>
      </c>
      <c r="AH215" s="32">
        <f t="shared" si="214"/>
        <v>0</v>
      </c>
      <c r="AI215" s="32">
        <f t="shared" si="215"/>
        <v>0</v>
      </c>
      <c r="AJ215" s="32">
        <f t="shared" si="216"/>
        <v>0</v>
      </c>
      <c r="AK215" s="32">
        <f t="shared" si="217"/>
        <v>0</v>
      </c>
      <c r="AL215" s="32">
        <f t="shared" si="218"/>
        <v>0</v>
      </c>
      <c r="AM215" s="32">
        <f t="shared" si="219"/>
        <v>0</v>
      </c>
      <c r="AN215" s="32">
        <f t="shared" si="220"/>
        <v>0</v>
      </c>
      <c r="AO215" s="32">
        <f t="shared" si="221"/>
        <v>0</v>
      </c>
      <c r="AP215" s="32">
        <f t="shared" si="222"/>
        <v>0</v>
      </c>
      <c r="AQ215" s="32">
        <f t="shared" si="223"/>
        <v>0</v>
      </c>
      <c r="AR215" s="32">
        <f t="shared" si="224"/>
        <v>0</v>
      </c>
      <c r="AS215" s="32">
        <f t="shared" si="225"/>
        <v>0</v>
      </c>
      <c r="AT215" s="32">
        <f t="shared" si="226"/>
        <v>0</v>
      </c>
      <c r="AU215" s="32">
        <f t="shared" si="227"/>
        <v>0</v>
      </c>
      <c r="AV215" s="32">
        <f t="shared" si="228"/>
        <v>0</v>
      </c>
      <c r="AW215" s="32">
        <f t="shared" si="229"/>
        <v>0</v>
      </c>
      <c r="AX215" s="32">
        <f t="shared" si="230"/>
        <v>0</v>
      </c>
      <c r="AY215" s="32">
        <f t="shared" si="231"/>
        <v>0</v>
      </c>
      <c r="AZ215" s="32">
        <f t="shared" si="232"/>
        <v>0</v>
      </c>
      <c r="BA215" s="32">
        <f t="shared" si="233"/>
        <v>0</v>
      </c>
      <c r="BB215" s="32">
        <f t="shared" si="234"/>
        <v>0</v>
      </c>
      <c r="BC215" s="32">
        <f t="shared" si="235"/>
        <v>0</v>
      </c>
      <c r="BD215" s="32">
        <f t="shared" si="236"/>
        <v>0</v>
      </c>
      <c r="BE215" s="32">
        <f t="shared" si="237"/>
        <v>0</v>
      </c>
      <c r="BF215" s="32">
        <f t="shared" si="238"/>
        <v>0</v>
      </c>
      <c r="BG215" s="32">
        <f t="shared" si="239"/>
        <v>0</v>
      </c>
      <c r="BH215" s="32">
        <f t="shared" si="240"/>
        <v>0</v>
      </c>
      <c r="BI215" s="32">
        <f t="shared" si="241"/>
        <v>0</v>
      </c>
      <c r="BJ215" s="32">
        <f t="shared" si="242"/>
        <v>0</v>
      </c>
      <c r="BK215" s="32">
        <f t="shared" si="243"/>
        <v>0</v>
      </c>
      <c r="BL215" s="32">
        <f t="shared" si="244"/>
        <v>0</v>
      </c>
      <c r="BM215" s="32">
        <f t="shared" si="245"/>
        <v>0</v>
      </c>
      <c r="BN215" s="32">
        <f t="shared" si="246"/>
        <v>0</v>
      </c>
      <c r="BO215" s="32">
        <f t="shared" si="247"/>
        <v>0</v>
      </c>
      <c r="BP215" s="32">
        <f t="shared" si="248"/>
        <v>0</v>
      </c>
      <c r="BQ215" s="32">
        <f t="shared" si="249"/>
        <v>0</v>
      </c>
      <c r="BR215" s="32">
        <f t="shared" si="250"/>
        <v>0</v>
      </c>
      <c r="BS215" s="32">
        <f t="shared" si="251"/>
        <v>0</v>
      </c>
      <c r="BT215" s="32">
        <f t="shared" si="252"/>
        <v>2.4027499999999486</v>
      </c>
      <c r="BU215" s="32">
        <f t="shared" si="253"/>
        <v>11.012604166666666</v>
      </c>
      <c r="BV215" s="32">
        <f t="shared" si="254"/>
        <v>3.2165846774193105</v>
      </c>
      <c r="BW215" s="32">
        <f t="shared" si="255"/>
        <v>11.012604166666666</v>
      </c>
      <c r="BX215" s="32">
        <f t="shared" si="256"/>
        <v>11.012604166666666</v>
      </c>
      <c r="BY215" s="32">
        <f t="shared" si="257"/>
        <v>0.92955852374554215</v>
      </c>
      <c r="BZ215" s="32">
        <f t="shared" si="258"/>
        <v>11.012604166666666</v>
      </c>
      <c r="CA215" s="32">
        <f t="shared" si="259"/>
        <v>11.012604166666666</v>
      </c>
      <c r="CB215" s="32">
        <f t="shared" si="260"/>
        <v>11.012604166666666</v>
      </c>
      <c r="CC215" s="32">
        <f t="shared" si="261"/>
        <v>11.012604166666666</v>
      </c>
      <c r="CD215" s="32">
        <f t="shared" si="262"/>
        <v>9.6368360215055322</v>
      </c>
      <c r="CE215" s="32">
        <f t="shared" si="263"/>
        <v>1.498489247312023</v>
      </c>
      <c r="CF215" s="32">
        <f t="shared" si="264"/>
        <v>0</v>
      </c>
      <c r="CG215" s="32">
        <f t="shared" si="265"/>
        <v>0</v>
      </c>
      <c r="CH215" s="32">
        <f t="shared" si="266"/>
        <v>22.225437499999945</v>
      </c>
      <c r="CI215" s="32">
        <f t="shared" si="267"/>
        <v>0</v>
      </c>
      <c r="CJ215" s="32">
        <f t="shared" si="268"/>
        <v>12.071342797939003</v>
      </c>
      <c r="CK215" s="32">
        <f t="shared" si="269"/>
        <v>3.9329960237454937</v>
      </c>
      <c r="CL215" s="32">
        <f t="shared" si="270"/>
        <v>0</v>
      </c>
      <c r="CM215" s="32">
        <f t="shared" si="271"/>
        <v>15.417107582885333</v>
      </c>
      <c r="CN215" s="32">
        <f t="shared" si="272"/>
        <v>1.401065916218716</v>
      </c>
      <c r="CO215" s="32">
        <f t="shared" si="273"/>
        <v>21.023524249552064</v>
      </c>
      <c r="CP215" s="32">
        <f t="shared" si="274"/>
        <v>12.885177475358557</v>
      </c>
      <c r="CQ215" s="32">
        <f t="shared" si="275"/>
        <v>0</v>
      </c>
      <c r="CR215" s="32">
        <f t="shared" si="276"/>
        <v>0</v>
      </c>
    </row>
    <row r="216" spans="1:96" x14ac:dyDescent="0.25">
      <c r="A216">
        <v>700001164</v>
      </c>
      <c r="B216" t="s">
        <v>581</v>
      </c>
      <c r="C216" t="s">
        <v>578</v>
      </c>
      <c r="H216" t="s">
        <v>697</v>
      </c>
      <c r="I216" s="32">
        <v>18.859511622199925</v>
      </c>
      <c r="J216" s="32"/>
      <c r="K216" s="32">
        <v>111664.66</v>
      </c>
      <c r="L216" s="32">
        <v>107430.69964081612</v>
      </c>
      <c r="M216" s="32">
        <v>144951.69801318288</v>
      </c>
      <c r="N216" s="32">
        <v>144956.41289108843</v>
      </c>
      <c r="O216" s="32">
        <v>144946.98313527732</v>
      </c>
      <c r="P216" s="32">
        <v>144951.69801318288</v>
      </c>
      <c r="Q216" s="32">
        <v>144961.12776899396</v>
      </c>
      <c r="R216" s="32">
        <v>144946.98313527732</v>
      </c>
      <c r="S216" s="32">
        <v>144956.41289108843</v>
      </c>
      <c r="T216" s="32">
        <v>144961.12776899396</v>
      </c>
      <c r="U216" s="32">
        <v>144951.69801318288</v>
      </c>
      <c r="V216" s="32">
        <v>144961.12776899396</v>
      </c>
      <c r="W216" s="32">
        <v>144946.98313527732</v>
      </c>
      <c r="X216" s="32">
        <f>_xlfn.XLOOKUP(TEXT(A216,"0"),'Safety stock'!$A$2:$A$219,'Safety stock'!$B$2:$B$219,0,0)</f>
        <v>185.54068390013211</v>
      </c>
      <c r="Y216" s="32">
        <f>_xlfn.XLOOKUP(TEXT(A216,"0"),'Safety stock'!$A$2:$A$219,'Safety stock'!$F$2:$F$219,0,0)</f>
        <v>7500</v>
      </c>
      <c r="Z216" s="32">
        <f>_xlfn.XLOOKUP(TEXT(A216,"0"),'Safety stock'!$A$2:$A$219,'Safety stock'!$E$2:$E$219,0,0)</f>
        <v>1000</v>
      </c>
      <c r="AA216" s="32">
        <f>_xlfn.XLOOKUP(TEXT(A216,"0"),'Safety stock'!$A$2:$A$219,'Safety stock'!$G$2:$G$219,0,0)</f>
        <v>8185.5406839001325</v>
      </c>
      <c r="AB216" s="32">
        <f t="shared" si="208"/>
        <v>3499.2066844054639</v>
      </c>
      <c r="AC216" s="32">
        <f t="shared" si="209"/>
        <v>141446.33716649943</v>
      </c>
      <c r="AD216" s="32">
        <f t="shared" si="210"/>
        <v>18859.511622199923</v>
      </c>
      <c r="AE216" s="32">
        <f t="shared" si="211"/>
        <v>154375.29966200487</v>
      </c>
      <c r="AF216" s="32">
        <f t="shared" si="212"/>
        <v>-33280.883850904895</v>
      </c>
      <c r="AG216" s="32">
        <f t="shared" si="213"/>
        <v>-37514.844210088777</v>
      </c>
      <c r="AH216" s="32">
        <f t="shared" si="214"/>
        <v>0</v>
      </c>
      <c r="AI216" s="32">
        <f t="shared" si="215"/>
        <v>0</v>
      </c>
      <c r="AJ216" s="32">
        <f t="shared" si="216"/>
        <v>0</v>
      </c>
      <c r="AK216" s="32">
        <f t="shared" si="217"/>
        <v>0</v>
      </c>
      <c r="AL216" s="32">
        <f t="shared" si="218"/>
        <v>0</v>
      </c>
      <c r="AM216" s="32">
        <f t="shared" si="219"/>
        <v>0</v>
      </c>
      <c r="AN216" s="32">
        <f t="shared" si="220"/>
        <v>0</v>
      </c>
      <c r="AO216" s="32">
        <f t="shared" si="221"/>
        <v>0</v>
      </c>
      <c r="AP216" s="32">
        <f t="shared" si="222"/>
        <v>0</v>
      </c>
      <c r="AQ216" s="32">
        <f t="shared" si="223"/>
        <v>0</v>
      </c>
      <c r="AR216" s="32">
        <f t="shared" si="224"/>
        <v>0</v>
      </c>
      <c r="AS216" s="32">
        <f t="shared" si="225"/>
        <v>3499.2066844054639</v>
      </c>
      <c r="AT216" s="32">
        <f t="shared" si="226"/>
        <v>3499.2066844054639</v>
      </c>
      <c r="AU216" s="32">
        <f t="shared" si="227"/>
        <v>3499.2066844054639</v>
      </c>
      <c r="AV216" s="32">
        <f t="shared" si="228"/>
        <v>3499.2066844054639</v>
      </c>
      <c r="AW216" s="32">
        <f t="shared" si="229"/>
        <v>3499.2066844054639</v>
      </c>
      <c r="AX216" s="32">
        <f t="shared" si="230"/>
        <v>3499.2066844054639</v>
      </c>
      <c r="AY216" s="32">
        <f t="shared" si="231"/>
        <v>3499.2066844054639</v>
      </c>
      <c r="AZ216" s="32">
        <f t="shared" si="232"/>
        <v>3499.2066844054639</v>
      </c>
      <c r="BA216" s="32">
        <f t="shared" si="233"/>
        <v>3499.2066844054639</v>
      </c>
      <c r="BB216" s="32">
        <f t="shared" si="234"/>
        <v>3499.2066844054639</v>
      </c>
      <c r="BC216" s="32">
        <f t="shared" si="235"/>
        <v>3499.2066844054639</v>
      </c>
      <c r="BD216" s="32">
        <f t="shared" si="236"/>
        <v>3499.2066844054639</v>
      </c>
      <c r="BE216" s="32">
        <f t="shared" si="237"/>
        <v>3499.2066844054639</v>
      </c>
      <c r="BF216" s="32">
        <f t="shared" si="238"/>
        <v>141446.33716649943</v>
      </c>
      <c r="BG216" s="32">
        <f t="shared" si="239"/>
        <v>141446.33716649943</v>
      </c>
      <c r="BH216" s="32">
        <f t="shared" si="240"/>
        <v>141446.33716649943</v>
      </c>
      <c r="BI216" s="32">
        <f t="shared" si="241"/>
        <v>141446.33716649943</v>
      </c>
      <c r="BJ216" s="32">
        <f t="shared" si="242"/>
        <v>141446.33716649943</v>
      </c>
      <c r="BK216" s="32">
        <f t="shared" si="243"/>
        <v>141446.33716649943</v>
      </c>
      <c r="BL216" s="32">
        <f t="shared" si="244"/>
        <v>141446.33716649943</v>
      </c>
      <c r="BM216" s="32">
        <f t="shared" si="245"/>
        <v>141446.33716649943</v>
      </c>
      <c r="BN216" s="32">
        <f t="shared" si="246"/>
        <v>141446.33716649943</v>
      </c>
      <c r="BO216" s="32">
        <f t="shared" si="247"/>
        <v>141446.33716649943</v>
      </c>
      <c r="BP216" s="32">
        <f t="shared" si="248"/>
        <v>141446.33716649943</v>
      </c>
      <c r="BQ216" s="32">
        <f t="shared" si="249"/>
        <v>141446.33716649943</v>
      </c>
      <c r="BR216" s="32">
        <f t="shared" si="250"/>
        <v>141446.33716649943</v>
      </c>
      <c r="BS216" s="32">
        <f t="shared" si="251"/>
        <v>0</v>
      </c>
      <c r="BT216" s="32">
        <f t="shared" si="252"/>
        <v>0</v>
      </c>
      <c r="BU216" s="32">
        <f t="shared" si="253"/>
        <v>6.1541622779914178</v>
      </c>
      <c r="BV216" s="32">
        <f t="shared" si="254"/>
        <v>10.86904018354835</v>
      </c>
      <c r="BW216" s="32">
        <f t="shared" si="255"/>
        <v>1.4392843724344857</v>
      </c>
      <c r="BX216" s="32">
        <f t="shared" si="256"/>
        <v>6.1541622779914178</v>
      </c>
      <c r="BY216" s="32">
        <f t="shared" si="257"/>
        <v>15.583918089076178</v>
      </c>
      <c r="BZ216" s="32">
        <f t="shared" si="258"/>
        <v>1.4392843724344857</v>
      </c>
      <c r="CA216" s="32">
        <f t="shared" si="259"/>
        <v>10.86904018354835</v>
      </c>
      <c r="CB216" s="32">
        <f t="shared" si="260"/>
        <v>15.583918089076178</v>
      </c>
      <c r="CC216" s="32">
        <f t="shared" si="261"/>
        <v>6.1541622779914178</v>
      </c>
      <c r="CD216" s="32">
        <f t="shared" si="262"/>
        <v>15.583918089076178</v>
      </c>
      <c r="CE216" s="32">
        <f t="shared" si="263"/>
        <v>1.4392843724344857</v>
      </c>
      <c r="CF216" s="32">
        <f t="shared" si="264"/>
        <v>0</v>
      </c>
      <c r="CG216" s="32">
        <f t="shared" si="265"/>
        <v>0</v>
      </c>
      <c r="CH216" s="32">
        <f t="shared" si="266"/>
        <v>0</v>
      </c>
      <c r="CI216" s="32">
        <f t="shared" si="267"/>
        <v>0</v>
      </c>
      <c r="CJ216" s="32">
        <f t="shared" si="268"/>
        <v>0</v>
      </c>
      <c r="CK216" s="32">
        <f t="shared" si="269"/>
        <v>0</v>
      </c>
      <c r="CL216" s="32">
        <f t="shared" si="270"/>
        <v>0</v>
      </c>
      <c r="CM216" s="32">
        <f t="shared" si="271"/>
        <v>0</v>
      </c>
      <c r="CN216" s="32">
        <f t="shared" si="272"/>
        <v>0</v>
      </c>
      <c r="CO216" s="32">
        <f t="shared" si="273"/>
        <v>0</v>
      </c>
      <c r="CP216" s="32">
        <f t="shared" si="274"/>
        <v>0</v>
      </c>
      <c r="CQ216" s="32">
        <f t="shared" si="275"/>
        <v>0</v>
      </c>
      <c r="CR216" s="32">
        <f t="shared" si="276"/>
        <v>0</v>
      </c>
    </row>
    <row r="217" spans="1:96" x14ac:dyDescent="0.25">
      <c r="A217">
        <v>700001929</v>
      </c>
      <c r="B217">
        <v>0</v>
      </c>
      <c r="C217" t="s">
        <v>578</v>
      </c>
      <c r="H217" t="s">
        <v>697</v>
      </c>
      <c r="I217" s="32">
        <v>0</v>
      </c>
      <c r="J217" s="32"/>
      <c r="K217" s="32">
        <v>0</v>
      </c>
      <c r="L217" s="32">
        <v>0</v>
      </c>
      <c r="M217" s="32">
        <v>0</v>
      </c>
      <c r="N217" s="32">
        <v>0</v>
      </c>
      <c r="O217" s="32">
        <v>0</v>
      </c>
      <c r="P217" s="32">
        <v>0</v>
      </c>
      <c r="Q217" s="32">
        <v>0</v>
      </c>
      <c r="R217" s="32">
        <v>0</v>
      </c>
      <c r="S217" s="32">
        <v>0</v>
      </c>
      <c r="T217" s="32">
        <v>0</v>
      </c>
      <c r="U217" s="32">
        <v>0</v>
      </c>
      <c r="V217" s="32">
        <v>0</v>
      </c>
      <c r="W217" s="32">
        <v>0</v>
      </c>
      <c r="X217" s="32">
        <f>_xlfn.XLOOKUP(TEXT(A217,"0"),'Safety stock'!$A$2:$A$219,'Safety stock'!$B$2:$B$219,0,0)</f>
        <v>0</v>
      </c>
      <c r="Y217" s="32">
        <f>_xlfn.XLOOKUP(TEXT(A217,"0"),'Safety stock'!$A$2:$A$219,'Safety stock'!$F$2:$F$219,0,0)</f>
        <v>0</v>
      </c>
      <c r="Z217" s="32">
        <f>_xlfn.XLOOKUP(TEXT(A217,"0"),'Safety stock'!$A$2:$A$219,'Safety stock'!$E$2:$E$219,0,0)</f>
        <v>0</v>
      </c>
      <c r="AA217" s="32">
        <f>_xlfn.XLOOKUP(TEXT(A217,"0"),'Safety stock'!$A$2:$A$219,'Safety stock'!$G$2:$G$219,0,0)</f>
        <v>0</v>
      </c>
      <c r="AB217" s="32">
        <f t="shared" si="208"/>
        <v>0</v>
      </c>
      <c r="AC217" s="32">
        <f t="shared" si="209"/>
        <v>0</v>
      </c>
      <c r="AD217" s="32">
        <f t="shared" si="210"/>
        <v>0</v>
      </c>
      <c r="AE217" s="32">
        <f t="shared" si="211"/>
        <v>0</v>
      </c>
      <c r="AF217" s="32">
        <f t="shared" si="212"/>
        <v>0</v>
      </c>
      <c r="AG217" s="32">
        <f t="shared" si="213"/>
        <v>0</v>
      </c>
      <c r="AH217" s="32">
        <f t="shared" si="214"/>
        <v>0</v>
      </c>
      <c r="AI217" s="32">
        <f t="shared" si="215"/>
        <v>0</v>
      </c>
      <c r="AJ217" s="32">
        <f t="shared" si="216"/>
        <v>0</v>
      </c>
      <c r="AK217" s="32">
        <f t="shared" si="217"/>
        <v>0</v>
      </c>
      <c r="AL217" s="32">
        <f t="shared" si="218"/>
        <v>0</v>
      </c>
      <c r="AM217" s="32">
        <f t="shared" si="219"/>
        <v>0</v>
      </c>
      <c r="AN217" s="32">
        <f t="shared" si="220"/>
        <v>0</v>
      </c>
      <c r="AO217" s="32">
        <f t="shared" si="221"/>
        <v>0</v>
      </c>
      <c r="AP217" s="32">
        <f t="shared" si="222"/>
        <v>0</v>
      </c>
      <c r="AQ217" s="32">
        <f t="shared" si="223"/>
        <v>0</v>
      </c>
      <c r="AR217" s="32">
        <f t="shared" si="224"/>
        <v>0</v>
      </c>
      <c r="AS217" s="32">
        <f t="shared" si="225"/>
        <v>0</v>
      </c>
      <c r="AT217" s="32">
        <f t="shared" si="226"/>
        <v>0</v>
      </c>
      <c r="AU217" s="32">
        <f t="shared" si="227"/>
        <v>0</v>
      </c>
      <c r="AV217" s="32">
        <f t="shared" si="228"/>
        <v>0</v>
      </c>
      <c r="AW217" s="32">
        <f t="shared" si="229"/>
        <v>0</v>
      </c>
      <c r="AX217" s="32">
        <f t="shared" si="230"/>
        <v>0</v>
      </c>
      <c r="AY217" s="32">
        <f t="shared" si="231"/>
        <v>0</v>
      </c>
      <c r="AZ217" s="32">
        <f t="shared" si="232"/>
        <v>0</v>
      </c>
      <c r="BA217" s="32">
        <f t="shared" si="233"/>
        <v>0</v>
      </c>
      <c r="BB217" s="32">
        <f t="shared" si="234"/>
        <v>0</v>
      </c>
      <c r="BC217" s="32">
        <f t="shared" si="235"/>
        <v>0</v>
      </c>
      <c r="BD217" s="32">
        <f t="shared" si="236"/>
        <v>0</v>
      </c>
      <c r="BE217" s="32">
        <f t="shared" si="237"/>
        <v>0</v>
      </c>
      <c r="BF217" s="32">
        <f t="shared" si="238"/>
        <v>0</v>
      </c>
      <c r="BG217" s="32">
        <f t="shared" si="239"/>
        <v>0</v>
      </c>
      <c r="BH217" s="32">
        <f t="shared" si="240"/>
        <v>0</v>
      </c>
      <c r="BI217" s="32">
        <f t="shared" si="241"/>
        <v>0</v>
      </c>
      <c r="BJ217" s="32">
        <f t="shared" si="242"/>
        <v>0</v>
      </c>
      <c r="BK217" s="32">
        <f t="shared" si="243"/>
        <v>0</v>
      </c>
      <c r="BL217" s="32">
        <f t="shared" si="244"/>
        <v>0</v>
      </c>
      <c r="BM217" s="32">
        <f t="shared" si="245"/>
        <v>0</v>
      </c>
      <c r="BN217" s="32">
        <f t="shared" si="246"/>
        <v>0</v>
      </c>
      <c r="BO217" s="32">
        <f t="shared" si="247"/>
        <v>0</v>
      </c>
      <c r="BP217" s="32">
        <f t="shared" si="248"/>
        <v>0</v>
      </c>
      <c r="BQ217" s="32">
        <f t="shared" si="249"/>
        <v>0</v>
      </c>
      <c r="BR217" s="32">
        <f t="shared" si="250"/>
        <v>0</v>
      </c>
      <c r="BS217" s="32">
        <f t="shared" si="251"/>
        <v>0</v>
      </c>
      <c r="BT217" s="32">
        <f t="shared" si="252"/>
        <v>0</v>
      </c>
      <c r="BU217" s="32">
        <f t="shared" si="253"/>
        <v>0</v>
      </c>
      <c r="BV217" s="32">
        <f t="shared" si="254"/>
        <v>0</v>
      </c>
      <c r="BW217" s="32">
        <f t="shared" si="255"/>
        <v>0</v>
      </c>
      <c r="BX217" s="32">
        <f t="shared" si="256"/>
        <v>0</v>
      </c>
      <c r="BY217" s="32">
        <f t="shared" si="257"/>
        <v>0</v>
      </c>
      <c r="BZ217" s="32">
        <f t="shared" si="258"/>
        <v>0</v>
      </c>
      <c r="CA217" s="32">
        <f t="shared" si="259"/>
        <v>0</v>
      </c>
      <c r="CB217" s="32">
        <f t="shared" si="260"/>
        <v>0</v>
      </c>
      <c r="CC217" s="32">
        <f t="shared" si="261"/>
        <v>0</v>
      </c>
      <c r="CD217" s="32">
        <f t="shared" si="262"/>
        <v>0</v>
      </c>
      <c r="CE217" s="32">
        <f t="shared" si="263"/>
        <v>0</v>
      </c>
      <c r="CF217" s="32">
        <f t="shared" si="264"/>
        <v>0</v>
      </c>
      <c r="CG217" s="32">
        <f t="shared" si="265"/>
        <v>0</v>
      </c>
      <c r="CH217" s="32">
        <f t="shared" si="266"/>
        <v>0</v>
      </c>
      <c r="CI217" s="32">
        <f t="shared" si="267"/>
        <v>0</v>
      </c>
      <c r="CJ217" s="32">
        <f t="shared" si="268"/>
        <v>0</v>
      </c>
      <c r="CK217" s="32">
        <f t="shared" si="269"/>
        <v>0</v>
      </c>
      <c r="CL217" s="32">
        <f t="shared" si="270"/>
        <v>0</v>
      </c>
      <c r="CM217" s="32">
        <f t="shared" si="271"/>
        <v>0</v>
      </c>
      <c r="CN217" s="32">
        <f t="shared" si="272"/>
        <v>0</v>
      </c>
      <c r="CO217" s="32">
        <f t="shared" si="273"/>
        <v>0</v>
      </c>
      <c r="CP217" s="32">
        <f t="shared" si="274"/>
        <v>0</v>
      </c>
      <c r="CQ217" s="32">
        <f t="shared" si="275"/>
        <v>0</v>
      </c>
      <c r="CR217" s="32">
        <f t="shared" si="276"/>
        <v>0</v>
      </c>
    </row>
    <row r="218" spans="1:96" s="72" customFormat="1" ht="15.75" thickBot="1" x14ac:dyDescent="0.3">
      <c r="A218" s="72">
        <v>900000099</v>
      </c>
      <c r="B218" s="72" t="s">
        <v>589</v>
      </c>
      <c r="C218" s="72" t="s">
        <v>587</v>
      </c>
      <c r="H218" s="72" t="s">
        <v>697</v>
      </c>
      <c r="I218" s="73">
        <v>0</v>
      </c>
      <c r="J218" s="73"/>
      <c r="K218" s="73">
        <v>0</v>
      </c>
      <c r="L218" s="73">
        <v>0</v>
      </c>
      <c r="M218" s="73">
        <v>0</v>
      </c>
      <c r="N218" s="73">
        <v>0</v>
      </c>
      <c r="O218" s="73">
        <v>0</v>
      </c>
      <c r="P218" s="73">
        <v>0</v>
      </c>
      <c r="Q218" s="73">
        <v>0</v>
      </c>
      <c r="R218" s="73">
        <v>0</v>
      </c>
      <c r="S218" s="73">
        <v>0</v>
      </c>
      <c r="T218" s="73">
        <v>0</v>
      </c>
      <c r="U218" s="73">
        <v>0</v>
      </c>
      <c r="V218" s="73">
        <v>0</v>
      </c>
      <c r="W218" s="73">
        <v>0</v>
      </c>
      <c r="X218" s="73">
        <f>_xlfn.XLOOKUP(TEXT(A218,"0"),'Safety stock'!$A$2:$A$219,'Safety stock'!$B$2:$B$219,0,0)</f>
        <v>0</v>
      </c>
      <c r="Y218" s="73">
        <f>_xlfn.XLOOKUP(TEXT(A218,"0"),'Safety stock'!$A$2:$A$219,'Safety stock'!$F$2:$F$219,0,0)</f>
        <v>0</v>
      </c>
      <c r="Z218" s="73">
        <f>_xlfn.XLOOKUP(TEXT(A218,"0"),'Safety stock'!$A$2:$A$219,'Safety stock'!$E$2:$E$219,0,0)</f>
        <v>0</v>
      </c>
      <c r="AA218" s="73">
        <f>_xlfn.XLOOKUP(TEXT(A218,"0"),'Safety stock'!$A$2:$A$219,'Safety stock'!$G$2:$G$219,0,0)</f>
        <v>0</v>
      </c>
      <c r="AB218" s="73">
        <f t="shared" si="208"/>
        <v>0</v>
      </c>
      <c r="AC218" s="73">
        <f t="shared" si="209"/>
        <v>0</v>
      </c>
      <c r="AD218" s="73">
        <f t="shared" si="210"/>
        <v>0</v>
      </c>
      <c r="AE218" s="73">
        <f t="shared" si="211"/>
        <v>0</v>
      </c>
      <c r="AF218" s="73">
        <f t="shared" si="212"/>
        <v>0</v>
      </c>
      <c r="AG218" s="73">
        <f t="shared" si="213"/>
        <v>0</v>
      </c>
      <c r="AH218" s="73">
        <f t="shared" si="214"/>
        <v>0</v>
      </c>
      <c r="AI218" s="73">
        <f t="shared" si="215"/>
        <v>0</v>
      </c>
      <c r="AJ218" s="73">
        <f t="shared" si="216"/>
        <v>0</v>
      </c>
      <c r="AK218" s="73">
        <f t="shared" si="217"/>
        <v>0</v>
      </c>
      <c r="AL218" s="73">
        <f t="shared" si="218"/>
        <v>0</v>
      </c>
      <c r="AM218" s="73">
        <f t="shared" si="219"/>
        <v>0</v>
      </c>
      <c r="AN218" s="73">
        <f t="shared" si="220"/>
        <v>0</v>
      </c>
      <c r="AO218" s="73">
        <f t="shared" si="221"/>
        <v>0</v>
      </c>
      <c r="AP218" s="73">
        <f t="shared" si="222"/>
        <v>0</v>
      </c>
      <c r="AQ218" s="73">
        <f t="shared" si="223"/>
        <v>0</v>
      </c>
      <c r="AR218" s="73">
        <f t="shared" si="224"/>
        <v>0</v>
      </c>
      <c r="AS218" s="73">
        <f t="shared" si="225"/>
        <v>0</v>
      </c>
      <c r="AT218" s="73">
        <f t="shared" si="226"/>
        <v>0</v>
      </c>
      <c r="AU218" s="73">
        <f t="shared" si="227"/>
        <v>0</v>
      </c>
      <c r="AV218" s="73">
        <f t="shared" si="228"/>
        <v>0</v>
      </c>
      <c r="AW218" s="73">
        <f t="shared" si="229"/>
        <v>0</v>
      </c>
      <c r="AX218" s="73">
        <f t="shared" si="230"/>
        <v>0</v>
      </c>
      <c r="AY218" s="73">
        <f t="shared" si="231"/>
        <v>0</v>
      </c>
      <c r="AZ218" s="73">
        <f t="shared" si="232"/>
        <v>0</v>
      </c>
      <c r="BA218" s="73">
        <f t="shared" si="233"/>
        <v>0</v>
      </c>
      <c r="BB218" s="73">
        <f t="shared" si="234"/>
        <v>0</v>
      </c>
      <c r="BC218" s="73">
        <f t="shared" si="235"/>
        <v>0</v>
      </c>
      <c r="BD218" s="73">
        <f t="shared" si="236"/>
        <v>0</v>
      </c>
      <c r="BE218" s="73">
        <f t="shared" si="237"/>
        <v>0</v>
      </c>
      <c r="BF218" s="73">
        <f t="shared" si="238"/>
        <v>0</v>
      </c>
      <c r="BG218" s="73">
        <f t="shared" si="239"/>
        <v>0</v>
      </c>
      <c r="BH218" s="73">
        <f t="shared" si="240"/>
        <v>0</v>
      </c>
      <c r="BI218" s="73">
        <f t="shared" si="241"/>
        <v>0</v>
      </c>
      <c r="BJ218" s="73">
        <f t="shared" si="242"/>
        <v>0</v>
      </c>
      <c r="BK218" s="73">
        <f t="shared" si="243"/>
        <v>0</v>
      </c>
      <c r="BL218" s="73">
        <f t="shared" si="244"/>
        <v>0</v>
      </c>
      <c r="BM218" s="73">
        <f t="shared" si="245"/>
        <v>0</v>
      </c>
      <c r="BN218" s="73">
        <f t="shared" si="246"/>
        <v>0</v>
      </c>
      <c r="BO218" s="73">
        <f t="shared" si="247"/>
        <v>0</v>
      </c>
      <c r="BP218" s="73">
        <f t="shared" si="248"/>
        <v>0</v>
      </c>
      <c r="BQ218" s="73">
        <f t="shared" si="249"/>
        <v>0</v>
      </c>
      <c r="BR218" s="73">
        <f t="shared" si="250"/>
        <v>0</v>
      </c>
      <c r="BS218" s="73">
        <f t="shared" si="251"/>
        <v>0</v>
      </c>
      <c r="BT218" s="73">
        <f t="shared" si="252"/>
        <v>0</v>
      </c>
      <c r="BU218" s="73">
        <f t="shared" si="253"/>
        <v>0</v>
      </c>
      <c r="BV218" s="73">
        <f t="shared" si="254"/>
        <v>0</v>
      </c>
      <c r="BW218" s="73">
        <f t="shared" si="255"/>
        <v>0</v>
      </c>
      <c r="BX218" s="73">
        <f t="shared" si="256"/>
        <v>0</v>
      </c>
      <c r="BY218" s="73">
        <f t="shared" si="257"/>
        <v>0</v>
      </c>
      <c r="BZ218" s="73">
        <f t="shared" si="258"/>
        <v>0</v>
      </c>
      <c r="CA218" s="73">
        <f t="shared" si="259"/>
        <v>0</v>
      </c>
      <c r="CB218" s="73">
        <f t="shared" si="260"/>
        <v>0</v>
      </c>
      <c r="CC218" s="73">
        <f t="shared" si="261"/>
        <v>0</v>
      </c>
      <c r="CD218" s="73">
        <f t="shared" si="262"/>
        <v>0</v>
      </c>
      <c r="CE218" s="73">
        <f t="shared" si="263"/>
        <v>0</v>
      </c>
      <c r="CF218" s="73">
        <f t="shared" si="264"/>
        <v>0</v>
      </c>
      <c r="CG218" s="73">
        <f t="shared" si="265"/>
        <v>0</v>
      </c>
      <c r="CH218" s="73">
        <f t="shared" si="266"/>
        <v>0</v>
      </c>
      <c r="CI218" s="73">
        <f t="shared" si="267"/>
        <v>0</v>
      </c>
      <c r="CJ218" s="73">
        <f t="shared" si="268"/>
        <v>0</v>
      </c>
      <c r="CK218" s="73">
        <f t="shared" si="269"/>
        <v>0</v>
      </c>
      <c r="CL218" s="73">
        <f t="shared" si="270"/>
        <v>0</v>
      </c>
      <c r="CM218" s="73">
        <f t="shared" si="271"/>
        <v>0</v>
      </c>
      <c r="CN218" s="73">
        <f t="shared" si="272"/>
        <v>0</v>
      </c>
      <c r="CO218" s="73">
        <f t="shared" si="273"/>
        <v>0</v>
      </c>
      <c r="CP218" s="73">
        <f t="shared" si="274"/>
        <v>0</v>
      </c>
      <c r="CQ218" s="73">
        <f t="shared" si="275"/>
        <v>0</v>
      </c>
      <c r="CR218" s="73">
        <f t="shared" si="276"/>
        <v>0</v>
      </c>
    </row>
    <row r="219" spans="1:96" ht="15.75" thickTop="1" x14ac:dyDescent="0.25">
      <c r="I219" s="32"/>
      <c r="J219" s="32"/>
      <c r="K219" s="32">
        <f>SUBTOTAL(109,$K$2:$K$218)</f>
        <v>6139160.8800000027</v>
      </c>
      <c r="L219" s="32">
        <f>SUBTOTAL(109,$L$2:$L$218)</f>
        <v>5109492.8671356179</v>
      </c>
      <c r="M219" s="32">
        <f>SUBTOTAL(109,$M$2:$M$218)</f>
        <v>5528017.5790808639</v>
      </c>
      <c r="N219" s="32">
        <f>SUBTOTAL(109,$N$2:$N$218)</f>
        <v>5464968.6206993125</v>
      </c>
      <c r="O219" s="32">
        <f>SUBTOTAL(109,$O$2:$O$218)</f>
        <v>6444156.678565504</v>
      </c>
      <c r="P219" s="32">
        <f>SUBTOTAL(109,$P$2:$P$218)</f>
        <v>6811104.8787065865</v>
      </c>
      <c r="Q219" s="32">
        <f>SUBTOTAL(109,$Q$2:$Q$218)</f>
        <v>6638390.3456029668</v>
      </c>
      <c r="R219" s="32">
        <f>SUBTOTAL(109,$R$2:$R$218)</f>
        <v>6201890.3315827046</v>
      </c>
      <c r="S219" s="32">
        <f>SUBTOTAL(109,$S$2:$S$218)</f>
        <v>6606522.8729203967</v>
      </c>
      <c r="T219" s="32">
        <f>SUBTOTAL(109,$T$2:$T$218)</f>
        <v>6290178.1486355122</v>
      </c>
      <c r="U219" s="32">
        <f>SUBTOTAL(109,$U$2:$U$218)</f>
        <v>6139147.1520375051</v>
      </c>
      <c r="V219" s="32">
        <f>SUBTOTAL(109,$V$2:$V$218)</f>
        <v>5683212.930014113</v>
      </c>
      <c r="W219" s="32">
        <f>SUBTOTAL(109,$W$2:$W$218)</f>
        <v>5622035.4545115018</v>
      </c>
      <c r="X219" s="32">
        <f>SUBTOTAL(109,$X$2:$X$218)</f>
        <v>110687.41856757751</v>
      </c>
      <c r="Y219" s="32">
        <f>SUBTOTAL(109,$Y$2:$Y$218)</f>
        <v>92619</v>
      </c>
      <c r="Z219" s="32">
        <f>SUBTOTAL(109,$Z$2:$Z$218)</f>
        <v>63756.069080352296</v>
      </c>
      <c r="AA219" s="32">
        <f>SUBTOTAL(109,$AA$2:$AA$218)</f>
        <v>235154.45310775368</v>
      </c>
      <c r="AB219" s="32">
        <f>SUBTOTAL(109,$AB$2:$AB$218)</f>
        <v>2610229.2454244173</v>
      </c>
      <c r="AC219" s="32">
        <f>SUBTOTAL(109,$AC$2:$AC$218)</f>
        <v>1240730.6576733144</v>
      </c>
      <c r="AD219" s="32">
        <f>SUBTOTAL(109,$AD$2:$AD$218)</f>
        <v>5529736.2868740102</v>
      </c>
      <c r="AE219" s="32">
        <f>SUBTOTAL(109,$AE$2:$AE$218)</f>
        <v>6615529.4410087373</v>
      </c>
      <c r="AF219" s="32">
        <f>SUBTOTAL(109,$AF$2:$AF$218)</f>
        <v>-1189942.4487021249</v>
      </c>
      <c r="AG219" s="32">
        <f>SUBTOTAL(109,$AG$2:$AG$218)</f>
        <v>-665987.34739277489</v>
      </c>
      <c r="AH219" s="32">
        <f>SUBTOTAL(109,$AH$2:$AH$218)</f>
        <v>-56489.591553099272</v>
      </c>
      <c r="AI219" s="32">
        <f>SUBTOTAL(109,$AI$2:$AI$218)</f>
        <v>0</v>
      </c>
      <c r="AJ219" s="32">
        <f>SUBTOTAL(109,$AJ$2:$AJ$218)</f>
        <v>0</v>
      </c>
      <c r="AK219" s="32">
        <f>SUBTOTAL(109,$AK$2:$AK$218)</f>
        <v>0</v>
      </c>
      <c r="AL219" s="32">
        <f>SUBTOTAL(109,$AL$2:$AL$218)</f>
        <v>0</v>
      </c>
      <c r="AM219" s="32">
        <f>SUBTOTAL(109,$AM$2:$AM$218)</f>
        <v>0</v>
      </c>
      <c r="AN219" s="32">
        <f>SUBTOTAL(109,$AN$2:$AN$218)</f>
        <v>0</v>
      </c>
      <c r="AO219" s="32">
        <f>SUBTOTAL(109,$AO$2:$AO$218)</f>
        <v>0</v>
      </c>
      <c r="AP219" s="32">
        <f>SUBTOTAL(109,$AP$2:$AP$218)</f>
        <v>0</v>
      </c>
      <c r="AQ219" s="32">
        <f>SUBTOTAL(109,$AQ$2:$AQ$218)</f>
        <v>0</v>
      </c>
      <c r="AR219" s="32">
        <f>SUBTOTAL(109,$AR$2:$AR$218)</f>
        <v>0</v>
      </c>
      <c r="AS219" s="32">
        <f>SUBTOTAL(109,$AS$2:$AS$218)</f>
        <v>2610229.2454244173</v>
      </c>
      <c r="AT219" s="32">
        <f>SUBTOTAL(109,$AT$2:$AT$218)</f>
        <v>2610229.2454244173</v>
      </c>
      <c r="AU219" s="32">
        <f>SUBTOTAL(109,$AU$2:$AU$218)</f>
        <v>2610229.2454244173</v>
      </c>
      <c r="AV219" s="32">
        <f>SUBTOTAL(109,$AV$2:$AV$218)</f>
        <v>2610229.2454244173</v>
      </c>
      <c r="AW219" s="32">
        <f>SUBTOTAL(109,$AW$2:$AW$218)</f>
        <v>2610229.2454244173</v>
      </c>
      <c r="AX219" s="32">
        <f>SUBTOTAL(109,$AX$2:$AX$218)</f>
        <v>2610229.2454244173</v>
      </c>
      <c r="AY219" s="32">
        <f>SUBTOTAL(109,$AY$2:$AY$218)</f>
        <v>2610229.2454244173</v>
      </c>
      <c r="AZ219" s="32">
        <f>SUBTOTAL(109,$AZ$2:$AZ$218)</f>
        <v>2610229.2454244173</v>
      </c>
      <c r="BA219" s="32">
        <f>SUBTOTAL(109,$BA$2:$BA$218)</f>
        <v>2610229.2454244173</v>
      </c>
      <c r="BB219" s="32">
        <f>SUBTOTAL(109,$BB$2:$BB$218)</f>
        <v>2610229.2454244173</v>
      </c>
      <c r="BC219" s="32">
        <f>SUBTOTAL(109,$BC$2:$BC$218)</f>
        <v>2610229.2454244173</v>
      </c>
      <c r="BD219" s="32">
        <f>SUBTOTAL(109,$BD$2:$BD$218)</f>
        <v>2610229.2454244173</v>
      </c>
      <c r="BE219" s="32">
        <f>SUBTOTAL(109,$BE$2:$BE$218)</f>
        <v>2610229.2454244173</v>
      </c>
      <c r="BF219" s="32">
        <f>SUBTOTAL(109,$BF$2:$BF$218)</f>
        <v>1240730.6576733144</v>
      </c>
      <c r="BG219" s="32">
        <f>SUBTOTAL(109,$BG$2:$BG$218)</f>
        <v>1240730.6576733144</v>
      </c>
      <c r="BH219" s="32">
        <f>SUBTOTAL(109,$BH$2:$BH$218)</f>
        <v>1240730.6576733144</v>
      </c>
      <c r="BI219" s="32">
        <f>SUBTOTAL(109,$BI$2:$BI$218)</f>
        <v>1240730.6576733144</v>
      </c>
      <c r="BJ219" s="32">
        <f>SUBTOTAL(109,$BJ$2:$BJ$218)</f>
        <v>1240730.6576733144</v>
      </c>
      <c r="BK219" s="32">
        <f>SUBTOTAL(109,$BK$2:$BK$218)</f>
        <v>1240730.6576733144</v>
      </c>
      <c r="BL219" s="32">
        <f>SUBTOTAL(109,$BL$2:$BL$218)</f>
        <v>1240730.6576733144</v>
      </c>
      <c r="BM219" s="32">
        <f>SUBTOTAL(109,$BM$2:$BM$218)</f>
        <v>1240730.6576733144</v>
      </c>
      <c r="BN219" s="32">
        <f>SUBTOTAL(109,$BN$2:$BN$218)</f>
        <v>1240730.6576733144</v>
      </c>
      <c r="BO219" s="32">
        <f>SUBTOTAL(109,$BO$2:$BO$218)</f>
        <v>1240730.6576733144</v>
      </c>
      <c r="BP219" s="32">
        <f>SUBTOTAL(109,$BP$2:$BP$218)</f>
        <v>1240730.6576733144</v>
      </c>
      <c r="BQ219" s="32">
        <f>SUBTOTAL(109,$BQ$2:$BQ$218)</f>
        <v>1240730.6576733144</v>
      </c>
      <c r="BR219" s="32">
        <f>SUBTOTAL(109,$BR$2:$BR$218)</f>
        <v>1240730.6576733144</v>
      </c>
      <c r="BS219" s="32">
        <f>SUBTOTAL(109,$BS$2:$BS$218)</f>
        <v>2246242.8231242178</v>
      </c>
      <c r="BT219" s="32">
        <f>SUBTOTAL(109,$BT$2:$BT$218)</f>
        <v>1273571.0662540342</v>
      </c>
      <c r="BU219" s="32">
        <f>SUBTOTAL(109,$BU$2:$BU$218)</f>
        <v>1223084.8019564017</v>
      </c>
      <c r="BV219" s="32">
        <f>SUBTOTAL(109,$BV$2:$BV$218)</f>
        <v>1203501.1717056951</v>
      </c>
      <c r="BW219" s="32">
        <f>SUBTOTAL(109,$BW$2:$BW$218)</f>
        <v>2168612.9636983122</v>
      </c>
      <c r="BX219" s="32">
        <f>SUBTOTAL(109,$BX$2:$BX$218)</f>
        <v>2660229.6114016543</v>
      </c>
      <c r="BY219" s="32">
        <f>SUBTOTAL(109,$BY$2:$BY$218)</f>
        <v>2524466.9585199999</v>
      </c>
      <c r="BZ219" s="32">
        <f>SUBTOTAL(109,$BZ$2:$BZ$218)</f>
        <v>2121052.7922593025</v>
      </c>
      <c r="CA219" s="32">
        <f>SUBTOTAL(109,$CA$2:$CA$218)</f>
        <v>2537987.5042318869</v>
      </c>
      <c r="CB219" s="32">
        <f>SUBTOTAL(109,$CB$2:$CB$218)</f>
        <v>2228314.6243073</v>
      </c>
      <c r="CC219" s="32">
        <f>SUBTOTAL(109,$CC$2:$CC$218)</f>
        <v>2085807.9046203329</v>
      </c>
      <c r="CD219" s="32">
        <f>SUBTOTAL(109,$CD$2:$CD$218)</f>
        <v>1636724.9324445932</v>
      </c>
      <c r="CE219" s="32">
        <f>SUBTOTAL(109,$CE$2:$CE$218)</f>
        <v>1582719.0903558128</v>
      </c>
      <c r="CF219" s="32">
        <f>SUBTOTAL(109,$CF$2:$CF$218)</f>
        <v>1231900.6024801731</v>
      </c>
      <c r="CG219" s="32">
        <f>SUBTOTAL(109,$CG$2:$CG$218)</f>
        <v>650949.2451766273</v>
      </c>
      <c r="CH219" s="32">
        <f>SUBTOTAL(109,$CH$2:$CH$218)</f>
        <v>510462.46557982749</v>
      </c>
      <c r="CI219" s="32">
        <f>SUBTOTAL(109,$CI$2:$CI$218)</f>
        <v>410507.54589588667</v>
      </c>
      <c r="CJ219" s="32">
        <f>SUBTOTAL(109,$CJ$2:$CJ$218)</f>
        <v>424583.81176946062</v>
      </c>
      <c r="CK219" s="32">
        <f>SUBTOTAL(109,$CK$2:$CK$218)</f>
        <v>299915.36420720257</v>
      </c>
      <c r="CL219" s="32">
        <f>SUBTOTAL(109,$CL$2:$CL$218)</f>
        <v>262963.48398523673</v>
      </c>
      <c r="CM219" s="32">
        <f>SUBTOTAL(109,$CM$2:$CM$218)</f>
        <v>229877.63622566813</v>
      </c>
      <c r="CN219" s="32">
        <f>SUBTOTAL(109,$CN$2:$CN$218)</f>
        <v>217575.46559077819</v>
      </c>
      <c r="CO219" s="32">
        <f>SUBTOTAL(109,$CO$2:$CO$218)</f>
        <v>210903.62123047793</v>
      </c>
      <c r="CP219" s="32">
        <f>SUBTOTAL(109,$CP$2:$CP$218)</f>
        <v>202379.34431943882</v>
      </c>
      <c r="CQ219" s="32">
        <f>SUBTOTAL(109,$CQ$2:$CQ$218)</f>
        <v>195528.09447178489</v>
      </c>
      <c r="CR219" s="32">
        <f>SUBTOTAL(109,$CR$2:$CR$218)</f>
        <v>188356.46105795589</v>
      </c>
    </row>
  </sheetData>
  <sortState xmlns:xlrd2="http://schemas.microsoft.com/office/spreadsheetml/2017/richdata2" ref="A2:CR218">
    <sortCondition descending="1" ref="CF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32911-7054-44D3-9DFE-8DE95439E206}">
  <sheetPr codeName="Sheet32"/>
  <dimension ref="A1:B6"/>
  <sheetViews>
    <sheetView workbookViewId="0"/>
  </sheetViews>
  <sheetFormatPr defaultRowHeight="15" x14ac:dyDescent="0.25"/>
  <sheetData>
    <row r="1" spans="1:2" x14ac:dyDescent="0.25">
      <c r="A1" t="s">
        <v>868</v>
      </c>
      <c r="B1" s="91">
        <v>45992</v>
      </c>
    </row>
    <row r="2" spans="1:2" x14ac:dyDescent="0.25">
      <c r="A2" t="s">
        <v>869</v>
      </c>
      <c r="B2">
        <v>12</v>
      </c>
    </row>
    <row r="3" spans="1:2" x14ac:dyDescent="0.25">
      <c r="A3" t="s">
        <v>870</v>
      </c>
      <c r="B3">
        <v>12</v>
      </c>
    </row>
    <row r="4" spans="1:2" x14ac:dyDescent="0.25">
      <c r="A4" t="s">
        <v>871</v>
      </c>
      <c r="B4" t="s">
        <v>648</v>
      </c>
    </row>
    <row r="5" spans="1:2" x14ac:dyDescent="0.25">
      <c r="A5" t="s">
        <v>872</v>
      </c>
      <c r="B5" t="s">
        <v>873</v>
      </c>
    </row>
    <row r="6" spans="1:2" x14ac:dyDescent="0.25">
      <c r="A6" t="s">
        <v>874</v>
      </c>
      <c r="B6" t="s">
        <v>875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0A47C-753C-4D82-8A4A-A4FA9408EDAD}">
  <sheetPr codeName="Sheet3">
    <tabColor theme="9"/>
  </sheetPr>
  <dimension ref="A1:AL363"/>
  <sheetViews>
    <sheetView zoomScale="70" zoomScaleNormal="70" workbookViewId="0">
      <pane ySplit="1" topLeftCell="A61" activePane="bottomLeft" state="frozen"/>
      <selection pane="bottomLeft" activeCell="D61" sqref="D61"/>
    </sheetView>
  </sheetViews>
  <sheetFormatPr defaultColWidth="10.85546875" defaultRowHeight="12.75" x14ac:dyDescent="0.2"/>
  <cols>
    <col min="1" max="1" width="53.42578125" style="10" customWidth="1"/>
    <col min="2" max="2" width="56.85546875" style="10" customWidth="1"/>
    <col min="3" max="3" width="10.85546875" style="10"/>
    <col min="4" max="4" width="10.85546875" style="11"/>
    <col min="5" max="9" width="10.85546875" style="10"/>
    <col min="10" max="13" width="10.85546875" style="247"/>
    <col min="14" max="15" width="10.85546875" style="10"/>
    <col min="16" max="16" width="10.85546875" style="11"/>
    <col min="17" max="16384" width="10.85546875" style="10"/>
  </cols>
  <sheetData>
    <row r="1" spans="1:38" ht="15" x14ac:dyDescent="0.25">
      <c r="A1" s="11" t="s">
        <v>687</v>
      </c>
      <c r="B1" s="41" t="s">
        <v>876</v>
      </c>
      <c r="C1" s="79" t="s">
        <v>877</v>
      </c>
      <c r="D1" s="264" t="s">
        <v>878</v>
      </c>
      <c r="E1" s="79" t="s">
        <v>879</v>
      </c>
      <c r="F1" s="79" t="s">
        <v>880</v>
      </c>
      <c r="G1" s="79" t="s">
        <v>881</v>
      </c>
      <c r="H1" s="79" t="s">
        <v>882</v>
      </c>
      <c r="I1" s="79" t="s">
        <v>883</v>
      </c>
      <c r="J1" s="245" t="s">
        <v>884</v>
      </c>
      <c r="K1" s="245" t="s">
        <v>885</v>
      </c>
      <c r="L1" s="245" t="s">
        <v>886</v>
      </c>
      <c r="M1" s="245" t="s">
        <v>887</v>
      </c>
      <c r="N1" s="79" t="s">
        <v>888</v>
      </c>
      <c r="O1" s="79" t="s">
        <v>889</v>
      </c>
      <c r="P1" s="264" t="s">
        <v>890</v>
      </c>
      <c r="Q1" s="79" t="s">
        <v>891</v>
      </c>
      <c r="R1" s="79" t="s">
        <v>892</v>
      </c>
      <c r="S1" s="79" t="s">
        <v>893</v>
      </c>
      <c r="T1" s="79" t="s">
        <v>894</v>
      </c>
      <c r="U1" s="79" t="s">
        <v>895</v>
      </c>
      <c r="V1" s="79" t="s">
        <v>896</v>
      </c>
      <c r="W1" s="79" t="s">
        <v>897</v>
      </c>
      <c r="X1" s="79" t="s">
        <v>898</v>
      </c>
      <c r="Y1" s="79" t="s">
        <v>899</v>
      </c>
      <c r="Z1" s="79" t="s">
        <v>900</v>
      </c>
      <c r="AA1" s="79" t="s">
        <v>901</v>
      </c>
      <c r="AB1" s="79" t="s">
        <v>902</v>
      </c>
      <c r="AC1" s="79" t="s">
        <v>903</v>
      </c>
      <c r="AD1" s="79" t="s">
        <v>904</v>
      </c>
      <c r="AE1" s="41" t="s">
        <v>905</v>
      </c>
      <c r="AF1" s="41" t="s">
        <v>906</v>
      </c>
      <c r="AG1" s="79" t="s">
        <v>907</v>
      </c>
      <c r="AH1" s="41" t="s">
        <v>908</v>
      </c>
      <c r="AI1" s="79" t="s">
        <v>909</v>
      </c>
      <c r="AJ1" s="41" t="s">
        <v>910</v>
      </c>
      <c r="AK1" s="41" t="s">
        <v>911</v>
      </c>
      <c r="AL1" s="41" t="s">
        <v>912</v>
      </c>
    </row>
    <row r="2" spans="1:38" ht="15" x14ac:dyDescent="0.25">
      <c r="A2" s="11" t="str">
        <f t="shared" ref="A2:A33" si="0">LEFT(B2,9)</f>
        <v>600003728</v>
      </c>
      <c r="B2" t="s">
        <v>913</v>
      </c>
      <c r="C2" s="92">
        <v>4258.3999999999996</v>
      </c>
      <c r="D2" s="269">
        <v>2391.36</v>
      </c>
      <c r="E2" s="132">
        <v>3411.2</v>
      </c>
      <c r="F2" s="92">
        <v>3605.3599999999997</v>
      </c>
      <c r="G2" s="92">
        <v>4019.08</v>
      </c>
      <c r="H2" s="132">
        <v>4304.96</v>
      </c>
      <c r="I2" s="132">
        <v>3841.52</v>
      </c>
      <c r="J2" s="92">
        <v>5954.0999999999995</v>
      </c>
      <c r="K2" s="92">
        <v>5397.2</v>
      </c>
      <c r="L2" s="92">
        <v>2615.66</v>
      </c>
      <c r="M2" s="92">
        <v>5576.1</v>
      </c>
      <c r="N2" s="77">
        <v>5564.55</v>
      </c>
      <c r="O2" s="77">
        <v>5501.752756620901</v>
      </c>
      <c r="P2" s="265">
        <v>5501.493449794224</v>
      </c>
      <c r="Q2" s="262">
        <v>5002.3509725028289</v>
      </c>
      <c r="R2" s="262">
        <v>5002.3509725028289</v>
      </c>
      <c r="S2" s="262">
        <v>5002.3509725028289</v>
      </c>
      <c r="T2" s="263">
        <v>5002.3509725028289</v>
      </c>
      <c r="U2" s="263">
        <v>5002.3509725028289</v>
      </c>
      <c r="V2" s="263">
        <v>5002.3509725028289</v>
      </c>
      <c r="W2" s="263">
        <v>5002.3509725028289</v>
      </c>
      <c r="X2" s="263">
        <v>5002.3509725028289</v>
      </c>
      <c r="Y2" s="263">
        <v>5002.3509725028289</v>
      </c>
      <c r="Z2" s="263">
        <v>5002.3509725028289</v>
      </c>
      <c r="AA2" s="263">
        <v>5002.3509725028289</v>
      </c>
      <c r="AB2" s="263">
        <v>5002.3509725028289</v>
      </c>
      <c r="AC2" s="78">
        <v>2953.748615034769</v>
      </c>
      <c r="AD2" s="78">
        <v>2953.748615034769</v>
      </c>
      <c r="AE2" s="78">
        <v>2953.748615034769</v>
      </c>
      <c r="AF2" s="78">
        <v>2953.748615034769</v>
      </c>
      <c r="AG2" s="244">
        <v>2953.748615034769</v>
      </c>
      <c r="AH2" s="244">
        <v>2953.748615034769</v>
      </c>
      <c r="AI2" s="244">
        <v>2953.748615034769</v>
      </c>
      <c r="AJ2" s="244">
        <v>2953.748615034769</v>
      </c>
      <c r="AK2" s="244">
        <v>2953.748615034769</v>
      </c>
      <c r="AL2" s="244">
        <v>2953.748615034769</v>
      </c>
    </row>
    <row r="3" spans="1:38" ht="15" x14ac:dyDescent="0.25">
      <c r="A3" s="11" t="str">
        <f t="shared" si="0"/>
        <v>600003804</v>
      </c>
      <c r="B3" t="s">
        <v>914</v>
      </c>
      <c r="C3" s="92">
        <v>0</v>
      </c>
      <c r="D3" s="269">
        <v>4</v>
      </c>
      <c r="E3" s="132">
        <v>20</v>
      </c>
      <c r="F3" s="92">
        <v>0</v>
      </c>
      <c r="G3" s="92">
        <v>5</v>
      </c>
      <c r="H3" s="132">
        <v>0</v>
      </c>
      <c r="I3" s="132">
        <v>3</v>
      </c>
      <c r="J3" s="92">
        <v>1</v>
      </c>
      <c r="K3" s="92">
        <v>0</v>
      </c>
      <c r="L3" s="92">
        <v>0</v>
      </c>
      <c r="M3" s="92">
        <v>6</v>
      </c>
      <c r="N3" s="77">
        <v>0</v>
      </c>
      <c r="O3" s="77">
        <v>3.0803805426103388</v>
      </c>
      <c r="P3" s="268">
        <v>2.997378230792938</v>
      </c>
      <c r="Q3" s="77">
        <v>2.9447686961682562</v>
      </c>
      <c r="R3" s="77">
        <v>2.9447686961682562</v>
      </c>
      <c r="S3" s="77">
        <v>2.9447686961682562</v>
      </c>
      <c r="T3" s="78">
        <v>2.9447686961682562</v>
      </c>
      <c r="U3" s="78">
        <v>2.9447686961682562</v>
      </c>
      <c r="V3" s="78">
        <v>2.9447686961682562</v>
      </c>
      <c r="W3" s="78">
        <v>2.9447686961682562</v>
      </c>
      <c r="X3" s="78">
        <v>2.9447686961682562</v>
      </c>
      <c r="Y3" s="78">
        <v>2.9447686961682562</v>
      </c>
      <c r="Z3" s="78">
        <v>2.9447686961682562</v>
      </c>
      <c r="AA3" s="78">
        <v>2.9447686961682562</v>
      </c>
      <c r="AB3" s="78">
        <v>2.9447686961682562</v>
      </c>
      <c r="AC3" s="78">
        <v>2.9447686961682562</v>
      </c>
      <c r="AD3" s="78">
        <v>2.9447686961682562</v>
      </c>
      <c r="AE3" s="78">
        <v>2.9447686961682562</v>
      </c>
      <c r="AF3" s="78">
        <v>2.9447686961682562</v>
      </c>
      <c r="AG3" s="244">
        <v>2.9447686961682562</v>
      </c>
      <c r="AH3" s="244">
        <v>2.9447686961682562</v>
      </c>
      <c r="AI3" s="244">
        <v>2.9447686961682562</v>
      </c>
      <c r="AJ3" s="244">
        <v>2.9447686961682562</v>
      </c>
      <c r="AK3" s="244">
        <v>2.9447686961682562</v>
      </c>
      <c r="AL3" s="244">
        <v>2.9447686961682562</v>
      </c>
    </row>
    <row r="4" spans="1:38" ht="15" x14ac:dyDescent="0.25">
      <c r="A4" s="11" t="str">
        <f t="shared" si="0"/>
        <v>600003805</v>
      </c>
      <c r="B4" t="s">
        <v>915</v>
      </c>
      <c r="C4" s="92">
        <v>22.84</v>
      </c>
      <c r="D4" s="269">
        <v>25.44</v>
      </c>
      <c r="E4" s="132">
        <v>26.1</v>
      </c>
      <c r="F4" s="92">
        <v>27.72</v>
      </c>
      <c r="G4" s="92">
        <v>25.92</v>
      </c>
      <c r="H4" s="132">
        <v>25.14</v>
      </c>
      <c r="I4" s="132">
        <v>25.36</v>
      </c>
      <c r="J4" s="92">
        <v>0</v>
      </c>
      <c r="K4" s="92">
        <v>24.86</v>
      </c>
      <c r="L4" s="92">
        <v>24.74</v>
      </c>
      <c r="M4" s="92">
        <v>26.48</v>
      </c>
      <c r="N4" s="77">
        <v>23.48</v>
      </c>
      <c r="O4" s="77">
        <v>25</v>
      </c>
      <c r="P4" s="265">
        <v>16</v>
      </c>
      <c r="Q4" s="77">
        <v>26.254368825451646</v>
      </c>
      <c r="R4" s="77">
        <v>26.254368825451646</v>
      </c>
      <c r="S4" s="77">
        <v>26.254368825451646</v>
      </c>
      <c r="T4" s="78">
        <v>26.254368825451646</v>
      </c>
      <c r="U4" s="78">
        <v>26.254368825451646</v>
      </c>
      <c r="V4" s="78">
        <v>26.254368825451646</v>
      </c>
      <c r="W4" s="78">
        <v>26.254368825451646</v>
      </c>
      <c r="X4" s="78">
        <v>26.254368825451646</v>
      </c>
      <c r="Y4" s="78">
        <v>26.254368825451646</v>
      </c>
      <c r="Z4" s="78">
        <v>26.254368825451646</v>
      </c>
      <c r="AA4" s="78">
        <v>26.254368825451646</v>
      </c>
      <c r="AB4" s="78">
        <v>26.254368825451646</v>
      </c>
      <c r="AC4" s="78">
        <v>26.254368825451646</v>
      </c>
      <c r="AD4" s="78">
        <v>26.254368825451646</v>
      </c>
      <c r="AE4" s="78">
        <v>26.254368825451646</v>
      </c>
      <c r="AF4" s="78">
        <v>26.254368825451646</v>
      </c>
      <c r="AG4" s="244">
        <v>26.254368825451646</v>
      </c>
      <c r="AH4" s="244">
        <v>26.254368825451646</v>
      </c>
      <c r="AI4" s="244">
        <v>26.254368825451646</v>
      </c>
      <c r="AJ4" s="244">
        <v>26.254368825451646</v>
      </c>
      <c r="AK4" s="244">
        <v>26.254368825451646</v>
      </c>
      <c r="AL4" s="244">
        <v>26.254368825451646</v>
      </c>
    </row>
    <row r="5" spans="1:38" ht="15" x14ac:dyDescent="0.25">
      <c r="A5" s="11" t="str">
        <f t="shared" si="0"/>
        <v>600003806</v>
      </c>
      <c r="B5" t="s">
        <v>916</v>
      </c>
      <c r="C5" s="92">
        <v>4.8</v>
      </c>
      <c r="D5" s="269">
        <v>0</v>
      </c>
      <c r="E5" s="132">
        <v>6</v>
      </c>
      <c r="F5" s="92">
        <v>0</v>
      </c>
      <c r="G5" s="92">
        <v>6</v>
      </c>
      <c r="H5" s="132">
        <v>24</v>
      </c>
      <c r="I5" s="132">
        <v>3.6</v>
      </c>
      <c r="J5" s="92">
        <v>0</v>
      </c>
      <c r="K5" s="92">
        <v>12</v>
      </c>
      <c r="L5" s="92">
        <v>0</v>
      </c>
      <c r="M5" s="92">
        <v>9.6</v>
      </c>
      <c r="N5" s="77">
        <v>0</v>
      </c>
      <c r="O5" s="77">
        <v>9.2037587325193915</v>
      </c>
      <c r="P5" s="265">
        <v>4.694367179550726</v>
      </c>
      <c r="Q5" s="77">
        <v>15.863526641168999</v>
      </c>
      <c r="R5" s="77">
        <v>11.662525715812452</v>
      </c>
      <c r="S5" s="77">
        <v>12.131611554388234</v>
      </c>
      <c r="T5" s="78">
        <v>12.122459711649434</v>
      </c>
      <c r="U5" s="78">
        <v>15.239077717343079</v>
      </c>
      <c r="V5" s="78">
        <v>13.610775940459067</v>
      </c>
      <c r="W5" s="78">
        <v>13.611023614353483</v>
      </c>
      <c r="X5" s="78">
        <v>13.595477694938888</v>
      </c>
      <c r="Y5" s="78">
        <v>15.195737666232528</v>
      </c>
      <c r="Z5" s="78">
        <v>13.636708961773046</v>
      </c>
      <c r="AA5" s="78">
        <v>13.585927945994055</v>
      </c>
      <c r="AB5" s="78">
        <v>15.567663002677627</v>
      </c>
      <c r="AC5" s="78">
        <v>28.767300580723617</v>
      </c>
      <c r="AD5" s="78">
        <v>28.738651333889116</v>
      </c>
      <c r="AE5" s="78">
        <v>28.766902674517581</v>
      </c>
      <c r="AF5" s="78">
        <v>28.757750831778782</v>
      </c>
      <c r="AG5" s="244">
        <v>29.930153878166415</v>
      </c>
      <c r="AH5" s="244">
        <v>29.923959216488079</v>
      </c>
      <c r="AI5" s="244">
        <v>29.923959216488079</v>
      </c>
      <c r="AJ5" s="244">
        <v>29.923959216488079</v>
      </c>
      <c r="AK5" s="244">
        <v>29.923959216488079</v>
      </c>
      <c r="AL5" s="244">
        <v>29.923959216488079</v>
      </c>
    </row>
    <row r="6" spans="1:38" ht="15" x14ac:dyDescent="0.25">
      <c r="A6" s="11" t="str">
        <f t="shared" si="0"/>
        <v>600003808</v>
      </c>
      <c r="B6" t="s">
        <v>917</v>
      </c>
      <c r="C6" s="92">
        <v>0</v>
      </c>
      <c r="D6" s="269">
        <v>0</v>
      </c>
      <c r="E6" s="132">
        <v>0</v>
      </c>
      <c r="F6" s="92">
        <v>0</v>
      </c>
      <c r="G6" s="92">
        <v>0</v>
      </c>
      <c r="H6" s="132">
        <v>0</v>
      </c>
      <c r="I6" s="132">
        <v>0</v>
      </c>
      <c r="J6" s="92">
        <v>0</v>
      </c>
      <c r="K6" s="92">
        <v>0</v>
      </c>
      <c r="L6" s="92">
        <v>0</v>
      </c>
      <c r="M6" s="92">
        <v>0</v>
      </c>
      <c r="N6" s="77">
        <v>0</v>
      </c>
      <c r="O6" s="77">
        <v>0</v>
      </c>
      <c r="P6" s="265">
        <v>0</v>
      </c>
      <c r="Q6" s="77">
        <v>0</v>
      </c>
      <c r="R6" s="77">
        <v>0</v>
      </c>
      <c r="S6" s="77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78">
        <v>0</v>
      </c>
      <c r="Z6" s="78">
        <v>0</v>
      </c>
      <c r="AA6" s="78">
        <v>0</v>
      </c>
      <c r="AB6" s="78">
        <v>0</v>
      </c>
      <c r="AC6" s="78">
        <v>0</v>
      </c>
      <c r="AD6" s="78">
        <v>0</v>
      </c>
      <c r="AE6" s="78">
        <v>0</v>
      </c>
      <c r="AF6" s="78">
        <v>0</v>
      </c>
      <c r="AG6" s="244">
        <v>0</v>
      </c>
      <c r="AH6" s="244">
        <v>0</v>
      </c>
      <c r="AI6" s="244">
        <v>0</v>
      </c>
      <c r="AJ6" s="244">
        <v>0</v>
      </c>
      <c r="AK6" s="244">
        <v>0</v>
      </c>
      <c r="AL6" s="244">
        <v>0</v>
      </c>
    </row>
    <row r="7" spans="1:38" ht="15" x14ac:dyDescent="0.25">
      <c r="A7" s="11" t="str">
        <f t="shared" si="0"/>
        <v>600003809</v>
      </c>
      <c r="B7" t="s">
        <v>918</v>
      </c>
      <c r="C7" s="92">
        <v>8</v>
      </c>
      <c r="D7" s="269">
        <v>0</v>
      </c>
      <c r="E7" s="132">
        <v>8</v>
      </c>
      <c r="F7" s="92">
        <v>8</v>
      </c>
      <c r="G7" s="92">
        <v>8</v>
      </c>
      <c r="H7" s="132">
        <v>10</v>
      </c>
      <c r="I7" s="132">
        <v>16</v>
      </c>
      <c r="J7" s="92">
        <v>8</v>
      </c>
      <c r="K7" s="92">
        <v>8</v>
      </c>
      <c r="L7" s="92">
        <v>8</v>
      </c>
      <c r="M7" s="92">
        <v>16</v>
      </c>
      <c r="N7" s="77">
        <v>0</v>
      </c>
      <c r="O7" s="77">
        <v>9.3713271748133824</v>
      </c>
      <c r="P7" s="265">
        <v>5.2779075369521964</v>
      </c>
      <c r="Q7" s="262">
        <v>11.001073193191075</v>
      </c>
      <c r="R7" s="262">
        <v>4.7441019937558639</v>
      </c>
      <c r="S7" s="262">
        <v>11.202529843705875</v>
      </c>
      <c r="T7" s="263">
        <v>5.0829664218812827</v>
      </c>
      <c r="U7" s="263">
        <v>5.252398635943992</v>
      </c>
      <c r="V7" s="263">
        <v>6.4320420149598245</v>
      </c>
      <c r="W7" s="263">
        <v>0.65925946312881933</v>
      </c>
      <c r="X7" s="263">
        <v>0.65925946312881933</v>
      </c>
      <c r="Y7" s="263">
        <v>6.4320420149598245</v>
      </c>
      <c r="Z7" s="263">
        <v>0.65925946312881933</v>
      </c>
      <c r="AA7" s="263">
        <v>0.65925946312881933</v>
      </c>
      <c r="AB7" s="263">
        <v>6.6244681000208594</v>
      </c>
      <c r="AC7" s="78">
        <v>0.65925946312881933</v>
      </c>
      <c r="AD7" s="78">
        <v>0.65925946312881933</v>
      </c>
      <c r="AE7" s="78">
        <v>6.6164503464766486</v>
      </c>
      <c r="AF7" s="78">
        <v>0.65925946312881933</v>
      </c>
      <c r="AG7" s="244">
        <v>0.65925946312881933</v>
      </c>
      <c r="AH7" s="244">
        <v>6.4320420149598245</v>
      </c>
      <c r="AI7" s="244">
        <v>2.8682777078256909</v>
      </c>
      <c r="AJ7" s="244">
        <v>2.8682777078256909</v>
      </c>
      <c r="AK7" s="244">
        <v>2.8682777078256909</v>
      </c>
      <c r="AL7" s="244">
        <v>2.8682777078256909</v>
      </c>
    </row>
    <row r="8" spans="1:38" ht="15" x14ac:dyDescent="0.25">
      <c r="A8" s="11" t="str">
        <f t="shared" si="0"/>
        <v>600003812</v>
      </c>
      <c r="B8" t="s">
        <v>919</v>
      </c>
      <c r="C8" s="92">
        <v>745.62</v>
      </c>
      <c r="D8" s="269">
        <v>770.98</v>
      </c>
      <c r="E8" s="132">
        <v>853</v>
      </c>
      <c r="F8" s="92">
        <v>589.17999999999995</v>
      </c>
      <c r="G8" s="92">
        <v>1558.2</v>
      </c>
      <c r="H8" s="132">
        <v>1753.58</v>
      </c>
      <c r="I8" s="132">
        <v>1567.1</v>
      </c>
      <c r="J8" s="92">
        <v>2048.54</v>
      </c>
      <c r="K8" s="92">
        <v>1977.54</v>
      </c>
      <c r="L8" s="92">
        <v>1694.14</v>
      </c>
      <c r="M8" s="92">
        <v>1464.04</v>
      </c>
      <c r="N8" s="77">
        <v>2154.7399999999998</v>
      </c>
      <c r="O8" s="77">
        <v>566.44982136649458</v>
      </c>
      <c r="P8" s="265">
        <v>566.44982136649458</v>
      </c>
      <c r="Q8" s="77">
        <v>566.44982136649458</v>
      </c>
      <c r="R8" s="77">
        <v>566.44982136649458</v>
      </c>
      <c r="S8" s="77">
        <v>566.44982136649458</v>
      </c>
      <c r="T8" s="78">
        <v>566.44982136649458</v>
      </c>
      <c r="U8" s="78">
        <v>566.44982136649458</v>
      </c>
      <c r="V8" s="78">
        <v>566.44982136649458</v>
      </c>
      <c r="W8" s="78">
        <v>566.44982136649458</v>
      </c>
      <c r="X8" s="78">
        <v>566.44982136649458</v>
      </c>
      <c r="Y8" s="78">
        <v>566.44982136649458</v>
      </c>
      <c r="Z8" s="78">
        <v>566.44982136649458</v>
      </c>
      <c r="AA8" s="78">
        <v>566.44982136649458</v>
      </c>
      <c r="AB8" s="78">
        <v>566.44982136649458</v>
      </c>
      <c r="AC8" s="78">
        <v>566.44982136649458</v>
      </c>
      <c r="AD8" s="78">
        <v>566.44982136649458</v>
      </c>
      <c r="AE8" s="78">
        <v>566.44982136649458</v>
      </c>
      <c r="AF8" s="78">
        <v>566.44982136649458</v>
      </c>
      <c r="AG8" s="244">
        <v>566.44982136649458</v>
      </c>
      <c r="AH8" s="244">
        <v>566.44982136649458</v>
      </c>
      <c r="AI8" s="244">
        <v>566.44982136649458</v>
      </c>
      <c r="AJ8" s="244">
        <v>566.44982136649458</v>
      </c>
      <c r="AK8" s="244">
        <v>566.44982136649458</v>
      </c>
      <c r="AL8" s="244">
        <v>566.44982136649458</v>
      </c>
    </row>
    <row r="9" spans="1:38" ht="15" x14ac:dyDescent="0.25">
      <c r="A9" s="11" t="str">
        <f t="shared" si="0"/>
        <v>600003814</v>
      </c>
      <c r="B9" t="s">
        <v>920</v>
      </c>
      <c r="C9" s="92">
        <v>386.86</v>
      </c>
      <c r="D9" s="269">
        <v>517.67999999999995</v>
      </c>
      <c r="E9" s="132">
        <v>747.16</v>
      </c>
      <c r="F9" s="92">
        <v>716.2</v>
      </c>
      <c r="G9" s="92">
        <v>936.96</v>
      </c>
      <c r="H9" s="132">
        <v>854.92</v>
      </c>
      <c r="I9" s="132">
        <v>841.9</v>
      </c>
      <c r="J9" s="92">
        <v>767.40000000000009</v>
      </c>
      <c r="K9" s="92">
        <v>586.24</v>
      </c>
      <c r="L9" s="92">
        <v>307.32</v>
      </c>
      <c r="M9" s="92">
        <v>461.35999999999996</v>
      </c>
      <c r="N9" s="77">
        <v>460.17999999999995</v>
      </c>
      <c r="O9" s="77">
        <v>907.22587624766311</v>
      </c>
      <c r="P9" s="265">
        <v>895.18958876416059</v>
      </c>
      <c r="Q9" s="77">
        <v>797.47713183472922</v>
      </c>
      <c r="R9" s="77">
        <v>884.7754820880217</v>
      </c>
      <c r="S9" s="77">
        <v>897.9255296015557</v>
      </c>
      <c r="T9" s="78">
        <v>813.56113643167157</v>
      </c>
      <c r="U9" s="78">
        <v>814.86002913845152</v>
      </c>
      <c r="V9" s="78">
        <v>813.56113643167157</v>
      </c>
      <c r="W9" s="78">
        <v>814.86002913845152</v>
      </c>
      <c r="X9" s="78">
        <v>814.86002913845152</v>
      </c>
      <c r="Y9" s="78">
        <v>805.75841671939816</v>
      </c>
      <c r="Z9" s="78">
        <v>806.74761293234394</v>
      </c>
      <c r="AA9" s="78">
        <v>805.75841671939816</v>
      </c>
      <c r="AB9" s="78">
        <v>806.70804508382616</v>
      </c>
      <c r="AC9" s="78">
        <v>997.68301911056381</v>
      </c>
      <c r="AD9" s="78">
        <v>994.83413401727989</v>
      </c>
      <c r="AE9" s="78">
        <v>970.27455990159854</v>
      </c>
      <c r="AF9" s="78">
        <v>970.27455990159854</v>
      </c>
      <c r="AG9" s="244">
        <v>970.27455990159854</v>
      </c>
      <c r="AH9" s="244">
        <v>970.27455990159854</v>
      </c>
      <c r="AI9" s="244">
        <v>970.27455990159854</v>
      </c>
      <c r="AJ9" s="244">
        <v>970.27455990159854</v>
      </c>
      <c r="AK9" s="244">
        <v>970.27455990159854</v>
      </c>
      <c r="AL9" s="244">
        <v>970.27455990159854</v>
      </c>
    </row>
    <row r="10" spans="1:38" ht="15" x14ac:dyDescent="0.25">
      <c r="A10" s="11" t="str">
        <f t="shared" si="0"/>
        <v>600003815</v>
      </c>
      <c r="B10" t="s">
        <v>921</v>
      </c>
      <c r="C10" s="92">
        <v>3.2</v>
      </c>
      <c r="D10" s="269">
        <v>32</v>
      </c>
      <c r="E10" s="132">
        <v>3.2</v>
      </c>
      <c r="F10" s="92">
        <v>43.2</v>
      </c>
      <c r="G10" s="92">
        <v>33.6</v>
      </c>
      <c r="H10" s="132">
        <v>16</v>
      </c>
      <c r="I10" s="132">
        <v>25.6</v>
      </c>
      <c r="J10" s="92">
        <v>1.6</v>
      </c>
      <c r="K10" s="92">
        <v>32</v>
      </c>
      <c r="L10" s="92">
        <v>27.2</v>
      </c>
      <c r="M10" s="92">
        <v>0</v>
      </c>
      <c r="N10" s="77">
        <v>30.400000000000002</v>
      </c>
      <c r="O10" s="77">
        <v>54.369573567103672</v>
      </c>
      <c r="P10" s="265">
        <v>52.362165416809347</v>
      </c>
      <c r="Q10" s="77">
        <v>51.013040769728597</v>
      </c>
      <c r="R10" s="77">
        <v>51.799735800616041</v>
      </c>
      <c r="S10" s="77">
        <v>53.832698122338542</v>
      </c>
      <c r="T10" s="78">
        <v>53.510934398998508</v>
      </c>
      <c r="U10" s="78">
        <v>53.562559160072901</v>
      </c>
      <c r="V10" s="78">
        <v>53.494702156360113</v>
      </c>
      <c r="W10" s="78">
        <v>54.838556016914069</v>
      </c>
      <c r="X10" s="78">
        <v>54.444446170368266</v>
      </c>
      <c r="Y10" s="78">
        <v>52.914044307960381</v>
      </c>
      <c r="Z10" s="78">
        <v>52.918127112028138</v>
      </c>
      <c r="AA10" s="78">
        <v>53.748976537039283</v>
      </c>
      <c r="AB10" s="78">
        <v>53.724351643913415</v>
      </c>
      <c r="AC10" s="78">
        <v>56.087625085568554</v>
      </c>
      <c r="AD10" s="78">
        <v>56.059477522719511</v>
      </c>
      <c r="AE10" s="78">
        <v>56.016376952442329</v>
      </c>
      <c r="AF10" s="78">
        <v>56.016376952442329</v>
      </c>
      <c r="AG10" s="244">
        <v>56.016376952442329</v>
      </c>
      <c r="AH10" s="244">
        <v>56.016376952442329</v>
      </c>
      <c r="AI10" s="244">
        <v>56.016376952442329</v>
      </c>
      <c r="AJ10" s="244">
        <v>56.016376952442329</v>
      </c>
      <c r="AK10" s="244">
        <v>56.016376952442329</v>
      </c>
      <c r="AL10" s="244">
        <v>56.016376952442329</v>
      </c>
    </row>
    <row r="11" spans="1:38" ht="15" x14ac:dyDescent="0.25">
      <c r="A11" s="11" t="str">
        <f t="shared" si="0"/>
        <v>600003816</v>
      </c>
      <c r="B11" t="s">
        <v>922</v>
      </c>
      <c r="C11" s="92">
        <v>312</v>
      </c>
      <c r="D11" s="269">
        <v>120</v>
      </c>
      <c r="E11" s="132">
        <v>168</v>
      </c>
      <c r="F11" s="92">
        <v>168</v>
      </c>
      <c r="G11" s="92">
        <v>168</v>
      </c>
      <c r="H11" s="132">
        <v>168</v>
      </c>
      <c r="I11" s="132">
        <v>192</v>
      </c>
      <c r="J11" s="92">
        <v>192</v>
      </c>
      <c r="K11" s="92">
        <v>48</v>
      </c>
      <c r="L11" s="92">
        <v>168</v>
      </c>
      <c r="M11" s="92">
        <v>240</v>
      </c>
      <c r="N11" s="77">
        <v>168</v>
      </c>
      <c r="O11" s="77">
        <v>171.56930425619143</v>
      </c>
      <c r="P11" s="265">
        <v>171.56930425619143</v>
      </c>
      <c r="Q11" s="77">
        <v>177.77452698901962</v>
      </c>
      <c r="R11" s="77">
        <v>177.77452698901962</v>
      </c>
      <c r="S11" s="77">
        <v>177.77452698901962</v>
      </c>
      <c r="T11" s="78">
        <v>125.27452698901961</v>
      </c>
      <c r="U11" s="78">
        <v>177.77452698901962</v>
      </c>
      <c r="V11" s="78">
        <v>221.27452698901959</v>
      </c>
      <c r="W11" s="78">
        <v>177.77452698901962</v>
      </c>
      <c r="X11" s="78">
        <v>177.77452698901962</v>
      </c>
      <c r="Y11" s="78">
        <v>177.77452698901962</v>
      </c>
      <c r="Z11" s="78">
        <v>177.77452698901962</v>
      </c>
      <c r="AA11" s="78">
        <v>177.77452698901962</v>
      </c>
      <c r="AB11" s="78">
        <v>177.77452698901962</v>
      </c>
      <c r="AC11" s="78">
        <v>172.08794934463862</v>
      </c>
      <c r="AD11" s="78">
        <v>172.08794934463862</v>
      </c>
      <c r="AE11" s="78">
        <v>172.08794934463862</v>
      </c>
      <c r="AF11" s="78">
        <v>172.08794934463862</v>
      </c>
      <c r="AG11" s="244">
        <v>172.08794934463862</v>
      </c>
      <c r="AH11" s="244">
        <v>172.08794934463862</v>
      </c>
      <c r="AI11" s="244">
        <v>172.08794934463862</v>
      </c>
      <c r="AJ11" s="244">
        <v>172.08794934463862</v>
      </c>
      <c r="AK11" s="244">
        <v>172.08794934463862</v>
      </c>
      <c r="AL11" s="244">
        <v>172.08794934463862</v>
      </c>
    </row>
    <row r="12" spans="1:38" ht="15" x14ac:dyDescent="0.25">
      <c r="A12" s="11" t="str">
        <f t="shared" si="0"/>
        <v>600003818</v>
      </c>
      <c r="B12" t="s">
        <v>923</v>
      </c>
      <c r="C12" s="92">
        <v>292.35000000000002</v>
      </c>
      <c r="D12" s="269">
        <v>31.6</v>
      </c>
      <c r="E12" s="132">
        <v>63.56</v>
      </c>
      <c r="F12" s="92">
        <v>413.96</v>
      </c>
      <c r="G12" s="92">
        <v>1613.44</v>
      </c>
      <c r="H12" s="132">
        <v>637.53</v>
      </c>
      <c r="I12" s="132">
        <v>256.76</v>
      </c>
      <c r="J12" s="92">
        <v>97.42</v>
      </c>
      <c r="K12" s="92">
        <v>98.92</v>
      </c>
      <c r="L12" s="92">
        <v>227.42000000000002</v>
      </c>
      <c r="M12" s="92">
        <v>854.25</v>
      </c>
      <c r="N12" s="77">
        <v>912.31999999999994</v>
      </c>
      <c r="O12" s="77">
        <v>420.6828212231519</v>
      </c>
      <c r="P12" s="265">
        <v>419.78631265719633</v>
      </c>
      <c r="Q12" s="77">
        <v>334.79297685568929</v>
      </c>
      <c r="R12" s="77">
        <v>336.6697883366312</v>
      </c>
      <c r="S12" s="77">
        <v>336.95533461092947</v>
      </c>
      <c r="T12" s="78">
        <v>336.86283370517089</v>
      </c>
      <c r="U12" s="78">
        <v>336.9593563894407</v>
      </c>
      <c r="V12" s="78">
        <v>336.86283370517089</v>
      </c>
      <c r="W12" s="78">
        <v>336.9593563894407</v>
      </c>
      <c r="X12" s="78">
        <v>336.9593563894407</v>
      </c>
      <c r="Y12" s="78">
        <v>336.75152173051737</v>
      </c>
      <c r="Z12" s="78">
        <v>336.75152173051737</v>
      </c>
      <c r="AA12" s="78">
        <v>336.75152173051737</v>
      </c>
      <c r="AB12" s="78">
        <v>336.75152173051737</v>
      </c>
      <c r="AC12" s="78">
        <v>615.53217948025724</v>
      </c>
      <c r="AD12" s="78">
        <v>615.53217948025724</v>
      </c>
      <c r="AE12" s="78">
        <v>615.53217948025724</v>
      </c>
      <c r="AF12" s="78">
        <v>615.53217948025724</v>
      </c>
      <c r="AG12" s="244">
        <v>615.53217948025724</v>
      </c>
      <c r="AH12" s="244">
        <v>615.53217948025724</v>
      </c>
      <c r="AI12" s="244">
        <v>615.53217948025724</v>
      </c>
      <c r="AJ12" s="244">
        <v>615.53217948025724</v>
      </c>
      <c r="AK12" s="244">
        <v>615.53217948025724</v>
      </c>
      <c r="AL12" s="244">
        <v>615.53217948025724</v>
      </c>
    </row>
    <row r="13" spans="1:38" ht="15" x14ac:dyDescent="0.25">
      <c r="A13" s="11" t="str">
        <f t="shared" si="0"/>
        <v>600003819</v>
      </c>
      <c r="B13" t="s">
        <v>924</v>
      </c>
      <c r="C13" s="92">
        <v>86.4</v>
      </c>
      <c r="D13" s="269">
        <v>126.4</v>
      </c>
      <c r="E13" s="132">
        <v>257.60000000000002</v>
      </c>
      <c r="F13" s="92">
        <v>92.8</v>
      </c>
      <c r="G13" s="92">
        <v>67.2</v>
      </c>
      <c r="H13" s="132">
        <v>65.599999999999994</v>
      </c>
      <c r="I13" s="132">
        <v>0</v>
      </c>
      <c r="J13" s="92">
        <v>22.4</v>
      </c>
      <c r="K13" s="92">
        <v>1.6</v>
      </c>
      <c r="L13" s="92">
        <v>88</v>
      </c>
      <c r="M13" s="92">
        <v>105.6</v>
      </c>
      <c r="N13" s="77">
        <v>148.80000000000001</v>
      </c>
      <c r="O13" s="77">
        <v>91.897394322969149</v>
      </c>
      <c r="P13" s="265">
        <v>97.889326731875968</v>
      </c>
      <c r="Q13" s="77">
        <v>98.328907808249696</v>
      </c>
      <c r="R13" s="77">
        <v>100.71152106345653</v>
      </c>
      <c r="S13" s="77">
        <v>101.08623549388443</v>
      </c>
      <c r="T13" s="78">
        <v>100.96484912909793</v>
      </c>
      <c r="U13" s="78">
        <v>100.38580419031929</v>
      </c>
      <c r="V13" s="78">
        <v>100.28728772034765</v>
      </c>
      <c r="W13" s="78">
        <v>100.38580419031929</v>
      </c>
      <c r="X13" s="78">
        <v>100.38580419031929</v>
      </c>
      <c r="Y13" s="78">
        <v>100.28728772034765</v>
      </c>
      <c r="Z13" s="78">
        <v>100.38990904323479</v>
      </c>
      <c r="AA13" s="78">
        <v>100.28728772034765</v>
      </c>
      <c r="AB13" s="78">
        <v>100.38580419031929</v>
      </c>
      <c r="AC13" s="78">
        <v>100.38580419031929</v>
      </c>
      <c r="AD13" s="78">
        <v>100.09025478040434</v>
      </c>
      <c r="AE13" s="78">
        <v>100.38169933740382</v>
      </c>
      <c r="AF13" s="78">
        <v>100.5137431278269</v>
      </c>
      <c r="AG13" s="244">
        <v>100.58681074966213</v>
      </c>
      <c r="AH13" s="244">
        <v>100.51175058206468</v>
      </c>
      <c r="AI13" s="244">
        <v>100.58681074966213</v>
      </c>
      <c r="AJ13" s="244">
        <v>100.58681074966213</v>
      </c>
      <c r="AK13" s="244">
        <v>100.51175058206468</v>
      </c>
      <c r="AL13" s="244">
        <v>99.694094533737399</v>
      </c>
    </row>
    <row r="14" spans="1:38" ht="15" x14ac:dyDescent="0.25">
      <c r="A14" s="11" t="str">
        <f t="shared" si="0"/>
        <v>600003820</v>
      </c>
      <c r="B14" t="s">
        <v>925</v>
      </c>
      <c r="C14" s="92">
        <v>48</v>
      </c>
      <c r="D14" s="269">
        <v>11</v>
      </c>
      <c r="E14" s="132">
        <v>47</v>
      </c>
      <c r="F14" s="92">
        <v>6</v>
      </c>
      <c r="G14" s="92">
        <v>46</v>
      </c>
      <c r="H14" s="132">
        <v>0</v>
      </c>
      <c r="I14" s="132">
        <v>48</v>
      </c>
      <c r="J14" s="92">
        <v>0</v>
      </c>
      <c r="K14" s="92">
        <v>0</v>
      </c>
      <c r="L14" s="92">
        <v>24</v>
      </c>
      <c r="M14" s="92">
        <v>34</v>
      </c>
      <c r="N14" s="77">
        <v>48</v>
      </c>
      <c r="O14" s="77">
        <v>53.933889087144657</v>
      </c>
      <c r="P14" s="265">
        <v>53.762439179239578</v>
      </c>
      <c r="Q14" s="77">
        <v>10.997294395570126</v>
      </c>
      <c r="R14" s="77">
        <v>12.96762306035383</v>
      </c>
      <c r="S14" s="77">
        <v>13.175797666305678</v>
      </c>
      <c r="T14" s="78">
        <v>13.108360822124093</v>
      </c>
      <c r="U14" s="78">
        <v>13.178729703009227</v>
      </c>
      <c r="V14" s="78">
        <v>13.108360822124093</v>
      </c>
      <c r="W14" s="78">
        <v>13.178729703009227</v>
      </c>
      <c r="X14" s="78">
        <v>13.178729703009227</v>
      </c>
      <c r="Y14" s="78">
        <v>13.108360822124093</v>
      </c>
      <c r="Z14" s="78">
        <v>13.181661739712773</v>
      </c>
      <c r="AA14" s="78">
        <v>13.108360822124093</v>
      </c>
      <c r="AB14" s="78">
        <v>13.178729703009227</v>
      </c>
      <c r="AC14" s="78">
        <v>56.15142827560571</v>
      </c>
      <c r="AD14" s="78">
        <v>55.940321632950315</v>
      </c>
      <c r="AE14" s="78">
        <v>56.148496238902162</v>
      </c>
      <c r="AF14" s="78">
        <v>56.081059394720576</v>
      </c>
      <c r="AG14" s="244">
        <v>56.15142827560571</v>
      </c>
      <c r="AH14" s="244">
        <v>56.081059394720576</v>
      </c>
      <c r="AI14" s="244">
        <v>56.15142827560571</v>
      </c>
      <c r="AJ14" s="244">
        <v>56.15142827560571</v>
      </c>
      <c r="AK14" s="244">
        <v>56.081059394720576</v>
      </c>
      <c r="AL14" s="244">
        <v>56.154360312309251</v>
      </c>
    </row>
    <row r="15" spans="1:38" ht="15" x14ac:dyDescent="0.25">
      <c r="A15" s="11" t="str">
        <f t="shared" si="0"/>
        <v>600003822</v>
      </c>
      <c r="B15" t="s">
        <v>926</v>
      </c>
      <c r="C15" s="92">
        <v>0</v>
      </c>
      <c r="D15" s="269">
        <v>0</v>
      </c>
      <c r="E15" s="132">
        <v>0</v>
      </c>
      <c r="F15" s="92">
        <v>0</v>
      </c>
      <c r="G15" s="92">
        <v>29.66</v>
      </c>
      <c r="H15" s="132">
        <v>0</v>
      </c>
      <c r="I15" s="132">
        <v>0</v>
      </c>
      <c r="J15" s="92">
        <v>31.16</v>
      </c>
      <c r="K15" s="92">
        <v>0</v>
      </c>
      <c r="L15" s="92">
        <v>0</v>
      </c>
      <c r="M15" s="92">
        <v>127.18</v>
      </c>
      <c r="N15" s="77">
        <v>30.16</v>
      </c>
      <c r="O15" s="77">
        <v>39.123375021310267</v>
      </c>
      <c r="P15" s="265">
        <v>39.123375021310267</v>
      </c>
      <c r="Q15" s="77">
        <v>39.123375021310267</v>
      </c>
      <c r="R15" s="77">
        <v>39.123375021310267</v>
      </c>
      <c r="S15" s="77">
        <v>39.123375021310267</v>
      </c>
      <c r="T15" s="78">
        <v>39.123375021310267</v>
      </c>
      <c r="U15" s="78">
        <v>39.123375021310267</v>
      </c>
      <c r="V15" s="78">
        <v>39.123375021310267</v>
      </c>
      <c r="W15" s="78">
        <v>39.123375021310267</v>
      </c>
      <c r="X15" s="78">
        <v>39.123375021310267</v>
      </c>
      <c r="Y15" s="78">
        <v>39.123375021310267</v>
      </c>
      <c r="Z15" s="78">
        <v>39.123375021310267</v>
      </c>
      <c r="AA15" s="78">
        <v>39.123375021310267</v>
      </c>
      <c r="AB15" s="78">
        <v>39.123375021310267</v>
      </c>
      <c r="AC15" s="78">
        <v>39.123375021310267</v>
      </c>
      <c r="AD15" s="78">
        <v>39.123375021310267</v>
      </c>
      <c r="AE15" s="78">
        <v>39.123375021310267</v>
      </c>
      <c r="AF15" s="78">
        <v>39.123375021310267</v>
      </c>
      <c r="AG15" s="244">
        <v>39.123375021310267</v>
      </c>
      <c r="AH15" s="244">
        <v>39.123375021310267</v>
      </c>
      <c r="AI15" s="244">
        <v>39.123375021310267</v>
      </c>
      <c r="AJ15" s="244">
        <v>39.123375021310267</v>
      </c>
      <c r="AK15" s="244">
        <v>39.123375021310267</v>
      </c>
      <c r="AL15" s="244">
        <v>39.123375021310267</v>
      </c>
    </row>
    <row r="16" spans="1:38" ht="15" x14ac:dyDescent="0.25">
      <c r="A16" s="11" t="str">
        <f t="shared" si="0"/>
        <v>600003823</v>
      </c>
      <c r="B16" t="s">
        <v>927</v>
      </c>
      <c r="C16" s="92">
        <v>6.4</v>
      </c>
      <c r="D16" s="269">
        <v>0</v>
      </c>
      <c r="E16" s="132">
        <v>4.8</v>
      </c>
      <c r="F16" s="92">
        <v>0</v>
      </c>
      <c r="G16" s="92">
        <v>68.8</v>
      </c>
      <c r="H16" s="132">
        <v>4.8</v>
      </c>
      <c r="I16" s="132">
        <v>16</v>
      </c>
      <c r="J16" s="92">
        <v>9.6</v>
      </c>
      <c r="K16" s="92">
        <v>32</v>
      </c>
      <c r="L16" s="92">
        <v>0</v>
      </c>
      <c r="M16" s="92">
        <v>24</v>
      </c>
      <c r="N16" s="77">
        <v>78.400000000000006</v>
      </c>
      <c r="O16" s="77">
        <v>36.84704884867125</v>
      </c>
      <c r="P16" s="265">
        <v>36.332800534463935</v>
      </c>
      <c r="Q16" s="77">
        <v>32.30529278686469</v>
      </c>
      <c r="R16" s="77">
        <v>33.793974591703595</v>
      </c>
      <c r="S16" s="77">
        <v>34.233907268954518</v>
      </c>
      <c r="T16" s="78">
        <v>34.166470424772932</v>
      </c>
      <c r="U16" s="78">
        <v>34.236839305658066</v>
      </c>
      <c r="V16" s="78">
        <v>34.166470424772932</v>
      </c>
      <c r="W16" s="78">
        <v>34.236839305658066</v>
      </c>
      <c r="X16" s="78">
        <v>34.236839305658066</v>
      </c>
      <c r="Y16" s="78">
        <v>34.166470424772932</v>
      </c>
      <c r="Z16" s="78">
        <v>34.239771342361607</v>
      </c>
      <c r="AA16" s="78">
        <v>37.291260836131059</v>
      </c>
      <c r="AB16" s="78">
        <v>37.361629717016193</v>
      </c>
      <c r="AC16" s="78">
        <v>41.202108705422873</v>
      </c>
      <c r="AD16" s="78">
        <v>40.991002062767471</v>
      </c>
      <c r="AE16" s="78">
        <v>41.199176668719325</v>
      </c>
      <c r="AF16" s="78">
        <v>41.131739824537739</v>
      </c>
      <c r="AG16" s="244">
        <v>41.202108705422873</v>
      </c>
      <c r="AH16" s="244">
        <v>41.131739824537739</v>
      </c>
      <c r="AI16" s="244">
        <v>41.202108705422873</v>
      </c>
      <c r="AJ16" s="244">
        <v>41.202108705422873</v>
      </c>
      <c r="AK16" s="244">
        <v>41.131739824537739</v>
      </c>
      <c r="AL16" s="244">
        <v>41.205040742126414</v>
      </c>
    </row>
    <row r="17" spans="1:38" ht="15" x14ac:dyDescent="0.25">
      <c r="A17" s="11" t="str">
        <f t="shared" si="0"/>
        <v>600003824</v>
      </c>
      <c r="B17" t="s">
        <v>928</v>
      </c>
      <c r="C17" s="92">
        <v>24</v>
      </c>
      <c r="D17" s="269">
        <v>0</v>
      </c>
      <c r="E17" s="132">
        <v>0</v>
      </c>
      <c r="F17" s="92">
        <v>0</v>
      </c>
      <c r="G17" s="92">
        <v>72</v>
      </c>
      <c r="H17" s="132">
        <v>24</v>
      </c>
      <c r="I17" s="132">
        <v>0</v>
      </c>
      <c r="J17" s="92">
        <v>0</v>
      </c>
      <c r="K17" s="92">
        <v>24</v>
      </c>
      <c r="L17" s="92">
        <v>0</v>
      </c>
      <c r="M17" s="92">
        <v>0</v>
      </c>
      <c r="N17" s="77">
        <v>0</v>
      </c>
      <c r="O17" s="77">
        <v>11.387512229894968</v>
      </c>
      <c r="P17" s="265">
        <v>10.962724235070821</v>
      </c>
      <c r="Q17" s="77">
        <v>9.745570207527722</v>
      </c>
      <c r="R17" s="77">
        <v>14.235324312031899</v>
      </c>
      <c r="S17" s="77">
        <v>20.724958134613054</v>
      </c>
      <c r="T17" s="78">
        <v>20.724958134613054</v>
      </c>
      <c r="U17" s="78">
        <v>21.772191473143714</v>
      </c>
      <c r="V17" s="78">
        <v>21.869950218610775</v>
      </c>
      <c r="W17" s="78">
        <v>21.441311910900314</v>
      </c>
      <c r="X17" s="78">
        <v>20.724958134613072</v>
      </c>
      <c r="Y17" s="78">
        <v>22.624481823748997</v>
      </c>
      <c r="Z17" s="78">
        <v>22.60655363915383</v>
      </c>
      <c r="AA17" s="78">
        <v>20.724958134613104</v>
      </c>
      <c r="AB17" s="78">
        <v>17.846605403043061</v>
      </c>
      <c r="AC17" s="78">
        <v>25.761973444273217</v>
      </c>
      <c r="AD17" s="78">
        <v>25.761973444273217</v>
      </c>
      <c r="AE17" s="78">
        <v>25.761973444273217</v>
      </c>
      <c r="AF17" s="78">
        <v>25.761973444273217</v>
      </c>
      <c r="AG17" s="244">
        <v>25.761973444273217</v>
      </c>
      <c r="AH17" s="244">
        <v>25.761973444273217</v>
      </c>
      <c r="AI17" s="244">
        <v>25.761973444273217</v>
      </c>
      <c r="AJ17" s="244">
        <v>25.761973444273217</v>
      </c>
      <c r="AK17" s="244">
        <v>25.761973444273217</v>
      </c>
      <c r="AL17" s="244">
        <v>25.761973444273217</v>
      </c>
    </row>
    <row r="18" spans="1:38" ht="15" x14ac:dyDescent="0.25">
      <c r="A18" s="11" t="str">
        <f t="shared" si="0"/>
        <v>600004440</v>
      </c>
      <c r="B18" t="s">
        <v>929</v>
      </c>
      <c r="C18" s="92">
        <v>3172.08</v>
      </c>
      <c r="D18" s="269">
        <v>1795.72</v>
      </c>
      <c r="E18" s="132">
        <v>1832.3200000000002</v>
      </c>
      <c r="F18" s="92">
        <v>2075</v>
      </c>
      <c r="G18" s="92">
        <v>3418.9800000000005</v>
      </c>
      <c r="H18" s="132">
        <v>4855.7</v>
      </c>
      <c r="I18" s="132">
        <v>4515.4599999999991</v>
      </c>
      <c r="J18" s="92">
        <v>3838.3899999999994</v>
      </c>
      <c r="K18" s="92">
        <v>4465.04</v>
      </c>
      <c r="L18" s="92">
        <v>3270.81</v>
      </c>
      <c r="M18" s="92">
        <v>3080.59</v>
      </c>
      <c r="N18" s="77">
        <v>2773.28</v>
      </c>
      <c r="O18" s="77">
        <v>2971.0565295917118</v>
      </c>
      <c r="P18" s="265">
        <v>2622.2839923924889</v>
      </c>
      <c r="Q18" s="77">
        <v>2933.3261164187243</v>
      </c>
      <c r="R18" s="77">
        <v>3003.4767983733786</v>
      </c>
      <c r="S18" s="77">
        <v>3552.518368022369</v>
      </c>
      <c r="T18" s="78">
        <v>3434.195950706644</v>
      </c>
      <c r="U18" s="78">
        <v>3440.1277610216507</v>
      </c>
      <c r="V18" s="78">
        <v>3480.0900027213715</v>
      </c>
      <c r="W18" s="78">
        <v>3279.4781767381673</v>
      </c>
      <c r="X18" s="78">
        <v>3418.693072677333</v>
      </c>
      <c r="Y18" s="78">
        <v>3471.4707207996262</v>
      </c>
      <c r="Z18" s="78">
        <v>3414.7914425546114</v>
      </c>
      <c r="AA18" s="78">
        <v>3319.1159132910407</v>
      </c>
      <c r="AB18" s="78">
        <v>3228.4819595560134</v>
      </c>
      <c r="AC18" s="78">
        <v>3427.0389769080207</v>
      </c>
      <c r="AD18" s="78">
        <v>3517.499293685943</v>
      </c>
      <c r="AE18" s="78">
        <v>3519.4877449596329</v>
      </c>
      <c r="AF18" s="78">
        <v>3520.1874223584177</v>
      </c>
      <c r="AG18" s="244">
        <v>3520.1874223584177</v>
      </c>
      <c r="AH18" s="244">
        <v>3520.1874223584177</v>
      </c>
      <c r="AI18" s="244">
        <v>3430.1874223584177</v>
      </c>
      <c r="AJ18" s="244">
        <v>3430.1874223584177</v>
      </c>
      <c r="AK18" s="244">
        <v>3430.1874223584177</v>
      </c>
      <c r="AL18" s="244">
        <v>3430.1874223584177</v>
      </c>
    </row>
    <row r="19" spans="1:38" ht="15" x14ac:dyDescent="0.25">
      <c r="A19" s="11" t="str">
        <f t="shared" si="0"/>
        <v>600004441</v>
      </c>
      <c r="B19" t="s">
        <v>930</v>
      </c>
      <c r="C19" s="92">
        <v>81.599999999999994</v>
      </c>
      <c r="D19" s="269">
        <v>0</v>
      </c>
      <c r="E19" s="132">
        <v>82.800000000000011</v>
      </c>
      <c r="F19" s="92">
        <v>80.400000000000006</v>
      </c>
      <c r="G19" s="92">
        <v>0</v>
      </c>
      <c r="H19" s="132">
        <v>56.400000000000006</v>
      </c>
      <c r="I19" s="132">
        <v>81.599999999999994</v>
      </c>
      <c r="J19" s="92">
        <v>55.199999999999996</v>
      </c>
      <c r="K19" s="92">
        <v>104.39999999999999</v>
      </c>
      <c r="L19" s="92">
        <v>28.8</v>
      </c>
      <c r="M19" s="92">
        <v>15.6</v>
      </c>
      <c r="N19" s="77">
        <v>78</v>
      </c>
      <c r="O19" s="77">
        <v>38.332562476932559</v>
      </c>
      <c r="P19" s="265">
        <v>30.49685024398163</v>
      </c>
      <c r="Q19" s="77">
        <v>32.217232146802594</v>
      </c>
      <c r="R19" s="77">
        <v>33.020462810611861</v>
      </c>
      <c r="S19" s="77">
        <v>36.084866743262261</v>
      </c>
      <c r="T19" s="78">
        <v>24.571505425178934</v>
      </c>
      <c r="U19" s="78">
        <v>24.584511142318561</v>
      </c>
      <c r="V19" s="78">
        <v>24.293135337787884</v>
      </c>
      <c r="W19" s="78">
        <v>24.292365381266293</v>
      </c>
      <c r="X19" s="78">
        <v>24.291078605791714</v>
      </c>
      <c r="Y19" s="78">
        <v>24.294490691520117</v>
      </c>
      <c r="Z19" s="78">
        <v>24.294458487392749</v>
      </c>
      <c r="AA19" s="78">
        <v>24.291078605791725</v>
      </c>
      <c r="AB19" s="78">
        <v>24.285908264230411</v>
      </c>
      <c r="AC19" s="78">
        <v>27.057926951263781</v>
      </c>
      <c r="AD19" s="78">
        <v>27.057926951263781</v>
      </c>
      <c r="AE19" s="78">
        <v>27.057926951263781</v>
      </c>
      <c r="AF19" s="78">
        <v>27.057926951263781</v>
      </c>
      <c r="AG19" s="244">
        <v>27.057926951263781</v>
      </c>
      <c r="AH19" s="244">
        <v>27.057926951263781</v>
      </c>
      <c r="AI19" s="244">
        <v>27.057926951263781</v>
      </c>
      <c r="AJ19" s="244">
        <v>27.057926951263781</v>
      </c>
      <c r="AK19" s="244">
        <v>27.057926951263781</v>
      </c>
      <c r="AL19" s="244">
        <v>27.057926951263781</v>
      </c>
    </row>
    <row r="20" spans="1:38" ht="15" x14ac:dyDescent="0.25">
      <c r="A20" s="11" t="str">
        <f t="shared" si="0"/>
        <v>600004443</v>
      </c>
      <c r="B20" t="s">
        <v>931</v>
      </c>
      <c r="C20" s="92">
        <v>48</v>
      </c>
      <c r="D20" s="269">
        <v>24</v>
      </c>
      <c r="E20" s="132">
        <v>0</v>
      </c>
      <c r="F20" s="92">
        <v>23</v>
      </c>
      <c r="G20" s="92">
        <v>24</v>
      </c>
      <c r="H20" s="132">
        <v>0</v>
      </c>
      <c r="I20" s="132">
        <v>24</v>
      </c>
      <c r="J20" s="92">
        <v>0</v>
      </c>
      <c r="K20" s="92">
        <v>6</v>
      </c>
      <c r="L20" s="92">
        <v>48</v>
      </c>
      <c r="M20" s="92">
        <v>38</v>
      </c>
      <c r="N20" s="77">
        <v>48</v>
      </c>
      <c r="O20" s="77">
        <v>12.329034255643041</v>
      </c>
      <c r="P20" s="265">
        <v>26.099369532842399</v>
      </c>
      <c r="Q20" s="77">
        <v>26.444300642385464</v>
      </c>
      <c r="R20" s="77">
        <v>26.068205620011756</v>
      </c>
      <c r="S20" s="77">
        <v>26.503707022534655</v>
      </c>
      <c r="T20" s="78">
        <v>25.189417513701198</v>
      </c>
      <c r="U20" s="78">
        <v>25.216112909392194</v>
      </c>
      <c r="V20" s="78">
        <v>25.189417513701194</v>
      </c>
      <c r="W20" s="78">
        <v>25.216112909392198</v>
      </c>
      <c r="X20" s="78">
        <v>25.216112909392191</v>
      </c>
      <c r="Y20" s="78">
        <v>25.189417513701208</v>
      </c>
      <c r="Z20" s="78">
        <v>25.217225217545984</v>
      </c>
      <c r="AA20" s="78">
        <v>25.189417513701194</v>
      </c>
      <c r="AB20" s="78">
        <v>25.216112909392198</v>
      </c>
      <c r="AC20" s="78">
        <v>27.000305189728614</v>
      </c>
      <c r="AD20" s="78">
        <v>26.920219002655617</v>
      </c>
      <c r="AE20" s="78">
        <v>26.999192881574821</v>
      </c>
      <c r="AF20" s="78">
        <v>26.973609794037614</v>
      </c>
      <c r="AG20" s="244">
        <v>27.000305189728614</v>
      </c>
      <c r="AH20" s="244">
        <v>26.973609794037614</v>
      </c>
      <c r="AI20" s="244">
        <v>27.000305189728614</v>
      </c>
      <c r="AJ20" s="244">
        <v>27.000305189728614</v>
      </c>
      <c r="AK20" s="244">
        <v>26.973609794037614</v>
      </c>
      <c r="AL20" s="244">
        <v>26.910183791405416</v>
      </c>
    </row>
    <row r="21" spans="1:38" ht="15" x14ac:dyDescent="0.25">
      <c r="A21" s="11" t="str">
        <f t="shared" si="0"/>
        <v>600004538</v>
      </c>
      <c r="B21" t="s">
        <v>932</v>
      </c>
      <c r="C21" s="92">
        <v>1583.3400000000001</v>
      </c>
      <c r="D21" s="269">
        <v>1413.9</v>
      </c>
      <c r="E21" s="132">
        <v>557.28</v>
      </c>
      <c r="F21" s="92">
        <v>1277.8199999999997</v>
      </c>
      <c r="G21" s="92">
        <v>753.64</v>
      </c>
      <c r="H21" s="132">
        <v>1614.63</v>
      </c>
      <c r="I21" s="132">
        <v>1432.3700000000001</v>
      </c>
      <c r="J21" s="92">
        <v>548.54000000000008</v>
      </c>
      <c r="K21" s="92">
        <v>876.58</v>
      </c>
      <c r="L21" s="92">
        <v>718.83999999999992</v>
      </c>
      <c r="M21" s="92">
        <v>704.68</v>
      </c>
      <c r="N21" s="77">
        <v>1260.22</v>
      </c>
      <c r="O21" s="77">
        <v>759.16632393132045</v>
      </c>
      <c r="P21" s="265">
        <v>691.63918482110796</v>
      </c>
      <c r="Q21" s="77">
        <v>773.33031167326908</v>
      </c>
      <c r="R21" s="77">
        <v>778.35667730783678</v>
      </c>
      <c r="S21" s="77">
        <v>788.21458132801206</v>
      </c>
      <c r="T21" s="78">
        <v>787.87397342209715</v>
      </c>
      <c r="U21" s="78">
        <v>789.65049070791986</v>
      </c>
      <c r="V21" s="78">
        <v>789.42773281897098</v>
      </c>
      <c r="W21" s="78">
        <v>789.2014856569208</v>
      </c>
      <c r="X21" s="78">
        <v>788.22939036739899</v>
      </c>
      <c r="Y21" s="78">
        <v>790.45163559359105</v>
      </c>
      <c r="Z21" s="78">
        <v>790.73609198034183</v>
      </c>
      <c r="AA21" s="78">
        <v>787.83163307446353</v>
      </c>
      <c r="AB21" s="78">
        <v>784.26277584615252</v>
      </c>
      <c r="AC21" s="78">
        <v>944.47316228285774</v>
      </c>
      <c r="AD21" s="78">
        <v>943.19782850311537</v>
      </c>
      <c r="AE21" s="78">
        <v>944.45544931369466</v>
      </c>
      <c r="AF21" s="78">
        <v>944.04805102294358</v>
      </c>
      <c r="AG21" s="244">
        <v>944.55332037598123</v>
      </c>
      <c r="AH21" s="244">
        <v>944.55332037598123</v>
      </c>
      <c r="AI21" s="244">
        <v>944.55332037598123</v>
      </c>
      <c r="AJ21" s="244">
        <v>944.55332037598123</v>
      </c>
      <c r="AK21" s="244">
        <v>944.55332037598123</v>
      </c>
      <c r="AL21" s="244">
        <v>944.55332037598123</v>
      </c>
    </row>
    <row r="22" spans="1:38" ht="15" x14ac:dyDescent="0.25">
      <c r="A22" s="11" t="str">
        <f t="shared" si="0"/>
        <v>600004539</v>
      </c>
      <c r="B22" t="s">
        <v>933</v>
      </c>
      <c r="C22" s="92">
        <v>70.66</v>
      </c>
      <c r="D22" s="269">
        <v>295.08</v>
      </c>
      <c r="E22" s="132">
        <v>162.06</v>
      </c>
      <c r="F22" s="92">
        <v>164.7</v>
      </c>
      <c r="G22" s="92">
        <v>97.8</v>
      </c>
      <c r="H22" s="132">
        <v>200.66</v>
      </c>
      <c r="I22" s="132">
        <v>137.41999999999999</v>
      </c>
      <c r="J22" s="92">
        <v>135.47999999999999</v>
      </c>
      <c r="K22" s="92">
        <v>158.63999999999999</v>
      </c>
      <c r="L22" s="92">
        <v>0</v>
      </c>
      <c r="M22" s="92">
        <v>132.76</v>
      </c>
      <c r="N22" s="77">
        <v>272.77999999999997</v>
      </c>
      <c r="O22" s="77">
        <v>102.52259644813903</v>
      </c>
      <c r="P22" s="265">
        <v>93.445536536943663</v>
      </c>
      <c r="Q22" s="77">
        <v>103.09761820009933</v>
      </c>
      <c r="R22" s="77">
        <v>103.0976182000993</v>
      </c>
      <c r="S22" s="77">
        <v>103.09761820009932</v>
      </c>
      <c r="T22" s="78">
        <v>103.09761820009935</v>
      </c>
      <c r="U22" s="78">
        <v>103.09761820009929</v>
      </c>
      <c r="V22" s="78">
        <v>103.09761820009925</v>
      </c>
      <c r="W22" s="78">
        <v>103.09761820009935</v>
      </c>
      <c r="X22" s="78">
        <v>103.09761820009922</v>
      </c>
      <c r="Y22" s="78">
        <v>103.09761820009938</v>
      </c>
      <c r="Z22" s="78">
        <v>103.09761820009925</v>
      </c>
      <c r="AA22" s="78">
        <v>103.0976182000993</v>
      </c>
      <c r="AB22" s="78">
        <v>103.09761820009933</v>
      </c>
      <c r="AC22" s="78">
        <v>127.4876578177152</v>
      </c>
      <c r="AD22" s="78">
        <v>127.4876578177152</v>
      </c>
      <c r="AE22" s="78">
        <v>127.4876578177152</v>
      </c>
      <c r="AF22" s="78">
        <v>127.4876578177152</v>
      </c>
      <c r="AG22" s="244">
        <v>127.4876578177152</v>
      </c>
      <c r="AH22" s="244">
        <v>127.4876578177152</v>
      </c>
      <c r="AI22" s="244">
        <v>127.4876578177152</v>
      </c>
      <c r="AJ22" s="244">
        <v>127.4876578177152</v>
      </c>
      <c r="AK22" s="244">
        <v>127.4876578177152</v>
      </c>
      <c r="AL22" s="244">
        <v>127.4876578177152</v>
      </c>
    </row>
    <row r="23" spans="1:38" ht="15" x14ac:dyDescent="0.25">
      <c r="A23" s="11" t="str">
        <f t="shared" si="0"/>
        <v>600004609</v>
      </c>
      <c r="B23" t="s">
        <v>934</v>
      </c>
      <c r="C23" s="92">
        <v>682.48</v>
      </c>
      <c r="D23" s="269">
        <v>466.32000000000005</v>
      </c>
      <c r="E23" s="132">
        <v>1149.8999999999999</v>
      </c>
      <c r="F23" s="92">
        <v>810.4</v>
      </c>
      <c r="G23" s="92">
        <v>1166.48</v>
      </c>
      <c r="H23" s="132">
        <v>1162.6599999999999</v>
      </c>
      <c r="I23" s="132">
        <v>608.44000000000005</v>
      </c>
      <c r="J23" s="92">
        <v>1206.56</v>
      </c>
      <c r="K23" s="92">
        <v>1117.8400000000001</v>
      </c>
      <c r="L23" s="92">
        <v>1112.54</v>
      </c>
      <c r="M23" s="92">
        <v>1264.8799999999999</v>
      </c>
      <c r="N23" s="77">
        <v>777.8599999999999</v>
      </c>
      <c r="O23" s="77">
        <v>536.55057987906775</v>
      </c>
      <c r="P23" s="265">
        <v>610.57173088933951</v>
      </c>
      <c r="Q23" s="77">
        <v>648.24795270002949</v>
      </c>
      <c r="R23" s="77">
        <v>648.24795270002949</v>
      </c>
      <c r="S23" s="77">
        <v>648.24795270002937</v>
      </c>
      <c r="T23" s="78">
        <v>648.2479527000296</v>
      </c>
      <c r="U23" s="78">
        <v>648.24795270002926</v>
      </c>
      <c r="V23" s="78">
        <v>648.24795270002915</v>
      </c>
      <c r="W23" s="78">
        <v>648.2479527000296</v>
      </c>
      <c r="X23" s="78">
        <v>648.24795270002892</v>
      </c>
      <c r="Y23" s="78">
        <v>648.24795270002983</v>
      </c>
      <c r="Z23" s="78">
        <v>648.24795270002915</v>
      </c>
      <c r="AA23" s="78">
        <v>648.24795270002949</v>
      </c>
      <c r="AB23" s="78">
        <v>648.2479527000296</v>
      </c>
      <c r="AC23" s="78">
        <v>1046.8345223738156</v>
      </c>
      <c r="AD23" s="78">
        <v>1046.8345223738156</v>
      </c>
      <c r="AE23" s="78">
        <v>1046.8345223738156</v>
      </c>
      <c r="AF23" s="78">
        <v>1046.8345223738156</v>
      </c>
      <c r="AG23" s="244">
        <v>1046.8345223738156</v>
      </c>
      <c r="AH23" s="244">
        <v>1046.8345223738156</v>
      </c>
      <c r="AI23" s="244">
        <v>1046.8345223738156</v>
      </c>
      <c r="AJ23" s="244">
        <v>1046.8345223738156</v>
      </c>
      <c r="AK23" s="244">
        <v>1046.8345223738156</v>
      </c>
      <c r="AL23" s="244">
        <v>1046.8345223738156</v>
      </c>
    </row>
    <row r="24" spans="1:38" ht="15" x14ac:dyDescent="0.25">
      <c r="A24" s="11" t="str">
        <f t="shared" si="0"/>
        <v>600004610</v>
      </c>
      <c r="B24" t="s">
        <v>935</v>
      </c>
      <c r="C24" s="92">
        <v>0</v>
      </c>
      <c r="D24" s="269">
        <v>123.2</v>
      </c>
      <c r="E24" s="132">
        <v>316</v>
      </c>
      <c r="F24" s="92">
        <v>70.400000000000006</v>
      </c>
      <c r="G24" s="92">
        <v>140.80000000000001</v>
      </c>
      <c r="H24" s="132">
        <v>123.2</v>
      </c>
      <c r="I24" s="132">
        <v>193.6</v>
      </c>
      <c r="J24" s="92">
        <v>88</v>
      </c>
      <c r="K24" s="92">
        <v>0</v>
      </c>
      <c r="L24" s="92">
        <v>19.2</v>
      </c>
      <c r="M24" s="92">
        <v>0</v>
      </c>
      <c r="N24" s="77">
        <v>0</v>
      </c>
      <c r="O24" s="77">
        <v>0</v>
      </c>
      <c r="P24" s="265">
        <v>1.7603559333620646</v>
      </c>
      <c r="Q24" s="77">
        <v>1.8356751994803702</v>
      </c>
      <c r="R24" s="77">
        <v>80.135592476579006</v>
      </c>
      <c r="S24" s="77">
        <v>123.68950830460835</v>
      </c>
      <c r="T24" s="78">
        <v>97.681772329743467</v>
      </c>
      <c r="U24" s="78">
        <v>129.00499306975584</v>
      </c>
      <c r="V24" s="78">
        <v>37.691389663165978</v>
      </c>
      <c r="W24" s="78">
        <v>15.625775275425614</v>
      </c>
      <c r="X24" s="78">
        <v>27.94301888264582</v>
      </c>
      <c r="Y24" s="78">
        <v>45.410021960657218</v>
      </c>
      <c r="Z24" s="78">
        <v>4.5261391808978688</v>
      </c>
      <c r="AA24" s="78">
        <v>53.226358464445809</v>
      </c>
      <c r="AB24" s="78">
        <v>84.784069299571826</v>
      </c>
      <c r="AC24" s="78">
        <v>161.91828336445897</v>
      </c>
      <c r="AD24" s="78">
        <v>80.135592476579006</v>
      </c>
      <c r="AE24" s="78">
        <v>123.68950830460835</v>
      </c>
      <c r="AF24" s="78">
        <v>97.681772329743467</v>
      </c>
      <c r="AG24" s="244">
        <v>129.00499306975584</v>
      </c>
      <c r="AH24" s="244">
        <v>37.691389663165978</v>
      </c>
      <c r="AI24" s="244">
        <v>15.625775275425614</v>
      </c>
      <c r="AJ24" s="244">
        <v>27.94301888264582</v>
      </c>
      <c r="AK24" s="244">
        <v>45.551174510230254</v>
      </c>
      <c r="AL24" s="244">
        <v>4.6110693907560076</v>
      </c>
    </row>
    <row r="25" spans="1:38" ht="15" x14ac:dyDescent="0.25">
      <c r="A25" s="11" t="str">
        <f t="shared" si="0"/>
        <v>600004611</v>
      </c>
      <c r="B25" t="s">
        <v>936</v>
      </c>
      <c r="C25" s="92">
        <v>0</v>
      </c>
      <c r="D25" s="269">
        <v>63</v>
      </c>
      <c r="E25" s="132">
        <v>4</v>
      </c>
      <c r="F25" s="92">
        <v>56</v>
      </c>
      <c r="G25" s="92">
        <v>0</v>
      </c>
      <c r="H25" s="132">
        <v>60</v>
      </c>
      <c r="I25" s="132">
        <v>72</v>
      </c>
      <c r="J25" s="92">
        <v>82</v>
      </c>
      <c r="K25" s="92">
        <v>134</v>
      </c>
      <c r="L25" s="92">
        <v>168</v>
      </c>
      <c r="M25" s="92">
        <v>0</v>
      </c>
      <c r="N25" s="77">
        <v>53</v>
      </c>
      <c r="O25" s="77">
        <v>18.39638505228417</v>
      </c>
      <c r="P25" s="265">
        <v>22.110474457075338</v>
      </c>
      <c r="Q25" s="77">
        <v>21.606103304558488</v>
      </c>
      <c r="R25" s="77">
        <v>38.360662802286647</v>
      </c>
      <c r="S25" s="77">
        <v>40.809229728030893</v>
      </c>
      <c r="T25" s="78">
        <v>40.551156607085275</v>
      </c>
      <c r="U25" s="78">
        <v>40.860108312492819</v>
      </c>
      <c r="V25" s="78">
        <v>39.704128540344726</v>
      </c>
      <c r="W25" s="78">
        <v>39.494503939947968</v>
      </c>
      <c r="X25" s="78">
        <v>39.611232935467484</v>
      </c>
      <c r="Y25" s="78">
        <v>39.777277064771297</v>
      </c>
      <c r="Z25" s="78">
        <v>39.389292747869526</v>
      </c>
      <c r="AA25" s="78">
        <v>39.851351519886805</v>
      </c>
      <c r="AB25" s="78">
        <v>40.149908545938729</v>
      </c>
      <c r="AC25" s="78">
        <v>42.214305501381915</v>
      </c>
      <c r="AD25" s="78">
        <v>41.440795545454122</v>
      </c>
      <c r="AE25" s="78">
        <v>41.852037436879812</v>
      </c>
      <c r="AF25" s="78">
        <v>41.606055524234563</v>
      </c>
      <c r="AG25" s="244">
        <v>41.902390316633024</v>
      </c>
      <c r="AH25" s="244">
        <v>41.037534081223022</v>
      </c>
      <c r="AI25" s="244">
        <v>40.827909480826257</v>
      </c>
      <c r="AJ25" s="244">
        <v>40.94463847634578</v>
      </c>
      <c r="AK25" s="244">
        <v>41.110682605649586</v>
      </c>
      <c r="AL25" s="244">
        <v>40.722698288747821</v>
      </c>
    </row>
    <row r="26" spans="1:38" ht="15" x14ac:dyDescent="0.25">
      <c r="A26" s="11" t="str">
        <f t="shared" si="0"/>
        <v>600004644</v>
      </c>
      <c r="B26" t="s">
        <v>937</v>
      </c>
      <c r="C26" s="92">
        <v>0</v>
      </c>
      <c r="D26" s="269">
        <v>0</v>
      </c>
      <c r="E26" s="132">
        <v>0</v>
      </c>
      <c r="F26" s="92">
        <v>0</v>
      </c>
      <c r="G26" s="92">
        <v>0</v>
      </c>
      <c r="H26" s="132">
        <v>0</v>
      </c>
      <c r="I26" s="132">
        <v>0</v>
      </c>
      <c r="J26" s="92">
        <v>0</v>
      </c>
      <c r="K26" s="92">
        <v>0</v>
      </c>
      <c r="L26" s="92">
        <v>0</v>
      </c>
      <c r="M26" s="92">
        <v>0</v>
      </c>
      <c r="N26" s="77">
        <v>0</v>
      </c>
      <c r="O26" s="77">
        <v>0</v>
      </c>
      <c r="P26" s="265">
        <v>0</v>
      </c>
      <c r="Q26" s="77">
        <v>0</v>
      </c>
      <c r="R26" s="77">
        <v>0</v>
      </c>
      <c r="S26" s="77">
        <v>0</v>
      </c>
      <c r="T26" s="78">
        <v>0</v>
      </c>
      <c r="U26" s="78">
        <v>0</v>
      </c>
      <c r="V26" s="78">
        <v>0</v>
      </c>
      <c r="W26" s="78">
        <v>0</v>
      </c>
      <c r="X26" s="78">
        <v>0</v>
      </c>
      <c r="Y26" s="78">
        <v>0</v>
      </c>
      <c r="Z26" s="78">
        <v>0</v>
      </c>
      <c r="AA26" s="78">
        <v>0</v>
      </c>
      <c r="AB26" s="78">
        <v>0</v>
      </c>
      <c r="AC26" s="78">
        <v>0</v>
      </c>
      <c r="AD26" s="78">
        <v>0</v>
      </c>
      <c r="AE26" s="78">
        <v>0</v>
      </c>
      <c r="AF26" s="78">
        <v>0</v>
      </c>
      <c r="AG26" s="244">
        <v>0</v>
      </c>
      <c r="AH26" s="244">
        <v>0</v>
      </c>
      <c r="AI26" s="244">
        <v>0</v>
      </c>
      <c r="AJ26" s="244">
        <v>0</v>
      </c>
      <c r="AK26" s="244">
        <v>0</v>
      </c>
      <c r="AL26" s="244">
        <v>0</v>
      </c>
    </row>
    <row r="27" spans="1:38" ht="15" x14ac:dyDescent="0.25">
      <c r="A27" s="11" t="str">
        <f t="shared" si="0"/>
        <v>600004645</v>
      </c>
      <c r="B27" t="s">
        <v>938</v>
      </c>
      <c r="C27" s="92">
        <v>46.8</v>
      </c>
      <c r="D27" s="269">
        <v>58.800000000000004</v>
      </c>
      <c r="E27" s="132">
        <v>125.99999999999999</v>
      </c>
      <c r="F27" s="92">
        <v>44.4</v>
      </c>
      <c r="G27" s="92">
        <v>122.39999999999999</v>
      </c>
      <c r="H27" s="132">
        <v>64.8</v>
      </c>
      <c r="I27" s="132">
        <v>79.2</v>
      </c>
      <c r="J27" s="92">
        <v>38.400000000000006</v>
      </c>
      <c r="K27" s="92">
        <v>92.4</v>
      </c>
      <c r="L27" s="92">
        <v>52.8</v>
      </c>
      <c r="M27" s="92">
        <v>102</v>
      </c>
      <c r="N27" s="77">
        <v>106.80000000000001</v>
      </c>
      <c r="O27" s="77">
        <v>122.63762335168713</v>
      </c>
      <c r="P27" s="265">
        <v>59.226000955320949</v>
      </c>
      <c r="Q27" s="77">
        <v>84.91677257440378</v>
      </c>
      <c r="R27" s="77">
        <v>80.138031485202049</v>
      </c>
      <c r="S27" s="77">
        <v>126.33594123280655</v>
      </c>
      <c r="T27" s="78">
        <v>112.95861648832987</v>
      </c>
      <c r="U27" s="78">
        <v>89.534322914012066</v>
      </c>
      <c r="V27" s="78">
        <v>91.56143399359631</v>
      </c>
      <c r="W27" s="78">
        <v>109.24495722610678</v>
      </c>
      <c r="X27" s="78">
        <v>85.27950997723903</v>
      </c>
      <c r="Y27" s="78">
        <v>95.271192350989239</v>
      </c>
      <c r="Z27" s="78">
        <v>118.02209504673885</v>
      </c>
      <c r="AA27" s="78">
        <v>112.97754430122706</v>
      </c>
      <c r="AB27" s="78">
        <v>98.842011139783949</v>
      </c>
      <c r="AC27" s="78">
        <v>124.98650893690105</v>
      </c>
      <c r="AD27" s="78">
        <v>124.94214491422548</v>
      </c>
      <c r="AE27" s="78">
        <v>124.98589276991945</v>
      </c>
      <c r="AF27" s="78">
        <v>125.08260157986895</v>
      </c>
      <c r="AG27" s="244">
        <v>125.09162323879627</v>
      </c>
      <c r="AH27" s="244">
        <v>125.08525673949973</v>
      </c>
      <c r="AI27" s="244">
        <v>125.09162323879627</v>
      </c>
      <c r="AJ27" s="244">
        <v>126.52202740332375</v>
      </c>
      <c r="AK27" s="244">
        <v>126.17346014865932</v>
      </c>
      <c r="AL27" s="244">
        <v>126.13956072990626</v>
      </c>
    </row>
    <row r="28" spans="1:38" ht="15" x14ac:dyDescent="0.25">
      <c r="A28" s="11" t="str">
        <f t="shared" si="0"/>
        <v>600004646</v>
      </c>
      <c r="B28" t="s">
        <v>939</v>
      </c>
      <c r="C28" s="92">
        <v>48</v>
      </c>
      <c r="D28" s="269">
        <v>121</v>
      </c>
      <c r="E28" s="132">
        <v>96</v>
      </c>
      <c r="F28" s="92">
        <v>121</v>
      </c>
      <c r="G28" s="92">
        <v>85</v>
      </c>
      <c r="H28" s="132">
        <v>95</v>
      </c>
      <c r="I28" s="132">
        <v>25</v>
      </c>
      <c r="J28" s="92">
        <v>28</v>
      </c>
      <c r="K28" s="92">
        <v>1</v>
      </c>
      <c r="L28" s="92">
        <v>0</v>
      </c>
      <c r="M28" s="92">
        <v>33</v>
      </c>
      <c r="N28" s="77">
        <v>24</v>
      </c>
      <c r="O28" s="77">
        <v>54.548533349954617</v>
      </c>
      <c r="P28" s="265">
        <v>54.229399508899505</v>
      </c>
      <c r="Q28" s="77">
        <v>43.299648114685034</v>
      </c>
      <c r="R28" s="77">
        <v>43.299648114685034</v>
      </c>
      <c r="S28" s="77">
        <v>43.299648114685034</v>
      </c>
      <c r="T28" s="78">
        <v>43.299648114685034</v>
      </c>
      <c r="U28" s="78">
        <v>43.299648114685034</v>
      </c>
      <c r="V28" s="78">
        <v>43.299648114685034</v>
      </c>
      <c r="W28" s="78">
        <v>43.299648114685034</v>
      </c>
      <c r="X28" s="78">
        <v>43.299648114685034</v>
      </c>
      <c r="Y28" s="78">
        <v>43.299648114685034</v>
      </c>
      <c r="Z28" s="78">
        <v>43.299648114685034</v>
      </c>
      <c r="AA28" s="78">
        <v>43.299648114685034</v>
      </c>
      <c r="AB28" s="78">
        <v>43.299648114685034</v>
      </c>
      <c r="AC28" s="78">
        <v>48.076530682743432</v>
      </c>
      <c r="AD28" s="78">
        <v>48.076530682743432</v>
      </c>
      <c r="AE28" s="78">
        <v>51.076530682743432</v>
      </c>
      <c r="AF28" s="78">
        <v>48.076530682743432</v>
      </c>
      <c r="AG28" s="244">
        <v>48.076530682743432</v>
      </c>
      <c r="AH28" s="244">
        <v>48.076530682743432</v>
      </c>
      <c r="AI28" s="244">
        <v>48.076530682743432</v>
      </c>
      <c r="AJ28" s="244">
        <v>48.076530682743432</v>
      </c>
      <c r="AK28" s="244">
        <v>48.076530682743432</v>
      </c>
      <c r="AL28" s="244">
        <v>48.076530682743432</v>
      </c>
    </row>
    <row r="29" spans="1:38" ht="15" x14ac:dyDescent="0.25">
      <c r="A29" s="11" t="str">
        <f t="shared" si="0"/>
        <v>600004694</v>
      </c>
      <c r="B29" t="s">
        <v>940</v>
      </c>
      <c r="C29" s="92">
        <v>0</v>
      </c>
      <c r="D29" s="269">
        <v>0</v>
      </c>
      <c r="E29" s="132">
        <v>8.4</v>
      </c>
      <c r="F29" s="92">
        <v>0</v>
      </c>
      <c r="G29" s="92">
        <v>0</v>
      </c>
      <c r="H29" s="132">
        <v>21</v>
      </c>
      <c r="I29" s="132">
        <v>0</v>
      </c>
      <c r="J29" s="92">
        <v>11.2</v>
      </c>
      <c r="K29" s="92">
        <v>6.9999999999999991</v>
      </c>
      <c r="L29" s="92">
        <v>1.4</v>
      </c>
      <c r="M29" s="92">
        <v>0</v>
      </c>
      <c r="N29" s="77">
        <v>0</v>
      </c>
      <c r="O29" s="77">
        <v>3.9447875991032317</v>
      </c>
      <c r="P29" s="265">
        <v>3.6102342000807401</v>
      </c>
      <c r="Q29" s="77">
        <v>1.3068527691592562</v>
      </c>
      <c r="R29" s="77">
        <v>1.279544500258792</v>
      </c>
      <c r="S29" s="77">
        <v>1.508973813068637</v>
      </c>
      <c r="T29" s="78">
        <v>4.0198608220575567</v>
      </c>
      <c r="U29" s="78">
        <v>1.508973813068637</v>
      </c>
      <c r="V29" s="78">
        <v>2.1842289815675802</v>
      </c>
      <c r="W29" s="78">
        <v>2.1842289815675802</v>
      </c>
      <c r="X29" s="78">
        <v>3.4815206028785224</v>
      </c>
      <c r="Y29" s="78">
        <v>2.1842289815675802</v>
      </c>
      <c r="Z29" s="78">
        <v>2.1842289815675802</v>
      </c>
      <c r="AA29" s="78">
        <v>2.1842289815675802</v>
      </c>
      <c r="AB29" s="78">
        <v>3.4815206028785224</v>
      </c>
      <c r="AC29" s="78">
        <v>3.9791002273284808</v>
      </c>
      <c r="AD29" s="78">
        <v>3.9791002273284808</v>
      </c>
      <c r="AE29" s="78">
        <v>3.9791002273284808</v>
      </c>
      <c r="AF29" s="78">
        <v>5.2345437318229413</v>
      </c>
      <c r="AG29" s="244">
        <v>3.9791002273284808</v>
      </c>
      <c r="AH29" s="244">
        <v>3.9791002273284808</v>
      </c>
      <c r="AI29" s="244">
        <v>3.9791002273284808</v>
      </c>
      <c r="AJ29" s="244">
        <v>5.5773561809163024</v>
      </c>
      <c r="AK29" s="244">
        <v>5.5773561809163024</v>
      </c>
      <c r="AL29" s="244">
        <v>5.5773561809163024</v>
      </c>
    </row>
    <row r="30" spans="1:38" ht="15" x14ac:dyDescent="0.25">
      <c r="A30" s="11" t="str">
        <f t="shared" si="0"/>
        <v>600004700</v>
      </c>
      <c r="B30" t="s">
        <v>941</v>
      </c>
      <c r="C30" s="92">
        <v>0</v>
      </c>
      <c r="D30" s="269">
        <v>0</v>
      </c>
      <c r="E30" s="132">
        <v>0</v>
      </c>
      <c r="F30" s="92">
        <v>25.2</v>
      </c>
      <c r="G30" s="92">
        <v>47.6</v>
      </c>
      <c r="H30" s="132">
        <v>47.6</v>
      </c>
      <c r="I30" s="132">
        <v>25.2</v>
      </c>
      <c r="J30" s="92">
        <v>91</v>
      </c>
      <c r="K30" s="92">
        <v>19.600000000000001</v>
      </c>
      <c r="L30" s="92">
        <v>47.6</v>
      </c>
      <c r="M30" s="92">
        <v>65.8</v>
      </c>
      <c r="N30" s="77">
        <v>18.2</v>
      </c>
      <c r="O30" s="77">
        <v>80.244489247311833</v>
      </c>
      <c r="P30" s="265">
        <v>61.411762968990914</v>
      </c>
      <c r="Q30" s="77">
        <v>40.292326604828546</v>
      </c>
      <c r="R30" s="77">
        <v>76.307800285718486</v>
      </c>
      <c r="S30" s="77">
        <v>64.109456218116776</v>
      </c>
      <c r="T30" s="78">
        <v>62.449803247884894</v>
      </c>
      <c r="U30" s="78">
        <v>62.642799825518161</v>
      </c>
      <c r="V30" s="78">
        <v>62.449803247884894</v>
      </c>
      <c r="W30" s="78">
        <v>86.642799825518154</v>
      </c>
      <c r="X30" s="78">
        <v>38.642799825518161</v>
      </c>
      <c r="Y30" s="78">
        <v>67.280301546754373</v>
      </c>
      <c r="Z30" s="78">
        <v>62.650841349586216</v>
      </c>
      <c r="AA30" s="78">
        <v>62.449803247884894</v>
      </c>
      <c r="AB30" s="78">
        <v>38.642799825518161</v>
      </c>
      <c r="AC30" s="78">
        <v>33.361014724592451</v>
      </c>
      <c r="AD30" s="78">
        <v>56.534792013362626</v>
      </c>
      <c r="AE30" s="78">
        <v>34.167256304135869</v>
      </c>
      <c r="AF30" s="78">
        <v>58.122319482949621</v>
      </c>
      <c r="AG30" s="244">
        <v>46.916083217743129</v>
      </c>
      <c r="AH30" s="244">
        <v>47.785466252297766</v>
      </c>
      <c r="AI30" s="244">
        <v>45.80236858702181</v>
      </c>
      <c r="AJ30" s="244">
        <v>60.502368587021827</v>
      </c>
      <c r="AK30" s="244">
        <v>60.502368587021827</v>
      </c>
      <c r="AL30" s="244">
        <v>60.502368587021827</v>
      </c>
    </row>
    <row r="31" spans="1:38" ht="15" x14ac:dyDescent="0.25">
      <c r="A31" s="11" t="str">
        <f t="shared" si="0"/>
        <v>600004705</v>
      </c>
      <c r="B31" t="s">
        <v>942</v>
      </c>
      <c r="C31" s="92">
        <v>49</v>
      </c>
      <c r="D31" s="269">
        <v>0</v>
      </c>
      <c r="E31" s="132">
        <v>10</v>
      </c>
      <c r="F31" s="92">
        <v>25</v>
      </c>
      <c r="G31" s="92">
        <v>24</v>
      </c>
      <c r="H31" s="132">
        <v>25</v>
      </c>
      <c r="I31" s="132">
        <v>10</v>
      </c>
      <c r="J31" s="92">
        <v>23</v>
      </c>
      <c r="K31" s="92">
        <v>55</v>
      </c>
      <c r="L31" s="92">
        <v>0</v>
      </c>
      <c r="M31" s="92">
        <v>15</v>
      </c>
      <c r="N31" s="77">
        <v>32</v>
      </c>
      <c r="O31" s="77">
        <v>37.225339448512223</v>
      </c>
      <c r="P31" s="265">
        <v>7.1828215273652747</v>
      </c>
      <c r="Q31" s="77">
        <v>6.3900032473104806</v>
      </c>
      <c r="R31" s="77">
        <v>7.1562836113151631</v>
      </c>
      <c r="S31" s="77">
        <v>31.386213715753652</v>
      </c>
      <c r="T31" s="78">
        <v>31.311729315724282</v>
      </c>
      <c r="U31" s="78">
        <v>7.3894521679288419</v>
      </c>
      <c r="V31" s="78">
        <v>7.311729315724282</v>
      </c>
      <c r="W31" s="78">
        <v>31.389452167928845</v>
      </c>
      <c r="X31" s="78">
        <v>7.3894521679288419</v>
      </c>
      <c r="Y31" s="78">
        <v>31.311729315724282</v>
      </c>
      <c r="Z31" s="78">
        <v>20.39269062010403</v>
      </c>
      <c r="AA31" s="78">
        <v>30.311729315724282</v>
      </c>
      <c r="AB31" s="78">
        <v>7.3894521679288419</v>
      </c>
      <c r="AC31" s="78">
        <v>30.979492670205861</v>
      </c>
      <c r="AD31" s="78">
        <v>30.785997613371826</v>
      </c>
      <c r="AE31" s="78">
        <v>30.976805238860941</v>
      </c>
      <c r="AF31" s="78">
        <v>30.914994317927846</v>
      </c>
      <c r="AG31" s="244">
        <v>31.979492670205861</v>
      </c>
      <c r="AH31" s="244">
        <v>31.914994317927846</v>
      </c>
      <c r="AI31" s="244">
        <v>31.979492670205861</v>
      </c>
      <c r="AJ31" s="244">
        <v>31.979492670205861</v>
      </c>
      <c r="AK31" s="244">
        <v>31.914994317927846</v>
      </c>
      <c r="AL31" s="244">
        <v>31.982180101550775</v>
      </c>
    </row>
    <row r="32" spans="1:38" ht="15" x14ac:dyDescent="0.25">
      <c r="A32" s="11" t="str">
        <f t="shared" si="0"/>
        <v>600004708</v>
      </c>
      <c r="B32" t="s">
        <v>943</v>
      </c>
      <c r="C32" s="92">
        <v>0</v>
      </c>
      <c r="D32" s="269">
        <v>0</v>
      </c>
      <c r="E32" s="132">
        <v>22.06</v>
      </c>
      <c r="F32" s="92">
        <v>0</v>
      </c>
      <c r="G32" s="92">
        <v>21.14</v>
      </c>
      <c r="H32" s="132">
        <v>0</v>
      </c>
      <c r="I32" s="132">
        <v>0</v>
      </c>
      <c r="J32" s="92">
        <v>21.98</v>
      </c>
      <c r="K32" s="92">
        <v>0</v>
      </c>
      <c r="L32" s="92">
        <v>21.94</v>
      </c>
      <c r="M32" s="92">
        <v>0</v>
      </c>
      <c r="N32" s="77">
        <v>19.78</v>
      </c>
      <c r="O32" s="77">
        <v>10.817007720612425</v>
      </c>
      <c r="P32" s="265">
        <v>10.817007720612425</v>
      </c>
      <c r="Q32" s="77">
        <v>10.817007720612425</v>
      </c>
      <c r="R32" s="77">
        <v>10.817007720612425</v>
      </c>
      <c r="S32" s="77">
        <v>10.817007720612425</v>
      </c>
      <c r="T32" s="78">
        <v>10.817007720612425</v>
      </c>
      <c r="U32" s="78">
        <v>10.817007720612425</v>
      </c>
      <c r="V32" s="78">
        <v>10.817007720612425</v>
      </c>
      <c r="W32" s="78">
        <v>10.817007720612425</v>
      </c>
      <c r="X32" s="78">
        <v>10.817007720612425</v>
      </c>
      <c r="Y32" s="78">
        <v>10.817007720612425</v>
      </c>
      <c r="Z32" s="78">
        <v>10.817007720612425</v>
      </c>
      <c r="AA32" s="78">
        <v>10.817007720612425</v>
      </c>
      <c r="AB32" s="78">
        <v>10.817007720612425</v>
      </c>
      <c r="AC32" s="78">
        <v>10.817007720612425</v>
      </c>
      <c r="AD32" s="78">
        <v>10.817007720612425</v>
      </c>
      <c r="AE32" s="78">
        <v>10.817007720612425</v>
      </c>
      <c r="AF32" s="78">
        <v>10.817007720612425</v>
      </c>
      <c r="AG32" s="244">
        <v>10.817007720612425</v>
      </c>
      <c r="AH32" s="244">
        <v>10.817007720612425</v>
      </c>
      <c r="AI32" s="244">
        <v>10.817007720612425</v>
      </c>
      <c r="AJ32" s="244">
        <v>10.817007720612425</v>
      </c>
      <c r="AK32" s="244">
        <v>10.817007720612425</v>
      </c>
      <c r="AL32" s="244">
        <v>10.817007720612425</v>
      </c>
    </row>
    <row r="33" spans="1:38" ht="15" x14ac:dyDescent="0.25">
      <c r="A33" s="11" t="str">
        <f t="shared" si="0"/>
        <v>600004710</v>
      </c>
      <c r="B33" t="s">
        <v>944</v>
      </c>
      <c r="C33" s="92">
        <v>13.75</v>
      </c>
      <c r="D33" s="269">
        <v>1.25</v>
      </c>
      <c r="E33" s="132">
        <v>7.5</v>
      </c>
      <c r="F33" s="92">
        <v>58.75</v>
      </c>
      <c r="G33" s="92">
        <v>20</v>
      </c>
      <c r="H33" s="132">
        <v>11.25</v>
      </c>
      <c r="I33" s="132">
        <v>0</v>
      </c>
      <c r="J33" s="92">
        <v>21.45</v>
      </c>
      <c r="K33" s="92">
        <v>6.25</v>
      </c>
      <c r="L33" s="92">
        <v>22.5</v>
      </c>
      <c r="M33" s="92">
        <v>20</v>
      </c>
      <c r="N33" s="77">
        <v>11.25</v>
      </c>
      <c r="O33" s="77">
        <v>6.8843699170002965</v>
      </c>
      <c r="P33" s="265">
        <v>17.071127684500361</v>
      </c>
      <c r="Q33" s="77">
        <v>13.386799599603309</v>
      </c>
      <c r="R33" s="77">
        <v>18.902189672583685</v>
      </c>
      <c r="S33" s="77">
        <v>10.918444739129868</v>
      </c>
      <c r="T33" s="78">
        <v>10.822185222427551</v>
      </c>
      <c r="U33" s="78">
        <v>10.885762895676589</v>
      </c>
      <c r="V33" s="78">
        <v>10.822185222427551</v>
      </c>
      <c r="W33" s="78">
        <v>10.885762895676587</v>
      </c>
      <c r="X33" s="78">
        <v>13.18654225095767</v>
      </c>
      <c r="Y33" s="78">
        <v>17.852252193762446</v>
      </c>
      <c r="Z33" s="78">
        <v>11.897739588928079</v>
      </c>
      <c r="AA33" s="78">
        <v>11.953597100693463</v>
      </c>
      <c r="AB33" s="78">
        <v>11.897622032183769</v>
      </c>
      <c r="AC33" s="78">
        <v>16.806208736019137</v>
      </c>
      <c r="AD33" s="78">
        <v>18.878452381622804</v>
      </c>
      <c r="AE33" s="78">
        <v>16.80612707431029</v>
      </c>
      <c r="AF33" s="78">
        <v>16.745452424633555</v>
      </c>
      <c r="AG33" s="244">
        <v>16.806208736019141</v>
      </c>
      <c r="AH33" s="244">
        <v>16.745452424633555</v>
      </c>
      <c r="AI33" s="244">
        <v>16.772469306333328</v>
      </c>
      <c r="AJ33" s="244">
        <v>19.134004972999996</v>
      </c>
      <c r="AK33" s="244">
        <v>19.134004972999996</v>
      </c>
      <c r="AL33" s="244">
        <v>19.134004972999996</v>
      </c>
    </row>
    <row r="34" spans="1:38" ht="15" x14ac:dyDescent="0.25">
      <c r="A34" s="11" t="str">
        <f t="shared" ref="A34:A65" si="1">LEFT(B34,9)</f>
        <v>600004713</v>
      </c>
      <c r="B34" t="s">
        <v>945</v>
      </c>
      <c r="C34" s="92">
        <v>726.18</v>
      </c>
      <c r="D34" s="269">
        <v>470.54</v>
      </c>
      <c r="E34" s="132">
        <v>1064.6400000000001</v>
      </c>
      <c r="F34" s="92">
        <v>1128.48</v>
      </c>
      <c r="G34" s="92">
        <v>891.19999999999993</v>
      </c>
      <c r="H34" s="132">
        <v>1052.6999999999998</v>
      </c>
      <c r="I34" s="132">
        <v>1114.28</v>
      </c>
      <c r="J34" s="92">
        <v>1107.4000000000001</v>
      </c>
      <c r="K34" s="92">
        <v>703.7600000000001</v>
      </c>
      <c r="L34" s="92">
        <v>1026.5999999999999</v>
      </c>
      <c r="M34" s="92">
        <v>965.28</v>
      </c>
      <c r="N34" s="77">
        <v>1064.07</v>
      </c>
      <c r="O34" s="77">
        <v>994.33853393153299</v>
      </c>
      <c r="P34" s="265">
        <v>809.56559507440375</v>
      </c>
      <c r="Q34" s="77">
        <v>943.65801089397144</v>
      </c>
      <c r="R34" s="77">
        <v>945.18043323168581</v>
      </c>
      <c r="S34" s="77">
        <v>948.14707019283753</v>
      </c>
      <c r="T34" s="78">
        <v>920.83393427584474</v>
      </c>
      <c r="U34" s="78">
        <v>921.1606847979242</v>
      </c>
      <c r="V34" s="78">
        <v>932.83393427584474</v>
      </c>
      <c r="W34" s="78">
        <v>911.1606847979242</v>
      </c>
      <c r="X34" s="78">
        <v>896.1606847979242</v>
      </c>
      <c r="Y34" s="78">
        <v>845.83393427584474</v>
      </c>
      <c r="Z34" s="78">
        <v>912.32344224651649</v>
      </c>
      <c r="AA34" s="78">
        <v>845.83393427584474</v>
      </c>
      <c r="AB34" s="78">
        <v>796.1606847979242</v>
      </c>
      <c r="AC34" s="78">
        <v>806.68688061433897</v>
      </c>
      <c r="AD34" s="78">
        <v>817.70662904810058</v>
      </c>
      <c r="AE34" s="78">
        <v>799.60323018721783</v>
      </c>
      <c r="AF34" s="78">
        <v>824.8832301872178</v>
      </c>
      <c r="AG34" s="244">
        <v>824.8832301872178</v>
      </c>
      <c r="AH34" s="244">
        <v>824.8832301872178</v>
      </c>
      <c r="AI34" s="244">
        <v>836.8832301872178</v>
      </c>
      <c r="AJ34" s="244">
        <v>836.8832301872178</v>
      </c>
      <c r="AK34" s="244">
        <v>836.8832301872178</v>
      </c>
      <c r="AL34" s="244">
        <v>853.87104167500866</v>
      </c>
    </row>
    <row r="35" spans="1:38" ht="15" x14ac:dyDescent="0.25">
      <c r="A35" s="11" t="str">
        <f t="shared" si="1"/>
        <v>600004714</v>
      </c>
      <c r="B35" t="s">
        <v>946</v>
      </c>
      <c r="C35" s="92">
        <v>158.4</v>
      </c>
      <c r="D35" s="269">
        <v>101.15</v>
      </c>
      <c r="E35" s="132">
        <v>198</v>
      </c>
      <c r="F35" s="92">
        <v>168</v>
      </c>
      <c r="G35" s="92">
        <v>186</v>
      </c>
      <c r="H35" s="132">
        <v>144</v>
      </c>
      <c r="I35" s="132">
        <v>223.2</v>
      </c>
      <c r="J35" s="92">
        <v>162</v>
      </c>
      <c r="K35" s="92">
        <v>195.60000000000002</v>
      </c>
      <c r="L35" s="92">
        <v>243.6</v>
      </c>
      <c r="M35" s="92">
        <v>228</v>
      </c>
      <c r="N35" s="77">
        <v>236.4</v>
      </c>
      <c r="O35" s="77">
        <v>174.6584861000479</v>
      </c>
      <c r="P35" s="265">
        <v>140.48285250429919</v>
      </c>
      <c r="Q35" s="77">
        <v>211.68318246026192</v>
      </c>
      <c r="R35" s="77">
        <v>221.46440751991571</v>
      </c>
      <c r="S35" s="77">
        <v>223.60396414875188</v>
      </c>
      <c r="T35" s="78">
        <v>222.7680022007911</v>
      </c>
      <c r="U35" s="78">
        <v>251.02629233950913</v>
      </c>
      <c r="V35" s="78">
        <v>231.35723499160065</v>
      </c>
      <c r="W35" s="78">
        <v>231.02629233950913</v>
      </c>
      <c r="X35" s="78">
        <v>231.25903233203826</v>
      </c>
      <c r="Y35" s="78">
        <v>229.93200274076591</v>
      </c>
      <c r="Z35" s="78">
        <v>251.29244055455649</v>
      </c>
      <c r="AA35" s="78">
        <v>230.23200274076589</v>
      </c>
      <c r="AB35" s="78">
        <v>231.24380693626296</v>
      </c>
      <c r="AC35" s="78">
        <v>268.41554826962704</v>
      </c>
      <c r="AD35" s="78">
        <v>266.04093181710732</v>
      </c>
      <c r="AE35" s="78">
        <v>268.43786174601894</v>
      </c>
      <c r="AF35" s="78">
        <v>267.68840797205269</v>
      </c>
      <c r="AG35" s="244">
        <v>268.4704466927131</v>
      </c>
      <c r="AH35" s="244">
        <v>268.50122075419688</v>
      </c>
      <c r="AI35" s="244">
        <v>268.50335039128333</v>
      </c>
      <c r="AJ35" s="244">
        <v>268.50335039128333</v>
      </c>
      <c r="AK35" s="244">
        <v>268.52107230094998</v>
      </c>
      <c r="AL35" s="244">
        <v>269.30746920654741</v>
      </c>
    </row>
    <row r="36" spans="1:38" ht="15" x14ac:dyDescent="0.25">
      <c r="A36" s="11" t="str">
        <f t="shared" si="1"/>
        <v>600004715</v>
      </c>
      <c r="B36" t="s">
        <v>947</v>
      </c>
      <c r="C36" s="92">
        <v>0</v>
      </c>
      <c r="D36" s="269">
        <v>43</v>
      </c>
      <c r="E36" s="132">
        <v>24</v>
      </c>
      <c r="F36" s="92">
        <v>97</v>
      </c>
      <c r="G36" s="92">
        <v>92</v>
      </c>
      <c r="H36" s="132">
        <v>95</v>
      </c>
      <c r="I36" s="132">
        <v>68</v>
      </c>
      <c r="J36" s="92">
        <v>34</v>
      </c>
      <c r="K36" s="92">
        <v>75</v>
      </c>
      <c r="L36" s="92">
        <v>43</v>
      </c>
      <c r="M36" s="92">
        <v>23</v>
      </c>
      <c r="N36" s="77">
        <v>34</v>
      </c>
      <c r="O36" s="77">
        <v>80.87710854658296</v>
      </c>
      <c r="P36" s="265">
        <v>56.884047783812022</v>
      </c>
      <c r="Q36" s="77">
        <v>52.288636947508174</v>
      </c>
      <c r="R36" s="77">
        <v>51.353305458960413</v>
      </c>
      <c r="S36" s="77">
        <v>76.392253526013235</v>
      </c>
      <c r="T36" s="78">
        <v>52.186211726511019</v>
      </c>
      <c r="U36" s="78">
        <v>52.606800187520477</v>
      </c>
      <c r="V36" s="78">
        <v>52.374541797573983</v>
      </c>
      <c r="W36" s="78">
        <v>52.795883567024973</v>
      </c>
      <c r="X36" s="78">
        <v>52.886991237734833</v>
      </c>
      <c r="Y36" s="78">
        <v>76.639311088265373</v>
      </c>
      <c r="Z36" s="78">
        <v>53.077877353380316</v>
      </c>
      <c r="AA36" s="78">
        <v>52.807250276163018</v>
      </c>
      <c r="AB36" s="78">
        <v>53.23438394964559</v>
      </c>
      <c r="AC36" s="78">
        <v>53.652948102164338</v>
      </c>
      <c r="AD36" s="78">
        <v>76.651090795405921</v>
      </c>
      <c r="AE36" s="78">
        <v>43.203398322574841</v>
      </c>
      <c r="AF36" s="78">
        <v>43.22332255488876</v>
      </c>
      <c r="AG36" s="244">
        <v>43.22332255488876</v>
      </c>
      <c r="AH36" s="244">
        <v>43.22332255488876</v>
      </c>
      <c r="AI36" s="244">
        <v>67.223322554888753</v>
      </c>
      <c r="AJ36" s="244">
        <v>67.223322554888753</v>
      </c>
      <c r="AK36" s="244">
        <v>67.223322554888753</v>
      </c>
      <c r="AL36" s="244">
        <v>67.223322554888753</v>
      </c>
    </row>
    <row r="37" spans="1:38" ht="15" x14ac:dyDescent="0.25">
      <c r="A37" s="11" t="str">
        <f t="shared" si="1"/>
        <v>600004720</v>
      </c>
      <c r="B37" t="s">
        <v>948</v>
      </c>
      <c r="C37" s="92">
        <v>392.5</v>
      </c>
      <c r="D37" s="269">
        <v>211</v>
      </c>
      <c r="E37" s="132">
        <v>238.65</v>
      </c>
      <c r="F37" s="92">
        <v>481.15</v>
      </c>
      <c r="G37" s="92">
        <v>571.5</v>
      </c>
      <c r="H37" s="132">
        <v>417.15</v>
      </c>
      <c r="I37" s="132">
        <v>328.1</v>
      </c>
      <c r="J37" s="92">
        <v>625.29999999999995</v>
      </c>
      <c r="K37" s="92">
        <v>381.7</v>
      </c>
      <c r="L37" s="92">
        <v>210.45</v>
      </c>
      <c r="M37" s="92">
        <v>536.75</v>
      </c>
      <c r="N37" s="77">
        <v>389.45</v>
      </c>
      <c r="O37" s="77">
        <v>400</v>
      </c>
      <c r="P37" s="265">
        <v>300</v>
      </c>
      <c r="Q37" s="77">
        <v>390.22345087861822</v>
      </c>
      <c r="R37" s="77">
        <v>390.22345087861822</v>
      </c>
      <c r="S37" s="77">
        <v>390.22345087861822</v>
      </c>
      <c r="T37" s="78">
        <v>390.22345087861822</v>
      </c>
      <c r="U37" s="78">
        <v>390.22345087861822</v>
      </c>
      <c r="V37" s="78">
        <v>390.22345087861822</v>
      </c>
      <c r="W37" s="78">
        <v>390.22345087861822</v>
      </c>
      <c r="X37" s="78">
        <v>390.22345087861822</v>
      </c>
      <c r="Y37" s="78">
        <v>390.22345087861822</v>
      </c>
      <c r="Z37" s="78">
        <v>390.22345087861822</v>
      </c>
      <c r="AA37" s="78">
        <v>390.22345087861822</v>
      </c>
      <c r="AB37" s="78">
        <v>390.22345087861822</v>
      </c>
      <c r="AC37" s="78">
        <v>390.22345087861822</v>
      </c>
      <c r="AD37" s="78">
        <v>390.22345087861822</v>
      </c>
      <c r="AE37" s="78">
        <v>390.22345087861822</v>
      </c>
      <c r="AF37" s="78">
        <v>390.22345087861822</v>
      </c>
      <c r="AG37" s="244">
        <v>390.22345087861822</v>
      </c>
      <c r="AH37" s="244">
        <v>390.22345087861822</v>
      </c>
      <c r="AI37" s="244">
        <v>390.22345087861822</v>
      </c>
      <c r="AJ37" s="244">
        <v>390.22345087861822</v>
      </c>
      <c r="AK37" s="244">
        <v>390.22345087861822</v>
      </c>
      <c r="AL37" s="244">
        <v>390.22345087861822</v>
      </c>
    </row>
    <row r="38" spans="1:38" ht="15" x14ac:dyDescent="0.25">
      <c r="A38" s="11" t="str">
        <f t="shared" si="1"/>
        <v>600004722</v>
      </c>
      <c r="B38" t="s">
        <v>949</v>
      </c>
      <c r="C38" s="92">
        <v>48</v>
      </c>
      <c r="D38" s="269">
        <v>0</v>
      </c>
      <c r="E38" s="132">
        <v>96</v>
      </c>
      <c r="F38" s="92">
        <v>0</v>
      </c>
      <c r="G38" s="92">
        <v>48</v>
      </c>
      <c r="H38" s="132">
        <v>24</v>
      </c>
      <c r="I38" s="132">
        <v>24</v>
      </c>
      <c r="J38" s="92">
        <v>48</v>
      </c>
      <c r="K38" s="92">
        <v>48</v>
      </c>
      <c r="L38" s="92">
        <v>0</v>
      </c>
      <c r="M38" s="92">
        <v>24</v>
      </c>
      <c r="N38" s="77">
        <v>48</v>
      </c>
      <c r="O38" s="77">
        <v>24</v>
      </c>
      <c r="P38" s="265">
        <v>24</v>
      </c>
      <c r="Q38" s="77">
        <v>24</v>
      </c>
      <c r="R38" s="77">
        <v>24</v>
      </c>
      <c r="S38" s="77">
        <v>24</v>
      </c>
      <c r="T38" s="78">
        <v>24</v>
      </c>
      <c r="U38" s="78">
        <v>24</v>
      </c>
      <c r="V38" s="78">
        <v>24</v>
      </c>
      <c r="W38" s="78">
        <v>24</v>
      </c>
      <c r="X38" s="78">
        <v>24</v>
      </c>
      <c r="Y38" s="78">
        <v>24</v>
      </c>
      <c r="Z38" s="78">
        <v>24</v>
      </c>
      <c r="AA38" s="78">
        <v>24</v>
      </c>
      <c r="AB38" s="78">
        <v>24</v>
      </c>
      <c r="AC38" s="78">
        <v>24</v>
      </c>
      <c r="AD38" s="78">
        <v>24</v>
      </c>
      <c r="AE38" s="78">
        <v>24</v>
      </c>
      <c r="AF38" s="78">
        <v>24</v>
      </c>
      <c r="AG38" s="244">
        <v>24</v>
      </c>
      <c r="AH38" s="244">
        <v>24</v>
      </c>
      <c r="AI38" s="244">
        <v>24</v>
      </c>
      <c r="AJ38" s="244">
        <v>24</v>
      </c>
      <c r="AK38" s="244">
        <v>24</v>
      </c>
      <c r="AL38" s="244">
        <v>24</v>
      </c>
    </row>
    <row r="39" spans="1:38" ht="15" x14ac:dyDescent="0.25">
      <c r="A39" s="11" t="str">
        <f t="shared" si="1"/>
        <v>600004742</v>
      </c>
      <c r="B39" t="s">
        <v>950</v>
      </c>
      <c r="C39" s="92">
        <v>0</v>
      </c>
      <c r="D39" s="269">
        <v>0</v>
      </c>
      <c r="E39" s="132">
        <v>26.2</v>
      </c>
      <c r="F39" s="92">
        <v>0</v>
      </c>
      <c r="G39" s="92">
        <v>0</v>
      </c>
      <c r="H39" s="132">
        <v>0</v>
      </c>
      <c r="I39" s="132">
        <v>25.72</v>
      </c>
      <c r="J39" s="92">
        <v>0</v>
      </c>
      <c r="K39" s="92">
        <v>25.8</v>
      </c>
      <c r="L39" s="92">
        <v>0</v>
      </c>
      <c r="M39" s="92">
        <v>0</v>
      </c>
      <c r="N39" s="77">
        <v>0</v>
      </c>
      <c r="O39" s="77">
        <v>41.773243460592873</v>
      </c>
      <c r="P39" s="265">
        <v>38.779538705054556</v>
      </c>
      <c r="Q39" s="77">
        <v>41.473564276884687</v>
      </c>
      <c r="R39" s="77">
        <v>41.473564276884687</v>
      </c>
      <c r="S39" s="77">
        <v>41.473564276884687</v>
      </c>
      <c r="T39" s="78">
        <v>41.473564276884687</v>
      </c>
      <c r="U39" s="78">
        <v>41.473564276884687</v>
      </c>
      <c r="V39" s="78">
        <v>41.473564276884687</v>
      </c>
      <c r="W39" s="78">
        <v>41.473564276884687</v>
      </c>
      <c r="X39" s="78">
        <v>41.473564276884687</v>
      </c>
      <c r="Y39" s="78">
        <v>41.473564276884687</v>
      </c>
      <c r="Z39" s="78">
        <v>41.473564276884687</v>
      </c>
      <c r="AA39" s="78">
        <v>41.473564276884687</v>
      </c>
      <c r="AB39" s="78">
        <v>41.473564276884687</v>
      </c>
      <c r="AC39" s="78">
        <v>30.293909257318301</v>
      </c>
      <c r="AD39" s="78">
        <v>30.293909257318301</v>
      </c>
      <c r="AE39" s="78">
        <v>30.293909257318301</v>
      </c>
      <c r="AF39" s="78">
        <v>30.293909257318301</v>
      </c>
      <c r="AG39" s="244">
        <v>30.293909257318301</v>
      </c>
      <c r="AH39" s="244">
        <v>30.293909257318301</v>
      </c>
      <c r="AI39" s="244">
        <v>30.293909257318301</v>
      </c>
      <c r="AJ39" s="244">
        <v>30.293909257318301</v>
      </c>
      <c r="AK39" s="244">
        <v>30.293909257318301</v>
      </c>
      <c r="AL39" s="244">
        <v>30.293909257318301</v>
      </c>
    </row>
    <row r="40" spans="1:38" ht="15" x14ac:dyDescent="0.25">
      <c r="A40" s="11" t="str">
        <f t="shared" si="1"/>
        <v>600004744</v>
      </c>
      <c r="B40" t="s">
        <v>951</v>
      </c>
      <c r="C40" s="92">
        <v>0</v>
      </c>
      <c r="D40" s="269">
        <v>22</v>
      </c>
      <c r="E40" s="132">
        <v>0</v>
      </c>
      <c r="F40" s="92">
        <v>0</v>
      </c>
      <c r="G40" s="92">
        <v>44</v>
      </c>
      <c r="H40" s="132">
        <v>22</v>
      </c>
      <c r="I40" s="132">
        <v>10</v>
      </c>
      <c r="J40" s="92">
        <v>24</v>
      </c>
      <c r="K40" s="92">
        <v>44</v>
      </c>
      <c r="L40" s="92">
        <v>22</v>
      </c>
      <c r="M40" s="92">
        <v>10</v>
      </c>
      <c r="N40" s="77">
        <v>0</v>
      </c>
      <c r="O40" s="77">
        <v>30.398777455921874</v>
      </c>
      <c r="P40" s="265">
        <v>20.360103436962547</v>
      </c>
      <c r="Q40" s="77">
        <v>23.057191411335921</v>
      </c>
      <c r="R40" s="77">
        <v>22.477577401600708</v>
      </c>
      <c r="S40" s="77">
        <v>24.206421908185217</v>
      </c>
      <c r="T40" s="78">
        <v>22.477577401600708</v>
      </c>
      <c r="U40" s="78">
        <v>24.208748751397309</v>
      </c>
      <c r="V40" s="78">
        <v>22.477577401600708</v>
      </c>
      <c r="W40" s="78">
        <v>24.208748751397309</v>
      </c>
      <c r="X40" s="78">
        <v>22.477577401600708</v>
      </c>
      <c r="Y40" s="78">
        <v>24.152904514307096</v>
      </c>
      <c r="Z40" s="78">
        <v>22.477577401600708</v>
      </c>
      <c r="AA40" s="78">
        <v>24.152904514307096</v>
      </c>
      <c r="AB40" s="78">
        <v>22.477577401600708</v>
      </c>
      <c r="AC40" s="78">
        <v>29.568852188359855</v>
      </c>
      <c r="AD40" s="78">
        <v>27.837680838563255</v>
      </c>
      <c r="AE40" s="78">
        <v>29.566525345147763</v>
      </c>
      <c r="AF40" s="78">
        <v>27.837680838563255</v>
      </c>
      <c r="AG40" s="244">
        <v>29.568852188359855</v>
      </c>
      <c r="AH40" s="244">
        <v>27.837680838563255</v>
      </c>
      <c r="AI40" s="244">
        <v>29.568852188359855</v>
      </c>
      <c r="AJ40" s="244">
        <v>27.837680838563255</v>
      </c>
      <c r="AK40" s="244">
        <v>29.513007951269643</v>
      </c>
      <c r="AL40" s="244">
        <v>29.666552429228037</v>
      </c>
    </row>
    <row r="41" spans="1:38" ht="15" x14ac:dyDescent="0.25">
      <c r="A41" s="11" t="str">
        <f t="shared" si="1"/>
        <v>600004747</v>
      </c>
      <c r="B41" t="s">
        <v>952</v>
      </c>
      <c r="C41" s="92">
        <v>80</v>
      </c>
      <c r="D41" s="269">
        <v>20</v>
      </c>
      <c r="E41" s="132">
        <v>0</v>
      </c>
      <c r="F41" s="92">
        <v>20</v>
      </c>
      <c r="G41" s="92">
        <v>20</v>
      </c>
      <c r="H41" s="132">
        <v>20</v>
      </c>
      <c r="I41" s="132">
        <v>20</v>
      </c>
      <c r="J41" s="92">
        <v>20</v>
      </c>
      <c r="K41" s="92">
        <v>40</v>
      </c>
      <c r="L41" s="92">
        <v>60</v>
      </c>
      <c r="M41" s="92">
        <v>40</v>
      </c>
      <c r="N41" s="77">
        <v>21</v>
      </c>
      <c r="O41" s="77">
        <v>30.924063509116944</v>
      </c>
      <c r="P41" s="265">
        <v>30.924063509116944</v>
      </c>
      <c r="Q41" s="77">
        <v>10.924063509116944</v>
      </c>
      <c r="R41" s="77">
        <v>10.987261991294298</v>
      </c>
      <c r="S41" s="77">
        <v>10.993939211881489</v>
      </c>
      <c r="T41" s="78">
        <v>30.991776168592683</v>
      </c>
      <c r="U41" s="78">
        <v>30.994033257241874</v>
      </c>
      <c r="V41" s="78">
        <v>30.991776168592683</v>
      </c>
      <c r="W41" s="78">
        <v>10.994033257241872</v>
      </c>
      <c r="X41" s="78">
        <v>10.994033257241872</v>
      </c>
      <c r="Y41" s="78">
        <v>30.991776168592683</v>
      </c>
      <c r="Z41" s="78">
        <v>30.994127302602255</v>
      </c>
      <c r="AA41" s="78">
        <v>30.991776168592683</v>
      </c>
      <c r="AB41" s="78">
        <v>10.994033257241872</v>
      </c>
      <c r="AC41" s="78">
        <v>18.103037409597245</v>
      </c>
      <c r="AD41" s="78">
        <v>18.096266143649672</v>
      </c>
      <c r="AE41" s="78">
        <v>18.102943364236864</v>
      </c>
      <c r="AF41" s="78">
        <v>18.100780320948054</v>
      </c>
      <c r="AG41" s="244">
        <v>18.103037409597245</v>
      </c>
      <c r="AH41" s="244">
        <v>18.100780320948054</v>
      </c>
      <c r="AI41" s="244">
        <v>18.103037409597245</v>
      </c>
      <c r="AJ41" s="244">
        <v>18.103037409597245</v>
      </c>
      <c r="AK41" s="244">
        <v>18.100780320948054</v>
      </c>
      <c r="AL41" s="244">
        <v>18.10313145495763</v>
      </c>
    </row>
    <row r="42" spans="1:38" ht="15" x14ac:dyDescent="0.25">
      <c r="A42" s="11" t="str">
        <f t="shared" si="1"/>
        <v>600004749</v>
      </c>
      <c r="B42" t="s">
        <v>953</v>
      </c>
      <c r="C42" s="92">
        <v>0</v>
      </c>
      <c r="D42" s="269">
        <v>0</v>
      </c>
      <c r="E42" s="132">
        <v>0</v>
      </c>
      <c r="F42" s="92">
        <v>0</v>
      </c>
      <c r="G42" s="92">
        <v>0</v>
      </c>
      <c r="H42" s="132">
        <v>20.25</v>
      </c>
      <c r="I42" s="132">
        <v>40.5</v>
      </c>
      <c r="J42" s="92">
        <v>7.875</v>
      </c>
      <c r="K42" s="92">
        <v>20.25</v>
      </c>
      <c r="L42" s="92">
        <v>0</v>
      </c>
      <c r="M42" s="92">
        <v>51.75</v>
      </c>
      <c r="N42" s="77">
        <v>0</v>
      </c>
      <c r="O42" s="77">
        <v>30.178684532664434</v>
      </c>
      <c r="P42" s="265">
        <v>30.178684532664434</v>
      </c>
      <c r="Q42" s="77">
        <v>23.482135014384788</v>
      </c>
      <c r="R42" s="77">
        <v>23.482135014384788</v>
      </c>
      <c r="S42" s="77">
        <v>23.482135014384788</v>
      </c>
      <c r="T42" s="78">
        <v>23.482135014384788</v>
      </c>
      <c r="U42" s="78">
        <v>23.482135014384788</v>
      </c>
      <c r="V42" s="78">
        <v>23.482135014384788</v>
      </c>
      <c r="W42" s="78">
        <v>23.482135014384788</v>
      </c>
      <c r="X42" s="78">
        <v>23.482135014384788</v>
      </c>
      <c r="Y42" s="78">
        <v>23.482135014384788</v>
      </c>
      <c r="Z42" s="78">
        <v>23.482135014384788</v>
      </c>
      <c r="AA42" s="78">
        <v>23.482135014384788</v>
      </c>
      <c r="AB42" s="78">
        <v>23.482135014384788</v>
      </c>
      <c r="AC42" s="78">
        <v>27.674504530067203</v>
      </c>
      <c r="AD42" s="78">
        <v>27.674504530067203</v>
      </c>
      <c r="AE42" s="78">
        <v>27.674504530067203</v>
      </c>
      <c r="AF42" s="78">
        <v>27.674504530067203</v>
      </c>
      <c r="AG42" s="244">
        <v>27.674504530067203</v>
      </c>
      <c r="AH42" s="244">
        <v>27.674504530067203</v>
      </c>
      <c r="AI42" s="244">
        <v>27.674504530067203</v>
      </c>
      <c r="AJ42" s="244">
        <v>27.674504530067203</v>
      </c>
      <c r="AK42" s="244">
        <v>27.674504530067203</v>
      </c>
      <c r="AL42" s="244">
        <v>27.674504530067203</v>
      </c>
    </row>
    <row r="43" spans="1:38" ht="15" x14ac:dyDescent="0.25">
      <c r="A43" s="11" t="str">
        <f t="shared" si="1"/>
        <v>600004755</v>
      </c>
      <c r="B43" t="s">
        <v>954</v>
      </c>
      <c r="C43" s="92">
        <v>0</v>
      </c>
      <c r="D43" s="269">
        <v>0</v>
      </c>
      <c r="E43" s="132">
        <v>0</v>
      </c>
      <c r="F43" s="92">
        <v>0</v>
      </c>
      <c r="G43" s="92">
        <v>0</v>
      </c>
      <c r="H43" s="132">
        <v>24</v>
      </c>
      <c r="I43" s="132">
        <v>24</v>
      </c>
      <c r="J43" s="92">
        <v>19</v>
      </c>
      <c r="K43" s="92">
        <v>22</v>
      </c>
      <c r="L43" s="92">
        <v>40</v>
      </c>
      <c r="M43" s="92">
        <v>13</v>
      </c>
      <c r="N43" s="77">
        <v>29</v>
      </c>
      <c r="O43" s="77">
        <v>9.9068691803785676</v>
      </c>
      <c r="P43" s="265">
        <v>12.9535384177734</v>
      </c>
      <c r="Q43" s="77">
        <v>1.2517833217451801</v>
      </c>
      <c r="R43" s="77">
        <v>1.2517833217451801</v>
      </c>
      <c r="S43" s="77">
        <v>0.2517833217451802</v>
      </c>
      <c r="T43" s="78">
        <v>1.2517833217451801</v>
      </c>
      <c r="U43" s="78">
        <v>0.2517833217451802</v>
      </c>
      <c r="V43" s="78">
        <v>1.2517833217451801</v>
      </c>
      <c r="W43" s="78">
        <v>0.2517833217451802</v>
      </c>
      <c r="X43" s="78">
        <v>1.2517833217451801</v>
      </c>
      <c r="Y43" s="78">
        <v>0.2517833217451802</v>
      </c>
      <c r="Z43" s="78">
        <v>1.2517833217451801</v>
      </c>
      <c r="AA43" s="78">
        <v>0.2517833217451802</v>
      </c>
      <c r="AB43" s="78">
        <v>1.2517833217451801</v>
      </c>
      <c r="AC43" s="78">
        <v>0.2517833217451802</v>
      </c>
      <c r="AD43" s="78">
        <v>1.2517833217451801</v>
      </c>
      <c r="AE43" s="78">
        <v>0.2517833217451802</v>
      </c>
      <c r="AF43" s="78">
        <v>1.2517833217451801</v>
      </c>
      <c r="AG43" s="244">
        <v>0.2517833217451802</v>
      </c>
      <c r="AH43" s="244">
        <v>1.2517833217451801</v>
      </c>
      <c r="AI43" s="244">
        <v>0.2517833217451802</v>
      </c>
      <c r="AJ43" s="244">
        <v>2.2517833217451804</v>
      </c>
      <c r="AK43" s="244">
        <v>2.2517833217451804</v>
      </c>
      <c r="AL43" s="244">
        <v>2.2517833217451804</v>
      </c>
    </row>
    <row r="44" spans="1:38" ht="15" x14ac:dyDescent="0.25">
      <c r="A44" s="11" t="str">
        <f t="shared" si="1"/>
        <v>600004897</v>
      </c>
      <c r="B44" t="s">
        <v>955</v>
      </c>
      <c r="C44" s="92">
        <v>0</v>
      </c>
      <c r="D44" s="269">
        <v>0</v>
      </c>
      <c r="E44" s="132">
        <v>0</v>
      </c>
      <c r="F44" s="92">
        <v>0</v>
      </c>
      <c r="G44" s="92">
        <v>0</v>
      </c>
      <c r="H44" s="132">
        <v>0</v>
      </c>
      <c r="I44" s="132">
        <v>0</v>
      </c>
      <c r="J44" s="92">
        <v>0</v>
      </c>
      <c r="K44" s="92">
        <v>0</v>
      </c>
      <c r="L44" s="92">
        <v>0</v>
      </c>
      <c r="M44" s="92">
        <v>0</v>
      </c>
      <c r="N44" s="77">
        <v>0</v>
      </c>
      <c r="O44" s="77">
        <v>0</v>
      </c>
      <c r="P44" s="265">
        <v>0</v>
      </c>
      <c r="Q44" s="77">
        <v>0</v>
      </c>
      <c r="R44" s="77">
        <v>0</v>
      </c>
      <c r="S44" s="77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244">
        <v>0</v>
      </c>
      <c r="AH44" s="244">
        <v>0</v>
      </c>
      <c r="AI44" s="244">
        <v>0</v>
      </c>
      <c r="AJ44" s="244">
        <v>0</v>
      </c>
      <c r="AK44" s="244">
        <v>0</v>
      </c>
      <c r="AL44" s="244">
        <v>0</v>
      </c>
    </row>
    <row r="45" spans="1:38" ht="15" x14ac:dyDescent="0.25">
      <c r="A45" s="11" t="str">
        <f t="shared" si="1"/>
        <v>600005116</v>
      </c>
      <c r="B45" t="s">
        <v>956</v>
      </c>
      <c r="C45" s="92">
        <v>0</v>
      </c>
      <c r="D45" s="269">
        <v>0</v>
      </c>
      <c r="E45" s="132">
        <v>0</v>
      </c>
      <c r="F45" s="92">
        <v>0</v>
      </c>
      <c r="G45" s="92">
        <v>0</v>
      </c>
      <c r="H45" s="132">
        <v>39.68</v>
      </c>
      <c r="I45" s="132">
        <v>0</v>
      </c>
      <c r="J45" s="92">
        <v>0</v>
      </c>
      <c r="K45" s="92">
        <v>0</v>
      </c>
      <c r="L45" s="92">
        <v>0</v>
      </c>
      <c r="M45" s="92">
        <v>0</v>
      </c>
      <c r="N45" s="77">
        <v>29</v>
      </c>
      <c r="O45" s="77">
        <v>27.232349683554695</v>
      </c>
      <c r="P45" s="265">
        <v>27.232349683554695</v>
      </c>
      <c r="Q45" s="77">
        <v>27.232349683554695</v>
      </c>
      <c r="R45" s="77">
        <v>33.73973222884343</v>
      </c>
      <c r="S45" s="77">
        <v>34.427268182289112</v>
      </c>
      <c r="T45" s="78">
        <v>34.204545267792625</v>
      </c>
      <c r="U45" s="78">
        <v>34.436951787267219</v>
      </c>
      <c r="V45" s="78">
        <v>39.341365385689706</v>
      </c>
      <c r="W45" s="78">
        <v>39.341365385689706</v>
      </c>
      <c r="X45" s="78">
        <v>39.341365385689706</v>
      </c>
      <c r="Y45" s="78">
        <v>39.341365385689706</v>
      </c>
      <c r="Z45" s="78">
        <v>39.341365385689706</v>
      </c>
      <c r="AA45" s="78">
        <v>39.341365385689706</v>
      </c>
      <c r="AB45" s="78">
        <v>39.341365385689706</v>
      </c>
      <c r="AC45" s="78">
        <v>39.341365385689706</v>
      </c>
      <c r="AD45" s="78">
        <v>39.341365385689706</v>
      </c>
      <c r="AE45" s="78">
        <v>39.341365385689706</v>
      </c>
      <c r="AF45" s="78">
        <v>39.341365385689706</v>
      </c>
      <c r="AG45" s="244">
        <v>39.341365385689706</v>
      </c>
      <c r="AH45" s="244">
        <v>39.341365385689706</v>
      </c>
      <c r="AI45" s="244">
        <v>39.341365385689706</v>
      </c>
      <c r="AJ45" s="244">
        <v>39.341365385689706</v>
      </c>
      <c r="AK45" s="244">
        <v>39.341365385689706</v>
      </c>
      <c r="AL45" s="244">
        <v>39.341365385689706</v>
      </c>
    </row>
    <row r="46" spans="1:38" ht="15" x14ac:dyDescent="0.25">
      <c r="A46" s="11" t="str">
        <f t="shared" si="1"/>
        <v>600005117</v>
      </c>
      <c r="B46" t="s">
        <v>957</v>
      </c>
      <c r="C46" s="92">
        <v>25.2</v>
      </c>
      <c r="D46" s="269">
        <v>50.4</v>
      </c>
      <c r="E46" s="132">
        <v>25.2</v>
      </c>
      <c r="F46" s="92">
        <v>1.4</v>
      </c>
      <c r="G46" s="92">
        <v>1.4</v>
      </c>
      <c r="H46" s="132">
        <v>1.4</v>
      </c>
      <c r="I46" s="132">
        <v>0</v>
      </c>
      <c r="J46" s="92">
        <v>0</v>
      </c>
      <c r="K46" s="92">
        <v>2.8</v>
      </c>
      <c r="L46" s="92">
        <v>1.4</v>
      </c>
      <c r="M46" s="92">
        <v>29.4</v>
      </c>
      <c r="N46" s="77">
        <v>26.599999999999998</v>
      </c>
      <c r="O46" s="77">
        <v>25.872711161105325</v>
      </c>
      <c r="P46" s="265">
        <v>23.773367403149056</v>
      </c>
      <c r="Q46" s="77">
        <v>28.766421566330781</v>
      </c>
      <c r="R46" s="77">
        <v>28.766421566330731</v>
      </c>
      <c r="S46" s="77">
        <v>28.766421566330752</v>
      </c>
      <c r="T46" s="78">
        <v>28.766421566330767</v>
      </c>
      <c r="U46" s="78">
        <v>28.766421566330767</v>
      </c>
      <c r="V46" s="78">
        <v>28.766421566330752</v>
      </c>
      <c r="W46" s="78">
        <v>28.766421566330759</v>
      </c>
      <c r="X46" s="78">
        <v>28.766421566330774</v>
      </c>
      <c r="Y46" s="78">
        <v>28.766421566330745</v>
      </c>
      <c r="Z46" s="78">
        <v>28.766421566330767</v>
      </c>
      <c r="AA46" s="78">
        <v>28.766421566330767</v>
      </c>
      <c r="AB46" s="78">
        <v>28.766421566330774</v>
      </c>
      <c r="AC46" s="78">
        <v>29.45864609114172</v>
      </c>
      <c r="AD46" s="78">
        <v>29.45864609114172</v>
      </c>
      <c r="AE46" s="78">
        <v>29.45864609114172</v>
      </c>
      <c r="AF46" s="78">
        <v>29.45864609114172</v>
      </c>
      <c r="AG46" s="244">
        <v>31.506936413722368</v>
      </c>
      <c r="AH46" s="244">
        <v>31.506936413722368</v>
      </c>
      <c r="AI46" s="244">
        <v>31.506936413722368</v>
      </c>
      <c r="AJ46" s="244">
        <v>31.506936413722368</v>
      </c>
      <c r="AK46" s="244">
        <v>31.506936413722368</v>
      </c>
      <c r="AL46" s="244">
        <v>31.506936413722368</v>
      </c>
    </row>
    <row r="47" spans="1:38" ht="15" x14ac:dyDescent="0.25">
      <c r="A47" s="11" t="str">
        <f t="shared" si="1"/>
        <v>600005119</v>
      </c>
      <c r="B47" t="s">
        <v>958</v>
      </c>
      <c r="C47" s="92">
        <v>50.1</v>
      </c>
      <c r="D47" s="269">
        <v>69.56</v>
      </c>
      <c r="E47" s="132">
        <v>71.48</v>
      </c>
      <c r="F47" s="92">
        <v>51.18</v>
      </c>
      <c r="G47" s="92">
        <v>25.08</v>
      </c>
      <c r="H47" s="132">
        <v>24.9</v>
      </c>
      <c r="I47" s="132">
        <v>48.28</v>
      </c>
      <c r="J47" s="92">
        <v>0</v>
      </c>
      <c r="K47" s="92">
        <v>51.4</v>
      </c>
      <c r="L47" s="92">
        <v>0</v>
      </c>
      <c r="M47" s="92">
        <v>26.68</v>
      </c>
      <c r="N47" s="77">
        <v>49.76</v>
      </c>
      <c r="O47" s="77">
        <v>44.865451727926981</v>
      </c>
      <c r="P47" s="265">
        <v>44.865451727926981</v>
      </c>
      <c r="Q47" s="77">
        <v>44.865451727926981</v>
      </c>
      <c r="R47" s="77">
        <v>44.865451727926981</v>
      </c>
      <c r="S47" s="77">
        <v>44.865451727926981</v>
      </c>
      <c r="T47" s="78">
        <v>44.865451727926981</v>
      </c>
      <c r="U47" s="78">
        <v>44.865451727926981</v>
      </c>
      <c r="V47" s="78">
        <v>44.865451727926981</v>
      </c>
      <c r="W47" s="78">
        <v>44.865451727926981</v>
      </c>
      <c r="X47" s="78">
        <v>44.865451727926981</v>
      </c>
      <c r="Y47" s="78">
        <v>44.865451727926981</v>
      </c>
      <c r="Z47" s="78">
        <v>44.865451727926981</v>
      </c>
      <c r="AA47" s="78">
        <v>44.865451727926981</v>
      </c>
      <c r="AB47" s="78">
        <v>44.865451727926981</v>
      </c>
      <c r="AC47" s="78">
        <v>44.865451727926981</v>
      </c>
      <c r="AD47" s="78">
        <v>44.865451727926981</v>
      </c>
      <c r="AE47" s="78">
        <v>44.865451727926981</v>
      </c>
      <c r="AF47" s="78">
        <v>44.865451727926981</v>
      </c>
      <c r="AG47" s="244">
        <v>44.865451727926981</v>
      </c>
      <c r="AH47" s="244">
        <v>44.865451727926981</v>
      </c>
      <c r="AI47" s="244">
        <v>44.865451727926981</v>
      </c>
      <c r="AJ47" s="244">
        <v>44.865451727926981</v>
      </c>
      <c r="AK47" s="244">
        <v>44.865451727926981</v>
      </c>
      <c r="AL47" s="244">
        <v>44.865451727926981</v>
      </c>
    </row>
    <row r="48" spans="1:38" ht="15" x14ac:dyDescent="0.25">
      <c r="A48" s="11" t="str">
        <f t="shared" si="1"/>
        <v>600005121</v>
      </c>
      <c r="B48" t="s">
        <v>959</v>
      </c>
      <c r="C48" s="92">
        <v>26.25</v>
      </c>
      <c r="D48" s="269">
        <v>25.2</v>
      </c>
      <c r="E48" s="132">
        <v>49.35</v>
      </c>
      <c r="F48" s="92">
        <v>28.349999999999998</v>
      </c>
      <c r="G48" s="92">
        <v>68.25</v>
      </c>
      <c r="H48" s="132">
        <v>24.15</v>
      </c>
      <c r="I48" s="132">
        <v>29.4</v>
      </c>
      <c r="J48" s="92">
        <v>24.15</v>
      </c>
      <c r="K48" s="92">
        <v>39.9</v>
      </c>
      <c r="L48" s="92">
        <v>25.200000000000003</v>
      </c>
      <c r="M48" s="92">
        <v>58.8</v>
      </c>
      <c r="N48" s="77">
        <v>7.35</v>
      </c>
      <c r="O48" s="77">
        <v>32.859510963087764</v>
      </c>
      <c r="P48" s="265">
        <v>32.758263365573399</v>
      </c>
      <c r="Q48" s="77">
        <v>32.993611995091413</v>
      </c>
      <c r="R48" s="77">
        <v>37.064731393285101</v>
      </c>
      <c r="S48" s="77">
        <v>37.519641939860293</v>
      </c>
      <c r="T48" s="78">
        <v>58.372276551533119</v>
      </c>
      <c r="U48" s="78">
        <v>43.253461593920242</v>
      </c>
      <c r="V48" s="78">
        <v>37.372276551533119</v>
      </c>
      <c r="W48" s="78">
        <v>37.526049130657121</v>
      </c>
      <c r="X48" s="78">
        <v>37.526049130657121</v>
      </c>
      <c r="Y48" s="78">
        <v>58.372276551533119</v>
      </c>
      <c r="Z48" s="78">
        <v>37.532456321453964</v>
      </c>
      <c r="AA48" s="78">
        <v>37.391930089607293</v>
      </c>
      <c r="AB48" s="78">
        <v>37.545702668731295</v>
      </c>
      <c r="AC48" s="78">
        <v>43.684756105531868</v>
      </c>
      <c r="AD48" s="78">
        <v>43.278850065263413</v>
      </c>
      <c r="AE48" s="78">
        <v>43.679118521639253</v>
      </c>
      <c r="AF48" s="78">
        <v>43.549454092109052</v>
      </c>
      <c r="AG48" s="244">
        <v>43.684756105531868</v>
      </c>
      <c r="AH48" s="244">
        <v>43.549454092109052</v>
      </c>
      <c r="AI48" s="244">
        <v>43.684756105531868</v>
      </c>
      <c r="AJ48" s="244">
        <v>43.684756105531868</v>
      </c>
      <c r="AK48" s="244">
        <v>43.549454092109052</v>
      </c>
      <c r="AL48" s="244">
        <v>43.690393689424489</v>
      </c>
    </row>
    <row r="49" spans="1:38" ht="15" x14ac:dyDescent="0.25">
      <c r="A49" s="11" t="str">
        <f t="shared" si="1"/>
        <v>600005122</v>
      </c>
      <c r="B49" t="s">
        <v>960</v>
      </c>
      <c r="C49" s="92">
        <v>24</v>
      </c>
      <c r="D49" s="269">
        <v>120</v>
      </c>
      <c r="E49" s="132">
        <v>24</v>
      </c>
      <c r="F49" s="92">
        <v>108</v>
      </c>
      <c r="G49" s="92">
        <v>48</v>
      </c>
      <c r="H49" s="132">
        <v>40</v>
      </c>
      <c r="I49" s="132">
        <v>72</v>
      </c>
      <c r="J49" s="92">
        <v>96</v>
      </c>
      <c r="K49" s="92">
        <v>192</v>
      </c>
      <c r="L49" s="92">
        <v>24</v>
      </c>
      <c r="M49" s="92">
        <v>0</v>
      </c>
      <c r="N49" s="77">
        <v>40</v>
      </c>
      <c r="O49" s="77">
        <v>52.084507375808172</v>
      </c>
      <c r="P49" s="265">
        <v>52.084507375808172</v>
      </c>
      <c r="Q49" s="77">
        <v>52.084507375808172</v>
      </c>
      <c r="R49" s="77">
        <v>52.084507375808172</v>
      </c>
      <c r="S49" s="77">
        <v>52.084507375808172</v>
      </c>
      <c r="T49" s="78">
        <v>52.084507375808172</v>
      </c>
      <c r="U49" s="78">
        <v>52.084507375808172</v>
      </c>
      <c r="V49" s="78">
        <v>52.084507375808172</v>
      </c>
      <c r="W49" s="78">
        <v>52.084507375808172</v>
      </c>
      <c r="X49" s="78">
        <v>52.084507375808172</v>
      </c>
      <c r="Y49" s="78">
        <v>52.084507375808172</v>
      </c>
      <c r="Z49" s="78">
        <v>52.084507375808172</v>
      </c>
      <c r="AA49" s="78">
        <v>52.084507375808172</v>
      </c>
      <c r="AB49" s="78">
        <v>52.084507375808172</v>
      </c>
      <c r="AC49" s="78">
        <v>52.084507375808172</v>
      </c>
      <c r="AD49" s="78">
        <v>52.084507375808172</v>
      </c>
      <c r="AE49" s="78">
        <v>52.084507375808172</v>
      </c>
      <c r="AF49" s="78">
        <v>52.084507375808172</v>
      </c>
      <c r="AG49" s="244">
        <v>52.084507375808172</v>
      </c>
      <c r="AH49" s="244">
        <v>52.084507375808172</v>
      </c>
      <c r="AI49" s="244">
        <v>52.084507375808172</v>
      </c>
      <c r="AJ49" s="244">
        <v>52.084507375808172</v>
      </c>
      <c r="AK49" s="244">
        <v>52.084507375808172</v>
      </c>
      <c r="AL49" s="244">
        <v>52.084507375808172</v>
      </c>
    </row>
    <row r="50" spans="1:38" ht="15" x14ac:dyDescent="0.25">
      <c r="A50" s="11" t="str">
        <f t="shared" si="1"/>
        <v>600007746</v>
      </c>
      <c r="B50" t="s">
        <v>961</v>
      </c>
      <c r="C50" s="92">
        <v>1843.52</v>
      </c>
      <c r="D50" s="269">
        <v>1375.02</v>
      </c>
      <c r="E50" s="132">
        <v>1022.1800000000001</v>
      </c>
      <c r="F50" s="92">
        <v>193.62</v>
      </c>
      <c r="G50" s="92">
        <v>825.68000000000006</v>
      </c>
      <c r="H50" s="132">
        <v>357.91999999999996</v>
      </c>
      <c r="I50" s="132">
        <v>30.2</v>
      </c>
      <c r="J50" s="92">
        <v>29.58</v>
      </c>
      <c r="K50" s="92">
        <v>452.9</v>
      </c>
      <c r="L50" s="92">
        <v>144.88</v>
      </c>
      <c r="M50" s="92">
        <v>523</v>
      </c>
      <c r="N50" s="77">
        <v>421.46</v>
      </c>
      <c r="O50" s="77">
        <v>67.151564114826414</v>
      </c>
      <c r="P50" s="265">
        <v>63.578559027392444</v>
      </c>
      <c r="Q50" s="77">
        <v>281.38948664847948</v>
      </c>
      <c r="R50" s="77">
        <v>292.00599548244008</v>
      </c>
      <c r="S50" s="77">
        <v>294.67982581400719</v>
      </c>
      <c r="T50" s="78">
        <v>304.70013729301547</v>
      </c>
      <c r="U50" s="78">
        <v>280.60396726424943</v>
      </c>
      <c r="V50" s="78">
        <v>279.70013729301547</v>
      </c>
      <c r="W50" s="78">
        <v>280.60396726424943</v>
      </c>
      <c r="X50" s="78">
        <v>280.60396726424943</v>
      </c>
      <c r="Y50" s="78">
        <v>287.74927992066716</v>
      </c>
      <c r="Z50" s="78">
        <v>288.69076947403585</v>
      </c>
      <c r="AA50" s="78">
        <v>285.1225364255655</v>
      </c>
      <c r="AB50" s="78">
        <v>285.75034435861102</v>
      </c>
      <c r="AC50" s="78">
        <v>1996.7184927251221</v>
      </c>
      <c r="AD50" s="78">
        <v>1992.6469755054413</v>
      </c>
      <c r="AE50" s="78">
        <v>1993.7530769908155</v>
      </c>
      <c r="AF50" s="78">
        <v>1986.1274588479143</v>
      </c>
      <c r="AG50" s="244">
        <v>1986.1274588479143</v>
      </c>
      <c r="AH50" s="244">
        <v>1986.1274588479143</v>
      </c>
      <c r="AI50" s="244">
        <v>1986.1274588479143</v>
      </c>
      <c r="AJ50" s="244">
        <v>1986.1274588479143</v>
      </c>
      <c r="AK50" s="244">
        <v>1986.1274588479143</v>
      </c>
      <c r="AL50" s="244">
        <v>1986.1274588479143</v>
      </c>
    </row>
    <row r="51" spans="1:38" ht="15" x14ac:dyDescent="0.25">
      <c r="A51" s="11" t="str">
        <f t="shared" si="1"/>
        <v>600007749</v>
      </c>
      <c r="B51" t="s">
        <v>962</v>
      </c>
      <c r="C51" s="92">
        <v>30.26</v>
      </c>
      <c r="D51" s="269">
        <v>0</v>
      </c>
      <c r="E51" s="132">
        <v>0</v>
      </c>
      <c r="F51" s="92">
        <v>77.819999999999993</v>
      </c>
      <c r="G51" s="92">
        <v>271.72000000000003</v>
      </c>
      <c r="H51" s="132">
        <v>6354.6450000000004</v>
      </c>
      <c r="I51" s="132">
        <v>0</v>
      </c>
      <c r="J51" s="92">
        <v>0</v>
      </c>
      <c r="K51" s="92">
        <v>0</v>
      </c>
      <c r="L51" s="92">
        <v>54.26</v>
      </c>
      <c r="M51" s="92">
        <v>32.1</v>
      </c>
      <c r="N51" s="77">
        <v>7131.2199999999993</v>
      </c>
      <c r="O51" s="77">
        <v>0</v>
      </c>
      <c r="P51" s="265">
        <v>0</v>
      </c>
      <c r="Q51" s="77">
        <v>0</v>
      </c>
      <c r="R51" s="77">
        <v>88.450553867710596</v>
      </c>
      <c r="S51" s="77">
        <v>97.795776076947874</v>
      </c>
      <c r="T51" s="78">
        <v>94.768450572547067</v>
      </c>
      <c r="U51" s="78">
        <v>97.927398924965303</v>
      </c>
      <c r="V51" s="78">
        <v>94.768450572547067</v>
      </c>
      <c r="W51" s="78">
        <v>138.00919977692416</v>
      </c>
      <c r="X51" s="78">
        <v>97.927398924965303</v>
      </c>
      <c r="Y51" s="78">
        <v>94.768450572547067</v>
      </c>
      <c r="Z51" s="78">
        <v>98.059021772982732</v>
      </c>
      <c r="AA51" s="78">
        <v>94.768450572547067</v>
      </c>
      <c r="AB51" s="78">
        <v>97.927398924965303</v>
      </c>
      <c r="AC51" s="78">
        <v>97.927398924965303</v>
      </c>
      <c r="AD51" s="78">
        <v>88.450553867710596</v>
      </c>
      <c r="AE51" s="78">
        <v>97.795776076947874</v>
      </c>
      <c r="AF51" s="78">
        <v>94.768450572547067</v>
      </c>
      <c r="AG51" s="244">
        <v>2380.0355914944512</v>
      </c>
      <c r="AH51" s="244">
        <v>1147.2404335971094</v>
      </c>
      <c r="AI51" s="244">
        <v>1150.3993819495277</v>
      </c>
      <c r="AJ51" s="244">
        <v>1150.3993819495277</v>
      </c>
      <c r="AK51" s="244">
        <v>1147.2404335971094</v>
      </c>
      <c r="AL51" s="244">
        <v>1150.5310047975452</v>
      </c>
    </row>
    <row r="52" spans="1:38" ht="15" x14ac:dyDescent="0.25">
      <c r="A52" s="11" t="str">
        <f t="shared" si="1"/>
        <v>600007751</v>
      </c>
      <c r="B52" t="s">
        <v>963</v>
      </c>
      <c r="C52" s="92">
        <v>890.18</v>
      </c>
      <c r="D52" s="269">
        <v>810.48</v>
      </c>
      <c r="E52" s="132">
        <v>1199.6400000000001</v>
      </c>
      <c r="F52" s="92">
        <v>1008.16</v>
      </c>
      <c r="G52" s="92">
        <v>943.96</v>
      </c>
      <c r="H52" s="132">
        <v>1079.8800000000001</v>
      </c>
      <c r="I52" s="132">
        <v>1076.8599999999999</v>
      </c>
      <c r="J52" s="92">
        <v>909.46</v>
      </c>
      <c r="K52" s="92">
        <v>1018.08</v>
      </c>
      <c r="L52" s="92">
        <v>990.48</v>
      </c>
      <c r="M52" s="92">
        <v>1226.44</v>
      </c>
      <c r="N52" s="77">
        <v>1106.6199999999999</v>
      </c>
      <c r="O52" s="77">
        <v>1050</v>
      </c>
      <c r="P52" s="265">
        <v>1050</v>
      </c>
      <c r="Q52" s="77">
        <v>830.88391472550825</v>
      </c>
      <c r="R52" s="77">
        <v>830.88391472550825</v>
      </c>
      <c r="S52" s="77">
        <v>830.88391472550825</v>
      </c>
      <c r="T52" s="78">
        <v>830.88391472550825</v>
      </c>
      <c r="U52" s="78">
        <v>830.88391472550825</v>
      </c>
      <c r="V52" s="78">
        <v>830.88391472550825</v>
      </c>
      <c r="W52" s="78">
        <v>830.88391472550825</v>
      </c>
      <c r="X52" s="78">
        <v>830.88391472550825</v>
      </c>
      <c r="Y52" s="78">
        <v>830.88391472550825</v>
      </c>
      <c r="Z52" s="78">
        <v>830.88391472550825</v>
      </c>
      <c r="AA52" s="78">
        <v>830.88391472550825</v>
      </c>
      <c r="AB52" s="78">
        <v>830.88391472550825</v>
      </c>
      <c r="AC52" s="78">
        <v>830.88391472550825</v>
      </c>
      <c r="AD52" s="78">
        <v>830.88391472550825</v>
      </c>
      <c r="AE52" s="78">
        <v>830.88391472550825</v>
      </c>
      <c r="AF52" s="78">
        <v>830.88391472550825</v>
      </c>
      <c r="AG52" s="244">
        <v>830.88391472550825</v>
      </c>
      <c r="AH52" s="244">
        <v>830.88391472550825</v>
      </c>
      <c r="AI52" s="244">
        <v>830.88391472550825</v>
      </c>
      <c r="AJ52" s="244">
        <v>830.88391472550825</v>
      </c>
      <c r="AK52" s="244">
        <v>830.88391472550825</v>
      </c>
      <c r="AL52" s="244">
        <v>830.88391472550825</v>
      </c>
    </row>
    <row r="53" spans="1:38" ht="15" x14ac:dyDescent="0.25">
      <c r="A53" s="11" t="str">
        <f t="shared" si="1"/>
        <v>600007760</v>
      </c>
      <c r="B53" t="s">
        <v>964</v>
      </c>
      <c r="C53" s="92">
        <v>0</v>
      </c>
      <c r="D53" s="269">
        <v>18</v>
      </c>
      <c r="E53" s="132">
        <v>0</v>
      </c>
      <c r="F53" s="92">
        <v>0</v>
      </c>
      <c r="G53" s="92">
        <v>0</v>
      </c>
      <c r="H53" s="132">
        <v>0</v>
      </c>
      <c r="I53" s="132">
        <v>0</v>
      </c>
      <c r="J53" s="92">
        <v>42</v>
      </c>
      <c r="K53" s="92">
        <v>132</v>
      </c>
      <c r="L53" s="92">
        <v>0</v>
      </c>
      <c r="M53" s="92">
        <v>0</v>
      </c>
      <c r="N53" s="77">
        <v>29</v>
      </c>
      <c r="O53" s="77">
        <v>0</v>
      </c>
      <c r="P53" s="265">
        <v>100</v>
      </c>
      <c r="Q53" s="77">
        <v>100</v>
      </c>
      <c r="R53" s="77">
        <v>0</v>
      </c>
      <c r="S53" s="77">
        <v>0</v>
      </c>
      <c r="T53" s="78">
        <v>0</v>
      </c>
      <c r="U53" s="78">
        <v>0</v>
      </c>
      <c r="V53" s="78">
        <v>18</v>
      </c>
      <c r="W53" s="78">
        <v>18</v>
      </c>
      <c r="X53" s="78">
        <v>18</v>
      </c>
      <c r="Y53" s="78">
        <v>18</v>
      </c>
      <c r="Z53" s="78">
        <v>18</v>
      </c>
      <c r="AA53" s="78">
        <v>18</v>
      </c>
      <c r="AB53" s="78">
        <v>18</v>
      </c>
      <c r="AC53" s="78">
        <v>18</v>
      </c>
      <c r="AD53" s="78">
        <v>18</v>
      </c>
      <c r="AE53" s="78">
        <v>18</v>
      </c>
      <c r="AF53" s="78">
        <v>18</v>
      </c>
      <c r="AG53" s="244">
        <v>0</v>
      </c>
      <c r="AH53" s="244">
        <v>18</v>
      </c>
      <c r="AI53" s="244">
        <v>18</v>
      </c>
      <c r="AJ53" s="244">
        <v>18</v>
      </c>
      <c r="AK53" s="244">
        <v>18</v>
      </c>
      <c r="AL53" s="244">
        <v>18</v>
      </c>
    </row>
    <row r="54" spans="1:38" ht="15" x14ac:dyDescent="0.25">
      <c r="A54" s="11" t="str">
        <f t="shared" si="1"/>
        <v>600008400</v>
      </c>
      <c r="B54" t="s">
        <v>965</v>
      </c>
      <c r="C54" s="92">
        <v>0</v>
      </c>
      <c r="D54" s="269">
        <v>0</v>
      </c>
      <c r="E54" s="132">
        <v>10</v>
      </c>
      <c r="F54" s="92">
        <v>54</v>
      </c>
      <c r="G54" s="92">
        <v>0</v>
      </c>
      <c r="H54" s="132">
        <v>24</v>
      </c>
      <c r="I54" s="132">
        <v>24</v>
      </c>
      <c r="J54" s="92">
        <v>24</v>
      </c>
      <c r="K54" s="92">
        <v>23</v>
      </c>
      <c r="L54" s="92">
        <v>0</v>
      </c>
      <c r="M54" s="92">
        <v>24</v>
      </c>
      <c r="N54" s="77">
        <v>0</v>
      </c>
      <c r="O54" s="77">
        <v>26.043995054917676</v>
      </c>
      <c r="P54" s="265">
        <v>26.046457747354221</v>
      </c>
      <c r="Q54" s="77">
        <v>25.965507009236738</v>
      </c>
      <c r="R54" s="77">
        <v>25.965507009236738</v>
      </c>
      <c r="S54" s="77">
        <v>25.965507009236738</v>
      </c>
      <c r="T54" s="78">
        <v>25.965507009236738</v>
      </c>
      <c r="U54" s="78">
        <v>25.965507009236738</v>
      </c>
      <c r="V54" s="78">
        <v>25.965507009236738</v>
      </c>
      <c r="W54" s="78">
        <v>25.965507009236738</v>
      </c>
      <c r="X54" s="78">
        <v>1.5810412186748712</v>
      </c>
      <c r="Y54" s="78">
        <v>26.581041218674873</v>
      </c>
      <c r="Z54" s="78">
        <v>26.659641578629401</v>
      </c>
      <c r="AA54" s="78">
        <v>26.659641578629401</v>
      </c>
      <c r="AB54" s="78">
        <v>1.6596415786293996</v>
      </c>
      <c r="AC54" s="78">
        <v>1.6596415786293996</v>
      </c>
      <c r="AD54" s="78">
        <v>1.6596415786293996</v>
      </c>
      <c r="AE54" s="78">
        <v>1.6596415786293996</v>
      </c>
      <c r="AF54" s="78">
        <v>1.6596415786293996</v>
      </c>
      <c r="AG54" s="244">
        <v>14.994083068507758</v>
      </c>
      <c r="AH54" s="244">
        <v>10.245660589481281</v>
      </c>
      <c r="AI54" s="244">
        <v>10.245660589481281</v>
      </c>
      <c r="AJ54" s="244">
        <v>10.245660589481281</v>
      </c>
      <c r="AK54" s="244">
        <v>10.245660589481281</v>
      </c>
      <c r="AL54" s="244">
        <v>10.245660589481281</v>
      </c>
    </row>
    <row r="55" spans="1:38" ht="15" x14ac:dyDescent="0.25">
      <c r="A55" s="11" t="str">
        <f t="shared" si="1"/>
        <v>600008402</v>
      </c>
      <c r="B55" t="s">
        <v>966</v>
      </c>
      <c r="C55" s="92">
        <v>32.4</v>
      </c>
      <c r="D55" s="269">
        <v>24</v>
      </c>
      <c r="E55" s="132">
        <v>48</v>
      </c>
      <c r="F55" s="92">
        <v>24</v>
      </c>
      <c r="G55" s="92">
        <v>48</v>
      </c>
      <c r="H55" s="132">
        <v>33.6</v>
      </c>
      <c r="I55" s="132">
        <v>25.2</v>
      </c>
      <c r="J55" s="92">
        <v>4.8</v>
      </c>
      <c r="K55" s="92">
        <v>39.6</v>
      </c>
      <c r="L55" s="92">
        <v>48</v>
      </c>
      <c r="M55" s="92">
        <v>48</v>
      </c>
      <c r="N55" s="77">
        <v>24</v>
      </c>
      <c r="O55" s="77">
        <v>76.966670705060835</v>
      </c>
      <c r="P55" s="265">
        <v>28.966670705060828</v>
      </c>
      <c r="Q55" s="77">
        <v>52.830864081515465</v>
      </c>
      <c r="R55" s="77">
        <v>52.830864081515465</v>
      </c>
      <c r="S55" s="77">
        <v>52.830864081515465</v>
      </c>
      <c r="T55" s="78">
        <v>52.830864081515465</v>
      </c>
      <c r="U55" s="78">
        <v>76.830864081515458</v>
      </c>
      <c r="V55" s="78">
        <v>52.830864081515465</v>
      </c>
      <c r="W55" s="78">
        <v>54.030864081515467</v>
      </c>
      <c r="X55" s="78">
        <v>54.030864081515467</v>
      </c>
      <c r="Y55" s="78">
        <v>54.030864081515467</v>
      </c>
      <c r="Z55" s="78">
        <v>54.030864081515467</v>
      </c>
      <c r="AA55" s="78">
        <v>54.030864081515467</v>
      </c>
      <c r="AB55" s="78">
        <v>78.03086408151546</v>
      </c>
      <c r="AC55" s="78">
        <v>54.179117500693913</v>
      </c>
      <c r="AD55" s="78">
        <v>53.642117168642351</v>
      </c>
      <c r="AE55" s="78">
        <v>54.171659162748746</v>
      </c>
      <c r="AF55" s="78">
        <v>54.000117390010054</v>
      </c>
      <c r="AG55" s="244">
        <v>54.179117500693913</v>
      </c>
      <c r="AH55" s="244">
        <v>50.730967747501744</v>
      </c>
      <c r="AI55" s="244">
        <v>50.730967747501744</v>
      </c>
      <c r="AJ55" s="244">
        <v>50.730967747501744</v>
      </c>
      <c r="AK55" s="244">
        <v>50.730967747501744</v>
      </c>
      <c r="AL55" s="244">
        <v>50.730967747501744</v>
      </c>
    </row>
    <row r="56" spans="1:38" ht="15" x14ac:dyDescent="0.25">
      <c r="A56" s="11" t="str">
        <f t="shared" si="1"/>
        <v>600008696</v>
      </c>
      <c r="B56" t="s">
        <v>967</v>
      </c>
      <c r="C56" s="92">
        <v>0</v>
      </c>
      <c r="D56" s="269">
        <v>0</v>
      </c>
      <c r="E56" s="132">
        <v>0</v>
      </c>
      <c r="F56" s="92">
        <v>0</v>
      </c>
      <c r="G56" s="92">
        <v>3.75</v>
      </c>
      <c r="H56" s="132">
        <v>0</v>
      </c>
      <c r="I56" s="132">
        <v>0</v>
      </c>
      <c r="J56" s="92">
        <v>10</v>
      </c>
      <c r="K56" s="92">
        <v>0</v>
      </c>
      <c r="L56" s="92">
        <v>0</v>
      </c>
      <c r="M56" s="92">
        <v>0</v>
      </c>
      <c r="N56" s="77">
        <v>6.25</v>
      </c>
      <c r="O56" s="77">
        <v>1.3423515068900018</v>
      </c>
      <c r="P56" s="265">
        <v>1.3423515068900018</v>
      </c>
      <c r="Q56" s="77">
        <v>1.3423515068900018</v>
      </c>
      <c r="R56" s="77">
        <v>1.3423515068900018</v>
      </c>
      <c r="S56" s="77">
        <v>1.3423515068900018</v>
      </c>
      <c r="T56" s="78">
        <v>1.3423515068900018</v>
      </c>
      <c r="U56" s="78">
        <v>1.3423515068900018</v>
      </c>
      <c r="V56" s="78">
        <v>1.3423515068900018</v>
      </c>
      <c r="W56" s="78">
        <v>1.3423515068900018</v>
      </c>
      <c r="X56" s="78">
        <v>1.3423515068900018</v>
      </c>
      <c r="Y56" s="78">
        <v>1.3423515068900018</v>
      </c>
      <c r="Z56" s="78">
        <v>1.3423515068900018</v>
      </c>
      <c r="AA56" s="78">
        <v>1.3423515068900018</v>
      </c>
      <c r="AB56" s="78">
        <v>1.3423515068900018</v>
      </c>
      <c r="AC56" s="78">
        <v>1.9296340465371655</v>
      </c>
      <c r="AD56" s="78">
        <v>1.9296340465371655</v>
      </c>
      <c r="AE56" s="78">
        <v>1.9296340465371655</v>
      </c>
      <c r="AF56" s="78">
        <v>1.9296340465371655</v>
      </c>
      <c r="AG56" s="244">
        <v>1.9296340465371655</v>
      </c>
      <c r="AH56" s="244">
        <v>1.9296340465371655</v>
      </c>
      <c r="AI56" s="244">
        <v>1.9296340465371655</v>
      </c>
      <c r="AJ56" s="244">
        <v>1.9296340465371655</v>
      </c>
      <c r="AK56" s="244">
        <v>1.9296340465371655</v>
      </c>
      <c r="AL56" s="244">
        <v>1.9296340465371655</v>
      </c>
    </row>
    <row r="57" spans="1:38" ht="15" x14ac:dyDescent="0.25">
      <c r="A57" s="11" t="str">
        <f t="shared" si="1"/>
        <v>600008971</v>
      </c>
      <c r="B57" t="s">
        <v>968</v>
      </c>
      <c r="C57" s="92">
        <v>0</v>
      </c>
      <c r="D57" s="269">
        <v>0</v>
      </c>
      <c r="E57" s="132">
        <v>0</v>
      </c>
      <c r="F57" s="92">
        <v>0</v>
      </c>
      <c r="G57" s="92">
        <v>0</v>
      </c>
      <c r="H57" s="132">
        <v>0</v>
      </c>
      <c r="I57" s="132">
        <v>0</v>
      </c>
      <c r="J57" s="92">
        <v>0</v>
      </c>
      <c r="K57" s="92">
        <v>0</v>
      </c>
      <c r="L57" s="92">
        <v>0</v>
      </c>
      <c r="M57" s="92">
        <v>0</v>
      </c>
      <c r="N57" s="77">
        <v>0</v>
      </c>
      <c r="O57" s="77">
        <v>0</v>
      </c>
      <c r="P57" s="265">
        <v>0</v>
      </c>
      <c r="Q57" s="77">
        <v>0</v>
      </c>
      <c r="R57" s="77">
        <v>0</v>
      </c>
      <c r="S57" s="77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78">
        <v>0</v>
      </c>
      <c r="AD57" s="78">
        <v>0</v>
      </c>
      <c r="AE57" s="78">
        <v>0</v>
      </c>
      <c r="AF57" s="78">
        <v>0</v>
      </c>
      <c r="AG57" s="244">
        <v>0</v>
      </c>
      <c r="AH57" s="244">
        <v>0</v>
      </c>
      <c r="AI57" s="244">
        <v>0</v>
      </c>
      <c r="AJ57" s="244">
        <v>0</v>
      </c>
      <c r="AK57" s="244">
        <v>0</v>
      </c>
      <c r="AL57" s="244">
        <v>0</v>
      </c>
    </row>
    <row r="58" spans="1:38" ht="15" x14ac:dyDescent="0.25">
      <c r="A58" s="11" t="str">
        <f t="shared" si="1"/>
        <v>600009121</v>
      </c>
      <c r="B58" t="s">
        <v>969</v>
      </c>
      <c r="C58" s="92">
        <v>24</v>
      </c>
      <c r="D58" s="269">
        <v>0</v>
      </c>
      <c r="E58" s="132">
        <v>1.2</v>
      </c>
      <c r="F58" s="92">
        <v>0</v>
      </c>
      <c r="G58" s="92">
        <v>0</v>
      </c>
      <c r="H58" s="132">
        <v>0</v>
      </c>
      <c r="I58" s="132">
        <v>0</v>
      </c>
      <c r="J58" s="92">
        <v>24</v>
      </c>
      <c r="K58" s="92">
        <v>25.2</v>
      </c>
      <c r="L58" s="92">
        <v>0</v>
      </c>
      <c r="M58" s="92">
        <v>24</v>
      </c>
      <c r="N58" s="77">
        <v>2.4</v>
      </c>
      <c r="O58" s="77">
        <v>8</v>
      </c>
      <c r="P58" s="265">
        <v>0</v>
      </c>
      <c r="Q58" s="77">
        <v>4.4501632815611298</v>
      </c>
      <c r="R58" s="77">
        <v>4.6661724118062242</v>
      </c>
      <c r="S58" s="77">
        <v>28.709290954355453</v>
      </c>
      <c r="T58" s="78">
        <v>4.6953229757831663</v>
      </c>
      <c r="U58" s="78">
        <v>4.7098982577716368</v>
      </c>
      <c r="V58" s="78">
        <v>28.695322975783167</v>
      </c>
      <c r="W58" s="78">
        <v>4.7098982577716368</v>
      </c>
      <c r="X58" s="78">
        <v>4.6653332411931165</v>
      </c>
      <c r="Y58" s="78">
        <v>28.663203604900726</v>
      </c>
      <c r="Z58" s="78">
        <v>4.6654219760386324</v>
      </c>
      <c r="AA58" s="78">
        <v>4.6632036049007271</v>
      </c>
      <c r="AB58" s="78">
        <v>4.6653332411931165</v>
      </c>
      <c r="AC58" s="78">
        <v>4.6653332411931165</v>
      </c>
      <c r="AD58" s="78">
        <v>4.6589443323159472</v>
      </c>
      <c r="AE58" s="78">
        <v>4.6652445063476007</v>
      </c>
      <c r="AF58" s="78">
        <v>4.6632036049007271</v>
      </c>
      <c r="AG58" s="244">
        <v>13.145885654913021</v>
      </c>
      <c r="AH58" s="244">
        <v>11.182798886046067</v>
      </c>
      <c r="AI58" s="244">
        <v>11.184928522338456</v>
      </c>
      <c r="AJ58" s="244">
        <v>11.184928522338456</v>
      </c>
      <c r="AK58" s="244">
        <v>11.182798886046067</v>
      </c>
      <c r="AL58" s="244">
        <v>11.185017257183972</v>
      </c>
    </row>
    <row r="59" spans="1:38" ht="15" x14ac:dyDescent="0.25">
      <c r="A59" s="11" t="str">
        <f t="shared" si="1"/>
        <v>600010048</v>
      </c>
      <c r="B59" t="s">
        <v>970</v>
      </c>
      <c r="C59" s="92">
        <v>0</v>
      </c>
      <c r="D59" s="269">
        <v>0</v>
      </c>
      <c r="E59" s="132">
        <v>0</v>
      </c>
      <c r="F59" s="92">
        <v>0</v>
      </c>
      <c r="G59" s="92">
        <v>0</v>
      </c>
      <c r="H59" s="132">
        <v>0</v>
      </c>
      <c r="I59" s="132">
        <v>0</v>
      </c>
      <c r="J59" s="92">
        <v>0</v>
      </c>
      <c r="K59" s="92">
        <v>0</v>
      </c>
      <c r="L59" s="92">
        <v>0</v>
      </c>
      <c r="M59" s="92">
        <v>0</v>
      </c>
      <c r="N59" s="77">
        <v>0</v>
      </c>
      <c r="O59" s="77">
        <v>0</v>
      </c>
      <c r="P59" s="265">
        <v>0</v>
      </c>
      <c r="Q59" s="77">
        <v>0</v>
      </c>
      <c r="R59" s="77">
        <v>0</v>
      </c>
      <c r="S59" s="77">
        <v>0</v>
      </c>
      <c r="T59" s="78">
        <v>0</v>
      </c>
      <c r="U59" s="78">
        <v>0</v>
      </c>
      <c r="V59" s="78">
        <v>0</v>
      </c>
      <c r="W59" s="78">
        <v>0</v>
      </c>
      <c r="X59" s="78">
        <v>0</v>
      </c>
      <c r="Y59" s="78">
        <v>0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78">
        <v>0</v>
      </c>
      <c r="AG59" s="244">
        <v>0</v>
      </c>
      <c r="AH59" s="244">
        <v>0</v>
      </c>
      <c r="AI59" s="244">
        <v>0</v>
      </c>
      <c r="AJ59" s="244">
        <v>0</v>
      </c>
      <c r="AK59" s="244">
        <v>0</v>
      </c>
      <c r="AL59" s="244">
        <v>0</v>
      </c>
    </row>
    <row r="60" spans="1:38" ht="15" x14ac:dyDescent="0.25">
      <c r="A60" s="11" t="str">
        <f t="shared" si="1"/>
        <v>600010251</v>
      </c>
      <c r="B60" t="s">
        <v>971</v>
      </c>
      <c r="C60" s="92">
        <v>10</v>
      </c>
      <c r="D60" s="269">
        <v>0</v>
      </c>
      <c r="E60" s="132">
        <v>0</v>
      </c>
      <c r="F60" s="92">
        <v>0</v>
      </c>
      <c r="G60" s="92">
        <v>0</v>
      </c>
      <c r="H60" s="132">
        <v>0</v>
      </c>
      <c r="I60" s="132">
        <v>0</v>
      </c>
      <c r="J60" s="92">
        <v>0</v>
      </c>
      <c r="K60" s="92">
        <v>11</v>
      </c>
      <c r="L60" s="92">
        <v>0</v>
      </c>
      <c r="M60" s="92">
        <v>22</v>
      </c>
      <c r="N60" s="77">
        <v>22</v>
      </c>
      <c r="O60" s="77">
        <v>8.6398965630374498</v>
      </c>
      <c r="P60" s="265">
        <v>8.6398965630374498</v>
      </c>
      <c r="Q60" s="77">
        <v>7</v>
      </c>
      <c r="R60" s="77">
        <v>7</v>
      </c>
      <c r="S60" s="77">
        <v>7</v>
      </c>
      <c r="T60" s="78">
        <v>7</v>
      </c>
      <c r="U60" s="78">
        <v>7</v>
      </c>
      <c r="V60" s="78">
        <v>7</v>
      </c>
      <c r="W60" s="78">
        <v>7</v>
      </c>
      <c r="X60" s="78">
        <v>7</v>
      </c>
      <c r="Y60" s="78">
        <v>7</v>
      </c>
      <c r="Z60" s="78">
        <v>7</v>
      </c>
      <c r="AA60" s="78">
        <v>7</v>
      </c>
      <c r="AB60" s="78">
        <v>7</v>
      </c>
      <c r="AC60" s="78">
        <v>8.6398965630374498</v>
      </c>
      <c r="AD60" s="78">
        <v>8.6398965630374498</v>
      </c>
      <c r="AE60" s="78">
        <v>8.6398965630374498</v>
      </c>
      <c r="AF60" s="78">
        <v>8.6398965630374498</v>
      </c>
      <c r="AG60" s="244">
        <v>8.6398965630374498</v>
      </c>
      <c r="AH60" s="244">
        <v>8.6398965630374498</v>
      </c>
      <c r="AI60" s="244">
        <v>8.6398965630374498</v>
      </c>
      <c r="AJ60" s="244">
        <v>8.6398965630374498</v>
      </c>
      <c r="AK60" s="244">
        <v>8.6398965630374498</v>
      </c>
      <c r="AL60" s="244">
        <v>8.6398965630374498</v>
      </c>
    </row>
    <row r="61" spans="1:38" ht="15" x14ac:dyDescent="0.25">
      <c r="A61" s="11" t="str">
        <f t="shared" si="1"/>
        <v>600010264</v>
      </c>
      <c r="B61" t="s">
        <v>972</v>
      </c>
      <c r="C61" s="92">
        <v>0</v>
      </c>
      <c r="D61" s="269">
        <v>18</v>
      </c>
      <c r="E61" s="132">
        <v>21.6</v>
      </c>
      <c r="F61" s="92">
        <v>43.2</v>
      </c>
      <c r="G61" s="92">
        <v>41.4</v>
      </c>
      <c r="H61" s="132">
        <v>21.6</v>
      </c>
      <c r="I61" s="132">
        <v>21.6</v>
      </c>
      <c r="J61" s="92">
        <v>21.6</v>
      </c>
      <c r="K61" s="92">
        <v>63</v>
      </c>
      <c r="L61" s="92">
        <v>43.2</v>
      </c>
      <c r="M61" s="92">
        <v>43.2</v>
      </c>
      <c r="N61" s="77">
        <v>0</v>
      </c>
      <c r="O61" s="77">
        <v>15.024766926366587</v>
      </c>
      <c r="P61" s="265">
        <v>15.024766926366587</v>
      </c>
      <c r="Q61" s="77">
        <v>28</v>
      </c>
      <c r="R61" s="77">
        <v>28</v>
      </c>
      <c r="S61" s="77">
        <v>28</v>
      </c>
      <c r="T61" s="78">
        <v>28</v>
      </c>
      <c r="U61" s="78">
        <v>28</v>
      </c>
      <c r="V61" s="78">
        <v>28</v>
      </c>
      <c r="W61" s="78">
        <v>28</v>
      </c>
      <c r="X61" s="78">
        <v>28</v>
      </c>
      <c r="Y61" s="78">
        <v>28</v>
      </c>
      <c r="Z61" s="78">
        <v>28</v>
      </c>
      <c r="AA61" s="78">
        <v>28</v>
      </c>
      <c r="AB61" s="78">
        <v>28</v>
      </c>
      <c r="AC61" s="78">
        <v>15.024766926366587</v>
      </c>
      <c r="AD61" s="78">
        <v>15.024766926366587</v>
      </c>
      <c r="AE61" s="78">
        <v>15.024766926366587</v>
      </c>
      <c r="AF61" s="78">
        <v>15.024766926366587</v>
      </c>
      <c r="AG61" s="244">
        <v>15.024766926366587</v>
      </c>
      <c r="AH61" s="244">
        <v>15.024766926366587</v>
      </c>
      <c r="AI61" s="244">
        <v>15.024766926366587</v>
      </c>
      <c r="AJ61" s="244">
        <v>15.024766926366587</v>
      </c>
      <c r="AK61" s="244">
        <v>15.024766926366587</v>
      </c>
      <c r="AL61" s="244">
        <v>15.024766926366587</v>
      </c>
    </row>
    <row r="62" spans="1:38" ht="15" x14ac:dyDescent="0.25">
      <c r="A62" s="11" t="str">
        <f t="shared" si="1"/>
        <v>600010301</v>
      </c>
      <c r="B62" t="s">
        <v>973</v>
      </c>
      <c r="C62" s="92">
        <v>1.25</v>
      </c>
      <c r="D62" s="269">
        <v>3.75</v>
      </c>
      <c r="E62" s="132">
        <v>2.5</v>
      </c>
      <c r="F62" s="92">
        <v>16.25</v>
      </c>
      <c r="G62" s="92">
        <v>2.5</v>
      </c>
      <c r="H62" s="132">
        <v>8.75</v>
      </c>
      <c r="I62" s="132">
        <v>2.5</v>
      </c>
      <c r="J62" s="92">
        <v>17.5</v>
      </c>
      <c r="K62" s="92">
        <v>2.5</v>
      </c>
      <c r="L62" s="92">
        <v>5</v>
      </c>
      <c r="M62" s="92">
        <v>0</v>
      </c>
      <c r="N62" s="77">
        <v>20</v>
      </c>
      <c r="O62" s="77">
        <v>2.5810092742265227</v>
      </c>
      <c r="P62" s="265">
        <v>2.5638996315074754</v>
      </c>
      <c r="Q62" s="77">
        <v>5.5813468930043717</v>
      </c>
      <c r="R62" s="77">
        <v>5.6083212544254772</v>
      </c>
      <c r="S62" s="77">
        <v>5.6213614828971599</v>
      </c>
      <c r="T62" s="78">
        <v>5.617137183533095</v>
      </c>
      <c r="U62" s="78">
        <v>5.621545148086903</v>
      </c>
      <c r="V62" s="78">
        <v>5.617137183533095</v>
      </c>
      <c r="W62" s="78">
        <v>5.621545148086903</v>
      </c>
      <c r="X62" s="78">
        <v>5.621545148086903</v>
      </c>
      <c r="Y62" s="78">
        <v>6.9121645714820916</v>
      </c>
      <c r="Z62" s="78">
        <v>6.9167562012256409</v>
      </c>
      <c r="AA62" s="78">
        <v>6.9121645714820916</v>
      </c>
      <c r="AB62" s="78">
        <v>6.9165725360358996</v>
      </c>
      <c r="AC62" s="78">
        <v>6.9165725360358996</v>
      </c>
      <c r="AD62" s="78">
        <v>6.9033486423744739</v>
      </c>
      <c r="AE62" s="78">
        <v>6.9163888708461565</v>
      </c>
      <c r="AF62" s="78">
        <v>6.8241845606989058</v>
      </c>
      <c r="AG62" s="244">
        <v>8.7372409732532113</v>
      </c>
      <c r="AH62" s="244">
        <v>7.8486144176979904</v>
      </c>
      <c r="AI62" s="244">
        <v>7.8486144176979904</v>
      </c>
      <c r="AJ62" s="244">
        <v>7.8486144176979904</v>
      </c>
      <c r="AK62" s="244">
        <v>7.8486144176979904</v>
      </c>
      <c r="AL62" s="244">
        <v>7.8486144176979904</v>
      </c>
    </row>
    <row r="63" spans="1:38" ht="15" x14ac:dyDescent="0.25">
      <c r="A63" s="11" t="str">
        <f t="shared" si="1"/>
        <v>600010606</v>
      </c>
      <c r="B63" t="s">
        <v>974</v>
      </c>
      <c r="C63" s="92">
        <v>0</v>
      </c>
      <c r="D63" s="269">
        <v>0</v>
      </c>
      <c r="E63" s="132">
        <v>0</v>
      </c>
      <c r="F63" s="92">
        <v>0</v>
      </c>
      <c r="G63" s="92">
        <v>0</v>
      </c>
      <c r="H63" s="132">
        <v>0</v>
      </c>
      <c r="I63" s="132">
        <v>0</v>
      </c>
      <c r="J63" s="92">
        <v>0</v>
      </c>
      <c r="K63" s="92">
        <v>0</v>
      </c>
      <c r="L63" s="92">
        <v>0</v>
      </c>
      <c r="M63" s="92">
        <v>0</v>
      </c>
      <c r="N63" s="77">
        <v>0</v>
      </c>
      <c r="O63" s="77">
        <v>0</v>
      </c>
      <c r="P63" s="265">
        <v>0</v>
      </c>
      <c r="Q63" s="77">
        <v>0</v>
      </c>
      <c r="R63" s="77">
        <v>0</v>
      </c>
      <c r="S63" s="77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78">
        <v>0</v>
      </c>
      <c r="AG63" s="244">
        <v>0</v>
      </c>
      <c r="AH63" s="244">
        <v>0</v>
      </c>
      <c r="AI63" s="244">
        <v>0</v>
      </c>
      <c r="AJ63" s="244">
        <v>0</v>
      </c>
      <c r="AK63" s="244">
        <v>0</v>
      </c>
      <c r="AL63" s="244">
        <v>0</v>
      </c>
    </row>
    <row r="64" spans="1:38" ht="15" x14ac:dyDescent="0.25">
      <c r="A64" s="11" t="str">
        <f t="shared" si="1"/>
        <v>600010662</v>
      </c>
      <c r="B64" t="s">
        <v>975</v>
      </c>
      <c r="C64" s="92">
        <v>860.50000000000011</v>
      </c>
      <c r="D64" s="269">
        <v>408.76</v>
      </c>
      <c r="E64" s="132">
        <v>912.58</v>
      </c>
      <c r="F64" s="92">
        <v>860.53600000000006</v>
      </c>
      <c r="G64" s="92">
        <v>864.98000000000013</v>
      </c>
      <c r="H64" s="132">
        <v>869.39999999999986</v>
      </c>
      <c r="I64" s="132">
        <v>876.02</v>
      </c>
      <c r="J64" s="92">
        <v>934.75</v>
      </c>
      <c r="K64" s="92">
        <v>849.48</v>
      </c>
      <c r="L64" s="92">
        <v>807.49999999999989</v>
      </c>
      <c r="M64" s="92">
        <v>852.86000000000013</v>
      </c>
      <c r="N64" s="77">
        <v>977.75</v>
      </c>
      <c r="O64" s="77">
        <v>768.29043191071798</v>
      </c>
      <c r="P64" s="265">
        <v>535.68860793700651</v>
      </c>
      <c r="Q64" s="77">
        <v>819.59812726824498</v>
      </c>
      <c r="R64" s="77">
        <v>869.59812726824498</v>
      </c>
      <c r="S64" s="77">
        <v>819.59812726824498</v>
      </c>
      <c r="T64" s="78">
        <v>819.59812726824498</v>
      </c>
      <c r="U64" s="78">
        <v>844.59812726824498</v>
      </c>
      <c r="V64" s="78">
        <v>819.59812726824498</v>
      </c>
      <c r="W64" s="78">
        <v>794.59812726824498</v>
      </c>
      <c r="X64" s="78">
        <v>694.59812726824498</v>
      </c>
      <c r="Y64" s="78">
        <v>869.59812726824498</v>
      </c>
      <c r="Z64" s="78">
        <v>844.59812726824498</v>
      </c>
      <c r="AA64" s="78">
        <v>769.59812726824498</v>
      </c>
      <c r="AB64" s="78">
        <v>669.59812726824498</v>
      </c>
      <c r="AC64" s="78">
        <v>819.59812726824498</v>
      </c>
      <c r="AD64" s="78">
        <v>869.59812726824498</v>
      </c>
      <c r="AE64" s="78">
        <v>819.59812726824498</v>
      </c>
      <c r="AF64" s="78">
        <v>819.59812726824498</v>
      </c>
      <c r="AG64" s="244">
        <v>844.59812726824498</v>
      </c>
      <c r="AH64" s="244">
        <v>844.59812726824498</v>
      </c>
      <c r="AI64" s="244">
        <v>794.59812726824498</v>
      </c>
      <c r="AJ64" s="244">
        <v>794.59812726824498</v>
      </c>
      <c r="AK64" s="244">
        <v>869.59812726824498</v>
      </c>
      <c r="AL64" s="244">
        <v>844.59812726824498</v>
      </c>
    </row>
    <row r="65" spans="1:38" ht="15" x14ac:dyDescent="0.25">
      <c r="A65" s="11" t="str">
        <f t="shared" si="1"/>
        <v>600010663</v>
      </c>
      <c r="B65" t="s">
        <v>976</v>
      </c>
      <c r="C65" s="92">
        <v>800.06000000000006</v>
      </c>
      <c r="D65" s="269">
        <v>563.78</v>
      </c>
      <c r="E65" s="132">
        <v>1046.18</v>
      </c>
      <c r="F65" s="92">
        <v>825.66</v>
      </c>
      <c r="G65" s="92">
        <v>545.5</v>
      </c>
      <c r="H65" s="132">
        <v>774.4799999999999</v>
      </c>
      <c r="I65" s="132">
        <v>504.97999999999996</v>
      </c>
      <c r="J65" s="92">
        <v>320.68</v>
      </c>
      <c r="K65" s="92">
        <v>261.36</v>
      </c>
      <c r="L65" s="92">
        <v>227.32</v>
      </c>
      <c r="M65" s="92">
        <v>282.33999999999997</v>
      </c>
      <c r="N65" s="77">
        <v>259.56</v>
      </c>
      <c r="O65" s="77">
        <v>325</v>
      </c>
      <c r="P65" s="265">
        <v>229.26610389879144</v>
      </c>
      <c r="Q65" s="77">
        <v>313.47109334240912</v>
      </c>
      <c r="R65" s="77">
        <v>313.47109334240912</v>
      </c>
      <c r="S65" s="77">
        <v>313.47109334240912</v>
      </c>
      <c r="T65" s="78">
        <v>313.47109334240912</v>
      </c>
      <c r="U65" s="78">
        <v>313.47109334240912</v>
      </c>
      <c r="V65" s="78">
        <v>313.47109334240912</v>
      </c>
      <c r="W65" s="78">
        <v>313.47109334240912</v>
      </c>
      <c r="X65" s="78">
        <v>313.47109334240912</v>
      </c>
      <c r="Y65" s="78">
        <v>313.47109334240912</v>
      </c>
      <c r="Z65" s="78">
        <v>313.47109334240912</v>
      </c>
      <c r="AA65" s="78">
        <v>313.47109334240912</v>
      </c>
      <c r="AB65" s="78">
        <v>313.47109334240912</v>
      </c>
      <c r="AC65" s="78">
        <v>461.47109334240906</v>
      </c>
      <c r="AD65" s="78">
        <v>461.47109334240906</v>
      </c>
      <c r="AE65" s="78">
        <v>461.47109334240906</v>
      </c>
      <c r="AF65" s="78">
        <v>461.47109334240906</v>
      </c>
      <c r="AG65" s="244">
        <v>461.47109334240906</v>
      </c>
      <c r="AH65" s="244">
        <v>461.47109334240906</v>
      </c>
      <c r="AI65" s="244">
        <v>461.47109334240906</v>
      </c>
      <c r="AJ65" s="244">
        <v>461.47109334240906</v>
      </c>
      <c r="AK65" s="244">
        <v>461.47109334240906</v>
      </c>
      <c r="AL65" s="244">
        <v>461.47109334240906</v>
      </c>
    </row>
    <row r="66" spans="1:38" ht="15" x14ac:dyDescent="0.25">
      <c r="A66" s="11" t="str">
        <f t="shared" ref="A66:A97" si="2">LEFT(B66,9)</f>
        <v>600010763</v>
      </c>
      <c r="B66" t="s">
        <v>977</v>
      </c>
      <c r="C66" s="92">
        <v>209</v>
      </c>
      <c r="D66" s="269">
        <v>22</v>
      </c>
      <c r="E66" s="132">
        <v>281</v>
      </c>
      <c r="F66" s="92">
        <v>293</v>
      </c>
      <c r="G66" s="92">
        <v>282</v>
      </c>
      <c r="H66" s="132">
        <v>164</v>
      </c>
      <c r="I66" s="132">
        <v>116</v>
      </c>
      <c r="J66" s="92">
        <v>282</v>
      </c>
      <c r="K66" s="92">
        <v>140</v>
      </c>
      <c r="L66" s="92">
        <v>190</v>
      </c>
      <c r="M66" s="92">
        <v>185</v>
      </c>
      <c r="N66" s="77">
        <v>120</v>
      </c>
      <c r="O66" s="77">
        <v>174.00946057603588</v>
      </c>
      <c r="P66" s="265">
        <v>124.39197168843782</v>
      </c>
      <c r="Q66" s="77">
        <v>174.00946057603588</v>
      </c>
      <c r="R66" s="77">
        <v>174.00946057603588</v>
      </c>
      <c r="S66" s="77">
        <v>174.00946057603588</v>
      </c>
      <c r="T66" s="78">
        <v>174.00946057603588</v>
      </c>
      <c r="U66" s="78">
        <v>174.00946057603588</v>
      </c>
      <c r="V66" s="78">
        <v>174.00946057603588</v>
      </c>
      <c r="W66" s="78">
        <v>174.00946057603588</v>
      </c>
      <c r="X66" s="78">
        <v>130.00946057603588</v>
      </c>
      <c r="Y66" s="78">
        <v>174.00946057603588</v>
      </c>
      <c r="Z66" s="78">
        <v>174.00946057603588</v>
      </c>
      <c r="AA66" s="78">
        <v>174.00946057603588</v>
      </c>
      <c r="AB66" s="78">
        <v>174.00946057603588</v>
      </c>
      <c r="AC66" s="78">
        <v>130.00946057603588</v>
      </c>
      <c r="AD66" s="78">
        <v>130.00946057603588</v>
      </c>
      <c r="AE66" s="78">
        <v>130.00946057603588</v>
      </c>
      <c r="AF66" s="78">
        <v>130.00946057603588</v>
      </c>
      <c r="AG66" s="244">
        <v>170.65738163385117</v>
      </c>
      <c r="AH66" s="244">
        <v>173.08383025286878</v>
      </c>
      <c r="AI66" s="244">
        <v>173.08383025286878</v>
      </c>
      <c r="AJ66" s="244">
        <v>173.08383025286878</v>
      </c>
      <c r="AK66" s="244">
        <v>173.08383025286878</v>
      </c>
      <c r="AL66" s="244">
        <v>173.08383025286878</v>
      </c>
    </row>
    <row r="67" spans="1:38" ht="15" x14ac:dyDescent="0.25">
      <c r="A67" s="11" t="str">
        <f t="shared" si="2"/>
        <v>600010770</v>
      </c>
      <c r="B67" t="s">
        <v>978</v>
      </c>
      <c r="C67" s="92">
        <v>34.799999999999997</v>
      </c>
      <c r="D67" s="269">
        <v>27.3</v>
      </c>
      <c r="E67" s="132">
        <v>33.6</v>
      </c>
      <c r="F67" s="92">
        <v>31.2</v>
      </c>
      <c r="G67" s="92">
        <v>31.2</v>
      </c>
      <c r="H67" s="132">
        <v>27.599999999999998</v>
      </c>
      <c r="I67" s="132">
        <v>40.799999999999997</v>
      </c>
      <c r="J67" s="92">
        <v>16.8</v>
      </c>
      <c r="K67" s="92">
        <v>32.4</v>
      </c>
      <c r="L67" s="92">
        <v>38.4</v>
      </c>
      <c r="M67" s="92">
        <v>16.8</v>
      </c>
      <c r="N67" s="77">
        <v>44.400000000000006</v>
      </c>
      <c r="O67" s="77">
        <v>14.310753517080757</v>
      </c>
      <c r="P67" s="265">
        <v>14.310753517080757</v>
      </c>
      <c r="Q67" s="77">
        <v>22.50056247008073</v>
      </c>
      <c r="R67" s="77">
        <v>22.367153178802113</v>
      </c>
      <c r="S67" s="77">
        <v>22.453780604036908</v>
      </c>
      <c r="T67" s="78">
        <v>22.425718198679157</v>
      </c>
      <c r="U67" s="78">
        <v>22.455000708617678</v>
      </c>
      <c r="V67" s="78">
        <v>22.425718198679157</v>
      </c>
      <c r="W67" s="78">
        <v>22.455000708617678</v>
      </c>
      <c r="X67" s="78">
        <v>22.455000708617678</v>
      </c>
      <c r="Y67" s="78">
        <v>22.425718198679157</v>
      </c>
      <c r="Z67" s="78">
        <v>22.456220813198449</v>
      </c>
      <c r="AA67" s="78">
        <v>22.425718198679157</v>
      </c>
      <c r="AB67" s="78">
        <v>22.455000708617678</v>
      </c>
      <c r="AC67" s="78">
        <v>19.527072828116253</v>
      </c>
      <c r="AD67" s="78">
        <v>19.527072828116253</v>
      </c>
      <c r="AE67" s="78">
        <v>19.527072828116253</v>
      </c>
      <c r="AF67" s="78">
        <v>19.527072828116253</v>
      </c>
      <c r="AG67" s="244">
        <v>19.527072828116253</v>
      </c>
      <c r="AH67" s="244">
        <v>19.527072828116253</v>
      </c>
      <c r="AI67" s="244">
        <v>19.527072828116253</v>
      </c>
      <c r="AJ67" s="244">
        <v>19.527072828116253</v>
      </c>
      <c r="AK67" s="244">
        <v>19.527072828116253</v>
      </c>
      <c r="AL67" s="244">
        <v>19.527072828116253</v>
      </c>
    </row>
    <row r="68" spans="1:38" ht="15" x14ac:dyDescent="0.25">
      <c r="A68" s="11" t="str">
        <f t="shared" si="2"/>
        <v>600010772</v>
      </c>
      <c r="B68" t="s">
        <v>979</v>
      </c>
      <c r="C68" s="92">
        <v>69.599999999999994</v>
      </c>
      <c r="D68" s="269">
        <v>48.35</v>
      </c>
      <c r="E68" s="92">
        <v>27.6</v>
      </c>
      <c r="F68" s="92">
        <v>90</v>
      </c>
      <c r="G68" s="92">
        <v>72</v>
      </c>
      <c r="H68" s="92">
        <v>42</v>
      </c>
      <c r="I68" s="92">
        <v>79.2</v>
      </c>
      <c r="J68" s="92">
        <v>78</v>
      </c>
      <c r="K68" s="92">
        <v>84</v>
      </c>
      <c r="L68" s="92">
        <v>19.2</v>
      </c>
      <c r="M68" s="92">
        <v>81.599999999999994</v>
      </c>
      <c r="N68" s="248">
        <v>82.8</v>
      </c>
      <c r="O68" s="248">
        <v>59.385948014812371</v>
      </c>
      <c r="P68" s="266">
        <v>11.316500478924755</v>
      </c>
      <c r="Q68" s="77">
        <v>59.560848105073504</v>
      </c>
      <c r="R68" s="77">
        <v>84.932222032678538</v>
      </c>
      <c r="S68" s="77">
        <v>37.38043483087074</v>
      </c>
      <c r="T68" s="78">
        <v>60.965536090708568</v>
      </c>
      <c r="U68" s="78">
        <v>61.365330994863939</v>
      </c>
      <c r="V68" s="78">
        <v>61.223299384541264</v>
      </c>
      <c r="W68" s="78">
        <v>61.231354389258854</v>
      </c>
      <c r="X68" s="78">
        <v>15.685002058839073</v>
      </c>
      <c r="Y68" s="78">
        <v>65.607163390951214</v>
      </c>
      <c r="Z68" s="78">
        <v>65.9853181978078</v>
      </c>
      <c r="AA68" s="78">
        <v>65.538699785755</v>
      </c>
      <c r="AB68" s="78">
        <v>40.647369213614141</v>
      </c>
      <c r="AC68" s="78">
        <v>18.244721148010793</v>
      </c>
      <c r="AD68" s="78">
        <v>18.070444737116389</v>
      </c>
      <c r="AE68" s="78">
        <v>18.51491422135495</v>
      </c>
      <c r="AF68" s="78">
        <v>18.097872362501072</v>
      </c>
      <c r="AG68" s="244">
        <v>52.247429659927121</v>
      </c>
      <c r="AH68" s="244">
        <v>57.343104922253751</v>
      </c>
      <c r="AI68" s="244">
        <v>57.353289781926982</v>
      </c>
      <c r="AJ68" s="244">
        <v>57.353289781926982</v>
      </c>
      <c r="AK68" s="244">
        <v>57.343104922253751</v>
      </c>
      <c r="AL68" s="244">
        <v>57.353714151080034</v>
      </c>
    </row>
    <row r="69" spans="1:38" ht="15" x14ac:dyDescent="0.25">
      <c r="A69" s="11" t="str">
        <f t="shared" si="2"/>
        <v>600010779</v>
      </c>
      <c r="B69" t="s">
        <v>980</v>
      </c>
      <c r="C69" s="92">
        <v>64.599999999999994</v>
      </c>
      <c r="D69" s="269">
        <v>22.1</v>
      </c>
      <c r="E69" s="132">
        <v>43.35</v>
      </c>
      <c r="F69" s="92">
        <v>27.200000000000003</v>
      </c>
      <c r="G69" s="92">
        <v>66.3</v>
      </c>
      <c r="H69" s="132">
        <v>50.15</v>
      </c>
      <c r="I69" s="132">
        <v>70.55</v>
      </c>
      <c r="J69" s="92">
        <v>44.2</v>
      </c>
      <c r="K69" s="92">
        <v>44.2</v>
      </c>
      <c r="L69" s="92">
        <v>22.1</v>
      </c>
      <c r="M69" s="92">
        <v>71.399999999999991</v>
      </c>
      <c r="N69" s="77">
        <v>44.2</v>
      </c>
      <c r="O69" s="77">
        <v>64.925023095920722</v>
      </c>
      <c r="P69" s="265">
        <v>64.925023095920722</v>
      </c>
      <c r="Q69" s="77">
        <v>64.925023095920722</v>
      </c>
      <c r="R69" s="77">
        <v>64.925023095920722</v>
      </c>
      <c r="S69" s="77">
        <v>64.925023095920722</v>
      </c>
      <c r="T69" s="78">
        <v>64.925023095920722</v>
      </c>
      <c r="U69" s="78">
        <v>64.925023095920722</v>
      </c>
      <c r="V69" s="78">
        <v>64.925023095920722</v>
      </c>
      <c r="W69" s="78">
        <v>64.925023095920722</v>
      </c>
      <c r="X69" s="78">
        <v>64.925023095920722</v>
      </c>
      <c r="Y69" s="78">
        <v>64.925023095920722</v>
      </c>
      <c r="Z69" s="78">
        <v>64.925023095920722</v>
      </c>
      <c r="AA69" s="78">
        <v>64.925023095920722</v>
      </c>
      <c r="AB69" s="78">
        <v>64.925023095920722</v>
      </c>
      <c r="AC69" s="78">
        <v>64.925023095920722</v>
      </c>
      <c r="AD69" s="78">
        <v>64.925023095920722</v>
      </c>
      <c r="AE69" s="78">
        <v>64.925023095920722</v>
      </c>
      <c r="AF69" s="78">
        <v>64.925023095920722</v>
      </c>
      <c r="AG69" s="244">
        <v>64.925023095920722</v>
      </c>
      <c r="AH69" s="244">
        <v>64.925023095920722</v>
      </c>
      <c r="AI69" s="244">
        <v>64.925023095920722</v>
      </c>
      <c r="AJ69" s="244">
        <v>64.925023095920722</v>
      </c>
      <c r="AK69" s="244">
        <v>64.925023095920722</v>
      </c>
      <c r="AL69" s="244">
        <v>64.925023095920722</v>
      </c>
    </row>
    <row r="70" spans="1:38" ht="15" x14ac:dyDescent="0.25">
      <c r="A70" s="11" t="str">
        <f t="shared" si="2"/>
        <v>600010790</v>
      </c>
      <c r="B70" t="s">
        <v>981</v>
      </c>
      <c r="C70" s="92">
        <v>36</v>
      </c>
      <c r="D70" s="269">
        <v>0</v>
      </c>
      <c r="E70" s="132">
        <v>36</v>
      </c>
      <c r="F70" s="92">
        <v>25</v>
      </c>
      <c r="G70" s="92">
        <v>36</v>
      </c>
      <c r="H70" s="132">
        <v>12</v>
      </c>
      <c r="I70" s="132">
        <v>36</v>
      </c>
      <c r="J70" s="92">
        <v>36</v>
      </c>
      <c r="K70" s="92">
        <v>47</v>
      </c>
      <c r="L70" s="92">
        <v>36</v>
      </c>
      <c r="M70" s="92">
        <v>55</v>
      </c>
      <c r="N70" s="77">
        <v>24</v>
      </c>
      <c r="O70" s="77">
        <v>26.227738823657063</v>
      </c>
      <c r="P70" s="265">
        <v>26.252013118883713</v>
      </c>
      <c r="Q70" s="77">
        <v>48.186863430349902</v>
      </c>
      <c r="R70" s="77">
        <v>35.98293450030944</v>
      </c>
      <c r="S70" s="77">
        <v>37.163010068330159</v>
      </c>
      <c r="T70" s="78">
        <v>37.104675729393868</v>
      </c>
      <c r="U70" s="78">
        <v>37.165546343936086</v>
      </c>
      <c r="V70" s="78">
        <v>37.104675729393868</v>
      </c>
      <c r="W70" s="78">
        <v>37.165546343936086</v>
      </c>
      <c r="X70" s="78">
        <v>37.165546343936086</v>
      </c>
      <c r="Y70" s="78">
        <v>37.104675729393868</v>
      </c>
      <c r="Z70" s="78">
        <v>37.168082619542005</v>
      </c>
      <c r="AA70" s="78">
        <v>37.104675729393868</v>
      </c>
      <c r="AB70" s="78">
        <v>37.165546343936086</v>
      </c>
      <c r="AC70" s="78">
        <v>37.165546343936086</v>
      </c>
      <c r="AD70" s="78">
        <v>35.98293450030944</v>
      </c>
      <c r="AE70" s="78">
        <v>37.159178015500487</v>
      </c>
      <c r="AF70" s="78">
        <v>37.103540874248765</v>
      </c>
      <c r="AG70" s="244">
        <v>37.161597021641867</v>
      </c>
      <c r="AH70" s="244">
        <v>37.103540874248765</v>
      </c>
      <c r="AI70" s="244">
        <v>37.161597021641867</v>
      </c>
      <c r="AJ70" s="244">
        <v>36.254003571939478</v>
      </c>
      <c r="AK70" s="244">
        <v>36.254003571939478</v>
      </c>
      <c r="AL70" s="244">
        <v>46.254003571939478</v>
      </c>
    </row>
    <row r="71" spans="1:38" ht="15" x14ac:dyDescent="0.25">
      <c r="A71" s="11" t="str">
        <f t="shared" si="2"/>
        <v>600010800</v>
      </c>
      <c r="B71" t="s">
        <v>982</v>
      </c>
      <c r="C71" s="92">
        <v>66</v>
      </c>
      <c r="D71" s="269">
        <v>66</v>
      </c>
      <c r="E71" s="132">
        <v>22</v>
      </c>
      <c r="F71" s="92">
        <v>45</v>
      </c>
      <c r="G71" s="92">
        <v>88</v>
      </c>
      <c r="H71" s="132">
        <v>132</v>
      </c>
      <c r="I71" s="132">
        <v>88</v>
      </c>
      <c r="J71" s="92">
        <v>22</v>
      </c>
      <c r="K71" s="92">
        <v>0</v>
      </c>
      <c r="L71" s="92">
        <v>0</v>
      </c>
      <c r="M71" s="92">
        <v>0</v>
      </c>
      <c r="N71" s="77">
        <v>1</v>
      </c>
      <c r="O71" s="77">
        <v>7.7287899024858081E-2</v>
      </c>
      <c r="P71" s="265">
        <v>7.7287899024858081E-2</v>
      </c>
      <c r="Q71" s="77">
        <v>7.7287899024858081E-2</v>
      </c>
      <c r="R71" s="77">
        <v>7.7287899024858081E-2</v>
      </c>
      <c r="S71" s="77">
        <v>7.7287899024858081E-2</v>
      </c>
      <c r="T71" s="78">
        <v>7.7287899024858081E-2</v>
      </c>
      <c r="U71" s="78">
        <v>1.077287899024858</v>
      </c>
      <c r="V71" s="78">
        <v>7.7287899024858081E-2</v>
      </c>
      <c r="W71" s="78">
        <v>7.7287899024858081E-2</v>
      </c>
      <c r="X71" s="78">
        <v>7.7287899024858081E-2</v>
      </c>
      <c r="Y71" s="78">
        <v>1.077287899024858</v>
      </c>
      <c r="Z71" s="78">
        <v>7.7287899024858081E-2</v>
      </c>
      <c r="AA71" s="78">
        <v>7.7287899024858081E-2</v>
      </c>
      <c r="AB71" s="78">
        <v>7.7287899024858081E-2</v>
      </c>
      <c r="AC71" s="78">
        <v>1.077287899024858</v>
      </c>
      <c r="AD71" s="78">
        <v>7.7287899024858081E-2</v>
      </c>
      <c r="AE71" s="78">
        <v>7.7287899024858081E-2</v>
      </c>
      <c r="AF71" s="78">
        <v>1.077287899024858</v>
      </c>
      <c r="AG71" s="244">
        <v>1.077287899024858</v>
      </c>
      <c r="AH71" s="244">
        <v>1.077287899024858</v>
      </c>
      <c r="AI71" s="244">
        <v>1.077287899024858</v>
      </c>
      <c r="AJ71" s="244">
        <v>1.077287899024858</v>
      </c>
      <c r="AK71" s="244">
        <v>1.077287899024858</v>
      </c>
      <c r="AL71" s="244">
        <v>1.077287899024858</v>
      </c>
    </row>
    <row r="72" spans="1:38" ht="15" x14ac:dyDescent="0.25">
      <c r="A72" s="11" t="str">
        <f t="shared" si="2"/>
        <v>600010802</v>
      </c>
      <c r="B72" t="s">
        <v>983</v>
      </c>
      <c r="C72" s="92">
        <v>0</v>
      </c>
      <c r="D72" s="269">
        <v>19.2</v>
      </c>
      <c r="E72" s="132">
        <v>2.88</v>
      </c>
      <c r="F72" s="92">
        <v>23.04</v>
      </c>
      <c r="G72" s="92">
        <v>5.76</v>
      </c>
      <c r="H72" s="132">
        <v>20.16</v>
      </c>
      <c r="I72" s="132">
        <v>32.64</v>
      </c>
      <c r="J72" s="92">
        <v>12.48</v>
      </c>
      <c r="K72" s="92">
        <v>23.04</v>
      </c>
      <c r="L72" s="92">
        <v>0</v>
      </c>
      <c r="M72" s="92">
        <v>51.839999999999996</v>
      </c>
      <c r="N72" s="77">
        <v>3.84</v>
      </c>
      <c r="O72" s="77">
        <v>64.002194446522509</v>
      </c>
      <c r="P72" s="265">
        <v>19.897979419001135</v>
      </c>
      <c r="Q72" s="77">
        <v>27.855037464833845</v>
      </c>
      <c r="R72" s="77">
        <v>53.668069710120733</v>
      </c>
      <c r="S72" s="77">
        <v>22.869055127708005</v>
      </c>
      <c r="T72" s="78">
        <v>22.861635772869295</v>
      </c>
      <c r="U72" s="78">
        <v>62.562023516572346</v>
      </c>
      <c r="V72" s="78">
        <v>31.7364581866624</v>
      </c>
      <c r="W72" s="78">
        <v>31.744200122146271</v>
      </c>
      <c r="X72" s="78">
        <v>31.744200122146271</v>
      </c>
      <c r="Y72" s="78">
        <v>40.321033670533367</v>
      </c>
      <c r="Z72" s="78">
        <v>60.100687086353076</v>
      </c>
      <c r="AA72" s="78">
        <v>31.7364581866624</v>
      </c>
      <c r="AB72" s="78">
        <v>31.744200122146271</v>
      </c>
      <c r="AC72" s="78">
        <v>41.639755708353164</v>
      </c>
      <c r="AD72" s="78">
        <v>32.745801901901558</v>
      </c>
      <c r="AE72" s="78">
        <v>32.768705127708003</v>
      </c>
      <c r="AF72" s="78">
        <v>32.7612857728693</v>
      </c>
      <c r="AG72" s="244">
        <v>36.709435574086179</v>
      </c>
      <c r="AH72" s="244">
        <v>36.679059174714268</v>
      </c>
      <c r="AI72" s="244">
        <v>36.686801110198139</v>
      </c>
      <c r="AJ72" s="244">
        <v>37.406801110198131</v>
      </c>
      <c r="AK72" s="244">
        <v>37.406801110198131</v>
      </c>
      <c r="AL72" s="244">
        <v>37.406801110198131</v>
      </c>
    </row>
    <row r="73" spans="1:38" ht="15" x14ac:dyDescent="0.25">
      <c r="A73" s="11" t="str">
        <f t="shared" si="2"/>
        <v>600010876</v>
      </c>
      <c r="B73" t="s">
        <v>984</v>
      </c>
      <c r="C73" s="92">
        <v>530.86</v>
      </c>
      <c r="D73" s="269">
        <v>407.38</v>
      </c>
      <c r="E73" s="132">
        <v>57.9</v>
      </c>
      <c r="F73" s="92">
        <v>201.56</v>
      </c>
      <c r="G73" s="92">
        <v>761.52</v>
      </c>
      <c r="H73" s="132">
        <v>780.44</v>
      </c>
      <c r="I73" s="132">
        <v>705.88</v>
      </c>
      <c r="J73" s="92">
        <v>844.78</v>
      </c>
      <c r="K73" s="92">
        <v>315.77999999999997</v>
      </c>
      <c r="L73" s="92">
        <v>489.12</v>
      </c>
      <c r="M73" s="92">
        <v>434.26</v>
      </c>
      <c r="N73" s="77">
        <v>1099.98</v>
      </c>
      <c r="O73" s="77">
        <v>493.74488124349347</v>
      </c>
      <c r="P73" s="265">
        <v>163.49635718238744</v>
      </c>
      <c r="Q73" s="77">
        <v>0</v>
      </c>
      <c r="R73" s="77">
        <v>64.289090433063663</v>
      </c>
      <c r="S73" s="77">
        <v>456.60411641640121</v>
      </c>
      <c r="T73" s="78">
        <v>456.60411641640121</v>
      </c>
      <c r="U73" s="78">
        <v>456.60411641640121</v>
      </c>
      <c r="V73" s="78">
        <v>456.60411641640121</v>
      </c>
      <c r="W73" s="78">
        <v>456.60411641640121</v>
      </c>
      <c r="X73" s="78">
        <v>456.60411641640121</v>
      </c>
      <c r="Y73" s="78">
        <v>456.60411641640121</v>
      </c>
      <c r="Z73" s="78">
        <v>456.60411641640121</v>
      </c>
      <c r="AA73" s="78">
        <v>456.60411641640121</v>
      </c>
      <c r="AB73" s="78">
        <v>456.60411641640121</v>
      </c>
      <c r="AC73" s="78">
        <v>756.26358631266567</v>
      </c>
      <c r="AD73" s="78">
        <v>756.26358631266567</v>
      </c>
      <c r="AE73" s="78">
        <v>756.26358631266567</v>
      </c>
      <c r="AF73" s="78">
        <v>756.26358631266567</v>
      </c>
      <c r="AG73" s="244">
        <v>756.26358631266567</v>
      </c>
      <c r="AH73" s="244">
        <v>756.26358631266567</v>
      </c>
      <c r="AI73" s="244">
        <v>1060.588425022343</v>
      </c>
      <c r="AJ73" s="244">
        <v>1060.588425022343</v>
      </c>
      <c r="AK73" s="244">
        <v>1060.588425022343</v>
      </c>
      <c r="AL73" s="244">
        <v>1060.588425022343</v>
      </c>
    </row>
    <row r="74" spans="1:38" ht="15" x14ac:dyDescent="0.25">
      <c r="A74" s="11" t="str">
        <f t="shared" si="2"/>
        <v>600010878</v>
      </c>
      <c r="B74" t="s">
        <v>985</v>
      </c>
      <c r="C74" s="92">
        <v>1124.32</v>
      </c>
      <c r="D74" s="269">
        <v>290.26</v>
      </c>
      <c r="E74" s="132">
        <v>0</v>
      </c>
      <c r="F74" s="92">
        <v>381.88</v>
      </c>
      <c r="G74" s="92">
        <v>1179.6600000000001</v>
      </c>
      <c r="H74" s="132">
        <v>1597.9</v>
      </c>
      <c r="I74" s="132">
        <v>2818.3</v>
      </c>
      <c r="J74" s="92">
        <v>2271.36</v>
      </c>
      <c r="K74" s="92">
        <v>1086.78</v>
      </c>
      <c r="L74" s="92">
        <v>2580.92</v>
      </c>
      <c r="M74" s="92">
        <v>3817.1199999999994</v>
      </c>
      <c r="N74" s="77">
        <v>3013.58</v>
      </c>
      <c r="O74" s="77">
        <v>1443.6223112085599</v>
      </c>
      <c r="P74" s="265">
        <v>817.97421965741444</v>
      </c>
      <c r="Q74" s="77">
        <v>138.78625687504834</v>
      </c>
      <c r="R74" s="77">
        <v>236.17756122287443</v>
      </c>
      <c r="S74" s="77">
        <v>1712.2983600018392</v>
      </c>
      <c r="T74" s="78">
        <v>1768.311401953639</v>
      </c>
      <c r="U74" s="78">
        <v>1783.5168221928607</v>
      </c>
      <c r="V74" s="78">
        <v>1816.0368488505253</v>
      </c>
      <c r="W74" s="78">
        <v>1769.3430128340274</v>
      </c>
      <c r="X74" s="78">
        <v>1779.3341932295075</v>
      </c>
      <c r="Y74" s="78">
        <v>1843.1231875586973</v>
      </c>
      <c r="Z74" s="78">
        <v>1842.9568881551822</v>
      </c>
      <c r="AA74" s="78">
        <v>1753.8858958379215</v>
      </c>
      <c r="AB74" s="78">
        <v>1651.0231285096104</v>
      </c>
      <c r="AC74" s="78">
        <v>1439.2335195776468</v>
      </c>
      <c r="AD74" s="78">
        <v>1465.0654987458495</v>
      </c>
      <c r="AE74" s="78">
        <v>1521.1144480280111</v>
      </c>
      <c r="AF74" s="78">
        <v>1528.9441784586854</v>
      </c>
      <c r="AG74" s="244">
        <v>1538.5130937342315</v>
      </c>
      <c r="AH74" s="244">
        <v>1559.6735940864444</v>
      </c>
      <c r="AI74" s="244">
        <v>1445.3236195100897</v>
      </c>
      <c r="AJ74" s="244">
        <v>1446.5184795368098</v>
      </c>
      <c r="AK74" s="244">
        <v>1454.4460518700823</v>
      </c>
      <c r="AL74" s="244">
        <v>1440.6157575355617</v>
      </c>
    </row>
    <row r="75" spans="1:38" ht="15" x14ac:dyDescent="0.25">
      <c r="A75" s="11" t="str">
        <f t="shared" si="2"/>
        <v>600010881</v>
      </c>
      <c r="B75" t="s">
        <v>986</v>
      </c>
      <c r="C75" s="92">
        <v>284</v>
      </c>
      <c r="D75" s="269">
        <v>102.6</v>
      </c>
      <c r="E75" s="132">
        <v>435.34000000000003</v>
      </c>
      <c r="F75" s="92">
        <v>358</v>
      </c>
      <c r="G75" s="92">
        <v>305.74</v>
      </c>
      <c r="H75" s="132">
        <v>359.88</v>
      </c>
      <c r="I75" s="132">
        <v>555.79999999999995</v>
      </c>
      <c r="J75" s="92">
        <v>549.16</v>
      </c>
      <c r="K75" s="92">
        <v>698.86</v>
      </c>
      <c r="L75" s="92">
        <v>574.67999999999995</v>
      </c>
      <c r="M75" s="92">
        <v>678.12</v>
      </c>
      <c r="N75" s="77">
        <v>731.52</v>
      </c>
      <c r="O75" s="77">
        <v>450</v>
      </c>
      <c r="P75" s="265">
        <v>425</v>
      </c>
      <c r="Q75" s="77">
        <v>402.42535360720268</v>
      </c>
      <c r="R75" s="77">
        <v>377.42535360720268</v>
      </c>
      <c r="S75" s="77">
        <v>377.42535360720268</v>
      </c>
      <c r="T75" s="78">
        <v>352.42535360720268</v>
      </c>
      <c r="U75" s="78">
        <v>352.42535360720268</v>
      </c>
      <c r="V75" s="78">
        <v>352.42535360720268</v>
      </c>
      <c r="W75" s="78">
        <v>352.42535360720268</v>
      </c>
      <c r="X75" s="78">
        <v>352.42535360720268</v>
      </c>
      <c r="Y75" s="78">
        <v>402.42535360720268</v>
      </c>
      <c r="Z75" s="78">
        <v>377.42535360720268</v>
      </c>
      <c r="AA75" s="78">
        <v>302.42535360720268</v>
      </c>
      <c r="AB75" s="78">
        <v>252.42535360720268</v>
      </c>
      <c r="AC75" s="78">
        <v>258.49669152344342</v>
      </c>
      <c r="AD75" s="78">
        <v>244.44866395933101</v>
      </c>
      <c r="AE75" s="78">
        <v>260.60631891795958</v>
      </c>
      <c r="AF75" s="78">
        <v>256.81282660595963</v>
      </c>
      <c r="AG75" s="244">
        <v>263.08598117920309</v>
      </c>
      <c r="AH75" s="244">
        <v>132.31502513783497</v>
      </c>
      <c r="AI75" s="244">
        <v>132.31502513783497</v>
      </c>
      <c r="AJ75" s="244">
        <v>132.31502513783497</v>
      </c>
      <c r="AK75" s="244">
        <v>132.31502513783497</v>
      </c>
      <c r="AL75" s="244">
        <v>132.31502513783497</v>
      </c>
    </row>
    <row r="76" spans="1:38" ht="15" x14ac:dyDescent="0.25">
      <c r="A76" s="11" t="str">
        <f t="shared" si="2"/>
        <v>600010896</v>
      </c>
      <c r="B76" t="s">
        <v>987</v>
      </c>
      <c r="C76" s="92">
        <v>72</v>
      </c>
      <c r="D76" s="269">
        <v>24</v>
      </c>
      <c r="E76" s="132">
        <v>72</v>
      </c>
      <c r="F76" s="92">
        <v>62</v>
      </c>
      <c r="G76" s="92">
        <v>48</v>
      </c>
      <c r="H76" s="132">
        <v>48</v>
      </c>
      <c r="I76" s="132">
        <v>82</v>
      </c>
      <c r="J76" s="92">
        <v>72</v>
      </c>
      <c r="K76" s="92">
        <v>48</v>
      </c>
      <c r="L76" s="92">
        <v>24</v>
      </c>
      <c r="M76" s="92">
        <v>72</v>
      </c>
      <c r="N76" s="77">
        <v>96</v>
      </c>
      <c r="O76" s="77">
        <v>22.554443842146799</v>
      </c>
      <c r="P76" s="265">
        <v>21.697787753499338</v>
      </c>
      <c r="Q76" s="77">
        <v>21.429622884151094</v>
      </c>
      <c r="R76" s="77">
        <v>21.429622884151094</v>
      </c>
      <c r="S76" s="77">
        <v>21.429622884151094</v>
      </c>
      <c r="T76" s="78">
        <v>21.429622884151094</v>
      </c>
      <c r="U76" s="78">
        <v>21.429622884151094</v>
      </c>
      <c r="V76" s="78">
        <v>21.429622884151094</v>
      </c>
      <c r="W76" s="78">
        <v>21.429622884151094</v>
      </c>
      <c r="X76" s="78">
        <v>21.429622884151094</v>
      </c>
      <c r="Y76" s="78">
        <v>21.429622884151094</v>
      </c>
      <c r="Z76" s="78">
        <v>21.429622884151094</v>
      </c>
      <c r="AA76" s="78">
        <v>21.429622884151094</v>
      </c>
      <c r="AB76" s="78">
        <v>21.429622884151094</v>
      </c>
      <c r="AC76" s="78">
        <v>23.86556992546528</v>
      </c>
      <c r="AD76" s="78">
        <v>23.783603212871625</v>
      </c>
      <c r="AE76" s="78">
        <v>23.864431498901478</v>
      </c>
      <c r="AF76" s="78">
        <v>23.838247687934061</v>
      </c>
      <c r="AG76" s="244">
        <v>23.86556992546528</v>
      </c>
      <c r="AH76" s="244">
        <v>23.833239285633869</v>
      </c>
      <c r="AI76" s="244">
        <v>23.833239285633869</v>
      </c>
      <c r="AJ76" s="244">
        <v>23.833239285633869</v>
      </c>
      <c r="AK76" s="244">
        <v>23.833239285633869</v>
      </c>
      <c r="AL76" s="244">
        <v>23.833239285633869</v>
      </c>
    </row>
    <row r="77" spans="1:38" ht="15" x14ac:dyDescent="0.25">
      <c r="A77" s="11" t="str">
        <f t="shared" si="2"/>
        <v>600011018</v>
      </c>
      <c r="B77" t="s">
        <v>988</v>
      </c>
      <c r="C77" s="92">
        <v>72</v>
      </c>
      <c r="D77" s="269">
        <v>48</v>
      </c>
      <c r="E77" s="132">
        <v>96</v>
      </c>
      <c r="F77" s="92">
        <v>48</v>
      </c>
      <c r="G77" s="92">
        <v>48</v>
      </c>
      <c r="H77" s="132">
        <v>24</v>
      </c>
      <c r="I77" s="132">
        <v>0</v>
      </c>
      <c r="J77" s="92">
        <v>48</v>
      </c>
      <c r="K77" s="92">
        <v>144</v>
      </c>
      <c r="L77" s="92">
        <v>72</v>
      </c>
      <c r="M77" s="92">
        <v>48</v>
      </c>
      <c r="N77" s="77">
        <v>72</v>
      </c>
      <c r="O77" s="77">
        <v>93.458888380947442</v>
      </c>
      <c r="P77" s="265">
        <v>92.909330292349821</v>
      </c>
      <c r="Q77" s="77">
        <v>74.087969119267626</v>
      </c>
      <c r="R77" s="77">
        <v>74.087969119267626</v>
      </c>
      <c r="S77" s="77">
        <v>74.087969119267626</v>
      </c>
      <c r="T77" s="78">
        <v>74.087969119267626</v>
      </c>
      <c r="U77" s="78">
        <v>74.087969119267626</v>
      </c>
      <c r="V77" s="78">
        <v>74.087969119267626</v>
      </c>
      <c r="W77" s="78">
        <v>74.087969119267626</v>
      </c>
      <c r="X77" s="78">
        <v>74.087969119267626</v>
      </c>
      <c r="Y77" s="78">
        <v>74.087969119267626</v>
      </c>
      <c r="Z77" s="78">
        <v>74.087969119267626</v>
      </c>
      <c r="AA77" s="78">
        <v>74.087969119267626</v>
      </c>
      <c r="AB77" s="78">
        <v>74.087969119267626</v>
      </c>
      <c r="AC77" s="78">
        <v>74.522003220488301</v>
      </c>
      <c r="AD77" s="78">
        <v>74.522003220488301</v>
      </c>
      <c r="AE77" s="78">
        <v>74.522003220488301</v>
      </c>
      <c r="AF77" s="78">
        <v>74.522003220488301</v>
      </c>
      <c r="AG77" s="244">
        <v>74.522003220488301</v>
      </c>
      <c r="AH77" s="244">
        <v>74.522003220488301</v>
      </c>
      <c r="AI77" s="244">
        <v>74.522003220488301</v>
      </c>
      <c r="AJ77" s="244">
        <v>74.522003220488301</v>
      </c>
      <c r="AK77" s="244">
        <v>74.522003220488301</v>
      </c>
      <c r="AL77" s="244">
        <v>74.522003220488301</v>
      </c>
    </row>
    <row r="78" spans="1:38" ht="15" x14ac:dyDescent="0.25">
      <c r="A78" s="11" t="str">
        <f t="shared" si="2"/>
        <v>600011021</v>
      </c>
      <c r="B78" t="s">
        <v>989</v>
      </c>
      <c r="C78" s="92">
        <v>101.78</v>
      </c>
      <c r="D78" s="269">
        <v>0</v>
      </c>
      <c r="E78" s="132">
        <v>0</v>
      </c>
      <c r="F78" s="92">
        <v>29.88</v>
      </c>
      <c r="G78" s="92">
        <v>364.38</v>
      </c>
      <c r="H78" s="132">
        <v>229.68</v>
      </c>
      <c r="I78" s="132">
        <v>0</v>
      </c>
      <c r="J78" s="92">
        <v>65.42</v>
      </c>
      <c r="K78" s="92">
        <v>62.32</v>
      </c>
      <c r="L78" s="92">
        <v>94.94</v>
      </c>
      <c r="M78" s="92">
        <v>0</v>
      </c>
      <c r="N78" s="77">
        <v>66.42</v>
      </c>
      <c r="O78" s="77">
        <v>97.17745964052412</v>
      </c>
      <c r="P78" s="265">
        <v>89.154217172487989</v>
      </c>
      <c r="Q78" s="77">
        <v>86.247868595475907</v>
      </c>
      <c r="R78" s="77">
        <v>103.25775539540983</v>
      </c>
      <c r="S78" s="77">
        <v>105.84571367000389</v>
      </c>
      <c r="T78" s="78">
        <v>105.00736098950159</v>
      </c>
      <c r="U78" s="78">
        <v>105.88216378654747</v>
      </c>
      <c r="V78" s="78">
        <v>105.00736098950159</v>
      </c>
      <c r="W78" s="78">
        <v>89.288080304426785</v>
      </c>
      <c r="X78" s="78">
        <v>89.288080304426785</v>
      </c>
      <c r="Y78" s="78">
        <v>88.999040018420686</v>
      </c>
      <c r="Z78" s="78">
        <v>89.300123649677047</v>
      </c>
      <c r="AA78" s="78">
        <v>88.999040018420686</v>
      </c>
      <c r="AB78" s="78">
        <v>89.288080304426785</v>
      </c>
      <c r="AC78" s="78">
        <v>89.288080304426785</v>
      </c>
      <c r="AD78" s="78">
        <v>88.42095944640846</v>
      </c>
      <c r="AE78" s="78">
        <v>89.276036959176537</v>
      </c>
      <c r="AF78" s="78">
        <v>92.487160966749542</v>
      </c>
      <c r="AG78" s="244">
        <v>92.487160966749542</v>
      </c>
      <c r="AH78" s="244">
        <v>92.487160966749542</v>
      </c>
      <c r="AI78" s="244">
        <v>92.487160966749542</v>
      </c>
      <c r="AJ78" s="244">
        <v>92.487160966749542</v>
      </c>
      <c r="AK78" s="244">
        <v>92.487160966749542</v>
      </c>
      <c r="AL78" s="244">
        <v>92.487160966749542</v>
      </c>
    </row>
    <row r="79" spans="1:38" ht="15" x14ac:dyDescent="0.25">
      <c r="A79" s="11" t="str">
        <f t="shared" si="2"/>
        <v>600011097</v>
      </c>
      <c r="B79" t="s">
        <v>990</v>
      </c>
      <c r="C79" s="92">
        <v>952.06</v>
      </c>
      <c r="D79" s="269">
        <v>0</v>
      </c>
      <c r="E79" s="132">
        <v>0</v>
      </c>
      <c r="F79" s="92">
        <v>2506.33</v>
      </c>
      <c r="G79" s="92">
        <v>0</v>
      </c>
      <c r="H79" s="132">
        <v>0</v>
      </c>
      <c r="I79" s="132">
        <v>0</v>
      </c>
      <c r="J79" s="92">
        <v>0</v>
      </c>
      <c r="K79" s="92">
        <v>0</v>
      </c>
      <c r="L79" s="92">
        <v>797.8</v>
      </c>
      <c r="M79" s="92">
        <v>28.6</v>
      </c>
      <c r="N79" s="77">
        <v>0</v>
      </c>
      <c r="O79" s="77">
        <v>901.58467020331898</v>
      </c>
      <c r="P79" s="265">
        <v>901.58467020331898</v>
      </c>
      <c r="Q79" s="77">
        <v>901.58467020331898</v>
      </c>
      <c r="R79" s="77">
        <v>901.58467020331898</v>
      </c>
      <c r="S79" s="77">
        <v>901.58467020331898</v>
      </c>
      <c r="T79" s="78">
        <v>901.58467020331898</v>
      </c>
      <c r="U79" s="78">
        <v>901.58467020331898</v>
      </c>
      <c r="V79" s="78">
        <v>901.58467020331898</v>
      </c>
      <c r="W79" s="78">
        <v>901.58467020331898</v>
      </c>
      <c r="X79" s="78">
        <v>901.58467020331898</v>
      </c>
      <c r="Y79" s="78">
        <v>901.58467020331898</v>
      </c>
      <c r="Z79" s="78">
        <v>901.58467020331898</v>
      </c>
      <c r="AA79" s="78">
        <v>901.58467020331898</v>
      </c>
      <c r="AB79" s="78">
        <v>1853.644670203319</v>
      </c>
      <c r="AC79" s="78">
        <v>1853.644670203319</v>
      </c>
      <c r="AD79" s="78">
        <v>1853.644670203319</v>
      </c>
      <c r="AE79" s="78">
        <v>1853.644670203319</v>
      </c>
      <c r="AF79" s="78">
        <v>1853.644670203319</v>
      </c>
      <c r="AG79" s="244">
        <v>1853.644670203319</v>
      </c>
      <c r="AH79" s="244">
        <v>1853.644670203319</v>
      </c>
      <c r="AI79" s="244">
        <v>1853.644670203319</v>
      </c>
      <c r="AJ79" s="244">
        <v>1853.644670203319</v>
      </c>
      <c r="AK79" s="244">
        <v>1853.644670203319</v>
      </c>
      <c r="AL79" s="244">
        <v>1853.644670203319</v>
      </c>
    </row>
    <row r="80" spans="1:38" ht="15" x14ac:dyDescent="0.25">
      <c r="A80" s="11" t="str">
        <f t="shared" si="2"/>
        <v>600011104</v>
      </c>
      <c r="B80" t="s">
        <v>991</v>
      </c>
      <c r="C80" s="92">
        <v>0</v>
      </c>
      <c r="D80" s="269">
        <v>0</v>
      </c>
      <c r="E80" s="132">
        <v>0</v>
      </c>
      <c r="F80" s="92">
        <v>0</v>
      </c>
      <c r="G80" s="92">
        <v>0</v>
      </c>
      <c r="H80" s="132">
        <v>0</v>
      </c>
      <c r="I80" s="132">
        <v>0</v>
      </c>
      <c r="J80" s="92">
        <v>0</v>
      </c>
      <c r="K80" s="92">
        <v>0</v>
      </c>
      <c r="L80" s="92">
        <v>0</v>
      </c>
      <c r="M80" s="92">
        <v>0</v>
      </c>
      <c r="N80" s="77">
        <v>0</v>
      </c>
      <c r="O80" s="77">
        <v>0</v>
      </c>
      <c r="P80" s="265">
        <v>0</v>
      </c>
      <c r="Q80" s="77">
        <v>3.1763950763712107E-2</v>
      </c>
      <c r="R80" s="77">
        <v>3.1763950763712107E-2</v>
      </c>
      <c r="S80" s="77">
        <v>3.1763950763712107E-2</v>
      </c>
      <c r="T80" s="78">
        <v>3.1763950763712107E-2</v>
      </c>
      <c r="U80" s="78">
        <v>3.1763950763712107E-2</v>
      </c>
      <c r="V80" s="78">
        <v>3.1763950763712107E-2</v>
      </c>
      <c r="W80" s="78">
        <v>3.1763950763712107E-2</v>
      </c>
      <c r="X80" s="78">
        <v>3.1763950763712107E-2</v>
      </c>
      <c r="Y80" s="78">
        <v>3.1763950763712107E-2</v>
      </c>
      <c r="Z80" s="78">
        <v>3.1763950763712107E-2</v>
      </c>
      <c r="AA80" s="78">
        <v>3.1763950763712107E-2</v>
      </c>
      <c r="AB80" s="78">
        <v>3.1763950763712107E-2</v>
      </c>
      <c r="AC80" s="78">
        <v>3.1763950763712107E-2</v>
      </c>
      <c r="AD80" s="78">
        <v>3.1763950763712107E-2</v>
      </c>
      <c r="AE80" s="78">
        <v>3.1763950763712107E-2</v>
      </c>
      <c r="AF80" s="78">
        <v>3.1763950763712107E-2</v>
      </c>
      <c r="AG80" s="244">
        <v>3.1763950763712107E-2</v>
      </c>
      <c r="AH80" s="244">
        <v>3.1763950763712107E-2</v>
      </c>
      <c r="AI80" s="244">
        <v>3.1763950763712107E-2</v>
      </c>
      <c r="AJ80" s="244">
        <v>3.1763950763712107E-2</v>
      </c>
      <c r="AK80" s="244">
        <v>3.1763950763712107E-2</v>
      </c>
      <c r="AL80" s="244">
        <v>3.1763950763712107E-2</v>
      </c>
    </row>
    <row r="81" spans="1:38" ht="15" x14ac:dyDescent="0.25">
      <c r="A81" s="11" t="str">
        <f t="shared" si="2"/>
        <v>600011105</v>
      </c>
      <c r="B81" t="s">
        <v>992</v>
      </c>
      <c r="C81" s="92">
        <v>144</v>
      </c>
      <c r="D81" s="269">
        <v>120</v>
      </c>
      <c r="E81" s="132">
        <v>0</v>
      </c>
      <c r="F81" s="92">
        <v>0</v>
      </c>
      <c r="G81" s="92">
        <v>48</v>
      </c>
      <c r="H81" s="132">
        <v>144</v>
      </c>
      <c r="I81" s="132">
        <v>24</v>
      </c>
      <c r="J81" s="92">
        <v>0</v>
      </c>
      <c r="K81" s="92">
        <v>48</v>
      </c>
      <c r="L81" s="92">
        <v>0</v>
      </c>
      <c r="M81" s="92">
        <v>0</v>
      </c>
      <c r="N81" s="77">
        <v>23</v>
      </c>
      <c r="O81" s="77">
        <v>0</v>
      </c>
      <c r="P81" s="265">
        <v>0</v>
      </c>
      <c r="Q81" s="77">
        <v>0</v>
      </c>
      <c r="R81" s="77">
        <v>0</v>
      </c>
      <c r="S81" s="77">
        <v>0</v>
      </c>
      <c r="T81" s="78">
        <v>0</v>
      </c>
      <c r="U81" s="78">
        <v>0</v>
      </c>
      <c r="V81" s="78">
        <v>0</v>
      </c>
      <c r="W81" s="78">
        <v>0</v>
      </c>
      <c r="X81" s="78">
        <v>0</v>
      </c>
      <c r="Y81" s="78">
        <v>0</v>
      </c>
      <c r="Z81" s="78">
        <v>0</v>
      </c>
      <c r="AA81" s="78">
        <v>0</v>
      </c>
      <c r="AB81" s="78">
        <v>0</v>
      </c>
      <c r="AC81" s="78">
        <v>21.242743287927155</v>
      </c>
      <c r="AD81" s="78">
        <v>21.242743287927155</v>
      </c>
      <c r="AE81" s="78">
        <v>21.242743287927155</v>
      </c>
      <c r="AF81" s="78">
        <v>21.242743287927155</v>
      </c>
      <c r="AG81" s="244">
        <v>21.242743287927155</v>
      </c>
      <c r="AH81" s="244">
        <v>21.242743287927155</v>
      </c>
      <c r="AI81" s="244">
        <v>21.242743287927155</v>
      </c>
      <c r="AJ81" s="244">
        <v>21.242743287927155</v>
      </c>
      <c r="AK81" s="244">
        <v>21.242743287927155</v>
      </c>
      <c r="AL81" s="244">
        <v>21.242743287927155</v>
      </c>
    </row>
    <row r="82" spans="1:38" ht="15" x14ac:dyDescent="0.25">
      <c r="A82" s="11" t="str">
        <f t="shared" si="2"/>
        <v>600011122</v>
      </c>
      <c r="B82" t="s">
        <v>993</v>
      </c>
      <c r="C82" s="92">
        <v>0</v>
      </c>
      <c r="D82" s="269">
        <v>0</v>
      </c>
      <c r="E82" s="92">
        <v>0</v>
      </c>
      <c r="F82" s="92">
        <v>0</v>
      </c>
      <c r="G82" s="92">
        <v>0</v>
      </c>
      <c r="H82" s="92">
        <v>0</v>
      </c>
      <c r="I82" s="92">
        <v>0</v>
      </c>
      <c r="J82" s="92">
        <v>0</v>
      </c>
      <c r="K82" s="92">
        <v>0</v>
      </c>
      <c r="L82" s="92">
        <v>0</v>
      </c>
      <c r="M82" s="92">
        <v>0</v>
      </c>
      <c r="N82" s="248">
        <v>0</v>
      </c>
      <c r="O82" s="248">
        <v>0.48706497645012814</v>
      </c>
      <c r="P82" s="266">
        <v>0.48706497645012814</v>
      </c>
      <c r="Q82" s="77">
        <v>0.48706497645012814</v>
      </c>
      <c r="R82" s="77">
        <v>0.48706497645012814</v>
      </c>
      <c r="S82" s="77">
        <v>0.48706497645012814</v>
      </c>
      <c r="T82" s="78">
        <v>0.48706497645012814</v>
      </c>
      <c r="U82" s="78">
        <v>0.48706497645012814</v>
      </c>
      <c r="V82" s="78">
        <v>0.48706497645012814</v>
      </c>
      <c r="W82" s="78">
        <v>0.48706497645012814</v>
      </c>
      <c r="X82" s="78">
        <v>0.48706497645012814</v>
      </c>
      <c r="Y82" s="78">
        <v>0.48706497645012814</v>
      </c>
      <c r="Z82" s="78">
        <v>0.48706497645012814</v>
      </c>
      <c r="AA82" s="78">
        <v>0.48706497645012814</v>
      </c>
      <c r="AB82" s="78">
        <v>0.48706497645012814</v>
      </c>
      <c r="AC82" s="78">
        <v>0.48706497645012814</v>
      </c>
      <c r="AD82" s="78">
        <v>0.48706497645012814</v>
      </c>
      <c r="AE82" s="78">
        <v>0.48706497645012814</v>
      </c>
      <c r="AF82" s="78">
        <v>0.48706497645012814</v>
      </c>
      <c r="AG82" s="244">
        <v>0.48706497645012814</v>
      </c>
      <c r="AH82" s="244">
        <v>0.48706497645012814</v>
      </c>
      <c r="AI82" s="244">
        <v>0.48706497645012814</v>
      </c>
      <c r="AJ82" s="244">
        <v>0.48706497645012814</v>
      </c>
      <c r="AK82" s="244">
        <v>0.48706497645012814</v>
      </c>
      <c r="AL82" s="244">
        <v>0.48706497645012814</v>
      </c>
    </row>
    <row r="83" spans="1:38" ht="15" x14ac:dyDescent="0.25">
      <c r="A83" s="11" t="str">
        <f t="shared" si="2"/>
        <v>600011229</v>
      </c>
      <c r="B83" t="s">
        <v>994</v>
      </c>
      <c r="C83" s="92">
        <v>81.28</v>
      </c>
      <c r="D83" s="269">
        <v>0</v>
      </c>
      <c r="E83" s="132">
        <v>0</v>
      </c>
      <c r="F83" s="92">
        <v>0</v>
      </c>
      <c r="G83" s="92">
        <v>0</v>
      </c>
      <c r="H83" s="132">
        <v>0</v>
      </c>
      <c r="I83" s="132">
        <v>0</v>
      </c>
      <c r="J83" s="92">
        <v>0</v>
      </c>
      <c r="K83" s="92">
        <v>0</v>
      </c>
      <c r="L83" s="92">
        <v>0</v>
      </c>
      <c r="M83" s="92">
        <v>0</v>
      </c>
      <c r="N83" s="77">
        <v>0</v>
      </c>
      <c r="O83" s="77">
        <v>0</v>
      </c>
      <c r="P83" s="265">
        <v>0</v>
      </c>
      <c r="Q83" s="77">
        <v>0</v>
      </c>
      <c r="R83" s="77">
        <v>0</v>
      </c>
      <c r="S83" s="77">
        <v>0</v>
      </c>
      <c r="T83" s="78">
        <v>0</v>
      </c>
      <c r="U83" s="78">
        <v>0</v>
      </c>
      <c r="V83" s="78">
        <v>0</v>
      </c>
      <c r="W83" s="78">
        <v>0</v>
      </c>
      <c r="X83" s="78">
        <v>0</v>
      </c>
      <c r="Y83" s="78">
        <v>0</v>
      </c>
      <c r="Z83" s="78">
        <v>0</v>
      </c>
      <c r="AA83" s="78">
        <v>0</v>
      </c>
      <c r="AB83" s="78">
        <v>0</v>
      </c>
      <c r="AC83" s="78">
        <v>0</v>
      </c>
      <c r="AD83" s="78">
        <v>0</v>
      </c>
      <c r="AE83" s="78">
        <v>0</v>
      </c>
      <c r="AF83" s="78">
        <v>0</v>
      </c>
      <c r="AG83" s="244">
        <v>0</v>
      </c>
      <c r="AH83" s="244">
        <v>0</v>
      </c>
      <c r="AI83" s="244">
        <v>0</v>
      </c>
      <c r="AJ83" s="244">
        <v>0</v>
      </c>
      <c r="AK83" s="244">
        <v>0</v>
      </c>
      <c r="AL83" s="244">
        <v>0</v>
      </c>
    </row>
    <row r="84" spans="1:38" ht="15" x14ac:dyDescent="0.25">
      <c r="A84" s="11" t="str">
        <f t="shared" si="2"/>
        <v>600013550</v>
      </c>
      <c r="B84" t="s">
        <v>995</v>
      </c>
      <c r="C84" s="92">
        <v>70</v>
      </c>
      <c r="D84" s="269">
        <v>48</v>
      </c>
      <c r="E84" s="132">
        <v>42</v>
      </c>
      <c r="F84" s="92">
        <v>24</v>
      </c>
      <c r="G84" s="92">
        <v>21</v>
      </c>
      <c r="H84" s="132">
        <v>24</v>
      </c>
      <c r="I84" s="132">
        <v>26</v>
      </c>
      <c r="J84" s="92">
        <v>29</v>
      </c>
      <c r="K84" s="92">
        <v>76</v>
      </c>
      <c r="L84" s="92">
        <v>75</v>
      </c>
      <c r="M84" s="92">
        <v>39</v>
      </c>
      <c r="N84" s="77">
        <v>133</v>
      </c>
      <c r="O84" s="77">
        <v>30.877295791527896</v>
      </c>
      <c r="P84" s="265">
        <v>36.163396701671275</v>
      </c>
      <c r="Q84" s="77">
        <v>97.211870728866657</v>
      </c>
      <c r="R84" s="77">
        <v>67.218695443666931</v>
      </c>
      <c r="S84" s="77">
        <v>111.6367761282946</v>
      </c>
      <c r="T84" s="78">
        <v>77.558634939759358</v>
      </c>
      <c r="U84" s="78">
        <v>87.996530765610899</v>
      </c>
      <c r="V84" s="78">
        <v>68.758556135034155</v>
      </c>
      <c r="W84" s="78">
        <v>88.871040305337488</v>
      </c>
      <c r="X84" s="78">
        <v>69.382045726177722</v>
      </c>
      <c r="Y84" s="78">
        <v>87.747748785290668</v>
      </c>
      <c r="Z84" s="78">
        <v>69.567147518569698</v>
      </c>
      <c r="AA84" s="78">
        <v>87.747748785290668</v>
      </c>
      <c r="AB84" s="78">
        <v>56.285249654091736</v>
      </c>
      <c r="AC84" s="78">
        <v>56.754349318633381</v>
      </c>
      <c r="AD84" s="78">
        <v>56.315111343260796</v>
      </c>
      <c r="AE84" s="78">
        <v>80.279297995624233</v>
      </c>
      <c r="AF84" s="78">
        <v>56.295082466143199</v>
      </c>
      <c r="AG84" s="244">
        <v>56.618575252204401</v>
      </c>
      <c r="AH84" s="244">
        <v>57.153217200614961</v>
      </c>
      <c r="AI84" s="244">
        <v>57.774244233251508</v>
      </c>
      <c r="AJ84" s="244">
        <v>57.620409533153435</v>
      </c>
      <c r="AK84" s="244">
        <v>58.372380382051901</v>
      </c>
      <c r="AL84" s="244">
        <v>58.372380382051901</v>
      </c>
    </row>
    <row r="85" spans="1:38" ht="15" x14ac:dyDescent="0.25">
      <c r="A85" s="11" t="str">
        <f t="shared" si="2"/>
        <v>600014547</v>
      </c>
      <c r="B85" t="s">
        <v>996</v>
      </c>
      <c r="C85" s="92">
        <v>18</v>
      </c>
      <c r="D85" s="269">
        <v>18</v>
      </c>
      <c r="E85" s="132">
        <v>18</v>
      </c>
      <c r="F85" s="92">
        <v>0</v>
      </c>
      <c r="G85" s="92">
        <v>18</v>
      </c>
      <c r="H85" s="132">
        <v>0</v>
      </c>
      <c r="I85" s="132">
        <v>18</v>
      </c>
      <c r="J85" s="92">
        <v>18</v>
      </c>
      <c r="K85" s="92">
        <v>0</v>
      </c>
      <c r="L85" s="92">
        <v>0</v>
      </c>
      <c r="M85" s="92">
        <v>18</v>
      </c>
      <c r="N85" s="77">
        <v>0</v>
      </c>
      <c r="O85" s="77">
        <v>13.238480473564371</v>
      </c>
      <c r="P85" s="265">
        <v>12.066382959895567</v>
      </c>
      <c r="Q85" s="77">
        <v>13.312731560631324</v>
      </c>
      <c r="R85" s="77">
        <v>13.312731560631322</v>
      </c>
      <c r="S85" s="77">
        <v>13.312731560631324</v>
      </c>
      <c r="T85" s="78">
        <v>13.312731560631327</v>
      </c>
      <c r="U85" s="78">
        <v>13.31273156063132</v>
      </c>
      <c r="V85" s="78">
        <v>13.312731560631315</v>
      </c>
      <c r="W85" s="78">
        <v>13.312731560631326</v>
      </c>
      <c r="X85" s="78">
        <v>13.312731560631311</v>
      </c>
      <c r="Y85" s="78">
        <v>13.312731560631333</v>
      </c>
      <c r="Z85" s="78">
        <v>13.312731560631313</v>
      </c>
      <c r="AA85" s="78">
        <v>13.312731560631322</v>
      </c>
      <c r="AB85" s="78">
        <v>13.312731560631326</v>
      </c>
      <c r="AC85" s="78">
        <v>16.462154950338405</v>
      </c>
      <c r="AD85" s="78">
        <v>16.462154950338405</v>
      </c>
      <c r="AE85" s="78">
        <v>16.462154950338405</v>
      </c>
      <c r="AF85" s="78">
        <v>16.462154950338405</v>
      </c>
      <c r="AG85" s="244">
        <v>16.462154950338405</v>
      </c>
      <c r="AH85" s="244">
        <v>16.462154950338405</v>
      </c>
      <c r="AI85" s="244">
        <v>16.462154950338405</v>
      </c>
      <c r="AJ85" s="244">
        <v>16.462154950338405</v>
      </c>
      <c r="AK85" s="244">
        <v>16.462154950338405</v>
      </c>
      <c r="AL85" s="244">
        <v>16.462154950338405</v>
      </c>
    </row>
    <row r="86" spans="1:38" ht="15" x14ac:dyDescent="0.25">
      <c r="A86" s="11" t="str">
        <f t="shared" si="2"/>
        <v>600014639</v>
      </c>
      <c r="B86" t="s">
        <v>997</v>
      </c>
      <c r="C86" s="92">
        <v>176.76</v>
      </c>
      <c r="D86" s="269">
        <v>117.18</v>
      </c>
      <c r="E86" s="132">
        <v>205.2</v>
      </c>
      <c r="F86" s="92">
        <v>236.16</v>
      </c>
      <c r="G86" s="92">
        <v>175.14</v>
      </c>
      <c r="H86" s="132">
        <v>146.86000000000001</v>
      </c>
      <c r="I86" s="132">
        <v>148.52000000000001</v>
      </c>
      <c r="J86" s="92">
        <v>29</v>
      </c>
      <c r="K86" s="92">
        <v>29.41</v>
      </c>
      <c r="L86" s="92">
        <v>146.78</v>
      </c>
      <c r="M86" s="92">
        <v>121.3</v>
      </c>
      <c r="N86" s="77">
        <v>175.84</v>
      </c>
      <c r="O86" s="77">
        <v>103.00129032258063</v>
      </c>
      <c r="P86" s="265">
        <v>103.00129032258063</v>
      </c>
      <c r="Q86" s="77">
        <v>103.00129032258063</v>
      </c>
      <c r="R86" s="77">
        <v>103.00129032258063</v>
      </c>
      <c r="S86" s="77">
        <v>103.00129032258063</v>
      </c>
      <c r="T86" s="78">
        <v>103.00129032258063</v>
      </c>
      <c r="U86" s="78">
        <v>103.00129032258063</v>
      </c>
      <c r="V86" s="78">
        <v>103.00129032258063</v>
      </c>
      <c r="W86" s="78">
        <v>103.00129032258063</v>
      </c>
      <c r="X86" s="78">
        <v>103.00129032258063</v>
      </c>
      <c r="Y86" s="78">
        <v>103.00129032258063</v>
      </c>
      <c r="Z86" s="78">
        <v>103.00129032258063</v>
      </c>
      <c r="AA86" s="78">
        <v>103.00129032258063</v>
      </c>
      <c r="AB86" s="78">
        <v>103.00129032258063</v>
      </c>
      <c r="AC86" s="78">
        <v>103.00129032258063</v>
      </c>
      <c r="AD86" s="78">
        <v>103.00129032258063</v>
      </c>
      <c r="AE86" s="78">
        <v>103.00129032258063</v>
      </c>
      <c r="AF86" s="78">
        <v>103.00129032258063</v>
      </c>
      <c r="AG86" s="244">
        <v>103.00129032258063</v>
      </c>
      <c r="AH86" s="244">
        <v>103.00129032258063</v>
      </c>
      <c r="AI86" s="244">
        <v>103.00129032258063</v>
      </c>
      <c r="AJ86" s="244">
        <v>103.00129032258063</v>
      </c>
      <c r="AK86" s="244">
        <v>103.00129032258063</v>
      </c>
      <c r="AL86" s="244">
        <v>103.00129032258063</v>
      </c>
    </row>
    <row r="87" spans="1:38" ht="15" x14ac:dyDescent="0.25">
      <c r="A87" s="11" t="str">
        <f t="shared" si="2"/>
        <v>600014649</v>
      </c>
      <c r="B87" t="s">
        <v>998</v>
      </c>
      <c r="C87" s="92">
        <v>0</v>
      </c>
      <c r="D87" s="269">
        <v>0</v>
      </c>
      <c r="E87" s="132">
        <v>0</v>
      </c>
      <c r="F87" s="92">
        <v>0</v>
      </c>
      <c r="G87" s="92">
        <v>0</v>
      </c>
      <c r="H87" s="132">
        <v>0</v>
      </c>
      <c r="I87" s="132">
        <v>0</v>
      </c>
      <c r="J87" s="92">
        <v>0</v>
      </c>
      <c r="K87" s="92">
        <v>0</v>
      </c>
      <c r="L87" s="92">
        <v>0</v>
      </c>
      <c r="M87" s="92">
        <v>0</v>
      </c>
      <c r="N87" s="77">
        <v>0</v>
      </c>
      <c r="O87" s="77">
        <v>0</v>
      </c>
      <c r="P87" s="265">
        <v>0</v>
      </c>
      <c r="Q87" s="77">
        <v>0</v>
      </c>
      <c r="R87" s="77">
        <v>0</v>
      </c>
      <c r="S87" s="77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4.942478271657718</v>
      </c>
      <c r="AD87" s="78">
        <v>4.942478271657718</v>
      </c>
      <c r="AE87" s="78">
        <v>4.942478271657718</v>
      </c>
      <c r="AF87" s="78">
        <v>4.942478271657718</v>
      </c>
      <c r="AG87" s="244">
        <v>4.942478271657718</v>
      </c>
      <c r="AH87" s="244">
        <v>4.942478271657718</v>
      </c>
      <c r="AI87" s="244">
        <v>4.942478271657718</v>
      </c>
      <c r="AJ87" s="244">
        <v>4.942478271657718</v>
      </c>
      <c r="AK87" s="244">
        <v>4.942478271657718</v>
      </c>
      <c r="AL87" s="244">
        <v>4.942478271657718</v>
      </c>
    </row>
    <row r="88" spans="1:38" ht="15" x14ac:dyDescent="0.25">
      <c r="A88" s="11" t="str">
        <f t="shared" si="2"/>
        <v>600015185</v>
      </c>
      <c r="B88" t="s">
        <v>999</v>
      </c>
      <c r="C88" s="92">
        <v>57.02</v>
      </c>
      <c r="D88" s="269">
        <v>0</v>
      </c>
      <c r="E88" s="132">
        <v>55.64</v>
      </c>
      <c r="F88" s="92">
        <v>83.22</v>
      </c>
      <c r="G88" s="92">
        <v>85.42</v>
      </c>
      <c r="H88" s="132">
        <v>55.82</v>
      </c>
      <c r="I88" s="132">
        <v>27.58</v>
      </c>
      <c r="J88" s="92">
        <v>28.54</v>
      </c>
      <c r="K88" s="92">
        <v>0</v>
      </c>
      <c r="L88" s="92">
        <v>0</v>
      </c>
      <c r="M88" s="92">
        <v>0</v>
      </c>
      <c r="N88" s="77">
        <v>0</v>
      </c>
      <c r="O88" s="77">
        <v>60</v>
      </c>
      <c r="P88" s="265">
        <v>30</v>
      </c>
      <c r="Q88" s="77">
        <v>43.335161290322581</v>
      </c>
      <c r="R88" s="77">
        <v>43.335161290322581</v>
      </c>
      <c r="S88" s="77">
        <v>43.335161290322581</v>
      </c>
      <c r="T88" s="78">
        <v>43.335161290322581</v>
      </c>
      <c r="U88" s="78">
        <v>43.335161290322581</v>
      </c>
      <c r="V88" s="78">
        <v>43.335161290322581</v>
      </c>
      <c r="W88" s="78">
        <v>43.335161290322581</v>
      </c>
      <c r="X88" s="78">
        <v>43.335161290322581</v>
      </c>
      <c r="Y88" s="78">
        <v>43.335161290322581</v>
      </c>
      <c r="Z88" s="78">
        <v>43.335161290322581</v>
      </c>
      <c r="AA88" s="78">
        <v>43.335161290322581</v>
      </c>
      <c r="AB88" s="78">
        <v>43.335161290322581</v>
      </c>
      <c r="AC88" s="78">
        <v>43.335161290322581</v>
      </c>
      <c r="AD88" s="78">
        <v>43.335161290322581</v>
      </c>
      <c r="AE88" s="78">
        <v>43.335161290322581</v>
      </c>
      <c r="AF88" s="78">
        <v>43.335161290322581</v>
      </c>
      <c r="AG88" s="244">
        <v>43.335161290322581</v>
      </c>
      <c r="AH88" s="244">
        <v>43.335161290322581</v>
      </c>
      <c r="AI88" s="244">
        <v>43.335161290322581</v>
      </c>
      <c r="AJ88" s="244">
        <v>43.335161290322581</v>
      </c>
      <c r="AK88" s="244">
        <v>43.335161290322581</v>
      </c>
      <c r="AL88" s="244">
        <v>43.335161290322581</v>
      </c>
    </row>
    <row r="89" spans="1:38" ht="15" x14ac:dyDescent="0.25">
      <c r="A89" s="11" t="str">
        <f t="shared" si="2"/>
        <v>600015327</v>
      </c>
      <c r="B89" t="s">
        <v>1000</v>
      </c>
      <c r="C89" s="92">
        <v>758.44</v>
      </c>
      <c r="D89" s="269">
        <v>29.46</v>
      </c>
      <c r="E89" s="132">
        <v>0</v>
      </c>
      <c r="F89" s="92">
        <v>0</v>
      </c>
      <c r="G89" s="92">
        <v>0</v>
      </c>
      <c r="H89" s="132">
        <v>0</v>
      </c>
      <c r="I89" s="132">
        <v>0</v>
      </c>
      <c r="J89" s="92">
        <v>0</v>
      </c>
      <c r="K89" s="92">
        <v>0</v>
      </c>
      <c r="L89" s="92">
        <v>0</v>
      </c>
      <c r="M89" s="92">
        <v>0</v>
      </c>
      <c r="N89" s="77">
        <v>0</v>
      </c>
      <c r="O89" s="77">
        <v>5.7768065373973894</v>
      </c>
      <c r="P89" s="265">
        <v>5.7768065373973894</v>
      </c>
      <c r="Q89" s="77">
        <v>5.7768065373973894</v>
      </c>
      <c r="R89" s="77">
        <v>5.7768065373973894</v>
      </c>
      <c r="S89" s="77">
        <v>5.7768065373973894</v>
      </c>
      <c r="T89" s="78">
        <v>5.7768065373973894</v>
      </c>
      <c r="U89" s="78">
        <v>5.7768065373973894</v>
      </c>
      <c r="V89" s="78">
        <v>5.7768065373973894</v>
      </c>
      <c r="W89" s="78">
        <v>5.7768065373973894</v>
      </c>
      <c r="X89" s="78">
        <v>5.7768065373973894</v>
      </c>
      <c r="Y89" s="78">
        <v>5.7768065373973894</v>
      </c>
      <c r="Z89" s="78">
        <v>5.7768065373973894</v>
      </c>
      <c r="AA89" s="78">
        <v>5.7768065373973894</v>
      </c>
      <c r="AB89" s="78">
        <v>5.7768065373973894</v>
      </c>
      <c r="AC89" s="78">
        <v>619.05833041194762</v>
      </c>
      <c r="AD89" s="78">
        <v>619.05833041194762</v>
      </c>
      <c r="AE89" s="78">
        <v>619.05833041194762</v>
      </c>
      <c r="AF89" s="78">
        <v>619.05833041194762</v>
      </c>
      <c r="AG89" s="244">
        <v>619.05833041194762</v>
      </c>
      <c r="AH89" s="244">
        <v>619.05833041194762</v>
      </c>
      <c r="AI89" s="244">
        <v>619.05833041194762</v>
      </c>
      <c r="AJ89" s="244">
        <v>619.05833041194762</v>
      </c>
      <c r="AK89" s="244">
        <v>619.05833041194762</v>
      </c>
      <c r="AL89" s="244">
        <v>619.05833041194762</v>
      </c>
    </row>
    <row r="90" spans="1:38" ht="15" x14ac:dyDescent="0.25">
      <c r="A90" s="11" t="str">
        <f t="shared" si="2"/>
        <v>600015390</v>
      </c>
      <c r="B90" t="s">
        <v>1001</v>
      </c>
      <c r="C90" s="92">
        <v>0</v>
      </c>
      <c r="D90" s="269">
        <v>0</v>
      </c>
      <c r="E90" s="132">
        <v>0</v>
      </c>
      <c r="F90" s="92">
        <v>0</v>
      </c>
      <c r="G90" s="92">
        <v>23</v>
      </c>
      <c r="H90" s="132">
        <v>23</v>
      </c>
      <c r="I90" s="132">
        <v>23</v>
      </c>
      <c r="J90" s="92">
        <v>23</v>
      </c>
      <c r="K90" s="92">
        <v>0</v>
      </c>
      <c r="L90" s="92">
        <v>23</v>
      </c>
      <c r="M90" s="92">
        <v>23</v>
      </c>
      <c r="N90" s="77">
        <v>23</v>
      </c>
      <c r="O90" s="77">
        <v>23</v>
      </c>
      <c r="P90" s="265">
        <v>23</v>
      </c>
      <c r="Q90" s="77">
        <v>14.999999999999998</v>
      </c>
      <c r="R90" s="77">
        <v>15</v>
      </c>
      <c r="S90" s="77">
        <v>16</v>
      </c>
      <c r="T90" s="78">
        <v>16</v>
      </c>
      <c r="U90" s="78">
        <v>16</v>
      </c>
      <c r="V90" s="78">
        <v>16</v>
      </c>
      <c r="W90" s="78">
        <v>16</v>
      </c>
      <c r="X90" s="78">
        <v>16</v>
      </c>
      <c r="Y90" s="78">
        <v>16</v>
      </c>
      <c r="Z90" s="78">
        <v>16</v>
      </c>
      <c r="AA90" s="78">
        <v>16</v>
      </c>
      <c r="AB90" s="78">
        <v>5</v>
      </c>
      <c r="AC90" s="78">
        <v>5</v>
      </c>
      <c r="AD90" s="78">
        <v>5</v>
      </c>
      <c r="AE90" s="78">
        <v>5</v>
      </c>
      <c r="AF90" s="78">
        <v>5</v>
      </c>
      <c r="AG90" s="244">
        <v>5</v>
      </c>
      <c r="AH90" s="244">
        <v>5</v>
      </c>
      <c r="AI90" s="244">
        <v>5</v>
      </c>
      <c r="AJ90" s="244">
        <v>5</v>
      </c>
      <c r="AK90" s="244">
        <v>5</v>
      </c>
      <c r="AL90" s="244">
        <v>5</v>
      </c>
    </row>
    <row r="91" spans="1:38" ht="15" x14ac:dyDescent="0.25">
      <c r="A91" s="11" t="str">
        <f t="shared" si="2"/>
        <v>600015391</v>
      </c>
      <c r="B91" t="s">
        <v>1002</v>
      </c>
      <c r="C91" s="92">
        <v>0</v>
      </c>
      <c r="D91" s="269">
        <v>0</v>
      </c>
      <c r="E91" s="132">
        <v>0</v>
      </c>
      <c r="F91" s="92">
        <v>0</v>
      </c>
      <c r="G91" s="92">
        <v>0</v>
      </c>
      <c r="H91" s="132">
        <v>2.4</v>
      </c>
      <c r="I91" s="132">
        <v>0</v>
      </c>
      <c r="J91" s="92">
        <v>0</v>
      </c>
      <c r="K91" s="92">
        <v>0</v>
      </c>
      <c r="L91" s="92">
        <v>0</v>
      </c>
      <c r="M91" s="92">
        <v>0</v>
      </c>
      <c r="N91" s="77">
        <v>0</v>
      </c>
      <c r="O91" s="77">
        <v>0.2995469257414709</v>
      </c>
      <c r="P91" s="265">
        <v>0.30732004386092504</v>
      </c>
      <c r="Q91" s="77">
        <v>0.22867465595520914</v>
      </c>
      <c r="R91" s="77">
        <v>0.21182439730461347</v>
      </c>
      <c r="S91" s="77">
        <v>0.2342046535674521</v>
      </c>
      <c r="T91" s="78">
        <v>0.22695471139780013</v>
      </c>
      <c r="U91" s="78">
        <v>0.23451986844439351</v>
      </c>
      <c r="V91" s="78">
        <v>0.22695471139780013</v>
      </c>
      <c r="W91" s="78">
        <v>0.23451986844439351</v>
      </c>
      <c r="X91" s="78">
        <v>0.23451986844439351</v>
      </c>
      <c r="Y91" s="78">
        <v>0.22695471139780013</v>
      </c>
      <c r="Z91" s="78">
        <v>0.2348350833213349</v>
      </c>
      <c r="AA91" s="78">
        <v>0.22695471139780013</v>
      </c>
      <c r="AB91" s="78">
        <v>0.23451986844439351</v>
      </c>
      <c r="AC91" s="78">
        <v>0.23451986844439351</v>
      </c>
      <c r="AD91" s="78">
        <v>0.21182439730461347</v>
      </c>
      <c r="AE91" s="78">
        <v>0.2342046535674521</v>
      </c>
      <c r="AF91" s="78">
        <v>0.22695471139780013</v>
      </c>
      <c r="AG91" s="244">
        <v>0.20869287460432723</v>
      </c>
      <c r="AH91" s="244">
        <v>0.20869287460432723</v>
      </c>
      <c r="AI91" s="244">
        <v>0.20869287460432723</v>
      </c>
      <c r="AJ91" s="244">
        <v>0.20869287460432723</v>
      </c>
      <c r="AK91" s="244">
        <v>0.20869287460432723</v>
      </c>
      <c r="AL91" s="244">
        <v>0.20869287460432723</v>
      </c>
    </row>
    <row r="92" spans="1:38" ht="15" x14ac:dyDescent="0.25">
      <c r="A92" s="11" t="str">
        <f t="shared" si="2"/>
        <v>600016284</v>
      </c>
      <c r="B92" t="s">
        <v>1003</v>
      </c>
      <c r="C92" s="92">
        <v>17</v>
      </c>
      <c r="D92" s="269">
        <v>0</v>
      </c>
      <c r="E92" s="132">
        <v>0</v>
      </c>
      <c r="F92" s="92">
        <v>0</v>
      </c>
      <c r="G92" s="92">
        <v>12</v>
      </c>
      <c r="H92" s="132">
        <v>20</v>
      </c>
      <c r="I92" s="132">
        <v>0</v>
      </c>
      <c r="J92" s="92">
        <v>0</v>
      </c>
      <c r="K92" s="92">
        <v>0</v>
      </c>
      <c r="L92" s="92">
        <v>16</v>
      </c>
      <c r="M92" s="92">
        <v>20</v>
      </c>
      <c r="N92" s="77">
        <v>16</v>
      </c>
      <c r="O92" s="77">
        <v>6</v>
      </c>
      <c r="P92" s="265">
        <v>6.2883910245810029</v>
      </c>
      <c r="Q92" s="77">
        <v>6</v>
      </c>
      <c r="R92" s="77">
        <v>6</v>
      </c>
      <c r="S92" s="77">
        <v>6</v>
      </c>
      <c r="T92" s="78">
        <v>6</v>
      </c>
      <c r="U92" s="78">
        <v>6</v>
      </c>
      <c r="V92" s="78">
        <v>6</v>
      </c>
      <c r="W92" s="78">
        <v>6</v>
      </c>
      <c r="X92" s="78">
        <v>6</v>
      </c>
      <c r="Y92" s="78">
        <v>6</v>
      </c>
      <c r="Z92" s="78">
        <v>6</v>
      </c>
      <c r="AA92" s="78">
        <v>6</v>
      </c>
      <c r="AB92" s="78">
        <v>6</v>
      </c>
      <c r="AC92" s="78">
        <v>1.2808104162709888</v>
      </c>
      <c r="AD92" s="78">
        <v>1.2808104162709888</v>
      </c>
      <c r="AE92" s="78">
        <v>1.2808104162709888</v>
      </c>
      <c r="AF92" s="78">
        <v>1.2808104162709888</v>
      </c>
      <c r="AG92" s="244">
        <v>1.2808104162709888</v>
      </c>
      <c r="AH92" s="244">
        <v>1.2808104162709888</v>
      </c>
      <c r="AI92" s="244">
        <v>1.2808104162709888</v>
      </c>
      <c r="AJ92" s="244">
        <v>1.2808104162709888</v>
      </c>
      <c r="AK92" s="244">
        <v>1.2808104162709888</v>
      </c>
      <c r="AL92" s="244">
        <v>1.2808104162709888</v>
      </c>
    </row>
    <row r="93" spans="1:38" ht="15" x14ac:dyDescent="0.25">
      <c r="A93" s="11" t="str">
        <f t="shared" si="2"/>
        <v>600016286</v>
      </c>
      <c r="B93" t="s">
        <v>1004</v>
      </c>
      <c r="C93" s="92">
        <v>0</v>
      </c>
      <c r="D93" s="269">
        <v>0</v>
      </c>
      <c r="E93" s="132">
        <v>0</v>
      </c>
      <c r="F93" s="92">
        <v>0</v>
      </c>
      <c r="G93" s="92">
        <v>0</v>
      </c>
      <c r="H93" s="132">
        <v>0</v>
      </c>
      <c r="I93" s="132">
        <v>2</v>
      </c>
      <c r="J93" s="92">
        <v>0</v>
      </c>
      <c r="K93" s="92">
        <v>0</v>
      </c>
      <c r="L93" s="92">
        <v>0</v>
      </c>
      <c r="M93" s="92">
        <v>0</v>
      </c>
      <c r="N93" s="77">
        <v>0</v>
      </c>
      <c r="O93" s="77">
        <v>0.22718060400184437</v>
      </c>
      <c r="P93" s="265">
        <v>0.25135140458215161</v>
      </c>
      <c r="Q93" s="77">
        <v>0.16760752688172043</v>
      </c>
      <c r="R93" s="77">
        <v>0</v>
      </c>
      <c r="S93" s="77">
        <v>0.69201995791133819</v>
      </c>
      <c r="T93" s="78">
        <v>0</v>
      </c>
      <c r="U93" s="78">
        <v>0.69295134412656212</v>
      </c>
      <c r="V93" s="78">
        <v>0</v>
      </c>
      <c r="W93" s="78">
        <v>0.69295134412656212</v>
      </c>
      <c r="X93" s="78">
        <v>0</v>
      </c>
      <c r="Y93" s="78">
        <v>0.67059807496118906</v>
      </c>
      <c r="Z93" s="78">
        <v>0.12383568093084819</v>
      </c>
      <c r="AA93" s="78">
        <v>0.79443375589203724</v>
      </c>
      <c r="AB93" s="78">
        <v>0.12383568093084819</v>
      </c>
      <c r="AC93" s="78">
        <v>0.8167870250574103</v>
      </c>
      <c r="AD93" s="78">
        <v>0.12383568093084819</v>
      </c>
      <c r="AE93" s="78">
        <v>0.81585563884218637</v>
      </c>
      <c r="AF93" s="78">
        <v>0.12383568093084819</v>
      </c>
      <c r="AG93" s="244">
        <v>0.8167870250574103</v>
      </c>
      <c r="AH93" s="244">
        <v>0.2533299537847018</v>
      </c>
      <c r="AI93" s="244">
        <v>0.2533299537847018</v>
      </c>
      <c r="AJ93" s="244">
        <v>0.2533299537847018</v>
      </c>
      <c r="AK93" s="244">
        <v>0.2533299537847018</v>
      </c>
      <c r="AL93" s="244">
        <v>0.2533299537847018</v>
      </c>
    </row>
    <row r="94" spans="1:38" ht="15" x14ac:dyDescent="0.25">
      <c r="A94" s="11" t="str">
        <f t="shared" si="2"/>
        <v>600016304</v>
      </c>
      <c r="B94" t="s">
        <v>1005</v>
      </c>
      <c r="C94" s="92">
        <v>0</v>
      </c>
      <c r="D94" s="269">
        <v>0</v>
      </c>
      <c r="E94" s="132">
        <v>6.3</v>
      </c>
      <c r="F94" s="92">
        <v>0</v>
      </c>
      <c r="G94" s="92">
        <v>22.05</v>
      </c>
      <c r="H94" s="132">
        <v>0</v>
      </c>
      <c r="I94" s="132">
        <v>10.5</v>
      </c>
      <c r="J94" s="92">
        <v>10.5</v>
      </c>
      <c r="K94" s="92">
        <v>12.600000000000001</v>
      </c>
      <c r="L94" s="92">
        <v>0</v>
      </c>
      <c r="M94" s="92">
        <v>14.7</v>
      </c>
      <c r="N94" s="77">
        <v>14.7</v>
      </c>
      <c r="O94" s="77">
        <v>1.134838421518551</v>
      </c>
      <c r="P94" s="265">
        <v>0.91251323181630717</v>
      </c>
      <c r="Q94" s="77">
        <v>9.4282507115004055</v>
      </c>
      <c r="R94" s="77">
        <v>8.4867711680775919</v>
      </c>
      <c r="S94" s="77">
        <v>9.3834389551810258</v>
      </c>
      <c r="T94" s="78">
        <v>9.2584716756629124</v>
      </c>
      <c r="U94" s="78">
        <v>9.5453073027350204</v>
      </c>
      <c r="V94" s="78">
        <v>9.2584716756629177</v>
      </c>
      <c r="W94" s="78">
        <v>9.545307302735015</v>
      </c>
      <c r="X94" s="78">
        <v>9.5453073027350168</v>
      </c>
      <c r="Y94" s="78">
        <v>9.2584716756629089</v>
      </c>
      <c r="Z94" s="78">
        <v>9.5572587871963535</v>
      </c>
      <c r="AA94" s="78">
        <v>10.308471675662915</v>
      </c>
      <c r="AB94" s="78">
        <v>10.595307302735016</v>
      </c>
      <c r="AC94" s="78">
        <v>11.824742020108207</v>
      </c>
      <c r="AD94" s="78">
        <v>2.4757370420560081</v>
      </c>
      <c r="AE94" s="78">
        <v>1.4507874452818141</v>
      </c>
      <c r="AF94" s="78">
        <v>2.4926725259269755</v>
      </c>
      <c r="AG94" s="244">
        <v>2.5011402678624597</v>
      </c>
      <c r="AH94" s="244">
        <v>2.4926725259269755</v>
      </c>
      <c r="AI94" s="244">
        <v>2.5011402678624597</v>
      </c>
      <c r="AJ94" s="244">
        <v>3.2886402678624593</v>
      </c>
      <c r="AK94" s="244">
        <v>3.2886402678624593</v>
      </c>
      <c r="AL94" s="244">
        <v>3.2886402678624593</v>
      </c>
    </row>
    <row r="95" spans="1:38" ht="15" x14ac:dyDescent="0.25">
      <c r="A95" s="11" t="str">
        <f t="shared" si="2"/>
        <v>600016328</v>
      </c>
      <c r="B95" t="s">
        <v>1006</v>
      </c>
      <c r="C95" s="92">
        <v>0</v>
      </c>
      <c r="D95" s="269">
        <v>21</v>
      </c>
      <c r="E95" s="132">
        <v>0</v>
      </c>
      <c r="F95" s="92">
        <v>21</v>
      </c>
      <c r="G95" s="92">
        <v>21</v>
      </c>
      <c r="H95" s="132">
        <v>22.05</v>
      </c>
      <c r="I95" s="132">
        <v>3.15</v>
      </c>
      <c r="J95" s="92">
        <v>0</v>
      </c>
      <c r="K95" s="92">
        <v>3.15</v>
      </c>
      <c r="L95" s="92">
        <v>3.15</v>
      </c>
      <c r="M95" s="92">
        <v>0</v>
      </c>
      <c r="N95" s="77">
        <v>0</v>
      </c>
      <c r="O95" s="77">
        <v>8.5649127445795878E-2</v>
      </c>
      <c r="P95" s="265">
        <v>0.35197577465820901</v>
      </c>
      <c r="Q95" s="77">
        <v>0.35197580645161303</v>
      </c>
      <c r="R95" s="77">
        <v>0</v>
      </c>
      <c r="S95" s="77">
        <v>1.4532419116138102</v>
      </c>
      <c r="T95" s="78">
        <v>0</v>
      </c>
      <c r="U95" s="78">
        <v>1.4551978226657807</v>
      </c>
      <c r="V95" s="78">
        <v>0</v>
      </c>
      <c r="W95" s="78">
        <v>1.4551978226657807</v>
      </c>
      <c r="X95" s="78">
        <v>0</v>
      </c>
      <c r="Y95" s="78">
        <v>1.4082559574184972</v>
      </c>
      <c r="Z95" s="78">
        <v>0</v>
      </c>
      <c r="AA95" s="78">
        <v>1.4082559574184972</v>
      </c>
      <c r="AB95" s="78">
        <v>0</v>
      </c>
      <c r="AC95" s="78">
        <v>5.0374350070445706</v>
      </c>
      <c r="AD95" s="78">
        <v>3.5822371843787901</v>
      </c>
      <c r="AE95" s="78">
        <v>5.0354790959926001</v>
      </c>
      <c r="AF95" s="78">
        <v>3.5822371843787901</v>
      </c>
      <c r="AG95" s="244">
        <v>3.6321953776859077</v>
      </c>
      <c r="AH95" s="244">
        <v>3.6321953776859077</v>
      </c>
      <c r="AI95" s="244">
        <v>3.6321953776859077</v>
      </c>
      <c r="AJ95" s="244">
        <v>3.6321953776859077</v>
      </c>
      <c r="AK95" s="244">
        <v>3.6321953776859077</v>
      </c>
      <c r="AL95" s="244">
        <v>3.6321953776859077</v>
      </c>
    </row>
    <row r="96" spans="1:38" ht="15" x14ac:dyDescent="0.25">
      <c r="A96" s="11" t="str">
        <f t="shared" si="2"/>
        <v>600016755</v>
      </c>
      <c r="B96" t="s">
        <v>1007</v>
      </c>
      <c r="C96" s="92">
        <v>0</v>
      </c>
      <c r="D96" s="269">
        <v>0</v>
      </c>
      <c r="E96" s="132">
        <v>0</v>
      </c>
      <c r="F96" s="92">
        <v>0</v>
      </c>
      <c r="G96" s="92">
        <v>0</v>
      </c>
      <c r="H96" s="132">
        <v>24</v>
      </c>
      <c r="I96" s="132">
        <v>0</v>
      </c>
      <c r="J96" s="92">
        <v>0</v>
      </c>
      <c r="K96" s="92">
        <v>16.8</v>
      </c>
      <c r="L96" s="92">
        <v>0</v>
      </c>
      <c r="M96" s="92">
        <v>24</v>
      </c>
      <c r="N96" s="77">
        <v>0</v>
      </c>
      <c r="O96" s="77">
        <v>0</v>
      </c>
      <c r="P96" s="265">
        <v>0</v>
      </c>
      <c r="Q96" s="77">
        <v>0</v>
      </c>
      <c r="R96" s="77">
        <v>24</v>
      </c>
      <c r="S96" s="77">
        <v>0</v>
      </c>
      <c r="T96" s="78">
        <v>0</v>
      </c>
      <c r="U96" s="78">
        <v>24</v>
      </c>
      <c r="V96" s="78">
        <v>0</v>
      </c>
      <c r="W96" s="78">
        <v>0</v>
      </c>
      <c r="X96" s="78">
        <v>24</v>
      </c>
      <c r="Y96" s="78">
        <v>0</v>
      </c>
      <c r="Z96" s="78">
        <v>0</v>
      </c>
      <c r="AA96" s="78">
        <v>24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244">
        <v>0</v>
      </c>
      <c r="AH96" s="244">
        <v>2.8868839830872344</v>
      </c>
      <c r="AI96" s="244">
        <v>2.8868839830872344</v>
      </c>
      <c r="AJ96" s="244">
        <v>2.8868839830872344</v>
      </c>
      <c r="AK96" s="244">
        <v>2.8868839830872344</v>
      </c>
      <c r="AL96" s="244">
        <v>2.8868839830872344</v>
      </c>
    </row>
    <row r="97" spans="1:38" ht="15" x14ac:dyDescent="0.25">
      <c r="A97" s="11" t="str">
        <f t="shared" si="2"/>
        <v>600017073</v>
      </c>
      <c r="B97" t="s">
        <v>1008</v>
      </c>
      <c r="C97" s="92">
        <v>0</v>
      </c>
      <c r="D97" s="269">
        <v>4.9000000000000004</v>
      </c>
      <c r="E97" s="132">
        <v>0</v>
      </c>
      <c r="F97" s="92">
        <v>0</v>
      </c>
      <c r="G97" s="92">
        <v>7</v>
      </c>
      <c r="H97" s="132">
        <v>0</v>
      </c>
      <c r="I97" s="132">
        <v>0</v>
      </c>
      <c r="J97" s="92">
        <v>7</v>
      </c>
      <c r="K97" s="92">
        <v>0.7</v>
      </c>
      <c r="L97" s="92">
        <v>0</v>
      </c>
      <c r="M97" s="92">
        <v>14</v>
      </c>
      <c r="N97" s="77">
        <v>0</v>
      </c>
      <c r="O97" s="77">
        <v>8.67741935483871</v>
      </c>
      <c r="P97" s="265">
        <v>8.35</v>
      </c>
      <c r="Q97" s="77">
        <v>5.6583333333333332</v>
      </c>
      <c r="R97" s="77">
        <v>3.4247311827956985</v>
      </c>
      <c r="S97" s="77">
        <v>3.7865703405017919</v>
      </c>
      <c r="T97" s="78">
        <v>3.6693548387096766</v>
      </c>
      <c r="U97" s="78">
        <v>3.7916666666666656</v>
      </c>
      <c r="V97" s="78">
        <v>3.6693548387096766</v>
      </c>
      <c r="W97" s="78">
        <v>3.7916666666666656</v>
      </c>
      <c r="X97" s="78">
        <v>3.7916666666666656</v>
      </c>
      <c r="Y97" s="78">
        <v>3.6693548387096766</v>
      </c>
      <c r="Z97" s="78">
        <v>3.7967629928315407</v>
      </c>
      <c r="AA97" s="78">
        <v>3.6693548387096766</v>
      </c>
      <c r="AB97" s="78">
        <v>3.7916666666666656</v>
      </c>
      <c r="AC97" s="78">
        <v>5.0750000000000011</v>
      </c>
      <c r="AD97" s="78">
        <v>3.4247311827956985</v>
      </c>
      <c r="AE97" s="78">
        <v>5.0747647849462378</v>
      </c>
      <c r="AF97" s="78">
        <v>5.0693548387096783</v>
      </c>
      <c r="AG97" s="244">
        <v>5.0750000000000011</v>
      </c>
      <c r="AH97" s="244">
        <v>5.0693548387096783</v>
      </c>
      <c r="AI97" s="244">
        <v>5.0750000000000011</v>
      </c>
      <c r="AJ97" s="244">
        <v>5.6000000000000014</v>
      </c>
      <c r="AK97" s="244">
        <v>5.6000000000000014</v>
      </c>
      <c r="AL97" s="244">
        <v>5.6000000000000014</v>
      </c>
    </row>
    <row r="98" spans="1:38" ht="15" x14ac:dyDescent="0.25">
      <c r="A98" s="11" t="str">
        <f t="shared" ref="A98:A117" si="3">LEFT(B98,9)</f>
        <v>600017195</v>
      </c>
      <c r="B98" t="s">
        <v>1009</v>
      </c>
      <c r="C98" s="92">
        <v>0</v>
      </c>
      <c r="D98" s="269">
        <v>0</v>
      </c>
      <c r="E98" s="132">
        <v>0</v>
      </c>
      <c r="F98" s="92">
        <v>0</v>
      </c>
      <c r="G98" s="92">
        <v>0</v>
      </c>
      <c r="H98" s="132">
        <v>62.72</v>
      </c>
      <c r="I98" s="132">
        <v>127.18</v>
      </c>
      <c r="J98" s="92">
        <v>155.6</v>
      </c>
      <c r="K98" s="92">
        <v>141.52000000000001</v>
      </c>
      <c r="L98" s="92">
        <v>378.7</v>
      </c>
      <c r="M98" s="92">
        <v>929.09</v>
      </c>
      <c r="N98" s="77">
        <v>1089.6999999999998</v>
      </c>
      <c r="O98" s="77">
        <v>103.08381577366681</v>
      </c>
      <c r="P98" s="265">
        <v>116.33436324749329</v>
      </c>
      <c r="Q98" s="77">
        <v>224.20804674342639</v>
      </c>
      <c r="R98" s="77">
        <v>373.14821749950187</v>
      </c>
      <c r="S98" s="77">
        <v>406.51484270709312</v>
      </c>
      <c r="T98" s="78">
        <v>441.92287744329116</v>
      </c>
      <c r="U98" s="78">
        <v>489.60300042108008</v>
      </c>
      <c r="V98" s="78">
        <v>473.31221159864174</v>
      </c>
      <c r="W98" s="78">
        <v>480.09132697715586</v>
      </c>
      <c r="X98" s="78">
        <v>459.49428373417356</v>
      </c>
      <c r="Y98" s="78">
        <v>390.93108789257269</v>
      </c>
      <c r="Z98" s="78">
        <v>423.65385178057392</v>
      </c>
      <c r="AA98" s="78">
        <v>416.56086362912072</v>
      </c>
      <c r="AB98" s="78">
        <v>485.13050141028168</v>
      </c>
      <c r="AC98" s="78">
        <v>484.48703352418102</v>
      </c>
      <c r="AD98" s="78">
        <v>436.99846896245873</v>
      </c>
      <c r="AE98" s="78">
        <v>490.84629633354689</v>
      </c>
      <c r="AF98" s="78">
        <v>495.43766651139788</v>
      </c>
      <c r="AG98" s="244">
        <v>390.29638565403127</v>
      </c>
      <c r="AH98" s="244">
        <v>301.47329367573491</v>
      </c>
      <c r="AI98" s="244">
        <v>310.97656080615837</v>
      </c>
      <c r="AJ98" s="244">
        <v>191.27065245114488</v>
      </c>
      <c r="AK98" s="244">
        <v>183.70211226841673</v>
      </c>
      <c r="AL98" s="244">
        <v>84.435840366896599</v>
      </c>
    </row>
    <row r="99" spans="1:38" ht="15" x14ac:dyDescent="0.25">
      <c r="A99" s="11" t="str">
        <f t="shared" si="3"/>
        <v>700001291</v>
      </c>
      <c r="B99" t="s">
        <v>1010</v>
      </c>
      <c r="C99" s="92">
        <v>0</v>
      </c>
      <c r="D99" s="269">
        <v>0</v>
      </c>
      <c r="E99" s="132">
        <v>0</v>
      </c>
      <c r="F99" s="92">
        <v>1.8</v>
      </c>
      <c r="G99" s="92">
        <v>0</v>
      </c>
      <c r="H99" s="132">
        <v>0</v>
      </c>
      <c r="I99" s="132">
        <v>0</v>
      </c>
      <c r="J99" s="92">
        <v>0</v>
      </c>
      <c r="K99" s="92">
        <v>0</v>
      </c>
      <c r="L99" s="92">
        <v>0</v>
      </c>
      <c r="M99" s="92">
        <v>1.8</v>
      </c>
      <c r="N99" s="77">
        <v>0</v>
      </c>
      <c r="O99" s="77">
        <v>1.1080112910930324</v>
      </c>
      <c r="P99" s="265">
        <v>0</v>
      </c>
      <c r="Q99" s="77">
        <v>0</v>
      </c>
      <c r="R99" s="77">
        <v>0</v>
      </c>
      <c r="S99" s="77">
        <v>0</v>
      </c>
      <c r="T99" s="78">
        <v>0.70827818913838425</v>
      </c>
      <c r="U99" s="78">
        <v>0.70827818913838425</v>
      </c>
      <c r="V99" s="78">
        <v>0.70827818913838425</v>
      </c>
      <c r="W99" s="78">
        <v>0.70827818913838425</v>
      </c>
      <c r="X99" s="78">
        <v>0.70827818913838425</v>
      </c>
      <c r="Y99" s="78">
        <v>0.70827818913838425</v>
      </c>
      <c r="Z99" s="78">
        <v>0.70827818913838425</v>
      </c>
      <c r="AA99" s="78">
        <v>0.70827818913838425</v>
      </c>
      <c r="AB99" s="78">
        <v>0.70827818913838425</v>
      </c>
      <c r="AC99" s="78">
        <v>0.70827818913838425</v>
      </c>
      <c r="AD99" s="78">
        <v>0.70827818913838425</v>
      </c>
      <c r="AE99" s="78">
        <v>0.70827818913838425</v>
      </c>
      <c r="AF99" s="78">
        <v>0.70827818913838425</v>
      </c>
      <c r="AG99" s="244">
        <v>0.70827818913838425</v>
      </c>
      <c r="AH99" s="244">
        <v>0.70827818913838425</v>
      </c>
      <c r="AI99" s="244">
        <v>0.70827818913838425</v>
      </c>
      <c r="AJ99" s="244">
        <v>0.70827818913838425</v>
      </c>
      <c r="AK99" s="244">
        <v>0.70827818913838425</v>
      </c>
      <c r="AL99" s="244">
        <v>0.70827818913838425</v>
      </c>
    </row>
    <row r="100" spans="1:38" ht="15" x14ac:dyDescent="0.25">
      <c r="A100" s="11" t="str">
        <f t="shared" si="3"/>
        <v>SJP#SJP_T</v>
      </c>
      <c r="B100" t="s">
        <v>1011</v>
      </c>
      <c r="C100" s="92">
        <v>0</v>
      </c>
      <c r="D100" s="269">
        <v>0</v>
      </c>
      <c r="E100" s="132">
        <v>0</v>
      </c>
      <c r="F100" s="92">
        <v>0</v>
      </c>
      <c r="G100" s="92">
        <v>0</v>
      </c>
      <c r="H100" s="132">
        <v>0</v>
      </c>
      <c r="I100" s="132">
        <v>0</v>
      </c>
      <c r="J100" s="92">
        <v>0</v>
      </c>
      <c r="K100" s="92">
        <v>0</v>
      </c>
      <c r="L100" s="92">
        <v>0</v>
      </c>
      <c r="M100" s="92">
        <v>0</v>
      </c>
      <c r="N100" s="77">
        <v>0</v>
      </c>
      <c r="O100" s="77">
        <v>0</v>
      </c>
      <c r="P100" s="265">
        <v>0</v>
      </c>
      <c r="Q100" s="77">
        <v>0</v>
      </c>
      <c r="R100" s="77">
        <v>0</v>
      </c>
      <c r="S100" s="77">
        <v>0</v>
      </c>
      <c r="T100" s="78">
        <v>0</v>
      </c>
      <c r="U100" s="78">
        <v>0</v>
      </c>
      <c r="V100" s="78">
        <v>0</v>
      </c>
      <c r="W100" s="78">
        <v>0</v>
      </c>
      <c r="X100" s="78">
        <v>0</v>
      </c>
      <c r="Y100" s="78">
        <v>0</v>
      </c>
      <c r="Z100" s="78">
        <v>0</v>
      </c>
      <c r="AA100" s="78">
        <v>0</v>
      </c>
      <c r="AB100" s="78">
        <v>0</v>
      </c>
      <c r="AC100" s="78">
        <v>0</v>
      </c>
      <c r="AD100" s="78">
        <v>0</v>
      </c>
      <c r="AE100" s="78">
        <v>0</v>
      </c>
      <c r="AF100" s="78">
        <v>0</v>
      </c>
      <c r="AG100" s="244">
        <v>0</v>
      </c>
      <c r="AH100" s="244">
        <v>0</v>
      </c>
      <c r="AI100" s="244">
        <v>0</v>
      </c>
      <c r="AJ100" s="244">
        <v>0</v>
      </c>
      <c r="AK100" s="244">
        <v>0</v>
      </c>
      <c r="AL100" s="244">
        <v>0</v>
      </c>
    </row>
    <row r="101" spans="1:38" ht="15" x14ac:dyDescent="0.25">
      <c r="A101" s="11" t="str">
        <f t="shared" si="3"/>
        <v>SKR#SKR_T</v>
      </c>
      <c r="B101" t="s">
        <v>1012</v>
      </c>
      <c r="C101" s="92">
        <v>0.2</v>
      </c>
      <c r="D101" s="269">
        <v>0</v>
      </c>
      <c r="E101" s="132">
        <v>0.2</v>
      </c>
      <c r="F101" s="92">
        <v>0</v>
      </c>
      <c r="G101" s="92">
        <v>0</v>
      </c>
      <c r="H101" s="132">
        <v>0</v>
      </c>
      <c r="I101" s="132">
        <v>0.2</v>
      </c>
      <c r="J101" s="92">
        <v>0</v>
      </c>
      <c r="K101" s="92">
        <v>0</v>
      </c>
      <c r="L101" s="92">
        <v>0</v>
      </c>
      <c r="M101" s="92">
        <v>0</v>
      </c>
      <c r="N101" s="77">
        <v>0</v>
      </c>
      <c r="O101" s="77">
        <v>9.2951019644719676E-2</v>
      </c>
      <c r="P101" s="265">
        <v>9.6049382716049403E-2</v>
      </c>
      <c r="Q101" s="77">
        <v>9.6049382716049389E-2</v>
      </c>
      <c r="R101" s="77">
        <v>8.7119536114093343E-2</v>
      </c>
      <c r="S101" s="77">
        <v>9.6324129959481197E-2</v>
      </c>
      <c r="T101" s="78">
        <v>9.3342360122242868E-2</v>
      </c>
      <c r="U101" s="78">
        <v>9.6453772126317616E-2</v>
      </c>
      <c r="V101" s="78">
        <v>9.3342360122242868E-2</v>
      </c>
      <c r="W101" s="78">
        <v>0.10548991340047262</v>
      </c>
      <c r="X101" s="78">
        <v>0.10548991340047262</v>
      </c>
      <c r="Y101" s="78">
        <v>0.10237850139639787</v>
      </c>
      <c r="Z101" s="78">
        <v>0.10561955556730906</v>
      </c>
      <c r="AA101" s="78">
        <v>0.10237850139639787</v>
      </c>
      <c r="AB101" s="78">
        <v>0.10548991340047262</v>
      </c>
      <c r="AC101" s="78">
        <v>0.10548991340047262</v>
      </c>
      <c r="AD101" s="78">
        <v>9.6155677388248345E-2</v>
      </c>
      <c r="AE101" s="78">
        <v>0.1053602712336362</v>
      </c>
      <c r="AF101" s="78">
        <v>0.10237850139639787</v>
      </c>
      <c r="AG101" s="244">
        <v>0.10548991340047262</v>
      </c>
      <c r="AH101" s="244">
        <v>2.6235994899836412E-2</v>
      </c>
      <c r="AI101" s="244">
        <v>2.6235994899836412E-2</v>
      </c>
      <c r="AJ101" s="244">
        <v>2.6235994899836412E-2</v>
      </c>
      <c r="AK101" s="244">
        <v>2.6235994899836412E-2</v>
      </c>
      <c r="AL101" s="244">
        <v>2.6235994899836412E-2</v>
      </c>
    </row>
    <row r="102" spans="1:38" ht="15" x14ac:dyDescent="0.25">
      <c r="A102" s="11" t="str">
        <f t="shared" si="3"/>
        <v>SKR#SKR_T</v>
      </c>
      <c r="B102" t="s">
        <v>1013</v>
      </c>
      <c r="C102" s="92">
        <v>0</v>
      </c>
      <c r="D102" s="269">
        <v>0</v>
      </c>
      <c r="E102" s="132">
        <v>0</v>
      </c>
      <c r="F102" s="92">
        <v>0</v>
      </c>
      <c r="G102" s="92">
        <v>0</v>
      </c>
      <c r="H102" s="132">
        <v>0</v>
      </c>
      <c r="I102" s="132">
        <v>0</v>
      </c>
      <c r="J102" s="92">
        <v>0</v>
      </c>
      <c r="K102" s="92">
        <v>0</v>
      </c>
      <c r="L102" s="92">
        <v>0</v>
      </c>
      <c r="M102" s="92">
        <v>0</v>
      </c>
      <c r="N102" s="77">
        <v>0</v>
      </c>
      <c r="O102" s="77">
        <v>0</v>
      </c>
      <c r="P102" s="265">
        <v>0</v>
      </c>
      <c r="Q102" s="77">
        <v>0</v>
      </c>
      <c r="R102" s="77">
        <v>0</v>
      </c>
      <c r="S102" s="77">
        <v>0</v>
      </c>
      <c r="T102" s="78">
        <v>0</v>
      </c>
      <c r="U102" s="78">
        <v>0</v>
      </c>
      <c r="V102" s="78">
        <v>5.6475401287141277E-2</v>
      </c>
      <c r="W102" s="78">
        <v>0.20554053364174679</v>
      </c>
      <c r="X102" s="78">
        <v>0.20554053364174679</v>
      </c>
      <c r="Y102" s="78">
        <v>0.20554053364174679</v>
      </c>
      <c r="Z102" s="78">
        <v>0.20554053364174679</v>
      </c>
      <c r="AA102" s="78">
        <v>0.20554053364174679</v>
      </c>
      <c r="AB102" s="78">
        <v>0.20554053364174679</v>
      </c>
      <c r="AC102" s="78">
        <v>0.20554053364174679</v>
      </c>
      <c r="AD102" s="78">
        <v>0.20554053364174679</v>
      </c>
      <c r="AE102" s="78">
        <v>0.20554053364174679</v>
      </c>
      <c r="AF102" s="78">
        <v>0.20554053364174679</v>
      </c>
      <c r="AG102" s="244">
        <v>0.20554053364174679</v>
      </c>
      <c r="AH102" s="244">
        <v>0.20554053364174679</v>
      </c>
      <c r="AI102" s="244">
        <v>0.20554053364174679</v>
      </c>
      <c r="AJ102" s="244">
        <v>0.20554053364174679</v>
      </c>
      <c r="AK102" s="244">
        <v>0.20554053364174679</v>
      </c>
      <c r="AL102" s="244">
        <v>0.20554053364174679</v>
      </c>
    </row>
    <row r="103" spans="1:38" ht="15" x14ac:dyDescent="0.25">
      <c r="A103" s="11" t="str">
        <f t="shared" si="3"/>
        <v>SST#X3619</v>
      </c>
      <c r="B103" t="s">
        <v>1014</v>
      </c>
      <c r="C103" s="92">
        <v>0</v>
      </c>
      <c r="D103" s="269">
        <v>0</v>
      </c>
      <c r="E103" s="132">
        <v>0</v>
      </c>
      <c r="F103" s="92">
        <v>0.96</v>
      </c>
      <c r="G103" s="92">
        <v>0</v>
      </c>
      <c r="H103" s="132">
        <v>2.86</v>
      </c>
      <c r="I103" s="132">
        <v>0</v>
      </c>
      <c r="J103" s="92">
        <v>0</v>
      </c>
      <c r="K103" s="92">
        <v>0</v>
      </c>
      <c r="L103" s="92">
        <v>0</v>
      </c>
      <c r="M103" s="92">
        <v>0</v>
      </c>
      <c r="N103" s="77">
        <v>0</v>
      </c>
      <c r="O103" s="77">
        <v>0</v>
      </c>
      <c r="P103" s="265">
        <v>1.4866619179404088</v>
      </c>
      <c r="Q103" s="77">
        <v>0.54334147629981833</v>
      </c>
      <c r="R103" s="77">
        <v>0.34723063504043528</v>
      </c>
      <c r="S103" s="77">
        <v>0.95999999999999985</v>
      </c>
      <c r="T103" s="78">
        <v>0.95999999999999985</v>
      </c>
      <c r="U103" s="78">
        <v>0.3844339173661962</v>
      </c>
      <c r="V103" s="78">
        <v>0.95999999999999985</v>
      </c>
      <c r="W103" s="78">
        <v>0.3844339173661962</v>
      </c>
      <c r="X103" s="78">
        <v>0.3844339173661962</v>
      </c>
      <c r="Y103" s="78">
        <v>0.95999999999999985</v>
      </c>
      <c r="Z103" s="78">
        <v>0.95999999999999985</v>
      </c>
      <c r="AA103" s="78">
        <v>0.95999999999999985</v>
      </c>
      <c r="AB103" s="78">
        <v>0.95999999999999985</v>
      </c>
      <c r="AC103" s="78">
        <v>0.95999999999999985</v>
      </c>
      <c r="AD103" s="78">
        <v>0.95999999999999985</v>
      </c>
      <c r="AE103" s="78">
        <v>0.95999999999999985</v>
      </c>
      <c r="AF103" s="78">
        <v>0.95999999999999985</v>
      </c>
      <c r="AG103" s="244">
        <v>0.95999999999999985</v>
      </c>
      <c r="AH103" s="244">
        <v>0.95999999999999985</v>
      </c>
      <c r="AI103" s="244">
        <v>0.95999999999999985</v>
      </c>
      <c r="AJ103" s="244">
        <v>0.95999999999999985</v>
      </c>
      <c r="AK103" s="244">
        <v>0.95999999999999985</v>
      </c>
      <c r="AL103" s="244">
        <v>0.95999999999999985</v>
      </c>
    </row>
    <row r="104" spans="1:38" ht="15" x14ac:dyDescent="0.25">
      <c r="A104" s="11" t="str">
        <f t="shared" si="3"/>
        <v>SST#X9125</v>
      </c>
      <c r="B104" t="s">
        <v>1015</v>
      </c>
      <c r="C104" s="92">
        <v>0</v>
      </c>
      <c r="D104" s="269">
        <v>0</v>
      </c>
      <c r="E104" s="132">
        <v>0</v>
      </c>
      <c r="F104" s="92">
        <v>0</v>
      </c>
      <c r="G104" s="92">
        <v>0</v>
      </c>
      <c r="H104" s="132">
        <v>0</v>
      </c>
      <c r="I104" s="132">
        <v>0</v>
      </c>
      <c r="J104" s="92">
        <v>0</v>
      </c>
      <c r="K104" s="92">
        <v>0</v>
      </c>
      <c r="L104" s="92">
        <v>0</v>
      </c>
      <c r="M104" s="92">
        <v>0</v>
      </c>
      <c r="N104" s="77">
        <v>0</v>
      </c>
      <c r="O104" s="77">
        <v>0</v>
      </c>
      <c r="P104" s="265">
        <v>0</v>
      </c>
      <c r="Q104" s="77">
        <v>0</v>
      </c>
      <c r="R104" s="77">
        <v>0</v>
      </c>
      <c r="S104" s="77">
        <v>0</v>
      </c>
      <c r="T104" s="78">
        <v>0</v>
      </c>
      <c r="U104" s="78">
        <v>0</v>
      </c>
      <c r="V104" s="78">
        <v>1.5001931554334174E-3</v>
      </c>
      <c r="W104" s="78">
        <v>1.5001931554334174E-3</v>
      </c>
      <c r="X104" s="78">
        <v>1.5001931554334174E-3</v>
      </c>
      <c r="Y104" s="78">
        <v>1.5001931554334174E-3</v>
      </c>
      <c r="Z104" s="78">
        <v>1.5001931554334174E-3</v>
      </c>
      <c r="AA104" s="78">
        <v>1.5001931554334174E-3</v>
      </c>
      <c r="AB104" s="78">
        <v>1.5001931554334174E-3</v>
      </c>
      <c r="AC104" s="78">
        <v>1.5001931554334174E-3</v>
      </c>
      <c r="AD104" s="78">
        <v>1.5001931554334174E-3</v>
      </c>
      <c r="AE104" s="78">
        <v>1.5001931554334174E-3</v>
      </c>
      <c r="AF104" s="78">
        <v>1.5001931554334174E-3</v>
      </c>
      <c r="AG104" s="244">
        <v>1.5001931554334174E-3</v>
      </c>
      <c r="AH104" s="244">
        <v>1.5001931554334174E-3</v>
      </c>
      <c r="AI104" s="244">
        <v>1.5001931554334174E-3</v>
      </c>
      <c r="AJ104" s="244">
        <v>1.5001931554334174E-3</v>
      </c>
      <c r="AK104" s="244">
        <v>1.5001931554334174E-3</v>
      </c>
      <c r="AL104" s="244">
        <v>1.5001931554334174E-3</v>
      </c>
    </row>
    <row r="105" spans="1:38" ht="15" x14ac:dyDescent="0.25">
      <c r="A105" s="11" t="str">
        <f t="shared" si="3"/>
        <v>SST#X9125</v>
      </c>
      <c r="B105" t="s">
        <v>1016</v>
      </c>
      <c r="C105" s="92">
        <v>0</v>
      </c>
      <c r="D105" s="269">
        <v>19</v>
      </c>
      <c r="E105" s="132">
        <v>0</v>
      </c>
      <c r="F105" s="92">
        <v>0</v>
      </c>
      <c r="G105" s="92">
        <v>0</v>
      </c>
      <c r="H105" s="132">
        <v>0</v>
      </c>
      <c r="I105" s="132">
        <v>0</v>
      </c>
      <c r="J105" s="92">
        <v>19</v>
      </c>
      <c r="K105" s="92">
        <v>19</v>
      </c>
      <c r="L105" s="92">
        <v>0</v>
      </c>
      <c r="M105" s="92">
        <v>0</v>
      </c>
      <c r="N105" s="77">
        <v>0</v>
      </c>
      <c r="O105" s="77">
        <v>0</v>
      </c>
      <c r="P105" s="265">
        <v>14.900855999152434</v>
      </c>
      <c r="Q105" s="77">
        <v>19</v>
      </c>
      <c r="R105" s="77">
        <v>0</v>
      </c>
      <c r="S105" s="77">
        <v>0</v>
      </c>
      <c r="T105" s="78">
        <v>0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4.7205856243308189</v>
      </c>
      <c r="AD105" s="78">
        <v>0</v>
      </c>
      <c r="AE105" s="78">
        <v>0</v>
      </c>
      <c r="AF105" s="78">
        <v>4.5683086687072434</v>
      </c>
      <c r="AG105" s="244">
        <v>0</v>
      </c>
      <c r="AH105" s="244">
        <v>0</v>
      </c>
      <c r="AI105" s="244">
        <v>4.7205856243308189</v>
      </c>
      <c r="AJ105" s="244">
        <v>0</v>
      </c>
      <c r="AK105" s="244">
        <v>24.262545247706623</v>
      </c>
      <c r="AL105" s="244">
        <v>24.262545247706623</v>
      </c>
    </row>
    <row r="106" spans="1:38" ht="15" x14ac:dyDescent="0.25">
      <c r="A106" s="11" t="str">
        <f t="shared" si="3"/>
        <v/>
      </c>
      <c r="B106"/>
      <c r="C106" s="92"/>
      <c r="D106" s="269"/>
      <c r="E106" s="132"/>
      <c r="F106" s="92"/>
      <c r="G106" s="92"/>
      <c r="H106" s="132"/>
      <c r="I106" s="132"/>
      <c r="J106" s="92"/>
      <c r="K106" s="92"/>
      <c r="L106" s="92"/>
      <c r="M106" s="92"/>
      <c r="N106" s="77"/>
      <c r="O106" s="77"/>
      <c r="P106" s="265"/>
      <c r="Q106" s="77"/>
      <c r="R106" s="77"/>
      <c r="S106" s="77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244"/>
      <c r="AH106" s="244"/>
      <c r="AI106" s="244"/>
      <c r="AJ106" s="244"/>
      <c r="AK106" s="244"/>
      <c r="AL106" s="244"/>
    </row>
    <row r="107" spans="1:38" ht="15" x14ac:dyDescent="0.25">
      <c r="A107" s="11" t="str">
        <f t="shared" si="3"/>
        <v/>
      </c>
      <c r="B107"/>
      <c r="C107" s="92"/>
      <c r="D107" s="269"/>
      <c r="E107" s="132"/>
      <c r="F107" s="92"/>
      <c r="G107" s="92"/>
      <c r="H107" s="132"/>
      <c r="I107" s="132"/>
      <c r="J107" s="92"/>
      <c r="K107" s="92"/>
      <c r="L107" s="92"/>
      <c r="M107" s="92"/>
      <c r="N107" s="77"/>
      <c r="O107" s="77"/>
      <c r="P107" s="265"/>
      <c r="Q107" s="77"/>
      <c r="R107" s="77"/>
      <c r="S107" s="77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244"/>
      <c r="AH107" s="244"/>
      <c r="AI107" s="244"/>
      <c r="AJ107" s="244"/>
      <c r="AK107" s="244"/>
      <c r="AL107" s="244"/>
    </row>
    <row r="108" spans="1:38" ht="15" x14ac:dyDescent="0.25">
      <c r="A108" s="11" t="str">
        <f t="shared" si="3"/>
        <v/>
      </c>
      <c r="B108"/>
      <c r="C108" s="92"/>
      <c r="D108" s="269"/>
      <c r="E108" s="132"/>
      <c r="F108" s="92"/>
      <c r="G108" s="92"/>
      <c r="H108" s="132"/>
      <c r="I108" s="132"/>
      <c r="J108" s="92"/>
      <c r="K108" s="92"/>
      <c r="L108" s="92"/>
      <c r="M108" s="92"/>
      <c r="N108" s="77"/>
      <c r="O108" s="77"/>
      <c r="P108" s="265"/>
      <c r="Q108" s="77"/>
      <c r="R108" s="77"/>
      <c r="S108" s="77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244"/>
      <c r="AH108" s="244"/>
      <c r="AI108" s="244"/>
      <c r="AJ108" s="244"/>
      <c r="AK108" s="244"/>
      <c r="AL108" s="244"/>
    </row>
    <row r="109" spans="1:38" ht="15" x14ac:dyDescent="0.25">
      <c r="A109" s="11" t="str">
        <f t="shared" si="3"/>
        <v/>
      </c>
      <c r="B109"/>
      <c r="C109" s="92"/>
      <c r="D109" s="269"/>
      <c r="E109" s="132"/>
      <c r="F109" s="92"/>
      <c r="G109" s="92"/>
      <c r="H109" s="132"/>
      <c r="I109" s="132"/>
      <c r="J109" s="92"/>
      <c r="K109" s="92"/>
      <c r="L109" s="92"/>
      <c r="M109" s="92"/>
      <c r="N109" s="77"/>
      <c r="O109" s="77"/>
      <c r="P109" s="265"/>
      <c r="Q109" s="77"/>
      <c r="R109" s="77"/>
      <c r="S109" s="77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244"/>
      <c r="AH109" s="244"/>
      <c r="AI109" s="244"/>
      <c r="AJ109" s="244"/>
      <c r="AK109" s="244"/>
      <c r="AL109" s="244"/>
    </row>
    <row r="110" spans="1:38" ht="15" x14ac:dyDescent="0.25">
      <c r="A110" s="11" t="str">
        <f t="shared" si="3"/>
        <v/>
      </c>
      <c r="B110"/>
      <c r="C110" s="92"/>
      <c r="D110" s="269"/>
      <c r="E110" s="132"/>
      <c r="F110" s="92"/>
      <c r="G110" s="92"/>
      <c r="H110" s="132"/>
      <c r="I110" s="132"/>
      <c r="J110" s="92"/>
      <c r="K110" s="92"/>
      <c r="L110" s="92"/>
      <c r="M110" s="92"/>
      <c r="N110" s="77"/>
      <c r="O110" s="77"/>
      <c r="P110" s="265"/>
      <c r="Q110" s="77"/>
      <c r="R110" s="77"/>
      <c r="S110" s="77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244"/>
      <c r="AH110" s="244"/>
      <c r="AI110" s="244"/>
      <c r="AJ110" s="244"/>
      <c r="AK110" s="244"/>
      <c r="AL110" s="244"/>
    </row>
    <row r="111" spans="1:38" ht="15" x14ac:dyDescent="0.25">
      <c r="A111" s="11" t="str">
        <f t="shared" si="3"/>
        <v/>
      </c>
      <c r="B111"/>
      <c r="C111" s="92"/>
      <c r="D111" s="269"/>
      <c r="E111" s="132"/>
      <c r="F111" s="92"/>
      <c r="G111" s="92"/>
      <c r="H111" s="132"/>
      <c r="I111" s="132"/>
      <c r="J111" s="92"/>
      <c r="K111" s="92"/>
      <c r="L111" s="92"/>
      <c r="M111" s="92"/>
      <c r="N111" s="77"/>
      <c r="O111" s="77"/>
      <c r="P111" s="265"/>
      <c r="Q111" s="77"/>
      <c r="R111" s="77"/>
      <c r="S111" s="77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244"/>
      <c r="AH111" s="244"/>
      <c r="AI111" s="244"/>
      <c r="AJ111" s="244"/>
      <c r="AK111" s="244"/>
      <c r="AL111" s="244"/>
    </row>
    <row r="112" spans="1:38" ht="15" x14ac:dyDescent="0.25">
      <c r="A112" s="11" t="str">
        <f t="shared" si="3"/>
        <v/>
      </c>
      <c r="B112"/>
      <c r="C112" s="92"/>
      <c r="D112" s="269"/>
      <c r="E112" s="132"/>
      <c r="F112" s="92"/>
      <c r="G112" s="92"/>
      <c r="H112" s="132"/>
      <c r="I112" s="132"/>
      <c r="J112" s="92"/>
      <c r="K112" s="92"/>
      <c r="L112" s="92"/>
      <c r="M112" s="92"/>
      <c r="N112" s="77"/>
      <c r="O112" s="77"/>
      <c r="P112" s="265"/>
      <c r="Q112" s="77"/>
      <c r="R112" s="77"/>
      <c r="S112" s="77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244"/>
      <c r="AH112" s="244"/>
      <c r="AI112" s="244"/>
      <c r="AJ112" s="244"/>
      <c r="AK112" s="244"/>
      <c r="AL112" s="244"/>
    </row>
    <row r="113" spans="1:38" ht="15" x14ac:dyDescent="0.25">
      <c r="A113" s="11" t="str">
        <f t="shared" si="3"/>
        <v/>
      </c>
      <c r="B113"/>
      <c r="C113" s="92"/>
      <c r="D113" s="269"/>
      <c r="E113" s="132"/>
      <c r="F113" s="92"/>
      <c r="G113" s="92"/>
      <c r="H113" s="132"/>
      <c r="I113" s="132"/>
      <c r="J113" s="92"/>
      <c r="K113" s="92"/>
      <c r="L113" s="92"/>
      <c r="M113" s="92"/>
      <c r="N113" s="77"/>
      <c r="O113" s="77"/>
      <c r="P113" s="265"/>
      <c r="Q113" s="77"/>
      <c r="R113" s="77"/>
      <c r="S113" s="77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244"/>
      <c r="AH113" s="244"/>
      <c r="AI113" s="244"/>
      <c r="AJ113" s="244"/>
      <c r="AK113" s="244"/>
      <c r="AL113" s="244"/>
    </row>
    <row r="114" spans="1:38" ht="15" x14ac:dyDescent="0.25">
      <c r="A114" s="11" t="str">
        <f t="shared" si="3"/>
        <v/>
      </c>
      <c r="B114"/>
      <c r="C114" s="92"/>
      <c r="D114" s="269"/>
      <c r="E114" s="132"/>
      <c r="F114" s="92"/>
      <c r="G114" s="92"/>
      <c r="H114" s="132"/>
      <c r="I114" s="132"/>
      <c r="J114" s="92"/>
      <c r="K114" s="92"/>
      <c r="L114" s="92"/>
      <c r="M114" s="92"/>
      <c r="N114" s="77"/>
      <c r="O114" s="77"/>
      <c r="P114" s="265"/>
      <c r="Q114" s="77"/>
      <c r="R114" s="77"/>
      <c r="S114" s="77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78"/>
      <c r="AG114" s="244"/>
      <c r="AH114" s="244"/>
      <c r="AI114" s="244"/>
      <c r="AJ114" s="244"/>
      <c r="AK114" s="244"/>
      <c r="AL114" s="244"/>
    </row>
    <row r="115" spans="1:38" ht="15" x14ac:dyDescent="0.25">
      <c r="A115" s="11" t="str">
        <f t="shared" si="3"/>
        <v/>
      </c>
      <c r="B115"/>
      <c r="C115" s="92"/>
      <c r="D115" s="269"/>
      <c r="E115" s="132"/>
      <c r="F115" s="92"/>
      <c r="G115" s="92"/>
      <c r="H115" s="132"/>
      <c r="I115" s="132"/>
      <c r="J115" s="92"/>
      <c r="K115" s="92"/>
      <c r="L115" s="92"/>
      <c r="M115" s="92"/>
      <c r="N115" s="77"/>
      <c r="O115" s="77"/>
      <c r="P115" s="265"/>
      <c r="Q115" s="77"/>
      <c r="R115" s="77"/>
      <c r="S115" s="77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244"/>
      <c r="AH115" s="244"/>
      <c r="AI115" s="244"/>
      <c r="AJ115" s="244"/>
      <c r="AK115" s="244"/>
      <c r="AL115" s="244"/>
    </row>
    <row r="116" spans="1:38" ht="15" x14ac:dyDescent="0.25">
      <c r="A116" s="11" t="str">
        <f t="shared" si="3"/>
        <v/>
      </c>
      <c r="B116"/>
      <c r="C116" s="92"/>
      <c r="D116" s="269"/>
      <c r="E116" s="132"/>
      <c r="F116" s="92"/>
      <c r="G116" s="92"/>
      <c r="H116" s="132"/>
      <c r="I116" s="132"/>
      <c r="J116" s="92"/>
      <c r="K116" s="92"/>
      <c r="L116" s="92"/>
      <c r="M116" s="92"/>
      <c r="N116" s="77"/>
      <c r="O116" s="77"/>
      <c r="P116" s="265"/>
      <c r="Q116" s="77"/>
      <c r="R116" s="77"/>
      <c r="S116" s="77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244"/>
      <c r="AH116" s="244"/>
      <c r="AI116" s="244"/>
      <c r="AJ116" s="244"/>
      <c r="AK116" s="244"/>
      <c r="AL116" s="244"/>
    </row>
    <row r="117" spans="1:38" ht="15" x14ac:dyDescent="0.25">
      <c r="A117" s="11" t="str">
        <f t="shared" si="3"/>
        <v/>
      </c>
      <c r="B117"/>
      <c r="C117" s="92"/>
      <c r="D117" s="269"/>
      <c r="E117" s="132"/>
      <c r="F117" s="92"/>
      <c r="G117" s="92"/>
      <c r="H117" s="132"/>
      <c r="I117" s="132"/>
      <c r="J117" s="92"/>
      <c r="K117" s="92"/>
      <c r="L117" s="92"/>
      <c r="M117" s="92"/>
      <c r="N117" s="77"/>
      <c r="O117" s="77"/>
      <c r="P117" s="265"/>
      <c r="Q117" s="77"/>
      <c r="R117" s="77"/>
      <c r="S117" s="77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244"/>
      <c r="AH117" s="244"/>
      <c r="AI117" s="244"/>
      <c r="AJ117" s="244"/>
      <c r="AK117" s="244"/>
      <c r="AL117" s="244"/>
    </row>
    <row r="118" spans="1:38" x14ac:dyDescent="0.2">
      <c r="C118" s="244"/>
      <c r="D118" s="267"/>
      <c r="E118" s="244"/>
      <c r="F118" s="244"/>
      <c r="G118" s="244"/>
      <c r="H118" s="244"/>
      <c r="I118" s="244"/>
      <c r="J118" s="246"/>
      <c r="K118" s="246"/>
      <c r="L118" s="246"/>
      <c r="M118" s="246"/>
      <c r="N118" s="244"/>
      <c r="O118" s="244"/>
      <c r="P118" s="267"/>
      <c r="Q118" s="244"/>
      <c r="R118" s="244"/>
      <c r="S118" s="244"/>
      <c r="T118" s="244"/>
      <c r="U118" s="244"/>
      <c r="V118" s="244"/>
      <c r="W118" s="244"/>
      <c r="X118" s="244"/>
      <c r="Y118" s="244"/>
      <c r="Z118" s="244"/>
      <c r="AA118" s="244"/>
      <c r="AB118" s="244"/>
      <c r="AC118" s="244"/>
      <c r="AD118" s="244"/>
      <c r="AE118" s="244"/>
      <c r="AF118" s="244"/>
      <c r="AG118" s="244"/>
      <c r="AH118" s="244"/>
      <c r="AI118" s="244"/>
      <c r="AJ118" s="244"/>
      <c r="AK118" s="244"/>
      <c r="AL118" s="244"/>
    </row>
    <row r="119" spans="1:38" x14ac:dyDescent="0.2">
      <c r="C119" s="244"/>
      <c r="D119" s="267"/>
      <c r="E119" s="244"/>
      <c r="F119" s="244"/>
      <c r="G119" s="244"/>
      <c r="H119" s="244"/>
      <c r="I119" s="244"/>
      <c r="J119" s="246"/>
      <c r="K119" s="246"/>
      <c r="L119" s="246"/>
      <c r="M119" s="246"/>
      <c r="N119" s="244"/>
      <c r="O119" s="244"/>
      <c r="P119" s="267"/>
      <c r="Q119" s="244"/>
      <c r="R119" s="244"/>
      <c r="S119" s="244"/>
      <c r="T119" s="244"/>
      <c r="U119" s="244"/>
      <c r="V119" s="244"/>
      <c r="W119" s="244"/>
      <c r="X119" s="244"/>
      <c r="Y119" s="244"/>
      <c r="Z119" s="244"/>
      <c r="AA119" s="244"/>
      <c r="AB119" s="244"/>
      <c r="AC119" s="244"/>
      <c r="AD119" s="244"/>
      <c r="AE119" s="244"/>
      <c r="AF119" s="244"/>
      <c r="AG119" s="244"/>
      <c r="AH119" s="244"/>
      <c r="AI119" s="244"/>
      <c r="AJ119" s="244"/>
      <c r="AK119" s="244"/>
      <c r="AL119" s="244"/>
    </row>
    <row r="120" spans="1:38" x14ac:dyDescent="0.2">
      <c r="C120" s="244"/>
      <c r="D120" s="267"/>
      <c r="E120" s="244"/>
      <c r="F120" s="244"/>
      <c r="G120" s="244"/>
      <c r="H120" s="244"/>
      <c r="I120" s="244"/>
      <c r="J120" s="246"/>
      <c r="K120" s="246"/>
      <c r="L120" s="246"/>
      <c r="M120" s="246"/>
      <c r="N120" s="244"/>
      <c r="O120" s="244"/>
      <c r="P120" s="267"/>
      <c r="Q120" s="244"/>
      <c r="R120" s="244"/>
      <c r="S120" s="244"/>
      <c r="T120" s="244"/>
      <c r="U120" s="244"/>
      <c r="V120" s="244"/>
      <c r="W120" s="244"/>
      <c r="X120" s="244"/>
      <c r="Y120" s="244"/>
      <c r="Z120" s="244"/>
      <c r="AA120" s="244"/>
      <c r="AB120" s="244"/>
      <c r="AC120" s="244"/>
      <c r="AD120" s="244"/>
      <c r="AE120" s="244"/>
      <c r="AF120" s="244"/>
      <c r="AG120" s="244"/>
      <c r="AH120" s="244"/>
      <c r="AI120" s="244"/>
      <c r="AJ120" s="244"/>
      <c r="AK120" s="244"/>
      <c r="AL120" s="244"/>
    </row>
    <row r="121" spans="1:38" x14ac:dyDescent="0.2">
      <c r="C121" s="244"/>
      <c r="D121" s="267"/>
      <c r="E121" s="244"/>
      <c r="F121" s="244"/>
      <c r="G121" s="244"/>
      <c r="H121" s="244"/>
      <c r="I121" s="244"/>
      <c r="J121" s="246"/>
      <c r="K121" s="246"/>
      <c r="L121" s="246"/>
      <c r="M121" s="246"/>
      <c r="N121" s="244"/>
      <c r="O121" s="244"/>
      <c r="P121" s="267"/>
      <c r="Q121" s="244"/>
      <c r="R121" s="244"/>
      <c r="S121" s="244"/>
      <c r="T121" s="244"/>
      <c r="U121" s="244"/>
      <c r="V121" s="244"/>
      <c r="W121" s="244"/>
      <c r="X121" s="244"/>
      <c r="Y121" s="244"/>
      <c r="Z121" s="244"/>
      <c r="AA121" s="244"/>
      <c r="AB121" s="244"/>
      <c r="AC121" s="244"/>
      <c r="AD121" s="244"/>
      <c r="AE121" s="244"/>
      <c r="AF121" s="244"/>
      <c r="AG121" s="244"/>
      <c r="AH121" s="244"/>
      <c r="AI121" s="244"/>
      <c r="AJ121" s="244"/>
      <c r="AK121" s="244"/>
      <c r="AL121" s="244"/>
    </row>
    <row r="122" spans="1:38" x14ac:dyDescent="0.2">
      <c r="C122" s="244"/>
      <c r="D122" s="267"/>
      <c r="E122" s="244"/>
      <c r="F122" s="244"/>
      <c r="G122" s="244"/>
      <c r="H122" s="244"/>
      <c r="I122" s="244"/>
      <c r="J122" s="246"/>
      <c r="K122" s="246"/>
      <c r="L122" s="246"/>
      <c r="M122" s="246"/>
      <c r="N122" s="244"/>
      <c r="O122" s="244"/>
      <c r="P122" s="267"/>
      <c r="Q122" s="244"/>
      <c r="R122" s="244"/>
      <c r="S122" s="244"/>
      <c r="T122" s="244"/>
      <c r="U122" s="244"/>
      <c r="V122" s="244"/>
      <c r="W122" s="244"/>
      <c r="X122" s="244"/>
      <c r="Y122" s="244"/>
      <c r="Z122" s="244"/>
      <c r="AA122" s="244"/>
      <c r="AB122" s="244"/>
      <c r="AC122" s="244"/>
      <c r="AD122" s="244"/>
      <c r="AE122" s="244"/>
      <c r="AF122" s="244"/>
      <c r="AG122" s="244"/>
      <c r="AH122" s="244"/>
      <c r="AI122" s="244"/>
      <c r="AJ122" s="244"/>
      <c r="AK122" s="244"/>
      <c r="AL122" s="244"/>
    </row>
    <row r="123" spans="1:38" x14ac:dyDescent="0.2">
      <c r="C123" s="244"/>
      <c r="D123" s="267"/>
      <c r="E123" s="244"/>
      <c r="F123" s="244"/>
      <c r="G123" s="244"/>
      <c r="H123" s="244"/>
      <c r="I123" s="244"/>
      <c r="J123" s="246"/>
      <c r="K123" s="246"/>
      <c r="L123" s="246"/>
      <c r="M123" s="246"/>
      <c r="N123" s="244"/>
      <c r="O123" s="244"/>
      <c r="P123" s="267"/>
      <c r="Q123" s="244"/>
      <c r="R123" s="244"/>
      <c r="S123" s="244"/>
      <c r="T123" s="244"/>
      <c r="U123" s="244"/>
      <c r="V123" s="244"/>
      <c r="W123" s="244"/>
      <c r="X123" s="244"/>
      <c r="Y123" s="244"/>
      <c r="Z123" s="244"/>
      <c r="AA123" s="244"/>
      <c r="AB123" s="244"/>
      <c r="AC123" s="244"/>
      <c r="AD123" s="244"/>
      <c r="AE123" s="244"/>
      <c r="AF123" s="244"/>
      <c r="AG123" s="244"/>
      <c r="AH123" s="244"/>
      <c r="AI123" s="244"/>
      <c r="AJ123" s="244"/>
      <c r="AK123" s="244"/>
      <c r="AL123" s="244"/>
    </row>
    <row r="124" spans="1:38" x14ac:dyDescent="0.2">
      <c r="C124" s="244"/>
      <c r="D124" s="267"/>
      <c r="E124" s="244"/>
      <c r="F124" s="244"/>
      <c r="G124" s="244"/>
      <c r="H124" s="244"/>
      <c r="I124" s="244"/>
      <c r="J124" s="246"/>
      <c r="K124" s="246"/>
      <c r="L124" s="246"/>
      <c r="M124" s="246"/>
      <c r="N124" s="244"/>
      <c r="O124" s="244"/>
      <c r="P124" s="267"/>
      <c r="Q124" s="244"/>
      <c r="R124" s="244"/>
      <c r="S124" s="244"/>
      <c r="T124" s="244"/>
      <c r="U124" s="244"/>
      <c r="V124" s="244"/>
      <c r="W124" s="244"/>
      <c r="X124" s="244"/>
      <c r="Y124" s="244"/>
      <c r="Z124" s="244"/>
      <c r="AA124" s="244"/>
      <c r="AB124" s="244"/>
      <c r="AC124" s="244"/>
      <c r="AD124" s="244"/>
      <c r="AE124" s="244"/>
      <c r="AF124" s="244"/>
      <c r="AG124" s="244"/>
      <c r="AH124" s="244"/>
      <c r="AI124" s="244"/>
      <c r="AJ124" s="244"/>
      <c r="AK124" s="244"/>
      <c r="AL124" s="244"/>
    </row>
    <row r="125" spans="1:38" x14ac:dyDescent="0.2">
      <c r="C125" s="244"/>
      <c r="D125" s="267"/>
      <c r="E125" s="244"/>
      <c r="F125" s="244"/>
      <c r="G125" s="244"/>
      <c r="H125" s="244"/>
      <c r="I125" s="244"/>
      <c r="J125" s="246"/>
      <c r="K125" s="246"/>
      <c r="L125" s="246"/>
      <c r="M125" s="246"/>
      <c r="N125" s="244"/>
      <c r="O125" s="244"/>
      <c r="P125" s="267"/>
      <c r="Q125" s="244"/>
      <c r="R125" s="244"/>
      <c r="S125" s="244"/>
      <c r="T125" s="244"/>
      <c r="U125" s="244"/>
      <c r="V125" s="244"/>
      <c r="W125" s="244"/>
      <c r="X125" s="244"/>
      <c r="Y125" s="244"/>
      <c r="Z125" s="244"/>
      <c r="AA125" s="244"/>
      <c r="AB125" s="244"/>
      <c r="AC125" s="244"/>
      <c r="AD125" s="244"/>
      <c r="AE125" s="244"/>
      <c r="AF125" s="244"/>
      <c r="AG125" s="244"/>
      <c r="AH125" s="244"/>
      <c r="AI125" s="244"/>
      <c r="AJ125" s="244"/>
      <c r="AK125" s="244"/>
      <c r="AL125" s="244"/>
    </row>
    <row r="126" spans="1:38" x14ac:dyDescent="0.2">
      <c r="C126" s="244"/>
      <c r="D126" s="267"/>
      <c r="E126" s="244"/>
      <c r="F126" s="244"/>
      <c r="G126" s="244"/>
      <c r="H126" s="244"/>
      <c r="I126" s="244"/>
      <c r="J126" s="246"/>
      <c r="K126" s="246"/>
      <c r="L126" s="246"/>
      <c r="M126" s="246"/>
      <c r="N126" s="244"/>
      <c r="O126" s="244"/>
      <c r="P126" s="267"/>
      <c r="Q126" s="244"/>
      <c r="R126" s="244"/>
      <c r="S126" s="244"/>
      <c r="T126" s="244"/>
      <c r="U126" s="244"/>
      <c r="V126" s="244"/>
      <c r="W126" s="244"/>
      <c r="X126" s="244"/>
      <c r="Y126" s="244"/>
      <c r="Z126" s="244"/>
      <c r="AA126" s="244"/>
      <c r="AB126" s="244"/>
      <c r="AC126" s="244"/>
      <c r="AD126" s="244"/>
      <c r="AE126" s="244"/>
      <c r="AF126" s="244"/>
      <c r="AG126" s="244"/>
      <c r="AH126" s="244"/>
      <c r="AI126" s="244"/>
      <c r="AJ126" s="244"/>
      <c r="AK126" s="244"/>
      <c r="AL126" s="244"/>
    </row>
    <row r="127" spans="1:38" x14ac:dyDescent="0.2">
      <c r="C127" s="244"/>
      <c r="D127" s="267"/>
      <c r="E127" s="244"/>
      <c r="F127" s="244"/>
      <c r="G127" s="244"/>
      <c r="H127" s="244"/>
      <c r="I127" s="244"/>
      <c r="J127" s="246"/>
      <c r="K127" s="246"/>
      <c r="L127" s="246"/>
      <c r="M127" s="246"/>
      <c r="N127" s="244"/>
      <c r="O127" s="244"/>
      <c r="P127" s="267"/>
      <c r="Q127" s="244"/>
      <c r="R127" s="244"/>
      <c r="S127" s="244"/>
      <c r="T127" s="244"/>
      <c r="U127" s="244"/>
      <c r="V127" s="244"/>
      <c r="W127" s="244"/>
      <c r="X127" s="244"/>
      <c r="Y127" s="244"/>
      <c r="Z127" s="244"/>
      <c r="AA127" s="244"/>
      <c r="AB127" s="244"/>
      <c r="AC127" s="244"/>
      <c r="AD127" s="244"/>
      <c r="AE127" s="244"/>
      <c r="AF127" s="244"/>
      <c r="AG127" s="244"/>
      <c r="AH127" s="244"/>
      <c r="AI127" s="244"/>
      <c r="AJ127" s="244"/>
      <c r="AK127" s="244"/>
      <c r="AL127" s="244"/>
    </row>
    <row r="128" spans="1:38" x14ac:dyDescent="0.2">
      <c r="C128" s="244"/>
      <c r="D128" s="267"/>
      <c r="E128" s="244"/>
      <c r="F128" s="244"/>
      <c r="G128" s="244"/>
      <c r="H128" s="244"/>
      <c r="I128" s="244"/>
      <c r="J128" s="246"/>
      <c r="K128" s="246"/>
      <c r="L128" s="246"/>
      <c r="M128" s="246"/>
      <c r="N128" s="244"/>
      <c r="O128" s="244"/>
      <c r="P128" s="267"/>
      <c r="Q128" s="244"/>
      <c r="R128" s="244"/>
      <c r="S128" s="244"/>
      <c r="T128" s="244"/>
      <c r="U128" s="244"/>
      <c r="V128" s="244"/>
      <c r="W128" s="244"/>
      <c r="X128" s="244"/>
      <c r="Y128" s="244"/>
      <c r="Z128" s="244"/>
      <c r="AA128" s="244"/>
      <c r="AB128" s="244"/>
      <c r="AC128" s="244"/>
      <c r="AD128" s="244"/>
      <c r="AE128" s="244"/>
      <c r="AF128" s="244"/>
      <c r="AG128" s="244"/>
      <c r="AH128" s="244"/>
      <c r="AI128" s="244"/>
      <c r="AJ128" s="244"/>
      <c r="AK128" s="244"/>
      <c r="AL128" s="244"/>
    </row>
    <row r="129" spans="3:38" x14ac:dyDescent="0.2">
      <c r="C129" s="244"/>
      <c r="D129" s="267"/>
      <c r="E129" s="244"/>
      <c r="F129" s="244"/>
      <c r="G129" s="244"/>
      <c r="H129" s="244"/>
      <c r="I129" s="244"/>
      <c r="J129" s="246"/>
      <c r="K129" s="246"/>
      <c r="L129" s="246"/>
      <c r="M129" s="246"/>
      <c r="N129" s="244"/>
      <c r="O129" s="244"/>
      <c r="P129" s="267"/>
      <c r="Q129" s="244"/>
      <c r="R129" s="244"/>
      <c r="S129" s="244"/>
      <c r="T129" s="244"/>
      <c r="U129" s="244"/>
      <c r="V129" s="244"/>
      <c r="W129" s="244"/>
      <c r="X129" s="244"/>
      <c r="Y129" s="244"/>
      <c r="Z129" s="244"/>
      <c r="AA129" s="244"/>
      <c r="AB129" s="244"/>
      <c r="AC129" s="244"/>
      <c r="AD129" s="244"/>
      <c r="AE129" s="244"/>
      <c r="AF129" s="244"/>
      <c r="AG129" s="244"/>
      <c r="AH129" s="244"/>
      <c r="AI129" s="244"/>
      <c r="AJ129" s="244"/>
      <c r="AK129" s="244"/>
      <c r="AL129" s="244"/>
    </row>
    <row r="130" spans="3:38" x14ac:dyDescent="0.2">
      <c r="C130" s="244"/>
      <c r="D130" s="267"/>
      <c r="E130" s="244"/>
      <c r="F130" s="244"/>
      <c r="G130" s="244"/>
      <c r="H130" s="244"/>
      <c r="I130" s="244"/>
      <c r="J130" s="246"/>
      <c r="K130" s="246"/>
      <c r="L130" s="246"/>
      <c r="M130" s="246"/>
      <c r="N130" s="244"/>
      <c r="O130" s="244"/>
      <c r="P130" s="267"/>
      <c r="Q130" s="244"/>
      <c r="R130" s="244"/>
      <c r="S130" s="244"/>
      <c r="T130" s="244"/>
      <c r="U130" s="244"/>
      <c r="V130" s="244"/>
      <c r="W130" s="244"/>
      <c r="X130" s="244"/>
      <c r="Y130" s="244"/>
      <c r="Z130" s="244"/>
      <c r="AA130" s="244"/>
      <c r="AB130" s="244"/>
      <c r="AC130" s="244"/>
      <c r="AD130" s="244"/>
      <c r="AE130" s="244"/>
      <c r="AF130" s="244"/>
      <c r="AG130" s="244"/>
      <c r="AH130" s="244"/>
      <c r="AI130" s="244"/>
      <c r="AJ130" s="244"/>
      <c r="AK130" s="244"/>
      <c r="AL130" s="244"/>
    </row>
    <row r="131" spans="3:38" x14ac:dyDescent="0.2">
      <c r="C131" s="244"/>
      <c r="D131" s="267"/>
      <c r="E131" s="244"/>
      <c r="F131" s="244"/>
      <c r="G131" s="244"/>
      <c r="H131" s="244"/>
      <c r="I131" s="244"/>
      <c r="J131" s="246"/>
      <c r="K131" s="246"/>
      <c r="L131" s="246"/>
      <c r="M131" s="246"/>
      <c r="N131" s="244"/>
      <c r="O131" s="244"/>
      <c r="P131" s="267"/>
      <c r="Q131" s="244"/>
      <c r="R131" s="244"/>
      <c r="S131" s="244"/>
      <c r="T131" s="244"/>
      <c r="U131" s="244"/>
      <c r="V131" s="244"/>
      <c r="W131" s="244"/>
      <c r="X131" s="244"/>
      <c r="Y131" s="244"/>
      <c r="Z131" s="244"/>
      <c r="AA131" s="244"/>
      <c r="AB131" s="244"/>
      <c r="AC131" s="244"/>
      <c r="AD131" s="244"/>
      <c r="AE131" s="244"/>
      <c r="AF131" s="244"/>
      <c r="AG131" s="244"/>
      <c r="AH131" s="244"/>
      <c r="AI131" s="244"/>
      <c r="AJ131" s="244"/>
      <c r="AK131" s="244"/>
      <c r="AL131" s="244"/>
    </row>
    <row r="132" spans="3:38" x14ac:dyDescent="0.2">
      <c r="C132" s="244"/>
      <c r="D132" s="267"/>
      <c r="E132" s="244"/>
      <c r="F132" s="244"/>
      <c r="G132" s="244"/>
      <c r="H132" s="244"/>
      <c r="I132" s="244"/>
      <c r="J132" s="246"/>
      <c r="K132" s="246"/>
      <c r="L132" s="246"/>
      <c r="M132" s="246"/>
      <c r="N132" s="244"/>
      <c r="O132" s="244"/>
      <c r="P132" s="267"/>
      <c r="Q132" s="244"/>
      <c r="R132" s="244"/>
      <c r="S132" s="244"/>
      <c r="T132" s="244"/>
      <c r="U132" s="244"/>
      <c r="V132" s="244"/>
      <c r="W132" s="244"/>
      <c r="X132" s="244"/>
      <c r="Y132" s="244"/>
      <c r="Z132" s="244"/>
      <c r="AA132" s="244"/>
      <c r="AB132" s="244"/>
      <c r="AC132" s="244"/>
      <c r="AD132" s="244"/>
      <c r="AE132" s="244"/>
      <c r="AF132" s="244"/>
      <c r="AG132" s="244"/>
      <c r="AH132" s="244"/>
      <c r="AI132" s="244"/>
      <c r="AJ132" s="244"/>
      <c r="AK132" s="244"/>
      <c r="AL132" s="244"/>
    </row>
    <row r="133" spans="3:38" x14ac:dyDescent="0.2">
      <c r="C133" s="244"/>
      <c r="D133" s="267"/>
      <c r="E133" s="244"/>
      <c r="F133" s="244"/>
      <c r="G133" s="244"/>
      <c r="H133" s="244"/>
      <c r="I133" s="244"/>
      <c r="J133" s="246"/>
      <c r="K133" s="246"/>
      <c r="L133" s="246"/>
      <c r="M133" s="246"/>
      <c r="N133" s="244"/>
      <c r="O133" s="244"/>
      <c r="P133" s="267"/>
      <c r="Q133" s="244"/>
      <c r="R133" s="244"/>
      <c r="S133" s="244"/>
      <c r="T133" s="244"/>
      <c r="U133" s="244"/>
      <c r="V133" s="244"/>
      <c r="W133" s="244"/>
      <c r="X133" s="244"/>
      <c r="Y133" s="244"/>
      <c r="Z133" s="244"/>
      <c r="AA133" s="244"/>
      <c r="AB133" s="244"/>
      <c r="AC133" s="244"/>
      <c r="AD133" s="244"/>
      <c r="AE133" s="244"/>
      <c r="AF133" s="244"/>
      <c r="AG133" s="244"/>
      <c r="AH133" s="244"/>
      <c r="AI133" s="244"/>
      <c r="AJ133" s="244"/>
      <c r="AK133" s="244"/>
      <c r="AL133" s="244"/>
    </row>
    <row r="134" spans="3:38" x14ac:dyDescent="0.2">
      <c r="C134" s="244"/>
      <c r="D134" s="267"/>
      <c r="E134" s="244"/>
      <c r="F134" s="244"/>
      <c r="G134" s="244"/>
      <c r="H134" s="244"/>
      <c r="I134" s="244"/>
      <c r="J134" s="246"/>
      <c r="K134" s="246"/>
      <c r="L134" s="246"/>
      <c r="M134" s="246"/>
      <c r="N134" s="244"/>
      <c r="O134" s="244"/>
      <c r="P134" s="267"/>
      <c r="Q134" s="244"/>
      <c r="R134" s="244"/>
      <c r="S134" s="244"/>
      <c r="T134" s="244"/>
      <c r="U134" s="244"/>
      <c r="V134" s="244"/>
      <c r="W134" s="244"/>
      <c r="X134" s="244"/>
      <c r="Y134" s="244"/>
      <c r="Z134" s="244"/>
      <c r="AA134" s="244"/>
      <c r="AB134" s="244"/>
      <c r="AC134" s="244"/>
      <c r="AD134" s="244"/>
      <c r="AE134" s="244"/>
      <c r="AF134" s="244"/>
      <c r="AG134" s="244"/>
      <c r="AH134" s="244"/>
      <c r="AI134" s="244"/>
      <c r="AJ134" s="244"/>
      <c r="AK134" s="244"/>
      <c r="AL134" s="244"/>
    </row>
    <row r="135" spans="3:38" x14ac:dyDescent="0.2">
      <c r="C135" s="244"/>
      <c r="D135" s="267"/>
      <c r="E135" s="244"/>
      <c r="F135" s="244"/>
      <c r="G135" s="244"/>
      <c r="H135" s="244"/>
      <c r="I135" s="244"/>
      <c r="J135" s="246"/>
      <c r="K135" s="246"/>
      <c r="L135" s="246"/>
      <c r="M135" s="246"/>
      <c r="N135" s="244"/>
      <c r="O135" s="244"/>
      <c r="P135" s="267"/>
      <c r="Q135" s="244"/>
      <c r="R135" s="244"/>
      <c r="S135" s="244"/>
      <c r="T135" s="244"/>
      <c r="U135" s="244"/>
      <c r="V135" s="244"/>
      <c r="W135" s="244"/>
      <c r="X135" s="244"/>
      <c r="Y135" s="244"/>
      <c r="Z135" s="244"/>
      <c r="AA135" s="244"/>
      <c r="AB135" s="244"/>
      <c r="AC135" s="244"/>
      <c r="AD135" s="244"/>
      <c r="AE135" s="244"/>
      <c r="AF135" s="244"/>
      <c r="AG135" s="244"/>
      <c r="AH135" s="244"/>
      <c r="AI135" s="244"/>
      <c r="AJ135" s="244"/>
      <c r="AK135" s="244"/>
      <c r="AL135" s="244"/>
    </row>
    <row r="136" spans="3:38" x14ac:dyDescent="0.2">
      <c r="C136" s="244"/>
      <c r="D136" s="267"/>
      <c r="E136" s="244"/>
      <c r="F136" s="244"/>
      <c r="G136" s="244"/>
      <c r="H136" s="244"/>
      <c r="I136" s="244"/>
      <c r="J136" s="246"/>
      <c r="K136" s="246"/>
      <c r="L136" s="246"/>
      <c r="M136" s="246"/>
      <c r="N136" s="244"/>
      <c r="O136" s="244"/>
      <c r="P136" s="267"/>
      <c r="Q136" s="244"/>
      <c r="R136" s="244"/>
      <c r="S136" s="244"/>
      <c r="T136" s="244"/>
      <c r="U136" s="244"/>
      <c r="V136" s="244"/>
      <c r="W136" s="244"/>
      <c r="X136" s="244"/>
      <c r="Y136" s="244"/>
      <c r="Z136" s="244"/>
      <c r="AA136" s="244"/>
      <c r="AB136" s="244"/>
      <c r="AC136" s="244"/>
      <c r="AD136" s="244"/>
      <c r="AE136" s="244"/>
      <c r="AF136" s="244"/>
      <c r="AG136" s="244"/>
      <c r="AH136" s="244"/>
      <c r="AI136" s="244"/>
      <c r="AJ136" s="244"/>
      <c r="AK136" s="244"/>
      <c r="AL136" s="244"/>
    </row>
    <row r="137" spans="3:38" x14ac:dyDescent="0.2">
      <c r="C137" s="244"/>
      <c r="D137" s="267"/>
      <c r="E137" s="244"/>
      <c r="F137" s="244"/>
      <c r="G137" s="244"/>
      <c r="H137" s="244"/>
      <c r="I137" s="244"/>
      <c r="J137" s="246"/>
      <c r="K137" s="246"/>
      <c r="L137" s="246"/>
      <c r="M137" s="246"/>
      <c r="N137" s="244"/>
      <c r="O137" s="244"/>
      <c r="P137" s="267"/>
      <c r="Q137" s="244"/>
      <c r="R137" s="244"/>
      <c r="S137" s="244"/>
      <c r="T137" s="244"/>
      <c r="U137" s="244"/>
      <c r="V137" s="244"/>
      <c r="W137" s="244"/>
      <c r="X137" s="244"/>
      <c r="Y137" s="244"/>
      <c r="Z137" s="244"/>
      <c r="AA137" s="244"/>
      <c r="AB137" s="244"/>
      <c r="AC137" s="244"/>
      <c r="AD137" s="244"/>
      <c r="AE137" s="244"/>
      <c r="AF137" s="244"/>
      <c r="AG137" s="244"/>
      <c r="AH137" s="244"/>
      <c r="AI137" s="244"/>
      <c r="AJ137" s="244"/>
      <c r="AK137" s="244"/>
      <c r="AL137" s="244"/>
    </row>
    <row r="138" spans="3:38" x14ac:dyDescent="0.2">
      <c r="C138" s="244"/>
      <c r="D138" s="267"/>
      <c r="E138" s="244"/>
      <c r="F138" s="244"/>
      <c r="G138" s="244"/>
      <c r="H138" s="244"/>
      <c r="I138" s="244"/>
      <c r="J138" s="246"/>
      <c r="K138" s="246"/>
      <c r="L138" s="246"/>
      <c r="M138" s="246"/>
      <c r="N138" s="244"/>
      <c r="O138" s="244"/>
      <c r="P138" s="267"/>
      <c r="Q138" s="244"/>
      <c r="R138" s="244"/>
      <c r="S138" s="244"/>
      <c r="T138" s="244"/>
      <c r="U138" s="244"/>
      <c r="V138" s="244"/>
      <c r="W138" s="244"/>
      <c r="X138" s="244"/>
      <c r="Y138" s="244"/>
      <c r="Z138" s="244"/>
      <c r="AA138" s="244"/>
      <c r="AB138" s="244"/>
      <c r="AC138" s="244"/>
      <c r="AD138" s="244"/>
      <c r="AE138" s="244"/>
      <c r="AF138" s="244"/>
      <c r="AG138" s="244"/>
      <c r="AH138" s="244"/>
      <c r="AI138" s="244"/>
      <c r="AJ138" s="244"/>
      <c r="AK138" s="244"/>
      <c r="AL138" s="244"/>
    </row>
    <row r="139" spans="3:38" x14ac:dyDescent="0.2">
      <c r="C139" s="244"/>
      <c r="D139" s="267"/>
      <c r="E139" s="244"/>
      <c r="F139" s="244"/>
      <c r="G139" s="244"/>
      <c r="H139" s="244"/>
      <c r="I139" s="244"/>
      <c r="J139" s="246"/>
      <c r="K139" s="246"/>
      <c r="L139" s="246"/>
      <c r="M139" s="246"/>
      <c r="N139" s="244"/>
      <c r="O139" s="244"/>
      <c r="P139" s="267"/>
      <c r="Q139" s="244"/>
      <c r="R139" s="244"/>
      <c r="S139" s="244"/>
      <c r="T139" s="244"/>
      <c r="U139" s="244"/>
      <c r="V139" s="244"/>
      <c r="W139" s="244"/>
      <c r="X139" s="244"/>
      <c r="Y139" s="244"/>
      <c r="Z139" s="244"/>
      <c r="AA139" s="244"/>
      <c r="AB139" s="244"/>
      <c r="AC139" s="244"/>
      <c r="AD139" s="244"/>
      <c r="AE139" s="244"/>
      <c r="AF139" s="244"/>
      <c r="AG139" s="244"/>
      <c r="AH139" s="244"/>
      <c r="AI139" s="244"/>
      <c r="AJ139" s="244"/>
      <c r="AK139" s="244"/>
      <c r="AL139" s="244"/>
    </row>
    <row r="140" spans="3:38" x14ac:dyDescent="0.2">
      <c r="C140" s="244"/>
      <c r="D140" s="267"/>
      <c r="E140" s="244"/>
      <c r="F140" s="244"/>
      <c r="G140" s="244"/>
      <c r="H140" s="244"/>
      <c r="I140" s="244"/>
      <c r="J140" s="246"/>
      <c r="K140" s="246"/>
      <c r="L140" s="246"/>
      <c r="M140" s="246"/>
      <c r="N140" s="244"/>
      <c r="O140" s="244"/>
      <c r="P140" s="267"/>
      <c r="Q140" s="244"/>
      <c r="R140" s="244"/>
      <c r="S140" s="244"/>
      <c r="T140" s="244"/>
      <c r="U140" s="244"/>
      <c r="V140" s="244"/>
      <c r="W140" s="244"/>
      <c r="X140" s="244"/>
      <c r="Y140" s="244"/>
      <c r="Z140" s="244"/>
      <c r="AA140" s="244"/>
      <c r="AB140" s="244"/>
      <c r="AC140" s="244"/>
      <c r="AD140" s="244"/>
      <c r="AE140" s="244"/>
      <c r="AF140" s="244"/>
      <c r="AG140" s="244"/>
      <c r="AH140" s="244"/>
      <c r="AI140" s="244"/>
      <c r="AJ140" s="244"/>
      <c r="AK140" s="244"/>
      <c r="AL140" s="244"/>
    </row>
    <row r="141" spans="3:38" x14ac:dyDescent="0.2">
      <c r="C141" s="244"/>
      <c r="D141" s="267"/>
      <c r="E141" s="244"/>
      <c r="F141" s="244"/>
      <c r="G141" s="244"/>
      <c r="H141" s="244"/>
      <c r="I141" s="244"/>
      <c r="J141" s="246"/>
      <c r="K141" s="246"/>
      <c r="L141" s="246"/>
      <c r="M141" s="246"/>
      <c r="N141" s="244"/>
      <c r="O141" s="244"/>
      <c r="P141" s="267"/>
      <c r="Q141" s="244"/>
      <c r="R141" s="244"/>
      <c r="S141" s="244"/>
      <c r="T141" s="244"/>
      <c r="U141" s="244"/>
      <c r="V141" s="244"/>
      <c r="W141" s="244"/>
      <c r="X141" s="244"/>
      <c r="Y141" s="244"/>
      <c r="Z141" s="244"/>
      <c r="AA141" s="244"/>
      <c r="AB141" s="244"/>
      <c r="AC141" s="244"/>
      <c r="AD141" s="244"/>
      <c r="AE141" s="244"/>
      <c r="AF141" s="244"/>
      <c r="AG141" s="244"/>
      <c r="AH141" s="244"/>
      <c r="AI141" s="244"/>
      <c r="AJ141" s="244"/>
      <c r="AK141" s="244"/>
      <c r="AL141" s="244"/>
    </row>
    <row r="142" spans="3:38" x14ac:dyDescent="0.2">
      <c r="C142" s="244"/>
      <c r="D142" s="267"/>
      <c r="E142" s="244"/>
      <c r="F142" s="244"/>
      <c r="G142" s="244"/>
      <c r="H142" s="244"/>
      <c r="I142" s="244"/>
      <c r="J142" s="246"/>
      <c r="K142" s="246"/>
      <c r="L142" s="246"/>
      <c r="M142" s="246"/>
      <c r="N142" s="244"/>
      <c r="O142" s="244"/>
      <c r="P142" s="267"/>
      <c r="Q142" s="244"/>
      <c r="R142" s="244"/>
      <c r="S142" s="244"/>
      <c r="T142" s="244"/>
      <c r="U142" s="244"/>
      <c r="V142" s="244"/>
      <c r="W142" s="244"/>
      <c r="X142" s="244"/>
      <c r="Y142" s="244"/>
      <c r="Z142" s="244"/>
      <c r="AA142" s="244"/>
      <c r="AB142" s="244"/>
      <c r="AC142" s="244"/>
      <c r="AD142" s="244"/>
      <c r="AE142" s="244"/>
      <c r="AF142" s="244"/>
      <c r="AG142" s="244"/>
      <c r="AH142" s="244"/>
      <c r="AI142" s="244"/>
      <c r="AJ142" s="244"/>
      <c r="AK142" s="244"/>
      <c r="AL142" s="244"/>
    </row>
    <row r="143" spans="3:38" x14ac:dyDescent="0.2">
      <c r="C143" s="244"/>
      <c r="D143" s="267"/>
      <c r="E143" s="244"/>
      <c r="F143" s="244"/>
      <c r="G143" s="244"/>
      <c r="H143" s="244"/>
      <c r="I143" s="244"/>
      <c r="J143" s="246"/>
      <c r="K143" s="246"/>
      <c r="L143" s="246"/>
      <c r="M143" s="246"/>
      <c r="N143" s="244"/>
      <c r="O143" s="244"/>
      <c r="P143" s="267"/>
      <c r="Q143" s="244"/>
      <c r="R143" s="244"/>
      <c r="S143" s="244"/>
      <c r="T143" s="244"/>
      <c r="U143" s="244"/>
      <c r="V143" s="244"/>
      <c r="W143" s="244"/>
      <c r="X143" s="244"/>
      <c r="Y143" s="244"/>
      <c r="Z143" s="244"/>
      <c r="AA143" s="244"/>
      <c r="AB143" s="244"/>
      <c r="AC143" s="244"/>
      <c r="AD143" s="244"/>
      <c r="AE143" s="244"/>
      <c r="AF143" s="244"/>
      <c r="AG143" s="244"/>
      <c r="AH143" s="244"/>
      <c r="AI143" s="244"/>
      <c r="AJ143" s="244"/>
      <c r="AK143" s="244"/>
      <c r="AL143" s="244"/>
    </row>
    <row r="144" spans="3:38" x14ac:dyDescent="0.2">
      <c r="C144" s="244"/>
      <c r="D144" s="267"/>
      <c r="E144" s="244"/>
      <c r="F144" s="244"/>
      <c r="G144" s="244"/>
      <c r="H144" s="244"/>
      <c r="I144" s="244"/>
      <c r="J144" s="246"/>
      <c r="K144" s="246"/>
      <c r="L144" s="246"/>
      <c r="M144" s="246"/>
      <c r="N144" s="244"/>
      <c r="O144" s="244"/>
      <c r="P144" s="267"/>
      <c r="Q144" s="244"/>
      <c r="R144" s="244"/>
      <c r="S144" s="244"/>
      <c r="T144" s="244"/>
      <c r="U144" s="244"/>
      <c r="V144" s="244"/>
      <c r="W144" s="244"/>
      <c r="X144" s="244"/>
      <c r="Y144" s="244"/>
      <c r="Z144" s="244"/>
      <c r="AA144" s="244"/>
      <c r="AB144" s="244"/>
      <c r="AC144" s="244"/>
      <c r="AD144" s="244"/>
      <c r="AE144" s="244"/>
      <c r="AF144" s="244"/>
      <c r="AG144" s="244"/>
      <c r="AH144" s="244"/>
      <c r="AI144" s="244"/>
      <c r="AJ144" s="244"/>
      <c r="AK144" s="244"/>
      <c r="AL144" s="244"/>
    </row>
    <row r="145" spans="3:38" x14ac:dyDescent="0.2">
      <c r="C145" s="244"/>
      <c r="D145" s="267"/>
      <c r="E145" s="244"/>
      <c r="F145" s="244"/>
      <c r="G145" s="244"/>
      <c r="H145" s="244"/>
      <c r="I145" s="244"/>
      <c r="J145" s="246"/>
      <c r="K145" s="246"/>
      <c r="L145" s="246"/>
      <c r="M145" s="246"/>
      <c r="N145" s="244"/>
      <c r="O145" s="244"/>
      <c r="P145" s="267"/>
      <c r="Q145" s="244"/>
      <c r="R145" s="244"/>
      <c r="S145" s="244"/>
      <c r="T145" s="244"/>
      <c r="U145" s="244"/>
      <c r="V145" s="244"/>
      <c r="W145" s="244"/>
      <c r="X145" s="244"/>
      <c r="Y145" s="244"/>
      <c r="Z145" s="244"/>
      <c r="AA145" s="244"/>
      <c r="AB145" s="244"/>
      <c r="AC145" s="244"/>
      <c r="AD145" s="244"/>
      <c r="AE145" s="244"/>
      <c r="AF145" s="244"/>
      <c r="AG145" s="244"/>
      <c r="AH145" s="244"/>
      <c r="AI145" s="244"/>
      <c r="AJ145" s="244"/>
      <c r="AK145" s="244"/>
      <c r="AL145" s="244"/>
    </row>
    <row r="146" spans="3:38" x14ac:dyDescent="0.2">
      <c r="C146" s="244"/>
      <c r="D146" s="267"/>
      <c r="E146" s="244"/>
      <c r="F146" s="244"/>
      <c r="G146" s="244"/>
      <c r="H146" s="244"/>
      <c r="I146" s="244"/>
      <c r="J146" s="246"/>
      <c r="K146" s="246"/>
      <c r="L146" s="246"/>
      <c r="M146" s="246"/>
      <c r="N146" s="244"/>
      <c r="O146" s="244"/>
      <c r="P146" s="267"/>
      <c r="Q146" s="244"/>
      <c r="R146" s="244"/>
      <c r="S146" s="244"/>
      <c r="T146" s="244"/>
      <c r="U146" s="244"/>
      <c r="V146" s="244"/>
      <c r="W146" s="244"/>
      <c r="X146" s="244"/>
      <c r="Y146" s="244"/>
      <c r="Z146" s="244"/>
      <c r="AA146" s="244"/>
      <c r="AB146" s="244"/>
      <c r="AC146" s="244"/>
      <c r="AD146" s="244"/>
      <c r="AE146" s="244"/>
      <c r="AF146" s="244"/>
      <c r="AG146" s="244"/>
      <c r="AH146" s="244"/>
      <c r="AI146" s="244"/>
      <c r="AJ146" s="244"/>
      <c r="AK146" s="244"/>
      <c r="AL146" s="244"/>
    </row>
    <row r="147" spans="3:38" x14ac:dyDescent="0.2">
      <c r="C147" s="244"/>
      <c r="D147" s="267"/>
      <c r="E147" s="244"/>
      <c r="F147" s="244"/>
      <c r="G147" s="244"/>
      <c r="H147" s="244"/>
      <c r="I147" s="244"/>
      <c r="J147" s="246"/>
      <c r="K147" s="246"/>
      <c r="L147" s="246"/>
      <c r="M147" s="246"/>
      <c r="N147" s="244"/>
      <c r="O147" s="244"/>
      <c r="P147" s="267"/>
      <c r="Q147" s="244"/>
      <c r="R147" s="244"/>
      <c r="S147" s="244"/>
      <c r="T147" s="244"/>
      <c r="U147" s="244"/>
      <c r="V147" s="244"/>
      <c r="W147" s="244"/>
      <c r="X147" s="244"/>
      <c r="Y147" s="244"/>
      <c r="Z147" s="244"/>
      <c r="AA147" s="244"/>
      <c r="AB147" s="244"/>
      <c r="AC147" s="244"/>
      <c r="AD147" s="244"/>
      <c r="AE147" s="244"/>
      <c r="AF147" s="244"/>
      <c r="AG147" s="244"/>
      <c r="AH147" s="244"/>
      <c r="AI147" s="244"/>
      <c r="AJ147" s="244"/>
      <c r="AK147" s="244"/>
      <c r="AL147" s="244"/>
    </row>
    <row r="148" spans="3:38" x14ac:dyDescent="0.2">
      <c r="C148" s="244"/>
      <c r="D148" s="267"/>
      <c r="E148" s="244"/>
      <c r="F148" s="244"/>
      <c r="G148" s="244"/>
      <c r="H148" s="244"/>
      <c r="I148" s="244"/>
      <c r="J148" s="246"/>
      <c r="K148" s="246"/>
      <c r="L148" s="246"/>
      <c r="M148" s="246"/>
      <c r="N148" s="244"/>
      <c r="O148" s="244"/>
      <c r="P148" s="267"/>
      <c r="Q148" s="244"/>
      <c r="R148" s="244"/>
      <c r="S148" s="244"/>
      <c r="T148" s="244"/>
      <c r="U148" s="244"/>
      <c r="V148" s="244"/>
      <c r="W148" s="244"/>
      <c r="X148" s="244"/>
      <c r="Y148" s="244"/>
      <c r="Z148" s="244"/>
      <c r="AA148" s="244"/>
      <c r="AB148" s="244"/>
      <c r="AC148" s="244"/>
      <c r="AD148" s="244"/>
      <c r="AE148" s="244"/>
      <c r="AF148" s="244"/>
      <c r="AG148" s="244"/>
      <c r="AH148" s="244"/>
      <c r="AI148" s="244"/>
      <c r="AJ148" s="244"/>
      <c r="AK148" s="244"/>
      <c r="AL148" s="244"/>
    </row>
    <row r="149" spans="3:38" x14ac:dyDescent="0.2">
      <c r="C149" s="244"/>
      <c r="D149" s="267"/>
      <c r="E149" s="244"/>
      <c r="F149" s="244"/>
      <c r="G149" s="244"/>
      <c r="H149" s="244"/>
      <c r="I149" s="244"/>
      <c r="J149" s="246"/>
      <c r="K149" s="246"/>
      <c r="L149" s="246"/>
      <c r="M149" s="246"/>
      <c r="N149" s="244"/>
      <c r="O149" s="244"/>
      <c r="P149" s="267"/>
      <c r="Q149" s="244"/>
      <c r="R149" s="244"/>
      <c r="S149" s="244"/>
      <c r="T149" s="244"/>
      <c r="U149" s="244"/>
      <c r="V149" s="244"/>
      <c r="W149" s="244"/>
      <c r="X149" s="244"/>
      <c r="Y149" s="244"/>
      <c r="Z149" s="244"/>
      <c r="AA149" s="244"/>
      <c r="AB149" s="244"/>
      <c r="AC149" s="244"/>
      <c r="AD149" s="244"/>
      <c r="AE149" s="244"/>
      <c r="AF149" s="244"/>
      <c r="AG149" s="244"/>
      <c r="AH149" s="244"/>
      <c r="AI149" s="244"/>
      <c r="AJ149" s="244"/>
      <c r="AK149" s="244"/>
      <c r="AL149" s="244"/>
    </row>
    <row r="150" spans="3:38" x14ac:dyDescent="0.2">
      <c r="C150" s="244"/>
      <c r="D150" s="267"/>
      <c r="E150" s="244"/>
      <c r="F150" s="244"/>
      <c r="G150" s="244"/>
      <c r="H150" s="244"/>
      <c r="I150" s="244"/>
      <c r="J150" s="246"/>
      <c r="K150" s="246"/>
      <c r="L150" s="246"/>
      <c r="M150" s="246"/>
      <c r="N150" s="244"/>
      <c r="O150" s="244"/>
      <c r="P150" s="267"/>
      <c r="Q150" s="244"/>
      <c r="R150" s="244"/>
      <c r="S150" s="244"/>
      <c r="T150" s="244"/>
      <c r="U150" s="244"/>
      <c r="V150" s="244"/>
      <c r="W150" s="244"/>
      <c r="X150" s="244"/>
      <c r="Y150" s="244"/>
      <c r="Z150" s="244"/>
      <c r="AA150" s="244"/>
      <c r="AB150" s="244"/>
      <c r="AC150" s="244"/>
      <c r="AD150" s="244"/>
      <c r="AE150" s="244"/>
      <c r="AF150" s="244"/>
      <c r="AG150" s="244"/>
      <c r="AH150" s="244"/>
      <c r="AI150" s="244"/>
      <c r="AJ150" s="244"/>
      <c r="AK150" s="244"/>
      <c r="AL150" s="244"/>
    </row>
    <row r="151" spans="3:38" x14ac:dyDescent="0.2">
      <c r="C151" s="244"/>
      <c r="D151" s="267"/>
      <c r="E151" s="244"/>
      <c r="F151" s="244"/>
      <c r="G151" s="244"/>
      <c r="H151" s="244"/>
      <c r="I151" s="244"/>
      <c r="J151" s="246"/>
      <c r="K151" s="246"/>
      <c r="L151" s="246"/>
      <c r="M151" s="246"/>
      <c r="N151" s="244"/>
      <c r="O151" s="244"/>
      <c r="P151" s="267"/>
      <c r="Q151" s="244"/>
      <c r="R151" s="244"/>
      <c r="S151" s="244"/>
      <c r="T151" s="244"/>
      <c r="U151" s="244"/>
      <c r="V151" s="244"/>
      <c r="W151" s="244"/>
      <c r="X151" s="244"/>
      <c r="Y151" s="244"/>
      <c r="Z151" s="244"/>
      <c r="AA151" s="244"/>
      <c r="AB151" s="244"/>
      <c r="AC151" s="244"/>
      <c r="AD151" s="244"/>
      <c r="AE151" s="244"/>
      <c r="AF151" s="244"/>
      <c r="AG151" s="244"/>
      <c r="AH151" s="244"/>
      <c r="AI151" s="244"/>
      <c r="AJ151" s="244"/>
      <c r="AK151" s="244"/>
      <c r="AL151" s="244"/>
    </row>
    <row r="152" spans="3:38" x14ac:dyDescent="0.2">
      <c r="C152" s="244"/>
      <c r="D152" s="267"/>
      <c r="E152" s="244"/>
      <c r="F152" s="244"/>
      <c r="G152" s="244"/>
      <c r="H152" s="244"/>
      <c r="I152" s="244"/>
      <c r="J152" s="246"/>
      <c r="K152" s="246"/>
      <c r="L152" s="246"/>
      <c r="M152" s="246"/>
      <c r="N152" s="244"/>
      <c r="O152" s="244"/>
      <c r="P152" s="267"/>
      <c r="Q152" s="244"/>
      <c r="R152" s="244"/>
      <c r="S152" s="244"/>
      <c r="T152" s="244"/>
      <c r="U152" s="244"/>
      <c r="V152" s="244"/>
      <c r="W152" s="244"/>
      <c r="X152" s="244"/>
      <c r="Y152" s="244"/>
      <c r="Z152" s="244"/>
      <c r="AA152" s="244"/>
      <c r="AB152" s="244"/>
      <c r="AC152" s="244"/>
      <c r="AD152" s="244"/>
      <c r="AE152" s="244"/>
      <c r="AF152" s="244"/>
      <c r="AG152" s="244"/>
      <c r="AH152" s="244"/>
      <c r="AI152" s="244"/>
      <c r="AJ152" s="244"/>
      <c r="AK152" s="244"/>
      <c r="AL152" s="244"/>
    </row>
    <row r="153" spans="3:38" x14ac:dyDescent="0.2">
      <c r="C153" s="244"/>
      <c r="D153" s="267"/>
      <c r="E153" s="244"/>
      <c r="F153" s="244"/>
      <c r="G153" s="244"/>
      <c r="H153" s="244"/>
      <c r="I153" s="244"/>
      <c r="J153" s="246"/>
      <c r="K153" s="246"/>
      <c r="L153" s="246"/>
      <c r="M153" s="246"/>
      <c r="N153" s="244"/>
      <c r="O153" s="244"/>
      <c r="P153" s="267"/>
      <c r="Q153" s="244"/>
      <c r="R153" s="244"/>
      <c r="S153" s="244"/>
      <c r="T153" s="244"/>
      <c r="U153" s="244"/>
      <c r="V153" s="244"/>
      <c r="W153" s="244"/>
      <c r="X153" s="244"/>
      <c r="Y153" s="244"/>
      <c r="Z153" s="244"/>
      <c r="AA153" s="244"/>
      <c r="AB153" s="244"/>
      <c r="AC153" s="244"/>
      <c r="AD153" s="244"/>
      <c r="AE153" s="244"/>
      <c r="AF153" s="244"/>
      <c r="AG153" s="244"/>
      <c r="AH153" s="244"/>
      <c r="AI153" s="244"/>
      <c r="AJ153" s="244"/>
      <c r="AK153" s="244"/>
      <c r="AL153" s="244"/>
    </row>
    <row r="154" spans="3:38" x14ac:dyDescent="0.2">
      <c r="C154" s="244"/>
      <c r="D154" s="267"/>
      <c r="E154" s="244"/>
      <c r="F154" s="244"/>
      <c r="G154" s="244"/>
      <c r="H154" s="244"/>
      <c r="I154" s="244"/>
      <c r="J154" s="246"/>
      <c r="K154" s="246"/>
      <c r="L154" s="246"/>
      <c r="M154" s="246"/>
      <c r="N154" s="244"/>
      <c r="O154" s="244"/>
      <c r="P154" s="267"/>
      <c r="Q154" s="244"/>
      <c r="R154" s="244"/>
      <c r="S154" s="244"/>
      <c r="T154" s="244"/>
      <c r="U154" s="244"/>
      <c r="V154" s="244"/>
      <c r="W154" s="244"/>
      <c r="X154" s="244"/>
      <c r="Y154" s="244"/>
      <c r="Z154" s="244"/>
      <c r="AA154" s="244"/>
      <c r="AB154" s="244"/>
      <c r="AC154" s="244"/>
      <c r="AD154" s="244"/>
      <c r="AE154" s="244"/>
      <c r="AF154" s="244"/>
      <c r="AG154" s="244"/>
      <c r="AH154" s="244"/>
      <c r="AI154" s="244"/>
      <c r="AJ154" s="244"/>
      <c r="AK154" s="244"/>
      <c r="AL154" s="244"/>
    </row>
    <row r="155" spans="3:38" x14ac:dyDescent="0.2">
      <c r="C155" s="244"/>
      <c r="D155" s="267"/>
      <c r="E155" s="244"/>
      <c r="F155" s="244"/>
      <c r="G155" s="244"/>
      <c r="H155" s="244"/>
      <c r="I155" s="244"/>
      <c r="J155" s="246"/>
      <c r="K155" s="246"/>
      <c r="L155" s="246"/>
      <c r="M155" s="246"/>
      <c r="N155" s="244"/>
      <c r="O155" s="244"/>
      <c r="P155" s="267"/>
      <c r="Q155" s="244"/>
      <c r="R155" s="244"/>
      <c r="S155" s="244"/>
      <c r="T155" s="244"/>
      <c r="U155" s="244"/>
      <c r="V155" s="244"/>
      <c r="W155" s="244"/>
      <c r="X155" s="244"/>
      <c r="Y155" s="244"/>
      <c r="Z155" s="244"/>
      <c r="AA155" s="244"/>
      <c r="AB155" s="244"/>
      <c r="AC155" s="244"/>
      <c r="AD155" s="244"/>
      <c r="AE155" s="244"/>
      <c r="AF155" s="244"/>
      <c r="AG155" s="244"/>
      <c r="AH155" s="244"/>
      <c r="AI155" s="244"/>
      <c r="AJ155" s="244"/>
      <c r="AK155" s="244"/>
      <c r="AL155" s="244"/>
    </row>
    <row r="156" spans="3:38" x14ac:dyDescent="0.2">
      <c r="C156" s="244"/>
      <c r="D156" s="267"/>
      <c r="E156" s="244"/>
      <c r="F156" s="244"/>
      <c r="G156" s="244"/>
      <c r="H156" s="244"/>
      <c r="I156" s="244"/>
      <c r="J156" s="246"/>
      <c r="K156" s="246"/>
      <c r="L156" s="246"/>
      <c r="M156" s="246"/>
      <c r="N156" s="244"/>
      <c r="O156" s="244"/>
      <c r="P156" s="267"/>
      <c r="Q156" s="244"/>
      <c r="R156" s="244"/>
      <c r="S156" s="244"/>
      <c r="T156" s="244"/>
      <c r="U156" s="244"/>
      <c r="V156" s="244"/>
      <c r="W156" s="244"/>
      <c r="X156" s="244"/>
      <c r="Y156" s="244"/>
      <c r="Z156" s="244"/>
      <c r="AA156" s="244"/>
      <c r="AB156" s="244"/>
      <c r="AC156" s="244"/>
      <c r="AD156" s="244"/>
      <c r="AE156" s="244"/>
      <c r="AF156" s="244"/>
      <c r="AG156" s="244"/>
      <c r="AH156" s="244"/>
      <c r="AI156" s="244"/>
      <c r="AJ156" s="244"/>
      <c r="AK156" s="244"/>
      <c r="AL156" s="244"/>
    </row>
    <row r="157" spans="3:38" x14ac:dyDescent="0.2">
      <c r="C157" s="244"/>
      <c r="D157" s="267"/>
      <c r="E157" s="244"/>
      <c r="F157" s="244"/>
      <c r="G157" s="244"/>
      <c r="H157" s="244"/>
      <c r="I157" s="244"/>
      <c r="J157" s="246"/>
      <c r="K157" s="246"/>
      <c r="L157" s="246"/>
      <c r="M157" s="246"/>
      <c r="N157" s="244"/>
      <c r="O157" s="244"/>
      <c r="P157" s="267"/>
      <c r="Q157" s="244"/>
      <c r="R157" s="244"/>
      <c r="S157" s="244"/>
      <c r="T157" s="244"/>
      <c r="U157" s="244"/>
      <c r="V157" s="244"/>
      <c r="W157" s="244"/>
      <c r="X157" s="244"/>
      <c r="Y157" s="244"/>
      <c r="Z157" s="244"/>
      <c r="AA157" s="244"/>
      <c r="AB157" s="244"/>
      <c r="AC157" s="244"/>
      <c r="AD157" s="244"/>
      <c r="AE157" s="244"/>
      <c r="AF157" s="244"/>
      <c r="AG157" s="244"/>
      <c r="AH157" s="244"/>
      <c r="AI157" s="244"/>
      <c r="AJ157" s="244"/>
      <c r="AK157" s="244"/>
      <c r="AL157" s="244"/>
    </row>
    <row r="158" spans="3:38" x14ac:dyDescent="0.2">
      <c r="C158" s="244"/>
      <c r="D158" s="267"/>
      <c r="E158" s="244"/>
      <c r="F158" s="244"/>
      <c r="G158" s="244"/>
      <c r="H158" s="244"/>
      <c r="I158" s="244"/>
      <c r="J158" s="246"/>
      <c r="K158" s="246"/>
      <c r="L158" s="246"/>
      <c r="M158" s="246"/>
      <c r="N158" s="244"/>
      <c r="O158" s="244"/>
      <c r="P158" s="267"/>
      <c r="Q158" s="244"/>
      <c r="R158" s="244"/>
      <c r="S158" s="244"/>
      <c r="T158" s="244"/>
      <c r="U158" s="244"/>
      <c r="V158" s="244"/>
      <c r="W158" s="244"/>
      <c r="X158" s="244"/>
      <c r="Y158" s="244"/>
      <c r="Z158" s="244"/>
      <c r="AA158" s="244"/>
      <c r="AB158" s="244"/>
      <c r="AC158" s="244"/>
      <c r="AD158" s="244"/>
      <c r="AE158" s="244"/>
      <c r="AF158" s="244"/>
      <c r="AG158" s="244"/>
      <c r="AH158" s="244"/>
      <c r="AI158" s="244"/>
      <c r="AJ158" s="244"/>
      <c r="AK158" s="244"/>
      <c r="AL158" s="244"/>
    </row>
    <row r="159" spans="3:38" x14ac:dyDescent="0.2">
      <c r="C159" s="244"/>
      <c r="D159" s="267"/>
      <c r="E159" s="244"/>
      <c r="F159" s="244"/>
      <c r="G159" s="244"/>
      <c r="H159" s="244"/>
      <c r="I159" s="244"/>
      <c r="J159" s="246"/>
      <c r="K159" s="246"/>
      <c r="L159" s="246"/>
      <c r="M159" s="246"/>
      <c r="N159" s="244"/>
      <c r="O159" s="244"/>
      <c r="P159" s="267"/>
      <c r="Q159" s="244"/>
      <c r="R159" s="244"/>
      <c r="S159" s="244"/>
      <c r="T159" s="244"/>
      <c r="U159" s="244"/>
      <c r="V159" s="244"/>
      <c r="W159" s="244"/>
      <c r="X159" s="244"/>
      <c r="Y159" s="244"/>
      <c r="Z159" s="244"/>
      <c r="AA159" s="244"/>
      <c r="AB159" s="244"/>
      <c r="AC159" s="244"/>
      <c r="AD159" s="244"/>
      <c r="AE159" s="244"/>
      <c r="AF159" s="244"/>
      <c r="AG159" s="244"/>
      <c r="AH159" s="244"/>
      <c r="AI159" s="244"/>
      <c r="AJ159" s="244"/>
      <c r="AK159" s="244"/>
      <c r="AL159" s="244"/>
    </row>
    <row r="160" spans="3:38" x14ac:dyDescent="0.2">
      <c r="C160" s="244"/>
      <c r="D160" s="267"/>
      <c r="E160" s="244"/>
      <c r="F160" s="244"/>
      <c r="G160" s="244"/>
      <c r="H160" s="244"/>
      <c r="I160" s="244"/>
      <c r="J160" s="246"/>
      <c r="K160" s="246"/>
      <c r="L160" s="246"/>
      <c r="M160" s="246"/>
      <c r="N160" s="244"/>
      <c r="O160" s="244"/>
      <c r="P160" s="267"/>
      <c r="Q160" s="244"/>
      <c r="R160" s="244"/>
      <c r="S160" s="244"/>
      <c r="T160" s="244"/>
      <c r="U160" s="244"/>
      <c r="V160" s="244"/>
      <c r="W160" s="244"/>
      <c r="X160" s="244"/>
      <c r="Y160" s="244"/>
      <c r="Z160" s="244"/>
      <c r="AA160" s="244"/>
      <c r="AB160" s="244"/>
      <c r="AC160" s="244"/>
      <c r="AD160" s="244"/>
      <c r="AE160" s="244"/>
      <c r="AF160" s="244"/>
      <c r="AG160" s="244"/>
      <c r="AH160" s="244"/>
      <c r="AI160" s="244"/>
      <c r="AJ160" s="244"/>
      <c r="AK160" s="244"/>
      <c r="AL160" s="244"/>
    </row>
    <row r="161" spans="3:38" x14ac:dyDescent="0.2">
      <c r="C161" s="244"/>
      <c r="D161" s="267"/>
      <c r="E161" s="244"/>
      <c r="F161" s="244"/>
      <c r="G161" s="244"/>
      <c r="H161" s="244"/>
      <c r="I161" s="244"/>
      <c r="J161" s="246"/>
      <c r="K161" s="246"/>
      <c r="L161" s="246"/>
      <c r="M161" s="246"/>
      <c r="N161" s="244"/>
      <c r="O161" s="244"/>
      <c r="P161" s="267"/>
      <c r="Q161" s="244"/>
      <c r="R161" s="244"/>
      <c r="S161" s="244"/>
      <c r="T161" s="244"/>
      <c r="U161" s="244"/>
      <c r="V161" s="244"/>
      <c r="W161" s="244"/>
      <c r="X161" s="244"/>
      <c r="Y161" s="244"/>
      <c r="Z161" s="244"/>
      <c r="AA161" s="244"/>
      <c r="AB161" s="244"/>
      <c r="AC161" s="244"/>
      <c r="AD161" s="244"/>
      <c r="AE161" s="244"/>
      <c r="AF161" s="244"/>
      <c r="AG161" s="244"/>
      <c r="AH161" s="244"/>
      <c r="AI161" s="244"/>
      <c r="AJ161" s="244"/>
      <c r="AK161" s="244"/>
      <c r="AL161" s="244"/>
    </row>
    <row r="162" spans="3:38" x14ac:dyDescent="0.2">
      <c r="C162" s="244"/>
      <c r="D162" s="267"/>
      <c r="E162" s="244"/>
      <c r="F162" s="244"/>
      <c r="G162" s="244"/>
      <c r="H162" s="244"/>
      <c r="I162" s="244"/>
      <c r="J162" s="246"/>
      <c r="K162" s="246"/>
      <c r="L162" s="246"/>
      <c r="M162" s="246"/>
      <c r="N162" s="244"/>
      <c r="O162" s="244"/>
      <c r="P162" s="267"/>
      <c r="Q162" s="244"/>
      <c r="R162" s="244"/>
      <c r="S162" s="244"/>
      <c r="T162" s="244"/>
      <c r="U162" s="244"/>
      <c r="V162" s="244"/>
      <c r="W162" s="244"/>
      <c r="X162" s="244"/>
      <c r="Y162" s="244"/>
      <c r="Z162" s="244"/>
      <c r="AA162" s="244"/>
      <c r="AB162" s="244"/>
      <c r="AC162" s="244"/>
      <c r="AD162" s="244"/>
      <c r="AE162" s="244"/>
      <c r="AF162" s="244"/>
      <c r="AG162" s="244"/>
      <c r="AH162" s="244"/>
      <c r="AI162" s="244"/>
      <c r="AJ162" s="244"/>
      <c r="AK162" s="244"/>
      <c r="AL162" s="244"/>
    </row>
    <row r="163" spans="3:38" x14ac:dyDescent="0.2">
      <c r="C163" s="244"/>
      <c r="D163" s="267"/>
      <c r="E163" s="244"/>
      <c r="F163" s="244"/>
      <c r="G163" s="244"/>
      <c r="H163" s="244"/>
      <c r="I163" s="244"/>
      <c r="J163" s="246"/>
      <c r="K163" s="246"/>
      <c r="L163" s="246"/>
      <c r="M163" s="246"/>
      <c r="N163" s="244"/>
      <c r="O163" s="244"/>
      <c r="P163" s="267"/>
      <c r="Q163" s="244"/>
      <c r="R163" s="244"/>
      <c r="S163" s="244"/>
      <c r="T163" s="244"/>
      <c r="U163" s="244"/>
      <c r="V163" s="244"/>
      <c r="W163" s="244"/>
      <c r="X163" s="244"/>
      <c r="Y163" s="244"/>
      <c r="Z163" s="244"/>
      <c r="AA163" s="244"/>
      <c r="AB163" s="244"/>
      <c r="AC163" s="244"/>
      <c r="AD163" s="244"/>
      <c r="AE163" s="244"/>
      <c r="AF163" s="244"/>
      <c r="AG163" s="244"/>
      <c r="AH163" s="244"/>
      <c r="AI163" s="244"/>
      <c r="AJ163" s="244"/>
      <c r="AK163" s="244"/>
      <c r="AL163" s="244"/>
    </row>
    <row r="164" spans="3:38" x14ac:dyDescent="0.2">
      <c r="C164" s="244"/>
      <c r="D164" s="267"/>
      <c r="E164" s="244"/>
      <c r="F164" s="244"/>
      <c r="G164" s="244"/>
      <c r="H164" s="244"/>
      <c r="I164" s="244"/>
      <c r="J164" s="246"/>
      <c r="K164" s="246"/>
      <c r="L164" s="246"/>
      <c r="M164" s="246"/>
      <c r="N164" s="244"/>
      <c r="O164" s="244"/>
      <c r="P164" s="267"/>
      <c r="Q164" s="244"/>
      <c r="R164" s="244"/>
      <c r="S164" s="244"/>
      <c r="T164" s="244"/>
      <c r="U164" s="244"/>
      <c r="V164" s="244"/>
      <c r="W164" s="244"/>
      <c r="X164" s="244"/>
      <c r="Y164" s="244"/>
      <c r="Z164" s="244"/>
      <c r="AA164" s="244"/>
      <c r="AB164" s="244"/>
      <c r="AC164" s="244"/>
      <c r="AD164" s="244"/>
      <c r="AE164" s="244"/>
      <c r="AF164" s="244"/>
      <c r="AG164" s="244"/>
      <c r="AH164" s="244"/>
      <c r="AI164" s="244"/>
      <c r="AJ164" s="244"/>
      <c r="AK164" s="244"/>
      <c r="AL164" s="244"/>
    </row>
    <row r="165" spans="3:38" x14ac:dyDescent="0.2">
      <c r="C165" s="244"/>
      <c r="D165" s="267"/>
      <c r="E165" s="244"/>
      <c r="F165" s="244"/>
      <c r="G165" s="244"/>
      <c r="H165" s="244"/>
      <c r="I165" s="244"/>
      <c r="J165" s="246"/>
      <c r="K165" s="246"/>
      <c r="L165" s="246"/>
      <c r="M165" s="246"/>
      <c r="N165" s="244"/>
      <c r="O165" s="244"/>
      <c r="P165" s="267"/>
      <c r="Q165" s="244"/>
      <c r="R165" s="244"/>
      <c r="S165" s="244"/>
      <c r="T165" s="244"/>
      <c r="U165" s="244"/>
      <c r="V165" s="244"/>
      <c r="W165" s="244"/>
      <c r="X165" s="244"/>
      <c r="Y165" s="244"/>
      <c r="Z165" s="244"/>
      <c r="AA165" s="244"/>
      <c r="AB165" s="244"/>
      <c r="AC165" s="244"/>
      <c r="AD165" s="244"/>
      <c r="AE165" s="244"/>
      <c r="AF165" s="244"/>
      <c r="AG165" s="244"/>
      <c r="AH165" s="244"/>
      <c r="AI165" s="244"/>
      <c r="AJ165" s="244"/>
      <c r="AK165" s="244"/>
      <c r="AL165" s="244"/>
    </row>
    <row r="166" spans="3:38" x14ac:dyDescent="0.2">
      <c r="C166" s="244"/>
      <c r="D166" s="267"/>
      <c r="E166" s="244"/>
      <c r="F166" s="244"/>
      <c r="G166" s="244"/>
      <c r="H166" s="244"/>
      <c r="I166" s="244"/>
      <c r="J166" s="246"/>
      <c r="K166" s="246"/>
      <c r="L166" s="246"/>
      <c r="M166" s="246"/>
      <c r="N166" s="244"/>
      <c r="O166" s="244"/>
      <c r="P166" s="267"/>
      <c r="Q166" s="244"/>
      <c r="R166" s="244"/>
      <c r="S166" s="244"/>
      <c r="T166" s="244"/>
      <c r="U166" s="244"/>
      <c r="V166" s="244"/>
      <c r="W166" s="244"/>
      <c r="X166" s="244"/>
      <c r="Y166" s="244"/>
      <c r="Z166" s="244"/>
      <c r="AA166" s="244"/>
      <c r="AB166" s="244"/>
      <c r="AC166" s="244"/>
      <c r="AD166" s="244"/>
      <c r="AE166" s="244"/>
      <c r="AF166" s="244"/>
      <c r="AG166" s="244"/>
      <c r="AH166" s="244"/>
      <c r="AI166" s="244"/>
      <c r="AJ166" s="244"/>
      <c r="AK166" s="244"/>
      <c r="AL166" s="244"/>
    </row>
    <row r="167" spans="3:38" x14ac:dyDescent="0.2">
      <c r="C167" s="244"/>
      <c r="D167" s="267"/>
      <c r="E167" s="244"/>
      <c r="F167" s="244"/>
      <c r="G167" s="244"/>
      <c r="H167" s="244"/>
      <c r="I167" s="244"/>
      <c r="J167" s="246"/>
      <c r="K167" s="246"/>
      <c r="L167" s="246"/>
      <c r="M167" s="246"/>
      <c r="N167" s="244"/>
      <c r="O167" s="244"/>
      <c r="P167" s="267"/>
      <c r="Q167" s="244"/>
      <c r="R167" s="244"/>
      <c r="S167" s="244"/>
      <c r="T167" s="244"/>
      <c r="U167" s="244"/>
      <c r="V167" s="244"/>
      <c r="W167" s="244"/>
      <c r="X167" s="244"/>
      <c r="Y167" s="244"/>
      <c r="Z167" s="244"/>
      <c r="AA167" s="244"/>
      <c r="AB167" s="244"/>
      <c r="AC167" s="244"/>
      <c r="AD167" s="244"/>
      <c r="AE167" s="244"/>
      <c r="AF167" s="244"/>
      <c r="AG167" s="244"/>
      <c r="AH167" s="244"/>
      <c r="AI167" s="244"/>
      <c r="AJ167" s="244"/>
      <c r="AK167" s="244"/>
      <c r="AL167" s="244"/>
    </row>
    <row r="168" spans="3:38" x14ac:dyDescent="0.2">
      <c r="C168" s="244"/>
      <c r="D168" s="267"/>
      <c r="E168" s="244"/>
      <c r="F168" s="244"/>
      <c r="G168" s="244"/>
      <c r="H168" s="244"/>
      <c r="I168" s="244"/>
      <c r="J168" s="246"/>
      <c r="K168" s="246"/>
      <c r="L168" s="246"/>
      <c r="M168" s="246"/>
      <c r="N168" s="244"/>
      <c r="O168" s="244"/>
      <c r="P168" s="267"/>
      <c r="Q168" s="244"/>
      <c r="R168" s="244"/>
      <c r="S168" s="244"/>
      <c r="T168" s="244"/>
      <c r="U168" s="244"/>
      <c r="V168" s="244"/>
      <c r="W168" s="244"/>
      <c r="X168" s="244"/>
      <c r="Y168" s="244"/>
      <c r="Z168" s="244"/>
      <c r="AA168" s="244"/>
      <c r="AB168" s="244"/>
      <c r="AC168" s="244"/>
      <c r="AD168" s="244"/>
      <c r="AE168" s="244"/>
      <c r="AF168" s="244"/>
      <c r="AG168" s="244"/>
      <c r="AH168" s="244"/>
      <c r="AI168" s="244"/>
      <c r="AJ168" s="244"/>
      <c r="AK168" s="244"/>
      <c r="AL168" s="244"/>
    </row>
    <row r="169" spans="3:38" x14ac:dyDescent="0.2">
      <c r="C169" s="244"/>
      <c r="D169" s="267"/>
      <c r="E169" s="244"/>
      <c r="F169" s="244"/>
      <c r="G169" s="244"/>
      <c r="H169" s="244"/>
      <c r="I169" s="244"/>
      <c r="J169" s="246"/>
      <c r="K169" s="246"/>
      <c r="L169" s="246"/>
      <c r="M169" s="246"/>
      <c r="N169" s="244"/>
      <c r="O169" s="244"/>
      <c r="P169" s="267"/>
      <c r="Q169" s="244"/>
      <c r="R169" s="244"/>
      <c r="S169" s="244"/>
      <c r="T169" s="244"/>
      <c r="U169" s="244"/>
      <c r="V169" s="244"/>
      <c r="W169" s="244"/>
      <c r="X169" s="244"/>
      <c r="Y169" s="244"/>
      <c r="Z169" s="244"/>
      <c r="AA169" s="244"/>
      <c r="AB169" s="244"/>
      <c r="AC169" s="244"/>
      <c r="AD169" s="244"/>
      <c r="AE169" s="244"/>
      <c r="AF169" s="244"/>
      <c r="AG169" s="244"/>
      <c r="AH169" s="244"/>
      <c r="AI169" s="244"/>
      <c r="AJ169" s="244"/>
      <c r="AK169" s="244"/>
      <c r="AL169" s="244"/>
    </row>
    <row r="170" spans="3:38" x14ac:dyDescent="0.2">
      <c r="C170" s="244"/>
      <c r="D170" s="267"/>
      <c r="E170" s="244"/>
      <c r="F170" s="244"/>
      <c r="G170" s="244"/>
      <c r="H170" s="244"/>
      <c r="I170" s="244"/>
      <c r="J170" s="246"/>
      <c r="K170" s="246"/>
      <c r="L170" s="246"/>
      <c r="M170" s="246"/>
      <c r="N170" s="244"/>
      <c r="O170" s="244"/>
      <c r="P170" s="267"/>
      <c r="Q170" s="244"/>
      <c r="R170" s="244"/>
      <c r="S170" s="244"/>
      <c r="T170" s="244"/>
      <c r="U170" s="244"/>
      <c r="V170" s="244"/>
      <c r="W170" s="244"/>
      <c r="X170" s="244"/>
      <c r="Y170" s="244"/>
      <c r="Z170" s="244"/>
      <c r="AA170" s="244"/>
      <c r="AB170" s="244"/>
      <c r="AC170" s="244"/>
      <c r="AD170" s="244"/>
      <c r="AE170" s="244"/>
      <c r="AF170" s="244"/>
      <c r="AG170" s="244"/>
      <c r="AH170" s="244"/>
      <c r="AI170" s="244"/>
      <c r="AJ170" s="244"/>
      <c r="AK170" s="244"/>
      <c r="AL170" s="244"/>
    </row>
    <row r="171" spans="3:38" x14ac:dyDescent="0.2">
      <c r="C171" s="244"/>
      <c r="D171" s="267"/>
      <c r="E171" s="244"/>
      <c r="F171" s="244"/>
      <c r="G171" s="244"/>
      <c r="H171" s="244"/>
      <c r="I171" s="244"/>
      <c r="J171" s="246"/>
      <c r="K171" s="246"/>
      <c r="L171" s="246"/>
      <c r="M171" s="246"/>
      <c r="N171" s="244"/>
      <c r="O171" s="244"/>
      <c r="P171" s="267"/>
      <c r="Q171" s="244"/>
      <c r="R171" s="244"/>
      <c r="S171" s="244"/>
      <c r="T171" s="244"/>
      <c r="U171" s="244"/>
      <c r="V171" s="244"/>
      <c r="W171" s="244"/>
      <c r="X171" s="244"/>
      <c r="Y171" s="244"/>
      <c r="Z171" s="244"/>
      <c r="AA171" s="244"/>
      <c r="AB171" s="244"/>
      <c r="AC171" s="244"/>
      <c r="AD171" s="244"/>
      <c r="AE171" s="244"/>
      <c r="AF171" s="244"/>
      <c r="AG171" s="244"/>
      <c r="AH171" s="244"/>
      <c r="AI171" s="244"/>
      <c r="AJ171" s="244"/>
      <c r="AK171" s="244"/>
      <c r="AL171" s="244"/>
    </row>
    <row r="172" spans="3:38" x14ac:dyDescent="0.2">
      <c r="C172" s="244"/>
      <c r="D172" s="267"/>
      <c r="E172" s="244"/>
      <c r="F172" s="244"/>
      <c r="G172" s="244"/>
      <c r="H172" s="244"/>
      <c r="I172" s="244"/>
      <c r="J172" s="246"/>
      <c r="K172" s="246"/>
      <c r="L172" s="246"/>
      <c r="M172" s="246"/>
      <c r="N172" s="244"/>
      <c r="O172" s="244"/>
      <c r="P172" s="267"/>
      <c r="Q172" s="244"/>
      <c r="R172" s="244"/>
      <c r="S172" s="244"/>
      <c r="T172" s="244"/>
      <c r="U172" s="244"/>
      <c r="V172" s="244"/>
      <c r="W172" s="244"/>
      <c r="X172" s="244"/>
      <c r="Y172" s="244"/>
      <c r="Z172" s="244"/>
      <c r="AA172" s="244"/>
      <c r="AB172" s="244"/>
      <c r="AC172" s="244"/>
      <c r="AD172" s="244"/>
      <c r="AE172" s="244"/>
      <c r="AF172" s="244"/>
      <c r="AG172" s="244"/>
      <c r="AH172" s="244"/>
      <c r="AI172" s="244"/>
      <c r="AJ172" s="244"/>
      <c r="AK172" s="244"/>
      <c r="AL172" s="244"/>
    </row>
    <row r="173" spans="3:38" x14ac:dyDescent="0.2">
      <c r="C173" s="244"/>
      <c r="D173" s="267"/>
      <c r="E173" s="244"/>
      <c r="F173" s="244"/>
      <c r="G173" s="244"/>
      <c r="H173" s="244"/>
      <c r="I173" s="244"/>
      <c r="J173" s="246"/>
      <c r="K173" s="246"/>
      <c r="L173" s="246"/>
      <c r="M173" s="246"/>
      <c r="N173" s="244"/>
      <c r="O173" s="244"/>
      <c r="P173" s="267"/>
      <c r="Q173" s="244"/>
      <c r="R173" s="244"/>
      <c r="S173" s="244"/>
      <c r="T173" s="244"/>
      <c r="U173" s="244"/>
      <c r="V173" s="244"/>
      <c r="W173" s="244"/>
      <c r="X173" s="244"/>
      <c r="Y173" s="244"/>
      <c r="Z173" s="244"/>
      <c r="AA173" s="244"/>
      <c r="AB173" s="244"/>
      <c r="AC173" s="244"/>
      <c r="AD173" s="244"/>
      <c r="AE173" s="244"/>
      <c r="AF173" s="244"/>
      <c r="AG173" s="244"/>
      <c r="AH173" s="244"/>
      <c r="AI173" s="244"/>
      <c r="AJ173" s="244"/>
      <c r="AK173" s="244"/>
      <c r="AL173" s="244"/>
    </row>
    <row r="174" spans="3:38" x14ac:dyDescent="0.2">
      <c r="C174" s="244"/>
      <c r="D174" s="267"/>
      <c r="E174" s="244"/>
      <c r="F174" s="244"/>
      <c r="G174" s="244"/>
      <c r="H174" s="244"/>
      <c r="I174" s="244"/>
      <c r="J174" s="246"/>
      <c r="K174" s="246"/>
      <c r="L174" s="246"/>
      <c r="M174" s="246"/>
      <c r="N174" s="244"/>
      <c r="O174" s="244"/>
      <c r="P174" s="267"/>
      <c r="Q174" s="244"/>
      <c r="R174" s="244"/>
      <c r="S174" s="244"/>
      <c r="T174" s="244"/>
      <c r="U174" s="244"/>
      <c r="V174" s="244"/>
      <c r="W174" s="244"/>
      <c r="X174" s="244"/>
      <c r="Y174" s="244"/>
      <c r="Z174" s="244"/>
      <c r="AA174" s="244"/>
      <c r="AB174" s="244"/>
      <c r="AC174" s="244"/>
      <c r="AD174" s="244"/>
      <c r="AE174" s="244"/>
      <c r="AF174" s="244"/>
      <c r="AG174" s="244"/>
      <c r="AH174" s="244"/>
      <c r="AI174" s="244"/>
      <c r="AJ174" s="244"/>
      <c r="AK174" s="244"/>
      <c r="AL174" s="244"/>
    </row>
    <row r="175" spans="3:38" x14ac:dyDescent="0.2">
      <c r="C175" s="244"/>
      <c r="D175" s="267"/>
      <c r="E175" s="244"/>
      <c r="F175" s="244"/>
      <c r="G175" s="244"/>
      <c r="H175" s="244"/>
      <c r="I175" s="244"/>
      <c r="J175" s="246"/>
      <c r="K175" s="246"/>
      <c r="L175" s="246"/>
      <c r="M175" s="246"/>
      <c r="N175" s="244"/>
      <c r="O175" s="244"/>
      <c r="P175" s="267"/>
      <c r="Q175" s="244"/>
      <c r="R175" s="244"/>
      <c r="S175" s="244"/>
      <c r="T175" s="244"/>
      <c r="U175" s="244"/>
      <c r="V175" s="244"/>
      <c r="W175" s="244"/>
      <c r="X175" s="244"/>
      <c r="Y175" s="244"/>
      <c r="Z175" s="244"/>
      <c r="AA175" s="244"/>
      <c r="AB175" s="244"/>
      <c r="AC175" s="244"/>
      <c r="AD175" s="244"/>
      <c r="AE175" s="244"/>
      <c r="AF175" s="244"/>
      <c r="AG175" s="244"/>
      <c r="AH175" s="244"/>
      <c r="AI175" s="244"/>
      <c r="AJ175" s="244"/>
      <c r="AK175" s="244"/>
      <c r="AL175" s="244"/>
    </row>
    <row r="176" spans="3:38" x14ac:dyDescent="0.2">
      <c r="C176" s="244"/>
      <c r="D176" s="267"/>
      <c r="E176" s="244"/>
      <c r="F176" s="244"/>
      <c r="G176" s="244"/>
      <c r="H176" s="244"/>
      <c r="I176" s="244"/>
      <c r="J176" s="246"/>
      <c r="K176" s="246"/>
      <c r="L176" s="246"/>
      <c r="M176" s="246"/>
      <c r="N176" s="244"/>
      <c r="O176" s="244"/>
      <c r="P176" s="267"/>
      <c r="Q176" s="244"/>
      <c r="R176" s="244"/>
      <c r="S176" s="244"/>
      <c r="T176" s="244"/>
      <c r="U176" s="244"/>
      <c r="V176" s="244"/>
      <c r="W176" s="244"/>
      <c r="X176" s="244"/>
      <c r="Y176" s="244"/>
      <c r="Z176" s="244"/>
      <c r="AA176" s="244"/>
      <c r="AB176" s="244"/>
      <c r="AC176" s="244"/>
      <c r="AD176" s="244"/>
      <c r="AE176" s="244"/>
      <c r="AF176" s="244"/>
      <c r="AG176" s="244"/>
      <c r="AH176" s="244"/>
      <c r="AI176" s="244"/>
      <c r="AJ176" s="244"/>
      <c r="AK176" s="244"/>
      <c r="AL176" s="244"/>
    </row>
    <row r="177" spans="3:38" x14ac:dyDescent="0.2">
      <c r="C177" s="244"/>
      <c r="D177" s="267"/>
      <c r="E177" s="244"/>
      <c r="F177" s="244"/>
      <c r="G177" s="244"/>
      <c r="H177" s="244"/>
      <c r="I177" s="244"/>
      <c r="J177" s="246"/>
      <c r="K177" s="246"/>
      <c r="L177" s="246"/>
      <c r="M177" s="246"/>
      <c r="N177" s="244"/>
      <c r="O177" s="244"/>
      <c r="P177" s="267"/>
      <c r="Q177" s="244"/>
      <c r="R177" s="244"/>
      <c r="S177" s="244"/>
      <c r="T177" s="244"/>
      <c r="U177" s="244"/>
      <c r="V177" s="244"/>
      <c r="W177" s="244"/>
      <c r="X177" s="244"/>
      <c r="Y177" s="244"/>
      <c r="Z177" s="244"/>
      <c r="AA177" s="244"/>
      <c r="AB177" s="244"/>
      <c r="AC177" s="244"/>
      <c r="AD177" s="244"/>
      <c r="AE177" s="244"/>
      <c r="AF177" s="244"/>
      <c r="AG177" s="244"/>
      <c r="AH177" s="244"/>
      <c r="AI177" s="244"/>
      <c r="AJ177" s="244"/>
      <c r="AK177" s="244"/>
      <c r="AL177" s="244"/>
    </row>
    <row r="178" spans="3:38" x14ac:dyDescent="0.2">
      <c r="C178" s="244"/>
      <c r="D178" s="267"/>
      <c r="E178" s="244"/>
      <c r="F178" s="244"/>
      <c r="G178" s="244"/>
      <c r="H178" s="244"/>
      <c r="I178" s="244"/>
      <c r="J178" s="246"/>
      <c r="K178" s="246"/>
      <c r="L178" s="246"/>
      <c r="M178" s="246"/>
      <c r="N178" s="244"/>
      <c r="O178" s="244"/>
      <c r="P178" s="267"/>
      <c r="Q178" s="244"/>
      <c r="R178" s="244"/>
      <c r="S178" s="244"/>
      <c r="T178" s="244"/>
      <c r="U178" s="244"/>
      <c r="V178" s="244"/>
      <c r="W178" s="244"/>
      <c r="X178" s="244"/>
      <c r="Y178" s="244"/>
      <c r="Z178" s="244"/>
      <c r="AA178" s="244"/>
      <c r="AB178" s="244"/>
      <c r="AC178" s="244"/>
      <c r="AD178" s="244"/>
      <c r="AE178" s="244"/>
      <c r="AF178" s="244"/>
      <c r="AG178" s="244"/>
      <c r="AH178" s="244"/>
      <c r="AI178" s="244"/>
      <c r="AJ178" s="244"/>
      <c r="AK178" s="244"/>
      <c r="AL178" s="244"/>
    </row>
    <row r="179" spans="3:38" x14ac:dyDescent="0.2">
      <c r="C179" s="244"/>
      <c r="D179" s="267"/>
      <c r="E179" s="244"/>
      <c r="F179" s="244"/>
      <c r="G179" s="244"/>
      <c r="H179" s="244"/>
      <c r="I179" s="244"/>
      <c r="J179" s="246"/>
      <c r="K179" s="246"/>
      <c r="L179" s="246"/>
      <c r="M179" s="246"/>
      <c r="N179" s="244"/>
      <c r="O179" s="244"/>
      <c r="P179" s="267"/>
      <c r="Q179" s="244"/>
      <c r="R179" s="244"/>
      <c r="S179" s="244"/>
      <c r="T179" s="244"/>
      <c r="U179" s="244"/>
      <c r="V179" s="244"/>
      <c r="W179" s="244"/>
      <c r="X179" s="244"/>
      <c r="Y179" s="244"/>
      <c r="Z179" s="244"/>
      <c r="AA179" s="244"/>
      <c r="AB179" s="244"/>
      <c r="AC179" s="244"/>
      <c r="AD179" s="244"/>
      <c r="AE179" s="244"/>
      <c r="AF179" s="244"/>
      <c r="AG179" s="244"/>
      <c r="AH179" s="244"/>
      <c r="AI179" s="244"/>
      <c r="AJ179" s="244"/>
      <c r="AK179" s="244"/>
      <c r="AL179" s="244"/>
    </row>
    <row r="180" spans="3:38" x14ac:dyDescent="0.2">
      <c r="C180" s="244"/>
      <c r="D180" s="267"/>
      <c r="E180" s="244"/>
      <c r="F180" s="244"/>
      <c r="G180" s="244"/>
      <c r="H180" s="244"/>
      <c r="I180" s="244"/>
      <c r="J180" s="246"/>
      <c r="K180" s="246"/>
      <c r="L180" s="246"/>
      <c r="M180" s="246"/>
      <c r="N180" s="244"/>
      <c r="O180" s="244"/>
      <c r="P180" s="267"/>
      <c r="Q180" s="244"/>
      <c r="R180" s="244"/>
      <c r="S180" s="244"/>
      <c r="T180" s="244"/>
      <c r="U180" s="244"/>
      <c r="V180" s="244"/>
      <c r="W180" s="244"/>
      <c r="X180" s="244"/>
      <c r="Y180" s="244"/>
      <c r="Z180" s="244"/>
      <c r="AA180" s="244"/>
      <c r="AB180" s="244"/>
      <c r="AC180" s="244"/>
      <c r="AD180" s="244"/>
      <c r="AE180" s="244"/>
      <c r="AF180" s="244"/>
      <c r="AG180" s="244"/>
      <c r="AH180" s="244"/>
      <c r="AI180" s="244"/>
      <c r="AJ180" s="244"/>
      <c r="AK180" s="244"/>
      <c r="AL180" s="244"/>
    </row>
    <row r="181" spans="3:38" x14ac:dyDescent="0.2">
      <c r="C181" s="244"/>
      <c r="D181" s="267"/>
      <c r="E181" s="244"/>
      <c r="F181" s="244"/>
      <c r="G181" s="244"/>
      <c r="H181" s="244"/>
      <c r="I181" s="244"/>
      <c r="J181" s="246"/>
      <c r="K181" s="246"/>
      <c r="L181" s="246"/>
      <c r="M181" s="246"/>
      <c r="N181" s="244"/>
      <c r="O181" s="244"/>
      <c r="P181" s="267"/>
      <c r="Q181" s="244"/>
      <c r="R181" s="244"/>
      <c r="S181" s="244"/>
      <c r="T181" s="244"/>
      <c r="U181" s="244"/>
      <c r="V181" s="244"/>
      <c r="W181" s="244"/>
      <c r="X181" s="244"/>
      <c r="Y181" s="244"/>
      <c r="Z181" s="244"/>
      <c r="AA181" s="244"/>
      <c r="AB181" s="244"/>
      <c r="AC181" s="244"/>
      <c r="AD181" s="244"/>
      <c r="AE181" s="244"/>
      <c r="AF181" s="244"/>
      <c r="AG181" s="244"/>
      <c r="AH181" s="244"/>
      <c r="AI181" s="244"/>
      <c r="AJ181" s="244"/>
      <c r="AK181" s="244"/>
      <c r="AL181" s="244"/>
    </row>
    <row r="182" spans="3:38" x14ac:dyDescent="0.2">
      <c r="C182" s="244"/>
      <c r="D182" s="267"/>
      <c r="E182" s="244"/>
      <c r="F182" s="244"/>
      <c r="G182" s="244"/>
      <c r="H182" s="244"/>
      <c r="I182" s="244"/>
      <c r="J182" s="246"/>
      <c r="K182" s="246"/>
      <c r="L182" s="246"/>
      <c r="M182" s="246"/>
      <c r="N182" s="244"/>
      <c r="O182" s="244"/>
      <c r="P182" s="267"/>
      <c r="Q182" s="244"/>
      <c r="R182" s="244"/>
      <c r="S182" s="244"/>
      <c r="T182" s="244"/>
      <c r="U182" s="244"/>
      <c r="V182" s="244"/>
      <c r="W182" s="244"/>
      <c r="X182" s="244"/>
      <c r="Y182" s="244"/>
      <c r="Z182" s="244"/>
      <c r="AA182" s="244"/>
      <c r="AB182" s="244"/>
      <c r="AC182" s="244"/>
      <c r="AD182" s="244"/>
      <c r="AE182" s="244"/>
      <c r="AF182" s="244"/>
      <c r="AG182" s="244"/>
      <c r="AH182" s="244"/>
      <c r="AI182" s="244"/>
      <c r="AJ182" s="244"/>
      <c r="AK182" s="244"/>
      <c r="AL182" s="244"/>
    </row>
    <row r="183" spans="3:38" x14ac:dyDescent="0.2">
      <c r="C183" s="244"/>
      <c r="D183" s="267"/>
      <c r="E183" s="244"/>
      <c r="F183" s="244"/>
      <c r="G183" s="244"/>
      <c r="H183" s="244"/>
      <c r="I183" s="244"/>
      <c r="J183" s="246"/>
      <c r="K183" s="246"/>
      <c r="L183" s="246"/>
      <c r="M183" s="246"/>
      <c r="N183" s="244"/>
      <c r="O183" s="244"/>
      <c r="P183" s="267"/>
      <c r="Q183" s="244"/>
      <c r="R183" s="244"/>
      <c r="S183" s="244"/>
      <c r="T183" s="244"/>
      <c r="U183" s="244"/>
      <c r="V183" s="244"/>
      <c r="W183" s="244"/>
      <c r="X183" s="244"/>
      <c r="Y183" s="244"/>
      <c r="Z183" s="244"/>
      <c r="AA183" s="244"/>
      <c r="AB183" s="244"/>
      <c r="AC183" s="244"/>
      <c r="AD183" s="244"/>
      <c r="AE183" s="244"/>
      <c r="AF183" s="244"/>
      <c r="AG183" s="244"/>
      <c r="AH183" s="244"/>
      <c r="AI183" s="244"/>
      <c r="AJ183" s="244"/>
      <c r="AK183" s="244"/>
      <c r="AL183" s="244"/>
    </row>
    <row r="184" spans="3:38" x14ac:dyDescent="0.2">
      <c r="C184" s="244"/>
      <c r="D184" s="267"/>
      <c r="E184" s="244"/>
      <c r="F184" s="244"/>
      <c r="G184" s="244"/>
      <c r="H184" s="244"/>
      <c r="I184" s="244"/>
      <c r="J184" s="246"/>
      <c r="K184" s="246"/>
      <c r="L184" s="246"/>
      <c r="M184" s="246"/>
      <c r="N184" s="244"/>
      <c r="O184" s="244"/>
      <c r="P184" s="267"/>
      <c r="Q184" s="244"/>
      <c r="R184" s="244"/>
      <c r="S184" s="244"/>
      <c r="T184" s="244"/>
      <c r="U184" s="244"/>
      <c r="V184" s="244"/>
      <c r="W184" s="244"/>
      <c r="X184" s="244"/>
      <c r="Y184" s="244"/>
      <c r="Z184" s="244"/>
      <c r="AA184" s="244"/>
      <c r="AB184" s="244"/>
      <c r="AC184" s="244"/>
      <c r="AD184" s="244"/>
      <c r="AE184" s="244"/>
      <c r="AF184" s="244"/>
      <c r="AG184" s="244"/>
      <c r="AH184" s="244"/>
      <c r="AI184" s="244"/>
      <c r="AJ184" s="244"/>
      <c r="AK184" s="244"/>
      <c r="AL184" s="244"/>
    </row>
    <row r="185" spans="3:38" x14ac:dyDescent="0.2">
      <c r="C185" s="244"/>
      <c r="D185" s="267"/>
      <c r="E185" s="244"/>
      <c r="F185" s="244"/>
      <c r="G185" s="244"/>
      <c r="H185" s="244"/>
      <c r="I185" s="244"/>
      <c r="J185" s="246"/>
      <c r="K185" s="246"/>
      <c r="L185" s="246"/>
      <c r="M185" s="246"/>
      <c r="N185" s="244"/>
      <c r="O185" s="244"/>
      <c r="P185" s="267"/>
      <c r="Q185" s="244"/>
      <c r="R185" s="244"/>
      <c r="S185" s="244"/>
      <c r="T185" s="244"/>
      <c r="U185" s="244"/>
      <c r="V185" s="244"/>
      <c r="W185" s="244"/>
      <c r="X185" s="244"/>
      <c r="Y185" s="244"/>
      <c r="Z185" s="244"/>
      <c r="AA185" s="244"/>
      <c r="AB185" s="244"/>
      <c r="AC185" s="244"/>
      <c r="AD185" s="244"/>
      <c r="AE185" s="244"/>
      <c r="AF185" s="244"/>
      <c r="AG185" s="244"/>
      <c r="AH185" s="244"/>
      <c r="AI185" s="244"/>
      <c r="AJ185" s="244"/>
      <c r="AK185" s="244"/>
      <c r="AL185" s="244"/>
    </row>
    <row r="186" spans="3:38" x14ac:dyDescent="0.2">
      <c r="C186" s="244"/>
      <c r="D186" s="267"/>
      <c r="E186" s="244"/>
      <c r="F186" s="244"/>
      <c r="G186" s="244"/>
      <c r="H186" s="244"/>
      <c r="I186" s="244"/>
      <c r="J186" s="246"/>
      <c r="K186" s="246"/>
      <c r="L186" s="246"/>
      <c r="M186" s="246"/>
      <c r="N186" s="244"/>
      <c r="O186" s="244"/>
      <c r="P186" s="267"/>
      <c r="Q186" s="244"/>
      <c r="R186" s="244"/>
      <c r="S186" s="244"/>
      <c r="T186" s="244"/>
      <c r="U186" s="244"/>
      <c r="V186" s="244"/>
      <c r="W186" s="244"/>
      <c r="X186" s="244"/>
      <c r="Y186" s="244"/>
      <c r="Z186" s="244"/>
      <c r="AA186" s="244"/>
      <c r="AB186" s="244"/>
      <c r="AC186" s="244"/>
      <c r="AD186" s="244"/>
      <c r="AE186" s="244"/>
      <c r="AF186" s="244"/>
      <c r="AG186" s="244"/>
      <c r="AH186" s="244"/>
      <c r="AI186" s="244"/>
      <c r="AJ186" s="244"/>
      <c r="AK186" s="244"/>
      <c r="AL186" s="244"/>
    </row>
    <row r="187" spans="3:38" x14ac:dyDescent="0.2">
      <c r="C187" s="244"/>
      <c r="D187" s="267"/>
      <c r="E187" s="244"/>
      <c r="F187" s="244"/>
      <c r="G187" s="244"/>
      <c r="H187" s="244"/>
      <c r="I187" s="244"/>
      <c r="J187" s="246"/>
      <c r="K187" s="246"/>
      <c r="L187" s="246"/>
      <c r="M187" s="246"/>
      <c r="N187" s="244"/>
      <c r="O187" s="244"/>
      <c r="P187" s="267"/>
      <c r="Q187" s="244"/>
      <c r="R187" s="244"/>
      <c r="S187" s="244"/>
      <c r="T187" s="244"/>
      <c r="U187" s="244"/>
      <c r="V187" s="244"/>
      <c r="W187" s="244"/>
      <c r="X187" s="244"/>
      <c r="Y187" s="244"/>
      <c r="Z187" s="244"/>
      <c r="AA187" s="244"/>
      <c r="AB187" s="244"/>
      <c r="AC187" s="244"/>
      <c r="AD187" s="244"/>
      <c r="AE187" s="244"/>
      <c r="AF187" s="244"/>
      <c r="AG187" s="244"/>
      <c r="AH187" s="244"/>
      <c r="AI187" s="244"/>
      <c r="AJ187" s="244"/>
      <c r="AK187" s="244"/>
      <c r="AL187" s="244"/>
    </row>
    <row r="188" spans="3:38" x14ac:dyDescent="0.2">
      <c r="C188" s="244"/>
      <c r="D188" s="267"/>
      <c r="E188" s="244"/>
      <c r="F188" s="244"/>
      <c r="G188" s="244"/>
      <c r="H188" s="244"/>
      <c r="I188" s="244"/>
      <c r="J188" s="246"/>
      <c r="K188" s="246"/>
      <c r="L188" s="246"/>
      <c r="M188" s="246"/>
      <c r="N188" s="244"/>
      <c r="O188" s="244"/>
      <c r="P188" s="267"/>
      <c r="Q188" s="244"/>
      <c r="R188" s="244"/>
      <c r="S188" s="244"/>
      <c r="T188" s="244"/>
      <c r="U188" s="244"/>
      <c r="V188" s="244"/>
      <c r="W188" s="244"/>
      <c r="X188" s="244"/>
      <c r="Y188" s="244"/>
      <c r="Z188" s="244"/>
      <c r="AA188" s="244"/>
      <c r="AB188" s="244"/>
      <c r="AC188" s="244"/>
      <c r="AD188" s="244"/>
      <c r="AE188" s="244"/>
      <c r="AF188" s="244"/>
      <c r="AG188" s="244"/>
      <c r="AH188" s="244"/>
      <c r="AI188" s="244"/>
      <c r="AJ188" s="244"/>
      <c r="AK188" s="244"/>
      <c r="AL188" s="244"/>
    </row>
    <row r="189" spans="3:38" x14ac:dyDescent="0.2">
      <c r="C189" s="244"/>
      <c r="D189" s="267"/>
      <c r="E189" s="244"/>
      <c r="F189" s="244"/>
      <c r="G189" s="244"/>
      <c r="H189" s="244"/>
      <c r="I189" s="244"/>
      <c r="J189" s="246"/>
      <c r="K189" s="246"/>
      <c r="L189" s="246"/>
      <c r="M189" s="246"/>
      <c r="N189" s="244"/>
      <c r="O189" s="244"/>
      <c r="P189" s="267"/>
      <c r="Q189" s="244"/>
      <c r="R189" s="244"/>
      <c r="S189" s="244"/>
      <c r="T189" s="244"/>
      <c r="U189" s="244"/>
      <c r="V189" s="244"/>
      <c r="W189" s="244"/>
      <c r="X189" s="244"/>
      <c r="Y189" s="244"/>
      <c r="Z189" s="244"/>
      <c r="AA189" s="244"/>
      <c r="AB189" s="244"/>
      <c r="AC189" s="244"/>
      <c r="AD189" s="244"/>
      <c r="AE189" s="244"/>
      <c r="AF189" s="244"/>
      <c r="AG189" s="244"/>
      <c r="AH189" s="244"/>
      <c r="AI189" s="244"/>
      <c r="AJ189" s="244"/>
      <c r="AK189" s="244"/>
      <c r="AL189" s="244"/>
    </row>
    <row r="190" spans="3:38" x14ac:dyDescent="0.2">
      <c r="C190" s="244"/>
      <c r="D190" s="267"/>
      <c r="E190" s="244"/>
      <c r="F190" s="244"/>
      <c r="G190" s="244"/>
      <c r="H190" s="244"/>
      <c r="I190" s="244"/>
      <c r="J190" s="246"/>
      <c r="K190" s="246"/>
      <c r="L190" s="246"/>
      <c r="M190" s="246"/>
      <c r="N190" s="244"/>
      <c r="O190" s="244"/>
      <c r="P190" s="267"/>
      <c r="Q190" s="244"/>
      <c r="R190" s="244"/>
      <c r="S190" s="244"/>
      <c r="T190" s="244"/>
      <c r="U190" s="244"/>
      <c r="V190" s="244"/>
      <c r="W190" s="244"/>
      <c r="X190" s="244"/>
      <c r="Y190" s="244"/>
      <c r="Z190" s="244"/>
      <c r="AA190" s="244"/>
      <c r="AB190" s="244"/>
      <c r="AC190" s="244"/>
      <c r="AD190" s="244"/>
      <c r="AE190" s="244"/>
      <c r="AF190" s="244"/>
      <c r="AG190" s="244"/>
      <c r="AH190" s="244"/>
      <c r="AI190" s="244"/>
      <c r="AJ190" s="244"/>
      <c r="AK190" s="244"/>
      <c r="AL190" s="244"/>
    </row>
    <row r="191" spans="3:38" x14ac:dyDescent="0.2">
      <c r="C191" s="244"/>
      <c r="D191" s="267"/>
      <c r="E191" s="244"/>
      <c r="F191" s="244"/>
      <c r="G191" s="244"/>
      <c r="H191" s="244"/>
      <c r="I191" s="244"/>
      <c r="J191" s="246"/>
      <c r="K191" s="246"/>
      <c r="L191" s="246"/>
      <c r="M191" s="246"/>
      <c r="N191" s="244"/>
      <c r="O191" s="244"/>
      <c r="P191" s="267"/>
      <c r="Q191" s="244"/>
      <c r="R191" s="244"/>
      <c r="S191" s="244"/>
      <c r="T191" s="244"/>
      <c r="U191" s="244"/>
      <c r="V191" s="244"/>
      <c r="W191" s="244"/>
      <c r="X191" s="244"/>
      <c r="Y191" s="244"/>
      <c r="Z191" s="244"/>
      <c r="AA191" s="244"/>
      <c r="AB191" s="244"/>
      <c r="AC191" s="244"/>
      <c r="AD191" s="244"/>
      <c r="AE191" s="244"/>
      <c r="AF191" s="244"/>
      <c r="AG191" s="244"/>
      <c r="AH191" s="244"/>
      <c r="AI191" s="244"/>
      <c r="AJ191" s="244"/>
      <c r="AK191" s="244"/>
      <c r="AL191" s="244"/>
    </row>
    <row r="192" spans="3:38" x14ac:dyDescent="0.2">
      <c r="C192" s="244"/>
      <c r="D192" s="267"/>
      <c r="E192" s="244"/>
      <c r="F192" s="244"/>
      <c r="G192" s="244"/>
      <c r="H192" s="244"/>
      <c r="I192" s="244"/>
      <c r="J192" s="246"/>
      <c r="K192" s="246"/>
      <c r="L192" s="246"/>
      <c r="M192" s="246"/>
      <c r="N192" s="244"/>
      <c r="O192" s="244"/>
      <c r="P192" s="267"/>
      <c r="Q192" s="244"/>
      <c r="R192" s="244"/>
      <c r="S192" s="244"/>
      <c r="T192" s="244"/>
      <c r="U192" s="244"/>
      <c r="V192" s="244"/>
      <c r="W192" s="244"/>
      <c r="X192" s="244"/>
      <c r="Y192" s="244"/>
      <c r="Z192" s="244"/>
      <c r="AA192" s="244"/>
      <c r="AB192" s="244"/>
      <c r="AC192" s="244"/>
      <c r="AD192" s="244"/>
      <c r="AE192" s="244"/>
      <c r="AF192" s="244"/>
      <c r="AG192" s="244"/>
      <c r="AH192" s="244"/>
      <c r="AI192" s="244"/>
      <c r="AJ192" s="244"/>
      <c r="AK192" s="244"/>
      <c r="AL192" s="244"/>
    </row>
    <row r="193" spans="3:38" x14ac:dyDescent="0.2">
      <c r="C193" s="244"/>
      <c r="D193" s="267"/>
      <c r="E193" s="244"/>
      <c r="F193" s="244"/>
      <c r="G193" s="244"/>
      <c r="H193" s="244"/>
      <c r="I193" s="244"/>
      <c r="J193" s="246"/>
      <c r="K193" s="246"/>
      <c r="L193" s="246"/>
      <c r="M193" s="246"/>
      <c r="N193" s="244"/>
      <c r="O193" s="244"/>
      <c r="P193" s="267"/>
      <c r="Q193" s="244"/>
      <c r="R193" s="244"/>
      <c r="S193" s="244"/>
      <c r="T193" s="244"/>
      <c r="U193" s="244"/>
      <c r="V193" s="244"/>
      <c r="W193" s="244"/>
      <c r="X193" s="244"/>
      <c r="Y193" s="244"/>
      <c r="Z193" s="244"/>
      <c r="AA193" s="244"/>
      <c r="AB193" s="244"/>
      <c r="AC193" s="244"/>
      <c r="AD193" s="244"/>
      <c r="AE193" s="244"/>
      <c r="AF193" s="244"/>
      <c r="AG193" s="244"/>
      <c r="AH193" s="244"/>
      <c r="AI193" s="244"/>
      <c r="AJ193" s="244"/>
      <c r="AK193" s="244"/>
      <c r="AL193" s="244"/>
    </row>
    <row r="194" spans="3:38" x14ac:dyDescent="0.2">
      <c r="C194" s="244"/>
      <c r="D194" s="267"/>
      <c r="E194" s="244"/>
      <c r="F194" s="244"/>
      <c r="G194" s="244"/>
      <c r="H194" s="244"/>
      <c r="I194" s="244"/>
      <c r="J194" s="246"/>
      <c r="K194" s="246"/>
      <c r="L194" s="246"/>
      <c r="M194" s="246"/>
      <c r="N194" s="244"/>
      <c r="O194" s="244"/>
      <c r="P194" s="267"/>
      <c r="Q194" s="244"/>
      <c r="R194" s="244"/>
      <c r="S194" s="244"/>
      <c r="T194" s="244"/>
      <c r="U194" s="244"/>
      <c r="V194" s="244"/>
      <c r="W194" s="244"/>
      <c r="X194" s="244"/>
      <c r="Y194" s="244"/>
      <c r="Z194" s="244"/>
      <c r="AA194" s="244"/>
      <c r="AB194" s="244"/>
      <c r="AC194" s="244"/>
      <c r="AD194" s="244"/>
      <c r="AE194" s="244"/>
      <c r="AF194" s="244"/>
      <c r="AG194" s="244"/>
      <c r="AH194" s="244"/>
      <c r="AI194" s="244"/>
      <c r="AJ194" s="244"/>
      <c r="AK194" s="244"/>
      <c r="AL194" s="244"/>
    </row>
    <row r="195" spans="3:38" x14ac:dyDescent="0.2">
      <c r="C195" s="244"/>
      <c r="D195" s="267"/>
      <c r="E195" s="244"/>
      <c r="F195" s="244"/>
      <c r="G195" s="244"/>
      <c r="H195" s="244"/>
      <c r="I195" s="244"/>
      <c r="J195" s="246"/>
      <c r="K195" s="246"/>
      <c r="L195" s="246"/>
      <c r="M195" s="246"/>
      <c r="N195" s="244"/>
      <c r="O195" s="244"/>
      <c r="P195" s="267"/>
      <c r="Q195" s="244"/>
      <c r="R195" s="244"/>
      <c r="S195" s="244"/>
      <c r="T195" s="244"/>
      <c r="U195" s="244"/>
      <c r="V195" s="244"/>
      <c r="W195" s="244"/>
      <c r="X195" s="244"/>
      <c r="Y195" s="244"/>
      <c r="Z195" s="244"/>
      <c r="AA195" s="244"/>
      <c r="AB195" s="244"/>
      <c r="AC195" s="244"/>
      <c r="AD195" s="244"/>
      <c r="AE195" s="244"/>
      <c r="AF195" s="244"/>
      <c r="AG195" s="244"/>
      <c r="AH195" s="244"/>
      <c r="AI195" s="244"/>
      <c r="AJ195" s="244"/>
      <c r="AK195" s="244"/>
      <c r="AL195" s="244"/>
    </row>
    <row r="196" spans="3:38" x14ac:dyDescent="0.2">
      <c r="C196" s="244"/>
      <c r="D196" s="267"/>
      <c r="E196" s="244"/>
      <c r="F196" s="244"/>
      <c r="G196" s="244"/>
      <c r="H196" s="244"/>
      <c r="I196" s="244"/>
      <c r="J196" s="246"/>
      <c r="K196" s="246"/>
      <c r="L196" s="246"/>
      <c r="M196" s="246"/>
      <c r="N196" s="244"/>
      <c r="O196" s="244"/>
      <c r="P196" s="267"/>
      <c r="Q196" s="244"/>
      <c r="R196" s="244"/>
      <c r="S196" s="244"/>
      <c r="T196" s="244"/>
      <c r="U196" s="244"/>
      <c r="V196" s="244"/>
      <c r="W196" s="244"/>
      <c r="X196" s="244"/>
      <c r="Y196" s="244"/>
      <c r="Z196" s="244"/>
      <c r="AA196" s="244"/>
      <c r="AB196" s="244"/>
      <c r="AC196" s="244"/>
      <c r="AD196" s="244"/>
      <c r="AE196" s="244"/>
      <c r="AF196" s="244"/>
      <c r="AG196" s="244"/>
      <c r="AH196" s="244"/>
      <c r="AI196" s="244"/>
      <c r="AJ196" s="244"/>
      <c r="AK196" s="244"/>
      <c r="AL196" s="244"/>
    </row>
    <row r="197" spans="3:38" x14ac:dyDescent="0.2">
      <c r="C197" s="244"/>
      <c r="D197" s="267"/>
      <c r="E197" s="244"/>
      <c r="F197" s="244"/>
      <c r="G197" s="244"/>
      <c r="H197" s="244"/>
      <c r="I197" s="244"/>
      <c r="J197" s="246"/>
      <c r="K197" s="246"/>
      <c r="L197" s="246"/>
      <c r="M197" s="246"/>
      <c r="N197" s="244"/>
      <c r="O197" s="244"/>
      <c r="P197" s="267"/>
      <c r="Q197" s="244"/>
      <c r="R197" s="244"/>
      <c r="S197" s="244"/>
      <c r="T197" s="244"/>
      <c r="U197" s="244"/>
      <c r="V197" s="244"/>
      <c r="W197" s="244"/>
      <c r="X197" s="244"/>
      <c r="Y197" s="244"/>
      <c r="Z197" s="244"/>
      <c r="AA197" s="244"/>
      <c r="AB197" s="244"/>
      <c r="AC197" s="244"/>
      <c r="AD197" s="244"/>
      <c r="AE197" s="244"/>
      <c r="AF197" s="244"/>
      <c r="AG197" s="244"/>
      <c r="AH197" s="244"/>
      <c r="AI197" s="244"/>
      <c r="AJ197" s="244"/>
      <c r="AK197" s="244"/>
      <c r="AL197" s="244"/>
    </row>
    <row r="198" spans="3:38" x14ac:dyDescent="0.2">
      <c r="C198" s="244"/>
      <c r="D198" s="267"/>
      <c r="E198" s="244"/>
      <c r="F198" s="244"/>
      <c r="G198" s="244"/>
      <c r="H198" s="244"/>
      <c r="I198" s="244"/>
      <c r="J198" s="246"/>
      <c r="K198" s="246"/>
      <c r="L198" s="246"/>
      <c r="M198" s="246"/>
      <c r="N198" s="244"/>
      <c r="O198" s="244"/>
      <c r="P198" s="267"/>
      <c r="Q198" s="244"/>
      <c r="R198" s="244"/>
      <c r="S198" s="244"/>
      <c r="T198" s="244"/>
      <c r="U198" s="244"/>
      <c r="V198" s="244"/>
      <c r="W198" s="244"/>
      <c r="X198" s="244"/>
      <c r="Y198" s="244"/>
      <c r="Z198" s="244"/>
      <c r="AA198" s="244"/>
      <c r="AB198" s="244"/>
      <c r="AC198" s="244"/>
      <c r="AD198" s="244"/>
      <c r="AE198" s="244"/>
      <c r="AF198" s="244"/>
      <c r="AG198" s="244"/>
      <c r="AH198" s="244"/>
      <c r="AI198" s="244"/>
      <c r="AJ198" s="244"/>
      <c r="AK198" s="244"/>
      <c r="AL198" s="244"/>
    </row>
    <row r="199" spans="3:38" x14ac:dyDescent="0.2">
      <c r="C199" s="244"/>
      <c r="D199" s="267"/>
      <c r="E199" s="244"/>
      <c r="F199" s="244"/>
      <c r="G199" s="244"/>
      <c r="H199" s="244"/>
      <c r="I199" s="244"/>
      <c r="J199" s="246"/>
      <c r="K199" s="246"/>
      <c r="L199" s="246"/>
      <c r="M199" s="246"/>
      <c r="N199" s="244"/>
      <c r="O199" s="244"/>
      <c r="P199" s="267"/>
      <c r="Q199" s="244"/>
      <c r="R199" s="244"/>
      <c r="S199" s="244"/>
      <c r="T199" s="244"/>
      <c r="U199" s="244"/>
      <c r="V199" s="244"/>
      <c r="W199" s="244"/>
      <c r="X199" s="244"/>
      <c r="Y199" s="244"/>
      <c r="Z199" s="244"/>
      <c r="AA199" s="244"/>
      <c r="AB199" s="244"/>
      <c r="AC199" s="244"/>
      <c r="AD199" s="244"/>
      <c r="AE199" s="244"/>
      <c r="AF199" s="244"/>
      <c r="AG199" s="244"/>
      <c r="AH199" s="244"/>
      <c r="AI199" s="244"/>
      <c r="AJ199" s="244"/>
      <c r="AK199" s="244"/>
      <c r="AL199" s="244"/>
    </row>
    <row r="200" spans="3:38" x14ac:dyDescent="0.2">
      <c r="C200" s="244"/>
      <c r="D200" s="267"/>
      <c r="E200" s="244"/>
      <c r="F200" s="244"/>
      <c r="G200" s="244"/>
      <c r="H200" s="244"/>
      <c r="I200" s="244"/>
      <c r="J200" s="246"/>
      <c r="K200" s="246"/>
      <c r="L200" s="246"/>
      <c r="M200" s="246"/>
      <c r="N200" s="244"/>
      <c r="O200" s="244"/>
      <c r="P200" s="267"/>
      <c r="Q200" s="244"/>
      <c r="R200" s="244"/>
      <c r="S200" s="244"/>
      <c r="T200" s="244"/>
      <c r="U200" s="244"/>
      <c r="V200" s="244"/>
      <c r="W200" s="244"/>
      <c r="X200" s="244"/>
      <c r="Y200" s="244"/>
      <c r="Z200" s="244"/>
      <c r="AA200" s="244"/>
      <c r="AB200" s="244"/>
      <c r="AC200" s="244"/>
      <c r="AD200" s="244"/>
      <c r="AE200" s="244"/>
      <c r="AF200" s="244"/>
      <c r="AG200" s="244"/>
      <c r="AH200" s="244"/>
      <c r="AI200" s="244"/>
      <c r="AJ200" s="244"/>
      <c r="AK200" s="244"/>
      <c r="AL200" s="244"/>
    </row>
    <row r="201" spans="3:38" x14ac:dyDescent="0.2">
      <c r="C201" s="244"/>
      <c r="D201" s="267"/>
      <c r="E201" s="244"/>
      <c r="F201" s="244"/>
      <c r="G201" s="244"/>
      <c r="H201" s="244"/>
      <c r="I201" s="244"/>
      <c r="J201" s="246"/>
      <c r="K201" s="246"/>
      <c r="L201" s="246"/>
      <c r="M201" s="246"/>
      <c r="N201" s="244"/>
      <c r="O201" s="244"/>
      <c r="P201" s="267"/>
      <c r="Q201" s="244"/>
      <c r="R201" s="244"/>
      <c r="S201" s="244"/>
      <c r="T201" s="244"/>
      <c r="U201" s="244"/>
      <c r="V201" s="244"/>
      <c r="W201" s="244"/>
      <c r="X201" s="244"/>
      <c r="Y201" s="244"/>
      <c r="Z201" s="244"/>
      <c r="AA201" s="244"/>
      <c r="AB201" s="244"/>
      <c r="AC201" s="244"/>
      <c r="AD201" s="244"/>
      <c r="AE201" s="244"/>
      <c r="AF201" s="244"/>
      <c r="AG201" s="244"/>
      <c r="AH201" s="244"/>
      <c r="AI201" s="244"/>
      <c r="AJ201" s="244"/>
      <c r="AK201" s="244"/>
      <c r="AL201" s="244"/>
    </row>
    <row r="202" spans="3:38" x14ac:dyDescent="0.2">
      <c r="C202" s="244"/>
      <c r="D202" s="267"/>
      <c r="E202" s="244"/>
      <c r="F202" s="244"/>
      <c r="G202" s="244"/>
      <c r="H202" s="244"/>
      <c r="I202" s="244"/>
      <c r="J202" s="246"/>
      <c r="K202" s="246"/>
      <c r="L202" s="246"/>
      <c r="M202" s="246"/>
      <c r="N202" s="244"/>
      <c r="O202" s="244"/>
      <c r="P202" s="267"/>
      <c r="Q202" s="244"/>
      <c r="R202" s="244"/>
      <c r="S202" s="244"/>
      <c r="T202" s="244"/>
      <c r="U202" s="244"/>
      <c r="V202" s="244"/>
      <c r="W202" s="244"/>
      <c r="X202" s="244"/>
      <c r="Y202" s="244"/>
      <c r="Z202" s="244"/>
      <c r="AA202" s="244"/>
      <c r="AB202" s="244"/>
      <c r="AC202" s="244"/>
      <c r="AD202" s="244"/>
      <c r="AE202" s="244"/>
      <c r="AF202" s="244"/>
      <c r="AG202" s="244"/>
      <c r="AH202" s="244"/>
      <c r="AI202" s="244"/>
      <c r="AJ202" s="244"/>
      <c r="AK202" s="244"/>
      <c r="AL202" s="244"/>
    </row>
    <row r="203" spans="3:38" x14ac:dyDescent="0.2">
      <c r="C203" s="244"/>
      <c r="D203" s="267"/>
      <c r="E203" s="244"/>
      <c r="F203" s="244"/>
      <c r="G203" s="244"/>
      <c r="H203" s="244"/>
      <c r="I203" s="244"/>
      <c r="J203" s="246"/>
      <c r="K203" s="246"/>
      <c r="L203" s="246"/>
      <c r="M203" s="246"/>
      <c r="N203" s="244"/>
      <c r="O203" s="244"/>
      <c r="P203" s="267"/>
      <c r="Q203" s="244"/>
      <c r="R203" s="244"/>
      <c r="S203" s="244"/>
      <c r="T203" s="244"/>
      <c r="U203" s="244"/>
      <c r="V203" s="244"/>
      <c r="W203" s="244"/>
      <c r="X203" s="244"/>
      <c r="Y203" s="244"/>
      <c r="Z203" s="244"/>
      <c r="AA203" s="244"/>
      <c r="AB203" s="244"/>
      <c r="AC203" s="244"/>
      <c r="AD203" s="244"/>
      <c r="AE203" s="244"/>
      <c r="AF203" s="244"/>
      <c r="AG203" s="244"/>
      <c r="AH203" s="244"/>
      <c r="AI203" s="244"/>
      <c r="AJ203" s="244"/>
      <c r="AK203" s="244"/>
      <c r="AL203" s="244"/>
    </row>
    <row r="204" spans="3:38" x14ac:dyDescent="0.2">
      <c r="C204" s="244"/>
      <c r="D204" s="267"/>
      <c r="E204" s="244"/>
      <c r="F204" s="244"/>
      <c r="G204" s="244"/>
      <c r="H204" s="244"/>
      <c r="I204" s="244"/>
      <c r="J204" s="246"/>
      <c r="K204" s="246"/>
      <c r="L204" s="246"/>
      <c r="M204" s="246"/>
      <c r="N204" s="244"/>
      <c r="O204" s="244"/>
      <c r="P204" s="267"/>
      <c r="Q204" s="244"/>
      <c r="R204" s="244"/>
      <c r="S204" s="244"/>
      <c r="T204" s="244"/>
      <c r="U204" s="244"/>
      <c r="V204" s="244"/>
      <c r="W204" s="244"/>
      <c r="X204" s="244"/>
      <c r="Y204" s="244"/>
      <c r="Z204" s="244"/>
      <c r="AA204" s="244"/>
      <c r="AB204" s="244"/>
      <c r="AC204" s="244"/>
      <c r="AD204" s="244"/>
      <c r="AE204" s="244"/>
      <c r="AF204" s="244"/>
      <c r="AG204" s="244"/>
      <c r="AH204" s="244"/>
      <c r="AI204" s="244"/>
      <c r="AJ204" s="244"/>
      <c r="AK204" s="244"/>
      <c r="AL204" s="244"/>
    </row>
    <row r="205" spans="3:38" x14ac:dyDescent="0.2">
      <c r="C205" s="244"/>
      <c r="D205" s="267"/>
      <c r="E205" s="244"/>
      <c r="F205" s="244"/>
      <c r="G205" s="244"/>
      <c r="H205" s="244"/>
      <c r="I205" s="244"/>
      <c r="J205" s="246"/>
      <c r="K205" s="246"/>
      <c r="L205" s="246"/>
      <c r="M205" s="246"/>
      <c r="N205" s="244"/>
      <c r="O205" s="244"/>
      <c r="P205" s="267"/>
      <c r="Q205" s="244"/>
      <c r="R205" s="244"/>
      <c r="S205" s="244"/>
      <c r="T205" s="244"/>
      <c r="U205" s="244"/>
      <c r="V205" s="244"/>
      <c r="W205" s="244"/>
      <c r="X205" s="244"/>
      <c r="Y205" s="244"/>
      <c r="Z205" s="244"/>
      <c r="AA205" s="244"/>
      <c r="AB205" s="244"/>
      <c r="AC205" s="244"/>
      <c r="AD205" s="244"/>
      <c r="AE205" s="244"/>
      <c r="AF205" s="244"/>
      <c r="AG205" s="244"/>
      <c r="AH205" s="244"/>
      <c r="AI205" s="244"/>
      <c r="AJ205" s="244"/>
      <c r="AK205" s="244"/>
      <c r="AL205" s="244"/>
    </row>
    <row r="206" spans="3:38" x14ac:dyDescent="0.2">
      <c r="C206" s="244"/>
      <c r="D206" s="267"/>
      <c r="E206" s="244"/>
      <c r="F206" s="244"/>
      <c r="G206" s="244"/>
      <c r="H206" s="244"/>
      <c r="I206" s="244"/>
      <c r="J206" s="246"/>
      <c r="K206" s="246"/>
      <c r="L206" s="246"/>
      <c r="M206" s="246"/>
      <c r="N206" s="244"/>
      <c r="O206" s="244"/>
      <c r="P206" s="267"/>
      <c r="Q206" s="244"/>
      <c r="R206" s="244"/>
      <c r="S206" s="244"/>
      <c r="T206" s="244"/>
      <c r="U206" s="244"/>
      <c r="V206" s="244"/>
      <c r="W206" s="244"/>
      <c r="X206" s="244"/>
      <c r="Y206" s="244"/>
      <c r="Z206" s="244"/>
      <c r="AA206" s="244"/>
      <c r="AB206" s="244"/>
      <c r="AC206" s="244"/>
      <c r="AD206" s="244"/>
      <c r="AE206" s="244"/>
      <c r="AF206" s="244"/>
      <c r="AG206" s="244"/>
      <c r="AH206" s="244"/>
      <c r="AI206" s="244"/>
      <c r="AJ206" s="244"/>
      <c r="AK206" s="244"/>
      <c r="AL206" s="244"/>
    </row>
    <row r="207" spans="3:38" x14ac:dyDescent="0.2">
      <c r="C207" s="244"/>
      <c r="D207" s="267"/>
      <c r="E207" s="244"/>
      <c r="F207" s="244"/>
      <c r="G207" s="244"/>
      <c r="H207" s="244"/>
      <c r="I207" s="244"/>
      <c r="J207" s="246"/>
      <c r="K207" s="246"/>
      <c r="L207" s="246"/>
      <c r="M207" s="246"/>
      <c r="N207" s="244"/>
      <c r="O207" s="244"/>
      <c r="P207" s="267"/>
      <c r="Q207" s="244"/>
      <c r="R207" s="244"/>
      <c r="S207" s="244"/>
      <c r="T207" s="244"/>
      <c r="U207" s="244"/>
      <c r="V207" s="244"/>
      <c r="W207" s="244"/>
      <c r="X207" s="244"/>
      <c r="Y207" s="244"/>
      <c r="Z207" s="244"/>
      <c r="AA207" s="244"/>
      <c r="AB207" s="244"/>
      <c r="AC207" s="244"/>
      <c r="AD207" s="244"/>
      <c r="AE207" s="244"/>
      <c r="AF207" s="244"/>
      <c r="AG207" s="244"/>
      <c r="AH207" s="244"/>
      <c r="AI207" s="244"/>
      <c r="AJ207" s="244"/>
      <c r="AK207" s="244"/>
      <c r="AL207" s="244"/>
    </row>
    <row r="208" spans="3:38" x14ac:dyDescent="0.2">
      <c r="C208" s="244"/>
      <c r="D208" s="267"/>
      <c r="E208" s="244"/>
      <c r="F208" s="244"/>
      <c r="G208" s="244"/>
      <c r="H208" s="244"/>
      <c r="I208" s="244"/>
      <c r="J208" s="246"/>
      <c r="K208" s="246"/>
      <c r="L208" s="246"/>
      <c r="M208" s="246"/>
      <c r="N208" s="244"/>
      <c r="O208" s="244"/>
      <c r="P208" s="267"/>
      <c r="Q208" s="244"/>
      <c r="R208" s="244"/>
      <c r="S208" s="244"/>
      <c r="T208" s="244"/>
      <c r="U208" s="244"/>
      <c r="V208" s="244"/>
      <c r="W208" s="244"/>
      <c r="X208" s="244"/>
      <c r="Y208" s="244"/>
      <c r="Z208" s="244"/>
      <c r="AA208" s="244"/>
      <c r="AB208" s="244"/>
      <c r="AC208" s="244"/>
      <c r="AD208" s="244"/>
      <c r="AE208" s="244"/>
      <c r="AF208" s="244"/>
      <c r="AG208" s="244"/>
      <c r="AH208" s="244"/>
      <c r="AI208" s="244"/>
      <c r="AJ208" s="244"/>
      <c r="AK208" s="244"/>
      <c r="AL208" s="244"/>
    </row>
    <row r="209" spans="3:38" x14ac:dyDescent="0.2">
      <c r="C209" s="244"/>
      <c r="D209" s="267"/>
      <c r="E209" s="244"/>
      <c r="F209" s="244"/>
      <c r="G209" s="244"/>
      <c r="H209" s="244"/>
      <c r="I209" s="244"/>
      <c r="J209" s="246"/>
      <c r="K209" s="246"/>
      <c r="L209" s="246"/>
      <c r="M209" s="246"/>
      <c r="N209" s="244"/>
      <c r="O209" s="244"/>
      <c r="P209" s="267"/>
      <c r="Q209" s="244"/>
      <c r="R209" s="244"/>
      <c r="S209" s="244"/>
      <c r="T209" s="244"/>
      <c r="U209" s="244"/>
      <c r="V209" s="244"/>
      <c r="W209" s="244"/>
      <c r="X209" s="244"/>
      <c r="Y209" s="244"/>
      <c r="Z209" s="244"/>
      <c r="AA209" s="244"/>
      <c r="AB209" s="244"/>
      <c r="AC209" s="244"/>
      <c r="AD209" s="244"/>
      <c r="AE209" s="244"/>
      <c r="AF209" s="244"/>
      <c r="AG209" s="244"/>
      <c r="AH209" s="244"/>
      <c r="AI209" s="244"/>
      <c r="AJ209" s="244"/>
      <c r="AK209" s="244"/>
      <c r="AL209" s="244"/>
    </row>
    <row r="210" spans="3:38" x14ac:dyDescent="0.2">
      <c r="C210" s="244"/>
      <c r="D210" s="267"/>
      <c r="E210" s="244"/>
      <c r="F210" s="244"/>
      <c r="G210" s="244"/>
      <c r="H210" s="244"/>
      <c r="I210" s="244"/>
      <c r="J210" s="246"/>
      <c r="K210" s="246"/>
      <c r="L210" s="246"/>
      <c r="M210" s="246"/>
      <c r="N210" s="244"/>
      <c r="O210" s="244"/>
      <c r="P210" s="267"/>
      <c r="Q210" s="244"/>
      <c r="R210" s="244"/>
      <c r="S210" s="244"/>
      <c r="T210" s="244"/>
      <c r="U210" s="244"/>
      <c r="V210" s="244"/>
      <c r="W210" s="244"/>
      <c r="X210" s="244"/>
      <c r="Y210" s="244"/>
      <c r="Z210" s="244"/>
      <c r="AA210" s="244"/>
      <c r="AB210" s="244"/>
      <c r="AC210" s="244"/>
      <c r="AD210" s="244"/>
      <c r="AE210" s="244"/>
      <c r="AF210" s="244"/>
      <c r="AG210" s="244"/>
      <c r="AH210" s="244"/>
      <c r="AI210" s="244"/>
      <c r="AJ210" s="244"/>
      <c r="AK210" s="244"/>
      <c r="AL210" s="244"/>
    </row>
    <row r="211" spans="3:38" x14ac:dyDescent="0.2">
      <c r="C211" s="244"/>
      <c r="D211" s="267"/>
      <c r="E211" s="244"/>
      <c r="F211" s="244"/>
      <c r="G211" s="244"/>
      <c r="H211" s="244"/>
      <c r="I211" s="244"/>
      <c r="J211" s="246"/>
      <c r="K211" s="246"/>
      <c r="L211" s="246"/>
      <c r="M211" s="246"/>
      <c r="N211" s="244"/>
      <c r="O211" s="244"/>
      <c r="P211" s="267"/>
      <c r="Q211" s="244"/>
      <c r="R211" s="244"/>
      <c r="S211" s="244"/>
      <c r="T211" s="244"/>
      <c r="U211" s="244"/>
      <c r="V211" s="244"/>
      <c r="W211" s="244"/>
      <c r="X211" s="244"/>
      <c r="Y211" s="244"/>
      <c r="Z211" s="244"/>
      <c r="AA211" s="244"/>
      <c r="AB211" s="244"/>
      <c r="AC211" s="244"/>
      <c r="AD211" s="244"/>
      <c r="AE211" s="244"/>
      <c r="AF211" s="244"/>
      <c r="AG211" s="244"/>
      <c r="AH211" s="244"/>
      <c r="AI211" s="244"/>
      <c r="AJ211" s="244"/>
      <c r="AK211" s="244"/>
      <c r="AL211" s="244"/>
    </row>
    <row r="212" spans="3:38" x14ac:dyDescent="0.2">
      <c r="C212" s="244"/>
      <c r="D212" s="267"/>
      <c r="E212" s="244"/>
      <c r="F212" s="244"/>
      <c r="G212" s="244"/>
      <c r="H212" s="244"/>
      <c r="I212" s="244"/>
      <c r="J212" s="246"/>
      <c r="K212" s="246"/>
      <c r="L212" s="246"/>
      <c r="M212" s="246"/>
      <c r="N212" s="244"/>
      <c r="O212" s="244"/>
      <c r="P212" s="267"/>
      <c r="Q212" s="244"/>
      <c r="R212" s="244"/>
      <c r="S212" s="244"/>
      <c r="T212" s="244"/>
      <c r="U212" s="244"/>
      <c r="V212" s="244"/>
      <c r="W212" s="244"/>
      <c r="X212" s="244"/>
      <c r="Y212" s="244"/>
      <c r="Z212" s="244"/>
      <c r="AA212" s="244"/>
      <c r="AB212" s="244"/>
      <c r="AC212" s="244"/>
      <c r="AD212" s="244"/>
      <c r="AE212" s="244"/>
      <c r="AF212" s="244"/>
      <c r="AG212" s="244"/>
      <c r="AH212" s="244"/>
      <c r="AI212" s="244"/>
      <c r="AJ212" s="244"/>
      <c r="AK212" s="244"/>
      <c r="AL212" s="244"/>
    </row>
    <row r="213" spans="3:38" x14ac:dyDescent="0.2">
      <c r="C213" s="244"/>
      <c r="D213" s="267"/>
      <c r="E213" s="244"/>
      <c r="F213" s="244"/>
      <c r="G213" s="244"/>
      <c r="H213" s="244"/>
      <c r="I213" s="244"/>
      <c r="J213" s="246"/>
      <c r="K213" s="246"/>
      <c r="L213" s="246"/>
      <c r="M213" s="246"/>
      <c r="N213" s="244"/>
      <c r="O213" s="244"/>
      <c r="P213" s="267"/>
      <c r="Q213" s="244"/>
      <c r="R213" s="244"/>
      <c r="S213" s="244"/>
      <c r="T213" s="244"/>
      <c r="U213" s="244"/>
      <c r="V213" s="244"/>
      <c r="W213" s="244"/>
      <c r="X213" s="244"/>
      <c r="Y213" s="244"/>
      <c r="Z213" s="244"/>
      <c r="AA213" s="244"/>
      <c r="AB213" s="244"/>
      <c r="AC213" s="244"/>
      <c r="AD213" s="244"/>
      <c r="AE213" s="244"/>
      <c r="AF213" s="244"/>
      <c r="AG213" s="244"/>
      <c r="AH213" s="244"/>
      <c r="AI213" s="244"/>
      <c r="AJ213" s="244"/>
      <c r="AK213" s="244"/>
      <c r="AL213" s="244"/>
    </row>
    <row r="214" spans="3:38" x14ac:dyDescent="0.2">
      <c r="C214" s="244"/>
      <c r="D214" s="267"/>
      <c r="E214" s="244"/>
      <c r="F214" s="244"/>
      <c r="G214" s="244"/>
      <c r="H214" s="244"/>
      <c r="I214" s="244"/>
      <c r="J214" s="246"/>
      <c r="K214" s="246"/>
      <c r="L214" s="246"/>
      <c r="M214" s="246"/>
      <c r="N214" s="244"/>
      <c r="O214" s="244"/>
      <c r="P214" s="267"/>
      <c r="Q214" s="244"/>
      <c r="R214" s="244"/>
      <c r="S214" s="244"/>
      <c r="T214" s="244"/>
      <c r="U214" s="244"/>
      <c r="V214" s="244"/>
      <c r="W214" s="244"/>
      <c r="X214" s="244"/>
      <c r="Y214" s="244"/>
      <c r="Z214" s="244"/>
      <c r="AA214" s="244"/>
      <c r="AB214" s="244"/>
      <c r="AC214" s="244"/>
      <c r="AD214" s="244"/>
      <c r="AE214" s="244"/>
      <c r="AF214" s="244"/>
      <c r="AG214" s="244"/>
      <c r="AH214" s="244"/>
      <c r="AI214" s="244"/>
      <c r="AJ214" s="244"/>
      <c r="AK214" s="244"/>
      <c r="AL214" s="244"/>
    </row>
    <row r="215" spans="3:38" x14ac:dyDescent="0.2">
      <c r="C215" s="244"/>
      <c r="D215" s="267"/>
      <c r="E215" s="244"/>
      <c r="F215" s="244"/>
      <c r="G215" s="244"/>
      <c r="H215" s="244"/>
      <c r="I215" s="244"/>
      <c r="J215" s="246"/>
      <c r="K215" s="246"/>
      <c r="L215" s="246"/>
      <c r="M215" s="246"/>
      <c r="N215" s="244"/>
      <c r="O215" s="244"/>
      <c r="P215" s="267"/>
      <c r="Q215" s="244"/>
      <c r="R215" s="244"/>
      <c r="S215" s="244"/>
      <c r="T215" s="244"/>
      <c r="U215" s="244"/>
      <c r="V215" s="244"/>
      <c r="W215" s="244"/>
      <c r="X215" s="244"/>
      <c r="Y215" s="244"/>
      <c r="Z215" s="244"/>
      <c r="AA215" s="244"/>
      <c r="AB215" s="244"/>
      <c r="AC215" s="244"/>
      <c r="AD215" s="244"/>
      <c r="AE215" s="244"/>
      <c r="AF215" s="244"/>
      <c r="AG215" s="244"/>
      <c r="AH215" s="244"/>
      <c r="AI215" s="244"/>
      <c r="AJ215" s="244"/>
      <c r="AK215" s="244"/>
      <c r="AL215" s="244"/>
    </row>
    <row r="216" spans="3:38" x14ac:dyDescent="0.2">
      <c r="C216" s="244"/>
      <c r="D216" s="267"/>
      <c r="E216" s="244"/>
      <c r="F216" s="244"/>
      <c r="G216" s="244"/>
      <c r="H216" s="244"/>
      <c r="I216" s="244"/>
      <c r="J216" s="246"/>
      <c r="K216" s="246"/>
      <c r="L216" s="246"/>
      <c r="M216" s="246"/>
      <c r="N216" s="244"/>
      <c r="O216" s="244"/>
      <c r="P216" s="267"/>
      <c r="Q216" s="244"/>
      <c r="R216" s="244"/>
      <c r="S216" s="244"/>
      <c r="T216" s="244"/>
      <c r="U216" s="244"/>
      <c r="V216" s="244"/>
      <c r="W216" s="244"/>
      <c r="X216" s="244"/>
      <c r="Y216" s="244"/>
      <c r="Z216" s="244"/>
      <c r="AA216" s="244"/>
      <c r="AB216" s="244"/>
      <c r="AC216" s="244"/>
      <c r="AD216" s="244"/>
      <c r="AE216" s="244"/>
      <c r="AF216" s="244"/>
      <c r="AG216" s="244"/>
      <c r="AH216" s="244"/>
      <c r="AI216" s="244"/>
      <c r="AJ216" s="244"/>
      <c r="AK216" s="244"/>
      <c r="AL216" s="244"/>
    </row>
    <row r="217" spans="3:38" x14ac:dyDescent="0.2">
      <c r="C217" s="244"/>
      <c r="D217" s="267"/>
      <c r="E217" s="244"/>
      <c r="F217" s="244"/>
      <c r="G217" s="244"/>
      <c r="H217" s="244"/>
      <c r="I217" s="244"/>
      <c r="J217" s="246"/>
      <c r="K217" s="246"/>
      <c r="L217" s="246"/>
      <c r="M217" s="246"/>
      <c r="N217" s="244"/>
      <c r="O217" s="244"/>
      <c r="P217" s="267"/>
      <c r="Q217" s="244"/>
      <c r="R217" s="244"/>
      <c r="S217" s="244"/>
      <c r="T217" s="244"/>
      <c r="U217" s="244"/>
      <c r="V217" s="244"/>
      <c r="W217" s="244"/>
      <c r="X217" s="244"/>
      <c r="Y217" s="244"/>
      <c r="Z217" s="244"/>
      <c r="AA217" s="244"/>
      <c r="AB217" s="244"/>
      <c r="AC217" s="244"/>
      <c r="AD217" s="244"/>
      <c r="AE217" s="244"/>
      <c r="AF217" s="244"/>
      <c r="AG217" s="244"/>
      <c r="AH217" s="244"/>
      <c r="AI217" s="244"/>
      <c r="AJ217" s="244"/>
      <c r="AK217" s="244"/>
      <c r="AL217" s="244"/>
    </row>
    <row r="218" spans="3:38" x14ac:dyDescent="0.2">
      <c r="C218" s="244"/>
      <c r="D218" s="267"/>
      <c r="E218" s="244"/>
      <c r="F218" s="244"/>
      <c r="G218" s="244"/>
      <c r="H218" s="244"/>
      <c r="I218" s="244"/>
      <c r="J218" s="246"/>
      <c r="K218" s="246"/>
      <c r="L218" s="246"/>
      <c r="M218" s="246"/>
      <c r="N218" s="244"/>
      <c r="O218" s="244"/>
      <c r="P218" s="267"/>
      <c r="Q218" s="244"/>
      <c r="R218" s="244"/>
      <c r="S218" s="244"/>
      <c r="T218" s="244"/>
      <c r="U218" s="244"/>
      <c r="V218" s="244"/>
      <c r="W218" s="244"/>
      <c r="X218" s="244"/>
      <c r="Y218" s="244"/>
      <c r="Z218" s="244"/>
      <c r="AA218" s="244"/>
      <c r="AB218" s="244"/>
      <c r="AC218" s="244"/>
      <c r="AD218" s="244"/>
      <c r="AE218" s="244"/>
      <c r="AF218" s="244"/>
      <c r="AG218" s="244"/>
      <c r="AH218" s="244"/>
      <c r="AI218" s="244"/>
      <c r="AJ218" s="244"/>
      <c r="AK218" s="244"/>
      <c r="AL218" s="244"/>
    </row>
    <row r="219" spans="3:38" x14ac:dyDescent="0.2">
      <c r="C219" s="244"/>
      <c r="D219" s="267"/>
      <c r="E219" s="244"/>
      <c r="F219" s="244"/>
      <c r="G219" s="244"/>
      <c r="H219" s="244"/>
      <c r="I219" s="244"/>
      <c r="J219" s="246"/>
      <c r="K219" s="246"/>
      <c r="L219" s="246"/>
      <c r="M219" s="246"/>
      <c r="N219" s="244"/>
      <c r="O219" s="244"/>
      <c r="P219" s="267"/>
      <c r="Q219" s="244"/>
      <c r="R219" s="244"/>
      <c r="S219" s="244"/>
      <c r="T219" s="244"/>
      <c r="U219" s="244"/>
      <c r="V219" s="244"/>
      <c r="W219" s="244"/>
      <c r="X219" s="244"/>
      <c r="Y219" s="244"/>
      <c r="Z219" s="244"/>
      <c r="AA219" s="244"/>
      <c r="AB219" s="244"/>
      <c r="AC219" s="244"/>
      <c r="AD219" s="244"/>
      <c r="AE219" s="244"/>
      <c r="AF219" s="244"/>
      <c r="AG219" s="244"/>
      <c r="AH219" s="244"/>
      <c r="AI219" s="244"/>
      <c r="AJ219" s="244"/>
      <c r="AK219" s="244"/>
      <c r="AL219" s="244"/>
    </row>
    <row r="220" spans="3:38" x14ac:dyDescent="0.2">
      <c r="C220" s="244"/>
      <c r="D220" s="267"/>
      <c r="E220" s="244"/>
      <c r="F220" s="244"/>
      <c r="G220" s="244"/>
      <c r="H220" s="244"/>
      <c r="I220" s="244"/>
      <c r="J220" s="246"/>
      <c r="K220" s="246"/>
      <c r="L220" s="246"/>
      <c r="M220" s="246"/>
      <c r="N220" s="244"/>
      <c r="O220" s="244"/>
      <c r="P220" s="267"/>
      <c r="Q220" s="244"/>
      <c r="R220" s="244"/>
      <c r="S220" s="244"/>
      <c r="T220" s="244"/>
      <c r="U220" s="244"/>
      <c r="V220" s="244"/>
      <c r="W220" s="244"/>
      <c r="X220" s="244"/>
      <c r="Y220" s="244"/>
      <c r="Z220" s="244"/>
      <c r="AA220" s="244"/>
      <c r="AB220" s="244"/>
      <c r="AC220" s="244"/>
      <c r="AD220" s="244"/>
      <c r="AE220" s="244"/>
      <c r="AF220" s="244"/>
      <c r="AG220" s="244"/>
      <c r="AH220" s="244"/>
      <c r="AI220" s="244"/>
      <c r="AJ220" s="244"/>
      <c r="AK220" s="244"/>
      <c r="AL220" s="244"/>
    </row>
    <row r="221" spans="3:38" x14ac:dyDescent="0.2">
      <c r="C221" s="244"/>
      <c r="D221" s="267"/>
      <c r="E221" s="244"/>
      <c r="F221" s="244"/>
      <c r="G221" s="244"/>
      <c r="H221" s="244"/>
      <c r="I221" s="244"/>
      <c r="J221" s="246"/>
      <c r="K221" s="246"/>
      <c r="L221" s="246"/>
      <c r="M221" s="246"/>
      <c r="N221" s="244"/>
      <c r="O221" s="244"/>
      <c r="P221" s="267"/>
      <c r="Q221" s="244"/>
      <c r="R221" s="244"/>
      <c r="S221" s="244"/>
      <c r="T221" s="244"/>
      <c r="U221" s="244"/>
      <c r="V221" s="244"/>
      <c r="W221" s="244"/>
      <c r="X221" s="244"/>
      <c r="Y221" s="244"/>
      <c r="Z221" s="244"/>
      <c r="AA221" s="244"/>
      <c r="AB221" s="244"/>
      <c r="AC221" s="244"/>
      <c r="AD221" s="244"/>
      <c r="AE221" s="244"/>
      <c r="AF221" s="244"/>
      <c r="AG221" s="244"/>
      <c r="AH221" s="244"/>
      <c r="AI221" s="244"/>
      <c r="AJ221" s="244"/>
      <c r="AK221" s="244"/>
      <c r="AL221" s="244"/>
    </row>
    <row r="222" spans="3:38" x14ac:dyDescent="0.2">
      <c r="C222" s="244"/>
      <c r="D222" s="267"/>
      <c r="E222" s="244"/>
      <c r="F222" s="244"/>
      <c r="G222" s="244"/>
      <c r="H222" s="244"/>
      <c r="I222" s="244"/>
      <c r="J222" s="246"/>
      <c r="K222" s="246"/>
      <c r="L222" s="246"/>
      <c r="M222" s="246"/>
      <c r="N222" s="244"/>
      <c r="O222" s="244"/>
      <c r="P222" s="267"/>
      <c r="Q222" s="244"/>
      <c r="R222" s="244"/>
      <c r="S222" s="244"/>
      <c r="T222" s="244"/>
      <c r="U222" s="244"/>
      <c r="V222" s="244"/>
      <c r="W222" s="244"/>
      <c r="X222" s="244"/>
      <c r="Y222" s="244"/>
      <c r="Z222" s="244"/>
      <c r="AA222" s="244"/>
      <c r="AB222" s="244"/>
      <c r="AC222" s="244"/>
      <c r="AD222" s="244"/>
      <c r="AE222" s="244"/>
      <c r="AF222" s="244"/>
      <c r="AG222" s="244"/>
      <c r="AH222" s="244"/>
      <c r="AI222" s="244"/>
      <c r="AJ222" s="244"/>
      <c r="AK222" s="244"/>
      <c r="AL222" s="244"/>
    </row>
    <row r="223" spans="3:38" x14ac:dyDescent="0.2">
      <c r="C223" s="244"/>
      <c r="D223" s="267"/>
      <c r="E223" s="244"/>
      <c r="F223" s="244"/>
      <c r="G223" s="244"/>
      <c r="H223" s="244"/>
      <c r="I223" s="244"/>
      <c r="J223" s="246"/>
      <c r="K223" s="246"/>
      <c r="L223" s="246"/>
      <c r="M223" s="246"/>
      <c r="N223" s="244"/>
      <c r="O223" s="244"/>
      <c r="P223" s="267"/>
      <c r="Q223" s="244"/>
      <c r="R223" s="244"/>
      <c r="S223" s="244"/>
      <c r="T223" s="244"/>
      <c r="U223" s="244"/>
      <c r="V223" s="244"/>
      <c r="W223" s="244"/>
      <c r="X223" s="244"/>
      <c r="Y223" s="244"/>
      <c r="Z223" s="244"/>
      <c r="AA223" s="244"/>
      <c r="AB223" s="244"/>
      <c r="AC223" s="244"/>
      <c r="AD223" s="244"/>
      <c r="AE223" s="244"/>
      <c r="AF223" s="244"/>
      <c r="AG223" s="244"/>
      <c r="AH223" s="244"/>
      <c r="AI223" s="244"/>
      <c r="AJ223" s="244"/>
      <c r="AK223" s="244"/>
      <c r="AL223" s="244"/>
    </row>
    <row r="224" spans="3:38" x14ac:dyDescent="0.2">
      <c r="C224" s="244"/>
      <c r="D224" s="267"/>
      <c r="E224" s="244"/>
      <c r="F224" s="244"/>
      <c r="G224" s="244"/>
      <c r="H224" s="244"/>
      <c r="I224" s="244"/>
      <c r="J224" s="246"/>
      <c r="K224" s="246"/>
      <c r="L224" s="246"/>
      <c r="M224" s="246"/>
      <c r="N224" s="244"/>
      <c r="O224" s="244"/>
      <c r="P224" s="267"/>
      <c r="Q224" s="244"/>
      <c r="R224" s="244"/>
      <c r="S224" s="244"/>
      <c r="T224" s="244"/>
      <c r="U224" s="244"/>
      <c r="V224" s="244"/>
      <c r="W224" s="244"/>
      <c r="X224" s="244"/>
      <c r="Y224" s="244"/>
      <c r="Z224" s="244"/>
      <c r="AA224" s="244"/>
      <c r="AB224" s="244"/>
      <c r="AC224" s="244"/>
      <c r="AD224" s="244"/>
      <c r="AE224" s="244"/>
      <c r="AF224" s="244"/>
      <c r="AG224" s="244"/>
      <c r="AH224" s="244"/>
      <c r="AI224" s="244"/>
      <c r="AJ224" s="244"/>
      <c r="AK224" s="244"/>
      <c r="AL224" s="244"/>
    </row>
    <row r="225" spans="3:38" x14ac:dyDescent="0.2">
      <c r="C225" s="244"/>
      <c r="D225" s="267"/>
      <c r="E225" s="244"/>
      <c r="F225" s="244"/>
      <c r="G225" s="244"/>
      <c r="H225" s="244"/>
      <c r="I225" s="244"/>
      <c r="J225" s="246"/>
      <c r="K225" s="246"/>
      <c r="L225" s="246"/>
      <c r="M225" s="246"/>
      <c r="N225" s="244"/>
      <c r="O225" s="244"/>
      <c r="P225" s="267"/>
      <c r="Q225" s="244"/>
      <c r="R225" s="244"/>
      <c r="S225" s="244"/>
      <c r="T225" s="244"/>
      <c r="U225" s="244"/>
      <c r="V225" s="244"/>
      <c r="W225" s="244"/>
      <c r="X225" s="244"/>
      <c r="Y225" s="244"/>
      <c r="Z225" s="244"/>
      <c r="AA225" s="244"/>
      <c r="AB225" s="244"/>
      <c r="AC225" s="244"/>
      <c r="AD225" s="244"/>
      <c r="AE225" s="244"/>
      <c r="AF225" s="244"/>
      <c r="AG225" s="244"/>
      <c r="AH225" s="244"/>
      <c r="AI225" s="244"/>
      <c r="AJ225" s="244"/>
      <c r="AK225" s="244"/>
      <c r="AL225" s="244"/>
    </row>
    <row r="226" spans="3:38" x14ac:dyDescent="0.2">
      <c r="C226" s="244"/>
      <c r="D226" s="267"/>
      <c r="E226" s="244"/>
      <c r="F226" s="244"/>
      <c r="G226" s="244"/>
      <c r="H226" s="244"/>
      <c r="I226" s="244"/>
      <c r="J226" s="246"/>
      <c r="K226" s="246"/>
      <c r="L226" s="246"/>
      <c r="M226" s="246"/>
      <c r="N226" s="244"/>
      <c r="O226" s="244"/>
      <c r="P226" s="267"/>
      <c r="Q226" s="244"/>
      <c r="R226" s="244"/>
      <c r="S226" s="244"/>
      <c r="T226" s="244"/>
      <c r="U226" s="244"/>
      <c r="V226" s="244"/>
      <c r="W226" s="244"/>
      <c r="X226" s="244"/>
      <c r="Y226" s="244"/>
      <c r="Z226" s="244"/>
      <c r="AA226" s="244"/>
      <c r="AB226" s="244"/>
      <c r="AC226" s="244"/>
      <c r="AD226" s="244"/>
      <c r="AE226" s="244"/>
      <c r="AF226" s="244"/>
      <c r="AG226" s="244"/>
      <c r="AH226" s="244"/>
      <c r="AI226" s="244"/>
      <c r="AJ226" s="244"/>
      <c r="AK226" s="244"/>
      <c r="AL226" s="244"/>
    </row>
    <row r="227" spans="3:38" x14ac:dyDescent="0.2">
      <c r="C227" s="244"/>
      <c r="D227" s="267"/>
      <c r="E227" s="244"/>
      <c r="F227" s="244"/>
      <c r="G227" s="244"/>
      <c r="H227" s="244"/>
      <c r="I227" s="244"/>
      <c r="J227" s="246"/>
      <c r="K227" s="246"/>
      <c r="L227" s="246"/>
      <c r="M227" s="246"/>
      <c r="N227" s="244"/>
      <c r="O227" s="244"/>
      <c r="P227" s="267"/>
      <c r="Q227" s="244"/>
      <c r="R227" s="244"/>
      <c r="S227" s="244"/>
      <c r="T227" s="244"/>
      <c r="U227" s="244"/>
      <c r="V227" s="244"/>
      <c r="W227" s="244"/>
      <c r="X227" s="244"/>
      <c r="Y227" s="244"/>
      <c r="Z227" s="244"/>
      <c r="AA227" s="244"/>
      <c r="AB227" s="244"/>
      <c r="AC227" s="244"/>
      <c r="AD227" s="244"/>
      <c r="AE227" s="244"/>
      <c r="AF227" s="244"/>
      <c r="AG227" s="244"/>
      <c r="AH227" s="244"/>
      <c r="AI227" s="244"/>
      <c r="AJ227" s="244"/>
      <c r="AK227" s="244"/>
      <c r="AL227" s="244"/>
    </row>
    <row r="228" spans="3:38" x14ac:dyDescent="0.2">
      <c r="C228" s="244"/>
      <c r="D228" s="267"/>
      <c r="E228" s="244"/>
      <c r="F228" s="244"/>
      <c r="G228" s="244"/>
      <c r="H228" s="244"/>
      <c r="I228" s="244"/>
      <c r="J228" s="246"/>
      <c r="K228" s="246"/>
      <c r="L228" s="246"/>
      <c r="M228" s="246"/>
      <c r="N228" s="244"/>
      <c r="O228" s="244"/>
      <c r="P228" s="267"/>
      <c r="Q228" s="244"/>
      <c r="R228" s="244"/>
      <c r="S228" s="244"/>
      <c r="T228" s="244"/>
      <c r="U228" s="244"/>
      <c r="V228" s="244"/>
      <c r="W228" s="244"/>
      <c r="X228" s="244"/>
      <c r="Y228" s="244"/>
      <c r="Z228" s="244"/>
      <c r="AA228" s="244"/>
      <c r="AB228" s="244"/>
      <c r="AC228" s="244"/>
      <c r="AD228" s="244"/>
      <c r="AE228" s="244"/>
      <c r="AF228" s="244"/>
      <c r="AG228" s="244"/>
      <c r="AH228" s="244"/>
      <c r="AI228" s="244"/>
      <c r="AJ228" s="244"/>
      <c r="AK228" s="244"/>
      <c r="AL228" s="244"/>
    </row>
    <row r="229" spans="3:38" x14ac:dyDescent="0.2">
      <c r="C229" s="244"/>
      <c r="D229" s="267"/>
      <c r="E229" s="244"/>
      <c r="F229" s="244"/>
      <c r="G229" s="244"/>
      <c r="H229" s="244"/>
      <c r="I229" s="244"/>
      <c r="J229" s="246"/>
      <c r="K229" s="246"/>
      <c r="L229" s="246"/>
      <c r="M229" s="246"/>
      <c r="N229" s="244"/>
      <c r="O229" s="244"/>
      <c r="P229" s="267"/>
      <c r="Q229" s="244"/>
      <c r="R229" s="244"/>
      <c r="S229" s="244"/>
      <c r="T229" s="244"/>
      <c r="U229" s="244"/>
      <c r="V229" s="244"/>
      <c r="W229" s="244"/>
      <c r="X229" s="244"/>
      <c r="Y229" s="244"/>
      <c r="Z229" s="244"/>
      <c r="AA229" s="244"/>
      <c r="AB229" s="244"/>
      <c r="AC229" s="244"/>
      <c r="AD229" s="244"/>
      <c r="AE229" s="244"/>
      <c r="AF229" s="244"/>
      <c r="AG229" s="244"/>
      <c r="AH229" s="244"/>
      <c r="AI229" s="244"/>
      <c r="AJ229" s="244"/>
      <c r="AK229" s="244"/>
      <c r="AL229" s="244"/>
    </row>
    <row r="230" spans="3:38" x14ac:dyDescent="0.2">
      <c r="C230" s="244"/>
      <c r="D230" s="267"/>
      <c r="E230" s="244"/>
      <c r="F230" s="244"/>
      <c r="G230" s="244"/>
      <c r="H230" s="244"/>
      <c r="I230" s="244"/>
      <c r="J230" s="246"/>
      <c r="K230" s="246"/>
      <c r="L230" s="246"/>
      <c r="M230" s="246"/>
      <c r="N230" s="244"/>
      <c r="O230" s="244"/>
      <c r="P230" s="267"/>
      <c r="Q230" s="244"/>
      <c r="R230" s="244"/>
      <c r="S230" s="244"/>
      <c r="T230" s="244"/>
      <c r="U230" s="244"/>
      <c r="V230" s="244"/>
      <c r="W230" s="244"/>
      <c r="X230" s="244"/>
      <c r="Y230" s="244"/>
      <c r="Z230" s="244"/>
      <c r="AA230" s="244"/>
      <c r="AB230" s="244"/>
      <c r="AC230" s="244"/>
      <c r="AD230" s="244"/>
      <c r="AE230" s="244"/>
      <c r="AF230" s="244"/>
      <c r="AG230" s="244"/>
      <c r="AH230" s="244"/>
      <c r="AI230" s="244"/>
      <c r="AJ230" s="244"/>
      <c r="AK230" s="244"/>
      <c r="AL230" s="244"/>
    </row>
    <row r="231" spans="3:38" x14ac:dyDescent="0.2">
      <c r="C231" s="244"/>
      <c r="D231" s="267"/>
      <c r="E231" s="244"/>
      <c r="F231" s="244"/>
      <c r="G231" s="244"/>
      <c r="H231" s="244"/>
      <c r="I231" s="244"/>
      <c r="J231" s="246"/>
      <c r="K231" s="246"/>
      <c r="L231" s="246"/>
      <c r="M231" s="246"/>
      <c r="N231" s="244"/>
      <c r="O231" s="244"/>
      <c r="P231" s="267"/>
      <c r="Q231" s="244"/>
      <c r="R231" s="244"/>
      <c r="S231" s="244"/>
      <c r="T231" s="244"/>
      <c r="U231" s="244"/>
      <c r="V231" s="244"/>
      <c r="W231" s="244"/>
      <c r="X231" s="244"/>
      <c r="Y231" s="244"/>
      <c r="Z231" s="244"/>
      <c r="AA231" s="244"/>
      <c r="AB231" s="244"/>
      <c r="AC231" s="244"/>
      <c r="AD231" s="244"/>
      <c r="AE231" s="244"/>
      <c r="AF231" s="244"/>
      <c r="AG231" s="244"/>
      <c r="AH231" s="244"/>
      <c r="AI231" s="244"/>
      <c r="AJ231" s="244"/>
      <c r="AK231" s="244"/>
      <c r="AL231" s="244"/>
    </row>
    <row r="232" spans="3:38" x14ac:dyDescent="0.2">
      <c r="C232" s="244"/>
      <c r="D232" s="267"/>
      <c r="E232" s="244"/>
      <c r="F232" s="244"/>
      <c r="G232" s="244"/>
      <c r="H232" s="244"/>
      <c r="I232" s="244"/>
      <c r="J232" s="246"/>
      <c r="K232" s="246"/>
      <c r="L232" s="246"/>
      <c r="M232" s="246"/>
      <c r="N232" s="244"/>
      <c r="O232" s="244"/>
      <c r="P232" s="267"/>
      <c r="Q232" s="244"/>
      <c r="R232" s="244"/>
      <c r="S232" s="244"/>
      <c r="T232" s="244"/>
      <c r="U232" s="244"/>
      <c r="V232" s="244"/>
      <c r="W232" s="244"/>
      <c r="X232" s="244"/>
      <c r="Y232" s="244"/>
      <c r="Z232" s="244"/>
      <c r="AA232" s="244"/>
      <c r="AB232" s="244"/>
      <c r="AC232" s="244"/>
      <c r="AD232" s="244"/>
      <c r="AE232" s="244"/>
      <c r="AF232" s="244"/>
      <c r="AG232" s="244"/>
      <c r="AH232" s="244"/>
      <c r="AI232" s="244"/>
      <c r="AJ232" s="244"/>
      <c r="AK232" s="244"/>
      <c r="AL232" s="244"/>
    </row>
    <row r="233" spans="3:38" x14ac:dyDescent="0.2">
      <c r="C233" s="244"/>
      <c r="D233" s="267"/>
      <c r="E233" s="244"/>
      <c r="F233" s="244"/>
      <c r="G233" s="244"/>
      <c r="H233" s="244"/>
      <c r="I233" s="244"/>
      <c r="J233" s="246"/>
      <c r="K233" s="246"/>
      <c r="L233" s="246"/>
      <c r="M233" s="246"/>
      <c r="N233" s="244"/>
      <c r="O233" s="244"/>
      <c r="P233" s="267"/>
      <c r="Q233" s="244"/>
      <c r="R233" s="244"/>
      <c r="S233" s="244"/>
      <c r="T233" s="244"/>
      <c r="U233" s="244"/>
      <c r="V233" s="244"/>
      <c r="W233" s="244"/>
      <c r="X233" s="244"/>
      <c r="Y233" s="244"/>
      <c r="Z233" s="244"/>
      <c r="AA233" s="244"/>
      <c r="AB233" s="244"/>
      <c r="AC233" s="244"/>
      <c r="AD233" s="244"/>
      <c r="AE233" s="244"/>
      <c r="AF233" s="244"/>
      <c r="AG233" s="244"/>
      <c r="AH233" s="244"/>
      <c r="AI233" s="244"/>
      <c r="AJ233" s="244"/>
      <c r="AK233" s="244"/>
      <c r="AL233" s="244"/>
    </row>
    <row r="234" spans="3:38" x14ac:dyDescent="0.2">
      <c r="C234" s="244"/>
      <c r="D234" s="267"/>
      <c r="E234" s="244"/>
      <c r="F234" s="244"/>
      <c r="G234" s="244"/>
      <c r="H234" s="244"/>
      <c r="I234" s="244"/>
      <c r="J234" s="246"/>
      <c r="K234" s="246"/>
      <c r="L234" s="246"/>
      <c r="M234" s="246"/>
      <c r="N234" s="244"/>
      <c r="O234" s="244"/>
      <c r="P234" s="267"/>
      <c r="Q234" s="244"/>
      <c r="R234" s="244"/>
      <c r="S234" s="244"/>
      <c r="T234" s="244"/>
      <c r="U234" s="244"/>
      <c r="V234" s="244"/>
      <c r="W234" s="244"/>
      <c r="X234" s="244"/>
      <c r="Y234" s="244"/>
      <c r="Z234" s="244"/>
      <c r="AA234" s="244"/>
      <c r="AB234" s="244"/>
      <c r="AC234" s="244"/>
      <c r="AD234" s="244"/>
      <c r="AE234" s="244"/>
      <c r="AF234" s="244"/>
      <c r="AG234" s="244"/>
      <c r="AH234" s="244"/>
      <c r="AI234" s="244"/>
      <c r="AJ234" s="244"/>
      <c r="AK234" s="244"/>
      <c r="AL234" s="244"/>
    </row>
    <row r="235" spans="3:38" x14ac:dyDescent="0.2">
      <c r="C235" s="244"/>
      <c r="D235" s="267"/>
      <c r="E235" s="244"/>
      <c r="F235" s="244"/>
      <c r="G235" s="244"/>
      <c r="H235" s="244"/>
      <c r="I235" s="244"/>
      <c r="J235" s="246"/>
      <c r="K235" s="246"/>
      <c r="L235" s="246"/>
      <c r="M235" s="246"/>
      <c r="N235" s="244"/>
      <c r="O235" s="244"/>
      <c r="P235" s="267"/>
      <c r="Q235" s="244"/>
      <c r="R235" s="244"/>
      <c r="S235" s="244"/>
      <c r="T235" s="244"/>
      <c r="U235" s="244"/>
      <c r="V235" s="244"/>
      <c r="W235" s="244"/>
      <c r="X235" s="244"/>
      <c r="Y235" s="244"/>
      <c r="Z235" s="244"/>
      <c r="AA235" s="244"/>
      <c r="AB235" s="244"/>
      <c r="AC235" s="244"/>
      <c r="AD235" s="244"/>
      <c r="AE235" s="244"/>
      <c r="AF235" s="244"/>
      <c r="AG235" s="244"/>
      <c r="AH235" s="244"/>
      <c r="AI235" s="244"/>
      <c r="AJ235" s="244"/>
      <c r="AK235" s="244"/>
      <c r="AL235" s="244"/>
    </row>
    <row r="236" spans="3:38" x14ac:dyDescent="0.2">
      <c r="C236" s="244"/>
      <c r="D236" s="267"/>
      <c r="E236" s="244"/>
      <c r="F236" s="244"/>
      <c r="G236" s="244"/>
      <c r="H236" s="244"/>
      <c r="I236" s="244"/>
      <c r="J236" s="246"/>
      <c r="K236" s="246"/>
      <c r="L236" s="246"/>
      <c r="M236" s="246"/>
      <c r="N236" s="244"/>
      <c r="O236" s="244"/>
      <c r="P236" s="267"/>
      <c r="Q236" s="244"/>
      <c r="R236" s="244"/>
      <c r="S236" s="244"/>
      <c r="T236" s="244"/>
      <c r="U236" s="244"/>
      <c r="V236" s="244"/>
      <c r="W236" s="244"/>
      <c r="X236" s="244"/>
      <c r="Y236" s="244"/>
      <c r="Z236" s="244"/>
      <c r="AA236" s="244"/>
      <c r="AB236" s="244"/>
      <c r="AC236" s="244"/>
      <c r="AD236" s="244"/>
      <c r="AE236" s="244"/>
      <c r="AF236" s="244"/>
      <c r="AG236" s="244"/>
      <c r="AH236" s="244"/>
      <c r="AI236" s="244"/>
      <c r="AJ236" s="244"/>
      <c r="AK236" s="244"/>
      <c r="AL236" s="244"/>
    </row>
    <row r="237" spans="3:38" x14ac:dyDescent="0.2">
      <c r="C237" s="244"/>
      <c r="D237" s="267"/>
      <c r="E237" s="244"/>
      <c r="F237" s="244"/>
      <c r="G237" s="244"/>
      <c r="H237" s="244"/>
      <c r="I237" s="244"/>
      <c r="J237" s="246"/>
      <c r="K237" s="246"/>
      <c r="L237" s="246"/>
      <c r="M237" s="246"/>
      <c r="N237" s="244"/>
      <c r="O237" s="244"/>
      <c r="P237" s="267"/>
      <c r="Q237" s="244"/>
      <c r="R237" s="244"/>
      <c r="S237" s="244"/>
      <c r="T237" s="244"/>
      <c r="U237" s="244"/>
      <c r="V237" s="244"/>
      <c r="W237" s="244"/>
      <c r="X237" s="244"/>
      <c r="Y237" s="244"/>
      <c r="Z237" s="244"/>
      <c r="AA237" s="244"/>
      <c r="AB237" s="244"/>
      <c r="AC237" s="244"/>
      <c r="AD237" s="244"/>
      <c r="AE237" s="244"/>
      <c r="AF237" s="244"/>
      <c r="AG237" s="244"/>
      <c r="AH237" s="244"/>
      <c r="AI237" s="244"/>
      <c r="AJ237" s="244"/>
      <c r="AK237" s="244"/>
      <c r="AL237" s="244"/>
    </row>
    <row r="238" spans="3:38" x14ac:dyDescent="0.2">
      <c r="C238" s="244"/>
      <c r="D238" s="267"/>
      <c r="E238" s="244"/>
      <c r="F238" s="244"/>
      <c r="G238" s="244"/>
      <c r="H238" s="244"/>
      <c r="I238" s="244"/>
      <c r="J238" s="246"/>
      <c r="K238" s="246"/>
      <c r="L238" s="246"/>
      <c r="M238" s="246"/>
      <c r="N238" s="244"/>
      <c r="O238" s="244"/>
      <c r="P238" s="267"/>
      <c r="Q238" s="244"/>
      <c r="R238" s="244"/>
      <c r="S238" s="244"/>
      <c r="T238" s="244"/>
      <c r="U238" s="244"/>
      <c r="V238" s="244"/>
      <c r="W238" s="244"/>
      <c r="X238" s="244"/>
      <c r="Y238" s="244"/>
      <c r="Z238" s="244"/>
      <c r="AA238" s="244"/>
      <c r="AB238" s="244"/>
      <c r="AC238" s="244"/>
      <c r="AD238" s="244"/>
      <c r="AE238" s="244"/>
      <c r="AF238" s="244"/>
      <c r="AG238" s="244"/>
      <c r="AH238" s="244"/>
      <c r="AI238" s="244"/>
      <c r="AJ238" s="244"/>
      <c r="AK238" s="244"/>
      <c r="AL238" s="244"/>
    </row>
    <row r="239" spans="3:38" x14ac:dyDescent="0.2">
      <c r="C239" s="244"/>
      <c r="D239" s="267"/>
      <c r="E239" s="244"/>
      <c r="F239" s="244"/>
      <c r="G239" s="244"/>
      <c r="H239" s="244"/>
      <c r="I239" s="244"/>
      <c r="J239" s="246"/>
      <c r="K239" s="246"/>
      <c r="L239" s="246"/>
      <c r="M239" s="246"/>
      <c r="N239" s="244"/>
      <c r="O239" s="244"/>
      <c r="P239" s="267"/>
      <c r="Q239" s="244"/>
      <c r="R239" s="244"/>
      <c r="S239" s="244"/>
      <c r="T239" s="244"/>
      <c r="U239" s="244"/>
      <c r="V239" s="244"/>
      <c r="W239" s="244"/>
      <c r="X239" s="244"/>
      <c r="Y239" s="244"/>
      <c r="Z239" s="244"/>
      <c r="AA239" s="244"/>
      <c r="AB239" s="244"/>
      <c r="AC239" s="244"/>
      <c r="AD239" s="244"/>
      <c r="AE239" s="244"/>
      <c r="AF239" s="244"/>
      <c r="AG239" s="244"/>
      <c r="AH239" s="244"/>
      <c r="AI239" s="244"/>
      <c r="AJ239" s="244"/>
      <c r="AK239" s="244"/>
      <c r="AL239" s="244"/>
    </row>
    <row r="240" spans="3:38" x14ac:dyDescent="0.2">
      <c r="C240" s="244"/>
      <c r="D240" s="267"/>
      <c r="E240" s="244"/>
      <c r="F240" s="244"/>
      <c r="G240" s="244"/>
      <c r="H240" s="244"/>
      <c r="I240" s="244"/>
      <c r="J240" s="246"/>
      <c r="K240" s="246"/>
      <c r="L240" s="246"/>
      <c r="M240" s="246"/>
      <c r="N240" s="244"/>
      <c r="O240" s="244"/>
      <c r="P240" s="267"/>
      <c r="Q240" s="244"/>
      <c r="R240" s="244"/>
      <c r="S240" s="244"/>
      <c r="T240" s="244"/>
      <c r="U240" s="244"/>
      <c r="V240" s="244"/>
      <c r="W240" s="244"/>
      <c r="X240" s="244"/>
      <c r="Y240" s="244"/>
      <c r="Z240" s="244"/>
      <c r="AA240" s="244"/>
      <c r="AB240" s="244"/>
      <c r="AC240" s="244"/>
      <c r="AD240" s="244"/>
      <c r="AE240" s="244"/>
      <c r="AF240" s="244"/>
      <c r="AG240" s="244"/>
      <c r="AH240" s="244"/>
      <c r="AI240" s="244"/>
      <c r="AJ240" s="244"/>
      <c r="AK240" s="244"/>
      <c r="AL240" s="244"/>
    </row>
    <row r="241" spans="3:38" x14ac:dyDescent="0.2">
      <c r="C241" s="244"/>
      <c r="D241" s="267"/>
      <c r="E241" s="244"/>
      <c r="F241" s="244"/>
      <c r="G241" s="244"/>
      <c r="H241" s="244"/>
      <c r="I241" s="244"/>
      <c r="J241" s="246"/>
      <c r="K241" s="246"/>
      <c r="L241" s="246"/>
      <c r="M241" s="246"/>
      <c r="N241" s="244"/>
      <c r="O241" s="244"/>
      <c r="P241" s="267"/>
      <c r="Q241" s="244"/>
      <c r="R241" s="244"/>
      <c r="S241" s="244"/>
      <c r="T241" s="244"/>
      <c r="U241" s="244"/>
      <c r="V241" s="244"/>
      <c r="W241" s="244"/>
      <c r="X241" s="244"/>
      <c r="Y241" s="244"/>
      <c r="Z241" s="244"/>
      <c r="AA241" s="244"/>
      <c r="AB241" s="244"/>
      <c r="AC241" s="244"/>
      <c r="AD241" s="244"/>
      <c r="AE241" s="244"/>
      <c r="AF241" s="244"/>
      <c r="AG241" s="244"/>
      <c r="AH241" s="244"/>
      <c r="AI241" s="244"/>
      <c r="AJ241" s="244"/>
      <c r="AK241" s="244"/>
      <c r="AL241" s="244"/>
    </row>
    <row r="242" spans="3:38" x14ac:dyDescent="0.2">
      <c r="C242" s="244"/>
      <c r="D242" s="267"/>
      <c r="E242" s="244"/>
      <c r="F242" s="244"/>
      <c r="G242" s="244"/>
      <c r="H242" s="244"/>
      <c r="I242" s="244"/>
      <c r="J242" s="246"/>
      <c r="K242" s="246"/>
      <c r="L242" s="246"/>
      <c r="M242" s="246"/>
      <c r="N242" s="244"/>
      <c r="O242" s="244"/>
      <c r="P242" s="267"/>
      <c r="Q242" s="244"/>
      <c r="R242" s="244"/>
      <c r="S242" s="244"/>
      <c r="T242" s="244"/>
      <c r="U242" s="244"/>
      <c r="V242" s="244"/>
      <c r="W242" s="244"/>
      <c r="X242" s="244"/>
      <c r="Y242" s="244"/>
      <c r="Z242" s="244"/>
      <c r="AA242" s="244"/>
      <c r="AB242" s="244"/>
      <c r="AC242" s="244"/>
      <c r="AD242" s="244"/>
      <c r="AE242" s="244"/>
      <c r="AF242" s="244"/>
      <c r="AG242" s="244"/>
      <c r="AH242" s="244"/>
      <c r="AI242" s="244"/>
      <c r="AJ242" s="244"/>
      <c r="AK242" s="244"/>
      <c r="AL242" s="244"/>
    </row>
    <row r="243" spans="3:38" x14ac:dyDescent="0.2">
      <c r="C243" s="244"/>
      <c r="D243" s="267"/>
      <c r="E243" s="244"/>
      <c r="F243" s="244"/>
      <c r="G243" s="244"/>
      <c r="H243" s="244"/>
      <c r="I243" s="244"/>
      <c r="J243" s="246"/>
      <c r="K243" s="246"/>
      <c r="L243" s="246"/>
      <c r="M243" s="246"/>
      <c r="N243" s="244"/>
      <c r="O243" s="244"/>
      <c r="P243" s="267"/>
      <c r="Q243" s="244"/>
      <c r="R243" s="244"/>
      <c r="S243" s="244"/>
      <c r="T243" s="244"/>
      <c r="U243" s="244"/>
      <c r="V243" s="244"/>
      <c r="W243" s="244"/>
      <c r="X243" s="244"/>
      <c r="Y243" s="244"/>
      <c r="Z243" s="244"/>
      <c r="AA243" s="244"/>
      <c r="AB243" s="244"/>
      <c r="AC243" s="244"/>
      <c r="AD243" s="244"/>
      <c r="AE243" s="244"/>
      <c r="AF243" s="244"/>
      <c r="AG243" s="244"/>
      <c r="AH243" s="244"/>
      <c r="AI243" s="244"/>
      <c r="AJ243" s="244"/>
      <c r="AK243" s="244"/>
      <c r="AL243" s="244"/>
    </row>
    <row r="244" spans="3:38" x14ac:dyDescent="0.2">
      <c r="C244" s="244"/>
      <c r="D244" s="267"/>
      <c r="E244" s="244"/>
      <c r="F244" s="244"/>
      <c r="G244" s="244"/>
      <c r="H244" s="244"/>
      <c r="I244" s="244"/>
      <c r="J244" s="246"/>
      <c r="K244" s="246"/>
      <c r="L244" s="246"/>
      <c r="M244" s="246"/>
      <c r="N244" s="244"/>
      <c r="O244" s="244"/>
      <c r="P244" s="267"/>
      <c r="Q244" s="244"/>
      <c r="R244" s="244"/>
      <c r="S244" s="244"/>
      <c r="T244" s="244"/>
      <c r="U244" s="244"/>
      <c r="V244" s="244"/>
      <c r="W244" s="244"/>
      <c r="X244" s="244"/>
      <c r="Y244" s="244"/>
      <c r="Z244" s="244"/>
      <c r="AA244" s="244"/>
      <c r="AB244" s="244"/>
      <c r="AC244" s="244"/>
      <c r="AD244" s="244"/>
      <c r="AE244" s="244"/>
      <c r="AF244" s="244"/>
      <c r="AG244" s="244"/>
      <c r="AH244" s="244"/>
      <c r="AI244" s="244"/>
      <c r="AJ244" s="244"/>
      <c r="AK244" s="244"/>
      <c r="AL244" s="244"/>
    </row>
    <row r="245" spans="3:38" x14ac:dyDescent="0.2">
      <c r="C245" s="244"/>
      <c r="D245" s="267"/>
      <c r="E245" s="244"/>
      <c r="F245" s="244"/>
      <c r="G245" s="244"/>
      <c r="H245" s="244"/>
      <c r="I245" s="244"/>
      <c r="J245" s="246"/>
      <c r="K245" s="246"/>
      <c r="L245" s="246"/>
      <c r="M245" s="246"/>
      <c r="N245" s="244"/>
      <c r="O245" s="244"/>
      <c r="P245" s="267"/>
      <c r="Q245" s="244"/>
      <c r="R245" s="244"/>
      <c r="S245" s="244"/>
      <c r="T245" s="244"/>
      <c r="U245" s="244"/>
      <c r="V245" s="244"/>
      <c r="W245" s="244"/>
      <c r="X245" s="244"/>
      <c r="Y245" s="244"/>
      <c r="Z245" s="244"/>
      <c r="AA245" s="244"/>
      <c r="AB245" s="244"/>
      <c r="AC245" s="244"/>
      <c r="AD245" s="244"/>
      <c r="AE245" s="244"/>
      <c r="AF245" s="244"/>
      <c r="AG245" s="244"/>
      <c r="AH245" s="244"/>
      <c r="AI245" s="244"/>
      <c r="AJ245" s="244"/>
      <c r="AK245" s="244"/>
      <c r="AL245" s="244"/>
    </row>
    <row r="246" spans="3:38" x14ac:dyDescent="0.2">
      <c r="C246" s="244"/>
      <c r="D246" s="267"/>
      <c r="E246" s="244"/>
      <c r="F246" s="244"/>
      <c r="G246" s="244"/>
      <c r="H246" s="244"/>
      <c r="I246" s="244"/>
      <c r="J246" s="246"/>
      <c r="K246" s="246"/>
      <c r="L246" s="246"/>
      <c r="M246" s="246"/>
      <c r="N246" s="244"/>
      <c r="O246" s="244"/>
      <c r="P246" s="267"/>
      <c r="Q246" s="244"/>
      <c r="R246" s="244"/>
      <c r="S246" s="244"/>
      <c r="T246" s="244"/>
      <c r="U246" s="244"/>
      <c r="V246" s="244"/>
      <c r="W246" s="244"/>
      <c r="X246" s="244"/>
      <c r="Y246" s="244"/>
      <c r="Z246" s="244"/>
      <c r="AA246" s="244"/>
      <c r="AB246" s="244"/>
      <c r="AC246" s="244"/>
      <c r="AD246" s="244"/>
      <c r="AE246" s="244"/>
      <c r="AF246" s="244"/>
      <c r="AG246" s="244"/>
      <c r="AH246" s="244"/>
      <c r="AI246" s="244"/>
      <c r="AJ246" s="244"/>
      <c r="AK246" s="244"/>
      <c r="AL246" s="244"/>
    </row>
    <row r="247" spans="3:38" x14ac:dyDescent="0.2">
      <c r="C247" s="244"/>
      <c r="D247" s="267"/>
      <c r="E247" s="244"/>
      <c r="F247" s="244"/>
      <c r="G247" s="244"/>
      <c r="H247" s="244"/>
      <c r="I247" s="244"/>
      <c r="J247" s="246"/>
      <c r="K247" s="246"/>
      <c r="L247" s="246"/>
      <c r="M247" s="246"/>
      <c r="N247" s="244"/>
      <c r="O247" s="244"/>
      <c r="P247" s="267"/>
      <c r="Q247" s="244"/>
      <c r="R247" s="244"/>
      <c r="S247" s="244"/>
      <c r="T247" s="244"/>
      <c r="U247" s="244"/>
      <c r="V247" s="244"/>
      <c r="W247" s="244"/>
      <c r="X247" s="244"/>
      <c r="Y247" s="244"/>
      <c r="Z247" s="244"/>
      <c r="AA247" s="244"/>
      <c r="AB247" s="244"/>
      <c r="AC247" s="244"/>
      <c r="AD247" s="244"/>
      <c r="AE247" s="244"/>
      <c r="AF247" s="244"/>
      <c r="AG247" s="244"/>
      <c r="AH247" s="244"/>
      <c r="AI247" s="244"/>
      <c r="AJ247" s="244"/>
      <c r="AK247" s="244"/>
      <c r="AL247" s="244"/>
    </row>
    <row r="248" spans="3:38" x14ac:dyDescent="0.2">
      <c r="C248" s="244"/>
      <c r="D248" s="267"/>
      <c r="E248" s="244"/>
      <c r="F248" s="244"/>
      <c r="G248" s="244"/>
      <c r="H248" s="244"/>
      <c r="I248" s="244"/>
      <c r="J248" s="246"/>
      <c r="K248" s="246"/>
      <c r="L248" s="246"/>
      <c r="M248" s="246"/>
      <c r="N248" s="244"/>
      <c r="O248" s="244"/>
      <c r="P248" s="267"/>
      <c r="Q248" s="244"/>
      <c r="R248" s="244"/>
      <c r="S248" s="244"/>
      <c r="T248" s="244"/>
      <c r="U248" s="244"/>
      <c r="V248" s="244"/>
      <c r="W248" s="244"/>
      <c r="X248" s="244"/>
      <c r="Y248" s="244"/>
      <c r="Z248" s="244"/>
      <c r="AA248" s="244"/>
      <c r="AB248" s="244"/>
      <c r="AC248" s="244"/>
      <c r="AD248" s="244"/>
      <c r="AE248" s="244"/>
      <c r="AF248" s="244"/>
      <c r="AG248" s="244"/>
      <c r="AH248" s="244"/>
      <c r="AI248" s="244"/>
      <c r="AJ248" s="244"/>
      <c r="AK248" s="244"/>
      <c r="AL248" s="244"/>
    </row>
    <row r="249" spans="3:38" x14ac:dyDescent="0.2">
      <c r="C249" s="244"/>
      <c r="D249" s="267"/>
      <c r="E249" s="244"/>
      <c r="F249" s="244"/>
      <c r="G249" s="244"/>
      <c r="H249" s="244"/>
      <c r="I249" s="244"/>
      <c r="J249" s="246"/>
      <c r="K249" s="246"/>
      <c r="L249" s="246"/>
      <c r="M249" s="246"/>
      <c r="N249" s="244"/>
      <c r="O249" s="244"/>
      <c r="P249" s="267"/>
      <c r="Q249" s="244"/>
      <c r="R249" s="244"/>
      <c r="S249" s="244"/>
      <c r="T249" s="244"/>
      <c r="U249" s="244"/>
      <c r="V249" s="244"/>
      <c r="W249" s="244"/>
      <c r="X249" s="244"/>
      <c r="Y249" s="244"/>
      <c r="Z249" s="244"/>
      <c r="AA249" s="244"/>
      <c r="AB249" s="244"/>
      <c r="AC249" s="244"/>
      <c r="AD249" s="244"/>
      <c r="AE249" s="244"/>
      <c r="AF249" s="244"/>
      <c r="AG249" s="244"/>
      <c r="AH249" s="244"/>
      <c r="AI249" s="244"/>
      <c r="AJ249" s="244"/>
      <c r="AK249" s="244"/>
      <c r="AL249" s="244"/>
    </row>
    <row r="250" spans="3:38" x14ac:dyDescent="0.2">
      <c r="C250" s="244"/>
      <c r="D250" s="267"/>
      <c r="E250" s="244"/>
      <c r="F250" s="244"/>
      <c r="G250" s="244"/>
      <c r="H250" s="244"/>
      <c r="I250" s="244"/>
      <c r="J250" s="246"/>
      <c r="K250" s="246"/>
      <c r="L250" s="246"/>
      <c r="M250" s="246"/>
      <c r="N250" s="244"/>
      <c r="O250" s="244"/>
      <c r="P250" s="267"/>
      <c r="Q250" s="244"/>
      <c r="R250" s="244"/>
      <c r="S250" s="244"/>
      <c r="T250" s="244"/>
      <c r="U250" s="244"/>
      <c r="V250" s="244"/>
      <c r="W250" s="244"/>
      <c r="X250" s="244"/>
      <c r="Y250" s="244"/>
      <c r="Z250" s="244"/>
      <c r="AA250" s="244"/>
      <c r="AB250" s="244"/>
      <c r="AC250" s="244"/>
      <c r="AD250" s="244"/>
      <c r="AE250" s="244"/>
      <c r="AF250" s="244"/>
      <c r="AG250" s="244"/>
      <c r="AH250" s="244"/>
      <c r="AI250" s="244"/>
      <c r="AJ250" s="244"/>
      <c r="AK250" s="244"/>
      <c r="AL250" s="244"/>
    </row>
    <row r="251" spans="3:38" x14ac:dyDescent="0.2">
      <c r="C251" s="244"/>
      <c r="D251" s="267"/>
      <c r="E251" s="244"/>
      <c r="F251" s="244"/>
      <c r="G251" s="244"/>
      <c r="H251" s="244"/>
      <c r="I251" s="244"/>
      <c r="J251" s="246"/>
      <c r="K251" s="246"/>
      <c r="L251" s="246"/>
      <c r="M251" s="246"/>
      <c r="N251" s="244"/>
      <c r="O251" s="244"/>
      <c r="P251" s="267"/>
      <c r="Q251" s="244"/>
      <c r="R251" s="244"/>
      <c r="S251" s="244"/>
      <c r="T251" s="244"/>
      <c r="U251" s="244"/>
      <c r="V251" s="244"/>
      <c r="W251" s="244"/>
      <c r="X251" s="244"/>
      <c r="Y251" s="244"/>
      <c r="Z251" s="244"/>
      <c r="AA251" s="244"/>
      <c r="AB251" s="244"/>
      <c r="AC251" s="244"/>
      <c r="AD251" s="244"/>
      <c r="AE251" s="244"/>
      <c r="AF251" s="244"/>
      <c r="AG251" s="244"/>
      <c r="AH251" s="244"/>
      <c r="AI251" s="244"/>
      <c r="AJ251" s="244"/>
      <c r="AK251" s="244"/>
      <c r="AL251" s="244"/>
    </row>
    <row r="252" spans="3:38" x14ac:dyDescent="0.2">
      <c r="C252" s="244"/>
      <c r="D252" s="267"/>
      <c r="E252" s="244"/>
      <c r="F252" s="244"/>
      <c r="G252" s="244"/>
      <c r="H252" s="244"/>
      <c r="I252" s="244"/>
      <c r="J252" s="246"/>
      <c r="K252" s="246"/>
      <c r="L252" s="246"/>
      <c r="M252" s="246"/>
      <c r="N252" s="244"/>
      <c r="O252" s="244"/>
      <c r="P252" s="267"/>
      <c r="Q252" s="244"/>
      <c r="R252" s="244"/>
      <c r="S252" s="244"/>
      <c r="T252" s="244"/>
      <c r="U252" s="244"/>
      <c r="V252" s="244"/>
      <c r="W252" s="244"/>
      <c r="X252" s="244"/>
      <c r="Y252" s="244"/>
      <c r="Z252" s="244"/>
      <c r="AA252" s="244"/>
      <c r="AB252" s="244"/>
      <c r="AC252" s="244"/>
      <c r="AD252" s="244"/>
      <c r="AE252" s="244"/>
      <c r="AF252" s="244"/>
      <c r="AG252" s="244"/>
      <c r="AH252" s="244"/>
      <c r="AI252" s="244"/>
      <c r="AJ252" s="244"/>
      <c r="AK252" s="244"/>
      <c r="AL252" s="244"/>
    </row>
    <row r="253" spans="3:38" x14ac:dyDescent="0.2">
      <c r="C253" s="244"/>
      <c r="D253" s="267"/>
      <c r="E253" s="244"/>
      <c r="F253" s="244"/>
      <c r="G253" s="244"/>
      <c r="H253" s="244"/>
      <c r="I253" s="244"/>
      <c r="J253" s="246"/>
      <c r="K253" s="246"/>
      <c r="L253" s="246"/>
      <c r="M253" s="246"/>
      <c r="N253" s="244"/>
      <c r="O253" s="244"/>
      <c r="P253" s="267"/>
      <c r="Q253" s="244"/>
      <c r="R253" s="244"/>
      <c r="S253" s="244"/>
      <c r="T253" s="244"/>
      <c r="U253" s="244"/>
      <c r="V253" s="244"/>
      <c r="W253" s="244"/>
      <c r="X253" s="244"/>
      <c r="Y253" s="244"/>
      <c r="Z253" s="244"/>
      <c r="AA253" s="244"/>
      <c r="AB253" s="244"/>
      <c r="AC253" s="244"/>
      <c r="AD253" s="244"/>
      <c r="AE253" s="244"/>
      <c r="AF253" s="244"/>
      <c r="AG253" s="244"/>
      <c r="AH253" s="244"/>
      <c r="AI253" s="244"/>
      <c r="AJ253" s="244"/>
      <c r="AK253" s="244"/>
      <c r="AL253" s="244"/>
    </row>
    <row r="254" spans="3:38" x14ac:dyDescent="0.2">
      <c r="C254" s="244"/>
      <c r="D254" s="267"/>
      <c r="E254" s="244"/>
      <c r="F254" s="244"/>
      <c r="G254" s="244"/>
      <c r="H254" s="244"/>
      <c r="I254" s="244"/>
      <c r="J254" s="246"/>
      <c r="K254" s="246"/>
      <c r="L254" s="246"/>
      <c r="M254" s="246"/>
      <c r="N254" s="244"/>
      <c r="O254" s="244"/>
      <c r="P254" s="267"/>
      <c r="Q254" s="244"/>
      <c r="R254" s="244"/>
      <c r="S254" s="244"/>
      <c r="T254" s="244"/>
      <c r="U254" s="244"/>
      <c r="V254" s="244"/>
      <c r="W254" s="244"/>
      <c r="X254" s="244"/>
      <c r="Y254" s="244"/>
      <c r="Z254" s="244"/>
      <c r="AA254" s="244"/>
      <c r="AB254" s="244"/>
      <c r="AC254" s="244"/>
      <c r="AD254" s="244"/>
      <c r="AE254" s="244"/>
      <c r="AF254" s="244"/>
      <c r="AG254" s="244"/>
      <c r="AH254" s="244"/>
      <c r="AI254" s="244"/>
      <c r="AJ254" s="244"/>
      <c r="AK254" s="244"/>
      <c r="AL254" s="244"/>
    </row>
    <row r="255" spans="3:38" x14ac:dyDescent="0.2">
      <c r="C255" s="244"/>
      <c r="D255" s="267"/>
      <c r="E255" s="244"/>
      <c r="F255" s="244"/>
      <c r="G255" s="244"/>
      <c r="H255" s="244"/>
      <c r="I255" s="244"/>
      <c r="J255" s="246"/>
      <c r="K255" s="246"/>
      <c r="L255" s="246"/>
      <c r="M255" s="246"/>
      <c r="N255" s="244"/>
      <c r="O255" s="244"/>
      <c r="P255" s="267"/>
      <c r="Q255" s="244"/>
      <c r="R255" s="244"/>
      <c r="S255" s="244"/>
      <c r="T255" s="244"/>
      <c r="U255" s="244"/>
      <c r="V255" s="244"/>
      <c r="W255" s="244"/>
      <c r="X255" s="244"/>
      <c r="Y255" s="244"/>
      <c r="Z255" s="244"/>
      <c r="AA255" s="244"/>
      <c r="AB255" s="244"/>
      <c r="AC255" s="244"/>
      <c r="AD255" s="244"/>
      <c r="AE255" s="244"/>
      <c r="AF255" s="244"/>
      <c r="AG255" s="244"/>
      <c r="AH255" s="244"/>
      <c r="AI255" s="244"/>
      <c r="AJ255" s="244"/>
      <c r="AK255" s="244"/>
      <c r="AL255" s="244"/>
    </row>
    <row r="256" spans="3:38" x14ac:dyDescent="0.2">
      <c r="C256" s="244"/>
      <c r="D256" s="267"/>
      <c r="E256" s="244"/>
      <c r="F256" s="244"/>
      <c r="G256" s="244"/>
      <c r="H256" s="244"/>
      <c r="I256" s="244"/>
      <c r="J256" s="246"/>
      <c r="K256" s="246"/>
      <c r="L256" s="246"/>
      <c r="M256" s="246"/>
      <c r="N256" s="244"/>
      <c r="O256" s="244"/>
      <c r="P256" s="267"/>
      <c r="Q256" s="244"/>
      <c r="R256" s="244"/>
      <c r="S256" s="244"/>
      <c r="T256" s="244"/>
      <c r="U256" s="244"/>
      <c r="V256" s="244"/>
      <c r="W256" s="244"/>
      <c r="X256" s="244"/>
      <c r="Y256" s="244"/>
      <c r="Z256" s="244"/>
      <c r="AA256" s="244"/>
      <c r="AB256" s="244"/>
      <c r="AC256" s="244"/>
      <c r="AD256" s="244"/>
      <c r="AE256" s="244"/>
      <c r="AF256" s="244"/>
      <c r="AG256" s="244"/>
      <c r="AH256" s="244"/>
      <c r="AI256" s="244"/>
      <c r="AJ256" s="244"/>
      <c r="AK256" s="244"/>
      <c r="AL256" s="244"/>
    </row>
    <row r="257" spans="3:38" x14ac:dyDescent="0.2">
      <c r="C257" s="244"/>
      <c r="D257" s="267"/>
      <c r="E257" s="244"/>
      <c r="F257" s="244"/>
      <c r="G257" s="244"/>
      <c r="H257" s="244"/>
      <c r="I257" s="244"/>
      <c r="J257" s="246"/>
      <c r="K257" s="246"/>
      <c r="L257" s="246"/>
      <c r="M257" s="246"/>
      <c r="N257" s="244"/>
      <c r="O257" s="244"/>
      <c r="P257" s="267"/>
      <c r="Q257" s="244"/>
      <c r="R257" s="244"/>
      <c r="S257" s="244"/>
      <c r="T257" s="244"/>
      <c r="U257" s="244"/>
      <c r="V257" s="244"/>
      <c r="W257" s="244"/>
      <c r="X257" s="244"/>
      <c r="Y257" s="244"/>
      <c r="Z257" s="244"/>
      <c r="AA257" s="244"/>
      <c r="AB257" s="244"/>
      <c r="AC257" s="244"/>
      <c r="AD257" s="244"/>
      <c r="AE257" s="244"/>
      <c r="AF257" s="244"/>
      <c r="AG257" s="244"/>
      <c r="AH257" s="244"/>
      <c r="AI257" s="244"/>
      <c r="AJ257" s="244"/>
      <c r="AK257" s="244"/>
      <c r="AL257" s="244"/>
    </row>
    <row r="258" spans="3:38" x14ac:dyDescent="0.2">
      <c r="C258" s="244"/>
      <c r="D258" s="267"/>
      <c r="E258" s="244"/>
      <c r="F258" s="244"/>
      <c r="G258" s="244"/>
      <c r="H258" s="244"/>
      <c r="I258" s="244"/>
      <c r="J258" s="246"/>
      <c r="K258" s="246"/>
      <c r="L258" s="246"/>
      <c r="M258" s="246"/>
      <c r="N258" s="244"/>
      <c r="O258" s="244"/>
      <c r="P258" s="267"/>
      <c r="Q258" s="244"/>
      <c r="R258" s="244"/>
      <c r="S258" s="244"/>
      <c r="T258" s="244"/>
      <c r="U258" s="244"/>
      <c r="V258" s="244"/>
      <c r="W258" s="244"/>
      <c r="X258" s="244"/>
      <c r="Y258" s="244"/>
      <c r="Z258" s="244"/>
      <c r="AA258" s="244"/>
      <c r="AB258" s="244"/>
      <c r="AC258" s="244"/>
      <c r="AD258" s="244"/>
      <c r="AE258" s="244"/>
      <c r="AF258" s="244"/>
      <c r="AG258" s="244"/>
      <c r="AH258" s="244"/>
      <c r="AI258" s="244"/>
      <c r="AJ258" s="244"/>
      <c r="AK258" s="244"/>
      <c r="AL258" s="244"/>
    </row>
    <row r="259" spans="3:38" x14ac:dyDescent="0.2">
      <c r="C259" s="244"/>
      <c r="D259" s="267"/>
      <c r="E259" s="244"/>
      <c r="F259" s="244"/>
      <c r="G259" s="244"/>
      <c r="H259" s="244"/>
      <c r="I259" s="244"/>
      <c r="J259" s="246"/>
      <c r="K259" s="246"/>
      <c r="L259" s="246"/>
      <c r="M259" s="246"/>
      <c r="N259" s="244"/>
      <c r="O259" s="244"/>
      <c r="P259" s="267"/>
      <c r="Q259" s="244"/>
      <c r="R259" s="244"/>
      <c r="S259" s="244"/>
      <c r="T259" s="244"/>
      <c r="U259" s="244"/>
      <c r="V259" s="244"/>
      <c r="W259" s="244"/>
      <c r="X259" s="244"/>
      <c r="Y259" s="244"/>
      <c r="Z259" s="244"/>
      <c r="AA259" s="244"/>
      <c r="AB259" s="244"/>
      <c r="AC259" s="244"/>
      <c r="AD259" s="244"/>
      <c r="AE259" s="244"/>
      <c r="AF259" s="244"/>
      <c r="AG259" s="244"/>
      <c r="AH259" s="244"/>
      <c r="AI259" s="244"/>
      <c r="AJ259" s="244"/>
      <c r="AK259" s="244"/>
      <c r="AL259" s="244"/>
    </row>
    <row r="260" spans="3:38" x14ac:dyDescent="0.2">
      <c r="C260" s="244"/>
      <c r="D260" s="267"/>
      <c r="E260" s="244"/>
      <c r="F260" s="244"/>
      <c r="G260" s="244"/>
      <c r="H260" s="244"/>
      <c r="I260" s="244"/>
      <c r="J260" s="246"/>
      <c r="K260" s="246"/>
      <c r="L260" s="246"/>
      <c r="M260" s="246"/>
      <c r="N260" s="244"/>
      <c r="O260" s="244"/>
      <c r="P260" s="267"/>
      <c r="Q260" s="244"/>
      <c r="R260" s="244"/>
      <c r="S260" s="244"/>
      <c r="T260" s="244"/>
      <c r="U260" s="244"/>
      <c r="V260" s="244"/>
      <c r="W260" s="244"/>
      <c r="X260" s="244"/>
      <c r="Y260" s="244"/>
      <c r="Z260" s="244"/>
      <c r="AA260" s="244"/>
      <c r="AB260" s="244"/>
      <c r="AC260" s="244"/>
      <c r="AD260" s="244"/>
      <c r="AE260" s="244"/>
      <c r="AF260" s="244"/>
      <c r="AG260" s="244"/>
      <c r="AH260" s="244"/>
      <c r="AI260" s="244"/>
      <c r="AJ260" s="244"/>
      <c r="AK260" s="244"/>
      <c r="AL260" s="244"/>
    </row>
    <row r="261" spans="3:38" x14ac:dyDescent="0.2">
      <c r="C261" s="244"/>
      <c r="D261" s="267"/>
      <c r="E261" s="244"/>
      <c r="F261" s="244"/>
      <c r="G261" s="244"/>
      <c r="H261" s="244"/>
      <c r="I261" s="244"/>
      <c r="J261" s="246"/>
      <c r="K261" s="246"/>
      <c r="L261" s="246"/>
      <c r="M261" s="246"/>
      <c r="N261" s="244"/>
      <c r="O261" s="244"/>
      <c r="P261" s="267"/>
      <c r="Q261" s="244"/>
      <c r="R261" s="244"/>
      <c r="S261" s="244"/>
      <c r="T261" s="244"/>
      <c r="U261" s="244"/>
      <c r="V261" s="244"/>
      <c r="W261" s="244"/>
      <c r="X261" s="244"/>
      <c r="Y261" s="244"/>
      <c r="Z261" s="244"/>
      <c r="AA261" s="244"/>
      <c r="AB261" s="244"/>
      <c r="AC261" s="244"/>
      <c r="AD261" s="244"/>
      <c r="AE261" s="244"/>
      <c r="AF261" s="244"/>
      <c r="AG261" s="244"/>
      <c r="AH261" s="244"/>
      <c r="AI261" s="244"/>
      <c r="AJ261" s="244"/>
      <c r="AK261" s="244"/>
      <c r="AL261" s="244"/>
    </row>
    <row r="262" spans="3:38" x14ac:dyDescent="0.2">
      <c r="C262" s="244"/>
      <c r="D262" s="267"/>
      <c r="E262" s="244"/>
      <c r="F262" s="244"/>
      <c r="G262" s="244"/>
      <c r="H262" s="244"/>
      <c r="I262" s="244"/>
      <c r="J262" s="246"/>
      <c r="K262" s="246"/>
      <c r="L262" s="246"/>
      <c r="M262" s="246"/>
      <c r="N262" s="244"/>
      <c r="O262" s="244"/>
      <c r="P262" s="267"/>
      <c r="Q262" s="244"/>
      <c r="R262" s="244"/>
      <c r="S262" s="244"/>
      <c r="T262" s="244"/>
      <c r="U262" s="244"/>
      <c r="V262" s="244"/>
      <c r="W262" s="244"/>
      <c r="X262" s="244"/>
      <c r="Y262" s="244"/>
      <c r="Z262" s="244"/>
      <c r="AA262" s="244"/>
      <c r="AB262" s="244"/>
      <c r="AC262" s="244"/>
      <c r="AD262" s="244"/>
      <c r="AE262" s="244"/>
      <c r="AF262" s="244"/>
      <c r="AG262" s="244"/>
      <c r="AH262" s="244"/>
      <c r="AI262" s="244"/>
      <c r="AJ262" s="244"/>
      <c r="AK262" s="244"/>
      <c r="AL262" s="244"/>
    </row>
    <row r="263" spans="3:38" x14ac:dyDescent="0.2">
      <c r="C263" s="244"/>
      <c r="D263" s="267"/>
      <c r="E263" s="244"/>
      <c r="F263" s="244"/>
      <c r="G263" s="244"/>
      <c r="H263" s="244"/>
      <c r="I263" s="244"/>
      <c r="J263" s="246"/>
      <c r="K263" s="246"/>
      <c r="L263" s="246"/>
      <c r="M263" s="246"/>
      <c r="N263" s="244"/>
      <c r="O263" s="244"/>
      <c r="P263" s="267"/>
      <c r="Q263" s="244"/>
      <c r="R263" s="244"/>
      <c r="S263" s="244"/>
      <c r="T263" s="244"/>
      <c r="U263" s="244"/>
      <c r="V263" s="244"/>
      <c r="W263" s="244"/>
      <c r="X263" s="244"/>
      <c r="Y263" s="244"/>
      <c r="Z263" s="244"/>
      <c r="AA263" s="244"/>
      <c r="AB263" s="244"/>
      <c r="AC263" s="244"/>
      <c r="AD263" s="244"/>
      <c r="AE263" s="244"/>
      <c r="AF263" s="244"/>
      <c r="AG263" s="244"/>
      <c r="AH263" s="244"/>
      <c r="AI263" s="244"/>
      <c r="AJ263" s="244"/>
      <c r="AK263" s="244"/>
      <c r="AL263" s="244"/>
    </row>
    <row r="264" spans="3:38" x14ac:dyDescent="0.2">
      <c r="C264" s="244"/>
      <c r="D264" s="267"/>
      <c r="E264" s="244"/>
      <c r="F264" s="244"/>
      <c r="G264" s="244"/>
      <c r="H264" s="244"/>
      <c r="I264" s="244"/>
      <c r="J264" s="246"/>
      <c r="K264" s="246"/>
      <c r="L264" s="246"/>
      <c r="M264" s="246"/>
      <c r="N264" s="244"/>
      <c r="O264" s="244"/>
      <c r="P264" s="267"/>
      <c r="Q264" s="244"/>
      <c r="R264" s="244"/>
      <c r="S264" s="244"/>
      <c r="T264" s="244"/>
      <c r="U264" s="244"/>
      <c r="V264" s="244"/>
      <c r="W264" s="244"/>
      <c r="X264" s="244"/>
      <c r="Y264" s="244"/>
      <c r="Z264" s="244"/>
      <c r="AA264" s="244"/>
      <c r="AB264" s="244"/>
      <c r="AC264" s="244"/>
      <c r="AD264" s="244"/>
      <c r="AE264" s="244"/>
      <c r="AF264" s="244"/>
      <c r="AG264" s="244"/>
      <c r="AH264" s="244"/>
      <c r="AI264" s="244"/>
      <c r="AJ264" s="244"/>
      <c r="AK264" s="244"/>
      <c r="AL264" s="244"/>
    </row>
    <row r="265" spans="3:38" x14ac:dyDescent="0.2">
      <c r="C265" s="244"/>
      <c r="D265" s="267"/>
      <c r="E265" s="244"/>
      <c r="F265" s="244"/>
      <c r="G265" s="244"/>
      <c r="H265" s="244"/>
      <c r="I265" s="244"/>
      <c r="J265" s="246"/>
      <c r="K265" s="246"/>
      <c r="L265" s="246"/>
      <c r="M265" s="246"/>
      <c r="N265" s="244"/>
      <c r="O265" s="244"/>
      <c r="P265" s="267"/>
      <c r="Q265" s="244"/>
      <c r="R265" s="244"/>
      <c r="S265" s="244"/>
      <c r="T265" s="244"/>
      <c r="U265" s="244"/>
      <c r="V265" s="244"/>
      <c r="W265" s="244"/>
      <c r="X265" s="244"/>
      <c r="Y265" s="244"/>
      <c r="Z265" s="244"/>
      <c r="AA265" s="244"/>
      <c r="AB265" s="244"/>
      <c r="AC265" s="244"/>
      <c r="AD265" s="244"/>
      <c r="AE265" s="244"/>
      <c r="AF265" s="244"/>
      <c r="AG265" s="244"/>
      <c r="AH265" s="244"/>
      <c r="AI265" s="244"/>
      <c r="AJ265" s="244"/>
      <c r="AK265" s="244"/>
      <c r="AL265" s="244"/>
    </row>
    <row r="266" spans="3:38" x14ac:dyDescent="0.2">
      <c r="C266" s="244"/>
      <c r="D266" s="267"/>
      <c r="E266" s="244"/>
      <c r="F266" s="244"/>
      <c r="G266" s="244"/>
      <c r="H266" s="244"/>
      <c r="I266" s="244"/>
      <c r="J266" s="246"/>
      <c r="K266" s="246"/>
      <c r="L266" s="246"/>
      <c r="M266" s="246"/>
      <c r="N266" s="244"/>
      <c r="O266" s="244"/>
      <c r="P266" s="267"/>
      <c r="Q266" s="244"/>
      <c r="R266" s="244"/>
      <c r="S266" s="244"/>
      <c r="T266" s="244"/>
      <c r="U266" s="244"/>
      <c r="V266" s="244"/>
      <c r="W266" s="244"/>
      <c r="X266" s="244"/>
      <c r="Y266" s="244"/>
      <c r="Z266" s="244"/>
      <c r="AA266" s="244"/>
      <c r="AB266" s="244"/>
      <c r="AC266" s="244"/>
      <c r="AD266" s="244"/>
      <c r="AE266" s="244"/>
      <c r="AF266" s="244"/>
      <c r="AG266" s="244"/>
      <c r="AH266" s="244"/>
      <c r="AI266" s="244"/>
      <c r="AJ266" s="244"/>
      <c r="AK266" s="244"/>
      <c r="AL266" s="244"/>
    </row>
    <row r="267" spans="3:38" x14ac:dyDescent="0.2">
      <c r="C267" s="244"/>
      <c r="D267" s="267"/>
      <c r="E267" s="244"/>
      <c r="F267" s="244"/>
      <c r="G267" s="244"/>
      <c r="H267" s="244"/>
      <c r="I267" s="244"/>
      <c r="J267" s="246"/>
      <c r="K267" s="246"/>
      <c r="L267" s="246"/>
      <c r="M267" s="246"/>
      <c r="N267" s="244"/>
      <c r="O267" s="244"/>
      <c r="P267" s="267"/>
      <c r="Q267" s="244"/>
      <c r="R267" s="244"/>
      <c r="S267" s="244"/>
      <c r="T267" s="244"/>
      <c r="U267" s="244"/>
      <c r="V267" s="244"/>
      <c r="W267" s="244"/>
      <c r="X267" s="244"/>
      <c r="Y267" s="244"/>
      <c r="Z267" s="244"/>
      <c r="AA267" s="244"/>
      <c r="AB267" s="244"/>
      <c r="AC267" s="244"/>
      <c r="AD267" s="244"/>
      <c r="AE267" s="244"/>
      <c r="AF267" s="244"/>
      <c r="AG267" s="244"/>
      <c r="AH267" s="244"/>
      <c r="AI267" s="244"/>
      <c r="AJ267" s="244"/>
      <c r="AK267" s="244"/>
      <c r="AL267" s="244"/>
    </row>
    <row r="268" spans="3:38" x14ac:dyDescent="0.2">
      <c r="C268" s="244"/>
      <c r="D268" s="267"/>
      <c r="E268" s="244"/>
      <c r="F268" s="244"/>
      <c r="G268" s="244"/>
      <c r="H268" s="244"/>
      <c r="I268" s="244"/>
      <c r="J268" s="246"/>
      <c r="K268" s="246"/>
      <c r="L268" s="246"/>
      <c r="M268" s="246"/>
      <c r="N268" s="244"/>
      <c r="O268" s="244"/>
      <c r="P268" s="267"/>
      <c r="Q268" s="244"/>
      <c r="R268" s="244"/>
      <c r="S268" s="244"/>
      <c r="T268" s="244"/>
      <c r="U268" s="244"/>
      <c r="V268" s="244"/>
      <c r="W268" s="244"/>
      <c r="X268" s="244"/>
      <c r="Y268" s="244"/>
      <c r="Z268" s="244"/>
      <c r="AA268" s="244"/>
      <c r="AB268" s="244"/>
      <c r="AC268" s="244"/>
      <c r="AD268" s="244"/>
      <c r="AE268" s="244"/>
      <c r="AF268" s="244"/>
      <c r="AG268" s="244"/>
      <c r="AH268" s="244"/>
      <c r="AI268" s="244"/>
      <c r="AJ268" s="244"/>
      <c r="AK268" s="244"/>
      <c r="AL268" s="244"/>
    </row>
    <row r="269" spans="3:38" x14ac:dyDescent="0.2">
      <c r="C269" s="244"/>
      <c r="D269" s="267"/>
      <c r="E269" s="244"/>
      <c r="F269" s="244"/>
      <c r="G269" s="244"/>
      <c r="H269" s="244"/>
      <c r="I269" s="244"/>
      <c r="J269" s="246"/>
      <c r="K269" s="246"/>
      <c r="L269" s="246"/>
      <c r="M269" s="246"/>
      <c r="N269" s="244"/>
      <c r="O269" s="244"/>
      <c r="P269" s="267"/>
      <c r="Q269" s="244"/>
      <c r="R269" s="244"/>
      <c r="S269" s="244"/>
      <c r="T269" s="244"/>
      <c r="U269" s="244"/>
      <c r="V269" s="244"/>
      <c r="W269" s="244"/>
      <c r="X269" s="244"/>
      <c r="Y269" s="244"/>
      <c r="Z269" s="244"/>
      <c r="AA269" s="244"/>
      <c r="AB269" s="244"/>
      <c r="AC269" s="244"/>
      <c r="AD269" s="244"/>
      <c r="AE269" s="244"/>
      <c r="AF269" s="244"/>
      <c r="AG269" s="244"/>
      <c r="AH269" s="244"/>
      <c r="AI269" s="244"/>
      <c r="AJ269" s="244"/>
      <c r="AK269" s="244"/>
      <c r="AL269" s="244"/>
    </row>
    <row r="270" spans="3:38" x14ac:dyDescent="0.2">
      <c r="C270" s="244"/>
      <c r="D270" s="267"/>
      <c r="E270" s="244"/>
      <c r="F270" s="244"/>
      <c r="G270" s="244"/>
      <c r="H270" s="244"/>
      <c r="I270" s="244"/>
      <c r="J270" s="246"/>
      <c r="K270" s="246"/>
      <c r="L270" s="246"/>
      <c r="M270" s="246"/>
      <c r="N270" s="244"/>
      <c r="O270" s="244"/>
      <c r="P270" s="267"/>
      <c r="Q270" s="244"/>
      <c r="R270" s="244"/>
      <c r="S270" s="244"/>
      <c r="T270" s="244"/>
      <c r="U270" s="244"/>
      <c r="V270" s="244"/>
      <c r="W270" s="244"/>
      <c r="X270" s="244"/>
      <c r="Y270" s="244"/>
      <c r="Z270" s="244"/>
      <c r="AA270" s="244"/>
      <c r="AB270" s="244"/>
      <c r="AC270" s="244"/>
      <c r="AD270" s="244"/>
      <c r="AE270" s="244"/>
      <c r="AF270" s="244"/>
      <c r="AG270" s="244"/>
      <c r="AH270" s="244"/>
      <c r="AI270" s="244"/>
      <c r="AJ270" s="244"/>
      <c r="AK270" s="244"/>
      <c r="AL270" s="244"/>
    </row>
    <row r="271" spans="3:38" x14ac:dyDescent="0.2">
      <c r="C271" s="244"/>
      <c r="D271" s="267"/>
      <c r="E271" s="244"/>
      <c r="F271" s="244"/>
      <c r="G271" s="244"/>
      <c r="H271" s="244"/>
      <c r="I271" s="244"/>
      <c r="J271" s="246"/>
      <c r="K271" s="246"/>
      <c r="L271" s="246"/>
      <c r="M271" s="246"/>
      <c r="N271" s="244"/>
      <c r="O271" s="244"/>
      <c r="P271" s="267"/>
      <c r="Q271" s="244"/>
      <c r="R271" s="244"/>
      <c r="S271" s="244"/>
      <c r="T271" s="244"/>
      <c r="U271" s="244"/>
      <c r="V271" s="244"/>
      <c r="W271" s="244"/>
      <c r="X271" s="244"/>
      <c r="Y271" s="244"/>
      <c r="Z271" s="244"/>
      <c r="AA271" s="244"/>
      <c r="AB271" s="244"/>
      <c r="AC271" s="244"/>
      <c r="AD271" s="244"/>
      <c r="AE271" s="244"/>
      <c r="AF271" s="244"/>
      <c r="AG271" s="244"/>
      <c r="AH271" s="244"/>
      <c r="AI271" s="244"/>
      <c r="AJ271" s="244"/>
      <c r="AK271" s="244"/>
      <c r="AL271" s="244"/>
    </row>
    <row r="272" spans="3:38" x14ac:dyDescent="0.2">
      <c r="C272" s="244"/>
      <c r="D272" s="267"/>
      <c r="E272" s="244"/>
      <c r="F272" s="244"/>
      <c r="G272" s="244"/>
      <c r="H272" s="244"/>
      <c r="I272" s="244"/>
      <c r="J272" s="246"/>
      <c r="K272" s="246"/>
      <c r="L272" s="246"/>
      <c r="M272" s="246"/>
      <c r="N272" s="244"/>
      <c r="O272" s="244"/>
      <c r="P272" s="267"/>
      <c r="Q272" s="244"/>
      <c r="R272" s="244"/>
      <c r="S272" s="244"/>
      <c r="T272" s="244"/>
      <c r="U272" s="244"/>
      <c r="V272" s="244"/>
      <c r="W272" s="244"/>
      <c r="X272" s="244"/>
      <c r="Y272" s="244"/>
      <c r="Z272" s="244"/>
      <c r="AA272" s="244"/>
      <c r="AB272" s="244"/>
      <c r="AC272" s="244"/>
      <c r="AD272" s="244"/>
      <c r="AE272" s="244"/>
      <c r="AF272" s="244"/>
      <c r="AG272" s="244"/>
      <c r="AH272" s="244"/>
      <c r="AI272" s="244"/>
      <c r="AJ272" s="244"/>
      <c r="AK272" s="244"/>
      <c r="AL272" s="244"/>
    </row>
    <row r="273" spans="3:38" x14ac:dyDescent="0.2">
      <c r="C273" s="244"/>
      <c r="D273" s="267"/>
      <c r="E273" s="244"/>
      <c r="F273" s="244"/>
      <c r="G273" s="244"/>
      <c r="H273" s="244"/>
      <c r="I273" s="244"/>
      <c r="J273" s="246"/>
      <c r="K273" s="246"/>
      <c r="L273" s="246"/>
      <c r="M273" s="246"/>
      <c r="N273" s="244"/>
      <c r="O273" s="244"/>
      <c r="P273" s="267"/>
      <c r="Q273" s="244"/>
      <c r="R273" s="244"/>
      <c r="S273" s="244"/>
      <c r="T273" s="244"/>
      <c r="U273" s="244"/>
      <c r="V273" s="244"/>
      <c r="W273" s="244"/>
      <c r="X273" s="244"/>
      <c r="Y273" s="244"/>
      <c r="Z273" s="244"/>
      <c r="AA273" s="244"/>
      <c r="AB273" s="244"/>
      <c r="AC273" s="244"/>
      <c r="AD273" s="244"/>
      <c r="AE273" s="244"/>
      <c r="AF273" s="244"/>
      <c r="AG273" s="244"/>
      <c r="AH273" s="244"/>
      <c r="AI273" s="244"/>
      <c r="AJ273" s="244"/>
      <c r="AK273" s="244"/>
      <c r="AL273" s="244"/>
    </row>
    <row r="274" spans="3:38" x14ac:dyDescent="0.2">
      <c r="C274" s="244"/>
      <c r="D274" s="267"/>
      <c r="E274" s="244"/>
      <c r="F274" s="244"/>
      <c r="G274" s="244"/>
      <c r="H274" s="244"/>
      <c r="I274" s="244"/>
      <c r="J274" s="246"/>
      <c r="K274" s="246"/>
      <c r="L274" s="246"/>
      <c r="M274" s="246"/>
      <c r="N274" s="244"/>
      <c r="O274" s="244"/>
      <c r="P274" s="267"/>
      <c r="Q274" s="244"/>
      <c r="R274" s="244"/>
      <c r="S274" s="244"/>
      <c r="T274" s="244"/>
      <c r="U274" s="244"/>
      <c r="V274" s="244"/>
      <c r="W274" s="244"/>
      <c r="X274" s="244"/>
      <c r="Y274" s="244"/>
      <c r="Z274" s="244"/>
      <c r="AA274" s="244"/>
      <c r="AB274" s="244"/>
      <c r="AC274" s="244"/>
      <c r="AD274" s="244"/>
      <c r="AE274" s="244"/>
      <c r="AF274" s="244"/>
      <c r="AG274" s="244"/>
      <c r="AH274" s="244"/>
      <c r="AI274" s="244"/>
      <c r="AJ274" s="244"/>
      <c r="AK274" s="244"/>
      <c r="AL274" s="244"/>
    </row>
    <row r="275" spans="3:38" x14ac:dyDescent="0.2">
      <c r="C275" s="244"/>
      <c r="D275" s="267"/>
      <c r="E275" s="244"/>
      <c r="F275" s="244"/>
      <c r="G275" s="244"/>
      <c r="H275" s="244"/>
      <c r="I275" s="244"/>
      <c r="J275" s="246"/>
      <c r="K275" s="246"/>
      <c r="L275" s="246"/>
      <c r="M275" s="246"/>
      <c r="N275" s="244"/>
      <c r="O275" s="244"/>
      <c r="P275" s="267"/>
      <c r="Q275" s="244"/>
      <c r="R275" s="244"/>
      <c r="S275" s="244"/>
      <c r="T275" s="244"/>
      <c r="U275" s="244"/>
      <c r="V275" s="244"/>
      <c r="W275" s="244"/>
      <c r="X275" s="244"/>
      <c r="Y275" s="244"/>
      <c r="Z275" s="244"/>
      <c r="AA275" s="244"/>
      <c r="AB275" s="244"/>
      <c r="AC275" s="244"/>
      <c r="AD275" s="244"/>
      <c r="AE275" s="244"/>
      <c r="AF275" s="244"/>
      <c r="AG275" s="244"/>
      <c r="AH275" s="244"/>
      <c r="AI275" s="244"/>
      <c r="AJ275" s="244"/>
      <c r="AK275" s="244"/>
      <c r="AL275" s="244"/>
    </row>
    <row r="276" spans="3:38" x14ac:dyDescent="0.2">
      <c r="C276" s="244"/>
      <c r="D276" s="267"/>
      <c r="E276" s="244"/>
      <c r="F276" s="244"/>
      <c r="G276" s="244"/>
      <c r="H276" s="244"/>
      <c r="I276" s="244"/>
      <c r="J276" s="246"/>
      <c r="K276" s="246"/>
      <c r="L276" s="246"/>
      <c r="M276" s="246"/>
      <c r="N276" s="244"/>
      <c r="O276" s="244"/>
      <c r="P276" s="267"/>
      <c r="Q276" s="244"/>
      <c r="R276" s="244"/>
      <c r="S276" s="244"/>
      <c r="T276" s="244"/>
      <c r="U276" s="244"/>
      <c r="V276" s="244"/>
      <c r="W276" s="244"/>
      <c r="X276" s="244"/>
      <c r="Y276" s="244"/>
      <c r="Z276" s="244"/>
      <c r="AA276" s="244"/>
      <c r="AB276" s="244"/>
      <c r="AC276" s="244"/>
      <c r="AD276" s="244"/>
      <c r="AE276" s="244"/>
      <c r="AF276" s="244"/>
      <c r="AG276" s="244"/>
      <c r="AH276" s="244"/>
      <c r="AI276" s="244"/>
      <c r="AJ276" s="244"/>
      <c r="AK276" s="244"/>
      <c r="AL276" s="244"/>
    </row>
    <row r="277" spans="3:38" x14ac:dyDescent="0.2">
      <c r="C277" s="244"/>
      <c r="D277" s="267"/>
      <c r="E277" s="244"/>
      <c r="F277" s="244"/>
      <c r="G277" s="244"/>
      <c r="H277" s="244"/>
      <c r="I277" s="244"/>
      <c r="J277" s="246"/>
      <c r="K277" s="246"/>
      <c r="L277" s="246"/>
      <c r="M277" s="246"/>
      <c r="N277" s="244"/>
      <c r="O277" s="244"/>
      <c r="P277" s="267"/>
      <c r="Q277" s="244"/>
      <c r="R277" s="244"/>
      <c r="S277" s="244"/>
      <c r="T277" s="244"/>
      <c r="U277" s="244"/>
      <c r="V277" s="244"/>
      <c r="W277" s="244"/>
      <c r="X277" s="244"/>
      <c r="Y277" s="244"/>
      <c r="Z277" s="244"/>
      <c r="AA277" s="244"/>
      <c r="AB277" s="244"/>
      <c r="AC277" s="244"/>
      <c r="AD277" s="244"/>
      <c r="AE277" s="244"/>
      <c r="AF277" s="244"/>
      <c r="AG277" s="244"/>
      <c r="AH277" s="244"/>
      <c r="AI277" s="244"/>
      <c r="AJ277" s="244"/>
      <c r="AK277" s="244"/>
      <c r="AL277" s="244"/>
    </row>
    <row r="278" spans="3:38" x14ac:dyDescent="0.2">
      <c r="C278" s="244"/>
      <c r="D278" s="267"/>
      <c r="E278" s="244"/>
      <c r="F278" s="244"/>
      <c r="G278" s="244"/>
      <c r="H278" s="244"/>
      <c r="I278" s="244"/>
      <c r="J278" s="246"/>
      <c r="K278" s="246"/>
      <c r="L278" s="246"/>
      <c r="M278" s="246"/>
      <c r="N278" s="244"/>
      <c r="O278" s="244"/>
      <c r="P278" s="267"/>
      <c r="Q278" s="244"/>
      <c r="R278" s="244"/>
      <c r="S278" s="244"/>
      <c r="T278" s="244"/>
      <c r="U278" s="244"/>
      <c r="V278" s="244"/>
      <c r="W278" s="244"/>
      <c r="X278" s="244"/>
      <c r="Y278" s="244"/>
      <c r="Z278" s="244"/>
      <c r="AA278" s="244"/>
      <c r="AB278" s="244"/>
      <c r="AC278" s="244"/>
      <c r="AD278" s="244"/>
      <c r="AE278" s="244"/>
      <c r="AF278" s="244"/>
      <c r="AG278" s="244"/>
      <c r="AH278" s="244"/>
      <c r="AI278" s="244"/>
      <c r="AJ278" s="244"/>
      <c r="AK278" s="244"/>
      <c r="AL278" s="244"/>
    </row>
    <row r="279" spans="3:38" x14ac:dyDescent="0.2">
      <c r="C279" s="244"/>
      <c r="D279" s="267"/>
      <c r="E279" s="244"/>
      <c r="F279" s="244"/>
      <c r="G279" s="244"/>
      <c r="H279" s="244"/>
      <c r="I279" s="244"/>
      <c r="J279" s="246"/>
      <c r="K279" s="246"/>
      <c r="L279" s="246"/>
      <c r="M279" s="246"/>
      <c r="N279" s="244"/>
      <c r="O279" s="244"/>
      <c r="P279" s="267"/>
      <c r="Q279" s="244"/>
      <c r="R279" s="244"/>
      <c r="S279" s="244"/>
      <c r="T279" s="244"/>
      <c r="U279" s="244"/>
      <c r="V279" s="244"/>
      <c r="W279" s="244"/>
      <c r="X279" s="244"/>
      <c r="Y279" s="244"/>
      <c r="Z279" s="244"/>
      <c r="AA279" s="244"/>
      <c r="AB279" s="244"/>
      <c r="AC279" s="244"/>
      <c r="AD279" s="244"/>
      <c r="AE279" s="244"/>
      <c r="AF279" s="244"/>
      <c r="AG279" s="244"/>
      <c r="AH279" s="244"/>
      <c r="AI279" s="244"/>
      <c r="AJ279" s="244"/>
      <c r="AK279" s="244"/>
      <c r="AL279" s="244"/>
    </row>
    <row r="280" spans="3:38" x14ac:dyDescent="0.2">
      <c r="C280" s="244"/>
      <c r="D280" s="267"/>
      <c r="E280" s="244"/>
      <c r="F280" s="244"/>
      <c r="G280" s="244"/>
      <c r="H280" s="244"/>
      <c r="I280" s="244"/>
      <c r="J280" s="246"/>
      <c r="K280" s="246"/>
      <c r="L280" s="246"/>
      <c r="M280" s="246"/>
      <c r="N280" s="244"/>
      <c r="O280" s="244"/>
      <c r="P280" s="267"/>
      <c r="Q280" s="244"/>
      <c r="R280" s="244"/>
      <c r="S280" s="244"/>
      <c r="T280" s="244"/>
      <c r="U280" s="244"/>
      <c r="V280" s="244"/>
      <c r="W280" s="244"/>
      <c r="X280" s="244"/>
      <c r="Y280" s="244"/>
      <c r="Z280" s="244"/>
      <c r="AA280" s="244"/>
      <c r="AB280" s="244"/>
      <c r="AC280" s="244"/>
      <c r="AD280" s="244"/>
      <c r="AE280" s="244"/>
      <c r="AF280" s="244"/>
      <c r="AG280" s="244"/>
      <c r="AH280" s="244"/>
      <c r="AI280" s="244"/>
      <c r="AJ280" s="244"/>
      <c r="AK280" s="244"/>
      <c r="AL280" s="244"/>
    </row>
    <row r="281" spans="3:38" x14ac:dyDescent="0.2">
      <c r="C281" s="244"/>
      <c r="D281" s="267"/>
      <c r="E281" s="244"/>
      <c r="F281" s="244"/>
      <c r="G281" s="244"/>
      <c r="H281" s="244"/>
      <c r="I281" s="244"/>
      <c r="J281" s="246"/>
      <c r="K281" s="246"/>
      <c r="L281" s="246"/>
      <c r="M281" s="246"/>
      <c r="N281" s="244"/>
      <c r="O281" s="244"/>
      <c r="P281" s="267"/>
      <c r="Q281" s="244"/>
      <c r="R281" s="244"/>
      <c r="S281" s="244"/>
      <c r="T281" s="244"/>
      <c r="U281" s="244"/>
      <c r="V281" s="244"/>
      <c r="W281" s="244"/>
      <c r="X281" s="244"/>
      <c r="Y281" s="244"/>
      <c r="Z281" s="244"/>
      <c r="AA281" s="244"/>
      <c r="AB281" s="244"/>
      <c r="AC281" s="244"/>
      <c r="AD281" s="244"/>
      <c r="AE281" s="244"/>
      <c r="AF281" s="244"/>
      <c r="AG281" s="244"/>
      <c r="AH281" s="244"/>
      <c r="AI281" s="244"/>
      <c r="AJ281" s="244"/>
      <c r="AK281" s="244"/>
      <c r="AL281" s="244"/>
    </row>
    <row r="282" spans="3:38" x14ac:dyDescent="0.2">
      <c r="C282" s="244"/>
      <c r="D282" s="267"/>
      <c r="E282" s="244"/>
      <c r="F282" s="244"/>
      <c r="G282" s="244"/>
      <c r="H282" s="244"/>
      <c r="I282" s="244"/>
      <c r="J282" s="246"/>
      <c r="K282" s="246"/>
      <c r="L282" s="246"/>
      <c r="M282" s="246"/>
      <c r="N282" s="244"/>
      <c r="O282" s="244"/>
      <c r="P282" s="267"/>
      <c r="Q282" s="244"/>
      <c r="R282" s="244"/>
      <c r="S282" s="244"/>
      <c r="T282" s="244"/>
      <c r="U282" s="244"/>
      <c r="V282" s="244"/>
      <c r="W282" s="244"/>
      <c r="X282" s="244"/>
      <c r="Y282" s="244"/>
      <c r="Z282" s="244"/>
      <c r="AA282" s="244"/>
      <c r="AB282" s="244"/>
      <c r="AC282" s="244"/>
      <c r="AD282" s="244"/>
      <c r="AE282" s="244"/>
      <c r="AF282" s="244"/>
      <c r="AG282" s="244"/>
      <c r="AH282" s="244"/>
      <c r="AI282" s="244"/>
      <c r="AJ282" s="244"/>
      <c r="AK282" s="244"/>
      <c r="AL282" s="244"/>
    </row>
    <row r="283" spans="3:38" x14ac:dyDescent="0.2">
      <c r="C283" s="244"/>
      <c r="D283" s="267"/>
      <c r="E283" s="244"/>
      <c r="F283" s="244"/>
      <c r="G283" s="244"/>
      <c r="H283" s="244"/>
      <c r="I283" s="244"/>
      <c r="J283" s="246"/>
      <c r="K283" s="246"/>
      <c r="L283" s="246"/>
      <c r="M283" s="246"/>
      <c r="N283" s="244"/>
      <c r="O283" s="244"/>
      <c r="P283" s="267"/>
      <c r="Q283" s="244"/>
      <c r="R283" s="244"/>
      <c r="S283" s="244"/>
      <c r="T283" s="244"/>
      <c r="U283" s="244"/>
      <c r="V283" s="244"/>
      <c r="W283" s="244"/>
      <c r="X283" s="244"/>
      <c r="Y283" s="244"/>
      <c r="Z283" s="244"/>
      <c r="AA283" s="244"/>
      <c r="AB283" s="244"/>
      <c r="AC283" s="244"/>
      <c r="AD283" s="244"/>
      <c r="AE283" s="244"/>
      <c r="AF283" s="244"/>
      <c r="AG283" s="244"/>
      <c r="AH283" s="244"/>
      <c r="AI283" s="244"/>
      <c r="AJ283" s="244"/>
      <c r="AK283" s="244"/>
      <c r="AL283" s="244"/>
    </row>
    <row r="284" spans="3:38" x14ac:dyDescent="0.2">
      <c r="C284" s="244"/>
      <c r="D284" s="267"/>
      <c r="E284" s="244"/>
      <c r="F284" s="244"/>
      <c r="G284" s="244"/>
      <c r="H284" s="244"/>
      <c r="I284" s="244"/>
      <c r="J284" s="246"/>
      <c r="K284" s="246"/>
      <c r="L284" s="246"/>
      <c r="M284" s="246"/>
      <c r="N284" s="244"/>
      <c r="O284" s="244"/>
      <c r="P284" s="267"/>
      <c r="Q284" s="244"/>
      <c r="R284" s="244"/>
      <c r="S284" s="244"/>
      <c r="T284" s="244"/>
      <c r="U284" s="244"/>
      <c r="V284" s="244"/>
      <c r="W284" s="244"/>
      <c r="X284" s="244"/>
      <c r="Y284" s="244"/>
      <c r="Z284" s="244"/>
      <c r="AA284" s="244"/>
      <c r="AB284" s="244"/>
      <c r="AC284" s="244"/>
      <c r="AD284" s="244"/>
      <c r="AE284" s="244"/>
      <c r="AF284" s="244"/>
      <c r="AG284" s="244"/>
      <c r="AH284" s="244"/>
      <c r="AI284" s="244"/>
      <c r="AJ284" s="244"/>
      <c r="AK284" s="244"/>
      <c r="AL284" s="244"/>
    </row>
    <row r="285" spans="3:38" x14ac:dyDescent="0.2">
      <c r="C285" s="244"/>
      <c r="D285" s="267"/>
      <c r="E285" s="244"/>
      <c r="F285" s="244"/>
      <c r="G285" s="244"/>
      <c r="H285" s="244"/>
      <c r="I285" s="244"/>
      <c r="J285" s="246"/>
      <c r="K285" s="246"/>
      <c r="L285" s="246"/>
      <c r="M285" s="246"/>
      <c r="N285" s="244"/>
      <c r="O285" s="244"/>
      <c r="P285" s="267"/>
      <c r="Q285" s="244"/>
      <c r="R285" s="244"/>
      <c r="S285" s="244"/>
      <c r="T285" s="244"/>
      <c r="U285" s="244"/>
      <c r="V285" s="244"/>
      <c r="W285" s="244"/>
      <c r="X285" s="244"/>
      <c r="Y285" s="244"/>
      <c r="Z285" s="244"/>
      <c r="AA285" s="244"/>
      <c r="AB285" s="244"/>
      <c r="AC285" s="244"/>
      <c r="AD285" s="244"/>
      <c r="AE285" s="244"/>
      <c r="AF285" s="244"/>
      <c r="AG285" s="244"/>
      <c r="AH285" s="244"/>
      <c r="AI285" s="244"/>
      <c r="AJ285" s="244"/>
      <c r="AK285" s="244"/>
      <c r="AL285" s="244"/>
    </row>
    <row r="286" spans="3:38" x14ac:dyDescent="0.2">
      <c r="C286" s="244"/>
      <c r="D286" s="267"/>
      <c r="E286" s="244"/>
      <c r="F286" s="244"/>
      <c r="G286" s="244"/>
      <c r="H286" s="244"/>
      <c r="I286" s="244"/>
      <c r="J286" s="246"/>
      <c r="K286" s="246"/>
      <c r="L286" s="246"/>
      <c r="M286" s="246"/>
      <c r="N286" s="244"/>
      <c r="O286" s="244"/>
      <c r="P286" s="267"/>
      <c r="Q286" s="244"/>
      <c r="R286" s="244"/>
      <c r="S286" s="244"/>
      <c r="T286" s="244"/>
      <c r="U286" s="244"/>
      <c r="V286" s="244"/>
      <c r="W286" s="244"/>
      <c r="X286" s="244"/>
      <c r="Y286" s="244"/>
      <c r="Z286" s="244"/>
      <c r="AA286" s="244"/>
      <c r="AB286" s="244"/>
      <c r="AC286" s="244"/>
      <c r="AD286" s="244"/>
      <c r="AE286" s="244"/>
      <c r="AF286" s="244"/>
      <c r="AG286" s="244"/>
      <c r="AH286" s="244"/>
      <c r="AI286" s="244"/>
      <c r="AJ286" s="244"/>
      <c r="AK286" s="244"/>
      <c r="AL286" s="244"/>
    </row>
    <row r="287" spans="3:38" x14ac:dyDescent="0.2">
      <c r="C287" s="244"/>
      <c r="D287" s="267"/>
      <c r="E287" s="244"/>
      <c r="F287" s="244"/>
      <c r="G287" s="244"/>
      <c r="H287" s="244"/>
      <c r="I287" s="244"/>
      <c r="J287" s="246"/>
      <c r="K287" s="246"/>
      <c r="L287" s="246"/>
      <c r="M287" s="246"/>
      <c r="N287" s="244"/>
      <c r="O287" s="244"/>
      <c r="P287" s="267"/>
      <c r="Q287" s="244"/>
      <c r="R287" s="244"/>
      <c r="S287" s="244"/>
      <c r="T287" s="244"/>
      <c r="U287" s="244"/>
      <c r="V287" s="244"/>
      <c r="W287" s="244"/>
      <c r="X287" s="244"/>
      <c r="Y287" s="244"/>
      <c r="Z287" s="244"/>
      <c r="AA287" s="244"/>
      <c r="AB287" s="244"/>
      <c r="AC287" s="244"/>
      <c r="AD287" s="244"/>
      <c r="AE287" s="244"/>
      <c r="AF287" s="244"/>
      <c r="AG287" s="244"/>
      <c r="AH287" s="244"/>
      <c r="AI287" s="244"/>
      <c r="AJ287" s="244"/>
      <c r="AK287" s="244"/>
      <c r="AL287" s="244"/>
    </row>
    <row r="288" spans="3:38" x14ac:dyDescent="0.2">
      <c r="C288" s="244"/>
      <c r="D288" s="267"/>
      <c r="E288" s="244"/>
      <c r="F288" s="244"/>
      <c r="G288" s="244"/>
      <c r="H288" s="244"/>
      <c r="I288" s="244"/>
      <c r="J288" s="246"/>
      <c r="K288" s="246"/>
      <c r="L288" s="246"/>
      <c r="M288" s="246"/>
      <c r="N288" s="244"/>
      <c r="O288" s="244"/>
      <c r="P288" s="267"/>
      <c r="Q288" s="244"/>
      <c r="R288" s="244"/>
      <c r="S288" s="244"/>
      <c r="T288" s="244"/>
      <c r="U288" s="244"/>
      <c r="V288" s="244"/>
      <c r="W288" s="244"/>
      <c r="X288" s="244"/>
      <c r="Y288" s="244"/>
      <c r="Z288" s="244"/>
      <c r="AA288" s="244"/>
      <c r="AB288" s="244"/>
      <c r="AC288" s="244"/>
      <c r="AD288" s="244"/>
      <c r="AE288" s="244"/>
      <c r="AF288" s="244"/>
      <c r="AG288" s="244"/>
      <c r="AH288" s="244"/>
      <c r="AI288" s="244"/>
      <c r="AJ288" s="244"/>
      <c r="AK288" s="244"/>
      <c r="AL288" s="244"/>
    </row>
    <row r="289" spans="3:38" x14ac:dyDescent="0.2">
      <c r="C289" s="244"/>
      <c r="D289" s="267"/>
      <c r="E289" s="244"/>
      <c r="F289" s="244"/>
      <c r="G289" s="244"/>
      <c r="H289" s="244"/>
      <c r="I289" s="244"/>
      <c r="J289" s="246"/>
      <c r="K289" s="246"/>
      <c r="L289" s="246"/>
      <c r="M289" s="246"/>
      <c r="N289" s="244"/>
      <c r="O289" s="244"/>
      <c r="P289" s="267"/>
      <c r="Q289" s="244"/>
      <c r="R289" s="244"/>
      <c r="S289" s="244"/>
      <c r="T289" s="244"/>
      <c r="U289" s="244"/>
      <c r="V289" s="244"/>
      <c r="W289" s="244"/>
      <c r="X289" s="244"/>
      <c r="Y289" s="244"/>
      <c r="Z289" s="244"/>
      <c r="AA289" s="244"/>
      <c r="AB289" s="244"/>
      <c r="AC289" s="244"/>
      <c r="AD289" s="244"/>
      <c r="AE289" s="244"/>
      <c r="AF289" s="244"/>
      <c r="AG289" s="244"/>
      <c r="AH289" s="244"/>
      <c r="AI289" s="244"/>
      <c r="AJ289" s="244"/>
      <c r="AK289" s="244"/>
      <c r="AL289" s="244"/>
    </row>
    <row r="290" spans="3:38" x14ac:dyDescent="0.2">
      <c r="C290" s="244"/>
      <c r="D290" s="267"/>
      <c r="E290" s="244"/>
      <c r="F290" s="244"/>
      <c r="G290" s="244"/>
      <c r="H290" s="244"/>
      <c r="I290" s="244"/>
      <c r="J290" s="246"/>
      <c r="K290" s="246"/>
      <c r="L290" s="246"/>
      <c r="M290" s="246"/>
      <c r="N290" s="244"/>
      <c r="O290" s="244"/>
      <c r="P290" s="267"/>
      <c r="Q290" s="244"/>
      <c r="R290" s="244"/>
      <c r="S290" s="244"/>
      <c r="T290" s="244"/>
      <c r="U290" s="244"/>
      <c r="V290" s="244"/>
      <c r="W290" s="244"/>
      <c r="X290" s="244"/>
      <c r="Y290" s="244"/>
      <c r="Z290" s="244"/>
      <c r="AA290" s="244"/>
      <c r="AB290" s="244"/>
      <c r="AC290" s="244"/>
      <c r="AD290" s="244"/>
      <c r="AE290" s="244"/>
      <c r="AF290" s="244"/>
      <c r="AG290" s="244"/>
      <c r="AH290" s="244"/>
      <c r="AI290" s="244"/>
      <c r="AJ290" s="244"/>
      <c r="AK290" s="244"/>
      <c r="AL290" s="244"/>
    </row>
    <row r="291" spans="3:38" x14ac:dyDescent="0.2">
      <c r="C291" s="244"/>
      <c r="D291" s="267"/>
      <c r="E291" s="244"/>
      <c r="F291" s="244"/>
      <c r="G291" s="244"/>
      <c r="H291" s="244"/>
      <c r="I291" s="244"/>
      <c r="J291" s="246"/>
      <c r="K291" s="246"/>
      <c r="L291" s="246"/>
      <c r="M291" s="246"/>
      <c r="N291" s="244"/>
      <c r="O291" s="244"/>
      <c r="P291" s="267"/>
      <c r="Q291" s="244"/>
      <c r="R291" s="244"/>
      <c r="S291" s="244"/>
      <c r="T291" s="244"/>
      <c r="U291" s="244"/>
      <c r="V291" s="244"/>
      <c r="W291" s="244"/>
      <c r="X291" s="244"/>
      <c r="Y291" s="244"/>
      <c r="Z291" s="244"/>
      <c r="AA291" s="244"/>
      <c r="AB291" s="244"/>
      <c r="AC291" s="244"/>
      <c r="AD291" s="244"/>
      <c r="AE291" s="244"/>
      <c r="AF291" s="244"/>
      <c r="AG291" s="244"/>
      <c r="AH291" s="244"/>
      <c r="AI291" s="244"/>
      <c r="AJ291" s="244"/>
      <c r="AK291" s="244"/>
      <c r="AL291" s="244"/>
    </row>
    <row r="292" spans="3:38" x14ac:dyDescent="0.2">
      <c r="C292" s="244"/>
      <c r="D292" s="267"/>
      <c r="E292" s="244"/>
      <c r="F292" s="244"/>
      <c r="G292" s="244"/>
      <c r="H292" s="244"/>
      <c r="I292" s="244"/>
      <c r="J292" s="246"/>
      <c r="K292" s="246"/>
      <c r="L292" s="246"/>
      <c r="M292" s="246"/>
      <c r="N292" s="244"/>
      <c r="O292" s="244"/>
      <c r="P292" s="267"/>
      <c r="Q292" s="244"/>
      <c r="R292" s="244"/>
      <c r="S292" s="244"/>
      <c r="T292" s="244"/>
      <c r="U292" s="244"/>
      <c r="V292" s="244"/>
      <c r="W292" s="244"/>
      <c r="X292" s="244"/>
      <c r="Y292" s="244"/>
      <c r="Z292" s="244"/>
      <c r="AA292" s="244"/>
      <c r="AB292" s="244"/>
      <c r="AC292" s="244"/>
      <c r="AD292" s="244"/>
      <c r="AE292" s="244"/>
      <c r="AF292" s="244"/>
      <c r="AG292" s="244"/>
      <c r="AH292" s="244"/>
      <c r="AI292" s="244"/>
      <c r="AJ292" s="244"/>
      <c r="AK292" s="244"/>
      <c r="AL292" s="244"/>
    </row>
    <row r="293" spans="3:38" x14ac:dyDescent="0.2">
      <c r="C293" s="244"/>
      <c r="D293" s="267"/>
      <c r="E293" s="244"/>
      <c r="F293" s="244"/>
      <c r="G293" s="244"/>
      <c r="H293" s="244"/>
      <c r="I293" s="244"/>
      <c r="J293" s="246"/>
      <c r="K293" s="246"/>
      <c r="L293" s="246"/>
      <c r="M293" s="246"/>
      <c r="N293" s="244"/>
      <c r="O293" s="244"/>
      <c r="P293" s="267"/>
      <c r="Q293" s="244"/>
      <c r="R293" s="244"/>
      <c r="S293" s="244"/>
      <c r="T293" s="244"/>
      <c r="U293" s="244"/>
      <c r="V293" s="244"/>
      <c r="W293" s="244"/>
      <c r="X293" s="244"/>
      <c r="Y293" s="244"/>
      <c r="Z293" s="244"/>
      <c r="AA293" s="244"/>
      <c r="AB293" s="244"/>
      <c r="AC293" s="244"/>
      <c r="AD293" s="244"/>
      <c r="AE293" s="244"/>
      <c r="AF293" s="244"/>
      <c r="AG293" s="244"/>
      <c r="AH293" s="244"/>
      <c r="AI293" s="244"/>
      <c r="AJ293" s="244"/>
      <c r="AK293" s="244"/>
      <c r="AL293" s="244"/>
    </row>
    <row r="294" spans="3:38" x14ac:dyDescent="0.2">
      <c r="C294" s="244"/>
      <c r="D294" s="267"/>
      <c r="E294" s="244"/>
      <c r="F294" s="244"/>
      <c r="G294" s="244"/>
      <c r="H294" s="244"/>
      <c r="I294" s="244"/>
      <c r="J294" s="246"/>
      <c r="K294" s="246"/>
      <c r="L294" s="246"/>
      <c r="M294" s="246"/>
      <c r="N294" s="244"/>
      <c r="O294" s="244"/>
      <c r="P294" s="267"/>
      <c r="Q294" s="244"/>
      <c r="R294" s="244"/>
      <c r="S294" s="244"/>
      <c r="T294" s="244"/>
      <c r="U294" s="244"/>
      <c r="V294" s="244"/>
      <c r="W294" s="244"/>
      <c r="X294" s="244"/>
      <c r="Y294" s="244"/>
      <c r="Z294" s="244"/>
      <c r="AA294" s="244"/>
      <c r="AB294" s="244"/>
      <c r="AC294" s="244"/>
      <c r="AD294" s="244"/>
      <c r="AE294" s="244"/>
      <c r="AF294" s="244"/>
      <c r="AG294" s="244"/>
      <c r="AH294" s="244"/>
      <c r="AI294" s="244"/>
      <c r="AJ294" s="244"/>
      <c r="AK294" s="244"/>
      <c r="AL294" s="244"/>
    </row>
    <row r="295" spans="3:38" x14ac:dyDescent="0.2">
      <c r="C295" s="244"/>
      <c r="D295" s="267"/>
      <c r="E295" s="244"/>
      <c r="F295" s="244"/>
      <c r="G295" s="244"/>
      <c r="H295" s="244"/>
      <c r="I295" s="244"/>
      <c r="J295" s="246"/>
      <c r="K295" s="246"/>
      <c r="L295" s="246"/>
      <c r="M295" s="246"/>
      <c r="N295" s="244"/>
      <c r="O295" s="244"/>
      <c r="P295" s="267"/>
      <c r="Q295" s="244"/>
      <c r="R295" s="244"/>
      <c r="S295" s="244"/>
      <c r="T295" s="244"/>
      <c r="U295" s="244"/>
      <c r="V295" s="244"/>
      <c r="W295" s="244"/>
      <c r="X295" s="244"/>
      <c r="Y295" s="244"/>
      <c r="Z295" s="244"/>
      <c r="AA295" s="244"/>
      <c r="AB295" s="244"/>
      <c r="AC295" s="244"/>
      <c r="AD295" s="244"/>
      <c r="AE295" s="244"/>
      <c r="AF295" s="244"/>
      <c r="AG295" s="244"/>
      <c r="AH295" s="244"/>
      <c r="AI295" s="244"/>
      <c r="AJ295" s="244"/>
      <c r="AK295" s="244"/>
      <c r="AL295" s="244"/>
    </row>
    <row r="296" spans="3:38" x14ac:dyDescent="0.2">
      <c r="C296" s="244"/>
      <c r="D296" s="267"/>
      <c r="E296" s="244"/>
      <c r="F296" s="244"/>
      <c r="G296" s="244"/>
      <c r="H296" s="244"/>
      <c r="I296" s="244"/>
      <c r="J296" s="246"/>
      <c r="K296" s="246"/>
      <c r="L296" s="246"/>
      <c r="M296" s="246"/>
      <c r="N296" s="244"/>
      <c r="O296" s="244"/>
      <c r="P296" s="267"/>
      <c r="Q296" s="244"/>
      <c r="R296" s="244"/>
      <c r="S296" s="244"/>
      <c r="T296" s="244"/>
      <c r="U296" s="244"/>
      <c r="V296" s="244"/>
      <c r="W296" s="244"/>
      <c r="X296" s="244"/>
      <c r="Y296" s="244"/>
      <c r="Z296" s="244"/>
      <c r="AA296" s="244"/>
      <c r="AB296" s="244"/>
      <c r="AC296" s="244"/>
      <c r="AD296" s="244"/>
      <c r="AE296" s="244"/>
      <c r="AF296" s="244"/>
      <c r="AG296" s="244"/>
      <c r="AH296" s="244"/>
      <c r="AI296" s="244"/>
      <c r="AJ296" s="244"/>
      <c r="AK296" s="244"/>
      <c r="AL296" s="244"/>
    </row>
    <row r="297" spans="3:38" x14ac:dyDescent="0.2">
      <c r="C297" s="244"/>
      <c r="D297" s="267"/>
      <c r="E297" s="244"/>
      <c r="F297" s="244"/>
      <c r="G297" s="244"/>
      <c r="H297" s="244"/>
      <c r="I297" s="244"/>
      <c r="J297" s="246"/>
      <c r="K297" s="246"/>
      <c r="L297" s="246"/>
      <c r="M297" s="246"/>
      <c r="N297" s="244"/>
      <c r="O297" s="244"/>
      <c r="P297" s="267"/>
      <c r="Q297" s="244"/>
      <c r="R297" s="244"/>
      <c r="S297" s="244"/>
      <c r="T297" s="244"/>
      <c r="U297" s="244"/>
      <c r="V297" s="244"/>
      <c r="W297" s="244"/>
      <c r="X297" s="244"/>
      <c r="Y297" s="244"/>
      <c r="Z297" s="244"/>
      <c r="AA297" s="244"/>
      <c r="AB297" s="244"/>
      <c r="AC297" s="244"/>
      <c r="AD297" s="244"/>
      <c r="AE297" s="244"/>
      <c r="AF297" s="244"/>
      <c r="AG297" s="244"/>
      <c r="AH297" s="244"/>
      <c r="AI297" s="244"/>
      <c r="AJ297" s="244"/>
      <c r="AK297" s="244"/>
      <c r="AL297" s="244"/>
    </row>
    <row r="298" spans="3:38" x14ac:dyDescent="0.2">
      <c r="C298" s="244"/>
      <c r="D298" s="267"/>
      <c r="E298" s="244"/>
      <c r="F298" s="244"/>
      <c r="G298" s="244"/>
      <c r="H298" s="244"/>
      <c r="I298" s="244"/>
      <c r="J298" s="246"/>
      <c r="K298" s="246"/>
      <c r="L298" s="246"/>
      <c r="M298" s="246"/>
      <c r="N298" s="244"/>
      <c r="O298" s="244"/>
      <c r="P298" s="267"/>
      <c r="Q298" s="244"/>
      <c r="R298" s="244"/>
      <c r="S298" s="244"/>
      <c r="T298" s="244"/>
      <c r="U298" s="244"/>
      <c r="V298" s="244"/>
      <c r="W298" s="244"/>
      <c r="X298" s="244"/>
      <c r="Y298" s="244"/>
      <c r="Z298" s="244"/>
      <c r="AA298" s="244"/>
      <c r="AB298" s="244"/>
      <c r="AC298" s="244"/>
      <c r="AD298" s="244"/>
      <c r="AE298" s="244"/>
      <c r="AF298" s="244"/>
      <c r="AG298" s="244"/>
      <c r="AH298" s="244"/>
      <c r="AI298" s="244"/>
      <c r="AJ298" s="244"/>
      <c r="AK298" s="244"/>
      <c r="AL298" s="244"/>
    </row>
    <row r="299" spans="3:38" x14ac:dyDescent="0.2">
      <c r="C299" s="244"/>
      <c r="D299" s="267"/>
      <c r="E299" s="244"/>
      <c r="F299" s="244"/>
      <c r="G299" s="244"/>
      <c r="H299" s="244"/>
      <c r="I299" s="244"/>
      <c r="J299" s="246"/>
      <c r="K299" s="246"/>
      <c r="L299" s="246"/>
      <c r="M299" s="246"/>
      <c r="N299" s="244"/>
      <c r="O299" s="244"/>
      <c r="P299" s="267"/>
      <c r="Q299" s="244"/>
      <c r="R299" s="244"/>
      <c r="S299" s="244"/>
      <c r="T299" s="244"/>
      <c r="U299" s="244"/>
      <c r="V299" s="244"/>
      <c r="W299" s="244"/>
      <c r="X299" s="244"/>
      <c r="Y299" s="244"/>
      <c r="Z299" s="244"/>
      <c r="AA299" s="244"/>
      <c r="AB299" s="244"/>
      <c r="AC299" s="244"/>
      <c r="AD299" s="244"/>
      <c r="AE299" s="244"/>
      <c r="AF299" s="244"/>
      <c r="AG299" s="244"/>
      <c r="AH299" s="244"/>
      <c r="AI299" s="244"/>
      <c r="AJ299" s="244"/>
      <c r="AK299" s="244"/>
      <c r="AL299" s="244"/>
    </row>
    <row r="300" spans="3:38" x14ac:dyDescent="0.2">
      <c r="C300" s="244"/>
      <c r="D300" s="267"/>
      <c r="E300" s="244"/>
      <c r="F300" s="244"/>
      <c r="G300" s="244"/>
      <c r="H300" s="244"/>
      <c r="I300" s="244"/>
      <c r="J300" s="246"/>
      <c r="K300" s="246"/>
      <c r="L300" s="246"/>
      <c r="M300" s="246"/>
      <c r="N300" s="244"/>
      <c r="O300" s="244"/>
      <c r="P300" s="267"/>
      <c r="Q300" s="244"/>
      <c r="R300" s="244"/>
      <c r="S300" s="244"/>
      <c r="T300" s="244"/>
      <c r="U300" s="244"/>
      <c r="V300" s="244"/>
      <c r="W300" s="244"/>
      <c r="X300" s="244"/>
      <c r="Y300" s="244"/>
      <c r="Z300" s="244"/>
      <c r="AA300" s="244"/>
      <c r="AB300" s="244"/>
      <c r="AC300" s="244"/>
      <c r="AD300" s="244"/>
      <c r="AE300" s="244"/>
      <c r="AF300" s="244"/>
      <c r="AG300" s="244"/>
      <c r="AH300" s="244"/>
      <c r="AI300" s="244"/>
      <c r="AJ300" s="244"/>
      <c r="AK300" s="244"/>
      <c r="AL300" s="244"/>
    </row>
    <row r="301" spans="3:38" x14ac:dyDescent="0.2">
      <c r="C301" s="244"/>
      <c r="D301" s="267"/>
      <c r="E301" s="244"/>
      <c r="F301" s="244"/>
      <c r="G301" s="244"/>
      <c r="H301" s="244"/>
      <c r="I301" s="244"/>
      <c r="J301" s="246"/>
      <c r="K301" s="246"/>
      <c r="L301" s="246"/>
      <c r="M301" s="246"/>
      <c r="N301" s="244"/>
      <c r="O301" s="244"/>
      <c r="P301" s="267"/>
      <c r="Q301" s="244"/>
      <c r="R301" s="244"/>
      <c r="S301" s="244"/>
      <c r="T301" s="244"/>
      <c r="U301" s="244"/>
      <c r="V301" s="244"/>
      <c r="W301" s="244"/>
      <c r="X301" s="244"/>
      <c r="Y301" s="244"/>
      <c r="Z301" s="244"/>
      <c r="AA301" s="244"/>
      <c r="AB301" s="244"/>
      <c r="AC301" s="244"/>
      <c r="AD301" s="244"/>
      <c r="AE301" s="244"/>
      <c r="AF301" s="244"/>
      <c r="AG301" s="244"/>
      <c r="AH301" s="244"/>
      <c r="AI301" s="244"/>
      <c r="AJ301" s="244"/>
      <c r="AK301" s="244"/>
      <c r="AL301" s="244"/>
    </row>
    <row r="302" spans="3:38" x14ac:dyDescent="0.2">
      <c r="C302" s="244"/>
      <c r="D302" s="267"/>
      <c r="E302" s="244"/>
      <c r="F302" s="244"/>
      <c r="G302" s="244"/>
      <c r="H302" s="244"/>
      <c r="I302" s="244"/>
      <c r="J302" s="246"/>
      <c r="K302" s="246"/>
      <c r="L302" s="246"/>
      <c r="M302" s="246"/>
      <c r="N302" s="244"/>
      <c r="O302" s="244"/>
      <c r="P302" s="267"/>
      <c r="Q302" s="244"/>
      <c r="R302" s="244"/>
      <c r="S302" s="244"/>
      <c r="T302" s="244"/>
      <c r="U302" s="244"/>
      <c r="V302" s="244"/>
      <c r="W302" s="244"/>
      <c r="X302" s="244"/>
      <c r="Y302" s="244"/>
      <c r="Z302" s="244"/>
      <c r="AA302" s="244"/>
      <c r="AB302" s="244"/>
      <c r="AC302" s="244"/>
      <c r="AD302" s="244"/>
      <c r="AE302" s="244"/>
      <c r="AF302" s="244"/>
      <c r="AG302" s="244"/>
      <c r="AH302" s="244"/>
      <c r="AI302" s="244"/>
      <c r="AJ302" s="244"/>
      <c r="AK302" s="244"/>
      <c r="AL302" s="244"/>
    </row>
    <row r="303" spans="3:38" x14ac:dyDescent="0.2">
      <c r="C303" s="244"/>
      <c r="D303" s="267"/>
      <c r="E303" s="244"/>
      <c r="F303" s="244"/>
      <c r="G303" s="244"/>
      <c r="H303" s="244"/>
      <c r="I303" s="244"/>
      <c r="J303" s="246"/>
      <c r="K303" s="246"/>
      <c r="L303" s="246"/>
      <c r="M303" s="246"/>
      <c r="N303" s="244"/>
      <c r="O303" s="244"/>
      <c r="P303" s="267"/>
      <c r="Q303" s="244"/>
      <c r="R303" s="244"/>
      <c r="S303" s="244"/>
      <c r="T303" s="244"/>
      <c r="U303" s="244"/>
      <c r="V303" s="244"/>
      <c r="W303" s="244"/>
      <c r="X303" s="244"/>
      <c r="Y303" s="244"/>
      <c r="Z303" s="244"/>
      <c r="AA303" s="244"/>
      <c r="AB303" s="244"/>
      <c r="AC303" s="244"/>
      <c r="AD303" s="244"/>
      <c r="AE303" s="244"/>
      <c r="AF303" s="244"/>
      <c r="AG303" s="244"/>
      <c r="AH303" s="244"/>
      <c r="AI303" s="244"/>
      <c r="AJ303" s="244"/>
      <c r="AK303" s="244"/>
      <c r="AL303" s="244"/>
    </row>
    <row r="304" spans="3:38" x14ac:dyDescent="0.2">
      <c r="C304" s="244"/>
      <c r="D304" s="267"/>
      <c r="E304" s="244"/>
      <c r="F304" s="244"/>
      <c r="G304" s="244"/>
      <c r="H304" s="244"/>
      <c r="I304" s="244"/>
      <c r="J304" s="246"/>
      <c r="K304" s="246"/>
      <c r="L304" s="246"/>
      <c r="M304" s="246"/>
      <c r="N304" s="244"/>
      <c r="O304" s="244"/>
      <c r="P304" s="267"/>
      <c r="Q304" s="244"/>
      <c r="R304" s="244"/>
      <c r="S304" s="244"/>
      <c r="T304" s="244"/>
      <c r="U304" s="244"/>
      <c r="V304" s="244"/>
      <c r="W304" s="244"/>
      <c r="X304" s="244"/>
      <c r="Y304" s="244"/>
      <c r="Z304" s="244"/>
      <c r="AA304" s="244"/>
      <c r="AB304" s="244"/>
      <c r="AC304" s="244"/>
      <c r="AD304" s="244"/>
      <c r="AE304" s="244"/>
      <c r="AF304" s="244"/>
      <c r="AG304" s="244"/>
      <c r="AH304" s="244"/>
      <c r="AI304" s="244"/>
      <c r="AJ304" s="244"/>
      <c r="AK304" s="244"/>
      <c r="AL304" s="244"/>
    </row>
    <row r="305" spans="3:38" x14ac:dyDescent="0.2">
      <c r="C305" s="244"/>
      <c r="D305" s="267"/>
      <c r="E305" s="244"/>
      <c r="F305" s="244"/>
      <c r="G305" s="244"/>
      <c r="H305" s="244"/>
      <c r="I305" s="244"/>
      <c r="J305" s="246"/>
      <c r="K305" s="246"/>
      <c r="L305" s="246"/>
      <c r="M305" s="246"/>
      <c r="N305" s="244"/>
      <c r="O305" s="244"/>
      <c r="P305" s="267"/>
      <c r="Q305" s="244"/>
      <c r="R305" s="244"/>
      <c r="S305" s="244"/>
      <c r="T305" s="244"/>
      <c r="U305" s="244"/>
      <c r="V305" s="244"/>
      <c r="W305" s="244"/>
      <c r="X305" s="244"/>
      <c r="Y305" s="244"/>
      <c r="Z305" s="244"/>
      <c r="AA305" s="244"/>
      <c r="AB305" s="244"/>
      <c r="AC305" s="244"/>
      <c r="AD305" s="244"/>
      <c r="AE305" s="244"/>
      <c r="AF305" s="244"/>
      <c r="AG305" s="244"/>
      <c r="AH305" s="244"/>
      <c r="AI305" s="244"/>
      <c r="AJ305" s="244"/>
      <c r="AK305" s="244"/>
      <c r="AL305" s="244"/>
    </row>
    <row r="306" spans="3:38" x14ac:dyDescent="0.2">
      <c r="C306" s="244"/>
      <c r="D306" s="267"/>
      <c r="E306" s="244"/>
      <c r="F306" s="244"/>
      <c r="G306" s="244"/>
      <c r="H306" s="244"/>
      <c r="I306" s="244"/>
      <c r="J306" s="246"/>
      <c r="K306" s="246"/>
      <c r="L306" s="246"/>
      <c r="M306" s="246"/>
      <c r="N306" s="244"/>
      <c r="O306" s="244"/>
      <c r="P306" s="267"/>
      <c r="Q306" s="244"/>
      <c r="R306" s="244"/>
      <c r="S306" s="244"/>
      <c r="T306" s="244"/>
      <c r="U306" s="244"/>
      <c r="V306" s="244"/>
      <c r="W306" s="244"/>
      <c r="X306" s="244"/>
      <c r="Y306" s="244"/>
      <c r="Z306" s="244"/>
      <c r="AA306" s="244"/>
      <c r="AB306" s="244"/>
      <c r="AC306" s="244"/>
      <c r="AD306" s="244"/>
      <c r="AE306" s="244"/>
      <c r="AF306" s="244"/>
      <c r="AG306" s="244"/>
      <c r="AH306" s="244"/>
      <c r="AI306" s="244"/>
      <c r="AJ306" s="244"/>
      <c r="AK306" s="244"/>
      <c r="AL306" s="244"/>
    </row>
    <row r="307" spans="3:38" x14ac:dyDescent="0.2">
      <c r="C307" s="244"/>
      <c r="D307" s="267"/>
      <c r="E307" s="244"/>
      <c r="F307" s="244"/>
      <c r="G307" s="244"/>
      <c r="H307" s="244"/>
      <c r="I307" s="244"/>
      <c r="J307" s="246"/>
      <c r="K307" s="246"/>
      <c r="L307" s="246"/>
      <c r="M307" s="246"/>
      <c r="N307" s="244"/>
      <c r="O307" s="244"/>
      <c r="P307" s="267"/>
      <c r="Q307" s="244"/>
      <c r="R307" s="244"/>
      <c r="S307" s="244"/>
      <c r="T307" s="244"/>
      <c r="U307" s="244"/>
      <c r="V307" s="244"/>
      <c r="W307" s="244"/>
      <c r="X307" s="244"/>
      <c r="Y307" s="244"/>
      <c r="Z307" s="244"/>
      <c r="AA307" s="244"/>
      <c r="AB307" s="244"/>
      <c r="AC307" s="244"/>
      <c r="AD307" s="244"/>
      <c r="AE307" s="244"/>
      <c r="AF307" s="244"/>
      <c r="AG307" s="244"/>
      <c r="AH307" s="244"/>
      <c r="AI307" s="244"/>
      <c r="AJ307" s="244"/>
      <c r="AK307" s="244"/>
      <c r="AL307" s="244"/>
    </row>
    <row r="308" spans="3:38" x14ac:dyDescent="0.2">
      <c r="C308" s="244"/>
      <c r="D308" s="267"/>
      <c r="E308" s="244"/>
      <c r="F308" s="244"/>
      <c r="G308" s="244"/>
      <c r="H308" s="244"/>
      <c r="I308" s="244"/>
      <c r="J308" s="246"/>
      <c r="K308" s="246"/>
      <c r="L308" s="246"/>
      <c r="M308" s="246"/>
      <c r="N308" s="244"/>
      <c r="O308" s="244"/>
      <c r="P308" s="267"/>
      <c r="Q308" s="244"/>
      <c r="R308" s="244"/>
      <c r="S308" s="244"/>
      <c r="T308" s="244"/>
      <c r="U308" s="244"/>
      <c r="V308" s="244"/>
      <c r="W308" s="244"/>
      <c r="X308" s="244"/>
      <c r="Y308" s="244"/>
      <c r="Z308" s="244"/>
      <c r="AA308" s="244"/>
      <c r="AB308" s="244"/>
      <c r="AC308" s="244"/>
      <c r="AD308" s="244"/>
      <c r="AE308" s="244"/>
      <c r="AF308" s="244"/>
      <c r="AG308" s="244"/>
      <c r="AH308" s="244"/>
      <c r="AI308" s="244"/>
      <c r="AJ308" s="244"/>
      <c r="AK308" s="244"/>
      <c r="AL308" s="244"/>
    </row>
    <row r="309" spans="3:38" x14ac:dyDescent="0.2">
      <c r="C309" s="244"/>
      <c r="D309" s="267"/>
      <c r="E309" s="244"/>
      <c r="F309" s="244"/>
      <c r="G309" s="244"/>
      <c r="H309" s="244"/>
      <c r="I309" s="244"/>
      <c r="J309" s="246"/>
      <c r="K309" s="246"/>
      <c r="L309" s="246"/>
      <c r="M309" s="246"/>
      <c r="N309" s="244"/>
      <c r="O309" s="244"/>
      <c r="P309" s="267"/>
      <c r="Q309" s="244"/>
      <c r="R309" s="244"/>
      <c r="S309" s="244"/>
      <c r="T309" s="244"/>
      <c r="U309" s="244"/>
      <c r="V309" s="244"/>
      <c r="W309" s="244"/>
      <c r="X309" s="244"/>
      <c r="Y309" s="244"/>
      <c r="Z309" s="244"/>
      <c r="AA309" s="244"/>
      <c r="AB309" s="244"/>
      <c r="AC309" s="244"/>
      <c r="AD309" s="244"/>
      <c r="AE309" s="244"/>
      <c r="AF309" s="244"/>
      <c r="AG309" s="244"/>
      <c r="AH309" s="244"/>
      <c r="AI309" s="244"/>
      <c r="AJ309" s="244"/>
      <c r="AK309" s="244"/>
      <c r="AL309" s="244"/>
    </row>
    <row r="310" spans="3:38" x14ac:dyDescent="0.2">
      <c r="C310" s="244"/>
      <c r="D310" s="267"/>
      <c r="E310" s="244"/>
      <c r="F310" s="244"/>
      <c r="G310" s="244"/>
      <c r="H310" s="244"/>
      <c r="I310" s="244"/>
      <c r="J310" s="246"/>
      <c r="K310" s="246"/>
      <c r="L310" s="246"/>
      <c r="M310" s="246"/>
      <c r="N310" s="244"/>
      <c r="O310" s="244"/>
      <c r="P310" s="267"/>
      <c r="Q310" s="244"/>
      <c r="R310" s="244"/>
      <c r="S310" s="244"/>
      <c r="T310" s="244"/>
      <c r="U310" s="244"/>
      <c r="V310" s="244"/>
      <c r="W310" s="244"/>
      <c r="X310" s="244"/>
      <c r="Y310" s="244"/>
      <c r="Z310" s="244"/>
      <c r="AA310" s="244"/>
      <c r="AB310" s="244"/>
      <c r="AC310" s="244"/>
      <c r="AD310" s="244"/>
      <c r="AE310" s="244"/>
      <c r="AF310" s="244"/>
      <c r="AG310" s="244"/>
      <c r="AH310" s="244"/>
      <c r="AI310" s="244"/>
      <c r="AJ310" s="244"/>
      <c r="AK310" s="244"/>
      <c r="AL310" s="244"/>
    </row>
    <row r="311" spans="3:38" x14ac:dyDescent="0.2">
      <c r="C311" s="244"/>
      <c r="D311" s="267"/>
      <c r="E311" s="244"/>
      <c r="F311" s="244"/>
      <c r="G311" s="244"/>
      <c r="H311" s="244"/>
      <c r="I311" s="244"/>
      <c r="J311" s="246"/>
      <c r="K311" s="246"/>
      <c r="L311" s="246"/>
      <c r="M311" s="246"/>
      <c r="N311" s="244"/>
      <c r="O311" s="244"/>
      <c r="P311" s="267"/>
      <c r="Q311" s="244"/>
      <c r="R311" s="244"/>
      <c r="S311" s="244"/>
      <c r="T311" s="244"/>
      <c r="U311" s="244"/>
      <c r="V311" s="244"/>
      <c r="W311" s="244"/>
      <c r="X311" s="244"/>
      <c r="Y311" s="244"/>
      <c r="Z311" s="244"/>
      <c r="AA311" s="244"/>
      <c r="AB311" s="244"/>
      <c r="AC311" s="244"/>
      <c r="AD311" s="244"/>
      <c r="AE311" s="244"/>
      <c r="AF311" s="244"/>
      <c r="AG311" s="244"/>
      <c r="AH311" s="244"/>
      <c r="AI311" s="244"/>
      <c r="AJ311" s="244"/>
      <c r="AK311" s="244"/>
      <c r="AL311" s="244"/>
    </row>
    <row r="312" spans="3:38" x14ac:dyDescent="0.2">
      <c r="C312" s="244"/>
      <c r="D312" s="267"/>
      <c r="E312" s="244"/>
      <c r="F312" s="244"/>
      <c r="G312" s="244"/>
      <c r="H312" s="244"/>
      <c r="I312" s="244"/>
      <c r="J312" s="246"/>
      <c r="K312" s="246"/>
      <c r="L312" s="246"/>
      <c r="M312" s="246"/>
      <c r="N312" s="244"/>
      <c r="O312" s="244"/>
      <c r="P312" s="267"/>
      <c r="Q312" s="244"/>
      <c r="R312" s="244"/>
      <c r="S312" s="244"/>
      <c r="T312" s="244"/>
      <c r="U312" s="244"/>
      <c r="V312" s="244"/>
      <c r="W312" s="244"/>
      <c r="X312" s="244"/>
      <c r="Y312" s="244"/>
      <c r="Z312" s="244"/>
      <c r="AA312" s="244"/>
      <c r="AB312" s="244"/>
      <c r="AC312" s="244"/>
      <c r="AD312" s="244"/>
      <c r="AE312" s="244"/>
      <c r="AF312" s="244"/>
      <c r="AG312" s="244"/>
      <c r="AH312" s="244"/>
      <c r="AI312" s="244"/>
      <c r="AJ312" s="244"/>
      <c r="AK312" s="244"/>
      <c r="AL312" s="244"/>
    </row>
    <row r="313" spans="3:38" x14ac:dyDescent="0.2">
      <c r="C313" s="244"/>
      <c r="D313" s="267"/>
      <c r="E313" s="244"/>
      <c r="F313" s="244"/>
      <c r="G313" s="244"/>
      <c r="H313" s="244"/>
      <c r="I313" s="244"/>
      <c r="J313" s="246"/>
      <c r="K313" s="246"/>
      <c r="L313" s="246"/>
      <c r="M313" s="246"/>
      <c r="N313" s="244"/>
      <c r="O313" s="244"/>
      <c r="P313" s="267"/>
      <c r="Q313" s="244"/>
      <c r="R313" s="244"/>
      <c r="S313" s="244"/>
      <c r="T313" s="244"/>
      <c r="U313" s="244"/>
      <c r="V313" s="244"/>
      <c r="W313" s="244"/>
      <c r="X313" s="244"/>
      <c r="Y313" s="244"/>
      <c r="Z313" s="244"/>
      <c r="AA313" s="244"/>
      <c r="AB313" s="244"/>
      <c r="AC313" s="244"/>
      <c r="AD313" s="244"/>
      <c r="AE313" s="244"/>
      <c r="AF313" s="244"/>
      <c r="AG313" s="244"/>
      <c r="AH313" s="244"/>
      <c r="AI313" s="244"/>
      <c r="AJ313" s="244"/>
      <c r="AK313" s="244"/>
      <c r="AL313" s="244"/>
    </row>
    <row r="314" spans="3:38" x14ac:dyDescent="0.2">
      <c r="C314" s="244"/>
      <c r="D314" s="267"/>
      <c r="E314" s="244"/>
      <c r="F314" s="244"/>
      <c r="G314" s="244"/>
      <c r="H314" s="244"/>
      <c r="I314" s="244"/>
      <c r="J314" s="246"/>
      <c r="K314" s="246"/>
      <c r="L314" s="246"/>
      <c r="M314" s="246"/>
      <c r="N314" s="244"/>
      <c r="O314" s="244"/>
      <c r="P314" s="267"/>
      <c r="Q314" s="244"/>
      <c r="R314" s="244"/>
      <c r="S314" s="244"/>
      <c r="T314" s="244"/>
      <c r="U314" s="244"/>
      <c r="V314" s="244"/>
      <c r="W314" s="244"/>
      <c r="X314" s="244"/>
      <c r="Y314" s="244"/>
      <c r="Z314" s="244"/>
      <c r="AA314" s="244"/>
      <c r="AB314" s="244"/>
      <c r="AC314" s="244"/>
      <c r="AD314" s="244"/>
      <c r="AE314" s="244"/>
      <c r="AF314" s="244"/>
      <c r="AG314" s="244"/>
      <c r="AH314" s="244"/>
      <c r="AI314" s="244"/>
      <c r="AJ314" s="244"/>
      <c r="AK314" s="244"/>
      <c r="AL314" s="244"/>
    </row>
    <row r="315" spans="3:38" x14ac:dyDescent="0.2">
      <c r="C315" s="244"/>
      <c r="D315" s="267"/>
      <c r="E315" s="244"/>
      <c r="F315" s="244"/>
      <c r="G315" s="244"/>
      <c r="H315" s="244"/>
      <c r="I315" s="244"/>
      <c r="J315" s="246"/>
      <c r="K315" s="246"/>
      <c r="L315" s="246"/>
      <c r="M315" s="246"/>
      <c r="N315" s="244"/>
      <c r="O315" s="244"/>
      <c r="P315" s="267"/>
      <c r="Q315" s="244"/>
      <c r="R315" s="244"/>
      <c r="S315" s="244"/>
      <c r="T315" s="244"/>
      <c r="U315" s="244"/>
      <c r="V315" s="244"/>
      <c r="W315" s="244"/>
      <c r="X315" s="244"/>
      <c r="Y315" s="244"/>
      <c r="Z315" s="244"/>
      <c r="AA315" s="244"/>
      <c r="AB315" s="244"/>
      <c r="AC315" s="244"/>
      <c r="AD315" s="244"/>
      <c r="AE315" s="244"/>
      <c r="AF315" s="244"/>
      <c r="AG315" s="244"/>
      <c r="AH315" s="244"/>
      <c r="AI315" s="244"/>
      <c r="AJ315" s="244"/>
      <c r="AK315" s="244"/>
      <c r="AL315" s="244"/>
    </row>
    <row r="316" spans="3:38" x14ac:dyDescent="0.2">
      <c r="C316" s="244"/>
      <c r="D316" s="267"/>
      <c r="E316" s="244"/>
      <c r="F316" s="244"/>
      <c r="G316" s="244"/>
      <c r="H316" s="244"/>
      <c r="I316" s="244"/>
      <c r="J316" s="246"/>
      <c r="K316" s="246"/>
      <c r="L316" s="246"/>
      <c r="M316" s="246"/>
      <c r="N316" s="244"/>
      <c r="O316" s="244"/>
      <c r="P316" s="267"/>
      <c r="Q316" s="244"/>
      <c r="R316" s="244"/>
      <c r="S316" s="244"/>
      <c r="T316" s="244"/>
      <c r="U316" s="244"/>
      <c r="V316" s="244"/>
      <c r="W316" s="244"/>
      <c r="X316" s="244"/>
      <c r="Y316" s="244"/>
      <c r="Z316" s="244"/>
      <c r="AA316" s="244"/>
      <c r="AB316" s="244"/>
      <c r="AC316" s="244"/>
      <c r="AD316" s="244"/>
      <c r="AE316" s="244"/>
      <c r="AF316" s="244"/>
      <c r="AG316" s="244"/>
      <c r="AH316" s="244"/>
      <c r="AI316" s="244"/>
      <c r="AJ316" s="244"/>
      <c r="AK316" s="244"/>
      <c r="AL316" s="244"/>
    </row>
    <row r="317" spans="3:38" x14ac:dyDescent="0.2">
      <c r="C317" s="244"/>
      <c r="D317" s="267"/>
      <c r="E317" s="244"/>
      <c r="F317" s="244"/>
      <c r="G317" s="244"/>
      <c r="H317" s="244"/>
      <c r="I317" s="244"/>
      <c r="J317" s="246"/>
      <c r="K317" s="246"/>
      <c r="L317" s="246"/>
      <c r="M317" s="246"/>
      <c r="N317" s="244"/>
      <c r="O317" s="244"/>
      <c r="P317" s="267"/>
      <c r="Q317" s="244"/>
      <c r="R317" s="244"/>
      <c r="S317" s="244"/>
      <c r="T317" s="244"/>
      <c r="U317" s="244"/>
      <c r="V317" s="244"/>
      <c r="W317" s="244"/>
      <c r="X317" s="244"/>
      <c r="Y317" s="244"/>
      <c r="Z317" s="244"/>
      <c r="AA317" s="244"/>
      <c r="AB317" s="244"/>
      <c r="AC317" s="244"/>
      <c r="AD317" s="244"/>
      <c r="AE317" s="244"/>
      <c r="AF317" s="244"/>
      <c r="AG317" s="244"/>
      <c r="AH317" s="244"/>
      <c r="AI317" s="244"/>
      <c r="AJ317" s="244"/>
      <c r="AK317" s="244"/>
      <c r="AL317" s="244"/>
    </row>
    <row r="318" spans="3:38" x14ac:dyDescent="0.2">
      <c r="C318" s="244"/>
      <c r="D318" s="267"/>
      <c r="E318" s="244"/>
      <c r="F318" s="244"/>
      <c r="G318" s="244"/>
      <c r="H318" s="244"/>
      <c r="I318" s="244"/>
      <c r="J318" s="246"/>
      <c r="K318" s="246"/>
      <c r="L318" s="246"/>
      <c r="M318" s="246"/>
      <c r="N318" s="244"/>
      <c r="O318" s="244"/>
      <c r="P318" s="267"/>
      <c r="Q318" s="244"/>
      <c r="R318" s="244"/>
      <c r="S318" s="244"/>
      <c r="T318" s="244"/>
      <c r="U318" s="244"/>
      <c r="V318" s="244"/>
      <c r="W318" s="244"/>
      <c r="X318" s="244"/>
      <c r="Y318" s="244"/>
      <c r="Z318" s="244"/>
      <c r="AA318" s="244"/>
      <c r="AB318" s="244"/>
      <c r="AC318" s="244"/>
      <c r="AD318" s="244"/>
      <c r="AE318" s="244"/>
      <c r="AF318" s="244"/>
      <c r="AG318" s="244"/>
      <c r="AH318" s="244"/>
      <c r="AI318" s="244"/>
      <c r="AJ318" s="244"/>
      <c r="AK318" s="244"/>
      <c r="AL318" s="244"/>
    </row>
    <row r="319" spans="3:38" x14ac:dyDescent="0.2">
      <c r="C319" s="244"/>
      <c r="D319" s="267"/>
      <c r="E319" s="244"/>
      <c r="F319" s="244"/>
      <c r="G319" s="244"/>
      <c r="H319" s="244"/>
      <c r="I319" s="244"/>
      <c r="J319" s="246"/>
      <c r="K319" s="246"/>
      <c r="L319" s="246"/>
      <c r="M319" s="246"/>
      <c r="N319" s="244"/>
      <c r="O319" s="244"/>
      <c r="P319" s="267"/>
      <c r="Q319" s="244"/>
      <c r="R319" s="244"/>
      <c r="S319" s="244"/>
      <c r="T319" s="244"/>
      <c r="U319" s="244"/>
      <c r="V319" s="244"/>
      <c r="W319" s="244"/>
      <c r="X319" s="244"/>
      <c r="Y319" s="244"/>
      <c r="Z319" s="244"/>
      <c r="AA319" s="244"/>
      <c r="AB319" s="244"/>
      <c r="AC319" s="244"/>
      <c r="AD319" s="244"/>
      <c r="AE319" s="244"/>
      <c r="AF319" s="244"/>
      <c r="AG319" s="244"/>
      <c r="AH319" s="244"/>
      <c r="AI319" s="244"/>
      <c r="AJ319" s="244"/>
      <c r="AK319" s="244"/>
      <c r="AL319" s="244"/>
    </row>
    <row r="320" spans="3:38" x14ac:dyDescent="0.2">
      <c r="C320" s="244"/>
      <c r="D320" s="267"/>
      <c r="E320" s="244"/>
      <c r="F320" s="244"/>
      <c r="G320" s="244"/>
      <c r="H320" s="244"/>
      <c r="I320" s="244"/>
      <c r="J320" s="246"/>
      <c r="K320" s="246"/>
      <c r="L320" s="246"/>
      <c r="M320" s="246"/>
      <c r="N320" s="244"/>
      <c r="O320" s="244"/>
      <c r="P320" s="267"/>
      <c r="Q320" s="244"/>
      <c r="R320" s="244"/>
      <c r="S320" s="244"/>
      <c r="T320" s="244"/>
      <c r="U320" s="244"/>
      <c r="V320" s="244"/>
      <c r="W320" s="244"/>
      <c r="X320" s="244"/>
      <c r="Y320" s="244"/>
      <c r="Z320" s="244"/>
      <c r="AA320" s="244"/>
      <c r="AB320" s="244"/>
      <c r="AC320" s="244"/>
      <c r="AD320" s="244"/>
      <c r="AE320" s="244"/>
      <c r="AF320" s="244"/>
      <c r="AG320" s="244"/>
      <c r="AH320" s="244"/>
      <c r="AI320" s="244"/>
      <c r="AJ320" s="244"/>
      <c r="AK320" s="244"/>
      <c r="AL320" s="244"/>
    </row>
    <row r="321" spans="3:38" x14ac:dyDescent="0.2">
      <c r="C321" s="244"/>
      <c r="D321" s="267"/>
      <c r="E321" s="244"/>
      <c r="F321" s="244"/>
      <c r="G321" s="244"/>
      <c r="H321" s="244"/>
      <c r="I321" s="244"/>
      <c r="J321" s="246"/>
      <c r="K321" s="246"/>
      <c r="L321" s="246"/>
      <c r="M321" s="246"/>
      <c r="N321" s="244"/>
      <c r="O321" s="244"/>
      <c r="P321" s="267"/>
      <c r="Q321" s="244"/>
      <c r="R321" s="244"/>
      <c r="S321" s="244"/>
      <c r="T321" s="244"/>
      <c r="U321" s="244"/>
      <c r="V321" s="244"/>
      <c r="W321" s="244"/>
      <c r="X321" s="244"/>
      <c r="Y321" s="244"/>
      <c r="Z321" s="244"/>
      <c r="AA321" s="244"/>
      <c r="AB321" s="244"/>
      <c r="AC321" s="244"/>
      <c r="AD321" s="244"/>
      <c r="AE321" s="244"/>
      <c r="AF321" s="244"/>
      <c r="AG321" s="244"/>
      <c r="AH321" s="244"/>
      <c r="AI321" s="244"/>
      <c r="AJ321" s="244"/>
      <c r="AK321" s="244"/>
      <c r="AL321" s="244"/>
    </row>
    <row r="322" spans="3:38" x14ac:dyDescent="0.2">
      <c r="C322" s="244"/>
      <c r="D322" s="267"/>
      <c r="E322" s="244"/>
      <c r="F322" s="244"/>
      <c r="G322" s="244"/>
      <c r="H322" s="244"/>
      <c r="I322" s="244"/>
      <c r="J322" s="246"/>
      <c r="K322" s="246"/>
      <c r="L322" s="246"/>
      <c r="M322" s="246"/>
      <c r="N322" s="244"/>
      <c r="O322" s="244"/>
      <c r="P322" s="267"/>
      <c r="Q322" s="244"/>
      <c r="R322" s="244"/>
      <c r="S322" s="244"/>
      <c r="T322" s="244"/>
      <c r="U322" s="244"/>
      <c r="V322" s="244"/>
      <c r="W322" s="244"/>
      <c r="X322" s="244"/>
      <c r="Y322" s="244"/>
      <c r="Z322" s="244"/>
      <c r="AA322" s="244"/>
      <c r="AB322" s="244"/>
      <c r="AC322" s="244"/>
      <c r="AD322" s="244"/>
      <c r="AE322" s="244"/>
      <c r="AF322" s="244"/>
      <c r="AG322" s="244"/>
      <c r="AH322" s="244"/>
      <c r="AI322" s="244"/>
      <c r="AJ322" s="244"/>
      <c r="AK322" s="244"/>
      <c r="AL322" s="244"/>
    </row>
    <row r="323" spans="3:38" x14ac:dyDescent="0.2">
      <c r="C323" s="244"/>
      <c r="D323" s="267"/>
      <c r="E323" s="244"/>
      <c r="F323" s="244"/>
      <c r="G323" s="244"/>
      <c r="H323" s="244"/>
      <c r="I323" s="244"/>
      <c r="J323" s="246"/>
      <c r="K323" s="246"/>
      <c r="L323" s="246"/>
      <c r="M323" s="246"/>
      <c r="N323" s="244"/>
      <c r="O323" s="244"/>
      <c r="P323" s="267"/>
      <c r="Q323" s="244"/>
      <c r="R323" s="244"/>
      <c r="S323" s="244"/>
      <c r="T323" s="244"/>
      <c r="U323" s="244"/>
      <c r="V323" s="244"/>
      <c r="W323" s="244"/>
      <c r="X323" s="244"/>
      <c r="Y323" s="244"/>
      <c r="Z323" s="244"/>
      <c r="AA323" s="244"/>
      <c r="AB323" s="244"/>
      <c r="AC323" s="244"/>
      <c r="AD323" s="244"/>
      <c r="AE323" s="244"/>
      <c r="AF323" s="244"/>
      <c r="AG323" s="244"/>
      <c r="AH323" s="244"/>
      <c r="AI323" s="244"/>
      <c r="AJ323" s="244"/>
      <c r="AK323" s="244"/>
      <c r="AL323" s="244"/>
    </row>
    <row r="324" spans="3:38" x14ac:dyDescent="0.2">
      <c r="C324" s="244"/>
      <c r="D324" s="267"/>
      <c r="E324" s="244"/>
      <c r="F324" s="244"/>
      <c r="G324" s="244"/>
      <c r="H324" s="244"/>
      <c r="I324" s="244"/>
      <c r="J324" s="246"/>
      <c r="K324" s="246"/>
      <c r="L324" s="246"/>
      <c r="M324" s="246"/>
      <c r="N324" s="244"/>
      <c r="O324" s="244"/>
      <c r="P324" s="267"/>
      <c r="Q324" s="244"/>
      <c r="R324" s="244"/>
      <c r="S324" s="244"/>
      <c r="T324" s="244"/>
      <c r="U324" s="244"/>
      <c r="V324" s="244"/>
      <c r="W324" s="244"/>
      <c r="X324" s="244"/>
      <c r="Y324" s="244"/>
      <c r="Z324" s="244"/>
      <c r="AA324" s="244"/>
      <c r="AB324" s="244"/>
      <c r="AC324" s="244"/>
      <c r="AD324" s="244"/>
      <c r="AE324" s="244"/>
      <c r="AF324" s="244"/>
      <c r="AG324" s="244"/>
      <c r="AH324" s="244"/>
      <c r="AI324" s="244"/>
      <c r="AJ324" s="244"/>
      <c r="AK324" s="244"/>
      <c r="AL324" s="244"/>
    </row>
    <row r="325" spans="3:38" x14ac:dyDescent="0.2">
      <c r="C325" s="244"/>
      <c r="D325" s="267"/>
      <c r="E325" s="244"/>
      <c r="F325" s="244"/>
      <c r="G325" s="244"/>
      <c r="H325" s="244"/>
      <c r="I325" s="244"/>
      <c r="J325" s="246"/>
      <c r="K325" s="246"/>
      <c r="L325" s="246"/>
      <c r="M325" s="246"/>
      <c r="N325" s="244"/>
      <c r="O325" s="244"/>
      <c r="P325" s="267"/>
      <c r="Q325" s="244"/>
      <c r="R325" s="244"/>
      <c r="S325" s="244"/>
      <c r="T325" s="244"/>
      <c r="U325" s="244"/>
      <c r="V325" s="244"/>
      <c r="W325" s="244"/>
      <c r="X325" s="244"/>
      <c r="Y325" s="244"/>
      <c r="Z325" s="244"/>
      <c r="AA325" s="244"/>
      <c r="AB325" s="244"/>
      <c r="AC325" s="244"/>
      <c r="AD325" s="244"/>
      <c r="AE325" s="244"/>
      <c r="AF325" s="244"/>
      <c r="AG325" s="244"/>
      <c r="AH325" s="244"/>
      <c r="AI325" s="244"/>
      <c r="AJ325" s="244"/>
      <c r="AK325" s="244"/>
      <c r="AL325" s="244"/>
    </row>
    <row r="326" spans="3:38" x14ac:dyDescent="0.2">
      <c r="C326" s="244"/>
      <c r="D326" s="267"/>
      <c r="E326" s="244"/>
      <c r="F326" s="244"/>
      <c r="G326" s="244"/>
      <c r="H326" s="244"/>
      <c r="I326" s="244"/>
      <c r="J326" s="246"/>
      <c r="K326" s="246"/>
      <c r="L326" s="246"/>
      <c r="M326" s="246"/>
      <c r="N326" s="244"/>
      <c r="O326" s="244"/>
      <c r="P326" s="267"/>
      <c r="Q326" s="244"/>
      <c r="R326" s="244"/>
      <c r="S326" s="244"/>
      <c r="T326" s="244"/>
      <c r="U326" s="244"/>
      <c r="V326" s="244"/>
      <c r="W326" s="244"/>
      <c r="X326" s="244"/>
      <c r="Y326" s="244"/>
      <c r="Z326" s="244"/>
      <c r="AA326" s="244"/>
      <c r="AB326" s="244"/>
      <c r="AC326" s="244"/>
      <c r="AD326" s="244"/>
      <c r="AE326" s="244"/>
      <c r="AF326" s="244"/>
      <c r="AG326" s="244"/>
      <c r="AH326" s="244"/>
      <c r="AI326" s="244"/>
      <c r="AJ326" s="244"/>
      <c r="AK326" s="244"/>
      <c r="AL326" s="244"/>
    </row>
    <row r="327" spans="3:38" x14ac:dyDescent="0.2">
      <c r="C327" s="244"/>
      <c r="D327" s="267"/>
      <c r="E327" s="244"/>
      <c r="F327" s="244"/>
      <c r="G327" s="244"/>
      <c r="H327" s="244"/>
      <c r="I327" s="244"/>
      <c r="J327" s="246"/>
      <c r="K327" s="246"/>
      <c r="L327" s="246"/>
      <c r="M327" s="246"/>
      <c r="N327" s="244"/>
      <c r="O327" s="244"/>
      <c r="P327" s="267"/>
      <c r="Q327" s="244"/>
      <c r="R327" s="244"/>
      <c r="S327" s="244"/>
      <c r="T327" s="244"/>
      <c r="U327" s="244"/>
      <c r="V327" s="244"/>
      <c r="W327" s="244"/>
      <c r="X327" s="244"/>
      <c r="Y327" s="244"/>
      <c r="Z327" s="244"/>
      <c r="AA327" s="244"/>
      <c r="AB327" s="244"/>
      <c r="AC327" s="244"/>
      <c r="AD327" s="244"/>
      <c r="AE327" s="244"/>
      <c r="AF327" s="244"/>
      <c r="AG327" s="244"/>
      <c r="AH327" s="244"/>
      <c r="AI327" s="244"/>
      <c r="AJ327" s="244"/>
      <c r="AK327" s="244"/>
      <c r="AL327" s="244"/>
    </row>
    <row r="328" spans="3:38" x14ac:dyDescent="0.2">
      <c r="C328" s="244"/>
      <c r="D328" s="267"/>
      <c r="E328" s="244"/>
      <c r="F328" s="244"/>
      <c r="G328" s="244"/>
      <c r="H328" s="244"/>
      <c r="I328" s="244"/>
      <c r="J328" s="246"/>
      <c r="K328" s="246"/>
      <c r="L328" s="246"/>
      <c r="M328" s="246"/>
      <c r="N328" s="244"/>
      <c r="O328" s="244"/>
      <c r="P328" s="267"/>
      <c r="Q328" s="244"/>
      <c r="R328" s="244"/>
      <c r="S328" s="244"/>
      <c r="T328" s="244"/>
      <c r="U328" s="244"/>
      <c r="V328" s="244"/>
      <c r="W328" s="244"/>
      <c r="X328" s="244"/>
      <c r="Y328" s="244"/>
      <c r="Z328" s="244"/>
      <c r="AA328" s="244"/>
      <c r="AB328" s="244"/>
      <c r="AC328" s="244"/>
      <c r="AD328" s="244"/>
      <c r="AE328" s="244"/>
      <c r="AF328" s="244"/>
      <c r="AG328" s="244"/>
      <c r="AH328" s="244"/>
      <c r="AI328" s="244"/>
      <c r="AJ328" s="244"/>
      <c r="AK328" s="244"/>
      <c r="AL328" s="244"/>
    </row>
    <row r="329" spans="3:38" x14ac:dyDescent="0.2">
      <c r="C329" s="244"/>
      <c r="D329" s="267"/>
      <c r="E329" s="244"/>
      <c r="F329" s="244"/>
      <c r="G329" s="244"/>
      <c r="H329" s="244"/>
      <c r="I329" s="244"/>
      <c r="J329" s="246"/>
      <c r="K329" s="246"/>
      <c r="L329" s="246"/>
      <c r="M329" s="246"/>
      <c r="N329" s="244"/>
      <c r="O329" s="244"/>
      <c r="P329" s="267"/>
      <c r="Q329" s="244"/>
      <c r="R329" s="244"/>
      <c r="S329" s="244"/>
      <c r="T329" s="244"/>
      <c r="U329" s="244"/>
      <c r="V329" s="244"/>
      <c r="W329" s="244"/>
      <c r="X329" s="244"/>
      <c r="Y329" s="244"/>
      <c r="Z329" s="244"/>
      <c r="AA329" s="244"/>
      <c r="AB329" s="244"/>
      <c r="AC329" s="244"/>
      <c r="AD329" s="244"/>
      <c r="AE329" s="244"/>
      <c r="AF329" s="244"/>
      <c r="AG329" s="244"/>
      <c r="AH329" s="244"/>
      <c r="AI329" s="244"/>
      <c r="AJ329" s="244"/>
      <c r="AK329" s="244"/>
      <c r="AL329" s="244"/>
    </row>
    <row r="330" spans="3:38" x14ac:dyDescent="0.2">
      <c r="C330" s="244"/>
      <c r="D330" s="267"/>
      <c r="E330" s="244"/>
      <c r="F330" s="244"/>
      <c r="G330" s="244"/>
      <c r="H330" s="244"/>
      <c r="I330" s="244"/>
      <c r="J330" s="246"/>
      <c r="K330" s="246"/>
      <c r="L330" s="246"/>
      <c r="M330" s="246"/>
      <c r="N330" s="244"/>
      <c r="O330" s="244"/>
      <c r="P330" s="267"/>
      <c r="Q330" s="244"/>
      <c r="R330" s="244"/>
      <c r="S330" s="244"/>
      <c r="T330" s="244"/>
      <c r="U330" s="244"/>
      <c r="V330" s="244"/>
      <c r="W330" s="244"/>
      <c r="X330" s="244"/>
      <c r="Y330" s="244"/>
      <c r="Z330" s="244"/>
      <c r="AA330" s="244"/>
      <c r="AB330" s="244"/>
      <c r="AC330" s="244"/>
      <c r="AD330" s="244"/>
      <c r="AE330" s="244"/>
      <c r="AF330" s="244"/>
      <c r="AG330" s="244"/>
      <c r="AH330" s="244"/>
      <c r="AI330" s="244"/>
      <c r="AJ330" s="244"/>
      <c r="AK330" s="244"/>
      <c r="AL330" s="244"/>
    </row>
    <row r="331" spans="3:38" x14ac:dyDescent="0.2">
      <c r="C331" s="244"/>
      <c r="D331" s="267"/>
      <c r="E331" s="244"/>
      <c r="F331" s="244"/>
      <c r="G331" s="244"/>
      <c r="H331" s="244"/>
      <c r="I331" s="244"/>
      <c r="J331" s="246"/>
      <c r="K331" s="246"/>
      <c r="L331" s="246"/>
      <c r="M331" s="246"/>
      <c r="N331" s="244"/>
      <c r="O331" s="244"/>
      <c r="P331" s="267"/>
      <c r="Q331" s="244"/>
      <c r="R331" s="244"/>
      <c r="S331" s="244"/>
      <c r="T331" s="244"/>
      <c r="U331" s="244"/>
      <c r="V331" s="244"/>
      <c r="W331" s="244"/>
      <c r="X331" s="244"/>
      <c r="Y331" s="244"/>
      <c r="Z331" s="244"/>
      <c r="AA331" s="244"/>
      <c r="AB331" s="244"/>
      <c r="AC331" s="244"/>
      <c r="AD331" s="244"/>
      <c r="AE331" s="244"/>
      <c r="AF331" s="244"/>
      <c r="AG331" s="244"/>
      <c r="AH331" s="244"/>
      <c r="AI331" s="244"/>
      <c r="AJ331" s="244"/>
      <c r="AK331" s="244"/>
      <c r="AL331" s="244"/>
    </row>
    <row r="332" spans="3:38" x14ac:dyDescent="0.2">
      <c r="C332" s="244"/>
      <c r="D332" s="267"/>
      <c r="E332" s="244"/>
      <c r="F332" s="244"/>
      <c r="G332" s="244"/>
      <c r="H332" s="244"/>
      <c r="I332" s="244"/>
      <c r="J332" s="246"/>
      <c r="K332" s="246"/>
      <c r="L332" s="246"/>
      <c r="M332" s="246"/>
      <c r="N332" s="244"/>
      <c r="O332" s="244"/>
      <c r="P332" s="267"/>
      <c r="Q332" s="244"/>
      <c r="R332" s="244"/>
      <c r="S332" s="244"/>
      <c r="T332" s="244"/>
      <c r="U332" s="244"/>
      <c r="V332" s="244"/>
      <c r="W332" s="244"/>
      <c r="X332" s="244"/>
      <c r="Y332" s="244"/>
      <c r="Z332" s="244"/>
      <c r="AA332" s="244"/>
      <c r="AB332" s="244"/>
      <c r="AC332" s="244"/>
      <c r="AD332" s="244"/>
      <c r="AE332" s="244"/>
      <c r="AF332" s="244"/>
      <c r="AG332" s="244"/>
      <c r="AH332" s="244"/>
      <c r="AI332" s="244"/>
      <c r="AJ332" s="244"/>
      <c r="AK332" s="244"/>
      <c r="AL332" s="244"/>
    </row>
    <row r="333" spans="3:38" x14ac:dyDescent="0.2">
      <c r="C333" s="244"/>
      <c r="D333" s="267"/>
      <c r="E333" s="244"/>
      <c r="F333" s="244"/>
      <c r="G333" s="244"/>
      <c r="H333" s="244"/>
      <c r="I333" s="244"/>
      <c r="J333" s="246"/>
      <c r="K333" s="246"/>
      <c r="L333" s="246"/>
      <c r="M333" s="246"/>
      <c r="N333" s="244"/>
      <c r="O333" s="244"/>
      <c r="P333" s="267"/>
      <c r="Q333" s="244"/>
      <c r="R333" s="244"/>
      <c r="S333" s="244"/>
      <c r="T333" s="244"/>
      <c r="U333" s="244"/>
      <c r="V333" s="244"/>
      <c r="W333" s="244"/>
      <c r="X333" s="244"/>
      <c r="Y333" s="244"/>
      <c r="Z333" s="244"/>
      <c r="AA333" s="244"/>
      <c r="AB333" s="244"/>
      <c r="AC333" s="244"/>
      <c r="AD333" s="244"/>
      <c r="AE333" s="244"/>
      <c r="AF333" s="244"/>
      <c r="AG333" s="244"/>
      <c r="AH333" s="244"/>
      <c r="AI333" s="244"/>
      <c r="AJ333" s="244"/>
      <c r="AK333" s="244"/>
      <c r="AL333" s="244"/>
    </row>
    <row r="334" spans="3:38" x14ac:dyDescent="0.2">
      <c r="C334" s="244"/>
      <c r="D334" s="267"/>
      <c r="E334" s="244"/>
      <c r="F334" s="244"/>
      <c r="G334" s="244"/>
      <c r="H334" s="244"/>
      <c r="I334" s="244"/>
      <c r="J334" s="246"/>
      <c r="K334" s="246"/>
      <c r="L334" s="246"/>
      <c r="M334" s="246"/>
      <c r="N334" s="244"/>
      <c r="O334" s="244"/>
      <c r="P334" s="267"/>
      <c r="Q334" s="244"/>
      <c r="R334" s="244"/>
      <c r="S334" s="244"/>
      <c r="T334" s="244"/>
      <c r="U334" s="244"/>
      <c r="V334" s="244"/>
      <c r="W334" s="244"/>
      <c r="X334" s="244"/>
      <c r="Y334" s="244"/>
      <c r="Z334" s="244"/>
      <c r="AA334" s="244"/>
      <c r="AB334" s="244"/>
      <c r="AC334" s="244"/>
      <c r="AD334" s="244"/>
      <c r="AE334" s="244"/>
      <c r="AF334" s="244"/>
      <c r="AG334" s="244"/>
      <c r="AH334" s="244"/>
      <c r="AI334" s="244"/>
      <c r="AJ334" s="244"/>
      <c r="AK334" s="244"/>
      <c r="AL334" s="244"/>
    </row>
    <row r="335" spans="3:38" x14ac:dyDescent="0.2">
      <c r="C335" s="244"/>
      <c r="D335" s="267"/>
      <c r="E335" s="244"/>
      <c r="F335" s="244"/>
      <c r="G335" s="244"/>
      <c r="H335" s="244"/>
      <c r="I335" s="244"/>
      <c r="J335" s="246"/>
      <c r="K335" s="246"/>
      <c r="L335" s="246"/>
      <c r="M335" s="246"/>
      <c r="N335" s="244"/>
      <c r="O335" s="244"/>
      <c r="P335" s="267"/>
      <c r="Q335" s="244"/>
      <c r="R335" s="244"/>
      <c r="S335" s="244"/>
      <c r="T335" s="244"/>
      <c r="U335" s="244"/>
      <c r="V335" s="244"/>
      <c r="W335" s="244"/>
      <c r="X335" s="244"/>
      <c r="Y335" s="244"/>
      <c r="Z335" s="244"/>
      <c r="AA335" s="244"/>
      <c r="AB335" s="244"/>
      <c r="AC335" s="244"/>
      <c r="AD335" s="244"/>
      <c r="AE335" s="244"/>
      <c r="AF335" s="244"/>
      <c r="AG335" s="244"/>
      <c r="AH335" s="244"/>
      <c r="AI335" s="244"/>
      <c r="AJ335" s="244"/>
      <c r="AK335" s="244"/>
      <c r="AL335" s="244"/>
    </row>
    <row r="336" spans="3:38" x14ac:dyDescent="0.2">
      <c r="C336" s="244"/>
      <c r="D336" s="267"/>
      <c r="E336" s="244"/>
      <c r="F336" s="244"/>
      <c r="G336" s="244"/>
      <c r="H336" s="244"/>
      <c r="I336" s="244"/>
      <c r="J336" s="246"/>
      <c r="K336" s="246"/>
      <c r="L336" s="246"/>
      <c r="M336" s="246"/>
      <c r="N336" s="244"/>
      <c r="O336" s="244"/>
      <c r="P336" s="267"/>
      <c r="Q336" s="244"/>
      <c r="R336" s="244"/>
      <c r="S336" s="244"/>
      <c r="T336" s="244"/>
      <c r="U336" s="244"/>
      <c r="V336" s="244"/>
      <c r="W336" s="244"/>
      <c r="X336" s="244"/>
      <c r="Y336" s="244"/>
      <c r="Z336" s="244"/>
      <c r="AA336" s="244"/>
      <c r="AB336" s="244"/>
      <c r="AC336" s="244"/>
      <c r="AD336" s="244"/>
      <c r="AE336" s="244"/>
      <c r="AF336" s="244"/>
      <c r="AG336" s="244"/>
      <c r="AH336" s="244"/>
      <c r="AI336" s="244"/>
      <c r="AJ336" s="244"/>
      <c r="AK336" s="244"/>
      <c r="AL336" s="244"/>
    </row>
    <row r="337" spans="3:38" x14ac:dyDescent="0.2">
      <c r="C337" s="244"/>
      <c r="D337" s="267"/>
      <c r="E337" s="244"/>
      <c r="F337" s="244"/>
      <c r="G337" s="244"/>
      <c r="H337" s="244"/>
      <c r="I337" s="244"/>
      <c r="J337" s="246"/>
      <c r="K337" s="246"/>
      <c r="L337" s="246"/>
      <c r="M337" s="246"/>
      <c r="N337" s="244"/>
      <c r="O337" s="244"/>
      <c r="P337" s="267"/>
      <c r="Q337" s="244"/>
      <c r="R337" s="244"/>
      <c r="S337" s="244"/>
      <c r="T337" s="244"/>
      <c r="U337" s="244"/>
      <c r="V337" s="244"/>
      <c r="W337" s="244"/>
      <c r="X337" s="244"/>
      <c r="Y337" s="244"/>
      <c r="Z337" s="244"/>
      <c r="AA337" s="244"/>
      <c r="AB337" s="244"/>
      <c r="AC337" s="244"/>
      <c r="AD337" s="244"/>
      <c r="AE337" s="244"/>
      <c r="AF337" s="244"/>
      <c r="AG337" s="244"/>
      <c r="AH337" s="244"/>
      <c r="AI337" s="244"/>
      <c r="AJ337" s="244"/>
      <c r="AK337" s="244"/>
      <c r="AL337" s="244"/>
    </row>
    <row r="338" spans="3:38" x14ac:dyDescent="0.2">
      <c r="C338" s="244"/>
      <c r="D338" s="267"/>
      <c r="E338" s="244"/>
      <c r="F338" s="244"/>
      <c r="G338" s="244"/>
      <c r="H338" s="244"/>
      <c r="I338" s="244"/>
      <c r="J338" s="246"/>
      <c r="K338" s="246"/>
      <c r="L338" s="246"/>
      <c r="M338" s="246"/>
      <c r="N338" s="244"/>
      <c r="O338" s="244"/>
      <c r="P338" s="267"/>
      <c r="Q338" s="244"/>
      <c r="R338" s="244"/>
      <c r="S338" s="244"/>
      <c r="T338" s="244"/>
      <c r="U338" s="244"/>
      <c r="V338" s="244"/>
      <c r="W338" s="244"/>
      <c r="X338" s="244"/>
      <c r="Y338" s="244"/>
      <c r="Z338" s="244"/>
      <c r="AA338" s="244"/>
      <c r="AB338" s="244"/>
      <c r="AC338" s="244"/>
      <c r="AD338" s="244"/>
      <c r="AE338" s="244"/>
      <c r="AF338" s="244"/>
      <c r="AG338" s="244"/>
      <c r="AH338" s="244"/>
      <c r="AI338" s="244"/>
      <c r="AJ338" s="244"/>
      <c r="AK338" s="244"/>
      <c r="AL338" s="244"/>
    </row>
    <row r="339" spans="3:38" x14ac:dyDescent="0.2">
      <c r="C339" s="244"/>
      <c r="D339" s="267"/>
      <c r="E339" s="244"/>
      <c r="F339" s="244"/>
      <c r="G339" s="244"/>
      <c r="H339" s="244"/>
      <c r="I339" s="244"/>
      <c r="J339" s="246"/>
      <c r="K339" s="246"/>
      <c r="L339" s="246"/>
      <c r="M339" s="246"/>
      <c r="N339" s="244"/>
      <c r="O339" s="244"/>
      <c r="P339" s="267"/>
      <c r="Q339" s="244"/>
      <c r="R339" s="244"/>
      <c r="S339" s="244"/>
      <c r="T339" s="244"/>
      <c r="U339" s="244"/>
      <c r="V339" s="244"/>
      <c r="W339" s="244"/>
      <c r="X339" s="244"/>
      <c r="Y339" s="244"/>
      <c r="Z339" s="244"/>
      <c r="AA339" s="244"/>
      <c r="AB339" s="244"/>
      <c r="AC339" s="244"/>
      <c r="AD339" s="244"/>
      <c r="AE339" s="244"/>
      <c r="AF339" s="244"/>
      <c r="AG339" s="244"/>
      <c r="AH339" s="244"/>
      <c r="AI339" s="244"/>
      <c r="AJ339" s="244"/>
      <c r="AK339" s="244"/>
      <c r="AL339" s="244"/>
    </row>
    <row r="340" spans="3:38" x14ac:dyDescent="0.2">
      <c r="C340" s="244"/>
      <c r="D340" s="267"/>
      <c r="E340" s="244"/>
      <c r="F340" s="244"/>
      <c r="G340" s="244"/>
      <c r="H340" s="244"/>
      <c r="I340" s="244"/>
      <c r="J340" s="246"/>
      <c r="K340" s="246"/>
      <c r="L340" s="246"/>
      <c r="M340" s="246"/>
      <c r="N340" s="244"/>
      <c r="O340" s="244"/>
      <c r="P340" s="267"/>
      <c r="Q340" s="244"/>
      <c r="R340" s="244"/>
      <c r="S340" s="244"/>
      <c r="T340" s="244"/>
      <c r="U340" s="244"/>
      <c r="V340" s="244"/>
      <c r="W340" s="244"/>
      <c r="X340" s="244"/>
      <c r="Y340" s="244"/>
      <c r="Z340" s="244"/>
      <c r="AA340" s="244"/>
      <c r="AB340" s="244"/>
      <c r="AC340" s="244"/>
      <c r="AD340" s="244"/>
      <c r="AE340" s="244"/>
      <c r="AF340" s="244"/>
      <c r="AG340" s="244"/>
      <c r="AH340" s="244"/>
      <c r="AI340" s="244"/>
      <c r="AJ340" s="244"/>
      <c r="AK340" s="244"/>
      <c r="AL340" s="244"/>
    </row>
    <row r="341" spans="3:38" x14ac:dyDescent="0.2">
      <c r="C341" s="244"/>
      <c r="D341" s="267"/>
      <c r="E341" s="244"/>
      <c r="F341" s="244"/>
      <c r="G341" s="244"/>
      <c r="H341" s="244"/>
      <c r="I341" s="244"/>
      <c r="J341" s="246"/>
      <c r="K341" s="246"/>
      <c r="L341" s="246"/>
      <c r="M341" s="246"/>
      <c r="N341" s="244"/>
      <c r="O341" s="244"/>
      <c r="P341" s="267"/>
      <c r="Q341" s="244"/>
      <c r="R341" s="244"/>
      <c r="S341" s="244"/>
      <c r="T341" s="244"/>
      <c r="U341" s="244"/>
      <c r="V341" s="244"/>
      <c r="W341" s="244"/>
      <c r="X341" s="244"/>
      <c r="Y341" s="244"/>
      <c r="Z341" s="244"/>
      <c r="AA341" s="244"/>
      <c r="AB341" s="244"/>
      <c r="AC341" s="244"/>
      <c r="AD341" s="244"/>
      <c r="AE341" s="244"/>
      <c r="AF341" s="244"/>
      <c r="AG341" s="244"/>
      <c r="AH341" s="244"/>
      <c r="AI341" s="244"/>
      <c r="AJ341" s="244"/>
      <c r="AK341" s="244"/>
      <c r="AL341" s="244"/>
    </row>
    <row r="342" spans="3:38" x14ac:dyDescent="0.2">
      <c r="C342" s="244"/>
      <c r="D342" s="267"/>
      <c r="E342" s="244"/>
      <c r="F342" s="244"/>
      <c r="G342" s="244"/>
      <c r="H342" s="244"/>
      <c r="I342" s="244"/>
      <c r="J342" s="246"/>
      <c r="K342" s="246"/>
      <c r="L342" s="246"/>
      <c r="M342" s="246"/>
      <c r="N342" s="244"/>
      <c r="O342" s="244"/>
      <c r="P342" s="267"/>
      <c r="Q342" s="244"/>
      <c r="R342" s="244"/>
      <c r="S342" s="244"/>
      <c r="T342" s="244"/>
      <c r="U342" s="244"/>
      <c r="V342" s="244"/>
      <c r="W342" s="244"/>
      <c r="X342" s="244"/>
      <c r="Y342" s="244"/>
      <c r="Z342" s="244"/>
      <c r="AA342" s="244"/>
      <c r="AB342" s="244"/>
      <c r="AC342" s="244"/>
      <c r="AD342" s="244"/>
      <c r="AE342" s="244"/>
      <c r="AF342" s="244"/>
      <c r="AG342" s="244"/>
      <c r="AH342" s="244"/>
      <c r="AI342" s="244"/>
      <c r="AJ342" s="244"/>
      <c r="AK342" s="244"/>
      <c r="AL342" s="244"/>
    </row>
    <row r="343" spans="3:38" x14ac:dyDescent="0.2">
      <c r="C343" s="244"/>
      <c r="D343" s="267"/>
      <c r="E343" s="244"/>
      <c r="F343" s="244"/>
      <c r="G343" s="244"/>
      <c r="H343" s="244"/>
      <c r="I343" s="244"/>
      <c r="J343" s="246"/>
      <c r="K343" s="246"/>
      <c r="L343" s="246"/>
      <c r="M343" s="246"/>
      <c r="N343" s="244"/>
      <c r="O343" s="244"/>
      <c r="P343" s="267"/>
      <c r="Q343" s="244"/>
      <c r="R343" s="244"/>
      <c r="S343" s="244"/>
      <c r="T343" s="244"/>
      <c r="U343" s="244"/>
      <c r="V343" s="244"/>
      <c r="W343" s="244"/>
      <c r="X343" s="244"/>
      <c r="Y343" s="244"/>
      <c r="Z343" s="244"/>
      <c r="AA343" s="244"/>
      <c r="AB343" s="244"/>
      <c r="AC343" s="244"/>
      <c r="AD343" s="244"/>
      <c r="AE343" s="244"/>
      <c r="AF343" s="244"/>
      <c r="AG343" s="244"/>
      <c r="AH343" s="244"/>
      <c r="AI343" s="244"/>
      <c r="AJ343" s="244"/>
      <c r="AK343" s="244"/>
      <c r="AL343" s="244"/>
    </row>
    <row r="344" spans="3:38" x14ac:dyDescent="0.2">
      <c r="C344" s="244"/>
      <c r="D344" s="267"/>
      <c r="E344" s="244"/>
      <c r="F344" s="244"/>
      <c r="G344" s="244"/>
      <c r="H344" s="244"/>
      <c r="I344" s="244"/>
      <c r="J344" s="246"/>
      <c r="K344" s="246"/>
      <c r="L344" s="246"/>
      <c r="M344" s="246"/>
      <c r="N344" s="244"/>
      <c r="O344" s="244"/>
      <c r="P344" s="267"/>
      <c r="Q344" s="244"/>
      <c r="R344" s="244"/>
      <c r="S344" s="244"/>
      <c r="T344" s="244"/>
      <c r="U344" s="244"/>
      <c r="V344" s="244"/>
      <c r="W344" s="244"/>
      <c r="X344" s="244"/>
      <c r="Y344" s="244"/>
      <c r="Z344" s="244"/>
      <c r="AA344" s="244"/>
      <c r="AB344" s="244"/>
      <c r="AC344" s="244"/>
      <c r="AD344" s="244"/>
      <c r="AE344" s="244"/>
      <c r="AF344" s="244"/>
      <c r="AG344" s="244"/>
      <c r="AH344" s="244"/>
      <c r="AI344" s="244"/>
      <c r="AJ344" s="244"/>
      <c r="AK344" s="244"/>
      <c r="AL344" s="244"/>
    </row>
    <row r="345" spans="3:38" x14ac:dyDescent="0.2">
      <c r="C345" s="244"/>
      <c r="D345" s="267"/>
      <c r="E345" s="244"/>
      <c r="F345" s="244"/>
      <c r="G345" s="244"/>
      <c r="H345" s="244"/>
      <c r="I345" s="244"/>
      <c r="J345" s="246"/>
      <c r="K345" s="246"/>
      <c r="L345" s="246"/>
      <c r="M345" s="246"/>
      <c r="N345" s="244"/>
      <c r="O345" s="244"/>
      <c r="P345" s="267"/>
      <c r="Q345" s="244"/>
      <c r="R345" s="244"/>
      <c r="S345" s="244"/>
      <c r="T345" s="244"/>
      <c r="U345" s="244"/>
      <c r="V345" s="244"/>
      <c r="W345" s="244"/>
      <c r="X345" s="244"/>
      <c r="Y345" s="244"/>
      <c r="Z345" s="244"/>
      <c r="AA345" s="244"/>
      <c r="AB345" s="244"/>
      <c r="AC345" s="244"/>
      <c r="AD345" s="244"/>
      <c r="AE345" s="244"/>
      <c r="AF345" s="244"/>
      <c r="AG345" s="244"/>
      <c r="AH345" s="244"/>
      <c r="AI345" s="244"/>
      <c r="AJ345" s="244"/>
      <c r="AK345" s="244"/>
      <c r="AL345" s="244"/>
    </row>
    <row r="346" spans="3:38" x14ac:dyDescent="0.2">
      <c r="C346" s="244"/>
      <c r="D346" s="267"/>
      <c r="E346" s="244"/>
      <c r="F346" s="244"/>
      <c r="G346" s="244"/>
      <c r="H346" s="244"/>
      <c r="I346" s="244"/>
      <c r="J346" s="246"/>
      <c r="K346" s="246"/>
      <c r="L346" s="246"/>
      <c r="M346" s="246"/>
      <c r="N346" s="244"/>
      <c r="O346" s="244"/>
      <c r="P346" s="267"/>
      <c r="Q346" s="244"/>
      <c r="R346" s="244"/>
      <c r="S346" s="244"/>
      <c r="T346" s="244"/>
      <c r="U346" s="244"/>
      <c r="V346" s="244"/>
      <c r="W346" s="244"/>
      <c r="X346" s="244"/>
      <c r="Y346" s="244"/>
      <c r="Z346" s="244"/>
      <c r="AA346" s="244"/>
      <c r="AB346" s="244"/>
      <c r="AC346" s="244"/>
      <c r="AD346" s="244"/>
      <c r="AE346" s="244"/>
      <c r="AF346" s="244"/>
      <c r="AG346" s="244"/>
      <c r="AH346" s="244"/>
      <c r="AI346" s="244"/>
      <c r="AJ346" s="244"/>
      <c r="AK346" s="244"/>
      <c r="AL346" s="244"/>
    </row>
    <row r="347" spans="3:38" x14ac:dyDescent="0.2">
      <c r="C347" s="244"/>
      <c r="D347" s="267"/>
      <c r="E347" s="244"/>
      <c r="F347" s="244"/>
      <c r="G347" s="244"/>
      <c r="H347" s="244"/>
      <c r="I347" s="244"/>
      <c r="J347" s="246"/>
      <c r="K347" s="246"/>
      <c r="L347" s="246"/>
      <c r="M347" s="246"/>
      <c r="N347" s="244"/>
      <c r="O347" s="244"/>
      <c r="P347" s="267"/>
      <c r="Q347" s="244"/>
      <c r="R347" s="244"/>
      <c r="S347" s="244"/>
      <c r="T347" s="244"/>
      <c r="U347" s="244"/>
      <c r="V347" s="244"/>
      <c r="W347" s="244"/>
      <c r="X347" s="244"/>
      <c r="Y347" s="244"/>
      <c r="Z347" s="244"/>
      <c r="AA347" s="244"/>
      <c r="AB347" s="244"/>
      <c r="AC347" s="244"/>
      <c r="AD347" s="244"/>
      <c r="AE347" s="244"/>
      <c r="AF347" s="244"/>
      <c r="AG347" s="244"/>
      <c r="AH347" s="244"/>
      <c r="AI347" s="244"/>
      <c r="AJ347" s="244"/>
      <c r="AK347" s="244"/>
      <c r="AL347" s="244"/>
    </row>
    <row r="348" spans="3:38" x14ac:dyDescent="0.2">
      <c r="C348" s="244"/>
      <c r="D348" s="267"/>
      <c r="E348" s="244"/>
      <c r="F348" s="244"/>
      <c r="G348" s="244"/>
      <c r="H348" s="244"/>
      <c r="I348" s="244"/>
      <c r="J348" s="246"/>
      <c r="K348" s="246"/>
      <c r="L348" s="246"/>
      <c r="M348" s="246"/>
      <c r="N348" s="244"/>
      <c r="O348" s="244"/>
      <c r="P348" s="267"/>
      <c r="Q348" s="244"/>
      <c r="R348" s="244"/>
      <c r="S348" s="244"/>
      <c r="T348" s="244"/>
      <c r="U348" s="244"/>
      <c r="V348" s="244"/>
      <c r="W348" s="244"/>
      <c r="X348" s="244"/>
      <c r="Y348" s="244"/>
      <c r="Z348" s="244"/>
      <c r="AA348" s="244"/>
      <c r="AB348" s="244"/>
      <c r="AC348" s="244"/>
      <c r="AD348" s="244"/>
      <c r="AE348" s="244"/>
      <c r="AF348" s="244"/>
      <c r="AG348" s="244"/>
      <c r="AH348" s="244"/>
      <c r="AI348" s="244"/>
      <c r="AJ348" s="244"/>
      <c r="AK348" s="244"/>
      <c r="AL348" s="244"/>
    </row>
    <row r="349" spans="3:38" x14ac:dyDescent="0.2">
      <c r="C349" s="244"/>
      <c r="D349" s="267"/>
      <c r="E349" s="244"/>
      <c r="F349" s="244"/>
      <c r="G349" s="244"/>
      <c r="H349" s="244"/>
      <c r="I349" s="244"/>
      <c r="J349" s="246"/>
      <c r="K349" s="246"/>
      <c r="L349" s="246"/>
      <c r="M349" s="246"/>
      <c r="N349" s="244"/>
      <c r="O349" s="244"/>
      <c r="P349" s="267"/>
      <c r="Q349" s="244"/>
      <c r="R349" s="244"/>
      <c r="S349" s="244"/>
      <c r="T349" s="244"/>
      <c r="U349" s="244"/>
      <c r="V349" s="244"/>
      <c r="W349" s="244"/>
      <c r="X349" s="244"/>
      <c r="Y349" s="244"/>
      <c r="Z349" s="244"/>
      <c r="AA349" s="244"/>
      <c r="AB349" s="244"/>
      <c r="AC349" s="244"/>
      <c r="AD349" s="244"/>
      <c r="AE349" s="244"/>
      <c r="AF349" s="244"/>
      <c r="AG349" s="244"/>
      <c r="AH349" s="244"/>
      <c r="AI349" s="244"/>
      <c r="AJ349" s="244"/>
      <c r="AK349" s="244"/>
      <c r="AL349" s="244"/>
    </row>
    <row r="350" spans="3:38" x14ac:dyDescent="0.2">
      <c r="C350" s="244"/>
      <c r="D350" s="267"/>
      <c r="E350" s="244"/>
      <c r="F350" s="244"/>
      <c r="G350" s="244"/>
      <c r="H350" s="244"/>
      <c r="I350" s="244"/>
      <c r="J350" s="246"/>
      <c r="K350" s="246"/>
      <c r="L350" s="246"/>
      <c r="M350" s="246"/>
      <c r="N350" s="244"/>
      <c r="O350" s="244"/>
      <c r="P350" s="267"/>
      <c r="Q350" s="244"/>
      <c r="R350" s="244"/>
      <c r="S350" s="244"/>
      <c r="T350" s="244"/>
      <c r="U350" s="244"/>
      <c r="V350" s="244"/>
      <c r="W350" s="244"/>
      <c r="X350" s="244"/>
      <c r="Y350" s="244"/>
      <c r="Z350" s="244"/>
      <c r="AA350" s="244"/>
      <c r="AB350" s="244"/>
      <c r="AC350" s="244"/>
      <c r="AD350" s="244"/>
      <c r="AE350" s="244"/>
      <c r="AF350" s="244"/>
      <c r="AG350" s="244"/>
      <c r="AH350" s="244"/>
      <c r="AI350" s="244"/>
      <c r="AJ350" s="244"/>
      <c r="AK350" s="244"/>
      <c r="AL350" s="244"/>
    </row>
    <row r="351" spans="3:38" x14ac:dyDescent="0.2">
      <c r="C351" s="244"/>
      <c r="D351" s="267"/>
      <c r="E351" s="244"/>
      <c r="F351" s="244"/>
      <c r="G351" s="244"/>
      <c r="H351" s="244"/>
      <c r="I351" s="244"/>
      <c r="J351" s="246"/>
      <c r="K351" s="246"/>
      <c r="L351" s="246"/>
      <c r="M351" s="246"/>
      <c r="N351" s="244"/>
      <c r="O351" s="244"/>
      <c r="P351" s="267"/>
      <c r="Q351" s="244"/>
      <c r="R351" s="244"/>
      <c r="S351" s="244"/>
      <c r="T351" s="244"/>
      <c r="U351" s="244"/>
      <c r="V351" s="244"/>
      <c r="W351" s="244"/>
      <c r="X351" s="244"/>
      <c r="Y351" s="244"/>
      <c r="Z351" s="244"/>
      <c r="AA351" s="244"/>
      <c r="AB351" s="244"/>
      <c r="AC351" s="244"/>
      <c r="AD351" s="244"/>
      <c r="AE351" s="244"/>
      <c r="AF351" s="244"/>
      <c r="AG351" s="244"/>
      <c r="AH351" s="244"/>
      <c r="AI351" s="244"/>
      <c r="AJ351" s="244"/>
      <c r="AK351" s="244"/>
      <c r="AL351" s="244"/>
    </row>
    <row r="352" spans="3:38" x14ac:dyDescent="0.2">
      <c r="C352" s="244"/>
      <c r="D352" s="267"/>
      <c r="E352" s="244"/>
      <c r="F352" s="244"/>
      <c r="G352" s="244"/>
      <c r="H352" s="244"/>
      <c r="I352" s="244"/>
      <c r="J352" s="246"/>
      <c r="K352" s="246"/>
      <c r="L352" s="246"/>
      <c r="M352" s="246"/>
      <c r="N352" s="244"/>
      <c r="O352" s="244"/>
      <c r="P352" s="267"/>
      <c r="Q352" s="244"/>
      <c r="R352" s="244"/>
      <c r="S352" s="244"/>
      <c r="T352" s="244"/>
      <c r="U352" s="244"/>
      <c r="V352" s="244"/>
      <c r="W352" s="244"/>
      <c r="X352" s="244"/>
      <c r="Y352" s="244"/>
      <c r="Z352" s="244"/>
      <c r="AA352" s="244"/>
      <c r="AB352" s="244"/>
      <c r="AC352" s="244"/>
      <c r="AD352" s="244"/>
      <c r="AE352" s="244"/>
      <c r="AF352" s="244"/>
      <c r="AG352" s="244"/>
      <c r="AH352" s="244"/>
      <c r="AI352" s="244"/>
      <c r="AJ352" s="244"/>
      <c r="AK352" s="244"/>
      <c r="AL352" s="244"/>
    </row>
    <row r="353" spans="3:38" x14ac:dyDescent="0.2">
      <c r="C353" s="244"/>
      <c r="D353" s="267"/>
      <c r="E353" s="244"/>
      <c r="F353" s="244"/>
      <c r="G353" s="244"/>
      <c r="H353" s="244"/>
      <c r="I353" s="244"/>
      <c r="J353" s="246"/>
      <c r="K353" s="246"/>
      <c r="L353" s="246"/>
      <c r="M353" s="246"/>
      <c r="N353" s="244"/>
      <c r="O353" s="244"/>
      <c r="P353" s="267"/>
      <c r="Q353" s="244"/>
      <c r="R353" s="244"/>
      <c r="S353" s="244"/>
      <c r="T353" s="244"/>
      <c r="U353" s="244"/>
      <c r="V353" s="244"/>
      <c r="W353" s="244"/>
      <c r="X353" s="244"/>
      <c r="Y353" s="244"/>
      <c r="Z353" s="244"/>
      <c r="AA353" s="244"/>
      <c r="AB353" s="244"/>
      <c r="AC353" s="244"/>
      <c r="AD353" s="244"/>
      <c r="AE353" s="244"/>
      <c r="AF353" s="244"/>
      <c r="AG353" s="244"/>
      <c r="AH353" s="244"/>
      <c r="AI353" s="244"/>
      <c r="AJ353" s="244"/>
      <c r="AK353" s="244"/>
      <c r="AL353" s="244"/>
    </row>
    <row r="354" spans="3:38" x14ac:dyDescent="0.2">
      <c r="C354" s="244"/>
      <c r="D354" s="267"/>
      <c r="E354" s="244"/>
      <c r="F354" s="244"/>
      <c r="G354" s="244"/>
      <c r="H354" s="244"/>
      <c r="I354" s="244"/>
      <c r="J354" s="246"/>
      <c r="K354" s="246"/>
      <c r="L354" s="246"/>
      <c r="M354" s="246"/>
      <c r="N354" s="244"/>
      <c r="O354" s="244"/>
      <c r="P354" s="267"/>
      <c r="Q354" s="244"/>
      <c r="R354" s="244"/>
      <c r="S354" s="244"/>
      <c r="T354" s="244"/>
      <c r="U354" s="244"/>
      <c r="V354" s="244"/>
      <c r="W354" s="244"/>
      <c r="X354" s="244"/>
      <c r="Y354" s="244"/>
      <c r="Z354" s="244"/>
      <c r="AA354" s="244"/>
      <c r="AB354" s="244"/>
      <c r="AC354" s="244"/>
      <c r="AD354" s="244"/>
      <c r="AE354" s="244"/>
      <c r="AF354" s="244"/>
      <c r="AG354" s="244"/>
      <c r="AH354" s="244"/>
      <c r="AI354" s="244"/>
      <c r="AJ354" s="244"/>
      <c r="AK354" s="244"/>
      <c r="AL354" s="244"/>
    </row>
    <row r="355" spans="3:38" x14ac:dyDescent="0.2">
      <c r="C355" s="244"/>
      <c r="D355" s="267"/>
      <c r="E355" s="244"/>
      <c r="F355" s="244"/>
      <c r="G355" s="244"/>
      <c r="H355" s="244"/>
      <c r="I355" s="244"/>
      <c r="J355" s="246"/>
      <c r="K355" s="246"/>
      <c r="L355" s="246"/>
      <c r="M355" s="246"/>
      <c r="N355" s="244"/>
      <c r="O355" s="244"/>
      <c r="P355" s="267"/>
      <c r="Q355" s="244"/>
      <c r="R355" s="244"/>
      <c r="S355" s="244"/>
      <c r="T355" s="244"/>
      <c r="U355" s="244"/>
      <c r="V355" s="244"/>
      <c r="W355" s="244"/>
      <c r="X355" s="244"/>
      <c r="Y355" s="244"/>
      <c r="Z355" s="244"/>
      <c r="AA355" s="244"/>
      <c r="AB355" s="244"/>
      <c r="AC355" s="244"/>
      <c r="AD355" s="244"/>
      <c r="AE355" s="244"/>
      <c r="AF355" s="244"/>
      <c r="AG355" s="244"/>
      <c r="AH355" s="244"/>
      <c r="AI355" s="244"/>
      <c r="AJ355" s="244"/>
      <c r="AK355" s="244"/>
      <c r="AL355" s="244"/>
    </row>
    <row r="356" spans="3:38" x14ac:dyDescent="0.2">
      <c r="C356" s="244"/>
      <c r="D356" s="267"/>
      <c r="E356" s="244"/>
      <c r="F356" s="244"/>
      <c r="G356" s="244"/>
      <c r="H356" s="244"/>
      <c r="I356" s="244"/>
      <c r="J356" s="246"/>
      <c r="K356" s="246"/>
      <c r="L356" s="246"/>
      <c r="M356" s="246"/>
      <c r="N356" s="244"/>
      <c r="O356" s="244"/>
      <c r="P356" s="267"/>
      <c r="Q356" s="244"/>
      <c r="R356" s="244"/>
      <c r="S356" s="244"/>
      <c r="T356" s="244"/>
      <c r="U356" s="244"/>
      <c r="V356" s="244"/>
      <c r="W356" s="244"/>
      <c r="X356" s="244"/>
      <c r="Y356" s="244"/>
      <c r="Z356" s="244"/>
      <c r="AA356" s="244"/>
      <c r="AB356" s="244"/>
      <c r="AC356" s="244"/>
      <c r="AD356" s="244"/>
      <c r="AE356" s="244"/>
      <c r="AF356" s="244"/>
      <c r="AG356" s="244"/>
      <c r="AH356" s="244"/>
      <c r="AI356" s="244"/>
      <c r="AJ356" s="244"/>
      <c r="AK356" s="244"/>
      <c r="AL356" s="244"/>
    </row>
    <row r="357" spans="3:38" x14ac:dyDescent="0.2">
      <c r="C357" s="244"/>
      <c r="D357" s="267"/>
      <c r="E357" s="244"/>
      <c r="F357" s="244"/>
      <c r="G357" s="244"/>
      <c r="H357" s="244"/>
      <c r="I357" s="244"/>
      <c r="J357" s="246"/>
      <c r="K357" s="246"/>
      <c r="L357" s="246"/>
      <c r="M357" s="246"/>
      <c r="N357" s="244"/>
      <c r="O357" s="244"/>
      <c r="P357" s="267"/>
      <c r="Q357" s="244"/>
      <c r="R357" s="244"/>
      <c r="S357" s="244"/>
      <c r="T357" s="244"/>
      <c r="U357" s="244"/>
      <c r="V357" s="244"/>
      <c r="W357" s="244"/>
      <c r="X357" s="244"/>
      <c r="Y357" s="244"/>
      <c r="Z357" s="244"/>
      <c r="AA357" s="244"/>
      <c r="AB357" s="244"/>
      <c r="AC357" s="244"/>
      <c r="AD357" s="244"/>
      <c r="AE357" s="244"/>
      <c r="AF357" s="244"/>
      <c r="AG357" s="244"/>
      <c r="AH357" s="244"/>
      <c r="AI357" s="244"/>
      <c r="AJ357" s="244"/>
      <c r="AK357" s="244"/>
      <c r="AL357" s="244"/>
    </row>
    <row r="358" spans="3:38" x14ac:dyDescent="0.2">
      <c r="C358" s="244"/>
      <c r="D358" s="267"/>
      <c r="E358" s="244"/>
      <c r="F358" s="244"/>
      <c r="G358" s="244"/>
      <c r="H358" s="244"/>
      <c r="I358" s="244"/>
      <c r="J358" s="246"/>
      <c r="K358" s="246"/>
      <c r="L358" s="246"/>
      <c r="M358" s="246"/>
      <c r="N358" s="244"/>
      <c r="O358" s="244"/>
      <c r="P358" s="267"/>
      <c r="Q358" s="244"/>
      <c r="R358" s="244"/>
      <c r="S358" s="244"/>
      <c r="T358" s="244"/>
      <c r="U358" s="244"/>
      <c r="V358" s="244"/>
      <c r="W358" s="244"/>
      <c r="X358" s="244"/>
      <c r="Y358" s="244"/>
      <c r="Z358" s="244"/>
      <c r="AA358" s="244"/>
      <c r="AB358" s="244"/>
      <c r="AC358" s="244"/>
      <c r="AD358" s="244"/>
      <c r="AE358" s="244"/>
      <c r="AF358" s="244"/>
      <c r="AG358" s="244"/>
      <c r="AH358" s="244"/>
      <c r="AI358" s="244"/>
      <c r="AJ358" s="244"/>
      <c r="AK358" s="244"/>
      <c r="AL358" s="244"/>
    </row>
    <row r="359" spans="3:38" x14ac:dyDescent="0.2">
      <c r="C359" s="244"/>
      <c r="D359" s="267"/>
      <c r="E359" s="244"/>
      <c r="F359" s="244"/>
      <c r="G359" s="244"/>
      <c r="H359" s="244"/>
      <c r="I359" s="244"/>
      <c r="J359" s="246"/>
      <c r="K359" s="246"/>
      <c r="L359" s="246"/>
      <c r="M359" s="246"/>
      <c r="N359" s="244"/>
      <c r="O359" s="244"/>
      <c r="P359" s="267"/>
      <c r="Q359" s="244"/>
      <c r="R359" s="244"/>
      <c r="S359" s="244"/>
      <c r="T359" s="244"/>
      <c r="U359" s="244"/>
      <c r="V359" s="244"/>
      <c r="W359" s="244"/>
      <c r="X359" s="244"/>
      <c r="Y359" s="244"/>
      <c r="Z359" s="244"/>
      <c r="AA359" s="244"/>
      <c r="AB359" s="244"/>
      <c r="AC359" s="244"/>
      <c r="AD359" s="244"/>
      <c r="AE359" s="244"/>
      <c r="AF359" s="244"/>
      <c r="AG359" s="244"/>
      <c r="AH359" s="244"/>
      <c r="AI359" s="244"/>
      <c r="AJ359" s="244"/>
      <c r="AK359" s="244"/>
      <c r="AL359" s="244"/>
    </row>
    <row r="360" spans="3:38" x14ac:dyDescent="0.2">
      <c r="C360" s="244"/>
      <c r="D360" s="267"/>
      <c r="E360" s="244"/>
      <c r="F360" s="244"/>
      <c r="G360" s="244"/>
      <c r="H360" s="244"/>
      <c r="I360" s="244"/>
      <c r="J360" s="246"/>
      <c r="K360" s="246"/>
      <c r="L360" s="246"/>
      <c r="M360" s="246"/>
      <c r="N360" s="244"/>
      <c r="O360" s="244"/>
      <c r="P360" s="267"/>
      <c r="Q360" s="244"/>
      <c r="R360" s="244"/>
      <c r="S360" s="244"/>
      <c r="T360" s="244"/>
      <c r="U360" s="244"/>
      <c r="V360" s="244"/>
      <c r="W360" s="244"/>
      <c r="X360" s="244"/>
      <c r="Y360" s="244"/>
      <c r="Z360" s="244"/>
      <c r="AA360" s="244"/>
      <c r="AB360" s="244"/>
      <c r="AC360" s="244"/>
      <c r="AD360" s="244"/>
      <c r="AE360" s="244"/>
      <c r="AF360" s="244"/>
      <c r="AG360" s="244"/>
      <c r="AH360" s="244"/>
      <c r="AI360" s="244"/>
      <c r="AJ360" s="244"/>
      <c r="AK360" s="244"/>
      <c r="AL360" s="244"/>
    </row>
    <row r="361" spans="3:38" x14ac:dyDescent="0.2">
      <c r="C361" s="244"/>
      <c r="D361" s="267"/>
      <c r="E361" s="244"/>
      <c r="F361" s="244"/>
      <c r="G361" s="244"/>
      <c r="H361" s="244"/>
      <c r="I361" s="244"/>
      <c r="J361" s="246"/>
      <c r="K361" s="246"/>
      <c r="L361" s="246"/>
      <c r="M361" s="246"/>
      <c r="N361" s="244"/>
      <c r="O361" s="244"/>
      <c r="P361" s="267"/>
      <c r="Q361" s="244"/>
      <c r="R361" s="244"/>
      <c r="S361" s="244"/>
      <c r="T361" s="244"/>
      <c r="U361" s="244"/>
      <c r="V361" s="244"/>
      <c r="W361" s="244"/>
      <c r="X361" s="244"/>
      <c r="Y361" s="244"/>
      <c r="Z361" s="244"/>
      <c r="AA361" s="244"/>
      <c r="AB361" s="244"/>
      <c r="AC361" s="244"/>
      <c r="AD361" s="244"/>
      <c r="AE361" s="244"/>
      <c r="AF361" s="244"/>
      <c r="AG361" s="244"/>
      <c r="AH361" s="244"/>
      <c r="AI361" s="244"/>
      <c r="AJ361" s="244"/>
      <c r="AK361" s="244"/>
      <c r="AL361" s="244"/>
    </row>
    <row r="362" spans="3:38" x14ac:dyDescent="0.2">
      <c r="C362" s="244"/>
      <c r="D362" s="267"/>
      <c r="E362" s="244"/>
      <c r="F362" s="244"/>
      <c r="G362" s="244"/>
      <c r="H362" s="244"/>
      <c r="I362" s="244"/>
      <c r="J362" s="246"/>
      <c r="K362" s="246"/>
      <c r="L362" s="246"/>
      <c r="M362" s="246"/>
      <c r="N362" s="244"/>
      <c r="O362" s="244"/>
      <c r="P362" s="267"/>
      <c r="Q362" s="244"/>
      <c r="R362" s="244"/>
      <c r="S362" s="244"/>
      <c r="T362" s="244"/>
      <c r="U362" s="244"/>
      <c r="V362" s="244"/>
      <c r="W362" s="244"/>
      <c r="X362" s="244"/>
      <c r="Y362" s="244"/>
      <c r="Z362" s="244"/>
      <c r="AA362" s="244"/>
      <c r="AB362" s="244"/>
      <c r="AC362" s="244"/>
      <c r="AD362" s="244"/>
      <c r="AE362" s="244"/>
      <c r="AF362" s="244"/>
      <c r="AG362" s="244"/>
      <c r="AH362" s="244"/>
      <c r="AI362" s="244"/>
      <c r="AJ362" s="244"/>
      <c r="AK362" s="244"/>
      <c r="AL362" s="244"/>
    </row>
    <row r="363" spans="3:38" x14ac:dyDescent="0.2">
      <c r="C363" s="244"/>
      <c r="D363" s="267"/>
      <c r="E363" s="244"/>
      <c r="F363" s="244"/>
      <c r="G363" s="244"/>
      <c r="H363" s="244"/>
      <c r="I363" s="244"/>
      <c r="J363" s="246"/>
      <c r="K363" s="246"/>
      <c r="L363" s="246"/>
      <c r="M363" s="246"/>
      <c r="N363" s="244"/>
      <c r="O363" s="244"/>
      <c r="P363" s="267"/>
      <c r="Q363" s="244"/>
      <c r="R363" s="244"/>
      <c r="S363" s="244"/>
      <c r="T363" s="244"/>
      <c r="U363" s="244"/>
      <c r="V363" s="244"/>
      <c r="W363" s="244"/>
      <c r="X363" s="244"/>
      <c r="Y363" s="244"/>
      <c r="Z363" s="244"/>
      <c r="AA363" s="244"/>
      <c r="AB363" s="244"/>
      <c r="AC363" s="244"/>
      <c r="AD363" s="244"/>
      <c r="AE363" s="244"/>
      <c r="AF363" s="244"/>
      <c r="AG363" s="244"/>
      <c r="AH363" s="244"/>
      <c r="AI363" s="244"/>
      <c r="AJ363" s="244"/>
      <c r="AK363" s="244"/>
      <c r="AL363" s="244"/>
    </row>
  </sheetData>
  <phoneticPr fontId="10" type="noConversion"/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2CAEE-026A-4619-9CF5-A2EEF58101F7}">
  <sheetPr codeName="Sheet6">
    <tabColor rgb="FF7030A0"/>
  </sheetPr>
  <dimension ref="A1:W31"/>
  <sheetViews>
    <sheetView zoomScale="85" zoomScaleNormal="85" workbookViewId="0">
      <selection activeCell="T11" sqref="T11"/>
    </sheetView>
  </sheetViews>
  <sheetFormatPr defaultRowHeight="15" x14ac:dyDescent="0.25"/>
  <cols>
    <col min="1" max="1" width="17.42578125" bestFit="1" customWidth="1"/>
    <col min="2" max="2" width="36.28515625" bestFit="1" customWidth="1"/>
    <col min="3" max="3" width="76.140625" customWidth="1"/>
    <col min="4" max="4" width="11.28515625" bestFit="1" customWidth="1"/>
    <col min="5" max="5" width="15.5703125" bestFit="1" customWidth="1"/>
    <col min="6" max="6" width="16.42578125" bestFit="1" customWidth="1"/>
    <col min="7" max="7" width="18.7109375" bestFit="1" customWidth="1"/>
    <col min="8" max="8" width="14.42578125" bestFit="1" customWidth="1"/>
    <col min="9" max="9" width="10.85546875" customWidth="1"/>
    <col min="10" max="10" width="11.42578125" customWidth="1"/>
    <col min="11" max="11" width="10.85546875" customWidth="1"/>
    <col min="12" max="12" width="10.140625" customWidth="1"/>
    <col min="13" max="14" width="11.42578125" customWidth="1"/>
    <col min="15" max="15" width="10.85546875" customWidth="1"/>
    <col min="16" max="16" width="11.140625" customWidth="1"/>
    <col min="17" max="17" width="11.42578125" customWidth="1"/>
  </cols>
  <sheetData>
    <row r="1" spans="1:23" x14ac:dyDescent="0.25">
      <c r="H1" s="80"/>
      <c r="I1" s="297" t="s">
        <v>1017</v>
      </c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</row>
    <row r="2" spans="1:23" x14ac:dyDescent="0.25">
      <c r="A2" s="164" t="s">
        <v>687</v>
      </c>
      <c r="B2" s="165" t="s">
        <v>688</v>
      </c>
      <c r="C2" s="165" t="s">
        <v>1018</v>
      </c>
      <c r="D2" s="166" t="s">
        <v>1019</v>
      </c>
      <c r="E2" s="166" t="s">
        <v>1020</v>
      </c>
      <c r="F2" s="166" t="s">
        <v>1021</v>
      </c>
      <c r="G2" s="166" t="s">
        <v>1022</v>
      </c>
      <c r="H2" s="166" t="s">
        <v>1023</v>
      </c>
      <c r="I2" s="167">
        <v>45748</v>
      </c>
      <c r="J2" s="170">
        <v>45778</v>
      </c>
      <c r="K2" s="170">
        <v>45809</v>
      </c>
      <c r="L2" s="170">
        <v>45839</v>
      </c>
      <c r="M2" s="170">
        <v>45870</v>
      </c>
      <c r="N2" s="170">
        <v>45901</v>
      </c>
      <c r="O2" s="170">
        <v>45931</v>
      </c>
      <c r="P2" s="170">
        <v>45962</v>
      </c>
      <c r="Q2" s="170">
        <v>45992</v>
      </c>
      <c r="R2" s="170">
        <v>46023</v>
      </c>
      <c r="S2" s="170">
        <v>46054</v>
      </c>
      <c r="T2" s="170">
        <v>46082</v>
      </c>
      <c r="U2" s="170">
        <v>46113</v>
      </c>
      <c r="V2" s="170">
        <v>46143</v>
      </c>
      <c r="W2" s="170">
        <v>46174</v>
      </c>
    </row>
    <row r="3" spans="1:23" x14ac:dyDescent="0.25">
      <c r="A3" s="147" t="s">
        <v>694</v>
      </c>
      <c r="B3" s="148" t="str" cm="1">
        <f t="array" ref="B3">_xlfn.XLOOKUP(TEXT(A3,"0"),TEXT('Material master'!A:A,"0"),'Material master'!B:B,"")</f>
        <v>ATH DADCO</v>
      </c>
      <c r="C3" s="149"/>
      <c r="D3" s="150">
        <v>1</v>
      </c>
      <c r="E3" s="151">
        <v>0.5</v>
      </c>
      <c r="F3" s="151"/>
      <c r="G3" s="151">
        <v>1</v>
      </c>
      <c r="H3" s="150">
        <v>3000</v>
      </c>
      <c r="I3" s="151">
        <v>2900</v>
      </c>
      <c r="J3" s="168">
        <v>3000</v>
      </c>
      <c r="K3" s="168">
        <v>2900</v>
      </c>
      <c r="L3" s="168">
        <v>3500</v>
      </c>
      <c r="M3" s="168">
        <v>3500</v>
      </c>
      <c r="N3" s="168">
        <v>6000</v>
      </c>
      <c r="O3" s="168">
        <v>3400</v>
      </c>
      <c r="P3" s="168">
        <v>3000</v>
      </c>
      <c r="Q3" s="168"/>
      <c r="R3" s="168">
        <v>3000</v>
      </c>
      <c r="S3" s="168"/>
      <c r="T3" s="168"/>
      <c r="U3" s="168"/>
      <c r="V3" s="168"/>
      <c r="W3" s="169"/>
    </row>
    <row r="4" spans="1:23" x14ac:dyDescent="0.25">
      <c r="A4" s="147" t="s">
        <v>23</v>
      </c>
      <c r="B4" s="152" t="str">
        <f>_xlfn.XLOOKUP(TEXT(A4,"0"),'Material master'!A:A,'Material master'!B:B,"")</f>
        <v>ATH AoG</v>
      </c>
      <c r="C4" s="153" t="s">
        <v>1024</v>
      </c>
      <c r="D4" s="150">
        <v>1</v>
      </c>
      <c r="E4" s="154">
        <v>1</v>
      </c>
      <c r="F4" s="154"/>
      <c r="G4" s="154"/>
      <c r="H4" s="150">
        <v>3000</v>
      </c>
      <c r="I4" s="154"/>
      <c r="J4" s="154">
        <v>1000</v>
      </c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75"/>
    </row>
    <row r="5" spans="1:23" x14ac:dyDescent="0.25">
      <c r="A5" s="147" t="s">
        <v>25</v>
      </c>
      <c r="B5" s="148" t="str">
        <f>_xlfn.XLOOKUP(TEXT(A5,"0"),'Material master'!A:A,'Material master'!B:B,"")</f>
        <v>ATH BIRAC LOW SODA (70%) + FPH (30%)</v>
      </c>
      <c r="C5" s="149"/>
      <c r="D5" s="150">
        <v>1</v>
      </c>
      <c r="E5" s="151">
        <v>1.5</v>
      </c>
      <c r="F5" s="151"/>
      <c r="G5" s="151">
        <v>1</v>
      </c>
      <c r="H5" s="150">
        <v>24</v>
      </c>
      <c r="I5" s="151"/>
      <c r="J5" s="151"/>
      <c r="K5" s="151"/>
      <c r="L5" s="151">
        <v>24</v>
      </c>
      <c r="M5" s="151"/>
      <c r="N5" s="151">
        <v>72</v>
      </c>
      <c r="O5" s="151"/>
      <c r="P5" s="151"/>
      <c r="Q5" s="151"/>
      <c r="R5" s="151"/>
      <c r="S5" s="151"/>
      <c r="T5" s="151"/>
      <c r="U5" s="151"/>
      <c r="V5" s="151"/>
      <c r="W5" s="93"/>
    </row>
    <row r="6" spans="1:23" x14ac:dyDescent="0.25">
      <c r="A6" s="147" t="s">
        <v>27</v>
      </c>
      <c r="B6" s="152" t="str">
        <f>_xlfn.XLOOKUP(TEXT(A6,"0"),'Material master'!A:A,'Material master'!B:B,"")</f>
        <v>ATH HYDRO</v>
      </c>
      <c r="C6" s="153" t="s">
        <v>1025</v>
      </c>
      <c r="D6" s="150">
        <v>1</v>
      </c>
      <c r="E6" s="154">
        <v>0.5</v>
      </c>
      <c r="F6" s="154"/>
      <c r="G6" s="154">
        <v>1</v>
      </c>
      <c r="H6" s="150">
        <v>2000</v>
      </c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75"/>
    </row>
    <row r="7" spans="1:23" x14ac:dyDescent="0.25">
      <c r="A7" s="147" t="s">
        <v>29</v>
      </c>
      <c r="B7" s="148" t="str">
        <f>_xlfn.XLOOKUP(TEXT(A7,"0"),'Material master'!A:A,'Material master'!B:B,"")</f>
        <v>ATH  BIRAC WHITE BULK</v>
      </c>
      <c r="C7" s="149"/>
      <c r="D7" s="150">
        <v>2</v>
      </c>
      <c r="E7" s="151">
        <v>3</v>
      </c>
      <c r="F7" s="151"/>
      <c r="G7" s="151">
        <v>6</v>
      </c>
      <c r="H7" s="150">
        <v>3000</v>
      </c>
      <c r="I7" s="151">
        <v>120</v>
      </c>
      <c r="J7" s="151"/>
      <c r="K7" s="151">
        <v>3000</v>
      </c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93"/>
    </row>
    <row r="8" spans="1:23" x14ac:dyDescent="0.25">
      <c r="A8" s="147" t="s">
        <v>31</v>
      </c>
      <c r="B8" s="152" t="str">
        <f>_xlfn.XLOOKUP(TEXT(A8,"0"),'Material master'!A:A,'Material master'!B:B,"")</f>
        <v>CLAY MIXED</v>
      </c>
      <c r="C8" s="153" t="s">
        <v>1026</v>
      </c>
      <c r="D8" s="150">
        <v>0</v>
      </c>
      <c r="E8" s="154">
        <v>0.25</v>
      </c>
      <c r="F8" s="154"/>
      <c r="G8" s="155">
        <v>0.5</v>
      </c>
      <c r="H8" s="155">
        <v>150</v>
      </c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75"/>
    </row>
    <row r="9" spans="1:23" x14ac:dyDescent="0.25">
      <c r="A9" s="147" t="s">
        <v>34</v>
      </c>
      <c r="B9" s="148" t="str">
        <f>_xlfn.XLOOKUP(TEXT(A9,"0"),'Material master'!A:A,'Material master'!B:B,"")</f>
        <v>CLAY RED</v>
      </c>
      <c r="C9" s="149" t="s">
        <v>1026</v>
      </c>
      <c r="D9" s="150">
        <v>0</v>
      </c>
      <c r="E9" s="151">
        <v>0.25</v>
      </c>
      <c r="F9" s="151"/>
      <c r="G9" s="155">
        <v>0.5</v>
      </c>
      <c r="H9" s="155">
        <v>150</v>
      </c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93"/>
    </row>
    <row r="10" spans="1:23" x14ac:dyDescent="0.25">
      <c r="A10" s="147" t="s">
        <v>36</v>
      </c>
      <c r="B10" s="152" t="str">
        <f>_xlfn.XLOOKUP(TEXT(A10,"0"),'Material master'!A:A,'Material master'!B:B,"")</f>
        <v>BENTONITE OCMA</v>
      </c>
      <c r="C10" s="153" t="s">
        <v>1027</v>
      </c>
      <c r="D10" s="150">
        <v>2</v>
      </c>
      <c r="E10" s="154">
        <v>2</v>
      </c>
      <c r="F10" s="154"/>
      <c r="G10" s="154">
        <v>3</v>
      </c>
      <c r="H10" s="150">
        <v>150</v>
      </c>
      <c r="I10" s="154"/>
      <c r="J10" s="154">
        <v>250</v>
      </c>
      <c r="K10" s="154"/>
      <c r="L10" s="154">
        <v>250</v>
      </c>
      <c r="M10" s="154"/>
      <c r="N10" s="154">
        <v>150</v>
      </c>
      <c r="O10" s="154">
        <v>150</v>
      </c>
      <c r="P10" s="154">
        <v>150</v>
      </c>
      <c r="Q10" s="154">
        <v>150</v>
      </c>
      <c r="R10" s="154">
        <v>150</v>
      </c>
      <c r="S10" s="154">
        <v>150</v>
      </c>
      <c r="T10" s="154">
        <v>150</v>
      </c>
      <c r="U10" s="154"/>
      <c r="V10" s="154"/>
      <c r="W10" s="75"/>
    </row>
    <row r="11" spans="1:23" x14ac:dyDescent="0.25">
      <c r="A11" s="147" t="s">
        <v>39</v>
      </c>
      <c r="B11" s="148" t="str">
        <f>_xlfn.XLOOKUP(TEXT(A11,"0"),'Material master'!A:A,'Material master'!B:B,"")</f>
        <v>BENTONITE WYOMING</v>
      </c>
      <c r="C11" s="156" t="s">
        <v>1028</v>
      </c>
      <c r="D11" s="150">
        <v>1</v>
      </c>
      <c r="E11" s="151">
        <v>6</v>
      </c>
      <c r="F11" s="151"/>
      <c r="G11" s="151">
        <v>0</v>
      </c>
      <c r="H11" s="150">
        <v>1000</v>
      </c>
      <c r="I11" s="151">
        <v>150</v>
      </c>
      <c r="J11" s="151"/>
      <c r="K11" s="151">
        <v>150</v>
      </c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93"/>
    </row>
    <row r="12" spans="1:23" x14ac:dyDescent="0.25">
      <c r="A12" s="147" t="s">
        <v>41</v>
      </c>
      <c r="B12" s="152" t="str">
        <f>_xlfn.XLOOKUP(TEXT(A12,"0"),'Material master'!A:A,'Material master'!B:B,"")</f>
        <v>CHALK</v>
      </c>
      <c r="C12" s="153" t="s">
        <v>1026</v>
      </c>
      <c r="D12" s="150">
        <v>0</v>
      </c>
      <c r="E12" s="154">
        <v>0.25</v>
      </c>
      <c r="F12" s="154"/>
      <c r="G12" s="155">
        <v>0.5</v>
      </c>
      <c r="H12" s="155">
        <v>150</v>
      </c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75"/>
    </row>
    <row r="13" spans="1:23" x14ac:dyDescent="0.25">
      <c r="A13" s="147" t="s">
        <v>44</v>
      </c>
      <c r="B13" s="148" t="str">
        <f>_xlfn.XLOOKUP(TEXT(A13,"0"),'Material master'!A:A,'Material master'!B:B,"")</f>
        <v>DOLOMITE FLOUR</v>
      </c>
      <c r="C13" s="149" t="s">
        <v>1026</v>
      </c>
      <c r="D13" s="150">
        <v>0</v>
      </c>
      <c r="E13" s="151">
        <v>0.25</v>
      </c>
      <c r="F13" s="151"/>
      <c r="G13" s="151">
        <v>0.25</v>
      </c>
      <c r="H13" s="150">
        <v>30</v>
      </c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93"/>
    </row>
    <row r="14" spans="1:23" x14ac:dyDescent="0.25">
      <c r="A14" s="147" t="s">
        <v>47</v>
      </c>
      <c r="B14" s="152" t="str">
        <f>_xlfn.XLOOKUP(TEXT(A14,"0"),'Material master'!A:A,'Material master'!B:B,"")</f>
        <v>DOLOMITE SAND</v>
      </c>
      <c r="C14" s="153" t="s">
        <v>1029</v>
      </c>
      <c r="D14" s="150">
        <v>0</v>
      </c>
      <c r="E14" s="154">
        <v>0.25</v>
      </c>
      <c r="F14" s="154"/>
      <c r="G14" s="154">
        <v>0.25</v>
      </c>
      <c r="H14" s="150">
        <v>30</v>
      </c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75"/>
    </row>
    <row r="15" spans="1:23" x14ac:dyDescent="0.25">
      <c r="A15" s="147" t="s">
        <v>49</v>
      </c>
      <c r="B15" s="148" t="str">
        <f>_xlfn.XLOOKUP(TEXT(A15,"0"),'Material master'!A:A,'Material master'!B:B,"")</f>
        <v>FLY ASH SVA HIGH</v>
      </c>
      <c r="C15" s="149" t="s">
        <v>1030</v>
      </c>
      <c r="D15" s="150">
        <v>0</v>
      </c>
      <c r="E15" s="151">
        <v>0</v>
      </c>
      <c r="F15" s="151"/>
      <c r="G15" s="151">
        <v>0</v>
      </c>
      <c r="H15" s="150">
        <v>30</v>
      </c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93"/>
    </row>
    <row r="16" spans="1:23" x14ac:dyDescent="0.25">
      <c r="A16" s="147" t="s">
        <v>52</v>
      </c>
      <c r="B16" s="152" t="s">
        <v>1031</v>
      </c>
      <c r="C16" s="157" t="s">
        <v>1032</v>
      </c>
      <c r="D16" s="150"/>
      <c r="E16" s="158"/>
      <c r="F16" s="158"/>
      <c r="G16" s="158"/>
      <c r="H16" s="150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75"/>
    </row>
    <row r="17" spans="1:23" x14ac:dyDescent="0.25">
      <c r="A17" s="147" t="s">
        <v>54</v>
      </c>
      <c r="B17" s="148" t="str">
        <f>_xlfn.XLOOKUP(TEXT(A17,"0"),'Material master'!A:A,'Material master'!B:B,"")</f>
        <v>DOLOMITE SPLIT 0-16 BARGE</v>
      </c>
      <c r="C17" s="149" t="s">
        <v>1033</v>
      </c>
      <c r="D17" s="150">
        <v>1</v>
      </c>
      <c r="E17" s="151">
        <v>0.5</v>
      </c>
      <c r="F17" s="151"/>
      <c r="G17" s="151">
        <v>6</v>
      </c>
      <c r="H17" s="150">
        <v>600</v>
      </c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93"/>
    </row>
    <row r="18" spans="1:23" x14ac:dyDescent="0.25">
      <c r="A18" s="147" t="s">
        <v>56</v>
      </c>
      <c r="B18" s="152" t="str">
        <f>_xlfn.XLOOKUP(TEXT(A18,"0"),'Material master'!A:A,'Material master'!B:B,"")</f>
        <v>WATER SOFTENING PELLETS</v>
      </c>
      <c r="C18" s="153" t="s">
        <v>1034</v>
      </c>
      <c r="D18" s="150">
        <v>0</v>
      </c>
      <c r="E18" s="154">
        <v>0</v>
      </c>
      <c r="F18" s="154"/>
      <c r="G18" s="154">
        <v>0</v>
      </c>
      <c r="H18" s="150">
        <v>30</v>
      </c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75"/>
    </row>
    <row r="19" spans="1:23" x14ac:dyDescent="0.25">
      <c r="A19" s="147" t="s">
        <v>58</v>
      </c>
      <c r="B19" s="148" t="str">
        <f>_xlfn.XLOOKUP(TEXT(A19,"0"),'Material master'!A:A,'Material master'!B:B,"")</f>
        <v>ATH ALCOA</v>
      </c>
      <c r="C19" s="149"/>
      <c r="D19" s="150">
        <v>1</v>
      </c>
      <c r="E19" s="151">
        <v>0.5</v>
      </c>
      <c r="F19" s="151"/>
      <c r="G19" s="151">
        <v>3</v>
      </c>
      <c r="H19" s="150">
        <v>1000</v>
      </c>
      <c r="I19" s="151"/>
      <c r="J19" s="151">
        <v>1000</v>
      </c>
      <c r="K19" s="151">
        <v>1000</v>
      </c>
      <c r="L19" s="151"/>
      <c r="M19" s="151">
        <v>1000</v>
      </c>
      <c r="N19" s="151"/>
      <c r="O19" s="151">
        <v>1000</v>
      </c>
      <c r="P19" s="151"/>
      <c r="Q19" s="151">
        <v>800</v>
      </c>
      <c r="R19" s="151"/>
      <c r="S19" s="151"/>
      <c r="T19" s="151"/>
      <c r="U19" s="151"/>
      <c r="V19" s="151"/>
      <c r="W19" s="93"/>
    </row>
    <row r="20" spans="1:23" x14ac:dyDescent="0.25">
      <c r="A20" s="147" t="s">
        <v>60</v>
      </c>
      <c r="B20" s="152" t="str">
        <f>_xlfn.XLOOKUP(TEXT(A20,"0"),'Material master'!A:A,'Material master'!B:B,"")</f>
        <v>LIMESTONE 0-4 MM MOHA</v>
      </c>
      <c r="C20" s="153" t="s">
        <v>1026</v>
      </c>
      <c r="D20" s="150">
        <v>0</v>
      </c>
      <c r="E20" s="154">
        <v>0.25</v>
      </c>
      <c r="F20" s="154"/>
      <c r="G20" s="154">
        <v>0.25</v>
      </c>
      <c r="H20" s="150">
        <v>30</v>
      </c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75"/>
    </row>
    <row r="21" spans="1:23" x14ac:dyDescent="0.25">
      <c r="A21" s="147" t="s">
        <v>63</v>
      </c>
      <c r="B21" s="148" t="str">
        <f>_xlfn.XLOOKUP(TEXT(A21,"0"),'Material master'!A:A,'Material master'!B:B,"")</f>
        <v>FLY ASH FBC WSK</v>
      </c>
      <c r="C21" s="149" t="s">
        <v>1026</v>
      </c>
      <c r="D21" s="150">
        <v>0</v>
      </c>
      <c r="E21" s="151">
        <v>0.25</v>
      </c>
      <c r="F21" s="151"/>
      <c r="G21" s="151">
        <v>0.25</v>
      </c>
      <c r="H21" s="150">
        <v>30</v>
      </c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93"/>
    </row>
    <row r="22" spans="1:23" x14ac:dyDescent="0.25">
      <c r="A22" s="147" t="s">
        <v>65</v>
      </c>
      <c r="B22" s="152" t="str">
        <f>_xlfn.XLOOKUP(TEXT(A22,"0"),'Material master'!A:A,'Material master'!B:B,"")</f>
        <v>DYNASYLAN 6598</v>
      </c>
      <c r="C22" s="159" t="s">
        <v>1035</v>
      </c>
      <c r="D22" s="150">
        <v>1</v>
      </c>
      <c r="E22" s="154">
        <v>1</v>
      </c>
      <c r="F22" s="154"/>
      <c r="G22" s="154">
        <v>0.25</v>
      </c>
      <c r="H22" s="150">
        <v>30</v>
      </c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75"/>
    </row>
    <row r="23" spans="1:23" x14ac:dyDescent="0.25">
      <c r="A23" s="147" t="s">
        <v>68</v>
      </c>
      <c r="B23" s="148" t="str">
        <f>_xlfn.XLOOKUP(TEXT(A23,"0"),'Material master'!A:A,'Material master'!B:B,"")</f>
        <v>DYNASYLAN OCTEO</v>
      </c>
      <c r="C23" s="159" t="s">
        <v>1035</v>
      </c>
      <c r="D23" s="150">
        <v>1</v>
      </c>
      <c r="E23" s="151">
        <v>1</v>
      </c>
      <c r="F23" s="151"/>
      <c r="G23" s="151">
        <v>0.25</v>
      </c>
      <c r="H23" s="150">
        <v>30</v>
      </c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93"/>
    </row>
    <row r="24" spans="1:23" x14ac:dyDescent="0.25">
      <c r="A24" s="147" t="s">
        <v>72</v>
      </c>
      <c r="B24" s="152" t="str">
        <f>_xlfn.XLOOKUP(TEXT(A24,"0"),'Material master'!A:A,'Material master'!B:B,"")</f>
        <v>LIMESTONE 0-4 MM MOHA S2</v>
      </c>
      <c r="C24" s="153" t="s">
        <v>1026</v>
      </c>
      <c r="D24" s="150">
        <v>0</v>
      </c>
      <c r="E24" s="154">
        <v>0.25</v>
      </c>
      <c r="F24" s="154"/>
      <c r="G24" s="154">
        <v>0.25</v>
      </c>
      <c r="H24" s="150">
        <v>30</v>
      </c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75"/>
    </row>
    <row r="25" spans="1:23" x14ac:dyDescent="0.25">
      <c r="A25" s="147" t="s">
        <v>74</v>
      </c>
      <c r="B25" s="148" t="str">
        <f>_xlfn.XLOOKUP(TEXT(A25,"0"),'Material master'!A:A,'Material master'!B:B,"")</f>
        <v>Silanil 276 Vinyltrimethoxysilane VTMO</v>
      </c>
      <c r="C25" s="159" t="s">
        <v>1036</v>
      </c>
      <c r="D25" s="150">
        <v>1</v>
      </c>
      <c r="E25" s="151">
        <v>1</v>
      </c>
      <c r="F25" s="151"/>
      <c r="G25" s="151">
        <v>0.25</v>
      </c>
      <c r="H25" s="150">
        <v>30</v>
      </c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93"/>
    </row>
    <row r="26" spans="1:23" x14ac:dyDescent="0.25">
      <c r="A26" s="147" t="s">
        <v>76</v>
      </c>
      <c r="B26" s="152" t="str">
        <f>_xlfn.XLOOKUP(TEXT(A26,"0"),'Material master'!A:A,'Material master'!B:B,"")</f>
        <v>MOHA 0-20 MM CONTENU</v>
      </c>
      <c r="C26" s="153" t="s">
        <v>1026</v>
      </c>
      <c r="D26" s="150">
        <v>0</v>
      </c>
      <c r="E26" s="154">
        <v>0.25</v>
      </c>
      <c r="F26" s="154"/>
      <c r="G26" s="154">
        <v>0.25</v>
      </c>
      <c r="H26" s="150">
        <v>30</v>
      </c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75"/>
    </row>
    <row r="27" spans="1:23" x14ac:dyDescent="0.25">
      <c r="A27" s="147" t="s">
        <v>78</v>
      </c>
      <c r="B27" s="148" t="s">
        <v>1037</v>
      </c>
      <c r="C27" s="149" t="s">
        <v>1038</v>
      </c>
      <c r="D27" s="150">
        <v>0</v>
      </c>
      <c r="E27" s="151">
        <v>0.25</v>
      </c>
      <c r="F27" s="151"/>
      <c r="G27" s="151">
        <v>0.25</v>
      </c>
      <c r="H27" s="150">
        <v>30</v>
      </c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93"/>
    </row>
    <row r="28" spans="1:23" x14ac:dyDescent="0.25">
      <c r="A28" s="147" t="s">
        <v>80</v>
      </c>
      <c r="B28" s="152" t="s">
        <v>1039</v>
      </c>
      <c r="C28" s="156" t="s">
        <v>1040</v>
      </c>
      <c r="D28" s="150">
        <v>2</v>
      </c>
      <c r="E28" s="154">
        <v>2</v>
      </c>
      <c r="F28" s="154"/>
      <c r="G28" s="154">
        <v>4</v>
      </c>
      <c r="H28" s="150">
        <v>1500</v>
      </c>
      <c r="I28" s="154"/>
      <c r="J28" s="154"/>
      <c r="K28" s="154"/>
      <c r="L28" s="154"/>
      <c r="M28" s="154"/>
      <c r="N28" s="154"/>
      <c r="O28" s="154"/>
      <c r="P28" s="154"/>
      <c r="Q28" s="154"/>
      <c r="R28" s="154"/>
      <c r="S28" s="154"/>
      <c r="T28" s="154"/>
      <c r="U28" s="154"/>
      <c r="V28" s="154"/>
      <c r="W28" s="75"/>
    </row>
    <row r="29" spans="1:23" x14ac:dyDescent="0.25">
      <c r="A29" s="147" t="s">
        <v>89</v>
      </c>
      <c r="B29" s="148" t="s">
        <v>1041</v>
      </c>
      <c r="C29" s="149"/>
      <c r="D29" s="150">
        <v>1</v>
      </c>
      <c r="E29" s="151">
        <v>1</v>
      </c>
      <c r="F29" s="151"/>
      <c r="G29" s="151">
        <v>1</v>
      </c>
      <c r="H29" s="150">
        <v>24</v>
      </c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93"/>
    </row>
    <row r="30" spans="1:23" x14ac:dyDescent="0.25">
      <c r="A30" s="147" t="s">
        <v>91</v>
      </c>
      <c r="B30" s="152" t="str">
        <f>_xlfn.XLOOKUP(TEXT(A30,"0"),'Material master'!A:A,'Material master'!B:B,"")</f>
        <v>BAUXITE CRUDE GIBBSITE BULK</v>
      </c>
      <c r="C30" s="153" t="s">
        <v>1042</v>
      </c>
      <c r="D30" s="150">
        <v>2</v>
      </c>
      <c r="E30" s="154">
        <v>2</v>
      </c>
      <c r="F30" s="154"/>
      <c r="G30" s="154">
        <v>6</v>
      </c>
      <c r="H30" s="150">
        <v>250</v>
      </c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75"/>
    </row>
    <row r="31" spans="1:23" x14ac:dyDescent="0.25">
      <c r="A31" s="160" t="s">
        <v>89</v>
      </c>
      <c r="B31" s="161" t="s">
        <v>90</v>
      </c>
      <c r="C31" s="162"/>
      <c r="D31" s="163">
        <v>1</v>
      </c>
      <c r="E31" s="145">
        <v>1.5</v>
      </c>
      <c r="F31" s="145"/>
      <c r="G31" s="145">
        <v>1</v>
      </c>
      <c r="H31" s="163">
        <v>24</v>
      </c>
      <c r="I31" s="145"/>
      <c r="J31" s="145">
        <v>48</v>
      </c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6"/>
    </row>
  </sheetData>
  <mergeCells count="1">
    <mergeCell ref="I1:W1"/>
  </mergeCells>
  <phoneticPr fontId="10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F91C-91D5-4A32-80FB-D93B8341C0C3}">
  <sheetPr codeName="Sheet15">
    <tabColor rgb="FF7030A0"/>
  </sheetPr>
  <dimension ref="A1:Q1796"/>
  <sheetViews>
    <sheetView zoomScale="70" zoomScaleNormal="70" workbookViewId="0">
      <pane ySplit="1" topLeftCell="A2" activePane="bottomLeft" state="frozen"/>
      <selection activeCell="AE298" sqref="AE298"/>
      <selection pane="bottomLeft" activeCell="N22" sqref="N22"/>
    </sheetView>
  </sheetViews>
  <sheetFormatPr defaultRowHeight="15" x14ac:dyDescent="0.25"/>
  <cols>
    <col min="1" max="1" width="16.140625" style="13" bestFit="1" customWidth="1"/>
    <col min="2" max="2" width="15.42578125" style="13" bestFit="1" customWidth="1"/>
    <col min="3" max="3" width="47.42578125" bestFit="1" customWidth="1"/>
    <col min="4" max="4" width="17.140625" bestFit="1" customWidth="1"/>
    <col min="5" max="5" width="14.85546875" bestFit="1" customWidth="1"/>
    <col min="6" max="6" width="17.85546875" bestFit="1" customWidth="1"/>
    <col min="7" max="7" width="20.140625" bestFit="1" customWidth="1"/>
    <col min="8" max="8" width="15.7109375" bestFit="1" customWidth="1"/>
    <col min="9" max="9" width="22.5703125" bestFit="1" customWidth="1"/>
    <col min="10" max="10" width="14.85546875" bestFit="1" customWidth="1"/>
    <col min="11" max="11" width="14.5703125" style="13" bestFit="1" customWidth="1"/>
    <col min="12" max="12" width="32.85546875" bestFit="1" customWidth="1"/>
    <col min="13" max="13" width="45.7109375" style="13" hidden="1" customWidth="1"/>
    <col min="14" max="14" width="48.28515625" style="13" customWidth="1"/>
    <col min="16" max="16" width="27.5703125" customWidth="1"/>
  </cols>
  <sheetData>
    <row r="1" spans="1:16" ht="15.75" thickBot="1" x14ac:dyDescent="0.3">
      <c r="A1" s="118" t="s">
        <v>1043</v>
      </c>
      <c r="B1" s="118" t="s">
        <v>1044</v>
      </c>
      <c r="C1" s="119" t="s">
        <v>1045</v>
      </c>
      <c r="D1" s="119" t="s">
        <v>1046</v>
      </c>
      <c r="E1" s="119" t="s">
        <v>1047</v>
      </c>
      <c r="F1" s="119" t="s">
        <v>1048</v>
      </c>
      <c r="G1" s="119" t="s">
        <v>1049</v>
      </c>
      <c r="H1" s="119" t="s">
        <v>1050</v>
      </c>
      <c r="I1" s="119" t="s">
        <v>1051</v>
      </c>
      <c r="J1" s="119" t="s">
        <v>1052</v>
      </c>
      <c r="K1" s="118" t="s">
        <v>1053</v>
      </c>
      <c r="L1" s="119" t="s">
        <v>1054</v>
      </c>
      <c r="M1" s="118" t="s">
        <v>1055</v>
      </c>
      <c r="N1" s="118" t="s">
        <v>1056</v>
      </c>
      <c r="O1" s="120" t="s">
        <v>1057</v>
      </c>
      <c r="P1" s="131" t="s">
        <v>1058</v>
      </c>
    </row>
    <row r="2" spans="1:16" x14ac:dyDescent="0.25">
      <c r="A2" s="250" t="s">
        <v>1059</v>
      </c>
      <c r="B2" s="251" t="s">
        <v>1060</v>
      </c>
      <c r="C2" s="251" t="s">
        <v>1061</v>
      </c>
      <c r="D2" s="251" t="s">
        <v>1062</v>
      </c>
      <c r="E2" s="251" t="s">
        <v>1063</v>
      </c>
      <c r="F2" s="251" t="s">
        <v>1064</v>
      </c>
      <c r="G2" s="251" t="s">
        <v>1063</v>
      </c>
      <c r="H2" s="251" t="s">
        <v>1065</v>
      </c>
      <c r="I2" s="251" t="s">
        <v>1063</v>
      </c>
      <c r="J2" s="251" t="s">
        <v>1066</v>
      </c>
      <c r="K2" s="251" t="s">
        <v>1067</v>
      </c>
      <c r="L2" s="251" t="s">
        <v>1068</v>
      </c>
      <c r="M2" s="251">
        <v>1</v>
      </c>
      <c r="N2" s="251">
        <v>1</v>
      </c>
      <c r="O2" s="251" t="s">
        <v>1069</v>
      </c>
      <c r="P2" s="252" t="s">
        <v>1069</v>
      </c>
    </row>
    <row r="3" spans="1:16" x14ac:dyDescent="0.25">
      <c r="A3" s="250" t="s">
        <v>1059</v>
      </c>
      <c r="B3" s="251" t="s">
        <v>1070</v>
      </c>
      <c r="C3" s="251" t="s">
        <v>1071</v>
      </c>
      <c r="D3" s="251" t="s">
        <v>1062</v>
      </c>
      <c r="E3" s="251" t="s">
        <v>1063</v>
      </c>
      <c r="F3" s="251" t="s">
        <v>1072</v>
      </c>
      <c r="G3" s="251" t="s">
        <v>1063</v>
      </c>
      <c r="H3" s="251" t="s">
        <v>1065</v>
      </c>
      <c r="I3" s="251" t="s">
        <v>1063</v>
      </c>
      <c r="J3" s="251" t="s">
        <v>1066</v>
      </c>
      <c r="K3" s="251" t="s">
        <v>1067</v>
      </c>
      <c r="L3" s="251" t="s">
        <v>1068</v>
      </c>
      <c r="M3" s="251">
        <v>1</v>
      </c>
      <c r="N3" s="251">
        <v>1</v>
      </c>
      <c r="O3" s="251" t="s">
        <v>1069</v>
      </c>
      <c r="P3" s="252" t="s">
        <v>1073</v>
      </c>
    </row>
    <row r="4" spans="1:16" x14ac:dyDescent="0.25">
      <c r="A4" s="250" t="s">
        <v>1059</v>
      </c>
      <c r="B4" s="251" t="s">
        <v>1074</v>
      </c>
      <c r="C4" s="251" t="s">
        <v>1075</v>
      </c>
      <c r="D4" s="251" t="s">
        <v>1062</v>
      </c>
      <c r="E4" s="251" t="s">
        <v>1063</v>
      </c>
      <c r="F4" s="251" t="s">
        <v>1076</v>
      </c>
      <c r="G4" s="251" t="s">
        <v>1063</v>
      </c>
      <c r="H4" s="251" t="s">
        <v>1077</v>
      </c>
      <c r="I4" s="251" t="s">
        <v>1078</v>
      </c>
      <c r="J4" s="251" t="s">
        <v>1079</v>
      </c>
      <c r="K4" s="251" t="s">
        <v>1080</v>
      </c>
      <c r="L4" s="251" t="s">
        <v>1081</v>
      </c>
      <c r="M4" s="251">
        <v>0.999</v>
      </c>
      <c r="N4" s="251">
        <v>-1E-3</v>
      </c>
      <c r="O4" s="251" t="s">
        <v>1069</v>
      </c>
      <c r="P4" s="252" t="s">
        <v>1082</v>
      </c>
    </row>
    <row r="5" spans="1:16" x14ac:dyDescent="0.25">
      <c r="A5" s="250" t="s">
        <v>1059</v>
      </c>
      <c r="B5" s="251" t="s">
        <v>1074</v>
      </c>
      <c r="C5" s="251" t="s">
        <v>1075</v>
      </c>
      <c r="D5" s="251" t="s">
        <v>1062</v>
      </c>
      <c r="E5" s="251" t="s">
        <v>1063</v>
      </c>
      <c r="F5" s="251" t="s">
        <v>1076</v>
      </c>
      <c r="G5" s="251" t="s">
        <v>1063</v>
      </c>
      <c r="H5" s="251" t="s">
        <v>1083</v>
      </c>
      <c r="I5" s="251" t="s">
        <v>1084</v>
      </c>
      <c r="J5" s="251" t="s">
        <v>1066</v>
      </c>
      <c r="K5" s="251" t="s">
        <v>1070</v>
      </c>
      <c r="L5" s="251" t="s">
        <v>1071</v>
      </c>
      <c r="M5" s="251">
        <v>0.999</v>
      </c>
      <c r="N5" s="251">
        <v>1.04</v>
      </c>
      <c r="O5" s="251" t="s">
        <v>1069</v>
      </c>
      <c r="P5" s="252" t="s">
        <v>1082</v>
      </c>
    </row>
    <row r="6" spans="1:16" x14ac:dyDescent="0.25">
      <c r="A6" s="250" t="s">
        <v>1059</v>
      </c>
      <c r="B6" s="251" t="s">
        <v>1085</v>
      </c>
      <c r="C6" s="251" t="s">
        <v>1086</v>
      </c>
      <c r="D6" s="251" t="s">
        <v>1062</v>
      </c>
      <c r="E6" s="251" t="s">
        <v>1063</v>
      </c>
      <c r="F6" s="251" t="s">
        <v>1087</v>
      </c>
      <c r="G6" s="251" t="s">
        <v>1063</v>
      </c>
      <c r="H6" s="251" t="s">
        <v>1065</v>
      </c>
      <c r="I6" s="251" t="s">
        <v>1063</v>
      </c>
      <c r="J6" s="251" t="s">
        <v>1066</v>
      </c>
      <c r="K6" s="251" t="s">
        <v>1088</v>
      </c>
      <c r="L6" s="251" t="s">
        <v>1089</v>
      </c>
      <c r="M6" s="251">
        <v>1</v>
      </c>
      <c r="N6" s="251">
        <v>1</v>
      </c>
      <c r="O6" s="251" t="s">
        <v>1069</v>
      </c>
      <c r="P6" s="252" t="s">
        <v>1090</v>
      </c>
    </row>
    <row r="7" spans="1:16" x14ac:dyDescent="0.25">
      <c r="A7" s="250" t="s">
        <v>1059</v>
      </c>
      <c r="B7" s="251" t="s">
        <v>1091</v>
      </c>
      <c r="C7" s="251" t="s">
        <v>1092</v>
      </c>
      <c r="D7" s="251" t="s">
        <v>1062</v>
      </c>
      <c r="E7" s="251" t="s">
        <v>1063</v>
      </c>
      <c r="F7" s="251" t="s">
        <v>1093</v>
      </c>
      <c r="G7" s="251" t="s">
        <v>1063</v>
      </c>
      <c r="H7" s="251" t="s">
        <v>1065</v>
      </c>
      <c r="I7" s="251" t="s">
        <v>1063</v>
      </c>
      <c r="J7" s="251" t="s">
        <v>1066</v>
      </c>
      <c r="K7" s="251" t="s">
        <v>1094</v>
      </c>
      <c r="L7" s="251" t="s">
        <v>1095</v>
      </c>
      <c r="M7" s="251">
        <v>1</v>
      </c>
      <c r="N7" s="251">
        <v>1</v>
      </c>
      <c r="O7" s="251" t="s">
        <v>1069</v>
      </c>
      <c r="P7" s="252" t="s">
        <v>1073</v>
      </c>
    </row>
    <row r="8" spans="1:16" x14ac:dyDescent="0.25">
      <c r="A8" s="250" t="s">
        <v>1059</v>
      </c>
      <c r="B8" s="251" t="s">
        <v>1096</v>
      </c>
      <c r="C8" s="251" t="s">
        <v>1097</v>
      </c>
      <c r="D8" s="251" t="s">
        <v>1062</v>
      </c>
      <c r="E8" s="251" t="s">
        <v>1063</v>
      </c>
      <c r="F8" s="251" t="s">
        <v>1098</v>
      </c>
      <c r="G8" s="251" t="s">
        <v>1063</v>
      </c>
      <c r="H8" s="251" t="s">
        <v>1065</v>
      </c>
      <c r="I8" s="251" t="s">
        <v>1063</v>
      </c>
      <c r="J8" s="251" t="s">
        <v>1066</v>
      </c>
      <c r="K8" s="251" t="s">
        <v>1099</v>
      </c>
      <c r="L8" s="251" t="s">
        <v>1100</v>
      </c>
      <c r="M8" s="251">
        <v>1</v>
      </c>
      <c r="N8" s="251">
        <v>1</v>
      </c>
      <c r="O8" s="251" t="s">
        <v>1069</v>
      </c>
      <c r="P8" s="252" t="s">
        <v>1069</v>
      </c>
    </row>
    <row r="9" spans="1:16" x14ac:dyDescent="0.25">
      <c r="A9" s="250" t="s">
        <v>1059</v>
      </c>
      <c r="B9" s="251" t="s">
        <v>1101</v>
      </c>
      <c r="C9" s="251" t="s">
        <v>1102</v>
      </c>
      <c r="D9" s="251" t="s">
        <v>1062</v>
      </c>
      <c r="E9" s="251" t="s">
        <v>1063</v>
      </c>
      <c r="F9" s="251" t="s">
        <v>1103</v>
      </c>
      <c r="G9" s="251" t="s">
        <v>1063</v>
      </c>
      <c r="H9" s="251" t="s">
        <v>1065</v>
      </c>
      <c r="I9" s="251" t="s">
        <v>1063</v>
      </c>
      <c r="J9" s="251" t="s">
        <v>1066</v>
      </c>
      <c r="K9" s="251" t="s">
        <v>1104</v>
      </c>
      <c r="L9" s="251" t="s">
        <v>1105</v>
      </c>
      <c r="M9" s="251">
        <v>1</v>
      </c>
      <c r="N9" s="251">
        <v>1</v>
      </c>
      <c r="O9" s="251" t="s">
        <v>1069</v>
      </c>
      <c r="P9" s="252" t="s">
        <v>1106</v>
      </c>
    </row>
    <row r="10" spans="1:16" x14ac:dyDescent="0.25">
      <c r="A10" s="250" t="s">
        <v>1059</v>
      </c>
      <c r="B10" s="251" t="s">
        <v>1107</v>
      </c>
      <c r="C10" s="251" t="s">
        <v>1108</v>
      </c>
      <c r="D10" s="251" t="s">
        <v>1062</v>
      </c>
      <c r="E10" s="251" t="s">
        <v>1063</v>
      </c>
      <c r="F10" s="251" t="s">
        <v>1109</v>
      </c>
      <c r="G10" s="251" t="s">
        <v>1063</v>
      </c>
      <c r="H10" s="251" t="s">
        <v>1065</v>
      </c>
      <c r="I10" s="251" t="s">
        <v>1063</v>
      </c>
      <c r="J10" s="251" t="s">
        <v>1066</v>
      </c>
      <c r="K10" s="251" t="s">
        <v>1110</v>
      </c>
      <c r="L10" s="251" t="s">
        <v>1111</v>
      </c>
      <c r="M10" s="251">
        <v>1</v>
      </c>
      <c r="N10" s="251">
        <v>1</v>
      </c>
      <c r="O10" s="251" t="s">
        <v>1069</v>
      </c>
      <c r="P10" s="252" t="s">
        <v>1073</v>
      </c>
    </row>
    <row r="11" spans="1:16" x14ac:dyDescent="0.25">
      <c r="A11" s="250" t="s">
        <v>1059</v>
      </c>
      <c r="B11" s="251" t="s">
        <v>1112</v>
      </c>
      <c r="C11" s="251" t="s">
        <v>1113</v>
      </c>
      <c r="D11" s="251" t="s">
        <v>1062</v>
      </c>
      <c r="E11" s="251" t="s">
        <v>1063</v>
      </c>
      <c r="F11" s="251" t="s">
        <v>1114</v>
      </c>
      <c r="G11" s="251" t="s">
        <v>1063</v>
      </c>
      <c r="H11" s="251" t="s">
        <v>1065</v>
      </c>
      <c r="I11" s="251" t="s">
        <v>1063</v>
      </c>
      <c r="J11" s="251" t="s">
        <v>1066</v>
      </c>
      <c r="K11" s="251" t="s">
        <v>137</v>
      </c>
      <c r="L11" s="251" t="s">
        <v>138</v>
      </c>
      <c r="M11" s="251">
        <v>1</v>
      </c>
      <c r="N11" s="251">
        <v>1</v>
      </c>
      <c r="O11" s="251" t="s">
        <v>1069</v>
      </c>
      <c r="P11" s="252" t="s">
        <v>1069</v>
      </c>
    </row>
    <row r="12" spans="1:16" x14ac:dyDescent="0.25">
      <c r="A12" s="250" t="s">
        <v>1059</v>
      </c>
      <c r="B12" s="251" t="s">
        <v>1112</v>
      </c>
      <c r="C12" s="251" t="s">
        <v>1113</v>
      </c>
      <c r="D12" s="251" t="s">
        <v>1062</v>
      </c>
      <c r="E12" s="251" t="s">
        <v>1063</v>
      </c>
      <c r="F12" s="251" t="s">
        <v>1114</v>
      </c>
      <c r="G12" s="251" t="s">
        <v>1063</v>
      </c>
      <c r="H12" s="251" t="s">
        <v>1115</v>
      </c>
      <c r="I12" s="251" t="s">
        <v>1116</v>
      </c>
      <c r="J12" s="251" t="s">
        <v>1066</v>
      </c>
      <c r="K12" s="251" t="s">
        <v>1117</v>
      </c>
      <c r="L12" s="251" t="s">
        <v>1118</v>
      </c>
      <c r="M12" s="251">
        <v>1</v>
      </c>
      <c r="N12" s="251">
        <v>1</v>
      </c>
      <c r="O12" s="251" t="s">
        <v>1069</v>
      </c>
      <c r="P12" s="252" t="s">
        <v>1069</v>
      </c>
    </row>
    <row r="13" spans="1:16" x14ac:dyDescent="0.25">
      <c r="A13" s="250" t="s">
        <v>1059</v>
      </c>
      <c r="B13" s="251" t="s">
        <v>1119</v>
      </c>
      <c r="C13" s="251" t="s">
        <v>1120</v>
      </c>
      <c r="D13" s="251" t="s">
        <v>1062</v>
      </c>
      <c r="E13" s="251" t="s">
        <v>1063</v>
      </c>
      <c r="F13" s="251" t="s">
        <v>1121</v>
      </c>
      <c r="G13" s="251" t="s">
        <v>1063</v>
      </c>
      <c r="H13" s="251" t="s">
        <v>1065</v>
      </c>
      <c r="I13" s="251" t="s">
        <v>1063</v>
      </c>
      <c r="J13" s="251" t="s">
        <v>1066</v>
      </c>
      <c r="K13" s="251" t="s">
        <v>1099</v>
      </c>
      <c r="L13" s="251" t="s">
        <v>1100</v>
      </c>
      <c r="M13" s="251">
        <v>1</v>
      </c>
      <c r="N13" s="251">
        <v>1</v>
      </c>
      <c r="O13" s="251" t="s">
        <v>1069</v>
      </c>
      <c r="P13" s="252" t="s">
        <v>1090</v>
      </c>
    </row>
    <row r="14" spans="1:16" x14ac:dyDescent="0.25">
      <c r="A14" s="250" t="s">
        <v>1059</v>
      </c>
      <c r="B14" s="251" t="s">
        <v>1122</v>
      </c>
      <c r="C14" s="251" t="s">
        <v>1123</v>
      </c>
      <c r="D14" s="251" t="s">
        <v>1062</v>
      </c>
      <c r="E14" s="251" t="s">
        <v>1063</v>
      </c>
      <c r="F14" s="251" t="s">
        <v>1124</v>
      </c>
      <c r="G14" s="251" t="s">
        <v>1063</v>
      </c>
      <c r="H14" s="251" t="s">
        <v>1065</v>
      </c>
      <c r="I14" s="251" t="s">
        <v>1063</v>
      </c>
      <c r="J14" s="251" t="s">
        <v>1066</v>
      </c>
      <c r="K14" s="251" t="s">
        <v>1125</v>
      </c>
      <c r="L14" s="251" t="s">
        <v>1126</v>
      </c>
      <c r="M14" s="251">
        <v>1</v>
      </c>
      <c r="N14" s="251">
        <v>1</v>
      </c>
      <c r="O14" s="251" t="s">
        <v>1069</v>
      </c>
      <c r="P14" s="252" t="s">
        <v>1127</v>
      </c>
    </row>
    <row r="15" spans="1:16" x14ac:dyDescent="0.25">
      <c r="A15" s="250" t="s">
        <v>1059</v>
      </c>
      <c r="B15" s="251" t="s">
        <v>1128</v>
      </c>
      <c r="C15" s="251" t="s">
        <v>1129</v>
      </c>
      <c r="D15" s="251" t="s">
        <v>1062</v>
      </c>
      <c r="E15" s="251" t="s">
        <v>1063</v>
      </c>
      <c r="F15" s="251" t="s">
        <v>1130</v>
      </c>
      <c r="G15" s="251" t="s">
        <v>1063</v>
      </c>
      <c r="H15" s="251" t="s">
        <v>1115</v>
      </c>
      <c r="I15" s="251" t="s">
        <v>1116</v>
      </c>
      <c r="J15" s="251" t="s">
        <v>1066</v>
      </c>
      <c r="K15" s="251" t="s">
        <v>1131</v>
      </c>
      <c r="L15" s="251" t="s">
        <v>1132</v>
      </c>
      <c r="M15" s="251">
        <v>1</v>
      </c>
      <c r="N15" s="251">
        <v>1</v>
      </c>
      <c r="O15" s="251" t="s">
        <v>1069</v>
      </c>
      <c r="P15" s="252" t="s">
        <v>1073</v>
      </c>
    </row>
    <row r="16" spans="1:16" x14ac:dyDescent="0.25">
      <c r="A16" s="250" t="s">
        <v>1059</v>
      </c>
      <c r="B16" s="251" t="s">
        <v>1080</v>
      </c>
      <c r="C16" s="251" t="s">
        <v>1081</v>
      </c>
      <c r="D16" s="251" t="s">
        <v>1062</v>
      </c>
      <c r="E16" s="251" t="s">
        <v>1063</v>
      </c>
      <c r="F16" s="251" t="s">
        <v>1133</v>
      </c>
      <c r="G16" s="251" t="s">
        <v>1063</v>
      </c>
      <c r="H16" s="251" t="s">
        <v>1065</v>
      </c>
      <c r="I16" s="251" t="s">
        <v>1063</v>
      </c>
      <c r="J16" s="251" t="s">
        <v>1066</v>
      </c>
      <c r="K16" s="251" t="s">
        <v>1070</v>
      </c>
      <c r="L16" s="251" t="s">
        <v>1071</v>
      </c>
      <c r="M16" s="251">
        <v>1</v>
      </c>
      <c r="N16" s="251">
        <v>1.04</v>
      </c>
      <c r="O16" s="251" t="s">
        <v>1069</v>
      </c>
      <c r="P16" s="252" t="s">
        <v>1134</v>
      </c>
    </row>
    <row r="17" spans="1:16" x14ac:dyDescent="0.25">
      <c r="A17" s="250" t="s">
        <v>1059</v>
      </c>
      <c r="B17" s="251" t="s">
        <v>1135</v>
      </c>
      <c r="C17" s="251" t="s">
        <v>1136</v>
      </c>
      <c r="D17" s="251" t="s">
        <v>1062</v>
      </c>
      <c r="E17" s="251" t="s">
        <v>1063</v>
      </c>
      <c r="F17" s="251" t="s">
        <v>1137</v>
      </c>
      <c r="G17" s="251" t="s">
        <v>1116</v>
      </c>
      <c r="H17" s="251" t="s">
        <v>1065</v>
      </c>
      <c r="I17" s="251" t="s">
        <v>1116</v>
      </c>
      <c r="J17" s="251" t="s">
        <v>1066</v>
      </c>
      <c r="K17" s="251" t="s">
        <v>1080</v>
      </c>
      <c r="L17" s="251" t="s">
        <v>1081</v>
      </c>
      <c r="M17" s="251">
        <v>1</v>
      </c>
      <c r="N17" s="251">
        <v>1.0329999999999999</v>
      </c>
      <c r="O17" s="251" t="s">
        <v>1138</v>
      </c>
      <c r="P17" s="252" t="s">
        <v>1139</v>
      </c>
    </row>
    <row r="18" spans="1:16" x14ac:dyDescent="0.25">
      <c r="A18" s="250" t="s">
        <v>1059</v>
      </c>
      <c r="B18" s="251" t="s">
        <v>1140</v>
      </c>
      <c r="C18" s="251" t="s">
        <v>1141</v>
      </c>
      <c r="D18" s="251" t="s">
        <v>1062</v>
      </c>
      <c r="E18" s="251" t="s">
        <v>1063</v>
      </c>
      <c r="F18" s="251" t="s">
        <v>1142</v>
      </c>
      <c r="G18" s="251" t="s">
        <v>1063</v>
      </c>
      <c r="H18" s="251" t="s">
        <v>1115</v>
      </c>
      <c r="I18" s="251" t="s">
        <v>1143</v>
      </c>
      <c r="J18" s="251" t="s">
        <v>1066</v>
      </c>
      <c r="K18" s="251" t="s">
        <v>1144</v>
      </c>
      <c r="L18" s="251" t="s">
        <v>1145</v>
      </c>
      <c r="M18" s="251">
        <v>1</v>
      </c>
      <c r="N18" s="251">
        <v>1.02</v>
      </c>
      <c r="O18" s="251" t="s">
        <v>1069</v>
      </c>
      <c r="P18" s="252" t="s">
        <v>1146</v>
      </c>
    </row>
    <row r="19" spans="1:16" x14ac:dyDescent="0.25">
      <c r="A19" s="250" t="s">
        <v>1059</v>
      </c>
      <c r="B19" s="251" t="s">
        <v>1117</v>
      </c>
      <c r="C19" s="251" t="s">
        <v>1118</v>
      </c>
      <c r="D19" s="251" t="s">
        <v>1062</v>
      </c>
      <c r="E19" s="251" t="s">
        <v>1063</v>
      </c>
      <c r="F19" s="251" t="s">
        <v>1147</v>
      </c>
      <c r="G19" s="251" t="s">
        <v>1063</v>
      </c>
      <c r="H19" s="251" t="s">
        <v>1065</v>
      </c>
      <c r="I19" s="251" t="s">
        <v>1148</v>
      </c>
      <c r="J19" s="251" t="s">
        <v>1066</v>
      </c>
      <c r="K19" s="251" t="s">
        <v>1149</v>
      </c>
      <c r="L19" s="251" t="s">
        <v>1150</v>
      </c>
      <c r="M19" s="251">
        <v>1</v>
      </c>
      <c r="N19" s="251">
        <v>0.999</v>
      </c>
      <c r="O19" s="251" t="s">
        <v>1069</v>
      </c>
      <c r="P19" s="252" t="s">
        <v>1151</v>
      </c>
    </row>
    <row r="20" spans="1:16" x14ac:dyDescent="0.25">
      <c r="A20" s="250" t="s">
        <v>1059</v>
      </c>
      <c r="B20" s="251" t="s">
        <v>1117</v>
      </c>
      <c r="C20" s="251" t="s">
        <v>1118</v>
      </c>
      <c r="D20" s="251" t="s">
        <v>1062</v>
      </c>
      <c r="E20" s="251" t="s">
        <v>1063</v>
      </c>
      <c r="F20" s="251" t="s">
        <v>1147</v>
      </c>
      <c r="G20" s="251" t="s">
        <v>1063</v>
      </c>
      <c r="H20" s="251" t="s">
        <v>1152</v>
      </c>
      <c r="I20" s="251" t="s">
        <v>1153</v>
      </c>
      <c r="J20" s="251" t="s">
        <v>1066</v>
      </c>
      <c r="K20" s="251" t="s">
        <v>1154</v>
      </c>
      <c r="L20" s="251" t="s">
        <v>1155</v>
      </c>
      <c r="M20" s="251">
        <v>1</v>
      </c>
      <c r="N20" s="251">
        <v>6.3E-2</v>
      </c>
      <c r="O20" s="251" t="s">
        <v>1069</v>
      </c>
      <c r="P20" s="252" t="s">
        <v>1151</v>
      </c>
    </row>
    <row r="21" spans="1:16" x14ac:dyDescent="0.25">
      <c r="A21" s="250" t="s">
        <v>1059</v>
      </c>
      <c r="B21" s="251" t="s">
        <v>1156</v>
      </c>
      <c r="C21" s="251" t="s">
        <v>1157</v>
      </c>
      <c r="D21" s="251" t="s">
        <v>1062</v>
      </c>
      <c r="E21" s="251" t="s">
        <v>1063</v>
      </c>
      <c r="F21" s="251" t="s">
        <v>1158</v>
      </c>
      <c r="G21" s="251" t="s">
        <v>1063</v>
      </c>
      <c r="H21" s="251" t="s">
        <v>1065</v>
      </c>
      <c r="I21" s="251" t="s">
        <v>1063</v>
      </c>
      <c r="J21" s="251" t="s">
        <v>1066</v>
      </c>
      <c r="K21" s="251" t="s">
        <v>1149</v>
      </c>
      <c r="L21" s="251" t="s">
        <v>1150</v>
      </c>
      <c r="M21" s="251">
        <v>1</v>
      </c>
      <c r="N21" s="251">
        <v>0.999</v>
      </c>
      <c r="O21" s="251" t="s">
        <v>1069</v>
      </c>
      <c r="P21" s="252" t="s">
        <v>1151</v>
      </c>
    </row>
    <row r="22" spans="1:16" x14ac:dyDescent="0.25">
      <c r="A22" s="250" t="s">
        <v>1059</v>
      </c>
      <c r="B22" s="251" t="s">
        <v>1156</v>
      </c>
      <c r="C22" s="251" t="s">
        <v>1157</v>
      </c>
      <c r="D22" s="251" t="s">
        <v>1062</v>
      </c>
      <c r="E22" s="251" t="s">
        <v>1063</v>
      </c>
      <c r="F22" s="251" t="s">
        <v>1158</v>
      </c>
      <c r="G22" s="251" t="s">
        <v>1063</v>
      </c>
      <c r="H22" s="251" t="s">
        <v>1115</v>
      </c>
      <c r="I22" s="251" t="s">
        <v>1159</v>
      </c>
      <c r="J22" s="251" t="s">
        <v>1066</v>
      </c>
      <c r="K22" s="251" t="s">
        <v>1154</v>
      </c>
      <c r="L22" s="251" t="s">
        <v>1155</v>
      </c>
      <c r="M22" s="251">
        <v>1</v>
      </c>
      <c r="N22" s="251">
        <v>6.3E-2</v>
      </c>
      <c r="O22" s="251" t="s">
        <v>1069</v>
      </c>
      <c r="P22" s="252" t="s">
        <v>1151</v>
      </c>
    </row>
    <row r="23" spans="1:16" x14ac:dyDescent="0.25">
      <c r="A23" s="250" t="s">
        <v>1059</v>
      </c>
      <c r="B23" s="251" t="s">
        <v>1160</v>
      </c>
      <c r="C23" s="251" t="s">
        <v>1161</v>
      </c>
      <c r="D23" s="251" t="s">
        <v>1062</v>
      </c>
      <c r="E23" s="251" t="s">
        <v>1063</v>
      </c>
      <c r="F23" s="251" t="s">
        <v>1162</v>
      </c>
      <c r="G23" s="251" t="s">
        <v>1063</v>
      </c>
      <c r="H23" s="251" t="s">
        <v>1065</v>
      </c>
      <c r="I23" s="251" t="s">
        <v>1063</v>
      </c>
      <c r="J23" s="251" t="s">
        <v>1066</v>
      </c>
      <c r="K23" s="251" t="s">
        <v>1107</v>
      </c>
      <c r="L23" s="251" t="s">
        <v>1108</v>
      </c>
      <c r="M23" s="251">
        <v>1</v>
      </c>
      <c r="N23" s="251">
        <v>1.0289999999999999</v>
      </c>
      <c r="O23" s="251" t="s">
        <v>1069</v>
      </c>
      <c r="P23" s="252" t="s">
        <v>1163</v>
      </c>
    </row>
    <row r="24" spans="1:16" x14ac:dyDescent="0.25">
      <c r="A24" s="250" t="s">
        <v>1059</v>
      </c>
      <c r="B24" s="251" t="s">
        <v>1164</v>
      </c>
      <c r="C24" s="251" t="s">
        <v>1165</v>
      </c>
      <c r="D24" s="251" t="s">
        <v>1062</v>
      </c>
      <c r="E24" s="251" t="s">
        <v>1063</v>
      </c>
      <c r="F24" s="251" t="s">
        <v>1166</v>
      </c>
      <c r="G24" s="251" t="s">
        <v>1063</v>
      </c>
      <c r="H24" s="251" t="s">
        <v>1115</v>
      </c>
      <c r="I24" s="251" t="s">
        <v>1116</v>
      </c>
      <c r="J24" s="251" t="s">
        <v>1066</v>
      </c>
      <c r="K24" s="251" t="s">
        <v>1107</v>
      </c>
      <c r="L24" s="251" t="s">
        <v>1108</v>
      </c>
      <c r="M24" s="251">
        <v>1</v>
      </c>
      <c r="N24" s="251">
        <v>0.72099999999999997</v>
      </c>
      <c r="O24" s="251" t="s">
        <v>1069</v>
      </c>
      <c r="P24" s="252" t="s">
        <v>1163</v>
      </c>
    </row>
    <row r="25" spans="1:16" x14ac:dyDescent="0.25">
      <c r="A25" s="250" t="s">
        <v>1059</v>
      </c>
      <c r="B25" s="251" t="s">
        <v>1164</v>
      </c>
      <c r="C25" s="251" t="s">
        <v>1165</v>
      </c>
      <c r="D25" s="251" t="s">
        <v>1062</v>
      </c>
      <c r="E25" s="251" t="s">
        <v>1063</v>
      </c>
      <c r="F25" s="251" t="s">
        <v>1166</v>
      </c>
      <c r="G25" s="251" t="s">
        <v>1063</v>
      </c>
      <c r="H25" s="251" t="s">
        <v>1167</v>
      </c>
      <c r="I25" s="251" t="s">
        <v>1078</v>
      </c>
      <c r="J25" s="251" t="s">
        <v>1066</v>
      </c>
      <c r="K25" s="251" t="s">
        <v>1091</v>
      </c>
      <c r="L25" s="251" t="s">
        <v>1092</v>
      </c>
      <c r="M25" s="251">
        <v>1</v>
      </c>
      <c r="N25" s="251">
        <v>0.309</v>
      </c>
      <c r="O25" s="251" t="s">
        <v>1069</v>
      </c>
      <c r="P25" s="252" t="s">
        <v>1163</v>
      </c>
    </row>
    <row r="26" spans="1:16" x14ac:dyDescent="0.25">
      <c r="A26" s="250" t="s">
        <v>1059</v>
      </c>
      <c r="B26" s="251" t="s">
        <v>1168</v>
      </c>
      <c r="C26" s="251" t="s">
        <v>1169</v>
      </c>
      <c r="D26" s="251" t="s">
        <v>1062</v>
      </c>
      <c r="E26" s="251" t="s">
        <v>1063</v>
      </c>
      <c r="F26" s="251" t="s">
        <v>1170</v>
      </c>
      <c r="G26" s="251" t="s">
        <v>1063</v>
      </c>
      <c r="H26" s="251" t="s">
        <v>1065</v>
      </c>
      <c r="I26" s="251" t="s">
        <v>1063</v>
      </c>
      <c r="J26" s="251" t="s">
        <v>1066</v>
      </c>
      <c r="K26" s="251" t="s">
        <v>1171</v>
      </c>
      <c r="L26" s="251" t="s">
        <v>1172</v>
      </c>
      <c r="M26" s="251">
        <v>1</v>
      </c>
      <c r="N26" s="251">
        <v>3.6</v>
      </c>
      <c r="O26" s="251" t="s">
        <v>1069</v>
      </c>
      <c r="P26" s="252" t="s">
        <v>1173</v>
      </c>
    </row>
    <row r="27" spans="1:16" x14ac:dyDescent="0.25">
      <c r="A27" s="250" t="s">
        <v>1059</v>
      </c>
      <c r="B27" s="251" t="s">
        <v>1168</v>
      </c>
      <c r="C27" s="251" t="s">
        <v>1169</v>
      </c>
      <c r="D27" s="251" t="s">
        <v>1062</v>
      </c>
      <c r="E27" s="251" t="s">
        <v>1063</v>
      </c>
      <c r="F27" s="251" t="s">
        <v>1170</v>
      </c>
      <c r="G27" s="251" t="s">
        <v>1063</v>
      </c>
      <c r="H27" s="251" t="s">
        <v>1115</v>
      </c>
      <c r="I27" s="251" t="s">
        <v>1116</v>
      </c>
      <c r="J27" s="251" t="s">
        <v>1066</v>
      </c>
      <c r="K27" s="251" t="s">
        <v>1174</v>
      </c>
      <c r="L27" s="251" t="s">
        <v>1175</v>
      </c>
      <c r="M27" s="251">
        <v>1</v>
      </c>
      <c r="N27" s="251">
        <v>0.01</v>
      </c>
      <c r="O27" s="251" t="s">
        <v>1069</v>
      </c>
      <c r="P27" s="252" t="s">
        <v>1173</v>
      </c>
    </row>
    <row r="28" spans="1:16" x14ac:dyDescent="0.25">
      <c r="A28" s="250" t="s">
        <v>1059</v>
      </c>
      <c r="B28" s="251" t="s">
        <v>1168</v>
      </c>
      <c r="C28" s="251" t="s">
        <v>1169</v>
      </c>
      <c r="D28" s="251" t="s">
        <v>1062</v>
      </c>
      <c r="E28" s="251" t="s">
        <v>1063</v>
      </c>
      <c r="F28" s="251" t="s">
        <v>1170</v>
      </c>
      <c r="G28" s="251" t="s">
        <v>1063</v>
      </c>
      <c r="H28" s="251" t="s">
        <v>1167</v>
      </c>
      <c r="I28" s="251" t="s">
        <v>1078</v>
      </c>
      <c r="J28" s="251" t="s">
        <v>1066</v>
      </c>
      <c r="K28" s="251" t="s">
        <v>1091</v>
      </c>
      <c r="L28" s="251" t="s">
        <v>1092</v>
      </c>
      <c r="M28" s="251">
        <v>1</v>
      </c>
      <c r="N28" s="251">
        <v>0.51300000000000001</v>
      </c>
      <c r="O28" s="251" t="s">
        <v>1069</v>
      </c>
      <c r="P28" s="252" t="s">
        <v>1173</v>
      </c>
    </row>
    <row r="29" spans="1:16" x14ac:dyDescent="0.25">
      <c r="A29" s="250" t="s">
        <v>1059</v>
      </c>
      <c r="B29" s="251" t="s">
        <v>1168</v>
      </c>
      <c r="C29" s="251" t="s">
        <v>1169</v>
      </c>
      <c r="D29" s="251" t="s">
        <v>1062</v>
      </c>
      <c r="E29" s="251" t="s">
        <v>1063</v>
      </c>
      <c r="F29" s="251" t="s">
        <v>1170</v>
      </c>
      <c r="G29" s="251" t="s">
        <v>1063</v>
      </c>
      <c r="H29" s="251" t="s">
        <v>1077</v>
      </c>
      <c r="I29" s="251" t="s">
        <v>1176</v>
      </c>
      <c r="J29" s="251" t="s">
        <v>1066</v>
      </c>
      <c r="K29" s="251" t="s">
        <v>1107</v>
      </c>
      <c r="L29" s="251" t="s">
        <v>1108</v>
      </c>
      <c r="M29" s="251">
        <v>1</v>
      </c>
      <c r="N29" s="251">
        <v>0.51500000000000001</v>
      </c>
      <c r="O29" s="251" t="s">
        <v>1069</v>
      </c>
      <c r="P29" s="252" t="s">
        <v>1173</v>
      </c>
    </row>
    <row r="30" spans="1:16" x14ac:dyDescent="0.25">
      <c r="A30" s="250" t="s">
        <v>1059</v>
      </c>
      <c r="B30" s="251" t="s">
        <v>1177</v>
      </c>
      <c r="C30" s="251" t="s">
        <v>1178</v>
      </c>
      <c r="D30" s="251" t="s">
        <v>1062</v>
      </c>
      <c r="E30" s="251" t="s">
        <v>1063</v>
      </c>
      <c r="F30" s="251" t="s">
        <v>1179</v>
      </c>
      <c r="G30" s="251" t="s">
        <v>1063</v>
      </c>
      <c r="H30" s="251" t="s">
        <v>1115</v>
      </c>
      <c r="I30" s="251" t="s">
        <v>1116</v>
      </c>
      <c r="J30" s="251" t="s">
        <v>1066</v>
      </c>
      <c r="K30" s="251" t="s">
        <v>1180</v>
      </c>
      <c r="L30" s="251" t="s">
        <v>1181</v>
      </c>
      <c r="M30" s="251">
        <v>1</v>
      </c>
      <c r="N30" s="251">
        <v>1.02</v>
      </c>
      <c r="O30" s="251" t="s">
        <v>1069</v>
      </c>
      <c r="P30" s="252" t="s">
        <v>1182</v>
      </c>
    </row>
    <row r="31" spans="1:16" x14ac:dyDescent="0.25">
      <c r="A31" s="250" t="s">
        <v>1059</v>
      </c>
      <c r="B31" s="251" t="s">
        <v>1183</v>
      </c>
      <c r="C31" s="251" t="s">
        <v>1184</v>
      </c>
      <c r="D31" s="251" t="s">
        <v>1062</v>
      </c>
      <c r="E31" s="251" t="s">
        <v>1063</v>
      </c>
      <c r="F31" s="251" t="s">
        <v>1185</v>
      </c>
      <c r="G31" s="251" t="s">
        <v>1063</v>
      </c>
      <c r="H31" s="251" t="s">
        <v>1065</v>
      </c>
      <c r="I31" s="251" t="s">
        <v>1063</v>
      </c>
      <c r="J31" s="251" t="s">
        <v>1066</v>
      </c>
      <c r="K31" s="251" t="s">
        <v>1107</v>
      </c>
      <c r="L31" s="251" t="s">
        <v>1108</v>
      </c>
      <c r="M31" s="251">
        <v>1</v>
      </c>
      <c r="N31" s="251">
        <v>1.0289999999999999</v>
      </c>
      <c r="O31" s="251" t="s">
        <v>1069</v>
      </c>
      <c r="P31" s="252" t="s">
        <v>1163</v>
      </c>
    </row>
    <row r="32" spans="1:16" x14ac:dyDescent="0.25">
      <c r="A32" s="250" t="s">
        <v>1059</v>
      </c>
      <c r="B32" s="251" t="s">
        <v>1186</v>
      </c>
      <c r="C32" s="251" t="s">
        <v>1187</v>
      </c>
      <c r="D32" s="251" t="s">
        <v>1062</v>
      </c>
      <c r="E32" s="251" t="s">
        <v>1063</v>
      </c>
      <c r="F32" s="251" t="s">
        <v>1188</v>
      </c>
      <c r="G32" s="251" t="s">
        <v>1063</v>
      </c>
      <c r="H32" s="251" t="s">
        <v>1065</v>
      </c>
      <c r="I32" s="251" t="s">
        <v>1063</v>
      </c>
      <c r="J32" s="251" t="s">
        <v>1066</v>
      </c>
      <c r="K32" s="251" t="s">
        <v>1189</v>
      </c>
      <c r="L32" s="251" t="s">
        <v>1190</v>
      </c>
      <c r="M32" s="251">
        <v>1</v>
      </c>
      <c r="N32" s="251">
        <v>1.04</v>
      </c>
      <c r="O32" s="251" t="s">
        <v>1069</v>
      </c>
      <c r="P32" s="252" t="s">
        <v>1191</v>
      </c>
    </row>
    <row r="33" spans="1:16" x14ac:dyDescent="0.25">
      <c r="A33" s="250" t="s">
        <v>1059</v>
      </c>
      <c r="B33" s="251" t="s">
        <v>1192</v>
      </c>
      <c r="C33" s="251" t="s">
        <v>1193</v>
      </c>
      <c r="D33" s="251" t="s">
        <v>1062</v>
      </c>
      <c r="E33" s="251" t="s">
        <v>1063</v>
      </c>
      <c r="F33" s="251" t="s">
        <v>1194</v>
      </c>
      <c r="G33" s="251" t="s">
        <v>1063</v>
      </c>
      <c r="H33" s="251" t="s">
        <v>1065</v>
      </c>
      <c r="I33" s="251" t="s">
        <v>1063</v>
      </c>
      <c r="J33" s="251" t="s">
        <v>1066</v>
      </c>
      <c r="K33" s="251" t="s">
        <v>1101</v>
      </c>
      <c r="L33" s="251" t="s">
        <v>1102</v>
      </c>
      <c r="M33" s="251">
        <v>1</v>
      </c>
      <c r="N33" s="251">
        <v>1.0429999999999999</v>
      </c>
      <c r="O33" s="251" t="s">
        <v>1069</v>
      </c>
      <c r="P33" s="252" t="s">
        <v>1195</v>
      </c>
    </row>
    <row r="34" spans="1:16" x14ac:dyDescent="0.25">
      <c r="A34" s="250" t="s">
        <v>1059</v>
      </c>
      <c r="B34" s="251" t="s">
        <v>1196</v>
      </c>
      <c r="C34" s="251" t="s">
        <v>1197</v>
      </c>
      <c r="D34" s="251" t="s">
        <v>1062</v>
      </c>
      <c r="E34" s="251" t="s">
        <v>1063</v>
      </c>
      <c r="F34" s="251" t="s">
        <v>1198</v>
      </c>
      <c r="G34" s="251" t="s">
        <v>1063</v>
      </c>
      <c r="H34" s="251" t="s">
        <v>1065</v>
      </c>
      <c r="I34" s="251" t="s">
        <v>1063</v>
      </c>
      <c r="J34" s="251" t="s">
        <v>1066</v>
      </c>
      <c r="K34" s="251" t="s">
        <v>1101</v>
      </c>
      <c r="L34" s="251" t="s">
        <v>1102</v>
      </c>
      <c r="M34" s="251">
        <v>1</v>
      </c>
      <c r="N34" s="251">
        <v>1.0429999999999999</v>
      </c>
      <c r="O34" s="251" t="s">
        <v>1069</v>
      </c>
      <c r="P34" s="252" t="s">
        <v>1195</v>
      </c>
    </row>
    <row r="35" spans="1:16" x14ac:dyDescent="0.25">
      <c r="A35" s="250" t="s">
        <v>1059</v>
      </c>
      <c r="B35" s="251" t="s">
        <v>1199</v>
      </c>
      <c r="C35" s="251" t="s">
        <v>1200</v>
      </c>
      <c r="D35" s="251" t="s">
        <v>1062</v>
      </c>
      <c r="E35" s="251" t="s">
        <v>1063</v>
      </c>
      <c r="F35" s="251" t="s">
        <v>1201</v>
      </c>
      <c r="G35" s="251" t="s">
        <v>1063</v>
      </c>
      <c r="H35" s="251" t="s">
        <v>1065</v>
      </c>
      <c r="I35" s="251" t="s">
        <v>1063</v>
      </c>
      <c r="J35" s="251" t="s">
        <v>1066</v>
      </c>
      <c r="K35" s="251" t="s">
        <v>1202</v>
      </c>
      <c r="L35" s="251" t="s">
        <v>1203</v>
      </c>
      <c r="M35" s="251">
        <v>1</v>
      </c>
      <c r="N35" s="251">
        <v>1.0209999999999999</v>
      </c>
      <c r="O35" s="251" t="s">
        <v>1069</v>
      </c>
      <c r="P35" s="252" t="s">
        <v>1204</v>
      </c>
    </row>
    <row r="36" spans="1:16" x14ac:dyDescent="0.25">
      <c r="A36" s="250" t="s">
        <v>1059</v>
      </c>
      <c r="B36" s="251" t="s">
        <v>1205</v>
      </c>
      <c r="C36" s="251" t="s">
        <v>1206</v>
      </c>
      <c r="D36" s="251" t="s">
        <v>1062</v>
      </c>
      <c r="E36" s="251" t="s">
        <v>1063</v>
      </c>
      <c r="F36" s="251" t="s">
        <v>1207</v>
      </c>
      <c r="G36" s="251" t="s">
        <v>1063</v>
      </c>
      <c r="H36" s="251" t="s">
        <v>1065</v>
      </c>
      <c r="I36" s="251" t="s">
        <v>1063</v>
      </c>
      <c r="J36" s="251" t="s">
        <v>1066</v>
      </c>
      <c r="K36" s="251" t="s">
        <v>1080</v>
      </c>
      <c r="L36" s="251" t="s">
        <v>1081</v>
      </c>
      <c r="M36" s="251">
        <v>1</v>
      </c>
      <c r="N36" s="251">
        <v>1</v>
      </c>
      <c r="O36" s="251" t="s">
        <v>1069</v>
      </c>
      <c r="P36" s="252" t="s">
        <v>1208</v>
      </c>
    </row>
    <row r="37" spans="1:16" x14ac:dyDescent="0.25">
      <c r="A37" s="250" t="s">
        <v>1059</v>
      </c>
      <c r="B37" s="251" t="s">
        <v>1209</v>
      </c>
      <c r="C37" s="251" t="s">
        <v>1210</v>
      </c>
      <c r="D37" s="251" t="s">
        <v>1062</v>
      </c>
      <c r="E37" s="251" t="s">
        <v>1063</v>
      </c>
      <c r="F37" s="251" t="s">
        <v>1211</v>
      </c>
      <c r="G37" s="251" t="s">
        <v>1063</v>
      </c>
      <c r="H37" s="251" t="s">
        <v>1065</v>
      </c>
      <c r="I37" s="251" t="s">
        <v>1063</v>
      </c>
      <c r="J37" s="251" t="s">
        <v>1066</v>
      </c>
      <c r="K37" s="251" t="s">
        <v>1080</v>
      </c>
      <c r="L37" s="251" t="s">
        <v>1081</v>
      </c>
      <c r="M37" s="251">
        <v>1</v>
      </c>
      <c r="N37" s="251">
        <v>1</v>
      </c>
      <c r="O37" s="251" t="s">
        <v>1069</v>
      </c>
      <c r="P37" s="252" t="s">
        <v>1208</v>
      </c>
    </row>
    <row r="38" spans="1:16" x14ac:dyDescent="0.25">
      <c r="A38" s="250" t="s">
        <v>1059</v>
      </c>
      <c r="B38" s="251" t="s">
        <v>1212</v>
      </c>
      <c r="C38" s="251" t="s">
        <v>1213</v>
      </c>
      <c r="D38" s="251" t="s">
        <v>1062</v>
      </c>
      <c r="E38" s="251" t="s">
        <v>1063</v>
      </c>
      <c r="F38" s="251" t="s">
        <v>1214</v>
      </c>
      <c r="G38" s="251" t="s">
        <v>1063</v>
      </c>
      <c r="H38" s="251" t="s">
        <v>1065</v>
      </c>
      <c r="I38" s="251" t="s">
        <v>1063</v>
      </c>
      <c r="J38" s="251" t="s">
        <v>1066</v>
      </c>
      <c r="K38" s="251" t="s">
        <v>1074</v>
      </c>
      <c r="L38" s="251" t="s">
        <v>1075</v>
      </c>
      <c r="M38" s="251">
        <v>1</v>
      </c>
      <c r="N38" s="251">
        <v>1.0329999999999999</v>
      </c>
      <c r="O38" s="251" t="s">
        <v>1069</v>
      </c>
      <c r="P38" s="252" t="s">
        <v>1215</v>
      </c>
    </row>
    <row r="39" spans="1:16" x14ac:dyDescent="0.25">
      <c r="A39" s="250" t="s">
        <v>1059</v>
      </c>
      <c r="B39" s="251" t="s">
        <v>1216</v>
      </c>
      <c r="C39" s="251" t="s">
        <v>1217</v>
      </c>
      <c r="D39" s="251" t="s">
        <v>1062</v>
      </c>
      <c r="E39" s="251" t="s">
        <v>1063</v>
      </c>
      <c r="F39" s="251" t="s">
        <v>1218</v>
      </c>
      <c r="G39" s="251" t="s">
        <v>1063</v>
      </c>
      <c r="H39" s="251" t="s">
        <v>1065</v>
      </c>
      <c r="I39" s="251" t="s">
        <v>1063</v>
      </c>
      <c r="J39" s="251" t="s">
        <v>1066</v>
      </c>
      <c r="K39" s="251" t="s">
        <v>1094</v>
      </c>
      <c r="L39" s="251" t="s">
        <v>1095</v>
      </c>
      <c r="M39" s="251">
        <v>1</v>
      </c>
      <c r="N39" s="251">
        <v>1.026</v>
      </c>
      <c r="O39" s="251" t="s">
        <v>1069</v>
      </c>
      <c r="P39" s="252" t="s">
        <v>1219</v>
      </c>
    </row>
    <row r="40" spans="1:16" x14ac:dyDescent="0.25">
      <c r="A40" s="250" t="s">
        <v>1059</v>
      </c>
      <c r="B40" s="251" t="s">
        <v>1220</v>
      </c>
      <c r="C40" s="251" t="s">
        <v>1221</v>
      </c>
      <c r="D40" s="251" t="s">
        <v>1062</v>
      </c>
      <c r="E40" s="251" t="s">
        <v>1063</v>
      </c>
      <c r="F40" s="251" t="s">
        <v>1222</v>
      </c>
      <c r="G40" s="251" t="s">
        <v>1116</v>
      </c>
      <c r="H40" s="251" t="s">
        <v>1065</v>
      </c>
      <c r="I40" s="251" t="s">
        <v>1116</v>
      </c>
      <c r="J40" s="251" t="s">
        <v>1066</v>
      </c>
      <c r="K40" s="251" t="s">
        <v>1223</v>
      </c>
      <c r="L40" s="251" t="s">
        <v>1224</v>
      </c>
      <c r="M40" s="251">
        <v>1</v>
      </c>
      <c r="N40" s="251">
        <v>1.02</v>
      </c>
      <c r="O40" s="251" t="s">
        <v>1138</v>
      </c>
      <c r="P40" s="252" t="s">
        <v>1225</v>
      </c>
    </row>
    <row r="41" spans="1:16" x14ac:dyDescent="0.25">
      <c r="A41" s="250" t="s">
        <v>1059</v>
      </c>
      <c r="B41" s="251" t="s">
        <v>1226</v>
      </c>
      <c r="C41" s="251" t="s">
        <v>1227</v>
      </c>
      <c r="D41" s="251" t="s">
        <v>1062</v>
      </c>
      <c r="E41" s="251" t="s">
        <v>1063</v>
      </c>
      <c r="F41" s="251" t="s">
        <v>1228</v>
      </c>
      <c r="G41" s="251" t="s">
        <v>1063</v>
      </c>
      <c r="H41" s="251" t="s">
        <v>1065</v>
      </c>
      <c r="I41" s="251" t="s">
        <v>1063</v>
      </c>
      <c r="J41" s="251" t="s">
        <v>1066</v>
      </c>
      <c r="K41" s="251" t="s">
        <v>1202</v>
      </c>
      <c r="L41" s="251" t="s">
        <v>1203</v>
      </c>
      <c r="M41" s="251">
        <v>1</v>
      </c>
      <c r="N41" s="251">
        <v>1.0209999999999999</v>
      </c>
      <c r="O41" s="251" t="s">
        <v>1069</v>
      </c>
      <c r="P41" s="252" t="s">
        <v>1106</v>
      </c>
    </row>
    <row r="42" spans="1:16" x14ac:dyDescent="0.25">
      <c r="A42" s="250" t="s">
        <v>1059</v>
      </c>
      <c r="B42" s="251" t="s">
        <v>1229</v>
      </c>
      <c r="C42" s="251" t="s">
        <v>1230</v>
      </c>
      <c r="D42" s="251" t="s">
        <v>1062</v>
      </c>
      <c r="E42" s="251" t="s">
        <v>1063</v>
      </c>
      <c r="F42" s="251" t="s">
        <v>1231</v>
      </c>
      <c r="G42" s="251" t="s">
        <v>1063</v>
      </c>
      <c r="H42" s="251" t="s">
        <v>1065</v>
      </c>
      <c r="I42" s="251" t="s">
        <v>1232</v>
      </c>
      <c r="J42" s="251" t="s">
        <v>1066</v>
      </c>
      <c r="K42" s="251" t="s">
        <v>1070</v>
      </c>
      <c r="L42" s="251" t="s">
        <v>1071</v>
      </c>
      <c r="M42" s="251">
        <v>1</v>
      </c>
      <c r="N42" s="251">
        <v>1.04</v>
      </c>
      <c r="O42" s="251" t="s">
        <v>1069</v>
      </c>
      <c r="P42" s="252" t="s">
        <v>1233</v>
      </c>
    </row>
    <row r="43" spans="1:16" x14ac:dyDescent="0.25">
      <c r="A43" s="250" t="s">
        <v>1059</v>
      </c>
      <c r="B43" s="251" t="s">
        <v>1234</v>
      </c>
      <c r="C43" s="251" t="s">
        <v>1235</v>
      </c>
      <c r="D43" s="251" t="s">
        <v>1062</v>
      </c>
      <c r="E43" s="251" t="s">
        <v>1063</v>
      </c>
      <c r="F43" s="251" t="s">
        <v>1236</v>
      </c>
      <c r="G43" s="251" t="s">
        <v>1063</v>
      </c>
      <c r="H43" s="251" t="s">
        <v>1115</v>
      </c>
      <c r="I43" s="251" t="s">
        <v>1116</v>
      </c>
      <c r="J43" s="251" t="s">
        <v>1066</v>
      </c>
      <c r="K43" s="251" t="s">
        <v>1202</v>
      </c>
      <c r="L43" s="251" t="s">
        <v>1203</v>
      </c>
      <c r="M43" s="251">
        <v>1</v>
      </c>
      <c r="N43" s="251">
        <v>1.02</v>
      </c>
      <c r="O43" s="251" t="s">
        <v>1069</v>
      </c>
      <c r="P43" s="252" t="s">
        <v>1182</v>
      </c>
    </row>
    <row r="44" spans="1:16" x14ac:dyDescent="0.25">
      <c r="A44" s="250" t="s">
        <v>1059</v>
      </c>
      <c r="B44" s="251" t="s">
        <v>1237</v>
      </c>
      <c r="C44" s="251" t="s">
        <v>1238</v>
      </c>
      <c r="D44" s="251" t="s">
        <v>1062</v>
      </c>
      <c r="E44" s="251" t="s">
        <v>1063</v>
      </c>
      <c r="F44" s="251" t="s">
        <v>1239</v>
      </c>
      <c r="G44" s="251" t="s">
        <v>1063</v>
      </c>
      <c r="H44" s="251" t="s">
        <v>1065</v>
      </c>
      <c r="I44" s="251" t="s">
        <v>1063</v>
      </c>
      <c r="J44" s="251" t="s">
        <v>1066</v>
      </c>
      <c r="K44" s="251" t="s">
        <v>1240</v>
      </c>
      <c r="L44" s="251" t="s">
        <v>1241</v>
      </c>
      <c r="M44" s="251">
        <v>1</v>
      </c>
      <c r="N44" s="251">
        <v>0.502</v>
      </c>
      <c r="O44" s="251" t="s">
        <v>1069</v>
      </c>
      <c r="P44" s="252" t="s">
        <v>1242</v>
      </c>
    </row>
    <row r="45" spans="1:16" x14ac:dyDescent="0.25">
      <c r="A45" s="250" t="s">
        <v>1059</v>
      </c>
      <c r="B45" s="251" t="s">
        <v>1237</v>
      </c>
      <c r="C45" s="251" t="s">
        <v>1238</v>
      </c>
      <c r="D45" s="251" t="s">
        <v>1062</v>
      </c>
      <c r="E45" s="251" t="s">
        <v>1063</v>
      </c>
      <c r="F45" s="251" t="s">
        <v>1239</v>
      </c>
      <c r="G45" s="251" t="s">
        <v>1063</v>
      </c>
      <c r="H45" s="251" t="s">
        <v>1115</v>
      </c>
      <c r="I45" s="251" t="s">
        <v>1116</v>
      </c>
      <c r="J45" s="251" t="s">
        <v>1066</v>
      </c>
      <c r="K45" s="251" t="s">
        <v>1243</v>
      </c>
      <c r="L45" s="251" t="s">
        <v>1244</v>
      </c>
      <c r="M45" s="251">
        <v>1</v>
      </c>
      <c r="N45" s="251">
        <v>0.503</v>
      </c>
      <c r="O45" s="251" t="s">
        <v>1069</v>
      </c>
      <c r="P45" s="252" t="s">
        <v>1242</v>
      </c>
    </row>
    <row r="46" spans="1:16" x14ac:dyDescent="0.25">
      <c r="A46" s="250" t="s">
        <v>1059</v>
      </c>
      <c r="B46" s="251" t="s">
        <v>1245</v>
      </c>
      <c r="C46" s="251" t="s">
        <v>1246</v>
      </c>
      <c r="D46" s="251" t="s">
        <v>1062</v>
      </c>
      <c r="E46" s="251" t="s">
        <v>1063</v>
      </c>
      <c r="F46" s="251" t="s">
        <v>1247</v>
      </c>
      <c r="G46" s="251" t="s">
        <v>1063</v>
      </c>
      <c r="H46" s="251" t="s">
        <v>1065</v>
      </c>
      <c r="I46" s="251" t="s">
        <v>1063</v>
      </c>
      <c r="J46" s="251" t="s">
        <v>1066</v>
      </c>
      <c r="K46" s="251" t="s">
        <v>1240</v>
      </c>
      <c r="L46" s="251" t="s">
        <v>1241</v>
      </c>
      <c r="M46" s="251">
        <v>1</v>
      </c>
      <c r="N46" s="251">
        <v>0.502</v>
      </c>
      <c r="O46" s="251" t="s">
        <v>1069</v>
      </c>
      <c r="P46" s="252" t="s">
        <v>1242</v>
      </c>
    </row>
    <row r="47" spans="1:16" x14ac:dyDescent="0.25">
      <c r="A47" s="250" t="s">
        <v>1059</v>
      </c>
      <c r="B47" s="251" t="s">
        <v>1245</v>
      </c>
      <c r="C47" s="251" t="s">
        <v>1246</v>
      </c>
      <c r="D47" s="251" t="s">
        <v>1062</v>
      </c>
      <c r="E47" s="251" t="s">
        <v>1063</v>
      </c>
      <c r="F47" s="251" t="s">
        <v>1247</v>
      </c>
      <c r="G47" s="251" t="s">
        <v>1063</v>
      </c>
      <c r="H47" s="251" t="s">
        <v>1115</v>
      </c>
      <c r="I47" s="251" t="s">
        <v>1116</v>
      </c>
      <c r="J47" s="251" t="s">
        <v>1066</v>
      </c>
      <c r="K47" s="251" t="s">
        <v>1243</v>
      </c>
      <c r="L47" s="251" t="s">
        <v>1244</v>
      </c>
      <c r="M47" s="251">
        <v>1</v>
      </c>
      <c r="N47" s="251">
        <v>0.503</v>
      </c>
      <c r="O47" s="251" t="s">
        <v>1069</v>
      </c>
      <c r="P47" s="252" t="s">
        <v>1242</v>
      </c>
    </row>
    <row r="48" spans="1:16" x14ac:dyDescent="0.25">
      <c r="A48" s="250" t="s">
        <v>1059</v>
      </c>
      <c r="B48" s="251" t="s">
        <v>1248</v>
      </c>
      <c r="C48" s="251" t="s">
        <v>1249</v>
      </c>
      <c r="D48" s="251" t="s">
        <v>1062</v>
      </c>
      <c r="E48" s="251" t="s">
        <v>1063</v>
      </c>
      <c r="F48" s="251" t="s">
        <v>1250</v>
      </c>
      <c r="G48" s="251" t="s">
        <v>1063</v>
      </c>
      <c r="H48" s="251" t="s">
        <v>1065</v>
      </c>
      <c r="I48" s="251" t="s">
        <v>1063</v>
      </c>
      <c r="J48" s="251" t="s">
        <v>1066</v>
      </c>
      <c r="K48" s="251" t="s">
        <v>1189</v>
      </c>
      <c r="L48" s="251" t="s">
        <v>1190</v>
      </c>
      <c r="M48" s="251">
        <v>1</v>
      </c>
      <c r="N48" s="251">
        <v>1.04</v>
      </c>
      <c r="O48" s="251" t="s">
        <v>1069</v>
      </c>
      <c r="P48" s="252" t="s">
        <v>1251</v>
      </c>
    </row>
    <row r="49" spans="1:16" x14ac:dyDescent="0.25">
      <c r="A49" s="250" t="s">
        <v>1059</v>
      </c>
      <c r="B49" s="251" t="s">
        <v>1252</v>
      </c>
      <c r="C49" s="251" t="s">
        <v>1253</v>
      </c>
      <c r="D49" s="251" t="s">
        <v>1254</v>
      </c>
      <c r="E49" s="251" t="s">
        <v>1063</v>
      </c>
      <c r="F49" s="251" t="s">
        <v>1255</v>
      </c>
      <c r="G49" s="251" t="s">
        <v>1063</v>
      </c>
      <c r="H49" s="251" t="s">
        <v>1065</v>
      </c>
      <c r="I49" s="251" t="s">
        <v>1063</v>
      </c>
      <c r="J49" s="251" t="s">
        <v>1066</v>
      </c>
      <c r="K49" s="251" t="s">
        <v>1256</v>
      </c>
      <c r="L49" s="251" t="s">
        <v>1257</v>
      </c>
      <c r="M49" s="251">
        <v>1.25</v>
      </c>
      <c r="N49" s="251">
        <v>1.02</v>
      </c>
      <c r="O49" s="251" t="s">
        <v>1069</v>
      </c>
      <c r="P49" s="252" t="s">
        <v>1258</v>
      </c>
    </row>
    <row r="50" spans="1:16" x14ac:dyDescent="0.25">
      <c r="A50" s="250" t="s">
        <v>1059</v>
      </c>
      <c r="B50" s="251" t="s">
        <v>1252</v>
      </c>
      <c r="C50" s="251" t="s">
        <v>1253</v>
      </c>
      <c r="D50" s="251" t="s">
        <v>1254</v>
      </c>
      <c r="E50" s="251" t="s">
        <v>1063</v>
      </c>
      <c r="F50" s="251" t="s">
        <v>1255</v>
      </c>
      <c r="G50" s="251" t="s">
        <v>1063</v>
      </c>
      <c r="H50" s="251" t="s">
        <v>1115</v>
      </c>
      <c r="I50" s="251" t="s">
        <v>1116</v>
      </c>
      <c r="J50" s="251" t="s">
        <v>1066</v>
      </c>
      <c r="K50" s="251" t="s">
        <v>115</v>
      </c>
      <c r="L50" s="251" t="s">
        <v>116</v>
      </c>
      <c r="M50" s="251">
        <v>1.25</v>
      </c>
      <c r="N50" s="251">
        <v>1.02</v>
      </c>
      <c r="O50" s="251" t="s">
        <v>1069</v>
      </c>
      <c r="P50" s="252" t="s">
        <v>1258</v>
      </c>
    </row>
    <row r="51" spans="1:16" x14ac:dyDescent="0.25">
      <c r="A51" s="250" t="s">
        <v>1059</v>
      </c>
      <c r="B51" s="251" t="s">
        <v>1252</v>
      </c>
      <c r="C51" s="251" t="s">
        <v>1253</v>
      </c>
      <c r="D51" s="251" t="s">
        <v>1254</v>
      </c>
      <c r="E51" s="251" t="s">
        <v>1063</v>
      </c>
      <c r="F51" s="251" t="s">
        <v>1255</v>
      </c>
      <c r="G51" s="251" t="s">
        <v>1063</v>
      </c>
      <c r="H51" s="251" t="s">
        <v>1167</v>
      </c>
      <c r="I51" s="251" t="s">
        <v>1078</v>
      </c>
      <c r="J51" s="251" t="s">
        <v>1066</v>
      </c>
      <c r="K51" s="251" t="s">
        <v>1259</v>
      </c>
      <c r="L51" s="251" t="s">
        <v>1260</v>
      </c>
      <c r="M51" s="251">
        <v>1.25</v>
      </c>
      <c r="N51" s="251">
        <v>1.25</v>
      </c>
      <c r="O51" s="251" t="s">
        <v>1069</v>
      </c>
      <c r="P51" s="252" t="s">
        <v>1258</v>
      </c>
    </row>
    <row r="52" spans="1:16" x14ac:dyDescent="0.25">
      <c r="A52" s="250" t="s">
        <v>1059</v>
      </c>
      <c r="B52" s="251" t="s">
        <v>1261</v>
      </c>
      <c r="C52" s="251" t="s">
        <v>1262</v>
      </c>
      <c r="D52" s="251" t="s">
        <v>1254</v>
      </c>
      <c r="E52" s="251" t="s">
        <v>1063</v>
      </c>
      <c r="F52" s="251" t="s">
        <v>1263</v>
      </c>
      <c r="G52" s="251" t="s">
        <v>1063</v>
      </c>
      <c r="H52" s="251" t="s">
        <v>1065</v>
      </c>
      <c r="I52" s="251" t="s">
        <v>1063</v>
      </c>
      <c r="J52" s="251" t="s">
        <v>1066</v>
      </c>
      <c r="K52" s="251" t="s">
        <v>1264</v>
      </c>
      <c r="L52" s="251" t="s">
        <v>1265</v>
      </c>
      <c r="M52" s="251">
        <v>1.2</v>
      </c>
      <c r="N52" s="251">
        <v>48.96</v>
      </c>
      <c r="O52" s="251" t="s">
        <v>1069</v>
      </c>
      <c r="P52" s="252" t="s">
        <v>1266</v>
      </c>
    </row>
    <row r="53" spans="1:16" x14ac:dyDescent="0.25">
      <c r="A53" s="250" t="s">
        <v>1059</v>
      </c>
      <c r="B53" s="251" t="s">
        <v>1261</v>
      </c>
      <c r="C53" s="251" t="s">
        <v>1262</v>
      </c>
      <c r="D53" s="251" t="s">
        <v>1254</v>
      </c>
      <c r="E53" s="251" t="s">
        <v>1063</v>
      </c>
      <c r="F53" s="251" t="s">
        <v>1263</v>
      </c>
      <c r="G53" s="251" t="s">
        <v>1063</v>
      </c>
      <c r="H53" s="251" t="s">
        <v>1115</v>
      </c>
      <c r="I53" s="251" t="s">
        <v>1116</v>
      </c>
      <c r="J53" s="251" t="s">
        <v>1066</v>
      </c>
      <c r="K53" s="251" t="s">
        <v>1267</v>
      </c>
      <c r="L53" s="251" t="s">
        <v>1268</v>
      </c>
      <c r="M53" s="251">
        <v>1.2</v>
      </c>
      <c r="N53" s="251">
        <v>1.02</v>
      </c>
      <c r="O53" s="251" t="s">
        <v>1069</v>
      </c>
      <c r="P53" s="252" t="s">
        <v>1266</v>
      </c>
    </row>
    <row r="54" spans="1:16" x14ac:dyDescent="0.25">
      <c r="A54" s="250" t="s">
        <v>1059</v>
      </c>
      <c r="B54" s="251" t="s">
        <v>1261</v>
      </c>
      <c r="C54" s="251" t="s">
        <v>1262</v>
      </c>
      <c r="D54" s="251" t="s">
        <v>1254</v>
      </c>
      <c r="E54" s="251" t="s">
        <v>1063</v>
      </c>
      <c r="F54" s="251" t="s">
        <v>1263</v>
      </c>
      <c r="G54" s="251" t="s">
        <v>1063</v>
      </c>
      <c r="H54" s="251" t="s">
        <v>1077</v>
      </c>
      <c r="I54" s="251" t="s">
        <v>1176</v>
      </c>
      <c r="J54" s="251" t="s">
        <v>1066</v>
      </c>
      <c r="K54" s="251" t="s">
        <v>1259</v>
      </c>
      <c r="L54" s="251" t="s">
        <v>1260</v>
      </c>
      <c r="M54" s="251">
        <v>1.2</v>
      </c>
      <c r="N54" s="251">
        <v>1.2</v>
      </c>
      <c r="O54" s="251" t="s">
        <v>1069</v>
      </c>
      <c r="P54" s="252" t="s">
        <v>1266</v>
      </c>
    </row>
    <row r="55" spans="1:16" x14ac:dyDescent="0.25">
      <c r="A55" s="250" t="s">
        <v>1059</v>
      </c>
      <c r="B55" s="251" t="s">
        <v>1261</v>
      </c>
      <c r="C55" s="251" t="s">
        <v>1262</v>
      </c>
      <c r="D55" s="251" t="s">
        <v>1254</v>
      </c>
      <c r="E55" s="251" t="s">
        <v>1063</v>
      </c>
      <c r="F55" s="251" t="s">
        <v>1263</v>
      </c>
      <c r="G55" s="251" t="s">
        <v>1063</v>
      </c>
      <c r="H55" s="251" t="s">
        <v>1083</v>
      </c>
      <c r="I55" s="251" t="s">
        <v>1143</v>
      </c>
      <c r="J55" s="251" t="s">
        <v>1066</v>
      </c>
      <c r="K55" s="251" t="s">
        <v>1269</v>
      </c>
      <c r="L55" s="251" t="s">
        <v>1270</v>
      </c>
      <c r="M55" s="251">
        <v>1.2</v>
      </c>
      <c r="N55" s="251">
        <v>0.19</v>
      </c>
      <c r="O55" s="251" t="s">
        <v>1069</v>
      </c>
      <c r="P55" s="252" t="s">
        <v>1266</v>
      </c>
    </row>
    <row r="56" spans="1:16" x14ac:dyDescent="0.25">
      <c r="A56" s="250" t="s">
        <v>1059</v>
      </c>
      <c r="B56" s="251" t="s">
        <v>1261</v>
      </c>
      <c r="C56" s="251" t="s">
        <v>1262</v>
      </c>
      <c r="D56" s="251" t="s">
        <v>1254</v>
      </c>
      <c r="E56" s="251" t="s">
        <v>1063</v>
      </c>
      <c r="F56" s="251" t="s">
        <v>1263</v>
      </c>
      <c r="G56" s="251" t="s">
        <v>1063</v>
      </c>
      <c r="H56" s="251" t="s">
        <v>1152</v>
      </c>
      <c r="I56" s="251" t="s">
        <v>1159</v>
      </c>
      <c r="J56" s="251" t="s">
        <v>1066</v>
      </c>
      <c r="K56" s="251" t="s">
        <v>1271</v>
      </c>
      <c r="L56" s="251" t="s">
        <v>1272</v>
      </c>
      <c r="M56" s="251">
        <v>1.2</v>
      </c>
      <c r="N56" s="251">
        <v>0.82499999999999996</v>
      </c>
      <c r="O56" s="251" t="s">
        <v>1069</v>
      </c>
      <c r="P56" s="252" t="s">
        <v>1266</v>
      </c>
    </row>
    <row r="57" spans="1:16" x14ac:dyDescent="0.25">
      <c r="A57" s="250" t="s">
        <v>1059</v>
      </c>
      <c r="B57" s="251" t="s">
        <v>1273</v>
      </c>
      <c r="C57" s="251" t="s">
        <v>1274</v>
      </c>
      <c r="D57" s="251" t="s">
        <v>1254</v>
      </c>
      <c r="E57" s="251" t="s">
        <v>1063</v>
      </c>
      <c r="F57" s="251" t="s">
        <v>1275</v>
      </c>
      <c r="G57" s="251" t="s">
        <v>1063</v>
      </c>
      <c r="H57" s="251" t="s">
        <v>1065</v>
      </c>
      <c r="I57" s="251" t="s">
        <v>1063</v>
      </c>
      <c r="J57" s="251" t="s">
        <v>1066</v>
      </c>
      <c r="K57" s="251" t="s">
        <v>141</v>
      </c>
      <c r="L57" s="251" t="s">
        <v>142</v>
      </c>
      <c r="M57" s="251">
        <v>1.25</v>
      </c>
      <c r="N57" s="251">
        <v>1.02</v>
      </c>
      <c r="O57" s="251" t="s">
        <v>1069</v>
      </c>
      <c r="P57" s="252" t="s">
        <v>1258</v>
      </c>
    </row>
    <row r="58" spans="1:16" x14ac:dyDescent="0.25">
      <c r="A58" s="250" t="s">
        <v>1059</v>
      </c>
      <c r="B58" s="251" t="s">
        <v>1273</v>
      </c>
      <c r="C58" s="251" t="s">
        <v>1274</v>
      </c>
      <c r="D58" s="251" t="s">
        <v>1254</v>
      </c>
      <c r="E58" s="251" t="s">
        <v>1063</v>
      </c>
      <c r="F58" s="251" t="s">
        <v>1275</v>
      </c>
      <c r="G58" s="251" t="s">
        <v>1063</v>
      </c>
      <c r="H58" s="251" t="s">
        <v>1115</v>
      </c>
      <c r="I58" s="251" t="s">
        <v>1116</v>
      </c>
      <c r="J58" s="251" t="s">
        <v>1066</v>
      </c>
      <c r="K58" s="251" t="s">
        <v>115</v>
      </c>
      <c r="L58" s="251" t="s">
        <v>116</v>
      </c>
      <c r="M58" s="251">
        <v>1.25</v>
      </c>
      <c r="N58" s="251">
        <v>1.02</v>
      </c>
      <c r="O58" s="251" t="s">
        <v>1069</v>
      </c>
      <c r="P58" s="252" t="s">
        <v>1258</v>
      </c>
    </row>
    <row r="59" spans="1:16" x14ac:dyDescent="0.25">
      <c r="A59" s="250" t="s">
        <v>1059</v>
      </c>
      <c r="B59" s="251" t="s">
        <v>1273</v>
      </c>
      <c r="C59" s="251" t="s">
        <v>1274</v>
      </c>
      <c r="D59" s="251" t="s">
        <v>1254</v>
      </c>
      <c r="E59" s="251" t="s">
        <v>1063</v>
      </c>
      <c r="F59" s="251" t="s">
        <v>1275</v>
      </c>
      <c r="G59" s="251" t="s">
        <v>1063</v>
      </c>
      <c r="H59" s="251" t="s">
        <v>1167</v>
      </c>
      <c r="I59" s="251" t="s">
        <v>1078</v>
      </c>
      <c r="J59" s="251" t="s">
        <v>1066</v>
      </c>
      <c r="K59" s="251" t="s">
        <v>1259</v>
      </c>
      <c r="L59" s="251" t="s">
        <v>1260</v>
      </c>
      <c r="M59" s="251">
        <v>1.25</v>
      </c>
      <c r="N59" s="251">
        <v>1.25</v>
      </c>
      <c r="O59" s="251" t="s">
        <v>1069</v>
      </c>
      <c r="P59" s="252" t="s">
        <v>1258</v>
      </c>
    </row>
    <row r="60" spans="1:16" x14ac:dyDescent="0.25">
      <c r="A60" s="250" t="s">
        <v>1059</v>
      </c>
      <c r="B60" s="251" t="s">
        <v>1276</v>
      </c>
      <c r="C60" s="251" t="s">
        <v>1277</v>
      </c>
      <c r="D60" s="251" t="s">
        <v>1254</v>
      </c>
      <c r="E60" s="251" t="s">
        <v>1063</v>
      </c>
      <c r="F60" s="251" t="s">
        <v>1278</v>
      </c>
      <c r="G60" s="251" t="s">
        <v>1063</v>
      </c>
      <c r="H60" s="251" t="s">
        <v>1167</v>
      </c>
      <c r="I60" s="251" t="s">
        <v>1279</v>
      </c>
      <c r="J60" s="251" t="s">
        <v>1066</v>
      </c>
      <c r="K60" s="251" t="s">
        <v>1125</v>
      </c>
      <c r="L60" s="251" t="s">
        <v>1126</v>
      </c>
      <c r="M60" s="251">
        <v>1</v>
      </c>
      <c r="N60" s="251">
        <v>1.026</v>
      </c>
      <c r="O60" s="251" t="s">
        <v>1069</v>
      </c>
      <c r="P60" s="252" t="s">
        <v>1280</v>
      </c>
    </row>
    <row r="61" spans="1:16" x14ac:dyDescent="0.25">
      <c r="A61" s="250" t="s">
        <v>1059</v>
      </c>
      <c r="B61" s="251" t="s">
        <v>1281</v>
      </c>
      <c r="C61" s="251" t="s">
        <v>1282</v>
      </c>
      <c r="D61" s="251" t="s">
        <v>1254</v>
      </c>
      <c r="E61" s="251" t="s">
        <v>1063</v>
      </c>
      <c r="F61" s="251" t="s">
        <v>1283</v>
      </c>
      <c r="G61" s="251" t="s">
        <v>1063</v>
      </c>
      <c r="H61" s="251" t="s">
        <v>1065</v>
      </c>
      <c r="I61" s="251" t="s">
        <v>1063</v>
      </c>
      <c r="J61" s="251" t="s">
        <v>1066</v>
      </c>
      <c r="K61" s="251" t="s">
        <v>1284</v>
      </c>
      <c r="L61" s="251" t="s">
        <v>1285</v>
      </c>
      <c r="M61" s="251">
        <v>1.2</v>
      </c>
      <c r="N61" s="251">
        <v>1.02</v>
      </c>
      <c r="O61" s="251" t="s">
        <v>1069</v>
      </c>
      <c r="P61" s="252" t="s">
        <v>1258</v>
      </c>
    </row>
    <row r="62" spans="1:16" x14ac:dyDescent="0.25">
      <c r="A62" s="250" t="s">
        <v>1059</v>
      </c>
      <c r="B62" s="251" t="s">
        <v>1281</v>
      </c>
      <c r="C62" s="251" t="s">
        <v>1282</v>
      </c>
      <c r="D62" s="251" t="s">
        <v>1254</v>
      </c>
      <c r="E62" s="251" t="s">
        <v>1063</v>
      </c>
      <c r="F62" s="251" t="s">
        <v>1283</v>
      </c>
      <c r="G62" s="251" t="s">
        <v>1063</v>
      </c>
      <c r="H62" s="251" t="s">
        <v>1115</v>
      </c>
      <c r="I62" s="251" t="s">
        <v>1116</v>
      </c>
      <c r="J62" s="251" t="s">
        <v>1066</v>
      </c>
      <c r="K62" s="251" t="s">
        <v>115</v>
      </c>
      <c r="L62" s="251" t="s">
        <v>116</v>
      </c>
      <c r="M62" s="251">
        <v>1.2</v>
      </c>
      <c r="N62" s="251">
        <v>1.02</v>
      </c>
      <c r="O62" s="251" t="s">
        <v>1069</v>
      </c>
      <c r="P62" s="252" t="s">
        <v>1258</v>
      </c>
    </row>
    <row r="63" spans="1:16" x14ac:dyDescent="0.25">
      <c r="A63" s="250" t="s">
        <v>1059</v>
      </c>
      <c r="B63" s="251" t="s">
        <v>1281</v>
      </c>
      <c r="C63" s="251" t="s">
        <v>1282</v>
      </c>
      <c r="D63" s="251" t="s">
        <v>1254</v>
      </c>
      <c r="E63" s="251" t="s">
        <v>1063</v>
      </c>
      <c r="F63" s="251" t="s">
        <v>1283</v>
      </c>
      <c r="G63" s="251" t="s">
        <v>1063</v>
      </c>
      <c r="H63" s="251" t="s">
        <v>1167</v>
      </c>
      <c r="I63" s="251" t="s">
        <v>1078</v>
      </c>
      <c r="J63" s="251" t="s">
        <v>1066</v>
      </c>
      <c r="K63" s="251" t="s">
        <v>1276</v>
      </c>
      <c r="L63" s="251" t="s">
        <v>1277</v>
      </c>
      <c r="M63" s="251">
        <v>1.2</v>
      </c>
      <c r="N63" s="251">
        <v>1.2</v>
      </c>
      <c r="O63" s="251" t="s">
        <v>1069</v>
      </c>
      <c r="P63" s="252" t="s">
        <v>1258</v>
      </c>
    </row>
    <row r="64" spans="1:16" x14ac:dyDescent="0.25">
      <c r="A64" s="250" t="s">
        <v>1059</v>
      </c>
      <c r="B64" s="251" t="s">
        <v>1286</v>
      </c>
      <c r="C64" s="251" t="s">
        <v>1287</v>
      </c>
      <c r="D64" s="251" t="s">
        <v>1254</v>
      </c>
      <c r="E64" s="251" t="s">
        <v>1063</v>
      </c>
      <c r="F64" s="251" t="s">
        <v>1288</v>
      </c>
      <c r="G64" s="251" t="s">
        <v>1063</v>
      </c>
      <c r="H64" s="251" t="s">
        <v>1115</v>
      </c>
      <c r="I64" s="251" t="s">
        <v>1116</v>
      </c>
      <c r="J64" s="251" t="s">
        <v>1066</v>
      </c>
      <c r="K64" s="251" t="s">
        <v>1107</v>
      </c>
      <c r="L64" s="251" t="s">
        <v>1108</v>
      </c>
      <c r="M64" s="251">
        <v>1</v>
      </c>
      <c r="N64" s="251">
        <v>1.028</v>
      </c>
      <c r="O64" s="251" t="s">
        <v>1069</v>
      </c>
      <c r="P64" s="252" t="s">
        <v>1163</v>
      </c>
    </row>
    <row r="65" spans="1:16" x14ac:dyDescent="0.25">
      <c r="A65" s="250" t="s">
        <v>1059</v>
      </c>
      <c r="B65" s="251" t="s">
        <v>1289</v>
      </c>
      <c r="C65" s="251" t="s">
        <v>1290</v>
      </c>
      <c r="D65" s="251" t="s">
        <v>1254</v>
      </c>
      <c r="E65" s="251" t="s">
        <v>1063</v>
      </c>
      <c r="F65" s="251" t="s">
        <v>1291</v>
      </c>
      <c r="G65" s="251" t="s">
        <v>1063</v>
      </c>
      <c r="H65" s="251" t="s">
        <v>1065</v>
      </c>
      <c r="I65" s="251" t="s">
        <v>1063</v>
      </c>
      <c r="J65" s="251" t="s">
        <v>1066</v>
      </c>
      <c r="K65" s="251" t="s">
        <v>1292</v>
      </c>
      <c r="L65" s="251" t="s">
        <v>1293</v>
      </c>
      <c r="M65" s="251">
        <v>0.56000000000000005</v>
      </c>
      <c r="N65" s="251">
        <v>28.56</v>
      </c>
      <c r="O65" s="251" t="s">
        <v>1069</v>
      </c>
      <c r="P65" s="252" t="s">
        <v>1266</v>
      </c>
    </row>
    <row r="66" spans="1:16" x14ac:dyDescent="0.25">
      <c r="A66" s="250" t="s">
        <v>1059</v>
      </c>
      <c r="B66" s="251" t="s">
        <v>1289</v>
      </c>
      <c r="C66" s="251" t="s">
        <v>1290</v>
      </c>
      <c r="D66" s="251" t="s">
        <v>1254</v>
      </c>
      <c r="E66" s="251" t="s">
        <v>1063</v>
      </c>
      <c r="F66" s="251" t="s">
        <v>1291</v>
      </c>
      <c r="G66" s="251" t="s">
        <v>1063</v>
      </c>
      <c r="H66" s="251" t="s">
        <v>1115</v>
      </c>
      <c r="I66" s="251" t="s">
        <v>1116</v>
      </c>
      <c r="J66" s="251" t="s">
        <v>1066</v>
      </c>
      <c r="K66" s="251" t="s">
        <v>115</v>
      </c>
      <c r="L66" s="251" t="s">
        <v>116</v>
      </c>
      <c r="M66" s="251">
        <v>0.56000000000000005</v>
      </c>
      <c r="N66" s="251">
        <v>1.02</v>
      </c>
      <c r="O66" s="251" t="s">
        <v>1069</v>
      </c>
      <c r="P66" s="252" t="s">
        <v>1266</v>
      </c>
    </row>
    <row r="67" spans="1:16" x14ac:dyDescent="0.25">
      <c r="A67" s="250" t="s">
        <v>1059</v>
      </c>
      <c r="B67" s="251" t="s">
        <v>1289</v>
      </c>
      <c r="C67" s="251" t="s">
        <v>1290</v>
      </c>
      <c r="D67" s="251" t="s">
        <v>1254</v>
      </c>
      <c r="E67" s="251" t="s">
        <v>1063</v>
      </c>
      <c r="F67" s="251" t="s">
        <v>1291</v>
      </c>
      <c r="G67" s="251" t="s">
        <v>1063</v>
      </c>
      <c r="H67" s="251" t="s">
        <v>1077</v>
      </c>
      <c r="I67" s="251" t="s">
        <v>1176</v>
      </c>
      <c r="J67" s="251" t="s">
        <v>1066</v>
      </c>
      <c r="K67" s="251" t="s">
        <v>1286</v>
      </c>
      <c r="L67" s="251" t="s">
        <v>1287</v>
      </c>
      <c r="M67" s="251">
        <v>0.56000000000000005</v>
      </c>
      <c r="N67" s="251">
        <v>0.56000000000000005</v>
      </c>
      <c r="O67" s="251" t="s">
        <v>1069</v>
      </c>
      <c r="P67" s="252" t="s">
        <v>1266</v>
      </c>
    </row>
    <row r="68" spans="1:16" x14ac:dyDescent="0.25">
      <c r="A68" s="250" t="s">
        <v>1059</v>
      </c>
      <c r="B68" s="251" t="s">
        <v>1289</v>
      </c>
      <c r="C68" s="251" t="s">
        <v>1290</v>
      </c>
      <c r="D68" s="251" t="s">
        <v>1254</v>
      </c>
      <c r="E68" s="251" t="s">
        <v>1063</v>
      </c>
      <c r="F68" s="251" t="s">
        <v>1291</v>
      </c>
      <c r="G68" s="251" t="s">
        <v>1063</v>
      </c>
      <c r="H68" s="251" t="s">
        <v>1083</v>
      </c>
      <c r="I68" s="251" t="s">
        <v>1143</v>
      </c>
      <c r="J68" s="251" t="s">
        <v>1066</v>
      </c>
      <c r="K68" s="251" t="s">
        <v>1269</v>
      </c>
      <c r="L68" s="251" t="s">
        <v>1270</v>
      </c>
      <c r="M68" s="251">
        <v>0.56000000000000005</v>
      </c>
      <c r="N68" s="251">
        <v>0.19</v>
      </c>
      <c r="O68" s="251" t="s">
        <v>1069</v>
      </c>
      <c r="P68" s="252" t="s">
        <v>1266</v>
      </c>
    </row>
    <row r="69" spans="1:16" x14ac:dyDescent="0.25">
      <c r="A69" s="250" t="s">
        <v>1059</v>
      </c>
      <c r="B69" s="251" t="s">
        <v>1289</v>
      </c>
      <c r="C69" s="251" t="s">
        <v>1290</v>
      </c>
      <c r="D69" s="251" t="s">
        <v>1254</v>
      </c>
      <c r="E69" s="251" t="s">
        <v>1063</v>
      </c>
      <c r="F69" s="251" t="s">
        <v>1291</v>
      </c>
      <c r="G69" s="251" t="s">
        <v>1063</v>
      </c>
      <c r="H69" s="251" t="s">
        <v>1152</v>
      </c>
      <c r="I69" s="251" t="s">
        <v>1159</v>
      </c>
      <c r="J69" s="251" t="s">
        <v>1066</v>
      </c>
      <c r="K69" s="251" t="s">
        <v>1271</v>
      </c>
      <c r="L69" s="251" t="s">
        <v>1272</v>
      </c>
      <c r="M69" s="251">
        <v>0.56000000000000005</v>
      </c>
      <c r="N69" s="251">
        <v>0.82499999999999996</v>
      </c>
      <c r="O69" s="251" t="s">
        <v>1069</v>
      </c>
      <c r="P69" s="252" t="s">
        <v>1266</v>
      </c>
    </row>
    <row r="70" spans="1:16" x14ac:dyDescent="0.25">
      <c r="A70" s="250" t="s">
        <v>1059</v>
      </c>
      <c r="B70" s="251" t="s">
        <v>1294</v>
      </c>
      <c r="C70" s="251" t="s">
        <v>1295</v>
      </c>
      <c r="D70" s="251" t="s">
        <v>1254</v>
      </c>
      <c r="E70" s="251" t="s">
        <v>1063</v>
      </c>
      <c r="F70" s="251" t="s">
        <v>1296</v>
      </c>
      <c r="G70" s="251" t="s">
        <v>1063</v>
      </c>
      <c r="H70" s="251" t="s">
        <v>1065</v>
      </c>
      <c r="I70" s="251" t="s">
        <v>1063</v>
      </c>
      <c r="J70" s="251" t="s">
        <v>1066</v>
      </c>
      <c r="K70" s="251" t="s">
        <v>1292</v>
      </c>
      <c r="L70" s="251" t="s">
        <v>1293</v>
      </c>
      <c r="M70" s="251">
        <v>1</v>
      </c>
      <c r="N70" s="251">
        <v>51</v>
      </c>
      <c r="O70" s="251" t="s">
        <v>1069</v>
      </c>
      <c r="P70" s="252" t="s">
        <v>1266</v>
      </c>
    </row>
    <row r="71" spans="1:16" x14ac:dyDescent="0.25">
      <c r="A71" s="250" t="s">
        <v>1059</v>
      </c>
      <c r="B71" s="251" t="s">
        <v>1294</v>
      </c>
      <c r="C71" s="251" t="s">
        <v>1295</v>
      </c>
      <c r="D71" s="251" t="s">
        <v>1254</v>
      </c>
      <c r="E71" s="251" t="s">
        <v>1063</v>
      </c>
      <c r="F71" s="251" t="s">
        <v>1296</v>
      </c>
      <c r="G71" s="251" t="s">
        <v>1063</v>
      </c>
      <c r="H71" s="251" t="s">
        <v>1115</v>
      </c>
      <c r="I71" s="251" t="s">
        <v>1116</v>
      </c>
      <c r="J71" s="251" t="s">
        <v>1066</v>
      </c>
      <c r="K71" s="251" t="s">
        <v>115</v>
      </c>
      <c r="L71" s="251" t="s">
        <v>116</v>
      </c>
      <c r="M71" s="251">
        <v>1</v>
      </c>
      <c r="N71" s="251">
        <v>1.02</v>
      </c>
      <c r="O71" s="251" t="s">
        <v>1069</v>
      </c>
      <c r="P71" s="252" t="s">
        <v>1266</v>
      </c>
    </row>
    <row r="72" spans="1:16" x14ac:dyDescent="0.25">
      <c r="A72" s="250" t="s">
        <v>1059</v>
      </c>
      <c r="B72" s="251" t="s">
        <v>1294</v>
      </c>
      <c r="C72" s="251" t="s">
        <v>1295</v>
      </c>
      <c r="D72" s="251" t="s">
        <v>1254</v>
      </c>
      <c r="E72" s="251" t="s">
        <v>1063</v>
      </c>
      <c r="F72" s="251" t="s">
        <v>1296</v>
      </c>
      <c r="G72" s="251" t="s">
        <v>1063</v>
      </c>
      <c r="H72" s="251" t="s">
        <v>1077</v>
      </c>
      <c r="I72" s="251" t="s">
        <v>1176</v>
      </c>
      <c r="J72" s="251" t="s">
        <v>1066</v>
      </c>
      <c r="K72" s="251" t="s">
        <v>1286</v>
      </c>
      <c r="L72" s="251" t="s">
        <v>1287</v>
      </c>
      <c r="M72" s="251">
        <v>1</v>
      </c>
      <c r="N72" s="251">
        <v>1</v>
      </c>
      <c r="O72" s="251" t="s">
        <v>1069</v>
      </c>
      <c r="P72" s="252" t="s">
        <v>1266</v>
      </c>
    </row>
    <row r="73" spans="1:16" x14ac:dyDescent="0.25">
      <c r="A73" s="250" t="s">
        <v>1059</v>
      </c>
      <c r="B73" s="251" t="s">
        <v>1294</v>
      </c>
      <c r="C73" s="251" t="s">
        <v>1295</v>
      </c>
      <c r="D73" s="251" t="s">
        <v>1254</v>
      </c>
      <c r="E73" s="251" t="s">
        <v>1063</v>
      </c>
      <c r="F73" s="251" t="s">
        <v>1296</v>
      </c>
      <c r="G73" s="251" t="s">
        <v>1063</v>
      </c>
      <c r="H73" s="251" t="s">
        <v>1083</v>
      </c>
      <c r="I73" s="251" t="s">
        <v>1143</v>
      </c>
      <c r="J73" s="251" t="s">
        <v>1066</v>
      </c>
      <c r="K73" s="251" t="s">
        <v>1269</v>
      </c>
      <c r="L73" s="251" t="s">
        <v>1270</v>
      </c>
      <c r="M73" s="251">
        <v>1</v>
      </c>
      <c r="N73" s="251">
        <v>0.19</v>
      </c>
      <c r="O73" s="251" t="s">
        <v>1069</v>
      </c>
      <c r="P73" s="252" t="s">
        <v>1266</v>
      </c>
    </row>
    <row r="74" spans="1:16" x14ac:dyDescent="0.25">
      <c r="A74" s="250" t="s">
        <v>1059</v>
      </c>
      <c r="B74" s="251" t="s">
        <v>1294</v>
      </c>
      <c r="C74" s="251" t="s">
        <v>1295</v>
      </c>
      <c r="D74" s="251" t="s">
        <v>1254</v>
      </c>
      <c r="E74" s="251" t="s">
        <v>1063</v>
      </c>
      <c r="F74" s="251" t="s">
        <v>1296</v>
      </c>
      <c r="G74" s="251" t="s">
        <v>1063</v>
      </c>
      <c r="H74" s="251" t="s">
        <v>1152</v>
      </c>
      <c r="I74" s="251" t="s">
        <v>1159</v>
      </c>
      <c r="J74" s="251" t="s">
        <v>1066</v>
      </c>
      <c r="K74" s="251" t="s">
        <v>1271</v>
      </c>
      <c r="L74" s="251" t="s">
        <v>1272</v>
      </c>
      <c r="M74" s="251">
        <v>1</v>
      </c>
      <c r="N74" s="251">
        <v>0.82499999999999996</v>
      </c>
      <c r="O74" s="251" t="s">
        <v>1069</v>
      </c>
      <c r="P74" s="252" t="s">
        <v>1266</v>
      </c>
    </row>
    <row r="75" spans="1:16" x14ac:dyDescent="0.25">
      <c r="A75" s="250" t="s">
        <v>1059</v>
      </c>
      <c r="B75" s="251" t="s">
        <v>1297</v>
      </c>
      <c r="C75" s="251" t="s">
        <v>1298</v>
      </c>
      <c r="D75" s="251" t="s">
        <v>1254</v>
      </c>
      <c r="E75" s="251" t="s">
        <v>1063</v>
      </c>
      <c r="F75" s="251" t="s">
        <v>1299</v>
      </c>
      <c r="G75" s="251" t="s">
        <v>1063</v>
      </c>
      <c r="H75" s="251" t="s">
        <v>1115</v>
      </c>
      <c r="I75" s="251" t="s">
        <v>1116</v>
      </c>
      <c r="J75" s="251" t="s">
        <v>1066</v>
      </c>
      <c r="K75" s="251" t="s">
        <v>1091</v>
      </c>
      <c r="L75" s="251" t="s">
        <v>1092</v>
      </c>
      <c r="M75" s="251">
        <v>1</v>
      </c>
      <c r="N75" s="251">
        <v>1.026</v>
      </c>
      <c r="O75" s="251" t="s">
        <v>1069</v>
      </c>
      <c r="P75" s="252" t="s">
        <v>1300</v>
      </c>
    </row>
    <row r="76" spans="1:16" x14ac:dyDescent="0.25">
      <c r="A76" s="250" t="s">
        <v>1059</v>
      </c>
      <c r="B76" s="251" t="s">
        <v>1301</v>
      </c>
      <c r="C76" s="251" t="s">
        <v>1302</v>
      </c>
      <c r="D76" s="251" t="s">
        <v>1254</v>
      </c>
      <c r="E76" s="251" t="s">
        <v>1063</v>
      </c>
      <c r="F76" s="251" t="s">
        <v>1303</v>
      </c>
      <c r="G76" s="251" t="s">
        <v>1063</v>
      </c>
      <c r="H76" s="251" t="s">
        <v>1065</v>
      </c>
      <c r="I76" s="251" t="s">
        <v>1063</v>
      </c>
      <c r="J76" s="251" t="s">
        <v>1066</v>
      </c>
      <c r="K76" s="251" t="s">
        <v>1264</v>
      </c>
      <c r="L76" s="251" t="s">
        <v>1265</v>
      </c>
      <c r="M76" s="251">
        <v>1.2</v>
      </c>
      <c r="N76" s="251">
        <v>48.96</v>
      </c>
      <c r="O76" s="251" t="s">
        <v>1069</v>
      </c>
      <c r="P76" s="252" t="s">
        <v>1266</v>
      </c>
    </row>
    <row r="77" spans="1:16" x14ac:dyDescent="0.25">
      <c r="A77" s="250" t="s">
        <v>1059</v>
      </c>
      <c r="B77" s="251" t="s">
        <v>1301</v>
      </c>
      <c r="C77" s="251" t="s">
        <v>1302</v>
      </c>
      <c r="D77" s="251" t="s">
        <v>1254</v>
      </c>
      <c r="E77" s="251" t="s">
        <v>1063</v>
      </c>
      <c r="F77" s="251" t="s">
        <v>1303</v>
      </c>
      <c r="G77" s="251" t="s">
        <v>1063</v>
      </c>
      <c r="H77" s="251" t="s">
        <v>1115</v>
      </c>
      <c r="I77" s="251" t="s">
        <v>1116</v>
      </c>
      <c r="J77" s="251" t="s">
        <v>1066</v>
      </c>
      <c r="K77" s="251" t="s">
        <v>1267</v>
      </c>
      <c r="L77" s="251" t="s">
        <v>1268</v>
      </c>
      <c r="M77" s="251">
        <v>1.2</v>
      </c>
      <c r="N77" s="251">
        <v>1.02</v>
      </c>
      <c r="O77" s="251" t="s">
        <v>1069</v>
      </c>
      <c r="P77" s="252" t="s">
        <v>1266</v>
      </c>
    </row>
    <row r="78" spans="1:16" x14ac:dyDescent="0.25">
      <c r="A78" s="250" t="s">
        <v>1059</v>
      </c>
      <c r="B78" s="251" t="s">
        <v>1301</v>
      </c>
      <c r="C78" s="251" t="s">
        <v>1302</v>
      </c>
      <c r="D78" s="251" t="s">
        <v>1254</v>
      </c>
      <c r="E78" s="251" t="s">
        <v>1063</v>
      </c>
      <c r="F78" s="251" t="s">
        <v>1303</v>
      </c>
      <c r="G78" s="251" t="s">
        <v>1063</v>
      </c>
      <c r="H78" s="251" t="s">
        <v>1077</v>
      </c>
      <c r="I78" s="251" t="s">
        <v>1176</v>
      </c>
      <c r="J78" s="251" t="s">
        <v>1066</v>
      </c>
      <c r="K78" s="251" t="s">
        <v>1297</v>
      </c>
      <c r="L78" s="251" t="s">
        <v>1298</v>
      </c>
      <c r="M78" s="251">
        <v>1.2</v>
      </c>
      <c r="N78" s="251">
        <v>1.2</v>
      </c>
      <c r="O78" s="251" t="s">
        <v>1069</v>
      </c>
      <c r="P78" s="252" t="s">
        <v>1266</v>
      </c>
    </row>
    <row r="79" spans="1:16" x14ac:dyDescent="0.25">
      <c r="A79" s="250" t="s">
        <v>1059</v>
      </c>
      <c r="B79" s="251" t="s">
        <v>1301</v>
      </c>
      <c r="C79" s="251" t="s">
        <v>1302</v>
      </c>
      <c r="D79" s="251" t="s">
        <v>1254</v>
      </c>
      <c r="E79" s="251" t="s">
        <v>1063</v>
      </c>
      <c r="F79" s="251" t="s">
        <v>1303</v>
      </c>
      <c r="G79" s="251" t="s">
        <v>1063</v>
      </c>
      <c r="H79" s="251" t="s">
        <v>1083</v>
      </c>
      <c r="I79" s="251" t="s">
        <v>1143</v>
      </c>
      <c r="J79" s="251" t="s">
        <v>1066</v>
      </c>
      <c r="K79" s="251" t="s">
        <v>1269</v>
      </c>
      <c r="L79" s="251" t="s">
        <v>1270</v>
      </c>
      <c r="M79" s="251">
        <v>1.2</v>
      </c>
      <c r="N79" s="251">
        <v>0.19</v>
      </c>
      <c r="O79" s="251" t="s">
        <v>1069</v>
      </c>
      <c r="P79" s="252" t="s">
        <v>1266</v>
      </c>
    </row>
    <row r="80" spans="1:16" x14ac:dyDescent="0.25">
      <c r="A80" s="250" t="s">
        <v>1059</v>
      </c>
      <c r="B80" s="251" t="s">
        <v>1301</v>
      </c>
      <c r="C80" s="251" t="s">
        <v>1302</v>
      </c>
      <c r="D80" s="251" t="s">
        <v>1254</v>
      </c>
      <c r="E80" s="251" t="s">
        <v>1063</v>
      </c>
      <c r="F80" s="251" t="s">
        <v>1303</v>
      </c>
      <c r="G80" s="251" t="s">
        <v>1063</v>
      </c>
      <c r="H80" s="251" t="s">
        <v>1152</v>
      </c>
      <c r="I80" s="251" t="s">
        <v>1159</v>
      </c>
      <c r="J80" s="251" t="s">
        <v>1066</v>
      </c>
      <c r="K80" s="251" t="s">
        <v>1271</v>
      </c>
      <c r="L80" s="251" t="s">
        <v>1272</v>
      </c>
      <c r="M80" s="251">
        <v>1.2</v>
      </c>
      <c r="N80" s="251">
        <v>0.82499999999999996</v>
      </c>
      <c r="O80" s="251" t="s">
        <v>1069</v>
      </c>
      <c r="P80" s="252" t="s">
        <v>1266</v>
      </c>
    </row>
    <row r="81" spans="1:16" x14ac:dyDescent="0.25">
      <c r="A81" s="250" t="s">
        <v>1059</v>
      </c>
      <c r="B81" s="251" t="s">
        <v>1304</v>
      </c>
      <c r="C81" s="251" t="s">
        <v>1305</v>
      </c>
      <c r="D81" s="251" t="s">
        <v>1254</v>
      </c>
      <c r="E81" s="251" t="s">
        <v>1063</v>
      </c>
      <c r="F81" s="251" t="s">
        <v>1306</v>
      </c>
      <c r="G81" s="251" t="s">
        <v>1063</v>
      </c>
      <c r="H81" s="251" t="s">
        <v>1065</v>
      </c>
      <c r="I81" s="251" t="s">
        <v>1063</v>
      </c>
      <c r="J81" s="251" t="s">
        <v>1066</v>
      </c>
      <c r="K81" s="251" t="s">
        <v>141</v>
      </c>
      <c r="L81" s="251" t="s">
        <v>142</v>
      </c>
      <c r="M81" s="251">
        <v>1</v>
      </c>
      <c r="N81" s="251">
        <v>1.02</v>
      </c>
      <c r="O81" s="251" t="s">
        <v>1069</v>
      </c>
      <c r="P81" s="252" t="s">
        <v>1258</v>
      </c>
    </row>
    <row r="82" spans="1:16" x14ac:dyDescent="0.25">
      <c r="A82" s="250" t="s">
        <v>1059</v>
      </c>
      <c r="B82" s="251" t="s">
        <v>1304</v>
      </c>
      <c r="C82" s="251" t="s">
        <v>1305</v>
      </c>
      <c r="D82" s="251" t="s">
        <v>1254</v>
      </c>
      <c r="E82" s="251" t="s">
        <v>1063</v>
      </c>
      <c r="F82" s="251" t="s">
        <v>1306</v>
      </c>
      <c r="G82" s="251" t="s">
        <v>1063</v>
      </c>
      <c r="H82" s="251" t="s">
        <v>1115</v>
      </c>
      <c r="I82" s="251" t="s">
        <v>1116</v>
      </c>
      <c r="J82" s="251" t="s">
        <v>1066</v>
      </c>
      <c r="K82" s="251" t="s">
        <v>1267</v>
      </c>
      <c r="L82" s="251" t="s">
        <v>1268</v>
      </c>
      <c r="M82" s="251">
        <v>1</v>
      </c>
      <c r="N82" s="251">
        <v>1.02</v>
      </c>
      <c r="O82" s="251" t="s">
        <v>1069</v>
      </c>
      <c r="P82" s="252" t="s">
        <v>1258</v>
      </c>
    </row>
    <row r="83" spans="1:16" x14ac:dyDescent="0.25">
      <c r="A83" s="250" t="s">
        <v>1059</v>
      </c>
      <c r="B83" s="251" t="s">
        <v>1304</v>
      </c>
      <c r="C83" s="251" t="s">
        <v>1305</v>
      </c>
      <c r="D83" s="251" t="s">
        <v>1254</v>
      </c>
      <c r="E83" s="251" t="s">
        <v>1063</v>
      </c>
      <c r="F83" s="251" t="s">
        <v>1306</v>
      </c>
      <c r="G83" s="251" t="s">
        <v>1063</v>
      </c>
      <c r="H83" s="251" t="s">
        <v>1167</v>
      </c>
      <c r="I83" s="251" t="s">
        <v>1078</v>
      </c>
      <c r="J83" s="251" t="s">
        <v>1066</v>
      </c>
      <c r="K83" s="251" t="s">
        <v>1297</v>
      </c>
      <c r="L83" s="251" t="s">
        <v>1298</v>
      </c>
      <c r="M83" s="251">
        <v>1</v>
      </c>
      <c r="N83" s="251">
        <v>1</v>
      </c>
      <c r="O83" s="251" t="s">
        <v>1069</v>
      </c>
      <c r="P83" s="252" t="s">
        <v>1258</v>
      </c>
    </row>
    <row r="84" spans="1:16" x14ac:dyDescent="0.25">
      <c r="A84" s="250" t="s">
        <v>1059</v>
      </c>
      <c r="B84" s="251" t="s">
        <v>1307</v>
      </c>
      <c r="C84" s="251" t="s">
        <v>1308</v>
      </c>
      <c r="D84" s="251" t="s">
        <v>1254</v>
      </c>
      <c r="E84" s="251" t="s">
        <v>1063</v>
      </c>
      <c r="F84" s="251" t="s">
        <v>1309</v>
      </c>
      <c r="G84" s="251" t="s">
        <v>1063</v>
      </c>
      <c r="H84" s="251" t="s">
        <v>1065</v>
      </c>
      <c r="I84" s="251" t="s">
        <v>1063</v>
      </c>
      <c r="J84" s="251" t="s">
        <v>1066</v>
      </c>
      <c r="K84" s="251" t="s">
        <v>1256</v>
      </c>
      <c r="L84" s="251" t="s">
        <v>1257</v>
      </c>
      <c r="M84" s="251">
        <v>1</v>
      </c>
      <c r="N84" s="251">
        <v>1.02</v>
      </c>
      <c r="O84" s="251" t="s">
        <v>1069</v>
      </c>
      <c r="P84" s="252" t="s">
        <v>1258</v>
      </c>
    </row>
    <row r="85" spans="1:16" x14ac:dyDescent="0.25">
      <c r="A85" s="250" t="s">
        <v>1059</v>
      </c>
      <c r="B85" s="251" t="s">
        <v>1307</v>
      </c>
      <c r="C85" s="251" t="s">
        <v>1308</v>
      </c>
      <c r="D85" s="251" t="s">
        <v>1254</v>
      </c>
      <c r="E85" s="251" t="s">
        <v>1063</v>
      </c>
      <c r="F85" s="251" t="s">
        <v>1309</v>
      </c>
      <c r="G85" s="251" t="s">
        <v>1063</v>
      </c>
      <c r="H85" s="251" t="s">
        <v>1115</v>
      </c>
      <c r="I85" s="251" t="s">
        <v>1116</v>
      </c>
      <c r="J85" s="251" t="s">
        <v>1066</v>
      </c>
      <c r="K85" s="251" t="s">
        <v>1267</v>
      </c>
      <c r="L85" s="251" t="s">
        <v>1268</v>
      </c>
      <c r="M85" s="251">
        <v>1</v>
      </c>
      <c r="N85" s="251">
        <v>1.02</v>
      </c>
      <c r="O85" s="251" t="s">
        <v>1069</v>
      </c>
      <c r="P85" s="252" t="s">
        <v>1258</v>
      </c>
    </row>
    <row r="86" spans="1:16" x14ac:dyDescent="0.25">
      <c r="A86" s="250" t="s">
        <v>1059</v>
      </c>
      <c r="B86" s="251" t="s">
        <v>1307</v>
      </c>
      <c r="C86" s="251" t="s">
        <v>1308</v>
      </c>
      <c r="D86" s="251" t="s">
        <v>1254</v>
      </c>
      <c r="E86" s="251" t="s">
        <v>1063</v>
      </c>
      <c r="F86" s="251" t="s">
        <v>1309</v>
      </c>
      <c r="G86" s="251" t="s">
        <v>1063</v>
      </c>
      <c r="H86" s="251" t="s">
        <v>1167</v>
      </c>
      <c r="I86" s="251" t="s">
        <v>1078</v>
      </c>
      <c r="J86" s="251" t="s">
        <v>1066</v>
      </c>
      <c r="K86" s="251" t="s">
        <v>1297</v>
      </c>
      <c r="L86" s="251" t="s">
        <v>1298</v>
      </c>
      <c r="M86" s="251">
        <v>1</v>
      </c>
      <c r="N86" s="251">
        <v>1</v>
      </c>
      <c r="O86" s="251" t="s">
        <v>1069</v>
      </c>
      <c r="P86" s="252" t="s">
        <v>1258</v>
      </c>
    </row>
    <row r="87" spans="1:16" x14ac:dyDescent="0.25">
      <c r="A87" s="250" t="s">
        <v>1059</v>
      </c>
      <c r="B87" s="251" t="s">
        <v>1310</v>
      </c>
      <c r="C87" s="251" t="s">
        <v>1311</v>
      </c>
      <c r="D87" s="251" t="s">
        <v>1254</v>
      </c>
      <c r="E87" s="251" t="s">
        <v>1063</v>
      </c>
      <c r="F87" s="251" t="s">
        <v>1312</v>
      </c>
      <c r="G87" s="251" t="s">
        <v>1063</v>
      </c>
      <c r="H87" s="251" t="s">
        <v>1115</v>
      </c>
      <c r="I87" s="251" t="s">
        <v>1159</v>
      </c>
      <c r="J87" s="251" t="s">
        <v>1066</v>
      </c>
      <c r="K87" s="251" t="s">
        <v>1091</v>
      </c>
      <c r="L87" s="251" t="s">
        <v>1092</v>
      </c>
      <c r="M87" s="251">
        <v>1</v>
      </c>
      <c r="N87" s="251">
        <v>1.0249999999999999</v>
      </c>
      <c r="O87" s="251" t="s">
        <v>1069</v>
      </c>
      <c r="P87" s="252" t="s">
        <v>1300</v>
      </c>
    </row>
    <row r="88" spans="1:16" x14ac:dyDescent="0.25">
      <c r="A88" s="250" t="s">
        <v>1059</v>
      </c>
      <c r="B88" s="251" t="s">
        <v>1313</v>
      </c>
      <c r="C88" s="251" t="s">
        <v>1314</v>
      </c>
      <c r="D88" s="251" t="s">
        <v>1254</v>
      </c>
      <c r="E88" s="251" t="s">
        <v>1063</v>
      </c>
      <c r="F88" s="251" t="s">
        <v>1315</v>
      </c>
      <c r="G88" s="251" t="s">
        <v>1063</v>
      </c>
      <c r="H88" s="251" t="s">
        <v>1065</v>
      </c>
      <c r="I88" s="251" t="s">
        <v>1063</v>
      </c>
      <c r="J88" s="251" t="s">
        <v>1066</v>
      </c>
      <c r="K88" s="251" t="s">
        <v>1264</v>
      </c>
      <c r="L88" s="251" t="s">
        <v>1265</v>
      </c>
      <c r="M88" s="251">
        <v>1.2</v>
      </c>
      <c r="N88" s="251">
        <v>48.96</v>
      </c>
      <c r="O88" s="251" t="s">
        <v>1069</v>
      </c>
      <c r="P88" s="252" t="s">
        <v>1266</v>
      </c>
    </row>
    <row r="89" spans="1:16" x14ac:dyDescent="0.25">
      <c r="A89" s="250" t="s">
        <v>1059</v>
      </c>
      <c r="B89" s="251" t="s">
        <v>1313</v>
      </c>
      <c r="C89" s="251" t="s">
        <v>1314</v>
      </c>
      <c r="D89" s="251" t="s">
        <v>1254</v>
      </c>
      <c r="E89" s="251" t="s">
        <v>1063</v>
      </c>
      <c r="F89" s="251" t="s">
        <v>1315</v>
      </c>
      <c r="G89" s="251" t="s">
        <v>1063</v>
      </c>
      <c r="H89" s="251" t="s">
        <v>1115</v>
      </c>
      <c r="I89" s="251" t="s">
        <v>1116</v>
      </c>
      <c r="J89" s="251" t="s">
        <v>1066</v>
      </c>
      <c r="K89" s="251" t="s">
        <v>1267</v>
      </c>
      <c r="L89" s="251" t="s">
        <v>1268</v>
      </c>
      <c r="M89" s="251">
        <v>1.2</v>
      </c>
      <c r="N89" s="251">
        <v>1.02</v>
      </c>
      <c r="O89" s="251" t="s">
        <v>1069</v>
      </c>
      <c r="P89" s="252" t="s">
        <v>1266</v>
      </c>
    </row>
    <row r="90" spans="1:16" x14ac:dyDescent="0.25">
      <c r="A90" s="250" t="s">
        <v>1059</v>
      </c>
      <c r="B90" s="251" t="s">
        <v>1313</v>
      </c>
      <c r="C90" s="251" t="s">
        <v>1314</v>
      </c>
      <c r="D90" s="251" t="s">
        <v>1254</v>
      </c>
      <c r="E90" s="251" t="s">
        <v>1063</v>
      </c>
      <c r="F90" s="251" t="s">
        <v>1315</v>
      </c>
      <c r="G90" s="251" t="s">
        <v>1063</v>
      </c>
      <c r="H90" s="251" t="s">
        <v>1077</v>
      </c>
      <c r="I90" s="251" t="s">
        <v>1176</v>
      </c>
      <c r="J90" s="251" t="s">
        <v>1066</v>
      </c>
      <c r="K90" s="251" t="s">
        <v>1310</v>
      </c>
      <c r="L90" s="251" t="s">
        <v>1311</v>
      </c>
      <c r="M90" s="251">
        <v>1.2</v>
      </c>
      <c r="N90" s="251">
        <v>1.2</v>
      </c>
      <c r="O90" s="251" t="s">
        <v>1069</v>
      </c>
      <c r="P90" s="252" t="s">
        <v>1266</v>
      </c>
    </row>
    <row r="91" spans="1:16" x14ac:dyDescent="0.25">
      <c r="A91" s="250" t="s">
        <v>1059</v>
      </c>
      <c r="B91" s="251" t="s">
        <v>1313</v>
      </c>
      <c r="C91" s="251" t="s">
        <v>1314</v>
      </c>
      <c r="D91" s="251" t="s">
        <v>1254</v>
      </c>
      <c r="E91" s="251" t="s">
        <v>1063</v>
      </c>
      <c r="F91" s="251" t="s">
        <v>1315</v>
      </c>
      <c r="G91" s="251" t="s">
        <v>1063</v>
      </c>
      <c r="H91" s="251" t="s">
        <v>1083</v>
      </c>
      <c r="I91" s="251" t="s">
        <v>1143</v>
      </c>
      <c r="J91" s="251" t="s">
        <v>1066</v>
      </c>
      <c r="K91" s="251" t="s">
        <v>1269</v>
      </c>
      <c r="L91" s="251" t="s">
        <v>1270</v>
      </c>
      <c r="M91" s="251">
        <v>1.2</v>
      </c>
      <c r="N91" s="251">
        <v>0.19</v>
      </c>
      <c r="O91" s="251" t="s">
        <v>1069</v>
      </c>
      <c r="P91" s="252" t="s">
        <v>1266</v>
      </c>
    </row>
    <row r="92" spans="1:16" x14ac:dyDescent="0.25">
      <c r="A92" s="250" t="s">
        <v>1059</v>
      </c>
      <c r="B92" s="251" t="s">
        <v>1313</v>
      </c>
      <c r="C92" s="251" t="s">
        <v>1314</v>
      </c>
      <c r="D92" s="251" t="s">
        <v>1254</v>
      </c>
      <c r="E92" s="251" t="s">
        <v>1063</v>
      </c>
      <c r="F92" s="251" t="s">
        <v>1315</v>
      </c>
      <c r="G92" s="251" t="s">
        <v>1063</v>
      </c>
      <c r="H92" s="251" t="s">
        <v>1152</v>
      </c>
      <c r="I92" s="251" t="s">
        <v>1159</v>
      </c>
      <c r="J92" s="251" t="s">
        <v>1066</v>
      </c>
      <c r="K92" s="251" t="s">
        <v>1271</v>
      </c>
      <c r="L92" s="251" t="s">
        <v>1272</v>
      </c>
      <c r="M92" s="251">
        <v>1.2</v>
      </c>
      <c r="N92" s="251">
        <v>0.82499999999999996</v>
      </c>
      <c r="O92" s="251" t="s">
        <v>1069</v>
      </c>
      <c r="P92" s="252" t="s">
        <v>1266</v>
      </c>
    </row>
    <row r="93" spans="1:16" x14ac:dyDescent="0.25">
      <c r="A93" s="250" t="s">
        <v>1059</v>
      </c>
      <c r="B93" s="251" t="s">
        <v>1316</v>
      </c>
      <c r="C93" s="251" t="s">
        <v>1317</v>
      </c>
      <c r="D93" s="251" t="s">
        <v>1254</v>
      </c>
      <c r="E93" s="251" t="s">
        <v>1063</v>
      </c>
      <c r="F93" s="251" t="s">
        <v>1318</v>
      </c>
      <c r="G93" s="251" t="s">
        <v>1063</v>
      </c>
      <c r="H93" s="251" t="s">
        <v>1065</v>
      </c>
      <c r="I93" s="251" t="s">
        <v>1063</v>
      </c>
      <c r="J93" s="251" t="s">
        <v>1066</v>
      </c>
      <c r="K93" s="251" t="s">
        <v>1284</v>
      </c>
      <c r="L93" s="251" t="s">
        <v>1285</v>
      </c>
      <c r="M93" s="251">
        <v>1</v>
      </c>
      <c r="N93" s="251">
        <v>1.02</v>
      </c>
      <c r="O93" s="251" t="s">
        <v>1069</v>
      </c>
      <c r="P93" s="252" t="s">
        <v>1258</v>
      </c>
    </row>
    <row r="94" spans="1:16" x14ac:dyDescent="0.25">
      <c r="A94" s="250" t="s">
        <v>1059</v>
      </c>
      <c r="B94" s="251" t="s">
        <v>1316</v>
      </c>
      <c r="C94" s="251" t="s">
        <v>1317</v>
      </c>
      <c r="D94" s="251" t="s">
        <v>1254</v>
      </c>
      <c r="E94" s="251" t="s">
        <v>1063</v>
      </c>
      <c r="F94" s="251" t="s">
        <v>1318</v>
      </c>
      <c r="G94" s="251" t="s">
        <v>1063</v>
      </c>
      <c r="H94" s="251" t="s">
        <v>1115</v>
      </c>
      <c r="I94" s="251" t="s">
        <v>1116</v>
      </c>
      <c r="J94" s="251" t="s">
        <v>1066</v>
      </c>
      <c r="K94" s="251" t="s">
        <v>1310</v>
      </c>
      <c r="L94" s="251" t="s">
        <v>1311</v>
      </c>
      <c r="M94" s="251">
        <v>1</v>
      </c>
      <c r="N94" s="251">
        <v>1</v>
      </c>
      <c r="O94" s="251" t="s">
        <v>1069</v>
      </c>
      <c r="P94" s="252" t="s">
        <v>1258</v>
      </c>
    </row>
    <row r="95" spans="1:16" x14ac:dyDescent="0.25">
      <c r="A95" s="250" t="s">
        <v>1059</v>
      </c>
      <c r="B95" s="251" t="s">
        <v>1319</v>
      </c>
      <c r="C95" s="251" t="s">
        <v>1320</v>
      </c>
      <c r="D95" s="251" t="s">
        <v>1254</v>
      </c>
      <c r="E95" s="251" t="s">
        <v>1063</v>
      </c>
      <c r="F95" s="251" t="s">
        <v>1321</v>
      </c>
      <c r="G95" s="251" t="s">
        <v>1063</v>
      </c>
      <c r="H95" s="251" t="s">
        <v>1065</v>
      </c>
      <c r="I95" s="251" t="s">
        <v>1063</v>
      </c>
      <c r="J95" s="251" t="s">
        <v>1066</v>
      </c>
      <c r="K95" s="251" t="s">
        <v>1284</v>
      </c>
      <c r="L95" s="251" t="s">
        <v>1285</v>
      </c>
      <c r="M95" s="251">
        <v>1</v>
      </c>
      <c r="N95" s="251">
        <v>1.02</v>
      </c>
      <c r="O95" s="251" t="s">
        <v>1069</v>
      </c>
      <c r="P95" s="252" t="s">
        <v>1258</v>
      </c>
    </row>
    <row r="96" spans="1:16" x14ac:dyDescent="0.25">
      <c r="A96" s="250" t="s">
        <v>1059</v>
      </c>
      <c r="B96" s="251" t="s">
        <v>1319</v>
      </c>
      <c r="C96" s="251" t="s">
        <v>1320</v>
      </c>
      <c r="D96" s="251" t="s">
        <v>1254</v>
      </c>
      <c r="E96" s="251" t="s">
        <v>1063</v>
      </c>
      <c r="F96" s="251" t="s">
        <v>1321</v>
      </c>
      <c r="G96" s="251" t="s">
        <v>1063</v>
      </c>
      <c r="H96" s="251" t="s">
        <v>1115</v>
      </c>
      <c r="I96" s="251" t="s">
        <v>1116</v>
      </c>
      <c r="J96" s="251" t="s">
        <v>1066</v>
      </c>
      <c r="K96" s="251" t="s">
        <v>1267</v>
      </c>
      <c r="L96" s="251" t="s">
        <v>1268</v>
      </c>
      <c r="M96" s="251">
        <v>1</v>
      </c>
      <c r="N96" s="251">
        <v>1.02</v>
      </c>
      <c r="O96" s="251" t="s">
        <v>1069</v>
      </c>
      <c r="P96" s="252" t="s">
        <v>1258</v>
      </c>
    </row>
    <row r="97" spans="1:16" x14ac:dyDescent="0.25">
      <c r="A97" s="250" t="s">
        <v>1059</v>
      </c>
      <c r="B97" s="251" t="s">
        <v>1319</v>
      </c>
      <c r="C97" s="251" t="s">
        <v>1320</v>
      </c>
      <c r="D97" s="251" t="s">
        <v>1254</v>
      </c>
      <c r="E97" s="251" t="s">
        <v>1063</v>
      </c>
      <c r="F97" s="251" t="s">
        <v>1321</v>
      </c>
      <c r="G97" s="251" t="s">
        <v>1063</v>
      </c>
      <c r="H97" s="251" t="s">
        <v>1167</v>
      </c>
      <c r="I97" s="251" t="s">
        <v>1078</v>
      </c>
      <c r="J97" s="251" t="s">
        <v>1066</v>
      </c>
      <c r="K97" s="251" t="s">
        <v>1310</v>
      </c>
      <c r="L97" s="251" t="s">
        <v>1311</v>
      </c>
      <c r="M97" s="251">
        <v>1</v>
      </c>
      <c r="N97" s="251">
        <v>1</v>
      </c>
      <c r="O97" s="251" t="s">
        <v>1069</v>
      </c>
      <c r="P97" s="252" t="s">
        <v>1258</v>
      </c>
    </row>
    <row r="98" spans="1:16" x14ac:dyDescent="0.25">
      <c r="A98" s="250" t="s">
        <v>1059</v>
      </c>
      <c r="B98" s="251" t="s">
        <v>1322</v>
      </c>
      <c r="C98" s="251" t="s">
        <v>1323</v>
      </c>
      <c r="D98" s="251" t="s">
        <v>1254</v>
      </c>
      <c r="E98" s="251" t="s">
        <v>1063</v>
      </c>
      <c r="F98" s="251" t="s">
        <v>1324</v>
      </c>
      <c r="G98" s="251" t="s">
        <v>1063</v>
      </c>
      <c r="H98" s="251" t="s">
        <v>1065</v>
      </c>
      <c r="I98" s="251" t="s">
        <v>1063</v>
      </c>
      <c r="J98" s="251" t="s">
        <v>1066</v>
      </c>
      <c r="K98" s="251" t="s">
        <v>1264</v>
      </c>
      <c r="L98" s="251" t="s">
        <v>1265</v>
      </c>
      <c r="M98" s="251">
        <v>1.2</v>
      </c>
      <c r="N98" s="251">
        <v>48.96</v>
      </c>
      <c r="O98" s="251" t="s">
        <v>1069</v>
      </c>
      <c r="P98" s="252" t="s">
        <v>1266</v>
      </c>
    </row>
    <row r="99" spans="1:16" x14ac:dyDescent="0.25">
      <c r="A99" s="250" t="s">
        <v>1059</v>
      </c>
      <c r="B99" s="251" t="s">
        <v>1322</v>
      </c>
      <c r="C99" s="251" t="s">
        <v>1323</v>
      </c>
      <c r="D99" s="251" t="s">
        <v>1254</v>
      </c>
      <c r="E99" s="251" t="s">
        <v>1063</v>
      </c>
      <c r="F99" s="251" t="s">
        <v>1324</v>
      </c>
      <c r="G99" s="251" t="s">
        <v>1063</v>
      </c>
      <c r="H99" s="251" t="s">
        <v>1115</v>
      </c>
      <c r="I99" s="251" t="s">
        <v>1116</v>
      </c>
      <c r="J99" s="251" t="s">
        <v>1066</v>
      </c>
      <c r="K99" s="251" t="s">
        <v>1267</v>
      </c>
      <c r="L99" s="251" t="s">
        <v>1268</v>
      </c>
      <c r="M99" s="251">
        <v>1.2</v>
      </c>
      <c r="N99" s="251">
        <v>1.02</v>
      </c>
      <c r="O99" s="251" t="s">
        <v>1069</v>
      </c>
      <c r="P99" s="252" t="s">
        <v>1266</v>
      </c>
    </row>
    <row r="100" spans="1:16" x14ac:dyDescent="0.25">
      <c r="A100" s="250" t="s">
        <v>1059</v>
      </c>
      <c r="B100" s="251" t="s">
        <v>1322</v>
      </c>
      <c r="C100" s="251" t="s">
        <v>1323</v>
      </c>
      <c r="D100" s="251" t="s">
        <v>1254</v>
      </c>
      <c r="E100" s="251" t="s">
        <v>1063</v>
      </c>
      <c r="F100" s="251" t="s">
        <v>1324</v>
      </c>
      <c r="G100" s="251" t="s">
        <v>1063</v>
      </c>
      <c r="H100" s="251" t="s">
        <v>1077</v>
      </c>
      <c r="I100" s="251" t="s">
        <v>1176</v>
      </c>
      <c r="J100" s="251" t="s">
        <v>1066</v>
      </c>
      <c r="K100" s="251" t="s">
        <v>1325</v>
      </c>
      <c r="L100" s="251" t="s">
        <v>1326</v>
      </c>
      <c r="M100" s="251">
        <v>1.2</v>
      </c>
      <c r="N100" s="251">
        <v>1.2</v>
      </c>
      <c r="O100" s="251" t="s">
        <v>1069</v>
      </c>
      <c r="P100" s="252" t="s">
        <v>1266</v>
      </c>
    </row>
    <row r="101" spans="1:16" x14ac:dyDescent="0.25">
      <c r="A101" s="250" t="s">
        <v>1059</v>
      </c>
      <c r="B101" s="251" t="s">
        <v>1322</v>
      </c>
      <c r="C101" s="251" t="s">
        <v>1323</v>
      </c>
      <c r="D101" s="251" t="s">
        <v>1254</v>
      </c>
      <c r="E101" s="251" t="s">
        <v>1063</v>
      </c>
      <c r="F101" s="251" t="s">
        <v>1324</v>
      </c>
      <c r="G101" s="251" t="s">
        <v>1063</v>
      </c>
      <c r="H101" s="251" t="s">
        <v>1083</v>
      </c>
      <c r="I101" s="251" t="s">
        <v>1143</v>
      </c>
      <c r="J101" s="251" t="s">
        <v>1066</v>
      </c>
      <c r="K101" s="251" t="s">
        <v>1269</v>
      </c>
      <c r="L101" s="251" t="s">
        <v>1270</v>
      </c>
      <c r="M101" s="251">
        <v>1.2</v>
      </c>
      <c r="N101" s="251">
        <v>0.19</v>
      </c>
      <c r="O101" s="251" t="s">
        <v>1069</v>
      </c>
      <c r="P101" s="252" t="s">
        <v>1266</v>
      </c>
    </row>
    <row r="102" spans="1:16" x14ac:dyDescent="0.25">
      <c r="A102" s="250" t="s">
        <v>1059</v>
      </c>
      <c r="B102" s="251" t="s">
        <v>1322</v>
      </c>
      <c r="C102" s="251" t="s">
        <v>1323</v>
      </c>
      <c r="D102" s="251" t="s">
        <v>1254</v>
      </c>
      <c r="E102" s="251" t="s">
        <v>1063</v>
      </c>
      <c r="F102" s="251" t="s">
        <v>1324</v>
      </c>
      <c r="G102" s="251" t="s">
        <v>1063</v>
      </c>
      <c r="H102" s="251" t="s">
        <v>1152</v>
      </c>
      <c r="I102" s="251" t="s">
        <v>1159</v>
      </c>
      <c r="J102" s="251" t="s">
        <v>1066</v>
      </c>
      <c r="K102" s="251" t="s">
        <v>1271</v>
      </c>
      <c r="L102" s="251" t="s">
        <v>1272</v>
      </c>
      <c r="M102" s="251">
        <v>1.2</v>
      </c>
      <c r="N102" s="251">
        <v>0.82499999999999996</v>
      </c>
      <c r="O102" s="251" t="s">
        <v>1069</v>
      </c>
      <c r="P102" s="252" t="s">
        <v>1266</v>
      </c>
    </row>
    <row r="103" spans="1:16" x14ac:dyDescent="0.25">
      <c r="A103" s="250" t="s">
        <v>1059</v>
      </c>
      <c r="B103" s="251" t="s">
        <v>1327</v>
      </c>
      <c r="C103" s="251" t="s">
        <v>1328</v>
      </c>
      <c r="D103" s="251" t="s">
        <v>1254</v>
      </c>
      <c r="E103" s="251" t="s">
        <v>1063</v>
      </c>
      <c r="F103" s="251" t="s">
        <v>1329</v>
      </c>
      <c r="G103" s="251" t="s">
        <v>1063</v>
      </c>
      <c r="H103" s="251" t="s">
        <v>1065</v>
      </c>
      <c r="I103" s="251" t="s">
        <v>1063</v>
      </c>
      <c r="J103" s="251" t="s">
        <v>1066</v>
      </c>
      <c r="K103" s="251" t="s">
        <v>1284</v>
      </c>
      <c r="L103" s="251" t="s">
        <v>1285</v>
      </c>
      <c r="M103" s="251">
        <v>1</v>
      </c>
      <c r="N103" s="251">
        <v>1.02</v>
      </c>
      <c r="O103" s="251" t="s">
        <v>1069</v>
      </c>
      <c r="P103" s="252" t="s">
        <v>1258</v>
      </c>
    </row>
    <row r="104" spans="1:16" x14ac:dyDescent="0.25">
      <c r="A104" s="250" t="s">
        <v>1059</v>
      </c>
      <c r="B104" s="251" t="s">
        <v>1327</v>
      </c>
      <c r="C104" s="251" t="s">
        <v>1328</v>
      </c>
      <c r="D104" s="251" t="s">
        <v>1254</v>
      </c>
      <c r="E104" s="251" t="s">
        <v>1063</v>
      </c>
      <c r="F104" s="251" t="s">
        <v>1329</v>
      </c>
      <c r="G104" s="251" t="s">
        <v>1063</v>
      </c>
      <c r="H104" s="251" t="s">
        <v>1115</v>
      </c>
      <c r="I104" s="251" t="s">
        <v>1116</v>
      </c>
      <c r="J104" s="251" t="s">
        <v>1066</v>
      </c>
      <c r="K104" s="251" t="s">
        <v>1267</v>
      </c>
      <c r="L104" s="251" t="s">
        <v>1268</v>
      </c>
      <c r="M104" s="251">
        <v>1</v>
      </c>
      <c r="N104" s="251">
        <v>1.02</v>
      </c>
      <c r="O104" s="251" t="s">
        <v>1069</v>
      </c>
      <c r="P104" s="252" t="s">
        <v>1258</v>
      </c>
    </row>
    <row r="105" spans="1:16" x14ac:dyDescent="0.25">
      <c r="A105" s="250" t="s">
        <v>1059</v>
      </c>
      <c r="B105" s="251" t="s">
        <v>1327</v>
      </c>
      <c r="C105" s="251" t="s">
        <v>1328</v>
      </c>
      <c r="D105" s="251" t="s">
        <v>1254</v>
      </c>
      <c r="E105" s="251" t="s">
        <v>1063</v>
      </c>
      <c r="F105" s="251" t="s">
        <v>1329</v>
      </c>
      <c r="G105" s="251" t="s">
        <v>1063</v>
      </c>
      <c r="H105" s="251" t="s">
        <v>1167</v>
      </c>
      <c r="I105" s="251" t="s">
        <v>1078</v>
      </c>
      <c r="J105" s="251" t="s">
        <v>1066</v>
      </c>
      <c r="K105" s="251" t="s">
        <v>1325</v>
      </c>
      <c r="L105" s="251" t="s">
        <v>1326</v>
      </c>
      <c r="M105" s="251">
        <v>1</v>
      </c>
      <c r="N105" s="251">
        <v>1</v>
      </c>
      <c r="O105" s="251" t="s">
        <v>1069</v>
      </c>
      <c r="P105" s="252" t="s">
        <v>1258</v>
      </c>
    </row>
    <row r="106" spans="1:16" x14ac:dyDescent="0.25">
      <c r="A106" s="250" t="s">
        <v>1059</v>
      </c>
      <c r="B106" s="251" t="s">
        <v>1330</v>
      </c>
      <c r="C106" s="251" t="s">
        <v>1331</v>
      </c>
      <c r="D106" s="251" t="s">
        <v>1254</v>
      </c>
      <c r="E106" s="251" t="s">
        <v>1063</v>
      </c>
      <c r="F106" s="251" t="s">
        <v>1332</v>
      </c>
      <c r="G106" s="251" t="s">
        <v>1063</v>
      </c>
      <c r="H106" s="251" t="s">
        <v>1065</v>
      </c>
      <c r="I106" s="251" t="s">
        <v>1063</v>
      </c>
      <c r="J106" s="251" t="s">
        <v>1066</v>
      </c>
      <c r="K106" s="251" t="s">
        <v>1264</v>
      </c>
      <c r="L106" s="251" t="s">
        <v>1265</v>
      </c>
      <c r="M106" s="251">
        <v>1.2</v>
      </c>
      <c r="N106" s="251">
        <v>48.96</v>
      </c>
      <c r="O106" s="251" t="s">
        <v>1069</v>
      </c>
      <c r="P106" s="252" t="s">
        <v>1266</v>
      </c>
    </row>
    <row r="107" spans="1:16" x14ac:dyDescent="0.25">
      <c r="A107" s="250" t="s">
        <v>1059</v>
      </c>
      <c r="B107" s="251" t="s">
        <v>1330</v>
      </c>
      <c r="C107" s="251" t="s">
        <v>1331</v>
      </c>
      <c r="D107" s="251" t="s">
        <v>1254</v>
      </c>
      <c r="E107" s="251" t="s">
        <v>1063</v>
      </c>
      <c r="F107" s="251" t="s">
        <v>1332</v>
      </c>
      <c r="G107" s="251" t="s">
        <v>1063</v>
      </c>
      <c r="H107" s="251" t="s">
        <v>1115</v>
      </c>
      <c r="I107" s="251" t="s">
        <v>1116</v>
      </c>
      <c r="J107" s="251" t="s">
        <v>1066</v>
      </c>
      <c r="K107" s="251" t="s">
        <v>115</v>
      </c>
      <c r="L107" s="251" t="s">
        <v>116</v>
      </c>
      <c r="M107" s="251">
        <v>1.2</v>
      </c>
      <c r="N107" s="251">
        <v>1.02</v>
      </c>
      <c r="O107" s="251" t="s">
        <v>1069</v>
      </c>
      <c r="P107" s="252" t="s">
        <v>1266</v>
      </c>
    </row>
    <row r="108" spans="1:16" x14ac:dyDescent="0.25">
      <c r="A108" s="250" t="s">
        <v>1059</v>
      </c>
      <c r="B108" s="251" t="s">
        <v>1330</v>
      </c>
      <c r="C108" s="251" t="s">
        <v>1331</v>
      </c>
      <c r="D108" s="251" t="s">
        <v>1254</v>
      </c>
      <c r="E108" s="251" t="s">
        <v>1063</v>
      </c>
      <c r="F108" s="251" t="s">
        <v>1332</v>
      </c>
      <c r="G108" s="251" t="s">
        <v>1063</v>
      </c>
      <c r="H108" s="251" t="s">
        <v>1077</v>
      </c>
      <c r="I108" s="251" t="s">
        <v>1176</v>
      </c>
      <c r="J108" s="251" t="s">
        <v>1066</v>
      </c>
      <c r="K108" s="251" t="s">
        <v>1297</v>
      </c>
      <c r="L108" s="251" t="s">
        <v>1298</v>
      </c>
      <c r="M108" s="251">
        <v>1.2</v>
      </c>
      <c r="N108" s="251">
        <v>1.2</v>
      </c>
      <c r="O108" s="251" t="s">
        <v>1069</v>
      </c>
      <c r="P108" s="252" t="s">
        <v>1266</v>
      </c>
    </row>
    <row r="109" spans="1:16" x14ac:dyDescent="0.25">
      <c r="A109" s="250" t="s">
        <v>1059</v>
      </c>
      <c r="B109" s="251" t="s">
        <v>1330</v>
      </c>
      <c r="C109" s="251" t="s">
        <v>1331</v>
      </c>
      <c r="D109" s="251" t="s">
        <v>1254</v>
      </c>
      <c r="E109" s="251" t="s">
        <v>1063</v>
      </c>
      <c r="F109" s="251" t="s">
        <v>1332</v>
      </c>
      <c r="G109" s="251" t="s">
        <v>1063</v>
      </c>
      <c r="H109" s="251" t="s">
        <v>1083</v>
      </c>
      <c r="I109" s="251" t="s">
        <v>1143</v>
      </c>
      <c r="J109" s="251" t="s">
        <v>1066</v>
      </c>
      <c r="K109" s="251" t="s">
        <v>1269</v>
      </c>
      <c r="L109" s="251" t="s">
        <v>1270</v>
      </c>
      <c r="M109" s="251">
        <v>1.2</v>
      </c>
      <c r="N109" s="251">
        <v>0.19</v>
      </c>
      <c r="O109" s="251" t="s">
        <v>1069</v>
      </c>
      <c r="P109" s="252" t="s">
        <v>1266</v>
      </c>
    </row>
    <row r="110" spans="1:16" x14ac:dyDescent="0.25">
      <c r="A110" s="250" t="s">
        <v>1059</v>
      </c>
      <c r="B110" s="251" t="s">
        <v>1330</v>
      </c>
      <c r="C110" s="251" t="s">
        <v>1331</v>
      </c>
      <c r="D110" s="251" t="s">
        <v>1254</v>
      </c>
      <c r="E110" s="251" t="s">
        <v>1063</v>
      </c>
      <c r="F110" s="251" t="s">
        <v>1332</v>
      </c>
      <c r="G110" s="251" t="s">
        <v>1063</v>
      </c>
      <c r="H110" s="251" t="s">
        <v>1152</v>
      </c>
      <c r="I110" s="251" t="s">
        <v>1159</v>
      </c>
      <c r="J110" s="251" t="s">
        <v>1066</v>
      </c>
      <c r="K110" s="251" t="s">
        <v>1271</v>
      </c>
      <c r="L110" s="251" t="s">
        <v>1272</v>
      </c>
      <c r="M110" s="251">
        <v>1.2</v>
      </c>
      <c r="N110" s="251">
        <v>0.82499999999999996</v>
      </c>
      <c r="O110" s="251" t="s">
        <v>1069</v>
      </c>
      <c r="P110" s="252" t="s">
        <v>1266</v>
      </c>
    </row>
    <row r="111" spans="1:16" x14ac:dyDescent="0.25">
      <c r="A111" s="250" t="s">
        <v>1059</v>
      </c>
      <c r="B111" s="251" t="s">
        <v>1333</v>
      </c>
      <c r="C111" s="251" t="s">
        <v>1334</v>
      </c>
      <c r="D111" s="251" t="s">
        <v>1254</v>
      </c>
      <c r="E111" s="251" t="s">
        <v>1063</v>
      </c>
      <c r="F111" s="251" t="s">
        <v>1335</v>
      </c>
      <c r="G111" s="251" t="s">
        <v>1063</v>
      </c>
      <c r="H111" s="251" t="s">
        <v>1065</v>
      </c>
      <c r="I111" s="251" t="s">
        <v>1063</v>
      </c>
      <c r="J111" s="251" t="s">
        <v>1066</v>
      </c>
      <c r="K111" s="251" t="s">
        <v>1336</v>
      </c>
      <c r="L111" s="251" t="s">
        <v>1337</v>
      </c>
      <c r="M111" s="251">
        <v>0.6</v>
      </c>
      <c r="N111" s="251">
        <v>24.48</v>
      </c>
      <c r="O111" s="251" t="s">
        <v>1069</v>
      </c>
      <c r="P111" s="252" t="s">
        <v>1266</v>
      </c>
    </row>
    <row r="112" spans="1:16" x14ac:dyDescent="0.25">
      <c r="A112" s="250" t="s">
        <v>1059</v>
      </c>
      <c r="B112" s="251" t="s">
        <v>1333</v>
      </c>
      <c r="C112" s="251" t="s">
        <v>1334</v>
      </c>
      <c r="D112" s="251" t="s">
        <v>1254</v>
      </c>
      <c r="E112" s="251" t="s">
        <v>1063</v>
      </c>
      <c r="F112" s="251" t="s">
        <v>1335</v>
      </c>
      <c r="G112" s="251" t="s">
        <v>1063</v>
      </c>
      <c r="H112" s="251" t="s">
        <v>1115</v>
      </c>
      <c r="I112" s="251" t="s">
        <v>1116</v>
      </c>
      <c r="J112" s="251" t="s">
        <v>1066</v>
      </c>
      <c r="K112" s="251" t="s">
        <v>115</v>
      </c>
      <c r="L112" s="251" t="s">
        <v>116</v>
      </c>
      <c r="M112" s="251">
        <v>0.6</v>
      </c>
      <c r="N112" s="251">
        <v>1.02</v>
      </c>
      <c r="O112" s="251" t="s">
        <v>1069</v>
      </c>
      <c r="P112" s="252" t="s">
        <v>1266</v>
      </c>
    </row>
    <row r="113" spans="1:16" x14ac:dyDescent="0.25">
      <c r="A113" s="250" t="s">
        <v>1059</v>
      </c>
      <c r="B113" s="251" t="s">
        <v>1333</v>
      </c>
      <c r="C113" s="251" t="s">
        <v>1334</v>
      </c>
      <c r="D113" s="251" t="s">
        <v>1254</v>
      </c>
      <c r="E113" s="251" t="s">
        <v>1063</v>
      </c>
      <c r="F113" s="251" t="s">
        <v>1335</v>
      </c>
      <c r="G113" s="251" t="s">
        <v>1063</v>
      </c>
      <c r="H113" s="251" t="s">
        <v>1077</v>
      </c>
      <c r="I113" s="251" t="s">
        <v>1176</v>
      </c>
      <c r="J113" s="251" t="s">
        <v>1066</v>
      </c>
      <c r="K113" s="251" t="s">
        <v>1338</v>
      </c>
      <c r="L113" s="251" t="s">
        <v>1339</v>
      </c>
      <c r="M113" s="251">
        <v>0.6</v>
      </c>
      <c r="N113" s="251">
        <v>0.6</v>
      </c>
      <c r="O113" s="251" t="s">
        <v>1069</v>
      </c>
      <c r="P113" s="252" t="s">
        <v>1266</v>
      </c>
    </row>
    <row r="114" spans="1:16" x14ac:dyDescent="0.25">
      <c r="A114" s="250" t="s">
        <v>1059</v>
      </c>
      <c r="B114" s="251" t="s">
        <v>1333</v>
      </c>
      <c r="C114" s="251" t="s">
        <v>1334</v>
      </c>
      <c r="D114" s="251" t="s">
        <v>1254</v>
      </c>
      <c r="E114" s="251" t="s">
        <v>1063</v>
      </c>
      <c r="F114" s="251" t="s">
        <v>1335</v>
      </c>
      <c r="G114" s="251" t="s">
        <v>1063</v>
      </c>
      <c r="H114" s="251" t="s">
        <v>1083</v>
      </c>
      <c r="I114" s="251" t="s">
        <v>1143</v>
      </c>
      <c r="J114" s="251" t="s">
        <v>1066</v>
      </c>
      <c r="K114" s="251" t="s">
        <v>1269</v>
      </c>
      <c r="L114" s="251" t="s">
        <v>1270</v>
      </c>
      <c r="M114" s="251">
        <v>0.6</v>
      </c>
      <c r="N114" s="251">
        <v>0.19</v>
      </c>
      <c r="O114" s="251" t="s">
        <v>1069</v>
      </c>
      <c r="P114" s="252" t="s">
        <v>1266</v>
      </c>
    </row>
    <row r="115" spans="1:16" x14ac:dyDescent="0.25">
      <c r="A115" s="250" t="s">
        <v>1059</v>
      </c>
      <c r="B115" s="251" t="s">
        <v>1333</v>
      </c>
      <c r="C115" s="251" t="s">
        <v>1334</v>
      </c>
      <c r="D115" s="251" t="s">
        <v>1254</v>
      </c>
      <c r="E115" s="251" t="s">
        <v>1063</v>
      </c>
      <c r="F115" s="251" t="s">
        <v>1335</v>
      </c>
      <c r="G115" s="251" t="s">
        <v>1063</v>
      </c>
      <c r="H115" s="251" t="s">
        <v>1152</v>
      </c>
      <c r="I115" s="251" t="s">
        <v>1159</v>
      </c>
      <c r="J115" s="251" t="s">
        <v>1066</v>
      </c>
      <c r="K115" s="251" t="s">
        <v>1271</v>
      </c>
      <c r="L115" s="251" t="s">
        <v>1272</v>
      </c>
      <c r="M115" s="251">
        <v>0.6</v>
      </c>
      <c r="N115" s="251">
        <v>0.82499999999999996</v>
      </c>
      <c r="O115" s="251" t="s">
        <v>1069</v>
      </c>
      <c r="P115" s="252" t="s">
        <v>1266</v>
      </c>
    </row>
    <row r="116" spans="1:16" x14ac:dyDescent="0.25">
      <c r="A116" s="250" t="s">
        <v>1059</v>
      </c>
      <c r="B116" s="251" t="s">
        <v>1340</v>
      </c>
      <c r="C116" s="251" t="s">
        <v>1341</v>
      </c>
      <c r="D116" s="251" t="s">
        <v>1254</v>
      </c>
      <c r="E116" s="251" t="s">
        <v>1063</v>
      </c>
      <c r="F116" s="251" t="s">
        <v>1342</v>
      </c>
      <c r="G116" s="251" t="s">
        <v>1063</v>
      </c>
      <c r="H116" s="251" t="s">
        <v>1065</v>
      </c>
      <c r="I116" s="251" t="s">
        <v>1063</v>
      </c>
      <c r="J116" s="251" t="s">
        <v>1066</v>
      </c>
      <c r="K116" s="251" t="s">
        <v>1336</v>
      </c>
      <c r="L116" s="251" t="s">
        <v>1337</v>
      </c>
      <c r="M116" s="251">
        <v>1</v>
      </c>
      <c r="N116" s="251">
        <v>40.799999999999997</v>
      </c>
      <c r="O116" s="251" t="s">
        <v>1069</v>
      </c>
      <c r="P116" s="252" t="s">
        <v>1266</v>
      </c>
    </row>
    <row r="117" spans="1:16" x14ac:dyDescent="0.25">
      <c r="A117" s="250" t="s">
        <v>1059</v>
      </c>
      <c r="B117" s="251" t="s">
        <v>1340</v>
      </c>
      <c r="C117" s="251" t="s">
        <v>1341</v>
      </c>
      <c r="D117" s="251" t="s">
        <v>1254</v>
      </c>
      <c r="E117" s="251" t="s">
        <v>1063</v>
      </c>
      <c r="F117" s="251" t="s">
        <v>1342</v>
      </c>
      <c r="G117" s="251" t="s">
        <v>1063</v>
      </c>
      <c r="H117" s="251" t="s">
        <v>1115</v>
      </c>
      <c r="I117" s="251" t="s">
        <v>1116</v>
      </c>
      <c r="J117" s="251" t="s">
        <v>1066</v>
      </c>
      <c r="K117" s="251" t="s">
        <v>115</v>
      </c>
      <c r="L117" s="251" t="s">
        <v>116</v>
      </c>
      <c r="M117" s="251">
        <v>1</v>
      </c>
      <c r="N117" s="251">
        <v>1.02</v>
      </c>
      <c r="O117" s="251" t="s">
        <v>1069</v>
      </c>
      <c r="P117" s="252" t="s">
        <v>1266</v>
      </c>
    </row>
    <row r="118" spans="1:16" x14ac:dyDescent="0.25">
      <c r="A118" s="250" t="s">
        <v>1059</v>
      </c>
      <c r="B118" s="251" t="s">
        <v>1340</v>
      </c>
      <c r="C118" s="251" t="s">
        <v>1341</v>
      </c>
      <c r="D118" s="251" t="s">
        <v>1254</v>
      </c>
      <c r="E118" s="251" t="s">
        <v>1063</v>
      </c>
      <c r="F118" s="251" t="s">
        <v>1342</v>
      </c>
      <c r="G118" s="251" t="s">
        <v>1063</v>
      </c>
      <c r="H118" s="251" t="s">
        <v>1077</v>
      </c>
      <c r="I118" s="251" t="s">
        <v>1176</v>
      </c>
      <c r="J118" s="251" t="s">
        <v>1066</v>
      </c>
      <c r="K118" s="251" t="s">
        <v>1338</v>
      </c>
      <c r="L118" s="251" t="s">
        <v>1339</v>
      </c>
      <c r="M118" s="251">
        <v>1</v>
      </c>
      <c r="N118" s="251">
        <v>1</v>
      </c>
      <c r="O118" s="251" t="s">
        <v>1069</v>
      </c>
      <c r="P118" s="252" t="s">
        <v>1266</v>
      </c>
    </row>
    <row r="119" spans="1:16" x14ac:dyDescent="0.25">
      <c r="A119" s="250" t="s">
        <v>1059</v>
      </c>
      <c r="B119" s="251" t="s">
        <v>1340</v>
      </c>
      <c r="C119" s="251" t="s">
        <v>1341</v>
      </c>
      <c r="D119" s="251" t="s">
        <v>1254</v>
      </c>
      <c r="E119" s="251" t="s">
        <v>1063</v>
      </c>
      <c r="F119" s="251" t="s">
        <v>1342</v>
      </c>
      <c r="G119" s="251" t="s">
        <v>1063</v>
      </c>
      <c r="H119" s="251" t="s">
        <v>1083</v>
      </c>
      <c r="I119" s="251" t="s">
        <v>1143</v>
      </c>
      <c r="J119" s="251" t="s">
        <v>1066</v>
      </c>
      <c r="K119" s="251" t="s">
        <v>1269</v>
      </c>
      <c r="L119" s="251" t="s">
        <v>1270</v>
      </c>
      <c r="M119" s="251">
        <v>1</v>
      </c>
      <c r="N119" s="251">
        <v>0.19</v>
      </c>
      <c r="O119" s="251" t="s">
        <v>1069</v>
      </c>
      <c r="P119" s="252" t="s">
        <v>1266</v>
      </c>
    </row>
    <row r="120" spans="1:16" x14ac:dyDescent="0.25">
      <c r="A120" s="250" t="s">
        <v>1059</v>
      </c>
      <c r="B120" s="251" t="s">
        <v>1340</v>
      </c>
      <c r="C120" s="251" t="s">
        <v>1341</v>
      </c>
      <c r="D120" s="251" t="s">
        <v>1254</v>
      </c>
      <c r="E120" s="251" t="s">
        <v>1063</v>
      </c>
      <c r="F120" s="251" t="s">
        <v>1342</v>
      </c>
      <c r="G120" s="251" t="s">
        <v>1063</v>
      </c>
      <c r="H120" s="251" t="s">
        <v>1152</v>
      </c>
      <c r="I120" s="251" t="s">
        <v>1159</v>
      </c>
      <c r="J120" s="251" t="s">
        <v>1066</v>
      </c>
      <c r="K120" s="251" t="s">
        <v>1271</v>
      </c>
      <c r="L120" s="251" t="s">
        <v>1272</v>
      </c>
      <c r="M120" s="251">
        <v>1</v>
      </c>
      <c r="N120" s="251">
        <v>0.82499999999999996</v>
      </c>
      <c r="O120" s="251" t="s">
        <v>1069</v>
      </c>
      <c r="P120" s="252" t="s">
        <v>1266</v>
      </c>
    </row>
    <row r="121" spans="1:16" x14ac:dyDescent="0.25">
      <c r="A121" s="250" t="s">
        <v>1059</v>
      </c>
      <c r="B121" s="251" t="s">
        <v>1343</v>
      </c>
      <c r="C121" s="251" t="s">
        <v>1344</v>
      </c>
      <c r="D121" s="251" t="s">
        <v>1254</v>
      </c>
      <c r="E121" s="251" t="s">
        <v>1063</v>
      </c>
      <c r="F121" s="251" t="s">
        <v>1345</v>
      </c>
      <c r="G121" s="251" t="s">
        <v>1063</v>
      </c>
      <c r="H121" s="251" t="s">
        <v>1065</v>
      </c>
      <c r="I121" s="251" t="s">
        <v>1063</v>
      </c>
      <c r="J121" s="251" t="s">
        <v>1066</v>
      </c>
      <c r="K121" s="251" t="s">
        <v>1292</v>
      </c>
      <c r="L121" s="251" t="s">
        <v>1293</v>
      </c>
      <c r="M121" s="251">
        <v>1</v>
      </c>
      <c r="N121" s="251">
        <v>40.799999999999997</v>
      </c>
      <c r="O121" s="251" t="s">
        <v>1069</v>
      </c>
      <c r="P121" s="252" t="s">
        <v>1266</v>
      </c>
    </row>
    <row r="122" spans="1:16" x14ac:dyDescent="0.25">
      <c r="A122" s="250" t="s">
        <v>1059</v>
      </c>
      <c r="B122" s="251" t="s">
        <v>1343</v>
      </c>
      <c r="C122" s="251" t="s">
        <v>1344</v>
      </c>
      <c r="D122" s="251" t="s">
        <v>1254</v>
      </c>
      <c r="E122" s="251" t="s">
        <v>1063</v>
      </c>
      <c r="F122" s="251" t="s">
        <v>1345</v>
      </c>
      <c r="G122" s="251" t="s">
        <v>1063</v>
      </c>
      <c r="H122" s="251" t="s">
        <v>1115</v>
      </c>
      <c r="I122" s="251" t="s">
        <v>1116</v>
      </c>
      <c r="J122" s="251" t="s">
        <v>1066</v>
      </c>
      <c r="K122" s="251" t="s">
        <v>115</v>
      </c>
      <c r="L122" s="251" t="s">
        <v>116</v>
      </c>
      <c r="M122" s="251">
        <v>1</v>
      </c>
      <c r="N122" s="251">
        <v>1.02</v>
      </c>
      <c r="O122" s="251" t="s">
        <v>1069</v>
      </c>
      <c r="P122" s="252" t="s">
        <v>1266</v>
      </c>
    </row>
    <row r="123" spans="1:16" x14ac:dyDescent="0.25">
      <c r="A123" s="250" t="s">
        <v>1059</v>
      </c>
      <c r="B123" s="251" t="s">
        <v>1343</v>
      </c>
      <c r="C123" s="251" t="s">
        <v>1344</v>
      </c>
      <c r="D123" s="251" t="s">
        <v>1254</v>
      </c>
      <c r="E123" s="251" t="s">
        <v>1063</v>
      </c>
      <c r="F123" s="251" t="s">
        <v>1345</v>
      </c>
      <c r="G123" s="251" t="s">
        <v>1063</v>
      </c>
      <c r="H123" s="251" t="s">
        <v>1077</v>
      </c>
      <c r="I123" s="251" t="s">
        <v>1176</v>
      </c>
      <c r="J123" s="251" t="s">
        <v>1066</v>
      </c>
      <c r="K123" s="251" t="s">
        <v>1183</v>
      </c>
      <c r="L123" s="251" t="s">
        <v>1184</v>
      </c>
      <c r="M123" s="251">
        <v>1</v>
      </c>
      <c r="N123" s="251">
        <v>1</v>
      </c>
      <c r="O123" s="251" t="s">
        <v>1069</v>
      </c>
      <c r="P123" s="252" t="s">
        <v>1266</v>
      </c>
    </row>
    <row r="124" spans="1:16" x14ac:dyDescent="0.25">
      <c r="A124" s="250" t="s">
        <v>1059</v>
      </c>
      <c r="B124" s="251" t="s">
        <v>1343</v>
      </c>
      <c r="C124" s="251" t="s">
        <v>1344</v>
      </c>
      <c r="D124" s="251" t="s">
        <v>1254</v>
      </c>
      <c r="E124" s="251" t="s">
        <v>1063</v>
      </c>
      <c r="F124" s="251" t="s">
        <v>1345</v>
      </c>
      <c r="G124" s="251" t="s">
        <v>1063</v>
      </c>
      <c r="H124" s="251" t="s">
        <v>1083</v>
      </c>
      <c r="I124" s="251" t="s">
        <v>1143</v>
      </c>
      <c r="J124" s="251" t="s">
        <v>1066</v>
      </c>
      <c r="K124" s="251" t="s">
        <v>1269</v>
      </c>
      <c r="L124" s="251" t="s">
        <v>1270</v>
      </c>
      <c r="M124" s="251">
        <v>1</v>
      </c>
      <c r="N124" s="251">
        <v>0.19</v>
      </c>
      <c r="O124" s="251" t="s">
        <v>1069</v>
      </c>
      <c r="P124" s="252" t="s">
        <v>1266</v>
      </c>
    </row>
    <row r="125" spans="1:16" x14ac:dyDescent="0.25">
      <c r="A125" s="250" t="s">
        <v>1059</v>
      </c>
      <c r="B125" s="251" t="s">
        <v>1343</v>
      </c>
      <c r="C125" s="251" t="s">
        <v>1344</v>
      </c>
      <c r="D125" s="251" t="s">
        <v>1254</v>
      </c>
      <c r="E125" s="251" t="s">
        <v>1063</v>
      </c>
      <c r="F125" s="251" t="s">
        <v>1345</v>
      </c>
      <c r="G125" s="251" t="s">
        <v>1063</v>
      </c>
      <c r="H125" s="251" t="s">
        <v>1152</v>
      </c>
      <c r="I125" s="251" t="s">
        <v>1159</v>
      </c>
      <c r="J125" s="251" t="s">
        <v>1066</v>
      </c>
      <c r="K125" s="251" t="s">
        <v>1271</v>
      </c>
      <c r="L125" s="251" t="s">
        <v>1272</v>
      </c>
      <c r="M125" s="251">
        <v>1</v>
      </c>
      <c r="N125" s="251">
        <v>0.82499999999999996</v>
      </c>
      <c r="O125" s="251" t="s">
        <v>1069</v>
      </c>
      <c r="P125" s="252" t="s">
        <v>1266</v>
      </c>
    </row>
    <row r="126" spans="1:16" x14ac:dyDescent="0.25">
      <c r="A126" s="250" t="s">
        <v>1059</v>
      </c>
      <c r="B126" s="251" t="s">
        <v>1346</v>
      </c>
      <c r="C126" s="251" t="s">
        <v>1347</v>
      </c>
      <c r="D126" s="251" t="s">
        <v>1254</v>
      </c>
      <c r="E126" s="251" t="s">
        <v>1063</v>
      </c>
      <c r="F126" s="251" t="s">
        <v>1348</v>
      </c>
      <c r="G126" s="251" t="s">
        <v>1063</v>
      </c>
      <c r="H126" s="251" t="s">
        <v>1065</v>
      </c>
      <c r="I126" s="251" t="s">
        <v>1063</v>
      </c>
      <c r="J126" s="251" t="s">
        <v>1066</v>
      </c>
      <c r="K126" s="251" t="s">
        <v>137</v>
      </c>
      <c r="L126" s="251" t="s">
        <v>138</v>
      </c>
      <c r="M126" s="251">
        <v>1</v>
      </c>
      <c r="N126" s="251">
        <v>1.02</v>
      </c>
      <c r="O126" s="251" t="s">
        <v>1069</v>
      </c>
      <c r="P126" s="252" t="s">
        <v>1258</v>
      </c>
    </row>
    <row r="127" spans="1:16" x14ac:dyDescent="0.25">
      <c r="A127" s="250" t="s">
        <v>1059</v>
      </c>
      <c r="B127" s="251" t="s">
        <v>1346</v>
      </c>
      <c r="C127" s="251" t="s">
        <v>1347</v>
      </c>
      <c r="D127" s="251" t="s">
        <v>1254</v>
      </c>
      <c r="E127" s="251" t="s">
        <v>1063</v>
      </c>
      <c r="F127" s="251" t="s">
        <v>1348</v>
      </c>
      <c r="G127" s="251" t="s">
        <v>1063</v>
      </c>
      <c r="H127" s="251" t="s">
        <v>1115</v>
      </c>
      <c r="I127" s="251" t="s">
        <v>1116</v>
      </c>
      <c r="J127" s="251" t="s">
        <v>1066</v>
      </c>
      <c r="K127" s="251" t="s">
        <v>1267</v>
      </c>
      <c r="L127" s="251" t="s">
        <v>1268</v>
      </c>
      <c r="M127" s="251">
        <v>1</v>
      </c>
      <c r="N127" s="251">
        <v>1.02</v>
      </c>
      <c r="O127" s="251" t="s">
        <v>1069</v>
      </c>
      <c r="P127" s="252" t="s">
        <v>1258</v>
      </c>
    </row>
    <row r="128" spans="1:16" x14ac:dyDescent="0.25">
      <c r="A128" s="250" t="s">
        <v>1059</v>
      </c>
      <c r="B128" s="251" t="s">
        <v>1346</v>
      </c>
      <c r="C128" s="251" t="s">
        <v>1347</v>
      </c>
      <c r="D128" s="251" t="s">
        <v>1254</v>
      </c>
      <c r="E128" s="251" t="s">
        <v>1063</v>
      </c>
      <c r="F128" s="251" t="s">
        <v>1348</v>
      </c>
      <c r="G128" s="251" t="s">
        <v>1063</v>
      </c>
      <c r="H128" s="251" t="s">
        <v>1167</v>
      </c>
      <c r="I128" s="251" t="s">
        <v>1078</v>
      </c>
      <c r="J128" s="251" t="s">
        <v>1066</v>
      </c>
      <c r="K128" s="251" t="s">
        <v>1216</v>
      </c>
      <c r="L128" s="251" t="s">
        <v>1217</v>
      </c>
      <c r="M128" s="251">
        <v>1</v>
      </c>
      <c r="N128" s="251">
        <v>1</v>
      </c>
      <c r="O128" s="251" t="s">
        <v>1069</v>
      </c>
      <c r="P128" s="252" t="s">
        <v>1258</v>
      </c>
    </row>
    <row r="129" spans="1:16" x14ac:dyDescent="0.25">
      <c r="A129" s="250" t="s">
        <v>1059</v>
      </c>
      <c r="B129" s="251" t="s">
        <v>1349</v>
      </c>
      <c r="C129" s="251" t="s">
        <v>1350</v>
      </c>
      <c r="D129" s="251" t="s">
        <v>1254</v>
      </c>
      <c r="E129" s="251" t="s">
        <v>1063</v>
      </c>
      <c r="F129" s="251" t="s">
        <v>1351</v>
      </c>
      <c r="G129" s="251" t="s">
        <v>1063</v>
      </c>
      <c r="H129" s="251" t="s">
        <v>1065</v>
      </c>
      <c r="I129" s="251" t="s">
        <v>1063</v>
      </c>
      <c r="J129" s="251" t="s">
        <v>1066</v>
      </c>
      <c r="K129" s="251" t="s">
        <v>1292</v>
      </c>
      <c r="L129" s="251" t="s">
        <v>1293</v>
      </c>
      <c r="M129" s="251">
        <v>1</v>
      </c>
      <c r="N129" s="251">
        <v>40.799999999999997</v>
      </c>
      <c r="O129" s="251" t="s">
        <v>1069</v>
      </c>
      <c r="P129" s="252" t="s">
        <v>1266</v>
      </c>
    </row>
    <row r="130" spans="1:16" x14ac:dyDescent="0.25">
      <c r="A130" s="250" t="s">
        <v>1059</v>
      </c>
      <c r="B130" s="251" t="s">
        <v>1349</v>
      </c>
      <c r="C130" s="251" t="s">
        <v>1350</v>
      </c>
      <c r="D130" s="251" t="s">
        <v>1254</v>
      </c>
      <c r="E130" s="251" t="s">
        <v>1063</v>
      </c>
      <c r="F130" s="251" t="s">
        <v>1351</v>
      </c>
      <c r="G130" s="251" t="s">
        <v>1063</v>
      </c>
      <c r="H130" s="251" t="s">
        <v>1115</v>
      </c>
      <c r="I130" s="251" t="s">
        <v>1116</v>
      </c>
      <c r="J130" s="251" t="s">
        <v>1066</v>
      </c>
      <c r="K130" s="251" t="s">
        <v>115</v>
      </c>
      <c r="L130" s="251" t="s">
        <v>116</v>
      </c>
      <c r="M130" s="251">
        <v>1</v>
      </c>
      <c r="N130" s="251">
        <v>1.02</v>
      </c>
      <c r="O130" s="251" t="s">
        <v>1069</v>
      </c>
      <c r="P130" s="252" t="s">
        <v>1266</v>
      </c>
    </row>
    <row r="131" spans="1:16" x14ac:dyDescent="0.25">
      <c r="A131" s="250" t="s">
        <v>1059</v>
      </c>
      <c r="B131" s="251" t="s">
        <v>1349</v>
      </c>
      <c r="C131" s="251" t="s">
        <v>1350</v>
      </c>
      <c r="D131" s="251" t="s">
        <v>1254</v>
      </c>
      <c r="E131" s="251" t="s">
        <v>1063</v>
      </c>
      <c r="F131" s="251" t="s">
        <v>1351</v>
      </c>
      <c r="G131" s="251" t="s">
        <v>1063</v>
      </c>
      <c r="H131" s="251" t="s">
        <v>1077</v>
      </c>
      <c r="I131" s="251" t="s">
        <v>1176</v>
      </c>
      <c r="J131" s="251" t="s">
        <v>1066</v>
      </c>
      <c r="K131" s="251" t="s">
        <v>1160</v>
      </c>
      <c r="L131" s="251" t="s">
        <v>1161</v>
      </c>
      <c r="M131" s="251">
        <v>1</v>
      </c>
      <c r="N131" s="251">
        <v>1</v>
      </c>
      <c r="O131" s="251" t="s">
        <v>1069</v>
      </c>
      <c r="P131" s="252" t="s">
        <v>1266</v>
      </c>
    </row>
    <row r="132" spans="1:16" x14ac:dyDescent="0.25">
      <c r="A132" s="250" t="s">
        <v>1059</v>
      </c>
      <c r="B132" s="251" t="s">
        <v>1349</v>
      </c>
      <c r="C132" s="251" t="s">
        <v>1350</v>
      </c>
      <c r="D132" s="251" t="s">
        <v>1254</v>
      </c>
      <c r="E132" s="251" t="s">
        <v>1063</v>
      </c>
      <c r="F132" s="251" t="s">
        <v>1351</v>
      </c>
      <c r="G132" s="251" t="s">
        <v>1063</v>
      </c>
      <c r="H132" s="251" t="s">
        <v>1083</v>
      </c>
      <c r="I132" s="251" t="s">
        <v>1143</v>
      </c>
      <c r="J132" s="251" t="s">
        <v>1066</v>
      </c>
      <c r="K132" s="251" t="s">
        <v>1269</v>
      </c>
      <c r="L132" s="251" t="s">
        <v>1270</v>
      </c>
      <c r="M132" s="251">
        <v>1</v>
      </c>
      <c r="N132" s="251">
        <v>0.19</v>
      </c>
      <c r="O132" s="251" t="s">
        <v>1069</v>
      </c>
      <c r="P132" s="252" t="s">
        <v>1266</v>
      </c>
    </row>
    <row r="133" spans="1:16" x14ac:dyDescent="0.25">
      <c r="A133" s="250" t="s">
        <v>1059</v>
      </c>
      <c r="B133" s="251" t="s">
        <v>1349</v>
      </c>
      <c r="C133" s="251" t="s">
        <v>1350</v>
      </c>
      <c r="D133" s="251" t="s">
        <v>1254</v>
      </c>
      <c r="E133" s="251" t="s">
        <v>1063</v>
      </c>
      <c r="F133" s="251" t="s">
        <v>1351</v>
      </c>
      <c r="G133" s="251" t="s">
        <v>1063</v>
      </c>
      <c r="H133" s="251" t="s">
        <v>1152</v>
      </c>
      <c r="I133" s="251" t="s">
        <v>1159</v>
      </c>
      <c r="J133" s="251" t="s">
        <v>1066</v>
      </c>
      <c r="K133" s="251" t="s">
        <v>1271</v>
      </c>
      <c r="L133" s="251" t="s">
        <v>1272</v>
      </c>
      <c r="M133" s="251">
        <v>1</v>
      </c>
      <c r="N133" s="251">
        <v>0.82499999999999996</v>
      </c>
      <c r="O133" s="251" t="s">
        <v>1069</v>
      </c>
      <c r="P133" s="252" t="s">
        <v>1266</v>
      </c>
    </row>
    <row r="134" spans="1:16" x14ac:dyDescent="0.25">
      <c r="A134" s="250" t="s">
        <v>1059</v>
      </c>
      <c r="B134" s="251" t="s">
        <v>1338</v>
      </c>
      <c r="C134" s="251" t="s">
        <v>1339</v>
      </c>
      <c r="D134" s="251" t="s">
        <v>1254</v>
      </c>
      <c r="E134" s="251" t="s">
        <v>1063</v>
      </c>
      <c r="F134" s="251" t="s">
        <v>1352</v>
      </c>
      <c r="G134" s="251" t="s">
        <v>1063</v>
      </c>
      <c r="H134" s="251" t="s">
        <v>1065</v>
      </c>
      <c r="I134" s="251" t="s">
        <v>1063</v>
      </c>
      <c r="J134" s="251" t="s">
        <v>1066</v>
      </c>
      <c r="K134" s="251" t="s">
        <v>1107</v>
      </c>
      <c r="L134" s="251" t="s">
        <v>1108</v>
      </c>
      <c r="M134" s="251">
        <v>1</v>
      </c>
      <c r="N134" s="251">
        <v>1.0289999999999999</v>
      </c>
      <c r="O134" s="251" t="s">
        <v>1069</v>
      </c>
      <c r="P134" s="252" t="s">
        <v>1163</v>
      </c>
    </row>
    <row r="135" spans="1:16" x14ac:dyDescent="0.25">
      <c r="A135" s="250" t="s">
        <v>1059</v>
      </c>
      <c r="B135" s="251" t="s">
        <v>1353</v>
      </c>
      <c r="C135" s="251" t="s">
        <v>1354</v>
      </c>
      <c r="D135" s="251" t="s">
        <v>1254</v>
      </c>
      <c r="E135" s="251" t="s">
        <v>1063</v>
      </c>
      <c r="F135" s="251" t="s">
        <v>1355</v>
      </c>
      <c r="G135" s="251" t="s">
        <v>1063</v>
      </c>
      <c r="H135" s="251" t="s">
        <v>1065</v>
      </c>
      <c r="I135" s="251" t="s">
        <v>1063</v>
      </c>
      <c r="J135" s="251" t="s">
        <v>1066</v>
      </c>
      <c r="K135" s="251" t="s">
        <v>1264</v>
      </c>
      <c r="L135" s="251" t="s">
        <v>1265</v>
      </c>
      <c r="M135" s="251">
        <v>1.2</v>
      </c>
      <c r="N135" s="251">
        <v>48.96</v>
      </c>
      <c r="O135" s="251" t="s">
        <v>1069</v>
      </c>
      <c r="P135" s="252" t="s">
        <v>1266</v>
      </c>
    </row>
    <row r="136" spans="1:16" x14ac:dyDescent="0.25">
      <c r="A136" s="250" t="s">
        <v>1059</v>
      </c>
      <c r="B136" s="251" t="s">
        <v>1353</v>
      </c>
      <c r="C136" s="251" t="s">
        <v>1354</v>
      </c>
      <c r="D136" s="251" t="s">
        <v>1254</v>
      </c>
      <c r="E136" s="251" t="s">
        <v>1063</v>
      </c>
      <c r="F136" s="251" t="s">
        <v>1355</v>
      </c>
      <c r="G136" s="251" t="s">
        <v>1063</v>
      </c>
      <c r="H136" s="251" t="s">
        <v>1115</v>
      </c>
      <c r="I136" s="251" t="s">
        <v>1116</v>
      </c>
      <c r="J136" s="251" t="s">
        <v>1066</v>
      </c>
      <c r="K136" s="251" t="s">
        <v>115</v>
      </c>
      <c r="L136" s="251" t="s">
        <v>116</v>
      </c>
      <c r="M136" s="251">
        <v>1.2</v>
      </c>
      <c r="N136" s="251">
        <v>1.02</v>
      </c>
      <c r="O136" s="251" t="s">
        <v>1069</v>
      </c>
      <c r="P136" s="252" t="s">
        <v>1266</v>
      </c>
    </row>
    <row r="137" spans="1:16" x14ac:dyDescent="0.25">
      <c r="A137" s="250" t="s">
        <v>1059</v>
      </c>
      <c r="B137" s="251" t="s">
        <v>1353</v>
      </c>
      <c r="C137" s="251" t="s">
        <v>1354</v>
      </c>
      <c r="D137" s="251" t="s">
        <v>1254</v>
      </c>
      <c r="E137" s="251" t="s">
        <v>1063</v>
      </c>
      <c r="F137" s="251" t="s">
        <v>1355</v>
      </c>
      <c r="G137" s="251" t="s">
        <v>1063</v>
      </c>
      <c r="H137" s="251" t="s">
        <v>1167</v>
      </c>
      <c r="I137" s="251" t="s">
        <v>1078</v>
      </c>
      <c r="J137" s="251" t="s">
        <v>1066</v>
      </c>
      <c r="K137" s="251" t="s">
        <v>1269</v>
      </c>
      <c r="L137" s="251" t="s">
        <v>1270</v>
      </c>
      <c r="M137" s="251">
        <v>1.2</v>
      </c>
      <c r="N137" s="251">
        <v>0.19</v>
      </c>
      <c r="O137" s="251" t="s">
        <v>1069</v>
      </c>
      <c r="P137" s="252" t="s">
        <v>1266</v>
      </c>
    </row>
    <row r="138" spans="1:16" x14ac:dyDescent="0.25">
      <c r="A138" s="250" t="s">
        <v>1059</v>
      </c>
      <c r="B138" s="251" t="s">
        <v>1353</v>
      </c>
      <c r="C138" s="251" t="s">
        <v>1354</v>
      </c>
      <c r="D138" s="251" t="s">
        <v>1254</v>
      </c>
      <c r="E138" s="251" t="s">
        <v>1063</v>
      </c>
      <c r="F138" s="251" t="s">
        <v>1355</v>
      </c>
      <c r="G138" s="251" t="s">
        <v>1063</v>
      </c>
      <c r="H138" s="251" t="s">
        <v>1077</v>
      </c>
      <c r="I138" s="251" t="s">
        <v>1176</v>
      </c>
      <c r="J138" s="251" t="s">
        <v>1066</v>
      </c>
      <c r="K138" s="251" t="s">
        <v>1271</v>
      </c>
      <c r="L138" s="251" t="s">
        <v>1272</v>
      </c>
      <c r="M138" s="251">
        <v>1.2</v>
      </c>
      <c r="N138" s="251">
        <v>0.82499999999999996</v>
      </c>
      <c r="O138" s="251" t="s">
        <v>1069</v>
      </c>
      <c r="P138" s="252" t="s">
        <v>1266</v>
      </c>
    </row>
    <row r="139" spans="1:16" x14ac:dyDescent="0.25">
      <c r="A139" s="250" t="s">
        <v>1059</v>
      </c>
      <c r="B139" s="251" t="s">
        <v>1353</v>
      </c>
      <c r="C139" s="251" t="s">
        <v>1354</v>
      </c>
      <c r="D139" s="251" t="s">
        <v>1254</v>
      </c>
      <c r="E139" s="251" t="s">
        <v>1063</v>
      </c>
      <c r="F139" s="251" t="s">
        <v>1355</v>
      </c>
      <c r="G139" s="251" t="s">
        <v>1063</v>
      </c>
      <c r="H139" s="251" t="s">
        <v>1083</v>
      </c>
      <c r="I139" s="251" t="s">
        <v>1143</v>
      </c>
      <c r="J139" s="251" t="s">
        <v>1066</v>
      </c>
      <c r="K139" s="251" t="s">
        <v>1310</v>
      </c>
      <c r="L139" s="251" t="s">
        <v>1311</v>
      </c>
      <c r="M139" s="251">
        <v>1.2</v>
      </c>
      <c r="N139" s="251">
        <v>1.2</v>
      </c>
      <c r="O139" s="251" t="s">
        <v>1069</v>
      </c>
      <c r="P139" s="252" t="s">
        <v>1266</v>
      </c>
    </row>
    <row r="140" spans="1:16" x14ac:dyDescent="0.25">
      <c r="A140" s="250" t="s">
        <v>1059</v>
      </c>
      <c r="B140" s="251" t="s">
        <v>1356</v>
      </c>
      <c r="C140" s="251" t="s">
        <v>1357</v>
      </c>
      <c r="D140" s="251" t="s">
        <v>1254</v>
      </c>
      <c r="E140" s="251" t="s">
        <v>1063</v>
      </c>
      <c r="F140" s="251" t="s">
        <v>1358</v>
      </c>
      <c r="G140" s="251" t="s">
        <v>1063</v>
      </c>
      <c r="H140" s="251" t="s">
        <v>1065</v>
      </c>
      <c r="I140" s="251" t="s">
        <v>1063</v>
      </c>
      <c r="J140" s="251" t="s">
        <v>1066</v>
      </c>
      <c r="K140" s="251" t="s">
        <v>1284</v>
      </c>
      <c r="L140" s="251" t="s">
        <v>1285</v>
      </c>
      <c r="M140" s="251">
        <v>1</v>
      </c>
      <c r="N140" s="251">
        <v>1.02</v>
      </c>
      <c r="O140" s="251" t="s">
        <v>1069</v>
      </c>
      <c r="P140" s="252" t="s">
        <v>1258</v>
      </c>
    </row>
    <row r="141" spans="1:16" x14ac:dyDescent="0.25">
      <c r="A141" s="250" t="s">
        <v>1059</v>
      </c>
      <c r="B141" s="251" t="s">
        <v>1356</v>
      </c>
      <c r="C141" s="251" t="s">
        <v>1357</v>
      </c>
      <c r="D141" s="251" t="s">
        <v>1254</v>
      </c>
      <c r="E141" s="251" t="s">
        <v>1063</v>
      </c>
      <c r="F141" s="251" t="s">
        <v>1358</v>
      </c>
      <c r="G141" s="251" t="s">
        <v>1063</v>
      </c>
      <c r="H141" s="251" t="s">
        <v>1115</v>
      </c>
      <c r="I141" s="251" t="s">
        <v>1116</v>
      </c>
      <c r="J141" s="251" t="s">
        <v>1066</v>
      </c>
      <c r="K141" s="251" t="s">
        <v>115</v>
      </c>
      <c r="L141" s="251" t="s">
        <v>116</v>
      </c>
      <c r="M141" s="251">
        <v>1</v>
      </c>
      <c r="N141" s="251">
        <v>1.02</v>
      </c>
      <c r="O141" s="251" t="s">
        <v>1069</v>
      </c>
      <c r="P141" s="252" t="s">
        <v>1258</v>
      </c>
    </row>
    <row r="142" spans="1:16" x14ac:dyDescent="0.25">
      <c r="A142" s="250" t="s">
        <v>1059</v>
      </c>
      <c r="B142" s="251" t="s">
        <v>1356</v>
      </c>
      <c r="C142" s="251" t="s">
        <v>1357</v>
      </c>
      <c r="D142" s="251" t="s">
        <v>1254</v>
      </c>
      <c r="E142" s="251" t="s">
        <v>1063</v>
      </c>
      <c r="F142" s="251" t="s">
        <v>1358</v>
      </c>
      <c r="G142" s="251" t="s">
        <v>1063</v>
      </c>
      <c r="H142" s="251" t="s">
        <v>1167</v>
      </c>
      <c r="I142" s="251" t="s">
        <v>1078</v>
      </c>
      <c r="J142" s="251" t="s">
        <v>1066</v>
      </c>
      <c r="K142" s="251" t="s">
        <v>1310</v>
      </c>
      <c r="L142" s="251" t="s">
        <v>1311</v>
      </c>
      <c r="M142" s="251">
        <v>1</v>
      </c>
      <c r="N142" s="251">
        <v>1</v>
      </c>
      <c r="O142" s="251" t="s">
        <v>1069</v>
      </c>
      <c r="P142" s="252" t="s">
        <v>1258</v>
      </c>
    </row>
    <row r="143" spans="1:16" x14ac:dyDescent="0.25">
      <c r="A143" s="250" t="s">
        <v>1059</v>
      </c>
      <c r="B143" s="251" t="s">
        <v>1359</v>
      </c>
      <c r="C143" s="251" t="s">
        <v>1360</v>
      </c>
      <c r="D143" s="251" t="s">
        <v>1254</v>
      </c>
      <c r="E143" s="251" t="s">
        <v>1063</v>
      </c>
      <c r="F143" s="251" t="s">
        <v>1361</v>
      </c>
      <c r="G143" s="251" t="s">
        <v>1063</v>
      </c>
      <c r="H143" s="251" t="s">
        <v>1065</v>
      </c>
      <c r="I143" s="251" t="s">
        <v>1063</v>
      </c>
      <c r="J143" s="251" t="s">
        <v>1066</v>
      </c>
      <c r="K143" s="251" t="s">
        <v>1284</v>
      </c>
      <c r="L143" s="251" t="s">
        <v>1285</v>
      </c>
      <c r="M143" s="251">
        <v>1</v>
      </c>
      <c r="N143" s="251">
        <v>1.02</v>
      </c>
      <c r="O143" s="251" t="s">
        <v>1069</v>
      </c>
      <c r="P143" s="252" t="s">
        <v>1258</v>
      </c>
    </row>
    <row r="144" spans="1:16" x14ac:dyDescent="0.25">
      <c r="A144" s="250" t="s">
        <v>1059</v>
      </c>
      <c r="B144" s="251" t="s">
        <v>1359</v>
      </c>
      <c r="C144" s="251" t="s">
        <v>1360</v>
      </c>
      <c r="D144" s="251" t="s">
        <v>1254</v>
      </c>
      <c r="E144" s="251" t="s">
        <v>1063</v>
      </c>
      <c r="F144" s="251" t="s">
        <v>1361</v>
      </c>
      <c r="G144" s="251" t="s">
        <v>1063</v>
      </c>
      <c r="H144" s="251" t="s">
        <v>1115</v>
      </c>
      <c r="I144" s="251" t="s">
        <v>1116</v>
      </c>
      <c r="J144" s="251" t="s">
        <v>1066</v>
      </c>
      <c r="K144" s="251" t="s">
        <v>1362</v>
      </c>
      <c r="L144" s="251" t="s">
        <v>1363</v>
      </c>
      <c r="M144" s="251">
        <v>1</v>
      </c>
      <c r="N144" s="251">
        <v>1.02</v>
      </c>
      <c r="O144" s="251" t="s">
        <v>1069</v>
      </c>
      <c r="P144" s="252" t="s">
        <v>1258</v>
      </c>
    </row>
    <row r="145" spans="1:16" x14ac:dyDescent="0.25">
      <c r="A145" s="250" t="s">
        <v>1059</v>
      </c>
      <c r="B145" s="251" t="s">
        <v>1359</v>
      </c>
      <c r="C145" s="251" t="s">
        <v>1360</v>
      </c>
      <c r="D145" s="251" t="s">
        <v>1254</v>
      </c>
      <c r="E145" s="251" t="s">
        <v>1063</v>
      </c>
      <c r="F145" s="251" t="s">
        <v>1361</v>
      </c>
      <c r="G145" s="251" t="s">
        <v>1063</v>
      </c>
      <c r="H145" s="251" t="s">
        <v>1167</v>
      </c>
      <c r="I145" s="251" t="s">
        <v>1078</v>
      </c>
      <c r="J145" s="251" t="s">
        <v>1066</v>
      </c>
      <c r="K145" s="251" t="s">
        <v>1325</v>
      </c>
      <c r="L145" s="251" t="s">
        <v>1326</v>
      </c>
      <c r="M145" s="251">
        <v>1</v>
      </c>
      <c r="N145" s="251">
        <v>1</v>
      </c>
      <c r="O145" s="251" t="s">
        <v>1069</v>
      </c>
      <c r="P145" s="252" t="s">
        <v>1258</v>
      </c>
    </row>
    <row r="146" spans="1:16" x14ac:dyDescent="0.25">
      <c r="A146" s="250" t="s">
        <v>1059</v>
      </c>
      <c r="B146" s="251" t="s">
        <v>1364</v>
      </c>
      <c r="C146" s="251" t="s">
        <v>1365</v>
      </c>
      <c r="D146" s="251" t="s">
        <v>1254</v>
      </c>
      <c r="E146" s="251" t="s">
        <v>1063</v>
      </c>
      <c r="F146" s="251" t="s">
        <v>1366</v>
      </c>
      <c r="G146" s="251" t="s">
        <v>1063</v>
      </c>
      <c r="H146" s="251" t="s">
        <v>1065</v>
      </c>
      <c r="I146" s="251" t="s">
        <v>1063</v>
      </c>
      <c r="J146" s="251" t="s">
        <v>1066</v>
      </c>
      <c r="K146" s="251" t="s">
        <v>1367</v>
      </c>
      <c r="L146" s="251" t="s">
        <v>1368</v>
      </c>
      <c r="M146" s="251">
        <v>1</v>
      </c>
      <c r="N146" s="251">
        <v>1.02</v>
      </c>
      <c r="O146" s="251" t="s">
        <v>1069</v>
      </c>
      <c r="P146" s="252" t="s">
        <v>1369</v>
      </c>
    </row>
    <row r="147" spans="1:16" x14ac:dyDescent="0.25">
      <c r="A147" s="250" t="s">
        <v>1059</v>
      </c>
      <c r="B147" s="251" t="s">
        <v>1364</v>
      </c>
      <c r="C147" s="251" t="s">
        <v>1365</v>
      </c>
      <c r="D147" s="251" t="s">
        <v>1254</v>
      </c>
      <c r="E147" s="251" t="s">
        <v>1063</v>
      </c>
      <c r="F147" s="251" t="s">
        <v>1366</v>
      </c>
      <c r="G147" s="251" t="s">
        <v>1063</v>
      </c>
      <c r="H147" s="251" t="s">
        <v>1115</v>
      </c>
      <c r="I147" s="251" t="s">
        <v>1116</v>
      </c>
      <c r="J147" s="251" t="s">
        <v>1066</v>
      </c>
      <c r="K147" s="251" t="s">
        <v>1362</v>
      </c>
      <c r="L147" s="251" t="s">
        <v>1363</v>
      </c>
      <c r="M147" s="251">
        <v>1</v>
      </c>
      <c r="N147" s="251">
        <v>1.02</v>
      </c>
      <c r="O147" s="251" t="s">
        <v>1069</v>
      </c>
      <c r="P147" s="252" t="s">
        <v>1369</v>
      </c>
    </row>
    <row r="148" spans="1:16" x14ac:dyDescent="0.25">
      <c r="A148" s="250" t="s">
        <v>1059</v>
      </c>
      <c r="B148" s="251" t="s">
        <v>1364</v>
      </c>
      <c r="C148" s="251" t="s">
        <v>1365</v>
      </c>
      <c r="D148" s="251" t="s">
        <v>1254</v>
      </c>
      <c r="E148" s="251" t="s">
        <v>1063</v>
      </c>
      <c r="F148" s="251" t="s">
        <v>1366</v>
      </c>
      <c r="G148" s="251" t="s">
        <v>1063</v>
      </c>
      <c r="H148" s="251" t="s">
        <v>1167</v>
      </c>
      <c r="I148" s="251" t="s">
        <v>1078</v>
      </c>
      <c r="J148" s="251" t="s">
        <v>1066</v>
      </c>
      <c r="K148" s="251" t="s">
        <v>1370</v>
      </c>
      <c r="L148" s="251" t="s">
        <v>1371</v>
      </c>
      <c r="M148" s="251">
        <v>1</v>
      </c>
      <c r="N148" s="251">
        <v>1</v>
      </c>
      <c r="O148" s="251" t="s">
        <v>1069</v>
      </c>
      <c r="P148" s="252" t="s">
        <v>1369</v>
      </c>
    </row>
    <row r="149" spans="1:16" x14ac:dyDescent="0.25">
      <c r="A149" s="250" t="s">
        <v>1059</v>
      </c>
      <c r="B149" s="251" t="s">
        <v>1372</v>
      </c>
      <c r="C149" s="251" t="s">
        <v>1373</v>
      </c>
      <c r="D149" s="251" t="s">
        <v>1254</v>
      </c>
      <c r="E149" s="251" t="s">
        <v>1063</v>
      </c>
      <c r="F149" s="251" t="s">
        <v>1374</v>
      </c>
      <c r="G149" s="251" t="s">
        <v>1063</v>
      </c>
      <c r="H149" s="251" t="s">
        <v>1065</v>
      </c>
      <c r="I149" s="251" t="s">
        <v>1063</v>
      </c>
      <c r="J149" s="251" t="s">
        <v>1066</v>
      </c>
      <c r="K149" s="251" t="s">
        <v>1375</v>
      </c>
      <c r="L149" s="251" t="s">
        <v>1376</v>
      </c>
      <c r="M149" s="251">
        <v>1.2</v>
      </c>
      <c r="N149" s="251">
        <v>48.96</v>
      </c>
      <c r="O149" s="251" t="s">
        <v>1069</v>
      </c>
      <c r="P149" s="252" t="s">
        <v>1377</v>
      </c>
    </row>
    <row r="150" spans="1:16" x14ac:dyDescent="0.25">
      <c r="A150" s="250" t="s">
        <v>1059</v>
      </c>
      <c r="B150" s="251" t="s">
        <v>1372</v>
      </c>
      <c r="C150" s="251" t="s">
        <v>1373</v>
      </c>
      <c r="D150" s="251" t="s">
        <v>1254</v>
      </c>
      <c r="E150" s="251" t="s">
        <v>1063</v>
      </c>
      <c r="F150" s="251" t="s">
        <v>1374</v>
      </c>
      <c r="G150" s="251" t="s">
        <v>1063</v>
      </c>
      <c r="H150" s="251" t="s">
        <v>1115</v>
      </c>
      <c r="I150" s="251" t="s">
        <v>1116</v>
      </c>
      <c r="J150" s="251" t="s">
        <v>1066</v>
      </c>
      <c r="K150" s="251" t="s">
        <v>1267</v>
      </c>
      <c r="L150" s="251" t="s">
        <v>1268</v>
      </c>
      <c r="M150" s="251">
        <v>1.2</v>
      </c>
      <c r="N150" s="251">
        <v>1.02</v>
      </c>
      <c r="O150" s="251" t="s">
        <v>1069</v>
      </c>
      <c r="P150" s="252" t="s">
        <v>1377</v>
      </c>
    </row>
    <row r="151" spans="1:16" x14ac:dyDescent="0.25">
      <c r="A151" s="250" t="s">
        <v>1059</v>
      </c>
      <c r="B151" s="251" t="s">
        <v>1372</v>
      </c>
      <c r="C151" s="251" t="s">
        <v>1373</v>
      </c>
      <c r="D151" s="251" t="s">
        <v>1254</v>
      </c>
      <c r="E151" s="251" t="s">
        <v>1063</v>
      </c>
      <c r="F151" s="251" t="s">
        <v>1374</v>
      </c>
      <c r="G151" s="251" t="s">
        <v>1063</v>
      </c>
      <c r="H151" s="251" t="s">
        <v>1077</v>
      </c>
      <c r="I151" s="251" t="s">
        <v>1176</v>
      </c>
      <c r="J151" s="251" t="s">
        <v>1066</v>
      </c>
      <c r="K151" s="251" t="s">
        <v>1378</v>
      </c>
      <c r="L151" s="251" t="s">
        <v>1379</v>
      </c>
      <c r="M151" s="251">
        <v>1.2</v>
      </c>
      <c r="N151" s="251">
        <v>1.2</v>
      </c>
      <c r="O151" s="251" t="s">
        <v>1069</v>
      </c>
      <c r="P151" s="252" t="s">
        <v>1377</v>
      </c>
    </row>
    <row r="152" spans="1:16" x14ac:dyDescent="0.25">
      <c r="A152" s="250" t="s">
        <v>1059</v>
      </c>
      <c r="B152" s="251" t="s">
        <v>1372</v>
      </c>
      <c r="C152" s="251" t="s">
        <v>1373</v>
      </c>
      <c r="D152" s="251" t="s">
        <v>1254</v>
      </c>
      <c r="E152" s="251" t="s">
        <v>1063</v>
      </c>
      <c r="F152" s="251" t="s">
        <v>1374</v>
      </c>
      <c r="G152" s="251" t="s">
        <v>1063</v>
      </c>
      <c r="H152" s="251" t="s">
        <v>1083</v>
      </c>
      <c r="I152" s="251" t="s">
        <v>1143</v>
      </c>
      <c r="J152" s="251" t="s">
        <v>1066</v>
      </c>
      <c r="K152" s="251" t="s">
        <v>1269</v>
      </c>
      <c r="L152" s="251" t="s">
        <v>1270</v>
      </c>
      <c r="M152" s="251">
        <v>1.2</v>
      </c>
      <c r="N152" s="251">
        <v>0.19</v>
      </c>
      <c r="O152" s="251" t="s">
        <v>1069</v>
      </c>
      <c r="P152" s="252" t="s">
        <v>1377</v>
      </c>
    </row>
    <row r="153" spans="1:16" x14ac:dyDescent="0.25">
      <c r="A153" s="250" t="s">
        <v>1059</v>
      </c>
      <c r="B153" s="251" t="s">
        <v>1372</v>
      </c>
      <c r="C153" s="251" t="s">
        <v>1373</v>
      </c>
      <c r="D153" s="251" t="s">
        <v>1254</v>
      </c>
      <c r="E153" s="251" t="s">
        <v>1063</v>
      </c>
      <c r="F153" s="251" t="s">
        <v>1374</v>
      </c>
      <c r="G153" s="251" t="s">
        <v>1063</v>
      </c>
      <c r="H153" s="251" t="s">
        <v>1152</v>
      </c>
      <c r="I153" s="251" t="s">
        <v>1159</v>
      </c>
      <c r="J153" s="251" t="s">
        <v>1066</v>
      </c>
      <c r="K153" s="251" t="s">
        <v>1271</v>
      </c>
      <c r="L153" s="251" t="s">
        <v>1272</v>
      </c>
      <c r="M153" s="251">
        <v>1.2</v>
      </c>
      <c r="N153" s="251">
        <v>0.74</v>
      </c>
      <c r="O153" s="251" t="s">
        <v>1069</v>
      </c>
      <c r="P153" s="252" t="s">
        <v>1377</v>
      </c>
    </row>
    <row r="154" spans="1:16" x14ac:dyDescent="0.25">
      <c r="A154" s="250" t="s">
        <v>1059</v>
      </c>
      <c r="B154" s="251" t="s">
        <v>1380</v>
      </c>
      <c r="C154" s="251" t="s">
        <v>1381</v>
      </c>
      <c r="D154" s="251" t="s">
        <v>1254</v>
      </c>
      <c r="E154" s="251" t="s">
        <v>1063</v>
      </c>
      <c r="F154" s="251" t="s">
        <v>1382</v>
      </c>
      <c r="G154" s="251" t="s">
        <v>1063</v>
      </c>
      <c r="H154" s="251" t="s">
        <v>1065</v>
      </c>
      <c r="I154" s="251" t="s">
        <v>1063</v>
      </c>
      <c r="J154" s="251" t="s">
        <v>1066</v>
      </c>
      <c r="K154" s="251" t="s">
        <v>1367</v>
      </c>
      <c r="L154" s="251" t="s">
        <v>1368</v>
      </c>
      <c r="M154" s="251">
        <v>1</v>
      </c>
      <c r="N154" s="251">
        <v>1.02</v>
      </c>
      <c r="O154" s="251" t="s">
        <v>1069</v>
      </c>
      <c r="P154" s="252" t="s">
        <v>1383</v>
      </c>
    </row>
    <row r="155" spans="1:16" x14ac:dyDescent="0.25">
      <c r="A155" s="250" t="s">
        <v>1059</v>
      </c>
      <c r="B155" s="251" t="s">
        <v>1380</v>
      </c>
      <c r="C155" s="251" t="s">
        <v>1381</v>
      </c>
      <c r="D155" s="251" t="s">
        <v>1254</v>
      </c>
      <c r="E155" s="251" t="s">
        <v>1063</v>
      </c>
      <c r="F155" s="251" t="s">
        <v>1382</v>
      </c>
      <c r="G155" s="251" t="s">
        <v>1063</v>
      </c>
      <c r="H155" s="251" t="s">
        <v>1115</v>
      </c>
      <c r="I155" s="251" t="s">
        <v>1116</v>
      </c>
      <c r="J155" s="251" t="s">
        <v>1066</v>
      </c>
      <c r="K155" s="251" t="s">
        <v>115</v>
      </c>
      <c r="L155" s="251" t="s">
        <v>116</v>
      </c>
      <c r="M155" s="251">
        <v>1</v>
      </c>
      <c r="N155" s="251">
        <v>1.02</v>
      </c>
      <c r="O155" s="251" t="s">
        <v>1069</v>
      </c>
      <c r="P155" s="252" t="s">
        <v>1383</v>
      </c>
    </row>
    <row r="156" spans="1:16" x14ac:dyDescent="0.25">
      <c r="A156" s="250" t="s">
        <v>1059</v>
      </c>
      <c r="B156" s="251" t="s">
        <v>1380</v>
      </c>
      <c r="C156" s="251" t="s">
        <v>1381</v>
      </c>
      <c r="D156" s="251" t="s">
        <v>1254</v>
      </c>
      <c r="E156" s="251" t="s">
        <v>1063</v>
      </c>
      <c r="F156" s="251" t="s">
        <v>1382</v>
      </c>
      <c r="G156" s="251" t="s">
        <v>1063</v>
      </c>
      <c r="H156" s="251" t="s">
        <v>1167</v>
      </c>
      <c r="I156" s="251" t="s">
        <v>1078</v>
      </c>
      <c r="J156" s="251" t="s">
        <v>1066</v>
      </c>
      <c r="K156" s="251" t="s">
        <v>1378</v>
      </c>
      <c r="L156" s="251" t="s">
        <v>1379</v>
      </c>
      <c r="M156" s="251">
        <v>1</v>
      </c>
      <c r="N156" s="251">
        <v>1</v>
      </c>
      <c r="O156" s="251" t="s">
        <v>1069</v>
      </c>
      <c r="P156" s="252" t="s">
        <v>1383</v>
      </c>
    </row>
    <row r="157" spans="1:16" x14ac:dyDescent="0.25">
      <c r="A157" s="250" t="s">
        <v>1059</v>
      </c>
      <c r="B157" s="251" t="s">
        <v>1384</v>
      </c>
      <c r="C157" s="251" t="s">
        <v>1385</v>
      </c>
      <c r="D157" s="251" t="s">
        <v>1254</v>
      </c>
      <c r="E157" s="251" t="s">
        <v>1063</v>
      </c>
      <c r="F157" s="251" t="s">
        <v>1386</v>
      </c>
      <c r="G157" s="251" t="s">
        <v>1063</v>
      </c>
      <c r="H157" s="251" t="s">
        <v>1065</v>
      </c>
      <c r="I157" s="251" t="s">
        <v>1063</v>
      </c>
      <c r="J157" s="251" t="s">
        <v>1066</v>
      </c>
      <c r="K157" s="251" t="s">
        <v>1267</v>
      </c>
      <c r="L157" s="251" t="s">
        <v>1268</v>
      </c>
      <c r="M157" s="251">
        <v>1.05</v>
      </c>
      <c r="N157" s="251">
        <v>1.02</v>
      </c>
      <c r="O157" s="251" t="s">
        <v>1069</v>
      </c>
      <c r="P157" s="252" t="s">
        <v>1377</v>
      </c>
    </row>
    <row r="158" spans="1:16" x14ac:dyDescent="0.25">
      <c r="A158" s="250" t="s">
        <v>1059</v>
      </c>
      <c r="B158" s="251" t="s">
        <v>1384</v>
      </c>
      <c r="C158" s="251" t="s">
        <v>1385</v>
      </c>
      <c r="D158" s="251" t="s">
        <v>1254</v>
      </c>
      <c r="E158" s="251" t="s">
        <v>1063</v>
      </c>
      <c r="F158" s="251" t="s">
        <v>1386</v>
      </c>
      <c r="G158" s="251" t="s">
        <v>1063</v>
      </c>
      <c r="H158" s="251" t="s">
        <v>1167</v>
      </c>
      <c r="I158" s="251" t="s">
        <v>1078</v>
      </c>
      <c r="J158" s="251" t="s">
        <v>1066</v>
      </c>
      <c r="K158" s="251" t="s">
        <v>1387</v>
      </c>
      <c r="L158" s="251" t="s">
        <v>1388</v>
      </c>
      <c r="M158" s="251">
        <v>1.05</v>
      </c>
      <c r="N158" s="251">
        <v>42.84</v>
      </c>
      <c r="O158" s="251" t="s">
        <v>1069</v>
      </c>
      <c r="P158" s="252" t="s">
        <v>1377</v>
      </c>
    </row>
    <row r="159" spans="1:16" x14ac:dyDescent="0.25">
      <c r="A159" s="250" t="s">
        <v>1059</v>
      </c>
      <c r="B159" s="251" t="s">
        <v>1384</v>
      </c>
      <c r="C159" s="251" t="s">
        <v>1385</v>
      </c>
      <c r="D159" s="251" t="s">
        <v>1254</v>
      </c>
      <c r="E159" s="251" t="s">
        <v>1063</v>
      </c>
      <c r="F159" s="251" t="s">
        <v>1386</v>
      </c>
      <c r="G159" s="251" t="s">
        <v>1063</v>
      </c>
      <c r="H159" s="251" t="s">
        <v>1077</v>
      </c>
      <c r="I159" s="251" t="s">
        <v>1176</v>
      </c>
      <c r="J159" s="251" t="s">
        <v>1066</v>
      </c>
      <c r="K159" s="251" t="s">
        <v>1389</v>
      </c>
      <c r="L159" s="251" t="s">
        <v>1390</v>
      </c>
      <c r="M159" s="251">
        <v>1.05</v>
      </c>
      <c r="N159" s="251">
        <v>1.05</v>
      </c>
      <c r="O159" s="251" t="s">
        <v>1069</v>
      </c>
      <c r="P159" s="252" t="s">
        <v>1377</v>
      </c>
    </row>
    <row r="160" spans="1:16" x14ac:dyDescent="0.25">
      <c r="A160" s="250" t="s">
        <v>1059</v>
      </c>
      <c r="B160" s="251" t="s">
        <v>1384</v>
      </c>
      <c r="C160" s="251" t="s">
        <v>1385</v>
      </c>
      <c r="D160" s="251" t="s">
        <v>1254</v>
      </c>
      <c r="E160" s="251" t="s">
        <v>1063</v>
      </c>
      <c r="F160" s="251" t="s">
        <v>1386</v>
      </c>
      <c r="G160" s="251" t="s">
        <v>1063</v>
      </c>
      <c r="H160" s="251" t="s">
        <v>1083</v>
      </c>
      <c r="I160" s="251" t="s">
        <v>1143</v>
      </c>
      <c r="J160" s="251" t="s">
        <v>1066</v>
      </c>
      <c r="K160" s="251" t="s">
        <v>1269</v>
      </c>
      <c r="L160" s="251" t="s">
        <v>1270</v>
      </c>
      <c r="M160" s="251">
        <v>1.05</v>
      </c>
      <c r="N160" s="251">
        <v>0.19</v>
      </c>
      <c r="O160" s="251" t="s">
        <v>1069</v>
      </c>
      <c r="P160" s="252" t="s">
        <v>1377</v>
      </c>
    </row>
    <row r="161" spans="1:16" x14ac:dyDescent="0.25">
      <c r="A161" s="250" t="s">
        <v>1059</v>
      </c>
      <c r="B161" s="251" t="s">
        <v>1384</v>
      </c>
      <c r="C161" s="251" t="s">
        <v>1385</v>
      </c>
      <c r="D161" s="251" t="s">
        <v>1254</v>
      </c>
      <c r="E161" s="251" t="s">
        <v>1063</v>
      </c>
      <c r="F161" s="251" t="s">
        <v>1386</v>
      </c>
      <c r="G161" s="251" t="s">
        <v>1063</v>
      </c>
      <c r="H161" s="251" t="s">
        <v>1152</v>
      </c>
      <c r="I161" s="251" t="s">
        <v>1159</v>
      </c>
      <c r="J161" s="251" t="s">
        <v>1066</v>
      </c>
      <c r="K161" s="251" t="s">
        <v>1271</v>
      </c>
      <c r="L161" s="251" t="s">
        <v>1272</v>
      </c>
      <c r="M161" s="251">
        <v>1.05</v>
      </c>
      <c r="N161" s="251">
        <v>0.74</v>
      </c>
      <c r="O161" s="251" t="s">
        <v>1069</v>
      </c>
      <c r="P161" s="252" t="s">
        <v>1377</v>
      </c>
    </row>
    <row r="162" spans="1:16" x14ac:dyDescent="0.25">
      <c r="A162" s="250" t="s">
        <v>1059</v>
      </c>
      <c r="B162" s="251" t="s">
        <v>1391</v>
      </c>
      <c r="C162" s="251" t="s">
        <v>1392</v>
      </c>
      <c r="D162" s="251" t="s">
        <v>1254</v>
      </c>
      <c r="E162" s="251" t="s">
        <v>1063</v>
      </c>
      <c r="F162" s="251" t="s">
        <v>1393</v>
      </c>
      <c r="G162" s="251" t="s">
        <v>1063</v>
      </c>
      <c r="H162" s="251" t="s">
        <v>1065</v>
      </c>
      <c r="I162" s="251" t="s">
        <v>1063</v>
      </c>
      <c r="J162" s="251" t="s">
        <v>1066</v>
      </c>
      <c r="K162" s="251" t="s">
        <v>1367</v>
      </c>
      <c r="L162" s="251" t="s">
        <v>1368</v>
      </c>
      <c r="M162" s="251">
        <v>1</v>
      </c>
      <c r="N162" s="251">
        <v>1.02</v>
      </c>
      <c r="O162" s="251" t="s">
        <v>1069</v>
      </c>
      <c r="P162" s="252" t="s">
        <v>1369</v>
      </c>
    </row>
    <row r="163" spans="1:16" x14ac:dyDescent="0.25">
      <c r="A163" s="250" t="s">
        <v>1059</v>
      </c>
      <c r="B163" s="251" t="s">
        <v>1391</v>
      </c>
      <c r="C163" s="251" t="s">
        <v>1392</v>
      </c>
      <c r="D163" s="251" t="s">
        <v>1254</v>
      </c>
      <c r="E163" s="251" t="s">
        <v>1063</v>
      </c>
      <c r="F163" s="251" t="s">
        <v>1393</v>
      </c>
      <c r="G163" s="251" t="s">
        <v>1063</v>
      </c>
      <c r="H163" s="251" t="s">
        <v>1115</v>
      </c>
      <c r="I163" s="251" t="s">
        <v>1116</v>
      </c>
      <c r="J163" s="251" t="s">
        <v>1066</v>
      </c>
      <c r="K163" s="251" t="s">
        <v>1389</v>
      </c>
      <c r="L163" s="251" t="s">
        <v>1390</v>
      </c>
      <c r="M163" s="251">
        <v>1</v>
      </c>
      <c r="N163" s="251">
        <v>1</v>
      </c>
      <c r="O163" s="251" t="s">
        <v>1069</v>
      </c>
      <c r="P163" s="252" t="s">
        <v>1369</v>
      </c>
    </row>
    <row r="164" spans="1:16" x14ac:dyDescent="0.25">
      <c r="A164" s="250" t="s">
        <v>1059</v>
      </c>
      <c r="B164" s="251" t="s">
        <v>1394</v>
      </c>
      <c r="C164" s="251" t="s">
        <v>1395</v>
      </c>
      <c r="D164" s="251" t="s">
        <v>1254</v>
      </c>
      <c r="E164" s="251" t="s">
        <v>1063</v>
      </c>
      <c r="F164" s="251" t="s">
        <v>1396</v>
      </c>
      <c r="G164" s="251" t="s">
        <v>1063</v>
      </c>
      <c r="H164" s="251" t="s">
        <v>1065</v>
      </c>
      <c r="I164" s="251" t="s">
        <v>1063</v>
      </c>
      <c r="J164" s="251" t="s">
        <v>1066</v>
      </c>
      <c r="K164" s="251" t="s">
        <v>1367</v>
      </c>
      <c r="L164" s="251" t="s">
        <v>1368</v>
      </c>
      <c r="M164" s="251">
        <v>1</v>
      </c>
      <c r="N164" s="251">
        <v>1.02</v>
      </c>
      <c r="O164" s="251" t="s">
        <v>1069</v>
      </c>
      <c r="P164" s="252" t="s">
        <v>1369</v>
      </c>
    </row>
    <row r="165" spans="1:16" x14ac:dyDescent="0.25">
      <c r="A165" s="250" t="s">
        <v>1059</v>
      </c>
      <c r="B165" s="251" t="s">
        <v>1394</v>
      </c>
      <c r="C165" s="251" t="s">
        <v>1395</v>
      </c>
      <c r="D165" s="251" t="s">
        <v>1254</v>
      </c>
      <c r="E165" s="251" t="s">
        <v>1063</v>
      </c>
      <c r="F165" s="251" t="s">
        <v>1396</v>
      </c>
      <c r="G165" s="251" t="s">
        <v>1063</v>
      </c>
      <c r="H165" s="251" t="s">
        <v>1115</v>
      </c>
      <c r="I165" s="251" t="s">
        <v>1116</v>
      </c>
      <c r="J165" s="251" t="s">
        <v>1066</v>
      </c>
      <c r="K165" s="251" t="s">
        <v>1267</v>
      </c>
      <c r="L165" s="251" t="s">
        <v>1268</v>
      </c>
      <c r="M165" s="251">
        <v>1</v>
      </c>
      <c r="N165" s="251">
        <v>1.02</v>
      </c>
      <c r="O165" s="251" t="s">
        <v>1069</v>
      </c>
      <c r="P165" s="252" t="s">
        <v>1369</v>
      </c>
    </row>
    <row r="166" spans="1:16" x14ac:dyDescent="0.25">
      <c r="A166" s="250" t="s">
        <v>1059</v>
      </c>
      <c r="B166" s="251" t="s">
        <v>1394</v>
      </c>
      <c r="C166" s="251" t="s">
        <v>1395</v>
      </c>
      <c r="D166" s="251" t="s">
        <v>1254</v>
      </c>
      <c r="E166" s="251" t="s">
        <v>1063</v>
      </c>
      <c r="F166" s="251" t="s">
        <v>1396</v>
      </c>
      <c r="G166" s="251" t="s">
        <v>1063</v>
      </c>
      <c r="H166" s="251" t="s">
        <v>1167</v>
      </c>
      <c r="I166" s="251" t="s">
        <v>1078</v>
      </c>
      <c r="J166" s="251" t="s">
        <v>1066</v>
      </c>
      <c r="K166" s="251" t="s">
        <v>1389</v>
      </c>
      <c r="L166" s="251" t="s">
        <v>1390</v>
      </c>
      <c r="M166" s="251">
        <v>1</v>
      </c>
      <c r="N166" s="251">
        <v>1</v>
      </c>
      <c r="O166" s="251" t="s">
        <v>1069</v>
      </c>
      <c r="P166" s="252" t="s">
        <v>1369</v>
      </c>
    </row>
    <row r="167" spans="1:16" x14ac:dyDescent="0.25">
      <c r="A167" s="250" t="s">
        <v>1059</v>
      </c>
      <c r="B167" s="251" t="s">
        <v>1397</v>
      </c>
      <c r="C167" s="251" t="s">
        <v>1398</v>
      </c>
      <c r="D167" s="251" t="s">
        <v>1254</v>
      </c>
      <c r="E167" s="251" t="s">
        <v>1063</v>
      </c>
      <c r="F167" s="251" t="s">
        <v>1399</v>
      </c>
      <c r="G167" s="251" t="s">
        <v>1063</v>
      </c>
      <c r="H167" s="251" t="s">
        <v>1065</v>
      </c>
      <c r="I167" s="251" t="s">
        <v>1063</v>
      </c>
      <c r="J167" s="251" t="s">
        <v>1066</v>
      </c>
      <c r="K167" s="251" t="s">
        <v>1267</v>
      </c>
      <c r="L167" s="251" t="s">
        <v>1268</v>
      </c>
      <c r="M167" s="251">
        <v>1.05</v>
      </c>
      <c r="N167" s="251">
        <v>1.02</v>
      </c>
      <c r="O167" s="251" t="s">
        <v>1069</v>
      </c>
      <c r="P167" s="252" t="s">
        <v>1377</v>
      </c>
    </row>
    <row r="168" spans="1:16" x14ac:dyDescent="0.25">
      <c r="A168" s="250" t="s">
        <v>1059</v>
      </c>
      <c r="B168" s="251" t="s">
        <v>1397</v>
      </c>
      <c r="C168" s="251" t="s">
        <v>1398</v>
      </c>
      <c r="D168" s="251" t="s">
        <v>1254</v>
      </c>
      <c r="E168" s="251" t="s">
        <v>1063</v>
      </c>
      <c r="F168" s="251" t="s">
        <v>1399</v>
      </c>
      <c r="G168" s="251" t="s">
        <v>1063</v>
      </c>
      <c r="H168" s="251" t="s">
        <v>1167</v>
      </c>
      <c r="I168" s="251" t="s">
        <v>1078</v>
      </c>
      <c r="J168" s="251" t="s">
        <v>1066</v>
      </c>
      <c r="K168" s="251" t="s">
        <v>1387</v>
      </c>
      <c r="L168" s="251" t="s">
        <v>1388</v>
      </c>
      <c r="M168" s="251">
        <v>1.05</v>
      </c>
      <c r="N168" s="251">
        <v>42.84</v>
      </c>
      <c r="O168" s="251" t="s">
        <v>1069</v>
      </c>
      <c r="P168" s="252" t="s">
        <v>1377</v>
      </c>
    </row>
    <row r="169" spans="1:16" x14ac:dyDescent="0.25">
      <c r="A169" s="250" t="s">
        <v>1059</v>
      </c>
      <c r="B169" s="251" t="s">
        <v>1397</v>
      </c>
      <c r="C169" s="251" t="s">
        <v>1398</v>
      </c>
      <c r="D169" s="251" t="s">
        <v>1254</v>
      </c>
      <c r="E169" s="251" t="s">
        <v>1063</v>
      </c>
      <c r="F169" s="251" t="s">
        <v>1399</v>
      </c>
      <c r="G169" s="251" t="s">
        <v>1063</v>
      </c>
      <c r="H169" s="251" t="s">
        <v>1077</v>
      </c>
      <c r="I169" s="251" t="s">
        <v>1176</v>
      </c>
      <c r="J169" s="251" t="s">
        <v>1066</v>
      </c>
      <c r="K169" s="251" t="s">
        <v>1370</v>
      </c>
      <c r="L169" s="251" t="s">
        <v>1371</v>
      </c>
      <c r="M169" s="251">
        <v>1.05</v>
      </c>
      <c r="N169" s="251">
        <v>1.05</v>
      </c>
      <c r="O169" s="251" t="s">
        <v>1069</v>
      </c>
      <c r="P169" s="252" t="s">
        <v>1377</v>
      </c>
    </row>
    <row r="170" spans="1:16" x14ac:dyDescent="0.25">
      <c r="A170" s="250" t="s">
        <v>1059</v>
      </c>
      <c r="B170" s="251" t="s">
        <v>1397</v>
      </c>
      <c r="C170" s="251" t="s">
        <v>1398</v>
      </c>
      <c r="D170" s="251" t="s">
        <v>1254</v>
      </c>
      <c r="E170" s="251" t="s">
        <v>1063</v>
      </c>
      <c r="F170" s="251" t="s">
        <v>1399</v>
      </c>
      <c r="G170" s="251" t="s">
        <v>1063</v>
      </c>
      <c r="H170" s="251" t="s">
        <v>1083</v>
      </c>
      <c r="I170" s="251" t="s">
        <v>1143</v>
      </c>
      <c r="J170" s="251" t="s">
        <v>1066</v>
      </c>
      <c r="K170" s="251" t="s">
        <v>1269</v>
      </c>
      <c r="L170" s="251" t="s">
        <v>1270</v>
      </c>
      <c r="M170" s="251">
        <v>1.05</v>
      </c>
      <c r="N170" s="251">
        <v>0.19</v>
      </c>
      <c r="O170" s="251" t="s">
        <v>1069</v>
      </c>
      <c r="P170" s="252" t="s">
        <v>1377</v>
      </c>
    </row>
    <row r="171" spans="1:16" x14ac:dyDescent="0.25">
      <c r="A171" s="250" t="s">
        <v>1059</v>
      </c>
      <c r="B171" s="251" t="s">
        <v>1397</v>
      </c>
      <c r="C171" s="251" t="s">
        <v>1398</v>
      </c>
      <c r="D171" s="251" t="s">
        <v>1254</v>
      </c>
      <c r="E171" s="251" t="s">
        <v>1063</v>
      </c>
      <c r="F171" s="251" t="s">
        <v>1399</v>
      </c>
      <c r="G171" s="251" t="s">
        <v>1063</v>
      </c>
      <c r="H171" s="251" t="s">
        <v>1152</v>
      </c>
      <c r="I171" s="251" t="s">
        <v>1159</v>
      </c>
      <c r="J171" s="251" t="s">
        <v>1066</v>
      </c>
      <c r="K171" s="251" t="s">
        <v>1271</v>
      </c>
      <c r="L171" s="251" t="s">
        <v>1272</v>
      </c>
      <c r="M171" s="251">
        <v>1.05</v>
      </c>
      <c r="N171" s="251">
        <v>0.74</v>
      </c>
      <c r="O171" s="251" t="s">
        <v>1069</v>
      </c>
      <c r="P171" s="252" t="s">
        <v>1377</v>
      </c>
    </row>
    <row r="172" spans="1:16" x14ac:dyDescent="0.25">
      <c r="A172" s="250" t="s">
        <v>1059</v>
      </c>
      <c r="B172" s="251" t="s">
        <v>1400</v>
      </c>
      <c r="C172" s="251" t="s">
        <v>1401</v>
      </c>
      <c r="D172" s="251" t="s">
        <v>1254</v>
      </c>
      <c r="E172" s="251" t="s">
        <v>1063</v>
      </c>
      <c r="F172" s="251" t="s">
        <v>1402</v>
      </c>
      <c r="G172" s="251" t="s">
        <v>1063</v>
      </c>
      <c r="H172" s="251" t="s">
        <v>1065</v>
      </c>
      <c r="I172" s="251" t="s">
        <v>1063</v>
      </c>
      <c r="J172" s="251" t="s">
        <v>1066</v>
      </c>
      <c r="K172" s="251" t="s">
        <v>1367</v>
      </c>
      <c r="L172" s="251" t="s">
        <v>1368</v>
      </c>
      <c r="M172" s="251">
        <v>1</v>
      </c>
      <c r="N172" s="251">
        <v>1.02</v>
      </c>
      <c r="O172" s="251" t="s">
        <v>1069</v>
      </c>
      <c r="P172" s="252" t="s">
        <v>1369</v>
      </c>
    </row>
    <row r="173" spans="1:16" x14ac:dyDescent="0.25">
      <c r="A173" s="250" t="s">
        <v>1059</v>
      </c>
      <c r="B173" s="251" t="s">
        <v>1400</v>
      </c>
      <c r="C173" s="251" t="s">
        <v>1401</v>
      </c>
      <c r="D173" s="251" t="s">
        <v>1254</v>
      </c>
      <c r="E173" s="251" t="s">
        <v>1063</v>
      </c>
      <c r="F173" s="251" t="s">
        <v>1402</v>
      </c>
      <c r="G173" s="251" t="s">
        <v>1063</v>
      </c>
      <c r="H173" s="251" t="s">
        <v>1115</v>
      </c>
      <c r="I173" s="251" t="s">
        <v>1116</v>
      </c>
      <c r="J173" s="251" t="s">
        <v>1066</v>
      </c>
      <c r="K173" s="251" t="s">
        <v>1370</v>
      </c>
      <c r="L173" s="251" t="s">
        <v>1371</v>
      </c>
      <c r="M173" s="251">
        <v>1</v>
      </c>
      <c r="N173" s="251">
        <v>1</v>
      </c>
      <c r="O173" s="251" t="s">
        <v>1069</v>
      </c>
      <c r="P173" s="252" t="s">
        <v>1369</v>
      </c>
    </row>
    <row r="174" spans="1:16" x14ac:dyDescent="0.25">
      <c r="A174" s="250" t="s">
        <v>1059</v>
      </c>
      <c r="B174" s="251" t="s">
        <v>1403</v>
      </c>
      <c r="C174" s="251" t="s">
        <v>1404</v>
      </c>
      <c r="D174" s="251" t="s">
        <v>1254</v>
      </c>
      <c r="E174" s="251" t="s">
        <v>1063</v>
      </c>
      <c r="F174" s="251" t="s">
        <v>1405</v>
      </c>
      <c r="G174" s="251" t="s">
        <v>1063</v>
      </c>
      <c r="H174" s="251" t="s">
        <v>1065</v>
      </c>
      <c r="I174" s="251" t="s">
        <v>1063</v>
      </c>
      <c r="J174" s="251" t="s">
        <v>1066</v>
      </c>
      <c r="K174" s="251" t="s">
        <v>1367</v>
      </c>
      <c r="L174" s="251" t="s">
        <v>1368</v>
      </c>
      <c r="M174" s="251">
        <v>1</v>
      </c>
      <c r="N174" s="251">
        <v>1.02</v>
      </c>
      <c r="O174" s="251" t="s">
        <v>1069</v>
      </c>
      <c r="P174" s="252" t="s">
        <v>1369</v>
      </c>
    </row>
    <row r="175" spans="1:16" x14ac:dyDescent="0.25">
      <c r="A175" s="250" t="s">
        <v>1059</v>
      </c>
      <c r="B175" s="251" t="s">
        <v>1403</v>
      </c>
      <c r="C175" s="251" t="s">
        <v>1404</v>
      </c>
      <c r="D175" s="251" t="s">
        <v>1254</v>
      </c>
      <c r="E175" s="251" t="s">
        <v>1063</v>
      </c>
      <c r="F175" s="251" t="s">
        <v>1405</v>
      </c>
      <c r="G175" s="251" t="s">
        <v>1063</v>
      </c>
      <c r="H175" s="251" t="s">
        <v>1115</v>
      </c>
      <c r="I175" s="251" t="s">
        <v>1116</v>
      </c>
      <c r="J175" s="251" t="s">
        <v>1066</v>
      </c>
      <c r="K175" s="251" t="s">
        <v>1362</v>
      </c>
      <c r="L175" s="251" t="s">
        <v>1363</v>
      </c>
      <c r="M175" s="251">
        <v>1</v>
      </c>
      <c r="N175" s="251">
        <v>1.02</v>
      </c>
      <c r="O175" s="251" t="s">
        <v>1069</v>
      </c>
      <c r="P175" s="252" t="s">
        <v>1369</v>
      </c>
    </row>
    <row r="176" spans="1:16" x14ac:dyDescent="0.25">
      <c r="A176" s="250" t="s">
        <v>1059</v>
      </c>
      <c r="B176" s="251" t="s">
        <v>1403</v>
      </c>
      <c r="C176" s="251" t="s">
        <v>1404</v>
      </c>
      <c r="D176" s="251" t="s">
        <v>1254</v>
      </c>
      <c r="E176" s="251" t="s">
        <v>1063</v>
      </c>
      <c r="F176" s="251" t="s">
        <v>1405</v>
      </c>
      <c r="G176" s="251" t="s">
        <v>1063</v>
      </c>
      <c r="H176" s="251" t="s">
        <v>1167</v>
      </c>
      <c r="I176" s="251" t="s">
        <v>1078</v>
      </c>
      <c r="J176" s="251" t="s">
        <v>1066</v>
      </c>
      <c r="K176" s="251" t="s">
        <v>1370</v>
      </c>
      <c r="L176" s="251" t="s">
        <v>1371</v>
      </c>
      <c r="M176" s="251">
        <v>1</v>
      </c>
      <c r="N176" s="251">
        <v>1</v>
      </c>
      <c r="O176" s="251" t="s">
        <v>1069</v>
      </c>
      <c r="P176" s="252" t="s">
        <v>1369</v>
      </c>
    </row>
    <row r="177" spans="1:16" x14ac:dyDescent="0.25">
      <c r="A177" s="250" t="s">
        <v>1059</v>
      </c>
      <c r="B177" s="251" t="s">
        <v>1406</v>
      </c>
      <c r="C177" s="251" t="s">
        <v>1407</v>
      </c>
      <c r="D177" s="251" t="s">
        <v>1254</v>
      </c>
      <c r="E177" s="251" t="s">
        <v>1063</v>
      </c>
      <c r="F177" s="251" t="s">
        <v>1408</v>
      </c>
      <c r="G177" s="251" t="s">
        <v>1063</v>
      </c>
      <c r="H177" s="251" t="s">
        <v>1065</v>
      </c>
      <c r="I177" s="251" t="s">
        <v>1063</v>
      </c>
      <c r="J177" s="251" t="s">
        <v>1066</v>
      </c>
      <c r="K177" s="251" t="s">
        <v>1367</v>
      </c>
      <c r="L177" s="251" t="s">
        <v>1368</v>
      </c>
      <c r="M177" s="251">
        <v>1</v>
      </c>
      <c r="N177" s="251">
        <v>1.02</v>
      </c>
      <c r="O177" s="251" t="s">
        <v>1069</v>
      </c>
      <c r="P177" s="252" t="s">
        <v>1369</v>
      </c>
    </row>
    <row r="178" spans="1:16" x14ac:dyDescent="0.25">
      <c r="A178" s="250" t="s">
        <v>1059</v>
      </c>
      <c r="B178" s="251" t="s">
        <v>1406</v>
      </c>
      <c r="C178" s="251" t="s">
        <v>1407</v>
      </c>
      <c r="D178" s="251" t="s">
        <v>1254</v>
      </c>
      <c r="E178" s="251" t="s">
        <v>1063</v>
      </c>
      <c r="F178" s="251" t="s">
        <v>1408</v>
      </c>
      <c r="G178" s="251" t="s">
        <v>1063</v>
      </c>
      <c r="H178" s="251" t="s">
        <v>1115</v>
      </c>
      <c r="I178" s="251" t="s">
        <v>1116</v>
      </c>
      <c r="J178" s="251" t="s">
        <v>1066</v>
      </c>
      <c r="K178" s="251" t="s">
        <v>1267</v>
      </c>
      <c r="L178" s="251" t="s">
        <v>1268</v>
      </c>
      <c r="M178" s="251">
        <v>1</v>
      </c>
      <c r="N178" s="251">
        <v>1.02</v>
      </c>
      <c r="O178" s="251" t="s">
        <v>1069</v>
      </c>
      <c r="P178" s="252" t="s">
        <v>1369</v>
      </c>
    </row>
    <row r="179" spans="1:16" x14ac:dyDescent="0.25">
      <c r="A179" s="250" t="s">
        <v>1059</v>
      </c>
      <c r="B179" s="251" t="s">
        <v>1406</v>
      </c>
      <c r="C179" s="251" t="s">
        <v>1407</v>
      </c>
      <c r="D179" s="251" t="s">
        <v>1254</v>
      </c>
      <c r="E179" s="251" t="s">
        <v>1063</v>
      </c>
      <c r="F179" s="251" t="s">
        <v>1408</v>
      </c>
      <c r="G179" s="251" t="s">
        <v>1063</v>
      </c>
      <c r="H179" s="251" t="s">
        <v>1167</v>
      </c>
      <c r="I179" s="251" t="s">
        <v>1078</v>
      </c>
      <c r="J179" s="251" t="s">
        <v>1066</v>
      </c>
      <c r="K179" s="251" t="s">
        <v>1370</v>
      </c>
      <c r="L179" s="251" t="s">
        <v>1371</v>
      </c>
      <c r="M179" s="251">
        <v>1</v>
      </c>
      <c r="N179" s="251">
        <v>1</v>
      </c>
      <c r="O179" s="251" t="s">
        <v>1069</v>
      </c>
      <c r="P179" s="252" t="s">
        <v>1369</v>
      </c>
    </row>
    <row r="180" spans="1:16" x14ac:dyDescent="0.25">
      <c r="A180" s="250" t="s">
        <v>1059</v>
      </c>
      <c r="B180" s="251" t="s">
        <v>1409</v>
      </c>
      <c r="C180" s="251" t="s">
        <v>1410</v>
      </c>
      <c r="D180" s="251" t="s">
        <v>1254</v>
      </c>
      <c r="E180" s="251" t="s">
        <v>1063</v>
      </c>
      <c r="F180" s="251" t="s">
        <v>1411</v>
      </c>
      <c r="G180" s="251" t="s">
        <v>1063</v>
      </c>
      <c r="H180" s="251" t="s">
        <v>1065</v>
      </c>
      <c r="I180" s="251" t="s">
        <v>1063</v>
      </c>
      <c r="J180" s="251" t="s">
        <v>1066</v>
      </c>
      <c r="K180" s="251" t="s">
        <v>1267</v>
      </c>
      <c r="L180" s="251" t="s">
        <v>1268</v>
      </c>
      <c r="M180" s="251">
        <v>1.05</v>
      </c>
      <c r="N180" s="251">
        <v>1.02</v>
      </c>
      <c r="O180" s="251" t="s">
        <v>1069</v>
      </c>
      <c r="P180" s="252" t="s">
        <v>1377</v>
      </c>
    </row>
    <row r="181" spans="1:16" x14ac:dyDescent="0.25">
      <c r="A181" s="250" t="s">
        <v>1059</v>
      </c>
      <c r="B181" s="251" t="s">
        <v>1409</v>
      </c>
      <c r="C181" s="251" t="s">
        <v>1410</v>
      </c>
      <c r="D181" s="251" t="s">
        <v>1254</v>
      </c>
      <c r="E181" s="251" t="s">
        <v>1063</v>
      </c>
      <c r="F181" s="251" t="s">
        <v>1411</v>
      </c>
      <c r="G181" s="251" t="s">
        <v>1063</v>
      </c>
      <c r="H181" s="251" t="s">
        <v>1167</v>
      </c>
      <c r="I181" s="251" t="s">
        <v>1078</v>
      </c>
      <c r="J181" s="251" t="s">
        <v>1066</v>
      </c>
      <c r="K181" s="251" t="s">
        <v>1412</v>
      </c>
      <c r="L181" s="251" t="s">
        <v>1413</v>
      </c>
      <c r="M181" s="251">
        <v>1.05</v>
      </c>
      <c r="N181" s="251">
        <v>42.84</v>
      </c>
      <c r="O181" s="251" t="s">
        <v>1069</v>
      </c>
      <c r="P181" s="252" t="s">
        <v>1377</v>
      </c>
    </row>
    <row r="182" spans="1:16" x14ac:dyDescent="0.25">
      <c r="A182" s="250" t="s">
        <v>1059</v>
      </c>
      <c r="B182" s="251" t="s">
        <v>1409</v>
      </c>
      <c r="C182" s="251" t="s">
        <v>1410</v>
      </c>
      <c r="D182" s="251" t="s">
        <v>1254</v>
      </c>
      <c r="E182" s="251" t="s">
        <v>1063</v>
      </c>
      <c r="F182" s="251" t="s">
        <v>1411</v>
      </c>
      <c r="G182" s="251" t="s">
        <v>1063</v>
      </c>
      <c r="H182" s="251" t="s">
        <v>1077</v>
      </c>
      <c r="I182" s="251" t="s">
        <v>1176</v>
      </c>
      <c r="J182" s="251" t="s">
        <v>1066</v>
      </c>
      <c r="K182" s="251" t="s">
        <v>1414</v>
      </c>
      <c r="L182" s="251" t="s">
        <v>1415</v>
      </c>
      <c r="M182" s="251">
        <v>1.05</v>
      </c>
      <c r="N182" s="251">
        <v>1.05</v>
      </c>
      <c r="O182" s="251" t="s">
        <v>1069</v>
      </c>
      <c r="P182" s="252" t="s">
        <v>1377</v>
      </c>
    </row>
    <row r="183" spans="1:16" x14ac:dyDescent="0.25">
      <c r="A183" s="250" t="s">
        <v>1059</v>
      </c>
      <c r="B183" s="251" t="s">
        <v>1409</v>
      </c>
      <c r="C183" s="251" t="s">
        <v>1410</v>
      </c>
      <c r="D183" s="251" t="s">
        <v>1254</v>
      </c>
      <c r="E183" s="251" t="s">
        <v>1063</v>
      </c>
      <c r="F183" s="251" t="s">
        <v>1411</v>
      </c>
      <c r="G183" s="251" t="s">
        <v>1063</v>
      </c>
      <c r="H183" s="251" t="s">
        <v>1083</v>
      </c>
      <c r="I183" s="251" t="s">
        <v>1143</v>
      </c>
      <c r="J183" s="251" t="s">
        <v>1066</v>
      </c>
      <c r="K183" s="251" t="s">
        <v>1269</v>
      </c>
      <c r="L183" s="251" t="s">
        <v>1270</v>
      </c>
      <c r="M183" s="251">
        <v>1.05</v>
      </c>
      <c r="N183" s="251">
        <v>0.19</v>
      </c>
      <c r="O183" s="251" t="s">
        <v>1069</v>
      </c>
      <c r="P183" s="252" t="s">
        <v>1377</v>
      </c>
    </row>
    <row r="184" spans="1:16" x14ac:dyDescent="0.25">
      <c r="A184" s="250" t="s">
        <v>1059</v>
      </c>
      <c r="B184" s="251" t="s">
        <v>1409</v>
      </c>
      <c r="C184" s="251" t="s">
        <v>1410</v>
      </c>
      <c r="D184" s="251" t="s">
        <v>1254</v>
      </c>
      <c r="E184" s="251" t="s">
        <v>1063</v>
      </c>
      <c r="F184" s="251" t="s">
        <v>1411</v>
      </c>
      <c r="G184" s="251" t="s">
        <v>1063</v>
      </c>
      <c r="H184" s="251" t="s">
        <v>1152</v>
      </c>
      <c r="I184" s="251" t="s">
        <v>1159</v>
      </c>
      <c r="J184" s="251" t="s">
        <v>1066</v>
      </c>
      <c r="K184" s="251" t="s">
        <v>1271</v>
      </c>
      <c r="L184" s="251" t="s">
        <v>1272</v>
      </c>
      <c r="M184" s="251">
        <v>1.05</v>
      </c>
      <c r="N184" s="251">
        <v>0.74</v>
      </c>
      <c r="O184" s="251" t="s">
        <v>1069</v>
      </c>
      <c r="P184" s="252" t="s">
        <v>1377</v>
      </c>
    </row>
    <row r="185" spans="1:16" x14ac:dyDescent="0.25">
      <c r="A185" s="250" t="s">
        <v>1059</v>
      </c>
      <c r="B185" s="251" t="s">
        <v>1416</v>
      </c>
      <c r="C185" s="251" t="s">
        <v>1417</v>
      </c>
      <c r="D185" s="251" t="s">
        <v>1254</v>
      </c>
      <c r="E185" s="251" t="s">
        <v>1063</v>
      </c>
      <c r="F185" s="251" t="s">
        <v>1418</v>
      </c>
      <c r="G185" s="251" t="s">
        <v>1063</v>
      </c>
      <c r="H185" s="251" t="s">
        <v>1065</v>
      </c>
      <c r="I185" s="251" t="s">
        <v>1063</v>
      </c>
      <c r="J185" s="251" t="s">
        <v>1066</v>
      </c>
      <c r="K185" s="251" t="s">
        <v>1367</v>
      </c>
      <c r="L185" s="251" t="s">
        <v>1368</v>
      </c>
      <c r="M185" s="251">
        <v>1</v>
      </c>
      <c r="N185" s="251">
        <v>1.02</v>
      </c>
      <c r="O185" s="251" t="s">
        <v>1069</v>
      </c>
      <c r="P185" s="252" t="s">
        <v>1369</v>
      </c>
    </row>
    <row r="186" spans="1:16" x14ac:dyDescent="0.25">
      <c r="A186" s="250" t="s">
        <v>1059</v>
      </c>
      <c r="B186" s="251" t="s">
        <v>1416</v>
      </c>
      <c r="C186" s="251" t="s">
        <v>1417</v>
      </c>
      <c r="D186" s="251" t="s">
        <v>1254</v>
      </c>
      <c r="E186" s="251" t="s">
        <v>1063</v>
      </c>
      <c r="F186" s="251" t="s">
        <v>1418</v>
      </c>
      <c r="G186" s="251" t="s">
        <v>1063</v>
      </c>
      <c r="H186" s="251" t="s">
        <v>1115</v>
      </c>
      <c r="I186" s="251" t="s">
        <v>1116</v>
      </c>
      <c r="J186" s="251" t="s">
        <v>1066</v>
      </c>
      <c r="K186" s="251" t="s">
        <v>1267</v>
      </c>
      <c r="L186" s="251" t="s">
        <v>1268</v>
      </c>
      <c r="M186" s="251">
        <v>1</v>
      </c>
      <c r="N186" s="251">
        <v>1.02</v>
      </c>
      <c r="O186" s="251" t="s">
        <v>1069</v>
      </c>
      <c r="P186" s="252" t="s">
        <v>1369</v>
      </c>
    </row>
    <row r="187" spans="1:16" x14ac:dyDescent="0.25">
      <c r="A187" s="250" t="s">
        <v>1059</v>
      </c>
      <c r="B187" s="251" t="s">
        <v>1416</v>
      </c>
      <c r="C187" s="251" t="s">
        <v>1417</v>
      </c>
      <c r="D187" s="251" t="s">
        <v>1254</v>
      </c>
      <c r="E187" s="251" t="s">
        <v>1063</v>
      </c>
      <c r="F187" s="251" t="s">
        <v>1418</v>
      </c>
      <c r="G187" s="251" t="s">
        <v>1063</v>
      </c>
      <c r="H187" s="251" t="s">
        <v>1167</v>
      </c>
      <c r="I187" s="251" t="s">
        <v>1078</v>
      </c>
      <c r="J187" s="251" t="s">
        <v>1066</v>
      </c>
      <c r="K187" s="251" t="s">
        <v>1414</v>
      </c>
      <c r="L187" s="251" t="s">
        <v>1415</v>
      </c>
      <c r="M187" s="251">
        <v>1</v>
      </c>
      <c r="N187" s="251">
        <v>1</v>
      </c>
      <c r="O187" s="251" t="s">
        <v>1069</v>
      </c>
      <c r="P187" s="252" t="s">
        <v>1369</v>
      </c>
    </row>
    <row r="188" spans="1:16" x14ac:dyDescent="0.25">
      <c r="A188" s="250" t="s">
        <v>1059</v>
      </c>
      <c r="B188" s="251" t="s">
        <v>1419</v>
      </c>
      <c r="C188" s="251" t="s">
        <v>1420</v>
      </c>
      <c r="D188" s="251" t="s">
        <v>1254</v>
      </c>
      <c r="E188" s="251" t="s">
        <v>1063</v>
      </c>
      <c r="F188" s="251" t="s">
        <v>1421</v>
      </c>
      <c r="G188" s="251" t="s">
        <v>1063</v>
      </c>
      <c r="H188" s="251" t="s">
        <v>1065</v>
      </c>
      <c r="I188" s="251" t="s">
        <v>1063</v>
      </c>
      <c r="J188" s="251" t="s">
        <v>1066</v>
      </c>
      <c r="K188" s="251" t="s">
        <v>1267</v>
      </c>
      <c r="L188" s="251" t="s">
        <v>1268</v>
      </c>
      <c r="M188" s="251">
        <v>1.05</v>
      </c>
      <c r="N188" s="251">
        <v>1.02</v>
      </c>
      <c r="O188" s="251" t="s">
        <v>1069</v>
      </c>
      <c r="P188" s="252" t="s">
        <v>1377</v>
      </c>
    </row>
    <row r="189" spans="1:16" x14ac:dyDescent="0.25">
      <c r="A189" s="250" t="s">
        <v>1059</v>
      </c>
      <c r="B189" s="251" t="s">
        <v>1419</v>
      </c>
      <c r="C189" s="251" t="s">
        <v>1420</v>
      </c>
      <c r="D189" s="251" t="s">
        <v>1254</v>
      </c>
      <c r="E189" s="251" t="s">
        <v>1063</v>
      </c>
      <c r="F189" s="251" t="s">
        <v>1421</v>
      </c>
      <c r="G189" s="251" t="s">
        <v>1063</v>
      </c>
      <c r="H189" s="251" t="s">
        <v>1167</v>
      </c>
      <c r="I189" s="251" t="s">
        <v>1078</v>
      </c>
      <c r="J189" s="251" t="s">
        <v>1066</v>
      </c>
      <c r="K189" s="251" t="s">
        <v>1412</v>
      </c>
      <c r="L189" s="251" t="s">
        <v>1413</v>
      </c>
      <c r="M189" s="251">
        <v>1.05</v>
      </c>
      <c r="N189" s="251">
        <v>42.84</v>
      </c>
      <c r="O189" s="251" t="s">
        <v>1069</v>
      </c>
      <c r="P189" s="252" t="s">
        <v>1377</v>
      </c>
    </row>
    <row r="190" spans="1:16" x14ac:dyDescent="0.25">
      <c r="A190" s="250" t="s">
        <v>1059</v>
      </c>
      <c r="B190" s="251" t="s">
        <v>1419</v>
      </c>
      <c r="C190" s="251" t="s">
        <v>1420</v>
      </c>
      <c r="D190" s="251" t="s">
        <v>1254</v>
      </c>
      <c r="E190" s="251" t="s">
        <v>1063</v>
      </c>
      <c r="F190" s="251" t="s">
        <v>1421</v>
      </c>
      <c r="G190" s="251" t="s">
        <v>1063</v>
      </c>
      <c r="H190" s="251" t="s">
        <v>1077</v>
      </c>
      <c r="I190" s="251" t="s">
        <v>1176</v>
      </c>
      <c r="J190" s="251" t="s">
        <v>1066</v>
      </c>
      <c r="K190" s="251" t="s">
        <v>1422</v>
      </c>
      <c r="L190" s="251" t="s">
        <v>1423</v>
      </c>
      <c r="M190" s="251">
        <v>1.05</v>
      </c>
      <c r="N190" s="251">
        <v>1.05</v>
      </c>
      <c r="O190" s="251" t="s">
        <v>1069</v>
      </c>
      <c r="P190" s="252" t="s">
        <v>1377</v>
      </c>
    </row>
    <row r="191" spans="1:16" x14ac:dyDescent="0.25">
      <c r="A191" s="250" t="s">
        <v>1059</v>
      </c>
      <c r="B191" s="251" t="s">
        <v>1419</v>
      </c>
      <c r="C191" s="251" t="s">
        <v>1420</v>
      </c>
      <c r="D191" s="251" t="s">
        <v>1254</v>
      </c>
      <c r="E191" s="251" t="s">
        <v>1063</v>
      </c>
      <c r="F191" s="251" t="s">
        <v>1421</v>
      </c>
      <c r="G191" s="251" t="s">
        <v>1063</v>
      </c>
      <c r="H191" s="251" t="s">
        <v>1083</v>
      </c>
      <c r="I191" s="251" t="s">
        <v>1143</v>
      </c>
      <c r="J191" s="251" t="s">
        <v>1066</v>
      </c>
      <c r="K191" s="251" t="s">
        <v>1269</v>
      </c>
      <c r="L191" s="251" t="s">
        <v>1270</v>
      </c>
      <c r="M191" s="251">
        <v>1.05</v>
      </c>
      <c r="N191" s="251">
        <v>0.19</v>
      </c>
      <c r="O191" s="251" t="s">
        <v>1069</v>
      </c>
      <c r="P191" s="252" t="s">
        <v>1377</v>
      </c>
    </row>
    <row r="192" spans="1:16" x14ac:dyDescent="0.25">
      <c r="A192" s="250" t="s">
        <v>1059</v>
      </c>
      <c r="B192" s="251" t="s">
        <v>1419</v>
      </c>
      <c r="C192" s="251" t="s">
        <v>1420</v>
      </c>
      <c r="D192" s="251" t="s">
        <v>1254</v>
      </c>
      <c r="E192" s="251" t="s">
        <v>1063</v>
      </c>
      <c r="F192" s="251" t="s">
        <v>1421</v>
      </c>
      <c r="G192" s="251" t="s">
        <v>1063</v>
      </c>
      <c r="H192" s="251" t="s">
        <v>1152</v>
      </c>
      <c r="I192" s="251" t="s">
        <v>1159</v>
      </c>
      <c r="J192" s="251" t="s">
        <v>1066</v>
      </c>
      <c r="K192" s="251" t="s">
        <v>1271</v>
      </c>
      <c r="L192" s="251" t="s">
        <v>1272</v>
      </c>
      <c r="M192" s="251">
        <v>1.05</v>
      </c>
      <c r="N192" s="251">
        <v>0.74</v>
      </c>
      <c r="O192" s="251" t="s">
        <v>1069</v>
      </c>
      <c r="P192" s="252" t="s">
        <v>1377</v>
      </c>
    </row>
    <row r="193" spans="1:16" x14ac:dyDescent="0.25">
      <c r="A193" s="250" t="s">
        <v>1059</v>
      </c>
      <c r="B193" s="251" t="s">
        <v>1424</v>
      </c>
      <c r="C193" s="251" t="s">
        <v>1425</v>
      </c>
      <c r="D193" s="251" t="s">
        <v>1254</v>
      </c>
      <c r="E193" s="251" t="s">
        <v>1063</v>
      </c>
      <c r="F193" s="251" t="s">
        <v>1426</v>
      </c>
      <c r="G193" s="251" t="s">
        <v>1063</v>
      </c>
      <c r="H193" s="251" t="s">
        <v>1065</v>
      </c>
      <c r="I193" s="251" t="s">
        <v>1063</v>
      </c>
      <c r="J193" s="251" t="s">
        <v>1066</v>
      </c>
      <c r="K193" s="251" t="s">
        <v>1367</v>
      </c>
      <c r="L193" s="251" t="s">
        <v>1368</v>
      </c>
      <c r="M193" s="251">
        <v>1</v>
      </c>
      <c r="N193" s="251">
        <v>1.02</v>
      </c>
      <c r="O193" s="251" t="s">
        <v>1069</v>
      </c>
      <c r="P193" s="252" t="s">
        <v>1369</v>
      </c>
    </row>
    <row r="194" spans="1:16" x14ac:dyDescent="0.25">
      <c r="A194" s="250" t="s">
        <v>1059</v>
      </c>
      <c r="B194" s="251" t="s">
        <v>1424</v>
      </c>
      <c r="C194" s="251" t="s">
        <v>1425</v>
      </c>
      <c r="D194" s="251" t="s">
        <v>1254</v>
      </c>
      <c r="E194" s="251" t="s">
        <v>1063</v>
      </c>
      <c r="F194" s="251" t="s">
        <v>1426</v>
      </c>
      <c r="G194" s="251" t="s">
        <v>1063</v>
      </c>
      <c r="H194" s="251" t="s">
        <v>1115</v>
      </c>
      <c r="I194" s="251" t="s">
        <v>1116</v>
      </c>
      <c r="J194" s="251" t="s">
        <v>1066</v>
      </c>
      <c r="K194" s="251" t="s">
        <v>1422</v>
      </c>
      <c r="L194" s="251" t="s">
        <v>1423</v>
      </c>
      <c r="M194" s="251">
        <v>1</v>
      </c>
      <c r="N194" s="251">
        <v>1</v>
      </c>
      <c r="O194" s="251" t="s">
        <v>1069</v>
      </c>
      <c r="P194" s="252" t="s">
        <v>1369</v>
      </c>
    </row>
    <row r="195" spans="1:16" x14ac:dyDescent="0.25">
      <c r="A195" s="250" t="s">
        <v>1059</v>
      </c>
      <c r="B195" s="251" t="s">
        <v>1427</v>
      </c>
      <c r="C195" s="251" t="s">
        <v>1428</v>
      </c>
      <c r="D195" s="251" t="s">
        <v>1254</v>
      </c>
      <c r="E195" s="251" t="s">
        <v>1063</v>
      </c>
      <c r="F195" s="251" t="s">
        <v>1429</v>
      </c>
      <c r="G195" s="251" t="s">
        <v>1063</v>
      </c>
      <c r="H195" s="251" t="s">
        <v>1065</v>
      </c>
      <c r="I195" s="251" t="s">
        <v>1063</v>
      </c>
      <c r="J195" s="251" t="s">
        <v>1066</v>
      </c>
      <c r="K195" s="251" t="s">
        <v>1367</v>
      </c>
      <c r="L195" s="251" t="s">
        <v>1368</v>
      </c>
      <c r="M195" s="251">
        <v>1</v>
      </c>
      <c r="N195" s="251">
        <v>1.02</v>
      </c>
      <c r="O195" s="251" t="s">
        <v>1069</v>
      </c>
      <c r="P195" s="252" t="s">
        <v>1069</v>
      </c>
    </row>
    <row r="196" spans="1:16" x14ac:dyDescent="0.25">
      <c r="A196" s="250" t="s">
        <v>1059</v>
      </c>
      <c r="B196" s="251" t="s">
        <v>1427</v>
      </c>
      <c r="C196" s="251" t="s">
        <v>1428</v>
      </c>
      <c r="D196" s="251" t="s">
        <v>1254</v>
      </c>
      <c r="E196" s="251" t="s">
        <v>1063</v>
      </c>
      <c r="F196" s="251" t="s">
        <v>1429</v>
      </c>
      <c r="G196" s="251" t="s">
        <v>1063</v>
      </c>
      <c r="H196" s="251" t="s">
        <v>1115</v>
      </c>
      <c r="I196" s="251" t="s">
        <v>1116</v>
      </c>
      <c r="J196" s="251" t="s">
        <v>1066</v>
      </c>
      <c r="K196" s="251" t="s">
        <v>1267</v>
      </c>
      <c r="L196" s="251" t="s">
        <v>1268</v>
      </c>
      <c r="M196" s="251">
        <v>1</v>
      </c>
      <c r="N196" s="251">
        <v>1.02</v>
      </c>
      <c r="O196" s="251" t="s">
        <v>1069</v>
      </c>
      <c r="P196" s="252" t="s">
        <v>1069</v>
      </c>
    </row>
    <row r="197" spans="1:16" x14ac:dyDescent="0.25">
      <c r="A197" s="250" t="s">
        <v>1059</v>
      </c>
      <c r="B197" s="251" t="s">
        <v>1427</v>
      </c>
      <c r="C197" s="251" t="s">
        <v>1428</v>
      </c>
      <c r="D197" s="251" t="s">
        <v>1254</v>
      </c>
      <c r="E197" s="251" t="s">
        <v>1063</v>
      </c>
      <c r="F197" s="251" t="s">
        <v>1429</v>
      </c>
      <c r="G197" s="251" t="s">
        <v>1063</v>
      </c>
      <c r="H197" s="251" t="s">
        <v>1167</v>
      </c>
      <c r="I197" s="251" t="s">
        <v>1078</v>
      </c>
      <c r="J197" s="251" t="s">
        <v>1066</v>
      </c>
      <c r="K197" s="251" t="s">
        <v>1422</v>
      </c>
      <c r="L197" s="251" t="s">
        <v>1423</v>
      </c>
      <c r="M197" s="251">
        <v>1</v>
      </c>
      <c r="N197" s="251">
        <v>1</v>
      </c>
      <c r="O197" s="251" t="s">
        <v>1069</v>
      </c>
      <c r="P197" s="252" t="s">
        <v>1069</v>
      </c>
    </row>
    <row r="198" spans="1:16" x14ac:dyDescent="0.25">
      <c r="A198" s="250" t="s">
        <v>1059</v>
      </c>
      <c r="B198" s="251" t="s">
        <v>1430</v>
      </c>
      <c r="C198" s="251" t="s">
        <v>1431</v>
      </c>
      <c r="D198" s="251" t="s">
        <v>1254</v>
      </c>
      <c r="E198" s="251" t="s">
        <v>1063</v>
      </c>
      <c r="F198" s="251" t="s">
        <v>1432</v>
      </c>
      <c r="G198" s="251" t="s">
        <v>1063</v>
      </c>
      <c r="H198" s="251" t="s">
        <v>1065</v>
      </c>
      <c r="I198" s="251" t="s">
        <v>1063</v>
      </c>
      <c r="J198" s="251" t="s">
        <v>1066</v>
      </c>
      <c r="K198" s="251" t="s">
        <v>56</v>
      </c>
      <c r="L198" s="251" t="s">
        <v>57</v>
      </c>
      <c r="M198" s="251">
        <v>1</v>
      </c>
      <c r="N198" s="251">
        <v>1.0369999999999999</v>
      </c>
      <c r="O198" s="251" t="s">
        <v>1069</v>
      </c>
      <c r="P198" s="252" t="s">
        <v>1433</v>
      </c>
    </row>
    <row r="199" spans="1:16" x14ac:dyDescent="0.25">
      <c r="A199" s="250" t="s">
        <v>1059</v>
      </c>
      <c r="B199" s="251" t="s">
        <v>1434</v>
      </c>
      <c r="C199" s="251" t="s">
        <v>1435</v>
      </c>
      <c r="D199" s="251" t="s">
        <v>1254</v>
      </c>
      <c r="E199" s="251" t="s">
        <v>1063</v>
      </c>
      <c r="F199" s="251" t="s">
        <v>1436</v>
      </c>
      <c r="G199" s="251" t="s">
        <v>1063</v>
      </c>
      <c r="H199" s="251" t="s">
        <v>1065</v>
      </c>
      <c r="I199" s="251" t="s">
        <v>1063</v>
      </c>
      <c r="J199" s="251" t="s">
        <v>1066</v>
      </c>
      <c r="K199" s="251" t="s">
        <v>1437</v>
      </c>
      <c r="L199" s="251" t="s">
        <v>1438</v>
      </c>
      <c r="M199" s="251">
        <v>1</v>
      </c>
      <c r="N199" s="251">
        <v>1.05</v>
      </c>
      <c r="O199" s="251" t="s">
        <v>1069</v>
      </c>
      <c r="P199" s="252" t="s">
        <v>1191</v>
      </c>
    </row>
    <row r="200" spans="1:16" x14ac:dyDescent="0.25">
      <c r="A200" s="250" t="s">
        <v>1059</v>
      </c>
      <c r="B200" s="251" t="s">
        <v>1439</v>
      </c>
      <c r="C200" s="251" t="s">
        <v>1440</v>
      </c>
      <c r="D200" s="251" t="s">
        <v>1254</v>
      </c>
      <c r="E200" s="251" t="s">
        <v>1063</v>
      </c>
      <c r="F200" s="251" t="s">
        <v>1441</v>
      </c>
      <c r="G200" s="251" t="s">
        <v>1063</v>
      </c>
      <c r="H200" s="251" t="s">
        <v>1065</v>
      </c>
      <c r="I200" s="251" t="s">
        <v>1063</v>
      </c>
      <c r="J200" s="251" t="s">
        <v>1066</v>
      </c>
      <c r="K200" s="251" t="s">
        <v>1442</v>
      </c>
      <c r="L200" s="251" t="s">
        <v>1443</v>
      </c>
      <c r="M200" s="251">
        <v>1.2</v>
      </c>
      <c r="N200" s="251">
        <v>48.96</v>
      </c>
      <c r="O200" s="251" t="s">
        <v>1069</v>
      </c>
      <c r="P200" s="252" t="s">
        <v>1377</v>
      </c>
    </row>
    <row r="201" spans="1:16" x14ac:dyDescent="0.25">
      <c r="A201" s="250" t="s">
        <v>1059</v>
      </c>
      <c r="B201" s="251" t="s">
        <v>1439</v>
      </c>
      <c r="C201" s="251" t="s">
        <v>1440</v>
      </c>
      <c r="D201" s="251" t="s">
        <v>1254</v>
      </c>
      <c r="E201" s="251" t="s">
        <v>1063</v>
      </c>
      <c r="F201" s="251" t="s">
        <v>1441</v>
      </c>
      <c r="G201" s="251" t="s">
        <v>1063</v>
      </c>
      <c r="H201" s="251" t="s">
        <v>1115</v>
      </c>
      <c r="I201" s="251" t="s">
        <v>1116</v>
      </c>
      <c r="J201" s="251" t="s">
        <v>1066</v>
      </c>
      <c r="K201" s="251" t="s">
        <v>1267</v>
      </c>
      <c r="L201" s="251" t="s">
        <v>1268</v>
      </c>
      <c r="M201" s="251">
        <v>1.2</v>
      </c>
      <c r="N201" s="251">
        <v>1.02</v>
      </c>
      <c r="O201" s="251" t="s">
        <v>1069</v>
      </c>
      <c r="P201" s="252" t="s">
        <v>1377</v>
      </c>
    </row>
    <row r="202" spans="1:16" x14ac:dyDescent="0.25">
      <c r="A202" s="250" t="s">
        <v>1059</v>
      </c>
      <c r="B202" s="251" t="s">
        <v>1439</v>
      </c>
      <c r="C202" s="251" t="s">
        <v>1440</v>
      </c>
      <c r="D202" s="251" t="s">
        <v>1254</v>
      </c>
      <c r="E202" s="251" t="s">
        <v>1063</v>
      </c>
      <c r="F202" s="251" t="s">
        <v>1441</v>
      </c>
      <c r="G202" s="251" t="s">
        <v>1063</v>
      </c>
      <c r="H202" s="251" t="s">
        <v>1077</v>
      </c>
      <c r="I202" s="251" t="s">
        <v>1176</v>
      </c>
      <c r="J202" s="251" t="s">
        <v>1066</v>
      </c>
      <c r="K202" s="251" t="s">
        <v>1434</v>
      </c>
      <c r="L202" s="251" t="s">
        <v>1435</v>
      </c>
      <c r="M202" s="251">
        <v>1.2</v>
      </c>
      <c r="N202" s="251">
        <v>1.2</v>
      </c>
      <c r="O202" s="251" t="s">
        <v>1069</v>
      </c>
      <c r="P202" s="252" t="s">
        <v>1377</v>
      </c>
    </row>
    <row r="203" spans="1:16" x14ac:dyDescent="0.25">
      <c r="A203" s="250" t="s">
        <v>1059</v>
      </c>
      <c r="B203" s="251" t="s">
        <v>1439</v>
      </c>
      <c r="C203" s="251" t="s">
        <v>1440</v>
      </c>
      <c r="D203" s="251" t="s">
        <v>1254</v>
      </c>
      <c r="E203" s="251" t="s">
        <v>1063</v>
      </c>
      <c r="F203" s="251" t="s">
        <v>1441</v>
      </c>
      <c r="G203" s="251" t="s">
        <v>1063</v>
      </c>
      <c r="H203" s="251" t="s">
        <v>1083</v>
      </c>
      <c r="I203" s="251" t="s">
        <v>1143</v>
      </c>
      <c r="J203" s="251" t="s">
        <v>1066</v>
      </c>
      <c r="K203" s="251" t="s">
        <v>1269</v>
      </c>
      <c r="L203" s="251" t="s">
        <v>1270</v>
      </c>
      <c r="M203" s="251">
        <v>1.2</v>
      </c>
      <c r="N203" s="251">
        <v>0.19</v>
      </c>
      <c r="O203" s="251" t="s">
        <v>1069</v>
      </c>
      <c r="P203" s="252" t="s">
        <v>1377</v>
      </c>
    </row>
    <row r="204" spans="1:16" x14ac:dyDescent="0.25">
      <c r="A204" s="250" t="s">
        <v>1059</v>
      </c>
      <c r="B204" s="251" t="s">
        <v>1439</v>
      </c>
      <c r="C204" s="251" t="s">
        <v>1440</v>
      </c>
      <c r="D204" s="251" t="s">
        <v>1254</v>
      </c>
      <c r="E204" s="251" t="s">
        <v>1063</v>
      </c>
      <c r="F204" s="251" t="s">
        <v>1441</v>
      </c>
      <c r="G204" s="251" t="s">
        <v>1063</v>
      </c>
      <c r="H204" s="251" t="s">
        <v>1152</v>
      </c>
      <c r="I204" s="251" t="s">
        <v>1159</v>
      </c>
      <c r="J204" s="251" t="s">
        <v>1066</v>
      </c>
      <c r="K204" s="251" t="s">
        <v>1271</v>
      </c>
      <c r="L204" s="251" t="s">
        <v>1272</v>
      </c>
      <c r="M204" s="251">
        <v>1.2</v>
      </c>
      <c r="N204" s="251">
        <v>0.74</v>
      </c>
      <c r="O204" s="251" t="s">
        <v>1069</v>
      </c>
      <c r="P204" s="252" t="s">
        <v>1377</v>
      </c>
    </row>
    <row r="205" spans="1:16" x14ac:dyDescent="0.25">
      <c r="A205" s="250" t="s">
        <v>1059</v>
      </c>
      <c r="B205" s="251" t="s">
        <v>1444</v>
      </c>
      <c r="C205" s="251" t="s">
        <v>1445</v>
      </c>
      <c r="D205" s="251" t="s">
        <v>1254</v>
      </c>
      <c r="E205" s="251" t="s">
        <v>1063</v>
      </c>
      <c r="F205" s="251" t="s">
        <v>1446</v>
      </c>
      <c r="G205" s="251" t="s">
        <v>1063</v>
      </c>
      <c r="H205" s="251" t="s">
        <v>1065</v>
      </c>
      <c r="I205" s="251" t="s">
        <v>1063</v>
      </c>
      <c r="J205" s="251" t="s">
        <v>1066</v>
      </c>
      <c r="K205" s="251" t="s">
        <v>1447</v>
      </c>
      <c r="L205" s="251" t="s">
        <v>1448</v>
      </c>
      <c r="M205" s="251">
        <v>1</v>
      </c>
      <c r="N205" s="251">
        <v>1.02</v>
      </c>
      <c r="O205" s="251" t="s">
        <v>1069</v>
      </c>
      <c r="P205" s="252" t="s">
        <v>1449</v>
      </c>
    </row>
    <row r="206" spans="1:16" x14ac:dyDescent="0.25">
      <c r="A206" s="250" t="s">
        <v>1059</v>
      </c>
      <c r="B206" s="251" t="s">
        <v>1444</v>
      </c>
      <c r="C206" s="251" t="s">
        <v>1445</v>
      </c>
      <c r="D206" s="251" t="s">
        <v>1254</v>
      </c>
      <c r="E206" s="251" t="s">
        <v>1063</v>
      </c>
      <c r="F206" s="251" t="s">
        <v>1446</v>
      </c>
      <c r="G206" s="251" t="s">
        <v>1063</v>
      </c>
      <c r="H206" s="251" t="s">
        <v>1115</v>
      </c>
      <c r="I206" s="251" t="s">
        <v>1116</v>
      </c>
      <c r="J206" s="251" t="s">
        <v>1066</v>
      </c>
      <c r="K206" s="251" t="s">
        <v>1434</v>
      </c>
      <c r="L206" s="251" t="s">
        <v>1435</v>
      </c>
      <c r="M206" s="251">
        <v>1</v>
      </c>
      <c r="N206" s="251">
        <v>1</v>
      </c>
      <c r="O206" s="251" t="s">
        <v>1069</v>
      </c>
      <c r="P206" s="252" t="s">
        <v>1449</v>
      </c>
    </row>
    <row r="207" spans="1:16" x14ac:dyDescent="0.25">
      <c r="A207" s="250" t="s">
        <v>1059</v>
      </c>
      <c r="B207" s="251" t="s">
        <v>1450</v>
      </c>
      <c r="C207" s="251" t="s">
        <v>1451</v>
      </c>
      <c r="D207" s="251" t="s">
        <v>1254</v>
      </c>
      <c r="E207" s="251" t="s">
        <v>1063</v>
      </c>
      <c r="F207" s="251" t="s">
        <v>1452</v>
      </c>
      <c r="G207" s="251" t="s">
        <v>1063</v>
      </c>
      <c r="H207" s="251" t="s">
        <v>1065</v>
      </c>
      <c r="I207" s="251" t="s">
        <v>1063</v>
      </c>
      <c r="J207" s="251" t="s">
        <v>1066</v>
      </c>
      <c r="K207" s="251" t="s">
        <v>1447</v>
      </c>
      <c r="L207" s="251" t="s">
        <v>1448</v>
      </c>
      <c r="M207" s="251">
        <v>1</v>
      </c>
      <c r="N207" s="251">
        <v>1.02</v>
      </c>
      <c r="O207" s="251" t="s">
        <v>1069</v>
      </c>
      <c r="P207" s="252" t="s">
        <v>1449</v>
      </c>
    </row>
    <row r="208" spans="1:16" x14ac:dyDescent="0.25">
      <c r="A208" s="250" t="s">
        <v>1059</v>
      </c>
      <c r="B208" s="251" t="s">
        <v>1450</v>
      </c>
      <c r="C208" s="251" t="s">
        <v>1451</v>
      </c>
      <c r="D208" s="251" t="s">
        <v>1254</v>
      </c>
      <c r="E208" s="251" t="s">
        <v>1063</v>
      </c>
      <c r="F208" s="251" t="s">
        <v>1452</v>
      </c>
      <c r="G208" s="251" t="s">
        <v>1063</v>
      </c>
      <c r="H208" s="251" t="s">
        <v>1115</v>
      </c>
      <c r="I208" s="251" t="s">
        <v>1116</v>
      </c>
      <c r="J208" s="251" t="s">
        <v>1066</v>
      </c>
      <c r="K208" s="251" t="s">
        <v>1362</v>
      </c>
      <c r="L208" s="251" t="s">
        <v>1363</v>
      </c>
      <c r="M208" s="251">
        <v>1</v>
      </c>
      <c r="N208" s="251">
        <v>1.02</v>
      </c>
      <c r="O208" s="251" t="s">
        <v>1069</v>
      </c>
      <c r="P208" s="252" t="s">
        <v>1449</v>
      </c>
    </row>
    <row r="209" spans="1:16" x14ac:dyDescent="0.25">
      <c r="A209" s="250" t="s">
        <v>1059</v>
      </c>
      <c r="B209" s="251" t="s">
        <v>1450</v>
      </c>
      <c r="C209" s="251" t="s">
        <v>1451</v>
      </c>
      <c r="D209" s="251" t="s">
        <v>1254</v>
      </c>
      <c r="E209" s="251" t="s">
        <v>1063</v>
      </c>
      <c r="F209" s="251" t="s">
        <v>1452</v>
      </c>
      <c r="G209" s="251" t="s">
        <v>1063</v>
      </c>
      <c r="H209" s="251" t="s">
        <v>1167</v>
      </c>
      <c r="I209" s="251" t="s">
        <v>1078</v>
      </c>
      <c r="J209" s="251" t="s">
        <v>1066</v>
      </c>
      <c r="K209" s="251" t="s">
        <v>1434</v>
      </c>
      <c r="L209" s="251" t="s">
        <v>1435</v>
      </c>
      <c r="M209" s="251">
        <v>1</v>
      </c>
      <c r="N209" s="251">
        <v>1</v>
      </c>
      <c r="O209" s="251" t="s">
        <v>1069</v>
      </c>
      <c r="P209" s="252" t="s">
        <v>1449</v>
      </c>
    </row>
    <row r="210" spans="1:16" x14ac:dyDescent="0.25">
      <c r="A210" s="250" t="s">
        <v>1059</v>
      </c>
      <c r="B210" s="251" t="s">
        <v>1453</v>
      </c>
      <c r="C210" s="251" t="s">
        <v>1454</v>
      </c>
      <c r="D210" s="251" t="s">
        <v>1254</v>
      </c>
      <c r="E210" s="251" t="s">
        <v>1063</v>
      </c>
      <c r="F210" s="251" t="s">
        <v>1455</v>
      </c>
      <c r="G210" s="251" t="s">
        <v>1063</v>
      </c>
      <c r="H210" s="251" t="s">
        <v>1065</v>
      </c>
      <c r="I210" s="251" t="s">
        <v>1063</v>
      </c>
      <c r="J210" s="251" t="s">
        <v>1066</v>
      </c>
      <c r="K210" s="251" t="s">
        <v>1447</v>
      </c>
      <c r="L210" s="251" t="s">
        <v>1448</v>
      </c>
      <c r="M210" s="251">
        <v>1</v>
      </c>
      <c r="N210" s="251">
        <v>1.02</v>
      </c>
      <c r="O210" s="251" t="s">
        <v>1069</v>
      </c>
      <c r="P210" s="252" t="s">
        <v>1449</v>
      </c>
    </row>
    <row r="211" spans="1:16" x14ac:dyDescent="0.25">
      <c r="A211" s="250" t="s">
        <v>1059</v>
      </c>
      <c r="B211" s="251" t="s">
        <v>1453</v>
      </c>
      <c r="C211" s="251" t="s">
        <v>1454</v>
      </c>
      <c r="D211" s="251" t="s">
        <v>1254</v>
      </c>
      <c r="E211" s="251" t="s">
        <v>1063</v>
      </c>
      <c r="F211" s="251" t="s">
        <v>1455</v>
      </c>
      <c r="G211" s="251" t="s">
        <v>1063</v>
      </c>
      <c r="H211" s="251" t="s">
        <v>1115</v>
      </c>
      <c r="I211" s="251" t="s">
        <v>1116</v>
      </c>
      <c r="J211" s="251" t="s">
        <v>1066</v>
      </c>
      <c r="K211" s="251" t="s">
        <v>1267</v>
      </c>
      <c r="L211" s="251" t="s">
        <v>1268</v>
      </c>
      <c r="M211" s="251">
        <v>1</v>
      </c>
      <c r="N211" s="251">
        <v>1.02</v>
      </c>
      <c r="O211" s="251" t="s">
        <v>1069</v>
      </c>
      <c r="P211" s="252" t="s">
        <v>1449</v>
      </c>
    </row>
    <row r="212" spans="1:16" x14ac:dyDescent="0.25">
      <c r="A212" s="250" t="s">
        <v>1059</v>
      </c>
      <c r="B212" s="251" t="s">
        <v>1453</v>
      </c>
      <c r="C212" s="251" t="s">
        <v>1454</v>
      </c>
      <c r="D212" s="251" t="s">
        <v>1254</v>
      </c>
      <c r="E212" s="251" t="s">
        <v>1063</v>
      </c>
      <c r="F212" s="251" t="s">
        <v>1455</v>
      </c>
      <c r="G212" s="251" t="s">
        <v>1063</v>
      </c>
      <c r="H212" s="251" t="s">
        <v>1167</v>
      </c>
      <c r="I212" s="251" t="s">
        <v>1078</v>
      </c>
      <c r="J212" s="251" t="s">
        <v>1066</v>
      </c>
      <c r="K212" s="251" t="s">
        <v>1434</v>
      </c>
      <c r="L212" s="251" t="s">
        <v>1435</v>
      </c>
      <c r="M212" s="251">
        <v>1</v>
      </c>
      <c r="N212" s="251">
        <v>1</v>
      </c>
      <c r="O212" s="251" t="s">
        <v>1069</v>
      </c>
      <c r="P212" s="252" t="s">
        <v>1449</v>
      </c>
    </row>
    <row r="213" spans="1:16" x14ac:dyDescent="0.25">
      <c r="A213" s="250" t="s">
        <v>1059</v>
      </c>
      <c r="B213" s="251" t="s">
        <v>1456</v>
      </c>
      <c r="C213" s="251" t="s">
        <v>1457</v>
      </c>
      <c r="D213" s="251" t="s">
        <v>1254</v>
      </c>
      <c r="E213" s="251" t="s">
        <v>1063</v>
      </c>
      <c r="F213" s="251" t="s">
        <v>1458</v>
      </c>
      <c r="G213" s="251" t="s">
        <v>1063</v>
      </c>
      <c r="H213" s="251" t="s">
        <v>1065</v>
      </c>
      <c r="I213" s="251" t="s">
        <v>1063</v>
      </c>
      <c r="J213" s="251" t="s">
        <v>1066</v>
      </c>
      <c r="K213" s="251" t="s">
        <v>1437</v>
      </c>
      <c r="L213" s="251" t="s">
        <v>1438</v>
      </c>
      <c r="M213" s="251">
        <v>1</v>
      </c>
      <c r="N213" s="251">
        <v>1.05</v>
      </c>
      <c r="O213" s="251" t="s">
        <v>1069</v>
      </c>
      <c r="P213" s="252" t="s">
        <v>1191</v>
      </c>
    </row>
    <row r="214" spans="1:16" x14ac:dyDescent="0.25">
      <c r="A214" s="250" t="s">
        <v>1059</v>
      </c>
      <c r="B214" s="251" t="s">
        <v>1459</v>
      </c>
      <c r="C214" s="251" t="s">
        <v>1460</v>
      </c>
      <c r="D214" s="251" t="s">
        <v>1254</v>
      </c>
      <c r="E214" s="251" t="s">
        <v>1063</v>
      </c>
      <c r="F214" s="251" t="s">
        <v>1461</v>
      </c>
      <c r="G214" s="251" t="s">
        <v>1063</v>
      </c>
      <c r="H214" s="251" t="s">
        <v>1065</v>
      </c>
      <c r="I214" s="251" t="s">
        <v>1063</v>
      </c>
      <c r="J214" s="251" t="s">
        <v>1066</v>
      </c>
      <c r="K214" s="251" t="s">
        <v>1442</v>
      </c>
      <c r="L214" s="251" t="s">
        <v>1443</v>
      </c>
      <c r="M214" s="251">
        <v>1.2</v>
      </c>
      <c r="N214" s="251">
        <v>48.96</v>
      </c>
      <c r="O214" s="251" t="s">
        <v>1069</v>
      </c>
      <c r="P214" s="252" t="s">
        <v>1377</v>
      </c>
    </row>
    <row r="215" spans="1:16" x14ac:dyDescent="0.25">
      <c r="A215" s="250" t="s">
        <v>1059</v>
      </c>
      <c r="B215" s="251" t="s">
        <v>1459</v>
      </c>
      <c r="C215" s="251" t="s">
        <v>1460</v>
      </c>
      <c r="D215" s="251" t="s">
        <v>1254</v>
      </c>
      <c r="E215" s="251" t="s">
        <v>1063</v>
      </c>
      <c r="F215" s="251" t="s">
        <v>1461</v>
      </c>
      <c r="G215" s="251" t="s">
        <v>1063</v>
      </c>
      <c r="H215" s="251" t="s">
        <v>1115</v>
      </c>
      <c r="I215" s="251" t="s">
        <v>1116</v>
      </c>
      <c r="J215" s="251" t="s">
        <v>1066</v>
      </c>
      <c r="K215" s="251" t="s">
        <v>1267</v>
      </c>
      <c r="L215" s="251" t="s">
        <v>1268</v>
      </c>
      <c r="M215" s="251">
        <v>1.2</v>
      </c>
      <c r="N215" s="251">
        <v>1.02</v>
      </c>
      <c r="O215" s="251" t="s">
        <v>1069</v>
      </c>
      <c r="P215" s="252" t="s">
        <v>1377</v>
      </c>
    </row>
    <row r="216" spans="1:16" x14ac:dyDescent="0.25">
      <c r="A216" s="250" t="s">
        <v>1059</v>
      </c>
      <c r="B216" s="251" t="s">
        <v>1459</v>
      </c>
      <c r="C216" s="251" t="s">
        <v>1460</v>
      </c>
      <c r="D216" s="251" t="s">
        <v>1254</v>
      </c>
      <c r="E216" s="251" t="s">
        <v>1063</v>
      </c>
      <c r="F216" s="251" t="s">
        <v>1461</v>
      </c>
      <c r="G216" s="251" t="s">
        <v>1063</v>
      </c>
      <c r="H216" s="251" t="s">
        <v>1077</v>
      </c>
      <c r="I216" s="251" t="s">
        <v>1176</v>
      </c>
      <c r="J216" s="251" t="s">
        <v>1066</v>
      </c>
      <c r="K216" s="251" t="s">
        <v>1456</v>
      </c>
      <c r="L216" s="251" t="s">
        <v>1457</v>
      </c>
      <c r="M216" s="251">
        <v>1.2</v>
      </c>
      <c r="N216" s="251">
        <v>1.2</v>
      </c>
      <c r="O216" s="251" t="s">
        <v>1069</v>
      </c>
      <c r="P216" s="252" t="s">
        <v>1377</v>
      </c>
    </row>
    <row r="217" spans="1:16" x14ac:dyDescent="0.25">
      <c r="A217" s="250" t="s">
        <v>1059</v>
      </c>
      <c r="B217" s="251" t="s">
        <v>1459</v>
      </c>
      <c r="C217" s="251" t="s">
        <v>1460</v>
      </c>
      <c r="D217" s="251" t="s">
        <v>1254</v>
      </c>
      <c r="E217" s="251" t="s">
        <v>1063</v>
      </c>
      <c r="F217" s="251" t="s">
        <v>1461</v>
      </c>
      <c r="G217" s="251" t="s">
        <v>1063</v>
      </c>
      <c r="H217" s="251" t="s">
        <v>1083</v>
      </c>
      <c r="I217" s="251" t="s">
        <v>1143</v>
      </c>
      <c r="J217" s="251" t="s">
        <v>1066</v>
      </c>
      <c r="K217" s="251" t="s">
        <v>1269</v>
      </c>
      <c r="L217" s="251" t="s">
        <v>1270</v>
      </c>
      <c r="M217" s="251">
        <v>1.2</v>
      </c>
      <c r="N217" s="251">
        <v>0.19</v>
      </c>
      <c r="O217" s="251" t="s">
        <v>1069</v>
      </c>
      <c r="P217" s="252" t="s">
        <v>1377</v>
      </c>
    </row>
    <row r="218" spans="1:16" x14ac:dyDescent="0.25">
      <c r="A218" s="250" t="s">
        <v>1059</v>
      </c>
      <c r="B218" s="251" t="s">
        <v>1459</v>
      </c>
      <c r="C218" s="251" t="s">
        <v>1460</v>
      </c>
      <c r="D218" s="251" t="s">
        <v>1254</v>
      </c>
      <c r="E218" s="251" t="s">
        <v>1063</v>
      </c>
      <c r="F218" s="251" t="s">
        <v>1461</v>
      </c>
      <c r="G218" s="251" t="s">
        <v>1063</v>
      </c>
      <c r="H218" s="251" t="s">
        <v>1152</v>
      </c>
      <c r="I218" s="251" t="s">
        <v>1159</v>
      </c>
      <c r="J218" s="251" t="s">
        <v>1066</v>
      </c>
      <c r="K218" s="251" t="s">
        <v>1271</v>
      </c>
      <c r="L218" s="251" t="s">
        <v>1272</v>
      </c>
      <c r="M218" s="251">
        <v>1.2</v>
      </c>
      <c r="N218" s="251">
        <v>0.74</v>
      </c>
      <c r="O218" s="251" t="s">
        <v>1069</v>
      </c>
      <c r="P218" s="252" t="s">
        <v>1377</v>
      </c>
    </row>
    <row r="219" spans="1:16" x14ac:dyDescent="0.25">
      <c r="A219" s="250" t="s">
        <v>1059</v>
      </c>
      <c r="B219" s="251" t="s">
        <v>1462</v>
      </c>
      <c r="C219" s="251" t="s">
        <v>1463</v>
      </c>
      <c r="D219" s="251" t="s">
        <v>1254</v>
      </c>
      <c r="E219" s="251" t="s">
        <v>1063</v>
      </c>
      <c r="F219" s="251" t="s">
        <v>1464</v>
      </c>
      <c r="G219" s="251" t="s">
        <v>1063</v>
      </c>
      <c r="H219" s="251" t="s">
        <v>1065</v>
      </c>
      <c r="I219" s="251" t="s">
        <v>1063</v>
      </c>
      <c r="J219" s="251" t="s">
        <v>1066</v>
      </c>
      <c r="K219" s="251" t="s">
        <v>1447</v>
      </c>
      <c r="L219" s="251" t="s">
        <v>1448</v>
      </c>
      <c r="M219" s="251">
        <v>1</v>
      </c>
      <c r="N219" s="251">
        <v>1.02</v>
      </c>
      <c r="O219" s="251" t="s">
        <v>1069</v>
      </c>
      <c r="P219" s="252" t="s">
        <v>1449</v>
      </c>
    </row>
    <row r="220" spans="1:16" x14ac:dyDescent="0.25">
      <c r="A220" s="250" t="s">
        <v>1059</v>
      </c>
      <c r="B220" s="251" t="s">
        <v>1462</v>
      </c>
      <c r="C220" s="251" t="s">
        <v>1463</v>
      </c>
      <c r="D220" s="251" t="s">
        <v>1254</v>
      </c>
      <c r="E220" s="251" t="s">
        <v>1063</v>
      </c>
      <c r="F220" s="251" t="s">
        <v>1464</v>
      </c>
      <c r="G220" s="251" t="s">
        <v>1063</v>
      </c>
      <c r="H220" s="251" t="s">
        <v>1115</v>
      </c>
      <c r="I220" s="251" t="s">
        <v>1116</v>
      </c>
      <c r="J220" s="251" t="s">
        <v>1066</v>
      </c>
      <c r="K220" s="251" t="s">
        <v>1456</v>
      </c>
      <c r="L220" s="251" t="s">
        <v>1457</v>
      </c>
      <c r="M220" s="251">
        <v>1</v>
      </c>
      <c r="N220" s="251">
        <v>1</v>
      </c>
      <c r="O220" s="251" t="s">
        <v>1069</v>
      </c>
      <c r="P220" s="252" t="s">
        <v>1449</v>
      </c>
    </row>
    <row r="221" spans="1:16" x14ac:dyDescent="0.25">
      <c r="A221" s="250" t="s">
        <v>1059</v>
      </c>
      <c r="B221" s="251" t="s">
        <v>1465</v>
      </c>
      <c r="C221" s="251" t="s">
        <v>1466</v>
      </c>
      <c r="D221" s="251" t="s">
        <v>1254</v>
      </c>
      <c r="E221" s="251" t="s">
        <v>1063</v>
      </c>
      <c r="F221" s="251" t="s">
        <v>1467</v>
      </c>
      <c r="G221" s="251" t="s">
        <v>1063</v>
      </c>
      <c r="H221" s="251" t="s">
        <v>1065</v>
      </c>
      <c r="I221" s="251" t="s">
        <v>1063</v>
      </c>
      <c r="J221" s="251" t="s">
        <v>1066</v>
      </c>
      <c r="K221" s="251" t="s">
        <v>1447</v>
      </c>
      <c r="L221" s="251" t="s">
        <v>1448</v>
      </c>
      <c r="M221" s="251">
        <v>1</v>
      </c>
      <c r="N221" s="251">
        <v>1.02</v>
      </c>
      <c r="O221" s="251" t="s">
        <v>1069</v>
      </c>
      <c r="P221" s="252" t="s">
        <v>1449</v>
      </c>
    </row>
    <row r="222" spans="1:16" x14ac:dyDescent="0.25">
      <c r="A222" s="250" t="s">
        <v>1059</v>
      </c>
      <c r="B222" s="251" t="s">
        <v>1465</v>
      </c>
      <c r="C222" s="251" t="s">
        <v>1466</v>
      </c>
      <c r="D222" s="251" t="s">
        <v>1254</v>
      </c>
      <c r="E222" s="251" t="s">
        <v>1063</v>
      </c>
      <c r="F222" s="251" t="s">
        <v>1467</v>
      </c>
      <c r="G222" s="251" t="s">
        <v>1063</v>
      </c>
      <c r="H222" s="251" t="s">
        <v>1115</v>
      </c>
      <c r="I222" s="251" t="s">
        <v>1116</v>
      </c>
      <c r="J222" s="251" t="s">
        <v>1066</v>
      </c>
      <c r="K222" s="251" t="s">
        <v>115</v>
      </c>
      <c r="L222" s="251" t="s">
        <v>116</v>
      </c>
      <c r="M222" s="251">
        <v>1</v>
      </c>
      <c r="N222" s="251">
        <v>1.02</v>
      </c>
      <c r="O222" s="251" t="s">
        <v>1069</v>
      </c>
      <c r="P222" s="252" t="s">
        <v>1449</v>
      </c>
    </row>
    <row r="223" spans="1:16" x14ac:dyDescent="0.25">
      <c r="A223" s="250" t="s">
        <v>1059</v>
      </c>
      <c r="B223" s="251" t="s">
        <v>1465</v>
      </c>
      <c r="C223" s="251" t="s">
        <v>1466</v>
      </c>
      <c r="D223" s="251" t="s">
        <v>1254</v>
      </c>
      <c r="E223" s="251" t="s">
        <v>1063</v>
      </c>
      <c r="F223" s="251" t="s">
        <v>1467</v>
      </c>
      <c r="G223" s="251" t="s">
        <v>1063</v>
      </c>
      <c r="H223" s="251" t="s">
        <v>1167</v>
      </c>
      <c r="I223" s="251" t="s">
        <v>1078</v>
      </c>
      <c r="J223" s="251" t="s">
        <v>1066</v>
      </c>
      <c r="K223" s="251" t="s">
        <v>1456</v>
      </c>
      <c r="L223" s="251" t="s">
        <v>1457</v>
      </c>
      <c r="M223" s="251">
        <v>1</v>
      </c>
      <c r="N223" s="251">
        <v>1</v>
      </c>
      <c r="O223" s="251" t="s">
        <v>1069</v>
      </c>
      <c r="P223" s="252" t="s">
        <v>1449</v>
      </c>
    </row>
    <row r="224" spans="1:16" x14ac:dyDescent="0.25">
      <c r="A224" s="250" t="s">
        <v>1059</v>
      </c>
      <c r="B224" s="251" t="s">
        <v>1468</v>
      </c>
      <c r="C224" s="251" t="s">
        <v>1469</v>
      </c>
      <c r="D224" s="251" t="s">
        <v>1254</v>
      </c>
      <c r="E224" s="251" t="s">
        <v>1063</v>
      </c>
      <c r="F224" s="251" t="s">
        <v>1470</v>
      </c>
      <c r="G224" s="251" t="s">
        <v>1063</v>
      </c>
      <c r="H224" s="251" t="s">
        <v>1065</v>
      </c>
      <c r="I224" s="251" t="s">
        <v>1063</v>
      </c>
      <c r="J224" s="251" t="s">
        <v>1066</v>
      </c>
      <c r="K224" s="251" t="s">
        <v>1447</v>
      </c>
      <c r="L224" s="251" t="s">
        <v>1448</v>
      </c>
      <c r="M224" s="251">
        <v>1</v>
      </c>
      <c r="N224" s="251">
        <v>1.02</v>
      </c>
      <c r="O224" s="251" t="s">
        <v>1069</v>
      </c>
      <c r="P224" s="252" t="s">
        <v>1449</v>
      </c>
    </row>
    <row r="225" spans="1:16" x14ac:dyDescent="0.25">
      <c r="A225" s="250" t="s">
        <v>1059</v>
      </c>
      <c r="B225" s="251" t="s">
        <v>1468</v>
      </c>
      <c r="C225" s="251" t="s">
        <v>1469</v>
      </c>
      <c r="D225" s="251" t="s">
        <v>1254</v>
      </c>
      <c r="E225" s="251" t="s">
        <v>1063</v>
      </c>
      <c r="F225" s="251" t="s">
        <v>1470</v>
      </c>
      <c r="G225" s="251" t="s">
        <v>1063</v>
      </c>
      <c r="H225" s="251" t="s">
        <v>1115</v>
      </c>
      <c r="I225" s="251" t="s">
        <v>1116</v>
      </c>
      <c r="J225" s="251" t="s">
        <v>1066</v>
      </c>
      <c r="K225" s="251" t="s">
        <v>1362</v>
      </c>
      <c r="L225" s="251" t="s">
        <v>1363</v>
      </c>
      <c r="M225" s="251">
        <v>1</v>
      </c>
      <c r="N225" s="251">
        <v>1.02</v>
      </c>
      <c r="O225" s="251" t="s">
        <v>1069</v>
      </c>
      <c r="P225" s="252" t="s">
        <v>1449</v>
      </c>
    </row>
    <row r="226" spans="1:16" x14ac:dyDescent="0.25">
      <c r="A226" s="250" t="s">
        <v>1059</v>
      </c>
      <c r="B226" s="251" t="s">
        <v>1468</v>
      </c>
      <c r="C226" s="251" t="s">
        <v>1469</v>
      </c>
      <c r="D226" s="251" t="s">
        <v>1254</v>
      </c>
      <c r="E226" s="251" t="s">
        <v>1063</v>
      </c>
      <c r="F226" s="251" t="s">
        <v>1470</v>
      </c>
      <c r="G226" s="251" t="s">
        <v>1063</v>
      </c>
      <c r="H226" s="251" t="s">
        <v>1167</v>
      </c>
      <c r="I226" s="251" t="s">
        <v>1078</v>
      </c>
      <c r="J226" s="251" t="s">
        <v>1066</v>
      </c>
      <c r="K226" s="251" t="s">
        <v>1456</v>
      </c>
      <c r="L226" s="251" t="s">
        <v>1457</v>
      </c>
      <c r="M226" s="251">
        <v>1</v>
      </c>
      <c r="N226" s="251">
        <v>1</v>
      </c>
      <c r="O226" s="251" t="s">
        <v>1069</v>
      </c>
      <c r="P226" s="252" t="s">
        <v>1449</v>
      </c>
    </row>
    <row r="227" spans="1:16" x14ac:dyDescent="0.25">
      <c r="A227" s="250" t="s">
        <v>1059</v>
      </c>
      <c r="B227" s="251" t="s">
        <v>1471</v>
      </c>
      <c r="C227" s="251" t="s">
        <v>1472</v>
      </c>
      <c r="D227" s="251" t="s">
        <v>1254</v>
      </c>
      <c r="E227" s="251" t="s">
        <v>1063</v>
      </c>
      <c r="F227" s="251" t="s">
        <v>1473</v>
      </c>
      <c r="G227" s="251" t="s">
        <v>1063</v>
      </c>
      <c r="H227" s="251" t="s">
        <v>1065</v>
      </c>
      <c r="I227" s="251" t="s">
        <v>1063</v>
      </c>
      <c r="J227" s="251" t="s">
        <v>1066</v>
      </c>
      <c r="K227" s="251" t="s">
        <v>1447</v>
      </c>
      <c r="L227" s="251" t="s">
        <v>1448</v>
      </c>
      <c r="M227" s="251">
        <v>1</v>
      </c>
      <c r="N227" s="251">
        <v>1.02</v>
      </c>
      <c r="O227" s="251" t="s">
        <v>1069</v>
      </c>
      <c r="P227" s="252" t="s">
        <v>1449</v>
      </c>
    </row>
    <row r="228" spans="1:16" x14ac:dyDescent="0.25">
      <c r="A228" s="250" t="s">
        <v>1059</v>
      </c>
      <c r="B228" s="251" t="s">
        <v>1471</v>
      </c>
      <c r="C228" s="251" t="s">
        <v>1472</v>
      </c>
      <c r="D228" s="251" t="s">
        <v>1254</v>
      </c>
      <c r="E228" s="251" t="s">
        <v>1063</v>
      </c>
      <c r="F228" s="251" t="s">
        <v>1473</v>
      </c>
      <c r="G228" s="251" t="s">
        <v>1063</v>
      </c>
      <c r="H228" s="251" t="s">
        <v>1115</v>
      </c>
      <c r="I228" s="251" t="s">
        <v>1116</v>
      </c>
      <c r="J228" s="251" t="s">
        <v>1066</v>
      </c>
      <c r="K228" s="251" t="s">
        <v>1267</v>
      </c>
      <c r="L228" s="251" t="s">
        <v>1268</v>
      </c>
      <c r="M228" s="251">
        <v>1</v>
      </c>
      <c r="N228" s="251">
        <v>1.02</v>
      </c>
      <c r="O228" s="251" t="s">
        <v>1069</v>
      </c>
      <c r="P228" s="252" t="s">
        <v>1449</v>
      </c>
    </row>
    <row r="229" spans="1:16" x14ac:dyDescent="0.25">
      <c r="A229" s="250" t="s">
        <v>1059</v>
      </c>
      <c r="B229" s="251" t="s">
        <v>1471</v>
      </c>
      <c r="C229" s="251" t="s">
        <v>1472</v>
      </c>
      <c r="D229" s="251" t="s">
        <v>1254</v>
      </c>
      <c r="E229" s="251" t="s">
        <v>1063</v>
      </c>
      <c r="F229" s="251" t="s">
        <v>1473</v>
      </c>
      <c r="G229" s="251" t="s">
        <v>1063</v>
      </c>
      <c r="H229" s="251" t="s">
        <v>1167</v>
      </c>
      <c r="I229" s="251" t="s">
        <v>1078</v>
      </c>
      <c r="J229" s="251" t="s">
        <v>1066</v>
      </c>
      <c r="K229" s="251" t="s">
        <v>1456</v>
      </c>
      <c r="L229" s="251" t="s">
        <v>1457</v>
      </c>
      <c r="M229" s="251">
        <v>1</v>
      </c>
      <c r="N229" s="251">
        <v>1</v>
      </c>
      <c r="O229" s="251" t="s">
        <v>1069</v>
      </c>
      <c r="P229" s="252" t="s">
        <v>1449</v>
      </c>
    </row>
    <row r="230" spans="1:16" x14ac:dyDescent="0.25">
      <c r="A230" s="250" t="s">
        <v>1059</v>
      </c>
      <c r="B230" s="251" t="s">
        <v>1474</v>
      </c>
      <c r="C230" s="251" t="s">
        <v>1475</v>
      </c>
      <c r="D230" s="251" t="s">
        <v>1254</v>
      </c>
      <c r="E230" s="251" t="s">
        <v>1063</v>
      </c>
      <c r="F230" s="251" t="s">
        <v>1476</v>
      </c>
      <c r="G230" s="251" t="s">
        <v>1063</v>
      </c>
      <c r="H230" s="251" t="s">
        <v>1065</v>
      </c>
      <c r="I230" s="251" t="s">
        <v>1063</v>
      </c>
      <c r="J230" s="251" t="s">
        <v>1066</v>
      </c>
      <c r="K230" s="251" t="s">
        <v>1477</v>
      </c>
      <c r="L230" s="251" t="s">
        <v>1478</v>
      </c>
      <c r="M230" s="251">
        <v>1.2</v>
      </c>
      <c r="N230" s="251">
        <v>1.02</v>
      </c>
      <c r="O230" s="251" t="s">
        <v>1069</v>
      </c>
      <c r="P230" s="252" t="s">
        <v>1449</v>
      </c>
    </row>
    <row r="231" spans="1:16" x14ac:dyDescent="0.25">
      <c r="A231" s="250" t="s">
        <v>1059</v>
      </c>
      <c r="B231" s="251" t="s">
        <v>1474</v>
      </c>
      <c r="C231" s="251" t="s">
        <v>1475</v>
      </c>
      <c r="D231" s="251" t="s">
        <v>1254</v>
      </c>
      <c r="E231" s="251" t="s">
        <v>1063</v>
      </c>
      <c r="F231" s="251" t="s">
        <v>1476</v>
      </c>
      <c r="G231" s="251" t="s">
        <v>1063</v>
      </c>
      <c r="H231" s="251" t="s">
        <v>1115</v>
      </c>
      <c r="I231" s="251" t="s">
        <v>1116</v>
      </c>
      <c r="J231" s="251" t="s">
        <v>1066</v>
      </c>
      <c r="K231" s="251" t="s">
        <v>1267</v>
      </c>
      <c r="L231" s="251" t="s">
        <v>1268</v>
      </c>
      <c r="M231" s="251">
        <v>1.2</v>
      </c>
      <c r="N231" s="251">
        <v>1.02</v>
      </c>
      <c r="O231" s="251" t="s">
        <v>1069</v>
      </c>
      <c r="P231" s="252" t="s">
        <v>1449</v>
      </c>
    </row>
    <row r="232" spans="1:16" x14ac:dyDescent="0.25">
      <c r="A232" s="250" t="s">
        <v>1059</v>
      </c>
      <c r="B232" s="251" t="s">
        <v>1474</v>
      </c>
      <c r="C232" s="251" t="s">
        <v>1475</v>
      </c>
      <c r="D232" s="251" t="s">
        <v>1254</v>
      </c>
      <c r="E232" s="251" t="s">
        <v>1063</v>
      </c>
      <c r="F232" s="251" t="s">
        <v>1476</v>
      </c>
      <c r="G232" s="251" t="s">
        <v>1063</v>
      </c>
      <c r="H232" s="251" t="s">
        <v>1167</v>
      </c>
      <c r="I232" s="251" t="s">
        <v>1078</v>
      </c>
      <c r="J232" s="251" t="s">
        <v>1066</v>
      </c>
      <c r="K232" s="251" t="s">
        <v>1456</v>
      </c>
      <c r="L232" s="251" t="s">
        <v>1457</v>
      </c>
      <c r="M232" s="251">
        <v>1.2</v>
      </c>
      <c r="N232" s="251">
        <v>1.2</v>
      </c>
      <c r="O232" s="251" t="s">
        <v>1069</v>
      </c>
      <c r="P232" s="252" t="s">
        <v>1449</v>
      </c>
    </row>
    <row r="233" spans="1:16" x14ac:dyDescent="0.25">
      <c r="A233" s="250" t="s">
        <v>1059</v>
      </c>
      <c r="B233" s="251" t="s">
        <v>1479</v>
      </c>
      <c r="C233" s="251" t="s">
        <v>1480</v>
      </c>
      <c r="D233" s="251" t="s">
        <v>1254</v>
      </c>
      <c r="E233" s="251" t="s">
        <v>1063</v>
      </c>
      <c r="F233" s="251" t="s">
        <v>1481</v>
      </c>
      <c r="G233" s="251" t="s">
        <v>1063</v>
      </c>
      <c r="H233" s="251" t="s">
        <v>1065</v>
      </c>
      <c r="I233" s="251" t="s">
        <v>1063</v>
      </c>
      <c r="J233" s="251" t="s">
        <v>1066</v>
      </c>
      <c r="K233" s="251" t="s">
        <v>1482</v>
      </c>
      <c r="L233" s="251" t="s">
        <v>1483</v>
      </c>
      <c r="M233" s="251">
        <v>1</v>
      </c>
      <c r="N233" s="251">
        <v>1.02</v>
      </c>
      <c r="O233" s="251" t="s">
        <v>1069</v>
      </c>
      <c r="P233" s="252" t="s">
        <v>1484</v>
      </c>
    </row>
    <row r="234" spans="1:16" x14ac:dyDescent="0.25">
      <c r="A234" s="250" t="s">
        <v>1059</v>
      </c>
      <c r="B234" s="251" t="s">
        <v>1479</v>
      </c>
      <c r="C234" s="251" t="s">
        <v>1480</v>
      </c>
      <c r="D234" s="251" t="s">
        <v>1254</v>
      </c>
      <c r="E234" s="251" t="s">
        <v>1063</v>
      </c>
      <c r="F234" s="251" t="s">
        <v>1481</v>
      </c>
      <c r="G234" s="251" t="s">
        <v>1063</v>
      </c>
      <c r="H234" s="251" t="s">
        <v>1115</v>
      </c>
      <c r="I234" s="251" t="s">
        <v>1116</v>
      </c>
      <c r="J234" s="251" t="s">
        <v>1066</v>
      </c>
      <c r="K234" s="251" t="s">
        <v>1267</v>
      </c>
      <c r="L234" s="251" t="s">
        <v>1268</v>
      </c>
      <c r="M234" s="251">
        <v>1</v>
      </c>
      <c r="N234" s="251">
        <v>1.02</v>
      </c>
      <c r="O234" s="251" t="s">
        <v>1069</v>
      </c>
      <c r="P234" s="252" t="s">
        <v>1484</v>
      </c>
    </row>
    <row r="235" spans="1:16" x14ac:dyDescent="0.25">
      <c r="A235" s="250" t="s">
        <v>1059</v>
      </c>
      <c r="B235" s="251" t="s">
        <v>1479</v>
      </c>
      <c r="C235" s="251" t="s">
        <v>1480</v>
      </c>
      <c r="D235" s="251" t="s">
        <v>1254</v>
      </c>
      <c r="E235" s="251" t="s">
        <v>1063</v>
      </c>
      <c r="F235" s="251" t="s">
        <v>1481</v>
      </c>
      <c r="G235" s="251" t="s">
        <v>1063</v>
      </c>
      <c r="H235" s="251" t="s">
        <v>1167</v>
      </c>
      <c r="I235" s="251" t="s">
        <v>1078</v>
      </c>
      <c r="J235" s="251" t="s">
        <v>1066</v>
      </c>
      <c r="K235" s="251" t="s">
        <v>1485</v>
      </c>
      <c r="L235" s="251" t="s">
        <v>1486</v>
      </c>
      <c r="M235" s="251">
        <v>1</v>
      </c>
      <c r="N235" s="251">
        <v>1</v>
      </c>
      <c r="O235" s="251" t="s">
        <v>1069</v>
      </c>
      <c r="P235" s="252" t="s">
        <v>1484</v>
      </c>
    </row>
    <row r="236" spans="1:16" x14ac:dyDescent="0.25">
      <c r="A236" s="250" t="s">
        <v>1059</v>
      </c>
      <c r="B236" s="251" t="s">
        <v>1485</v>
      </c>
      <c r="C236" s="251" t="s">
        <v>1486</v>
      </c>
      <c r="D236" s="251" t="s">
        <v>1254</v>
      </c>
      <c r="E236" s="251" t="s">
        <v>1063</v>
      </c>
      <c r="F236" s="251" t="s">
        <v>1487</v>
      </c>
      <c r="G236" s="251" t="s">
        <v>1063</v>
      </c>
      <c r="H236" s="251" t="s">
        <v>1115</v>
      </c>
      <c r="I236" s="251" t="s">
        <v>1143</v>
      </c>
      <c r="J236" s="251" t="s">
        <v>1066</v>
      </c>
      <c r="K236" s="251" t="s">
        <v>1144</v>
      </c>
      <c r="L236" s="251" t="s">
        <v>1145</v>
      </c>
      <c r="M236" s="251">
        <v>1</v>
      </c>
      <c r="N236" s="251">
        <v>1.02</v>
      </c>
      <c r="O236" s="251" t="s">
        <v>1069</v>
      </c>
      <c r="P236" s="252" t="s">
        <v>1146</v>
      </c>
    </row>
    <row r="237" spans="1:16" x14ac:dyDescent="0.25">
      <c r="A237" s="250" t="s">
        <v>1059</v>
      </c>
      <c r="B237" s="251" t="s">
        <v>1488</v>
      </c>
      <c r="C237" s="251" t="s">
        <v>1489</v>
      </c>
      <c r="D237" s="251" t="s">
        <v>1254</v>
      </c>
      <c r="E237" s="251" t="s">
        <v>1063</v>
      </c>
      <c r="F237" s="251" t="s">
        <v>1490</v>
      </c>
      <c r="G237" s="251" t="s">
        <v>1063</v>
      </c>
      <c r="H237" s="251" t="s">
        <v>1065</v>
      </c>
      <c r="I237" s="251" t="s">
        <v>1063</v>
      </c>
      <c r="J237" s="251" t="s">
        <v>1066</v>
      </c>
      <c r="K237" s="251" t="s">
        <v>1491</v>
      </c>
      <c r="L237" s="251" t="s">
        <v>1492</v>
      </c>
      <c r="M237" s="251">
        <v>1</v>
      </c>
      <c r="N237" s="251">
        <v>2.04</v>
      </c>
      <c r="O237" s="251" t="s">
        <v>1069</v>
      </c>
      <c r="P237" s="252" t="s">
        <v>1484</v>
      </c>
    </row>
    <row r="238" spans="1:16" x14ac:dyDescent="0.25">
      <c r="A238" s="250" t="s">
        <v>1059</v>
      </c>
      <c r="B238" s="251" t="s">
        <v>1488</v>
      </c>
      <c r="C238" s="251" t="s">
        <v>1489</v>
      </c>
      <c r="D238" s="251" t="s">
        <v>1254</v>
      </c>
      <c r="E238" s="251" t="s">
        <v>1063</v>
      </c>
      <c r="F238" s="251" t="s">
        <v>1490</v>
      </c>
      <c r="G238" s="251" t="s">
        <v>1063</v>
      </c>
      <c r="H238" s="251" t="s">
        <v>1115</v>
      </c>
      <c r="I238" s="251" t="s">
        <v>1116</v>
      </c>
      <c r="J238" s="251" t="s">
        <v>1066</v>
      </c>
      <c r="K238" s="251" t="s">
        <v>1267</v>
      </c>
      <c r="L238" s="251" t="s">
        <v>1268</v>
      </c>
      <c r="M238" s="251">
        <v>1</v>
      </c>
      <c r="N238" s="251">
        <v>1.02</v>
      </c>
      <c r="O238" s="251" t="s">
        <v>1069</v>
      </c>
      <c r="P238" s="252" t="s">
        <v>1484</v>
      </c>
    </row>
    <row r="239" spans="1:16" x14ac:dyDescent="0.25">
      <c r="A239" s="250" t="s">
        <v>1059</v>
      </c>
      <c r="B239" s="251" t="s">
        <v>1488</v>
      </c>
      <c r="C239" s="251" t="s">
        <v>1489</v>
      </c>
      <c r="D239" s="251" t="s">
        <v>1254</v>
      </c>
      <c r="E239" s="251" t="s">
        <v>1063</v>
      </c>
      <c r="F239" s="251" t="s">
        <v>1490</v>
      </c>
      <c r="G239" s="251" t="s">
        <v>1063</v>
      </c>
      <c r="H239" s="251" t="s">
        <v>1167</v>
      </c>
      <c r="I239" s="251" t="s">
        <v>1078</v>
      </c>
      <c r="J239" s="251" t="s">
        <v>1066</v>
      </c>
      <c r="K239" s="251" t="s">
        <v>1485</v>
      </c>
      <c r="L239" s="251" t="s">
        <v>1486</v>
      </c>
      <c r="M239" s="251">
        <v>1</v>
      </c>
      <c r="N239" s="251">
        <v>1</v>
      </c>
      <c r="O239" s="251" t="s">
        <v>1069</v>
      </c>
      <c r="P239" s="252" t="s">
        <v>1484</v>
      </c>
    </row>
    <row r="240" spans="1:16" x14ac:dyDescent="0.25">
      <c r="A240" s="250" t="s">
        <v>1059</v>
      </c>
      <c r="B240" s="251" t="s">
        <v>1493</v>
      </c>
      <c r="C240" s="251" t="s">
        <v>1494</v>
      </c>
      <c r="D240" s="251" t="s">
        <v>1254</v>
      </c>
      <c r="E240" s="251" t="s">
        <v>1063</v>
      </c>
      <c r="F240" s="251" t="s">
        <v>1495</v>
      </c>
      <c r="G240" s="251" t="s">
        <v>1063</v>
      </c>
      <c r="H240" s="251" t="s">
        <v>1065</v>
      </c>
      <c r="I240" s="251" t="s">
        <v>1063</v>
      </c>
      <c r="J240" s="251" t="s">
        <v>1066</v>
      </c>
      <c r="K240" s="251" t="s">
        <v>115</v>
      </c>
      <c r="L240" s="251" t="s">
        <v>116</v>
      </c>
      <c r="M240" s="251">
        <v>1.2</v>
      </c>
      <c r="N240" s="251">
        <v>1.02</v>
      </c>
      <c r="O240" s="251" t="s">
        <v>1069</v>
      </c>
      <c r="P240" s="252" t="s">
        <v>1496</v>
      </c>
    </row>
    <row r="241" spans="1:16" x14ac:dyDescent="0.25">
      <c r="A241" s="250" t="s">
        <v>1059</v>
      </c>
      <c r="B241" s="251" t="s">
        <v>1493</v>
      </c>
      <c r="C241" s="251" t="s">
        <v>1494</v>
      </c>
      <c r="D241" s="251" t="s">
        <v>1254</v>
      </c>
      <c r="E241" s="251" t="s">
        <v>1063</v>
      </c>
      <c r="F241" s="251" t="s">
        <v>1495</v>
      </c>
      <c r="G241" s="251" t="s">
        <v>1063</v>
      </c>
      <c r="H241" s="251" t="s">
        <v>1167</v>
      </c>
      <c r="I241" s="251" t="s">
        <v>1078</v>
      </c>
      <c r="J241" s="251" t="s">
        <v>1066</v>
      </c>
      <c r="K241" s="251" t="s">
        <v>1497</v>
      </c>
      <c r="L241" s="251" t="s">
        <v>1498</v>
      </c>
      <c r="M241" s="251">
        <v>1.2</v>
      </c>
      <c r="N241" s="251">
        <v>48.96</v>
      </c>
      <c r="O241" s="251" t="s">
        <v>1069</v>
      </c>
      <c r="P241" s="252" t="s">
        <v>1496</v>
      </c>
    </row>
    <row r="242" spans="1:16" x14ac:dyDescent="0.25">
      <c r="A242" s="250" t="s">
        <v>1059</v>
      </c>
      <c r="B242" s="251" t="s">
        <v>1493</v>
      </c>
      <c r="C242" s="251" t="s">
        <v>1494</v>
      </c>
      <c r="D242" s="251" t="s">
        <v>1254</v>
      </c>
      <c r="E242" s="251" t="s">
        <v>1063</v>
      </c>
      <c r="F242" s="251" t="s">
        <v>1495</v>
      </c>
      <c r="G242" s="251" t="s">
        <v>1063</v>
      </c>
      <c r="H242" s="251" t="s">
        <v>1077</v>
      </c>
      <c r="I242" s="251" t="s">
        <v>1176</v>
      </c>
      <c r="J242" s="251" t="s">
        <v>1066</v>
      </c>
      <c r="K242" s="251" t="s">
        <v>1140</v>
      </c>
      <c r="L242" s="251" t="s">
        <v>1141</v>
      </c>
      <c r="M242" s="251">
        <v>1.2</v>
      </c>
      <c r="N242" s="251">
        <v>1.2</v>
      </c>
      <c r="O242" s="251" t="s">
        <v>1069</v>
      </c>
      <c r="P242" s="252" t="s">
        <v>1496</v>
      </c>
    </row>
    <row r="243" spans="1:16" x14ac:dyDescent="0.25">
      <c r="A243" s="250" t="s">
        <v>1059</v>
      </c>
      <c r="B243" s="251" t="s">
        <v>1493</v>
      </c>
      <c r="C243" s="251" t="s">
        <v>1494</v>
      </c>
      <c r="D243" s="251" t="s">
        <v>1254</v>
      </c>
      <c r="E243" s="251" t="s">
        <v>1063</v>
      </c>
      <c r="F243" s="251" t="s">
        <v>1495</v>
      </c>
      <c r="G243" s="251" t="s">
        <v>1063</v>
      </c>
      <c r="H243" s="251" t="s">
        <v>1083</v>
      </c>
      <c r="I243" s="251" t="s">
        <v>1143</v>
      </c>
      <c r="J243" s="251" t="s">
        <v>1066</v>
      </c>
      <c r="K243" s="251" t="s">
        <v>1269</v>
      </c>
      <c r="L243" s="251" t="s">
        <v>1270</v>
      </c>
      <c r="M243" s="251">
        <v>1.2</v>
      </c>
      <c r="N243" s="251">
        <v>0.19</v>
      </c>
      <c r="O243" s="251" t="s">
        <v>1069</v>
      </c>
      <c r="P243" s="252" t="s">
        <v>1496</v>
      </c>
    </row>
    <row r="244" spans="1:16" x14ac:dyDescent="0.25">
      <c r="A244" s="250" t="s">
        <v>1059</v>
      </c>
      <c r="B244" s="251" t="s">
        <v>1493</v>
      </c>
      <c r="C244" s="251" t="s">
        <v>1494</v>
      </c>
      <c r="D244" s="251" t="s">
        <v>1254</v>
      </c>
      <c r="E244" s="251" t="s">
        <v>1063</v>
      </c>
      <c r="F244" s="251" t="s">
        <v>1495</v>
      </c>
      <c r="G244" s="251" t="s">
        <v>1063</v>
      </c>
      <c r="H244" s="251" t="s">
        <v>1152</v>
      </c>
      <c r="I244" s="251" t="s">
        <v>1159</v>
      </c>
      <c r="J244" s="251" t="s">
        <v>1066</v>
      </c>
      <c r="K244" s="251" t="s">
        <v>1271</v>
      </c>
      <c r="L244" s="251" t="s">
        <v>1272</v>
      </c>
      <c r="M244" s="251">
        <v>1.2</v>
      </c>
      <c r="N244" s="251">
        <v>0.74</v>
      </c>
      <c r="O244" s="251" t="s">
        <v>1069</v>
      </c>
      <c r="P244" s="252" t="s">
        <v>1496</v>
      </c>
    </row>
    <row r="245" spans="1:16" x14ac:dyDescent="0.25">
      <c r="A245" s="250" t="s">
        <v>1059</v>
      </c>
      <c r="B245" s="251" t="s">
        <v>1499</v>
      </c>
      <c r="C245" s="251" t="s">
        <v>1500</v>
      </c>
      <c r="D245" s="251" t="s">
        <v>1254</v>
      </c>
      <c r="E245" s="251" t="s">
        <v>1063</v>
      </c>
      <c r="F245" s="251" t="s">
        <v>1501</v>
      </c>
      <c r="G245" s="251" t="s">
        <v>1063</v>
      </c>
      <c r="H245" s="251" t="s">
        <v>1065</v>
      </c>
      <c r="I245" s="251" t="s">
        <v>1063</v>
      </c>
      <c r="J245" s="251" t="s">
        <v>1066</v>
      </c>
      <c r="K245" s="251" t="s">
        <v>1502</v>
      </c>
      <c r="L245" s="251" t="s">
        <v>1503</v>
      </c>
      <c r="M245" s="251">
        <v>1.2</v>
      </c>
      <c r="N245" s="251">
        <v>48.96</v>
      </c>
      <c r="O245" s="251" t="s">
        <v>1069</v>
      </c>
      <c r="P245" s="252" t="s">
        <v>1377</v>
      </c>
    </row>
    <row r="246" spans="1:16" x14ac:dyDescent="0.25">
      <c r="A246" s="250" t="s">
        <v>1059</v>
      </c>
      <c r="B246" s="251" t="s">
        <v>1499</v>
      </c>
      <c r="C246" s="251" t="s">
        <v>1500</v>
      </c>
      <c r="D246" s="251" t="s">
        <v>1254</v>
      </c>
      <c r="E246" s="251" t="s">
        <v>1063</v>
      </c>
      <c r="F246" s="251" t="s">
        <v>1501</v>
      </c>
      <c r="G246" s="251" t="s">
        <v>1063</v>
      </c>
      <c r="H246" s="251" t="s">
        <v>1115</v>
      </c>
      <c r="I246" s="251" t="s">
        <v>1116</v>
      </c>
      <c r="J246" s="251" t="s">
        <v>1066</v>
      </c>
      <c r="K246" s="251" t="s">
        <v>1267</v>
      </c>
      <c r="L246" s="251" t="s">
        <v>1268</v>
      </c>
      <c r="M246" s="251">
        <v>1.2</v>
      </c>
      <c r="N246" s="251">
        <v>1.02</v>
      </c>
      <c r="O246" s="251" t="s">
        <v>1069</v>
      </c>
      <c r="P246" s="252" t="s">
        <v>1377</v>
      </c>
    </row>
    <row r="247" spans="1:16" x14ac:dyDescent="0.25">
      <c r="A247" s="250" t="s">
        <v>1059</v>
      </c>
      <c r="B247" s="251" t="s">
        <v>1499</v>
      </c>
      <c r="C247" s="251" t="s">
        <v>1500</v>
      </c>
      <c r="D247" s="251" t="s">
        <v>1254</v>
      </c>
      <c r="E247" s="251" t="s">
        <v>1063</v>
      </c>
      <c r="F247" s="251" t="s">
        <v>1501</v>
      </c>
      <c r="G247" s="251" t="s">
        <v>1063</v>
      </c>
      <c r="H247" s="251" t="s">
        <v>1077</v>
      </c>
      <c r="I247" s="251" t="s">
        <v>1176</v>
      </c>
      <c r="J247" s="251" t="s">
        <v>1066</v>
      </c>
      <c r="K247" s="251" t="s">
        <v>1504</v>
      </c>
      <c r="L247" s="251" t="s">
        <v>1505</v>
      </c>
      <c r="M247" s="251">
        <v>1.2</v>
      </c>
      <c r="N247" s="251">
        <v>1.2</v>
      </c>
      <c r="O247" s="251" t="s">
        <v>1069</v>
      </c>
      <c r="P247" s="252" t="s">
        <v>1377</v>
      </c>
    </row>
    <row r="248" spans="1:16" x14ac:dyDescent="0.25">
      <c r="A248" s="250" t="s">
        <v>1059</v>
      </c>
      <c r="B248" s="251" t="s">
        <v>1499</v>
      </c>
      <c r="C248" s="251" t="s">
        <v>1500</v>
      </c>
      <c r="D248" s="251" t="s">
        <v>1254</v>
      </c>
      <c r="E248" s="251" t="s">
        <v>1063</v>
      </c>
      <c r="F248" s="251" t="s">
        <v>1501</v>
      </c>
      <c r="G248" s="251" t="s">
        <v>1063</v>
      </c>
      <c r="H248" s="251" t="s">
        <v>1083</v>
      </c>
      <c r="I248" s="251" t="s">
        <v>1143</v>
      </c>
      <c r="J248" s="251" t="s">
        <v>1066</v>
      </c>
      <c r="K248" s="251" t="s">
        <v>1269</v>
      </c>
      <c r="L248" s="251" t="s">
        <v>1270</v>
      </c>
      <c r="M248" s="251">
        <v>1.2</v>
      </c>
      <c r="N248" s="251">
        <v>0.19</v>
      </c>
      <c r="O248" s="251" t="s">
        <v>1069</v>
      </c>
      <c r="P248" s="252" t="s">
        <v>1377</v>
      </c>
    </row>
    <row r="249" spans="1:16" x14ac:dyDescent="0.25">
      <c r="A249" s="250" t="s">
        <v>1059</v>
      </c>
      <c r="B249" s="251" t="s">
        <v>1499</v>
      </c>
      <c r="C249" s="251" t="s">
        <v>1500</v>
      </c>
      <c r="D249" s="251" t="s">
        <v>1254</v>
      </c>
      <c r="E249" s="251" t="s">
        <v>1063</v>
      </c>
      <c r="F249" s="251" t="s">
        <v>1501</v>
      </c>
      <c r="G249" s="251" t="s">
        <v>1063</v>
      </c>
      <c r="H249" s="251" t="s">
        <v>1152</v>
      </c>
      <c r="I249" s="251" t="s">
        <v>1159</v>
      </c>
      <c r="J249" s="251" t="s">
        <v>1066</v>
      </c>
      <c r="K249" s="251" t="s">
        <v>1271</v>
      </c>
      <c r="L249" s="251" t="s">
        <v>1272</v>
      </c>
      <c r="M249" s="251">
        <v>1.2</v>
      </c>
      <c r="N249" s="251">
        <v>0.74</v>
      </c>
      <c r="O249" s="251" t="s">
        <v>1069</v>
      </c>
      <c r="P249" s="252" t="s">
        <v>1377</v>
      </c>
    </row>
    <row r="250" spans="1:16" x14ac:dyDescent="0.25">
      <c r="A250" s="250" t="s">
        <v>1059</v>
      </c>
      <c r="B250" s="251" t="s">
        <v>1506</v>
      </c>
      <c r="C250" s="251" t="s">
        <v>1507</v>
      </c>
      <c r="D250" s="251" t="s">
        <v>1254</v>
      </c>
      <c r="E250" s="251" t="s">
        <v>1063</v>
      </c>
      <c r="F250" s="251" t="s">
        <v>1508</v>
      </c>
      <c r="G250" s="251" t="s">
        <v>1063</v>
      </c>
      <c r="H250" s="251" t="s">
        <v>1065</v>
      </c>
      <c r="I250" s="251" t="s">
        <v>1063</v>
      </c>
      <c r="J250" s="251" t="s">
        <v>1066</v>
      </c>
      <c r="K250" s="251" t="s">
        <v>1447</v>
      </c>
      <c r="L250" s="251" t="s">
        <v>1448</v>
      </c>
      <c r="M250" s="251">
        <v>1</v>
      </c>
      <c r="N250" s="251">
        <v>1.02</v>
      </c>
      <c r="O250" s="251" t="s">
        <v>1069</v>
      </c>
      <c r="P250" s="252" t="s">
        <v>1383</v>
      </c>
    </row>
    <row r="251" spans="1:16" x14ac:dyDescent="0.25">
      <c r="A251" s="250" t="s">
        <v>1059</v>
      </c>
      <c r="B251" s="251" t="s">
        <v>1506</v>
      </c>
      <c r="C251" s="251" t="s">
        <v>1507</v>
      </c>
      <c r="D251" s="251" t="s">
        <v>1254</v>
      </c>
      <c r="E251" s="251" t="s">
        <v>1063</v>
      </c>
      <c r="F251" s="251" t="s">
        <v>1508</v>
      </c>
      <c r="G251" s="251" t="s">
        <v>1063</v>
      </c>
      <c r="H251" s="251" t="s">
        <v>1115</v>
      </c>
      <c r="I251" s="251" t="s">
        <v>1116</v>
      </c>
      <c r="J251" s="251" t="s">
        <v>1066</v>
      </c>
      <c r="K251" s="251" t="s">
        <v>1267</v>
      </c>
      <c r="L251" s="251" t="s">
        <v>1268</v>
      </c>
      <c r="M251" s="251">
        <v>1</v>
      </c>
      <c r="N251" s="251">
        <v>1.02</v>
      </c>
      <c r="O251" s="251" t="s">
        <v>1069</v>
      </c>
      <c r="P251" s="252" t="s">
        <v>1383</v>
      </c>
    </row>
    <row r="252" spans="1:16" x14ac:dyDescent="0.25">
      <c r="A252" s="250" t="s">
        <v>1059</v>
      </c>
      <c r="B252" s="251" t="s">
        <v>1506</v>
      </c>
      <c r="C252" s="251" t="s">
        <v>1507</v>
      </c>
      <c r="D252" s="251" t="s">
        <v>1254</v>
      </c>
      <c r="E252" s="251" t="s">
        <v>1063</v>
      </c>
      <c r="F252" s="251" t="s">
        <v>1508</v>
      </c>
      <c r="G252" s="251" t="s">
        <v>1063</v>
      </c>
      <c r="H252" s="251" t="s">
        <v>1167</v>
      </c>
      <c r="I252" s="251" t="s">
        <v>1078</v>
      </c>
      <c r="J252" s="251" t="s">
        <v>1066</v>
      </c>
      <c r="K252" s="251" t="s">
        <v>1504</v>
      </c>
      <c r="L252" s="251" t="s">
        <v>1505</v>
      </c>
      <c r="M252" s="251">
        <v>1</v>
      </c>
      <c r="N252" s="251">
        <v>1</v>
      </c>
      <c r="O252" s="251" t="s">
        <v>1069</v>
      </c>
      <c r="P252" s="252" t="s">
        <v>1383</v>
      </c>
    </row>
    <row r="253" spans="1:16" x14ac:dyDescent="0.25">
      <c r="A253" s="250" t="s">
        <v>1059</v>
      </c>
      <c r="B253" s="251" t="s">
        <v>1509</v>
      </c>
      <c r="C253" s="251" t="s">
        <v>1510</v>
      </c>
      <c r="D253" s="251" t="s">
        <v>1254</v>
      </c>
      <c r="E253" s="251" t="s">
        <v>1063</v>
      </c>
      <c r="F253" s="251" t="s">
        <v>1511</v>
      </c>
      <c r="G253" s="251" t="s">
        <v>1063</v>
      </c>
      <c r="H253" s="251" t="s">
        <v>1065</v>
      </c>
      <c r="I253" s="251" t="s">
        <v>1063</v>
      </c>
      <c r="J253" s="251" t="s">
        <v>1066</v>
      </c>
      <c r="K253" s="251" t="s">
        <v>1502</v>
      </c>
      <c r="L253" s="251" t="s">
        <v>1503</v>
      </c>
      <c r="M253" s="251">
        <v>1.2</v>
      </c>
      <c r="N253" s="251">
        <v>48.96</v>
      </c>
      <c r="O253" s="251" t="s">
        <v>1069</v>
      </c>
      <c r="P253" s="252" t="s">
        <v>1377</v>
      </c>
    </row>
    <row r="254" spans="1:16" x14ac:dyDescent="0.25">
      <c r="A254" s="250" t="s">
        <v>1059</v>
      </c>
      <c r="B254" s="251" t="s">
        <v>1509</v>
      </c>
      <c r="C254" s="251" t="s">
        <v>1510</v>
      </c>
      <c r="D254" s="251" t="s">
        <v>1254</v>
      </c>
      <c r="E254" s="251" t="s">
        <v>1063</v>
      </c>
      <c r="F254" s="251" t="s">
        <v>1511</v>
      </c>
      <c r="G254" s="251" t="s">
        <v>1063</v>
      </c>
      <c r="H254" s="251" t="s">
        <v>1115</v>
      </c>
      <c r="I254" s="251" t="s">
        <v>1116</v>
      </c>
      <c r="J254" s="251" t="s">
        <v>1066</v>
      </c>
      <c r="K254" s="251" t="s">
        <v>1267</v>
      </c>
      <c r="L254" s="251" t="s">
        <v>1268</v>
      </c>
      <c r="M254" s="251">
        <v>1.2</v>
      </c>
      <c r="N254" s="251">
        <v>1.02</v>
      </c>
      <c r="O254" s="251" t="s">
        <v>1069</v>
      </c>
      <c r="P254" s="252" t="s">
        <v>1377</v>
      </c>
    </row>
    <row r="255" spans="1:16" x14ac:dyDescent="0.25">
      <c r="A255" s="250" t="s">
        <v>1059</v>
      </c>
      <c r="B255" s="251" t="s">
        <v>1509</v>
      </c>
      <c r="C255" s="251" t="s">
        <v>1510</v>
      </c>
      <c r="D255" s="251" t="s">
        <v>1254</v>
      </c>
      <c r="E255" s="251" t="s">
        <v>1063</v>
      </c>
      <c r="F255" s="251" t="s">
        <v>1511</v>
      </c>
      <c r="G255" s="251" t="s">
        <v>1063</v>
      </c>
      <c r="H255" s="251" t="s">
        <v>1077</v>
      </c>
      <c r="I255" s="251" t="s">
        <v>1176</v>
      </c>
      <c r="J255" s="251" t="s">
        <v>1066</v>
      </c>
      <c r="K255" s="251" t="s">
        <v>1512</v>
      </c>
      <c r="L255" s="251" t="s">
        <v>1513</v>
      </c>
      <c r="M255" s="251">
        <v>1.2</v>
      </c>
      <c r="N255" s="251">
        <v>1.2</v>
      </c>
      <c r="O255" s="251" t="s">
        <v>1069</v>
      </c>
      <c r="P255" s="252" t="s">
        <v>1377</v>
      </c>
    </row>
    <row r="256" spans="1:16" x14ac:dyDescent="0.25">
      <c r="A256" s="250" t="s">
        <v>1059</v>
      </c>
      <c r="B256" s="251" t="s">
        <v>1509</v>
      </c>
      <c r="C256" s="251" t="s">
        <v>1510</v>
      </c>
      <c r="D256" s="251" t="s">
        <v>1254</v>
      </c>
      <c r="E256" s="251" t="s">
        <v>1063</v>
      </c>
      <c r="F256" s="251" t="s">
        <v>1511</v>
      </c>
      <c r="G256" s="251" t="s">
        <v>1063</v>
      </c>
      <c r="H256" s="251" t="s">
        <v>1083</v>
      </c>
      <c r="I256" s="251" t="s">
        <v>1143</v>
      </c>
      <c r="J256" s="251" t="s">
        <v>1066</v>
      </c>
      <c r="K256" s="251" t="s">
        <v>1269</v>
      </c>
      <c r="L256" s="251" t="s">
        <v>1270</v>
      </c>
      <c r="M256" s="251">
        <v>1.2</v>
      </c>
      <c r="N256" s="251">
        <v>0.19</v>
      </c>
      <c r="O256" s="251" t="s">
        <v>1069</v>
      </c>
      <c r="P256" s="252" t="s">
        <v>1377</v>
      </c>
    </row>
    <row r="257" spans="1:16" x14ac:dyDescent="0.25">
      <c r="A257" s="250" t="s">
        <v>1059</v>
      </c>
      <c r="B257" s="251" t="s">
        <v>1509</v>
      </c>
      <c r="C257" s="251" t="s">
        <v>1510</v>
      </c>
      <c r="D257" s="251" t="s">
        <v>1254</v>
      </c>
      <c r="E257" s="251" t="s">
        <v>1063</v>
      </c>
      <c r="F257" s="251" t="s">
        <v>1511</v>
      </c>
      <c r="G257" s="251" t="s">
        <v>1063</v>
      </c>
      <c r="H257" s="251" t="s">
        <v>1152</v>
      </c>
      <c r="I257" s="251" t="s">
        <v>1159</v>
      </c>
      <c r="J257" s="251" t="s">
        <v>1066</v>
      </c>
      <c r="K257" s="251" t="s">
        <v>1271</v>
      </c>
      <c r="L257" s="251" t="s">
        <v>1272</v>
      </c>
      <c r="M257" s="251">
        <v>1.2</v>
      </c>
      <c r="N257" s="251">
        <v>0.74</v>
      </c>
      <c r="O257" s="251" t="s">
        <v>1069</v>
      </c>
      <c r="P257" s="252" t="s">
        <v>1377</v>
      </c>
    </row>
    <row r="258" spans="1:16" x14ac:dyDescent="0.25">
      <c r="A258" s="250" t="s">
        <v>1059</v>
      </c>
      <c r="B258" s="251" t="s">
        <v>1514</v>
      </c>
      <c r="C258" s="251" t="s">
        <v>1515</v>
      </c>
      <c r="D258" s="251" t="s">
        <v>1254</v>
      </c>
      <c r="E258" s="251" t="s">
        <v>1063</v>
      </c>
      <c r="F258" s="251" t="s">
        <v>1516</v>
      </c>
      <c r="G258" s="251" t="s">
        <v>1063</v>
      </c>
      <c r="H258" s="251" t="s">
        <v>1065</v>
      </c>
      <c r="I258" s="251" t="s">
        <v>1063</v>
      </c>
      <c r="J258" s="251" t="s">
        <v>1066</v>
      </c>
      <c r="K258" s="251" t="s">
        <v>1447</v>
      </c>
      <c r="L258" s="251" t="s">
        <v>1448</v>
      </c>
      <c r="M258" s="251">
        <v>1</v>
      </c>
      <c r="N258" s="251">
        <v>1.02</v>
      </c>
      <c r="O258" s="251" t="s">
        <v>1069</v>
      </c>
      <c r="P258" s="252" t="s">
        <v>1383</v>
      </c>
    </row>
    <row r="259" spans="1:16" x14ac:dyDescent="0.25">
      <c r="A259" s="250" t="s">
        <v>1059</v>
      </c>
      <c r="B259" s="251" t="s">
        <v>1514</v>
      </c>
      <c r="C259" s="251" t="s">
        <v>1515</v>
      </c>
      <c r="D259" s="251" t="s">
        <v>1254</v>
      </c>
      <c r="E259" s="251" t="s">
        <v>1063</v>
      </c>
      <c r="F259" s="251" t="s">
        <v>1516</v>
      </c>
      <c r="G259" s="251" t="s">
        <v>1063</v>
      </c>
      <c r="H259" s="251" t="s">
        <v>1115</v>
      </c>
      <c r="I259" s="251" t="s">
        <v>1116</v>
      </c>
      <c r="J259" s="251" t="s">
        <v>1066</v>
      </c>
      <c r="K259" s="251" t="s">
        <v>1267</v>
      </c>
      <c r="L259" s="251" t="s">
        <v>1268</v>
      </c>
      <c r="M259" s="251">
        <v>1</v>
      </c>
      <c r="N259" s="251">
        <v>1.02</v>
      </c>
      <c r="O259" s="251" t="s">
        <v>1069</v>
      </c>
      <c r="P259" s="252" t="s">
        <v>1383</v>
      </c>
    </row>
    <row r="260" spans="1:16" x14ac:dyDescent="0.25">
      <c r="A260" s="250" t="s">
        <v>1059</v>
      </c>
      <c r="B260" s="251" t="s">
        <v>1514</v>
      </c>
      <c r="C260" s="251" t="s">
        <v>1515</v>
      </c>
      <c r="D260" s="251" t="s">
        <v>1254</v>
      </c>
      <c r="E260" s="251" t="s">
        <v>1063</v>
      </c>
      <c r="F260" s="251" t="s">
        <v>1516</v>
      </c>
      <c r="G260" s="251" t="s">
        <v>1063</v>
      </c>
      <c r="H260" s="251" t="s">
        <v>1167</v>
      </c>
      <c r="I260" s="251" t="s">
        <v>1078</v>
      </c>
      <c r="J260" s="251" t="s">
        <v>1066</v>
      </c>
      <c r="K260" s="251" t="s">
        <v>1512</v>
      </c>
      <c r="L260" s="251" t="s">
        <v>1513</v>
      </c>
      <c r="M260" s="251">
        <v>1</v>
      </c>
      <c r="N260" s="251">
        <v>1</v>
      </c>
      <c r="O260" s="251" t="s">
        <v>1069</v>
      </c>
      <c r="P260" s="252" t="s">
        <v>1383</v>
      </c>
    </row>
    <row r="261" spans="1:16" x14ac:dyDescent="0.25">
      <c r="A261" s="250" t="s">
        <v>1059</v>
      </c>
      <c r="B261" s="251" t="s">
        <v>1517</v>
      </c>
      <c r="C261" s="251" t="s">
        <v>1518</v>
      </c>
      <c r="D261" s="251" t="s">
        <v>1254</v>
      </c>
      <c r="E261" s="251" t="s">
        <v>1063</v>
      </c>
      <c r="F261" s="251" t="s">
        <v>1519</v>
      </c>
      <c r="G261" s="251" t="s">
        <v>1063</v>
      </c>
      <c r="H261" s="251" t="s">
        <v>1065</v>
      </c>
      <c r="I261" s="251" t="s">
        <v>1063</v>
      </c>
      <c r="J261" s="251" t="s">
        <v>1066</v>
      </c>
      <c r="K261" s="251" t="s">
        <v>1502</v>
      </c>
      <c r="L261" s="251" t="s">
        <v>1503</v>
      </c>
      <c r="M261" s="251">
        <v>1.2</v>
      </c>
      <c r="N261" s="251">
        <v>48.96</v>
      </c>
      <c r="O261" s="251" t="s">
        <v>1069</v>
      </c>
      <c r="P261" s="252" t="s">
        <v>1377</v>
      </c>
    </row>
    <row r="262" spans="1:16" x14ac:dyDescent="0.25">
      <c r="A262" s="250" t="s">
        <v>1059</v>
      </c>
      <c r="B262" s="251" t="s">
        <v>1517</v>
      </c>
      <c r="C262" s="251" t="s">
        <v>1518</v>
      </c>
      <c r="D262" s="251" t="s">
        <v>1254</v>
      </c>
      <c r="E262" s="251" t="s">
        <v>1063</v>
      </c>
      <c r="F262" s="251" t="s">
        <v>1519</v>
      </c>
      <c r="G262" s="251" t="s">
        <v>1063</v>
      </c>
      <c r="H262" s="251" t="s">
        <v>1115</v>
      </c>
      <c r="I262" s="251" t="s">
        <v>1116</v>
      </c>
      <c r="J262" s="251" t="s">
        <v>1066</v>
      </c>
      <c r="K262" s="251" t="s">
        <v>1267</v>
      </c>
      <c r="L262" s="251" t="s">
        <v>1268</v>
      </c>
      <c r="M262" s="251">
        <v>1.2</v>
      </c>
      <c r="N262" s="251">
        <v>1.02</v>
      </c>
      <c r="O262" s="251" t="s">
        <v>1069</v>
      </c>
      <c r="P262" s="252" t="s">
        <v>1377</v>
      </c>
    </row>
    <row r="263" spans="1:16" x14ac:dyDescent="0.25">
      <c r="A263" s="250" t="s">
        <v>1059</v>
      </c>
      <c r="B263" s="251" t="s">
        <v>1517</v>
      </c>
      <c r="C263" s="251" t="s">
        <v>1518</v>
      </c>
      <c r="D263" s="251" t="s">
        <v>1254</v>
      </c>
      <c r="E263" s="251" t="s">
        <v>1063</v>
      </c>
      <c r="F263" s="251" t="s">
        <v>1519</v>
      </c>
      <c r="G263" s="251" t="s">
        <v>1063</v>
      </c>
      <c r="H263" s="251" t="s">
        <v>1077</v>
      </c>
      <c r="I263" s="251" t="s">
        <v>1176</v>
      </c>
      <c r="J263" s="251" t="s">
        <v>1066</v>
      </c>
      <c r="K263" s="251" t="s">
        <v>1520</v>
      </c>
      <c r="L263" s="251" t="s">
        <v>1521</v>
      </c>
      <c r="M263" s="251">
        <v>1.2</v>
      </c>
      <c r="N263" s="251">
        <v>1.2</v>
      </c>
      <c r="O263" s="251" t="s">
        <v>1069</v>
      </c>
      <c r="P263" s="252" t="s">
        <v>1377</v>
      </c>
    </row>
    <row r="264" spans="1:16" x14ac:dyDescent="0.25">
      <c r="A264" s="250" t="s">
        <v>1059</v>
      </c>
      <c r="B264" s="251" t="s">
        <v>1517</v>
      </c>
      <c r="C264" s="251" t="s">
        <v>1518</v>
      </c>
      <c r="D264" s="251" t="s">
        <v>1254</v>
      </c>
      <c r="E264" s="251" t="s">
        <v>1063</v>
      </c>
      <c r="F264" s="251" t="s">
        <v>1519</v>
      </c>
      <c r="G264" s="251" t="s">
        <v>1063</v>
      </c>
      <c r="H264" s="251" t="s">
        <v>1083</v>
      </c>
      <c r="I264" s="251" t="s">
        <v>1143</v>
      </c>
      <c r="J264" s="251" t="s">
        <v>1066</v>
      </c>
      <c r="K264" s="251" t="s">
        <v>1269</v>
      </c>
      <c r="L264" s="251" t="s">
        <v>1270</v>
      </c>
      <c r="M264" s="251">
        <v>1.2</v>
      </c>
      <c r="N264" s="251">
        <v>0.19</v>
      </c>
      <c r="O264" s="251" t="s">
        <v>1069</v>
      </c>
      <c r="P264" s="252" t="s">
        <v>1377</v>
      </c>
    </row>
    <row r="265" spans="1:16" x14ac:dyDescent="0.25">
      <c r="A265" s="250" t="s">
        <v>1059</v>
      </c>
      <c r="B265" s="251" t="s">
        <v>1517</v>
      </c>
      <c r="C265" s="251" t="s">
        <v>1518</v>
      </c>
      <c r="D265" s="251" t="s">
        <v>1254</v>
      </c>
      <c r="E265" s="251" t="s">
        <v>1063</v>
      </c>
      <c r="F265" s="251" t="s">
        <v>1519</v>
      </c>
      <c r="G265" s="251" t="s">
        <v>1063</v>
      </c>
      <c r="H265" s="251" t="s">
        <v>1152</v>
      </c>
      <c r="I265" s="251" t="s">
        <v>1159</v>
      </c>
      <c r="J265" s="251" t="s">
        <v>1066</v>
      </c>
      <c r="K265" s="251" t="s">
        <v>1271</v>
      </c>
      <c r="L265" s="251" t="s">
        <v>1272</v>
      </c>
      <c r="M265" s="251">
        <v>1.2</v>
      </c>
      <c r="N265" s="251">
        <v>0.74</v>
      </c>
      <c r="O265" s="251" t="s">
        <v>1069</v>
      </c>
      <c r="P265" s="252" t="s">
        <v>1377</v>
      </c>
    </row>
    <row r="266" spans="1:16" x14ac:dyDescent="0.25">
      <c r="A266" s="250" t="s">
        <v>1059</v>
      </c>
      <c r="B266" s="251" t="s">
        <v>1522</v>
      </c>
      <c r="C266" s="251" t="s">
        <v>1523</v>
      </c>
      <c r="D266" s="251" t="s">
        <v>1254</v>
      </c>
      <c r="E266" s="251" t="s">
        <v>1063</v>
      </c>
      <c r="F266" s="251" t="s">
        <v>1524</v>
      </c>
      <c r="G266" s="251" t="s">
        <v>1063</v>
      </c>
      <c r="H266" s="251" t="s">
        <v>1065</v>
      </c>
      <c r="I266" s="251" t="s">
        <v>1063</v>
      </c>
      <c r="J266" s="251" t="s">
        <v>1066</v>
      </c>
      <c r="K266" s="251" t="s">
        <v>1447</v>
      </c>
      <c r="L266" s="251" t="s">
        <v>1448</v>
      </c>
      <c r="M266" s="251">
        <v>1</v>
      </c>
      <c r="N266" s="251">
        <v>1.02</v>
      </c>
      <c r="O266" s="251" t="s">
        <v>1069</v>
      </c>
      <c r="P266" s="252" t="s">
        <v>1383</v>
      </c>
    </row>
    <row r="267" spans="1:16" x14ac:dyDescent="0.25">
      <c r="A267" s="250" t="s">
        <v>1059</v>
      </c>
      <c r="B267" s="251" t="s">
        <v>1522</v>
      </c>
      <c r="C267" s="251" t="s">
        <v>1523</v>
      </c>
      <c r="D267" s="251" t="s">
        <v>1254</v>
      </c>
      <c r="E267" s="251" t="s">
        <v>1063</v>
      </c>
      <c r="F267" s="251" t="s">
        <v>1524</v>
      </c>
      <c r="G267" s="251" t="s">
        <v>1063</v>
      </c>
      <c r="H267" s="251" t="s">
        <v>1115</v>
      </c>
      <c r="I267" s="251" t="s">
        <v>1116</v>
      </c>
      <c r="J267" s="251" t="s">
        <v>1066</v>
      </c>
      <c r="K267" s="251" t="s">
        <v>1362</v>
      </c>
      <c r="L267" s="251" t="s">
        <v>1363</v>
      </c>
      <c r="M267" s="251">
        <v>1</v>
      </c>
      <c r="N267" s="251">
        <v>1.02</v>
      </c>
      <c r="O267" s="251" t="s">
        <v>1069</v>
      </c>
      <c r="P267" s="252" t="s">
        <v>1383</v>
      </c>
    </row>
    <row r="268" spans="1:16" x14ac:dyDescent="0.25">
      <c r="A268" s="250" t="s">
        <v>1059</v>
      </c>
      <c r="B268" s="251" t="s">
        <v>1522</v>
      </c>
      <c r="C268" s="251" t="s">
        <v>1523</v>
      </c>
      <c r="D268" s="251" t="s">
        <v>1254</v>
      </c>
      <c r="E268" s="251" t="s">
        <v>1063</v>
      </c>
      <c r="F268" s="251" t="s">
        <v>1524</v>
      </c>
      <c r="G268" s="251" t="s">
        <v>1063</v>
      </c>
      <c r="H268" s="251" t="s">
        <v>1167</v>
      </c>
      <c r="I268" s="251" t="s">
        <v>1078</v>
      </c>
      <c r="J268" s="251" t="s">
        <v>1066</v>
      </c>
      <c r="K268" s="251" t="s">
        <v>1520</v>
      </c>
      <c r="L268" s="251" t="s">
        <v>1521</v>
      </c>
      <c r="M268" s="251">
        <v>1</v>
      </c>
      <c r="N268" s="251">
        <v>1</v>
      </c>
      <c r="O268" s="251" t="s">
        <v>1069</v>
      </c>
      <c r="P268" s="252" t="s">
        <v>1383</v>
      </c>
    </row>
    <row r="269" spans="1:16" x14ac:dyDescent="0.25">
      <c r="A269" s="250" t="s">
        <v>1059</v>
      </c>
      <c r="B269" s="251" t="s">
        <v>1525</v>
      </c>
      <c r="C269" s="251" t="s">
        <v>1526</v>
      </c>
      <c r="D269" s="251" t="s">
        <v>1254</v>
      </c>
      <c r="E269" s="251" t="s">
        <v>1063</v>
      </c>
      <c r="F269" s="251" t="s">
        <v>1527</v>
      </c>
      <c r="G269" s="251" t="s">
        <v>1063</v>
      </c>
      <c r="H269" s="251" t="s">
        <v>1065</v>
      </c>
      <c r="I269" s="251" t="s">
        <v>1063</v>
      </c>
      <c r="J269" s="251" t="s">
        <v>1066</v>
      </c>
      <c r="K269" s="251" t="s">
        <v>1447</v>
      </c>
      <c r="L269" s="251" t="s">
        <v>1448</v>
      </c>
      <c r="M269" s="251">
        <v>1</v>
      </c>
      <c r="N269" s="251">
        <v>1.02</v>
      </c>
      <c r="O269" s="251" t="s">
        <v>1069</v>
      </c>
      <c r="P269" s="252" t="s">
        <v>1383</v>
      </c>
    </row>
    <row r="270" spans="1:16" x14ac:dyDescent="0.25">
      <c r="A270" s="250" t="s">
        <v>1059</v>
      </c>
      <c r="B270" s="251" t="s">
        <v>1525</v>
      </c>
      <c r="C270" s="251" t="s">
        <v>1526</v>
      </c>
      <c r="D270" s="251" t="s">
        <v>1254</v>
      </c>
      <c r="E270" s="251" t="s">
        <v>1063</v>
      </c>
      <c r="F270" s="251" t="s">
        <v>1527</v>
      </c>
      <c r="G270" s="251" t="s">
        <v>1063</v>
      </c>
      <c r="H270" s="251" t="s">
        <v>1115</v>
      </c>
      <c r="I270" s="251" t="s">
        <v>1116</v>
      </c>
      <c r="J270" s="251" t="s">
        <v>1066</v>
      </c>
      <c r="K270" s="251" t="s">
        <v>1267</v>
      </c>
      <c r="L270" s="251" t="s">
        <v>1268</v>
      </c>
      <c r="M270" s="251">
        <v>1</v>
      </c>
      <c r="N270" s="251">
        <v>1.02</v>
      </c>
      <c r="O270" s="251" t="s">
        <v>1069</v>
      </c>
      <c r="P270" s="252" t="s">
        <v>1383</v>
      </c>
    </row>
    <row r="271" spans="1:16" x14ac:dyDescent="0.25">
      <c r="A271" s="250" t="s">
        <v>1059</v>
      </c>
      <c r="B271" s="251" t="s">
        <v>1525</v>
      </c>
      <c r="C271" s="251" t="s">
        <v>1526</v>
      </c>
      <c r="D271" s="251" t="s">
        <v>1254</v>
      </c>
      <c r="E271" s="251" t="s">
        <v>1063</v>
      </c>
      <c r="F271" s="251" t="s">
        <v>1527</v>
      </c>
      <c r="G271" s="251" t="s">
        <v>1063</v>
      </c>
      <c r="H271" s="251" t="s">
        <v>1167</v>
      </c>
      <c r="I271" s="251" t="s">
        <v>1078</v>
      </c>
      <c r="J271" s="251" t="s">
        <v>1066</v>
      </c>
      <c r="K271" s="251" t="s">
        <v>1520</v>
      </c>
      <c r="L271" s="251" t="s">
        <v>1521</v>
      </c>
      <c r="M271" s="251">
        <v>1</v>
      </c>
      <c r="N271" s="251">
        <v>1</v>
      </c>
      <c r="O271" s="251" t="s">
        <v>1069</v>
      </c>
      <c r="P271" s="252" t="s">
        <v>1383</v>
      </c>
    </row>
    <row r="272" spans="1:16" x14ac:dyDescent="0.25">
      <c r="A272" s="250" t="s">
        <v>1059</v>
      </c>
      <c r="B272" s="251" t="s">
        <v>1528</v>
      </c>
      <c r="C272" s="251" t="s">
        <v>1529</v>
      </c>
      <c r="D272" s="251" t="s">
        <v>1254</v>
      </c>
      <c r="E272" s="251" t="s">
        <v>1063</v>
      </c>
      <c r="F272" s="251" t="s">
        <v>1530</v>
      </c>
      <c r="G272" s="251" t="s">
        <v>1063</v>
      </c>
      <c r="H272" s="251" t="s">
        <v>1065</v>
      </c>
      <c r="I272" s="251" t="s">
        <v>1063</v>
      </c>
      <c r="J272" s="251" t="s">
        <v>1066</v>
      </c>
      <c r="K272" s="251" t="s">
        <v>1502</v>
      </c>
      <c r="L272" s="251" t="s">
        <v>1503</v>
      </c>
      <c r="M272" s="251">
        <v>1.2</v>
      </c>
      <c r="N272" s="251">
        <v>48.96</v>
      </c>
      <c r="O272" s="251" t="s">
        <v>1069</v>
      </c>
      <c r="P272" s="252" t="s">
        <v>1377</v>
      </c>
    </row>
    <row r="273" spans="1:16" x14ac:dyDescent="0.25">
      <c r="A273" s="250" t="s">
        <v>1059</v>
      </c>
      <c r="B273" s="251" t="s">
        <v>1528</v>
      </c>
      <c r="C273" s="251" t="s">
        <v>1529</v>
      </c>
      <c r="D273" s="251" t="s">
        <v>1254</v>
      </c>
      <c r="E273" s="251" t="s">
        <v>1063</v>
      </c>
      <c r="F273" s="251" t="s">
        <v>1530</v>
      </c>
      <c r="G273" s="251" t="s">
        <v>1063</v>
      </c>
      <c r="H273" s="251" t="s">
        <v>1115</v>
      </c>
      <c r="I273" s="251" t="s">
        <v>1116</v>
      </c>
      <c r="J273" s="251" t="s">
        <v>1066</v>
      </c>
      <c r="K273" s="251" t="s">
        <v>1267</v>
      </c>
      <c r="L273" s="251" t="s">
        <v>1268</v>
      </c>
      <c r="M273" s="251">
        <v>1.2</v>
      </c>
      <c r="N273" s="251">
        <v>1.02</v>
      </c>
      <c r="O273" s="251" t="s">
        <v>1069</v>
      </c>
      <c r="P273" s="252" t="s">
        <v>1377</v>
      </c>
    </row>
    <row r="274" spans="1:16" x14ac:dyDescent="0.25">
      <c r="A274" s="250" t="s">
        <v>1059</v>
      </c>
      <c r="B274" s="251" t="s">
        <v>1528</v>
      </c>
      <c r="C274" s="251" t="s">
        <v>1529</v>
      </c>
      <c r="D274" s="251" t="s">
        <v>1254</v>
      </c>
      <c r="E274" s="251" t="s">
        <v>1063</v>
      </c>
      <c r="F274" s="251" t="s">
        <v>1530</v>
      </c>
      <c r="G274" s="251" t="s">
        <v>1063</v>
      </c>
      <c r="H274" s="251" t="s">
        <v>1077</v>
      </c>
      <c r="I274" s="251" t="s">
        <v>1176</v>
      </c>
      <c r="J274" s="251" t="s">
        <v>1066</v>
      </c>
      <c r="K274" s="251" t="s">
        <v>1531</v>
      </c>
      <c r="L274" s="251" t="s">
        <v>1532</v>
      </c>
      <c r="M274" s="251">
        <v>1.2</v>
      </c>
      <c r="N274" s="251">
        <v>1.2</v>
      </c>
      <c r="O274" s="251" t="s">
        <v>1069</v>
      </c>
      <c r="P274" s="252" t="s">
        <v>1377</v>
      </c>
    </row>
    <row r="275" spans="1:16" x14ac:dyDescent="0.25">
      <c r="A275" s="250" t="s">
        <v>1059</v>
      </c>
      <c r="B275" s="251" t="s">
        <v>1528</v>
      </c>
      <c r="C275" s="251" t="s">
        <v>1529</v>
      </c>
      <c r="D275" s="251" t="s">
        <v>1254</v>
      </c>
      <c r="E275" s="251" t="s">
        <v>1063</v>
      </c>
      <c r="F275" s="251" t="s">
        <v>1530</v>
      </c>
      <c r="G275" s="251" t="s">
        <v>1063</v>
      </c>
      <c r="H275" s="251" t="s">
        <v>1083</v>
      </c>
      <c r="I275" s="251" t="s">
        <v>1143</v>
      </c>
      <c r="J275" s="251" t="s">
        <v>1066</v>
      </c>
      <c r="K275" s="251" t="s">
        <v>1269</v>
      </c>
      <c r="L275" s="251" t="s">
        <v>1270</v>
      </c>
      <c r="M275" s="251">
        <v>1.2</v>
      </c>
      <c r="N275" s="251">
        <v>0.19</v>
      </c>
      <c r="O275" s="251" t="s">
        <v>1069</v>
      </c>
      <c r="P275" s="252" t="s">
        <v>1377</v>
      </c>
    </row>
    <row r="276" spans="1:16" x14ac:dyDescent="0.25">
      <c r="A276" s="250" t="s">
        <v>1059</v>
      </c>
      <c r="B276" s="251" t="s">
        <v>1528</v>
      </c>
      <c r="C276" s="251" t="s">
        <v>1529</v>
      </c>
      <c r="D276" s="251" t="s">
        <v>1254</v>
      </c>
      <c r="E276" s="251" t="s">
        <v>1063</v>
      </c>
      <c r="F276" s="251" t="s">
        <v>1530</v>
      </c>
      <c r="G276" s="251" t="s">
        <v>1063</v>
      </c>
      <c r="H276" s="251" t="s">
        <v>1152</v>
      </c>
      <c r="I276" s="251" t="s">
        <v>1159</v>
      </c>
      <c r="J276" s="251" t="s">
        <v>1066</v>
      </c>
      <c r="K276" s="251" t="s">
        <v>1271</v>
      </c>
      <c r="L276" s="251" t="s">
        <v>1272</v>
      </c>
      <c r="M276" s="251">
        <v>1.2</v>
      </c>
      <c r="N276" s="251">
        <v>0.74</v>
      </c>
      <c r="O276" s="251" t="s">
        <v>1069</v>
      </c>
      <c r="P276" s="252" t="s">
        <v>1377</v>
      </c>
    </row>
    <row r="277" spans="1:16" x14ac:dyDescent="0.25">
      <c r="A277" s="250" t="s">
        <v>1059</v>
      </c>
      <c r="B277" s="251" t="s">
        <v>1533</v>
      </c>
      <c r="C277" s="251" t="s">
        <v>1534</v>
      </c>
      <c r="D277" s="251" t="s">
        <v>1254</v>
      </c>
      <c r="E277" s="251" t="s">
        <v>1063</v>
      </c>
      <c r="F277" s="251" t="s">
        <v>1535</v>
      </c>
      <c r="G277" s="251" t="s">
        <v>1063</v>
      </c>
      <c r="H277" s="251" t="s">
        <v>1065</v>
      </c>
      <c r="I277" s="251" t="s">
        <v>1063</v>
      </c>
      <c r="J277" s="251" t="s">
        <v>1066</v>
      </c>
      <c r="K277" s="251" t="s">
        <v>1447</v>
      </c>
      <c r="L277" s="251" t="s">
        <v>1448</v>
      </c>
      <c r="M277" s="251">
        <v>1</v>
      </c>
      <c r="N277" s="251">
        <v>1.02</v>
      </c>
      <c r="O277" s="251" t="s">
        <v>1069</v>
      </c>
      <c r="P277" s="252" t="s">
        <v>1383</v>
      </c>
    </row>
    <row r="278" spans="1:16" x14ac:dyDescent="0.25">
      <c r="A278" s="250" t="s">
        <v>1059</v>
      </c>
      <c r="B278" s="251" t="s">
        <v>1533</v>
      </c>
      <c r="C278" s="251" t="s">
        <v>1534</v>
      </c>
      <c r="D278" s="251" t="s">
        <v>1254</v>
      </c>
      <c r="E278" s="251" t="s">
        <v>1063</v>
      </c>
      <c r="F278" s="251" t="s">
        <v>1535</v>
      </c>
      <c r="G278" s="251" t="s">
        <v>1063</v>
      </c>
      <c r="H278" s="251" t="s">
        <v>1115</v>
      </c>
      <c r="I278" s="251" t="s">
        <v>1116</v>
      </c>
      <c r="J278" s="251" t="s">
        <v>1066</v>
      </c>
      <c r="K278" s="251" t="s">
        <v>1267</v>
      </c>
      <c r="L278" s="251" t="s">
        <v>1268</v>
      </c>
      <c r="M278" s="251">
        <v>1</v>
      </c>
      <c r="N278" s="251">
        <v>1.02</v>
      </c>
      <c r="O278" s="251" t="s">
        <v>1069</v>
      </c>
      <c r="P278" s="252" t="s">
        <v>1383</v>
      </c>
    </row>
    <row r="279" spans="1:16" x14ac:dyDescent="0.25">
      <c r="A279" s="250" t="s">
        <v>1059</v>
      </c>
      <c r="B279" s="251" t="s">
        <v>1533</v>
      </c>
      <c r="C279" s="251" t="s">
        <v>1534</v>
      </c>
      <c r="D279" s="251" t="s">
        <v>1254</v>
      </c>
      <c r="E279" s="251" t="s">
        <v>1063</v>
      </c>
      <c r="F279" s="251" t="s">
        <v>1535</v>
      </c>
      <c r="G279" s="251" t="s">
        <v>1063</v>
      </c>
      <c r="H279" s="251" t="s">
        <v>1167</v>
      </c>
      <c r="I279" s="251" t="s">
        <v>1078</v>
      </c>
      <c r="J279" s="251" t="s">
        <v>1066</v>
      </c>
      <c r="K279" s="251" t="s">
        <v>1531</v>
      </c>
      <c r="L279" s="251" t="s">
        <v>1532</v>
      </c>
      <c r="M279" s="251">
        <v>1</v>
      </c>
      <c r="N279" s="251">
        <v>1</v>
      </c>
      <c r="O279" s="251" t="s">
        <v>1069</v>
      </c>
      <c r="P279" s="252" t="s">
        <v>1383</v>
      </c>
    </row>
    <row r="280" spans="1:16" x14ac:dyDescent="0.25">
      <c r="A280" s="250" t="s">
        <v>1059</v>
      </c>
      <c r="B280" s="251" t="s">
        <v>1536</v>
      </c>
      <c r="C280" s="251" t="s">
        <v>1537</v>
      </c>
      <c r="D280" s="251" t="s">
        <v>1254</v>
      </c>
      <c r="E280" s="251" t="s">
        <v>1063</v>
      </c>
      <c r="F280" s="251" t="s">
        <v>1538</v>
      </c>
      <c r="G280" s="251" t="s">
        <v>1063</v>
      </c>
      <c r="H280" s="251" t="s">
        <v>1065</v>
      </c>
      <c r="I280" s="251" t="s">
        <v>1063</v>
      </c>
      <c r="J280" s="251" t="s">
        <v>1066</v>
      </c>
      <c r="K280" s="251" t="s">
        <v>115</v>
      </c>
      <c r="L280" s="251" t="s">
        <v>116</v>
      </c>
      <c r="M280" s="251">
        <v>1.2</v>
      </c>
      <c r="N280" s="251">
        <v>1.02</v>
      </c>
      <c r="O280" s="251" t="s">
        <v>1069</v>
      </c>
      <c r="P280" s="252" t="s">
        <v>1496</v>
      </c>
    </row>
    <row r="281" spans="1:16" x14ac:dyDescent="0.25">
      <c r="A281" s="250" t="s">
        <v>1059</v>
      </c>
      <c r="B281" s="251" t="s">
        <v>1536</v>
      </c>
      <c r="C281" s="251" t="s">
        <v>1537</v>
      </c>
      <c r="D281" s="251" t="s">
        <v>1254</v>
      </c>
      <c r="E281" s="251" t="s">
        <v>1063</v>
      </c>
      <c r="F281" s="251" t="s">
        <v>1538</v>
      </c>
      <c r="G281" s="251" t="s">
        <v>1063</v>
      </c>
      <c r="H281" s="251" t="s">
        <v>1167</v>
      </c>
      <c r="I281" s="251" t="s">
        <v>1078</v>
      </c>
      <c r="J281" s="251" t="s">
        <v>1066</v>
      </c>
      <c r="K281" s="251" t="s">
        <v>1539</v>
      </c>
      <c r="L281" s="251" t="s">
        <v>1540</v>
      </c>
      <c r="M281" s="251">
        <v>1.2</v>
      </c>
      <c r="N281" s="251">
        <v>48.96</v>
      </c>
      <c r="O281" s="251" t="s">
        <v>1069</v>
      </c>
      <c r="P281" s="252" t="s">
        <v>1496</v>
      </c>
    </row>
    <row r="282" spans="1:16" x14ac:dyDescent="0.25">
      <c r="A282" s="250" t="s">
        <v>1059</v>
      </c>
      <c r="B282" s="251" t="s">
        <v>1536</v>
      </c>
      <c r="C282" s="251" t="s">
        <v>1537</v>
      </c>
      <c r="D282" s="251" t="s">
        <v>1254</v>
      </c>
      <c r="E282" s="251" t="s">
        <v>1063</v>
      </c>
      <c r="F282" s="251" t="s">
        <v>1538</v>
      </c>
      <c r="G282" s="251" t="s">
        <v>1063</v>
      </c>
      <c r="H282" s="251" t="s">
        <v>1077</v>
      </c>
      <c r="I282" s="251" t="s">
        <v>1176</v>
      </c>
      <c r="J282" s="251" t="s">
        <v>1066</v>
      </c>
      <c r="K282" s="251" t="s">
        <v>1485</v>
      </c>
      <c r="L282" s="251" t="s">
        <v>1486</v>
      </c>
      <c r="M282" s="251">
        <v>1.2</v>
      </c>
      <c r="N282" s="251">
        <v>1.2</v>
      </c>
      <c r="O282" s="251" t="s">
        <v>1069</v>
      </c>
      <c r="P282" s="252" t="s">
        <v>1496</v>
      </c>
    </row>
    <row r="283" spans="1:16" x14ac:dyDescent="0.25">
      <c r="A283" s="250" t="s">
        <v>1059</v>
      </c>
      <c r="B283" s="251" t="s">
        <v>1536</v>
      </c>
      <c r="C283" s="251" t="s">
        <v>1537</v>
      </c>
      <c r="D283" s="251" t="s">
        <v>1254</v>
      </c>
      <c r="E283" s="251" t="s">
        <v>1063</v>
      </c>
      <c r="F283" s="251" t="s">
        <v>1538</v>
      </c>
      <c r="G283" s="251" t="s">
        <v>1063</v>
      </c>
      <c r="H283" s="251" t="s">
        <v>1083</v>
      </c>
      <c r="I283" s="251" t="s">
        <v>1143</v>
      </c>
      <c r="J283" s="251" t="s">
        <v>1066</v>
      </c>
      <c r="K283" s="251" t="s">
        <v>1269</v>
      </c>
      <c r="L283" s="251" t="s">
        <v>1270</v>
      </c>
      <c r="M283" s="251">
        <v>1.2</v>
      </c>
      <c r="N283" s="251">
        <v>0.19</v>
      </c>
      <c r="O283" s="251" t="s">
        <v>1069</v>
      </c>
      <c r="P283" s="252" t="s">
        <v>1496</v>
      </c>
    </row>
    <row r="284" spans="1:16" x14ac:dyDescent="0.25">
      <c r="A284" s="250" t="s">
        <v>1059</v>
      </c>
      <c r="B284" s="251" t="s">
        <v>1536</v>
      </c>
      <c r="C284" s="251" t="s">
        <v>1537</v>
      </c>
      <c r="D284" s="251" t="s">
        <v>1254</v>
      </c>
      <c r="E284" s="251" t="s">
        <v>1063</v>
      </c>
      <c r="F284" s="251" t="s">
        <v>1538</v>
      </c>
      <c r="G284" s="251" t="s">
        <v>1063</v>
      </c>
      <c r="H284" s="251" t="s">
        <v>1152</v>
      </c>
      <c r="I284" s="251" t="s">
        <v>1159</v>
      </c>
      <c r="J284" s="251" t="s">
        <v>1066</v>
      </c>
      <c r="K284" s="251" t="s">
        <v>1271</v>
      </c>
      <c r="L284" s="251" t="s">
        <v>1272</v>
      </c>
      <c r="M284" s="251">
        <v>1.2</v>
      </c>
      <c r="N284" s="251">
        <v>0.74</v>
      </c>
      <c r="O284" s="251" t="s">
        <v>1069</v>
      </c>
      <c r="P284" s="252" t="s">
        <v>1496</v>
      </c>
    </row>
    <row r="285" spans="1:16" x14ac:dyDescent="0.25">
      <c r="A285" s="250" t="s">
        <v>1059</v>
      </c>
      <c r="B285" s="251" t="s">
        <v>1541</v>
      </c>
      <c r="C285" s="251" t="s">
        <v>1542</v>
      </c>
      <c r="D285" s="251" t="s">
        <v>1254</v>
      </c>
      <c r="E285" s="251" t="s">
        <v>1063</v>
      </c>
      <c r="F285" s="251" t="s">
        <v>1543</v>
      </c>
      <c r="G285" s="251" t="s">
        <v>1063</v>
      </c>
      <c r="H285" s="251" t="s">
        <v>1065</v>
      </c>
      <c r="I285" s="251" t="s">
        <v>1063</v>
      </c>
      <c r="J285" s="251" t="s">
        <v>1066</v>
      </c>
      <c r="K285" s="251" t="s">
        <v>1447</v>
      </c>
      <c r="L285" s="251" t="s">
        <v>1448</v>
      </c>
      <c r="M285" s="251">
        <v>1</v>
      </c>
      <c r="N285" s="251">
        <v>1.02</v>
      </c>
      <c r="O285" s="251" t="s">
        <v>1069</v>
      </c>
      <c r="P285" s="252" t="s">
        <v>1383</v>
      </c>
    </row>
    <row r="286" spans="1:16" x14ac:dyDescent="0.25">
      <c r="A286" s="250" t="s">
        <v>1059</v>
      </c>
      <c r="B286" s="251" t="s">
        <v>1541</v>
      </c>
      <c r="C286" s="251" t="s">
        <v>1542</v>
      </c>
      <c r="D286" s="251" t="s">
        <v>1254</v>
      </c>
      <c r="E286" s="251" t="s">
        <v>1063</v>
      </c>
      <c r="F286" s="251" t="s">
        <v>1543</v>
      </c>
      <c r="G286" s="251" t="s">
        <v>1063</v>
      </c>
      <c r="H286" s="251" t="s">
        <v>1115</v>
      </c>
      <c r="I286" s="251" t="s">
        <v>1116</v>
      </c>
      <c r="J286" s="251" t="s">
        <v>1066</v>
      </c>
      <c r="K286" s="251" t="s">
        <v>1362</v>
      </c>
      <c r="L286" s="251" t="s">
        <v>1363</v>
      </c>
      <c r="M286" s="251">
        <v>1</v>
      </c>
      <c r="N286" s="251">
        <v>1.02</v>
      </c>
      <c r="O286" s="251" t="s">
        <v>1069</v>
      </c>
      <c r="P286" s="252" t="s">
        <v>1383</v>
      </c>
    </row>
    <row r="287" spans="1:16" x14ac:dyDescent="0.25">
      <c r="A287" s="250" t="s">
        <v>1059</v>
      </c>
      <c r="B287" s="251" t="s">
        <v>1541</v>
      </c>
      <c r="C287" s="251" t="s">
        <v>1542</v>
      </c>
      <c r="D287" s="251" t="s">
        <v>1254</v>
      </c>
      <c r="E287" s="251" t="s">
        <v>1063</v>
      </c>
      <c r="F287" s="251" t="s">
        <v>1543</v>
      </c>
      <c r="G287" s="251" t="s">
        <v>1063</v>
      </c>
      <c r="H287" s="251" t="s">
        <v>1167</v>
      </c>
      <c r="I287" s="251" t="s">
        <v>1078</v>
      </c>
      <c r="J287" s="251" t="s">
        <v>1066</v>
      </c>
      <c r="K287" s="251" t="s">
        <v>1504</v>
      </c>
      <c r="L287" s="251" t="s">
        <v>1505</v>
      </c>
      <c r="M287" s="251">
        <v>1</v>
      </c>
      <c r="N287" s="251">
        <v>1</v>
      </c>
      <c r="O287" s="251" t="s">
        <v>1069</v>
      </c>
      <c r="P287" s="252" t="s">
        <v>1383</v>
      </c>
    </row>
    <row r="288" spans="1:16" x14ac:dyDescent="0.25">
      <c r="A288" s="250" t="s">
        <v>1059</v>
      </c>
      <c r="B288" s="251" t="s">
        <v>1544</v>
      </c>
      <c r="C288" s="251" t="s">
        <v>1545</v>
      </c>
      <c r="D288" s="251" t="s">
        <v>1254</v>
      </c>
      <c r="E288" s="251" t="s">
        <v>1063</v>
      </c>
      <c r="F288" s="251" t="s">
        <v>1546</v>
      </c>
      <c r="G288" s="251" t="s">
        <v>1063</v>
      </c>
      <c r="H288" s="251" t="s">
        <v>1065</v>
      </c>
      <c r="I288" s="251" t="s">
        <v>1063</v>
      </c>
      <c r="J288" s="251" t="s">
        <v>1066</v>
      </c>
      <c r="K288" s="251" t="s">
        <v>1547</v>
      </c>
      <c r="L288" s="251" t="s">
        <v>1548</v>
      </c>
      <c r="M288" s="251">
        <v>1</v>
      </c>
      <c r="N288" s="251">
        <v>1.02</v>
      </c>
      <c r="O288" s="251" t="s">
        <v>1069</v>
      </c>
      <c r="P288" s="252" t="s">
        <v>1383</v>
      </c>
    </row>
    <row r="289" spans="1:16" x14ac:dyDescent="0.25">
      <c r="A289" s="250" t="s">
        <v>1059</v>
      </c>
      <c r="B289" s="251" t="s">
        <v>1544</v>
      </c>
      <c r="C289" s="251" t="s">
        <v>1545</v>
      </c>
      <c r="D289" s="251" t="s">
        <v>1254</v>
      </c>
      <c r="E289" s="251" t="s">
        <v>1063</v>
      </c>
      <c r="F289" s="251" t="s">
        <v>1546</v>
      </c>
      <c r="G289" s="251" t="s">
        <v>1063</v>
      </c>
      <c r="H289" s="251" t="s">
        <v>1115</v>
      </c>
      <c r="I289" s="251" t="s">
        <v>1116</v>
      </c>
      <c r="J289" s="251" t="s">
        <v>1066</v>
      </c>
      <c r="K289" s="251" t="s">
        <v>1267</v>
      </c>
      <c r="L289" s="251" t="s">
        <v>1268</v>
      </c>
      <c r="M289" s="251">
        <v>1</v>
      </c>
      <c r="N289" s="251">
        <v>1.02</v>
      </c>
      <c r="O289" s="251" t="s">
        <v>1069</v>
      </c>
      <c r="P289" s="252" t="s">
        <v>1383</v>
      </c>
    </row>
    <row r="290" spans="1:16" x14ac:dyDescent="0.25">
      <c r="A290" s="250" t="s">
        <v>1059</v>
      </c>
      <c r="B290" s="251" t="s">
        <v>1544</v>
      </c>
      <c r="C290" s="251" t="s">
        <v>1545</v>
      </c>
      <c r="D290" s="251" t="s">
        <v>1254</v>
      </c>
      <c r="E290" s="251" t="s">
        <v>1063</v>
      </c>
      <c r="F290" s="251" t="s">
        <v>1546</v>
      </c>
      <c r="G290" s="251" t="s">
        <v>1063</v>
      </c>
      <c r="H290" s="251" t="s">
        <v>1167</v>
      </c>
      <c r="I290" s="251" t="s">
        <v>1078</v>
      </c>
      <c r="J290" s="251" t="s">
        <v>1066</v>
      </c>
      <c r="K290" s="251" t="s">
        <v>1531</v>
      </c>
      <c r="L290" s="251" t="s">
        <v>1532</v>
      </c>
      <c r="M290" s="251">
        <v>1</v>
      </c>
      <c r="N290" s="251">
        <v>1</v>
      </c>
      <c r="O290" s="251" t="s">
        <v>1069</v>
      </c>
      <c r="P290" s="252" t="s">
        <v>1383</v>
      </c>
    </row>
    <row r="291" spans="1:16" x14ac:dyDescent="0.25">
      <c r="A291" s="250" t="s">
        <v>1059</v>
      </c>
      <c r="B291" s="251" t="s">
        <v>1549</v>
      </c>
      <c r="C291" s="251" t="s">
        <v>1550</v>
      </c>
      <c r="D291" s="251" t="s">
        <v>1254</v>
      </c>
      <c r="E291" s="251" t="s">
        <v>1063</v>
      </c>
      <c r="F291" s="251" t="s">
        <v>1551</v>
      </c>
      <c r="G291" s="251" t="s">
        <v>1063</v>
      </c>
      <c r="H291" s="251" t="s">
        <v>1065</v>
      </c>
      <c r="I291" s="251" t="s">
        <v>1063</v>
      </c>
      <c r="J291" s="251" t="s">
        <v>1066</v>
      </c>
      <c r="K291" s="251" t="s">
        <v>1552</v>
      </c>
      <c r="L291" s="251" t="s">
        <v>1553</v>
      </c>
      <c r="M291" s="251">
        <v>1</v>
      </c>
      <c r="N291" s="251">
        <v>40.799999999999997</v>
      </c>
      <c r="O291" s="251" t="s">
        <v>1069</v>
      </c>
      <c r="P291" s="252" t="s">
        <v>1266</v>
      </c>
    </row>
    <row r="292" spans="1:16" x14ac:dyDescent="0.25">
      <c r="A292" s="250" t="s">
        <v>1059</v>
      </c>
      <c r="B292" s="251" t="s">
        <v>1549</v>
      </c>
      <c r="C292" s="251" t="s">
        <v>1550</v>
      </c>
      <c r="D292" s="251" t="s">
        <v>1254</v>
      </c>
      <c r="E292" s="251" t="s">
        <v>1063</v>
      </c>
      <c r="F292" s="251" t="s">
        <v>1551</v>
      </c>
      <c r="G292" s="251" t="s">
        <v>1063</v>
      </c>
      <c r="H292" s="251" t="s">
        <v>1115</v>
      </c>
      <c r="I292" s="251" t="s">
        <v>1116</v>
      </c>
      <c r="J292" s="251" t="s">
        <v>1066</v>
      </c>
      <c r="K292" s="251" t="s">
        <v>115</v>
      </c>
      <c r="L292" s="251" t="s">
        <v>116</v>
      </c>
      <c r="M292" s="251">
        <v>1</v>
      </c>
      <c r="N292" s="251">
        <v>1.02</v>
      </c>
      <c r="O292" s="251" t="s">
        <v>1069</v>
      </c>
      <c r="P292" s="252" t="s">
        <v>1266</v>
      </c>
    </row>
    <row r="293" spans="1:16" x14ac:dyDescent="0.25">
      <c r="A293" s="250" t="s">
        <v>1059</v>
      </c>
      <c r="B293" s="251" t="s">
        <v>1549</v>
      </c>
      <c r="C293" s="251" t="s">
        <v>1550</v>
      </c>
      <c r="D293" s="251" t="s">
        <v>1254</v>
      </c>
      <c r="E293" s="251" t="s">
        <v>1063</v>
      </c>
      <c r="F293" s="251" t="s">
        <v>1551</v>
      </c>
      <c r="G293" s="251" t="s">
        <v>1063</v>
      </c>
      <c r="H293" s="251" t="s">
        <v>1077</v>
      </c>
      <c r="I293" s="251" t="s">
        <v>1176</v>
      </c>
      <c r="J293" s="251" t="s">
        <v>1066</v>
      </c>
      <c r="K293" s="251" t="s">
        <v>1554</v>
      </c>
      <c r="L293" s="251" t="s">
        <v>1555</v>
      </c>
      <c r="M293" s="251">
        <v>1</v>
      </c>
      <c r="N293" s="251">
        <v>1</v>
      </c>
      <c r="O293" s="251" t="s">
        <v>1069</v>
      </c>
      <c r="P293" s="252" t="s">
        <v>1266</v>
      </c>
    </row>
    <row r="294" spans="1:16" x14ac:dyDescent="0.25">
      <c r="A294" s="250" t="s">
        <v>1059</v>
      </c>
      <c r="B294" s="251" t="s">
        <v>1549</v>
      </c>
      <c r="C294" s="251" t="s">
        <v>1550</v>
      </c>
      <c r="D294" s="251" t="s">
        <v>1254</v>
      </c>
      <c r="E294" s="251" t="s">
        <v>1063</v>
      </c>
      <c r="F294" s="251" t="s">
        <v>1551</v>
      </c>
      <c r="G294" s="251" t="s">
        <v>1063</v>
      </c>
      <c r="H294" s="251" t="s">
        <v>1083</v>
      </c>
      <c r="I294" s="251" t="s">
        <v>1143</v>
      </c>
      <c r="J294" s="251" t="s">
        <v>1066</v>
      </c>
      <c r="K294" s="251" t="s">
        <v>1269</v>
      </c>
      <c r="L294" s="251" t="s">
        <v>1270</v>
      </c>
      <c r="M294" s="251">
        <v>1</v>
      </c>
      <c r="N294" s="251">
        <v>0.19</v>
      </c>
      <c r="O294" s="251" t="s">
        <v>1069</v>
      </c>
      <c r="P294" s="252" t="s">
        <v>1266</v>
      </c>
    </row>
    <row r="295" spans="1:16" x14ac:dyDescent="0.25">
      <c r="A295" s="250" t="s">
        <v>1059</v>
      </c>
      <c r="B295" s="251" t="s">
        <v>1549</v>
      </c>
      <c r="C295" s="251" t="s">
        <v>1550</v>
      </c>
      <c r="D295" s="251" t="s">
        <v>1254</v>
      </c>
      <c r="E295" s="251" t="s">
        <v>1063</v>
      </c>
      <c r="F295" s="251" t="s">
        <v>1551</v>
      </c>
      <c r="G295" s="251" t="s">
        <v>1063</v>
      </c>
      <c r="H295" s="251" t="s">
        <v>1152</v>
      </c>
      <c r="I295" s="251" t="s">
        <v>1159</v>
      </c>
      <c r="J295" s="251" t="s">
        <v>1066</v>
      </c>
      <c r="K295" s="251" t="s">
        <v>1271</v>
      </c>
      <c r="L295" s="251" t="s">
        <v>1272</v>
      </c>
      <c r="M295" s="251">
        <v>1</v>
      </c>
      <c r="N295" s="251">
        <v>0.82499999999999996</v>
      </c>
      <c r="O295" s="251" t="s">
        <v>1069</v>
      </c>
      <c r="P295" s="252" t="s">
        <v>1266</v>
      </c>
    </row>
    <row r="296" spans="1:16" x14ac:dyDescent="0.25">
      <c r="A296" s="250" t="s">
        <v>1059</v>
      </c>
      <c r="B296" s="251" t="s">
        <v>1556</v>
      </c>
      <c r="C296" s="251" t="s">
        <v>1557</v>
      </c>
      <c r="D296" s="251" t="s">
        <v>1254</v>
      </c>
      <c r="E296" s="251" t="s">
        <v>1063</v>
      </c>
      <c r="F296" s="251" t="s">
        <v>1558</v>
      </c>
      <c r="G296" s="251" t="s">
        <v>1063</v>
      </c>
      <c r="H296" s="251" t="s">
        <v>1065</v>
      </c>
      <c r="I296" s="251" t="s">
        <v>1063</v>
      </c>
      <c r="J296" s="251" t="s">
        <v>1066</v>
      </c>
      <c r="K296" s="251" t="s">
        <v>141</v>
      </c>
      <c r="L296" s="251" t="s">
        <v>142</v>
      </c>
      <c r="M296" s="251">
        <v>1</v>
      </c>
      <c r="N296" s="251">
        <v>1.02</v>
      </c>
      <c r="O296" s="251" t="s">
        <v>1069</v>
      </c>
      <c r="P296" s="252" t="s">
        <v>1559</v>
      </c>
    </row>
    <row r="297" spans="1:16" x14ac:dyDescent="0.25">
      <c r="A297" s="250" t="s">
        <v>1059</v>
      </c>
      <c r="B297" s="251" t="s">
        <v>1556</v>
      </c>
      <c r="C297" s="251" t="s">
        <v>1557</v>
      </c>
      <c r="D297" s="251" t="s">
        <v>1254</v>
      </c>
      <c r="E297" s="251" t="s">
        <v>1063</v>
      </c>
      <c r="F297" s="251" t="s">
        <v>1558</v>
      </c>
      <c r="G297" s="251" t="s">
        <v>1063</v>
      </c>
      <c r="H297" s="251" t="s">
        <v>1115</v>
      </c>
      <c r="I297" s="251" t="s">
        <v>1116</v>
      </c>
      <c r="J297" s="251" t="s">
        <v>1066</v>
      </c>
      <c r="K297" s="251" t="s">
        <v>115</v>
      </c>
      <c r="L297" s="251" t="s">
        <v>116</v>
      </c>
      <c r="M297" s="251">
        <v>1</v>
      </c>
      <c r="N297" s="251">
        <v>1.02</v>
      </c>
      <c r="O297" s="251" t="s">
        <v>1069</v>
      </c>
      <c r="P297" s="252" t="s">
        <v>1559</v>
      </c>
    </row>
    <row r="298" spans="1:16" x14ac:dyDescent="0.25">
      <c r="A298" s="250" t="s">
        <v>1059</v>
      </c>
      <c r="B298" s="251" t="s">
        <v>1556</v>
      </c>
      <c r="C298" s="251" t="s">
        <v>1557</v>
      </c>
      <c r="D298" s="251" t="s">
        <v>1254</v>
      </c>
      <c r="E298" s="251" t="s">
        <v>1063</v>
      </c>
      <c r="F298" s="251" t="s">
        <v>1558</v>
      </c>
      <c r="G298" s="251" t="s">
        <v>1063</v>
      </c>
      <c r="H298" s="251" t="s">
        <v>1167</v>
      </c>
      <c r="I298" s="251" t="s">
        <v>1078</v>
      </c>
      <c r="J298" s="251" t="s">
        <v>1066</v>
      </c>
      <c r="K298" s="251" t="s">
        <v>1554</v>
      </c>
      <c r="L298" s="251" t="s">
        <v>1555</v>
      </c>
      <c r="M298" s="251">
        <v>1</v>
      </c>
      <c r="N298" s="251">
        <v>1</v>
      </c>
      <c r="O298" s="251" t="s">
        <v>1069</v>
      </c>
      <c r="P298" s="252" t="s">
        <v>1559</v>
      </c>
    </row>
    <row r="299" spans="1:16" x14ac:dyDescent="0.25">
      <c r="A299" s="250" t="s">
        <v>1059</v>
      </c>
      <c r="B299" s="251" t="s">
        <v>1560</v>
      </c>
      <c r="C299" s="251" t="s">
        <v>1561</v>
      </c>
      <c r="D299" s="251" t="s">
        <v>1254</v>
      </c>
      <c r="E299" s="251" t="s">
        <v>1063</v>
      </c>
      <c r="F299" s="251" t="s">
        <v>1562</v>
      </c>
      <c r="G299" s="251" t="s">
        <v>1063</v>
      </c>
      <c r="H299" s="251" t="s">
        <v>1065</v>
      </c>
      <c r="I299" s="251" t="s">
        <v>1063</v>
      </c>
      <c r="J299" s="251" t="s">
        <v>1066</v>
      </c>
      <c r="K299" s="251" t="s">
        <v>1552</v>
      </c>
      <c r="L299" s="251" t="s">
        <v>1553</v>
      </c>
      <c r="M299" s="251">
        <v>1</v>
      </c>
      <c r="N299" s="251">
        <v>40.799999999999997</v>
      </c>
      <c r="O299" s="251" t="s">
        <v>1069</v>
      </c>
      <c r="P299" s="252" t="s">
        <v>1266</v>
      </c>
    </row>
    <row r="300" spans="1:16" x14ac:dyDescent="0.25">
      <c r="A300" s="250" t="s">
        <v>1059</v>
      </c>
      <c r="B300" s="251" t="s">
        <v>1560</v>
      </c>
      <c r="C300" s="251" t="s">
        <v>1561</v>
      </c>
      <c r="D300" s="251" t="s">
        <v>1254</v>
      </c>
      <c r="E300" s="251" t="s">
        <v>1063</v>
      </c>
      <c r="F300" s="251" t="s">
        <v>1562</v>
      </c>
      <c r="G300" s="251" t="s">
        <v>1063</v>
      </c>
      <c r="H300" s="251" t="s">
        <v>1115</v>
      </c>
      <c r="I300" s="251" t="s">
        <v>1116</v>
      </c>
      <c r="J300" s="251" t="s">
        <v>1066</v>
      </c>
      <c r="K300" s="251" t="s">
        <v>115</v>
      </c>
      <c r="L300" s="251" t="s">
        <v>116</v>
      </c>
      <c r="M300" s="251">
        <v>1</v>
      </c>
      <c r="N300" s="251">
        <v>1.02</v>
      </c>
      <c r="O300" s="251" t="s">
        <v>1069</v>
      </c>
      <c r="P300" s="252" t="s">
        <v>1266</v>
      </c>
    </row>
    <row r="301" spans="1:16" x14ac:dyDescent="0.25">
      <c r="A301" s="250" t="s">
        <v>1059</v>
      </c>
      <c r="B301" s="251" t="s">
        <v>1560</v>
      </c>
      <c r="C301" s="251" t="s">
        <v>1561</v>
      </c>
      <c r="D301" s="251" t="s">
        <v>1254</v>
      </c>
      <c r="E301" s="251" t="s">
        <v>1063</v>
      </c>
      <c r="F301" s="251" t="s">
        <v>1562</v>
      </c>
      <c r="G301" s="251" t="s">
        <v>1063</v>
      </c>
      <c r="H301" s="251" t="s">
        <v>1077</v>
      </c>
      <c r="I301" s="251" t="s">
        <v>1176</v>
      </c>
      <c r="J301" s="251" t="s">
        <v>1066</v>
      </c>
      <c r="K301" s="251" t="s">
        <v>1563</v>
      </c>
      <c r="L301" s="251" t="s">
        <v>1564</v>
      </c>
      <c r="M301" s="251">
        <v>1</v>
      </c>
      <c r="N301" s="251">
        <v>1</v>
      </c>
      <c r="O301" s="251" t="s">
        <v>1069</v>
      </c>
      <c r="P301" s="252" t="s">
        <v>1266</v>
      </c>
    </row>
    <row r="302" spans="1:16" x14ac:dyDescent="0.25">
      <c r="A302" s="250" t="s">
        <v>1059</v>
      </c>
      <c r="B302" s="251" t="s">
        <v>1560</v>
      </c>
      <c r="C302" s="251" t="s">
        <v>1561</v>
      </c>
      <c r="D302" s="251" t="s">
        <v>1254</v>
      </c>
      <c r="E302" s="251" t="s">
        <v>1063</v>
      </c>
      <c r="F302" s="251" t="s">
        <v>1562</v>
      </c>
      <c r="G302" s="251" t="s">
        <v>1063</v>
      </c>
      <c r="H302" s="251" t="s">
        <v>1083</v>
      </c>
      <c r="I302" s="251" t="s">
        <v>1143</v>
      </c>
      <c r="J302" s="251" t="s">
        <v>1066</v>
      </c>
      <c r="K302" s="251" t="s">
        <v>1269</v>
      </c>
      <c r="L302" s="251" t="s">
        <v>1270</v>
      </c>
      <c r="M302" s="251">
        <v>1</v>
      </c>
      <c r="N302" s="251">
        <v>0.19</v>
      </c>
      <c r="O302" s="251" t="s">
        <v>1069</v>
      </c>
      <c r="P302" s="252" t="s">
        <v>1266</v>
      </c>
    </row>
    <row r="303" spans="1:16" x14ac:dyDescent="0.25">
      <c r="A303" s="250" t="s">
        <v>1059</v>
      </c>
      <c r="B303" s="251" t="s">
        <v>1560</v>
      </c>
      <c r="C303" s="251" t="s">
        <v>1561</v>
      </c>
      <c r="D303" s="251" t="s">
        <v>1254</v>
      </c>
      <c r="E303" s="251" t="s">
        <v>1063</v>
      </c>
      <c r="F303" s="251" t="s">
        <v>1562</v>
      </c>
      <c r="G303" s="251" t="s">
        <v>1063</v>
      </c>
      <c r="H303" s="251" t="s">
        <v>1152</v>
      </c>
      <c r="I303" s="251" t="s">
        <v>1159</v>
      </c>
      <c r="J303" s="251" t="s">
        <v>1066</v>
      </c>
      <c r="K303" s="251" t="s">
        <v>1271</v>
      </c>
      <c r="L303" s="251" t="s">
        <v>1272</v>
      </c>
      <c r="M303" s="251">
        <v>1</v>
      </c>
      <c r="N303" s="251">
        <v>0.82499999999999996</v>
      </c>
      <c r="O303" s="251" t="s">
        <v>1069</v>
      </c>
      <c r="P303" s="252" t="s">
        <v>1266</v>
      </c>
    </row>
    <row r="304" spans="1:16" x14ac:dyDescent="0.25">
      <c r="A304" s="250" t="s">
        <v>1059</v>
      </c>
      <c r="B304" s="251" t="s">
        <v>1565</v>
      </c>
      <c r="C304" s="251" t="s">
        <v>1566</v>
      </c>
      <c r="D304" s="251" t="s">
        <v>1254</v>
      </c>
      <c r="E304" s="251" t="s">
        <v>1063</v>
      </c>
      <c r="F304" s="251" t="s">
        <v>1567</v>
      </c>
      <c r="G304" s="251" t="s">
        <v>1063</v>
      </c>
      <c r="H304" s="251" t="s">
        <v>1065</v>
      </c>
      <c r="I304" s="251" t="s">
        <v>1063</v>
      </c>
      <c r="J304" s="251" t="s">
        <v>1066</v>
      </c>
      <c r="K304" s="251" t="s">
        <v>141</v>
      </c>
      <c r="L304" s="251" t="s">
        <v>142</v>
      </c>
      <c r="M304" s="251">
        <v>0.8</v>
      </c>
      <c r="N304" s="251">
        <v>1.02</v>
      </c>
      <c r="O304" s="251" t="s">
        <v>1069</v>
      </c>
      <c r="P304" s="252" t="s">
        <v>1559</v>
      </c>
    </row>
    <row r="305" spans="1:16" x14ac:dyDescent="0.25">
      <c r="A305" s="250" t="s">
        <v>1059</v>
      </c>
      <c r="B305" s="251" t="s">
        <v>1565</v>
      </c>
      <c r="C305" s="251" t="s">
        <v>1566</v>
      </c>
      <c r="D305" s="251" t="s">
        <v>1254</v>
      </c>
      <c r="E305" s="251" t="s">
        <v>1063</v>
      </c>
      <c r="F305" s="251" t="s">
        <v>1567</v>
      </c>
      <c r="G305" s="251" t="s">
        <v>1063</v>
      </c>
      <c r="H305" s="251" t="s">
        <v>1115</v>
      </c>
      <c r="I305" s="251" t="s">
        <v>1116</v>
      </c>
      <c r="J305" s="251" t="s">
        <v>1066</v>
      </c>
      <c r="K305" s="251" t="s">
        <v>115</v>
      </c>
      <c r="L305" s="251" t="s">
        <v>116</v>
      </c>
      <c r="M305" s="251">
        <v>0.8</v>
      </c>
      <c r="N305" s="251">
        <v>1.02</v>
      </c>
      <c r="O305" s="251" t="s">
        <v>1069</v>
      </c>
      <c r="P305" s="252" t="s">
        <v>1559</v>
      </c>
    </row>
    <row r="306" spans="1:16" x14ac:dyDescent="0.25">
      <c r="A306" s="250" t="s">
        <v>1059</v>
      </c>
      <c r="B306" s="251" t="s">
        <v>1565</v>
      </c>
      <c r="C306" s="251" t="s">
        <v>1566</v>
      </c>
      <c r="D306" s="251" t="s">
        <v>1254</v>
      </c>
      <c r="E306" s="251" t="s">
        <v>1063</v>
      </c>
      <c r="F306" s="251" t="s">
        <v>1567</v>
      </c>
      <c r="G306" s="251" t="s">
        <v>1063</v>
      </c>
      <c r="H306" s="251" t="s">
        <v>1167</v>
      </c>
      <c r="I306" s="251" t="s">
        <v>1078</v>
      </c>
      <c r="J306" s="251" t="s">
        <v>1066</v>
      </c>
      <c r="K306" s="251" t="s">
        <v>1563</v>
      </c>
      <c r="L306" s="251" t="s">
        <v>1564</v>
      </c>
      <c r="M306" s="251">
        <v>0.8</v>
      </c>
      <c r="N306" s="251">
        <v>0.8</v>
      </c>
      <c r="O306" s="251" t="s">
        <v>1069</v>
      </c>
      <c r="P306" s="252" t="s">
        <v>1559</v>
      </c>
    </row>
    <row r="307" spans="1:16" x14ac:dyDescent="0.25">
      <c r="A307" s="250" t="s">
        <v>1059</v>
      </c>
      <c r="B307" s="251" t="s">
        <v>1568</v>
      </c>
      <c r="C307" s="251" t="s">
        <v>1569</v>
      </c>
      <c r="D307" s="251" t="s">
        <v>1254</v>
      </c>
      <c r="E307" s="251" t="s">
        <v>1063</v>
      </c>
      <c r="F307" s="251" t="s">
        <v>1570</v>
      </c>
      <c r="G307" s="251" t="s">
        <v>1116</v>
      </c>
      <c r="H307" s="251" t="s">
        <v>1065</v>
      </c>
      <c r="I307" s="251" t="s">
        <v>1571</v>
      </c>
      <c r="J307" s="251" t="s">
        <v>1066</v>
      </c>
      <c r="K307" s="251" t="s">
        <v>1563</v>
      </c>
      <c r="L307" s="251" t="s">
        <v>1564</v>
      </c>
      <c r="M307" s="251">
        <v>1</v>
      </c>
      <c r="N307" s="251">
        <v>1</v>
      </c>
      <c r="O307" s="251" t="s">
        <v>1138</v>
      </c>
      <c r="P307" s="252" t="s">
        <v>1572</v>
      </c>
    </row>
    <row r="308" spans="1:16" x14ac:dyDescent="0.25">
      <c r="A308" s="250" t="s">
        <v>1059</v>
      </c>
      <c r="B308" s="251" t="s">
        <v>1568</v>
      </c>
      <c r="C308" s="251" t="s">
        <v>1569</v>
      </c>
      <c r="D308" s="251" t="s">
        <v>1254</v>
      </c>
      <c r="E308" s="251" t="s">
        <v>1063</v>
      </c>
      <c r="F308" s="251" t="s">
        <v>1570</v>
      </c>
      <c r="G308" s="251" t="s">
        <v>1116</v>
      </c>
      <c r="H308" s="251" t="s">
        <v>1115</v>
      </c>
      <c r="I308" s="251" t="s">
        <v>1279</v>
      </c>
      <c r="J308" s="251" t="s">
        <v>1066</v>
      </c>
      <c r="K308" s="251" t="s">
        <v>1552</v>
      </c>
      <c r="L308" s="251" t="s">
        <v>1553</v>
      </c>
      <c r="M308" s="251">
        <v>1</v>
      </c>
      <c r="N308" s="251">
        <v>40.799999999999997</v>
      </c>
      <c r="O308" s="251" t="s">
        <v>1138</v>
      </c>
      <c r="P308" s="252" t="s">
        <v>1572</v>
      </c>
    </row>
    <row r="309" spans="1:16" x14ac:dyDescent="0.25">
      <c r="A309" s="250" t="s">
        <v>1059</v>
      </c>
      <c r="B309" s="251" t="s">
        <v>1568</v>
      </c>
      <c r="C309" s="251" t="s">
        <v>1569</v>
      </c>
      <c r="D309" s="251" t="s">
        <v>1254</v>
      </c>
      <c r="E309" s="251" t="s">
        <v>1063</v>
      </c>
      <c r="F309" s="251" t="s">
        <v>1570</v>
      </c>
      <c r="G309" s="251" t="s">
        <v>1116</v>
      </c>
      <c r="H309" s="251" t="s">
        <v>1167</v>
      </c>
      <c r="I309" s="251" t="s">
        <v>1573</v>
      </c>
      <c r="J309" s="251" t="s">
        <v>1066</v>
      </c>
      <c r="K309" s="251" t="s">
        <v>115</v>
      </c>
      <c r="L309" s="251" t="s">
        <v>116</v>
      </c>
      <c r="M309" s="251">
        <v>1</v>
      </c>
      <c r="N309" s="251">
        <v>1.02</v>
      </c>
      <c r="O309" s="251" t="s">
        <v>1138</v>
      </c>
      <c r="P309" s="252" t="s">
        <v>1572</v>
      </c>
    </row>
    <row r="310" spans="1:16" x14ac:dyDescent="0.25">
      <c r="A310" s="250" t="s">
        <v>1059</v>
      </c>
      <c r="B310" s="251" t="s">
        <v>1568</v>
      </c>
      <c r="C310" s="251" t="s">
        <v>1569</v>
      </c>
      <c r="D310" s="251" t="s">
        <v>1254</v>
      </c>
      <c r="E310" s="251" t="s">
        <v>1063</v>
      </c>
      <c r="F310" s="251" t="s">
        <v>1570</v>
      </c>
      <c r="G310" s="251" t="s">
        <v>1116</v>
      </c>
      <c r="H310" s="251" t="s">
        <v>1077</v>
      </c>
      <c r="I310" s="251" t="s">
        <v>1574</v>
      </c>
      <c r="J310" s="251" t="s">
        <v>1066</v>
      </c>
      <c r="K310" s="251" t="s">
        <v>1269</v>
      </c>
      <c r="L310" s="251" t="s">
        <v>1270</v>
      </c>
      <c r="M310" s="251">
        <v>1</v>
      </c>
      <c r="N310" s="251">
        <v>0.19</v>
      </c>
      <c r="O310" s="251" t="s">
        <v>1138</v>
      </c>
      <c r="P310" s="252" t="s">
        <v>1572</v>
      </c>
    </row>
    <row r="311" spans="1:16" x14ac:dyDescent="0.25">
      <c r="A311" s="250" t="s">
        <v>1059</v>
      </c>
      <c r="B311" s="251" t="s">
        <v>1568</v>
      </c>
      <c r="C311" s="251" t="s">
        <v>1569</v>
      </c>
      <c r="D311" s="251" t="s">
        <v>1254</v>
      </c>
      <c r="E311" s="251" t="s">
        <v>1063</v>
      </c>
      <c r="F311" s="251" t="s">
        <v>1570</v>
      </c>
      <c r="G311" s="251" t="s">
        <v>1116</v>
      </c>
      <c r="H311" s="251" t="s">
        <v>1083</v>
      </c>
      <c r="I311" s="251" t="s">
        <v>1148</v>
      </c>
      <c r="J311" s="251" t="s">
        <v>1066</v>
      </c>
      <c r="K311" s="251" t="s">
        <v>1271</v>
      </c>
      <c r="L311" s="251" t="s">
        <v>1272</v>
      </c>
      <c r="M311" s="251">
        <v>1</v>
      </c>
      <c r="N311" s="251">
        <v>0.82499999999999996</v>
      </c>
      <c r="O311" s="251" t="s">
        <v>1138</v>
      </c>
      <c r="P311" s="252" t="s">
        <v>1572</v>
      </c>
    </row>
    <row r="312" spans="1:16" x14ac:dyDescent="0.25">
      <c r="A312" s="250" t="s">
        <v>1059</v>
      </c>
      <c r="B312" s="251" t="s">
        <v>1575</v>
      </c>
      <c r="C312" s="251" t="s">
        <v>1576</v>
      </c>
      <c r="D312" s="251" t="s">
        <v>1254</v>
      </c>
      <c r="E312" s="251" t="s">
        <v>1063</v>
      </c>
      <c r="F312" s="251" t="s">
        <v>1577</v>
      </c>
      <c r="G312" s="251" t="s">
        <v>1116</v>
      </c>
      <c r="H312" s="251" t="s">
        <v>1065</v>
      </c>
      <c r="I312" s="251" t="s">
        <v>1176</v>
      </c>
      <c r="J312" s="251" t="s">
        <v>1066</v>
      </c>
      <c r="K312" s="251" t="s">
        <v>1563</v>
      </c>
      <c r="L312" s="251" t="s">
        <v>1564</v>
      </c>
      <c r="M312" s="251">
        <v>0.8</v>
      </c>
      <c r="N312" s="251">
        <v>0.8</v>
      </c>
      <c r="O312" s="251" t="s">
        <v>1138</v>
      </c>
      <c r="P312" s="252" t="s">
        <v>1578</v>
      </c>
    </row>
    <row r="313" spans="1:16" x14ac:dyDescent="0.25">
      <c r="A313" s="250" t="s">
        <v>1059</v>
      </c>
      <c r="B313" s="251" t="s">
        <v>1575</v>
      </c>
      <c r="C313" s="251" t="s">
        <v>1576</v>
      </c>
      <c r="D313" s="251" t="s">
        <v>1254</v>
      </c>
      <c r="E313" s="251" t="s">
        <v>1063</v>
      </c>
      <c r="F313" s="251" t="s">
        <v>1577</v>
      </c>
      <c r="G313" s="251" t="s">
        <v>1116</v>
      </c>
      <c r="H313" s="251" t="s">
        <v>1115</v>
      </c>
      <c r="I313" s="251" t="s">
        <v>1143</v>
      </c>
      <c r="J313" s="251" t="s">
        <v>1066</v>
      </c>
      <c r="K313" s="251" t="s">
        <v>141</v>
      </c>
      <c r="L313" s="251" t="s">
        <v>142</v>
      </c>
      <c r="M313" s="251">
        <v>0.8</v>
      </c>
      <c r="N313" s="251">
        <v>1.02</v>
      </c>
      <c r="O313" s="251" t="s">
        <v>1138</v>
      </c>
      <c r="P313" s="252" t="s">
        <v>1578</v>
      </c>
    </row>
    <row r="314" spans="1:16" x14ac:dyDescent="0.25">
      <c r="A314" s="250" t="s">
        <v>1059</v>
      </c>
      <c r="B314" s="251" t="s">
        <v>1575</v>
      </c>
      <c r="C314" s="251" t="s">
        <v>1576</v>
      </c>
      <c r="D314" s="251" t="s">
        <v>1254</v>
      </c>
      <c r="E314" s="251" t="s">
        <v>1063</v>
      </c>
      <c r="F314" s="251" t="s">
        <v>1577</v>
      </c>
      <c r="G314" s="251" t="s">
        <v>1116</v>
      </c>
      <c r="H314" s="251" t="s">
        <v>1167</v>
      </c>
      <c r="I314" s="251" t="s">
        <v>1159</v>
      </c>
      <c r="J314" s="251" t="s">
        <v>1066</v>
      </c>
      <c r="K314" s="251" t="s">
        <v>1267</v>
      </c>
      <c r="L314" s="251" t="s">
        <v>1268</v>
      </c>
      <c r="M314" s="251">
        <v>0.8</v>
      </c>
      <c r="N314" s="251">
        <v>1.02</v>
      </c>
      <c r="O314" s="251" t="s">
        <v>1138</v>
      </c>
      <c r="P314" s="252" t="s">
        <v>1578</v>
      </c>
    </row>
    <row r="315" spans="1:16" x14ac:dyDescent="0.25">
      <c r="A315" s="250" t="s">
        <v>1059</v>
      </c>
      <c r="B315" s="251" t="s">
        <v>1579</v>
      </c>
      <c r="C315" s="251" t="s">
        <v>1580</v>
      </c>
      <c r="D315" s="251" t="s">
        <v>1254</v>
      </c>
      <c r="E315" s="251" t="s">
        <v>1063</v>
      </c>
      <c r="F315" s="251" t="s">
        <v>1581</v>
      </c>
      <c r="G315" s="251" t="s">
        <v>1063</v>
      </c>
      <c r="H315" s="251" t="s">
        <v>1065</v>
      </c>
      <c r="I315" s="251" t="s">
        <v>1063</v>
      </c>
      <c r="J315" s="251" t="s">
        <v>1066</v>
      </c>
      <c r="K315" s="251" t="s">
        <v>1552</v>
      </c>
      <c r="L315" s="251" t="s">
        <v>1553</v>
      </c>
      <c r="M315" s="251">
        <v>1</v>
      </c>
      <c r="N315" s="251">
        <v>40.799999999999997</v>
      </c>
      <c r="O315" s="251" t="s">
        <v>1069</v>
      </c>
      <c r="P315" s="252" t="s">
        <v>1582</v>
      </c>
    </row>
    <row r="316" spans="1:16" x14ac:dyDescent="0.25">
      <c r="A316" s="250" t="s">
        <v>1059</v>
      </c>
      <c r="B316" s="251" t="s">
        <v>1579</v>
      </c>
      <c r="C316" s="251" t="s">
        <v>1580</v>
      </c>
      <c r="D316" s="251" t="s">
        <v>1254</v>
      </c>
      <c r="E316" s="251" t="s">
        <v>1063</v>
      </c>
      <c r="F316" s="251" t="s">
        <v>1581</v>
      </c>
      <c r="G316" s="251" t="s">
        <v>1063</v>
      </c>
      <c r="H316" s="251" t="s">
        <v>1115</v>
      </c>
      <c r="I316" s="251" t="s">
        <v>1116</v>
      </c>
      <c r="J316" s="251" t="s">
        <v>1066</v>
      </c>
      <c r="K316" s="251" t="s">
        <v>115</v>
      </c>
      <c r="L316" s="251" t="s">
        <v>116</v>
      </c>
      <c r="M316" s="251">
        <v>1</v>
      </c>
      <c r="N316" s="251">
        <v>1.02</v>
      </c>
      <c r="O316" s="251" t="s">
        <v>1069</v>
      </c>
      <c r="P316" s="252" t="s">
        <v>1582</v>
      </c>
    </row>
    <row r="317" spans="1:16" x14ac:dyDescent="0.25">
      <c r="A317" s="250" t="s">
        <v>1059</v>
      </c>
      <c r="B317" s="251" t="s">
        <v>1579</v>
      </c>
      <c r="C317" s="251" t="s">
        <v>1580</v>
      </c>
      <c r="D317" s="251" t="s">
        <v>1254</v>
      </c>
      <c r="E317" s="251" t="s">
        <v>1063</v>
      </c>
      <c r="F317" s="251" t="s">
        <v>1581</v>
      </c>
      <c r="G317" s="251" t="s">
        <v>1063</v>
      </c>
      <c r="H317" s="251" t="s">
        <v>1077</v>
      </c>
      <c r="I317" s="251" t="s">
        <v>1176</v>
      </c>
      <c r="J317" s="251" t="s">
        <v>1066</v>
      </c>
      <c r="K317" s="251" t="s">
        <v>1554</v>
      </c>
      <c r="L317" s="251" t="s">
        <v>1555</v>
      </c>
      <c r="M317" s="251">
        <v>1</v>
      </c>
      <c r="N317" s="251">
        <v>1</v>
      </c>
      <c r="O317" s="251" t="s">
        <v>1069</v>
      </c>
      <c r="P317" s="252" t="s">
        <v>1582</v>
      </c>
    </row>
    <row r="318" spans="1:16" x14ac:dyDescent="0.25">
      <c r="A318" s="250" t="s">
        <v>1059</v>
      </c>
      <c r="B318" s="251" t="s">
        <v>1579</v>
      </c>
      <c r="C318" s="251" t="s">
        <v>1580</v>
      </c>
      <c r="D318" s="251" t="s">
        <v>1254</v>
      </c>
      <c r="E318" s="251" t="s">
        <v>1063</v>
      </c>
      <c r="F318" s="251" t="s">
        <v>1581</v>
      </c>
      <c r="G318" s="251" t="s">
        <v>1063</v>
      </c>
      <c r="H318" s="251" t="s">
        <v>1083</v>
      </c>
      <c r="I318" s="251" t="s">
        <v>1143</v>
      </c>
      <c r="J318" s="251" t="s">
        <v>1066</v>
      </c>
      <c r="K318" s="251" t="s">
        <v>1269</v>
      </c>
      <c r="L318" s="251" t="s">
        <v>1270</v>
      </c>
      <c r="M318" s="251">
        <v>1</v>
      </c>
      <c r="N318" s="251">
        <v>0.19</v>
      </c>
      <c r="O318" s="251" t="s">
        <v>1069</v>
      </c>
      <c r="P318" s="252" t="s">
        <v>1582</v>
      </c>
    </row>
    <row r="319" spans="1:16" x14ac:dyDescent="0.25">
      <c r="A319" s="250" t="s">
        <v>1059</v>
      </c>
      <c r="B319" s="251" t="s">
        <v>1579</v>
      </c>
      <c r="C319" s="251" t="s">
        <v>1580</v>
      </c>
      <c r="D319" s="251" t="s">
        <v>1254</v>
      </c>
      <c r="E319" s="251" t="s">
        <v>1063</v>
      </c>
      <c r="F319" s="251" t="s">
        <v>1581</v>
      </c>
      <c r="G319" s="251" t="s">
        <v>1063</v>
      </c>
      <c r="H319" s="251" t="s">
        <v>1152</v>
      </c>
      <c r="I319" s="251" t="s">
        <v>1159</v>
      </c>
      <c r="J319" s="251" t="s">
        <v>1066</v>
      </c>
      <c r="K319" s="251" t="s">
        <v>1271</v>
      </c>
      <c r="L319" s="251" t="s">
        <v>1272</v>
      </c>
      <c r="M319" s="251">
        <v>1</v>
      </c>
      <c r="N319" s="251">
        <v>0.82499999999999996</v>
      </c>
      <c r="O319" s="251" t="s">
        <v>1069</v>
      </c>
      <c r="P319" s="252" t="s">
        <v>1582</v>
      </c>
    </row>
    <row r="320" spans="1:16" x14ac:dyDescent="0.25">
      <c r="A320" s="250" t="s">
        <v>1059</v>
      </c>
      <c r="B320" s="251" t="s">
        <v>1579</v>
      </c>
      <c r="C320" s="251" t="s">
        <v>1580</v>
      </c>
      <c r="D320" s="251" t="s">
        <v>1254</v>
      </c>
      <c r="E320" s="251" t="s">
        <v>1116</v>
      </c>
      <c r="F320" s="251" t="s">
        <v>1583</v>
      </c>
      <c r="G320" s="251" t="s">
        <v>1063</v>
      </c>
      <c r="H320" s="251" t="s">
        <v>1065</v>
      </c>
      <c r="I320" s="251" t="s">
        <v>1063</v>
      </c>
      <c r="J320" s="251" t="s">
        <v>1066</v>
      </c>
      <c r="K320" s="251" t="s">
        <v>1554</v>
      </c>
      <c r="L320" s="251" t="s">
        <v>1555</v>
      </c>
      <c r="M320" s="251">
        <v>1</v>
      </c>
      <c r="N320" s="251">
        <v>1</v>
      </c>
      <c r="O320" s="251" t="s">
        <v>1069</v>
      </c>
      <c r="P320" s="252" t="s">
        <v>1582</v>
      </c>
    </row>
    <row r="321" spans="1:16" x14ac:dyDescent="0.25">
      <c r="A321" s="250" t="s">
        <v>1059</v>
      </c>
      <c r="B321" s="251" t="s">
        <v>1579</v>
      </c>
      <c r="C321" s="251" t="s">
        <v>1580</v>
      </c>
      <c r="D321" s="251" t="s">
        <v>1254</v>
      </c>
      <c r="E321" s="251" t="s">
        <v>1116</v>
      </c>
      <c r="F321" s="251" t="s">
        <v>1583</v>
      </c>
      <c r="G321" s="251" t="s">
        <v>1063</v>
      </c>
      <c r="H321" s="251" t="s">
        <v>1115</v>
      </c>
      <c r="I321" s="251" t="s">
        <v>1116</v>
      </c>
      <c r="J321" s="251" t="s">
        <v>1066</v>
      </c>
      <c r="K321" s="251" t="s">
        <v>1552</v>
      </c>
      <c r="L321" s="251" t="s">
        <v>1553</v>
      </c>
      <c r="M321" s="251">
        <v>1</v>
      </c>
      <c r="N321" s="251">
        <v>40</v>
      </c>
      <c r="O321" s="251" t="s">
        <v>1069</v>
      </c>
      <c r="P321" s="252" t="s">
        <v>1582</v>
      </c>
    </row>
    <row r="322" spans="1:16" x14ac:dyDescent="0.25">
      <c r="A322" s="250" t="s">
        <v>1059</v>
      </c>
      <c r="B322" s="251" t="s">
        <v>1579</v>
      </c>
      <c r="C322" s="251" t="s">
        <v>1580</v>
      </c>
      <c r="D322" s="251" t="s">
        <v>1254</v>
      </c>
      <c r="E322" s="251" t="s">
        <v>1116</v>
      </c>
      <c r="F322" s="251" t="s">
        <v>1583</v>
      </c>
      <c r="G322" s="251" t="s">
        <v>1063</v>
      </c>
      <c r="H322" s="251" t="s">
        <v>1167</v>
      </c>
      <c r="I322" s="251" t="s">
        <v>1078</v>
      </c>
      <c r="J322" s="251" t="s">
        <v>1066</v>
      </c>
      <c r="K322" s="251" t="s">
        <v>1584</v>
      </c>
      <c r="L322" s="251" t="s">
        <v>1585</v>
      </c>
      <c r="M322" s="251">
        <v>1</v>
      </c>
      <c r="N322" s="251">
        <v>1</v>
      </c>
      <c r="O322" s="251" t="s">
        <v>1069</v>
      </c>
      <c r="P322" s="252" t="s">
        <v>1582</v>
      </c>
    </row>
    <row r="323" spans="1:16" x14ac:dyDescent="0.25">
      <c r="A323" s="250" t="s">
        <v>1059</v>
      </c>
      <c r="B323" s="251" t="s">
        <v>1579</v>
      </c>
      <c r="C323" s="251" t="s">
        <v>1580</v>
      </c>
      <c r="D323" s="251" t="s">
        <v>1254</v>
      </c>
      <c r="E323" s="251" t="s">
        <v>1116</v>
      </c>
      <c r="F323" s="251" t="s">
        <v>1583</v>
      </c>
      <c r="G323" s="251" t="s">
        <v>1063</v>
      </c>
      <c r="H323" s="251" t="s">
        <v>1077</v>
      </c>
      <c r="I323" s="251" t="s">
        <v>1176</v>
      </c>
      <c r="J323" s="251" t="s">
        <v>1066</v>
      </c>
      <c r="K323" s="251" t="s">
        <v>1269</v>
      </c>
      <c r="L323" s="251" t="s">
        <v>1270</v>
      </c>
      <c r="M323" s="251">
        <v>1</v>
      </c>
      <c r="N323" s="251">
        <v>0.19</v>
      </c>
      <c r="O323" s="251" t="s">
        <v>1069</v>
      </c>
      <c r="P323" s="252" t="s">
        <v>1582</v>
      </c>
    </row>
    <row r="324" spans="1:16" x14ac:dyDescent="0.25">
      <c r="A324" s="250" t="s">
        <v>1059</v>
      </c>
      <c r="B324" s="251" t="s">
        <v>1579</v>
      </c>
      <c r="C324" s="251" t="s">
        <v>1580</v>
      </c>
      <c r="D324" s="251" t="s">
        <v>1254</v>
      </c>
      <c r="E324" s="251" t="s">
        <v>1116</v>
      </c>
      <c r="F324" s="251" t="s">
        <v>1583</v>
      </c>
      <c r="G324" s="251" t="s">
        <v>1063</v>
      </c>
      <c r="H324" s="251" t="s">
        <v>1083</v>
      </c>
      <c r="I324" s="251" t="s">
        <v>1143</v>
      </c>
      <c r="J324" s="251" t="s">
        <v>1066</v>
      </c>
      <c r="K324" s="251" t="s">
        <v>1271</v>
      </c>
      <c r="L324" s="251" t="s">
        <v>1272</v>
      </c>
      <c r="M324" s="251">
        <v>1</v>
      </c>
      <c r="N324" s="251">
        <v>0.82499999999999996</v>
      </c>
      <c r="O324" s="251" t="s">
        <v>1069</v>
      </c>
      <c r="P324" s="252" t="s">
        <v>1582</v>
      </c>
    </row>
    <row r="325" spans="1:16" x14ac:dyDescent="0.25">
      <c r="A325" s="250" t="s">
        <v>1059</v>
      </c>
      <c r="B325" s="251" t="s">
        <v>1586</v>
      </c>
      <c r="C325" s="251" t="s">
        <v>1587</v>
      </c>
      <c r="D325" s="251" t="s">
        <v>1254</v>
      </c>
      <c r="E325" s="251" t="s">
        <v>1063</v>
      </c>
      <c r="F325" s="251" t="s">
        <v>1588</v>
      </c>
      <c r="G325" s="251" t="s">
        <v>1063</v>
      </c>
      <c r="H325" s="251" t="s">
        <v>1065</v>
      </c>
      <c r="I325" s="251" t="s">
        <v>1063</v>
      </c>
      <c r="J325" s="251" t="s">
        <v>1066</v>
      </c>
      <c r="K325" s="251" t="s">
        <v>141</v>
      </c>
      <c r="L325" s="251" t="s">
        <v>142</v>
      </c>
      <c r="M325" s="251">
        <v>1</v>
      </c>
      <c r="N325" s="251">
        <v>1.02</v>
      </c>
      <c r="O325" s="251" t="s">
        <v>1069</v>
      </c>
      <c r="P325" s="252" t="s">
        <v>1589</v>
      </c>
    </row>
    <row r="326" spans="1:16" x14ac:dyDescent="0.25">
      <c r="A326" s="250" t="s">
        <v>1059</v>
      </c>
      <c r="B326" s="251" t="s">
        <v>1586</v>
      </c>
      <c r="C326" s="251" t="s">
        <v>1587</v>
      </c>
      <c r="D326" s="251" t="s">
        <v>1254</v>
      </c>
      <c r="E326" s="251" t="s">
        <v>1063</v>
      </c>
      <c r="F326" s="251" t="s">
        <v>1588</v>
      </c>
      <c r="G326" s="251" t="s">
        <v>1063</v>
      </c>
      <c r="H326" s="251" t="s">
        <v>1115</v>
      </c>
      <c r="I326" s="251" t="s">
        <v>1116</v>
      </c>
      <c r="J326" s="251" t="s">
        <v>1066</v>
      </c>
      <c r="K326" s="251" t="s">
        <v>115</v>
      </c>
      <c r="L326" s="251" t="s">
        <v>116</v>
      </c>
      <c r="M326" s="251">
        <v>1</v>
      </c>
      <c r="N326" s="251">
        <v>1.02</v>
      </c>
      <c r="O326" s="251" t="s">
        <v>1069</v>
      </c>
      <c r="P326" s="252" t="s">
        <v>1589</v>
      </c>
    </row>
    <row r="327" spans="1:16" x14ac:dyDescent="0.25">
      <c r="A327" s="250" t="s">
        <v>1059</v>
      </c>
      <c r="B327" s="251" t="s">
        <v>1586</v>
      </c>
      <c r="C327" s="251" t="s">
        <v>1587</v>
      </c>
      <c r="D327" s="251" t="s">
        <v>1254</v>
      </c>
      <c r="E327" s="251" t="s">
        <v>1063</v>
      </c>
      <c r="F327" s="251" t="s">
        <v>1588</v>
      </c>
      <c r="G327" s="251" t="s">
        <v>1063</v>
      </c>
      <c r="H327" s="251" t="s">
        <v>1167</v>
      </c>
      <c r="I327" s="251" t="s">
        <v>1078</v>
      </c>
      <c r="J327" s="251" t="s">
        <v>1066</v>
      </c>
      <c r="K327" s="251" t="s">
        <v>1554</v>
      </c>
      <c r="L327" s="251" t="s">
        <v>1555</v>
      </c>
      <c r="M327" s="251">
        <v>1</v>
      </c>
      <c r="N327" s="251">
        <v>1</v>
      </c>
      <c r="O327" s="251" t="s">
        <v>1069</v>
      </c>
      <c r="P327" s="252" t="s">
        <v>1589</v>
      </c>
    </row>
    <row r="328" spans="1:16" x14ac:dyDescent="0.25">
      <c r="A328" s="250" t="s">
        <v>1059</v>
      </c>
      <c r="B328" s="251" t="s">
        <v>1586</v>
      </c>
      <c r="C328" s="251" t="s">
        <v>1587</v>
      </c>
      <c r="D328" s="251" t="s">
        <v>1254</v>
      </c>
      <c r="E328" s="251" t="s">
        <v>1116</v>
      </c>
      <c r="F328" s="251" t="s">
        <v>1590</v>
      </c>
      <c r="G328" s="251" t="s">
        <v>1063</v>
      </c>
      <c r="H328" s="251" t="s">
        <v>1065</v>
      </c>
      <c r="I328" s="251" t="s">
        <v>1063</v>
      </c>
      <c r="J328" s="251" t="s">
        <v>1066</v>
      </c>
      <c r="K328" s="251" t="s">
        <v>141</v>
      </c>
      <c r="L328" s="251" t="s">
        <v>142</v>
      </c>
      <c r="M328" s="251">
        <v>1</v>
      </c>
      <c r="N328" s="251">
        <v>1</v>
      </c>
      <c r="O328" s="251" t="s">
        <v>1069</v>
      </c>
      <c r="P328" s="252" t="s">
        <v>1589</v>
      </c>
    </row>
    <row r="329" spans="1:16" x14ac:dyDescent="0.25">
      <c r="A329" s="250" t="s">
        <v>1059</v>
      </c>
      <c r="B329" s="251" t="s">
        <v>1586</v>
      </c>
      <c r="C329" s="251" t="s">
        <v>1587</v>
      </c>
      <c r="D329" s="251" t="s">
        <v>1254</v>
      </c>
      <c r="E329" s="251" t="s">
        <v>1116</v>
      </c>
      <c r="F329" s="251" t="s">
        <v>1590</v>
      </c>
      <c r="G329" s="251" t="s">
        <v>1063</v>
      </c>
      <c r="H329" s="251" t="s">
        <v>1115</v>
      </c>
      <c r="I329" s="251" t="s">
        <v>1116</v>
      </c>
      <c r="J329" s="251" t="s">
        <v>1066</v>
      </c>
      <c r="K329" s="251" t="s">
        <v>1584</v>
      </c>
      <c r="L329" s="251" t="s">
        <v>1585</v>
      </c>
      <c r="M329" s="251">
        <v>1</v>
      </c>
      <c r="N329" s="251">
        <v>1</v>
      </c>
      <c r="O329" s="251" t="s">
        <v>1069</v>
      </c>
      <c r="P329" s="252" t="s">
        <v>1589</v>
      </c>
    </row>
    <row r="330" spans="1:16" x14ac:dyDescent="0.25">
      <c r="A330" s="250" t="s">
        <v>1059</v>
      </c>
      <c r="B330" s="251" t="s">
        <v>1586</v>
      </c>
      <c r="C330" s="251" t="s">
        <v>1587</v>
      </c>
      <c r="D330" s="251" t="s">
        <v>1254</v>
      </c>
      <c r="E330" s="251" t="s">
        <v>1116</v>
      </c>
      <c r="F330" s="251" t="s">
        <v>1590</v>
      </c>
      <c r="G330" s="251" t="s">
        <v>1063</v>
      </c>
      <c r="H330" s="251" t="s">
        <v>1167</v>
      </c>
      <c r="I330" s="251" t="s">
        <v>1078</v>
      </c>
      <c r="J330" s="251" t="s">
        <v>1066</v>
      </c>
      <c r="K330" s="251" t="s">
        <v>1554</v>
      </c>
      <c r="L330" s="251" t="s">
        <v>1555</v>
      </c>
      <c r="M330" s="251">
        <v>1</v>
      </c>
      <c r="N330" s="251">
        <v>1</v>
      </c>
      <c r="O330" s="251" t="s">
        <v>1069</v>
      </c>
      <c r="P330" s="252" t="s">
        <v>1589</v>
      </c>
    </row>
    <row r="331" spans="1:16" x14ac:dyDescent="0.25">
      <c r="A331" s="250" t="s">
        <v>1059</v>
      </c>
      <c r="B331" s="251" t="s">
        <v>1591</v>
      </c>
      <c r="C331" s="251" t="s">
        <v>1592</v>
      </c>
      <c r="D331" s="251" t="s">
        <v>1254</v>
      </c>
      <c r="E331" s="251" t="s">
        <v>1063</v>
      </c>
      <c r="F331" s="251" t="s">
        <v>1593</v>
      </c>
      <c r="G331" s="251" t="s">
        <v>1116</v>
      </c>
      <c r="H331" s="251" t="s">
        <v>1065</v>
      </c>
      <c r="I331" s="251" t="s">
        <v>1176</v>
      </c>
      <c r="J331" s="251" t="s">
        <v>1066</v>
      </c>
      <c r="K331" s="251" t="s">
        <v>1563</v>
      </c>
      <c r="L331" s="251" t="s">
        <v>1564</v>
      </c>
      <c r="M331" s="251">
        <v>0.8</v>
      </c>
      <c r="N331" s="251">
        <v>0.8</v>
      </c>
      <c r="O331" s="251" t="s">
        <v>1138</v>
      </c>
      <c r="P331" s="252" t="s">
        <v>1578</v>
      </c>
    </row>
    <row r="332" spans="1:16" x14ac:dyDescent="0.25">
      <c r="A332" s="250" t="s">
        <v>1059</v>
      </c>
      <c r="B332" s="251" t="s">
        <v>1591</v>
      </c>
      <c r="C332" s="251" t="s">
        <v>1592</v>
      </c>
      <c r="D332" s="251" t="s">
        <v>1254</v>
      </c>
      <c r="E332" s="251" t="s">
        <v>1063</v>
      </c>
      <c r="F332" s="251" t="s">
        <v>1593</v>
      </c>
      <c r="G332" s="251" t="s">
        <v>1116</v>
      </c>
      <c r="H332" s="251" t="s">
        <v>1115</v>
      </c>
      <c r="I332" s="251" t="s">
        <v>1143</v>
      </c>
      <c r="J332" s="251" t="s">
        <v>1066</v>
      </c>
      <c r="K332" s="251" t="s">
        <v>141</v>
      </c>
      <c r="L332" s="251" t="s">
        <v>142</v>
      </c>
      <c r="M332" s="251">
        <v>0.8</v>
      </c>
      <c r="N332" s="251">
        <v>1.02</v>
      </c>
      <c r="O332" s="251" t="s">
        <v>1138</v>
      </c>
      <c r="P332" s="252" t="s">
        <v>1578</v>
      </c>
    </row>
    <row r="333" spans="1:16" x14ac:dyDescent="0.25">
      <c r="A333" s="250" t="s">
        <v>1059</v>
      </c>
      <c r="B333" s="251" t="s">
        <v>1591</v>
      </c>
      <c r="C333" s="251" t="s">
        <v>1592</v>
      </c>
      <c r="D333" s="251" t="s">
        <v>1254</v>
      </c>
      <c r="E333" s="251" t="s">
        <v>1063</v>
      </c>
      <c r="F333" s="251" t="s">
        <v>1593</v>
      </c>
      <c r="G333" s="251" t="s">
        <v>1116</v>
      </c>
      <c r="H333" s="251" t="s">
        <v>1167</v>
      </c>
      <c r="I333" s="251" t="s">
        <v>1159</v>
      </c>
      <c r="J333" s="251" t="s">
        <v>1066</v>
      </c>
      <c r="K333" s="251" t="s">
        <v>115</v>
      </c>
      <c r="L333" s="251" t="s">
        <v>116</v>
      </c>
      <c r="M333" s="251">
        <v>0.8</v>
      </c>
      <c r="N333" s="251">
        <v>1.02</v>
      </c>
      <c r="O333" s="251" t="s">
        <v>1138</v>
      </c>
      <c r="P333" s="252" t="s">
        <v>1578</v>
      </c>
    </row>
    <row r="334" spans="1:16" x14ac:dyDescent="0.25">
      <c r="A334" s="250" t="s">
        <v>1059</v>
      </c>
      <c r="B334" s="251" t="s">
        <v>1594</v>
      </c>
      <c r="C334" s="251" t="s">
        <v>1595</v>
      </c>
      <c r="D334" s="251" t="s">
        <v>1254</v>
      </c>
      <c r="E334" s="251" t="s">
        <v>1063</v>
      </c>
      <c r="F334" s="251" t="s">
        <v>1596</v>
      </c>
      <c r="G334" s="251" t="s">
        <v>1063</v>
      </c>
      <c r="H334" s="251" t="s">
        <v>1065</v>
      </c>
      <c r="I334" s="251" t="s">
        <v>1063</v>
      </c>
      <c r="J334" s="251" t="s">
        <v>1066</v>
      </c>
      <c r="K334" s="251" t="s">
        <v>141</v>
      </c>
      <c r="L334" s="251" t="s">
        <v>142</v>
      </c>
      <c r="M334" s="251">
        <v>1</v>
      </c>
      <c r="N334" s="251">
        <v>1.02</v>
      </c>
      <c r="O334" s="251" t="s">
        <v>1069</v>
      </c>
      <c r="P334" s="252" t="s">
        <v>1559</v>
      </c>
    </row>
    <row r="335" spans="1:16" x14ac:dyDescent="0.25">
      <c r="A335" s="250" t="s">
        <v>1059</v>
      </c>
      <c r="B335" s="251" t="s">
        <v>1594</v>
      </c>
      <c r="C335" s="251" t="s">
        <v>1595</v>
      </c>
      <c r="D335" s="251" t="s">
        <v>1254</v>
      </c>
      <c r="E335" s="251" t="s">
        <v>1063</v>
      </c>
      <c r="F335" s="251" t="s">
        <v>1596</v>
      </c>
      <c r="G335" s="251" t="s">
        <v>1063</v>
      </c>
      <c r="H335" s="251" t="s">
        <v>1115</v>
      </c>
      <c r="I335" s="251" t="s">
        <v>1116</v>
      </c>
      <c r="J335" s="251" t="s">
        <v>1066</v>
      </c>
      <c r="K335" s="251" t="s">
        <v>115</v>
      </c>
      <c r="L335" s="251" t="s">
        <v>116</v>
      </c>
      <c r="M335" s="251">
        <v>1</v>
      </c>
      <c r="N335" s="251">
        <v>1.02</v>
      </c>
      <c r="O335" s="251" t="s">
        <v>1069</v>
      </c>
      <c r="P335" s="252" t="s">
        <v>1559</v>
      </c>
    </row>
    <row r="336" spans="1:16" x14ac:dyDescent="0.25">
      <c r="A336" s="250" t="s">
        <v>1059</v>
      </c>
      <c r="B336" s="251" t="s">
        <v>1594</v>
      </c>
      <c r="C336" s="251" t="s">
        <v>1595</v>
      </c>
      <c r="D336" s="251" t="s">
        <v>1254</v>
      </c>
      <c r="E336" s="251" t="s">
        <v>1063</v>
      </c>
      <c r="F336" s="251" t="s">
        <v>1596</v>
      </c>
      <c r="G336" s="251" t="s">
        <v>1063</v>
      </c>
      <c r="H336" s="251" t="s">
        <v>1167</v>
      </c>
      <c r="I336" s="251" t="s">
        <v>1078</v>
      </c>
      <c r="J336" s="251" t="s">
        <v>1066</v>
      </c>
      <c r="K336" s="251" t="s">
        <v>1554</v>
      </c>
      <c r="L336" s="251" t="s">
        <v>1555</v>
      </c>
      <c r="M336" s="251">
        <v>1</v>
      </c>
      <c r="N336" s="251">
        <v>1</v>
      </c>
      <c r="O336" s="251" t="s">
        <v>1069</v>
      </c>
      <c r="P336" s="252" t="s">
        <v>1559</v>
      </c>
    </row>
    <row r="337" spans="1:16" x14ac:dyDescent="0.25">
      <c r="A337" s="250" t="s">
        <v>1059</v>
      </c>
      <c r="B337" s="251" t="s">
        <v>1597</v>
      </c>
      <c r="C337" s="251" t="s">
        <v>1598</v>
      </c>
      <c r="D337" s="251" t="s">
        <v>1254</v>
      </c>
      <c r="E337" s="251" t="s">
        <v>1063</v>
      </c>
      <c r="F337" s="251" t="s">
        <v>1599</v>
      </c>
      <c r="G337" s="251" t="s">
        <v>1063</v>
      </c>
      <c r="H337" s="251" t="s">
        <v>1065</v>
      </c>
      <c r="I337" s="251" t="s">
        <v>1063</v>
      </c>
      <c r="J337" s="251" t="s">
        <v>1066</v>
      </c>
      <c r="K337" s="251" t="s">
        <v>1552</v>
      </c>
      <c r="L337" s="251" t="s">
        <v>1553</v>
      </c>
      <c r="M337" s="251">
        <v>1</v>
      </c>
      <c r="N337" s="251">
        <v>40.799999999999997</v>
      </c>
      <c r="O337" s="251" t="s">
        <v>1069</v>
      </c>
      <c r="P337" s="252" t="s">
        <v>1266</v>
      </c>
    </row>
    <row r="338" spans="1:16" x14ac:dyDescent="0.25">
      <c r="A338" s="250" t="s">
        <v>1059</v>
      </c>
      <c r="B338" s="251" t="s">
        <v>1597</v>
      </c>
      <c r="C338" s="251" t="s">
        <v>1598</v>
      </c>
      <c r="D338" s="251" t="s">
        <v>1254</v>
      </c>
      <c r="E338" s="251" t="s">
        <v>1063</v>
      </c>
      <c r="F338" s="251" t="s">
        <v>1599</v>
      </c>
      <c r="G338" s="251" t="s">
        <v>1063</v>
      </c>
      <c r="H338" s="251" t="s">
        <v>1115</v>
      </c>
      <c r="I338" s="251" t="s">
        <v>1116</v>
      </c>
      <c r="J338" s="251" t="s">
        <v>1066</v>
      </c>
      <c r="K338" s="251" t="s">
        <v>115</v>
      </c>
      <c r="L338" s="251" t="s">
        <v>116</v>
      </c>
      <c r="M338" s="251">
        <v>1</v>
      </c>
      <c r="N338" s="251">
        <v>1.02</v>
      </c>
      <c r="O338" s="251" t="s">
        <v>1069</v>
      </c>
      <c r="P338" s="252" t="s">
        <v>1266</v>
      </c>
    </row>
    <row r="339" spans="1:16" x14ac:dyDescent="0.25">
      <c r="A339" s="250" t="s">
        <v>1059</v>
      </c>
      <c r="B339" s="251" t="s">
        <v>1597</v>
      </c>
      <c r="C339" s="251" t="s">
        <v>1598</v>
      </c>
      <c r="D339" s="251" t="s">
        <v>1254</v>
      </c>
      <c r="E339" s="251" t="s">
        <v>1063</v>
      </c>
      <c r="F339" s="251" t="s">
        <v>1599</v>
      </c>
      <c r="G339" s="251" t="s">
        <v>1063</v>
      </c>
      <c r="H339" s="251" t="s">
        <v>1077</v>
      </c>
      <c r="I339" s="251" t="s">
        <v>1176</v>
      </c>
      <c r="J339" s="251" t="s">
        <v>1066</v>
      </c>
      <c r="K339" s="251" t="s">
        <v>1554</v>
      </c>
      <c r="L339" s="251" t="s">
        <v>1555</v>
      </c>
      <c r="M339" s="251">
        <v>1</v>
      </c>
      <c r="N339" s="251">
        <v>1</v>
      </c>
      <c r="O339" s="251" t="s">
        <v>1069</v>
      </c>
      <c r="P339" s="252" t="s">
        <v>1266</v>
      </c>
    </row>
    <row r="340" spans="1:16" x14ac:dyDescent="0.25">
      <c r="A340" s="250" t="s">
        <v>1059</v>
      </c>
      <c r="B340" s="251" t="s">
        <v>1597</v>
      </c>
      <c r="C340" s="251" t="s">
        <v>1598</v>
      </c>
      <c r="D340" s="251" t="s">
        <v>1254</v>
      </c>
      <c r="E340" s="251" t="s">
        <v>1063</v>
      </c>
      <c r="F340" s="251" t="s">
        <v>1599</v>
      </c>
      <c r="G340" s="251" t="s">
        <v>1063</v>
      </c>
      <c r="H340" s="251" t="s">
        <v>1083</v>
      </c>
      <c r="I340" s="251" t="s">
        <v>1143</v>
      </c>
      <c r="J340" s="251" t="s">
        <v>1066</v>
      </c>
      <c r="K340" s="251" t="s">
        <v>1269</v>
      </c>
      <c r="L340" s="251" t="s">
        <v>1270</v>
      </c>
      <c r="M340" s="251">
        <v>1</v>
      </c>
      <c r="N340" s="251">
        <v>0.19</v>
      </c>
      <c r="O340" s="251" t="s">
        <v>1069</v>
      </c>
      <c r="P340" s="252" t="s">
        <v>1266</v>
      </c>
    </row>
    <row r="341" spans="1:16" x14ac:dyDescent="0.25">
      <c r="A341" s="250" t="s">
        <v>1059</v>
      </c>
      <c r="B341" s="251" t="s">
        <v>1597</v>
      </c>
      <c r="C341" s="251" t="s">
        <v>1598</v>
      </c>
      <c r="D341" s="251" t="s">
        <v>1254</v>
      </c>
      <c r="E341" s="251" t="s">
        <v>1063</v>
      </c>
      <c r="F341" s="251" t="s">
        <v>1599</v>
      </c>
      <c r="G341" s="251" t="s">
        <v>1063</v>
      </c>
      <c r="H341" s="251" t="s">
        <v>1152</v>
      </c>
      <c r="I341" s="251" t="s">
        <v>1159</v>
      </c>
      <c r="J341" s="251" t="s">
        <v>1066</v>
      </c>
      <c r="K341" s="251" t="s">
        <v>1271</v>
      </c>
      <c r="L341" s="251" t="s">
        <v>1272</v>
      </c>
      <c r="M341" s="251">
        <v>1</v>
      </c>
      <c r="N341" s="251">
        <v>0.82499999999999996</v>
      </c>
      <c r="O341" s="251" t="s">
        <v>1069</v>
      </c>
      <c r="P341" s="252" t="s">
        <v>1266</v>
      </c>
    </row>
    <row r="342" spans="1:16" x14ac:dyDescent="0.25">
      <c r="A342" s="250" t="s">
        <v>1059</v>
      </c>
      <c r="B342" s="251" t="s">
        <v>1600</v>
      </c>
      <c r="C342" s="251" t="s">
        <v>1601</v>
      </c>
      <c r="D342" s="251" t="s">
        <v>1254</v>
      </c>
      <c r="E342" s="251" t="s">
        <v>1063</v>
      </c>
      <c r="F342" s="251" t="s">
        <v>1602</v>
      </c>
      <c r="G342" s="251" t="s">
        <v>1063</v>
      </c>
      <c r="H342" s="251" t="s">
        <v>1065</v>
      </c>
      <c r="I342" s="251" t="s">
        <v>1063</v>
      </c>
      <c r="J342" s="251" t="s">
        <v>1066</v>
      </c>
      <c r="K342" s="251" t="s">
        <v>141</v>
      </c>
      <c r="L342" s="251" t="s">
        <v>142</v>
      </c>
      <c r="M342" s="251">
        <v>0.8</v>
      </c>
      <c r="N342" s="251">
        <v>1.02</v>
      </c>
      <c r="O342" s="251" t="s">
        <v>1069</v>
      </c>
      <c r="P342" s="252" t="s">
        <v>1559</v>
      </c>
    </row>
    <row r="343" spans="1:16" x14ac:dyDescent="0.25">
      <c r="A343" s="250" t="s">
        <v>1059</v>
      </c>
      <c r="B343" s="251" t="s">
        <v>1600</v>
      </c>
      <c r="C343" s="251" t="s">
        <v>1601</v>
      </c>
      <c r="D343" s="251" t="s">
        <v>1254</v>
      </c>
      <c r="E343" s="251" t="s">
        <v>1063</v>
      </c>
      <c r="F343" s="251" t="s">
        <v>1602</v>
      </c>
      <c r="G343" s="251" t="s">
        <v>1063</v>
      </c>
      <c r="H343" s="251" t="s">
        <v>1115</v>
      </c>
      <c r="I343" s="251" t="s">
        <v>1116</v>
      </c>
      <c r="J343" s="251" t="s">
        <v>1066</v>
      </c>
      <c r="K343" s="251" t="s">
        <v>115</v>
      </c>
      <c r="L343" s="251" t="s">
        <v>116</v>
      </c>
      <c r="M343" s="251">
        <v>0.8</v>
      </c>
      <c r="N343" s="251">
        <v>1.02</v>
      </c>
      <c r="O343" s="251" t="s">
        <v>1069</v>
      </c>
      <c r="P343" s="252" t="s">
        <v>1559</v>
      </c>
    </row>
    <row r="344" spans="1:16" x14ac:dyDescent="0.25">
      <c r="A344" s="250" t="s">
        <v>1059</v>
      </c>
      <c r="B344" s="251" t="s">
        <v>1600</v>
      </c>
      <c r="C344" s="251" t="s">
        <v>1601</v>
      </c>
      <c r="D344" s="251" t="s">
        <v>1254</v>
      </c>
      <c r="E344" s="251" t="s">
        <v>1063</v>
      </c>
      <c r="F344" s="251" t="s">
        <v>1602</v>
      </c>
      <c r="G344" s="251" t="s">
        <v>1063</v>
      </c>
      <c r="H344" s="251" t="s">
        <v>1167</v>
      </c>
      <c r="I344" s="251" t="s">
        <v>1078</v>
      </c>
      <c r="J344" s="251" t="s">
        <v>1066</v>
      </c>
      <c r="K344" s="251" t="s">
        <v>1603</v>
      </c>
      <c r="L344" s="251" t="s">
        <v>1604</v>
      </c>
      <c r="M344" s="251">
        <v>0.8</v>
      </c>
      <c r="N344" s="251">
        <v>0.8</v>
      </c>
      <c r="O344" s="251" t="s">
        <v>1069</v>
      </c>
      <c r="P344" s="252" t="s">
        <v>1559</v>
      </c>
    </row>
    <row r="345" spans="1:16" x14ac:dyDescent="0.25">
      <c r="A345" s="250" t="s">
        <v>1059</v>
      </c>
      <c r="B345" s="251" t="s">
        <v>1605</v>
      </c>
      <c r="C345" s="251" t="s">
        <v>1606</v>
      </c>
      <c r="D345" s="251" t="s">
        <v>1254</v>
      </c>
      <c r="E345" s="251" t="s">
        <v>1063</v>
      </c>
      <c r="F345" s="251" t="s">
        <v>1607</v>
      </c>
      <c r="G345" s="251" t="s">
        <v>1063</v>
      </c>
      <c r="H345" s="251" t="s">
        <v>1065</v>
      </c>
      <c r="I345" s="251" t="s">
        <v>1063</v>
      </c>
      <c r="J345" s="251" t="s">
        <v>1066</v>
      </c>
      <c r="K345" s="251" t="s">
        <v>1608</v>
      </c>
      <c r="L345" s="251" t="s">
        <v>1609</v>
      </c>
      <c r="M345" s="251">
        <v>1</v>
      </c>
      <c r="N345" s="251">
        <v>1.0209999999999999</v>
      </c>
      <c r="O345" s="251" t="s">
        <v>1069</v>
      </c>
      <c r="P345" s="252" t="s">
        <v>1610</v>
      </c>
    </row>
    <row r="346" spans="1:16" x14ac:dyDescent="0.25">
      <c r="A346" s="250" t="s">
        <v>1059</v>
      </c>
      <c r="B346" s="251" t="s">
        <v>1611</v>
      </c>
      <c r="C346" s="251" t="s">
        <v>1612</v>
      </c>
      <c r="D346" s="251" t="s">
        <v>1254</v>
      </c>
      <c r="E346" s="251" t="s">
        <v>1063</v>
      </c>
      <c r="F346" s="251" t="s">
        <v>1613</v>
      </c>
      <c r="G346" s="251" t="s">
        <v>1063</v>
      </c>
      <c r="H346" s="251" t="s">
        <v>1065</v>
      </c>
      <c r="I346" s="251" t="s">
        <v>1063</v>
      </c>
      <c r="J346" s="251" t="s">
        <v>1066</v>
      </c>
      <c r="K346" s="251" t="s">
        <v>1614</v>
      </c>
      <c r="L346" s="251" t="s">
        <v>1615</v>
      </c>
      <c r="M346" s="251">
        <v>0.9</v>
      </c>
      <c r="N346" s="251">
        <v>36.72</v>
      </c>
      <c r="O346" s="251" t="s">
        <v>1069</v>
      </c>
      <c r="P346" s="252" t="s">
        <v>1266</v>
      </c>
    </row>
    <row r="347" spans="1:16" x14ac:dyDescent="0.25">
      <c r="A347" s="250" t="s">
        <v>1059</v>
      </c>
      <c r="B347" s="251" t="s">
        <v>1611</v>
      </c>
      <c r="C347" s="251" t="s">
        <v>1612</v>
      </c>
      <c r="D347" s="251" t="s">
        <v>1254</v>
      </c>
      <c r="E347" s="251" t="s">
        <v>1063</v>
      </c>
      <c r="F347" s="251" t="s">
        <v>1613</v>
      </c>
      <c r="G347" s="251" t="s">
        <v>1063</v>
      </c>
      <c r="H347" s="251" t="s">
        <v>1115</v>
      </c>
      <c r="I347" s="251" t="s">
        <v>1116</v>
      </c>
      <c r="J347" s="251" t="s">
        <v>1066</v>
      </c>
      <c r="K347" s="251" t="s">
        <v>115</v>
      </c>
      <c r="L347" s="251" t="s">
        <v>116</v>
      </c>
      <c r="M347" s="251">
        <v>0.9</v>
      </c>
      <c r="N347" s="251">
        <v>1.02</v>
      </c>
      <c r="O347" s="251" t="s">
        <v>1069</v>
      </c>
      <c r="P347" s="252" t="s">
        <v>1266</v>
      </c>
    </row>
    <row r="348" spans="1:16" x14ac:dyDescent="0.25">
      <c r="A348" s="250" t="s">
        <v>1059</v>
      </c>
      <c r="B348" s="251" t="s">
        <v>1611</v>
      </c>
      <c r="C348" s="251" t="s">
        <v>1612</v>
      </c>
      <c r="D348" s="251" t="s">
        <v>1254</v>
      </c>
      <c r="E348" s="251" t="s">
        <v>1063</v>
      </c>
      <c r="F348" s="251" t="s">
        <v>1613</v>
      </c>
      <c r="G348" s="251" t="s">
        <v>1063</v>
      </c>
      <c r="H348" s="251" t="s">
        <v>1077</v>
      </c>
      <c r="I348" s="251" t="s">
        <v>1176</v>
      </c>
      <c r="J348" s="251" t="s">
        <v>1066</v>
      </c>
      <c r="K348" s="251" t="s">
        <v>1605</v>
      </c>
      <c r="L348" s="251" t="s">
        <v>1606</v>
      </c>
      <c r="M348" s="251">
        <v>0.9</v>
      </c>
      <c r="N348" s="251">
        <v>0.9</v>
      </c>
      <c r="O348" s="251" t="s">
        <v>1069</v>
      </c>
      <c r="P348" s="252" t="s">
        <v>1266</v>
      </c>
    </row>
    <row r="349" spans="1:16" x14ac:dyDescent="0.25">
      <c r="A349" s="250" t="s">
        <v>1059</v>
      </c>
      <c r="B349" s="251" t="s">
        <v>1611</v>
      </c>
      <c r="C349" s="251" t="s">
        <v>1612</v>
      </c>
      <c r="D349" s="251" t="s">
        <v>1254</v>
      </c>
      <c r="E349" s="251" t="s">
        <v>1063</v>
      </c>
      <c r="F349" s="251" t="s">
        <v>1613</v>
      </c>
      <c r="G349" s="251" t="s">
        <v>1063</v>
      </c>
      <c r="H349" s="251" t="s">
        <v>1083</v>
      </c>
      <c r="I349" s="251" t="s">
        <v>1143</v>
      </c>
      <c r="J349" s="251" t="s">
        <v>1066</v>
      </c>
      <c r="K349" s="251" t="s">
        <v>1269</v>
      </c>
      <c r="L349" s="251" t="s">
        <v>1270</v>
      </c>
      <c r="M349" s="251">
        <v>0.9</v>
      </c>
      <c r="N349" s="251">
        <v>0.19</v>
      </c>
      <c r="O349" s="251" t="s">
        <v>1069</v>
      </c>
      <c r="P349" s="252" t="s">
        <v>1266</v>
      </c>
    </row>
    <row r="350" spans="1:16" x14ac:dyDescent="0.25">
      <c r="A350" s="250" t="s">
        <v>1059</v>
      </c>
      <c r="B350" s="251" t="s">
        <v>1611</v>
      </c>
      <c r="C350" s="251" t="s">
        <v>1612</v>
      </c>
      <c r="D350" s="251" t="s">
        <v>1254</v>
      </c>
      <c r="E350" s="251" t="s">
        <v>1063</v>
      </c>
      <c r="F350" s="251" t="s">
        <v>1613</v>
      </c>
      <c r="G350" s="251" t="s">
        <v>1063</v>
      </c>
      <c r="H350" s="251" t="s">
        <v>1152</v>
      </c>
      <c r="I350" s="251" t="s">
        <v>1159</v>
      </c>
      <c r="J350" s="251" t="s">
        <v>1066</v>
      </c>
      <c r="K350" s="251" t="s">
        <v>1271</v>
      </c>
      <c r="L350" s="251" t="s">
        <v>1272</v>
      </c>
      <c r="M350" s="251">
        <v>0.9</v>
      </c>
      <c r="N350" s="251">
        <v>0.82499999999999996</v>
      </c>
      <c r="O350" s="251" t="s">
        <v>1069</v>
      </c>
      <c r="P350" s="252" t="s">
        <v>1266</v>
      </c>
    </row>
    <row r="351" spans="1:16" x14ac:dyDescent="0.25">
      <c r="A351" s="250" t="s">
        <v>1059</v>
      </c>
      <c r="B351" s="251" t="s">
        <v>1616</v>
      </c>
      <c r="C351" s="251" t="s">
        <v>1617</v>
      </c>
      <c r="D351" s="251" t="s">
        <v>1254</v>
      </c>
      <c r="E351" s="251" t="s">
        <v>1063</v>
      </c>
      <c r="F351" s="251" t="s">
        <v>1618</v>
      </c>
      <c r="G351" s="251" t="s">
        <v>1063</v>
      </c>
      <c r="H351" s="251" t="s">
        <v>1065</v>
      </c>
      <c r="I351" s="251" t="s">
        <v>1063</v>
      </c>
      <c r="J351" s="251" t="s">
        <v>1066</v>
      </c>
      <c r="K351" s="251" t="s">
        <v>137</v>
      </c>
      <c r="L351" s="251" t="s">
        <v>138</v>
      </c>
      <c r="M351" s="251">
        <v>1</v>
      </c>
      <c r="N351" s="251">
        <v>1.02</v>
      </c>
      <c r="O351" s="251" t="s">
        <v>1069</v>
      </c>
      <c r="P351" s="252" t="s">
        <v>1619</v>
      </c>
    </row>
    <row r="352" spans="1:16" x14ac:dyDescent="0.25">
      <c r="A352" s="250" t="s">
        <v>1059</v>
      </c>
      <c r="B352" s="251" t="s">
        <v>1616</v>
      </c>
      <c r="C352" s="251" t="s">
        <v>1617</v>
      </c>
      <c r="D352" s="251" t="s">
        <v>1254</v>
      </c>
      <c r="E352" s="251" t="s">
        <v>1063</v>
      </c>
      <c r="F352" s="251" t="s">
        <v>1618</v>
      </c>
      <c r="G352" s="251" t="s">
        <v>1063</v>
      </c>
      <c r="H352" s="251" t="s">
        <v>1115</v>
      </c>
      <c r="I352" s="251" t="s">
        <v>1116</v>
      </c>
      <c r="J352" s="251" t="s">
        <v>1066</v>
      </c>
      <c r="K352" s="251" t="s">
        <v>1267</v>
      </c>
      <c r="L352" s="251" t="s">
        <v>1268</v>
      </c>
      <c r="M352" s="251">
        <v>1</v>
      </c>
      <c r="N352" s="251">
        <v>1.02</v>
      </c>
      <c r="O352" s="251" t="s">
        <v>1069</v>
      </c>
      <c r="P352" s="252" t="s">
        <v>1619</v>
      </c>
    </row>
    <row r="353" spans="1:16" x14ac:dyDescent="0.25">
      <c r="A353" s="250" t="s">
        <v>1059</v>
      </c>
      <c r="B353" s="251" t="s">
        <v>1616</v>
      </c>
      <c r="C353" s="251" t="s">
        <v>1617</v>
      </c>
      <c r="D353" s="251" t="s">
        <v>1254</v>
      </c>
      <c r="E353" s="251" t="s">
        <v>1063</v>
      </c>
      <c r="F353" s="251" t="s">
        <v>1618</v>
      </c>
      <c r="G353" s="251" t="s">
        <v>1063</v>
      </c>
      <c r="H353" s="251" t="s">
        <v>1167</v>
      </c>
      <c r="I353" s="251" t="s">
        <v>1078</v>
      </c>
      <c r="J353" s="251" t="s">
        <v>1066</v>
      </c>
      <c r="K353" s="251" t="s">
        <v>1234</v>
      </c>
      <c r="L353" s="251" t="s">
        <v>1235</v>
      </c>
      <c r="M353" s="251">
        <v>1</v>
      </c>
      <c r="N353" s="251">
        <v>1</v>
      </c>
      <c r="O353" s="251" t="s">
        <v>1069</v>
      </c>
      <c r="P353" s="252" t="s">
        <v>1619</v>
      </c>
    </row>
    <row r="354" spans="1:16" x14ac:dyDescent="0.25">
      <c r="A354" s="250" t="s">
        <v>1059</v>
      </c>
      <c r="B354" s="251" t="s">
        <v>1620</v>
      </c>
      <c r="C354" s="251" t="s">
        <v>1621</v>
      </c>
      <c r="D354" s="251" t="s">
        <v>1254</v>
      </c>
      <c r="E354" s="251" t="s">
        <v>1063</v>
      </c>
      <c r="F354" s="251" t="s">
        <v>1622</v>
      </c>
      <c r="G354" s="251" t="s">
        <v>1063</v>
      </c>
      <c r="H354" s="251" t="s">
        <v>1065</v>
      </c>
      <c r="I354" s="251" t="s">
        <v>1063</v>
      </c>
      <c r="J354" s="251" t="s">
        <v>1066</v>
      </c>
      <c r="K354" s="251" t="s">
        <v>1202</v>
      </c>
      <c r="L354" s="251" t="s">
        <v>1203</v>
      </c>
      <c r="M354" s="251">
        <v>1</v>
      </c>
      <c r="N354" s="251">
        <v>1.0209999999999999</v>
      </c>
      <c r="O354" s="251" t="s">
        <v>1069</v>
      </c>
      <c r="P354" s="252" t="s">
        <v>1182</v>
      </c>
    </row>
    <row r="355" spans="1:16" x14ac:dyDescent="0.25">
      <c r="A355" s="250" t="s">
        <v>1059</v>
      </c>
      <c r="B355" s="251" t="s">
        <v>1623</v>
      </c>
      <c r="C355" s="251" t="s">
        <v>1624</v>
      </c>
      <c r="D355" s="251" t="s">
        <v>1254</v>
      </c>
      <c r="E355" s="251" t="s">
        <v>1063</v>
      </c>
      <c r="F355" s="251" t="s">
        <v>1625</v>
      </c>
      <c r="G355" s="251" t="s">
        <v>1063</v>
      </c>
      <c r="H355" s="251" t="s">
        <v>1065</v>
      </c>
      <c r="I355" s="251" t="s">
        <v>1063</v>
      </c>
      <c r="J355" s="251" t="s">
        <v>1066</v>
      </c>
      <c r="K355" s="251" t="s">
        <v>1626</v>
      </c>
      <c r="L355" s="251" t="s">
        <v>1627</v>
      </c>
      <c r="M355" s="251">
        <v>1.2</v>
      </c>
      <c r="N355" s="251">
        <v>48.96</v>
      </c>
      <c r="O355" s="251" t="s">
        <v>1069</v>
      </c>
      <c r="P355" s="252" t="s">
        <v>1628</v>
      </c>
    </row>
    <row r="356" spans="1:16" x14ac:dyDescent="0.25">
      <c r="A356" s="250" t="s">
        <v>1059</v>
      </c>
      <c r="B356" s="251" t="s">
        <v>1623</v>
      </c>
      <c r="C356" s="251" t="s">
        <v>1624</v>
      </c>
      <c r="D356" s="251" t="s">
        <v>1254</v>
      </c>
      <c r="E356" s="251" t="s">
        <v>1063</v>
      </c>
      <c r="F356" s="251" t="s">
        <v>1625</v>
      </c>
      <c r="G356" s="251" t="s">
        <v>1063</v>
      </c>
      <c r="H356" s="251" t="s">
        <v>1115</v>
      </c>
      <c r="I356" s="251" t="s">
        <v>1116</v>
      </c>
      <c r="J356" s="251" t="s">
        <v>1066</v>
      </c>
      <c r="K356" s="251" t="s">
        <v>1267</v>
      </c>
      <c r="L356" s="251" t="s">
        <v>1268</v>
      </c>
      <c r="M356" s="251">
        <v>1.2</v>
      </c>
      <c r="N356" s="251">
        <v>1.02</v>
      </c>
      <c r="O356" s="251" t="s">
        <v>1069</v>
      </c>
      <c r="P356" s="252" t="s">
        <v>1628</v>
      </c>
    </row>
    <row r="357" spans="1:16" x14ac:dyDescent="0.25">
      <c r="A357" s="250" t="s">
        <v>1059</v>
      </c>
      <c r="B357" s="251" t="s">
        <v>1623</v>
      </c>
      <c r="C357" s="251" t="s">
        <v>1624</v>
      </c>
      <c r="D357" s="251" t="s">
        <v>1254</v>
      </c>
      <c r="E357" s="251" t="s">
        <v>1063</v>
      </c>
      <c r="F357" s="251" t="s">
        <v>1625</v>
      </c>
      <c r="G357" s="251" t="s">
        <v>1063</v>
      </c>
      <c r="H357" s="251" t="s">
        <v>1077</v>
      </c>
      <c r="I357" s="251" t="s">
        <v>1176</v>
      </c>
      <c r="J357" s="251" t="s">
        <v>1066</v>
      </c>
      <c r="K357" s="251" t="s">
        <v>1620</v>
      </c>
      <c r="L357" s="251" t="s">
        <v>1621</v>
      </c>
      <c r="M357" s="251">
        <v>1.2</v>
      </c>
      <c r="N357" s="251">
        <v>1.2</v>
      </c>
      <c r="O357" s="251" t="s">
        <v>1069</v>
      </c>
      <c r="P357" s="252" t="s">
        <v>1628</v>
      </c>
    </row>
    <row r="358" spans="1:16" x14ac:dyDescent="0.25">
      <c r="A358" s="250" t="s">
        <v>1059</v>
      </c>
      <c r="B358" s="251" t="s">
        <v>1623</v>
      </c>
      <c r="C358" s="251" t="s">
        <v>1624</v>
      </c>
      <c r="D358" s="251" t="s">
        <v>1254</v>
      </c>
      <c r="E358" s="251" t="s">
        <v>1063</v>
      </c>
      <c r="F358" s="251" t="s">
        <v>1625</v>
      </c>
      <c r="G358" s="251" t="s">
        <v>1063</v>
      </c>
      <c r="H358" s="251" t="s">
        <v>1083</v>
      </c>
      <c r="I358" s="251" t="s">
        <v>1143</v>
      </c>
      <c r="J358" s="251" t="s">
        <v>1066</v>
      </c>
      <c r="K358" s="251" t="s">
        <v>1269</v>
      </c>
      <c r="L358" s="251" t="s">
        <v>1270</v>
      </c>
      <c r="M358" s="251">
        <v>1.2</v>
      </c>
      <c r="N358" s="251">
        <v>0.19</v>
      </c>
      <c r="O358" s="251" t="s">
        <v>1069</v>
      </c>
      <c r="P358" s="252" t="s">
        <v>1628</v>
      </c>
    </row>
    <row r="359" spans="1:16" x14ac:dyDescent="0.25">
      <c r="A359" s="250" t="s">
        <v>1059</v>
      </c>
      <c r="B359" s="251" t="s">
        <v>1623</v>
      </c>
      <c r="C359" s="251" t="s">
        <v>1624</v>
      </c>
      <c r="D359" s="251" t="s">
        <v>1254</v>
      </c>
      <c r="E359" s="251" t="s">
        <v>1063</v>
      </c>
      <c r="F359" s="251" t="s">
        <v>1625</v>
      </c>
      <c r="G359" s="251" t="s">
        <v>1063</v>
      </c>
      <c r="H359" s="251" t="s">
        <v>1152</v>
      </c>
      <c r="I359" s="251" t="s">
        <v>1159</v>
      </c>
      <c r="J359" s="251" t="s">
        <v>1066</v>
      </c>
      <c r="K359" s="251" t="s">
        <v>1271</v>
      </c>
      <c r="L359" s="251" t="s">
        <v>1272</v>
      </c>
      <c r="M359" s="251">
        <v>1.2</v>
      </c>
      <c r="N359" s="251">
        <v>0.82499999999999996</v>
      </c>
      <c r="O359" s="251" t="s">
        <v>1069</v>
      </c>
      <c r="P359" s="252" t="s">
        <v>1628</v>
      </c>
    </row>
    <row r="360" spans="1:16" x14ac:dyDescent="0.25">
      <c r="A360" s="250" t="s">
        <v>1059</v>
      </c>
      <c r="B360" s="251" t="s">
        <v>1629</v>
      </c>
      <c r="C360" s="251" t="s">
        <v>1630</v>
      </c>
      <c r="D360" s="251" t="s">
        <v>1254</v>
      </c>
      <c r="E360" s="251" t="s">
        <v>1063</v>
      </c>
      <c r="F360" s="251" t="s">
        <v>1631</v>
      </c>
      <c r="G360" s="251" t="s">
        <v>1063</v>
      </c>
      <c r="H360" s="251" t="s">
        <v>1065</v>
      </c>
      <c r="I360" s="251" t="s">
        <v>1063</v>
      </c>
      <c r="J360" s="251" t="s">
        <v>1066</v>
      </c>
      <c r="K360" s="251" t="s">
        <v>137</v>
      </c>
      <c r="L360" s="251" t="s">
        <v>138</v>
      </c>
      <c r="M360" s="251">
        <v>1</v>
      </c>
      <c r="N360" s="251">
        <v>1.02</v>
      </c>
      <c r="O360" s="251" t="s">
        <v>1069</v>
      </c>
      <c r="P360" s="252" t="s">
        <v>1258</v>
      </c>
    </row>
    <row r="361" spans="1:16" x14ac:dyDescent="0.25">
      <c r="A361" s="250" t="s">
        <v>1059</v>
      </c>
      <c r="B361" s="251" t="s">
        <v>1629</v>
      </c>
      <c r="C361" s="251" t="s">
        <v>1630</v>
      </c>
      <c r="D361" s="251" t="s">
        <v>1254</v>
      </c>
      <c r="E361" s="251" t="s">
        <v>1063</v>
      </c>
      <c r="F361" s="251" t="s">
        <v>1631</v>
      </c>
      <c r="G361" s="251" t="s">
        <v>1063</v>
      </c>
      <c r="H361" s="251" t="s">
        <v>1115</v>
      </c>
      <c r="I361" s="251" t="s">
        <v>1116</v>
      </c>
      <c r="J361" s="251" t="s">
        <v>1066</v>
      </c>
      <c r="K361" s="251" t="s">
        <v>115</v>
      </c>
      <c r="L361" s="251" t="s">
        <v>116</v>
      </c>
      <c r="M361" s="251">
        <v>1</v>
      </c>
      <c r="N361" s="251">
        <v>1.02</v>
      </c>
      <c r="O361" s="251" t="s">
        <v>1069</v>
      </c>
      <c r="P361" s="252" t="s">
        <v>1258</v>
      </c>
    </row>
    <row r="362" spans="1:16" x14ac:dyDescent="0.25">
      <c r="A362" s="250" t="s">
        <v>1059</v>
      </c>
      <c r="B362" s="251" t="s">
        <v>1629</v>
      </c>
      <c r="C362" s="251" t="s">
        <v>1630</v>
      </c>
      <c r="D362" s="251" t="s">
        <v>1254</v>
      </c>
      <c r="E362" s="251" t="s">
        <v>1063</v>
      </c>
      <c r="F362" s="251" t="s">
        <v>1631</v>
      </c>
      <c r="G362" s="251" t="s">
        <v>1063</v>
      </c>
      <c r="H362" s="251" t="s">
        <v>1167</v>
      </c>
      <c r="I362" s="251" t="s">
        <v>1078</v>
      </c>
      <c r="J362" s="251" t="s">
        <v>1066</v>
      </c>
      <c r="K362" s="251" t="s">
        <v>1620</v>
      </c>
      <c r="L362" s="251" t="s">
        <v>1621</v>
      </c>
      <c r="M362" s="251">
        <v>1</v>
      </c>
      <c r="N362" s="251">
        <v>1</v>
      </c>
      <c r="O362" s="251" t="s">
        <v>1069</v>
      </c>
      <c r="P362" s="252" t="s">
        <v>1258</v>
      </c>
    </row>
    <row r="363" spans="1:16" x14ac:dyDescent="0.25">
      <c r="A363" s="250" t="s">
        <v>1059</v>
      </c>
      <c r="B363" s="251" t="s">
        <v>1632</v>
      </c>
      <c r="C363" s="251" t="s">
        <v>1633</v>
      </c>
      <c r="D363" s="251" t="s">
        <v>1254</v>
      </c>
      <c r="E363" s="251" t="s">
        <v>1063</v>
      </c>
      <c r="F363" s="251" t="s">
        <v>1634</v>
      </c>
      <c r="G363" s="251" t="s">
        <v>1063</v>
      </c>
      <c r="H363" s="251" t="s">
        <v>1065</v>
      </c>
      <c r="I363" s="251" t="s">
        <v>1063</v>
      </c>
      <c r="J363" s="251" t="s">
        <v>1066</v>
      </c>
      <c r="K363" s="251" t="s">
        <v>137</v>
      </c>
      <c r="L363" s="251" t="s">
        <v>138</v>
      </c>
      <c r="M363" s="251">
        <v>1</v>
      </c>
      <c r="N363" s="251">
        <v>1.02</v>
      </c>
      <c r="O363" s="251" t="s">
        <v>1069</v>
      </c>
      <c r="P363" s="252" t="s">
        <v>1258</v>
      </c>
    </row>
    <row r="364" spans="1:16" x14ac:dyDescent="0.25">
      <c r="A364" s="250" t="s">
        <v>1059</v>
      </c>
      <c r="B364" s="251" t="s">
        <v>1632</v>
      </c>
      <c r="C364" s="251" t="s">
        <v>1633</v>
      </c>
      <c r="D364" s="251" t="s">
        <v>1254</v>
      </c>
      <c r="E364" s="251" t="s">
        <v>1063</v>
      </c>
      <c r="F364" s="251" t="s">
        <v>1634</v>
      </c>
      <c r="G364" s="251" t="s">
        <v>1063</v>
      </c>
      <c r="H364" s="251" t="s">
        <v>1115</v>
      </c>
      <c r="I364" s="251" t="s">
        <v>1116</v>
      </c>
      <c r="J364" s="251" t="s">
        <v>1066</v>
      </c>
      <c r="K364" s="251" t="s">
        <v>1267</v>
      </c>
      <c r="L364" s="251" t="s">
        <v>1268</v>
      </c>
      <c r="M364" s="251">
        <v>1</v>
      </c>
      <c r="N364" s="251">
        <v>1.02</v>
      </c>
      <c r="O364" s="251" t="s">
        <v>1069</v>
      </c>
      <c r="P364" s="252" t="s">
        <v>1258</v>
      </c>
    </row>
    <row r="365" spans="1:16" x14ac:dyDescent="0.25">
      <c r="A365" s="250" t="s">
        <v>1059</v>
      </c>
      <c r="B365" s="251" t="s">
        <v>1632</v>
      </c>
      <c r="C365" s="251" t="s">
        <v>1633</v>
      </c>
      <c r="D365" s="251" t="s">
        <v>1254</v>
      </c>
      <c r="E365" s="251" t="s">
        <v>1063</v>
      </c>
      <c r="F365" s="251" t="s">
        <v>1634</v>
      </c>
      <c r="G365" s="251" t="s">
        <v>1063</v>
      </c>
      <c r="H365" s="251" t="s">
        <v>1167</v>
      </c>
      <c r="I365" s="251" t="s">
        <v>1078</v>
      </c>
      <c r="J365" s="251" t="s">
        <v>1066</v>
      </c>
      <c r="K365" s="251" t="s">
        <v>1620</v>
      </c>
      <c r="L365" s="251" t="s">
        <v>1621</v>
      </c>
      <c r="M365" s="251">
        <v>1</v>
      </c>
      <c r="N365" s="251">
        <v>1</v>
      </c>
      <c r="O365" s="251" t="s">
        <v>1069</v>
      </c>
      <c r="P365" s="252" t="s">
        <v>1258</v>
      </c>
    </row>
    <row r="366" spans="1:16" x14ac:dyDescent="0.25">
      <c r="A366" s="250" t="s">
        <v>1059</v>
      </c>
      <c r="B366" s="251" t="s">
        <v>1635</v>
      </c>
      <c r="C366" s="251" t="s">
        <v>1636</v>
      </c>
      <c r="D366" s="251" t="s">
        <v>1254</v>
      </c>
      <c r="E366" s="251" t="s">
        <v>1063</v>
      </c>
      <c r="F366" s="251" t="s">
        <v>1637</v>
      </c>
      <c r="G366" s="251" t="s">
        <v>1063</v>
      </c>
      <c r="H366" s="251" t="s">
        <v>1065</v>
      </c>
      <c r="I366" s="251" t="s">
        <v>1063</v>
      </c>
      <c r="J366" s="251" t="s">
        <v>1066</v>
      </c>
      <c r="K366" s="251" t="s">
        <v>1202</v>
      </c>
      <c r="L366" s="251" t="s">
        <v>1203</v>
      </c>
      <c r="M366" s="251">
        <v>1</v>
      </c>
      <c r="N366" s="251">
        <v>1.0209999999999999</v>
      </c>
      <c r="O366" s="251" t="s">
        <v>1069</v>
      </c>
      <c r="P366" s="252" t="s">
        <v>1182</v>
      </c>
    </row>
    <row r="367" spans="1:16" x14ac:dyDescent="0.25">
      <c r="A367" s="250" t="s">
        <v>1059</v>
      </c>
      <c r="B367" s="251" t="s">
        <v>1638</v>
      </c>
      <c r="C367" s="251" t="s">
        <v>1639</v>
      </c>
      <c r="D367" s="251" t="s">
        <v>1254</v>
      </c>
      <c r="E367" s="251" t="s">
        <v>1063</v>
      </c>
      <c r="F367" s="251" t="s">
        <v>1640</v>
      </c>
      <c r="G367" s="251" t="s">
        <v>1063</v>
      </c>
      <c r="H367" s="251" t="s">
        <v>1065</v>
      </c>
      <c r="I367" s="251" t="s">
        <v>1063</v>
      </c>
      <c r="J367" s="251" t="s">
        <v>1066</v>
      </c>
      <c r="K367" s="251" t="s">
        <v>1491</v>
      </c>
      <c r="L367" s="251" t="s">
        <v>1492</v>
      </c>
      <c r="M367" s="251">
        <v>1</v>
      </c>
      <c r="N367" s="251">
        <v>2.04</v>
      </c>
      <c r="O367" s="251" t="s">
        <v>1069</v>
      </c>
      <c r="P367" s="252" t="s">
        <v>1258</v>
      </c>
    </row>
    <row r="368" spans="1:16" x14ac:dyDescent="0.25">
      <c r="A368" s="250" t="s">
        <v>1059</v>
      </c>
      <c r="B368" s="251" t="s">
        <v>1638</v>
      </c>
      <c r="C368" s="251" t="s">
        <v>1639</v>
      </c>
      <c r="D368" s="251" t="s">
        <v>1254</v>
      </c>
      <c r="E368" s="251" t="s">
        <v>1063</v>
      </c>
      <c r="F368" s="251" t="s">
        <v>1640</v>
      </c>
      <c r="G368" s="251" t="s">
        <v>1063</v>
      </c>
      <c r="H368" s="251" t="s">
        <v>1115</v>
      </c>
      <c r="I368" s="251" t="s">
        <v>1116</v>
      </c>
      <c r="J368" s="251" t="s">
        <v>1066</v>
      </c>
      <c r="K368" s="251" t="s">
        <v>1267</v>
      </c>
      <c r="L368" s="251" t="s">
        <v>1268</v>
      </c>
      <c r="M368" s="251">
        <v>1</v>
      </c>
      <c r="N368" s="251">
        <v>1.02</v>
      </c>
      <c r="O368" s="251" t="s">
        <v>1069</v>
      </c>
      <c r="P368" s="252" t="s">
        <v>1258</v>
      </c>
    </row>
    <row r="369" spans="1:16" x14ac:dyDescent="0.25">
      <c r="A369" s="250" t="s">
        <v>1059</v>
      </c>
      <c r="B369" s="251" t="s">
        <v>1638</v>
      </c>
      <c r="C369" s="251" t="s">
        <v>1639</v>
      </c>
      <c r="D369" s="251" t="s">
        <v>1254</v>
      </c>
      <c r="E369" s="251" t="s">
        <v>1063</v>
      </c>
      <c r="F369" s="251" t="s">
        <v>1640</v>
      </c>
      <c r="G369" s="251" t="s">
        <v>1063</v>
      </c>
      <c r="H369" s="251" t="s">
        <v>1167</v>
      </c>
      <c r="I369" s="251" t="s">
        <v>1078</v>
      </c>
      <c r="J369" s="251" t="s">
        <v>1066</v>
      </c>
      <c r="K369" s="251" t="s">
        <v>1635</v>
      </c>
      <c r="L369" s="251" t="s">
        <v>1636</v>
      </c>
      <c r="M369" s="251">
        <v>1</v>
      </c>
      <c r="N369" s="251">
        <v>1</v>
      </c>
      <c r="O369" s="251" t="s">
        <v>1069</v>
      </c>
      <c r="P369" s="252" t="s">
        <v>1258</v>
      </c>
    </row>
    <row r="370" spans="1:16" x14ac:dyDescent="0.25">
      <c r="A370" s="250" t="s">
        <v>1059</v>
      </c>
      <c r="B370" s="251" t="s">
        <v>1641</v>
      </c>
      <c r="C370" s="251" t="s">
        <v>1642</v>
      </c>
      <c r="D370" s="251" t="s">
        <v>1254</v>
      </c>
      <c r="E370" s="251" t="s">
        <v>1063</v>
      </c>
      <c r="F370" s="251" t="s">
        <v>1643</v>
      </c>
      <c r="G370" s="251" t="s">
        <v>1063</v>
      </c>
      <c r="H370" s="251" t="s">
        <v>1065</v>
      </c>
      <c r="I370" s="251" t="s">
        <v>1063</v>
      </c>
      <c r="J370" s="251" t="s">
        <v>1066</v>
      </c>
      <c r="K370" s="251" t="s">
        <v>137</v>
      </c>
      <c r="L370" s="251" t="s">
        <v>138</v>
      </c>
      <c r="M370" s="251">
        <v>1</v>
      </c>
      <c r="N370" s="251">
        <v>1.02</v>
      </c>
      <c r="O370" s="251" t="s">
        <v>1069</v>
      </c>
      <c r="P370" s="252" t="s">
        <v>1559</v>
      </c>
    </row>
    <row r="371" spans="1:16" x14ac:dyDescent="0.25">
      <c r="A371" s="250" t="s">
        <v>1059</v>
      </c>
      <c r="B371" s="251" t="s">
        <v>1641</v>
      </c>
      <c r="C371" s="251" t="s">
        <v>1642</v>
      </c>
      <c r="D371" s="251" t="s">
        <v>1254</v>
      </c>
      <c r="E371" s="251" t="s">
        <v>1063</v>
      </c>
      <c r="F371" s="251" t="s">
        <v>1643</v>
      </c>
      <c r="G371" s="251" t="s">
        <v>1063</v>
      </c>
      <c r="H371" s="251" t="s">
        <v>1115</v>
      </c>
      <c r="I371" s="251" t="s">
        <v>1116</v>
      </c>
      <c r="J371" s="251" t="s">
        <v>1066</v>
      </c>
      <c r="K371" s="251" t="s">
        <v>1267</v>
      </c>
      <c r="L371" s="251" t="s">
        <v>1268</v>
      </c>
      <c r="M371" s="251">
        <v>1</v>
      </c>
      <c r="N371" s="251">
        <v>1.02</v>
      </c>
      <c r="O371" s="251" t="s">
        <v>1069</v>
      </c>
      <c r="P371" s="252" t="s">
        <v>1559</v>
      </c>
    </row>
    <row r="372" spans="1:16" x14ac:dyDescent="0.25">
      <c r="A372" s="250" t="s">
        <v>1059</v>
      </c>
      <c r="B372" s="251" t="s">
        <v>1641</v>
      </c>
      <c r="C372" s="251" t="s">
        <v>1642</v>
      </c>
      <c r="D372" s="251" t="s">
        <v>1254</v>
      </c>
      <c r="E372" s="251" t="s">
        <v>1063</v>
      </c>
      <c r="F372" s="251" t="s">
        <v>1643</v>
      </c>
      <c r="G372" s="251" t="s">
        <v>1063</v>
      </c>
      <c r="H372" s="251" t="s">
        <v>1167</v>
      </c>
      <c r="I372" s="251" t="s">
        <v>1078</v>
      </c>
      <c r="J372" s="251" t="s">
        <v>1066</v>
      </c>
      <c r="K372" s="251" t="s">
        <v>1117</v>
      </c>
      <c r="L372" s="251" t="s">
        <v>1118</v>
      </c>
      <c r="M372" s="251">
        <v>1</v>
      </c>
      <c r="N372" s="251">
        <v>1</v>
      </c>
      <c r="O372" s="251" t="s">
        <v>1069</v>
      </c>
      <c r="P372" s="252" t="s">
        <v>1559</v>
      </c>
    </row>
    <row r="373" spans="1:16" x14ac:dyDescent="0.25">
      <c r="A373" s="250" t="s">
        <v>1059</v>
      </c>
      <c r="B373" s="251" t="s">
        <v>1644</v>
      </c>
      <c r="C373" s="251" t="s">
        <v>1645</v>
      </c>
      <c r="D373" s="251" t="s">
        <v>1254</v>
      </c>
      <c r="E373" s="251" t="s">
        <v>1063</v>
      </c>
      <c r="F373" s="251" t="s">
        <v>1646</v>
      </c>
      <c r="G373" s="251" t="s">
        <v>1063</v>
      </c>
      <c r="H373" s="251" t="s">
        <v>1065</v>
      </c>
      <c r="I373" s="251" t="s">
        <v>1063</v>
      </c>
      <c r="J373" s="251" t="s">
        <v>1066</v>
      </c>
      <c r="K373" s="251" t="s">
        <v>137</v>
      </c>
      <c r="L373" s="251" t="s">
        <v>138</v>
      </c>
      <c r="M373" s="251">
        <v>0.75</v>
      </c>
      <c r="N373" s="251">
        <v>1.02</v>
      </c>
      <c r="O373" s="251" t="s">
        <v>1069</v>
      </c>
      <c r="P373" s="252" t="s">
        <v>1069</v>
      </c>
    </row>
    <row r="374" spans="1:16" x14ac:dyDescent="0.25">
      <c r="A374" s="250" t="s">
        <v>1059</v>
      </c>
      <c r="B374" s="251" t="s">
        <v>1644</v>
      </c>
      <c r="C374" s="251" t="s">
        <v>1645</v>
      </c>
      <c r="D374" s="251" t="s">
        <v>1254</v>
      </c>
      <c r="E374" s="251" t="s">
        <v>1063</v>
      </c>
      <c r="F374" s="251" t="s">
        <v>1646</v>
      </c>
      <c r="G374" s="251" t="s">
        <v>1063</v>
      </c>
      <c r="H374" s="251" t="s">
        <v>1115</v>
      </c>
      <c r="I374" s="251" t="s">
        <v>1116</v>
      </c>
      <c r="J374" s="251" t="s">
        <v>1066</v>
      </c>
      <c r="K374" s="251" t="s">
        <v>115</v>
      </c>
      <c r="L374" s="251" t="s">
        <v>116</v>
      </c>
      <c r="M374" s="251">
        <v>0.75</v>
      </c>
      <c r="N374" s="251">
        <v>1.02</v>
      </c>
      <c r="O374" s="251" t="s">
        <v>1069</v>
      </c>
      <c r="P374" s="252" t="s">
        <v>1069</v>
      </c>
    </row>
    <row r="375" spans="1:16" x14ac:dyDescent="0.25">
      <c r="A375" s="250" t="s">
        <v>1059</v>
      </c>
      <c r="B375" s="251" t="s">
        <v>1644</v>
      </c>
      <c r="C375" s="251" t="s">
        <v>1645</v>
      </c>
      <c r="D375" s="251" t="s">
        <v>1254</v>
      </c>
      <c r="E375" s="251" t="s">
        <v>1063</v>
      </c>
      <c r="F375" s="251" t="s">
        <v>1646</v>
      </c>
      <c r="G375" s="251" t="s">
        <v>1063</v>
      </c>
      <c r="H375" s="251" t="s">
        <v>1167</v>
      </c>
      <c r="I375" s="251" t="s">
        <v>1078</v>
      </c>
      <c r="J375" s="251" t="s">
        <v>1066</v>
      </c>
      <c r="K375" s="251" t="s">
        <v>1156</v>
      </c>
      <c r="L375" s="251" t="s">
        <v>1157</v>
      </c>
      <c r="M375" s="251">
        <v>0.75</v>
      </c>
      <c r="N375" s="251">
        <v>0.75</v>
      </c>
      <c r="O375" s="251" t="s">
        <v>1069</v>
      </c>
      <c r="P375" s="252" t="s">
        <v>1069</v>
      </c>
    </row>
    <row r="376" spans="1:16" x14ac:dyDescent="0.25">
      <c r="A376" s="250" t="s">
        <v>1059</v>
      </c>
      <c r="B376" s="251" t="s">
        <v>1647</v>
      </c>
      <c r="C376" s="251" t="s">
        <v>1648</v>
      </c>
      <c r="D376" s="251" t="s">
        <v>1254</v>
      </c>
      <c r="E376" s="251" t="s">
        <v>1063</v>
      </c>
      <c r="F376" s="251" t="s">
        <v>1649</v>
      </c>
      <c r="G376" s="251" t="s">
        <v>1063</v>
      </c>
      <c r="H376" s="251" t="s">
        <v>1065</v>
      </c>
      <c r="I376" s="251" t="s">
        <v>1063</v>
      </c>
      <c r="J376" s="251" t="s">
        <v>1066</v>
      </c>
      <c r="K376" s="251" t="s">
        <v>1491</v>
      </c>
      <c r="L376" s="251" t="s">
        <v>1492</v>
      </c>
      <c r="M376" s="251">
        <v>1</v>
      </c>
      <c r="N376" s="251">
        <v>2.04</v>
      </c>
      <c r="O376" s="251" t="s">
        <v>1069</v>
      </c>
      <c r="P376" s="252" t="s">
        <v>1559</v>
      </c>
    </row>
    <row r="377" spans="1:16" x14ac:dyDescent="0.25">
      <c r="A377" s="250" t="s">
        <v>1059</v>
      </c>
      <c r="B377" s="251" t="s">
        <v>1647</v>
      </c>
      <c r="C377" s="251" t="s">
        <v>1648</v>
      </c>
      <c r="D377" s="251" t="s">
        <v>1254</v>
      </c>
      <c r="E377" s="251" t="s">
        <v>1063</v>
      </c>
      <c r="F377" s="251" t="s">
        <v>1649</v>
      </c>
      <c r="G377" s="251" t="s">
        <v>1063</v>
      </c>
      <c r="H377" s="251" t="s">
        <v>1115</v>
      </c>
      <c r="I377" s="251" t="s">
        <v>1116</v>
      </c>
      <c r="J377" s="251" t="s">
        <v>1066</v>
      </c>
      <c r="K377" s="251" t="s">
        <v>115</v>
      </c>
      <c r="L377" s="251" t="s">
        <v>116</v>
      </c>
      <c r="M377" s="251">
        <v>1</v>
      </c>
      <c r="N377" s="251">
        <v>1.02</v>
      </c>
      <c r="O377" s="251" t="s">
        <v>1069</v>
      </c>
      <c r="P377" s="252" t="s">
        <v>1559</v>
      </c>
    </row>
    <row r="378" spans="1:16" x14ac:dyDescent="0.25">
      <c r="A378" s="250" t="s">
        <v>1059</v>
      </c>
      <c r="B378" s="251" t="s">
        <v>1647</v>
      </c>
      <c r="C378" s="251" t="s">
        <v>1648</v>
      </c>
      <c r="D378" s="251" t="s">
        <v>1254</v>
      </c>
      <c r="E378" s="251" t="s">
        <v>1063</v>
      </c>
      <c r="F378" s="251" t="s">
        <v>1649</v>
      </c>
      <c r="G378" s="251" t="s">
        <v>1063</v>
      </c>
      <c r="H378" s="251" t="s">
        <v>1167</v>
      </c>
      <c r="I378" s="251" t="s">
        <v>1078</v>
      </c>
      <c r="J378" s="251" t="s">
        <v>1066</v>
      </c>
      <c r="K378" s="251" t="s">
        <v>1223</v>
      </c>
      <c r="L378" s="251" t="s">
        <v>1224</v>
      </c>
      <c r="M378" s="251">
        <v>1</v>
      </c>
      <c r="N378" s="251">
        <v>1</v>
      </c>
      <c r="O378" s="251" t="s">
        <v>1069</v>
      </c>
      <c r="P378" s="252" t="s">
        <v>1559</v>
      </c>
    </row>
    <row r="379" spans="1:16" x14ac:dyDescent="0.25">
      <c r="A379" s="250" t="s">
        <v>1059</v>
      </c>
      <c r="B379" s="251" t="s">
        <v>1650</v>
      </c>
      <c r="C379" s="251" t="s">
        <v>1651</v>
      </c>
      <c r="D379" s="251" t="s">
        <v>1254</v>
      </c>
      <c r="E379" s="251" t="s">
        <v>1063</v>
      </c>
      <c r="F379" s="251" t="s">
        <v>1652</v>
      </c>
      <c r="G379" s="251" t="s">
        <v>1063</v>
      </c>
      <c r="H379" s="251" t="s">
        <v>1065</v>
      </c>
      <c r="I379" s="251" t="s">
        <v>1063</v>
      </c>
      <c r="J379" s="251" t="s">
        <v>1066</v>
      </c>
      <c r="K379" s="251" t="s">
        <v>137</v>
      </c>
      <c r="L379" s="251" t="s">
        <v>138</v>
      </c>
      <c r="M379" s="251">
        <v>1</v>
      </c>
      <c r="N379" s="251">
        <v>1.02</v>
      </c>
      <c r="O379" s="251" t="s">
        <v>1069</v>
      </c>
      <c r="P379" s="252" t="s">
        <v>1559</v>
      </c>
    </row>
    <row r="380" spans="1:16" x14ac:dyDescent="0.25">
      <c r="A380" s="250" t="s">
        <v>1059</v>
      </c>
      <c r="B380" s="251" t="s">
        <v>1650</v>
      </c>
      <c r="C380" s="251" t="s">
        <v>1651</v>
      </c>
      <c r="D380" s="251" t="s">
        <v>1254</v>
      </c>
      <c r="E380" s="251" t="s">
        <v>1063</v>
      </c>
      <c r="F380" s="251" t="s">
        <v>1652</v>
      </c>
      <c r="G380" s="251" t="s">
        <v>1063</v>
      </c>
      <c r="H380" s="251" t="s">
        <v>1115</v>
      </c>
      <c r="I380" s="251" t="s">
        <v>1116</v>
      </c>
      <c r="J380" s="251" t="s">
        <v>1066</v>
      </c>
      <c r="K380" s="251" t="s">
        <v>1267</v>
      </c>
      <c r="L380" s="251" t="s">
        <v>1268</v>
      </c>
      <c r="M380" s="251">
        <v>1</v>
      </c>
      <c r="N380" s="251">
        <v>1.02</v>
      </c>
      <c r="O380" s="251" t="s">
        <v>1069</v>
      </c>
      <c r="P380" s="252" t="s">
        <v>1559</v>
      </c>
    </row>
    <row r="381" spans="1:16" x14ac:dyDescent="0.25">
      <c r="A381" s="250" t="s">
        <v>1059</v>
      </c>
      <c r="B381" s="251" t="s">
        <v>1650</v>
      </c>
      <c r="C381" s="251" t="s">
        <v>1651</v>
      </c>
      <c r="D381" s="251" t="s">
        <v>1254</v>
      </c>
      <c r="E381" s="251" t="s">
        <v>1063</v>
      </c>
      <c r="F381" s="251" t="s">
        <v>1652</v>
      </c>
      <c r="G381" s="251" t="s">
        <v>1063</v>
      </c>
      <c r="H381" s="251" t="s">
        <v>1167</v>
      </c>
      <c r="I381" s="251" t="s">
        <v>1078</v>
      </c>
      <c r="J381" s="251" t="s">
        <v>1066</v>
      </c>
      <c r="K381" s="251" t="s">
        <v>1653</v>
      </c>
      <c r="L381" s="251" t="s">
        <v>1654</v>
      </c>
      <c r="M381" s="251">
        <v>1</v>
      </c>
      <c r="N381" s="251">
        <v>1</v>
      </c>
      <c r="O381" s="251" t="s">
        <v>1069</v>
      </c>
      <c r="P381" s="252" t="s">
        <v>1559</v>
      </c>
    </row>
    <row r="382" spans="1:16" x14ac:dyDescent="0.25">
      <c r="A382" s="250" t="s">
        <v>1059</v>
      </c>
      <c r="B382" s="251" t="s">
        <v>1655</v>
      </c>
      <c r="C382" s="251" t="s">
        <v>1656</v>
      </c>
      <c r="D382" s="251" t="s">
        <v>1254</v>
      </c>
      <c r="E382" s="251" t="s">
        <v>1063</v>
      </c>
      <c r="F382" s="251" t="s">
        <v>1657</v>
      </c>
      <c r="G382" s="251" t="s">
        <v>1063</v>
      </c>
      <c r="H382" s="251" t="s">
        <v>1065</v>
      </c>
      <c r="I382" s="251" t="s">
        <v>1063</v>
      </c>
      <c r="J382" s="251" t="s">
        <v>1066</v>
      </c>
      <c r="K382" s="251" t="s">
        <v>1658</v>
      </c>
      <c r="L382" s="251" t="s">
        <v>1659</v>
      </c>
      <c r="M382" s="251">
        <v>1</v>
      </c>
      <c r="N382" s="251">
        <v>1.0329999999999999</v>
      </c>
      <c r="O382" s="251" t="s">
        <v>1069</v>
      </c>
      <c r="P382" s="252" t="s">
        <v>1660</v>
      </c>
    </row>
    <row r="383" spans="1:16" x14ac:dyDescent="0.25">
      <c r="A383" s="250" t="s">
        <v>1059</v>
      </c>
      <c r="B383" s="251" t="s">
        <v>1655</v>
      </c>
      <c r="C383" s="251" t="s">
        <v>1656</v>
      </c>
      <c r="D383" s="251" t="s">
        <v>1254</v>
      </c>
      <c r="E383" s="251" t="s">
        <v>1116</v>
      </c>
      <c r="F383" s="251" t="s">
        <v>1661</v>
      </c>
      <c r="G383" s="251" t="s">
        <v>1063</v>
      </c>
      <c r="H383" s="251" t="s">
        <v>1065</v>
      </c>
      <c r="I383" s="251" t="s">
        <v>1063</v>
      </c>
      <c r="J383" s="251" t="s">
        <v>1066</v>
      </c>
      <c r="K383" s="251" t="s">
        <v>1080</v>
      </c>
      <c r="L383" s="251" t="s">
        <v>1081</v>
      </c>
      <c r="M383" s="251">
        <v>1</v>
      </c>
      <c r="N383" s="251">
        <v>1.0329999999999999</v>
      </c>
      <c r="O383" s="251" t="s">
        <v>1069</v>
      </c>
      <c r="P383" s="252" t="s">
        <v>1660</v>
      </c>
    </row>
    <row r="384" spans="1:16" x14ac:dyDescent="0.25">
      <c r="A384" s="250" t="s">
        <v>1059</v>
      </c>
      <c r="B384" s="251" t="s">
        <v>1662</v>
      </c>
      <c r="C384" s="251" t="s">
        <v>1663</v>
      </c>
      <c r="D384" s="251" t="s">
        <v>1254</v>
      </c>
      <c r="E384" s="251" t="s">
        <v>1063</v>
      </c>
      <c r="F384" s="251" t="s">
        <v>1664</v>
      </c>
      <c r="G384" s="251" t="s">
        <v>1063</v>
      </c>
      <c r="H384" s="251" t="s">
        <v>1065</v>
      </c>
      <c r="I384" s="251" t="s">
        <v>1063</v>
      </c>
      <c r="J384" s="251" t="s">
        <v>1066</v>
      </c>
      <c r="K384" s="251" t="s">
        <v>1665</v>
      </c>
      <c r="L384" s="251" t="s">
        <v>1666</v>
      </c>
      <c r="M384" s="251">
        <v>1.05</v>
      </c>
      <c r="N384" s="251">
        <v>42.84</v>
      </c>
      <c r="O384" s="251" t="s">
        <v>1069</v>
      </c>
      <c r="P384" s="252" t="s">
        <v>1667</v>
      </c>
    </row>
    <row r="385" spans="1:16" x14ac:dyDescent="0.25">
      <c r="A385" s="250" t="s">
        <v>1059</v>
      </c>
      <c r="B385" s="251" t="s">
        <v>1662</v>
      </c>
      <c r="C385" s="251" t="s">
        <v>1663</v>
      </c>
      <c r="D385" s="251" t="s">
        <v>1254</v>
      </c>
      <c r="E385" s="251" t="s">
        <v>1063</v>
      </c>
      <c r="F385" s="251" t="s">
        <v>1664</v>
      </c>
      <c r="G385" s="251" t="s">
        <v>1063</v>
      </c>
      <c r="H385" s="251" t="s">
        <v>1115</v>
      </c>
      <c r="I385" s="251" t="s">
        <v>1116</v>
      </c>
      <c r="J385" s="251" t="s">
        <v>1066</v>
      </c>
      <c r="K385" s="251" t="s">
        <v>115</v>
      </c>
      <c r="L385" s="251" t="s">
        <v>116</v>
      </c>
      <c r="M385" s="251">
        <v>1.05</v>
      </c>
      <c r="N385" s="251">
        <v>1.02</v>
      </c>
      <c r="O385" s="251" t="s">
        <v>1069</v>
      </c>
      <c r="P385" s="252" t="s">
        <v>1667</v>
      </c>
    </row>
    <row r="386" spans="1:16" x14ac:dyDescent="0.25">
      <c r="A386" s="250" t="s">
        <v>1059</v>
      </c>
      <c r="B386" s="251" t="s">
        <v>1662</v>
      </c>
      <c r="C386" s="251" t="s">
        <v>1663</v>
      </c>
      <c r="D386" s="251" t="s">
        <v>1254</v>
      </c>
      <c r="E386" s="251" t="s">
        <v>1063</v>
      </c>
      <c r="F386" s="251" t="s">
        <v>1664</v>
      </c>
      <c r="G386" s="251" t="s">
        <v>1063</v>
      </c>
      <c r="H386" s="251" t="s">
        <v>1077</v>
      </c>
      <c r="I386" s="251" t="s">
        <v>1176</v>
      </c>
      <c r="J386" s="251" t="s">
        <v>1066</v>
      </c>
      <c r="K386" s="251" t="s">
        <v>1655</v>
      </c>
      <c r="L386" s="251" t="s">
        <v>1656</v>
      </c>
      <c r="M386" s="251">
        <v>1.05</v>
      </c>
      <c r="N386" s="251">
        <v>1.05</v>
      </c>
      <c r="O386" s="251" t="s">
        <v>1069</v>
      </c>
      <c r="P386" s="252" t="s">
        <v>1667</v>
      </c>
    </row>
    <row r="387" spans="1:16" x14ac:dyDescent="0.25">
      <c r="A387" s="250" t="s">
        <v>1059</v>
      </c>
      <c r="B387" s="251" t="s">
        <v>1662</v>
      </c>
      <c r="C387" s="251" t="s">
        <v>1663</v>
      </c>
      <c r="D387" s="251" t="s">
        <v>1254</v>
      </c>
      <c r="E387" s="251" t="s">
        <v>1063</v>
      </c>
      <c r="F387" s="251" t="s">
        <v>1664</v>
      </c>
      <c r="G387" s="251" t="s">
        <v>1063</v>
      </c>
      <c r="H387" s="251" t="s">
        <v>1083</v>
      </c>
      <c r="I387" s="251" t="s">
        <v>1143</v>
      </c>
      <c r="J387" s="251" t="s">
        <v>1066</v>
      </c>
      <c r="K387" s="251" t="s">
        <v>1269</v>
      </c>
      <c r="L387" s="251" t="s">
        <v>1270</v>
      </c>
      <c r="M387" s="251">
        <v>1.05</v>
      </c>
      <c r="N387" s="251">
        <v>0.19</v>
      </c>
      <c r="O387" s="251" t="s">
        <v>1069</v>
      </c>
      <c r="P387" s="252" t="s">
        <v>1667</v>
      </c>
    </row>
    <row r="388" spans="1:16" x14ac:dyDescent="0.25">
      <c r="A388" s="250" t="s">
        <v>1059</v>
      </c>
      <c r="B388" s="251" t="s">
        <v>1662</v>
      </c>
      <c r="C388" s="251" t="s">
        <v>1663</v>
      </c>
      <c r="D388" s="251" t="s">
        <v>1254</v>
      </c>
      <c r="E388" s="251" t="s">
        <v>1063</v>
      </c>
      <c r="F388" s="251" t="s">
        <v>1664</v>
      </c>
      <c r="G388" s="251" t="s">
        <v>1063</v>
      </c>
      <c r="H388" s="251" t="s">
        <v>1152</v>
      </c>
      <c r="I388" s="251" t="s">
        <v>1159</v>
      </c>
      <c r="J388" s="251" t="s">
        <v>1066</v>
      </c>
      <c r="K388" s="251" t="s">
        <v>1271</v>
      </c>
      <c r="L388" s="251" t="s">
        <v>1272</v>
      </c>
      <c r="M388" s="251">
        <v>1.05</v>
      </c>
      <c r="N388" s="251">
        <v>0.82499999999999996</v>
      </c>
      <c r="O388" s="251" t="s">
        <v>1069</v>
      </c>
      <c r="P388" s="252" t="s">
        <v>1667</v>
      </c>
    </row>
    <row r="389" spans="1:16" x14ac:dyDescent="0.25">
      <c r="A389" s="250" t="s">
        <v>1059</v>
      </c>
      <c r="B389" s="251" t="s">
        <v>1668</v>
      </c>
      <c r="C389" s="251" t="s">
        <v>1669</v>
      </c>
      <c r="D389" s="251" t="s">
        <v>1254</v>
      </c>
      <c r="E389" s="251" t="s">
        <v>1063</v>
      </c>
      <c r="F389" s="251" t="s">
        <v>1670</v>
      </c>
      <c r="G389" s="251" t="s">
        <v>1116</v>
      </c>
      <c r="H389" s="251" t="s">
        <v>1065</v>
      </c>
      <c r="I389" s="251" t="s">
        <v>1571</v>
      </c>
      <c r="J389" s="251" t="s">
        <v>1066</v>
      </c>
      <c r="K389" s="251" t="s">
        <v>1665</v>
      </c>
      <c r="L389" s="251" t="s">
        <v>1666</v>
      </c>
      <c r="M389" s="251">
        <v>1.2</v>
      </c>
      <c r="N389" s="251">
        <v>48.96</v>
      </c>
      <c r="O389" s="251" t="s">
        <v>1069</v>
      </c>
      <c r="P389" s="252" t="s">
        <v>1667</v>
      </c>
    </row>
    <row r="390" spans="1:16" x14ac:dyDescent="0.25">
      <c r="A390" s="250" t="s">
        <v>1059</v>
      </c>
      <c r="B390" s="251" t="s">
        <v>1668</v>
      </c>
      <c r="C390" s="251" t="s">
        <v>1669</v>
      </c>
      <c r="D390" s="251" t="s">
        <v>1254</v>
      </c>
      <c r="E390" s="251" t="s">
        <v>1063</v>
      </c>
      <c r="F390" s="251" t="s">
        <v>1670</v>
      </c>
      <c r="G390" s="251" t="s">
        <v>1116</v>
      </c>
      <c r="H390" s="251" t="s">
        <v>1115</v>
      </c>
      <c r="I390" s="251" t="s">
        <v>1279</v>
      </c>
      <c r="J390" s="251" t="s">
        <v>1066</v>
      </c>
      <c r="K390" s="251" t="s">
        <v>115</v>
      </c>
      <c r="L390" s="251" t="s">
        <v>116</v>
      </c>
      <c r="M390" s="251">
        <v>1.2</v>
      </c>
      <c r="N390" s="251">
        <v>1.02</v>
      </c>
      <c r="O390" s="251" t="s">
        <v>1069</v>
      </c>
      <c r="P390" s="252" t="s">
        <v>1667</v>
      </c>
    </row>
    <row r="391" spans="1:16" x14ac:dyDescent="0.25">
      <c r="A391" s="250" t="s">
        <v>1059</v>
      </c>
      <c r="B391" s="251" t="s">
        <v>1668</v>
      </c>
      <c r="C391" s="251" t="s">
        <v>1669</v>
      </c>
      <c r="D391" s="251" t="s">
        <v>1254</v>
      </c>
      <c r="E391" s="251" t="s">
        <v>1063</v>
      </c>
      <c r="F391" s="251" t="s">
        <v>1670</v>
      </c>
      <c r="G391" s="251" t="s">
        <v>1116</v>
      </c>
      <c r="H391" s="251" t="s">
        <v>1167</v>
      </c>
      <c r="I391" s="251" t="s">
        <v>1573</v>
      </c>
      <c r="J391" s="251" t="s">
        <v>1066</v>
      </c>
      <c r="K391" s="251" t="s">
        <v>1655</v>
      </c>
      <c r="L391" s="251" t="s">
        <v>1656</v>
      </c>
      <c r="M391" s="251">
        <v>1.2</v>
      </c>
      <c r="N391" s="251">
        <v>1.2</v>
      </c>
      <c r="O391" s="251" t="s">
        <v>1069</v>
      </c>
      <c r="P391" s="252" t="s">
        <v>1667</v>
      </c>
    </row>
    <row r="392" spans="1:16" x14ac:dyDescent="0.25">
      <c r="A392" s="250" t="s">
        <v>1059</v>
      </c>
      <c r="B392" s="251" t="s">
        <v>1668</v>
      </c>
      <c r="C392" s="251" t="s">
        <v>1669</v>
      </c>
      <c r="D392" s="251" t="s">
        <v>1254</v>
      </c>
      <c r="E392" s="251" t="s">
        <v>1063</v>
      </c>
      <c r="F392" s="251" t="s">
        <v>1670</v>
      </c>
      <c r="G392" s="251" t="s">
        <v>1116</v>
      </c>
      <c r="H392" s="251" t="s">
        <v>1077</v>
      </c>
      <c r="I392" s="251" t="s">
        <v>1574</v>
      </c>
      <c r="J392" s="251" t="s">
        <v>1066</v>
      </c>
      <c r="K392" s="251" t="s">
        <v>1269</v>
      </c>
      <c r="L392" s="251" t="s">
        <v>1270</v>
      </c>
      <c r="M392" s="251">
        <v>1.2</v>
      </c>
      <c r="N392" s="251">
        <v>0.19</v>
      </c>
      <c r="O392" s="251" t="s">
        <v>1069</v>
      </c>
      <c r="P392" s="252" t="s">
        <v>1667</v>
      </c>
    </row>
    <row r="393" spans="1:16" x14ac:dyDescent="0.25">
      <c r="A393" s="250" t="s">
        <v>1059</v>
      </c>
      <c r="B393" s="251" t="s">
        <v>1668</v>
      </c>
      <c r="C393" s="251" t="s">
        <v>1669</v>
      </c>
      <c r="D393" s="251" t="s">
        <v>1254</v>
      </c>
      <c r="E393" s="251" t="s">
        <v>1063</v>
      </c>
      <c r="F393" s="251" t="s">
        <v>1670</v>
      </c>
      <c r="G393" s="251" t="s">
        <v>1116</v>
      </c>
      <c r="H393" s="251" t="s">
        <v>1083</v>
      </c>
      <c r="I393" s="251" t="s">
        <v>1148</v>
      </c>
      <c r="J393" s="251" t="s">
        <v>1066</v>
      </c>
      <c r="K393" s="251" t="s">
        <v>1271</v>
      </c>
      <c r="L393" s="251" t="s">
        <v>1272</v>
      </c>
      <c r="M393" s="251">
        <v>1.2</v>
      </c>
      <c r="N393" s="251">
        <v>0.82499999999999996</v>
      </c>
      <c r="O393" s="251" t="s">
        <v>1069</v>
      </c>
      <c r="P393" s="252" t="s">
        <v>1667</v>
      </c>
    </row>
    <row r="394" spans="1:16" x14ac:dyDescent="0.25">
      <c r="A394" s="250" t="s">
        <v>1059</v>
      </c>
      <c r="B394" s="251" t="s">
        <v>1671</v>
      </c>
      <c r="C394" s="251" t="s">
        <v>1672</v>
      </c>
      <c r="D394" s="251" t="s">
        <v>1254</v>
      </c>
      <c r="E394" s="251" t="s">
        <v>1063</v>
      </c>
      <c r="F394" s="251" t="s">
        <v>1673</v>
      </c>
      <c r="G394" s="251" t="s">
        <v>1063</v>
      </c>
      <c r="H394" s="251" t="s">
        <v>1065</v>
      </c>
      <c r="I394" s="251" t="s">
        <v>1063</v>
      </c>
      <c r="J394" s="251" t="s">
        <v>1066</v>
      </c>
      <c r="K394" s="251" t="s">
        <v>1665</v>
      </c>
      <c r="L394" s="251" t="s">
        <v>1666</v>
      </c>
      <c r="M394" s="251">
        <v>1.35</v>
      </c>
      <c r="N394" s="251">
        <v>55.08</v>
      </c>
      <c r="O394" s="251" t="s">
        <v>1069</v>
      </c>
      <c r="P394" s="252" t="s">
        <v>1667</v>
      </c>
    </row>
    <row r="395" spans="1:16" x14ac:dyDescent="0.25">
      <c r="A395" s="250" t="s">
        <v>1059</v>
      </c>
      <c r="B395" s="251" t="s">
        <v>1671</v>
      </c>
      <c r="C395" s="251" t="s">
        <v>1672</v>
      </c>
      <c r="D395" s="251" t="s">
        <v>1254</v>
      </c>
      <c r="E395" s="251" t="s">
        <v>1063</v>
      </c>
      <c r="F395" s="251" t="s">
        <v>1673</v>
      </c>
      <c r="G395" s="251" t="s">
        <v>1063</v>
      </c>
      <c r="H395" s="251" t="s">
        <v>1115</v>
      </c>
      <c r="I395" s="251" t="s">
        <v>1116</v>
      </c>
      <c r="J395" s="251" t="s">
        <v>1066</v>
      </c>
      <c r="K395" s="251" t="s">
        <v>115</v>
      </c>
      <c r="L395" s="251" t="s">
        <v>116</v>
      </c>
      <c r="M395" s="251">
        <v>1.35</v>
      </c>
      <c r="N395" s="251">
        <v>1.02</v>
      </c>
      <c r="O395" s="251" t="s">
        <v>1069</v>
      </c>
      <c r="P395" s="252" t="s">
        <v>1667</v>
      </c>
    </row>
    <row r="396" spans="1:16" x14ac:dyDescent="0.25">
      <c r="A396" s="250" t="s">
        <v>1059</v>
      </c>
      <c r="B396" s="251" t="s">
        <v>1671</v>
      </c>
      <c r="C396" s="251" t="s">
        <v>1672</v>
      </c>
      <c r="D396" s="251" t="s">
        <v>1254</v>
      </c>
      <c r="E396" s="251" t="s">
        <v>1063</v>
      </c>
      <c r="F396" s="251" t="s">
        <v>1673</v>
      </c>
      <c r="G396" s="251" t="s">
        <v>1063</v>
      </c>
      <c r="H396" s="251" t="s">
        <v>1077</v>
      </c>
      <c r="I396" s="251" t="s">
        <v>1176</v>
      </c>
      <c r="J396" s="251" t="s">
        <v>1066</v>
      </c>
      <c r="K396" s="251" t="s">
        <v>1655</v>
      </c>
      <c r="L396" s="251" t="s">
        <v>1656</v>
      </c>
      <c r="M396" s="251">
        <v>1.35</v>
      </c>
      <c r="N396" s="251">
        <v>1.35</v>
      </c>
      <c r="O396" s="251" t="s">
        <v>1069</v>
      </c>
      <c r="P396" s="252" t="s">
        <v>1667</v>
      </c>
    </row>
    <row r="397" spans="1:16" x14ac:dyDescent="0.25">
      <c r="A397" s="250" t="s">
        <v>1059</v>
      </c>
      <c r="B397" s="251" t="s">
        <v>1671</v>
      </c>
      <c r="C397" s="251" t="s">
        <v>1672</v>
      </c>
      <c r="D397" s="251" t="s">
        <v>1254</v>
      </c>
      <c r="E397" s="251" t="s">
        <v>1063</v>
      </c>
      <c r="F397" s="251" t="s">
        <v>1673</v>
      </c>
      <c r="G397" s="251" t="s">
        <v>1063</v>
      </c>
      <c r="H397" s="251" t="s">
        <v>1083</v>
      </c>
      <c r="I397" s="251" t="s">
        <v>1143</v>
      </c>
      <c r="J397" s="251" t="s">
        <v>1066</v>
      </c>
      <c r="K397" s="251" t="s">
        <v>1269</v>
      </c>
      <c r="L397" s="251" t="s">
        <v>1270</v>
      </c>
      <c r="M397" s="251">
        <v>1.35</v>
      </c>
      <c r="N397" s="251">
        <v>0.19</v>
      </c>
      <c r="O397" s="251" t="s">
        <v>1069</v>
      </c>
      <c r="P397" s="252" t="s">
        <v>1667</v>
      </c>
    </row>
    <row r="398" spans="1:16" x14ac:dyDescent="0.25">
      <c r="A398" s="250" t="s">
        <v>1059</v>
      </c>
      <c r="B398" s="251" t="s">
        <v>1671</v>
      </c>
      <c r="C398" s="251" t="s">
        <v>1672</v>
      </c>
      <c r="D398" s="251" t="s">
        <v>1254</v>
      </c>
      <c r="E398" s="251" t="s">
        <v>1063</v>
      </c>
      <c r="F398" s="251" t="s">
        <v>1673</v>
      </c>
      <c r="G398" s="251" t="s">
        <v>1063</v>
      </c>
      <c r="H398" s="251" t="s">
        <v>1152</v>
      </c>
      <c r="I398" s="251" t="s">
        <v>1159</v>
      </c>
      <c r="J398" s="251" t="s">
        <v>1066</v>
      </c>
      <c r="K398" s="251" t="s">
        <v>1271</v>
      </c>
      <c r="L398" s="251" t="s">
        <v>1272</v>
      </c>
      <c r="M398" s="251">
        <v>1.35</v>
      </c>
      <c r="N398" s="251">
        <v>0.82499999999999996</v>
      </c>
      <c r="O398" s="251" t="s">
        <v>1069</v>
      </c>
      <c r="P398" s="252" t="s">
        <v>1667</v>
      </c>
    </row>
    <row r="399" spans="1:16" x14ac:dyDescent="0.25">
      <c r="A399" s="250" t="s">
        <v>1059</v>
      </c>
      <c r="B399" s="251" t="s">
        <v>1674</v>
      </c>
      <c r="C399" s="251" t="s">
        <v>1675</v>
      </c>
      <c r="D399" s="251" t="s">
        <v>1254</v>
      </c>
      <c r="E399" s="251" t="s">
        <v>1063</v>
      </c>
      <c r="F399" s="251" t="s">
        <v>1676</v>
      </c>
      <c r="G399" s="251" t="s">
        <v>1063</v>
      </c>
      <c r="H399" s="251" t="s">
        <v>1065</v>
      </c>
      <c r="I399" s="251" t="s">
        <v>1063</v>
      </c>
      <c r="J399" s="251" t="s">
        <v>1066</v>
      </c>
      <c r="K399" s="251" t="s">
        <v>1284</v>
      </c>
      <c r="L399" s="251" t="s">
        <v>1285</v>
      </c>
      <c r="M399" s="251">
        <v>1</v>
      </c>
      <c r="N399" s="251">
        <v>1.02</v>
      </c>
      <c r="O399" s="251" t="s">
        <v>1069</v>
      </c>
      <c r="P399" s="252" t="s">
        <v>1559</v>
      </c>
    </row>
    <row r="400" spans="1:16" x14ac:dyDescent="0.25">
      <c r="A400" s="250" t="s">
        <v>1059</v>
      </c>
      <c r="B400" s="251" t="s">
        <v>1674</v>
      </c>
      <c r="C400" s="251" t="s">
        <v>1675</v>
      </c>
      <c r="D400" s="251" t="s">
        <v>1254</v>
      </c>
      <c r="E400" s="251" t="s">
        <v>1063</v>
      </c>
      <c r="F400" s="251" t="s">
        <v>1676</v>
      </c>
      <c r="G400" s="251" t="s">
        <v>1063</v>
      </c>
      <c r="H400" s="251" t="s">
        <v>1115</v>
      </c>
      <c r="I400" s="251" t="s">
        <v>1116</v>
      </c>
      <c r="J400" s="251" t="s">
        <v>1066</v>
      </c>
      <c r="K400" s="251" t="s">
        <v>1267</v>
      </c>
      <c r="L400" s="251" t="s">
        <v>1268</v>
      </c>
      <c r="M400" s="251">
        <v>1</v>
      </c>
      <c r="N400" s="251">
        <v>1.02</v>
      </c>
      <c r="O400" s="251" t="s">
        <v>1069</v>
      </c>
      <c r="P400" s="252" t="s">
        <v>1559</v>
      </c>
    </row>
    <row r="401" spans="1:16" x14ac:dyDescent="0.25">
      <c r="A401" s="250" t="s">
        <v>1059</v>
      </c>
      <c r="B401" s="251" t="s">
        <v>1674</v>
      </c>
      <c r="C401" s="251" t="s">
        <v>1675</v>
      </c>
      <c r="D401" s="251" t="s">
        <v>1254</v>
      </c>
      <c r="E401" s="251" t="s">
        <v>1063</v>
      </c>
      <c r="F401" s="251" t="s">
        <v>1676</v>
      </c>
      <c r="G401" s="251" t="s">
        <v>1063</v>
      </c>
      <c r="H401" s="251" t="s">
        <v>1077</v>
      </c>
      <c r="I401" s="251" t="s">
        <v>1176</v>
      </c>
      <c r="J401" s="251" t="s">
        <v>1066</v>
      </c>
      <c r="K401" s="251" t="s">
        <v>1655</v>
      </c>
      <c r="L401" s="251" t="s">
        <v>1656</v>
      </c>
      <c r="M401" s="251">
        <v>1</v>
      </c>
      <c r="N401" s="251">
        <v>1</v>
      </c>
      <c r="O401" s="251" t="s">
        <v>1069</v>
      </c>
      <c r="P401" s="252" t="s">
        <v>1559</v>
      </c>
    </row>
    <row r="402" spans="1:16" x14ac:dyDescent="0.25">
      <c r="A402" s="250" t="s">
        <v>1059</v>
      </c>
      <c r="B402" s="251" t="s">
        <v>1677</v>
      </c>
      <c r="C402" s="251" t="s">
        <v>1678</v>
      </c>
      <c r="D402" s="251" t="s">
        <v>1254</v>
      </c>
      <c r="E402" s="251" t="s">
        <v>1063</v>
      </c>
      <c r="F402" s="251" t="s">
        <v>1679</v>
      </c>
      <c r="G402" s="251" t="s">
        <v>1063</v>
      </c>
      <c r="H402" s="251" t="s">
        <v>1065</v>
      </c>
      <c r="I402" s="251" t="s">
        <v>1063</v>
      </c>
      <c r="J402" s="251" t="s">
        <v>1066</v>
      </c>
      <c r="K402" s="251" t="s">
        <v>1491</v>
      </c>
      <c r="L402" s="251" t="s">
        <v>1492</v>
      </c>
      <c r="M402" s="251">
        <v>1</v>
      </c>
      <c r="N402" s="251">
        <v>2.04</v>
      </c>
      <c r="O402" s="251" t="s">
        <v>1069</v>
      </c>
      <c r="P402" s="252" t="s">
        <v>1559</v>
      </c>
    </row>
    <row r="403" spans="1:16" x14ac:dyDescent="0.25">
      <c r="A403" s="250" t="s">
        <v>1059</v>
      </c>
      <c r="B403" s="251" t="s">
        <v>1677</v>
      </c>
      <c r="C403" s="251" t="s">
        <v>1678</v>
      </c>
      <c r="D403" s="251" t="s">
        <v>1254</v>
      </c>
      <c r="E403" s="251" t="s">
        <v>1063</v>
      </c>
      <c r="F403" s="251" t="s">
        <v>1679</v>
      </c>
      <c r="G403" s="251" t="s">
        <v>1063</v>
      </c>
      <c r="H403" s="251" t="s">
        <v>1115</v>
      </c>
      <c r="I403" s="251" t="s">
        <v>1116</v>
      </c>
      <c r="J403" s="251" t="s">
        <v>1066</v>
      </c>
      <c r="K403" s="251" t="s">
        <v>115</v>
      </c>
      <c r="L403" s="251" t="s">
        <v>116</v>
      </c>
      <c r="M403" s="251">
        <v>1</v>
      </c>
      <c r="N403" s="251">
        <v>1.02</v>
      </c>
      <c r="O403" s="251" t="s">
        <v>1069</v>
      </c>
      <c r="P403" s="252" t="s">
        <v>1559</v>
      </c>
    </row>
    <row r="404" spans="1:16" x14ac:dyDescent="0.25">
      <c r="A404" s="250" t="s">
        <v>1059</v>
      </c>
      <c r="B404" s="251" t="s">
        <v>1677</v>
      </c>
      <c r="C404" s="251" t="s">
        <v>1678</v>
      </c>
      <c r="D404" s="251" t="s">
        <v>1254</v>
      </c>
      <c r="E404" s="251" t="s">
        <v>1063</v>
      </c>
      <c r="F404" s="251" t="s">
        <v>1679</v>
      </c>
      <c r="G404" s="251" t="s">
        <v>1063</v>
      </c>
      <c r="H404" s="251" t="s">
        <v>1167</v>
      </c>
      <c r="I404" s="251" t="s">
        <v>1078</v>
      </c>
      <c r="J404" s="251" t="s">
        <v>1066</v>
      </c>
      <c r="K404" s="251" t="s">
        <v>1655</v>
      </c>
      <c r="L404" s="251" t="s">
        <v>1656</v>
      </c>
      <c r="M404" s="251">
        <v>1</v>
      </c>
      <c r="N404" s="251">
        <v>1</v>
      </c>
      <c r="O404" s="251" t="s">
        <v>1069</v>
      </c>
      <c r="P404" s="252" t="s">
        <v>1559</v>
      </c>
    </row>
    <row r="405" spans="1:16" x14ac:dyDescent="0.25">
      <c r="A405" s="250" t="s">
        <v>1059</v>
      </c>
      <c r="B405" s="251" t="s">
        <v>1223</v>
      </c>
      <c r="C405" s="251" t="s">
        <v>1224</v>
      </c>
      <c r="D405" s="251" t="s">
        <v>1254</v>
      </c>
      <c r="E405" s="251" t="s">
        <v>1063</v>
      </c>
      <c r="F405" s="251" t="s">
        <v>1680</v>
      </c>
      <c r="G405" s="251" t="s">
        <v>1063</v>
      </c>
      <c r="H405" s="251" t="s">
        <v>1065</v>
      </c>
      <c r="I405" s="251" t="s">
        <v>1681</v>
      </c>
      <c r="J405" s="251" t="s">
        <v>1066</v>
      </c>
      <c r="K405" s="251" t="s">
        <v>1070</v>
      </c>
      <c r="L405" s="251" t="s">
        <v>1071</v>
      </c>
      <c r="M405" s="251">
        <v>1</v>
      </c>
      <c r="N405" s="251">
        <v>1.04</v>
      </c>
      <c r="O405" s="251" t="s">
        <v>1069</v>
      </c>
      <c r="P405" s="252" t="s">
        <v>1682</v>
      </c>
    </row>
    <row r="406" spans="1:16" x14ac:dyDescent="0.25">
      <c r="A406" s="250" t="s">
        <v>1059</v>
      </c>
      <c r="B406" s="251" t="s">
        <v>1683</v>
      </c>
      <c r="C406" s="251" t="s">
        <v>1684</v>
      </c>
      <c r="D406" s="251" t="s">
        <v>1254</v>
      </c>
      <c r="E406" s="251" t="s">
        <v>1063</v>
      </c>
      <c r="F406" s="251" t="s">
        <v>1685</v>
      </c>
      <c r="G406" s="251" t="s">
        <v>1063</v>
      </c>
      <c r="H406" s="251" t="s">
        <v>1065</v>
      </c>
      <c r="I406" s="251" t="s">
        <v>1063</v>
      </c>
      <c r="J406" s="251" t="s">
        <v>1066</v>
      </c>
      <c r="K406" s="251" t="s">
        <v>1686</v>
      </c>
      <c r="L406" s="251" t="s">
        <v>1687</v>
      </c>
      <c r="M406" s="251">
        <v>1.05</v>
      </c>
      <c r="N406" s="251">
        <v>48.96</v>
      </c>
      <c r="O406" s="251" t="s">
        <v>1069</v>
      </c>
      <c r="P406" s="252" t="s">
        <v>1667</v>
      </c>
    </row>
    <row r="407" spans="1:16" x14ac:dyDescent="0.25">
      <c r="A407" s="250" t="s">
        <v>1059</v>
      </c>
      <c r="B407" s="251" t="s">
        <v>1683</v>
      </c>
      <c r="C407" s="251" t="s">
        <v>1684</v>
      </c>
      <c r="D407" s="251" t="s">
        <v>1254</v>
      </c>
      <c r="E407" s="251" t="s">
        <v>1063</v>
      </c>
      <c r="F407" s="251" t="s">
        <v>1685</v>
      </c>
      <c r="G407" s="251" t="s">
        <v>1063</v>
      </c>
      <c r="H407" s="251" t="s">
        <v>1115</v>
      </c>
      <c r="I407" s="251" t="s">
        <v>1116</v>
      </c>
      <c r="J407" s="251" t="s">
        <v>1066</v>
      </c>
      <c r="K407" s="251" t="s">
        <v>115</v>
      </c>
      <c r="L407" s="251" t="s">
        <v>116</v>
      </c>
      <c r="M407" s="251">
        <v>1.05</v>
      </c>
      <c r="N407" s="251">
        <v>1.02</v>
      </c>
      <c r="O407" s="251" t="s">
        <v>1069</v>
      </c>
      <c r="P407" s="252" t="s">
        <v>1667</v>
      </c>
    </row>
    <row r="408" spans="1:16" x14ac:dyDescent="0.25">
      <c r="A408" s="250" t="s">
        <v>1059</v>
      </c>
      <c r="B408" s="251" t="s">
        <v>1683</v>
      </c>
      <c r="C408" s="251" t="s">
        <v>1684</v>
      </c>
      <c r="D408" s="251" t="s">
        <v>1254</v>
      </c>
      <c r="E408" s="251" t="s">
        <v>1063</v>
      </c>
      <c r="F408" s="251" t="s">
        <v>1685</v>
      </c>
      <c r="G408" s="251" t="s">
        <v>1063</v>
      </c>
      <c r="H408" s="251" t="s">
        <v>1077</v>
      </c>
      <c r="I408" s="251" t="s">
        <v>1176</v>
      </c>
      <c r="J408" s="251" t="s">
        <v>1066</v>
      </c>
      <c r="K408" s="251" t="s">
        <v>1223</v>
      </c>
      <c r="L408" s="251" t="s">
        <v>1224</v>
      </c>
      <c r="M408" s="251">
        <v>1.05</v>
      </c>
      <c r="N408" s="251">
        <v>1.05</v>
      </c>
      <c r="O408" s="251" t="s">
        <v>1069</v>
      </c>
      <c r="P408" s="252" t="s">
        <v>1667</v>
      </c>
    </row>
    <row r="409" spans="1:16" x14ac:dyDescent="0.25">
      <c r="A409" s="250" t="s">
        <v>1059</v>
      </c>
      <c r="B409" s="251" t="s">
        <v>1683</v>
      </c>
      <c r="C409" s="251" t="s">
        <v>1684</v>
      </c>
      <c r="D409" s="251" t="s">
        <v>1254</v>
      </c>
      <c r="E409" s="251" t="s">
        <v>1063</v>
      </c>
      <c r="F409" s="251" t="s">
        <v>1685</v>
      </c>
      <c r="G409" s="251" t="s">
        <v>1063</v>
      </c>
      <c r="H409" s="251" t="s">
        <v>1083</v>
      </c>
      <c r="I409" s="251" t="s">
        <v>1143</v>
      </c>
      <c r="J409" s="251" t="s">
        <v>1066</v>
      </c>
      <c r="K409" s="251" t="s">
        <v>1269</v>
      </c>
      <c r="L409" s="251" t="s">
        <v>1270</v>
      </c>
      <c r="M409" s="251">
        <v>1.05</v>
      </c>
      <c r="N409" s="251">
        <v>0.19</v>
      </c>
      <c r="O409" s="251" t="s">
        <v>1069</v>
      </c>
      <c r="P409" s="252" t="s">
        <v>1667</v>
      </c>
    </row>
    <row r="410" spans="1:16" x14ac:dyDescent="0.25">
      <c r="A410" s="250" t="s">
        <v>1059</v>
      </c>
      <c r="B410" s="251" t="s">
        <v>1683</v>
      </c>
      <c r="C410" s="251" t="s">
        <v>1684</v>
      </c>
      <c r="D410" s="251" t="s">
        <v>1254</v>
      </c>
      <c r="E410" s="251" t="s">
        <v>1063</v>
      </c>
      <c r="F410" s="251" t="s">
        <v>1685</v>
      </c>
      <c r="G410" s="251" t="s">
        <v>1063</v>
      </c>
      <c r="H410" s="251" t="s">
        <v>1152</v>
      </c>
      <c r="I410" s="251" t="s">
        <v>1159</v>
      </c>
      <c r="J410" s="251" t="s">
        <v>1066</v>
      </c>
      <c r="K410" s="251" t="s">
        <v>1271</v>
      </c>
      <c r="L410" s="251" t="s">
        <v>1272</v>
      </c>
      <c r="M410" s="251">
        <v>1.05</v>
      </c>
      <c r="N410" s="251">
        <v>0.82499999999999996</v>
      </c>
      <c r="O410" s="251" t="s">
        <v>1069</v>
      </c>
      <c r="P410" s="252" t="s">
        <v>1667</v>
      </c>
    </row>
    <row r="411" spans="1:16" x14ac:dyDescent="0.25">
      <c r="A411" s="250" t="s">
        <v>1059</v>
      </c>
      <c r="B411" s="251" t="s">
        <v>1688</v>
      </c>
      <c r="C411" s="251" t="s">
        <v>1689</v>
      </c>
      <c r="D411" s="251" t="s">
        <v>1254</v>
      </c>
      <c r="E411" s="251" t="s">
        <v>1063</v>
      </c>
      <c r="F411" s="251" t="s">
        <v>1690</v>
      </c>
      <c r="G411" s="251" t="s">
        <v>1063</v>
      </c>
      <c r="H411" s="251" t="s">
        <v>1065</v>
      </c>
      <c r="I411" s="251" t="s">
        <v>1063</v>
      </c>
      <c r="J411" s="251" t="s">
        <v>1066</v>
      </c>
      <c r="K411" s="251" t="s">
        <v>1686</v>
      </c>
      <c r="L411" s="251" t="s">
        <v>1687</v>
      </c>
      <c r="M411" s="251">
        <v>1.2</v>
      </c>
      <c r="N411" s="251">
        <v>48.96</v>
      </c>
      <c r="O411" s="251" t="s">
        <v>1069</v>
      </c>
      <c r="P411" s="252" t="s">
        <v>1667</v>
      </c>
    </row>
    <row r="412" spans="1:16" x14ac:dyDescent="0.25">
      <c r="A412" s="250" t="s">
        <v>1059</v>
      </c>
      <c r="B412" s="251" t="s">
        <v>1688</v>
      </c>
      <c r="C412" s="251" t="s">
        <v>1689</v>
      </c>
      <c r="D412" s="251" t="s">
        <v>1254</v>
      </c>
      <c r="E412" s="251" t="s">
        <v>1063</v>
      </c>
      <c r="F412" s="251" t="s">
        <v>1690</v>
      </c>
      <c r="G412" s="251" t="s">
        <v>1063</v>
      </c>
      <c r="H412" s="251" t="s">
        <v>1115</v>
      </c>
      <c r="I412" s="251" t="s">
        <v>1116</v>
      </c>
      <c r="J412" s="251" t="s">
        <v>1066</v>
      </c>
      <c r="K412" s="251" t="s">
        <v>115</v>
      </c>
      <c r="L412" s="251" t="s">
        <v>116</v>
      </c>
      <c r="M412" s="251">
        <v>1.2</v>
      </c>
      <c r="N412" s="251">
        <v>1.02</v>
      </c>
      <c r="O412" s="251" t="s">
        <v>1069</v>
      </c>
      <c r="P412" s="252" t="s">
        <v>1667</v>
      </c>
    </row>
    <row r="413" spans="1:16" x14ac:dyDescent="0.25">
      <c r="A413" s="250" t="s">
        <v>1059</v>
      </c>
      <c r="B413" s="251" t="s">
        <v>1688</v>
      </c>
      <c r="C413" s="251" t="s">
        <v>1689</v>
      </c>
      <c r="D413" s="251" t="s">
        <v>1254</v>
      </c>
      <c r="E413" s="251" t="s">
        <v>1063</v>
      </c>
      <c r="F413" s="251" t="s">
        <v>1690</v>
      </c>
      <c r="G413" s="251" t="s">
        <v>1063</v>
      </c>
      <c r="H413" s="251" t="s">
        <v>1077</v>
      </c>
      <c r="I413" s="251" t="s">
        <v>1176</v>
      </c>
      <c r="J413" s="251" t="s">
        <v>1066</v>
      </c>
      <c r="K413" s="251" t="s">
        <v>1223</v>
      </c>
      <c r="L413" s="251" t="s">
        <v>1224</v>
      </c>
      <c r="M413" s="251">
        <v>1.2</v>
      </c>
      <c r="N413" s="251">
        <v>1.2</v>
      </c>
      <c r="O413" s="251" t="s">
        <v>1069</v>
      </c>
      <c r="P413" s="252" t="s">
        <v>1667</v>
      </c>
    </row>
    <row r="414" spans="1:16" x14ac:dyDescent="0.25">
      <c r="A414" s="250" t="s">
        <v>1059</v>
      </c>
      <c r="B414" s="251" t="s">
        <v>1688</v>
      </c>
      <c r="C414" s="251" t="s">
        <v>1689</v>
      </c>
      <c r="D414" s="251" t="s">
        <v>1254</v>
      </c>
      <c r="E414" s="251" t="s">
        <v>1063</v>
      </c>
      <c r="F414" s="251" t="s">
        <v>1690</v>
      </c>
      <c r="G414" s="251" t="s">
        <v>1063</v>
      </c>
      <c r="H414" s="251" t="s">
        <v>1083</v>
      </c>
      <c r="I414" s="251" t="s">
        <v>1143</v>
      </c>
      <c r="J414" s="251" t="s">
        <v>1066</v>
      </c>
      <c r="K414" s="251" t="s">
        <v>1269</v>
      </c>
      <c r="L414" s="251" t="s">
        <v>1270</v>
      </c>
      <c r="M414" s="251">
        <v>1.2</v>
      </c>
      <c r="N414" s="251">
        <v>0.19</v>
      </c>
      <c r="O414" s="251" t="s">
        <v>1069</v>
      </c>
      <c r="P414" s="252" t="s">
        <v>1667</v>
      </c>
    </row>
    <row r="415" spans="1:16" x14ac:dyDescent="0.25">
      <c r="A415" s="250" t="s">
        <v>1059</v>
      </c>
      <c r="B415" s="251" t="s">
        <v>1688</v>
      </c>
      <c r="C415" s="251" t="s">
        <v>1689</v>
      </c>
      <c r="D415" s="251" t="s">
        <v>1254</v>
      </c>
      <c r="E415" s="251" t="s">
        <v>1063</v>
      </c>
      <c r="F415" s="251" t="s">
        <v>1690</v>
      </c>
      <c r="G415" s="251" t="s">
        <v>1063</v>
      </c>
      <c r="H415" s="251" t="s">
        <v>1152</v>
      </c>
      <c r="I415" s="251" t="s">
        <v>1159</v>
      </c>
      <c r="J415" s="251" t="s">
        <v>1066</v>
      </c>
      <c r="K415" s="251" t="s">
        <v>1271</v>
      </c>
      <c r="L415" s="251" t="s">
        <v>1272</v>
      </c>
      <c r="M415" s="251">
        <v>1.2</v>
      </c>
      <c r="N415" s="251">
        <v>0.82499999999999996</v>
      </c>
      <c r="O415" s="251" t="s">
        <v>1069</v>
      </c>
      <c r="P415" s="252" t="s">
        <v>1667</v>
      </c>
    </row>
    <row r="416" spans="1:16" x14ac:dyDescent="0.25">
      <c r="A416" s="250" t="s">
        <v>1059</v>
      </c>
      <c r="B416" s="251" t="s">
        <v>1691</v>
      </c>
      <c r="C416" s="251" t="s">
        <v>1692</v>
      </c>
      <c r="D416" s="251" t="s">
        <v>1254</v>
      </c>
      <c r="E416" s="251" t="s">
        <v>1063</v>
      </c>
      <c r="F416" s="251" t="s">
        <v>1693</v>
      </c>
      <c r="G416" s="251" t="s">
        <v>1063</v>
      </c>
      <c r="H416" s="251" t="s">
        <v>1065</v>
      </c>
      <c r="I416" s="251" t="s">
        <v>1694</v>
      </c>
      <c r="J416" s="251" t="s">
        <v>1066</v>
      </c>
      <c r="K416" s="251" t="s">
        <v>1070</v>
      </c>
      <c r="L416" s="251" t="s">
        <v>1071</v>
      </c>
      <c r="M416" s="251">
        <v>1</v>
      </c>
      <c r="N416" s="251">
        <v>1.04</v>
      </c>
      <c r="O416" s="251" t="s">
        <v>1069</v>
      </c>
      <c r="P416" s="252" t="s">
        <v>1695</v>
      </c>
    </row>
    <row r="417" spans="1:16" x14ac:dyDescent="0.25">
      <c r="A417" s="250" t="s">
        <v>1059</v>
      </c>
      <c r="B417" s="251" t="s">
        <v>1696</v>
      </c>
      <c r="C417" s="251" t="s">
        <v>1697</v>
      </c>
      <c r="D417" s="251" t="s">
        <v>1254</v>
      </c>
      <c r="E417" s="251" t="s">
        <v>1063</v>
      </c>
      <c r="F417" s="251" t="s">
        <v>1698</v>
      </c>
      <c r="G417" s="251" t="s">
        <v>1063</v>
      </c>
      <c r="H417" s="251" t="s">
        <v>1065</v>
      </c>
      <c r="I417" s="251" t="s">
        <v>1063</v>
      </c>
      <c r="J417" s="251" t="s">
        <v>1066</v>
      </c>
      <c r="K417" s="251" t="s">
        <v>1699</v>
      </c>
      <c r="L417" s="251" t="s">
        <v>1700</v>
      </c>
      <c r="M417" s="251">
        <v>1.05</v>
      </c>
      <c r="N417" s="251">
        <v>42.84</v>
      </c>
      <c r="O417" s="251" t="s">
        <v>1069</v>
      </c>
      <c r="P417" s="252" t="s">
        <v>1667</v>
      </c>
    </row>
    <row r="418" spans="1:16" x14ac:dyDescent="0.25">
      <c r="A418" s="250" t="s">
        <v>1059</v>
      </c>
      <c r="B418" s="251" t="s">
        <v>1696</v>
      </c>
      <c r="C418" s="251" t="s">
        <v>1697</v>
      </c>
      <c r="D418" s="251" t="s">
        <v>1254</v>
      </c>
      <c r="E418" s="251" t="s">
        <v>1063</v>
      </c>
      <c r="F418" s="251" t="s">
        <v>1698</v>
      </c>
      <c r="G418" s="251" t="s">
        <v>1063</v>
      </c>
      <c r="H418" s="251" t="s">
        <v>1115</v>
      </c>
      <c r="I418" s="251" t="s">
        <v>1116</v>
      </c>
      <c r="J418" s="251" t="s">
        <v>1066</v>
      </c>
      <c r="K418" s="251" t="s">
        <v>115</v>
      </c>
      <c r="L418" s="251" t="s">
        <v>116</v>
      </c>
      <c r="M418" s="251">
        <v>1.05</v>
      </c>
      <c r="N418" s="251">
        <v>1.02</v>
      </c>
      <c r="O418" s="251" t="s">
        <v>1069</v>
      </c>
      <c r="P418" s="252" t="s">
        <v>1667</v>
      </c>
    </row>
    <row r="419" spans="1:16" x14ac:dyDescent="0.25">
      <c r="A419" s="250" t="s">
        <v>1059</v>
      </c>
      <c r="B419" s="251" t="s">
        <v>1696</v>
      </c>
      <c r="C419" s="251" t="s">
        <v>1697</v>
      </c>
      <c r="D419" s="251" t="s">
        <v>1254</v>
      </c>
      <c r="E419" s="251" t="s">
        <v>1063</v>
      </c>
      <c r="F419" s="251" t="s">
        <v>1698</v>
      </c>
      <c r="G419" s="251" t="s">
        <v>1063</v>
      </c>
      <c r="H419" s="251" t="s">
        <v>1077</v>
      </c>
      <c r="I419" s="251" t="s">
        <v>1176</v>
      </c>
      <c r="J419" s="251" t="s">
        <v>1066</v>
      </c>
      <c r="K419" s="251" t="s">
        <v>1691</v>
      </c>
      <c r="L419" s="251" t="s">
        <v>1692</v>
      </c>
      <c r="M419" s="251">
        <v>1.05</v>
      </c>
      <c r="N419" s="251">
        <v>1.05</v>
      </c>
      <c r="O419" s="251" t="s">
        <v>1069</v>
      </c>
      <c r="P419" s="252" t="s">
        <v>1667</v>
      </c>
    </row>
    <row r="420" spans="1:16" x14ac:dyDescent="0.25">
      <c r="A420" s="250" t="s">
        <v>1059</v>
      </c>
      <c r="B420" s="251" t="s">
        <v>1696</v>
      </c>
      <c r="C420" s="251" t="s">
        <v>1697</v>
      </c>
      <c r="D420" s="251" t="s">
        <v>1254</v>
      </c>
      <c r="E420" s="251" t="s">
        <v>1063</v>
      </c>
      <c r="F420" s="251" t="s">
        <v>1698</v>
      </c>
      <c r="G420" s="251" t="s">
        <v>1063</v>
      </c>
      <c r="H420" s="251" t="s">
        <v>1083</v>
      </c>
      <c r="I420" s="251" t="s">
        <v>1143</v>
      </c>
      <c r="J420" s="251" t="s">
        <v>1066</v>
      </c>
      <c r="K420" s="251" t="s">
        <v>1269</v>
      </c>
      <c r="L420" s="251" t="s">
        <v>1270</v>
      </c>
      <c r="M420" s="251">
        <v>1.05</v>
      </c>
      <c r="N420" s="251">
        <v>0.19</v>
      </c>
      <c r="O420" s="251" t="s">
        <v>1069</v>
      </c>
      <c r="P420" s="252" t="s">
        <v>1667</v>
      </c>
    </row>
    <row r="421" spans="1:16" x14ac:dyDescent="0.25">
      <c r="A421" s="250" t="s">
        <v>1059</v>
      </c>
      <c r="B421" s="251" t="s">
        <v>1696</v>
      </c>
      <c r="C421" s="251" t="s">
        <v>1697</v>
      </c>
      <c r="D421" s="251" t="s">
        <v>1254</v>
      </c>
      <c r="E421" s="251" t="s">
        <v>1063</v>
      </c>
      <c r="F421" s="251" t="s">
        <v>1698</v>
      </c>
      <c r="G421" s="251" t="s">
        <v>1063</v>
      </c>
      <c r="H421" s="251" t="s">
        <v>1152</v>
      </c>
      <c r="I421" s="251" t="s">
        <v>1159</v>
      </c>
      <c r="J421" s="251" t="s">
        <v>1066</v>
      </c>
      <c r="K421" s="251" t="s">
        <v>1271</v>
      </c>
      <c r="L421" s="251" t="s">
        <v>1272</v>
      </c>
      <c r="M421" s="251">
        <v>1.05</v>
      </c>
      <c r="N421" s="251">
        <v>0.82499999999999996</v>
      </c>
      <c r="O421" s="251" t="s">
        <v>1069</v>
      </c>
      <c r="P421" s="252" t="s">
        <v>1667</v>
      </c>
    </row>
    <row r="422" spans="1:16" x14ac:dyDescent="0.25">
      <c r="A422" s="250" t="s">
        <v>1059</v>
      </c>
      <c r="B422" s="251" t="s">
        <v>1701</v>
      </c>
      <c r="C422" s="251" t="s">
        <v>1702</v>
      </c>
      <c r="D422" s="251" t="s">
        <v>1254</v>
      </c>
      <c r="E422" s="251" t="s">
        <v>1063</v>
      </c>
      <c r="F422" s="251" t="s">
        <v>1703</v>
      </c>
      <c r="G422" s="251" t="s">
        <v>1063</v>
      </c>
      <c r="H422" s="251" t="s">
        <v>1065</v>
      </c>
      <c r="I422" s="251" t="s">
        <v>1063</v>
      </c>
      <c r="J422" s="251" t="s">
        <v>1066</v>
      </c>
      <c r="K422" s="251" t="s">
        <v>1699</v>
      </c>
      <c r="L422" s="251" t="s">
        <v>1700</v>
      </c>
      <c r="M422" s="251">
        <v>1.2</v>
      </c>
      <c r="N422" s="251">
        <v>48.96</v>
      </c>
      <c r="O422" s="251" t="s">
        <v>1069</v>
      </c>
      <c r="P422" s="252" t="s">
        <v>1667</v>
      </c>
    </row>
    <row r="423" spans="1:16" x14ac:dyDescent="0.25">
      <c r="A423" s="250" t="s">
        <v>1059</v>
      </c>
      <c r="B423" s="251" t="s">
        <v>1701</v>
      </c>
      <c r="C423" s="251" t="s">
        <v>1702</v>
      </c>
      <c r="D423" s="251" t="s">
        <v>1254</v>
      </c>
      <c r="E423" s="251" t="s">
        <v>1063</v>
      </c>
      <c r="F423" s="251" t="s">
        <v>1703</v>
      </c>
      <c r="G423" s="251" t="s">
        <v>1063</v>
      </c>
      <c r="H423" s="251" t="s">
        <v>1115</v>
      </c>
      <c r="I423" s="251" t="s">
        <v>1116</v>
      </c>
      <c r="J423" s="251" t="s">
        <v>1066</v>
      </c>
      <c r="K423" s="251" t="s">
        <v>115</v>
      </c>
      <c r="L423" s="251" t="s">
        <v>116</v>
      </c>
      <c r="M423" s="251">
        <v>1.2</v>
      </c>
      <c r="N423" s="251">
        <v>1.02</v>
      </c>
      <c r="O423" s="251" t="s">
        <v>1069</v>
      </c>
      <c r="P423" s="252" t="s">
        <v>1667</v>
      </c>
    </row>
    <row r="424" spans="1:16" x14ac:dyDescent="0.25">
      <c r="A424" s="250" t="s">
        <v>1059</v>
      </c>
      <c r="B424" s="251" t="s">
        <v>1701</v>
      </c>
      <c r="C424" s="251" t="s">
        <v>1702</v>
      </c>
      <c r="D424" s="251" t="s">
        <v>1254</v>
      </c>
      <c r="E424" s="251" t="s">
        <v>1063</v>
      </c>
      <c r="F424" s="251" t="s">
        <v>1703</v>
      </c>
      <c r="G424" s="251" t="s">
        <v>1063</v>
      </c>
      <c r="H424" s="251" t="s">
        <v>1077</v>
      </c>
      <c r="I424" s="251" t="s">
        <v>1176</v>
      </c>
      <c r="J424" s="251" t="s">
        <v>1066</v>
      </c>
      <c r="K424" s="251" t="s">
        <v>1691</v>
      </c>
      <c r="L424" s="251" t="s">
        <v>1692</v>
      </c>
      <c r="M424" s="251">
        <v>1.2</v>
      </c>
      <c r="N424" s="251">
        <v>1.2</v>
      </c>
      <c r="O424" s="251" t="s">
        <v>1069</v>
      </c>
      <c r="P424" s="252" t="s">
        <v>1667</v>
      </c>
    </row>
    <row r="425" spans="1:16" x14ac:dyDescent="0.25">
      <c r="A425" s="250" t="s">
        <v>1059</v>
      </c>
      <c r="B425" s="251" t="s">
        <v>1701</v>
      </c>
      <c r="C425" s="251" t="s">
        <v>1702</v>
      </c>
      <c r="D425" s="251" t="s">
        <v>1254</v>
      </c>
      <c r="E425" s="251" t="s">
        <v>1063</v>
      </c>
      <c r="F425" s="251" t="s">
        <v>1703</v>
      </c>
      <c r="G425" s="251" t="s">
        <v>1063</v>
      </c>
      <c r="H425" s="251" t="s">
        <v>1083</v>
      </c>
      <c r="I425" s="251" t="s">
        <v>1143</v>
      </c>
      <c r="J425" s="251" t="s">
        <v>1066</v>
      </c>
      <c r="K425" s="251" t="s">
        <v>1269</v>
      </c>
      <c r="L425" s="251" t="s">
        <v>1270</v>
      </c>
      <c r="M425" s="251">
        <v>1.2</v>
      </c>
      <c r="N425" s="251">
        <v>0.19</v>
      </c>
      <c r="O425" s="251" t="s">
        <v>1069</v>
      </c>
      <c r="P425" s="252" t="s">
        <v>1667</v>
      </c>
    </row>
    <row r="426" spans="1:16" x14ac:dyDescent="0.25">
      <c r="A426" s="250" t="s">
        <v>1059</v>
      </c>
      <c r="B426" s="251" t="s">
        <v>1701</v>
      </c>
      <c r="C426" s="251" t="s">
        <v>1702</v>
      </c>
      <c r="D426" s="251" t="s">
        <v>1254</v>
      </c>
      <c r="E426" s="251" t="s">
        <v>1063</v>
      </c>
      <c r="F426" s="251" t="s">
        <v>1703</v>
      </c>
      <c r="G426" s="251" t="s">
        <v>1063</v>
      </c>
      <c r="H426" s="251" t="s">
        <v>1152</v>
      </c>
      <c r="I426" s="251" t="s">
        <v>1159</v>
      </c>
      <c r="J426" s="251" t="s">
        <v>1066</v>
      </c>
      <c r="K426" s="251" t="s">
        <v>1271</v>
      </c>
      <c r="L426" s="251" t="s">
        <v>1272</v>
      </c>
      <c r="M426" s="251">
        <v>1.2</v>
      </c>
      <c r="N426" s="251">
        <v>0.82499999999999996</v>
      </c>
      <c r="O426" s="251" t="s">
        <v>1069</v>
      </c>
      <c r="P426" s="252" t="s">
        <v>1667</v>
      </c>
    </row>
    <row r="427" spans="1:16" x14ac:dyDescent="0.25">
      <c r="A427" s="250" t="s">
        <v>1059</v>
      </c>
      <c r="B427" s="251" t="s">
        <v>1653</v>
      </c>
      <c r="C427" s="251" t="s">
        <v>1654</v>
      </c>
      <c r="D427" s="251" t="s">
        <v>1254</v>
      </c>
      <c r="E427" s="251" t="s">
        <v>1063</v>
      </c>
      <c r="F427" s="251" t="s">
        <v>1704</v>
      </c>
      <c r="G427" s="251" t="s">
        <v>1063</v>
      </c>
      <c r="H427" s="251" t="s">
        <v>1065</v>
      </c>
      <c r="I427" s="251" t="s">
        <v>1573</v>
      </c>
      <c r="J427" s="251" t="s">
        <v>1066</v>
      </c>
      <c r="K427" s="251" t="s">
        <v>1149</v>
      </c>
      <c r="L427" s="251" t="s">
        <v>1150</v>
      </c>
      <c r="M427" s="251">
        <v>1</v>
      </c>
      <c r="N427" s="251">
        <v>0.999</v>
      </c>
      <c r="O427" s="251" t="s">
        <v>1069</v>
      </c>
      <c r="P427" s="252" t="s">
        <v>1433</v>
      </c>
    </row>
    <row r="428" spans="1:16" x14ac:dyDescent="0.25">
      <c r="A428" s="250" t="s">
        <v>1059</v>
      </c>
      <c r="B428" s="251" t="s">
        <v>1653</v>
      </c>
      <c r="C428" s="251" t="s">
        <v>1654</v>
      </c>
      <c r="D428" s="251" t="s">
        <v>1254</v>
      </c>
      <c r="E428" s="251" t="s">
        <v>1063</v>
      </c>
      <c r="F428" s="251" t="s">
        <v>1704</v>
      </c>
      <c r="G428" s="251" t="s">
        <v>1063</v>
      </c>
      <c r="H428" s="251" t="s">
        <v>1115</v>
      </c>
      <c r="I428" s="251" t="s">
        <v>1574</v>
      </c>
      <c r="J428" s="251" t="s">
        <v>1066</v>
      </c>
      <c r="K428" s="251" t="s">
        <v>1154</v>
      </c>
      <c r="L428" s="251" t="s">
        <v>1155</v>
      </c>
      <c r="M428" s="251">
        <v>1</v>
      </c>
      <c r="N428" s="251">
        <v>6.3E-2</v>
      </c>
      <c r="O428" s="251" t="s">
        <v>1069</v>
      </c>
      <c r="P428" s="252" t="s">
        <v>1433</v>
      </c>
    </row>
    <row r="429" spans="1:16" x14ac:dyDescent="0.25">
      <c r="A429" s="250" t="s">
        <v>1059</v>
      </c>
      <c r="B429" s="251" t="s">
        <v>1705</v>
      </c>
      <c r="C429" s="251" t="s">
        <v>1706</v>
      </c>
      <c r="D429" s="251" t="s">
        <v>1254</v>
      </c>
      <c r="E429" s="251" t="s">
        <v>1063</v>
      </c>
      <c r="F429" s="251" t="s">
        <v>1707</v>
      </c>
      <c r="G429" s="251" t="s">
        <v>1063</v>
      </c>
      <c r="H429" s="251" t="s">
        <v>1065</v>
      </c>
      <c r="I429" s="251" t="s">
        <v>1063</v>
      </c>
      <c r="J429" s="251" t="s">
        <v>1066</v>
      </c>
      <c r="K429" s="251" t="s">
        <v>1482</v>
      </c>
      <c r="L429" s="251" t="s">
        <v>1483</v>
      </c>
      <c r="M429" s="251">
        <v>1</v>
      </c>
      <c r="N429" s="251">
        <v>1.02</v>
      </c>
      <c r="O429" s="251" t="s">
        <v>1069</v>
      </c>
      <c r="P429" s="252" t="s">
        <v>1559</v>
      </c>
    </row>
    <row r="430" spans="1:16" x14ac:dyDescent="0.25">
      <c r="A430" s="250" t="s">
        <v>1059</v>
      </c>
      <c r="B430" s="251" t="s">
        <v>1705</v>
      </c>
      <c r="C430" s="251" t="s">
        <v>1706</v>
      </c>
      <c r="D430" s="251" t="s">
        <v>1254</v>
      </c>
      <c r="E430" s="251" t="s">
        <v>1063</v>
      </c>
      <c r="F430" s="251" t="s">
        <v>1707</v>
      </c>
      <c r="G430" s="251" t="s">
        <v>1063</v>
      </c>
      <c r="H430" s="251" t="s">
        <v>1115</v>
      </c>
      <c r="I430" s="251" t="s">
        <v>1116</v>
      </c>
      <c r="J430" s="251" t="s">
        <v>1066</v>
      </c>
      <c r="K430" s="251" t="s">
        <v>1267</v>
      </c>
      <c r="L430" s="251" t="s">
        <v>1268</v>
      </c>
      <c r="M430" s="251">
        <v>1</v>
      </c>
      <c r="N430" s="251">
        <v>1.02</v>
      </c>
      <c r="O430" s="251" t="s">
        <v>1069</v>
      </c>
      <c r="P430" s="252" t="s">
        <v>1559</v>
      </c>
    </row>
    <row r="431" spans="1:16" x14ac:dyDescent="0.25">
      <c r="A431" s="250" t="s">
        <v>1059</v>
      </c>
      <c r="B431" s="251" t="s">
        <v>1705</v>
      </c>
      <c r="C431" s="251" t="s">
        <v>1706</v>
      </c>
      <c r="D431" s="251" t="s">
        <v>1254</v>
      </c>
      <c r="E431" s="251" t="s">
        <v>1063</v>
      </c>
      <c r="F431" s="251" t="s">
        <v>1707</v>
      </c>
      <c r="G431" s="251" t="s">
        <v>1063</v>
      </c>
      <c r="H431" s="251" t="s">
        <v>1167</v>
      </c>
      <c r="I431" s="251" t="s">
        <v>1078</v>
      </c>
      <c r="J431" s="251" t="s">
        <v>1066</v>
      </c>
      <c r="K431" s="251" t="s">
        <v>1691</v>
      </c>
      <c r="L431" s="251" t="s">
        <v>1692</v>
      </c>
      <c r="M431" s="251">
        <v>1</v>
      </c>
      <c r="N431" s="251">
        <v>1</v>
      </c>
      <c r="O431" s="251" t="s">
        <v>1069</v>
      </c>
      <c r="P431" s="252" t="s">
        <v>1559</v>
      </c>
    </row>
    <row r="432" spans="1:16" x14ac:dyDescent="0.25">
      <c r="A432" s="250" t="s">
        <v>1059</v>
      </c>
      <c r="B432" s="251" t="s">
        <v>1708</v>
      </c>
      <c r="C432" s="251" t="s">
        <v>1709</v>
      </c>
      <c r="D432" s="251" t="s">
        <v>1254</v>
      </c>
      <c r="E432" s="251" t="s">
        <v>1063</v>
      </c>
      <c r="F432" s="251" t="s">
        <v>1710</v>
      </c>
      <c r="G432" s="251" t="s">
        <v>1063</v>
      </c>
      <c r="H432" s="251" t="s">
        <v>1065</v>
      </c>
      <c r="I432" s="251" t="s">
        <v>1063</v>
      </c>
      <c r="J432" s="251" t="s">
        <v>1066</v>
      </c>
      <c r="K432" s="251" t="s">
        <v>1267</v>
      </c>
      <c r="L432" s="251" t="s">
        <v>1268</v>
      </c>
      <c r="M432" s="251">
        <v>1.2</v>
      </c>
      <c r="N432" s="251">
        <v>1.02</v>
      </c>
      <c r="O432" s="251" t="s">
        <v>1069</v>
      </c>
      <c r="P432" s="252" t="s">
        <v>1667</v>
      </c>
    </row>
    <row r="433" spans="1:16" x14ac:dyDescent="0.25">
      <c r="A433" s="250" t="s">
        <v>1059</v>
      </c>
      <c r="B433" s="251" t="s">
        <v>1708</v>
      </c>
      <c r="C433" s="251" t="s">
        <v>1709</v>
      </c>
      <c r="D433" s="251" t="s">
        <v>1254</v>
      </c>
      <c r="E433" s="251" t="s">
        <v>1063</v>
      </c>
      <c r="F433" s="251" t="s">
        <v>1710</v>
      </c>
      <c r="G433" s="251" t="s">
        <v>1063</v>
      </c>
      <c r="H433" s="251" t="s">
        <v>1167</v>
      </c>
      <c r="I433" s="251" t="s">
        <v>1078</v>
      </c>
      <c r="J433" s="251" t="s">
        <v>1066</v>
      </c>
      <c r="K433" s="251" t="s">
        <v>1711</v>
      </c>
      <c r="L433" s="251" t="s">
        <v>1712</v>
      </c>
      <c r="M433" s="251">
        <v>1.2</v>
      </c>
      <c r="N433" s="251">
        <v>48.96</v>
      </c>
      <c r="O433" s="251" t="s">
        <v>1069</v>
      </c>
      <c r="P433" s="252" t="s">
        <v>1667</v>
      </c>
    </row>
    <row r="434" spans="1:16" x14ac:dyDescent="0.25">
      <c r="A434" s="250" t="s">
        <v>1059</v>
      </c>
      <c r="B434" s="251" t="s">
        <v>1708</v>
      </c>
      <c r="C434" s="251" t="s">
        <v>1709</v>
      </c>
      <c r="D434" s="251" t="s">
        <v>1254</v>
      </c>
      <c r="E434" s="251" t="s">
        <v>1063</v>
      </c>
      <c r="F434" s="251" t="s">
        <v>1710</v>
      </c>
      <c r="G434" s="251" t="s">
        <v>1063</v>
      </c>
      <c r="H434" s="251" t="s">
        <v>1077</v>
      </c>
      <c r="I434" s="251" t="s">
        <v>1176</v>
      </c>
      <c r="J434" s="251" t="s">
        <v>1066</v>
      </c>
      <c r="K434" s="251" t="s">
        <v>1653</v>
      </c>
      <c r="L434" s="251" t="s">
        <v>1654</v>
      </c>
      <c r="M434" s="251">
        <v>1.2</v>
      </c>
      <c r="N434" s="251">
        <v>1.2</v>
      </c>
      <c r="O434" s="251" t="s">
        <v>1069</v>
      </c>
      <c r="P434" s="252" t="s">
        <v>1667</v>
      </c>
    </row>
    <row r="435" spans="1:16" x14ac:dyDescent="0.25">
      <c r="A435" s="250" t="s">
        <v>1059</v>
      </c>
      <c r="B435" s="251" t="s">
        <v>1708</v>
      </c>
      <c r="C435" s="251" t="s">
        <v>1709</v>
      </c>
      <c r="D435" s="251" t="s">
        <v>1254</v>
      </c>
      <c r="E435" s="251" t="s">
        <v>1063</v>
      </c>
      <c r="F435" s="251" t="s">
        <v>1710</v>
      </c>
      <c r="G435" s="251" t="s">
        <v>1063</v>
      </c>
      <c r="H435" s="251" t="s">
        <v>1083</v>
      </c>
      <c r="I435" s="251" t="s">
        <v>1143</v>
      </c>
      <c r="J435" s="251" t="s">
        <v>1066</v>
      </c>
      <c r="K435" s="251" t="s">
        <v>1269</v>
      </c>
      <c r="L435" s="251" t="s">
        <v>1270</v>
      </c>
      <c r="M435" s="251">
        <v>1.2</v>
      </c>
      <c r="N435" s="251">
        <v>0.19</v>
      </c>
      <c r="O435" s="251" t="s">
        <v>1069</v>
      </c>
      <c r="P435" s="252" t="s">
        <v>1667</v>
      </c>
    </row>
    <row r="436" spans="1:16" x14ac:dyDescent="0.25">
      <c r="A436" s="250" t="s">
        <v>1059</v>
      </c>
      <c r="B436" s="251" t="s">
        <v>1708</v>
      </c>
      <c r="C436" s="251" t="s">
        <v>1709</v>
      </c>
      <c r="D436" s="251" t="s">
        <v>1254</v>
      </c>
      <c r="E436" s="251" t="s">
        <v>1063</v>
      </c>
      <c r="F436" s="251" t="s">
        <v>1710</v>
      </c>
      <c r="G436" s="251" t="s">
        <v>1063</v>
      </c>
      <c r="H436" s="251" t="s">
        <v>1152</v>
      </c>
      <c r="I436" s="251" t="s">
        <v>1159</v>
      </c>
      <c r="J436" s="251" t="s">
        <v>1066</v>
      </c>
      <c r="K436" s="251" t="s">
        <v>1271</v>
      </c>
      <c r="L436" s="251" t="s">
        <v>1272</v>
      </c>
      <c r="M436" s="251">
        <v>1.2</v>
      </c>
      <c r="N436" s="251">
        <v>0.82499999999999996</v>
      </c>
      <c r="O436" s="251" t="s">
        <v>1069</v>
      </c>
      <c r="P436" s="252" t="s">
        <v>1667</v>
      </c>
    </row>
    <row r="437" spans="1:16" x14ac:dyDescent="0.25">
      <c r="A437" s="250" t="s">
        <v>1059</v>
      </c>
      <c r="B437" s="251" t="s">
        <v>1713</v>
      </c>
      <c r="C437" s="251" t="s">
        <v>1714</v>
      </c>
      <c r="D437" s="251" t="s">
        <v>1254</v>
      </c>
      <c r="E437" s="251" t="s">
        <v>1063</v>
      </c>
      <c r="F437" s="251" t="s">
        <v>1715</v>
      </c>
      <c r="G437" s="251" t="s">
        <v>1063</v>
      </c>
      <c r="H437" s="251" t="s">
        <v>1065</v>
      </c>
      <c r="I437" s="251" t="s">
        <v>1063</v>
      </c>
      <c r="J437" s="251" t="s">
        <v>1066</v>
      </c>
      <c r="K437" s="251" t="s">
        <v>1074</v>
      </c>
      <c r="L437" s="251" t="s">
        <v>1075</v>
      </c>
      <c r="M437" s="251">
        <v>0.45</v>
      </c>
      <c r="N437" s="251">
        <v>1.0329999999999999</v>
      </c>
      <c r="O437" s="251" t="s">
        <v>1069</v>
      </c>
      <c r="P437" s="252" t="s">
        <v>1716</v>
      </c>
    </row>
    <row r="438" spans="1:16" x14ac:dyDescent="0.25">
      <c r="A438" s="250" t="s">
        <v>1059</v>
      </c>
      <c r="B438" s="251" t="s">
        <v>1713</v>
      </c>
      <c r="C438" s="251" t="s">
        <v>1714</v>
      </c>
      <c r="D438" s="251" t="s">
        <v>1254</v>
      </c>
      <c r="E438" s="251" t="s">
        <v>1063</v>
      </c>
      <c r="F438" s="251" t="s">
        <v>1715</v>
      </c>
      <c r="G438" s="251" t="s">
        <v>1063</v>
      </c>
      <c r="H438" s="251" t="s">
        <v>1115</v>
      </c>
      <c r="I438" s="251" t="s">
        <v>1116</v>
      </c>
      <c r="J438" s="251" t="s">
        <v>1079</v>
      </c>
      <c r="K438" s="251" t="s">
        <v>1223</v>
      </c>
      <c r="L438" s="251" t="s">
        <v>1224</v>
      </c>
      <c r="M438" s="251">
        <v>0.45</v>
      </c>
      <c r="N438" s="251">
        <v>-0.55000000000000004</v>
      </c>
      <c r="O438" s="251" t="s">
        <v>1069</v>
      </c>
      <c r="P438" s="252" t="s">
        <v>1716</v>
      </c>
    </row>
    <row r="439" spans="1:16" x14ac:dyDescent="0.25">
      <c r="A439" s="250" t="s">
        <v>1059</v>
      </c>
      <c r="B439" s="251" t="s">
        <v>1717</v>
      </c>
      <c r="C439" s="251" t="s">
        <v>1230</v>
      </c>
      <c r="D439" s="251" t="s">
        <v>1254</v>
      </c>
      <c r="E439" s="251" t="s">
        <v>1063</v>
      </c>
      <c r="F439" s="251" t="s">
        <v>1718</v>
      </c>
      <c r="G439" s="251" t="s">
        <v>1063</v>
      </c>
      <c r="H439" s="251" t="s">
        <v>1065</v>
      </c>
      <c r="I439" s="251" t="s">
        <v>1063</v>
      </c>
      <c r="J439" s="251" t="s">
        <v>1066</v>
      </c>
      <c r="K439" s="251" t="s">
        <v>1070</v>
      </c>
      <c r="L439" s="251" t="s">
        <v>1071</v>
      </c>
      <c r="M439" s="251">
        <v>1</v>
      </c>
      <c r="N439" s="251">
        <v>1.04</v>
      </c>
      <c r="O439" s="251" t="s">
        <v>1069</v>
      </c>
      <c r="P439" s="252" t="s">
        <v>1233</v>
      </c>
    </row>
    <row r="440" spans="1:16" x14ac:dyDescent="0.25">
      <c r="A440" s="250" t="s">
        <v>1059</v>
      </c>
      <c r="B440" s="251" t="s">
        <v>1719</v>
      </c>
      <c r="C440" s="251" t="s">
        <v>1720</v>
      </c>
      <c r="D440" s="251" t="s">
        <v>1254</v>
      </c>
      <c r="E440" s="251" t="s">
        <v>1063</v>
      </c>
      <c r="F440" s="251" t="s">
        <v>1721</v>
      </c>
      <c r="G440" s="251" t="s">
        <v>1063</v>
      </c>
      <c r="H440" s="251" t="s">
        <v>1065</v>
      </c>
      <c r="I440" s="251" t="s">
        <v>1063</v>
      </c>
      <c r="J440" s="251" t="s">
        <v>1066</v>
      </c>
      <c r="K440" s="251" t="s">
        <v>115</v>
      </c>
      <c r="L440" s="251" t="s">
        <v>116</v>
      </c>
      <c r="M440" s="251">
        <v>1.2</v>
      </c>
      <c r="N440" s="251">
        <v>1.02</v>
      </c>
      <c r="O440" s="251" t="s">
        <v>1069</v>
      </c>
      <c r="P440" s="252" t="s">
        <v>1667</v>
      </c>
    </row>
    <row r="441" spans="1:16" x14ac:dyDescent="0.25">
      <c r="A441" s="250" t="s">
        <v>1059</v>
      </c>
      <c r="B441" s="251" t="s">
        <v>1719</v>
      </c>
      <c r="C441" s="251" t="s">
        <v>1720</v>
      </c>
      <c r="D441" s="251" t="s">
        <v>1254</v>
      </c>
      <c r="E441" s="251" t="s">
        <v>1063</v>
      </c>
      <c r="F441" s="251" t="s">
        <v>1721</v>
      </c>
      <c r="G441" s="251" t="s">
        <v>1063</v>
      </c>
      <c r="H441" s="251" t="s">
        <v>1167</v>
      </c>
      <c r="I441" s="251" t="s">
        <v>1078</v>
      </c>
      <c r="J441" s="251" t="s">
        <v>1066</v>
      </c>
      <c r="K441" s="251" t="s">
        <v>1699</v>
      </c>
      <c r="L441" s="251" t="s">
        <v>1700</v>
      </c>
      <c r="M441" s="251">
        <v>1.2</v>
      </c>
      <c r="N441" s="251">
        <v>48.96</v>
      </c>
      <c r="O441" s="251" t="s">
        <v>1069</v>
      </c>
      <c r="P441" s="252" t="s">
        <v>1667</v>
      </c>
    </row>
    <row r="442" spans="1:16" x14ac:dyDescent="0.25">
      <c r="A442" s="250" t="s">
        <v>1059</v>
      </c>
      <c r="B442" s="251" t="s">
        <v>1719</v>
      </c>
      <c r="C442" s="251" t="s">
        <v>1720</v>
      </c>
      <c r="D442" s="251" t="s">
        <v>1254</v>
      </c>
      <c r="E442" s="251" t="s">
        <v>1063</v>
      </c>
      <c r="F442" s="251" t="s">
        <v>1721</v>
      </c>
      <c r="G442" s="251" t="s">
        <v>1063</v>
      </c>
      <c r="H442" s="251" t="s">
        <v>1077</v>
      </c>
      <c r="I442" s="251" t="s">
        <v>1176</v>
      </c>
      <c r="J442" s="251" t="s">
        <v>1066</v>
      </c>
      <c r="K442" s="251" t="s">
        <v>1229</v>
      </c>
      <c r="L442" s="251" t="s">
        <v>1230</v>
      </c>
      <c r="M442" s="251">
        <v>1.2</v>
      </c>
      <c r="N442" s="251">
        <v>1.2</v>
      </c>
      <c r="O442" s="251" t="s">
        <v>1069</v>
      </c>
      <c r="P442" s="252" t="s">
        <v>1667</v>
      </c>
    </row>
    <row r="443" spans="1:16" x14ac:dyDescent="0.25">
      <c r="A443" s="250" t="s">
        <v>1059</v>
      </c>
      <c r="B443" s="251" t="s">
        <v>1719</v>
      </c>
      <c r="C443" s="251" t="s">
        <v>1720</v>
      </c>
      <c r="D443" s="251" t="s">
        <v>1254</v>
      </c>
      <c r="E443" s="251" t="s">
        <v>1063</v>
      </c>
      <c r="F443" s="251" t="s">
        <v>1721</v>
      </c>
      <c r="G443" s="251" t="s">
        <v>1063</v>
      </c>
      <c r="H443" s="251" t="s">
        <v>1083</v>
      </c>
      <c r="I443" s="251" t="s">
        <v>1143</v>
      </c>
      <c r="J443" s="251" t="s">
        <v>1066</v>
      </c>
      <c r="K443" s="251" t="s">
        <v>1269</v>
      </c>
      <c r="L443" s="251" t="s">
        <v>1270</v>
      </c>
      <c r="M443" s="251">
        <v>1.2</v>
      </c>
      <c r="N443" s="251">
        <v>0.19</v>
      </c>
      <c r="O443" s="251" t="s">
        <v>1069</v>
      </c>
      <c r="P443" s="252" t="s">
        <v>1667</v>
      </c>
    </row>
    <row r="444" spans="1:16" x14ac:dyDescent="0.25">
      <c r="A444" s="250" t="s">
        <v>1059</v>
      </c>
      <c r="B444" s="251" t="s">
        <v>1719</v>
      </c>
      <c r="C444" s="251" t="s">
        <v>1720</v>
      </c>
      <c r="D444" s="251" t="s">
        <v>1254</v>
      </c>
      <c r="E444" s="251" t="s">
        <v>1063</v>
      </c>
      <c r="F444" s="251" t="s">
        <v>1721</v>
      </c>
      <c r="G444" s="251" t="s">
        <v>1063</v>
      </c>
      <c r="H444" s="251" t="s">
        <v>1152</v>
      </c>
      <c r="I444" s="251" t="s">
        <v>1159</v>
      </c>
      <c r="J444" s="251" t="s">
        <v>1066</v>
      </c>
      <c r="K444" s="251" t="s">
        <v>1271</v>
      </c>
      <c r="L444" s="251" t="s">
        <v>1272</v>
      </c>
      <c r="M444" s="251">
        <v>1.2</v>
      </c>
      <c r="N444" s="251">
        <v>0.82499999999999996</v>
      </c>
      <c r="O444" s="251" t="s">
        <v>1069</v>
      </c>
      <c r="P444" s="252" t="s">
        <v>1667</v>
      </c>
    </row>
    <row r="445" spans="1:16" x14ac:dyDescent="0.25">
      <c r="A445" s="250" t="s">
        <v>1059</v>
      </c>
      <c r="B445" s="251" t="s">
        <v>1722</v>
      </c>
      <c r="C445" s="251" t="s">
        <v>1723</v>
      </c>
      <c r="D445" s="251" t="s">
        <v>1254</v>
      </c>
      <c r="E445" s="251" t="s">
        <v>1063</v>
      </c>
      <c r="F445" s="251" t="s">
        <v>1724</v>
      </c>
      <c r="G445" s="251" t="s">
        <v>1063</v>
      </c>
      <c r="H445" s="251" t="s">
        <v>1065</v>
      </c>
      <c r="I445" s="251" t="s">
        <v>1063</v>
      </c>
      <c r="J445" s="251" t="s">
        <v>1066</v>
      </c>
      <c r="K445" s="251" t="s">
        <v>1229</v>
      </c>
      <c r="L445" s="251" t="s">
        <v>1230</v>
      </c>
      <c r="M445" s="251">
        <v>1</v>
      </c>
      <c r="N445" s="251">
        <v>1</v>
      </c>
      <c r="O445" s="251" t="s">
        <v>1069</v>
      </c>
      <c r="P445" s="252" t="s">
        <v>1559</v>
      </c>
    </row>
    <row r="446" spans="1:16" x14ac:dyDescent="0.25">
      <c r="A446" s="250" t="s">
        <v>1059</v>
      </c>
      <c r="B446" s="251" t="s">
        <v>1722</v>
      </c>
      <c r="C446" s="251" t="s">
        <v>1723</v>
      </c>
      <c r="D446" s="251" t="s">
        <v>1254</v>
      </c>
      <c r="E446" s="251" t="s">
        <v>1063</v>
      </c>
      <c r="F446" s="251" t="s">
        <v>1724</v>
      </c>
      <c r="G446" s="251" t="s">
        <v>1063</v>
      </c>
      <c r="H446" s="251" t="s">
        <v>1115</v>
      </c>
      <c r="I446" s="251" t="s">
        <v>1116</v>
      </c>
      <c r="J446" s="251" t="s">
        <v>1066</v>
      </c>
      <c r="K446" s="251" t="s">
        <v>137</v>
      </c>
      <c r="L446" s="251" t="s">
        <v>138</v>
      </c>
      <c r="M446" s="251">
        <v>1</v>
      </c>
      <c r="N446" s="251">
        <v>1.02</v>
      </c>
      <c r="O446" s="251" t="s">
        <v>1069</v>
      </c>
      <c r="P446" s="252" t="s">
        <v>1559</v>
      </c>
    </row>
    <row r="447" spans="1:16" x14ac:dyDescent="0.25">
      <c r="A447" s="250" t="s">
        <v>1059</v>
      </c>
      <c r="B447" s="251" t="s">
        <v>1722</v>
      </c>
      <c r="C447" s="251" t="s">
        <v>1723</v>
      </c>
      <c r="D447" s="251" t="s">
        <v>1254</v>
      </c>
      <c r="E447" s="251" t="s">
        <v>1063</v>
      </c>
      <c r="F447" s="251" t="s">
        <v>1724</v>
      </c>
      <c r="G447" s="251" t="s">
        <v>1063</v>
      </c>
      <c r="H447" s="251" t="s">
        <v>1167</v>
      </c>
      <c r="I447" s="251" t="s">
        <v>1078</v>
      </c>
      <c r="J447" s="251" t="s">
        <v>1066</v>
      </c>
      <c r="K447" s="251" t="s">
        <v>1267</v>
      </c>
      <c r="L447" s="251" t="s">
        <v>1268</v>
      </c>
      <c r="M447" s="251">
        <v>1</v>
      </c>
      <c r="N447" s="251">
        <v>1.02</v>
      </c>
      <c r="O447" s="251" t="s">
        <v>1069</v>
      </c>
      <c r="P447" s="252" t="s">
        <v>1559</v>
      </c>
    </row>
    <row r="448" spans="1:16" x14ac:dyDescent="0.25">
      <c r="A448" s="250" t="s">
        <v>1059</v>
      </c>
      <c r="B448" s="251" t="s">
        <v>1725</v>
      </c>
      <c r="C448" s="251" t="s">
        <v>1726</v>
      </c>
      <c r="D448" s="251" t="s">
        <v>1254</v>
      </c>
      <c r="E448" s="251" t="s">
        <v>1063</v>
      </c>
      <c r="F448" s="251" t="s">
        <v>1727</v>
      </c>
      <c r="G448" s="251" t="s">
        <v>1063</v>
      </c>
      <c r="H448" s="251" t="s">
        <v>1065</v>
      </c>
      <c r="I448" s="251" t="s">
        <v>1063</v>
      </c>
      <c r="J448" s="251" t="s">
        <v>1066</v>
      </c>
      <c r="K448" s="251" t="s">
        <v>1699</v>
      </c>
      <c r="L448" s="251" t="s">
        <v>1700</v>
      </c>
      <c r="M448" s="251">
        <v>1.2</v>
      </c>
      <c r="N448" s="251">
        <v>48.96</v>
      </c>
      <c r="O448" s="251" t="s">
        <v>1069</v>
      </c>
      <c r="P448" s="252" t="s">
        <v>1667</v>
      </c>
    </row>
    <row r="449" spans="1:16" x14ac:dyDescent="0.25">
      <c r="A449" s="250" t="s">
        <v>1059</v>
      </c>
      <c r="B449" s="251" t="s">
        <v>1725</v>
      </c>
      <c r="C449" s="251" t="s">
        <v>1726</v>
      </c>
      <c r="D449" s="251" t="s">
        <v>1254</v>
      </c>
      <c r="E449" s="251" t="s">
        <v>1063</v>
      </c>
      <c r="F449" s="251" t="s">
        <v>1727</v>
      </c>
      <c r="G449" s="251" t="s">
        <v>1063</v>
      </c>
      <c r="H449" s="251" t="s">
        <v>1115</v>
      </c>
      <c r="I449" s="251" t="s">
        <v>1116</v>
      </c>
      <c r="J449" s="251" t="s">
        <v>1066</v>
      </c>
      <c r="K449" s="251" t="s">
        <v>115</v>
      </c>
      <c r="L449" s="251" t="s">
        <v>116</v>
      </c>
      <c r="M449" s="251">
        <v>1.2</v>
      </c>
      <c r="N449" s="251">
        <v>1.02</v>
      </c>
      <c r="O449" s="251" t="s">
        <v>1069</v>
      </c>
      <c r="P449" s="252" t="s">
        <v>1667</v>
      </c>
    </row>
    <row r="450" spans="1:16" x14ac:dyDescent="0.25">
      <c r="A450" s="250" t="s">
        <v>1059</v>
      </c>
      <c r="B450" s="251" t="s">
        <v>1725</v>
      </c>
      <c r="C450" s="251" t="s">
        <v>1726</v>
      </c>
      <c r="D450" s="251" t="s">
        <v>1254</v>
      </c>
      <c r="E450" s="251" t="s">
        <v>1063</v>
      </c>
      <c r="F450" s="251" t="s">
        <v>1727</v>
      </c>
      <c r="G450" s="251" t="s">
        <v>1063</v>
      </c>
      <c r="H450" s="251" t="s">
        <v>1077</v>
      </c>
      <c r="I450" s="251" t="s">
        <v>1176</v>
      </c>
      <c r="J450" s="251" t="s">
        <v>1066</v>
      </c>
      <c r="K450" s="251" t="s">
        <v>1117</v>
      </c>
      <c r="L450" s="251" t="s">
        <v>1118</v>
      </c>
      <c r="M450" s="251">
        <v>1.2</v>
      </c>
      <c r="N450" s="251">
        <v>1.2</v>
      </c>
      <c r="O450" s="251" t="s">
        <v>1069</v>
      </c>
      <c r="P450" s="252" t="s">
        <v>1667</v>
      </c>
    </row>
    <row r="451" spans="1:16" x14ac:dyDescent="0.25">
      <c r="A451" s="250" t="s">
        <v>1059</v>
      </c>
      <c r="B451" s="251" t="s">
        <v>1725</v>
      </c>
      <c r="C451" s="251" t="s">
        <v>1726</v>
      </c>
      <c r="D451" s="251" t="s">
        <v>1254</v>
      </c>
      <c r="E451" s="251" t="s">
        <v>1063</v>
      </c>
      <c r="F451" s="251" t="s">
        <v>1727</v>
      </c>
      <c r="G451" s="251" t="s">
        <v>1063</v>
      </c>
      <c r="H451" s="251" t="s">
        <v>1083</v>
      </c>
      <c r="I451" s="251" t="s">
        <v>1143</v>
      </c>
      <c r="J451" s="251" t="s">
        <v>1066</v>
      </c>
      <c r="K451" s="251" t="s">
        <v>1269</v>
      </c>
      <c r="L451" s="251" t="s">
        <v>1270</v>
      </c>
      <c r="M451" s="251">
        <v>1.2</v>
      </c>
      <c r="N451" s="251">
        <v>0.19</v>
      </c>
      <c r="O451" s="251" t="s">
        <v>1069</v>
      </c>
      <c r="P451" s="252" t="s">
        <v>1667</v>
      </c>
    </row>
    <row r="452" spans="1:16" x14ac:dyDescent="0.25">
      <c r="A452" s="250" t="s">
        <v>1059</v>
      </c>
      <c r="B452" s="251" t="s">
        <v>1725</v>
      </c>
      <c r="C452" s="251" t="s">
        <v>1726</v>
      </c>
      <c r="D452" s="251" t="s">
        <v>1254</v>
      </c>
      <c r="E452" s="251" t="s">
        <v>1063</v>
      </c>
      <c r="F452" s="251" t="s">
        <v>1727</v>
      </c>
      <c r="G452" s="251" t="s">
        <v>1063</v>
      </c>
      <c r="H452" s="251" t="s">
        <v>1152</v>
      </c>
      <c r="I452" s="251" t="s">
        <v>1159</v>
      </c>
      <c r="J452" s="251" t="s">
        <v>1066</v>
      </c>
      <c r="K452" s="251" t="s">
        <v>1271</v>
      </c>
      <c r="L452" s="251" t="s">
        <v>1272</v>
      </c>
      <c r="M452" s="251">
        <v>1.2</v>
      </c>
      <c r="N452" s="251">
        <v>0.82499999999999996</v>
      </c>
      <c r="O452" s="251" t="s">
        <v>1069</v>
      </c>
      <c r="P452" s="252" t="s">
        <v>1667</v>
      </c>
    </row>
    <row r="453" spans="1:16" x14ac:dyDescent="0.25">
      <c r="A453" s="250" t="s">
        <v>1059</v>
      </c>
      <c r="B453" s="251" t="s">
        <v>1728</v>
      </c>
      <c r="C453" s="251" t="s">
        <v>1729</v>
      </c>
      <c r="D453" s="251" t="s">
        <v>1254</v>
      </c>
      <c r="E453" s="251" t="s">
        <v>1063</v>
      </c>
      <c r="F453" s="251" t="s">
        <v>1730</v>
      </c>
      <c r="G453" s="251" t="s">
        <v>1063</v>
      </c>
      <c r="H453" s="251" t="s">
        <v>1065</v>
      </c>
      <c r="I453" s="251" t="s">
        <v>1063</v>
      </c>
      <c r="J453" s="251" t="s">
        <v>1066</v>
      </c>
      <c r="K453" s="251" t="s">
        <v>1699</v>
      </c>
      <c r="L453" s="251" t="s">
        <v>1700</v>
      </c>
      <c r="M453" s="251">
        <v>1.2</v>
      </c>
      <c r="N453" s="251">
        <v>48.96</v>
      </c>
      <c r="O453" s="251" t="s">
        <v>1069</v>
      </c>
      <c r="P453" s="252" t="s">
        <v>1667</v>
      </c>
    </row>
    <row r="454" spans="1:16" x14ac:dyDescent="0.25">
      <c r="A454" s="250" t="s">
        <v>1059</v>
      </c>
      <c r="B454" s="251" t="s">
        <v>1728</v>
      </c>
      <c r="C454" s="251" t="s">
        <v>1729</v>
      </c>
      <c r="D454" s="251" t="s">
        <v>1254</v>
      </c>
      <c r="E454" s="251" t="s">
        <v>1063</v>
      </c>
      <c r="F454" s="251" t="s">
        <v>1730</v>
      </c>
      <c r="G454" s="251" t="s">
        <v>1063</v>
      </c>
      <c r="H454" s="251" t="s">
        <v>1115</v>
      </c>
      <c r="I454" s="251" t="s">
        <v>1116</v>
      </c>
      <c r="J454" s="251" t="s">
        <v>1066</v>
      </c>
      <c r="K454" s="251" t="s">
        <v>115</v>
      </c>
      <c r="L454" s="251" t="s">
        <v>116</v>
      </c>
      <c r="M454" s="251">
        <v>1.2</v>
      </c>
      <c r="N454" s="251">
        <v>1.02</v>
      </c>
      <c r="O454" s="251" t="s">
        <v>1069</v>
      </c>
      <c r="P454" s="252" t="s">
        <v>1667</v>
      </c>
    </row>
    <row r="455" spans="1:16" x14ac:dyDescent="0.25">
      <c r="A455" s="250" t="s">
        <v>1059</v>
      </c>
      <c r="B455" s="251" t="s">
        <v>1728</v>
      </c>
      <c r="C455" s="251" t="s">
        <v>1729</v>
      </c>
      <c r="D455" s="251" t="s">
        <v>1254</v>
      </c>
      <c r="E455" s="251" t="s">
        <v>1063</v>
      </c>
      <c r="F455" s="251" t="s">
        <v>1730</v>
      </c>
      <c r="G455" s="251" t="s">
        <v>1063</v>
      </c>
      <c r="H455" s="251" t="s">
        <v>1077</v>
      </c>
      <c r="I455" s="251" t="s">
        <v>1176</v>
      </c>
      <c r="J455" s="251" t="s">
        <v>1066</v>
      </c>
      <c r="K455" s="251" t="s">
        <v>1156</v>
      </c>
      <c r="L455" s="251" t="s">
        <v>1157</v>
      </c>
      <c r="M455" s="251">
        <v>1.2</v>
      </c>
      <c r="N455" s="251">
        <v>1.2</v>
      </c>
      <c r="O455" s="251" t="s">
        <v>1069</v>
      </c>
      <c r="P455" s="252" t="s">
        <v>1667</v>
      </c>
    </row>
    <row r="456" spans="1:16" x14ac:dyDescent="0.25">
      <c r="A456" s="250" t="s">
        <v>1059</v>
      </c>
      <c r="B456" s="251" t="s">
        <v>1728</v>
      </c>
      <c r="C456" s="251" t="s">
        <v>1729</v>
      </c>
      <c r="D456" s="251" t="s">
        <v>1254</v>
      </c>
      <c r="E456" s="251" t="s">
        <v>1063</v>
      </c>
      <c r="F456" s="251" t="s">
        <v>1730</v>
      </c>
      <c r="G456" s="251" t="s">
        <v>1063</v>
      </c>
      <c r="H456" s="251" t="s">
        <v>1083</v>
      </c>
      <c r="I456" s="251" t="s">
        <v>1143</v>
      </c>
      <c r="J456" s="251" t="s">
        <v>1066</v>
      </c>
      <c r="K456" s="251" t="s">
        <v>1269</v>
      </c>
      <c r="L456" s="251" t="s">
        <v>1270</v>
      </c>
      <c r="M456" s="251">
        <v>1.2</v>
      </c>
      <c r="N456" s="251">
        <v>0.19</v>
      </c>
      <c r="O456" s="251" t="s">
        <v>1069</v>
      </c>
      <c r="P456" s="252" t="s">
        <v>1667</v>
      </c>
    </row>
    <row r="457" spans="1:16" x14ac:dyDescent="0.25">
      <c r="A457" s="250" t="s">
        <v>1059</v>
      </c>
      <c r="B457" s="251" t="s">
        <v>1728</v>
      </c>
      <c r="C457" s="251" t="s">
        <v>1729</v>
      </c>
      <c r="D457" s="251" t="s">
        <v>1254</v>
      </c>
      <c r="E457" s="251" t="s">
        <v>1063</v>
      </c>
      <c r="F457" s="251" t="s">
        <v>1730</v>
      </c>
      <c r="G457" s="251" t="s">
        <v>1063</v>
      </c>
      <c r="H457" s="251" t="s">
        <v>1152</v>
      </c>
      <c r="I457" s="251" t="s">
        <v>1159</v>
      </c>
      <c r="J457" s="251" t="s">
        <v>1066</v>
      </c>
      <c r="K457" s="251" t="s">
        <v>1271</v>
      </c>
      <c r="L457" s="251" t="s">
        <v>1272</v>
      </c>
      <c r="M457" s="251">
        <v>1.2</v>
      </c>
      <c r="N457" s="251">
        <v>0.82499999999999996</v>
      </c>
      <c r="O457" s="251" t="s">
        <v>1069</v>
      </c>
      <c r="P457" s="252" t="s">
        <v>1667</v>
      </c>
    </row>
    <row r="458" spans="1:16" x14ac:dyDescent="0.25">
      <c r="A458" s="250" t="s">
        <v>1059</v>
      </c>
      <c r="B458" s="251" t="s">
        <v>1731</v>
      </c>
      <c r="C458" s="251" t="s">
        <v>1732</v>
      </c>
      <c r="D458" s="251" t="s">
        <v>1254</v>
      </c>
      <c r="E458" s="251" t="s">
        <v>1063</v>
      </c>
      <c r="F458" s="251" t="s">
        <v>1733</v>
      </c>
      <c r="G458" s="251" t="s">
        <v>1063</v>
      </c>
      <c r="H458" s="251" t="s">
        <v>1065</v>
      </c>
      <c r="I458" s="251" t="s">
        <v>1063</v>
      </c>
      <c r="J458" s="251" t="s">
        <v>1066</v>
      </c>
      <c r="K458" s="251" t="s">
        <v>1284</v>
      </c>
      <c r="L458" s="251" t="s">
        <v>1285</v>
      </c>
      <c r="M458" s="251">
        <v>1</v>
      </c>
      <c r="N458" s="251">
        <v>1.02</v>
      </c>
      <c r="O458" s="251" t="s">
        <v>1069</v>
      </c>
      <c r="P458" s="252" t="s">
        <v>1559</v>
      </c>
    </row>
    <row r="459" spans="1:16" x14ac:dyDescent="0.25">
      <c r="A459" s="250" t="s">
        <v>1059</v>
      </c>
      <c r="B459" s="251" t="s">
        <v>1731</v>
      </c>
      <c r="C459" s="251" t="s">
        <v>1732</v>
      </c>
      <c r="D459" s="251" t="s">
        <v>1254</v>
      </c>
      <c r="E459" s="251" t="s">
        <v>1063</v>
      </c>
      <c r="F459" s="251" t="s">
        <v>1733</v>
      </c>
      <c r="G459" s="251" t="s">
        <v>1063</v>
      </c>
      <c r="H459" s="251" t="s">
        <v>1115</v>
      </c>
      <c r="I459" s="251" t="s">
        <v>1116</v>
      </c>
      <c r="J459" s="251" t="s">
        <v>1066</v>
      </c>
      <c r="K459" s="251" t="s">
        <v>115</v>
      </c>
      <c r="L459" s="251" t="s">
        <v>116</v>
      </c>
      <c r="M459" s="251">
        <v>1</v>
      </c>
      <c r="N459" s="251">
        <v>1.02</v>
      </c>
      <c r="O459" s="251" t="s">
        <v>1069</v>
      </c>
      <c r="P459" s="252" t="s">
        <v>1559</v>
      </c>
    </row>
    <row r="460" spans="1:16" x14ac:dyDescent="0.25">
      <c r="A460" s="250" t="s">
        <v>1059</v>
      </c>
      <c r="B460" s="251" t="s">
        <v>1731</v>
      </c>
      <c r="C460" s="251" t="s">
        <v>1732</v>
      </c>
      <c r="D460" s="251" t="s">
        <v>1254</v>
      </c>
      <c r="E460" s="251" t="s">
        <v>1063</v>
      </c>
      <c r="F460" s="251" t="s">
        <v>1733</v>
      </c>
      <c r="G460" s="251" t="s">
        <v>1063</v>
      </c>
      <c r="H460" s="251" t="s">
        <v>1167</v>
      </c>
      <c r="I460" s="251" t="s">
        <v>1078</v>
      </c>
      <c r="J460" s="251" t="s">
        <v>1066</v>
      </c>
      <c r="K460" s="251" t="s">
        <v>1135</v>
      </c>
      <c r="L460" s="251" t="s">
        <v>1136</v>
      </c>
      <c r="M460" s="251">
        <v>1</v>
      </c>
      <c r="N460" s="251">
        <v>1</v>
      </c>
      <c r="O460" s="251" t="s">
        <v>1069</v>
      </c>
      <c r="P460" s="252" t="s">
        <v>1559</v>
      </c>
    </row>
    <row r="461" spans="1:16" x14ac:dyDescent="0.25">
      <c r="A461" s="250" t="s">
        <v>1059</v>
      </c>
      <c r="B461" s="251" t="s">
        <v>1734</v>
      </c>
      <c r="C461" s="251" t="s">
        <v>1735</v>
      </c>
      <c r="D461" s="251" t="s">
        <v>1254</v>
      </c>
      <c r="E461" s="251" t="s">
        <v>1063</v>
      </c>
      <c r="F461" s="251" t="s">
        <v>1736</v>
      </c>
      <c r="G461" s="251" t="s">
        <v>1063</v>
      </c>
      <c r="H461" s="251" t="s">
        <v>1065</v>
      </c>
      <c r="I461" s="251" t="s">
        <v>1063</v>
      </c>
      <c r="J461" s="251" t="s">
        <v>1066</v>
      </c>
      <c r="K461" s="251" t="s">
        <v>1284</v>
      </c>
      <c r="L461" s="251" t="s">
        <v>1285</v>
      </c>
      <c r="M461" s="251">
        <v>1.35</v>
      </c>
      <c r="N461" s="251">
        <v>1.02</v>
      </c>
      <c r="O461" s="251" t="s">
        <v>1069</v>
      </c>
      <c r="P461" s="252" t="s">
        <v>1559</v>
      </c>
    </row>
    <row r="462" spans="1:16" x14ac:dyDescent="0.25">
      <c r="A462" s="250" t="s">
        <v>1059</v>
      </c>
      <c r="B462" s="251" t="s">
        <v>1734</v>
      </c>
      <c r="C462" s="251" t="s">
        <v>1735</v>
      </c>
      <c r="D462" s="251" t="s">
        <v>1254</v>
      </c>
      <c r="E462" s="251" t="s">
        <v>1063</v>
      </c>
      <c r="F462" s="251" t="s">
        <v>1736</v>
      </c>
      <c r="G462" s="251" t="s">
        <v>1063</v>
      </c>
      <c r="H462" s="251" t="s">
        <v>1115</v>
      </c>
      <c r="I462" s="251" t="s">
        <v>1116</v>
      </c>
      <c r="J462" s="251" t="s">
        <v>1066</v>
      </c>
      <c r="K462" s="251" t="s">
        <v>1267</v>
      </c>
      <c r="L462" s="251" t="s">
        <v>1268</v>
      </c>
      <c r="M462" s="251">
        <v>1.35</v>
      </c>
      <c r="N462" s="251">
        <v>1.02</v>
      </c>
      <c r="O462" s="251" t="s">
        <v>1069</v>
      </c>
      <c r="P462" s="252" t="s">
        <v>1559</v>
      </c>
    </row>
    <row r="463" spans="1:16" x14ac:dyDescent="0.25">
      <c r="A463" s="250" t="s">
        <v>1059</v>
      </c>
      <c r="B463" s="251" t="s">
        <v>1734</v>
      </c>
      <c r="C463" s="251" t="s">
        <v>1735</v>
      </c>
      <c r="D463" s="251" t="s">
        <v>1254</v>
      </c>
      <c r="E463" s="251" t="s">
        <v>1063</v>
      </c>
      <c r="F463" s="251" t="s">
        <v>1736</v>
      </c>
      <c r="G463" s="251" t="s">
        <v>1063</v>
      </c>
      <c r="H463" s="251" t="s">
        <v>1167</v>
      </c>
      <c r="I463" s="251" t="s">
        <v>1078</v>
      </c>
      <c r="J463" s="251" t="s">
        <v>1066</v>
      </c>
      <c r="K463" s="251" t="s">
        <v>1223</v>
      </c>
      <c r="L463" s="251" t="s">
        <v>1224</v>
      </c>
      <c r="M463" s="251">
        <v>1.35</v>
      </c>
      <c r="N463" s="251">
        <v>1.35</v>
      </c>
      <c r="O463" s="251" t="s">
        <v>1069</v>
      </c>
      <c r="P463" s="252" t="s">
        <v>1559</v>
      </c>
    </row>
    <row r="464" spans="1:16" x14ac:dyDescent="0.25">
      <c r="A464" s="250" t="s">
        <v>1059</v>
      </c>
      <c r="B464" s="251" t="s">
        <v>1737</v>
      </c>
      <c r="C464" s="251" t="s">
        <v>1738</v>
      </c>
      <c r="D464" s="251" t="s">
        <v>1254</v>
      </c>
      <c r="E464" s="251" t="s">
        <v>1063</v>
      </c>
      <c r="F464" s="251" t="s">
        <v>1739</v>
      </c>
      <c r="G464" s="251" t="s">
        <v>1063</v>
      </c>
      <c r="H464" s="251" t="s">
        <v>1065</v>
      </c>
      <c r="I464" s="251" t="s">
        <v>1063</v>
      </c>
      <c r="J464" s="251" t="s">
        <v>1066</v>
      </c>
      <c r="K464" s="251" t="s">
        <v>115</v>
      </c>
      <c r="L464" s="251" t="s">
        <v>116</v>
      </c>
      <c r="M464" s="251">
        <v>1.2</v>
      </c>
      <c r="N464" s="251">
        <v>1.02</v>
      </c>
      <c r="O464" s="251" t="s">
        <v>1069</v>
      </c>
      <c r="P464" s="252" t="s">
        <v>1740</v>
      </c>
    </row>
    <row r="465" spans="1:16" x14ac:dyDescent="0.25">
      <c r="A465" s="250" t="s">
        <v>1059</v>
      </c>
      <c r="B465" s="251" t="s">
        <v>1737</v>
      </c>
      <c r="C465" s="251" t="s">
        <v>1738</v>
      </c>
      <c r="D465" s="251" t="s">
        <v>1254</v>
      </c>
      <c r="E465" s="251" t="s">
        <v>1063</v>
      </c>
      <c r="F465" s="251" t="s">
        <v>1739</v>
      </c>
      <c r="G465" s="251" t="s">
        <v>1063</v>
      </c>
      <c r="H465" s="251" t="s">
        <v>1167</v>
      </c>
      <c r="I465" s="251" t="s">
        <v>1078</v>
      </c>
      <c r="J465" s="251" t="s">
        <v>1066</v>
      </c>
      <c r="K465" s="251" t="s">
        <v>1741</v>
      </c>
      <c r="L465" s="251" t="s">
        <v>1742</v>
      </c>
      <c r="M465" s="251">
        <v>1.2</v>
      </c>
      <c r="N465" s="251">
        <v>48.96</v>
      </c>
      <c r="O465" s="251" t="s">
        <v>1069</v>
      </c>
      <c r="P465" s="252" t="s">
        <v>1740</v>
      </c>
    </row>
    <row r="466" spans="1:16" x14ac:dyDescent="0.25">
      <c r="A466" s="250" t="s">
        <v>1059</v>
      </c>
      <c r="B466" s="251" t="s">
        <v>1737</v>
      </c>
      <c r="C466" s="251" t="s">
        <v>1738</v>
      </c>
      <c r="D466" s="251" t="s">
        <v>1254</v>
      </c>
      <c r="E466" s="251" t="s">
        <v>1063</v>
      </c>
      <c r="F466" s="251" t="s">
        <v>1739</v>
      </c>
      <c r="G466" s="251" t="s">
        <v>1063</v>
      </c>
      <c r="H466" s="251" t="s">
        <v>1077</v>
      </c>
      <c r="I466" s="251" t="s">
        <v>1176</v>
      </c>
      <c r="J466" s="251" t="s">
        <v>1066</v>
      </c>
      <c r="K466" s="251" t="s">
        <v>1713</v>
      </c>
      <c r="L466" s="251" t="s">
        <v>1714</v>
      </c>
      <c r="M466" s="251">
        <v>1.2</v>
      </c>
      <c r="N466" s="251">
        <v>1.2</v>
      </c>
      <c r="O466" s="251" t="s">
        <v>1069</v>
      </c>
      <c r="P466" s="252" t="s">
        <v>1740</v>
      </c>
    </row>
    <row r="467" spans="1:16" x14ac:dyDescent="0.25">
      <c r="A467" s="250" t="s">
        <v>1059</v>
      </c>
      <c r="B467" s="251" t="s">
        <v>1737</v>
      </c>
      <c r="C467" s="251" t="s">
        <v>1738</v>
      </c>
      <c r="D467" s="251" t="s">
        <v>1254</v>
      </c>
      <c r="E467" s="251" t="s">
        <v>1063</v>
      </c>
      <c r="F467" s="251" t="s">
        <v>1739</v>
      </c>
      <c r="G467" s="251" t="s">
        <v>1063</v>
      </c>
      <c r="H467" s="251" t="s">
        <v>1083</v>
      </c>
      <c r="I467" s="251" t="s">
        <v>1143</v>
      </c>
      <c r="J467" s="251" t="s">
        <v>1066</v>
      </c>
      <c r="K467" s="251" t="s">
        <v>1269</v>
      </c>
      <c r="L467" s="251" t="s">
        <v>1270</v>
      </c>
      <c r="M467" s="251">
        <v>1.2</v>
      </c>
      <c r="N467" s="251">
        <v>0.19</v>
      </c>
      <c r="O467" s="251" t="s">
        <v>1069</v>
      </c>
      <c r="P467" s="252" t="s">
        <v>1740</v>
      </c>
    </row>
    <row r="468" spans="1:16" x14ac:dyDescent="0.25">
      <c r="A468" s="250" t="s">
        <v>1059</v>
      </c>
      <c r="B468" s="251" t="s">
        <v>1737</v>
      </c>
      <c r="C468" s="251" t="s">
        <v>1738</v>
      </c>
      <c r="D468" s="251" t="s">
        <v>1254</v>
      </c>
      <c r="E468" s="251" t="s">
        <v>1063</v>
      </c>
      <c r="F468" s="251" t="s">
        <v>1739</v>
      </c>
      <c r="G468" s="251" t="s">
        <v>1063</v>
      </c>
      <c r="H468" s="251" t="s">
        <v>1152</v>
      </c>
      <c r="I468" s="251" t="s">
        <v>1159</v>
      </c>
      <c r="J468" s="251" t="s">
        <v>1066</v>
      </c>
      <c r="K468" s="251" t="s">
        <v>1271</v>
      </c>
      <c r="L468" s="251" t="s">
        <v>1272</v>
      </c>
      <c r="M468" s="251">
        <v>1.2</v>
      </c>
      <c r="N468" s="251">
        <v>0.82499999999999996</v>
      </c>
      <c r="O468" s="251" t="s">
        <v>1069</v>
      </c>
      <c r="P468" s="252" t="s">
        <v>1740</v>
      </c>
    </row>
    <row r="469" spans="1:16" x14ac:dyDescent="0.25">
      <c r="A469" s="250" t="s">
        <v>1059</v>
      </c>
      <c r="B469" s="251" t="s">
        <v>1743</v>
      </c>
      <c r="C469" s="251" t="s">
        <v>1744</v>
      </c>
      <c r="D469" s="251" t="s">
        <v>1254</v>
      </c>
      <c r="E469" s="251" t="s">
        <v>1063</v>
      </c>
      <c r="F469" s="251" t="s">
        <v>1745</v>
      </c>
      <c r="G469" s="251" t="s">
        <v>1063</v>
      </c>
      <c r="H469" s="251" t="s">
        <v>1065</v>
      </c>
      <c r="I469" s="251" t="s">
        <v>1063</v>
      </c>
      <c r="J469" s="251" t="s">
        <v>1066</v>
      </c>
      <c r="K469" s="251" t="s">
        <v>115</v>
      </c>
      <c r="L469" s="251" t="s">
        <v>116</v>
      </c>
      <c r="M469" s="251">
        <v>1</v>
      </c>
      <c r="N469" s="251">
        <v>1.02</v>
      </c>
      <c r="O469" s="251" t="s">
        <v>1069</v>
      </c>
      <c r="P469" s="252" t="s">
        <v>1740</v>
      </c>
    </row>
    <row r="470" spans="1:16" x14ac:dyDescent="0.25">
      <c r="A470" s="250" t="s">
        <v>1059</v>
      </c>
      <c r="B470" s="251" t="s">
        <v>1743</v>
      </c>
      <c r="C470" s="251" t="s">
        <v>1744</v>
      </c>
      <c r="D470" s="251" t="s">
        <v>1254</v>
      </c>
      <c r="E470" s="251" t="s">
        <v>1063</v>
      </c>
      <c r="F470" s="251" t="s">
        <v>1745</v>
      </c>
      <c r="G470" s="251" t="s">
        <v>1063</v>
      </c>
      <c r="H470" s="251" t="s">
        <v>1167</v>
      </c>
      <c r="I470" s="251" t="s">
        <v>1078</v>
      </c>
      <c r="J470" s="251" t="s">
        <v>1066</v>
      </c>
      <c r="K470" s="251" t="s">
        <v>1741</v>
      </c>
      <c r="L470" s="251" t="s">
        <v>1742</v>
      </c>
      <c r="M470" s="251">
        <v>1</v>
      </c>
      <c r="N470" s="251">
        <v>40.799999999999997</v>
      </c>
      <c r="O470" s="251" t="s">
        <v>1069</v>
      </c>
      <c r="P470" s="252" t="s">
        <v>1740</v>
      </c>
    </row>
    <row r="471" spans="1:16" x14ac:dyDescent="0.25">
      <c r="A471" s="250" t="s">
        <v>1059</v>
      </c>
      <c r="B471" s="251" t="s">
        <v>1743</v>
      </c>
      <c r="C471" s="251" t="s">
        <v>1744</v>
      </c>
      <c r="D471" s="251" t="s">
        <v>1254</v>
      </c>
      <c r="E471" s="251" t="s">
        <v>1063</v>
      </c>
      <c r="F471" s="251" t="s">
        <v>1745</v>
      </c>
      <c r="G471" s="251" t="s">
        <v>1063</v>
      </c>
      <c r="H471" s="251" t="s">
        <v>1077</v>
      </c>
      <c r="I471" s="251" t="s">
        <v>1176</v>
      </c>
      <c r="J471" s="251" t="s">
        <v>1066</v>
      </c>
      <c r="K471" s="251" t="s">
        <v>1713</v>
      </c>
      <c r="L471" s="251" t="s">
        <v>1714</v>
      </c>
      <c r="M471" s="251">
        <v>1</v>
      </c>
      <c r="N471" s="251">
        <v>1</v>
      </c>
      <c r="O471" s="251" t="s">
        <v>1069</v>
      </c>
      <c r="P471" s="252" t="s">
        <v>1740</v>
      </c>
    </row>
    <row r="472" spans="1:16" x14ac:dyDescent="0.25">
      <c r="A472" s="250" t="s">
        <v>1059</v>
      </c>
      <c r="B472" s="251" t="s">
        <v>1743</v>
      </c>
      <c r="C472" s="251" t="s">
        <v>1744</v>
      </c>
      <c r="D472" s="251" t="s">
        <v>1254</v>
      </c>
      <c r="E472" s="251" t="s">
        <v>1063</v>
      </c>
      <c r="F472" s="251" t="s">
        <v>1745</v>
      </c>
      <c r="G472" s="251" t="s">
        <v>1063</v>
      </c>
      <c r="H472" s="251" t="s">
        <v>1083</v>
      </c>
      <c r="I472" s="251" t="s">
        <v>1143</v>
      </c>
      <c r="J472" s="251" t="s">
        <v>1066</v>
      </c>
      <c r="K472" s="251" t="s">
        <v>1269</v>
      </c>
      <c r="L472" s="251" t="s">
        <v>1270</v>
      </c>
      <c r="M472" s="251">
        <v>1</v>
      </c>
      <c r="N472" s="251">
        <v>0.19</v>
      </c>
      <c r="O472" s="251" t="s">
        <v>1069</v>
      </c>
      <c r="P472" s="252" t="s">
        <v>1740</v>
      </c>
    </row>
    <row r="473" spans="1:16" x14ac:dyDescent="0.25">
      <c r="A473" s="250" t="s">
        <v>1059</v>
      </c>
      <c r="B473" s="251" t="s">
        <v>1743</v>
      </c>
      <c r="C473" s="251" t="s">
        <v>1744</v>
      </c>
      <c r="D473" s="251" t="s">
        <v>1254</v>
      </c>
      <c r="E473" s="251" t="s">
        <v>1063</v>
      </c>
      <c r="F473" s="251" t="s">
        <v>1745</v>
      </c>
      <c r="G473" s="251" t="s">
        <v>1063</v>
      </c>
      <c r="H473" s="251" t="s">
        <v>1152</v>
      </c>
      <c r="I473" s="251" t="s">
        <v>1159</v>
      </c>
      <c r="J473" s="251" t="s">
        <v>1066</v>
      </c>
      <c r="K473" s="251" t="s">
        <v>1271</v>
      </c>
      <c r="L473" s="251" t="s">
        <v>1272</v>
      </c>
      <c r="M473" s="251">
        <v>1</v>
      </c>
      <c r="N473" s="251">
        <v>0.82499999999999996</v>
      </c>
      <c r="O473" s="251" t="s">
        <v>1069</v>
      </c>
      <c r="P473" s="252" t="s">
        <v>1740</v>
      </c>
    </row>
    <row r="474" spans="1:16" x14ac:dyDescent="0.25">
      <c r="A474" s="250" t="s">
        <v>1059</v>
      </c>
      <c r="B474" s="251" t="s">
        <v>1746</v>
      </c>
      <c r="C474" s="251" t="s">
        <v>1747</v>
      </c>
      <c r="D474" s="251" t="s">
        <v>1254</v>
      </c>
      <c r="E474" s="251" t="s">
        <v>1063</v>
      </c>
      <c r="F474" s="251" t="s">
        <v>1748</v>
      </c>
      <c r="G474" s="251" t="s">
        <v>1063</v>
      </c>
      <c r="H474" s="251" t="s">
        <v>1065</v>
      </c>
      <c r="I474" s="251" t="s">
        <v>1063</v>
      </c>
      <c r="J474" s="251" t="s">
        <v>1066</v>
      </c>
      <c r="K474" s="251" t="s">
        <v>115</v>
      </c>
      <c r="L474" s="251" t="s">
        <v>116</v>
      </c>
      <c r="M474" s="251">
        <v>1.2</v>
      </c>
      <c r="N474" s="251">
        <v>1.02</v>
      </c>
      <c r="O474" s="251" t="s">
        <v>1069</v>
      </c>
      <c r="P474" s="252" t="s">
        <v>1740</v>
      </c>
    </row>
    <row r="475" spans="1:16" x14ac:dyDescent="0.25">
      <c r="A475" s="250" t="s">
        <v>1059</v>
      </c>
      <c r="B475" s="251" t="s">
        <v>1746</v>
      </c>
      <c r="C475" s="251" t="s">
        <v>1747</v>
      </c>
      <c r="D475" s="251" t="s">
        <v>1254</v>
      </c>
      <c r="E475" s="251" t="s">
        <v>1063</v>
      </c>
      <c r="F475" s="251" t="s">
        <v>1748</v>
      </c>
      <c r="G475" s="251" t="s">
        <v>1063</v>
      </c>
      <c r="H475" s="251" t="s">
        <v>1167</v>
      </c>
      <c r="I475" s="251" t="s">
        <v>1078</v>
      </c>
      <c r="J475" s="251" t="s">
        <v>1066</v>
      </c>
      <c r="K475" s="251" t="s">
        <v>1741</v>
      </c>
      <c r="L475" s="251" t="s">
        <v>1742</v>
      </c>
      <c r="M475" s="251">
        <v>1.2</v>
      </c>
      <c r="N475" s="251">
        <v>48.96</v>
      </c>
      <c r="O475" s="251" t="s">
        <v>1069</v>
      </c>
      <c r="P475" s="252" t="s">
        <v>1740</v>
      </c>
    </row>
    <row r="476" spans="1:16" x14ac:dyDescent="0.25">
      <c r="A476" s="250" t="s">
        <v>1059</v>
      </c>
      <c r="B476" s="251" t="s">
        <v>1746</v>
      </c>
      <c r="C476" s="251" t="s">
        <v>1747</v>
      </c>
      <c r="D476" s="251" t="s">
        <v>1254</v>
      </c>
      <c r="E476" s="251" t="s">
        <v>1063</v>
      </c>
      <c r="F476" s="251" t="s">
        <v>1748</v>
      </c>
      <c r="G476" s="251" t="s">
        <v>1063</v>
      </c>
      <c r="H476" s="251" t="s">
        <v>1077</v>
      </c>
      <c r="I476" s="251" t="s">
        <v>1176</v>
      </c>
      <c r="J476" s="251" t="s">
        <v>1066</v>
      </c>
      <c r="K476" s="251" t="s">
        <v>1713</v>
      </c>
      <c r="L476" s="251" t="s">
        <v>1714</v>
      </c>
      <c r="M476" s="251">
        <v>1.2</v>
      </c>
      <c r="N476" s="251">
        <v>1.2</v>
      </c>
      <c r="O476" s="251" t="s">
        <v>1069</v>
      </c>
      <c r="P476" s="252" t="s">
        <v>1740</v>
      </c>
    </row>
    <row r="477" spans="1:16" x14ac:dyDescent="0.25">
      <c r="A477" s="250" t="s">
        <v>1059</v>
      </c>
      <c r="B477" s="251" t="s">
        <v>1746</v>
      </c>
      <c r="C477" s="251" t="s">
        <v>1747</v>
      </c>
      <c r="D477" s="251" t="s">
        <v>1254</v>
      </c>
      <c r="E477" s="251" t="s">
        <v>1063</v>
      </c>
      <c r="F477" s="251" t="s">
        <v>1748</v>
      </c>
      <c r="G477" s="251" t="s">
        <v>1063</v>
      </c>
      <c r="H477" s="251" t="s">
        <v>1083</v>
      </c>
      <c r="I477" s="251" t="s">
        <v>1143</v>
      </c>
      <c r="J477" s="251" t="s">
        <v>1066</v>
      </c>
      <c r="K477" s="251" t="s">
        <v>1269</v>
      </c>
      <c r="L477" s="251" t="s">
        <v>1270</v>
      </c>
      <c r="M477" s="251">
        <v>1.2</v>
      </c>
      <c r="N477" s="251">
        <v>0.19</v>
      </c>
      <c r="O477" s="251" t="s">
        <v>1069</v>
      </c>
      <c r="P477" s="252" t="s">
        <v>1740</v>
      </c>
    </row>
    <row r="478" spans="1:16" x14ac:dyDescent="0.25">
      <c r="A478" s="250" t="s">
        <v>1059</v>
      </c>
      <c r="B478" s="251" t="s">
        <v>1746</v>
      </c>
      <c r="C478" s="251" t="s">
        <v>1747</v>
      </c>
      <c r="D478" s="251" t="s">
        <v>1254</v>
      </c>
      <c r="E478" s="251" t="s">
        <v>1063</v>
      </c>
      <c r="F478" s="251" t="s">
        <v>1748</v>
      </c>
      <c r="G478" s="251" t="s">
        <v>1063</v>
      </c>
      <c r="H478" s="251" t="s">
        <v>1152</v>
      </c>
      <c r="I478" s="251" t="s">
        <v>1159</v>
      </c>
      <c r="J478" s="251" t="s">
        <v>1066</v>
      </c>
      <c r="K478" s="251" t="s">
        <v>1271</v>
      </c>
      <c r="L478" s="251" t="s">
        <v>1272</v>
      </c>
      <c r="M478" s="251">
        <v>1.2</v>
      </c>
      <c r="N478" s="251">
        <v>0.82499999999999996</v>
      </c>
      <c r="O478" s="251" t="s">
        <v>1069</v>
      </c>
      <c r="P478" s="252" t="s">
        <v>1740</v>
      </c>
    </row>
    <row r="479" spans="1:16" x14ac:dyDescent="0.25">
      <c r="A479" s="250" t="s">
        <v>1059</v>
      </c>
      <c r="B479" s="251" t="s">
        <v>1749</v>
      </c>
      <c r="C479" s="251" t="s">
        <v>1750</v>
      </c>
      <c r="D479" s="251" t="s">
        <v>1254</v>
      </c>
      <c r="E479" s="251" t="s">
        <v>1063</v>
      </c>
      <c r="F479" s="251" t="s">
        <v>1751</v>
      </c>
      <c r="G479" s="251" t="s">
        <v>1063</v>
      </c>
      <c r="H479" s="251" t="s">
        <v>1065</v>
      </c>
      <c r="I479" s="251" t="s">
        <v>1063</v>
      </c>
      <c r="J479" s="251" t="s">
        <v>1066</v>
      </c>
      <c r="K479" s="251" t="s">
        <v>137</v>
      </c>
      <c r="L479" s="251" t="s">
        <v>138</v>
      </c>
      <c r="M479" s="251">
        <v>0.94</v>
      </c>
      <c r="N479" s="251">
        <v>1.02</v>
      </c>
      <c r="O479" s="251" t="s">
        <v>1069</v>
      </c>
      <c r="P479" s="252" t="s">
        <v>1559</v>
      </c>
    </row>
    <row r="480" spans="1:16" x14ac:dyDescent="0.25">
      <c r="A480" s="250" t="s">
        <v>1059</v>
      </c>
      <c r="B480" s="251" t="s">
        <v>1749</v>
      </c>
      <c r="C480" s="251" t="s">
        <v>1750</v>
      </c>
      <c r="D480" s="251" t="s">
        <v>1254</v>
      </c>
      <c r="E480" s="251" t="s">
        <v>1063</v>
      </c>
      <c r="F480" s="251" t="s">
        <v>1751</v>
      </c>
      <c r="G480" s="251" t="s">
        <v>1063</v>
      </c>
      <c r="H480" s="251" t="s">
        <v>1115</v>
      </c>
      <c r="I480" s="251" t="s">
        <v>1116</v>
      </c>
      <c r="J480" s="251" t="s">
        <v>1066</v>
      </c>
      <c r="K480" s="251" t="s">
        <v>1267</v>
      </c>
      <c r="L480" s="251" t="s">
        <v>1268</v>
      </c>
      <c r="M480" s="251">
        <v>0.94</v>
      </c>
      <c r="N480" s="251">
        <v>1.02</v>
      </c>
      <c r="O480" s="251" t="s">
        <v>1069</v>
      </c>
      <c r="P480" s="252" t="s">
        <v>1559</v>
      </c>
    </row>
    <row r="481" spans="1:16" x14ac:dyDescent="0.25">
      <c r="A481" s="250" t="s">
        <v>1059</v>
      </c>
      <c r="B481" s="251" t="s">
        <v>1749</v>
      </c>
      <c r="C481" s="251" t="s">
        <v>1750</v>
      </c>
      <c r="D481" s="251" t="s">
        <v>1254</v>
      </c>
      <c r="E481" s="251" t="s">
        <v>1063</v>
      </c>
      <c r="F481" s="251" t="s">
        <v>1751</v>
      </c>
      <c r="G481" s="251" t="s">
        <v>1063</v>
      </c>
      <c r="H481" s="251" t="s">
        <v>1167</v>
      </c>
      <c r="I481" s="251" t="s">
        <v>1078</v>
      </c>
      <c r="J481" s="251" t="s">
        <v>1066</v>
      </c>
      <c r="K481" s="251" t="s">
        <v>1117</v>
      </c>
      <c r="L481" s="251" t="s">
        <v>1118</v>
      </c>
      <c r="M481" s="251">
        <v>0.94</v>
      </c>
      <c r="N481" s="251">
        <v>0.94</v>
      </c>
      <c r="O481" s="251" t="s">
        <v>1069</v>
      </c>
      <c r="P481" s="252" t="s">
        <v>1559</v>
      </c>
    </row>
    <row r="482" spans="1:16" x14ac:dyDescent="0.25">
      <c r="A482" s="250" t="s">
        <v>1059</v>
      </c>
      <c r="B482" s="251" t="s">
        <v>1752</v>
      </c>
      <c r="C482" s="251" t="s">
        <v>1753</v>
      </c>
      <c r="D482" s="251" t="s">
        <v>1254</v>
      </c>
      <c r="E482" s="251" t="s">
        <v>1063</v>
      </c>
      <c r="F482" s="251" t="s">
        <v>1754</v>
      </c>
      <c r="G482" s="251" t="s">
        <v>1063</v>
      </c>
      <c r="H482" s="251" t="s">
        <v>1065</v>
      </c>
      <c r="I482" s="251" t="s">
        <v>1063</v>
      </c>
      <c r="J482" s="251" t="s">
        <v>1066</v>
      </c>
      <c r="K482" s="251" t="s">
        <v>137</v>
      </c>
      <c r="L482" s="251" t="s">
        <v>138</v>
      </c>
      <c r="M482" s="251">
        <v>1.2</v>
      </c>
      <c r="N482" s="251">
        <v>1.02</v>
      </c>
      <c r="O482" s="251" t="s">
        <v>1069</v>
      </c>
      <c r="P482" s="252" t="s">
        <v>1559</v>
      </c>
    </row>
    <row r="483" spans="1:16" x14ac:dyDescent="0.25">
      <c r="A483" s="250" t="s">
        <v>1059</v>
      </c>
      <c r="B483" s="251" t="s">
        <v>1752</v>
      </c>
      <c r="C483" s="251" t="s">
        <v>1753</v>
      </c>
      <c r="D483" s="251" t="s">
        <v>1254</v>
      </c>
      <c r="E483" s="251" t="s">
        <v>1063</v>
      </c>
      <c r="F483" s="251" t="s">
        <v>1754</v>
      </c>
      <c r="G483" s="251" t="s">
        <v>1063</v>
      </c>
      <c r="H483" s="251" t="s">
        <v>1115</v>
      </c>
      <c r="I483" s="251" t="s">
        <v>1116</v>
      </c>
      <c r="J483" s="251" t="s">
        <v>1066</v>
      </c>
      <c r="K483" s="251" t="s">
        <v>1267</v>
      </c>
      <c r="L483" s="251" t="s">
        <v>1268</v>
      </c>
      <c r="M483" s="251">
        <v>1.2</v>
      </c>
      <c r="N483" s="251">
        <v>1.02</v>
      </c>
      <c r="O483" s="251" t="s">
        <v>1069</v>
      </c>
      <c r="P483" s="252" t="s">
        <v>1559</v>
      </c>
    </row>
    <row r="484" spans="1:16" x14ac:dyDescent="0.25">
      <c r="A484" s="250" t="s">
        <v>1059</v>
      </c>
      <c r="B484" s="251" t="s">
        <v>1752</v>
      </c>
      <c r="C484" s="251" t="s">
        <v>1753</v>
      </c>
      <c r="D484" s="251" t="s">
        <v>1254</v>
      </c>
      <c r="E484" s="251" t="s">
        <v>1063</v>
      </c>
      <c r="F484" s="251" t="s">
        <v>1754</v>
      </c>
      <c r="G484" s="251" t="s">
        <v>1063</v>
      </c>
      <c r="H484" s="251" t="s">
        <v>1167</v>
      </c>
      <c r="I484" s="251" t="s">
        <v>1078</v>
      </c>
      <c r="J484" s="251" t="s">
        <v>1066</v>
      </c>
      <c r="K484" s="251" t="s">
        <v>1755</v>
      </c>
      <c r="L484" s="251" t="s">
        <v>1756</v>
      </c>
      <c r="M484" s="251">
        <v>1.2</v>
      </c>
      <c r="N484" s="251">
        <v>1</v>
      </c>
      <c r="O484" s="251" t="s">
        <v>1069</v>
      </c>
      <c r="P484" s="252" t="s">
        <v>1559</v>
      </c>
    </row>
    <row r="485" spans="1:16" x14ac:dyDescent="0.25">
      <c r="A485" s="250" t="s">
        <v>1059</v>
      </c>
      <c r="B485" s="251" t="s">
        <v>1752</v>
      </c>
      <c r="C485" s="251" t="s">
        <v>1753</v>
      </c>
      <c r="D485" s="251" t="s">
        <v>1254</v>
      </c>
      <c r="E485" s="251" t="s">
        <v>1063</v>
      </c>
      <c r="F485" s="251" t="s">
        <v>1754</v>
      </c>
      <c r="G485" s="251" t="s">
        <v>1063</v>
      </c>
      <c r="H485" s="251" t="s">
        <v>1077</v>
      </c>
      <c r="I485" s="251" t="s">
        <v>1176</v>
      </c>
      <c r="J485" s="251" t="s">
        <v>1066</v>
      </c>
      <c r="K485" s="251" t="s">
        <v>1713</v>
      </c>
      <c r="L485" s="251" t="s">
        <v>1714</v>
      </c>
      <c r="M485" s="251">
        <v>1.2</v>
      </c>
      <c r="N485" s="251">
        <v>1.2</v>
      </c>
      <c r="O485" s="251" t="s">
        <v>1069</v>
      </c>
      <c r="P485" s="252" t="s">
        <v>1559</v>
      </c>
    </row>
    <row r="486" spans="1:16" x14ac:dyDescent="0.25">
      <c r="A486" s="250" t="s">
        <v>1059</v>
      </c>
      <c r="B486" s="251" t="s">
        <v>1757</v>
      </c>
      <c r="C486" s="251" t="s">
        <v>1758</v>
      </c>
      <c r="D486" s="251" t="s">
        <v>1254</v>
      </c>
      <c r="E486" s="251" t="s">
        <v>1063</v>
      </c>
      <c r="F486" s="251" t="s">
        <v>1759</v>
      </c>
      <c r="G486" s="251" t="s">
        <v>1063</v>
      </c>
      <c r="H486" s="251" t="s">
        <v>1065</v>
      </c>
      <c r="I486" s="251" t="s">
        <v>1063</v>
      </c>
      <c r="J486" s="251" t="s">
        <v>1066</v>
      </c>
      <c r="K486" s="251" t="s">
        <v>1491</v>
      </c>
      <c r="L486" s="251" t="s">
        <v>1492</v>
      </c>
      <c r="M486" s="251">
        <v>1</v>
      </c>
      <c r="N486" s="251">
        <v>2.04</v>
      </c>
      <c r="O486" s="251" t="s">
        <v>1069</v>
      </c>
      <c r="P486" s="252" t="s">
        <v>1559</v>
      </c>
    </row>
    <row r="487" spans="1:16" x14ac:dyDescent="0.25">
      <c r="A487" s="250" t="s">
        <v>1059</v>
      </c>
      <c r="B487" s="251" t="s">
        <v>1757</v>
      </c>
      <c r="C487" s="251" t="s">
        <v>1758</v>
      </c>
      <c r="D487" s="251" t="s">
        <v>1254</v>
      </c>
      <c r="E487" s="251" t="s">
        <v>1063</v>
      </c>
      <c r="F487" s="251" t="s">
        <v>1759</v>
      </c>
      <c r="G487" s="251" t="s">
        <v>1063</v>
      </c>
      <c r="H487" s="251" t="s">
        <v>1115</v>
      </c>
      <c r="I487" s="251" t="s">
        <v>1116</v>
      </c>
      <c r="J487" s="251" t="s">
        <v>1066</v>
      </c>
      <c r="K487" s="251" t="s">
        <v>1267</v>
      </c>
      <c r="L487" s="251" t="s">
        <v>1268</v>
      </c>
      <c r="M487" s="251">
        <v>1</v>
      </c>
      <c r="N487" s="251">
        <v>1.02</v>
      </c>
      <c r="O487" s="251" t="s">
        <v>1069</v>
      </c>
      <c r="P487" s="252" t="s">
        <v>1559</v>
      </c>
    </row>
    <row r="488" spans="1:16" x14ac:dyDescent="0.25">
      <c r="A488" s="250" t="s">
        <v>1059</v>
      </c>
      <c r="B488" s="251" t="s">
        <v>1757</v>
      </c>
      <c r="C488" s="251" t="s">
        <v>1758</v>
      </c>
      <c r="D488" s="251" t="s">
        <v>1254</v>
      </c>
      <c r="E488" s="251" t="s">
        <v>1063</v>
      </c>
      <c r="F488" s="251" t="s">
        <v>1759</v>
      </c>
      <c r="G488" s="251" t="s">
        <v>1063</v>
      </c>
      <c r="H488" s="251" t="s">
        <v>1167</v>
      </c>
      <c r="I488" s="251" t="s">
        <v>1078</v>
      </c>
      <c r="J488" s="251" t="s">
        <v>1066</v>
      </c>
      <c r="K488" s="251" t="s">
        <v>1223</v>
      </c>
      <c r="L488" s="251" t="s">
        <v>1224</v>
      </c>
      <c r="M488" s="251">
        <v>1</v>
      </c>
      <c r="N488" s="251">
        <v>1</v>
      </c>
      <c r="O488" s="251" t="s">
        <v>1069</v>
      </c>
      <c r="P488" s="252" t="s">
        <v>1559</v>
      </c>
    </row>
    <row r="489" spans="1:16" x14ac:dyDescent="0.25">
      <c r="A489" s="250" t="s">
        <v>1059</v>
      </c>
      <c r="B489" s="251" t="s">
        <v>1760</v>
      </c>
      <c r="C489" s="251" t="s">
        <v>1761</v>
      </c>
      <c r="D489" s="251" t="s">
        <v>1254</v>
      </c>
      <c r="E489" s="251" t="s">
        <v>1063</v>
      </c>
      <c r="F489" s="251" t="s">
        <v>1762</v>
      </c>
      <c r="G489" s="251" t="s">
        <v>1063</v>
      </c>
      <c r="H489" s="251" t="s">
        <v>1065</v>
      </c>
      <c r="I489" s="251" t="s">
        <v>1063</v>
      </c>
      <c r="J489" s="251" t="s">
        <v>1066</v>
      </c>
      <c r="K489" s="251" t="s">
        <v>137</v>
      </c>
      <c r="L489" s="251" t="s">
        <v>138</v>
      </c>
      <c r="M489" s="251">
        <v>1</v>
      </c>
      <c r="N489" s="251">
        <v>1.02</v>
      </c>
      <c r="O489" s="251" t="s">
        <v>1069</v>
      </c>
      <c r="P489" s="252" t="s">
        <v>1559</v>
      </c>
    </row>
    <row r="490" spans="1:16" x14ac:dyDescent="0.25">
      <c r="A490" s="250" t="s">
        <v>1059</v>
      </c>
      <c r="B490" s="251" t="s">
        <v>1760</v>
      </c>
      <c r="C490" s="251" t="s">
        <v>1761</v>
      </c>
      <c r="D490" s="251" t="s">
        <v>1254</v>
      </c>
      <c r="E490" s="251" t="s">
        <v>1063</v>
      </c>
      <c r="F490" s="251" t="s">
        <v>1762</v>
      </c>
      <c r="G490" s="251" t="s">
        <v>1063</v>
      </c>
      <c r="H490" s="251" t="s">
        <v>1115</v>
      </c>
      <c r="I490" s="251" t="s">
        <v>1116</v>
      </c>
      <c r="J490" s="251" t="s">
        <v>1066</v>
      </c>
      <c r="K490" s="251" t="s">
        <v>115</v>
      </c>
      <c r="L490" s="251" t="s">
        <v>116</v>
      </c>
      <c r="M490" s="251">
        <v>1</v>
      </c>
      <c r="N490" s="251">
        <v>1.02</v>
      </c>
      <c r="O490" s="251" t="s">
        <v>1069</v>
      </c>
      <c r="P490" s="252" t="s">
        <v>1559</v>
      </c>
    </row>
    <row r="491" spans="1:16" x14ac:dyDescent="0.25">
      <c r="A491" s="250" t="s">
        <v>1059</v>
      </c>
      <c r="B491" s="251" t="s">
        <v>1760</v>
      </c>
      <c r="C491" s="251" t="s">
        <v>1761</v>
      </c>
      <c r="D491" s="251" t="s">
        <v>1254</v>
      </c>
      <c r="E491" s="251" t="s">
        <v>1063</v>
      </c>
      <c r="F491" s="251" t="s">
        <v>1762</v>
      </c>
      <c r="G491" s="251" t="s">
        <v>1063</v>
      </c>
      <c r="H491" s="251" t="s">
        <v>1167</v>
      </c>
      <c r="I491" s="251" t="s">
        <v>1078</v>
      </c>
      <c r="J491" s="251" t="s">
        <v>1066</v>
      </c>
      <c r="K491" s="251" t="s">
        <v>1223</v>
      </c>
      <c r="L491" s="251" t="s">
        <v>1224</v>
      </c>
      <c r="M491" s="251">
        <v>1</v>
      </c>
      <c r="N491" s="251">
        <v>1</v>
      </c>
      <c r="O491" s="251" t="s">
        <v>1069</v>
      </c>
      <c r="P491" s="252" t="s">
        <v>1559</v>
      </c>
    </row>
    <row r="492" spans="1:16" x14ac:dyDescent="0.25">
      <c r="A492" s="250" t="s">
        <v>1059</v>
      </c>
      <c r="B492" s="251" t="s">
        <v>1763</v>
      </c>
      <c r="C492" s="251" t="s">
        <v>1764</v>
      </c>
      <c r="D492" s="251" t="s">
        <v>1254</v>
      </c>
      <c r="E492" s="251" t="s">
        <v>1063</v>
      </c>
      <c r="F492" s="251" t="s">
        <v>1765</v>
      </c>
      <c r="G492" s="251" t="s">
        <v>1063</v>
      </c>
      <c r="H492" s="251" t="s">
        <v>1065</v>
      </c>
      <c r="I492" s="251" t="s">
        <v>1063</v>
      </c>
      <c r="J492" s="251" t="s">
        <v>1066</v>
      </c>
      <c r="K492" s="251" t="s">
        <v>137</v>
      </c>
      <c r="L492" s="251" t="s">
        <v>138</v>
      </c>
      <c r="M492" s="251">
        <v>1</v>
      </c>
      <c r="N492" s="251">
        <v>1.02</v>
      </c>
      <c r="O492" s="251" t="s">
        <v>1069</v>
      </c>
      <c r="P492" s="252" t="s">
        <v>1559</v>
      </c>
    </row>
    <row r="493" spans="1:16" x14ac:dyDescent="0.25">
      <c r="A493" s="250" t="s">
        <v>1059</v>
      </c>
      <c r="B493" s="251" t="s">
        <v>1763</v>
      </c>
      <c r="C493" s="251" t="s">
        <v>1764</v>
      </c>
      <c r="D493" s="251" t="s">
        <v>1254</v>
      </c>
      <c r="E493" s="251" t="s">
        <v>1063</v>
      </c>
      <c r="F493" s="251" t="s">
        <v>1765</v>
      </c>
      <c r="G493" s="251" t="s">
        <v>1063</v>
      </c>
      <c r="H493" s="251" t="s">
        <v>1115</v>
      </c>
      <c r="I493" s="251" t="s">
        <v>1116</v>
      </c>
      <c r="J493" s="251" t="s">
        <v>1066</v>
      </c>
      <c r="K493" s="251" t="s">
        <v>1267</v>
      </c>
      <c r="L493" s="251" t="s">
        <v>1268</v>
      </c>
      <c r="M493" s="251">
        <v>1</v>
      </c>
      <c r="N493" s="251">
        <v>1.02</v>
      </c>
      <c r="O493" s="251" t="s">
        <v>1069</v>
      </c>
      <c r="P493" s="252" t="s">
        <v>1559</v>
      </c>
    </row>
    <row r="494" spans="1:16" x14ac:dyDescent="0.25">
      <c r="A494" s="250" t="s">
        <v>1059</v>
      </c>
      <c r="B494" s="251" t="s">
        <v>1763</v>
      </c>
      <c r="C494" s="251" t="s">
        <v>1764</v>
      </c>
      <c r="D494" s="251" t="s">
        <v>1254</v>
      </c>
      <c r="E494" s="251" t="s">
        <v>1063</v>
      </c>
      <c r="F494" s="251" t="s">
        <v>1765</v>
      </c>
      <c r="G494" s="251" t="s">
        <v>1063</v>
      </c>
      <c r="H494" s="251" t="s">
        <v>1167</v>
      </c>
      <c r="I494" s="251" t="s">
        <v>1078</v>
      </c>
      <c r="J494" s="251" t="s">
        <v>1066</v>
      </c>
      <c r="K494" s="251" t="s">
        <v>1223</v>
      </c>
      <c r="L494" s="251" t="s">
        <v>1224</v>
      </c>
      <c r="M494" s="251">
        <v>1</v>
      </c>
      <c r="N494" s="251">
        <v>1</v>
      </c>
      <c r="O494" s="251" t="s">
        <v>1069</v>
      </c>
      <c r="P494" s="252" t="s">
        <v>1559</v>
      </c>
    </row>
    <row r="495" spans="1:16" x14ac:dyDescent="0.25">
      <c r="A495" s="250" t="s">
        <v>1059</v>
      </c>
      <c r="B495" s="251" t="s">
        <v>1766</v>
      </c>
      <c r="C495" s="251" t="s">
        <v>1767</v>
      </c>
      <c r="D495" s="251" t="s">
        <v>1254</v>
      </c>
      <c r="E495" s="251" t="s">
        <v>1063</v>
      </c>
      <c r="F495" s="251" t="s">
        <v>1768</v>
      </c>
      <c r="G495" s="251" t="s">
        <v>1063</v>
      </c>
      <c r="H495" s="251" t="s">
        <v>1065</v>
      </c>
      <c r="I495" s="251" t="s">
        <v>1063</v>
      </c>
      <c r="J495" s="251" t="s">
        <v>1066</v>
      </c>
      <c r="K495" s="251" t="s">
        <v>137</v>
      </c>
      <c r="L495" s="251" t="s">
        <v>138</v>
      </c>
      <c r="M495" s="251">
        <v>1</v>
      </c>
      <c r="N495" s="251">
        <v>1.02</v>
      </c>
      <c r="O495" s="251" t="s">
        <v>1069</v>
      </c>
      <c r="P495" s="252" t="s">
        <v>1559</v>
      </c>
    </row>
    <row r="496" spans="1:16" x14ac:dyDescent="0.25">
      <c r="A496" s="250" t="s">
        <v>1059</v>
      </c>
      <c r="B496" s="251" t="s">
        <v>1766</v>
      </c>
      <c r="C496" s="251" t="s">
        <v>1767</v>
      </c>
      <c r="D496" s="251" t="s">
        <v>1254</v>
      </c>
      <c r="E496" s="251" t="s">
        <v>1063</v>
      </c>
      <c r="F496" s="251" t="s">
        <v>1768</v>
      </c>
      <c r="G496" s="251" t="s">
        <v>1063</v>
      </c>
      <c r="H496" s="251" t="s">
        <v>1115</v>
      </c>
      <c r="I496" s="251" t="s">
        <v>1116</v>
      </c>
      <c r="J496" s="251" t="s">
        <v>1066</v>
      </c>
      <c r="K496" s="251" t="s">
        <v>115</v>
      </c>
      <c r="L496" s="251" t="s">
        <v>116</v>
      </c>
      <c r="M496" s="251">
        <v>1</v>
      </c>
      <c r="N496" s="251">
        <v>1.02</v>
      </c>
      <c r="O496" s="251" t="s">
        <v>1069</v>
      </c>
      <c r="P496" s="252" t="s">
        <v>1559</v>
      </c>
    </row>
    <row r="497" spans="1:16" x14ac:dyDescent="0.25">
      <c r="A497" s="250" t="s">
        <v>1059</v>
      </c>
      <c r="B497" s="251" t="s">
        <v>1766</v>
      </c>
      <c r="C497" s="251" t="s">
        <v>1767</v>
      </c>
      <c r="D497" s="251" t="s">
        <v>1254</v>
      </c>
      <c r="E497" s="251" t="s">
        <v>1063</v>
      </c>
      <c r="F497" s="251" t="s">
        <v>1768</v>
      </c>
      <c r="G497" s="251" t="s">
        <v>1063</v>
      </c>
      <c r="H497" s="251" t="s">
        <v>1167</v>
      </c>
      <c r="I497" s="251" t="s">
        <v>1078</v>
      </c>
      <c r="J497" s="251" t="s">
        <v>1066</v>
      </c>
      <c r="K497" s="251" t="s">
        <v>1691</v>
      </c>
      <c r="L497" s="251" t="s">
        <v>1692</v>
      </c>
      <c r="M497" s="251">
        <v>1</v>
      </c>
      <c r="N497" s="251">
        <v>1</v>
      </c>
      <c r="O497" s="251" t="s">
        <v>1069</v>
      </c>
      <c r="P497" s="252" t="s">
        <v>1559</v>
      </c>
    </row>
    <row r="498" spans="1:16" x14ac:dyDescent="0.25">
      <c r="A498" s="250" t="s">
        <v>1059</v>
      </c>
      <c r="B498" s="251" t="s">
        <v>1769</v>
      </c>
      <c r="C498" s="251" t="s">
        <v>1770</v>
      </c>
      <c r="D498" s="251" t="s">
        <v>1254</v>
      </c>
      <c r="E498" s="251" t="s">
        <v>1063</v>
      </c>
      <c r="F498" s="251" t="s">
        <v>1771</v>
      </c>
      <c r="G498" s="251" t="s">
        <v>1063</v>
      </c>
      <c r="H498" s="251" t="s">
        <v>1065</v>
      </c>
      <c r="I498" s="251" t="s">
        <v>1063</v>
      </c>
      <c r="J498" s="251" t="s">
        <v>1066</v>
      </c>
      <c r="K498" s="251" t="s">
        <v>1772</v>
      </c>
      <c r="L498" s="251" t="s">
        <v>1773</v>
      </c>
      <c r="M498" s="251">
        <v>1</v>
      </c>
      <c r="N498" s="251">
        <v>40.799999999999997</v>
      </c>
      <c r="O498" s="251" t="s">
        <v>1069</v>
      </c>
      <c r="P498" s="252" t="s">
        <v>1266</v>
      </c>
    </row>
    <row r="499" spans="1:16" x14ac:dyDescent="0.25">
      <c r="A499" s="250" t="s">
        <v>1059</v>
      </c>
      <c r="B499" s="251" t="s">
        <v>1769</v>
      </c>
      <c r="C499" s="251" t="s">
        <v>1770</v>
      </c>
      <c r="D499" s="251" t="s">
        <v>1254</v>
      </c>
      <c r="E499" s="251" t="s">
        <v>1063</v>
      </c>
      <c r="F499" s="251" t="s">
        <v>1771</v>
      </c>
      <c r="G499" s="251" t="s">
        <v>1063</v>
      </c>
      <c r="H499" s="251" t="s">
        <v>1115</v>
      </c>
      <c r="I499" s="251" t="s">
        <v>1116</v>
      </c>
      <c r="J499" s="251" t="s">
        <v>1066</v>
      </c>
      <c r="K499" s="251" t="s">
        <v>115</v>
      </c>
      <c r="L499" s="251" t="s">
        <v>116</v>
      </c>
      <c r="M499" s="251">
        <v>1</v>
      </c>
      <c r="N499" s="251">
        <v>1.02</v>
      </c>
      <c r="O499" s="251" t="s">
        <v>1069</v>
      </c>
      <c r="P499" s="252" t="s">
        <v>1266</v>
      </c>
    </row>
    <row r="500" spans="1:16" x14ac:dyDescent="0.25">
      <c r="A500" s="250" t="s">
        <v>1059</v>
      </c>
      <c r="B500" s="251" t="s">
        <v>1769</v>
      </c>
      <c r="C500" s="251" t="s">
        <v>1770</v>
      </c>
      <c r="D500" s="251" t="s">
        <v>1254</v>
      </c>
      <c r="E500" s="251" t="s">
        <v>1063</v>
      </c>
      <c r="F500" s="251" t="s">
        <v>1771</v>
      </c>
      <c r="G500" s="251" t="s">
        <v>1063</v>
      </c>
      <c r="H500" s="251" t="s">
        <v>1077</v>
      </c>
      <c r="I500" s="251" t="s">
        <v>1176</v>
      </c>
      <c r="J500" s="251" t="s">
        <v>1066</v>
      </c>
      <c r="K500" s="251" t="s">
        <v>1168</v>
      </c>
      <c r="L500" s="251" t="s">
        <v>1169</v>
      </c>
      <c r="M500" s="251">
        <v>1</v>
      </c>
      <c r="N500" s="251">
        <v>1</v>
      </c>
      <c r="O500" s="251" t="s">
        <v>1069</v>
      </c>
      <c r="P500" s="252" t="s">
        <v>1266</v>
      </c>
    </row>
    <row r="501" spans="1:16" x14ac:dyDescent="0.25">
      <c r="A501" s="250" t="s">
        <v>1059</v>
      </c>
      <c r="B501" s="251" t="s">
        <v>1769</v>
      </c>
      <c r="C501" s="251" t="s">
        <v>1770</v>
      </c>
      <c r="D501" s="251" t="s">
        <v>1254</v>
      </c>
      <c r="E501" s="251" t="s">
        <v>1063</v>
      </c>
      <c r="F501" s="251" t="s">
        <v>1771</v>
      </c>
      <c r="G501" s="251" t="s">
        <v>1063</v>
      </c>
      <c r="H501" s="251" t="s">
        <v>1083</v>
      </c>
      <c r="I501" s="251" t="s">
        <v>1143</v>
      </c>
      <c r="J501" s="251" t="s">
        <v>1066</v>
      </c>
      <c r="K501" s="251" t="s">
        <v>1269</v>
      </c>
      <c r="L501" s="251" t="s">
        <v>1270</v>
      </c>
      <c r="M501" s="251">
        <v>1</v>
      </c>
      <c r="N501" s="251">
        <v>0.19</v>
      </c>
      <c r="O501" s="251" t="s">
        <v>1069</v>
      </c>
      <c r="P501" s="252" t="s">
        <v>1266</v>
      </c>
    </row>
    <row r="502" spans="1:16" x14ac:dyDescent="0.25">
      <c r="A502" s="250" t="s">
        <v>1059</v>
      </c>
      <c r="B502" s="251" t="s">
        <v>1769</v>
      </c>
      <c r="C502" s="251" t="s">
        <v>1770</v>
      </c>
      <c r="D502" s="251" t="s">
        <v>1254</v>
      </c>
      <c r="E502" s="251" t="s">
        <v>1063</v>
      </c>
      <c r="F502" s="251" t="s">
        <v>1771</v>
      </c>
      <c r="G502" s="251" t="s">
        <v>1063</v>
      </c>
      <c r="H502" s="251" t="s">
        <v>1152</v>
      </c>
      <c r="I502" s="251" t="s">
        <v>1159</v>
      </c>
      <c r="J502" s="251" t="s">
        <v>1066</v>
      </c>
      <c r="K502" s="251" t="s">
        <v>1271</v>
      </c>
      <c r="L502" s="251" t="s">
        <v>1272</v>
      </c>
      <c r="M502" s="251">
        <v>1</v>
      </c>
      <c r="N502" s="251">
        <v>0.82499999999999996</v>
      </c>
      <c r="O502" s="251" t="s">
        <v>1069</v>
      </c>
      <c r="P502" s="252" t="s">
        <v>1266</v>
      </c>
    </row>
    <row r="503" spans="1:16" x14ac:dyDescent="0.25">
      <c r="A503" s="250" t="s">
        <v>1059</v>
      </c>
      <c r="B503" s="251" t="s">
        <v>1774</v>
      </c>
      <c r="C503" s="251" t="s">
        <v>1775</v>
      </c>
      <c r="D503" s="251" t="s">
        <v>1254</v>
      </c>
      <c r="E503" s="251" t="s">
        <v>1063</v>
      </c>
      <c r="F503" s="251" t="s">
        <v>1776</v>
      </c>
      <c r="G503" s="251" t="s">
        <v>1063</v>
      </c>
      <c r="H503" s="251" t="s">
        <v>1065</v>
      </c>
      <c r="I503" s="251" t="s">
        <v>1063</v>
      </c>
      <c r="J503" s="251" t="s">
        <v>1066</v>
      </c>
      <c r="K503" s="251" t="s">
        <v>1772</v>
      </c>
      <c r="L503" s="251" t="s">
        <v>1773</v>
      </c>
      <c r="M503" s="251">
        <v>1</v>
      </c>
      <c r="N503" s="251">
        <v>40.799999999999997</v>
      </c>
      <c r="O503" s="251" t="s">
        <v>1069</v>
      </c>
      <c r="P503" s="252" t="s">
        <v>1266</v>
      </c>
    </row>
    <row r="504" spans="1:16" x14ac:dyDescent="0.25">
      <c r="A504" s="250" t="s">
        <v>1059</v>
      </c>
      <c r="B504" s="251" t="s">
        <v>1774</v>
      </c>
      <c r="C504" s="251" t="s">
        <v>1775</v>
      </c>
      <c r="D504" s="251" t="s">
        <v>1254</v>
      </c>
      <c r="E504" s="251" t="s">
        <v>1063</v>
      </c>
      <c r="F504" s="251" t="s">
        <v>1776</v>
      </c>
      <c r="G504" s="251" t="s">
        <v>1063</v>
      </c>
      <c r="H504" s="251" t="s">
        <v>1115</v>
      </c>
      <c r="I504" s="251" t="s">
        <v>1116</v>
      </c>
      <c r="J504" s="251" t="s">
        <v>1066</v>
      </c>
      <c r="K504" s="251" t="s">
        <v>115</v>
      </c>
      <c r="L504" s="251" t="s">
        <v>116</v>
      </c>
      <c r="M504" s="251">
        <v>1</v>
      </c>
      <c r="N504" s="251">
        <v>1.02</v>
      </c>
      <c r="O504" s="251" t="s">
        <v>1069</v>
      </c>
      <c r="P504" s="252" t="s">
        <v>1266</v>
      </c>
    </row>
    <row r="505" spans="1:16" x14ac:dyDescent="0.25">
      <c r="A505" s="250" t="s">
        <v>1059</v>
      </c>
      <c r="B505" s="251" t="s">
        <v>1774</v>
      </c>
      <c r="C505" s="251" t="s">
        <v>1775</v>
      </c>
      <c r="D505" s="251" t="s">
        <v>1254</v>
      </c>
      <c r="E505" s="251" t="s">
        <v>1063</v>
      </c>
      <c r="F505" s="251" t="s">
        <v>1776</v>
      </c>
      <c r="G505" s="251" t="s">
        <v>1063</v>
      </c>
      <c r="H505" s="251" t="s">
        <v>1077</v>
      </c>
      <c r="I505" s="251" t="s">
        <v>1176</v>
      </c>
      <c r="J505" s="251" t="s">
        <v>1066</v>
      </c>
      <c r="K505" s="251" t="s">
        <v>1164</v>
      </c>
      <c r="L505" s="251" t="s">
        <v>1165</v>
      </c>
      <c r="M505" s="251">
        <v>1</v>
      </c>
      <c r="N505" s="251">
        <v>1</v>
      </c>
      <c r="O505" s="251" t="s">
        <v>1069</v>
      </c>
      <c r="P505" s="252" t="s">
        <v>1266</v>
      </c>
    </row>
    <row r="506" spans="1:16" x14ac:dyDescent="0.25">
      <c r="A506" s="250" t="s">
        <v>1059</v>
      </c>
      <c r="B506" s="251" t="s">
        <v>1774</v>
      </c>
      <c r="C506" s="251" t="s">
        <v>1775</v>
      </c>
      <c r="D506" s="251" t="s">
        <v>1254</v>
      </c>
      <c r="E506" s="251" t="s">
        <v>1063</v>
      </c>
      <c r="F506" s="251" t="s">
        <v>1776</v>
      </c>
      <c r="G506" s="251" t="s">
        <v>1063</v>
      </c>
      <c r="H506" s="251" t="s">
        <v>1083</v>
      </c>
      <c r="I506" s="251" t="s">
        <v>1143</v>
      </c>
      <c r="J506" s="251" t="s">
        <v>1066</v>
      </c>
      <c r="K506" s="251" t="s">
        <v>1269</v>
      </c>
      <c r="L506" s="251" t="s">
        <v>1270</v>
      </c>
      <c r="M506" s="251">
        <v>1</v>
      </c>
      <c r="N506" s="251">
        <v>0.19</v>
      </c>
      <c r="O506" s="251" t="s">
        <v>1069</v>
      </c>
      <c r="P506" s="252" t="s">
        <v>1266</v>
      </c>
    </row>
    <row r="507" spans="1:16" x14ac:dyDescent="0.25">
      <c r="A507" s="250" t="s">
        <v>1059</v>
      </c>
      <c r="B507" s="251" t="s">
        <v>1774</v>
      </c>
      <c r="C507" s="251" t="s">
        <v>1775</v>
      </c>
      <c r="D507" s="251" t="s">
        <v>1254</v>
      </c>
      <c r="E507" s="251" t="s">
        <v>1063</v>
      </c>
      <c r="F507" s="251" t="s">
        <v>1776</v>
      </c>
      <c r="G507" s="251" t="s">
        <v>1063</v>
      </c>
      <c r="H507" s="251" t="s">
        <v>1152</v>
      </c>
      <c r="I507" s="251" t="s">
        <v>1159</v>
      </c>
      <c r="J507" s="251" t="s">
        <v>1066</v>
      </c>
      <c r="K507" s="251" t="s">
        <v>1271</v>
      </c>
      <c r="L507" s="251" t="s">
        <v>1272</v>
      </c>
      <c r="M507" s="251">
        <v>1</v>
      </c>
      <c r="N507" s="251">
        <v>0.82499999999999996</v>
      </c>
      <c r="O507" s="251" t="s">
        <v>1069</v>
      </c>
      <c r="P507" s="252" t="s">
        <v>1266</v>
      </c>
    </row>
    <row r="508" spans="1:16" x14ac:dyDescent="0.25">
      <c r="A508" s="250" t="s">
        <v>1059</v>
      </c>
      <c r="B508" s="251" t="s">
        <v>1777</v>
      </c>
      <c r="C508" s="251" t="s">
        <v>1778</v>
      </c>
      <c r="D508" s="251" t="s">
        <v>1254</v>
      </c>
      <c r="E508" s="251" t="s">
        <v>1063</v>
      </c>
      <c r="F508" s="251" t="s">
        <v>1779</v>
      </c>
      <c r="G508" s="251" t="s">
        <v>1063</v>
      </c>
      <c r="H508" s="251" t="s">
        <v>1065</v>
      </c>
      <c r="I508" s="251" t="s">
        <v>1063</v>
      </c>
      <c r="J508" s="251" t="s">
        <v>1066</v>
      </c>
      <c r="K508" s="251" t="s">
        <v>1284</v>
      </c>
      <c r="L508" s="251" t="s">
        <v>1285</v>
      </c>
      <c r="M508" s="251">
        <v>1</v>
      </c>
      <c r="N508" s="251">
        <v>1.02</v>
      </c>
      <c r="O508" s="251" t="s">
        <v>1069</v>
      </c>
      <c r="P508" s="252" t="s">
        <v>1258</v>
      </c>
    </row>
    <row r="509" spans="1:16" x14ac:dyDescent="0.25">
      <c r="A509" s="250" t="s">
        <v>1059</v>
      </c>
      <c r="B509" s="251" t="s">
        <v>1777</v>
      </c>
      <c r="C509" s="251" t="s">
        <v>1778</v>
      </c>
      <c r="D509" s="251" t="s">
        <v>1254</v>
      </c>
      <c r="E509" s="251" t="s">
        <v>1063</v>
      </c>
      <c r="F509" s="251" t="s">
        <v>1779</v>
      </c>
      <c r="G509" s="251" t="s">
        <v>1063</v>
      </c>
      <c r="H509" s="251" t="s">
        <v>1115</v>
      </c>
      <c r="I509" s="251" t="s">
        <v>1116</v>
      </c>
      <c r="J509" s="251" t="s">
        <v>1066</v>
      </c>
      <c r="K509" s="251" t="s">
        <v>1267</v>
      </c>
      <c r="L509" s="251" t="s">
        <v>1268</v>
      </c>
      <c r="M509" s="251">
        <v>1</v>
      </c>
      <c r="N509" s="251">
        <v>1.02</v>
      </c>
      <c r="O509" s="251" t="s">
        <v>1069</v>
      </c>
      <c r="P509" s="252" t="s">
        <v>1258</v>
      </c>
    </row>
    <row r="510" spans="1:16" x14ac:dyDescent="0.25">
      <c r="A510" s="250" t="s">
        <v>1059</v>
      </c>
      <c r="B510" s="251" t="s">
        <v>1777</v>
      </c>
      <c r="C510" s="251" t="s">
        <v>1778</v>
      </c>
      <c r="D510" s="251" t="s">
        <v>1254</v>
      </c>
      <c r="E510" s="251" t="s">
        <v>1063</v>
      </c>
      <c r="F510" s="251" t="s">
        <v>1779</v>
      </c>
      <c r="G510" s="251" t="s">
        <v>1063</v>
      </c>
      <c r="H510" s="251" t="s">
        <v>1167</v>
      </c>
      <c r="I510" s="251" t="s">
        <v>1078</v>
      </c>
      <c r="J510" s="251" t="s">
        <v>1066</v>
      </c>
      <c r="K510" s="251" t="s">
        <v>1780</v>
      </c>
      <c r="L510" s="251" t="s">
        <v>1781</v>
      </c>
      <c r="M510" s="251">
        <v>1</v>
      </c>
      <c r="N510" s="251">
        <v>1</v>
      </c>
      <c r="O510" s="251" t="s">
        <v>1069</v>
      </c>
      <c r="P510" s="252" t="s">
        <v>1258</v>
      </c>
    </row>
    <row r="511" spans="1:16" x14ac:dyDescent="0.25">
      <c r="A511" s="250" t="s">
        <v>1059</v>
      </c>
      <c r="B511" s="251" t="s">
        <v>1780</v>
      </c>
      <c r="C511" s="251" t="s">
        <v>1781</v>
      </c>
      <c r="D511" s="251" t="s">
        <v>1254</v>
      </c>
      <c r="E511" s="251" t="s">
        <v>1063</v>
      </c>
      <c r="F511" s="251" t="s">
        <v>1782</v>
      </c>
      <c r="G511" s="251" t="s">
        <v>1063</v>
      </c>
      <c r="H511" s="251" t="s">
        <v>1115</v>
      </c>
      <c r="I511" s="251" t="s">
        <v>1116</v>
      </c>
      <c r="J511" s="251" t="s">
        <v>1066</v>
      </c>
      <c r="K511" s="251" t="s">
        <v>1180</v>
      </c>
      <c r="L511" s="251" t="s">
        <v>1181</v>
      </c>
      <c r="M511" s="251">
        <v>1</v>
      </c>
      <c r="N511" s="251">
        <v>1.02</v>
      </c>
      <c r="O511" s="251" t="s">
        <v>1069</v>
      </c>
      <c r="P511" s="252" t="s">
        <v>1182</v>
      </c>
    </row>
    <row r="512" spans="1:16" x14ac:dyDescent="0.25">
      <c r="A512" s="250" t="s">
        <v>1059</v>
      </c>
      <c r="B512" s="251" t="s">
        <v>1783</v>
      </c>
      <c r="C512" s="251" t="s">
        <v>1784</v>
      </c>
      <c r="D512" s="251" t="s">
        <v>1254</v>
      </c>
      <c r="E512" s="251" t="s">
        <v>1063</v>
      </c>
      <c r="F512" s="251" t="s">
        <v>1785</v>
      </c>
      <c r="G512" s="251" t="s">
        <v>1063</v>
      </c>
      <c r="H512" s="251" t="s">
        <v>1065</v>
      </c>
      <c r="I512" s="251" t="s">
        <v>1063</v>
      </c>
      <c r="J512" s="251" t="s">
        <v>1066</v>
      </c>
      <c r="K512" s="251" t="s">
        <v>1264</v>
      </c>
      <c r="L512" s="251" t="s">
        <v>1265</v>
      </c>
      <c r="M512" s="251">
        <v>1.2</v>
      </c>
      <c r="N512" s="251">
        <v>48</v>
      </c>
      <c r="O512" s="251" t="s">
        <v>1069</v>
      </c>
      <c r="P512" s="252" t="s">
        <v>1266</v>
      </c>
    </row>
    <row r="513" spans="1:16" x14ac:dyDescent="0.25">
      <c r="A513" s="250" t="s">
        <v>1059</v>
      </c>
      <c r="B513" s="251" t="s">
        <v>1783</v>
      </c>
      <c r="C513" s="251" t="s">
        <v>1784</v>
      </c>
      <c r="D513" s="251" t="s">
        <v>1254</v>
      </c>
      <c r="E513" s="251" t="s">
        <v>1063</v>
      </c>
      <c r="F513" s="251" t="s">
        <v>1785</v>
      </c>
      <c r="G513" s="251" t="s">
        <v>1063</v>
      </c>
      <c r="H513" s="251" t="s">
        <v>1115</v>
      </c>
      <c r="I513" s="251" t="s">
        <v>1116</v>
      </c>
      <c r="J513" s="251" t="s">
        <v>1066</v>
      </c>
      <c r="K513" s="251" t="s">
        <v>1267</v>
      </c>
      <c r="L513" s="251" t="s">
        <v>1268</v>
      </c>
      <c r="M513" s="251">
        <v>1.2</v>
      </c>
      <c r="N513" s="251">
        <v>1</v>
      </c>
      <c r="O513" s="251" t="s">
        <v>1069</v>
      </c>
      <c r="P513" s="252" t="s">
        <v>1266</v>
      </c>
    </row>
    <row r="514" spans="1:16" x14ac:dyDescent="0.25">
      <c r="A514" s="250" t="s">
        <v>1059</v>
      </c>
      <c r="B514" s="251" t="s">
        <v>1783</v>
      </c>
      <c r="C514" s="251" t="s">
        <v>1784</v>
      </c>
      <c r="D514" s="251" t="s">
        <v>1254</v>
      </c>
      <c r="E514" s="251" t="s">
        <v>1063</v>
      </c>
      <c r="F514" s="251" t="s">
        <v>1785</v>
      </c>
      <c r="G514" s="251" t="s">
        <v>1063</v>
      </c>
      <c r="H514" s="251" t="s">
        <v>1077</v>
      </c>
      <c r="I514" s="251" t="s">
        <v>1176</v>
      </c>
      <c r="J514" s="251" t="s">
        <v>1066</v>
      </c>
      <c r="K514" s="251" t="s">
        <v>1786</v>
      </c>
      <c r="L514" s="251" t="s">
        <v>1787</v>
      </c>
      <c r="M514" s="251">
        <v>1.2</v>
      </c>
      <c r="N514" s="251">
        <v>1.2</v>
      </c>
      <c r="O514" s="251" t="s">
        <v>1069</v>
      </c>
      <c r="P514" s="252" t="s">
        <v>1266</v>
      </c>
    </row>
    <row r="515" spans="1:16" x14ac:dyDescent="0.25">
      <c r="A515" s="250" t="s">
        <v>1059</v>
      </c>
      <c r="B515" s="251" t="s">
        <v>1783</v>
      </c>
      <c r="C515" s="251" t="s">
        <v>1784</v>
      </c>
      <c r="D515" s="251" t="s">
        <v>1254</v>
      </c>
      <c r="E515" s="251" t="s">
        <v>1063</v>
      </c>
      <c r="F515" s="251" t="s">
        <v>1785</v>
      </c>
      <c r="G515" s="251" t="s">
        <v>1063</v>
      </c>
      <c r="H515" s="251" t="s">
        <v>1083</v>
      </c>
      <c r="I515" s="251" t="s">
        <v>1143</v>
      </c>
      <c r="J515" s="251" t="s">
        <v>1066</v>
      </c>
      <c r="K515" s="251" t="s">
        <v>1269</v>
      </c>
      <c r="L515" s="251" t="s">
        <v>1270</v>
      </c>
      <c r="M515" s="251">
        <v>1.2</v>
      </c>
      <c r="N515" s="251">
        <v>0.19</v>
      </c>
      <c r="O515" s="251" t="s">
        <v>1069</v>
      </c>
      <c r="P515" s="252" t="s">
        <v>1266</v>
      </c>
    </row>
    <row r="516" spans="1:16" x14ac:dyDescent="0.25">
      <c r="A516" s="250" t="s">
        <v>1059</v>
      </c>
      <c r="B516" s="251" t="s">
        <v>1783</v>
      </c>
      <c r="C516" s="251" t="s">
        <v>1784</v>
      </c>
      <c r="D516" s="251" t="s">
        <v>1254</v>
      </c>
      <c r="E516" s="251" t="s">
        <v>1063</v>
      </c>
      <c r="F516" s="251" t="s">
        <v>1785</v>
      </c>
      <c r="G516" s="251" t="s">
        <v>1063</v>
      </c>
      <c r="H516" s="251" t="s">
        <v>1152</v>
      </c>
      <c r="I516" s="251" t="s">
        <v>1159</v>
      </c>
      <c r="J516" s="251" t="s">
        <v>1066</v>
      </c>
      <c r="K516" s="251" t="s">
        <v>1271</v>
      </c>
      <c r="L516" s="251" t="s">
        <v>1272</v>
      </c>
      <c r="M516" s="251">
        <v>1.2</v>
      </c>
      <c r="N516" s="251">
        <v>0.82499999999999996</v>
      </c>
      <c r="O516" s="251" t="s">
        <v>1069</v>
      </c>
      <c r="P516" s="252" t="s">
        <v>1266</v>
      </c>
    </row>
    <row r="517" spans="1:16" x14ac:dyDescent="0.25">
      <c r="A517" s="250" t="s">
        <v>1059</v>
      </c>
      <c r="B517" s="251" t="s">
        <v>1788</v>
      </c>
      <c r="C517" s="251" t="s">
        <v>1789</v>
      </c>
      <c r="D517" s="251" t="s">
        <v>1254</v>
      </c>
      <c r="E517" s="251" t="s">
        <v>1063</v>
      </c>
      <c r="F517" s="251" t="s">
        <v>1790</v>
      </c>
      <c r="G517" s="251" t="s">
        <v>1063</v>
      </c>
      <c r="H517" s="251" t="s">
        <v>1065</v>
      </c>
      <c r="I517" s="251" t="s">
        <v>1063</v>
      </c>
      <c r="J517" s="251" t="s">
        <v>1066</v>
      </c>
      <c r="K517" s="251" t="s">
        <v>1264</v>
      </c>
      <c r="L517" s="251" t="s">
        <v>1265</v>
      </c>
      <c r="M517" s="251">
        <v>1.2</v>
      </c>
      <c r="N517" s="251">
        <v>48.96</v>
      </c>
      <c r="O517" s="251" t="s">
        <v>1069</v>
      </c>
      <c r="P517" s="252" t="s">
        <v>1266</v>
      </c>
    </row>
    <row r="518" spans="1:16" x14ac:dyDescent="0.25">
      <c r="A518" s="250" t="s">
        <v>1059</v>
      </c>
      <c r="B518" s="251" t="s">
        <v>1788</v>
      </c>
      <c r="C518" s="251" t="s">
        <v>1789</v>
      </c>
      <c r="D518" s="251" t="s">
        <v>1254</v>
      </c>
      <c r="E518" s="251" t="s">
        <v>1063</v>
      </c>
      <c r="F518" s="251" t="s">
        <v>1790</v>
      </c>
      <c r="G518" s="251" t="s">
        <v>1063</v>
      </c>
      <c r="H518" s="251" t="s">
        <v>1115</v>
      </c>
      <c r="I518" s="251" t="s">
        <v>1116</v>
      </c>
      <c r="J518" s="251" t="s">
        <v>1066</v>
      </c>
      <c r="K518" s="251" t="s">
        <v>1267</v>
      </c>
      <c r="L518" s="251" t="s">
        <v>1268</v>
      </c>
      <c r="M518" s="251">
        <v>1.2</v>
      </c>
      <c r="N518" s="251">
        <v>1.02</v>
      </c>
      <c r="O518" s="251" t="s">
        <v>1069</v>
      </c>
      <c r="P518" s="252" t="s">
        <v>1266</v>
      </c>
    </row>
    <row r="519" spans="1:16" x14ac:dyDescent="0.25">
      <c r="A519" s="250" t="s">
        <v>1059</v>
      </c>
      <c r="B519" s="251" t="s">
        <v>1788</v>
      </c>
      <c r="C519" s="251" t="s">
        <v>1789</v>
      </c>
      <c r="D519" s="251" t="s">
        <v>1254</v>
      </c>
      <c r="E519" s="251" t="s">
        <v>1063</v>
      </c>
      <c r="F519" s="251" t="s">
        <v>1790</v>
      </c>
      <c r="G519" s="251" t="s">
        <v>1063</v>
      </c>
      <c r="H519" s="251" t="s">
        <v>1077</v>
      </c>
      <c r="I519" s="251" t="s">
        <v>1176</v>
      </c>
      <c r="J519" s="251" t="s">
        <v>1066</v>
      </c>
      <c r="K519" s="251" t="s">
        <v>1791</v>
      </c>
      <c r="L519" s="251" t="s">
        <v>1792</v>
      </c>
      <c r="M519" s="251">
        <v>1.2</v>
      </c>
      <c r="N519" s="251">
        <v>1.2</v>
      </c>
      <c r="O519" s="251" t="s">
        <v>1069</v>
      </c>
      <c r="P519" s="252" t="s">
        <v>1266</v>
      </c>
    </row>
    <row r="520" spans="1:16" x14ac:dyDescent="0.25">
      <c r="A520" s="250" t="s">
        <v>1059</v>
      </c>
      <c r="B520" s="251" t="s">
        <v>1788</v>
      </c>
      <c r="C520" s="251" t="s">
        <v>1789</v>
      </c>
      <c r="D520" s="251" t="s">
        <v>1254</v>
      </c>
      <c r="E520" s="251" t="s">
        <v>1063</v>
      </c>
      <c r="F520" s="251" t="s">
        <v>1790</v>
      </c>
      <c r="G520" s="251" t="s">
        <v>1063</v>
      </c>
      <c r="H520" s="251" t="s">
        <v>1083</v>
      </c>
      <c r="I520" s="251" t="s">
        <v>1143</v>
      </c>
      <c r="J520" s="251" t="s">
        <v>1066</v>
      </c>
      <c r="K520" s="251" t="s">
        <v>1269</v>
      </c>
      <c r="L520" s="251" t="s">
        <v>1270</v>
      </c>
      <c r="M520" s="251">
        <v>1.2</v>
      </c>
      <c r="N520" s="251">
        <v>0.19</v>
      </c>
      <c r="O520" s="251" t="s">
        <v>1069</v>
      </c>
      <c r="P520" s="252" t="s">
        <v>1266</v>
      </c>
    </row>
    <row r="521" spans="1:16" x14ac:dyDescent="0.25">
      <c r="A521" s="250" t="s">
        <v>1059</v>
      </c>
      <c r="B521" s="251" t="s">
        <v>1788</v>
      </c>
      <c r="C521" s="251" t="s">
        <v>1789</v>
      </c>
      <c r="D521" s="251" t="s">
        <v>1254</v>
      </c>
      <c r="E521" s="251" t="s">
        <v>1063</v>
      </c>
      <c r="F521" s="251" t="s">
        <v>1790</v>
      </c>
      <c r="G521" s="251" t="s">
        <v>1063</v>
      </c>
      <c r="H521" s="251" t="s">
        <v>1152</v>
      </c>
      <c r="I521" s="251" t="s">
        <v>1159</v>
      </c>
      <c r="J521" s="251" t="s">
        <v>1066</v>
      </c>
      <c r="K521" s="251" t="s">
        <v>1271</v>
      </c>
      <c r="L521" s="251" t="s">
        <v>1272</v>
      </c>
      <c r="M521" s="251">
        <v>1.2</v>
      </c>
      <c r="N521" s="251">
        <v>0.82499999999999996</v>
      </c>
      <c r="O521" s="251" t="s">
        <v>1069</v>
      </c>
      <c r="P521" s="252" t="s">
        <v>1266</v>
      </c>
    </row>
    <row r="522" spans="1:16" x14ac:dyDescent="0.25">
      <c r="A522" s="250" t="s">
        <v>1059</v>
      </c>
      <c r="B522" s="251" t="s">
        <v>1793</v>
      </c>
      <c r="C522" s="251" t="s">
        <v>1794</v>
      </c>
      <c r="D522" s="251" t="s">
        <v>1254</v>
      </c>
      <c r="E522" s="251" t="s">
        <v>1063</v>
      </c>
      <c r="F522" s="251" t="s">
        <v>1795</v>
      </c>
      <c r="G522" s="251" t="s">
        <v>1063</v>
      </c>
      <c r="H522" s="251" t="s">
        <v>1065</v>
      </c>
      <c r="I522" s="251" t="s">
        <v>1063</v>
      </c>
      <c r="J522" s="251" t="s">
        <v>1066</v>
      </c>
      <c r="K522" s="251" t="s">
        <v>1284</v>
      </c>
      <c r="L522" s="251" t="s">
        <v>1285</v>
      </c>
      <c r="M522" s="251">
        <v>1</v>
      </c>
      <c r="N522" s="251">
        <v>1.02</v>
      </c>
      <c r="O522" s="251" t="s">
        <v>1069</v>
      </c>
      <c r="P522" s="252" t="s">
        <v>1559</v>
      </c>
    </row>
    <row r="523" spans="1:16" x14ac:dyDescent="0.25">
      <c r="A523" s="250" t="s">
        <v>1059</v>
      </c>
      <c r="B523" s="251" t="s">
        <v>1793</v>
      </c>
      <c r="C523" s="251" t="s">
        <v>1794</v>
      </c>
      <c r="D523" s="251" t="s">
        <v>1254</v>
      </c>
      <c r="E523" s="251" t="s">
        <v>1063</v>
      </c>
      <c r="F523" s="251" t="s">
        <v>1795</v>
      </c>
      <c r="G523" s="251" t="s">
        <v>1063</v>
      </c>
      <c r="H523" s="251" t="s">
        <v>1115</v>
      </c>
      <c r="I523" s="251" t="s">
        <v>1116</v>
      </c>
      <c r="J523" s="251" t="s">
        <v>1066</v>
      </c>
      <c r="K523" s="251" t="s">
        <v>1267</v>
      </c>
      <c r="L523" s="251" t="s">
        <v>1268</v>
      </c>
      <c r="M523" s="251">
        <v>1</v>
      </c>
      <c r="N523" s="251">
        <v>1.02</v>
      </c>
      <c r="O523" s="251" t="s">
        <v>1069</v>
      </c>
      <c r="P523" s="252" t="s">
        <v>1559</v>
      </c>
    </row>
    <row r="524" spans="1:16" x14ac:dyDescent="0.25">
      <c r="A524" s="250" t="s">
        <v>1059</v>
      </c>
      <c r="B524" s="251" t="s">
        <v>1793</v>
      </c>
      <c r="C524" s="251" t="s">
        <v>1794</v>
      </c>
      <c r="D524" s="251" t="s">
        <v>1254</v>
      </c>
      <c r="E524" s="251" t="s">
        <v>1063</v>
      </c>
      <c r="F524" s="251" t="s">
        <v>1795</v>
      </c>
      <c r="G524" s="251" t="s">
        <v>1063</v>
      </c>
      <c r="H524" s="251" t="s">
        <v>1167</v>
      </c>
      <c r="I524" s="251" t="s">
        <v>1078</v>
      </c>
      <c r="J524" s="251" t="s">
        <v>1066</v>
      </c>
      <c r="K524" s="251" t="s">
        <v>1791</v>
      </c>
      <c r="L524" s="251" t="s">
        <v>1792</v>
      </c>
      <c r="M524" s="251">
        <v>1</v>
      </c>
      <c r="N524" s="251">
        <v>1</v>
      </c>
      <c r="O524" s="251" t="s">
        <v>1069</v>
      </c>
      <c r="P524" s="252" t="s">
        <v>1559</v>
      </c>
    </row>
    <row r="525" spans="1:16" x14ac:dyDescent="0.25">
      <c r="A525" s="250" t="s">
        <v>1059</v>
      </c>
      <c r="B525" s="251" t="s">
        <v>1796</v>
      </c>
      <c r="C525" s="251" t="s">
        <v>1797</v>
      </c>
      <c r="D525" s="251" t="s">
        <v>1254</v>
      </c>
      <c r="E525" s="251" t="s">
        <v>1063</v>
      </c>
      <c r="F525" s="251" t="s">
        <v>1798</v>
      </c>
      <c r="G525" s="251" t="s">
        <v>1063</v>
      </c>
      <c r="H525" s="251" t="s">
        <v>1065</v>
      </c>
      <c r="I525" s="251" t="s">
        <v>1063</v>
      </c>
      <c r="J525" s="251" t="s">
        <v>1066</v>
      </c>
      <c r="K525" s="251" t="s">
        <v>1284</v>
      </c>
      <c r="L525" s="251" t="s">
        <v>1285</v>
      </c>
      <c r="M525" s="251">
        <v>1</v>
      </c>
      <c r="N525" s="251">
        <v>1</v>
      </c>
      <c r="O525" s="251" t="s">
        <v>1069</v>
      </c>
      <c r="P525" s="252" t="s">
        <v>1559</v>
      </c>
    </row>
    <row r="526" spans="1:16" x14ac:dyDescent="0.25">
      <c r="A526" s="250" t="s">
        <v>1059</v>
      </c>
      <c r="B526" s="251" t="s">
        <v>1796</v>
      </c>
      <c r="C526" s="251" t="s">
        <v>1797</v>
      </c>
      <c r="D526" s="251" t="s">
        <v>1254</v>
      </c>
      <c r="E526" s="251" t="s">
        <v>1063</v>
      </c>
      <c r="F526" s="251" t="s">
        <v>1798</v>
      </c>
      <c r="G526" s="251" t="s">
        <v>1063</v>
      </c>
      <c r="H526" s="251" t="s">
        <v>1115</v>
      </c>
      <c r="I526" s="251" t="s">
        <v>1116</v>
      </c>
      <c r="J526" s="251" t="s">
        <v>1066</v>
      </c>
      <c r="K526" s="251" t="s">
        <v>1267</v>
      </c>
      <c r="L526" s="251" t="s">
        <v>1268</v>
      </c>
      <c r="M526" s="251">
        <v>1</v>
      </c>
      <c r="N526" s="251">
        <v>1</v>
      </c>
      <c r="O526" s="251" t="s">
        <v>1069</v>
      </c>
      <c r="P526" s="252" t="s">
        <v>1559</v>
      </c>
    </row>
    <row r="527" spans="1:16" x14ac:dyDescent="0.25">
      <c r="A527" s="250" t="s">
        <v>1059</v>
      </c>
      <c r="B527" s="251" t="s">
        <v>1796</v>
      </c>
      <c r="C527" s="251" t="s">
        <v>1797</v>
      </c>
      <c r="D527" s="251" t="s">
        <v>1254</v>
      </c>
      <c r="E527" s="251" t="s">
        <v>1063</v>
      </c>
      <c r="F527" s="251" t="s">
        <v>1798</v>
      </c>
      <c r="G527" s="251" t="s">
        <v>1063</v>
      </c>
      <c r="H527" s="251" t="s">
        <v>1167</v>
      </c>
      <c r="I527" s="251" t="s">
        <v>1078</v>
      </c>
      <c r="J527" s="251" t="s">
        <v>1066</v>
      </c>
      <c r="K527" s="251" t="s">
        <v>1799</v>
      </c>
      <c r="L527" s="251" t="s">
        <v>1800</v>
      </c>
      <c r="M527" s="251">
        <v>1</v>
      </c>
      <c r="N527" s="251">
        <v>1</v>
      </c>
      <c r="O527" s="251" t="s">
        <v>1069</v>
      </c>
      <c r="P527" s="252" t="s">
        <v>1559</v>
      </c>
    </row>
    <row r="528" spans="1:16" x14ac:dyDescent="0.25">
      <c r="A528" s="250" t="s">
        <v>1059</v>
      </c>
      <c r="B528" s="251" t="s">
        <v>1801</v>
      </c>
      <c r="C528" s="251" t="s">
        <v>1802</v>
      </c>
      <c r="D528" s="251" t="s">
        <v>1254</v>
      </c>
      <c r="E528" s="251" t="s">
        <v>1063</v>
      </c>
      <c r="F528" s="251" t="s">
        <v>1803</v>
      </c>
      <c r="G528" s="251" t="s">
        <v>1063</v>
      </c>
      <c r="H528" s="251" t="s">
        <v>1065</v>
      </c>
      <c r="I528" s="251" t="s">
        <v>1063</v>
      </c>
      <c r="J528" s="251" t="s">
        <v>1066</v>
      </c>
      <c r="K528" s="251" t="s">
        <v>1284</v>
      </c>
      <c r="L528" s="251" t="s">
        <v>1285</v>
      </c>
      <c r="M528" s="251">
        <v>1</v>
      </c>
      <c r="N528" s="251">
        <v>1.02</v>
      </c>
      <c r="O528" s="251" t="s">
        <v>1069</v>
      </c>
      <c r="P528" s="252" t="s">
        <v>1559</v>
      </c>
    </row>
    <row r="529" spans="1:16" x14ac:dyDescent="0.25">
      <c r="A529" s="250" t="s">
        <v>1059</v>
      </c>
      <c r="B529" s="251" t="s">
        <v>1801</v>
      </c>
      <c r="C529" s="251" t="s">
        <v>1802</v>
      </c>
      <c r="D529" s="251" t="s">
        <v>1254</v>
      </c>
      <c r="E529" s="251" t="s">
        <v>1063</v>
      </c>
      <c r="F529" s="251" t="s">
        <v>1803</v>
      </c>
      <c r="G529" s="251" t="s">
        <v>1063</v>
      </c>
      <c r="H529" s="251" t="s">
        <v>1115</v>
      </c>
      <c r="I529" s="251" t="s">
        <v>1116</v>
      </c>
      <c r="J529" s="251" t="s">
        <v>1066</v>
      </c>
      <c r="K529" s="251" t="s">
        <v>1267</v>
      </c>
      <c r="L529" s="251" t="s">
        <v>1268</v>
      </c>
      <c r="M529" s="251">
        <v>1</v>
      </c>
      <c r="N529" s="251">
        <v>1.02</v>
      </c>
      <c r="O529" s="251" t="s">
        <v>1069</v>
      </c>
      <c r="P529" s="252" t="s">
        <v>1559</v>
      </c>
    </row>
    <row r="530" spans="1:16" x14ac:dyDescent="0.25">
      <c r="A530" s="250" t="s">
        <v>1059</v>
      </c>
      <c r="B530" s="251" t="s">
        <v>1801</v>
      </c>
      <c r="C530" s="251" t="s">
        <v>1802</v>
      </c>
      <c r="D530" s="251" t="s">
        <v>1254</v>
      </c>
      <c r="E530" s="251" t="s">
        <v>1063</v>
      </c>
      <c r="F530" s="251" t="s">
        <v>1803</v>
      </c>
      <c r="G530" s="251" t="s">
        <v>1063</v>
      </c>
      <c r="H530" s="251" t="s">
        <v>1167</v>
      </c>
      <c r="I530" s="251" t="s">
        <v>1078</v>
      </c>
      <c r="J530" s="251" t="s">
        <v>1066</v>
      </c>
      <c r="K530" s="251" t="s">
        <v>1804</v>
      </c>
      <c r="L530" s="251" t="s">
        <v>1805</v>
      </c>
      <c r="M530" s="251">
        <v>1</v>
      </c>
      <c r="N530" s="251">
        <v>1</v>
      </c>
      <c r="O530" s="251" t="s">
        <v>1069</v>
      </c>
      <c r="P530" s="252" t="s">
        <v>1559</v>
      </c>
    </row>
    <row r="531" spans="1:16" x14ac:dyDescent="0.25">
      <c r="A531" s="250" t="s">
        <v>1059</v>
      </c>
      <c r="B531" s="251" t="s">
        <v>1806</v>
      </c>
      <c r="C531" s="251" t="s">
        <v>1807</v>
      </c>
      <c r="D531" s="251" t="s">
        <v>1254</v>
      </c>
      <c r="E531" s="251" t="s">
        <v>1063</v>
      </c>
      <c r="F531" s="251" t="s">
        <v>1808</v>
      </c>
      <c r="G531" s="251" t="s">
        <v>1063</v>
      </c>
      <c r="H531" s="251" t="s">
        <v>1065</v>
      </c>
      <c r="I531" s="251" t="s">
        <v>1063</v>
      </c>
      <c r="J531" s="251" t="s">
        <v>1066</v>
      </c>
      <c r="K531" s="251" t="s">
        <v>1786</v>
      </c>
      <c r="L531" s="251" t="s">
        <v>1787</v>
      </c>
      <c r="M531" s="251">
        <v>1</v>
      </c>
      <c r="N531" s="251">
        <v>1</v>
      </c>
      <c r="O531" s="251" t="s">
        <v>1069</v>
      </c>
      <c r="P531" s="252" t="s">
        <v>1559</v>
      </c>
    </row>
    <row r="532" spans="1:16" x14ac:dyDescent="0.25">
      <c r="A532" s="250" t="s">
        <v>1059</v>
      </c>
      <c r="B532" s="251" t="s">
        <v>1806</v>
      </c>
      <c r="C532" s="251" t="s">
        <v>1807</v>
      </c>
      <c r="D532" s="251" t="s">
        <v>1254</v>
      </c>
      <c r="E532" s="251" t="s">
        <v>1063</v>
      </c>
      <c r="F532" s="251" t="s">
        <v>1808</v>
      </c>
      <c r="G532" s="251" t="s">
        <v>1063</v>
      </c>
      <c r="H532" s="251" t="s">
        <v>1115</v>
      </c>
      <c r="I532" s="251" t="s">
        <v>1116</v>
      </c>
      <c r="J532" s="251" t="s">
        <v>1066</v>
      </c>
      <c r="K532" s="251" t="s">
        <v>1284</v>
      </c>
      <c r="L532" s="251" t="s">
        <v>1285</v>
      </c>
      <c r="M532" s="251">
        <v>1</v>
      </c>
      <c r="N532" s="251">
        <v>1.02</v>
      </c>
      <c r="O532" s="251" t="s">
        <v>1069</v>
      </c>
      <c r="P532" s="252" t="s">
        <v>1559</v>
      </c>
    </row>
    <row r="533" spans="1:16" x14ac:dyDescent="0.25">
      <c r="A533" s="250" t="s">
        <v>1059</v>
      </c>
      <c r="B533" s="251" t="s">
        <v>1806</v>
      </c>
      <c r="C533" s="251" t="s">
        <v>1807</v>
      </c>
      <c r="D533" s="251" t="s">
        <v>1254</v>
      </c>
      <c r="E533" s="251" t="s">
        <v>1063</v>
      </c>
      <c r="F533" s="251" t="s">
        <v>1808</v>
      </c>
      <c r="G533" s="251" t="s">
        <v>1063</v>
      </c>
      <c r="H533" s="251" t="s">
        <v>1167</v>
      </c>
      <c r="I533" s="251" t="s">
        <v>1078</v>
      </c>
      <c r="J533" s="251" t="s">
        <v>1066</v>
      </c>
      <c r="K533" s="251" t="s">
        <v>1267</v>
      </c>
      <c r="L533" s="251" t="s">
        <v>1268</v>
      </c>
      <c r="M533" s="251">
        <v>1</v>
      </c>
      <c r="N533" s="251">
        <v>1.02</v>
      </c>
      <c r="O533" s="251" t="s">
        <v>1069</v>
      </c>
      <c r="P533" s="252" t="s">
        <v>1559</v>
      </c>
    </row>
    <row r="534" spans="1:16" x14ac:dyDescent="0.25">
      <c r="A534" s="250" t="s">
        <v>1059</v>
      </c>
      <c r="B534" s="251" t="s">
        <v>1809</v>
      </c>
      <c r="C534" s="251" t="s">
        <v>1810</v>
      </c>
      <c r="D534" s="251" t="s">
        <v>1254</v>
      </c>
      <c r="E534" s="251" t="s">
        <v>1063</v>
      </c>
      <c r="F534" s="251" t="s">
        <v>1811</v>
      </c>
      <c r="G534" s="251" t="s">
        <v>1063</v>
      </c>
      <c r="H534" s="251" t="s">
        <v>1065</v>
      </c>
      <c r="I534" s="251" t="s">
        <v>1063</v>
      </c>
      <c r="J534" s="251" t="s">
        <v>1066</v>
      </c>
      <c r="K534" s="251" t="s">
        <v>1284</v>
      </c>
      <c r="L534" s="251" t="s">
        <v>1285</v>
      </c>
      <c r="M534" s="251">
        <v>1</v>
      </c>
      <c r="N534" s="251">
        <v>1.02</v>
      </c>
      <c r="O534" s="251" t="s">
        <v>1069</v>
      </c>
      <c r="P534" s="252" t="s">
        <v>1559</v>
      </c>
    </row>
    <row r="535" spans="1:16" x14ac:dyDescent="0.25">
      <c r="A535" s="250" t="s">
        <v>1059</v>
      </c>
      <c r="B535" s="251" t="s">
        <v>1809</v>
      </c>
      <c r="C535" s="251" t="s">
        <v>1810</v>
      </c>
      <c r="D535" s="251" t="s">
        <v>1254</v>
      </c>
      <c r="E535" s="251" t="s">
        <v>1063</v>
      </c>
      <c r="F535" s="251" t="s">
        <v>1811</v>
      </c>
      <c r="G535" s="251" t="s">
        <v>1063</v>
      </c>
      <c r="H535" s="251" t="s">
        <v>1115</v>
      </c>
      <c r="I535" s="251" t="s">
        <v>1116</v>
      </c>
      <c r="J535" s="251" t="s">
        <v>1066</v>
      </c>
      <c r="K535" s="251" t="s">
        <v>1362</v>
      </c>
      <c r="L535" s="251" t="s">
        <v>1363</v>
      </c>
      <c r="M535" s="251">
        <v>1</v>
      </c>
      <c r="N535" s="251">
        <v>1.02</v>
      </c>
      <c r="O535" s="251" t="s">
        <v>1069</v>
      </c>
      <c r="P535" s="252" t="s">
        <v>1559</v>
      </c>
    </row>
    <row r="536" spans="1:16" x14ac:dyDescent="0.25">
      <c r="A536" s="250" t="s">
        <v>1059</v>
      </c>
      <c r="B536" s="251" t="s">
        <v>1809</v>
      </c>
      <c r="C536" s="251" t="s">
        <v>1810</v>
      </c>
      <c r="D536" s="251" t="s">
        <v>1254</v>
      </c>
      <c r="E536" s="251" t="s">
        <v>1063</v>
      </c>
      <c r="F536" s="251" t="s">
        <v>1811</v>
      </c>
      <c r="G536" s="251" t="s">
        <v>1063</v>
      </c>
      <c r="H536" s="251" t="s">
        <v>1167</v>
      </c>
      <c r="I536" s="251" t="s">
        <v>1078</v>
      </c>
      <c r="J536" s="251" t="s">
        <v>1066</v>
      </c>
      <c r="K536" s="251" t="s">
        <v>1804</v>
      </c>
      <c r="L536" s="251" t="s">
        <v>1805</v>
      </c>
      <c r="M536" s="251">
        <v>1</v>
      </c>
      <c r="N536" s="251">
        <v>1</v>
      </c>
      <c r="O536" s="251" t="s">
        <v>1069</v>
      </c>
      <c r="P536" s="252" t="s">
        <v>1559</v>
      </c>
    </row>
    <row r="537" spans="1:16" x14ac:dyDescent="0.25">
      <c r="A537" s="250" t="s">
        <v>1059</v>
      </c>
      <c r="B537" s="251" t="s">
        <v>1812</v>
      </c>
      <c r="C537" s="251" t="s">
        <v>1813</v>
      </c>
      <c r="D537" s="251" t="s">
        <v>1254</v>
      </c>
      <c r="E537" s="251" t="s">
        <v>1063</v>
      </c>
      <c r="F537" s="251" t="s">
        <v>1814</v>
      </c>
      <c r="G537" s="251" t="s">
        <v>1063</v>
      </c>
      <c r="H537" s="251" t="s">
        <v>1065</v>
      </c>
      <c r="I537" s="251" t="s">
        <v>1063</v>
      </c>
      <c r="J537" s="251" t="s">
        <v>1066</v>
      </c>
      <c r="K537" s="251" t="s">
        <v>1101</v>
      </c>
      <c r="L537" s="251" t="s">
        <v>1102</v>
      </c>
      <c r="M537" s="251">
        <v>1</v>
      </c>
      <c r="N537" s="251">
        <v>1</v>
      </c>
      <c r="O537" s="251" t="s">
        <v>1069</v>
      </c>
      <c r="P537" s="252" t="s">
        <v>1815</v>
      </c>
    </row>
    <row r="538" spans="1:16" x14ac:dyDescent="0.25">
      <c r="A538" s="250" t="s">
        <v>1059</v>
      </c>
      <c r="B538" s="251" t="s">
        <v>1816</v>
      </c>
      <c r="C538" s="251" t="s">
        <v>1817</v>
      </c>
      <c r="D538" s="251" t="s">
        <v>1254</v>
      </c>
      <c r="E538" s="251" t="s">
        <v>1063</v>
      </c>
      <c r="F538" s="251" t="s">
        <v>1818</v>
      </c>
      <c r="G538" s="251" t="s">
        <v>1063</v>
      </c>
      <c r="H538" s="251" t="s">
        <v>1065</v>
      </c>
      <c r="I538" s="251" t="s">
        <v>1063</v>
      </c>
      <c r="J538" s="251" t="s">
        <v>1066</v>
      </c>
      <c r="K538" s="251" t="s">
        <v>1264</v>
      </c>
      <c r="L538" s="251" t="s">
        <v>1265</v>
      </c>
      <c r="M538" s="251">
        <v>1.2</v>
      </c>
      <c r="N538" s="251">
        <v>48.96</v>
      </c>
      <c r="O538" s="251" t="s">
        <v>1069</v>
      </c>
      <c r="P538" s="252" t="s">
        <v>1266</v>
      </c>
    </row>
    <row r="539" spans="1:16" x14ac:dyDescent="0.25">
      <c r="A539" s="250" t="s">
        <v>1059</v>
      </c>
      <c r="B539" s="251" t="s">
        <v>1816</v>
      </c>
      <c r="C539" s="251" t="s">
        <v>1817</v>
      </c>
      <c r="D539" s="251" t="s">
        <v>1254</v>
      </c>
      <c r="E539" s="251" t="s">
        <v>1063</v>
      </c>
      <c r="F539" s="251" t="s">
        <v>1818</v>
      </c>
      <c r="G539" s="251" t="s">
        <v>1063</v>
      </c>
      <c r="H539" s="251" t="s">
        <v>1115</v>
      </c>
      <c r="I539" s="251" t="s">
        <v>1116</v>
      </c>
      <c r="J539" s="251" t="s">
        <v>1066</v>
      </c>
      <c r="K539" s="251" t="s">
        <v>1267</v>
      </c>
      <c r="L539" s="251" t="s">
        <v>1268</v>
      </c>
      <c r="M539" s="251">
        <v>1.2</v>
      </c>
      <c r="N539" s="251">
        <v>1.02</v>
      </c>
      <c r="O539" s="251" t="s">
        <v>1069</v>
      </c>
      <c r="P539" s="252" t="s">
        <v>1266</v>
      </c>
    </row>
    <row r="540" spans="1:16" x14ac:dyDescent="0.25">
      <c r="A540" s="250" t="s">
        <v>1059</v>
      </c>
      <c r="B540" s="251" t="s">
        <v>1816</v>
      </c>
      <c r="C540" s="251" t="s">
        <v>1817</v>
      </c>
      <c r="D540" s="251" t="s">
        <v>1254</v>
      </c>
      <c r="E540" s="251" t="s">
        <v>1063</v>
      </c>
      <c r="F540" s="251" t="s">
        <v>1818</v>
      </c>
      <c r="G540" s="251" t="s">
        <v>1063</v>
      </c>
      <c r="H540" s="251" t="s">
        <v>1077</v>
      </c>
      <c r="I540" s="251" t="s">
        <v>1176</v>
      </c>
      <c r="J540" s="251" t="s">
        <v>1066</v>
      </c>
      <c r="K540" s="251" t="s">
        <v>1804</v>
      </c>
      <c r="L540" s="251" t="s">
        <v>1805</v>
      </c>
      <c r="M540" s="251">
        <v>1.2</v>
      </c>
      <c r="N540" s="251">
        <v>1.2</v>
      </c>
      <c r="O540" s="251" t="s">
        <v>1069</v>
      </c>
      <c r="P540" s="252" t="s">
        <v>1266</v>
      </c>
    </row>
    <row r="541" spans="1:16" x14ac:dyDescent="0.25">
      <c r="A541" s="250" t="s">
        <v>1059</v>
      </c>
      <c r="B541" s="251" t="s">
        <v>1816</v>
      </c>
      <c r="C541" s="251" t="s">
        <v>1817</v>
      </c>
      <c r="D541" s="251" t="s">
        <v>1254</v>
      </c>
      <c r="E541" s="251" t="s">
        <v>1063</v>
      </c>
      <c r="F541" s="251" t="s">
        <v>1818</v>
      </c>
      <c r="G541" s="251" t="s">
        <v>1063</v>
      </c>
      <c r="H541" s="251" t="s">
        <v>1083</v>
      </c>
      <c r="I541" s="251" t="s">
        <v>1143</v>
      </c>
      <c r="J541" s="251" t="s">
        <v>1066</v>
      </c>
      <c r="K541" s="251" t="s">
        <v>1269</v>
      </c>
      <c r="L541" s="251" t="s">
        <v>1270</v>
      </c>
      <c r="M541" s="251">
        <v>1.2</v>
      </c>
      <c r="N541" s="251">
        <v>0.19</v>
      </c>
      <c r="O541" s="251" t="s">
        <v>1069</v>
      </c>
      <c r="P541" s="252" t="s">
        <v>1266</v>
      </c>
    </row>
    <row r="542" spans="1:16" x14ac:dyDescent="0.25">
      <c r="A542" s="250" t="s">
        <v>1059</v>
      </c>
      <c r="B542" s="251" t="s">
        <v>1816</v>
      </c>
      <c r="C542" s="251" t="s">
        <v>1817</v>
      </c>
      <c r="D542" s="251" t="s">
        <v>1254</v>
      </c>
      <c r="E542" s="251" t="s">
        <v>1063</v>
      </c>
      <c r="F542" s="251" t="s">
        <v>1818</v>
      </c>
      <c r="G542" s="251" t="s">
        <v>1063</v>
      </c>
      <c r="H542" s="251" t="s">
        <v>1152</v>
      </c>
      <c r="I542" s="251" t="s">
        <v>1159</v>
      </c>
      <c r="J542" s="251" t="s">
        <v>1066</v>
      </c>
      <c r="K542" s="251" t="s">
        <v>1271</v>
      </c>
      <c r="L542" s="251" t="s">
        <v>1272</v>
      </c>
      <c r="M542" s="251">
        <v>1.2</v>
      </c>
      <c r="N542" s="251">
        <v>0.82499999999999996</v>
      </c>
      <c r="O542" s="251" t="s">
        <v>1069</v>
      </c>
      <c r="P542" s="252" t="s">
        <v>1266</v>
      </c>
    </row>
    <row r="543" spans="1:16" x14ac:dyDescent="0.25">
      <c r="A543" s="250" t="s">
        <v>1059</v>
      </c>
      <c r="B543" s="251" t="s">
        <v>1819</v>
      </c>
      <c r="C543" s="251" t="s">
        <v>1820</v>
      </c>
      <c r="D543" s="251" t="s">
        <v>1254</v>
      </c>
      <c r="E543" s="251" t="s">
        <v>1063</v>
      </c>
      <c r="F543" s="251" t="s">
        <v>1821</v>
      </c>
      <c r="G543" s="251" t="s">
        <v>1063</v>
      </c>
      <c r="H543" s="251" t="s">
        <v>1065</v>
      </c>
      <c r="I543" s="251" t="s">
        <v>1063</v>
      </c>
      <c r="J543" s="251" t="s">
        <v>1066</v>
      </c>
      <c r="K543" s="251" t="s">
        <v>1284</v>
      </c>
      <c r="L543" s="251" t="s">
        <v>1285</v>
      </c>
      <c r="M543" s="251">
        <v>1.25</v>
      </c>
      <c r="N543" s="251">
        <v>1.02</v>
      </c>
      <c r="O543" s="251" t="s">
        <v>1069</v>
      </c>
      <c r="P543" s="252" t="s">
        <v>1258</v>
      </c>
    </row>
    <row r="544" spans="1:16" x14ac:dyDescent="0.25">
      <c r="A544" s="250" t="s">
        <v>1059</v>
      </c>
      <c r="B544" s="251" t="s">
        <v>1819</v>
      </c>
      <c r="C544" s="251" t="s">
        <v>1820</v>
      </c>
      <c r="D544" s="251" t="s">
        <v>1254</v>
      </c>
      <c r="E544" s="251" t="s">
        <v>1063</v>
      </c>
      <c r="F544" s="251" t="s">
        <v>1821</v>
      </c>
      <c r="G544" s="251" t="s">
        <v>1063</v>
      </c>
      <c r="H544" s="251" t="s">
        <v>1115</v>
      </c>
      <c r="I544" s="251" t="s">
        <v>1116</v>
      </c>
      <c r="J544" s="251" t="s">
        <v>1066</v>
      </c>
      <c r="K544" s="251" t="s">
        <v>115</v>
      </c>
      <c r="L544" s="251" t="s">
        <v>116</v>
      </c>
      <c r="M544" s="251">
        <v>1.25</v>
      </c>
      <c r="N544" s="251">
        <v>1.02</v>
      </c>
      <c r="O544" s="251" t="s">
        <v>1069</v>
      </c>
      <c r="P544" s="252" t="s">
        <v>1258</v>
      </c>
    </row>
    <row r="545" spans="1:16" x14ac:dyDescent="0.25">
      <c r="A545" s="250" t="s">
        <v>1059</v>
      </c>
      <c r="B545" s="251" t="s">
        <v>1819</v>
      </c>
      <c r="C545" s="251" t="s">
        <v>1820</v>
      </c>
      <c r="D545" s="251" t="s">
        <v>1254</v>
      </c>
      <c r="E545" s="251" t="s">
        <v>1063</v>
      </c>
      <c r="F545" s="251" t="s">
        <v>1821</v>
      </c>
      <c r="G545" s="251" t="s">
        <v>1063</v>
      </c>
      <c r="H545" s="251" t="s">
        <v>1167</v>
      </c>
      <c r="I545" s="251" t="s">
        <v>1078</v>
      </c>
      <c r="J545" s="251" t="s">
        <v>1066</v>
      </c>
      <c r="K545" s="251" t="s">
        <v>1620</v>
      </c>
      <c r="L545" s="251" t="s">
        <v>1621</v>
      </c>
      <c r="M545" s="251">
        <v>1.25</v>
      </c>
      <c r="N545" s="251">
        <v>1.25</v>
      </c>
      <c r="O545" s="251" t="s">
        <v>1069</v>
      </c>
      <c r="P545" s="252" t="s">
        <v>1258</v>
      </c>
    </row>
    <row r="546" spans="1:16" x14ac:dyDescent="0.25">
      <c r="A546" s="250" t="s">
        <v>1059</v>
      </c>
      <c r="B546" s="251" t="s">
        <v>1822</v>
      </c>
      <c r="C546" s="251" t="s">
        <v>1823</v>
      </c>
      <c r="D546" s="251" t="s">
        <v>1254</v>
      </c>
      <c r="E546" s="251" t="s">
        <v>1063</v>
      </c>
      <c r="F546" s="251" t="s">
        <v>1824</v>
      </c>
      <c r="G546" s="251" t="s">
        <v>1063</v>
      </c>
      <c r="H546" s="251" t="s">
        <v>1065</v>
      </c>
      <c r="I546" s="251" t="s">
        <v>1063</v>
      </c>
      <c r="J546" s="251" t="s">
        <v>1066</v>
      </c>
      <c r="K546" s="251" t="s">
        <v>1284</v>
      </c>
      <c r="L546" s="251" t="s">
        <v>1285</v>
      </c>
      <c r="M546" s="251">
        <v>1</v>
      </c>
      <c r="N546" s="251">
        <v>1.02</v>
      </c>
      <c r="O546" s="251" t="s">
        <v>1069</v>
      </c>
      <c r="P546" s="252" t="s">
        <v>1559</v>
      </c>
    </row>
    <row r="547" spans="1:16" x14ac:dyDescent="0.25">
      <c r="A547" s="250" t="s">
        <v>1059</v>
      </c>
      <c r="B547" s="251" t="s">
        <v>1822</v>
      </c>
      <c r="C547" s="251" t="s">
        <v>1823</v>
      </c>
      <c r="D547" s="251" t="s">
        <v>1254</v>
      </c>
      <c r="E547" s="251" t="s">
        <v>1063</v>
      </c>
      <c r="F547" s="251" t="s">
        <v>1824</v>
      </c>
      <c r="G547" s="251" t="s">
        <v>1063</v>
      </c>
      <c r="H547" s="251" t="s">
        <v>1115</v>
      </c>
      <c r="I547" s="251" t="s">
        <v>1116</v>
      </c>
      <c r="J547" s="251" t="s">
        <v>1066</v>
      </c>
      <c r="K547" s="251" t="s">
        <v>1267</v>
      </c>
      <c r="L547" s="251" t="s">
        <v>1268</v>
      </c>
      <c r="M547" s="251">
        <v>1</v>
      </c>
      <c r="N547" s="251">
        <v>1.02</v>
      </c>
      <c r="O547" s="251" t="s">
        <v>1069</v>
      </c>
      <c r="P547" s="252" t="s">
        <v>1559</v>
      </c>
    </row>
    <row r="548" spans="1:16" s="59" customFormat="1" x14ac:dyDescent="0.25">
      <c r="A548" s="250" t="s">
        <v>1059</v>
      </c>
      <c r="B548" s="251" t="s">
        <v>1822</v>
      </c>
      <c r="C548" s="251" t="s">
        <v>1823</v>
      </c>
      <c r="D548" s="251" t="s">
        <v>1254</v>
      </c>
      <c r="E548" s="251" t="s">
        <v>1063</v>
      </c>
      <c r="F548" s="251" t="s">
        <v>1824</v>
      </c>
      <c r="G548" s="251" t="s">
        <v>1063</v>
      </c>
      <c r="H548" s="251" t="s">
        <v>1167</v>
      </c>
      <c r="I548" s="251" t="s">
        <v>1078</v>
      </c>
      <c r="J548" s="251" t="s">
        <v>1066</v>
      </c>
      <c r="K548" s="251" t="s">
        <v>1196</v>
      </c>
      <c r="L548" s="251" t="s">
        <v>1197</v>
      </c>
      <c r="M548" s="251">
        <v>1</v>
      </c>
      <c r="N548" s="251">
        <v>1</v>
      </c>
      <c r="O548" s="251" t="s">
        <v>1069</v>
      </c>
      <c r="P548" s="252" t="s">
        <v>1559</v>
      </c>
    </row>
    <row r="549" spans="1:16" x14ac:dyDescent="0.25">
      <c r="A549" s="250" t="s">
        <v>1059</v>
      </c>
      <c r="B549" s="251" t="s">
        <v>1825</v>
      </c>
      <c r="C549" s="251" t="s">
        <v>1826</v>
      </c>
      <c r="D549" s="251" t="s">
        <v>1254</v>
      </c>
      <c r="E549" s="251" t="s">
        <v>1063</v>
      </c>
      <c r="F549" s="251" t="s">
        <v>1827</v>
      </c>
      <c r="G549" s="251" t="s">
        <v>1063</v>
      </c>
      <c r="H549" s="251" t="s">
        <v>1828</v>
      </c>
      <c r="I549" s="251" t="s">
        <v>1573</v>
      </c>
      <c r="J549" s="251" t="s">
        <v>1066</v>
      </c>
      <c r="K549" s="251" t="s">
        <v>1412</v>
      </c>
      <c r="L549" s="251" t="s">
        <v>1413</v>
      </c>
      <c r="M549" s="251">
        <v>1.2</v>
      </c>
      <c r="N549" s="251">
        <v>48.96</v>
      </c>
      <c r="O549" s="251" t="s">
        <v>1069</v>
      </c>
      <c r="P549" s="252" t="s">
        <v>1377</v>
      </c>
    </row>
    <row r="550" spans="1:16" x14ac:dyDescent="0.25">
      <c r="A550" s="250" t="s">
        <v>1059</v>
      </c>
      <c r="B550" s="251" t="s">
        <v>1825</v>
      </c>
      <c r="C550" s="251" t="s">
        <v>1826</v>
      </c>
      <c r="D550" s="251" t="s">
        <v>1254</v>
      </c>
      <c r="E550" s="251" t="s">
        <v>1063</v>
      </c>
      <c r="F550" s="251" t="s">
        <v>1827</v>
      </c>
      <c r="G550" s="251" t="s">
        <v>1063</v>
      </c>
      <c r="H550" s="251" t="s">
        <v>1065</v>
      </c>
      <c r="I550" s="251" t="s">
        <v>1063</v>
      </c>
      <c r="J550" s="251" t="s">
        <v>1066</v>
      </c>
      <c r="K550" s="251" t="s">
        <v>115</v>
      </c>
      <c r="L550" s="251" t="s">
        <v>116</v>
      </c>
      <c r="M550" s="251">
        <v>1.2</v>
      </c>
      <c r="N550" s="251">
        <v>1.02</v>
      </c>
      <c r="O550" s="251" t="s">
        <v>1069</v>
      </c>
      <c r="P550" s="252" t="s">
        <v>1377</v>
      </c>
    </row>
    <row r="551" spans="1:16" x14ac:dyDescent="0.25">
      <c r="A551" s="250" t="s">
        <v>1059</v>
      </c>
      <c r="B551" s="251" t="s">
        <v>1825</v>
      </c>
      <c r="C551" s="251" t="s">
        <v>1826</v>
      </c>
      <c r="D551" s="251" t="s">
        <v>1254</v>
      </c>
      <c r="E551" s="251" t="s">
        <v>1063</v>
      </c>
      <c r="F551" s="251" t="s">
        <v>1827</v>
      </c>
      <c r="G551" s="251" t="s">
        <v>1063</v>
      </c>
      <c r="H551" s="251" t="s">
        <v>1167</v>
      </c>
      <c r="I551" s="251" t="s">
        <v>1176</v>
      </c>
      <c r="J551" s="251" t="s">
        <v>1066</v>
      </c>
      <c r="K551" s="251" t="s">
        <v>1422</v>
      </c>
      <c r="L551" s="251" t="s">
        <v>1423</v>
      </c>
      <c r="M551" s="251">
        <v>1.2</v>
      </c>
      <c r="N551" s="251">
        <v>1.2</v>
      </c>
      <c r="O551" s="251" t="s">
        <v>1069</v>
      </c>
      <c r="P551" s="252" t="s">
        <v>1377</v>
      </c>
    </row>
    <row r="552" spans="1:16" x14ac:dyDescent="0.25">
      <c r="A552" s="250" t="s">
        <v>1059</v>
      </c>
      <c r="B552" s="251" t="s">
        <v>1825</v>
      </c>
      <c r="C552" s="251" t="s">
        <v>1826</v>
      </c>
      <c r="D552" s="251" t="s">
        <v>1254</v>
      </c>
      <c r="E552" s="251" t="s">
        <v>1063</v>
      </c>
      <c r="F552" s="251" t="s">
        <v>1827</v>
      </c>
      <c r="G552" s="251" t="s">
        <v>1063</v>
      </c>
      <c r="H552" s="251" t="s">
        <v>1083</v>
      </c>
      <c r="I552" s="251" t="s">
        <v>1574</v>
      </c>
      <c r="J552" s="251" t="s">
        <v>1066</v>
      </c>
      <c r="K552" s="251" t="s">
        <v>1269</v>
      </c>
      <c r="L552" s="251" t="s">
        <v>1270</v>
      </c>
      <c r="M552" s="251">
        <v>1.2</v>
      </c>
      <c r="N552" s="251">
        <v>0.19</v>
      </c>
      <c r="O552" s="251" t="s">
        <v>1069</v>
      </c>
      <c r="P552" s="252" t="s">
        <v>1377</v>
      </c>
    </row>
    <row r="553" spans="1:16" x14ac:dyDescent="0.25">
      <c r="A553" s="250" t="s">
        <v>1059</v>
      </c>
      <c r="B553" s="251" t="s">
        <v>1825</v>
      </c>
      <c r="C553" s="251" t="s">
        <v>1826</v>
      </c>
      <c r="D553" s="251" t="s">
        <v>1254</v>
      </c>
      <c r="E553" s="251" t="s">
        <v>1063</v>
      </c>
      <c r="F553" s="251" t="s">
        <v>1827</v>
      </c>
      <c r="G553" s="251" t="s">
        <v>1063</v>
      </c>
      <c r="H553" s="251" t="s">
        <v>1152</v>
      </c>
      <c r="I553" s="251" t="s">
        <v>1148</v>
      </c>
      <c r="J553" s="251" t="s">
        <v>1066</v>
      </c>
      <c r="K553" s="251" t="s">
        <v>1271</v>
      </c>
      <c r="L553" s="251" t="s">
        <v>1272</v>
      </c>
      <c r="M553" s="251">
        <v>1.2</v>
      </c>
      <c r="N553" s="251">
        <v>0.74</v>
      </c>
      <c r="O553" s="251" t="s">
        <v>1069</v>
      </c>
      <c r="P553" s="252" t="s">
        <v>1377</v>
      </c>
    </row>
    <row r="554" spans="1:16" x14ac:dyDescent="0.25">
      <c r="A554" s="250" t="s">
        <v>1059</v>
      </c>
      <c r="B554" s="251" t="s">
        <v>1829</v>
      </c>
      <c r="C554" s="251" t="s">
        <v>1830</v>
      </c>
      <c r="D554" s="251" t="s">
        <v>1254</v>
      </c>
      <c r="E554" s="251" t="s">
        <v>1063</v>
      </c>
      <c r="F554" s="251" t="s">
        <v>1831</v>
      </c>
      <c r="G554" s="251" t="s">
        <v>1063</v>
      </c>
      <c r="H554" s="251" t="s">
        <v>1065</v>
      </c>
      <c r="I554" s="251" t="s">
        <v>1063</v>
      </c>
      <c r="J554" s="251" t="s">
        <v>1066</v>
      </c>
      <c r="K554" s="251" t="s">
        <v>115</v>
      </c>
      <c r="L554" s="251" t="s">
        <v>116</v>
      </c>
      <c r="M554" s="251">
        <v>1.2</v>
      </c>
      <c r="N554" s="251">
        <v>1.02</v>
      </c>
      <c r="O554" s="251" t="s">
        <v>1069</v>
      </c>
      <c r="P554" s="252" t="s">
        <v>1667</v>
      </c>
    </row>
    <row r="555" spans="1:16" x14ac:dyDescent="0.25">
      <c r="A555" s="250" t="s">
        <v>1059</v>
      </c>
      <c r="B555" s="251" t="s">
        <v>1829</v>
      </c>
      <c r="C555" s="251" t="s">
        <v>1830</v>
      </c>
      <c r="D555" s="251" t="s">
        <v>1254</v>
      </c>
      <c r="E555" s="251" t="s">
        <v>1063</v>
      </c>
      <c r="F555" s="251" t="s">
        <v>1831</v>
      </c>
      <c r="G555" s="251" t="s">
        <v>1063</v>
      </c>
      <c r="H555" s="251" t="s">
        <v>1167</v>
      </c>
      <c r="I555" s="251" t="s">
        <v>1078</v>
      </c>
      <c r="J555" s="251" t="s">
        <v>1066</v>
      </c>
      <c r="K555" s="251" t="s">
        <v>1832</v>
      </c>
      <c r="L555" s="251" t="s">
        <v>1833</v>
      </c>
      <c r="M555" s="251">
        <v>1.2</v>
      </c>
      <c r="N555" s="251">
        <v>48.96</v>
      </c>
      <c r="O555" s="251" t="s">
        <v>1069</v>
      </c>
      <c r="P555" s="252" t="s">
        <v>1667</v>
      </c>
    </row>
    <row r="556" spans="1:16" x14ac:dyDescent="0.25">
      <c r="A556" s="250" t="s">
        <v>1059</v>
      </c>
      <c r="B556" s="251" t="s">
        <v>1829</v>
      </c>
      <c r="C556" s="251" t="s">
        <v>1830</v>
      </c>
      <c r="D556" s="251" t="s">
        <v>1254</v>
      </c>
      <c r="E556" s="251" t="s">
        <v>1063</v>
      </c>
      <c r="F556" s="251" t="s">
        <v>1831</v>
      </c>
      <c r="G556" s="251" t="s">
        <v>1063</v>
      </c>
      <c r="H556" s="251" t="s">
        <v>1077</v>
      </c>
      <c r="I556" s="251" t="s">
        <v>1176</v>
      </c>
      <c r="J556" s="251" t="s">
        <v>1066</v>
      </c>
      <c r="K556" s="251" t="s">
        <v>1223</v>
      </c>
      <c r="L556" s="251" t="s">
        <v>1224</v>
      </c>
      <c r="M556" s="251">
        <v>1.2</v>
      </c>
      <c r="N556" s="251">
        <v>1.2</v>
      </c>
      <c r="O556" s="251" t="s">
        <v>1069</v>
      </c>
      <c r="P556" s="252" t="s">
        <v>1667</v>
      </c>
    </row>
    <row r="557" spans="1:16" x14ac:dyDescent="0.25">
      <c r="A557" s="250" t="s">
        <v>1059</v>
      </c>
      <c r="B557" s="251" t="s">
        <v>1829</v>
      </c>
      <c r="C557" s="251" t="s">
        <v>1830</v>
      </c>
      <c r="D557" s="251" t="s">
        <v>1254</v>
      </c>
      <c r="E557" s="251" t="s">
        <v>1063</v>
      </c>
      <c r="F557" s="251" t="s">
        <v>1831</v>
      </c>
      <c r="G557" s="251" t="s">
        <v>1063</v>
      </c>
      <c r="H557" s="251" t="s">
        <v>1083</v>
      </c>
      <c r="I557" s="251" t="s">
        <v>1143</v>
      </c>
      <c r="J557" s="251" t="s">
        <v>1066</v>
      </c>
      <c r="K557" s="251" t="s">
        <v>1269</v>
      </c>
      <c r="L557" s="251" t="s">
        <v>1270</v>
      </c>
      <c r="M557" s="251">
        <v>1.2</v>
      </c>
      <c r="N557" s="251">
        <v>0.19</v>
      </c>
      <c r="O557" s="251" t="s">
        <v>1069</v>
      </c>
      <c r="P557" s="252" t="s">
        <v>1667</v>
      </c>
    </row>
    <row r="558" spans="1:16" x14ac:dyDescent="0.25">
      <c r="A558" s="250" t="s">
        <v>1059</v>
      </c>
      <c r="B558" s="251" t="s">
        <v>1829</v>
      </c>
      <c r="C558" s="251" t="s">
        <v>1830</v>
      </c>
      <c r="D558" s="251" t="s">
        <v>1254</v>
      </c>
      <c r="E558" s="251" t="s">
        <v>1063</v>
      </c>
      <c r="F558" s="251" t="s">
        <v>1831</v>
      </c>
      <c r="G558" s="251" t="s">
        <v>1063</v>
      </c>
      <c r="H558" s="251" t="s">
        <v>1152</v>
      </c>
      <c r="I558" s="251" t="s">
        <v>1159</v>
      </c>
      <c r="J558" s="251" t="s">
        <v>1066</v>
      </c>
      <c r="K558" s="251" t="s">
        <v>1271</v>
      </c>
      <c r="L558" s="251" t="s">
        <v>1272</v>
      </c>
      <c r="M558" s="251">
        <v>1.2</v>
      </c>
      <c r="N558" s="251">
        <v>0.82499999999999996</v>
      </c>
      <c r="O558" s="251" t="s">
        <v>1069</v>
      </c>
      <c r="P558" s="252" t="s">
        <v>1667</v>
      </c>
    </row>
    <row r="559" spans="1:16" x14ac:dyDescent="0.25">
      <c r="A559" s="250" t="s">
        <v>1059</v>
      </c>
      <c r="B559" s="251" t="s">
        <v>1834</v>
      </c>
      <c r="C559" s="251" t="s">
        <v>1835</v>
      </c>
      <c r="D559" s="251" t="s">
        <v>1254</v>
      </c>
      <c r="E559" s="251" t="s">
        <v>1063</v>
      </c>
      <c r="F559" s="251" t="s">
        <v>1836</v>
      </c>
      <c r="G559" s="251" t="s">
        <v>1063</v>
      </c>
      <c r="H559" s="251" t="s">
        <v>1065</v>
      </c>
      <c r="I559" s="251" t="s">
        <v>1063</v>
      </c>
      <c r="J559" s="251" t="s">
        <v>1066</v>
      </c>
      <c r="K559" s="251" t="s">
        <v>1447</v>
      </c>
      <c r="L559" s="251" t="s">
        <v>1448</v>
      </c>
      <c r="M559" s="251">
        <v>1</v>
      </c>
      <c r="N559" s="251">
        <v>1.02</v>
      </c>
      <c r="O559" s="251" t="s">
        <v>1069</v>
      </c>
      <c r="P559" s="252" t="s">
        <v>1383</v>
      </c>
    </row>
    <row r="560" spans="1:16" x14ac:dyDescent="0.25">
      <c r="A560" s="250" t="s">
        <v>1059</v>
      </c>
      <c r="B560" s="251" t="s">
        <v>1834</v>
      </c>
      <c r="C560" s="251" t="s">
        <v>1835</v>
      </c>
      <c r="D560" s="251" t="s">
        <v>1254</v>
      </c>
      <c r="E560" s="251" t="s">
        <v>1063</v>
      </c>
      <c r="F560" s="251" t="s">
        <v>1836</v>
      </c>
      <c r="G560" s="251" t="s">
        <v>1063</v>
      </c>
      <c r="H560" s="251" t="s">
        <v>1115</v>
      </c>
      <c r="I560" s="251" t="s">
        <v>1116</v>
      </c>
      <c r="J560" s="251" t="s">
        <v>1066</v>
      </c>
      <c r="K560" s="251" t="s">
        <v>115</v>
      </c>
      <c r="L560" s="251" t="s">
        <v>116</v>
      </c>
      <c r="M560" s="251">
        <v>1</v>
      </c>
      <c r="N560" s="251">
        <v>1.02</v>
      </c>
      <c r="O560" s="251" t="s">
        <v>1069</v>
      </c>
      <c r="P560" s="252" t="s">
        <v>1383</v>
      </c>
    </row>
    <row r="561" spans="1:16" x14ac:dyDescent="0.25">
      <c r="A561" s="250" t="s">
        <v>1059</v>
      </c>
      <c r="B561" s="251" t="s">
        <v>1834</v>
      </c>
      <c r="C561" s="251" t="s">
        <v>1835</v>
      </c>
      <c r="D561" s="251" t="s">
        <v>1254</v>
      </c>
      <c r="E561" s="251" t="s">
        <v>1063</v>
      </c>
      <c r="F561" s="251" t="s">
        <v>1836</v>
      </c>
      <c r="G561" s="251" t="s">
        <v>1063</v>
      </c>
      <c r="H561" s="251" t="s">
        <v>1167</v>
      </c>
      <c r="I561" s="251" t="s">
        <v>1078</v>
      </c>
      <c r="J561" s="251" t="s">
        <v>1066</v>
      </c>
      <c r="K561" s="251" t="s">
        <v>1512</v>
      </c>
      <c r="L561" s="251" t="s">
        <v>1513</v>
      </c>
      <c r="M561" s="251">
        <v>1</v>
      </c>
      <c r="N561" s="251">
        <v>1</v>
      </c>
      <c r="O561" s="251" t="s">
        <v>1069</v>
      </c>
      <c r="P561" s="252" t="s">
        <v>1383</v>
      </c>
    </row>
    <row r="562" spans="1:16" x14ac:dyDescent="0.25">
      <c r="A562" s="250" t="s">
        <v>1059</v>
      </c>
      <c r="B562" s="251" t="s">
        <v>1837</v>
      </c>
      <c r="C562" s="251" t="s">
        <v>1838</v>
      </c>
      <c r="D562" s="251" t="s">
        <v>1254</v>
      </c>
      <c r="E562" s="251" t="s">
        <v>1063</v>
      </c>
      <c r="F562" s="251" t="s">
        <v>1839</v>
      </c>
      <c r="G562" s="251" t="s">
        <v>1063</v>
      </c>
      <c r="H562" s="251" t="s">
        <v>1065</v>
      </c>
      <c r="I562" s="251" t="s">
        <v>1063</v>
      </c>
      <c r="J562" s="251" t="s">
        <v>1066</v>
      </c>
      <c r="K562" s="251" t="s">
        <v>1264</v>
      </c>
      <c r="L562" s="251" t="s">
        <v>1265</v>
      </c>
      <c r="M562" s="251">
        <v>1.2</v>
      </c>
      <c r="N562" s="251">
        <v>48.96</v>
      </c>
      <c r="O562" s="251" t="s">
        <v>1069</v>
      </c>
      <c r="P562" s="252" t="s">
        <v>1266</v>
      </c>
    </row>
    <row r="563" spans="1:16" x14ac:dyDescent="0.25">
      <c r="A563" s="250" t="s">
        <v>1059</v>
      </c>
      <c r="B563" s="251" t="s">
        <v>1837</v>
      </c>
      <c r="C563" s="251" t="s">
        <v>1838</v>
      </c>
      <c r="D563" s="251" t="s">
        <v>1254</v>
      </c>
      <c r="E563" s="251" t="s">
        <v>1063</v>
      </c>
      <c r="F563" s="251" t="s">
        <v>1839</v>
      </c>
      <c r="G563" s="251" t="s">
        <v>1063</v>
      </c>
      <c r="H563" s="251" t="s">
        <v>1115</v>
      </c>
      <c r="I563" s="251" t="s">
        <v>1116</v>
      </c>
      <c r="J563" s="251" t="s">
        <v>1066</v>
      </c>
      <c r="K563" s="251" t="s">
        <v>1267</v>
      </c>
      <c r="L563" s="251" t="s">
        <v>1268</v>
      </c>
      <c r="M563" s="251">
        <v>1.2</v>
      </c>
      <c r="N563" s="251">
        <v>1.02</v>
      </c>
      <c r="O563" s="251" t="s">
        <v>1069</v>
      </c>
      <c r="P563" s="252" t="s">
        <v>1266</v>
      </c>
    </row>
    <row r="564" spans="1:16" x14ac:dyDescent="0.25">
      <c r="A564" s="250" t="s">
        <v>1059</v>
      </c>
      <c r="B564" s="251" t="s">
        <v>1837</v>
      </c>
      <c r="C564" s="251" t="s">
        <v>1838</v>
      </c>
      <c r="D564" s="251" t="s">
        <v>1254</v>
      </c>
      <c r="E564" s="251" t="s">
        <v>1063</v>
      </c>
      <c r="F564" s="251" t="s">
        <v>1839</v>
      </c>
      <c r="G564" s="251" t="s">
        <v>1063</v>
      </c>
      <c r="H564" s="251" t="s">
        <v>1077</v>
      </c>
      <c r="I564" s="251" t="s">
        <v>1176</v>
      </c>
      <c r="J564" s="251" t="s">
        <v>1066</v>
      </c>
      <c r="K564" s="251" t="s">
        <v>1840</v>
      </c>
      <c r="L564" s="251" t="s">
        <v>1841</v>
      </c>
      <c r="M564" s="251">
        <v>1.2</v>
      </c>
      <c r="N564" s="251">
        <v>1.2</v>
      </c>
      <c r="O564" s="251" t="s">
        <v>1069</v>
      </c>
      <c r="P564" s="252" t="s">
        <v>1266</v>
      </c>
    </row>
    <row r="565" spans="1:16" x14ac:dyDescent="0.25">
      <c r="A565" s="250" t="s">
        <v>1059</v>
      </c>
      <c r="B565" s="251" t="s">
        <v>1837</v>
      </c>
      <c r="C565" s="251" t="s">
        <v>1838</v>
      </c>
      <c r="D565" s="251" t="s">
        <v>1254</v>
      </c>
      <c r="E565" s="251" t="s">
        <v>1063</v>
      </c>
      <c r="F565" s="251" t="s">
        <v>1839</v>
      </c>
      <c r="G565" s="251" t="s">
        <v>1063</v>
      </c>
      <c r="H565" s="251" t="s">
        <v>1083</v>
      </c>
      <c r="I565" s="251" t="s">
        <v>1143</v>
      </c>
      <c r="J565" s="251" t="s">
        <v>1066</v>
      </c>
      <c r="K565" s="251" t="s">
        <v>1269</v>
      </c>
      <c r="L565" s="251" t="s">
        <v>1270</v>
      </c>
      <c r="M565" s="251">
        <v>1.2</v>
      </c>
      <c r="N565" s="251">
        <v>0.19</v>
      </c>
      <c r="O565" s="251" t="s">
        <v>1069</v>
      </c>
      <c r="P565" s="252" t="s">
        <v>1266</v>
      </c>
    </row>
    <row r="566" spans="1:16" x14ac:dyDescent="0.25">
      <c r="A566" s="250" t="s">
        <v>1059</v>
      </c>
      <c r="B566" s="251" t="s">
        <v>1837</v>
      </c>
      <c r="C566" s="251" t="s">
        <v>1838</v>
      </c>
      <c r="D566" s="251" t="s">
        <v>1254</v>
      </c>
      <c r="E566" s="251" t="s">
        <v>1063</v>
      </c>
      <c r="F566" s="251" t="s">
        <v>1839</v>
      </c>
      <c r="G566" s="251" t="s">
        <v>1063</v>
      </c>
      <c r="H566" s="251" t="s">
        <v>1152</v>
      </c>
      <c r="I566" s="251" t="s">
        <v>1159</v>
      </c>
      <c r="J566" s="251" t="s">
        <v>1066</v>
      </c>
      <c r="K566" s="251" t="s">
        <v>1271</v>
      </c>
      <c r="L566" s="251" t="s">
        <v>1272</v>
      </c>
      <c r="M566" s="251">
        <v>1.2</v>
      </c>
      <c r="N566" s="251">
        <v>0.82499999999999996</v>
      </c>
      <c r="O566" s="251" t="s">
        <v>1069</v>
      </c>
      <c r="P566" s="252" t="s">
        <v>1266</v>
      </c>
    </row>
    <row r="567" spans="1:16" x14ac:dyDescent="0.25">
      <c r="A567" s="250" t="s">
        <v>1059</v>
      </c>
      <c r="B567" s="251" t="s">
        <v>1842</v>
      </c>
      <c r="C567" s="251" t="s">
        <v>1843</v>
      </c>
      <c r="D567" s="251" t="s">
        <v>1254</v>
      </c>
      <c r="E567" s="251" t="s">
        <v>1063</v>
      </c>
      <c r="F567" s="251" t="s">
        <v>1844</v>
      </c>
      <c r="G567" s="251" t="s">
        <v>1063</v>
      </c>
      <c r="H567" s="251" t="s">
        <v>1065</v>
      </c>
      <c r="I567" s="251" t="s">
        <v>1063</v>
      </c>
      <c r="J567" s="251" t="s">
        <v>1066</v>
      </c>
      <c r="K567" s="251" t="s">
        <v>1626</v>
      </c>
      <c r="L567" s="251" t="s">
        <v>1627</v>
      </c>
      <c r="M567" s="251">
        <v>1.2</v>
      </c>
      <c r="N567" s="251">
        <v>48.96</v>
      </c>
      <c r="O567" s="251" t="s">
        <v>1069</v>
      </c>
      <c r="P567" s="252" t="s">
        <v>1628</v>
      </c>
    </row>
    <row r="568" spans="1:16" x14ac:dyDescent="0.25">
      <c r="A568" s="250" t="s">
        <v>1059</v>
      </c>
      <c r="B568" s="251" t="s">
        <v>1842</v>
      </c>
      <c r="C568" s="251" t="s">
        <v>1843</v>
      </c>
      <c r="D568" s="251" t="s">
        <v>1254</v>
      </c>
      <c r="E568" s="251" t="s">
        <v>1063</v>
      </c>
      <c r="F568" s="251" t="s">
        <v>1844</v>
      </c>
      <c r="G568" s="251" t="s">
        <v>1063</v>
      </c>
      <c r="H568" s="251" t="s">
        <v>1115</v>
      </c>
      <c r="I568" s="251" t="s">
        <v>1116</v>
      </c>
      <c r="J568" s="251" t="s">
        <v>1066</v>
      </c>
      <c r="K568" s="251" t="s">
        <v>1267</v>
      </c>
      <c r="L568" s="251" t="s">
        <v>1268</v>
      </c>
      <c r="M568" s="251">
        <v>1.2</v>
      </c>
      <c r="N568" s="251">
        <v>1.02</v>
      </c>
      <c r="O568" s="251" t="s">
        <v>1069</v>
      </c>
      <c r="P568" s="252" t="s">
        <v>1628</v>
      </c>
    </row>
    <row r="569" spans="1:16" x14ac:dyDescent="0.25">
      <c r="A569" s="250" t="s">
        <v>1059</v>
      </c>
      <c r="B569" s="251" t="s">
        <v>1842</v>
      </c>
      <c r="C569" s="251" t="s">
        <v>1843</v>
      </c>
      <c r="D569" s="251" t="s">
        <v>1254</v>
      </c>
      <c r="E569" s="251" t="s">
        <v>1063</v>
      </c>
      <c r="F569" s="251" t="s">
        <v>1844</v>
      </c>
      <c r="G569" s="251" t="s">
        <v>1063</v>
      </c>
      <c r="H569" s="251" t="s">
        <v>1077</v>
      </c>
      <c r="I569" s="251" t="s">
        <v>1176</v>
      </c>
      <c r="J569" s="251" t="s">
        <v>1066</v>
      </c>
      <c r="K569" s="251" t="s">
        <v>1635</v>
      </c>
      <c r="L569" s="251" t="s">
        <v>1636</v>
      </c>
      <c r="M569" s="251">
        <v>1.2</v>
      </c>
      <c r="N569" s="251">
        <v>1.2</v>
      </c>
      <c r="O569" s="251" t="s">
        <v>1069</v>
      </c>
      <c r="P569" s="252" t="s">
        <v>1628</v>
      </c>
    </row>
    <row r="570" spans="1:16" x14ac:dyDescent="0.25">
      <c r="A570" s="250" t="s">
        <v>1059</v>
      </c>
      <c r="B570" s="251" t="s">
        <v>1842</v>
      </c>
      <c r="C570" s="251" t="s">
        <v>1843</v>
      </c>
      <c r="D570" s="251" t="s">
        <v>1254</v>
      </c>
      <c r="E570" s="251" t="s">
        <v>1063</v>
      </c>
      <c r="F570" s="251" t="s">
        <v>1844</v>
      </c>
      <c r="G570" s="251" t="s">
        <v>1063</v>
      </c>
      <c r="H570" s="251" t="s">
        <v>1083</v>
      </c>
      <c r="I570" s="251" t="s">
        <v>1143</v>
      </c>
      <c r="J570" s="251" t="s">
        <v>1066</v>
      </c>
      <c r="K570" s="251" t="s">
        <v>1269</v>
      </c>
      <c r="L570" s="251" t="s">
        <v>1270</v>
      </c>
      <c r="M570" s="251">
        <v>1.2</v>
      </c>
      <c r="N570" s="251">
        <v>0.19</v>
      </c>
      <c r="O570" s="251" t="s">
        <v>1069</v>
      </c>
      <c r="P570" s="252" t="s">
        <v>1628</v>
      </c>
    </row>
    <row r="571" spans="1:16" x14ac:dyDescent="0.25">
      <c r="A571" s="250" t="s">
        <v>1059</v>
      </c>
      <c r="B571" s="251" t="s">
        <v>1842</v>
      </c>
      <c r="C571" s="251" t="s">
        <v>1843</v>
      </c>
      <c r="D571" s="251" t="s">
        <v>1254</v>
      </c>
      <c r="E571" s="251" t="s">
        <v>1063</v>
      </c>
      <c r="F571" s="251" t="s">
        <v>1844</v>
      </c>
      <c r="G571" s="251" t="s">
        <v>1063</v>
      </c>
      <c r="H571" s="251" t="s">
        <v>1152</v>
      </c>
      <c r="I571" s="251" t="s">
        <v>1159</v>
      </c>
      <c r="J571" s="251" t="s">
        <v>1066</v>
      </c>
      <c r="K571" s="251" t="s">
        <v>1271</v>
      </c>
      <c r="L571" s="251" t="s">
        <v>1272</v>
      </c>
      <c r="M571" s="251">
        <v>1.2</v>
      </c>
      <c r="N571" s="251">
        <v>0.82499999999999996</v>
      </c>
      <c r="O571" s="251" t="s">
        <v>1069</v>
      </c>
      <c r="P571" s="252" t="s">
        <v>1628</v>
      </c>
    </row>
    <row r="572" spans="1:16" x14ac:dyDescent="0.25">
      <c r="A572" s="250" t="s">
        <v>1059</v>
      </c>
      <c r="B572" s="251" t="s">
        <v>1845</v>
      </c>
      <c r="C572" s="251" t="s">
        <v>1846</v>
      </c>
      <c r="D572" s="251" t="s">
        <v>1254</v>
      </c>
      <c r="E572" s="251" t="s">
        <v>1063</v>
      </c>
      <c r="F572" s="251" t="s">
        <v>1847</v>
      </c>
      <c r="G572" s="251" t="s">
        <v>1063</v>
      </c>
      <c r="H572" s="251" t="s">
        <v>1065</v>
      </c>
      <c r="I572" s="251" t="s">
        <v>1063</v>
      </c>
      <c r="J572" s="251" t="s">
        <v>1066</v>
      </c>
      <c r="K572" s="251" t="s">
        <v>1848</v>
      </c>
      <c r="L572" s="251" t="s">
        <v>1849</v>
      </c>
      <c r="M572" s="251">
        <v>1.05</v>
      </c>
      <c r="N572" s="251">
        <v>42.84</v>
      </c>
      <c r="O572" s="251" t="s">
        <v>1069</v>
      </c>
      <c r="P572" s="252" t="s">
        <v>1740</v>
      </c>
    </row>
    <row r="573" spans="1:16" x14ac:dyDescent="0.25">
      <c r="A573" s="250" t="s">
        <v>1059</v>
      </c>
      <c r="B573" s="251" t="s">
        <v>1845</v>
      </c>
      <c r="C573" s="251" t="s">
        <v>1846</v>
      </c>
      <c r="D573" s="251" t="s">
        <v>1254</v>
      </c>
      <c r="E573" s="251" t="s">
        <v>1063</v>
      </c>
      <c r="F573" s="251" t="s">
        <v>1847</v>
      </c>
      <c r="G573" s="251" t="s">
        <v>1063</v>
      </c>
      <c r="H573" s="251" t="s">
        <v>1115</v>
      </c>
      <c r="I573" s="251" t="s">
        <v>1116</v>
      </c>
      <c r="J573" s="251" t="s">
        <v>1066</v>
      </c>
      <c r="K573" s="251" t="s">
        <v>115</v>
      </c>
      <c r="L573" s="251" t="s">
        <v>116</v>
      </c>
      <c r="M573" s="251">
        <v>1.05</v>
      </c>
      <c r="N573" s="251">
        <v>1.02</v>
      </c>
      <c r="O573" s="251" t="s">
        <v>1069</v>
      </c>
      <c r="P573" s="252" t="s">
        <v>1740</v>
      </c>
    </row>
    <row r="574" spans="1:16" x14ac:dyDescent="0.25">
      <c r="A574" s="250" t="s">
        <v>1059</v>
      </c>
      <c r="B574" s="251" t="s">
        <v>1845</v>
      </c>
      <c r="C574" s="251" t="s">
        <v>1846</v>
      </c>
      <c r="D574" s="251" t="s">
        <v>1254</v>
      </c>
      <c r="E574" s="251" t="s">
        <v>1063</v>
      </c>
      <c r="F574" s="251" t="s">
        <v>1847</v>
      </c>
      <c r="G574" s="251" t="s">
        <v>1063</v>
      </c>
      <c r="H574" s="251" t="s">
        <v>1077</v>
      </c>
      <c r="I574" s="251" t="s">
        <v>1176</v>
      </c>
      <c r="J574" s="251" t="s">
        <v>1066</v>
      </c>
      <c r="K574" s="251" t="s">
        <v>1220</v>
      </c>
      <c r="L574" s="251" t="s">
        <v>1221</v>
      </c>
      <c r="M574" s="251">
        <v>1.05</v>
      </c>
      <c r="N574" s="251">
        <v>1.05</v>
      </c>
      <c r="O574" s="251" t="s">
        <v>1069</v>
      </c>
      <c r="P574" s="252" t="s">
        <v>1740</v>
      </c>
    </row>
    <row r="575" spans="1:16" x14ac:dyDescent="0.25">
      <c r="A575" s="250" t="s">
        <v>1059</v>
      </c>
      <c r="B575" s="251" t="s">
        <v>1845</v>
      </c>
      <c r="C575" s="251" t="s">
        <v>1846</v>
      </c>
      <c r="D575" s="251" t="s">
        <v>1254</v>
      </c>
      <c r="E575" s="251" t="s">
        <v>1063</v>
      </c>
      <c r="F575" s="251" t="s">
        <v>1847</v>
      </c>
      <c r="G575" s="251" t="s">
        <v>1063</v>
      </c>
      <c r="H575" s="251" t="s">
        <v>1083</v>
      </c>
      <c r="I575" s="251" t="s">
        <v>1143</v>
      </c>
      <c r="J575" s="251" t="s">
        <v>1066</v>
      </c>
      <c r="K575" s="251" t="s">
        <v>1269</v>
      </c>
      <c r="L575" s="251" t="s">
        <v>1270</v>
      </c>
      <c r="M575" s="251">
        <v>1.05</v>
      </c>
      <c r="N575" s="251">
        <v>0.19</v>
      </c>
      <c r="O575" s="251" t="s">
        <v>1069</v>
      </c>
      <c r="P575" s="252" t="s">
        <v>1740</v>
      </c>
    </row>
    <row r="576" spans="1:16" x14ac:dyDescent="0.25">
      <c r="A576" s="250" t="s">
        <v>1059</v>
      </c>
      <c r="B576" s="251" t="s">
        <v>1845</v>
      </c>
      <c r="C576" s="251" t="s">
        <v>1846</v>
      </c>
      <c r="D576" s="251" t="s">
        <v>1254</v>
      </c>
      <c r="E576" s="251" t="s">
        <v>1063</v>
      </c>
      <c r="F576" s="251" t="s">
        <v>1847</v>
      </c>
      <c r="G576" s="251" t="s">
        <v>1063</v>
      </c>
      <c r="H576" s="251" t="s">
        <v>1152</v>
      </c>
      <c r="I576" s="251" t="s">
        <v>1159</v>
      </c>
      <c r="J576" s="251" t="s">
        <v>1066</v>
      </c>
      <c r="K576" s="251" t="s">
        <v>1271</v>
      </c>
      <c r="L576" s="251" t="s">
        <v>1272</v>
      </c>
      <c r="M576" s="251">
        <v>1.05</v>
      </c>
      <c r="N576" s="251">
        <v>0.82499999999999996</v>
      </c>
      <c r="O576" s="251" t="s">
        <v>1069</v>
      </c>
      <c r="P576" s="252" t="s">
        <v>1740</v>
      </c>
    </row>
    <row r="577" spans="1:16" x14ac:dyDescent="0.25">
      <c r="A577" s="250" t="s">
        <v>1059</v>
      </c>
      <c r="B577" s="251" t="s">
        <v>1850</v>
      </c>
      <c r="C577" s="251" t="s">
        <v>1851</v>
      </c>
      <c r="D577" s="251" t="s">
        <v>1254</v>
      </c>
      <c r="E577" s="251" t="s">
        <v>1063</v>
      </c>
      <c r="F577" s="251" t="s">
        <v>1852</v>
      </c>
      <c r="G577" s="251" t="s">
        <v>1063</v>
      </c>
      <c r="H577" s="251" t="s">
        <v>1065</v>
      </c>
      <c r="I577" s="251" t="s">
        <v>1063</v>
      </c>
      <c r="J577" s="251" t="s">
        <v>1066</v>
      </c>
      <c r="K577" s="251" t="s">
        <v>1853</v>
      </c>
      <c r="L577" s="251" t="s">
        <v>1854</v>
      </c>
      <c r="M577" s="251">
        <v>1.05</v>
      </c>
      <c r="N577" s="251">
        <v>42.84</v>
      </c>
      <c r="O577" s="251" t="s">
        <v>1069</v>
      </c>
      <c r="P577" s="252" t="s">
        <v>1740</v>
      </c>
    </row>
    <row r="578" spans="1:16" x14ac:dyDescent="0.25">
      <c r="A578" s="250" t="s">
        <v>1059</v>
      </c>
      <c r="B578" s="251" t="s">
        <v>1850</v>
      </c>
      <c r="C578" s="251" t="s">
        <v>1851</v>
      </c>
      <c r="D578" s="251" t="s">
        <v>1254</v>
      </c>
      <c r="E578" s="251" t="s">
        <v>1063</v>
      </c>
      <c r="F578" s="251" t="s">
        <v>1852</v>
      </c>
      <c r="G578" s="251" t="s">
        <v>1063</v>
      </c>
      <c r="H578" s="251" t="s">
        <v>1115</v>
      </c>
      <c r="I578" s="251" t="s">
        <v>1116</v>
      </c>
      <c r="J578" s="251" t="s">
        <v>1066</v>
      </c>
      <c r="K578" s="251" t="s">
        <v>115</v>
      </c>
      <c r="L578" s="251" t="s">
        <v>116</v>
      </c>
      <c r="M578" s="251">
        <v>1.05</v>
      </c>
      <c r="N578" s="251">
        <v>1.02</v>
      </c>
      <c r="O578" s="251" t="s">
        <v>1069</v>
      </c>
      <c r="P578" s="252" t="s">
        <v>1740</v>
      </c>
    </row>
    <row r="579" spans="1:16" x14ac:dyDescent="0.25">
      <c r="A579" s="250" t="s">
        <v>1059</v>
      </c>
      <c r="B579" s="251" t="s">
        <v>1850</v>
      </c>
      <c r="C579" s="251" t="s">
        <v>1851</v>
      </c>
      <c r="D579" s="251" t="s">
        <v>1254</v>
      </c>
      <c r="E579" s="251" t="s">
        <v>1063</v>
      </c>
      <c r="F579" s="251" t="s">
        <v>1852</v>
      </c>
      <c r="G579" s="251" t="s">
        <v>1063</v>
      </c>
      <c r="H579" s="251" t="s">
        <v>1077</v>
      </c>
      <c r="I579" s="251" t="s">
        <v>1176</v>
      </c>
      <c r="J579" s="251" t="s">
        <v>1066</v>
      </c>
      <c r="K579" s="251" t="s">
        <v>1209</v>
      </c>
      <c r="L579" s="251" t="s">
        <v>1210</v>
      </c>
      <c r="M579" s="251">
        <v>1.05</v>
      </c>
      <c r="N579" s="251">
        <v>1.05</v>
      </c>
      <c r="O579" s="251" t="s">
        <v>1069</v>
      </c>
      <c r="P579" s="252" t="s">
        <v>1740</v>
      </c>
    </row>
    <row r="580" spans="1:16" x14ac:dyDescent="0.25">
      <c r="A580" s="250" t="s">
        <v>1059</v>
      </c>
      <c r="B580" s="251" t="s">
        <v>1850</v>
      </c>
      <c r="C580" s="251" t="s">
        <v>1851</v>
      </c>
      <c r="D580" s="251" t="s">
        <v>1254</v>
      </c>
      <c r="E580" s="251" t="s">
        <v>1063</v>
      </c>
      <c r="F580" s="251" t="s">
        <v>1852</v>
      </c>
      <c r="G580" s="251" t="s">
        <v>1063</v>
      </c>
      <c r="H580" s="251" t="s">
        <v>1083</v>
      </c>
      <c r="I580" s="251" t="s">
        <v>1143</v>
      </c>
      <c r="J580" s="251" t="s">
        <v>1066</v>
      </c>
      <c r="K580" s="251" t="s">
        <v>1269</v>
      </c>
      <c r="L580" s="251" t="s">
        <v>1270</v>
      </c>
      <c r="M580" s="251">
        <v>1.05</v>
      </c>
      <c r="N580" s="251">
        <v>0.19</v>
      </c>
      <c r="O580" s="251" t="s">
        <v>1069</v>
      </c>
      <c r="P580" s="252" t="s">
        <v>1740</v>
      </c>
    </row>
    <row r="581" spans="1:16" x14ac:dyDescent="0.25">
      <c r="A581" s="250" t="s">
        <v>1059</v>
      </c>
      <c r="B581" s="251" t="s">
        <v>1850</v>
      </c>
      <c r="C581" s="251" t="s">
        <v>1851</v>
      </c>
      <c r="D581" s="251" t="s">
        <v>1254</v>
      </c>
      <c r="E581" s="251" t="s">
        <v>1063</v>
      </c>
      <c r="F581" s="251" t="s">
        <v>1852</v>
      </c>
      <c r="G581" s="251" t="s">
        <v>1063</v>
      </c>
      <c r="H581" s="251" t="s">
        <v>1152</v>
      </c>
      <c r="I581" s="251" t="s">
        <v>1159</v>
      </c>
      <c r="J581" s="251" t="s">
        <v>1066</v>
      </c>
      <c r="K581" s="251" t="s">
        <v>1271</v>
      </c>
      <c r="L581" s="251" t="s">
        <v>1272</v>
      </c>
      <c r="M581" s="251">
        <v>1.05</v>
      </c>
      <c r="N581" s="251">
        <v>0.82499999999999996</v>
      </c>
      <c r="O581" s="251" t="s">
        <v>1069</v>
      </c>
      <c r="P581" s="252" t="s">
        <v>1740</v>
      </c>
    </row>
    <row r="582" spans="1:16" x14ac:dyDescent="0.25">
      <c r="A582" s="250" t="s">
        <v>1059</v>
      </c>
      <c r="B582" s="251" t="s">
        <v>1855</v>
      </c>
      <c r="C582" s="251" t="s">
        <v>1856</v>
      </c>
      <c r="D582" s="251" t="s">
        <v>1254</v>
      </c>
      <c r="E582" s="251" t="s">
        <v>1063</v>
      </c>
      <c r="F582" s="251" t="s">
        <v>1857</v>
      </c>
      <c r="G582" s="251" t="s">
        <v>1063</v>
      </c>
      <c r="H582" s="251" t="s">
        <v>1065</v>
      </c>
      <c r="I582" s="251" t="s">
        <v>1063</v>
      </c>
      <c r="J582" s="251" t="s">
        <v>1066</v>
      </c>
      <c r="K582" s="251" t="s">
        <v>1853</v>
      </c>
      <c r="L582" s="251" t="s">
        <v>1854</v>
      </c>
      <c r="M582" s="251">
        <v>1.05</v>
      </c>
      <c r="N582" s="251">
        <v>42.84</v>
      </c>
      <c r="O582" s="251" t="s">
        <v>1069</v>
      </c>
      <c r="P582" s="252" t="s">
        <v>1740</v>
      </c>
    </row>
    <row r="583" spans="1:16" x14ac:dyDescent="0.25">
      <c r="A583" s="250" t="s">
        <v>1059</v>
      </c>
      <c r="B583" s="251" t="s">
        <v>1855</v>
      </c>
      <c r="C583" s="251" t="s">
        <v>1856</v>
      </c>
      <c r="D583" s="251" t="s">
        <v>1254</v>
      </c>
      <c r="E583" s="251" t="s">
        <v>1063</v>
      </c>
      <c r="F583" s="251" t="s">
        <v>1857</v>
      </c>
      <c r="G583" s="251" t="s">
        <v>1063</v>
      </c>
      <c r="H583" s="251" t="s">
        <v>1115</v>
      </c>
      <c r="I583" s="251" t="s">
        <v>1116</v>
      </c>
      <c r="J583" s="251" t="s">
        <v>1066</v>
      </c>
      <c r="K583" s="251" t="s">
        <v>115</v>
      </c>
      <c r="L583" s="251" t="s">
        <v>116</v>
      </c>
      <c r="M583" s="251">
        <v>1.05</v>
      </c>
      <c r="N583" s="251">
        <v>1.02</v>
      </c>
      <c r="O583" s="251" t="s">
        <v>1069</v>
      </c>
      <c r="P583" s="252" t="s">
        <v>1740</v>
      </c>
    </row>
    <row r="584" spans="1:16" x14ac:dyDescent="0.25">
      <c r="A584" s="250" t="s">
        <v>1059</v>
      </c>
      <c r="B584" s="251" t="s">
        <v>1855</v>
      </c>
      <c r="C584" s="251" t="s">
        <v>1856</v>
      </c>
      <c r="D584" s="251" t="s">
        <v>1254</v>
      </c>
      <c r="E584" s="251" t="s">
        <v>1063</v>
      </c>
      <c r="F584" s="251" t="s">
        <v>1857</v>
      </c>
      <c r="G584" s="251" t="s">
        <v>1063</v>
      </c>
      <c r="H584" s="251" t="s">
        <v>1077</v>
      </c>
      <c r="I584" s="251" t="s">
        <v>1176</v>
      </c>
      <c r="J584" s="251" t="s">
        <v>1066</v>
      </c>
      <c r="K584" s="251" t="s">
        <v>1205</v>
      </c>
      <c r="L584" s="251" t="s">
        <v>1206</v>
      </c>
      <c r="M584" s="251">
        <v>1.05</v>
      </c>
      <c r="N584" s="251">
        <v>1.05</v>
      </c>
      <c r="O584" s="251" t="s">
        <v>1069</v>
      </c>
      <c r="P584" s="252" t="s">
        <v>1740</v>
      </c>
    </row>
    <row r="585" spans="1:16" x14ac:dyDescent="0.25">
      <c r="A585" s="250" t="s">
        <v>1059</v>
      </c>
      <c r="B585" s="251" t="s">
        <v>1855</v>
      </c>
      <c r="C585" s="251" t="s">
        <v>1856</v>
      </c>
      <c r="D585" s="251" t="s">
        <v>1254</v>
      </c>
      <c r="E585" s="251" t="s">
        <v>1063</v>
      </c>
      <c r="F585" s="251" t="s">
        <v>1857</v>
      </c>
      <c r="G585" s="251" t="s">
        <v>1063</v>
      </c>
      <c r="H585" s="251" t="s">
        <v>1083</v>
      </c>
      <c r="I585" s="251" t="s">
        <v>1143</v>
      </c>
      <c r="J585" s="251" t="s">
        <v>1066</v>
      </c>
      <c r="K585" s="251" t="s">
        <v>1269</v>
      </c>
      <c r="L585" s="251" t="s">
        <v>1270</v>
      </c>
      <c r="M585" s="251">
        <v>1.05</v>
      </c>
      <c r="N585" s="251">
        <v>0.19</v>
      </c>
      <c r="O585" s="251" t="s">
        <v>1069</v>
      </c>
      <c r="P585" s="252" t="s">
        <v>1740</v>
      </c>
    </row>
    <row r="586" spans="1:16" x14ac:dyDescent="0.25">
      <c r="A586" s="250" t="s">
        <v>1059</v>
      </c>
      <c r="B586" s="251" t="s">
        <v>1855</v>
      </c>
      <c r="C586" s="251" t="s">
        <v>1856</v>
      </c>
      <c r="D586" s="251" t="s">
        <v>1254</v>
      </c>
      <c r="E586" s="251" t="s">
        <v>1063</v>
      </c>
      <c r="F586" s="251" t="s">
        <v>1857</v>
      </c>
      <c r="G586" s="251" t="s">
        <v>1063</v>
      </c>
      <c r="H586" s="251" t="s">
        <v>1152</v>
      </c>
      <c r="I586" s="251" t="s">
        <v>1159</v>
      </c>
      <c r="J586" s="251" t="s">
        <v>1066</v>
      </c>
      <c r="K586" s="251" t="s">
        <v>1271</v>
      </c>
      <c r="L586" s="251" t="s">
        <v>1272</v>
      </c>
      <c r="M586" s="251">
        <v>1.05</v>
      </c>
      <c r="N586" s="251">
        <v>0.82499999999999996</v>
      </c>
      <c r="O586" s="251" t="s">
        <v>1069</v>
      </c>
      <c r="P586" s="252" t="s">
        <v>1740</v>
      </c>
    </row>
    <row r="587" spans="1:16" x14ac:dyDescent="0.25">
      <c r="A587" s="250" t="s">
        <v>1059</v>
      </c>
      <c r="B587" s="251" t="s">
        <v>1858</v>
      </c>
      <c r="C587" s="251" t="s">
        <v>1859</v>
      </c>
      <c r="D587" s="251" t="s">
        <v>1254</v>
      </c>
      <c r="E587" s="251" t="s">
        <v>1063</v>
      </c>
      <c r="F587" s="251" t="s">
        <v>1860</v>
      </c>
      <c r="G587" s="251" t="s">
        <v>1063</v>
      </c>
      <c r="H587" s="251" t="s">
        <v>1065</v>
      </c>
      <c r="I587" s="251" t="s">
        <v>1063</v>
      </c>
      <c r="J587" s="251" t="s">
        <v>1066</v>
      </c>
      <c r="K587" s="251" t="s">
        <v>137</v>
      </c>
      <c r="L587" s="251" t="s">
        <v>138</v>
      </c>
      <c r="M587" s="251">
        <v>1.2</v>
      </c>
      <c r="N587" s="251">
        <v>1.02</v>
      </c>
      <c r="O587" s="251" t="s">
        <v>1069</v>
      </c>
      <c r="P587" s="252" t="s">
        <v>1861</v>
      </c>
    </row>
    <row r="588" spans="1:16" x14ac:dyDescent="0.25">
      <c r="A588" s="250" t="s">
        <v>1059</v>
      </c>
      <c r="B588" s="251" t="s">
        <v>1858</v>
      </c>
      <c r="C588" s="251" t="s">
        <v>1859</v>
      </c>
      <c r="D588" s="251" t="s">
        <v>1254</v>
      </c>
      <c r="E588" s="251" t="s">
        <v>1063</v>
      </c>
      <c r="F588" s="251" t="s">
        <v>1860</v>
      </c>
      <c r="G588" s="251" t="s">
        <v>1063</v>
      </c>
      <c r="H588" s="251" t="s">
        <v>1115</v>
      </c>
      <c r="I588" s="251" t="s">
        <v>1116</v>
      </c>
      <c r="J588" s="251" t="s">
        <v>1066</v>
      </c>
      <c r="K588" s="251" t="s">
        <v>115</v>
      </c>
      <c r="L588" s="251" t="s">
        <v>116</v>
      </c>
      <c r="M588" s="251">
        <v>1.2</v>
      </c>
      <c r="N588" s="251">
        <v>1.02</v>
      </c>
      <c r="O588" s="251" t="s">
        <v>1069</v>
      </c>
      <c r="P588" s="252" t="s">
        <v>1861</v>
      </c>
    </row>
    <row r="589" spans="1:16" x14ac:dyDescent="0.25">
      <c r="A589" s="250" t="s">
        <v>1059</v>
      </c>
      <c r="B589" s="251" t="s">
        <v>1858</v>
      </c>
      <c r="C589" s="251" t="s">
        <v>1859</v>
      </c>
      <c r="D589" s="251" t="s">
        <v>1254</v>
      </c>
      <c r="E589" s="251" t="s">
        <v>1063</v>
      </c>
      <c r="F589" s="251" t="s">
        <v>1860</v>
      </c>
      <c r="G589" s="251" t="s">
        <v>1063</v>
      </c>
      <c r="H589" s="251" t="s">
        <v>1167</v>
      </c>
      <c r="I589" s="251" t="s">
        <v>1078</v>
      </c>
      <c r="J589" s="251" t="s">
        <v>1066</v>
      </c>
      <c r="K589" s="251" t="s">
        <v>1226</v>
      </c>
      <c r="L589" s="251" t="s">
        <v>1227</v>
      </c>
      <c r="M589" s="251">
        <v>1.2</v>
      </c>
      <c r="N589" s="251">
        <v>1.2</v>
      </c>
      <c r="O589" s="251" t="s">
        <v>1069</v>
      </c>
      <c r="P589" s="252" t="s">
        <v>1861</v>
      </c>
    </row>
    <row r="590" spans="1:16" x14ac:dyDescent="0.25">
      <c r="A590" s="250" t="s">
        <v>1059</v>
      </c>
      <c r="B590" s="251" t="s">
        <v>1862</v>
      </c>
      <c r="C590" s="251" t="s">
        <v>1863</v>
      </c>
      <c r="D590" s="251" t="s">
        <v>1254</v>
      </c>
      <c r="E590" s="251" t="s">
        <v>1063</v>
      </c>
      <c r="F590" s="251" t="s">
        <v>1864</v>
      </c>
      <c r="G590" s="251" t="s">
        <v>1063</v>
      </c>
      <c r="H590" s="251" t="s">
        <v>1065</v>
      </c>
      <c r="I590" s="251" t="s">
        <v>1063</v>
      </c>
      <c r="J590" s="251" t="s">
        <v>1066</v>
      </c>
      <c r="K590" s="251" t="s">
        <v>137</v>
      </c>
      <c r="L590" s="251" t="s">
        <v>138</v>
      </c>
      <c r="M590" s="251">
        <v>1</v>
      </c>
      <c r="N590" s="251">
        <v>1.02</v>
      </c>
      <c r="O590" s="251" t="s">
        <v>1069</v>
      </c>
      <c r="P590" s="252" t="s">
        <v>1258</v>
      </c>
    </row>
    <row r="591" spans="1:16" x14ac:dyDescent="0.25">
      <c r="A591" s="250" t="s">
        <v>1059</v>
      </c>
      <c r="B591" s="251" t="s">
        <v>1862</v>
      </c>
      <c r="C591" s="251" t="s">
        <v>1863</v>
      </c>
      <c r="D591" s="251" t="s">
        <v>1254</v>
      </c>
      <c r="E591" s="251" t="s">
        <v>1063</v>
      </c>
      <c r="F591" s="251" t="s">
        <v>1864</v>
      </c>
      <c r="G591" s="251" t="s">
        <v>1063</v>
      </c>
      <c r="H591" s="251" t="s">
        <v>1115</v>
      </c>
      <c r="I591" s="251" t="s">
        <v>1116</v>
      </c>
      <c r="J591" s="251" t="s">
        <v>1066</v>
      </c>
      <c r="K591" s="251" t="s">
        <v>1267</v>
      </c>
      <c r="L591" s="251" t="s">
        <v>1268</v>
      </c>
      <c r="M591" s="251">
        <v>1</v>
      </c>
      <c r="N591" s="251">
        <v>1.02</v>
      </c>
      <c r="O591" s="251" t="s">
        <v>1069</v>
      </c>
      <c r="P591" s="252" t="s">
        <v>1258</v>
      </c>
    </row>
    <row r="592" spans="1:16" x14ac:dyDescent="0.25">
      <c r="A592" s="250" t="s">
        <v>1059</v>
      </c>
      <c r="B592" s="251" t="s">
        <v>1862</v>
      </c>
      <c r="C592" s="251" t="s">
        <v>1863</v>
      </c>
      <c r="D592" s="251" t="s">
        <v>1254</v>
      </c>
      <c r="E592" s="251" t="s">
        <v>1063</v>
      </c>
      <c r="F592" s="251" t="s">
        <v>1864</v>
      </c>
      <c r="G592" s="251" t="s">
        <v>1063</v>
      </c>
      <c r="H592" s="251" t="s">
        <v>1167</v>
      </c>
      <c r="I592" s="251" t="s">
        <v>1078</v>
      </c>
      <c r="J592" s="251" t="s">
        <v>1066</v>
      </c>
      <c r="K592" s="251" t="s">
        <v>1199</v>
      </c>
      <c r="L592" s="251" t="s">
        <v>1200</v>
      </c>
      <c r="M592" s="251">
        <v>1</v>
      </c>
      <c r="N592" s="251">
        <v>1</v>
      </c>
      <c r="O592" s="251" t="s">
        <v>1069</v>
      </c>
      <c r="P592" s="252" t="s">
        <v>1258</v>
      </c>
    </row>
    <row r="593" spans="1:16" x14ac:dyDescent="0.25">
      <c r="A593" s="250" t="s">
        <v>1059</v>
      </c>
      <c r="B593" s="251" t="s">
        <v>1865</v>
      </c>
      <c r="C593" s="251" t="s">
        <v>1866</v>
      </c>
      <c r="D593" s="251" t="s">
        <v>1254</v>
      </c>
      <c r="E593" s="251" t="s">
        <v>1063</v>
      </c>
      <c r="F593" s="251" t="s">
        <v>1867</v>
      </c>
      <c r="G593" s="251" t="s">
        <v>1063</v>
      </c>
      <c r="H593" s="251" t="s">
        <v>1065</v>
      </c>
      <c r="I593" s="251" t="s">
        <v>1063</v>
      </c>
      <c r="J593" s="251" t="s">
        <v>1066</v>
      </c>
      <c r="K593" s="251" t="s">
        <v>1626</v>
      </c>
      <c r="L593" s="251" t="s">
        <v>1627</v>
      </c>
      <c r="M593" s="251">
        <v>1.2</v>
      </c>
      <c r="N593" s="251">
        <v>48.96</v>
      </c>
      <c r="O593" s="251" t="s">
        <v>1069</v>
      </c>
      <c r="P593" s="252" t="s">
        <v>1628</v>
      </c>
    </row>
    <row r="594" spans="1:16" x14ac:dyDescent="0.25">
      <c r="A594" s="250" t="s">
        <v>1059</v>
      </c>
      <c r="B594" s="251" t="s">
        <v>1865</v>
      </c>
      <c r="C594" s="251" t="s">
        <v>1866</v>
      </c>
      <c r="D594" s="251" t="s">
        <v>1254</v>
      </c>
      <c r="E594" s="251" t="s">
        <v>1063</v>
      </c>
      <c r="F594" s="251" t="s">
        <v>1867</v>
      </c>
      <c r="G594" s="251" t="s">
        <v>1063</v>
      </c>
      <c r="H594" s="251" t="s">
        <v>1115</v>
      </c>
      <c r="I594" s="251" t="s">
        <v>1116</v>
      </c>
      <c r="J594" s="251" t="s">
        <v>1066</v>
      </c>
      <c r="K594" s="251" t="s">
        <v>1267</v>
      </c>
      <c r="L594" s="251" t="s">
        <v>1268</v>
      </c>
      <c r="M594" s="251">
        <v>1.2</v>
      </c>
      <c r="N594" s="251">
        <v>1.02</v>
      </c>
      <c r="O594" s="251" t="s">
        <v>1069</v>
      </c>
      <c r="P594" s="252" t="s">
        <v>1628</v>
      </c>
    </row>
    <row r="595" spans="1:16" x14ac:dyDescent="0.25">
      <c r="A595" s="250" t="s">
        <v>1059</v>
      </c>
      <c r="B595" s="251" t="s">
        <v>1865</v>
      </c>
      <c r="C595" s="251" t="s">
        <v>1866</v>
      </c>
      <c r="D595" s="251" t="s">
        <v>1254</v>
      </c>
      <c r="E595" s="251" t="s">
        <v>1063</v>
      </c>
      <c r="F595" s="251" t="s">
        <v>1867</v>
      </c>
      <c r="G595" s="251" t="s">
        <v>1063</v>
      </c>
      <c r="H595" s="251" t="s">
        <v>1077</v>
      </c>
      <c r="I595" s="251" t="s">
        <v>1176</v>
      </c>
      <c r="J595" s="251" t="s">
        <v>1066</v>
      </c>
      <c r="K595" s="251" t="s">
        <v>1177</v>
      </c>
      <c r="L595" s="251" t="s">
        <v>1178</v>
      </c>
      <c r="M595" s="251">
        <v>1.2</v>
      </c>
      <c r="N595" s="251">
        <v>1.2</v>
      </c>
      <c r="O595" s="251" t="s">
        <v>1069</v>
      </c>
      <c r="P595" s="252" t="s">
        <v>1628</v>
      </c>
    </row>
    <row r="596" spans="1:16" x14ac:dyDescent="0.25">
      <c r="A596" s="250" t="s">
        <v>1059</v>
      </c>
      <c r="B596" s="251" t="s">
        <v>1865</v>
      </c>
      <c r="C596" s="251" t="s">
        <v>1866</v>
      </c>
      <c r="D596" s="251" t="s">
        <v>1254</v>
      </c>
      <c r="E596" s="251" t="s">
        <v>1063</v>
      </c>
      <c r="F596" s="251" t="s">
        <v>1867</v>
      </c>
      <c r="G596" s="251" t="s">
        <v>1063</v>
      </c>
      <c r="H596" s="251" t="s">
        <v>1083</v>
      </c>
      <c r="I596" s="251" t="s">
        <v>1573</v>
      </c>
      <c r="J596" s="251" t="s">
        <v>1066</v>
      </c>
      <c r="K596" s="251" t="s">
        <v>1269</v>
      </c>
      <c r="L596" s="251" t="s">
        <v>1270</v>
      </c>
      <c r="M596" s="251">
        <v>1.2</v>
      </c>
      <c r="N596" s="251">
        <v>0.19</v>
      </c>
      <c r="O596" s="251" t="s">
        <v>1069</v>
      </c>
      <c r="P596" s="252" t="s">
        <v>1628</v>
      </c>
    </row>
    <row r="597" spans="1:16" x14ac:dyDescent="0.25">
      <c r="A597" s="250" t="s">
        <v>1059</v>
      </c>
      <c r="B597" s="251" t="s">
        <v>1865</v>
      </c>
      <c r="C597" s="251" t="s">
        <v>1866</v>
      </c>
      <c r="D597" s="251" t="s">
        <v>1254</v>
      </c>
      <c r="E597" s="251" t="s">
        <v>1063</v>
      </c>
      <c r="F597" s="251" t="s">
        <v>1867</v>
      </c>
      <c r="G597" s="251" t="s">
        <v>1063</v>
      </c>
      <c r="H597" s="251" t="s">
        <v>1152</v>
      </c>
      <c r="I597" s="251" t="s">
        <v>1574</v>
      </c>
      <c r="J597" s="251" t="s">
        <v>1066</v>
      </c>
      <c r="K597" s="251" t="s">
        <v>1271</v>
      </c>
      <c r="L597" s="251" t="s">
        <v>1272</v>
      </c>
      <c r="M597" s="251">
        <v>1.2</v>
      </c>
      <c r="N597" s="251">
        <v>0.82499999999999996</v>
      </c>
      <c r="O597" s="251" t="s">
        <v>1069</v>
      </c>
      <c r="P597" s="252" t="s">
        <v>1628</v>
      </c>
    </row>
    <row r="598" spans="1:16" x14ac:dyDescent="0.25">
      <c r="A598" s="250" t="s">
        <v>1059</v>
      </c>
      <c r="B598" s="251" t="s">
        <v>1868</v>
      </c>
      <c r="C598" s="251" t="s">
        <v>1869</v>
      </c>
      <c r="D598" s="251" t="s">
        <v>1254</v>
      </c>
      <c r="E598" s="251" t="s">
        <v>1063</v>
      </c>
      <c r="F598" s="251" t="s">
        <v>1870</v>
      </c>
      <c r="G598" s="251" t="s">
        <v>1063</v>
      </c>
      <c r="H598" s="251" t="s">
        <v>1065</v>
      </c>
      <c r="I598" s="251" t="s">
        <v>1063</v>
      </c>
      <c r="J598" s="251" t="s">
        <v>1066</v>
      </c>
      <c r="K598" s="251" t="s">
        <v>1284</v>
      </c>
      <c r="L598" s="251" t="s">
        <v>1285</v>
      </c>
      <c r="M598" s="251">
        <v>1</v>
      </c>
      <c r="N598" s="251">
        <v>1.02</v>
      </c>
      <c r="O598" s="251" t="s">
        <v>1069</v>
      </c>
      <c r="P598" s="252" t="s">
        <v>1258</v>
      </c>
    </row>
    <row r="599" spans="1:16" x14ac:dyDescent="0.25">
      <c r="A599" s="250" t="s">
        <v>1059</v>
      </c>
      <c r="B599" s="251" t="s">
        <v>1868</v>
      </c>
      <c r="C599" s="251" t="s">
        <v>1869</v>
      </c>
      <c r="D599" s="251" t="s">
        <v>1254</v>
      </c>
      <c r="E599" s="251" t="s">
        <v>1063</v>
      </c>
      <c r="F599" s="251" t="s">
        <v>1870</v>
      </c>
      <c r="G599" s="251" t="s">
        <v>1063</v>
      </c>
      <c r="H599" s="251" t="s">
        <v>1115</v>
      </c>
      <c r="I599" s="251" t="s">
        <v>1116</v>
      </c>
      <c r="J599" s="251" t="s">
        <v>1066</v>
      </c>
      <c r="K599" s="251" t="s">
        <v>1267</v>
      </c>
      <c r="L599" s="251" t="s">
        <v>1268</v>
      </c>
      <c r="M599" s="251">
        <v>1</v>
      </c>
      <c r="N599" s="251">
        <v>1.02</v>
      </c>
      <c r="O599" s="251" t="s">
        <v>1069</v>
      </c>
      <c r="P599" s="252" t="s">
        <v>1258</v>
      </c>
    </row>
    <row r="600" spans="1:16" x14ac:dyDescent="0.25">
      <c r="A600" s="250" t="s">
        <v>1059</v>
      </c>
      <c r="B600" s="251" t="s">
        <v>1868</v>
      </c>
      <c r="C600" s="251" t="s">
        <v>1869</v>
      </c>
      <c r="D600" s="251" t="s">
        <v>1254</v>
      </c>
      <c r="E600" s="251" t="s">
        <v>1063</v>
      </c>
      <c r="F600" s="251" t="s">
        <v>1870</v>
      </c>
      <c r="G600" s="251" t="s">
        <v>1063</v>
      </c>
      <c r="H600" s="251" t="s">
        <v>1167</v>
      </c>
      <c r="I600" s="251" t="s">
        <v>1078</v>
      </c>
      <c r="J600" s="251" t="s">
        <v>1066</v>
      </c>
      <c r="K600" s="251" t="s">
        <v>1177</v>
      </c>
      <c r="L600" s="251" t="s">
        <v>1178</v>
      </c>
      <c r="M600" s="251">
        <v>1</v>
      </c>
      <c r="N600" s="251">
        <v>1</v>
      </c>
      <c r="O600" s="251" t="s">
        <v>1069</v>
      </c>
      <c r="P600" s="252" t="s">
        <v>1258</v>
      </c>
    </row>
    <row r="601" spans="1:16" x14ac:dyDescent="0.25">
      <c r="A601" s="250" t="s">
        <v>1059</v>
      </c>
      <c r="B601" s="251" t="s">
        <v>1871</v>
      </c>
      <c r="C601" s="251" t="s">
        <v>1872</v>
      </c>
      <c r="D601" s="251" t="s">
        <v>1254</v>
      </c>
      <c r="E601" s="251" t="s">
        <v>1063</v>
      </c>
      <c r="F601" s="251" t="s">
        <v>1873</v>
      </c>
      <c r="G601" s="251" t="s">
        <v>1063</v>
      </c>
      <c r="H601" s="251" t="s">
        <v>1065</v>
      </c>
      <c r="I601" s="251" t="s">
        <v>1063</v>
      </c>
      <c r="J601" s="251" t="s">
        <v>1066</v>
      </c>
      <c r="K601" s="251" t="s">
        <v>1442</v>
      </c>
      <c r="L601" s="251" t="s">
        <v>1443</v>
      </c>
      <c r="M601" s="251">
        <v>1.35</v>
      </c>
      <c r="N601" s="251">
        <v>55.08</v>
      </c>
      <c r="O601" s="251" t="s">
        <v>1069</v>
      </c>
      <c r="P601" s="252" t="s">
        <v>1377</v>
      </c>
    </row>
    <row r="602" spans="1:16" x14ac:dyDescent="0.25">
      <c r="A602" s="250" t="s">
        <v>1059</v>
      </c>
      <c r="B602" s="251" t="s">
        <v>1871</v>
      </c>
      <c r="C602" s="251" t="s">
        <v>1872</v>
      </c>
      <c r="D602" s="251" t="s">
        <v>1254</v>
      </c>
      <c r="E602" s="251" t="s">
        <v>1063</v>
      </c>
      <c r="F602" s="251" t="s">
        <v>1873</v>
      </c>
      <c r="G602" s="251" t="s">
        <v>1063</v>
      </c>
      <c r="H602" s="251" t="s">
        <v>1115</v>
      </c>
      <c r="I602" s="251" t="s">
        <v>1116</v>
      </c>
      <c r="J602" s="251" t="s">
        <v>1066</v>
      </c>
      <c r="K602" s="251" t="s">
        <v>115</v>
      </c>
      <c r="L602" s="251" t="s">
        <v>116</v>
      </c>
      <c r="M602" s="251">
        <v>1.35</v>
      </c>
      <c r="N602" s="251">
        <v>1.02</v>
      </c>
      <c r="O602" s="251" t="s">
        <v>1069</v>
      </c>
      <c r="P602" s="252" t="s">
        <v>1377</v>
      </c>
    </row>
    <row r="603" spans="1:16" x14ac:dyDescent="0.25">
      <c r="A603" s="250" t="s">
        <v>1059</v>
      </c>
      <c r="B603" s="251" t="s">
        <v>1871</v>
      </c>
      <c r="C603" s="251" t="s">
        <v>1872</v>
      </c>
      <c r="D603" s="251" t="s">
        <v>1254</v>
      </c>
      <c r="E603" s="251" t="s">
        <v>1063</v>
      </c>
      <c r="F603" s="251" t="s">
        <v>1873</v>
      </c>
      <c r="G603" s="251" t="s">
        <v>1063</v>
      </c>
      <c r="H603" s="251" t="s">
        <v>1077</v>
      </c>
      <c r="I603" s="251" t="s">
        <v>1176</v>
      </c>
      <c r="J603" s="251" t="s">
        <v>1066</v>
      </c>
      <c r="K603" s="251" t="s">
        <v>1456</v>
      </c>
      <c r="L603" s="251" t="s">
        <v>1457</v>
      </c>
      <c r="M603" s="251">
        <v>1.35</v>
      </c>
      <c r="N603" s="251">
        <v>1.35</v>
      </c>
      <c r="O603" s="251" t="s">
        <v>1069</v>
      </c>
      <c r="P603" s="252" t="s">
        <v>1377</v>
      </c>
    </row>
    <row r="604" spans="1:16" x14ac:dyDescent="0.25">
      <c r="A604" s="250" t="s">
        <v>1059</v>
      </c>
      <c r="B604" s="251" t="s">
        <v>1871</v>
      </c>
      <c r="C604" s="251" t="s">
        <v>1872</v>
      </c>
      <c r="D604" s="251" t="s">
        <v>1254</v>
      </c>
      <c r="E604" s="251" t="s">
        <v>1063</v>
      </c>
      <c r="F604" s="251" t="s">
        <v>1873</v>
      </c>
      <c r="G604" s="251" t="s">
        <v>1063</v>
      </c>
      <c r="H604" s="251" t="s">
        <v>1083</v>
      </c>
      <c r="I604" s="251" t="s">
        <v>1143</v>
      </c>
      <c r="J604" s="251" t="s">
        <v>1066</v>
      </c>
      <c r="K604" s="251" t="s">
        <v>1269</v>
      </c>
      <c r="L604" s="251" t="s">
        <v>1270</v>
      </c>
      <c r="M604" s="251">
        <v>1.35</v>
      </c>
      <c r="N604" s="251">
        <v>0.19</v>
      </c>
      <c r="O604" s="251" t="s">
        <v>1069</v>
      </c>
      <c r="P604" s="252" t="s">
        <v>1377</v>
      </c>
    </row>
    <row r="605" spans="1:16" x14ac:dyDescent="0.25">
      <c r="A605" s="250" t="s">
        <v>1059</v>
      </c>
      <c r="B605" s="251" t="s">
        <v>1871</v>
      </c>
      <c r="C605" s="251" t="s">
        <v>1872</v>
      </c>
      <c r="D605" s="251" t="s">
        <v>1254</v>
      </c>
      <c r="E605" s="251" t="s">
        <v>1063</v>
      </c>
      <c r="F605" s="251" t="s">
        <v>1873</v>
      </c>
      <c r="G605" s="251" t="s">
        <v>1063</v>
      </c>
      <c r="H605" s="251" t="s">
        <v>1152</v>
      </c>
      <c r="I605" s="251" t="s">
        <v>1159</v>
      </c>
      <c r="J605" s="251" t="s">
        <v>1066</v>
      </c>
      <c r="K605" s="251" t="s">
        <v>1271</v>
      </c>
      <c r="L605" s="251" t="s">
        <v>1272</v>
      </c>
      <c r="M605" s="251">
        <v>1.35</v>
      </c>
      <c r="N605" s="251">
        <v>0.74</v>
      </c>
      <c r="O605" s="251" t="s">
        <v>1069</v>
      </c>
      <c r="P605" s="252" t="s">
        <v>1377</v>
      </c>
    </row>
    <row r="606" spans="1:16" x14ac:dyDescent="0.25">
      <c r="A606" s="250" t="s">
        <v>1059</v>
      </c>
      <c r="B606" s="251" t="s">
        <v>1874</v>
      </c>
      <c r="C606" s="251" t="s">
        <v>1875</v>
      </c>
      <c r="D606" s="251" t="s">
        <v>1254</v>
      </c>
      <c r="E606" s="251" t="s">
        <v>1063</v>
      </c>
      <c r="F606" s="251" t="s">
        <v>1876</v>
      </c>
      <c r="G606" s="251" t="s">
        <v>1063</v>
      </c>
      <c r="H606" s="251" t="s">
        <v>1065</v>
      </c>
      <c r="I606" s="251" t="s">
        <v>1063</v>
      </c>
      <c r="J606" s="251" t="s">
        <v>1066</v>
      </c>
      <c r="K606" s="251" t="s">
        <v>1164</v>
      </c>
      <c r="L606" s="251" t="s">
        <v>1165</v>
      </c>
      <c r="M606" s="251">
        <v>0.6</v>
      </c>
      <c r="N606" s="251">
        <v>0.6</v>
      </c>
      <c r="O606" s="251" t="s">
        <v>1069</v>
      </c>
      <c r="P606" s="252" t="s">
        <v>1258</v>
      </c>
    </row>
    <row r="607" spans="1:16" x14ac:dyDescent="0.25">
      <c r="A607" s="250" t="s">
        <v>1059</v>
      </c>
      <c r="B607" s="251" t="s">
        <v>1874</v>
      </c>
      <c r="C607" s="251" t="s">
        <v>1875</v>
      </c>
      <c r="D607" s="251" t="s">
        <v>1254</v>
      </c>
      <c r="E607" s="251" t="s">
        <v>1063</v>
      </c>
      <c r="F607" s="251" t="s">
        <v>1876</v>
      </c>
      <c r="G607" s="251" t="s">
        <v>1063</v>
      </c>
      <c r="H607" s="251" t="s">
        <v>1115</v>
      </c>
      <c r="I607" s="251" t="s">
        <v>1116</v>
      </c>
      <c r="J607" s="251" t="s">
        <v>1066</v>
      </c>
      <c r="K607" s="251" t="s">
        <v>1284</v>
      </c>
      <c r="L607" s="251" t="s">
        <v>1285</v>
      </c>
      <c r="M607" s="251">
        <v>0.6</v>
      </c>
      <c r="N607" s="251">
        <v>1.02</v>
      </c>
      <c r="O607" s="251" t="s">
        <v>1069</v>
      </c>
      <c r="P607" s="252" t="s">
        <v>1258</v>
      </c>
    </row>
    <row r="608" spans="1:16" x14ac:dyDescent="0.25">
      <c r="A608" s="250" t="s">
        <v>1059</v>
      </c>
      <c r="B608" s="251" t="s">
        <v>1874</v>
      </c>
      <c r="C608" s="251" t="s">
        <v>1875</v>
      </c>
      <c r="D608" s="251" t="s">
        <v>1254</v>
      </c>
      <c r="E608" s="251" t="s">
        <v>1063</v>
      </c>
      <c r="F608" s="251" t="s">
        <v>1876</v>
      </c>
      <c r="G608" s="251" t="s">
        <v>1063</v>
      </c>
      <c r="H608" s="251" t="s">
        <v>1167</v>
      </c>
      <c r="I608" s="251" t="s">
        <v>1078</v>
      </c>
      <c r="J608" s="251" t="s">
        <v>1066</v>
      </c>
      <c r="K608" s="251" t="s">
        <v>115</v>
      </c>
      <c r="L608" s="251" t="s">
        <v>116</v>
      </c>
      <c r="M608" s="251">
        <v>0.6</v>
      </c>
      <c r="N608" s="251">
        <v>1.02</v>
      </c>
      <c r="O608" s="251" t="s">
        <v>1069</v>
      </c>
      <c r="P608" s="252" t="s">
        <v>1258</v>
      </c>
    </row>
    <row r="609" spans="1:16" x14ac:dyDescent="0.25">
      <c r="A609" s="250" t="s">
        <v>1059</v>
      </c>
      <c r="B609" s="251" t="s">
        <v>1877</v>
      </c>
      <c r="C609" s="251" t="s">
        <v>1878</v>
      </c>
      <c r="D609" s="251" t="s">
        <v>1254</v>
      </c>
      <c r="E609" s="251" t="s">
        <v>1063</v>
      </c>
      <c r="F609" s="251" t="s">
        <v>1879</v>
      </c>
      <c r="G609" s="251" t="s">
        <v>1063</v>
      </c>
      <c r="H609" s="251" t="s">
        <v>1065</v>
      </c>
      <c r="I609" s="251" t="s">
        <v>1063</v>
      </c>
      <c r="J609" s="251" t="s">
        <v>1066</v>
      </c>
      <c r="K609" s="251" t="s">
        <v>1284</v>
      </c>
      <c r="L609" s="251" t="s">
        <v>1285</v>
      </c>
      <c r="M609" s="251">
        <v>1</v>
      </c>
      <c r="N609" s="251">
        <v>1</v>
      </c>
      <c r="O609" s="251" t="s">
        <v>1069</v>
      </c>
      <c r="P609" s="252" t="s">
        <v>1258</v>
      </c>
    </row>
    <row r="610" spans="1:16" x14ac:dyDescent="0.25">
      <c r="A610" s="250" t="s">
        <v>1059</v>
      </c>
      <c r="B610" s="251" t="s">
        <v>1877</v>
      </c>
      <c r="C610" s="251" t="s">
        <v>1878</v>
      </c>
      <c r="D610" s="251" t="s">
        <v>1254</v>
      </c>
      <c r="E610" s="251" t="s">
        <v>1063</v>
      </c>
      <c r="F610" s="251" t="s">
        <v>1879</v>
      </c>
      <c r="G610" s="251" t="s">
        <v>1063</v>
      </c>
      <c r="H610" s="251" t="s">
        <v>1115</v>
      </c>
      <c r="I610" s="251" t="s">
        <v>1116</v>
      </c>
      <c r="J610" s="251" t="s">
        <v>1066</v>
      </c>
      <c r="K610" s="251" t="s">
        <v>1325</v>
      </c>
      <c r="L610" s="251" t="s">
        <v>1326</v>
      </c>
      <c r="M610" s="251">
        <v>1</v>
      </c>
      <c r="N610" s="251">
        <v>1</v>
      </c>
      <c r="O610" s="251" t="s">
        <v>1069</v>
      </c>
      <c r="P610" s="252" t="s">
        <v>1258</v>
      </c>
    </row>
    <row r="611" spans="1:16" x14ac:dyDescent="0.25">
      <c r="A611" s="250" t="s">
        <v>1059</v>
      </c>
      <c r="B611" s="251" t="s">
        <v>1880</v>
      </c>
      <c r="C611" s="251" t="s">
        <v>1881</v>
      </c>
      <c r="D611" s="251" t="s">
        <v>1254</v>
      </c>
      <c r="E611" s="251" t="s">
        <v>1063</v>
      </c>
      <c r="F611" s="251" t="s">
        <v>1882</v>
      </c>
      <c r="G611" s="251" t="s">
        <v>1063</v>
      </c>
      <c r="H611" s="251" t="s">
        <v>1065</v>
      </c>
      <c r="I611" s="251" t="s">
        <v>1063</v>
      </c>
      <c r="J611" s="251" t="s">
        <v>1066</v>
      </c>
      <c r="K611" s="251" t="s">
        <v>1284</v>
      </c>
      <c r="L611" s="251" t="s">
        <v>1285</v>
      </c>
      <c r="M611" s="251">
        <v>1</v>
      </c>
      <c r="N611" s="251">
        <v>1.02</v>
      </c>
      <c r="O611" s="251" t="s">
        <v>1069</v>
      </c>
      <c r="P611" s="252" t="s">
        <v>1383</v>
      </c>
    </row>
    <row r="612" spans="1:16" x14ac:dyDescent="0.25">
      <c r="A612" s="250" t="s">
        <v>1059</v>
      </c>
      <c r="B612" s="251" t="s">
        <v>1880</v>
      </c>
      <c r="C612" s="251" t="s">
        <v>1881</v>
      </c>
      <c r="D612" s="251" t="s">
        <v>1254</v>
      </c>
      <c r="E612" s="251" t="s">
        <v>1063</v>
      </c>
      <c r="F612" s="251" t="s">
        <v>1882</v>
      </c>
      <c r="G612" s="251" t="s">
        <v>1063</v>
      </c>
      <c r="H612" s="251" t="s">
        <v>1115</v>
      </c>
      <c r="I612" s="251" t="s">
        <v>1116</v>
      </c>
      <c r="J612" s="251" t="s">
        <v>1066</v>
      </c>
      <c r="K612" s="251" t="s">
        <v>1267</v>
      </c>
      <c r="L612" s="251" t="s">
        <v>1268</v>
      </c>
      <c r="M612" s="251">
        <v>1</v>
      </c>
      <c r="N612" s="251">
        <v>1.02</v>
      </c>
      <c r="O612" s="251" t="s">
        <v>1069</v>
      </c>
      <c r="P612" s="252" t="s">
        <v>1383</v>
      </c>
    </row>
    <row r="613" spans="1:16" x14ac:dyDescent="0.25">
      <c r="A613" s="250" t="s">
        <v>1059</v>
      </c>
      <c r="B613" s="251" t="s">
        <v>1880</v>
      </c>
      <c r="C613" s="251" t="s">
        <v>1881</v>
      </c>
      <c r="D613" s="251" t="s">
        <v>1254</v>
      </c>
      <c r="E613" s="251" t="s">
        <v>1063</v>
      </c>
      <c r="F613" s="251" t="s">
        <v>1882</v>
      </c>
      <c r="G613" s="251" t="s">
        <v>1063</v>
      </c>
      <c r="H613" s="251" t="s">
        <v>1167</v>
      </c>
      <c r="I613" s="251" t="s">
        <v>1078</v>
      </c>
      <c r="J613" s="251" t="s">
        <v>1066</v>
      </c>
      <c r="K613" s="251" t="s">
        <v>1186</v>
      </c>
      <c r="L613" s="251" t="s">
        <v>1187</v>
      </c>
      <c r="M613" s="251">
        <v>1</v>
      </c>
      <c r="N613" s="251">
        <v>1</v>
      </c>
      <c r="O613" s="251" t="s">
        <v>1069</v>
      </c>
      <c r="P613" s="252" t="s">
        <v>1383</v>
      </c>
    </row>
    <row r="614" spans="1:16" x14ac:dyDescent="0.25">
      <c r="A614" s="250" t="s">
        <v>1059</v>
      </c>
      <c r="B614" s="251" t="s">
        <v>1883</v>
      </c>
      <c r="C614" s="251" t="s">
        <v>1884</v>
      </c>
      <c r="D614" s="251" t="s">
        <v>1254</v>
      </c>
      <c r="E614" s="251" t="s">
        <v>1063</v>
      </c>
      <c r="F614" s="251" t="s">
        <v>1885</v>
      </c>
      <c r="G614" s="251" t="s">
        <v>1063</v>
      </c>
      <c r="H614" s="251" t="s">
        <v>1065</v>
      </c>
      <c r="I614" s="251" t="s">
        <v>1063</v>
      </c>
      <c r="J614" s="251" t="s">
        <v>1066</v>
      </c>
      <c r="K614" s="251" t="s">
        <v>1626</v>
      </c>
      <c r="L614" s="251" t="s">
        <v>1627</v>
      </c>
      <c r="M614" s="251">
        <v>1.2</v>
      </c>
      <c r="N614" s="251">
        <v>48.96</v>
      </c>
      <c r="O614" s="251" t="s">
        <v>1069</v>
      </c>
      <c r="P614" s="252" t="s">
        <v>1628</v>
      </c>
    </row>
    <row r="615" spans="1:16" x14ac:dyDescent="0.25">
      <c r="A615" s="250" t="s">
        <v>1059</v>
      </c>
      <c r="B615" s="251" t="s">
        <v>1883</v>
      </c>
      <c r="C615" s="251" t="s">
        <v>1884</v>
      </c>
      <c r="D615" s="251" t="s">
        <v>1254</v>
      </c>
      <c r="E615" s="251" t="s">
        <v>1063</v>
      </c>
      <c r="F615" s="251" t="s">
        <v>1885</v>
      </c>
      <c r="G615" s="251" t="s">
        <v>1063</v>
      </c>
      <c r="H615" s="251" t="s">
        <v>1115</v>
      </c>
      <c r="I615" s="251" t="s">
        <v>1116</v>
      </c>
      <c r="J615" s="251" t="s">
        <v>1066</v>
      </c>
      <c r="K615" s="251" t="s">
        <v>1267</v>
      </c>
      <c r="L615" s="251" t="s">
        <v>1268</v>
      </c>
      <c r="M615" s="251">
        <v>1.2</v>
      </c>
      <c r="N615" s="251">
        <v>1.02</v>
      </c>
      <c r="O615" s="251" t="s">
        <v>1069</v>
      </c>
      <c r="P615" s="252" t="s">
        <v>1628</v>
      </c>
    </row>
    <row r="616" spans="1:16" x14ac:dyDescent="0.25">
      <c r="A616" s="250" t="s">
        <v>1059</v>
      </c>
      <c r="B616" s="251" t="s">
        <v>1883</v>
      </c>
      <c r="C616" s="251" t="s">
        <v>1884</v>
      </c>
      <c r="D616" s="251" t="s">
        <v>1254</v>
      </c>
      <c r="E616" s="251" t="s">
        <v>1063</v>
      </c>
      <c r="F616" s="251" t="s">
        <v>1885</v>
      </c>
      <c r="G616" s="251" t="s">
        <v>1063</v>
      </c>
      <c r="H616" s="251" t="s">
        <v>1077</v>
      </c>
      <c r="I616" s="251" t="s">
        <v>1176</v>
      </c>
      <c r="J616" s="251" t="s">
        <v>1066</v>
      </c>
      <c r="K616" s="251" t="s">
        <v>1780</v>
      </c>
      <c r="L616" s="251" t="s">
        <v>1781</v>
      </c>
      <c r="M616" s="251">
        <v>1.2</v>
      </c>
      <c r="N616" s="251">
        <v>1.2</v>
      </c>
      <c r="O616" s="251" t="s">
        <v>1069</v>
      </c>
      <c r="P616" s="252" t="s">
        <v>1628</v>
      </c>
    </row>
    <row r="617" spans="1:16" x14ac:dyDescent="0.25">
      <c r="A617" s="250" t="s">
        <v>1059</v>
      </c>
      <c r="B617" s="251" t="s">
        <v>1883</v>
      </c>
      <c r="C617" s="251" t="s">
        <v>1884</v>
      </c>
      <c r="D617" s="251" t="s">
        <v>1254</v>
      </c>
      <c r="E617" s="251" t="s">
        <v>1063</v>
      </c>
      <c r="F617" s="251" t="s">
        <v>1885</v>
      </c>
      <c r="G617" s="251" t="s">
        <v>1063</v>
      </c>
      <c r="H617" s="251" t="s">
        <v>1083</v>
      </c>
      <c r="I617" s="251" t="s">
        <v>1573</v>
      </c>
      <c r="J617" s="251" t="s">
        <v>1066</v>
      </c>
      <c r="K617" s="251" t="s">
        <v>1269</v>
      </c>
      <c r="L617" s="251" t="s">
        <v>1270</v>
      </c>
      <c r="M617" s="251">
        <v>1.2</v>
      </c>
      <c r="N617" s="251">
        <v>0.19</v>
      </c>
      <c r="O617" s="251" t="s">
        <v>1069</v>
      </c>
      <c r="P617" s="252" t="s">
        <v>1628</v>
      </c>
    </row>
    <row r="618" spans="1:16" x14ac:dyDescent="0.25">
      <c r="A618" s="250" t="s">
        <v>1059</v>
      </c>
      <c r="B618" s="251" t="s">
        <v>1883</v>
      </c>
      <c r="C618" s="251" t="s">
        <v>1884</v>
      </c>
      <c r="D618" s="251" t="s">
        <v>1254</v>
      </c>
      <c r="E618" s="251" t="s">
        <v>1063</v>
      </c>
      <c r="F618" s="251" t="s">
        <v>1885</v>
      </c>
      <c r="G618" s="251" t="s">
        <v>1063</v>
      </c>
      <c r="H618" s="251" t="s">
        <v>1152</v>
      </c>
      <c r="I618" s="251" t="s">
        <v>1574</v>
      </c>
      <c r="J618" s="251" t="s">
        <v>1066</v>
      </c>
      <c r="K618" s="251" t="s">
        <v>1271</v>
      </c>
      <c r="L618" s="251" t="s">
        <v>1272</v>
      </c>
      <c r="M618" s="251">
        <v>1.2</v>
      </c>
      <c r="N618" s="251">
        <v>0.82499999999999996</v>
      </c>
      <c r="O618" s="251" t="s">
        <v>1069</v>
      </c>
      <c r="P618" s="252" t="s">
        <v>1628</v>
      </c>
    </row>
    <row r="619" spans="1:16" x14ac:dyDescent="0.25">
      <c r="A619" s="250" t="s">
        <v>1059</v>
      </c>
      <c r="B619" s="251" t="s">
        <v>1886</v>
      </c>
      <c r="C619" s="251" t="s">
        <v>1887</v>
      </c>
      <c r="D619" s="251" t="s">
        <v>1254</v>
      </c>
      <c r="E619" s="251" t="s">
        <v>1063</v>
      </c>
      <c r="F619" s="251" t="s">
        <v>1888</v>
      </c>
      <c r="G619" s="251" t="s">
        <v>1063</v>
      </c>
      <c r="H619" s="251" t="s">
        <v>1065</v>
      </c>
      <c r="I619" s="251" t="s">
        <v>1063</v>
      </c>
      <c r="J619" s="251" t="s">
        <v>1066</v>
      </c>
      <c r="K619" s="251" t="s">
        <v>115</v>
      </c>
      <c r="L619" s="251" t="s">
        <v>116</v>
      </c>
      <c r="M619" s="251">
        <v>1.2</v>
      </c>
      <c r="N619" s="251">
        <v>1.02</v>
      </c>
      <c r="O619" s="251" t="s">
        <v>1069</v>
      </c>
      <c r="P619" s="252" t="s">
        <v>1740</v>
      </c>
    </row>
    <row r="620" spans="1:16" x14ac:dyDescent="0.25">
      <c r="A620" s="250" t="s">
        <v>1059</v>
      </c>
      <c r="B620" s="251" t="s">
        <v>1886</v>
      </c>
      <c r="C620" s="251" t="s">
        <v>1887</v>
      </c>
      <c r="D620" s="251" t="s">
        <v>1254</v>
      </c>
      <c r="E620" s="251" t="s">
        <v>1063</v>
      </c>
      <c r="F620" s="251" t="s">
        <v>1888</v>
      </c>
      <c r="G620" s="251" t="s">
        <v>1063</v>
      </c>
      <c r="H620" s="251" t="s">
        <v>1167</v>
      </c>
      <c r="I620" s="251" t="s">
        <v>1078</v>
      </c>
      <c r="J620" s="251" t="s">
        <v>1066</v>
      </c>
      <c r="K620" s="251" t="s">
        <v>1889</v>
      </c>
      <c r="L620" s="251" t="s">
        <v>1890</v>
      </c>
      <c r="M620" s="251">
        <v>1.2</v>
      </c>
      <c r="N620" s="251">
        <v>48.96</v>
      </c>
      <c r="O620" s="251" t="s">
        <v>1069</v>
      </c>
      <c r="P620" s="252" t="s">
        <v>1740</v>
      </c>
    </row>
    <row r="621" spans="1:16" x14ac:dyDescent="0.25">
      <c r="A621" s="250" t="s">
        <v>1059</v>
      </c>
      <c r="B621" s="251" t="s">
        <v>1886</v>
      </c>
      <c r="C621" s="251" t="s">
        <v>1887</v>
      </c>
      <c r="D621" s="251" t="s">
        <v>1254</v>
      </c>
      <c r="E621" s="251" t="s">
        <v>1063</v>
      </c>
      <c r="F621" s="251" t="s">
        <v>1888</v>
      </c>
      <c r="G621" s="251" t="s">
        <v>1063</v>
      </c>
      <c r="H621" s="251" t="s">
        <v>1077</v>
      </c>
      <c r="I621" s="251" t="s">
        <v>1176</v>
      </c>
      <c r="J621" s="251" t="s">
        <v>1066</v>
      </c>
      <c r="K621" s="251" t="s">
        <v>1713</v>
      </c>
      <c r="L621" s="251" t="s">
        <v>1714</v>
      </c>
      <c r="M621" s="251">
        <v>1.2</v>
      </c>
      <c r="N621" s="251">
        <v>1.2</v>
      </c>
      <c r="O621" s="251" t="s">
        <v>1069</v>
      </c>
      <c r="P621" s="252" t="s">
        <v>1740</v>
      </c>
    </row>
    <row r="622" spans="1:16" x14ac:dyDescent="0.25">
      <c r="A622" s="250" t="s">
        <v>1059</v>
      </c>
      <c r="B622" s="251" t="s">
        <v>1886</v>
      </c>
      <c r="C622" s="251" t="s">
        <v>1887</v>
      </c>
      <c r="D622" s="251" t="s">
        <v>1254</v>
      </c>
      <c r="E622" s="251" t="s">
        <v>1063</v>
      </c>
      <c r="F622" s="251" t="s">
        <v>1888</v>
      </c>
      <c r="G622" s="251" t="s">
        <v>1063</v>
      </c>
      <c r="H622" s="251" t="s">
        <v>1083</v>
      </c>
      <c r="I622" s="251" t="s">
        <v>1143</v>
      </c>
      <c r="J622" s="251" t="s">
        <v>1066</v>
      </c>
      <c r="K622" s="251" t="s">
        <v>1269</v>
      </c>
      <c r="L622" s="251" t="s">
        <v>1270</v>
      </c>
      <c r="M622" s="251">
        <v>1.2</v>
      </c>
      <c r="N622" s="251">
        <v>0.19</v>
      </c>
      <c r="O622" s="251" t="s">
        <v>1069</v>
      </c>
      <c r="P622" s="252" t="s">
        <v>1740</v>
      </c>
    </row>
    <row r="623" spans="1:16" x14ac:dyDescent="0.25">
      <c r="A623" s="250" t="s">
        <v>1059</v>
      </c>
      <c r="B623" s="251" t="s">
        <v>1886</v>
      </c>
      <c r="C623" s="251" t="s">
        <v>1887</v>
      </c>
      <c r="D623" s="251" t="s">
        <v>1254</v>
      </c>
      <c r="E623" s="251" t="s">
        <v>1063</v>
      </c>
      <c r="F623" s="251" t="s">
        <v>1888</v>
      </c>
      <c r="G623" s="251" t="s">
        <v>1063</v>
      </c>
      <c r="H623" s="251" t="s">
        <v>1152</v>
      </c>
      <c r="I623" s="251" t="s">
        <v>1159</v>
      </c>
      <c r="J623" s="251" t="s">
        <v>1066</v>
      </c>
      <c r="K623" s="251" t="s">
        <v>1271</v>
      </c>
      <c r="L623" s="251" t="s">
        <v>1272</v>
      </c>
      <c r="M623" s="251">
        <v>1.2</v>
      </c>
      <c r="N623" s="251">
        <v>0.82499999999999996</v>
      </c>
      <c r="O623" s="251" t="s">
        <v>1069</v>
      </c>
      <c r="P623" s="252" t="s">
        <v>1740</v>
      </c>
    </row>
    <row r="624" spans="1:16" x14ac:dyDescent="0.25">
      <c r="A624" s="250" t="s">
        <v>1059</v>
      </c>
      <c r="B624" s="251" t="s">
        <v>1891</v>
      </c>
      <c r="C624" s="251" t="s">
        <v>1892</v>
      </c>
      <c r="D624" s="251" t="s">
        <v>1254</v>
      </c>
      <c r="E624" s="251" t="s">
        <v>1063</v>
      </c>
      <c r="F624" s="251" t="s">
        <v>1893</v>
      </c>
      <c r="G624" s="251" t="s">
        <v>1063</v>
      </c>
      <c r="H624" s="251" t="s">
        <v>1065</v>
      </c>
      <c r="I624" s="251" t="s">
        <v>1063</v>
      </c>
      <c r="J624" s="251" t="s">
        <v>1066</v>
      </c>
      <c r="K624" s="251" t="s">
        <v>1367</v>
      </c>
      <c r="L624" s="251" t="s">
        <v>1368</v>
      </c>
      <c r="M624" s="251">
        <v>1</v>
      </c>
      <c r="N624" s="251">
        <v>1.02</v>
      </c>
      <c r="O624" s="251" t="s">
        <v>1069</v>
      </c>
      <c r="P624" s="252" t="s">
        <v>1383</v>
      </c>
    </row>
    <row r="625" spans="1:16" x14ac:dyDescent="0.25">
      <c r="A625" s="250" t="s">
        <v>1059</v>
      </c>
      <c r="B625" s="251" t="s">
        <v>1891</v>
      </c>
      <c r="C625" s="251" t="s">
        <v>1892</v>
      </c>
      <c r="D625" s="251" t="s">
        <v>1254</v>
      </c>
      <c r="E625" s="251" t="s">
        <v>1063</v>
      </c>
      <c r="F625" s="251" t="s">
        <v>1893</v>
      </c>
      <c r="G625" s="251" t="s">
        <v>1063</v>
      </c>
      <c r="H625" s="251" t="s">
        <v>1115</v>
      </c>
      <c r="I625" s="251" t="s">
        <v>1116</v>
      </c>
      <c r="J625" s="251" t="s">
        <v>1066</v>
      </c>
      <c r="K625" s="251" t="s">
        <v>1267</v>
      </c>
      <c r="L625" s="251" t="s">
        <v>1268</v>
      </c>
      <c r="M625" s="251">
        <v>1</v>
      </c>
      <c r="N625" s="251">
        <v>1.02</v>
      </c>
      <c r="O625" s="251" t="s">
        <v>1069</v>
      </c>
      <c r="P625" s="252" t="s">
        <v>1383</v>
      </c>
    </row>
    <row r="626" spans="1:16" x14ac:dyDescent="0.25">
      <c r="A626" s="250" t="s">
        <v>1059</v>
      </c>
      <c r="B626" s="251" t="s">
        <v>1891</v>
      </c>
      <c r="C626" s="251" t="s">
        <v>1892</v>
      </c>
      <c r="D626" s="251" t="s">
        <v>1254</v>
      </c>
      <c r="E626" s="251" t="s">
        <v>1063</v>
      </c>
      <c r="F626" s="251" t="s">
        <v>1893</v>
      </c>
      <c r="G626" s="251" t="s">
        <v>1063</v>
      </c>
      <c r="H626" s="251" t="s">
        <v>1167</v>
      </c>
      <c r="I626" s="251" t="s">
        <v>1078</v>
      </c>
      <c r="J626" s="251" t="s">
        <v>1066</v>
      </c>
      <c r="K626" s="251" t="s">
        <v>1378</v>
      </c>
      <c r="L626" s="251" t="s">
        <v>1379</v>
      </c>
      <c r="M626" s="251">
        <v>1</v>
      </c>
      <c r="N626" s="251">
        <v>1</v>
      </c>
      <c r="O626" s="251" t="s">
        <v>1069</v>
      </c>
      <c r="P626" s="252" t="s">
        <v>1383</v>
      </c>
    </row>
    <row r="627" spans="1:16" x14ac:dyDescent="0.25">
      <c r="A627" s="250" t="s">
        <v>1059</v>
      </c>
      <c r="B627" s="251" t="s">
        <v>1894</v>
      </c>
      <c r="C627" s="251" t="s">
        <v>1895</v>
      </c>
      <c r="D627" s="251" t="s">
        <v>1254</v>
      </c>
      <c r="E627" s="251" t="s">
        <v>1063</v>
      </c>
      <c r="F627" s="251" t="s">
        <v>1896</v>
      </c>
      <c r="G627" s="251" t="s">
        <v>1063</v>
      </c>
      <c r="H627" s="251" t="s">
        <v>1065</v>
      </c>
      <c r="I627" s="251" t="s">
        <v>1063</v>
      </c>
      <c r="J627" s="251" t="s">
        <v>1066</v>
      </c>
      <c r="K627" s="251" t="s">
        <v>115</v>
      </c>
      <c r="L627" s="251" t="s">
        <v>116</v>
      </c>
      <c r="M627" s="251">
        <v>1.25</v>
      </c>
      <c r="N627" s="251">
        <v>1.02</v>
      </c>
      <c r="O627" s="251" t="s">
        <v>1069</v>
      </c>
      <c r="P627" s="252" t="s">
        <v>1377</v>
      </c>
    </row>
    <row r="628" spans="1:16" x14ac:dyDescent="0.25">
      <c r="A628" s="250" t="s">
        <v>1059</v>
      </c>
      <c r="B628" s="251" t="s">
        <v>1894</v>
      </c>
      <c r="C628" s="251" t="s">
        <v>1895</v>
      </c>
      <c r="D628" s="251" t="s">
        <v>1254</v>
      </c>
      <c r="E628" s="251" t="s">
        <v>1063</v>
      </c>
      <c r="F628" s="251" t="s">
        <v>1896</v>
      </c>
      <c r="G628" s="251" t="s">
        <v>1063</v>
      </c>
      <c r="H628" s="251" t="s">
        <v>1167</v>
      </c>
      <c r="I628" s="251" t="s">
        <v>1078</v>
      </c>
      <c r="J628" s="251" t="s">
        <v>1066</v>
      </c>
      <c r="K628" s="251" t="s">
        <v>1897</v>
      </c>
      <c r="L628" s="251" t="s">
        <v>1898</v>
      </c>
      <c r="M628" s="251">
        <v>1.25</v>
      </c>
      <c r="N628" s="251">
        <v>51</v>
      </c>
      <c r="O628" s="251" t="s">
        <v>1069</v>
      </c>
      <c r="P628" s="252" t="s">
        <v>1377</v>
      </c>
    </row>
    <row r="629" spans="1:16" x14ac:dyDescent="0.25">
      <c r="A629" s="250" t="s">
        <v>1059</v>
      </c>
      <c r="B629" s="251" t="s">
        <v>1894</v>
      </c>
      <c r="C629" s="251" t="s">
        <v>1895</v>
      </c>
      <c r="D629" s="251" t="s">
        <v>1254</v>
      </c>
      <c r="E629" s="251" t="s">
        <v>1063</v>
      </c>
      <c r="F629" s="251" t="s">
        <v>1896</v>
      </c>
      <c r="G629" s="251" t="s">
        <v>1063</v>
      </c>
      <c r="H629" s="251" t="s">
        <v>1077</v>
      </c>
      <c r="I629" s="251" t="s">
        <v>1176</v>
      </c>
      <c r="J629" s="251" t="s">
        <v>1066</v>
      </c>
      <c r="K629" s="251" t="s">
        <v>1899</v>
      </c>
      <c r="L629" s="251" t="s">
        <v>1900</v>
      </c>
      <c r="M629" s="251">
        <v>1.25</v>
      </c>
      <c r="N629" s="251">
        <v>1.25</v>
      </c>
      <c r="O629" s="251" t="s">
        <v>1069</v>
      </c>
      <c r="P629" s="252" t="s">
        <v>1377</v>
      </c>
    </row>
    <row r="630" spans="1:16" x14ac:dyDescent="0.25">
      <c r="A630" s="250" t="s">
        <v>1059</v>
      </c>
      <c r="B630" s="251" t="s">
        <v>1894</v>
      </c>
      <c r="C630" s="251" t="s">
        <v>1895</v>
      </c>
      <c r="D630" s="251" t="s">
        <v>1254</v>
      </c>
      <c r="E630" s="251" t="s">
        <v>1063</v>
      </c>
      <c r="F630" s="251" t="s">
        <v>1896</v>
      </c>
      <c r="G630" s="251" t="s">
        <v>1063</v>
      </c>
      <c r="H630" s="251" t="s">
        <v>1083</v>
      </c>
      <c r="I630" s="251" t="s">
        <v>1143</v>
      </c>
      <c r="J630" s="251" t="s">
        <v>1066</v>
      </c>
      <c r="K630" s="251" t="s">
        <v>1269</v>
      </c>
      <c r="L630" s="251" t="s">
        <v>1270</v>
      </c>
      <c r="M630" s="251">
        <v>1.25</v>
      </c>
      <c r="N630" s="251">
        <v>0.19</v>
      </c>
      <c r="O630" s="251" t="s">
        <v>1069</v>
      </c>
      <c r="P630" s="252" t="s">
        <v>1377</v>
      </c>
    </row>
    <row r="631" spans="1:16" x14ac:dyDescent="0.25">
      <c r="A631" s="250" t="s">
        <v>1059</v>
      </c>
      <c r="B631" s="251" t="s">
        <v>1894</v>
      </c>
      <c r="C631" s="251" t="s">
        <v>1895</v>
      </c>
      <c r="D631" s="251" t="s">
        <v>1254</v>
      </c>
      <c r="E631" s="251" t="s">
        <v>1063</v>
      </c>
      <c r="F631" s="251" t="s">
        <v>1896</v>
      </c>
      <c r="G631" s="251" t="s">
        <v>1063</v>
      </c>
      <c r="H631" s="251" t="s">
        <v>1152</v>
      </c>
      <c r="I631" s="251" t="s">
        <v>1159</v>
      </c>
      <c r="J631" s="251" t="s">
        <v>1066</v>
      </c>
      <c r="K631" s="251" t="s">
        <v>1271</v>
      </c>
      <c r="L631" s="251" t="s">
        <v>1272</v>
      </c>
      <c r="M631" s="251">
        <v>1.25</v>
      </c>
      <c r="N631" s="251">
        <v>0.74</v>
      </c>
      <c r="O631" s="251" t="s">
        <v>1069</v>
      </c>
      <c r="P631" s="252" t="s">
        <v>1377</v>
      </c>
    </row>
    <row r="632" spans="1:16" x14ac:dyDescent="0.25">
      <c r="A632" s="250" t="s">
        <v>1059</v>
      </c>
      <c r="B632" s="251" t="s">
        <v>1901</v>
      </c>
      <c r="C632" s="251" t="s">
        <v>1902</v>
      </c>
      <c r="D632" s="251" t="s">
        <v>1254</v>
      </c>
      <c r="E632" s="251" t="s">
        <v>1063</v>
      </c>
      <c r="F632" s="251" t="s">
        <v>1903</v>
      </c>
      <c r="G632" s="251" t="s">
        <v>1063</v>
      </c>
      <c r="H632" s="251" t="s">
        <v>1065</v>
      </c>
      <c r="I632" s="251" t="s">
        <v>1063</v>
      </c>
      <c r="J632" s="251" t="s">
        <v>1066</v>
      </c>
      <c r="K632" s="251" t="s">
        <v>1904</v>
      </c>
      <c r="L632" s="251" t="s">
        <v>1905</v>
      </c>
      <c r="M632" s="251">
        <v>1</v>
      </c>
      <c r="N632" s="251">
        <v>1</v>
      </c>
      <c r="O632" s="251" t="s">
        <v>1069</v>
      </c>
      <c r="P632" s="252" t="s">
        <v>1383</v>
      </c>
    </row>
    <row r="633" spans="1:16" x14ac:dyDescent="0.25">
      <c r="A633" s="250" t="s">
        <v>1059</v>
      </c>
      <c r="B633" s="251" t="s">
        <v>1901</v>
      </c>
      <c r="C633" s="251" t="s">
        <v>1902</v>
      </c>
      <c r="D633" s="251" t="s">
        <v>1254</v>
      </c>
      <c r="E633" s="251" t="s">
        <v>1063</v>
      </c>
      <c r="F633" s="251" t="s">
        <v>1903</v>
      </c>
      <c r="G633" s="251" t="s">
        <v>1063</v>
      </c>
      <c r="H633" s="251" t="s">
        <v>1077</v>
      </c>
      <c r="I633" s="251" t="s">
        <v>1176</v>
      </c>
      <c r="J633" s="251" t="s">
        <v>1066</v>
      </c>
      <c r="K633" s="251" t="s">
        <v>1447</v>
      </c>
      <c r="L633" s="251" t="s">
        <v>1448</v>
      </c>
      <c r="M633" s="251">
        <v>1</v>
      </c>
      <c r="N633" s="251">
        <v>1.02</v>
      </c>
      <c r="O633" s="251" t="s">
        <v>1069</v>
      </c>
      <c r="P633" s="252" t="s">
        <v>1383</v>
      </c>
    </row>
    <row r="634" spans="1:16" x14ac:dyDescent="0.25">
      <c r="A634" s="250" t="s">
        <v>1059</v>
      </c>
      <c r="B634" s="251" t="s">
        <v>1901</v>
      </c>
      <c r="C634" s="251" t="s">
        <v>1902</v>
      </c>
      <c r="D634" s="251" t="s">
        <v>1254</v>
      </c>
      <c r="E634" s="251" t="s">
        <v>1063</v>
      </c>
      <c r="F634" s="251" t="s">
        <v>1903</v>
      </c>
      <c r="G634" s="251" t="s">
        <v>1063</v>
      </c>
      <c r="H634" s="251" t="s">
        <v>1083</v>
      </c>
      <c r="I634" s="251" t="s">
        <v>1143</v>
      </c>
      <c r="J634" s="251" t="s">
        <v>1066</v>
      </c>
      <c r="K634" s="251" t="s">
        <v>1267</v>
      </c>
      <c r="L634" s="251" t="s">
        <v>1268</v>
      </c>
      <c r="M634" s="251">
        <v>1</v>
      </c>
      <c r="N634" s="251">
        <v>1.02</v>
      </c>
      <c r="O634" s="251" t="s">
        <v>1069</v>
      </c>
      <c r="P634" s="252" t="s">
        <v>1383</v>
      </c>
    </row>
    <row r="635" spans="1:16" x14ac:dyDescent="0.25">
      <c r="A635" s="250" t="s">
        <v>1059</v>
      </c>
      <c r="B635" s="251" t="s">
        <v>1906</v>
      </c>
      <c r="C635" s="251" t="s">
        <v>1907</v>
      </c>
      <c r="D635" s="251" t="s">
        <v>1254</v>
      </c>
      <c r="E635" s="251" t="s">
        <v>1063</v>
      </c>
      <c r="F635" s="251" t="s">
        <v>1908</v>
      </c>
      <c r="G635" s="251" t="s">
        <v>1063</v>
      </c>
      <c r="H635" s="251" t="s">
        <v>1065</v>
      </c>
      <c r="I635" s="251" t="s">
        <v>1063</v>
      </c>
      <c r="J635" s="251" t="s">
        <v>1066</v>
      </c>
      <c r="K635" s="251" t="s">
        <v>1237</v>
      </c>
      <c r="L635" s="251" t="s">
        <v>1238</v>
      </c>
      <c r="M635" s="251">
        <v>1.2</v>
      </c>
      <c r="N635" s="251">
        <v>1.2</v>
      </c>
      <c r="O635" s="251" t="s">
        <v>1069</v>
      </c>
      <c r="P635" s="252" t="s">
        <v>1258</v>
      </c>
    </row>
    <row r="636" spans="1:16" x14ac:dyDescent="0.25">
      <c r="A636" s="250" t="s">
        <v>1059</v>
      </c>
      <c r="B636" s="251" t="s">
        <v>1906</v>
      </c>
      <c r="C636" s="251" t="s">
        <v>1907</v>
      </c>
      <c r="D636" s="251" t="s">
        <v>1254</v>
      </c>
      <c r="E636" s="251" t="s">
        <v>1063</v>
      </c>
      <c r="F636" s="251" t="s">
        <v>1908</v>
      </c>
      <c r="G636" s="251" t="s">
        <v>1063</v>
      </c>
      <c r="H636" s="251" t="s">
        <v>1115</v>
      </c>
      <c r="I636" s="251" t="s">
        <v>1116</v>
      </c>
      <c r="J636" s="251" t="s">
        <v>1066</v>
      </c>
      <c r="K636" s="251" t="s">
        <v>1284</v>
      </c>
      <c r="L636" s="251" t="s">
        <v>1285</v>
      </c>
      <c r="M636" s="251">
        <v>1.2</v>
      </c>
      <c r="N636" s="251">
        <v>1.02</v>
      </c>
      <c r="O636" s="251" t="s">
        <v>1069</v>
      </c>
      <c r="P636" s="252" t="s">
        <v>1258</v>
      </c>
    </row>
    <row r="637" spans="1:16" x14ac:dyDescent="0.25">
      <c r="A637" s="250" t="s">
        <v>1059</v>
      </c>
      <c r="B637" s="251" t="s">
        <v>1906</v>
      </c>
      <c r="C637" s="251" t="s">
        <v>1907</v>
      </c>
      <c r="D637" s="251" t="s">
        <v>1254</v>
      </c>
      <c r="E637" s="251" t="s">
        <v>1063</v>
      </c>
      <c r="F637" s="251" t="s">
        <v>1908</v>
      </c>
      <c r="G637" s="251" t="s">
        <v>1063</v>
      </c>
      <c r="H637" s="251" t="s">
        <v>1167</v>
      </c>
      <c r="I637" s="251" t="s">
        <v>1078</v>
      </c>
      <c r="J637" s="251" t="s">
        <v>1066</v>
      </c>
      <c r="K637" s="251" t="s">
        <v>1267</v>
      </c>
      <c r="L637" s="251" t="s">
        <v>1268</v>
      </c>
      <c r="M637" s="251">
        <v>1.2</v>
      </c>
      <c r="N637" s="251">
        <v>1.02</v>
      </c>
      <c r="O637" s="251" t="s">
        <v>1069</v>
      </c>
      <c r="P637" s="252" t="s">
        <v>1258</v>
      </c>
    </row>
    <row r="638" spans="1:16" x14ac:dyDescent="0.25">
      <c r="A638" s="250" t="s">
        <v>1059</v>
      </c>
      <c r="B638" s="251" t="s">
        <v>1909</v>
      </c>
      <c r="C638" s="251" t="s">
        <v>1910</v>
      </c>
      <c r="D638" s="251" t="s">
        <v>1254</v>
      </c>
      <c r="E638" s="251" t="s">
        <v>1063</v>
      </c>
      <c r="F638" s="251" t="s">
        <v>1911</v>
      </c>
      <c r="G638" s="251" t="s">
        <v>1063</v>
      </c>
      <c r="H638" s="251" t="s">
        <v>1065</v>
      </c>
      <c r="I638" s="251" t="s">
        <v>1063</v>
      </c>
      <c r="J638" s="251" t="s">
        <v>1066</v>
      </c>
      <c r="K638" s="251" t="s">
        <v>1245</v>
      </c>
      <c r="L638" s="251" t="s">
        <v>1246</v>
      </c>
      <c r="M638" s="251">
        <v>1.2</v>
      </c>
      <c r="N638" s="251">
        <v>1.2</v>
      </c>
      <c r="O638" s="251" t="s">
        <v>1069</v>
      </c>
      <c r="P638" s="252" t="s">
        <v>1258</v>
      </c>
    </row>
    <row r="639" spans="1:16" x14ac:dyDescent="0.25">
      <c r="A639" s="250" t="s">
        <v>1059</v>
      </c>
      <c r="B639" s="251" t="s">
        <v>1909</v>
      </c>
      <c r="C639" s="251" t="s">
        <v>1910</v>
      </c>
      <c r="D639" s="251" t="s">
        <v>1254</v>
      </c>
      <c r="E639" s="251" t="s">
        <v>1063</v>
      </c>
      <c r="F639" s="251" t="s">
        <v>1911</v>
      </c>
      <c r="G639" s="251" t="s">
        <v>1063</v>
      </c>
      <c r="H639" s="251" t="s">
        <v>1115</v>
      </c>
      <c r="I639" s="251" t="s">
        <v>1116</v>
      </c>
      <c r="J639" s="251" t="s">
        <v>1066</v>
      </c>
      <c r="K639" s="251" t="s">
        <v>1284</v>
      </c>
      <c r="L639" s="251" t="s">
        <v>1285</v>
      </c>
      <c r="M639" s="251">
        <v>1.2</v>
      </c>
      <c r="N639" s="251">
        <v>1.02</v>
      </c>
      <c r="O639" s="251" t="s">
        <v>1069</v>
      </c>
      <c r="P639" s="252" t="s">
        <v>1258</v>
      </c>
    </row>
    <row r="640" spans="1:16" x14ac:dyDescent="0.25">
      <c r="A640" s="250" t="s">
        <v>1059</v>
      </c>
      <c r="B640" s="251" t="s">
        <v>1909</v>
      </c>
      <c r="C640" s="251" t="s">
        <v>1910</v>
      </c>
      <c r="D640" s="251" t="s">
        <v>1254</v>
      </c>
      <c r="E640" s="251" t="s">
        <v>1063</v>
      </c>
      <c r="F640" s="251" t="s">
        <v>1911</v>
      </c>
      <c r="G640" s="251" t="s">
        <v>1063</v>
      </c>
      <c r="H640" s="251" t="s">
        <v>1167</v>
      </c>
      <c r="I640" s="251" t="s">
        <v>1078</v>
      </c>
      <c r="J640" s="251" t="s">
        <v>1066</v>
      </c>
      <c r="K640" s="251" t="s">
        <v>1267</v>
      </c>
      <c r="L640" s="251" t="s">
        <v>1268</v>
      </c>
      <c r="M640" s="251">
        <v>1.2</v>
      </c>
      <c r="N640" s="251">
        <v>1.02</v>
      </c>
      <c r="O640" s="251" t="s">
        <v>1069</v>
      </c>
      <c r="P640" s="252" t="s">
        <v>1258</v>
      </c>
    </row>
    <row r="641" spans="1:16" x14ac:dyDescent="0.25">
      <c r="A641" s="250" t="s">
        <v>1059</v>
      </c>
      <c r="B641" s="251" t="s">
        <v>1912</v>
      </c>
      <c r="C641" s="251" t="s">
        <v>1913</v>
      </c>
      <c r="D641" s="251" t="s">
        <v>1254</v>
      </c>
      <c r="E641" s="251" t="s">
        <v>1063</v>
      </c>
      <c r="F641" s="251" t="s">
        <v>1914</v>
      </c>
      <c r="G641" s="251" t="s">
        <v>1063</v>
      </c>
      <c r="H641" s="251" t="s">
        <v>1065</v>
      </c>
      <c r="I641" s="251" t="s">
        <v>1063</v>
      </c>
      <c r="J641" s="251" t="s">
        <v>1066</v>
      </c>
      <c r="K641" s="251" t="s">
        <v>1284</v>
      </c>
      <c r="L641" s="251" t="s">
        <v>1285</v>
      </c>
      <c r="M641" s="251">
        <v>1.2</v>
      </c>
      <c r="N641" s="251">
        <v>1.02</v>
      </c>
      <c r="O641" s="251" t="s">
        <v>1069</v>
      </c>
      <c r="P641" s="252" t="s">
        <v>1559</v>
      </c>
    </row>
    <row r="642" spans="1:16" x14ac:dyDescent="0.25">
      <c r="A642" s="250" t="s">
        <v>1059</v>
      </c>
      <c r="B642" s="251" t="s">
        <v>1912</v>
      </c>
      <c r="C642" s="251" t="s">
        <v>1913</v>
      </c>
      <c r="D642" s="251" t="s">
        <v>1254</v>
      </c>
      <c r="E642" s="251" t="s">
        <v>1063</v>
      </c>
      <c r="F642" s="251" t="s">
        <v>1914</v>
      </c>
      <c r="G642" s="251" t="s">
        <v>1063</v>
      </c>
      <c r="H642" s="251" t="s">
        <v>1115</v>
      </c>
      <c r="I642" s="251" t="s">
        <v>1116</v>
      </c>
      <c r="J642" s="251" t="s">
        <v>1066</v>
      </c>
      <c r="K642" s="251" t="s">
        <v>115</v>
      </c>
      <c r="L642" s="251" t="s">
        <v>116</v>
      </c>
      <c r="M642" s="251">
        <v>1.2</v>
      </c>
      <c r="N642" s="251">
        <v>1.02</v>
      </c>
      <c r="O642" s="251" t="s">
        <v>1069</v>
      </c>
      <c r="P642" s="252" t="s">
        <v>1559</v>
      </c>
    </row>
    <row r="643" spans="1:16" x14ac:dyDescent="0.25">
      <c r="A643" s="250" t="s">
        <v>1059</v>
      </c>
      <c r="B643" s="251" t="s">
        <v>1912</v>
      </c>
      <c r="C643" s="251" t="s">
        <v>1913</v>
      </c>
      <c r="D643" s="251" t="s">
        <v>1254</v>
      </c>
      <c r="E643" s="251" t="s">
        <v>1063</v>
      </c>
      <c r="F643" s="251" t="s">
        <v>1914</v>
      </c>
      <c r="G643" s="251" t="s">
        <v>1063</v>
      </c>
      <c r="H643" s="251" t="s">
        <v>1167</v>
      </c>
      <c r="I643" s="251" t="s">
        <v>1078</v>
      </c>
      <c r="J643" s="251" t="s">
        <v>1066</v>
      </c>
      <c r="K643" s="251" t="s">
        <v>1915</v>
      </c>
      <c r="L643" s="251" t="s">
        <v>1916</v>
      </c>
      <c r="M643" s="251">
        <v>1.2</v>
      </c>
      <c r="N643" s="251">
        <v>1.2</v>
      </c>
      <c r="O643" s="251" t="s">
        <v>1069</v>
      </c>
      <c r="P643" s="252" t="s">
        <v>1559</v>
      </c>
    </row>
    <row r="644" spans="1:16" x14ac:dyDescent="0.25">
      <c r="A644" s="250" t="s">
        <v>1059</v>
      </c>
      <c r="B644" s="251" t="s">
        <v>1917</v>
      </c>
      <c r="C644" s="251" t="s">
        <v>1918</v>
      </c>
      <c r="D644" s="251" t="s">
        <v>1254</v>
      </c>
      <c r="E644" s="251" t="s">
        <v>1063</v>
      </c>
      <c r="F644" s="251" t="s">
        <v>1919</v>
      </c>
      <c r="G644" s="251" t="s">
        <v>1063</v>
      </c>
      <c r="H644" s="251" t="s">
        <v>1065</v>
      </c>
      <c r="I644" s="251" t="s">
        <v>1063</v>
      </c>
      <c r="J644" s="251" t="s">
        <v>1066</v>
      </c>
      <c r="K644" s="251" t="s">
        <v>1554</v>
      </c>
      <c r="L644" s="251" t="s">
        <v>1555</v>
      </c>
      <c r="M644" s="251">
        <v>0.84</v>
      </c>
      <c r="N644" s="251">
        <v>0.84</v>
      </c>
      <c r="O644" s="251" t="s">
        <v>1069</v>
      </c>
      <c r="P644" s="252" t="s">
        <v>1559</v>
      </c>
    </row>
    <row r="645" spans="1:16" x14ac:dyDescent="0.25">
      <c r="A645" s="250" t="s">
        <v>1059</v>
      </c>
      <c r="B645" s="251" t="s">
        <v>1917</v>
      </c>
      <c r="C645" s="251" t="s">
        <v>1918</v>
      </c>
      <c r="D645" s="251" t="s">
        <v>1254</v>
      </c>
      <c r="E645" s="251" t="s">
        <v>1063</v>
      </c>
      <c r="F645" s="251" t="s">
        <v>1919</v>
      </c>
      <c r="G645" s="251" t="s">
        <v>1063</v>
      </c>
      <c r="H645" s="251" t="s">
        <v>1115</v>
      </c>
      <c r="I645" s="251" t="s">
        <v>1116</v>
      </c>
      <c r="J645" s="251" t="s">
        <v>1066</v>
      </c>
      <c r="K645" s="251" t="s">
        <v>137</v>
      </c>
      <c r="L645" s="251" t="s">
        <v>138</v>
      </c>
      <c r="M645" s="251">
        <v>0.84</v>
      </c>
      <c r="N645" s="251">
        <v>2.04</v>
      </c>
      <c r="O645" s="251" t="s">
        <v>1069</v>
      </c>
      <c r="P645" s="252" t="s">
        <v>1559</v>
      </c>
    </row>
    <row r="646" spans="1:16" x14ac:dyDescent="0.25">
      <c r="A646" s="250" t="s">
        <v>1059</v>
      </c>
      <c r="B646" s="251" t="s">
        <v>1917</v>
      </c>
      <c r="C646" s="251" t="s">
        <v>1918</v>
      </c>
      <c r="D646" s="251" t="s">
        <v>1254</v>
      </c>
      <c r="E646" s="251" t="s">
        <v>1063</v>
      </c>
      <c r="F646" s="251" t="s">
        <v>1919</v>
      </c>
      <c r="G646" s="251" t="s">
        <v>1063</v>
      </c>
      <c r="H646" s="251" t="s">
        <v>1167</v>
      </c>
      <c r="I646" s="251" t="s">
        <v>1078</v>
      </c>
      <c r="J646" s="251" t="s">
        <v>1066</v>
      </c>
      <c r="K646" s="251" t="s">
        <v>1267</v>
      </c>
      <c r="L646" s="251" t="s">
        <v>1268</v>
      </c>
      <c r="M646" s="251">
        <v>0.84</v>
      </c>
      <c r="N646" s="251">
        <v>1.02</v>
      </c>
      <c r="O646" s="251" t="s">
        <v>1069</v>
      </c>
      <c r="P646" s="252" t="s">
        <v>1559</v>
      </c>
    </row>
    <row r="647" spans="1:16" x14ac:dyDescent="0.25">
      <c r="A647" s="250" t="s">
        <v>1059</v>
      </c>
      <c r="B647" s="251" t="s">
        <v>1920</v>
      </c>
      <c r="C647" s="251" t="s">
        <v>1921</v>
      </c>
      <c r="D647" s="251" t="s">
        <v>1254</v>
      </c>
      <c r="E647" s="251" t="s">
        <v>1063</v>
      </c>
      <c r="F647" s="251" t="s">
        <v>1922</v>
      </c>
      <c r="G647" s="251" t="s">
        <v>1063</v>
      </c>
      <c r="H647" s="251" t="s">
        <v>1065</v>
      </c>
      <c r="I647" s="251" t="s">
        <v>1063</v>
      </c>
      <c r="J647" s="251" t="s">
        <v>1066</v>
      </c>
      <c r="K647" s="251" t="s">
        <v>1620</v>
      </c>
      <c r="L647" s="251" t="s">
        <v>1621</v>
      </c>
      <c r="M647" s="251">
        <v>1.25</v>
      </c>
      <c r="N647" s="251">
        <v>1.25</v>
      </c>
      <c r="O647" s="251" t="s">
        <v>1069</v>
      </c>
      <c r="P647" s="252" t="s">
        <v>1258</v>
      </c>
    </row>
    <row r="648" spans="1:16" x14ac:dyDescent="0.25">
      <c r="A648" s="250" t="s">
        <v>1059</v>
      </c>
      <c r="B648" s="251" t="s">
        <v>1920</v>
      </c>
      <c r="C648" s="251" t="s">
        <v>1921</v>
      </c>
      <c r="D648" s="251" t="s">
        <v>1254</v>
      </c>
      <c r="E648" s="251" t="s">
        <v>1063</v>
      </c>
      <c r="F648" s="251" t="s">
        <v>1922</v>
      </c>
      <c r="G648" s="251" t="s">
        <v>1063</v>
      </c>
      <c r="H648" s="251" t="s">
        <v>1115</v>
      </c>
      <c r="I648" s="251" t="s">
        <v>1116</v>
      </c>
      <c r="J648" s="251" t="s">
        <v>1066</v>
      </c>
      <c r="K648" s="251" t="s">
        <v>1477</v>
      </c>
      <c r="L648" s="251" t="s">
        <v>1478</v>
      </c>
      <c r="M648" s="251">
        <v>1.25</v>
      </c>
      <c r="N648" s="251">
        <v>1.02</v>
      </c>
      <c r="O648" s="251" t="s">
        <v>1069</v>
      </c>
      <c r="P648" s="252" t="s">
        <v>1258</v>
      </c>
    </row>
    <row r="649" spans="1:16" x14ac:dyDescent="0.25">
      <c r="A649" s="250" t="s">
        <v>1059</v>
      </c>
      <c r="B649" s="251" t="s">
        <v>1920</v>
      </c>
      <c r="C649" s="251" t="s">
        <v>1921</v>
      </c>
      <c r="D649" s="251" t="s">
        <v>1254</v>
      </c>
      <c r="E649" s="251" t="s">
        <v>1063</v>
      </c>
      <c r="F649" s="251" t="s">
        <v>1922</v>
      </c>
      <c r="G649" s="251" t="s">
        <v>1063</v>
      </c>
      <c r="H649" s="251" t="s">
        <v>1167</v>
      </c>
      <c r="I649" s="251" t="s">
        <v>1078</v>
      </c>
      <c r="J649" s="251" t="s">
        <v>1066</v>
      </c>
      <c r="K649" s="251" t="s">
        <v>115</v>
      </c>
      <c r="L649" s="251" t="s">
        <v>116</v>
      </c>
      <c r="M649" s="251">
        <v>1.25</v>
      </c>
      <c r="N649" s="251">
        <v>1.02</v>
      </c>
      <c r="O649" s="251" t="s">
        <v>1069</v>
      </c>
      <c r="P649" s="252" t="s">
        <v>1258</v>
      </c>
    </row>
    <row r="650" spans="1:16" x14ac:dyDescent="0.25">
      <c r="A650" s="250" t="s">
        <v>1059</v>
      </c>
      <c r="B650" s="251" t="s">
        <v>1923</v>
      </c>
      <c r="C650" s="251" t="s">
        <v>1924</v>
      </c>
      <c r="D650" s="251" t="s">
        <v>1254</v>
      </c>
      <c r="E650" s="251" t="s">
        <v>1063</v>
      </c>
      <c r="F650" s="251" t="s">
        <v>1925</v>
      </c>
      <c r="G650" s="251" t="s">
        <v>1063</v>
      </c>
      <c r="H650" s="251" t="s">
        <v>1065</v>
      </c>
      <c r="I650" s="251" t="s">
        <v>1063</v>
      </c>
      <c r="J650" s="251" t="s">
        <v>1066</v>
      </c>
      <c r="K650" s="251" t="s">
        <v>1119</v>
      </c>
      <c r="L650" s="251" t="s">
        <v>1120</v>
      </c>
      <c r="M650" s="251">
        <v>1</v>
      </c>
      <c r="N650" s="251">
        <v>1.02</v>
      </c>
      <c r="O650" s="251" t="s">
        <v>1069</v>
      </c>
      <c r="P650" s="252" t="s">
        <v>1815</v>
      </c>
    </row>
    <row r="651" spans="1:16" x14ac:dyDescent="0.25">
      <c r="A651" s="250" t="s">
        <v>1059</v>
      </c>
      <c r="B651" s="251" t="s">
        <v>1926</v>
      </c>
      <c r="C651" s="251" t="s">
        <v>1927</v>
      </c>
      <c r="D651" s="251" t="s">
        <v>1254</v>
      </c>
      <c r="E651" s="251" t="s">
        <v>1063</v>
      </c>
      <c r="F651" s="251" t="s">
        <v>1928</v>
      </c>
      <c r="G651" s="251" t="s">
        <v>1063</v>
      </c>
      <c r="H651" s="251" t="s">
        <v>1065</v>
      </c>
      <c r="I651" s="251" t="s">
        <v>1063</v>
      </c>
      <c r="J651" s="251" t="s">
        <v>1066</v>
      </c>
      <c r="K651" s="251" t="s">
        <v>1243</v>
      </c>
      <c r="L651" s="251" t="s">
        <v>1244</v>
      </c>
      <c r="M651" s="251">
        <v>1</v>
      </c>
      <c r="N651" s="251">
        <v>1</v>
      </c>
      <c r="O651" s="251" t="s">
        <v>1069</v>
      </c>
      <c r="P651" s="252" t="s">
        <v>1258</v>
      </c>
    </row>
    <row r="652" spans="1:16" x14ac:dyDescent="0.25">
      <c r="A652" s="250" t="s">
        <v>1059</v>
      </c>
      <c r="B652" s="251" t="s">
        <v>1926</v>
      </c>
      <c r="C652" s="251" t="s">
        <v>1927</v>
      </c>
      <c r="D652" s="251" t="s">
        <v>1254</v>
      </c>
      <c r="E652" s="251" t="s">
        <v>1063</v>
      </c>
      <c r="F652" s="251" t="s">
        <v>1928</v>
      </c>
      <c r="G652" s="251" t="s">
        <v>1063</v>
      </c>
      <c r="H652" s="251" t="s">
        <v>1115</v>
      </c>
      <c r="I652" s="251" t="s">
        <v>1116</v>
      </c>
      <c r="J652" s="251" t="s">
        <v>1066</v>
      </c>
      <c r="K652" s="251" t="s">
        <v>137</v>
      </c>
      <c r="L652" s="251" t="s">
        <v>138</v>
      </c>
      <c r="M652" s="251">
        <v>1</v>
      </c>
      <c r="N652" s="251">
        <v>1.02</v>
      </c>
      <c r="O652" s="251" t="s">
        <v>1069</v>
      </c>
      <c r="P652" s="252" t="s">
        <v>1258</v>
      </c>
    </row>
    <row r="653" spans="1:16" x14ac:dyDescent="0.25">
      <c r="A653" s="250" t="s">
        <v>1059</v>
      </c>
      <c r="B653" s="251" t="s">
        <v>1926</v>
      </c>
      <c r="C653" s="251" t="s">
        <v>1927</v>
      </c>
      <c r="D653" s="251" t="s">
        <v>1254</v>
      </c>
      <c r="E653" s="251" t="s">
        <v>1063</v>
      </c>
      <c r="F653" s="251" t="s">
        <v>1928</v>
      </c>
      <c r="G653" s="251" t="s">
        <v>1063</v>
      </c>
      <c r="H653" s="251" t="s">
        <v>1167</v>
      </c>
      <c r="I653" s="251" t="s">
        <v>1078</v>
      </c>
      <c r="J653" s="251" t="s">
        <v>1066</v>
      </c>
      <c r="K653" s="251" t="s">
        <v>1267</v>
      </c>
      <c r="L653" s="251" t="s">
        <v>1268</v>
      </c>
      <c r="M653" s="251">
        <v>1</v>
      </c>
      <c r="N653" s="251">
        <v>1.02</v>
      </c>
      <c r="O653" s="251" t="s">
        <v>1069</v>
      </c>
      <c r="P653" s="252" t="s">
        <v>1258</v>
      </c>
    </row>
    <row r="654" spans="1:16" x14ac:dyDescent="0.25">
      <c r="A654" s="250" t="s">
        <v>1059</v>
      </c>
      <c r="B654" s="251" t="s">
        <v>1929</v>
      </c>
      <c r="C654" s="251" t="s">
        <v>1930</v>
      </c>
      <c r="D654" s="251" t="s">
        <v>1254</v>
      </c>
      <c r="E654" s="251" t="s">
        <v>1063</v>
      </c>
      <c r="F654" s="251" t="s">
        <v>1931</v>
      </c>
      <c r="G654" s="251" t="s">
        <v>1063</v>
      </c>
      <c r="H654" s="251" t="s">
        <v>1065</v>
      </c>
      <c r="I654" s="251" t="s">
        <v>1063</v>
      </c>
      <c r="J654" s="251" t="s">
        <v>1066</v>
      </c>
      <c r="K654" s="251" t="s">
        <v>694</v>
      </c>
      <c r="L654" s="251" t="s">
        <v>19</v>
      </c>
      <c r="M654" s="251">
        <v>1</v>
      </c>
      <c r="N654" s="251">
        <v>0.749</v>
      </c>
      <c r="O654" s="251" t="s">
        <v>1069</v>
      </c>
      <c r="P654" s="252" t="s">
        <v>1300</v>
      </c>
    </row>
    <row r="655" spans="1:16" x14ac:dyDescent="0.25">
      <c r="A655" s="250" t="s">
        <v>1059</v>
      </c>
      <c r="B655" s="251" t="s">
        <v>1929</v>
      </c>
      <c r="C655" s="251" t="s">
        <v>1930</v>
      </c>
      <c r="D655" s="251" t="s">
        <v>1254</v>
      </c>
      <c r="E655" s="251" t="s">
        <v>1063</v>
      </c>
      <c r="F655" s="251" t="s">
        <v>1931</v>
      </c>
      <c r="G655" s="251" t="s">
        <v>1063</v>
      </c>
      <c r="H655" s="251" t="s">
        <v>1115</v>
      </c>
      <c r="I655" s="251" t="s">
        <v>1116</v>
      </c>
      <c r="J655" s="251" t="s">
        <v>1066</v>
      </c>
      <c r="K655" s="251" t="s">
        <v>58</v>
      </c>
      <c r="L655" s="251" t="s">
        <v>59</v>
      </c>
      <c r="M655" s="251">
        <v>1</v>
      </c>
      <c r="N655" s="251">
        <v>0.313</v>
      </c>
      <c r="O655" s="251" t="s">
        <v>1069</v>
      </c>
      <c r="P655" s="252" t="s">
        <v>1300</v>
      </c>
    </row>
    <row r="656" spans="1:16" x14ac:dyDescent="0.25">
      <c r="A656" s="250" t="s">
        <v>1059</v>
      </c>
      <c r="B656" s="251" t="s">
        <v>1932</v>
      </c>
      <c r="C656" s="251" t="s">
        <v>1933</v>
      </c>
      <c r="D656" s="251" t="s">
        <v>1254</v>
      </c>
      <c r="E656" s="251" t="s">
        <v>1063</v>
      </c>
      <c r="F656" s="251" t="s">
        <v>1934</v>
      </c>
      <c r="G656" s="251" t="s">
        <v>1063</v>
      </c>
      <c r="H656" s="251" t="s">
        <v>1065</v>
      </c>
      <c r="I656" s="251" t="s">
        <v>1063</v>
      </c>
      <c r="J656" s="251" t="s">
        <v>1066</v>
      </c>
      <c r="K656" s="251" t="s">
        <v>1067</v>
      </c>
      <c r="L656" s="251" t="s">
        <v>1068</v>
      </c>
      <c r="M656" s="251">
        <v>1</v>
      </c>
      <c r="N656" s="251">
        <v>1</v>
      </c>
      <c r="O656" s="251" t="s">
        <v>1069</v>
      </c>
      <c r="P656" s="252" t="s">
        <v>1935</v>
      </c>
    </row>
    <row r="657" spans="1:16" x14ac:dyDescent="0.25">
      <c r="A657" s="250" t="s">
        <v>1059</v>
      </c>
      <c r="B657" s="251" t="s">
        <v>1932</v>
      </c>
      <c r="C657" s="251" t="s">
        <v>1933</v>
      </c>
      <c r="D657" s="251" t="s">
        <v>1254</v>
      </c>
      <c r="E657" s="251" t="s">
        <v>1063</v>
      </c>
      <c r="F657" s="251" t="s">
        <v>1934</v>
      </c>
      <c r="G657" s="251" t="s">
        <v>1063</v>
      </c>
      <c r="H657" s="251" t="s">
        <v>1115</v>
      </c>
      <c r="I657" s="251" t="s">
        <v>1116</v>
      </c>
      <c r="J657" s="251" t="s">
        <v>1066</v>
      </c>
      <c r="K657" s="251" t="s">
        <v>1267</v>
      </c>
      <c r="L657" s="251" t="s">
        <v>1268</v>
      </c>
      <c r="M657" s="251">
        <v>1</v>
      </c>
      <c r="N657" s="251">
        <v>1.02</v>
      </c>
      <c r="O657" s="251" t="s">
        <v>1069</v>
      </c>
      <c r="P657" s="252" t="s">
        <v>1935</v>
      </c>
    </row>
    <row r="658" spans="1:16" x14ac:dyDescent="0.25">
      <c r="A658" s="250" t="s">
        <v>1059</v>
      </c>
      <c r="B658" s="251" t="s">
        <v>1932</v>
      </c>
      <c r="C658" s="251" t="s">
        <v>1933</v>
      </c>
      <c r="D658" s="251" t="s">
        <v>1254</v>
      </c>
      <c r="E658" s="251" t="s">
        <v>1063</v>
      </c>
      <c r="F658" s="251" t="s">
        <v>1934</v>
      </c>
      <c r="G658" s="251" t="s">
        <v>1063</v>
      </c>
      <c r="H658" s="251" t="s">
        <v>1167</v>
      </c>
      <c r="I658" s="251" t="s">
        <v>1078</v>
      </c>
      <c r="J658" s="251" t="s">
        <v>1066</v>
      </c>
      <c r="K658" s="251" t="s">
        <v>137</v>
      </c>
      <c r="L658" s="251" t="s">
        <v>138</v>
      </c>
      <c r="M658" s="251">
        <v>1</v>
      </c>
      <c r="N658" s="251">
        <v>1.02</v>
      </c>
      <c r="O658" s="251" t="s">
        <v>1069</v>
      </c>
      <c r="P658" s="252" t="s">
        <v>1935</v>
      </c>
    </row>
    <row r="659" spans="1:16" x14ac:dyDescent="0.25">
      <c r="A659" s="250" t="s">
        <v>1059</v>
      </c>
      <c r="B659" s="251" t="s">
        <v>1936</v>
      </c>
      <c r="C659" s="251" t="s">
        <v>1937</v>
      </c>
      <c r="D659" s="251" t="s">
        <v>1254</v>
      </c>
      <c r="E659" s="251" t="s">
        <v>1063</v>
      </c>
      <c r="F659" s="251" t="s">
        <v>1938</v>
      </c>
      <c r="G659" s="251" t="s">
        <v>1063</v>
      </c>
      <c r="H659" s="251" t="s">
        <v>1065</v>
      </c>
      <c r="I659" s="251" t="s">
        <v>1063</v>
      </c>
      <c r="J659" s="251" t="s">
        <v>1066</v>
      </c>
      <c r="K659" s="251" t="s">
        <v>1164</v>
      </c>
      <c r="L659" s="251" t="s">
        <v>1165</v>
      </c>
      <c r="M659" s="251">
        <v>0.8</v>
      </c>
      <c r="N659" s="251">
        <v>0.8</v>
      </c>
      <c r="O659" s="251" t="s">
        <v>1069</v>
      </c>
      <c r="P659" s="252" t="s">
        <v>1258</v>
      </c>
    </row>
    <row r="660" spans="1:16" x14ac:dyDescent="0.25">
      <c r="A660" s="250" t="s">
        <v>1059</v>
      </c>
      <c r="B660" s="251" t="s">
        <v>1936</v>
      </c>
      <c r="C660" s="251" t="s">
        <v>1937</v>
      </c>
      <c r="D660" s="251" t="s">
        <v>1254</v>
      </c>
      <c r="E660" s="251" t="s">
        <v>1063</v>
      </c>
      <c r="F660" s="251" t="s">
        <v>1938</v>
      </c>
      <c r="G660" s="251" t="s">
        <v>1063</v>
      </c>
      <c r="H660" s="251" t="s">
        <v>1115</v>
      </c>
      <c r="I660" s="251" t="s">
        <v>1116</v>
      </c>
      <c r="J660" s="251" t="s">
        <v>1066</v>
      </c>
      <c r="K660" s="251" t="s">
        <v>115</v>
      </c>
      <c r="L660" s="251" t="s">
        <v>116</v>
      </c>
      <c r="M660" s="251">
        <v>0.8</v>
      </c>
      <c r="N660" s="251">
        <v>1.02</v>
      </c>
      <c r="O660" s="251" t="s">
        <v>1069</v>
      </c>
      <c r="P660" s="252" t="s">
        <v>1258</v>
      </c>
    </row>
    <row r="661" spans="1:16" x14ac:dyDescent="0.25">
      <c r="A661" s="250" t="s">
        <v>1059</v>
      </c>
      <c r="B661" s="251" t="s">
        <v>1936</v>
      </c>
      <c r="C661" s="251" t="s">
        <v>1937</v>
      </c>
      <c r="D661" s="251" t="s">
        <v>1254</v>
      </c>
      <c r="E661" s="251" t="s">
        <v>1063</v>
      </c>
      <c r="F661" s="251" t="s">
        <v>1938</v>
      </c>
      <c r="G661" s="251" t="s">
        <v>1063</v>
      </c>
      <c r="H661" s="251" t="s">
        <v>1167</v>
      </c>
      <c r="I661" s="251" t="s">
        <v>1078</v>
      </c>
      <c r="J661" s="251" t="s">
        <v>1066</v>
      </c>
      <c r="K661" s="251" t="s">
        <v>141</v>
      </c>
      <c r="L661" s="251" t="s">
        <v>142</v>
      </c>
      <c r="M661" s="251">
        <v>0.8</v>
      </c>
      <c r="N661" s="251">
        <v>1.02</v>
      </c>
      <c r="O661" s="251" t="s">
        <v>1069</v>
      </c>
      <c r="P661" s="252" t="s">
        <v>1258</v>
      </c>
    </row>
    <row r="662" spans="1:16" x14ac:dyDescent="0.25">
      <c r="A662" s="250" t="s">
        <v>1059</v>
      </c>
      <c r="B662" s="251" t="s">
        <v>1939</v>
      </c>
      <c r="C662" s="251" t="s">
        <v>1940</v>
      </c>
      <c r="D662" s="251" t="s">
        <v>1254</v>
      </c>
      <c r="E662" s="251" t="s">
        <v>1063</v>
      </c>
      <c r="F662" s="251" t="s">
        <v>1941</v>
      </c>
      <c r="G662" s="251" t="s">
        <v>1063</v>
      </c>
      <c r="H662" s="251" t="s">
        <v>1065</v>
      </c>
      <c r="I662" s="251" t="s">
        <v>1063</v>
      </c>
      <c r="J662" s="251" t="s">
        <v>1066</v>
      </c>
      <c r="K662" s="251" t="s">
        <v>1655</v>
      </c>
      <c r="L662" s="251" t="s">
        <v>1656</v>
      </c>
      <c r="M662" s="251">
        <v>1.2</v>
      </c>
      <c r="N662" s="251">
        <v>1.2</v>
      </c>
      <c r="O662" s="251" t="s">
        <v>1069</v>
      </c>
      <c r="P662" s="252" t="s">
        <v>1559</v>
      </c>
    </row>
    <row r="663" spans="1:16" x14ac:dyDescent="0.25">
      <c r="A663" s="250" t="s">
        <v>1059</v>
      </c>
      <c r="B663" s="251" t="s">
        <v>1939</v>
      </c>
      <c r="C663" s="251" t="s">
        <v>1940</v>
      </c>
      <c r="D663" s="251" t="s">
        <v>1254</v>
      </c>
      <c r="E663" s="251" t="s">
        <v>1063</v>
      </c>
      <c r="F663" s="251" t="s">
        <v>1941</v>
      </c>
      <c r="G663" s="251" t="s">
        <v>1063</v>
      </c>
      <c r="H663" s="251" t="s">
        <v>1115</v>
      </c>
      <c r="I663" s="251" t="s">
        <v>1116</v>
      </c>
      <c r="J663" s="251" t="s">
        <v>1066</v>
      </c>
      <c r="K663" s="251" t="s">
        <v>1267</v>
      </c>
      <c r="L663" s="251" t="s">
        <v>1268</v>
      </c>
      <c r="M663" s="251">
        <v>1.2</v>
      </c>
      <c r="N663" s="251">
        <v>1.02</v>
      </c>
      <c r="O663" s="251" t="s">
        <v>1069</v>
      </c>
      <c r="P663" s="252" t="s">
        <v>1559</v>
      </c>
    </row>
    <row r="664" spans="1:16" x14ac:dyDescent="0.25">
      <c r="A664" s="250" t="s">
        <v>1059</v>
      </c>
      <c r="B664" s="251" t="s">
        <v>1939</v>
      </c>
      <c r="C664" s="251" t="s">
        <v>1940</v>
      </c>
      <c r="D664" s="251" t="s">
        <v>1254</v>
      </c>
      <c r="E664" s="251" t="s">
        <v>1063</v>
      </c>
      <c r="F664" s="251" t="s">
        <v>1941</v>
      </c>
      <c r="G664" s="251" t="s">
        <v>1063</v>
      </c>
      <c r="H664" s="251" t="s">
        <v>1167</v>
      </c>
      <c r="I664" s="251" t="s">
        <v>1078</v>
      </c>
      <c r="J664" s="251" t="s">
        <v>1066</v>
      </c>
      <c r="K664" s="251" t="s">
        <v>1942</v>
      </c>
      <c r="L664" s="251" t="s">
        <v>1943</v>
      </c>
      <c r="M664" s="251">
        <v>1.2</v>
      </c>
      <c r="N664" s="251">
        <v>1.02</v>
      </c>
      <c r="O664" s="251" t="s">
        <v>1069</v>
      </c>
      <c r="P664" s="252" t="s">
        <v>1559</v>
      </c>
    </row>
    <row r="665" spans="1:16" x14ac:dyDescent="0.25">
      <c r="A665" s="250" t="s">
        <v>1059</v>
      </c>
      <c r="B665" s="251" t="s">
        <v>1939</v>
      </c>
      <c r="C665" s="251" t="s">
        <v>1940</v>
      </c>
      <c r="D665" s="251" t="s">
        <v>1254</v>
      </c>
      <c r="E665" s="251" t="s">
        <v>1063</v>
      </c>
      <c r="F665" s="251" t="s">
        <v>1941</v>
      </c>
      <c r="G665" s="251" t="s">
        <v>1063</v>
      </c>
      <c r="H665" s="251" t="s">
        <v>1077</v>
      </c>
      <c r="I665" s="251" t="s">
        <v>1176</v>
      </c>
      <c r="J665" s="251" t="s">
        <v>1066</v>
      </c>
      <c r="K665" s="251" t="s">
        <v>1271</v>
      </c>
      <c r="L665" s="251" t="s">
        <v>1272</v>
      </c>
      <c r="M665" s="251">
        <v>1.2</v>
      </c>
      <c r="N665" s="251">
        <v>0.19</v>
      </c>
      <c r="O665" s="251" t="s">
        <v>1069</v>
      </c>
      <c r="P665" s="252" t="s">
        <v>1559</v>
      </c>
    </row>
    <row r="666" spans="1:16" x14ac:dyDescent="0.25">
      <c r="A666" s="250" t="s">
        <v>1059</v>
      </c>
      <c r="B666" s="251" t="s">
        <v>1944</v>
      </c>
      <c r="C666" s="251" t="s">
        <v>1945</v>
      </c>
      <c r="D666" s="251" t="s">
        <v>1254</v>
      </c>
      <c r="E666" s="251" t="s">
        <v>1063</v>
      </c>
      <c r="F666" s="251" t="s">
        <v>1946</v>
      </c>
      <c r="G666" s="251" t="s">
        <v>1063</v>
      </c>
      <c r="H666" s="251" t="s">
        <v>1065</v>
      </c>
      <c r="I666" s="251" t="s">
        <v>1063</v>
      </c>
      <c r="J666" s="251" t="s">
        <v>1066</v>
      </c>
      <c r="K666" s="251" t="s">
        <v>1605</v>
      </c>
      <c r="L666" s="251" t="s">
        <v>1606</v>
      </c>
      <c r="M666" s="251">
        <v>1</v>
      </c>
      <c r="N666" s="251">
        <v>1</v>
      </c>
      <c r="O666" s="251" t="s">
        <v>1069</v>
      </c>
      <c r="P666" s="252" t="s">
        <v>1559</v>
      </c>
    </row>
    <row r="667" spans="1:16" x14ac:dyDescent="0.25">
      <c r="A667" s="250" t="s">
        <v>1059</v>
      </c>
      <c r="B667" s="251" t="s">
        <v>1944</v>
      </c>
      <c r="C667" s="251" t="s">
        <v>1945</v>
      </c>
      <c r="D667" s="251" t="s">
        <v>1254</v>
      </c>
      <c r="E667" s="251" t="s">
        <v>1063</v>
      </c>
      <c r="F667" s="251" t="s">
        <v>1946</v>
      </c>
      <c r="G667" s="251" t="s">
        <v>1063</v>
      </c>
      <c r="H667" s="251" t="s">
        <v>1115</v>
      </c>
      <c r="I667" s="251" t="s">
        <v>1116</v>
      </c>
      <c r="J667" s="251" t="s">
        <v>1066</v>
      </c>
      <c r="K667" s="251" t="s">
        <v>1267</v>
      </c>
      <c r="L667" s="251" t="s">
        <v>1268</v>
      </c>
      <c r="M667" s="251">
        <v>1</v>
      </c>
      <c r="N667" s="251">
        <v>1.02</v>
      </c>
      <c r="O667" s="251" t="s">
        <v>1069</v>
      </c>
      <c r="P667" s="252" t="s">
        <v>1559</v>
      </c>
    </row>
    <row r="668" spans="1:16" x14ac:dyDescent="0.25">
      <c r="A668" s="250" t="s">
        <v>1059</v>
      </c>
      <c r="B668" s="251" t="s">
        <v>1944</v>
      </c>
      <c r="C668" s="251" t="s">
        <v>1945</v>
      </c>
      <c r="D668" s="251" t="s">
        <v>1254</v>
      </c>
      <c r="E668" s="251" t="s">
        <v>1063</v>
      </c>
      <c r="F668" s="251" t="s">
        <v>1946</v>
      </c>
      <c r="G668" s="251" t="s">
        <v>1063</v>
      </c>
      <c r="H668" s="251" t="s">
        <v>1167</v>
      </c>
      <c r="I668" s="251" t="s">
        <v>1078</v>
      </c>
      <c r="J668" s="251" t="s">
        <v>1066</v>
      </c>
      <c r="K668" s="251" t="s">
        <v>1284</v>
      </c>
      <c r="L668" s="251" t="s">
        <v>1285</v>
      </c>
      <c r="M668" s="251">
        <v>1</v>
      </c>
      <c r="N668" s="251">
        <v>1.02</v>
      </c>
      <c r="O668" s="251" t="s">
        <v>1069</v>
      </c>
      <c r="P668" s="252" t="s">
        <v>1559</v>
      </c>
    </row>
    <row r="669" spans="1:16" x14ac:dyDescent="0.25">
      <c r="A669" s="250" t="s">
        <v>1059</v>
      </c>
      <c r="B669" s="251" t="s">
        <v>1947</v>
      </c>
      <c r="C669" s="251" t="s">
        <v>1948</v>
      </c>
      <c r="D669" s="251" t="s">
        <v>1254</v>
      </c>
      <c r="E669" s="251" t="s">
        <v>1063</v>
      </c>
      <c r="F669" s="251" t="s">
        <v>1949</v>
      </c>
      <c r="G669" s="251" t="s">
        <v>1116</v>
      </c>
      <c r="H669" s="251" t="s">
        <v>1065</v>
      </c>
      <c r="I669" s="251" t="s">
        <v>1176</v>
      </c>
      <c r="J669" s="251" t="s">
        <v>1066</v>
      </c>
      <c r="K669" s="251" t="s">
        <v>1240</v>
      </c>
      <c r="L669" s="251" t="s">
        <v>1241</v>
      </c>
      <c r="M669" s="251">
        <v>1</v>
      </c>
      <c r="N669" s="251">
        <v>1</v>
      </c>
      <c r="O669" s="251" t="s">
        <v>1069</v>
      </c>
      <c r="P669" s="252" t="s">
        <v>1950</v>
      </c>
    </row>
    <row r="670" spans="1:16" x14ac:dyDescent="0.25">
      <c r="A670" s="250" t="s">
        <v>1059</v>
      </c>
      <c r="B670" s="251" t="s">
        <v>1947</v>
      </c>
      <c r="C670" s="251" t="s">
        <v>1948</v>
      </c>
      <c r="D670" s="251" t="s">
        <v>1254</v>
      </c>
      <c r="E670" s="251" t="s">
        <v>1063</v>
      </c>
      <c r="F670" s="251" t="s">
        <v>1949</v>
      </c>
      <c r="G670" s="251" t="s">
        <v>1116</v>
      </c>
      <c r="H670" s="251" t="s">
        <v>1077</v>
      </c>
      <c r="I670" s="251" t="s">
        <v>1159</v>
      </c>
      <c r="J670" s="251" t="s">
        <v>1066</v>
      </c>
      <c r="K670" s="251" t="s">
        <v>1267</v>
      </c>
      <c r="L670" s="251" t="s">
        <v>1268</v>
      </c>
      <c r="M670" s="251">
        <v>1</v>
      </c>
      <c r="N670" s="251">
        <v>1.02</v>
      </c>
      <c r="O670" s="251" t="s">
        <v>1069</v>
      </c>
      <c r="P670" s="252" t="s">
        <v>1950</v>
      </c>
    </row>
    <row r="671" spans="1:16" x14ac:dyDescent="0.25">
      <c r="A671" s="250" t="s">
        <v>1059</v>
      </c>
      <c r="B671" s="251" t="s">
        <v>1947</v>
      </c>
      <c r="C671" s="251" t="s">
        <v>1948</v>
      </c>
      <c r="D671" s="251" t="s">
        <v>1254</v>
      </c>
      <c r="E671" s="251" t="s">
        <v>1063</v>
      </c>
      <c r="F671" s="251" t="s">
        <v>1949</v>
      </c>
      <c r="G671" s="251" t="s">
        <v>1116</v>
      </c>
      <c r="H671" s="251" t="s">
        <v>1083</v>
      </c>
      <c r="I671" s="251" t="s">
        <v>1571</v>
      </c>
      <c r="J671" s="251" t="s">
        <v>1066</v>
      </c>
      <c r="K671" s="251" t="s">
        <v>1447</v>
      </c>
      <c r="L671" s="251" t="s">
        <v>1448</v>
      </c>
      <c r="M671" s="251">
        <v>1</v>
      </c>
      <c r="N671" s="251">
        <v>1.02</v>
      </c>
      <c r="O671" s="251" t="s">
        <v>1069</v>
      </c>
      <c r="P671" s="252" t="s">
        <v>1950</v>
      </c>
    </row>
    <row r="672" spans="1:16" x14ac:dyDescent="0.25">
      <c r="A672" s="250" t="s">
        <v>1059</v>
      </c>
      <c r="B672" s="251" t="s">
        <v>1951</v>
      </c>
      <c r="C672" s="251" t="s">
        <v>1952</v>
      </c>
      <c r="D672" s="251" t="s">
        <v>1254</v>
      </c>
      <c r="E672" s="251" t="s">
        <v>1063</v>
      </c>
      <c r="F672" s="251" t="s">
        <v>1953</v>
      </c>
      <c r="G672" s="251" t="s">
        <v>1063</v>
      </c>
      <c r="H672" s="251" t="s">
        <v>1065</v>
      </c>
      <c r="I672" s="251" t="s">
        <v>1063</v>
      </c>
      <c r="J672" s="251" t="s">
        <v>1066</v>
      </c>
      <c r="K672" s="251" t="s">
        <v>1954</v>
      </c>
      <c r="L672" s="251" t="s">
        <v>1955</v>
      </c>
      <c r="M672" s="251">
        <v>1</v>
      </c>
      <c r="N672" s="251">
        <v>1</v>
      </c>
      <c r="O672" s="251" t="s">
        <v>1069</v>
      </c>
      <c r="P672" s="252" t="s">
        <v>1258</v>
      </c>
    </row>
    <row r="673" spans="1:16" x14ac:dyDescent="0.25">
      <c r="A673" s="250" t="s">
        <v>1059</v>
      </c>
      <c r="B673" s="251" t="s">
        <v>1951</v>
      </c>
      <c r="C673" s="251" t="s">
        <v>1952</v>
      </c>
      <c r="D673" s="251" t="s">
        <v>1254</v>
      </c>
      <c r="E673" s="251" t="s">
        <v>1063</v>
      </c>
      <c r="F673" s="251" t="s">
        <v>1953</v>
      </c>
      <c r="G673" s="251" t="s">
        <v>1063</v>
      </c>
      <c r="H673" s="251" t="s">
        <v>1115</v>
      </c>
      <c r="I673" s="251" t="s">
        <v>1116</v>
      </c>
      <c r="J673" s="251" t="s">
        <v>1066</v>
      </c>
      <c r="K673" s="251" t="s">
        <v>1447</v>
      </c>
      <c r="L673" s="251" t="s">
        <v>1448</v>
      </c>
      <c r="M673" s="251">
        <v>1</v>
      </c>
      <c r="N673" s="251">
        <v>1.02</v>
      </c>
      <c r="O673" s="251" t="s">
        <v>1069</v>
      </c>
      <c r="P673" s="252" t="s">
        <v>1258</v>
      </c>
    </row>
    <row r="674" spans="1:16" x14ac:dyDescent="0.25">
      <c r="A674" s="250" t="s">
        <v>1059</v>
      </c>
      <c r="B674" s="251" t="s">
        <v>1951</v>
      </c>
      <c r="C674" s="251" t="s">
        <v>1952</v>
      </c>
      <c r="D674" s="251" t="s">
        <v>1254</v>
      </c>
      <c r="E674" s="251" t="s">
        <v>1063</v>
      </c>
      <c r="F674" s="251" t="s">
        <v>1953</v>
      </c>
      <c r="G674" s="251" t="s">
        <v>1063</v>
      </c>
      <c r="H674" s="251" t="s">
        <v>1167</v>
      </c>
      <c r="I674" s="251" t="s">
        <v>1078</v>
      </c>
      <c r="J674" s="251" t="s">
        <v>1066</v>
      </c>
      <c r="K674" s="251" t="s">
        <v>1267</v>
      </c>
      <c r="L674" s="251" t="s">
        <v>1268</v>
      </c>
      <c r="M674" s="251">
        <v>1</v>
      </c>
      <c r="N674" s="251">
        <v>1.02</v>
      </c>
      <c r="O674" s="251" t="s">
        <v>1069</v>
      </c>
      <c r="P674" s="252" t="s">
        <v>1258</v>
      </c>
    </row>
    <row r="675" spans="1:16" x14ac:dyDescent="0.25">
      <c r="A675" s="250" t="s">
        <v>1059</v>
      </c>
      <c r="B675" s="251" t="s">
        <v>1956</v>
      </c>
      <c r="C675" s="251" t="s">
        <v>1957</v>
      </c>
      <c r="D675" s="251" t="s">
        <v>1254</v>
      </c>
      <c r="E675" s="251" t="s">
        <v>1063</v>
      </c>
      <c r="F675" s="251" t="s">
        <v>1958</v>
      </c>
      <c r="G675" s="251" t="s">
        <v>1063</v>
      </c>
      <c r="H675" s="251" t="s">
        <v>1065</v>
      </c>
      <c r="I675" s="251" t="s">
        <v>1063</v>
      </c>
      <c r="J675" s="251" t="s">
        <v>1066</v>
      </c>
      <c r="K675" s="251" t="s">
        <v>1447</v>
      </c>
      <c r="L675" s="251" t="s">
        <v>1448</v>
      </c>
      <c r="M675" s="251">
        <v>1</v>
      </c>
      <c r="N675" s="251">
        <v>1.02</v>
      </c>
      <c r="O675" s="251" t="s">
        <v>1069</v>
      </c>
      <c r="P675" s="252" t="s">
        <v>1959</v>
      </c>
    </row>
    <row r="676" spans="1:16" x14ac:dyDescent="0.25">
      <c r="A676" s="250" t="s">
        <v>1059</v>
      </c>
      <c r="B676" s="251" t="s">
        <v>1956</v>
      </c>
      <c r="C676" s="251" t="s">
        <v>1957</v>
      </c>
      <c r="D676" s="251" t="s">
        <v>1254</v>
      </c>
      <c r="E676" s="251" t="s">
        <v>1063</v>
      </c>
      <c r="F676" s="251" t="s">
        <v>1958</v>
      </c>
      <c r="G676" s="251" t="s">
        <v>1063</v>
      </c>
      <c r="H676" s="251" t="s">
        <v>1115</v>
      </c>
      <c r="I676" s="251" t="s">
        <v>1116</v>
      </c>
      <c r="J676" s="251" t="s">
        <v>1066</v>
      </c>
      <c r="K676" s="251" t="s">
        <v>1362</v>
      </c>
      <c r="L676" s="251" t="s">
        <v>1363</v>
      </c>
      <c r="M676" s="251">
        <v>1</v>
      </c>
      <c r="N676" s="251">
        <v>1.02</v>
      </c>
      <c r="O676" s="251" t="s">
        <v>1069</v>
      </c>
      <c r="P676" s="252" t="s">
        <v>1959</v>
      </c>
    </row>
    <row r="677" spans="1:16" x14ac:dyDescent="0.25">
      <c r="A677" s="250" t="s">
        <v>1059</v>
      </c>
      <c r="B677" s="251" t="s">
        <v>1956</v>
      </c>
      <c r="C677" s="251" t="s">
        <v>1957</v>
      </c>
      <c r="D677" s="251" t="s">
        <v>1254</v>
      </c>
      <c r="E677" s="251" t="s">
        <v>1063</v>
      </c>
      <c r="F677" s="251" t="s">
        <v>1958</v>
      </c>
      <c r="G677" s="251" t="s">
        <v>1063</v>
      </c>
      <c r="H677" s="251" t="s">
        <v>1167</v>
      </c>
      <c r="I677" s="251" t="s">
        <v>1078</v>
      </c>
      <c r="J677" s="251" t="s">
        <v>1066</v>
      </c>
      <c r="K677" s="251" t="s">
        <v>1960</v>
      </c>
      <c r="L677" s="251" t="s">
        <v>1961</v>
      </c>
      <c r="M677" s="251">
        <v>1</v>
      </c>
      <c r="N677" s="251">
        <v>1</v>
      </c>
      <c r="O677" s="251" t="s">
        <v>1069</v>
      </c>
      <c r="P677" s="252" t="s">
        <v>1959</v>
      </c>
    </row>
    <row r="678" spans="1:16" x14ac:dyDescent="0.25">
      <c r="A678" s="250" t="s">
        <v>1059</v>
      </c>
      <c r="B678" s="251" t="s">
        <v>1962</v>
      </c>
      <c r="C678" s="251" t="s">
        <v>1963</v>
      </c>
      <c r="D678" s="251" t="s">
        <v>1254</v>
      </c>
      <c r="E678" s="251" t="s">
        <v>1063</v>
      </c>
      <c r="F678" s="251" t="s">
        <v>1964</v>
      </c>
      <c r="G678" s="251" t="s">
        <v>1063</v>
      </c>
      <c r="H678" s="251" t="s">
        <v>1065</v>
      </c>
      <c r="I678" s="251" t="s">
        <v>1063</v>
      </c>
      <c r="J678" s="251" t="s">
        <v>1066</v>
      </c>
      <c r="K678" s="251" t="s">
        <v>1965</v>
      </c>
      <c r="L678" s="251" t="s">
        <v>1966</v>
      </c>
      <c r="M678" s="251">
        <v>1.2</v>
      </c>
      <c r="N678" s="251">
        <v>1.2</v>
      </c>
      <c r="O678" s="251" t="s">
        <v>1069</v>
      </c>
      <c r="P678" s="252" t="s">
        <v>1496</v>
      </c>
    </row>
    <row r="679" spans="1:16" x14ac:dyDescent="0.25">
      <c r="A679" s="250" t="s">
        <v>1059</v>
      </c>
      <c r="B679" s="251" t="s">
        <v>1962</v>
      </c>
      <c r="C679" s="251" t="s">
        <v>1963</v>
      </c>
      <c r="D679" s="251" t="s">
        <v>1254</v>
      </c>
      <c r="E679" s="251" t="s">
        <v>1063</v>
      </c>
      <c r="F679" s="251" t="s">
        <v>1964</v>
      </c>
      <c r="G679" s="251" t="s">
        <v>1063</v>
      </c>
      <c r="H679" s="251" t="s">
        <v>1115</v>
      </c>
      <c r="I679" s="251" t="s">
        <v>1116</v>
      </c>
      <c r="J679" s="251" t="s">
        <v>1066</v>
      </c>
      <c r="K679" s="251" t="s">
        <v>115</v>
      </c>
      <c r="L679" s="251" t="s">
        <v>116</v>
      </c>
      <c r="M679" s="251">
        <v>1.2</v>
      </c>
      <c r="N679" s="251">
        <v>1.02</v>
      </c>
      <c r="O679" s="251" t="s">
        <v>1069</v>
      </c>
      <c r="P679" s="252" t="s">
        <v>1496</v>
      </c>
    </row>
    <row r="680" spans="1:16" x14ac:dyDescent="0.25">
      <c r="A680" s="250" t="s">
        <v>1059</v>
      </c>
      <c r="B680" s="251" t="s">
        <v>1962</v>
      </c>
      <c r="C680" s="251" t="s">
        <v>1963</v>
      </c>
      <c r="D680" s="251" t="s">
        <v>1254</v>
      </c>
      <c r="E680" s="251" t="s">
        <v>1063</v>
      </c>
      <c r="F680" s="251" t="s">
        <v>1964</v>
      </c>
      <c r="G680" s="251" t="s">
        <v>1063</v>
      </c>
      <c r="H680" s="251" t="s">
        <v>1167</v>
      </c>
      <c r="I680" s="251" t="s">
        <v>1078</v>
      </c>
      <c r="J680" s="251" t="s">
        <v>1066</v>
      </c>
      <c r="K680" s="251" t="s">
        <v>1539</v>
      </c>
      <c r="L680" s="251" t="s">
        <v>1540</v>
      </c>
      <c r="M680" s="251">
        <v>1.2</v>
      </c>
      <c r="N680" s="251">
        <v>48.96</v>
      </c>
      <c r="O680" s="251" t="s">
        <v>1069</v>
      </c>
      <c r="P680" s="252" t="s">
        <v>1496</v>
      </c>
    </row>
    <row r="681" spans="1:16" x14ac:dyDescent="0.25">
      <c r="A681" s="250" t="s">
        <v>1059</v>
      </c>
      <c r="B681" s="251" t="s">
        <v>1962</v>
      </c>
      <c r="C681" s="251" t="s">
        <v>1963</v>
      </c>
      <c r="D681" s="251" t="s">
        <v>1254</v>
      </c>
      <c r="E681" s="251" t="s">
        <v>1063</v>
      </c>
      <c r="F681" s="251" t="s">
        <v>1964</v>
      </c>
      <c r="G681" s="251" t="s">
        <v>1063</v>
      </c>
      <c r="H681" s="251" t="s">
        <v>1077</v>
      </c>
      <c r="I681" s="251" t="s">
        <v>1176</v>
      </c>
      <c r="J681" s="251" t="s">
        <v>1066</v>
      </c>
      <c r="K681" s="251" t="s">
        <v>1271</v>
      </c>
      <c r="L681" s="251" t="s">
        <v>1272</v>
      </c>
      <c r="M681" s="251">
        <v>1.2</v>
      </c>
      <c r="N681" s="251">
        <v>0.74</v>
      </c>
      <c r="O681" s="251" t="s">
        <v>1069</v>
      </c>
      <c r="P681" s="252" t="s">
        <v>1496</v>
      </c>
    </row>
    <row r="682" spans="1:16" x14ac:dyDescent="0.25">
      <c r="A682" s="250" t="s">
        <v>1059</v>
      </c>
      <c r="B682" s="251" t="s">
        <v>1962</v>
      </c>
      <c r="C682" s="251" t="s">
        <v>1963</v>
      </c>
      <c r="D682" s="251" t="s">
        <v>1254</v>
      </c>
      <c r="E682" s="251" t="s">
        <v>1063</v>
      </c>
      <c r="F682" s="251" t="s">
        <v>1964</v>
      </c>
      <c r="G682" s="251" t="s">
        <v>1063</v>
      </c>
      <c r="H682" s="251" t="s">
        <v>1083</v>
      </c>
      <c r="I682" s="251" t="s">
        <v>1143</v>
      </c>
      <c r="J682" s="251" t="s">
        <v>1066</v>
      </c>
      <c r="K682" s="251" t="s">
        <v>1269</v>
      </c>
      <c r="L682" s="251" t="s">
        <v>1270</v>
      </c>
      <c r="M682" s="251">
        <v>1.2</v>
      </c>
      <c r="N682" s="251">
        <v>0.19</v>
      </c>
      <c r="O682" s="251" t="s">
        <v>1069</v>
      </c>
      <c r="P682" s="252" t="s">
        <v>1496</v>
      </c>
    </row>
    <row r="683" spans="1:16" x14ac:dyDescent="0.25">
      <c r="A683" s="250" t="s">
        <v>1059</v>
      </c>
      <c r="B683" s="251" t="s">
        <v>1967</v>
      </c>
      <c r="C683" s="251" t="s">
        <v>1968</v>
      </c>
      <c r="D683" s="251" t="s">
        <v>1254</v>
      </c>
      <c r="E683" s="251" t="s">
        <v>1063</v>
      </c>
      <c r="F683" s="251" t="s">
        <v>1969</v>
      </c>
      <c r="G683" s="251" t="s">
        <v>1063</v>
      </c>
      <c r="H683" s="251" t="s">
        <v>1065</v>
      </c>
      <c r="I683" s="251" t="s">
        <v>1063</v>
      </c>
      <c r="J683" s="251" t="s">
        <v>1066</v>
      </c>
      <c r="K683" s="251" t="s">
        <v>1965</v>
      </c>
      <c r="L683" s="251" t="s">
        <v>1966</v>
      </c>
      <c r="M683" s="251">
        <v>1</v>
      </c>
      <c r="N683" s="251">
        <v>1</v>
      </c>
      <c r="O683" s="251" t="s">
        <v>1069</v>
      </c>
      <c r="P683" s="252" t="s">
        <v>1484</v>
      </c>
    </row>
    <row r="684" spans="1:16" x14ac:dyDescent="0.25">
      <c r="A684" s="250" t="s">
        <v>1059</v>
      </c>
      <c r="B684" s="251" t="s">
        <v>1967</v>
      </c>
      <c r="C684" s="251" t="s">
        <v>1968</v>
      </c>
      <c r="D684" s="251" t="s">
        <v>1254</v>
      </c>
      <c r="E684" s="251" t="s">
        <v>1063</v>
      </c>
      <c r="F684" s="251" t="s">
        <v>1969</v>
      </c>
      <c r="G684" s="251" t="s">
        <v>1063</v>
      </c>
      <c r="H684" s="251" t="s">
        <v>1115</v>
      </c>
      <c r="I684" s="251" t="s">
        <v>1116</v>
      </c>
      <c r="J684" s="251" t="s">
        <v>1066</v>
      </c>
      <c r="K684" s="251" t="s">
        <v>1491</v>
      </c>
      <c r="L684" s="251" t="s">
        <v>1492</v>
      </c>
      <c r="M684" s="251">
        <v>1</v>
      </c>
      <c r="N684" s="251">
        <v>2.04</v>
      </c>
      <c r="O684" s="251" t="s">
        <v>1069</v>
      </c>
      <c r="P684" s="252" t="s">
        <v>1484</v>
      </c>
    </row>
    <row r="685" spans="1:16" x14ac:dyDescent="0.25">
      <c r="A685" s="250" t="s">
        <v>1059</v>
      </c>
      <c r="B685" s="251" t="s">
        <v>1967</v>
      </c>
      <c r="C685" s="251" t="s">
        <v>1968</v>
      </c>
      <c r="D685" s="251" t="s">
        <v>1254</v>
      </c>
      <c r="E685" s="251" t="s">
        <v>1063</v>
      </c>
      <c r="F685" s="251" t="s">
        <v>1969</v>
      </c>
      <c r="G685" s="251" t="s">
        <v>1063</v>
      </c>
      <c r="H685" s="251" t="s">
        <v>1167</v>
      </c>
      <c r="I685" s="251" t="s">
        <v>1078</v>
      </c>
      <c r="J685" s="251" t="s">
        <v>1066</v>
      </c>
      <c r="K685" s="251" t="s">
        <v>1267</v>
      </c>
      <c r="L685" s="251" t="s">
        <v>1268</v>
      </c>
      <c r="M685" s="251">
        <v>1</v>
      </c>
      <c r="N685" s="251">
        <v>1.02</v>
      </c>
      <c r="O685" s="251" t="s">
        <v>1069</v>
      </c>
      <c r="P685" s="252" t="s">
        <v>1484</v>
      </c>
    </row>
    <row r="686" spans="1:16" x14ac:dyDescent="0.25">
      <c r="A686" s="250" t="s">
        <v>1059</v>
      </c>
      <c r="B686" s="251" t="s">
        <v>1970</v>
      </c>
      <c r="C686" s="251" t="s">
        <v>1971</v>
      </c>
      <c r="D686" s="251" t="s">
        <v>1254</v>
      </c>
      <c r="E686" s="251" t="s">
        <v>1063</v>
      </c>
      <c r="F686" s="251" t="s">
        <v>1972</v>
      </c>
      <c r="G686" s="251" t="s">
        <v>1063</v>
      </c>
      <c r="H686" s="251" t="s">
        <v>1065</v>
      </c>
      <c r="I686" s="251" t="s">
        <v>1063</v>
      </c>
      <c r="J686" s="251" t="s">
        <v>1066</v>
      </c>
      <c r="K686" s="251" t="s">
        <v>1264</v>
      </c>
      <c r="L686" s="251" t="s">
        <v>1265</v>
      </c>
      <c r="M686" s="251">
        <v>1.2</v>
      </c>
      <c r="N686" s="251">
        <v>48.96</v>
      </c>
      <c r="O686" s="251" t="s">
        <v>1069</v>
      </c>
      <c r="P686" s="252" t="s">
        <v>1266</v>
      </c>
    </row>
    <row r="687" spans="1:16" x14ac:dyDescent="0.25">
      <c r="A687" s="250" t="s">
        <v>1059</v>
      </c>
      <c r="B687" s="251" t="s">
        <v>1970</v>
      </c>
      <c r="C687" s="251" t="s">
        <v>1971</v>
      </c>
      <c r="D687" s="251" t="s">
        <v>1254</v>
      </c>
      <c r="E687" s="251" t="s">
        <v>1063</v>
      </c>
      <c r="F687" s="251" t="s">
        <v>1972</v>
      </c>
      <c r="G687" s="251" t="s">
        <v>1063</v>
      </c>
      <c r="H687" s="251" t="s">
        <v>1115</v>
      </c>
      <c r="I687" s="251" t="s">
        <v>1116</v>
      </c>
      <c r="J687" s="251" t="s">
        <v>1066</v>
      </c>
      <c r="K687" s="251" t="s">
        <v>1267</v>
      </c>
      <c r="L687" s="251" t="s">
        <v>1268</v>
      </c>
      <c r="M687" s="251">
        <v>1.2</v>
      </c>
      <c r="N687" s="251">
        <v>1.02</v>
      </c>
      <c r="O687" s="251" t="s">
        <v>1069</v>
      </c>
      <c r="P687" s="252" t="s">
        <v>1266</v>
      </c>
    </row>
    <row r="688" spans="1:16" x14ac:dyDescent="0.25">
      <c r="A688" s="250" t="s">
        <v>1059</v>
      </c>
      <c r="B688" s="251" t="s">
        <v>1970</v>
      </c>
      <c r="C688" s="251" t="s">
        <v>1971</v>
      </c>
      <c r="D688" s="251" t="s">
        <v>1254</v>
      </c>
      <c r="E688" s="251" t="s">
        <v>1063</v>
      </c>
      <c r="F688" s="251" t="s">
        <v>1972</v>
      </c>
      <c r="G688" s="251" t="s">
        <v>1063</v>
      </c>
      <c r="H688" s="251" t="s">
        <v>1167</v>
      </c>
      <c r="I688" s="251" t="s">
        <v>1078</v>
      </c>
      <c r="J688" s="251" t="s">
        <v>1066</v>
      </c>
      <c r="K688" s="251" t="s">
        <v>1973</v>
      </c>
      <c r="L688" s="251" t="s">
        <v>1974</v>
      </c>
      <c r="M688" s="251">
        <v>1.2</v>
      </c>
      <c r="N688" s="251">
        <v>1.2</v>
      </c>
      <c r="O688" s="251" t="s">
        <v>1069</v>
      </c>
      <c r="P688" s="252" t="s">
        <v>1266</v>
      </c>
    </row>
    <row r="689" spans="1:16" x14ac:dyDescent="0.25">
      <c r="A689" s="250" t="s">
        <v>1059</v>
      </c>
      <c r="B689" s="251" t="s">
        <v>1970</v>
      </c>
      <c r="C689" s="251" t="s">
        <v>1971</v>
      </c>
      <c r="D689" s="251" t="s">
        <v>1254</v>
      </c>
      <c r="E689" s="251" t="s">
        <v>1063</v>
      </c>
      <c r="F689" s="251" t="s">
        <v>1972</v>
      </c>
      <c r="G689" s="251" t="s">
        <v>1063</v>
      </c>
      <c r="H689" s="251" t="s">
        <v>1077</v>
      </c>
      <c r="I689" s="251" t="s">
        <v>1176</v>
      </c>
      <c r="J689" s="251" t="s">
        <v>1066</v>
      </c>
      <c r="K689" s="251" t="s">
        <v>1269</v>
      </c>
      <c r="L689" s="251" t="s">
        <v>1270</v>
      </c>
      <c r="M689" s="251">
        <v>1.2</v>
      </c>
      <c r="N689" s="251">
        <v>0.19</v>
      </c>
      <c r="O689" s="251" t="s">
        <v>1069</v>
      </c>
      <c r="P689" s="252" t="s">
        <v>1266</v>
      </c>
    </row>
    <row r="690" spans="1:16" x14ac:dyDescent="0.25">
      <c r="A690" s="250" t="s">
        <v>1059</v>
      </c>
      <c r="B690" s="251" t="s">
        <v>1970</v>
      </c>
      <c r="C690" s="251" t="s">
        <v>1971</v>
      </c>
      <c r="D690" s="251" t="s">
        <v>1254</v>
      </c>
      <c r="E690" s="251" t="s">
        <v>1063</v>
      </c>
      <c r="F690" s="251" t="s">
        <v>1972</v>
      </c>
      <c r="G690" s="251" t="s">
        <v>1063</v>
      </c>
      <c r="H690" s="251" t="s">
        <v>1083</v>
      </c>
      <c r="I690" s="251" t="s">
        <v>1143</v>
      </c>
      <c r="J690" s="251" t="s">
        <v>1066</v>
      </c>
      <c r="K690" s="251" t="s">
        <v>1271</v>
      </c>
      <c r="L690" s="251" t="s">
        <v>1272</v>
      </c>
      <c r="M690" s="251">
        <v>1.2</v>
      </c>
      <c r="N690" s="251">
        <v>0.82499999999999996</v>
      </c>
      <c r="O690" s="251" t="s">
        <v>1069</v>
      </c>
      <c r="P690" s="252" t="s">
        <v>1266</v>
      </c>
    </row>
    <row r="691" spans="1:16" x14ac:dyDescent="0.25">
      <c r="A691" s="250" t="s">
        <v>1059</v>
      </c>
      <c r="B691" s="251" t="s">
        <v>1975</v>
      </c>
      <c r="C691" s="251" t="s">
        <v>544</v>
      </c>
      <c r="D691" s="251" t="s">
        <v>1254</v>
      </c>
      <c r="E691" s="251" t="s">
        <v>1063</v>
      </c>
      <c r="F691" s="251" t="s">
        <v>1976</v>
      </c>
      <c r="G691" s="251" t="s">
        <v>1063</v>
      </c>
      <c r="H691" s="251" t="s">
        <v>1065</v>
      </c>
      <c r="I691" s="251" t="s">
        <v>1063</v>
      </c>
      <c r="J691" s="251" t="s">
        <v>1066</v>
      </c>
      <c r="K691" s="251" t="s">
        <v>80</v>
      </c>
      <c r="L691" s="251" t="s">
        <v>81</v>
      </c>
      <c r="M691" s="251">
        <v>1</v>
      </c>
      <c r="N691" s="251">
        <v>1.02</v>
      </c>
      <c r="O691" s="251" t="s">
        <v>1138</v>
      </c>
      <c r="P691" s="252" t="s">
        <v>1977</v>
      </c>
    </row>
    <row r="692" spans="1:16" x14ac:dyDescent="0.25">
      <c r="A692" s="250" t="s">
        <v>1059</v>
      </c>
      <c r="B692" s="251" t="s">
        <v>1965</v>
      </c>
      <c r="C692" s="251" t="s">
        <v>1966</v>
      </c>
      <c r="D692" s="251" t="s">
        <v>1254</v>
      </c>
      <c r="E692" s="251" t="s">
        <v>1063</v>
      </c>
      <c r="F692" s="251" t="s">
        <v>1978</v>
      </c>
      <c r="G692" s="251" t="s">
        <v>1063</v>
      </c>
      <c r="H692" s="251" t="s">
        <v>1065</v>
      </c>
      <c r="I692" s="251" t="s">
        <v>1063</v>
      </c>
      <c r="J692" s="251" t="s">
        <v>1066</v>
      </c>
      <c r="K692" s="251" t="s">
        <v>1144</v>
      </c>
      <c r="L692" s="251" t="s">
        <v>1145</v>
      </c>
      <c r="M692" s="251">
        <v>1</v>
      </c>
      <c r="N692" s="251">
        <v>0.51</v>
      </c>
      <c r="O692" s="251" t="s">
        <v>1069</v>
      </c>
      <c r="P692" s="252" t="s">
        <v>1146</v>
      </c>
    </row>
    <row r="693" spans="1:16" x14ac:dyDescent="0.25">
      <c r="A693" s="250" t="s">
        <v>1059</v>
      </c>
      <c r="B693" s="251" t="s">
        <v>1965</v>
      </c>
      <c r="C693" s="251" t="s">
        <v>1966</v>
      </c>
      <c r="D693" s="251" t="s">
        <v>1254</v>
      </c>
      <c r="E693" s="251" t="s">
        <v>1063</v>
      </c>
      <c r="F693" s="251" t="s">
        <v>1978</v>
      </c>
      <c r="G693" s="251" t="s">
        <v>1063</v>
      </c>
      <c r="H693" s="251" t="s">
        <v>1115</v>
      </c>
      <c r="I693" s="251" t="s">
        <v>1116</v>
      </c>
      <c r="J693" s="251" t="s">
        <v>1066</v>
      </c>
      <c r="K693" s="251" t="s">
        <v>1979</v>
      </c>
      <c r="L693" s="251" t="s">
        <v>1980</v>
      </c>
      <c r="M693" s="251">
        <v>1</v>
      </c>
      <c r="N693" s="251">
        <v>0.51</v>
      </c>
      <c r="O693" s="251" t="s">
        <v>1069</v>
      </c>
      <c r="P693" s="252" t="s">
        <v>1146</v>
      </c>
    </row>
    <row r="694" spans="1:16" x14ac:dyDescent="0.25">
      <c r="A694" s="250" t="s">
        <v>1059</v>
      </c>
      <c r="B694" s="251" t="s">
        <v>1981</v>
      </c>
      <c r="C694" s="251" t="s">
        <v>344</v>
      </c>
      <c r="D694" s="251" t="s">
        <v>1254</v>
      </c>
      <c r="E694" s="251" t="s">
        <v>1063</v>
      </c>
      <c r="F694" s="251" t="s">
        <v>1982</v>
      </c>
      <c r="G694" s="251" t="s">
        <v>1063</v>
      </c>
      <c r="H694" s="251" t="s">
        <v>1065</v>
      </c>
      <c r="I694" s="251" t="s">
        <v>1063</v>
      </c>
      <c r="J694" s="251" t="s">
        <v>1066</v>
      </c>
      <c r="K694" s="251" t="s">
        <v>1983</v>
      </c>
      <c r="L694" s="251" t="s">
        <v>1984</v>
      </c>
      <c r="M694" s="251">
        <v>1</v>
      </c>
      <c r="N694" s="251">
        <v>1.02</v>
      </c>
      <c r="O694" s="251" t="s">
        <v>1069</v>
      </c>
      <c r="P694" s="252" t="s">
        <v>1660</v>
      </c>
    </row>
    <row r="695" spans="1:16" x14ac:dyDescent="0.25">
      <c r="A695" s="250" t="s">
        <v>1059</v>
      </c>
      <c r="B695" s="251" t="s">
        <v>1985</v>
      </c>
      <c r="C695" s="251" t="s">
        <v>1986</v>
      </c>
      <c r="D695" s="251" t="s">
        <v>1254</v>
      </c>
      <c r="E695" s="251" t="s">
        <v>1063</v>
      </c>
      <c r="F695" s="251" t="s">
        <v>1987</v>
      </c>
      <c r="G695" s="251" t="s">
        <v>1063</v>
      </c>
      <c r="H695" s="251" t="s">
        <v>1065</v>
      </c>
      <c r="I695" s="251" t="s">
        <v>1063</v>
      </c>
      <c r="J695" s="251" t="s">
        <v>1066</v>
      </c>
      <c r="K695" s="251" t="s">
        <v>1243</v>
      </c>
      <c r="L695" s="251" t="s">
        <v>1244</v>
      </c>
      <c r="M695" s="251">
        <v>1</v>
      </c>
      <c r="N695" s="251">
        <v>1.02</v>
      </c>
      <c r="O695" s="251" t="s">
        <v>1069</v>
      </c>
      <c r="P695" s="252" t="s">
        <v>1258</v>
      </c>
    </row>
    <row r="696" spans="1:16" x14ac:dyDescent="0.25">
      <c r="A696" s="250" t="s">
        <v>1059</v>
      </c>
      <c r="B696" s="251" t="s">
        <v>1985</v>
      </c>
      <c r="C696" s="251" t="s">
        <v>1986</v>
      </c>
      <c r="D696" s="251" t="s">
        <v>1254</v>
      </c>
      <c r="E696" s="251" t="s">
        <v>1063</v>
      </c>
      <c r="F696" s="251" t="s">
        <v>1987</v>
      </c>
      <c r="G696" s="251" t="s">
        <v>1063</v>
      </c>
      <c r="H696" s="251" t="s">
        <v>1115</v>
      </c>
      <c r="I696" s="251" t="s">
        <v>1116</v>
      </c>
      <c r="J696" s="251" t="s">
        <v>1066</v>
      </c>
      <c r="K696" s="251" t="s">
        <v>1447</v>
      </c>
      <c r="L696" s="251" t="s">
        <v>1448</v>
      </c>
      <c r="M696" s="251">
        <v>1</v>
      </c>
      <c r="N696" s="251">
        <v>1.02</v>
      </c>
      <c r="O696" s="251" t="s">
        <v>1069</v>
      </c>
      <c r="P696" s="252" t="s">
        <v>1258</v>
      </c>
    </row>
    <row r="697" spans="1:16" x14ac:dyDescent="0.25">
      <c r="A697" s="250" t="s">
        <v>1059</v>
      </c>
      <c r="B697" s="251" t="s">
        <v>1985</v>
      </c>
      <c r="C697" s="251" t="s">
        <v>1986</v>
      </c>
      <c r="D697" s="251" t="s">
        <v>1254</v>
      </c>
      <c r="E697" s="251" t="s">
        <v>1063</v>
      </c>
      <c r="F697" s="251" t="s">
        <v>1987</v>
      </c>
      <c r="G697" s="251" t="s">
        <v>1063</v>
      </c>
      <c r="H697" s="251" t="s">
        <v>1167</v>
      </c>
      <c r="I697" s="251" t="s">
        <v>1078</v>
      </c>
      <c r="J697" s="251" t="s">
        <v>1066</v>
      </c>
      <c r="K697" s="251" t="s">
        <v>1267</v>
      </c>
      <c r="L697" s="251" t="s">
        <v>1268</v>
      </c>
      <c r="M697" s="251">
        <v>1</v>
      </c>
      <c r="N697" s="251">
        <v>1.02</v>
      </c>
      <c r="O697" s="251" t="s">
        <v>1069</v>
      </c>
      <c r="P697" s="252" t="s">
        <v>1258</v>
      </c>
    </row>
    <row r="698" spans="1:16" x14ac:dyDescent="0.25">
      <c r="A698" s="250" t="s">
        <v>1059</v>
      </c>
      <c r="B698" s="251" t="s">
        <v>1988</v>
      </c>
      <c r="C698" s="251" t="s">
        <v>1989</v>
      </c>
      <c r="D698" s="251" t="s">
        <v>1254</v>
      </c>
      <c r="E698" s="251" t="s">
        <v>1063</v>
      </c>
      <c r="F698" s="251" t="s">
        <v>1990</v>
      </c>
      <c r="G698" s="251" t="s">
        <v>1063</v>
      </c>
      <c r="H698" s="251" t="s">
        <v>1065</v>
      </c>
      <c r="I698" s="251" t="s">
        <v>1063</v>
      </c>
      <c r="J698" s="251" t="s">
        <v>1066</v>
      </c>
      <c r="K698" s="251" t="s">
        <v>1248</v>
      </c>
      <c r="L698" s="251" t="s">
        <v>1249</v>
      </c>
      <c r="M698" s="251">
        <v>1</v>
      </c>
      <c r="N698" s="251">
        <v>1</v>
      </c>
      <c r="O698" s="251" t="s">
        <v>1069</v>
      </c>
      <c r="P698" s="252" t="s">
        <v>1383</v>
      </c>
    </row>
    <row r="699" spans="1:16" x14ac:dyDescent="0.25">
      <c r="A699" s="250" t="s">
        <v>1059</v>
      </c>
      <c r="B699" s="251" t="s">
        <v>1988</v>
      </c>
      <c r="C699" s="251" t="s">
        <v>1989</v>
      </c>
      <c r="D699" s="251" t="s">
        <v>1254</v>
      </c>
      <c r="E699" s="251" t="s">
        <v>1063</v>
      </c>
      <c r="F699" s="251" t="s">
        <v>1990</v>
      </c>
      <c r="G699" s="251" t="s">
        <v>1063</v>
      </c>
      <c r="H699" s="251" t="s">
        <v>1115</v>
      </c>
      <c r="I699" s="251" t="s">
        <v>1116</v>
      </c>
      <c r="J699" s="251" t="s">
        <v>1066</v>
      </c>
      <c r="K699" s="251" t="s">
        <v>1267</v>
      </c>
      <c r="L699" s="251" t="s">
        <v>1268</v>
      </c>
      <c r="M699" s="251">
        <v>1</v>
      </c>
      <c r="N699" s="251">
        <v>1.02</v>
      </c>
      <c r="O699" s="251" t="s">
        <v>1069</v>
      </c>
      <c r="P699" s="252" t="s">
        <v>1383</v>
      </c>
    </row>
    <row r="700" spans="1:16" x14ac:dyDescent="0.25">
      <c r="A700" s="250" t="s">
        <v>1059</v>
      </c>
      <c r="B700" s="251" t="s">
        <v>1988</v>
      </c>
      <c r="C700" s="251" t="s">
        <v>1989</v>
      </c>
      <c r="D700" s="251" t="s">
        <v>1254</v>
      </c>
      <c r="E700" s="251" t="s">
        <v>1063</v>
      </c>
      <c r="F700" s="251" t="s">
        <v>1990</v>
      </c>
      <c r="G700" s="251" t="s">
        <v>1063</v>
      </c>
      <c r="H700" s="251" t="s">
        <v>1167</v>
      </c>
      <c r="I700" s="251" t="s">
        <v>1078</v>
      </c>
      <c r="J700" s="251" t="s">
        <v>1066</v>
      </c>
      <c r="K700" s="251" t="s">
        <v>1284</v>
      </c>
      <c r="L700" s="251" t="s">
        <v>1285</v>
      </c>
      <c r="M700" s="251">
        <v>1</v>
      </c>
      <c r="N700" s="251">
        <v>1.02</v>
      </c>
      <c r="O700" s="251" t="s">
        <v>1069</v>
      </c>
      <c r="P700" s="252" t="s">
        <v>1383</v>
      </c>
    </row>
    <row r="701" spans="1:16" x14ac:dyDescent="0.25">
      <c r="A701" s="250" t="s">
        <v>1059</v>
      </c>
      <c r="B701" s="251" t="s">
        <v>1991</v>
      </c>
      <c r="C701" s="251" t="s">
        <v>1992</v>
      </c>
      <c r="D701" s="251" t="s">
        <v>1254</v>
      </c>
      <c r="E701" s="251" t="s">
        <v>1063</v>
      </c>
      <c r="F701" s="251" t="s">
        <v>1993</v>
      </c>
      <c r="G701" s="251" t="s">
        <v>1063</v>
      </c>
      <c r="H701" s="251" t="s">
        <v>1065</v>
      </c>
      <c r="I701" s="251" t="s">
        <v>1063</v>
      </c>
      <c r="J701" s="251" t="s">
        <v>1066</v>
      </c>
      <c r="K701" s="251" t="s">
        <v>1899</v>
      </c>
      <c r="L701" s="251" t="s">
        <v>1900</v>
      </c>
      <c r="M701" s="251">
        <v>1</v>
      </c>
      <c r="N701" s="251">
        <v>1</v>
      </c>
      <c r="O701" s="251" t="s">
        <v>1069</v>
      </c>
      <c r="P701" s="252" t="s">
        <v>1383</v>
      </c>
    </row>
    <row r="702" spans="1:16" x14ac:dyDescent="0.25">
      <c r="A702" s="250" t="s">
        <v>1059</v>
      </c>
      <c r="B702" s="251" t="s">
        <v>1991</v>
      </c>
      <c r="C702" s="251" t="s">
        <v>1992</v>
      </c>
      <c r="D702" s="251" t="s">
        <v>1254</v>
      </c>
      <c r="E702" s="251" t="s">
        <v>1063</v>
      </c>
      <c r="F702" s="251" t="s">
        <v>1993</v>
      </c>
      <c r="G702" s="251" t="s">
        <v>1063</v>
      </c>
      <c r="H702" s="251" t="s">
        <v>1115</v>
      </c>
      <c r="I702" s="251" t="s">
        <v>1116</v>
      </c>
      <c r="J702" s="251" t="s">
        <v>1066</v>
      </c>
      <c r="K702" s="251" t="s">
        <v>1447</v>
      </c>
      <c r="L702" s="251" t="s">
        <v>1448</v>
      </c>
      <c r="M702" s="251">
        <v>1</v>
      </c>
      <c r="N702" s="251">
        <v>1</v>
      </c>
      <c r="O702" s="251" t="s">
        <v>1069</v>
      </c>
      <c r="P702" s="252" t="s">
        <v>1383</v>
      </c>
    </row>
    <row r="703" spans="1:16" x14ac:dyDescent="0.25">
      <c r="A703" s="250" t="s">
        <v>1059</v>
      </c>
      <c r="B703" s="251" t="s">
        <v>1991</v>
      </c>
      <c r="C703" s="251" t="s">
        <v>1992</v>
      </c>
      <c r="D703" s="251" t="s">
        <v>1254</v>
      </c>
      <c r="E703" s="251" t="s">
        <v>1063</v>
      </c>
      <c r="F703" s="251" t="s">
        <v>1993</v>
      </c>
      <c r="G703" s="251" t="s">
        <v>1063</v>
      </c>
      <c r="H703" s="251" t="s">
        <v>1167</v>
      </c>
      <c r="I703" s="251" t="s">
        <v>1078</v>
      </c>
      <c r="J703" s="251" t="s">
        <v>1066</v>
      </c>
      <c r="K703" s="251" t="s">
        <v>1267</v>
      </c>
      <c r="L703" s="251" t="s">
        <v>1268</v>
      </c>
      <c r="M703" s="251">
        <v>1</v>
      </c>
      <c r="N703" s="251">
        <v>1</v>
      </c>
      <c r="O703" s="251" t="s">
        <v>1069</v>
      </c>
      <c r="P703" s="252" t="s">
        <v>1383</v>
      </c>
    </row>
    <row r="704" spans="1:16" x14ac:dyDescent="0.25">
      <c r="A704" s="250" t="s">
        <v>1059</v>
      </c>
      <c r="B704" s="251" t="s">
        <v>569</v>
      </c>
      <c r="C704" s="251" t="s">
        <v>570</v>
      </c>
      <c r="D704" s="251" t="s">
        <v>1254</v>
      </c>
      <c r="E704" s="251" t="s">
        <v>1063</v>
      </c>
      <c r="F704" s="251" t="s">
        <v>1994</v>
      </c>
      <c r="G704" s="251" t="s">
        <v>1063</v>
      </c>
      <c r="H704" s="251" t="s">
        <v>1065</v>
      </c>
      <c r="I704" s="251" t="s">
        <v>1063</v>
      </c>
      <c r="J704" s="251" t="s">
        <v>1066</v>
      </c>
      <c r="K704" s="251" t="s">
        <v>1995</v>
      </c>
      <c r="L704" s="251" t="s">
        <v>1996</v>
      </c>
      <c r="M704" s="251">
        <v>1</v>
      </c>
      <c r="N704" s="251">
        <v>1</v>
      </c>
      <c r="O704" s="251" t="s">
        <v>1069</v>
      </c>
      <c r="P704" s="252" t="s">
        <v>1997</v>
      </c>
    </row>
    <row r="705" spans="1:16" x14ac:dyDescent="0.25">
      <c r="A705" s="250" t="s">
        <v>1059</v>
      </c>
      <c r="B705" s="251" t="s">
        <v>569</v>
      </c>
      <c r="C705" s="251" t="s">
        <v>570</v>
      </c>
      <c r="D705" s="251" t="s">
        <v>1254</v>
      </c>
      <c r="E705" s="251" t="s">
        <v>1063</v>
      </c>
      <c r="F705" s="251" t="s">
        <v>1994</v>
      </c>
      <c r="G705" s="251" t="s">
        <v>1063</v>
      </c>
      <c r="H705" s="251" t="s">
        <v>1115</v>
      </c>
      <c r="I705" s="251" t="s">
        <v>1116</v>
      </c>
      <c r="J705" s="251" t="s">
        <v>1066</v>
      </c>
      <c r="K705" s="251" t="s">
        <v>1267</v>
      </c>
      <c r="L705" s="251" t="s">
        <v>1268</v>
      </c>
      <c r="M705" s="251">
        <v>1</v>
      </c>
      <c r="N705" s="251">
        <v>1</v>
      </c>
      <c r="O705" s="251" t="s">
        <v>1069</v>
      </c>
      <c r="P705" s="252" t="s">
        <v>1997</v>
      </c>
    </row>
    <row r="706" spans="1:16" x14ac:dyDescent="0.25">
      <c r="A706" s="250" t="s">
        <v>1059</v>
      </c>
      <c r="B706" s="251" t="s">
        <v>569</v>
      </c>
      <c r="C706" s="251" t="s">
        <v>570</v>
      </c>
      <c r="D706" s="251" t="s">
        <v>1254</v>
      </c>
      <c r="E706" s="251" t="s">
        <v>1063</v>
      </c>
      <c r="F706" s="251" t="s">
        <v>1994</v>
      </c>
      <c r="G706" s="251" t="s">
        <v>1063</v>
      </c>
      <c r="H706" s="251" t="s">
        <v>1167</v>
      </c>
      <c r="I706" s="251" t="s">
        <v>1078</v>
      </c>
      <c r="J706" s="251" t="s">
        <v>1066</v>
      </c>
      <c r="K706" s="251" t="s">
        <v>1447</v>
      </c>
      <c r="L706" s="251" t="s">
        <v>1448</v>
      </c>
      <c r="M706" s="251">
        <v>1</v>
      </c>
      <c r="N706" s="251">
        <v>1</v>
      </c>
      <c r="O706" s="251" t="s">
        <v>1069</v>
      </c>
      <c r="P706" s="252" t="s">
        <v>1997</v>
      </c>
    </row>
    <row r="707" spans="1:16" x14ac:dyDescent="0.25">
      <c r="A707" s="250" t="s">
        <v>1059</v>
      </c>
      <c r="B707" s="251" t="s">
        <v>574</v>
      </c>
      <c r="C707" s="251" t="s">
        <v>575</v>
      </c>
      <c r="D707" s="251" t="s">
        <v>1254</v>
      </c>
      <c r="E707" s="251" t="s">
        <v>1063</v>
      </c>
      <c r="F707" s="251" t="s">
        <v>1998</v>
      </c>
      <c r="G707" s="251" t="s">
        <v>1063</v>
      </c>
      <c r="H707" s="251" t="s">
        <v>1065</v>
      </c>
      <c r="I707" s="251" t="s">
        <v>1063</v>
      </c>
      <c r="J707" s="251" t="s">
        <v>1066</v>
      </c>
      <c r="K707" s="251" t="s">
        <v>1149</v>
      </c>
      <c r="L707" s="251" t="s">
        <v>1150</v>
      </c>
      <c r="M707" s="251">
        <v>1</v>
      </c>
      <c r="N707" s="251">
        <v>1.02</v>
      </c>
      <c r="O707" s="251" t="s">
        <v>1069</v>
      </c>
      <c r="P707" s="252" t="s">
        <v>1999</v>
      </c>
    </row>
    <row r="708" spans="1:16" x14ac:dyDescent="0.25">
      <c r="A708" s="250" t="s">
        <v>2000</v>
      </c>
      <c r="B708" s="251" t="s">
        <v>2001</v>
      </c>
      <c r="C708" s="251" t="s">
        <v>2002</v>
      </c>
      <c r="D708" s="251" t="s">
        <v>1062</v>
      </c>
      <c r="E708" s="251" t="s">
        <v>1063</v>
      </c>
      <c r="F708" s="251" t="s">
        <v>2003</v>
      </c>
      <c r="G708" s="251" t="s">
        <v>1063</v>
      </c>
      <c r="H708" s="251" t="s">
        <v>1065</v>
      </c>
      <c r="I708" s="251" t="s">
        <v>1063</v>
      </c>
      <c r="J708" s="251" t="s">
        <v>1066</v>
      </c>
      <c r="K708" s="251" t="s">
        <v>2004</v>
      </c>
      <c r="L708" s="251" t="s">
        <v>2005</v>
      </c>
      <c r="M708" s="251">
        <v>1</v>
      </c>
      <c r="N708" s="251">
        <v>0.33</v>
      </c>
      <c r="O708" s="251" t="s">
        <v>1069</v>
      </c>
      <c r="P708" s="252" t="s">
        <v>2006</v>
      </c>
    </row>
    <row r="709" spans="1:16" x14ac:dyDescent="0.25">
      <c r="A709" s="250" t="s">
        <v>2000</v>
      </c>
      <c r="B709" s="251" t="s">
        <v>2001</v>
      </c>
      <c r="C709" s="251" t="s">
        <v>2002</v>
      </c>
      <c r="D709" s="251" t="s">
        <v>1062</v>
      </c>
      <c r="E709" s="251" t="s">
        <v>1063</v>
      </c>
      <c r="F709" s="251" t="s">
        <v>2003</v>
      </c>
      <c r="G709" s="251" t="s">
        <v>1063</v>
      </c>
      <c r="H709" s="251" t="s">
        <v>1115</v>
      </c>
      <c r="I709" s="251" t="s">
        <v>1116</v>
      </c>
      <c r="J709" s="251" t="s">
        <v>1066</v>
      </c>
      <c r="K709" s="251" t="s">
        <v>2007</v>
      </c>
      <c r="L709" s="251" t="s">
        <v>2008</v>
      </c>
      <c r="M709" s="251">
        <v>1</v>
      </c>
      <c r="N709" s="251">
        <v>0.27</v>
      </c>
      <c r="O709" s="251" t="s">
        <v>1069</v>
      </c>
      <c r="P709" s="252" t="s">
        <v>2006</v>
      </c>
    </row>
    <row r="710" spans="1:16" x14ac:dyDescent="0.25">
      <c r="A710" s="250" t="s">
        <v>2000</v>
      </c>
      <c r="B710" s="251" t="s">
        <v>2001</v>
      </c>
      <c r="C710" s="251" t="s">
        <v>2002</v>
      </c>
      <c r="D710" s="251" t="s">
        <v>1062</v>
      </c>
      <c r="E710" s="251" t="s">
        <v>1063</v>
      </c>
      <c r="F710" s="251" t="s">
        <v>2003</v>
      </c>
      <c r="G710" s="251" t="s">
        <v>1063</v>
      </c>
      <c r="H710" s="251" t="s">
        <v>1167</v>
      </c>
      <c r="I710" s="251" t="s">
        <v>1078</v>
      </c>
      <c r="J710" s="251" t="s">
        <v>1066</v>
      </c>
      <c r="K710" s="251" t="s">
        <v>576</v>
      </c>
      <c r="L710" s="251" t="s">
        <v>577</v>
      </c>
      <c r="M710" s="251">
        <v>1</v>
      </c>
      <c r="N710" s="251">
        <v>0.4</v>
      </c>
      <c r="O710" s="251" t="s">
        <v>1069</v>
      </c>
      <c r="P710" s="252" t="s">
        <v>2006</v>
      </c>
    </row>
    <row r="711" spans="1:16" x14ac:dyDescent="0.25">
      <c r="A711" s="250" t="s">
        <v>2000</v>
      </c>
      <c r="B711" s="251" t="s">
        <v>2001</v>
      </c>
      <c r="C711" s="251" t="s">
        <v>2002</v>
      </c>
      <c r="D711" s="251" t="s">
        <v>1062</v>
      </c>
      <c r="E711" s="251" t="s">
        <v>1063</v>
      </c>
      <c r="F711" s="251" t="s">
        <v>2003</v>
      </c>
      <c r="G711" s="251" t="s">
        <v>1063</v>
      </c>
      <c r="H711" s="251" t="s">
        <v>1077</v>
      </c>
      <c r="I711" s="251" t="s">
        <v>1176</v>
      </c>
      <c r="J711" s="251" t="s">
        <v>1066</v>
      </c>
      <c r="K711" s="251" t="s">
        <v>2009</v>
      </c>
      <c r="L711" s="251" t="s">
        <v>2010</v>
      </c>
      <c r="M711" s="251">
        <v>1</v>
      </c>
      <c r="N711" s="251">
        <v>1E-3</v>
      </c>
      <c r="O711" s="251" t="s">
        <v>1069</v>
      </c>
      <c r="P711" s="252" t="s">
        <v>2006</v>
      </c>
    </row>
    <row r="712" spans="1:16" x14ac:dyDescent="0.25">
      <c r="A712" s="250" t="s">
        <v>2000</v>
      </c>
      <c r="B712" s="251" t="s">
        <v>2001</v>
      </c>
      <c r="C712" s="251" t="s">
        <v>2002</v>
      </c>
      <c r="D712" s="251" t="s">
        <v>1062</v>
      </c>
      <c r="E712" s="251" t="s">
        <v>1063</v>
      </c>
      <c r="F712" s="251" t="s">
        <v>2003</v>
      </c>
      <c r="G712" s="251" t="s">
        <v>1063</v>
      </c>
      <c r="H712" s="251" t="s">
        <v>1083</v>
      </c>
      <c r="I712" s="251" t="s">
        <v>1143</v>
      </c>
      <c r="J712" s="251" t="s">
        <v>1066</v>
      </c>
      <c r="K712" s="251" t="s">
        <v>2011</v>
      </c>
      <c r="L712" s="251" t="s">
        <v>2012</v>
      </c>
      <c r="M712" s="251">
        <v>1</v>
      </c>
      <c r="N712" s="251">
        <v>1E-3</v>
      </c>
      <c r="O712" s="251" t="s">
        <v>1069</v>
      </c>
      <c r="P712" s="252" t="s">
        <v>2006</v>
      </c>
    </row>
    <row r="713" spans="1:16" x14ac:dyDescent="0.25">
      <c r="A713" s="250" t="s">
        <v>2000</v>
      </c>
      <c r="B713" s="251" t="s">
        <v>2013</v>
      </c>
      <c r="C713" s="251" t="s">
        <v>2014</v>
      </c>
      <c r="D713" s="251" t="s">
        <v>1062</v>
      </c>
      <c r="E713" s="251" t="s">
        <v>1063</v>
      </c>
      <c r="F713" s="251" t="s">
        <v>2015</v>
      </c>
      <c r="G713" s="251" t="s">
        <v>1063</v>
      </c>
      <c r="H713" s="251" t="s">
        <v>1065</v>
      </c>
      <c r="I713" s="251" t="s">
        <v>1063</v>
      </c>
      <c r="J713" s="251" t="s">
        <v>1066</v>
      </c>
      <c r="K713" s="251" t="s">
        <v>2016</v>
      </c>
      <c r="L713" s="251" t="s">
        <v>2017</v>
      </c>
      <c r="M713" s="251">
        <v>1</v>
      </c>
      <c r="N713" s="251">
        <v>1</v>
      </c>
      <c r="O713" s="251" t="s">
        <v>1069</v>
      </c>
      <c r="P713" s="252" t="s">
        <v>1069</v>
      </c>
    </row>
    <row r="714" spans="1:16" x14ac:dyDescent="0.25">
      <c r="A714" s="250" t="s">
        <v>2000</v>
      </c>
      <c r="B714" s="251" t="s">
        <v>2018</v>
      </c>
      <c r="C714" s="251" t="s">
        <v>2019</v>
      </c>
      <c r="D714" s="251" t="s">
        <v>1062</v>
      </c>
      <c r="E714" s="251" t="s">
        <v>1063</v>
      </c>
      <c r="F714" s="251" t="s">
        <v>2020</v>
      </c>
      <c r="G714" s="251" t="s">
        <v>1063</v>
      </c>
      <c r="H714" s="251" t="s">
        <v>1065</v>
      </c>
      <c r="I714" s="251" t="s">
        <v>1063</v>
      </c>
      <c r="J714" s="251" t="s">
        <v>1066</v>
      </c>
      <c r="K714" s="251" t="s">
        <v>2021</v>
      </c>
      <c r="L714" s="251" t="s">
        <v>2022</v>
      </c>
      <c r="M714" s="251">
        <v>0.15</v>
      </c>
      <c r="N714" s="251">
        <v>1</v>
      </c>
      <c r="O714" s="251" t="s">
        <v>1069</v>
      </c>
      <c r="P714" s="252" t="s">
        <v>1069</v>
      </c>
    </row>
    <row r="715" spans="1:16" x14ac:dyDescent="0.25">
      <c r="A715" s="250" t="s">
        <v>2000</v>
      </c>
      <c r="B715" s="251" t="s">
        <v>2018</v>
      </c>
      <c r="C715" s="251" t="s">
        <v>2019</v>
      </c>
      <c r="D715" s="251" t="s">
        <v>1062</v>
      </c>
      <c r="E715" s="251" t="s">
        <v>1063</v>
      </c>
      <c r="F715" s="251" t="s">
        <v>2020</v>
      </c>
      <c r="G715" s="251" t="s">
        <v>1063</v>
      </c>
      <c r="H715" s="251" t="s">
        <v>1115</v>
      </c>
      <c r="I715" s="251" t="s">
        <v>1116</v>
      </c>
      <c r="J715" s="251" t="s">
        <v>1079</v>
      </c>
      <c r="K715" s="251" t="s">
        <v>2023</v>
      </c>
      <c r="L715" s="251" t="s">
        <v>2024</v>
      </c>
      <c r="M715" s="251">
        <v>0.15</v>
      </c>
      <c r="N715" s="251">
        <v>-0.85</v>
      </c>
      <c r="O715" s="251" t="s">
        <v>1069</v>
      </c>
      <c r="P715" s="252" t="s">
        <v>1069</v>
      </c>
    </row>
    <row r="716" spans="1:16" x14ac:dyDescent="0.25">
      <c r="A716" s="250" t="s">
        <v>2000</v>
      </c>
      <c r="B716" s="251" t="s">
        <v>2025</v>
      </c>
      <c r="C716" s="251" t="s">
        <v>2026</v>
      </c>
      <c r="D716" s="251" t="s">
        <v>1062</v>
      </c>
      <c r="E716" s="251" t="s">
        <v>1063</v>
      </c>
      <c r="F716" s="251" t="s">
        <v>2027</v>
      </c>
      <c r="G716" s="251" t="s">
        <v>1063</v>
      </c>
      <c r="H716" s="251" t="s">
        <v>1065</v>
      </c>
      <c r="I716" s="251" t="s">
        <v>1063</v>
      </c>
      <c r="J716" s="251" t="s">
        <v>1066</v>
      </c>
      <c r="K716" s="251" t="s">
        <v>2028</v>
      </c>
      <c r="L716" s="251" t="s">
        <v>2029</v>
      </c>
      <c r="M716" s="251">
        <v>1</v>
      </c>
      <c r="N716" s="251">
        <v>1</v>
      </c>
      <c r="O716" s="251" t="s">
        <v>1069</v>
      </c>
      <c r="P716" s="252" t="s">
        <v>1069</v>
      </c>
    </row>
    <row r="717" spans="1:16" x14ac:dyDescent="0.25">
      <c r="A717" s="250" t="s">
        <v>2000</v>
      </c>
      <c r="B717" s="251" t="s">
        <v>2030</v>
      </c>
      <c r="C717" s="251" t="s">
        <v>2031</v>
      </c>
      <c r="D717" s="251" t="s">
        <v>1062</v>
      </c>
      <c r="E717" s="251" t="s">
        <v>1063</v>
      </c>
      <c r="F717" s="251" t="s">
        <v>2032</v>
      </c>
      <c r="G717" s="251" t="s">
        <v>1063</v>
      </c>
      <c r="H717" s="251" t="s">
        <v>1065</v>
      </c>
      <c r="I717" s="251" t="s">
        <v>1063</v>
      </c>
      <c r="J717" s="251" t="s">
        <v>1066</v>
      </c>
      <c r="K717" s="251" t="s">
        <v>2028</v>
      </c>
      <c r="L717" s="251" t="s">
        <v>2029</v>
      </c>
      <c r="M717" s="251">
        <v>1</v>
      </c>
      <c r="N717" s="251">
        <v>0.78</v>
      </c>
      <c r="O717" s="251" t="s">
        <v>1069</v>
      </c>
      <c r="P717" s="252" t="s">
        <v>1069</v>
      </c>
    </row>
    <row r="718" spans="1:16" x14ac:dyDescent="0.25">
      <c r="A718" s="250" t="s">
        <v>2000</v>
      </c>
      <c r="B718" s="251" t="s">
        <v>2030</v>
      </c>
      <c r="C718" s="251" t="s">
        <v>2031</v>
      </c>
      <c r="D718" s="251" t="s">
        <v>1062</v>
      </c>
      <c r="E718" s="251" t="s">
        <v>1063</v>
      </c>
      <c r="F718" s="251" t="s">
        <v>2032</v>
      </c>
      <c r="G718" s="251" t="s">
        <v>1063</v>
      </c>
      <c r="H718" s="251" t="s">
        <v>1115</v>
      </c>
      <c r="I718" s="251" t="s">
        <v>1116</v>
      </c>
      <c r="J718" s="251" t="s">
        <v>1066</v>
      </c>
      <c r="K718" s="251" t="s">
        <v>2033</v>
      </c>
      <c r="L718" s="251" t="s">
        <v>2034</v>
      </c>
      <c r="M718" s="251">
        <v>1</v>
      </c>
      <c r="N718" s="251">
        <v>0.22</v>
      </c>
      <c r="O718" s="251" t="s">
        <v>1069</v>
      </c>
      <c r="P718" s="252" t="s">
        <v>1069</v>
      </c>
    </row>
    <row r="719" spans="1:16" x14ac:dyDescent="0.25">
      <c r="A719" s="250" t="s">
        <v>2000</v>
      </c>
      <c r="B719" s="251" t="s">
        <v>2035</v>
      </c>
      <c r="C719" s="251" t="s">
        <v>2036</v>
      </c>
      <c r="D719" s="251" t="s">
        <v>1062</v>
      </c>
      <c r="E719" s="251" t="s">
        <v>1063</v>
      </c>
      <c r="F719" s="251" t="s">
        <v>2037</v>
      </c>
      <c r="G719" s="251" t="s">
        <v>1063</v>
      </c>
      <c r="H719" s="251" t="s">
        <v>1115</v>
      </c>
      <c r="I719" s="251" t="s">
        <v>1116</v>
      </c>
      <c r="J719" s="251" t="s">
        <v>1066</v>
      </c>
      <c r="K719" s="251" t="s">
        <v>2038</v>
      </c>
      <c r="L719" s="251" t="s">
        <v>2039</v>
      </c>
      <c r="M719" s="251">
        <v>1</v>
      </c>
      <c r="N719" s="251">
        <v>1</v>
      </c>
      <c r="O719" s="251" t="s">
        <v>1069</v>
      </c>
      <c r="P719" s="252" t="s">
        <v>2040</v>
      </c>
    </row>
    <row r="720" spans="1:16" x14ac:dyDescent="0.25">
      <c r="A720" s="250" t="s">
        <v>2000</v>
      </c>
      <c r="B720" s="251" t="s">
        <v>2021</v>
      </c>
      <c r="C720" s="251" t="s">
        <v>2022</v>
      </c>
      <c r="D720" s="251" t="s">
        <v>1062</v>
      </c>
      <c r="E720" s="251" t="s">
        <v>1063</v>
      </c>
      <c r="F720" s="251" t="s">
        <v>2041</v>
      </c>
      <c r="G720" s="251" t="s">
        <v>1063</v>
      </c>
      <c r="H720" s="251" t="s">
        <v>1065</v>
      </c>
      <c r="I720" s="251" t="s">
        <v>1063</v>
      </c>
      <c r="J720" s="251" t="s">
        <v>1066</v>
      </c>
      <c r="K720" s="251" t="s">
        <v>2028</v>
      </c>
      <c r="L720" s="251" t="s">
        <v>2029</v>
      </c>
      <c r="M720" s="251">
        <v>1</v>
      </c>
      <c r="N720" s="251">
        <v>0.70899999999999996</v>
      </c>
      <c r="O720" s="251" t="s">
        <v>1069</v>
      </c>
      <c r="P720" s="252" t="s">
        <v>2042</v>
      </c>
    </row>
    <row r="721" spans="1:16" x14ac:dyDescent="0.25">
      <c r="A721" s="250" t="s">
        <v>2000</v>
      </c>
      <c r="B721" s="251" t="s">
        <v>2021</v>
      </c>
      <c r="C721" s="251" t="s">
        <v>2022</v>
      </c>
      <c r="D721" s="251" t="s">
        <v>1062</v>
      </c>
      <c r="E721" s="251" t="s">
        <v>1063</v>
      </c>
      <c r="F721" s="251" t="s">
        <v>2041</v>
      </c>
      <c r="G721" s="251" t="s">
        <v>1063</v>
      </c>
      <c r="H721" s="251" t="s">
        <v>1115</v>
      </c>
      <c r="I721" s="251" t="s">
        <v>1116</v>
      </c>
      <c r="J721" s="251" t="s">
        <v>1066</v>
      </c>
      <c r="K721" s="251" t="s">
        <v>2043</v>
      </c>
      <c r="L721" s="251" t="s">
        <v>2044</v>
      </c>
      <c r="M721" s="251">
        <v>1</v>
      </c>
      <c r="N721" s="251">
        <v>0.41699999999999998</v>
      </c>
      <c r="O721" s="251" t="s">
        <v>1069</v>
      </c>
      <c r="P721" s="252" t="s">
        <v>2042</v>
      </c>
    </row>
    <row r="722" spans="1:16" x14ac:dyDescent="0.25">
      <c r="A722" s="250" t="s">
        <v>2000</v>
      </c>
      <c r="B722" s="251" t="s">
        <v>2045</v>
      </c>
      <c r="C722" s="251" t="s">
        <v>2046</v>
      </c>
      <c r="D722" s="251" t="s">
        <v>1062</v>
      </c>
      <c r="E722" s="251" t="s">
        <v>1063</v>
      </c>
      <c r="F722" s="251" t="s">
        <v>2047</v>
      </c>
      <c r="G722" s="251" t="s">
        <v>1063</v>
      </c>
      <c r="H722" s="251" t="s">
        <v>1065</v>
      </c>
      <c r="I722" s="251" t="s">
        <v>1063</v>
      </c>
      <c r="J722" s="251" t="s">
        <v>1066</v>
      </c>
      <c r="K722" s="251" t="s">
        <v>2048</v>
      </c>
      <c r="L722" s="251" t="s">
        <v>2049</v>
      </c>
      <c r="M722" s="251">
        <v>1</v>
      </c>
      <c r="N722" s="251">
        <v>0.70199999999999996</v>
      </c>
      <c r="O722" s="251" t="s">
        <v>1069</v>
      </c>
      <c r="P722" s="252" t="s">
        <v>1069</v>
      </c>
    </row>
    <row r="723" spans="1:16" x14ac:dyDescent="0.25">
      <c r="A723" s="250" t="s">
        <v>2000</v>
      </c>
      <c r="B723" s="251" t="s">
        <v>2045</v>
      </c>
      <c r="C723" s="251" t="s">
        <v>2046</v>
      </c>
      <c r="D723" s="251" t="s">
        <v>1062</v>
      </c>
      <c r="E723" s="251" t="s">
        <v>1063</v>
      </c>
      <c r="F723" s="251" t="s">
        <v>2047</v>
      </c>
      <c r="G723" s="251" t="s">
        <v>1063</v>
      </c>
      <c r="H723" s="251" t="s">
        <v>1115</v>
      </c>
      <c r="I723" s="251" t="s">
        <v>1116</v>
      </c>
      <c r="J723" s="251" t="s">
        <v>1066</v>
      </c>
      <c r="K723" s="251" t="s">
        <v>2050</v>
      </c>
      <c r="L723" s="251" t="s">
        <v>2051</v>
      </c>
      <c r="M723" s="251">
        <v>1</v>
      </c>
      <c r="N723" s="251">
        <v>1.3</v>
      </c>
      <c r="O723" s="251" t="s">
        <v>1069</v>
      </c>
      <c r="P723" s="252" t="s">
        <v>1069</v>
      </c>
    </row>
    <row r="724" spans="1:16" x14ac:dyDescent="0.25">
      <c r="A724" s="250" t="s">
        <v>2000</v>
      </c>
      <c r="B724" s="251" t="s">
        <v>2045</v>
      </c>
      <c r="C724" s="251" t="s">
        <v>2046</v>
      </c>
      <c r="D724" s="251" t="s">
        <v>1062</v>
      </c>
      <c r="E724" s="251" t="s">
        <v>1063</v>
      </c>
      <c r="F724" s="251" t="s">
        <v>2047</v>
      </c>
      <c r="G724" s="251" t="s">
        <v>1063</v>
      </c>
      <c r="H724" s="251" t="s">
        <v>1167</v>
      </c>
      <c r="I724" s="251" t="s">
        <v>1078</v>
      </c>
      <c r="J724" s="251" t="s">
        <v>1066</v>
      </c>
      <c r="K724" s="251" t="s">
        <v>2052</v>
      </c>
      <c r="L724" s="251" t="s">
        <v>2053</v>
      </c>
      <c r="M724" s="251">
        <v>1</v>
      </c>
      <c r="N724" s="251">
        <v>1.7</v>
      </c>
      <c r="O724" s="251" t="s">
        <v>1069</v>
      </c>
      <c r="P724" s="252" t="s">
        <v>1069</v>
      </c>
    </row>
    <row r="725" spans="1:16" x14ac:dyDescent="0.25">
      <c r="A725" s="250" t="s">
        <v>2000</v>
      </c>
      <c r="B725" s="251" t="s">
        <v>2045</v>
      </c>
      <c r="C725" s="251" t="s">
        <v>2046</v>
      </c>
      <c r="D725" s="251" t="s">
        <v>1062</v>
      </c>
      <c r="E725" s="251" t="s">
        <v>1063</v>
      </c>
      <c r="F725" s="251" t="s">
        <v>2047</v>
      </c>
      <c r="G725" s="251" t="s">
        <v>1063</v>
      </c>
      <c r="H725" s="251" t="s">
        <v>1077</v>
      </c>
      <c r="I725" s="251" t="s">
        <v>1176</v>
      </c>
      <c r="J725" s="251" t="s">
        <v>1066</v>
      </c>
      <c r="K725" s="251" t="s">
        <v>2054</v>
      </c>
      <c r="L725" s="251" t="s">
        <v>2055</v>
      </c>
      <c r="M725" s="251">
        <v>1</v>
      </c>
      <c r="N725" s="251">
        <v>2E-3</v>
      </c>
      <c r="O725" s="251" t="s">
        <v>1069</v>
      </c>
      <c r="P725" s="252" t="s">
        <v>1069</v>
      </c>
    </row>
    <row r="726" spans="1:16" x14ac:dyDescent="0.25">
      <c r="A726" s="250" t="s">
        <v>2000</v>
      </c>
      <c r="B726" s="251" t="s">
        <v>2045</v>
      </c>
      <c r="C726" s="251" t="s">
        <v>2046</v>
      </c>
      <c r="D726" s="251" t="s">
        <v>1062</v>
      </c>
      <c r="E726" s="251" t="s">
        <v>1063</v>
      </c>
      <c r="F726" s="251" t="s">
        <v>2047</v>
      </c>
      <c r="G726" s="251" t="s">
        <v>1063</v>
      </c>
      <c r="H726" s="251" t="s">
        <v>1083</v>
      </c>
      <c r="I726" s="251" t="s">
        <v>1143</v>
      </c>
      <c r="J726" s="251" t="s">
        <v>1066</v>
      </c>
      <c r="K726" s="251" t="s">
        <v>2056</v>
      </c>
      <c r="L726" s="251" t="s">
        <v>2057</v>
      </c>
      <c r="M726" s="251">
        <v>1</v>
      </c>
      <c r="N726" s="251">
        <v>0.29299999999999998</v>
      </c>
      <c r="O726" s="251" t="s">
        <v>1069</v>
      </c>
      <c r="P726" s="252" t="s">
        <v>1069</v>
      </c>
    </row>
    <row r="727" spans="1:16" x14ac:dyDescent="0.25">
      <c r="A727" s="250" t="s">
        <v>2000</v>
      </c>
      <c r="B727" s="251" t="s">
        <v>2011</v>
      </c>
      <c r="C727" s="251" t="s">
        <v>2012</v>
      </c>
      <c r="D727" s="251" t="s">
        <v>1062</v>
      </c>
      <c r="E727" s="251" t="s">
        <v>1063</v>
      </c>
      <c r="F727" s="251" t="s">
        <v>2058</v>
      </c>
      <c r="G727" s="251" t="s">
        <v>1063</v>
      </c>
      <c r="H727" s="251" t="s">
        <v>1065</v>
      </c>
      <c r="I727" s="251" t="s">
        <v>1063</v>
      </c>
      <c r="J727" s="251" t="s">
        <v>1066</v>
      </c>
      <c r="K727" s="251" t="s">
        <v>2013</v>
      </c>
      <c r="L727" s="251" t="s">
        <v>2014</v>
      </c>
      <c r="M727" s="251">
        <v>1</v>
      </c>
      <c r="N727" s="251">
        <v>1</v>
      </c>
      <c r="O727" s="251" t="s">
        <v>1069</v>
      </c>
      <c r="P727" s="252" t="s">
        <v>1069</v>
      </c>
    </row>
    <row r="728" spans="1:16" x14ac:dyDescent="0.25">
      <c r="A728" s="250" t="s">
        <v>2000</v>
      </c>
      <c r="B728" s="251" t="s">
        <v>2059</v>
      </c>
      <c r="C728" s="251" t="s">
        <v>2060</v>
      </c>
      <c r="D728" s="251" t="s">
        <v>1062</v>
      </c>
      <c r="E728" s="251" t="s">
        <v>1063</v>
      </c>
      <c r="F728" s="251" t="s">
        <v>2061</v>
      </c>
      <c r="G728" s="251" t="s">
        <v>1063</v>
      </c>
      <c r="H728" s="251" t="s">
        <v>1065</v>
      </c>
      <c r="I728" s="251" t="s">
        <v>1063</v>
      </c>
      <c r="J728" s="251" t="s">
        <v>1066</v>
      </c>
      <c r="K728" s="251" t="s">
        <v>2048</v>
      </c>
      <c r="L728" s="251" t="s">
        <v>2049</v>
      </c>
      <c r="M728" s="251">
        <v>1.8</v>
      </c>
      <c r="N728" s="251">
        <v>1.264</v>
      </c>
      <c r="O728" s="251" t="s">
        <v>1069</v>
      </c>
      <c r="P728" s="252" t="s">
        <v>1069</v>
      </c>
    </row>
    <row r="729" spans="1:16" x14ac:dyDescent="0.25">
      <c r="A729" s="250" t="s">
        <v>2000</v>
      </c>
      <c r="B729" s="251" t="s">
        <v>2059</v>
      </c>
      <c r="C729" s="251" t="s">
        <v>2060</v>
      </c>
      <c r="D729" s="251" t="s">
        <v>1062</v>
      </c>
      <c r="E729" s="251" t="s">
        <v>1063</v>
      </c>
      <c r="F729" s="251" t="s">
        <v>2061</v>
      </c>
      <c r="G729" s="251" t="s">
        <v>1063</v>
      </c>
      <c r="H729" s="251" t="s">
        <v>1115</v>
      </c>
      <c r="I729" s="251" t="s">
        <v>1116</v>
      </c>
      <c r="J729" s="251" t="s">
        <v>1066</v>
      </c>
      <c r="K729" s="251" t="s">
        <v>2050</v>
      </c>
      <c r="L729" s="251" t="s">
        <v>2051</v>
      </c>
      <c r="M729" s="251">
        <v>1.8</v>
      </c>
      <c r="N729" s="251">
        <v>3.9420000000000002</v>
      </c>
      <c r="O729" s="251" t="s">
        <v>1069</v>
      </c>
      <c r="P729" s="252" t="s">
        <v>1069</v>
      </c>
    </row>
    <row r="730" spans="1:16" x14ac:dyDescent="0.25">
      <c r="A730" s="250" t="s">
        <v>2000</v>
      </c>
      <c r="B730" s="251" t="s">
        <v>2059</v>
      </c>
      <c r="C730" s="251" t="s">
        <v>2060</v>
      </c>
      <c r="D730" s="251" t="s">
        <v>1062</v>
      </c>
      <c r="E730" s="251" t="s">
        <v>1063</v>
      </c>
      <c r="F730" s="251" t="s">
        <v>2061</v>
      </c>
      <c r="G730" s="251" t="s">
        <v>1063</v>
      </c>
      <c r="H730" s="251" t="s">
        <v>1167</v>
      </c>
      <c r="I730" s="251" t="s">
        <v>1078</v>
      </c>
      <c r="J730" s="251" t="s">
        <v>1066</v>
      </c>
      <c r="K730" s="251" t="s">
        <v>2052</v>
      </c>
      <c r="L730" s="251" t="s">
        <v>2053</v>
      </c>
      <c r="M730" s="251">
        <v>1.8</v>
      </c>
      <c r="N730" s="251">
        <v>5.4</v>
      </c>
      <c r="O730" s="251" t="s">
        <v>1069</v>
      </c>
      <c r="P730" s="252" t="s">
        <v>1069</v>
      </c>
    </row>
    <row r="731" spans="1:16" x14ac:dyDescent="0.25">
      <c r="A731" s="250" t="s">
        <v>2000</v>
      </c>
      <c r="B731" s="251" t="s">
        <v>2059</v>
      </c>
      <c r="C731" s="251" t="s">
        <v>2060</v>
      </c>
      <c r="D731" s="251" t="s">
        <v>1062</v>
      </c>
      <c r="E731" s="251" t="s">
        <v>1063</v>
      </c>
      <c r="F731" s="251" t="s">
        <v>2061</v>
      </c>
      <c r="G731" s="251" t="s">
        <v>1063</v>
      </c>
      <c r="H731" s="251" t="s">
        <v>1077</v>
      </c>
      <c r="I731" s="251" t="s">
        <v>1176</v>
      </c>
      <c r="J731" s="251" t="s">
        <v>1066</v>
      </c>
      <c r="K731" s="251" t="s">
        <v>2054</v>
      </c>
      <c r="L731" s="251" t="s">
        <v>2055</v>
      </c>
      <c r="M731" s="251">
        <v>1.8</v>
      </c>
      <c r="N731" s="251">
        <v>2.7</v>
      </c>
      <c r="O731" s="251" t="s">
        <v>1069</v>
      </c>
      <c r="P731" s="252" t="s">
        <v>1069</v>
      </c>
    </row>
    <row r="732" spans="1:16" x14ac:dyDescent="0.25">
      <c r="A732" s="250" t="s">
        <v>2000</v>
      </c>
      <c r="B732" s="251" t="s">
        <v>2059</v>
      </c>
      <c r="C732" s="251" t="s">
        <v>2060</v>
      </c>
      <c r="D732" s="251" t="s">
        <v>1062</v>
      </c>
      <c r="E732" s="251" t="s">
        <v>1063</v>
      </c>
      <c r="F732" s="251" t="s">
        <v>2061</v>
      </c>
      <c r="G732" s="251" t="s">
        <v>1063</v>
      </c>
      <c r="H732" s="251" t="s">
        <v>1083</v>
      </c>
      <c r="I732" s="251" t="s">
        <v>1143</v>
      </c>
      <c r="J732" s="251" t="s">
        <v>1066</v>
      </c>
      <c r="K732" s="251" t="s">
        <v>2056</v>
      </c>
      <c r="L732" s="251" t="s">
        <v>2057</v>
      </c>
      <c r="M732" s="251">
        <v>1.8</v>
      </c>
      <c r="N732" s="251">
        <v>0.52400000000000002</v>
      </c>
      <c r="O732" s="251" t="s">
        <v>1069</v>
      </c>
      <c r="P732" s="252" t="s">
        <v>1069</v>
      </c>
    </row>
    <row r="733" spans="1:16" x14ac:dyDescent="0.25">
      <c r="A733" s="250" t="s">
        <v>2000</v>
      </c>
      <c r="B733" s="251" t="s">
        <v>2062</v>
      </c>
      <c r="C733" s="251" t="s">
        <v>2063</v>
      </c>
      <c r="D733" s="251" t="s">
        <v>1062</v>
      </c>
      <c r="E733" s="251" t="s">
        <v>1063</v>
      </c>
      <c r="F733" s="251" t="s">
        <v>2064</v>
      </c>
      <c r="G733" s="251" t="s">
        <v>1063</v>
      </c>
      <c r="H733" s="251" t="s">
        <v>1065</v>
      </c>
      <c r="I733" s="251" t="s">
        <v>1063</v>
      </c>
      <c r="J733" s="251" t="s">
        <v>1066</v>
      </c>
      <c r="K733" s="251" t="s">
        <v>1434</v>
      </c>
      <c r="L733" s="251" t="s">
        <v>1435</v>
      </c>
      <c r="M733" s="251">
        <v>1.8</v>
      </c>
      <c r="N733" s="251">
        <v>1.359</v>
      </c>
      <c r="O733" s="251" t="s">
        <v>1069</v>
      </c>
      <c r="P733" s="252" t="s">
        <v>1069</v>
      </c>
    </row>
    <row r="734" spans="1:16" x14ac:dyDescent="0.25">
      <c r="A734" s="250" t="s">
        <v>2000</v>
      </c>
      <c r="B734" s="251" t="s">
        <v>2062</v>
      </c>
      <c r="C734" s="251" t="s">
        <v>2063</v>
      </c>
      <c r="D734" s="251" t="s">
        <v>1062</v>
      </c>
      <c r="E734" s="251" t="s">
        <v>1063</v>
      </c>
      <c r="F734" s="251" t="s">
        <v>2064</v>
      </c>
      <c r="G734" s="251" t="s">
        <v>1063</v>
      </c>
      <c r="H734" s="251" t="s">
        <v>1115</v>
      </c>
      <c r="I734" s="251" t="s">
        <v>1116</v>
      </c>
      <c r="J734" s="251" t="s">
        <v>1066</v>
      </c>
      <c r="K734" s="251" t="s">
        <v>2050</v>
      </c>
      <c r="L734" s="251" t="s">
        <v>2051</v>
      </c>
      <c r="M734" s="251">
        <v>1.8</v>
      </c>
      <c r="N734" s="251">
        <v>2.363</v>
      </c>
      <c r="O734" s="251" t="s">
        <v>1069</v>
      </c>
      <c r="P734" s="252" t="s">
        <v>1069</v>
      </c>
    </row>
    <row r="735" spans="1:16" x14ac:dyDescent="0.25">
      <c r="A735" s="250" t="s">
        <v>2000</v>
      </c>
      <c r="B735" s="251" t="s">
        <v>2062</v>
      </c>
      <c r="C735" s="251" t="s">
        <v>2063</v>
      </c>
      <c r="D735" s="251" t="s">
        <v>1062</v>
      </c>
      <c r="E735" s="251" t="s">
        <v>1063</v>
      </c>
      <c r="F735" s="251" t="s">
        <v>2064</v>
      </c>
      <c r="G735" s="251" t="s">
        <v>1063</v>
      </c>
      <c r="H735" s="251" t="s">
        <v>1167</v>
      </c>
      <c r="I735" s="251" t="s">
        <v>1078</v>
      </c>
      <c r="J735" s="251" t="s">
        <v>1066</v>
      </c>
      <c r="K735" s="251" t="s">
        <v>2052</v>
      </c>
      <c r="L735" s="251" t="s">
        <v>2053</v>
      </c>
      <c r="M735" s="251">
        <v>1.8</v>
      </c>
      <c r="N735" s="251">
        <v>4.68</v>
      </c>
      <c r="O735" s="251" t="s">
        <v>1069</v>
      </c>
      <c r="P735" s="252" t="s">
        <v>1069</v>
      </c>
    </row>
    <row r="736" spans="1:16" x14ac:dyDescent="0.25">
      <c r="A736" s="250" t="s">
        <v>2000</v>
      </c>
      <c r="B736" s="251" t="s">
        <v>2062</v>
      </c>
      <c r="C736" s="251" t="s">
        <v>2063</v>
      </c>
      <c r="D736" s="251" t="s">
        <v>1062</v>
      </c>
      <c r="E736" s="251" t="s">
        <v>1063</v>
      </c>
      <c r="F736" s="251" t="s">
        <v>2064</v>
      </c>
      <c r="G736" s="251" t="s">
        <v>1063</v>
      </c>
      <c r="H736" s="251" t="s">
        <v>1077</v>
      </c>
      <c r="I736" s="251" t="s">
        <v>1176</v>
      </c>
      <c r="J736" s="251" t="s">
        <v>1066</v>
      </c>
      <c r="K736" s="251" t="s">
        <v>2054</v>
      </c>
      <c r="L736" s="251" t="s">
        <v>2055</v>
      </c>
      <c r="M736" s="251">
        <v>1.8</v>
      </c>
      <c r="N736" s="251">
        <v>1.62</v>
      </c>
      <c r="O736" s="251" t="s">
        <v>1069</v>
      </c>
      <c r="P736" s="252" t="s">
        <v>1069</v>
      </c>
    </row>
    <row r="737" spans="1:16" x14ac:dyDescent="0.25">
      <c r="A737" s="250" t="s">
        <v>2000</v>
      </c>
      <c r="B737" s="251" t="s">
        <v>2062</v>
      </c>
      <c r="C737" s="251" t="s">
        <v>2063</v>
      </c>
      <c r="D737" s="251" t="s">
        <v>1062</v>
      </c>
      <c r="E737" s="251" t="s">
        <v>1063</v>
      </c>
      <c r="F737" s="251" t="s">
        <v>2064</v>
      </c>
      <c r="G737" s="251" t="s">
        <v>1063</v>
      </c>
      <c r="H737" s="251" t="s">
        <v>1083</v>
      </c>
      <c r="I737" s="251" t="s">
        <v>1143</v>
      </c>
      <c r="J737" s="251" t="s">
        <v>1066</v>
      </c>
      <c r="K737" s="251" t="s">
        <v>2056</v>
      </c>
      <c r="L737" s="251" t="s">
        <v>2057</v>
      </c>
      <c r="M737" s="251">
        <v>1.8</v>
      </c>
      <c r="N737" s="251">
        <v>432.33699999999999</v>
      </c>
      <c r="O737" s="251" t="s">
        <v>1069</v>
      </c>
      <c r="P737" s="252" t="s">
        <v>1069</v>
      </c>
    </row>
    <row r="738" spans="1:16" x14ac:dyDescent="0.25">
      <c r="A738" s="250" t="s">
        <v>2000</v>
      </c>
      <c r="B738" s="251" t="s">
        <v>2065</v>
      </c>
      <c r="C738" s="251" t="s">
        <v>2066</v>
      </c>
      <c r="D738" s="251" t="s">
        <v>1062</v>
      </c>
      <c r="E738" s="251" t="s">
        <v>1063</v>
      </c>
      <c r="F738" s="251" t="s">
        <v>2067</v>
      </c>
      <c r="G738" s="251" t="s">
        <v>1063</v>
      </c>
      <c r="H738" s="251" t="s">
        <v>1065</v>
      </c>
      <c r="I738" s="251" t="s">
        <v>1063</v>
      </c>
      <c r="J738" s="251" t="s">
        <v>1066</v>
      </c>
      <c r="K738" s="251" t="s">
        <v>2043</v>
      </c>
      <c r="L738" s="251" t="s">
        <v>2044</v>
      </c>
      <c r="M738" s="251">
        <v>1</v>
      </c>
      <c r="N738" s="251">
        <v>1.1000000000000001</v>
      </c>
      <c r="O738" s="251" t="s">
        <v>1069</v>
      </c>
      <c r="P738" s="252" t="s">
        <v>2068</v>
      </c>
    </row>
    <row r="739" spans="1:16" x14ac:dyDescent="0.25">
      <c r="A739" s="250" t="s">
        <v>2000</v>
      </c>
      <c r="B739" s="251" t="s">
        <v>2069</v>
      </c>
      <c r="C739" s="251" t="s">
        <v>2070</v>
      </c>
      <c r="D739" s="251" t="s">
        <v>1062</v>
      </c>
      <c r="E739" s="251" t="s">
        <v>1063</v>
      </c>
      <c r="F739" s="251" t="s">
        <v>2071</v>
      </c>
      <c r="G739" s="251" t="s">
        <v>1063</v>
      </c>
      <c r="H739" s="251" t="s">
        <v>1065</v>
      </c>
      <c r="I739" s="251" t="s">
        <v>1063</v>
      </c>
      <c r="J739" s="251" t="s">
        <v>1066</v>
      </c>
      <c r="K739" s="251" t="s">
        <v>2018</v>
      </c>
      <c r="L739" s="251" t="s">
        <v>2019</v>
      </c>
      <c r="M739" s="251">
        <v>1</v>
      </c>
      <c r="N739" s="251">
        <v>1.0999999999999999E-2</v>
      </c>
      <c r="O739" s="251" t="s">
        <v>1069</v>
      </c>
      <c r="P739" s="252" t="s">
        <v>2072</v>
      </c>
    </row>
    <row r="740" spans="1:16" x14ac:dyDescent="0.25">
      <c r="A740" s="250" t="s">
        <v>2000</v>
      </c>
      <c r="B740" s="251" t="s">
        <v>2069</v>
      </c>
      <c r="C740" s="251" t="s">
        <v>2070</v>
      </c>
      <c r="D740" s="251" t="s">
        <v>1062</v>
      </c>
      <c r="E740" s="251" t="s">
        <v>1063</v>
      </c>
      <c r="F740" s="251" t="s">
        <v>2071</v>
      </c>
      <c r="G740" s="251" t="s">
        <v>1063</v>
      </c>
      <c r="H740" s="251" t="s">
        <v>1115</v>
      </c>
      <c r="I740" s="251" t="s">
        <v>1116</v>
      </c>
      <c r="J740" s="251" t="s">
        <v>1066</v>
      </c>
      <c r="K740" s="251" t="s">
        <v>2038</v>
      </c>
      <c r="L740" s="251" t="s">
        <v>2039</v>
      </c>
      <c r="M740" s="251">
        <v>1</v>
      </c>
      <c r="N740" s="251">
        <v>1.0760000000000001</v>
      </c>
      <c r="O740" s="251" t="s">
        <v>1069</v>
      </c>
      <c r="P740" s="252" t="s">
        <v>2072</v>
      </c>
    </row>
    <row r="741" spans="1:16" x14ac:dyDescent="0.25">
      <c r="A741" s="250" t="s">
        <v>2000</v>
      </c>
      <c r="B741" s="251" t="s">
        <v>2073</v>
      </c>
      <c r="C741" s="251" t="s">
        <v>2074</v>
      </c>
      <c r="D741" s="251" t="s">
        <v>1062</v>
      </c>
      <c r="E741" s="251" t="s">
        <v>1063</v>
      </c>
      <c r="F741" s="251" t="s">
        <v>2075</v>
      </c>
      <c r="G741" s="251" t="s">
        <v>1063</v>
      </c>
      <c r="H741" s="251" t="s">
        <v>1065</v>
      </c>
      <c r="I741" s="251" t="s">
        <v>1063</v>
      </c>
      <c r="J741" s="251" t="s">
        <v>1066</v>
      </c>
      <c r="K741" s="251" t="s">
        <v>2028</v>
      </c>
      <c r="L741" s="251" t="s">
        <v>2029</v>
      </c>
      <c r="M741" s="251">
        <v>1</v>
      </c>
      <c r="N741" s="251">
        <v>1.1040000000000001</v>
      </c>
      <c r="O741" s="251" t="s">
        <v>1069</v>
      </c>
      <c r="P741" s="252" t="s">
        <v>1069</v>
      </c>
    </row>
    <row r="742" spans="1:16" x14ac:dyDescent="0.25">
      <c r="A742" s="250" t="s">
        <v>2000</v>
      </c>
      <c r="B742" s="251" t="s">
        <v>2076</v>
      </c>
      <c r="C742" s="251" t="s">
        <v>2077</v>
      </c>
      <c r="D742" s="251" t="s">
        <v>1062</v>
      </c>
      <c r="E742" s="251" t="s">
        <v>1063</v>
      </c>
      <c r="F742" s="251" t="s">
        <v>2078</v>
      </c>
      <c r="G742" s="251" t="s">
        <v>1063</v>
      </c>
      <c r="H742" s="251" t="s">
        <v>1065</v>
      </c>
      <c r="I742" s="251" t="s">
        <v>1063</v>
      </c>
      <c r="J742" s="251" t="s">
        <v>1066</v>
      </c>
      <c r="K742" s="251" t="s">
        <v>2028</v>
      </c>
      <c r="L742" s="251" t="s">
        <v>2029</v>
      </c>
      <c r="M742" s="251">
        <v>1</v>
      </c>
      <c r="N742" s="251">
        <v>0.92700000000000005</v>
      </c>
      <c r="O742" s="251" t="s">
        <v>1069</v>
      </c>
      <c r="P742" s="252" t="s">
        <v>1069</v>
      </c>
    </row>
    <row r="743" spans="1:16" x14ac:dyDescent="0.25">
      <c r="A743" s="250" t="s">
        <v>2000</v>
      </c>
      <c r="B743" s="251" t="s">
        <v>2076</v>
      </c>
      <c r="C743" s="251" t="s">
        <v>2077</v>
      </c>
      <c r="D743" s="251" t="s">
        <v>1062</v>
      </c>
      <c r="E743" s="251" t="s">
        <v>1063</v>
      </c>
      <c r="F743" s="251" t="s">
        <v>2078</v>
      </c>
      <c r="G743" s="251" t="s">
        <v>1063</v>
      </c>
      <c r="H743" s="251" t="s">
        <v>1115</v>
      </c>
      <c r="I743" s="251" t="s">
        <v>1116</v>
      </c>
      <c r="J743" s="251" t="s">
        <v>1066</v>
      </c>
      <c r="K743" s="251" t="s">
        <v>2033</v>
      </c>
      <c r="L743" s="251" t="s">
        <v>2034</v>
      </c>
      <c r="M743" s="251">
        <v>1</v>
      </c>
      <c r="N743" s="251">
        <v>0.17699999999999999</v>
      </c>
      <c r="O743" s="251" t="s">
        <v>1069</v>
      </c>
      <c r="P743" s="252" t="s">
        <v>1069</v>
      </c>
    </row>
    <row r="744" spans="1:16" x14ac:dyDescent="0.25">
      <c r="A744" s="250" t="s">
        <v>2000</v>
      </c>
      <c r="B744" s="251" t="s">
        <v>2079</v>
      </c>
      <c r="C744" s="251" t="s">
        <v>2080</v>
      </c>
      <c r="D744" s="251" t="s">
        <v>1062</v>
      </c>
      <c r="E744" s="251" t="s">
        <v>1063</v>
      </c>
      <c r="F744" s="251" t="s">
        <v>2081</v>
      </c>
      <c r="G744" s="251" t="s">
        <v>1063</v>
      </c>
      <c r="H744" s="251" t="s">
        <v>1065</v>
      </c>
      <c r="I744" s="251" t="s">
        <v>1063</v>
      </c>
      <c r="J744" s="251" t="s">
        <v>1066</v>
      </c>
      <c r="K744" s="251" t="s">
        <v>56</v>
      </c>
      <c r="L744" s="251" t="s">
        <v>57</v>
      </c>
      <c r="M744" s="251">
        <v>1</v>
      </c>
      <c r="N744" s="251">
        <v>0.51500000000000001</v>
      </c>
      <c r="O744" s="251" t="s">
        <v>1069</v>
      </c>
      <c r="P744" s="252" t="s">
        <v>1069</v>
      </c>
    </row>
    <row r="745" spans="1:16" x14ac:dyDescent="0.25">
      <c r="A745" s="250" t="s">
        <v>2000</v>
      </c>
      <c r="B745" s="251" t="s">
        <v>2079</v>
      </c>
      <c r="C745" s="251" t="s">
        <v>2080</v>
      </c>
      <c r="D745" s="251" t="s">
        <v>1062</v>
      </c>
      <c r="E745" s="251" t="s">
        <v>1063</v>
      </c>
      <c r="F745" s="251" t="s">
        <v>2081</v>
      </c>
      <c r="G745" s="251" t="s">
        <v>1063</v>
      </c>
      <c r="H745" s="251" t="s">
        <v>1115</v>
      </c>
      <c r="I745" s="251" t="s">
        <v>1116</v>
      </c>
      <c r="J745" s="251" t="s">
        <v>1066</v>
      </c>
      <c r="K745" s="251" t="s">
        <v>2011</v>
      </c>
      <c r="L745" s="251" t="s">
        <v>2012</v>
      </c>
      <c r="M745" s="251">
        <v>1</v>
      </c>
      <c r="N745" s="251">
        <v>0.53900000000000003</v>
      </c>
      <c r="O745" s="251" t="s">
        <v>1069</v>
      </c>
      <c r="P745" s="252" t="s">
        <v>1069</v>
      </c>
    </row>
    <row r="746" spans="1:16" x14ac:dyDescent="0.25">
      <c r="A746" s="250" t="s">
        <v>2000</v>
      </c>
      <c r="B746" s="251" t="s">
        <v>2082</v>
      </c>
      <c r="C746" s="251" t="s">
        <v>2083</v>
      </c>
      <c r="D746" s="251" t="s">
        <v>1062</v>
      </c>
      <c r="E746" s="251" t="s">
        <v>1063</v>
      </c>
      <c r="F746" s="251" t="s">
        <v>2084</v>
      </c>
      <c r="G746" s="251" t="s">
        <v>1063</v>
      </c>
      <c r="H746" s="251" t="s">
        <v>1065</v>
      </c>
      <c r="I746" s="251" t="s">
        <v>1063</v>
      </c>
      <c r="J746" s="251" t="s">
        <v>1066</v>
      </c>
      <c r="K746" s="251" t="s">
        <v>56</v>
      </c>
      <c r="L746" s="251" t="s">
        <v>57</v>
      </c>
      <c r="M746" s="251">
        <v>1</v>
      </c>
      <c r="N746" s="251">
        <v>0.51500000000000001</v>
      </c>
      <c r="O746" s="251" t="s">
        <v>1069</v>
      </c>
      <c r="P746" s="252" t="s">
        <v>1069</v>
      </c>
    </row>
    <row r="747" spans="1:16" x14ac:dyDescent="0.25">
      <c r="A747" s="250" t="s">
        <v>2000</v>
      </c>
      <c r="B747" s="251" t="s">
        <v>2082</v>
      </c>
      <c r="C747" s="251" t="s">
        <v>2083</v>
      </c>
      <c r="D747" s="251" t="s">
        <v>1062</v>
      </c>
      <c r="E747" s="251" t="s">
        <v>1063</v>
      </c>
      <c r="F747" s="251" t="s">
        <v>2084</v>
      </c>
      <c r="G747" s="251" t="s">
        <v>1063</v>
      </c>
      <c r="H747" s="251" t="s">
        <v>1115</v>
      </c>
      <c r="I747" s="251" t="s">
        <v>1116</v>
      </c>
      <c r="J747" s="251" t="s">
        <v>1066</v>
      </c>
      <c r="K747" s="251" t="s">
        <v>2011</v>
      </c>
      <c r="L747" s="251" t="s">
        <v>2012</v>
      </c>
      <c r="M747" s="251">
        <v>1</v>
      </c>
      <c r="N747" s="251">
        <v>0.53900000000000003</v>
      </c>
      <c r="O747" s="251" t="s">
        <v>1069</v>
      </c>
      <c r="P747" s="252" t="s">
        <v>1069</v>
      </c>
    </row>
    <row r="748" spans="1:16" x14ac:dyDescent="0.25">
      <c r="A748" s="250" t="s">
        <v>2000</v>
      </c>
      <c r="B748" s="251" t="s">
        <v>2085</v>
      </c>
      <c r="C748" s="251" t="s">
        <v>2086</v>
      </c>
      <c r="D748" s="251" t="s">
        <v>1062</v>
      </c>
      <c r="E748" s="251" t="s">
        <v>1063</v>
      </c>
      <c r="F748" s="251" t="s">
        <v>2087</v>
      </c>
      <c r="G748" s="251" t="s">
        <v>1063</v>
      </c>
      <c r="H748" s="251" t="s">
        <v>1065</v>
      </c>
      <c r="I748" s="251" t="s">
        <v>1063</v>
      </c>
      <c r="J748" s="251" t="s">
        <v>1066</v>
      </c>
      <c r="K748" s="251" t="s">
        <v>2011</v>
      </c>
      <c r="L748" s="251" t="s">
        <v>2012</v>
      </c>
      <c r="M748" s="251">
        <v>1</v>
      </c>
      <c r="N748" s="251">
        <v>1.08</v>
      </c>
      <c r="O748" s="251" t="s">
        <v>1069</v>
      </c>
      <c r="P748" s="252" t="s">
        <v>1069</v>
      </c>
    </row>
    <row r="749" spans="1:16" x14ac:dyDescent="0.25">
      <c r="A749" s="250" t="s">
        <v>2000</v>
      </c>
      <c r="B749" s="251" t="s">
        <v>2088</v>
      </c>
      <c r="C749" s="251" t="s">
        <v>2089</v>
      </c>
      <c r="D749" s="251" t="s">
        <v>1062</v>
      </c>
      <c r="E749" s="251" t="s">
        <v>1063</v>
      </c>
      <c r="F749" s="251" t="s">
        <v>2090</v>
      </c>
      <c r="G749" s="251" t="s">
        <v>1063</v>
      </c>
      <c r="H749" s="251" t="s">
        <v>1065</v>
      </c>
      <c r="I749" s="251" t="s">
        <v>1063</v>
      </c>
      <c r="J749" s="251" t="s">
        <v>1066</v>
      </c>
      <c r="K749" s="251" t="s">
        <v>2011</v>
      </c>
      <c r="L749" s="251" t="s">
        <v>2012</v>
      </c>
      <c r="M749" s="251">
        <v>1</v>
      </c>
      <c r="N749" s="251">
        <v>1.08</v>
      </c>
      <c r="O749" s="251" t="s">
        <v>1069</v>
      </c>
      <c r="P749" s="252" t="s">
        <v>1069</v>
      </c>
    </row>
    <row r="750" spans="1:16" x14ac:dyDescent="0.25">
      <c r="A750" s="250" t="s">
        <v>2000</v>
      </c>
      <c r="B750" s="251" t="s">
        <v>2091</v>
      </c>
      <c r="C750" s="251" t="s">
        <v>2092</v>
      </c>
      <c r="D750" s="251" t="s">
        <v>1062</v>
      </c>
      <c r="E750" s="251" t="s">
        <v>1063</v>
      </c>
      <c r="F750" s="251" t="s">
        <v>2093</v>
      </c>
      <c r="G750" s="251" t="s">
        <v>1063</v>
      </c>
      <c r="H750" s="251" t="s">
        <v>1065</v>
      </c>
      <c r="I750" s="251" t="s">
        <v>1063</v>
      </c>
      <c r="J750" s="251" t="s">
        <v>1066</v>
      </c>
      <c r="K750" s="251" t="s">
        <v>56</v>
      </c>
      <c r="L750" s="251" t="s">
        <v>57</v>
      </c>
      <c r="M750" s="251">
        <v>1</v>
      </c>
      <c r="N750" s="251">
        <v>1.03</v>
      </c>
      <c r="O750" s="251" t="s">
        <v>1069</v>
      </c>
      <c r="P750" s="252" t="s">
        <v>2094</v>
      </c>
    </row>
    <row r="751" spans="1:16" x14ac:dyDescent="0.25">
      <c r="A751" s="250" t="s">
        <v>2000</v>
      </c>
      <c r="B751" s="251" t="s">
        <v>2095</v>
      </c>
      <c r="C751" s="251" t="s">
        <v>2096</v>
      </c>
      <c r="D751" s="251" t="s">
        <v>1062</v>
      </c>
      <c r="E751" s="251" t="s">
        <v>1063</v>
      </c>
      <c r="F751" s="251" t="s">
        <v>2097</v>
      </c>
      <c r="G751" s="251" t="s">
        <v>1063</v>
      </c>
      <c r="H751" s="251" t="s">
        <v>1065</v>
      </c>
      <c r="I751" s="251" t="s">
        <v>1063</v>
      </c>
      <c r="J751" s="251" t="s">
        <v>1066</v>
      </c>
      <c r="K751" s="251" t="s">
        <v>56</v>
      </c>
      <c r="L751" s="251" t="s">
        <v>57</v>
      </c>
      <c r="M751" s="251">
        <v>1</v>
      </c>
      <c r="N751" s="251">
        <v>1.03</v>
      </c>
      <c r="O751" s="251" t="s">
        <v>1069</v>
      </c>
      <c r="P751" s="252" t="s">
        <v>1069</v>
      </c>
    </row>
    <row r="752" spans="1:16" x14ac:dyDescent="0.25">
      <c r="A752" s="250" t="s">
        <v>2000</v>
      </c>
      <c r="B752" s="251" t="s">
        <v>2098</v>
      </c>
      <c r="C752" s="251" t="s">
        <v>2099</v>
      </c>
      <c r="D752" s="251" t="s">
        <v>1062</v>
      </c>
      <c r="E752" s="251" t="s">
        <v>1063</v>
      </c>
      <c r="F752" s="251" t="s">
        <v>2100</v>
      </c>
      <c r="G752" s="251" t="s">
        <v>1063</v>
      </c>
      <c r="H752" s="251" t="s">
        <v>1065</v>
      </c>
      <c r="I752" s="251" t="s">
        <v>1063</v>
      </c>
      <c r="J752" s="251" t="s">
        <v>1066</v>
      </c>
      <c r="K752" s="251" t="s">
        <v>56</v>
      </c>
      <c r="L752" s="251" t="s">
        <v>57</v>
      </c>
      <c r="M752" s="251">
        <v>1</v>
      </c>
      <c r="N752" s="251">
        <v>0.51500000000000001</v>
      </c>
      <c r="O752" s="251" t="s">
        <v>1069</v>
      </c>
      <c r="P752" s="252" t="s">
        <v>1069</v>
      </c>
    </row>
    <row r="753" spans="1:16" x14ac:dyDescent="0.25">
      <c r="A753" s="250" t="s">
        <v>2000</v>
      </c>
      <c r="B753" s="251" t="s">
        <v>2098</v>
      </c>
      <c r="C753" s="251" t="s">
        <v>2099</v>
      </c>
      <c r="D753" s="251" t="s">
        <v>1062</v>
      </c>
      <c r="E753" s="251" t="s">
        <v>1063</v>
      </c>
      <c r="F753" s="251" t="s">
        <v>2100</v>
      </c>
      <c r="G753" s="251" t="s">
        <v>1063</v>
      </c>
      <c r="H753" s="251" t="s">
        <v>1115</v>
      </c>
      <c r="I753" s="251" t="s">
        <v>1116</v>
      </c>
      <c r="J753" s="251" t="s">
        <v>1066</v>
      </c>
      <c r="K753" s="251" t="s">
        <v>2011</v>
      </c>
      <c r="L753" s="251" t="s">
        <v>2012</v>
      </c>
      <c r="M753" s="251">
        <v>1</v>
      </c>
      <c r="N753" s="251">
        <v>0.53900000000000003</v>
      </c>
      <c r="O753" s="251" t="s">
        <v>1069</v>
      </c>
      <c r="P753" s="252" t="s">
        <v>1069</v>
      </c>
    </row>
    <row r="754" spans="1:16" x14ac:dyDescent="0.25">
      <c r="A754" s="250" t="s">
        <v>2000</v>
      </c>
      <c r="B754" s="251" t="s">
        <v>2101</v>
      </c>
      <c r="C754" s="251" t="s">
        <v>2102</v>
      </c>
      <c r="D754" s="251" t="s">
        <v>1062</v>
      </c>
      <c r="E754" s="251" t="s">
        <v>1063</v>
      </c>
      <c r="F754" s="251" t="s">
        <v>2103</v>
      </c>
      <c r="G754" s="251" t="s">
        <v>1063</v>
      </c>
      <c r="H754" s="251" t="s">
        <v>1065</v>
      </c>
      <c r="I754" s="251" t="s">
        <v>1063</v>
      </c>
      <c r="J754" s="251" t="s">
        <v>1066</v>
      </c>
      <c r="K754" s="251" t="s">
        <v>56</v>
      </c>
      <c r="L754" s="251" t="s">
        <v>57</v>
      </c>
      <c r="M754" s="251">
        <v>1</v>
      </c>
      <c r="N754" s="251">
        <v>0.51500000000000001</v>
      </c>
      <c r="O754" s="251" t="s">
        <v>1069</v>
      </c>
      <c r="P754" s="252" t="s">
        <v>1069</v>
      </c>
    </row>
    <row r="755" spans="1:16" x14ac:dyDescent="0.25">
      <c r="A755" s="250" t="s">
        <v>2000</v>
      </c>
      <c r="B755" s="251" t="s">
        <v>2101</v>
      </c>
      <c r="C755" s="251" t="s">
        <v>2102</v>
      </c>
      <c r="D755" s="251" t="s">
        <v>1062</v>
      </c>
      <c r="E755" s="251" t="s">
        <v>1063</v>
      </c>
      <c r="F755" s="251" t="s">
        <v>2103</v>
      </c>
      <c r="G755" s="251" t="s">
        <v>1063</v>
      </c>
      <c r="H755" s="251" t="s">
        <v>1115</v>
      </c>
      <c r="I755" s="251" t="s">
        <v>1116</v>
      </c>
      <c r="J755" s="251" t="s">
        <v>1066</v>
      </c>
      <c r="K755" s="251" t="s">
        <v>2011</v>
      </c>
      <c r="L755" s="251" t="s">
        <v>2012</v>
      </c>
      <c r="M755" s="251">
        <v>1</v>
      </c>
      <c r="N755" s="251">
        <v>0.53900000000000003</v>
      </c>
      <c r="O755" s="251" t="s">
        <v>1069</v>
      </c>
      <c r="P755" s="252" t="s">
        <v>1069</v>
      </c>
    </row>
    <row r="756" spans="1:16" x14ac:dyDescent="0.25">
      <c r="A756" s="250" t="s">
        <v>2000</v>
      </c>
      <c r="B756" s="251" t="s">
        <v>2104</v>
      </c>
      <c r="C756" s="251" t="s">
        <v>2105</v>
      </c>
      <c r="D756" s="251" t="s">
        <v>1062</v>
      </c>
      <c r="E756" s="251" t="s">
        <v>1063</v>
      </c>
      <c r="F756" s="251" t="s">
        <v>2106</v>
      </c>
      <c r="G756" s="251" t="s">
        <v>1063</v>
      </c>
      <c r="H756" s="251" t="s">
        <v>1065</v>
      </c>
      <c r="I756" s="251" t="s">
        <v>1063</v>
      </c>
      <c r="J756" s="251" t="s">
        <v>1066</v>
      </c>
      <c r="K756" s="251" t="s">
        <v>56</v>
      </c>
      <c r="L756" s="251" t="s">
        <v>57</v>
      </c>
      <c r="M756" s="251">
        <v>1</v>
      </c>
      <c r="N756" s="251">
        <v>0.51500000000000001</v>
      </c>
      <c r="O756" s="251" t="s">
        <v>1069</v>
      </c>
      <c r="P756" s="252" t="s">
        <v>1069</v>
      </c>
    </row>
    <row r="757" spans="1:16" x14ac:dyDescent="0.25">
      <c r="A757" s="250" t="s">
        <v>2000</v>
      </c>
      <c r="B757" s="251" t="s">
        <v>2104</v>
      </c>
      <c r="C757" s="251" t="s">
        <v>2105</v>
      </c>
      <c r="D757" s="251" t="s">
        <v>1062</v>
      </c>
      <c r="E757" s="251" t="s">
        <v>1063</v>
      </c>
      <c r="F757" s="251" t="s">
        <v>2106</v>
      </c>
      <c r="G757" s="251" t="s">
        <v>1063</v>
      </c>
      <c r="H757" s="251" t="s">
        <v>1115</v>
      </c>
      <c r="I757" s="251" t="s">
        <v>1116</v>
      </c>
      <c r="J757" s="251" t="s">
        <v>1066</v>
      </c>
      <c r="K757" s="251" t="s">
        <v>2011</v>
      </c>
      <c r="L757" s="251" t="s">
        <v>2012</v>
      </c>
      <c r="M757" s="251">
        <v>1</v>
      </c>
      <c r="N757" s="251">
        <v>0.53900000000000003</v>
      </c>
      <c r="O757" s="251" t="s">
        <v>1069</v>
      </c>
      <c r="P757" s="252" t="s">
        <v>1069</v>
      </c>
    </row>
    <row r="758" spans="1:16" x14ac:dyDescent="0.25">
      <c r="A758" s="250" t="s">
        <v>2000</v>
      </c>
      <c r="B758" s="251" t="s">
        <v>2107</v>
      </c>
      <c r="C758" s="251" t="s">
        <v>2108</v>
      </c>
      <c r="D758" s="251" t="s">
        <v>1254</v>
      </c>
      <c r="E758" s="251" t="s">
        <v>1063</v>
      </c>
      <c r="F758" s="251" t="s">
        <v>2109</v>
      </c>
      <c r="G758" s="251" t="s">
        <v>1063</v>
      </c>
      <c r="H758" s="251" t="s">
        <v>1065</v>
      </c>
      <c r="I758" s="251" t="s">
        <v>1063</v>
      </c>
      <c r="J758" s="251" t="s">
        <v>1066</v>
      </c>
      <c r="K758" s="251" t="s">
        <v>2110</v>
      </c>
      <c r="L758" s="251" t="s">
        <v>2111</v>
      </c>
      <c r="M758" s="251">
        <v>1</v>
      </c>
      <c r="N758" s="251">
        <v>1</v>
      </c>
      <c r="O758" s="251" t="s">
        <v>1069</v>
      </c>
      <c r="P758" s="252" t="s">
        <v>1069</v>
      </c>
    </row>
    <row r="759" spans="1:16" x14ac:dyDescent="0.25">
      <c r="A759" s="250" t="s">
        <v>2000</v>
      </c>
      <c r="B759" s="251" t="s">
        <v>2107</v>
      </c>
      <c r="C759" s="251" t="s">
        <v>2108</v>
      </c>
      <c r="D759" s="251" t="s">
        <v>1254</v>
      </c>
      <c r="E759" s="251" t="s">
        <v>1063</v>
      </c>
      <c r="F759" s="251" t="s">
        <v>2109</v>
      </c>
      <c r="G759" s="251" t="s">
        <v>1063</v>
      </c>
      <c r="H759" s="251" t="s">
        <v>1115</v>
      </c>
      <c r="I759" s="251" t="s">
        <v>1116</v>
      </c>
      <c r="J759" s="251" t="s">
        <v>1066</v>
      </c>
      <c r="K759" s="251" t="s">
        <v>2112</v>
      </c>
      <c r="L759" s="251" t="s">
        <v>2113</v>
      </c>
      <c r="M759" s="251">
        <v>1</v>
      </c>
      <c r="N759" s="251">
        <v>1</v>
      </c>
      <c r="O759" s="251" t="s">
        <v>1069</v>
      </c>
      <c r="P759" s="252" t="s">
        <v>1069</v>
      </c>
    </row>
    <row r="760" spans="1:16" x14ac:dyDescent="0.25">
      <c r="A760" s="250" t="s">
        <v>2000</v>
      </c>
      <c r="B760" s="251" t="s">
        <v>2107</v>
      </c>
      <c r="C760" s="251" t="s">
        <v>2108</v>
      </c>
      <c r="D760" s="251" t="s">
        <v>1254</v>
      </c>
      <c r="E760" s="251" t="s">
        <v>1063</v>
      </c>
      <c r="F760" s="251" t="s">
        <v>2109</v>
      </c>
      <c r="G760" s="251" t="s">
        <v>1063</v>
      </c>
      <c r="H760" s="251" t="s">
        <v>1167</v>
      </c>
      <c r="I760" s="251" t="s">
        <v>1078</v>
      </c>
      <c r="J760" s="251" t="s">
        <v>1066</v>
      </c>
      <c r="K760" s="251" t="s">
        <v>2013</v>
      </c>
      <c r="L760" s="251" t="s">
        <v>2014</v>
      </c>
      <c r="M760" s="251">
        <v>1</v>
      </c>
      <c r="N760" s="251">
        <v>1</v>
      </c>
      <c r="O760" s="251" t="s">
        <v>1069</v>
      </c>
      <c r="P760" s="252" t="s">
        <v>1069</v>
      </c>
    </row>
    <row r="761" spans="1:16" x14ac:dyDescent="0.25">
      <c r="A761" s="250" t="s">
        <v>2000</v>
      </c>
      <c r="B761" s="251" t="s">
        <v>2114</v>
      </c>
      <c r="C761" s="251" t="s">
        <v>2115</v>
      </c>
      <c r="D761" s="251" t="s">
        <v>1254</v>
      </c>
      <c r="E761" s="251" t="s">
        <v>1063</v>
      </c>
      <c r="F761" s="251" t="s">
        <v>2116</v>
      </c>
      <c r="G761" s="251" t="s">
        <v>1063</v>
      </c>
      <c r="H761" s="251" t="s">
        <v>1065</v>
      </c>
      <c r="I761" s="251" t="s">
        <v>1063</v>
      </c>
      <c r="J761" s="251" t="s">
        <v>1066</v>
      </c>
      <c r="K761" s="251" t="s">
        <v>2110</v>
      </c>
      <c r="L761" s="251" t="s">
        <v>2111</v>
      </c>
      <c r="M761" s="251">
        <v>1</v>
      </c>
      <c r="N761" s="251">
        <v>1</v>
      </c>
      <c r="O761" s="251" t="s">
        <v>1069</v>
      </c>
      <c r="P761" s="252" t="s">
        <v>1069</v>
      </c>
    </row>
    <row r="762" spans="1:16" x14ac:dyDescent="0.25">
      <c r="A762" s="250" t="s">
        <v>2000</v>
      </c>
      <c r="B762" s="251" t="s">
        <v>2114</v>
      </c>
      <c r="C762" s="251" t="s">
        <v>2115</v>
      </c>
      <c r="D762" s="251" t="s">
        <v>1254</v>
      </c>
      <c r="E762" s="251" t="s">
        <v>1063</v>
      </c>
      <c r="F762" s="251" t="s">
        <v>2116</v>
      </c>
      <c r="G762" s="251" t="s">
        <v>1063</v>
      </c>
      <c r="H762" s="251" t="s">
        <v>1115</v>
      </c>
      <c r="I762" s="251" t="s">
        <v>1116</v>
      </c>
      <c r="J762" s="251" t="s">
        <v>1066</v>
      </c>
      <c r="K762" s="251" t="s">
        <v>2112</v>
      </c>
      <c r="L762" s="251" t="s">
        <v>2113</v>
      </c>
      <c r="M762" s="251">
        <v>1</v>
      </c>
      <c r="N762" s="251">
        <v>1</v>
      </c>
      <c r="O762" s="251" t="s">
        <v>1069</v>
      </c>
      <c r="P762" s="252" t="s">
        <v>1069</v>
      </c>
    </row>
    <row r="763" spans="1:16" x14ac:dyDescent="0.25">
      <c r="A763" s="250" t="s">
        <v>2000</v>
      </c>
      <c r="B763" s="251" t="s">
        <v>2114</v>
      </c>
      <c r="C763" s="251" t="s">
        <v>2115</v>
      </c>
      <c r="D763" s="251" t="s">
        <v>1254</v>
      </c>
      <c r="E763" s="251" t="s">
        <v>1063</v>
      </c>
      <c r="F763" s="251" t="s">
        <v>2116</v>
      </c>
      <c r="G763" s="251" t="s">
        <v>1063</v>
      </c>
      <c r="H763" s="251" t="s">
        <v>1167</v>
      </c>
      <c r="I763" s="251" t="s">
        <v>1078</v>
      </c>
      <c r="J763" s="251" t="s">
        <v>1066</v>
      </c>
      <c r="K763" s="251" t="s">
        <v>380</v>
      </c>
      <c r="L763" s="251" t="s">
        <v>381</v>
      </c>
      <c r="M763" s="251">
        <v>1</v>
      </c>
      <c r="N763" s="251">
        <v>1</v>
      </c>
      <c r="O763" s="251" t="s">
        <v>1069</v>
      </c>
      <c r="P763" s="252" t="s">
        <v>1069</v>
      </c>
    </row>
    <row r="764" spans="1:16" x14ac:dyDescent="0.25">
      <c r="A764" s="250" t="s">
        <v>2000</v>
      </c>
      <c r="B764" s="251" t="s">
        <v>2023</v>
      </c>
      <c r="C764" s="251" t="s">
        <v>2024</v>
      </c>
      <c r="D764" s="251" t="s">
        <v>1254</v>
      </c>
      <c r="E764" s="251" t="s">
        <v>1063</v>
      </c>
      <c r="F764" s="251" t="s">
        <v>2117</v>
      </c>
      <c r="G764" s="251" t="s">
        <v>1063</v>
      </c>
      <c r="H764" s="251" t="s">
        <v>1065</v>
      </c>
      <c r="I764" s="251" t="s">
        <v>1063</v>
      </c>
      <c r="J764" s="251" t="s">
        <v>1066</v>
      </c>
      <c r="K764" s="251" t="s">
        <v>2065</v>
      </c>
      <c r="L764" s="251" t="s">
        <v>2066</v>
      </c>
      <c r="M764" s="251">
        <v>1</v>
      </c>
      <c r="N764" s="251">
        <v>1</v>
      </c>
      <c r="O764" s="251" t="s">
        <v>1069</v>
      </c>
      <c r="P764" s="252" t="s">
        <v>2118</v>
      </c>
    </row>
    <row r="765" spans="1:16" x14ac:dyDescent="0.25">
      <c r="A765" s="250" t="s">
        <v>2000</v>
      </c>
      <c r="B765" s="251" t="s">
        <v>2119</v>
      </c>
      <c r="C765" s="251" t="s">
        <v>2120</v>
      </c>
      <c r="D765" s="251" t="s">
        <v>1254</v>
      </c>
      <c r="E765" s="251" t="s">
        <v>1063</v>
      </c>
      <c r="F765" s="251" t="s">
        <v>2121</v>
      </c>
      <c r="G765" s="251" t="s">
        <v>1063</v>
      </c>
      <c r="H765" s="251" t="s">
        <v>1065</v>
      </c>
      <c r="I765" s="251" t="s">
        <v>1063</v>
      </c>
      <c r="J765" s="251" t="s">
        <v>1066</v>
      </c>
      <c r="K765" s="251" t="s">
        <v>2023</v>
      </c>
      <c r="L765" s="251" t="s">
        <v>2024</v>
      </c>
      <c r="M765" s="251">
        <v>1</v>
      </c>
      <c r="N765" s="251">
        <v>1</v>
      </c>
      <c r="O765" s="251" t="s">
        <v>1069</v>
      </c>
      <c r="P765" s="252" t="s">
        <v>1069</v>
      </c>
    </row>
    <row r="766" spans="1:16" x14ac:dyDescent="0.25">
      <c r="A766" s="250" t="s">
        <v>2000</v>
      </c>
      <c r="B766" s="251" t="s">
        <v>2119</v>
      </c>
      <c r="C766" s="251" t="s">
        <v>2120</v>
      </c>
      <c r="D766" s="251" t="s">
        <v>1254</v>
      </c>
      <c r="E766" s="251" t="s">
        <v>1063</v>
      </c>
      <c r="F766" s="251" t="s">
        <v>2121</v>
      </c>
      <c r="G766" s="251" t="s">
        <v>1063</v>
      </c>
      <c r="H766" s="251" t="s">
        <v>1115</v>
      </c>
      <c r="I766" s="251" t="s">
        <v>1116</v>
      </c>
      <c r="J766" s="251" t="s">
        <v>1066</v>
      </c>
      <c r="K766" s="251" t="s">
        <v>2122</v>
      </c>
      <c r="L766" s="251" t="s">
        <v>2123</v>
      </c>
      <c r="M766" s="251">
        <v>1</v>
      </c>
      <c r="N766" s="251">
        <v>1</v>
      </c>
      <c r="O766" s="251" t="s">
        <v>1069</v>
      </c>
      <c r="P766" s="252" t="s">
        <v>1069</v>
      </c>
    </row>
    <row r="767" spans="1:16" x14ac:dyDescent="0.25">
      <c r="A767" s="250" t="s">
        <v>2000</v>
      </c>
      <c r="B767" s="251" t="s">
        <v>2119</v>
      </c>
      <c r="C767" s="251" t="s">
        <v>2120</v>
      </c>
      <c r="D767" s="251" t="s">
        <v>1254</v>
      </c>
      <c r="E767" s="251" t="s">
        <v>1063</v>
      </c>
      <c r="F767" s="251" t="s">
        <v>2121</v>
      </c>
      <c r="G767" s="251" t="s">
        <v>1063</v>
      </c>
      <c r="H767" s="251" t="s">
        <v>1167</v>
      </c>
      <c r="I767" s="251" t="s">
        <v>1078</v>
      </c>
      <c r="J767" s="251" t="s">
        <v>1066</v>
      </c>
      <c r="K767" s="251" t="s">
        <v>2124</v>
      </c>
      <c r="L767" s="251" t="s">
        <v>2125</v>
      </c>
      <c r="M767" s="251">
        <v>1</v>
      </c>
      <c r="N767" s="251">
        <v>1</v>
      </c>
      <c r="O767" s="251" t="s">
        <v>1069</v>
      </c>
      <c r="P767" s="252" t="s">
        <v>1069</v>
      </c>
    </row>
    <row r="768" spans="1:16" x14ac:dyDescent="0.25">
      <c r="A768" s="250" t="s">
        <v>2000</v>
      </c>
      <c r="B768" s="251" t="s">
        <v>2126</v>
      </c>
      <c r="C768" s="251" t="s">
        <v>2127</v>
      </c>
      <c r="D768" s="251" t="s">
        <v>1254</v>
      </c>
      <c r="E768" s="251" t="s">
        <v>1063</v>
      </c>
      <c r="F768" s="251" t="s">
        <v>2128</v>
      </c>
      <c r="G768" s="251" t="s">
        <v>1063</v>
      </c>
      <c r="H768" s="251" t="s">
        <v>1065</v>
      </c>
      <c r="I768" s="251" t="s">
        <v>1063</v>
      </c>
      <c r="J768" s="251" t="s">
        <v>1066</v>
      </c>
      <c r="K768" s="251" t="s">
        <v>2122</v>
      </c>
      <c r="L768" s="251" t="s">
        <v>2123</v>
      </c>
      <c r="M768" s="251">
        <v>1</v>
      </c>
      <c r="N768" s="251">
        <v>1</v>
      </c>
      <c r="O768" s="251" t="s">
        <v>1069</v>
      </c>
      <c r="P768" s="252" t="s">
        <v>1069</v>
      </c>
    </row>
    <row r="769" spans="1:16" x14ac:dyDescent="0.25">
      <c r="A769" s="250" t="s">
        <v>2000</v>
      </c>
      <c r="B769" s="251" t="s">
        <v>2126</v>
      </c>
      <c r="C769" s="251" t="s">
        <v>2127</v>
      </c>
      <c r="D769" s="251" t="s">
        <v>1254</v>
      </c>
      <c r="E769" s="251" t="s">
        <v>1063</v>
      </c>
      <c r="F769" s="251" t="s">
        <v>2128</v>
      </c>
      <c r="G769" s="251" t="s">
        <v>1063</v>
      </c>
      <c r="H769" s="251" t="s">
        <v>1115</v>
      </c>
      <c r="I769" s="251" t="s">
        <v>1116</v>
      </c>
      <c r="J769" s="251" t="s">
        <v>1066</v>
      </c>
      <c r="K769" s="251" t="s">
        <v>2112</v>
      </c>
      <c r="L769" s="251" t="s">
        <v>2113</v>
      </c>
      <c r="M769" s="251">
        <v>1</v>
      </c>
      <c r="N769" s="251">
        <v>1</v>
      </c>
      <c r="O769" s="251" t="s">
        <v>1069</v>
      </c>
      <c r="P769" s="252" t="s">
        <v>1069</v>
      </c>
    </row>
    <row r="770" spans="1:16" x14ac:dyDescent="0.25">
      <c r="A770" s="250" t="s">
        <v>2000</v>
      </c>
      <c r="B770" s="251" t="s">
        <v>2126</v>
      </c>
      <c r="C770" s="251" t="s">
        <v>2127</v>
      </c>
      <c r="D770" s="251" t="s">
        <v>1254</v>
      </c>
      <c r="E770" s="251" t="s">
        <v>1063</v>
      </c>
      <c r="F770" s="251" t="s">
        <v>2128</v>
      </c>
      <c r="G770" s="251" t="s">
        <v>1063</v>
      </c>
      <c r="H770" s="251" t="s">
        <v>1167</v>
      </c>
      <c r="I770" s="251" t="s">
        <v>1078</v>
      </c>
      <c r="J770" s="251" t="s">
        <v>1066</v>
      </c>
      <c r="K770" s="251" t="s">
        <v>2023</v>
      </c>
      <c r="L770" s="251" t="s">
        <v>2024</v>
      </c>
      <c r="M770" s="251">
        <v>1</v>
      </c>
      <c r="N770" s="251">
        <v>1</v>
      </c>
      <c r="O770" s="251" t="s">
        <v>1069</v>
      </c>
      <c r="P770" s="252" t="s">
        <v>1069</v>
      </c>
    </row>
    <row r="771" spans="1:16" x14ac:dyDescent="0.25">
      <c r="A771" s="250" t="s">
        <v>2000</v>
      </c>
      <c r="B771" s="251" t="s">
        <v>2129</v>
      </c>
      <c r="C771" s="251" t="s">
        <v>1390</v>
      </c>
      <c r="D771" s="251" t="s">
        <v>1254</v>
      </c>
      <c r="E771" s="251" t="s">
        <v>1063</v>
      </c>
      <c r="F771" s="251" t="s">
        <v>2130</v>
      </c>
      <c r="G771" s="251" t="s">
        <v>1063</v>
      </c>
      <c r="H771" s="251" t="s">
        <v>1065</v>
      </c>
      <c r="I771" s="251" t="s">
        <v>1063</v>
      </c>
      <c r="J771" s="251" t="s">
        <v>1066</v>
      </c>
      <c r="K771" s="251" t="s">
        <v>2069</v>
      </c>
      <c r="L771" s="251" t="s">
        <v>2070</v>
      </c>
      <c r="M771" s="251">
        <v>1</v>
      </c>
      <c r="N771" s="251">
        <v>1</v>
      </c>
      <c r="O771" s="251" t="s">
        <v>1069</v>
      </c>
      <c r="P771" s="252" t="s">
        <v>2131</v>
      </c>
    </row>
    <row r="772" spans="1:16" x14ac:dyDescent="0.25">
      <c r="A772" s="250" t="s">
        <v>2000</v>
      </c>
      <c r="B772" s="251" t="s">
        <v>2132</v>
      </c>
      <c r="C772" s="251" t="s">
        <v>2133</v>
      </c>
      <c r="D772" s="251" t="s">
        <v>1254</v>
      </c>
      <c r="E772" s="251" t="s">
        <v>1063</v>
      </c>
      <c r="F772" s="251" t="s">
        <v>2134</v>
      </c>
      <c r="G772" s="251" t="s">
        <v>1063</v>
      </c>
      <c r="H772" s="251" t="s">
        <v>1065</v>
      </c>
      <c r="I772" s="251" t="s">
        <v>1063</v>
      </c>
      <c r="J772" s="251" t="s">
        <v>1066</v>
      </c>
      <c r="K772" s="251" t="s">
        <v>2110</v>
      </c>
      <c r="L772" s="251" t="s">
        <v>2111</v>
      </c>
      <c r="M772" s="251">
        <v>1.4</v>
      </c>
      <c r="N772" s="251">
        <v>1</v>
      </c>
      <c r="O772" s="251" t="s">
        <v>1069</v>
      </c>
      <c r="P772" s="252" t="s">
        <v>1069</v>
      </c>
    </row>
    <row r="773" spans="1:16" x14ac:dyDescent="0.25">
      <c r="A773" s="250" t="s">
        <v>2000</v>
      </c>
      <c r="B773" s="251" t="s">
        <v>2132</v>
      </c>
      <c r="C773" s="251" t="s">
        <v>2133</v>
      </c>
      <c r="D773" s="251" t="s">
        <v>1254</v>
      </c>
      <c r="E773" s="251" t="s">
        <v>1063</v>
      </c>
      <c r="F773" s="251" t="s">
        <v>2134</v>
      </c>
      <c r="G773" s="251" t="s">
        <v>1063</v>
      </c>
      <c r="H773" s="251" t="s">
        <v>1115</v>
      </c>
      <c r="I773" s="251" t="s">
        <v>1116</v>
      </c>
      <c r="J773" s="251" t="s">
        <v>1066</v>
      </c>
      <c r="K773" s="251" t="s">
        <v>2112</v>
      </c>
      <c r="L773" s="251" t="s">
        <v>2113</v>
      </c>
      <c r="M773" s="251">
        <v>1.4</v>
      </c>
      <c r="N773" s="251">
        <v>1</v>
      </c>
      <c r="O773" s="251" t="s">
        <v>1069</v>
      </c>
      <c r="P773" s="252" t="s">
        <v>1069</v>
      </c>
    </row>
    <row r="774" spans="1:16" x14ac:dyDescent="0.25">
      <c r="A774" s="250" t="s">
        <v>2000</v>
      </c>
      <c r="B774" s="251" t="s">
        <v>2132</v>
      </c>
      <c r="C774" s="251" t="s">
        <v>2133</v>
      </c>
      <c r="D774" s="251" t="s">
        <v>1254</v>
      </c>
      <c r="E774" s="251" t="s">
        <v>1063</v>
      </c>
      <c r="F774" s="251" t="s">
        <v>2134</v>
      </c>
      <c r="G774" s="251" t="s">
        <v>1063</v>
      </c>
      <c r="H774" s="251" t="s">
        <v>1167</v>
      </c>
      <c r="I774" s="251" t="s">
        <v>1078</v>
      </c>
      <c r="J774" s="251" t="s">
        <v>1066</v>
      </c>
      <c r="K774" s="251" t="s">
        <v>2129</v>
      </c>
      <c r="L774" s="251" t="s">
        <v>1390</v>
      </c>
      <c r="M774" s="251">
        <v>1.4</v>
      </c>
      <c r="N774" s="251">
        <v>1.4</v>
      </c>
      <c r="O774" s="251" t="s">
        <v>1069</v>
      </c>
      <c r="P774" s="252" t="s">
        <v>1069</v>
      </c>
    </row>
    <row r="775" spans="1:16" x14ac:dyDescent="0.25">
      <c r="A775" s="250" t="s">
        <v>2000</v>
      </c>
      <c r="B775" s="251" t="s">
        <v>2135</v>
      </c>
      <c r="C775" s="251" t="s">
        <v>1415</v>
      </c>
      <c r="D775" s="251" t="s">
        <v>1254</v>
      </c>
      <c r="E775" s="251" t="s">
        <v>1063</v>
      </c>
      <c r="F775" s="251" t="s">
        <v>2136</v>
      </c>
      <c r="G775" s="251" t="s">
        <v>1063</v>
      </c>
      <c r="H775" s="251" t="s">
        <v>1065</v>
      </c>
      <c r="I775" s="251" t="s">
        <v>1116</v>
      </c>
      <c r="J775" s="251" t="s">
        <v>1066</v>
      </c>
      <c r="K775" s="251" t="s">
        <v>2073</v>
      </c>
      <c r="L775" s="251" t="s">
        <v>2074</v>
      </c>
      <c r="M775" s="251">
        <v>1</v>
      </c>
      <c r="N775" s="251">
        <v>1</v>
      </c>
      <c r="O775" s="251" t="s">
        <v>1069</v>
      </c>
      <c r="P775" s="252" t="s">
        <v>2131</v>
      </c>
    </row>
    <row r="776" spans="1:16" x14ac:dyDescent="0.25">
      <c r="A776" s="250" t="s">
        <v>2000</v>
      </c>
      <c r="B776" s="251" t="s">
        <v>2137</v>
      </c>
      <c r="C776" s="251" t="s">
        <v>1423</v>
      </c>
      <c r="D776" s="251" t="s">
        <v>1254</v>
      </c>
      <c r="E776" s="251" t="s">
        <v>1063</v>
      </c>
      <c r="F776" s="251" t="s">
        <v>2138</v>
      </c>
      <c r="G776" s="251" t="s">
        <v>1063</v>
      </c>
      <c r="H776" s="251" t="s">
        <v>1065</v>
      </c>
      <c r="I776" s="251" t="s">
        <v>1063</v>
      </c>
      <c r="J776" s="251" t="s">
        <v>1066</v>
      </c>
      <c r="K776" s="251" t="s">
        <v>2076</v>
      </c>
      <c r="L776" s="251" t="s">
        <v>2077</v>
      </c>
      <c r="M776" s="251">
        <v>1</v>
      </c>
      <c r="N776" s="251">
        <v>1</v>
      </c>
      <c r="O776" s="251" t="s">
        <v>1069</v>
      </c>
      <c r="P776" s="252" t="s">
        <v>2131</v>
      </c>
    </row>
    <row r="777" spans="1:16" x14ac:dyDescent="0.25">
      <c r="A777" s="250" t="s">
        <v>2000</v>
      </c>
      <c r="B777" s="251" t="s">
        <v>2139</v>
      </c>
      <c r="C777" s="251" t="s">
        <v>2140</v>
      </c>
      <c r="D777" s="251" t="s">
        <v>1254</v>
      </c>
      <c r="E777" s="251" t="s">
        <v>1063</v>
      </c>
      <c r="F777" s="251" t="s">
        <v>2141</v>
      </c>
      <c r="G777" s="251" t="s">
        <v>1063</v>
      </c>
      <c r="H777" s="251" t="s">
        <v>1065</v>
      </c>
      <c r="I777" s="251" t="s">
        <v>1063</v>
      </c>
      <c r="J777" s="251" t="s">
        <v>1066</v>
      </c>
      <c r="K777" s="251" t="s">
        <v>2110</v>
      </c>
      <c r="L777" s="251" t="s">
        <v>2111</v>
      </c>
      <c r="M777" s="251">
        <v>1</v>
      </c>
      <c r="N777" s="251">
        <v>1</v>
      </c>
      <c r="O777" s="251" t="s">
        <v>1069</v>
      </c>
      <c r="P777" s="252" t="s">
        <v>1069</v>
      </c>
    </row>
    <row r="778" spans="1:16" x14ac:dyDescent="0.25">
      <c r="A778" s="250" t="s">
        <v>2000</v>
      </c>
      <c r="B778" s="251" t="s">
        <v>2139</v>
      </c>
      <c r="C778" s="251" t="s">
        <v>2140</v>
      </c>
      <c r="D778" s="251" t="s">
        <v>1254</v>
      </c>
      <c r="E778" s="251" t="s">
        <v>1063</v>
      </c>
      <c r="F778" s="251" t="s">
        <v>2141</v>
      </c>
      <c r="G778" s="251" t="s">
        <v>1063</v>
      </c>
      <c r="H778" s="251" t="s">
        <v>1115</v>
      </c>
      <c r="I778" s="251" t="s">
        <v>1116</v>
      </c>
      <c r="J778" s="251" t="s">
        <v>1066</v>
      </c>
      <c r="K778" s="251" t="s">
        <v>2112</v>
      </c>
      <c r="L778" s="251" t="s">
        <v>2113</v>
      </c>
      <c r="M778" s="251">
        <v>1</v>
      </c>
      <c r="N778" s="251">
        <v>1</v>
      </c>
      <c r="O778" s="251" t="s">
        <v>1069</v>
      </c>
      <c r="P778" s="252" t="s">
        <v>1069</v>
      </c>
    </row>
    <row r="779" spans="1:16" x14ac:dyDescent="0.25">
      <c r="A779" s="250" t="s">
        <v>2000</v>
      </c>
      <c r="B779" s="251" t="s">
        <v>2139</v>
      </c>
      <c r="C779" s="251" t="s">
        <v>2140</v>
      </c>
      <c r="D779" s="251" t="s">
        <v>1254</v>
      </c>
      <c r="E779" s="251" t="s">
        <v>1063</v>
      </c>
      <c r="F779" s="251" t="s">
        <v>2141</v>
      </c>
      <c r="G779" s="251" t="s">
        <v>1063</v>
      </c>
      <c r="H779" s="251" t="s">
        <v>1167</v>
      </c>
      <c r="I779" s="251" t="s">
        <v>1078</v>
      </c>
      <c r="J779" s="251" t="s">
        <v>1066</v>
      </c>
      <c r="K779" s="251" t="s">
        <v>2137</v>
      </c>
      <c r="L779" s="251" t="s">
        <v>1423</v>
      </c>
      <c r="M779" s="251">
        <v>1</v>
      </c>
      <c r="N779" s="251">
        <v>1</v>
      </c>
      <c r="O779" s="251" t="s">
        <v>1069</v>
      </c>
      <c r="P779" s="252" t="s">
        <v>1069</v>
      </c>
    </row>
    <row r="780" spans="1:16" x14ac:dyDescent="0.25">
      <c r="A780" s="250" t="s">
        <v>2000</v>
      </c>
      <c r="B780" s="251" t="s">
        <v>2142</v>
      </c>
      <c r="C780" s="251" t="s">
        <v>2143</v>
      </c>
      <c r="D780" s="251" t="s">
        <v>1254</v>
      </c>
      <c r="E780" s="251" t="s">
        <v>1063</v>
      </c>
      <c r="F780" s="251" t="s">
        <v>2144</v>
      </c>
      <c r="G780" s="251" t="s">
        <v>1063</v>
      </c>
      <c r="H780" s="251" t="s">
        <v>1065</v>
      </c>
      <c r="I780" s="251" t="s">
        <v>1063</v>
      </c>
      <c r="J780" s="251" t="s">
        <v>1066</v>
      </c>
      <c r="K780" s="251" t="s">
        <v>2110</v>
      </c>
      <c r="L780" s="251" t="s">
        <v>2111</v>
      </c>
      <c r="M780" s="251">
        <v>1.2</v>
      </c>
      <c r="N780" s="251">
        <v>1</v>
      </c>
      <c r="O780" s="251" t="s">
        <v>1069</v>
      </c>
      <c r="P780" s="252" t="s">
        <v>1069</v>
      </c>
    </row>
    <row r="781" spans="1:16" x14ac:dyDescent="0.25">
      <c r="A781" s="250" t="s">
        <v>2000</v>
      </c>
      <c r="B781" s="251" t="s">
        <v>2142</v>
      </c>
      <c r="C781" s="251" t="s">
        <v>2143</v>
      </c>
      <c r="D781" s="251" t="s">
        <v>1254</v>
      </c>
      <c r="E781" s="251" t="s">
        <v>1063</v>
      </c>
      <c r="F781" s="251" t="s">
        <v>2144</v>
      </c>
      <c r="G781" s="251" t="s">
        <v>1063</v>
      </c>
      <c r="H781" s="251" t="s">
        <v>1115</v>
      </c>
      <c r="I781" s="251" t="s">
        <v>1116</v>
      </c>
      <c r="J781" s="251" t="s">
        <v>1066</v>
      </c>
      <c r="K781" s="251" t="s">
        <v>2112</v>
      </c>
      <c r="L781" s="251" t="s">
        <v>2113</v>
      </c>
      <c r="M781" s="251">
        <v>1.2</v>
      </c>
      <c r="N781" s="251">
        <v>1</v>
      </c>
      <c r="O781" s="251" t="s">
        <v>1069</v>
      </c>
      <c r="P781" s="252" t="s">
        <v>1069</v>
      </c>
    </row>
    <row r="782" spans="1:16" x14ac:dyDescent="0.25">
      <c r="A782" s="250" t="s">
        <v>2000</v>
      </c>
      <c r="B782" s="251" t="s">
        <v>2142</v>
      </c>
      <c r="C782" s="251" t="s">
        <v>2143</v>
      </c>
      <c r="D782" s="251" t="s">
        <v>1254</v>
      </c>
      <c r="E782" s="251" t="s">
        <v>1063</v>
      </c>
      <c r="F782" s="251" t="s">
        <v>2144</v>
      </c>
      <c r="G782" s="251" t="s">
        <v>1063</v>
      </c>
      <c r="H782" s="251" t="s">
        <v>1167</v>
      </c>
      <c r="I782" s="251" t="s">
        <v>1078</v>
      </c>
      <c r="J782" s="251" t="s">
        <v>1066</v>
      </c>
      <c r="K782" s="251" t="s">
        <v>2137</v>
      </c>
      <c r="L782" s="251" t="s">
        <v>1423</v>
      </c>
      <c r="M782" s="251">
        <v>1.2</v>
      </c>
      <c r="N782" s="251">
        <v>1.2</v>
      </c>
      <c r="O782" s="251" t="s">
        <v>1069</v>
      </c>
      <c r="P782" s="252" t="s">
        <v>1069</v>
      </c>
    </row>
    <row r="783" spans="1:16" x14ac:dyDescent="0.25">
      <c r="A783" s="250" t="s">
        <v>2000</v>
      </c>
      <c r="B783" s="251" t="s">
        <v>2145</v>
      </c>
      <c r="C783" s="251" t="s">
        <v>2146</v>
      </c>
      <c r="D783" s="251" t="s">
        <v>1254</v>
      </c>
      <c r="E783" s="251" t="s">
        <v>1063</v>
      </c>
      <c r="F783" s="251" t="s">
        <v>2147</v>
      </c>
      <c r="G783" s="251" t="s">
        <v>1063</v>
      </c>
      <c r="H783" s="251" t="s">
        <v>1065</v>
      </c>
      <c r="I783" s="251" t="s">
        <v>1063</v>
      </c>
      <c r="J783" s="251" t="s">
        <v>1066</v>
      </c>
      <c r="K783" s="251" t="s">
        <v>2129</v>
      </c>
      <c r="L783" s="251" t="s">
        <v>1390</v>
      </c>
      <c r="M783" s="251">
        <v>1</v>
      </c>
      <c r="N783" s="251">
        <v>0.70499999999999996</v>
      </c>
      <c r="O783" s="251" t="s">
        <v>1069</v>
      </c>
      <c r="P783" s="252" t="s">
        <v>2148</v>
      </c>
    </row>
    <row r="784" spans="1:16" x14ac:dyDescent="0.25">
      <c r="A784" s="250" t="s">
        <v>2000</v>
      </c>
      <c r="B784" s="251" t="s">
        <v>2145</v>
      </c>
      <c r="C784" s="251" t="s">
        <v>2146</v>
      </c>
      <c r="D784" s="251" t="s">
        <v>1254</v>
      </c>
      <c r="E784" s="251" t="s">
        <v>1063</v>
      </c>
      <c r="F784" s="251" t="s">
        <v>2147</v>
      </c>
      <c r="G784" s="251" t="s">
        <v>1063</v>
      </c>
      <c r="H784" s="251" t="s">
        <v>1115</v>
      </c>
      <c r="I784" s="251" t="s">
        <v>1116</v>
      </c>
      <c r="J784" s="251" t="s">
        <v>1066</v>
      </c>
      <c r="K784" s="251" t="s">
        <v>2050</v>
      </c>
      <c r="L784" s="251" t="s">
        <v>2051</v>
      </c>
      <c r="M784" s="251">
        <v>1</v>
      </c>
      <c r="N784" s="251">
        <v>1.9</v>
      </c>
      <c r="O784" s="251" t="s">
        <v>1069</v>
      </c>
      <c r="P784" s="252" t="s">
        <v>2148</v>
      </c>
    </row>
    <row r="785" spans="1:16" x14ac:dyDescent="0.25">
      <c r="A785" s="250" t="s">
        <v>2000</v>
      </c>
      <c r="B785" s="251" t="s">
        <v>2145</v>
      </c>
      <c r="C785" s="251" t="s">
        <v>2146</v>
      </c>
      <c r="D785" s="251" t="s">
        <v>1254</v>
      </c>
      <c r="E785" s="251" t="s">
        <v>1063</v>
      </c>
      <c r="F785" s="251" t="s">
        <v>2147</v>
      </c>
      <c r="G785" s="251" t="s">
        <v>1063</v>
      </c>
      <c r="H785" s="251" t="s">
        <v>1167</v>
      </c>
      <c r="I785" s="251" t="s">
        <v>1078</v>
      </c>
      <c r="J785" s="251" t="s">
        <v>1066</v>
      </c>
      <c r="K785" s="251" t="s">
        <v>2052</v>
      </c>
      <c r="L785" s="251" t="s">
        <v>2053</v>
      </c>
      <c r="M785" s="251">
        <v>1</v>
      </c>
      <c r="N785" s="251">
        <v>5</v>
      </c>
      <c r="O785" s="251" t="s">
        <v>1069</v>
      </c>
      <c r="P785" s="252" t="s">
        <v>2148</v>
      </c>
    </row>
    <row r="786" spans="1:16" x14ac:dyDescent="0.25">
      <c r="A786" s="250" t="s">
        <v>2000</v>
      </c>
      <c r="B786" s="251" t="s">
        <v>2145</v>
      </c>
      <c r="C786" s="251" t="s">
        <v>2146</v>
      </c>
      <c r="D786" s="251" t="s">
        <v>1254</v>
      </c>
      <c r="E786" s="251" t="s">
        <v>1063</v>
      </c>
      <c r="F786" s="251" t="s">
        <v>2147</v>
      </c>
      <c r="G786" s="251" t="s">
        <v>1063</v>
      </c>
      <c r="H786" s="251" t="s">
        <v>1077</v>
      </c>
      <c r="I786" s="251" t="s">
        <v>1176</v>
      </c>
      <c r="J786" s="251" t="s">
        <v>1066</v>
      </c>
      <c r="K786" s="251" t="s">
        <v>2054</v>
      </c>
      <c r="L786" s="251" t="s">
        <v>2055</v>
      </c>
      <c r="M786" s="251">
        <v>1</v>
      </c>
      <c r="N786" s="251">
        <v>1.3</v>
      </c>
      <c r="O786" s="251" t="s">
        <v>1069</v>
      </c>
      <c r="P786" s="252" t="s">
        <v>2148</v>
      </c>
    </row>
    <row r="787" spans="1:16" x14ac:dyDescent="0.25">
      <c r="A787" s="250" t="s">
        <v>2000</v>
      </c>
      <c r="B787" s="251" t="s">
        <v>2145</v>
      </c>
      <c r="C787" s="251" t="s">
        <v>2146</v>
      </c>
      <c r="D787" s="251" t="s">
        <v>1254</v>
      </c>
      <c r="E787" s="251" t="s">
        <v>1063</v>
      </c>
      <c r="F787" s="251" t="s">
        <v>2147</v>
      </c>
      <c r="G787" s="251" t="s">
        <v>1063</v>
      </c>
      <c r="H787" s="251" t="s">
        <v>1083</v>
      </c>
      <c r="I787" s="251" t="s">
        <v>1143</v>
      </c>
      <c r="J787" s="251" t="s">
        <v>1066</v>
      </c>
      <c r="K787" s="251" t="s">
        <v>2056</v>
      </c>
      <c r="L787" s="251" t="s">
        <v>2057</v>
      </c>
      <c r="M787" s="251">
        <v>1</v>
      </c>
      <c r="N787" s="251">
        <v>286.8</v>
      </c>
      <c r="O787" s="251" t="s">
        <v>1069</v>
      </c>
      <c r="P787" s="252" t="s">
        <v>2148</v>
      </c>
    </row>
    <row r="788" spans="1:16" x14ac:dyDescent="0.25">
      <c r="A788" s="250" t="s">
        <v>2000</v>
      </c>
      <c r="B788" s="251" t="s">
        <v>2149</v>
      </c>
      <c r="C788" s="251" t="s">
        <v>2150</v>
      </c>
      <c r="D788" s="251" t="s">
        <v>1254</v>
      </c>
      <c r="E788" s="251" t="s">
        <v>1063</v>
      </c>
      <c r="F788" s="251" t="s">
        <v>2151</v>
      </c>
      <c r="G788" s="251" t="s">
        <v>1063</v>
      </c>
      <c r="H788" s="251" t="s">
        <v>1065</v>
      </c>
      <c r="I788" s="251" t="s">
        <v>1063</v>
      </c>
      <c r="J788" s="251" t="s">
        <v>1066</v>
      </c>
      <c r="K788" s="251" t="s">
        <v>2152</v>
      </c>
      <c r="L788" s="251" t="s">
        <v>2153</v>
      </c>
      <c r="M788" s="251">
        <v>1.8</v>
      </c>
      <c r="N788" s="251">
        <v>1</v>
      </c>
      <c r="O788" s="251" t="s">
        <v>1069</v>
      </c>
      <c r="P788" s="252" t="s">
        <v>2148</v>
      </c>
    </row>
    <row r="789" spans="1:16" x14ac:dyDescent="0.25">
      <c r="A789" s="250" t="s">
        <v>2000</v>
      </c>
      <c r="B789" s="251" t="s">
        <v>2149</v>
      </c>
      <c r="C789" s="251" t="s">
        <v>2150</v>
      </c>
      <c r="D789" s="251" t="s">
        <v>1254</v>
      </c>
      <c r="E789" s="251" t="s">
        <v>1063</v>
      </c>
      <c r="F789" s="251" t="s">
        <v>2151</v>
      </c>
      <c r="G789" s="251" t="s">
        <v>1063</v>
      </c>
      <c r="H789" s="251" t="s">
        <v>1115</v>
      </c>
      <c r="I789" s="251" t="s">
        <v>1116</v>
      </c>
      <c r="J789" s="251" t="s">
        <v>1066</v>
      </c>
      <c r="K789" s="251" t="s">
        <v>2145</v>
      </c>
      <c r="L789" s="251" t="s">
        <v>2146</v>
      </c>
      <c r="M789" s="251">
        <v>1.8</v>
      </c>
      <c r="N789" s="251">
        <v>1.8</v>
      </c>
      <c r="O789" s="251" t="s">
        <v>1069</v>
      </c>
      <c r="P789" s="252" t="s">
        <v>2148</v>
      </c>
    </row>
    <row r="790" spans="1:16" x14ac:dyDescent="0.25">
      <c r="A790" s="250" t="s">
        <v>2000</v>
      </c>
      <c r="B790" s="251" t="s">
        <v>2154</v>
      </c>
      <c r="C790" s="251" t="s">
        <v>2155</v>
      </c>
      <c r="D790" s="251" t="s">
        <v>1254</v>
      </c>
      <c r="E790" s="251" t="s">
        <v>1063</v>
      </c>
      <c r="F790" s="251" t="s">
        <v>2156</v>
      </c>
      <c r="G790" s="251" t="s">
        <v>1063</v>
      </c>
      <c r="H790" s="251" t="s">
        <v>1065</v>
      </c>
      <c r="I790" s="251" t="s">
        <v>1063</v>
      </c>
      <c r="J790" s="251" t="s">
        <v>1066</v>
      </c>
      <c r="K790" s="251" t="s">
        <v>2110</v>
      </c>
      <c r="L790" s="251" t="s">
        <v>2111</v>
      </c>
      <c r="M790" s="251">
        <v>1</v>
      </c>
      <c r="N790" s="251">
        <v>1</v>
      </c>
      <c r="O790" s="251" t="s">
        <v>1069</v>
      </c>
      <c r="P790" s="252" t="s">
        <v>1069</v>
      </c>
    </row>
    <row r="791" spans="1:16" x14ac:dyDescent="0.25">
      <c r="A791" s="250" t="s">
        <v>2000</v>
      </c>
      <c r="B791" s="251" t="s">
        <v>2154</v>
      </c>
      <c r="C791" s="251" t="s">
        <v>2155</v>
      </c>
      <c r="D791" s="251" t="s">
        <v>1254</v>
      </c>
      <c r="E791" s="251" t="s">
        <v>1063</v>
      </c>
      <c r="F791" s="251" t="s">
        <v>2156</v>
      </c>
      <c r="G791" s="251" t="s">
        <v>1063</v>
      </c>
      <c r="H791" s="251" t="s">
        <v>1115</v>
      </c>
      <c r="I791" s="251" t="s">
        <v>1116</v>
      </c>
      <c r="J791" s="251" t="s">
        <v>1066</v>
      </c>
      <c r="K791" s="251" t="s">
        <v>2112</v>
      </c>
      <c r="L791" s="251" t="s">
        <v>2113</v>
      </c>
      <c r="M791" s="251">
        <v>1</v>
      </c>
      <c r="N791" s="251">
        <v>1</v>
      </c>
      <c r="O791" s="251" t="s">
        <v>1069</v>
      </c>
      <c r="P791" s="252" t="s">
        <v>1069</v>
      </c>
    </row>
    <row r="792" spans="1:16" x14ac:dyDescent="0.25">
      <c r="A792" s="250" t="s">
        <v>2000</v>
      </c>
      <c r="B792" s="251" t="s">
        <v>2154</v>
      </c>
      <c r="C792" s="251" t="s">
        <v>2155</v>
      </c>
      <c r="D792" s="251" t="s">
        <v>1254</v>
      </c>
      <c r="E792" s="251" t="s">
        <v>1063</v>
      </c>
      <c r="F792" s="251" t="s">
        <v>2156</v>
      </c>
      <c r="G792" s="251" t="s">
        <v>1063</v>
      </c>
      <c r="H792" s="251" t="s">
        <v>1167</v>
      </c>
      <c r="I792" s="251" t="s">
        <v>1078</v>
      </c>
      <c r="J792" s="251" t="s">
        <v>1066</v>
      </c>
      <c r="K792" s="251" t="s">
        <v>2135</v>
      </c>
      <c r="L792" s="251" t="s">
        <v>1415</v>
      </c>
      <c r="M792" s="251">
        <v>1</v>
      </c>
      <c r="N792" s="251">
        <v>1</v>
      </c>
      <c r="O792" s="251" t="s">
        <v>1069</v>
      </c>
      <c r="P792" s="252" t="s">
        <v>1069</v>
      </c>
    </row>
    <row r="793" spans="1:16" x14ac:dyDescent="0.25">
      <c r="A793" s="250" t="s">
        <v>2000</v>
      </c>
      <c r="B793" s="251" t="s">
        <v>2157</v>
      </c>
      <c r="C793" s="251" t="s">
        <v>2158</v>
      </c>
      <c r="D793" s="251" t="s">
        <v>1254</v>
      </c>
      <c r="E793" s="251" t="s">
        <v>1063</v>
      </c>
      <c r="F793" s="251" t="s">
        <v>2159</v>
      </c>
      <c r="G793" s="251" t="s">
        <v>1063</v>
      </c>
      <c r="H793" s="251" t="s">
        <v>1065</v>
      </c>
      <c r="I793" s="251" t="s">
        <v>1063</v>
      </c>
      <c r="J793" s="251" t="s">
        <v>1066</v>
      </c>
      <c r="K793" s="251" t="s">
        <v>2110</v>
      </c>
      <c r="L793" s="251" t="s">
        <v>2111</v>
      </c>
      <c r="M793" s="251">
        <v>1</v>
      </c>
      <c r="N793" s="251">
        <v>1</v>
      </c>
      <c r="O793" s="251" t="s">
        <v>1069</v>
      </c>
      <c r="P793" s="252" t="s">
        <v>1069</v>
      </c>
    </row>
    <row r="794" spans="1:16" x14ac:dyDescent="0.25">
      <c r="A794" s="250" t="s">
        <v>2000</v>
      </c>
      <c r="B794" s="251" t="s">
        <v>2157</v>
      </c>
      <c r="C794" s="251" t="s">
        <v>2158</v>
      </c>
      <c r="D794" s="251" t="s">
        <v>1254</v>
      </c>
      <c r="E794" s="251" t="s">
        <v>1063</v>
      </c>
      <c r="F794" s="251" t="s">
        <v>2159</v>
      </c>
      <c r="G794" s="251" t="s">
        <v>1063</v>
      </c>
      <c r="H794" s="251" t="s">
        <v>1115</v>
      </c>
      <c r="I794" s="251" t="s">
        <v>1116</v>
      </c>
      <c r="J794" s="251" t="s">
        <v>1066</v>
      </c>
      <c r="K794" s="251" t="s">
        <v>2124</v>
      </c>
      <c r="L794" s="251" t="s">
        <v>2125</v>
      </c>
      <c r="M794" s="251">
        <v>1</v>
      </c>
      <c r="N794" s="251">
        <v>1</v>
      </c>
      <c r="O794" s="251" t="s">
        <v>1069</v>
      </c>
      <c r="P794" s="252" t="s">
        <v>1069</v>
      </c>
    </row>
    <row r="795" spans="1:16" x14ac:dyDescent="0.25">
      <c r="A795" s="250" t="s">
        <v>2000</v>
      </c>
      <c r="B795" s="251" t="s">
        <v>2157</v>
      </c>
      <c r="C795" s="251" t="s">
        <v>2158</v>
      </c>
      <c r="D795" s="251" t="s">
        <v>1254</v>
      </c>
      <c r="E795" s="251" t="s">
        <v>1063</v>
      </c>
      <c r="F795" s="251" t="s">
        <v>2159</v>
      </c>
      <c r="G795" s="251" t="s">
        <v>1063</v>
      </c>
      <c r="H795" s="251" t="s">
        <v>1167</v>
      </c>
      <c r="I795" s="251" t="s">
        <v>1078</v>
      </c>
      <c r="J795" s="251" t="s">
        <v>1066</v>
      </c>
      <c r="K795" s="251" t="s">
        <v>2137</v>
      </c>
      <c r="L795" s="251" t="s">
        <v>1423</v>
      </c>
      <c r="M795" s="251">
        <v>1</v>
      </c>
      <c r="N795" s="251">
        <v>1</v>
      </c>
      <c r="O795" s="251" t="s">
        <v>1069</v>
      </c>
      <c r="P795" s="252" t="s">
        <v>1069</v>
      </c>
    </row>
    <row r="796" spans="1:16" x14ac:dyDescent="0.25">
      <c r="A796" s="250" t="s">
        <v>2000</v>
      </c>
      <c r="B796" s="251" t="s">
        <v>2160</v>
      </c>
      <c r="C796" s="251" t="s">
        <v>2161</v>
      </c>
      <c r="D796" s="251" t="s">
        <v>1254</v>
      </c>
      <c r="E796" s="251" t="s">
        <v>1063</v>
      </c>
      <c r="F796" s="251" t="s">
        <v>2162</v>
      </c>
      <c r="G796" s="251" t="s">
        <v>1063</v>
      </c>
      <c r="H796" s="251" t="s">
        <v>1065</v>
      </c>
      <c r="I796" s="251" t="s">
        <v>1063</v>
      </c>
      <c r="J796" s="251" t="s">
        <v>1066</v>
      </c>
      <c r="K796" s="251" t="s">
        <v>2137</v>
      </c>
      <c r="L796" s="251" t="s">
        <v>1423</v>
      </c>
      <c r="M796" s="251">
        <v>1</v>
      </c>
      <c r="N796" s="251">
        <v>1</v>
      </c>
      <c r="O796" s="251" t="s">
        <v>1069</v>
      </c>
      <c r="P796" s="252" t="s">
        <v>1069</v>
      </c>
    </row>
    <row r="797" spans="1:16" x14ac:dyDescent="0.25">
      <c r="A797" s="250" t="s">
        <v>2000</v>
      </c>
      <c r="B797" s="251" t="s">
        <v>2160</v>
      </c>
      <c r="C797" s="251" t="s">
        <v>2161</v>
      </c>
      <c r="D797" s="251" t="s">
        <v>1254</v>
      </c>
      <c r="E797" s="251" t="s">
        <v>1063</v>
      </c>
      <c r="F797" s="251" t="s">
        <v>2162</v>
      </c>
      <c r="G797" s="251" t="s">
        <v>1063</v>
      </c>
      <c r="H797" s="251" t="s">
        <v>1115</v>
      </c>
      <c r="I797" s="251" t="s">
        <v>1116</v>
      </c>
      <c r="J797" s="251" t="s">
        <v>1066</v>
      </c>
      <c r="K797" s="251" t="s">
        <v>2110</v>
      </c>
      <c r="L797" s="251" t="s">
        <v>2111</v>
      </c>
      <c r="M797" s="251">
        <v>1</v>
      </c>
      <c r="N797" s="251">
        <v>1</v>
      </c>
      <c r="O797" s="251" t="s">
        <v>1069</v>
      </c>
      <c r="P797" s="252" t="s">
        <v>1069</v>
      </c>
    </row>
    <row r="798" spans="1:16" x14ac:dyDescent="0.25">
      <c r="A798" s="250" t="s">
        <v>2000</v>
      </c>
      <c r="B798" s="251" t="s">
        <v>2160</v>
      </c>
      <c r="C798" s="251" t="s">
        <v>2161</v>
      </c>
      <c r="D798" s="251" t="s">
        <v>1254</v>
      </c>
      <c r="E798" s="251" t="s">
        <v>1063</v>
      </c>
      <c r="F798" s="251" t="s">
        <v>2162</v>
      </c>
      <c r="G798" s="251" t="s">
        <v>1063</v>
      </c>
      <c r="H798" s="251" t="s">
        <v>1167</v>
      </c>
      <c r="I798" s="251" t="s">
        <v>1078</v>
      </c>
      <c r="J798" s="251" t="s">
        <v>1066</v>
      </c>
      <c r="K798" s="251" t="s">
        <v>2124</v>
      </c>
      <c r="L798" s="251" t="s">
        <v>2125</v>
      </c>
      <c r="M798" s="251">
        <v>1</v>
      </c>
      <c r="N798" s="251">
        <v>1</v>
      </c>
      <c r="O798" s="251" t="s">
        <v>1069</v>
      </c>
      <c r="P798" s="252" t="s">
        <v>1069</v>
      </c>
    </row>
    <row r="799" spans="1:16" x14ac:dyDescent="0.25">
      <c r="A799" s="250" t="s">
        <v>2000</v>
      </c>
      <c r="B799" s="251" t="s">
        <v>2163</v>
      </c>
      <c r="C799" s="251" t="s">
        <v>2164</v>
      </c>
      <c r="D799" s="251" t="s">
        <v>1254</v>
      </c>
      <c r="E799" s="251" t="s">
        <v>1063</v>
      </c>
      <c r="F799" s="251" t="s">
        <v>2165</v>
      </c>
      <c r="G799" s="251" t="s">
        <v>1063</v>
      </c>
      <c r="H799" s="251" t="s">
        <v>1065</v>
      </c>
      <c r="I799" s="251" t="s">
        <v>1063</v>
      </c>
      <c r="J799" s="251" t="s">
        <v>1066</v>
      </c>
      <c r="K799" s="251" t="s">
        <v>2152</v>
      </c>
      <c r="L799" s="251" t="s">
        <v>2153</v>
      </c>
      <c r="M799" s="251">
        <v>1.8</v>
      </c>
      <c r="N799" s="251">
        <v>1</v>
      </c>
      <c r="O799" s="251" t="s">
        <v>1069</v>
      </c>
      <c r="P799" s="252" t="s">
        <v>1069</v>
      </c>
    </row>
    <row r="800" spans="1:16" x14ac:dyDescent="0.25">
      <c r="A800" s="250" t="s">
        <v>2000</v>
      </c>
      <c r="B800" s="251" t="s">
        <v>2163</v>
      </c>
      <c r="C800" s="251" t="s">
        <v>2164</v>
      </c>
      <c r="D800" s="251" t="s">
        <v>1254</v>
      </c>
      <c r="E800" s="251" t="s">
        <v>1063</v>
      </c>
      <c r="F800" s="251" t="s">
        <v>2165</v>
      </c>
      <c r="G800" s="251" t="s">
        <v>1063</v>
      </c>
      <c r="H800" s="251" t="s">
        <v>1115</v>
      </c>
      <c r="I800" s="251" t="s">
        <v>1116</v>
      </c>
      <c r="J800" s="251" t="s">
        <v>1066</v>
      </c>
      <c r="K800" s="251" t="s">
        <v>2059</v>
      </c>
      <c r="L800" s="251" t="s">
        <v>2060</v>
      </c>
      <c r="M800" s="251">
        <v>1.8</v>
      </c>
      <c r="N800" s="251">
        <v>1.8</v>
      </c>
      <c r="O800" s="251" t="s">
        <v>1069</v>
      </c>
      <c r="P800" s="252" t="s">
        <v>1069</v>
      </c>
    </row>
    <row r="801" spans="1:16" x14ac:dyDescent="0.25">
      <c r="A801" s="250" t="s">
        <v>2000</v>
      </c>
      <c r="B801" s="251" t="s">
        <v>2166</v>
      </c>
      <c r="C801" s="251" t="s">
        <v>2167</v>
      </c>
      <c r="D801" s="251" t="s">
        <v>1254</v>
      </c>
      <c r="E801" s="251" t="s">
        <v>1063</v>
      </c>
      <c r="F801" s="251" t="s">
        <v>2168</v>
      </c>
      <c r="G801" s="251" t="s">
        <v>1063</v>
      </c>
      <c r="H801" s="251" t="s">
        <v>1065</v>
      </c>
      <c r="I801" s="251" t="s">
        <v>1063</v>
      </c>
      <c r="J801" s="251" t="s">
        <v>1066</v>
      </c>
      <c r="K801" s="251" t="s">
        <v>2110</v>
      </c>
      <c r="L801" s="251" t="s">
        <v>2111</v>
      </c>
      <c r="M801" s="251">
        <v>1.4</v>
      </c>
      <c r="N801" s="251">
        <v>1</v>
      </c>
      <c r="O801" s="251" t="s">
        <v>1069</v>
      </c>
      <c r="P801" s="252" t="s">
        <v>1069</v>
      </c>
    </row>
    <row r="802" spans="1:16" x14ac:dyDescent="0.25">
      <c r="A802" s="250" t="s">
        <v>2000</v>
      </c>
      <c r="B802" s="251" t="s">
        <v>2166</v>
      </c>
      <c r="C802" s="251" t="s">
        <v>2167</v>
      </c>
      <c r="D802" s="251" t="s">
        <v>1254</v>
      </c>
      <c r="E802" s="251" t="s">
        <v>1063</v>
      </c>
      <c r="F802" s="251" t="s">
        <v>2168</v>
      </c>
      <c r="G802" s="251" t="s">
        <v>1063</v>
      </c>
      <c r="H802" s="251" t="s">
        <v>1115</v>
      </c>
      <c r="I802" s="251" t="s">
        <v>1116</v>
      </c>
      <c r="J802" s="251" t="s">
        <v>1066</v>
      </c>
      <c r="K802" s="251" t="s">
        <v>2124</v>
      </c>
      <c r="L802" s="251" t="s">
        <v>2125</v>
      </c>
      <c r="M802" s="251">
        <v>1.4</v>
      </c>
      <c r="N802" s="251">
        <v>1</v>
      </c>
      <c r="O802" s="251" t="s">
        <v>1069</v>
      </c>
      <c r="P802" s="252" t="s">
        <v>1069</v>
      </c>
    </row>
    <row r="803" spans="1:16" x14ac:dyDescent="0.25">
      <c r="A803" s="250" t="s">
        <v>2000</v>
      </c>
      <c r="B803" s="251" t="s">
        <v>2166</v>
      </c>
      <c r="C803" s="251" t="s">
        <v>2167</v>
      </c>
      <c r="D803" s="251" t="s">
        <v>1254</v>
      </c>
      <c r="E803" s="251" t="s">
        <v>1063</v>
      </c>
      <c r="F803" s="251" t="s">
        <v>2168</v>
      </c>
      <c r="G803" s="251" t="s">
        <v>1063</v>
      </c>
      <c r="H803" s="251" t="s">
        <v>1167</v>
      </c>
      <c r="I803" s="251" t="s">
        <v>1078</v>
      </c>
      <c r="J803" s="251" t="s">
        <v>1066</v>
      </c>
      <c r="K803" s="251" t="s">
        <v>2137</v>
      </c>
      <c r="L803" s="251" t="s">
        <v>1423</v>
      </c>
      <c r="M803" s="251">
        <v>1.4</v>
      </c>
      <c r="N803" s="251">
        <v>1.4</v>
      </c>
      <c r="O803" s="251" t="s">
        <v>1069</v>
      </c>
      <c r="P803" s="252" t="s">
        <v>1069</v>
      </c>
    </row>
    <row r="804" spans="1:16" x14ac:dyDescent="0.25">
      <c r="A804" s="250" t="s">
        <v>2000</v>
      </c>
      <c r="B804" s="251" t="s">
        <v>2169</v>
      </c>
      <c r="C804" s="251" t="s">
        <v>2170</v>
      </c>
      <c r="D804" s="251" t="s">
        <v>1254</v>
      </c>
      <c r="E804" s="251" t="s">
        <v>1063</v>
      </c>
      <c r="F804" s="251" t="s">
        <v>2171</v>
      </c>
      <c r="G804" s="251" t="s">
        <v>1063</v>
      </c>
      <c r="H804" s="251" t="s">
        <v>1065</v>
      </c>
      <c r="I804" s="251" t="s">
        <v>1063</v>
      </c>
      <c r="J804" s="251" t="s">
        <v>1066</v>
      </c>
      <c r="K804" s="251" t="s">
        <v>2062</v>
      </c>
      <c r="L804" s="251" t="s">
        <v>2063</v>
      </c>
      <c r="M804" s="251">
        <v>1.8</v>
      </c>
      <c r="N804" s="251">
        <v>1.8</v>
      </c>
      <c r="O804" s="251" t="s">
        <v>1069</v>
      </c>
      <c r="P804" s="252" t="s">
        <v>1069</v>
      </c>
    </row>
    <row r="805" spans="1:16" x14ac:dyDescent="0.25">
      <c r="A805" s="250" t="s">
        <v>2000</v>
      </c>
      <c r="B805" s="251" t="s">
        <v>2169</v>
      </c>
      <c r="C805" s="251" t="s">
        <v>2170</v>
      </c>
      <c r="D805" s="251" t="s">
        <v>1254</v>
      </c>
      <c r="E805" s="251" t="s">
        <v>1063</v>
      </c>
      <c r="F805" s="251" t="s">
        <v>2171</v>
      </c>
      <c r="G805" s="251" t="s">
        <v>1063</v>
      </c>
      <c r="H805" s="251" t="s">
        <v>1115</v>
      </c>
      <c r="I805" s="251" t="s">
        <v>1116</v>
      </c>
      <c r="J805" s="251" t="s">
        <v>1066</v>
      </c>
      <c r="K805" s="251" t="s">
        <v>2152</v>
      </c>
      <c r="L805" s="251" t="s">
        <v>2153</v>
      </c>
      <c r="M805" s="251">
        <v>1.8</v>
      </c>
      <c r="N805" s="251">
        <v>1</v>
      </c>
      <c r="O805" s="251" t="s">
        <v>1069</v>
      </c>
      <c r="P805" s="252" t="s">
        <v>1069</v>
      </c>
    </row>
    <row r="806" spans="1:16" x14ac:dyDescent="0.25">
      <c r="A806" s="250" t="s">
        <v>2000</v>
      </c>
      <c r="B806" s="251" t="s">
        <v>380</v>
      </c>
      <c r="C806" s="251" t="s">
        <v>381</v>
      </c>
      <c r="D806" s="251" t="s">
        <v>1254</v>
      </c>
      <c r="E806" s="251" t="s">
        <v>1063</v>
      </c>
      <c r="F806" s="251" t="s">
        <v>2172</v>
      </c>
      <c r="G806" s="251" t="s">
        <v>1063</v>
      </c>
      <c r="H806" s="251" t="s">
        <v>1065</v>
      </c>
      <c r="I806" s="251" t="s">
        <v>1063</v>
      </c>
      <c r="J806" s="251" t="s">
        <v>1066</v>
      </c>
      <c r="K806" s="251" t="s">
        <v>2088</v>
      </c>
      <c r="L806" s="251" t="s">
        <v>2089</v>
      </c>
      <c r="M806" s="251">
        <v>1</v>
      </c>
      <c r="N806" s="251">
        <v>1</v>
      </c>
      <c r="O806" s="251" t="s">
        <v>1069</v>
      </c>
      <c r="P806" s="252" t="s">
        <v>2173</v>
      </c>
    </row>
    <row r="807" spans="1:16" x14ac:dyDescent="0.25">
      <c r="A807" s="250" t="s">
        <v>2000</v>
      </c>
      <c r="B807" s="251" t="s">
        <v>2174</v>
      </c>
      <c r="C807" s="251" t="s">
        <v>2175</v>
      </c>
      <c r="D807" s="251" t="s">
        <v>1254</v>
      </c>
      <c r="E807" s="251" t="s">
        <v>1063</v>
      </c>
      <c r="F807" s="251" t="s">
        <v>2176</v>
      </c>
      <c r="G807" s="251" t="s">
        <v>1063</v>
      </c>
      <c r="H807" s="251" t="s">
        <v>1065</v>
      </c>
      <c r="I807" s="251" t="s">
        <v>1063</v>
      </c>
      <c r="J807" s="251" t="s">
        <v>1066</v>
      </c>
      <c r="K807" s="251" t="s">
        <v>2079</v>
      </c>
      <c r="L807" s="251" t="s">
        <v>2080</v>
      </c>
      <c r="M807" s="251">
        <v>1</v>
      </c>
      <c r="N807" s="251">
        <v>1</v>
      </c>
      <c r="O807" s="251" t="s">
        <v>1069</v>
      </c>
      <c r="P807" s="252" t="s">
        <v>2177</v>
      </c>
    </row>
    <row r="808" spans="1:16" x14ac:dyDescent="0.25">
      <c r="A808" s="250" t="s">
        <v>2000</v>
      </c>
      <c r="B808" s="251" t="s">
        <v>2178</v>
      </c>
      <c r="C808" s="251" t="s">
        <v>2179</v>
      </c>
      <c r="D808" s="251" t="s">
        <v>1254</v>
      </c>
      <c r="E808" s="251" t="s">
        <v>1063</v>
      </c>
      <c r="F808" s="251" t="s">
        <v>2180</v>
      </c>
      <c r="G808" s="251" t="s">
        <v>1063</v>
      </c>
      <c r="H808" s="251" t="s">
        <v>1065</v>
      </c>
      <c r="I808" s="251" t="s">
        <v>1063</v>
      </c>
      <c r="J808" s="251" t="s">
        <v>1066</v>
      </c>
      <c r="K808" s="251" t="s">
        <v>2091</v>
      </c>
      <c r="L808" s="251" t="s">
        <v>2092</v>
      </c>
      <c r="M808" s="251">
        <v>1</v>
      </c>
      <c r="N808" s="251">
        <v>1</v>
      </c>
      <c r="O808" s="251" t="s">
        <v>1069</v>
      </c>
      <c r="P808" s="252" t="s">
        <v>2177</v>
      </c>
    </row>
    <row r="809" spans="1:16" x14ac:dyDescent="0.25">
      <c r="A809" s="250" t="s">
        <v>2000</v>
      </c>
      <c r="B809" s="251" t="s">
        <v>2181</v>
      </c>
      <c r="C809" s="251" t="s">
        <v>2182</v>
      </c>
      <c r="D809" s="251" t="s">
        <v>1254</v>
      </c>
      <c r="E809" s="251" t="s">
        <v>1063</v>
      </c>
      <c r="F809" s="251" t="s">
        <v>2183</v>
      </c>
      <c r="G809" s="251" t="s">
        <v>1063</v>
      </c>
      <c r="H809" s="251" t="s">
        <v>1065</v>
      </c>
      <c r="I809" s="251" t="s">
        <v>1063</v>
      </c>
      <c r="J809" s="251" t="s">
        <v>1066</v>
      </c>
      <c r="K809" s="251" t="s">
        <v>2104</v>
      </c>
      <c r="L809" s="251" t="s">
        <v>2105</v>
      </c>
      <c r="M809" s="251">
        <v>1</v>
      </c>
      <c r="N809" s="251">
        <v>1</v>
      </c>
      <c r="O809" s="251" t="s">
        <v>1069</v>
      </c>
      <c r="P809" s="252" t="s">
        <v>2184</v>
      </c>
    </row>
    <row r="810" spans="1:16" x14ac:dyDescent="0.25">
      <c r="A810" s="250" t="s">
        <v>2000</v>
      </c>
      <c r="B810" s="251" t="s">
        <v>2185</v>
      </c>
      <c r="C810" s="251" t="s">
        <v>2186</v>
      </c>
      <c r="D810" s="251" t="s">
        <v>1254</v>
      </c>
      <c r="E810" s="251" t="s">
        <v>1063</v>
      </c>
      <c r="F810" s="251" t="s">
        <v>2187</v>
      </c>
      <c r="G810" s="251" t="s">
        <v>1063</v>
      </c>
      <c r="H810" s="251" t="s">
        <v>1065</v>
      </c>
      <c r="I810" s="251" t="s">
        <v>1063</v>
      </c>
      <c r="J810" s="251" t="s">
        <v>1066</v>
      </c>
      <c r="K810" s="251" t="s">
        <v>2098</v>
      </c>
      <c r="L810" s="251" t="s">
        <v>2099</v>
      </c>
      <c r="M810" s="251">
        <v>1</v>
      </c>
      <c r="N810" s="251">
        <v>1</v>
      </c>
      <c r="O810" s="251" t="s">
        <v>1069</v>
      </c>
      <c r="P810" s="252" t="s">
        <v>2177</v>
      </c>
    </row>
    <row r="811" spans="1:16" x14ac:dyDescent="0.25">
      <c r="A811" s="250" t="s">
        <v>2000</v>
      </c>
      <c r="B811" s="251" t="s">
        <v>397</v>
      </c>
      <c r="C811" s="251" t="s">
        <v>398</v>
      </c>
      <c r="D811" s="251" t="s">
        <v>1254</v>
      </c>
      <c r="E811" s="251" t="s">
        <v>1063</v>
      </c>
      <c r="F811" s="251" t="s">
        <v>2188</v>
      </c>
      <c r="G811" s="251" t="s">
        <v>1063</v>
      </c>
      <c r="H811" s="251" t="s">
        <v>1065</v>
      </c>
      <c r="I811" s="251" t="s">
        <v>1063</v>
      </c>
      <c r="J811" s="251" t="s">
        <v>1066</v>
      </c>
      <c r="K811" s="251" t="s">
        <v>576</v>
      </c>
      <c r="L811" s="251" t="s">
        <v>577</v>
      </c>
      <c r="M811" s="251">
        <v>1</v>
      </c>
      <c r="N811" s="251">
        <v>1</v>
      </c>
      <c r="O811" s="251" t="s">
        <v>1069</v>
      </c>
      <c r="P811" s="252" t="s">
        <v>2189</v>
      </c>
    </row>
    <row r="812" spans="1:16" x14ac:dyDescent="0.25">
      <c r="A812" s="250" t="s">
        <v>2000</v>
      </c>
      <c r="B812" s="251" t="s">
        <v>2190</v>
      </c>
      <c r="C812" s="251" t="s">
        <v>2191</v>
      </c>
      <c r="D812" s="251" t="s">
        <v>1254</v>
      </c>
      <c r="E812" s="251" t="s">
        <v>1063</v>
      </c>
      <c r="F812" s="251" t="s">
        <v>2192</v>
      </c>
      <c r="G812" s="251" t="s">
        <v>1063</v>
      </c>
      <c r="H812" s="251" t="s">
        <v>1065</v>
      </c>
      <c r="I812" s="251" t="s">
        <v>1063</v>
      </c>
      <c r="J812" s="251" t="s">
        <v>1066</v>
      </c>
      <c r="K812" s="251" t="s">
        <v>2193</v>
      </c>
      <c r="L812" s="251" t="s">
        <v>2194</v>
      </c>
      <c r="M812" s="251">
        <v>1</v>
      </c>
      <c r="N812" s="251">
        <v>0.06</v>
      </c>
      <c r="O812" s="251" t="s">
        <v>1069</v>
      </c>
      <c r="P812" s="252" t="s">
        <v>2195</v>
      </c>
    </row>
    <row r="813" spans="1:16" x14ac:dyDescent="0.25">
      <c r="A813" s="250" t="s">
        <v>2000</v>
      </c>
      <c r="B813" s="251" t="s">
        <v>2190</v>
      </c>
      <c r="C813" s="251" t="s">
        <v>2191</v>
      </c>
      <c r="D813" s="251" t="s">
        <v>1254</v>
      </c>
      <c r="E813" s="251" t="s">
        <v>1063</v>
      </c>
      <c r="F813" s="251" t="s">
        <v>2192</v>
      </c>
      <c r="G813" s="251" t="s">
        <v>1063</v>
      </c>
      <c r="H813" s="251" t="s">
        <v>1115</v>
      </c>
      <c r="I813" s="251" t="s">
        <v>1116</v>
      </c>
      <c r="J813" s="251" t="s">
        <v>1066</v>
      </c>
      <c r="K813" s="251" t="s">
        <v>380</v>
      </c>
      <c r="L813" s="251" t="s">
        <v>381</v>
      </c>
      <c r="M813" s="251">
        <v>1</v>
      </c>
      <c r="N813" s="251">
        <v>0.94</v>
      </c>
      <c r="O813" s="251" t="s">
        <v>1069</v>
      </c>
      <c r="P813" s="252" t="s">
        <v>2195</v>
      </c>
    </row>
    <row r="814" spans="1:16" x14ac:dyDescent="0.25">
      <c r="A814" s="250" t="s">
        <v>2000</v>
      </c>
      <c r="B814" s="251" t="s">
        <v>2190</v>
      </c>
      <c r="C814" s="251" t="s">
        <v>2191</v>
      </c>
      <c r="D814" s="251" t="s">
        <v>1254</v>
      </c>
      <c r="E814" s="251" t="s">
        <v>1116</v>
      </c>
      <c r="F814" s="251" t="s">
        <v>2196</v>
      </c>
      <c r="G814" s="251" t="s">
        <v>1063</v>
      </c>
      <c r="H814" s="251" t="s">
        <v>1065</v>
      </c>
      <c r="I814" s="251" t="s">
        <v>1063</v>
      </c>
      <c r="J814" s="251" t="s">
        <v>1066</v>
      </c>
      <c r="K814" s="251" t="s">
        <v>2193</v>
      </c>
      <c r="L814" s="251" t="s">
        <v>2194</v>
      </c>
      <c r="M814" s="251">
        <v>1</v>
      </c>
      <c r="N814" s="251">
        <v>0.02</v>
      </c>
      <c r="O814" s="251" t="s">
        <v>1069</v>
      </c>
      <c r="P814" s="252" t="s">
        <v>2195</v>
      </c>
    </row>
    <row r="815" spans="1:16" x14ac:dyDescent="0.25">
      <c r="A815" s="250" t="s">
        <v>2000</v>
      </c>
      <c r="B815" s="251" t="s">
        <v>2190</v>
      </c>
      <c r="C815" s="251" t="s">
        <v>2191</v>
      </c>
      <c r="D815" s="251" t="s">
        <v>1254</v>
      </c>
      <c r="E815" s="251" t="s">
        <v>1116</v>
      </c>
      <c r="F815" s="251" t="s">
        <v>2196</v>
      </c>
      <c r="G815" s="251" t="s">
        <v>1063</v>
      </c>
      <c r="H815" s="251" t="s">
        <v>1115</v>
      </c>
      <c r="I815" s="251" t="s">
        <v>1116</v>
      </c>
      <c r="J815" s="251" t="s">
        <v>1066</v>
      </c>
      <c r="K815" s="251" t="s">
        <v>380</v>
      </c>
      <c r="L815" s="251" t="s">
        <v>381</v>
      </c>
      <c r="M815" s="251">
        <v>1</v>
      </c>
      <c r="N815" s="251">
        <v>0.98</v>
      </c>
      <c r="O815" s="251" t="s">
        <v>1069</v>
      </c>
      <c r="P815" s="252" t="s">
        <v>2195</v>
      </c>
    </row>
    <row r="816" spans="1:16" x14ac:dyDescent="0.25">
      <c r="A816" s="250" t="s">
        <v>2000</v>
      </c>
      <c r="B816" s="251" t="s">
        <v>2190</v>
      </c>
      <c r="C816" s="251" t="s">
        <v>2191</v>
      </c>
      <c r="D816" s="251" t="s">
        <v>1254</v>
      </c>
      <c r="E816" s="251" t="s">
        <v>1078</v>
      </c>
      <c r="F816" s="251" t="s">
        <v>2197</v>
      </c>
      <c r="G816" s="251" t="s">
        <v>1063</v>
      </c>
      <c r="H816" s="251" t="s">
        <v>1065</v>
      </c>
      <c r="I816" s="251" t="s">
        <v>1063</v>
      </c>
      <c r="J816" s="251" t="s">
        <v>1066</v>
      </c>
      <c r="K816" s="251" t="s">
        <v>2193</v>
      </c>
      <c r="L816" s="251" t="s">
        <v>2194</v>
      </c>
      <c r="M816" s="251">
        <v>1</v>
      </c>
      <c r="N816" s="251">
        <v>0.04</v>
      </c>
      <c r="O816" s="251" t="s">
        <v>1069</v>
      </c>
      <c r="P816" s="252" t="s">
        <v>2195</v>
      </c>
    </row>
    <row r="817" spans="1:16" x14ac:dyDescent="0.25">
      <c r="A817" s="250" t="s">
        <v>2000</v>
      </c>
      <c r="B817" s="251" t="s">
        <v>2190</v>
      </c>
      <c r="C817" s="251" t="s">
        <v>2191</v>
      </c>
      <c r="D817" s="251" t="s">
        <v>1254</v>
      </c>
      <c r="E817" s="251" t="s">
        <v>1078</v>
      </c>
      <c r="F817" s="251" t="s">
        <v>2197</v>
      </c>
      <c r="G817" s="251" t="s">
        <v>1063</v>
      </c>
      <c r="H817" s="251" t="s">
        <v>1115</v>
      </c>
      <c r="I817" s="251" t="s">
        <v>1116</v>
      </c>
      <c r="J817" s="251" t="s">
        <v>1066</v>
      </c>
      <c r="K817" s="251" t="s">
        <v>380</v>
      </c>
      <c r="L817" s="251" t="s">
        <v>381</v>
      </c>
      <c r="M817" s="251">
        <v>1</v>
      </c>
      <c r="N817" s="251">
        <v>0.96</v>
      </c>
      <c r="O817" s="251" t="s">
        <v>1069</v>
      </c>
      <c r="P817" s="252" t="s">
        <v>2195</v>
      </c>
    </row>
    <row r="818" spans="1:16" x14ac:dyDescent="0.25">
      <c r="A818" s="250" t="s">
        <v>2000</v>
      </c>
      <c r="B818" s="251" t="s">
        <v>2198</v>
      </c>
      <c r="C818" s="251" t="s">
        <v>2199</v>
      </c>
      <c r="D818" s="251" t="s">
        <v>1254</v>
      </c>
      <c r="E818" s="251" t="s">
        <v>1063</v>
      </c>
      <c r="F818" s="251" t="s">
        <v>2200</v>
      </c>
      <c r="G818" s="251" t="s">
        <v>1063</v>
      </c>
      <c r="H818" s="251" t="s">
        <v>1065</v>
      </c>
      <c r="I818" s="251" t="s">
        <v>1063</v>
      </c>
      <c r="J818" s="251" t="s">
        <v>1066</v>
      </c>
      <c r="K818" s="251" t="s">
        <v>2193</v>
      </c>
      <c r="L818" s="251" t="s">
        <v>2194</v>
      </c>
      <c r="M818" s="251">
        <v>1</v>
      </c>
      <c r="N818" s="251">
        <v>0.28000000000000003</v>
      </c>
      <c r="O818" s="251" t="s">
        <v>1069</v>
      </c>
      <c r="P818" s="252" t="s">
        <v>1069</v>
      </c>
    </row>
    <row r="819" spans="1:16" x14ac:dyDescent="0.25">
      <c r="A819" s="250" t="s">
        <v>2000</v>
      </c>
      <c r="B819" s="251" t="s">
        <v>2198</v>
      </c>
      <c r="C819" s="251" t="s">
        <v>2199</v>
      </c>
      <c r="D819" s="251" t="s">
        <v>1254</v>
      </c>
      <c r="E819" s="251" t="s">
        <v>1063</v>
      </c>
      <c r="F819" s="251" t="s">
        <v>2200</v>
      </c>
      <c r="G819" s="251" t="s">
        <v>1063</v>
      </c>
      <c r="H819" s="251" t="s">
        <v>1115</v>
      </c>
      <c r="I819" s="251" t="s">
        <v>1116</v>
      </c>
      <c r="J819" s="251" t="s">
        <v>1066</v>
      </c>
      <c r="K819" s="251" t="s">
        <v>380</v>
      </c>
      <c r="L819" s="251" t="s">
        <v>381</v>
      </c>
      <c r="M819" s="251">
        <v>1</v>
      </c>
      <c r="N819" s="251">
        <v>0.72</v>
      </c>
      <c r="O819" s="251" t="s">
        <v>1069</v>
      </c>
      <c r="P819" s="252" t="s">
        <v>1069</v>
      </c>
    </row>
    <row r="820" spans="1:16" x14ac:dyDescent="0.25">
      <c r="A820" s="250" t="s">
        <v>2000</v>
      </c>
      <c r="B820" s="251" t="s">
        <v>2201</v>
      </c>
      <c r="C820" s="251" t="s">
        <v>2002</v>
      </c>
      <c r="D820" s="251" t="s">
        <v>1254</v>
      </c>
      <c r="E820" s="251" t="s">
        <v>1063</v>
      </c>
      <c r="F820" s="251" t="s">
        <v>2202</v>
      </c>
      <c r="G820" s="251" t="s">
        <v>1063</v>
      </c>
      <c r="H820" s="251" t="s">
        <v>1065</v>
      </c>
      <c r="I820" s="251" t="s">
        <v>1063</v>
      </c>
      <c r="J820" s="251" t="s">
        <v>1066</v>
      </c>
      <c r="K820" s="251" t="s">
        <v>2009</v>
      </c>
      <c r="L820" s="251" t="s">
        <v>2010</v>
      </c>
      <c r="M820" s="251">
        <v>1</v>
      </c>
      <c r="N820" s="251">
        <v>1E-3</v>
      </c>
      <c r="O820" s="251" t="s">
        <v>1069</v>
      </c>
      <c r="P820" s="252" t="s">
        <v>2203</v>
      </c>
    </row>
    <row r="821" spans="1:16" x14ac:dyDescent="0.25">
      <c r="A821" s="250" t="s">
        <v>2000</v>
      </c>
      <c r="B821" s="251" t="s">
        <v>2201</v>
      </c>
      <c r="C821" s="251" t="s">
        <v>2002</v>
      </c>
      <c r="D821" s="251" t="s">
        <v>1254</v>
      </c>
      <c r="E821" s="251" t="s">
        <v>1063</v>
      </c>
      <c r="F821" s="251" t="s">
        <v>2202</v>
      </c>
      <c r="G821" s="251" t="s">
        <v>1063</v>
      </c>
      <c r="H821" s="251" t="s">
        <v>1115</v>
      </c>
      <c r="I821" s="251" t="s">
        <v>1116</v>
      </c>
      <c r="J821" s="251" t="s">
        <v>1066</v>
      </c>
      <c r="K821" s="251" t="s">
        <v>2193</v>
      </c>
      <c r="L821" s="251" t="s">
        <v>2194</v>
      </c>
      <c r="M821" s="251">
        <v>1</v>
      </c>
      <c r="N821" s="251">
        <v>1E-3</v>
      </c>
      <c r="O821" s="251" t="s">
        <v>1069</v>
      </c>
      <c r="P821" s="252" t="s">
        <v>2203</v>
      </c>
    </row>
    <row r="822" spans="1:16" x14ac:dyDescent="0.25">
      <c r="A822" s="250" t="s">
        <v>2000</v>
      </c>
      <c r="B822" s="251" t="s">
        <v>2201</v>
      </c>
      <c r="C822" s="251" t="s">
        <v>2002</v>
      </c>
      <c r="D822" s="251" t="s">
        <v>1254</v>
      </c>
      <c r="E822" s="251" t="s">
        <v>1063</v>
      </c>
      <c r="F822" s="251" t="s">
        <v>2202</v>
      </c>
      <c r="G822" s="251" t="s">
        <v>1063</v>
      </c>
      <c r="H822" s="251" t="s">
        <v>1167</v>
      </c>
      <c r="I822" s="251" t="s">
        <v>1078</v>
      </c>
      <c r="J822" s="251" t="s">
        <v>1066</v>
      </c>
      <c r="K822" s="251" t="s">
        <v>2001</v>
      </c>
      <c r="L822" s="251" t="s">
        <v>2002</v>
      </c>
      <c r="M822" s="251">
        <v>1</v>
      </c>
      <c r="N822" s="251">
        <v>0.75</v>
      </c>
      <c r="O822" s="251" t="s">
        <v>1069</v>
      </c>
      <c r="P822" s="252" t="s">
        <v>2203</v>
      </c>
    </row>
    <row r="823" spans="1:16" x14ac:dyDescent="0.25">
      <c r="A823" s="250" t="s">
        <v>2000</v>
      </c>
      <c r="B823" s="251" t="s">
        <v>2201</v>
      </c>
      <c r="C823" s="251" t="s">
        <v>2002</v>
      </c>
      <c r="D823" s="251" t="s">
        <v>1254</v>
      </c>
      <c r="E823" s="251" t="s">
        <v>1063</v>
      </c>
      <c r="F823" s="251" t="s">
        <v>2202</v>
      </c>
      <c r="G823" s="251" t="s">
        <v>1063</v>
      </c>
      <c r="H823" s="251" t="s">
        <v>1077</v>
      </c>
      <c r="I823" s="251" t="s">
        <v>1694</v>
      </c>
      <c r="J823" s="251" t="s">
        <v>1066</v>
      </c>
      <c r="K823" s="251" t="s">
        <v>2204</v>
      </c>
      <c r="L823" s="251" t="s">
        <v>2205</v>
      </c>
      <c r="M823" s="251">
        <v>1</v>
      </c>
      <c r="N823" s="251">
        <v>0.15</v>
      </c>
      <c r="O823" s="251" t="s">
        <v>1069</v>
      </c>
      <c r="P823" s="252" t="s">
        <v>2203</v>
      </c>
    </row>
    <row r="824" spans="1:16" x14ac:dyDescent="0.25">
      <c r="A824" s="250" t="s">
        <v>2000</v>
      </c>
      <c r="B824" s="251" t="s">
        <v>2201</v>
      </c>
      <c r="C824" s="251" t="s">
        <v>2002</v>
      </c>
      <c r="D824" s="251" t="s">
        <v>1254</v>
      </c>
      <c r="E824" s="251" t="s">
        <v>1063</v>
      </c>
      <c r="F824" s="251" t="s">
        <v>2202</v>
      </c>
      <c r="G824" s="251" t="s">
        <v>1063</v>
      </c>
      <c r="H824" s="251" t="s">
        <v>1083</v>
      </c>
      <c r="I824" s="251" t="s">
        <v>1084</v>
      </c>
      <c r="J824" s="251" t="s">
        <v>1066</v>
      </c>
      <c r="K824" s="251" t="s">
        <v>380</v>
      </c>
      <c r="L824" s="251" t="s">
        <v>381</v>
      </c>
      <c r="M824" s="251">
        <v>1</v>
      </c>
      <c r="N824" s="251">
        <v>0.1</v>
      </c>
      <c r="O824" s="251" t="s">
        <v>1069</v>
      </c>
      <c r="P824" s="252" t="s">
        <v>2203</v>
      </c>
    </row>
    <row r="825" spans="1:16" x14ac:dyDescent="0.25">
      <c r="A825" s="250" t="s">
        <v>2000</v>
      </c>
      <c r="B825" s="251" t="s">
        <v>2206</v>
      </c>
      <c r="C825" s="251" t="s">
        <v>2207</v>
      </c>
      <c r="D825" s="251" t="s">
        <v>1254</v>
      </c>
      <c r="E825" s="251" t="s">
        <v>1063</v>
      </c>
      <c r="F825" s="251" t="s">
        <v>2208</v>
      </c>
      <c r="G825" s="251" t="s">
        <v>1063</v>
      </c>
      <c r="H825" s="251" t="s">
        <v>1065</v>
      </c>
      <c r="I825" s="251" t="s">
        <v>1063</v>
      </c>
      <c r="J825" s="251" t="s">
        <v>1066</v>
      </c>
      <c r="K825" s="251" t="s">
        <v>2023</v>
      </c>
      <c r="L825" s="251" t="s">
        <v>2024</v>
      </c>
      <c r="M825" s="251">
        <v>0.5</v>
      </c>
      <c r="N825" s="251">
        <v>0.5</v>
      </c>
      <c r="O825" s="251" t="s">
        <v>1069</v>
      </c>
      <c r="P825" s="252" t="s">
        <v>2209</v>
      </c>
    </row>
    <row r="826" spans="1:16" x14ac:dyDescent="0.25">
      <c r="A826" s="250" t="s">
        <v>2000</v>
      </c>
      <c r="B826" s="251" t="s">
        <v>2206</v>
      </c>
      <c r="C826" s="251" t="s">
        <v>2207</v>
      </c>
      <c r="D826" s="251" t="s">
        <v>1254</v>
      </c>
      <c r="E826" s="251" t="s">
        <v>1063</v>
      </c>
      <c r="F826" s="251" t="s">
        <v>2208</v>
      </c>
      <c r="G826" s="251" t="s">
        <v>1063</v>
      </c>
      <c r="H826" s="251" t="s">
        <v>1115</v>
      </c>
      <c r="I826" s="251" t="s">
        <v>1116</v>
      </c>
      <c r="J826" s="251" t="s">
        <v>1066</v>
      </c>
      <c r="K826" s="251" t="s">
        <v>2124</v>
      </c>
      <c r="L826" s="251" t="s">
        <v>2125</v>
      </c>
      <c r="M826" s="251">
        <v>0.5</v>
      </c>
      <c r="N826" s="251">
        <v>1</v>
      </c>
      <c r="O826" s="251" t="s">
        <v>1069</v>
      </c>
      <c r="P826" s="252" t="s">
        <v>2209</v>
      </c>
    </row>
    <row r="827" spans="1:16" x14ac:dyDescent="0.25">
      <c r="A827" s="250" t="s">
        <v>2000</v>
      </c>
      <c r="B827" s="251" t="s">
        <v>2206</v>
      </c>
      <c r="C827" s="251" t="s">
        <v>2207</v>
      </c>
      <c r="D827" s="251" t="s">
        <v>1254</v>
      </c>
      <c r="E827" s="251" t="s">
        <v>1063</v>
      </c>
      <c r="F827" s="251" t="s">
        <v>2208</v>
      </c>
      <c r="G827" s="251" t="s">
        <v>1063</v>
      </c>
      <c r="H827" s="251" t="s">
        <v>1167</v>
      </c>
      <c r="I827" s="251" t="s">
        <v>1078</v>
      </c>
      <c r="J827" s="251" t="s">
        <v>1066</v>
      </c>
      <c r="K827" s="251" t="s">
        <v>2122</v>
      </c>
      <c r="L827" s="251" t="s">
        <v>2123</v>
      </c>
      <c r="M827" s="251">
        <v>0.5</v>
      </c>
      <c r="N827" s="251">
        <v>1</v>
      </c>
      <c r="O827" s="251" t="s">
        <v>1069</v>
      </c>
      <c r="P827" s="252" t="s">
        <v>2209</v>
      </c>
    </row>
    <row r="828" spans="1:16" x14ac:dyDescent="0.25">
      <c r="A828" s="250" t="s">
        <v>2000</v>
      </c>
      <c r="B828" s="251" t="s">
        <v>2210</v>
      </c>
      <c r="C828" s="251" t="s">
        <v>2211</v>
      </c>
      <c r="D828" s="251" t="s">
        <v>1254</v>
      </c>
      <c r="E828" s="251" t="s">
        <v>1063</v>
      </c>
      <c r="F828" s="251" t="s">
        <v>2212</v>
      </c>
      <c r="G828" s="251" t="s">
        <v>1063</v>
      </c>
      <c r="H828" s="251" t="s">
        <v>1065</v>
      </c>
      <c r="I828" s="251" t="s">
        <v>1063</v>
      </c>
      <c r="J828" s="251" t="s">
        <v>1066</v>
      </c>
      <c r="K828" s="251" t="s">
        <v>2193</v>
      </c>
      <c r="L828" s="251" t="s">
        <v>2194</v>
      </c>
      <c r="M828" s="251">
        <v>1</v>
      </c>
      <c r="N828" s="251">
        <v>0.11</v>
      </c>
      <c r="O828" s="251" t="s">
        <v>1069</v>
      </c>
      <c r="P828" s="252" t="s">
        <v>1069</v>
      </c>
    </row>
    <row r="829" spans="1:16" x14ac:dyDescent="0.25">
      <c r="A829" s="250" t="s">
        <v>2000</v>
      </c>
      <c r="B829" s="251" t="s">
        <v>2210</v>
      </c>
      <c r="C829" s="251" t="s">
        <v>2211</v>
      </c>
      <c r="D829" s="251" t="s">
        <v>1254</v>
      </c>
      <c r="E829" s="251" t="s">
        <v>1063</v>
      </c>
      <c r="F829" s="251" t="s">
        <v>2212</v>
      </c>
      <c r="G829" s="251" t="s">
        <v>1063</v>
      </c>
      <c r="H829" s="251" t="s">
        <v>1115</v>
      </c>
      <c r="I829" s="251" t="s">
        <v>1116</v>
      </c>
      <c r="J829" s="251" t="s">
        <v>1066</v>
      </c>
      <c r="K829" s="251" t="s">
        <v>380</v>
      </c>
      <c r="L829" s="251" t="s">
        <v>381</v>
      </c>
      <c r="M829" s="251">
        <v>1</v>
      </c>
      <c r="N829" s="251">
        <v>0.89</v>
      </c>
      <c r="O829" s="251" t="s">
        <v>1069</v>
      </c>
      <c r="P829" s="252" t="s">
        <v>1069</v>
      </c>
    </row>
    <row r="830" spans="1:16" x14ac:dyDescent="0.25">
      <c r="A830" s="250" t="s">
        <v>2000</v>
      </c>
      <c r="B830" s="251" t="s">
        <v>2213</v>
      </c>
      <c r="C830" s="251" t="s">
        <v>2214</v>
      </c>
      <c r="D830" s="251" t="s">
        <v>1254</v>
      </c>
      <c r="E830" s="251" t="s">
        <v>1063</v>
      </c>
      <c r="F830" s="251" t="s">
        <v>2215</v>
      </c>
      <c r="G830" s="251" t="s">
        <v>1063</v>
      </c>
      <c r="H830" s="251" t="s">
        <v>1065</v>
      </c>
      <c r="I830" s="251" t="s">
        <v>1063</v>
      </c>
      <c r="J830" s="251" t="s">
        <v>1066</v>
      </c>
      <c r="K830" s="251" t="s">
        <v>2056</v>
      </c>
      <c r="L830" s="251" t="s">
        <v>2057</v>
      </c>
      <c r="M830" s="251">
        <v>1</v>
      </c>
      <c r="N830" s="251">
        <v>0.7</v>
      </c>
      <c r="O830" s="251" t="s">
        <v>1069</v>
      </c>
      <c r="P830" s="252" t="s">
        <v>1069</v>
      </c>
    </row>
    <row r="831" spans="1:16" x14ac:dyDescent="0.25">
      <c r="A831" s="250" t="s">
        <v>2000</v>
      </c>
      <c r="B831" s="251" t="s">
        <v>2213</v>
      </c>
      <c r="C831" s="251" t="s">
        <v>2214</v>
      </c>
      <c r="D831" s="251" t="s">
        <v>1254</v>
      </c>
      <c r="E831" s="251" t="s">
        <v>1063</v>
      </c>
      <c r="F831" s="251" t="s">
        <v>2215</v>
      </c>
      <c r="G831" s="251" t="s">
        <v>1063</v>
      </c>
      <c r="H831" s="251" t="s">
        <v>1115</v>
      </c>
      <c r="I831" s="251" t="s">
        <v>1116</v>
      </c>
      <c r="J831" s="251" t="s">
        <v>1066</v>
      </c>
      <c r="K831" s="251" t="s">
        <v>576</v>
      </c>
      <c r="L831" s="251" t="s">
        <v>577</v>
      </c>
      <c r="M831" s="251">
        <v>1</v>
      </c>
      <c r="N831" s="251">
        <v>0.3</v>
      </c>
      <c r="O831" s="251" t="s">
        <v>1069</v>
      </c>
      <c r="P831" s="252" t="s">
        <v>1069</v>
      </c>
    </row>
    <row r="832" spans="1:16" x14ac:dyDescent="0.25">
      <c r="A832" s="250" t="s">
        <v>2000</v>
      </c>
      <c r="B832" s="251" t="s">
        <v>2216</v>
      </c>
      <c r="C832" s="251" t="s">
        <v>2217</v>
      </c>
      <c r="D832" s="251" t="s">
        <v>1254</v>
      </c>
      <c r="E832" s="251" t="s">
        <v>1063</v>
      </c>
      <c r="F832" s="251" t="s">
        <v>2218</v>
      </c>
      <c r="G832" s="251" t="s">
        <v>1063</v>
      </c>
      <c r="H832" s="251" t="s">
        <v>1065</v>
      </c>
      <c r="I832" s="251" t="s">
        <v>1063</v>
      </c>
      <c r="J832" s="251" t="s">
        <v>1066</v>
      </c>
      <c r="K832" s="251" t="s">
        <v>2110</v>
      </c>
      <c r="L832" s="251" t="s">
        <v>2111</v>
      </c>
      <c r="M832" s="251">
        <v>1</v>
      </c>
      <c r="N832" s="251">
        <v>1</v>
      </c>
      <c r="O832" s="251" t="s">
        <v>1069</v>
      </c>
      <c r="P832" s="252" t="s">
        <v>1069</v>
      </c>
    </row>
    <row r="833" spans="1:16" x14ac:dyDescent="0.25">
      <c r="A833" s="250" t="s">
        <v>2000</v>
      </c>
      <c r="B833" s="251" t="s">
        <v>2216</v>
      </c>
      <c r="C833" s="251" t="s">
        <v>2217</v>
      </c>
      <c r="D833" s="251" t="s">
        <v>1254</v>
      </c>
      <c r="E833" s="251" t="s">
        <v>1063</v>
      </c>
      <c r="F833" s="251" t="s">
        <v>2218</v>
      </c>
      <c r="G833" s="251" t="s">
        <v>1063</v>
      </c>
      <c r="H833" s="251" t="s">
        <v>1115</v>
      </c>
      <c r="I833" s="251" t="s">
        <v>1116</v>
      </c>
      <c r="J833" s="251" t="s">
        <v>1066</v>
      </c>
      <c r="K833" s="251" t="s">
        <v>2112</v>
      </c>
      <c r="L833" s="251" t="s">
        <v>2113</v>
      </c>
      <c r="M833" s="251">
        <v>1</v>
      </c>
      <c r="N833" s="251">
        <v>1</v>
      </c>
      <c r="O833" s="251" t="s">
        <v>1069</v>
      </c>
      <c r="P833" s="252" t="s">
        <v>1069</v>
      </c>
    </row>
    <row r="834" spans="1:16" x14ac:dyDescent="0.25">
      <c r="A834" s="250" t="s">
        <v>2000</v>
      </c>
      <c r="B834" s="251" t="s">
        <v>2216</v>
      </c>
      <c r="C834" s="251" t="s">
        <v>2217</v>
      </c>
      <c r="D834" s="251" t="s">
        <v>1254</v>
      </c>
      <c r="E834" s="251" t="s">
        <v>1063</v>
      </c>
      <c r="F834" s="251" t="s">
        <v>2218</v>
      </c>
      <c r="G834" s="251" t="s">
        <v>1063</v>
      </c>
      <c r="H834" s="251" t="s">
        <v>1167</v>
      </c>
      <c r="I834" s="251" t="s">
        <v>1078</v>
      </c>
      <c r="J834" s="251" t="s">
        <v>1066</v>
      </c>
      <c r="K834" s="251" t="s">
        <v>2178</v>
      </c>
      <c r="L834" s="251" t="s">
        <v>2179</v>
      </c>
      <c r="M834" s="251">
        <v>1</v>
      </c>
      <c r="N834" s="251">
        <v>1</v>
      </c>
      <c r="O834" s="251" t="s">
        <v>1069</v>
      </c>
      <c r="P834" s="252" t="s">
        <v>1069</v>
      </c>
    </row>
    <row r="835" spans="1:16" x14ac:dyDescent="0.25">
      <c r="A835" s="250" t="s">
        <v>2000</v>
      </c>
      <c r="B835" s="251" t="s">
        <v>2219</v>
      </c>
      <c r="C835" s="251" t="s">
        <v>2220</v>
      </c>
      <c r="D835" s="251" t="s">
        <v>1254</v>
      </c>
      <c r="E835" s="251" t="s">
        <v>1063</v>
      </c>
      <c r="F835" s="251" t="s">
        <v>2221</v>
      </c>
      <c r="G835" s="251" t="s">
        <v>1063</v>
      </c>
      <c r="H835" s="251" t="s">
        <v>1065</v>
      </c>
      <c r="I835" s="251" t="s">
        <v>1063</v>
      </c>
      <c r="J835" s="251" t="s">
        <v>1066</v>
      </c>
      <c r="K835" s="251" t="s">
        <v>2110</v>
      </c>
      <c r="L835" s="251" t="s">
        <v>2111</v>
      </c>
      <c r="M835" s="251">
        <v>1.4</v>
      </c>
      <c r="N835" s="251">
        <v>1</v>
      </c>
      <c r="O835" s="251" t="s">
        <v>1069</v>
      </c>
      <c r="P835" s="252" t="s">
        <v>1069</v>
      </c>
    </row>
    <row r="836" spans="1:16" x14ac:dyDescent="0.25">
      <c r="A836" s="250" t="s">
        <v>2000</v>
      </c>
      <c r="B836" s="251" t="s">
        <v>2219</v>
      </c>
      <c r="C836" s="251" t="s">
        <v>2220</v>
      </c>
      <c r="D836" s="251" t="s">
        <v>1254</v>
      </c>
      <c r="E836" s="251" t="s">
        <v>1063</v>
      </c>
      <c r="F836" s="251" t="s">
        <v>2221</v>
      </c>
      <c r="G836" s="251" t="s">
        <v>1063</v>
      </c>
      <c r="H836" s="251" t="s">
        <v>1115</v>
      </c>
      <c r="I836" s="251" t="s">
        <v>1116</v>
      </c>
      <c r="J836" s="251" t="s">
        <v>1066</v>
      </c>
      <c r="K836" s="251" t="s">
        <v>2137</v>
      </c>
      <c r="L836" s="251" t="s">
        <v>1423</v>
      </c>
      <c r="M836" s="251">
        <v>1.4</v>
      </c>
      <c r="N836" s="251">
        <v>1.4</v>
      </c>
      <c r="O836" s="251" t="s">
        <v>1069</v>
      </c>
      <c r="P836" s="252" t="s">
        <v>1069</v>
      </c>
    </row>
    <row r="837" spans="1:16" x14ac:dyDescent="0.25">
      <c r="A837" s="250" t="s">
        <v>2000</v>
      </c>
      <c r="B837" s="251" t="s">
        <v>2222</v>
      </c>
      <c r="C837" s="251" t="s">
        <v>2220</v>
      </c>
      <c r="D837" s="251" t="s">
        <v>1254</v>
      </c>
      <c r="E837" s="251" t="s">
        <v>1063</v>
      </c>
      <c r="F837" s="251" t="s">
        <v>2223</v>
      </c>
      <c r="G837" s="251" t="s">
        <v>1063</v>
      </c>
      <c r="H837" s="251" t="s">
        <v>1065</v>
      </c>
      <c r="I837" s="251" t="s">
        <v>1063</v>
      </c>
      <c r="J837" s="251" t="s">
        <v>1066</v>
      </c>
      <c r="K837" s="251" t="s">
        <v>2110</v>
      </c>
      <c r="L837" s="251" t="s">
        <v>2111</v>
      </c>
      <c r="M837" s="251">
        <v>1.4</v>
      </c>
      <c r="N837" s="251">
        <v>1</v>
      </c>
      <c r="O837" s="251" t="s">
        <v>1069</v>
      </c>
      <c r="P837" s="252" t="s">
        <v>1069</v>
      </c>
    </row>
    <row r="838" spans="1:16" x14ac:dyDescent="0.25">
      <c r="A838" s="250" t="s">
        <v>2000</v>
      </c>
      <c r="B838" s="251" t="s">
        <v>2222</v>
      </c>
      <c r="C838" s="251" t="s">
        <v>2220</v>
      </c>
      <c r="D838" s="251" t="s">
        <v>1254</v>
      </c>
      <c r="E838" s="251" t="s">
        <v>1063</v>
      </c>
      <c r="F838" s="251" t="s">
        <v>2223</v>
      </c>
      <c r="G838" s="251" t="s">
        <v>1063</v>
      </c>
      <c r="H838" s="251" t="s">
        <v>1115</v>
      </c>
      <c r="I838" s="251" t="s">
        <v>1116</v>
      </c>
      <c r="J838" s="251" t="s">
        <v>1066</v>
      </c>
      <c r="K838" s="251" t="s">
        <v>2112</v>
      </c>
      <c r="L838" s="251" t="s">
        <v>2113</v>
      </c>
      <c r="M838" s="251">
        <v>1.4</v>
      </c>
      <c r="N838" s="251">
        <v>1</v>
      </c>
      <c r="O838" s="251" t="s">
        <v>1069</v>
      </c>
      <c r="P838" s="252" t="s">
        <v>1069</v>
      </c>
    </row>
    <row r="839" spans="1:16" x14ac:dyDescent="0.25">
      <c r="A839" s="250" t="s">
        <v>2000</v>
      </c>
      <c r="B839" s="251" t="s">
        <v>2222</v>
      </c>
      <c r="C839" s="251" t="s">
        <v>2220</v>
      </c>
      <c r="D839" s="251" t="s">
        <v>1254</v>
      </c>
      <c r="E839" s="251" t="s">
        <v>1063</v>
      </c>
      <c r="F839" s="251" t="s">
        <v>2223</v>
      </c>
      <c r="G839" s="251" t="s">
        <v>1063</v>
      </c>
      <c r="H839" s="251" t="s">
        <v>1167</v>
      </c>
      <c r="I839" s="251" t="s">
        <v>1078</v>
      </c>
      <c r="J839" s="251" t="s">
        <v>1066</v>
      </c>
      <c r="K839" s="251" t="s">
        <v>2137</v>
      </c>
      <c r="L839" s="251" t="s">
        <v>1423</v>
      </c>
      <c r="M839" s="251">
        <v>1.4</v>
      </c>
      <c r="N839" s="251">
        <v>1.4</v>
      </c>
      <c r="O839" s="251" t="s">
        <v>1069</v>
      </c>
      <c r="P839" s="252" t="s">
        <v>1069</v>
      </c>
    </row>
    <row r="840" spans="1:16" x14ac:dyDescent="0.25">
      <c r="A840" s="250" t="s">
        <v>2000</v>
      </c>
      <c r="B840" s="251" t="s">
        <v>500</v>
      </c>
      <c r="C840" s="251" t="s">
        <v>501</v>
      </c>
      <c r="D840" s="251" t="s">
        <v>1254</v>
      </c>
      <c r="E840" s="251" t="s">
        <v>1063</v>
      </c>
      <c r="F840" s="251" t="s">
        <v>2224</v>
      </c>
      <c r="G840" s="251" t="s">
        <v>1063</v>
      </c>
      <c r="H840" s="251" t="s">
        <v>1065</v>
      </c>
      <c r="I840" s="251" t="s">
        <v>1063</v>
      </c>
      <c r="J840" s="251" t="s">
        <v>1066</v>
      </c>
      <c r="K840" s="251" t="s">
        <v>2004</v>
      </c>
      <c r="L840" s="251" t="s">
        <v>2005</v>
      </c>
      <c r="M840" s="251">
        <v>1</v>
      </c>
      <c r="N840" s="251">
        <v>0.5</v>
      </c>
      <c r="O840" s="251" t="s">
        <v>1069</v>
      </c>
      <c r="P840" s="252" t="s">
        <v>2225</v>
      </c>
    </row>
    <row r="841" spans="1:16" x14ac:dyDescent="0.25">
      <c r="A841" s="250" t="s">
        <v>2000</v>
      </c>
      <c r="B841" s="251" t="s">
        <v>500</v>
      </c>
      <c r="C841" s="251" t="s">
        <v>501</v>
      </c>
      <c r="D841" s="251" t="s">
        <v>1254</v>
      </c>
      <c r="E841" s="251" t="s">
        <v>1063</v>
      </c>
      <c r="F841" s="251" t="s">
        <v>2224</v>
      </c>
      <c r="G841" s="251" t="s">
        <v>1063</v>
      </c>
      <c r="H841" s="251" t="s">
        <v>1115</v>
      </c>
      <c r="I841" s="251" t="s">
        <v>1116</v>
      </c>
      <c r="J841" s="251" t="s">
        <v>1066</v>
      </c>
      <c r="K841" s="251" t="s">
        <v>2007</v>
      </c>
      <c r="L841" s="251" t="s">
        <v>2008</v>
      </c>
      <c r="M841" s="251">
        <v>1</v>
      </c>
      <c r="N841" s="251">
        <v>0.25</v>
      </c>
      <c r="O841" s="251" t="s">
        <v>1069</v>
      </c>
      <c r="P841" s="252" t="s">
        <v>2225</v>
      </c>
    </row>
    <row r="842" spans="1:16" x14ac:dyDescent="0.25">
      <c r="A842" s="250" t="s">
        <v>2000</v>
      </c>
      <c r="B842" s="251" t="s">
        <v>500</v>
      </c>
      <c r="C842" s="251" t="s">
        <v>501</v>
      </c>
      <c r="D842" s="251" t="s">
        <v>1254</v>
      </c>
      <c r="E842" s="251" t="s">
        <v>1063</v>
      </c>
      <c r="F842" s="251" t="s">
        <v>2224</v>
      </c>
      <c r="G842" s="251" t="s">
        <v>1063</v>
      </c>
      <c r="H842" s="251" t="s">
        <v>1167</v>
      </c>
      <c r="I842" s="251" t="s">
        <v>1078</v>
      </c>
      <c r="J842" s="251" t="s">
        <v>1066</v>
      </c>
      <c r="K842" s="251" t="s">
        <v>576</v>
      </c>
      <c r="L842" s="251" t="s">
        <v>577</v>
      </c>
      <c r="M842" s="251">
        <v>1</v>
      </c>
      <c r="N842" s="251">
        <v>0.25</v>
      </c>
      <c r="O842" s="251" t="s">
        <v>1069</v>
      </c>
      <c r="P842" s="252" t="s">
        <v>2225</v>
      </c>
    </row>
    <row r="843" spans="1:16" x14ac:dyDescent="0.25">
      <c r="A843" s="250" t="s">
        <v>2000</v>
      </c>
      <c r="B843" s="251" t="s">
        <v>2226</v>
      </c>
      <c r="C843" s="251" t="s">
        <v>2217</v>
      </c>
      <c r="D843" s="251" t="s">
        <v>1254</v>
      </c>
      <c r="E843" s="251" t="s">
        <v>1063</v>
      </c>
      <c r="F843" s="251" t="s">
        <v>2227</v>
      </c>
      <c r="G843" s="251" t="s">
        <v>1063</v>
      </c>
      <c r="H843" s="251" t="s">
        <v>1065</v>
      </c>
      <c r="I843" s="251" t="s">
        <v>1063</v>
      </c>
      <c r="J843" s="251" t="s">
        <v>1066</v>
      </c>
      <c r="K843" s="251" t="s">
        <v>2110</v>
      </c>
      <c r="L843" s="251" t="s">
        <v>2111</v>
      </c>
      <c r="M843" s="251">
        <v>1</v>
      </c>
      <c r="N843" s="251">
        <v>1</v>
      </c>
      <c r="O843" s="251" t="s">
        <v>1069</v>
      </c>
      <c r="P843" s="252" t="s">
        <v>1069</v>
      </c>
    </row>
    <row r="844" spans="1:16" x14ac:dyDescent="0.25">
      <c r="A844" s="250" t="s">
        <v>2000</v>
      </c>
      <c r="B844" s="251" t="s">
        <v>2226</v>
      </c>
      <c r="C844" s="251" t="s">
        <v>2217</v>
      </c>
      <c r="D844" s="251" t="s">
        <v>1254</v>
      </c>
      <c r="E844" s="251" t="s">
        <v>1063</v>
      </c>
      <c r="F844" s="251" t="s">
        <v>2227</v>
      </c>
      <c r="G844" s="251" t="s">
        <v>1063</v>
      </c>
      <c r="H844" s="251" t="s">
        <v>1115</v>
      </c>
      <c r="I844" s="251" t="s">
        <v>1116</v>
      </c>
      <c r="J844" s="251" t="s">
        <v>1066</v>
      </c>
      <c r="K844" s="251" t="s">
        <v>2112</v>
      </c>
      <c r="L844" s="251" t="s">
        <v>2113</v>
      </c>
      <c r="M844" s="251">
        <v>1</v>
      </c>
      <c r="N844" s="251">
        <v>1</v>
      </c>
      <c r="O844" s="251" t="s">
        <v>1069</v>
      </c>
      <c r="P844" s="252" t="s">
        <v>1069</v>
      </c>
    </row>
    <row r="845" spans="1:16" x14ac:dyDescent="0.25">
      <c r="A845" s="250" t="s">
        <v>2000</v>
      </c>
      <c r="B845" s="251" t="s">
        <v>2226</v>
      </c>
      <c r="C845" s="251" t="s">
        <v>2217</v>
      </c>
      <c r="D845" s="251" t="s">
        <v>1254</v>
      </c>
      <c r="E845" s="251" t="s">
        <v>1063</v>
      </c>
      <c r="F845" s="251" t="s">
        <v>2227</v>
      </c>
      <c r="G845" s="251" t="s">
        <v>1063</v>
      </c>
      <c r="H845" s="251" t="s">
        <v>1167</v>
      </c>
      <c r="I845" s="251" t="s">
        <v>1078</v>
      </c>
      <c r="J845" s="251" t="s">
        <v>1066</v>
      </c>
      <c r="K845" s="251" t="s">
        <v>2185</v>
      </c>
      <c r="L845" s="251" t="s">
        <v>2186</v>
      </c>
      <c r="M845" s="251">
        <v>1</v>
      </c>
      <c r="N845" s="251">
        <v>1</v>
      </c>
      <c r="O845" s="251" t="s">
        <v>1069</v>
      </c>
      <c r="P845" s="252" t="s">
        <v>1069</v>
      </c>
    </row>
    <row r="846" spans="1:16" x14ac:dyDescent="0.25">
      <c r="A846" s="250" t="s">
        <v>2000</v>
      </c>
      <c r="B846" s="251" t="s">
        <v>2228</v>
      </c>
      <c r="C846" s="251" t="s">
        <v>2229</v>
      </c>
      <c r="D846" s="251" t="s">
        <v>1254</v>
      </c>
      <c r="E846" s="251" t="s">
        <v>1063</v>
      </c>
      <c r="F846" s="251" t="s">
        <v>2230</v>
      </c>
      <c r="G846" s="251" t="s">
        <v>1063</v>
      </c>
      <c r="H846" s="251" t="s">
        <v>1065</v>
      </c>
      <c r="I846" s="251" t="s">
        <v>1063</v>
      </c>
      <c r="J846" s="251" t="s">
        <v>1066</v>
      </c>
      <c r="K846" s="251" t="s">
        <v>397</v>
      </c>
      <c r="L846" s="251" t="s">
        <v>398</v>
      </c>
      <c r="M846" s="251">
        <v>1</v>
      </c>
      <c r="N846" s="251">
        <v>0.8</v>
      </c>
      <c r="O846" s="251" t="s">
        <v>1069</v>
      </c>
      <c r="P846" s="252" t="s">
        <v>1069</v>
      </c>
    </row>
    <row r="847" spans="1:16" x14ac:dyDescent="0.25">
      <c r="A847" s="250" t="s">
        <v>2000</v>
      </c>
      <c r="B847" s="251" t="s">
        <v>2228</v>
      </c>
      <c r="C847" s="251" t="s">
        <v>2229</v>
      </c>
      <c r="D847" s="251" t="s">
        <v>1254</v>
      </c>
      <c r="E847" s="251" t="s">
        <v>1063</v>
      </c>
      <c r="F847" s="251" t="s">
        <v>2230</v>
      </c>
      <c r="G847" s="251" t="s">
        <v>1063</v>
      </c>
      <c r="H847" s="251" t="s">
        <v>1115</v>
      </c>
      <c r="I847" s="251" t="s">
        <v>1116</v>
      </c>
      <c r="J847" s="251" t="s">
        <v>1066</v>
      </c>
      <c r="K847" s="251" t="s">
        <v>2178</v>
      </c>
      <c r="L847" s="251" t="s">
        <v>2179</v>
      </c>
      <c r="M847" s="251">
        <v>1</v>
      </c>
      <c r="N847" s="251">
        <v>0.2</v>
      </c>
      <c r="O847" s="251" t="s">
        <v>1069</v>
      </c>
      <c r="P847" s="252" t="s">
        <v>1069</v>
      </c>
    </row>
    <row r="848" spans="1:16" x14ac:dyDescent="0.25">
      <c r="A848" s="250" t="s">
        <v>2000</v>
      </c>
      <c r="B848" s="251" t="s">
        <v>2231</v>
      </c>
      <c r="C848" s="251" t="s">
        <v>2232</v>
      </c>
      <c r="D848" s="251" t="s">
        <v>1254</v>
      </c>
      <c r="E848" s="251" t="s">
        <v>1063</v>
      </c>
      <c r="F848" s="251" t="s">
        <v>2233</v>
      </c>
      <c r="G848" s="251" t="s">
        <v>1063</v>
      </c>
      <c r="H848" s="251" t="s">
        <v>1065</v>
      </c>
      <c r="I848" s="251" t="s">
        <v>1063</v>
      </c>
      <c r="J848" s="251" t="s">
        <v>1066</v>
      </c>
      <c r="K848" s="251" t="s">
        <v>2009</v>
      </c>
      <c r="L848" s="251" t="s">
        <v>2010</v>
      </c>
      <c r="M848" s="251">
        <v>1</v>
      </c>
      <c r="N848" s="251">
        <v>1E-3</v>
      </c>
      <c r="O848" s="251" t="s">
        <v>1069</v>
      </c>
      <c r="P848" s="252" t="s">
        <v>1069</v>
      </c>
    </row>
    <row r="849" spans="1:16" x14ac:dyDescent="0.25">
      <c r="A849" s="250" t="s">
        <v>2000</v>
      </c>
      <c r="B849" s="251" t="s">
        <v>2231</v>
      </c>
      <c r="C849" s="251" t="s">
        <v>2232</v>
      </c>
      <c r="D849" s="251" t="s">
        <v>1254</v>
      </c>
      <c r="E849" s="251" t="s">
        <v>1063</v>
      </c>
      <c r="F849" s="251" t="s">
        <v>2233</v>
      </c>
      <c r="G849" s="251" t="s">
        <v>1063</v>
      </c>
      <c r="H849" s="251" t="s">
        <v>1115</v>
      </c>
      <c r="I849" s="251" t="s">
        <v>1116</v>
      </c>
      <c r="J849" s="251" t="s">
        <v>1066</v>
      </c>
      <c r="K849" s="251" t="s">
        <v>2193</v>
      </c>
      <c r="L849" s="251" t="s">
        <v>2194</v>
      </c>
      <c r="M849" s="251">
        <v>1</v>
      </c>
      <c r="N849" s="251">
        <v>1E-3</v>
      </c>
      <c r="O849" s="251" t="s">
        <v>1069</v>
      </c>
      <c r="P849" s="252" t="s">
        <v>1069</v>
      </c>
    </row>
    <row r="850" spans="1:16" x14ac:dyDescent="0.25">
      <c r="A850" s="250" t="s">
        <v>2000</v>
      </c>
      <c r="B850" s="251" t="s">
        <v>2231</v>
      </c>
      <c r="C850" s="251" t="s">
        <v>2232</v>
      </c>
      <c r="D850" s="251" t="s">
        <v>1254</v>
      </c>
      <c r="E850" s="251" t="s">
        <v>1063</v>
      </c>
      <c r="F850" s="251" t="s">
        <v>2233</v>
      </c>
      <c r="G850" s="251" t="s">
        <v>1063</v>
      </c>
      <c r="H850" s="251" t="s">
        <v>1167</v>
      </c>
      <c r="I850" s="251" t="s">
        <v>1078</v>
      </c>
      <c r="J850" s="251" t="s">
        <v>1066</v>
      </c>
      <c r="K850" s="251" t="s">
        <v>2001</v>
      </c>
      <c r="L850" s="251" t="s">
        <v>2002</v>
      </c>
      <c r="M850" s="251">
        <v>1</v>
      </c>
      <c r="N850" s="251">
        <v>0.75</v>
      </c>
      <c r="O850" s="251" t="s">
        <v>1069</v>
      </c>
      <c r="P850" s="252" t="s">
        <v>1069</v>
      </c>
    </row>
    <row r="851" spans="1:16" x14ac:dyDescent="0.25">
      <c r="A851" s="250" t="s">
        <v>2000</v>
      </c>
      <c r="B851" s="251" t="s">
        <v>2231</v>
      </c>
      <c r="C851" s="251" t="s">
        <v>2232</v>
      </c>
      <c r="D851" s="251" t="s">
        <v>1254</v>
      </c>
      <c r="E851" s="251" t="s">
        <v>1063</v>
      </c>
      <c r="F851" s="251" t="s">
        <v>2233</v>
      </c>
      <c r="G851" s="251" t="s">
        <v>1063</v>
      </c>
      <c r="H851" s="251" t="s">
        <v>1077</v>
      </c>
      <c r="I851" s="251" t="s">
        <v>1176</v>
      </c>
      <c r="J851" s="251" t="s">
        <v>1066</v>
      </c>
      <c r="K851" s="251" t="s">
        <v>2204</v>
      </c>
      <c r="L851" s="251" t="s">
        <v>2205</v>
      </c>
      <c r="M851" s="251">
        <v>1</v>
      </c>
      <c r="N851" s="251">
        <v>0.15</v>
      </c>
      <c r="O851" s="251" t="s">
        <v>1069</v>
      </c>
      <c r="P851" s="252" t="s">
        <v>1069</v>
      </c>
    </row>
    <row r="852" spans="1:16" x14ac:dyDescent="0.25">
      <c r="A852" s="250" t="s">
        <v>2000</v>
      </c>
      <c r="B852" s="251" t="s">
        <v>2231</v>
      </c>
      <c r="C852" s="251" t="s">
        <v>2232</v>
      </c>
      <c r="D852" s="251" t="s">
        <v>1254</v>
      </c>
      <c r="E852" s="251" t="s">
        <v>1063</v>
      </c>
      <c r="F852" s="251" t="s">
        <v>2233</v>
      </c>
      <c r="G852" s="251" t="s">
        <v>1063</v>
      </c>
      <c r="H852" s="251" t="s">
        <v>1083</v>
      </c>
      <c r="I852" s="251" t="s">
        <v>1143</v>
      </c>
      <c r="J852" s="251" t="s">
        <v>1066</v>
      </c>
      <c r="K852" s="251" t="s">
        <v>380</v>
      </c>
      <c r="L852" s="251" t="s">
        <v>381</v>
      </c>
      <c r="M852" s="251">
        <v>1</v>
      </c>
      <c r="N852" s="251">
        <v>0.1</v>
      </c>
      <c r="O852" s="251" t="s">
        <v>1069</v>
      </c>
      <c r="P852" s="252" t="s">
        <v>1069</v>
      </c>
    </row>
    <row r="853" spans="1:16" x14ac:dyDescent="0.25">
      <c r="A853" s="250" t="s">
        <v>2000</v>
      </c>
      <c r="B853" s="251" t="s">
        <v>2234</v>
      </c>
      <c r="C853" s="251" t="s">
        <v>2235</v>
      </c>
      <c r="D853" s="251" t="s">
        <v>1254</v>
      </c>
      <c r="E853" s="251" t="s">
        <v>1063</v>
      </c>
      <c r="F853" s="251" t="s">
        <v>2236</v>
      </c>
      <c r="G853" s="251" t="s">
        <v>1063</v>
      </c>
      <c r="H853" s="251" t="s">
        <v>1065</v>
      </c>
      <c r="I853" s="251" t="s">
        <v>1063</v>
      </c>
      <c r="J853" s="251" t="s">
        <v>1066</v>
      </c>
      <c r="K853" s="251" t="s">
        <v>2033</v>
      </c>
      <c r="L853" s="251" t="s">
        <v>2034</v>
      </c>
      <c r="M853" s="251">
        <v>1</v>
      </c>
      <c r="N853" s="251">
        <v>1</v>
      </c>
      <c r="O853" s="251" t="s">
        <v>1069</v>
      </c>
      <c r="P853" s="252" t="s">
        <v>1069</v>
      </c>
    </row>
    <row r="854" spans="1:16" x14ac:dyDescent="0.25">
      <c r="A854" s="250" t="s">
        <v>2000</v>
      </c>
      <c r="B854" s="251" t="s">
        <v>2237</v>
      </c>
      <c r="C854" s="251" t="s">
        <v>2238</v>
      </c>
      <c r="D854" s="251" t="s">
        <v>1254</v>
      </c>
      <c r="E854" s="251" t="s">
        <v>1063</v>
      </c>
      <c r="F854" s="251" t="s">
        <v>2239</v>
      </c>
      <c r="G854" s="251" t="s">
        <v>1063</v>
      </c>
      <c r="H854" s="251" t="s">
        <v>1065</v>
      </c>
      <c r="I854" s="251" t="s">
        <v>1063</v>
      </c>
      <c r="J854" s="251" t="s">
        <v>1066</v>
      </c>
      <c r="K854" s="251" t="s">
        <v>2152</v>
      </c>
      <c r="L854" s="251" t="s">
        <v>2153</v>
      </c>
      <c r="M854" s="251">
        <v>1.8</v>
      </c>
      <c r="N854" s="251">
        <v>1</v>
      </c>
      <c r="O854" s="251" t="s">
        <v>1069</v>
      </c>
      <c r="P854" s="252" t="s">
        <v>1069</v>
      </c>
    </row>
    <row r="855" spans="1:16" x14ac:dyDescent="0.25">
      <c r="A855" s="250" t="s">
        <v>2000</v>
      </c>
      <c r="B855" s="251" t="s">
        <v>2237</v>
      </c>
      <c r="C855" s="251" t="s">
        <v>2238</v>
      </c>
      <c r="D855" s="251" t="s">
        <v>1254</v>
      </c>
      <c r="E855" s="251" t="s">
        <v>1063</v>
      </c>
      <c r="F855" s="251" t="s">
        <v>2239</v>
      </c>
      <c r="G855" s="251" t="s">
        <v>1063</v>
      </c>
      <c r="H855" s="251" t="s">
        <v>1115</v>
      </c>
      <c r="I855" s="251" t="s">
        <v>1116</v>
      </c>
      <c r="J855" s="251" t="s">
        <v>1066</v>
      </c>
      <c r="K855" s="251" t="s">
        <v>2240</v>
      </c>
      <c r="L855" s="251" t="s">
        <v>2241</v>
      </c>
      <c r="M855" s="251">
        <v>1.8</v>
      </c>
      <c r="N855" s="251">
        <v>1.8</v>
      </c>
      <c r="O855" s="251" t="s">
        <v>1069</v>
      </c>
      <c r="P855" s="252" t="s">
        <v>1069</v>
      </c>
    </row>
    <row r="856" spans="1:16" x14ac:dyDescent="0.25">
      <c r="A856" s="250" t="s">
        <v>2000</v>
      </c>
      <c r="B856" s="251" t="s">
        <v>2240</v>
      </c>
      <c r="C856" s="251" t="s">
        <v>2241</v>
      </c>
      <c r="D856" s="251" t="s">
        <v>1254</v>
      </c>
      <c r="E856" s="251" t="s">
        <v>1063</v>
      </c>
      <c r="F856" s="251" t="s">
        <v>2242</v>
      </c>
      <c r="G856" s="251" t="s">
        <v>1063</v>
      </c>
      <c r="H856" s="251" t="s">
        <v>1065</v>
      </c>
      <c r="I856" s="251" t="s">
        <v>1063</v>
      </c>
      <c r="J856" s="251" t="s">
        <v>1066</v>
      </c>
      <c r="K856" s="251" t="s">
        <v>2129</v>
      </c>
      <c r="L856" s="251" t="s">
        <v>1390</v>
      </c>
      <c r="M856" s="251">
        <v>1</v>
      </c>
      <c r="N856" s="251">
        <v>0.35299999999999998</v>
      </c>
      <c r="O856" s="251" t="s">
        <v>1069</v>
      </c>
      <c r="P856" s="252" t="s">
        <v>1069</v>
      </c>
    </row>
    <row r="857" spans="1:16" x14ac:dyDescent="0.25">
      <c r="A857" s="250" t="s">
        <v>2000</v>
      </c>
      <c r="B857" s="251" t="s">
        <v>2240</v>
      </c>
      <c r="C857" s="251" t="s">
        <v>2241</v>
      </c>
      <c r="D857" s="251" t="s">
        <v>1254</v>
      </c>
      <c r="E857" s="251" t="s">
        <v>1063</v>
      </c>
      <c r="F857" s="251" t="s">
        <v>2242</v>
      </c>
      <c r="G857" s="251" t="s">
        <v>1063</v>
      </c>
      <c r="H857" s="251" t="s">
        <v>1115</v>
      </c>
      <c r="I857" s="251" t="s">
        <v>1116</v>
      </c>
      <c r="J857" s="251" t="s">
        <v>1066</v>
      </c>
      <c r="K857" s="251" t="s">
        <v>2243</v>
      </c>
      <c r="L857" s="251" t="s">
        <v>2244</v>
      </c>
      <c r="M857" s="251">
        <v>1</v>
      </c>
      <c r="N857" s="251">
        <v>0.35299999999999998</v>
      </c>
      <c r="O857" s="251" t="s">
        <v>1069</v>
      </c>
      <c r="P857" s="252" t="s">
        <v>1069</v>
      </c>
    </row>
    <row r="858" spans="1:16" x14ac:dyDescent="0.25">
      <c r="A858" s="250" t="s">
        <v>2000</v>
      </c>
      <c r="B858" s="251" t="s">
        <v>2240</v>
      </c>
      <c r="C858" s="251" t="s">
        <v>2241</v>
      </c>
      <c r="D858" s="251" t="s">
        <v>1254</v>
      </c>
      <c r="E858" s="251" t="s">
        <v>1063</v>
      </c>
      <c r="F858" s="251" t="s">
        <v>2242</v>
      </c>
      <c r="G858" s="251" t="s">
        <v>1063</v>
      </c>
      <c r="H858" s="251" t="s">
        <v>1167</v>
      </c>
      <c r="I858" s="251" t="s">
        <v>1078</v>
      </c>
      <c r="J858" s="251" t="s">
        <v>1066</v>
      </c>
      <c r="K858" s="251" t="s">
        <v>2050</v>
      </c>
      <c r="L858" s="251" t="s">
        <v>2051</v>
      </c>
      <c r="M858" s="251">
        <v>1</v>
      </c>
      <c r="N858" s="251">
        <v>1.9</v>
      </c>
      <c r="O858" s="251" t="s">
        <v>1069</v>
      </c>
      <c r="P858" s="252" t="s">
        <v>1069</v>
      </c>
    </row>
    <row r="859" spans="1:16" x14ac:dyDescent="0.25">
      <c r="A859" s="250" t="s">
        <v>2000</v>
      </c>
      <c r="B859" s="251" t="s">
        <v>2240</v>
      </c>
      <c r="C859" s="251" t="s">
        <v>2241</v>
      </c>
      <c r="D859" s="251" t="s">
        <v>1254</v>
      </c>
      <c r="E859" s="251" t="s">
        <v>1063</v>
      </c>
      <c r="F859" s="251" t="s">
        <v>2242</v>
      </c>
      <c r="G859" s="251" t="s">
        <v>1063</v>
      </c>
      <c r="H859" s="251" t="s">
        <v>1077</v>
      </c>
      <c r="I859" s="251" t="s">
        <v>1176</v>
      </c>
      <c r="J859" s="251" t="s">
        <v>1066</v>
      </c>
      <c r="K859" s="251" t="s">
        <v>2052</v>
      </c>
      <c r="L859" s="251" t="s">
        <v>2053</v>
      </c>
      <c r="M859" s="251">
        <v>1</v>
      </c>
      <c r="N859" s="251">
        <v>5</v>
      </c>
      <c r="O859" s="251" t="s">
        <v>1069</v>
      </c>
      <c r="P859" s="252" t="s">
        <v>1069</v>
      </c>
    </row>
    <row r="860" spans="1:16" x14ac:dyDescent="0.25">
      <c r="A860" s="250" t="s">
        <v>2000</v>
      </c>
      <c r="B860" s="251" t="s">
        <v>2240</v>
      </c>
      <c r="C860" s="251" t="s">
        <v>2241</v>
      </c>
      <c r="D860" s="251" t="s">
        <v>1254</v>
      </c>
      <c r="E860" s="251" t="s">
        <v>1063</v>
      </c>
      <c r="F860" s="251" t="s">
        <v>2242</v>
      </c>
      <c r="G860" s="251" t="s">
        <v>1063</v>
      </c>
      <c r="H860" s="251" t="s">
        <v>1083</v>
      </c>
      <c r="I860" s="251" t="s">
        <v>1143</v>
      </c>
      <c r="J860" s="251" t="s">
        <v>1066</v>
      </c>
      <c r="K860" s="251" t="s">
        <v>2054</v>
      </c>
      <c r="L860" s="251" t="s">
        <v>2055</v>
      </c>
      <c r="M860" s="251">
        <v>1</v>
      </c>
      <c r="N860" s="251">
        <v>1.3</v>
      </c>
      <c r="O860" s="251" t="s">
        <v>1069</v>
      </c>
      <c r="P860" s="252" t="s">
        <v>1069</v>
      </c>
    </row>
    <row r="861" spans="1:16" x14ac:dyDescent="0.25">
      <c r="A861" s="250" t="s">
        <v>2000</v>
      </c>
      <c r="B861" s="251" t="s">
        <v>2240</v>
      </c>
      <c r="C861" s="251" t="s">
        <v>2241</v>
      </c>
      <c r="D861" s="251" t="s">
        <v>1254</v>
      </c>
      <c r="E861" s="251" t="s">
        <v>1063</v>
      </c>
      <c r="F861" s="251" t="s">
        <v>2242</v>
      </c>
      <c r="G861" s="251" t="s">
        <v>1063</v>
      </c>
      <c r="H861" s="251" t="s">
        <v>1152</v>
      </c>
      <c r="I861" s="251" t="s">
        <v>1159</v>
      </c>
      <c r="J861" s="251" t="s">
        <v>1066</v>
      </c>
      <c r="K861" s="251" t="s">
        <v>2056</v>
      </c>
      <c r="L861" s="251" t="s">
        <v>2057</v>
      </c>
      <c r="M861" s="251">
        <v>1</v>
      </c>
      <c r="N861" s="251">
        <v>286.8</v>
      </c>
      <c r="O861" s="251" t="s">
        <v>1069</v>
      </c>
      <c r="P861" s="252" t="s">
        <v>1069</v>
      </c>
    </row>
    <row r="862" spans="1:16" x14ac:dyDescent="0.25">
      <c r="A862" s="250" t="s">
        <v>2000</v>
      </c>
      <c r="B862" s="251" t="s">
        <v>2245</v>
      </c>
      <c r="C862" s="251" t="s">
        <v>2246</v>
      </c>
      <c r="D862" s="251" t="s">
        <v>1254</v>
      </c>
      <c r="E862" s="251" t="s">
        <v>1063</v>
      </c>
      <c r="F862" s="251" t="s">
        <v>2247</v>
      </c>
      <c r="G862" s="251" t="s">
        <v>1063</v>
      </c>
      <c r="H862" s="251" t="s">
        <v>1065</v>
      </c>
      <c r="I862" s="251" t="s">
        <v>1063</v>
      </c>
      <c r="J862" s="251" t="s">
        <v>1066</v>
      </c>
      <c r="K862" s="251" t="s">
        <v>397</v>
      </c>
      <c r="L862" s="251" t="s">
        <v>398</v>
      </c>
      <c r="M862" s="251">
        <v>1</v>
      </c>
      <c r="N862" s="251">
        <v>0.9</v>
      </c>
      <c r="O862" s="251" t="s">
        <v>1069</v>
      </c>
      <c r="P862" s="252" t="s">
        <v>2248</v>
      </c>
    </row>
    <row r="863" spans="1:16" x14ac:dyDescent="0.25">
      <c r="A863" s="250" t="s">
        <v>2000</v>
      </c>
      <c r="B863" s="251" t="s">
        <v>2245</v>
      </c>
      <c r="C863" s="251" t="s">
        <v>2246</v>
      </c>
      <c r="D863" s="251" t="s">
        <v>1254</v>
      </c>
      <c r="E863" s="251" t="s">
        <v>1063</v>
      </c>
      <c r="F863" s="251" t="s">
        <v>2247</v>
      </c>
      <c r="G863" s="251" t="s">
        <v>1063</v>
      </c>
      <c r="H863" s="251" t="s">
        <v>1115</v>
      </c>
      <c r="I863" s="251" t="s">
        <v>1116</v>
      </c>
      <c r="J863" s="251" t="s">
        <v>1066</v>
      </c>
      <c r="K863" s="251" t="s">
        <v>2178</v>
      </c>
      <c r="L863" s="251" t="s">
        <v>2179</v>
      </c>
      <c r="M863" s="251">
        <v>1</v>
      </c>
      <c r="N863" s="251">
        <v>0.1</v>
      </c>
      <c r="O863" s="251" t="s">
        <v>1069</v>
      </c>
      <c r="P863" s="252" t="s">
        <v>2248</v>
      </c>
    </row>
    <row r="864" spans="1:16" x14ac:dyDescent="0.25">
      <c r="A864" s="250" t="s">
        <v>2000</v>
      </c>
      <c r="B864" s="251" t="s">
        <v>569</v>
      </c>
      <c r="C864" s="251" t="s">
        <v>570</v>
      </c>
      <c r="D864" s="251" t="s">
        <v>1254</v>
      </c>
      <c r="E864" s="251" t="s">
        <v>1063</v>
      </c>
      <c r="F864" s="251" t="s">
        <v>2249</v>
      </c>
      <c r="G864" s="251" t="s">
        <v>1063</v>
      </c>
      <c r="H864" s="251" t="s">
        <v>1065</v>
      </c>
      <c r="I864" s="251" t="s">
        <v>1116</v>
      </c>
      <c r="J864" s="251" t="s">
        <v>1066</v>
      </c>
      <c r="K864" s="251" t="s">
        <v>2178</v>
      </c>
      <c r="L864" s="251" t="s">
        <v>2179</v>
      </c>
      <c r="M864" s="251">
        <v>0.6</v>
      </c>
      <c r="N864" s="251">
        <v>0.6</v>
      </c>
      <c r="O864" s="251" t="s">
        <v>1069</v>
      </c>
      <c r="P864" s="252" t="s">
        <v>2250</v>
      </c>
    </row>
    <row r="865" spans="1:16" x14ac:dyDescent="0.25">
      <c r="A865" s="250" t="s">
        <v>2000</v>
      </c>
      <c r="B865" s="251" t="s">
        <v>569</v>
      </c>
      <c r="C865" s="251" t="s">
        <v>570</v>
      </c>
      <c r="D865" s="251" t="s">
        <v>1254</v>
      </c>
      <c r="E865" s="251" t="s">
        <v>1063</v>
      </c>
      <c r="F865" s="251" t="s">
        <v>2249</v>
      </c>
      <c r="G865" s="251" t="s">
        <v>1063</v>
      </c>
      <c r="H865" s="251" t="s">
        <v>1115</v>
      </c>
      <c r="I865" s="251" t="s">
        <v>1063</v>
      </c>
      <c r="J865" s="251" t="s">
        <v>1066</v>
      </c>
      <c r="K865" s="251" t="s">
        <v>2110</v>
      </c>
      <c r="L865" s="251" t="s">
        <v>2111</v>
      </c>
      <c r="M865" s="251">
        <v>0.6</v>
      </c>
      <c r="N865" s="251">
        <v>1</v>
      </c>
      <c r="O865" s="251" t="s">
        <v>1069</v>
      </c>
      <c r="P865" s="252" t="s">
        <v>2250</v>
      </c>
    </row>
    <row r="866" spans="1:16" x14ac:dyDescent="0.25">
      <c r="A866" s="250" t="s">
        <v>2000</v>
      </c>
      <c r="B866" s="251" t="s">
        <v>574</v>
      </c>
      <c r="C866" s="251" t="s">
        <v>575</v>
      </c>
      <c r="D866" s="251" t="s">
        <v>1254</v>
      </c>
      <c r="E866" s="251" t="s">
        <v>1063</v>
      </c>
      <c r="F866" s="251" t="s">
        <v>2251</v>
      </c>
      <c r="G866" s="251" t="s">
        <v>1063</v>
      </c>
      <c r="H866" s="251" t="s">
        <v>1065</v>
      </c>
      <c r="I866" s="251" t="s">
        <v>1116</v>
      </c>
      <c r="J866" s="251" t="s">
        <v>1066</v>
      </c>
      <c r="K866" s="251" t="s">
        <v>2021</v>
      </c>
      <c r="L866" s="251" t="s">
        <v>2022</v>
      </c>
      <c r="M866" s="251">
        <v>1</v>
      </c>
      <c r="N866" s="251">
        <v>0.55000000000000004</v>
      </c>
      <c r="O866" s="251" t="s">
        <v>1069</v>
      </c>
      <c r="P866" s="252" t="s">
        <v>2252</v>
      </c>
    </row>
    <row r="867" spans="1:16" x14ac:dyDescent="0.25">
      <c r="A867" s="250" t="s">
        <v>2000</v>
      </c>
      <c r="B867" s="251" t="s">
        <v>574</v>
      </c>
      <c r="C867" s="251" t="s">
        <v>575</v>
      </c>
      <c r="D867" s="251" t="s">
        <v>1254</v>
      </c>
      <c r="E867" s="251" t="s">
        <v>1063</v>
      </c>
      <c r="F867" s="251" t="s">
        <v>2251</v>
      </c>
      <c r="G867" s="251" t="s">
        <v>1063</v>
      </c>
      <c r="H867" s="251" t="s">
        <v>1115</v>
      </c>
      <c r="I867" s="251" t="s">
        <v>1063</v>
      </c>
      <c r="J867" s="251" t="s">
        <v>1066</v>
      </c>
      <c r="K867" s="251" t="s">
        <v>2033</v>
      </c>
      <c r="L867" s="251" t="s">
        <v>2034</v>
      </c>
      <c r="M867" s="251">
        <v>1</v>
      </c>
      <c r="N867" s="251">
        <v>0.55000000000000004</v>
      </c>
      <c r="O867" s="251" t="s">
        <v>1069</v>
      </c>
      <c r="P867" s="252" t="s">
        <v>2252</v>
      </c>
    </row>
    <row r="868" spans="1:16" x14ac:dyDescent="0.25">
      <c r="A868" s="250" t="s">
        <v>2253</v>
      </c>
      <c r="B868" s="251" t="s">
        <v>2254</v>
      </c>
      <c r="C868" s="251" t="s">
        <v>2255</v>
      </c>
      <c r="D868" s="251" t="s">
        <v>1062</v>
      </c>
      <c r="E868" s="251" t="s">
        <v>1063</v>
      </c>
      <c r="F868" s="251" t="s">
        <v>2256</v>
      </c>
      <c r="G868" s="251" t="s">
        <v>1063</v>
      </c>
      <c r="H868" s="251" t="s">
        <v>1065</v>
      </c>
      <c r="I868" s="251" t="s">
        <v>1063</v>
      </c>
      <c r="J868" s="251" t="s">
        <v>1066</v>
      </c>
      <c r="K868" s="251" t="s">
        <v>2257</v>
      </c>
      <c r="L868" s="251" t="s">
        <v>2258</v>
      </c>
      <c r="M868" s="251">
        <v>1</v>
      </c>
      <c r="N868" s="251">
        <v>1</v>
      </c>
      <c r="O868" s="251" t="s">
        <v>1069</v>
      </c>
      <c r="P868" s="252" t="s">
        <v>1069</v>
      </c>
    </row>
    <row r="869" spans="1:16" x14ac:dyDescent="0.25">
      <c r="A869" s="250" t="s">
        <v>2253</v>
      </c>
      <c r="B869" s="251" t="s">
        <v>2259</v>
      </c>
      <c r="C869" s="251" t="s">
        <v>2260</v>
      </c>
      <c r="D869" s="251" t="s">
        <v>1062</v>
      </c>
      <c r="E869" s="251" t="s">
        <v>1063</v>
      </c>
      <c r="F869" s="251" t="s">
        <v>2261</v>
      </c>
      <c r="G869" s="251" t="s">
        <v>1063</v>
      </c>
      <c r="H869" s="251" t="s">
        <v>1065</v>
      </c>
      <c r="I869" s="251" t="s">
        <v>1063</v>
      </c>
      <c r="J869" s="251" t="s">
        <v>1066</v>
      </c>
      <c r="K869" s="251" t="s">
        <v>2257</v>
      </c>
      <c r="L869" s="251" t="s">
        <v>2258</v>
      </c>
      <c r="M869" s="251">
        <v>1</v>
      </c>
      <c r="N869" s="251">
        <v>1</v>
      </c>
      <c r="O869" s="251" t="s">
        <v>1069</v>
      </c>
      <c r="P869" s="252" t="s">
        <v>1069</v>
      </c>
    </row>
    <row r="870" spans="1:16" x14ac:dyDescent="0.25">
      <c r="A870" s="250" t="s">
        <v>2253</v>
      </c>
      <c r="B870" s="251" t="s">
        <v>2262</v>
      </c>
      <c r="C870" s="251" t="s">
        <v>2263</v>
      </c>
      <c r="D870" s="251" t="s">
        <v>1062</v>
      </c>
      <c r="E870" s="251" t="s">
        <v>1063</v>
      </c>
      <c r="F870" s="251" t="s">
        <v>2264</v>
      </c>
      <c r="G870" s="251" t="s">
        <v>1063</v>
      </c>
      <c r="H870" s="251" t="s">
        <v>1065</v>
      </c>
      <c r="I870" s="251" t="s">
        <v>1063</v>
      </c>
      <c r="J870" s="251" t="s">
        <v>1066</v>
      </c>
      <c r="K870" s="251" t="s">
        <v>2257</v>
      </c>
      <c r="L870" s="251" t="s">
        <v>2258</v>
      </c>
      <c r="M870" s="251">
        <v>1</v>
      </c>
      <c r="N870" s="251">
        <v>1</v>
      </c>
      <c r="O870" s="251" t="s">
        <v>1069</v>
      </c>
      <c r="P870" s="252" t="s">
        <v>1069</v>
      </c>
    </row>
    <row r="871" spans="1:16" x14ac:dyDescent="0.25">
      <c r="A871" s="250" t="s">
        <v>2253</v>
      </c>
      <c r="B871" s="251" t="s">
        <v>2265</v>
      </c>
      <c r="C871" s="251" t="s">
        <v>2266</v>
      </c>
      <c r="D871" s="251" t="s">
        <v>1062</v>
      </c>
      <c r="E871" s="251" t="s">
        <v>1063</v>
      </c>
      <c r="F871" s="251" t="s">
        <v>2267</v>
      </c>
      <c r="G871" s="251" t="s">
        <v>1063</v>
      </c>
      <c r="H871" s="251" t="s">
        <v>1065</v>
      </c>
      <c r="I871" s="251" t="s">
        <v>1063</v>
      </c>
      <c r="J871" s="251" t="s">
        <v>1066</v>
      </c>
      <c r="K871" s="251" t="s">
        <v>2257</v>
      </c>
      <c r="L871" s="251" t="s">
        <v>2258</v>
      </c>
      <c r="M871" s="251">
        <v>1</v>
      </c>
      <c r="N871" s="251">
        <v>1</v>
      </c>
      <c r="O871" s="251" t="s">
        <v>1069</v>
      </c>
      <c r="P871" s="252" t="s">
        <v>1069</v>
      </c>
    </row>
    <row r="872" spans="1:16" x14ac:dyDescent="0.25">
      <c r="A872" s="250" t="s">
        <v>2253</v>
      </c>
      <c r="B872" s="251" t="s">
        <v>2268</v>
      </c>
      <c r="C872" s="251" t="s">
        <v>2269</v>
      </c>
      <c r="D872" s="251" t="s">
        <v>1062</v>
      </c>
      <c r="E872" s="251" t="s">
        <v>1063</v>
      </c>
      <c r="F872" s="251" t="s">
        <v>2270</v>
      </c>
      <c r="G872" s="251" t="s">
        <v>1063</v>
      </c>
      <c r="H872" s="251" t="s">
        <v>1065</v>
      </c>
      <c r="I872" s="251" t="s">
        <v>1063</v>
      </c>
      <c r="J872" s="251" t="s">
        <v>1066</v>
      </c>
      <c r="K872" s="251" t="s">
        <v>2257</v>
      </c>
      <c r="L872" s="251" t="s">
        <v>2258</v>
      </c>
      <c r="M872" s="251">
        <v>1</v>
      </c>
      <c r="N872" s="251">
        <v>1</v>
      </c>
      <c r="O872" s="251" t="s">
        <v>1069</v>
      </c>
      <c r="P872" s="252" t="s">
        <v>1069</v>
      </c>
    </row>
    <row r="873" spans="1:16" x14ac:dyDescent="0.25">
      <c r="A873" s="250" t="s">
        <v>2253</v>
      </c>
      <c r="B873" s="251" t="s">
        <v>2271</v>
      </c>
      <c r="C873" s="251" t="s">
        <v>2272</v>
      </c>
      <c r="D873" s="251" t="s">
        <v>1062</v>
      </c>
      <c r="E873" s="251" t="s">
        <v>1063</v>
      </c>
      <c r="F873" s="251" t="s">
        <v>2273</v>
      </c>
      <c r="G873" s="251" t="s">
        <v>1063</v>
      </c>
      <c r="H873" s="251" t="s">
        <v>1065</v>
      </c>
      <c r="I873" s="251" t="s">
        <v>1063</v>
      </c>
      <c r="J873" s="251" t="s">
        <v>1066</v>
      </c>
      <c r="K873" s="251" t="s">
        <v>2257</v>
      </c>
      <c r="L873" s="251" t="s">
        <v>2258</v>
      </c>
      <c r="M873" s="251">
        <v>1</v>
      </c>
      <c r="N873" s="251">
        <v>1</v>
      </c>
      <c r="O873" s="251" t="s">
        <v>1069</v>
      </c>
      <c r="P873" s="252" t="s">
        <v>1069</v>
      </c>
    </row>
    <row r="874" spans="1:16" x14ac:dyDescent="0.25">
      <c r="A874" s="250" t="s">
        <v>2253</v>
      </c>
      <c r="B874" s="251" t="s">
        <v>2274</v>
      </c>
      <c r="C874" s="251" t="s">
        <v>2275</v>
      </c>
      <c r="D874" s="251" t="s">
        <v>1062</v>
      </c>
      <c r="E874" s="251" t="s">
        <v>1063</v>
      </c>
      <c r="F874" s="251" t="s">
        <v>2276</v>
      </c>
      <c r="G874" s="251" t="s">
        <v>1063</v>
      </c>
      <c r="H874" s="251" t="s">
        <v>1065</v>
      </c>
      <c r="I874" s="251" t="s">
        <v>1063</v>
      </c>
      <c r="J874" s="251" t="s">
        <v>1066</v>
      </c>
      <c r="K874" s="251" t="s">
        <v>2277</v>
      </c>
      <c r="L874" s="251" t="s">
        <v>2278</v>
      </c>
      <c r="M874" s="251">
        <v>1</v>
      </c>
      <c r="N874" s="251">
        <v>1.0029999999999999</v>
      </c>
      <c r="O874" s="251" t="s">
        <v>1069</v>
      </c>
      <c r="P874" s="252" t="s">
        <v>1069</v>
      </c>
    </row>
    <row r="875" spans="1:16" x14ac:dyDescent="0.25">
      <c r="A875" s="250" t="s">
        <v>2253</v>
      </c>
      <c r="B875" s="251" t="s">
        <v>2279</v>
      </c>
      <c r="C875" s="251" t="s">
        <v>2280</v>
      </c>
      <c r="D875" s="251" t="s">
        <v>1254</v>
      </c>
      <c r="E875" s="251" t="s">
        <v>1063</v>
      </c>
      <c r="F875" s="251" t="s">
        <v>2281</v>
      </c>
      <c r="G875" s="251" t="s">
        <v>1063</v>
      </c>
      <c r="H875" s="251" t="s">
        <v>1065</v>
      </c>
      <c r="I875" s="251" t="s">
        <v>1063</v>
      </c>
      <c r="J875" s="251" t="s">
        <v>1066</v>
      </c>
      <c r="K875" s="251" t="s">
        <v>2282</v>
      </c>
      <c r="L875" s="251" t="s">
        <v>2283</v>
      </c>
      <c r="M875" s="251">
        <v>1.4</v>
      </c>
      <c r="N875" s="251">
        <v>0.51900000000000002</v>
      </c>
      <c r="O875" s="251" t="s">
        <v>1069</v>
      </c>
      <c r="P875" s="252" t="s">
        <v>1069</v>
      </c>
    </row>
    <row r="876" spans="1:16" x14ac:dyDescent="0.25">
      <c r="A876" s="250" t="s">
        <v>2253</v>
      </c>
      <c r="B876" s="251" t="s">
        <v>2279</v>
      </c>
      <c r="C876" s="251" t="s">
        <v>2280</v>
      </c>
      <c r="D876" s="251" t="s">
        <v>1254</v>
      </c>
      <c r="E876" s="251" t="s">
        <v>1063</v>
      </c>
      <c r="F876" s="251" t="s">
        <v>2281</v>
      </c>
      <c r="G876" s="251" t="s">
        <v>1063</v>
      </c>
      <c r="H876" s="251" t="s">
        <v>1115</v>
      </c>
      <c r="I876" s="251" t="s">
        <v>1116</v>
      </c>
      <c r="J876" s="251" t="s">
        <v>1066</v>
      </c>
      <c r="K876" s="251" t="s">
        <v>2284</v>
      </c>
      <c r="L876" s="251" t="s">
        <v>2285</v>
      </c>
      <c r="M876" s="251">
        <v>1.4</v>
      </c>
      <c r="N876" s="251">
        <v>4.3689999999999998</v>
      </c>
      <c r="O876" s="251" t="s">
        <v>1069</v>
      </c>
      <c r="P876" s="252" t="s">
        <v>1069</v>
      </c>
    </row>
    <row r="877" spans="1:16" x14ac:dyDescent="0.25">
      <c r="A877" s="250" t="s">
        <v>2253</v>
      </c>
      <c r="B877" s="251" t="s">
        <v>2279</v>
      </c>
      <c r="C877" s="251" t="s">
        <v>2280</v>
      </c>
      <c r="D877" s="251" t="s">
        <v>1254</v>
      </c>
      <c r="E877" s="251" t="s">
        <v>1063</v>
      </c>
      <c r="F877" s="251" t="s">
        <v>2281</v>
      </c>
      <c r="G877" s="251" t="s">
        <v>1063</v>
      </c>
      <c r="H877" s="251" t="s">
        <v>1167</v>
      </c>
      <c r="I877" s="251" t="s">
        <v>1078</v>
      </c>
      <c r="J877" s="251" t="s">
        <v>1066</v>
      </c>
      <c r="K877" s="251" t="s">
        <v>115</v>
      </c>
      <c r="L877" s="251" t="s">
        <v>116</v>
      </c>
      <c r="M877" s="251">
        <v>1.4</v>
      </c>
      <c r="N877" s="251">
        <v>1</v>
      </c>
      <c r="O877" s="251" t="s">
        <v>1069</v>
      </c>
      <c r="P877" s="252" t="s">
        <v>1069</v>
      </c>
    </row>
    <row r="878" spans="1:16" x14ac:dyDescent="0.25">
      <c r="A878" s="250" t="s">
        <v>2253</v>
      </c>
      <c r="B878" s="251" t="s">
        <v>2279</v>
      </c>
      <c r="C878" s="251" t="s">
        <v>2280</v>
      </c>
      <c r="D878" s="251" t="s">
        <v>1254</v>
      </c>
      <c r="E878" s="251" t="s">
        <v>1063</v>
      </c>
      <c r="F878" s="251" t="s">
        <v>2281</v>
      </c>
      <c r="G878" s="251" t="s">
        <v>1063</v>
      </c>
      <c r="H878" s="251" t="s">
        <v>1077</v>
      </c>
      <c r="I878" s="251" t="s">
        <v>1176</v>
      </c>
      <c r="J878" s="251" t="s">
        <v>1066</v>
      </c>
      <c r="K878" s="251" t="s">
        <v>2286</v>
      </c>
      <c r="L878" s="251" t="s">
        <v>2287</v>
      </c>
      <c r="M878" s="251">
        <v>1.4</v>
      </c>
      <c r="N878" s="251">
        <v>1.4139999999999999</v>
      </c>
      <c r="O878" s="251" t="s">
        <v>1069</v>
      </c>
      <c r="P878" s="252" t="s">
        <v>1069</v>
      </c>
    </row>
    <row r="879" spans="1:16" x14ac:dyDescent="0.25">
      <c r="A879" s="250" t="s">
        <v>2253</v>
      </c>
      <c r="B879" s="251" t="s">
        <v>2288</v>
      </c>
      <c r="C879" s="251" t="s">
        <v>2289</v>
      </c>
      <c r="D879" s="251" t="s">
        <v>1254</v>
      </c>
      <c r="E879" s="251" t="s">
        <v>1063</v>
      </c>
      <c r="F879" s="251" t="s">
        <v>2290</v>
      </c>
      <c r="G879" s="251" t="s">
        <v>1063</v>
      </c>
      <c r="H879" s="251" t="s">
        <v>1065</v>
      </c>
      <c r="I879" s="251" t="s">
        <v>1063</v>
      </c>
      <c r="J879" s="251" t="s">
        <v>1066</v>
      </c>
      <c r="K879" s="251" t="s">
        <v>2282</v>
      </c>
      <c r="L879" s="251" t="s">
        <v>2283</v>
      </c>
      <c r="M879" s="251">
        <v>1.4</v>
      </c>
      <c r="N879" s="251">
        <v>0.51900000000000002</v>
      </c>
      <c r="O879" s="251" t="s">
        <v>1069</v>
      </c>
      <c r="P879" s="252" t="s">
        <v>1069</v>
      </c>
    </row>
    <row r="880" spans="1:16" x14ac:dyDescent="0.25">
      <c r="A880" s="250" t="s">
        <v>2253</v>
      </c>
      <c r="B880" s="251" t="s">
        <v>2288</v>
      </c>
      <c r="C880" s="251" t="s">
        <v>2289</v>
      </c>
      <c r="D880" s="251" t="s">
        <v>1254</v>
      </c>
      <c r="E880" s="251" t="s">
        <v>1063</v>
      </c>
      <c r="F880" s="251" t="s">
        <v>2290</v>
      </c>
      <c r="G880" s="251" t="s">
        <v>1063</v>
      </c>
      <c r="H880" s="251" t="s">
        <v>1115</v>
      </c>
      <c r="I880" s="251" t="s">
        <v>1116</v>
      </c>
      <c r="J880" s="251" t="s">
        <v>1066</v>
      </c>
      <c r="K880" s="251" t="s">
        <v>2284</v>
      </c>
      <c r="L880" s="251" t="s">
        <v>2285</v>
      </c>
      <c r="M880" s="251">
        <v>1.4</v>
      </c>
      <c r="N880" s="251">
        <v>4.3659999999999997</v>
      </c>
      <c r="O880" s="251" t="s">
        <v>1069</v>
      </c>
      <c r="P880" s="252" t="s">
        <v>1069</v>
      </c>
    </row>
    <row r="881" spans="1:16" x14ac:dyDescent="0.25">
      <c r="A881" s="250" t="s">
        <v>2253</v>
      </c>
      <c r="B881" s="251" t="s">
        <v>2288</v>
      </c>
      <c r="C881" s="251" t="s">
        <v>2289</v>
      </c>
      <c r="D881" s="251" t="s">
        <v>1254</v>
      </c>
      <c r="E881" s="251" t="s">
        <v>1063</v>
      </c>
      <c r="F881" s="251" t="s">
        <v>2290</v>
      </c>
      <c r="G881" s="251" t="s">
        <v>1063</v>
      </c>
      <c r="H881" s="251" t="s">
        <v>1167</v>
      </c>
      <c r="I881" s="251" t="s">
        <v>1078</v>
      </c>
      <c r="J881" s="251" t="s">
        <v>1066</v>
      </c>
      <c r="K881" s="251" t="s">
        <v>115</v>
      </c>
      <c r="L881" s="251" t="s">
        <v>116</v>
      </c>
      <c r="M881" s="251">
        <v>1.4</v>
      </c>
      <c r="N881" s="251">
        <v>1</v>
      </c>
      <c r="O881" s="251" t="s">
        <v>1069</v>
      </c>
      <c r="P881" s="252" t="s">
        <v>1069</v>
      </c>
    </row>
    <row r="882" spans="1:16" x14ac:dyDescent="0.25">
      <c r="A882" s="250" t="s">
        <v>2253</v>
      </c>
      <c r="B882" s="251" t="s">
        <v>2288</v>
      </c>
      <c r="C882" s="251" t="s">
        <v>2289</v>
      </c>
      <c r="D882" s="251" t="s">
        <v>1254</v>
      </c>
      <c r="E882" s="251" t="s">
        <v>1063</v>
      </c>
      <c r="F882" s="251" t="s">
        <v>2290</v>
      </c>
      <c r="G882" s="251" t="s">
        <v>1063</v>
      </c>
      <c r="H882" s="251" t="s">
        <v>1077</v>
      </c>
      <c r="I882" s="251" t="s">
        <v>1176</v>
      </c>
      <c r="J882" s="251" t="s">
        <v>1066</v>
      </c>
      <c r="K882" s="251" t="s">
        <v>2291</v>
      </c>
      <c r="L882" s="251" t="s">
        <v>2292</v>
      </c>
      <c r="M882" s="251">
        <v>1.4</v>
      </c>
      <c r="N882" s="251">
        <v>1.4139999999999999</v>
      </c>
      <c r="O882" s="251" t="s">
        <v>1069</v>
      </c>
      <c r="P882" s="252" t="s">
        <v>1069</v>
      </c>
    </row>
    <row r="883" spans="1:16" x14ac:dyDescent="0.25">
      <c r="A883" s="250" t="s">
        <v>2253</v>
      </c>
      <c r="B883" s="251" t="s">
        <v>2293</v>
      </c>
      <c r="C883" s="251" t="s">
        <v>2294</v>
      </c>
      <c r="D883" s="251" t="s">
        <v>1254</v>
      </c>
      <c r="E883" s="251" t="s">
        <v>1063</v>
      </c>
      <c r="F883" s="251" t="s">
        <v>2295</v>
      </c>
      <c r="G883" s="251" t="s">
        <v>1063</v>
      </c>
      <c r="H883" s="251" t="s">
        <v>1065</v>
      </c>
      <c r="I883" s="251" t="s">
        <v>1063</v>
      </c>
      <c r="J883" s="251" t="s">
        <v>1066</v>
      </c>
      <c r="K883" s="251" t="s">
        <v>2296</v>
      </c>
      <c r="L883" s="251" t="s">
        <v>2297</v>
      </c>
      <c r="M883" s="251">
        <v>1</v>
      </c>
      <c r="N883" s="251">
        <v>1</v>
      </c>
      <c r="O883" s="251" t="s">
        <v>1069</v>
      </c>
      <c r="P883" s="252" t="s">
        <v>1069</v>
      </c>
    </row>
    <row r="884" spans="1:16" x14ac:dyDescent="0.25">
      <c r="A884" s="250" t="s">
        <v>2253</v>
      </c>
      <c r="B884" s="251" t="s">
        <v>2293</v>
      </c>
      <c r="C884" s="251" t="s">
        <v>2294</v>
      </c>
      <c r="D884" s="251" t="s">
        <v>1254</v>
      </c>
      <c r="E884" s="251" t="s">
        <v>1063</v>
      </c>
      <c r="F884" s="251" t="s">
        <v>2295</v>
      </c>
      <c r="G884" s="251" t="s">
        <v>1063</v>
      </c>
      <c r="H884" s="251" t="s">
        <v>1115</v>
      </c>
      <c r="I884" s="251" t="s">
        <v>1116</v>
      </c>
      <c r="J884" s="251" t="s">
        <v>1066</v>
      </c>
      <c r="K884" s="251" t="s">
        <v>2282</v>
      </c>
      <c r="L884" s="251" t="s">
        <v>2283</v>
      </c>
      <c r="M884" s="251">
        <v>1</v>
      </c>
      <c r="N884" s="251">
        <v>0.51900000000000002</v>
      </c>
      <c r="O884" s="251" t="s">
        <v>1069</v>
      </c>
      <c r="P884" s="252" t="s">
        <v>1069</v>
      </c>
    </row>
    <row r="885" spans="1:16" x14ac:dyDescent="0.25">
      <c r="A885" s="250" t="s">
        <v>2253</v>
      </c>
      <c r="B885" s="251" t="s">
        <v>2293</v>
      </c>
      <c r="C885" s="251" t="s">
        <v>2294</v>
      </c>
      <c r="D885" s="251" t="s">
        <v>1254</v>
      </c>
      <c r="E885" s="251" t="s">
        <v>1063</v>
      </c>
      <c r="F885" s="251" t="s">
        <v>2295</v>
      </c>
      <c r="G885" s="251" t="s">
        <v>1063</v>
      </c>
      <c r="H885" s="251" t="s">
        <v>1167</v>
      </c>
      <c r="I885" s="251" t="s">
        <v>1078</v>
      </c>
      <c r="J885" s="251" t="s">
        <v>1066</v>
      </c>
      <c r="K885" s="251" t="s">
        <v>2298</v>
      </c>
      <c r="L885" s="251" t="s">
        <v>2299</v>
      </c>
      <c r="M885" s="251">
        <v>1</v>
      </c>
      <c r="N885" s="251">
        <v>3.1960000000000002</v>
      </c>
      <c r="O885" s="251" t="s">
        <v>1069</v>
      </c>
      <c r="P885" s="252" t="s">
        <v>1069</v>
      </c>
    </row>
    <row r="886" spans="1:16" x14ac:dyDescent="0.25">
      <c r="A886" s="250" t="s">
        <v>2253</v>
      </c>
      <c r="B886" s="251" t="s">
        <v>2293</v>
      </c>
      <c r="C886" s="251" t="s">
        <v>2294</v>
      </c>
      <c r="D886" s="251" t="s">
        <v>1254</v>
      </c>
      <c r="E886" s="251" t="s">
        <v>1063</v>
      </c>
      <c r="F886" s="251" t="s">
        <v>2295</v>
      </c>
      <c r="G886" s="251" t="s">
        <v>1063</v>
      </c>
      <c r="H886" s="251" t="s">
        <v>1077</v>
      </c>
      <c r="I886" s="251" t="s">
        <v>1176</v>
      </c>
      <c r="J886" s="251" t="s">
        <v>1066</v>
      </c>
      <c r="K886" s="251" t="s">
        <v>2300</v>
      </c>
      <c r="L886" s="251" t="s">
        <v>2301</v>
      </c>
      <c r="M886" s="251">
        <v>1</v>
      </c>
      <c r="N886" s="251">
        <v>1.01</v>
      </c>
      <c r="O886" s="251" t="s">
        <v>1069</v>
      </c>
      <c r="P886" s="252" t="s">
        <v>1069</v>
      </c>
    </row>
    <row r="887" spans="1:16" x14ac:dyDescent="0.25">
      <c r="A887" s="250" t="s">
        <v>2253</v>
      </c>
      <c r="B887" s="251" t="s">
        <v>2302</v>
      </c>
      <c r="C887" s="251" t="s">
        <v>2303</v>
      </c>
      <c r="D887" s="251" t="s">
        <v>1254</v>
      </c>
      <c r="E887" s="251" t="s">
        <v>1063</v>
      </c>
      <c r="F887" s="251" t="s">
        <v>2304</v>
      </c>
      <c r="G887" s="251" t="s">
        <v>1063</v>
      </c>
      <c r="H887" s="251" t="s">
        <v>1065</v>
      </c>
      <c r="I887" s="251" t="s">
        <v>1063</v>
      </c>
      <c r="J887" s="251" t="s">
        <v>1066</v>
      </c>
      <c r="K887" s="251" t="s">
        <v>2282</v>
      </c>
      <c r="L887" s="251" t="s">
        <v>2283</v>
      </c>
      <c r="M887" s="251">
        <v>1.4</v>
      </c>
      <c r="N887" s="251">
        <v>0.51900000000000002</v>
      </c>
      <c r="O887" s="251" t="s">
        <v>1069</v>
      </c>
      <c r="P887" s="252" t="s">
        <v>1069</v>
      </c>
    </row>
    <row r="888" spans="1:16" x14ac:dyDescent="0.25">
      <c r="A888" s="250" t="s">
        <v>2253</v>
      </c>
      <c r="B888" s="251" t="s">
        <v>2302</v>
      </c>
      <c r="C888" s="251" t="s">
        <v>2303</v>
      </c>
      <c r="D888" s="251" t="s">
        <v>1254</v>
      </c>
      <c r="E888" s="251" t="s">
        <v>1063</v>
      </c>
      <c r="F888" s="251" t="s">
        <v>2304</v>
      </c>
      <c r="G888" s="251" t="s">
        <v>1063</v>
      </c>
      <c r="H888" s="251" t="s">
        <v>1115</v>
      </c>
      <c r="I888" s="251" t="s">
        <v>1116</v>
      </c>
      <c r="J888" s="251" t="s">
        <v>1066</v>
      </c>
      <c r="K888" s="251" t="s">
        <v>115</v>
      </c>
      <c r="L888" s="251" t="s">
        <v>116</v>
      </c>
      <c r="M888" s="251">
        <v>1.4</v>
      </c>
      <c r="N888" s="251">
        <v>1</v>
      </c>
      <c r="O888" s="251" t="s">
        <v>1069</v>
      </c>
      <c r="P888" s="252" t="s">
        <v>1069</v>
      </c>
    </row>
    <row r="889" spans="1:16" x14ac:dyDescent="0.25">
      <c r="A889" s="250" t="s">
        <v>2253</v>
      </c>
      <c r="B889" s="251" t="s">
        <v>2302</v>
      </c>
      <c r="C889" s="251" t="s">
        <v>2303</v>
      </c>
      <c r="D889" s="251" t="s">
        <v>1254</v>
      </c>
      <c r="E889" s="251" t="s">
        <v>1063</v>
      </c>
      <c r="F889" s="251" t="s">
        <v>2304</v>
      </c>
      <c r="G889" s="251" t="s">
        <v>1063</v>
      </c>
      <c r="H889" s="251" t="s">
        <v>1167</v>
      </c>
      <c r="I889" s="251" t="s">
        <v>1078</v>
      </c>
      <c r="J889" s="251" t="s">
        <v>1066</v>
      </c>
      <c r="K889" s="251" t="s">
        <v>2298</v>
      </c>
      <c r="L889" s="251" t="s">
        <v>2299</v>
      </c>
      <c r="M889" s="251">
        <v>1.4</v>
      </c>
      <c r="N889" s="251">
        <v>4.4740000000000002</v>
      </c>
      <c r="O889" s="251" t="s">
        <v>1069</v>
      </c>
      <c r="P889" s="252" t="s">
        <v>1069</v>
      </c>
    </row>
    <row r="890" spans="1:16" x14ac:dyDescent="0.25">
      <c r="A890" s="250" t="s">
        <v>2253</v>
      </c>
      <c r="B890" s="251" t="s">
        <v>2302</v>
      </c>
      <c r="C890" s="251" t="s">
        <v>2303</v>
      </c>
      <c r="D890" s="251" t="s">
        <v>1254</v>
      </c>
      <c r="E890" s="251" t="s">
        <v>1063</v>
      </c>
      <c r="F890" s="251" t="s">
        <v>2304</v>
      </c>
      <c r="G890" s="251" t="s">
        <v>1063</v>
      </c>
      <c r="H890" s="251" t="s">
        <v>1077</v>
      </c>
      <c r="I890" s="251" t="s">
        <v>1176</v>
      </c>
      <c r="J890" s="251" t="s">
        <v>1066</v>
      </c>
      <c r="K890" s="251" t="s">
        <v>2300</v>
      </c>
      <c r="L890" s="251" t="s">
        <v>2301</v>
      </c>
      <c r="M890" s="251">
        <v>1.4</v>
      </c>
      <c r="N890" s="251">
        <v>1.4139999999999999</v>
      </c>
      <c r="O890" s="251" t="s">
        <v>1069</v>
      </c>
      <c r="P890" s="252" t="s">
        <v>1069</v>
      </c>
    </row>
    <row r="891" spans="1:16" x14ac:dyDescent="0.25">
      <c r="A891" s="250" t="s">
        <v>2253</v>
      </c>
      <c r="B891" s="251" t="s">
        <v>2286</v>
      </c>
      <c r="C891" s="251" t="s">
        <v>2287</v>
      </c>
      <c r="D891" s="251" t="s">
        <v>1254</v>
      </c>
      <c r="E891" s="251" t="s">
        <v>1063</v>
      </c>
      <c r="F891" s="251" t="s">
        <v>2305</v>
      </c>
      <c r="G891" s="251" t="s">
        <v>1063</v>
      </c>
      <c r="H891" s="251" t="s">
        <v>1065</v>
      </c>
      <c r="I891" s="251" t="s">
        <v>1063</v>
      </c>
      <c r="J891" s="251" t="s">
        <v>1066</v>
      </c>
      <c r="K891" s="251" t="s">
        <v>2306</v>
      </c>
      <c r="L891" s="251" t="s">
        <v>2307</v>
      </c>
      <c r="M891" s="251">
        <v>1</v>
      </c>
      <c r="N891" s="251">
        <v>1</v>
      </c>
      <c r="O891" s="251" t="s">
        <v>1069</v>
      </c>
      <c r="P891" s="252" t="s">
        <v>1069</v>
      </c>
    </row>
    <row r="892" spans="1:16" x14ac:dyDescent="0.25">
      <c r="A892" s="250" t="s">
        <v>2253</v>
      </c>
      <c r="B892" s="251" t="s">
        <v>2308</v>
      </c>
      <c r="C892" s="251" t="s">
        <v>2309</v>
      </c>
      <c r="D892" s="251" t="s">
        <v>1254</v>
      </c>
      <c r="E892" s="251" t="s">
        <v>1063</v>
      </c>
      <c r="F892" s="251" t="s">
        <v>2310</v>
      </c>
      <c r="G892" s="251" t="s">
        <v>1063</v>
      </c>
      <c r="H892" s="251" t="s">
        <v>1065</v>
      </c>
      <c r="I892" s="251" t="s">
        <v>1063</v>
      </c>
      <c r="J892" s="251" t="s">
        <v>1066</v>
      </c>
      <c r="K892" s="251" t="s">
        <v>2296</v>
      </c>
      <c r="L892" s="251" t="s">
        <v>2297</v>
      </c>
      <c r="M892" s="251">
        <v>1</v>
      </c>
      <c r="N892" s="251">
        <v>1</v>
      </c>
      <c r="O892" s="251" t="s">
        <v>1069</v>
      </c>
      <c r="P892" s="252" t="s">
        <v>1069</v>
      </c>
    </row>
    <row r="893" spans="1:16" x14ac:dyDescent="0.25">
      <c r="A893" s="250" t="s">
        <v>2253</v>
      </c>
      <c r="B893" s="251" t="s">
        <v>2308</v>
      </c>
      <c r="C893" s="251" t="s">
        <v>2309</v>
      </c>
      <c r="D893" s="251" t="s">
        <v>1254</v>
      </c>
      <c r="E893" s="251" t="s">
        <v>1063</v>
      </c>
      <c r="F893" s="251" t="s">
        <v>2310</v>
      </c>
      <c r="G893" s="251" t="s">
        <v>1063</v>
      </c>
      <c r="H893" s="251" t="s">
        <v>1115</v>
      </c>
      <c r="I893" s="251" t="s">
        <v>1116</v>
      </c>
      <c r="J893" s="251" t="s">
        <v>1066</v>
      </c>
      <c r="K893" s="251" t="s">
        <v>2282</v>
      </c>
      <c r="L893" s="251" t="s">
        <v>2283</v>
      </c>
      <c r="M893" s="251">
        <v>1</v>
      </c>
      <c r="N893" s="251">
        <v>0.51900000000000002</v>
      </c>
      <c r="O893" s="251" t="s">
        <v>1069</v>
      </c>
      <c r="P893" s="252" t="s">
        <v>1069</v>
      </c>
    </row>
    <row r="894" spans="1:16" x14ac:dyDescent="0.25">
      <c r="A894" s="250" t="s">
        <v>2253</v>
      </c>
      <c r="B894" s="251" t="s">
        <v>2308</v>
      </c>
      <c r="C894" s="251" t="s">
        <v>2309</v>
      </c>
      <c r="D894" s="251" t="s">
        <v>1254</v>
      </c>
      <c r="E894" s="251" t="s">
        <v>1063</v>
      </c>
      <c r="F894" s="251" t="s">
        <v>2310</v>
      </c>
      <c r="G894" s="251" t="s">
        <v>1063</v>
      </c>
      <c r="H894" s="251" t="s">
        <v>1167</v>
      </c>
      <c r="I894" s="251" t="s">
        <v>1078</v>
      </c>
      <c r="J894" s="251" t="s">
        <v>1066</v>
      </c>
      <c r="K894" s="251" t="s">
        <v>2284</v>
      </c>
      <c r="L894" s="251" t="s">
        <v>2285</v>
      </c>
      <c r="M894" s="251">
        <v>1</v>
      </c>
      <c r="N894" s="251">
        <v>3.1179999999999999</v>
      </c>
      <c r="O894" s="251" t="s">
        <v>1069</v>
      </c>
      <c r="P894" s="252" t="s">
        <v>1069</v>
      </c>
    </row>
    <row r="895" spans="1:16" x14ac:dyDescent="0.25">
      <c r="A895" s="250" t="s">
        <v>2253</v>
      </c>
      <c r="B895" s="251" t="s">
        <v>2308</v>
      </c>
      <c r="C895" s="251" t="s">
        <v>2309</v>
      </c>
      <c r="D895" s="251" t="s">
        <v>1254</v>
      </c>
      <c r="E895" s="251" t="s">
        <v>1063</v>
      </c>
      <c r="F895" s="251" t="s">
        <v>2310</v>
      </c>
      <c r="G895" s="251" t="s">
        <v>1063</v>
      </c>
      <c r="H895" s="251" t="s">
        <v>1077</v>
      </c>
      <c r="I895" s="251" t="s">
        <v>1176</v>
      </c>
      <c r="J895" s="251" t="s">
        <v>1066</v>
      </c>
      <c r="K895" s="251" t="s">
        <v>2311</v>
      </c>
      <c r="L895" s="251" t="s">
        <v>2260</v>
      </c>
      <c r="M895" s="251">
        <v>1</v>
      </c>
      <c r="N895" s="251">
        <v>1.01</v>
      </c>
      <c r="O895" s="251" t="s">
        <v>1069</v>
      </c>
      <c r="P895" s="252" t="s">
        <v>1069</v>
      </c>
    </row>
    <row r="896" spans="1:16" x14ac:dyDescent="0.25">
      <c r="A896" s="250" t="s">
        <v>2253</v>
      </c>
      <c r="B896" s="251" t="s">
        <v>2312</v>
      </c>
      <c r="C896" s="251" t="s">
        <v>2313</v>
      </c>
      <c r="D896" s="251" t="s">
        <v>1254</v>
      </c>
      <c r="E896" s="251" t="s">
        <v>1063</v>
      </c>
      <c r="F896" s="251" t="s">
        <v>2314</v>
      </c>
      <c r="G896" s="251" t="s">
        <v>1063</v>
      </c>
      <c r="H896" s="251" t="s">
        <v>1065</v>
      </c>
      <c r="I896" s="251" t="s">
        <v>1063</v>
      </c>
      <c r="J896" s="251" t="s">
        <v>1066</v>
      </c>
      <c r="K896" s="251" t="s">
        <v>2257</v>
      </c>
      <c r="L896" s="251" t="s">
        <v>2258</v>
      </c>
      <c r="M896" s="251">
        <v>1</v>
      </c>
      <c r="N896" s="251">
        <v>1</v>
      </c>
      <c r="O896" s="251" t="s">
        <v>1069</v>
      </c>
      <c r="P896" s="252" t="s">
        <v>1069</v>
      </c>
    </row>
    <row r="897" spans="1:16" x14ac:dyDescent="0.25">
      <c r="A897" s="250" t="s">
        <v>2253</v>
      </c>
      <c r="B897" s="251" t="s">
        <v>2315</v>
      </c>
      <c r="C897" s="251" t="s">
        <v>2316</v>
      </c>
      <c r="D897" s="251" t="s">
        <v>1254</v>
      </c>
      <c r="E897" s="251" t="s">
        <v>1063</v>
      </c>
      <c r="F897" s="251" t="s">
        <v>2317</v>
      </c>
      <c r="G897" s="251" t="s">
        <v>1063</v>
      </c>
      <c r="H897" s="251" t="s">
        <v>1065</v>
      </c>
      <c r="I897" s="251" t="s">
        <v>1063</v>
      </c>
      <c r="J897" s="251" t="s">
        <v>1066</v>
      </c>
      <c r="K897" s="251" t="s">
        <v>2318</v>
      </c>
      <c r="L897" s="251" t="s">
        <v>2319</v>
      </c>
      <c r="M897" s="251">
        <v>1</v>
      </c>
      <c r="N897" s="251">
        <v>1</v>
      </c>
      <c r="O897" s="251" t="s">
        <v>1069</v>
      </c>
      <c r="P897" s="252" t="s">
        <v>1069</v>
      </c>
    </row>
    <row r="898" spans="1:16" x14ac:dyDescent="0.25">
      <c r="A898" s="250" t="s">
        <v>2253</v>
      </c>
      <c r="B898" s="251" t="s">
        <v>2315</v>
      </c>
      <c r="C898" s="251" t="s">
        <v>2316</v>
      </c>
      <c r="D898" s="251" t="s">
        <v>1254</v>
      </c>
      <c r="E898" s="251" t="s">
        <v>1063</v>
      </c>
      <c r="F898" s="251" t="s">
        <v>2317</v>
      </c>
      <c r="G898" s="251" t="s">
        <v>1063</v>
      </c>
      <c r="H898" s="251" t="s">
        <v>1115</v>
      </c>
      <c r="I898" s="251" t="s">
        <v>1116</v>
      </c>
      <c r="J898" s="251" t="s">
        <v>1066</v>
      </c>
      <c r="K898" s="251" t="s">
        <v>2282</v>
      </c>
      <c r="L898" s="251" t="s">
        <v>2283</v>
      </c>
      <c r="M898" s="251">
        <v>1</v>
      </c>
      <c r="N898" s="251">
        <v>0.51900000000000002</v>
      </c>
      <c r="O898" s="251" t="s">
        <v>1069</v>
      </c>
      <c r="P898" s="252" t="s">
        <v>1069</v>
      </c>
    </row>
    <row r="899" spans="1:16" x14ac:dyDescent="0.25">
      <c r="A899" s="250" t="s">
        <v>2253</v>
      </c>
      <c r="B899" s="251" t="s">
        <v>2315</v>
      </c>
      <c r="C899" s="251" t="s">
        <v>2316</v>
      </c>
      <c r="D899" s="251" t="s">
        <v>1254</v>
      </c>
      <c r="E899" s="251" t="s">
        <v>1063</v>
      </c>
      <c r="F899" s="251" t="s">
        <v>2317</v>
      </c>
      <c r="G899" s="251" t="s">
        <v>1063</v>
      </c>
      <c r="H899" s="251" t="s">
        <v>1167</v>
      </c>
      <c r="I899" s="251" t="s">
        <v>1078</v>
      </c>
      <c r="J899" s="251" t="s">
        <v>1066</v>
      </c>
      <c r="K899" s="251" t="s">
        <v>115</v>
      </c>
      <c r="L899" s="251" t="s">
        <v>116</v>
      </c>
      <c r="M899" s="251">
        <v>1</v>
      </c>
      <c r="N899" s="251">
        <v>1</v>
      </c>
      <c r="O899" s="251" t="s">
        <v>1069</v>
      </c>
      <c r="P899" s="252" t="s">
        <v>1069</v>
      </c>
    </row>
    <row r="900" spans="1:16" x14ac:dyDescent="0.25">
      <c r="A900" s="250" t="s">
        <v>2253</v>
      </c>
      <c r="B900" s="251" t="s">
        <v>2315</v>
      </c>
      <c r="C900" s="251" t="s">
        <v>2316</v>
      </c>
      <c r="D900" s="251" t="s">
        <v>1254</v>
      </c>
      <c r="E900" s="251" t="s">
        <v>1063</v>
      </c>
      <c r="F900" s="251" t="s">
        <v>2317</v>
      </c>
      <c r="G900" s="251" t="s">
        <v>1063</v>
      </c>
      <c r="H900" s="251" t="s">
        <v>1077</v>
      </c>
      <c r="I900" s="251" t="s">
        <v>1176</v>
      </c>
      <c r="J900" s="251" t="s">
        <v>1066</v>
      </c>
      <c r="K900" s="251" t="s">
        <v>2320</v>
      </c>
      <c r="L900" s="251" t="s">
        <v>2266</v>
      </c>
      <c r="M900" s="251">
        <v>1</v>
      </c>
      <c r="N900" s="251">
        <v>1.01</v>
      </c>
      <c r="O900" s="251" t="s">
        <v>1069</v>
      </c>
      <c r="P900" s="252" t="s">
        <v>1069</v>
      </c>
    </row>
    <row r="901" spans="1:16" x14ac:dyDescent="0.25">
      <c r="A901" s="250" t="s">
        <v>2253</v>
      </c>
      <c r="B901" s="251" t="s">
        <v>2321</v>
      </c>
      <c r="C901" s="251" t="s">
        <v>2322</v>
      </c>
      <c r="D901" s="251" t="s">
        <v>1254</v>
      </c>
      <c r="E901" s="251" t="s">
        <v>1063</v>
      </c>
      <c r="F901" s="251" t="s">
        <v>2323</v>
      </c>
      <c r="G901" s="251" t="s">
        <v>1063</v>
      </c>
      <c r="H901" s="251" t="s">
        <v>1065</v>
      </c>
      <c r="I901" s="251" t="s">
        <v>1063</v>
      </c>
      <c r="J901" s="251" t="s">
        <v>1066</v>
      </c>
      <c r="K901" s="251" t="s">
        <v>2296</v>
      </c>
      <c r="L901" s="251" t="s">
        <v>2297</v>
      </c>
      <c r="M901" s="251">
        <v>1</v>
      </c>
      <c r="N901" s="251">
        <v>1</v>
      </c>
      <c r="O901" s="251" t="s">
        <v>1069</v>
      </c>
      <c r="P901" s="252" t="s">
        <v>1069</v>
      </c>
    </row>
    <row r="902" spans="1:16" x14ac:dyDescent="0.25">
      <c r="A902" s="250" t="s">
        <v>2253</v>
      </c>
      <c r="B902" s="251" t="s">
        <v>2321</v>
      </c>
      <c r="C902" s="251" t="s">
        <v>2322</v>
      </c>
      <c r="D902" s="251" t="s">
        <v>1254</v>
      </c>
      <c r="E902" s="251" t="s">
        <v>1063</v>
      </c>
      <c r="F902" s="251" t="s">
        <v>2323</v>
      </c>
      <c r="G902" s="251" t="s">
        <v>1063</v>
      </c>
      <c r="H902" s="251" t="s">
        <v>1115</v>
      </c>
      <c r="I902" s="251" t="s">
        <v>1116</v>
      </c>
      <c r="J902" s="251" t="s">
        <v>1066</v>
      </c>
      <c r="K902" s="251" t="s">
        <v>2282</v>
      </c>
      <c r="L902" s="251" t="s">
        <v>2283</v>
      </c>
      <c r="M902" s="251">
        <v>1</v>
      </c>
      <c r="N902" s="251">
        <v>0.51900000000000002</v>
      </c>
      <c r="O902" s="251" t="s">
        <v>1069</v>
      </c>
      <c r="P902" s="252" t="s">
        <v>1069</v>
      </c>
    </row>
    <row r="903" spans="1:16" x14ac:dyDescent="0.25">
      <c r="A903" s="250" t="s">
        <v>2253</v>
      </c>
      <c r="B903" s="251" t="s">
        <v>2321</v>
      </c>
      <c r="C903" s="251" t="s">
        <v>2322</v>
      </c>
      <c r="D903" s="251" t="s">
        <v>1254</v>
      </c>
      <c r="E903" s="251" t="s">
        <v>1063</v>
      </c>
      <c r="F903" s="251" t="s">
        <v>2323</v>
      </c>
      <c r="G903" s="251" t="s">
        <v>1063</v>
      </c>
      <c r="H903" s="251" t="s">
        <v>1167</v>
      </c>
      <c r="I903" s="251" t="s">
        <v>1078</v>
      </c>
      <c r="J903" s="251" t="s">
        <v>1066</v>
      </c>
      <c r="K903" s="251" t="s">
        <v>2284</v>
      </c>
      <c r="L903" s="251" t="s">
        <v>2285</v>
      </c>
      <c r="M903" s="251">
        <v>1</v>
      </c>
      <c r="N903" s="251">
        <v>3.1179999999999999</v>
      </c>
      <c r="O903" s="251" t="s">
        <v>1069</v>
      </c>
      <c r="P903" s="252" t="s">
        <v>1069</v>
      </c>
    </row>
    <row r="904" spans="1:16" x14ac:dyDescent="0.25">
      <c r="A904" s="250" t="s">
        <v>2253</v>
      </c>
      <c r="B904" s="251" t="s">
        <v>2321</v>
      </c>
      <c r="C904" s="251" t="s">
        <v>2322</v>
      </c>
      <c r="D904" s="251" t="s">
        <v>1254</v>
      </c>
      <c r="E904" s="251" t="s">
        <v>1063</v>
      </c>
      <c r="F904" s="251" t="s">
        <v>2323</v>
      </c>
      <c r="G904" s="251" t="s">
        <v>1063</v>
      </c>
      <c r="H904" s="251" t="s">
        <v>1077</v>
      </c>
      <c r="I904" s="251" t="s">
        <v>1176</v>
      </c>
      <c r="J904" s="251" t="s">
        <v>1066</v>
      </c>
      <c r="K904" s="251" t="s">
        <v>2320</v>
      </c>
      <c r="L904" s="251" t="s">
        <v>2266</v>
      </c>
      <c r="M904" s="251">
        <v>1</v>
      </c>
      <c r="N904" s="251">
        <v>1.01</v>
      </c>
      <c r="O904" s="251" t="s">
        <v>1069</v>
      </c>
      <c r="P904" s="252" t="s">
        <v>1069</v>
      </c>
    </row>
    <row r="905" spans="1:16" x14ac:dyDescent="0.25">
      <c r="A905" s="250" t="s">
        <v>2253</v>
      </c>
      <c r="B905" s="251" t="s">
        <v>2324</v>
      </c>
      <c r="C905" s="251" t="s">
        <v>2325</v>
      </c>
      <c r="D905" s="251" t="s">
        <v>1254</v>
      </c>
      <c r="E905" s="251" t="s">
        <v>1063</v>
      </c>
      <c r="F905" s="251" t="s">
        <v>2326</v>
      </c>
      <c r="G905" s="251" t="s">
        <v>1063</v>
      </c>
      <c r="H905" s="251" t="s">
        <v>1065</v>
      </c>
      <c r="I905" s="251" t="s">
        <v>1063</v>
      </c>
      <c r="J905" s="251" t="s">
        <v>1066</v>
      </c>
      <c r="K905" s="251" t="s">
        <v>2327</v>
      </c>
      <c r="L905" s="251" t="s">
        <v>2328</v>
      </c>
      <c r="M905" s="251">
        <v>0.9</v>
      </c>
      <c r="N905" s="251">
        <v>2</v>
      </c>
      <c r="O905" s="251" t="s">
        <v>1069</v>
      </c>
      <c r="P905" s="252" t="s">
        <v>1069</v>
      </c>
    </row>
    <row r="906" spans="1:16" x14ac:dyDescent="0.25">
      <c r="A906" s="250" t="s">
        <v>2253</v>
      </c>
      <c r="B906" s="251" t="s">
        <v>2324</v>
      </c>
      <c r="C906" s="251" t="s">
        <v>2325</v>
      </c>
      <c r="D906" s="251" t="s">
        <v>1254</v>
      </c>
      <c r="E906" s="251" t="s">
        <v>1063</v>
      </c>
      <c r="F906" s="251" t="s">
        <v>2326</v>
      </c>
      <c r="G906" s="251" t="s">
        <v>1063</v>
      </c>
      <c r="H906" s="251" t="s">
        <v>1115</v>
      </c>
      <c r="I906" s="251" t="s">
        <v>1116</v>
      </c>
      <c r="J906" s="251" t="s">
        <v>1066</v>
      </c>
      <c r="K906" s="251" t="s">
        <v>2282</v>
      </c>
      <c r="L906" s="251" t="s">
        <v>2283</v>
      </c>
      <c r="M906" s="251">
        <v>0.9</v>
      </c>
      <c r="N906" s="251">
        <v>0.54200000000000004</v>
      </c>
      <c r="O906" s="251" t="s">
        <v>1069</v>
      </c>
      <c r="P906" s="252" t="s">
        <v>1069</v>
      </c>
    </row>
    <row r="907" spans="1:16" x14ac:dyDescent="0.25">
      <c r="A907" s="250" t="s">
        <v>2253</v>
      </c>
      <c r="B907" s="251" t="s">
        <v>2324</v>
      </c>
      <c r="C907" s="251" t="s">
        <v>2325</v>
      </c>
      <c r="D907" s="251" t="s">
        <v>1254</v>
      </c>
      <c r="E907" s="251" t="s">
        <v>1063</v>
      </c>
      <c r="F907" s="251" t="s">
        <v>2326</v>
      </c>
      <c r="G907" s="251" t="s">
        <v>1063</v>
      </c>
      <c r="H907" s="251" t="s">
        <v>1167</v>
      </c>
      <c r="I907" s="251" t="s">
        <v>1078</v>
      </c>
      <c r="J907" s="251" t="s">
        <v>1066</v>
      </c>
      <c r="K907" s="251" t="s">
        <v>115</v>
      </c>
      <c r="L907" s="251" t="s">
        <v>116</v>
      </c>
      <c r="M907" s="251">
        <v>0.9</v>
      </c>
      <c r="N907" s="251">
        <v>1</v>
      </c>
      <c r="O907" s="251" t="s">
        <v>1069</v>
      </c>
      <c r="P907" s="252" t="s">
        <v>1069</v>
      </c>
    </row>
    <row r="908" spans="1:16" x14ac:dyDescent="0.25">
      <c r="A908" s="250" t="s">
        <v>2253</v>
      </c>
      <c r="B908" s="251" t="s">
        <v>2324</v>
      </c>
      <c r="C908" s="251" t="s">
        <v>2325</v>
      </c>
      <c r="D908" s="251" t="s">
        <v>1254</v>
      </c>
      <c r="E908" s="251" t="s">
        <v>1063</v>
      </c>
      <c r="F908" s="251" t="s">
        <v>2326</v>
      </c>
      <c r="G908" s="251" t="s">
        <v>1063</v>
      </c>
      <c r="H908" s="251" t="s">
        <v>1077</v>
      </c>
      <c r="I908" s="251" t="s">
        <v>1176</v>
      </c>
      <c r="J908" s="251" t="s">
        <v>1066</v>
      </c>
      <c r="K908" s="251" t="s">
        <v>2320</v>
      </c>
      <c r="L908" s="251" t="s">
        <v>2266</v>
      </c>
      <c r="M908" s="251">
        <v>0.9</v>
      </c>
      <c r="N908" s="251">
        <v>0.90900000000000003</v>
      </c>
      <c r="O908" s="251" t="s">
        <v>1069</v>
      </c>
      <c r="P908" s="252" t="s">
        <v>1069</v>
      </c>
    </row>
    <row r="909" spans="1:16" x14ac:dyDescent="0.25">
      <c r="A909" s="250" t="s">
        <v>2253</v>
      </c>
      <c r="B909" s="251" t="s">
        <v>2329</v>
      </c>
      <c r="C909" s="251" t="s">
        <v>2330</v>
      </c>
      <c r="D909" s="251" t="s">
        <v>1254</v>
      </c>
      <c r="E909" s="251" t="s">
        <v>1063</v>
      </c>
      <c r="F909" s="251" t="s">
        <v>2331</v>
      </c>
      <c r="G909" s="251" t="s">
        <v>1063</v>
      </c>
      <c r="H909" s="251" t="s">
        <v>1065</v>
      </c>
      <c r="I909" s="251" t="s">
        <v>1063</v>
      </c>
      <c r="J909" s="251" t="s">
        <v>1066</v>
      </c>
      <c r="K909" s="251" t="s">
        <v>2318</v>
      </c>
      <c r="L909" s="251" t="s">
        <v>2319</v>
      </c>
      <c r="M909" s="251">
        <v>1</v>
      </c>
      <c r="N909" s="251">
        <v>1</v>
      </c>
      <c r="O909" s="251" t="s">
        <v>1069</v>
      </c>
      <c r="P909" s="252" t="s">
        <v>1069</v>
      </c>
    </row>
    <row r="910" spans="1:16" x14ac:dyDescent="0.25">
      <c r="A910" s="250" t="s">
        <v>2253</v>
      </c>
      <c r="B910" s="251" t="s">
        <v>2329</v>
      </c>
      <c r="C910" s="251" t="s">
        <v>2330</v>
      </c>
      <c r="D910" s="251" t="s">
        <v>1254</v>
      </c>
      <c r="E910" s="251" t="s">
        <v>1063</v>
      </c>
      <c r="F910" s="251" t="s">
        <v>2331</v>
      </c>
      <c r="G910" s="251" t="s">
        <v>1063</v>
      </c>
      <c r="H910" s="251" t="s">
        <v>1115</v>
      </c>
      <c r="I910" s="251" t="s">
        <v>1116</v>
      </c>
      <c r="J910" s="251" t="s">
        <v>1066</v>
      </c>
      <c r="K910" s="251" t="s">
        <v>115</v>
      </c>
      <c r="L910" s="251" t="s">
        <v>116</v>
      </c>
      <c r="M910" s="251">
        <v>1</v>
      </c>
      <c r="N910" s="251">
        <v>1</v>
      </c>
      <c r="O910" s="251" t="s">
        <v>1069</v>
      </c>
      <c r="P910" s="252" t="s">
        <v>1069</v>
      </c>
    </row>
    <row r="911" spans="1:16" x14ac:dyDescent="0.25">
      <c r="A911" s="250" t="s">
        <v>2253</v>
      </c>
      <c r="B911" s="251" t="s">
        <v>2329</v>
      </c>
      <c r="C911" s="251" t="s">
        <v>2330</v>
      </c>
      <c r="D911" s="251" t="s">
        <v>1254</v>
      </c>
      <c r="E911" s="251" t="s">
        <v>1063</v>
      </c>
      <c r="F911" s="251" t="s">
        <v>2331</v>
      </c>
      <c r="G911" s="251" t="s">
        <v>1063</v>
      </c>
      <c r="H911" s="251" t="s">
        <v>1167</v>
      </c>
      <c r="I911" s="251" t="s">
        <v>1078</v>
      </c>
      <c r="J911" s="251" t="s">
        <v>1066</v>
      </c>
      <c r="K911" s="251" t="s">
        <v>2332</v>
      </c>
      <c r="L911" s="251" t="s">
        <v>2269</v>
      </c>
      <c r="M911" s="251">
        <v>1</v>
      </c>
      <c r="N911" s="251">
        <v>1.01</v>
      </c>
      <c r="O911" s="251" t="s">
        <v>1069</v>
      </c>
      <c r="P911" s="252" t="s">
        <v>1069</v>
      </c>
    </row>
    <row r="912" spans="1:16" x14ac:dyDescent="0.25">
      <c r="A912" s="250" t="s">
        <v>2253</v>
      </c>
      <c r="B912" s="251" t="s">
        <v>2333</v>
      </c>
      <c r="C912" s="251" t="s">
        <v>2334</v>
      </c>
      <c r="D912" s="251" t="s">
        <v>1254</v>
      </c>
      <c r="E912" s="251" t="s">
        <v>1063</v>
      </c>
      <c r="F912" s="251" t="s">
        <v>2335</v>
      </c>
      <c r="G912" s="251" t="s">
        <v>1063</v>
      </c>
      <c r="H912" s="251" t="s">
        <v>1065</v>
      </c>
      <c r="I912" s="251" t="s">
        <v>1063</v>
      </c>
      <c r="J912" s="251" t="s">
        <v>1066</v>
      </c>
      <c r="K912" s="251" t="s">
        <v>2318</v>
      </c>
      <c r="L912" s="251" t="s">
        <v>2319</v>
      </c>
      <c r="M912" s="251">
        <v>1</v>
      </c>
      <c r="N912" s="251">
        <v>1</v>
      </c>
      <c r="O912" s="251" t="s">
        <v>1069</v>
      </c>
      <c r="P912" s="252" t="s">
        <v>1069</v>
      </c>
    </row>
    <row r="913" spans="1:16" x14ac:dyDescent="0.25">
      <c r="A913" s="250" t="s">
        <v>2253</v>
      </c>
      <c r="B913" s="251" t="s">
        <v>2333</v>
      </c>
      <c r="C913" s="251" t="s">
        <v>2334</v>
      </c>
      <c r="D913" s="251" t="s">
        <v>1254</v>
      </c>
      <c r="E913" s="251" t="s">
        <v>1063</v>
      </c>
      <c r="F913" s="251" t="s">
        <v>2335</v>
      </c>
      <c r="G913" s="251" t="s">
        <v>1063</v>
      </c>
      <c r="H913" s="251" t="s">
        <v>1115</v>
      </c>
      <c r="I913" s="251" t="s">
        <v>1116</v>
      </c>
      <c r="J913" s="251" t="s">
        <v>1066</v>
      </c>
      <c r="K913" s="251" t="s">
        <v>2282</v>
      </c>
      <c r="L913" s="251" t="s">
        <v>2283</v>
      </c>
      <c r="M913" s="251">
        <v>1</v>
      </c>
      <c r="N913" s="251">
        <v>0.54200000000000004</v>
      </c>
      <c r="O913" s="251" t="s">
        <v>1069</v>
      </c>
      <c r="P913" s="252" t="s">
        <v>1069</v>
      </c>
    </row>
    <row r="914" spans="1:16" x14ac:dyDescent="0.25">
      <c r="A914" s="250" t="s">
        <v>2253</v>
      </c>
      <c r="B914" s="251" t="s">
        <v>2333</v>
      </c>
      <c r="C914" s="251" t="s">
        <v>2334</v>
      </c>
      <c r="D914" s="251" t="s">
        <v>1254</v>
      </c>
      <c r="E914" s="251" t="s">
        <v>1063</v>
      </c>
      <c r="F914" s="251" t="s">
        <v>2335</v>
      </c>
      <c r="G914" s="251" t="s">
        <v>1063</v>
      </c>
      <c r="H914" s="251" t="s">
        <v>1167</v>
      </c>
      <c r="I914" s="251" t="s">
        <v>1078</v>
      </c>
      <c r="J914" s="251" t="s">
        <v>1066</v>
      </c>
      <c r="K914" s="251" t="s">
        <v>115</v>
      </c>
      <c r="L914" s="251" t="s">
        <v>116</v>
      </c>
      <c r="M914" s="251">
        <v>1</v>
      </c>
      <c r="N914" s="251">
        <v>1</v>
      </c>
      <c r="O914" s="251" t="s">
        <v>1069</v>
      </c>
      <c r="P914" s="252" t="s">
        <v>1069</v>
      </c>
    </row>
    <row r="915" spans="1:16" x14ac:dyDescent="0.25">
      <c r="A915" s="250" t="s">
        <v>2253</v>
      </c>
      <c r="B915" s="251" t="s">
        <v>2333</v>
      </c>
      <c r="C915" s="251" t="s">
        <v>2334</v>
      </c>
      <c r="D915" s="251" t="s">
        <v>1254</v>
      </c>
      <c r="E915" s="251" t="s">
        <v>1063</v>
      </c>
      <c r="F915" s="251" t="s">
        <v>2335</v>
      </c>
      <c r="G915" s="251" t="s">
        <v>1063</v>
      </c>
      <c r="H915" s="251" t="s">
        <v>1077</v>
      </c>
      <c r="I915" s="251" t="s">
        <v>1176</v>
      </c>
      <c r="J915" s="251" t="s">
        <v>1066</v>
      </c>
      <c r="K915" s="251" t="s">
        <v>2332</v>
      </c>
      <c r="L915" s="251" t="s">
        <v>2269</v>
      </c>
      <c r="M915" s="251">
        <v>1</v>
      </c>
      <c r="N915" s="251">
        <v>1.01</v>
      </c>
      <c r="O915" s="251" t="s">
        <v>1069</v>
      </c>
      <c r="P915" s="252" t="s">
        <v>1069</v>
      </c>
    </row>
    <row r="916" spans="1:16" x14ac:dyDescent="0.25">
      <c r="A916" s="250" t="s">
        <v>2253</v>
      </c>
      <c r="B916" s="251" t="s">
        <v>2336</v>
      </c>
      <c r="C916" s="251" t="s">
        <v>2337</v>
      </c>
      <c r="D916" s="251" t="s">
        <v>1254</v>
      </c>
      <c r="E916" s="251" t="s">
        <v>1063</v>
      </c>
      <c r="F916" s="251" t="s">
        <v>2338</v>
      </c>
      <c r="G916" s="251" t="s">
        <v>1063</v>
      </c>
      <c r="H916" s="251" t="s">
        <v>1065</v>
      </c>
      <c r="I916" s="251" t="s">
        <v>1063</v>
      </c>
      <c r="J916" s="251" t="s">
        <v>1066</v>
      </c>
      <c r="K916" s="251" t="s">
        <v>2296</v>
      </c>
      <c r="L916" s="251" t="s">
        <v>2297</v>
      </c>
      <c r="M916" s="251">
        <v>1</v>
      </c>
      <c r="N916" s="251">
        <v>1</v>
      </c>
      <c r="O916" s="251" t="s">
        <v>1069</v>
      </c>
      <c r="P916" s="252" t="s">
        <v>1069</v>
      </c>
    </row>
    <row r="917" spans="1:16" x14ac:dyDescent="0.25">
      <c r="A917" s="250" t="s">
        <v>2253</v>
      </c>
      <c r="B917" s="251" t="s">
        <v>2336</v>
      </c>
      <c r="C917" s="251" t="s">
        <v>2337</v>
      </c>
      <c r="D917" s="251" t="s">
        <v>1254</v>
      </c>
      <c r="E917" s="251" t="s">
        <v>1063</v>
      </c>
      <c r="F917" s="251" t="s">
        <v>2338</v>
      </c>
      <c r="G917" s="251" t="s">
        <v>1063</v>
      </c>
      <c r="H917" s="251" t="s">
        <v>1115</v>
      </c>
      <c r="I917" s="251" t="s">
        <v>1116</v>
      </c>
      <c r="J917" s="251" t="s">
        <v>1066</v>
      </c>
      <c r="K917" s="251" t="s">
        <v>2282</v>
      </c>
      <c r="L917" s="251" t="s">
        <v>2283</v>
      </c>
      <c r="M917" s="251">
        <v>1</v>
      </c>
      <c r="N917" s="251">
        <v>0.51900000000000002</v>
      </c>
      <c r="O917" s="251" t="s">
        <v>1069</v>
      </c>
      <c r="P917" s="252" t="s">
        <v>1069</v>
      </c>
    </row>
    <row r="918" spans="1:16" x14ac:dyDescent="0.25">
      <c r="A918" s="250" t="s">
        <v>2253</v>
      </c>
      <c r="B918" s="251" t="s">
        <v>2336</v>
      </c>
      <c r="C918" s="251" t="s">
        <v>2337</v>
      </c>
      <c r="D918" s="251" t="s">
        <v>1254</v>
      </c>
      <c r="E918" s="251" t="s">
        <v>1063</v>
      </c>
      <c r="F918" s="251" t="s">
        <v>2338</v>
      </c>
      <c r="G918" s="251" t="s">
        <v>1063</v>
      </c>
      <c r="H918" s="251" t="s">
        <v>1167</v>
      </c>
      <c r="I918" s="251" t="s">
        <v>1078</v>
      </c>
      <c r="J918" s="251" t="s">
        <v>1066</v>
      </c>
      <c r="K918" s="251" t="s">
        <v>2298</v>
      </c>
      <c r="L918" s="251" t="s">
        <v>2299</v>
      </c>
      <c r="M918" s="251">
        <v>1</v>
      </c>
      <c r="N918" s="251">
        <v>3.1349999999999998</v>
      </c>
      <c r="O918" s="251" t="s">
        <v>1069</v>
      </c>
      <c r="P918" s="252" t="s">
        <v>1069</v>
      </c>
    </row>
    <row r="919" spans="1:16" x14ac:dyDescent="0.25">
      <c r="A919" s="250" t="s">
        <v>2253</v>
      </c>
      <c r="B919" s="251" t="s">
        <v>2336</v>
      </c>
      <c r="C919" s="251" t="s">
        <v>2337</v>
      </c>
      <c r="D919" s="251" t="s">
        <v>1254</v>
      </c>
      <c r="E919" s="251" t="s">
        <v>1063</v>
      </c>
      <c r="F919" s="251" t="s">
        <v>2338</v>
      </c>
      <c r="G919" s="251" t="s">
        <v>1063</v>
      </c>
      <c r="H919" s="251" t="s">
        <v>1077</v>
      </c>
      <c r="I919" s="251" t="s">
        <v>1176</v>
      </c>
      <c r="J919" s="251" t="s">
        <v>1066</v>
      </c>
      <c r="K919" s="251" t="s">
        <v>2332</v>
      </c>
      <c r="L919" s="251" t="s">
        <v>2269</v>
      </c>
      <c r="M919" s="251">
        <v>1</v>
      </c>
      <c r="N919" s="251">
        <v>1.01</v>
      </c>
      <c r="O919" s="251" t="s">
        <v>1069</v>
      </c>
      <c r="P919" s="252" t="s">
        <v>1069</v>
      </c>
    </row>
    <row r="920" spans="1:16" x14ac:dyDescent="0.25">
      <c r="A920" s="250" t="s">
        <v>2253</v>
      </c>
      <c r="B920" s="251" t="s">
        <v>2339</v>
      </c>
      <c r="C920" s="251" t="s">
        <v>2340</v>
      </c>
      <c r="D920" s="251" t="s">
        <v>1254</v>
      </c>
      <c r="E920" s="251" t="s">
        <v>1063</v>
      </c>
      <c r="F920" s="251" t="s">
        <v>2341</v>
      </c>
      <c r="G920" s="251" t="s">
        <v>1063</v>
      </c>
      <c r="H920" s="251" t="s">
        <v>1065</v>
      </c>
      <c r="I920" s="251" t="s">
        <v>1063</v>
      </c>
      <c r="J920" s="251" t="s">
        <v>1066</v>
      </c>
      <c r="K920" s="251" t="s">
        <v>2282</v>
      </c>
      <c r="L920" s="251" t="s">
        <v>2283</v>
      </c>
      <c r="M920" s="251">
        <v>1.05</v>
      </c>
      <c r="N920" s="251">
        <v>0.441</v>
      </c>
      <c r="O920" s="251" t="s">
        <v>1069</v>
      </c>
      <c r="P920" s="252" t="s">
        <v>1069</v>
      </c>
    </row>
    <row r="921" spans="1:16" x14ac:dyDescent="0.25">
      <c r="A921" s="250" t="s">
        <v>2253</v>
      </c>
      <c r="B921" s="251" t="s">
        <v>2339</v>
      </c>
      <c r="C921" s="251" t="s">
        <v>2340</v>
      </c>
      <c r="D921" s="251" t="s">
        <v>1254</v>
      </c>
      <c r="E921" s="251" t="s">
        <v>1063</v>
      </c>
      <c r="F921" s="251" t="s">
        <v>2341</v>
      </c>
      <c r="G921" s="251" t="s">
        <v>1063</v>
      </c>
      <c r="H921" s="251" t="s">
        <v>1115</v>
      </c>
      <c r="I921" s="251" t="s">
        <v>1116</v>
      </c>
      <c r="J921" s="251" t="s">
        <v>1066</v>
      </c>
      <c r="K921" s="251" t="s">
        <v>115</v>
      </c>
      <c r="L921" s="251" t="s">
        <v>116</v>
      </c>
      <c r="M921" s="251">
        <v>1.05</v>
      </c>
      <c r="N921" s="251">
        <v>1</v>
      </c>
      <c r="O921" s="251" t="s">
        <v>1069</v>
      </c>
      <c r="P921" s="252" t="s">
        <v>1069</v>
      </c>
    </row>
    <row r="922" spans="1:16" x14ac:dyDescent="0.25">
      <c r="A922" s="250" t="s">
        <v>2253</v>
      </c>
      <c r="B922" s="251" t="s">
        <v>2339</v>
      </c>
      <c r="C922" s="251" t="s">
        <v>2340</v>
      </c>
      <c r="D922" s="251" t="s">
        <v>1254</v>
      </c>
      <c r="E922" s="251" t="s">
        <v>1063</v>
      </c>
      <c r="F922" s="251" t="s">
        <v>2341</v>
      </c>
      <c r="G922" s="251" t="s">
        <v>1063</v>
      </c>
      <c r="H922" s="251" t="s">
        <v>1167</v>
      </c>
      <c r="I922" s="251" t="s">
        <v>1078</v>
      </c>
      <c r="J922" s="251" t="s">
        <v>1066</v>
      </c>
      <c r="K922" s="251" t="s">
        <v>2298</v>
      </c>
      <c r="L922" s="251" t="s">
        <v>2299</v>
      </c>
      <c r="M922" s="251">
        <v>1.05</v>
      </c>
      <c r="N922" s="251">
        <v>3.2919999999999998</v>
      </c>
      <c r="O922" s="251" t="s">
        <v>1069</v>
      </c>
      <c r="P922" s="252" t="s">
        <v>1069</v>
      </c>
    </row>
    <row r="923" spans="1:16" x14ac:dyDescent="0.25">
      <c r="A923" s="250" t="s">
        <v>2253</v>
      </c>
      <c r="B923" s="251" t="s">
        <v>2339</v>
      </c>
      <c r="C923" s="251" t="s">
        <v>2340</v>
      </c>
      <c r="D923" s="251" t="s">
        <v>1254</v>
      </c>
      <c r="E923" s="251" t="s">
        <v>1063</v>
      </c>
      <c r="F923" s="251" t="s">
        <v>2341</v>
      </c>
      <c r="G923" s="251" t="s">
        <v>1063</v>
      </c>
      <c r="H923" s="251" t="s">
        <v>1077</v>
      </c>
      <c r="I923" s="251" t="s">
        <v>1176</v>
      </c>
      <c r="J923" s="251" t="s">
        <v>1066</v>
      </c>
      <c r="K923" s="251" t="s">
        <v>2332</v>
      </c>
      <c r="L923" s="251" t="s">
        <v>2269</v>
      </c>
      <c r="M923" s="251">
        <v>1.05</v>
      </c>
      <c r="N923" s="251">
        <v>1.06</v>
      </c>
      <c r="O923" s="251" t="s">
        <v>1069</v>
      </c>
      <c r="P923" s="252" t="s">
        <v>1069</v>
      </c>
    </row>
    <row r="924" spans="1:16" x14ac:dyDescent="0.25">
      <c r="A924" s="250" t="s">
        <v>2253</v>
      </c>
      <c r="B924" s="251" t="s">
        <v>2342</v>
      </c>
      <c r="C924" s="251" t="s">
        <v>2343</v>
      </c>
      <c r="D924" s="251" t="s">
        <v>1254</v>
      </c>
      <c r="E924" s="251" t="s">
        <v>1063</v>
      </c>
      <c r="F924" s="251" t="s">
        <v>2344</v>
      </c>
      <c r="G924" s="251" t="s">
        <v>1063</v>
      </c>
      <c r="H924" s="251" t="s">
        <v>1065</v>
      </c>
      <c r="I924" s="251" t="s">
        <v>1063</v>
      </c>
      <c r="J924" s="251" t="s">
        <v>1066</v>
      </c>
      <c r="K924" s="251" t="s">
        <v>2282</v>
      </c>
      <c r="L924" s="251" t="s">
        <v>2283</v>
      </c>
      <c r="M924" s="251">
        <v>1.4</v>
      </c>
      <c r="N924" s="251">
        <v>0.51900000000000002</v>
      </c>
      <c r="O924" s="251" t="s">
        <v>1069</v>
      </c>
      <c r="P924" s="252" t="s">
        <v>1069</v>
      </c>
    </row>
    <row r="925" spans="1:16" x14ac:dyDescent="0.25">
      <c r="A925" s="250" t="s">
        <v>2253</v>
      </c>
      <c r="B925" s="251" t="s">
        <v>2342</v>
      </c>
      <c r="C925" s="251" t="s">
        <v>2343</v>
      </c>
      <c r="D925" s="251" t="s">
        <v>1254</v>
      </c>
      <c r="E925" s="251" t="s">
        <v>1063</v>
      </c>
      <c r="F925" s="251" t="s">
        <v>2344</v>
      </c>
      <c r="G925" s="251" t="s">
        <v>1063</v>
      </c>
      <c r="H925" s="251" t="s">
        <v>1115</v>
      </c>
      <c r="I925" s="251" t="s">
        <v>1116</v>
      </c>
      <c r="J925" s="251" t="s">
        <v>1066</v>
      </c>
      <c r="K925" s="251" t="s">
        <v>115</v>
      </c>
      <c r="L925" s="251" t="s">
        <v>116</v>
      </c>
      <c r="M925" s="251">
        <v>1.4</v>
      </c>
      <c r="N925" s="251">
        <v>1</v>
      </c>
      <c r="O925" s="251" t="s">
        <v>1069</v>
      </c>
      <c r="P925" s="252" t="s">
        <v>1069</v>
      </c>
    </row>
    <row r="926" spans="1:16" x14ac:dyDescent="0.25">
      <c r="A926" s="250" t="s">
        <v>2253</v>
      </c>
      <c r="B926" s="251" t="s">
        <v>2342</v>
      </c>
      <c r="C926" s="251" t="s">
        <v>2343</v>
      </c>
      <c r="D926" s="251" t="s">
        <v>1254</v>
      </c>
      <c r="E926" s="251" t="s">
        <v>1063</v>
      </c>
      <c r="F926" s="251" t="s">
        <v>2344</v>
      </c>
      <c r="G926" s="251" t="s">
        <v>1063</v>
      </c>
      <c r="H926" s="251" t="s">
        <v>1167</v>
      </c>
      <c r="I926" s="251" t="s">
        <v>1078</v>
      </c>
      <c r="J926" s="251" t="s">
        <v>1066</v>
      </c>
      <c r="K926" s="251" t="s">
        <v>2298</v>
      </c>
      <c r="L926" s="251" t="s">
        <v>2299</v>
      </c>
      <c r="M926" s="251">
        <v>1.4</v>
      </c>
      <c r="N926" s="251">
        <v>4.3890000000000002</v>
      </c>
      <c r="O926" s="251" t="s">
        <v>1069</v>
      </c>
      <c r="P926" s="252" t="s">
        <v>1069</v>
      </c>
    </row>
    <row r="927" spans="1:16" x14ac:dyDescent="0.25">
      <c r="A927" s="250" t="s">
        <v>2253</v>
      </c>
      <c r="B927" s="251" t="s">
        <v>2342</v>
      </c>
      <c r="C927" s="251" t="s">
        <v>2343</v>
      </c>
      <c r="D927" s="251" t="s">
        <v>1254</v>
      </c>
      <c r="E927" s="251" t="s">
        <v>1063</v>
      </c>
      <c r="F927" s="251" t="s">
        <v>2344</v>
      </c>
      <c r="G927" s="251" t="s">
        <v>1063</v>
      </c>
      <c r="H927" s="251" t="s">
        <v>1077</v>
      </c>
      <c r="I927" s="251" t="s">
        <v>1176</v>
      </c>
      <c r="J927" s="251" t="s">
        <v>1066</v>
      </c>
      <c r="K927" s="251" t="s">
        <v>2332</v>
      </c>
      <c r="L927" s="251" t="s">
        <v>2269</v>
      </c>
      <c r="M927" s="251">
        <v>1.4</v>
      </c>
      <c r="N927" s="251">
        <v>1.4139999999999999</v>
      </c>
      <c r="O927" s="251" t="s">
        <v>1069</v>
      </c>
      <c r="P927" s="252" t="s">
        <v>1069</v>
      </c>
    </row>
    <row r="928" spans="1:16" x14ac:dyDescent="0.25">
      <c r="A928" s="250" t="s">
        <v>2253</v>
      </c>
      <c r="B928" s="251" t="s">
        <v>2345</v>
      </c>
      <c r="C928" s="251" t="s">
        <v>2346</v>
      </c>
      <c r="D928" s="251" t="s">
        <v>1254</v>
      </c>
      <c r="E928" s="251" t="s">
        <v>1063</v>
      </c>
      <c r="F928" s="251" t="s">
        <v>2347</v>
      </c>
      <c r="G928" s="251" t="s">
        <v>1063</v>
      </c>
      <c r="H928" s="251" t="s">
        <v>1065</v>
      </c>
      <c r="I928" s="251" t="s">
        <v>1063</v>
      </c>
      <c r="J928" s="251" t="s">
        <v>1066</v>
      </c>
      <c r="K928" s="251" t="s">
        <v>2327</v>
      </c>
      <c r="L928" s="251" t="s">
        <v>2328</v>
      </c>
      <c r="M928" s="251">
        <v>1</v>
      </c>
      <c r="N928" s="251">
        <v>2</v>
      </c>
      <c r="O928" s="251" t="s">
        <v>1069</v>
      </c>
      <c r="P928" s="252" t="s">
        <v>1069</v>
      </c>
    </row>
    <row r="929" spans="1:16" x14ac:dyDescent="0.25">
      <c r="A929" s="250" t="s">
        <v>2253</v>
      </c>
      <c r="B929" s="251" t="s">
        <v>2345</v>
      </c>
      <c r="C929" s="251" t="s">
        <v>2346</v>
      </c>
      <c r="D929" s="251" t="s">
        <v>1254</v>
      </c>
      <c r="E929" s="251" t="s">
        <v>1063</v>
      </c>
      <c r="F929" s="251" t="s">
        <v>2347</v>
      </c>
      <c r="G929" s="251" t="s">
        <v>1063</v>
      </c>
      <c r="H929" s="251" t="s">
        <v>1115</v>
      </c>
      <c r="I929" s="251" t="s">
        <v>1116</v>
      </c>
      <c r="J929" s="251" t="s">
        <v>1066</v>
      </c>
      <c r="K929" s="251" t="s">
        <v>2282</v>
      </c>
      <c r="L929" s="251" t="s">
        <v>2283</v>
      </c>
      <c r="M929" s="251">
        <v>1</v>
      </c>
      <c r="N929" s="251">
        <v>0.54200000000000004</v>
      </c>
      <c r="O929" s="251" t="s">
        <v>1069</v>
      </c>
      <c r="P929" s="252" t="s">
        <v>1069</v>
      </c>
    </row>
    <row r="930" spans="1:16" x14ac:dyDescent="0.25">
      <c r="A930" s="250" t="s">
        <v>2253</v>
      </c>
      <c r="B930" s="251" t="s">
        <v>2345</v>
      </c>
      <c r="C930" s="251" t="s">
        <v>2346</v>
      </c>
      <c r="D930" s="251" t="s">
        <v>1254</v>
      </c>
      <c r="E930" s="251" t="s">
        <v>1063</v>
      </c>
      <c r="F930" s="251" t="s">
        <v>2347</v>
      </c>
      <c r="G930" s="251" t="s">
        <v>1063</v>
      </c>
      <c r="H930" s="251" t="s">
        <v>1167</v>
      </c>
      <c r="I930" s="251" t="s">
        <v>1078</v>
      </c>
      <c r="J930" s="251" t="s">
        <v>1066</v>
      </c>
      <c r="K930" s="251" t="s">
        <v>115</v>
      </c>
      <c r="L930" s="251" t="s">
        <v>116</v>
      </c>
      <c r="M930" s="251">
        <v>1</v>
      </c>
      <c r="N930" s="251">
        <v>1</v>
      </c>
      <c r="O930" s="251" t="s">
        <v>1069</v>
      </c>
      <c r="P930" s="252" t="s">
        <v>1069</v>
      </c>
    </row>
    <row r="931" spans="1:16" x14ac:dyDescent="0.25">
      <c r="A931" s="250" t="s">
        <v>2253</v>
      </c>
      <c r="B931" s="251" t="s">
        <v>2345</v>
      </c>
      <c r="C931" s="251" t="s">
        <v>2346</v>
      </c>
      <c r="D931" s="251" t="s">
        <v>1254</v>
      </c>
      <c r="E931" s="251" t="s">
        <v>1063</v>
      </c>
      <c r="F931" s="251" t="s">
        <v>2347</v>
      </c>
      <c r="G931" s="251" t="s">
        <v>1063</v>
      </c>
      <c r="H931" s="251" t="s">
        <v>1077</v>
      </c>
      <c r="I931" s="251" t="s">
        <v>1176</v>
      </c>
      <c r="J931" s="251" t="s">
        <v>1066</v>
      </c>
      <c r="K931" s="251" t="s">
        <v>2320</v>
      </c>
      <c r="L931" s="251" t="s">
        <v>2266</v>
      </c>
      <c r="M931" s="251">
        <v>1</v>
      </c>
      <c r="N931" s="251">
        <v>1.01</v>
      </c>
      <c r="O931" s="251" t="s">
        <v>1069</v>
      </c>
      <c r="P931" s="252" t="s">
        <v>1069</v>
      </c>
    </row>
    <row r="932" spans="1:16" x14ac:dyDescent="0.25">
      <c r="A932" s="250" t="s">
        <v>2253</v>
      </c>
      <c r="B932" s="251" t="s">
        <v>2348</v>
      </c>
      <c r="C932" s="251" t="s">
        <v>2349</v>
      </c>
      <c r="D932" s="251" t="s">
        <v>1254</v>
      </c>
      <c r="E932" s="251" t="s">
        <v>1063</v>
      </c>
      <c r="F932" s="251" t="s">
        <v>2350</v>
      </c>
      <c r="G932" s="251" t="s">
        <v>1063</v>
      </c>
      <c r="H932" s="251" t="s">
        <v>1065</v>
      </c>
      <c r="I932" s="251" t="s">
        <v>1063</v>
      </c>
      <c r="J932" s="251" t="s">
        <v>1066</v>
      </c>
      <c r="K932" s="251" t="s">
        <v>2327</v>
      </c>
      <c r="L932" s="251" t="s">
        <v>2328</v>
      </c>
      <c r="M932" s="251">
        <v>1</v>
      </c>
      <c r="N932" s="251">
        <v>2</v>
      </c>
      <c r="O932" s="251" t="s">
        <v>1069</v>
      </c>
      <c r="P932" s="252" t="s">
        <v>1069</v>
      </c>
    </row>
    <row r="933" spans="1:16" x14ac:dyDescent="0.25">
      <c r="A933" s="250" t="s">
        <v>2253</v>
      </c>
      <c r="B933" s="251" t="s">
        <v>2348</v>
      </c>
      <c r="C933" s="251" t="s">
        <v>2349</v>
      </c>
      <c r="D933" s="251" t="s">
        <v>1254</v>
      </c>
      <c r="E933" s="251" t="s">
        <v>1063</v>
      </c>
      <c r="F933" s="251" t="s">
        <v>2350</v>
      </c>
      <c r="G933" s="251" t="s">
        <v>1063</v>
      </c>
      <c r="H933" s="251" t="s">
        <v>1115</v>
      </c>
      <c r="I933" s="251" t="s">
        <v>1116</v>
      </c>
      <c r="J933" s="251" t="s">
        <v>1066</v>
      </c>
      <c r="K933" s="251" t="s">
        <v>2282</v>
      </c>
      <c r="L933" s="251" t="s">
        <v>2283</v>
      </c>
      <c r="M933" s="251">
        <v>1</v>
      </c>
      <c r="N933" s="251">
        <v>0.54200000000000004</v>
      </c>
      <c r="O933" s="251" t="s">
        <v>1069</v>
      </c>
      <c r="P933" s="252" t="s">
        <v>1069</v>
      </c>
    </row>
    <row r="934" spans="1:16" x14ac:dyDescent="0.25">
      <c r="A934" s="250" t="s">
        <v>2253</v>
      </c>
      <c r="B934" s="251" t="s">
        <v>2348</v>
      </c>
      <c r="C934" s="251" t="s">
        <v>2349</v>
      </c>
      <c r="D934" s="251" t="s">
        <v>1254</v>
      </c>
      <c r="E934" s="251" t="s">
        <v>1063</v>
      </c>
      <c r="F934" s="251" t="s">
        <v>2350</v>
      </c>
      <c r="G934" s="251" t="s">
        <v>1063</v>
      </c>
      <c r="H934" s="251" t="s">
        <v>1167</v>
      </c>
      <c r="I934" s="251" t="s">
        <v>1078</v>
      </c>
      <c r="J934" s="251" t="s">
        <v>1066</v>
      </c>
      <c r="K934" s="251" t="s">
        <v>115</v>
      </c>
      <c r="L934" s="251" t="s">
        <v>116</v>
      </c>
      <c r="M934" s="251">
        <v>1</v>
      </c>
      <c r="N934" s="251">
        <v>1</v>
      </c>
      <c r="O934" s="251" t="s">
        <v>1069</v>
      </c>
      <c r="P934" s="252" t="s">
        <v>1069</v>
      </c>
    </row>
    <row r="935" spans="1:16" x14ac:dyDescent="0.25">
      <c r="A935" s="250" t="s">
        <v>2253</v>
      </c>
      <c r="B935" s="251" t="s">
        <v>2348</v>
      </c>
      <c r="C935" s="251" t="s">
        <v>2349</v>
      </c>
      <c r="D935" s="251" t="s">
        <v>1254</v>
      </c>
      <c r="E935" s="251" t="s">
        <v>1063</v>
      </c>
      <c r="F935" s="251" t="s">
        <v>2350</v>
      </c>
      <c r="G935" s="251" t="s">
        <v>1063</v>
      </c>
      <c r="H935" s="251" t="s">
        <v>1077</v>
      </c>
      <c r="I935" s="251" t="s">
        <v>1176</v>
      </c>
      <c r="J935" s="251" t="s">
        <v>1066</v>
      </c>
      <c r="K935" s="251" t="s">
        <v>2351</v>
      </c>
      <c r="L935" s="251" t="s">
        <v>2255</v>
      </c>
      <c r="M935" s="251">
        <v>1</v>
      </c>
      <c r="N935" s="251">
        <v>1.01</v>
      </c>
      <c r="O935" s="251" t="s">
        <v>1069</v>
      </c>
      <c r="P935" s="252" t="s">
        <v>1069</v>
      </c>
    </row>
    <row r="936" spans="1:16" x14ac:dyDescent="0.25">
      <c r="A936" s="250" t="s">
        <v>2253</v>
      </c>
      <c r="B936" s="251" t="s">
        <v>2352</v>
      </c>
      <c r="C936" s="251" t="s">
        <v>2353</v>
      </c>
      <c r="D936" s="251" t="s">
        <v>1254</v>
      </c>
      <c r="E936" s="251" t="s">
        <v>1063</v>
      </c>
      <c r="F936" s="251" t="s">
        <v>2354</v>
      </c>
      <c r="G936" s="251" t="s">
        <v>1063</v>
      </c>
      <c r="H936" s="251" t="s">
        <v>1065</v>
      </c>
      <c r="I936" s="251" t="s">
        <v>1063</v>
      </c>
      <c r="J936" s="251" t="s">
        <v>1066</v>
      </c>
      <c r="K936" s="251" t="s">
        <v>100</v>
      </c>
      <c r="L936" s="251" t="s">
        <v>101</v>
      </c>
      <c r="M936" s="251">
        <v>1</v>
      </c>
      <c r="N936" s="251">
        <v>1</v>
      </c>
      <c r="O936" s="251" t="s">
        <v>1069</v>
      </c>
      <c r="P936" s="252" t="s">
        <v>1069</v>
      </c>
    </row>
    <row r="937" spans="1:16" x14ac:dyDescent="0.25">
      <c r="A937" s="250" t="s">
        <v>2253</v>
      </c>
      <c r="B937" s="251" t="s">
        <v>2352</v>
      </c>
      <c r="C937" s="251" t="s">
        <v>2353</v>
      </c>
      <c r="D937" s="251" t="s">
        <v>1254</v>
      </c>
      <c r="E937" s="251" t="s">
        <v>1063</v>
      </c>
      <c r="F937" s="251" t="s">
        <v>2354</v>
      </c>
      <c r="G937" s="251" t="s">
        <v>1063</v>
      </c>
      <c r="H937" s="251" t="s">
        <v>1115</v>
      </c>
      <c r="I937" s="251" t="s">
        <v>1116</v>
      </c>
      <c r="J937" s="251" t="s">
        <v>1066</v>
      </c>
      <c r="K937" s="251" t="s">
        <v>2318</v>
      </c>
      <c r="L937" s="251" t="s">
        <v>2319</v>
      </c>
      <c r="M937" s="251">
        <v>1</v>
      </c>
      <c r="N937" s="251">
        <v>1</v>
      </c>
      <c r="O937" s="251" t="s">
        <v>1069</v>
      </c>
      <c r="P937" s="252" t="s">
        <v>1069</v>
      </c>
    </row>
    <row r="938" spans="1:16" x14ac:dyDescent="0.25">
      <c r="A938" s="250" t="s">
        <v>2253</v>
      </c>
      <c r="B938" s="251" t="s">
        <v>2352</v>
      </c>
      <c r="C938" s="251" t="s">
        <v>2353</v>
      </c>
      <c r="D938" s="251" t="s">
        <v>1254</v>
      </c>
      <c r="E938" s="251" t="s">
        <v>1063</v>
      </c>
      <c r="F938" s="251" t="s">
        <v>2354</v>
      </c>
      <c r="G938" s="251" t="s">
        <v>1063</v>
      </c>
      <c r="H938" s="251" t="s">
        <v>1167</v>
      </c>
      <c r="I938" s="251" t="s">
        <v>1078</v>
      </c>
      <c r="J938" s="251" t="s">
        <v>1066</v>
      </c>
      <c r="K938" s="251" t="s">
        <v>2291</v>
      </c>
      <c r="L938" s="251" t="s">
        <v>2292</v>
      </c>
      <c r="M938" s="251">
        <v>1</v>
      </c>
      <c r="N938" s="251">
        <v>1.01</v>
      </c>
      <c r="O938" s="251" t="s">
        <v>1069</v>
      </c>
      <c r="P938" s="252" t="s">
        <v>1069</v>
      </c>
    </row>
    <row r="939" spans="1:16" x14ac:dyDescent="0.25">
      <c r="A939" s="250" t="s">
        <v>2253</v>
      </c>
      <c r="B939" s="251" t="s">
        <v>2355</v>
      </c>
      <c r="C939" s="251" t="s">
        <v>2356</v>
      </c>
      <c r="D939" s="251" t="s">
        <v>1254</v>
      </c>
      <c r="E939" s="251" t="s">
        <v>1063</v>
      </c>
      <c r="F939" s="251" t="s">
        <v>2357</v>
      </c>
      <c r="G939" s="251" t="s">
        <v>1063</v>
      </c>
      <c r="H939" s="251" t="s">
        <v>1065</v>
      </c>
      <c r="I939" s="251" t="s">
        <v>1063</v>
      </c>
      <c r="J939" s="251" t="s">
        <v>1066</v>
      </c>
      <c r="K939" s="251" t="s">
        <v>2358</v>
      </c>
      <c r="L939" s="251" t="s">
        <v>2359</v>
      </c>
      <c r="M939" s="251">
        <v>1</v>
      </c>
      <c r="N939" s="251">
        <v>1</v>
      </c>
      <c r="O939" s="251" t="s">
        <v>1069</v>
      </c>
      <c r="P939" s="252" t="s">
        <v>1069</v>
      </c>
    </row>
    <row r="940" spans="1:16" x14ac:dyDescent="0.25">
      <c r="A940" s="250" t="s">
        <v>2253</v>
      </c>
      <c r="B940" s="251" t="s">
        <v>2355</v>
      </c>
      <c r="C940" s="251" t="s">
        <v>2356</v>
      </c>
      <c r="D940" s="251" t="s">
        <v>1254</v>
      </c>
      <c r="E940" s="251" t="s">
        <v>1063</v>
      </c>
      <c r="F940" s="251" t="s">
        <v>2357</v>
      </c>
      <c r="G940" s="251" t="s">
        <v>1063</v>
      </c>
      <c r="H940" s="251" t="s">
        <v>1115</v>
      </c>
      <c r="I940" s="251" t="s">
        <v>1116</v>
      </c>
      <c r="J940" s="251" t="s">
        <v>1066</v>
      </c>
      <c r="K940" s="251" t="s">
        <v>2282</v>
      </c>
      <c r="L940" s="251" t="s">
        <v>2283</v>
      </c>
      <c r="M940" s="251">
        <v>1</v>
      </c>
      <c r="N940" s="251">
        <v>0.51900000000000002</v>
      </c>
      <c r="O940" s="251" t="s">
        <v>1069</v>
      </c>
      <c r="P940" s="252" t="s">
        <v>1069</v>
      </c>
    </row>
    <row r="941" spans="1:16" x14ac:dyDescent="0.25">
      <c r="A941" s="250" t="s">
        <v>2253</v>
      </c>
      <c r="B941" s="251" t="s">
        <v>2355</v>
      </c>
      <c r="C941" s="251" t="s">
        <v>2356</v>
      </c>
      <c r="D941" s="251" t="s">
        <v>1254</v>
      </c>
      <c r="E941" s="251" t="s">
        <v>1063</v>
      </c>
      <c r="F941" s="251" t="s">
        <v>2357</v>
      </c>
      <c r="G941" s="251" t="s">
        <v>1063</v>
      </c>
      <c r="H941" s="251" t="s">
        <v>1167</v>
      </c>
      <c r="I941" s="251" t="s">
        <v>1078</v>
      </c>
      <c r="J941" s="251" t="s">
        <v>1066</v>
      </c>
      <c r="K941" s="251" t="s">
        <v>115</v>
      </c>
      <c r="L941" s="251" t="s">
        <v>116</v>
      </c>
      <c r="M941" s="251">
        <v>1</v>
      </c>
      <c r="N941" s="251">
        <v>1</v>
      </c>
      <c r="O941" s="251" t="s">
        <v>1069</v>
      </c>
      <c r="P941" s="252" t="s">
        <v>1069</v>
      </c>
    </row>
    <row r="942" spans="1:16" x14ac:dyDescent="0.25">
      <c r="A942" s="250" t="s">
        <v>2253</v>
      </c>
      <c r="B942" s="251" t="s">
        <v>2355</v>
      </c>
      <c r="C942" s="251" t="s">
        <v>2356</v>
      </c>
      <c r="D942" s="251" t="s">
        <v>1254</v>
      </c>
      <c r="E942" s="251" t="s">
        <v>1063</v>
      </c>
      <c r="F942" s="251" t="s">
        <v>2357</v>
      </c>
      <c r="G942" s="251" t="s">
        <v>1063</v>
      </c>
      <c r="H942" s="251" t="s">
        <v>1077</v>
      </c>
      <c r="I942" s="251" t="s">
        <v>1176</v>
      </c>
      <c r="J942" s="251" t="s">
        <v>1066</v>
      </c>
      <c r="K942" s="251" t="s">
        <v>2360</v>
      </c>
      <c r="L942" s="251" t="s">
        <v>2361</v>
      </c>
      <c r="M942" s="251">
        <v>1</v>
      </c>
      <c r="N942" s="251">
        <v>1.01</v>
      </c>
      <c r="O942" s="251" t="s">
        <v>1069</v>
      </c>
      <c r="P942" s="252" t="s">
        <v>1069</v>
      </c>
    </row>
    <row r="943" spans="1:16" x14ac:dyDescent="0.25">
      <c r="A943" s="250" t="s">
        <v>2253</v>
      </c>
      <c r="B943" s="251" t="s">
        <v>2362</v>
      </c>
      <c r="C943" s="251" t="s">
        <v>2266</v>
      </c>
      <c r="D943" s="251" t="s">
        <v>1254</v>
      </c>
      <c r="E943" s="251" t="s">
        <v>1063</v>
      </c>
      <c r="F943" s="251" t="s">
        <v>2363</v>
      </c>
      <c r="G943" s="251" t="s">
        <v>1063</v>
      </c>
      <c r="H943" s="251" t="s">
        <v>1065</v>
      </c>
      <c r="I943" s="251" t="s">
        <v>1063</v>
      </c>
      <c r="J943" s="251" t="s">
        <v>1066</v>
      </c>
      <c r="K943" s="251" t="s">
        <v>2364</v>
      </c>
      <c r="L943" s="251" t="s">
        <v>2365</v>
      </c>
      <c r="M943" s="251">
        <v>1</v>
      </c>
      <c r="N943" s="251">
        <v>1</v>
      </c>
      <c r="O943" s="251" t="s">
        <v>1069</v>
      </c>
      <c r="P943" s="252" t="s">
        <v>1069</v>
      </c>
    </row>
    <row r="944" spans="1:16" x14ac:dyDescent="0.25">
      <c r="A944" s="250" t="s">
        <v>2253</v>
      </c>
      <c r="B944" s="251" t="s">
        <v>2366</v>
      </c>
      <c r="C944" s="251" t="s">
        <v>2367</v>
      </c>
      <c r="D944" s="251" t="s">
        <v>1254</v>
      </c>
      <c r="E944" s="251" t="s">
        <v>1063</v>
      </c>
      <c r="F944" s="251" t="s">
        <v>2368</v>
      </c>
      <c r="G944" s="251" t="s">
        <v>1063</v>
      </c>
      <c r="H944" s="251" t="s">
        <v>1065</v>
      </c>
      <c r="I944" s="251" t="s">
        <v>1063</v>
      </c>
      <c r="J944" s="251" t="s">
        <v>1066</v>
      </c>
      <c r="K944" s="251" t="s">
        <v>100</v>
      </c>
      <c r="L944" s="251" t="s">
        <v>101</v>
      </c>
      <c r="M944" s="251">
        <v>1</v>
      </c>
      <c r="N944" s="251">
        <v>1</v>
      </c>
      <c r="O944" s="251" t="s">
        <v>1069</v>
      </c>
      <c r="P944" s="252" t="s">
        <v>1069</v>
      </c>
    </row>
    <row r="945" spans="1:16" x14ac:dyDescent="0.25">
      <c r="A945" s="250" t="s">
        <v>2253</v>
      </c>
      <c r="B945" s="251" t="s">
        <v>2366</v>
      </c>
      <c r="C945" s="251" t="s">
        <v>2367</v>
      </c>
      <c r="D945" s="251" t="s">
        <v>1254</v>
      </c>
      <c r="E945" s="251" t="s">
        <v>1063</v>
      </c>
      <c r="F945" s="251" t="s">
        <v>2368</v>
      </c>
      <c r="G945" s="251" t="s">
        <v>1063</v>
      </c>
      <c r="H945" s="251" t="s">
        <v>1115</v>
      </c>
      <c r="I945" s="251" t="s">
        <v>1116</v>
      </c>
      <c r="J945" s="251" t="s">
        <v>1066</v>
      </c>
      <c r="K945" s="251" t="s">
        <v>2318</v>
      </c>
      <c r="L945" s="251" t="s">
        <v>2319</v>
      </c>
      <c r="M945" s="251">
        <v>1</v>
      </c>
      <c r="N945" s="251">
        <v>1</v>
      </c>
      <c r="O945" s="251" t="s">
        <v>1069</v>
      </c>
      <c r="P945" s="252" t="s">
        <v>1069</v>
      </c>
    </row>
    <row r="946" spans="1:16" x14ac:dyDescent="0.25">
      <c r="A946" s="250" t="s">
        <v>2253</v>
      </c>
      <c r="B946" s="251" t="s">
        <v>2366</v>
      </c>
      <c r="C946" s="251" t="s">
        <v>2367</v>
      </c>
      <c r="D946" s="251" t="s">
        <v>1254</v>
      </c>
      <c r="E946" s="251" t="s">
        <v>1063</v>
      </c>
      <c r="F946" s="251" t="s">
        <v>2368</v>
      </c>
      <c r="G946" s="251" t="s">
        <v>1063</v>
      </c>
      <c r="H946" s="251" t="s">
        <v>1167</v>
      </c>
      <c r="I946" s="251" t="s">
        <v>1078</v>
      </c>
      <c r="J946" s="251" t="s">
        <v>1066</v>
      </c>
      <c r="K946" s="251" t="s">
        <v>2286</v>
      </c>
      <c r="L946" s="251" t="s">
        <v>2287</v>
      </c>
      <c r="M946" s="251">
        <v>1</v>
      </c>
      <c r="N946" s="251">
        <v>1.01</v>
      </c>
      <c r="O946" s="251" t="s">
        <v>1069</v>
      </c>
      <c r="P946" s="252" t="s">
        <v>1069</v>
      </c>
    </row>
    <row r="947" spans="1:16" x14ac:dyDescent="0.25">
      <c r="A947" s="250" t="s">
        <v>2253</v>
      </c>
      <c r="B947" s="251" t="s">
        <v>2369</v>
      </c>
      <c r="C947" s="251" t="s">
        <v>2370</v>
      </c>
      <c r="D947" s="251" t="s">
        <v>1254</v>
      </c>
      <c r="E947" s="251" t="s">
        <v>1063</v>
      </c>
      <c r="F947" s="251" t="s">
        <v>2371</v>
      </c>
      <c r="G947" s="251" t="s">
        <v>1063</v>
      </c>
      <c r="H947" s="251" t="s">
        <v>1065</v>
      </c>
      <c r="I947" s="251" t="s">
        <v>1063</v>
      </c>
      <c r="J947" s="251" t="s">
        <v>1066</v>
      </c>
      <c r="K947" s="251" t="s">
        <v>100</v>
      </c>
      <c r="L947" s="251" t="s">
        <v>101</v>
      </c>
      <c r="M947" s="251">
        <v>1</v>
      </c>
      <c r="N947" s="251">
        <v>1</v>
      </c>
      <c r="O947" s="251" t="s">
        <v>1069</v>
      </c>
      <c r="P947" s="252" t="s">
        <v>1069</v>
      </c>
    </row>
    <row r="948" spans="1:16" x14ac:dyDescent="0.25">
      <c r="A948" s="250" t="s">
        <v>2253</v>
      </c>
      <c r="B948" s="251" t="s">
        <v>2369</v>
      </c>
      <c r="C948" s="251" t="s">
        <v>2370</v>
      </c>
      <c r="D948" s="251" t="s">
        <v>1254</v>
      </c>
      <c r="E948" s="251" t="s">
        <v>1063</v>
      </c>
      <c r="F948" s="251" t="s">
        <v>2371</v>
      </c>
      <c r="G948" s="251" t="s">
        <v>1063</v>
      </c>
      <c r="H948" s="251" t="s">
        <v>1115</v>
      </c>
      <c r="I948" s="251" t="s">
        <v>1116</v>
      </c>
      <c r="J948" s="251" t="s">
        <v>1066</v>
      </c>
      <c r="K948" s="251" t="s">
        <v>2372</v>
      </c>
      <c r="L948" s="251" t="s">
        <v>2373</v>
      </c>
      <c r="M948" s="251">
        <v>1</v>
      </c>
      <c r="N948" s="251">
        <v>1</v>
      </c>
      <c r="O948" s="251" t="s">
        <v>1069</v>
      </c>
      <c r="P948" s="252" t="s">
        <v>1069</v>
      </c>
    </row>
    <row r="949" spans="1:16" x14ac:dyDescent="0.25">
      <c r="A949" s="250" t="s">
        <v>2253</v>
      </c>
      <c r="B949" s="251" t="s">
        <v>2369</v>
      </c>
      <c r="C949" s="251" t="s">
        <v>2370</v>
      </c>
      <c r="D949" s="251" t="s">
        <v>1254</v>
      </c>
      <c r="E949" s="251" t="s">
        <v>1063</v>
      </c>
      <c r="F949" s="251" t="s">
        <v>2371</v>
      </c>
      <c r="G949" s="251" t="s">
        <v>1063</v>
      </c>
      <c r="H949" s="251" t="s">
        <v>1167</v>
      </c>
      <c r="I949" s="251" t="s">
        <v>1078</v>
      </c>
      <c r="J949" s="251" t="s">
        <v>1066</v>
      </c>
      <c r="K949" s="251" t="s">
        <v>2320</v>
      </c>
      <c r="L949" s="251" t="s">
        <v>2266</v>
      </c>
      <c r="M949" s="251">
        <v>1</v>
      </c>
      <c r="N949" s="251">
        <v>1.01</v>
      </c>
      <c r="O949" s="251" t="s">
        <v>1069</v>
      </c>
      <c r="P949" s="252" t="s">
        <v>1069</v>
      </c>
    </row>
    <row r="950" spans="1:16" x14ac:dyDescent="0.25">
      <c r="A950" s="250" t="s">
        <v>2253</v>
      </c>
      <c r="B950" s="251" t="s">
        <v>2374</v>
      </c>
      <c r="C950" s="251" t="s">
        <v>2375</v>
      </c>
      <c r="D950" s="251" t="s">
        <v>1254</v>
      </c>
      <c r="E950" s="251" t="s">
        <v>1063</v>
      </c>
      <c r="F950" s="251" t="s">
        <v>2376</v>
      </c>
      <c r="G950" s="251" t="s">
        <v>1063</v>
      </c>
      <c r="H950" s="251" t="s">
        <v>1065</v>
      </c>
      <c r="I950" s="251" t="s">
        <v>1063</v>
      </c>
      <c r="J950" s="251" t="s">
        <v>1066</v>
      </c>
      <c r="K950" s="251" t="s">
        <v>2277</v>
      </c>
      <c r="L950" s="251" t="s">
        <v>2278</v>
      </c>
      <c r="M950" s="251">
        <v>1</v>
      </c>
      <c r="N950" s="251">
        <v>1.0029999999999999</v>
      </c>
      <c r="O950" s="251" t="s">
        <v>1069</v>
      </c>
      <c r="P950" s="252" t="s">
        <v>1069</v>
      </c>
    </row>
    <row r="951" spans="1:16" x14ac:dyDescent="0.25">
      <c r="A951" s="250" t="s">
        <v>2253</v>
      </c>
      <c r="B951" s="251" t="s">
        <v>2377</v>
      </c>
      <c r="C951" s="251" t="s">
        <v>2378</v>
      </c>
      <c r="D951" s="251" t="s">
        <v>1254</v>
      </c>
      <c r="E951" s="251" t="s">
        <v>1063</v>
      </c>
      <c r="F951" s="251" t="s">
        <v>2379</v>
      </c>
      <c r="G951" s="251" t="s">
        <v>1063</v>
      </c>
      <c r="H951" s="251" t="s">
        <v>1065</v>
      </c>
      <c r="I951" s="251" t="s">
        <v>1063</v>
      </c>
      <c r="J951" s="251" t="s">
        <v>1066</v>
      </c>
      <c r="K951" s="251" t="s">
        <v>100</v>
      </c>
      <c r="L951" s="251" t="s">
        <v>101</v>
      </c>
      <c r="M951" s="251">
        <v>1</v>
      </c>
      <c r="N951" s="251">
        <v>1</v>
      </c>
      <c r="O951" s="251" t="s">
        <v>1069</v>
      </c>
      <c r="P951" s="252" t="s">
        <v>1069</v>
      </c>
    </row>
    <row r="952" spans="1:16" x14ac:dyDescent="0.25">
      <c r="A952" s="250" t="s">
        <v>2253</v>
      </c>
      <c r="B952" s="251" t="s">
        <v>2377</v>
      </c>
      <c r="C952" s="251" t="s">
        <v>2378</v>
      </c>
      <c r="D952" s="251" t="s">
        <v>1254</v>
      </c>
      <c r="E952" s="251" t="s">
        <v>1063</v>
      </c>
      <c r="F952" s="251" t="s">
        <v>2379</v>
      </c>
      <c r="G952" s="251" t="s">
        <v>1063</v>
      </c>
      <c r="H952" s="251" t="s">
        <v>1115</v>
      </c>
      <c r="I952" s="251" t="s">
        <v>1116</v>
      </c>
      <c r="J952" s="251" t="s">
        <v>1066</v>
      </c>
      <c r="K952" s="251" t="s">
        <v>2380</v>
      </c>
      <c r="L952" s="251" t="s">
        <v>2381</v>
      </c>
      <c r="M952" s="251">
        <v>1</v>
      </c>
      <c r="N952" s="251">
        <v>2</v>
      </c>
      <c r="O952" s="251" t="s">
        <v>1069</v>
      </c>
      <c r="P952" s="252" t="s">
        <v>1069</v>
      </c>
    </row>
    <row r="953" spans="1:16" x14ac:dyDescent="0.25">
      <c r="A953" s="250" t="s">
        <v>2253</v>
      </c>
      <c r="B953" s="251" t="s">
        <v>2377</v>
      </c>
      <c r="C953" s="251" t="s">
        <v>2378</v>
      </c>
      <c r="D953" s="251" t="s">
        <v>1254</v>
      </c>
      <c r="E953" s="251" t="s">
        <v>1063</v>
      </c>
      <c r="F953" s="251" t="s">
        <v>2379</v>
      </c>
      <c r="G953" s="251" t="s">
        <v>1063</v>
      </c>
      <c r="H953" s="251" t="s">
        <v>1167</v>
      </c>
      <c r="I953" s="251" t="s">
        <v>1078</v>
      </c>
      <c r="J953" s="251" t="s">
        <v>1066</v>
      </c>
      <c r="K953" s="251" t="s">
        <v>2374</v>
      </c>
      <c r="L953" s="251" t="s">
        <v>2375</v>
      </c>
      <c r="M953" s="251">
        <v>1</v>
      </c>
      <c r="N953" s="251">
        <v>1.01</v>
      </c>
      <c r="O953" s="251" t="s">
        <v>1069</v>
      </c>
      <c r="P953" s="252" t="s">
        <v>1069</v>
      </c>
    </row>
    <row r="954" spans="1:16" x14ac:dyDescent="0.25">
      <c r="A954" s="250" t="s">
        <v>2253</v>
      </c>
      <c r="B954" s="251" t="s">
        <v>2382</v>
      </c>
      <c r="C954" s="251" t="s">
        <v>2383</v>
      </c>
      <c r="D954" s="251" t="s">
        <v>1254</v>
      </c>
      <c r="E954" s="251" t="s">
        <v>1063</v>
      </c>
      <c r="F954" s="251" t="s">
        <v>2384</v>
      </c>
      <c r="G954" s="251" t="s">
        <v>1063</v>
      </c>
      <c r="H954" s="251" t="s">
        <v>1065</v>
      </c>
      <c r="I954" s="251" t="s">
        <v>1063</v>
      </c>
      <c r="J954" s="251" t="s">
        <v>1066</v>
      </c>
      <c r="K954" s="251" t="s">
        <v>2282</v>
      </c>
      <c r="L954" s="251" t="s">
        <v>2283</v>
      </c>
      <c r="M954" s="251">
        <v>1</v>
      </c>
      <c r="N954" s="251">
        <v>0.52600000000000002</v>
      </c>
      <c r="O954" s="251" t="s">
        <v>1069</v>
      </c>
      <c r="P954" s="252" t="s">
        <v>1069</v>
      </c>
    </row>
    <row r="955" spans="1:16" x14ac:dyDescent="0.25">
      <c r="A955" s="250" t="s">
        <v>2253</v>
      </c>
      <c r="B955" s="251" t="s">
        <v>2382</v>
      </c>
      <c r="C955" s="251" t="s">
        <v>2383</v>
      </c>
      <c r="D955" s="251" t="s">
        <v>1254</v>
      </c>
      <c r="E955" s="251" t="s">
        <v>1063</v>
      </c>
      <c r="F955" s="251" t="s">
        <v>2384</v>
      </c>
      <c r="G955" s="251" t="s">
        <v>1063</v>
      </c>
      <c r="H955" s="251" t="s">
        <v>1115</v>
      </c>
      <c r="I955" s="251" t="s">
        <v>1116</v>
      </c>
      <c r="J955" s="251" t="s">
        <v>1066</v>
      </c>
      <c r="K955" s="251" t="s">
        <v>2385</v>
      </c>
      <c r="L955" s="251" t="s">
        <v>2386</v>
      </c>
      <c r="M955" s="251">
        <v>1</v>
      </c>
      <c r="N955" s="251">
        <v>1</v>
      </c>
      <c r="O955" s="251" t="s">
        <v>1069</v>
      </c>
      <c r="P955" s="252" t="s">
        <v>1069</v>
      </c>
    </row>
    <row r="956" spans="1:16" x14ac:dyDescent="0.25">
      <c r="A956" s="250" t="s">
        <v>2253</v>
      </c>
      <c r="B956" s="251" t="s">
        <v>2382</v>
      </c>
      <c r="C956" s="251" t="s">
        <v>2383</v>
      </c>
      <c r="D956" s="251" t="s">
        <v>1254</v>
      </c>
      <c r="E956" s="251" t="s">
        <v>1063</v>
      </c>
      <c r="F956" s="251" t="s">
        <v>2384</v>
      </c>
      <c r="G956" s="251" t="s">
        <v>1063</v>
      </c>
      <c r="H956" s="251" t="s">
        <v>1167</v>
      </c>
      <c r="I956" s="251" t="s">
        <v>1078</v>
      </c>
      <c r="J956" s="251" t="s">
        <v>1066</v>
      </c>
      <c r="K956" s="251" t="s">
        <v>115</v>
      </c>
      <c r="L956" s="251" t="s">
        <v>116</v>
      </c>
      <c r="M956" s="251">
        <v>1</v>
      </c>
      <c r="N956" s="251">
        <v>1</v>
      </c>
      <c r="O956" s="251" t="s">
        <v>1069</v>
      </c>
      <c r="P956" s="252" t="s">
        <v>1069</v>
      </c>
    </row>
    <row r="957" spans="1:16" x14ac:dyDescent="0.25">
      <c r="A957" s="250" t="s">
        <v>2253</v>
      </c>
      <c r="B957" s="251" t="s">
        <v>2382</v>
      </c>
      <c r="C957" s="251" t="s">
        <v>2383</v>
      </c>
      <c r="D957" s="251" t="s">
        <v>1254</v>
      </c>
      <c r="E957" s="251" t="s">
        <v>1063</v>
      </c>
      <c r="F957" s="251" t="s">
        <v>2384</v>
      </c>
      <c r="G957" s="251" t="s">
        <v>1063</v>
      </c>
      <c r="H957" s="251" t="s">
        <v>1077</v>
      </c>
      <c r="I957" s="251" t="s">
        <v>1176</v>
      </c>
      <c r="J957" s="251" t="s">
        <v>1066</v>
      </c>
      <c r="K957" s="251" t="s">
        <v>2387</v>
      </c>
      <c r="L957" s="251" t="s">
        <v>2388</v>
      </c>
      <c r="M957" s="251">
        <v>1</v>
      </c>
      <c r="N957" s="251">
        <v>40</v>
      </c>
      <c r="O957" s="251" t="s">
        <v>1069</v>
      </c>
      <c r="P957" s="252" t="s">
        <v>1069</v>
      </c>
    </row>
    <row r="958" spans="1:16" x14ac:dyDescent="0.25">
      <c r="A958" s="250" t="s">
        <v>2253</v>
      </c>
      <c r="B958" s="251" t="s">
        <v>2382</v>
      </c>
      <c r="C958" s="251" t="s">
        <v>2383</v>
      </c>
      <c r="D958" s="251" t="s">
        <v>1254</v>
      </c>
      <c r="E958" s="251" t="s">
        <v>1063</v>
      </c>
      <c r="F958" s="251" t="s">
        <v>2384</v>
      </c>
      <c r="G958" s="251" t="s">
        <v>1063</v>
      </c>
      <c r="H958" s="251" t="s">
        <v>1083</v>
      </c>
      <c r="I958" s="251" t="s">
        <v>1143</v>
      </c>
      <c r="J958" s="251" t="s">
        <v>1066</v>
      </c>
      <c r="K958" s="251" t="s">
        <v>2374</v>
      </c>
      <c r="L958" s="251" t="s">
        <v>2375</v>
      </c>
      <c r="M958" s="251">
        <v>1</v>
      </c>
      <c r="N958" s="251">
        <v>1.01</v>
      </c>
      <c r="O958" s="251" t="s">
        <v>1069</v>
      </c>
      <c r="P958" s="252" t="s">
        <v>1069</v>
      </c>
    </row>
    <row r="959" spans="1:16" x14ac:dyDescent="0.25">
      <c r="A959" s="250" t="s">
        <v>2253</v>
      </c>
      <c r="B959" s="251" t="s">
        <v>2389</v>
      </c>
      <c r="C959" s="251" t="s">
        <v>2390</v>
      </c>
      <c r="D959" s="251" t="s">
        <v>1254</v>
      </c>
      <c r="E959" s="251" t="s">
        <v>1063</v>
      </c>
      <c r="F959" s="251" t="s">
        <v>2391</v>
      </c>
      <c r="G959" s="251" t="s">
        <v>1063</v>
      </c>
      <c r="H959" s="251" t="s">
        <v>1065</v>
      </c>
      <c r="I959" s="251" t="s">
        <v>1063</v>
      </c>
      <c r="J959" s="251" t="s">
        <v>1066</v>
      </c>
      <c r="K959" s="251" t="s">
        <v>100</v>
      </c>
      <c r="L959" s="251" t="s">
        <v>101</v>
      </c>
      <c r="M959" s="251">
        <v>1.2</v>
      </c>
      <c r="N959" s="251">
        <v>1</v>
      </c>
      <c r="O959" s="251" t="s">
        <v>1069</v>
      </c>
      <c r="P959" s="252" t="s">
        <v>1069</v>
      </c>
    </row>
    <row r="960" spans="1:16" x14ac:dyDescent="0.25">
      <c r="A960" s="250" t="s">
        <v>2253</v>
      </c>
      <c r="B960" s="251" t="s">
        <v>2389</v>
      </c>
      <c r="C960" s="251" t="s">
        <v>2390</v>
      </c>
      <c r="D960" s="251" t="s">
        <v>1254</v>
      </c>
      <c r="E960" s="251" t="s">
        <v>1063</v>
      </c>
      <c r="F960" s="251" t="s">
        <v>2391</v>
      </c>
      <c r="G960" s="251" t="s">
        <v>1063</v>
      </c>
      <c r="H960" s="251" t="s">
        <v>1115</v>
      </c>
      <c r="I960" s="251" t="s">
        <v>1116</v>
      </c>
      <c r="J960" s="251" t="s">
        <v>1066</v>
      </c>
      <c r="K960" s="251" t="s">
        <v>2392</v>
      </c>
      <c r="L960" s="251" t="s">
        <v>2393</v>
      </c>
      <c r="M960" s="251">
        <v>1.2</v>
      </c>
      <c r="N960" s="251">
        <v>1</v>
      </c>
      <c r="O960" s="251" t="s">
        <v>1069</v>
      </c>
      <c r="P960" s="252" t="s">
        <v>1069</v>
      </c>
    </row>
    <row r="961" spans="1:16" x14ac:dyDescent="0.25">
      <c r="A961" s="250" t="s">
        <v>2253</v>
      </c>
      <c r="B961" s="251" t="s">
        <v>2389</v>
      </c>
      <c r="C961" s="251" t="s">
        <v>2390</v>
      </c>
      <c r="D961" s="251" t="s">
        <v>1254</v>
      </c>
      <c r="E961" s="251" t="s">
        <v>1063</v>
      </c>
      <c r="F961" s="251" t="s">
        <v>2391</v>
      </c>
      <c r="G961" s="251" t="s">
        <v>1063</v>
      </c>
      <c r="H961" s="251" t="s">
        <v>1167</v>
      </c>
      <c r="I961" s="251" t="s">
        <v>1078</v>
      </c>
      <c r="J961" s="251" t="s">
        <v>1066</v>
      </c>
      <c r="K961" s="251" t="s">
        <v>2277</v>
      </c>
      <c r="L961" s="251" t="s">
        <v>2278</v>
      </c>
      <c r="M961" s="251">
        <v>1.2</v>
      </c>
      <c r="N961" s="251">
        <v>1.212</v>
      </c>
      <c r="O961" s="251" t="s">
        <v>1069</v>
      </c>
      <c r="P961" s="252" t="s">
        <v>1069</v>
      </c>
    </row>
    <row r="962" spans="1:16" x14ac:dyDescent="0.25">
      <c r="A962" s="250" t="s">
        <v>2253</v>
      </c>
      <c r="B962" s="251" t="s">
        <v>2394</v>
      </c>
      <c r="C962" s="251" t="s">
        <v>2395</v>
      </c>
      <c r="D962" s="251" t="s">
        <v>1254</v>
      </c>
      <c r="E962" s="251" t="s">
        <v>1063</v>
      </c>
      <c r="F962" s="251" t="s">
        <v>2396</v>
      </c>
      <c r="G962" s="251" t="s">
        <v>1063</v>
      </c>
      <c r="H962" s="251" t="s">
        <v>1065</v>
      </c>
      <c r="I962" s="251" t="s">
        <v>1063</v>
      </c>
      <c r="J962" s="251" t="s">
        <v>1066</v>
      </c>
      <c r="K962" s="251" t="s">
        <v>2277</v>
      </c>
      <c r="L962" s="251" t="s">
        <v>2278</v>
      </c>
      <c r="M962" s="251">
        <v>1</v>
      </c>
      <c r="N962" s="251">
        <v>1.0029999999999999</v>
      </c>
      <c r="O962" s="251" t="s">
        <v>1069</v>
      </c>
      <c r="P962" s="252" t="s">
        <v>1069</v>
      </c>
    </row>
    <row r="963" spans="1:16" x14ac:dyDescent="0.25">
      <c r="A963" s="250" t="s">
        <v>2253</v>
      </c>
      <c r="B963" s="251" t="s">
        <v>2397</v>
      </c>
      <c r="C963" s="251" t="s">
        <v>2398</v>
      </c>
      <c r="D963" s="251" t="s">
        <v>1254</v>
      </c>
      <c r="E963" s="251" t="s">
        <v>1063</v>
      </c>
      <c r="F963" s="251" t="s">
        <v>2399</v>
      </c>
      <c r="G963" s="251" t="s">
        <v>1063</v>
      </c>
      <c r="H963" s="251" t="s">
        <v>1065</v>
      </c>
      <c r="I963" s="251" t="s">
        <v>1063</v>
      </c>
      <c r="J963" s="251" t="s">
        <v>1066</v>
      </c>
      <c r="K963" s="251" t="s">
        <v>2282</v>
      </c>
      <c r="L963" s="251" t="s">
        <v>2283</v>
      </c>
      <c r="M963" s="251">
        <v>0.98</v>
      </c>
      <c r="N963" s="251">
        <v>0.49199999999999999</v>
      </c>
      <c r="O963" s="251" t="s">
        <v>1069</v>
      </c>
      <c r="P963" s="252" t="s">
        <v>1069</v>
      </c>
    </row>
    <row r="964" spans="1:16" x14ac:dyDescent="0.25">
      <c r="A964" s="250" t="s">
        <v>2253</v>
      </c>
      <c r="B964" s="251" t="s">
        <v>2397</v>
      </c>
      <c r="C964" s="251" t="s">
        <v>2398</v>
      </c>
      <c r="D964" s="251" t="s">
        <v>1254</v>
      </c>
      <c r="E964" s="251" t="s">
        <v>1063</v>
      </c>
      <c r="F964" s="251" t="s">
        <v>2399</v>
      </c>
      <c r="G964" s="251" t="s">
        <v>1063</v>
      </c>
      <c r="H964" s="251" t="s">
        <v>1115</v>
      </c>
      <c r="I964" s="251" t="s">
        <v>1116</v>
      </c>
      <c r="J964" s="251" t="s">
        <v>1066</v>
      </c>
      <c r="K964" s="251" t="s">
        <v>2385</v>
      </c>
      <c r="L964" s="251" t="s">
        <v>2386</v>
      </c>
      <c r="M964" s="251">
        <v>0.98</v>
      </c>
      <c r="N964" s="251">
        <v>1</v>
      </c>
      <c r="O964" s="251" t="s">
        <v>1069</v>
      </c>
      <c r="P964" s="252" t="s">
        <v>1069</v>
      </c>
    </row>
    <row r="965" spans="1:16" x14ac:dyDescent="0.25">
      <c r="A965" s="250" t="s">
        <v>2253</v>
      </c>
      <c r="B965" s="251" t="s">
        <v>2397</v>
      </c>
      <c r="C965" s="251" t="s">
        <v>2398</v>
      </c>
      <c r="D965" s="251" t="s">
        <v>1254</v>
      </c>
      <c r="E965" s="251" t="s">
        <v>1063</v>
      </c>
      <c r="F965" s="251" t="s">
        <v>2399</v>
      </c>
      <c r="G965" s="251" t="s">
        <v>1063</v>
      </c>
      <c r="H965" s="251" t="s">
        <v>1167</v>
      </c>
      <c r="I965" s="251" t="s">
        <v>1078</v>
      </c>
      <c r="J965" s="251" t="s">
        <v>1066</v>
      </c>
      <c r="K965" s="251" t="s">
        <v>115</v>
      </c>
      <c r="L965" s="251" t="s">
        <v>116</v>
      </c>
      <c r="M965" s="251">
        <v>0.98</v>
      </c>
      <c r="N965" s="251">
        <v>1</v>
      </c>
      <c r="O965" s="251" t="s">
        <v>1069</v>
      </c>
      <c r="P965" s="252" t="s">
        <v>1069</v>
      </c>
    </row>
    <row r="966" spans="1:16" x14ac:dyDescent="0.25">
      <c r="A966" s="250" t="s">
        <v>2253</v>
      </c>
      <c r="B966" s="251" t="s">
        <v>2397</v>
      </c>
      <c r="C966" s="251" t="s">
        <v>2398</v>
      </c>
      <c r="D966" s="251" t="s">
        <v>1254</v>
      </c>
      <c r="E966" s="251" t="s">
        <v>1063</v>
      </c>
      <c r="F966" s="251" t="s">
        <v>2399</v>
      </c>
      <c r="G966" s="251" t="s">
        <v>1063</v>
      </c>
      <c r="H966" s="251" t="s">
        <v>1077</v>
      </c>
      <c r="I966" s="251" t="s">
        <v>1176</v>
      </c>
      <c r="J966" s="251" t="s">
        <v>1066</v>
      </c>
      <c r="K966" s="251" t="s">
        <v>2400</v>
      </c>
      <c r="L966" s="251" t="s">
        <v>2401</v>
      </c>
      <c r="M966" s="251">
        <v>0.98</v>
      </c>
      <c r="N966" s="251">
        <v>49</v>
      </c>
      <c r="O966" s="251" t="s">
        <v>1069</v>
      </c>
      <c r="P966" s="252" t="s">
        <v>1069</v>
      </c>
    </row>
    <row r="967" spans="1:16" x14ac:dyDescent="0.25">
      <c r="A967" s="250" t="s">
        <v>2253</v>
      </c>
      <c r="B967" s="251" t="s">
        <v>2397</v>
      </c>
      <c r="C967" s="251" t="s">
        <v>2398</v>
      </c>
      <c r="D967" s="251" t="s">
        <v>1254</v>
      </c>
      <c r="E967" s="251" t="s">
        <v>1063</v>
      </c>
      <c r="F967" s="251" t="s">
        <v>2399</v>
      </c>
      <c r="G967" s="251" t="s">
        <v>1063</v>
      </c>
      <c r="H967" s="251" t="s">
        <v>1083</v>
      </c>
      <c r="I967" s="251" t="s">
        <v>1143</v>
      </c>
      <c r="J967" s="251" t="s">
        <v>1066</v>
      </c>
      <c r="K967" s="251" t="s">
        <v>2394</v>
      </c>
      <c r="L967" s="251" t="s">
        <v>2395</v>
      </c>
      <c r="M967" s="251">
        <v>0.98</v>
      </c>
      <c r="N967" s="251">
        <v>0.99</v>
      </c>
      <c r="O967" s="251" t="s">
        <v>1069</v>
      </c>
      <c r="P967" s="252" t="s">
        <v>1069</v>
      </c>
    </row>
    <row r="968" spans="1:16" x14ac:dyDescent="0.25">
      <c r="A968" s="250" t="s">
        <v>2253</v>
      </c>
      <c r="B968" s="251" t="s">
        <v>2402</v>
      </c>
      <c r="C968" s="251" t="s">
        <v>2403</v>
      </c>
      <c r="D968" s="251" t="s">
        <v>1254</v>
      </c>
      <c r="E968" s="251" t="s">
        <v>1063</v>
      </c>
      <c r="F968" s="251" t="s">
        <v>2404</v>
      </c>
      <c r="G968" s="251" t="s">
        <v>1063</v>
      </c>
      <c r="H968" s="251" t="s">
        <v>1065</v>
      </c>
      <c r="I968" s="251" t="s">
        <v>1063</v>
      </c>
      <c r="J968" s="251" t="s">
        <v>1066</v>
      </c>
      <c r="K968" s="251" t="s">
        <v>100</v>
      </c>
      <c r="L968" s="251" t="s">
        <v>101</v>
      </c>
      <c r="M968" s="251">
        <v>1</v>
      </c>
      <c r="N968" s="251">
        <v>1</v>
      </c>
      <c r="O968" s="251" t="s">
        <v>1069</v>
      </c>
      <c r="P968" s="252" t="s">
        <v>1069</v>
      </c>
    </row>
    <row r="969" spans="1:16" x14ac:dyDescent="0.25">
      <c r="A969" s="250" t="s">
        <v>2253</v>
      </c>
      <c r="B969" s="251" t="s">
        <v>2402</v>
      </c>
      <c r="C969" s="251" t="s">
        <v>2403</v>
      </c>
      <c r="D969" s="251" t="s">
        <v>1254</v>
      </c>
      <c r="E969" s="251" t="s">
        <v>1063</v>
      </c>
      <c r="F969" s="251" t="s">
        <v>2404</v>
      </c>
      <c r="G969" s="251" t="s">
        <v>1063</v>
      </c>
      <c r="H969" s="251" t="s">
        <v>1115</v>
      </c>
      <c r="I969" s="251" t="s">
        <v>1116</v>
      </c>
      <c r="J969" s="251" t="s">
        <v>1066</v>
      </c>
      <c r="K969" s="251" t="s">
        <v>2358</v>
      </c>
      <c r="L969" s="251" t="s">
        <v>2359</v>
      </c>
      <c r="M969" s="251">
        <v>1</v>
      </c>
      <c r="N969" s="251">
        <v>1</v>
      </c>
      <c r="O969" s="251" t="s">
        <v>1069</v>
      </c>
      <c r="P969" s="252" t="s">
        <v>1069</v>
      </c>
    </row>
    <row r="970" spans="1:16" x14ac:dyDescent="0.25">
      <c r="A970" s="250" t="s">
        <v>2253</v>
      </c>
      <c r="B970" s="251" t="s">
        <v>2402</v>
      </c>
      <c r="C970" s="251" t="s">
        <v>2403</v>
      </c>
      <c r="D970" s="251" t="s">
        <v>1254</v>
      </c>
      <c r="E970" s="251" t="s">
        <v>1063</v>
      </c>
      <c r="F970" s="251" t="s">
        <v>2404</v>
      </c>
      <c r="G970" s="251" t="s">
        <v>1063</v>
      </c>
      <c r="H970" s="251" t="s">
        <v>1167</v>
      </c>
      <c r="I970" s="251" t="s">
        <v>1078</v>
      </c>
      <c r="J970" s="251" t="s">
        <v>1066</v>
      </c>
      <c r="K970" s="251" t="s">
        <v>2394</v>
      </c>
      <c r="L970" s="251" t="s">
        <v>2395</v>
      </c>
      <c r="M970" s="251">
        <v>1</v>
      </c>
      <c r="N970" s="251">
        <v>1.01</v>
      </c>
      <c r="O970" s="251" t="s">
        <v>1069</v>
      </c>
      <c r="P970" s="252" t="s">
        <v>1069</v>
      </c>
    </row>
    <row r="971" spans="1:16" x14ac:dyDescent="0.25">
      <c r="A971" s="250" t="s">
        <v>2253</v>
      </c>
      <c r="B971" s="251" t="s">
        <v>2405</v>
      </c>
      <c r="C971" s="251" t="s">
        <v>2406</v>
      </c>
      <c r="D971" s="251" t="s">
        <v>1254</v>
      </c>
      <c r="E971" s="251" t="s">
        <v>1063</v>
      </c>
      <c r="F971" s="251" t="s">
        <v>2407</v>
      </c>
      <c r="G971" s="251" t="s">
        <v>1063</v>
      </c>
      <c r="H971" s="251" t="s">
        <v>1065</v>
      </c>
      <c r="I971" s="251" t="s">
        <v>1063</v>
      </c>
      <c r="J971" s="251" t="s">
        <v>1066</v>
      </c>
      <c r="K971" s="251" t="s">
        <v>2274</v>
      </c>
      <c r="L971" s="251" t="s">
        <v>2275</v>
      </c>
      <c r="M971" s="251">
        <v>1.4</v>
      </c>
      <c r="N971" s="251">
        <v>1.4139999999999999</v>
      </c>
      <c r="O971" s="251" t="s">
        <v>1069</v>
      </c>
      <c r="P971" s="252" t="s">
        <v>1069</v>
      </c>
    </row>
    <row r="972" spans="1:16" x14ac:dyDescent="0.25">
      <c r="A972" s="250" t="s">
        <v>2253</v>
      </c>
      <c r="B972" s="251" t="s">
        <v>2405</v>
      </c>
      <c r="C972" s="251" t="s">
        <v>2406</v>
      </c>
      <c r="D972" s="251" t="s">
        <v>1254</v>
      </c>
      <c r="E972" s="251" t="s">
        <v>1063</v>
      </c>
      <c r="F972" s="251" t="s">
        <v>2407</v>
      </c>
      <c r="G972" s="251" t="s">
        <v>1063</v>
      </c>
      <c r="H972" s="251" t="s">
        <v>1115</v>
      </c>
      <c r="I972" s="251" t="s">
        <v>1116</v>
      </c>
      <c r="J972" s="251" t="s">
        <v>1066</v>
      </c>
      <c r="K972" s="251" t="s">
        <v>2400</v>
      </c>
      <c r="L972" s="251" t="s">
        <v>2401</v>
      </c>
      <c r="M972" s="251">
        <v>1.4</v>
      </c>
      <c r="N972" s="251">
        <v>56</v>
      </c>
      <c r="O972" s="251" t="s">
        <v>1069</v>
      </c>
      <c r="P972" s="252" t="s">
        <v>1069</v>
      </c>
    </row>
    <row r="973" spans="1:16" x14ac:dyDescent="0.25">
      <c r="A973" s="250" t="s">
        <v>2253</v>
      </c>
      <c r="B973" s="251" t="s">
        <v>2405</v>
      </c>
      <c r="C973" s="251" t="s">
        <v>2406</v>
      </c>
      <c r="D973" s="251" t="s">
        <v>1254</v>
      </c>
      <c r="E973" s="251" t="s">
        <v>1063</v>
      </c>
      <c r="F973" s="251" t="s">
        <v>2407</v>
      </c>
      <c r="G973" s="251" t="s">
        <v>1063</v>
      </c>
      <c r="H973" s="251" t="s">
        <v>1167</v>
      </c>
      <c r="I973" s="251" t="s">
        <v>1078</v>
      </c>
      <c r="J973" s="251" t="s">
        <v>1066</v>
      </c>
      <c r="K973" s="251" t="s">
        <v>115</v>
      </c>
      <c r="L973" s="251" t="s">
        <v>116</v>
      </c>
      <c r="M973" s="251">
        <v>1.4</v>
      </c>
      <c r="N973" s="251">
        <v>1</v>
      </c>
      <c r="O973" s="251" t="s">
        <v>1069</v>
      </c>
      <c r="P973" s="252" t="s">
        <v>1069</v>
      </c>
    </row>
    <row r="974" spans="1:16" x14ac:dyDescent="0.25">
      <c r="A974" s="250" t="s">
        <v>2253</v>
      </c>
      <c r="B974" s="251" t="s">
        <v>2405</v>
      </c>
      <c r="C974" s="251" t="s">
        <v>2406</v>
      </c>
      <c r="D974" s="251" t="s">
        <v>1254</v>
      </c>
      <c r="E974" s="251" t="s">
        <v>1063</v>
      </c>
      <c r="F974" s="251" t="s">
        <v>2407</v>
      </c>
      <c r="G974" s="251" t="s">
        <v>1063</v>
      </c>
      <c r="H974" s="251" t="s">
        <v>1077</v>
      </c>
      <c r="I974" s="251" t="s">
        <v>1176</v>
      </c>
      <c r="J974" s="251" t="s">
        <v>1066</v>
      </c>
      <c r="K974" s="251" t="s">
        <v>2282</v>
      </c>
      <c r="L974" s="251" t="s">
        <v>2283</v>
      </c>
      <c r="M974" s="251">
        <v>1.4</v>
      </c>
      <c r="N974" s="251">
        <v>0.54200000000000004</v>
      </c>
      <c r="O974" s="251" t="s">
        <v>1069</v>
      </c>
      <c r="P974" s="252" t="s">
        <v>1069</v>
      </c>
    </row>
    <row r="975" spans="1:16" x14ac:dyDescent="0.25">
      <c r="A975" s="250" t="s">
        <v>2253</v>
      </c>
      <c r="B975" s="251" t="s">
        <v>2405</v>
      </c>
      <c r="C975" s="251" t="s">
        <v>2406</v>
      </c>
      <c r="D975" s="251" t="s">
        <v>1254</v>
      </c>
      <c r="E975" s="251" t="s">
        <v>1063</v>
      </c>
      <c r="F975" s="251" t="s">
        <v>2407</v>
      </c>
      <c r="G975" s="251" t="s">
        <v>1063</v>
      </c>
      <c r="H975" s="251" t="s">
        <v>1083</v>
      </c>
      <c r="I975" s="251" t="s">
        <v>1143</v>
      </c>
      <c r="J975" s="251" t="s">
        <v>1066</v>
      </c>
      <c r="K975" s="251" t="s">
        <v>2385</v>
      </c>
      <c r="L975" s="251" t="s">
        <v>2386</v>
      </c>
      <c r="M975" s="251">
        <v>1.4</v>
      </c>
      <c r="N975" s="251">
        <v>1</v>
      </c>
      <c r="O975" s="251" t="s">
        <v>1069</v>
      </c>
      <c r="P975" s="252" t="s">
        <v>1069</v>
      </c>
    </row>
    <row r="976" spans="1:16" x14ac:dyDescent="0.25">
      <c r="A976" s="250" t="s">
        <v>2253</v>
      </c>
      <c r="B976" s="251" t="s">
        <v>2408</v>
      </c>
      <c r="C976" s="251" t="s">
        <v>2409</v>
      </c>
      <c r="D976" s="251" t="s">
        <v>1254</v>
      </c>
      <c r="E976" s="251" t="s">
        <v>1063</v>
      </c>
      <c r="F976" s="251" t="s">
        <v>2410</v>
      </c>
      <c r="G976" s="251" t="s">
        <v>1063</v>
      </c>
      <c r="H976" s="251" t="s">
        <v>1065</v>
      </c>
      <c r="I976" s="251" t="s">
        <v>1063</v>
      </c>
      <c r="J976" s="251" t="s">
        <v>1066</v>
      </c>
      <c r="K976" s="251" t="s">
        <v>2411</v>
      </c>
      <c r="L976" s="251" t="s">
        <v>2412</v>
      </c>
      <c r="M976" s="251">
        <v>1</v>
      </c>
      <c r="N976" s="251">
        <v>1.01</v>
      </c>
      <c r="O976" s="251" t="s">
        <v>1069</v>
      </c>
      <c r="P976" s="252" t="s">
        <v>1069</v>
      </c>
    </row>
    <row r="977" spans="1:16" x14ac:dyDescent="0.25">
      <c r="A977" s="250" t="s">
        <v>2253</v>
      </c>
      <c r="B977" s="251" t="s">
        <v>2408</v>
      </c>
      <c r="C977" s="251" t="s">
        <v>2409</v>
      </c>
      <c r="D977" s="251" t="s">
        <v>1254</v>
      </c>
      <c r="E977" s="251" t="s">
        <v>1063</v>
      </c>
      <c r="F977" s="251" t="s">
        <v>2410</v>
      </c>
      <c r="G977" s="251" t="s">
        <v>1063</v>
      </c>
      <c r="H977" s="251" t="s">
        <v>1115</v>
      </c>
      <c r="I977" s="251" t="s">
        <v>1116</v>
      </c>
      <c r="J977" s="251" t="s">
        <v>1066</v>
      </c>
      <c r="K977" s="251" t="s">
        <v>100</v>
      </c>
      <c r="L977" s="251" t="s">
        <v>101</v>
      </c>
      <c r="M977" s="251">
        <v>1</v>
      </c>
      <c r="N977" s="251">
        <v>1</v>
      </c>
      <c r="O977" s="251" t="s">
        <v>1069</v>
      </c>
      <c r="P977" s="252" t="s">
        <v>1069</v>
      </c>
    </row>
    <row r="978" spans="1:16" x14ac:dyDescent="0.25">
      <c r="A978" s="250" t="s">
        <v>2253</v>
      </c>
      <c r="B978" s="251" t="s">
        <v>2408</v>
      </c>
      <c r="C978" s="251" t="s">
        <v>2409</v>
      </c>
      <c r="D978" s="251" t="s">
        <v>1254</v>
      </c>
      <c r="E978" s="251" t="s">
        <v>1063</v>
      </c>
      <c r="F978" s="251" t="s">
        <v>2410</v>
      </c>
      <c r="G978" s="251" t="s">
        <v>1063</v>
      </c>
      <c r="H978" s="251" t="s">
        <v>1167</v>
      </c>
      <c r="I978" s="251" t="s">
        <v>1078</v>
      </c>
      <c r="J978" s="251" t="s">
        <v>1066</v>
      </c>
      <c r="K978" s="251" t="s">
        <v>2358</v>
      </c>
      <c r="L978" s="251" t="s">
        <v>2359</v>
      </c>
      <c r="M978" s="251">
        <v>1</v>
      </c>
      <c r="N978" s="251">
        <v>1</v>
      </c>
      <c r="O978" s="251" t="s">
        <v>1069</v>
      </c>
      <c r="P978" s="252" t="s">
        <v>1069</v>
      </c>
    </row>
    <row r="979" spans="1:16" x14ac:dyDescent="0.25">
      <c r="A979" s="250" t="s">
        <v>2253</v>
      </c>
      <c r="B979" s="251" t="s">
        <v>2413</v>
      </c>
      <c r="C979" s="251" t="s">
        <v>2414</v>
      </c>
      <c r="D979" s="251" t="s">
        <v>1254</v>
      </c>
      <c r="E979" s="251" t="s">
        <v>1063</v>
      </c>
      <c r="F979" s="251" t="s">
        <v>2415</v>
      </c>
      <c r="G979" s="251" t="s">
        <v>1063</v>
      </c>
      <c r="H979" s="251" t="s">
        <v>1065</v>
      </c>
      <c r="I979" s="251" t="s">
        <v>1063</v>
      </c>
      <c r="J979" s="251" t="s">
        <v>1066</v>
      </c>
      <c r="K979" s="251" t="s">
        <v>2282</v>
      </c>
      <c r="L979" s="251" t="s">
        <v>2283</v>
      </c>
      <c r="M979" s="251">
        <v>1.4</v>
      </c>
      <c r="N979" s="251">
        <v>0.51900000000000002</v>
      </c>
      <c r="O979" s="251" t="s">
        <v>1069</v>
      </c>
      <c r="P979" s="252" t="s">
        <v>1069</v>
      </c>
    </row>
    <row r="980" spans="1:16" x14ac:dyDescent="0.25">
      <c r="A980" s="250" t="s">
        <v>2253</v>
      </c>
      <c r="B980" s="251" t="s">
        <v>2413</v>
      </c>
      <c r="C980" s="251" t="s">
        <v>2414</v>
      </c>
      <c r="D980" s="251" t="s">
        <v>1254</v>
      </c>
      <c r="E980" s="251" t="s">
        <v>1063</v>
      </c>
      <c r="F980" s="251" t="s">
        <v>2415</v>
      </c>
      <c r="G980" s="251" t="s">
        <v>1063</v>
      </c>
      <c r="H980" s="251" t="s">
        <v>1115</v>
      </c>
      <c r="I980" s="251" t="s">
        <v>1116</v>
      </c>
      <c r="J980" s="251" t="s">
        <v>1066</v>
      </c>
      <c r="K980" s="251" t="s">
        <v>2284</v>
      </c>
      <c r="L980" s="251" t="s">
        <v>2285</v>
      </c>
      <c r="M980" s="251">
        <v>1.4</v>
      </c>
      <c r="N980" s="251">
        <v>4.3659999999999997</v>
      </c>
      <c r="O980" s="251" t="s">
        <v>1069</v>
      </c>
      <c r="P980" s="252" t="s">
        <v>1069</v>
      </c>
    </row>
    <row r="981" spans="1:16" x14ac:dyDescent="0.25">
      <c r="A981" s="250" t="s">
        <v>2253</v>
      </c>
      <c r="B981" s="251" t="s">
        <v>2413</v>
      </c>
      <c r="C981" s="251" t="s">
        <v>2414</v>
      </c>
      <c r="D981" s="251" t="s">
        <v>1254</v>
      </c>
      <c r="E981" s="251" t="s">
        <v>1063</v>
      </c>
      <c r="F981" s="251" t="s">
        <v>2415</v>
      </c>
      <c r="G981" s="251" t="s">
        <v>1063</v>
      </c>
      <c r="H981" s="251" t="s">
        <v>1167</v>
      </c>
      <c r="I981" s="251" t="s">
        <v>1078</v>
      </c>
      <c r="J981" s="251" t="s">
        <v>1066</v>
      </c>
      <c r="K981" s="251" t="s">
        <v>115</v>
      </c>
      <c r="L981" s="251" t="s">
        <v>116</v>
      </c>
      <c r="M981" s="251">
        <v>1.4</v>
      </c>
      <c r="N981" s="251">
        <v>1</v>
      </c>
      <c r="O981" s="251" t="s">
        <v>1069</v>
      </c>
      <c r="P981" s="252" t="s">
        <v>1069</v>
      </c>
    </row>
    <row r="982" spans="1:16" x14ac:dyDescent="0.25">
      <c r="A982" s="250" t="s">
        <v>2253</v>
      </c>
      <c r="B982" s="251" t="s">
        <v>2413</v>
      </c>
      <c r="C982" s="251" t="s">
        <v>2414</v>
      </c>
      <c r="D982" s="251" t="s">
        <v>1254</v>
      </c>
      <c r="E982" s="251" t="s">
        <v>1063</v>
      </c>
      <c r="F982" s="251" t="s">
        <v>2415</v>
      </c>
      <c r="G982" s="251" t="s">
        <v>1063</v>
      </c>
      <c r="H982" s="251" t="s">
        <v>1077</v>
      </c>
      <c r="I982" s="251" t="s">
        <v>1176</v>
      </c>
      <c r="J982" s="251" t="s">
        <v>1066</v>
      </c>
      <c r="K982" s="251" t="s">
        <v>2416</v>
      </c>
      <c r="L982" s="251" t="s">
        <v>2417</v>
      </c>
      <c r="M982" s="251">
        <v>1.4</v>
      </c>
      <c r="N982" s="251">
        <v>1.4139999999999999</v>
      </c>
      <c r="O982" s="251" t="s">
        <v>1069</v>
      </c>
      <c r="P982" s="252" t="s">
        <v>1069</v>
      </c>
    </row>
    <row r="983" spans="1:16" x14ac:dyDescent="0.25">
      <c r="A983" s="250" t="s">
        <v>2253</v>
      </c>
      <c r="B983" s="251" t="s">
        <v>2418</v>
      </c>
      <c r="C983" s="251" t="s">
        <v>2419</v>
      </c>
      <c r="D983" s="251" t="s">
        <v>1254</v>
      </c>
      <c r="E983" s="251" t="s">
        <v>1063</v>
      </c>
      <c r="F983" s="251" t="s">
        <v>2420</v>
      </c>
      <c r="G983" s="251" t="s">
        <v>1063</v>
      </c>
      <c r="H983" s="251" t="s">
        <v>1065</v>
      </c>
      <c r="I983" s="251" t="s">
        <v>1063</v>
      </c>
      <c r="J983" s="251" t="s">
        <v>1066</v>
      </c>
      <c r="K983" s="251" t="s">
        <v>2392</v>
      </c>
      <c r="L983" s="251" t="s">
        <v>2393</v>
      </c>
      <c r="M983" s="251">
        <v>1.25</v>
      </c>
      <c r="N983" s="251">
        <v>1</v>
      </c>
      <c r="O983" s="251" t="s">
        <v>1069</v>
      </c>
      <c r="P983" s="252" t="s">
        <v>1069</v>
      </c>
    </row>
    <row r="984" spans="1:16" x14ac:dyDescent="0.25">
      <c r="A984" s="250" t="s">
        <v>2253</v>
      </c>
      <c r="B984" s="251" t="s">
        <v>2418</v>
      </c>
      <c r="C984" s="251" t="s">
        <v>2419</v>
      </c>
      <c r="D984" s="251" t="s">
        <v>1254</v>
      </c>
      <c r="E984" s="251" t="s">
        <v>1063</v>
      </c>
      <c r="F984" s="251" t="s">
        <v>2420</v>
      </c>
      <c r="G984" s="251" t="s">
        <v>1063</v>
      </c>
      <c r="H984" s="251" t="s">
        <v>1115</v>
      </c>
      <c r="I984" s="251" t="s">
        <v>1116</v>
      </c>
      <c r="J984" s="251" t="s">
        <v>1066</v>
      </c>
      <c r="K984" s="251" t="s">
        <v>115</v>
      </c>
      <c r="L984" s="251" t="s">
        <v>116</v>
      </c>
      <c r="M984" s="251">
        <v>1.25</v>
      </c>
      <c r="N984" s="251">
        <v>1</v>
      </c>
      <c r="O984" s="251" t="s">
        <v>1069</v>
      </c>
      <c r="P984" s="252" t="s">
        <v>1069</v>
      </c>
    </row>
    <row r="985" spans="1:16" x14ac:dyDescent="0.25">
      <c r="A985" s="250" t="s">
        <v>2253</v>
      </c>
      <c r="B985" s="251" t="s">
        <v>2418</v>
      </c>
      <c r="C985" s="251" t="s">
        <v>2419</v>
      </c>
      <c r="D985" s="251" t="s">
        <v>1254</v>
      </c>
      <c r="E985" s="251" t="s">
        <v>1063</v>
      </c>
      <c r="F985" s="251" t="s">
        <v>2420</v>
      </c>
      <c r="G985" s="251" t="s">
        <v>1063</v>
      </c>
      <c r="H985" s="251" t="s">
        <v>1167</v>
      </c>
      <c r="I985" s="251" t="s">
        <v>1078</v>
      </c>
      <c r="J985" s="251" t="s">
        <v>1066</v>
      </c>
      <c r="K985" s="251" t="s">
        <v>2421</v>
      </c>
      <c r="L985" s="251" t="s">
        <v>2422</v>
      </c>
      <c r="M985" s="251">
        <v>1.25</v>
      </c>
      <c r="N985" s="251">
        <v>1.262</v>
      </c>
      <c r="O985" s="251" t="s">
        <v>1069</v>
      </c>
      <c r="P985" s="252" t="s">
        <v>1069</v>
      </c>
    </row>
    <row r="986" spans="1:16" x14ac:dyDescent="0.25">
      <c r="A986" s="250" t="s">
        <v>2253</v>
      </c>
      <c r="B986" s="251" t="s">
        <v>2257</v>
      </c>
      <c r="C986" s="251" t="s">
        <v>2258</v>
      </c>
      <c r="D986" s="251" t="s">
        <v>1254</v>
      </c>
      <c r="E986" s="251" t="s">
        <v>1063</v>
      </c>
      <c r="F986" s="251" t="s">
        <v>2423</v>
      </c>
      <c r="G986" s="251" t="s">
        <v>1063</v>
      </c>
      <c r="H986" s="251" t="s">
        <v>1065</v>
      </c>
      <c r="I986" s="251" t="s">
        <v>1063</v>
      </c>
      <c r="J986" s="251" t="s">
        <v>1066</v>
      </c>
      <c r="K986" s="251" t="s">
        <v>2424</v>
      </c>
      <c r="L986" s="251" t="s">
        <v>2425</v>
      </c>
      <c r="M986" s="251">
        <v>1</v>
      </c>
      <c r="N986" s="251">
        <v>1.06</v>
      </c>
      <c r="O986" s="251" t="s">
        <v>1069</v>
      </c>
      <c r="P986" s="252" t="s">
        <v>1069</v>
      </c>
    </row>
    <row r="987" spans="1:16" x14ac:dyDescent="0.25">
      <c r="A987" s="250" t="s">
        <v>2253</v>
      </c>
      <c r="B987" s="251" t="s">
        <v>2426</v>
      </c>
      <c r="C987" s="251" t="s">
        <v>2427</v>
      </c>
      <c r="D987" s="251" t="s">
        <v>1254</v>
      </c>
      <c r="E987" s="251" t="s">
        <v>1063</v>
      </c>
      <c r="F987" s="251" t="s">
        <v>2428</v>
      </c>
      <c r="G987" s="251" t="s">
        <v>1063</v>
      </c>
      <c r="H987" s="251" t="s">
        <v>1065</v>
      </c>
      <c r="I987" s="251" t="s">
        <v>1063</v>
      </c>
      <c r="J987" s="251" t="s">
        <v>1066</v>
      </c>
      <c r="K987" s="251" t="s">
        <v>2392</v>
      </c>
      <c r="L987" s="251" t="s">
        <v>2393</v>
      </c>
      <c r="M987" s="251">
        <v>1.35</v>
      </c>
      <c r="N987" s="251">
        <v>1</v>
      </c>
      <c r="O987" s="251" t="s">
        <v>1069</v>
      </c>
      <c r="P987" s="252" t="s">
        <v>1069</v>
      </c>
    </row>
    <row r="988" spans="1:16" x14ac:dyDescent="0.25">
      <c r="A988" s="250" t="s">
        <v>2253</v>
      </c>
      <c r="B988" s="251" t="s">
        <v>2426</v>
      </c>
      <c r="C988" s="251" t="s">
        <v>2427</v>
      </c>
      <c r="D988" s="251" t="s">
        <v>1254</v>
      </c>
      <c r="E988" s="251" t="s">
        <v>1063</v>
      </c>
      <c r="F988" s="251" t="s">
        <v>2428</v>
      </c>
      <c r="G988" s="251" t="s">
        <v>1063</v>
      </c>
      <c r="H988" s="251" t="s">
        <v>1115</v>
      </c>
      <c r="I988" s="251" t="s">
        <v>1116</v>
      </c>
      <c r="J988" s="251" t="s">
        <v>1066</v>
      </c>
      <c r="K988" s="251" t="s">
        <v>115</v>
      </c>
      <c r="L988" s="251" t="s">
        <v>116</v>
      </c>
      <c r="M988" s="251">
        <v>1.35</v>
      </c>
      <c r="N988" s="251">
        <v>1</v>
      </c>
      <c r="O988" s="251" t="s">
        <v>1069</v>
      </c>
      <c r="P988" s="252" t="s">
        <v>1069</v>
      </c>
    </row>
    <row r="989" spans="1:16" x14ac:dyDescent="0.25">
      <c r="A989" s="250" t="s">
        <v>2253</v>
      </c>
      <c r="B989" s="251" t="s">
        <v>2426</v>
      </c>
      <c r="C989" s="251" t="s">
        <v>2427</v>
      </c>
      <c r="D989" s="251" t="s">
        <v>1254</v>
      </c>
      <c r="E989" s="251" t="s">
        <v>1063</v>
      </c>
      <c r="F989" s="251" t="s">
        <v>2428</v>
      </c>
      <c r="G989" s="251" t="s">
        <v>1063</v>
      </c>
      <c r="H989" s="251" t="s">
        <v>1167</v>
      </c>
      <c r="I989" s="251" t="s">
        <v>1078</v>
      </c>
      <c r="J989" s="251" t="s">
        <v>1066</v>
      </c>
      <c r="K989" s="251" t="s">
        <v>2421</v>
      </c>
      <c r="L989" s="251" t="s">
        <v>2422</v>
      </c>
      <c r="M989" s="251">
        <v>1.35</v>
      </c>
      <c r="N989" s="251">
        <v>1.363</v>
      </c>
      <c r="O989" s="251" t="s">
        <v>1069</v>
      </c>
      <c r="P989" s="252" t="s">
        <v>1069</v>
      </c>
    </row>
    <row r="990" spans="1:16" x14ac:dyDescent="0.25">
      <c r="A990" s="250" t="s">
        <v>2253</v>
      </c>
      <c r="B990" s="251" t="s">
        <v>2429</v>
      </c>
      <c r="C990" s="251" t="s">
        <v>2430</v>
      </c>
      <c r="D990" s="251" t="s">
        <v>1254</v>
      </c>
      <c r="E990" s="251" t="s">
        <v>1063</v>
      </c>
      <c r="F990" s="251" t="s">
        <v>2431</v>
      </c>
      <c r="G990" s="251" t="s">
        <v>1063</v>
      </c>
      <c r="H990" s="251" t="s">
        <v>1065</v>
      </c>
      <c r="I990" s="251" t="s">
        <v>1063</v>
      </c>
      <c r="J990" s="251" t="s">
        <v>1066</v>
      </c>
      <c r="K990" s="251" t="s">
        <v>100</v>
      </c>
      <c r="L990" s="251" t="s">
        <v>101</v>
      </c>
      <c r="M990" s="251">
        <v>1.25</v>
      </c>
      <c r="N990" s="251">
        <v>1</v>
      </c>
      <c r="O990" s="251" t="s">
        <v>1069</v>
      </c>
      <c r="P990" s="252" t="s">
        <v>1069</v>
      </c>
    </row>
    <row r="991" spans="1:16" x14ac:dyDescent="0.25">
      <c r="A991" s="250" t="s">
        <v>2253</v>
      </c>
      <c r="B991" s="251" t="s">
        <v>2429</v>
      </c>
      <c r="C991" s="251" t="s">
        <v>2430</v>
      </c>
      <c r="D991" s="251" t="s">
        <v>1254</v>
      </c>
      <c r="E991" s="251" t="s">
        <v>1063</v>
      </c>
      <c r="F991" s="251" t="s">
        <v>2431</v>
      </c>
      <c r="G991" s="251" t="s">
        <v>1063</v>
      </c>
      <c r="H991" s="251" t="s">
        <v>1115</v>
      </c>
      <c r="I991" s="251" t="s">
        <v>1116</v>
      </c>
      <c r="J991" s="251" t="s">
        <v>1066</v>
      </c>
      <c r="K991" s="251" t="s">
        <v>2392</v>
      </c>
      <c r="L991" s="251" t="s">
        <v>2393</v>
      </c>
      <c r="M991" s="251">
        <v>1.25</v>
      </c>
      <c r="N991" s="251">
        <v>1</v>
      </c>
      <c r="O991" s="251" t="s">
        <v>1069</v>
      </c>
      <c r="P991" s="252" t="s">
        <v>1069</v>
      </c>
    </row>
    <row r="992" spans="1:16" x14ac:dyDescent="0.25">
      <c r="A992" s="250" t="s">
        <v>2253</v>
      </c>
      <c r="B992" s="251" t="s">
        <v>2429</v>
      </c>
      <c r="C992" s="251" t="s">
        <v>2430</v>
      </c>
      <c r="D992" s="251" t="s">
        <v>1254</v>
      </c>
      <c r="E992" s="251" t="s">
        <v>1063</v>
      </c>
      <c r="F992" s="251" t="s">
        <v>2431</v>
      </c>
      <c r="G992" s="251" t="s">
        <v>1063</v>
      </c>
      <c r="H992" s="251" t="s">
        <v>1167</v>
      </c>
      <c r="I992" s="251" t="s">
        <v>1078</v>
      </c>
      <c r="J992" s="251" t="s">
        <v>1066</v>
      </c>
      <c r="K992" s="251" t="s">
        <v>2282</v>
      </c>
      <c r="L992" s="251" t="s">
        <v>2283</v>
      </c>
      <c r="M992" s="251">
        <v>1.25</v>
      </c>
      <c r="N992" s="251">
        <v>0.54200000000000004</v>
      </c>
      <c r="O992" s="251" t="s">
        <v>1069</v>
      </c>
      <c r="P992" s="252" t="s">
        <v>1069</v>
      </c>
    </row>
    <row r="993" spans="1:16" x14ac:dyDescent="0.25">
      <c r="A993" s="250" t="s">
        <v>2253</v>
      </c>
      <c r="B993" s="251" t="s">
        <v>2429</v>
      </c>
      <c r="C993" s="251" t="s">
        <v>2430</v>
      </c>
      <c r="D993" s="251" t="s">
        <v>1254</v>
      </c>
      <c r="E993" s="251" t="s">
        <v>1063</v>
      </c>
      <c r="F993" s="251" t="s">
        <v>2431</v>
      </c>
      <c r="G993" s="251" t="s">
        <v>1063</v>
      </c>
      <c r="H993" s="251" t="s">
        <v>1077</v>
      </c>
      <c r="I993" s="251" t="s">
        <v>1176</v>
      </c>
      <c r="J993" s="251" t="s">
        <v>1066</v>
      </c>
      <c r="K993" s="251" t="s">
        <v>2306</v>
      </c>
      <c r="L993" s="251" t="s">
        <v>2307</v>
      </c>
      <c r="M993" s="251">
        <v>1.25</v>
      </c>
      <c r="N993" s="251">
        <v>1.262</v>
      </c>
      <c r="O993" s="251" t="s">
        <v>1069</v>
      </c>
      <c r="P993" s="252" t="s">
        <v>1069</v>
      </c>
    </row>
    <row r="994" spans="1:16" x14ac:dyDescent="0.25">
      <c r="A994" s="250" t="s">
        <v>2253</v>
      </c>
      <c r="B994" s="251" t="s">
        <v>2432</v>
      </c>
      <c r="C994" s="251" t="s">
        <v>2433</v>
      </c>
      <c r="D994" s="251" t="s">
        <v>1254</v>
      </c>
      <c r="E994" s="251" t="s">
        <v>1063</v>
      </c>
      <c r="F994" s="251" t="s">
        <v>2434</v>
      </c>
      <c r="G994" s="251" t="s">
        <v>1063</v>
      </c>
      <c r="H994" s="251" t="s">
        <v>1065</v>
      </c>
      <c r="I994" s="251" t="s">
        <v>1063</v>
      </c>
      <c r="J994" s="251" t="s">
        <v>1066</v>
      </c>
      <c r="K994" s="251" t="s">
        <v>100</v>
      </c>
      <c r="L994" s="251" t="s">
        <v>101</v>
      </c>
      <c r="M994" s="251">
        <v>0.8</v>
      </c>
      <c r="N994" s="251">
        <v>1</v>
      </c>
      <c r="O994" s="251" t="s">
        <v>1069</v>
      </c>
      <c r="P994" s="252" t="s">
        <v>1069</v>
      </c>
    </row>
    <row r="995" spans="1:16" x14ac:dyDescent="0.25">
      <c r="A995" s="250" t="s">
        <v>2253</v>
      </c>
      <c r="B995" s="251" t="s">
        <v>2432</v>
      </c>
      <c r="C995" s="251" t="s">
        <v>2433</v>
      </c>
      <c r="D995" s="251" t="s">
        <v>1254</v>
      </c>
      <c r="E995" s="251" t="s">
        <v>1063</v>
      </c>
      <c r="F995" s="251" t="s">
        <v>2434</v>
      </c>
      <c r="G995" s="251" t="s">
        <v>1063</v>
      </c>
      <c r="H995" s="251" t="s">
        <v>1115</v>
      </c>
      <c r="I995" s="251" t="s">
        <v>1116</v>
      </c>
      <c r="J995" s="251" t="s">
        <v>1066</v>
      </c>
      <c r="K995" s="251" t="s">
        <v>2392</v>
      </c>
      <c r="L995" s="251" t="s">
        <v>2393</v>
      </c>
      <c r="M995" s="251">
        <v>0.8</v>
      </c>
      <c r="N995" s="251">
        <v>1</v>
      </c>
      <c r="O995" s="251" t="s">
        <v>1069</v>
      </c>
      <c r="P995" s="252" t="s">
        <v>1069</v>
      </c>
    </row>
    <row r="996" spans="1:16" x14ac:dyDescent="0.25">
      <c r="A996" s="250" t="s">
        <v>2253</v>
      </c>
      <c r="B996" s="251" t="s">
        <v>2432</v>
      </c>
      <c r="C996" s="251" t="s">
        <v>2433</v>
      </c>
      <c r="D996" s="251" t="s">
        <v>1254</v>
      </c>
      <c r="E996" s="251" t="s">
        <v>1063</v>
      </c>
      <c r="F996" s="251" t="s">
        <v>2434</v>
      </c>
      <c r="G996" s="251" t="s">
        <v>1063</v>
      </c>
      <c r="H996" s="251" t="s">
        <v>1167</v>
      </c>
      <c r="I996" s="251" t="s">
        <v>1078</v>
      </c>
      <c r="J996" s="251" t="s">
        <v>1066</v>
      </c>
      <c r="K996" s="251" t="s">
        <v>2257</v>
      </c>
      <c r="L996" s="251" t="s">
        <v>2258</v>
      </c>
      <c r="M996" s="251">
        <v>0.8</v>
      </c>
      <c r="N996" s="251">
        <v>0.80800000000000005</v>
      </c>
      <c r="O996" s="251" t="s">
        <v>1069</v>
      </c>
      <c r="P996" s="252" t="s">
        <v>1069</v>
      </c>
    </row>
    <row r="997" spans="1:16" x14ac:dyDescent="0.25">
      <c r="A997" s="250" t="s">
        <v>2253</v>
      </c>
      <c r="B997" s="251" t="s">
        <v>2435</v>
      </c>
      <c r="C997" s="251" t="s">
        <v>2436</v>
      </c>
      <c r="D997" s="251" t="s">
        <v>1254</v>
      </c>
      <c r="E997" s="251" t="s">
        <v>1063</v>
      </c>
      <c r="F997" s="251" t="s">
        <v>2437</v>
      </c>
      <c r="G997" s="251" t="s">
        <v>1063</v>
      </c>
      <c r="H997" s="251" t="s">
        <v>1065</v>
      </c>
      <c r="I997" s="251" t="s">
        <v>1063</v>
      </c>
      <c r="J997" s="251" t="s">
        <v>1066</v>
      </c>
      <c r="K997" s="251" t="s">
        <v>2438</v>
      </c>
      <c r="L997" s="251" t="s">
        <v>2439</v>
      </c>
      <c r="M997" s="251">
        <v>1</v>
      </c>
      <c r="N997" s="251">
        <v>1</v>
      </c>
      <c r="O997" s="251" t="s">
        <v>1069</v>
      </c>
      <c r="P997" s="252" t="s">
        <v>1069</v>
      </c>
    </row>
    <row r="998" spans="1:16" x14ac:dyDescent="0.25">
      <c r="A998" s="250" t="s">
        <v>2253</v>
      </c>
      <c r="B998" s="251" t="s">
        <v>2440</v>
      </c>
      <c r="C998" s="251" t="s">
        <v>2441</v>
      </c>
      <c r="D998" s="251" t="s">
        <v>1254</v>
      </c>
      <c r="E998" s="251" t="s">
        <v>1063</v>
      </c>
      <c r="F998" s="251" t="s">
        <v>2442</v>
      </c>
      <c r="G998" s="251" t="s">
        <v>1063</v>
      </c>
      <c r="H998" s="251" t="s">
        <v>1065</v>
      </c>
      <c r="I998" s="251" t="s">
        <v>1063</v>
      </c>
      <c r="J998" s="251" t="s">
        <v>1066</v>
      </c>
      <c r="K998" s="251" t="s">
        <v>100</v>
      </c>
      <c r="L998" s="251" t="s">
        <v>101</v>
      </c>
      <c r="M998" s="251">
        <v>1</v>
      </c>
      <c r="N998" s="251">
        <v>1</v>
      </c>
      <c r="O998" s="251" t="s">
        <v>1069</v>
      </c>
      <c r="P998" s="252" t="s">
        <v>1069</v>
      </c>
    </row>
    <row r="999" spans="1:16" x14ac:dyDescent="0.25">
      <c r="A999" s="250" t="s">
        <v>2253</v>
      </c>
      <c r="B999" s="251" t="s">
        <v>2440</v>
      </c>
      <c r="C999" s="251" t="s">
        <v>2441</v>
      </c>
      <c r="D999" s="251" t="s">
        <v>1254</v>
      </c>
      <c r="E999" s="251" t="s">
        <v>1063</v>
      </c>
      <c r="F999" s="251" t="s">
        <v>2442</v>
      </c>
      <c r="G999" s="251" t="s">
        <v>1063</v>
      </c>
      <c r="H999" s="251" t="s">
        <v>1115</v>
      </c>
      <c r="I999" s="251" t="s">
        <v>1116</v>
      </c>
      <c r="J999" s="251" t="s">
        <v>1066</v>
      </c>
      <c r="K999" s="251" t="s">
        <v>2358</v>
      </c>
      <c r="L999" s="251" t="s">
        <v>2359</v>
      </c>
      <c r="M999" s="251">
        <v>1</v>
      </c>
      <c r="N999" s="251">
        <v>1</v>
      </c>
      <c r="O999" s="251" t="s">
        <v>1069</v>
      </c>
      <c r="P999" s="252" t="s">
        <v>1069</v>
      </c>
    </row>
    <row r="1000" spans="1:16" x14ac:dyDescent="0.25">
      <c r="A1000" s="250" t="s">
        <v>2253</v>
      </c>
      <c r="B1000" s="251" t="s">
        <v>2440</v>
      </c>
      <c r="C1000" s="251" t="s">
        <v>2441</v>
      </c>
      <c r="D1000" s="251" t="s">
        <v>1254</v>
      </c>
      <c r="E1000" s="251" t="s">
        <v>1063</v>
      </c>
      <c r="F1000" s="251" t="s">
        <v>2442</v>
      </c>
      <c r="G1000" s="251" t="s">
        <v>1063</v>
      </c>
      <c r="H1000" s="251" t="s">
        <v>1167</v>
      </c>
      <c r="I1000" s="251" t="s">
        <v>1078</v>
      </c>
      <c r="J1000" s="251" t="s">
        <v>1066</v>
      </c>
      <c r="K1000" s="251" t="s">
        <v>2435</v>
      </c>
      <c r="L1000" s="251" t="s">
        <v>2436</v>
      </c>
      <c r="M1000" s="251">
        <v>1</v>
      </c>
      <c r="N1000" s="251">
        <v>1.01</v>
      </c>
      <c r="O1000" s="251" t="s">
        <v>1069</v>
      </c>
      <c r="P1000" s="252" t="s">
        <v>1069</v>
      </c>
    </row>
    <row r="1001" spans="1:16" x14ac:dyDescent="0.25">
      <c r="A1001" s="250" t="s">
        <v>2253</v>
      </c>
      <c r="B1001" s="251" t="s">
        <v>2443</v>
      </c>
      <c r="C1001" s="251" t="s">
        <v>2444</v>
      </c>
      <c r="D1001" s="251" t="s">
        <v>1254</v>
      </c>
      <c r="E1001" s="251" t="s">
        <v>1063</v>
      </c>
      <c r="F1001" s="251" t="s">
        <v>2445</v>
      </c>
      <c r="G1001" s="251" t="s">
        <v>1063</v>
      </c>
      <c r="H1001" s="251" t="s">
        <v>1065</v>
      </c>
      <c r="I1001" s="251" t="s">
        <v>1063</v>
      </c>
      <c r="J1001" s="251" t="s">
        <v>1066</v>
      </c>
      <c r="K1001" s="251" t="s">
        <v>2296</v>
      </c>
      <c r="L1001" s="251" t="s">
        <v>2297</v>
      </c>
      <c r="M1001" s="251">
        <v>1</v>
      </c>
      <c r="N1001" s="251">
        <v>1</v>
      </c>
      <c r="O1001" s="251" t="s">
        <v>1069</v>
      </c>
      <c r="P1001" s="252" t="s">
        <v>1069</v>
      </c>
    </row>
    <row r="1002" spans="1:16" x14ac:dyDescent="0.25">
      <c r="A1002" s="250" t="s">
        <v>2253</v>
      </c>
      <c r="B1002" s="251" t="s">
        <v>2443</v>
      </c>
      <c r="C1002" s="251" t="s">
        <v>2444</v>
      </c>
      <c r="D1002" s="251" t="s">
        <v>1254</v>
      </c>
      <c r="E1002" s="251" t="s">
        <v>1063</v>
      </c>
      <c r="F1002" s="251" t="s">
        <v>2445</v>
      </c>
      <c r="G1002" s="251" t="s">
        <v>1063</v>
      </c>
      <c r="H1002" s="251" t="s">
        <v>1115</v>
      </c>
      <c r="I1002" s="251" t="s">
        <v>1116</v>
      </c>
      <c r="J1002" s="251" t="s">
        <v>1066</v>
      </c>
      <c r="K1002" s="251" t="s">
        <v>2282</v>
      </c>
      <c r="L1002" s="251" t="s">
        <v>2283</v>
      </c>
      <c r="M1002" s="251">
        <v>1</v>
      </c>
      <c r="N1002" s="251">
        <v>0.441</v>
      </c>
      <c r="O1002" s="251" t="s">
        <v>1069</v>
      </c>
      <c r="P1002" s="252" t="s">
        <v>1069</v>
      </c>
    </row>
    <row r="1003" spans="1:16" x14ac:dyDescent="0.25">
      <c r="A1003" s="250" t="s">
        <v>2253</v>
      </c>
      <c r="B1003" s="251" t="s">
        <v>2443</v>
      </c>
      <c r="C1003" s="251" t="s">
        <v>2444</v>
      </c>
      <c r="D1003" s="251" t="s">
        <v>1254</v>
      </c>
      <c r="E1003" s="251" t="s">
        <v>1063</v>
      </c>
      <c r="F1003" s="251" t="s">
        <v>2445</v>
      </c>
      <c r="G1003" s="251" t="s">
        <v>1063</v>
      </c>
      <c r="H1003" s="251" t="s">
        <v>1167</v>
      </c>
      <c r="I1003" s="251" t="s">
        <v>1078</v>
      </c>
      <c r="J1003" s="251" t="s">
        <v>1066</v>
      </c>
      <c r="K1003" s="251" t="s">
        <v>2298</v>
      </c>
      <c r="L1003" s="251" t="s">
        <v>2299</v>
      </c>
      <c r="M1003" s="251">
        <v>1</v>
      </c>
      <c r="N1003" s="251">
        <v>3.28</v>
      </c>
      <c r="O1003" s="251" t="s">
        <v>1069</v>
      </c>
      <c r="P1003" s="252" t="s">
        <v>1069</v>
      </c>
    </row>
    <row r="1004" spans="1:16" x14ac:dyDescent="0.25">
      <c r="A1004" s="250" t="s">
        <v>2253</v>
      </c>
      <c r="B1004" s="251" t="s">
        <v>2443</v>
      </c>
      <c r="C1004" s="251" t="s">
        <v>2444</v>
      </c>
      <c r="D1004" s="251" t="s">
        <v>1254</v>
      </c>
      <c r="E1004" s="251" t="s">
        <v>1063</v>
      </c>
      <c r="F1004" s="251" t="s">
        <v>2445</v>
      </c>
      <c r="G1004" s="251" t="s">
        <v>1063</v>
      </c>
      <c r="H1004" s="251" t="s">
        <v>1077</v>
      </c>
      <c r="I1004" s="251" t="s">
        <v>1176</v>
      </c>
      <c r="J1004" s="251" t="s">
        <v>1066</v>
      </c>
      <c r="K1004" s="251" t="s">
        <v>2351</v>
      </c>
      <c r="L1004" s="251" t="s">
        <v>2255</v>
      </c>
      <c r="M1004" s="251">
        <v>1</v>
      </c>
      <c r="N1004" s="251">
        <v>1.01</v>
      </c>
      <c r="O1004" s="251" t="s">
        <v>1069</v>
      </c>
      <c r="P1004" s="252" t="s">
        <v>1069</v>
      </c>
    </row>
    <row r="1005" spans="1:16" x14ac:dyDescent="0.25">
      <c r="A1005" s="250" t="s">
        <v>2253</v>
      </c>
      <c r="B1005" s="251" t="s">
        <v>2446</v>
      </c>
      <c r="C1005" s="251" t="s">
        <v>2447</v>
      </c>
      <c r="D1005" s="251" t="s">
        <v>1254</v>
      </c>
      <c r="E1005" s="251" t="s">
        <v>1063</v>
      </c>
      <c r="F1005" s="251" t="s">
        <v>2448</v>
      </c>
      <c r="G1005" s="251" t="s">
        <v>1063</v>
      </c>
      <c r="H1005" s="251" t="s">
        <v>1065</v>
      </c>
      <c r="I1005" s="251" t="s">
        <v>1063</v>
      </c>
      <c r="J1005" s="251" t="s">
        <v>1066</v>
      </c>
      <c r="K1005" s="251" t="s">
        <v>2282</v>
      </c>
      <c r="L1005" s="251" t="s">
        <v>2283</v>
      </c>
      <c r="M1005" s="251">
        <v>1.4</v>
      </c>
      <c r="N1005" s="251">
        <v>0.51900000000000002</v>
      </c>
      <c r="O1005" s="251" t="s">
        <v>1069</v>
      </c>
      <c r="P1005" s="252" t="s">
        <v>1069</v>
      </c>
    </row>
    <row r="1006" spans="1:16" x14ac:dyDescent="0.25">
      <c r="A1006" s="250" t="s">
        <v>2253</v>
      </c>
      <c r="B1006" s="251" t="s">
        <v>2446</v>
      </c>
      <c r="C1006" s="251" t="s">
        <v>2447</v>
      </c>
      <c r="D1006" s="251" t="s">
        <v>1254</v>
      </c>
      <c r="E1006" s="251" t="s">
        <v>1063</v>
      </c>
      <c r="F1006" s="251" t="s">
        <v>2448</v>
      </c>
      <c r="G1006" s="251" t="s">
        <v>1063</v>
      </c>
      <c r="H1006" s="251" t="s">
        <v>1115</v>
      </c>
      <c r="I1006" s="251" t="s">
        <v>1116</v>
      </c>
      <c r="J1006" s="251" t="s">
        <v>1066</v>
      </c>
      <c r="K1006" s="251" t="s">
        <v>115</v>
      </c>
      <c r="L1006" s="251" t="s">
        <v>116</v>
      </c>
      <c r="M1006" s="251">
        <v>1.4</v>
      </c>
      <c r="N1006" s="251">
        <v>1</v>
      </c>
      <c r="O1006" s="251" t="s">
        <v>1069</v>
      </c>
      <c r="P1006" s="252" t="s">
        <v>1069</v>
      </c>
    </row>
    <row r="1007" spans="1:16" x14ac:dyDescent="0.25">
      <c r="A1007" s="250" t="s">
        <v>2253</v>
      </c>
      <c r="B1007" s="251" t="s">
        <v>2446</v>
      </c>
      <c r="C1007" s="251" t="s">
        <v>2447</v>
      </c>
      <c r="D1007" s="251" t="s">
        <v>1254</v>
      </c>
      <c r="E1007" s="251" t="s">
        <v>1063</v>
      </c>
      <c r="F1007" s="251" t="s">
        <v>2448</v>
      </c>
      <c r="G1007" s="251" t="s">
        <v>1063</v>
      </c>
      <c r="H1007" s="251" t="s">
        <v>1167</v>
      </c>
      <c r="I1007" s="251" t="s">
        <v>1078</v>
      </c>
      <c r="J1007" s="251" t="s">
        <v>1066</v>
      </c>
      <c r="K1007" s="251" t="s">
        <v>2298</v>
      </c>
      <c r="L1007" s="251" t="s">
        <v>2299</v>
      </c>
      <c r="M1007" s="251">
        <v>1.4</v>
      </c>
      <c r="N1007" s="251">
        <v>4.5919999999999996</v>
      </c>
      <c r="O1007" s="251" t="s">
        <v>1069</v>
      </c>
      <c r="P1007" s="252" t="s">
        <v>1069</v>
      </c>
    </row>
    <row r="1008" spans="1:16" x14ac:dyDescent="0.25">
      <c r="A1008" s="250" t="s">
        <v>2253</v>
      </c>
      <c r="B1008" s="251" t="s">
        <v>2446</v>
      </c>
      <c r="C1008" s="251" t="s">
        <v>2447</v>
      </c>
      <c r="D1008" s="251" t="s">
        <v>1254</v>
      </c>
      <c r="E1008" s="251" t="s">
        <v>1063</v>
      </c>
      <c r="F1008" s="251" t="s">
        <v>2448</v>
      </c>
      <c r="G1008" s="251" t="s">
        <v>1063</v>
      </c>
      <c r="H1008" s="251" t="s">
        <v>1077</v>
      </c>
      <c r="I1008" s="251" t="s">
        <v>1176</v>
      </c>
      <c r="J1008" s="251" t="s">
        <v>1066</v>
      </c>
      <c r="K1008" s="251" t="s">
        <v>2351</v>
      </c>
      <c r="L1008" s="251" t="s">
        <v>2255</v>
      </c>
      <c r="M1008" s="251">
        <v>1.4</v>
      </c>
      <c r="N1008" s="251">
        <v>1.4139999999999999</v>
      </c>
      <c r="O1008" s="251" t="s">
        <v>1069</v>
      </c>
      <c r="P1008" s="252" t="s">
        <v>1069</v>
      </c>
    </row>
    <row r="1009" spans="1:16" x14ac:dyDescent="0.25">
      <c r="A1009" s="250" t="s">
        <v>2253</v>
      </c>
      <c r="B1009" s="251" t="s">
        <v>2449</v>
      </c>
      <c r="C1009" s="251" t="s">
        <v>2450</v>
      </c>
      <c r="D1009" s="251" t="s">
        <v>1254</v>
      </c>
      <c r="E1009" s="251" t="s">
        <v>1063</v>
      </c>
      <c r="F1009" s="251" t="s">
        <v>2451</v>
      </c>
      <c r="G1009" s="251" t="s">
        <v>1063</v>
      </c>
      <c r="H1009" s="251" t="s">
        <v>1065</v>
      </c>
      <c r="I1009" s="251" t="s">
        <v>1063</v>
      </c>
      <c r="J1009" s="251" t="s">
        <v>1066</v>
      </c>
      <c r="K1009" s="251" t="s">
        <v>2282</v>
      </c>
      <c r="L1009" s="251" t="s">
        <v>2283</v>
      </c>
      <c r="M1009" s="251">
        <v>1</v>
      </c>
      <c r="N1009" s="251">
        <v>0.66100000000000003</v>
      </c>
      <c r="O1009" s="251" t="s">
        <v>1069</v>
      </c>
      <c r="P1009" s="252" t="s">
        <v>1069</v>
      </c>
    </row>
    <row r="1010" spans="1:16" x14ac:dyDescent="0.25">
      <c r="A1010" s="250" t="s">
        <v>2253</v>
      </c>
      <c r="B1010" s="251" t="s">
        <v>2449</v>
      </c>
      <c r="C1010" s="251" t="s">
        <v>2450</v>
      </c>
      <c r="D1010" s="251" t="s">
        <v>1254</v>
      </c>
      <c r="E1010" s="251" t="s">
        <v>1063</v>
      </c>
      <c r="F1010" s="251" t="s">
        <v>2451</v>
      </c>
      <c r="G1010" s="251" t="s">
        <v>1063</v>
      </c>
      <c r="H1010" s="251" t="s">
        <v>1115</v>
      </c>
      <c r="I1010" s="251" t="s">
        <v>1116</v>
      </c>
      <c r="J1010" s="251" t="s">
        <v>1066</v>
      </c>
      <c r="K1010" s="251" t="s">
        <v>100</v>
      </c>
      <c r="L1010" s="251" t="s">
        <v>101</v>
      </c>
      <c r="M1010" s="251">
        <v>1</v>
      </c>
      <c r="N1010" s="251">
        <v>1</v>
      </c>
      <c r="O1010" s="251" t="s">
        <v>1069</v>
      </c>
      <c r="P1010" s="252" t="s">
        <v>1069</v>
      </c>
    </row>
    <row r="1011" spans="1:16" x14ac:dyDescent="0.25">
      <c r="A1011" s="250" t="s">
        <v>2253</v>
      </c>
      <c r="B1011" s="251" t="s">
        <v>2449</v>
      </c>
      <c r="C1011" s="251" t="s">
        <v>2450</v>
      </c>
      <c r="D1011" s="251" t="s">
        <v>1254</v>
      </c>
      <c r="E1011" s="251" t="s">
        <v>1063</v>
      </c>
      <c r="F1011" s="251" t="s">
        <v>2451</v>
      </c>
      <c r="G1011" s="251" t="s">
        <v>1063</v>
      </c>
      <c r="H1011" s="251" t="s">
        <v>1167</v>
      </c>
      <c r="I1011" s="251" t="s">
        <v>1078</v>
      </c>
      <c r="J1011" s="251" t="s">
        <v>1066</v>
      </c>
      <c r="K1011" s="251" t="s">
        <v>2380</v>
      </c>
      <c r="L1011" s="251" t="s">
        <v>2381</v>
      </c>
      <c r="M1011" s="251">
        <v>1</v>
      </c>
      <c r="N1011" s="251">
        <v>2</v>
      </c>
      <c r="O1011" s="251" t="s">
        <v>1069</v>
      </c>
      <c r="P1011" s="252" t="s">
        <v>1069</v>
      </c>
    </row>
    <row r="1012" spans="1:16" x14ac:dyDescent="0.25">
      <c r="A1012" s="250" t="s">
        <v>2253</v>
      </c>
      <c r="B1012" s="251" t="s">
        <v>2449</v>
      </c>
      <c r="C1012" s="251" t="s">
        <v>2450</v>
      </c>
      <c r="D1012" s="251" t="s">
        <v>1254</v>
      </c>
      <c r="E1012" s="251" t="s">
        <v>1063</v>
      </c>
      <c r="F1012" s="251" t="s">
        <v>2451</v>
      </c>
      <c r="G1012" s="251" t="s">
        <v>1063</v>
      </c>
      <c r="H1012" s="251" t="s">
        <v>1077</v>
      </c>
      <c r="I1012" s="251" t="s">
        <v>1176</v>
      </c>
      <c r="J1012" s="251" t="s">
        <v>1066</v>
      </c>
      <c r="K1012" s="251" t="s">
        <v>2271</v>
      </c>
      <c r="L1012" s="251" t="s">
        <v>2272</v>
      </c>
      <c r="M1012" s="251">
        <v>1</v>
      </c>
      <c r="N1012" s="251">
        <v>1.01</v>
      </c>
      <c r="O1012" s="251" t="s">
        <v>1069</v>
      </c>
      <c r="P1012" s="252" t="s">
        <v>1069</v>
      </c>
    </row>
    <row r="1013" spans="1:16" x14ac:dyDescent="0.25">
      <c r="A1013" s="250" t="s">
        <v>2253</v>
      </c>
      <c r="B1013" s="251" t="s">
        <v>2452</v>
      </c>
      <c r="C1013" s="251" t="s">
        <v>2453</v>
      </c>
      <c r="D1013" s="251" t="s">
        <v>1254</v>
      </c>
      <c r="E1013" s="251" t="s">
        <v>1063</v>
      </c>
      <c r="F1013" s="251" t="s">
        <v>2454</v>
      </c>
      <c r="G1013" s="251" t="s">
        <v>1063</v>
      </c>
      <c r="H1013" s="251" t="s">
        <v>1065</v>
      </c>
      <c r="I1013" s="251" t="s">
        <v>1063</v>
      </c>
      <c r="J1013" s="251" t="s">
        <v>1066</v>
      </c>
      <c r="K1013" s="251" t="s">
        <v>2282</v>
      </c>
      <c r="L1013" s="251" t="s">
        <v>2283</v>
      </c>
      <c r="M1013" s="251">
        <v>1</v>
      </c>
      <c r="N1013" s="251">
        <v>0.66100000000000003</v>
      </c>
      <c r="O1013" s="251" t="s">
        <v>1069</v>
      </c>
      <c r="P1013" s="252" t="s">
        <v>1069</v>
      </c>
    </row>
    <row r="1014" spans="1:16" x14ac:dyDescent="0.25">
      <c r="A1014" s="250" t="s">
        <v>2253</v>
      </c>
      <c r="B1014" s="251" t="s">
        <v>2452</v>
      </c>
      <c r="C1014" s="251" t="s">
        <v>2453</v>
      </c>
      <c r="D1014" s="251" t="s">
        <v>1254</v>
      </c>
      <c r="E1014" s="251" t="s">
        <v>1063</v>
      </c>
      <c r="F1014" s="251" t="s">
        <v>2454</v>
      </c>
      <c r="G1014" s="251" t="s">
        <v>1063</v>
      </c>
      <c r="H1014" s="251" t="s">
        <v>1115</v>
      </c>
      <c r="I1014" s="251" t="s">
        <v>1116</v>
      </c>
      <c r="J1014" s="251" t="s">
        <v>1066</v>
      </c>
      <c r="K1014" s="251" t="s">
        <v>115</v>
      </c>
      <c r="L1014" s="251" t="s">
        <v>116</v>
      </c>
      <c r="M1014" s="251">
        <v>1</v>
      </c>
      <c r="N1014" s="251">
        <v>1</v>
      </c>
      <c r="O1014" s="251" t="s">
        <v>1069</v>
      </c>
      <c r="P1014" s="252" t="s">
        <v>1069</v>
      </c>
    </row>
    <row r="1015" spans="1:16" x14ac:dyDescent="0.25">
      <c r="A1015" s="250" t="s">
        <v>2253</v>
      </c>
      <c r="B1015" s="251" t="s">
        <v>2452</v>
      </c>
      <c r="C1015" s="251" t="s">
        <v>2453</v>
      </c>
      <c r="D1015" s="251" t="s">
        <v>1254</v>
      </c>
      <c r="E1015" s="251" t="s">
        <v>1063</v>
      </c>
      <c r="F1015" s="251" t="s">
        <v>2454</v>
      </c>
      <c r="G1015" s="251" t="s">
        <v>1063</v>
      </c>
      <c r="H1015" s="251" t="s">
        <v>1167</v>
      </c>
      <c r="I1015" s="251" t="s">
        <v>1078</v>
      </c>
      <c r="J1015" s="251" t="s">
        <v>1066</v>
      </c>
      <c r="K1015" s="251" t="s">
        <v>2380</v>
      </c>
      <c r="L1015" s="251" t="s">
        <v>2381</v>
      </c>
      <c r="M1015" s="251">
        <v>1</v>
      </c>
      <c r="N1015" s="251">
        <v>2</v>
      </c>
      <c r="O1015" s="251" t="s">
        <v>1069</v>
      </c>
      <c r="P1015" s="252" t="s">
        <v>1069</v>
      </c>
    </row>
    <row r="1016" spans="1:16" x14ac:dyDescent="0.25">
      <c r="A1016" s="250" t="s">
        <v>2253</v>
      </c>
      <c r="B1016" s="251" t="s">
        <v>2452</v>
      </c>
      <c r="C1016" s="251" t="s">
        <v>2453</v>
      </c>
      <c r="D1016" s="251" t="s">
        <v>1254</v>
      </c>
      <c r="E1016" s="251" t="s">
        <v>1063</v>
      </c>
      <c r="F1016" s="251" t="s">
        <v>2454</v>
      </c>
      <c r="G1016" s="251" t="s">
        <v>1063</v>
      </c>
      <c r="H1016" s="251" t="s">
        <v>1077</v>
      </c>
      <c r="I1016" s="251" t="s">
        <v>1176</v>
      </c>
      <c r="J1016" s="251" t="s">
        <v>1066</v>
      </c>
      <c r="K1016" s="251" t="s">
        <v>2455</v>
      </c>
      <c r="L1016" s="251" t="s">
        <v>2456</v>
      </c>
      <c r="M1016" s="251">
        <v>1</v>
      </c>
      <c r="N1016" s="251">
        <v>1.01</v>
      </c>
      <c r="O1016" s="251" t="s">
        <v>1069</v>
      </c>
      <c r="P1016" s="252" t="s">
        <v>1069</v>
      </c>
    </row>
    <row r="1017" spans="1:16" x14ac:dyDescent="0.25">
      <c r="A1017" s="250" t="s">
        <v>2253</v>
      </c>
      <c r="B1017" s="251" t="s">
        <v>2457</v>
      </c>
      <c r="C1017" s="251" t="s">
        <v>2458</v>
      </c>
      <c r="D1017" s="251" t="s">
        <v>1254</v>
      </c>
      <c r="E1017" s="251" t="s">
        <v>1063</v>
      </c>
      <c r="F1017" s="251" t="s">
        <v>2459</v>
      </c>
      <c r="G1017" s="251" t="s">
        <v>1063</v>
      </c>
      <c r="H1017" s="251" t="s">
        <v>1065</v>
      </c>
      <c r="I1017" s="251" t="s">
        <v>1063</v>
      </c>
      <c r="J1017" s="251" t="s">
        <v>1066</v>
      </c>
      <c r="K1017" s="251" t="s">
        <v>2392</v>
      </c>
      <c r="L1017" s="251" t="s">
        <v>2393</v>
      </c>
      <c r="M1017" s="251">
        <v>1</v>
      </c>
      <c r="N1017" s="251">
        <v>1</v>
      </c>
      <c r="O1017" s="251" t="s">
        <v>1069</v>
      </c>
      <c r="P1017" s="252" t="s">
        <v>1069</v>
      </c>
    </row>
    <row r="1018" spans="1:16" x14ac:dyDescent="0.25">
      <c r="A1018" s="250" t="s">
        <v>2253</v>
      </c>
      <c r="B1018" s="251" t="s">
        <v>2457</v>
      </c>
      <c r="C1018" s="251" t="s">
        <v>2458</v>
      </c>
      <c r="D1018" s="251" t="s">
        <v>1254</v>
      </c>
      <c r="E1018" s="251" t="s">
        <v>1063</v>
      </c>
      <c r="F1018" s="251" t="s">
        <v>2459</v>
      </c>
      <c r="G1018" s="251" t="s">
        <v>1063</v>
      </c>
      <c r="H1018" s="251" t="s">
        <v>1115</v>
      </c>
      <c r="I1018" s="251" t="s">
        <v>1116</v>
      </c>
      <c r="J1018" s="251" t="s">
        <v>1066</v>
      </c>
      <c r="K1018" s="251" t="s">
        <v>2282</v>
      </c>
      <c r="L1018" s="251" t="s">
        <v>2283</v>
      </c>
      <c r="M1018" s="251">
        <v>1</v>
      </c>
      <c r="N1018" s="251">
        <v>0.52600000000000002</v>
      </c>
      <c r="O1018" s="251" t="s">
        <v>1069</v>
      </c>
      <c r="P1018" s="252" t="s">
        <v>1069</v>
      </c>
    </row>
    <row r="1019" spans="1:16" x14ac:dyDescent="0.25">
      <c r="A1019" s="250" t="s">
        <v>2253</v>
      </c>
      <c r="B1019" s="251" t="s">
        <v>2457</v>
      </c>
      <c r="C1019" s="251" t="s">
        <v>2458</v>
      </c>
      <c r="D1019" s="251" t="s">
        <v>1254</v>
      </c>
      <c r="E1019" s="251" t="s">
        <v>1063</v>
      </c>
      <c r="F1019" s="251" t="s">
        <v>2459</v>
      </c>
      <c r="G1019" s="251" t="s">
        <v>1063</v>
      </c>
      <c r="H1019" s="251" t="s">
        <v>1167</v>
      </c>
      <c r="I1019" s="251" t="s">
        <v>1078</v>
      </c>
      <c r="J1019" s="251" t="s">
        <v>1066</v>
      </c>
      <c r="K1019" s="251" t="s">
        <v>115</v>
      </c>
      <c r="L1019" s="251" t="s">
        <v>116</v>
      </c>
      <c r="M1019" s="251">
        <v>1</v>
      </c>
      <c r="N1019" s="251">
        <v>1</v>
      </c>
      <c r="O1019" s="251" t="s">
        <v>1069</v>
      </c>
      <c r="P1019" s="252" t="s">
        <v>1069</v>
      </c>
    </row>
    <row r="1020" spans="1:16" x14ac:dyDescent="0.25">
      <c r="A1020" s="250" t="s">
        <v>2253</v>
      </c>
      <c r="B1020" s="251" t="s">
        <v>2457</v>
      </c>
      <c r="C1020" s="251" t="s">
        <v>2458</v>
      </c>
      <c r="D1020" s="251" t="s">
        <v>1254</v>
      </c>
      <c r="E1020" s="251" t="s">
        <v>1063</v>
      </c>
      <c r="F1020" s="251" t="s">
        <v>2459</v>
      </c>
      <c r="G1020" s="251" t="s">
        <v>1063</v>
      </c>
      <c r="H1020" s="251" t="s">
        <v>1077</v>
      </c>
      <c r="I1020" s="251" t="s">
        <v>1176</v>
      </c>
      <c r="J1020" s="251" t="s">
        <v>1066</v>
      </c>
      <c r="K1020" s="251" t="s">
        <v>2460</v>
      </c>
      <c r="L1020" s="251" t="s">
        <v>2461</v>
      </c>
      <c r="M1020" s="251">
        <v>1</v>
      </c>
      <c r="N1020" s="251">
        <v>1.01</v>
      </c>
      <c r="O1020" s="251" t="s">
        <v>1069</v>
      </c>
      <c r="P1020" s="252" t="s">
        <v>1069</v>
      </c>
    </row>
    <row r="1021" spans="1:16" x14ac:dyDescent="0.25">
      <c r="A1021" s="250" t="s">
        <v>2253</v>
      </c>
      <c r="B1021" s="251" t="s">
        <v>2462</v>
      </c>
      <c r="C1021" s="251" t="s">
        <v>2463</v>
      </c>
      <c r="D1021" s="251" t="s">
        <v>1254</v>
      </c>
      <c r="E1021" s="251" t="s">
        <v>1063</v>
      </c>
      <c r="F1021" s="251" t="s">
        <v>2464</v>
      </c>
      <c r="G1021" s="251" t="s">
        <v>1063</v>
      </c>
      <c r="H1021" s="251" t="s">
        <v>1065</v>
      </c>
      <c r="I1021" s="251" t="s">
        <v>1063</v>
      </c>
      <c r="J1021" s="251" t="s">
        <v>1066</v>
      </c>
      <c r="K1021" s="251" t="s">
        <v>2296</v>
      </c>
      <c r="L1021" s="251" t="s">
        <v>2297</v>
      </c>
      <c r="M1021" s="251">
        <v>1</v>
      </c>
      <c r="N1021" s="251">
        <v>1</v>
      </c>
      <c r="O1021" s="251" t="s">
        <v>1069</v>
      </c>
      <c r="P1021" s="252" t="s">
        <v>1069</v>
      </c>
    </row>
    <row r="1022" spans="1:16" x14ac:dyDescent="0.25">
      <c r="A1022" s="250" t="s">
        <v>2253</v>
      </c>
      <c r="B1022" s="251" t="s">
        <v>2462</v>
      </c>
      <c r="C1022" s="251" t="s">
        <v>2463</v>
      </c>
      <c r="D1022" s="251" t="s">
        <v>1254</v>
      </c>
      <c r="E1022" s="251" t="s">
        <v>1063</v>
      </c>
      <c r="F1022" s="251" t="s">
        <v>2464</v>
      </c>
      <c r="G1022" s="251" t="s">
        <v>1063</v>
      </c>
      <c r="H1022" s="251" t="s">
        <v>1115</v>
      </c>
      <c r="I1022" s="251" t="s">
        <v>1116</v>
      </c>
      <c r="J1022" s="251" t="s">
        <v>1066</v>
      </c>
      <c r="K1022" s="251" t="s">
        <v>2282</v>
      </c>
      <c r="L1022" s="251" t="s">
        <v>2283</v>
      </c>
      <c r="M1022" s="251">
        <v>1</v>
      </c>
      <c r="N1022" s="251">
        <v>0.52600000000000002</v>
      </c>
      <c r="O1022" s="251" t="s">
        <v>1069</v>
      </c>
      <c r="P1022" s="252" t="s">
        <v>1069</v>
      </c>
    </row>
    <row r="1023" spans="1:16" x14ac:dyDescent="0.25">
      <c r="A1023" s="250" t="s">
        <v>2253</v>
      </c>
      <c r="B1023" s="251" t="s">
        <v>2462</v>
      </c>
      <c r="C1023" s="251" t="s">
        <v>2463</v>
      </c>
      <c r="D1023" s="251" t="s">
        <v>1254</v>
      </c>
      <c r="E1023" s="251" t="s">
        <v>1063</v>
      </c>
      <c r="F1023" s="251" t="s">
        <v>2464</v>
      </c>
      <c r="G1023" s="251" t="s">
        <v>1063</v>
      </c>
      <c r="H1023" s="251" t="s">
        <v>1167</v>
      </c>
      <c r="I1023" s="251" t="s">
        <v>1078</v>
      </c>
      <c r="J1023" s="251" t="s">
        <v>1066</v>
      </c>
      <c r="K1023" s="251" t="s">
        <v>2385</v>
      </c>
      <c r="L1023" s="251" t="s">
        <v>2386</v>
      </c>
      <c r="M1023" s="251">
        <v>1</v>
      </c>
      <c r="N1023" s="251">
        <v>1</v>
      </c>
      <c r="O1023" s="251" t="s">
        <v>1069</v>
      </c>
      <c r="P1023" s="252" t="s">
        <v>1069</v>
      </c>
    </row>
    <row r="1024" spans="1:16" x14ac:dyDescent="0.25">
      <c r="A1024" s="250" t="s">
        <v>2253</v>
      </c>
      <c r="B1024" s="251" t="s">
        <v>2462</v>
      </c>
      <c r="C1024" s="251" t="s">
        <v>2463</v>
      </c>
      <c r="D1024" s="251" t="s">
        <v>1254</v>
      </c>
      <c r="E1024" s="251" t="s">
        <v>1063</v>
      </c>
      <c r="F1024" s="251" t="s">
        <v>2464</v>
      </c>
      <c r="G1024" s="251" t="s">
        <v>1063</v>
      </c>
      <c r="H1024" s="251" t="s">
        <v>1077</v>
      </c>
      <c r="I1024" s="251" t="s">
        <v>1176</v>
      </c>
      <c r="J1024" s="251" t="s">
        <v>1066</v>
      </c>
      <c r="K1024" s="251" t="s">
        <v>103</v>
      </c>
      <c r="L1024" s="251" t="s">
        <v>104</v>
      </c>
      <c r="M1024" s="251">
        <v>1</v>
      </c>
      <c r="N1024" s="251">
        <v>40</v>
      </c>
      <c r="O1024" s="251" t="s">
        <v>1069</v>
      </c>
      <c r="P1024" s="252" t="s">
        <v>1069</v>
      </c>
    </row>
    <row r="1025" spans="1:16" x14ac:dyDescent="0.25">
      <c r="A1025" s="250" t="s">
        <v>2253</v>
      </c>
      <c r="B1025" s="251" t="s">
        <v>2462</v>
      </c>
      <c r="C1025" s="251" t="s">
        <v>2463</v>
      </c>
      <c r="D1025" s="251" t="s">
        <v>1254</v>
      </c>
      <c r="E1025" s="251" t="s">
        <v>1063</v>
      </c>
      <c r="F1025" s="251" t="s">
        <v>2464</v>
      </c>
      <c r="G1025" s="251" t="s">
        <v>1063</v>
      </c>
      <c r="H1025" s="251" t="s">
        <v>1083</v>
      </c>
      <c r="I1025" s="251" t="s">
        <v>1143</v>
      </c>
      <c r="J1025" s="251" t="s">
        <v>1066</v>
      </c>
      <c r="K1025" s="251" t="s">
        <v>2460</v>
      </c>
      <c r="L1025" s="251" t="s">
        <v>2461</v>
      </c>
      <c r="M1025" s="251">
        <v>1</v>
      </c>
      <c r="N1025" s="251">
        <v>1.01</v>
      </c>
      <c r="O1025" s="251" t="s">
        <v>1069</v>
      </c>
      <c r="P1025" s="252" t="s">
        <v>1069</v>
      </c>
    </row>
    <row r="1026" spans="1:16" x14ac:dyDescent="0.25">
      <c r="A1026" s="250" t="s">
        <v>2253</v>
      </c>
      <c r="B1026" s="251" t="s">
        <v>2465</v>
      </c>
      <c r="C1026" s="251" t="s">
        <v>2466</v>
      </c>
      <c r="D1026" s="251" t="s">
        <v>1254</v>
      </c>
      <c r="E1026" s="251" t="s">
        <v>1063</v>
      </c>
      <c r="F1026" s="251" t="s">
        <v>2467</v>
      </c>
      <c r="G1026" s="251" t="s">
        <v>1063</v>
      </c>
      <c r="H1026" s="251" t="s">
        <v>1065</v>
      </c>
      <c r="I1026" s="251" t="s">
        <v>1063</v>
      </c>
      <c r="J1026" s="251" t="s">
        <v>1066</v>
      </c>
      <c r="K1026" s="251" t="s">
        <v>2282</v>
      </c>
      <c r="L1026" s="251" t="s">
        <v>2283</v>
      </c>
      <c r="M1026" s="251">
        <v>1.41</v>
      </c>
      <c r="N1026" s="251">
        <v>0.57599999999999996</v>
      </c>
      <c r="O1026" s="251" t="s">
        <v>1069</v>
      </c>
      <c r="P1026" s="252" t="s">
        <v>1069</v>
      </c>
    </row>
    <row r="1027" spans="1:16" x14ac:dyDescent="0.25">
      <c r="A1027" s="250" t="s">
        <v>2253</v>
      </c>
      <c r="B1027" s="251" t="s">
        <v>2465</v>
      </c>
      <c r="C1027" s="251" t="s">
        <v>2466</v>
      </c>
      <c r="D1027" s="251" t="s">
        <v>1254</v>
      </c>
      <c r="E1027" s="251" t="s">
        <v>1063</v>
      </c>
      <c r="F1027" s="251" t="s">
        <v>2467</v>
      </c>
      <c r="G1027" s="251" t="s">
        <v>1063</v>
      </c>
      <c r="H1027" s="251" t="s">
        <v>1115</v>
      </c>
      <c r="I1027" s="251" t="s">
        <v>1116</v>
      </c>
      <c r="J1027" s="251" t="s">
        <v>1066</v>
      </c>
      <c r="K1027" s="251" t="s">
        <v>2385</v>
      </c>
      <c r="L1027" s="251" t="s">
        <v>2386</v>
      </c>
      <c r="M1027" s="251">
        <v>1.41</v>
      </c>
      <c r="N1027" s="251">
        <v>1</v>
      </c>
      <c r="O1027" s="251" t="s">
        <v>1069</v>
      </c>
      <c r="P1027" s="252" t="s">
        <v>1069</v>
      </c>
    </row>
    <row r="1028" spans="1:16" x14ac:dyDescent="0.25">
      <c r="A1028" s="250" t="s">
        <v>2253</v>
      </c>
      <c r="B1028" s="251" t="s">
        <v>2465</v>
      </c>
      <c r="C1028" s="251" t="s">
        <v>2466</v>
      </c>
      <c r="D1028" s="251" t="s">
        <v>1254</v>
      </c>
      <c r="E1028" s="251" t="s">
        <v>1063</v>
      </c>
      <c r="F1028" s="251" t="s">
        <v>2467</v>
      </c>
      <c r="G1028" s="251" t="s">
        <v>1063</v>
      </c>
      <c r="H1028" s="251" t="s">
        <v>1167</v>
      </c>
      <c r="I1028" s="251" t="s">
        <v>1078</v>
      </c>
      <c r="J1028" s="251" t="s">
        <v>1066</v>
      </c>
      <c r="K1028" s="251" t="s">
        <v>115</v>
      </c>
      <c r="L1028" s="251" t="s">
        <v>116</v>
      </c>
      <c r="M1028" s="251">
        <v>1.41</v>
      </c>
      <c r="N1028" s="251">
        <v>1</v>
      </c>
      <c r="O1028" s="251" t="s">
        <v>1069</v>
      </c>
      <c r="P1028" s="252" t="s">
        <v>1069</v>
      </c>
    </row>
    <row r="1029" spans="1:16" x14ac:dyDescent="0.25">
      <c r="A1029" s="250" t="s">
        <v>2253</v>
      </c>
      <c r="B1029" s="251" t="s">
        <v>2465</v>
      </c>
      <c r="C1029" s="251" t="s">
        <v>2466</v>
      </c>
      <c r="D1029" s="251" t="s">
        <v>1254</v>
      </c>
      <c r="E1029" s="251" t="s">
        <v>1063</v>
      </c>
      <c r="F1029" s="251" t="s">
        <v>2467</v>
      </c>
      <c r="G1029" s="251" t="s">
        <v>1063</v>
      </c>
      <c r="H1029" s="251" t="s">
        <v>1077</v>
      </c>
      <c r="I1029" s="251" t="s">
        <v>1176</v>
      </c>
      <c r="J1029" s="251" t="s">
        <v>1066</v>
      </c>
      <c r="K1029" s="251" t="s">
        <v>2460</v>
      </c>
      <c r="L1029" s="251" t="s">
        <v>2461</v>
      </c>
      <c r="M1029" s="251">
        <v>1.41</v>
      </c>
      <c r="N1029" s="251">
        <v>1.4139999999999999</v>
      </c>
      <c r="O1029" s="251" t="s">
        <v>1069</v>
      </c>
      <c r="P1029" s="252" t="s">
        <v>1069</v>
      </c>
    </row>
    <row r="1030" spans="1:16" x14ac:dyDescent="0.25">
      <c r="A1030" s="250" t="s">
        <v>2253</v>
      </c>
      <c r="B1030" s="251" t="s">
        <v>2465</v>
      </c>
      <c r="C1030" s="251" t="s">
        <v>2466</v>
      </c>
      <c r="D1030" s="251" t="s">
        <v>1254</v>
      </c>
      <c r="E1030" s="251" t="s">
        <v>1063</v>
      </c>
      <c r="F1030" s="251" t="s">
        <v>2467</v>
      </c>
      <c r="G1030" s="251" t="s">
        <v>1063</v>
      </c>
      <c r="H1030" s="251" t="s">
        <v>1083</v>
      </c>
      <c r="I1030" s="251" t="s">
        <v>1143</v>
      </c>
      <c r="J1030" s="251" t="s">
        <v>1066</v>
      </c>
      <c r="K1030" s="251" t="s">
        <v>103</v>
      </c>
      <c r="L1030" s="251" t="s">
        <v>104</v>
      </c>
      <c r="M1030" s="251">
        <v>1.41</v>
      </c>
      <c r="N1030" s="251">
        <v>56</v>
      </c>
      <c r="O1030" s="251" t="s">
        <v>1069</v>
      </c>
      <c r="P1030" s="252" t="s">
        <v>1069</v>
      </c>
    </row>
    <row r="1031" spans="1:16" x14ac:dyDescent="0.25">
      <c r="A1031" s="250" t="s">
        <v>2253</v>
      </c>
      <c r="B1031" s="251" t="s">
        <v>2468</v>
      </c>
      <c r="C1031" s="251" t="s">
        <v>2466</v>
      </c>
      <c r="D1031" s="251" t="s">
        <v>1254</v>
      </c>
      <c r="E1031" s="251" t="s">
        <v>1063</v>
      </c>
      <c r="F1031" s="251" t="s">
        <v>2469</v>
      </c>
      <c r="G1031" s="251" t="s">
        <v>1063</v>
      </c>
      <c r="H1031" s="251" t="s">
        <v>1065</v>
      </c>
      <c r="I1031" s="251" t="s">
        <v>1063</v>
      </c>
      <c r="J1031" s="251" t="s">
        <v>1066</v>
      </c>
      <c r="K1031" s="251" t="s">
        <v>2282</v>
      </c>
      <c r="L1031" s="251" t="s">
        <v>2283</v>
      </c>
      <c r="M1031" s="251">
        <v>1.4</v>
      </c>
      <c r="N1031" s="251">
        <v>0.57599999999999996</v>
      </c>
      <c r="O1031" s="251" t="s">
        <v>1069</v>
      </c>
      <c r="P1031" s="252" t="s">
        <v>1069</v>
      </c>
    </row>
    <row r="1032" spans="1:16" x14ac:dyDescent="0.25">
      <c r="A1032" s="250" t="s">
        <v>2253</v>
      </c>
      <c r="B1032" s="251" t="s">
        <v>2468</v>
      </c>
      <c r="C1032" s="251" t="s">
        <v>2466</v>
      </c>
      <c r="D1032" s="251" t="s">
        <v>1254</v>
      </c>
      <c r="E1032" s="251" t="s">
        <v>1063</v>
      </c>
      <c r="F1032" s="251" t="s">
        <v>2469</v>
      </c>
      <c r="G1032" s="251" t="s">
        <v>1063</v>
      </c>
      <c r="H1032" s="251" t="s">
        <v>1115</v>
      </c>
      <c r="I1032" s="251" t="s">
        <v>1116</v>
      </c>
      <c r="J1032" s="251" t="s">
        <v>1066</v>
      </c>
      <c r="K1032" s="251" t="s">
        <v>2385</v>
      </c>
      <c r="L1032" s="251" t="s">
        <v>2386</v>
      </c>
      <c r="M1032" s="251">
        <v>1.4</v>
      </c>
      <c r="N1032" s="251">
        <v>1</v>
      </c>
      <c r="O1032" s="251" t="s">
        <v>1069</v>
      </c>
      <c r="P1032" s="252" t="s">
        <v>1069</v>
      </c>
    </row>
    <row r="1033" spans="1:16" x14ac:dyDescent="0.25">
      <c r="A1033" s="250" t="s">
        <v>2253</v>
      </c>
      <c r="B1033" s="251" t="s">
        <v>2468</v>
      </c>
      <c r="C1033" s="251" t="s">
        <v>2466</v>
      </c>
      <c r="D1033" s="251" t="s">
        <v>1254</v>
      </c>
      <c r="E1033" s="251" t="s">
        <v>1063</v>
      </c>
      <c r="F1033" s="251" t="s">
        <v>2469</v>
      </c>
      <c r="G1033" s="251" t="s">
        <v>1063</v>
      </c>
      <c r="H1033" s="251" t="s">
        <v>1167</v>
      </c>
      <c r="I1033" s="251" t="s">
        <v>1078</v>
      </c>
      <c r="J1033" s="251" t="s">
        <v>1066</v>
      </c>
      <c r="K1033" s="251" t="s">
        <v>115</v>
      </c>
      <c r="L1033" s="251" t="s">
        <v>116</v>
      </c>
      <c r="M1033" s="251">
        <v>1.4</v>
      </c>
      <c r="N1033" s="251">
        <v>1</v>
      </c>
      <c r="O1033" s="251" t="s">
        <v>1069</v>
      </c>
      <c r="P1033" s="252" t="s">
        <v>1069</v>
      </c>
    </row>
    <row r="1034" spans="1:16" x14ac:dyDescent="0.25">
      <c r="A1034" s="250" t="s">
        <v>2253</v>
      </c>
      <c r="B1034" s="251" t="s">
        <v>2468</v>
      </c>
      <c r="C1034" s="251" t="s">
        <v>2466</v>
      </c>
      <c r="D1034" s="251" t="s">
        <v>1254</v>
      </c>
      <c r="E1034" s="251" t="s">
        <v>1063</v>
      </c>
      <c r="F1034" s="251" t="s">
        <v>2469</v>
      </c>
      <c r="G1034" s="251" t="s">
        <v>1063</v>
      </c>
      <c r="H1034" s="251" t="s">
        <v>1077</v>
      </c>
      <c r="I1034" s="251" t="s">
        <v>1176</v>
      </c>
      <c r="J1034" s="251" t="s">
        <v>1066</v>
      </c>
      <c r="K1034" s="251" t="s">
        <v>103</v>
      </c>
      <c r="L1034" s="251" t="s">
        <v>104</v>
      </c>
      <c r="M1034" s="251">
        <v>1.4</v>
      </c>
      <c r="N1034" s="251">
        <v>56</v>
      </c>
      <c r="O1034" s="251" t="s">
        <v>1069</v>
      </c>
      <c r="P1034" s="252" t="s">
        <v>1069</v>
      </c>
    </row>
    <row r="1035" spans="1:16" x14ac:dyDescent="0.25">
      <c r="A1035" s="250" t="s">
        <v>2253</v>
      </c>
      <c r="B1035" s="251" t="s">
        <v>2468</v>
      </c>
      <c r="C1035" s="251" t="s">
        <v>2466</v>
      </c>
      <c r="D1035" s="251" t="s">
        <v>1254</v>
      </c>
      <c r="E1035" s="251" t="s">
        <v>1063</v>
      </c>
      <c r="F1035" s="251" t="s">
        <v>2469</v>
      </c>
      <c r="G1035" s="251" t="s">
        <v>1063</v>
      </c>
      <c r="H1035" s="251" t="s">
        <v>1083</v>
      </c>
      <c r="I1035" s="251" t="s">
        <v>1143</v>
      </c>
      <c r="J1035" s="251" t="s">
        <v>1066</v>
      </c>
      <c r="K1035" s="251" t="s">
        <v>2460</v>
      </c>
      <c r="L1035" s="251" t="s">
        <v>2461</v>
      </c>
      <c r="M1035" s="251">
        <v>1.4</v>
      </c>
      <c r="N1035" s="251">
        <v>1.4139999999999999</v>
      </c>
      <c r="O1035" s="251" t="s">
        <v>1069</v>
      </c>
      <c r="P1035" s="252" t="s">
        <v>1069</v>
      </c>
    </row>
    <row r="1036" spans="1:16" x14ac:dyDescent="0.25">
      <c r="A1036" s="250" t="s">
        <v>2253</v>
      </c>
      <c r="B1036" s="251" t="s">
        <v>2470</v>
      </c>
      <c r="C1036" s="251" t="s">
        <v>2471</v>
      </c>
      <c r="D1036" s="251" t="s">
        <v>1254</v>
      </c>
      <c r="E1036" s="251" t="s">
        <v>1063</v>
      </c>
      <c r="F1036" s="251" t="s">
        <v>2472</v>
      </c>
      <c r="G1036" s="251" t="s">
        <v>1063</v>
      </c>
      <c r="H1036" s="251" t="s">
        <v>1065</v>
      </c>
      <c r="I1036" s="251" t="s">
        <v>1063</v>
      </c>
      <c r="J1036" s="251" t="s">
        <v>1066</v>
      </c>
      <c r="K1036" s="251" t="s">
        <v>100</v>
      </c>
      <c r="L1036" s="251" t="s">
        <v>101</v>
      </c>
      <c r="M1036" s="251">
        <v>1.35</v>
      </c>
      <c r="N1036" s="251">
        <v>1</v>
      </c>
      <c r="O1036" s="251" t="s">
        <v>1069</v>
      </c>
      <c r="P1036" s="252" t="s">
        <v>1069</v>
      </c>
    </row>
    <row r="1037" spans="1:16" x14ac:dyDescent="0.25">
      <c r="A1037" s="250" t="s">
        <v>2253</v>
      </c>
      <c r="B1037" s="251" t="s">
        <v>2470</v>
      </c>
      <c r="C1037" s="251" t="s">
        <v>2471</v>
      </c>
      <c r="D1037" s="251" t="s">
        <v>1254</v>
      </c>
      <c r="E1037" s="251" t="s">
        <v>1063</v>
      </c>
      <c r="F1037" s="251" t="s">
        <v>2472</v>
      </c>
      <c r="G1037" s="251" t="s">
        <v>1063</v>
      </c>
      <c r="H1037" s="251" t="s">
        <v>1115</v>
      </c>
      <c r="I1037" s="251" t="s">
        <v>1116</v>
      </c>
      <c r="J1037" s="251" t="s">
        <v>1066</v>
      </c>
      <c r="K1037" s="251" t="s">
        <v>2392</v>
      </c>
      <c r="L1037" s="251" t="s">
        <v>2393</v>
      </c>
      <c r="M1037" s="251">
        <v>1.35</v>
      </c>
      <c r="N1037" s="251">
        <v>1</v>
      </c>
      <c r="O1037" s="251" t="s">
        <v>1069</v>
      </c>
      <c r="P1037" s="252" t="s">
        <v>1069</v>
      </c>
    </row>
    <row r="1038" spans="1:16" x14ac:dyDescent="0.25">
      <c r="A1038" s="250" t="s">
        <v>2253</v>
      </c>
      <c r="B1038" s="251" t="s">
        <v>2470</v>
      </c>
      <c r="C1038" s="251" t="s">
        <v>2471</v>
      </c>
      <c r="D1038" s="251" t="s">
        <v>1254</v>
      </c>
      <c r="E1038" s="251" t="s">
        <v>1063</v>
      </c>
      <c r="F1038" s="251" t="s">
        <v>2472</v>
      </c>
      <c r="G1038" s="251" t="s">
        <v>1063</v>
      </c>
      <c r="H1038" s="251" t="s">
        <v>1167</v>
      </c>
      <c r="I1038" s="251" t="s">
        <v>1078</v>
      </c>
      <c r="J1038" s="251" t="s">
        <v>1066</v>
      </c>
      <c r="K1038" s="251" t="s">
        <v>2473</v>
      </c>
      <c r="L1038" s="251" t="s">
        <v>2474</v>
      </c>
      <c r="M1038" s="251">
        <v>1.35</v>
      </c>
      <c r="N1038" s="251">
        <v>1.363</v>
      </c>
      <c r="O1038" s="251" t="s">
        <v>1069</v>
      </c>
      <c r="P1038" s="252" t="s">
        <v>1069</v>
      </c>
    </row>
    <row r="1039" spans="1:16" x14ac:dyDescent="0.25">
      <c r="A1039" s="250" t="s">
        <v>2253</v>
      </c>
      <c r="B1039" s="251" t="s">
        <v>2475</v>
      </c>
      <c r="C1039" s="251" t="s">
        <v>2476</v>
      </c>
      <c r="D1039" s="251" t="s">
        <v>1254</v>
      </c>
      <c r="E1039" s="251" t="s">
        <v>1063</v>
      </c>
      <c r="F1039" s="251" t="s">
        <v>2477</v>
      </c>
      <c r="G1039" s="251" t="s">
        <v>1063</v>
      </c>
      <c r="H1039" s="251" t="s">
        <v>1065</v>
      </c>
      <c r="I1039" s="251" t="s">
        <v>1063</v>
      </c>
      <c r="J1039" s="251" t="s">
        <v>1066</v>
      </c>
      <c r="K1039" s="251" t="s">
        <v>2296</v>
      </c>
      <c r="L1039" s="251" t="s">
        <v>2297</v>
      </c>
      <c r="M1039" s="251">
        <v>1</v>
      </c>
      <c r="N1039" s="251">
        <v>1</v>
      </c>
      <c r="O1039" s="251" t="s">
        <v>1069</v>
      </c>
      <c r="P1039" s="252" t="s">
        <v>1069</v>
      </c>
    </row>
    <row r="1040" spans="1:16" x14ac:dyDescent="0.25">
      <c r="A1040" s="250" t="s">
        <v>2253</v>
      </c>
      <c r="B1040" s="251" t="s">
        <v>2475</v>
      </c>
      <c r="C1040" s="251" t="s">
        <v>2476</v>
      </c>
      <c r="D1040" s="251" t="s">
        <v>1254</v>
      </c>
      <c r="E1040" s="251" t="s">
        <v>1063</v>
      </c>
      <c r="F1040" s="251" t="s">
        <v>2477</v>
      </c>
      <c r="G1040" s="251" t="s">
        <v>1063</v>
      </c>
      <c r="H1040" s="251" t="s">
        <v>1115</v>
      </c>
      <c r="I1040" s="251" t="s">
        <v>1116</v>
      </c>
      <c r="J1040" s="251" t="s">
        <v>1066</v>
      </c>
      <c r="K1040" s="251" t="s">
        <v>2282</v>
      </c>
      <c r="L1040" s="251" t="s">
        <v>2283</v>
      </c>
      <c r="M1040" s="251">
        <v>1</v>
      </c>
      <c r="N1040" s="251">
        <v>0.52600000000000002</v>
      </c>
      <c r="O1040" s="251" t="s">
        <v>1069</v>
      </c>
      <c r="P1040" s="252" t="s">
        <v>1069</v>
      </c>
    </row>
    <row r="1041" spans="1:16" x14ac:dyDescent="0.25">
      <c r="A1041" s="250" t="s">
        <v>2253</v>
      </c>
      <c r="B1041" s="251" t="s">
        <v>2475</v>
      </c>
      <c r="C1041" s="251" t="s">
        <v>2476</v>
      </c>
      <c r="D1041" s="251" t="s">
        <v>1254</v>
      </c>
      <c r="E1041" s="251" t="s">
        <v>1063</v>
      </c>
      <c r="F1041" s="251" t="s">
        <v>2477</v>
      </c>
      <c r="G1041" s="251" t="s">
        <v>1063</v>
      </c>
      <c r="H1041" s="251" t="s">
        <v>1167</v>
      </c>
      <c r="I1041" s="251" t="s">
        <v>1078</v>
      </c>
      <c r="J1041" s="251" t="s">
        <v>1066</v>
      </c>
      <c r="K1041" s="251" t="s">
        <v>2385</v>
      </c>
      <c r="L1041" s="251" t="s">
        <v>2386</v>
      </c>
      <c r="M1041" s="251">
        <v>1</v>
      </c>
      <c r="N1041" s="251">
        <v>1</v>
      </c>
      <c r="O1041" s="251" t="s">
        <v>1069</v>
      </c>
      <c r="P1041" s="252" t="s">
        <v>1069</v>
      </c>
    </row>
    <row r="1042" spans="1:16" x14ac:dyDescent="0.25">
      <c r="A1042" s="250" t="s">
        <v>2253</v>
      </c>
      <c r="B1042" s="251" t="s">
        <v>2475</v>
      </c>
      <c r="C1042" s="251" t="s">
        <v>2476</v>
      </c>
      <c r="D1042" s="251" t="s">
        <v>1254</v>
      </c>
      <c r="E1042" s="251" t="s">
        <v>1063</v>
      </c>
      <c r="F1042" s="251" t="s">
        <v>2477</v>
      </c>
      <c r="G1042" s="251" t="s">
        <v>1063</v>
      </c>
      <c r="H1042" s="251" t="s">
        <v>1077</v>
      </c>
      <c r="I1042" s="251" t="s">
        <v>1176</v>
      </c>
      <c r="J1042" s="251" t="s">
        <v>1066</v>
      </c>
      <c r="K1042" s="251" t="s">
        <v>103</v>
      </c>
      <c r="L1042" s="251" t="s">
        <v>104</v>
      </c>
      <c r="M1042" s="251">
        <v>1</v>
      </c>
      <c r="N1042" s="251">
        <v>40</v>
      </c>
      <c r="O1042" s="251" t="s">
        <v>1069</v>
      </c>
      <c r="P1042" s="252" t="s">
        <v>1069</v>
      </c>
    </row>
    <row r="1043" spans="1:16" x14ac:dyDescent="0.25">
      <c r="A1043" s="250" t="s">
        <v>2253</v>
      </c>
      <c r="B1043" s="251" t="s">
        <v>2475</v>
      </c>
      <c r="C1043" s="251" t="s">
        <v>2476</v>
      </c>
      <c r="D1043" s="251" t="s">
        <v>1254</v>
      </c>
      <c r="E1043" s="251" t="s">
        <v>1063</v>
      </c>
      <c r="F1043" s="251" t="s">
        <v>2477</v>
      </c>
      <c r="G1043" s="251" t="s">
        <v>1063</v>
      </c>
      <c r="H1043" s="251" t="s">
        <v>1083</v>
      </c>
      <c r="I1043" s="251" t="s">
        <v>1143</v>
      </c>
      <c r="J1043" s="251" t="s">
        <v>1066</v>
      </c>
      <c r="K1043" s="251" t="s">
        <v>2473</v>
      </c>
      <c r="L1043" s="251" t="s">
        <v>2474</v>
      </c>
      <c r="M1043" s="251">
        <v>1</v>
      </c>
      <c r="N1043" s="251">
        <v>1.01</v>
      </c>
      <c r="O1043" s="251" t="s">
        <v>1069</v>
      </c>
      <c r="P1043" s="252" t="s">
        <v>1069</v>
      </c>
    </row>
    <row r="1044" spans="1:16" x14ac:dyDescent="0.25">
      <c r="A1044" s="250" t="s">
        <v>2253</v>
      </c>
      <c r="B1044" s="251" t="s">
        <v>2478</v>
      </c>
      <c r="C1044" s="251" t="s">
        <v>2479</v>
      </c>
      <c r="D1044" s="251" t="s">
        <v>1254</v>
      </c>
      <c r="E1044" s="251" t="s">
        <v>1063</v>
      </c>
      <c r="F1044" s="251" t="s">
        <v>2480</v>
      </c>
      <c r="G1044" s="251" t="s">
        <v>1063</v>
      </c>
      <c r="H1044" s="251" t="s">
        <v>1065</v>
      </c>
      <c r="I1044" s="251" t="s">
        <v>1063</v>
      </c>
      <c r="J1044" s="251" t="s">
        <v>1066</v>
      </c>
      <c r="K1044" s="251" t="s">
        <v>2282</v>
      </c>
      <c r="L1044" s="251" t="s">
        <v>2283</v>
      </c>
      <c r="M1044" s="251">
        <v>1.4</v>
      </c>
      <c r="N1044" s="251">
        <v>0.57599999999999996</v>
      </c>
      <c r="O1044" s="251" t="s">
        <v>1069</v>
      </c>
      <c r="P1044" s="252" t="s">
        <v>1069</v>
      </c>
    </row>
    <row r="1045" spans="1:16" x14ac:dyDescent="0.25">
      <c r="A1045" s="250" t="s">
        <v>2253</v>
      </c>
      <c r="B1045" s="251" t="s">
        <v>2478</v>
      </c>
      <c r="C1045" s="251" t="s">
        <v>2479</v>
      </c>
      <c r="D1045" s="251" t="s">
        <v>1254</v>
      </c>
      <c r="E1045" s="251" t="s">
        <v>1063</v>
      </c>
      <c r="F1045" s="251" t="s">
        <v>2480</v>
      </c>
      <c r="G1045" s="251" t="s">
        <v>1063</v>
      </c>
      <c r="H1045" s="251" t="s">
        <v>1115</v>
      </c>
      <c r="I1045" s="251" t="s">
        <v>1116</v>
      </c>
      <c r="J1045" s="251" t="s">
        <v>1066</v>
      </c>
      <c r="K1045" s="251" t="s">
        <v>2385</v>
      </c>
      <c r="L1045" s="251" t="s">
        <v>2386</v>
      </c>
      <c r="M1045" s="251">
        <v>1.4</v>
      </c>
      <c r="N1045" s="251">
        <v>1</v>
      </c>
      <c r="O1045" s="251" t="s">
        <v>1069</v>
      </c>
      <c r="P1045" s="252" t="s">
        <v>1069</v>
      </c>
    </row>
    <row r="1046" spans="1:16" x14ac:dyDescent="0.25">
      <c r="A1046" s="250" t="s">
        <v>2253</v>
      </c>
      <c r="B1046" s="251" t="s">
        <v>2478</v>
      </c>
      <c r="C1046" s="251" t="s">
        <v>2479</v>
      </c>
      <c r="D1046" s="251" t="s">
        <v>1254</v>
      </c>
      <c r="E1046" s="251" t="s">
        <v>1063</v>
      </c>
      <c r="F1046" s="251" t="s">
        <v>2480</v>
      </c>
      <c r="G1046" s="251" t="s">
        <v>1063</v>
      </c>
      <c r="H1046" s="251" t="s">
        <v>1167</v>
      </c>
      <c r="I1046" s="251" t="s">
        <v>1078</v>
      </c>
      <c r="J1046" s="251" t="s">
        <v>1066</v>
      </c>
      <c r="K1046" s="251" t="s">
        <v>115</v>
      </c>
      <c r="L1046" s="251" t="s">
        <v>116</v>
      </c>
      <c r="M1046" s="251">
        <v>1.4</v>
      </c>
      <c r="N1046" s="251">
        <v>1</v>
      </c>
      <c r="O1046" s="251" t="s">
        <v>1069</v>
      </c>
      <c r="P1046" s="252" t="s">
        <v>1069</v>
      </c>
    </row>
    <row r="1047" spans="1:16" x14ac:dyDescent="0.25">
      <c r="A1047" s="250" t="s">
        <v>2253</v>
      </c>
      <c r="B1047" s="251" t="s">
        <v>2478</v>
      </c>
      <c r="C1047" s="251" t="s">
        <v>2479</v>
      </c>
      <c r="D1047" s="251" t="s">
        <v>1254</v>
      </c>
      <c r="E1047" s="251" t="s">
        <v>1063</v>
      </c>
      <c r="F1047" s="251" t="s">
        <v>2480</v>
      </c>
      <c r="G1047" s="251" t="s">
        <v>1063</v>
      </c>
      <c r="H1047" s="251" t="s">
        <v>1077</v>
      </c>
      <c r="I1047" s="251" t="s">
        <v>1176</v>
      </c>
      <c r="J1047" s="251" t="s">
        <v>1066</v>
      </c>
      <c r="K1047" s="251" t="s">
        <v>103</v>
      </c>
      <c r="L1047" s="251" t="s">
        <v>104</v>
      </c>
      <c r="M1047" s="251">
        <v>1.4</v>
      </c>
      <c r="N1047" s="251">
        <v>56</v>
      </c>
      <c r="O1047" s="251" t="s">
        <v>1069</v>
      </c>
      <c r="P1047" s="252" t="s">
        <v>1069</v>
      </c>
    </row>
    <row r="1048" spans="1:16" x14ac:dyDescent="0.25">
      <c r="A1048" s="250" t="s">
        <v>2253</v>
      </c>
      <c r="B1048" s="251" t="s">
        <v>2478</v>
      </c>
      <c r="C1048" s="251" t="s">
        <v>2479</v>
      </c>
      <c r="D1048" s="251" t="s">
        <v>1254</v>
      </c>
      <c r="E1048" s="251" t="s">
        <v>1063</v>
      </c>
      <c r="F1048" s="251" t="s">
        <v>2480</v>
      </c>
      <c r="G1048" s="251" t="s">
        <v>1063</v>
      </c>
      <c r="H1048" s="251" t="s">
        <v>1083</v>
      </c>
      <c r="I1048" s="251" t="s">
        <v>1143</v>
      </c>
      <c r="J1048" s="251" t="s">
        <v>1066</v>
      </c>
      <c r="K1048" s="251" t="s">
        <v>2473</v>
      </c>
      <c r="L1048" s="251" t="s">
        <v>2474</v>
      </c>
      <c r="M1048" s="251">
        <v>1.4</v>
      </c>
      <c r="N1048" s="251">
        <v>1.4139999999999999</v>
      </c>
      <c r="O1048" s="251" t="s">
        <v>1069</v>
      </c>
      <c r="P1048" s="252" t="s">
        <v>1069</v>
      </c>
    </row>
    <row r="1049" spans="1:16" x14ac:dyDescent="0.25">
      <c r="A1049" s="250" t="s">
        <v>2253</v>
      </c>
      <c r="B1049" s="251" t="s">
        <v>2481</v>
      </c>
      <c r="C1049" s="251" t="s">
        <v>2482</v>
      </c>
      <c r="D1049" s="251" t="s">
        <v>1254</v>
      </c>
      <c r="E1049" s="251" t="s">
        <v>1063</v>
      </c>
      <c r="F1049" s="251" t="s">
        <v>2483</v>
      </c>
      <c r="G1049" s="251" t="s">
        <v>1063</v>
      </c>
      <c r="H1049" s="251" t="s">
        <v>1065</v>
      </c>
      <c r="I1049" s="251" t="s">
        <v>1063</v>
      </c>
      <c r="J1049" s="251" t="s">
        <v>1066</v>
      </c>
      <c r="K1049" s="251" t="s">
        <v>100</v>
      </c>
      <c r="L1049" s="251" t="s">
        <v>101</v>
      </c>
      <c r="M1049" s="251">
        <v>1</v>
      </c>
      <c r="N1049" s="251">
        <v>1</v>
      </c>
      <c r="O1049" s="251" t="s">
        <v>1069</v>
      </c>
      <c r="P1049" s="252" t="s">
        <v>1069</v>
      </c>
    </row>
    <row r="1050" spans="1:16" x14ac:dyDescent="0.25">
      <c r="A1050" s="250" t="s">
        <v>2253</v>
      </c>
      <c r="B1050" s="251" t="s">
        <v>2481</v>
      </c>
      <c r="C1050" s="251" t="s">
        <v>2482</v>
      </c>
      <c r="D1050" s="251" t="s">
        <v>1254</v>
      </c>
      <c r="E1050" s="251" t="s">
        <v>1063</v>
      </c>
      <c r="F1050" s="251" t="s">
        <v>2483</v>
      </c>
      <c r="G1050" s="251" t="s">
        <v>1063</v>
      </c>
      <c r="H1050" s="251" t="s">
        <v>1115</v>
      </c>
      <c r="I1050" s="251" t="s">
        <v>1116</v>
      </c>
      <c r="J1050" s="251" t="s">
        <v>1066</v>
      </c>
      <c r="K1050" s="251" t="s">
        <v>2392</v>
      </c>
      <c r="L1050" s="251" t="s">
        <v>2393</v>
      </c>
      <c r="M1050" s="251">
        <v>1</v>
      </c>
      <c r="N1050" s="251">
        <v>1</v>
      </c>
      <c r="O1050" s="251" t="s">
        <v>1069</v>
      </c>
      <c r="P1050" s="252" t="s">
        <v>1069</v>
      </c>
    </row>
    <row r="1051" spans="1:16" x14ac:dyDescent="0.25">
      <c r="A1051" s="250" t="s">
        <v>2253</v>
      </c>
      <c r="B1051" s="251" t="s">
        <v>2481</v>
      </c>
      <c r="C1051" s="251" t="s">
        <v>2482</v>
      </c>
      <c r="D1051" s="251" t="s">
        <v>1254</v>
      </c>
      <c r="E1051" s="251" t="s">
        <v>1063</v>
      </c>
      <c r="F1051" s="251" t="s">
        <v>2483</v>
      </c>
      <c r="G1051" s="251" t="s">
        <v>1063</v>
      </c>
      <c r="H1051" s="251" t="s">
        <v>1167</v>
      </c>
      <c r="I1051" s="251" t="s">
        <v>1078</v>
      </c>
      <c r="J1051" s="251" t="s">
        <v>1066</v>
      </c>
      <c r="K1051" s="251" t="s">
        <v>2484</v>
      </c>
      <c r="L1051" s="251" t="s">
        <v>2485</v>
      </c>
      <c r="M1051" s="251">
        <v>1</v>
      </c>
      <c r="N1051" s="251">
        <v>1.01</v>
      </c>
      <c r="O1051" s="251" t="s">
        <v>1069</v>
      </c>
      <c r="P1051" s="252" t="s">
        <v>1069</v>
      </c>
    </row>
    <row r="1052" spans="1:16" x14ac:dyDescent="0.25">
      <c r="A1052" s="250" t="s">
        <v>2253</v>
      </c>
      <c r="B1052" s="251" t="s">
        <v>2486</v>
      </c>
      <c r="C1052" s="251" t="s">
        <v>2487</v>
      </c>
      <c r="D1052" s="251" t="s">
        <v>1254</v>
      </c>
      <c r="E1052" s="251" t="s">
        <v>1063</v>
      </c>
      <c r="F1052" s="251" t="s">
        <v>2488</v>
      </c>
      <c r="G1052" s="251" t="s">
        <v>1063</v>
      </c>
      <c r="H1052" s="251" t="s">
        <v>1065</v>
      </c>
      <c r="I1052" s="251" t="s">
        <v>1063</v>
      </c>
      <c r="J1052" s="251" t="s">
        <v>1066</v>
      </c>
      <c r="K1052" s="251" t="s">
        <v>2296</v>
      </c>
      <c r="L1052" s="251" t="s">
        <v>2297</v>
      </c>
      <c r="M1052" s="251">
        <v>1</v>
      </c>
      <c r="N1052" s="251">
        <v>1</v>
      </c>
      <c r="O1052" s="251" t="s">
        <v>1069</v>
      </c>
      <c r="P1052" s="252" t="s">
        <v>1069</v>
      </c>
    </row>
    <row r="1053" spans="1:16" x14ac:dyDescent="0.25">
      <c r="A1053" s="250" t="s">
        <v>2253</v>
      </c>
      <c r="B1053" s="251" t="s">
        <v>2486</v>
      </c>
      <c r="C1053" s="251" t="s">
        <v>2487</v>
      </c>
      <c r="D1053" s="251" t="s">
        <v>1254</v>
      </c>
      <c r="E1053" s="251" t="s">
        <v>1063</v>
      </c>
      <c r="F1053" s="251" t="s">
        <v>2488</v>
      </c>
      <c r="G1053" s="251" t="s">
        <v>1063</v>
      </c>
      <c r="H1053" s="251" t="s">
        <v>1115</v>
      </c>
      <c r="I1053" s="251" t="s">
        <v>1116</v>
      </c>
      <c r="J1053" s="251" t="s">
        <v>1066</v>
      </c>
      <c r="K1053" s="251" t="s">
        <v>2282</v>
      </c>
      <c r="L1053" s="251" t="s">
        <v>2283</v>
      </c>
      <c r="M1053" s="251">
        <v>1</v>
      </c>
      <c r="N1053" s="251">
        <v>0.52600000000000002</v>
      </c>
      <c r="O1053" s="251" t="s">
        <v>1069</v>
      </c>
      <c r="P1053" s="252" t="s">
        <v>1069</v>
      </c>
    </row>
    <row r="1054" spans="1:16" x14ac:dyDescent="0.25">
      <c r="A1054" s="250" t="s">
        <v>2253</v>
      </c>
      <c r="B1054" s="251" t="s">
        <v>2486</v>
      </c>
      <c r="C1054" s="251" t="s">
        <v>2487</v>
      </c>
      <c r="D1054" s="251" t="s">
        <v>1254</v>
      </c>
      <c r="E1054" s="251" t="s">
        <v>1063</v>
      </c>
      <c r="F1054" s="251" t="s">
        <v>2488</v>
      </c>
      <c r="G1054" s="251" t="s">
        <v>1063</v>
      </c>
      <c r="H1054" s="251" t="s">
        <v>1167</v>
      </c>
      <c r="I1054" s="251" t="s">
        <v>1078</v>
      </c>
      <c r="J1054" s="251" t="s">
        <v>1066</v>
      </c>
      <c r="K1054" s="251" t="s">
        <v>2385</v>
      </c>
      <c r="L1054" s="251" t="s">
        <v>2386</v>
      </c>
      <c r="M1054" s="251">
        <v>1</v>
      </c>
      <c r="N1054" s="251">
        <v>1</v>
      </c>
      <c r="O1054" s="251" t="s">
        <v>1069</v>
      </c>
      <c r="P1054" s="252" t="s">
        <v>1069</v>
      </c>
    </row>
    <row r="1055" spans="1:16" x14ac:dyDescent="0.25">
      <c r="A1055" s="250" t="s">
        <v>2253</v>
      </c>
      <c r="B1055" s="251" t="s">
        <v>2486</v>
      </c>
      <c r="C1055" s="251" t="s">
        <v>2487</v>
      </c>
      <c r="D1055" s="251" t="s">
        <v>1254</v>
      </c>
      <c r="E1055" s="251" t="s">
        <v>1063</v>
      </c>
      <c r="F1055" s="251" t="s">
        <v>2488</v>
      </c>
      <c r="G1055" s="251" t="s">
        <v>1063</v>
      </c>
      <c r="H1055" s="251" t="s">
        <v>1077</v>
      </c>
      <c r="I1055" s="251" t="s">
        <v>1176</v>
      </c>
      <c r="J1055" s="251" t="s">
        <v>1066</v>
      </c>
      <c r="K1055" s="251" t="s">
        <v>103</v>
      </c>
      <c r="L1055" s="251" t="s">
        <v>104</v>
      </c>
      <c r="M1055" s="251">
        <v>1</v>
      </c>
      <c r="N1055" s="251">
        <v>40</v>
      </c>
      <c r="O1055" s="251" t="s">
        <v>1069</v>
      </c>
      <c r="P1055" s="252" t="s">
        <v>1069</v>
      </c>
    </row>
    <row r="1056" spans="1:16" x14ac:dyDescent="0.25">
      <c r="A1056" s="250" t="s">
        <v>2253</v>
      </c>
      <c r="B1056" s="251" t="s">
        <v>2486</v>
      </c>
      <c r="C1056" s="251" t="s">
        <v>2487</v>
      </c>
      <c r="D1056" s="251" t="s">
        <v>1254</v>
      </c>
      <c r="E1056" s="251" t="s">
        <v>1063</v>
      </c>
      <c r="F1056" s="251" t="s">
        <v>2488</v>
      </c>
      <c r="G1056" s="251" t="s">
        <v>1063</v>
      </c>
      <c r="H1056" s="251" t="s">
        <v>1083</v>
      </c>
      <c r="I1056" s="251" t="s">
        <v>1143</v>
      </c>
      <c r="J1056" s="251" t="s">
        <v>1066</v>
      </c>
      <c r="K1056" s="251" t="s">
        <v>2484</v>
      </c>
      <c r="L1056" s="251" t="s">
        <v>2485</v>
      </c>
      <c r="M1056" s="251">
        <v>1</v>
      </c>
      <c r="N1056" s="251">
        <v>1.01</v>
      </c>
      <c r="O1056" s="251" t="s">
        <v>1069</v>
      </c>
      <c r="P1056" s="252" t="s">
        <v>1069</v>
      </c>
    </row>
    <row r="1057" spans="1:16" x14ac:dyDescent="0.25">
      <c r="A1057" s="250" t="s">
        <v>2253</v>
      </c>
      <c r="B1057" s="251" t="s">
        <v>2489</v>
      </c>
      <c r="C1057" s="251" t="s">
        <v>2490</v>
      </c>
      <c r="D1057" s="251" t="s">
        <v>1254</v>
      </c>
      <c r="E1057" s="251" t="s">
        <v>1063</v>
      </c>
      <c r="F1057" s="251" t="s">
        <v>2491</v>
      </c>
      <c r="G1057" s="251" t="s">
        <v>1063</v>
      </c>
      <c r="H1057" s="251" t="s">
        <v>1065</v>
      </c>
      <c r="I1057" s="251" t="s">
        <v>1063</v>
      </c>
      <c r="J1057" s="251" t="s">
        <v>1066</v>
      </c>
      <c r="K1057" s="251" t="s">
        <v>2282</v>
      </c>
      <c r="L1057" s="251" t="s">
        <v>2283</v>
      </c>
      <c r="M1057" s="251">
        <v>1.4</v>
      </c>
      <c r="N1057" s="251">
        <v>0.57599999999999996</v>
      </c>
      <c r="O1057" s="251" t="s">
        <v>1069</v>
      </c>
      <c r="P1057" s="252" t="s">
        <v>1069</v>
      </c>
    </row>
    <row r="1058" spans="1:16" x14ac:dyDescent="0.25">
      <c r="A1058" s="250" t="s">
        <v>2253</v>
      </c>
      <c r="B1058" s="251" t="s">
        <v>2489</v>
      </c>
      <c r="C1058" s="251" t="s">
        <v>2490</v>
      </c>
      <c r="D1058" s="251" t="s">
        <v>1254</v>
      </c>
      <c r="E1058" s="251" t="s">
        <v>1063</v>
      </c>
      <c r="F1058" s="251" t="s">
        <v>2491</v>
      </c>
      <c r="G1058" s="251" t="s">
        <v>1063</v>
      </c>
      <c r="H1058" s="251" t="s">
        <v>1115</v>
      </c>
      <c r="I1058" s="251" t="s">
        <v>1116</v>
      </c>
      <c r="J1058" s="251" t="s">
        <v>1066</v>
      </c>
      <c r="K1058" s="251" t="s">
        <v>2385</v>
      </c>
      <c r="L1058" s="251" t="s">
        <v>2386</v>
      </c>
      <c r="M1058" s="251">
        <v>1.4</v>
      </c>
      <c r="N1058" s="251">
        <v>1</v>
      </c>
      <c r="O1058" s="251" t="s">
        <v>1069</v>
      </c>
      <c r="P1058" s="252" t="s">
        <v>1069</v>
      </c>
    </row>
    <row r="1059" spans="1:16" x14ac:dyDescent="0.25">
      <c r="A1059" s="250" t="s">
        <v>2253</v>
      </c>
      <c r="B1059" s="251" t="s">
        <v>2489</v>
      </c>
      <c r="C1059" s="251" t="s">
        <v>2490</v>
      </c>
      <c r="D1059" s="251" t="s">
        <v>1254</v>
      </c>
      <c r="E1059" s="251" t="s">
        <v>1063</v>
      </c>
      <c r="F1059" s="251" t="s">
        <v>2491</v>
      </c>
      <c r="G1059" s="251" t="s">
        <v>1063</v>
      </c>
      <c r="H1059" s="251" t="s">
        <v>1167</v>
      </c>
      <c r="I1059" s="251" t="s">
        <v>1078</v>
      </c>
      <c r="J1059" s="251" t="s">
        <v>1066</v>
      </c>
      <c r="K1059" s="251" t="s">
        <v>115</v>
      </c>
      <c r="L1059" s="251" t="s">
        <v>116</v>
      </c>
      <c r="M1059" s="251">
        <v>1.4</v>
      </c>
      <c r="N1059" s="251">
        <v>1</v>
      </c>
      <c r="O1059" s="251" t="s">
        <v>1069</v>
      </c>
      <c r="P1059" s="252" t="s">
        <v>1069</v>
      </c>
    </row>
    <row r="1060" spans="1:16" x14ac:dyDescent="0.25">
      <c r="A1060" s="250" t="s">
        <v>2253</v>
      </c>
      <c r="B1060" s="251" t="s">
        <v>2489</v>
      </c>
      <c r="C1060" s="251" t="s">
        <v>2490</v>
      </c>
      <c r="D1060" s="251" t="s">
        <v>1254</v>
      </c>
      <c r="E1060" s="251" t="s">
        <v>1063</v>
      </c>
      <c r="F1060" s="251" t="s">
        <v>2491</v>
      </c>
      <c r="G1060" s="251" t="s">
        <v>1063</v>
      </c>
      <c r="H1060" s="251" t="s">
        <v>1077</v>
      </c>
      <c r="I1060" s="251" t="s">
        <v>1176</v>
      </c>
      <c r="J1060" s="251" t="s">
        <v>1066</v>
      </c>
      <c r="K1060" s="251" t="s">
        <v>103</v>
      </c>
      <c r="L1060" s="251" t="s">
        <v>104</v>
      </c>
      <c r="M1060" s="251">
        <v>1.4</v>
      </c>
      <c r="N1060" s="251">
        <v>56</v>
      </c>
      <c r="O1060" s="251" t="s">
        <v>1069</v>
      </c>
      <c r="P1060" s="252" t="s">
        <v>1069</v>
      </c>
    </row>
    <row r="1061" spans="1:16" x14ac:dyDescent="0.25">
      <c r="A1061" s="250" t="s">
        <v>2253</v>
      </c>
      <c r="B1061" s="251" t="s">
        <v>2489</v>
      </c>
      <c r="C1061" s="251" t="s">
        <v>2490</v>
      </c>
      <c r="D1061" s="251" t="s">
        <v>1254</v>
      </c>
      <c r="E1061" s="251" t="s">
        <v>1063</v>
      </c>
      <c r="F1061" s="251" t="s">
        <v>2491</v>
      </c>
      <c r="G1061" s="251" t="s">
        <v>1063</v>
      </c>
      <c r="H1061" s="251" t="s">
        <v>1083</v>
      </c>
      <c r="I1061" s="251" t="s">
        <v>1143</v>
      </c>
      <c r="J1061" s="251" t="s">
        <v>1066</v>
      </c>
      <c r="K1061" s="251" t="s">
        <v>2484</v>
      </c>
      <c r="L1061" s="251" t="s">
        <v>2485</v>
      </c>
      <c r="M1061" s="251">
        <v>1.4</v>
      </c>
      <c r="N1061" s="251">
        <v>1.4139999999999999</v>
      </c>
      <c r="O1061" s="251" t="s">
        <v>1069</v>
      </c>
      <c r="P1061" s="252" t="s">
        <v>1069</v>
      </c>
    </row>
    <row r="1062" spans="1:16" x14ac:dyDescent="0.25">
      <c r="A1062" s="250" t="s">
        <v>2253</v>
      </c>
      <c r="B1062" s="251" t="s">
        <v>2492</v>
      </c>
      <c r="C1062" s="251" t="s">
        <v>2493</v>
      </c>
      <c r="D1062" s="251" t="s">
        <v>1254</v>
      </c>
      <c r="E1062" s="251" t="s">
        <v>1063</v>
      </c>
      <c r="F1062" s="251" t="s">
        <v>2494</v>
      </c>
      <c r="G1062" s="251" t="s">
        <v>1063</v>
      </c>
      <c r="H1062" s="251" t="s">
        <v>1065</v>
      </c>
      <c r="I1062" s="251" t="s">
        <v>1063</v>
      </c>
      <c r="J1062" s="251" t="s">
        <v>1066</v>
      </c>
      <c r="K1062" s="251" t="s">
        <v>100</v>
      </c>
      <c r="L1062" s="251" t="s">
        <v>101</v>
      </c>
      <c r="M1062" s="251">
        <v>1</v>
      </c>
      <c r="N1062" s="251">
        <v>1</v>
      </c>
      <c r="O1062" s="251" t="s">
        <v>1069</v>
      </c>
      <c r="P1062" s="252" t="s">
        <v>1069</v>
      </c>
    </row>
    <row r="1063" spans="1:16" x14ac:dyDescent="0.25">
      <c r="A1063" s="250" t="s">
        <v>2253</v>
      </c>
      <c r="B1063" s="251" t="s">
        <v>2492</v>
      </c>
      <c r="C1063" s="251" t="s">
        <v>2493</v>
      </c>
      <c r="D1063" s="251" t="s">
        <v>1254</v>
      </c>
      <c r="E1063" s="251" t="s">
        <v>1063</v>
      </c>
      <c r="F1063" s="251" t="s">
        <v>2494</v>
      </c>
      <c r="G1063" s="251" t="s">
        <v>1063</v>
      </c>
      <c r="H1063" s="251" t="s">
        <v>1115</v>
      </c>
      <c r="I1063" s="251" t="s">
        <v>1116</v>
      </c>
      <c r="J1063" s="251" t="s">
        <v>1066</v>
      </c>
      <c r="K1063" s="251" t="s">
        <v>2327</v>
      </c>
      <c r="L1063" s="251" t="s">
        <v>2328</v>
      </c>
      <c r="M1063" s="251">
        <v>1</v>
      </c>
      <c r="N1063" s="251">
        <v>2</v>
      </c>
      <c r="O1063" s="251" t="s">
        <v>1069</v>
      </c>
      <c r="P1063" s="252" t="s">
        <v>1069</v>
      </c>
    </row>
    <row r="1064" spans="1:16" x14ac:dyDescent="0.25">
      <c r="A1064" s="250" t="s">
        <v>2253</v>
      </c>
      <c r="B1064" s="251" t="s">
        <v>2492</v>
      </c>
      <c r="C1064" s="251" t="s">
        <v>2493</v>
      </c>
      <c r="D1064" s="251" t="s">
        <v>1254</v>
      </c>
      <c r="E1064" s="251" t="s">
        <v>1063</v>
      </c>
      <c r="F1064" s="251" t="s">
        <v>2494</v>
      </c>
      <c r="G1064" s="251" t="s">
        <v>1063</v>
      </c>
      <c r="H1064" s="251" t="s">
        <v>1167</v>
      </c>
      <c r="I1064" s="251" t="s">
        <v>1078</v>
      </c>
      <c r="J1064" s="251" t="s">
        <v>1066</v>
      </c>
      <c r="K1064" s="251" t="s">
        <v>2484</v>
      </c>
      <c r="L1064" s="251" t="s">
        <v>2485</v>
      </c>
      <c r="M1064" s="251">
        <v>1</v>
      </c>
      <c r="N1064" s="251">
        <v>1.01</v>
      </c>
      <c r="O1064" s="251" t="s">
        <v>1069</v>
      </c>
      <c r="P1064" s="252" t="s">
        <v>1069</v>
      </c>
    </row>
    <row r="1065" spans="1:16" x14ac:dyDescent="0.25">
      <c r="A1065" s="250" t="s">
        <v>2253</v>
      </c>
      <c r="B1065" s="251" t="s">
        <v>2495</v>
      </c>
      <c r="C1065" s="251" t="s">
        <v>2496</v>
      </c>
      <c r="D1065" s="251" t="s">
        <v>1254</v>
      </c>
      <c r="E1065" s="251" t="s">
        <v>1063</v>
      </c>
      <c r="F1065" s="251" t="s">
        <v>2497</v>
      </c>
      <c r="G1065" s="251" t="s">
        <v>1063</v>
      </c>
      <c r="H1065" s="251" t="s">
        <v>1065</v>
      </c>
      <c r="I1065" s="251" t="s">
        <v>1063</v>
      </c>
      <c r="J1065" s="251" t="s">
        <v>1066</v>
      </c>
      <c r="K1065" s="251" t="s">
        <v>2498</v>
      </c>
      <c r="L1065" s="251" t="s">
        <v>2499</v>
      </c>
      <c r="M1065" s="251">
        <v>1.41</v>
      </c>
      <c r="N1065" s="251">
        <v>1.4139999999999999</v>
      </c>
      <c r="O1065" s="251" t="s">
        <v>1069</v>
      </c>
      <c r="P1065" s="252" t="s">
        <v>1069</v>
      </c>
    </row>
    <row r="1066" spans="1:16" x14ac:dyDescent="0.25">
      <c r="A1066" s="250" t="s">
        <v>2253</v>
      </c>
      <c r="B1066" s="251" t="s">
        <v>2495</v>
      </c>
      <c r="C1066" s="251" t="s">
        <v>2496</v>
      </c>
      <c r="D1066" s="251" t="s">
        <v>1254</v>
      </c>
      <c r="E1066" s="251" t="s">
        <v>1063</v>
      </c>
      <c r="F1066" s="251" t="s">
        <v>2497</v>
      </c>
      <c r="G1066" s="251" t="s">
        <v>1063</v>
      </c>
      <c r="H1066" s="251" t="s">
        <v>1115</v>
      </c>
      <c r="I1066" s="251" t="s">
        <v>1116</v>
      </c>
      <c r="J1066" s="251" t="s">
        <v>1066</v>
      </c>
      <c r="K1066" s="251" t="s">
        <v>2282</v>
      </c>
      <c r="L1066" s="251" t="s">
        <v>2283</v>
      </c>
      <c r="M1066" s="251">
        <v>1.41</v>
      </c>
      <c r="N1066" s="251">
        <v>0.57599999999999996</v>
      </c>
      <c r="O1066" s="251" t="s">
        <v>1069</v>
      </c>
      <c r="P1066" s="252" t="s">
        <v>1069</v>
      </c>
    </row>
    <row r="1067" spans="1:16" x14ac:dyDescent="0.25">
      <c r="A1067" s="250" t="s">
        <v>2253</v>
      </c>
      <c r="B1067" s="251" t="s">
        <v>2495</v>
      </c>
      <c r="C1067" s="251" t="s">
        <v>2496</v>
      </c>
      <c r="D1067" s="251" t="s">
        <v>1254</v>
      </c>
      <c r="E1067" s="251" t="s">
        <v>1063</v>
      </c>
      <c r="F1067" s="251" t="s">
        <v>2497</v>
      </c>
      <c r="G1067" s="251" t="s">
        <v>1063</v>
      </c>
      <c r="H1067" s="251" t="s">
        <v>1167</v>
      </c>
      <c r="I1067" s="251" t="s">
        <v>1078</v>
      </c>
      <c r="J1067" s="251" t="s">
        <v>1066</v>
      </c>
      <c r="K1067" s="251" t="s">
        <v>2385</v>
      </c>
      <c r="L1067" s="251" t="s">
        <v>2386</v>
      </c>
      <c r="M1067" s="251">
        <v>1.41</v>
      </c>
      <c r="N1067" s="251">
        <v>1</v>
      </c>
      <c r="O1067" s="251" t="s">
        <v>1069</v>
      </c>
      <c r="P1067" s="252" t="s">
        <v>1069</v>
      </c>
    </row>
    <row r="1068" spans="1:16" x14ac:dyDescent="0.25">
      <c r="A1068" s="250" t="s">
        <v>2253</v>
      </c>
      <c r="B1068" s="251" t="s">
        <v>2495</v>
      </c>
      <c r="C1068" s="251" t="s">
        <v>2496</v>
      </c>
      <c r="D1068" s="251" t="s">
        <v>1254</v>
      </c>
      <c r="E1068" s="251" t="s">
        <v>1063</v>
      </c>
      <c r="F1068" s="251" t="s">
        <v>2497</v>
      </c>
      <c r="G1068" s="251" t="s">
        <v>1063</v>
      </c>
      <c r="H1068" s="251" t="s">
        <v>1077</v>
      </c>
      <c r="I1068" s="251" t="s">
        <v>1176</v>
      </c>
      <c r="J1068" s="251" t="s">
        <v>1066</v>
      </c>
      <c r="K1068" s="251" t="s">
        <v>115</v>
      </c>
      <c r="L1068" s="251" t="s">
        <v>116</v>
      </c>
      <c r="M1068" s="251">
        <v>1.41</v>
      </c>
      <c r="N1068" s="251">
        <v>1</v>
      </c>
      <c r="O1068" s="251" t="s">
        <v>1069</v>
      </c>
      <c r="P1068" s="252" t="s">
        <v>1069</v>
      </c>
    </row>
    <row r="1069" spans="1:16" x14ac:dyDescent="0.25">
      <c r="A1069" s="250" t="s">
        <v>2253</v>
      </c>
      <c r="B1069" s="251" t="s">
        <v>2495</v>
      </c>
      <c r="C1069" s="251" t="s">
        <v>2496</v>
      </c>
      <c r="D1069" s="251" t="s">
        <v>1254</v>
      </c>
      <c r="E1069" s="251" t="s">
        <v>1063</v>
      </c>
      <c r="F1069" s="251" t="s">
        <v>2497</v>
      </c>
      <c r="G1069" s="251" t="s">
        <v>1063</v>
      </c>
      <c r="H1069" s="251" t="s">
        <v>1083</v>
      </c>
      <c r="I1069" s="251" t="s">
        <v>1143</v>
      </c>
      <c r="J1069" s="251" t="s">
        <v>1066</v>
      </c>
      <c r="K1069" s="251" t="s">
        <v>103</v>
      </c>
      <c r="L1069" s="251" t="s">
        <v>104</v>
      </c>
      <c r="M1069" s="251">
        <v>1.41</v>
      </c>
      <c r="N1069" s="251">
        <v>56</v>
      </c>
      <c r="O1069" s="251" t="s">
        <v>1069</v>
      </c>
      <c r="P1069" s="252" t="s">
        <v>1069</v>
      </c>
    </row>
    <row r="1070" spans="1:16" x14ac:dyDescent="0.25">
      <c r="A1070" s="250" t="s">
        <v>2253</v>
      </c>
      <c r="B1070" s="251" t="s">
        <v>2500</v>
      </c>
      <c r="C1070" s="251" t="s">
        <v>2501</v>
      </c>
      <c r="D1070" s="251" t="s">
        <v>1254</v>
      </c>
      <c r="E1070" s="251" t="s">
        <v>1063</v>
      </c>
      <c r="F1070" s="251" t="s">
        <v>2502</v>
      </c>
      <c r="G1070" s="251" t="s">
        <v>1063</v>
      </c>
      <c r="H1070" s="251" t="s">
        <v>1065</v>
      </c>
      <c r="I1070" s="251" t="s">
        <v>1063</v>
      </c>
      <c r="J1070" s="251" t="s">
        <v>1066</v>
      </c>
      <c r="K1070" s="251" t="s">
        <v>100</v>
      </c>
      <c r="L1070" s="251" t="s">
        <v>101</v>
      </c>
      <c r="M1070" s="251">
        <v>1.35</v>
      </c>
      <c r="N1070" s="251">
        <v>1</v>
      </c>
      <c r="O1070" s="251" t="s">
        <v>1069</v>
      </c>
      <c r="P1070" s="252" t="s">
        <v>1069</v>
      </c>
    </row>
    <row r="1071" spans="1:16" x14ac:dyDescent="0.25">
      <c r="A1071" s="250" t="s">
        <v>2253</v>
      </c>
      <c r="B1071" s="251" t="s">
        <v>2500</v>
      </c>
      <c r="C1071" s="251" t="s">
        <v>2501</v>
      </c>
      <c r="D1071" s="251" t="s">
        <v>1254</v>
      </c>
      <c r="E1071" s="251" t="s">
        <v>1063</v>
      </c>
      <c r="F1071" s="251" t="s">
        <v>2502</v>
      </c>
      <c r="G1071" s="251" t="s">
        <v>1063</v>
      </c>
      <c r="H1071" s="251" t="s">
        <v>1115</v>
      </c>
      <c r="I1071" s="251" t="s">
        <v>1116</v>
      </c>
      <c r="J1071" s="251" t="s">
        <v>1066</v>
      </c>
      <c r="K1071" s="251" t="s">
        <v>2392</v>
      </c>
      <c r="L1071" s="251" t="s">
        <v>2393</v>
      </c>
      <c r="M1071" s="251">
        <v>1.35</v>
      </c>
      <c r="N1071" s="251">
        <v>1</v>
      </c>
      <c r="O1071" s="251" t="s">
        <v>1069</v>
      </c>
      <c r="P1071" s="252" t="s">
        <v>1069</v>
      </c>
    </row>
    <row r="1072" spans="1:16" x14ac:dyDescent="0.25">
      <c r="A1072" s="250" t="s">
        <v>2253</v>
      </c>
      <c r="B1072" s="251" t="s">
        <v>2500</v>
      </c>
      <c r="C1072" s="251" t="s">
        <v>2501</v>
      </c>
      <c r="D1072" s="251" t="s">
        <v>1254</v>
      </c>
      <c r="E1072" s="251" t="s">
        <v>1063</v>
      </c>
      <c r="F1072" s="251" t="s">
        <v>2502</v>
      </c>
      <c r="G1072" s="251" t="s">
        <v>1063</v>
      </c>
      <c r="H1072" s="251" t="s">
        <v>1167</v>
      </c>
      <c r="I1072" s="251" t="s">
        <v>1078</v>
      </c>
      <c r="J1072" s="251" t="s">
        <v>1066</v>
      </c>
      <c r="K1072" s="251" t="s">
        <v>2282</v>
      </c>
      <c r="L1072" s="251" t="s">
        <v>2283</v>
      </c>
      <c r="M1072" s="251">
        <v>1.35</v>
      </c>
      <c r="N1072" s="251">
        <v>0.66100000000000003</v>
      </c>
      <c r="O1072" s="251" t="s">
        <v>1069</v>
      </c>
      <c r="P1072" s="252" t="s">
        <v>1069</v>
      </c>
    </row>
    <row r="1073" spans="1:16" x14ac:dyDescent="0.25">
      <c r="A1073" s="250" t="s">
        <v>2253</v>
      </c>
      <c r="B1073" s="251" t="s">
        <v>2500</v>
      </c>
      <c r="C1073" s="251" t="s">
        <v>2501</v>
      </c>
      <c r="D1073" s="251" t="s">
        <v>1254</v>
      </c>
      <c r="E1073" s="251" t="s">
        <v>1063</v>
      </c>
      <c r="F1073" s="251" t="s">
        <v>2502</v>
      </c>
      <c r="G1073" s="251" t="s">
        <v>1063</v>
      </c>
      <c r="H1073" s="251" t="s">
        <v>1077</v>
      </c>
      <c r="I1073" s="251" t="s">
        <v>1176</v>
      </c>
      <c r="J1073" s="251" t="s">
        <v>1066</v>
      </c>
      <c r="K1073" s="251" t="s">
        <v>2460</v>
      </c>
      <c r="L1073" s="251" t="s">
        <v>2461</v>
      </c>
      <c r="M1073" s="251">
        <v>1.35</v>
      </c>
      <c r="N1073" s="251">
        <v>1.363</v>
      </c>
      <c r="O1073" s="251" t="s">
        <v>1069</v>
      </c>
      <c r="P1073" s="252" t="s">
        <v>1069</v>
      </c>
    </row>
    <row r="1074" spans="1:16" x14ac:dyDescent="0.25">
      <c r="A1074" s="250" t="s">
        <v>2253</v>
      </c>
      <c r="B1074" s="251" t="s">
        <v>2503</v>
      </c>
      <c r="C1074" s="251" t="s">
        <v>2504</v>
      </c>
      <c r="D1074" s="251" t="s">
        <v>1254</v>
      </c>
      <c r="E1074" s="251" t="s">
        <v>1063</v>
      </c>
      <c r="F1074" s="251" t="s">
        <v>2505</v>
      </c>
      <c r="G1074" s="251" t="s">
        <v>1063</v>
      </c>
      <c r="H1074" s="251" t="s">
        <v>1065</v>
      </c>
      <c r="I1074" s="251" t="s">
        <v>1063</v>
      </c>
      <c r="J1074" s="251" t="s">
        <v>1066</v>
      </c>
      <c r="K1074" s="251" t="s">
        <v>2282</v>
      </c>
      <c r="L1074" s="251" t="s">
        <v>2283</v>
      </c>
      <c r="M1074" s="251">
        <v>1.4</v>
      </c>
      <c r="N1074" s="251">
        <v>0.51900000000000002</v>
      </c>
      <c r="O1074" s="251" t="s">
        <v>1069</v>
      </c>
      <c r="P1074" s="252" t="s">
        <v>1069</v>
      </c>
    </row>
    <row r="1075" spans="1:16" x14ac:dyDescent="0.25">
      <c r="A1075" s="250" t="s">
        <v>2253</v>
      </c>
      <c r="B1075" s="251" t="s">
        <v>2503</v>
      </c>
      <c r="C1075" s="251" t="s">
        <v>2504</v>
      </c>
      <c r="D1075" s="251" t="s">
        <v>1254</v>
      </c>
      <c r="E1075" s="251" t="s">
        <v>1063</v>
      </c>
      <c r="F1075" s="251" t="s">
        <v>2505</v>
      </c>
      <c r="G1075" s="251" t="s">
        <v>1063</v>
      </c>
      <c r="H1075" s="251" t="s">
        <v>1115</v>
      </c>
      <c r="I1075" s="251" t="s">
        <v>1116</v>
      </c>
      <c r="J1075" s="251" t="s">
        <v>1066</v>
      </c>
      <c r="K1075" s="251" t="s">
        <v>2284</v>
      </c>
      <c r="L1075" s="251" t="s">
        <v>2285</v>
      </c>
      <c r="M1075" s="251">
        <v>1.4</v>
      </c>
      <c r="N1075" s="251">
        <v>4.3659999999999997</v>
      </c>
      <c r="O1075" s="251" t="s">
        <v>1069</v>
      </c>
      <c r="P1075" s="252" t="s">
        <v>1069</v>
      </c>
    </row>
    <row r="1076" spans="1:16" x14ac:dyDescent="0.25">
      <c r="A1076" s="250" t="s">
        <v>2253</v>
      </c>
      <c r="B1076" s="251" t="s">
        <v>2503</v>
      </c>
      <c r="C1076" s="251" t="s">
        <v>2504</v>
      </c>
      <c r="D1076" s="251" t="s">
        <v>1254</v>
      </c>
      <c r="E1076" s="251" t="s">
        <v>1063</v>
      </c>
      <c r="F1076" s="251" t="s">
        <v>2505</v>
      </c>
      <c r="G1076" s="251" t="s">
        <v>1063</v>
      </c>
      <c r="H1076" s="251" t="s">
        <v>1167</v>
      </c>
      <c r="I1076" s="251" t="s">
        <v>1078</v>
      </c>
      <c r="J1076" s="251" t="s">
        <v>1066</v>
      </c>
      <c r="K1076" s="251" t="s">
        <v>115</v>
      </c>
      <c r="L1076" s="251" t="s">
        <v>116</v>
      </c>
      <c r="M1076" s="251">
        <v>1.4</v>
      </c>
      <c r="N1076" s="251">
        <v>1</v>
      </c>
      <c r="O1076" s="251" t="s">
        <v>1069</v>
      </c>
      <c r="P1076" s="252" t="s">
        <v>1069</v>
      </c>
    </row>
    <row r="1077" spans="1:16" x14ac:dyDescent="0.25">
      <c r="A1077" s="250" t="s">
        <v>2253</v>
      </c>
      <c r="B1077" s="251" t="s">
        <v>2503</v>
      </c>
      <c r="C1077" s="251" t="s">
        <v>2504</v>
      </c>
      <c r="D1077" s="251" t="s">
        <v>1254</v>
      </c>
      <c r="E1077" s="251" t="s">
        <v>1063</v>
      </c>
      <c r="F1077" s="251" t="s">
        <v>2505</v>
      </c>
      <c r="G1077" s="251" t="s">
        <v>1063</v>
      </c>
      <c r="H1077" s="251" t="s">
        <v>1077</v>
      </c>
      <c r="I1077" s="251" t="s">
        <v>1176</v>
      </c>
      <c r="J1077" s="251" t="s">
        <v>1066</v>
      </c>
      <c r="K1077" s="251" t="s">
        <v>2311</v>
      </c>
      <c r="L1077" s="251" t="s">
        <v>2260</v>
      </c>
      <c r="M1077" s="251">
        <v>1.4</v>
      </c>
      <c r="N1077" s="251">
        <v>1.4139999999999999</v>
      </c>
      <c r="O1077" s="251" t="s">
        <v>1069</v>
      </c>
      <c r="P1077" s="252" t="s">
        <v>1069</v>
      </c>
    </row>
    <row r="1078" spans="1:16" x14ac:dyDescent="0.25">
      <c r="A1078" s="250" t="s">
        <v>2253</v>
      </c>
      <c r="B1078" s="251" t="s">
        <v>2506</v>
      </c>
      <c r="C1078" s="251" t="s">
        <v>2507</v>
      </c>
      <c r="D1078" s="251" t="s">
        <v>1254</v>
      </c>
      <c r="E1078" s="251" t="s">
        <v>1063</v>
      </c>
      <c r="F1078" s="251" t="s">
        <v>2508</v>
      </c>
      <c r="G1078" s="251" t="s">
        <v>1063</v>
      </c>
      <c r="H1078" s="251" t="s">
        <v>1065</v>
      </c>
      <c r="I1078" s="251" t="s">
        <v>1063</v>
      </c>
      <c r="J1078" s="251" t="s">
        <v>1066</v>
      </c>
      <c r="K1078" s="251" t="s">
        <v>100</v>
      </c>
      <c r="L1078" s="251" t="s">
        <v>101</v>
      </c>
      <c r="M1078" s="251">
        <v>1.3</v>
      </c>
      <c r="N1078" s="251">
        <v>1</v>
      </c>
      <c r="O1078" s="251" t="s">
        <v>1069</v>
      </c>
      <c r="P1078" s="252" t="s">
        <v>1069</v>
      </c>
    </row>
    <row r="1079" spans="1:16" x14ac:dyDescent="0.25">
      <c r="A1079" s="250" t="s">
        <v>2253</v>
      </c>
      <c r="B1079" s="251" t="s">
        <v>2506</v>
      </c>
      <c r="C1079" s="251" t="s">
        <v>2507</v>
      </c>
      <c r="D1079" s="251" t="s">
        <v>1254</v>
      </c>
      <c r="E1079" s="251" t="s">
        <v>1063</v>
      </c>
      <c r="F1079" s="251" t="s">
        <v>2508</v>
      </c>
      <c r="G1079" s="251" t="s">
        <v>1063</v>
      </c>
      <c r="H1079" s="251" t="s">
        <v>1115</v>
      </c>
      <c r="I1079" s="251" t="s">
        <v>1116</v>
      </c>
      <c r="J1079" s="251" t="s">
        <v>1066</v>
      </c>
      <c r="K1079" s="251" t="s">
        <v>2358</v>
      </c>
      <c r="L1079" s="251" t="s">
        <v>2359</v>
      </c>
      <c r="M1079" s="251">
        <v>1.3</v>
      </c>
      <c r="N1079" s="251">
        <v>1</v>
      </c>
      <c r="O1079" s="251" t="s">
        <v>1069</v>
      </c>
      <c r="P1079" s="252" t="s">
        <v>1069</v>
      </c>
    </row>
    <row r="1080" spans="1:16" x14ac:dyDescent="0.25">
      <c r="A1080" s="250" t="s">
        <v>2253</v>
      </c>
      <c r="B1080" s="251" t="s">
        <v>2506</v>
      </c>
      <c r="C1080" s="251" t="s">
        <v>2507</v>
      </c>
      <c r="D1080" s="251" t="s">
        <v>1254</v>
      </c>
      <c r="E1080" s="251" t="s">
        <v>1063</v>
      </c>
      <c r="F1080" s="251" t="s">
        <v>2508</v>
      </c>
      <c r="G1080" s="251" t="s">
        <v>1063</v>
      </c>
      <c r="H1080" s="251" t="s">
        <v>1167</v>
      </c>
      <c r="I1080" s="251" t="s">
        <v>1078</v>
      </c>
      <c r="J1080" s="251" t="s">
        <v>1066</v>
      </c>
      <c r="K1080" s="251" t="s">
        <v>2311</v>
      </c>
      <c r="L1080" s="251" t="s">
        <v>2260</v>
      </c>
      <c r="M1080" s="251">
        <v>1.3</v>
      </c>
      <c r="N1080" s="251">
        <v>1.3129999999999999</v>
      </c>
      <c r="O1080" s="251" t="s">
        <v>1069</v>
      </c>
      <c r="P1080" s="252" t="s">
        <v>1069</v>
      </c>
    </row>
    <row r="1081" spans="1:16" x14ac:dyDescent="0.25">
      <c r="A1081" s="250" t="s">
        <v>2253</v>
      </c>
      <c r="B1081" s="251" t="s">
        <v>2509</v>
      </c>
      <c r="C1081" s="251" t="s">
        <v>2510</v>
      </c>
      <c r="D1081" s="251" t="s">
        <v>1254</v>
      </c>
      <c r="E1081" s="251" t="s">
        <v>1063</v>
      </c>
      <c r="F1081" s="251" t="s">
        <v>2511</v>
      </c>
      <c r="G1081" s="251" t="s">
        <v>1063</v>
      </c>
      <c r="H1081" s="251" t="s">
        <v>1065</v>
      </c>
      <c r="I1081" s="251" t="s">
        <v>1063</v>
      </c>
      <c r="J1081" s="251" t="s">
        <v>1066</v>
      </c>
      <c r="K1081" s="251" t="s">
        <v>2282</v>
      </c>
      <c r="L1081" s="251" t="s">
        <v>2283</v>
      </c>
      <c r="M1081" s="251">
        <v>0.98</v>
      </c>
      <c r="N1081" s="251">
        <v>0.51900000000000002</v>
      </c>
      <c r="O1081" s="251" t="s">
        <v>1069</v>
      </c>
      <c r="P1081" s="252" t="s">
        <v>1069</v>
      </c>
    </row>
    <row r="1082" spans="1:16" x14ac:dyDescent="0.25">
      <c r="A1082" s="250" t="s">
        <v>2253</v>
      </c>
      <c r="B1082" s="251" t="s">
        <v>2509</v>
      </c>
      <c r="C1082" s="251" t="s">
        <v>2510</v>
      </c>
      <c r="D1082" s="251" t="s">
        <v>1254</v>
      </c>
      <c r="E1082" s="251" t="s">
        <v>1063</v>
      </c>
      <c r="F1082" s="251" t="s">
        <v>2511</v>
      </c>
      <c r="G1082" s="251" t="s">
        <v>1063</v>
      </c>
      <c r="H1082" s="251" t="s">
        <v>1115</v>
      </c>
      <c r="I1082" s="251" t="s">
        <v>1116</v>
      </c>
      <c r="J1082" s="251" t="s">
        <v>1066</v>
      </c>
      <c r="K1082" s="251" t="s">
        <v>115</v>
      </c>
      <c r="L1082" s="251" t="s">
        <v>116</v>
      </c>
      <c r="M1082" s="251">
        <v>0.98</v>
      </c>
      <c r="N1082" s="251">
        <v>1</v>
      </c>
      <c r="O1082" s="251" t="s">
        <v>1069</v>
      </c>
      <c r="P1082" s="252" t="s">
        <v>1069</v>
      </c>
    </row>
    <row r="1083" spans="1:16" x14ac:dyDescent="0.25">
      <c r="A1083" s="250" t="s">
        <v>2253</v>
      </c>
      <c r="B1083" s="251" t="s">
        <v>2509</v>
      </c>
      <c r="C1083" s="251" t="s">
        <v>2510</v>
      </c>
      <c r="D1083" s="251" t="s">
        <v>1254</v>
      </c>
      <c r="E1083" s="251" t="s">
        <v>1063</v>
      </c>
      <c r="F1083" s="251" t="s">
        <v>2511</v>
      </c>
      <c r="G1083" s="251" t="s">
        <v>1063</v>
      </c>
      <c r="H1083" s="251" t="s">
        <v>1167</v>
      </c>
      <c r="I1083" s="251" t="s">
        <v>1078</v>
      </c>
      <c r="J1083" s="251" t="s">
        <v>1066</v>
      </c>
      <c r="K1083" s="251" t="s">
        <v>2298</v>
      </c>
      <c r="L1083" s="251" t="s">
        <v>2299</v>
      </c>
      <c r="M1083" s="251">
        <v>0.98</v>
      </c>
      <c r="N1083" s="251">
        <v>4.0179999999999998</v>
      </c>
      <c r="O1083" s="251" t="s">
        <v>1069</v>
      </c>
      <c r="P1083" s="252" t="s">
        <v>1069</v>
      </c>
    </row>
    <row r="1084" spans="1:16" x14ac:dyDescent="0.25">
      <c r="A1084" s="250" t="s">
        <v>2253</v>
      </c>
      <c r="B1084" s="251" t="s">
        <v>2509</v>
      </c>
      <c r="C1084" s="251" t="s">
        <v>2510</v>
      </c>
      <c r="D1084" s="251" t="s">
        <v>1254</v>
      </c>
      <c r="E1084" s="251" t="s">
        <v>1063</v>
      </c>
      <c r="F1084" s="251" t="s">
        <v>2511</v>
      </c>
      <c r="G1084" s="251" t="s">
        <v>1063</v>
      </c>
      <c r="H1084" s="251" t="s">
        <v>1077</v>
      </c>
      <c r="I1084" s="251" t="s">
        <v>1176</v>
      </c>
      <c r="J1084" s="251" t="s">
        <v>1066</v>
      </c>
      <c r="K1084" s="251" t="s">
        <v>2312</v>
      </c>
      <c r="L1084" s="251" t="s">
        <v>2313</v>
      </c>
      <c r="M1084" s="251">
        <v>0.98</v>
      </c>
      <c r="N1084" s="251">
        <v>0.99</v>
      </c>
      <c r="O1084" s="251" t="s">
        <v>1069</v>
      </c>
      <c r="P1084" s="252" t="s">
        <v>1069</v>
      </c>
    </row>
    <row r="1085" spans="1:16" x14ac:dyDescent="0.25">
      <c r="A1085" s="250" t="s">
        <v>2253</v>
      </c>
      <c r="B1085" s="251" t="s">
        <v>2512</v>
      </c>
      <c r="C1085" s="251" t="s">
        <v>2513</v>
      </c>
      <c r="D1085" s="251" t="s">
        <v>1254</v>
      </c>
      <c r="E1085" s="251" t="s">
        <v>1063</v>
      </c>
      <c r="F1085" s="251" t="s">
        <v>2514</v>
      </c>
      <c r="G1085" s="251" t="s">
        <v>1063</v>
      </c>
      <c r="H1085" s="251" t="s">
        <v>1065</v>
      </c>
      <c r="I1085" s="251" t="s">
        <v>1063</v>
      </c>
      <c r="J1085" s="251" t="s">
        <v>1066</v>
      </c>
      <c r="K1085" s="251" t="s">
        <v>2282</v>
      </c>
      <c r="L1085" s="251" t="s">
        <v>2283</v>
      </c>
      <c r="M1085" s="251">
        <v>1.4</v>
      </c>
      <c r="N1085" s="251">
        <v>0.51900000000000002</v>
      </c>
      <c r="O1085" s="251" t="s">
        <v>1069</v>
      </c>
      <c r="P1085" s="252" t="s">
        <v>1069</v>
      </c>
    </row>
    <row r="1086" spans="1:16" x14ac:dyDescent="0.25">
      <c r="A1086" s="250" t="s">
        <v>2253</v>
      </c>
      <c r="B1086" s="251" t="s">
        <v>2512</v>
      </c>
      <c r="C1086" s="251" t="s">
        <v>2513</v>
      </c>
      <c r="D1086" s="251" t="s">
        <v>1254</v>
      </c>
      <c r="E1086" s="251" t="s">
        <v>1063</v>
      </c>
      <c r="F1086" s="251" t="s">
        <v>2514</v>
      </c>
      <c r="G1086" s="251" t="s">
        <v>1063</v>
      </c>
      <c r="H1086" s="251" t="s">
        <v>1115</v>
      </c>
      <c r="I1086" s="251" t="s">
        <v>1116</v>
      </c>
      <c r="J1086" s="251" t="s">
        <v>1066</v>
      </c>
      <c r="K1086" s="251" t="s">
        <v>2284</v>
      </c>
      <c r="L1086" s="251" t="s">
        <v>2285</v>
      </c>
      <c r="M1086" s="251">
        <v>1.4</v>
      </c>
      <c r="N1086" s="251">
        <v>4.3659999999999997</v>
      </c>
      <c r="O1086" s="251" t="s">
        <v>1069</v>
      </c>
      <c r="P1086" s="252" t="s">
        <v>1069</v>
      </c>
    </row>
    <row r="1087" spans="1:16" x14ac:dyDescent="0.25">
      <c r="A1087" s="250" t="s">
        <v>2253</v>
      </c>
      <c r="B1087" s="251" t="s">
        <v>2512</v>
      </c>
      <c r="C1087" s="251" t="s">
        <v>2513</v>
      </c>
      <c r="D1087" s="251" t="s">
        <v>1254</v>
      </c>
      <c r="E1087" s="251" t="s">
        <v>1063</v>
      </c>
      <c r="F1087" s="251" t="s">
        <v>2514</v>
      </c>
      <c r="G1087" s="251" t="s">
        <v>1063</v>
      </c>
      <c r="H1087" s="251" t="s">
        <v>1167</v>
      </c>
      <c r="I1087" s="251" t="s">
        <v>1078</v>
      </c>
      <c r="J1087" s="251" t="s">
        <v>1066</v>
      </c>
      <c r="K1087" s="251" t="s">
        <v>115</v>
      </c>
      <c r="L1087" s="251" t="s">
        <v>116</v>
      </c>
      <c r="M1087" s="251">
        <v>1.4</v>
      </c>
      <c r="N1087" s="251">
        <v>1</v>
      </c>
      <c r="O1087" s="251" t="s">
        <v>1069</v>
      </c>
      <c r="P1087" s="252" t="s">
        <v>1069</v>
      </c>
    </row>
    <row r="1088" spans="1:16" x14ac:dyDescent="0.25">
      <c r="A1088" s="250" t="s">
        <v>2253</v>
      </c>
      <c r="B1088" s="251" t="s">
        <v>2512</v>
      </c>
      <c r="C1088" s="251" t="s">
        <v>2513</v>
      </c>
      <c r="D1088" s="251" t="s">
        <v>1254</v>
      </c>
      <c r="E1088" s="251" t="s">
        <v>1063</v>
      </c>
      <c r="F1088" s="251" t="s">
        <v>2514</v>
      </c>
      <c r="G1088" s="251" t="s">
        <v>1063</v>
      </c>
      <c r="H1088" s="251" t="s">
        <v>1077</v>
      </c>
      <c r="I1088" s="251" t="s">
        <v>1176</v>
      </c>
      <c r="J1088" s="251" t="s">
        <v>1066</v>
      </c>
      <c r="K1088" s="251" t="s">
        <v>2515</v>
      </c>
      <c r="L1088" s="251" t="s">
        <v>2516</v>
      </c>
      <c r="M1088" s="251">
        <v>1.4</v>
      </c>
      <c r="N1088" s="251">
        <v>1.4139999999999999</v>
      </c>
      <c r="O1088" s="251" t="s">
        <v>1069</v>
      </c>
      <c r="P1088" s="252" t="s">
        <v>1069</v>
      </c>
    </row>
    <row r="1089" spans="1:16" x14ac:dyDescent="0.25">
      <c r="A1089" s="250" t="s">
        <v>2253</v>
      </c>
      <c r="B1089" s="251" t="s">
        <v>2517</v>
      </c>
      <c r="C1089" s="251" t="s">
        <v>2518</v>
      </c>
      <c r="D1089" s="251" t="s">
        <v>1254</v>
      </c>
      <c r="E1089" s="251" t="s">
        <v>1063</v>
      </c>
      <c r="F1089" s="251" t="s">
        <v>2519</v>
      </c>
      <c r="G1089" s="251" t="s">
        <v>1063</v>
      </c>
      <c r="H1089" s="251" t="s">
        <v>1065</v>
      </c>
      <c r="I1089" s="251" t="s">
        <v>1063</v>
      </c>
      <c r="J1089" s="251" t="s">
        <v>1066</v>
      </c>
      <c r="K1089" s="251" t="s">
        <v>2282</v>
      </c>
      <c r="L1089" s="251" t="s">
        <v>2283</v>
      </c>
      <c r="M1089" s="251">
        <v>1.4</v>
      </c>
      <c r="N1089" s="251">
        <v>0.51900000000000002</v>
      </c>
      <c r="O1089" s="251" t="s">
        <v>1069</v>
      </c>
      <c r="P1089" s="252" t="s">
        <v>1069</v>
      </c>
    </row>
    <row r="1090" spans="1:16" x14ac:dyDescent="0.25">
      <c r="A1090" s="250" t="s">
        <v>2253</v>
      </c>
      <c r="B1090" s="251" t="s">
        <v>2517</v>
      </c>
      <c r="C1090" s="251" t="s">
        <v>2518</v>
      </c>
      <c r="D1090" s="251" t="s">
        <v>1254</v>
      </c>
      <c r="E1090" s="251" t="s">
        <v>1063</v>
      </c>
      <c r="F1090" s="251" t="s">
        <v>2519</v>
      </c>
      <c r="G1090" s="251" t="s">
        <v>1063</v>
      </c>
      <c r="H1090" s="251" t="s">
        <v>1115</v>
      </c>
      <c r="I1090" s="251" t="s">
        <v>1116</v>
      </c>
      <c r="J1090" s="251" t="s">
        <v>1066</v>
      </c>
      <c r="K1090" s="251" t="s">
        <v>2284</v>
      </c>
      <c r="L1090" s="251" t="s">
        <v>2285</v>
      </c>
      <c r="M1090" s="251">
        <v>1.4</v>
      </c>
      <c r="N1090" s="251">
        <v>4.3659999999999997</v>
      </c>
      <c r="O1090" s="251" t="s">
        <v>1069</v>
      </c>
      <c r="P1090" s="252" t="s">
        <v>1069</v>
      </c>
    </row>
    <row r="1091" spans="1:16" x14ac:dyDescent="0.25">
      <c r="A1091" s="250" t="s">
        <v>2253</v>
      </c>
      <c r="B1091" s="251" t="s">
        <v>2517</v>
      </c>
      <c r="C1091" s="251" t="s">
        <v>2518</v>
      </c>
      <c r="D1091" s="251" t="s">
        <v>1254</v>
      </c>
      <c r="E1091" s="251" t="s">
        <v>1063</v>
      </c>
      <c r="F1091" s="251" t="s">
        <v>2519</v>
      </c>
      <c r="G1091" s="251" t="s">
        <v>1063</v>
      </c>
      <c r="H1091" s="251" t="s">
        <v>1167</v>
      </c>
      <c r="I1091" s="251" t="s">
        <v>1078</v>
      </c>
      <c r="J1091" s="251" t="s">
        <v>1066</v>
      </c>
      <c r="K1091" s="251" t="s">
        <v>115</v>
      </c>
      <c r="L1091" s="251" t="s">
        <v>116</v>
      </c>
      <c r="M1091" s="251">
        <v>1.4</v>
      </c>
      <c r="N1091" s="251">
        <v>1</v>
      </c>
      <c r="O1091" s="251" t="s">
        <v>1069</v>
      </c>
      <c r="P1091" s="252" t="s">
        <v>1069</v>
      </c>
    </row>
    <row r="1092" spans="1:16" x14ac:dyDescent="0.25">
      <c r="A1092" s="250" t="s">
        <v>2253</v>
      </c>
      <c r="B1092" s="251" t="s">
        <v>2517</v>
      </c>
      <c r="C1092" s="251" t="s">
        <v>2518</v>
      </c>
      <c r="D1092" s="251" t="s">
        <v>1254</v>
      </c>
      <c r="E1092" s="251" t="s">
        <v>1063</v>
      </c>
      <c r="F1092" s="251" t="s">
        <v>2519</v>
      </c>
      <c r="G1092" s="251" t="s">
        <v>1063</v>
      </c>
      <c r="H1092" s="251" t="s">
        <v>1077</v>
      </c>
      <c r="I1092" s="251" t="s">
        <v>1176</v>
      </c>
      <c r="J1092" s="251" t="s">
        <v>1066</v>
      </c>
      <c r="K1092" s="251" t="s">
        <v>2320</v>
      </c>
      <c r="L1092" s="251" t="s">
        <v>2266</v>
      </c>
      <c r="M1092" s="251">
        <v>1.4</v>
      </c>
      <c r="N1092" s="251">
        <v>1.4139999999999999</v>
      </c>
      <c r="O1092" s="251" t="s">
        <v>1069</v>
      </c>
      <c r="P1092" s="252" t="s">
        <v>1069</v>
      </c>
    </row>
    <row r="1093" spans="1:16" x14ac:dyDescent="0.25">
      <c r="A1093" s="250" t="s">
        <v>2253</v>
      </c>
      <c r="B1093" s="251" t="s">
        <v>2520</v>
      </c>
      <c r="C1093" s="251" t="s">
        <v>2521</v>
      </c>
      <c r="D1093" s="251" t="s">
        <v>1254</v>
      </c>
      <c r="E1093" s="251" t="s">
        <v>1063</v>
      </c>
      <c r="F1093" s="251" t="s">
        <v>2522</v>
      </c>
      <c r="G1093" s="251" t="s">
        <v>1063</v>
      </c>
      <c r="H1093" s="251" t="s">
        <v>1065</v>
      </c>
      <c r="I1093" s="251" t="s">
        <v>1063</v>
      </c>
      <c r="J1093" s="251" t="s">
        <v>1066</v>
      </c>
      <c r="K1093" s="251" t="s">
        <v>100</v>
      </c>
      <c r="L1093" s="251" t="s">
        <v>101</v>
      </c>
      <c r="M1093" s="251">
        <v>1.25</v>
      </c>
      <c r="N1093" s="251">
        <v>1</v>
      </c>
      <c r="O1093" s="251" t="s">
        <v>1069</v>
      </c>
      <c r="P1093" s="252" t="s">
        <v>1069</v>
      </c>
    </row>
    <row r="1094" spans="1:16" x14ac:dyDescent="0.25">
      <c r="A1094" s="250" t="s">
        <v>2253</v>
      </c>
      <c r="B1094" s="251" t="s">
        <v>2520</v>
      </c>
      <c r="C1094" s="251" t="s">
        <v>2521</v>
      </c>
      <c r="D1094" s="251" t="s">
        <v>1254</v>
      </c>
      <c r="E1094" s="251" t="s">
        <v>1063</v>
      </c>
      <c r="F1094" s="251" t="s">
        <v>2522</v>
      </c>
      <c r="G1094" s="251" t="s">
        <v>1063</v>
      </c>
      <c r="H1094" s="251" t="s">
        <v>1115</v>
      </c>
      <c r="I1094" s="251" t="s">
        <v>1116</v>
      </c>
      <c r="J1094" s="251" t="s">
        <v>1066</v>
      </c>
      <c r="K1094" s="251" t="s">
        <v>2358</v>
      </c>
      <c r="L1094" s="251" t="s">
        <v>2359</v>
      </c>
      <c r="M1094" s="251">
        <v>1.25</v>
      </c>
      <c r="N1094" s="251">
        <v>1</v>
      </c>
      <c r="O1094" s="251" t="s">
        <v>1069</v>
      </c>
      <c r="P1094" s="252" t="s">
        <v>1069</v>
      </c>
    </row>
    <row r="1095" spans="1:16" x14ac:dyDescent="0.25">
      <c r="A1095" s="250" t="s">
        <v>2253</v>
      </c>
      <c r="B1095" s="251" t="s">
        <v>2520</v>
      </c>
      <c r="C1095" s="251" t="s">
        <v>2521</v>
      </c>
      <c r="D1095" s="251" t="s">
        <v>1254</v>
      </c>
      <c r="E1095" s="251" t="s">
        <v>1063</v>
      </c>
      <c r="F1095" s="251" t="s">
        <v>2522</v>
      </c>
      <c r="G1095" s="251" t="s">
        <v>1063</v>
      </c>
      <c r="H1095" s="251" t="s">
        <v>1167</v>
      </c>
      <c r="I1095" s="251" t="s">
        <v>1078</v>
      </c>
      <c r="J1095" s="251" t="s">
        <v>1066</v>
      </c>
      <c r="K1095" s="251" t="s">
        <v>2332</v>
      </c>
      <c r="L1095" s="251" t="s">
        <v>2269</v>
      </c>
      <c r="M1095" s="251">
        <v>1.25</v>
      </c>
      <c r="N1095" s="251">
        <v>1.262</v>
      </c>
      <c r="O1095" s="251" t="s">
        <v>1069</v>
      </c>
      <c r="P1095" s="252" t="s">
        <v>1069</v>
      </c>
    </row>
    <row r="1096" spans="1:16" x14ac:dyDescent="0.25">
      <c r="A1096" s="250" t="s">
        <v>2253</v>
      </c>
      <c r="B1096" s="251" t="s">
        <v>2523</v>
      </c>
      <c r="C1096" s="251" t="s">
        <v>2343</v>
      </c>
      <c r="D1096" s="251" t="s">
        <v>1254</v>
      </c>
      <c r="E1096" s="251" t="s">
        <v>1063</v>
      </c>
      <c r="F1096" s="251" t="s">
        <v>2524</v>
      </c>
      <c r="G1096" s="251" t="s">
        <v>1063</v>
      </c>
      <c r="H1096" s="251" t="s">
        <v>1065</v>
      </c>
      <c r="I1096" s="251" t="s">
        <v>1063</v>
      </c>
      <c r="J1096" s="251" t="s">
        <v>1066</v>
      </c>
      <c r="K1096" s="251" t="s">
        <v>2282</v>
      </c>
      <c r="L1096" s="251" t="s">
        <v>2283</v>
      </c>
      <c r="M1096" s="251">
        <v>1.4</v>
      </c>
      <c r="N1096" s="251">
        <v>0.51900000000000002</v>
      </c>
      <c r="O1096" s="251" t="s">
        <v>1069</v>
      </c>
      <c r="P1096" s="252" t="s">
        <v>1069</v>
      </c>
    </row>
    <row r="1097" spans="1:16" x14ac:dyDescent="0.25">
      <c r="A1097" s="250" t="s">
        <v>2253</v>
      </c>
      <c r="B1097" s="251" t="s">
        <v>2523</v>
      </c>
      <c r="C1097" s="251" t="s">
        <v>2343</v>
      </c>
      <c r="D1097" s="251" t="s">
        <v>1254</v>
      </c>
      <c r="E1097" s="251" t="s">
        <v>1063</v>
      </c>
      <c r="F1097" s="251" t="s">
        <v>2524</v>
      </c>
      <c r="G1097" s="251" t="s">
        <v>1063</v>
      </c>
      <c r="H1097" s="251" t="s">
        <v>1115</v>
      </c>
      <c r="I1097" s="251" t="s">
        <v>1116</v>
      </c>
      <c r="J1097" s="251" t="s">
        <v>1066</v>
      </c>
      <c r="K1097" s="251" t="s">
        <v>115</v>
      </c>
      <c r="L1097" s="251" t="s">
        <v>116</v>
      </c>
      <c r="M1097" s="251">
        <v>1.4</v>
      </c>
      <c r="N1097" s="251">
        <v>1</v>
      </c>
      <c r="O1097" s="251" t="s">
        <v>1069</v>
      </c>
      <c r="P1097" s="252" t="s">
        <v>1069</v>
      </c>
    </row>
    <row r="1098" spans="1:16" x14ac:dyDescent="0.25">
      <c r="A1098" s="250" t="s">
        <v>2253</v>
      </c>
      <c r="B1098" s="251" t="s">
        <v>2523</v>
      </c>
      <c r="C1098" s="251" t="s">
        <v>2343</v>
      </c>
      <c r="D1098" s="251" t="s">
        <v>1254</v>
      </c>
      <c r="E1098" s="251" t="s">
        <v>1063</v>
      </c>
      <c r="F1098" s="251" t="s">
        <v>2524</v>
      </c>
      <c r="G1098" s="251" t="s">
        <v>1063</v>
      </c>
      <c r="H1098" s="251" t="s">
        <v>1167</v>
      </c>
      <c r="I1098" s="251" t="s">
        <v>1078</v>
      </c>
      <c r="J1098" s="251" t="s">
        <v>1066</v>
      </c>
      <c r="K1098" s="251" t="s">
        <v>2298</v>
      </c>
      <c r="L1098" s="251" t="s">
        <v>2299</v>
      </c>
      <c r="M1098" s="251">
        <v>1.4</v>
      </c>
      <c r="N1098" s="251">
        <v>4.3890000000000002</v>
      </c>
      <c r="O1098" s="251" t="s">
        <v>1069</v>
      </c>
      <c r="P1098" s="252" t="s">
        <v>1069</v>
      </c>
    </row>
    <row r="1099" spans="1:16" x14ac:dyDescent="0.25">
      <c r="A1099" s="250" t="s">
        <v>2253</v>
      </c>
      <c r="B1099" s="251" t="s">
        <v>2523</v>
      </c>
      <c r="C1099" s="251" t="s">
        <v>2343</v>
      </c>
      <c r="D1099" s="251" t="s">
        <v>1254</v>
      </c>
      <c r="E1099" s="251" t="s">
        <v>1063</v>
      </c>
      <c r="F1099" s="251" t="s">
        <v>2524</v>
      </c>
      <c r="G1099" s="251" t="s">
        <v>1063</v>
      </c>
      <c r="H1099" s="251" t="s">
        <v>1077</v>
      </c>
      <c r="I1099" s="251" t="s">
        <v>1176</v>
      </c>
      <c r="J1099" s="251" t="s">
        <v>1066</v>
      </c>
      <c r="K1099" s="251" t="s">
        <v>2332</v>
      </c>
      <c r="L1099" s="251" t="s">
        <v>2269</v>
      </c>
      <c r="M1099" s="251">
        <v>1.4</v>
      </c>
      <c r="N1099" s="251">
        <v>1.4139999999999999</v>
      </c>
      <c r="O1099" s="251" t="s">
        <v>1069</v>
      </c>
      <c r="P1099" s="252" t="s">
        <v>1069</v>
      </c>
    </row>
    <row r="1100" spans="1:16" x14ac:dyDescent="0.25">
      <c r="A1100" s="250" t="s">
        <v>2253</v>
      </c>
      <c r="B1100" s="251" t="s">
        <v>2455</v>
      </c>
      <c r="C1100" s="251" t="s">
        <v>2456</v>
      </c>
      <c r="D1100" s="251" t="s">
        <v>1254</v>
      </c>
      <c r="E1100" s="251" t="s">
        <v>1063</v>
      </c>
      <c r="F1100" s="251" t="s">
        <v>2525</v>
      </c>
      <c r="G1100" s="251" t="s">
        <v>1063</v>
      </c>
      <c r="H1100" s="251" t="s">
        <v>1065</v>
      </c>
      <c r="I1100" s="251" t="s">
        <v>1063</v>
      </c>
      <c r="J1100" s="251" t="s">
        <v>1066</v>
      </c>
      <c r="K1100" s="251" t="s">
        <v>2257</v>
      </c>
      <c r="L1100" s="251" t="s">
        <v>2258</v>
      </c>
      <c r="M1100" s="251">
        <v>1</v>
      </c>
      <c r="N1100" s="251">
        <v>1</v>
      </c>
      <c r="O1100" s="251" t="s">
        <v>1069</v>
      </c>
      <c r="P1100" s="252" t="s">
        <v>1069</v>
      </c>
    </row>
    <row r="1101" spans="1:16" x14ac:dyDescent="0.25">
      <c r="A1101" s="250" t="s">
        <v>2253</v>
      </c>
      <c r="B1101" s="251" t="s">
        <v>2526</v>
      </c>
      <c r="C1101" s="251" t="s">
        <v>2527</v>
      </c>
      <c r="D1101" s="251" t="s">
        <v>1254</v>
      </c>
      <c r="E1101" s="251" t="s">
        <v>1063</v>
      </c>
      <c r="F1101" s="251" t="s">
        <v>2528</v>
      </c>
      <c r="G1101" s="251" t="s">
        <v>1063</v>
      </c>
      <c r="H1101" s="251" t="s">
        <v>1065</v>
      </c>
      <c r="I1101" s="251" t="s">
        <v>1063</v>
      </c>
      <c r="J1101" s="251" t="s">
        <v>1066</v>
      </c>
      <c r="K1101" s="251" t="s">
        <v>100</v>
      </c>
      <c r="L1101" s="251" t="s">
        <v>101</v>
      </c>
      <c r="M1101" s="251">
        <v>1.2</v>
      </c>
      <c r="N1101" s="251">
        <v>1</v>
      </c>
      <c r="O1101" s="251" t="s">
        <v>1069</v>
      </c>
      <c r="P1101" s="252" t="s">
        <v>1069</v>
      </c>
    </row>
    <row r="1102" spans="1:16" x14ac:dyDescent="0.25">
      <c r="A1102" s="250" t="s">
        <v>2253</v>
      </c>
      <c r="B1102" s="251" t="s">
        <v>2526</v>
      </c>
      <c r="C1102" s="251" t="s">
        <v>2527</v>
      </c>
      <c r="D1102" s="251" t="s">
        <v>1254</v>
      </c>
      <c r="E1102" s="251" t="s">
        <v>1063</v>
      </c>
      <c r="F1102" s="251" t="s">
        <v>2528</v>
      </c>
      <c r="G1102" s="251" t="s">
        <v>1063</v>
      </c>
      <c r="H1102" s="251" t="s">
        <v>1115</v>
      </c>
      <c r="I1102" s="251" t="s">
        <v>1116</v>
      </c>
      <c r="J1102" s="251" t="s">
        <v>1066</v>
      </c>
      <c r="K1102" s="251" t="s">
        <v>2358</v>
      </c>
      <c r="L1102" s="251" t="s">
        <v>2359</v>
      </c>
      <c r="M1102" s="251">
        <v>1.2</v>
      </c>
      <c r="N1102" s="251">
        <v>1</v>
      </c>
      <c r="O1102" s="251" t="s">
        <v>1069</v>
      </c>
      <c r="P1102" s="252" t="s">
        <v>1069</v>
      </c>
    </row>
    <row r="1103" spans="1:16" x14ac:dyDescent="0.25">
      <c r="A1103" s="250" t="s">
        <v>2253</v>
      </c>
      <c r="B1103" s="251" t="s">
        <v>2526</v>
      </c>
      <c r="C1103" s="251" t="s">
        <v>2527</v>
      </c>
      <c r="D1103" s="251" t="s">
        <v>1254</v>
      </c>
      <c r="E1103" s="251" t="s">
        <v>1063</v>
      </c>
      <c r="F1103" s="251" t="s">
        <v>2528</v>
      </c>
      <c r="G1103" s="251" t="s">
        <v>1063</v>
      </c>
      <c r="H1103" s="251" t="s">
        <v>1167</v>
      </c>
      <c r="I1103" s="251" t="s">
        <v>1078</v>
      </c>
      <c r="J1103" s="251" t="s">
        <v>1066</v>
      </c>
      <c r="K1103" s="251" t="s">
        <v>2351</v>
      </c>
      <c r="L1103" s="251" t="s">
        <v>2255</v>
      </c>
      <c r="M1103" s="251">
        <v>1.2</v>
      </c>
      <c r="N1103" s="251">
        <v>1.212</v>
      </c>
      <c r="O1103" s="251" t="s">
        <v>1069</v>
      </c>
      <c r="P1103" s="252" t="s">
        <v>1069</v>
      </c>
    </row>
    <row r="1104" spans="1:16" x14ac:dyDescent="0.25">
      <c r="A1104" s="250" t="s">
        <v>2253</v>
      </c>
      <c r="B1104" s="251" t="s">
        <v>2529</v>
      </c>
      <c r="C1104" s="251" t="s">
        <v>2530</v>
      </c>
      <c r="D1104" s="251" t="s">
        <v>1254</v>
      </c>
      <c r="E1104" s="251" t="s">
        <v>1063</v>
      </c>
      <c r="F1104" s="251" t="s">
        <v>2531</v>
      </c>
      <c r="G1104" s="251" t="s">
        <v>1063</v>
      </c>
      <c r="H1104" s="251" t="s">
        <v>1065</v>
      </c>
      <c r="I1104" s="251" t="s">
        <v>1063</v>
      </c>
      <c r="J1104" s="251" t="s">
        <v>1066</v>
      </c>
      <c r="K1104" s="251" t="s">
        <v>100</v>
      </c>
      <c r="L1104" s="251" t="s">
        <v>101</v>
      </c>
      <c r="M1104" s="251">
        <v>1.3</v>
      </c>
      <c r="N1104" s="251">
        <v>1</v>
      </c>
      <c r="O1104" s="251" t="s">
        <v>1069</v>
      </c>
      <c r="P1104" s="252" t="s">
        <v>1069</v>
      </c>
    </row>
    <row r="1105" spans="1:16" x14ac:dyDescent="0.25">
      <c r="A1105" s="250" t="s">
        <v>2253</v>
      </c>
      <c r="B1105" s="251" t="s">
        <v>2529</v>
      </c>
      <c r="C1105" s="251" t="s">
        <v>2530</v>
      </c>
      <c r="D1105" s="251" t="s">
        <v>1254</v>
      </c>
      <c r="E1105" s="251" t="s">
        <v>1063</v>
      </c>
      <c r="F1105" s="251" t="s">
        <v>2531</v>
      </c>
      <c r="G1105" s="251" t="s">
        <v>1063</v>
      </c>
      <c r="H1105" s="251" t="s">
        <v>1115</v>
      </c>
      <c r="I1105" s="251" t="s">
        <v>1116</v>
      </c>
      <c r="J1105" s="251" t="s">
        <v>1066</v>
      </c>
      <c r="K1105" s="251" t="s">
        <v>2358</v>
      </c>
      <c r="L1105" s="251" t="s">
        <v>2359</v>
      </c>
      <c r="M1105" s="251">
        <v>1.3</v>
      </c>
      <c r="N1105" s="251">
        <v>1</v>
      </c>
      <c r="O1105" s="251" t="s">
        <v>1069</v>
      </c>
      <c r="P1105" s="252" t="s">
        <v>1069</v>
      </c>
    </row>
    <row r="1106" spans="1:16" x14ac:dyDescent="0.25">
      <c r="A1106" s="250" t="s">
        <v>2253</v>
      </c>
      <c r="B1106" s="251" t="s">
        <v>2529</v>
      </c>
      <c r="C1106" s="251" t="s">
        <v>2530</v>
      </c>
      <c r="D1106" s="251" t="s">
        <v>1254</v>
      </c>
      <c r="E1106" s="251" t="s">
        <v>1063</v>
      </c>
      <c r="F1106" s="251" t="s">
        <v>2531</v>
      </c>
      <c r="G1106" s="251" t="s">
        <v>1063</v>
      </c>
      <c r="H1106" s="251" t="s">
        <v>1167</v>
      </c>
      <c r="I1106" s="251" t="s">
        <v>1078</v>
      </c>
      <c r="J1106" s="251" t="s">
        <v>1066</v>
      </c>
      <c r="K1106" s="251" t="s">
        <v>2320</v>
      </c>
      <c r="L1106" s="251" t="s">
        <v>2266</v>
      </c>
      <c r="M1106" s="251">
        <v>1.3</v>
      </c>
      <c r="N1106" s="251">
        <v>1.3129999999999999</v>
      </c>
      <c r="O1106" s="251" t="s">
        <v>1069</v>
      </c>
      <c r="P1106" s="252" t="s">
        <v>1069</v>
      </c>
    </row>
    <row r="1107" spans="1:16" x14ac:dyDescent="0.25">
      <c r="A1107" s="250" t="s">
        <v>2253</v>
      </c>
      <c r="B1107" s="251" t="s">
        <v>2532</v>
      </c>
      <c r="C1107" s="251" t="s">
        <v>2533</v>
      </c>
      <c r="D1107" s="251" t="s">
        <v>1254</v>
      </c>
      <c r="E1107" s="251" t="s">
        <v>1063</v>
      </c>
      <c r="F1107" s="251" t="s">
        <v>2534</v>
      </c>
      <c r="G1107" s="251" t="s">
        <v>1063</v>
      </c>
      <c r="H1107" s="251" t="s">
        <v>1065</v>
      </c>
      <c r="I1107" s="251" t="s">
        <v>1063</v>
      </c>
      <c r="J1107" s="251" t="s">
        <v>1066</v>
      </c>
      <c r="K1107" s="251" t="s">
        <v>100</v>
      </c>
      <c r="L1107" s="251" t="s">
        <v>101</v>
      </c>
      <c r="M1107" s="251">
        <v>1.3</v>
      </c>
      <c r="N1107" s="251">
        <v>1</v>
      </c>
      <c r="O1107" s="251" t="s">
        <v>1069</v>
      </c>
      <c r="P1107" s="252" t="s">
        <v>1069</v>
      </c>
    </row>
    <row r="1108" spans="1:16" x14ac:dyDescent="0.25">
      <c r="A1108" s="250" t="s">
        <v>2253</v>
      </c>
      <c r="B1108" s="251" t="s">
        <v>2532</v>
      </c>
      <c r="C1108" s="251" t="s">
        <v>2533</v>
      </c>
      <c r="D1108" s="251" t="s">
        <v>1254</v>
      </c>
      <c r="E1108" s="251" t="s">
        <v>1063</v>
      </c>
      <c r="F1108" s="251" t="s">
        <v>2534</v>
      </c>
      <c r="G1108" s="251" t="s">
        <v>1063</v>
      </c>
      <c r="H1108" s="251" t="s">
        <v>1115</v>
      </c>
      <c r="I1108" s="251" t="s">
        <v>1116</v>
      </c>
      <c r="J1108" s="251" t="s">
        <v>1066</v>
      </c>
      <c r="K1108" s="251" t="s">
        <v>2358</v>
      </c>
      <c r="L1108" s="251" t="s">
        <v>2359</v>
      </c>
      <c r="M1108" s="251">
        <v>1.3</v>
      </c>
      <c r="N1108" s="251">
        <v>1</v>
      </c>
      <c r="O1108" s="251" t="s">
        <v>1069</v>
      </c>
      <c r="P1108" s="252" t="s">
        <v>1069</v>
      </c>
    </row>
    <row r="1109" spans="1:16" x14ac:dyDescent="0.25">
      <c r="A1109" s="250" t="s">
        <v>2253</v>
      </c>
      <c r="B1109" s="251" t="s">
        <v>2532</v>
      </c>
      <c r="C1109" s="251" t="s">
        <v>2533</v>
      </c>
      <c r="D1109" s="251" t="s">
        <v>1254</v>
      </c>
      <c r="E1109" s="251" t="s">
        <v>1063</v>
      </c>
      <c r="F1109" s="251" t="s">
        <v>2534</v>
      </c>
      <c r="G1109" s="251" t="s">
        <v>1063</v>
      </c>
      <c r="H1109" s="251" t="s">
        <v>1167</v>
      </c>
      <c r="I1109" s="251" t="s">
        <v>1078</v>
      </c>
      <c r="J1109" s="251" t="s">
        <v>1066</v>
      </c>
      <c r="K1109" s="251" t="s">
        <v>2282</v>
      </c>
      <c r="L1109" s="251" t="s">
        <v>2283</v>
      </c>
      <c r="M1109" s="251">
        <v>1.3</v>
      </c>
      <c r="N1109" s="251">
        <v>0.51900000000000002</v>
      </c>
      <c r="O1109" s="251" t="s">
        <v>1069</v>
      </c>
      <c r="P1109" s="252" t="s">
        <v>1069</v>
      </c>
    </row>
    <row r="1110" spans="1:16" x14ac:dyDescent="0.25">
      <c r="A1110" s="250" t="s">
        <v>2253</v>
      </c>
      <c r="B1110" s="251" t="s">
        <v>2532</v>
      </c>
      <c r="C1110" s="251" t="s">
        <v>2533</v>
      </c>
      <c r="D1110" s="251" t="s">
        <v>1254</v>
      </c>
      <c r="E1110" s="251" t="s">
        <v>1063</v>
      </c>
      <c r="F1110" s="251" t="s">
        <v>2534</v>
      </c>
      <c r="G1110" s="251" t="s">
        <v>1063</v>
      </c>
      <c r="H1110" s="251" t="s">
        <v>1077</v>
      </c>
      <c r="I1110" s="251" t="s">
        <v>1176</v>
      </c>
      <c r="J1110" s="251" t="s">
        <v>1066</v>
      </c>
      <c r="K1110" s="251" t="s">
        <v>2300</v>
      </c>
      <c r="L1110" s="251" t="s">
        <v>2301</v>
      </c>
      <c r="M1110" s="251">
        <v>1.3</v>
      </c>
      <c r="N1110" s="251">
        <v>1.3129999999999999</v>
      </c>
      <c r="O1110" s="251" t="s">
        <v>1069</v>
      </c>
      <c r="P1110" s="252" t="s">
        <v>1069</v>
      </c>
    </row>
    <row r="1111" spans="1:16" x14ac:dyDescent="0.25">
      <c r="A1111" s="250" t="s">
        <v>2253</v>
      </c>
      <c r="B1111" s="251" t="s">
        <v>2535</v>
      </c>
      <c r="C1111" s="251" t="s">
        <v>2536</v>
      </c>
      <c r="D1111" s="251" t="s">
        <v>1254</v>
      </c>
      <c r="E1111" s="251" t="s">
        <v>1063</v>
      </c>
      <c r="F1111" s="251" t="s">
        <v>2537</v>
      </c>
      <c r="G1111" s="251" t="s">
        <v>1063</v>
      </c>
      <c r="H1111" s="251" t="s">
        <v>1065</v>
      </c>
      <c r="I1111" s="251" t="s">
        <v>1063</v>
      </c>
      <c r="J1111" s="251" t="s">
        <v>1066</v>
      </c>
      <c r="K1111" s="251" t="s">
        <v>100</v>
      </c>
      <c r="L1111" s="251" t="s">
        <v>101</v>
      </c>
      <c r="M1111" s="251">
        <v>1.3</v>
      </c>
      <c r="N1111" s="251">
        <v>1</v>
      </c>
      <c r="O1111" s="251" t="s">
        <v>1069</v>
      </c>
      <c r="P1111" s="252" t="s">
        <v>1069</v>
      </c>
    </row>
    <row r="1112" spans="1:16" x14ac:dyDescent="0.25">
      <c r="A1112" s="250" t="s">
        <v>2253</v>
      </c>
      <c r="B1112" s="251" t="s">
        <v>2535</v>
      </c>
      <c r="C1112" s="251" t="s">
        <v>2536</v>
      </c>
      <c r="D1112" s="251" t="s">
        <v>1254</v>
      </c>
      <c r="E1112" s="251" t="s">
        <v>1063</v>
      </c>
      <c r="F1112" s="251" t="s">
        <v>2537</v>
      </c>
      <c r="G1112" s="251" t="s">
        <v>1063</v>
      </c>
      <c r="H1112" s="251" t="s">
        <v>1115</v>
      </c>
      <c r="I1112" s="251" t="s">
        <v>1116</v>
      </c>
      <c r="J1112" s="251" t="s">
        <v>1066</v>
      </c>
      <c r="K1112" s="251" t="s">
        <v>2358</v>
      </c>
      <c r="L1112" s="251" t="s">
        <v>2359</v>
      </c>
      <c r="M1112" s="251">
        <v>1.3</v>
      </c>
      <c r="N1112" s="251">
        <v>1</v>
      </c>
      <c r="O1112" s="251" t="s">
        <v>1069</v>
      </c>
      <c r="P1112" s="252" t="s">
        <v>1069</v>
      </c>
    </row>
    <row r="1113" spans="1:16" x14ac:dyDescent="0.25">
      <c r="A1113" s="250" t="s">
        <v>2253</v>
      </c>
      <c r="B1113" s="251" t="s">
        <v>2535</v>
      </c>
      <c r="C1113" s="251" t="s">
        <v>2536</v>
      </c>
      <c r="D1113" s="251" t="s">
        <v>1254</v>
      </c>
      <c r="E1113" s="251" t="s">
        <v>1063</v>
      </c>
      <c r="F1113" s="251" t="s">
        <v>2537</v>
      </c>
      <c r="G1113" s="251" t="s">
        <v>1063</v>
      </c>
      <c r="H1113" s="251" t="s">
        <v>1167</v>
      </c>
      <c r="I1113" s="251" t="s">
        <v>1078</v>
      </c>
      <c r="J1113" s="251" t="s">
        <v>1066</v>
      </c>
      <c r="K1113" s="251" t="s">
        <v>2300</v>
      </c>
      <c r="L1113" s="251" t="s">
        <v>2301</v>
      </c>
      <c r="M1113" s="251">
        <v>1.3</v>
      </c>
      <c r="N1113" s="251">
        <v>1.3129999999999999</v>
      </c>
      <c r="O1113" s="251" t="s">
        <v>1069</v>
      </c>
      <c r="P1113" s="252" t="s">
        <v>1069</v>
      </c>
    </row>
    <row r="1114" spans="1:16" x14ac:dyDescent="0.25">
      <c r="A1114" s="250" t="s">
        <v>2253</v>
      </c>
      <c r="B1114" s="251" t="s">
        <v>2538</v>
      </c>
      <c r="C1114" s="251" t="s">
        <v>2539</v>
      </c>
      <c r="D1114" s="251" t="s">
        <v>1254</v>
      </c>
      <c r="E1114" s="251" t="s">
        <v>1063</v>
      </c>
      <c r="F1114" s="251" t="s">
        <v>2540</v>
      </c>
      <c r="G1114" s="251" t="s">
        <v>1063</v>
      </c>
      <c r="H1114" s="251" t="s">
        <v>1065</v>
      </c>
      <c r="I1114" s="251" t="s">
        <v>1063</v>
      </c>
      <c r="J1114" s="251" t="s">
        <v>1066</v>
      </c>
      <c r="K1114" s="251" t="s">
        <v>2282</v>
      </c>
      <c r="L1114" s="251" t="s">
        <v>2283</v>
      </c>
      <c r="M1114" s="251">
        <v>0.88</v>
      </c>
      <c r="N1114" s="251">
        <v>0.5</v>
      </c>
      <c r="O1114" s="251" t="s">
        <v>1069</v>
      </c>
      <c r="P1114" s="252" t="s">
        <v>1069</v>
      </c>
    </row>
    <row r="1115" spans="1:16" x14ac:dyDescent="0.25">
      <c r="A1115" s="250" t="s">
        <v>2253</v>
      </c>
      <c r="B1115" s="251" t="s">
        <v>2538</v>
      </c>
      <c r="C1115" s="251" t="s">
        <v>2539</v>
      </c>
      <c r="D1115" s="251" t="s">
        <v>1254</v>
      </c>
      <c r="E1115" s="251" t="s">
        <v>1063</v>
      </c>
      <c r="F1115" s="251" t="s">
        <v>2540</v>
      </c>
      <c r="G1115" s="251" t="s">
        <v>1063</v>
      </c>
      <c r="H1115" s="251" t="s">
        <v>1115</v>
      </c>
      <c r="I1115" s="251" t="s">
        <v>1116</v>
      </c>
      <c r="J1115" s="251" t="s">
        <v>1066</v>
      </c>
      <c r="K1115" s="251" t="s">
        <v>2385</v>
      </c>
      <c r="L1115" s="251" t="s">
        <v>2386</v>
      </c>
      <c r="M1115" s="251">
        <v>0.88</v>
      </c>
      <c r="N1115" s="251">
        <v>1</v>
      </c>
      <c r="O1115" s="251" t="s">
        <v>1069</v>
      </c>
      <c r="P1115" s="252" t="s">
        <v>1069</v>
      </c>
    </row>
    <row r="1116" spans="1:16" x14ac:dyDescent="0.25">
      <c r="A1116" s="250" t="s">
        <v>2253</v>
      </c>
      <c r="B1116" s="251" t="s">
        <v>2538</v>
      </c>
      <c r="C1116" s="251" t="s">
        <v>2539</v>
      </c>
      <c r="D1116" s="251" t="s">
        <v>1254</v>
      </c>
      <c r="E1116" s="251" t="s">
        <v>1063</v>
      </c>
      <c r="F1116" s="251" t="s">
        <v>2540</v>
      </c>
      <c r="G1116" s="251" t="s">
        <v>1063</v>
      </c>
      <c r="H1116" s="251" t="s">
        <v>1167</v>
      </c>
      <c r="I1116" s="251" t="s">
        <v>1078</v>
      </c>
      <c r="J1116" s="251" t="s">
        <v>1066</v>
      </c>
      <c r="K1116" s="251" t="s">
        <v>115</v>
      </c>
      <c r="L1116" s="251" t="s">
        <v>116</v>
      </c>
      <c r="M1116" s="251">
        <v>0.88</v>
      </c>
      <c r="N1116" s="251">
        <v>1</v>
      </c>
      <c r="O1116" s="251" t="s">
        <v>1069</v>
      </c>
      <c r="P1116" s="252" t="s">
        <v>1069</v>
      </c>
    </row>
    <row r="1117" spans="1:16" x14ac:dyDescent="0.25">
      <c r="A1117" s="250" t="s">
        <v>2253</v>
      </c>
      <c r="B1117" s="251" t="s">
        <v>2538</v>
      </c>
      <c r="C1117" s="251" t="s">
        <v>2539</v>
      </c>
      <c r="D1117" s="251" t="s">
        <v>1254</v>
      </c>
      <c r="E1117" s="251" t="s">
        <v>1063</v>
      </c>
      <c r="F1117" s="251" t="s">
        <v>2540</v>
      </c>
      <c r="G1117" s="251" t="s">
        <v>1063</v>
      </c>
      <c r="H1117" s="251" t="s">
        <v>1077</v>
      </c>
      <c r="I1117" s="251" t="s">
        <v>1176</v>
      </c>
      <c r="J1117" s="251" t="s">
        <v>1066</v>
      </c>
      <c r="K1117" s="251" t="s">
        <v>103</v>
      </c>
      <c r="L1117" s="251" t="s">
        <v>104</v>
      </c>
      <c r="M1117" s="251">
        <v>0.88</v>
      </c>
      <c r="N1117" s="251">
        <v>35</v>
      </c>
      <c r="O1117" s="251" t="s">
        <v>1069</v>
      </c>
      <c r="P1117" s="252" t="s">
        <v>1069</v>
      </c>
    </row>
    <row r="1118" spans="1:16" x14ac:dyDescent="0.25">
      <c r="A1118" s="250" t="s">
        <v>2253</v>
      </c>
      <c r="B1118" s="251" t="s">
        <v>2538</v>
      </c>
      <c r="C1118" s="251" t="s">
        <v>2539</v>
      </c>
      <c r="D1118" s="251" t="s">
        <v>1254</v>
      </c>
      <c r="E1118" s="251" t="s">
        <v>1063</v>
      </c>
      <c r="F1118" s="251" t="s">
        <v>2540</v>
      </c>
      <c r="G1118" s="251" t="s">
        <v>1063</v>
      </c>
      <c r="H1118" s="251" t="s">
        <v>1083</v>
      </c>
      <c r="I1118" s="251" t="s">
        <v>1143</v>
      </c>
      <c r="J1118" s="251" t="s">
        <v>1066</v>
      </c>
      <c r="K1118" s="251" t="s">
        <v>2421</v>
      </c>
      <c r="L1118" s="251" t="s">
        <v>2422</v>
      </c>
      <c r="M1118" s="251">
        <v>0.88</v>
      </c>
      <c r="N1118" s="251">
        <v>0.88300000000000001</v>
      </c>
      <c r="O1118" s="251" t="s">
        <v>1069</v>
      </c>
      <c r="P1118" s="252" t="s">
        <v>1069</v>
      </c>
    </row>
    <row r="1119" spans="1:16" x14ac:dyDescent="0.25">
      <c r="A1119" s="250" t="s">
        <v>2253</v>
      </c>
      <c r="B1119" s="251" t="s">
        <v>2421</v>
      </c>
      <c r="C1119" s="251" t="s">
        <v>2422</v>
      </c>
      <c r="D1119" s="251" t="s">
        <v>1254</v>
      </c>
      <c r="E1119" s="251" t="s">
        <v>1063</v>
      </c>
      <c r="F1119" s="251" t="s">
        <v>2541</v>
      </c>
      <c r="G1119" s="251" t="s">
        <v>1063</v>
      </c>
      <c r="H1119" s="251" t="s">
        <v>1065</v>
      </c>
      <c r="I1119" s="251" t="s">
        <v>1063</v>
      </c>
      <c r="J1119" s="251" t="s">
        <v>1066</v>
      </c>
      <c r="K1119" s="251" t="s">
        <v>2257</v>
      </c>
      <c r="L1119" s="251" t="s">
        <v>2258</v>
      </c>
      <c r="M1119" s="251">
        <v>1</v>
      </c>
      <c r="N1119" s="251">
        <v>1.05</v>
      </c>
      <c r="O1119" s="251" t="s">
        <v>1069</v>
      </c>
      <c r="P1119" s="252" t="s">
        <v>1069</v>
      </c>
    </row>
    <row r="1120" spans="1:16" x14ac:dyDescent="0.25">
      <c r="A1120" s="250" t="s">
        <v>2253</v>
      </c>
      <c r="B1120" s="251" t="s">
        <v>2542</v>
      </c>
      <c r="C1120" s="251" t="s">
        <v>2543</v>
      </c>
      <c r="D1120" s="251" t="s">
        <v>1254</v>
      </c>
      <c r="E1120" s="251" t="s">
        <v>1063</v>
      </c>
      <c r="F1120" s="251" t="s">
        <v>2544</v>
      </c>
      <c r="G1120" s="251" t="s">
        <v>1063</v>
      </c>
      <c r="H1120" s="251" t="s">
        <v>1065</v>
      </c>
      <c r="I1120" s="251" t="s">
        <v>1063</v>
      </c>
      <c r="J1120" s="251" t="s">
        <v>1066</v>
      </c>
      <c r="K1120" s="251" t="s">
        <v>2282</v>
      </c>
      <c r="L1120" s="251" t="s">
        <v>2283</v>
      </c>
      <c r="M1120" s="251">
        <v>1.4</v>
      </c>
      <c r="N1120" s="251">
        <v>0.57599999999999996</v>
      </c>
      <c r="O1120" s="251" t="s">
        <v>1069</v>
      </c>
      <c r="P1120" s="252" t="s">
        <v>1069</v>
      </c>
    </row>
    <row r="1121" spans="1:16" x14ac:dyDescent="0.25">
      <c r="A1121" s="250" t="s">
        <v>2253</v>
      </c>
      <c r="B1121" s="251" t="s">
        <v>2542</v>
      </c>
      <c r="C1121" s="251" t="s">
        <v>2543</v>
      </c>
      <c r="D1121" s="251" t="s">
        <v>1254</v>
      </c>
      <c r="E1121" s="251" t="s">
        <v>1063</v>
      </c>
      <c r="F1121" s="251" t="s">
        <v>2544</v>
      </c>
      <c r="G1121" s="251" t="s">
        <v>1063</v>
      </c>
      <c r="H1121" s="251" t="s">
        <v>1115</v>
      </c>
      <c r="I1121" s="251" t="s">
        <v>1116</v>
      </c>
      <c r="J1121" s="251" t="s">
        <v>1066</v>
      </c>
      <c r="K1121" s="251" t="s">
        <v>2385</v>
      </c>
      <c r="L1121" s="251" t="s">
        <v>2386</v>
      </c>
      <c r="M1121" s="251">
        <v>1.4</v>
      </c>
      <c r="N1121" s="251">
        <v>1</v>
      </c>
      <c r="O1121" s="251" t="s">
        <v>1069</v>
      </c>
      <c r="P1121" s="252" t="s">
        <v>1069</v>
      </c>
    </row>
    <row r="1122" spans="1:16" x14ac:dyDescent="0.25">
      <c r="A1122" s="250" t="s">
        <v>2253</v>
      </c>
      <c r="B1122" s="251" t="s">
        <v>2542</v>
      </c>
      <c r="C1122" s="251" t="s">
        <v>2543</v>
      </c>
      <c r="D1122" s="251" t="s">
        <v>1254</v>
      </c>
      <c r="E1122" s="251" t="s">
        <v>1063</v>
      </c>
      <c r="F1122" s="251" t="s">
        <v>2544</v>
      </c>
      <c r="G1122" s="251" t="s">
        <v>1063</v>
      </c>
      <c r="H1122" s="251" t="s">
        <v>1167</v>
      </c>
      <c r="I1122" s="251" t="s">
        <v>1078</v>
      </c>
      <c r="J1122" s="251" t="s">
        <v>1066</v>
      </c>
      <c r="K1122" s="251" t="s">
        <v>115</v>
      </c>
      <c r="L1122" s="251" t="s">
        <v>116</v>
      </c>
      <c r="M1122" s="251">
        <v>1.4</v>
      </c>
      <c r="N1122" s="251">
        <v>1</v>
      </c>
      <c r="O1122" s="251" t="s">
        <v>1069</v>
      </c>
      <c r="P1122" s="252" t="s">
        <v>1069</v>
      </c>
    </row>
    <row r="1123" spans="1:16" x14ac:dyDescent="0.25">
      <c r="A1123" s="250" t="s">
        <v>2253</v>
      </c>
      <c r="B1123" s="251" t="s">
        <v>2542</v>
      </c>
      <c r="C1123" s="251" t="s">
        <v>2543</v>
      </c>
      <c r="D1123" s="251" t="s">
        <v>1254</v>
      </c>
      <c r="E1123" s="251" t="s">
        <v>1063</v>
      </c>
      <c r="F1123" s="251" t="s">
        <v>2544</v>
      </c>
      <c r="G1123" s="251" t="s">
        <v>1063</v>
      </c>
      <c r="H1123" s="251" t="s">
        <v>1077</v>
      </c>
      <c r="I1123" s="251" t="s">
        <v>1176</v>
      </c>
      <c r="J1123" s="251" t="s">
        <v>1066</v>
      </c>
      <c r="K1123" s="251" t="s">
        <v>103</v>
      </c>
      <c r="L1123" s="251" t="s">
        <v>104</v>
      </c>
      <c r="M1123" s="251">
        <v>1.4</v>
      </c>
      <c r="N1123" s="251">
        <v>56</v>
      </c>
      <c r="O1123" s="251" t="s">
        <v>1069</v>
      </c>
      <c r="P1123" s="252" t="s">
        <v>1069</v>
      </c>
    </row>
    <row r="1124" spans="1:16" x14ac:dyDescent="0.25">
      <c r="A1124" s="250" t="s">
        <v>2253</v>
      </c>
      <c r="B1124" s="251" t="s">
        <v>2542</v>
      </c>
      <c r="C1124" s="251" t="s">
        <v>2543</v>
      </c>
      <c r="D1124" s="251" t="s">
        <v>1254</v>
      </c>
      <c r="E1124" s="251" t="s">
        <v>1063</v>
      </c>
      <c r="F1124" s="251" t="s">
        <v>2544</v>
      </c>
      <c r="G1124" s="251" t="s">
        <v>1063</v>
      </c>
      <c r="H1124" s="251" t="s">
        <v>1083</v>
      </c>
      <c r="I1124" s="251" t="s">
        <v>1143</v>
      </c>
      <c r="J1124" s="251" t="s">
        <v>1066</v>
      </c>
      <c r="K1124" s="251" t="s">
        <v>2421</v>
      </c>
      <c r="L1124" s="251" t="s">
        <v>2422</v>
      </c>
      <c r="M1124" s="251">
        <v>1.4</v>
      </c>
      <c r="N1124" s="251">
        <v>1.4139999999999999</v>
      </c>
      <c r="O1124" s="251" t="s">
        <v>1069</v>
      </c>
      <c r="P1124" s="252" t="s">
        <v>1069</v>
      </c>
    </row>
    <row r="1125" spans="1:16" x14ac:dyDescent="0.25">
      <c r="A1125" s="250" t="s">
        <v>2253</v>
      </c>
      <c r="B1125" s="251" t="s">
        <v>2545</v>
      </c>
      <c r="C1125" s="251" t="s">
        <v>2546</v>
      </c>
      <c r="D1125" s="251" t="s">
        <v>1254</v>
      </c>
      <c r="E1125" s="251" t="s">
        <v>1063</v>
      </c>
      <c r="F1125" s="251" t="s">
        <v>2547</v>
      </c>
      <c r="G1125" s="251" t="s">
        <v>1063</v>
      </c>
      <c r="H1125" s="251" t="s">
        <v>1065</v>
      </c>
      <c r="I1125" s="251" t="s">
        <v>1063</v>
      </c>
      <c r="J1125" s="251" t="s">
        <v>1066</v>
      </c>
      <c r="K1125" s="251" t="s">
        <v>2282</v>
      </c>
      <c r="L1125" s="251" t="s">
        <v>2283</v>
      </c>
      <c r="M1125" s="251">
        <v>1.4</v>
      </c>
      <c r="N1125" s="251">
        <v>0.57599999999999996</v>
      </c>
      <c r="O1125" s="251" t="s">
        <v>1069</v>
      </c>
      <c r="P1125" s="252" t="s">
        <v>1069</v>
      </c>
    </row>
    <row r="1126" spans="1:16" x14ac:dyDescent="0.25">
      <c r="A1126" s="250" t="s">
        <v>2253</v>
      </c>
      <c r="B1126" s="251" t="s">
        <v>2545</v>
      </c>
      <c r="C1126" s="251" t="s">
        <v>2546</v>
      </c>
      <c r="D1126" s="251" t="s">
        <v>1254</v>
      </c>
      <c r="E1126" s="251" t="s">
        <v>1063</v>
      </c>
      <c r="F1126" s="251" t="s">
        <v>2547</v>
      </c>
      <c r="G1126" s="251" t="s">
        <v>1063</v>
      </c>
      <c r="H1126" s="251" t="s">
        <v>1115</v>
      </c>
      <c r="I1126" s="251" t="s">
        <v>1116</v>
      </c>
      <c r="J1126" s="251" t="s">
        <v>1066</v>
      </c>
      <c r="K1126" s="251" t="s">
        <v>2385</v>
      </c>
      <c r="L1126" s="251" t="s">
        <v>2386</v>
      </c>
      <c r="M1126" s="251">
        <v>1.4</v>
      </c>
      <c r="N1126" s="251">
        <v>1</v>
      </c>
      <c r="O1126" s="251" t="s">
        <v>1069</v>
      </c>
      <c r="P1126" s="252" t="s">
        <v>1069</v>
      </c>
    </row>
    <row r="1127" spans="1:16" x14ac:dyDescent="0.25">
      <c r="A1127" s="250" t="s">
        <v>2253</v>
      </c>
      <c r="B1127" s="251" t="s">
        <v>2545</v>
      </c>
      <c r="C1127" s="251" t="s">
        <v>2546</v>
      </c>
      <c r="D1127" s="251" t="s">
        <v>1254</v>
      </c>
      <c r="E1127" s="251" t="s">
        <v>1063</v>
      </c>
      <c r="F1127" s="251" t="s">
        <v>2547</v>
      </c>
      <c r="G1127" s="251" t="s">
        <v>1063</v>
      </c>
      <c r="H1127" s="251" t="s">
        <v>1167</v>
      </c>
      <c r="I1127" s="251" t="s">
        <v>1078</v>
      </c>
      <c r="J1127" s="251" t="s">
        <v>1066</v>
      </c>
      <c r="K1127" s="251" t="s">
        <v>115</v>
      </c>
      <c r="L1127" s="251" t="s">
        <v>116</v>
      </c>
      <c r="M1127" s="251">
        <v>1.4</v>
      </c>
      <c r="N1127" s="251">
        <v>1</v>
      </c>
      <c r="O1127" s="251" t="s">
        <v>1069</v>
      </c>
      <c r="P1127" s="252" t="s">
        <v>1069</v>
      </c>
    </row>
    <row r="1128" spans="1:16" x14ac:dyDescent="0.25">
      <c r="A1128" s="250" t="s">
        <v>2253</v>
      </c>
      <c r="B1128" s="251" t="s">
        <v>2545</v>
      </c>
      <c r="C1128" s="251" t="s">
        <v>2546</v>
      </c>
      <c r="D1128" s="251" t="s">
        <v>1254</v>
      </c>
      <c r="E1128" s="251" t="s">
        <v>1063</v>
      </c>
      <c r="F1128" s="251" t="s">
        <v>2547</v>
      </c>
      <c r="G1128" s="251" t="s">
        <v>1063</v>
      </c>
      <c r="H1128" s="251" t="s">
        <v>1077</v>
      </c>
      <c r="I1128" s="251" t="s">
        <v>1176</v>
      </c>
      <c r="J1128" s="251" t="s">
        <v>1066</v>
      </c>
      <c r="K1128" s="251" t="s">
        <v>103</v>
      </c>
      <c r="L1128" s="251" t="s">
        <v>104</v>
      </c>
      <c r="M1128" s="251">
        <v>1.4</v>
      </c>
      <c r="N1128" s="251">
        <v>56</v>
      </c>
      <c r="O1128" s="251" t="s">
        <v>1069</v>
      </c>
      <c r="P1128" s="252" t="s">
        <v>1069</v>
      </c>
    </row>
    <row r="1129" spans="1:16" x14ac:dyDescent="0.25">
      <c r="A1129" s="250" t="s">
        <v>2253</v>
      </c>
      <c r="B1129" s="251" t="s">
        <v>2545</v>
      </c>
      <c r="C1129" s="251" t="s">
        <v>2546</v>
      </c>
      <c r="D1129" s="251" t="s">
        <v>1254</v>
      </c>
      <c r="E1129" s="251" t="s">
        <v>1063</v>
      </c>
      <c r="F1129" s="251" t="s">
        <v>2547</v>
      </c>
      <c r="G1129" s="251" t="s">
        <v>1063</v>
      </c>
      <c r="H1129" s="251" t="s">
        <v>1083</v>
      </c>
      <c r="I1129" s="251" t="s">
        <v>1143</v>
      </c>
      <c r="J1129" s="251" t="s">
        <v>1066</v>
      </c>
      <c r="K1129" s="251" t="s">
        <v>2548</v>
      </c>
      <c r="L1129" s="251" t="s">
        <v>2549</v>
      </c>
      <c r="M1129" s="251">
        <v>1.4</v>
      </c>
      <c r="N1129" s="251">
        <v>1.4139999999999999</v>
      </c>
      <c r="O1129" s="251" t="s">
        <v>1069</v>
      </c>
      <c r="P1129" s="252" t="s">
        <v>1069</v>
      </c>
    </row>
    <row r="1130" spans="1:16" x14ac:dyDescent="0.25">
      <c r="A1130" s="250" t="s">
        <v>2253</v>
      </c>
      <c r="B1130" s="251" t="s">
        <v>2550</v>
      </c>
      <c r="C1130" s="251" t="s">
        <v>2551</v>
      </c>
      <c r="D1130" s="251" t="s">
        <v>1254</v>
      </c>
      <c r="E1130" s="251" t="s">
        <v>1063</v>
      </c>
      <c r="F1130" s="251" t="s">
        <v>2552</v>
      </c>
      <c r="G1130" s="251" t="s">
        <v>1063</v>
      </c>
      <c r="H1130" s="251" t="s">
        <v>1065</v>
      </c>
      <c r="I1130" s="251" t="s">
        <v>1063</v>
      </c>
      <c r="J1130" s="251" t="s">
        <v>1066</v>
      </c>
      <c r="K1130" s="251" t="s">
        <v>100</v>
      </c>
      <c r="L1130" s="251" t="s">
        <v>101</v>
      </c>
      <c r="M1130" s="251">
        <v>1.25</v>
      </c>
      <c r="N1130" s="251">
        <v>1</v>
      </c>
      <c r="O1130" s="251" t="s">
        <v>1069</v>
      </c>
      <c r="P1130" s="252" t="s">
        <v>1069</v>
      </c>
    </row>
    <row r="1131" spans="1:16" x14ac:dyDescent="0.25">
      <c r="A1131" s="250" t="s">
        <v>2253</v>
      </c>
      <c r="B1131" s="251" t="s">
        <v>2550</v>
      </c>
      <c r="C1131" s="251" t="s">
        <v>2551</v>
      </c>
      <c r="D1131" s="251" t="s">
        <v>1254</v>
      </c>
      <c r="E1131" s="251" t="s">
        <v>1063</v>
      </c>
      <c r="F1131" s="251" t="s">
        <v>2552</v>
      </c>
      <c r="G1131" s="251" t="s">
        <v>1063</v>
      </c>
      <c r="H1131" s="251" t="s">
        <v>1115</v>
      </c>
      <c r="I1131" s="251" t="s">
        <v>1116</v>
      </c>
      <c r="J1131" s="251" t="s">
        <v>1066</v>
      </c>
      <c r="K1131" s="251" t="s">
        <v>2392</v>
      </c>
      <c r="L1131" s="251" t="s">
        <v>2393</v>
      </c>
      <c r="M1131" s="251">
        <v>1.25</v>
      </c>
      <c r="N1131" s="251">
        <v>1</v>
      </c>
      <c r="O1131" s="251" t="s">
        <v>1069</v>
      </c>
      <c r="P1131" s="252" t="s">
        <v>1069</v>
      </c>
    </row>
    <row r="1132" spans="1:16" x14ac:dyDescent="0.25">
      <c r="A1132" s="250" t="s">
        <v>2253</v>
      </c>
      <c r="B1132" s="251" t="s">
        <v>2550</v>
      </c>
      <c r="C1132" s="251" t="s">
        <v>2551</v>
      </c>
      <c r="D1132" s="251" t="s">
        <v>1254</v>
      </c>
      <c r="E1132" s="251" t="s">
        <v>1063</v>
      </c>
      <c r="F1132" s="251" t="s">
        <v>2552</v>
      </c>
      <c r="G1132" s="251" t="s">
        <v>1063</v>
      </c>
      <c r="H1132" s="251" t="s">
        <v>1167</v>
      </c>
      <c r="I1132" s="251" t="s">
        <v>1078</v>
      </c>
      <c r="J1132" s="251" t="s">
        <v>1066</v>
      </c>
      <c r="K1132" s="251" t="s">
        <v>2421</v>
      </c>
      <c r="L1132" s="251" t="s">
        <v>2422</v>
      </c>
      <c r="M1132" s="251">
        <v>1.25</v>
      </c>
      <c r="N1132" s="251">
        <v>1.262</v>
      </c>
      <c r="O1132" s="251" t="s">
        <v>1069</v>
      </c>
      <c r="P1132" s="252" t="s">
        <v>1069</v>
      </c>
    </row>
    <row r="1133" spans="1:16" x14ac:dyDescent="0.25">
      <c r="A1133" s="250" t="s">
        <v>2253</v>
      </c>
      <c r="B1133" s="251" t="s">
        <v>2553</v>
      </c>
      <c r="C1133" s="251" t="s">
        <v>2554</v>
      </c>
      <c r="D1133" s="251" t="s">
        <v>1254</v>
      </c>
      <c r="E1133" s="251" t="s">
        <v>1063</v>
      </c>
      <c r="F1133" s="251" t="s">
        <v>2555</v>
      </c>
      <c r="G1133" s="251" t="s">
        <v>1063</v>
      </c>
      <c r="H1133" s="251" t="s">
        <v>1065</v>
      </c>
      <c r="I1133" s="251" t="s">
        <v>1063</v>
      </c>
      <c r="J1133" s="251" t="s">
        <v>1066</v>
      </c>
      <c r="K1133" s="251" t="s">
        <v>100</v>
      </c>
      <c r="L1133" s="251" t="s">
        <v>101</v>
      </c>
      <c r="M1133" s="251">
        <v>1.35</v>
      </c>
      <c r="N1133" s="251">
        <v>1</v>
      </c>
      <c r="O1133" s="251" t="s">
        <v>1069</v>
      </c>
      <c r="P1133" s="252" t="s">
        <v>1069</v>
      </c>
    </row>
    <row r="1134" spans="1:16" x14ac:dyDescent="0.25">
      <c r="A1134" s="250" t="s">
        <v>2253</v>
      </c>
      <c r="B1134" s="251" t="s">
        <v>2553</v>
      </c>
      <c r="C1134" s="251" t="s">
        <v>2554</v>
      </c>
      <c r="D1134" s="251" t="s">
        <v>1254</v>
      </c>
      <c r="E1134" s="251" t="s">
        <v>1063</v>
      </c>
      <c r="F1134" s="251" t="s">
        <v>2555</v>
      </c>
      <c r="G1134" s="251" t="s">
        <v>1063</v>
      </c>
      <c r="H1134" s="251" t="s">
        <v>1115</v>
      </c>
      <c r="I1134" s="251" t="s">
        <v>1116</v>
      </c>
      <c r="J1134" s="251" t="s">
        <v>1066</v>
      </c>
      <c r="K1134" s="251" t="s">
        <v>2392</v>
      </c>
      <c r="L1134" s="251" t="s">
        <v>2393</v>
      </c>
      <c r="M1134" s="251">
        <v>1.35</v>
      </c>
      <c r="N1134" s="251">
        <v>1</v>
      </c>
      <c r="O1134" s="251" t="s">
        <v>1069</v>
      </c>
      <c r="P1134" s="252" t="s">
        <v>1069</v>
      </c>
    </row>
    <row r="1135" spans="1:16" x14ac:dyDescent="0.25">
      <c r="A1135" s="250" t="s">
        <v>2253</v>
      </c>
      <c r="B1135" s="251" t="s">
        <v>2553</v>
      </c>
      <c r="C1135" s="251" t="s">
        <v>2554</v>
      </c>
      <c r="D1135" s="251" t="s">
        <v>1254</v>
      </c>
      <c r="E1135" s="251" t="s">
        <v>1063</v>
      </c>
      <c r="F1135" s="251" t="s">
        <v>2555</v>
      </c>
      <c r="G1135" s="251" t="s">
        <v>1063</v>
      </c>
      <c r="H1135" s="251" t="s">
        <v>1167</v>
      </c>
      <c r="I1135" s="251" t="s">
        <v>1078</v>
      </c>
      <c r="J1135" s="251" t="s">
        <v>1066</v>
      </c>
      <c r="K1135" s="251" t="s">
        <v>2257</v>
      </c>
      <c r="L1135" s="251" t="s">
        <v>2258</v>
      </c>
      <c r="M1135" s="251">
        <v>1.35</v>
      </c>
      <c r="N1135" s="251">
        <v>1.363</v>
      </c>
      <c r="O1135" s="251" t="s">
        <v>1069</v>
      </c>
      <c r="P1135" s="252" t="s">
        <v>1069</v>
      </c>
    </row>
    <row r="1136" spans="1:16" x14ac:dyDescent="0.25">
      <c r="A1136" s="250" t="s">
        <v>2253</v>
      </c>
      <c r="B1136" s="251" t="s">
        <v>2556</v>
      </c>
      <c r="C1136" s="251" t="s">
        <v>2557</v>
      </c>
      <c r="D1136" s="251" t="s">
        <v>1254</v>
      </c>
      <c r="E1136" s="251" t="s">
        <v>1063</v>
      </c>
      <c r="F1136" s="251" t="s">
        <v>2558</v>
      </c>
      <c r="G1136" s="251" t="s">
        <v>1063</v>
      </c>
      <c r="H1136" s="251" t="s">
        <v>1065</v>
      </c>
      <c r="I1136" s="251" t="s">
        <v>1063</v>
      </c>
      <c r="J1136" s="251" t="s">
        <v>1066</v>
      </c>
      <c r="K1136" s="251" t="s">
        <v>2559</v>
      </c>
      <c r="L1136" s="251" t="s">
        <v>2365</v>
      </c>
      <c r="M1136" s="251">
        <v>1.2</v>
      </c>
      <c r="N1136" s="251">
        <v>1.212</v>
      </c>
      <c r="O1136" s="251" t="s">
        <v>1069</v>
      </c>
      <c r="P1136" s="252" t="s">
        <v>1069</v>
      </c>
    </row>
    <row r="1137" spans="1:16" x14ac:dyDescent="0.25">
      <c r="A1137" s="250" t="s">
        <v>2253</v>
      </c>
      <c r="B1137" s="251" t="s">
        <v>2556</v>
      </c>
      <c r="C1137" s="251" t="s">
        <v>2557</v>
      </c>
      <c r="D1137" s="251" t="s">
        <v>1254</v>
      </c>
      <c r="E1137" s="251" t="s">
        <v>1063</v>
      </c>
      <c r="F1137" s="251" t="s">
        <v>2558</v>
      </c>
      <c r="G1137" s="251" t="s">
        <v>1063</v>
      </c>
      <c r="H1137" s="251" t="s">
        <v>1115</v>
      </c>
      <c r="I1137" s="251" t="s">
        <v>1116</v>
      </c>
      <c r="J1137" s="251" t="s">
        <v>1066</v>
      </c>
      <c r="K1137" s="251" t="s">
        <v>2392</v>
      </c>
      <c r="L1137" s="251" t="s">
        <v>2393</v>
      </c>
      <c r="M1137" s="251">
        <v>1.2</v>
      </c>
      <c r="N1137" s="251">
        <v>1</v>
      </c>
      <c r="O1137" s="251" t="s">
        <v>1069</v>
      </c>
      <c r="P1137" s="252" t="s">
        <v>1069</v>
      </c>
    </row>
    <row r="1138" spans="1:16" x14ac:dyDescent="0.25">
      <c r="A1138" s="250" t="s">
        <v>2253</v>
      </c>
      <c r="B1138" s="251" t="s">
        <v>2556</v>
      </c>
      <c r="C1138" s="251" t="s">
        <v>2557</v>
      </c>
      <c r="D1138" s="251" t="s">
        <v>1254</v>
      </c>
      <c r="E1138" s="251" t="s">
        <v>1063</v>
      </c>
      <c r="F1138" s="251" t="s">
        <v>2558</v>
      </c>
      <c r="G1138" s="251" t="s">
        <v>1063</v>
      </c>
      <c r="H1138" s="251" t="s">
        <v>1167</v>
      </c>
      <c r="I1138" s="251" t="s">
        <v>1078</v>
      </c>
      <c r="J1138" s="251" t="s">
        <v>1066</v>
      </c>
      <c r="K1138" s="251" t="s">
        <v>100</v>
      </c>
      <c r="L1138" s="251" t="s">
        <v>101</v>
      </c>
      <c r="M1138" s="251">
        <v>1.2</v>
      </c>
      <c r="N1138" s="251">
        <v>1</v>
      </c>
      <c r="O1138" s="251" t="s">
        <v>1069</v>
      </c>
      <c r="P1138" s="252" t="s">
        <v>1069</v>
      </c>
    </row>
    <row r="1139" spans="1:16" x14ac:dyDescent="0.25">
      <c r="A1139" s="250" t="s">
        <v>2253</v>
      </c>
      <c r="B1139" s="251" t="s">
        <v>2560</v>
      </c>
      <c r="C1139" s="251" t="s">
        <v>2561</v>
      </c>
      <c r="D1139" s="251" t="s">
        <v>1254</v>
      </c>
      <c r="E1139" s="251" t="s">
        <v>1063</v>
      </c>
      <c r="F1139" s="251" t="s">
        <v>2562</v>
      </c>
      <c r="G1139" s="251" t="s">
        <v>1063</v>
      </c>
      <c r="H1139" s="251" t="s">
        <v>1065</v>
      </c>
      <c r="I1139" s="251" t="s">
        <v>1063</v>
      </c>
      <c r="J1139" s="251" t="s">
        <v>1066</v>
      </c>
      <c r="K1139" s="251" t="s">
        <v>2282</v>
      </c>
      <c r="L1139" s="251" t="s">
        <v>2283</v>
      </c>
      <c r="M1139" s="251">
        <v>1.4</v>
      </c>
      <c r="N1139" s="251">
        <v>0.57599999999999996</v>
      </c>
      <c r="O1139" s="251" t="s">
        <v>1069</v>
      </c>
      <c r="P1139" s="252" t="s">
        <v>1069</v>
      </c>
    </row>
    <row r="1140" spans="1:16" x14ac:dyDescent="0.25">
      <c r="A1140" s="250" t="s">
        <v>2253</v>
      </c>
      <c r="B1140" s="251" t="s">
        <v>2560</v>
      </c>
      <c r="C1140" s="251" t="s">
        <v>2561</v>
      </c>
      <c r="D1140" s="251" t="s">
        <v>1254</v>
      </c>
      <c r="E1140" s="251" t="s">
        <v>1063</v>
      </c>
      <c r="F1140" s="251" t="s">
        <v>2562</v>
      </c>
      <c r="G1140" s="251" t="s">
        <v>1063</v>
      </c>
      <c r="H1140" s="251" t="s">
        <v>1115</v>
      </c>
      <c r="I1140" s="251" t="s">
        <v>1116</v>
      </c>
      <c r="J1140" s="251" t="s">
        <v>1066</v>
      </c>
      <c r="K1140" s="251" t="s">
        <v>2385</v>
      </c>
      <c r="L1140" s="251" t="s">
        <v>2386</v>
      </c>
      <c r="M1140" s="251">
        <v>1.4</v>
      </c>
      <c r="N1140" s="251">
        <v>1</v>
      </c>
      <c r="O1140" s="251" t="s">
        <v>1069</v>
      </c>
      <c r="P1140" s="252" t="s">
        <v>1069</v>
      </c>
    </row>
    <row r="1141" spans="1:16" x14ac:dyDescent="0.25">
      <c r="A1141" s="250" t="s">
        <v>2253</v>
      </c>
      <c r="B1141" s="251" t="s">
        <v>2560</v>
      </c>
      <c r="C1141" s="251" t="s">
        <v>2561</v>
      </c>
      <c r="D1141" s="251" t="s">
        <v>1254</v>
      </c>
      <c r="E1141" s="251" t="s">
        <v>1063</v>
      </c>
      <c r="F1141" s="251" t="s">
        <v>2562</v>
      </c>
      <c r="G1141" s="251" t="s">
        <v>1063</v>
      </c>
      <c r="H1141" s="251" t="s">
        <v>1167</v>
      </c>
      <c r="I1141" s="251" t="s">
        <v>1078</v>
      </c>
      <c r="J1141" s="251" t="s">
        <v>1066</v>
      </c>
      <c r="K1141" s="251" t="s">
        <v>115</v>
      </c>
      <c r="L1141" s="251" t="s">
        <v>116</v>
      </c>
      <c r="M1141" s="251">
        <v>1.4</v>
      </c>
      <c r="N1141" s="251">
        <v>1</v>
      </c>
      <c r="O1141" s="251" t="s">
        <v>1069</v>
      </c>
      <c r="P1141" s="252" t="s">
        <v>1069</v>
      </c>
    </row>
    <row r="1142" spans="1:16" x14ac:dyDescent="0.25">
      <c r="A1142" s="250" t="s">
        <v>2253</v>
      </c>
      <c r="B1142" s="251" t="s">
        <v>2560</v>
      </c>
      <c r="C1142" s="251" t="s">
        <v>2561</v>
      </c>
      <c r="D1142" s="251" t="s">
        <v>1254</v>
      </c>
      <c r="E1142" s="251" t="s">
        <v>1063</v>
      </c>
      <c r="F1142" s="251" t="s">
        <v>2562</v>
      </c>
      <c r="G1142" s="251" t="s">
        <v>1063</v>
      </c>
      <c r="H1142" s="251" t="s">
        <v>1077</v>
      </c>
      <c r="I1142" s="251" t="s">
        <v>1176</v>
      </c>
      <c r="J1142" s="251" t="s">
        <v>1066</v>
      </c>
      <c r="K1142" s="251" t="s">
        <v>103</v>
      </c>
      <c r="L1142" s="251" t="s">
        <v>104</v>
      </c>
      <c r="M1142" s="251">
        <v>1.4</v>
      </c>
      <c r="N1142" s="251">
        <v>56</v>
      </c>
      <c r="O1142" s="251" t="s">
        <v>1069</v>
      </c>
      <c r="P1142" s="252" t="s">
        <v>1069</v>
      </c>
    </row>
    <row r="1143" spans="1:16" x14ac:dyDescent="0.25">
      <c r="A1143" s="250" t="s">
        <v>2253</v>
      </c>
      <c r="B1143" s="251" t="s">
        <v>2560</v>
      </c>
      <c r="C1143" s="251" t="s">
        <v>2561</v>
      </c>
      <c r="D1143" s="251" t="s">
        <v>1254</v>
      </c>
      <c r="E1143" s="251" t="s">
        <v>1063</v>
      </c>
      <c r="F1143" s="251" t="s">
        <v>2562</v>
      </c>
      <c r="G1143" s="251" t="s">
        <v>1063</v>
      </c>
      <c r="H1143" s="251" t="s">
        <v>1083</v>
      </c>
      <c r="I1143" s="251" t="s">
        <v>1143</v>
      </c>
      <c r="J1143" s="251" t="s">
        <v>1066</v>
      </c>
      <c r="K1143" s="251" t="s">
        <v>2473</v>
      </c>
      <c r="L1143" s="251" t="s">
        <v>2474</v>
      </c>
      <c r="M1143" s="251">
        <v>1.4</v>
      </c>
      <c r="N1143" s="251">
        <v>1.4139999999999999</v>
      </c>
      <c r="O1143" s="251" t="s">
        <v>1069</v>
      </c>
      <c r="P1143" s="252" t="s">
        <v>1069</v>
      </c>
    </row>
    <row r="1144" spans="1:16" x14ac:dyDescent="0.25">
      <c r="A1144" s="250" t="s">
        <v>2253</v>
      </c>
      <c r="B1144" s="251" t="s">
        <v>2563</v>
      </c>
      <c r="C1144" s="251" t="s">
        <v>2564</v>
      </c>
      <c r="D1144" s="251" t="s">
        <v>1254</v>
      </c>
      <c r="E1144" s="251" t="s">
        <v>1063</v>
      </c>
      <c r="F1144" s="251" t="s">
        <v>2565</v>
      </c>
      <c r="G1144" s="251" t="s">
        <v>1063</v>
      </c>
      <c r="H1144" s="251" t="s">
        <v>1065</v>
      </c>
      <c r="I1144" s="251" t="s">
        <v>1063</v>
      </c>
      <c r="J1144" s="251" t="s">
        <v>1066</v>
      </c>
      <c r="K1144" s="251" t="s">
        <v>2282</v>
      </c>
      <c r="L1144" s="251" t="s">
        <v>2283</v>
      </c>
      <c r="M1144" s="251">
        <v>1.05</v>
      </c>
      <c r="N1144" s="251">
        <v>0.441</v>
      </c>
      <c r="O1144" s="251" t="s">
        <v>1069</v>
      </c>
      <c r="P1144" s="252" t="s">
        <v>1069</v>
      </c>
    </row>
    <row r="1145" spans="1:16" x14ac:dyDescent="0.25">
      <c r="A1145" s="250" t="s">
        <v>2253</v>
      </c>
      <c r="B1145" s="251" t="s">
        <v>2563</v>
      </c>
      <c r="C1145" s="251" t="s">
        <v>2564</v>
      </c>
      <c r="D1145" s="251" t="s">
        <v>1254</v>
      </c>
      <c r="E1145" s="251" t="s">
        <v>1063</v>
      </c>
      <c r="F1145" s="251" t="s">
        <v>2565</v>
      </c>
      <c r="G1145" s="251" t="s">
        <v>1063</v>
      </c>
      <c r="H1145" s="251" t="s">
        <v>1115</v>
      </c>
      <c r="I1145" s="251" t="s">
        <v>1116</v>
      </c>
      <c r="J1145" s="251" t="s">
        <v>1066</v>
      </c>
      <c r="K1145" s="251" t="s">
        <v>115</v>
      </c>
      <c r="L1145" s="251" t="s">
        <v>116</v>
      </c>
      <c r="M1145" s="251">
        <v>1.05</v>
      </c>
      <c r="N1145" s="251">
        <v>1</v>
      </c>
      <c r="O1145" s="251" t="s">
        <v>1069</v>
      </c>
      <c r="P1145" s="252" t="s">
        <v>1069</v>
      </c>
    </row>
    <row r="1146" spans="1:16" x14ac:dyDescent="0.25">
      <c r="A1146" s="250" t="s">
        <v>2253</v>
      </c>
      <c r="B1146" s="251" t="s">
        <v>2563</v>
      </c>
      <c r="C1146" s="251" t="s">
        <v>2564</v>
      </c>
      <c r="D1146" s="251" t="s">
        <v>1254</v>
      </c>
      <c r="E1146" s="251" t="s">
        <v>1063</v>
      </c>
      <c r="F1146" s="251" t="s">
        <v>2565</v>
      </c>
      <c r="G1146" s="251" t="s">
        <v>1063</v>
      </c>
      <c r="H1146" s="251" t="s">
        <v>1167</v>
      </c>
      <c r="I1146" s="251" t="s">
        <v>1078</v>
      </c>
      <c r="J1146" s="251" t="s">
        <v>1066</v>
      </c>
      <c r="K1146" s="251" t="s">
        <v>2298</v>
      </c>
      <c r="L1146" s="251" t="s">
        <v>2299</v>
      </c>
      <c r="M1146" s="251">
        <v>1.05</v>
      </c>
      <c r="N1146" s="251">
        <v>3.85</v>
      </c>
      <c r="O1146" s="251" t="s">
        <v>1069</v>
      </c>
      <c r="P1146" s="252" t="s">
        <v>1069</v>
      </c>
    </row>
    <row r="1147" spans="1:16" x14ac:dyDescent="0.25">
      <c r="A1147" s="250" t="s">
        <v>2253</v>
      </c>
      <c r="B1147" s="251" t="s">
        <v>2563</v>
      </c>
      <c r="C1147" s="251" t="s">
        <v>2564</v>
      </c>
      <c r="D1147" s="251" t="s">
        <v>1254</v>
      </c>
      <c r="E1147" s="251" t="s">
        <v>1063</v>
      </c>
      <c r="F1147" s="251" t="s">
        <v>2565</v>
      </c>
      <c r="G1147" s="251" t="s">
        <v>1063</v>
      </c>
      <c r="H1147" s="251" t="s">
        <v>1077</v>
      </c>
      <c r="I1147" s="251" t="s">
        <v>1176</v>
      </c>
      <c r="J1147" s="251" t="s">
        <v>1066</v>
      </c>
      <c r="K1147" s="251" t="s">
        <v>2360</v>
      </c>
      <c r="L1147" s="251" t="s">
        <v>2361</v>
      </c>
      <c r="M1147" s="251">
        <v>1.05</v>
      </c>
      <c r="N1147" s="251">
        <v>1.0609999999999999</v>
      </c>
      <c r="O1147" s="251" t="s">
        <v>1069</v>
      </c>
      <c r="P1147" s="252" t="s">
        <v>1069</v>
      </c>
    </row>
    <row r="1148" spans="1:16" x14ac:dyDescent="0.25">
      <c r="A1148" s="250" t="s">
        <v>2253</v>
      </c>
      <c r="B1148" s="251" t="s">
        <v>2566</v>
      </c>
      <c r="C1148" s="251" t="s">
        <v>2567</v>
      </c>
      <c r="D1148" s="251" t="s">
        <v>1254</v>
      </c>
      <c r="E1148" s="251" t="s">
        <v>1063</v>
      </c>
      <c r="F1148" s="251" t="s">
        <v>2568</v>
      </c>
      <c r="G1148" s="251" t="s">
        <v>1063</v>
      </c>
      <c r="H1148" s="251" t="s">
        <v>1065</v>
      </c>
      <c r="I1148" s="251" t="s">
        <v>1063</v>
      </c>
      <c r="J1148" s="251" t="s">
        <v>1066</v>
      </c>
      <c r="K1148" s="251" t="s">
        <v>100</v>
      </c>
      <c r="L1148" s="251" t="s">
        <v>101</v>
      </c>
      <c r="M1148" s="251">
        <v>1</v>
      </c>
      <c r="N1148" s="251">
        <v>1</v>
      </c>
      <c r="O1148" s="251" t="s">
        <v>1069</v>
      </c>
      <c r="P1148" s="252" t="s">
        <v>1069</v>
      </c>
    </row>
    <row r="1149" spans="1:16" x14ac:dyDescent="0.25">
      <c r="A1149" s="250" t="s">
        <v>2253</v>
      </c>
      <c r="B1149" s="251" t="s">
        <v>2566</v>
      </c>
      <c r="C1149" s="251" t="s">
        <v>2567</v>
      </c>
      <c r="D1149" s="251" t="s">
        <v>1254</v>
      </c>
      <c r="E1149" s="251" t="s">
        <v>1063</v>
      </c>
      <c r="F1149" s="251" t="s">
        <v>2568</v>
      </c>
      <c r="G1149" s="251" t="s">
        <v>1063</v>
      </c>
      <c r="H1149" s="251" t="s">
        <v>1115</v>
      </c>
      <c r="I1149" s="251" t="s">
        <v>1116</v>
      </c>
      <c r="J1149" s="251" t="s">
        <v>1066</v>
      </c>
      <c r="K1149" s="251" t="s">
        <v>2318</v>
      </c>
      <c r="L1149" s="251" t="s">
        <v>2319</v>
      </c>
      <c r="M1149" s="251">
        <v>1</v>
      </c>
      <c r="N1149" s="251">
        <v>1</v>
      </c>
      <c r="O1149" s="251" t="s">
        <v>1069</v>
      </c>
      <c r="P1149" s="252" t="s">
        <v>1069</v>
      </c>
    </row>
    <row r="1150" spans="1:16" x14ac:dyDescent="0.25">
      <c r="A1150" s="250" t="s">
        <v>2253</v>
      </c>
      <c r="B1150" s="251" t="s">
        <v>2566</v>
      </c>
      <c r="C1150" s="251" t="s">
        <v>2567</v>
      </c>
      <c r="D1150" s="251" t="s">
        <v>1254</v>
      </c>
      <c r="E1150" s="251" t="s">
        <v>1063</v>
      </c>
      <c r="F1150" s="251" t="s">
        <v>2568</v>
      </c>
      <c r="G1150" s="251" t="s">
        <v>1063</v>
      </c>
      <c r="H1150" s="251" t="s">
        <v>1167</v>
      </c>
      <c r="I1150" s="251" t="s">
        <v>1078</v>
      </c>
      <c r="J1150" s="251" t="s">
        <v>1066</v>
      </c>
      <c r="K1150" s="251" t="s">
        <v>2498</v>
      </c>
      <c r="L1150" s="251" t="s">
        <v>2499</v>
      </c>
      <c r="M1150" s="251">
        <v>1</v>
      </c>
      <c r="N1150" s="251">
        <v>1.01</v>
      </c>
      <c r="O1150" s="251" t="s">
        <v>1069</v>
      </c>
      <c r="P1150" s="252" t="s">
        <v>1069</v>
      </c>
    </row>
    <row r="1151" spans="1:16" x14ac:dyDescent="0.25">
      <c r="A1151" s="250" t="s">
        <v>2253</v>
      </c>
      <c r="B1151" s="251" t="s">
        <v>2569</v>
      </c>
      <c r="C1151" s="251" t="s">
        <v>2570</v>
      </c>
      <c r="D1151" s="251" t="s">
        <v>1254</v>
      </c>
      <c r="E1151" s="251" t="s">
        <v>1063</v>
      </c>
      <c r="F1151" s="251" t="s">
        <v>2571</v>
      </c>
      <c r="G1151" s="251" t="s">
        <v>1063</v>
      </c>
      <c r="H1151" s="251" t="s">
        <v>1065</v>
      </c>
      <c r="I1151" s="251" t="s">
        <v>1063</v>
      </c>
      <c r="J1151" s="251" t="s">
        <v>1066</v>
      </c>
      <c r="K1151" s="251" t="s">
        <v>100</v>
      </c>
      <c r="L1151" s="251" t="s">
        <v>101</v>
      </c>
      <c r="M1151" s="251">
        <v>1</v>
      </c>
      <c r="N1151" s="251">
        <v>1</v>
      </c>
      <c r="O1151" s="251" t="s">
        <v>1069</v>
      </c>
      <c r="P1151" s="252" t="s">
        <v>1069</v>
      </c>
    </row>
    <row r="1152" spans="1:16" x14ac:dyDescent="0.25">
      <c r="A1152" s="250" t="s">
        <v>2253</v>
      </c>
      <c r="B1152" s="251" t="s">
        <v>2569</v>
      </c>
      <c r="C1152" s="251" t="s">
        <v>2570</v>
      </c>
      <c r="D1152" s="251" t="s">
        <v>1254</v>
      </c>
      <c r="E1152" s="251" t="s">
        <v>1063</v>
      </c>
      <c r="F1152" s="251" t="s">
        <v>2571</v>
      </c>
      <c r="G1152" s="251" t="s">
        <v>1063</v>
      </c>
      <c r="H1152" s="251" t="s">
        <v>1115</v>
      </c>
      <c r="I1152" s="251" t="s">
        <v>1116</v>
      </c>
      <c r="J1152" s="251" t="s">
        <v>1066</v>
      </c>
      <c r="K1152" s="251" t="s">
        <v>2572</v>
      </c>
      <c r="L1152" s="251" t="s">
        <v>2573</v>
      </c>
      <c r="M1152" s="251">
        <v>1</v>
      </c>
      <c r="N1152" s="251">
        <v>1</v>
      </c>
      <c r="O1152" s="251" t="s">
        <v>1069</v>
      </c>
      <c r="P1152" s="252" t="s">
        <v>1069</v>
      </c>
    </row>
    <row r="1153" spans="1:16" x14ac:dyDescent="0.25">
      <c r="A1153" s="250" t="s">
        <v>2253</v>
      </c>
      <c r="B1153" s="251" t="s">
        <v>2569</v>
      </c>
      <c r="C1153" s="251" t="s">
        <v>2570</v>
      </c>
      <c r="D1153" s="251" t="s">
        <v>1254</v>
      </c>
      <c r="E1153" s="251" t="s">
        <v>1063</v>
      </c>
      <c r="F1153" s="251" t="s">
        <v>2571</v>
      </c>
      <c r="G1153" s="251" t="s">
        <v>1063</v>
      </c>
      <c r="H1153" s="251" t="s">
        <v>1167</v>
      </c>
      <c r="I1153" s="251" t="s">
        <v>1078</v>
      </c>
      <c r="J1153" s="251" t="s">
        <v>1066</v>
      </c>
      <c r="K1153" s="251" t="s">
        <v>2351</v>
      </c>
      <c r="L1153" s="251" t="s">
        <v>2255</v>
      </c>
      <c r="M1153" s="251">
        <v>1</v>
      </c>
      <c r="N1153" s="251">
        <v>1.01</v>
      </c>
      <c r="O1153" s="251" t="s">
        <v>1069</v>
      </c>
      <c r="P1153" s="252" t="s">
        <v>1069</v>
      </c>
    </row>
    <row r="1154" spans="1:16" x14ac:dyDescent="0.25">
      <c r="A1154" s="250" t="s">
        <v>2253</v>
      </c>
      <c r="B1154" s="251" t="s">
        <v>2574</v>
      </c>
      <c r="C1154" s="251" t="s">
        <v>2575</v>
      </c>
      <c r="D1154" s="251" t="s">
        <v>1254</v>
      </c>
      <c r="E1154" s="251" t="s">
        <v>1063</v>
      </c>
      <c r="F1154" s="251" t="s">
        <v>2576</v>
      </c>
      <c r="G1154" s="251" t="s">
        <v>1063</v>
      </c>
      <c r="H1154" s="251" t="s">
        <v>1065</v>
      </c>
      <c r="I1154" s="251" t="s">
        <v>1063</v>
      </c>
      <c r="J1154" s="251" t="s">
        <v>1066</v>
      </c>
      <c r="K1154" s="251" t="s">
        <v>100</v>
      </c>
      <c r="L1154" s="251" t="s">
        <v>101</v>
      </c>
      <c r="M1154" s="251">
        <v>1</v>
      </c>
      <c r="N1154" s="251">
        <v>1</v>
      </c>
      <c r="O1154" s="251" t="s">
        <v>1069</v>
      </c>
      <c r="P1154" s="252" t="s">
        <v>1069</v>
      </c>
    </row>
    <row r="1155" spans="1:16" x14ac:dyDescent="0.25">
      <c r="A1155" s="250" t="s">
        <v>2253</v>
      </c>
      <c r="B1155" s="251" t="s">
        <v>2574</v>
      </c>
      <c r="C1155" s="251" t="s">
        <v>2575</v>
      </c>
      <c r="D1155" s="251" t="s">
        <v>1254</v>
      </c>
      <c r="E1155" s="251" t="s">
        <v>1063</v>
      </c>
      <c r="F1155" s="251" t="s">
        <v>2576</v>
      </c>
      <c r="G1155" s="251" t="s">
        <v>1063</v>
      </c>
      <c r="H1155" s="251" t="s">
        <v>1115</v>
      </c>
      <c r="I1155" s="251" t="s">
        <v>1116</v>
      </c>
      <c r="J1155" s="251" t="s">
        <v>1066</v>
      </c>
      <c r="K1155" s="251" t="s">
        <v>2358</v>
      </c>
      <c r="L1155" s="251" t="s">
        <v>2359</v>
      </c>
      <c r="M1155" s="251">
        <v>1</v>
      </c>
      <c r="N1155" s="251">
        <v>1</v>
      </c>
      <c r="O1155" s="251" t="s">
        <v>1069</v>
      </c>
      <c r="P1155" s="252" t="s">
        <v>1069</v>
      </c>
    </row>
    <row r="1156" spans="1:16" x14ac:dyDescent="0.25">
      <c r="A1156" s="250" t="s">
        <v>2253</v>
      </c>
      <c r="B1156" s="251" t="s">
        <v>2574</v>
      </c>
      <c r="C1156" s="251" t="s">
        <v>2575</v>
      </c>
      <c r="D1156" s="251" t="s">
        <v>1254</v>
      </c>
      <c r="E1156" s="251" t="s">
        <v>1063</v>
      </c>
      <c r="F1156" s="251" t="s">
        <v>2576</v>
      </c>
      <c r="G1156" s="251" t="s">
        <v>1063</v>
      </c>
      <c r="H1156" s="251" t="s">
        <v>1167</v>
      </c>
      <c r="I1156" s="251" t="s">
        <v>1078</v>
      </c>
      <c r="J1156" s="251" t="s">
        <v>1066</v>
      </c>
      <c r="K1156" s="251" t="s">
        <v>2282</v>
      </c>
      <c r="L1156" s="251" t="s">
        <v>2283</v>
      </c>
      <c r="M1156" s="251">
        <v>1</v>
      </c>
      <c r="N1156" s="251">
        <v>0.52600000000000002</v>
      </c>
      <c r="O1156" s="251" t="s">
        <v>1069</v>
      </c>
      <c r="P1156" s="252" t="s">
        <v>1069</v>
      </c>
    </row>
    <row r="1157" spans="1:16" x14ac:dyDescent="0.25">
      <c r="A1157" s="250" t="s">
        <v>2253</v>
      </c>
      <c r="B1157" s="251" t="s">
        <v>2574</v>
      </c>
      <c r="C1157" s="251" t="s">
        <v>2575</v>
      </c>
      <c r="D1157" s="251" t="s">
        <v>1254</v>
      </c>
      <c r="E1157" s="251" t="s">
        <v>1063</v>
      </c>
      <c r="F1157" s="251" t="s">
        <v>2576</v>
      </c>
      <c r="G1157" s="251" t="s">
        <v>1063</v>
      </c>
      <c r="H1157" s="251" t="s">
        <v>1077</v>
      </c>
      <c r="I1157" s="251" t="s">
        <v>1176</v>
      </c>
      <c r="J1157" s="251" t="s">
        <v>1066</v>
      </c>
      <c r="K1157" s="251" t="s">
        <v>2435</v>
      </c>
      <c r="L1157" s="251" t="s">
        <v>2436</v>
      </c>
      <c r="M1157" s="251">
        <v>1</v>
      </c>
      <c r="N1157" s="251">
        <v>1.01</v>
      </c>
      <c r="O1157" s="251" t="s">
        <v>1069</v>
      </c>
      <c r="P1157" s="252" t="s">
        <v>1069</v>
      </c>
    </row>
    <row r="1158" spans="1:16" x14ac:dyDescent="0.25">
      <c r="A1158" s="250" t="s">
        <v>2253</v>
      </c>
      <c r="B1158" s="251" t="s">
        <v>2577</v>
      </c>
      <c r="C1158" s="251" t="s">
        <v>2269</v>
      </c>
      <c r="D1158" s="251" t="s">
        <v>1254</v>
      </c>
      <c r="E1158" s="251" t="s">
        <v>1063</v>
      </c>
      <c r="F1158" s="251" t="s">
        <v>2578</v>
      </c>
      <c r="G1158" s="251" t="s">
        <v>1063</v>
      </c>
      <c r="H1158" s="251" t="s">
        <v>1065</v>
      </c>
      <c r="I1158" s="251" t="s">
        <v>1063</v>
      </c>
      <c r="J1158" s="251" t="s">
        <v>1066</v>
      </c>
      <c r="K1158" s="251" t="s">
        <v>2364</v>
      </c>
      <c r="L1158" s="251" t="s">
        <v>2365</v>
      </c>
      <c r="M1158" s="251">
        <v>1</v>
      </c>
      <c r="N1158" s="251">
        <v>1</v>
      </c>
      <c r="O1158" s="251" t="s">
        <v>1069</v>
      </c>
      <c r="P1158" s="252" t="s">
        <v>1069</v>
      </c>
    </row>
    <row r="1159" spans="1:16" x14ac:dyDescent="0.25">
      <c r="A1159" s="250" t="s">
        <v>2253</v>
      </c>
      <c r="B1159" s="251" t="s">
        <v>2579</v>
      </c>
      <c r="C1159" s="251" t="s">
        <v>2580</v>
      </c>
      <c r="D1159" s="251" t="s">
        <v>1254</v>
      </c>
      <c r="E1159" s="251" t="s">
        <v>1063</v>
      </c>
      <c r="F1159" s="251" t="s">
        <v>2581</v>
      </c>
      <c r="G1159" s="251" t="s">
        <v>1063</v>
      </c>
      <c r="H1159" s="251" t="s">
        <v>1065</v>
      </c>
      <c r="I1159" s="251" t="s">
        <v>1063</v>
      </c>
      <c r="J1159" s="251" t="s">
        <v>1066</v>
      </c>
      <c r="K1159" s="251" t="s">
        <v>2277</v>
      </c>
      <c r="L1159" s="251" t="s">
        <v>2278</v>
      </c>
      <c r="M1159" s="251">
        <v>1</v>
      </c>
      <c r="N1159" s="251">
        <v>1.0029999999999999</v>
      </c>
      <c r="O1159" s="251" t="s">
        <v>1069</v>
      </c>
      <c r="P1159" s="252" t="s">
        <v>2582</v>
      </c>
    </row>
    <row r="1160" spans="1:16" x14ac:dyDescent="0.25">
      <c r="A1160" s="250" t="s">
        <v>2253</v>
      </c>
      <c r="B1160" s="251" t="s">
        <v>2583</v>
      </c>
      <c r="C1160" s="251" t="s">
        <v>2584</v>
      </c>
      <c r="D1160" s="251" t="s">
        <v>1254</v>
      </c>
      <c r="E1160" s="251" t="s">
        <v>1063</v>
      </c>
      <c r="F1160" s="251" t="s">
        <v>2585</v>
      </c>
      <c r="G1160" s="251" t="s">
        <v>1063</v>
      </c>
      <c r="H1160" s="251" t="s">
        <v>1065</v>
      </c>
      <c r="I1160" s="251" t="s">
        <v>1063</v>
      </c>
      <c r="J1160" s="251" t="s">
        <v>1066</v>
      </c>
      <c r="K1160" s="251" t="s">
        <v>2257</v>
      </c>
      <c r="L1160" s="251" t="s">
        <v>2258</v>
      </c>
      <c r="M1160" s="251">
        <v>1.05</v>
      </c>
      <c r="N1160" s="251">
        <v>1.05</v>
      </c>
      <c r="O1160" s="251" t="s">
        <v>1069</v>
      </c>
      <c r="P1160" s="252" t="s">
        <v>1069</v>
      </c>
    </row>
    <row r="1161" spans="1:16" x14ac:dyDescent="0.25">
      <c r="A1161" s="250" t="s">
        <v>2253</v>
      </c>
      <c r="B1161" s="251" t="s">
        <v>2583</v>
      </c>
      <c r="C1161" s="251" t="s">
        <v>2584</v>
      </c>
      <c r="D1161" s="251" t="s">
        <v>1254</v>
      </c>
      <c r="E1161" s="251" t="s">
        <v>1063</v>
      </c>
      <c r="F1161" s="251" t="s">
        <v>2585</v>
      </c>
      <c r="G1161" s="251" t="s">
        <v>1063</v>
      </c>
      <c r="H1161" s="251" t="s">
        <v>1115</v>
      </c>
      <c r="I1161" s="251" t="s">
        <v>1116</v>
      </c>
      <c r="J1161" s="251" t="s">
        <v>1066</v>
      </c>
      <c r="K1161" s="251" t="s">
        <v>2392</v>
      </c>
      <c r="L1161" s="251" t="s">
        <v>2393</v>
      </c>
      <c r="M1161" s="251">
        <v>1.05</v>
      </c>
      <c r="N1161" s="251">
        <v>1</v>
      </c>
      <c r="O1161" s="251" t="s">
        <v>1069</v>
      </c>
      <c r="P1161" s="252" t="s">
        <v>1069</v>
      </c>
    </row>
    <row r="1162" spans="1:16" x14ac:dyDescent="0.25">
      <c r="A1162" s="250" t="s">
        <v>2253</v>
      </c>
      <c r="B1162" s="251" t="s">
        <v>2583</v>
      </c>
      <c r="C1162" s="251" t="s">
        <v>2584</v>
      </c>
      <c r="D1162" s="251" t="s">
        <v>1254</v>
      </c>
      <c r="E1162" s="251" t="s">
        <v>1063</v>
      </c>
      <c r="F1162" s="251" t="s">
        <v>2585</v>
      </c>
      <c r="G1162" s="251" t="s">
        <v>1063</v>
      </c>
      <c r="H1162" s="251" t="s">
        <v>1167</v>
      </c>
      <c r="I1162" s="251" t="s">
        <v>1078</v>
      </c>
      <c r="J1162" s="251" t="s">
        <v>1066</v>
      </c>
      <c r="K1162" s="251" t="s">
        <v>100</v>
      </c>
      <c r="L1162" s="251" t="s">
        <v>101</v>
      </c>
      <c r="M1162" s="251">
        <v>1.05</v>
      </c>
      <c r="N1162" s="251">
        <v>1</v>
      </c>
      <c r="O1162" s="251" t="s">
        <v>1069</v>
      </c>
      <c r="P1162" s="252" t="s">
        <v>1069</v>
      </c>
    </row>
    <row r="1163" spans="1:16" x14ac:dyDescent="0.25">
      <c r="A1163" s="250" t="s">
        <v>2253</v>
      </c>
      <c r="B1163" s="251" t="s">
        <v>2583</v>
      </c>
      <c r="C1163" s="251" t="s">
        <v>2584</v>
      </c>
      <c r="D1163" s="251" t="s">
        <v>1254</v>
      </c>
      <c r="E1163" s="251" t="s">
        <v>1063</v>
      </c>
      <c r="F1163" s="251" t="s">
        <v>2585</v>
      </c>
      <c r="G1163" s="251" t="s">
        <v>1063</v>
      </c>
      <c r="H1163" s="251" t="s">
        <v>1077</v>
      </c>
      <c r="I1163" s="251" t="s">
        <v>1176</v>
      </c>
      <c r="J1163" s="251" t="s">
        <v>1066</v>
      </c>
      <c r="K1163" s="251" t="s">
        <v>2282</v>
      </c>
      <c r="L1163" s="251" t="s">
        <v>2283</v>
      </c>
      <c r="M1163" s="251">
        <v>1.05</v>
      </c>
      <c r="N1163" s="251">
        <v>0.51600000000000001</v>
      </c>
      <c r="O1163" s="251" t="s">
        <v>1069</v>
      </c>
      <c r="P1163" s="252" t="s">
        <v>1069</v>
      </c>
    </row>
    <row r="1164" spans="1:16" x14ac:dyDescent="0.25">
      <c r="A1164" s="250" t="s">
        <v>2253</v>
      </c>
      <c r="B1164" s="251" t="s">
        <v>2306</v>
      </c>
      <c r="C1164" s="251" t="s">
        <v>2307</v>
      </c>
      <c r="D1164" s="251" t="s">
        <v>1254</v>
      </c>
      <c r="E1164" s="251" t="s">
        <v>1063</v>
      </c>
      <c r="F1164" s="251" t="s">
        <v>2586</v>
      </c>
      <c r="G1164" s="251" t="s">
        <v>1063</v>
      </c>
      <c r="H1164" s="251" t="s">
        <v>1065</v>
      </c>
      <c r="I1164" s="251" t="s">
        <v>1063</v>
      </c>
      <c r="J1164" s="251" t="s">
        <v>1066</v>
      </c>
      <c r="K1164" s="251" t="s">
        <v>2587</v>
      </c>
      <c r="L1164" s="251" t="s">
        <v>2588</v>
      </c>
      <c r="M1164" s="251">
        <v>1</v>
      </c>
      <c r="N1164" s="251">
        <v>1.05</v>
      </c>
      <c r="O1164" s="251" t="s">
        <v>1069</v>
      </c>
      <c r="P1164" s="252" t="s">
        <v>1069</v>
      </c>
    </row>
    <row r="1165" spans="1:16" x14ac:dyDescent="0.25">
      <c r="A1165" s="250" t="s">
        <v>2253</v>
      </c>
      <c r="B1165" s="251" t="s">
        <v>2364</v>
      </c>
      <c r="C1165" s="251" t="s">
        <v>2365</v>
      </c>
      <c r="D1165" s="251" t="s">
        <v>1254</v>
      </c>
      <c r="E1165" s="251" t="s">
        <v>1063</v>
      </c>
      <c r="F1165" s="251" t="s">
        <v>2589</v>
      </c>
      <c r="G1165" s="251" t="s">
        <v>1063</v>
      </c>
      <c r="H1165" s="251" t="s">
        <v>1065</v>
      </c>
      <c r="I1165" s="251" t="s">
        <v>1063</v>
      </c>
      <c r="J1165" s="251" t="s">
        <v>1066</v>
      </c>
      <c r="K1165" s="251" t="s">
        <v>2590</v>
      </c>
      <c r="L1165" s="251" t="s">
        <v>2591</v>
      </c>
      <c r="M1165" s="251">
        <v>1</v>
      </c>
      <c r="N1165" s="251">
        <v>1.05</v>
      </c>
      <c r="O1165" s="251" t="s">
        <v>1069</v>
      </c>
      <c r="P1165" s="252" t="s">
        <v>1069</v>
      </c>
    </row>
    <row r="1166" spans="1:16" x14ac:dyDescent="0.25">
      <c r="A1166" s="250" t="s">
        <v>2253</v>
      </c>
      <c r="B1166" s="251" t="s">
        <v>2592</v>
      </c>
      <c r="C1166" s="251" t="s">
        <v>2593</v>
      </c>
      <c r="D1166" s="251" t="s">
        <v>1254</v>
      </c>
      <c r="E1166" s="251" t="s">
        <v>1063</v>
      </c>
      <c r="F1166" s="251" t="s">
        <v>2594</v>
      </c>
      <c r="G1166" s="251" t="s">
        <v>1063</v>
      </c>
      <c r="H1166" s="251" t="s">
        <v>1065</v>
      </c>
      <c r="I1166" s="251" t="s">
        <v>1063</v>
      </c>
      <c r="J1166" s="251" t="s">
        <v>1066</v>
      </c>
      <c r="K1166" s="251" t="s">
        <v>2595</v>
      </c>
      <c r="L1166" s="251" t="s">
        <v>2596</v>
      </c>
      <c r="M1166" s="251">
        <v>1</v>
      </c>
      <c r="N1166" s="251">
        <v>1.05</v>
      </c>
      <c r="O1166" s="251" t="s">
        <v>1069</v>
      </c>
      <c r="P1166" s="252" t="s">
        <v>1069</v>
      </c>
    </row>
    <row r="1167" spans="1:16" x14ac:dyDescent="0.25">
      <c r="A1167" s="250" t="s">
        <v>2253</v>
      </c>
      <c r="B1167" s="251" t="s">
        <v>2597</v>
      </c>
      <c r="C1167" s="251" t="s">
        <v>544</v>
      </c>
      <c r="D1167" s="251" t="s">
        <v>1254</v>
      </c>
      <c r="E1167" s="251" t="s">
        <v>1063</v>
      </c>
      <c r="F1167" s="251" t="s">
        <v>2598</v>
      </c>
      <c r="G1167" s="251" t="s">
        <v>1063</v>
      </c>
      <c r="H1167" s="251" t="s">
        <v>1065</v>
      </c>
      <c r="I1167" s="251" t="s">
        <v>1063</v>
      </c>
      <c r="J1167" s="251" t="s">
        <v>1066</v>
      </c>
      <c r="K1167" s="251" t="s">
        <v>80</v>
      </c>
      <c r="L1167" s="251" t="s">
        <v>81</v>
      </c>
      <c r="M1167" s="251">
        <v>1</v>
      </c>
      <c r="N1167" s="251">
        <v>1</v>
      </c>
      <c r="O1167" s="251" t="s">
        <v>1069</v>
      </c>
      <c r="P1167" s="252" t="s">
        <v>2599</v>
      </c>
    </row>
    <row r="1168" spans="1:16" x14ac:dyDescent="0.25">
      <c r="A1168" s="250" t="s">
        <v>2253</v>
      </c>
      <c r="B1168" s="251" t="s">
        <v>2600</v>
      </c>
      <c r="C1168" s="251" t="s">
        <v>2260</v>
      </c>
      <c r="D1168" s="251" t="s">
        <v>1254</v>
      </c>
      <c r="E1168" s="251" t="s">
        <v>1063</v>
      </c>
      <c r="F1168" s="251" t="s">
        <v>2601</v>
      </c>
      <c r="G1168" s="251" t="s">
        <v>1063</v>
      </c>
      <c r="H1168" s="251" t="s">
        <v>1065</v>
      </c>
      <c r="I1168" s="251" t="s">
        <v>1063</v>
      </c>
      <c r="J1168" s="251" t="s">
        <v>1066</v>
      </c>
      <c r="K1168" s="251" t="s">
        <v>2559</v>
      </c>
      <c r="L1168" s="251" t="s">
        <v>2365</v>
      </c>
      <c r="M1168" s="251">
        <v>1</v>
      </c>
      <c r="N1168" s="251">
        <v>1</v>
      </c>
      <c r="O1168" s="251" t="s">
        <v>1069</v>
      </c>
      <c r="P1168" s="252" t="s">
        <v>1069</v>
      </c>
    </row>
    <row r="1169" spans="1:16" x14ac:dyDescent="0.25">
      <c r="A1169" s="250" t="s">
        <v>2253</v>
      </c>
      <c r="B1169" s="251" t="s">
        <v>2602</v>
      </c>
      <c r="C1169" s="251" t="s">
        <v>2292</v>
      </c>
      <c r="D1169" s="251" t="s">
        <v>1254</v>
      </c>
      <c r="E1169" s="251" t="s">
        <v>1063</v>
      </c>
      <c r="F1169" s="251" t="s">
        <v>2603</v>
      </c>
      <c r="G1169" s="251" t="s">
        <v>1063</v>
      </c>
      <c r="H1169" s="251" t="s">
        <v>1065</v>
      </c>
      <c r="I1169" s="251" t="s">
        <v>1063</v>
      </c>
      <c r="J1169" s="251" t="s">
        <v>1066</v>
      </c>
      <c r="K1169" s="251" t="s">
        <v>2559</v>
      </c>
      <c r="L1169" s="251" t="s">
        <v>2365</v>
      </c>
      <c r="M1169" s="251">
        <v>1</v>
      </c>
      <c r="N1169" s="251">
        <v>1</v>
      </c>
      <c r="O1169" s="251" t="s">
        <v>1069</v>
      </c>
      <c r="P1169" s="252" t="s">
        <v>1069</v>
      </c>
    </row>
    <row r="1170" spans="1:16" x14ac:dyDescent="0.25">
      <c r="A1170" s="250" t="s">
        <v>2253</v>
      </c>
      <c r="B1170" s="251" t="s">
        <v>2604</v>
      </c>
      <c r="C1170" s="251" t="s">
        <v>2605</v>
      </c>
      <c r="D1170" s="251" t="s">
        <v>1254</v>
      </c>
      <c r="E1170" s="251" t="s">
        <v>1063</v>
      </c>
      <c r="F1170" s="251" t="s">
        <v>2606</v>
      </c>
      <c r="G1170" s="251" t="s">
        <v>1063</v>
      </c>
      <c r="H1170" s="251" t="s">
        <v>1065</v>
      </c>
      <c r="I1170" s="251" t="s">
        <v>1063</v>
      </c>
      <c r="J1170" s="251" t="s">
        <v>1066</v>
      </c>
      <c r="K1170" s="251" t="s">
        <v>2257</v>
      </c>
      <c r="L1170" s="251" t="s">
        <v>2258</v>
      </c>
      <c r="M1170" s="251">
        <v>1.25</v>
      </c>
      <c r="N1170" s="251">
        <v>1.25</v>
      </c>
      <c r="O1170" s="251" t="s">
        <v>1069</v>
      </c>
      <c r="P1170" s="252" t="s">
        <v>1069</v>
      </c>
    </row>
    <row r="1171" spans="1:16" x14ac:dyDescent="0.25">
      <c r="A1171" s="250" t="s">
        <v>2253</v>
      </c>
      <c r="B1171" s="251" t="s">
        <v>2604</v>
      </c>
      <c r="C1171" s="251" t="s">
        <v>2605</v>
      </c>
      <c r="D1171" s="251" t="s">
        <v>1254</v>
      </c>
      <c r="E1171" s="251" t="s">
        <v>1063</v>
      </c>
      <c r="F1171" s="251" t="s">
        <v>2606</v>
      </c>
      <c r="G1171" s="251" t="s">
        <v>1063</v>
      </c>
      <c r="H1171" s="251" t="s">
        <v>1115</v>
      </c>
      <c r="I1171" s="251" t="s">
        <v>1116</v>
      </c>
      <c r="J1171" s="251" t="s">
        <v>1066</v>
      </c>
      <c r="K1171" s="251" t="s">
        <v>2392</v>
      </c>
      <c r="L1171" s="251" t="s">
        <v>2393</v>
      </c>
      <c r="M1171" s="251">
        <v>1.25</v>
      </c>
      <c r="N1171" s="251">
        <v>1</v>
      </c>
      <c r="O1171" s="251" t="s">
        <v>1069</v>
      </c>
      <c r="P1171" s="252" t="s">
        <v>1069</v>
      </c>
    </row>
    <row r="1172" spans="1:16" x14ac:dyDescent="0.25">
      <c r="A1172" s="250" t="s">
        <v>2253</v>
      </c>
      <c r="B1172" s="251" t="s">
        <v>2604</v>
      </c>
      <c r="C1172" s="251" t="s">
        <v>2605</v>
      </c>
      <c r="D1172" s="251" t="s">
        <v>1254</v>
      </c>
      <c r="E1172" s="251" t="s">
        <v>1063</v>
      </c>
      <c r="F1172" s="251" t="s">
        <v>2606</v>
      </c>
      <c r="G1172" s="251" t="s">
        <v>1063</v>
      </c>
      <c r="H1172" s="251" t="s">
        <v>1167</v>
      </c>
      <c r="I1172" s="251" t="s">
        <v>1078</v>
      </c>
      <c r="J1172" s="251" t="s">
        <v>1066</v>
      </c>
      <c r="K1172" s="251" t="s">
        <v>100</v>
      </c>
      <c r="L1172" s="251" t="s">
        <v>101</v>
      </c>
      <c r="M1172" s="251">
        <v>1.25</v>
      </c>
      <c r="N1172" s="251">
        <v>1</v>
      </c>
      <c r="O1172" s="251" t="s">
        <v>1069</v>
      </c>
      <c r="P1172" s="252" t="s">
        <v>1069</v>
      </c>
    </row>
    <row r="1173" spans="1:16" x14ac:dyDescent="0.25">
      <c r="A1173" s="250" t="s">
        <v>2253</v>
      </c>
      <c r="B1173" s="251" t="s">
        <v>2604</v>
      </c>
      <c r="C1173" s="251" t="s">
        <v>2605</v>
      </c>
      <c r="D1173" s="251" t="s">
        <v>1254</v>
      </c>
      <c r="E1173" s="251" t="s">
        <v>1063</v>
      </c>
      <c r="F1173" s="251" t="s">
        <v>2606</v>
      </c>
      <c r="G1173" s="251" t="s">
        <v>1063</v>
      </c>
      <c r="H1173" s="251" t="s">
        <v>1077</v>
      </c>
      <c r="I1173" s="251" t="s">
        <v>1176</v>
      </c>
      <c r="J1173" s="251" t="s">
        <v>1066</v>
      </c>
      <c r="K1173" s="251" t="s">
        <v>2282</v>
      </c>
      <c r="L1173" s="251" t="s">
        <v>2283</v>
      </c>
      <c r="M1173" s="251">
        <v>1.25</v>
      </c>
      <c r="N1173" s="251">
        <v>0.51600000000000001</v>
      </c>
      <c r="O1173" s="251" t="s">
        <v>1069</v>
      </c>
      <c r="P1173" s="252" t="s">
        <v>1069</v>
      </c>
    </row>
    <row r="1174" spans="1:16" x14ac:dyDescent="0.25">
      <c r="A1174" s="250" t="s">
        <v>2253</v>
      </c>
      <c r="B1174" s="251" t="s">
        <v>2607</v>
      </c>
      <c r="C1174" s="251" t="s">
        <v>2608</v>
      </c>
      <c r="D1174" s="251" t="s">
        <v>1254</v>
      </c>
      <c r="E1174" s="251" t="s">
        <v>1063</v>
      </c>
      <c r="F1174" s="251" t="s">
        <v>2609</v>
      </c>
      <c r="G1174" s="251" t="s">
        <v>1063</v>
      </c>
      <c r="H1174" s="251" t="s">
        <v>1065</v>
      </c>
      <c r="I1174" s="251" t="s">
        <v>1063</v>
      </c>
      <c r="J1174" s="251" t="s">
        <v>1066</v>
      </c>
      <c r="K1174" s="251" t="s">
        <v>2282</v>
      </c>
      <c r="L1174" s="251" t="s">
        <v>2283</v>
      </c>
      <c r="M1174" s="251">
        <v>1</v>
      </c>
      <c r="N1174" s="251">
        <v>0.52600000000000002</v>
      </c>
      <c r="O1174" s="251" t="s">
        <v>1069</v>
      </c>
      <c r="P1174" s="252" t="s">
        <v>1069</v>
      </c>
    </row>
    <row r="1175" spans="1:16" x14ac:dyDescent="0.25">
      <c r="A1175" s="250" t="s">
        <v>2253</v>
      </c>
      <c r="B1175" s="251" t="s">
        <v>2607</v>
      </c>
      <c r="C1175" s="251" t="s">
        <v>2608</v>
      </c>
      <c r="D1175" s="251" t="s">
        <v>1254</v>
      </c>
      <c r="E1175" s="251" t="s">
        <v>1063</v>
      </c>
      <c r="F1175" s="251" t="s">
        <v>2609</v>
      </c>
      <c r="G1175" s="251" t="s">
        <v>1063</v>
      </c>
      <c r="H1175" s="251" t="s">
        <v>1115</v>
      </c>
      <c r="I1175" s="251" t="s">
        <v>1116</v>
      </c>
      <c r="J1175" s="251" t="s">
        <v>1066</v>
      </c>
      <c r="K1175" s="251" t="s">
        <v>2385</v>
      </c>
      <c r="L1175" s="251" t="s">
        <v>2386</v>
      </c>
      <c r="M1175" s="251">
        <v>1</v>
      </c>
      <c r="N1175" s="251">
        <v>1</v>
      </c>
      <c r="O1175" s="251" t="s">
        <v>1069</v>
      </c>
      <c r="P1175" s="252" t="s">
        <v>1069</v>
      </c>
    </row>
    <row r="1176" spans="1:16" x14ac:dyDescent="0.25">
      <c r="A1176" s="250" t="s">
        <v>2253</v>
      </c>
      <c r="B1176" s="251" t="s">
        <v>2607</v>
      </c>
      <c r="C1176" s="251" t="s">
        <v>2608</v>
      </c>
      <c r="D1176" s="251" t="s">
        <v>1254</v>
      </c>
      <c r="E1176" s="251" t="s">
        <v>1063</v>
      </c>
      <c r="F1176" s="251" t="s">
        <v>2609</v>
      </c>
      <c r="G1176" s="251" t="s">
        <v>1063</v>
      </c>
      <c r="H1176" s="251" t="s">
        <v>1167</v>
      </c>
      <c r="I1176" s="251" t="s">
        <v>1078</v>
      </c>
      <c r="J1176" s="251" t="s">
        <v>1066</v>
      </c>
      <c r="K1176" s="251" t="s">
        <v>115</v>
      </c>
      <c r="L1176" s="251" t="s">
        <v>116</v>
      </c>
      <c r="M1176" s="251">
        <v>1</v>
      </c>
      <c r="N1176" s="251">
        <v>1</v>
      </c>
      <c r="O1176" s="251" t="s">
        <v>1069</v>
      </c>
      <c r="P1176" s="252" t="s">
        <v>1069</v>
      </c>
    </row>
    <row r="1177" spans="1:16" x14ac:dyDescent="0.25">
      <c r="A1177" s="250" t="s">
        <v>2253</v>
      </c>
      <c r="B1177" s="251" t="s">
        <v>2607</v>
      </c>
      <c r="C1177" s="251" t="s">
        <v>2608</v>
      </c>
      <c r="D1177" s="251" t="s">
        <v>1254</v>
      </c>
      <c r="E1177" s="251" t="s">
        <v>1063</v>
      </c>
      <c r="F1177" s="251" t="s">
        <v>2609</v>
      </c>
      <c r="G1177" s="251" t="s">
        <v>1063</v>
      </c>
      <c r="H1177" s="251" t="s">
        <v>1077</v>
      </c>
      <c r="I1177" s="251" t="s">
        <v>1176</v>
      </c>
      <c r="J1177" s="251" t="s">
        <v>1066</v>
      </c>
      <c r="K1177" s="251" t="s">
        <v>2387</v>
      </c>
      <c r="L1177" s="251" t="s">
        <v>2388</v>
      </c>
      <c r="M1177" s="251">
        <v>1</v>
      </c>
      <c r="N1177" s="251">
        <v>40</v>
      </c>
      <c r="O1177" s="251" t="s">
        <v>1069</v>
      </c>
      <c r="P1177" s="252" t="s">
        <v>1069</v>
      </c>
    </row>
    <row r="1178" spans="1:16" x14ac:dyDescent="0.25">
      <c r="A1178" s="250" t="s">
        <v>2253</v>
      </c>
      <c r="B1178" s="251" t="s">
        <v>2607</v>
      </c>
      <c r="C1178" s="251" t="s">
        <v>2608</v>
      </c>
      <c r="D1178" s="251" t="s">
        <v>1254</v>
      </c>
      <c r="E1178" s="251" t="s">
        <v>1063</v>
      </c>
      <c r="F1178" s="251" t="s">
        <v>2609</v>
      </c>
      <c r="G1178" s="251" t="s">
        <v>1063</v>
      </c>
      <c r="H1178" s="251" t="s">
        <v>1083</v>
      </c>
      <c r="I1178" s="251" t="s">
        <v>1143</v>
      </c>
      <c r="J1178" s="251" t="s">
        <v>1066</v>
      </c>
      <c r="K1178" s="251" t="s">
        <v>2610</v>
      </c>
      <c r="L1178" s="251" t="s">
        <v>2611</v>
      </c>
      <c r="M1178" s="251">
        <v>1</v>
      </c>
      <c r="N1178" s="251">
        <v>1.01</v>
      </c>
      <c r="O1178" s="251" t="s">
        <v>1069</v>
      </c>
      <c r="P1178" s="252" t="s">
        <v>1069</v>
      </c>
    </row>
    <row r="1179" spans="1:16" x14ac:dyDescent="0.25">
      <c r="A1179" s="250" t="s">
        <v>2253</v>
      </c>
      <c r="B1179" s="251" t="s">
        <v>2612</v>
      </c>
      <c r="C1179" s="251" t="s">
        <v>2613</v>
      </c>
      <c r="D1179" s="251" t="s">
        <v>1254</v>
      </c>
      <c r="E1179" s="251" t="s">
        <v>1063</v>
      </c>
      <c r="F1179" s="251" t="s">
        <v>2614</v>
      </c>
      <c r="G1179" s="251" t="s">
        <v>1063</v>
      </c>
      <c r="H1179" s="251" t="s">
        <v>1065</v>
      </c>
      <c r="I1179" s="251" t="s">
        <v>1063</v>
      </c>
      <c r="J1179" s="251" t="s">
        <v>1066</v>
      </c>
      <c r="K1179" s="251" t="s">
        <v>2277</v>
      </c>
      <c r="L1179" s="251" t="s">
        <v>2278</v>
      </c>
      <c r="M1179" s="251">
        <v>1</v>
      </c>
      <c r="N1179" s="251">
        <v>1.0029999999999999</v>
      </c>
      <c r="O1179" s="251" t="s">
        <v>1069</v>
      </c>
      <c r="P1179" s="252" t="s">
        <v>1069</v>
      </c>
    </row>
    <row r="1180" spans="1:16" x14ac:dyDescent="0.25">
      <c r="A1180" s="250" t="s">
        <v>2253</v>
      </c>
      <c r="B1180" s="251" t="s">
        <v>2615</v>
      </c>
      <c r="C1180" s="251" t="s">
        <v>2616</v>
      </c>
      <c r="D1180" s="251" t="s">
        <v>1254</v>
      </c>
      <c r="E1180" s="251" t="s">
        <v>1063</v>
      </c>
      <c r="F1180" s="251" t="s">
        <v>2617</v>
      </c>
      <c r="G1180" s="251" t="s">
        <v>1063</v>
      </c>
      <c r="H1180" s="251" t="s">
        <v>1065</v>
      </c>
      <c r="I1180" s="251" t="s">
        <v>1063</v>
      </c>
      <c r="J1180" s="251" t="s">
        <v>1066</v>
      </c>
      <c r="K1180" s="251" t="s">
        <v>2282</v>
      </c>
      <c r="L1180" s="251" t="s">
        <v>2283</v>
      </c>
      <c r="M1180" s="251">
        <v>1</v>
      </c>
      <c r="N1180" s="251">
        <v>0.52600000000000002</v>
      </c>
      <c r="O1180" s="251" t="s">
        <v>1069</v>
      </c>
      <c r="P1180" s="252" t="s">
        <v>1069</v>
      </c>
    </row>
    <row r="1181" spans="1:16" x14ac:dyDescent="0.25">
      <c r="A1181" s="250" t="s">
        <v>2253</v>
      </c>
      <c r="B1181" s="251" t="s">
        <v>2615</v>
      </c>
      <c r="C1181" s="251" t="s">
        <v>2616</v>
      </c>
      <c r="D1181" s="251" t="s">
        <v>1254</v>
      </c>
      <c r="E1181" s="251" t="s">
        <v>1063</v>
      </c>
      <c r="F1181" s="251" t="s">
        <v>2617</v>
      </c>
      <c r="G1181" s="251" t="s">
        <v>1063</v>
      </c>
      <c r="H1181" s="251" t="s">
        <v>1115</v>
      </c>
      <c r="I1181" s="251" t="s">
        <v>1116</v>
      </c>
      <c r="J1181" s="251" t="s">
        <v>1066</v>
      </c>
      <c r="K1181" s="251" t="s">
        <v>2385</v>
      </c>
      <c r="L1181" s="251" t="s">
        <v>2386</v>
      </c>
      <c r="M1181" s="251">
        <v>1</v>
      </c>
      <c r="N1181" s="251">
        <v>1</v>
      </c>
      <c r="O1181" s="251" t="s">
        <v>1069</v>
      </c>
      <c r="P1181" s="252" t="s">
        <v>1069</v>
      </c>
    </row>
    <row r="1182" spans="1:16" x14ac:dyDescent="0.25">
      <c r="A1182" s="250" t="s">
        <v>2253</v>
      </c>
      <c r="B1182" s="251" t="s">
        <v>2615</v>
      </c>
      <c r="C1182" s="251" t="s">
        <v>2616</v>
      </c>
      <c r="D1182" s="251" t="s">
        <v>1254</v>
      </c>
      <c r="E1182" s="251" t="s">
        <v>1063</v>
      </c>
      <c r="F1182" s="251" t="s">
        <v>2617</v>
      </c>
      <c r="G1182" s="251" t="s">
        <v>1063</v>
      </c>
      <c r="H1182" s="251" t="s">
        <v>1167</v>
      </c>
      <c r="I1182" s="251" t="s">
        <v>1078</v>
      </c>
      <c r="J1182" s="251" t="s">
        <v>1066</v>
      </c>
      <c r="K1182" s="251" t="s">
        <v>115</v>
      </c>
      <c r="L1182" s="251" t="s">
        <v>116</v>
      </c>
      <c r="M1182" s="251">
        <v>1</v>
      </c>
      <c r="N1182" s="251">
        <v>1</v>
      </c>
      <c r="O1182" s="251" t="s">
        <v>1069</v>
      </c>
      <c r="P1182" s="252" t="s">
        <v>1069</v>
      </c>
    </row>
    <row r="1183" spans="1:16" x14ac:dyDescent="0.25">
      <c r="A1183" s="250" t="s">
        <v>2253</v>
      </c>
      <c r="B1183" s="251" t="s">
        <v>2615</v>
      </c>
      <c r="C1183" s="251" t="s">
        <v>2616</v>
      </c>
      <c r="D1183" s="251" t="s">
        <v>1254</v>
      </c>
      <c r="E1183" s="251" t="s">
        <v>1063</v>
      </c>
      <c r="F1183" s="251" t="s">
        <v>2617</v>
      </c>
      <c r="G1183" s="251" t="s">
        <v>1063</v>
      </c>
      <c r="H1183" s="251" t="s">
        <v>1077</v>
      </c>
      <c r="I1183" s="251" t="s">
        <v>1176</v>
      </c>
      <c r="J1183" s="251" t="s">
        <v>1066</v>
      </c>
      <c r="K1183" s="251" t="s">
        <v>2387</v>
      </c>
      <c r="L1183" s="251" t="s">
        <v>2388</v>
      </c>
      <c r="M1183" s="251">
        <v>1</v>
      </c>
      <c r="N1183" s="251">
        <v>40</v>
      </c>
      <c r="O1183" s="251" t="s">
        <v>1069</v>
      </c>
      <c r="P1183" s="252" t="s">
        <v>1069</v>
      </c>
    </row>
    <row r="1184" spans="1:16" x14ac:dyDescent="0.25">
      <c r="A1184" s="250" t="s">
        <v>2253</v>
      </c>
      <c r="B1184" s="251" t="s">
        <v>2615</v>
      </c>
      <c r="C1184" s="251" t="s">
        <v>2616</v>
      </c>
      <c r="D1184" s="251" t="s">
        <v>1254</v>
      </c>
      <c r="E1184" s="251" t="s">
        <v>1063</v>
      </c>
      <c r="F1184" s="251" t="s">
        <v>2617</v>
      </c>
      <c r="G1184" s="251" t="s">
        <v>1063</v>
      </c>
      <c r="H1184" s="251" t="s">
        <v>1083</v>
      </c>
      <c r="I1184" s="251" t="s">
        <v>1143</v>
      </c>
      <c r="J1184" s="251" t="s">
        <v>1066</v>
      </c>
      <c r="K1184" s="251" t="s">
        <v>2612</v>
      </c>
      <c r="L1184" s="251" t="s">
        <v>2613</v>
      </c>
      <c r="M1184" s="251">
        <v>1</v>
      </c>
      <c r="N1184" s="251">
        <v>1.01</v>
      </c>
      <c r="O1184" s="251" t="s">
        <v>1069</v>
      </c>
      <c r="P1184" s="252" t="s">
        <v>1069</v>
      </c>
    </row>
    <row r="1185" spans="1:16" x14ac:dyDescent="0.25">
      <c r="A1185" s="250" t="s">
        <v>2253</v>
      </c>
      <c r="B1185" s="251" t="s">
        <v>2618</v>
      </c>
      <c r="C1185" s="251" t="s">
        <v>2619</v>
      </c>
      <c r="D1185" s="251" t="s">
        <v>1254</v>
      </c>
      <c r="E1185" s="251" t="s">
        <v>1063</v>
      </c>
      <c r="F1185" s="251" t="s">
        <v>2620</v>
      </c>
      <c r="G1185" s="251" t="s">
        <v>1063</v>
      </c>
      <c r="H1185" s="251" t="s">
        <v>1065</v>
      </c>
      <c r="I1185" s="251" t="s">
        <v>1063</v>
      </c>
      <c r="J1185" s="251" t="s">
        <v>1066</v>
      </c>
      <c r="K1185" s="251" t="s">
        <v>2282</v>
      </c>
      <c r="L1185" s="251" t="s">
        <v>2283</v>
      </c>
      <c r="M1185" s="251">
        <v>1</v>
      </c>
      <c r="N1185" s="251">
        <v>0.52600000000000002</v>
      </c>
      <c r="O1185" s="251" t="s">
        <v>1069</v>
      </c>
      <c r="P1185" s="252" t="s">
        <v>1069</v>
      </c>
    </row>
    <row r="1186" spans="1:16" x14ac:dyDescent="0.25">
      <c r="A1186" s="250" t="s">
        <v>2253</v>
      </c>
      <c r="B1186" s="251" t="s">
        <v>2618</v>
      </c>
      <c r="C1186" s="251" t="s">
        <v>2619</v>
      </c>
      <c r="D1186" s="251" t="s">
        <v>1254</v>
      </c>
      <c r="E1186" s="251" t="s">
        <v>1063</v>
      </c>
      <c r="F1186" s="251" t="s">
        <v>2620</v>
      </c>
      <c r="G1186" s="251" t="s">
        <v>1063</v>
      </c>
      <c r="H1186" s="251" t="s">
        <v>1115</v>
      </c>
      <c r="I1186" s="251" t="s">
        <v>1116</v>
      </c>
      <c r="J1186" s="251" t="s">
        <v>1066</v>
      </c>
      <c r="K1186" s="251" t="s">
        <v>2385</v>
      </c>
      <c r="L1186" s="251" t="s">
        <v>2386</v>
      </c>
      <c r="M1186" s="251">
        <v>1</v>
      </c>
      <c r="N1186" s="251">
        <v>1</v>
      </c>
      <c r="O1186" s="251" t="s">
        <v>1069</v>
      </c>
      <c r="P1186" s="252" t="s">
        <v>1069</v>
      </c>
    </row>
    <row r="1187" spans="1:16" x14ac:dyDescent="0.25">
      <c r="A1187" s="250" t="s">
        <v>2253</v>
      </c>
      <c r="B1187" s="251" t="s">
        <v>2618</v>
      </c>
      <c r="C1187" s="251" t="s">
        <v>2619</v>
      </c>
      <c r="D1187" s="251" t="s">
        <v>1254</v>
      </c>
      <c r="E1187" s="251" t="s">
        <v>1063</v>
      </c>
      <c r="F1187" s="251" t="s">
        <v>2620</v>
      </c>
      <c r="G1187" s="251" t="s">
        <v>1063</v>
      </c>
      <c r="H1187" s="251" t="s">
        <v>1167</v>
      </c>
      <c r="I1187" s="251" t="s">
        <v>1078</v>
      </c>
      <c r="J1187" s="251" t="s">
        <v>1066</v>
      </c>
      <c r="K1187" s="251" t="s">
        <v>115</v>
      </c>
      <c r="L1187" s="251" t="s">
        <v>116</v>
      </c>
      <c r="M1187" s="251">
        <v>1</v>
      </c>
      <c r="N1187" s="251">
        <v>1</v>
      </c>
      <c r="O1187" s="251" t="s">
        <v>1069</v>
      </c>
      <c r="P1187" s="252" t="s">
        <v>1069</v>
      </c>
    </row>
    <row r="1188" spans="1:16" x14ac:dyDescent="0.25">
      <c r="A1188" s="250" t="s">
        <v>2253</v>
      </c>
      <c r="B1188" s="251" t="s">
        <v>2618</v>
      </c>
      <c r="C1188" s="251" t="s">
        <v>2619</v>
      </c>
      <c r="D1188" s="251" t="s">
        <v>1254</v>
      </c>
      <c r="E1188" s="251" t="s">
        <v>1063</v>
      </c>
      <c r="F1188" s="251" t="s">
        <v>2620</v>
      </c>
      <c r="G1188" s="251" t="s">
        <v>1063</v>
      </c>
      <c r="H1188" s="251" t="s">
        <v>1077</v>
      </c>
      <c r="I1188" s="251" t="s">
        <v>1176</v>
      </c>
      <c r="J1188" s="251" t="s">
        <v>1066</v>
      </c>
      <c r="K1188" s="251" t="s">
        <v>2387</v>
      </c>
      <c r="L1188" s="251" t="s">
        <v>2388</v>
      </c>
      <c r="M1188" s="251">
        <v>1</v>
      </c>
      <c r="N1188" s="251">
        <v>40</v>
      </c>
      <c r="O1188" s="251" t="s">
        <v>1069</v>
      </c>
      <c r="P1188" s="252" t="s">
        <v>1069</v>
      </c>
    </row>
    <row r="1189" spans="1:16" x14ac:dyDescent="0.25">
      <c r="A1189" s="250" t="s">
        <v>2253</v>
      </c>
      <c r="B1189" s="251" t="s">
        <v>2618</v>
      </c>
      <c r="C1189" s="251" t="s">
        <v>2619</v>
      </c>
      <c r="D1189" s="251" t="s">
        <v>1254</v>
      </c>
      <c r="E1189" s="251" t="s">
        <v>1063</v>
      </c>
      <c r="F1189" s="251" t="s">
        <v>2620</v>
      </c>
      <c r="G1189" s="251" t="s">
        <v>1063</v>
      </c>
      <c r="H1189" s="251" t="s">
        <v>1083</v>
      </c>
      <c r="I1189" s="251" t="s">
        <v>1143</v>
      </c>
      <c r="J1189" s="251" t="s">
        <v>1066</v>
      </c>
      <c r="K1189" s="251" t="s">
        <v>2579</v>
      </c>
      <c r="L1189" s="251" t="s">
        <v>2580</v>
      </c>
      <c r="M1189" s="251">
        <v>1</v>
      </c>
      <c r="N1189" s="251">
        <v>1.01</v>
      </c>
      <c r="O1189" s="251" t="s">
        <v>1069</v>
      </c>
      <c r="P1189" s="252" t="s">
        <v>1069</v>
      </c>
    </row>
    <row r="1190" spans="1:16" x14ac:dyDescent="0.25">
      <c r="A1190" s="250" t="s">
        <v>2253</v>
      </c>
      <c r="B1190" s="251" t="s">
        <v>2610</v>
      </c>
      <c r="C1190" s="251" t="s">
        <v>2611</v>
      </c>
      <c r="D1190" s="251" t="s">
        <v>1254</v>
      </c>
      <c r="E1190" s="251" t="s">
        <v>1063</v>
      </c>
      <c r="F1190" s="251" t="s">
        <v>2621</v>
      </c>
      <c r="G1190" s="251" t="s">
        <v>1063</v>
      </c>
      <c r="H1190" s="251" t="s">
        <v>1065</v>
      </c>
      <c r="I1190" s="251" t="s">
        <v>1063</v>
      </c>
      <c r="J1190" s="251" t="s">
        <v>1066</v>
      </c>
      <c r="K1190" s="251" t="s">
        <v>2277</v>
      </c>
      <c r="L1190" s="251" t="s">
        <v>2278</v>
      </c>
      <c r="M1190" s="251">
        <v>1</v>
      </c>
      <c r="N1190" s="251">
        <v>1.0029999999999999</v>
      </c>
      <c r="O1190" s="251" t="s">
        <v>1069</v>
      </c>
      <c r="P1190" s="252" t="s">
        <v>2622</v>
      </c>
    </row>
    <row r="1191" spans="1:16" x14ac:dyDescent="0.25">
      <c r="A1191" s="250" t="s">
        <v>2253</v>
      </c>
      <c r="B1191" s="251" t="s">
        <v>2623</v>
      </c>
      <c r="C1191" s="251" t="s">
        <v>2624</v>
      </c>
      <c r="D1191" s="251" t="s">
        <v>1254</v>
      </c>
      <c r="E1191" s="251" t="s">
        <v>1063</v>
      </c>
      <c r="F1191" s="251" t="s">
        <v>2625</v>
      </c>
      <c r="G1191" s="251" t="s">
        <v>1063</v>
      </c>
      <c r="H1191" s="251" t="s">
        <v>1065</v>
      </c>
      <c r="I1191" s="251" t="s">
        <v>1063</v>
      </c>
      <c r="J1191" s="251" t="s">
        <v>1066</v>
      </c>
      <c r="K1191" s="251" t="s">
        <v>2374</v>
      </c>
      <c r="L1191" s="251" t="s">
        <v>2375</v>
      </c>
      <c r="M1191" s="251">
        <v>1</v>
      </c>
      <c r="N1191" s="251">
        <v>1.01</v>
      </c>
      <c r="O1191" s="251" t="s">
        <v>1069</v>
      </c>
      <c r="P1191" s="252" t="s">
        <v>1069</v>
      </c>
    </row>
    <row r="1192" spans="1:16" x14ac:dyDescent="0.25">
      <c r="A1192" s="250" t="s">
        <v>2253</v>
      </c>
      <c r="B1192" s="251" t="s">
        <v>2623</v>
      </c>
      <c r="C1192" s="251" t="s">
        <v>2624</v>
      </c>
      <c r="D1192" s="251" t="s">
        <v>1254</v>
      </c>
      <c r="E1192" s="251" t="s">
        <v>1063</v>
      </c>
      <c r="F1192" s="251" t="s">
        <v>2625</v>
      </c>
      <c r="G1192" s="251" t="s">
        <v>1063</v>
      </c>
      <c r="H1192" s="251" t="s">
        <v>1115</v>
      </c>
      <c r="I1192" s="251" t="s">
        <v>1116</v>
      </c>
      <c r="J1192" s="251" t="s">
        <v>1066</v>
      </c>
      <c r="K1192" s="251" t="s">
        <v>100</v>
      </c>
      <c r="L1192" s="251" t="s">
        <v>101</v>
      </c>
      <c r="M1192" s="251">
        <v>1</v>
      </c>
      <c r="N1192" s="251">
        <v>1</v>
      </c>
      <c r="O1192" s="251" t="s">
        <v>1069</v>
      </c>
      <c r="P1192" s="252" t="s">
        <v>1069</v>
      </c>
    </row>
    <row r="1193" spans="1:16" x14ac:dyDescent="0.25">
      <c r="A1193" s="250" t="s">
        <v>2253</v>
      </c>
      <c r="B1193" s="251" t="s">
        <v>2623</v>
      </c>
      <c r="C1193" s="251" t="s">
        <v>2624</v>
      </c>
      <c r="D1193" s="251" t="s">
        <v>1254</v>
      </c>
      <c r="E1193" s="251" t="s">
        <v>1063</v>
      </c>
      <c r="F1193" s="251" t="s">
        <v>2625</v>
      </c>
      <c r="G1193" s="251" t="s">
        <v>1063</v>
      </c>
      <c r="H1193" s="251" t="s">
        <v>1167</v>
      </c>
      <c r="I1193" s="251" t="s">
        <v>1078</v>
      </c>
      <c r="J1193" s="251" t="s">
        <v>1066</v>
      </c>
      <c r="K1193" s="251" t="s">
        <v>2358</v>
      </c>
      <c r="L1193" s="251" t="s">
        <v>2359</v>
      </c>
      <c r="M1193" s="251">
        <v>1</v>
      </c>
      <c r="N1193" s="251">
        <v>1</v>
      </c>
      <c r="O1193" s="251" t="s">
        <v>1069</v>
      </c>
      <c r="P1193" s="252" t="s">
        <v>1069</v>
      </c>
    </row>
    <row r="1194" spans="1:16" x14ac:dyDescent="0.25">
      <c r="A1194" s="250" t="s">
        <v>2253</v>
      </c>
      <c r="B1194" s="251" t="s">
        <v>2626</v>
      </c>
      <c r="C1194" s="251" t="s">
        <v>2627</v>
      </c>
      <c r="D1194" s="251" t="s">
        <v>1254</v>
      </c>
      <c r="E1194" s="251" t="s">
        <v>1063</v>
      </c>
      <c r="F1194" s="251" t="s">
        <v>2628</v>
      </c>
      <c r="G1194" s="251" t="s">
        <v>1063</v>
      </c>
      <c r="H1194" s="251" t="s">
        <v>1065</v>
      </c>
      <c r="I1194" s="251" t="s">
        <v>1063</v>
      </c>
      <c r="J1194" s="251" t="s">
        <v>1066</v>
      </c>
      <c r="K1194" s="251" t="s">
        <v>2612</v>
      </c>
      <c r="L1194" s="251" t="s">
        <v>2613</v>
      </c>
      <c r="M1194" s="251">
        <v>1</v>
      </c>
      <c r="N1194" s="251">
        <v>1.01</v>
      </c>
      <c r="O1194" s="251" t="s">
        <v>1069</v>
      </c>
      <c r="P1194" s="252" t="s">
        <v>1069</v>
      </c>
    </row>
    <row r="1195" spans="1:16" x14ac:dyDescent="0.25">
      <c r="A1195" s="250" t="s">
        <v>2253</v>
      </c>
      <c r="B1195" s="251" t="s">
        <v>2626</v>
      </c>
      <c r="C1195" s="251" t="s">
        <v>2627</v>
      </c>
      <c r="D1195" s="251" t="s">
        <v>1254</v>
      </c>
      <c r="E1195" s="251" t="s">
        <v>1063</v>
      </c>
      <c r="F1195" s="251" t="s">
        <v>2628</v>
      </c>
      <c r="G1195" s="251" t="s">
        <v>1063</v>
      </c>
      <c r="H1195" s="251" t="s">
        <v>1115</v>
      </c>
      <c r="I1195" s="251" t="s">
        <v>1116</v>
      </c>
      <c r="J1195" s="251" t="s">
        <v>1066</v>
      </c>
      <c r="K1195" s="251" t="s">
        <v>100</v>
      </c>
      <c r="L1195" s="251" t="s">
        <v>101</v>
      </c>
      <c r="M1195" s="251">
        <v>1</v>
      </c>
      <c r="N1195" s="251">
        <v>1</v>
      </c>
      <c r="O1195" s="251" t="s">
        <v>1069</v>
      </c>
      <c r="P1195" s="252" t="s">
        <v>1069</v>
      </c>
    </row>
    <row r="1196" spans="1:16" x14ac:dyDescent="0.25">
      <c r="A1196" s="250" t="s">
        <v>2253</v>
      </c>
      <c r="B1196" s="251" t="s">
        <v>2626</v>
      </c>
      <c r="C1196" s="251" t="s">
        <v>2627</v>
      </c>
      <c r="D1196" s="251" t="s">
        <v>1254</v>
      </c>
      <c r="E1196" s="251" t="s">
        <v>1063</v>
      </c>
      <c r="F1196" s="251" t="s">
        <v>2628</v>
      </c>
      <c r="G1196" s="251" t="s">
        <v>1063</v>
      </c>
      <c r="H1196" s="251" t="s">
        <v>1167</v>
      </c>
      <c r="I1196" s="251" t="s">
        <v>1078</v>
      </c>
      <c r="J1196" s="251" t="s">
        <v>1066</v>
      </c>
      <c r="K1196" s="251" t="s">
        <v>2358</v>
      </c>
      <c r="L1196" s="251" t="s">
        <v>2359</v>
      </c>
      <c r="M1196" s="251">
        <v>1</v>
      </c>
      <c r="N1196" s="251">
        <v>1</v>
      </c>
      <c r="O1196" s="251" t="s">
        <v>1069</v>
      </c>
      <c r="P1196" s="252" t="s">
        <v>1069</v>
      </c>
    </row>
    <row r="1197" spans="1:16" x14ac:dyDescent="0.25">
      <c r="A1197" s="250" t="s">
        <v>2253</v>
      </c>
      <c r="B1197" s="251" t="s">
        <v>2629</v>
      </c>
      <c r="C1197" s="251" t="s">
        <v>2630</v>
      </c>
      <c r="D1197" s="251" t="s">
        <v>1254</v>
      </c>
      <c r="E1197" s="251" t="s">
        <v>1063</v>
      </c>
      <c r="F1197" s="251" t="s">
        <v>2631</v>
      </c>
      <c r="G1197" s="251" t="s">
        <v>1063</v>
      </c>
      <c r="H1197" s="251" t="s">
        <v>1065</v>
      </c>
      <c r="I1197" s="251" t="s">
        <v>1063</v>
      </c>
      <c r="J1197" s="251" t="s">
        <v>1066</v>
      </c>
      <c r="K1197" s="251" t="s">
        <v>2610</v>
      </c>
      <c r="L1197" s="251" t="s">
        <v>2611</v>
      </c>
      <c r="M1197" s="251">
        <v>1</v>
      </c>
      <c r="N1197" s="251">
        <v>1.01</v>
      </c>
      <c r="O1197" s="251" t="s">
        <v>1069</v>
      </c>
      <c r="P1197" s="252" t="s">
        <v>1069</v>
      </c>
    </row>
    <row r="1198" spans="1:16" x14ac:dyDescent="0.25">
      <c r="A1198" s="250" t="s">
        <v>2253</v>
      </c>
      <c r="B1198" s="251" t="s">
        <v>2629</v>
      </c>
      <c r="C1198" s="251" t="s">
        <v>2630</v>
      </c>
      <c r="D1198" s="251" t="s">
        <v>1254</v>
      </c>
      <c r="E1198" s="251" t="s">
        <v>1063</v>
      </c>
      <c r="F1198" s="251" t="s">
        <v>2631</v>
      </c>
      <c r="G1198" s="251" t="s">
        <v>1063</v>
      </c>
      <c r="H1198" s="251" t="s">
        <v>1115</v>
      </c>
      <c r="I1198" s="251" t="s">
        <v>1116</v>
      </c>
      <c r="J1198" s="251" t="s">
        <v>1066</v>
      </c>
      <c r="K1198" s="251" t="s">
        <v>100</v>
      </c>
      <c r="L1198" s="251" t="s">
        <v>101</v>
      </c>
      <c r="M1198" s="251">
        <v>1</v>
      </c>
      <c r="N1198" s="251">
        <v>1</v>
      </c>
      <c r="O1198" s="251" t="s">
        <v>1069</v>
      </c>
      <c r="P1198" s="252" t="s">
        <v>1069</v>
      </c>
    </row>
    <row r="1199" spans="1:16" x14ac:dyDescent="0.25">
      <c r="A1199" s="250" t="s">
        <v>2253</v>
      </c>
      <c r="B1199" s="251" t="s">
        <v>2629</v>
      </c>
      <c r="C1199" s="251" t="s">
        <v>2630</v>
      </c>
      <c r="D1199" s="251" t="s">
        <v>1254</v>
      </c>
      <c r="E1199" s="251" t="s">
        <v>1063</v>
      </c>
      <c r="F1199" s="251" t="s">
        <v>2631</v>
      </c>
      <c r="G1199" s="251" t="s">
        <v>1063</v>
      </c>
      <c r="H1199" s="251" t="s">
        <v>1167</v>
      </c>
      <c r="I1199" s="251" t="s">
        <v>1078</v>
      </c>
      <c r="J1199" s="251" t="s">
        <v>1066</v>
      </c>
      <c r="K1199" s="251" t="s">
        <v>2358</v>
      </c>
      <c r="L1199" s="251" t="s">
        <v>2359</v>
      </c>
      <c r="M1199" s="251">
        <v>1</v>
      </c>
      <c r="N1199" s="251">
        <v>1</v>
      </c>
      <c r="O1199" s="251" t="s">
        <v>1069</v>
      </c>
      <c r="P1199" s="252" t="s">
        <v>1069</v>
      </c>
    </row>
    <row r="1200" spans="1:16" x14ac:dyDescent="0.25">
      <c r="A1200" s="250" t="s">
        <v>2253</v>
      </c>
      <c r="B1200" s="251" t="s">
        <v>569</v>
      </c>
      <c r="C1200" s="251" t="s">
        <v>570</v>
      </c>
      <c r="D1200" s="251" t="s">
        <v>1254</v>
      </c>
      <c r="E1200" s="251" t="s">
        <v>1063</v>
      </c>
      <c r="F1200" s="251" t="s">
        <v>2632</v>
      </c>
      <c r="G1200" s="251" t="s">
        <v>1063</v>
      </c>
      <c r="H1200" s="251" t="s">
        <v>1065</v>
      </c>
      <c r="I1200" s="251" t="s">
        <v>1063</v>
      </c>
      <c r="J1200" s="251" t="s">
        <v>1066</v>
      </c>
      <c r="K1200" s="251" t="s">
        <v>2633</v>
      </c>
      <c r="L1200" s="251" t="s">
        <v>2634</v>
      </c>
      <c r="M1200" s="251">
        <v>1</v>
      </c>
      <c r="N1200" s="251">
        <v>1</v>
      </c>
      <c r="O1200" s="251" t="s">
        <v>1069</v>
      </c>
      <c r="P1200" s="252" t="s">
        <v>2635</v>
      </c>
    </row>
    <row r="1201" spans="1:16" x14ac:dyDescent="0.25">
      <c r="A1201" s="250" t="s">
        <v>2253</v>
      </c>
      <c r="B1201" s="251" t="s">
        <v>569</v>
      </c>
      <c r="C1201" s="251" t="s">
        <v>570</v>
      </c>
      <c r="D1201" s="251" t="s">
        <v>1254</v>
      </c>
      <c r="E1201" s="251" t="s">
        <v>1063</v>
      </c>
      <c r="F1201" s="251" t="s">
        <v>2632</v>
      </c>
      <c r="G1201" s="251" t="s">
        <v>1063</v>
      </c>
      <c r="H1201" s="251" t="s">
        <v>1115</v>
      </c>
      <c r="I1201" s="251" t="s">
        <v>1116</v>
      </c>
      <c r="J1201" s="251" t="s">
        <v>1066</v>
      </c>
      <c r="K1201" s="251" t="s">
        <v>2358</v>
      </c>
      <c r="L1201" s="251" t="s">
        <v>2359</v>
      </c>
      <c r="M1201" s="251">
        <v>1</v>
      </c>
      <c r="N1201" s="251">
        <v>1</v>
      </c>
      <c r="O1201" s="251" t="s">
        <v>1069</v>
      </c>
      <c r="P1201" s="252" t="s">
        <v>2635</v>
      </c>
    </row>
    <row r="1202" spans="1:16" x14ac:dyDescent="0.25">
      <c r="A1202" s="250" t="s">
        <v>2253</v>
      </c>
      <c r="B1202" s="251" t="s">
        <v>569</v>
      </c>
      <c r="C1202" s="251" t="s">
        <v>570</v>
      </c>
      <c r="D1202" s="251" t="s">
        <v>1254</v>
      </c>
      <c r="E1202" s="251" t="s">
        <v>1063</v>
      </c>
      <c r="F1202" s="251" t="s">
        <v>2632</v>
      </c>
      <c r="G1202" s="251" t="s">
        <v>1063</v>
      </c>
      <c r="H1202" s="251" t="s">
        <v>1167</v>
      </c>
      <c r="I1202" s="251" t="s">
        <v>1078</v>
      </c>
      <c r="J1202" s="251" t="s">
        <v>1066</v>
      </c>
      <c r="K1202" s="251" t="s">
        <v>100</v>
      </c>
      <c r="L1202" s="251" t="s">
        <v>101</v>
      </c>
      <c r="M1202" s="251">
        <v>1</v>
      </c>
      <c r="N1202" s="251">
        <v>1</v>
      </c>
      <c r="O1202" s="251" t="s">
        <v>1069</v>
      </c>
      <c r="P1202" s="252" t="s">
        <v>2635</v>
      </c>
    </row>
    <row r="1203" spans="1:16" x14ac:dyDescent="0.25">
      <c r="A1203" s="250" t="s">
        <v>2253</v>
      </c>
      <c r="B1203" s="251" t="s">
        <v>569</v>
      </c>
      <c r="C1203" s="251" t="s">
        <v>570</v>
      </c>
      <c r="D1203" s="251" t="s">
        <v>1254</v>
      </c>
      <c r="E1203" s="251" t="s">
        <v>1063</v>
      </c>
      <c r="F1203" s="251" t="s">
        <v>2632</v>
      </c>
      <c r="G1203" s="251" t="s">
        <v>1063</v>
      </c>
      <c r="H1203" s="251" t="s">
        <v>1077</v>
      </c>
      <c r="I1203" s="251" t="s">
        <v>1176</v>
      </c>
      <c r="J1203" s="251" t="s">
        <v>1066</v>
      </c>
      <c r="K1203" s="251" t="s">
        <v>2282</v>
      </c>
      <c r="L1203" s="251" t="s">
        <v>2283</v>
      </c>
      <c r="M1203" s="251">
        <v>1</v>
      </c>
      <c r="N1203" s="251">
        <v>0.51900000000000002</v>
      </c>
      <c r="O1203" s="251" t="s">
        <v>1069</v>
      </c>
      <c r="P1203" s="252" t="s">
        <v>2635</v>
      </c>
    </row>
    <row r="1204" spans="1:16" x14ac:dyDescent="0.25">
      <c r="A1204" s="250" t="s">
        <v>873</v>
      </c>
      <c r="B1204" s="251" t="s">
        <v>168</v>
      </c>
      <c r="C1204" s="251" t="s">
        <v>169</v>
      </c>
      <c r="D1204" s="251" t="s">
        <v>1062</v>
      </c>
      <c r="E1204" s="251" t="s">
        <v>1063</v>
      </c>
      <c r="F1204" s="251" t="s">
        <v>2636</v>
      </c>
      <c r="G1204" s="251" t="s">
        <v>1063</v>
      </c>
      <c r="H1204" s="251" t="s">
        <v>1065</v>
      </c>
      <c r="I1204" s="251" t="s">
        <v>1063</v>
      </c>
      <c r="J1204" s="251" t="s">
        <v>1066</v>
      </c>
      <c r="K1204" s="251" t="s">
        <v>78</v>
      </c>
      <c r="L1204" s="251" t="s">
        <v>79</v>
      </c>
      <c r="M1204" s="251">
        <v>0.95</v>
      </c>
      <c r="N1204" s="251">
        <v>0.7</v>
      </c>
      <c r="O1204" s="251" t="s">
        <v>1069</v>
      </c>
      <c r="P1204" s="252" t="s">
        <v>2637</v>
      </c>
    </row>
    <row r="1205" spans="1:16" x14ac:dyDescent="0.25">
      <c r="A1205" s="250" t="s">
        <v>873</v>
      </c>
      <c r="B1205" s="251" t="s">
        <v>168</v>
      </c>
      <c r="C1205" s="251" t="s">
        <v>169</v>
      </c>
      <c r="D1205" s="251" t="s">
        <v>1062</v>
      </c>
      <c r="E1205" s="251" t="s">
        <v>1063</v>
      </c>
      <c r="F1205" s="251" t="s">
        <v>2636</v>
      </c>
      <c r="G1205" s="251" t="s">
        <v>1063</v>
      </c>
      <c r="H1205" s="251" t="s">
        <v>1115</v>
      </c>
      <c r="I1205" s="251" t="s">
        <v>1116</v>
      </c>
      <c r="J1205" s="251" t="s">
        <v>1066</v>
      </c>
      <c r="K1205" s="251" t="s">
        <v>177</v>
      </c>
      <c r="L1205" s="251" t="s">
        <v>178</v>
      </c>
      <c r="M1205" s="251">
        <v>0.95</v>
      </c>
      <c r="N1205" s="251">
        <v>0.3</v>
      </c>
      <c r="O1205" s="251" t="s">
        <v>1069</v>
      </c>
      <c r="P1205" s="252" t="s">
        <v>2637</v>
      </c>
    </row>
    <row r="1206" spans="1:16" x14ac:dyDescent="0.25">
      <c r="A1206" s="250" t="s">
        <v>873</v>
      </c>
      <c r="B1206" s="251" t="s">
        <v>168</v>
      </c>
      <c r="C1206" s="251" t="s">
        <v>169</v>
      </c>
      <c r="D1206" s="251" t="s">
        <v>1062</v>
      </c>
      <c r="E1206" s="251" t="s">
        <v>1063</v>
      </c>
      <c r="F1206" s="251" t="s">
        <v>2636</v>
      </c>
      <c r="G1206" s="251" t="s">
        <v>1063</v>
      </c>
      <c r="H1206" s="251" t="s">
        <v>1167</v>
      </c>
      <c r="I1206" s="251" t="s">
        <v>1078</v>
      </c>
      <c r="J1206" s="251" t="s">
        <v>1079</v>
      </c>
      <c r="K1206" s="251" t="s">
        <v>490</v>
      </c>
      <c r="L1206" s="251" t="s">
        <v>491</v>
      </c>
      <c r="M1206" s="251">
        <v>0.95</v>
      </c>
      <c r="N1206" s="251">
        <v>-0.05</v>
      </c>
      <c r="O1206" s="251" t="s">
        <v>1069</v>
      </c>
      <c r="P1206" s="252" t="s">
        <v>2637</v>
      </c>
    </row>
    <row r="1207" spans="1:16" x14ac:dyDescent="0.25">
      <c r="A1207" s="250" t="s">
        <v>873</v>
      </c>
      <c r="B1207" s="251" t="s">
        <v>171</v>
      </c>
      <c r="C1207" s="251" t="s">
        <v>172</v>
      </c>
      <c r="D1207" s="251" t="s">
        <v>1062</v>
      </c>
      <c r="E1207" s="251" t="s">
        <v>1063</v>
      </c>
      <c r="F1207" s="251" t="s">
        <v>2638</v>
      </c>
      <c r="G1207" s="251" t="s">
        <v>1063</v>
      </c>
      <c r="H1207" s="251" t="s">
        <v>1065</v>
      </c>
      <c r="I1207" s="251" t="s">
        <v>1063</v>
      </c>
      <c r="J1207" s="251" t="s">
        <v>1066</v>
      </c>
      <c r="K1207" s="251" t="s">
        <v>694</v>
      </c>
      <c r="L1207" s="251" t="s">
        <v>19</v>
      </c>
      <c r="M1207" s="251">
        <v>1</v>
      </c>
      <c r="N1207" s="251">
        <v>1.075</v>
      </c>
      <c r="O1207" s="251" t="s">
        <v>1069</v>
      </c>
      <c r="P1207" s="252" t="s">
        <v>1069</v>
      </c>
    </row>
    <row r="1208" spans="1:16" x14ac:dyDescent="0.25">
      <c r="A1208" s="250" t="s">
        <v>873</v>
      </c>
      <c r="B1208" s="251" t="s">
        <v>173</v>
      </c>
      <c r="C1208" s="251" t="s">
        <v>174</v>
      </c>
      <c r="D1208" s="251" t="s">
        <v>1062</v>
      </c>
      <c r="E1208" s="251" t="s">
        <v>1063</v>
      </c>
      <c r="F1208" s="251" t="s">
        <v>2639</v>
      </c>
      <c r="G1208" s="251" t="s">
        <v>1063</v>
      </c>
      <c r="H1208" s="251" t="s">
        <v>1065</v>
      </c>
      <c r="I1208" s="251" t="s">
        <v>1063</v>
      </c>
      <c r="J1208" s="251" t="s">
        <v>1066</v>
      </c>
      <c r="K1208" s="251" t="s">
        <v>56</v>
      </c>
      <c r="L1208" s="251" t="s">
        <v>57</v>
      </c>
      <c r="M1208" s="251">
        <v>1</v>
      </c>
      <c r="N1208" s="251">
        <v>0.107</v>
      </c>
      <c r="O1208" s="251" t="s">
        <v>1069</v>
      </c>
      <c r="P1208" s="252" t="s">
        <v>2640</v>
      </c>
    </row>
    <row r="1209" spans="1:16" x14ac:dyDescent="0.25">
      <c r="A1209" s="250" t="s">
        <v>873</v>
      </c>
      <c r="B1209" s="251" t="s">
        <v>173</v>
      </c>
      <c r="C1209" s="251" t="s">
        <v>174</v>
      </c>
      <c r="D1209" s="251" t="s">
        <v>1062</v>
      </c>
      <c r="E1209" s="251" t="s">
        <v>1063</v>
      </c>
      <c r="F1209" s="251" t="s">
        <v>2639</v>
      </c>
      <c r="G1209" s="251" t="s">
        <v>1063</v>
      </c>
      <c r="H1209" s="251" t="s">
        <v>1115</v>
      </c>
      <c r="I1209" s="251" t="s">
        <v>1116</v>
      </c>
      <c r="J1209" s="251" t="s">
        <v>1066</v>
      </c>
      <c r="K1209" s="251" t="s">
        <v>576</v>
      </c>
      <c r="L1209" s="251" t="s">
        <v>577</v>
      </c>
      <c r="M1209" s="251">
        <v>1</v>
      </c>
      <c r="N1209" s="251">
        <v>0.64100000000000001</v>
      </c>
      <c r="O1209" s="251" t="s">
        <v>1069</v>
      </c>
      <c r="P1209" s="252" t="s">
        <v>2640</v>
      </c>
    </row>
    <row r="1210" spans="1:16" x14ac:dyDescent="0.25">
      <c r="A1210" s="250" t="s">
        <v>873</v>
      </c>
      <c r="B1210" s="251" t="s">
        <v>173</v>
      </c>
      <c r="C1210" s="251" t="s">
        <v>174</v>
      </c>
      <c r="D1210" s="251" t="s">
        <v>1062</v>
      </c>
      <c r="E1210" s="251" t="s">
        <v>1063</v>
      </c>
      <c r="F1210" s="251" t="s">
        <v>2639</v>
      </c>
      <c r="G1210" s="251" t="s">
        <v>1063</v>
      </c>
      <c r="H1210" s="251" t="s">
        <v>1167</v>
      </c>
      <c r="I1210" s="251" t="s">
        <v>1078</v>
      </c>
      <c r="J1210" s="251" t="s">
        <v>1066</v>
      </c>
      <c r="K1210" s="251" t="s">
        <v>168</v>
      </c>
      <c r="L1210" s="251" t="s">
        <v>169</v>
      </c>
      <c r="M1210" s="251">
        <v>1</v>
      </c>
      <c r="N1210" s="251">
        <v>0.32100000000000001</v>
      </c>
      <c r="O1210" s="251" t="s">
        <v>1069</v>
      </c>
      <c r="P1210" s="252" t="s">
        <v>2640</v>
      </c>
    </row>
    <row r="1211" spans="1:16" x14ac:dyDescent="0.25">
      <c r="A1211" s="250" t="s">
        <v>873</v>
      </c>
      <c r="B1211" s="251" t="s">
        <v>175</v>
      </c>
      <c r="C1211" s="251" t="s">
        <v>176</v>
      </c>
      <c r="D1211" s="251" t="s">
        <v>1062</v>
      </c>
      <c r="E1211" s="251" t="s">
        <v>1063</v>
      </c>
      <c r="F1211" s="251" t="s">
        <v>2641</v>
      </c>
      <c r="G1211" s="251" t="s">
        <v>1063</v>
      </c>
      <c r="H1211" s="251" t="s">
        <v>1065</v>
      </c>
      <c r="I1211" s="251" t="s">
        <v>1063</v>
      </c>
      <c r="J1211" s="251" t="s">
        <v>1066</v>
      </c>
      <c r="K1211" s="251" t="s">
        <v>168</v>
      </c>
      <c r="L1211" s="251" t="s">
        <v>169</v>
      </c>
      <c r="M1211" s="251">
        <v>1</v>
      </c>
      <c r="N1211" s="251">
        <v>1.1910000000000001</v>
      </c>
      <c r="O1211" s="251" t="s">
        <v>1069</v>
      </c>
      <c r="P1211" s="252" t="s">
        <v>2642</v>
      </c>
    </row>
    <row r="1212" spans="1:16" x14ac:dyDescent="0.25">
      <c r="A1212" s="250" t="s">
        <v>873</v>
      </c>
      <c r="B1212" s="251" t="s">
        <v>179</v>
      </c>
      <c r="C1212" s="251" t="s">
        <v>180</v>
      </c>
      <c r="D1212" s="251" t="s">
        <v>1062</v>
      </c>
      <c r="E1212" s="251" t="s">
        <v>1063</v>
      </c>
      <c r="F1212" s="251" t="s">
        <v>2643</v>
      </c>
      <c r="G1212" s="251" t="s">
        <v>1063</v>
      </c>
      <c r="H1212" s="251" t="s">
        <v>1065</v>
      </c>
      <c r="I1212" s="251" t="s">
        <v>1063</v>
      </c>
      <c r="J1212" s="251" t="s">
        <v>1066</v>
      </c>
      <c r="K1212" s="251" t="s">
        <v>29</v>
      </c>
      <c r="L1212" s="251" t="s">
        <v>30</v>
      </c>
      <c r="M1212" s="251">
        <v>1</v>
      </c>
      <c r="N1212" s="251">
        <v>0.871</v>
      </c>
      <c r="O1212" s="251" t="s">
        <v>1069</v>
      </c>
      <c r="P1212" s="252" t="s">
        <v>2644</v>
      </c>
    </row>
    <row r="1213" spans="1:16" x14ac:dyDescent="0.25">
      <c r="A1213" s="250" t="s">
        <v>873</v>
      </c>
      <c r="B1213" s="251" t="s">
        <v>179</v>
      </c>
      <c r="C1213" s="251" t="s">
        <v>180</v>
      </c>
      <c r="D1213" s="251" t="s">
        <v>1062</v>
      </c>
      <c r="E1213" s="251" t="s">
        <v>1063</v>
      </c>
      <c r="F1213" s="251" t="s">
        <v>2643</v>
      </c>
      <c r="G1213" s="251" t="s">
        <v>1063</v>
      </c>
      <c r="H1213" s="251" t="s">
        <v>1115</v>
      </c>
      <c r="I1213" s="251" t="s">
        <v>1116</v>
      </c>
      <c r="J1213" s="251" t="s">
        <v>1066</v>
      </c>
      <c r="K1213" s="251" t="s">
        <v>694</v>
      </c>
      <c r="L1213" s="251" t="s">
        <v>19</v>
      </c>
      <c r="M1213" s="251">
        <v>1</v>
      </c>
      <c r="N1213" s="251">
        <v>0.218</v>
      </c>
      <c r="O1213" s="251" t="s">
        <v>1069</v>
      </c>
      <c r="P1213" s="252" t="s">
        <v>2644</v>
      </c>
    </row>
    <row r="1214" spans="1:16" x14ac:dyDescent="0.25">
      <c r="A1214" s="250" t="s">
        <v>873</v>
      </c>
      <c r="B1214" s="251" t="s">
        <v>181</v>
      </c>
      <c r="C1214" s="251" t="s">
        <v>182</v>
      </c>
      <c r="D1214" s="251" t="s">
        <v>1062</v>
      </c>
      <c r="E1214" s="251" t="s">
        <v>1063</v>
      </c>
      <c r="F1214" s="251" t="s">
        <v>2645</v>
      </c>
      <c r="G1214" s="251" t="s">
        <v>1063</v>
      </c>
      <c r="H1214" s="251" t="s">
        <v>1065</v>
      </c>
      <c r="I1214" s="251" t="s">
        <v>1063</v>
      </c>
      <c r="J1214" s="251" t="s">
        <v>1066</v>
      </c>
      <c r="K1214" s="251" t="s">
        <v>214</v>
      </c>
      <c r="L1214" s="251" t="s">
        <v>215</v>
      </c>
      <c r="M1214" s="251">
        <v>1</v>
      </c>
      <c r="N1214" s="251">
        <v>0.53</v>
      </c>
      <c r="O1214" s="251" t="s">
        <v>1069</v>
      </c>
      <c r="P1214" s="252" t="s">
        <v>2646</v>
      </c>
    </row>
    <row r="1215" spans="1:16" x14ac:dyDescent="0.25">
      <c r="A1215" s="250" t="s">
        <v>873</v>
      </c>
      <c r="B1215" s="251" t="s">
        <v>181</v>
      </c>
      <c r="C1215" s="251" t="s">
        <v>182</v>
      </c>
      <c r="D1215" s="251" t="s">
        <v>1062</v>
      </c>
      <c r="E1215" s="251" t="s">
        <v>1063</v>
      </c>
      <c r="F1215" s="251" t="s">
        <v>2645</v>
      </c>
      <c r="G1215" s="251" t="s">
        <v>1063</v>
      </c>
      <c r="H1215" s="251" t="s">
        <v>1115</v>
      </c>
      <c r="I1215" s="251" t="s">
        <v>1116</v>
      </c>
      <c r="J1215" s="251" t="s">
        <v>1066</v>
      </c>
      <c r="K1215" s="251" t="s">
        <v>265</v>
      </c>
      <c r="L1215" s="251" t="s">
        <v>266</v>
      </c>
      <c r="M1215" s="251">
        <v>1</v>
      </c>
      <c r="N1215" s="251">
        <v>0.47</v>
      </c>
      <c r="O1215" s="251" t="s">
        <v>1069</v>
      </c>
      <c r="P1215" s="252" t="s">
        <v>2646</v>
      </c>
    </row>
    <row r="1216" spans="1:16" x14ac:dyDescent="0.25">
      <c r="A1216" s="250" t="s">
        <v>873</v>
      </c>
      <c r="B1216" s="251" t="s">
        <v>185</v>
      </c>
      <c r="C1216" s="251" t="s">
        <v>186</v>
      </c>
      <c r="D1216" s="251" t="s">
        <v>1062</v>
      </c>
      <c r="E1216" s="251" t="s">
        <v>1063</v>
      </c>
      <c r="F1216" s="251" t="s">
        <v>2647</v>
      </c>
      <c r="G1216" s="251" t="s">
        <v>1063</v>
      </c>
      <c r="H1216" s="251" t="s">
        <v>1065</v>
      </c>
      <c r="I1216" s="251" t="s">
        <v>1063</v>
      </c>
      <c r="J1216" s="251" t="s">
        <v>1066</v>
      </c>
      <c r="K1216" s="251" t="s">
        <v>507</v>
      </c>
      <c r="L1216" s="251" t="s">
        <v>508</v>
      </c>
      <c r="M1216" s="251">
        <v>1</v>
      </c>
      <c r="N1216" s="251">
        <v>1.3</v>
      </c>
      <c r="O1216" s="251" t="s">
        <v>1069</v>
      </c>
      <c r="P1216" s="252" t="s">
        <v>1069</v>
      </c>
    </row>
    <row r="1217" spans="1:16" x14ac:dyDescent="0.25">
      <c r="A1217" s="250" t="s">
        <v>873</v>
      </c>
      <c r="B1217" s="251" t="s">
        <v>185</v>
      </c>
      <c r="C1217" s="251" t="s">
        <v>186</v>
      </c>
      <c r="D1217" s="251" t="s">
        <v>1062</v>
      </c>
      <c r="E1217" s="251" t="s">
        <v>1063</v>
      </c>
      <c r="F1217" s="251" t="s">
        <v>2647</v>
      </c>
      <c r="G1217" s="251" t="s">
        <v>1063</v>
      </c>
      <c r="H1217" s="251" t="s">
        <v>1115</v>
      </c>
      <c r="I1217" s="251" t="s">
        <v>1116</v>
      </c>
      <c r="J1217" s="251" t="s">
        <v>1066</v>
      </c>
      <c r="K1217" s="251" t="s">
        <v>487</v>
      </c>
      <c r="L1217" s="251" t="s">
        <v>488</v>
      </c>
      <c r="M1217" s="251">
        <v>1</v>
      </c>
      <c r="N1217" s="251">
        <v>0.26</v>
      </c>
      <c r="O1217" s="251" t="s">
        <v>1069</v>
      </c>
      <c r="P1217" s="252" t="s">
        <v>1069</v>
      </c>
    </row>
    <row r="1218" spans="1:16" x14ac:dyDescent="0.25">
      <c r="A1218" s="250" t="s">
        <v>873</v>
      </c>
      <c r="B1218" s="251" t="s">
        <v>188</v>
      </c>
      <c r="C1218" s="251" t="s">
        <v>189</v>
      </c>
      <c r="D1218" s="251" t="s">
        <v>1062</v>
      </c>
      <c r="E1218" s="251" t="s">
        <v>1063</v>
      </c>
      <c r="F1218" s="251" t="s">
        <v>2648</v>
      </c>
      <c r="G1218" s="251" t="s">
        <v>1063</v>
      </c>
      <c r="H1218" s="251" t="s">
        <v>1065</v>
      </c>
      <c r="I1218" s="251" t="s">
        <v>1063</v>
      </c>
      <c r="J1218" s="251" t="s">
        <v>1066</v>
      </c>
      <c r="K1218" s="251" t="s">
        <v>326</v>
      </c>
      <c r="L1218" s="251" t="s">
        <v>327</v>
      </c>
      <c r="M1218" s="251">
        <v>1</v>
      </c>
      <c r="N1218" s="251">
        <v>1</v>
      </c>
      <c r="O1218" s="251" t="s">
        <v>1069</v>
      </c>
      <c r="P1218" s="252" t="s">
        <v>1069</v>
      </c>
    </row>
    <row r="1219" spans="1:16" x14ac:dyDescent="0.25">
      <c r="A1219" s="250" t="s">
        <v>873</v>
      </c>
      <c r="B1219" s="251" t="s">
        <v>188</v>
      </c>
      <c r="C1219" s="251" t="s">
        <v>189</v>
      </c>
      <c r="D1219" s="251" t="s">
        <v>1062</v>
      </c>
      <c r="E1219" s="251" t="s">
        <v>1063</v>
      </c>
      <c r="F1219" s="251" t="s">
        <v>2648</v>
      </c>
      <c r="G1219" s="251" t="s">
        <v>1063</v>
      </c>
      <c r="H1219" s="251" t="s">
        <v>1115</v>
      </c>
      <c r="I1219" s="251" t="s">
        <v>1116</v>
      </c>
      <c r="J1219" s="251" t="s">
        <v>1066</v>
      </c>
      <c r="K1219" s="251" t="s">
        <v>74</v>
      </c>
      <c r="L1219" s="251" t="s">
        <v>75</v>
      </c>
      <c r="M1219" s="251">
        <v>1</v>
      </c>
      <c r="N1219" s="251">
        <v>10.53</v>
      </c>
      <c r="O1219" s="251" t="s">
        <v>1069</v>
      </c>
      <c r="P1219" s="252" t="s">
        <v>1069</v>
      </c>
    </row>
    <row r="1220" spans="1:16" x14ac:dyDescent="0.25">
      <c r="A1220" s="250" t="s">
        <v>873</v>
      </c>
      <c r="B1220" s="251" t="s">
        <v>190</v>
      </c>
      <c r="C1220" s="251" t="s">
        <v>191</v>
      </c>
      <c r="D1220" s="251" t="s">
        <v>1062</v>
      </c>
      <c r="E1220" s="251" t="s">
        <v>1063</v>
      </c>
      <c r="F1220" s="251" t="s">
        <v>2649</v>
      </c>
      <c r="G1220" s="251" t="s">
        <v>1063</v>
      </c>
      <c r="H1220" s="251" t="s">
        <v>1065</v>
      </c>
      <c r="I1220" s="251" t="s">
        <v>1063</v>
      </c>
      <c r="J1220" s="251" t="s">
        <v>1066</v>
      </c>
      <c r="K1220" s="251" t="s">
        <v>166</v>
      </c>
      <c r="L1220" s="251" t="s">
        <v>167</v>
      </c>
      <c r="M1220" s="251">
        <v>1</v>
      </c>
      <c r="N1220" s="251">
        <v>1.1100000000000001</v>
      </c>
      <c r="O1220" s="251" t="s">
        <v>1069</v>
      </c>
      <c r="P1220" s="252" t="s">
        <v>1069</v>
      </c>
    </row>
    <row r="1221" spans="1:16" x14ac:dyDescent="0.25">
      <c r="A1221" s="250" t="s">
        <v>873</v>
      </c>
      <c r="B1221" s="251" t="s">
        <v>193</v>
      </c>
      <c r="C1221" s="251" t="s">
        <v>194</v>
      </c>
      <c r="D1221" s="251" t="s">
        <v>1062</v>
      </c>
      <c r="E1221" s="251" t="s">
        <v>1063</v>
      </c>
      <c r="F1221" s="251" t="s">
        <v>2650</v>
      </c>
      <c r="G1221" s="251" t="s">
        <v>1063</v>
      </c>
      <c r="H1221" s="251" t="s">
        <v>1065</v>
      </c>
      <c r="I1221" s="251" t="s">
        <v>1063</v>
      </c>
      <c r="J1221" s="251" t="s">
        <v>1066</v>
      </c>
      <c r="K1221" s="251" t="s">
        <v>522</v>
      </c>
      <c r="L1221" s="251" t="s">
        <v>523</v>
      </c>
      <c r="M1221" s="251">
        <v>1</v>
      </c>
      <c r="N1221" s="251">
        <v>0.25800000000000001</v>
      </c>
      <c r="O1221" s="251" t="s">
        <v>1069</v>
      </c>
      <c r="P1221" s="252" t="s">
        <v>2651</v>
      </c>
    </row>
    <row r="1222" spans="1:16" x14ac:dyDescent="0.25">
      <c r="A1222" s="250" t="s">
        <v>873</v>
      </c>
      <c r="B1222" s="251" t="s">
        <v>193</v>
      </c>
      <c r="C1222" s="251" t="s">
        <v>194</v>
      </c>
      <c r="D1222" s="251" t="s">
        <v>1062</v>
      </c>
      <c r="E1222" s="251" t="s">
        <v>1063</v>
      </c>
      <c r="F1222" s="251" t="s">
        <v>2650</v>
      </c>
      <c r="G1222" s="251" t="s">
        <v>1063</v>
      </c>
      <c r="H1222" s="251" t="s">
        <v>1115</v>
      </c>
      <c r="I1222" s="251" t="s">
        <v>1116</v>
      </c>
      <c r="J1222" s="251" t="s">
        <v>1066</v>
      </c>
      <c r="K1222" s="251" t="s">
        <v>80</v>
      </c>
      <c r="L1222" s="251" t="s">
        <v>81</v>
      </c>
      <c r="M1222" s="251">
        <v>1</v>
      </c>
      <c r="N1222" s="251">
        <v>0.77100000000000002</v>
      </c>
      <c r="O1222" s="251" t="s">
        <v>1069</v>
      </c>
      <c r="P1222" s="252" t="s">
        <v>2651</v>
      </c>
    </row>
    <row r="1223" spans="1:16" x14ac:dyDescent="0.25">
      <c r="A1223" s="250" t="s">
        <v>873</v>
      </c>
      <c r="B1223" s="251" t="s">
        <v>197</v>
      </c>
      <c r="C1223" s="251" t="s">
        <v>198</v>
      </c>
      <c r="D1223" s="251" t="s">
        <v>1062</v>
      </c>
      <c r="E1223" s="251" t="s">
        <v>1063</v>
      </c>
      <c r="F1223" s="251" t="s">
        <v>2652</v>
      </c>
      <c r="G1223" s="251" t="s">
        <v>1063</v>
      </c>
      <c r="H1223" s="251" t="s">
        <v>1065</v>
      </c>
      <c r="I1223" s="251" t="s">
        <v>1063</v>
      </c>
      <c r="J1223" s="251" t="s">
        <v>1066</v>
      </c>
      <c r="K1223" s="251" t="s">
        <v>60</v>
      </c>
      <c r="L1223" s="251" t="s">
        <v>61</v>
      </c>
      <c r="M1223" s="251">
        <v>1</v>
      </c>
      <c r="N1223" s="251">
        <v>0.28599999999999998</v>
      </c>
      <c r="O1223" s="251" t="s">
        <v>1069</v>
      </c>
      <c r="P1223" s="252" t="s">
        <v>2653</v>
      </c>
    </row>
    <row r="1224" spans="1:16" x14ac:dyDescent="0.25">
      <c r="A1224" s="250" t="s">
        <v>873</v>
      </c>
      <c r="B1224" s="251" t="s">
        <v>197</v>
      </c>
      <c r="C1224" s="251" t="s">
        <v>198</v>
      </c>
      <c r="D1224" s="251" t="s">
        <v>1062</v>
      </c>
      <c r="E1224" s="251" t="s">
        <v>1063</v>
      </c>
      <c r="F1224" s="251" t="s">
        <v>2652</v>
      </c>
      <c r="G1224" s="251" t="s">
        <v>1063</v>
      </c>
      <c r="H1224" s="251" t="s">
        <v>1115</v>
      </c>
      <c r="I1224" s="251" t="s">
        <v>1116</v>
      </c>
      <c r="J1224" s="251" t="s">
        <v>1066</v>
      </c>
      <c r="K1224" s="251" t="s">
        <v>72</v>
      </c>
      <c r="L1224" s="251" t="s">
        <v>73</v>
      </c>
      <c r="M1224" s="251">
        <v>1</v>
      </c>
      <c r="N1224" s="251">
        <v>9.6000000000000002E-2</v>
      </c>
      <c r="O1224" s="251" t="s">
        <v>1069</v>
      </c>
      <c r="P1224" s="252" t="s">
        <v>2653</v>
      </c>
    </row>
    <row r="1225" spans="1:16" x14ac:dyDescent="0.25">
      <c r="A1225" s="250" t="s">
        <v>873</v>
      </c>
      <c r="B1225" s="251" t="s">
        <v>197</v>
      </c>
      <c r="C1225" s="251" t="s">
        <v>198</v>
      </c>
      <c r="D1225" s="251" t="s">
        <v>1062</v>
      </c>
      <c r="E1225" s="251" t="s">
        <v>1063</v>
      </c>
      <c r="F1225" s="251" t="s">
        <v>2652</v>
      </c>
      <c r="G1225" s="251" t="s">
        <v>1063</v>
      </c>
      <c r="H1225" s="251" t="s">
        <v>1167</v>
      </c>
      <c r="I1225" s="251" t="s">
        <v>1078</v>
      </c>
      <c r="J1225" s="251" t="s">
        <v>1066</v>
      </c>
      <c r="K1225" s="251" t="s">
        <v>701</v>
      </c>
      <c r="L1225" s="251" t="s">
        <v>2654</v>
      </c>
      <c r="M1225" s="251">
        <v>1</v>
      </c>
      <c r="N1225" s="251">
        <v>9.6000000000000002E-2</v>
      </c>
      <c r="O1225" s="251" t="s">
        <v>1069</v>
      </c>
      <c r="P1225" s="252" t="s">
        <v>2653</v>
      </c>
    </row>
    <row r="1226" spans="1:16" x14ac:dyDescent="0.25">
      <c r="A1226" s="250" t="s">
        <v>873</v>
      </c>
      <c r="B1226" s="251" t="s">
        <v>197</v>
      </c>
      <c r="C1226" s="251" t="s">
        <v>198</v>
      </c>
      <c r="D1226" s="251" t="s">
        <v>1062</v>
      </c>
      <c r="E1226" s="251" t="s">
        <v>1063</v>
      </c>
      <c r="F1226" s="251" t="s">
        <v>2652</v>
      </c>
      <c r="G1226" s="251" t="s">
        <v>1063</v>
      </c>
      <c r="H1226" s="251" t="s">
        <v>1077</v>
      </c>
      <c r="I1226" s="251" t="s">
        <v>1153</v>
      </c>
      <c r="J1226" s="251" t="s">
        <v>1066</v>
      </c>
      <c r="K1226" s="251" t="s">
        <v>63</v>
      </c>
      <c r="L1226" s="251" t="s">
        <v>64</v>
      </c>
      <c r="M1226" s="251">
        <v>1</v>
      </c>
      <c r="N1226" s="251">
        <v>0.47699999999999998</v>
      </c>
      <c r="O1226" s="251" t="s">
        <v>1069</v>
      </c>
      <c r="P1226" s="252" t="s">
        <v>2653</v>
      </c>
    </row>
    <row r="1227" spans="1:16" x14ac:dyDescent="0.25">
      <c r="A1227" s="250" t="s">
        <v>873</v>
      </c>
      <c r="B1227" s="251" t="s">
        <v>197</v>
      </c>
      <c r="C1227" s="251" t="s">
        <v>198</v>
      </c>
      <c r="D1227" s="251" t="s">
        <v>1062</v>
      </c>
      <c r="E1227" s="251" t="s">
        <v>1063</v>
      </c>
      <c r="F1227" s="251" t="s">
        <v>2652</v>
      </c>
      <c r="G1227" s="251" t="s">
        <v>1063</v>
      </c>
      <c r="H1227" s="251" t="s">
        <v>1083</v>
      </c>
      <c r="I1227" s="251" t="s">
        <v>2655</v>
      </c>
      <c r="J1227" s="251" t="s">
        <v>1066</v>
      </c>
      <c r="K1227" s="251" t="s">
        <v>576</v>
      </c>
      <c r="L1227" s="251" t="s">
        <v>577</v>
      </c>
      <c r="M1227" s="251">
        <v>1</v>
      </c>
      <c r="N1227" s="251">
        <v>0.23899999999999999</v>
      </c>
      <c r="O1227" s="251" t="s">
        <v>1069</v>
      </c>
      <c r="P1227" s="252" t="s">
        <v>2653</v>
      </c>
    </row>
    <row r="1228" spans="1:16" x14ac:dyDescent="0.25">
      <c r="A1228" s="250" t="s">
        <v>873</v>
      </c>
      <c r="B1228" s="251" t="s">
        <v>199</v>
      </c>
      <c r="C1228" s="251" t="s">
        <v>200</v>
      </c>
      <c r="D1228" s="251" t="s">
        <v>1062</v>
      </c>
      <c r="E1228" s="251" t="s">
        <v>1063</v>
      </c>
      <c r="F1228" s="251" t="s">
        <v>2656</v>
      </c>
      <c r="G1228" s="251" t="s">
        <v>1063</v>
      </c>
      <c r="H1228" s="251" t="s">
        <v>1065</v>
      </c>
      <c r="I1228" s="251" t="s">
        <v>1063</v>
      </c>
      <c r="J1228" s="251" t="s">
        <v>1066</v>
      </c>
      <c r="K1228" s="251" t="s">
        <v>89</v>
      </c>
      <c r="L1228" s="251" t="s">
        <v>90</v>
      </c>
      <c r="M1228" s="251">
        <v>1</v>
      </c>
      <c r="N1228" s="251">
        <v>1.075</v>
      </c>
      <c r="O1228" s="251" t="s">
        <v>1069</v>
      </c>
      <c r="P1228" s="252" t="s">
        <v>2657</v>
      </c>
    </row>
    <row r="1229" spans="1:16" x14ac:dyDescent="0.25">
      <c r="A1229" s="250" t="s">
        <v>873</v>
      </c>
      <c r="B1229" s="251" t="s">
        <v>201</v>
      </c>
      <c r="C1229" s="251" t="s">
        <v>202</v>
      </c>
      <c r="D1229" s="251" t="s">
        <v>1062</v>
      </c>
      <c r="E1229" s="251" t="s">
        <v>1063</v>
      </c>
      <c r="F1229" s="251" t="s">
        <v>2658</v>
      </c>
      <c r="G1229" s="251" t="s">
        <v>1063</v>
      </c>
      <c r="H1229" s="251" t="s">
        <v>1065</v>
      </c>
      <c r="I1229" s="251" t="s">
        <v>1063</v>
      </c>
      <c r="J1229" s="251" t="s">
        <v>1066</v>
      </c>
      <c r="K1229" s="251" t="s">
        <v>23</v>
      </c>
      <c r="L1229" s="251" t="s">
        <v>24</v>
      </c>
      <c r="M1229" s="251">
        <v>1</v>
      </c>
      <c r="N1229" s="251">
        <v>0.71699999999999997</v>
      </c>
      <c r="O1229" s="251" t="s">
        <v>1069</v>
      </c>
      <c r="P1229" s="252" t="s">
        <v>2659</v>
      </c>
    </row>
    <row r="1230" spans="1:16" x14ac:dyDescent="0.25">
      <c r="A1230" s="250" t="s">
        <v>873</v>
      </c>
      <c r="B1230" s="251" t="s">
        <v>201</v>
      </c>
      <c r="C1230" s="251" t="s">
        <v>202</v>
      </c>
      <c r="D1230" s="251" t="s">
        <v>1062</v>
      </c>
      <c r="E1230" s="251" t="s">
        <v>1063</v>
      </c>
      <c r="F1230" s="251" t="s">
        <v>2658</v>
      </c>
      <c r="G1230" s="251" t="s">
        <v>1063</v>
      </c>
      <c r="H1230" s="251" t="s">
        <v>1115</v>
      </c>
      <c r="I1230" s="251" t="s">
        <v>1116</v>
      </c>
      <c r="J1230" s="251" t="s">
        <v>1066</v>
      </c>
      <c r="K1230" s="251" t="s">
        <v>58</v>
      </c>
      <c r="L1230" s="251" t="s">
        <v>59</v>
      </c>
      <c r="M1230" s="251">
        <v>1</v>
      </c>
      <c r="N1230" s="251">
        <v>0.35799999999999998</v>
      </c>
      <c r="O1230" s="251" t="s">
        <v>1069</v>
      </c>
      <c r="P1230" s="252" t="s">
        <v>2659</v>
      </c>
    </row>
    <row r="1231" spans="1:16" x14ac:dyDescent="0.25">
      <c r="A1231" s="250" t="s">
        <v>873</v>
      </c>
      <c r="B1231" s="251" t="s">
        <v>207</v>
      </c>
      <c r="C1231" s="251" t="s">
        <v>208</v>
      </c>
      <c r="D1231" s="251" t="s">
        <v>1062</v>
      </c>
      <c r="E1231" s="251" t="s">
        <v>1063</v>
      </c>
      <c r="F1231" s="251" t="s">
        <v>2660</v>
      </c>
      <c r="G1231" s="251" t="s">
        <v>1063</v>
      </c>
      <c r="H1231" s="251" t="s">
        <v>1065</v>
      </c>
      <c r="I1231" s="251" t="s">
        <v>1063</v>
      </c>
      <c r="J1231" s="251" t="s">
        <v>1066</v>
      </c>
      <c r="K1231" s="251" t="s">
        <v>25</v>
      </c>
      <c r="L1231" s="251" t="s">
        <v>26</v>
      </c>
      <c r="M1231" s="251">
        <v>1</v>
      </c>
      <c r="N1231" s="251">
        <v>1.075</v>
      </c>
      <c r="O1231" s="251" t="s">
        <v>1069</v>
      </c>
      <c r="P1231" s="252" t="s">
        <v>2661</v>
      </c>
    </row>
    <row r="1232" spans="1:16" x14ac:dyDescent="0.25">
      <c r="A1232" s="250" t="s">
        <v>873</v>
      </c>
      <c r="B1232" s="251" t="s">
        <v>214</v>
      </c>
      <c r="C1232" s="251" t="s">
        <v>215</v>
      </c>
      <c r="D1232" s="251" t="s">
        <v>1254</v>
      </c>
      <c r="E1232" s="251" t="s">
        <v>1063</v>
      </c>
      <c r="F1232" s="251" t="s">
        <v>2662</v>
      </c>
      <c r="G1232" s="251" t="s">
        <v>1063</v>
      </c>
      <c r="H1232" s="251" t="s">
        <v>1065</v>
      </c>
      <c r="I1232" s="251" t="s">
        <v>1063</v>
      </c>
      <c r="J1232" s="251" t="s">
        <v>1066</v>
      </c>
      <c r="K1232" s="251" t="s">
        <v>60</v>
      </c>
      <c r="L1232" s="251" t="s">
        <v>61</v>
      </c>
      <c r="M1232" s="251">
        <v>1</v>
      </c>
      <c r="N1232" s="251">
        <v>0.63100000000000001</v>
      </c>
      <c r="O1232" s="251" t="s">
        <v>1069</v>
      </c>
      <c r="P1232" s="252" t="s">
        <v>2663</v>
      </c>
    </row>
    <row r="1233" spans="1:16" x14ac:dyDescent="0.25">
      <c r="A1233" s="250" t="s">
        <v>873</v>
      </c>
      <c r="B1233" s="251" t="s">
        <v>214</v>
      </c>
      <c r="C1233" s="251" t="s">
        <v>215</v>
      </c>
      <c r="D1233" s="251" t="s">
        <v>1254</v>
      </c>
      <c r="E1233" s="251" t="s">
        <v>1063</v>
      </c>
      <c r="F1233" s="251" t="s">
        <v>2662</v>
      </c>
      <c r="G1233" s="251" t="s">
        <v>1063</v>
      </c>
      <c r="H1233" s="251" t="s">
        <v>1115</v>
      </c>
      <c r="I1233" s="251" t="s">
        <v>1116</v>
      </c>
      <c r="J1233" s="251" t="s">
        <v>1066</v>
      </c>
      <c r="K1233" s="251" t="s">
        <v>72</v>
      </c>
      <c r="L1233" s="251" t="s">
        <v>73</v>
      </c>
      <c r="M1233" s="251">
        <v>1</v>
      </c>
      <c r="N1233" s="251">
        <v>0.21099999999999999</v>
      </c>
      <c r="O1233" s="251" t="s">
        <v>1069</v>
      </c>
      <c r="P1233" s="252" t="s">
        <v>2663</v>
      </c>
    </row>
    <row r="1234" spans="1:16" x14ac:dyDescent="0.25">
      <c r="A1234" s="250" t="s">
        <v>873</v>
      </c>
      <c r="B1234" s="251" t="s">
        <v>214</v>
      </c>
      <c r="C1234" s="251" t="s">
        <v>215</v>
      </c>
      <c r="D1234" s="251" t="s">
        <v>1254</v>
      </c>
      <c r="E1234" s="251" t="s">
        <v>1063</v>
      </c>
      <c r="F1234" s="251" t="s">
        <v>2662</v>
      </c>
      <c r="G1234" s="251" t="s">
        <v>1063</v>
      </c>
      <c r="H1234" s="251" t="s">
        <v>1167</v>
      </c>
      <c r="I1234" s="251" t="s">
        <v>2664</v>
      </c>
      <c r="J1234" s="251" t="s">
        <v>1066</v>
      </c>
      <c r="K1234" s="251" t="s">
        <v>701</v>
      </c>
      <c r="L1234" s="251" t="s">
        <v>2654</v>
      </c>
      <c r="M1234" s="251">
        <v>1</v>
      </c>
      <c r="N1234" s="251">
        <v>0.21099999999999999</v>
      </c>
      <c r="O1234" s="251" t="s">
        <v>1069</v>
      </c>
      <c r="P1234" s="252" t="s">
        <v>2663</v>
      </c>
    </row>
    <row r="1235" spans="1:16" x14ac:dyDescent="0.25">
      <c r="A1235" s="250" t="s">
        <v>873</v>
      </c>
      <c r="B1235" s="251" t="s">
        <v>230</v>
      </c>
      <c r="C1235" s="251" t="s">
        <v>231</v>
      </c>
      <c r="D1235" s="251" t="s">
        <v>1254</v>
      </c>
      <c r="E1235" s="251" t="s">
        <v>1063</v>
      </c>
      <c r="F1235" s="251" t="s">
        <v>2665</v>
      </c>
      <c r="G1235" s="251" t="s">
        <v>1063</v>
      </c>
      <c r="H1235" s="251" t="s">
        <v>1065</v>
      </c>
      <c r="I1235" s="251" t="s">
        <v>1063</v>
      </c>
      <c r="J1235" s="251" t="s">
        <v>1066</v>
      </c>
      <c r="K1235" s="251" t="s">
        <v>111</v>
      </c>
      <c r="L1235" s="251" t="s">
        <v>112</v>
      </c>
      <c r="M1235" s="251">
        <v>1</v>
      </c>
      <c r="N1235" s="251">
        <v>1</v>
      </c>
      <c r="O1235" s="251" t="s">
        <v>1069</v>
      </c>
      <c r="P1235" s="252" t="s">
        <v>1069</v>
      </c>
    </row>
    <row r="1236" spans="1:16" x14ac:dyDescent="0.25">
      <c r="A1236" s="250" t="s">
        <v>873</v>
      </c>
      <c r="B1236" s="251" t="s">
        <v>230</v>
      </c>
      <c r="C1236" s="251" t="s">
        <v>231</v>
      </c>
      <c r="D1236" s="251" t="s">
        <v>1254</v>
      </c>
      <c r="E1236" s="251" t="s">
        <v>1063</v>
      </c>
      <c r="F1236" s="251" t="s">
        <v>2665</v>
      </c>
      <c r="G1236" s="251" t="s">
        <v>1063</v>
      </c>
      <c r="H1236" s="251" t="s">
        <v>1115</v>
      </c>
      <c r="I1236" s="251" t="s">
        <v>1116</v>
      </c>
      <c r="J1236" s="251" t="s">
        <v>1066</v>
      </c>
      <c r="K1236" s="251" t="s">
        <v>115</v>
      </c>
      <c r="L1236" s="251" t="s">
        <v>116</v>
      </c>
      <c r="M1236" s="251">
        <v>1</v>
      </c>
      <c r="N1236" s="251">
        <v>1</v>
      </c>
      <c r="O1236" s="251" t="s">
        <v>1069</v>
      </c>
      <c r="P1236" s="252" t="s">
        <v>1069</v>
      </c>
    </row>
    <row r="1237" spans="1:16" x14ac:dyDescent="0.25">
      <c r="A1237" s="250" t="s">
        <v>873</v>
      </c>
      <c r="B1237" s="251" t="s">
        <v>230</v>
      </c>
      <c r="C1237" s="251" t="s">
        <v>231</v>
      </c>
      <c r="D1237" s="251" t="s">
        <v>1254</v>
      </c>
      <c r="E1237" s="251" t="s">
        <v>1063</v>
      </c>
      <c r="F1237" s="251" t="s">
        <v>2665</v>
      </c>
      <c r="G1237" s="251" t="s">
        <v>1063</v>
      </c>
      <c r="H1237" s="251" t="s">
        <v>1167</v>
      </c>
      <c r="I1237" s="251" t="s">
        <v>1078</v>
      </c>
      <c r="J1237" s="251" t="s">
        <v>1066</v>
      </c>
      <c r="K1237" s="251" t="s">
        <v>292</v>
      </c>
      <c r="L1237" s="251" t="s">
        <v>293</v>
      </c>
      <c r="M1237" s="251">
        <v>1</v>
      </c>
      <c r="N1237" s="251">
        <v>1</v>
      </c>
      <c r="O1237" s="251" t="s">
        <v>1069</v>
      </c>
      <c r="P1237" s="252" t="s">
        <v>1069</v>
      </c>
    </row>
    <row r="1238" spans="1:16" x14ac:dyDescent="0.25">
      <c r="A1238" s="250" t="s">
        <v>873</v>
      </c>
      <c r="B1238" s="251" t="s">
        <v>235</v>
      </c>
      <c r="C1238" s="251" t="s">
        <v>236</v>
      </c>
      <c r="D1238" s="251" t="s">
        <v>1254</v>
      </c>
      <c r="E1238" s="251" t="s">
        <v>1063</v>
      </c>
      <c r="F1238" s="251" t="s">
        <v>2666</v>
      </c>
      <c r="G1238" s="251" t="s">
        <v>1063</v>
      </c>
      <c r="H1238" s="251" t="s">
        <v>1065</v>
      </c>
      <c r="I1238" s="251" t="s">
        <v>1063</v>
      </c>
      <c r="J1238" s="251" t="s">
        <v>1066</v>
      </c>
      <c r="K1238" s="251" t="s">
        <v>36</v>
      </c>
      <c r="L1238" s="251" t="s">
        <v>37</v>
      </c>
      <c r="M1238" s="251">
        <v>1</v>
      </c>
      <c r="N1238" s="251">
        <v>1.075</v>
      </c>
      <c r="O1238" s="251" t="s">
        <v>1069</v>
      </c>
      <c r="P1238" s="252" t="s">
        <v>1069</v>
      </c>
    </row>
    <row r="1239" spans="1:16" x14ac:dyDescent="0.25">
      <c r="A1239" s="250" t="s">
        <v>873</v>
      </c>
      <c r="B1239" s="251" t="s">
        <v>239</v>
      </c>
      <c r="C1239" s="251" t="s">
        <v>240</v>
      </c>
      <c r="D1239" s="251" t="s">
        <v>1254</v>
      </c>
      <c r="E1239" s="251" t="s">
        <v>1063</v>
      </c>
      <c r="F1239" s="251" t="s">
        <v>2667</v>
      </c>
      <c r="G1239" s="251" t="s">
        <v>1063</v>
      </c>
      <c r="H1239" s="251" t="s">
        <v>1065</v>
      </c>
      <c r="I1239" s="251" t="s">
        <v>1063</v>
      </c>
      <c r="J1239" s="251" t="s">
        <v>1066</v>
      </c>
      <c r="K1239" s="251" t="s">
        <v>115</v>
      </c>
      <c r="L1239" s="251" t="s">
        <v>116</v>
      </c>
      <c r="M1239" s="251">
        <v>1.2</v>
      </c>
      <c r="N1239" s="251">
        <v>1</v>
      </c>
      <c r="O1239" s="251" t="s">
        <v>1069</v>
      </c>
      <c r="P1239" s="252" t="s">
        <v>1069</v>
      </c>
    </row>
    <row r="1240" spans="1:16" x14ac:dyDescent="0.25">
      <c r="A1240" s="250" t="s">
        <v>873</v>
      </c>
      <c r="B1240" s="251" t="s">
        <v>239</v>
      </c>
      <c r="C1240" s="251" t="s">
        <v>240</v>
      </c>
      <c r="D1240" s="251" t="s">
        <v>1254</v>
      </c>
      <c r="E1240" s="251" t="s">
        <v>1063</v>
      </c>
      <c r="F1240" s="251" t="s">
        <v>2667</v>
      </c>
      <c r="G1240" s="251" t="s">
        <v>1063</v>
      </c>
      <c r="H1240" s="251" t="s">
        <v>1115</v>
      </c>
      <c r="I1240" s="251" t="s">
        <v>1116</v>
      </c>
      <c r="J1240" s="251" t="s">
        <v>1066</v>
      </c>
      <c r="K1240" s="251" t="s">
        <v>117</v>
      </c>
      <c r="L1240" s="251" t="s">
        <v>118</v>
      </c>
      <c r="M1240" s="251">
        <v>1.2</v>
      </c>
      <c r="N1240" s="251">
        <v>0.1</v>
      </c>
      <c r="O1240" s="251" t="s">
        <v>1069</v>
      </c>
      <c r="P1240" s="252" t="s">
        <v>1069</v>
      </c>
    </row>
    <row r="1241" spans="1:16" x14ac:dyDescent="0.25">
      <c r="A1241" s="250" t="s">
        <v>873</v>
      </c>
      <c r="B1241" s="251" t="s">
        <v>239</v>
      </c>
      <c r="C1241" s="251" t="s">
        <v>240</v>
      </c>
      <c r="D1241" s="251" t="s">
        <v>1254</v>
      </c>
      <c r="E1241" s="251" t="s">
        <v>1063</v>
      </c>
      <c r="F1241" s="251" t="s">
        <v>2667</v>
      </c>
      <c r="G1241" s="251" t="s">
        <v>1063</v>
      </c>
      <c r="H1241" s="251" t="s">
        <v>1167</v>
      </c>
      <c r="I1241" s="251" t="s">
        <v>1078</v>
      </c>
      <c r="J1241" s="251" t="s">
        <v>1066</v>
      </c>
      <c r="K1241" s="251" t="s">
        <v>119</v>
      </c>
      <c r="L1241" s="251" t="s">
        <v>120</v>
      </c>
      <c r="M1241" s="251">
        <v>1.2</v>
      </c>
      <c r="N1241" s="251">
        <v>1</v>
      </c>
      <c r="O1241" s="251" t="s">
        <v>1069</v>
      </c>
      <c r="P1241" s="252" t="s">
        <v>1069</v>
      </c>
    </row>
    <row r="1242" spans="1:16" x14ac:dyDescent="0.25">
      <c r="A1242" s="250" t="s">
        <v>873</v>
      </c>
      <c r="B1242" s="251" t="s">
        <v>239</v>
      </c>
      <c r="C1242" s="251" t="s">
        <v>240</v>
      </c>
      <c r="D1242" s="251" t="s">
        <v>1254</v>
      </c>
      <c r="E1242" s="251" t="s">
        <v>1063</v>
      </c>
      <c r="F1242" s="251" t="s">
        <v>2667</v>
      </c>
      <c r="G1242" s="251" t="s">
        <v>1063</v>
      </c>
      <c r="H1242" s="251" t="s">
        <v>1077</v>
      </c>
      <c r="I1242" s="251" t="s">
        <v>1176</v>
      </c>
      <c r="J1242" s="251" t="s">
        <v>1066</v>
      </c>
      <c r="K1242" s="251" t="s">
        <v>129</v>
      </c>
      <c r="L1242" s="251" t="s">
        <v>130</v>
      </c>
      <c r="M1242" s="251">
        <v>1.2</v>
      </c>
      <c r="N1242" s="251">
        <v>48</v>
      </c>
      <c r="O1242" s="251" t="s">
        <v>1069</v>
      </c>
      <c r="P1242" s="252" t="s">
        <v>1069</v>
      </c>
    </row>
    <row r="1243" spans="1:16" x14ac:dyDescent="0.25">
      <c r="A1243" s="250" t="s">
        <v>873</v>
      </c>
      <c r="B1243" s="251" t="s">
        <v>239</v>
      </c>
      <c r="C1243" s="251" t="s">
        <v>240</v>
      </c>
      <c r="D1243" s="251" t="s">
        <v>1254</v>
      </c>
      <c r="E1243" s="251" t="s">
        <v>1063</v>
      </c>
      <c r="F1243" s="251" t="s">
        <v>2667</v>
      </c>
      <c r="G1243" s="251" t="s">
        <v>1063</v>
      </c>
      <c r="H1243" s="251" t="s">
        <v>1083</v>
      </c>
      <c r="I1243" s="251" t="s">
        <v>1143</v>
      </c>
      <c r="J1243" s="251" t="s">
        <v>1066</v>
      </c>
      <c r="K1243" s="251" t="s">
        <v>235</v>
      </c>
      <c r="L1243" s="251" t="s">
        <v>236</v>
      </c>
      <c r="M1243" s="251">
        <v>1.2</v>
      </c>
      <c r="N1243" s="251">
        <v>1.2</v>
      </c>
      <c r="O1243" s="251" t="s">
        <v>1069</v>
      </c>
      <c r="P1243" s="252" t="s">
        <v>1069</v>
      </c>
    </row>
    <row r="1244" spans="1:16" x14ac:dyDescent="0.25">
      <c r="A1244" s="250" t="s">
        <v>873</v>
      </c>
      <c r="B1244" s="251" t="s">
        <v>241</v>
      </c>
      <c r="C1244" s="251" t="s">
        <v>242</v>
      </c>
      <c r="D1244" s="251" t="s">
        <v>1254</v>
      </c>
      <c r="E1244" s="251" t="s">
        <v>1063</v>
      </c>
      <c r="F1244" s="251" t="s">
        <v>2668</v>
      </c>
      <c r="G1244" s="251" t="s">
        <v>1063</v>
      </c>
      <c r="H1244" s="251" t="s">
        <v>1065</v>
      </c>
      <c r="I1244" s="251" t="s">
        <v>1063</v>
      </c>
      <c r="J1244" s="251" t="s">
        <v>1066</v>
      </c>
      <c r="K1244" s="251" t="s">
        <v>115</v>
      </c>
      <c r="L1244" s="251" t="s">
        <v>116</v>
      </c>
      <c r="M1244" s="251">
        <v>1</v>
      </c>
      <c r="N1244" s="251">
        <v>1</v>
      </c>
      <c r="O1244" s="251" t="s">
        <v>1069</v>
      </c>
      <c r="P1244" s="252" t="s">
        <v>1069</v>
      </c>
    </row>
    <row r="1245" spans="1:16" x14ac:dyDescent="0.25">
      <c r="A1245" s="250" t="s">
        <v>873</v>
      </c>
      <c r="B1245" s="251" t="s">
        <v>241</v>
      </c>
      <c r="C1245" s="251" t="s">
        <v>242</v>
      </c>
      <c r="D1245" s="251" t="s">
        <v>1254</v>
      </c>
      <c r="E1245" s="251" t="s">
        <v>1063</v>
      </c>
      <c r="F1245" s="251" t="s">
        <v>2668</v>
      </c>
      <c r="G1245" s="251" t="s">
        <v>1063</v>
      </c>
      <c r="H1245" s="251" t="s">
        <v>1115</v>
      </c>
      <c r="I1245" s="251" t="s">
        <v>1116</v>
      </c>
      <c r="J1245" s="251" t="s">
        <v>1066</v>
      </c>
      <c r="K1245" s="251" t="s">
        <v>243</v>
      </c>
      <c r="L1245" s="251" t="s">
        <v>244</v>
      </c>
      <c r="M1245" s="251">
        <v>1</v>
      </c>
      <c r="N1245" s="251">
        <v>1</v>
      </c>
      <c r="O1245" s="251" t="s">
        <v>1069</v>
      </c>
      <c r="P1245" s="252" t="s">
        <v>1069</v>
      </c>
    </row>
    <row r="1246" spans="1:16" x14ac:dyDescent="0.25">
      <c r="A1246" s="250" t="s">
        <v>873</v>
      </c>
      <c r="B1246" s="251" t="s">
        <v>243</v>
      </c>
      <c r="C1246" s="251" t="s">
        <v>244</v>
      </c>
      <c r="D1246" s="251" t="s">
        <v>1254</v>
      </c>
      <c r="E1246" s="251" t="s">
        <v>1063</v>
      </c>
      <c r="F1246" s="251" t="s">
        <v>2669</v>
      </c>
      <c r="G1246" s="251" t="s">
        <v>1063</v>
      </c>
      <c r="H1246" s="251" t="s">
        <v>1065</v>
      </c>
      <c r="I1246" s="251" t="s">
        <v>1063</v>
      </c>
      <c r="J1246" s="251" t="s">
        <v>1066</v>
      </c>
      <c r="K1246" s="251" t="s">
        <v>109</v>
      </c>
      <c r="L1246" s="251" t="s">
        <v>110</v>
      </c>
      <c r="M1246" s="251">
        <v>1</v>
      </c>
      <c r="N1246" s="251">
        <v>1</v>
      </c>
      <c r="O1246" s="251" t="s">
        <v>1069</v>
      </c>
      <c r="P1246" s="252" t="s">
        <v>1069</v>
      </c>
    </row>
    <row r="1247" spans="1:16" x14ac:dyDescent="0.25">
      <c r="A1247" s="250" t="s">
        <v>873</v>
      </c>
      <c r="B1247" s="251" t="s">
        <v>243</v>
      </c>
      <c r="C1247" s="251" t="s">
        <v>244</v>
      </c>
      <c r="D1247" s="251" t="s">
        <v>1254</v>
      </c>
      <c r="E1247" s="251" t="s">
        <v>1063</v>
      </c>
      <c r="F1247" s="251" t="s">
        <v>2669</v>
      </c>
      <c r="G1247" s="251" t="s">
        <v>1063</v>
      </c>
      <c r="H1247" s="251" t="s">
        <v>1115</v>
      </c>
      <c r="I1247" s="251" t="s">
        <v>1116</v>
      </c>
      <c r="J1247" s="251" t="s">
        <v>1066</v>
      </c>
      <c r="K1247" s="251" t="s">
        <v>235</v>
      </c>
      <c r="L1247" s="251" t="s">
        <v>236</v>
      </c>
      <c r="M1247" s="251">
        <v>1</v>
      </c>
      <c r="N1247" s="251">
        <v>1</v>
      </c>
      <c r="O1247" s="251" t="s">
        <v>1069</v>
      </c>
      <c r="P1247" s="252" t="s">
        <v>1069</v>
      </c>
    </row>
    <row r="1248" spans="1:16" x14ac:dyDescent="0.25">
      <c r="A1248" s="250" t="s">
        <v>873</v>
      </c>
      <c r="B1248" s="251" t="s">
        <v>243</v>
      </c>
      <c r="C1248" s="251" t="s">
        <v>244</v>
      </c>
      <c r="D1248" s="251" t="s">
        <v>1254</v>
      </c>
      <c r="E1248" s="251" t="s">
        <v>1063</v>
      </c>
      <c r="F1248" s="251" t="s">
        <v>2669</v>
      </c>
      <c r="G1248" s="251" t="s">
        <v>1063</v>
      </c>
      <c r="H1248" s="251" t="s">
        <v>1167</v>
      </c>
      <c r="I1248" s="251" t="s">
        <v>1078</v>
      </c>
      <c r="J1248" s="251" t="s">
        <v>1066</v>
      </c>
      <c r="K1248" s="251" t="s">
        <v>100</v>
      </c>
      <c r="L1248" s="251" t="s">
        <v>101</v>
      </c>
      <c r="M1248" s="251">
        <v>1</v>
      </c>
      <c r="N1248" s="251">
        <v>1</v>
      </c>
      <c r="O1248" s="251" t="s">
        <v>1069</v>
      </c>
      <c r="P1248" s="252" t="s">
        <v>1069</v>
      </c>
    </row>
    <row r="1249" spans="1:16" x14ac:dyDescent="0.25">
      <c r="A1249" s="250" t="s">
        <v>873</v>
      </c>
      <c r="B1249" s="251" t="s">
        <v>245</v>
      </c>
      <c r="C1249" s="251" t="s">
        <v>246</v>
      </c>
      <c r="D1249" s="251" t="s">
        <v>1254</v>
      </c>
      <c r="E1249" s="251" t="s">
        <v>1063</v>
      </c>
      <c r="F1249" s="251" t="s">
        <v>2670</v>
      </c>
      <c r="G1249" s="251" t="s">
        <v>1063</v>
      </c>
      <c r="H1249" s="251" t="s">
        <v>1065</v>
      </c>
      <c r="I1249" s="251" t="s">
        <v>1063</v>
      </c>
      <c r="J1249" s="251" t="s">
        <v>1066</v>
      </c>
      <c r="K1249" s="251" t="s">
        <v>403</v>
      </c>
      <c r="L1249" s="251" t="s">
        <v>404</v>
      </c>
      <c r="M1249" s="251">
        <v>1</v>
      </c>
      <c r="N1249" s="251">
        <v>0.75</v>
      </c>
      <c r="O1249" s="251" t="s">
        <v>1069</v>
      </c>
      <c r="P1249" s="252" t="s">
        <v>1069</v>
      </c>
    </row>
    <row r="1250" spans="1:16" x14ac:dyDescent="0.25">
      <c r="A1250" s="250" t="s">
        <v>873</v>
      </c>
      <c r="B1250" s="251" t="s">
        <v>245</v>
      </c>
      <c r="C1250" s="251" t="s">
        <v>246</v>
      </c>
      <c r="D1250" s="251" t="s">
        <v>1254</v>
      </c>
      <c r="E1250" s="251" t="s">
        <v>1063</v>
      </c>
      <c r="F1250" s="251" t="s">
        <v>2670</v>
      </c>
      <c r="G1250" s="251" t="s">
        <v>1063</v>
      </c>
      <c r="H1250" s="251" t="s">
        <v>1115</v>
      </c>
      <c r="I1250" s="251" t="s">
        <v>1116</v>
      </c>
      <c r="J1250" s="251" t="s">
        <v>1066</v>
      </c>
      <c r="K1250" s="251" t="s">
        <v>580</v>
      </c>
      <c r="L1250" s="251" t="s">
        <v>581</v>
      </c>
      <c r="M1250" s="251">
        <v>1</v>
      </c>
      <c r="N1250" s="251">
        <v>0.25</v>
      </c>
      <c r="O1250" s="251" t="s">
        <v>1069</v>
      </c>
      <c r="P1250" s="252" t="s">
        <v>1069</v>
      </c>
    </row>
    <row r="1251" spans="1:16" x14ac:dyDescent="0.25">
      <c r="A1251" s="250" t="s">
        <v>873</v>
      </c>
      <c r="B1251" s="251" t="s">
        <v>249</v>
      </c>
      <c r="C1251" s="251" t="s">
        <v>250</v>
      </c>
      <c r="D1251" s="251" t="s">
        <v>1254</v>
      </c>
      <c r="E1251" s="251" t="s">
        <v>1063</v>
      </c>
      <c r="F1251" s="251" t="s">
        <v>2671</v>
      </c>
      <c r="G1251" s="251" t="s">
        <v>1063</v>
      </c>
      <c r="H1251" s="251" t="s">
        <v>1065</v>
      </c>
      <c r="I1251" s="251" t="s">
        <v>1063</v>
      </c>
      <c r="J1251" s="251" t="s">
        <v>1066</v>
      </c>
      <c r="K1251" s="251" t="s">
        <v>214</v>
      </c>
      <c r="L1251" s="251" t="s">
        <v>215</v>
      </c>
      <c r="M1251" s="251">
        <v>1</v>
      </c>
      <c r="N1251" s="251">
        <v>0.25</v>
      </c>
      <c r="O1251" s="251" t="s">
        <v>1069</v>
      </c>
      <c r="P1251" s="252" t="s">
        <v>1069</v>
      </c>
    </row>
    <row r="1252" spans="1:16" x14ac:dyDescent="0.25">
      <c r="A1252" s="250" t="s">
        <v>873</v>
      </c>
      <c r="B1252" s="251" t="s">
        <v>249</v>
      </c>
      <c r="C1252" s="251" t="s">
        <v>250</v>
      </c>
      <c r="D1252" s="251" t="s">
        <v>1254</v>
      </c>
      <c r="E1252" s="251" t="s">
        <v>1063</v>
      </c>
      <c r="F1252" s="251" t="s">
        <v>2671</v>
      </c>
      <c r="G1252" s="251" t="s">
        <v>1063</v>
      </c>
      <c r="H1252" s="251" t="s">
        <v>1115</v>
      </c>
      <c r="I1252" s="251" t="s">
        <v>1116</v>
      </c>
      <c r="J1252" s="251" t="s">
        <v>1066</v>
      </c>
      <c r="K1252" s="251" t="s">
        <v>265</v>
      </c>
      <c r="L1252" s="251" t="s">
        <v>266</v>
      </c>
      <c r="M1252" s="251">
        <v>1</v>
      </c>
      <c r="N1252" s="251">
        <v>0.75</v>
      </c>
      <c r="O1252" s="251" t="s">
        <v>1069</v>
      </c>
      <c r="P1252" s="252" t="s">
        <v>1069</v>
      </c>
    </row>
    <row r="1253" spans="1:16" x14ac:dyDescent="0.25">
      <c r="A1253" s="250" t="s">
        <v>873</v>
      </c>
      <c r="B1253" s="251" t="s">
        <v>254</v>
      </c>
      <c r="C1253" s="251" t="s">
        <v>255</v>
      </c>
      <c r="D1253" s="251" t="s">
        <v>1254</v>
      </c>
      <c r="E1253" s="251" t="s">
        <v>1063</v>
      </c>
      <c r="F1253" s="251" t="s">
        <v>2672</v>
      </c>
      <c r="G1253" s="251" t="s">
        <v>1063</v>
      </c>
      <c r="H1253" s="251" t="s">
        <v>1065</v>
      </c>
      <c r="I1253" s="251" t="s">
        <v>1063</v>
      </c>
      <c r="J1253" s="251" t="s">
        <v>1066</v>
      </c>
      <c r="K1253" s="251" t="s">
        <v>115</v>
      </c>
      <c r="L1253" s="251" t="s">
        <v>116</v>
      </c>
      <c r="M1253" s="251">
        <v>1.6</v>
      </c>
      <c r="N1253" s="251">
        <v>1</v>
      </c>
      <c r="O1253" s="251" t="s">
        <v>1069</v>
      </c>
      <c r="P1253" s="252" t="s">
        <v>1069</v>
      </c>
    </row>
    <row r="1254" spans="1:16" x14ac:dyDescent="0.25">
      <c r="A1254" s="250" t="s">
        <v>873</v>
      </c>
      <c r="B1254" s="251" t="s">
        <v>254</v>
      </c>
      <c r="C1254" s="251" t="s">
        <v>255</v>
      </c>
      <c r="D1254" s="251" t="s">
        <v>1254</v>
      </c>
      <c r="E1254" s="251" t="s">
        <v>1063</v>
      </c>
      <c r="F1254" s="251" t="s">
        <v>2672</v>
      </c>
      <c r="G1254" s="251" t="s">
        <v>1063</v>
      </c>
      <c r="H1254" s="251" t="s">
        <v>1115</v>
      </c>
      <c r="I1254" s="251" t="s">
        <v>1116</v>
      </c>
      <c r="J1254" s="251" t="s">
        <v>1066</v>
      </c>
      <c r="K1254" s="251" t="s">
        <v>117</v>
      </c>
      <c r="L1254" s="251" t="s">
        <v>118</v>
      </c>
      <c r="M1254" s="251">
        <v>1.6</v>
      </c>
      <c r="N1254" s="251">
        <v>0.1</v>
      </c>
      <c r="O1254" s="251" t="s">
        <v>1069</v>
      </c>
      <c r="P1254" s="252" t="s">
        <v>1069</v>
      </c>
    </row>
    <row r="1255" spans="1:16" x14ac:dyDescent="0.25">
      <c r="A1255" s="250" t="s">
        <v>873</v>
      </c>
      <c r="B1255" s="251" t="s">
        <v>254</v>
      </c>
      <c r="C1255" s="251" t="s">
        <v>255</v>
      </c>
      <c r="D1255" s="251" t="s">
        <v>1254</v>
      </c>
      <c r="E1255" s="251" t="s">
        <v>1063</v>
      </c>
      <c r="F1255" s="251" t="s">
        <v>2672</v>
      </c>
      <c r="G1255" s="251" t="s">
        <v>1063</v>
      </c>
      <c r="H1255" s="251" t="s">
        <v>1167</v>
      </c>
      <c r="I1255" s="251" t="s">
        <v>1078</v>
      </c>
      <c r="J1255" s="251" t="s">
        <v>1066</v>
      </c>
      <c r="K1255" s="251" t="s">
        <v>119</v>
      </c>
      <c r="L1255" s="251" t="s">
        <v>120</v>
      </c>
      <c r="M1255" s="251">
        <v>1.6</v>
      </c>
      <c r="N1255" s="251">
        <v>1</v>
      </c>
      <c r="O1255" s="251" t="s">
        <v>1069</v>
      </c>
      <c r="P1255" s="252" t="s">
        <v>1069</v>
      </c>
    </row>
    <row r="1256" spans="1:16" x14ac:dyDescent="0.25">
      <c r="A1256" s="250" t="s">
        <v>873</v>
      </c>
      <c r="B1256" s="251" t="s">
        <v>254</v>
      </c>
      <c r="C1256" s="251" t="s">
        <v>255</v>
      </c>
      <c r="D1256" s="251" t="s">
        <v>1254</v>
      </c>
      <c r="E1256" s="251" t="s">
        <v>1063</v>
      </c>
      <c r="F1256" s="251" t="s">
        <v>2672</v>
      </c>
      <c r="G1256" s="251" t="s">
        <v>1063</v>
      </c>
      <c r="H1256" s="251" t="s">
        <v>1077</v>
      </c>
      <c r="I1256" s="251" t="s">
        <v>1176</v>
      </c>
      <c r="J1256" s="251" t="s">
        <v>1066</v>
      </c>
      <c r="K1256" s="251" t="s">
        <v>135</v>
      </c>
      <c r="L1256" s="251" t="s">
        <v>136</v>
      </c>
      <c r="M1256" s="251">
        <v>1.6</v>
      </c>
      <c r="N1256" s="251">
        <v>64</v>
      </c>
      <c r="O1256" s="251" t="s">
        <v>1069</v>
      </c>
      <c r="P1256" s="252" t="s">
        <v>1069</v>
      </c>
    </row>
    <row r="1257" spans="1:16" x14ac:dyDescent="0.25">
      <c r="A1257" s="250" t="s">
        <v>873</v>
      </c>
      <c r="B1257" s="251" t="s">
        <v>254</v>
      </c>
      <c r="C1257" s="251" t="s">
        <v>255</v>
      </c>
      <c r="D1257" s="251" t="s">
        <v>1254</v>
      </c>
      <c r="E1257" s="251" t="s">
        <v>1063</v>
      </c>
      <c r="F1257" s="251" t="s">
        <v>2672</v>
      </c>
      <c r="G1257" s="251" t="s">
        <v>1063</v>
      </c>
      <c r="H1257" s="251" t="s">
        <v>1083</v>
      </c>
      <c r="I1257" s="251" t="s">
        <v>1143</v>
      </c>
      <c r="J1257" s="251" t="s">
        <v>1066</v>
      </c>
      <c r="K1257" s="251" t="s">
        <v>249</v>
      </c>
      <c r="L1257" s="251" t="s">
        <v>250</v>
      </c>
      <c r="M1257" s="251">
        <v>1.6</v>
      </c>
      <c r="N1257" s="251">
        <v>1.6</v>
      </c>
      <c r="O1257" s="251" t="s">
        <v>1069</v>
      </c>
      <c r="P1257" s="252" t="s">
        <v>1069</v>
      </c>
    </row>
    <row r="1258" spans="1:16" x14ac:dyDescent="0.25">
      <c r="A1258" s="250" t="s">
        <v>873</v>
      </c>
      <c r="B1258" s="251" t="s">
        <v>256</v>
      </c>
      <c r="C1258" s="251" t="s">
        <v>257</v>
      </c>
      <c r="D1258" s="251" t="s">
        <v>1254</v>
      </c>
      <c r="E1258" s="251" t="s">
        <v>1063</v>
      </c>
      <c r="F1258" s="251" t="s">
        <v>2673</v>
      </c>
      <c r="G1258" s="251" t="s">
        <v>1063</v>
      </c>
      <c r="H1258" s="251" t="s">
        <v>1065</v>
      </c>
      <c r="I1258" s="251" t="s">
        <v>1063</v>
      </c>
      <c r="J1258" s="251" t="s">
        <v>1066</v>
      </c>
      <c r="K1258" s="251" t="s">
        <v>107</v>
      </c>
      <c r="L1258" s="251" t="s">
        <v>108</v>
      </c>
      <c r="M1258" s="251">
        <v>1</v>
      </c>
      <c r="N1258" s="251">
        <v>1</v>
      </c>
      <c r="O1258" s="251" t="s">
        <v>1069</v>
      </c>
      <c r="P1258" s="252" t="s">
        <v>2674</v>
      </c>
    </row>
    <row r="1259" spans="1:16" x14ac:dyDescent="0.25">
      <c r="A1259" s="250" t="s">
        <v>873</v>
      </c>
      <c r="B1259" s="251" t="s">
        <v>256</v>
      </c>
      <c r="C1259" s="251" t="s">
        <v>257</v>
      </c>
      <c r="D1259" s="251" t="s">
        <v>1254</v>
      </c>
      <c r="E1259" s="251" t="s">
        <v>1063</v>
      </c>
      <c r="F1259" s="251" t="s">
        <v>2673</v>
      </c>
      <c r="G1259" s="251" t="s">
        <v>1063</v>
      </c>
      <c r="H1259" s="251" t="s">
        <v>1115</v>
      </c>
      <c r="I1259" s="251" t="s">
        <v>1116</v>
      </c>
      <c r="J1259" s="251" t="s">
        <v>1066</v>
      </c>
      <c r="K1259" s="251" t="s">
        <v>115</v>
      </c>
      <c r="L1259" s="251" t="s">
        <v>116</v>
      </c>
      <c r="M1259" s="251">
        <v>1</v>
      </c>
      <c r="N1259" s="251">
        <v>1</v>
      </c>
      <c r="O1259" s="251" t="s">
        <v>1069</v>
      </c>
      <c r="P1259" s="252" t="s">
        <v>2674</v>
      </c>
    </row>
    <row r="1260" spans="1:16" x14ac:dyDescent="0.25">
      <c r="A1260" s="250" t="s">
        <v>873</v>
      </c>
      <c r="B1260" s="251" t="s">
        <v>256</v>
      </c>
      <c r="C1260" s="251" t="s">
        <v>257</v>
      </c>
      <c r="D1260" s="251" t="s">
        <v>1254</v>
      </c>
      <c r="E1260" s="251" t="s">
        <v>1063</v>
      </c>
      <c r="F1260" s="251" t="s">
        <v>2673</v>
      </c>
      <c r="G1260" s="251" t="s">
        <v>1063</v>
      </c>
      <c r="H1260" s="251" t="s">
        <v>1167</v>
      </c>
      <c r="I1260" s="251" t="s">
        <v>1078</v>
      </c>
      <c r="J1260" s="251" t="s">
        <v>1066</v>
      </c>
      <c r="K1260" s="251" t="s">
        <v>249</v>
      </c>
      <c r="L1260" s="251" t="s">
        <v>250</v>
      </c>
      <c r="M1260" s="251">
        <v>1</v>
      </c>
      <c r="N1260" s="251">
        <v>1</v>
      </c>
      <c r="O1260" s="251" t="s">
        <v>1069</v>
      </c>
      <c r="P1260" s="252" t="s">
        <v>2674</v>
      </c>
    </row>
    <row r="1261" spans="1:16" x14ac:dyDescent="0.25">
      <c r="A1261" s="250" t="s">
        <v>873</v>
      </c>
      <c r="B1261" s="251" t="s">
        <v>258</v>
      </c>
      <c r="C1261" s="251" t="s">
        <v>182</v>
      </c>
      <c r="D1261" s="251" t="s">
        <v>1254</v>
      </c>
      <c r="E1261" s="251" t="s">
        <v>1063</v>
      </c>
      <c r="F1261" s="251" t="s">
        <v>2675</v>
      </c>
      <c r="G1261" s="251" t="s">
        <v>1063</v>
      </c>
      <c r="H1261" s="251" t="s">
        <v>1065</v>
      </c>
      <c r="I1261" s="251" t="s">
        <v>1063</v>
      </c>
      <c r="J1261" s="251" t="s">
        <v>1066</v>
      </c>
      <c r="K1261" s="251" t="s">
        <v>47</v>
      </c>
      <c r="L1261" s="251" t="s">
        <v>48</v>
      </c>
      <c r="M1261" s="251">
        <v>1</v>
      </c>
      <c r="N1261" s="251">
        <v>0.36599999999999999</v>
      </c>
      <c r="O1261" s="251" t="s">
        <v>1069</v>
      </c>
      <c r="P1261" s="252" t="s">
        <v>2676</v>
      </c>
    </row>
    <row r="1262" spans="1:16" x14ac:dyDescent="0.25">
      <c r="A1262" s="250" t="s">
        <v>873</v>
      </c>
      <c r="B1262" s="251" t="s">
        <v>258</v>
      </c>
      <c r="C1262" s="251" t="s">
        <v>182</v>
      </c>
      <c r="D1262" s="251" t="s">
        <v>1254</v>
      </c>
      <c r="E1262" s="251" t="s">
        <v>1063</v>
      </c>
      <c r="F1262" s="251" t="s">
        <v>2675</v>
      </c>
      <c r="G1262" s="251" t="s">
        <v>1063</v>
      </c>
      <c r="H1262" s="251" t="s">
        <v>1115</v>
      </c>
      <c r="I1262" s="251" t="s">
        <v>1116</v>
      </c>
      <c r="J1262" s="251" t="s">
        <v>1066</v>
      </c>
      <c r="K1262" s="251" t="s">
        <v>60</v>
      </c>
      <c r="L1262" s="251" t="s">
        <v>61</v>
      </c>
      <c r="M1262" s="251">
        <v>1</v>
      </c>
      <c r="N1262" s="251">
        <v>0.42599999999999999</v>
      </c>
      <c r="O1262" s="251" t="s">
        <v>1069</v>
      </c>
      <c r="P1262" s="252" t="s">
        <v>2676</v>
      </c>
    </row>
    <row r="1263" spans="1:16" x14ac:dyDescent="0.25">
      <c r="A1263" s="250" t="s">
        <v>873</v>
      </c>
      <c r="B1263" s="251" t="s">
        <v>258</v>
      </c>
      <c r="C1263" s="251" t="s">
        <v>182</v>
      </c>
      <c r="D1263" s="251" t="s">
        <v>1254</v>
      </c>
      <c r="E1263" s="251" t="s">
        <v>1063</v>
      </c>
      <c r="F1263" s="251" t="s">
        <v>2675</v>
      </c>
      <c r="G1263" s="251" t="s">
        <v>1063</v>
      </c>
      <c r="H1263" s="251" t="s">
        <v>1167</v>
      </c>
      <c r="I1263" s="251" t="s">
        <v>1078</v>
      </c>
      <c r="J1263" s="251" t="s">
        <v>1066</v>
      </c>
      <c r="K1263" s="251" t="s">
        <v>72</v>
      </c>
      <c r="L1263" s="251" t="s">
        <v>73</v>
      </c>
      <c r="M1263" s="251">
        <v>1</v>
      </c>
      <c r="N1263" s="251">
        <v>0.14199999999999999</v>
      </c>
      <c r="O1263" s="251" t="s">
        <v>1069</v>
      </c>
      <c r="P1263" s="252" t="s">
        <v>2676</v>
      </c>
    </row>
    <row r="1264" spans="1:16" x14ac:dyDescent="0.25">
      <c r="A1264" s="250" t="s">
        <v>873</v>
      </c>
      <c r="B1264" s="251" t="s">
        <v>258</v>
      </c>
      <c r="C1264" s="251" t="s">
        <v>182</v>
      </c>
      <c r="D1264" s="251" t="s">
        <v>1254</v>
      </c>
      <c r="E1264" s="251" t="s">
        <v>1063</v>
      </c>
      <c r="F1264" s="251" t="s">
        <v>2675</v>
      </c>
      <c r="G1264" s="251" t="s">
        <v>1063</v>
      </c>
      <c r="H1264" s="251" t="s">
        <v>1077</v>
      </c>
      <c r="I1264" s="251" t="s">
        <v>2677</v>
      </c>
      <c r="J1264" s="251" t="s">
        <v>1066</v>
      </c>
      <c r="K1264" s="251" t="s">
        <v>701</v>
      </c>
      <c r="L1264" s="251" t="s">
        <v>2654</v>
      </c>
      <c r="M1264" s="251">
        <v>1</v>
      </c>
      <c r="N1264" s="251">
        <v>0.14199999999999999</v>
      </c>
      <c r="O1264" s="251" t="s">
        <v>1069</v>
      </c>
      <c r="P1264" s="252" t="s">
        <v>2676</v>
      </c>
    </row>
    <row r="1265" spans="1:16" x14ac:dyDescent="0.25">
      <c r="A1265" s="250" t="s">
        <v>873</v>
      </c>
      <c r="B1265" s="251" t="s">
        <v>259</v>
      </c>
      <c r="C1265" s="251" t="s">
        <v>260</v>
      </c>
      <c r="D1265" s="251" t="s">
        <v>1254</v>
      </c>
      <c r="E1265" s="251" t="s">
        <v>1063</v>
      </c>
      <c r="F1265" s="251" t="s">
        <v>2678</v>
      </c>
      <c r="G1265" s="251" t="s">
        <v>1063</v>
      </c>
      <c r="H1265" s="251" t="s">
        <v>1065</v>
      </c>
      <c r="I1265" s="251" t="s">
        <v>1063</v>
      </c>
      <c r="J1265" s="251" t="s">
        <v>1066</v>
      </c>
      <c r="K1265" s="251" t="s">
        <v>115</v>
      </c>
      <c r="L1265" s="251" t="s">
        <v>116</v>
      </c>
      <c r="M1265" s="251">
        <v>1.6</v>
      </c>
      <c r="N1265" s="251">
        <v>1</v>
      </c>
      <c r="O1265" s="251" t="s">
        <v>1069</v>
      </c>
      <c r="P1265" s="252" t="s">
        <v>2679</v>
      </c>
    </row>
    <row r="1266" spans="1:16" x14ac:dyDescent="0.25">
      <c r="A1266" s="250" t="s">
        <v>873</v>
      </c>
      <c r="B1266" s="251" t="s">
        <v>259</v>
      </c>
      <c r="C1266" s="251" t="s">
        <v>260</v>
      </c>
      <c r="D1266" s="251" t="s">
        <v>1254</v>
      </c>
      <c r="E1266" s="251" t="s">
        <v>1063</v>
      </c>
      <c r="F1266" s="251" t="s">
        <v>2678</v>
      </c>
      <c r="G1266" s="251" t="s">
        <v>1063</v>
      </c>
      <c r="H1266" s="251" t="s">
        <v>1115</v>
      </c>
      <c r="I1266" s="251" t="s">
        <v>1116</v>
      </c>
      <c r="J1266" s="251" t="s">
        <v>1066</v>
      </c>
      <c r="K1266" s="251" t="s">
        <v>117</v>
      </c>
      <c r="L1266" s="251" t="s">
        <v>118</v>
      </c>
      <c r="M1266" s="251">
        <v>1.6</v>
      </c>
      <c r="N1266" s="251">
        <v>0.1</v>
      </c>
      <c r="O1266" s="251" t="s">
        <v>1069</v>
      </c>
      <c r="P1266" s="252" t="s">
        <v>2679</v>
      </c>
    </row>
    <row r="1267" spans="1:16" x14ac:dyDescent="0.25">
      <c r="A1267" s="250" t="s">
        <v>873</v>
      </c>
      <c r="B1267" s="251" t="s">
        <v>259</v>
      </c>
      <c r="C1267" s="251" t="s">
        <v>260</v>
      </c>
      <c r="D1267" s="251" t="s">
        <v>1254</v>
      </c>
      <c r="E1267" s="251" t="s">
        <v>1063</v>
      </c>
      <c r="F1267" s="251" t="s">
        <v>2678</v>
      </c>
      <c r="G1267" s="251" t="s">
        <v>1063</v>
      </c>
      <c r="H1267" s="251" t="s">
        <v>1167</v>
      </c>
      <c r="I1267" s="251" t="s">
        <v>1078</v>
      </c>
      <c r="J1267" s="251" t="s">
        <v>1066</v>
      </c>
      <c r="K1267" s="251" t="s">
        <v>119</v>
      </c>
      <c r="L1267" s="251" t="s">
        <v>120</v>
      </c>
      <c r="M1267" s="251">
        <v>1.6</v>
      </c>
      <c r="N1267" s="251">
        <v>1</v>
      </c>
      <c r="O1267" s="251" t="s">
        <v>1069</v>
      </c>
      <c r="P1267" s="252" t="s">
        <v>2679</v>
      </c>
    </row>
    <row r="1268" spans="1:16" x14ac:dyDescent="0.25">
      <c r="A1268" s="250" t="s">
        <v>873</v>
      </c>
      <c r="B1268" s="251" t="s">
        <v>259</v>
      </c>
      <c r="C1268" s="251" t="s">
        <v>260</v>
      </c>
      <c r="D1268" s="251" t="s">
        <v>1254</v>
      </c>
      <c r="E1268" s="251" t="s">
        <v>1063</v>
      </c>
      <c r="F1268" s="251" t="s">
        <v>2678</v>
      </c>
      <c r="G1268" s="251" t="s">
        <v>1063</v>
      </c>
      <c r="H1268" s="251" t="s">
        <v>1077</v>
      </c>
      <c r="I1268" s="251" t="s">
        <v>1176</v>
      </c>
      <c r="J1268" s="251" t="s">
        <v>1066</v>
      </c>
      <c r="K1268" s="251" t="s">
        <v>133</v>
      </c>
      <c r="L1268" s="251" t="s">
        <v>134</v>
      </c>
      <c r="M1268" s="251">
        <v>1.6</v>
      </c>
      <c r="N1268" s="251">
        <v>64</v>
      </c>
      <c r="O1268" s="251" t="s">
        <v>1069</v>
      </c>
      <c r="P1268" s="252" t="s">
        <v>2679</v>
      </c>
    </row>
    <row r="1269" spans="1:16" x14ac:dyDescent="0.25">
      <c r="A1269" s="250" t="s">
        <v>873</v>
      </c>
      <c r="B1269" s="251" t="s">
        <v>259</v>
      </c>
      <c r="C1269" s="251" t="s">
        <v>260</v>
      </c>
      <c r="D1269" s="251" t="s">
        <v>1254</v>
      </c>
      <c r="E1269" s="251" t="s">
        <v>1063</v>
      </c>
      <c r="F1269" s="251" t="s">
        <v>2678</v>
      </c>
      <c r="G1269" s="251" t="s">
        <v>1063</v>
      </c>
      <c r="H1269" s="251" t="s">
        <v>1083</v>
      </c>
      <c r="I1269" s="251" t="s">
        <v>1143</v>
      </c>
      <c r="J1269" s="251" t="s">
        <v>1066</v>
      </c>
      <c r="K1269" s="251" t="s">
        <v>181</v>
      </c>
      <c r="L1269" s="251" t="s">
        <v>182</v>
      </c>
      <c r="M1269" s="251">
        <v>1.6</v>
      </c>
      <c r="N1269" s="251">
        <v>1.6</v>
      </c>
      <c r="O1269" s="251" t="s">
        <v>1069</v>
      </c>
      <c r="P1269" s="252" t="s">
        <v>2679</v>
      </c>
    </row>
    <row r="1270" spans="1:16" x14ac:dyDescent="0.25">
      <c r="A1270" s="250" t="s">
        <v>873</v>
      </c>
      <c r="B1270" s="251" t="s">
        <v>261</v>
      </c>
      <c r="C1270" s="251" t="s">
        <v>262</v>
      </c>
      <c r="D1270" s="251" t="s">
        <v>1254</v>
      </c>
      <c r="E1270" s="251" t="s">
        <v>1063</v>
      </c>
      <c r="F1270" s="251" t="s">
        <v>2680</v>
      </c>
      <c r="G1270" s="251" t="s">
        <v>1063</v>
      </c>
      <c r="H1270" s="251" t="s">
        <v>1065</v>
      </c>
      <c r="I1270" s="251" t="s">
        <v>1063</v>
      </c>
      <c r="J1270" s="251" t="s">
        <v>1066</v>
      </c>
      <c r="K1270" s="251" t="s">
        <v>100</v>
      </c>
      <c r="L1270" s="251" t="s">
        <v>101</v>
      </c>
      <c r="M1270" s="251">
        <v>1</v>
      </c>
      <c r="N1270" s="251">
        <v>1</v>
      </c>
      <c r="O1270" s="251" t="s">
        <v>1069</v>
      </c>
      <c r="P1270" s="252" t="s">
        <v>1069</v>
      </c>
    </row>
    <row r="1271" spans="1:16" x14ac:dyDescent="0.25">
      <c r="A1271" s="250" t="s">
        <v>873</v>
      </c>
      <c r="B1271" s="251" t="s">
        <v>261</v>
      </c>
      <c r="C1271" s="251" t="s">
        <v>262</v>
      </c>
      <c r="D1271" s="251" t="s">
        <v>1254</v>
      </c>
      <c r="E1271" s="251" t="s">
        <v>1063</v>
      </c>
      <c r="F1271" s="251" t="s">
        <v>2680</v>
      </c>
      <c r="G1271" s="251" t="s">
        <v>1063</v>
      </c>
      <c r="H1271" s="251" t="s">
        <v>1115</v>
      </c>
      <c r="I1271" s="251" t="s">
        <v>1116</v>
      </c>
      <c r="J1271" s="251" t="s">
        <v>1066</v>
      </c>
      <c r="K1271" s="251" t="s">
        <v>181</v>
      </c>
      <c r="L1271" s="251" t="s">
        <v>182</v>
      </c>
      <c r="M1271" s="251">
        <v>1</v>
      </c>
      <c r="N1271" s="251">
        <v>1</v>
      </c>
      <c r="O1271" s="251" t="s">
        <v>1069</v>
      </c>
      <c r="P1271" s="252" t="s">
        <v>1069</v>
      </c>
    </row>
    <row r="1272" spans="1:16" x14ac:dyDescent="0.25">
      <c r="A1272" s="250" t="s">
        <v>873</v>
      </c>
      <c r="B1272" s="251" t="s">
        <v>261</v>
      </c>
      <c r="C1272" s="251" t="s">
        <v>262</v>
      </c>
      <c r="D1272" s="251" t="s">
        <v>1254</v>
      </c>
      <c r="E1272" s="251" t="s">
        <v>1063</v>
      </c>
      <c r="F1272" s="251" t="s">
        <v>2680</v>
      </c>
      <c r="G1272" s="251" t="s">
        <v>1063</v>
      </c>
      <c r="H1272" s="251" t="s">
        <v>1167</v>
      </c>
      <c r="I1272" s="251" t="s">
        <v>1078</v>
      </c>
      <c r="J1272" s="251" t="s">
        <v>1066</v>
      </c>
      <c r="K1272" s="251" t="s">
        <v>107</v>
      </c>
      <c r="L1272" s="251" t="s">
        <v>108</v>
      </c>
      <c r="M1272" s="251">
        <v>1</v>
      </c>
      <c r="N1272" s="251">
        <v>1</v>
      </c>
      <c r="O1272" s="251" t="s">
        <v>1069</v>
      </c>
      <c r="P1272" s="252" t="s">
        <v>1069</v>
      </c>
    </row>
    <row r="1273" spans="1:16" x14ac:dyDescent="0.25">
      <c r="A1273" s="250" t="s">
        <v>873</v>
      </c>
      <c r="B1273" s="251" t="s">
        <v>265</v>
      </c>
      <c r="C1273" s="251" t="s">
        <v>266</v>
      </c>
      <c r="D1273" s="251" t="s">
        <v>1254</v>
      </c>
      <c r="E1273" s="251" t="s">
        <v>1063</v>
      </c>
      <c r="F1273" s="251" t="s">
        <v>2681</v>
      </c>
      <c r="G1273" s="251" t="s">
        <v>1063</v>
      </c>
      <c r="H1273" s="251" t="s">
        <v>1065</v>
      </c>
      <c r="I1273" s="251" t="s">
        <v>1063</v>
      </c>
      <c r="J1273" s="251" t="s">
        <v>1066</v>
      </c>
      <c r="K1273" s="251" t="s">
        <v>47</v>
      </c>
      <c r="L1273" s="251" t="s">
        <v>48</v>
      </c>
      <c r="M1273" s="251">
        <v>1</v>
      </c>
      <c r="N1273" s="251">
        <v>1.1240000000000001</v>
      </c>
      <c r="O1273" s="251" t="s">
        <v>1069</v>
      </c>
      <c r="P1273" s="252" t="s">
        <v>2682</v>
      </c>
    </row>
    <row r="1274" spans="1:16" x14ac:dyDescent="0.25">
      <c r="A1274" s="250" t="s">
        <v>873</v>
      </c>
      <c r="B1274" s="251" t="s">
        <v>267</v>
      </c>
      <c r="C1274" s="251" t="s">
        <v>268</v>
      </c>
      <c r="D1274" s="251" t="s">
        <v>1254</v>
      </c>
      <c r="E1274" s="251" t="s">
        <v>1063</v>
      </c>
      <c r="F1274" s="251" t="s">
        <v>2683</v>
      </c>
      <c r="G1274" s="251" t="s">
        <v>1063</v>
      </c>
      <c r="H1274" s="251" t="s">
        <v>1065</v>
      </c>
      <c r="I1274" s="251" t="s">
        <v>1063</v>
      </c>
      <c r="J1274" s="251" t="s">
        <v>1066</v>
      </c>
      <c r="K1274" s="251" t="s">
        <v>115</v>
      </c>
      <c r="L1274" s="251" t="s">
        <v>116</v>
      </c>
      <c r="M1274" s="251">
        <v>1.6</v>
      </c>
      <c r="N1274" s="251">
        <v>1</v>
      </c>
      <c r="O1274" s="251" t="s">
        <v>1069</v>
      </c>
      <c r="P1274" s="252" t="s">
        <v>1069</v>
      </c>
    </row>
    <row r="1275" spans="1:16" x14ac:dyDescent="0.25">
      <c r="A1275" s="250" t="s">
        <v>873</v>
      </c>
      <c r="B1275" s="251" t="s">
        <v>267</v>
      </c>
      <c r="C1275" s="251" t="s">
        <v>268</v>
      </c>
      <c r="D1275" s="251" t="s">
        <v>1254</v>
      </c>
      <c r="E1275" s="251" t="s">
        <v>1063</v>
      </c>
      <c r="F1275" s="251" t="s">
        <v>2683</v>
      </c>
      <c r="G1275" s="251" t="s">
        <v>1063</v>
      </c>
      <c r="H1275" s="251" t="s">
        <v>1115</v>
      </c>
      <c r="I1275" s="251" t="s">
        <v>1116</v>
      </c>
      <c r="J1275" s="251" t="s">
        <v>1066</v>
      </c>
      <c r="K1275" s="251" t="s">
        <v>117</v>
      </c>
      <c r="L1275" s="251" t="s">
        <v>118</v>
      </c>
      <c r="M1275" s="251">
        <v>1.6</v>
      </c>
      <c r="N1275" s="251">
        <v>0.1</v>
      </c>
      <c r="O1275" s="251" t="s">
        <v>1069</v>
      </c>
      <c r="P1275" s="252" t="s">
        <v>1069</v>
      </c>
    </row>
    <row r="1276" spans="1:16" x14ac:dyDescent="0.25">
      <c r="A1276" s="250" t="s">
        <v>873</v>
      </c>
      <c r="B1276" s="251" t="s">
        <v>267</v>
      </c>
      <c r="C1276" s="251" t="s">
        <v>268</v>
      </c>
      <c r="D1276" s="251" t="s">
        <v>1254</v>
      </c>
      <c r="E1276" s="251" t="s">
        <v>1063</v>
      </c>
      <c r="F1276" s="251" t="s">
        <v>2683</v>
      </c>
      <c r="G1276" s="251" t="s">
        <v>1063</v>
      </c>
      <c r="H1276" s="251" t="s">
        <v>1167</v>
      </c>
      <c r="I1276" s="251" t="s">
        <v>1078</v>
      </c>
      <c r="J1276" s="251" t="s">
        <v>1066</v>
      </c>
      <c r="K1276" s="251" t="s">
        <v>119</v>
      </c>
      <c r="L1276" s="251" t="s">
        <v>120</v>
      </c>
      <c r="M1276" s="251">
        <v>1.6</v>
      </c>
      <c r="N1276" s="251">
        <v>1</v>
      </c>
      <c r="O1276" s="251" t="s">
        <v>1069</v>
      </c>
      <c r="P1276" s="252" t="s">
        <v>1069</v>
      </c>
    </row>
    <row r="1277" spans="1:16" x14ac:dyDescent="0.25">
      <c r="A1277" s="250" t="s">
        <v>873</v>
      </c>
      <c r="B1277" s="251" t="s">
        <v>267</v>
      </c>
      <c r="C1277" s="251" t="s">
        <v>268</v>
      </c>
      <c r="D1277" s="251" t="s">
        <v>1254</v>
      </c>
      <c r="E1277" s="251" t="s">
        <v>1063</v>
      </c>
      <c r="F1277" s="251" t="s">
        <v>2683</v>
      </c>
      <c r="G1277" s="251" t="s">
        <v>1063</v>
      </c>
      <c r="H1277" s="251" t="s">
        <v>1077</v>
      </c>
      <c r="I1277" s="251" t="s">
        <v>1176</v>
      </c>
      <c r="J1277" s="251" t="s">
        <v>1066</v>
      </c>
      <c r="K1277" s="251" t="s">
        <v>131</v>
      </c>
      <c r="L1277" s="251" t="s">
        <v>132</v>
      </c>
      <c r="M1277" s="251">
        <v>1.6</v>
      </c>
      <c r="N1277" s="251">
        <v>64</v>
      </c>
      <c r="O1277" s="251" t="s">
        <v>1069</v>
      </c>
      <c r="P1277" s="252" t="s">
        <v>1069</v>
      </c>
    </row>
    <row r="1278" spans="1:16" x14ac:dyDescent="0.25">
      <c r="A1278" s="250" t="s">
        <v>873</v>
      </c>
      <c r="B1278" s="251" t="s">
        <v>267</v>
      </c>
      <c r="C1278" s="251" t="s">
        <v>268</v>
      </c>
      <c r="D1278" s="251" t="s">
        <v>1254</v>
      </c>
      <c r="E1278" s="251" t="s">
        <v>1063</v>
      </c>
      <c r="F1278" s="251" t="s">
        <v>2683</v>
      </c>
      <c r="G1278" s="251" t="s">
        <v>1063</v>
      </c>
      <c r="H1278" s="251" t="s">
        <v>1083</v>
      </c>
      <c r="I1278" s="251" t="s">
        <v>1143</v>
      </c>
      <c r="J1278" s="251" t="s">
        <v>1066</v>
      </c>
      <c r="K1278" s="251" t="s">
        <v>265</v>
      </c>
      <c r="L1278" s="251" t="s">
        <v>266</v>
      </c>
      <c r="M1278" s="251">
        <v>1.6</v>
      </c>
      <c r="N1278" s="251">
        <v>1.6</v>
      </c>
      <c r="O1278" s="251" t="s">
        <v>1069</v>
      </c>
      <c r="P1278" s="252" t="s">
        <v>1069</v>
      </c>
    </row>
    <row r="1279" spans="1:16" x14ac:dyDescent="0.25">
      <c r="A1279" s="250" t="s">
        <v>873</v>
      </c>
      <c r="B1279" s="251" t="s">
        <v>269</v>
      </c>
      <c r="C1279" s="251" t="s">
        <v>270</v>
      </c>
      <c r="D1279" s="251" t="s">
        <v>1254</v>
      </c>
      <c r="E1279" s="251" t="s">
        <v>1063</v>
      </c>
      <c r="F1279" s="251" t="s">
        <v>2684</v>
      </c>
      <c r="G1279" s="251" t="s">
        <v>1063</v>
      </c>
      <c r="H1279" s="251" t="s">
        <v>1065</v>
      </c>
      <c r="I1279" s="251" t="s">
        <v>1063</v>
      </c>
      <c r="J1279" s="251" t="s">
        <v>1066</v>
      </c>
      <c r="K1279" s="251" t="s">
        <v>100</v>
      </c>
      <c r="L1279" s="251" t="s">
        <v>101</v>
      </c>
      <c r="M1279" s="251">
        <v>1</v>
      </c>
      <c r="N1279" s="251">
        <v>1</v>
      </c>
      <c r="O1279" s="251" t="s">
        <v>1069</v>
      </c>
      <c r="P1279" s="252" t="s">
        <v>1069</v>
      </c>
    </row>
    <row r="1280" spans="1:16" x14ac:dyDescent="0.25">
      <c r="A1280" s="250" t="s">
        <v>873</v>
      </c>
      <c r="B1280" s="251" t="s">
        <v>269</v>
      </c>
      <c r="C1280" s="251" t="s">
        <v>270</v>
      </c>
      <c r="D1280" s="251" t="s">
        <v>1254</v>
      </c>
      <c r="E1280" s="251" t="s">
        <v>1063</v>
      </c>
      <c r="F1280" s="251" t="s">
        <v>2684</v>
      </c>
      <c r="G1280" s="251" t="s">
        <v>1063</v>
      </c>
      <c r="H1280" s="251" t="s">
        <v>1115</v>
      </c>
      <c r="I1280" s="251" t="s">
        <v>1116</v>
      </c>
      <c r="J1280" s="251" t="s">
        <v>1066</v>
      </c>
      <c r="K1280" s="251" t="s">
        <v>265</v>
      </c>
      <c r="L1280" s="251" t="s">
        <v>266</v>
      </c>
      <c r="M1280" s="251">
        <v>1</v>
      </c>
      <c r="N1280" s="251">
        <v>1</v>
      </c>
      <c r="O1280" s="251" t="s">
        <v>1069</v>
      </c>
      <c r="P1280" s="252" t="s">
        <v>1069</v>
      </c>
    </row>
    <row r="1281" spans="1:16" x14ac:dyDescent="0.25">
      <c r="A1281" s="250" t="s">
        <v>873</v>
      </c>
      <c r="B1281" s="251" t="s">
        <v>269</v>
      </c>
      <c r="C1281" s="251" t="s">
        <v>270</v>
      </c>
      <c r="D1281" s="251" t="s">
        <v>1254</v>
      </c>
      <c r="E1281" s="251" t="s">
        <v>1063</v>
      </c>
      <c r="F1281" s="251" t="s">
        <v>2684</v>
      </c>
      <c r="G1281" s="251" t="s">
        <v>1063</v>
      </c>
      <c r="H1281" s="251" t="s">
        <v>1167</v>
      </c>
      <c r="I1281" s="251" t="s">
        <v>1078</v>
      </c>
      <c r="J1281" s="251" t="s">
        <v>1066</v>
      </c>
      <c r="K1281" s="251" t="s">
        <v>107</v>
      </c>
      <c r="L1281" s="251" t="s">
        <v>108</v>
      </c>
      <c r="M1281" s="251">
        <v>1</v>
      </c>
      <c r="N1281" s="251">
        <v>1</v>
      </c>
      <c r="O1281" s="251" t="s">
        <v>1069</v>
      </c>
      <c r="P1281" s="252" t="s">
        <v>1069</v>
      </c>
    </row>
    <row r="1282" spans="1:16" x14ac:dyDescent="0.25">
      <c r="A1282" s="250" t="s">
        <v>873</v>
      </c>
      <c r="B1282" s="251" t="s">
        <v>273</v>
      </c>
      <c r="C1282" s="251" t="s">
        <v>274</v>
      </c>
      <c r="D1282" s="251" t="s">
        <v>1254</v>
      </c>
      <c r="E1282" s="251" t="s">
        <v>1063</v>
      </c>
      <c r="F1282" s="251" t="s">
        <v>2685</v>
      </c>
      <c r="G1282" s="251" t="s">
        <v>1063</v>
      </c>
      <c r="H1282" s="251" t="s">
        <v>1065</v>
      </c>
      <c r="I1282" s="251" t="s">
        <v>1063</v>
      </c>
      <c r="J1282" s="251" t="s">
        <v>1066</v>
      </c>
      <c r="K1282" s="251" t="s">
        <v>168</v>
      </c>
      <c r="L1282" s="251" t="s">
        <v>169</v>
      </c>
      <c r="M1282" s="251">
        <v>1</v>
      </c>
      <c r="N1282" s="251">
        <v>1.0640000000000001</v>
      </c>
      <c r="O1282" s="251" t="s">
        <v>1069</v>
      </c>
      <c r="P1282" s="252" t="s">
        <v>2686</v>
      </c>
    </row>
    <row r="1283" spans="1:16" x14ac:dyDescent="0.25">
      <c r="A1283" s="250" t="s">
        <v>873</v>
      </c>
      <c r="B1283" s="251" t="s">
        <v>273</v>
      </c>
      <c r="C1283" s="251" t="s">
        <v>274</v>
      </c>
      <c r="D1283" s="251" t="s">
        <v>1254</v>
      </c>
      <c r="E1283" s="251" t="s">
        <v>1063</v>
      </c>
      <c r="F1283" s="251" t="s">
        <v>2685</v>
      </c>
      <c r="G1283" s="251" t="s">
        <v>1063</v>
      </c>
      <c r="H1283" s="251" t="s">
        <v>1115</v>
      </c>
      <c r="I1283" s="251" t="s">
        <v>1116</v>
      </c>
      <c r="J1283" s="251" t="s">
        <v>1066</v>
      </c>
      <c r="K1283" s="251" t="s">
        <v>56</v>
      </c>
      <c r="L1283" s="251" t="s">
        <v>57</v>
      </c>
      <c r="M1283" s="251">
        <v>1</v>
      </c>
      <c r="N1283" s="251">
        <v>0.11799999999999999</v>
      </c>
      <c r="O1283" s="251" t="s">
        <v>1069</v>
      </c>
      <c r="P1283" s="252" t="s">
        <v>2686</v>
      </c>
    </row>
    <row r="1284" spans="1:16" x14ac:dyDescent="0.25">
      <c r="A1284" s="250" t="s">
        <v>873</v>
      </c>
      <c r="B1284" s="251" t="s">
        <v>276</v>
      </c>
      <c r="C1284" s="251" t="s">
        <v>277</v>
      </c>
      <c r="D1284" s="251" t="s">
        <v>1254</v>
      </c>
      <c r="E1284" s="251" t="s">
        <v>1063</v>
      </c>
      <c r="F1284" s="251" t="s">
        <v>2687</v>
      </c>
      <c r="G1284" s="251" t="s">
        <v>1063</v>
      </c>
      <c r="H1284" s="251" t="s">
        <v>1065</v>
      </c>
      <c r="I1284" s="251" t="s">
        <v>1063</v>
      </c>
      <c r="J1284" s="251" t="s">
        <v>1066</v>
      </c>
      <c r="K1284" s="251" t="s">
        <v>115</v>
      </c>
      <c r="L1284" s="251" t="s">
        <v>116</v>
      </c>
      <c r="M1284" s="251">
        <v>1.2</v>
      </c>
      <c r="N1284" s="251">
        <v>1</v>
      </c>
      <c r="O1284" s="251" t="s">
        <v>1069</v>
      </c>
      <c r="P1284" s="252" t="s">
        <v>1069</v>
      </c>
    </row>
    <row r="1285" spans="1:16" x14ac:dyDescent="0.25">
      <c r="A1285" s="250" t="s">
        <v>873</v>
      </c>
      <c r="B1285" s="251" t="s">
        <v>276</v>
      </c>
      <c r="C1285" s="251" t="s">
        <v>277</v>
      </c>
      <c r="D1285" s="251" t="s">
        <v>1254</v>
      </c>
      <c r="E1285" s="251" t="s">
        <v>1063</v>
      </c>
      <c r="F1285" s="251" t="s">
        <v>2687</v>
      </c>
      <c r="G1285" s="251" t="s">
        <v>1063</v>
      </c>
      <c r="H1285" s="251" t="s">
        <v>1115</v>
      </c>
      <c r="I1285" s="251" t="s">
        <v>1116</v>
      </c>
      <c r="J1285" s="251" t="s">
        <v>1066</v>
      </c>
      <c r="K1285" s="251" t="s">
        <v>117</v>
      </c>
      <c r="L1285" s="251" t="s">
        <v>118</v>
      </c>
      <c r="M1285" s="251">
        <v>1.2</v>
      </c>
      <c r="N1285" s="251">
        <v>0.1</v>
      </c>
      <c r="O1285" s="251" t="s">
        <v>1069</v>
      </c>
      <c r="P1285" s="252" t="s">
        <v>1069</v>
      </c>
    </row>
    <row r="1286" spans="1:16" x14ac:dyDescent="0.25">
      <c r="A1286" s="250" t="s">
        <v>873</v>
      </c>
      <c r="B1286" s="251" t="s">
        <v>276</v>
      </c>
      <c r="C1286" s="251" t="s">
        <v>277</v>
      </c>
      <c r="D1286" s="251" t="s">
        <v>1254</v>
      </c>
      <c r="E1286" s="251" t="s">
        <v>1063</v>
      </c>
      <c r="F1286" s="251" t="s">
        <v>2687</v>
      </c>
      <c r="G1286" s="251" t="s">
        <v>1063</v>
      </c>
      <c r="H1286" s="251" t="s">
        <v>1167</v>
      </c>
      <c r="I1286" s="251" t="s">
        <v>1078</v>
      </c>
      <c r="J1286" s="251" t="s">
        <v>1066</v>
      </c>
      <c r="K1286" s="251" t="s">
        <v>119</v>
      </c>
      <c r="L1286" s="251" t="s">
        <v>120</v>
      </c>
      <c r="M1286" s="251">
        <v>1.2</v>
      </c>
      <c r="N1286" s="251">
        <v>1</v>
      </c>
      <c r="O1286" s="251" t="s">
        <v>1069</v>
      </c>
      <c r="P1286" s="252" t="s">
        <v>1069</v>
      </c>
    </row>
    <row r="1287" spans="1:16" x14ac:dyDescent="0.25">
      <c r="A1287" s="250" t="s">
        <v>873</v>
      </c>
      <c r="B1287" s="251" t="s">
        <v>276</v>
      </c>
      <c r="C1287" s="251" t="s">
        <v>277</v>
      </c>
      <c r="D1287" s="251" t="s">
        <v>1254</v>
      </c>
      <c r="E1287" s="251" t="s">
        <v>1063</v>
      </c>
      <c r="F1287" s="251" t="s">
        <v>2687</v>
      </c>
      <c r="G1287" s="251" t="s">
        <v>1063</v>
      </c>
      <c r="H1287" s="251" t="s">
        <v>1077</v>
      </c>
      <c r="I1287" s="251" t="s">
        <v>1176</v>
      </c>
      <c r="J1287" s="251" t="s">
        <v>1066</v>
      </c>
      <c r="K1287" s="251" t="s">
        <v>121</v>
      </c>
      <c r="L1287" s="251" t="s">
        <v>122</v>
      </c>
      <c r="M1287" s="251">
        <v>1.2</v>
      </c>
      <c r="N1287" s="251">
        <v>48</v>
      </c>
      <c r="O1287" s="251" t="s">
        <v>1069</v>
      </c>
      <c r="P1287" s="252" t="s">
        <v>1069</v>
      </c>
    </row>
    <row r="1288" spans="1:16" x14ac:dyDescent="0.25">
      <c r="A1288" s="250" t="s">
        <v>873</v>
      </c>
      <c r="B1288" s="251" t="s">
        <v>276</v>
      </c>
      <c r="C1288" s="251" t="s">
        <v>277</v>
      </c>
      <c r="D1288" s="251" t="s">
        <v>1254</v>
      </c>
      <c r="E1288" s="251" t="s">
        <v>1063</v>
      </c>
      <c r="F1288" s="251" t="s">
        <v>2687</v>
      </c>
      <c r="G1288" s="251" t="s">
        <v>1063</v>
      </c>
      <c r="H1288" s="251" t="s">
        <v>1083</v>
      </c>
      <c r="I1288" s="251" t="s">
        <v>1143</v>
      </c>
      <c r="J1288" s="251" t="s">
        <v>1066</v>
      </c>
      <c r="K1288" s="251" t="s">
        <v>273</v>
      </c>
      <c r="L1288" s="251" t="s">
        <v>274</v>
      </c>
      <c r="M1288" s="251">
        <v>1.2</v>
      </c>
      <c r="N1288" s="251">
        <v>1.2</v>
      </c>
      <c r="O1288" s="251" t="s">
        <v>1069</v>
      </c>
      <c r="P1288" s="252" t="s">
        <v>1069</v>
      </c>
    </row>
    <row r="1289" spans="1:16" x14ac:dyDescent="0.25">
      <c r="A1289" s="250" t="s">
        <v>873</v>
      </c>
      <c r="B1289" s="251" t="s">
        <v>278</v>
      </c>
      <c r="C1289" s="251" t="s">
        <v>279</v>
      </c>
      <c r="D1289" s="251" t="s">
        <v>1254</v>
      </c>
      <c r="E1289" s="251" t="s">
        <v>1063</v>
      </c>
      <c r="F1289" s="251" t="s">
        <v>2688</v>
      </c>
      <c r="G1289" s="251" t="s">
        <v>1063</v>
      </c>
      <c r="H1289" s="251" t="s">
        <v>1065</v>
      </c>
      <c r="I1289" s="251" t="s">
        <v>1063</v>
      </c>
      <c r="J1289" s="251" t="s">
        <v>1066</v>
      </c>
      <c r="K1289" s="251" t="s">
        <v>100</v>
      </c>
      <c r="L1289" s="251" t="s">
        <v>101</v>
      </c>
      <c r="M1289" s="251">
        <v>1</v>
      </c>
      <c r="N1289" s="251">
        <v>1</v>
      </c>
      <c r="O1289" s="251" t="s">
        <v>1069</v>
      </c>
      <c r="P1289" s="252" t="s">
        <v>1069</v>
      </c>
    </row>
    <row r="1290" spans="1:16" x14ac:dyDescent="0.25">
      <c r="A1290" s="250" t="s">
        <v>873</v>
      </c>
      <c r="B1290" s="251" t="s">
        <v>278</v>
      </c>
      <c r="C1290" s="251" t="s">
        <v>279</v>
      </c>
      <c r="D1290" s="251" t="s">
        <v>1254</v>
      </c>
      <c r="E1290" s="251" t="s">
        <v>1063</v>
      </c>
      <c r="F1290" s="251" t="s">
        <v>2688</v>
      </c>
      <c r="G1290" s="251" t="s">
        <v>1063</v>
      </c>
      <c r="H1290" s="251" t="s">
        <v>1115</v>
      </c>
      <c r="I1290" s="251" t="s">
        <v>1116</v>
      </c>
      <c r="J1290" s="251" t="s">
        <v>1066</v>
      </c>
      <c r="K1290" s="251" t="s">
        <v>273</v>
      </c>
      <c r="L1290" s="251" t="s">
        <v>274</v>
      </c>
      <c r="M1290" s="251">
        <v>1</v>
      </c>
      <c r="N1290" s="251">
        <v>1</v>
      </c>
      <c r="O1290" s="251" t="s">
        <v>1069</v>
      </c>
      <c r="P1290" s="252" t="s">
        <v>1069</v>
      </c>
    </row>
    <row r="1291" spans="1:16" x14ac:dyDescent="0.25">
      <c r="A1291" s="250" t="s">
        <v>873</v>
      </c>
      <c r="B1291" s="251" t="s">
        <v>278</v>
      </c>
      <c r="C1291" s="251" t="s">
        <v>279</v>
      </c>
      <c r="D1291" s="251" t="s">
        <v>1254</v>
      </c>
      <c r="E1291" s="251" t="s">
        <v>1063</v>
      </c>
      <c r="F1291" s="251" t="s">
        <v>2688</v>
      </c>
      <c r="G1291" s="251" t="s">
        <v>1063</v>
      </c>
      <c r="H1291" s="251" t="s">
        <v>1167</v>
      </c>
      <c r="I1291" s="251" t="s">
        <v>1078</v>
      </c>
      <c r="J1291" s="251" t="s">
        <v>1066</v>
      </c>
      <c r="K1291" s="251" t="s">
        <v>109</v>
      </c>
      <c r="L1291" s="251" t="s">
        <v>110</v>
      </c>
      <c r="M1291" s="251">
        <v>1</v>
      </c>
      <c r="N1291" s="251">
        <v>1</v>
      </c>
      <c r="O1291" s="251" t="s">
        <v>1069</v>
      </c>
      <c r="P1291" s="252" t="s">
        <v>1069</v>
      </c>
    </row>
    <row r="1292" spans="1:16" x14ac:dyDescent="0.25">
      <c r="A1292" s="250" t="s">
        <v>873</v>
      </c>
      <c r="B1292" s="251" t="s">
        <v>285</v>
      </c>
      <c r="C1292" s="251" t="s">
        <v>286</v>
      </c>
      <c r="D1292" s="251" t="s">
        <v>1254</v>
      </c>
      <c r="E1292" s="251" t="s">
        <v>1063</v>
      </c>
      <c r="F1292" s="251" t="s">
        <v>2689</v>
      </c>
      <c r="G1292" s="251" t="s">
        <v>1063</v>
      </c>
      <c r="H1292" s="251" t="s">
        <v>1065</v>
      </c>
      <c r="I1292" s="251" t="s">
        <v>1063</v>
      </c>
      <c r="J1292" s="251" t="s">
        <v>1066</v>
      </c>
      <c r="K1292" s="251" t="s">
        <v>168</v>
      </c>
      <c r="L1292" s="251" t="s">
        <v>169</v>
      </c>
      <c r="M1292" s="251">
        <v>1</v>
      </c>
      <c r="N1292" s="251">
        <v>1.01</v>
      </c>
      <c r="O1292" s="251" t="s">
        <v>1069</v>
      </c>
      <c r="P1292" s="252" t="s">
        <v>1069</v>
      </c>
    </row>
    <row r="1293" spans="1:16" x14ac:dyDescent="0.25">
      <c r="A1293" s="250" t="s">
        <v>873</v>
      </c>
      <c r="B1293" s="251" t="s">
        <v>289</v>
      </c>
      <c r="C1293" s="251" t="s">
        <v>290</v>
      </c>
      <c r="D1293" s="251" t="s">
        <v>1254</v>
      </c>
      <c r="E1293" s="251" t="s">
        <v>1063</v>
      </c>
      <c r="F1293" s="251" t="s">
        <v>2690</v>
      </c>
      <c r="G1293" s="251" t="s">
        <v>1063</v>
      </c>
      <c r="H1293" s="251" t="s">
        <v>1065</v>
      </c>
      <c r="I1293" s="251" t="s">
        <v>1063</v>
      </c>
      <c r="J1293" s="251" t="s">
        <v>1066</v>
      </c>
      <c r="K1293" s="251" t="s">
        <v>168</v>
      </c>
      <c r="L1293" s="251" t="s">
        <v>169</v>
      </c>
      <c r="M1293" s="251">
        <v>1</v>
      </c>
      <c r="N1293" s="251">
        <v>1.01</v>
      </c>
      <c r="O1293" s="251" t="s">
        <v>1069</v>
      </c>
      <c r="P1293" s="252" t="s">
        <v>1069</v>
      </c>
    </row>
    <row r="1294" spans="1:16" x14ac:dyDescent="0.25">
      <c r="A1294" s="250" t="s">
        <v>873</v>
      </c>
      <c r="B1294" s="251" t="s">
        <v>292</v>
      </c>
      <c r="C1294" s="251" t="s">
        <v>293</v>
      </c>
      <c r="D1294" s="251" t="s">
        <v>1254</v>
      </c>
      <c r="E1294" s="251" t="s">
        <v>1063</v>
      </c>
      <c r="F1294" s="251" t="s">
        <v>2691</v>
      </c>
      <c r="G1294" s="251" t="s">
        <v>1063</v>
      </c>
      <c r="H1294" s="251" t="s">
        <v>1065</v>
      </c>
      <c r="I1294" s="251" t="s">
        <v>1063</v>
      </c>
      <c r="J1294" s="251" t="s">
        <v>1066</v>
      </c>
      <c r="K1294" s="251" t="s">
        <v>41</v>
      </c>
      <c r="L1294" s="251" t="s">
        <v>42</v>
      </c>
      <c r="M1294" s="251">
        <v>1</v>
      </c>
      <c r="N1294" s="251">
        <v>1.2989999999999999</v>
      </c>
      <c r="O1294" s="251" t="s">
        <v>1069</v>
      </c>
      <c r="P1294" s="252" t="s">
        <v>1069</v>
      </c>
    </row>
    <row r="1295" spans="1:16" x14ac:dyDescent="0.25">
      <c r="A1295" s="250" t="s">
        <v>873</v>
      </c>
      <c r="B1295" s="251" t="s">
        <v>295</v>
      </c>
      <c r="C1295" s="251" t="s">
        <v>296</v>
      </c>
      <c r="D1295" s="251" t="s">
        <v>1254</v>
      </c>
      <c r="E1295" s="251" t="s">
        <v>1063</v>
      </c>
      <c r="F1295" s="251" t="s">
        <v>2692</v>
      </c>
      <c r="G1295" s="251" t="s">
        <v>1063</v>
      </c>
      <c r="H1295" s="251" t="s">
        <v>1065</v>
      </c>
      <c r="I1295" s="251" t="s">
        <v>1063</v>
      </c>
      <c r="J1295" s="251" t="s">
        <v>1066</v>
      </c>
      <c r="K1295" s="251" t="s">
        <v>111</v>
      </c>
      <c r="L1295" s="251" t="s">
        <v>112</v>
      </c>
      <c r="M1295" s="251">
        <v>0.8</v>
      </c>
      <c r="N1295" s="251">
        <v>1</v>
      </c>
      <c r="O1295" s="251" t="s">
        <v>1069</v>
      </c>
      <c r="P1295" s="252" t="s">
        <v>1069</v>
      </c>
    </row>
    <row r="1296" spans="1:16" x14ac:dyDescent="0.25">
      <c r="A1296" s="250" t="s">
        <v>873</v>
      </c>
      <c r="B1296" s="251" t="s">
        <v>295</v>
      </c>
      <c r="C1296" s="251" t="s">
        <v>296</v>
      </c>
      <c r="D1296" s="251" t="s">
        <v>1254</v>
      </c>
      <c r="E1296" s="251" t="s">
        <v>1063</v>
      </c>
      <c r="F1296" s="251" t="s">
        <v>2692</v>
      </c>
      <c r="G1296" s="251" t="s">
        <v>1063</v>
      </c>
      <c r="H1296" s="251" t="s">
        <v>1115</v>
      </c>
      <c r="I1296" s="251" t="s">
        <v>1116</v>
      </c>
      <c r="J1296" s="251" t="s">
        <v>1066</v>
      </c>
      <c r="K1296" s="251" t="s">
        <v>292</v>
      </c>
      <c r="L1296" s="251" t="s">
        <v>293</v>
      </c>
      <c r="M1296" s="251">
        <v>0.8</v>
      </c>
      <c r="N1296" s="251">
        <v>0.8</v>
      </c>
      <c r="O1296" s="251" t="s">
        <v>1069</v>
      </c>
      <c r="P1296" s="252" t="s">
        <v>1069</v>
      </c>
    </row>
    <row r="1297" spans="1:17" x14ac:dyDescent="0.25">
      <c r="A1297" s="250" t="s">
        <v>873</v>
      </c>
      <c r="B1297" s="251" t="s">
        <v>297</v>
      </c>
      <c r="C1297" s="251" t="s">
        <v>298</v>
      </c>
      <c r="D1297" s="251" t="s">
        <v>1254</v>
      </c>
      <c r="E1297" s="251" t="s">
        <v>1063</v>
      </c>
      <c r="F1297" s="251" t="s">
        <v>2693</v>
      </c>
      <c r="G1297" s="251" t="s">
        <v>1063</v>
      </c>
      <c r="H1297" s="251" t="s">
        <v>1065</v>
      </c>
      <c r="I1297" s="251" t="s">
        <v>1063</v>
      </c>
      <c r="J1297" s="251" t="s">
        <v>1066</v>
      </c>
      <c r="K1297" s="251" t="s">
        <v>111</v>
      </c>
      <c r="L1297" s="251" t="s">
        <v>112</v>
      </c>
      <c r="M1297" s="251">
        <v>1</v>
      </c>
      <c r="N1297" s="251">
        <v>1</v>
      </c>
      <c r="O1297" s="251" t="s">
        <v>1069</v>
      </c>
      <c r="P1297" s="252" t="s">
        <v>1069</v>
      </c>
    </row>
    <row r="1298" spans="1:17" x14ac:dyDescent="0.25">
      <c r="A1298" s="250" t="s">
        <v>873</v>
      </c>
      <c r="B1298" s="251" t="s">
        <v>297</v>
      </c>
      <c r="C1298" s="251" t="s">
        <v>298</v>
      </c>
      <c r="D1298" s="251" t="s">
        <v>1254</v>
      </c>
      <c r="E1298" s="251" t="s">
        <v>1063</v>
      </c>
      <c r="F1298" s="251" t="s">
        <v>2693</v>
      </c>
      <c r="G1298" s="251" t="s">
        <v>1063</v>
      </c>
      <c r="H1298" s="251" t="s">
        <v>1115</v>
      </c>
      <c r="I1298" s="251" t="s">
        <v>1116</v>
      </c>
      <c r="J1298" s="251" t="s">
        <v>1066</v>
      </c>
      <c r="K1298" s="251" t="s">
        <v>115</v>
      </c>
      <c r="L1298" s="251" t="s">
        <v>116</v>
      </c>
      <c r="M1298" s="251">
        <v>1</v>
      </c>
      <c r="N1298" s="251">
        <v>1</v>
      </c>
      <c r="O1298" s="251" t="s">
        <v>1069</v>
      </c>
      <c r="P1298" s="252" t="s">
        <v>1069</v>
      </c>
    </row>
    <row r="1299" spans="1:17" x14ac:dyDescent="0.25">
      <c r="A1299" s="250" t="s">
        <v>873</v>
      </c>
      <c r="B1299" s="251" t="s">
        <v>297</v>
      </c>
      <c r="C1299" s="251" t="s">
        <v>298</v>
      </c>
      <c r="D1299" s="251" t="s">
        <v>1254</v>
      </c>
      <c r="E1299" s="251" t="s">
        <v>1063</v>
      </c>
      <c r="F1299" s="251" t="s">
        <v>2693</v>
      </c>
      <c r="G1299" s="251" t="s">
        <v>1063</v>
      </c>
      <c r="H1299" s="251" t="s">
        <v>1167</v>
      </c>
      <c r="I1299" s="251" t="s">
        <v>1078</v>
      </c>
      <c r="J1299" s="251" t="s">
        <v>1066</v>
      </c>
      <c r="K1299" s="251" t="s">
        <v>292</v>
      </c>
      <c r="L1299" s="251" t="s">
        <v>293</v>
      </c>
      <c r="M1299" s="251">
        <v>1</v>
      </c>
      <c r="N1299" s="251">
        <v>1</v>
      </c>
      <c r="O1299" s="251" t="s">
        <v>1069</v>
      </c>
      <c r="P1299" s="252" t="s">
        <v>1069</v>
      </c>
    </row>
    <row r="1300" spans="1:17" x14ac:dyDescent="0.25">
      <c r="A1300" s="250" t="s">
        <v>873</v>
      </c>
      <c r="B1300" s="251" t="s">
        <v>299</v>
      </c>
      <c r="C1300" s="251" t="s">
        <v>300</v>
      </c>
      <c r="D1300" s="251" t="s">
        <v>1254</v>
      </c>
      <c r="E1300" s="251" t="s">
        <v>1063</v>
      </c>
      <c r="F1300" s="251" t="s">
        <v>2694</v>
      </c>
      <c r="G1300" s="251" t="s">
        <v>1063</v>
      </c>
      <c r="H1300" s="251" t="s">
        <v>1065</v>
      </c>
      <c r="I1300" s="251" t="s">
        <v>1063</v>
      </c>
      <c r="J1300" s="251" t="s">
        <v>1066</v>
      </c>
      <c r="K1300" s="251" t="s">
        <v>39</v>
      </c>
      <c r="L1300" s="251" t="s">
        <v>40</v>
      </c>
      <c r="M1300" s="251">
        <v>1</v>
      </c>
      <c r="N1300" s="251">
        <v>1.042</v>
      </c>
      <c r="O1300" s="251" t="s">
        <v>1069</v>
      </c>
      <c r="P1300" s="252" t="s">
        <v>1069</v>
      </c>
    </row>
    <row r="1301" spans="1:17" x14ac:dyDescent="0.25">
      <c r="A1301" s="250" t="s">
        <v>873</v>
      </c>
      <c r="B1301" s="251" t="s">
        <v>303</v>
      </c>
      <c r="C1301" s="251" t="s">
        <v>304</v>
      </c>
      <c r="D1301" s="251" t="s">
        <v>1254</v>
      </c>
      <c r="E1301" s="251" t="s">
        <v>1063</v>
      </c>
      <c r="F1301" s="251" t="s">
        <v>2695</v>
      </c>
      <c r="G1301" s="251" t="s">
        <v>1063</v>
      </c>
      <c r="H1301" s="251" t="s">
        <v>1065</v>
      </c>
      <c r="I1301" s="251" t="s">
        <v>1063</v>
      </c>
      <c r="J1301" s="251" t="s">
        <v>1066</v>
      </c>
      <c r="K1301" s="251" t="s">
        <v>115</v>
      </c>
      <c r="L1301" s="251" t="s">
        <v>116</v>
      </c>
      <c r="M1301" s="251">
        <v>1.2</v>
      </c>
      <c r="N1301" s="251">
        <v>1</v>
      </c>
      <c r="O1301" s="251" t="s">
        <v>1069</v>
      </c>
      <c r="P1301" s="252" t="s">
        <v>1069</v>
      </c>
    </row>
    <row r="1302" spans="1:17" x14ac:dyDescent="0.25">
      <c r="A1302" s="250" t="s">
        <v>873</v>
      </c>
      <c r="B1302" s="251" t="s">
        <v>303</v>
      </c>
      <c r="C1302" s="251" t="s">
        <v>304</v>
      </c>
      <c r="D1302" s="251" t="s">
        <v>1254</v>
      </c>
      <c r="E1302" s="251" t="s">
        <v>1063</v>
      </c>
      <c r="F1302" s="251" t="s">
        <v>2695</v>
      </c>
      <c r="G1302" s="251" t="s">
        <v>1063</v>
      </c>
      <c r="H1302" s="251" t="s">
        <v>1115</v>
      </c>
      <c r="I1302" s="251" t="s">
        <v>1116</v>
      </c>
      <c r="J1302" s="251" t="s">
        <v>1066</v>
      </c>
      <c r="K1302" s="251" t="s">
        <v>117</v>
      </c>
      <c r="L1302" s="251" t="s">
        <v>118</v>
      </c>
      <c r="M1302" s="251">
        <v>1.2</v>
      </c>
      <c r="N1302" s="251">
        <v>0.1</v>
      </c>
      <c r="O1302" s="251" t="s">
        <v>1069</v>
      </c>
      <c r="P1302" s="252" t="s">
        <v>1069</v>
      </c>
    </row>
    <row r="1303" spans="1:17" x14ac:dyDescent="0.25">
      <c r="A1303" s="250" t="s">
        <v>873</v>
      </c>
      <c r="B1303" s="251" t="s">
        <v>303</v>
      </c>
      <c r="C1303" s="251" t="s">
        <v>304</v>
      </c>
      <c r="D1303" s="251" t="s">
        <v>1254</v>
      </c>
      <c r="E1303" s="251" t="s">
        <v>1063</v>
      </c>
      <c r="F1303" s="251" t="s">
        <v>2695</v>
      </c>
      <c r="G1303" s="251" t="s">
        <v>1063</v>
      </c>
      <c r="H1303" s="251" t="s">
        <v>1167</v>
      </c>
      <c r="I1303" s="251" t="s">
        <v>1078</v>
      </c>
      <c r="J1303" s="251" t="s">
        <v>1066</v>
      </c>
      <c r="K1303" s="251" t="s">
        <v>119</v>
      </c>
      <c r="L1303" s="251" t="s">
        <v>120</v>
      </c>
      <c r="M1303" s="251">
        <v>1.2</v>
      </c>
      <c r="N1303" s="251">
        <v>1</v>
      </c>
      <c r="O1303" s="251" t="s">
        <v>1069</v>
      </c>
      <c r="P1303" s="252" t="s">
        <v>1069</v>
      </c>
    </row>
    <row r="1304" spans="1:17" x14ac:dyDescent="0.25">
      <c r="A1304" s="250" t="s">
        <v>873</v>
      </c>
      <c r="B1304" s="251" t="s">
        <v>303</v>
      </c>
      <c r="C1304" s="251" t="s">
        <v>304</v>
      </c>
      <c r="D1304" s="251" t="s">
        <v>1254</v>
      </c>
      <c r="E1304" s="251" t="s">
        <v>1063</v>
      </c>
      <c r="F1304" s="251" t="s">
        <v>2695</v>
      </c>
      <c r="G1304" s="251" t="s">
        <v>1063</v>
      </c>
      <c r="H1304" s="251" t="s">
        <v>1077</v>
      </c>
      <c r="I1304" s="251" t="s">
        <v>1176</v>
      </c>
      <c r="J1304" s="251" t="s">
        <v>1066</v>
      </c>
      <c r="K1304" s="251" t="s">
        <v>129</v>
      </c>
      <c r="L1304" s="251" t="s">
        <v>130</v>
      </c>
      <c r="M1304" s="251">
        <v>1.2</v>
      </c>
      <c r="N1304" s="251">
        <v>48</v>
      </c>
      <c r="O1304" s="251" t="s">
        <v>1069</v>
      </c>
      <c r="P1304" s="252" t="s">
        <v>1069</v>
      </c>
    </row>
    <row r="1305" spans="1:17" x14ac:dyDescent="0.25">
      <c r="A1305" s="250" t="s">
        <v>873</v>
      </c>
      <c r="B1305" s="251" t="s">
        <v>303</v>
      </c>
      <c r="C1305" s="251" t="s">
        <v>304</v>
      </c>
      <c r="D1305" s="251" t="s">
        <v>1254</v>
      </c>
      <c r="E1305" s="251" t="s">
        <v>1063</v>
      </c>
      <c r="F1305" s="251" t="s">
        <v>2695</v>
      </c>
      <c r="G1305" s="251" t="s">
        <v>1063</v>
      </c>
      <c r="H1305" s="251" t="s">
        <v>1083</v>
      </c>
      <c r="I1305" s="251" t="s">
        <v>1143</v>
      </c>
      <c r="J1305" s="251" t="s">
        <v>1066</v>
      </c>
      <c r="K1305" s="251" t="s">
        <v>299</v>
      </c>
      <c r="L1305" s="251" t="s">
        <v>300</v>
      </c>
      <c r="M1305" s="251">
        <v>1.2</v>
      </c>
      <c r="N1305" s="251">
        <v>1.2</v>
      </c>
      <c r="O1305" s="251" t="s">
        <v>1069</v>
      </c>
      <c r="P1305" s="252" t="s">
        <v>1069</v>
      </c>
    </row>
    <row r="1306" spans="1:17" x14ac:dyDescent="0.25">
      <c r="A1306" s="250" t="s">
        <v>873</v>
      </c>
      <c r="B1306" s="251" t="s">
        <v>305</v>
      </c>
      <c r="C1306" s="251" t="s">
        <v>306</v>
      </c>
      <c r="D1306" s="251" t="s">
        <v>1254</v>
      </c>
      <c r="E1306" s="251" t="s">
        <v>1063</v>
      </c>
      <c r="F1306" s="251" t="s">
        <v>2696</v>
      </c>
      <c r="G1306" s="251" t="s">
        <v>1063</v>
      </c>
      <c r="H1306" s="251" t="s">
        <v>1065</v>
      </c>
      <c r="I1306" s="251" t="s">
        <v>1063</v>
      </c>
      <c r="J1306" s="251" t="s">
        <v>1066</v>
      </c>
      <c r="K1306" s="251" t="s">
        <v>109</v>
      </c>
      <c r="L1306" s="251" t="s">
        <v>110</v>
      </c>
      <c r="M1306" s="251">
        <v>1</v>
      </c>
      <c r="N1306" s="251">
        <v>1</v>
      </c>
      <c r="O1306" s="251" t="s">
        <v>1069</v>
      </c>
      <c r="P1306" s="252" t="s">
        <v>1069</v>
      </c>
    </row>
    <row r="1307" spans="1:17" x14ac:dyDescent="0.25">
      <c r="A1307" s="250" t="s">
        <v>873</v>
      </c>
      <c r="B1307" s="251" t="s">
        <v>305</v>
      </c>
      <c r="C1307" s="251" t="s">
        <v>306</v>
      </c>
      <c r="D1307" s="251" t="s">
        <v>1254</v>
      </c>
      <c r="E1307" s="251" t="s">
        <v>1063</v>
      </c>
      <c r="F1307" s="251" t="s">
        <v>2696</v>
      </c>
      <c r="G1307" s="251" t="s">
        <v>1063</v>
      </c>
      <c r="H1307" s="251" t="s">
        <v>1115</v>
      </c>
      <c r="I1307" s="251" t="s">
        <v>1116</v>
      </c>
      <c r="J1307" s="251" t="s">
        <v>1066</v>
      </c>
      <c r="K1307" s="251" t="s">
        <v>115</v>
      </c>
      <c r="L1307" s="251" t="s">
        <v>116</v>
      </c>
      <c r="M1307" s="251">
        <v>1</v>
      </c>
      <c r="N1307" s="251">
        <v>1</v>
      </c>
      <c r="O1307" s="251" t="s">
        <v>1069</v>
      </c>
      <c r="P1307" s="252" t="s">
        <v>1069</v>
      </c>
    </row>
    <row r="1308" spans="1:17" x14ac:dyDescent="0.25">
      <c r="A1308" s="250" t="s">
        <v>873</v>
      </c>
      <c r="B1308" s="251" t="s">
        <v>305</v>
      </c>
      <c r="C1308" s="251" t="s">
        <v>306</v>
      </c>
      <c r="D1308" s="251" t="s">
        <v>1254</v>
      </c>
      <c r="E1308" s="251" t="s">
        <v>1063</v>
      </c>
      <c r="F1308" s="251" t="s">
        <v>2696</v>
      </c>
      <c r="G1308" s="251" t="s">
        <v>1063</v>
      </c>
      <c r="H1308" s="251" t="s">
        <v>1167</v>
      </c>
      <c r="I1308" s="251" t="s">
        <v>1078</v>
      </c>
      <c r="J1308" s="251" t="s">
        <v>1066</v>
      </c>
      <c r="K1308" s="251" t="s">
        <v>299</v>
      </c>
      <c r="L1308" s="251" t="s">
        <v>300</v>
      </c>
      <c r="M1308" s="251">
        <v>1</v>
      </c>
      <c r="N1308" s="251">
        <v>1</v>
      </c>
      <c r="O1308" s="251" t="s">
        <v>1069</v>
      </c>
      <c r="P1308" s="252" t="s">
        <v>1069</v>
      </c>
      <c r="Q1308">
        <f>N1308/M1308</f>
        <v>1</v>
      </c>
    </row>
    <row r="1309" spans="1:17" x14ac:dyDescent="0.25">
      <c r="A1309" s="250" t="s">
        <v>873</v>
      </c>
      <c r="B1309" s="251" t="s">
        <v>307</v>
      </c>
      <c r="C1309" s="251" t="s">
        <v>308</v>
      </c>
      <c r="D1309" s="251" t="s">
        <v>1254</v>
      </c>
      <c r="E1309" s="251" t="s">
        <v>1063</v>
      </c>
      <c r="F1309" s="251" t="s">
        <v>2697</v>
      </c>
      <c r="G1309" s="251" t="s">
        <v>1063</v>
      </c>
      <c r="H1309" s="251" t="s">
        <v>1065</v>
      </c>
      <c r="I1309" s="251" t="s">
        <v>1063</v>
      </c>
      <c r="J1309" s="251" t="s">
        <v>1066</v>
      </c>
      <c r="K1309" s="251" t="s">
        <v>163</v>
      </c>
      <c r="L1309" s="251" t="s">
        <v>164</v>
      </c>
      <c r="M1309" s="251">
        <v>1</v>
      </c>
      <c r="N1309" s="251">
        <v>1.1100000000000001</v>
      </c>
      <c r="O1309" s="251" t="s">
        <v>1069</v>
      </c>
      <c r="P1309" s="252" t="s">
        <v>1069</v>
      </c>
    </row>
    <row r="1310" spans="1:17" x14ac:dyDescent="0.25">
      <c r="A1310" s="250" t="s">
        <v>873</v>
      </c>
      <c r="B1310" s="251" t="s">
        <v>312</v>
      </c>
      <c r="C1310" s="251" t="s">
        <v>313</v>
      </c>
      <c r="D1310" s="251" t="s">
        <v>1254</v>
      </c>
      <c r="E1310" s="251" t="s">
        <v>1063</v>
      </c>
      <c r="F1310" s="251" t="s">
        <v>2698</v>
      </c>
      <c r="G1310" s="251" t="s">
        <v>1063</v>
      </c>
      <c r="H1310" s="251" t="s">
        <v>1065</v>
      </c>
      <c r="I1310" s="251" t="s">
        <v>1063</v>
      </c>
      <c r="J1310" s="251" t="s">
        <v>1066</v>
      </c>
      <c r="K1310" s="251" t="s">
        <v>115</v>
      </c>
      <c r="L1310" s="251" t="s">
        <v>116</v>
      </c>
      <c r="M1310" s="251">
        <v>1.4</v>
      </c>
      <c r="N1310" s="251">
        <v>1</v>
      </c>
      <c r="O1310" s="251" t="s">
        <v>1069</v>
      </c>
      <c r="P1310" s="252" t="s">
        <v>1069</v>
      </c>
    </row>
    <row r="1311" spans="1:17" x14ac:dyDescent="0.25">
      <c r="A1311" s="250" t="s">
        <v>873</v>
      </c>
      <c r="B1311" s="251" t="s">
        <v>312</v>
      </c>
      <c r="C1311" s="251" t="s">
        <v>313</v>
      </c>
      <c r="D1311" s="251" t="s">
        <v>1254</v>
      </c>
      <c r="E1311" s="251" t="s">
        <v>1063</v>
      </c>
      <c r="F1311" s="251" t="s">
        <v>2698</v>
      </c>
      <c r="G1311" s="251" t="s">
        <v>1063</v>
      </c>
      <c r="H1311" s="251" t="s">
        <v>1115</v>
      </c>
      <c r="I1311" s="251" t="s">
        <v>1116</v>
      </c>
      <c r="J1311" s="251" t="s">
        <v>1066</v>
      </c>
      <c r="K1311" s="251" t="s">
        <v>117</v>
      </c>
      <c r="L1311" s="251" t="s">
        <v>118</v>
      </c>
      <c r="M1311" s="251">
        <v>1.4</v>
      </c>
      <c r="N1311" s="251">
        <v>0.1</v>
      </c>
      <c r="O1311" s="251" t="s">
        <v>1069</v>
      </c>
      <c r="P1311" s="252" t="s">
        <v>1069</v>
      </c>
    </row>
    <row r="1312" spans="1:17" x14ac:dyDescent="0.25">
      <c r="A1312" s="250" t="s">
        <v>873</v>
      </c>
      <c r="B1312" s="251" t="s">
        <v>312</v>
      </c>
      <c r="C1312" s="251" t="s">
        <v>313</v>
      </c>
      <c r="D1312" s="251" t="s">
        <v>1254</v>
      </c>
      <c r="E1312" s="251" t="s">
        <v>1063</v>
      </c>
      <c r="F1312" s="251" t="s">
        <v>2698</v>
      </c>
      <c r="G1312" s="251" t="s">
        <v>1063</v>
      </c>
      <c r="H1312" s="251" t="s">
        <v>1167</v>
      </c>
      <c r="I1312" s="251" t="s">
        <v>1078</v>
      </c>
      <c r="J1312" s="251" t="s">
        <v>1066</v>
      </c>
      <c r="K1312" s="251" t="s">
        <v>119</v>
      </c>
      <c r="L1312" s="251" t="s">
        <v>120</v>
      </c>
      <c r="M1312" s="251">
        <v>1.4</v>
      </c>
      <c r="N1312" s="251">
        <v>1</v>
      </c>
      <c r="O1312" s="251" t="s">
        <v>1069</v>
      </c>
      <c r="P1312" s="252" t="s">
        <v>1069</v>
      </c>
    </row>
    <row r="1313" spans="1:16" x14ac:dyDescent="0.25">
      <c r="A1313" s="250" t="s">
        <v>873</v>
      </c>
      <c r="B1313" s="251" t="s">
        <v>312</v>
      </c>
      <c r="C1313" s="251" t="s">
        <v>313</v>
      </c>
      <c r="D1313" s="251" t="s">
        <v>1254</v>
      </c>
      <c r="E1313" s="251" t="s">
        <v>1063</v>
      </c>
      <c r="F1313" s="251" t="s">
        <v>2698</v>
      </c>
      <c r="G1313" s="251" t="s">
        <v>1063</v>
      </c>
      <c r="H1313" s="251" t="s">
        <v>1077</v>
      </c>
      <c r="I1313" s="251" t="s">
        <v>1176</v>
      </c>
      <c r="J1313" s="251" t="s">
        <v>1066</v>
      </c>
      <c r="K1313" s="251" t="s">
        <v>127</v>
      </c>
      <c r="L1313" s="251" t="s">
        <v>128</v>
      </c>
      <c r="M1313" s="251">
        <v>1.4</v>
      </c>
      <c r="N1313" s="251">
        <v>56</v>
      </c>
      <c r="O1313" s="251" t="s">
        <v>1069</v>
      </c>
      <c r="P1313" s="252" t="s">
        <v>1069</v>
      </c>
    </row>
    <row r="1314" spans="1:16" x14ac:dyDescent="0.25">
      <c r="A1314" s="250" t="s">
        <v>873</v>
      </c>
      <c r="B1314" s="251" t="s">
        <v>312</v>
      </c>
      <c r="C1314" s="251" t="s">
        <v>313</v>
      </c>
      <c r="D1314" s="251" t="s">
        <v>1254</v>
      </c>
      <c r="E1314" s="251" t="s">
        <v>1063</v>
      </c>
      <c r="F1314" s="251" t="s">
        <v>2698</v>
      </c>
      <c r="G1314" s="251" t="s">
        <v>1063</v>
      </c>
      <c r="H1314" s="251" t="s">
        <v>1083</v>
      </c>
      <c r="I1314" s="251" t="s">
        <v>1143</v>
      </c>
      <c r="J1314" s="251" t="s">
        <v>1066</v>
      </c>
      <c r="K1314" s="251" t="s">
        <v>307</v>
      </c>
      <c r="L1314" s="251" t="s">
        <v>308</v>
      </c>
      <c r="M1314" s="251">
        <v>1.4</v>
      </c>
      <c r="N1314" s="251">
        <v>1.4</v>
      </c>
      <c r="O1314" s="251" t="s">
        <v>1069</v>
      </c>
      <c r="P1314" s="252" t="s">
        <v>1069</v>
      </c>
    </row>
    <row r="1315" spans="1:16" x14ac:dyDescent="0.25">
      <c r="A1315" s="250" t="s">
        <v>873</v>
      </c>
      <c r="B1315" s="251" t="s">
        <v>322</v>
      </c>
      <c r="C1315" s="251" t="s">
        <v>323</v>
      </c>
      <c r="D1315" s="251" t="s">
        <v>1254</v>
      </c>
      <c r="E1315" s="251" t="s">
        <v>1063</v>
      </c>
      <c r="F1315" s="251" t="s">
        <v>2699</v>
      </c>
      <c r="G1315" s="251" t="s">
        <v>1063</v>
      </c>
      <c r="H1315" s="251" t="s">
        <v>1065</v>
      </c>
      <c r="I1315" s="251" t="s">
        <v>1063</v>
      </c>
      <c r="J1315" s="251" t="s">
        <v>1066</v>
      </c>
      <c r="K1315" s="251" t="s">
        <v>115</v>
      </c>
      <c r="L1315" s="251" t="s">
        <v>116</v>
      </c>
      <c r="M1315" s="251">
        <v>1.4</v>
      </c>
      <c r="N1315" s="251">
        <v>1</v>
      </c>
      <c r="O1315" s="251" t="s">
        <v>1069</v>
      </c>
      <c r="P1315" s="252" t="s">
        <v>1069</v>
      </c>
    </row>
    <row r="1316" spans="1:16" x14ac:dyDescent="0.25">
      <c r="A1316" s="250" t="s">
        <v>873</v>
      </c>
      <c r="B1316" s="251" t="s">
        <v>322</v>
      </c>
      <c r="C1316" s="251" t="s">
        <v>323</v>
      </c>
      <c r="D1316" s="251" t="s">
        <v>1254</v>
      </c>
      <c r="E1316" s="251" t="s">
        <v>1063</v>
      </c>
      <c r="F1316" s="251" t="s">
        <v>2699</v>
      </c>
      <c r="G1316" s="251" t="s">
        <v>1063</v>
      </c>
      <c r="H1316" s="251" t="s">
        <v>1115</v>
      </c>
      <c r="I1316" s="251" t="s">
        <v>1116</v>
      </c>
      <c r="J1316" s="251" t="s">
        <v>1066</v>
      </c>
      <c r="K1316" s="251" t="s">
        <v>117</v>
      </c>
      <c r="L1316" s="251" t="s">
        <v>118</v>
      </c>
      <c r="M1316" s="251">
        <v>1.4</v>
      </c>
      <c r="N1316" s="251">
        <v>0.1</v>
      </c>
      <c r="O1316" s="251" t="s">
        <v>1069</v>
      </c>
      <c r="P1316" s="252" t="s">
        <v>1069</v>
      </c>
    </row>
    <row r="1317" spans="1:16" x14ac:dyDescent="0.25">
      <c r="A1317" s="250" t="s">
        <v>873</v>
      </c>
      <c r="B1317" s="251" t="s">
        <v>322</v>
      </c>
      <c r="C1317" s="251" t="s">
        <v>323</v>
      </c>
      <c r="D1317" s="251" t="s">
        <v>1254</v>
      </c>
      <c r="E1317" s="251" t="s">
        <v>1063</v>
      </c>
      <c r="F1317" s="251" t="s">
        <v>2699</v>
      </c>
      <c r="G1317" s="251" t="s">
        <v>1063</v>
      </c>
      <c r="H1317" s="251" t="s">
        <v>1167</v>
      </c>
      <c r="I1317" s="251" t="s">
        <v>1078</v>
      </c>
      <c r="J1317" s="251" t="s">
        <v>1066</v>
      </c>
      <c r="K1317" s="251" t="s">
        <v>119</v>
      </c>
      <c r="L1317" s="251" t="s">
        <v>120</v>
      </c>
      <c r="M1317" s="251">
        <v>1.4</v>
      </c>
      <c r="N1317" s="251">
        <v>1</v>
      </c>
      <c r="O1317" s="251" t="s">
        <v>1069</v>
      </c>
      <c r="P1317" s="252" t="s">
        <v>1069</v>
      </c>
    </row>
    <row r="1318" spans="1:16" x14ac:dyDescent="0.25">
      <c r="A1318" s="250" t="s">
        <v>873</v>
      </c>
      <c r="B1318" s="251" t="s">
        <v>322</v>
      </c>
      <c r="C1318" s="251" t="s">
        <v>323</v>
      </c>
      <c r="D1318" s="251" t="s">
        <v>1254</v>
      </c>
      <c r="E1318" s="251" t="s">
        <v>1063</v>
      </c>
      <c r="F1318" s="251" t="s">
        <v>2699</v>
      </c>
      <c r="G1318" s="251" t="s">
        <v>1063</v>
      </c>
      <c r="H1318" s="251" t="s">
        <v>1077</v>
      </c>
      <c r="I1318" s="251" t="s">
        <v>1176</v>
      </c>
      <c r="J1318" s="251" t="s">
        <v>1066</v>
      </c>
      <c r="K1318" s="251" t="s">
        <v>127</v>
      </c>
      <c r="L1318" s="251" t="s">
        <v>128</v>
      </c>
      <c r="M1318" s="251">
        <v>1.4</v>
      </c>
      <c r="N1318" s="251">
        <v>56</v>
      </c>
      <c r="O1318" s="251" t="s">
        <v>1069</v>
      </c>
      <c r="P1318" s="252" t="s">
        <v>1069</v>
      </c>
    </row>
    <row r="1319" spans="1:16" x14ac:dyDescent="0.25">
      <c r="A1319" s="250" t="s">
        <v>873</v>
      </c>
      <c r="B1319" s="251" t="s">
        <v>322</v>
      </c>
      <c r="C1319" s="251" t="s">
        <v>323</v>
      </c>
      <c r="D1319" s="251" t="s">
        <v>1254</v>
      </c>
      <c r="E1319" s="251" t="s">
        <v>1063</v>
      </c>
      <c r="F1319" s="251" t="s">
        <v>2699</v>
      </c>
      <c r="G1319" s="251" t="s">
        <v>1063</v>
      </c>
      <c r="H1319" s="251" t="s">
        <v>1083</v>
      </c>
      <c r="I1319" s="251" t="s">
        <v>1143</v>
      </c>
      <c r="J1319" s="251" t="s">
        <v>1066</v>
      </c>
      <c r="K1319" s="251" t="s">
        <v>406</v>
      </c>
      <c r="L1319" s="251" t="s">
        <v>407</v>
      </c>
      <c r="M1319" s="251">
        <v>1.4</v>
      </c>
      <c r="N1319" s="251">
        <v>1.4</v>
      </c>
      <c r="O1319" s="251" t="s">
        <v>1069</v>
      </c>
      <c r="P1319" s="252" t="s">
        <v>1069</v>
      </c>
    </row>
    <row r="1320" spans="1:16" x14ac:dyDescent="0.25">
      <c r="A1320" s="250" t="s">
        <v>873</v>
      </c>
      <c r="B1320" s="251" t="s">
        <v>324</v>
      </c>
      <c r="C1320" s="251" t="s">
        <v>325</v>
      </c>
      <c r="D1320" s="251" t="s">
        <v>1254</v>
      </c>
      <c r="E1320" s="251" t="s">
        <v>1063</v>
      </c>
      <c r="F1320" s="251" t="s">
        <v>2700</v>
      </c>
      <c r="G1320" s="251" t="s">
        <v>1063</v>
      </c>
      <c r="H1320" s="251" t="s">
        <v>1065</v>
      </c>
      <c r="I1320" s="251" t="s">
        <v>1063</v>
      </c>
      <c r="J1320" s="251" t="s">
        <v>1066</v>
      </c>
      <c r="K1320" s="251" t="s">
        <v>107</v>
      </c>
      <c r="L1320" s="251" t="s">
        <v>108</v>
      </c>
      <c r="M1320" s="251">
        <v>1</v>
      </c>
      <c r="N1320" s="251">
        <v>1</v>
      </c>
      <c r="O1320" s="251" t="s">
        <v>1069</v>
      </c>
      <c r="P1320" s="252" t="s">
        <v>2701</v>
      </c>
    </row>
    <row r="1321" spans="1:16" x14ac:dyDescent="0.25">
      <c r="A1321" s="250" t="s">
        <v>873</v>
      </c>
      <c r="B1321" s="251" t="s">
        <v>324</v>
      </c>
      <c r="C1321" s="251" t="s">
        <v>325</v>
      </c>
      <c r="D1321" s="251" t="s">
        <v>1254</v>
      </c>
      <c r="E1321" s="251" t="s">
        <v>1063</v>
      </c>
      <c r="F1321" s="251" t="s">
        <v>2700</v>
      </c>
      <c r="G1321" s="251" t="s">
        <v>1063</v>
      </c>
      <c r="H1321" s="251" t="s">
        <v>1115</v>
      </c>
      <c r="I1321" s="251" t="s">
        <v>1116</v>
      </c>
      <c r="J1321" s="251" t="s">
        <v>1066</v>
      </c>
      <c r="K1321" s="251" t="s">
        <v>115</v>
      </c>
      <c r="L1321" s="251" t="s">
        <v>116</v>
      </c>
      <c r="M1321" s="251">
        <v>1</v>
      </c>
      <c r="N1321" s="251">
        <v>1</v>
      </c>
      <c r="O1321" s="251" t="s">
        <v>1069</v>
      </c>
      <c r="P1321" s="252" t="s">
        <v>2701</v>
      </c>
    </row>
    <row r="1322" spans="1:16" x14ac:dyDescent="0.25">
      <c r="A1322" s="250" t="s">
        <v>873</v>
      </c>
      <c r="B1322" s="251" t="s">
        <v>324</v>
      </c>
      <c r="C1322" s="251" t="s">
        <v>325</v>
      </c>
      <c r="D1322" s="251" t="s">
        <v>1254</v>
      </c>
      <c r="E1322" s="251" t="s">
        <v>1063</v>
      </c>
      <c r="F1322" s="251" t="s">
        <v>2700</v>
      </c>
      <c r="G1322" s="251" t="s">
        <v>1063</v>
      </c>
      <c r="H1322" s="251" t="s">
        <v>1167</v>
      </c>
      <c r="I1322" s="251" t="s">
        <v>1078</v>
      </c>
      <c r="J1322" s="251" t="s">
        <v>1066</v>
      </c>
      <c r="K1322" s="251" t="s">
        <v>307</v>
      </c>
      <c r="L1322" s="251" t="s">
        <v>308</v>
      </c>
      <c r="M1322" s="251">
        <v>1</v>
      </c>
      <c r="N1322" s="251">
        <v>1</v>
      </c>
      <c r="O1322" s="251" t="s">
        <v>1069</v>
      </c>
      <c r="P1322" s="252" t="s">
        <v>2701</v>
      </c>
    </row>
    <row r="1323" spans="1:16" x14ac:dyDescent="0.25">
      <c r="A1323" s="250" t="s">
        <v>873</v>
      </c>
      <c r="B1323" s="251" t="s">
        <v>326</v>
      </c>
      <c r="C1323" s="251" t="s">
        <v>327</v>
      </c>
      <c r="D1323" s="251" t="s">
        <v>1254</v>
      </c>
      <c r="E1323" s="251" t="s">
        <v>1063</v>
      </c>
      <c r="F1323" s="251" t="s">
        <v>2702</v>
      </c>
      <c r="G1323" s="251" t="s">
        <v>1063</v>
      </c>
      <c r="H1323" s="251" t="s">
        <v>1065</v>
      </c>
      <c r="I1323" s="251" t="s">
        <v>1063</v>
      </c>
      <c r="J1323" s="251" t="s">
        <v>1066</v>
      </c>
      <c r="K1323" s="251" t="s">
        <v>171</v>
      </c>
      <c r="L1323" s="251" t="s">
        <v>172</v>
      </c>
      <c r="M1323" s="251">
        <v>1</v>
      </c>
      <c r="N1323" s="251">
        <v>1</v>
      </c>
      <c r="O1323" s="251" t="s">
        <v>1069</v>
      </c>
      <c r="P1323" s="252" t="s">
        <v>1069</v>
      </c>
    </row>
    <row r="1324" spans="1:16" x14ac:dyDescent="0.25">
      <c r="A1324" s="250" t="s">
        <v>873</v>
      </c>
      <c r="B1324" s="251" t="s">
        <v>332</v>
      </c>
      <c r="C1324" s="251" t="s">
        <v>333</v>
      </c>
      <c r="D1324" s="251" t="s">
        <v>1254</v>
      </c>
      <c r="E1324" s="251" t="s">
        <v>1063</v>
      </c>
      <c r="F1324" s="251" t="s">
        <v>2703</v>
      </c>
      <c r="G1324" s="251" t="s">
        <v>1063</v>
      </c>
      <c r="H1324" s="251" t="s">
        <v>1065</v>
      </c>
      <c r="I1324" s="251" t="s">
        <v>1063</v>
      </c>
      <c r="J1324" s="251" t="s">
        <v>1066</v>
      </c>
      <c r="K1324" s="251" t="s">
        <v>115</v>
      </c>
      <c r="L1324" s="251" t="s">
        <v>116</v>
      </c>
      <c r="M1324" s="251">
        <v>1.25</v>
      </c>
      <c r="N1324" s="251">
        <v>1</v>
      </c>
      <c r="O1324" s="251" t="s">
        <v>1069</v>
      </c>
      <c r="P1324" s="252" t="s">
        <v>1069</v>
      </c>
    </row>
    <row r="1325" spans="1:16" x14ac:dyDescent="0.25">
      <c r="A1325" s="250" t="s">
        <v>873</v>
      </c>
      <c r="B1325" s="251" t="s">
        <v>332</v>
      </c>
      <c r="C1325" s="251" t="s">
        <v>333</v>
      </c>
      <c r="D1325" s="251" t="s">
        <v>1254</v>
      </c>
      <c r="E1325" s="251" t="s">
        <v>1063</v>
      </c>
      <c r="F1325" s="251" t="s">
        <v>2703</v>
      </c>
      <c r="G1325" s="251" t="s">
        <v>1063</v>
      </c>
      <c r="H1325" s="251" t="s">
        <v>1115</v>
      </c>
      <c r="I1325" s="251" t="s">
        <v>1116</v>
      </c>
      <c r="J1325" s="251" t="s">
        <v>1066</v>
      </c>
      <c r="K1325" s="251" t="s">
        <v>117</v>
      </c>
      <c r="L1325" s="251" t="s">
        <v>118</v>
      </c>
      <c r="M1325" s="251">
        <v>1.25</v>
      </c>
      <c r="N1325" s="251">
        <v>0.1</v>
      </c>
      <c r="O1325" s="251" t="s">
        <v>1069</v>
      </c>
      <c r="P1325" s="252" t="s">
        <v>1069</v>
      </c>
    </row>
    <row r="1326" spans="1:16" x14ac:dyDescent="0.25">
      <c r="A1326" s="250" t="s">
        <v>873</v>
      </c>
      <c r="B1326" s="251" t="s">
        <v>332</v>
      </c>
      <c r="C1326" s="251" t="s">
        <v>333</v>
      </c>
      <c r="D1326" s="251" t="s">
        <v>1254</v>
      </c>
      <c r="E1326" s="251" t="s">
        <v>1063</v>
      </c>
      <c r="F1326" s="251" t="s">
        <v>2703</v>
      </c>
      <c r="G1326" s="251" t="s">
        <v>1063</v>
      </c>
      <c r="H1326" s="251" t="s">
        <v>1167</v>
      </c>
      <c r="I1326" s="251" t="s">
        <v>1078</v>
      </c>
      <c r="J1326" s="251" t="s">
        <v>1066</v>
      </c>
      <c r="K1326" s="251" t="s">
        <v>119</v>
      </c>
      <c r="L1326" s="251" t="s">
        <v>120</v>
      </c>
      <c r="M1326" s="251">
        <v>1.25</v>
      </c>
      <c r="N1326" s="251">
        <v>1</v>
      </c>
      <c r="O1326" s="251" t="s">
        <v>1069</v>
      </c>
      <c r="P1326" s="252" t="s">
        <v>1069</v>
      </c>
    </row>
    <row r="1327" spans="1:16" x14ac:dyDescent="0.25">
      <c r="A1327" s="250" t="s">
        <v>873</v>
      </c>
      <c r="B1327" s="251" t="s">
        <v>332</v>
      </c>
      <c r="C1327" s="251" t="s">
        <v>333</v>
      </c>
      <c r="D1327" s="251" t="s">
        <v>1254</v>
      </c>
      <c r="E1327" s="251" t="s">
        <v>1063</v>
      </c>
      <c r="F1327" s="251" t="s">
        <v>2703</v>
      </c>
      <c r="G1327" s="251" t="s">
        <v>1063</v>
      </c>
      <c r="H1327" s="251" t="s">
        <v>1077</v>
      </c>
      <c r="I1327" s="251" t="s">
        <v>1176</v>
      </c>
      <c r="J1327" s="251" t="s">
        <v>1066</v>
      </c>
      <c r="K1327" s="251" t="s">
        <v>125</v>
      </c>
      <c r="L1327" s="251" t="s">
        <v>126</v>
      </c>
      <c r="M1327" s="251">
        <v>1.25</v>
      </c>
      <c r="N1327" s="251">
        <v>50</v>
      </c>
      <c r="O1327" s="251" t="s">
        <v>1069</v>
      </c>
      <c r="P1327" s="252" t="s">
        <v>1069</v>
      </c>
    </row>
    <row r="1328" spans="1:16" x14ac:dyDescent="0.25">
      <c r="A1328" s="250" t="s">
        <v>873</v>
      </c>
      <c r="B1328" s="251" t="s">
        <v>332</v>
      </c>
      <c r="C1328" s="251" t="s">
        <v>333</v>
      </c>
      <c r="D1328" s="251" t="s">
        <v>1254</v>
      </c>
      <c r="E1328" s="251" t="s">
        <v>1063</v>
      </c>
      <c r="F1328" s="251" t="s">
        <v>2703</v>
      </c>
      <c r="G1328" s="251" t="s">
        <v>1063</v>
      </c>
      <c r="H1328" s="251" t="s">
        <v>1083</v>
      </c>
      <c r="I1328" s="251" t="s">
        <v>1143</v>
      </c>
      <c r="J1328" s="251" t="s">
        <v>1066</v>
      </c>
      <c r="K1328" s="251" t="s">
        <v>326</v>
      </c>
      <c r="L1328" s="251" t="s">
        <v>327</v>
      </c>
      <c r="M1328" s="251">
        <v>1.25</v>
      </c>
      <c r="N1328" s="251">
        <v>1.25</v>
      </c>
      <c r="O1328" s="251" t="s">
        <v>1069</v>
      </c>
      <c r="P1328" s="252" t="s">
        <v>1069</v>
      </c>
    </row>
    <row r="1329" spans="1:16" x14ac:dyDescent="0.25">
      <c r="A1329" s="250" t="s">
        <v>873</v>
      </c>
      <c r="B1329" s="251" t="s">
        <v>336</v>
      </c>
      <c r="C1329" s="251" t="s">
        <v>337</v>
      </c>
      <c r="D1329" s="251" t="s">
        <v>1254</v>
      </c>
      <c r="E1329" s="251" t="s">
        <v>1063</v>
      </c>
      <c r="F1329" s="251" t="s">
        <v>2704</v>
      </c>
      <c r="G1329" s="251" t="s">
        <v>1063</v>
      </c>
      <c r="H1329" s="251" t="s">
        <v>1065</v>
      </c>
      <c r="I1329" s="251" t="s">
        <v>1063</v>
      </c>
      <c r="J1329" s="251" t="s">
        <v>1066</v>
      </c>
      <c r="K1329" s="251" t="s">
        <v>694</v>
      </c>
      <c r="L1329" s="251" t="s">
        <v>19</v>
      </c>
      <c r="M1329" s="251">
        <v>1</v>
      </c>
      <c r="N1329" s="251">
        <v>0.79800000000000004</v>
      </c>
      <c r="O1329" s="251" t="s">
        <v>1069</v>
      </c>
      <c r="P1329" s="252" t="s">
        <v>2705</v>
      </c>
    </row>
    <row r="1330" spans="1:16" x14ac:dyDescent="0.25">
      <c r="A1330" s="250" t="s">
        <v>873</v>
      </c>
      <c r="B1330" s="251" t="s">
        <v>336</v>
      </c>
      <c r="C1330" s="251" t="s">
        <v>337</v>
      </c>
      <c r="D1330" s="251" t="s">
        <v>1254</v>
      </c>
      <c r="E1330" s="251" t="s">
        <v>1063</v>
      </c>
      <c r="F1330" s="251" t="s">
        <v>2704</v>
      </c>
      <c r="G1330" s="251" t="s">
        <v>1063</v>
      </c>
      <c r="H1330" s="251" t="s">
        <v>1115</v>
      </c>
      <c r="I1330" s="251" t="s">
        <v>1116</v>
      </c>
      <c r="J1330" s="251" t="s">
        <v>1066</v>
      </c>
      <c r="K1330" s="251" t="s">
        <v>58</v>
      </c>
      <c r="L1330" s="251" t="s">
        <v>59</v>
      </c>
      <c r="M1330" s="251">
        <v>1</v>
      </c>
      <c r="N1330" s="251">
        <v>0.26600000000000001</v>
      </c>
      <c r="O1330" s="251" t="s">
        <v>1069</v>
      </c>
      <c r="P1330" s="252" t="s">
        <v>2705</v>
      </c>
    </row>
    <row r="1331" spans="1:16" x14ac:dyDescent="0.25">
      <c r="A1331" s="250" t="s">
        <v>873</v>
      </c>
      <c r="B1331" s="251" t="s">
        <v>339</v>
      </c>
      <c r="C1331" s="251" t="s">
        <v>340</v>
      </c>
      <c r="D1331" s="251" t="s">
        <v>1254</v>
      </c>
      <c r="E1331" s="251" t="s">
        <v>1063</v>
      </c>
      <c r="F1331" s="251" t="s">
        <v>2706</v>
      </c>
      <c r="G1331" s="251" t="s">
        <v>1063</v>
      </c>
      <c r="H1331" s="251" t="s">
        <v>1065</v>
      </c>
      <c r="I1331" s="251" t="s">
        <v>1063</v>
      </c>
      <c r="J1331" s="251" t="s">
        <v>1066</v>
      </c>
      <c r="K1331" s="251" t="s">
        <v>115</v>
      </c>
      <c r="L1331" s="251" t="s">
        <v>116</v>
      </c>
      <c r="M1331" s="251">
        <v>1.2</v>
      </c>
      <c r="N1331" s="251">
        <v>1</v>
      </c>
      <c r="O1331" s="251" t="s">
        <v>1069</v>
      </c>
      <c r="P1331" s="252" t="s">
        <v>1069</v>
      </c>
    </row>
    <row r="1332" spans="1:16" x14ac:dyDescent="0.25">
      <c r="A1332" s="250" t="s">
        <v>873</v>
      </c>
      <c r="B1332" s="251" t="s">
        <v>339</v>
      </c>
      <c r="C1332" s="251" t="s">
        <v>340</v>
      </c>
      <c r="D1332" s="251" t="s">
        <v>1254</v>
      </c>
      <c r="E1332" s="251" t="s">
        <v>1063</v>
      </c>
      <c r="F1332" s="251" t="s">
        <v>2706</v>
      </c>
      <c r="G1332" s="251" t="s">
        <v>1063</v>
      </c>
      <c r="H1332" s="251" t="s">
        <v>1115</v>
      </c>
      <c r="I1332" s="251" t="s">
        <v>1116</v>
      </c>
      <c r="J1332" s="251" t="s">
        <v>1066</v>
      </c>
      <c r="K1332" s="251" t="s">
        <v>117</v>
      </c>
      <c r="L1332" s="251" t="s">
        <v>118</v>
      </c>
      <c r="M1332" s="251">
        <v>1.2</v>
      </c>
      <c r="N1332" s="251">
        <v>0.1</v>
      </c>
      <c r="O1332" s="251" t="s">
        <v>1069</v>
      </c>
      <c r="P1332" s="252" t="s">
        <v>1069</v>
      </c>
    </row>
    <row r="1333" spans="1:16" x14ac:dyDescent="0.25">
      <c r="A1333" s="250" t="s">
        <v>873</v>
      </c>
      <c r="B1333" s="251" t="s">
        <v>339</v>
      </c>
      <c r="C1333" s="251" t="s">
        <v>340</v>
      </c>
      <c r="D1333" s="251" t="s">
        <v>1254</v>
      </c>
      <c r="E1333" s="251" t="s">
        <v>1063</v>
      </c>
      <c r="F1333" s="251" t="s">
        <v>2706</v>
      </c>
      <c r="G1333" s="251" t="s">
        <v>1063</v>
      </c>
      <c r="H1333" s="251" t="s">
        <v>1167</v>
      </c>
      <c r="I1333" s="251" t="s">
        <v>1078</v>
      </c>
      <c r="J1333" s="251" t="s">
        <v>1066</v>
      </c>
      <c r="K1333" s="251" t="s">
        <v>119</v>
      </c>
      <c r="L1333" s="251" t="s">
        <v>120</v>
      </c>
      <c r="M1333" s="251">
        <v>1.2</v>
      </c>
      <c r="N1333" s="251">
        <v>1</v>
      </c>
      <c r="O1333" s="251" t="s">
        <v>1069</v>
      </c>
      <c r="P1333" s="252" t="s">
        <v>1069</v>
      </c>
    </row>
    <row r="1334" spans="1:16" x14ac:dyDescent="0.25">
      <c r="A1334" s="250" t="s">
        <v>873</v>
      </c>
      <c r="B1334" s="251" t="s">
        <v>339</v>
      </c>
      <c r="C1334" s="251" t="s">
        <v>340</v>
      </c>
      <c r="D1334" s="251" t="s">
        <v>1254</v>
      </c>
      <c r="E1334" s="251" t="s">
        <v>1063</v>
      </c>
      <c r="F1334" s="251" t="s">
        <v>2706</v>
      </c>
      <c r="G1334" s="251" t="s">
        <v>1063</v>
      </c>
      <c r="H1334" s="251" t="s">
        <v>1077</v>
      </c>
      <c r="I1334" s="251" t="s">
        <v>1176</v>
      </c>
      <c r="J1334" s="251" t="s">
        <v>1066</v>
      </c>
      <c r="K1334" s="251" t="s">
        <v>129</v>
      </c>
      <c r="L1334" s="251" t="s">
        <v>130</v>
      </c>
      <c r="M1334" s="251">
        <v>1.2</v>
      </c>
      <c r="N1334" s="251">
        <v>48</v>
      </c>
      <c r="O1334" s="251" t="s">
        <v>1069</v>
      </c>
      <c r="P1334" s="252" t="s">
        <v>1069</v>
      </c>
    </row>
    <row r="1335" spans="1:16" x14ac:dyDescent="0.25">
      <c r="A1335" s="250" t="s">
        <v>873</v>
      </c>
      <c r="B1335" s="251" t="s">
        <v>339</v>
      </c>
      <c r="C1335" s="251" t="s">
        <v>340</v>
      </c>
      <c r="D1335" s="251" t="s">
        <v>1254</v>
      </c>
      <c r="E1335" s="251" t="s">
        <v>1063</v>
      </c>
      <c r="F1335" s="251" t="s">
        <v>2706</v>
      </c>
      <c r="G1335" s="251" t="s">
        <v>1063</v>
      </c>
      <c r="H1335" s="251" t="s">
        <v>1083</v>
      </c>
      <c r="I1335" s="251" t="s">
        <v>1143</v>
      </c>
      <c r="J1335" s="251" t="s">
        <v>1066</v>
      </c>
      <c r="K1335" s="251" t="s">
        <v>336</v>
      </c>
      <c r="L1335" s="251" t="s">
        <v>337</v>
      </c>
      <c r="M1335" s="251">
        <v>1.2</v>
      </c>
      <c r="N1335" s="251">
        <v>1.2</v>
      </c>
      <c r="O1335" s="251" t="s">
        <v>1069</v>
      </c>
      <c r="P1335" s="252" t="s">
        <v>1069</v>
      </c>
    </row>
    <row r="1336" spans="1:16" x14ac:dyDescent="0.25">
      <c r="A1336" s="250" t="s">
        <v>873</v>
      </c>
      <c r="B1336" s="251" t="s">
        <v>341</v>
      </c>
      <c r="C1336" s="251" t="s">
        <v>342</v>
      </c>
      <c r="D1336" s="251" t="s">
        <v>1254</v>
      </c>
      <c r="E1336" s="251" t="s">
        <v>1063</v>
      </c>
      <c r="F1336" s="251" t="s">
        <v>2707</v>
      </c>
      <c r="G1336" s="251" t="s">
        <v>1063</v>
      </c>
      <c r="H1336" s="251" t="s">
        <v>1065</v>
      </c>
      <c r="I1336" s="251" t="s">
        <v>1063</v>
      </c>
      <c r="J1336" s="251" t="s">
        <v>1066</v>
      </c>
      <c r="K1336" s="251" t="s">
        <v>109</v>
      </c>
      <c r="L1336" s="251" t="s">
        <v>110</v>
      </c>
      <c r="M1336" s="251">
        <v>1</v>
      </c>
      <c r="N1336" s="251">
        <v>1</v>
      </c>
      <c r="O1336" s="251" t="s">
        <v>1069</v>
      </c>
      <c r="P1336" s="252" t="s">
        <v>2708</v>
      </c>
    </row>
    <row r="1337" spans="1:16" x14ac:dyDescent="0.25">
      <c r="A1337" s="250" t="s">
        <v>873</v>
      </c>
      <c r="B1337" s="251" t="s">
        <v>341</v>
      </c>
      <c r="C1337" s="251" t="s">
        <v>342</v>
      </c>
      <c r="D1337" s="251" t="s">
        <v>1254</v>
      </c>
      <c r="E1337" s="251" t="s">
        <v>1063</v>
      </c>
      <c r="F1337" s="251" t="s">
        <v>2707</v>
      </c>
      <c r="G1337" s="251" t="s">
        <v>1063</v>
      </c>
      <c r="H1337" s="251" t="s">
        <v>1115</v>
      </c>
      <c r="I1337" s="251" t="s">
        <v>1116</v>
      </c>
      <c r="J1337" s="251" t="s">
        <v>1066</v>
      </c>
      <c r="K1337" s="251" t="s">
        <v>115</v>
      </c>
      <c r="L1337" s="251" t="s">
        <v>116</v>
      </c>
      <c r="M1337" s="251">
        <v>1</v>
      </c>
      <c r="N1337" s="251">
        <v>1</v>
      </c>
      <c r="O1337" s="251" t="s">
        <v>1069</v>
      </c>
      <c r="P1337" s="252" t="s">
        <v>2708</v>
      </c>
    </row>
    <row r="1338" spans="1:16" x14ac:dyDescent="0.25">
      <c r="A1338" s="250" t="s">
        <v>873</v>
      </c>
      <c r="B1338" s="251" t="s">
        <v>341</v>
      </c>
      <c r="C1338" s="251" t="s">
        <v>342</v>
      </c>
      <c r="D1338" s="251" t="s">
        <v>1254</v>
      </c>
      <c r="E1338" s="251" t="s">
        <v>1063</v>
      </c>
      <c r="F1338" s="251" t="s">
        <v>2707</v>
      </c>
      <c r="G1338" s="251" t="s">
        <v>1063</v>
      </c>
      <c r="H1338" s="251" t="s">
        <v>1167</v>
      </c>
      <c r="I1338" s="251" t="s">
        <v>1078</v>
      </c>
      <c r="J1338" s="251" t="s">
        <v>1066</v>
      </c>
      <c r="K1338" s="251" t="s">
        <v>336</v>
      </c>
      <c r="L1338" s="251" t="s">
        <v>337</v>
      </c>
      <c r="M1338" s="251">
        <v>1</v>
      </c>
      <c r="N1338" s="251">
        <v>1</v>
      </c>
      <c r="O1338" s="251" t="s">
        <v>1069</v>
      </c>
      <c r="P1338" s="252" t="s">
        <v>2708</v>
      </c>
    </row>
    <row r="1339" spans="1:16" x14ac:dyDescent="0.25">
      <c r="A1339" s="250" t="s">
        <v>873</v>
      </c>
      <c r="B1339" s="251" t="s">
        <v>343</v>
      </c>
      <c r="C1339" s="251" t="s">
        <v>344</v>
      </c>
      <c r="D1339" s="251" t="s">
        <v>1254</v>
      </c>
      <c r="E1339" s="251" t="s">
        <v>1063</v>
      </c>
      <c r="F1339" s="251" t="s">
        <v>2709</v>
      </c>
      <c r="G1339" s="251" t="s">
        <v>1063</v>
      </c>
      <c r="H1339" s="251" t="s">
        <v>1065</v>
      </c>
      <c r="I1339" s="251" t="s">
        <v>1063</v>
      </c>
      <c r="J1339" s="251" t="s">
        <v>1066</v>
      </c>
      <c r="K1339" s="251" t="s">
        <v>179</v>
      </c>
      <c r="L1339" s="251" t="s">
        <v>180</v>
      </c>
      <c r="M1339" s="251">
        <v>1</v>
      </c>
      <c r="N1339" s="251">
        <v>1</v>
      </c>
      <c r="O1339" s="251" t="s">
        <v>1069</v>
      </c>
      <c r="P1339" s="252" t="s">
        <v>1069</v>
      </c>
    </row>
    <row r="1340" spans="1:16" x14ac:dyDescent="0.25">
      <c r="A1340" s="250" t="s">
        <v>873</v>
      </c>
      <c r="B1340" s="251" t="s">
        <v>351</v>
      </c>
      <c r="C1340" s="251" t="s">
        <v>352</v>
      </c>
      <c r="D1340" s="251" t="s">
        <v>1254</v>
      </c>
      <c r="E1340" s="251" t="s">
        <v>1063</v>
      </c>
      <c r="F1340" s="251" t="s">
        <v>2710</v>
      </c>
      <c r="G1340" s="251" t="s">
        <v>1063</v>
      </c>
      <c r="H1340" s="251" t="s">
        <v>1065</v>
      </c>
      <c r="I1340" s="251" t="s">
        <v>1063</v>
      </c>
      <c r="J1340" s="251" t="s">
        <v>1066</v>
      </c>
      <c r="K1340" s="251" t="s">
        <v>105</v>
      </c>
      <c r="L1340" s="251" t="s">
        <v>106</v>
      </c>
      <c r="M1340" s="251">
        <v>1</v>
      </c>
      <c r="N1340" s="251">
        <v>1</v>
      </c>
      <c r="O1340" s="251" t="s">
        <v>1069</v>
      </c>
      <c r="P1340" s="252" t="s">
        <v>2708</v>
      </c>
    </row>
    <row r="1341" spans="1:16" x14ac:dyDescent="0.25">
      <c r="A1341" s="250" t="s">
        <v>873</v>
      </c>
      <c r="B1341" s="251" t="s">
        <v>351</v>
      </c>
      <c r="C1341" s="251" t="s">
        <v>352</v>
      </c>
      <c r="D1341" s="251" t="s">
        <v>1254</v>
      </c>
      <c r="E1341" s="251" t="s">
        <v>1063</v>
      </c>
      <c r="F1341" s="251" t="s">
        <v>2710</v>
      </c>
      <c r="G1341" s="251" t="s">
        <v>1063</v>
      </c>
      <c r="H1341" s="251" t="s">
        <v>1115</v>
      </c>
      <c r="I1341" s="251" t="s">
        <v>1116</v>
      </c>
      <c r="J1341" s="251" t="s">
        <v>1066</v>
      </c>
      <c r="K1341" s="251" t="s">
        <v>115</v>
      </c>
      <c r="L1341" s="251" t="s">
        <v>116</v>
      </c>
      <c r="M1341" s="251">
        <v>1</v>
      </c>
      <c r="N1341" s="251">
        <v>1</v>
      </c>
      <c r="O1341" s="251" t="s">
        <v>1069</v>
      </c>
      <c r="P1341" s="252" t="s">
        <v>2708</v>
      </c>
    </row>
    <row r="1342" spans="1:16" x14ac:dyDescent="0.25">
      <c r="A1342" s="250" t="s">
        <v>873</v>
      </c>
      <c r="B1342" s="251" t="s">
        <v>351</v>
      </c>
      <c r="C1342" s="251" t="s">
        <v>352</v>
      </c>
      <c r="D1342" s="251" t="s">
        <v>1254</v>
      </c>
      <c r="E1342" s="251" t="s">
        <v>1063</v>
      </c>
      <c r="F1342" s="251" t="s">
        <v>2710</v>
      </c>
      <c r="G1342" s="251" t="s">
        <v>1063</v>
      </c>
      <c r="H1342" s="251" t="s">
        <v>1167</v>
      </c>
      <c r="I1342" s="251" t="s">
        <v>1078</v>
      </c>
      <c r="J1342" s="251" t="s">
        <v>1066</v>
      </c>
      <c r="K1342" s="251" t="s">
        <v>447</v>
      </c>
      <c r="L1342" s="251" t="s">
        <v>448</v>
      </c>
      <c r="M1342" s="251">
        <v>1</v>
      </c>
      <c r="N1342" s="251">
        <v>1</v>
      </c>
      <c r="O1342" s="251" t="s">
        <v>1069</v>
      </c>
      <c r="P1342" s="252" t="s">
        <v>2708</v>
      </c>
    </row>
    <row r="1343" spans="1:16" x14ac:dyDescent="0.25">
      <c r="A1343" s="250" t="s">
        <v>873</v>
      </c>
      <c r="B1343" s="251" t="s">
        <v>354</v>
      </c>
      <c r="C1343" s="251" t="s">
        <v>355</v>
      </c>
      <c r="D1343" s="251" t="s">
        <v>1254</v>
      </c>
      <c r="E1343" s="251" t="s">
        <v>1063</v>
      </c>
      <c r="F1343" s="251" t="s">
        <v>2711</v>
      </c>
      <c r="G1343" s="251" t="s">
        <v>1063</v>
      </c>
      <c r="H1343" s="251" t="s">
        <v>1065</v>
      </c>
      <c r="I1343" s="251" t="s">
        <v>1063</v>
      </c>
      <c r="J1343" s="251" t="s">
        <v>1066</v>
      </c>
      <c r="K1343" s="251" t="s">
        <v>65</v>
      </c>
      <c r="L1343" s="251" t="s">
        <v>66</v>
      </c>
      <c r="M1343" s="251">
        <v>1</v>
      </c>
      <c r="N1343" s="251">
        <v>7.742</v>
      </c>
      <c r="O1343" s="251" t="s">
        <v>1069</v>
      </c>
      <c r="P1343" s="252" t="s">
        <v>1069</v>
      </c>
    </row>
    <row r="1344" spans="1:16" x14ac:dyDescent="0.25">
      <c r="A1344" s="250" t="s">
        <v>873</v>
      </c>
      <c r="B1344" s="251" t="s">
        <v>354</v>
      </c>
      <c r="C1344" s="251" t="s">
        <v>355</v>
      </c>
      <c r="D1344" s="251" t="s">
        <v>1254</v>
      </c>
      <c r="E1344" s="251" t="s">
        <v>1063</v>
      </c>
      <c r="F1344" s="251" t="s">
        <v>2711</v>
      </c>
      <c r="G1344" s="251" t="s">
        <v>1063</v>
      </c>
      <c r="H1344" s="251" t="s">
        <v>1115</v>
      </c>
      <c r="I1344" s="251" t="s">
        <v>1116</v>
      </c>
      <c r="J1344" s="251" t="s">
        <v>1066</v>
      </c>
      <c r="K1344" s="251" t="s">
        <v>68</v>
      </c>
      <c r="L1344" s="251" t="s">
        <v>69</v>
      </c>
      <c r="M1344" s="251">
        <v>1</v>
      </c>
      <c r="N1344" s="251">
        <v>2.258</v>
      </c>
      <c r="O1344" s="251" t="s">
        <v>1069</v>
      </c>
      <c r="P1344" s="252" t="s">
        <v>1069</v>
      </c>
    </row>
    <row r="1345" spans="1:16" x14ac:dyDescent="0.25">
      <c r="A1345" s="250" t="s">
        <v>873</v>
      </c>
      <c r="B1345" s="251" t="s">
        <v>354</v>
      </c>
      <c r="C1345" s="251" t="s">
        <v>355</v>
      </c>
      <c r="D1345" s="251" t="s">
        <v>1254</v>
      </c>
      <c r="E1345" s="251" t="s">
        <v>1063</v>
      </c>
      <c r="F1345" s="251" t="s">
        <v>2711</v>
      </c>
      <c r="G1345" s="251" t="s">
        <v>1063</v>
      </c>
      <c r="H1345" s="251" t="s">
        <v>1167</v>
      </c>
      <c r="I1345" s="251" t="s">
        <v>1078</v>
      </c>
      <c r="J1345" s="251" t="s">
        <v>1066</v>
      </c>
      <c r="K1345" s="251" t="s">
        <v>326</v>
      </c>
      <c r="L1345" s="251" t="s">
        <v>327</v>
      </c>
      <c r="M1345" s="251">
        <v>1</v>
      </c>
      <c r="N1345" s="251">
        <v>1</v>
      </c>
      <c r="O1345" s="251" t="s">
        <v>1069</v>
      </c>
      <c r="P1345" s="252" t="s">
        <v>1069</v>
      </c>
    </row>
    <row r="1346" spans="1:16" x14ac:dyDescent="0.25">
      <c r="A1346" s="250" t="s">
        <v>873</v>
      </c>
      <c r="B1346" s="251" t="s">
        <v>357</v>
      </c>
      <c r="C1346" s="251" t="s">
        <v>358</v>
      </c>
      <c r="D1346" s="251" t="s">
        <v>1254</v>
      </c>
      <c r="E1346" s="251" t="s">
        <v>1063</v>
      </c>
      <c r="F1346" s="251" t="s">
        <v>2712</v>
      </c>
      <c r="G1346" s="251" t="s">
        <v>1063</v>
      </c>
      <c r="H1346" s="251" t="s">
        <v>1065</v>
      </c>
      <c r="I1346" s="251" t="s">
        <v>1063</v>
      </c>
      <c r="J1346" s="251" t="s">
        <v>1066</v>
      </c>
      <c r="K1346" s="251" t="s">
        <v>119</v>
      </c>
      <c r="L1346" s="251" t="s">
        <v>120</v>
      </c>
      <c r="M1346" s="251">
        <v>1</v>
      </c>
      <c r="N1346" s="251">
        <v>1</v>
      </c>
      <c r="O1346" s="251" t="s">
        <v>1069</v>
      </c>
      <c r="P1346" s="252" t="s">
        <v>2713</v>
      </c>
    </row>
    <row r="1347" spans="1:16" x14ac:dyDescent="0.25">
      <c r="A1347" s="250" t="s">
        <v>873</v>
      </c>
      <c r="B1347" s="251" t="s">
        <v>357</v>
      </c>
      <c r="C1347" s="251" t="s">
        <v>358</v>
      </c>
      <c r="D1347" s="251" t="s">
        <v>1254</v>
      </c>
      <c r="E1347" s="251" t="s">
        <v>1063</v>
      </c>
      <c r="F1347" s="251" t="s">
        <v>2712</v>
      </c>
      <c r="G1347" s="251" t="s">
        <v>1063</v>
      </c>
      <c r="H1347" s="251" t="s">
        <v>1115</v>
      </c>
      <c r="I1347" s="251" t="s">
        <v>1116</v>
      </c>
      <c r="J1347" s="251" t="s">
        <v>1066</v>
      </c>
      <c r="K1347" s="251" t="s">
        <v>151</v>
      </c>
      <c r="L1347" s="251" t="s">
        <v>152</v>
      </c>
      <c r="M1347" s="251">
        <v>1</v>
      </c>
      <c r="N1347" s="251">
        <v>1</v>
      </c>
      <c r="O1347" s="251" t="s">
        <v>1069</v>
      </c>
      <c r="P1347" s="252" t="s">
        <v>2713</v>
      </c>
    </row>
    <row r="1348" spans="1:16" x14ac:dyDescent="0.25">
      <c r="A1348" s="250" t="s">
        <v>873</v>
      </c>
      <c r="B1348" s="251" t="s">
        <v>357</v>
      </c>
      <c r="C1348" s="251" t="s">
        <v>358</v>
      </c>
      <c r="D1348" s="251" t="s">
        <v>1254</v>
      </c>
      <c r="E1348" s="251" t="s">
        <v>1063</v>
      </c>
      <c r="F1348" s="251" t="s">
        <v>2712</v>
      </c>
      <c r="G1348" s="251" t="s">
        <v>1063</v>
      </c>
      <c r="H1348" s="251" t="s">
        <v>1167</v>
      </c>
      <c r="I1348" s="251" t="s">
        <v>1078</v>
      </c>
      <c r="J1348" s="251" t="s">
        <v>1066</v>
      </c>
      <c r="K1348" s="251" t="s">
        <v>115</v>
      </c>
      <c r="L1348" s="251" t="s">
        <v>116</v>
      </c>
      <c r="M1348" s="251">
        <v>1</v>
      </c>
      <c r="N1348" s="251">
        <v>1</v>
      </c>
      <c r="O1348" s="251" t="s">
        <v>1069</v>
      </c>
      <c r="P1348" s="252" t="s">
        <v>2713</v>
      </c>
    </row>
    <row r="1349" spans="1:16" x14ac:dyDescent="0.25">
      <c r="A1349" s="250" t="s">
        <v>873</v>
      </c>
      <c r="B1349" s="251" t="s">
        <v>357</v>
      </c>
      <c r="C1349" s="251" t="s">
        <v>358</v>
      </c>
      <c r="D1349" s="251" t="s">
        <v>1254</v>
      </c>
      <c r="E1349" s="251" t="s">
        <v>1063</v>
      </c>
      <c r="F1349" s="251" t="s">
        <v>2712</v>
      </c>
      <c r="G1349" s="251" t="s">
        <v>1063</v>
      </c>
      <c r="H1349" s="251" t="s">
        <v>1077</v>
      </c>
      <c r="I1349" s="251" t="s">
        <v>1176</v>
      </c>
      <c r="J1349" s="251" t="s">
        <v>1066</v>
      </c>
      <c r="K1349" s="251" t="s">
        <v>354</v>
      </c>
      <c r="L1349" s="251" t="s">
        <v>355</v>
      </c>
      <c r="M1349" s="251">
        <v>1</v>
      </c>
      <c r="N1349" s="251">
        <v>1</v>
      </c>
      <c r="O1349" s="251" t="s">
        <v>1069</v>
      </c>
      <c r="P1349" s="252" t="s">
        <v>2713</v>
      </c>
    </row>
    <row r="1350" spans="1:16" x14ac:dyDescent="0.25">
      <c r="A1350" s="250" t="s">
        <v>873</v>
      </c>
      <c r="B1350" s="251" t="s">
        <v>359</v>
      </c>
      <c r="C1350" s="251" t="s">
        <v>360</v>
      </c>
      <c r="D1350" s="251" t="s">
        <v>1254</v>
      </c>
      <c r="E1350" s="251" t="s">
        <v>1063</v>
      </c>
      <c r="F1350" s="251" t="s">
        <v>2714</v>
      </c>
      <c r="G1350" s="251" t="s">
        <v>1063</v>
      </c>
      <c r="H1350" s="251" t="s">
        <v>1065</v>
      </c>
      <c r="I1350" s="251" t="s">
        <v>1063</v>
      </c>
      <c r="J1350" s="251" t="s">
        <v>1066</v>
      </c>
      <c r="K1350" s="251" t="s">
        <v>115</v>
      </c>
      <c r="L1350" s="251" t="s">
        <v>116</v>
      </c>
      <c r="M1350" s="251">
        <v>1</v>
      </c>
      <c r="N1350" s="251">
        <v>1</v>
      </c>
      <c r="O1350" s="251" t="s">
        <v>1069</v>
      </c>
      <c r="P1350" s="252" t="s">
        <v>1069</v>
      </c>
    </row>
    <row r="1351" spans="1:16" x14ac:dyDescent="0.25">
      <c r="A1351" s="250" t="s">
        <v>873</v>
      </c>
      <c r="B1351" s="251" t="s">
        <v>359</v>
      </c>
      <c r="C1351" s="251" t="s">
        <v>360</v>
      </c>
      <c r="D1351" s="251" t="s">
        <v>1254</v>
      </c>
      <c r="E1351" s="251" t="s">
        <v>1063</v>
      </c>
      <c r="F1351" s="251" t="s">
        <v>2714</v>
      </c>
      <c r="G1351" s="251" t="s">
        <v>1063</v>
      </c>
      <c r="H1351" s="251" t="s">
        <v>1115</v>
      </c>
      <c r="I1351" s="251" t="s">
        <v>1116</v>
      </c>
      <c r="J1351" s="251" t="s">
        <v>1066</v>
      </c>
      <c r="K1351" s="251" t="s">
        <v>119</v>
      </c>
      <c r="L1351" s="251" t="s">
        <v>120</v>
      </c>
      <c r="M1351" s="251">
        <v>1</v>
      </c>
      <c r="N1351" s="251">
        <v>1</v>
      </c>
      <c r="O1351" s="251" t="s">
        <v>1069</v>
      </c>
      <c r="P1351" s="252" t="s">
        <v>1069</v>
      </c>
    </row>
    <row r="1352" spans="1:16" x14ac:dyDescent="0.25">
      <c r="A1352" s="250" t="s">
        <v>873</v>
      </c>
      <c r="B1352" s="251" t="s">
        <v>359</v>
      </c>
      <c r="C1352" s="251" t="s">
        <v>360</v>
      </c>
      <c r="D1352" s="251" t="s">
        <v>1254</v>
      </c>
      <c r="E1352" s="251" t="s">
        <v>1063</v>
      </c>
      <c r="F1352" s="251" t="s">
        <v>2714</v>
      </c>
      <c r="G1352" s="251" t="s">
        <v>1063</v>
      </c>
      <c r="H1352" s="251" t="s">
        <v>1167</v>
      </c>
      <c r="I1352" s="251" t="s">
        <v>1078</v>
      </c>
      <c r="J1352" s="251" t="s">
        <v>1066</v>
      </c>
      <c r="K1352" s="251" t="s">
        <v>151</v>
      </c>
      <c r="L1352" s="251" t="s">
        <v>152</v>
      </c>
      <c r="M1352" s="251">
        <v>1</v>
      </c>
      <c r="N1352" s="251">
        <v>1</v>
      </c>
      <c r="O1352" s="251" t="s">
        <v>1069</v>
      </c>
      <c r="P1352" s="252" t="s">
        <v>1069</v>
      </c>
    </row>
    <row r="1353" spans="1:16" x14ac:dyDescent="0.25">
      <c r="A1353" s="250" t="s">
        <v>873</v>
      </c>
      <c r="B1353" s="251" t="s">
        <v>359</v>
      </c>
      <c r="C1353" s="251" t="s">
        <v>360</v>
      </c>
      <c r="D1353" s="251" t="s">
        <v>1254</v>
      </c>
      <c r="E1353" s="251" t="s">
        <v>1063</v>
      </c>
      <c r="F1353" s="251" t="s">
        <v>2714</v>
      </c>
      <c r="G1353" s="251" t="s">
        <v>1063</v>
      </c>
      <c r="H1353" s="251" t="s">
        <v>1077</v>
      </c>
      <c r="I1353" s="251" t="s">
        <v>1176</v>
      </c>
      <c r="J1353" s="251" t="s">
        <v>1066</v>
      </c>
      <c r="K1353" s="251" t="s">
        <v>326</v>
      </c>
      <c r="L1353" s="251" t="s">
        <v>327</v>
      </c>
      <c r="M1353" s="251">
        <v>1</v>
      </c>
      <c r="N1353" s="251">
        <v>1</v>
      </c>
      <c r="O1353" s="251" t="s">
        <v>1069</v>
      </c>
      <c r="P1353" s="252" t="s">
        <v>1069</v>
      </c>
    </row>
    <row r="1354" spans="1:16" x14ac:dyDescent="0.25">
      <c r="A1354" s="250" t="s">
        <v>873</v>
      </c>
      <c r="B1354" s="251" t="s">
        <v>363</v>
      </c>
      <c r="C1354" s="251" t="s">
        <v>364</v>
      </c>
      <c r="D1354" s="251" t="s">
        <v>1254</v>
      </c>
      <c r="E1354" s="251" t="s">
        <v>1063</v>
      </c>
      <c r="F1354" s="251" t="s">
        <v>2715</v>
      </c>
      <c r="G1354" s="251" t="s">
        <v>1063</v>
      </c>
      <c r="H1354" s="251" t="s">
        <v>1065</v>
      </c>
      <c r="I1354" s="251" t="s">
        <v>1063</v>
      </c>
      <c r="J1354" s="251" t="s">
        <v>1066</v>
      </c>
      <c r="K1354" s="251" t="s">
        <v>354</v>
      </c>
      <c r="L1354" s="251" t="s">
        <v>355</v>
      </c>
      <c r="M1354" s="251">
        <v>1.125</v>
      </c>
      <c r="N1354" s="251">
        <v>1.125</v>
      </c>
      <c r="O1354" s="251" t="s">
        <v>1069</v>
      </c>
      <c r="P1354" s="252" t="s">
        <v>1069</v>
      </c>
    </row>
    <row r="1355" spans="1:16" x14ac:dyDescent="0.25">
      <c r="A1355" s="250" t="s">
        <v>873</v>
      </c>
      <c r="B1355" s="251" t="s">
        <v>363</v>
      </c>
      <c r="C1355" s="251" t="s">
        <v>364</v>
      </c>
      <c r="D1355" s="251" t="s">
        <v>1254</v>
      </c>
      <c r="E1355" s="251" t="s">
        <v>1063</v>
      </c>
      <c r="F1355" s="251" t="s">
        <v>2715</v>
      </c>
      <c r="G1355" s="251" t="s">
        <v>1063</v>
      </c>
      <c r="H1355" s="251" t="s">
        <v>1115</v>
      </c>
      <c r="I1355" s="251" t="s">
        <v>1116</v>
      </c>
      <c r="J1355" s="251" t="s">
        <v>1066</v>
      </c>
      <c r="K1355" s="251" t="s">
        <v>125</v>
      </c>
      <c r="L1355" s="251" t="s">
        <v>126</v>
      </c>
      <c r="M1355" s="251">
        <v>1.125</v>
      </c>
      <c r="N1355" s="251">
        <v>45</v>
      </c>
      <c r="O1355" s="251" t="s">
        <v>1069</v>
      </c>
      <c r="P1355" s="252" t="s">
        <v>1069</v>
      </c>
    </row>
    <row r="1356" spans="1:16" x14ac:dyDescent="0.25">
      <c r="A1356" s="250" t="s">
        <v>873</v>
      </c>
      <c r="B1356" s="251" t="s">
        <v>363</v>
      </c>
      <c r="C1356" s="251" t="s">
        <v>364</v>
      </c>
      <c r="D1356" s="251" t="s">
        <v>1254</v>
      </c>
      <c r="E1356" s="251" t="s">
        <v>1063</v>
      </c>
      <c r="F1356" s="251" t="s">
        <v>2715</v>
      </c>
      <c r="G1356" s="251" t="s">
        <v>1063</v>
      </c>
      <c r="H1356" s="251" t="s">
        <v>1167</v>
      </c>
      <c r="I1356" s="251" t="s">
        <v>1078</v>
      </c>
      <c r="J1356" s="251" t="s">
        <v>1066</v>
      </c>
      <c r="K1356" s="251" t="s">
        <v>115</v>
      </c>
      <c r="L1356" s="251" t="s">
        <v>116</v>
      </c>
      <c r="M1356" s="251">
        <v>1.125</v>
      </c>
      <c r="N1356" s="251">
        <v>1</v>
      </c>
      <c r="O1356" s="251" t="s">
        <v>1069</v>
      </c>
      <c r="P1356" s="252" t="s">
        <v>1069</v>
      </c>
    </row>
    <row r="1357" spans="1:16" x14ac:dyDescent="0.25">
      <c r="A1357" s="250" t="s">
        <v>873</v>
      </c>
      <c r="B1357" s="251" t="s">
        <v>363</v>
      </c>
      <c r="C1357" s="251" t="s">
        <v>364</v>
      </c>
      <c r="D1357" s="251" t="s">
        <v>1254</v>
      </c>
      <c r="E1357" s="251" t="s">
        <v>1063</v>
      </c>
      <c r="F1357" s="251" t="s">
        <v>2715</v>
      </c>
      <c r="G1357" s="251" t="s">
        <v>1063</v>
      </c>
      <c r="H1357" s="251" t="s">
        <v>1077</v>
      </c>
      <c r="I1357" s="251" t="s">
        <v>1176</v>
      </c>
      <c r="J1357" s="251" t="s">
        <v>1066</v>
      </c>
      <c r="K1357" s="251" t="s">
        <v>117</v>
      </c>
      <c r="L1357" s="251" t="s">
        <v>118</v>
      </c>
      <c r="M1357" s="251">
        <v>1.125</v>
      </c>
      <c r="N1357" s="251">
        <v>0.1</v>
      </c>
      <c r="O1357" s="251" t="s">
        <v>1069</v>
      </c>
      <c r="P1357" s="252" t="s">
        <v>1069</v>
      </c>
    </row>
    <row r="1358" spans="1:16" x14ac:dyDescent="0.25">
      <c r="A1358" s="250" t="s">
        <v>873</v>
      </c>
      <c r="B1358" s="251" t="s">
        <v>363</v>
      </c>
      <c r="C1358" s="251" t="s">
        <v>364</v>
      </c>
      <c r="D1358" s="251" t="s">
        <v>1254</v>
      </c>
      <c r="E1358" s="251" t="s">
        <v>1063</v>
      </c>
      <c r="F1358" s="251" t="s">
        <v>2715</v>
      </c>
      <c r="G1358" s="251" t="s">
        <v>1063</v>
      </c>
      <c r="H1358" s="251" t="s">
        <v>1083</v>
      </c>
      <c r="I1358" s="251" t="s">
        <v>1143</v>
      </c>
      <c r="J1358" s="251" t="s">
        <v>1066</v>
      </c>
      <c r="K1358" s="251" t="s">
        <v>119</v>
      </c>
      <c r="L1358" s="251" t="s">
        <v>120</v>
      </c>
      <c r="M1358" s="251">
        <v>1.125</v>
      </c>
      <c r="N1358" s="251">
        <v>1</v>
      </c>
      <c r="O1358" s="251" t="s">
        <v>1069</v>
      </c>
      <c r="P1358" s="252" t="s">
        <v>1069</v>
      </c>
    </row>
    <row r="1359" spans="1:16" x14ac:dyDescent="0.25">
      <c r="A1359" s="250" t="s">
        <v>873</v>
      </c>
      <c r="B1359" s="251" t="s">
        <v>365</v>
      </c>
      <c r="C1359" s="251" t="s">
        <v>2716</v>
      </c>
      <c r="D1359" s="251" t="s">
        <v>1254</v>
      </c>
      <c r="E1359" s="251" t="s">
        <v>1063</v>
      </c>
      <c r="F1359" s="251" t="s">
        <v>2717</v>
      </c>
      <c r="G1359" s="251" t="s">
        <v>1063</v>
      </c>
      <c r="H1359" s="251" t="s">
        <v>1065</v>
      </c>
      <c r="I1359" s="251" t="s">
        <v>1063</v>
      </c>
      <c r="J1359" s="251" t="s">
        <v>1066</v>
      </c>
      <c r="K1359" s="251" t="s">
        <v>201</v>
      </c>
      <c r="L1359" s="251" t="s">
        <v>202</v>
      </c>
      <c r="M1359" s="251">
        <v>1</v>
      </c>
      <c r="N1359" s="251">
        <v>1.1000000000000001</v>
      </c>
      <c r="O1359" s="251" t="s">
        <v>1069</v>
      </c>
      <c r="P1359" s="252" t="s">
        <v>1069</v>
      </c>
    </row>
    <row r="1360" spans="1:16" x14ac:dyDescent="0.25">
      <c r="A1360" s="250" t="s">
        <v>873</v>
      </c>
      <c r="B1360" s="251" t="s">
        <v>365</v>
      </c>
      <c r="C1360" s="251" t="s">
        <v>2716</v>
      </c>
      <c r="D1360" s="251" t="s">
        <v>1254</v>
      </c>
      <c r="E1360" s="251" t="s">
        <v>1063</v>
      </c>
      <c r="F1360" s="251" t="s">
        <v>2717</v>
      </c>
      <c r="G1360" s="251" t="s">
        <v>1063</v>
      </c>
      <c r="H1360" s="251" t="s">
        <v>1115</v>
      </c>
      <c r="I1360" s="251" t="s">
        <v>1116</v>
      </c>
      <c r="J1360" s="251" t="s">
        <v>1066</v>
      </c>
      <c r="K1360" s="251" t="s">
        <v>137</v>
      </c>
      <c r="L1360" s="251" t="s">
        <v>138</v>
      </c>
      <c r="M1360" s="251">
        <v>1</v>
      </c>
      <c r="N1360" s="251">
        <v>1</v>
      </c>
      <c r="O1360" s="251" t="s">
        <v>1069</v>
      </c>
      <c r="P1360" s="252" t="s">
        <v>1069</v>
      </c>
    </row>
    <row r="1361" spans="1:16" x14ac:dyDescent="0.25">
      <c r="A1361" s="250" t="s">
        <v>873</v>
      </c>
      <c r="B1361" s="251" t="s">
        <v>365</v>
      </c>
      <c r="C1361" s="251" t="s">
        <v>2716</v>
      </c>
      <c r="D1361" s="251" t="s">
        <v>1254</v>
      </c>
      <c r="E1361" s="251" t="s">
        <v>1063</v>
      </c>
      <c r="F1361" s="251" t="s">
        <v>2717</v>
      </c>
      <c r="G1361" s="251" t="s">
        <v>1063</v>
      </c>
      <c r="H1361" s="251" t="s">
        <v>1167</v>
      </c>
      <c r="I1361" s="251" t="s">
        <v>1078</v>
      </c>
      <c r="J1361" s="251" t="s">
        <v>1066</v>
      </c>
      <c r="K1361" s="251" t="s">
        <v>115</v>
      </c>
      <c r="L1361" s="251" t="s">
        <v>116</v>
      </c>
      <c r="M1361" s="251">
        <v>1</v>
      </c>
      <c r="N1361" s="251">
        <v>1</v>
      </c>
      <c r="O1361" s="251" t="s">
        <v>1069</v>
      </c>
      <c r="P1361" s="252" t="s">
        <v>1069</v>
      </c>
    </row>
    <row r="1362" spans="1:16" x14ac:dyDescent="0.25">
      <c r="A1362" s="250" t="s">
        <v>873</v>
      </c>
      <c r="B1362" s="251" t="s">
        <v>365</v>
      </c>
      <c r="C1362" s="251" t="s">
        <v>2716</v>
      </c>
      <c r="D1362" s="251" t="s">
        <v>1254</v>
      </c>
      <c r="E1362" s="251" t="s">
        <v>1063</v>
      </c>
      <c r="F1362" s="251" t="s">
        <v>2717</v>
      </c>
      <c r="G1362" s="251" t="s">
        <v>1063</v>
      </c>
      <c r="H1362" s="251" t="s">
        <v>1077</v>
      </c>
      <c r="I1362" s="251" t="s">
        <v>1176</v>
      </c>
      <c r="J1362" s="251" t="s">
        <v>1066</v>
      </c>
      <c r="K1362" s="251" t="s">
        <v>119</v>
      </c>
      <c r="L1362" s="251" t="s">
        <v>120</v>
      </c>
      <c r="M1362" s="251">
        <v>1</v>
      </c>
      <c r="N1362" s="251">
        <v>2</v>
      </c>
      <c r="O1362" s="251" t="s">
        <v>1069</v>
      </c>
      <c r="P1362" s="252" t="s">
        <v>1069</v>
      </c>
    </row>
    <row r="1363" spans="1:16" x14ac:dyDescent="0.25">
      <c r="A1363" s="250" t="s">
        <v>873</v>
      </c>
      <c r="B1363" s="251" t="s">
        <v>368</v>
      </c>
      <c r="C1363" s="251" t="s">
        <v>369</v>
      </c>
      <c r="D1363" s="251" t="s">
        <v>1254</v>
      </c>
      <c r="E1363" s="251" t="s">
        <v>1063</v>
      </c>
      <c r="F1363" s="251" t="s">
        <v>2718</v>
      </c>
      <c r="G1363" s="251" t="s">
        <v>1063</v>
      </c>
      <c r="H1363" s="251" t="s">
        <v>1065</v>
      </c>
      <c r="I1363" s="251" t="s">
        <v>1063</v>
      </c>
      <c r="J1363" s="251" t="s">
        <v>1066</v>
      </c>
      <c r="K1363" s="251" t="s">
        <v>487</v>
      </c>
      <c r="L1363" s="251" t="s">
        <v>488</v>
      </c>
      <c r="M1363" s="251">
        <v>1</v>
      </c>
      <c r="N1363" s="251">
        <v>1.613</v>
      </c>
      <c r="O1363" s="251" t="s">
        <v>1069</v>
      </c>
      <c r="P1363" s="252" t="s">
        <v>2719</v>
      </c>
    </row>
    <row r="1364" spans="1:16" x14ac:dyDescent="0.25">
      <c r="A1364" s="250" t="s">
        <v>873</v>
      </c>
      <c r="B1364" s="251" t="s">
        <v>383</v>
      </c>
      <c r="C1364" s="251" t="s">
        <v>384</v>
      </c>
      <c r="D1364" s="251" t="s">
        <v>1254</v>
      </c>
      <c r="E1364" s="251" t="s">
        <v>1063</v>
      </c>
      <c r="F1364" s="251" t="s">
        <v>2720</v>
      </c>
      <c r="G1364" s="251" t="s">
        <v>1063</v>
      </c>
      <c r="H1364" s="251" t="s">
        <v>1065</v>
      </c>
      <c r="I1364" s="251" t="s">
        <v>1063</v>
      </c>
      <c r="J1364" s="251" t="s">
        <v>1066</v>
      </c>
      <c r="K1364" s="251" t="s">
        <v>31</v>
      </c>
      <c r="L1364" s="251" t="s">
        <v>32</v>
      </c>
      <c r="M1364" s="251">
        <v>1</v>
      </c>
      <c r="N1364" s="251">
        <v>1.1759999999999999</v>
      </c>
      <c r="O1364" s="251" t="s">
        <v>1069</v>
      </c>
      <c r="P1364" s="252" t="s">
        <v>1069</v>
      </c>
    </row>
    <row r="1365" spans="1:16" x14ac:dyDescent="0.25">
      <c r="A1365" s="250" t="s">
        <v>873</v>
      </c>
      <c r="B1365" s="251" t="s">
        <v>388</v>
      </c>
      <c r="C1365" s="251" t="s">
        <v>389</v>
      </c>
      <c r="D1365" s="251" t="s">
        <v>1254</v>
      </c>
      <c r="E1365" s="251" t="s">
        <v>1063</v>
      </c>
      <c r="F1365" s="251" t="s">
        <v>2721</v>
      </c>
      <c r="G1365" s="251" t="s">
        <v>1063</v>
      </c>
      <c r="H1365" s="251" t="s">
        <v>1065</v>
      </c>
      <c r="I1365" s="251" t="s">
        <v>1063</v>
      </c>
      <c r="J1365" s="251" t="s">
        <v>1066</v>
      </c>
      <c r="K1365" s="251" t="s">
        <v>115</v>
      </c>
      <c r="L1365" s="251" t="s">
        <v>116</v>
      </c>
      <c r="M1365" s="251">
        <v>1.4</v>
      </c>
      <c r="N1365" s="251">
        <v>1</v>
      </c>
      <c r="O1365" s="251" t="s">
        <v>1069</v>
      </c>
      <c r="P1365" s="252" t="s">
        <v>1069</v>
      </c>
    </row>
    <row r="1366" spans="1:16" x14ac:dyDescent="0.25">
      <c r="A1366" s="250" t="s">
        <v>873</v>
      </c>
      <c r="B1366" s="251" t="s">
        <v>388</v>
      </c>
      <c r="C1366" s="251" t="s">
        <v>389</v>
      </c>
      <c r="D1366" s="251" t="s">
        <v>1254</v>
      </c>
      <c r="E1366" s="251" t="s">
        <v>1063</v>
      </c>
      <c r="F1366" s="251" t="s">
        <v>2721</v>
      </c>
      <c r="G1366" s="251" t="s">
        <v>1063</v>
      </c>
      <c r="H1366" s="251" t="s">
        <v>1115</v>
      </c>
      <c r="I1366" s="251" t="s">
        <v>1116</v>
      </c>
      <c r="J1366" s="251" t="s">
        <v>1066</v>
      </c>
      <c r="K1366" s="251" t="s">
        <v>117</v>
      </c>
      <c r="L1366" s="251" t="s">
        <v>118</v>
      </c>
      <c r="M1366" s="251">
        <v>1.4</v>
      </c>
      <c r="N1366" s="251">
        <v>0.1</v>
      </c>
      <c r="O1366" s="251" t="s">
        <v>1069</v>
      </c>
      <c r="P1366" s="252" t="s">
        <v>1069</v>
      </c>
    </row>
    <row r="1367" spans="1:16" x14ac:dyDescent="0.25">
      <c r="A1367" s="250" t="s">
        <v>873</v>
      </c>
      <c r="B1367" s="251" t="s">
        <v>388</v>
      </c>
      <c r="C1367" s="251" t="s">
        <v>389</v>
      </c>
      <c r="D1367" s="251" t="s">
        <v>1254</v>
      </c>
      <c r="E1367" s="251" t="s">
        <v>1063</v>
      </c>
      <c r="F1367" s="251" t="s">
        <v>2721</v>
      </c>
      <c r="G1367" s="251" t="s">
        <v>1063</v>
      </c>
      <c r="H1367" s="251" t="s">
        <v>1167</v>
      </c>
      <c r="I1367" s="251" t="s">
        <v>1078</v>
      </c>
      <c r="J1367" s="251" t="s">
        <v>1066</v>
      </c>
      <c r="K1367" s="251" t="s">
        <v>119</v>
      </c>
      <c r="L1367" s="251" t="s">
        <v>120</v>
      </c>
      <c r="M1367" s="251">
        <v>1.4</v>
      </c>
      <c r="N1367" s="251">
        <v>1</v>
      </c>
      <c r="O1367" s="251" t="s">
        <v>1069</v>
      </c>
      <c r="P1367" s="252" t="s">
        <v>1069</v>
      </c>
    </row>
    <row r="1368" spans="1:16" x14ac:dyDescent="0.25">
      <c r="A1368" s="250" t="s">
        <v>873</v>
      </c>
      <c r="B1368" s="251" t="s">
        <v>388</v>
      </c>
      <c r="C1368" s="251" t="s">
        <v>389</v>
      </c>
      <c r="D1368" s="251" t="s">
        <v>1254</v>
      </c>
      <c r="E1368" s="251" t="s">
        <v>1063</v>
      </c>
      <c r="F1368" s="251" t="s">
        <v>2721</v>
      </c>
      <c r="G1368" s="251" t="s">
        <v>1063</v>
      </c>
      <c r="H1368" s="251" t="s">
        <v>1077</v>
      </c>
      <c r="I1368" s="251" t="s">
        <v>1176</v>
      </c>
      <c r="J1368" s="251" t="s">
        <v>1066</v>
      </c>
      <c r="K1368" s="251" t="s">
        <v>123</v>
      </c>
      <c r="L1368" s="251" t="s">
        <v>124</v>
      </c>
      <c r="M1368" s="251">
        <v>1.4</v>
      </c>
      <c r="N1368" s="251">
        <v>56</v>
      </c>
      <c r="O1368" s="251" t="s">
        <v>1069</v>
      </c>
      <c r="P1368" s="252" t="s">
        <v>1069</v>
      </c>
    </row>
    <row r="1369" spans="1:16" x14ac:dyDescent="0.25">
      <c r="A1369" s="250" t="s">
        <v>873</v>
      </c>
      <c r="B1369" s="251" t="s">
        <v>388</v>
      </c>
      <c r="C1369" s="251" t="s">
        <v>389</v>
      </c>
      <c r="D1369" s="251" t="s">
        <v>1254</v>
      </c>
      <c r="E1369" s="251" t="s">
        <v>1063</v>
      </c>
      <c r="F1369" s="251" t="s">
        <v>2721</v>
      </c>
      <c r="G1369" s="251" t="s">
        <v>1063</v>
      </c>
      <c r="H1369" s="251" t="s">
        <v>1083</v>
      </c>
      <c r="I1369" s="251" t="s">
        <v>1143</v>
      </c>
      <c r="J1369" s="251" t="s">
        <v>1066</v>
      </c>
      <c r="K1369" s="251" t="s">
        <v>383</v>
      </c>
      <c r="L1369" s="251" t="s">
        <v>384</v>
      </c>
      <c r="M1369" s="251">
        <v>1.4</v>
      </c>
      <c r="N1369" s="251">
        <v>1.4</v>
      </c>
      <c r="O1369" s="251" t="s">
        <v>1069</v>
      </c>
      <c r="P1369" s="252" t="s">
        <v>1069</v>
      </c>
    </row>
    <row r="1370" spans="1:16" x14ac:dyDescent="0.25">
      <c r="A1370" s="250" t="s">
        <v>873</v>
      </c>
      <c r="B1370" s="251" t="s">
        <v>390</v>
      </c>
      <c r="C1370" s="251" t="s">
        <v>391</v>
      </c>
      <c r="D1370" s="251" t="s">
        <v>1254</v>
      </c>
      <c r="E1370" s="251" t="s">
        <v>1063</v>
      </c>
      <c r="F1370" s="251" t="s">
        <v>2722</v>
      </c>
      <c r="G1370" s="251" t="s">
        <v>1063</v>
      </c>
      <c r="H1370" s="251" t="s">
        <v>1065</v>
      </c>
      <c r="I1370" s="251" t="s">
        <v>1063</v>
      </c>
      <c r="J1370" s="251" t="s">
        <v>1066</v>
      </c>
      <c r="K1370" s="251" t="s">
        <v>31</v>
      </c>
      <c r="L1370" s="251" t="s">
        <v>32</v>
      </c>
      <c r="M1370" s="251">
        <v>1</v>
      </c>
      <c r="N1370" s="251">
        <v>0.70599999999999996</v>
      </c>
      <c r="O1370" s="251" t="s">
        <v>1069</v>
      </c>
      <c r="P1370" s="252" t="s">
        <v>1069</v>
      </c>
    </row>
    <row r="1371" spans="1:16" x14ac:dyDescent="0.25">
      <c r="A1371" s="250" t="s">
        <v>873</v>
      </c>
      <c r="B1371" s="251" t="s">
        <v>390</v>
      </c>
      <c r="C1371" s="251" t="s">
        <v>391</v>
      </c>
      <c r="D1371" s="251" t="s">
        <v>1254</v>
      </c>
      <c r="E1371" s="251" t="s">
        <v>1063</v>
      </c>
      <c r="F1371" s="251" t="s">
        <v>2722</v>
      </c>
      <c r="G1371" s="251" t="s">
        <v>1063</v>
      </c>
      <c r="H1371" s="251" t="s">
        <v>1115</v>
      </c>
      <c r="I1371" s="251" t="s">
        <v>1116</v>
      </c>
      <c r="J1371" s="251" t="s">
        <v>1066</v>
      </c>
      <c r="K1371" s="251" t="s">
        <v>34</v>
      </c>
      <c r="L1371" s="251" t="s">
        <v>35</v>
      </c>
      <c r="M1371" s="251">
        <v>1</v>
      </c>
      <c r="N1371" s="251">
        <v>0.47099999999999997</v>
      </c>
      <c r="O1371" s="251" t="s">
        <v>1069</v>
      </c>
      <c r="P1371" s="252" t="s">
        <v>1069</v>
      </c>
    </row>
    <row r="1372" spans="1:16" x14ac:dyDescent="0.25">
      <c r="A1372" s="250" t="s">
        <v>873</v>
      </c>
      <c r="B1372" s="251" t="s">
        <v>393</v>
      </c>
      <c r="C1372" s="251" t="s">
        <v>394</v>
      </c>
      <c r="D1372" s="251" t="s">
        <v>1254</v>
      </c>
      <c r="E1372" s="251" t="s">
        <v>1063</v>
      </c>
      <c r="F1372" s="251" t="s">
        <v>2723</v>
      </c>
      <c r="G1372" s="251" t="s">
        <v>1063</v>
      </c>
      <c r="H1372" s="251" t="s">
        <v>1065</v>
      </c>
      <c r="I1372" s="251" t="s">
        <v>1063</v>
      </c>
      <c r="J1372" s="251" t="s">
        <v>1066</v>
      </c>
      <c r="K1372" s="251" t="s">
        <v>115</v>
      </c>
      <c r="L1372" s="251" t="s">
        <v>116</v>
      </c>
      <c r="M1372" s="251">
        <v>1.05</v>
      </c>
      <c r="N1372" s="251">
        <v>1</v>
      </c>
      <c r="O1372" s="251" t="s">
        <v>1069</v>
      </c>
      <c r="P1372" s="252" t="s">
        <v>1069</v>
      </c>
    </row>
    <row r="1373" spans="1:16" x14ac:dyDescent="0.25">
      <c r="A1373" s="250" t="s">
        <v>873</v>
      </c>
      <c r="B1373" s="251" t="s">
        <v>393</v>
      </c>
      <c r="C1373" s="251" t="s">
        <v>394</v>
      </c>
      <c r="D1373" s="251" t="s">
        <v>1254</v>
      </c>
      <c r="E1373" s="251" t="s">
        <v>1063</v>
      </c>
      <c r="F1373" s="251" t="s">
        <v>2723</v>
      </c>
      <c r="G1373" s="251" t="s">
        <v>1063</v>
      </c>
      <c r="H1373" s="251" t="s">
        <v>1115</v>
      </c>
      <c r="I1373" s="251" t="s">
        <v>1116</v>
      </c>
      <c r="J1373" s="251" t="s">
        <v>1066</v>
      </c>
      <c r="K1373" s="251" t="s">
        <v>117</v>
      </c>
      <c r="L1373" s="251" t="s">
        <v>118</v>
      </c>
      <c r="M1373" s="251">
        <v>1.05</v>
      </c>
      <c r="N1373" s="251">
        <v>0.1</v>
      </c>
      <c r="O1373" s="251" t="s">
        <v>1069</v>
      </c>
      <c r="P1373" s="252" t="s">
        <v>1069</v>
      </c>
    </row>
    <row r="1374" spans="1:16" x14ac:dyDescent="0.25">
      <c r="A1374" s="250" t="s">
        <v>873</v>
      </c>
      <c r="B1374" s="251" t="s">
        <v>393</v>
      </c>
      <c r="C1374" s="251" t="s">
        <v>394</v>
      </c>
      <c r="D1374" s="251" t="s">
        <v>1254</v>
      </c>
      <c r="E1374" s="251" t="s">
        <v>1063</v>
      </c>
      <c r="F1374" s="251" t="s">
        <v>2723</v>
      </c>
      <c r="G1374" s="251" t="s">
        <v>1063</v>
      </c>
      <c r="H1374" s="251" t="s">
        <v>1167</v>
      </c>
      <c r="I1374" s="251" t="s">
        <v>1078</v>
      </c>
      <c r="J1374" s="251" t="s">
        <v>1066</v>
      </c>
      <c r="K1374" s="251" t="s">
        <v>119</v>
      </c>
      <c r="L1374" s="251" t="s">
        <v>120</v>
      </c>
      <c r="M1374" s="251">
        <v>1.05</v>
      </c>
      <c r="N1374" s="251">
        <v>1</v>
      </c>
      <c r="O1374" s="251" t="s">
        <v>1069</v>
      </c>
      <c r="P1374" s="252" t="s">
        <v>1069</v>
      </c>
    </row>
    <row r="1375" spans="1:16" x14ac:dyDescent="0.25">
      <c r="A1375" s="250" t="s">
        <v>873</v>
      </c>
      <c r="B1375" s="251" t="s">
        <v>393</v>
      </c>
      <c r="C1375" s="251" t="s">
        <v>394</v>
      </c>
      <c r="D1375" s="251" t="s">
        <v>1254</v>
      </c>
      <c r="E1375" s="251" t="s">
        <v>1063</v>
      </c>
      <c r="F1375" s="251" t="s">
        <v>2723</v>
      </c>
      <c r="G1375" s="251" t="s">
        <v>1063</v>
      </c>
      <c r="H1375" s="251" t="s">
        <v>1077</v>
      </c>
      <c r="I1375" s="251" t="s">
        <v>1176</v>
      </c>
      <c r="J1375" s="251" t="s">
        <v>1066</v>
      </c>
      <c r="K1375" s="251" t="s">
        <v>123</v>
      </c>
      <c r="L1375" s="251" t="s">
        <v>124</v>
      </c>
      <c r="M1375" s="251">
        <v>1.05</v>
      </c>
      <c r="N1375" s="251">
        <v>42</v>
      </c>
      <c r="O1375" s="251" t="s">
        <v>1069</v>
      </c>
      <c r="P1375" s="252" t="s">
        <v>1069</v>
      </c>
    </row>
    <row r="1376" spans="1:16" s="71" customFormat="1" x14ac:dyDescent="0.25">
      <c r="A1376" s="250" t="s">
        <v>873</v>
      </c>
      <c r="B1376" s="251" t="s">
        <v>393</v>
      </c>
      <c r="C1376" s="251" t="s">
        <v>394</v>
      </c>
      <c r="D1376" s="251" t="s">
        <v>1254</v>
      </c>
      <c r="E1376" s="251" t="s">
        <v>1063</v>
      </c>
      <c r="F1376" s="251" t="s">
        <v>2723</v>
      </c>
      <c r="G1376" s="251" t="s">
        <v>1063</v>
      </c>
      <c r="H1376" s="251" t="s">
        <v>1083</v>
      </c>
      <c r="I1376" s="251" t="s">
        <v>1143</v>
      </c>
      <c r="J1376" s="251" t="s">
        <v>1066</v>
      </c>
      <c r="K1376" s="251" t="s">
        <v>390</v>
      </c>
      <c r="L1376" s="251" t="s">
        <v>391</v>
      </c>
      <c r="M1376" s="251">
        <v>1.05</v>
      </c>
      <c r="N1376" s="251">
        <v>1.05</v>
      </c>
      <c r="O1376" s="251" t="s">
        <v>1069</v>
      </c>
      <c r="P1376" s="252" t="s">
        <v>1069</v>
      </c>
    </row>
    <row r="1377" spans="1:16" s="71" customFormat="1" x14ac:dyDescent="0.25">
      <c r="A1377" s="250" t="s">
        <v>873</v>
      </c>
      <c r="B1377" s="251" t="s">
        <v>395</v>
      </c>
      <c r="C1377" s="251" t="s">
        <v>396</v>
      </c>
      <c r="D1377" s="251" t="s">
        <v>1254</v>
      </c>
      <c r="E1377" s="251" t="s">
        <v>1063</v>
      </c>
      <c r="F1377" s="251" t="s">
        <v>2724</v>
      </c>
      <c r="G1377" s="251" t="s">
        <v>1063</v>
      </c>
      <c r="H1377" s="251" t="s">
        <v>1065</v>
      </c>
      <c r="I1377" s="251" t="s">
        <v>1063</v>
      </c>
      <c r="J1377" s="251" t="s">
        <v>1066</v>
      </c>
      <c r="K1377" s="251" t="s">
        <v>107</v>
      </c>
      <c r="L1377" s="251" t="s">
        <v>108</v>
      </c>
      <c r="M1377" s="251">
        <v>1</v>
      </c>
      <c r="N1377" s="251">
        <v>1</v>
      </c>
      <c r="O1377" s="251" t="s">
        <v>1069</v>
      </c>
      <c r="P1377" s="252" t="s">
        <v>1069</v>
      </c>
    </row>
    <row r="1378" spans="1:16" s="71" customFormat="1" x14ac:dyDescent="0.25">
      <c r="A1378" s="250" t="s">
        <v>873</v>
      </c>
      <c r="B1378" s="251" t="s">
        <v>395</v>
      </c>
      <c r="C1378" s="251" t="s">
        <v>396</v>
      </c>
      <c r="D1378" s="251" t="s">
        <v>1254</v>
      </c>
      <c r="E1378" s="251" t="s">
        <v>1063</v>
      </c>
      <c r="F1378" s="251" t="s">
        <v>2724</v>
      </c>
      <c r="G1378" s="251" t="s">
        <v>1063</v>
      </c>
      <c r="H1378" s="251" t="s">
        <v>1115</v>
      </c>
      <c r="I1378" s="251" t="s">
        <v>1116</v>
      </c>
      <c r="J1378" s="251" t="s">
        <v>1066</v>
      </c>
      <c r="K1378" s="251" t="s">
        <v>115</v>
      </c>
      <c r="L1378" s="251" t="s">
        <v>116</v>
      </c>
      <c r="M1378" s="251">
        <v>1</v>
      </c>
      <c r="N1378" s="251">
        <v>1</v>
      </c>
      <c r="O1378" s="251" t="s">
        <v>1069</v>
      </c>
      <c r="P1378" s="252" t="s">
        <v>1069</v>
      </c>
    </row>
    <row r="1379" spans="1:16" s="71" customFormat="1" x14ac:dyDescent="0.25">
      <c r="A1379" s="250" t="s">
        <v>873</v>
      </c>
      <c r="B1379" s="251" t="s">
        <v>395</v>
      </c>
      <c r="C1379" s="251" t="s">
        <v>396</v>
      </c>
      <c r="D1379" s="251" t="s">
        <v>1254</v>
      </c>
      <c r="E1379" s="251" t="s">
        <v>1063</v>
      </c>
      <c r="F1379" s="251" t="s">
        <v>2724</v>
      </c>
      <c r="G1379" s="251" t="s">
        <v>1063</v>
      </c>
      <c r="H1379" s="251" t="s">
        <v>1167</v>
      </c>
      <c r="I1379" s="251" t="s">
        <v>1078</v>
      </c>
      <c r="J1379" s="251" t="s">
        <v>1066</v>
      </c>
      <c r="K1379" s="251" t="s">
        <v>390</v>
      </c>
      <c r="L1379" s="251" t="s">
        <v>391</v>
      </c>
      <c r="M1379" s="251">
        <v>1</v>
      </c>
      <c r="N1379" s="251">
        <v>1</v>
      </c>
      <c r="O1379" s="251" t="s">
        <v>1069</v>
      </c>
      <c r="P1379" s="252" t="s">
        <v>1069</v>
      </c>
    </row>
    <row r="1380" spans="1:16" s="71" customFormat="1" x14ac:dyDescent="0.25">
      <c r="A1380" s="250" t="s">
        <v>873</v>
      </c>
      <c r="B1380" s="251" t="s">
        <v>401</v>
      </c>
      <c r="C1380" s="251" t="s">
        <v>402</v>
      </c>
      <c r="D1380" s="251" t="s">
        <v>1254</v>
      </c>
      <c r="E1380" s="251" t="s">
        <v>1063</v>
      </c>
      <c r="F1380" s="251" t="s">
        <v>2725</v>
      </c>
      <c r="G1380" s="251" t="s">
        <v>1063</v>
      </c>
      <c r="H1380" s="251" t="s">
        <v>1065</v>
      </c>
      <c r="I1380" s="251" t="s">
        <v>1063</v>
      </c>
      <c r="J1380" s="251" t="s">
        <v>1066</v>
      </c>
      <c r="K1380" s="251" t="s">
        <v>44</v>
      </c>
      <c r="L1380" s="251" t="s">
        <v>45</v>
      </c>
      <c r="M1380" s="251">
        <v>1</v>
      </c>
      <c r="N1380" s="251">
        <v>0.505</v>
      </c>
      <c r="O1380" s="251" t="s">
        <v>1069</v>
      </c>
      <c r="P1380" s="252" t="s">
        <v>1069</v>
      </c>
    </row>
    <row r="1381" spans="1:16" s="71" customFormat="1" x14ac:dyDescent="0.25">
      <c r="A1381" s="250" t="s">
        <v>873</v>
      </c>
      <c r="B1381" s="251" t="s">
        <v>401</v>
      </c>
      <c r="C1381" s="251" t="s">
        <v>402</v>
      </c>
      <c r="D1381" s="251" t="s">
        <v>1254</v>
      </c>
      <c r="E1381" s="251" t="s">
        <v>1063</v>
      </c>
      <c r="F1381" s="251" t="s">
        <v>2725</v>
      </c>
      <c r="G1381" s="251" t="s">
        <v>1063</v>
      </c>
      <c r="H1381" s="251" t="s">
        <v>1115</v>
      </c>
      <c r="I1381" s="251" t="s">
        <v>1116</v>
      </c>
      <c r="J1381" s="251" t="s">
        <v>1066</v>
      </c>
      <c r="K1381" s="251" t="s">
        <v>403</v>
      </c>
      <c r="L1381" s="251" t="s">
        <v>404</v>
      </c>
      <c r="M1381" s="251">
        <v>1</v>
      </c>
      <c r="N1381" s="251">
        <v>0.505</v>
      </c>
      <c r="O1381" s="251" t="s">
        <v>1069</v>
      </c>
      <c r="P1381" s="252" t="s">
        <v>1069</v>
      </c>
    </row>
    <row r="1382" spans="1:16" s="71" customFormat="1" x14ac:dyDescent="0.25">
      <c r="A1382" s="250" t="s">
        <v>873</v>
      </c>
      <c r="B1382" s="251" t="s">
        <v>403</v>
      </c>
      <c r="C1382" s="251" t="s">
        <v>404</v>
      </c>
      <c r="D1382" s="251" t="s">
        <v>1254</v>
      </c>
      <c r="E1382" s="251" t="s">
        <v>1063</v>
      </c>
      <c r="F1382" s="251" t="s">
        <v>2726</v>
      </c>
      <c r="G1382" s="251" t="s">
        <v>1063</v>
      </c>
      <c r="H1382" s="251" t="s">
        <v>1065</v>
      </c>
      <c r="I1382" s="251" t="s">
        <v>1063</v>
      </c>
      <c r="J1382" s="251" t="s">
        <v>1066</v>
      </c>
      <c r="K1382" s="251" t="s">
        <v>168</v>
      </c>
      <c r="L1382" s="251" t="s">
        <v>169</v>
      </c>
      <c r="M1382" s="251">
        <v>1</v>
      </c>
      <c r="N1382" s="251">
        <v>1.01</v>
      </c>
      <c r="O1382" s="251" t="s">
        <v>1069</v>
      </c>
      <c r="P1382" s="252" t="s">
        <v>1069</v>
      </c>
    </row>
    <row r="1383" spans="1:16" s="71" customFormat="1" x14ac:dyDescent="0.25">
      <c r="A1383" s="250" t="s">
        <v>873</v>
      </c>
      <c r="B1383" s="251" t="s">
        <v>406</v>
      </c>
      <c r="C1383" s="251" t="s">
        <v>407</v>
      </c>
      <c r="D1383" s="251" t="s">
        <v>1254</v>
      </c>
      <c r="E1383" s="251" t="s">
        <v>1063</v>
      </c>
      <c r="F1383" s="251" t="s">
        <v>2727</v>
      </c>
      <c r="G1383" s="251" t="s">
        <v>1063</v>
      </c>
      <c r="H1383" s="251" t="s">
        <v>1065</v>
      </c>
      <c r="I1383" s="251" t="s">
        <v>1063</v>
      </c>
      <c r="J1383" s="251" t="s">
        <v>1066</v>
      </c>
      <c r="K1383" s="251" t="s">
        <v>163</v>
      </c>
      <c r="L1383" s="251" t="s">
        <v>164</v>
      </c>
      <c r="M1383" s="251">
        <v>1</v>
      </c>
      <c r="N1383" s="251">
        <v>1.1100000000000001</v>
      </c>
      <c r="O1383" s="251" t="s">
        <v>1069</v>
      </c>
      <c r="P1383" s="252" t="s">
        <v>1069</v>
      </c>
    </row>
    <row r="1384" spans="1:16" s="71" customFormat="1" x14ac:dyDescent="0.25">
      <c r="A1384" s="250" t="s">
        <v>873</v>
      </c>
      <c r="B1384" s="251" t="s">
        <v>411</v>
      </c>
      <c r="C1384" s="251" t="s">
        <v>412</v>
      </c>
      <c r="D1384" s="251" t="s">
        <v>1254</v>
      </c>
      <c r="E1384" s="251" t="s">
        <v>1063</v>
      </c>
      <c r="F1384" s="251" t="s">
        <v>2728</v>
      </c>
      <c r="G1384" s="251" t="s">
        <v>1063</v>
      </c>
      <c r="H1384" s="251" t="s">
        <v>1065</v>
      </c>
      <c r="I1384" s="251" t="s">
        <v>1063</v>
      </c>
      <c r="J1384" s="251" t="s">
        <v>1066</v>
      </c>
      <c r="K1384" s="251" t="s">
        <v>534</v>
      </c>
      <c r="L1384" s="251" t="s">
        <v>535</v>
      </c>
      <c r="M1384" s="251">
        <v>1</v>
      </c>
      <c r="N1384" s="251">
        <v>1</v>
      </c>
      <c r="O1384" s="251" t="s">
        <v>1069</v>
      </c>
      <c r="P1384" s="252" t="s">
        <v>2729</v>
      </c>
    </row>
    <row r="1385" spans="1:16" s="71" customFormat="1" x14ac:dyDescent="0.25">
      <c r="A1385" s="250" t="s">
        <v>873</v>
      </c>
      <c r="B1385" s="251" t="s">
        <v>414</v>
      </c>
      <c r="C1385" s="251" t="s">
        <v>415</v>
      </c>
      <c r="D1385" s="251" t="s">
        <v>1254</v>
      </c>
      <c r="E1385" s="251" t="s">
        <v>1063</v>
      </c>
      <c r="F1385" s="251" t="s">
        <v>2730</v>
      </c>
      <c r="G1385" s="251" t="s">
        <v>1063</v>
      </c>
      <c r="H1385" s="251" t="s">
        <v>1065</v>
      </c>
      <c r="I1385" s="251" t="s">
        <v>1063</v>
      </c>
      <c r="J1385" s="251" t="s">
        <v>1066</v>
      </c>
      <c r="K1385" s="251" t="s">
        <v>109</v>
      </c>
      <c r="L1385" s="251" t="s">
        <v>110</v>
      </c>
      <c r="M1385" s="251">
        <v>1</v>
      </c>
      <c r="N1385" s="251">
        <v>1</v>
      </c>
      <c r="O1385" s="251" t="s">
        <v>1069</v>
      </c>
      <c r="P1385" s="252" t="s">
        <v>1069</v>
      </c>
    </row>
    <row r="1386" spans="1:16" s="71" customFormat="1" x14ac:dyDescent="0.25">
      <c r="A1386" s="250" t="s">
        <v>873</v>
      </c>
      <c r="B1386" s="251" t="s">
        <v>414</v>
      </c>
      <c r="C1386" s="251" t="s">
        <v>415</v>
      </c>
      <c r="D1386" s="251" t="s">
        <v>1254</v>
      </c>
      <c r="E1386" s="251" t="s">
        <v>1063</v>
      </c>
      <c r="F1386" s="251" t="s">
        <v>2730</v>
      </c>
      <c r="G1386" s="251" t="s">
        <v>1063</v>
      </c>
      <c r="H1386" s="251" t="s">
        <v>1115</v>
      </c>
      <c r="I1386" s="251" t="s">
        <v>1116</v>
      </c>
      <c r="J1386" s="251" t="s">
        <v>1066</v>
      </c>
      <c r="K1386" s="251" t="s">
        <v>115</v>
      </c>
      <c r="L1386" s="251" t="s">
        <v>116</v>
      </c>
      <c r="M1386" s="251">
        <v>1</v>
      </c>
      <c r="N1386" s="251">
        <v>1</v>
      </c>
      <c r="O1386" s="251" t="s">
        <v>1069</v>
      </c>
      <c r="P1386" s="252" t="s">
        <v>1069</v>
      </c>
    </row>
    <row r="1387" spans="1:16" s="71" customFormat="1" x14ac:dyDescent="0.25">
      <c r="A1387" s="250" t="s">
        <v>873</v>
      </c>
      <c r="B1387" s="251" t="s">
        <v>414</v>
      </c>
      <c r="C1387" s="251" t="s">
        <v>415</v>
      </c>
      <c r="D1387" s="251" t="s">
        <v>1254</v>
      </c>
      <c r="E1387" s="251" t="s">
        <v>1063</v>
      </c>
      <c r="F1387" s="251" t="s">
        <v>2730</v>
      </c>
      <c r="G1387" s="251" t="s">
        <v>1063</v>
      </c>
      <c r="H1387" s="251" t="s">
        <v>1167</v>
      </c>
      <c r="I1387" s="251" t="s">
        <v>1078</v>
      </c>
      <c r="J1387" s="251" t="s">
        <v>1066</v>
      </c>
      <c r="K1387" s="251" t="s">
        <v>119</v>
      </c>
      <c r="L1387" s="251" t="s">
        <v>120</v>
      </c>
      <c r="M1387" s="251">
        <v>1</v>
      </c>
      <c r="N1387" s="251">
        <v>1</v>
      </c>
      <c r="O1387" s="251" t="s">
        <v>1069</v>
      </c>
      <c r="P1387" s="252" t="s">
        <v>1069</v>
      </c>
    </row>
    <row r="1388" spans="1:16" s="71" customFormat="1" x14ac:dyDescent="0.25">
      <c r="A1388" s="250" t="s">
        <v>873</v>
      </c>
      <c r="B1388" s="251" t="s">
        <v>414</v>
      </c>
      <c r="C1388" s="251" t="s">
        <v>415</v>
      </c>
      <c r="D1388" s="251" t="s">
        <v>1254</v>
      </c>
      <c r="E1388" s="251" t="s">
        <v>1063</v>
      </c>
      <c r="F1388" s="251" t="s">
        <v>2730</v>
      </c>
      <c r="G1388" s="251" t="s">
        <v>1063</v>
      </c>
      <c r="H1388" s="251" t="s">
        <v>1077</v>
      </c>
      <c r="I1388" s="251" t="s">
        <v>1176</v>
      </c>
      <c r="J1388" s="251" t="s">
        <v>1066</v>
      </c>
      <c r="K1388" s="251" t="s">
        <v>469</v>
      </c>
      <c r="L1388" s="251" t="s">
        <v>470</v>
      </c>
      <c r="M1388" s="251">
        <v>1</v>
      </c>
      <c r="N1388" s="251">
        <v>1</v>
      </c>
      <c r="O1388" s="251" t="s">
        <v>1069</v>
      </c>
      <c r="P1388" s="252" t="s">
        <v>1069</v>
      </c>
    </row>
    <row r="1389" spans="1:16" s="71" customFormat="1" x14ac:dyDescent="0.25">
      <c r="A1389" s="250" t="s">
        <v>873</v>
      </c>
      <c r="B1389" s="251" t="s">
        <v>417</v>
      </c>
      <c r="C1389" s="251" t="s">
        <v>418</v>
      </c>
      <c r="D1389" s="251" t="s">
        <v>1254</v>
      </c>
      <c r="E1389" s="251" t="s">
        <v>1063</v>
      </c>
      <c r="F1389" s="251" t="s">
        <v>2731</v>
      </c>
      <c r="G1389" s="251" t="s">
        <v>1063</v>
      </c>
      <c r="H1389" s="251" t="s">
        <v>1065</v>
      </c>
      <c r="I1389" s="251" t="s">
        <v>1063</v>
      </c>
      <c r="J1389" s="251" t="s">
        <v>1066</v>
      </c>
      <c r="K1389" s="251" t="s">
        <v>115</v>
      </c>
      <c r="L1389" s="251" t="s">
        <v>116</v>
      </c>
      <c r="M1389" s="251">
        <v>1.2</v>
      </c>
      <c r="N1389" s="251">
        <v>1</v>
      </c>
      <c r="O1389" s="251" t="s">
        <v>1069</v>
      </c>
      <c r="P1389" s="252" t="s">
        <v>1069</v>
      </c>
    </row>
    <row r="1390" spans="1:16" s="71" customFormat="1" x14ac:dyDescent="0.25">
      <c r="A1390" s="250" t="s">
        <v>873</v>
      </c>
      <c r="B1390" s="251" t="s">
        <v>417</v>
      </c>
      <c r="C1390" s="251" t="s">
        <v>418</v>
      </c>
      <c r="D1390" s="251" t="s">
        <v>1254</v>
      </c>
      <c r="E1390" s="251" t="s">
        <v>1063</v>
      </c>
      <c r="F1390" s="251" t="s">
        <v>2731</v>
      </c>
      <c r="G1390" s="251" t="s">
        <v>1063</v>
      </c>
      <c r="H1390" s="251" t="s">
        <v>1115</v>
      </c>
      <c r="I1390" s="251" t="s">
        <v>1116</v>
      </c>
      <c r="J1390" s="251" t="s">
        <v>1066</v>
      </c>
      <c r="K1390" s="251" t="s">
        <v>117</v>
      </c>
      <c r="L1390" s="251" t="s">
        <v>118</v>
      </c>
      <c r="M1390" s="251">
        <v>1.2</v>
      </c>
      <c r="N1390" s="251">
        <v>0.1</v>
      </c>
      <c r="O1390" s="251" t="s">
        <v>1069</v>
      </c>
      <c r="P1390" s="252" t="s">
        <v>1069</v>
      </c>
    </row>
    <row r="1391" spans="1:16" s="71" customFormat="1" x14ac:dyDescent="0.25">
      <c r="A1391" s="250" t="s">
        <v>873</v>
      </c>
      <c r="B1391" s="251" t="s">
        <v>417</v>
      </c>
      <c r="C1391" s="251" t="s">
        <v>418</v>
      </c>
      <c r="D1391" s="251" t="s">
        <v>1254</v>
      </c>
      <c r="E1391" s="251" t="s">
        <v>1063</v>
      </c>
      <c r="F1391" s="251" t="s">
        <v>2731</v>
      </c>
      <c r="G1391" s="251" t="s">
        <v>1063</v>
      </c>
      <c r="H1391" s="251" t="s">
        <v>1167</v>
      </c>
      <c r="I1391" s="251" t="s">
        <v>1078</v>
      </c>
      <c r="J1391" s="251" t="s">
        <v>1066</v>
      </c>
      <c r="K1391" s="251" t="s">
        <v>119</v>
      </c>
      <c r="L1391" s="251" t="s">
        <v>120</v>
      </c>
      <c r="M1391" s="251">
        <v>1.2</v>
      </c>
      <c r="N1391" s="251">
        <v>1</v>
      </c>
      <c r="O1391" s="251" t="s">
        <v>1069</v>
      </c>
      <c r="P1391" s="252" t="s">
        <v>1069</v>
      </c>
    </row>
    <row r="1392" spans="1:16" s="71" customFormat="1" x14ac:dyDescent="0.25">
      <c r="A1392" s="250" t="s">
        <v>873</v>
      </c>
      <c r="B1392" s="251" t="s">
        <v>417</v>
      </c>
      <c r="C1392" s="251" t="s">
        <v>418</v>
      </c>
      <c r="D1392" s="251" t="s">
        <v>1254</v>
      </c>
      <c r="E1392" s="251" t="s">
        <v>1063</v>
      </c>
      <c r="F1392" s="251" t="s">
        <v>2731</v>
      </c>
      <c r="G1392" s="251" t="s">
        <v>1063</v>
      </c>
      <c r="H1392" s="251" t="s">
        <v>1077</v>
      </c>
      <c r="I1392" s="251" t="s">
        <v>1176</v>
      </c>
      <c r="J1392" s="251" t="s">
        <v>1066</v>
      </c>
      <c r="K1392" s="251" t="s">
        <v>129</v>
      </c>
      <c r="L1392" s="251" t="s">
        <v>130</v>
      </c>
      <c r="M1392" s="251">
        <v>1.2</v>
      </c>
      <c r="N1392" s="251">
        <v>48</v>
      </c>
      <c r="O1392" s="251" t="s">
        <v>1069</v>
      </c>
      <c r="P1392" s="252" t="s">
        <v>1069</v>
      </c>
    </row>
    <row r="1393" spans="1:16" s="71" customFormat="1" x14ac:dyDescent="0.25">
      <c r="A1393" s="250" t="s">
        <v>873</v>
      </c>
      <c r="B1393" s="251" t="s">
        <v>417</v>
      </c>
      <c r="C1393" s="251" t="s">
        <v>418</v>
      </c>
      <c r="D1393" s="251" t="s">
        <v>1254</v>
      </c>
      <c r="E1393" s="251" t="s">
        <v>1063</v>
      </c>
      <c r="F1393" s="251" t="s">
        <v>2731</v>
      </c>
      <c r="G1393" s="251" t="s">
        <v>1063</v>
      </c>
      <c r="H1393" s="251" t="s">
        <v>1083</v>
      </c>
      <c r="I1393" s="251" t="s">
        <v>1143</v>
      </c>
      <c r="J1393" s="251" t="s">
        <v>1066</v>
      </c>
      <c r="K1393" s="251" t="s">
        <v>447</v>
      </c>
      <c r="L1393" s="251" t="s">
        <v>448</v>
      </c>
      <c r="M1393" s="251">
        <v>1.2</v>
      </c>
      <c r="N1393" s="251">
        <v>1.2</v>
      </c>
      <c r="O1393" s="251" t="s">
        <v>1069</v>
      </c>
      <c r="P1393" s="252" t="s">
        <v>1069</v>
      </c>
    </row>
    <row r="1394" spans="1:16" s="71" customFormat="1" x14ac:dyDescent="0.25">
      <c r="A1394" s="250" t="s">
        <v>873</v>
      </c>
      <c r="B1394" s="251" t="s">
        <v>421</v>
      </c>
      <c r="C1394" s="251" t="s">
        <v>422</v>
      </c>
      <c r="D1394" s="251" t="s">
        <v>1254</v>
      </c>
      <c r="E1394" s="251" t="s">
        <v>1063</v>
      </c>
      <c r="F1394" s="251" t="s">
        <v>2732</v>
      </c>
      <c r="G1394" s="251" t="s">
        <v>1063</v>
      </c>
      <c r="H1394" s="251" t="s">
        <v>1065</v>
      </c>
      <c r="I1394" s="251" t="s">
        <v>1063</v>
      </c>
      <c r="J1394" s="251" t="s">
        <v>1066</v>
      </c>
      <c r="K1394" s="251" t="s">
        <v>115</v>
      </c>
      <c r="L1394" s="251" t="s">
        <v>116</v>
      </c>
      <c r="M1394" s="251">
        <v>1.25</v>
      </c>
      <c r="N1394" s="251">
        <v>1</v>
      </c>
      <c r="O1394" s="251" t="s">
        <v>1069</v>
      </c>
      <c r="P1394" s="252" t="s">
        <v>1069</v>
      </c>
    </row>
    <row r="1395" spans="1:16" s="71" customFormat="1" x14ac:dyDescent="0.25">
      <c r="A1395" s="250" t="s">
        <v>873</v>
      </c>
      <c r="B1395" s="251" t="s">
        <v>421</v>
      </c>
      <c r="C1395" s="251" t="s">
        <v>422</v>
      </c>
      <c r="D1395" s="251" t="s">
        <v>1254</v>
      </c>
      <c r="E1395" s="251" t="s">
        <v>1063</v>
      </c>
      <c r="F1395" s="251" t="s">
        <v>2732</v>
      </c>
      <c r="G1395" s="251" t="s">
        <v>1063</v>
      </c>
      <c r="H1395" s="251" t="s">
        <v>1115</v>
      </c>
      <c r="I1395" s="251" t="s">
        <v>1116</v>
      </c>
      <c r="J1395" s="251" t="s">
        <v>1066</v>
      </c>
      <c r="K1395" s="251" t="s">
        <v>117</v>
      </c>
      <c r="L1395" s="251" t="s">
        <v>118</v>
      </c>
      <c r="M1395" s="251">
        <v>1.25</v>
      </c>
      <c r="N1395" s="251">
        <v>0.1</v>
      </c>
      <c r="O1395" s="251" t="s">
        <v>1069</v>
      </c>
      <c r="P1395" s="252" t="s">
        <v>1069</v>
      </c>
    </row>
    <row r="1396" spans="1:16" s="71" customFormat="1" x14ac:dyDescent="0.25">
      <c r="A1396" s="250" t="s">
        <v>873</v>
      </c>
      <c r="B1396" s="251" t="s">
        <v>421</v>
      </c>
      <c r="C1396" s="251" t="s">
        <v>422</v>
      </c>
      <c r="D1396" s="251" t="s">
        <v>1254</v>
      </c>
      <c r="E1396" s="251" t="s">
        <v>1063</v>
      </c>
      <c r="F1396" s="251" t="s">
        <v>2732</v>
      </c>
      <c r="G1396" s="251" t="s">
        <v>1063</v>
      </c>
      <c r="H1396" s="251" t="s">
        <v>1167</v>
      </c>
      <c r="I1396" s="251" t="s">
        <v>1078</v>
      </c>
      <c r="J1396" s="251" t="s">
        <v>1066</v>
      </c>
      <c r="K1396" s="251" t="s">
        <v>119</v>
      </c>
      <c r="L1396" s="251" t="s">
        <v>120</v>
      </c>
      <c r="M1396" s="251">
        <v>1.25</v>
      </c>
      <c r="N1396" s="251">
        <v>1</v>
      </c>
      <c r="O1396" s="251" t="s">
        <v>1069</v>
      </c>
      <c r="P1396" s="252" t="s">
        <v>1069</v>
      </c>
    </row>
    <row r="1397" spans="1:16" s="71" customFormat="1" x14ac:dyDescent="0.25">
      <c r="A1397" s="250" t="s">
        <v>873</v>
      </c>
      <c r="B1397" s="251" t="s">
        <v>421</v>
      </c>
      <c r="C1397" s="251" t="s">
        <v>422</v>
      </c>
      <c r="D1397" s="251" t="s">
        <v>1254</v>
      </c>
      <c r="E1397" s="251" t="s">
        <v>1063</v>
      </c>
      <c r="F1397" s="251" t="s">
        <v>2732</v>
      </c>
      <c r="G1397" s="251" t="s">
        <v>1063</v>
      </c>
      <c r="H1397" s="251" t="s">
        <v>1077</v>
      </c>
      <c r="I1397" s="251" t="s">
        <v>1176</v>
      </c>
      <c r="J1397" s="251" t="s">
        <v>1066</v>
      </c>
      <c r="K1397" s="251" t="s">
        <v>125</v>
      </c>
      <c r="L1397" s="251" t="s">
        <v>126</v>
      </c>
      <c r="M1397" s="251">
        <v>1.25</v>
      </c>
      <c r="N1397" s="251">
        <v>50</v>
      </c>
      <c r="O1397" s="251" t="s">
        <v>1069</v>
      </c>
      <c r="P1397" s="252" t="s">
        <v>1069</v>
      </c>
    </row>
    <row r="1398" spans="1:16" s="71" customFormat="1" x14ac:dyDescent="0.25">
      <c r="A1398" s="250" t="s">
        <v>873</v>
      </c>
      <c r="B1398" s="251" t="s">
        <v>421</v>
      </c>
      <c r="C1398" s="251" t="s">
        <v>422</v>
      </c>
      <c r="D1398" s="251" t="s">
        <v>1254</v>
      </c>
      <c r="E1398" s="251" t="s">
        <v>1063</v>
      </c>
      <c r="F1398" s="251" t="s">
        <v>2732</v>
      </c>
      <c r="G1398" s="251" t="s">
        <v>1063</v>
      </c>
      <c r="H1398" s="251" t="s">
        <v>1083</v>
      </c>
      <c r="I1398" s="251" t="s">
        <v>1143</v>
      </c>
      <c r="J1398" s="251" t="s">
        <v>1066</v>
      </c>
      <c r="K1398" s="251" t="s">
        <v>326</v>
      </c>
      <c r="L1398" s="251" t="s">
        <v>327</v>
      </c>
      <c r="M1398" s="251">
        <v>1.25</v>
      </c>
      <c r="N1398" s="251">
        <v>1.25</v>
      </c>
      <c r="O1398" s="251" t="s">
        <v>1069</v>
      </c>
      <c r="P1398" s="252" t="s">
        <v>1069</v>
      </c>
    </row>
    <row r="1399" spans="1:16" s="71" customFormat="1" x14ac:dyDescent="0.25">
      <c r="A1399" s="250" t="s">
        <v>873</v>
      </c>
      <c r="B1399" s="251" t="s">
        <v>424</v>
      </c>
      <c r="C1399" s="251" t="s">
        <v>425</v>
      </c>
      <c r="D1399" s="251" t="s">
        <v>1254</v>
      </c>
      <c r="E1399" s="251" t="s">
        <v>1063</v>
      </c>
      <c r="F1399" s="251" t="s">
        <v>2733</v>
      </c>
      <c r="G1399" s="251" t="s">
        <v>1063</v>
      </c>
      <c r="H1399" s="251" t="s">
        <v>1065</v>
      </c>
      <c r="I1399" s="251" t="s">
        <v>1063</v>
      </c>
      <c r="J1399" s="251" t="s">
        <v>1066</v>
      </c>
      <c r="K1399" s="251" t="s">
        <v>380</v>
      </c>
      <c r="L1399" s="251" t="s">
        <v>381</v>
      </c>
      <c r="M1399" s="251">
        <v>1.05</v>
      </c>
      <c r="N1399" s="251">
        <v>1.05</v>
      </c>
      <c r="O1399" s="251" t="s">
        <v>1069</v>
      </c>
      <c r="P1399" s="252" t="s">
        <v>2734</v>
      </c>
    </row>
    <row r="1400" spans="1:16" s="71" customFormat="1" x14ac:dyDescent="0.25">
      <c r="A1400" s="250" t="s">
        <v>873</v>
      </c>
      <c r="B1400" s="251" t="s">
        <v>424</v>
      </c>
      <c r="C1400" s="251" t="s">
        <v>425</v>
      </c>
      <c r="D1400" s="251" t="s">
        <v>1254</v>
      </c>
      <c r="E1400" s="251" t="s">
        <v>1063</v>
      </c>
      <c r="F1400" s="251" t="s">
        <v>2733</v>
      </c>
      <c r="G1400" s="251" t="s">
        <v>1063</v>
      </c>
      <c r="H1400" s="251" t="s">
        <v>1115</v>
      </c>
      <c r="I1400" s="251" t="s">
        <v>1116</v>
      </c>
      <c r="J1400" s="251" t="s">
        <v>1066</v>
      </c>
      <c r="K1400" s="251" t="s">
        <v>121</v>
      </c>
      <c r="L1400" s="251" t="s">
        <v>122</v>
      </c>
      <c r="M1400" s="251">
        <v>1.05</v>
      </c>
      <c r="N1400" s="251">
        <v>42</v>
      </c>
      <c r="O1400" s="251" t="s">
        <v>1069</v>
      </c>
      <c r="P1400" s="252" t="s">
        <v>2734</v>
      </c>
    </row>
    <row r="1401" spans="1:16" s="71" customFormat="1" x14ac:dyDescent="0.25">
      <c r="A1401" s="250" t="s">
        <v>873</v>
      </c>
      <c r="B1401" s="251" t="s">
        <v>424</v>
      </c>
      <c r="C1401" s="251" t="s">
        <v>425</v>
      </c>
      <c r="D1401" s="251" t="s">
        <v>1254</v>
      </c>
      <c r="E1401" s="251" t="s">
        <v>1063</v>
      </c>
      <c r="F1401" s="251" t="s">
        <v>2733</v>
      </c>
      <c r="G1401" s="251" t="s">
        <v>1063</v>
      </c>
      <c r="H1401" s="251" t="s">
        <v>1167</v>
      </c>
      <c r="I1401" s="251" t="s">
        <v>1078</v>
      </c>
      <c r="J1401" s="251" t="s">
        <v>1066</v>
      </c>
      <c r="K1401" s="251" t="s">
        <v>115</v>
      </c>
      <c r="L1401" s="251" t="s">
        <v>116</v>
      </c>
      <c r="M1401" s="251">
        <v>1.05</v>
      </c>
      <c r="N1401" s="251">
        <v>1</v>
      </c>
      <c r="O1401" s="251" t="s">
        <v>1069</v>
      </c>
      <c r="P1401" s="252" t="s">
        <v>2734</v>
      </c>
    </row>
    <row r="1402" spans="1:16" s="71" customFormat="1" x14ac:dyDescent="0.25">
      <c r="A1402" s="250" t="s">
        <v>873</v>
      </c>
      <c r="B1402" s="251" t="s">
        <v>424</v>
      </c>
      <c r="C1402" s="251" t="s">
        <v>425</v>
      </c>
      <c r="D1402" s="251" t="s">
        <v>1254</v>
      </c>
      <c r="E1402" s="251" t="s">
        <v>1063</v>
      </c>
      <c r="F1402" s="251" t="s">
        <v>2733</v>
      </c>
      <c r="G1402" s="251" t="s">
        <v>1063</v>
      </c>
      <c r="H1402" s="251" t="s">
        <v>1077</v>
      </c>
      <c r="I1402" s="251" t="s">
        <v>1176</v>
      </c>
      <c r="J1402" s="251" t="s">
        <v>1066</v>
      </c>
      <c r="K1402" s="251" t="s">
        <v>117</v>
      </c>
      <c r="L1402" s="251" t="s">
        <v>118</v>
      </c>
      <c r="M1402" s="251">
        <v>1.05</v>
      </c>
      <c r="N1402" s="251">
        <v>0.1</v>
      </c>
      <c r="O1402" s="251" t="s">
        <v>1069</v>
      </c>
      <c r="P1402" s="252" t="s">
        <v>2734</v>
      </c>
    </row>
    <row r="1403" spans="1:16" s="71" customFormat="1" x14ac:dyDescent="0.25">
      <c r="A1403" s="250" t="s">
        <v>873</v>
      </c>
      <c r="B1403" s="251" t="s">
        <v>424</v>
      </c>
      <c r="C1403" s="251" t="s">
        <v>425</v>
      </c>
      <c r="D1403" s="251" t="s">
        <v>1254</v>
      </c>
      <c r="E1403" s="251" t="s">
        <v>1063</v>
      </c>
      <c r="F1403" s="251" t="s">
        <v>2733</v>
      </c>
      <c r="G1403" s="251" t="s">
        <v>1063</v>
      </c>
      <c r="H1403" s="251" t="s">
        <v>1083</v>
      </c>
      <c r="I1403" s="251" t="s">
        <v>1143</v>
      </c>
      <c r="J1403" s="251" t="s">
        <v>1066</v>
      </c>
      <c r="K1403" s="251" t="s">
        <v>119</v>
      </c>
      <c r="L1403" s="251" t="s">
        <v>120</v>
      </c>
      <c r="M1403" s="251">
        <v>1.05</v>
      </c>
      <c r="N1403" s="251">
        <v>1</v>
      </c>
      <c r="O1403" s="251" t="s">
        <v>1069</v>
      </c>
      <c r="P1403" s="252" t="s">
        <v>2734</v>
      </c>
    </row>
    <row r="1404" spans="1:16" s="71" customFormat="1" x14ac:dyDescent="0.25">
      <c r="A1404" s="250" t="s">
        <v>873</v>
      </c>
      <c r="B1404" s="251" t="s">
        <v>427</v>
      </c>
      <c r="C1404" s="251" t="s">
        <v>428</v>
      </c>
      <c r="D1404" s="251" t="s">
        <v>1254</v>
      </c>
      <c r="E1404" s="251" t="s">
        <v>1063</v>
      </c>
      <c r="F1404" s="251" t="s">
        <v>2735</v>
      </c>
      <c r="G1404" s="251" t="s">
        <v>1063</v>
      </c>
      <c r="H1404" s="251" t="s">
        <v>1065</v>
      </c>
      <c r="I1404" s="251" t="s">
        <v>1063</v>
      </c>
      <c r="J1404" s="251" t="s">
        <v>1066</v>
      </c>
      <c r="K1404" s="251" t="s">
        <v>115</v>
      </c>
      <c r="L1404" s="251" t="s">
        <v>116</v>
      </c>
      <c r="M1404" s="251">
        <v>1.2</v>
      </c>
      <c r="N1404" s="251">
        <v>1</v>
      </c>
      <c r="O1404" s="251" t="s">
        <v>1069</v>
      </c>
      <c r="P1404" s="252" t="s">
        <v>1069</v>
      </c>
    </row>
    <row r="1405" spans="1:16" s="71" customFormat="1" x14ac:dyDescent="0.25">
      <c r="A1405" s="250" t="s">
        <v>873</v>
      </c>
      <c r="B1405" s="251" t="s">
        <v>427</v>
      </c>
      <c r="C1405" s="251" t="s">
        <v>428</v>
      </c>
      <c r="D1405" s="251" t="s">
        <v>1254</v>
      </c>
      <c r="E1405" s="251" t="s">
        <v>1063</v>
      </c>
      <c r="F1405" s="251" t="s">
        <v>2735</v>
      </c>
      <c r="G1405" s="251" t="s">
        <v>1063</v>
      </c>
      <c r="H1405" s="251" t="s">
        <v>1115</v>
      </c>
      <c r="I1405" s="251" t="s">
        <v>1116</v>
      </c>
      <c r="J1405" s="251" t="s">
        <v>1066</v>
      </c>
      <c r="K1405" s="251" t="s">
        <v>117</v>
      </c>
      <c r="L1405" s="251" t="s">
        <v>118</v>
      </c>
      <c r="M1405" s="251">
        <v>1.2</v>
      </c>
      <c r="N1405" s="251">
        <v>0.1</v>
      </c>
      <c r="O1405" s="251" t="s">
        <v>1069</v>
      </c>
      <c r="P1405" s="252" t="s">
        <v>1069</v>
      </c>
    </row>
    <row r="1406" spans="1:16" s="71" customFormat="1" x14ac:dyDescent="0.25">
      <c r="A1406" s="250" t="s">
        <v>873</v>
      </c>
      <c r="B1406" s="251" t="s">
        <v>427</v>
      </c>
      <c r="C1406" s="251" t="s">
        <v>428</v>
      </c>
      <c r="D1406" s="251" t="s">
        <v>1254</v>
      </c>
      <c r="E1406" s="251" t="s">
        <v>1063</v>
      </c>
      <c r="F1406" s="251" t="s">
        <v>2735</v>
      </c>
      <c r="G1406" s="251" t="s">
        <v>1063</v>
      </c>
      <c r="H1406" s="251" t="s">
        <v>1167</v>
      </c>
      <c r="I1406" s="251" t="s">
        <v>1078</v>
      </c>
      <c r="J1406" s="251" t="s">
        <v>1066</v>
      </c>
      <c r="K1406" s="251" t="s">
        <v>119</v>
      </c>
      <c r="L1406" s="251" t="s">
        <v>120</v>
      </c>
      <c r="M1406" s="251">
        <v>1.2</v>
      </c>
      <c r="N1406" s="251">
        <v>1</v>
      </c>
      <c r="O1406" s="251" t="s">
        <v>1069</v>
      </c>
      <c r="P1406" s="252" t="s">
        <v>1069</v>
      </c>
    </row>
    <row r="1407" spans="1:16" s="71" customFormat="1" x14ac:dyDescent="0.25">
      <c r="A1407" s="250" t="s">
        <v>873</v>
      </c>
      <c r="B1407" s="251" t="s">
        <v>427</v>
      </c>
      <c r="C1407" s="251" t="s">
        <v>428</v>
      </c>
      <c r="D1407" s="251" t="s">
        <v>1254</v>
      </c>
      <c r="E1407" s="251" t="s">
        <v>1063</v>
      </c>
      <c r="F1407" s="251" t="s">
        <v>2735</v>
      </c>
      <c r="G1407" s="251" t="s">
        <v>1063</v>
      </c>
      <c r="H1407" s="251" t="s">
        <v>1077</v>
      </c>
      <c r="I1407" s="251" t="s">
        <v>1176</v>
      </c>
      <c r="J1407" s="251" t="s">
        <v>1066</v>
      </c>
      <c r="K1407" s="251" t="s">
        <v>129</v>
      </c>
      <c r="L1407" s="251" t="s">
        <v>130</v>
      </c>
      <c r="M1407" s="251">
        <v>1.2</v>
      </c>
      <c r="N1407" s="251">
        <v>48</v>
      </c>
      <c r="O1407" s="251" t="s">
        <v>1069</v>
      </c>
      <c r="P1407" s="252" t="s">
        <v>1069</v>
      </c>
    </row>
    <row r="1408" spans="1:16" s="71" customFormat="1" x14ac:dyDescent="0.25">
      <c r="A1408" s="250" t="s">
        <v>873</v>
      </c>
      <c r="B1408" s="251" t="s">
        <v>427</v>
      </c>
      <c r="C1408" s="251" t="s">
        <v>428</v>
      </c>
      <c r="D1408" s="251" t="s">
        <v>1254</v>
      </c>
      <c r="E1408" s="251" t="s">
        <v>1063</v>
      </c>
      <c r="F1408" s="251" t="s">
        <v>2735</v>
      </c>
      <c r="G1408" s="251" t="s">
        <v>1063</v>
      </c>
      <c r="H1408" s="251" t="s">
        <v>1083</v>
      </c>
      <c r="I1408" s="251" t="s">
        <v>1143</v>
      </c>
      <c r="J1408" s="251" t="s">
        <v>1066</v>
      </c>
      <c r="K1408" s="251" t="s">
        <v>469</v>
      </c>
      <c r="L1408" s="251" t="s">
        <v>470</v>
      </c>
      <c r="M1408" s="251">
        <v>1.2</v>
      </c>
      <c r="N1408" s="251">
        <v>1.2</v>
      </c>
      <c r="O1408" s="251" t="s">
        <v>1069</v>
      </c>
      <c r="P1408" s="252" t="s">
        <v>1069</v>
      </c>
    </row>
    <row r="1409" spans="1:16" s="71" customFormat="1" x14ac:dyDescent="0.25">
      <c r="A1409" s="250" t="s">
        <v>873</v>
      </c>
      <c r="B1409" s="251" t="s">
        <v>430</v>
      </c>
      <c r="C1409" s="251" t="s">
        <v>431</v>
      </c>
      <c r="D1409" s="251" t="s">
        <v>1254</v>
      </c>
      <c r="E1409" s="251" t="s">
        <v>1063</v>
      </c>
      <c r="F1409" s="251" t="s">
        <v>2736</v>
      </c>
      <c r="G1409" s="251" t="s">
        <v>1063</v>
      </c>
      <c r="H1409" s="251" t="s">
        <v>1065</v>
      </c>
      <c r="I1409" s="251" t="s">
        <v>1063</v>
      </c>
      <c r="J1409" s="251" t="s">
        <v>1066</v>
      </c>
      <c r="K1409" s="251" t="s">
        <v>119</v>
      </c>
      <c r="L1409" s="251" t="s">
        <v>120</v>
      </c>
      <c r="M1409" s="251">
        <v>1</v>
      </c>
      <c r="N1409" s="251">
        <v>1</v>
      </c>
      <c r="O1409" s="251" t="s">
        <v>1069</v>
      </c>
      <c r="P1409" s="252" t="s">
        <v>2737</v>
      </c>
    </row>
    <row r="1410" spans="1:16" s="71" customFormat="1" x14ac:dyDescent="0.25">
      <c r="A1410" s="250" t="s">
        <v>873</v>
      </c>
      <c r="B1410" s="251" t="s">
        <v>430</v>
      </c>
      <c r="C1410" s="251" t="s">
        <v>431</v>
      </c>
      <c r="D1410" s="251" t="s">
        <v>1254</v>
      </c>
      <c r="E1410" s="251" t="s">
        <v>1063</v>
      </c>
      <c r="F1410" s="251" t="s">
        <v>2736</v>
      </c>
      <c r="G1410" s="251" t="s">
        <v>1063</v>
      </c>
      <c r="H1410" s="251" t="s">
        <v>1115</v>
      </c>
      <c r="I1410" s="251" t="s">
        <v>1116</v>
      </c>
      <c r="J1410" s="251" t="s">
        <v>1066</v>
      </c>
      <c r="K1410" s="251" t="s">
        <v>151</v>
      </c>
      <c r="L1410" s="251" t="s">
        <v>152</v>
      </c>
      <c r="M1410" s="251">
        <v>1</v>
      </c>
      <c r="N1410" s="251">
        <v>1</v>
      </c>
      <c r="O1410" s="251" t="s">
        <v>1069</v>
      </c>
      <c r="P1410" s="252" t="s">
        <v>2737</v>
      </c>
    </row>
    <row r="1411" spans="1:16" s="71" customFormat="1" x14ac:dyDescent="0.25">
      <c r="A1411" s="250" t="s">
        <v>873</v>
      </c>
      <c r="B1411" s="251" t="s">
        <v>430</v>
      </c>
      <c r="C1411" s="251" t="s">
        <v>431</v>
      </c>
      <c r="D1411" s="251" t="s">
        <v>1254</v>
      </c>
      <c r="E1411" s="251" t="s">
        <v>1063</v>
      </c>
      <c r="F1411" s="251" t="s">
        <v>2736</v>
      </c>
      <c r="G1411" s="251" t="s">
        <v>1063</v>
      </c>
      <c r="H1411" s="251" t="s">
        <v>1167</v>
      </c>
      <c r="I1411" s="251" t="s">
        <v>1078</v>
      </c>
      <c r="J1411" s="251" t="s">
        <v>1066</v>
      </c>
      <c r="K1411" s="251" t="s">
        <v>115</v>
      </c>
      <c r="L1411" s="251" t="s">
        <v>116</v>
      </c>
      <c r="M1411" s="251">
        <v>1</v>
      </c>
      <c r="N1411" s="251">
        <v>1</v>
      </c>
      <c r="O1411" s="251" t="s">
        <v>1069</v>
      </c>
      <c r="P1411" s="252" t="s">
        <v>2737</v>
      </c>
    </row>
    <row r="1412" spans="1:16" s="71" customFormat="1" x14ac:dyDescent="0.25">
      <c r="A1412" s="250" t="s">
        <v>873</v>
      </c>
      <c r="B1412" s="251" t="s">
        <v>430</v>
      </c>
      <c r="C1412" s="251" t="s">
        <v>431</v>
      </c>
      <c r="D1412" s="251" t="s">
        <v>1254</v>
      </c>
      <c r="E1412" s="251" t="s">
        <v>1063</v>
      </c>
      <c r="F1412" s="251" t="s">
        <v>2736</v>
      </c>
      <c r="G1412" s="251" t="s">
        <v>1063</v>
      </c>
      <c r="H1412" s="251" t="s">
        <v>1077</v>
      </c>
      <c r="I1412" s="251" t="s">
        <v>1176</v>
      </c>
      <c r="J1412" s="251" t="s">
        <v>1066</v>
      </c>
      <c r="K1412" s="251" t="s">
        <v>188</v>
      </c>
      <c r="L1412" s="251" t="s">
        <v>189</v>
      </c>
      <c r="M1412" s="251">
        <v>1</v>
      </c>
      <c r="N1412" s="251">
        <v>1</v>
      </c>
      <c r="O1412" s="251" t="s">
        <v>1069</v>
      </c>
      <c r="P1412" s="252" t="s">
        <v>2737</v>
      </c>
    </row>
    <row r="1413" spans="1:16" s="71" customFormat="1" x14ac:dyDescent="0.25">
      <c r="A1413" s="250" t="s">
        <v>873</v>
      </c>
      <c r="B1413" s="251" t="s">
        <v>435</v>
      </c>
      <c r="C1413" s="251" t="s">
        <v>436</v>
      </c>
      <c r="D1413" s="251" t="s">
        <v>1254</v>
      </c>
      <c r="E1413" s="251" t="s">
        <v>1063</v>
      </c>
      <c r="F1413" s="251" t="s">
        <v>2738</v>
      </c>
      <c r="G1413" s="251" t="s">
        <v>1063</v>
      </c>
      <c r="H1413" s="251" t="s">
        <v>1065</v>
      </c>
      <c r="I1413" s="251" t="s">
        <v>1063</v>
      </c>
      <c r="J1413" s="251" t="s">
        <v>1066</v>
      </c>
      <c r="K1413" s="251" t="s">
        <v>115</v>
      </c>
      <c r="L1413" s="251" t="s">
        <v>116</v>
      </c>
      <c r="M1413" s="251">
        <v>0.9</v>
      </c>
      <c r="N1413" s="251">
        <v>1</v>
      </c>
      <c r="O1413" s="251" t="s">
        <v>1069</v>
      </c>
      <c r="P1413" s="252" t="s">
        <v>2739</v>
      </c>
    </row>
    <row r="1414" spans="1:16" s="71" customFormat="1" x14ac:dyDescent="0.25">
      <c r="A1414" s="250" t="s">
        <v>873</v>
      </c>
      <c r="B1414" s="251" t="s">
        <v>435</v>
      </c>
      <c r="C1414" s="251" t="s">
        <v>436</v>
      </c>
      <c r="D1414" s="251" t="s">
        <v>1254</v>
      </c>
      <c r="E1414" s="251" t="s">
        <v>1063</v>
      </c>
      <c r="F1414" s="251" t="s">
        <v>2738</v>
      </c>
      <c r="G1414" s="251" t="s">
        <v>1063</v>
      </c>
      <c r="H1414" s="251" t="s">
        <v>1115</v>
      </c>
      <c r="I1414" s="251" t="s">
        <v>1116</v>
      </c>
      <c r="J1414" s="251" t="s">
        <v>1066</v>
      </c>
      <c r="K1414" s="251" t="s">
        <v>151</v>
      </c>
      <c r="L1414" s="251" t="s">
        <v>152</v>
      </c>
      <c r="M1414" s="251">
        <v>0.9</v>
      </c>
      <c r="N1414" s="251">
        <v>1</v>
      </c>
      <c r="O1414" s="251" t="s">
        <v>1069</v>
      </c>
      <c r="P1414" s="252" t="s">
        <v>2739</v>
      </c>
    </row>
    <row r="1415" spans="1:16" s="71" customFormat="1" x14ac:dyDescent="0.25">
      <c r="A1415" s="250" t="s">
        <v>873</v>
      </c>
      <c r="B1415" s="251" t="s">
        <v>435</v>
      </c>
      <c r="C1415" s="251" t="s">
        <v>436</v>
      </c>
      <c r="D1415" s="251" t="s">
        <v>1254</v>
      </c>
      <c r="E1415" s="251" t="s">
        <v>1063</v>
      </c>
      <c r="F1415" s="251" t="s">
        <v>2738</v>
      </c>
      <c r="G1415" s="251" t="s">
        <v>1063</v>
      </c>
      <c r="H1415" s="251" t="s">
        <v>1167</v>
      </c>
      <c r="I1415" s="251" t="s">
        <v>1078</v>
      </c>
      <c r="J1415" s="251" t="s">
        <v>1066</v>
      </c>
      <c r="K1415" s="251" t="s">
        <v>343</v>
      </c>
      <c r="L1415" s="251" t="s">
        <v>344</v>
      </c>
      <c r="M1415" s="251">
        <v>0.9</v>
      </c>
      <c r="N1415" s="251">
        <v>0.9</v>
      </c>
      <c r="O1415" s="251" t="s">
        <v>1069</v>
      </c>
      <c r="P1415" s="252" t="s">
        <v>2739</v>
      </c>
    </row>
    <row r="1416" spans="1:16" s="71" customFormat="1" x14ac:dyDescent="0.25">
      <c r="A1416" s="250" t="s">
        <v>873</v>
      </c>
      <c r="B1416" s="251" t="s">
        <v>437</v>
      </c>
      <c r="C1416" s="251" t="s">
        <v>438</v>
      </c>
      <c r="D1416" s="251" t="s">
        <v>1254</v>
      </c>
      <c r="E1416" s="251" t="s">
        <v>1063</v>
      </c>
      <c r="F1416" s="251" t="s">
        <v>2740</v>
      </c>
      <c r="G1416" s="251" t="s">
        <v>1063</v>
      </c>
      <c r="H1416" s="251" t="s">
        <v>1065</v>
      </c>
      <c r="I1416" s="251" t="s">
        <v>1063</v>
      </c>
      <c r="J1416" s="251" t="s">
        <v>1066</v>
      </c>
      <c r="K1416" s="251" t="s">
        <v>115</v>
      </c>
      <c r="L1416" s="251" t="s">
        <v>116</v>
      </c>
      <c r="M1416" s="251">
        <v>1.25</v>
      </c>
      <c r="N1416" s="251">
        <v>1</v>
      </c>
      <c r="O1416" s="251" t="s">
        <v>1069</v>
      </c>
      <c r="P1416" s="252" t="s">
        <v>1069</v>
      </c>
    </row>
    <row r="1417" spans="1:16" s="71" customFormat="1" x14ac:dyDescent="0.25">
      <c r="A1417" s="250" t="s">
        <v>873</v>
      </c>
      <c r="B1417" s="251" t="s">
        <v>437</v>
      </c>
      <c r="C1417" s="251" t="s">
        <v>438</v>
      </c>
      <c r="D1417" s="251" t="s">
        <v>1254</v>
      </c>
      <c r="E1417" s="251" t="s">
        <v>1063</v>
      </c>
      <c r="F1417" s="251" t="s">
        <v>2740</v>
      </c>
      <c r="G1417" s="251" t="s">
        <v>1063</v>
      </c>
      <c r="H1417" s="251" t="s">
        <v>1115</v>
      </c>
      <c r="I1417" s="251" t="s">
        <v>1116</v>
      </c>
      <c r="J1417" s="251" t="s">
        <v>1066</v>
      </c>
      <c r="K1417" s="251" t="s">
        <v>117</v>
      </c>
      <c r="L1417" s="251" t="s">
        <v>118</v>
      </c>
      <c r="M1417" s="251">
        <v>1.25</v>
      </c>
      <c r="N1417" s="251">
        <v>0.1</v>
      </c>
      <c r="O1417" s="251" t="s">
        <v>1069</v>
      </c>
      <c r="P1417" s="252" t="s">
        <v>1069</v>
      </c>
    </row>
    <row r="1418" spans="1:16" s="71" customFormat="1" x14ac:dyDescent="0.25">
      <c r="A1418" s="250" t="s">
        <v>873</v>
      </c>
      <c r="B1418" s="251" t="s">
        <v>437</v>
      </c>
      <c r="C1418" s="251" t="s">
        <v>438</v>
      </c>
      <c r="D1418" s="251" t="s">
        <v>1254</v>
      </c>
      <c r="E1418" s="251" t="s">
        <v>1063</v>
      </c>
      <c r="F1418" s="251" t="s">
        <v>2740</v>
      </c>
      <c r="G1418" s="251" t="s">
        <v>1063</v>
      </c>
      <c r="H1418" s="251" t="s">
        <v>1167</v>
      </c>
      <c r="I1418" s="251" t="s">
        <v>1078</v>
      </c>
      <c r="J1418" s="251" t="s">
        <v>1066</v>
      </c>
      <c r="K1418" s="251" t="s">
        <v>119</v>
      </c>
      <c r="L1418" s="251" t="s">
        <v>120</v>
      </c>
      <c r="M1418" s="251">
        <v>1.25</v>
      </c>
      <c r="N1418" s="251">
        <v>1</v>
      </c>
      <c r="O1418" s="251" t="s">
        <v>1069</v>
      </c>
      <c r="P1418" s="252" t="s">
        <v>1069</v>
      </c>
    </row>
    <row r="1419" spans="1:16" s="71" customFormat="1" x14ac:dyDescent="0.25">
      <c r="A1419" s="250" t="s">
        <v>873</v>
      </c>
      <c r="B1419" s="251" t="s">
        <v>437</v>
      </c>
      <c r="C1419" s="251" t="s">
        <v>438</v>
      </c>
      <c r="D1419" s="251" t="s">
        <v>1254</v>
      </c>
      <c r="E1419" s="251" t="s">
        <v>1063</v>
      </c>
      <c r="F1419" s="251" t="s">
        <v>2740</v>
      </c>
      <c r="G1419" s="251" t="s">
        <v>1063</v>
      </c>
      <c r="H1419" s="251" t="s">
        <v>1077</v>
      </c>
      <c r="I1419" s="251" t="s">
        <v>1176</v>
      </c>
      <c r="J1419" s="251" t="s">
        <v>1066</v>
      </c>
      <c r="K1419" s="251" t="s">
        <v>125</v>
      </c>
      <c r="L1419" s="251" t="s">
        <v>126</v>
      </c>
      <c r="M1419" s="251">
        <v>1.25</v>
      </c>
      <c r="N1419" s="251">
        <v>50</v>
      </c>
      <c r="O1419" s="251" t="s">
        <v>1069</v>
      </c>
      <c r="P1419" s="252" t="s">
        <v>1069</v>
      </c>
    </row>
    <row r="1420" spans="1:16" s="71" customFormat="1" x14ac:dyDescent="0.25">
      <c r="A1420" s="250" t="s">
        <v>873</v>
      </c>
      <c r="B1420" s="251" t="s">
        <v>437</v>
      </c>
      <c r="C1420" s="251" t="s">
        <v>438</v>
      </c>
      <c r="D1420" s="251" t="s">
        <v>1254</v>
      </c>
      <c r="E1420" s="251" t="s">
        <v>1063</v>
      </c>
      <c r="F1420" s="251" t="s">
        <v>2740</v>
      </c>
      <c r="G1420" s="251" t="s">
        <v>1063</v>
      </c>
      <c r="H1420" s="251" t="s">
        <v>1083</v>
      </c>
      <c r="I1420" s="251" t="s">
        <v>1143</v>
      </c>
      <c r="J1420" s="251" t="s">
        <v>1066</v>
      </c>
      <c r="K1420" s="251" t="s">
        <v>343</v>
      </c>
      <c r="L1420" s="251" t="s">
        <v>344</v>
      </c>
      <c r="M1420" s="251">
        <v>1.25</v>
      </c>
      <c r="N1420" s="251">
        <v>1.25</v>
      </c>
      <c r="O1420" s="251" t="s">
        <v>1069</v>
      </c>
      <c r="P1420" s="252" t="s">
        <v>1069</v>
      </c>
    </row>
    <row r="1421" spans="1:16" s="71" customFormat="1" x14ac:dyDescent="0.25">
      <c r="A1421" s="250" t="s">
        <v>873</v>
      </c>
      <c r="B1421" s="251" t="s">
        <v>440</v>
      </c>
      <c r="C1421" s="251" t="s">
        <v>441</v>
      </c>
      <c r="D1421" s="251" t="s">
        <v>1254</v>
      </c>
      <c r="E1421" s="251" t="s">
        <v>1063</v>
      </c>
      <c r="F1421" s="251" t="s">
        <v>2741</v>
      </c>
      <c r="G1421" s="251" t="s">
        <v>1063</v>
      </c>
      <c r="H1421" s="251" t="s">
        <v>1065</v>
      </c>
      <c r="I1421" s="251" t="s">
        <v>1063</v>
      </c>
      <c r="J1421" s="251" t="s">
        <v>1066</v>
      </c>
      <c r="K1421" s="251" t="s">
        <v>694</v>
      </c>
      <c r="L1421" s="251" t="s">
        <v>19</v>
      </c>
      <c r="M1421" s="251">
        <v>1</v>
      </c>
      <c r="N1421" s="251">
        <v>1.075</v>
      </c>
      <c r="O1421" s="251" t="s">
        <v>1069</v>
      </c>
      <c r="P1421" s="252" t="s">
        <v>1069</v>
      </c>
    </row>
    <row r="1422" spans="1:16" s="71" customFormat="1" x14ac:dyDescent="0.25">
      <c r="A1422" s="250" t="s">
        <v>873</v>
      </c>
      <c r="B1422" s="251" t="s">
        <v>444</v>
      </c>
      <c r="C1422" s="251" t="s">
        <v>445</v>
      </c>
      <c r="D1422" s="251" t="s">
        <v>1254</v>
      </c>
      <c r="E1422" s="251" t="s">
        <v>1063</v>
      </c>
      <c r="F1422" s="251" t="s">
        <v>2742</v>
      </c>
      <c r="G1422" s="251" t="s">
        <v>1063</v>
      </c>
      <c r="H1422" s="251" t="s">
        <v>1065</v>
      </c>
      <c r="I1422" s="251" t="s">
        <v>1063</v>
      </c>
      <c r="J1422" s="251" t="s">
        <v>1066</v>
      </c>
      <c r="K1422" s="251" t="s">
        <v>694</v>
      </c>
      <c r="L1422" s="251" t="s">
        <v>19</v>
      </c>
      <c r="M1422" s="251">
        <v>1</v>
      </c>
      <c r="N1422" s="251">
        <v>1.075</v>
      </c>
      <c r="O1422" s="251" t="s">
        <v>1069</v>
      </c>
      <c r="P1422" s="252" t="s">
        <v>1069</v>
      </c>
    </row>
    <row r="1423" spans="1:16" s="71" customFormat="1" x14ac:dyDescent="0.25">
      <c r="A1423" s="250" t="s">
        <v>873</v>
      </c>
      <c r="B1423" s="251" t="s">
        <v>447</v>
      </c>
      <c r="C1423" s="251" t="s">
        <v>448</v>
      </c>
      <c r="D1423" s="251" t="s">
        <v>1254</v>
      </c>
      <c r="E1423" s="251" t="s">
        <v>1063</v>
      </c>
      <c r="F1423" s="251" t="s">
        <v>2743</v>
      </c>
      <c r="G1423" s="251" t="s">
        <v>1063</v>
      </c>
      <c r="H1423" s="251" t="s">
        <v>1065</v>
      </c>
      <c r="I1423" s="251" t="s">
        <v>1063</v>
      </c>
      <c r="J1423" s="251" t="s">
        <v>1066</v>
      </c>
      <c r="K1423" s="251" t="s">
        <v>694</v>
      </c>
      <c r="L1423" s="251" t="s">
        <v>19</v>
      </c>
      <c r="M1423" s="251">
        <v>1</v>
      </c>
      <c r="N1423" s="251">
        <v>0.79800000000000004</v>
      </c>
      <c r="O1423" s="251" t="s">
        <v>1069</v>
      </c>
      <c r="P1423" s="252" t="s">
        <v>2744</v>
      </c>
    </row>
    <row r="1424" spans="1:16" s="71" customFormat="1" x14ac:dyDescent="0.25">
      <c r="A1424" s="250" t="s">
        <v>873</v>
      </c>
      <c r="B1424" s="251" t="s">
        <v>447</v>
      </c>
      <c r="C1424" s="251" t="s">
        <v>448</v>
      </c>
      <c r="D1424" s="251" t="s">
        <v>1254</v>
      </c>
      <c r="E1424" s="251" t="s">
        <v>1063</v>
      </c>
      <c r="F1424" s="251" t="s">
        <v>2743</v>
      </c>
      <c r="G1424" s="251" t="s">
        <v>1063</v>
      </c>
      <c r="H1424" s="251" t="s">
        <v>1115</v>
      </c>
      <c r="I1424" s="251" t="s">
        <v>1116</v>
      </c>
      <c r="J1424" s="251" t="s">
        <v>1066</v>
      </c>
      <c r="K1424" s="251" t="s">
        <v>58</v>
      </c>
      <c r="L1424" s="251" t="s">
        <v>59</v>
      </c>
      <c r="M1424" s="251">
        <v>1</v>
      </c>
      <c r="N1424" s="251">
        <v>0.26600000000000001</v>
      </c>
      <c r="O1424" s="251" t="s">
        <v>1069</v>
      </c>
      <c r="P1424" s="252" t="s">
        <v>2744</v>
      </c>
    </row>
    <row r="1425" spans="1:16" s="71" customFormat="1" x14ac:dyDescent="0.25">
      <c r="A1425" s="250" t="s">
        <v>873</v>
      </c>
      <c r="B1425" s="251" t="s">
        <v>449</v>
      </c>
      <c r="C1425" s="251" t="s">
        <v>450</v>
      </c>
      <c r="D1425" s="251" t="s">
        <v>1254</v>
      </c>
      <c r="E1425" s="251" t="s">
        <v>1063</v>
      </c>
      <c r="F1425" s="251" t="s">
        <v>2745</v>
      </c>
      <c r="G1425" s="251" t="s">
        <v>1063</v>
      </c>
      <c r="H1425" s="251" t="s">
        <v>1065</v>
      </c>
      <c r="I1425" s="251" t="s">
        <v>1063</v>
      </c>
      <c r="J1425" s="251" t="s">
        <v>1066</v>
      </c>
      <c r="K1425" s="251" t="s">
        <v>119</v>
      </c>
      <c r="L1425" s="251" t="s">
        <v>120</v>
      </c>
      <c r="M1425" s="251">
        <v>1</v>
      </c>
      <c r="N1425" s="251">
        <v>1</v>
      </c>
      <c r="O1425" s="251" t="s">
        <v>1069</v>
      </c>
      <c r="P1425" s="252" t="s">
        <v>1069</v>
      </c>
    </row>
    <row r="1426" spans="1:16" s="71" customFormat="1" x14ac:dyDescent="0.25">
      <c r="A1426" s="250" t="s">
        <v>873</v>
      </c>
      <c r="B1426" s="251" t="s">
        <v>449</v>
      </c>
      <c r="C1426" s="251" t="s">
        <v>450</v>
      </c>
      <c r="D1426" s="251" t="s">
        <v>1254</v>
      </c>
      <c r="E1426" s="251" t="s">
        <v>1063</v>
      </c>
      <c r="F1426" s="251" t="s">
        <v>2745</v>
      </c>
      <c r="G1426" s="251" t="s">
        <v>1063</v>
      </c>
      <c r="H1426" s="251" t="s">
        <v>1115</v>
      </c>
      <c r="I1426" s="251" t="s">
        <v>1116</v>
      </c>
      <c r="J1426" s="251" t="s">
        <v>1066</v>
      </c>
      <c r="K1426" s="251" t="s">
        <v>141</v>
      </c>
      <c r="L1426" s="251" t="s">
        <v>142</v>
      </c>
      <c r="M1426" s="251">
        <v>1</v>
      </c>
      <c r="N1426" s="251">
        <v>1</v>
      </c>
      <c r="O1426" s="251" t="s">
        <v>1069</v>
      </c>
      <c r="P1426" s="252" t="s">
        <v>1069</v>
      </c>
    </row>
    <row r="1427" spans="1:16" s="71" customFormat="1" x14ac:dyDescent="0.25">
      <c r="A1427" s="250" t="s">
        <v>873</v>
      </c>
      <c r="B1427" s="251" t="s">
        <v>449</v>
      </c>
      <c r="C1427" s="251" t="s">
        <v>450</v>
      </c>
      <c r="D1427" s="251" t="s">
        <v>1254</v>
      </c>
      <c r="E1427" s="251" t="s">
        <v>1063</v>
      </c>
      <c r="F1427" s="251" t="s">
        <v>2745</v>
      </c>
      <c r="G1427" s="251" t="s">
        <v>1063</v>
      </c>
      <c r="H1427" s="251" t="s">
        <v>1167</v>
      </c>
      <c r="I1427" s="251" t="s">
        <v>1078</v>
      </c>
      <c r="J1427" s="251" t="s">
        <v>1066</v>
      </c>
      <c r="K1427" s="251" t="s">
        <v>100</v>
      </c>
      <c r="L1427" s="251" t="s">
        <v>101</v>
      </c>
      <c r="M1427" s="251">
        <v>1</v>
      </c>
      <c r="N1427" s="251">
        <v>1</v>
      </c>
      <c r="O1427" s="251" t="s">
        <v>1069</v>
      </c>
      <c r="P1427" s="252" t="s">
        <v>1069</v>
      </c>
    </row>
    <row r="1428" spans="1:16" s="71" customFormat="1" x14ac:dyDescent="0.25">
      <c r="A1428" s="250" t="s">
        <v>873</v>
      </c>
      <c r="B1428" s="251" t="s">
        <v>449</v>
      </c>
      <c r="C1428" s="251" t="s">
        <v>450</v>
      </c>
      <c r="D1428" s="251" t="s">
        <v>1254</v>
      </c>
      <c r="E1428" s="251" t="s">
        <v>1063</v>
      </c>
      <c r="F1428" s="251" t="s">
        <v>2745</v>
      </c>
      <c r="G1428" s="251" t="s">
        <v>1063</v>
      </c>
      <c r="H1428" s="251" t="s">
        <v>1077</v>
      </c>
      <c r="I1428" s="251" t="s">
        <v>1176</v>
      </c>
      <c r="J1428" s="251" t="s">
        <v>1066</v>
      </c>
      <c r="K1428" s="251" t="s">
        <v>444</v>
      </c>
      <c r="L1428" s="251" t="s">
        <v>445</v>
      </c>
      <c r="M1428" s="251">
        <v>1</v>
      </c>
      <c r="N1428" s="251">
        <v>1</v>
      </c>
      <c r="O1428" s="251" t="s">
        <v>1069</v>
      </c>
      <c r="P1428" s="252" t="s">
        <v>1069</v>
      </c>
    </row>
    <row r="1429" spans="1:16" s="71" customFormat="1" x14ac:dyDescent="0.25">
      <c r="A1429" s="250" t="s">
        <v>873</v>
      </c>
      <c r="B1429" s="251" t="s">
        <v>451</v>
      </c>
      <c r="C1429" s="251" t="s">
        <v>452</v>
      </c>
      <c r="D1429" s="251" t="s">
        <v>1254</v>
      </c>
      <c r="E1429" s="251" t="s">
        <v>1063</v>
      </c>
      <c r="F1429" s="251" t="s">
        <v>2746</v>
      </c>
      <c r="G1429" s="251" t="s">
        <v>1063</v>
      </c>
      <c r="H1429" s="251" t="s">
        <v>1065</v>
      </c>
      <c r="I1429" s="251" t="s">
        <v>1063</v>
      </c>
      <c r="J1429" s="251" t="s">
        <v>1066</v>
      </c>
      <c r="K1429" s="251" t="s">
        <v>115</v>
      </c>
      <c r="L1429" s="251" t="s">
        <v>116</v>
      </c>
      <c r="M1429" s="251">
        <v>1.2</v>
      </c>
      <c r="N1429" s="251">
        <v>1</v>
      </c>
      <c r="O1429" s="251" t="s">
        <v>1069</v>
      </c>
      <c r="P1429" s="252" t="s">
        <v>1069</v>
      </c>
    </row>
    <row r="1430" spans="1:16" s="71" customFormat="1" x14ac:dyDescent="0.25">
      <c r="A1430" s="250" t="s">
        <v>873</v>
      </c>
      <c r="B1430" s="251" t="s">
        <v>451</v>
      </c>
      <c r="C1430" s="251" t="s">
        <v>452</v>
      </c>
      <c r="D1430" s="251" t="s">
        <v>1254</v>
      </c>
      <c r="E1430" s="251" t="s">
        <v>1063</v>
      </c>
      <c r="F1430" s="251" t="s">
        <v>2746</v>
      </c>
      <c r="G1430" s="251" t="s">
        <v>1063</v>
      </c>
      <c r="H1430" s="251" t="s">
        <v>1115</v>
      </c>
      <c r="I1430" s="251" t="s">
        <v>1116</v>
      </c>
      <c r="J1430" s="251" t="s">
        <v>1066</v>
      </c>
      <c r="K1430" s="251" t="s">
        <v>117</v>
      </c>
      <c r="L1430" s="251" t="s">
        <v>118</v>
      </c>
      <c r="M1430" s="251">
        <v>1.2</v>
      </c>
      <c r="N1430" s="251">
        <v>0.1</v>
      </c>
      <c r="O1430" s="251" t="s">
        <v>1069</v>
      </c>
      <c r="P1430" s="252" t="s">
        <v>1069</v>
      </c>
    </row>
    <row r="1431" spans="1:16" s="71" customFormat="1" x14ac:dyDescent="0.25">
      <c r="A1431" s="250" t="s">
        <v>873</v>
      </c>
      <c r="B1431" s="251" t="s">
        <v>451</v>
      </c>
      <c r="C1431" s="251" t="s">
        <v>452</v>
      </c>
      <c r="D1431" s="251" t="s">
        <v>1254</v>
      </c>
      <c r="E1431" s="251" t="s">
        <v>1063</v>
      </c>
      <c r="F1431" s="251" t="s">
        <v>2746</v>
      </c>
      <c r="G1431" s="251" t="s">
        <v>1063</v>
      </c>
      <c r="H1431" s="251" t="s">
        <v>1167</v>
      </c>
      <c r="I1431" s="251" t="s">
        <v>1078</v>
      </c>
      <c r="J1431" s="251" t="s">
        <v>1066</v>
      </c>
      <c r="K1431" s="251" t="s">
        <v>119</v>
      </c>
      <c r="L1431" s="251" t="s">
        <v>120</v>
      </c>
      <c r="M1431" s="251">
        <v>1.2</v>
      </c>
      <c r="N1431" s="251">
        <v>1</v>
      </c>
      <c r="O1431" s="251" t="s">
        <v>1069</v>
      </c>
      <c r="P1431" s="252" t="s">
        <v>1069</v>
      </c>
    </row>
    <row r="1432" spans="1:16" s="71" customFormat="1" x14ac:dyDescent="0.25">
      <c r="A1432" s="250" t="s">
        <v>873</v>
      </c>
      <c r="B1432" s="251" t="s">
        <v>451</v>
      </c>
      <c r="C1432" s="251" t="s">
        <v>452</v>
      </c>
      <c r="D1432" s="251" t="s">
        <v>1254</v>
      </c>
      <c r="E1432" s="251" t="s">
        <v>1063</v>
      </c>
      <c r="F1432" s="251" t="s">
        <v>2746</v>
      </c>
      <c r="G1432" s="251" t="s">
        <v>1063</v>
      </c>
      <c r="H1432" s="251" t="s">
        <v>1077</v>
      </c>
      <c r="I1432" s="251" t="s">
        <v>1176</v>
      </c>
      <c r="J1432" s="251" t="s">
        <v>1066</v>
      </c>
      <c r="K1432" s="251" t="s">
        <v>129</v>
      </c>
      <c r="L1432" s="251" t="s">
        <v>130</v>
      </c>
      <c r="M1432" s="251">
        <v>1.2</v>
      </c>
      <c r="N1432" s="251">
        <v>48</v>
      </c>
      <c r="O1432" s="251" t="s">
        <v>1069</v>
      </c>
      <c r="P1432" s="252" t="s">
        <v>1069</v>
      </c>
    </row>
    <row r="1433" spans="1:16" s="71" customFormat="1" x14ac:dyDescent="0.25">
      <c r="A1433" s="250" t="s">
        <v>873</v>
      </c>
      <c r="B1433" s="251" t="s">
        <v>451</v>
      </c>
      <c r="C1433" s="251" t="s">
        <v>452</v>
      </c>
      <c r="D1433" s="251" t="s">
        <v>1254</v>
      </c>
      <c r="E1433" s="251" t="s">
        <v>1063</v>
      </c>
      <c r="F1433" s="251" t="s">
        <v>2746</v>
      </c>
      <c r="G1433" s="251" t="s">
        <v>1063</v>
      </c>
      <c r="H1433" s="251" t="s">
        <v>1083</v>
      </c>
      <c r="I1433" s="251" t="s">
        <v>1143</v>
      </c>
      <c r="J1433" s="251" t="s">
        <v>1066</v>
      </c>
      <c r="K1433" s="251" t="s">
        <v>447</v>
      </c>
      <c r="L1433" s="251" t="s">
        <v>448</v>
      </c>
      <c r="M1433" s="251">
        <v>1.2</v>
      </c>
      <c r="N1433" s="251">
        <v>1.2</v>
      </c>
      <c r="O1433" s="251" t="s">
        <v>1069</v>
      </c>
      <c r="P1433" s="252" t="s">
        <v>1069</v>
      </c>
    </row>
    <row r="1434" spans="1:16" s="71" customFormat="1" x14ac:dyDescent="0.25">
      <c r="A1434" s="250" t="s">
        <v>873</v>
      </c>
      <c r="B1434" s="251" t="s">
        <v>453</v>
      </c>
      <c r="C1434" s="251" t="s">
        <v>454</v>
      </c>
      <c r="D1434" s="251" t="s">
        <v>1254</v>
      </c>
      <c r="E1434" s="251" t="s">
        <v>1063</v>
      </c>
      <c r="F1434" s="251" t="s">
        <v>2747</v>
      </c>
      <c r="G1434" s="251" t="s">
        <v>1063</v>
      </c>
      <c r="H1434" s="251" t="s">
        <v>1065</v>
      </c>
      <c r="I1434" s="251" t="s">
        <v>1063</v>
      </c>
      <c r="J1434" s="251" t="s">
        <v>1066</v>
      </c>
      <c r="K1434" s="251" t="s">
        <v>115</v>
      </c>
      <c r="L1434" s="251" t="s">
        <v>116</v>
      </c>
      <c r="M1434" s="251">
        <v>1.2</v>
      </c>
      <c r="N1434" s="251">
        <v>1</v>
      </c>
      <c r="O1434" s="251" t="s">
        <v>1069</v>
      </c>
      <c r="P1434" s="252" t="s">
        <v>1069</v>
      </c>
    </row>
    <row r="1435" spans="1:16" s="71" customFormat="1" x14ac:dyDescent="0.25">
      <c r="A1435" s="250" t="s">
        <v>873</v>
      </c>
      <c r="B1435" s="251" t="s">
        <v>453</v>
      </c>
      <c r="C1435" s="251" t="s">
        <v>454</v>
      </c>
      <c r="D1435" s="251" t="s">
        <v>1254</v>
      </c>
      <c r="E1435" s="251" t="s">
        <v>1063</v>
      </c>
      <c r="F1435" s="251" t="s">
        <v>2747</v>
      </c>
      <c r="G1435" s="251" t="s">
        <v>1063</v>
      </c>
      <c r="H1435" s="251" t="s">
        <v>1115</v>
      </c>
      <c r="I1435" s="251" t="s">
        <v>1116</v>
      </c>
      <c r="J1435" s="251" t="s">
        <v>1066</v>
      </c>
      <c r="K1435" s="251" t="s">
        <v>117</v>
      </c>
      <c r="L1435" s="251" t="s">
        <v>118</v>
      </c>
      <c r="M1435" s="251">
        <v>1.2</v>
      </c>
      <c r="N1435" s="251">
        <v>0.1</v>
      </c>
      <c r="O1435" s="251" t="s">
        <v>1069</v>
      </c>
      <c r="P1435" s="252" t="s">
        <v>1069</v>
      </c>
    </row>
    <row r="1436" spans="1:16" s="71" customFormat="1" x14ac:dyDescent="0.25">
      <c r="A1436" s="250" t="s">
        <v>873</v>
      </c>
      <c r="B1436" s="251" t="s">
        <v>453</v>
      </c>
      <c r="C1436" s="251" t="s">
        <v>454</v>
      </c>
      <c r="D1436" s="251" t="s">
        <v>1254</v>
      </c>
      <c r="E1436" s="251" t="s">
        <v>1063</v>
      </c>
      <c r="F1436" s="251" t="s">
        <v>2747</v>
      </c>
      <c r="G1436" s="251" t="s">
        <v>1063</v>
      </c>
      <c r="H1436" s="251" t="s">
        <v>1167</v>
      </c>
      <c r="I1436" s="251" t="s">
        <v>1078</v>
      </c>
      <c r="J1436" s="251" t="s">
        <v>1066</v>
      </c>
      <c r="K1436" s="251" t="s">
        <v>119</v>
      </c>
      <c r="L1436" s="251" t="s">
        <v>120</v>
      </c>
      <c r="M1436" s="251">
        <v>1.2</v>
      </c>
      <c r="N1436" s="251">
        <v>1</v>
      </c>
      <c r="O1436" s="251" t="s">
        <v>1069</v>
      </c>
      <c r="P1436" s="252" t="s">
        <v>1069</v>
      </c>
    </row>
    <row r="1437" spans="1:16" s="71" customFormat="1" x14ac:dyDescent="0.25">
      <c r="A1437" s="250" t="s">
        <v>873</v>
      </c>
      <c r="B1437" s="251" t="s">
        <v>453</v>
      </c>
      <c r="C1437" s="251" t="s">
        <v>454</v>
      </c>
      <c r="D1437" s="251" t="s">
        <v>1254</v>
      </c>
      <c r="E1437" s="251" t="s">
        <v>1063</v>
      </c>
      <c r="F1437" s="251" t="s">
        <v>2747</v>
      </c>
      <c r="G1437" s="251" t="s">
        <v>1063</v>
      </c>
      <c r="H1437" s="251" t="s">
        <v>1077</v>
      </c>
      <c r="I1437" s="251" t="s">
        <v>1176</v>
      </c>
      <c r="J1437" s="251" t="s">
        <v>1066</v>
      </c>
      <c r="K1437" s="251" t="s">
        <v>129</v>
      </c>
      <c r="L1437" s="251" t="s">
        <v>130</v>
      </c>
      <c r="M1437" s="251">
        <v>1.2</v>
      </c>
      <c r="N1437" s="251">
        <v>48</v>
      </c>
      <c r="O1437" s="251" t="s">
        <v>1069</v>
      </c>
      <c r="P1437" s="252" t="s">
        <v>1069</v>
      </c>
    </row>
    <row r="1438" spans="1:16" s="71" customFormat="1" x14ac:dyDescent="0.25">
      <c r="A1438" s="250" t="s">
        <v>873</v>
      </c>
      <c r="B1438" s="251" t="s">
        <v>453</v>
      </c>
      <c r="C1438" s="251" t="s">
        <v>454</v>
      </c>
      <c r="D1438" s="251" t="s">
        <v>1254</v>
      </c>
      <c r="E1438" s="251" t="s">
        <v>1063</v>
      </c>
      <c r="F1438" s="251" t="s">
        <v>2747</v>
      </c>
      <c r="G1438" s="251" t="s">
        <v>1063</v>
      </c>
      <c r="H1438" s="251" t="s">
        <v>1083</v>
      </c>
      <c r="I1438" s="251" t="s">
        <v>1143</v>
      </c>
      <c r="J1438" s="251" t="s">
        <v>1066</v>
      </c>
      <c r="K1438" s="251" t="s">
        <v>444</v>
      </c>
      <c r="L1438" s="251" t="s">
        <v>445</v>
      </c>
      <c r="M1438" s="251">
        <v>1.2</v>
      </c>
      <c r="N1438" s="251">
        <v>1.2</v>
      </c>
      <c r="O1438" s="251" t="s">
        <v>1069</v>
      </c>
      <c r="P1438" s="252" t="s">
        <v>1069</v>
      </c>
    </row>
    <row r="1439" spans="1:16" s="71" customFormat="1" x14ac:dyDescent="0.25">
      <c r="A1439" s="250" t="s">
        <v>873</v>
      </c>
      <c r="B1439" s="251" t="s">
        <v>455</v>
      </c>
      <c r="C1439" s="251" t="s">
        <v>456</v>
      </c>
      <c r="D1439" s="251" t="s">
        <v>1254</v>
      </c>
      <c r="E1439" s="251" t="s">
        <v>1063</v>
      </c>
      <c r="F1439" s="251" t="s">
        <v>2748</v>
      </c>
      <c r="G1439" s="251" t="s">
        <v>1063</v>
      </c>
      <c r="H1439" s="251" t="s">
        <v>1065</v>
      </c>
      <c r="I1439" s="251" t="s">
        <v>1063</v>
      </c>
      <c r="J1439" s="251" t="s">
        <v>1066</v>
      </c>
      <c r="K1439" s="251" t="s">
        <v>139</v>
      </c>
      <c r="L1439" s="251" t="s">
        <v>140</v>
      </c>
      <c r="M1439" s="251">
        <v>0.85</v>
      </c>
      <c r="N1439" s="251">
        <v>1</v>
      </c>
      <c r="O1439" s="251" t="s">
        <v>1069</v>
      </c>
      <c r="P1439" s="252" t="s">
        <v>2708</v>
      </c>
    </row>
    <row r="1440" spans="1:16" s="71" customFormat="1" x14ac:dyDescent="0.25">
      <c r="A1440" s="250" t="s">
        <v>873</v>
      </c>
      <c r="B1440" s="251" t="s">
        <v>455</v>
      </c>
      <c r="C1440" s="251" t="s">
        <v>456</v>
      </c>
      <c r="D1440" s="251" t="s">
        <v>1254</v>
      </c>
      <c r="E1440" s="251" t="s">
        <v>1063</v>
      </c>
      <c r="F1440" s="251" t="s">
        <v>2748</v>
      </c>
      <c r="G1440" s="251" t="s">
        <v>1063</v>
      </c>
      <c r="H1440" s="251" t="s">
        <v>1115</v>
      </c>
      <c r="I1440" s="251" t="s">
        <v>1116</v>
      </c>
      <c r="J1440" s="251" t="s">
        <v>1066</v>
      </c>
      <c r="K1440" s="251" t="s">
        <v>447</v>
      </c>
      <c r="L1440" s="251" t="s">
        <v>448</v>
      </c>
      <c r="M1440" s="251">
        <v>0.85</v>
      </c>
      <c r="N1440" s="251">
        <v>0.85</v>
      </c>
      <c r="O1440" s="251" t="s">
        <v>1069</v>
      </c>
      <c r="P1440" s="252" t="s">
        <v>2708</v>
      </c>
    </row>
    <row r="1441" spans="1:16" s="71" customFormat="1" x14ac:dyDescent="0.25">
      <c r="A1441" s="250" t="s">
        <v>873</v>
      </c>
      <c r="B1441" s="251" t="s">
        <v>455</v>
      </c>
      <c r="C1441" s="251" t="s">
        <v>456</v>
      </c>
      <c r="D1441" s="251" t="s">
        <v>1254</v>
      </c>
      <c r="E1441" s="251" t="s">
        <v>1063</v>
      </c>
      <c r="F1441" s="251" t="s">
        <v>2748</v>
      </c>
      <c r="G1441" s="251" t="s">
        <v>1063</v>
      </c>
      <c r="H1441" s="251" t="s">
        <v>1167</v>
      </c>
      <c r="I1441" s="251" t="s">
        <v>1078</v>
      </c>
      <c r="J1441" s="251" t="s">
        <v>1066</v>
      </c>
      <c r="K1441" s="251" t="s">
        <v>115</v>
      </c>
      <c r="L1441" s="251" t="s">
        <v>116</v>
      </c>
      <c r="M1441" s="251">
        <v>0.85</v>
      </c>
      <c r="N1441" s="251">
        <v>1</v>
      </c>
      <c r="O1441" s="251" t="s">
        <v>1069</v>
      </c>
      <c r="P1441" s="252" t="s">
        <v>2708</v>
      </c>
    </row>
    <row r="1442" spans="1:16" s="71" customFormat="1" x14ac:dyDescent="0.25">
      <c r="A1442" s="250" t="s">
        <v>873</v>
      </c>
      <c r="B1442" s="251" t="s">
        <v>457</v>
      </c>
      <c r="C1442" s="251" t="s">
        <v>458</v>
      </c>
      <c r="D1442" s="251" t="s">
        <v>1254</v>
      </c>
      <c r="E1442" s="251" t="s">
        <v>1063</v>
      </c>
      <c r="F1442" s="251" t="s">
        <v>2749</v>
      </c>
      <c r="G1442" s="251" t="s">
        <v>1063</v>
      </c>
      <c r="H1442" s="251" t="s">
        <v>1065</v>
      </c>
      <c r="I1442" s="251" t="s">
        <v>1063</v>
      </c>
      <c r="J1442" s="251" t="s">
        <v>1066</v>
      </c>
      <c r="K1442" s="251" t="s">
        <v>109</v>
      </c>
      <c r="L1442" s="251" t="s">
        <v>110</v>
      </c>
      <c r="M1442" s="251">
        <v>1</v>
      </c>
      <c r="N1442" s="251">
        <v>1</v>
      </c>
      <c r="O1442" s="251" t="s">
        <v>1069</v>
      </c>
      <c r="P1442" s="252" t="s">
        <v>2708</v>
      </c>
    </row>
    <row r="1443" spans="1:16" s="71" customFormat="1" x14ac:dyDescent="0.25">
      <c r="A1443" s="250" t="s">
        <v>873</v>
      </c>
      <c r="B1443" s="251" t="s">
        <v>457</v>
      </c>
      <c r="C1443" s="251" t="s">
        <v>458</v>
      </c>
      <c r="D1443" s="251" t="s">
        <v>1254</v>
      </c>
      <c r="E1443" s="251" t="s">
        <v>1063</v>
      </c>
      <c r="F1443" s="251" t="s">
        <v>2749</v>
      </c>
      <c r="G1443" s="251" t="s">
        <v>1063</v>
      </c>
      <c r="H1443" s="251" t="s">
        <v>1115</v>
      </c>
      <c r="I1443" s="251" t="s">
        <v>1116</v>
      </c>
      <c r="J1443" s="251" t="s">
        <v>1066</v>
      </c>
      <c r="K1443" s="251" t="s">
        <v>115</v>
      </c>
      <c r="L1443" s="251" t="s">
        <v>116</v>
      </c>
      <c r="M1443" s="251">
        <v>1</v>
      </c>
      <c r="N1443" s="251">
        <v>1</v>
      </c>
      <c r="O1443" s="251" t="s">
        <v>1069</v>
      </c>
      <c r="P1443" s="252" t="s">
        <v>2708</v>
      </c>
    </row>
    <row r="1444" spans="1:16" s="71" customFormat="1" x14ac:dyDescent="0.25">
      <c r="A1444" s="250" t="s">
        <v>873</v>
      </c>
      <c r="B1444" s="251" t="s">
        <v>457</v>
      </c>
      <c r="C1444" s="251" t="s">
        <v>458</v>
      </c>
      <c r="D1444" s="251" t="s">
        <v>1254</v>
      </c>
      <c r="E1444" s="251" t="s">
        <v>1063</v>
      </c>
      <c r="F1444" s="251" t="s">
        <v>2749</v>
      </c>
      <c r="G1444" s="251" t="s">
        <v>1063</v>
      </c>
      <c r="H1444" s="251" t="s">
        <v>1167</v>
      </c>
      <c r="I1444" s="251" t="s">
        <v>1078</v>
      </c>
      <c r="J1444" s="251" t="s">
        <v>1066</v>
      </c>
      <c r="K1444" s="251" t="s">
        <v>119</v>
      </c>
      <c r="L1444" s="251" t="s">
        <v>120</v>
      </c>
      <c r="M1444" s="251">
        <v>1</v>
      </c>
      <c r="N1444" s="251">
        <v>1</v>
      </c>
      <c r="O1444" s="251" t="s">
        <v>1069</v>
      </c>
      <c r="P1444" s="252" t="s">
        <v>2708</v>
      </c>
    </row>
    <row r="1445" spans="1:16" s="71" customFormat="1" x14ac:dyDescent="0.25">
      <c r="A1445" s="250" t="s">
        <v>873</v>
      </c>
      <c r="B1445" s="251" t="s">
        <v>457</v>
      </c>
      <c r="C1445" s="251" t="s">
        <v>458</v>
      </c>
      <c r="D1445" s="251" t="s">
        <v>1254</v>
      </c>
      <c r="E1445" s="251" t="s">
        <v>1063</v>
      </c>
      <c r="F1445" s="251" t="s">
        <v>2749</v>
      </c>
      <c r="G1445" s="251" t="s">
        <v>1063</v>
      </c>
      <c r="H1445" s="251" t="s">
        <v>1077</v>
      </c>
      <c r="I1445" s="251" t="s">
        <v>1176</v>
      </c>
      <c r="J1445" s="251" t="s">
        <v>1066</v>
      </c>
      <c r="K1445" s="251" t="s">
        <v>447</v>
      </c>
      <c r="L1445" s="251" t="s">
        <v>448</v>
      </c>
      <c r="M1445" s="251">
        <v>1</v>
      </c>
      <c r="N1445" s="251">
        <v>1</v>
      </c>
      <c r="O1445" s="251" t="s">
        <v>1069</v>
      </c>
      <c r="P1445" s="252" t="s">
        <v>2708</v>
      </c>
    </row>
    <row r="1446" spans="1:16" s="71" customFormat="1" x14ac:dyDescent="0.25">
      <c r="A1446" s="250" t="s">
        <v>873</v>
      </c>
      <c r="B1446" s="251" t="s">
        <v>459</v>
      </c>
      <c r="C1446" s="251" t="s">
        <v>460</v>
      </c>
      <c r="D1446" s="251" t="s">
        <v>1254</v>
      </c>
      <c r="E1446" s="251" t="s">
        <v>1063</v>
      </c>
      <c r="F1446" s="251" t="s">
        <v>2750</v>
      </c>
      <c r="G1446" s="251" t="s">
        <v>1063</v>
      </c>
      <c r="H1446" s="251" t="s">
        <v>1065</v>
      </c>
      <c r="I1446" s="251" t="s">
        <v>1063</v>
      </c>
      <c r="J1446" s="251" t="s">
        <v>1066</v>
      </c>
      <c r="K1446" s="251" t="s">
        <v>119</v>
      </c>
      <c r="L1446" s="251" t="s">
        <v>120</v>
      </c>
      <c r="M1446" s="251">
        <v>1</v>
      </c>
      <c r="N1446" s="251">
        <v>1</v>
      </c>
      <c r="O1446" s="251" t="s">
        <v>1069</v>
      </c>
      <c r="P1446" s="252" t="s">
        <v>2739</v>
      </c>
    </row>
    <row r="1447" spans="1:16" s="71" customFormat="1" x14ac:dyDescent="0.25">
      <c r="A1447" s="250" t="s">
        <v>873</v>
      </c>
      <c r="B1447" s="251" t="s">
        <v>459</v>
      </c>
      <c r="C1447" s="251" t="s">
        <v>460</v>
      </c>
      <c r="D1447" s="251" t="s">
        <v>1254</v>
      </c>
      <c r="E1447" s="251" t="s">
        <v>1063</v>
      </c>
      <c r="F1447" s="251" t="s">
        <v>2750</v>
      </c>
      <c r="G1447" s="251" t="s">
        <v>1063</v>
      </c>
      <c r="H1447" s="251" t="s">
        <v>1115</v>
      </c>
      <c r="I1447" s="251" t="s">
        <v>1116</v>
      </c>
      <c r="J1447" s="251" t="s">
        <v>1066</v>
      </c>
      <c r="K1447" s="251" t="s">
        <v>100</v>
      </c>
      <c r="L1447" s="251" t="s">
        <v>101</v>
      </c>
      <c r="M1447" s="251">
        <v>1</v>
      </c>
      <c r="N1447" s="251">
        <v>1</v>
      </c>
      <c r="O1447" s="251" t="s">
        <v>1069</v>
      </c>
      <c r="P1447" s="252" t="s">
        <v>2739</v>
      </c>
    </row>
    <row r="1448" spans="1:16" s="71" customFormat="1" x14ac:dyDescent="0.25">
      <c r="A1448" s="250" t="s">
        <v>873</v>
      </c>
      <c r="B1448" s="251" t="s">
        <v>459</v>
      </c>
      <c r="C1448" s="251" t="s">
        <v>460</v>
      </c>
      <c r="D1448" s="251" t="s">
        <v>1254</v>
      </c>
      <c r="E1448" s="251" t="s">
        <v>1063</v>
      </c>
      <c r="F1448" s="251" t="s">
        <v>2750</v>
      </c>
      <c r="G1448" s="251" t="s">
        <v>1063</v>
      </c>
      <c r="H1448" s="251" t="s">
        <v>1167</v>
      </c>
      <c r="I1448" s="251" t="s">
        <v>1078</v>
      </c>
      <c r="J1448" s="251" t="s">
        <v>1066</v>
      </c>
      <c r="K1448" s="251" t="s">
        <v>343</v>
      </c>
      <c r="L1448" s="251" t="s">
        <v>344</v>
      </c>
      <c r="M1448" s="251">
        <v>1</v>
      </c>
      <c r="N1448" s="251">
        <v>1</v>
      </c>
      <c r="O1448" s="251" t="s">
        <v>1069</v>
      </c>
      <c r="P1448" s="252" t="s">
        <v>2739</v>
      </c>
    </row>
    <row r="1449" spans="1:16" s="71" customFormat="1" x14ac:dyDescent="0.25">
      <c r="A1449" s="250" t="s">
        <v>873</v>
      </c>
      <c r="B1449" s="251" t="s">
        <v>459</v>
      </c>
      <c r="C1449" s="251" t="s">
        <v>460</v>
      </c>
      <c r="D1449" s="251" t="s">
        <v>1254</v>
      </c>
      <c r="E1449" s="251" t="s">
        <v>1063</v>
      </c>
      <c r="F1449" s="251" t="s">
        <v>2750</v>
      </c>
      <c r="G1449" s="251" t="s">
        <v>1063</v>
      </c>
      <c r="H1449" s="251" t="s">
        <v>1077</v>
      </c>
      <c r="I1449" s="251" t="s">
        <v>1176</v>
      </c>
      <c r="J1449" s="251" t="s">
        <v>1066</v>
      </c>
      <c r="K1449" s="251" t="s">
        <v>159</v>
      </c>
      <c r="L1449" s="251" t="s">
        <v>160</v>
      </c>
      <c r="M1449" s="251">
        <v>1</v>
      </c>
      <c r="N1449" s="251">
        <v>1</v>
      </c>
      <c r="O1449" s="251" t="s">
        <v>1069</v>
      </c>
      <c r="P1449" s="252" t="s">
        <v>2739</v>
      </c>
    </row>
    <row r="1450" spans="1:16" s="71" customFormat="1" x14ac:dyDescent="0.25">
      <c r="A1450" s="250" t="s">
        <v>873</v>
      </c>
      <c r="B1450" s="251" t="s">
        <v>461</v>
      </c>
      <c r="C1450" s="251" t="s">
        <v>462</v>
      </c>
      <c r="D1450" s="251" t="s">
        <v>1254</v>
      </c>
      <c r="E1450" s="251" t="s">
        <v>1063</v>
      </c>
      <c r="F1450" s="251" t="s">
        <v>2751</v>
      </c>
      <c r="G1450" s="251" t="s">
        <v>1063</v>
      </c>
      <c r="H1450" s="251" t="s">
        <v>1065</v>
      </c>
      <c r="I1450" s="251" t="s">
        <v>1063</v>
      </c>
      <c r="J1450" s="251" t="s">
        <v>1066</v>
      </c>
      <c r="K1450" s="251" t="s">
        <v>440</v>
      </c>
      <c r="L1450" s="251" t="s">
        <v>441</v>
      </c>
      <c r="M1450" s="251">
        <v>0.96</v>
      </c>
      <c r="N1450" s="251">
        <v>0.96</v>
      </c>
      <c r="O1450" s="251" t="s">
        <v>1069</v>
      </c>
      <c r="P1450" s="252" t="s">
        <v>1069</v>
      </c>
    </row>
    <row r="1451" spans="1:16" s="71" customFormat="1" x14ac:dyDescent="0.25">
      <c r="A1451" s="250" t="s">
        <v>873</v>
      </c>
      <c r="B1451" s="251" t="s">
        <v>461</v>
      </c>
      <c r="C1451" s="251" t="s">
        <v>462</v>
      </c>
      <c r="D1451" s="251" t="s">
        <v>1254</v>
      </c>
      <c r="E1451" s="251" t="s">
        <v>1063</v>
      </c>
      <c r="F1451" s="251" t="s">
        <v>2751</v>
      </c>
      <c r="G1451" s="251" t="s">
        <v>1063</v>
      </c>
      <c r="H1451" s="251" t="s">
        <v>1115</v>
      </c>
      <c r="I1451" s="251" t="s">
        <v>1116</v>
      </c>
      <c r="J1451" s="251" t="s">
        <v>1066</v>
      </c>
      <c r="K1451" s="251" t="s">
        <v>129</v>
      </c>
      <c r="L1451" s="251" t="s">
        <v>130</v>
      </c>
      <c r="M1451" s="251">
        <v>0.96</v>
      </c>
      <c r="N1451" s="251">
        <v>48</v>
      </c>
      <c r="O1451" s="251" t="s">
        <v>1069</v>
      </c>
      <c r="P1451" s="252" t="s">
        <v>1069</v>
      </c>
    </row>
    <row r="1452" spans="1:16" s="71" customFormat="1" x14ac:dyDescent="0.25">
      <c r="A1452" s="250" t="s">
        <v>873</v>
      </c>
      <c r="B1452" s="251" t="s">
        <v>461</v>
      </c>
      <c r="C1452" s="251" t="s">
        <v>462</v>
      </c>
      <c r="D1452" s="251" t="s">
        <v>1254</v>
      </c>
      <c r="E1452" s="251" t="s">
        <v>1063</v>
      </c>
      <c r="F1452" s="251" t="s">
        <v>2751</v>
      </c>
      <c r="G1452" s="251" t="s">
        <v>1063</v>
      </c>
      <c r="H1452" s="251" t="s">
        <v>1167</v>
      </c>
      <c r="I1452" s="251" t="s">
        <v>1078</v>
      </c>
      <c r="J1452" s="251" t="s">
        <v>1066</v>
      </c>
      <c r="K1452" s="251" t="s">
        <v>115</v>
      </c>
      <c r="L1452" s="251" t="s">
        <v>116</v>
      </c>
      <c r="M1452" s="251">
        <v>0.96</v>
      </c>
      <c r="N1452" s="251">
        <v>1</v>
      </c>
      <c r="O1452" s="251" t="s">
        <v>1069</v>
      </c>
      <c r="P1452" s="252" t="s">
        <v>1069</v>
      </c>
    </row>
    <row r="1453" spans="1:16" s="71" customFormat="1" x14ac:dyDescent="0.25">
      <c r="A1453" s="250" t="s">
        <v>873</v>
      </c>
      <c r="B1453" s="251" t="s">
        <v>461</v>
      </c>
      <c r="C1453" s="251" t="s">
        <v>462</v>
      </c>
      <c r="D1453" s="251" t="s">
        <v>1254</v>
      </c>
      <c r="E1453" s="251" t="s">
        <v>1063</v>
      </c>
      <c r="F1453" s="251" t="s">
        <v>2751</v>
      </c>
      <c r="G1453" s="251" t="s">
        <v>1063</v>
      </c>
      <c r="H1453" s="251" t="s">
        <v>1077</v>
      </c>
      <c r="I1453" s="251" t="s">
        <v>1176</v>
      </c>
      <c r="J1453" s="251" t="s">
        <v>1066</v>
      </c>
      <c r="K1453" s="251" t="s">
        <v>117</v>
      </c>
      <c r="L1453" s="251" t="s">
        <v>118</v>
      </c>
      <c r="M1453" s="251">
        <v>0.96</v>
      </c>
      <c r="N1453" s="251">
        <v>0.104</v>
      </c>
      <c r="O1453" s="251" t="s">
        <v>1069</v>
      </c>
      <c r="P1453" s="252" t="s">
        <v>1069</v>
      </c>
    </row>
    <row r="1454" spans="1:16" s="71" customFormat="1" x14ac:dyDescent="0.25">
      <c r="A1454" s="250" t="s">
        <v>873</v>
      </c>
      <c r="B1454" s="251" t="s">
        <v>461</v>
      </c>
      <c r="C1454" s="251" t="s">
        <v>462</v>
      </c>
      <c r="D1454" s="251" t="s">
        <v>1254</v>
      </c>
      <c r="E1454" s="251" t="s">
        <v>1063</v>
      </c>
      <c r="F1454" s="251" t="s">
        <v>2751</v>
      </c>
      <c r="G1454" s="251" t="s">
        <v>1063</v>
      </c>
      <c r="H1454" s="251" t="s">
        <v>1083</v>
      </c>
      <c r="I1454" s="251" t="s">
        <v>1143</v>
      </c>
      <c r="J1454" s="251" t="s">
        <v>1066</v>
      </c>
      <c r="K1454" s="251" t="s">
        <v>119</v>
      </c>
      <c r="L1454" s="251" t="s">
        <v>120</v>
      </c>
      <c r="M1454" s="251">
        <v>0.96</v>
      </c>
      <c r="N1454" s="251">
        <v>1.042</v>
      </c>
      <c r="O1454" s="251" t="s">
        <v>1069</v>
      </c>
      <c r="P1454" s="252" t="s">
        <v>1069</v>
      </c>
    </row>
    <row r="1455" spans="1:16" s="71" customFormat="1" x14ac:dyDescent="0.25">
      <c r="A1455" s="250" t="s">
        <v>873</v>
      </c>
      <c r="B1455" s="251" t="s">
        <v>463</v>
      </c>
      <c r="C1455" s="251" t="s">
        <v>464</v>
      </c>
      <c r="D1455" s="251" t="s">
        <v>1254</v>
      </c>
      <c r="E1455" s="251" t="s">
        <v>1063</v>
      </c>
      <c r="F1455" s="251" t="s">
        <v>2752</v>
      </c>
      <c r="G1455" s="251" t="s">
        <v>1063</v>
      </c>
      <c r="H1455" s="251" t="s">
        <v>1065</v>
      </c>
      <c r="I1455" s="251" t="s">
        <v>1063</v>
      </c>
      <c r="J1455" s="251" t="s">
        <v>1066</v>
      </c>
      <c r="K1455" s="251" t="s">
        <v>197</v>
      </c>
      <c r="L1455" s="251" t="s">
        <v>198</v>
      </c>
      <c r="M1455" s="251">
        <v>1</v>
      </c>
      <c r="N1455" s="251">
        <v>0.6</v>
      </c>
      <c r="O1455" s="251" t="s">
        <v>1069</v>
      </c>
      <c r="P1455" s="252" t="s">
        <v>2753</v>
      </c>
    </row>
    <row r="1456" spans="1:16" s="71" customFormat="1" x14ac:dyDescent="0.25">
      <c r="A1456" s="250" t="s">
        <v>873</v>
      </c>
      <c r="B1456" s="251" t="s">
        <v>463</v>
      </c>
      <c r="C1456" s="251" t="s">
        <v>464</v>
      </c>
      <c r="D1456" s="251" t="s">
        <v>1254</v>
      </c>
      <c r="E1456" s="251" t="s">
        <v>1063</v>
      </c>
      <c r="F1456" s="251" t="s">
        <v>2752</v>
      </c>
      <c r="G1456" s="251" t="s">
        <v>1063</v>
      </c>
      <c r="H1456" s="251" t="s">
        <v>1115</v>
      </c>
      <c r="I1456" s="251" t="s">
        <v>1116</v>
      </c>
      <c r="J1456" s="251" t="s">
        <v>1066</v>
      </c>
      <c r="K1456" s="251" t="s">
        <v>380</v>
      </c>
      <c r="L1456" s="251" t="s">
        <v>381</v>
      </c>
      <c r="M1456" s="251">
        <v>1</v>
      </c>
      <c r="N1456" s="251">
        <v>0.35</v>
      </c>
      <c r="O1456" s="251" t="s">
        <v>1069</v>
      </c>
      <c r="P1456" s="252" t="s">
        <v>2753</v>
      </c>
    </row>
    <row r="1457" spans="1:16" s="71" customFormat="1" x14ac:dyDescent="0.25">
      <c r="A1457" s="250" t="s">
        <v>873</v>
      </c>
      <c r="B1457" s="251" t="s">
        <v>463</v>
      </c>
      <c r="C1457" s="251" t="s">
        <v>464</v>
      </c>
      <c r="D1457" s="251" t="s">
        <v>1254</v>
      </c>
      <c r="E1457" s="251" t="s">
        <v>1063</v>
      </c>
      <c r="F1457" s="251" t="s">
        <v>2752</v>
      </c>
      <c r="G1457" s="251" t="s">
        <v>1063</v>
      </c>
      <c r="H1457" s="251" t="s">
        <v>1167</v>
      </c>
      <c r="I1457" s="251" t="s">
        <v>1078</v>
      </c>
      <c r="J1457" s="251" t="s">
        <v>1066</v>
      </c>
      <c r="K1457" s="251" t="s">
        <v>175</v>
      </c>
      <c r="L1457" s="251" t="s">
        <v>176</v>
      </c>
      <c r="M1457" s="251">
        <v>1</v>
      </c>
      <c r="N1457" s="251">
        <v>0.05</v>
      </c>
      <c r="O1457" s="251" t="s">
        <v>1069</v>
      </c>
      <c r="P1457" s="252" t="s">
        <v>2753</v>
      </c>
    </row>
    <row r="1458" spans="1:16" s="71" customFormat="1" x14ac:dyDescent="0.25">
      <c r="A1458" s="250" t="s">
        <v>873</v>
      </c>
      <c r="B1458" s="251" t="s">
        <v>466</v>
      </c>
      <c r="C1458" s="251" t="s">
        <v>467</v>
      </c>
      <c r="D1458" s="251" t="s">
        <v>1254</v>
      </c>
      <c r="E1458" s="251" t="s">
        <v>1063</v>
      </c>
      <c r="F1458" s="251" t="s">
        <v>2754</v>
      </c>
      <c r="G1458" s="251" t="s">
        <v>1063</v>
      </c>
      <c r="H1458" s="251" t="s">
        <v>1065</v>
      </c>
      <c r="I1458" s="251" t="s">
        <v>1063</v>
      </c>
      <c r="J1458" s="251" t="s">
        <v>1066</v>
      </c>
      <c r="K1458" s="251" t="s">
        <v>197</v>
      </c>
      <c r="L1458" s="251" t="s">
        <v>198</v>
      </c>
      <c r="M1458" s="251">
        <v>1</v>
      </c>
      <c r="N1458" s="251">
        <v>0.6</v>
      </c>
      <c r="O1458" s="251" t="s">
        <v>1069</v>
      </c>
      <c r="P1458" s="252" t="s">
        <v>2753</v>
      </c>
    </row>
    <row r="1459" spans="1:16" s="71" customFormat="1" x14ac:dyDescent="0.25">
      <c r="A1459" s="250" t="s">
        <v>873</v>
      </c>
      <c r="B1459" s="251" t="s">
        <v>466</v>
      </c>
      <c r="C1459" s="251" t="s">
        <v>467</v>
      </c>
      <c r="D1459" s="251" t="s">
        <v>1254</v>
      </c>
      <c r="E1459" s="251" t="s">
        <v>1063</v>
      </c>
      <c r="F1459" s="251" t="s">
        <v>2754</v>
      </c>
      <c r="G1459" s="251" t="s">
        <v>1063</v>
      </c>
      <c r="H1459" s="251" t="s">
        <v>1115</v>
      </c>
      <c r="I1459" s="251" t="s">
        <v>1116</v>
      </c>
      <c r="J1459" s="251" t="s">
        <v>1066</v>
      </c>
      <c r="K1459" s="251" t="s">
        <v>380</v>
      </c>
      <c r="L1459" s="251" t="s">
        <v>381</v>
      </c>
      <c r="M1459" s="251">
        <v>1</v>
      </c>
      <c r="N1459" s="251">
        <v>0.35</v>
      </c>
      <c r="O1459" s="251" t="s">
        <v>1069</v>
      </c>
      <c r="P1459" s="252" t="s">
        <v>2753</v>
      </c>
    </row>
    <row r="1460" spans="1:16" s="71" customFormat="1" x14ac:dyDescent="0.25">
      <c r="A1460" s="250" t="s">
        <v>873</v>
      </c>
      <c r="B1460" s="251" t="s">
        <v>466</v>
      </c>
      <c r="C1460" s="251" t="s">
        <v>467</v>
      </c>
      <c r="D1460" s="251" t="s">
        <v>1254</v>
      </c>
      <c r="E1460" s="251" t="s">
        <v>1063</v>
      </c>
      <c r="F1460" s="251" t="s">
        <v>2754</v>
      </c>
      <c r="G1460" s="251" t="s">
        <v>1063</v>
      </c>
      <c r="H1460" s="251" t="s">
        <v>1167</v>
      </c>
      <c r="I1460" s="251" t="s">
        <v>1078</v>
      </c>
      <c r="J1460" s="251" t="s">
        <v>1066</v>
      </c>
      <c r="K1460" s="251" t="s">
        <v>175</v>
      </c>
      <c r="L1460" s="251" t="s">
        <v>176</v>
      </c>
      <c r="M1460" s="251">
        <v>1</v>
      </c>
      <c r="N1460" s="251">
        <v>0.05</v>
      </c>
      <c r="O1460" s="251" t="s">
        <v>1069</v>
      </c>
      <c r="P1460" s="252" t="s">
        <v>2753</v>
      </c>
    </row>
    <row r="1461" spans="1:16" s="71" customFormat="1" x14ac:dyDescent="0.25">
      <c r="A1461" s="250" t="s">
        <v>873</v>
      </c>
      <c r="B1461" s="251" t="s">
        <v>469</v>
      </c>
      <c r="C1461" s="251" t="s">
        <v>470</v>
      </c>
      <c r="D1461" s="251" t="s">
        <v>1254</v>
      </c>
      <c r="E1461" s="251" t="s">
        <v>1063</v>
      </c>
      <c r="F1461" s="251" t="s">
        <v>2755</v>
      </c>
      <c r="G1461" s="251" t="s">
        <v>1063</v>
      </c>
      <c r="H1461" s="251" t="s">
        <v>1065</v>
      </c>
      <c r="I1461" s="251" t="s">
        <v>1063</v>
      </c>
      <c r="J1461" s="251" t="s">
        <v>1066</v>
      </c>
      <c r="K1461" s="251" t="s">
        <v>694</v>
      </c>
      <c r="L1461" s="251" t="s">
        <v>19</v>
      </c>
      <c r="M1461" s="251">
        <v>1</v>
      </c>
      <c r="N1461" s="251">
        <v>1.075</v>
      </c>
      <c r="O1461" s="251" t="s">
        <v>1069</v>
      </c>
      <c r="P1461" s="252" t="s">
        <v>1069</v>
      </c>
    </row>
    <row r="1462" spans="1:16" s="71" customFormat="1" x14ac:dyDescent="0.25">
      <c r="A1462" s="250" t="s">
        <v>873</v>
      </c>
      <c r="B1462" s="251" t="s">
        <v>471</v>
      </c>
      <c r="C1462" s="251" t="s">
        <v>472</v>
      </c>
      <c r="D1462" s="251" t="s">
        <v>1254</v>
      </c>
      <c r="E1462" s="251" t="s">
        <v>1063</v>
      </c>
      <c r="F1462" s="251" t="s">
        <v>2756</v>
      </c>
      <c r="G1462" s="251" t="s">
        <v>1063</v>
      </c>
      <c r="H1462" s="251" t="s">
        <v>1065</v>
      </c>
      <c r="I1462" s="251" t="s">
        <v>1063</v>
      </c>
      <c r="J1462" s="251" t="s">
        <v>1066</v>
      </c>
      <c r="K1462" s="251" t="s">
        <v>444</v>
      </c>
      <c r="L1462" s="251" t="s">
        <v>445</v>
      </c>
      <c r="M1462" s="251">
        <v>1</v>
      </c>
      <c r="N1462" s="251">
        <v>1</v>
      </c>
      <c r="O1462" s="251" t="s">
        <v>1069</v>
      </c>
      <c r="P1462" s="252" t="s">
        <v>1069</v>
      </c>
    </row>
    <row r="1463" spans="1:16" s="71" customFormat="1" x14ac:dyDescent="0.25">
      <c r="A1463" s="250" t="s">
        <v>873</v>
      </c>
      <c r="B1463" s="251" t="s">
        <v>471</v>
      </c>
      <c r="C1463" s="251" t="s">
        <v>472</v>
      </c>
      <c r="D1463" s="251" t="s">
        <v>1254</v>
      </c>
      <c r="E1463" s="251" t="s">
        <v>1063</v>
      </c>
      <c r="F1463" s="251" t="s">
        <v>2756</v>
      </c>
      <c r="G1463" s="251" t="s">
        <v>1063</v>
      </c>
      <c r="H1463" s="251" t="s">
        <v>1115</v>
      </c>
      <c r="I1463" s="251" t="s">
        <v>1116</v>
      </c>
      <c r="J1463" s="251" t="s">
        <v>1066</v>
      </c>
      <c r="K1463" s="251" t="s">
        <v>109</v>
      </c>
      <c r="L1463" s="251" t="s">
        <v>110</v>
      </c>
      <c r="M1463" s="251">
        <v>1</v>
      </c>
      <c r="N1463" s="251">
        <v>1</v>
      </c>
      <c r="O1463" s="251" t="s">
        <v>1069</v>
      </c>
      <c r="P1463" s="252" t="s">
        <v>1069</v>
      </c>
    </row>
    <row r="1464" spans="1:16" s="71" customFormat="1" x14ac:dyDescent="0.25">
      <c r="A1464" s="250" t="s">
        <v>873</v>
      </c>
      <c r="B1464" s="251" t="s">
        <v>471</v>
      </c>
      <c r="C1464" s="251" t="s">
        <v>472</v>
      </c>
      <c r="D1464" s="251" t="s">
        <v>1254</v>
      </c>
      <c r="E1464" s="251" t="s">
        <v>1063</v>
      </c>
      <c r="F1464" s="251" t="s">
        <v>2756</v>
      </c>
      <c r="G1464" s="251" t="s">
        <v>1063</v>
      </c>
      <c r="H1464" s="251" t="s">
        <v>1167</v>
      </c>
      <c r="I1464" s="251" t="s">
        <v>1078</v>
      </c>
      <c r="J1464" s="251" t="s">
        <v>1066</v>
      </c>
      <c r="K1464" s="251" t="s">
        <v>115</v>
      </c>
      <c r="L1464" s="251" t="s">
        <v>116</v>
      </c>
      <c r="M1464" s="251">
        <v>1</v>
      </c>
      <c r="N1464" s="251">
        <v>1</v>
      </c>
      <c r="O1464" s="251" t="s">
        <v>1069</v>
      </c>
      <c r="P1464" s="252" t="s">
        <v>1069</v>
      </c>
    </row>
    <row r="1465" spans="1:16" s="71" customFormat="1" x14ac:dyDescent="0.25">
      <c r="A1465" s="250" t="s">
        <v>873</v>
      </c>
      <c r="B1465" s="251" t="s">
        <v>471</v>
      </c>
      <c r="C1465" s="251" t="s">
        <v>472</v>
      </c>
      <c r="D1465" s="251" t="s">
        <v>1254</v>
      </c>
      <c r="E1465" s="251" t="s">
        <v>1063</v>
      </c>
      <c r="F1465" s="251" t="s">
        <v>2756</v>
      </c>
      <c r="G1465" s="251" t="s">
        <v>1063</v>
      </c>
      <c r="H1465" s="251" t="s">
        <v>1077</v>
      </c>
      <c r="I1465" s="251" t="s">
        <v>1176</v>
      </c>
      <c r="J1465" s="251" t="s">
        <v>1066</v>
      </c>
      <c r="K1465" s="251" t="s">
        <v>119</v>
      </c>
      <c r="L1465" s="251" t="s">
        <v>120</v>
      </c>
      <c r="M1465" s="251">
        <v>1</v>
      </c>
      <c r="N1465" s="251">
        <v>1</v>
      </c>
      <c r="O1465" s="251" t="s">
        <v>1069</v>
      </c>
      <c r="P1465" s="252" t="s">
        <v>1069</v>
      </c>
    </row>
    <row r="1466" spans="1:16" s="71" customFormat="1" x14ac:dyDescent="0.25">
      <c r="A1466" s="250" t="s">
        <v>873</v>
      </c>
      <c r="B1466" s="251" t="s">
        <v>473</v>
      </c>
      <c r="C1466" s="251" t="s">
        <v>474</v>
      </c>
      <c r="D1466" s="251" t="s">
        <v>1254</v>
      </c>
      <c r="E1466" s="251" t="s">
        <v>1063</v>
      </c>
      <c r="F1466" s="251" t="s">
        <v>2757</v>
      </c>
      <c r="G1466" s="251" t="s">
        <v>1063</v>
      </c>
      <c r="H1466" s="251" t="s">
        <v>1065</v>
      </c>
      <c r="I1466" s="251" t="s">
        <v>1063</v>
      </c>
      <c r="J1466" s="251" t="s">
        <v>1066</v>
      </c>
      <c r="K1466" s="251" t="s">
        <v>406</v>
      </c>
      <c r="L1466" s="251" t="s">
        <v>407</v>
      </c>
      <c r="M1466" s="251">
        <v>1</v>
      </c>
      <c r="N1466" s="251">
        <v>1</v>
      </c>
      <c r="O1466" s="251" t="s">
        <v>1069</v>
      </c>
      <c r="P1466" s="252" t="s">
        <v>2758</v>
      </c>
    </row>
    <row r="1467" spans="1:16" s="71" customFormat="1" x14ac:dyDescent="0.25">
      <c r="A1467" s="250" t="s">
        <v>873</v>
      </c>
      <c r="B1467" s="251" t="s">
        <v>473</v>
      </c>
      <c r="C1467" s="251" t="s">
        <v>474</v>
      </c>
      <c r="D1467" s="251" t="s">
        <v>1254</v>
      </c>
      <c r="E1467" s="251" t="s">
        <v>1063</v>
      </c>
      <c r="F1467" s="251" t="s">
        <v>2757</v>
      </c>
      <c r="G1467" s="251" t="s">
        <v>1063</v>
      </c>
      <c r="H1467" s="251" t="s">
        <v>1115</v>
      </c>
      <c r="I1467" s="251" t="s">
        <v>1116</v>
      </c>
      <c r="J1467" s="251" t="s">
        <v>1066</v>
      </c>
      <c r="K1467" s="251" t="s">
        <v>107</v>
      </c>
      <c r="L1467" s="251" t="s">
        <v>108</v>
      </c>
      <c r="M1467" s="251">
        <v>1</v>
      </c>
      <c r="N1467" s="251">
        <v>1</v>
      </c>
      <c r="O1467" s="251" t="s">
        <v>1069</v>
      </c>
      <c r="P1467" s="252" t="s">
        <v>2758</v>
      </c>
    </row>
    <row r="1468" spans="1:16" s="71" customFormat="1" x14ac:dyDescent="0.25">
      <c r="A1468" s="250" t="s">
        <v>873</v>
      </c>
      <c r="B1468" s="251" t="s">
        <v>473</v>
      </c>
      <c r="C1468" s="251" t="s">
        <v>474</v>
      </c>
      <c r="D1468" s="251" t="s">
        <v>1254</v>
      </c>
      <c r="E1468" s="251" t="s">
        <v>1063</v>
      </c>
      <c r="F1468" s="251" t="s">
        <v>2757</v>
      </c>
      <c r="G1468" s="251" t="s">
        <v>1063</v>
      </c>
      <c r="H1468" s="251" t="s">
        <v>1167</v>
      </c>
      <c r="I1468" s="251" t="s">
        <v>1078</v>
      </c>
      <c r="J1468" s="251" t="s">
        <v>1066</v>
      </c>
      <c r="K1468" s="251" t="s">
        <v>115</v>
      </c>
      <c r="L1468" s="251" t="s">
        <v>116</v>
      </c>
      <c r="M1468" s="251">
        <v>1</v>
      </c>
      <c r="N1468" s="251">
        <v>1</v>
      </c>
      <c r="O1468" s="251" t="s">
        <v>1069</v>
      </c>
      <c r="P1468" s="252" t="s">
        <v>2758</v>
      </c>
    </row>
    <row r="1469" spans="1:16" s="71" customFormat="1" x14ac:dyDescent="0.25">
      <c r="A1469" s="250" t="s">
        <v>873</v>
      </c>
      <c r="B1469" s="251" t="s">
        <v>478</v>
      </c>
      <c r="C1469" s="251" t="s">
        <v>479</v>
      </c>
      <c r="D1469" s="251" t="s">
        <v>1254</v>
      </c>
      <c r="E1469" s="251" t="s">
        <v>1063</v>
      </c>
      <c r="F1469" s="251" t="s">
        <v>2759</v>
      </c>
      <c r="G1469" s="251" t="s">
        <v>1063</v>
      </c>
      <c r="H1469" s="251" t="s">
        <v>1065</v>
      </c>
      <c r="I1469" s="251" t="s">
        <v>1063</v>
      </c>
      <c r="J1469" s="251" t="s">
        <v>1066</v>
      </c>
      <c r="K1469" s="251" t="s">
        <v>139</v>
      </c>
      <c r="L1469" s="251" t="s">
        <v>140</v>
      </c>
      <c r="M1469" s="251">
        <v>1</v>
      </c>
      <c r="N1469" s="251">
        <v>1</v>
      </c>
      <c r="O1469" s="251" t="s">
        <v>1069</v>
      </c>
      <c r="P1469" s="252" t="s">
        <v>2729</v>
      </c>
    </row>
    <row r="1470" spans="1:16" s="71" customFormat="1" x14ac:dyDescent="0.25">
      <c r="A1470" s="250" t="s">
        <v>873</v>
      </c>
      <c r="B1470" s="251" t="s">
        <v>478</v>
      </c>
      <c r="C1470" s="251" t="s">
        <v>479</v>
      </c>
      <c r="D1470" s="251" t="s">
        <v>1254</v>
      </c>
      <c r="E1470" s="251" t="s">
        <v>1063</v>
      </c>
      <c r="F1470" s="251" t="s">
        <v>2759</v>
      </c>
      <c r="G1470" s="251" t="s">
        <v>1063</v>
      </c>
      <c r="H1470" s="251" t="s">
        <v>1115</v>
      </c>
      <c r="I1470" s="251" t="s">
        <v>1116</v>
      </c>
      <c r="J1470" s="251" t="s">
        <v>1066</v>
      </c>
      <c r="K1470" s="251" t="s">
        <v>235</v>
      </c>
      <c r="L1470" s="251" t="s">
        <v>236</v>
      </c>
      <c r="M1470" s="251">
        <v>1</v>
      </c>
      <c r="N1470" s="251">
        <v>1</v>
      </c>
      <c r="O1470" s="251" t="s">
        <v>1069</v>
      </c>
      <c r="P1470" s="252" t="s">
        <v>2729</v>
      </c>
    </row>
    <row r="1471" spans="1:16" s="71" customFormat="1" x14ac:dyDescent="0.25">
      <c r="A1471" s="250" t="s">
        <v>873</v>
      </c>
      <c r="B1471" s="251" t="s">
        <v>478</v>
      </c>
      <c r="C1471" s="251" t="s">
        <v>479</v>
      </c>
      <c r="D1471" s="251" t="s">
        <v>1254</v>
      </c>
      <c r="E1471" s="251" t="s">
        <v>1063</v>
      </c>
      <c r="F1471" s="251" t="s">
        <v>2759</v>
      </c>
      <c r="G1471" s="251" t="s">
        <v>1063</v>
      </c>
      <c r="H1471" s="251" t="s">
        <v>1167</v>
      </c>
      <c r="I1471" s="251" t="s">
        <v>1078</v>
      </c>
      <c r="J1471" s="251" t="s">
        <v>1066</v>
      </c>
      <c r="K1471" s="251" t="s">
        <v>100</v>
      </c>
      <c r="L1471" s="251" t="s">
        <v>101</v>
      </c>
      <c r="M1471" s="251">
        <v>1</v>
      </c>
      <c r="N1471" s="251">
        <v>1</v>
      </c>
      <c r="O1471" s="251" t="s">
        <v>1069</v>
      </c>
      <c r="P1471" s="252" t="s">
        <v>2729</v>
      </c>
    </row>
    <row r="1472" spans="1:16" s="71" customFormat="1" x14ac:dyDescent="0.25">
      <c r="A1472" s="250" t="s">
        <v>873</v>
      </c>
      <c r="B1472" s="251" t="s">
        <v>480</v>
      </c>
      <c r="C1472" s="251" t="s">
        <v>481</v>
      </c>
      <c r="D1472" s="251" t="s">
        <v>1254</v>
      </c>
      <c r="E1472" s="251" t="s">
        <v>1063</v>
      </c>
      <c r="F1472" s="251" t="s">
        <v>2760</v>
      </c>
      <c r="G1472" s="251" t="s">
        <v>1063</v>
      </c>
      <c r="H1472" s="251" t="s">
        <v>1065</v>
      </c>
      <c r="I1472" s="251" t="s">
        <v>1063</v>
      </c>
      <c r="J1472" s="251" t="s">
        <v>1066</v>
      </c>
      <c r="K1472" s="251" t="s">
        <v>60</v>
      </c>
      <c r="L1472" s="251" t="s">
        <v>61</v>
      </c>
      <c r="M1472" s="251">
        <v>1</v>
      </c>
      <c r="N1472" s="251">
        <v>0.63100000000000001</v>
      </c>
      <c r="O1472" s="251" t="s">
        <v>1069</v>
      </c>
      <c r="P1472" s="252" t="s">
        <v>1069</v>
      </c>
    </row>
    <row r="1473" spans="1:16" s="71" customFormat="1" x14ac:dyDescent="0.25">
      <c r="A1473" s="250" t="s">
        <v>873</v>
      </c>
      <c r="B1473" s="251" t="s">
        <v>480</v>
      </c>
      <c r="C1473" s="251" t="s">
        <v>481</v>
      </c>
      <c r="D1473" s="251" t="s">
        <v>1254</v>
      </c>
      <c r="E1473" s="251" t="s">
        <v>1063</v>
      </c>
      <c r="F1473" s="251" t="s">
        <v>2760</v>
      </c>
      <c r="G1473" s="251" t="s">
        <v>1063</v>
      </c>
      <c r="H1473" s="251" t="s">
        <v>1115</v>
      </c>
      <c r="I1473" s="251" t="s">
        <v>1116</v>
      </c>
      <c r="J1473" s="251" t="s">
        <v>1066</v>
      </c>
      <c r="K1473" s="251" t="s">
        <v>72</v>
      </c>
      <c r="L1473" s="251" t="s">
        <v>73</v>
      </c>
      <c r="M1473" s="251">
        <v>1</v>
      </c>
      <c r="N1473" s="251">
        <v>0.21099999999999999</v>
      </c>
      <c r="O1473" s="251" t="s">
        <v>1069</v>
      </c>
      <c r="P1473" s="252" t="s">
        <v>1069</v>
      </c>
    </row>
    <row r="1474" spans="1:16" s="71" customFormat="1" x14ac:dyDescent="0.25">
      <c r="A1474" s="250" t="s">
        <v>873</v>
      </c>
      <c r="B1474" s="251" t="s">
        <v>480</v>
      </c>
      <c r="C1474" s="251" t="s">
        <v>481</v>
      </c>
      <c r="D1474" s="251" t="s">
        <v>1254</v>
      </c>
      <c r="E1474" s="251" t="s">
        <v>1063</v>
      </c>
      <c r="F1474" s="251" t="s">
        <v>2760</v>
      </c>
      <c r="G1474" s="251" t="s">
        <v>1063</v>
      </c>
      <c r="H1474" s="251" t="s">
        <v>1167</v>
      </c>
      <c r="I1474" s="251" t="s">
        <v>1078</v>
      </c>
      <c r="J1474" s="251" t="s">
        <v>1066</v>
      </c>
      <c r="K1474" s="251" t="s">
        <v>701</v>
      </c>
      <c r="L1474" s="251" t="s">
        <v>2654</v>
      </c>
      <c r="M1474" s="251">
        <v>1</v>
      </c>
      <c r="N1474" s="251">
        <v>0.21099999999999999</v>
      </c>
      <c r="O1474" s="251" t="s">
        <v>1069</v>
      </c>
      <c r="P1474" s="252" t="s">
        <v>1069</v>
      </c>
    </row>
    <row r="1475" spans="1:16" s="71" customFormat="1" x14ac:dyDescent="0.25">
      <c r="A1475" s="250" t="s">
        <v>873</v>
      </c>
      <c r="B1475" s="251" t="s">
        <v>497</v>
      </c>
      <c r="C1475" s="251" t="s">
        <v>498</v>
      </c>
      <c r="D1475" s="251" t="s">
        <v>1254</v>
      </c>
      <c r="E1475" s="251" t="s">
        <v>1063</v>
      </c>
      <c r="F1475" s="251" t="s">
        <v>2761</v>
      </c>
      <c r="G1475" s="251" t="s">
        <v>1063</v>
      </c>
      <c r="H1475" s="251" t="s">
        <v>1065</v>
      </c>
      <c r="I1475" s="251" t="s">
        <v>1063</v>
      </c>
      <c r="J1475" s="251" t="s">
        <v>1066</v>
      </c>
      <c r="K1475" s="251" t="s">
        <v>107</v>
      </c>
      <c r="L1475" s="251" t="s">
        <v>108</v>
      </c>
      <c r="M1475" s="251">
        <v>1</v>
      </c>
      <c r="N1475" s="251">
        <v>1</v>
      </c>
      <c r="O1475" s="251" t="s">
        <v>1069</v>
      </c>
      <c r="P1475" s="252" t="s">
        <v>1069</v>
      </c>
    </row>
    <row r="1476" spans="1:16" s="71" customFormat="1" x14ac:dyDescent="0.25">
      <c r="A1476" s="250" t="s">
        <v>873</v>
      </c>
      <c r="B1476" s="251" t="s">
        <v>497</v>
      </c>
      <c r="C1476" s="251" t="s">
        <v>498</v>
      </c>
      <c r="D1476" s="251" t="s">
        <v>1254</v>
      </c>
      <c r="E1476" s="251" t="s">
        <v>1063</v>
      </c>
      <c r="F1476" s="251" t="s">
        <v>2761</v>
      </c>
      <c r="G1476" s="251" t="s">
        <v>1063</v>
      </c>
      <c r="H1476" s="251" t="s">
        <v>1115</v>
      </c>
      <c r="I1476" s="251" t="s">
        <v>1116</v>
      </c>
      <c r="J1476" s="251" t="s">
        <v>1066</v>
      </c>
      <c r="K1476" s="251" t="s">
        <v>115</v>
      </c>
      <c r="L1476" s="251" t="s">
        <v>116</v>
      </c>
      <c r="M1476" s="251">
        <v>1</v>
      </c>
      <c r="N1476" s="251">
        <v>1</v>
      </c>
      <c r="O1476" s="251" t="s">
        <v>1069</v>
      </c>
      <c r="P1476" s="252" t="s">
        <v>1069</v>
      </c>
    </row>
    <row r="1477" spans="1:16" s="71" customFormat="1" x14ac:dyDescent="0.25">
      <c r="A1477" s="250" t="s">
        <v>873</v>
      </c>
      <c r="B1477" s="251" t="s">
        <v>497</v>
      </c>
      <c r="C1477" s="251" t="s">
        <v>498</v>
      </c>
      <c r="D1477" s="251" t="s">
        <v>1254</v>
      </c>
      <c r="E1477" s="251" t="s">
        <v>1063</v>
      </c>
      <c r="F1477" s="251" t="s">
        <v>2761</v>
      </c>
      <c r="G1477" s="251" t="s">
        <v>1063</v>
      </c>
      <c r="H1477" s="251" t="s">
        <v>1167</v>
      </c>
      <c r="I1477" s="251" t="s">
        <v>1078</v>
      </c>
      <c r="J1477" s="251" t="s">
        <v>1066</v>
      </c>
      <c r="K1477" s="251" t="s">
        <v>406</v>
      </c>
      <c r="L1477" s="251" t="s">
        <v>407</v>
      </c>
      <c r="M1477" s="251">
        <v>1</v>
      </c>
      <c r="N1477" s="251">
        <v>1</v>
      </c>
      <c r="O1477" s="251" t="s">
        <v>1069</v>
      </c>
      <c r="P1477" s="252" t="s">
        <v>1069</v>
      </c>
    </row>
    <row r="1478" spans="1:16" x14ac:dyDescent="0.25">
      <c r="A1478" s="250" t="s">
        <v>873</v>
      </c>
      <c r="B1478" s="251" t="s">
        <v>511</v>
      </c>
      <c r="C1478" s="251" t="s">
        <v>512</v>
      </c>
      <c r="D1478" s="251" t="s">
        <v>1254</v>
      </c>
      <c r="E1478" s="251" t="s">
        <v>1063</v>
      </c>
      <c r="F1478" s="251" t="s">
        <v>2762</v>
      </c>
      <c r="G1478" s="251" t="s">
        <v>1063</v>
      </c>
      <c r="H1478" s="251" t="s">
        <v>1065</v>
      </c>
      <c r="I1478" s="251" t="s">
        <v>1063</v>
      </c>
      <c r="J1478" s="251" t="s">
        <v>1066</v>
      </c>
      <c r="K1478" s="251" t="s">
        <v>694</v>
      </c>
      <c r="L1478" s="251" t="s">
        <v>19</v>
      </c>
      <c r="M1478" s="251">
        <v>1</v>
      </c>
      <c r="N1478" s="251">
        <v>0.83299999999999996</v>
      </c>
      <c r="O1478" s="251" t="s">
        <v>1069</v>
      </c>
      <c r="P1478" s="252" t="s">
        <v>2763</v>
      </c>
    </row>
    <row r="1479" spans="1:16" x14ac:dyDescent="0.25">
      <c r="A1479" s="250" t="s">
        <v>873</v>
      </c>
      <c r="B1479" s="251" t="s">
        <v>511</v>
      </c>
      <c r="C1479" s="251" t="s">
        <v>512</v>
      </c>
      <c r="D1479" s="251" t="s">
        <v>1254</v>
      </c>
      <c r="E1479" s="251" t="s">
        <v>1063</v>
      </c>
      <c r="F1479" s="251" t="s">
        <v>2762</v>
      </c>
      <c r="G1479" s="251" t="s">
        <v>1063</v>
      </c>
      <c r="H1479" s="251" t="s">
        <v>1115</v>
      </c>
      <c r="I1479" s="251" t="s">
        <v>1116</v>
      </c>
      <c r="J1479" s="251" t="s">
        <v>1066</v>
      </c>
      <c r="K1479" s="251" t="s">
        <v>487</v>
      </c>
      <c r="L1479" s="251" t="s">
        <v>488</v>
      </c>
      <c r="M1479" s="251">
        <v>1</v>
      </c>
      <c r="N1479" s="251">
        <v>0.33300000000000002</v>
      </c>
      <c r="O1479" s="251" t="s">
        <v>1069</v>
      </c>
      <c r="P1479" s="252" t="s">
        <v>2763</v>
      </c>
    </row>
    <row r="1480" spans="1:16" x14ac:dyDescent="0.25">
      <c r="A1480" s="250" t="s">
        <v>873</v>
      </c>
      <c r="B1480" s="251" t="s">
        <v>525</v>
      </c>
      <c r="C1480" s="251" t="s">
        <v>526</v>
      </c>
      <c r="D1480" s="251" t="s">
        <v>1254</v>
      </c>
      <c r="E1480" s="251" t="s">
        <v>1063</v>
      </c>
      <c r="F1480" s="251" t="s">
        <v>2764</v>
      </c>
      <c r="G1480" s="251" t="s">
        <v>1063</v>
      </c>
      <c r="H1480" s="251" t="s">
        <v>1065</v>
      </c>
      <c r="I1480" s="251" t="s">
        <v>1063</v>
      </c>
      <c r="J1480" s="251" t="s">
        <v>1066</v>
      </c>
      <c r="K1480" s="251" t="s">
        <v>119</v>
      </c>
      <c r="L1480" s="251" t="s">
        <v>120</v>
      </c>
      <c r="M1480" s="251">
        <v>1</v>
      </c>
      <c r="N1480" s="251">
        <v>1</v>
      </c>
      <c r="O1480" s="251" t="s">
        <v>1069</v>
      </c>
      <c r="P1480" s="252" t="s">
        <v>1069</v>
      </c>
    </row>
    <row r="1481" spans="1:16" x14ac:dyDescent="0.25">
      <c r="A1481" s="250" t="s">
        <v>873</v>
      </c>
      <c r="B1481" s="251" t="s">
        <v>525</v>
      </c>
      <c r="C1481" s="251" t="s">
        <v>526</v>
      </c>
      <c r="D1481" s="251" t="s">
        <v>1254</v>
      </c>
      <c r="E1481" s="251" t="s">
        <v>1063</v>
      </c>
      <c r="F1481" s="251" t="s">
        <v>2764</v>
      </c>
      <c r="G1481" s="251" t="s">
        <v>1063</v>
      </c>
      <c r="H1481" s="251" t="s">
        <v>1115</v>
      </c>
      <c r="I1481" s="251" t="s">
        <v>1116</v>
      </c>
      <c r="J1481" s="251" t="s">
        <v>1066</v>
      </c>
      <c r="K1481" s="251" t="s">
        <v>109</v>
      </c>
      <c r="L1481" s="251" t="s">
        <v>110</v>
      </c>
      <c r="M1481" s="251">
        <v>1</v>
      </c>
      <c r="N1481" s="251">
        <v>1</v>
      </c>
      <c r="O1481" s="251" t="s">
        <v>1069</v>
      </c>
      <c r="P1481" s="252" t="s">
        <v>1069</v>
      </c>
    </row>
    <row r="1482" spans="1:16" x14ac:dyDescent="0.25">
      <c r="A1482" s="250" t="s">
        <v>873</v>
      </c>
      <c r="B1482" s="251" t="s">
        <v>525</v>
      </c>
      <c r="C1482" s="251" t="s">
        <v>526</v>
      </c>
      <c r="D1482" s="251" t="s">
        <v>1254</v>
      </c>
      <c r="E1482" s="251" t="s">
        <v>1063</v>
      </c>
      <c r="F1482" s="251" t="s">
        <v>2764</v>
      </c>
      <c r="G1482" s="251" t="s">
        <v>1063</v>
      </c>
      <c r="H1482" s="251" t="s">
        <v>1167</v>
      </c>
      <c r="I1482" s="251" t="s">
        <v>1078</v>
      </c>
      <c r="J1482" s="251" t="s">
        <v>1066</v>
      </c>
      <c r="K1482" s="251" t="s">
        <v>115</v>
      </c>
      <c r="L1482" s="251" t="s">
        <v>116</v>
      </c>
      <c r="M1482" s="251">
        <v>1</v>
      </c>
      <c r="N1482" s="251">
        <v>1</v>
      </c>
      <c r="O1482" s="251" t="s">
        <v>1069</v>
      </c>
      <c r="P1482" s="252" t="s">
        <v>1069</v>
      </c>
    </row>
    <row r="1483" spans="1:16" x14ac:dyDescent="0.25">
      <c r="A1483" s="250" t="s">
        <v>873</v>
      </c>
      <c r="B1483" s="251" t="s">
        <v>525</v>
      </c>
      <c r="C1483" s="251" t="s">
        <v>526</v>
      </c>
      <c r="D1483" s="251" t="s">
        <v>1254</v>
      </c>
      <c r="E1483" s="251" t="s">
        <v>1063</v>
      </c>
      <c r="F1483" s="251" t="s">
        <v>2764</v>
      </c>
      <c r="G1483" s="251" t="s">
        <v>1063</v>
      </c>
      <c r="H1483" s="251" t="s">
        <v>1077</v>
      </c>
      <c r="I1483" s="251" t="s">
        <v>1176</v>
      </c>
      <c r="J1483" s="251" t="s">
        <v>1066</v>
      </c>
      <c r="K1483" s="251" t="s">
        <v>440</v>
      </c>
      <c r="L1483" s="251" t="s">
        <v>441</v>
      </c>
      <c r="M1483" s="251">
        <v>1</v>
      </c>
      <c r="N1483" s="251">
        <v>1</v>
      </c>
      <c r="O1483" s="251" t="s">
        <v>1069</v>
      </c>
      <c r="P1483" s="252" t="s">
        <v>1069</v>
      </c>
    </row>
    <row r="1484" spans="1:16" x14ac:dyDescent="0.25">
      <c r="A1484" s="250" t="s">
        <v>873</v>
      </c>
      <c r="B1484" s="251" t="s">
        <v>527</v>
      </c>
      <c r="C1484" s="251" t="s">
        <v>528</v>
      </c>
      <c r="D1484" s="251" t="s">
        <v>1254</v>
      </c>
      <c r="E1484" s="251" t="s">
        <v>1063</v>
      </c>
      <c r="F1484" s="251" t="s">
        <v>2765</v>
      </c>
      <c r="G1484" s="251" t="s">
        <v>1063</v>
      </c>
      <c r="H1484" s="251" t="s">
        <v>1065</v>
      </c>
      <c r="I1484" s="251" t="s">
        <v>1063</v>
      </c>
      <c r="J1484" s="251" t="s">
        <v>1066</v>
      </c>
      <c r="K1484" s="251" t="s">
        <v>292</v>
      </c>
      <c r="L1484" s="251" t="s">
        <v>293</v>
      </c>
      <c r="M1484" s="251">
        <v>0.75</v>
      </c>
      <c r="N1484" s="251">
        <v>0.75</v>
      </c>
      <c r="O1484" s="251" t="s">
        <v>1069</v>
      </c>
      <c r="P1484" s="252" t="s">
        <v>1069</v>
      </c>
    </row>
    <row r="1485" spans="1:16" x14ac:dyDescent="0.25">
      <c r="A1485" s="250" t="s">
        <v>873</v>
      </c>
      <c r="B1485" s="251" t="s">
        <v>527</v>
      </c>
      <c r="C1485" s="251" t="s">
        <v>528</v>
      </c>
      <c r="D1485" s="251" t="s">
        <v>1254</v>
      </c>
      <c r="E1485" s="251" t="s">
        <v>1063</v>
      </c>
      <c r="F1485" s="251" t="s">
        <v>2765</v>
      </c>
      <c r="G1485" s="251" t="s">
        <v>1063</v>
      </c>
      <c r="H1485" s="251" t="s">
        <v>1115</v>
      </c>
      <c r="I1485" s="251" t="s">
        <v>1116</v>
      </c>
      <c r="J1485" s="251" t="s">
        <v>1066</v>
      </c>
      <c r="K1485" s="251" t="s">
        <v>109</v>
      </c>
      <c r="L1485" s="251" t="s">
        <v>110</v>
      </c>
      <c r="M1485" s="251">
        <v>0.75</v>
      </c>
      <c r="N1485" s="251">
        <v>1</v>
      </c>
      <c r="O1485" s="251" t="s">
        <v>1069</v>
      </c>
      <c r="P1485" s="252" t="s">
        <v>1069</v>
      </c>
    </row>
    <row r="1486" spans="1:16" x14ac:dyDescent="0.25">
      <c r="A1486" s="250" t="s">
        <v>873</v>
      </c>
      <c r="B1486" s="251" t="s">
        <v>527</v>
      </c>
      <c r="C1486" s="251" t="s">
        <v>528</v>
      </c>
      <c r="D1486" s="251" t="s">
        <v>1254</v>
      </c>
      <c r="E1486" s="251" t="s">
        <v>1063</v>
      </c>
      <c r="F1486" s="251" t="s">
        <v>2765</v>
      </c>
      <c r="G1486" s="251" t="s">
        <v>1063</v>
      </c>
      <c r="H1486" s="251" t="s">
        <v>1167</v>
      </c>
      <c r="I1486" s="251" t="s">
        <v>1078</v>
      </c>
      <c r="J1486" s="251" t="s">
        <v>1066</v>
      </c>
      <c r="K1486" s="251" t="s">
        <v>115</v>
      </c>
      <c r="L1486" s="251" t="s">
        <v>116</v>
      </c>
      <c r="M1486" s="251">
        <v>0.75</v>
      </c>
      <c r="N1486" s="251">
        <v>1</v>
      </c>
      <c r="O1486" s="251" t="s">
        <v>1069</v>
      </c>
      <c r="P1486" s="252" t="s">
        <v>1069</v>
      </c>
    </row>
    <row r="1487" spans="1:16" x14ac:dyDescent="0.25">
      <c r="A1487" s="250" t="s">
        <v>873</v>
      </c>
      <c r="B1487" s="251" t="s">
        <v>529</v>
      </c>
      <c r="C1487" s="251" t="s">
        <v>530</v>
      </c>
      <c r="D1487" s="251" t="s">
        <v>1254</v>
      </c>
      <c r="E1487" s="251" t="s">
        <v>1063</v>
      </c>
      <c r="F1487" s="251" t="s">
        <v>2766</v>
      </c>
      <c r="G1487" s="251" t="s">
        <v>1063</v>
      </c>
      <c r="H1487" s="251" t="s">
        <v>1065</v>
      </c>
      <c r="I1487" s="251" t="s">
        <v>1063</v>
      </c>
      <c r="J1487" s="251" t="s">
        <v>1066</v>
      </c>
      <c r="K1487" s="251" t="s">
        <v>273</v>
      </c>
      <c r="L1487" s="251" t="s">
        <v>274</v>
      </c>
      <c r="M1487" s="251">
        <v>1</v>
      </c>
      <c r="N1487" s="251">
        <v>0.4</v>
      </c>
      <c r="O1487" s="251" t="s">
        <v>1069</v>
      </c>
      <c r="P1487" s="252" t="s">
        <v>1069</v>
      </c>
    </row>
    <row r="1488" spans="1:16" x14ac:dyDescent="0.25">
      <c r="A1488" s="250" t="s">
        <v>873</v>
      </c>
      <c r="B1488" s="251" t="s">
        <v>529</v>
      </c>
      <c r="C1488" s="251" t="s">
        <v>530</v>
      </c>
      <c r="D1488" s="251" t="s">
        <v>1254</v>
      </c>
      <c r="E1488" s="251" t="s">
        <v>1063</v>
      </c>
      <c r="F1488" s="251" t="s">
        <v>2766</v>
      </c>
      <c r="G1488" s="251" t="s">
        <v>1063</v>
      </c>
      <c r="H1488" s="251" t="s">
        <v>1115</v>
      </c>
      <c r="I1488" s="251" t="s">
        <v>1116</v>
      </c>
      <c r="J1488" s="251" t="s">
        <v>1066</v>
      </c>
      <c r="K1488" s="251" t="s">
        <v>383</v>
      </c>
      <c r="L1488" s="251" t="s">
        <v>384</v>
      </c>
      <c r="M1488" s="251">
        <v>1</v>
      </c>
      <c r="N1488" s="251">
        <v>0.6</v>
      </c>
      <c r="O1488" s="251" t="s">
        <v>1069</v>
      </c>
      <c r="P1488" s="252" t="s">
        <v>1069</v>
      </c>
    </row>
    <row r="1489" spans="1:16" x14ac:dyDescent="0.25">
      <c r="A1489" s="250" t="s">
        <v>873</v>
      </c>
      <c r="B1489" s="251" t="s">
        <v>534</v>
      </c>
      <c r="C1489" s="251" t="s">
        <v>535</v>
      </c>
      <c r="D1489" s="251" t="s">
        <v>1254</v>
      </c>
      <c r="E1489" s="251" t="s">
        <v>1063</v>
      </c>
      <c r="F1489" s="251" t="s">
        <v>2767</v>
      </c>
      <c r="G1489" s="251" t="s">
        <v>1063</v>
      </c>
      <c r="H1489" s="251" t="s">
        <v>1065</v>
      </c>
      <c r="I1489" s="251" t="s">
        <v>1063</v>
      </c>
      <c r="J1489" s="251" t="s">
        <v>1066</v>
      </c>
      <c r="K1489" s="251" t="s">
        <v>166</v>
      </c>
      <c r="L1489" s="251" t="s">
        <v>167</v>
      </c>
      <c r="M1489" s="251">
        <v>1</v>
      </c>
      <c r="N1489" s="251">
        <v>1.1100000000000001</v>
      </c>
      <c r="O1489" s="251" t="s">
        <v>1069</v>
      </c>
      <c r="P1489" s="252" t="s">
        <v>1069</v>
      </c>
    </row>
    <row r="1490" spans="1:16" x14ac:dyDescent="0.25">
      <c r="A1490" s="250" t="s">
        <v>873</v>
      </c>
      <c r="B1490" s="251" t="s">
        <v>537</v>
      </c>
      <c r="C1490" s="251" t="s">
        <v>538</v>
      </c>
      <c r="D1490" s="251" t="s">
        <v>1254</v>
      </c>
      <c r="E1490" s="251" t="s">
        <v>1063</v>
      </c>
      <c r="F1490" s="251" t="s">
        <v>2768</v>
      </c>
      <c r="G1490" s="251" t="s">
        <v>1063</v>
      </c>
      <c r="H1490" s="251" t="s">
        <v>1065</v>
      </c>
      <c r="I1490" s="251" t="s">
        <v>1063</v>
      </c>
      <c r="J1490" s="251" t="s">
        <v>1066</v>
      </c>
      <c r="K1490" s="251" t="s">
        <v>91</v>
      </c>
      <c r="L1490" s="251" t="s">
        <v>92</v>
      </c>
      <c r="M1490" s="251">
        <v>1</v>
      </c>
      <c r="N1490" s="251">
        <v>1.1359999999999999</v>
      </c>
      <c r="O1490" s="251" t="s">
        <v>1069</v>
      </c>
      <c r="P1490" s="252" t="s">
        <v>1069</v>
      </c>
    </row>
    <row r="1491" spans="1:16" x14ac:dyDescent="0.25">
      <c r="A1491" s="250" t="s">
        <v>873</v>
      </c>
      <c r="B1491" s="251" t="s">
        <v>541</v>
      </c>
      <c r="C1491" s="251" t="s">
        <v>542</v>
      </c>
      <c r="D1491" s="251" t="s">
        <v>1254</v>
      </c>
      <c r="E1491" s="251" t="s">
        <v>1063</v>
      </c>
      <c r="F1491" s="251" t="s">
        <v>2769</v>
      </c>
      <c r="G1491" s="251" t="s">
        <v>1063</v>
      </c>
      <c r="H1491" s="251" t="s">
        <v>1065</v>
      </c>
      <c r="I1491" s="251" t="s">
        <v>1063</v>
      </c>
      <c r="J1491" s="251" t="s">
        <v>1066</v>
      </c>
      <c r="K1491" s="251" t="s">
        <v>168</v>
      </c>
      <c r="L1491" s="251" t="s">
        <v>169</v>
      </c>
      <c r="M1491" s="251">
        <v>1</v>
      </c>
      <c r="N1491" s="251">
        <v>1.01</v>
      </c>
      <c r="O1491" s="251" t="s">
        <v>1069</v>
      </c>
      <c r="P1491" s="252" t="s">
        <v>1069</v>
      </c>
    </row>
    <row r="1492" spans="1:16" x14ac:dyDescent="0.25">
      <c r="A1492" s="250" t="s">
        <v>873</v>
      </c>
      <c r="B1492" s="251" t="s">
        <v>543</v>
      </c>
      <c r="C1492" s="251" t="s">
        <v>544</v>
      </c>
      <c r="D1492" s="251" t="s">
        <v>1254</v>
      </c>
      <c r="E1492" s="251" t="s">
        <v>1063</v>
      </c>
      <c r="F1492" s="251" t="s">
        <v>2770</v>
      </c>
      <c r="G1492" s="251" t="s">
        <v>1063</v>
      </c>
      <c r="H1492" s="251" t="s">
        <v>1065</v>
      </c>
      <c r="I1492" s="251" t="s">
        <v>1063</v>
      </c>
      <c r="J1492" s="251" t="s">
        <v>1066</v>
      </c>
      <c r="K1492" s="251" t="s">
        <v>193</v>
      </c>
      <c r="L1492" s="251" t="s">
        <v>194</v>
      </c>
      <c r="M1492" s="251">
        <v>1</v>
      </c>
      <c r="N1492" s="251">
        <v>1.01</v>
      </c>
      <c r="O1492" s="251" t="s">
        <v>1069</v>
      </c>
      <c r="P1492" s="252" t="s">
        <v>1069</v>
      </c>
    </row>
    <row r="1493" spans="1:16" x14ac:dyDescent="0.25">
      <c r="A1493" s="250" t="s">
        <v>873</v>
      </c>
      <c r="B1493" s="251" t="s">
        <v>546</v>
      </c>
      <c r="C1493" s="251" t="s">
        <v>547</v>
      </c>
      <c r="D1493" s="251" t="s">
        <v>1254</v>
      </c>
      <c r="E1493" s="251" t="s">
        <v>1063</v>
      </c>
      <c r="F1493" s="251" t="s">
        <v>2771</v>
      </c>
      <c r="G1493" s="251" t="s">
        <v>1063</v>
      </c>
      <c r="H1493" s="251" t="s">
        <v>1065</v>
      </c>
      <c r="I1493" s="251" t="s">
        <v>1063</v>
      </c>
      <c r="J1493" s="251" t="s">
        <v>1066</v>
      </c>
      <c r="K1493" s="251" t="s">
        <v>25</v>
      </c>
      <c r="L1493" s="251" t="s">
        <v>26</v>
      </c>
      <c r="M1493" s="251">
        <v>1</v>
      </c>
      <c r="N1493" s="251">
        <v>1.075</v>
      </c>
      <c r="O1493" s="251" t="s">
        <v>1069</v>
      </c>
      <c r="P1493" s="252" t="s">
        <v>2661</v>
      </c>
    </row>
    <row r="1494" spans="1:16" x14ac:dyDescent="0.25">
      <c r="A1494" s="250" t="s">
        <v>873</v>
      </c>
      <c r="B1494" s="251" t="s">
        <v>548</v>
      </c>
      <c r="C1494" s="251" t="s">
        <v>2772</v>
      </c>
      <c r="D1494" s="251" t="s">
        <v>1254</v>
      </c>
      <c r="E1494" s="251" t="s">
        <v>1063</v>
      </c>
      <c r="F1494" s="251" t="s">
        <v>2773</v>
      </c>
      <c r="G1494" s="251" t="s">
        <v>1063</v>
      </c>
      <c r="H1494" s="251" t="s">
        <v>1065</v>
      </c>
      <c r="I1494" s="251" t="s">
        <v>1063</v>
      </c>
      <c r="J1494" s="251" t="s">
        <v>1066</v>
      </c>
      <c r="K1494" s="251" t="s">
        <v>546</v>
      </c>
      <c r="L1494" s="251" t="s">
        <v>547</v>
      </c>
      <c r="M1494" s="251">
        <v>1</v>
      </c>
      <c r="N1494" s="251">
        <v>1</v>
      </c>
      <c r="O1494" s="251" t="s">
        <v>1069</v>
      </c>
      <c r="P1494" s="252" t="s">
        <v>2774</v>
      </c>
    </row>
    <row r="1495" spans="1:16" x14ac:dyDescent="0.25">
      <c r="A1495" s="250" t="s">
        <v>873</v>
      </c>
      <c r="B1495" s="251" t="s">
        <v>548</v>
      </c>
      <c r="C1495" s="251" t="s">
        <v>2772</v>
      </c>
      <c r="D1495" s="251" t="s">
        <v>1254</v>
      </c>
      <c r="E1495" s="251" t="s">
        <v>1063</v>
      </c>
      <c r="F1495" s="251" t="s">
        <v>2773</v>
      </c>
      <c r="G1495" s="251" t="s">
        <v>1063</v>
      </c>
      <c r="H1495" s="251" t="s">
        <v>1115</v>
      </c>
      <c r="I1495" s="251" t="s">
        <v>1116</v>
      </c>
      <c r="J1495" s="251" t="s">
        <v>1066</v>
      </c>
      <c r="K1495" s="251" t="s">
        <v>107</v>
      </c>
      <c r="L1495" s="251" t="s">
        <v>108</v>
      </c>
      <c r="M1495" s="251">
        <v>1</v>
      </c>
      <c r="N1495" s="251">
        <v>1</v>
      </c>
      <c r="O1495" s="251" t="s">
        <v>1069</v>
      </c>
      <c r="P1495" s="252" t="s">
        <v>2774</v>
      </c>
    </row>
    <row r="1496" spans="1:16" x14ac:dyDescent="0.25">
      <c r="A1496" s="250" t="s">
        <v>873</v>
      </c>
      <c r="B1496" s="251" t="s">
        <v>548</v>
      </c>
      <c r="C1496" s="251" t="s">
        <v>2772</v>
      </c>
      <c r="D1496" s="251" t="s">
        <v>1254</v>
      </c>
      <c r="E1496" s="251" t="s">
        <v>1063</v>
      </c>
      <c r="F1496" s="251" t="s">
        <v>2773</v>
      </c>
      <c r="G1496" s="251" t="s">
        <v>1063</v>
      </c>
      <c r="H1496" s="251" t="s">
        <v>1167</v>
      </c>
      <c r="I1496" s="251" t="s">
        <v>1078</v>
      </c>
      <c r="J1496" s="251" t="s">
        <v>1066</v>
      </c>
      <c r="K1496" s="251" t="s">
        <v>100</v>
      </c>
      <c r="L1496" s="251" t="s">
        <v>101</v>
      </c>
      <c r="M1496" s="251">
        <v>1</v>
      </c>
      <c r="N1496" s="251">
        <v>1</v>
      </c>
      <c r="O1496" s="251" t="s">
        <v>1069</v>
      </c>
      <c r="P1496" s="252" t="s">
        <v>2774</v>
      </c>
    </row>
    <row r="1497" spans="1:16" x14ac:dyDescent="0.25">
      <c r="A1497" s="250" t="s">
        <v>873</v>
      </c>
      <c r="B1497" s="251" t="s">
        <v>548</v>
      </c>
      <c r="C1497" s="251" t="s">
        <v>2772</v>
      </c>
      <c r="D1497" s="251" t="s">
        <v>1254</v>
      </c>
      <c r="E1497" s="251" t="s">
        <v>1063</v>
      </c>
      <c r="F1497" s="251" t="s">
        <v>2773</v>
      </c>
      <c r="G1497" s="251" t="s">
        <v>1063</v>
      </c>
      <c r="H1497" s="251" t="s">
        <v>1077</v>
      </c>
      <c r="I1497" s="251" t="s">
        <v>1176</v>
      </c>
      <c r="J1497" s="251" t="s">
        <v>1066</v>
      </c>
      <c r="K1497" s="251" t="s">
        <v>119</v>
      </c>
      <c r="L1497" s="251" t="s">
        <v>120</v>
      </c>
      <c r="M1497" s="251">
        <v>1</v>
      </c>
      <c r="N1497" s="251">
        <v>1</v>
      </c>
      <c r="O1497" s="251" t="s">
        <v>1069</v>
      </c>
      <c r="P1497" s="252" t="s">
        <v>2774</v>
      </c>
    </row>
    <row r="1498" spans="1:16" x14ac:dyDescent="0.25">
      <c r="A1498" s="250" t="s">
        <v>873</v>
      </c>
      <c r="B1498" s="251" t="s">
        <v>550</v>
      </c>
      <c r="C1498" s="251" t="s">
        <v>551</v>
      </c>
      <c r="D1498" s="251" t="s">
        <v>1254</v>
      </c>
      <c r="E1498" s="251" t="s">
        <v>1063</v>
      </c>
      <c r="F1498" s="251" t="s">
        <v>2775</v>
      </c>
      <c r="G1498" s="251" t="s">
        <v>1063</v>
      </c>
      <c r="H1498" s="251" t="s">
        <v>1065</v>
      </c>
      <c r="I1498" s="251" t="s">
        <v>1063</v>
      </c>
      <c r="J1498" s="251" t="s">
        <v>1066</v>
      </c>
      <c r="K1498" s="251" t="s">
        <v>546</v>
      </c>
      <c r="L1498" s="251" t="s">
        <v>547</v>
      </c>
      <c r="M1498" s="251">
        <v>1.2</v>
      </c>
      <c r="N1498" s="251">
        <v>1.2</v>
      </c>
      <c r="O1498" s="251" t="s">
        <v>1069</v>
      </c>
      <c r="P1498" s="252" t="s">
        <v>1069</v>
      </c>
    </row>
    <row r="1499" spans="1:16" x14ac:dyDescent="0.25">
      <c r="A1499" s="250" t="s">
        <v>873</v>
      </c>
      <c r="B1499" s="251" t="s">
        <v>550</v>
      </c>
      <c r="C1499" s="251" t="s">
        <v>551</v>
      </c>
      <c r="D1499" s="251" t="s">
        <v>1254</v>
      </c>
      <c r="E1499" s="251" t="s">
        <v>1063</v>
      </c>
      <c r="F1499" s="251" t="s">
        <v>2775</v>
      </c>
      <c r="G1499" s="251" t="s">
        <v>1063</v>
      </c>
      <c r="H1499" s="251" t="s">
        <v>1115</v>
      </c>
      <c r="I1499" s="251" t="s">
        <v>1116</v>
      </c>
      <c r="J1499" s="251" t="s">
        <v>1066</v>
      </c>
      <c r="K1499" s="251" t="s">
        <v>129</v>
      </c>
      <c r="L1499" s="251" t="s">
        <v>130</v>
      </c>
      <c r="M1499" s="251">
        <v>1.2</v>
      </c>
      <c r="N1499" s="251">
        <v>48</v>
      </c>
      <c r="O1499" s="251" t="s">
        <v>1069</v>
      </c>
      <c r="P1499" s="252" t="s">
        <v>1069</v>
      </c>
    </row>
    <row r="1500" spans="1:16" x14ac:dyDescent="0.25">
      <c r="A1500" s="250" t="s">
        <v>873</v>
      </c>
      <c r="B1500" s="251" t="s">
        <v>550</v>
      </c>
      <c r="C1500" s="251" t="s">
        <v>551</v>
      </c>
      <c r="D1500" s="251" t="s">
        <v>1254</v>
      </c>
      <c r="E1500" s="251" t="s">
        <v>1063</v>
      </c>
      <c r="F1500" s="251" t="s">
        <v>2775</v>
      </c>
      <c r="G1500" s="251" t="s">
        <v>1063</v>
      </c>
      <c r="H1500" s="251" t="s">
        <v>1167</v>
      </c>
      <c r="I1500" s="251" t="s">
        <v>1078</v>
      </c>
      <c r="J1500" s="251" t="s">
        <v>1066</v>
      </c>
      <c r="K1500" s="251" t="s">
        <v>115</v>
      </c>
      <c r="L1500" s="251" t="s">
        <v>116</v>
      </c>
      <c r="M1500" s="251">
        <v>1.2</v>
      </c>
      <c r="N1500" s="251">
        <v>1</v>
      </c>
      <c r="O1500" s="251" t="s">
        <v>1069</v>
      </c>
      <c r="P1500" s="252" t="s">
        <v>1069</v>
      </c>
    </row>
    <row r="1501" spans="1:16" x14ac:dyDescent="0.25">
      <c r="A1501" s="250" t="s">
        <v>873</v>
      </c>
      <c r="B1501" s="251" t="s">
        <v>550</v>
      </c>
      <c r="C1501" s="251" t="s">
        <v>551</v>
      </c>
      <c r="D1501" s="251" t="s">
        <v>1254</v>
      </c>
      <c r="E1501" s="251" t="s">
        <v>1063</v>
      </c>
      <c r="F1501" s="251" t="s">
        <v>2775</v>
      </c>
      <c r="G1501" s="251" t="s">
        <v>1063</v>
      </c>
      <c r="H1501" s="251" t="s">
        <v>1077</v>
      </c>
      <c r="I1501" s="251" t="s">
        <v>1176</v>
      </c>
      <c r="J1501" s="251" t="s">
        <v>1066</v>
      </c>
      <c r="K1501" s="251" t="s">
        <v>117</v>
      </c>
      <c r="L1501" s="251" t="s">
        <v>118</v>
      </c>
      <c r="M1501" s="251">
        <v>1.2</v>
      </c>
      <c r="N1501" s="251">
        <v>0.1</v>
      </c>
      <c r="O1501" s="251" t="s">
        <v>1069</v>
      </c>
      <c r="P1501" s="252" t="s">
        <v>1069</v>
      </c>
    </row>
    <row r="1502" spans="1:16" x14ac:dyDescent="0.25">
      <c r="A1502" s="250" t="s">
        <v>873</v>
      </c>
      <c r="B1502" s="251" t="s">
        <v>550</v>
      </c>
      <c r="C1502" s="251" t="s">
        <v>551</v>
      </c>
      <c r="D1502" s="251" t="s">
        <v>1254</v>
      </c>
      <c r="E1502" s="251" t="s">
        <v>1063</v>
      </c>
      <c r="F1502" s="251" t="s">
        <v>2775</v>
      </c>
      <c r="G1502" s="251" t="s">
        <v>1063</v>
      </c>
      <c r="H1502" s="251" t="s">
        <v>1083</v>
      </c>
      <c r="I1502" s="251" t="s">
        <v>1143</v>
      </c>
      <c r="J1502" s="251" t="s">
        <v>1066</v>
      </c>
      <c r="K1502" s="251" t="s">
        <v>119</v>
      </c>
      <c r="L1502" s="251" t="s">
        <v>120</v>
      </c>
      <c r="M1502" s="251">
        <v>1.2</v>
      </c>
      <c r="N1502" s="251">
        <v>1</v>
      </c>
      <c r="O1502" s="251" t="s">
        <v>1069</v>
      </c>
      <c r="P1502" s="252" t="s">
        <v>1069</v>
      </c>
    </row>
    <row r="1503" spans="1:16" x14ac:dyDescent="0.25">
      <c r="A1503" s="250" t="s">
        <v>873</v>
      </c>
      <c r="B1503" s="251" t="s">
        <v>552</v>
      </c>
      <c r="C1503" s="251" t="s">
        <v>553</v>
      </c>
      <c r="D1503" s="251" t="s">
        <v>1254</v>
      </c>
      <c r="E1503" s="251" t="s">
        <v>1063</v>
      </c>
      <c r="F1503" s="251" t="s">
        <v>2776</v>
      </c>
      <c r="G1503" s="251" t="s">
        <v>1063</v>
      </c>
      <c r="H1503" s="251" t="s">
        <v>1065</v>
      </c>
      <c r="I1503" s="251" t="s">
        <v>1063</v>
      </c>
      <c r="J1503" s="251" t="s">
        <v>1066</v>
      </c>
      <c r="K1503" s="251" t="s">
        <v>444</v>
      </c>
      <c r="L1503" s="251" t="s">
        <v>445</v>
      </c>
      <c r="M1503" s="251">
        <v>1</v>
      </c>
      <c r="N1503" s="251">
        <v>1</v>
      </c>
      <c r="O1503" s="251" t="s">
        <v>1069</v>
      </c>
      <c r="P1503" s="252" t="s">
        <v>1069</v>
      </c>
    </row>
    <row r="1504" spans="1:16" x14ac:dyDescent="0.25">
      <c r="A1504" s="250" t="s">
        <v>873</v>
      </c>
      <c r="B1504" s="251" t="s">
        <v>552</v>
      </c>
      <c r="C1504" s="251" t="s">
        <v>553</v>
      </c>
      <c r="D1504" s="251" t="s">
        <v>1254</v>
      </c>
      <c r="E1504" s="251" t="s">
        <v>1063</v>
      </c>
      <c r="F1504" s="251" t="s">
        <v>2776</v>
      </c>
      <c r="G1504" s="251" t="s">
        <v>1063</v>
      </c>
      <c r="H1504" s="251" t="s">
        <v>1115</v>
      </c>
      <c r="I1504" s="251" t="s">
        <v>1116</v>
      </c>
      <c r="J1504" s="251" t="s">
        <v>1066</v>
      </c>
      <c r="K1504" s="251" t="s">
        <v>137</v>
      </c>
      <c r="L1504" s="251" t="s">
        <v>138</v>
      </c>
      <c r="M1504" s="251">
        <v>1</v>
      </c>
      <c r="N1504" s="251">
        <v>2</v>
      </c>
      <c r="O1504" s="251" t="s">
        <v>1069</v>
      </c>
      <c r="P1504" s="252" t="s">
        <v>1069</v>
      </c>
    </row>
    <row r="1505" spans="1:16" x14ac:dyDescent="0.25">
      <c r="A1505" s="250" t="s">
        <v>873</v>
      </c>
      <c r="B1505" s="251" t="s">
        <v>552</v>
      </c>
      <c r="C1505" s="251" t="s">
        <v>553</v>
      </c>
      <c r="D1505" s="251" t="s">
        <v>1254</v>
      </c>
      <c r="E1505" s="251" t="s">
        <v>1063</v>
      </c>
      <c r="F1505" s="251" t="s">
        <v>2776</v>
      </c>
      <c r="G1505" s="251" t="s">
        <v>1063</v>
      </c>
      <c r="H1505" s="251" t="s">
        <v>1167</v>
      </c>
      <c r="I1505" s="251" t="s">
        <v>1078</v>
      </c>
      <c r="J1505" s="251" t="s">
        <v>1066</v>
      </c>
      <c r="K1505" s="251" t="s">
        <v>115</v>
      </c>
      <c r="L1505" s="251" t="s">
        <v>116</v>
      </c>
      <c r="M1505" s="251">
        <v>1</v>
      </c>
      <c r="N1505" s="251">
        <v>1</v>
      </c>
      <c r="O1505" s="251" t="s">
        <v>1069</v>
      </c>
      <c r="P1505" s="252" t="s">
        <v>1069</v>
      </c>
    </row>
    <row r="1506" spans="1:16" x14ac:dyDescent="0.25">
      <c r="A1506" s="250" t="s">
        <v>873</v>
      </c>
      <c r="B1506" s="251" t="s">
        <v>552</v>
      </c>
      <c r="C1506" s="251" t="s">
        <v>553</v>
      </c>
      <c r="D1506" s="251" t="s">
        <v>1254</v>
      </c>
      <c r="E1506" s="251" t="s">
        <v>1063</v>
      </c>
      <c r="F1506" s="251" t="s">
        <v>2776</v>
      </c>
      <c r="G1506" s="251" t="s">
        <v>1063</v>
      </c>
      <c r="H1506" s="251" t="s">
        <v>1077</v>
      </c>
      <c r="I1506" s="251" t="s">
        <v>1176</v>
      </c>
      <c r="J1506" s="251" t="s">
        <v>1066</v>
      </c>
      <c r="K1506" s="251" t="s">
        <v>119</v>
      </c>
      <c r="L1506" s="251" t="s">
        <v>120</v>
      </c>
      <c r="M1506" s="251">
        <v>1</v>
      </c>
      <c r="N1506" s="251">
        <v>1</v>
      </c>
      <c r="O1506" s="251" t="s">
        <v>1069</v>
      </c>
      <c r="P1506" s="252" t="s">
        <v>1069</v>
      </c>
    </row>
    <row r="1507" spans="1:16" x14ac:dyDescent="0.25">
      <c r="A1507" s="250" t="s">
        <v>873</v>
      </c>
      <c r="B1507" s="251" t="s">
        <v>554</v>
      </c>
      <c r="C1507" s="251" t="s">
        <v>2777</v>
      </c>
      <c r="D1507" s="251" t="s">
        <v>1254</v>
      </c>
      <c r="E1507" s="251" t="s">
        <v>1063</v>
      </c>
      <c r="F1507" s="251" t="s">
        <v>2778</v>
      </c>
      <c r="G1507" s="251" t="s">
        <v>1063</v>
      </c>
      <c r="H1507" s="251" t="s">
        <v>1065</v>
      </c>
      <c r="I1507" s="251" t="s">
        <v>1063</v>
      </c>
      <c r="J1507" s="251" t="s">
        <v>1066</v>
      </c>
      <c r="K1507" s="251" t="s">
        <v>199</v>
      </c>
      <c r="L1507" s="251" t="s">
        <v>200</v>
      </c>
      <c r="M1507" s="251">
        <v>1</v>
      </c>
      <c r="N1507" s="251">
        <v>1.1000000000000001</v>
      </c>
      <c r="O1507" s="251" t="s">
        <v>1069</v>
      </c>
      <c r="P1507" s="252" t="s">
        <v>1069</v>
      </c>
    </row>
    <row r="1508" spans="1:16" x14ac:dyDescent="0.25">
      <c r="A1508" s="250" t="s">
        <v>873</v>
      </c>
      <c r="B1508" s="251" t="s">
        <v>554</v>
      </c>
      <c r="C1508" s="251" t="s">
        <v>2777</v>
      </c>
      <c r="D1508" s="251" t="s">
        <v>1254</v>
      </c>
      <c r="E1508" s="251" t="s">
        <v>1063</v>
      </c>
      <c r="F1508" s="251" t="s">
        <v>2778</v>
      </c>
      <c r="G1508" s="251" t="s">
        <v>1063</v>
      </c>
      <c r="H1508" s="251" t="s">
        <v>1115</v>
      </c>
      <c r="I1508" s="251" t="s">
        <v>1116</v>
      </c>
      <c r="J1508" s="251" t="s">
        <v>1066</v>
      </c>
      <c r="K1508" s="251" t="s">
        <v>137</v>
      </c>
      <c r="L1508" s="251" t="s">
        <v>138</v>
      </c>
      <c r="M1508" s="251">
        <v>1</v>
      </c>
      <c r="N1508" s="251">
        <v>1</v>
      </c>
      <c r="O1508" s="251" t="s">
        <v>1069</v>
      </c>
      <c r="P1508" s="252" t="s">
        <v>1069</v>
      </c>
    </row>
    <row r="1509" spans="1:16" x14ac:dyDescent="0.25">
      <c r="A1509" s="250" t="s">
        <v>873</v>
      </c>
      <c r="B1509" s="251" t="s">
        <v>554</v>
      </c>
      <c r="C1509" s="251" t="s">
        <v>2777</v>
      </c>
      <c r="D1509" s="251" t="s">
        <v>1254</v>
      </c>
      <c r="E1509" s="251" t="s">
        <v>1063</v>
      </c>
      <c r="F1509" s="251" t="s">
        <v>2778</v>
      </c>
      <c r="G1509" s="251" t="s">
        <v>1063</v>
      </c>
      <c r="H1509" s="251" t="s">
        <v>1167</v>
      </c>
      <c r="I1509" s="251" t="s">
        <v>1078</v>
      </c>
      <c r="J1509" s="251" t="s">
        <v>1066</v>
      </c>
      <c r="K1509" s="251" t="s">
        <v>115</v>
      </c>
      <c r="L1509" s="251" t="s">
        <v>116</v>
      </c>
      <c r="M1509" s="251">
        <v>1</v>
      </c>
      <c r="N1509" s="251">
        <v>1</v>
      </c>
      <c r="O1509" s="251" t="s">
        <v>1069</v>
      </c>
      <c r="P1509" s="252" t="s">
        <v>1069</v>
      </c>
    </row>
    <row r="1510" spans="1:16" x14ac:dyDescent="0.25">
      <c r="A1510" s="250" t="s">
        <v>873</v>
      </c>
      <c r="B1510" s="251" t="s">
        <v>554</v>
      </c>
      <c r="C1510" s="251" t="s">
        <v>2777</v>
      </c>
      <c r="D1510" s="251" t="s">
        <v>1254</v>
      </c>
      <c r="E1510" s="251" t="s">
        <v>1063</v>
      </c>
      <c r="F1510" s="251" t="s">
        <v>2778</v>
      </c>
      <c r="G1510" s="251" t="s">
        <v>1063</v>
      </c>
      <c r="H1510" s="251" t="s">
        <v>1077</v>
      </c>
      <c r="I1510" s="251" t="s">
        <v>1176</v>
      </c>
      <c r="J1510" s="251" t="s">
        <v>1066</v>
      </c>
      <c r="K1510" s="251" t="s">
        <v>119</v>
      </c>
      <c r="L1510" s="251" t="s">
        <v>120</v>
      </c>
      <c r="M1510" s="251">
        <v>1</v>
      </c>
      <c r="N1510" s="251">
        <v>2</v>
      </c>
      <c r="O1510" s="251" t="s">
        <v>1069</v>
      </c>
      <c r="P1510" s="252" t="s">
        <v>1069</v>
      </c>
    </row>
    <row r="1511" spans="1:16" x14ac:dyDescent="0.25">
      <c r="A1511" s="250" t="s">
        <v>873</v>
      </c>
      <c r="B1511" s="251" t="s">
        <v>557</v>
      </c>
      <c r="C1511" s="251" t="s">
        <v>558</v>
      </c>
      <c r="D1511" s="251" t="s">
        <v>1254</v>
      </c>
      <c r="E1511" s="251" t="s">
        <v>1063</v>
      </c>
      <c r="F1511" s="251" t="s">
        <v>2779</v>
      </c>
      <c r="G1511" s="251" t="s">
        <v>1063</v>
      </c>
      <c r="H1511" s="251" t="s">
        <v>1065</v>
      </c>
      <c r="I1511" s="251" t="s">
        <v>1063</v>
      </c>
      <c r="J1511" s="251" t="s">
        <v>1066</v>
      </c>
      <c r="K1511" s="251" t="s">
        <v>201</v>
      </c>
      <c r="L1511" s="251" t="s">
        <v>202</v>
      </c>
      <c r="M1511" s="251">
        <v>1.05</v>
      </c>
      <c r="N1511" s="251">
        <v>1.1499999999999999</v>
      </c>
      <c r="O1511" s="251" t="s">
        <v>1069</v>
      </c>
      <c r="P1511" s="252" t="s">
        <v>1069</v>
      </c>
    </row>
    <row r="1512" spans="1:16" x14ac:dyDescent="0.25">
      <c r="A1512" s="250" t="s">
        <v>873</v>
      </c>
      <c r="B1512" s="251" t="s">
        <v>557</v>
      </c>
      <c r="C1512" s="251" t="s">
        <v>558</v>
      </c>
      <c r="D1512" s="251" t="s">
        <v>1254</v>
      </c>
      <c r="E1512" s="251" t="s">
        <v>1063</v>
      </c>
      <c r="F1512" s="251" t="s">
        <v>2779</v>
      </c>
      <c r="G1512" s="251" t="s">
        <v>1063</v>
      </c>
      <c r="H1512" s="251" t="s">
        <v>1115</v>
      </c>
      <c r="I1512" s="251" t="s">
        <v>1116</v>
      </c>
      <c r="J1512" s="251" t="s">
        <v>1066</v>
      </c>
      <c r="K1512" s="251" t="s">
        <v>115</v>
      </c>
      <c r="L1512" s="251" t="s">
        <v>116</v>
      </c>
      <c r="M1512" s="251">
        <v>1.05</v>
      </c>
      <c r="N1512" s="251">
        <v>1</v>
      </c>
      <c r="O1512" s="251" t="s">
        <v>1069</v>
      </c>
      <c r="P1512" s="252" t="s">
        <v>1069</v>
      </c>
    </row>
    <row r="1513" spans="1:16" x14ac:dyDescent="0.25">
      <c r="A1513" s="250" t="s">
        <v>873</v>
      </c>
      <c r="B1513" s="251" t="s">
        <v>557</v>
      </c>
      <c r="C1513" s="251" t="s">
        <v>558</v>
      </c>
      <c r="D1513" s="251" t="s">
        <v>1254</v>
      </c>
      <c r="E1513" s="251" t="s">
        <v>1063</v>
      </c>
      <c r="F1513" s="251" t="s">
        <v>2779</v>
      </c>
      <c r="G1513" s="251" t="s">
        <v>1063</v>
      </c>
      <c r="H1513" s="251" t="s">
        <v>1167</v>
      </c>
      <c r="I1513" s="251" t="s">
        <v>1078</v>
      </c>
      <c r="J1513" s="251" t="s">
        <v>1066</v>
      </c>
      <c r="K1513" s="251" t="s">
        <v>117</v>
      </c>
      <c r="L1513" s="251" t="s">
        <v>118</v>
      </c>
      <c r="M1513" s="251">
        <v>1.05</v>
      </c>
      <c r="N1513" s="251">
        <v>0.1</v>
      </c>
      <c r="O1513" s="251" t="s">
        <v>1069</v>
      </c>
      <c r="P1513" s="252" t="s">
        <v>1069</v>
      </c>
    </row>
    <row r="1514" spans="1:16" x14ac:dyDescent="0.25">
      <c r="A1514" s="250" t="s">
        <v>873</v>
      </c>
      <c r="B1514" s="251" t="s">
        <v>557</v>
      </c>
      <c r="C1514" s="251" t="s">
        <v>558</v>
      </c>
      <c r="D1514" s="251" t="s">
        <v>1254</v>
      </c>
      <c r="E1514" s="251" t="s">
        <v>1063</v>
      </c>
      <c r="F1514" s="251" t="s">
        <v>2779</v>
      </c>
      <c r="G1514" s="251" t="s">
        <v>1063</v>
      </c>
      <c r="H1514" s="251" t="s">
        <v>1077</v>
      </c>
      <c r="I1514" s="251" t="s">
        <v>1176</v>
      </c>
      <c r="J1514" s="251" t="s">
        <v>1066</v>
      </c>
      <c r="K1514" s="251" t="s">
        <v>119</v>
      </c>
      <c r="L1514" s="251" t="s">
        <v>120</v>
      </c>
      <c r="M1514" s="251">
        <v>1.05</v>
      </c>
      <c r="N1514" s="251">
        <v>2</v>
      </c>
      <c r="O1514" s="251" t="s">
        <v>1069</v>
      </c>
      <c r="P1514" s="252" t="s">
        <v>1069</v>
      </c>
    </row>
    <row r="1515" spans="1:16" x14ac:dyDescent="0.25">
      <c r="A1515" s="250" t="s">
        <v>873</v>
      </c>
      <c r="B1515" s="251" t="s">
        <v>557</v>
      </c>
      <c r="C1515" s="251" t="s">
        <v>558</v>
      </c>
      <c r="D1515" s="251" t="s">
        <v>1254</v>
      </c>
      <c r="E1515" s="251" t="s">
        <v>1063</v>
      </c>
      <c r="F1515" s="251" t="s">
        <v>2779</v>
      </c>
      <c r="G1515" s="251" t="s">
        <v>1063</v>
      </c>
      <c r="H1515" s="251" t="s">
        <v>1083</v>
      </c>
      <c r="I1515" s="251" t="s">
        <v>1143</v>
      </c>
      <c r="J1515" s="251" t="s">
        <v>1066</v>
      </c>
      <c r="K1515" s="251" t="s">
        <v>103</v>
      </c>
      <c r="L1515" s="251" t="s">
        <v>104</v>
      </c>
      <c r="M1515" s="251">
        <v>1.05</v>
      </c>
      <c r="N1515" s="251">
        <v>42</v>
      </c>
      <c r="O1515" s="251" t="s">
        <v>1069</v>
      </c>
      <c r="P1515" s="252" t="s">
        <v>1069</v>
      </c>
    </row>
    <row r="1516" spans="1:16" x14ac:dyDescent="0.25">
      <c r="A1516" s="250" t="s">
        <v>873</v>
      </c>
      <c r="B1516" s="251" t="s">
        <v>559</v>
      </c>
      <c r="C1516" s="251" t="s">
        <v>560</v>
      </c>
      <c r="D1516" s="251" t="s">
        <v>1254</v>
      </c>
      <c r="E1516" s="251" t="s">
        <v>1063</v>
      </c>
      <c r="F1516" s="251" t="s">
        <v>2780</v>
      </c>
      <c r="G1516" s="251" t="s">
        <v>1063</v>
      </c>
      <c r="H1516" s="251" t="s">
        <v>1065</v>
      </c>
      <c r="I1516" s="251" t="s">
        <v>1063</v>
      </c>
      <c r="J1516" s="251" t="s">
        <v>1066</v>
      </c>
      <c r="K1516" s="251" t="s">
        <v>199</v>
      </c>
      <c r="L1516" s="251" t="s">
        <v>200</v>
      </c>
      <c r="M1516" s="251">
        <v>1.05</v>
      </c>
      <c r="N1516" s="251">
        <v>1.1499999999999999</v>
      </c>
      <c r="O1516" s="251" t="s">
        <v>1069</v>
      </c>
      <c r="P1516" s="252" t="s">
        <v>1069</v>
      </c>
    </row>
    <row r="1517" spans="1:16" x14ac:dyDescent="0.25">
      <c r="A1517" s="250" t="s">
        <v>873</v>
      </c>
      <c r="B1517" s="251" t="s">
        <v>559</v>
      </c>
      <c r="C1517" s="251" t="s">
        <v>560</v>
      </c>
      <c r="D1517" s="251" t="s">
        <v>1254</v>
      </c>
      <c r="E1517" s="251" t="s">
        <v>1063</v>
      </c>
      <c r="F1517" s="251" t="s">
        <v>2780</v>
      </c>
      <c r="G1517" s="251" t="s">
        <v>1063</v>
      </c>
      <c r="H1517" s="251" t="s">
        <v>1115</v>
      </c>
      <c r="I1517" s="251" t="s">
        <v>1116</v>
      </c>
      <c r="J1517" s="251" t="s">
        <v>1066</v>
      </c>
      <c r="K1517" s="251" t="s">
        <v>115</v>
      </c>
      <c r="L1517" s="251" t="s">
        <v>116</v>
      </c>
      <c r="M1517" s="251">
        <v>1.05</v>
      </c>
      <c r="N1517" s="251">
        <v>1</v>
      </c>
      <c r="O1517" s="251" t="s">
        <v>1069</v>
      </c>
      <c r="P1517" s="252" t="s">
        <v>1069</v>
      </c>
    </row>
    <row r="1518" spans="1:16" x14ac:dyDescent="0.25">
      <c r="A1518" s="250" t="s">
        <v>873</v>
      </c>
      <c r="B1518" s="251" t="s">
        <v>559</v>
      </c>
      <c r="C1518" s="251" t="s">
        <v>560</v>
      </c>
      <c r="D1518" s="251" t="s">
        <v>1254</v>
      </c>
      <c r="E1518" s="251" t="s">
        <v>1063</v>
      </c>
      <c r="F1518" s="251" t="s">
        <v>2780</v>
      </c>
      <c r="G1518" s="251" t="s">
        <v>1063</v>
      </c>
      <c r="H1518" s="251" t="s">
        <v>1167</v>
      </c>
      <c r="I1518" s="251" t="s">
        <v>1078</v>
      </c>
      <c r="J1518" s="251" t="s">
        <v>1066</v>
      </c>
      <c r="K1518" s="251" t="s">
        <v>117</v>
      </c>
      <c r="L1518" s="251" t="s">
        <v>118</v>
      </c>
      <c r="M1518" s="251">
        <v>1.05</v>
      </c>
      <c r="N1518" s="251">
        <v>0.1</v>
      </c>
      <c r="O1518" s="251" t="s">
        <v>1069</v>
      </c>
      <c r="P1518" s="252" t="s">
        <v>1069</v>
      </c>
    </row>
    <row r="1519" spans="1:16" x14ac:dyDescent="0.25">
      <c r="A1519" s="250" t="s">
        <v>873</v>
      </c>
      <c r="B1519" s="251" t="s">
        <v>559</v>
      </c>
      <c r="C1519" s="251" t="s">
        <v>560</v>
      </c>
      <c r="D1519" s="251" t="s">
        <v>1254</v>
      </c>
      <c r="E1519" s="251" t="s">
        <v>1063</v>
      </c>
      <c r="F1519" s="251" t="s">
        <v>2780</v>
      </c>
      <c r="G1519" s="251" t="s">
        <v>1063</v>
      </c>
      <c r="H1519" s="251" t="s">
        <v>1077</v>
      </c>
      <c r="I1519" s="251" t="s">
        <v>1176</v>
      </c>
      <c r="J1519" s="251" t="s">
        <v>1066</v>
      </c>
      <c r="K1519" s="251" t="s">
        <v>119</v>
      </c>
      <c r="L1519" s="251" t="s">
        <v>120</v>
      </c>
      <c r="M1519" s="251">
        <v>1.05</v>
      </c>
      <c r="N1519" s="251">
        <v>2</v>
      </c>
      <c r="O1519" s="251" t="s">
        <v>1069</v>
      </c>
      <c r="P1519" s="252" t="s">
        <v>1069</v>
      </c>
    </row>
    <row r="1520" spans="1:16" x14ac:dyDescent="0.25">
      <c r="A1520" s="250" t="s">
        <v>873</v>
      </c>
      <c r="B1520" s="251" t="s">
        <v>559</v>
      </c>
      <c r="C1520" s="251" t="s">
        <v>560</v>
      </c>
      <c r="D1520" s="251" t="s">
        <v>1254</v>
      </c>
      <c r="E1520" s="251" t="s">
        <v>1063</v>
      </c>
      <c r="F1520" s="251" t="s">
        <v>2780</v>
      </c>
      <c r="G1520" s="251" t="s">
        <v>1063</v>
      </c>
      <c r="H1520" s="251" t="s">
        <v>1083</v>
      </c>
      <c r="I1520" s="251" t="s">
        <v>1143</v>
      </c>
      <c r="J1520" s="251" t="s">
        <v>1066</v>
      </c>
      <c r="K1520" s="251" t="s">
        <v>103</v>
      </c>
      <c r="L1520" s="251" t="s">
        <v>104</v>
      </c>
      <c r="M1520" s="251">
        <v>1.05</v>
      </c>
      <c r="N1520" s="251">
        <v>42</v>
      </c>
      <c r="O1520" s="251" t="s">
        <v>1069</v>
      </c>
      <c r="P1520" s="252" t="s">
        <v>1069</v>
      </c>
    </row>
    <row r="1521" spans="1:16" x14ac:dyDescent="0.25">
      <c r="A1521" s="250" t="s">
        <v>873</v>
      </c>
      <c r="B1521" s="251" t="s">
        <v>562</v>
      </c>
      <c r="C1521" s="251" t="s">
        <v>563</v>
      </c>
      <c r="D1521" s="251" t="s">
        <v>1254</v>
      </c>
      <c r="E1521" s="251" t="s">
        <v>1063</v>
      </c>
      <c r="F1521" s="251" t="s">
        <v>2781</v>
      </c>
      <c r="G1521" s="251" t="s">
        <v>1063</v>
      </c>
      <c r="H1521" s="251" t="s">
        <v>1065</v>
      </c>
      <c r="I1521" s="251" t="s">
        <v>1063</v>
      </c>
      <c r="J1521" s="251" t="s">
        <v>1066</v>
      </c>
      <c r="K1521" s="251" t="s">
        <v>207</v>
      </c>
      <c r="L1521" s="251" t="s">
        <v>208</v>
      </c>
      <c r="M1521" s="251">
        <v>1</v>
      </c>
      <c r="N1521" s="251">
        <v>1</v>
      </c>
      <c r="O1521" s="251" t="s">
        <v>1069</v>
      </c>
      <c r="P1521" s="252" t="s">
        <v>1069</v>
      </c>
    </row>
    <row r="1522" spans="1:16" x14ac:dyDescent="0.25">
      <c r="A1522" s="250" t="s">
        <v>873</v>
      </c>
      <c r="B1522" s="251" t="s">
        <v>562</v>
      </c>
      <c r="C1522" s="251" t="s">
        <v>563</v>
      </c>
      <c r="D1522" s="251" t="s">
        <v>1254</v>
      </c>
      <c r="E1522" s="251" t="s">
        <v>1063</v>
      </c>
      <c r="F1522" s="251" t="s">
        <v>2781</v>
      </c>
      <c r="G1522" s="251" t="s">
        <v>1063</v>
      </c>
      <c r="H1522" s="251" t="s">
        <v>1115</v>
      </c>
      <c r="I1522" s="251" t="s">
        <v>1116</v>
      </c>
      <c r="J1522" s="251" t="s">
        <v>1066</v>
      </c>
      <c r="K1522" s="251" t="s">
        <v>109</v>
      </c>
      <c r="L1522" s="251" t="s">
        <v>110</v>
      </c>
      <c r="M1522" s="251">
        <v>1</v>
      </c>
      <c r="N1522" s="251">
        <v>1</v>
      </c>
      <c r="O1522" s="251" t="s">
        <v>1069</v>
      </c>
      <c r="P1522" s="252" t="s">
        <v>1069</v>
      </c>
    </row>
    <row r="1523" spans="1:16" x14ac:dyDescent="0.25">
      <c r="A1523" s="250" t="s">
        <v>873</v>
      </c>
      <c r="B1523" s="251" t="s">
        <v>562</v>
      </c>
      <c r="C1523" s="251" t="s">
        <v>563</v>
      </c>
      <c r="D1523" s="251" t="s">
        <v>1254</v>
      </c>
      <c r="E1523" s="251" t="s">
        <v>1063</v>
      </c>
      <c r="F1523" s="251" t="s">
        <v>2781</v>
      </c>
      <c r="G1523" s="251" t="s">
        <v>1063</v>
      </c>
      <c r="H1523" s="251" t="s">
        <v>1167</v>
      </c>
      <c r="I1523" s="251" t="s">
        <v>1078</v>
      </c>
      <c r="J1523" s="251" t="s">
        <v>1066</v>
      </c>
      <c r="K1523" s="251" t="s">
        <v>100</v>
      </c>
      <c r="L1523" s="251" t="s">
        <v>101</v>
      </c>
      <c r="M1523" s="251">
        <v>1</v>
      </c>
      <c r="N1523" s="251">
        <v>1</v>
      </c>
      <c r="O1523" s="251" t="s">
        <v>1069</v>
      </c>
      <c r="P1523" s="252" t="s">
        <v>1069</v>
      </c>
    </row>
    <row r="1524" spans="1:16" x14ac:dyDescent="0.25">
      <c r="A1524" s="250" t="s">
        <v>873</v>
      </c>
      <c r="B1524" s="251" t="s">
        <v>564</v>
      </c>
      <c r="C1524" s="251" t="s">
        <v>565</v>
      </c>
      <c r="D1524" s="251" t="s">
        <v>1254</v>
      </c>
      <c r="E1524" s="251" t="s">
        <v>1063</v>
      </c>
      <c r="F1524" s="251" t="s">
        <v>2782</v>
      </c>
      <c r="G1524" s="251" t="s">
        <v>1063</v>
      </c>
      <c r="H1524" s="251" t="s">
        <v>1065</v>
      </c>
      <c r="I1524" s="251" t="s">
        <v>1063</v>
      </c>
      <c r="J1524" s="251" t="s">
        <v>1066</v>
      </c>
      <c r="K1524" s="251" t="s">
        <v>207</v>
      </c>
      <c r="L1524" s="251" t="s">
        <v>208</v>
      </c>
      <c r="M1524" s="251">
        <v>1.2</v>
      </c>
      <c r="N1524" s="251">
        <v>1.2</v>
      </c>
      <c r="O1524" s="251" t="s">
        <v>1069</v>
      </c>
      <c r="P1524" s="252" t="s">
        <v>1069</v>
      </c>
    </row>
    <row r="1525" spans="1:16" x14ac:dyDescent="0.25">
      <c r="A1525" s="250" t="s">
        <v>873</v>
      </c>
      <c r="B1525" s="251" t="s">
        <v>564</v>
      </c>
      <c r="C1525" s="251" t="s">
        <v>565</v>
      </c>
      <c r="D1525" s="251" t="s">
        <v>1254</v>
      </c>
      <c r="E1525" s="251" t="s">
        <v>1063</v>
      </c>
      <c r="F1525" s="251" t="s">
        <v>2782</v>
      </c>
      <c r="G1525" s="251" t="s">
        <v>1063</v>
      </c>
      <c r="H1525" s="251" t="s">
        <v>1115</v>
      </c>
      <c r="I1525" s="251" t="s">
        <v>1116</v>
      </c>
      <c r="J1525" s="251" t="s">
        <v>1066</v>
      </c>
      <c r="K1525" s="251" t="s">
        <v>129</v>
      </c>
      <c r="L1525" s="251" t="s">
        <v>130</v>
      </c>
      <c r="M1525" s="251">
        <v>1.2</v>
      </c>
      <c r="N1525" s="251">
        <v>48</v>
      </c>
      <c r="O1525" s="251" t="s">
        <v>1069</v>
      </c>
      <c r="P1525" s="252" t="s">
        <v>1069</v>
      </c>
    </row>
    <row r="1526" spans="1:16" x14ac:dyDescent="0.25">
      <c r="A1526" s="250" t="s">
        <v>873</v>
      </c>
      <c r="B1526" s="251" t="s">
        <v>564</v>
      </c>
      <c r="C1526" s="251" t="s">
        <v>565</v>
      </c>
      <c r="D1526" s="251" t="s">
        <v>1254</v>
      </c>
      <c r="E1526" s="251" t="s">
        <v>1063</v>
      </c>
      <c r="F1526" s="251" t="s">
        <v>2782</v>
      </c>
      <c r="G1526" s="251" t="s">
        <v>1063</v>
      </c>
      <c r="H1526" s="251" t="s">
        <v>1167</v>
      </c>
      <c r="I1526" s="251" t="s">
        <v>1078</v>
      </c>
      <c r="J1526" s="251" t="s">
        <v>1066</v>
      </c>
      <c r="K1526" s="251" t="s">
        <v>115</v>
      </c>
      <c r="L1526" s="251" t="s">
        <v>116</v>
      </c>
      <c r="M1526" s="251">
        <v>1.2</v>
      </c>
      <c r="N1526" s="251">
        <v>1</v>
      </c>
      <c r="O1526" s="251" t="s">
        <v>1069</v>
      </c>
      <c r="P1526" s="252" t="s">
        <v>1069</v>
      </c>
    </row>
    <row r="1527" spans="1:16" x14ac:dyDescent="0.25">
      <c r="A1527" s="250" t="s">
        <v>873</v>
      </c>
      <c r="B1527" s="251" t="s">
        <v>564</v>
      </c>
      <c r="C1527" s="251" t="s">
        <v>565</v>
      </c>
      <c r="D1527" s="251" t="s">
        <v>1254</v>
      </c>
      <c r="E1527" s="251" t="s">
        <v>1063</v>
      </c>
      <c r="F1527" s="251" t="s">
        <v>2782</v>
      </c>
      <c r="G1527" s="251" t="s">
        <v>1063</v>
      </c>
      <c r="H1527" s="251" t="s">
        <v>1077</v>
      </c>
      <c r="I1527" s="251" t="s">
        <v>1176</v>
      </c>
      <c r="J1527" s="251" t="s">
        <v>1066</v>
      </c>
      <c r="K1527" s="251" t="s">
        <v>117</v>
      </c>
      <c r="L1527" s="251" t="s">
        <v>118</v>
      </c>
      <c r="M1527" s="251">
        <v>1.2</v>
      </c>
      <c r="N1527" s="251">
        <v>0.1</v>
      </c>
      <c r="O1527" s="251" t="s">
        <v>1069</v>
      </c>
      <c r="P1527" s="252" t="s">
        <v>1069</v>
      </c>
    </row>
    <row r="1528" spans="1:16" x14ac:dyDescent="0.25">
      <c r="A1528" s="250" t="s">
        <v>873</v>
      </c>
      <c r="B1528" s="251" t="s">
        <v>564</v>
      </c>
      <c r="C1528" s="251" t="s">
        <v>565</v>
      </c>
      <c r="D1528" s="251" t="s">
        <v>1254</v>
      </c>
      <c r="E1528" s="251" t="s">
        <v>1063</v>
      </c>
      <c r="F1528" s="251" t="s">
        <v>2782</v>
      </c>
      <c r="G1528" s="251" t="s">
        <v>1063</v>
      </c>
      <c r="H1528" s="251" t="s">
        <v>1083</v>
      </c>
      <c r="I1528" s="251" t="s">
        <v>1143</v>
      </c>
      <c r="J1528" s="251" t="s">
        <v>1066</v>
      </c>
      <c r="K1528" s="251" t="s">
        <v>119</v>
      </c>
      <c r="L1528" s="251" t="s">
        <v>120</v>
      </c>
      <c r="M1528" s="251">
        <v>1.2</v>
      </c>
      <c r="N1528" s="251">
        <v>1</v>
      </c>
      <c r="O1528" s="251" t="s">
        <v>1069</v>
      </c>
      <c r="P1528" s="252" t="s">
        <v>1069</v>
      </c>
    </row>
    <row r="1529" spans="1:16" x14ac:dyDescent="0.25">
      <c r="A1529" s="250" t="s">
        <v>873</v>
      </c>
      <c r="B1529" s="251" t="s">
        <v>566</v>
      </c>
      <c r="C1529" s="251" t="s">
        <v>567</v>
      </c>
      <c r="D1529" s="251" t="s">
        <v>1254</v>
      </c>
      <c r="E1529" s="251" t="s">
        <v>1063</v>
      </c>
      <c r="F1529" s="251" t="s">
        <v>2783</v>
      </c>
      <c r="G1529" s="251" t="s">
        <v>1063</v>
      </c>
      <c r="H1529" s="251" t="s">
        <v>1065</v>
      </c>
      <c r="I1529" s="251" t="s">
        <v>1116</v>
      </c>
      <c r="J1529" s="251" t="s">
        <v>1066</v>
      </c>
      <c r="K1529" s="251" t="s">
        <v>406</v>
      </c>
      <c r="L1529" s="251" t="s">
        <v>407</v>
      </c>
      <c r="M1529" s="251">
        <v>0.7</v>
      </c>
      <c r="N1529" s="251">
        <v>0.7</v>
      </c>
      <c r="O1529" s="251" t="s">
        <v>1069</v>
      </c>
      <c r="P1529" s="252" t="s">
        <v>1069</v>
      </c>
    </row>
    <row r="1530" spans="1:16" x14ac:dyDescent="0.25">
      <c r="A1530" s="250" t="s">
        <v>873</v>
      </c>
      <c r="B1530" s="251" t="s">
        <v>566</v>
      </c>
      <c r="C1530" s="251" t="s">
        <v>567</v>
      </c>
      <c r="D1530" s="251" t="s">
        <v>1254</v>
      </c>
      <c r="E1530" s="251" t="s">
        <v>1063</v>
      </c>
      <c r="F1530" s="251" t="s">
        <v>2783</v>
      </c>
      <c r="G1530" s="251" t="s">
        <v>1063</v>
      </c>
      <c r="H1530" s="251" t="s">
        <v>1115</v>
      </c>
      <c r="I1530" s="251" t="s">
        <v>1078</v>
      </c>
      <c r="J1530" s="251" t="s">
        <v>1066</v>
      </c>
      <c r="K1530" s="251" t="s">
        <v>137</v>
      </c>
      <c r="L1530" s="251" t="s">
        <v>138</v>
      </c>
      <c r="M1530" s="251">
        <v>0.7</v>
      </c>
      <c r="N1530" s="251">
        <v>1</v>
      </c>
      <c r="O1530" s="251" t="s">
        <v>1069</v>
      </c>
      <c r="P1530" s="252" t="s">
        <v>1069</v>
      </c>
    </row>
    <row r="1531" spans="1:16" x14ac:dyDescent="0.25">
      <c r="A1531" s="250" t="s">
        <v>873</v>
      </c>
      <c r="B1531" s="251" t="s">
        <v>566</v>
      </c>
      <c r="C1531" s="251" t="s">
        <v>567</v>
      </c>
      <c r="D1531" s="251" t="s">
        <v>1254</v>
      </c>
      <c r="E1531" s="251" t="s">
        <v>1063</v>
      </c>
      <c r="F1531" s="251" t="s">
        <v>2783</v>
      </c>
      <c r="G1531" s="251" t="s">
        <v>1063</v>
      </c>
      <c r="H1531" s="251" t="s">
        <v>1167</v>
      </c>
      <c r="I1531" s="251" t="s">
        <v>1063</v>
      </c>
      <c r="J1531" s="251" t="s">
        <v>1066</v>
      </c>
      <c r="K1531" s="251" t="s">
        <v>115</v>
      </c>
      <c r="L1531" s="251" t="s">
        <v>116</v>
      </c>
      <c r="M1531" s="251">
        <v>0.7</v>
      </c>
      <c r="N1531" s="251">
        <v>1</v>
      </c>
      <c r="O1531" s="251" t="s">
        <v>1069</v>
      </c>
      <c r="P1531" s="252" t="s">
        <v>1069</v>
      </c>
    </row>
    <row r="1532" spans="1:16" x14ac:dyDescent="0.25">
      <c r="A1532" s="250" t="s">
        <v>873</v>
      </c>
      <c r="B1532" s="251" t="s">
        <v>703</v>
      </c>
      <c r="C1532" s="251" t="s">
        <v>568</v>
      </c>
      <c r="D1532" s="251" t="s">
        <v>1254</v>
      </c>
      <c r="E1532" s="251" t="s">
        <v>1063</v>
      </c>
      <c r="F1532" s="251" t="s">
        <v>2784</v>
      </c>
      <c r="G1532" s="251" t="s">
        <v>1063</v>
      </c>
      <c r="H1532" s="251" t="s">
        <v>1065</v>
      </c>
      <c r="I1532" s="251" t="s">
        <v>1063</v>
      </c>
      <c r="J1532" s="251" t="s">
        <v>1066</v>
      </c>
      <c r="K1532" s="251" t="s">
        <v>403</v>
      </c>
      <c r="L1532" s="251" t="s">
        <v>404</v>
      </c>
      <c r="M1532" s="251">
        <v>1</v>
      </c>
      <c r="N1532" s="251">
        <v>0.5</v>
      </c>
      <c r="O1532" s="251" t="s">
        <v>1069</v>
      </c>
      <c r="P1532" s="252" t="s">
        <v>1069</v>
      </c>
    </row>
    <row r="1533" spans="1:16" x14ac:dyDescent="0.25">
      <c r="A1533" s="250" t="s">
        <v>873</v>
      </c>
      <c r="B1533" s="251" t="s">
        <v>703</v>
      </c>
      <c r="C1533" s="251" t="s">
        <v>568</v>
      </c>
      <c r="D1533" s="251" t="s">
        <v>1254</v>
      </c>
      <c r="E1533" s="251" t="s">
        <v>1063</v>
      </c>
      <c r="F1533" s="251" t="s">
        <v>2784</v>
      </c>
      <c r="G1533" s="251" t="s">
        <v>1063</v>
      </c>
      <c r="H1533" s="251" t="s">
        <v>1115</v>
      </c>
      <c r="I1533" s="251" t="s">
        <v>1116</v>
      </c>
      <c r="J1533" s="251" t="s">
        <v>1066</v>
      </c>
      <c r="K1533" s="251" t="s">
        <v>702</v>
      </c>
      <c r="L1533" s="251" t="s">
        <v>2785</v>
      </c>
      <c r="M1533" s="251">
        <v>1</v>
      </c>
      <c r="N1533" s="251">
        <v>0.5</v>
      </c>
      <c r="O1533" s="251" t="s">
        <v>1069</v>
      </c>
      <c r="P1533" s="252" t="s">
        <v>1069</v>
      </c>
    </row>
    <row r="1534" spans="1:16" x14ac:dyDescent="0.25">
      <c r="A1534" s="250" t="s">
        <v>873</v>
      </c>
      <c r="B1534" s="251" t="s">
        <v>569</v>
      </c>
      <c r="C1534" s="251" t="s">
        <v>570</v>
      </c>
      <c r="D1534" s="251" t="s">
        <v>1254</v>
      </c>
      <c r="E1534" s="251" t="s">
        <v>1063</v>
      </c>
      <c r="F1534" s="251" t="s">
        <v>2786</v>
      </c>
      <c r="G1534" s="251" t="s">
        <v>1063</v>
      </c>
      <c r="H1534" s="251" t="s">
        <v>1065</v>
      </c>
      <c r="I1534" s="251" t="s">
        <v>1063</v>
      </c>
      <c r="J1534" s="251" t="s">
        <v>1066</v>
      </c>
      <c r="K1534" s="251" t="s">
        <v>179</v>
      </c>
      <c r="L1534" s="251" t="s">
        <v>180</v>
      </c>
      <c r="M1534" s="251">
        <v>1</v>
      </c>
      <c r="N1534" s="251">
        <v>0.96</v>
      </c>
      <c r="O1534" s="251" t="s">
        <v>1069</v>
      </c>
      <c r="P1534" s="252" t="s">
        <v>2787</v>
      </c>
    </row>
    <row r="1535" spans="1:16" x14ac:dyDescent="0.25">
      <c r="A1535" s="250" t="s">
        <v>873</v>
      </c>
      <c r="B1535" s="251" t="s">
        <v>569</v>
      </c>
      <c r="C1535" s="251" t="s">
        <v>570</v>
      </c>
      <c r="D1535" s="251" t="s">
        <v>1254</v>
      </c>
      <c r="E1535" s="251" t="s">
        <v>1063</v>
      </c>
      <c r="F1535" s="251" t="s">
        <v>2786</v>
      </c>
      <c r="G1535" s="251" t="s">
        <v>1063</v>
      </c>
      <c r="H1535" s="251" t="s">
        <v>1115</v>
      </c>
      <c r="I1535" s="251" t="s">
        <v>1116</v>
      </c>
      <c r="J1535" s="251" t="s">
        <v>1066</v>
      </c>
      <c r="K1535" s="251" t="s">
        <v>129</v>
      </c>
      <c r="L1535" s="251" t="s">
        <v>130</v>
      </c>
      <c r="M1535" s="251">
        <v>1</v>
      </c>
      <c r="N1535" s="251">
        <v>48</v>
      </c>
      <c r="O1535" s="251" t="s">
        <v>1069</v>
      </c>
      <c r="P1535" s="252" t="s">
        <v>2787</v>
      </c>
    </row>
    <row r="1536" spans="1:16" x14ac:dyDescent="0.25">
      <c r="A1536" s="250" t="s">
        <v>873</v>
      </c>
      <c r="B1536" s="251" t="s">
        <v>569</v>
      </c>
      <c r="C1536" s="251" t="s">
        <v>570</v>
      </c>
      <c r="D1536" s="251" t="s">
        <v>1254</v>
      </c>
      <c r="E1536" s="251" t="s">
        <v>1063</v>
      </c>
      <c r="F1536" s="251" t="s">
        <v>2786</v>
      </c>
      <c r="G1536" s="251" t="s">
        <v>1063</v>
      </c>
      <c r="H1536" s="251" t="s">
        <v>1167</v>
      </c>
      <c r="I1536" s="251" t="s">
        <v>1078</v>
      </c>
      <c r="J1536" s="251" t="s">
        <v>1066</v>
      </c>
      <c r="K1536" s="251" t="s">
        <v>115</v>
      </c>
      <c r="L1536" s="251" t="s">
        <v>116</v>
      </c>
      <c r="M1536" s="251">
        <v>1</v>
      </c>
      <c r="N1536" s="251">
        <v>1</v>
      </c>
      <c r="O1536" s="251" t="s">
        <v>1069</v>
      </c>
      <c r="P1536" s="252" t="s">
        <v>2787</v>
      </c>
    </row>
    <row r="1537" spans="1:16" x14ac:dyDescent="0.25">
      <c r="A1537" s="250" t="s">
        <v>873</v>
      </c>
      <c r="B1537" s="251" t="s">
        <v>569</v>
      </c>
      <c r="C1537" s="251" t="s">
        <v>570</v>
      </c>
      <c r="D1537" s="251" t="s">
        <v>1254</v>
      </c>
      <c r="E1537" s="251" t="s">
        <v>1063</v>
      </c>
      <c r="F1537" s="251" t="s">
        <v>2786</v>
      </c>
      <c r="G1537" s="251" t="s">
        <v>1063</v>
      </c>
      <c r="H1537" s="251" t="s">
        <v>1077</v>
      </c>
      <c r="I1537" s="251" t="s">
        <v>1176</v>
      </c>
      <c r="J1537" s="251" t="s">
        <v>1066</v>
      </c>
      <c r="K1537" s="251" t="s">
        <v>117</v>
      </c>
      <c r="L1537" s="251" t="s">
        <v>118</v>
      </c>
      <c r="M1537" s="251">
        <v>1</v>
      </c>
      <c r="N1537" s="251">
        <v>0.104</v>
      </c>
      <c r="O1537" s="251" t="s">
        <v>1069</v>
      </c>
      <c r="P1537" s="252" t="s">
        <v>2787</v>
      </c>
    </row>
    <row r="1538" spans="1:16" x14ac:dyDescent="0.25">
      <c r="A1538" s="250" t="s">
        <v>873</v>
      </c>
      <c r="B1538" s="251" t="s">
        <v>569</v>
      </c>
      <c r="C1538" s="251" t="s">
        <v>570</v>
      </c>
      <c r="D1538" s="251" t="s">
        <v>1254</v>
      </c>
      <c r="E1538" s="251" t="s">
        <v>1063</v>
      </c>
      <c r="F1538" s="251" t="s">
        <v>2786</v>
      </c>
      <c r="G1538" s="251" t="s">
        <v>1063</v>
      </c>
      <c r="H1538" s="251" t="s">
        <v>1083</v>
      </c>
      <c r="I1538" s="251" t="s">
        <v>1143</v>
      </c>
      <c r="J1538" s="251" t="s">
        <v>1066</v>
      </c>
      <c r="K1538" s="251" t="s">
        <v>119</v>
      </c>
      <c r="L1538" s="251" t="s">
        <v>120</v>
      </c>
      <c r="M1538" s="251">
        <v>1</v>
      </c>
      <c r="N1538" s="251">
        <v>1.042</v>
      </c>
      <c r="O1538" s="251" t="s">
        <v>1069</v>
      </c>
      <c r="P1538" s="252" t="s">
        <v>2787</v>
      </c>
    </row>
    <row r="1539" spans="1:16" ht="15.75" thickBot="1" x14ac:dyDescent="0.3">
      <c r="A1539" s="253" t="s">
        <v>873</v>
      </c>
      <c r="B1539" s="254" t="s">
        <v>574</v>
      </c>
      <c r="C1539" s="254" t="s">
        <v>575</v>
      </c>
      <c r="D1539" s="254" t="s">
        <v>1254</v>
      </c>
      <c r="E1539" s="254" t="s">
        <v>1063</v>
      </c>
      <c r="F1539" s="254" t="s">
        <v>2788</v>
      </c>
      <c r="G1539" s="254" t="s">
        <v>1063</v>
      </c>
      <c r="H1539" s="254" t="s">
        <v>1065</v>
      </c>
      <c r="I1539" s="254" t="s">
        <v>1063</v>
      </c>
      <c r="J1539" s="254" t="s">
        <v>1066</v>
      </c>
      <c r="K1539" s="254" t="s">
        <v>193</v>
      </c>
      <c r="L1539" s="254" t="s">
        <v>194</v>
      </c>
      <c r="M1539" s="254">
        <v>1</v>
      </c>
      <c r="N1539" s="254">
        <v>1.02</v>
      </c>
      <c r="O1539" s="254" t="s">
        <v>1069</v>
      </c>
      <c r="P1539" s="255" t="s">
        <v>2789</v>
      </c>
    </row>
    <row r="1540" spans="1:16" ht="15.75" thickBot="1" x14ac:dyDescent="0.3">
      <c r="A1540" s="9" t="s">
        <v>1059</v>
      </c>
      <c r="B1540" s="9">
        <v>500000952</v>
      </c>
      <c r="C1540" s="9" t="s">
        <v>1155</v>
      </c>
      <c r="D1540" s="9" t="s">
        <v>1062</v>
      </c>
      <c r="E1540" s="9">
        <v>1</v>
      </c>
      <c r="F1540" s="9">
        <v>4475</v>
      </c>
      <c r="G1540" s="9">
        <v>1</v>
      </c>
      <c r="H1540" s="9">
        <v>10</v>
      </c>
      <c r="I1540" s="9">
        <v>1</v>
      </c>
      <c r="J1540" s="9" t="s">
        <v>1066</v>
      </c>
      <c r="K1540" s="9">
        <v>150000275</v>
      </c>
      <c r="L1540" s="9" t="s">
        <v>1150</v>
      </c>
      <c r="M1540" s="127">
        <v>1</v>
      </c>
      <c r="N1540" s="129">
        <v>0.8</v>
      </c>
      <c r="O1540" t="s">
        <v>1138</v>
      </c>
      <c r="P1540" t="s">
        <v>2790</v>
      </c>
    </row>
    <row r="1541" spans="1:16" ht="15.75" thickBot="1" x14ac:dyDescent="0.3">
      <c r="A1541" s="9" t="s">
        <v>1059</v>
      </c>
      <c r="B1541" s="9">
        <v>500000952</v>
      </c>
      <c r="C1541" s="9" t="s">
        <v>1155</v>
      </c>
      <c r="D1541" s="9" t="s">
        <v>1062</v>
      </c>
      <c r="E1541" s="9">
        <v>1</v>
      </c>
      <c r="F1541" s="9">
        <v>4475</v>
      </c>
      <c r="G1541" s="9">
        <v>1</v>
      </c>
      <c r="H1541" s="9">
        <v>20</v>
      </c>
      <c r="I1541" s="9">
        <v>2</v>
      </c>
      <c r="J1541" s="9" t="s">
        <v>1066</v>
      </c>
      <c r="K1541" s="9">
        <v>150000693</v>
      </c>
      <c r="L1541" s="9" t="s">
        <v>2791</v>
      </c>
      <c r="M1541" s="127">
        <v>1</v>
      </c>
      <c r="N1541" s="128">
        <v>0.2</v>
      </c>
      <c r="O1541" t="s">
        <v>1138</v>
      </c>
      <c r="P1541" t="s">
        <v>2790</v>
      </c>
    </row>
    <row r="1542" spans="1:16" ht="15.75" thickBot="1" x14ac:dyDescent="0.3">
      <c r="A1542" s="9" t="s">
        <v>1059</v>
      </c>
      <c r="B1542" s="9">
        <v>500000955</v>
      </c>
      <c r="C1542" s="9" t="s">
        <v>1659</v>
      </c>
      <c r="D1542" s="9" t="s">
        <v>1062</v>
      </c>
      <c r="E1542" s="9">
        <v>1</v>
      </c>
      <c r="F1542" s="9">
        <v>4478</v>
      </c>
      <c r="G1542" s="9">
        <v>2</v>
      </c>
      <c r="H1542" s="9">
        <v>10</v>
      </c>
      <c r="I1542" s="9">
        <v>1</v>
      </c>
      <c r="J1542" s="9" t="s">
        <v>1066</v>
      </c>
      <c r="K1542" s="9">
        <v>500000954</v>
      </c>
      <c r="L1542" s="9" t="s">
        <v>1071</v>
      </c>
      <c r="M1542" s="127">
        <v>1</v>
      </c>
      <c r="N1542" s="129">
        <v>0.93799999999999994</v>
      </c>
      <c r="O1542" t="s">
        <v>2792</v>
      </c>
      <c r="P1542" t="s">
        <v>2793</v>
      </c>
    </row>
    <row r="1543" spans="1:16" ht="15.75" thickBot="1" x14ac:dyDescent="0.3">
      <c r="A1543" s="9" t="s">
        <v>1059</v>
      </c>
      <c r="B1543" s="9">
        <v>500000955</v>
      </c>
      <c r="C1543" s="9" t="s">
        <v>1659</v>
      </c>
      <c r="D1543" s="9" t="s">
        <v>1062</v>
      </c>
      <c r="E1543" s="9">
        <v>1</v>
      </c>
      <c r="F1543" s="9">
        <v>4478</v>
      </c>
      <c r="G1543" s="9">
        <v>2</v>
      </c>
      <c r="H1543" s="9">
        <v>80</v>
      </c>
      <c r="I1543" s="9">
        <v>39</v>
      </c>
      <c r="J1543" s="9" t="s">
        <v>1066</v>
      </c>
      <c r="K1543" s="9">
        <v>500000968</v>
      </c>
      <c r="L1543" s="9" t="s">
        <v>1129</v>
      </c>
      <c r="M1543" s="127">
        <v>1</v>
      </c>
      <c r="N1543" s="128">
        <v>3.2000000000000001E-2</v>
      </c>
      <c r="O1543" t="s">
        <v>2792</v>
      </c>
      <c r="P1543" t="s">
        <v>2793</v>
      </c>
    </row>
    <row r="1544" spans="1:16" ht="15.75" thickBot="1" x14ac:dyDescent="0.3">
      <c r="A1544" s="9" t="s">
        <v>1059</v>
      </c>
      <c r="B1544" s="9">
        <v>500000955</v>
      </c>
      <c r="C1544" s="9" t="s">
        <v>1659</v>
      </c>
      <c r="D1544" s="9" t="s">
        <v>1062</v>
      </c>
      <c r="E1544" s="9">
        <v>1</v>
      </c>
      <c r="F1544" s="9">
        <v>4478</v>
      </c>
      <c r="G1544" s="9">
        <v>2</v>
      </c>
      <c r="H1544" s="9">
        <v>90</v>
      </c>
      <c r="I1544" s="9">
        <v>40</v>
      </c>
      <c r="J1544" s="9" t="s">
        <v>1066</v>
      </c>
      <c r="K1544" s="9">
        <v>150000651</v>
      </c>
      <c r="L1544" s="9" t="s">
        <v>1132</v>
      </c>
      <c r="M1544" s="127">
        <v>1</v>
      </c>
      <c r="N1544" s="129">
        <v>7.1999999999999995E-2</v>
      </c>
      <c r="O1544" t="s">
        <v>2792</v>
      </c>
      <c r="P1544" t="s">
        <v>2793</v>
      </c>
    </row>
    <row r="1545" spans="1:16" ht="15.75" thickBot="1" x14ac:dyDescent="0.3">
      <c r="A1545" s="9" t="s">
        <v>1059</v>
      </c>
      <c r="B1545" s="9">
        <v>500000971</v>
      </c>
      <c r="C1545" s="9" t="s">
        <v>1564</v>
      </c>
      <c r="D1545" s="9" t="s">
        <v>1062</v>
      </c>
      <c r="E1545" s="9">
        <v>1</v>
      </c>
      <c r="F1545" s="9">
        <v>4489</v>
      </c>
      <c r="G1545" s="9">
        <v>1</v>
      </c>
      <c r="H1545" s="9">
        <v>10</v>
      </c>
      <c r="I1545" s="9">
        <v>1</v>
      </c>
      <c r="J1545" s="9" t="s">
        <v>1066</v>
      </c>
      <c r="K1545" s="9">
        <v>150000276</v>
      </c>
      <c r="L1545" s="9" t="s">
        <v>19</v>
      </c>
      <c r="M1545" s="127">
        <v>1</v>
      </c>
      <c r="N1545" s="128">
        <v>0.749</v>
      </c>
      <c r="O1545" t="s">
        <v>2794</v>
      </c>
      <c r="P1545" t="s">
        <v>2795</v>
      </c>
    </row>
    <row r="1546" spans="1:16" ht="15.75" thickBot="1" x14ac:dyDescent="0.3">
      <c r="A1546" s="9" t="s">
        <v>1059</v>
      </c>
      <c r="B1546" s="9">
        <v>500000971</v>
      </c>
      <c r="C1546" s="9" t="s">
        <v>1564</v>
      </c>
      <c r="D1546" s="9" t="s">
        <v>1062</v>
      </c>
      <c r="E1546" s="9">
        <v>1</v>
      </c>
      <c r="F1546" s="9">
        <v>4489</v>
      </c>
      <c r="G1546" s="9">
        <v>1</v>
      </c>
      <c r="H1546" s="9">
        <v>20</v>
      </c>
      <c r="I1546" s="9">
        <v>4</v>
      </c>
      <c r="J1546" s="9" t="s">
        <v>1066</v>
      </c>
      <c r="K1546" s="9">
        <v>150000497</v>
      </c>
      <c r="L1546" s="9" t="s">
        <v>59</v>
      </c>
      <c r="M1546" s="127">
        <v>1</v>
      </c>
      <c r="N1546" s="128">
        <v>0.313</v>
      </c>
      <c r="O1546" t="s">
        <v>2794</v>
      </c>
      <c r="P1546" t="s">
        <v>2795</v>
      </c>
    </row>
    <row r="1547" spans="1:16" ht="15.75" thickBot="1" x14ac:dyDescent="0.3">
      <c r="A1547" s="9" t="s">
        <v>1059</v>
      </c>
      <c r="B1547" s="9">
        <v>500000972</v>
      </c>
      <c r="C1547" s="9" t="s">
        <v>2796</v>
      </c>
      <c r="D1547" s="9" t="s">
        <v>1062</v>
      </c>
      <c r="E1547" s="9">
        <v>1</v>
      </c>
      <c r="F1547" s="9">
        <v>4490</v>
      </c>
      <c r="G1547" s="9">
        <v>1</v>
      </c>
      <c r="H1547" s="9">
        <v>10</v>
      </c>
      <c r="I1547" s="9">
        <v>1</v>
      </c>
      <c r="J1547" s="9" t="s">
        <v>1066</v>
      </c>
      <c r="K1547" s="9">
        <v>150000276</v>
      </c>
      <c r="L1547" s="9" t="s">
        <v>19</v>
      </c>
      <c r="M1547" s="127">
        <v>1</v>
      </c>
      <c r="N1547" s="128">
        <v>0.749</v>
      </c>
      <c r="O1547" t="s">
        <v>2794</v>
      </c>
      <c r="P1547" t="s">
        <v>2795</v>
      </c>
    </row>
    <row r="1548" spans="1:16" ht="15.75" thickBot="1" x14ac:dyDescent="0.3">
      <c r="A1548" s="9" t="s">
        <v>1059</v>
      </c>
      <c r="B1548" s="9">
        <v>500000972</v>
      </c>
      <c r="C1548" s="9" t="s">
        <v>2796</v>
      </c>
      <c r="D1548" s="9" t="s">
        <v>1062</v>
      </c>
      <c r="E1548" s="9">
        <v>1</v>
      </c>
      <c r="F1548" s="9">
        <v>4490</v>
      </c>
      <c r="G1548" s="9">
        <v>1</v>
      </c>
      <c r="H1548" s="9">
        <v>20</v>
      </c>
      <c r="I1548" s="9">
        <v>4</v>
      </c>
      <c r="J1548" s="9" t="s">
        <v>1066</v>
      </c>
      <c r="K1548" s="9">
        <v>150000497</v>
      </c>
      <c r="L1548" s="9" t="s">
        <v>59</v>
      </c>
      <c r="M1548" s="127">
        <v>1</v>
      </c>
      <c r="N1548" s="129">
        <v>0.313</v>
      </c>
      <c r="O1548" t="s">
        <v>2794</v>
      </c>
      <c r="P1548" t="s">
        <v>2795</v>
      </c>
    </row>
    <row r="1549" spans="1:16" ht="15.75" thickBot="1" x14ac:dyDescent="0.3">
      <c r="A1549" s="9" t="s">
        <v>1059</v>
      </c>
      <c r="B1549" s="9">
        <v>500000973</v>
      </c>
      <c r="C1549" s="9" t="s">
        <v>1604</v>
      </c>
      <c r="D1549" s="9" t="s">
        <v>1062</v>
      </c>
      <c r="E1549" s="9">
        <v>1</v>
      </c>
      <c r="F1549" s="9">
        <v>4491</v>
      </c>
      <c r="G1549" s="9">
        <v>1</v>
      </c>
      <c r="H1549" s="9">
        <v>10</v>
      </c>
      <c r="I1549" s="9">
        <v>1</v>
      </c>
      <c r="J1549" s="9" t="s">
        <v>1066</v>
      </c>
      <c r="K1549" s="9">
        <v>150000276</v>
      </c>
      <c r="L1549" s="9" t="s">
        <v>19</v>
      </c>
      <c r="M1549" s="127">
        <v>1</v>
      </c>
      <c r="N1549" s="128">
        <v>0.749</v>
      </c>
      <c r="O1549" t="s">
        <v>2794</v>
      </c>
      <c r="P1549" t="s">
        <v>2795</v>
      </c>
    </row>
    <row r="1550" spans="1:16" ht="15.75" thickBot="1" x14ac:dyDescent="0.3">
      <c r="A1550" s="9" t="s">
        <v>1059</v>
      </c>
      <c r="B1550" s="9">
        <v>500000973</v>
      </c>
      <c r="C1550" s="9" t="s">
        <v>1604</v>
      </c>
      <c r="D1550" s="9" t="s">
        <v>1062</v>
      </c>
      <c r="E1550" s="9">
        <v>1</v>
      </c>
      <c r="F1550" s="9">
        <v>4491</v>
      </c>
      <c r="G1550" s="9">
        <v>1</v>
      </c>
      <c r="H1550" s="9">
        <v>20</v>
      </c>
      <c r="I1550" s="9">
        <v>4</v>
      </c>
      <c r="J1550" s="9" t="s">
        <v>1066</v>
      </c>
      <c r="K1550" s="9">
        <v>150000497</v>
      </c>
      <c r="L1550" s="9" t="s">
        <v>59</v>
      </c>
      <c r="M1550" s="127">
        <v>1</v>
      </c>
      <c r="N1550" s="129">
        <v>0.313</v>
      </c>
      <c r="O1550" t="s">
        <v>2794</v>
      </c>
      <c r="P1550" t="s">
        <v>2795</v>
      </c>
    </row>
    <row r="1551" spans="1:16" ht="15.75" thickBot="1" x14ac:dyDescent="0.3">
      <c r="A1551" s="9" t="s">
        <v>1059</v>
      </c>
      <c r="B1551" s="9">
        <v>500000979</v>
      </c>
      <c r="C1551" s="9" t="s">
        <v>2797</v>
      </c>
      <c r="D1551" s="9" t="s">
        <v>1062</v>
      </c>
      <c r="E1551" s="9">
        <v>1</v>
      </c>
      <c r="F1551" s="9">
        <v>4497</v>
      </c>
      <c r="G1551" s="9">
        <v>1</v>
      </c>
      <c r="H1551" s="9">
        <v>10</v>
      </c>
      <c r="I1551" s="9">
        <v>1</v>
      </c>
      <c r="J1551" s="9" t="s">
        <v>1066</v>
      </c>
      <c r="K1551" s="9">
        <v>200003723</v>
      </c>
      <c r="L1551" s="9" t="s">
        <v>2798</v>
      </c>
      <c r="M1551" s="127">
        <v>1</v>
      </c>
      <c r="N1551" s="129">
        <v>20.399999999999999</v>
      </c>
      <c r="O1551" t="s">
        <v>1069</v>
      </c>
      <c r="P1551" t="s">
        <v>1163</v>
      </c>
    </row>
    <row r="1552" spans="1:16" ht="15.75" thickBot="1" x14ac:dyDescent="0.3">
      <c r="A1552" s="9" t="s">
        <v>1059</v>
      </c>
      <c r="B1552" s="9">
        <v>500000979</v>
      </c>
      <c r="C1552" s="9" t="s">
        <v>2797</v>
      </c>
      <c r="D1552" s="9" t="s">
        <v>1062</v>
      </c>
      <c r="E1552" s="9">
        <v>1</v>
      </c>
      <c r="F1552" s="9">
        <v>4497</v>
      </c>
      <c r="G1552" s="9">
        <v>1</v>
      </c>
      <c r="H1552" s="9">
        <v>30</v>
      </c>
      <c r="I1552" s="9">
        <v>3</v>
      </c>
      <c r="J1552" s="9" t="s">
        <v>1066</v>
      </c>
      <c r="K1552" s="9">
        <v>500000962</v>
      </c>
      <c r="L1552" s="9" t="s">
        <v>1108</v>
      </c>
      <c r="M1552" s="127">
        <v>1</v>
      </c>
      <c r="N1552" s="128">
        <v>1.028</v>
      </c>
      <c r="O1552" t="s">
        <v>1069</v>
      </c>
      <c r="P1552" t="s">
        <v>1163</v>
      </c>
    </row>
    <row r="1553" spans="1:16" ht="15.75" thickBot="1" x14ac:dyDescent="0.3">
      <c r="A1553" s="9" t="s">
        <v>1059</v>
      </c>
      <c r="B1553" s="9">
        <v>500000982</v>
      </c>
      <c r="C1553" s="9" t="s">
        <v>2799</v>
      </c>
      <c r="D1553" s="9" t="s">
        <v>1062</v>
      </c>
      <c r="E1553" s="9">
        <v>1</v>
      </c>
      <c r="F1553" s="9">
        <v>4500</v>
      </c>
      <c r="G1553" s="9">
        <v>1</v>
      </c>
      <c r="H1553" s="9">
        <v>10</v>
      </c>
      <c r="I1553" s="9">
        <v>1</v>
      </c>
      <c r="J1553" s="9" t="s">
        <v>1066</v>
      </c>
      <c r="K1553" s="9">
        <v>500000965</v>
      </c>
      <c r="L1553" s="9" t="s">
        <v>1120</v>
      </c>
      <c r="M1553" s="127">
        <v>1</v>
      </c>
      <c r="N1553" s="128">
        <v>1.04</v>
      </c>
      <c r="O1553" t="s">
        <v>1069</v>
      </c>
      <c r="P1553" t="s">
        <v>2800</v>
      </c>
    </row>
    <row r="1554" spans="1:16" ht="15.75" thickBot="1" x14ac:dyDescent="0.3">
      <c r="A1554" s="9" t="s">
        <v>1059</v>
      </c>
      <c r="B1554" s="9">
        <v>500000983</v>
      </c>
      <c r="C1554" s="9" t="s">
        <v>1800</v>
      </c>
      <c r="D1554" s="9" t="s">
        <v>1062</v>
      </c>
      <c r="E1554" s="9">
        <v>1</v>
      </c>
      <c r="F1554" s="9">
        <v>4501</v>
      </c>
      <c r="G1554" s="9">
        <v>1</v>
      </c>
      <c r="H1554" s="9">
        <v>10</v>
      </c>
      <c r="I1554" s="9">
        <v>1</v>
      </c>
      <c r="J1554" s="9" t="s">
        <v>1066</v>
      </c>
      <c r="K1554" s="9">
        <v>500000965</v>
      </c>
      <c r="L1554" s="9" t="s">
        <v>1120</v>
      </c>
      <c r="M1554" s="127">
        <v>1</v>
      </c>
      <c r="N1554" s="129">
        <v>1.04</v>
      </c>
      <c r="O1554" t="s">
        <v>1069</v>
      </c>
      <c r="P1554" t="s">
        <v>2800</v>
      </c>
    </row>
    <row r="1555" spans="1:16" ht="15.75" thickBot="1" x14ac:dyDescent="0.3">
      <c r="A1555" s="9" t="s">
        <v>1059</v>
      </c>
      <c r="B1555" s="9">
        <v>500000984</v>
      </c>
      <c r="C1555" s="9" t="s">
        <v>1805</v>
      </c>
      <c r="D1555" s="9" t="s">
        <v>1062</v>
      </c>
      <c r="E1555" s="9">
        <v>1</v>
      </c>
      <c r="F1555" s="9">
        <v>4502</v>
      </c>
      <c r="G1555" s="9">
        <v>1</v>
      </c>
      <c r="H1555" s="9">
        <v>10</v>
      </c>
      <c r="I1555" s="9">
        <v>1</v>
      </c>
      <c r="J1555" s="9" t="s">
        <v>1066</v>
      </c>
      <c r="K1555" s="9">
        <v>700001842</v>
      </c>
      <c r="L1555" s="9" t="s">
        <v>2801</v>
      </c>
      <c r="M1555" s="127">
        <v>1</v>
      </c>
      <c r="N1555" s="130">
        <v>1.04</v>
      </c>
      <c r="O1555" t="s">
        <v>2792</v>
      </c>
      <c r="P1555" t="s">
        <v>2802</v>
      </c>
    </row>
    <row r="1556" spans="1:16" ht="15.75" thickBot="1" x14ac:dyDescent="0.3">
      <c r="A1556" s="9" t="s">
        <v>1059</v>
      </c>
      <c r="B1556" s="9">
        <v>500000986</v>
      </c>
      <c r="C1556" s="9" t="s">
        <v>1900</v>
      </c>
      <c r="D1556" s="9" t="s">
        <v>1062</v>
      </c>
      <c r="E1556" s="9">
        <v>1</v>
      </c>
      <c r="F1556" s="9">
        <v>4504</v>
      </c>
      <c r="G1556" s="9">
        <v>1</v>
      </c>
      <c r="H1556" s="9">
        <v>10</v>
      </c>
      <c r="I1556" s="9">
        <v>1</v>
      </c>
      <c r="J1556" s="9" t="s">
        <v>1066</v>
      </c>
      <c r="K1556" s="9">
        <v>150000509</v>
      </c>
      <c r="L1556" s="9" t="s">
        <v>2803</v>
      </c>
      <c r="M1556" s="127">
        <v>1</v>
      </c>
      <c r="N1556" s="130">
        <v>1.05</v>
      </c>
      <c r="O1556" t="s">
        <v>1138</v>
      </c>
      <c r="P1556" t="s">
        <v>2804</v>
      </c>
    </row>
    <row r="1557" spans="1:16" ht="15.75" thickBot="1" x14ac:dyDescent="0.3">
      <c r="A1557" s="9" t="s">
        <v>1059</v>
      </c>
      <c r="B1557" s="9">
        <v>500000988</v>
      </c>
      <c r="C1557" s="9" t="s">
        <v>2805</v>
      </c>
      <c r="D1557" s="9" t="s">
        <v>1062</v>
      </c>
      <c r="E1557" s="9">
        <v>1</v>
      </c>
      <c r="F1557" s="9">
        <v>4506</v>
      </c>
      <c r="G1557" s="9">
        <v>1</v>
      </c>
      <c r="H1557" s="9">
        <v>10</v>
      </c>
      <c r="I1557" s="9">
        <v>1</v>
      </c>
      <c r="J1557" s="9" t="s">
        <v>1066</v>
      </c>
      <c r="K1557" s="9">
        <v>150000504</v>
      </c>
      <c r="L1557" s="9" t="s">
        <v>2806</v>
      </c>
      <c r="M1557" s="127">
        <v>1</v>
      </c>
      <c r="N1557" s="129">
        <v>1.06</v>
      </c>
      <c r="O1557" t="s">
        <v>1069</v>
      </c>
      <c r="P1557" t="s">
        <v>1191</v>
      </c>
    </row>
    <row r="1558" spans="1:16" ht="15.75" thickBot="1" x14ac:dyDescent="0.3">
      <c r="A1558" s="9" t="s">
        <v>1059</v>
      </c>
      <c r="B1558" s="9">
        <v>500000991</v>
      </c>
      <c r="C1558" s="9" t="s">
        <v>1841</v>
      </c>
      <c r="D1558" s="9" t="s">
        <v>1062</v>
      </c>
      <c r="E1558" s="9">
        <v>1</v>
      </c>
      <c r="F1558" s="9">
        <v>4509</v>
      </c>
      <c r="G1558" s="9">
        <v>1</v>
      </c>
      <c r="H1558" s="9">
        <v>10</v>
      </c>
      <c r="I1558" s="9">
        <v>1</v>
      </c>
      <c r="J1558" s="9" t="s">
        <v>1066</v>
      </c>
      <c r="K1558" s="9">
        <v>500000961</v>
      </c>
      <c r="L1558" s="9" t="s">
        <v>1102</v>
      </c>
      <c r="M1558" s="127">
        <v>1</v>
      </c>
      <c r="N1558" s="128">
        <v>1.0429999999999999</v>
      </c>
      <c r="O1558" t="s">
        <v>1069</v>
      </c>
      <c r="P1558" t="s">
        <v>2800</v>
      </c>
    </row>
    <row r="1559" spans="1:16" ht="15.75" thickBot="1" x14ac:dyDescent="0.3">
      <c r="A1559" s="9" t="s">
        <v>1059</v>
      </c>
      <c r="B1559" s="9">
        <v>500000993</v>
      </c>
      <c r="C1559" s="9" t="s">
        <v>2807</v>
      </c>
      <c r="D1559" s="9" t="s">
        <v>1062</v>
      </c>
      <c r="E1559" s="9">
        <v>1</v>
      </c>
      <c r="F1559" s="9">
        <v>4511</v>
      </c>
      <c r="G1559" s="9">
        <v>1</v>
      </c>
      <c r="H1559" s="9">
        <v>10</v>
      </c>
      <c r="I1559" s="9">
        <v>1</v>
      </c>
      <c r="J1559" s="9" t="s">
        <v>1066</v>
      </c>
      <c r="K1559" s="9">
        <v>150000498</v>
      </c>
      <c r="L1559" s="9" t="s">
        <v>1203</v>
      </c>
      <c r="M1559" s="127">
        <v>1</v>
      </c>
      <c r="N1559" s="129">
        <v>1.0209999999999999</v>
      </c>
      <c r="O1559" t="s">
        <v>1069</v>
      </c>
      <c r="P1559" t="s">
        <v>1069</v>
      </c>
    </row>
    <row r="1560" spans="1:16" ht="15.75" thickBot="1" x14ac:dyDescent="0.3">
      <c r="A1560" s="9" t="s">
        <v>1059</v>
      </c>
      <c r="B1560" s="9">
        <v>500000994</v>
      </c>
      <c r="C1560" s="9" t="s">
        <v>367</v>
      </c>
      <c r="D1560" s="9" t="s">
        <v>1062</v>
      </c>
      <c r="E1560" s="9">
        <v>1</v>
      </c>
      <c r="F1560" s="9">
        <v>4512</v>
      </c>
      <c r="G1560" s="9">
        <v>1</v>
      </c>
      <c r="H1560" s="9">
        <v>10</v>
      </c>
      <c r="I1560" s="9">
        <v>1</v>
      </c>
      <c r="J1560" s="9" t="s">
        <v>1066</v>
      </c>
      <c r="K1560" s="9">
        <v>600001046</v>
      </c>
      <c r="L1560" s="9" t="s">
        <v>210</v>
      </c>
      <c r="M1560" s="127">
        <v>1</v>
      </c>
      <c r="N1560" s="129">
        <v>1.01</v>
      </c>
      <c r="O1560" t="s">
        <v>1069</v>
      </c>
      <c r="P1560" t="s">
        <v>1610</v>
      </c>
    </row>
    <row r="1561" spans="1:16" ht="15.75" thickBot="1" x14ac:dyDescent="0.3">
      <c r="A1561" s="9" t="s">
        <v>1059</v>
      </c>
      <c r="B1561" s="9">
        <v>500001162</v>
      </c>
      <c r="C1561" s="9" t="s">
        <v>2808</v>
      </c>
      <c r="D1561" s="9" t="s">
        <v>1062</v>
      </c>
      <c r="E1561" s="9">
        <v>1</v>
      </c>
      <c r="F1561" s="9">
        <v>5379</v>
      </c>
      <c r="G1561" s="9">
        <v>1</v>
      </c>
      <c r="H1561" s="9">
        <v>40</v>
      </c>
      <c r="I1561" s="9">
        <v>8</v>
      </c>
      <c r="J1561" s="9" t="s">
        <v>1066</v>
      </c>
      <c r="K1561" s="9">
        <v>500000954</v>
      </c>
      <c r="L1561" s="9" t="s">
        <v>1071</v>
      </c>
      <c r="M1561" s="127">
        <v>1</v>
      </c>
      <c r="N1561" s="128">
        <v>0.93799999999999994</v>
      </c>
      <c r="O1561" t="s">
        <v>1069</v>
      </c>
      <c r="P1561" t="s">
        <v>1134</v>
      </c>
    </row>
    <row r="1562" spans="1:16" ht="15.75" thickBot="1" x14ac:dyDescent="0.3">
      <c r="A1562" s="9" t="s">
        <v>1059</v>
      </c>
      <c r="B1562" s="9">
        <v>500001162</v>
      </c>
      <c r="C1562" s="9" t="s">
        <v>2808</v>
      </c>
      <c r="D1562" s="9" t="s">
        <v>1062</v>
      </c>
      <c r="E1562" s="9">
        <v>1</v>
      </c>
      <c r="F1562" s="9">
        <v>5379</v>
      </c>
      <c r="G1562" s="9">
        <v>1</v>
      </c>
      <c r="H1562" s="9">
        <v>50</v>
      </c>
      <c r="I1562" s="9">
        <v>9</v>
      </c>
      <c r="J1562" s="9" t="s">
        <v>1066</v>
      </c>
      <c r="K1562" s="9">
        <v>150000651</v>
      </c>
      <c r="L1562" s="9" t="s">
        <v>1132</v>
      </c>
      <c r="M1562" s="127">
        <v>1</v>
      </c>
      <c r="N1562" s="128">
        <v>7.1999999999999995E-2</v>
      </c>
      <c r="O1562" t="s">
        <v>1069</v>
      </c>
      <c r="P1562" t="s">
        <v>1134</v>
      </c>
    </row>
    <row r="1563" spans="1:16" ht="15.75" thickBot="1" x14ac:dyDescent="0.3">
      <c r="A1563" s="9" t="s">
        <v>1059</v>
      </c>
      <c r="B1563" s="9">
        <v>500001162</v>
      </c>
      <c r="C1563" s="9" t="s">
        <v>2808</v>
      </c>
      <c r="D1563" s="9" t="s">
        <v>1062</v>
      </c>
      <c r="E1563" s="9">
        <v>1</v>
      </c>
      <c r="F1563" s="9">
        <v>5379</v>
      </c>
      <c r="G1563" s="9">
        <v>1</v>
      </c>
      <c r="H1563" s="9">
        <v>60</v>
      </c>
      <c r="I1563" s="9">
        <v>10</v>
      </c>
      <c r="J1563" s="9" t="s">
        <v>1066</v>
      </c>
      <c r="K1563" s="9">
        <v>500000968</v>
      </c>
      <c r="L1563" s="9" t="s">
        <v>1129</v>
      </c>
      <c r="M1563" s="127">
        <v>1</v>
      </c>
      <c r="N1563" s="129">
        <v>3.2000000000000001E-2</v>
      </c>
      <c r="O1563" t="s">
        <v>1069</v>
      </c>
      <c r="P1563" t="s">
        <v>1134</v>
      </c>
    </row>
    <row r="1564" spans="1:16" ht="15.75" thickBot="1" x14ac:dyDescent="0.3">
      <c r="A1564" s="9" t="s">
        <v>1059</v>
      </c>
      <c r="B1564" s="9">
        <v>500001172</v>
      </c>
      <c r="C1564" s="9" t="s">
        <v>2809</v>
      </c>
      <c r="D1564" s="9" t="s">
        <v>1062</v>
      </c>
      <c r="E1564" s="9">
        <v>1</v>
      </c>
      <c r="F1564" s="9">
        <v>5420</v>
      </c>
      <c r="G1564" s="9">
        <v>1</v>
      </c>
      <c r="H1564" s="9">
        <v>10</v>
      </c>
      <c r="I1564" s="9">
        <v>1</v>
      </c>
      <c r="J1564" s="9" t="s">
        <v>1066</v>
      </c>
      <c r="K1564" s="9">
        <v>500000952</v>
      </c>
      <c r="L1564" s="9" t="s">
        <v>1155</v>
      </c>
      <c r="M1564" s="127">
        <v>1.03</v>
      </c>
      <c r="N1564" s="130">
        <v>1.0620000000000001</v>
      </c>
      <c r="O1564" t="s">
        <v>1069</v>
      </c>
      <c r="P1564" t="s">
        <v>1069</v>
      </c>
    </row>
    <row r="1565" spans="1:16" ht="15.75" thickBot="1" x14ac:dyDescent="0.3">
      <c r="A1565" s="9" t="s">
        <v>1059</v>
      </c>
      <c r="B1565" s="9">
        <v>500002415</v>
      </c>
      <c r="C1565" s="9" t="s">
        <v>2810</v>
      </c>
      <c r="D1565" s="9" t="s">
        <v>1062</v>
      </c>
      <c r="E1565" s="9">
        <v>1</v>
      </c>
      <c r="F1565" s="9">
        <v>8541</v>
      </c>
      <c r="G1565" s="9">
        <v>1</v>
      </c>
      <c r="H1565" s="9">
        <v>10</v>
      </c>
      <c r="I1565" s="9">
        <v>1</v>
      </c>
      <c r="J1565" s="9" t="s">
        <v>1066</v>
      </c>
      <c r="K1565" s="9">
        <v>150000651</v>
      </c>
      <c r="L1565" s="9" t="s">
        <v>1132</v>
      </c>
      <c r="M1565" s="127">
        <v>1</v>
      </c>
      <c r="N1565" s="130">
        <v>1.0329999999999999</v>
      </c>
      <c r="O1565" t="s">
        <v>1069</v>
      </c>
      <c r="P1565" t="s">
        <v>2811</v>
      </c>
    </row>
    <row r="1566" spans="1:16" ht="15.75" thickBot="1" x14ac:dyDescent="0.3">
      <c r="A1566" s="9" t="s">
        <v>1059</v>
      </c>
      <c r="B1566" s="9">
        <v>500002444</v>
      </c>
      <c r="C1566" s="9" t="s">
        <v>1905</v>
      </c>
      <c r="D1566" s="9" t="s">
        <v>1062</v>
      </c>
      <c r="E1566" s="9">
        <v>1</v>
      </c>
      <c r="F1566" s="9">
        <v>8664</v>
      </c>
      <c r="G1566" s="9">
        <v>1</v>
      </c>
      <c r="H1566" s="9">
        <v>10</v>
      </c>
      <c r="I1566" s="9">
        <v>1</v>
      </c>
      <c r="J1566" s="9" t="s">
        <v>1066</v>
      </c>
      <c r="K1566" s="9">
        <v>150000509</v>
      </c>
      <c r="L1566" s="9" t="s">
        <v>2803</v>
      </c>
      <c r="M1566" s="127">
        <v>1</v>
      </c>
      <c r="N1566" s="129">
        <v>0.41499999999999998</v>
      </c>
      <c r="O1566" t="s">
        <v>2792</v>
      </c>
      <c r="P1566" t="s">
        <v>2812</v>
      </c>
    </row>
    <row r="1567" spans="1:16" ht="15.75" thickBot="1" x14ac:dyDescent="0.3">
      <c r="A1567" s="9" t="s">
        <v>1059</v>
      </c>
      <c r="B1567" s="9">
        <v>500002444</v>
      </c>
      <c r="C1567" s="9" t="s">
        <v>1905</v>
      </c>
      <c r="D1567" s="9" t="s">
        <v>1062</v>
      </c>
      <c r="E1567" s="9">
        <v>1</v>
      </c>
      <c r="F1567" s="9">
        <v>8664</v>
      </c>
      <c r="G1567" s="9">
        <v>1</v>
      </c>
      <c r="H1567" s="9">
        <v>20</v>
      </c>
      <c r="I1567" s="9">
        <v>2</v>
      </c>
      <c r="J1567" s="9" t="s">
        <v>1066</v>
      </c>
      <c r="K1567" s="9">
        <v>150000505</v>
      </c>
      <c r="L1567" s="9" t="s">
        <v>2813</v>
      </c>
      <c r="M1567" s="127">
        <v>1</v>
      </c>
      <c r="N1567" s="128">
        <v>0.309</v>
      </c>
      <c r="O1567" t="s">
        <v>2792</v>
      </c>
      <c r="P1567" t="s">
        <v>2812</v>
      </c>
    </row>
    <row r="1568" spans="1:16" ht="15.75" thickBot="1" x14ac:dyDescent="0.3">
      <c r="A1568" s="9" t="s">
        <v>1059</v>
      </c>
      <c r="B1568" s="9">
        <v>500002444</v>
      </c>
      <c r="C1568" s="9" t="s">
        <v>1905</v>
      </c>
      <c r="D1568" s="9" t="s">
        <v>1062</v>
      </c>
      <c r="E1568" s="9">
        <v>1</v>
      </c>
      <c r="F1568" s="9">
        <v>8664</v>
      </c>
      <c r="G1568" s="9">
        <v>1</v>
      </c>
      <c r="H1568" s="9">
        <v>40</v>
      </c>
      <c r="I1568" s="9">
        <v>5</v>
      </c>
      <c r="J1568" s="9" t="s">
        <v>1066</v>
      </c>
      <c r="K1568" s="9">
        <v>150000521</v>
      </c>
      <c r="L1568" s="9" t="s">
        <v>2814</v>
      </c>
      <c r="M1568" s="127">
        <v>1</v>
      </c>
      <c r="N1568" s="129">
        <v>0.104</v>
      </c>
      <c r="O1568" t="s">
        <v>2792</v>
      </c>
      <c r="P1568" t="s">
        <v>2812</v>
      </c>
    </row>
    <row r="1569" spans="1:16" ht="15.75" thickBot="1" x14ac:dyDescent="0.3">
      <c r="A1569" s="9" t="s">
        <v>1059</v>
      </c>
      <c r="B1569" s="9">
        <v>500002444</v>
      </c>
      <c r="C1569" s="9" t="s">
        <v>1905</v>
      </c>
      <c r="D1569" s="9" t="s">
        <v>1062</v>
      </c>
      <c r="E1569" s="9">
        <v>1</v>
      </c>
      <c r="F1569" s="9">
        <v>8664</v>
      </c>
      <c r="G1569" s="9">
        <v>1</v>
      </c>
      <c r="H1569" s="9">
        <v>50</v>
      </c>
      <c r="I1569" s="9">
        <v>6</v>
      </c>
      <c r="J1569" s="9" t="s">
        <v>1066</v>
      </c>
      <c r="K1569" s="9">
        <v>150000507</v>
      </c>
      <c r="L1569" s="9" t="s">
        <v>2815</v>
      </c>
      <c r="M1569" s="127">
        <v>1</v>
      </c>
      <c r="N1569" s="130">
        <v>0.20899999999999999</v>
      </c>
      <c r="O1569" t="s">
        <v>2792</v>
      </c>
      <c r="P1569" t="s">
        <v>2812</v>
      </c>
    </row>
    <row r="1570" spans="1:16" ht="15.75" thickBot="1" x14ac:dyDescent="0.3">
      <c r="A1570" s="9" t="s">
        <v>1059</v>
      </c>
      <c r="B1570" s="9">
        <v>500004022</v>
      </c>
      <c r="C1570" s="9" t="s">
        <v>1984</v>
      </c>
      <c r="D1570" s="9" t="s">
        <v>1062</v>
      </c>
      <c r="E1570" s="9">
        <v>1</v>
      </c>
      <c r="F1570" s="9">
        <v>11274</v>
      </c>
      <c r="G1570" s="9">
        <v>1</v>
      </c>
      <c r="H1570" s="9">
        <v>10</v>
      </c>
      <c r="I1570" s="9">
        <v>1</v>
      </c>
      <c r="J1570" s="9" t="s">
        <v>1066</v>
      </c>
      <c r="K1570" s="9">
        <v>150000478</v>
      </c>
      <c r="L1570" s="9" t="s">
        <v>30</v>
      </c>
      <c r="M1570" s="127">
        <v>1</v>
      </c>
      <c r="N1570" s="130">
        <v>1.02</v>
      </c>
      <c r="O1570" t="s">
        <v>2792</v>
      </c>
      <c r="P1570" t="s">
        <v>2816</v>
      </c>
    </row>
    <row r="1571" spans="1:16" ht="15.75" thickBot="1" x14ac:dyDescent="0.3">
      <c r="A1571" s="9" t="s">
        <v>1059</v>
      </c>
      <c r="B1571" s="9">
        <v>600003733</v>
      </c>
      <c r="C1571" s="9" t="s">
        <v>1555</v>
      </c>
      <c r="D1571" s="9" t="s">
        <v>1254</v>
      </c>
      <c r="E1571" s="9">
        <v>1</v>
      </c>
      <c r="F1571" s="9">
        <v>4523</v>
      </c>
      <c r="G1571" s="9">
        <v>1</v>
      </c>
      <c r="H1571" s="9">
        <v>10</v>
      </c>
      <c r="I1571" s="9">
        <v>1</v>
      </c>
      <c r="J1571" s="9" t="s">
        <v>1066</v>
      </c>
      <c r="K1571" s="9">
        <v>150000276</v>
      </c>
      <c r="L1571" s="9" t="s">
        <v>19</v>
      </c>
      <c r="M1571" s="127">
        <v>1</v>
      </c>
      <c r="N1571" s="129">
        <v>0.749</v>
      </c>
      <c r="O1571" t="s">
        <v>2794</v>
      </c>
      <c r="P1571" t="s">
        <v>2795</v>
      </c>
    </row>
    <row r="1572" spans="1:16" ht="15.75" thickBot="1" x14ac:dyDescent="0.3">
      <c r="A1572" s="9" t="s">
        <v>1059</v>
      </c>
      <c r="B1572" s="9">
        <v>600003733</v>
      </c>
      <c r="C1572" s="9" t="s">
        <v>1555</v>
      </c>
      <c r="D1572" s="9" t="s">
        <v>1254</v>
      </c>
      <c r="E1572" s="9">
        <v>1</v>
      </c>
      <c r="F1572" s="9">
        <v>4523</v>
      </c>
      <c r="G1572" s="9">
        <v>1</v>
      </c>
      <c r="H1572" s="9">
        <v>20</v>
      </c>
      <c r="I1572" s="9">
        <v>4</v>
      </c>
      <c r="J1572" s="9" t="s">
        <v>1066</v>
      </c>
      <c r="K1572" s="9">
        <v>150000497</v>
      </c>
      <c r="L1572" s="9" t="s">
        <v>59</v>
      </c>
      <c r="M1572" s="127">
        <v>1</v>
      </c>
      <c r="N1572" s="128">
        <v>0.313</v>
      </c>
      <c r="O1572" t="s">
        <v>2794</v>
      </c>
      <c r="P1572" t="s">
        <v>2795</v>
      </c>
    </row>
    <row r="1573" spans="1:16" ht="15.75" thickBot="1" x14ac:dyDescent="0.3">
      <c r="A1573" s="9" t="s">
        <v>1059</v>
      </c>
      <c r="B1573" s="9">
        <v>600003734</v>
      </c>
      <c r="C1573" s="9" t="s">
        <v>2817</v>
      </c>
      <c r="D1573" s="9" t="s">
        <v>1254</v>
      </c>
      <c r="E1573" s="9">
        <v>1</v>
      </c>
      <c r="F1573" s="9">
        <v>4524</v>
      </c>
      <c r="G1573" s="9">
        <v>1</v>
      </c>
      <c r="H1573" s="9">
        <v>10</v>
      </c>
      <c r="I1573" s="9">
        <v>1</v>
      </c>
      <c r="J1573" s="9" t="s">
        <v>1066</v>
      </c>
      <c r="K1573" s="9">
        <v>150000276</v>
      </c>
      <c r="L1573" s="9" t="s">
        <v>19</v>
      </c>
      <c r="M1573" s="127">
        <v>1</v>
      </c>
      <c r="N1573" s="129">
        <v>0.749</v>
      </c>
      <c r="O1573" t="s">
        <v>2794</v>
      </c>
      <c r="P1573" t="s">
        <v>2795</v>
      </c>
    </row>
    <row r="1574" spans="1:16" ht="15.75" thickBot="1" x14ac:dyDescent="0.3">
      <c r="A1574" s="9" t="s">
        <v>1059</v>
      </c>
      <c r="B1574" s="9">
        <v>600003734</v>
      </c>
      <c r="C1574" s="9" t="s">
        <v>2817</v>
      </c>
      <c r="D1574" s="9" t="s">
        <v>1254</v>
      </c>
      <c r="E1574" s="9">
        <v>1</v>
      </c>
      <c r="F1574" s="9">
        <v>4524</v>
      </c>
      <c r="G1574" s="9">
        <v>1</v>
      </c>
      <c r="H1574" s="9">
        <v>20</v>
      </c>
      <c r="I1574" s="9">
        <v>4</v>
      </c>
      <c r="J1574" s="9" t="s">
        <v>1066</v>
      </c>
      <c r="K1574" s="9">
        <v>150000497</v>
      </c>
      <c r="L1574" s="9" t="s">
        <v>59</v>
      </c>
      <c r="M1574" s="127">
        <v>1</v>
      </c>
      <c r="N1574" s="129">
        <v>0.313</v>
      </c>
      <c r="O1574" t="s">
        <v>2794</v>
      </c>
      <c r="P1574" t="s">
        <v>2795</v>
      </c>
    </row>
    <row r="1575" spans="1:16" ht="15.75" thickBot="1" x14ac:dyDescent="0.3">
      <c r="A1575" s="9" t="s">
        <v>1059</v>
      </c>
      <c r="B1575" s="9">
        <v>600003748</v>
      </c>
      <c r="C1575" s="9" t="s">
        <v>1260</v>
      </c>
      <c r="D1575" s="9" t="s">
        <v>1254</v>
      </c>
      <c r="E1575" s="9">
        <v>1</v>
      </c>
      <c r="F1575" s="9">
        <v>4526</v>
      </c>
      <c r="G1575" s="9">
        <v>1</v>
      </c>
      <c r="H1575" s="9">
        <v>10</v>
      </c>
      <c r="I1575" s="9">
        <v>2</v>
      </c>
      <c r="J1575" s="9" t="s">
        <v>1066</v>
      </c>
      <c r="K1575" s="9">
        <v>500000958</v>
      </c>
      <c r="L1575" s="9" t="s">
        <v>1092</v>
      </c>
      <c r="M1575" s="127">
        <v>1</v>
      </c>
      <c r="N1575" s="128">
        <v>1.026</v>
      </c>
      <c r="O1575" t="s">
        <v>2794</v>
      </c>
      <c r="P1575" t="s">
        <v>2818</v>
      </c>
    </row>
    <row r="1576" spans="1:16" ht="15.75" thickBot="1" x14ac:dyDescent="0.3">
      <c r="A1576" s="9" t="s">
        <v>1059</v>
      </c>
      <c r="B1576" s="9">
        <v>600003760</v>
      </c>
      <c r="C1576" s="9" t="s">
        <v>2819</v>
      </c>
      <c r="D1576" s="9" t="s">
        <v>1254</v>
      </c>
      <c r="E1576" s="9">
        <v>1</v>
      </c>
      <c r="F1576" s="9">
        <v>4531</v>
      </c>
      <c r="G1576" s="9">
        <v>1</v>
      </c>
      <c r="H1576" s="9">
        <v>10</v>
      </c>
      <c r="I1576" s="9">
        <v>1</v>
      </c>
      <c r="J1576" s="9" t="s">
        <v>1066</v>
      </c>
      <c r="K1576" s="9">
        <v>300021011</v>
      </c>
      <c r="L1576" s="9" t="s">
        <v>1293</v>
      </c>
      <c r="M1576" s="127">
        <v>1</v>
      </c>
      <c r="N1576" s="128">
        <v>40</v>
      </c>
      <c r="O1576" t="s">
        <v>1069</v>
      </c>
      <c r="P1576" t="s">
        <v>1069</v>
      </c>
    </row>
    <row r="1577" spans="1:16" ht="15.75" thickBot="1" x14ac:dyDescent="0.3">
      <c r="A1577" s="9" t="s">
        <v>1059</v>
      </c>
      <c r="B1577" s="9">
        <v>600003760</v>
      </c>
      <c r="C1577" s="9" t="s">
        <v>2819</v>
      </c>
      <c r="D1577" s="9" t="s">
        <v>1254</v>
      </c>
      <c r="E1577" s="9">
        <v>1</v>
      </c>
      <c r="F1577" s="9">
        <v>4531</v>
      </c>
      <c r="G1577" s="9">
        <v>1</v>
      </c>
      <c r="H1577" s="9">
        <v>20</v>
      </c>
      <c r="I1577" s="9">
        <v>2</v>
      </c>
      <c r="J1577" s="9" t="s">
        <v>1066</v>
      </c>
      <c r="K1577" s="9">
        <v>300021037</v>
      </c>
      <c r="L1577" s="9" t="s">
        <v>1268</v>
      </c>
      <c r="M1577" s="127">
        <v>1</v>
      </c>
      <c r="N1577" s="129">
        <v>1</v>
      </c>
      <c r="O1577" t="s">
        <v>1069</v>
      </c>
      <c r="P1577" t="s">
        <v>1069</v>
      </c>
    </row>
    <row r="1578" spans="1:16" ht="15.75" thickBot="1" x14ac:dyDescent="0.3">
      <c r="A1578" s="9" t="s">
        <v>1059</v>
      </c>
      <c r="B1578" s="9">
        <v>600003760</v>
      </c>
      <c r="C1578" s="9" t="s">
        <v>2819</v>
      </c>
      <c r="D1578" s="9" t="s">
        <v>1254</v>
      </c>
      <c r="E1578" s="9">
        <v>1</v>
      </c>
      <c r="F1578" s="9">
        <v>4531</v>
      </c>
      <c r="G1578" s="9">
        <v>1</v>
      </c>
      <c r="H1578" s="9">
        <v>40</v>
      </c>
      <c r="I1578" s="9">
        <v>4</v>
      </c>
      <c r="J1578" s="9" t="s">
        <v>1066</v>
      </c>
      <c r="K1578" s="9">
        <v>500000978</v>
      </c>
      <c r="L1578" s="9" t="s">
        <v>1161</v>
      </c>
      <c r="M1578" s="127">
        <v>1</v>
      </c>
      <c r="N1578" s="130">
        <v>1</v>
      </c>
      <c r="O1578" t="s">
        <v>1069</v>
      </c>
      <c r="P1578" t="s">
        <v>1069</v>
      </c>
    </row>
    <row r="1579" spans="1:16" ht="15.75" thickBot="1" x14ac:dyDescent="0.3">
      <c r="A1579" s="9" t="s">
        <v>1059</v>
      </c>
      <c r="B1579" s="9">
        <v>600003760</v>
      </c>
      <c r="C1579" s="9" t="s">
        <v>2819</v>
      </c>
      <c r="D1579" s="9" t="s">
        <v>1254</v>
      </c>
      <c r="E1579" s="9">
        <v>1</v>
      </c>
      <c r="F1579" s="9">
        <v>4531</v>
      </c>
      <c r="G1579" s="9">
        <v>1</v>
      </c>
      <c r="H1579" s="9">
        <v>50</v>
      </c>
      <c r="I1579" s="9">
        <v>5</v>
      </c>
      <c r="J1579" s="9" t="s">
        <v>1066</v>
      </c>
      <c r="K1579" s="9">
        <v>300021041</v>
      </c>
      <c r="L1579" s="9" t="s">
        <v>1270</v>
      </c>
      <c r="M1579" s="127">
        <v>1</v>
      </c>
      <c r="N1579" s="130">
        <v>0.19</v>
      </c>
      <c r="O1579" t="s">
        <v>1069</v>
      </c>
      <c r="P1579" t="s">
        <v>1069</v>
      </c>
    </row>
    <row r="1580" spans="1:16" ht="15.75" thickBot="1" x14ac:dyDescent="0.3">
      <c r="A1580" s="9" t="s">
        <v>1059</v>
      </c>
      <c r="B1580" s="9">
        <v>600003760</v>
      </c>
      <c r="C1580" s="9" t="s">
        <v>2819</v>
      </c>
      <c r="D1580" s="9" t="s">
        <v>1254</v>
      </c>
      <c r="E1580" s="9">
        <v>1</v>
      </c>
      <c r="F1580" s="9">
        <v>4531</v>
      </c>
      <c r="G1580" s="9">
        <v>1</v>
      </c>
      <c r="H1580" s="9">
        <v>60</v>
      </c>
      <c r="I1580" s="9">
        <v>6</v>
      </c>
      <c r="J1580" s="9" t="s">
        <v>1066</v>
      </c>
      <c r="K1580" s="9">
        <v>300021057</v>
      </c>
      <c r="L1580" s="9" t="s">
        <v>1272</v>
      </c>
      <c r="M1580" s="127">
        <v>1</v>
      </c>
      <c r="N1580" s="129">
        <v>0.82499999999999996</v>
      </c>
      <c r="O1580" t="s">
        <v>1069</v>
      </c>
      <c r="P1580" t="s">
        <v>1069</v>
      </c>
    </row>
    <row r="1581" spans="1:16" ht="15.75" thickBot="1" x14ac:dyDescent="0.3">
      <c r="A1581" s="9" t="s">
        <v>1059</v>
      </c>
      <c r="B1581" s="9">
        <v>600003765</v>
      </c>
      <c r="C1581" s="9" t="s">
        <v>2820</v>
      </c>
      <c r="D1581" s="9" t="s">
        <v>1254</v>
      </c>
      <c r="E1581" s="9">
        <v>1</v>
      </c>
      <c r="F1581" s="9">
        <v>4535</v>
      </c>
      <c r="G1581" s="9">
        <v>1</v>
      </c>
      <c r="H1581" s="9">
        <v>10</v>
      </c>
      <c r="I1581" s="9">
        <v>1</v>
      </c>
      <c r="J1581" s="9" t="s">
        <v>1066</v>
      </c>
      <c r="K1581" s="9">
        <v>300021011</v>
      </c>
      <c r="L1581" s="9" t="s">
        <v>1293</v>
      </c>
      <c r="M1581" s="127">
        <v>1</v>
      </c>
      <c r="N1581" s="128">
        <v>51</v>
      </c>
      <c r="O1581" t="s">
        <v>1069</v>
      </c>
      <c r="P1581" t="s">
        <v>1069</v>
      </c>
    </row>
    <row r="1582" spans="1:16" ht="15.75" thickBot="1" x14ac:dyDescent="0.3">
      <c r="A1582" s="9" t="s">
        <v>1059</v>
      </c>
      <c r="B1582" s="9">
        <v>600003765</v>
      </c>
      <c r="C1582" s="9" t="s">
        <v>2820</v>
      </c>
      <c r="D1582" s="9" t="s">
        <v>1254</v>
      </c>
      <c r="E1582" s="9">
        <v>1</v>
      </c>
      <c r="F1582" s="9">
        <v>4535</v>
      </c>
      <c r="G1582" s="9">
        <v>1</v>
      </c>
      <c r="H1582" s="9">
        <v>20</v>
      </c>
      <c r="I1582" s="9">
        <v>2</v>
      </c>
      <c r="J1582" s="9" t="s">
        <v>1066</v>
      </c>
      <c r="K1582" s="9">
        <v>300020983</v>
      </c>
      <c r="L1582" s="9" t="s">
        <v>116</v>
      </c>
      <c r="M1582" s="127">
        <v>1</v>
      </c>
      <c r="N1582" s="128">
        <v>1.02</v>
      </c>
      <c r="O1582" t="s">
        <v>1069</v>
      </c>
      <c r="P1582" t="s">
        <v>1069</v>
      </c>
    </row>
    <row r="1583" spans="1:16" ht="15.75" thickBot="1" x14ac:dyDescent="0.3">
      <c r="A1583" s="9" t="s">
        <v>1059</v>
      </c>
      <c r="B1583" s="9">
        <v>600003765</v>
      </c>
      <c r="C1583" s="9" t="s">
        <v>2820</v>
      </c>
      <c r="D1583" s="9" t="s">
        <v>1254</v>
      </c>
      <c r="E1583" s="9">
        <v>1</v>
      </c>
      <c r="F1583" s="9">
        <v>4535</v>
      </c>
      <c r="G1583" s="9">
        <v>1</v>
      </c>
      <c r="H1583" s="9">
        <v>40</v>
      </c>
      <c r="I1583" s="9">
        <v>4</v>
      </c>
      <c r="J1583" s="9" t="s">
        <v>1066</v>
      </c>
      <c r="K1583" s="9">
        <v>500000979</v>
      </c>
      <c r="L1583" s="9" t="s">
        <v>2797</v>
      </c>
      <c r="M1583" s="127">
        <v>1</v>
      </c>
      <c r="N1583" s="129">
        <v>1</v>
      </c>
      <c r="O1583" t="s">
        <v>1069</v>
      </c>
      <c r="P1583" t="s">
        <v>1069</v>
      </c>
    </row>
    <row r="1584" spans="1:16" ht="15.75" thickBot="1" x14ac:dyDescent="0.3">
      <c r="A1584" s="9" t="s">
        <v>1059</v>
      </c>
      <c r="B1584" s="9">
        <v>600003765</v>
      </c>
      <c r="C1584" s="9" t="s">
        <v>2820</v>
      </c>
      <c r="D1584" s="9" t="s">
        <v>1254</v>
      </c>
      <c r="E1584" s="9">
        <v>1</v>
      </c>
      <c r="F1584" s="9">
        <v>4535</v>
      </c>
      <c r="G1584" s="9">
        <v>1</v>
      </c>
      <c r="H1584" s="9">
        <v>50</v>
      </c>
      <c r="I1584" s="9">
        <v>5</v>
      </c>
      <c r="J1584" s="9" t="s">
        <v>1066</v>
      </c>
      <c r="K1584" s="9">
        <v>300021041</v>
      </c>
      <c r="L1584" s="9" t="s">
        <v>1270</v>
      </c>
      <c r="M1584" s="127">
        <v>1</v>
      </c>
      <c r="N1584" s="130">
        <v>0.19</v>
      </c>
      <c r="O1584" t="s">
        <v>1069</v>
      </c>
      <c r="P1584" t="s">
        <v>1069</v>
      </c>
    </row>
    <row r="1585" spans="1:16" ht="15.75" thickBot="1" x14ac:dyDescent="0.3">
      <c r="A1585" s="9" t="s">
        <v>1059</v>
      </c>
      <c r="B1585" s="9">
        <v>600003765</v>
      </c>
      <c r="C1585" s="9" t="s">
        <v>2820</v>
      </c>
      <c r="D1585" s="9" t="s">
        <v>1254</v>
      </c>
      <c r="E1585" s="9">
        <v>1</v>
      </c>
      <c r="F1585" s="9">
        <v>4535</v>
      </c>
      <c r="G1585" s="9">
        <v>1</v>
      </c>
      <c r="H1585" s="9">
        <v>60</v>
      </c>
      <c r="I1585" s="9">
        <v>6</v>
      </c>
      <c r="J1585" s="9" t="s">
        <v>1066</v>
      </c>
      <c r="K1585" s="9">
        <v>300021057</v>
      </c>
      <c r="L1585" s="9" t="s">
        <v>1272</v>
      </c>
      <c r="M1585" s="127">
        <v>1</v>
      </c>
      <c r="N1585" s="130">
        <v>0.82499999999999996</v>
      </c>
      <c r="O1585" t="s">
        <v>1069</v>
      </c>
      <c r="P1585" t="s">
        <v>1069</v>
      </c>
    </row>
    <row r="1586" spans="1:16" ht="15.75" thickBot="1" x14ac:dyDescent="0.3">
      <c r="A1586" s="9" t="s">
        <v>1059</v>
      </c>
      <c r="B1586" s="9">
        <v>600003775</v>
      </c>
      <c r="C1586" s="9" t="s">
        <v>1326</v>
      </c>
      <c r="D1586" s="9" t="s">
        <v>1254</v>
      </c>
      <c r="E1586" s="9">
        <v>1</v>
      </c>
      <c r="F1586" s="9">
        <v>4544</v>
      </c>
      <c r="G1586" s="9">
        <v>1</v>
      </c>
      <c r="H1586" s="9">
        <v>20</v>
      </c>
      <c r="I1586" s="9">
        <v>2</v>
      </c>
      <c r="J1586" s="9" t="s">
        <v>1066</v>
      </c>
      <c r="K1586" s="9">
        <v>500000958</v>
      </c>
      <c r="L1586" s="9" t="s">
        <v>1092</v>
      </c>
      <c r="M1586" s="127">
        <v>1</v>
      </c>
      <c r="N1586" s="129">
        <v>1.0249999999999999</v>
      </c>
      <c r="O1586" t="s">
        <v>2821</v>
      </c>
      <c r="P1586" t="s">
        <v>2822</v>
      </c>
    </row>
    <row r="1587" spans="1:16" ht="15.75" thickBot="1" x14ac:dyDescent="0.3">
      <c r="A1587" s="9" t="s">
        <v>1059</v>
      </c>
      <c r="B1587" s="9">
        <v>600003787</v>
      </c>
      <c r="C1587" s="9" t="s">
        <v>2823</v>
      </c>
      <c r="D1587" s="9" t="s">
        <v>1254</v>
      </c>
      <c r="E1587" s="9">
        <v>1</v>
      </c>
      <c r="F1587" s="9">
        <v>4552</v>
      </c>
      <c r="G1587" s="9">
        <v>1</v>
      </c>
      <c r="H1587" s="9">
        <v>10</v>
      </c>
      <c r="I1587" s="9">
        <v>1</v>
      </c>
      <c r="J1587" s="9" t="s">
        <v>1066</v>
      </c>
      <c r="K1587" s="9">
        <v>300021036</v>
      </c>
      <c r="L1587" s="9" t="s">
        <v>142</v>
      </c>
      <c r="M1587" s="127">
        <v>1</v>
      </c>
      <c r="N1587" s="128">
        <v>1</v>
      </c>
      <c r="O1587" t="s">
        <v>1069</v>
      </c>
      <c r="P1587" t="s">
        <v>1069</v>
      </c>
    </row>
    <row r="1588" spans="1:16" ht="15.75" thickBot="1" x14ac:dyDescent="0.3">
      <c r="A1588" s="9" t="s">
        <v>1059</v>
      </c>
      <c r="B1588" s="9">
        <v>600003787</v>
      </c>
      <c r="C1588" s="9" t="s">
        <v>2823</v>
      </c>
      <c r="D1588" s="9" t="s">
        <v>1254</v>
      </c>
      <c r="E1588" s="9">
        <v>1</v>
      </c>
      <c r="F1588" s="9">
        <v>4552</v>
      </c>
      <c r="G1588" s="9">
        <v>1</v>
      </c>
      <c r="H1588" s="9">
        <v>20</v>
      </c>
      <c r="I1588" s="9">
        <v>2</v>
      </c>
      <c r="J1588" s="9" t="s">
        <v>1066</v>
      </c>
      <c r="K1588" s="9">
        <v>600003766</v>
      </c>
      <c r="L1588" s="9" t="s">
        <v>1298</v>
      </c>
      <c r="M1588" s="127">
        <v>1</v>
      </c>
      <c r="N1588" s="129">
        <v>1</v>
      </c>
      <c r="O1588" t="s">
        <v>1069</v>
      </c>
      <c r="P1588" t="s">
        <v>1069</v>
      </c>
    </row>
    <row r="1589" spans="1:16" ht="15.75" thickBot="1" x14ac:dyDescent="0.3">
      <c r="A1589" s="9" t="s">
        <v>1059</v>
      </c>
      <c r="B1589" s="9">
        <v>600003792</v>
      </c>
      <c r="C1589" s="9" t="s">
        <v>2824</v>
      </c>
      <c r="D1589" s="9" t="s">
        <v>1254</v>
      </c>
      <c r="E1589" s="9">
        <v>1</v>
      </c>
      <c r="F1589" s="9">
        <v>4557</v>
      </c>
      <c r="G1589" s="9">
        <v>1</v>
      </c>
      <c r="H1589" s="9">
        <v>10</v>
      </c>
      <c r="I1589" s="9">
        <v>1</v>
      </c>
      <c r="J1589" s="9" t="s">
        <v>1066</v>
      </c>
      <c r="K1589" s="9">
        <v>300021009</v>
      </c>
      <c r="L1589" s="9" t="s">
        <v>1265</v>
      </c>
      <c r="M1589" s="127">
        <v>1.2</v>
      </c>
      <c r="N1589" s="129">
        <v>48</v>
      </c>
      <c r="O1589" t="s">
        <v>1069</v>
      </c>
      <c r="P1589" t="s">
        <v>1069</v>
      </c>
    </row>
    <row r="1590" spans="1:16" ht="15.75" thickBot="1" x14ac:dyDescent="0.3">
      <c r="A1590" s="9" t="s">
        <v>1059</v>
      </c>
      <c r="B1590" s="9">
        <v>600003792</v>
      </c>
      <c r="C1590" s="9" t="s">
        <v>2824</v>
      </c>
      <c r="D1590" s="9" t="s">
        <v>1254</v>
      </c>
      <c r="E1590" s="9">
        <v>1</v>
      </c>
      <c r="F1590" s="9">
        <v>4557</v>
      </c>
      <c r="G1590" s="9">
        <v>1</v>
      </c>
      <c r="H1590" s="9">
        <v>20</v>
      </c>
      <c r="I1590" s="9">
        <v>2</v>
      </c>
      <c r="J1590" s="9" t="s">
        <v>1066</v>
      </c>
      <c r="K1590" s="9">
        <v>300021037</v>
      </c>
      <c r="L1590" s="9" t="s">
        <v>1268</v>
      </c>
      <c r="M1590" s="127">
        <v>1.2</v>
      </c>
      <c r="N1590" s="128">
        <v>1</v>
      </c>
      <c r="O1590" t="s">
        <v>1069</v>
      </c>
      <c r="P1590" t="s">
        <v>1069</v>
      </c>
    </row>
    <row r="1591" spans="1:16" ht="15.75" thickBot="1" x14ac:dyDescent="0.3">
      <c r="A1591" s="9" t="s">
        <v>1059</v>
      </c>
      <c r="B1591" s="9">
        <v>600003792</v>
      </c>
      <c r="C1591" s="9" t="s">
        <v>2824</v>
      </c>
      <c r="D1591" s="9" t="s">
        <v>1254</v>
      </c>
      <c r="E1591" s="9">
        <v>1</v>
      </c>
      <c r="F1591" s="9">
        <v>4557</v>
      </c>
      <c r="G1591" s="9">
        <v>1</v>
      </c>
      <c r="H1591" s="9">
        <v>40</v>
      </c>
      <c r="I1591" s="9">
        <v>4</v>
      </c>
      <c r="J1591" s="9" t="s">
        <v>1066</v>
      </c>
      <c r="K1591" s="9">
        <v>500000978</v>
      </c>
      <c r="L1591" s="9" t="s">
        <v>1161</v>
      </c>
      <c r="M1591" s="127">
        <v>1.2</v>
      </c>
      <c r="N1591" s="128">
        <v>1.2</v>
      </c>
      <c r="O1591" t="s">
        <v>1069</v>
      </c>
      <c r="P1591" t="s">
        <v>1069</v>
      </c>
    </row>
    <row r="1592" spans="1:16" ht="15.75" thickBot="1" x14ac:dyDescent="0.3">
      <c r="A1592" s="9" t="s">
        <v>1059</v>
      </c>
      <c r="B1592" s="9">
        <v>600003792</v>
      </c>
      <c r="C1592" s="9" t="s">
        <v>2824</v>
      </c>
      <c r="D1592" s="9" t="s">
        <v>1254</v>
      </c>
      <c r="E1592" s="9">
        <v>1</v>
      </c>
      <c r="F1592" s="9">
        <v>4557</v>
      </c>
      <c r="G1592" s="9">
        <v>1</v>
      </c>
      <c r="H1592" s="9">
        <v>50</v>
      </c>
      <c r="I1592" s="9">
        <v>5</v>
      </c>
      <c r="J1592" s="9" t="s">
        <v>1066</v>
      </c>
      <c r="K1592" s="9">
        <v>300021041</v>
      </c>
      <c r="L1592" s="9" t="s">
        <v>1270</v>
      </c>
      <c r="M1592" s="127">
        <v>1.2</v>
      </c>
      <c r="N1592" s="129">
        <v>0.19</v>
      </c>
      <c r="O1592" t="s">
        <v>1069</v>
      </c>
      <c r="P1592" t="s">
        <v>1069</v>
      </c>
    </row>
    <row r="1593" spans="1:16" ht="15.75" thickBot="1" x14ac:dyDescent="0.3">
      <c r="A1593" s="9" t="s">
        <v>1059</v>
      </c>
      <c r="B1593" s="9">
        <v>600003792</v>
      </c>
      <c r="C1593" s="9" t="s">
        <v>2824</v>
      </c>
      <c r="D1593" s="9" t="s">
        <v>1254</v>
      </c>
      <c r="E1593" s="9">
        <v>1</v>
      </c>
      <c r="F1593" s="9">
        <v>4557</v>
      </c>
      <c r="G1593" s="9">
        <v>1</v>
      </c>
      <c r="H1593" s="9">
        <v>60</v>
      </c>
      <c r="I1593" s="9">
        <v>6</v>
      </c>
      <c r="J1593" s="9" t="s">
        <v>1066</v>
      </c>
      <c r="K1593" s="9">
        <v>300021057</v>
      </c>
      <c r="L1593" s="9" t="s">
        <v>1272</v>
      </c>
      <c r="M1593" s="127">
        <v>1.2</v>
      </c>
      <c r="N1593" s="129">
        <v>0.82499999999999996</v>
      </c>
      <c r="O1593" t="s">
        <v>1069</v>
      </c>
      <c r="P1593" t="s">
        <v>1069</v>
      </c>
    </row>
    <row r="1594" spans="1:16" ht="15.75" thickBot="1" x14ac:dyDescent="0.3">
      <c r="A1594" s="9" t="s">
        <v>1059</v>
      </c>
      <c r="B1594" s="9">
        <v>600003826</v>
      </c>
      <c r="C1594" s="9" t="s">
        <v>2825</v>
      </c>
      <c r="D1594" s="9" t="s">
        <v>1254</v>
      </c>
      <c r="E1594" s="9">
        <v>1</v>
      </c>
      <c r="F1594" s="9">
        <v>4579</v>
      </c>
      <c r="G1594" s="9">
        <v>1</v>
      </c>
      <c r="H1594" s="9">
        <v>10</v>
      </c>
      <c r="I1594" s="9">
        <v>1</v>
      </c>
      <c r="J1594" s="9" t="s">
        <v>1066</v>
      </c>
      <c r="K1594" s="9">
        <v>150000512</v>
      </c>
      <c r="L1594" s="9" t="s">
        <v>2826</v>
      </c>
      <c r="M1594" s="127">
        <v>1</v>
      </c>
      <c r="N1594" s="128">
        <v>1.0999999999999999E-2</v>
      </c>
      <c r="O1594" t="s">
        <v>1138</v>
      </c>
      <c r="P1594" t="s">
        <v>2804</v>
      </c>
    </row>
    <row r="1595" spans="1:16" ht="15.75" thickBot="1" x14ac:dyDescent="0.3">
      <c r="A1595" s="9" t="s">
        <v>1059</v>
      </c>
      <c r="B1595" s="9">
        <v>600003826</v>
      </c>
      <c r="C1595" s="9" t="s">
        <v>2825</v>
      </c>
      <c r="D1595" s="9" t="s">
        <v>1254</v>
      </c>
      <c r="E1595" s="9">
        <v>1</v>
      </c>
      <c r="F1595" s="9">
        <v>4579</v>
      </c>
      <c r="G1595" s="9">
        <v>1</v>
      </c>
      <c r="H1595" s="9">
        <v>20</v>
      </c>
      <c r="I1595" s="9">
        <v>2</v>
      </c>
      <c r="J1595" s="9" t="s">
        <v>1066</v>
      </c>
      <c r="K1595" s="9">
        <v>150000520</v>
      </c>
      <c r="L1595" s="9" t="s">
        <v>2039</v>
      </c>
      <c r="M1595" s="127">
        <v>1</v>
      </c>
      <c r="N1595" s="130">
        <v>1.0389999999999999</v>
      </c>
      <c r="O1595" t="s">
        <v>1138</v>
      </c>
      <c r="P1595" t="s">
        <v>2804</v>
      </c>
    </row>
    <row r="1596" spans="1:16" ht="15.75" thickBot="1" x14ac:dyDescent="0.3">
      <c r="A1596" s="9" t="s">
        <v>1059</v>
      </c>
      <c r="B1596" s="9">
        <v>600003921</v>
      </c>
      <c r="C1596" s="9" t="s">
        <v>1379</v>
      </c>
      <c r="D1596" s="9" t="s">
        <v>1254</v>
      </c>
      <c r="E1596" s="9">
        <v>1</v>
      </c>
      <c r="F1596" s="9">
        <v>4581</v>
      </c>
      <c r="G1596" s="9">
        <v>1</v>
      </c>
      <c r="H1596" s="9">
        <v>10</v>
      </c>
      <c r="I1596" s="9">
        <v>1</v>
      </c>
      <c r="J1596" s="9" t="s">
        <v>1066</v>
      </c>
      <c r="K1596" s="9">
        <v>150000503</v>
      </c>
      <c r="L1596" s="9" t="s">
        <v>2827</v>
      </c>
      <c r="M1596" s="127">
        <v>1</v>
      </c>
      <c r="N1596" s="130">
        <v>1.04</v>
      </c>
      <c r="O1596" t="s">
        <v>1138</v>
      </c>
      <c r="P1596" t="s">
        <v>2804</v>
      </c>
    </row>
    <row r="1597" spans="1:16" ht="15.75" thickBot="1" x14ac:dyDescent="0.3">
      <c r="A1597" s="9" t="s">
        <v>1059</v>
      </c>
      <c r="B1597" s="9">
        <v>600004500</v>
      </c>
      <c r="C1597" s="9" t="s">
        <v>1390</v>
      </c>
      <c r="D1597" s="9" t="s">
        <v>1254</v>
      </c>
      <c r="E1597" s="9">
        <v>1</v>
      </c>
      <c r="F1597" s="9">
        <v>4943</v>
      </c>
      <c r="G1597" s="9">
        <v>1</v>
      </c>
      <c r="H1597" s="9">
        <v>10</v>
      </c>
      <c r="I1597" s="9">
        <v>1</v>
      </c>
      <c r="J1597" s="9" t="s">
        <v>1066</v>
      </c>
      <c r="K1597" s="9">
        <v>150000520</v>
      </c>
      <c r="L1597" s="9" t="s">
        <v>2039</v>
      </c>
      <c r="M1597" s="127">
        <v>1</v>
      </c>
      <c r="N1597" s="128">
        <v>1.07</v>
      </c>
      <c r="O1597" t="s">
        <v>1138</v>
      </c>
      <c r="P1597" t="s">
        <v>2804</v>
      </c>
    </row>
    <row r="1598" spans="1:16" ht="15.75" thickBot="1" x14ac:dyDescent="0.3">
      <c r="A1598" s="9" t="s">
        <v>1059</v>
      </c>
      <c r="B1598" s="9">
        <v>600004505</v>
      </c>
      <c r="C1598" s="9" t="s">
        <v>1371</v>
      </c>
      <c r="D1598" s="9" t="s">
        <v>1254</v>
      </c>
      <c r="E1598" s="9">
        <v>1</v>
      </c>
      <c r="F1598" s="9">
        <v>4947</v>
      </c>
      <c r="G1598" s="9">
        <v>1</v>
      </c>
      <c r="H1598" s="9">
        <v>10</v>
      </c>
      <c r="I1598" s="9">
        <v>1</v>
      </c>
      <c r="J1598" s="9" t="s">
        <v>1066</v>
      </c>
      <c r="K1598" s="9">
        <v>150000512</v>
      </c>
      <c r="L1598" s="9" t="s">
        <v>2826</v>
      </c>
      <c r="M1598" s="127">
        <v>1</v>
      </c>
      <c r="N1598" s="130">
        <v>5.1999999999999998E-2</v>
      </c>
      <c r="O1598" t="s">
        <v>1138</v>
      </c>
      <c r="P1598" t="s">
        <v>2804</v>
      </c>
    </row>
    <row r="1599" spans="1:16" ht="15.75" thickBot="1" x14ac:dyDescent="0.3">
      <c r="A1599" s="9" t="s">
        <v>1059</v>
      </c>
      <c r="B1599" s="9">
        <v>600004505</v>
      </c>
      <c r="C1599" s="9" t="s">
        <v>1371</v>
      </c>
      <c r="D1599" s="9" t="s">
        <v>1254</v>
      </c>
      <c r="E1599" s="9">
        <v>1</v>
      </c>
      <c r="F1599" s="9">
        <v>4947</v>
      </c>
      <c r="G1599" s="9">
        <v>1</v>
      </c>
      <c r="H1599" s="9">
        <v>20</v>
      </c>
      <c r="I1599" s="9">
        <v>2</v>
      </c>
      <c r="J1599" s="9" t="s">
        <v>1066</v>
      </c>
      <c r="K1599" s="9">
        <v>150000520</v>
      </c>
      <c r="L1599" s="9" t="s">
        <v>2039</v>
      </c>
      <c r="M1599" s="127">
        <v>1</v>
      </c>
      <c r="N1599" s="129">
        <v>0.99299999999999999</v>
      </c>
      <c r="O1599" t="s">
        <v>1138</v>
      </c>
      <c r="P1599" t="s">
        <v>2804</v>
      </c>
    </row>
    <row r="1600" spans="1:16" ht="15.75" thickBot="1" x14ac:dyDescent="0.3">
      <c r="A1600" s="9" t="s">
        <v>1059</v>
      </c>
      <c r="B1600" s="9">
        <v>600004512</v>
      </c>
      <c r="C1600" s="9" t="s">
        <v>1415</v>
      </c>
      <c r="D1600" s="9" t="s">
        <v>1254</v>
      </c>
      <c r="E1600" s="9">
        <v>1</v>
      </c>
      <c r="F1600" s="9">
        <v>4952</v>
      </c>
      <c r="G1600" s="9">
        <v>1</v>
      </c>
      <c r="H1600" s="9">
        <v>10</v>
      </c>
      <c r="I1600" s="9">
        <v>1</v>
      </c>
      <c r="J1600" s="9" t="s">
        <v>1066</v>
      </c>
      <c r="K1600" s="9">
        <v>150000511</v>
      </c>
      <c r="L1600" s="9" t="s">
        <v>2029</v>
      </c>
      <c r="M1600" s="127">
        <v>1</v>
      </c>
      <c r="N1600" s="129">
        <v>0.78800000000000003</v>
      </c>
      <c r="O1600" t="s">
        <v>1138</v>
      </c>
      <c r="P1600" t="s">
        <v>2804</v>
      </c>
    </row>
    <row r="1601" spans="1:16" ht="15.75" thickBot="1" x14ac:dyDescent="0.3">
      <c r="A1601" s="9" t="s">
        <v>1059</v>
      </c>
      <c r="B1601" s="9">
        <v>600004512</v>
      </c>
      <c r="C1601" s="9" t="s">
        <v>1415</v>
      </c>
      <c r="D1601" s="9" t="s">
        <v>1254</v>
      </c>
      <c r="E1601" s="9">
        <v>1</v>
      </c>
      <c r="F1601" s="9">
        <v>4952</v>
      </c>
      <c r="G1601" s="9">
        <v>1</v>
      </c>
      <c r="H1601" s="9">
        <v>20</v>
      </c>
      <c r="I1601" s="9">
        <v>2</v>
      </c>
      <c r="J1601" s="9" t="s">
        <v>1066</v>
      </c>
      <c r="K1601" s="9">
        <v>500000944</v>
      </c>
      <c r="L1601" s="9" t="s">
        <v>2034</v>
      </c>
      <c r="M1601" s="127">
        <v>1</v>
      </c>
      <c r="N1601" s="128">
        <v>0.26300000000000001</v>
      </c>
      <c r="O1601" t="s">
        <v>1138</v>
      </c>
      <c r="P1601" t="s">
        <v>2804</v>
      </c>
    </row>
    <row r="1602" spans="1:16" ht="15.75" thickBot="1" x14ac:dyDescent="0.3">
      <c r="A1602" s="9" t="s">
        <v>1059</v>
      </c>
      <c r="B1602" s="9">
        <v>600004516</v>
      </c>
      <c r="C1602" s="9" t="s">
        <v>1423</v>
      </c>
      <c r="D1602" s="9" t="s">
        <v>1254</v>
      </c>
      <c r="E1602" s="9">
        <v>1</v>
      </c>
      <c r="F1602" s="9">
        <v>4955</v>
      </c>
      <c r="G1602" s="9">
        <v>1</v>
      </c>
      <c r="H1602" s="9">
        <v>10</v>
      </c>
      <c r="I1602" s="9">
        <v>1</v>
      </c>
      <c r="J1602" s="9" t="s">
        <v>1066</v>
      </c>
      <c r="K1602" s="9">
        <v>150000511</v>
      </c>
      <c r="L1602" s="9" t="s">
        <v>2029</v>
      </c>
      <c r="M1602" s="127">
        <v>1</v>
      </c>
      <c r="N1602" s="129">
        <v>0.78800000000000003</v>
      </c>
      <c r="O1602" t="s">
        <v>1138</v>
      </c>
      <c r="P1602" t="s">
        <v>2804</v>
      </c>
    </row>
    <row r="1603" spans="1:16" ht="15.75" thickBot="1" x14ac:dyDescent="0.3">
      <c r="A1603" s="9" t="s">
        <v>1059</v>
      </c>
      <c r="B1603" s="9">
        <v>600004516</v>
      </c>
      <c r="C1603" s="9" t="s">
        <v>1423</v>
      </c>
      <c r="D1603" s="9" t="s">
        <v>1254</v>
      </c>
      <c r="E1603" s="9">
        <v>1</v>
      </c>
      <c r="F1603" s="9">
        <v>4955</v>
      </c>
      <c r="G1603" s="9">
        <v>1</v>
      </c>
      <c r="H1603" s="9">
        <v>20</v>
      </c>
      <c r="I1603" s="9">
        <v>2</v>
      </c>
      <c r="J1603" s="9" t="s">
        <v>1066</v>
      </c>
      <c r="K1603" s="9">
        <v>500000944</v>
      </c>
      <c r="L1603" s="9" t="s">
        <v>2034</v>
      </c>
      <c r="M1603" s="127">
        <v>1</v>
      </c>
      <c r="N1603" s="130">
        <v>0.26300000000000001</v>
      </c>
      <c r="O1603" t="s">
        <v>1138</v>
      </c>
      <c r="P1603" t="s">
        <v>2804</v>
      </c>
    </row>
    <row r="1604" spans="1:16" ht="15.75" thickBot="1" x14ac:dyDescent="0.3">
      <c r="A1604" s="9" t="s">
        <v>1059</v>
      </c>
      <c r="B1604" s="9">
        <v>600004635</v>
      </c>
      <c r="C1604" s="9" t="s">
        <v>2828</v>
      </c>
      <c r="D1604" s="9" t="s">
        <v>1254</v>
      </c>
      <c r="E1604" s="9">
        <v>1</v>
      </c>
      <c r="F1604" s="9">
        <v>5011</v>
      </c>
      <c r="G1604" s="9">
        <v>1</v>
      </c>
      <c r="H1604" s="9">
        <v>10</v>
      </c>
      <c r="I1604" s="9">
        <v>1</v>
      </c>
      <c r="J1604" s="9" t="s">
        <v>1066</v>
      </c>
      <c r="K1604" s="9">
        <v>300021026</v>
      </c>
      <c r="L1604" s="9" t="s">
        <v>1448</v>
      </c>
      <c r="M1604" s="127">
        <v>2</v>
      </c>
      <c r="N1604" s="129">
        <v>2</v>
      </c>
      <c r="O1604" t="s">
        <v>1069</v>
      </c>
      <c r="P1604" t="s">
        <v>1069</v>
      </c>
    </row>
    <row r="1605" spans="1:16" ht="15.75" thickBot="1" x14ac:dyDescent="0.3">
      <c r="A1605" s="9" t="s">
        <v>1059</v>
      </c>
      <c r="B1605" s="9">
        <v>600004635</v>
      </c>
      <c r="C1605" s="9" t="s">
        <v>2828</v>
      </c>
      <c r="D1605" s="9" t="s">
        <v>1254</v>
      </c>
      <c r="E1605" s="9">
        <v>1</v>
      </c>
      <c r="F1605" s="9">
        <v>5011</v>
      </c>
      <c r="G1605" s="9">
        <v>1</v>
      </c>
      <c r="H1605" s="9">
        <v>20</v>
      </c>
      <c r="I1605" s="9">
        <v>2</v>
      </c>
      <c r="J1605" s="9" t="s">
        <v>1066</v>
      </c>
      <c r="K1605" s="9">
        <v>300021037</v>
      </c>
      <c r="L1605" s="9" t="s">
        <v>1268</v>
      </c>
      <c r="M1605" s="127">
        <v>2</v>
      </c>
      <c r="N1605" s="128">
        <v>1</v>
      </c>
      <c r="O1605" t="s">
        <v>1069</v>
      </c>
      <c r="P1605" t="s">
        <v>1069</v>
      </c>
    </row>
    <row r="1606" spans="1:16" ht="15.75" thickBot="1" x14ac:dyDescent="0.3">
      <c r="A1606" s="9" t="s">
        <v>1059</v>
      </c>
      <c r="B1606" s="9">
        <v>600004635</v>
      </c>
      <c r="C1606" s="9" t="s">
        <v>2828</v>
      </c>
      <c r="D1606" s="9" t="s">
        <v>1254</v>
      </c>
      <c r="E1606" s="9">
        <v>1</v>
      </c>
      <c r="F1606" s="9">
        <v>5011</v>
      </c>
      <c r="G1606" s="9">
        <v>1</v>
      </c>
      <c r="H1606" s="9">
        <v>30</v>
      </c>
      <c r="I1606" s="9">
        <v>3</v>
      </c>
      <c r="J1606" s="9" t="s">
        <v>1066</v>
      </c>
      <c r="K1606" s="9">
        <v>600004629</v>
      </c>
      <c r="L1606" s="9" t="s">
        <v>1457</v>
      </c>
      <c r="M1606" s="127">
        <v>2</v>
      </c>
      <c r="N1606" s="128">
        <v>2</v>
      </c>
      <c r="O1606" t="s">
        <v>1069</v>
      </c>
      <c r="P1606" t="s">
        <v>1069</v>
      </c>
    </row>
    <row r="1607" spans="1:16" ht="15.75" thickBot="1" x14ac:dyDescent="0.3">
      <c r="A1607" s="9" t="s">
        <v>1059</v>
      </c>
      <c r="B1607" s="9">
        <v>600004639</v>
      </c>
      <c r="C1607" s="9" t="s">
        <v>2829</v>
      </c>
      <c r="D1607" s="9" t="s">
        <v>1254</v>
      </c>
      <c r="E1607" s="9">
        <v>1</v>
      </c>
      <c r="F1607" s="9">
        <v>5013</v>
      </c>
      <c r="G1607" s="9">
        <v>1</v>
      </c>
      <c r="H1607" s="9">
        <v>10</v>
      </c>
      <c r="I1607" s="9">
        <v>1</v>
      </c>
      <c r="J1607" s="9" t="s">
        <v>1066</v>
      </c>
      <c r="K1607" s="9">
        <v>300021014</v>
      </c>
      <c r="L1607" s="9" t="s">
        <v>1443</v>
      </c>
      <c r="M1607" s="127">
        <v>1.25</v>
      </c>
      <c r="N1607" s="129">
        <v>51</v>
      </c>
      <c r="O1607" t="s">
        <v>1069</v>
      </c>
      <c r="P1607" t="s">
        <v>1069</v>
      </c>
    </row>
    <row r="1608" spans="1:16" ht="15.75" thickBot="1" x14ac:dyDescent="0.3">
      <c r="A1608" s="9" t="s">
        <v>1059</v>
      </c>
      <c r="B1608" s="9">
        <v>600004639</v>
      </c>
      <c r="C1608" s="9" t="s">
        <v>2829</v>
      </c>
      <c r="D1608" s="9" t="s">
        <v>1254</v>
      </c>
      <c r="E1608" s="9">
        <v>1</v>
      </c>
      <c r="F1608" s="9">
        <v>5013</v>
      </c>
      <c r="G1608" s="9">
        <v>1</v>
      </c>
      <c r="H1608" s="9">
        <v>20</v>
      </c>
      <c r="I1608" s="9">
        <v>2</v>
      </c>
      <c r="J1608" s="9" t="s">
        <v>1066</v>
      </c>
      <c r="K1608" s="9">
        <v>300021039</v>
      </c>
      <c r="L1608" s="9" t="s">
        <v>1585</v>
      </c>
      <c r="M1608" s="127">
        <v>1.25</v>
      </c>
      <c r="N1608" s="129">
        <v>1</v>
      </c>
      <c r="O1608" t="s">
        <v>1069</v>
      </c>
      <c r="P1608" t="s">
        <v>1069</v>
      </c>
    </row>
    <row r="1609" spans="1:16" ht="15.75" thickBot="1" x14ac:dyDescent="0.3">
      <c r="A1609" s="9" t="s">
        <v>1059</v>
      </c>
      <c r="B1609" s="9">
        <v>600004639</v>
      </c>
      <c r="C1609" s="9" t="s">
        <v>2829</v>
      </c>
      <c r="D1609" s="9" t="s">
        <v>1254</v>
      </c>
      <c r="E1609" s="9">
        <v>1</v>
      </c>
      <c r="F1609" s="9">
        <v>5013</v>
      </c>
      <c r="G1609" s="9">
        <v>1</v>
      </c>
      <c r="H1609" s="9">
        <v>30</v>
      </c>
      <c r="I1609" s="9">
        <v>3</v>
      </c>
      <c r="J1609" s="9" t="s">
        <v>1066</v>
      </c>
      <c r="K1609" s="9">
        <v>300021044</v>
      </c>
      <c r="L1609" s="9" t="s">
        <v>2830</v>
      </c>
      <c r="M1609" s="127">
        <v>1.25</v>
      </c>
      <c r="N1609" s="130">
        <v>1</v>
      </c>
      <c r="O1609" t="s">
        <v>1069</v>
      </c>
      <c r="P1609" t="s">
        <v>1069</v>
      </c>
    </row>
    <row r="1610" spans="1:16" ht="15.75" thickBot="1" x14ac:dyDescent="0.3">
      <c r="A1610" s="9" t="s">
        <v>1059</v>
      </c>
      <c r="B1610" s="9">
        <v>600004639</v>
      </c>
      <c r="C1610" s="9" t="s">
        <v>2829</v>
      </c>
      <c r="D1610" s="9" t="s">
        <v>1254</v>
      </c>
      <c r="E1610" s="9">
        <v>1</v>
      </c>
      <c r="F1610" s="9">
        <v>5013</v>
      </c>
      <c r="G1610" s="9">
        <v>1</v>
      </c>
      <c r="H1610" s="9">
        <v>40</v>
      </c>
      <c r="I1610" s="9">
        <v>4</v>
      </c>
      <c r="J1610" s="9" t="s">
        <v>1066</v>
      </c>
      <c r="K1610" s="9">
        <v>600004629</v>
      </c>
      <c r="L1610" s="9" t="s">
        <v>1457</v>
      </c>
      <c r="M1610" s="127">
        <v>1.25</v>
      </c>
      <c r="N1610" s="130">
        <v>1.25</v>
      </c>
      <c r="O1610" t="s">
        <v>1069</v>
      </c>
      <c r="P1610" t="s">
        <v>1069</v>
      </c>
    </row>
    <row r="1611" spans="1:16" ht="15.75" thickBot="1" x14ac:dyDescent="0.3">
      <c r="A1611" s="9" t="s">
        <v>1059</v>
      </c>
      <c r="B1611" s="9">
        <v>600004641</v>
      </c>
      <c r="C1611" s="9" t="s">
        <v>2831</v>
      </c>
      <c r="D1611" s="9" t="s">
        <v>1254</v>
      </c>
      <c r="E1611" s="9">
        <v>1</v>
      </c>
      <c r="F1611" s="9">
        <v>5014</v>
      </c>
      <c r="G1611" s="9">
        <v>1</v>
      </c>
      <c r="H1611" s="9">
        <v>10</v>
      </c>
      <c r="I1611" s="9">
        <v>1</v>
      </c>
      <c r="J1611" s="9" t="s">
        <v>1066</v>
      </c>
      <c r="K1611" s="9">
        <v>300021014</v>
      </c>
      <c r="L1611" s="9" t="s">
        <v>1443</v>
      </c>
      <c r="M1611" s="127">
        <v>1.25</v>
      </c>
      <c r="N1611" s="128">
        <v>50</v>
      </c>
      <c r="O1611" t="s">
        <v>1069</v>
      </c>
      <c r="P1611" t="s">
        <v>1069</v>
      </c>
    </row>
    <row r="1612" spans="1:16" ht="15.75" thickBot="1" x14ac:dyDescent="0.3">
      <c r="A1612" s="9" t="s">
        <v>1059</v>
      </c>
      <c r="B1612" s="9">
        <v>600004641</v>
      </c>
      <c r="C1612" s="9" t="s">
        <v>2831</v>
      </c>
      <c r="D1612" s="9" t="s">
        <v>1254</v>
      </c>
      <c r="E1612" s="9">
        <v>1</v>
      </c>
      <c r="F1612" s="9">
        <v>5014</v>
      </c>
      <c r="G1612" s="9">
        <v>1</v>
      </c>
      <c r="H1612" s="9">
        <v>20</v>
      </c>
      <c r="I1612" s="9">
        <v>2</v>
      </c>
      <c r="J1612" s="9" t="s">
        <v>1066</v>
      </c>
      <c r="K1612" s="9">
        <v>300021038</v>
      </c>
      <c r="L1612" s="9" t="s">
        <v>1363</v>
      </c>
      <c r="M1612" s="127">
        <v>1.25</v>
      </c>
      <c r="N1612" s="129">
        <v>1</v>
      </c>
      <c r="O1612" t="s">
        <v>1069</v>
      </c>
      <c r="P1612" t="s">
        <v>1069</v>
      </c>
    </row>
    <row r="1613" spans="1:16" ht="15.75" thickBot="1" x14ac:dyDescent="0.3">
      <c r="A1613" s="9" t="s">
        <v>1059</v>
      </c>
      <c r="B1613" s="9">
        <v>600004641</v>
      </c>
      <c r="C1613" s="9" t="s">
        <v>2831</v>
      </c>
      <c r="D1613" s="9" t="s">
        <v>1254</v>
      </c>
      <c r="E1613" s="9">
        <v>1</v>
      </c>
      <c r="F1613" s="9">
        <v>5014</v>
      </c>
      <c r="G1613" s="9">
        <v>1</v>
      </c>
      <c r="H1613" s="9">
        <v>40</v>
      </c>
      <c r="I1613" s="9">
        <v>4</v>
      </c>
      <c r="J1613" s="9" t="s">
        <v>1066</v>
      </c>
      <c r="K1613" s="9">
        <v>600004629</v>
      </c>
      <c r="L1613" s="9" t="s">
        <v>1457</v>
      </c>
      <c r="M1613" s="127">
        <v>1.25</v>
      </c>
      <c r="N1613" s="129">
        <v>1.25</v>
      </c>
      <c r="O1613" t="s">
        <v>1069</v>
      </c>
      <c r="P1613" t="s">
        <v>1069</v>
      </c>
    </row>
    <row r="1614" spans="1:16" ht="15.75" thickBot="1" x14ac:dyDescent="0.3">
      <c r="A1614" s="9" t="s">
        <v>1059</v>
      </c>
      <c r="B1614" s="9">
        <v>600004641</v>
      </c>
      <c r="C1614" s="9" t="s">
        <v>2831</v>
      </c>
      <c r="D1614" s="9" t="s">
        <v>1254</v>
      </c>
      <c r="E1614" s="9">
        <v>1</v>
      </c>
      <c r="F1614" s="9">
        <v>5014</v>
      </c>
      <c r="G1614" s="9">
        <v>1</v>
      </c>
      <c r="H1614" s="9">
        <v>50</v>
      </c>
      <c r="I1614" s="9">
        <v>5</v>
      </c>
      <c r="J1614" s="9" t="s">
        <v>1066</v>
      </c>
      <c r="K1614" s="9">
        <v>300021041</v>
      </c>
      <c r="L1614" s="9" t="s">
        <v>1270</v>
      </c>
      <c r="M1614" s="127">
        <v>1.25</v>
      </c>
      <c r="N1614" s="130">
        <v>0.19</v>
      </c>
      <c r="O1614" t="s">
        <v>1069</v>
      </c>
      <c r="P1614" t="s">
        <v>1069</v>
      </c>
    </row>
    <row r="1615" spans="1:16" ht="15.75" thickBot="1" x14ac:dyDescent="0.3">
      <c r="A1615" s="9" t="s">
        <v>1059</v>
      </c>
      <c r="B1615" s="9">
        <v>600004641</v>
      </c>
      <c r="C1615" s="9" t="s">
        <v>2831</v>
      </c>
      <c r="D1615" s="9" t="s">
        <v>1254</v>
      </c>
      <c r="E1615" s="9">
        <v>1</v>
      </c>
      <c r="F1615" s="9">
        <v>5014</v>
      </c>
      <c r="G1615" s="9">
        <v>1</v>
      </c>
      <c r="H1615" s="9">
        <v>60</v>
      </c>
      <c r="I1615" s="9">
        <v>6</v>
      </c>
      <c r="J1615" s="9" t="s">
        <v>1066</v>
      </c>
      <c r="K1615" s="9">
        <v>300021057</v>
      </c>
      <c r="L1615" s="9" t="s">
        <v>1272</v>
      </c>
      <c r="M1615" s="127">
        <v>1.25</v>
      </c>
      <c r="N1615" s="128">
        <v>0.74</v>
      </c>
      <c r="O1615" t="s">
        <v>1069</v>
      </c>
      <c r="P1615" t="s">
        <v>1069</v>
      </c>
    </row>
    <row r="1616" spans="1:16" ht="15.75" thickBot="1" x14ac:dyDescent="0.3">
      <c r="A1616" s="9" t="s">
        <v>1059</v>
      </c>
      <c r="B1616" s="9">
        <v>600004656</v>
      </c>
      <c r="C1616" s="9" t="s">
        <v>1996</v>
      </c>
      <c r="D1616" s="9" t="s">
        <v>1254</v>
      </c>
      <c r="E1616" s="9">
        <v>1</v>
      </c>
      <c r="F1616" s="9">
        <v>5022</v>
      </c>
      <c r="G1616" s="9">
        <v>1</v>
      </c>
      <c r="H1616" s="9">
        <v>1</v>
      </c>
      <c r="I1616" s="9">
        <v>2</v>
      </c>
      <c r="J1616" s="9" t="s">
        <v>1066</v>
      </c>
      <c r="K1616" s="9">
        <v>150000513</v>
      </c>
      <c r="L1616" s="9" t="s">
        <v>2832</v>
      </c>
      <c r="M1616" s="127">
        <v>1</v>
      </c>
      <c r="N1616" s="128">
        <v>0.32200000000000001</v>
      </c>
      <c r="O1616" t="s">
        <v>1138</v>
      </c>
      <c r="P1616" t="s">
        <v>2804</v>
      </c>
    </row>
    <row r="1617" spans="1:16" ht="15.75" thickBot="1" x14ac:dyDescent="0.3">
      <c r="A1617" s="9" t="s">
        <v>1059</v>
      </c>
      <c r="B1617" s="9">
        <v>600004656</v>
      </c>
      <c r="C1617" s="9" t="s">
        <v>1996</v>
      </c>
      <c r="D1617" s="9" t="s">
        <v>1254</v>
      </c>
      <c r="E1617" s="9">
        <v>1</v>
      </c>
      <c r="F1617" s="9">
        <v>5022</v>
      </c>
      <c r="G1617" s="9">
        <v>1</v>
      </c>
      <c r="H1617" s="9">
        <v>10</v>
      </c>
      <c r="I1617" s="9">
        <v>5</v>
      </c>
      <c r="J1617" s="9" t="s">
        <v>1066</v>
      </c>
      <c r="K1617" s="9">
        <v>150000507</v>
      </c>
      <c r="L1617" s="9" t="s">
        <v>2815</v>
      </c>
      <c r="M1617" s="127">
        <v>1</v>
      </c>
      <c r="N1617" s="128">
        <v>0.45800000000000002</v>
      </c>
      <c r="O1617" t="s">
        <v>1138</v>
      </c>
      <c r="P1617" t="s">
        <v>2804</v>
      </c>
    </row>
    <row r="1618" spans="1:16" ht="15.75" thickBot="1" x14ac:dyDescent="0.3">
      <c r="A1618" s="9" t="s">
        <v>1059</v>
      </c>
      <c r="B1618" s="9">
        <v>600004656</v>
      </c>
      <c r="C1618" s="9" t="s">
        <v>1996</v>
      </c>
      <c r="D1618" s="9" t="s">
        <v>1254</v>
      </c>
      <c r="E1618" s="9">
        <v>1</v>
      </c>
      <c r="F1618" s="9">
        <v>5022</v>
      </c>
      <c r="G1618" s="9">
        <v>1</v>
      </c>
      <c r="H1618" s="9">
        <v>20</v>
      </c>
      <c r="I1618" s="9">
        <v>8</v>
      </c>
      <c r="J1618" s="9" t="s">
        <v>1066</v>
      </c>
      <c r="K1618" s="9">
        <v>150000505</v>
      </c>
      <c r="L1618" s="9" t="s">
        <v>2813</v>
      </c>
      <c r="M1618" s="127">
        <v>1</v>
      </c>
      <c r="N1618" s="129">
        <v>0.156</v>
      </c>
      <c r="O1618" t="s">
        <v>1138</v>
      </c>
      <c r="P1618" t="s">
        <v>2804</v>
      </c>
    </row>
    <row r="1619" spans="1:16" ht="15.75" thickBot="1" x14ac:dyDescent="0.3">
      <c r="A1619" s="9" t="s">
        <v>1059</v>
      </c>
      <c r="B1619" s="9">
        <v>600004656</v>
      </c>
      <c r="C1619" s="9" t="s">
        <v>1996</v>
      </c>
      <c r="D1619" s="9" t="s">
        <v>1254</v>
      </c>
      <c r="E1619" s="9">
        <v>1</v>
      </c>
      <c r="F1619" s="9">
        <v>5022</v>
      </c>
      <c r="G1619" s="9">
        <v>1</v>
      </c>
      <c r="H1619" s="9">
        <v>30</v>
      </c>
      <c r="I1619" s="9">
        <v>9</v>
      </c>
      <c r="J1619" s="9" t="s">
        <v>1066</v>
      </c>
      <c r="K1619" s="9">
        <v>150000509</v>
      </c>
      <c r="L1619" s="9" t="s">
        <v>2803</v>
      </c>
      <c r="M1619" s="127">
        <v>1</v>
      </c>
      <c r="N1619" s="130">
        <v>0.104</v>
      </c>
      <c r="O1619" t="s">
        <v>1138</v>
      </c>
      <c r="P1619" t="s">
        <v>2804</v>
      </c>
    </row>
    <row r="1620" spans="1:16" ht="15.75" thickBot="1" x14ac:dyDescent="0.3">
      <c r="A1620" s="9" t="s">
        <v>1059</v>
      </c>
      <c r="B1620" s="9">
        <v>600004657</v>
      </c>
      <c r="C1620" s="9" t="s">
        <v>1505</v>
      </c>
      <c r="D1620" s="9" t="s">
        <v>1254</v>
      </c>
      <c r="E1620" s="9">
        <v>1</v>
      </c>
      <c r="F1620" s="9">
        <v>5023</v>
      </c>
      <c r="G1620" s="9">
        <v>1</v>
      </c>
      <c r="H1620" s="9">
        <v>30</v>
      </c>
      <c r="I1620" s="9">
        <v>6</v>
      </c>
      <c r="J1620" s="9" t="s">
        <v>1066</v>
      </c>
      <c r="K1620" s="9">
        <v>150000505</v>
      </c>
      <c r="L1620" s="9" t="s">
        <v>2813</v>
      </c>
      <c r="M1620" s="127">
        <v>1</v>
      </c>
      <c r="N1620" s="130">
        <v>0.82799999999999996</v>
      </c>
      <c r="O1620" t="s">
        <v>1138</v>
      </c>
      <c r="P1620" t="s">
        <v>2804</v>
      </c>
    </row>
    <row r="1621" spans="1:16" ht="15.75" thickBot="1" x14ac:dyDescent="0.3">
      <c r="A1621" s="9" t="s">
        <v>1059</v>
      </c>
      <c r="B1621" s="9">
        <v>600004657</v>
      </c>
      <c r="C1621" s="9" t="s">
        <v>1505</v>
      </c>
      <c r="D1621" s="9" t="s">
        <v>1254</v>
      </c>
      <c r="E1621" s="9">
        <v>1</v>
      </c>
      <c r="F1621" s="9">
        <v>5023</v>
      </c>
      <c r="G1621" s="9">
        <v>1</v>
      </c>
      <c r="H1621" s="9">
        <v>40</v>
      </c>
      <c r="I1621" s="9">
        <v>7</v>
      </c>
      <c r="J1621" s="9" t="s">
        <v>1066</v>
      </c>
      <c r="K1621" s="9">
        <v>150000507</v>
      </c>
      <c r="L1621" s="9" t="s">
        <v>2815</v>
      </c>
      <c r="M1621" s="127">
        <v>1</v>
      </c>
      <c r="N1621" s="129">
        <v>0.20699999999999999</v>
      </c>
      <c r="O1621" t="s">
        <v>1138</v>
      </c>
      <c r="P1621" t="s">
        <v>2804</v>
      </c>
    </row>
    <row r="1622" spans="1:16" ht="15.75" thickBot="1" x14ac:dyDescent="0.3">
      <c r="A1622" s="9" t="s">
        <v>1059</v>
      </c>
      <c r="B1622" s="9">
        <v>600004662</v>
      </c>
      <c r="C1622" s="9" t="s">
        <v>2833</v>
      </c>
      <c r="D1622" s="9" t="s">
        <v>1254</v>
      </c>
      <c r="E1622" s="9">
        <v>1</v>
      </c>
      <c r="F1622" s="9">
        <v>5026</v>
      </c>
      <c r="G1622" s="9">
        <v>1</v>
      </c>
      <c r="H1622" s="9">
        <v>10</v>
      </c>
      <c r="I1622" s="9">
        <v>1</v>
      </c>
      <c r="J1622" s="9" t="s">
        <v>1066</v>
      </c>
      <c r="K1622" s="9">
        <v>300021026</v>
      </c>
      <c r="L1622" s="9" t="s">
        <v>1448</v>
      </c>
      <c r="M1622" s="127">
        <v>1</v>
      </c>
      <c r="N1622" s="128">
        <v>2</v>
      </c>
      <c r="O1622" t="s">
        <v>1069</v>
      </c>
      <c r="P1622" t="s">
        <v>1069</v>
      </c>
    </row>
    <row r="1623" spans="1:16" ht="15.75" thickBot="1" x14ac:dyDescent="0.3">
      <c r="A1623" s="9" t="s">
        <v>1059</v>
      </c>
      <c r="B1623" s="9">
        <v>600004662</v>
      </c>
      <c r="C1623" s="9" t="s">
        <v>2833</v>
      </c>
      <c r="D1623" s="9" t="s">
        <v>1254</v>
      </c>
      <c r="E1623" s="9">
        <v>1</v>
      </c>
      <c r="F1623" s="9">
        <v>5026</v>
      </c>
      <c r="G1623" s="9">
        <v>1</v>
      </c>
      <c r="H1623" s="9">
        <v>20</v>
      </c>
      <c r="I1623" s="9">
        <v>2</v>
      </c>
      <c r="J1623" s="9" t="s">
        <v>1066</v>
      </c>
      <c r="K1623" s="9">
        <v>300021037</v>
      </c>
      <c r="L1623" s="9" t="s">
        <v>1268</v>
      </c>
      <c r="M1623" s="127">
        <v>1</v>
      </c>
      <c r="N1623" s="128">
        <v>1</v>
      </c>
      <c r="O1623" t="s">
        <v>1069</v>
      </c>
      <c r="P1623" t="s">
        <v>1069</v>
      </c>
    </row>
    <row r="1624" spans="1:16" ht="15.75" thickBot="1" x14ac:dyDescent="0.3">
      <c r="A1624" s="9" t="s">
        <v>1059</v>
      </c>
      <c r="B1624" s="9">
        <v>600004662</v>
      </c>
      <c r="C1624" s="9" t="s">
        <v>2833</v>
      </c>
      <c r="D1624" s="9" t="s">
        <v>1254</v>
      </c>
      <c r="E1624" s="9">
        <v>1</v>
      </c>
      <c r="F1624" s="9">
        <v>5026</v>
      </c>
      <c r="G1624" s="9">
        <v>1</v>
      </c>
      <c r="H1624" s="9">
        <v>30</v>
      </c>
      <c r="I1624" s="9">
        <v>3</v>
      </c>
      <c r="J1624" s="9" t="s">
        <v>1066</v>
      </c>
      <c r="K1624" s="9">
        <v>600004657</v>
      </c>
      <c r="L1624" s="9" t="s">
        <v>1505</v>
      </c>
      <c r="M1624" s="127">
        <v>1</v>
      </c>
      <c r="N1624" s="128">
        <v>1</v>
      </c>
      <c r="O1624" t="s">
        <v>1069</v>
      </c>
      <c r="P1624" t="s">
        <v>1069</v>
      </c>
    </row>
    <row r="1625" spans="1:16" ht="15.75" thickBot="1" x14ac:dyDescent="0.3">
      <c r="A1625" s="9" t="s">
        <v>1059</v>
      </c>
      <c r="B1625" s="9">
        <v>600004663</v>
      </c>
      <c r="C1625" s="9" t="s">
        <v>1513</v>
      </c>
      <c r="D1625" s="9" t="s">
        <v>1254</v>
      </c>
      <c r="E1625" s="9">
        <v>1</v>
      </c>
      <c r="F1625" s="9">
        <v>5027</v>
      </c>
      <c r="G1625" s="9">
        <v>1</v>
      </c>
      <c r="H1625" s="9">
        <v>20</v>
      </c>
      <c r="I1625" s="9">
        <v>5</v>
      </c>
      <c r="J1625" s="9" t="s">
        <v>1066</v>
      </c>
      <c r="K1625" s="9">
        <v>150000505</v>
      </c>
      <c r="L1625" s="9" t="s">
        <v>2813</v>
      </c>
      <c r="M1625" s="127">
        <v>1</v>
      </c>
      <c r="N1625" s="129">
        <v>0.20599999999999999</v>
      </c>
      <c r="O1625" t="s">
        <v>1138</v>
      </c>
      <c r="P1625" t="s">
        <v>2804</v>
      </c>
    </row>
    <row r="1626" spans="1:16" ht="15.75" thickBot="1" x14ac:dyDescent="0.3">
      <c r="A1626" s="9" t="s">
        <v>1059</v>
      </c>
      <c r="B1626" s="9">
        <v>600004663</v>
      </c>
      <c r="C1626" s="9" t="s">
        <v>1513</v>
      </c>
      <c r="D1626" s="9" t="s">
        <v>1254</v>
      </c>
      <c r="E1626" s="9">
        <v>1</v>
      </c>
      <c r="F1626" s="9">
        <v>5027</v>
      </c>
      <c r="G1626" s="9">
        <v>1</v>
      </c>
      <c r="H1626" s="9">
        <v>40</v>
      </c>
      <c r="I1626" s="9">
        <v>8</v>
      </c>
      <c r="J1626" s="9" t="s">
        <v>1066</v>
      </c>
      <c r="K1626" s="9">
        <v>150000509</v>
      </c>
      <c r="L1626" s="9" t="s">
        <v>2803</v>
      </c>
      <c r="M1626" s="127">
        <v>1</v>
      </c>
      <c r="N1626" s="130">
        <v>0.36299999999999999</v>
      </c>
      <c r="O1626" t="s">
        <v>1138</v>
      </c>
      <c r="P1626" t="s">
        <v>2804</v>
      </c>
    </row>
    <row r="1627" spans="1:16" ht="15.75" thickBot="1" x14ac:dyDescent="0.3">
      <c r="A1627" s="9" t="s">
        <v>1059</v>
      </c>
      <c r="B1627" s="9">
        <v>600004663</v>
      </c>
      <c r="C1627" s="9" t="s">
        <v>1513</v>
      </c>
      <c r="D1627" s="9" t="s">
        <v>1254</v>
      </c>
      <c r="E1627" s="9">
        <v>1</v>
      </c>
      <c r="F1627" s="9">
        <v>5027</v>
      </c>
      <c r="G1627" s="9">
        <v>1</v>
      </c>
      <c r="H1627" s="9">
        <v>60</v>
      </c>
      <c r="I1627" s="9">
        <v>12</v>
      </c>
      <c r="J1627" s="9" t="s">
        <v>1066</v>
      </c>
      <c r="K1627" s="9">
        <v>150000521</v>
      </c>
      <c r="L1627" s="9" t="s">
        <v>2814</v>
      </c>
      <c r="M1627" s="127">
        <v>1</v>
      </c>
      <c r="N1627" s="130">
        <v>0.104</v>
      </c>
      <c r="O1627" t="s">
        <v>1138</v>
      </c>
      <c r="P1627" t="s">
        <v>2804</v>
      </c>
    </row>
    <row r="1628" spans="1:16" ht="15.75" thickBot="1" x14ac:dyDescent="0.3">
      <c r="A1628" s="9" t="s">
        <v>1059</v>
      </c>
      <c r="B1628" s="9">
        <v>600004663</v>
      </c>
      <c r="C1628" s="9" t="s">
        <v>1513</v>
      </c>
      <c r="D1628" s="9" t="s">
        <v>1254</v>
      </c>
      <c r="E1628" s="9">
        <v>1</v>
      </c>
      <c r="F1628" s="9">
        <v>5027</v>
      </c>
      <c r="G1628" s="9">
        <v>1</v>
      </c>
      <c r="H1628" s="9">
        <v>70</v>
      </c>
      <c r="I1628" s="9">
        <v>14</v>
      </c>
      <c r="J1628" s="9" t="s">
        <v>1066</v>
      </c>
      <c r="K1628" s="9">
        <v>150000507</v>
      </c>
      <c r="L1628" s="9" t="s">
        <v>2815</v>
      </c>
      <c r="M1628" s="127">
        <v>1</v>
      </c>
      <c r="N1628" s="129">
        <v>0.20699999999999999</v>
      </c>
      <c r="O1628" t="s">
        <v>1138</v>
      </c>
      <c r="P1628" t="s">
        <v>2804</v>
      </c>
    </row>
    <row r="1629" spans="1:16" ht="15.75" thickBot="1" x14ac:dyDescent="0.3">
      <c r="A1629" s="9" t="s">
        <v>1059</v>
      </c>
      <c r="B1629" s="9">
        <v>600004663</v>
      </c>
      <c r="C1629" s="9" t="s">
        <v>1513</v>
      </c>
      <c r="D1629" s="9" t="s">
        <v>1254</v>
      </c>
      <c r="E1629" s="9">
        <v>1</v>
      </c>
      <c r="F1629" s="9">
        <v>5027</v>
      </c>
      <c r="G1629" s="9">
        <v>1</v>
      </c>
      <c r="H1629" s="9">
        <v>80</v>
      </c>
      <c r="I1629" s="9">
        <v>15</v>
      </c>
      <c r="J1629" s="9" t="s">
        <v>1066</v>
      </c>
      <c r="K1629" s="9">
        <v>600004661</v>
      </c>
      <c r="L1629" s="9" t="s">
        <v>1507</v>
      </c>
      <c r="M1629" s="127">
        <v>1</v>
      </c>
      <c r="N1629" s="128">
        <v>0.155</v>
      </c>
      <c r="O1629" t="s">
        <v>1138</v>
      </c>
      <c r="P1629" t="s">
        <v>2804</v>
      </c>
    </row>
    <row r="1630" spans="1:16" ht="15.75" thickBot="1" x14ac:dyDescent="0.3">
      <c r="A1630" s="9" t="s">
        <v>1059</v>
      </c>
      <c r="B1630" s="9">
        <v>600004665</v>
      </c>
      <c r="C1630" s="9" t="s">
        <v>2834</v>
      </c>
      <c r="D1630" s="9" t="s">
        <v>1254</v>
      </c>
      <c r="E1630" s="9">
        <v>1</v>
      </c>
      <c r="F1630" s="9">
        <v>5029</v>
      </c>
      <c r="G1630" s="9">
        <v>1</v>
      </c>
      <c r="H1630" s="9">
        <v>10</v>
      </c>
      <c r="I1630" s="9">
        <v>1</v>
      </c>
      <c r="J1630" s="9" t="s">
        <v>1066</v>
      </c>
      <c r="K1630" s="9">
        <v>300021026</v>
      </c>
      <c r="L1630" s="9" t="s">
        <v>1448</v>
      </c>
      <c r="M1630" s="127">
        <v>1</v>
      </c>
      <c r="N1630" s="129">
        <v>1.02</v>
      </c>
      <c r="O1630" t="s">
        <v>1069</v>
      </c>
      <c r="P1630" t="s">
        <v>1069</v>
      </c>
    </row>
    <row r="1631" spans="1:16" ht="15.75" thickBot="1" x14ac:dyDescent="0.3">
      <c r="A1631" s="9" t="s">
        <v>1059</v>
      </c>
      <c r="B1631" s="9">
        <v>600004665</v>
      </c>
      <c r="C1631" s="9" t="s">
        <v>2834</v>
      </c>
      <c r="D1631" s="9" t="s">
        <v>1254</v>
      </c>
      <c r="E1631" s="9">
        <v>1</v>
      </c>
      <c r="F1631" s="9">
        <v>5029</v>
      </c>
      <c r="G1631" s="9">
        <v>1</v>
      </c>
      <c r="H1631" s="9">
        <v>20</v>
      </c>
      <c r="I1631" s="9">
        <v>2</v>
      </c>
      <c r="J1631" s="9" t="s">
        <v>1066</v>
      </c>
      <c r="K1631" s="9">
        <v>600004663</v>
      </c>
      <c r="L1631" s="9" t="s">
        <v>1513</v>
      </c>
      <c r="M1631" s="127">
        <v>1</v>
      </c>
      <c r="N1631" s="129">
        <v>1</v>
      </c>
      <c r="O1631" t="s">
        <v>1069</v>
      </c>
      <c r="P1631" t="s">
        <v>1069</v>
      </c>
    </row>
    <row r="1632" spans="1:16" ht="15.75" thickBot="1" x14ac:dyDescent="0.3">
      <c r="A1632" s="9" t="s">
        <v>1059</v>
      </c>
      <c r="B1632" s="9">
        <v>600004668</v>
      </c>
      <c r="C1632" s="9" t="s">
        <v>1521</v>
      </c>
      <c r="D1632" s="9" t="s">
        <v>1254</v>
      </c>
      <c r="E1632" s="9">
        <v>1</v>
      </c>
      <c r="F1632" s="9">
        <v>5031</v>
      </c>
      <c r="G1632" s="9">
        <v>1</v>
      </c>
      <c r="H1632" s="9">
        <v>20</v>
      </c>
      <c r="I1632" s="9">
        <v>5</v>
      </c>
      <c r="J1632" s="9" t="s">
        <v>1066</v>
      </c>
      <c r="K1632" s="9">
        <v>150000505</v>
      </c>
      <c r="L1632" s="9" t="s">
        <v>2813</v>
      </c>
      <c r="M1632" s="127">
        <v>1</v>
      </c>
      <c r="N1632" s="128">
        <v>0.20599999999999999</v>
      </c>
      <c r="O1632" t="s">
        <v>1138</v>
      </c>
      <c r="P1632" t="s">
        <v>2804</v>
      </c>
    </row>
    <row r="1633" spans="1:16" ht="15.75" thickBot="1" x14ac:dyDescent="0.3">
      <c r="A1633" s="9" t="s">
        <v>1059</v>
      </c>
      <c r="B1633" s="9">
        <v>600004668</v>
      </c>
      <c r="C1633" s="9" t="s">
        <v>1521</v>
      </c>
      <c r="D1633" s="9" t="s">
        <v>1254</v>
      </c>
      <c r="E1633" s="9">
        <v>1</v>
      </c>
      <c r="F1633" s="9">
        <v>5031</v>
      </c>
      <c r="G1633" s="9">
        <v>1</v>
      </c>
      <c r="H1633" s="9">
        <v>40</v>
      </c>
      <c r="I1633" s="9">
        <v>8</v>
      </c>
      <c r="J1633" s="9" t="s">
        <v>1066</v>
      </c>
      <c r="K1633" s="9">
        <v>150000509</v>
      </c>
      <c r="L1633" s="9" t="s">
        <v>2803</v>
      </c>
      <c r="M1633" s="127">
        <v>1</v>
      </c>
      <c r="N1633" s="128">
        <v>0.36299999999999999</v>
      </c>
      <c r="O1633" t="s">
        <v>1138</v>
      </c>
      <c r="P1633" t="s">
        <v>2804</v>
      </c>
    </row>
    <row r="1634" spans="1:16" ht="15.75" thickBot="1" x14ac:dyDescent="0.3">
      <c r="A1634" s="9" t="s">
        <v>1059</v>
      </c>
      <c r="B1634" s="9">
        <v>600004668</v>
      </c>
      <c r="C1634" s="9" t="s">
        <v>1521</v>
      </c>
      <c r="D1634" s="9" t="s">
        <v>1254</v>
      </c>
      <c r="E1634" s="9">
        <v>1</v>
      </c>
      <c r="F1634" s="9">
        <v>5031</v>
      </c>
      <c r="G1634" s="9">
        <v>1</v>
      </c>
      <c r="H1634" s="9">
        <v>60</v>
      </c>
      <c r="I1634" s="9">
        <v>12</v>
      </c>
      <c r="J1634" s="9" t="s">
        <v>1066</v>
      </c>
      <c r="K1634" s="9">
        <v>150000521</v>
      </c>
      <c r="L1634" s="9" t="s">
        <v>2814</v>
      </c>
      <c r="M1634" s="127">
        <v>1</v>
      </c>
      <c r="N1634" s="128">
        <v>0.104</v>
      </c>
      <c r="O1634" t="s">
        <v>1138</v>
      </c>
      <c r="P1634" t="s">
        <v>2804</v>
      </c>
    </row>
    <row r="1635" spans="1:16" ht="15.75" thickBot="1" x14ac:dyDescent="0.3">
      <c r="A1635" s="9" t="s">
        <v>1059</v>
      </c>
      <c r="B1635" s="9">
        <v>600004668</v>
      </c>
      <c r="C1635" s="9" t="s">
        <v>1521</v>
      </c>
      <c r="D1635" s="9" t="s">
        <v>1254</v>
      </c>
      <c r="E1635" s="9">
        <v>1</v>
      </c>
      <c r="F1635" s="9">
        <v>5031</v>
      </c>
      <c r="G1635" s="9">
        <v>1</v>
      </c>
      <c r="H1635" s="9">
        <v>70</v>
      </c>
      <c r="I1635" s="9">
        <v>14</v>
      </c>
      <c r="J1635" s="9" t="s">
        <v>1066</v>
      </c>
      <c r="K1635" s="9">
        <v>150000507</v>
      </c>
      <c r="L1635" s="9" t="s">
        <v>2815</v>
      </c>
      <c r="M1635" s="127">
        <v>1</v>
      </c>
      <c r="N1635" s="128">
        <v>0.20699999999999999</v>
      </c>
      <c r="O1635" t="s">
        <v>1138</v>
      </c>
      <c r="P1635" t="s">
        <v>2804</v>
      </c>
    </row>
    <row r="1636" spans="1:16" ht="15.75" thickBot="1" x14ac:dyDescent="0.3">
      <c r="A1636" s="9" t="s">
        <v>1059</v>
      </c>
      <c r="B1636" s="9">
        <v>600004668</v>
      </c>
      <c r="C1636" s="9" t="s">
        <v>1521</v>
      </c>
      <c r="D1636" s="9" t="s">
        <v>1254</v>
      </c>
      <c r="E1636" s="9">
        <v>1</v>
      </c>
      <c r="F1636" s="9">
        <v>5031</v>
      </c>
      <c r="G1636" s="9">
        <v>1</v>
      </c>
      <c r="H1636" s="9">
        <v>80</v>
      </c>
      <c r="I1636" s="9">
        <v>15</v>
      </c>
      <c r="J1636" s="9" t="s">
        <v>1066</v>
      </c>
      <c r="K1636" s="9">
        <v>600004661</v>
      </c>
      <c r="L1636" s="9" t="s">
        <v>1507</v>
      </c>
      <c r="M1636" s="127">
        <v>1</v>
      </c>
      <c r="N1636" s="128">
        <v>0.155</v>
      </c>
      <c r="O1636" t="s">
        <v>1138</v>
      </c>
      <c r="P1636" t="s">
        <v>2804</v>
      </c>
    </row>
    <row r="1637" spans="1:16" ht="15.75" thickBot="1" x14ac:dyDescent="0.3">
      <c r="A1637" s="9" t="s">
        <v>1059</v>
      </c>
      <c r="B1637" s="9">
        <v>600004670</v>
      </c>
      <c r="C1637" s="9" t="s">
        <v>2835</v>
      </c>
      <c r="D1637" s="9" t="s">
        <v>1254</v>
      </c>
      <c r="E1637" s="9">
        <v>1</v>
      </c>
      <c r="F1637" s="9">
        <v>5033</v>
      </c>
      <c r="G1637" s="9">
        <v>1</v>
      </c>
      <c r="H1637" s="9">
        <v>10</v>
      </c>
      <c r="I1637" s="9">
        <v>1</v>
      </c>
      <c r="J1637" s="9" t="s">
        <v>1066</v>
      </c>
      <c r="K1637" s="9">
        <v>300021026</v>
      </c>
      <c r="L1637" s="9" t="s">
        <v>1448</v>
      </c>
      <c r="M1637" s="127">
        <v>1</v>
      </c>
      <c r="N1637" s="128">
        <v>1.02</v>
      </c>
      <c r="O1637" t="s">
        <v>1069</v>
      </c>
      <c r="P1637" t="s">
        <v>1069</v>
      </c>
    </row>
    <row r="1638" spans="1:16" ht="15.75" thickBot="1" x14ac:dyDescent="0.3">
      <c r="A1638" s="9" t="s">
        <v>1059</v>
      </c>
      <c r="B1638" s="9">
        <v>600004670</v>
      </c>
      <c r="C1638" s="9" t="s">
        <v>2835</v>
      </c>
      <c r="D1638" s="9" t="s">
        <v>1254</v>
      </c>
      <c r="E1638" s="9">
        <v>1</v>
      </c>
      <c r="F1638" s="9">
        <v>5033</v>
      </c>
      <c r="G1638" s="9">
        <v>1</v>
      </c>
      <c r="H1638" s="9">
        <v>20</v>
      </c>
      <c r="I1638" s="9">
        <v>2</v>
      </c>
      <c r="J1638" s="9" t="s">
        <v>1066</v>
      </c>
      <c r="K1638" s="9">
        <v>600004668</v>
      </c>
      <c r="L1638" s="9" t="s">
        <v>1521</v>
      </c>
      <c r="M1638" s="127">
        <v>1</v>
      </c>
      <c r="N1638" s="129">
        <v>1</v>
      </c>
      <c r="O1638" t="s">
        <v>1069</v>
      </c>
      <c r="P1638" t="s">
        <v>1069</v>
      </c>
    </row>
    <row r="1639" spans="1:16" ht="15.75" thickBot="1" x14ac:dyDescent="0.3">
      <c r="A1639" s="9" t="s">
        <v>1059</v>
      </c>
      <c r="B1639" s="9">
        <v>600004674</v>
      </c>
      <c r="C1639" s="9" t="s">
        <v>1532</v>
      </c>
      <c r="D1639" s="9" t="s">
        <v>1254</v>
      </c>
      <c r="E1639" s="9">
        <v>1</v>
      </c>
      <c r="F1639" s="9">
        <v>5036</v>
      </c>
      <c r="G1639" s="9">
        <v>1</v>
      </c>
      <c r="H1639" s="9">
        <v>10</v>
      </c>
      <c r="I1639" s="9">
        <v>1</v>
      </c>
      <c r="J1639" s="9" t="s">
        <v>1066</v>
      </c>
      <c r="K1639" s="9">
        <v>150000509</v>
      </c>
      <c r="L1639" s="9" t="s">
        <v>2803</v>
      </c>
      <c r="M1639" s="127">
        <v>1</v>
      </c>
      <c r="N1639" s="129">
        <v>1.05</v>
      </c>
      <c r="O1639" t="s">
        <v>1138</v>
      </c>
      <c r="P1639" t="s">
        <v>2804</v>
      </c>
    </row>
    <row r="1640" spans="1:16" ht="15.75" thickBot="1" x14ac:dyDescent="0.3">
      <c r="A1640" s="9" t="s">
        <v>1059</v>
      </c>
      <c r="B1640" s="9">
        <v>600004676</v>
      </c>
      <c r="C1640" s="9" t="s">
        <v>2836</v>
      </c>
      <c r="D1640" s="9" t="s">
        <v>1254</v>
      </c>
      <c r="E1640" s="9">
        <v>1</v>
      </c>
      <c r="F1640" s="9">
        <v>5038</v>
      </c>
      <c r="G1640" s="9">
        <v>1</v>
      </c>
      <c r="H1640" s="9">
        <v>10</v>
      </c>
      <c r="I1640" s="9">
        <v>1</v>
      </c>
      <c r="J1640" s="9" t="s">
        <v>1066</v>
      </c>
      <c r="K1640" s="9">
        <v>300021026</v>
      </c>
      <c r="L1640" s="9" t="s">
        <v>1448</v>
      </c>
      <c r="M1640" s="127">
        <v>1</v>
      </c>
      <c r="N1640" s="130">
        <v>1</v>
      </c>
      <c r="O1640" t="s">
        <v>1069</v>
      </c>
      <c r="P1640" t="s">
        <v>1069</v>
      </c>
    </row>
    <row r="1641" spans="1:16" ht="15.75" thickBot="1" x14ac:dyDescent="0.3">
      <c r="A1641" s="9" t="s">
        <v>1059</v>
      </c>
      <c r="B1641" s="9">
        <v>600004676</v>
      </c>
      <c r="C1641" s="9" t="s">
        <v>2836</v>
      </c>
      <c r="D1641" s="9" t="s">
        <v>1254</v>
      </c>
      <c r="E1641" s="9">
        <v>1</v>
      </c>
      <c r="F1641" s="9">
        <v>5038</v>
      </c>
      <c r="G1641" s="9">
        <v>1</v>
      </c>
      <c r="H1641" s="9">
        <v>20</v>
      </c>
      <c r="I1641" s="9">
        <v>2</v>
      </c>
      <c r="J1641" s="9" t="s">
        <v>1066</v>
      </c>
      <c r="K1641" s="9">
        <v>600004674</v>
      </c>
      <c r="L1641" s="9" t="s">
        <v>1532</v>
      </c>
      <c r="M1641" s="127">
        <v>1</v>
      </c>
      <c r="N1641" s="128">
        <v>1</v>
      </c>
      <c r="O1641" t="s">
        <v>1069</v>
      </c>
      <c r="P1641" t="s">
        <v>1069</v>
      </c>
    </row>
    <row r="1642" spans="1:16" ht="15.75" thickBot="1" x14ac:dyDescent="0.3">
      <c r="A1642" s="9" t="s">
        <v>1059</v>
      </c>
      <c r="B1642" s="9">
        <v>600004679</v>
      </c>
      <c r="C1642" s="9" t="s">
        <v>2837</v>
      </c>
      <c r="D1642" s="9" t="s">
        <v>1254</v>
      </c>
      <c r="E1642" s="9">
        <v>1</v>
      </c>
      <c r="F1642" s="9">
        <v>5040</v>
      </c>
      <c r="G1642" s="9">
        <v>1</v>
      </c>
      <c r="H1642" s="9">
        <v>10</v>
      </c>
      <c r="I1642" s="9">
        <v>1</v>
      </c>
      <c r="J1642" s="9" t="s">
        <v>1066</v>
      </c>
      <c r="K1642" s="9">
        <v>300021015</v>
      </c>
      <c r="L1642" s="9" t="s">
        <v>1503</v>
      </c>
      <c r="M1642" s="127">
        <v>1.2</v>
      </c>
      <c r="N1642" s="129">
        <v>48</v>
      </c>
      <c r="O1642" t="s">
        <v>1069</v>
      </c>
      <c r="P1642" t="s">
        <v>1069</v>
      </c>
    </row>
    <row r="1643" spans="1:16" ht="15.75" thickBot="1" x14ac:dyDescent="0.3">
      <c r="A1643" s="9" t="s">
        <v>1059</v>
      </c>
      <c r="B1643" s="9">
        <v>600004679</v>
      </c>
      <c r="C1643" s="9" t="s">
        <v>2837</v>
      </c>
      <c r="D1643" s="9" t="s">
        <v>1254</v>
      </c>
      <c r="E1643" s="9">
        <v>1</v>
      </c>
      <c r="F1643" s="9">
        <v>5040</v>
      </c>
      <c r="G1643" s="9">
        <v>1</v>
      </c>
      <c r="H1643" s="9">
        <v>20</v>
      </c>
      <c r="I1643" s="9">
        <v>2</v>
      </c>
      <c r="J1643" s="9" t="s">
        <v>1066</v>
      </c>
      <c r="K1643" s="9">
        <v>300021038</v>
      </c>
      <c r="L1643" s="9" t="s">
        <v>1363</v>
      </c>
      <c r="M1643" s="127">
        <v>1.2</v>
      </c>
      <c r="N1643" s="130">
        <v>1</v>
      </c>
      <c r="O1643" t="s">
        <v>1069</v>
      </c>
      <c r="P1643" t="s">
        <v>1069</v>
      </c>
    </row>
    <row r="1644" spans="1:16" ht="15.75" thickBot="1" x14ac:dyDescent="0.3">
      <c r="A1644" s="9" t="s">
        <v>1059</v>
      </c>
      <c r="B1644" s="9">
        <v>600004679</v>
      </c>
      <c r="C1644" s="9" t="s">
        <v>2837</v>
      </c>
      <c r="D1644" s="9" t="s">
        <v>1254</v>
      </c>
      <c r="E1644" s="9">
        <v>1</v>
      </c>
      <c r="F1644" s="9">
        <v>5040</v>
      </c>
      <c r="G1644" s="9">
        <v>1</v>
      </c>
      <c r="H1644" s="9">
        <v>40</v>
      </c>
      <c r="I1644" s="9">
        <v>4</v>
      </c>
      <c r="J1644" s="9" t="s">
        <v>1066</v>
      </c>
      <c r="K1644" s="9">
        <v>500000986</v>
      </c>
      <c r="L1644" s="9" t="s">
        <v>1900</v>
      </c>
      <c r="M1644" s="127">
        <v>1.2</v>
      </c>
      <c r="N1644" s="130">
        <v>1.2</v>
      </c>
      <c r="O1644" t="s">
        <v>1069</v>
      </c>
      <c r="P1644" t="s">
        <v>1069</v>
      </c>
    </row>
    <row r="1645" spans="1:16" ht="15.75" thickBot="1" x14ac:dyDescent="0.3">
      <c r="A1645" s="9" t="s">
        <v>1059</v>
      </c>
      <c r="B1645" s="9">
        <v>600004679</v>
      </c>
      <c r="C1645" s="9" t="s">
        <v>2837</v>
      </c>
      <c r="D1645" s="9" t="s">
        <v>1254</v>
      </c>
      <c r="E1645" s="9">
        <v>1</v>
      </c>
      <c r="F1645" s="9">
        <v>5040</v>
      </c>
      <c r="G1645" s="9">
        <v>1</v>
      </c>
      <c r="H1645" s="9">
        <v>50</v>
      </c>
      <c r="I1645" s="9">
        <v>5</v>
      </c>
      <c r="J1645" s="9" t="s">
        <v>1066</v>
      </c>
      <c r="K1645" s="9">
        <v>300021041</v>
      </c>
      <c r="L1645" s="9" t="s">
        <v>1270</v>
      </c>
      <c r="M1645" s="127">
        <v>1.2</v>
      </c>
      <c r="N1645" s="129">
        <v>0.19</v>
      </c>
      <c r="O1645" t="s">
        <v>1069</v>
      </c>
      <c r="P1645" t="s">
        <v>1069</v>
      </c>
    </row>
    <row r="1646" spans="1:16" ht="15.75" thickBot="1" x14ac:dyDescent="0.3">
      <c r="A1646" s="9" t="s">
        <v>1059</v>
      </c>
      <c r="B1646" s="9">
        <v>600004679</v>
      </c>
      <c r="C1646" s="9" t="s">
        <v>2837</v>
      </c>
      <c r="D1646" s="9" t="s">
        <v>1254</v>
      </c>
      <c r="E1646" s="9">
        <v>1</v>
      </c>
      <c r="F1646" s="9">
        <v>5040</v>
      </c>
      <c r="G1646" s="9">
        <v>1</v>
      </c>
      <c r="H1646" s="9">
        <v>60</v>
      </c>
      <c r="I1646" s="9">
        <v>6</v>
      </c>
      <c r="J1646" s="9" t="s">
        <v>1066</v>
      </c>
      <c r="K1646" s="9">
        <v>300021057</v>
      </c>
      <c r="L1646" s="9" t="s">
        <v>1272</v>
      </c>
      <c r="M1646" s="127">
        <v>1.2</v>
      </c>
      <c r="N1646" s="128">
        <v>0.74</v>
      </c>
      <c r="O1646" t="s">
        <v>1069</v>
      </c>
      <c r="P1646" t="s">
        <v>1069</v>
      </c>
    </row>
    <row r="1647" spans="1:16" ht="15.75" thickBot="1" x14ac:dyDescent="0.3">
      <c r="A1647" s="9" t="s">
        <v>1059</v>
      </c>
      <c r="B1647" s="9">
        <v>600004680</v>
      </c>
      <c r="C1647" s="9" t="s">
        <v>2838</v>
      </c>
      <c r="D1647" s="9" t="s">
        <v>1254</v>
      </c>
      <c r="E1647" s="9">
        <v>1</v>
      </c>
      <c r="F1647" s="9">
        <v>5041</v>
      </c>
      <c r="G1647" s="9">
        <v>1</v>
      </c>
      <c r="H1647" s="9">
        <v>10</v>
      </c>
      <c r="I1647" s="9">
        <v>1</v>
      </c>
      <c r="J1647" s="9" t="s">
        <v>1066</v>
      </c>
      <c r="K1647" s="9">
        <v>300021015</v>
      </c>
      <c r="L1647" s="9" t="s">
        <v>1503</v>
      </c>
      <c r="M1647" s="127">
        <v>1.4</v>
      </c>
      <c r="N1647" s="129">
        <v>56</v>
      </c>
      <c r="O1647" t="s">
        <v>1069</v>
      </c>
      <c r="P1647" t="s">
        <v>1069</v>
      </c>
    </row>
    <row r="1648" spans="1:16" ht="15.75" thickBot="1" x14ac:dyDescent="0.3">
      <c r="A1648" s="9" t="s">
        <v>1059</v>
      </c>
      <c r="B1648" s="9">
        <v>600004680</v>
      </c>
      <c r="C1648" s="9" t="s">
        <v>2838</v>
      </c>
      <c r="D1648" s="9" t="s">
        <v>1254</v>
      </c>
      <c r="E1648" s="9">
        <v>1</v>
      </c>
      <c r="F1648" s="9">
        <v>5041</v>
      </c>
      <c r="G1648" s="9">
        <v>1</v>
      </c>
      <c r="H1648" s="9">
        <v>20</v>
      </c>
      <c r="I1648" s="9">
        <v>2</v>
      </c>
      <c r="J1648" s="9" t="s">
        <v>1066</v>
      </c>
      <c r="K1648" s="9">
        <v>300020983</v>
      </c>
      <c r="L1648" s="9" t="s">
        <v>116</v>
      </c>
      <c r="M1648" s="127">
        <v>1.4</v>
      </c>
      <c r="N1648" s="130">
        <v>1</v>
      </c>
      <c r="O1648" t="s">
        <v>1069</v>
      </c>
      <c r="P1648" t="s">
        <v>1069</v>
      </c>
    </row>
    <row r="1649" spans="1:16" ht="15.75" thickBot="1" x14ac:dyDescent="0.3">
      <c r="A1649" s="9" t="s">
        <v>1059</v>
      </c>
      <c r="B1649" s="9">
        <v>600004680</v>
      </c>
      <c r="C1649" s="9" t="s">
        <v>2838</v>
      </c>
      <c r="D1649" s="9" t="s">
        <v>1254</v>
      </c>
      <c r="E1649" s="9">
        <v>1</v>
      </c>
      <c r="F1649" s="9">
        <v>5041</v>
      </c>
      <c r="G1649" s="9">
        <v>1</v>
      </c>
      <c r="H1649" s="9">
        <v>40</v>
      </c>
      <c r="I1649" s="9">
        <v>4</v>
      </c>
      <c r="J1649" s="9" t="s">
        <v>1066</v>
      </c>
      <c r="K1649" s="9">
        <v>500000986</v>
      </c>
      <c r="L1649" s="9" t="s">
        <v>1900</v>
      </c>
      <c r="M1649" s="127">
        <v>1.4</v>
      </c>
      <c r="N1649" s="130">
        <v>1.4</v>
      </c>
      <c r="O1649" t="s">
        <v>1069</v>
      </c>
      <c r="P1649" t="s">
        <v>1069</v>
      </c>
    </row>
    <row r="1650" spans="1:16" ht="15.75" thickBot="1" x14ac:dyDescent="0.3">
      <c r="A1650" s="9" t="s">
        <v>1059</v>
      </c>
      <c r="B1650" s="9">
        <v>600004680</v>
      </c>
      <c r="C1650" s="9" t="s">
        <v>2838</v>
      </c>
      <c r="D1650" s="9" t="s">
        <v>1254</v>
      </c>
      <c r="E1650" s="9">
        <v>1</v>
      </c>
      <c r="F1650" s="9">
        <v>5041</v>
      </c>
      <c r="G1650" s="9">
        <v>1</v>
      </c>
      <c r="H1650" s="9">
        <v>50</v>
      </c>
      <c r="I1650" s="9">
        <v>5</v>
      </c>
      <c r="J1650" s="9" t="s">
        <v>1066</v>
      </c>
      <c r="K1650" s="9">
        <v>300021041</v>
      </c>
      <c r="L1650" s="9" t="s">
        <v>1270</v>
      </c>
      <c r="M1650" s="127">
        <v>1.4</v>
      </c>
      <c r="N1650" s="129">
        <v>0.19</v>
      </c>
      <c r="O1650" t="s">
        <v>1069</v>
      </c>
      <c r="P1650" t="s">
        <v>1069</v>
      </c>
    </row>
    <row r="1651" spans="1:16" ht="15.75" thickBot="1" x14ac:dyDescent="0.3">
      <c r="A1651" s="9" t="s">
        <v>1059</v>
      </c>
      <c r="B1651" s="9">
        <v>600004680</v>
      </c>
      <c r="C1651" s="9" t="s">
        <v>2838</v>
      </c>
      <c r="D1651" s="9" t="s">
        <v>1254</v>
      </c>
      <c r="E1651" s="9">
        <v>1</v>
      </c>
      <c r="F1651" s="9">
        <v>5041</v>
      </c>
      <c r="G1651" s="9">
        <v>1</v>
      </c>
      <c r="H1651" s="9">
        <v>60</v>
      </c>
      <c r="I1651" s="9">
        <v>6</v>
      </c>
      <c r="J1651" s="9" t="s">
        <v>1066</v>
      </c>
      <c r="K1651" s="9">
        <v>300021057</v>
      </c>
      <c r="L1651" s="9" t="s">
        <v>1272</v>
      </c>
      <c r="M1651" s="127">
        <v>1.4</v>
      </c>
      <c r="N1651" s="128">
        <v>0.74</v>
      </c>
      <c r="O1651" t="s">
        <v>1069</v>
      </c>
      <c r="P1651" t="s">
        <v>1069</v>
      </c>
    </row>
    <row r="1652" spans="1:16" ht="15.75" thickBot="1" x14ac:dyDescent="0.3">
      <c r="A1652" s="9" t="s">
        <v>1059</v>
      </c>
      <c r="B1652" s="9">
        <v>600004689</v>
      </c>
      <c r="C1652" s="9" t="s">
        <v>2839</v>
      </c>
      <c r="D1652" s="9" t="s">
        <v>1254</v>
      </c>
      <c r="E1652" s="9">
        <v>1</v>
      </c>
      <c r="F1652" s="9">
        <v>5045</v>
      </c>
      <c r="G1652" s="9">
        <v>1</v>
      </c>
      <c r="H1652" s="9">
        <v>10</v>
      </c>
      <c r="I1652" s="9">
        <v>1</v>
      </c>
      <c r="J1652" s="9" t="s">
        <v>1066</v>
      </c>
      <c r="K1652" s="9">
        <v>300021015</v>
      </c>
      <c r="L1652" s="9" t="s">
        <v>1503</v>
      </c>
      <c r="M1652" s="127">
        <v>1.2</v>
      </c>
      <c r="N1652" s="128">
        <v>48.96</v>
      </c>
      <c r="O1652" t="s">
        <v>1069</v>
      </c>
      <c r="P1652" t="s">
        <v>1069</v>
      </c>
    </row>
    <row r="1653" spans="1:16" ht="15.75" thickBot="1" x14ac:dyDescent="0.3">
      <c r="A1653" s="9" t="s">
        <v>1059</v>
      </c>
      <c r="B1653" s="9">
        <v>600004689</v>
      </c>
      <c r="C1653" s="9" t="s">
        <v>2839</v>
      </c>
      <c r="D1653" s="9" t="s">
        <v>1254</v>
      </c>
      <c r="E1653" s="9">
        <v>1</v>
      </c>
      <c r="F1653" s="9">
        <v>5045</v>
      </c>
      <c r="G1653" s="9">
        <v>1</v>
      </c>
      <c r="H1653" s="9">
        <v>20</v>
      </c>
      <c r="I1653" s="9">
        <v>2</v>
      </c>
      <c r="J1653" s="9" t="s">
        <v>1066</v>
      </c>
      <c r="K1653" s="9">
        <v>300020983</v>
      </c>
      <c r="L1653" s="9" t="s">
        <v>116</v>
      </c>
      <c r="M1653" s="127">
        <v>1.2</v>
      </c>
      <c r="N1653" s="129">
        <v>1.02</v>
      </c>
      <c r="O1653" t="s">
        <v>1069</v>
      </c>
      <c r="P1653" t="s">
        <v>1069</v>
      </c>
    </row>
    <row r="1654" spans="1:16" ht="15.75" thickBot="1" x14ac:dyDescent="0.3">
      <c r="A1654" s="9" t="s">
        <v>1059</v>
      </c>
      <c r="B1654" s="9">
        <v>600004689</v>
      </c>
      <c r="C1654" s="9" t="s">
        <v>2839</v>
      </c>
      <c r="D1654" s="9" t="s">
        <v>1254</v>
      </c>
      <c r="E1654" s="9">
        <v>1</v>
      </c>
      <c r="F1654" s="9">
        <v>5045</v>
      </c>
      <c r="G1654" s="9">
        <v>1</v>
      </c>
      <c r="H1654" s="9">
        <v>40</v>
      </c>
      <c r="I1654" s="9">
        <v>4</v>
      </c>
      <c r="J1654" s="9" t="s">
        <v>1066</v>
      </c>
      <c r="K1654" s="9">
        <v>500000988</v>
      </c>
      <c r="L1654" s="9" t="s">
        <v>2805</v>
      </c>
      <c r="M1654" s="127">
        <v>1.2</v>
      </c>
      <c r="N1654" s="129">
        <v>1.2</v>
      </c>
      <c r="O1654" t="s">
        <v>1069</v>
      </c>
      <c r="P1654" t="s">
        <v>1069</v>
      </c>
    </row>
    <row r="1655" spans="1:16" ht="15.75" thickBot="1" x14ac:dyDescent="0.3">
      <c r="A1655" s="9" t="s">
        <v>1059</v>
      </c>
      <c r="B1655" s="9">
        <v>600004689</v>
      </c>
      <c r="C1655" s="9" t="s">
        <v>2839</v>
      </c>
      <c r="D1655" s="9" t="s">
        <v>1254</v>
      </c>
      <c r="E1655" s="9">
        <v>1</v>
      </c>
      <c r="F1655" s="9">
        <v>5045</v>
      </c>
      <c r="G1655" s="9">
        <v>1</v>
      </c>
      <c r="H1655" s="9">
        <v>50</v>
      </c>
      <c r="I1655" s="9">
        <v>5</v>
      </c>
      <c r="J1655" s="9" t="s">
        <v>1066</v>
      </c>
      <c r="K1655" s="9">
        <v>300021041</v>
      </c>
      <c r="L1655" s="9" t="s">
        <v>1270</v>
      </c>
      <c r="M1655" s="127">
        <v>1.2</v>
      </c>
      <c r="N1655" s="130">
        <v>0.19</v>
      </c>
      <c r="O1655" t="s">
        <v>1069</v>
      </c>
      <c r="P1655" t="s">
        <v>1069</v>
      </c>
    </row>
    <row r="1656" spans="1:16" ht="15.75" thickBot="1" x14ac:dyDescent="0.3">
      <c r="A1656" s="9" t="s">
        <v>1059</v>
      </c>
      <c r="B1656" s="9">
        <v>600004689</v>
      </c>
      <c r="C1656" s="9" t="s">
        <v>2839</v>
      </c>
      <c r="D1656" s="9" t="s">
        <v>1254</v>
      </c>
      <c r="E1656" s="9">
        <v>1</v>
      </c>
      <c r="F1656" s="9">
        <v>5045</v>
      </c>
      <c r="G1656" s="9">
        <v>1</v>
      </c>
      <c r="H1656" s="9">
        <v>60</v>
      </c>
      <c r="I1656" s="9">
        <v>6</v>
      </c>
      <c r="J1656" s="9" t="s">
        <v>1066</v>
      </c>
      <c r="K1656" s="9">
        <v>300021057</v>
      </c>
      <c r="L1656" s="9" t="s">
        <v>1272</v>
      </c>
      <c r="M1656" s="127">
        <v>1.2</v>
      </c>
      <c r="N1656" s="130">
        <v>0.74</v>
      </c>
      <c r="O1656" t="s">
        <v>1069</v>
      </c>
      <c r="P1656" t="s">
        <v>1069</v>
      </c>
    </row>
    <row r="1657" spans="1:16" ht="15.75" thickBot="1" x14ac:dyDescent="0.3">
      <c r="A1657" s="9" t="s">
        <v>1059</v>
      </c>
      <c r="B1657" s="9">
        <v>600004691</v>
      </c>
      <c r="C1657" s="9" t="s">
        <v>2840</v>
      </c>
      <c r="D1657" s="9" t="s">
        <v>1254</v>
      </c>
      <c r="E1657" s="9">
        <v>1</v>
      </c>
      <c r="F1657" s="9">
        <v>5046</v>
      </c>
      <c r="G1657" s="9">
        <v>1</v>
      </c>
      <c r="H1657" s="9">
        <v>10</v>
      </c>
      <c r="I1657" s="9">
        <v>1</v>
      </c>
      <c r="J1657" s="9" t="s">
        <v>1066</v>
      </c>
      <c r="K1657" s="9">
        <v>300021038</v>
      </c>
      <c r="L1657" s="9" t="s">
        <v>1363</v>
      </c>
      <c r="M1657" s="127">
        <v>1</v>
      </c>
      <c r="N1657" s="129">
        <v>1</v>
      </c>
      <c r="O1657" t="s">
        <v>1069</v>
      </c>
      <c r="P1657" t="s">
        <v>1069</v>
      </c>
    </row>
    <row r="1658" spans="1:16" ht="15.75" thickBot="1" x14ac:dyDescent="0.3">
      <c r="A1658" s="9" t="s">
        <v>1059</v>
      </c>
      <c r="B1658" s="9">
        <v>600004691</v>
      </c>
      <c r="C1658" s="9" t="s">
        <v>2840</v>
      </c>
      <c r="D1658" s="9" t="s">
        <v>1254</v>
      </c>
      <c r="E1658" s="9">
        <v>1</v>
      </c>
      <c r="F1658" s="9">
        <v>5046</v>
      </c>
      <c r="G1658" s="9">
        <v>1</v>
      </c>
      <c r="H1658" s="9">
        <v>20</v>
      </c>
      <c r="I1658" s="9">
        <v>2</v>
      </c>
      <c r="J1658" s="9" t="s">
        <v>1066</v>
      </c>
      <c r="K1658" s="9">
        <v>300021032</v>
      </c>
      <c r="L1658" s="9" t="s">
        <v>1483</v>
      </c>
      <c r="M1658" s="127">
        <v>1</v>
      </c>
      <c r="N1658" s="130">
        <v>1</v>
      </c>
      <c r="O1658" t="s">
        <v>1069</v>
      </c>
      <c r="P1658" t="s">
        <v>1069</v>
      </c>
    </row>
    <row r="1659" spans="1:16" ht="15.75" thickBot="1" x14ac:dyDescent="0.3">
      <c r="A1659" s="9" t="s">
        <v>1059</v>
      </c>
      <c r="B1659" s="9">
        <v>600004691</v>
      </c>
      <c r="C1659" s="9" t="s">
        <v>2840</v>
      </c>
      <c r="D1659" s="9" t="s">
        <v>1254</v>
      </c>
      <c r="E1659" s="9">
        <v>1</v>
      </c>
      <c r="F1659" s="9">
        <v>5046</v>
      </c>
      <c r="G1659" s="9">
        <v>1</v>
      </c>
      <c r="H1659" s="9">
        <v>30</v>
      </c>
      <c r="I1659" s="9">
        <v>3</v>
      </c>
      <c r="J1659" s="9" t="s">
        <v>1066</v>
      </c>
      <c r="K1659" s="9">
        <v>600004651</v>
      </c>
      <c r="L1659" s="9" t="s">
        <v>1486</v>
      </c>
      <c r="M1659" s="127">
        <v>1</v>
      </c>
      <c r="N1659" s="130">
        <v>1</v>
      </c>
      <c r="O1659" t="s">
        <v>1069</v>
      </c>
      <c r="P1659" t="s">
        <v>1069</v>
      </c>
    </row>
    <row r="1660" spans="1:16" ht="15.75" thickBot="1" x14ac:dyDescent="0.3">
      <c r="A1660" s="9" t="s">
        <v>1059</v>
      </c>
      <c r="B1660" s="9">
        <v>600004730</v>
      </c>
      <c r="C1660" s="9" t="s">
        <v>2841</v>
      </c>
      <c r="D1660" s="9" t="s">
        <v>1254</v>
      </c>
      <c r="E1660" s="9">
        <v>1</v>
      </c>
      <c r="F1660" s="9">
        <v>5070</v>
      </c>
      <c r="G1660" s="9">
        <v>1</v>
      </c>
      <c r="H1660" s="9">
        <v>10</v>
      </c>
      <c r="I1660" s="9">
        <v>1</v>
      </c>
      <c r="J1660" s="9" t="s">
        <v>1066</v>
      </c>
      <c r="K1660" s="9">
        <v>300021036</v>
      </c>
      <c r="L1660" s="9" t="s">
        <v>142</v>
      </c>
      <c r="M1660" s="127">
        <v>1</v>
      </c>
      <c r="N1660" s="129">
        <v>1</v>
      </c>
      <c r="O1660" t="s">
        <v>1069</v>
      </c>
      <c r="P1660" t="s">
        <v>1069</v>
      </c>
    </row>
    <row r="1661" spans="1:16" ht="15.75" thickBot="1" x14ac:dyDescent="0.3">
      <c r="A1661" s="9" t="s">
        <v>1059</v>
      </c>
      <c r="B1661" s="9">
        <v>600004730</v>
      </c>
      <c r="C1661" s="9" t="s">
        <v>2841</v>
      </c>
      <c r="D1661" s="9" t="s">
        <v>1254</v>
      </c>
      <c r="E1661" s="9">
        <v>1</v>
      </c>
      <c r="F1661" s="9">
        <v>5070</v>
      </c>
      <c r="G1661" s="9">
        <v>1</v>
      </c>
      <c r="H1661" s="9">
        <v>20</v>
      </c>
      <c r="I1661" s="9">
        <v>2</v>
      </c>
      <c r="J1661" s="9" t="s">
        <v>1066</v>
      </c>
      <c r="K1661" s="9">
        <v>300021037</v>
      </c>
      <c r="L1661" s="9" t="s">
        <v>1268</v>
      </c>
      <c r="M1661" s="127">
        <v>1</v>
      </c>
      <c r="N1661" s="128">
        <v>1</v>
      </c>
      <c r="O1661" t="s">
        <v>1069</v>
      </c>
      <c r="P1661" t="s">
        <v>1069</v>
      </c>
    </row>
    <row r="1662" spans="1:16" ht="15.75" thickBot="1" x14ac:dyDescent="0.3">
      <c r="A1662" s="9" t="s">
        <v>1059</v>
      </c>
      <c r="B1662" s="9">
        <v>600004730</v>
      </c>
      <c r="C1662" s="9" t="s">
        <v>2841</v>
      </c>
      <c r="D1662" s="9" t="s">
        <v>1254</v>
      </c>
      <c r="E1662" s="9">
        <v>1</v>
      </c>
      <c r="F1662" s="9">
        <v>5070</v>
      </c>
      <c r="G1662" s="9">
        <v>1</v>
      </c>
      <c r="H1662" s="9">
        <v>30</v>
      </c>
      <c r="I1662" s="9">
        <v>3</v>
      </c>
      <c r="J1662" s="9" t="s">
        <v>1066</v>
      </c>
      <c r="K1662" s="9">
        <v>600003733</v>
      </c>
      <c r="L1662" s="9" t="s">
        <v>1555</v>
      </c>
      <c r="M1662" s="127">
        <v>1</v>
      </c>
      <c r="N1662" s="130">
        <v>1</v>
      </c>
      <c r="O1662" t="s">
        <v>1069</v>
      </c>
      <c r="P1662" t="s">
        <v>1069</v>
      </c>
    </row>
    <row r="1663" spans="1:16" ht="15.75" thickBot="1" x14ac:dyDescent="0.3">
      <c r="A1663" s="9" t="s">
        <v>1059</v>
      </c>
      <c r="B1663" s="9">
        <v>600004736</v>
      </c>
      <c r="C1663" s="9" t="s">
        <v>2842</v>
      </c>
      <c r="D1663" s="9" t="s">
        <v>1254</v>
      </c>
      <c r="E1663" s="9">
        <v>1</v>
      </c>
      <c r="F1663" s="9">
        <v>5074</v>
      </c>
      <c r="G1663" s="9">
        <v>1</v>
      </c>
      <c r="H1663" s="9">
        <v>10</v>
      </c>
      <c r="I1663" s="9">
        <v>1</v>
      </c>
      <c r="J1663" s="9" t="s">
        <v>1066</v>
      </c>
      <c r="K1663" s="9">
        <v>300021033</v>
      </c>
      <c r="L1663" s="9" t="s">
        <v>1285</v>
      </c>
      <c r="M1663" s="127">
        <v>0.64</v>
      </c>
      <c r="N1663" s="129">
        <v>1</v>
      </c>
      <c r="O1663" t="s">
        <v>1069</v>
      </c>
      <c r="P1663" t="s">
        <v>1069</v>
      </c>
    </row>
    <row r="1664" spans="1:16" ht="15.75" thickBot="1" x14ac:dyDescent="0.3">
      <c r="A1664" s="9" t="s">
        <v>1059</v>
      </c>
      <c r="B1664" s="9">
        <v>600004736</v>
      </c>
      <c r="C1664" s="9" t="s">
        <v>2842</v>
      </c>
      <c r="D1664" s="9" t="s">
        <v>1254</v>
      </c>
      <c r="E1664" s="9">
        <v>1</v>
      </c>
      <c r="F1664" s="9">
        <v>5074</v>
      </c>
      <c r="G1664" s="9">
        <v>1</v>
      </c>
      <c r="H1664" s="9">
        <v>20</v>
      </c>
      <c r="I1664" s="9">
        <v>2</v>
      </c>
      <c r="J1664" s="9" t="s">
        <v>1066</v>
      </c>
      <c r="K1664" s="9">
        <v>300020983</v>
      </c>
      <c r="L1664" s="9" t="s">
        <v>116</v>
      </c>
      <c r="M1664" s="127">
        <v>0.64</v>
      </c>
      <c r="N1664" s="129">
        <v>1</v>
      </c>
      <c r="O1664" t="s">
        <v>1069</v>
      </c>
      <c r="P1664" t="s">
        <v>1069</v>
      </c>
    </row>
    <row r="1665" spans="1:16" ht="15.75" thickBot="1" x14ac:dyDescent="0.3">
      <c r="A1665" s="9" t="s">
        <v>1059</v>
      </c>
      <c r="B1665" s="9">
        <v>600004736</v>
      </c>
      <c r="C1665" s="9" t="s">
        <v>2842</v>
      </c>
      <c r="D1665" s="9" t="s">
        <v>1254</v>
      </c>
      <c r="E1665" s="9">
        <v>1</v>
      </c>
      <c r="F1665" s="9">
        <v>5074</v>
      </c>
      <c r="G1665" s="9">
        <v>1</v>
      </c>
      <c r="H1665" s="9">
        <v>30</v>
      </c>
      <c r="I1665" s="9">
        <v>3</v>
      </c>
      <c r="J1665" s="9" t="s">
        <v>1066</v>
      </c>
      <c r="K1665" s="9">
        <v>600003733</v>
      </c>
      <c r="L1665" s="9" t="s">
        <v>1555</v>
      </c>
      <c r="M1665" s="127">
        <v>0.64</v>
      </c>
      <c r="N1665" s="128">
        <v>0.64</v>
      </c>
      <c r="O1665" t="s">
        <v>1069</v>
      </c>
      <c r="P1665" t="s">
        <v>1069</v>
      </c>
    </row>
    <row r="1666" spans="1:16" ht="15.75" thickBot="1" x14ac:dyDescent="0.3">
      <c r="A1666" s="9" t="s">
        <v>1059</v>
      </c>
      <c r="B1666" s="9">
        <v>600004740</v>
      </c>
      <c r="C1666" s="9" t="s">
        <v>2843</v>
      </c>
      <c r="D1666" s="9" t="s">
        <v>1254</v>
      </c>
      <c r="E1666" s="9">
        <v>1</v>
      </c>
      <c r="F1666" s="9">
        <v>5077</v>
      </c>
      <c r="G1666" s="9">
        <v>1</v>
      </c>
      <c r="H1666" s="9">
        <v>10</v>
      </c>
      <c r="I1666" s="9">
        <v>1</v>
      </c>
      <c r="J1666" s="9" t="s">
        <v>1066</v>
      </c>
      <c r="K1666" s="9">
        <v>300021028</v>
      </c>
      <c r="L1666" s="9" t="s">
        <v>140</v>
      </c>
      <c r="M1666" s="127">
        <v>0.7</v>
      </c>
      <c r="N1666" s="129">
        <v>1</v>
      </c>
      <c r="O1666" t="s">
        <v>1069</v>
      </c>
      <c r="P1666" t="s">
        <v>1069</v>
      </c>
    </row>
    <row r="1667" spans="1:16" ht="15.75" thickBot="1" x14ac:dyDescent="0.3">
      <c r="A1667" s="9" t="s">
        <v>1059</v>
      </c>
      <c r="B1667" s="9">
        <v>600004740</v>
      </c>
      <c r="C1667" s="9" t="s">
        <v>2843</v>
      </c>
      <c r="D1667" s="9" t="s">
        <v>1254</v>
      </c>
      <c r="E1667" s="9">
        <v>1</v>
      </c>
      <c r="F1667" s="9">
        <v>5077</v>
      </c>
      <c r="G1667" s="9">
        <v>1</v>
      </c>
      <c r="H1667" s="9">
        <v>20</v>
      </c>
      <c r="I1667" s="9">
        <v>2</v>
      </c>
      <c r="J1667" s="9" t="s">
        <v>1066</v>
      </c>
      <c r="K1667" s="9">
        <v>300020983</v>
      </c>
      <c r="L1667" s="9" t="s">
        <v>116</v>
      </c>
      <c r="M1667" s="127">
        <v>0.7</v>
      </c>
      <c r="N1667" s="129">
        <v>1</v>
      </c>
      <c r="O1667" t="s">
        <v>1069</v>
      </c>
      <c r="P1667" t="s">
        <v>1069</v>
      </c>
    </row>
    <row r="1668" spans="1:16" ht="15.75" thickBot="1" x14ac:dyDescent="0.3">
      <c r="A1668" s="9" t="s">
        <v>1059</v>
      </c>
      <c r="B1668" s="9">
        <v>600004740</v>
      </c>
      <c r="C1668" s="9" t="s">
        <v>2843</v>
      </c>
      <c r="D1668" s="9" t="s">
        <v>1254</v>
      </c>
      <c r="E1668" s="9">
        <v>1</v>
      </c>
      <c r="F1668" s="9">
        <v>5077</v>
      </c>
      <c r="G1668" s="9">
        <v>1</v>
      </c>
      <c r="H1668" s="9">
        <v>30</v>
      </c>
      <c r="I1668" s="9">
        <v>3</v>
      </c>
      <c r="J1668" s="9" t="s">
        <v>1066</v>
      </c>
      <c r="K1668" s="9">
        <v>600003734</v>
      </c>
      <c r="L1668" s="9" t="s">
        <v>2817</v>
      </c>
      <c r="M1668" s="127">
        <v>0.7</v>
      </c>
      <c r="N1668" s="128">
        <v>0.7</v>
      </c>
      <c r="O1668" t="s">
        <v>1069</v>
      </c>
      <c r="P1668" t="s">
        <v>1069</v>
      </c>
    </row>
    <row r="1669" spans="1:16" ht="15.75" thickBot="1" x14ac:dyDescent="0.3">
      <c r="A1669" s="9" t="s">
        <v>1059</v>
      </c>
      <c r="B1669" s="9">
        <v>600004752</v>
      </c>
      <c r="C1669" s="9" t="s">
        <v>2844</v>
      </c>
      <c r="D1669" s="9" t="s">
        <v>1254</v>
      </c>
      <c r="E1669" s="9">
        <v>1</v>
      </c>
      <c r="F1669" s="9">
        <v>5085</v>
      </c>
      <c r="G1669" s="9">
        <v>1</v>
      </c>
      <c r="H1669" s="9">
        <v>10</v>
      </c>
      <c r="I1669" s="9">
        <v>1</v>
      </c>
      <c r="J1669" s="9" t="s">
        <v>1066</v>
      </c>
      <c r="K1669" s="9">
        <v>300021023</v>
      </c>
      <c r="L1669" s="9" t="s">
        <v>1615</v>
      </c>
      <c r="M1669" s="127">
        <v>0.75</v>
      </c>
      <c r="N1669" s="129">
        <v>30</v>
      </c>
      <c r="O1669" t="s">
        <v>1069</v>
      </c>
      <c r="P1669" t="s">
        <v>1069</v>
      </c>
    </row>
    <row r="1670" spans="1:16" ht="15.75" thickBot="1" x14ac:dyDescent="0.3">
      <c r="A1670" s="9" t="s">
        <v>1059</v>
      </c>
      <c r="B1670" s="9">
        <v>600004752</v>
      </c>
      <c r="C1670" s="9" t="s">
        <v>2844</v>
      </c>
      <c r="D1670" s="9" t="s">
        <v>1254</v>
      </c>
      <c r="E1670" s="9">
        <v>1</v>
      </c>
      <c r="F1670" s="9">
        <v>5085</v>
      </c>
      <c r="G1670" s="9">
        <v>1</v>
      </c>
      <c r="H1670" s="9">
        <v>20</v>
      </c>
      <c r="I1670" s="9">
        <v>2</v>
      </c>
      <c r="J1670" s="9" t="s">
        <v>1066</v>
      </c>
      <c r="K1670" s="9">
        <v>300021037</v>
      </c>
      <c r="L1670" s="9" t="s">
        <v>1268</v>
      </c>
      <c r="M1670" s="127">
        <v>0.75</v>
      </c>
      <c r="N1670" s="130">
        <v>1</v>
      </c>
      <c r="O1670" t="s">
        <v>1069</v>
      </c>
      <c r="P1670" t="s">
        <v>1069</v>
      </c>
    </row>
    <row r="1671" spans="1:16" ht="15.75" thickBot="1" x14ac:dyDescent="0.3">
      <c r="A1671" s="9" t="s">
        <v>1059</v>
      </c>
      <c r="B1671" s="9">
        <v>600004752</v>
      </c>
      <c r="C1671" s="9" t="s">
        <v>2844</v>
      </c>
      <c r="D1671" s="9" t="s">
        <v>1254</v>
      </c>
      <c r="E1671" s="9">
        <v>1</v>
      </c>
      <c r="F1671" s="9">
        <v>5085</v>
      </c>
      <c r="G1671" s="9">
        <v>1</v>
      </c>
      <c r="H1671" s="9">
        <v>40</v>
      </c>
      <c r="I1671" s="9">
        <v>4</v>
      </c>
      <c r="J1671" s="9" t="s">
        <v>1066</v>
      </c>
      <c r="K1671" s="9">
        <v>600004750</v>
      </c>
      <c r="L1671" s="9" t="s">
        <v>1606</v>
      </c>
      <c r="M1671" s="127">
        <v>0.75</v>
      </c>
      <c r="N1671" s="130">
        <v>0.75</v>
      </c>
      <c r="O1671" t="s">
        <v>1069</v>
      </c>
      <c r="P1671" t="s">
        <v>1069</v>
      </c>
    </row>
    <row r="1672" spans="1:16" ht="15.75" thickBot="1" x14ac:dyDescent="0.3">
      <c r="A1672" s="9" t="s">
        <v>1059</v>
      </c>
      <c r="B1672" s="9">
        <v>600004752</v>
      </c>
      <c r="C1672" s="9" t="s">
        <v>2844</v>
      </c>
      <c r="D1672" s="9" t="s">
        <v>1254</v>
      </c>
      <c r="E1672" s="9">
        <v>1</v>
      </c>
      <c r="F1672" s="9">
        <v>5085</v>
      </c>
      <c r="G1672" s="9">
        <v>1</v>
      </c>
      <c r="H1672" s="9">
        <v>50</v>
      </c>
      <c r="I1672" s="9">
        <v>5</v>
      </c>
      <c r="J1672" s="9" t="s">
        <v>1066</v>
      </c>
      <c r="K1672" s="9">
        <v>300021041</v>
      </c>
      <c r="L1672" s="9" t="s">
        <v>1270</v>
      </c>
      <c r="M1672" s="127">
        <v>0.75</v>
      </c>
      <c r="N1672" s="129">
        <v>0.19</v>
      </c>
      <c r="O1672" t="s">
        <v>1069</v>
      </c>
      <c r="P1672" t="s">
        <v>1069</v>
      </c>
    </row>
    <row r="1673" spans="1:16" ht="15.75" thickBot="1" x14ac:dyDescent="0.3">
      <c r="A1673" s="9" t="s">
        <v>1059</v>
      </c>
      <c r="B1673" s="9">
        <v>600004752</v>
      </c>
      <c r="C1673" s="9" t="s">
        <v>2844</v>
      </c>
      <c r="D1673" s="9" t="s">
        <v>1254</v>
      </c>
      <c r="E1673" s="9">
        <v>1</v>
      </c>
      <c r="F1673" s="9">
        <v>5085</v>
      </c>
      <c r="G1673" s="9">
        <v>1</v>
      </c>
      <c r="H1673" s="9">
        <v>60</v>
      </c>
      <c r="I1673" s="9">
        <v>6</v>
      </c>
      <c r="J1673" s="9" t="s">
        <v>1066</v>
      </c>
      <c r="K1673" s="9">
        <v>300021057</v>
      </c>
      <c r="L1673" s="9" t="s">
        <v>1272</v>
      </c>
      <c r="M1673" s="127">
        <v>0.75</v>
      </c>
      <c r="N1673" s="128">
        <v>0.82499999999999996</v>
      </c>
      <c r="O1673" t="s">
        <v>1069</v>
      </c>
      <c r="P1673" t="s">
        <v>1069</v>
      </c>
    </row>
    <row r="1674" spans="1:16" ht="15.75" thickBot="1" x14ac:dyDescent="0.3">
      <c r="A1674" s="9" t="s">
        <v>1059</v>
      </c>
      <c r="B1674" s="9">
        <v>600004753</v>
      </c>
      <c r="C1674" s="9" t="s">
        <v>2845</v>
      </c>
      <c r="D1674" s="9" t="s">
        <v>1254</v>
      </c>
      <c r="E1674" s="9">
        <v>1</v>
      </c>
      <c r="F1674" s="9">
        <v>5086</v>
      </c>
      <c r="G1674" s="9">
        <v>1</v>
      </c>
      <c r="H1674" s="9">
        <v>10</v>
      </c>
      <c r="I1674" s="9">
        <v>1</v>
      </c>
      <c r="J1674" s="9" t="s">
        <v>1066</v>
      </c>
      <c r="K1674" s="9">
        <v>300021036</v>
      </c>
      <c r="L1674" s="9" t="s">
        <v>142</v>
      </c>
      <c r="M1674" s="127">
        <v>1</v>
      </c>
      <c r="N1674" s="128">
        <v>1</v>
      </c>
      <c r="O1674" t="s">
        <v>1069</v>
      </c>
      <c r="P1674" t="s">
        <v>1069</v>
      </c>
    </row>
    <row r="1675" spans="1:16" ht="15.75" thickBot="1" x14ac:dyDescent="0.3">
      <c r="A1675" s="9" t="s">
        <v>1059</v>
      </c>
      <c r="B1675" s="9">
        <v>600004753</v>
      </c>
      <c r="C1675" s="9" t="s">
        <v>2845</v>
      </c>
      <c r="D1675" s="9" t="s">
        <v>1254</v>
      </c>
      <c r="E1675" s="9">
        <v>1</v>
      </c>
      <c r="F1675" s="9">
        <v>5086</v>
      </c>
      <c r="G1675" s="9">
        <v>1</v>
      </c>
      <c r="H1675" s="9">
        <v>20</v>
      </c>
      <c r="I1675" s="9">
        <v>2</v>
      </c>
      <c r="J1675" s="9" t="s">
        <v>1066</v>
      </c>
      <c r="K1675" s="9">
        <v>300021037</v>
      </c>
      <c r="L1675" s="9" t="s">
        <v>1268</v>
      </c>
      <c r="M1675" s="127">
        <v>1</v>
      </c>
      <c r="N1675" s="128">
        <v>1</v>
      </c>
      <c r="O1675" t="s">
        <v>1069</v>
      </c>
      <c r="P1675" t="s">
        <v>1069</v>
      </c>
    </row>
    <row r="1676" spans="1:16" ht="15.75" thickBot="1" x14ac:dyDescent="0.3">
      <c r="A1676" s="9" t="s">
        <v>1059</v>
      </c>
      <c r="B1676" s="9">
        <v>600004753</v>
      </c>
      <c r="C1676" s="9" t="s">
        <v>2845</v>
      </c>
      <c r="D1676" s="9" t="s">
        <v>1254</v>
      </c>
      <c r="E1676" s="9">
        <v>1</v>
      </c>
      <c r="F1676" s="9">
        <v>5086</v>
      </c>
      <c r="G1676" s="9">
        <v>1</v>
      </c>
      <c r="H1676" s="9">
        <v>30</v>
      </c>
      <c r="I1676" s="9">
        <v>3</v>
      </c>
      <c r="J1676" s="9" t="s">
        <v>1066</v>
      </c>
      <c r="K1676" s="9">
        <v>300021042</v>
      </c>
      <c r="L1676" s="9" t="s">
        <v>1756</v>
      </c>
      <c r="M1676" s="127">
        <v>1</v>
      </c>
      <c r="N1676" s="128">
        <v>1</v>
      </c>
      <c r="O1676" t="s">
        <v>1069</v>
      </c>
      <c r="P1676" t="s">
        <v>1069</v>
      </c>
    </row>
    <row r="1677" spans="1:16" ht="15.75" thickBot="1" x14ac:dyDescent="0.3">
      <c r="A1677" s="9" t="s">
        <v>1059</v>
      </c>
      <c r="B1677" s="9">
        <v>600004753</v>
      </c>
      <c r="C1677" s="9" t="s">
        <v>2845</v>
      </c>
      <c r="D1677" s="9" t="s">
        <v>1254</v>
      </c>
      <c r="E1677" s="9">
        <v>1</v>
      </c>
      <c r="F1677" s="9">
        <v>5086</v>
      </c>
      <c r="G1677" s="9">
        <v>1</v>
      </c>
      <c r="H1677" s="9">
        <v>40</v>
      </c>
      <c r="I1677" s="9">
        <v>4</v>
      </c>
      <c r="J1677" s="9" t="s">
        <v>1066</v>
      </c>
      <c r="K1677" s="9">
        <v>600003733</v>
      </c>
      <c r="L1677" s="9" t="s">
        <v>1555</v>
      </c>
      <c r="M1677" s="127">
        <v>1</v>
      </c>
      <c r="N1677" s="130">
        <v>1</v>
      </c>
      <c r="O1677" t="s">
        <v>1069</v>
      </c>
      <c r="P1677" t="s">
        <v>1069</v>
      </c>
    </row>
    <row r="1678" spans="1:16" ht="15.75" thickBot="1" x14ac:dyDescent="0.3">
      <c r="A1678" s="9" t="s">
        <v>1059</v>
      </c>
      <c r="B1678" s="9">
        <v>600004788</v>
      </c>
      <c r="C1678" s="9" t="s">
        <v>2846</v>
      </c>
      <c r="D1678" s="9" t="s">
        <v>1254</v>
      </c>
      <c r="E1678" s="9">
        <v>1</v>
      </c>
      <c r="F1678" s="9">
        <v>5093</v>
      </c>
      <c r="G1678" s="9">
        <v>1</v>
      </c>
      <c r="H1678" s="9">
        <v>10</v>
      </c>
      <c r="I1678" s="9">
        <v>1</v>
      </c>
      <c r="J1678" s="9" t="s">
        <v>1066</v>
      </c>
      <c r="K1678" s="9">
        <v>300021025</v>
      </c>
      <c r="L1678" s="9" t="s">
        <v>138</v>
      </c>
      <c r="M1678" s="127">
        <v>1.25</v>
      </c>
      <c r="N1678" s="129">
        <v>1</v>
      </c>
      <c r="O1678" t="s">
        <v>1069</v>
      </c>
      <c r="P1678" t="s">
        <v>1069</v>
      </c>
    </row>
    <row r="1679" spans="1:16" ht="15.75" thickBot="1" x14ac:dyDescent="0.3">
      <c r="A1679" s="9" t="s">
        <v>1059</v>
      </c>
      <c r="B1679" s="9">
        <v>600004788</v>
      </c>
      <c r="C1679" s="9" t="s">
        <v>2846</v>
      </c>
      <c r="D1679" s="9" t="s">
        <v>1254</v>
      </c>
      <c r="E1679" s="9">
        <v>1</v>
      </c>
      <c r="F1679" s="9">
        <v>5093</v>
      </c>
      <c r="G1679" s="9">
        <v>1</v>
      </c>
      <c r="H1679" s="9">
        <v>20</v>
      </c>
      <c r="I1679" s="9">
        <v>2</v>
      </c>
      <c r="J1679" s="9" t="s">
        <v>1066</v>
      </c>
      <c r="K1679" s="9">
        <v>300021037</v>
      </c>
      <c r="L1679" s="9" t="s">
        <v>1268</v>
      </c>
      <c r="M1679" s="127">
        <v>1.25</v>
      </c>
      <c r="N1679" s="129">
        <v>1</v>
      </c>
      <c r="O1679" t="s">
        <v>1069</v>
      </c>
      <c r="P1679" t="s">
        <v>1069</v>
      </c>
    </row>
    <row r="1680" spans="1:16" ht="15.75" thickBot="1" x14ac:dyDescent="0.3">
      <c r="A1680" s="9" t="s">
        <v>1059</v>
      </c>
      <c r="B1680" s="9">
        <v>600004788</v>
      </c>
      <c r="C1680" s="9" t="s">
        <v>2846</v>
      </c>
      <c r="D1680" s="9" t="s">
        <v>1254</v>
      </c>
      <c r="E1680" s="9">
        <v>1</v>
      </c>
      <c r="F1680" s="9">
        <v>5093</v>
      </c>
      <c r="G1680" s="9">
        <v>1</v>
      </c>
      <c r="H1680" s="9">
        <v>30</v>
      </c>
      <c r="I1680" s="9">
        <v>3</v>
      </c>
      <c r="J1680" s="9" t="s">
        <v>1066</v>
      </c>
      <c r="K1680" s="9">
        <v>600004765</v>
      </c>
      <c r="L1680" s="9" t="s">
        <v>1621</v>
      </c>
      <c r="M1680" s="127">
        <v>1.25</v>
      </c>
      <c r="N1680" s="128">
        <v>1.25</v>
      </c>
      <c r="O1680" t="s">
        <v>1069</v>
      </c>
      <c r="P1680" t="s">
        <v>1069</v>
      </c>
    </row>
    <row r="1681" spans="1:16" ht="15.75" thickBot="1" x14ac:dyDescent="0.3">
      <c r="A1681" s="9" t="s">
        <v>1059</v>
      </c>
      <c r="B1681" s="9">
        <v>600004796</v>
      </c>
      <c r="C1681" s="9" t="s">
        <v>2847</v>
      </c>
      <c r="D1681" s="9" t="s">
        <v>1254</v>
      </c>
      <c r="E1681" s="9">
        <v>1</v>
      </c>
      <c r="F1681" s="9">
        <v>5096</v>
      </c>
      <c r="G1681" s="9">
        <v>1</v>
      </c>
      <c r="H1681" s="9">
        <v>10</v>
      </c>
      <c r="I1681" s="9">
        <v>1</v>
      </c>
      <c r="J1681" s="9" t="s">
        <v>1066</v>
      </c>
      <c r="K1681" s="9">
        <v>300021025</v>
      </c>
      <c r="L1681" s="9" t="s">
        <v>138</v>
      </c>
      <c r="M1681" s="127">
        <v>1</v>
      </c>
      <c r="N1681" s="129">
        <v>1.02</v>
      </c>
      <c r="O1681" t="s">
        <v>1069</v>
      </c>
      <c r="P1681" t="s">
        <v>1069</v>
      </c>
    </row>
    <row r="1682" spans="1:16" ht="15.75" thickBot="1" x14ac:dyDescent="0.3">
      <c r="A1682" s="9" t="s">
        <v>1059</v>
      </c>
      <c r="B1682" s="9">
        <v>600004796</v>
      </c>
      <c r="C1682" s="9" t="s">
        <v>2847</v>
      </c>
      <c r="D1682" s="9" t="s">
        <v>1254</v>
      </c>
      <c r="E1682" s="9">
        <v>1</v>
      </c>
      <c r="F1682" s="9">
        <v>5096</v>
      </c>
      <c r="G1682" s="9">
        <v>1</v>
      </c>
      <c r="H1682" s="9">
        <v>20</v>
      </c>
      <c r="I1682" s="9">
        <v>2</v>
      </c>
      <c r="J1682" s="9" t="s">
        <v>1066</v>
      </c>
      <c r="K1682" s="9">
        <v>300021037</v>
      </c>
      <c r="L1682" s="9" t="s">
        <v>1268</v>
      </c>
      <c r="M1682" s="127">
        <v>1</v>
      </c>
      <c r="N1682" s="130">
        <v>1.02</v>
      </c>
      <c r="O1682" t="s">
        <v>1069</v>
      </c>
      <c r="P1682" t="s">
        <v>1069</v>
      </c>
    </row>
    <row r="1683" spans="1:16" ht="15.75" thickBot="1" x14ac:dyDescent="0.3">
      <c r="A1683" s="9" t="s">
        <v>1059</v>
      </c>
      <c r="B1683" s="9">
        <v>600004796</v>
      </c>
      <c r="C1683" s="9" t="s">
        <v>2847</v>
      </c>
      <c r="D1683" s="9" t="s">
        <v>1254</v>
      </c>
      <c r="E1683" s="9">
        <v>1</v>
      </c>
      <c r="F1683" s="9">
        <v>5096</v>
      </c>
      <c r="G1683" s="9">
        <v>1</v>
      </c>
      <c r="H1683" s="9">
        <v>30</v>
      </c>
      <c r="I1683" s="9">
        <v>3</v>
      </c>
      <c r="J1683" s="9" t="s">
        <v>1066</v>
      </c>
      <c r="K1683" s="9">
        <v>600004866</v>
      </c>
      <c r="L1683" s="9" t="s">
        <v>2848</v>
      </c>
      <c r="M1683" s="127">
        <v>1</v>
      </c>
      <c r="N1683" s="130">
        <v>1</v>
      </c>
      <c r="O1683" t="s">
        <v>1069</v>
      </c>
      <c r="P1683" t="s">
        <v>1069</v>
      </c>
    </row>
    <row r="1684" spans="1:16" ht="15.75" thickBot="1" x14ac:dyDescent="0.3">
      <c r="A1684" s="9" t="s">
        <v>1059</v>
      </c>
      <c r="B1684" s="9">
        <v>600004800</v>
      </c>
      <c r="C1684" s="9" t="s">
        <v>2849</v>
      </c>
      <c r="D1684" s="9" t="s">
        <v>1254</v>
      </c>
      <c r="E1684" s="9">
        <v>1</v>
      </c>
      <c r="F1684" s="9">
        <v>5098</v>
      </c>
      <c r="G1684" s="9">
        <v>1</v>
      </c>
      <c r="H1684" s="9">
        <v>10</v>
      </c>
      <c r="I1684" s="9">
        <v>1</v>
      </c>
      <c r="J1684" s="9" t="s">
        <v>1066</v>
      </c>
      <c r="K1684" s="9">
        <v>300021020</v>
      </c>
      <c r="L1684" s="9" t="s">
        <v>1854</v>
      </c>
      <c r="M1684" s="127">
        <v>1.2</v>
      </c>
      <c r="N1684" s="129">
        <v>48.96</v>
      </c>
      <c r="O1684" t="s">
        <v>1138</v>
      </c>
      <c r="P1684" t="s">
        <v>2850</v>
      </c>
    </row>
    <row r="1685" spans="1:16" ht="15.75" thickBot="1" x14ac:dyDescent="0.3">
      <c r="A1685" s="9" t="s">
        <v>1059</v>
      </c>
      <c r="B1685" s="9">
        <v>600004800</v>
      </c>
      <c r="C1685" s="9" t="s">
        <v>2849</v>
      </c>
      <c r="D1685" s="9" t="s">
        <v>1254</v>
      </c>
      <c r="E1685" s="9">
        <v>1</v>
      </c>
      <c r="F1685" s="9">
        <v>5098</v>
      </c>
      <c r="G1685" s="9">
        <v>1</v>
      </c>
      <c r="H1685" s="9">
        <v>20</v>
      </c>
      <c r="I1685" s="9">
        <v>2</v>
      </c>
      <c r="J1685" s="9" t="s">
        <v>1066</v>
      </c>
      <c r="K1685" s="9">
        <v>300020983</v>
      </c>
      <c r="L1685" s="9" t="s">
        <v>116</v>
      </c>
      <c r="M1685" s="127">
        <v>1.2</v>
      </c>
      <c r="N1685" s="128">
        <v>1.02</v>
      </c>
      <c r="O1685" t="s">
        <v>1138</v>
      </c>
      <c r="P1685" t="s">
        <v>2850</v>
      </c>
    </row>
    <row r="1686" spans="1:16" ht="15.75" thickBot="1" x14ac:dyDescent="0.3">
      <c r="A1686" s="9" t="s">
        <v>1059</v>
      </c>
      <c r="B1686" s="9">
        <v>600004800</v>
      </c>
      <c r="C1686" s="9" t="s">
        <v>2849</v>
      </c>
      <c r="D1686" s="9" t="s">
        <v>1254</v>
      </c>
      <c r="E1686" s="9">
        <v>1</v>
      </c>
      <c r="F1686" s="9">
        <v>5098</v>
      </c>
      <c r="G1686" s="9">
        <v>1</v>
      </c>
      <c r="H1686" s="9">
        <v>40</v>
      </c>
      <c r="I1686" s="9">
        <v>4</v>
      </c>
      <c r="J1686" s="9" t="s">
        <v>1066</v>
      </c>
      <c r="K1686" s="9">
        <v>500000974</v>
      </c>
      <c r="L1686" s="9" t="s">
        <v>1136</v>
      </c>
      <c r="M1686" s="127">
        <v>1.2</v>
      </c>
      <c r="N1686" s="129">
        <v>1.2</v>
      </c>
      <c r="O1686" t="s">
        <v>1138</v>
      </c>
      <c r="P1686" t="s">
        <v>2850</v>
      </c>
    </row>
    <row r="1687" spans="1:16" ht="15.75" thickBot="1" x14ac:dyDescent="0.3">
      <c r="A1687" s="9" t="s">
        <v>1059</v>
      </c>
      <c r="B1687" s="9">
        <v>600004800</v>
      </c>
      <c r="C1687" s="9" t="s">
        <v>2849</v>
      </c>
      <c r="D1687" s="9" t="s">
        <v>1254</v>
      </c>
      <c r="E1687" s="9">
        <v>1</v>
      </c>
      <c r="F1687" s="9">
        <v>5098</v>
      </c>
      <c r="G1687" s="9">
        <v>1</v>
      </c>
      <c r="H1687" s="9">
        <v>50</v>
      </c>
      <c r="I1687" s="9">
        <v>5</v>
      </c>
      <c r="J1687" s="9" t="s">
        <v>1066</v>
      </c>
      <c r="K1687" s="9">
        <v>300021041</v>
      </c>
      <c r="L1687" s="9" t="s">
        <v>1270</v>
      </c>
      <c r="M1687" s="127">
        <v>1.2</v>
      </c>
      <c r="N1687" s="130">
        <v>0.19</v>
      </c>
      <c r="O1687" t="s">
        <v>1138</v>
      </c>
      <c r="P1687" t="s">
        <v>2850</v>
      </c>
    </row>
    <row r="1688" spans="1:16" ht="15.75" thickBot="1" x14ac:dyDescent="0.3">
      <c r="A1688" s="9" t="s">
        <v>1059</v>
      </c>
      <c r="B1688" s="9">
        <v>600004800</v>
      </c>
      <c r="C1688" s="9" t="s">
        <v>2849</v>
      </c>
      <c r="D1688" s="9" t="s">
        <v>1254</v>
      </c>
      <c r="E1688" s="9">
        <v>1</v>
      </c>
      <c r="F1688" s="9">
        <v>5098</v>
      </c>
      <c r="G1688" s="9">
        <v>1</v>
      </c>
      <c r="H1688" s="9">
        <v>60</v>
      </c>
      <c r="I1688" s="9">
        <v>6</v>
      </c>
      <c r="J1688" s="9" t="s">
        <v>1066</v>
      </c>
      <c r="K1688" s="9">
        <v>300021057</v>
      </c>
      <c r="L1688" s="9" t="s">
        <v>1272</v>
      </c>
      <c r="M1688" s="127">
        <v>1.2</v>
      </c>
      <c r="N1688" s="130">
        <v>0.82499999999999996</v>
      </c>
      <c r="O1688" t="s">
        <v>1138</v>
      </c>
      <c r="P1688" t="s">
        <v>2850</v>
      </c>
    </row>
    <row r="1689" spans="1:16" ht="15.75" thickBot="1" x14ac:dyDescent="0.3">
      <c r="A1689" s="9" t="s">
        <v>1059</v>
      </c>
      <c r="B1689" s="9">
        <v>600004829</v>
      </c>
      <c r="C1689" s="9" t="s">
        <v>1706</v>
      </c>
      <c r="D1689" s="9" t="s">
        <v>1254</v>
      </c>
      <c r="E1689" s="9">
        <v>1</v>
      </c>
      <c r="F1689" s="9">
        <v>5115</v>
      </c>
      <c r="G1689" s="9">
        <v>1</v>
      </c>
      <c r="H1689" s="9">
        <v>10</v>
      </c>
      <c r="I1689" s="9">
        <v>1</v>
      </c>
      <c r="J1689" s="9" t="s">
        <v>1066</v>
      </c>
      <c r="K1689" s="9">
        <v>300021025</v>
      </c>
      <c r="L1689" s="9" t="s">
        <v>138</v>
      </c>
      <c r="M1689" s="127">
        <v>1</v>
      </c>
      <c r="N1689" s="129">
        <v>1</v>
      </c>
      <c r="O1689" t="s">
        <v>1069</v>
      </c>
      <c r="P1689" t="s">
        <v>1069</v>
      </c>
    </row>
    <row r="1690" spans="1:16" ht="15.75" thickBot="1" x14ac:dyDescent="0.3">
      <c r="A1690" s="9" t="s">
        <v>1059</v>
      </c>
      <c r="B1690" s="9">
        <v>600004829</v>
      </c>
      <c r="C1690" s="9" t="s">
        <v>1706</v>
      </c>
      <c r="D1690" s="9" t="s">
        <v>1254</v>
      </c>
      <c r="E1690" s="9">
        <v>1</v>
      </c>
      <c r="F1690" s="9">
        <v>5115</v>
      </c>
      <c r="G1690" s="9">
        <v>1</v>
      </c>
      <c r="H1690" s="9">
        <v>20</v>
      </c>
      <c r="I1690" s="9">
        <v>2</v>
      </c>
      <c r="J1690" s="9" t="s">
        <v>1066</v>
      </c>
      <c r="K1690" s="9">
        <v>300021037</v>
      </c>
      <c r="L1690" s="9" t="s">
        <v>1268</v>
      </c>
      <c r="M1690" s="127">
        <v>1</v>
      </c>
      <c r="N1690" s="128">
        <v>1</v>
      </c>
      <c r="O1690" t="s">
        <v>1069</v>
      </c>
      <c r="P1690" t="s">
        <v>1069</v>
      </c>
    </row>
    <row r="1691" spans="1:16" ht="15.75" thickBot="1" x14ac:dyDescent="0.3">
      <c r="A1691" s="9" t="s">
        <v>1059</v>
      </c>
      <c r="B1691" s="9">
        <v>600004829</v>
      </c>
      <c r="C1691" s="9" t="s">
        <v>1706</v>
      </c>
      <c r="D1691" s="9" t="s">
        <v>1254</v>
      </c>
      <c r="E1691" s="9">
        <v>1</v>
      </c>
      <c r="F1691" s="9">
        <v>5115</v>
      </c>
      <c r="G1691" s="9">
        <v>1</v>
      </c>
      <c r="H1691" s="9">
        <v>30</v>
      </c>
      <c r="I1691" s="9">
        <v>3</v>
      </c>
      <c r="J1691" s="9" t="s">
        <v>1066</v>
      </c>
      <c r="K1691" s="9">
        <v>600004821</v>
      </c>
      <c r="L1691" s="9" t="s">
        <v>1692</v>
      </c>
      <c r="M1691" s="127">
        <v>1</v>
      </c>
      <c r="N1691" s="129">
        <v>1</v>
      </c>
      <c r="O1691" t="s">
        <v>1069</v>
      </c>
      <c r="P1691" t="s">
        <v>1069</v>
      </c>
    </row>
    <row r="1692" spans="1:16" ht="15.75" thickBot="1" x14ac:dyDescent="0.3">
      <c r="A1692" s="9" t="s">
        <v>1059</v>
      </c>
      <c r="B1692" s="9">
        <v>600004830</v>
      </c>
      <c r="C1692" s="9" t="s">
        <v>2851</v>
      </c>
      <c r="D1692" s="9" t="s">
        <v>1254</v>
      </c>
      <c r="E1692" s="9">
        <v>1</v>
      </c>
      <c r="F1692" s="9">
        <v>5116</v>
      </c>
      <c r="G1692" s="9">
        <v>1</v>
      </c>
      <c r="H1692" s="9">
        <v>10</v>
      </c>
      <c r="I1692" s="9">
        <v>1</v>
      </c>
      <c r="J1692" s="9" t="s">
        <v>1066</v>
      </c>
      <c r="K1692" s="9">
        <v>300021024</v>
      </c>
      <c r="L1692" s="9" t="s">
        <v>1492</v>
      </c>
      <c r="M1692" s="127">
        <v>1</v>
      </c>
      <c r="N1692" s="128">
        <v>2</v>
      </c>
      <c r="O1692" t="s">
        <v>1069</v>
      </c>
      <c r="P1692" t="s">
        <v>1069</v>
      </c>
    </row>
    <row r="1693" spans="1:16" ht="15.75" thickBot="1" x14ac:dyDescent="0.3">
      <c r="A1693" s="9" t="s">
        <v>1059</v>
      </c>
      <c r="B1693" s="9">
        <v>600004830</v>
      </c>
      <c r="C1693" s="9" t="s">
        <v>2851</v>
      </c>
      <c r="D1693" s="9" t="s">
        <v>1254</v>
      </c>
      <c r="E1693" s="9">
        <v>1</v>
      </c>
      <c r="F1693" s="9">
        <v>5116</v>
      </c>
      <c r="G1693" s="9">
        <v>1</v>
      </c>
      <c r="H1693" s="9">
        <v>20</v>
      </c>
      <c r="I1693" s="9">
        <v>2</v>
      </c>
      <c r="J1693" s="9" t="s">
        <v>1066</v>
      </c>
      <c r="K1693" s="9">
        <v>300020983</v>
      </c>
      <c r="L1693" s="9" t="s">
        <v>116</v>
      </c>
      <c r="M1693" s="127">
        <v>1</v>
      </c>
      <c r="N1693" s="129">
        <v>1</v>
      </c>
      <c r="O1693" t="s">
        <v>1069</v>
      </c>
      <c r="P1693" t="s">
        <v>1069</v>
      </c>
    </row>
    <row r="1694" spans="1:16" ht="15.75" thickBot="1" x14ac:dyDescent="0.3">
      <c r="A1694" s="9" t="s">
        <v>1059</v>
      </c>
      <c r="B1694" s="9">
        <v>600004830</v>
      </c>
      <c r="C1694" s="9" t="s">
        <v>2851</v>
      </c>
      <c r="D1694" s="9" t="s">
        <v>1254</v>
      </c>
      <c r="E1694" s="9">
        <v>1</v>
      </c>
      <c r="F1694" s="9">
        <v>5116</v>
      </c>
      <c r="G1694" s="9">
        <v>1</v>
      </c>
      <c r="H1694" s="9">
        <v>30</v>
      </c>
      <c r="I1694" s="9">
        <v>3</v>
      </c>
      <c r="J1694" s="9" t="s">
        <v>1066</v>
      </c>
      <c r="K1694" s="9">
        <v>600004821</v>
      </c>
      <c r="L1694" s="9" t="s">
        <v>1692</v>
      </c>
      <c r="M1694" s="127">
        <v>1</v>
      </c>
      <c r="N1694" s="129">
        <v>1</v>
      </c>
      <c r="O1694" t="s">
        <v>1069</v>
      </c>
      <c r="P1694" t="s">
        <v>1069</v>
      </c>
    </row>
    <row r="1695" spans="1:16" ht="15.75" thickBot="1" x14ac:dyDescent="0.3">
      <c r="A1695" s="9" t="s">
        <v>1059</v>
      </c>
      <c r="B1695" s="9">
        <v>600004850</v>
      </c>
      <c r="C1695" s="9" t="s">
        <v>2852</v>
      </c>
      <c r="D1695" s="9" t="s">
        <v>1254</v>
      </c>
      <c r="E1695" s="9">
        <v>1</v>
      </c>
      <c r="F1695" s="9">
        <v>5123</v>
      </c>
      <c r="G1695" s="9">
        <v>1</v>
      </c>
      <c r="H1695" s="9">
        <v>10</v>
      </c>
      <c r="I1695" s="9">
        <v>1</v>
      </c>
      <c r="J1695" s="9" t="s">
        <v>1066</v>
      </c>
      <c r="K1695" s="9">
        <v>300021020</v>
      </c>
      <c r="L1695" s="9" t="s">
        <v>1854</v>
      </c>
      <c r="M1695" s="127">
        <v>1.05</v>
      </c>
      <c r="N1695" s="129">
        <v>42.84</v>
      </c>
      <c r="O1695" t="s">
        <v>1138</v>
      </c>
      <c r="P1695" t="s">
        <v>2850</v>
      </c>
    </row>
    <row r="1696" spans="1:16" ht="15.75" thickBot="1" x14ac:dyDescent="0.3">
      <c r="A1696" s="9" t="s">
        <v>1059</v>
      </c>
      <c r="B1696" s="9">
        <v>600004850</v>
      </c>
      <c r="C1696" s="9" t="s">
        <v>2852</v>
      </c>
      <c r="D1696" s="9" t="s">
        <v>1254</v>
      </c>
      <c r="E1696" s="9">
        <v>1</v>
      </c>
      <c r="F1696" s="9">
        <v>5123</v>
      </c>
      <c r="G1696" s="9">
        <v>1</v>
      </c>
      <c r="H1696" s="9">
        <v>20</v>
      </c>
      <c r="I1696" s="9">
        <v>2</v>
      </c>
      <c r="J1696" s="9" t="s">
        <v>1066</v>
      </c>
      <c r="K1696" s="9">
        <v>300020983</v>
      </c>
      <c r="L1696" s="9" t="s">
        <v>116</v>
      </c>
      <c r="M1696" s="127">
        <v>1.05</v>
      </c>
      <c r="N1696" s="130">
        <v>1.02</v>
      </c>
      <c r="O1696" t="s">
        <v>1138</v>
      </c>
      <c r="P1696" t="s">
        <v>2850</v>
      </c>
    </row>
    <row r="1697" spans="1:16" ht="15.75" thickBot="1" x14ac:dyDescent="0.3">
      <c r="A1697" s="9" t="s">
        <v>1059</v>
      </c>
      <c r="B1697" s="9">
        <v>600004850</v>
      </c>
      <c r="C1697" s="9" t="s">
        <v>2852</v>
      </c>
      <c r="D1697" s="9" t="s">
        <v>1254</v>
      </c>
      <c r="E1697" s="9">
        <v>1</v>
      </c>
      <c r="F1697" s="9">
        <v>5123</v>
      </c>
      <c r="G1697" s="9">
        <v>1</v>
      </c>
      <c r="H1697" s="9">
        <v>40</v>
      </c>
      <c r="I1697" s="9">
        <v>4</v>
      </c>
      <c r="J1697" s="9" t="s">
        <v>1066</v>
      </c>
      <c r="K1697" s="9">
        <v>500000974</v>
      </c>
      <c r="L1697" s="9" t="s">
        <v>1136</v>
      </c>
      <c r="M1697" s="127">
        <v>1.05</v>
      </c>
      <c r="N1697" s="128">
        <v>1.05</v>
      </c>
      <c r="O1697" t="s">
        <v>1138</v>
      </c>
      <c r="P1697" t="s">
        <v>2850</v>
      </c>
    </row>
    <row r="1698" spans="1:16" ht="15.75" thickBot="1" x14ac:dyDescent="0.3">
      <c r="A1698" s="9" t="s">
        <v>1059</v>
      </c>
      <c r="B1698" s="9">
        <v>600004850</v>
      </c>
      <c r="C1698" s="9" t="s">
        <v>2852</v>
      </c>
      <c r="D1698" s="9" t="s">
        <v>1254</v>
      </c>
      <c r="E1698" s="9">
        <v>1</v>
      </c>
      <c r="F1698" s="9">
        <v>5123</v>
      </c>
      <c r="G1698" s="9">
        <v>1</v>
      </c>
      <c r="H1698" s="9">
        <v>50</v>
      </c>
      <c r="I1698" s="9">
        <v>5</v>
      </c>
      <c r="J1698" s="9" t="s">
        <v>1066</v>
      </c>
      <c r="K1698" s="9">
        <v>300021041</v>
      </c>
      <c r="L1698" s="9" t="s">
        <v>1270</v>
      </c>
      <c r="M1698" s="127">
        <v>1.05</v>
      </c>
      <c r="N1698" s="130">
        <v>0.19</v>
      </c>
      <c r="O1698" t="s">
        <v>1138</v>
      </c>
      <c r="P1698" t="s">
        <v>2850</v>
      </c>
    </row>
    <row r="1699" spans="1:16" ht="15.75" thickBot="1" x14ac:dyDescent="0.3">
      <c r="A1699" s="9" t="s">
        <v>1059</v>
      </c>
      <c r="B1699" s="9">
        <v>600004850</v>
      </c>
      <c r="C1699" s="9" t="s">
        <v>2852</v>
      </c>
      <c r="D1699" s="9" t="s">
        <v>1254</v>
      </c>
      <c r="E1699" s="9">
        <v>1</v>
      </c>
      <c r="F1699" s="9">
        <v>5123</v>
      </c>
      <c r="G1699" s="9">
        <v>1</v>
      </c>
      <c r="H1699" s="9">
        <v>60</v>
      </c>
      <c r="I1699" s="9">
        <v>6</v>
      </c>
      <c r="J1699" s="9" t="s">
        <v>1066</v>
      </c>
      <c r="K1699" s="9">
        <v>300021057</v>
      </c>
      <c r="L1699" s="9" t="s">
        <v>1272</v>
      </c>
      <c r="M1699" s="127">
        <v>1.05</v>
      </c>
      <c r="N1699" s="129">
        <v>0.82499999999999996</v>
      </c>
      <c r="O1699" t="s">
        <v>1138</v>
      </c>
      <c r="P1699" t="s">
        <v>2850</v>
      </c>
    </row>
    <row r="1700" spans="1:16" ht="15.75" thickBot="1" x14ac:dyDescent="0.3">
      <c r="A1700" s="9" t="s">
        <v>1059</v>
      </c>
      <c r="B1700" s="9">
        <v>600004854</v>
      </c>
      <c r="C1700" s="9" t="s">
        <v>2853</v>
      </c>
      <c r="D1700" s="9" t="s">
        <v>1254</v>
      </c>
      <c r="E1700" s="9">
        <v>1</v>
      </c>
      <c r="F1700" s="9">
        <v>5126</v>
      </c>
      <c r="G1700" s="9">
        <v>1</v>
      </c>
      <c r="H1700" s="9">
        <v>10</v>
      </c>
      <c r="I1700" s="9">
        <v>1</v>
      </c>
      <c r="J1700" s="9" t="s">
        <v>1066</v>
      </c>
      <c r="K1700" s="9">
        <v>300021025</v>
      </c>
      <c r="L1700" s="9" t="s">
        <v>138</v>
      </c>
      <c r="M1700" s="127">
        <v>0.75</v>
      </c>
      <c r="N1700" s="128">
        <v>1</v>
      </c>
      <c r="O1700" t="s">
        <v>1069</v>
      </c>
      <c r="P1700" t="s">
        <v>1069</v>
      </c>
    </row>
    <row r="1701" spans="1:16" ht="15.75" thickBot="1" x14ac:dyDescent="0.3">
      <c r="A1701" s="9" t="s">
        <v>1059</v>
      </c>
      <c r="B1701" s="9">
        <v>600004854</v>
      </c>
      <c r="C1701" s="9" t="s">
        <v>2853</v>
      </c>
      <c r="D1701" s="9" t="s">
        <v>1254</v>
      </c>
      <c r="E1701" s="9">
        <v>1</v>
      </c>
      <c r="F1701" s="9">
        <v>5126</v>
      </c>
      <c r="G1701" s="9">
        <v>1</v>
      </c>
      <c r="H1701" s="9">
        <v>20</v>
      </c>
      <c r="I1701" s="9">
        <v>2</v>
      </c>
      <c r="J1701" s="9" t="s">
        <v>1066</v>
      </c>
      <c r="K1701" s="9">
        <v>300021037</v>
      </c>
      <c r="L1701" s="9" t="s">
        <v>1268</v>
      </c>
      <c r="M1701" s="127">
        <v>0.75</v>
      </c>
      <c r="N1701" s="129">
        <v>1</v>
      </c>
      <c r="O1701" t="s">
        <v>1069</v>
      </c>
      <c r="P1701" t="s">
        <v>1069</v>
      </c>
    </row>
    <row r="1702" spans="1:16" ht="15.75" thickBot="1" x14ac:dyDescent="0.3">
      <c r="A1702" s="9" t="s">
        <v>1059</v>
      </c>
      <c r="B1702" s="9">
        <v>600004854</v>
      </c>
      <c r="C1702" s="9" t="s">
        <v>2853</v>
      </c>
      <c r="D1702" s="9" t="s">
        <v>1254</v>
      </c>
      <c r="E1702" s="9">
        <v>1</v>
      </c>
      <c r="F1702" s="9">
        <v>5126</v>
      </c>
      <c r="G1702" s="9">
        <v>1</v>
      </c>
      <c r="H1702" s="9">
        <v>30</v>
      </c>
      <c r="I1702" s="9">
        <v>3</v>
      </c>
      <c r="J1702" s="9" t="s">
        <v>1066</v>
      </c>
      <c r="K1702" s="9">
        <v>500000976</v>
      </c>
      <c r="L1702" s="9" t="s">
        <v>1118</v>
      </c>
      <c r="M1702" s="127">
        <v>0.75</v>
      </c>
      <c r="N1702" s="128">
        <v>0.75</v>
      </c>
      <c r="O1702" t="s">
        <v>1069</v>
      </c>
      <c r="P1702" t="s">
        <v>1069</v>
      </c>
    </row>
    <row r="1703" spans="1:16" ht="15.75" thickBot="1" x14ac:dyDescent="0.3">
      <c r="A1703" s="9" t="s">
        <v>1059</v>
      </c>
      <c r="B1703" s="9">
        <v>600004859</v>
      </c>
      <c r="C1703" s="9" t="s">
        <v>2854</v>
      </c>
      <c r="D1703" s="9" t="s">
        <v>1254</v>
      </c>
      <c r="E1703" s="9">
        <v>1</v>
      </c>
      <c r="F1703" s="9">
        <v>5131</v>
      </c>
      <c r="G1703" s="9">
        <v>1</v>
      </c>
      <c r="H1703" s="9">
        <v>10</v>
      </c>
      <c r="I1703" s="9">
        <v>1</v>
      </c>
      <c r="J1703" s="9" t="s">
        <v>1066</v>
      </c>
      <c r="K1703" s="9">
        <v>300021018</v>
      </c>
      <c r="L1703" s="9" t="s">
        <v>1687</v>
      </c>
      <c r="M1703" s="127">
        <v>1.35</v>
      </c>
      <c r="N1703" s="129">
        <v>54</v>
      </c>
      <c r="O1703" t="s">
        <v>1069</v>
      </c>
      <c r="P1703" t="s">
        <v>1069</v>
      </c>
    </row>
    <row r="1704" spans="1:16" ht="15.75" thickBot="1" x14ac:dyDescent="0.3">
      <c r="A1704" s="9" t="s">
        <v>1059</v>
      </c>
      <c r="B1704" s="9">
        <v>600004859</v>
      </c>
      <c r="C1704" s="9" t="s">
        <v>2854</v>
      </c>
      <c r="D1704" s="9" t="s">
        <v>1254</v>
      </c>
      <c r="E1704" s="9">
        <v>1</v>
      </c>
      <c r="F1704" s="9">
        <v>5131</v>
      </c>
      <c r="G1704" s="9">
        <v>1</v>
      </c>
      <c r="H1704" s="9">
        <v>20</v>
      </c>
      <c r="I1704" s="9">
        <v>2</v>
      </c>
      <c r="J1704" s="9" t="s">
        <v>1066</v>
      </c>
      <c r="K1704" s="9">
        <v>300020983</v>
      </c>
      <c r="L1704" s="9" t="s">
        <v>116</v>
      </c>
      <c r="M1704" s="127">
        <v>1.35</v>
      </c>
      <c r="N1704" s="129">
        <v>1</v>
      </c>
      <c r="O1704" t="s">
        <v>1069</v>
      </c>
      <c r="P1704" t="s">
        <v>1069</v>
      </c>
    </row>
    <row r="1705" spans="1:16" ht="15.75" thickBot="1" x14ac:dyDescent="0.3">
      <c r="A1705" s="9" t="s">
        <v>1059</v>
      </c>
      <c r="B1705" s="9">
        <v>600004859</v>
      </c>
      <c r="C1705" s="9" t="s">
        <v>2854</v>
      </c>
      <c r="D1705" s="9" t="s">
        <v>1254</v>
      </c>
      <c r="E1705" s="9">
        <v>1</v>
      </c>
      <c r="F1705" s="9">
        <v>5131</v>
      </c>
      <c r="G1705" s="9">
        <v>1</v>
      </c>
      <c r="H1705" s="9">
        <v>40</v>
      </c>
      <c r="I1705" s="9">
        <v>4</v>
      </c>
      <c r="J1705" s="9" t="s">
        <v>1066</v>
      </c>
      <c r="K1705" s="9">
        <v>600004811</v>
      </c>
      <c r="L1705" s="9" t="s">
        <v>1224</v>
      </c>
      <c r="M1705" s="127">
        <v>1.35</v>
      </c>
      <c r="N1705" s="130">
        <v>1.35</v>
      </c>
      <c r="O1705" t="s">
        <v>1069</v>
      </c>
      <c r="P1705" t="s">
        <v>1069</v>
      </c>
    </row>
    <row r="1706" spans="1:16" ht="15.75" thickBot="1" x14ac:dyDescent="0.3">
      <c r="A1706" s="9" t="s">
        <v>1059</v>
      </c>
      <c r="B1706" s="9">
        <v>600004859</v>
      </c>
      <c r="C1706" s="9" t="s">
        <v>2854</v>
      </c>
      <c r="D1706" s="9" t="s">
        <v>1254</v>
      </c>
      <c r="E1706" s="9">
        <v>1</v>
      </c>
      <c r="F1706" s="9">
        <v>5131</v>
      </c>
      <c r="G1706" s="9">
        <v>1</v>
      </c>
      <c r="H1706" s="9">
        <v>50</v>
      </c>
      <c r="I1706" s="9">
        <v>5</v>
      </c>
      <c r="J1706" s="9" t="s">
        <v>1066</v>
      </c>
      <c r="K1706" s="9">
        <v>300021041</v>
      </c>
      <c r="L1706" s="9" t="s">
        <v>1270</v>
      </c>
      <c r="M1706" s="127">
        <v>1.35</v>
      </c>
      <c r="N1706" s="130">
        <v>0.19</v>
      </c>
      <c r="O1706" t="s">
        <v>1069</v>
      </c>
      <c r="P1706" t="s">
        <v>1069</v>
      </c>
    </row>
    <row r="1707" spans="1:16" ht="15.75" thickBot="1" x14ac:dyDescent="0.3">
      <c r="A1707" s="9" t="s">
        <v>1059</v>
      </c>
      <c r="B1707" s="9">
        <v>600004859</v>
      </c>
      <c r="C1707" s="9" t="s">
        <v>2854</v>
      </c>
      <c r="D1707" s="9" t="s">
        <v>1254</v>
      </c>
      <c r="E1707" s="9">
        <v>1</v>
      </c>
      <c r="F1707" s="9">
        <v>5131</v>
      </c>
      <c r="G1707" s="9">
        <v>1</v>
      </c>
      <c r="H1707" s="9">
        <v>60</v>
      </c>
      <c r="I1707" s="9">
        <v>6</v>
      </c>
      <c r="J1707" s="9" t="s">
        <v>1066</v>
      </c>
      <c r="K1707" s="9">
        <v>300021057</v>
      </c>
      <c r="L1707" s="9" t="s">
        <v>1272</v>
      </c>
      <c r="M1707" s="127">
        <v>1.35</v>
      </c>
      <c r="N1707" s="128">
        <v>0.82499999999999996</v>
      </c>
      <c r="O1707" t="s">
        <v>1069</v>
      </c>
      <c r="P1707" t="s">
        <v>1069</v>
      </c>
    </row>
    <row r="1708" spans="1:16" ht="15.75" thickBot="1" x14ac:dyDescent="0.3">
      <c r="A1708" s="9" t="s">
        <v>1059</v>
      </c>
      <c r="B1708" s="9">
        <v>600004866</v>
      </c>
      <c r="C1708" s="9" t="s">
        <v>2848</v>
      </c>
      <c r="D1708" s="9" t="s">
        <v>1254</v>
      </c>
      <c r="E1708" s="9">
        <v>1</v>
      </c>
      <c r="F1708" s="9">
        <v>5135</v>
      </c>
      <c r="G1708" s="9">
        <v>1</v>
      </c>
      <c r="H1708" s="9">
        <v>10</v>
      </c>
      <c r="I1708" s="9">
        <v>6</v>
      </c>
      <c r="J1708" s="9" t="s">
        <v>1066</v>
      </c>
      <c r="K1708" s="9">
        <v>500000952</v>
      </c>
      <c r="L1708" s="9" t="s">
        <v>1155</v>
      </c>
      <c r="M1708" s="127">
        <v>1</v>
      </c>
      <c r="N1708" s="128">
        <v>1.0620000000000001</v>
      </c>
      <c r="O1708" t="s">
        <v>1069</v>
      </c>
      <c r="P1708" t="s">
        <v>1433</v>
      </c>
    </row>
    <row r="1709" spans="1:16" ht="15.75" thickBot="1" x14ac:dyDescent="0.3">
      <c r="A1709" s="9" t="s">
        <v>1059</v>
      </c>
      <c r="B1709" s="9">
        <v>600004867</v>
      </c>
      <c r="C1709" s="9" t="s">
        <v>2855</v>
      </c>
      <c r="D1709" s="9" t="s">
        <v>1254</v>
      </c>
      <c r="E1709" s="9">
        <v>1</v>
      </c>
      <c r="F1709" s="9">
        <v>5136</v>
      </c>
      <c r="G1709" s="9">
        <v>1</v>
      </c>
      <c r="H1709" s="9">
        <v>10</v>
      </c>
      <c r="I1709" s="9">
        <v>1</v>
      </c>
      <c r="J1709" s="9" t="s">
        <v>1066</v>
      </c>
      <c r="K1709" s="9">
        <v>300021031</v>
      </c>
      <c r="L1709" s="9" t="s">
        <v>1943</v>
      </c>
      <c r="M1709" s="127">
        <v>1</v>
      </c>
      <c r="N1709" s="128">
        <v>1</v>
      </c>
      <c r="O1709" t="s">
        <v>1069</v>
      </c>
      <c r="P1709" t="s">
        <v>1069</v>
      </c>
    </row>
    <row r="1710" spans="1:16" ht="15.75" thickBot="1" x14ac:dyDescent="0.3">
      <c r="A1710" s="9" t="s">
        <v>1059</v>
      </c>
      <c r="B1710" s="9">
        <v>600004867</v>
      </c>
      <c r="C1710" s="9" t="s">
        <v>2855</v>
      </c>
      <c r="D1710" s="9" t="s">
        <v>1254</v>
      </c>
      <c r="E1710" s="9">
        <v>1</v>
      </c>
      <c r="F1710" s="9">
        <v>5136</v>
      </c>
      <c r="G1710" s="9">
        <v>1</v>
      </c>
      <c r="H1710" s="9">
        <v>20</v>
      </c>
      <c r="I1710" s="9">
        <v>2</v>
      </c>
      <c r="J1710" s="9" t="s">
        <v>1066</v>
      </c>
      <c r="K1710" s="9">
        <v>300020983</v>
      </c>
      <c r="L1710" s="9" t="s">
        <v>116</v>
      </c>
      <c r="M1710" s="127">
        <v>1</v>
      </c>
      <c r="N1710" s="128">
        <v>1</v>
      </c>
      <c r="O1710" t="s">
        <v>1069</v>
      </c>
      <c r="P1710" t="s">
        <v>1069</v>
      </c>
    </row>
    <row r="1711" spans="1:16" ht="15.75" thickBot="1" x14ac:dyDescent="0.3">
      <c r="A1711" s="9" t="s">
        <v>1059</v>
      </c>
      <c r="B1711" s="9">
        <v>600004867</v>
      </c>
      <c r="C1711" s="9" t="s">
        <v>2855</v>
      </c>
      <c r="D1711" s="9" t="s">
        <v>1254</v>
      </c>
      <c r="E1711" s="9">
        <v>1</v>
      </c>
      <c r="F1711" s="9">
        <v>5136</v>
      </c>
      <c r="G1711" s="9">
        <v>1</v>
      </c>
      <c r="H1711" s="9">
        <v>30</v>
      </c>
      <c r="I1711" s="9">
        <v>3</v>
      </c>
      <c r="J1711" s="9" t="s">
        <v>1066</v>
      </c>
      <c r="K1711" s="9">
        <v>600004804</v>
      </c>
      <c r="L1711" s="9" t="s">
        <v>1656</v>
      </c>
      <c r="M1711" s="127">
        <v>1</v>
      </c>
      <c r="N1711" s="128">
        <v>1</v>
      </c>
      <c r="O1711" t="s">
        <v>1069</v>
      </c>
      <c r="P1711" t="s">
        <v>1069</v>
      </c>
    </row>
    <row r="1712" spans="1:16" ht="15.75" thickBot="1" x14ac:dyDescent="0.3">
      <c r="A1712" s="9" t="s">
        <v>1059</v>
      </c>
      <c r="B1712" s="9">
        <v>600004984</v>
      </c>
      <c r="C1712" s="9" t="s">
        <v>2856</v>
      </c>
      <c r="D1712" s="9" t="s">
        <v>1254</v>
      </c>
      <c r="E1712" s="9">
        <v>1</v>
      </c>
      <c r="F1712" s="9">
        <v>5190</v>
      </c>
      <c r="G1712" s="9">
        <v>1</v>
      </c>
      <c r="H1712" s="9">
        <v>10</v>
      </c>
      <c r="I1712" s="9">
        <v>1</v>
      </c>
      <c r="J1712" s="9" t="s">
        <v>1066</v>
      </c>
      <c r="K1712" s="9">
        <v>300021036</v>
      </c>
      <c r="L1712" s="9" t="s">
        <v>142</v>
      </c>
      <c r="M1712" s="127">
        <v>0.7</v>
      </c>
      <c r="N1712" s="128">
        <v>1.02</v>
      </c>
      <c r="O1712" t="s">
        <v>1138</v>
      </c>
      <c r="P1712" t="s">
        <v>2857</v>
      </c>
    </row>
    <row r="1713" spans="1:16" ht="15.75" thickBot="1" x14ac:dyDescent="0.3">
      <c r="A1713" s="9" t="s">
        <v>1059</v>
      </c>
      <c r="B1713" s="9">
        <v>600004984</v>
      </c>
      <c r="C1713" s="9" t="s">
        <v>2856</v>
      </c>
      <c r="D1713" s="9" t="s">
        <v>1254</v>
      </c>
      <c r="E1713" s="9">
        <v>1</v>
      </c>
      <c r="F1713" s="9">
        <v>5190</v>
      </c>
      <c r="G1713" s="9">
        <v>1</v>
      </c>
      <c r="H1713" s="9">
        <v>20</v>
      </c>
      <c r="I1713" s="9">
        <v>2</v>
      </c>
      <c r="J1713" s="9" t="s">
        <v>1066</v>
      </c>
      <c r="K1713" s="9">
        <v>300020983</v>
      </c>
      <c r="L1713" s="9" t="s">
        <v>116</v>
      </c>
      <c r="M1713" s="127">
        <v>0.7</v>
      </c>
      <c r="N1713" s="128">
        <v>1.02</v>
      </c>
      <c r="O1713" t="s">
        <v>1138</v>
      </c>
      <c r="P1713" t="s">
        <v>2857</v>
      </c>
    </row>
    <row r="1714" spans="1:16" ht="15.75" thickBot="1" x14ac:dyDescent="0.3">
      <c r="A1714" s="9" t="s">
        <v>1059</v>
      </c>
      <c r="B1714" s="9">
        <v>600004984</v>
      </c>
      <c r="C1714" s="9" t="s">
        <v>2856</v>
      </c>
      <c r="D1714" s="9" t="s">
        <v>1254</v>
      </c>
      <c r="E1714" s="9">
        <v>1</v>
      </c>
      <c r="F1714" s="9">
        <v>5190</v>
      </c>
      <c r="G1714" s="9">
        <v>1</v>
      </c>
      <c r="H1714" s="9">
        <v>30</v>
      </c>
      <c r="I1714" s="9">
        <v>3</v>
      </c>
      <c r="J1714" s="9" t="s">
        <v>1066</v>
      </c>
      <c r="K1714" s="9">
        <v>500000981</v>
      </c>
      <c r="L1714" s="9" t="s">
        <v>1169</v>
      </c>
      <c r="M1714" s="127">
        <v>0.7</v>
      </c>
      <c r="N1714" s="128">
        <v>0.7</v>
      </c>
      <c r="O1714" t="s">
        <v>1138</v>
      </c>
      <c r="P1714" t="s">
        <v>2857</v>
      </c>
    </row>
    <row r="1715" spans="1:16" ht="15.75" thickBot="1" x14ac:dyDescent="0.3">
      <c r="A1715" s="9" t="s">
        <v>1059</v>
      </c>
      <c r="B1715" s="9">
        <v>600007769</v>
      </c>
      <c r="C1715" s="9" t="s">
        <v>1916</v>
      </c>
      <c r="D1715" s="9" t="s">
        <v>1254</v>
      </c>
      <c r="E1715" s="9">
        <v>1</v>
      </c>
      <c r="F1715" s="9">
        <v>5230</v>
      </c>
      <c r="G1715" s="9">
        <v>1</v>
      </c>
      <c r="H1715" s="9">
        <v>10</v>
      </c>
      <c r="I1715" s="9">
        <v>1</v>
      </c>
      <c r="J1715" s="9" t="s">
        <v>1066</v>
      </c>
      <c r="K1715" s="9">
        <v>500000965</v>
      </c>
      <c r="L1715" s="9" t="s">
        <v>1120</v>
      </c>
      <c r="M1715" s="127">
        <v>1</v>
      </c>
      <c r="N1715" s="128">
        <v>0.83199999999999996</v>
      </c>
      <c r="O1715" t="s">
        <v>1069</v>
      </c>
      <c r="P1715" t="s">
        <v>2800</v>
      </c>
    </row>
    <row r="1716" spans="1:16" ht="15.75" thickBot="1" x14ac:dyDescent="0.3">
      <c r="A1716" s="9" t="s">
        <v>1059</v>
      </c>
      <c r="B1716" s="9">
        <v>600007769</v>
      </c>
      <c r="C1716" s="9" t="s">
        <v>1916</v>
      </c>
      <c r="D1716" s="9" t="s">
        <v>1254</v>
      </c>
      <c r="E1716" s="9">
        <v>1</v>
      </c>
      <c r="F1716" s="9">
        <v>5230</v>
      </c>
      <c r="G1716" s="9">
        <v>1</v>
      </c>
      <c r="H1716" s="9">
        <v>20</v>
      </c>
      <c r="I1716" s="9">
        <v>4</v>
      </c>
      <c r="J1716" s="9" t="s">
        <v>1066</v>
      </c>
      <c r="K1716" s="9">
        <v>600009212</v>
      </c>
      <c r="L1716" s="9" t="s">
        <v>2858</v>
      </c>
      <c r="M1716" s="127">
        <v>1</v>
      </c>
      <c r="N1716" s="128">
        <v>0.104</v>
      </c>
      <c r="O1716" t="s">
        <v>1069</v>
      </c>
      <c r="P1716" t="s">
        <v>2800</v>
      </c>
    </row>
    <row r="1717" spans="1:16" ht="15.75" thickBot="1" x14ac:dyDescent="0.3">
      <c r="A1717" s="9" t="s">
        <v>1059</v>
      </c>
      <c r="B1717" s="9">
        <v>600007769</v>
      </c>
      <c r="C1717" s="9" t="s">
        <v>1916</v>
      </c>
      <c r="D1717" s="9" t="s">
        <v>1254</v>
      </c>
      <c r="E1717" s="9">
        <v>1</v>
      </c>
      <c r="F1717" s="9">
        <v>5230</v>
      </c>
      <c r="G1717" s="9">
        <v>1</v>
      </c>
      <c r="H1717" s="9">
        <v>30</v>
      </c>
      <c r="I1717" s="9">
        <v>5</v>
      </c>
      <c r="J1717" s="9" t="s">
        <v>1066</v>
      </c>
      <c r="K1717" s="9">
        <v>150000515</v>
      </c>
      <c r="L1717" s="9" t="s">
        <v>2859</v>
      </c>
      <c r="M1717" s="127">
        <v>1</v>
      </c>
      <c r="N1717" s="128">
        <v>0.104</v>
      </c>
      <c r="O1717" t="s">
        <v>1069</v>
      </c>
      <c r="P1717" t="s">
        <v>2800</v>
      </c>
    </row>
    <row r="1718" spans="1:16" ht="15.75" thickBot="1" x14ac:dyDescent="0.3">
      <c r="A1718" s="9" t="s">
        <v>1059</v>
      </c>
      <c r="B1718" s="9">
        <v>600008766</v>
      </c>
      <c r="C1718" s="9" t="s">
        <v>2860</v>
      </c>
      <c r="D1718" s="9" t="s">
        <v>1254</v>
      </c>
      <c r="E1718" s="9">
        <v>1</v>
      </c>
      <c r="F1718" s="9">
        <v>5244</v>
      </c>
      <c r="G1718" s="9">
        <v>1</v>
      </c>
      <c r="H1718" s="9">
        <v>10</v>
      </c>
      <c r="I1718" s="9">
        <v>1</v>
      </c>
      <c r="J1718" s="9" t="s">
        <v>1066</v>
      </c>
      <c r="K1718" s="9">
        <v>300021033</v>
      </c>
      <c r="L1718" s="9" t="s">
        <v>1285</v>
      </c>
      <c r="M1718" s="127">
        <v>1</v>
      </c>
      <c r="N1718" s="129">
        <v>1</v>
      </c>
      <c r="O1718" t="s">
        <v>1069</v>
      </c>
      <c r="P1718" t="s">
        <v>1069</v>
      </c>
    </row>
    <row r="1719" spans="1:16" ht="15.75" thickBot="1" x14ac:dyDescent="0.3">
      <c r="A1719" s="9" t="s">
        <v>1059</v>
      </c>
      <c r="B1719" s="9">
        <v>600008766</v>
      </c>
      <c r="C1719" s="9" t="s">
        <v>2860</v>
      </c>
      <c r="D1719" s="9" t="s">
        <v>1254</v>
      </c>
      <c r="E1719" s="9">
        <v>1</v>
      </c>
      <c r="F1719" s="9">
        <v>5244</v>
      </c>
      <c r="G1719" s="9">
        <v>1</v>
      </c>
      <c r="H1719" s="9">
        <v>20</v>
      </c>
      <c r="I1719" s="9">
        <v>2</v>
      </c>
      <c r="J1719" s="9" t="s">
        <v>1066</v>
      </c>
      <c r="K1719" s="9">
        <v>300021037</v>
      </c>
      <c r="L1719" s="9" t="s">
        <v>1268</v>
      </c>
      <c r="M1719" s="127">
        <v>1</v>
      </c>
      <c r="N1719" s="129">
        <v>1</v>
      </c>
      <c r="O1719" t="s">
        <v>1069</v>
      </c>
      <c r="P1719" t="s">
        <v>1069</v>
      </c>
    </row>
    <row r="1720" spans="1:16" ht="15.75" thickBot="1" x14ac:dyDescent="0.3">
      <c r="A1720" s="9" t="s">
        <v>1059</v>
      </c>
      <c r="B1720" s="9">
        <v>600008766</v>
      </c>
      <c r="C1720" s="9" t="s">
        <v>2860</v>
      </c>
      <c r="D1720" s="9" t="s">
        <v>1254</v>
      </c>
      <c r="E1720" s="9">
        <v>1</v>
      </c>
      <c r="F1720" s="9">
        <v>5244</v>
      </c>
      <c r="G1720" s="9">
        <v>1</v>
      </c>
      <c r="H1720" s="9">
        <v>30</v>
      </c>
      <c r="I1720" s="9">
        <v>3</v>
      </c>
      <c r="J1720" s="9" t="s">
        <v>1066</v>
      </c>
      <c r="K1720" s="9">
        <v>500000982</v>
      </c>
      <c r="L1720" s="9" t="s">
        <v>2799</v>
      </c>
      <c r="M1720" s="127">
        <v>1</v>
      </c>
      <c r="N1720" s="130">
        <v>1</v>
      </c>
      <c r="O1720" t="s">
        <v>1069</v>
      </c>
      <c r="P1720" t="s">
        <v>1069</v>
      </c>
    </row>
    <row r="1721" spans="1:16" ht="15.75" thickBot="1" x14ac:dyDescent="0.3">
      <c r="A1721" s="9" t="s">
        <v>1059</v>
      </c>
      <c r="B1721" s="9">
        <v>600008891</v>
      </c>
      <c r="C1721" s="9" t="s">
        <v>1787</v>
      </c>
      <c r="D1721" s="9" t="s">
        <v>1254</v>
      </c>
      <c r="E1721" s="9">
        <v>1</v>
      </c>
      <c r="F1721" s="9">
        <v>5247</v>
      </c>
      <c r="G1721" s="9">
        <v>1</v>
      </c>
      <c r="H1721" s="9">
        <v>10</v>
      </c>
      <c r="I1721" s="9">
        <v>1</v>
      </c>
      <c r="J1721" s="9" t="s">
        <v>1066</v>
      </c>
      <c r="K1721" s="9">
        <v>500000965</v>
      </c>
      <c r="L1721" s="9" t="s">
        <v>1120</v>
      </c>
      <c r="M1721" s="127">
        <v>1</v>
      </c>
      <c r="N1721" s="128">
        <v>1.04</v>
      </c>
      <c r="O1721" t="s">
        <v>1069</v>
      </c>
      <c r="P1721" t="s">
        <v>2800</v>
      </c>
    </row>
    <row r="1722" spans="1:16" ht="15.75" thickBot="1" x14ac:dyDescent="0.3">
      <c r="A1722" s="9" t="s">
        <v>1059</v>
      </c>
      <c r="B1722" s="9">
        <v>600009212</v>
      </c>
      <c r="C1722" s="9" t="s">
        <v>2858</v>
      </c>
      <c r="D1722" s="9" t="s">
        <v>1254</v>
      </c>
      <c r="E1722" s="9">
        <v>1</v>
      </c>
      <c r="F1722" s="9">
        <v>5253</v>
      </c>
      <c r="G1722" s="9">
        <v>1</v>
      </c>
      <c r="H1722" s="9">
        <v>10</v>
      </c>
      <c r="I1722" s="9">
        <v>1</v>
      </c>
      <c r="J1722" s="9" t="s">
        <v>1066</v>
      </c>
      <c r="K1722" s="9">
        <v>400000457</v>
      </c>
      <c r="L1722" s="9" t="s">
        <v>2861</v>
      </c>
      <c r="M1722" s="127">
        <v>1</v>
      </c>
      <c r="N1722" s="129">
        <v>1.03</v>
      </c>
      <c r="O1722" t="s">
        <v>1069</v>
      </c>
      <c r="P1722" t="s">
        <v>2800</v>
      </c>
    </row>
    <row r="1723" spans="1:16" ht="15.75" thickBot="1" x14ac:dyDescent="0.3">
      <c r="A1723" s="9" t="s">
        <v>1059</v>
      </c>
      <c r="B1723" s="9">
        <v>600010016</v>
      </c>
      <c r="C1723" s="9" t="s">
        <v>2862</v>
      </c>
      <c r="D1723" s="9" t="s">
        <v>1254</v>
      </c>
      <c r="E1723" s="9">
        <v>1</v>
      </c>
      <c r="F1723" s="9">
        <v>5255</v>
      </c>
      <c r="G1723" s="9">
        <v>1</v>
      </c>
      <c r="H1723" s="9">
        <v>10</v>
      </c>
      <c r="I1723" s="9">
        <v>1</v>
      </c>
      <c r="J1723" s="9" t="s">
        <v>1066</v>
      </c>
      <c r="K1723" s="9">
        <v>300021023</v>
      </c>
      <c r="L1723" s="9" t="s">
        <v>1615</v>
      </c>
      <c r="M1723" s="127">
        <v>1.05</v>
      </c>
      <c r="N1723" s="129">
        <v>42.84</v>
      </c>
      <c r="O1723" t="s">
        <v>1069</v>
      </c>
      <c r="P1723" t="s">
        <v>1069</v>
      </c>
    </row>
    <row r="1724" spans="1:16" ht="15.75" thickBot="1" x14ac:dyDescent="0.3">
      <c r="A1724" s="9" t="s">
        <v>1059</v>
      </c>
      <c r="B1724" s="9">
        <v>600010016</v>
      </c>
      <c r="C1724" s="9" t="s">
        <v>2862</v>
      </c>
      <c r="D1724" s="9" t="s">
        <v>1254</v>
      </c>
      <c r="E1724" s="9">
        <v>1</v>
      </c>
      <c r="F1724" s="9">
        <v>5255</v>
      </c>
      <c r="G1724" s="9">
        <v>1</v>
      </c>
      <c r="H1724" s="9">
        <v>20</v>
      </c>
      <c r="I1724" s="9">
        <v>2</v>
      </c>
      <c r="J1724" s="9" t="s">
        <v>1066</v>
      </c>
      <c r="K1724" s="9">
        <v>300020983</v>
      </c>
      <c r="L1724" s="9" t="s">
        <v>116</v>
      </c>
      <c r="M1724" s="127">
        <v>1.05</v>
      </c>
      <c r="N1724" s="129">
        <v>1.02</v>
      </c>
      <c r="O1724" t="s">
        <v>1069</v>
      </c>
      <c r="P1724" t="s">
        <v>1069</v>
      </c>
    </row>
    <row r="1725" spans="1:16" ht="15.75" thickBot="1" x14ac:dyDescent="0.3">
      <c r="A1725" s="9" t="s">
        <v>1059</v>
      </c>
      <c r="B1725" s="9">
        <v>600010016</v>
      </c>
      <c r="C1725" s="9" t="s">
        <v>2862</v>
      </c>
      <c r="D1725" s="9" t="s">
        <v>1254</v>
      </c>
      <c r="E1725" s="9">
        <v>1</v>
      </c>
      <c r="F1725" s="9">
        <v>5255</v>
      </c>
      <c r="G1725" s="9">
        <v>1</v>
      </c>
      <c r="H1725" s="9">
        <v>40</v>
      </c>
      <c r="I1725" s="9">
        <v>4</v>
      </c>
      <c r="J1725" s="9" t="s">
        <v>1066</v>
      </c>
      <c r="K1725" s="9">
        <v>500000994</v>
      </c>
      <c r="L1725" s="9" t="s">
        <v>367</v>
      </c>
      <c r="M1725" s="127">
        <v>1.05</v>
      </c>
      <c r="N1725" s="128">
        <v>1.05</v>
      </c>
      <c r="O1725" t="s">
        <v>1069</v>
      </c>
      <c r="P1725" t="s">
        <v>1069</v>
      </c>
    </row>
    <row r="1726" spans="1:16" ht="15.75" thickBot="1" x14ac:dyDescent="0.3">
      <c r="A1726" s="9" t="s">
        <v>1059</v>
      </c>
      <c r="B1726" s="9">
        <v>600010016</v>
      </c>
      <c r="C1726" s="9" t="s">
        <v>2862</v>
      </c>
      <c r="D1726" s="9" t="s">
        <v>1254</v>
      </c>
      <c r="E1726" s="9">
        <v>1</v>
      </c>
      <c r="F1726" s="9">
        <v>5255</v>
      </c>
      <c r="G1726" s="9">
        <v>1</v>
      </c>
      <c r="H1726" s="9">
        <v>50</v>
      </c>
      <c r="I1726" s="9">
        <v>5</v>
      </c>
      <c r="J1726" s="9" t="s">
        <v>1066</v>
      </c>
      <c r="K1726" s="9">
        <v>300021041</v>
      </c>
      <c r="L1726" s="9" t="s">
        <v>1270</v>
      </c>
      <c r="M1726" s="127">
        <v>1.05</v>
      </c>
      <c r="N1726" s="129">
        <v>0.19</v>
      </c>
      <c r="O1726" t="s">
        <v>1069</v>
      </c>
      <c r="P1726" t="s">
        <v>1069</v>
      </c>
    </row>
    <row r="1727" spans="1:16" ht="15.75" thickBot="1" x14ac:dyDescent="0.3">
      <c r="A1727" s="9" t="s">
        <v>1059</v>
      </c>
      <c r="B1727" s="9">
        <v>600010016</v>
      </c>
      <c r="C1727" s="9" t="s">
        <v>2862</v>
      </c>
      <c r="D1727" s="9" t="s">
        <v>1254</v>
      </c>
      <c r="E1727" s="9">
        <v>1</v>
      </c>
      <c r="F1727" s="9">
        <v>5255</v>
      </c>
      <c r="G1727" s="9">
        <v>1</v>
      </c>
      <c r="H1727" s="9">
        <v>60</v>
      </c>
      <c r="I1727" s="9">
        <v>6</v>
      </c>
      <c r="J1727" s="9" t="s">
        <v>1066</v>
      </c>
      <c r="K1727" s="9">
        <v>300021057</v>
      </c>
      <c r="L1727" s="9" t="s">
        <v>1272</v>
      </c>
      <c r="M1727" s="127">
        <v>1.05</v>
      </c>
      <c r="N1727" s="128">
        <v>0.82499999999999996</v>
      </c>
      <c r="O1727" t="s">
        <v>1069</v>
      </c>
      <c r="P1727" t="s">
        <v>1069</v>
      </c>
    </row>
    <row r="1728" spans="1:16" ht="15.75" thickBot="1" x14ac:dyDescent="0.3">
      <c r="A1728" s="9" t="s">
        <v>1059</v>
      </c>
      <c r="B1728" s="9">
        <v>600010176</v>
      </c>
      <c r="C1728" s="9" t="s">
        <v>2863</v>
      </c>
      <c r="D1728" s="9" t="s">
        <v>1254</v>
      </c>
      <c r="E1728" s="9">
        <v>1</v>
      </c>
      <c r="F1728" s="9">
        <v>5259</v>
      </c>
      <c r="G1728" s="9">
        <v>1</v>
      </c>
      <c r="H1728" s="9">
        <v>10</v>
      </c>
      <c r="I1728" s="9">
        <v>1</v>
      </c>
      <c r="J1728" s="9" t="s">
        <v>1066</v>
      </c>
      <c r="K1728" s="9">
        <v>300021033</v>
      </c>
      <c r="L1728" s="9" t="s">
        <v>1285</v>
      </c>
      <c r="M1728" s="127">
        <v>1</v>
      </c>
      <c r="N1728" s="128">
        <v>1</v>
      </c>
      <c r="O1728" t="s">
        <v>1069</v>
      </c>
      <c r="P1728" t="s">
        <v>1069</v>
      </c>
    </row>
    <row r="1729" spans="1:16" ht="15.75" thickBot="1" x14ac:dyDescent="0.3">
      <c r="A1729" s="9" t="s">
        <v>1059</v>
      </c>
      <c r="B1729" s="9">
        <v>600010176</v>
      </c>
      <c r="C1729" s="9" t="s">
        <v>2863</v>
      </c>
      <c r="D1729" s="9" t="s">
        <v>1254</v>
      </c>
      <c r="E1729" s="9">
        <v>1</v>
      </c>
      <c r="F1729" s="9">
        <v>5259</v>
      </c>
      <c r="G1729" s="9">
        <v>1</v>
      </c>
      <c r="H1729" s="9">
        <v>20</v>
      </c>
      <c r="I1729" s="9">
        <v>2</v>
      </c>
      <c r="J1729" s="9" t="s">
        <v>1066</v>
      </c>
      <c r="K1729" s="9">
        <v>300021037</v>
      </c>
      <c r="L1729" s="9" t="s">
        <v>1268</v>
      </c>
      <c r="M1729" s="127">
        <v>1</v>
      </c>
      <c r="N1729" s="128">
        <v>1</v>
      </c>
      <c r="O1729" t="s">
        <v>1069</v>
      </c>
      <c r="P1729" t="s">
        <v>1069</v>
      </c>
    </row>
    <row r="1730" spans="1:16" ht="15.75" thickBot="1" x14ac:dyDescent="0.3">
      <c r="A1730" s="9" t="s">
        <v>1059</v>
      </c>
      <c r="B1730" s="9">
        <v>600010176</v>
      </c>
      <c r="C1730" s="9" t="s">
        <v>2863</v>
      </c>
      <c r="D1730" s="9" t="s">
        <v>1254</v>
      </c>
      <c r="E1730" s="9">
        <v>1</v>
      </c>
      <c r="F1730" s="9">
        <v>5259</v>
      </c>
      <c r="G1730" s="9">
        <v>1</v>
      </c>
      <c r="H1730" s="9">
        <v>30</v>
      </c>
      <c r="I1730" s="9">
        <v>3</v>
      </c>
      <c r="J1730" s="9" t="s">
        <v>1066</v>
      </c>
      <c r="K1730" s="9">
        <v>500000990</v>
      </c>
      <c r="L1730" s="9" t="s">
        <v>1193</v>
      </c>
      <c r="M1730" s="127">
        <v>1</v>
      </c>
      <c r="N1730" s="128">
        <v>1</v>
      </c>
      <c r="O1730" t="s">
        <v>1069</v>
      </c>
      <c r="P1730" t="s">
        <v>1069</v>
      </c>
    </row>
    <row r="1731" spans="1:16" ht="15.75" thickBot="1" x14ac:dyDescent="0.3">
      <c r="A1731" s="9" t="s">
        <v>1059</v>
      </c>
      <c r="B1731" s="9">
        <v>600010354</v>
      </c>
      <c r="C1731" s="9" t="s">
        <v>2864</v>
      </c>
      <c r="D1731" s="9" t="s">
        <v>1254</v>
      </c>
      <c r="E1731" s="9">
        <v>1</v>
      </c>
      <c r="F1731" s="9">
        <v>5270</v>
      </c>
      <c r="G1731" s="9">
        <v>1</v>
      </c>
      <c r="H1731" s="9">
        <v>10</v>
      </c>
      <c r="I1731" s="9">
        <v>1</v>
      </c>
      <c r="J1731" s="9" t="s">
        <v>1066</v>
      </c>
      <c r="K1731" s="9">
        <v>300021037</v>
      </c>
      <c r="L1731" s="9" t="s">
        <v>1268</v>
      </c>
      <c r="M1731" s="127">
        <v>1</v>
      </c>
      <c r="N1731" s="129">
        <v>1</v>
      </c>
      <c r="O1731" t="s">
        <v>1069</v>
      </c>
      <c r="P1731" t="s">
        <v>1069</v>
      </c>
    </row>
    <row r="1732" spans="1:16" ht="15.75" thickBot="1" x14ac:dyDescent="0.3">
      <c r="A1732" s="9" t="s">
        <v>1059</v>
      </c>
      <c r="B1732" s="9">
        <v>600010354</v>
      </c>
      <c r="C1732" s="9" t="s">
        <v>2864</v>
      </c>
      <c r="D1732" s="9" t="s">
        <v>1254</v>
      </c>
      <c r="E1732" s="9">
        <v>1</v>
      </c>
      <c r="F1732" s="9">
        <v>5270</v>
      </c>
      <c r="G1732" s="9">
        <v>1</v>
      </c>
      <c r="H1732" s="9">
        <v>30</v>
      </c>
      <c r="I1732" s="9">
        <v>3</v>
      </c>
      <c r="J1732" s="9" t="s">
        <v>1066</v>
      </c>
      <c r="K1732" s="9">
        <v>300021055</v>
      </c>
      <c r="L1732" s="9" t="s">
        <v>1413</v>
      </c>
      <c r="M1732" s="127">
        <v>1</v>
      </c>
      <c r="N1732" s="129">
        <v>40</v>
      </c>
      <c r="O1732" t="s">
        <v>1069</v>
      </c>
      <c r="P1732" t="s">
        <v>1069</v>
      </c>
    </row>
    <row r="1733" spans="1:16" ht="15.75" thickBot="1" x14ac:dyDescent="0.3">
      <c r="A1733" s="9" t="s">
        <v>1059</v>
      </c>
      <c r="B1733" s="9">
        <v>600010354</v>
      </c>
      <c r="C1733" s="9" t="s">
        <v>2864</v>
      </c>
      <c r="D1733" s="9" t="s">
        <v>1254</v>
      </c>
      <c r="E1733" s="9">
        <v>1</v>
      </c>
      <c r="F1733" s="9">
        <v>5270</v>
      </c>
      <c r="G1733" s="9">
        <v>1</v>
      </c>
      <c r="H1733" s="9">
        <v>40</v>
      </c>
      <c r="I1733" s="9">
        <v>4</v>
      </c>
      <c r="J1733" s="9" t="s">
        <v>1066</v>
      </c>
      <c r="K1733" s="9">
        <v>600004512</v>
      </c>
      <c r="L1733" s="9" t="s">
        <v>1415</v>
      </c>
      <c r="M1733" s="127">
        <v>1</v>
      </c>
      <c r="N1733" s="128">
        <v>1</v>
      </c>
      <c r="O1733" t="s">
        <v>1069</v>
      </c>
      <c r="P1733" t="s">
        <v>1069</v>
      </c>
    </row>
    <row r="1734" spans="1:16" ht="15.75" thickBot="1" x14ac:dyDescent="0.3">
      <c r="A1734" s="9" t="s">
        <v>1059</v>
      </c>
      <c r="B1734" s="9">
        <v>600010354</v>
      </c>
      <c r="C1734" s="9" t="s">
        <v>2864</v>
      </c>
      <c r="D1734" s="9" t="s">
        <v>1254</v>
      </c>
      <c r="E1734" s="9">
        <v>1</v>
      </c>
      <c r="F1734" s="9">
        <v>5270</v>
      </c>
      <c r="G1734" s="9">
        <v>1</v>
      </c>
      <c r="H1734" s="9">
        <v>50</v>
      </c>
      <c r="I1734" s="9">
        <v>5</v>
      </c>
      <c r="J1734" s="9" t="s">
        <v>1066</v>
      </c>
      <c r="K1734" s="9">
        <v>300021041</v>
      </c>
      <c r="L1734" s="9" t="s">
        <v>1270</v>
      </c>
      <c r="M1734" s="127">
        <v>1</v>
      </c>
      <c r="N1734" s="128">
        <v>0.19</v>
      </c>
      <c r="O1734" t="s">
        <v>1069</v>
      </c>
      <c r="P1734" t="s">
        <v>1069</v>
      </c>
    </row>
    <row r="1735" spans="1:16" ht="15.75" thickBot="1" x14ac:dyDescent="0.3">
      <c r="A1735" s="9" t="s">
        <v>1059</v>
      </c>
      <c r="B1735" s="9">
        <v>600010354</v>
      </c>
      <c r="C1735" s="9" t="s">
        <v>2864</v>
      </c>
      <c r="D1735" s="9" t="s">
        <v>1254</v>
      </c>
      <c r="E1735" s="9">
        <v>1</v>
      </c>
      <c r="F1735" s="9">
        <v>5270</v>
      </c>
      <c r="G1735" s="9">
        <v>1</v>
      </c>
      <c r="H1735" s="9">
        <v>60</v>
      </c>
      <c r="I1735" s="9">
        <v>6</v>
      </c>
      <c r="J1735" s="9" t="s">
        <v>1066</v>
      </c>
      <c r="K1735" s="9">
        <v>300021057</v>
      </c>
      <c r="L1735" s="9" t="s">
        <v>1272</v>
      </c>
      <c r="M1735" s="127">
        <v>1</v>
      </c>
      <c r="N1735" s="128">
        <v>0.74</v>
      </c>
      <c r="O1735" t="s">
        <v>1069</v>
      </c>
      <c r="P1735" t="s">
        <v>1069</v>
      </c>
    </row>
    <row r="1736" spans="1:16" ht="15.75" thickBot="1" x14ac:dyDescent="0.3">
      <c r="A1736" s="9" t="s">
        <v>1059</v>
      </c>
      <c r="B1736" s="9">
        <v>600010413</v>
      </c>
      <c r="C1736" s="9" t="s">
        <v>2865</v>
      </c>
      <c r="D1736" s="9" t="s">
        <v>1254</v>
      </c>
      <c r="E1736" s="9">
        <v>1</v>
      </c>
      <c r="F1736" s="9">
        <v>5272</v>
      </c>
      <c r="G1736" s="9">
        <v>1</v>
      </c>
      <c r="H1736" s="9">
        <v>10</v>
      </c>
      <c r="I1736" s="9">
        <v>1</v>
      </c>
      <c r="J1736" s="9" t="s">
        <v>1066</v>
      </c>
      <c r="K1736" s="9">
        <v>300021034</v>
      </c>
      <c r="L1736" s="9" t="s">
        <v>1368</v>
      </c>
      <c r="M1736" s="127">
        <v>1.3</v>
      </c>
      <c r="N1736" s="130">
        <v>1</v>
      </c>
      <c r="O1736" t="s">
        <v>1069</v>
      </c>
      <c r="P1736" t="s">
        <v>1069</v>
      </c>
    </row>
    <row r="1737" spans="1:16" ht="15.75" thickBot="1" x14ac:dyDescent="0.3">
      <c r="A1737" s="9" t="s">
        <v>1059</v>
      </c>
      <c r="B1737" s="9">
        <v>600010413</v>
      </c>
      <c r="C1737" s="9" t="s">
        <v>2865</v>
      </c>
      <c r="D1737" s="9" t="s">
        <v>1254</v>
      </c>
      <c r="E1737" s="9">
        <v>1</v>
      </c>
      <c r="F1737" s="9">
        <v>5272</v>
      </c>
      <c r="G1737" s="9">
        <v>1</v>
      </c>
      <c r="H1737" s="9">
        <v>20</v>
      </c>
      <c r="I1737" s="9">
        <v>2</v>
      </c>
      <c r="J1737" s="9" t="s">
        <v>1066</v>
      </c>
      <c r="K1737" s="9">
        <v>300021037</v>
      </c>
      <c r="L1737" s="9" t="s">
        <v>1268</v>
      </c>
      <c r="M1737" s="127">
        <v>1.3</v>
      </c>
      <c r="N1737" s="129">
        <v>1</v>
      </c>
      <c r="O1737" t="s">
        <v>1069</v>
      </c>
      <c r="P1737" t="s">
        <v>1069</v>
      </c>
    </row>
    <row r="1738" spans="1:16" ht="15.75" thickBot="1" x14ac:dyDescent="0.3">
      <c r="A1738" s="9" t="s">
        <v>1059</v>
      </c>
      <c r="B1738" s="9">
        <v>600010413</v>
      </c>
      <c r="C1738" s="9" t="s">
        <v>2865</v>
      </c>
      <c r="D1738" s="9" t="s">
        <v>1254</v>
      </c>
      <c r="E1738" s="9">
        <v>1</v>
      </c>
      <c r="F1738" s="9">
        <v>5272</v>
      </c>
      <c r="G1738" s="9">
        <v>1</v>
      </c>
      <c r="H1738" s="9">
        <v>30</v>
      </c>
      <c r="I1738" s="9">
        <v>3</v>
      </c>
      <c r="J1738" s="9" t="s">
        <v>1066</v>
      </c>
      <c r="K1738" s="9">
        <v>600004629</v>
      </c>
      <c r="L1738" s="9" t="s">
        <v>1457</v>
      </c>
      <c r="M1738" s="127">
        <v>1.3</v>
      </c>
      <c r="N1738" s="129">
        <v>1.3</v>
      </c>
      <c r="O1738" t="s">
        <v>1069</v>
      </c>
      <c r="P1738" t="s">
        <v>1069</v>
      </c>
    </row>
    <row r="1739" spans="1:16" ht="15.75" thickBot="1" x14ac:dyDescent="0.3">
      <c r="A1739" s="9" t="s">
        <v>1059</v>
      </c>
      <c r="B1739" s="9">
        <v>600010525</v>
      </c>
      <c r="C1739" s="9" t="s">
        <v>2866</v>
      </c>
      <c r="D1739" s="9" t="s">
        <v>1254</v>
      </c>
      <c r="E1739" s="9">
        <v>1</v>
      </c>
      <c r="F1739" s="9">
        <v>5274</v>
      </c>
      <c r="G1739" s="9">
        <v>1</v>
      </c>
      <c r="H1739" s="9">
        <v>10</v>
      </c>
      <c r="I1739" s="9">
        <v>1</v>
      </c>
      <c r="J1739" s="9" t="s">
        <v>1066</v>
      </c>
      <c r="K1739" s="9">
        <v>300021025</v>
      </c>
      <c r="L1739" s="9" t="s">
        <v>138</v>
      </c>
      <c r="M1739" s="127">
        <v>1</v>
      </c>
      <c r="N1739" s="128">
        <v>1.02</v>
      </c>
      <c r="O1739" t="s">
        <v>1069</v>
      </c>
      <c r="P1739" t="s">
        <v>1069</v>
      </c>
    </row>
    <row r="1740" spans="1:16" ht="15.75" thickBot="1" x14ac:dyDescent="0.3">
      <c r="A1740" s="9" t="s">
        <v>1059</v>
      </c>
      <c r="B1740" s="9">
        <v>600010525</v>
      </c>
      <c r="C1740" s="9" t="s">
        <v>2866</v>
      </c>
      <c r="D1740" s="9" t="s">
        <v>1254</v>
      </c>
      <c r="E1740" s="9">
        <v>1</v>
      </c>
      <c r="F1740" s="9">
        <v>5274</v>
      </c>
      <c r="G1740" s="9">
        <v>1</v>
      </c>
      <c r="H1740" s="9">
        <v>20</v>
      </c>
      <c r="I1740" s="9">
        <v>2</v>
      </c>
      <c r="J1740" s="9" t="s">
        <v>1066</v>
      </c>
      <c r="K1740" s="9">
        <v>300021037</v>
      </c>
      <c r="L1740" s="9" t="s">
        <v>1268</v>
      </c>
      <c r="M1740" s="127">
        <v>1</v>
      </c>
      <c r="N1740" s="128">
        <v>1.02</v>
      </c>
      <c r="O1740" t="s">
        <v>1069</v>
      </c>
      <c r="P1740" t="s">
        <v>1069</v>
      </c>
    </row>
    <row r="1741" spans="1:16" ht="15.75" thickBot="1" x14ac:dyDescent="0.3">
      <c r="A1741" s="9" t="s">
        <v>1059</v>
      </c>
      <c r="B1741" s="9">
        <v>600010525</v>
      </c>
      <c r="C1741" s="9" t="s">
        <v>2866</v>
      </c>
      <c r="D1741" s="9" t="s">
        <v>1254</v>
      </c>
      <c r="E1741" s="9">
        <v>1</v>
      </c>
      <c r="F1741" s="9">
        <v>5274</v>
      </c>
      <c r="G1741" s="9">
        <v>1</v>
      </c>
      <c r="H1741" s="9">
        <v>30</v>
      </c>
      <c r="I1741" s="9">
        <v>3</v>
      </c>
      <c r="J1741" s="9" t="s">
        <v>1066</v>
      </c>
      <c r="K1741" s="9">
        <v>500000993</v>
      </c>
      <c r="L1741" s="9" t="s">
        <v>2807</v>
      </c>
      <c r="M1741" s="127">
        <v>1</v>
      </c>
      <c r="N1741" s="129">
        <v>1</v>
      </c>
      <c r="O1741" t="s">
        <v>1069</v>
      </c>
      <c r="P1741" t="s">
        <v>1069</v>
      </c>
    </row>
    <row r="1742" spans="1:16" ht="15.75" thickBot="1" x14ac:dyDescent="0.3">
      <c r="A1742" s="9" t="s">
        <v>1059</v>
      </c>
      <c r="B1742" s="9">
        <v>600010680</v>
      </c>
      <c r="C1742" s="9" t="s">
        <v>2867</v>
      </c>
      <c r="D1742" s="9" t="s">
        <v>1254</v>
      </c>
      <c r="E1742" s="9">
        <v>1</v>
      </c>
      <c r="F1742" s="9">
        <v>8542</v>
      </c>
      <c r="G1742" s="9">
        <v>1</v>
      </c>
      <c r="H1742" s="9">
        <v>10</v>
      </c>
      <c r="I1742" s="9">
        <v>1</v>
      </c>
      <c r="J1742" s="9" t="s">
        <v>1066</v>
      </c>
      <c r="K1742" s="9">
        <v>500002415</v>
      </c>
      <c r="L1742" s="9" t="s">
        <v>2810</v>
      </c>
      <c r="M1742" s="127">
        <v>1</v>
      </c>
      <c r="N1742" s="129">
        <v>1</v>
      </c>
      <c r="O1742" t="s">
        <v>1069</v>
      </c>
      <c r="P1742" t="s">
        <v>1069</v>
      </c>
    </row>
    <row r="1743" spans="1:16" ht="15.75" thickBot="1" x14ac:dyDescent="0.3">
      <c r="A1743" s="9" t="s">
        <v>1059</v>
      </c>
      <c r="B1743" s="9">
        <v>600010680</v>
      </c>
      <c r="C1743" s="9" t="s">
        <v>2867</v>
      </c>
      <c r="D1743" s="9" t="s">
        <v>1254</v>
      </c>
      <c r="E1743" s="9">
        <v>1</v>
      </c>
      <c r="F1743" s="9">
        <v>8542</v>
      </c>
      <c r="G1743" s="9">
        <v>1</v>
      </c>
      <c r="H1743" s="9">
        <v>20</v>
      </c>
      <c r="I1743" s="9">
        <v>2</v>
      </c>
      <c r="J1743" s="9" t="s">
        <v>1066</v>
      </c>
      <c r="K1743" s="9">
        <v>300021031</v>
      </c>
      <c r="L1743" s="9" t="s">
        <v>1943</v>
      </c>
      <c r="M1743" s="127">
        <v>1</v>
      </c>
      <c r="N1743" s="128">
        <v>1</v>
      </c>
      <c r="O1743" t="s">
        <v>1069</v>
      </c>
      <c r="P1743" t="s">
        <v>1069</v>
      </c>
    </row>
    <row r="1744" spans="1:16" ht="15.75" thickBot="1" x14ac:dyDescent="0.3">
      <c r="A1744" s="9" t="s">
        <v>1059</v>
      </c>
      <c r="B1744" s="9">
        <v>600010680</v>
      </c>
      <c r="C1744" s="9" t="s">
        <v>2867</v>
      </c>
      <c r="D1744" s="9" t="s">
        <v>1254</v>
      </c>
      <c r="E1744" s="9">
        <v>1</v>
      </c>
      <c r="F1744" s="9">
        <v>8542</v>
      </c>
      <c r="G1744" s="9">
        <v>1</v>
      </c>
      <c r="H1744" s="9">
        <v>30</v>
      </c>
      <c r="I1744" s="9">
        <v>3</v>
      </c>
      <c r="J1744" s="9" t="s">
        <v>1066</v>
      </c>
      <c r="K1744" s="9">
        <v>300020983</v>
      </c>
      <c r="L1744" s="9" t="s">
        <v>116</v>
      </c>
      <c r="M1744" s="127">
        <v>1</v>
      </c>
      <c r="N1744" s="128">
        <v>1</v>
      </c>
      <c r="O1744" t="s">
        <v>1069</v>
      </c>
      <c r="P1744" t="s">
        <v>1069</v>
      </c>
    </row>
    <row r="1745" spans="1:16" ht="15.75" thickBot="1" x14ac:dyDescent="0.3">
      <c r="A1745" s="9" t="s">
        <v>1059</v>
      </c>
      <c r="B1745" s="9">
        <v>600010740</v>
      </c>
      <c r="C1745" s="9" t="s">
        <v>2868</v>
      </c>
      <c r="D1745" s="9" t="s">
        <v>1254</v>
      </c>
      <c r="E1745" s="9">
        <v>1</v>
      </c>
      <c r="F1745" s="9">
        <v>5298</v>
      </c>
      <c r="G1745" s="9">
        <v>1</v>
      </c>
      <c r="H1745" s="9">
        <v>10</v>
      </c>
      <c r="I1745" s="9">
        <v>1</v>
      </c>
      <c r="J1745" s="9" t="s">
        <v>1066</v>
      </c>
      <c r="K1745" s="9">
        <v>500000957</v>
      </c>
      <c r="L1745" s="9" t="s">
        <v>1086</v>
      </c>
      <c r="M1745" s="127">
        <v>1</v>
      </c>
      <c r="N1745" s="128">
        <v>1.04</v>
      </c>
      <c r="O1745" t="s">
        <v>1069</v>
      </c>
      <c r="P1745" t="s">
        <v>2800</v>
      </c>
    </row>
    <row r="1746" spans="1:16" ht="15.75" thickBot="1" x14ac:dyDescent="0.3">
      <c r="A1746" s="9" t="s">
        <v>1059</v>
      </c>
      <c r="B1746" s="9">
        <v>600010741</v>
      </c>
      <c r="C1746" s="9" t="s">
        <v>2869</v>
      </c>
      <c r="D1746" s="9" t="s">
        <v>1254</v>
      </c>
      <c r="E1746" s="9">
        <v>1</v>
      </c>
      <c r="F1746" s="9">
        <v>5299</v>
      </c>
      <c r="G1746" s="9">
        <v>1</v>
      </c>
      <c r="H1746" s="9">
        <v>10</v>
      </c>
      <c r="I1746" s="9">
        <v>1</v>
      </c>
      <c r="J1746" s="9" t="s">
        <v>1066</v>
      </c>
      <c r="K1746" s="9">
        <v>300021033</v>
      </c>
      <c r="L1746" s="9" t="s">
        <v>1285</v>
      </c>
      <c r="M1746" s="127">
        <v>1</v>
      </c>
      <c r="N1746" s="128">
        <v>1.02</v>
      </c>
      <c r="O1746" t="s">
        <v>1069</v>
      </c>
      <c r="P1746" t="s">
        <v>1069</v>
      </c>
    </row>
    <row r="1747" spans="1:16" ht="15.75" thickBot="1" x14ac:dyDescent="0.3">
      <c r="A1747" s="9" t="s">
        <v>1059</v>
      </c>
      <c r="B1747" s="9">
        <v>600010741</v>
      </c>
      <c r="C1747" s="9" t="s">
        <v>2869</v>
      </c>
      <c r="D1747" s="9" t="s">
        <v>1254</v>
      </c>
      <c r="E1747" s="9">
        <v>1</v>
      </c>
      <c r="F1747" s="9">
        <v>5299</v>
      </c>
      <c r="G1747" s="9">
        <v>1</v>
      </c>
      <c r="H1747" s="9">
        <v>20</v>
      </c>
      <c r="I1747" s="9">
        <v>2</v>
      </c>
      <c r="J1747" s="9" t="s">
        <v>1066</v>
      </c>
      <c r="K1747" s="9">
        <v>300021037</v>
      </c>
      <c r="L1747" s="9" t="s">
        <v>1268</v>
      </c>
      <c r="M1747" s="127">
        <v>1</v>
      </c>
      <c r="N1747" s="128">
        <v>1.02</v>
      </c>
      <c r="O1747" t="s">
        <v>1069</v>
      </c>
      <c r="P1747" t="s">
        <v>1069</v>
      </c>
    </row>
    <row r="1748" spans="1:16" ht="15.75" thickBot="1" x14ac:dyDescent="0.3">
      <c r="A1748" s="9" t="s">
        <v>1059</v>
      </c>
      <c r="B1748" s="9">
        <v>600010741</v>
      </c>
      <c r="C1748" s="9" t="s">
        <v>2869</v>
      </c>
      <c r="D1748" s="9" t="s">
        <v>1254</v>
      </c>
      <c r="E1748" s="9">
        <v>1</v>
      </c>
      <c r="F1748" s="9">
        <v>5299</v>
      </c>
      <c r="G1748" s="9">
        <v>1</v>
      </c>
      <c r="H1748" s="9">
        <v>30</v>
      </c>
      <c r="I1748" s="9">
        <v>3</v>
      </c>
      <c r="J1748" s="9" t="s">
        <v>1066</v>
      </c>
      <c r="K1748" s="9">
        <v>600010740</v>
      </c>
      <c r="L1748" s="9" t="s">
        <v>2868</v>
      </c>
      <c r="M1748" s="127">
        <v>1</v>
      </c>
      <c r="N1748" s="128">
        <v>1</v>
      </c>
      <c r="O1748" t="s">
        <v>1069</v>
      </c>
      <c r="P1748" t="s">
        <v>1069</v>
      </c>
    </row>
    <row r="1749" spans="1:16" ht="15.75" thickBot="1" x14ac:dyDescent="0.3">
      <c r="A1749" s="9" t="s">
        <v>1059</v>
      </c>
      <c r="B1749" s="9">
        <v>600010769</v>
      </c>
      <c r="C1749" s="9" t="s">
        <v>2716</v>
      </c>
      <c r="D1749" s="9" t="s">
        <v>1254</v>
      </c>
      <c r="E1749" s="9">
        <v>1</v>
      </c>
      <c r="F1749" s="9">
        <v>5302</v>
      </c>
      <c r="G1749" s="9">
        <v>1</v>
      </c>
      <c r="H1749" s="9">
        <v>10</v>
      </c>
      <c r="I1749" s="9">
        <v>1</v>
      </c>
      <c r="J1749" s="9" t="s">
        <v>1066</v>
      </c>
      <c r="K1749" s="9">
        <v>300021033</v>
      </c>
      <c r="L1749" s="9" t="s">
        <v>1285</v>
      </c>
      <c r="M1749" s="127">
        <v>1</v>
      </c>
      <c r="N1749" s="128">
        <v>1</v>
      </c>
      <c r="O1749" t="s">
        <v>1069</v>
      </c>
      <c r="P1749" t="s">
        <v>1069</v>
      </c>
    </row>
    <row r="1750" spans="1:16" ht="15.75" thickBot="1" x14ac:dyDescent="0.3">
      <c r="A1750" s="9" t="s">
        <v>1059</v>
      </c>
      <c r="B1750" s="9">
        <v>600010769</v>
      </c>
      <c r="C1750" s="9" t="s">
        <v>2716</v>
      </c>
      <c r="D1750" s="9" t="s">
        <v>1254</v>
      </c>
      <c r="E1750" s="9">
        <v>1</v>
      </c>
      <c r="F1750" s="9">
        <v>5302</v>
      </c>
      <c r="G1750" s="9">
        <v>1</v>
      </c>
      <c r="H1750" s="9">
        <v>20</v>
      </c>
      <c r="I1750" s="9">
        <v>2</v>
      </c>
      <c r="J1750" s="9" t="s">
        <v>1066</v>
      </c>
      <c r="K1750" s="9">
        <v>300020983</v>
      </c>
      <c r="L1750" s="9" t="s">
        <v>116</v>
      </c>
      <c r="M1750" s="127">
        <v>1</v>
      </c>
      <c r="N1750" s="128">
        <v>1</v>
      </c>
      <c r="O1750" t="s">
        <v>1069</v>
      </c>
      <c r="P1750" t="s">
        <v>1069</v>
      </c>
    </row>
    <row r="1751" spans="1:16" ht="15.75" thickBot="1" x14ac:dyDescent="0.3">
      <c r="A1751" s="9" t="s">
        <v>1059</v>
      </c>
      <c r="B1751" s="9">
        <v>600010769</v>
      </c>
      <c r="C1751" s="9" t="s">
        <v>2716</v>
      </c>
      <c r="D1751" s="9" t="s">
        <v>1254</v>
      </c>
      <c r="E1751" s="9">
        <v>1</v>
      </c>
      <c r="F1751" s="9">
        <v>5302</v>
      </c>
      <c r="G1751" s="9">
        <v>1</v>
      </c>
      <c r="H1751" s="9">
        <v>40</v>
      </c>
      <c r="I1751" s="9">
        <v>4</v>
      </c>
      <c r="J1751" s="9" t="s">
        <v>1066</v>
      </c>
      <c r="K1751" s="9">
        <v>500000994</v>
      </c>
      <c r="L1751" s="9" t="s">
        <v>367</v>
      </c>
      <c r="M1751" s="127">
        <v>1</v>
      </c>
      <c r="N1751" s="129">
        <v>1</v>
      </c>
      <c r="O1751" t="s">
        <v>1069</v>
      </c>
      <c r="P1751" t="s">
        <v>1069</v>
      </c>
    </row>
    <row r="1752" spans="1:16" ht="15.75" thickBot="1" x14ac:dyDescent="0.3">
      <c r="A1752" s="9" t="s">
        <v>1059</v>
      </c>
      <c r="B1752" s="9">
        <v>600010769</v>
      </c>
      <c r="C1752" s="9" t="s">
        <v>2716</v>
      </c>
      <c r="D1752" s="9" t="s">
        <v>1254</v>
      </c>
      <c r="E1752" s="9">
        <v>1</v>
      </c>
      <c r="F1752" s="9">
        <v>5302</v>
      </c>
      <c r="G1752" s="9">
        <v>1</v>
      </c>
      <c r="H1752" s="9">
        <v>50</v>
      </c>
      <c r="I1752" s="9">
        <v>5</v>
      </c>
      <c r="J1752" s="9" t="s">
        <v>1066</v>
      </c>
      <c r="K1752" s="9">
        <v>300021041</v>
      </c>
      <c r="L1752" s="9" t="s">
        <v>1270</v>
      </c>
      <c r="M1752" s="127">
        <v>1</v>
      </c>
      <c r="N1752" s="129">
        <v>0.19</v>
      </c>
      <c r="O1752" t="s">
        <v>1069</v>
      </c>
      <c r="P1752" t="s">
        <v>1069</v>
      </c>
    </row>
    <row r="1753" spans="1:16" ht="15.75" thickBot="1" x14ac:dyDescent="0.3">
      <c r="A1753" s="9" t="s">
        <v>1059</v>
      </c>
      <c r="B1753" s="9">
        <v>600010769</v>
      </c>
      <c r="C1753" s="9" t="s">
        <v>2716</v>
      </c>
      <c r="D1753" s="9" t="s">
        <v>1254</v>
      </c>
      <c r="E1753" s="9">
        <v>1</v>
      </c>
      <c r="F1753" s="9">
        <v>5302</v>
      </c>
      <c r="G1753" s="9">
        <v>1</v>
      </c>
      <c r="H1753" s="9">
        <v>60</v>
      </c>
      <c r="I1753" s="9">
        <v>6</v>
      </c>
      <c r="J1753" s="9" t="s">
        <v>1066</v>
      </c>
      <c r="K1753" s="9">
        <v>300021057</v>
      </c>
      <c r="L1753" s="9" t="s">
        <v>1272</v>
      </c>
      <c r="M1753" s="127">
        <v>1</v>
      </c>
      <c r="N1753" s="128">
        <v>0.82499999999999996</v>
      </c>
      <c r="O1753" t="s">
        <v>1069</v>
      </c>
      <c r="P1753" t="s">
        <v>1069</v>
      </c>
    </row>
    <row r="1754" spans="1:16" ht="15.75" thickBot="1" x14ac:dyDescent="0.3">
      <c r="A1754" s="9" t="s">
        <v>1059</v>
      </c>
      <c r="B1754" s="9">
        <v>600011074</v>
      </c>
      <c r="C1754" s="9" t="s">
        <v>2870</v>
      </c>
      <c r="D1754" s="9" t="s">
        <v>1254</v>
      </c>
      <c r="E1754" s="9">
        <v>1</v>
      </c>
      <c r="F1754" s="9">
        <v>5414</v>
      </c>
      <c r="G1754" s="9">
        <v>1</v>
      </c>
      <c r="H1754" s="9">
        <v>10</v>
      </c>
      <c r="I1754" s="9">
        <v>1</v>
      </c>
      <c r="J1754" s="9" t="s">
        <v>1066</v>
      </c>
      <c r="K1754" s="9">
        <v>300021033</v>
      </c>
      <c r="L1754" s="9" t="s">
        <v>1285</v>
      </c>
      <c r="M1754" s="127">
        <v>1</v>
      </c>
      <c r="N1754" s="129">
        <v>1</v>
      </c>
      <c r="O1754" t="s">
        <v>1069</v>
      </c>
      <c r="P1754" t="s">
        <v>1069</v>
      </c>
    </row>
    <row r="1755" spans="1:16" ht="15.75" thickBot="1" x14ac:dyDescent="0.3">
      <c r="A1755" s="9" t="s">
        <v>1059</v>
      </c>
      <c r="B1755" s="9">
        <v>600011074</v>
      </c>
      <c r="C1755" s="9" t="s">
        <v>2870</v>
      </c>
      <c r="D1755" s="9" t="s">
        <v>1254</v>
      </c>
      <c r="E1755" s="9">
        <v>1</v>
      </c>
      <c r="F1755" s="9">
        <v>5414</v>
      </c>
      <c r="G1755" s="9">
        <v>1</v>
      </c>
      <c r="H1755" s="9">
        <v>20</v>
      </c>
      <c r="I1755" s="9">
        <v>2</v>
      </c>
      <c r="J1755" s="9" t="s">
        <v>1066</v>
      </c>
      <c r="K1755" s="9">
        <v>300021039</v>
      </c>
      <c r="L1755" s="9" t="s">
        <v>1585</v>
      </c>
      <c r="M1755" s="127">
        <v>1</v>
      </c>
      <c r="N1755" s="129">
        <v>1</v>
      </c>
      <c r="O1755" t="s">
        <v>1069</v>
      </c>
      <c r="P1755" t="s">
        <v>1069</v>
      </c>
    </row>
    <row r="1756" spans="1:16" ht="15.75" thickBot="1" x14ac:dyDescent="0.3">
      <c r="A1756" s="9" t="s">
        <v>1059</v>
      </c>
      <c r="B1756" s="9">
        <v>600011074</v>
      </c>
      <c r="C1756" s="9" t="s">
        <v>2870</v>
      </c>
      <c r="D1756" s="9" t="s">
        <v>1254</v>
      </c>
      <c r="E1756" s="9">
        <v>1</v>
      </c>
      <c r="F1756" s="9">
        <v>5414</v>
      </c>
      <c r="G1756" s="9">
        <v>1</v>
      </c>
      <c r="H1756" s="9">
        <v>30</v>
      </c>
      <c r="I1756" s="9">
        <v>3</v>
      </c>
      <c r="J1756" s="9" t="s">
        <v>1066</v>
      </c>
      <c r="K1756" s="9">
        <v>600003771</v>
      </c>
      <c r="L1756" s="9" t="s">
        <v>1311</v>
      </c>
      <c r="M1756" s="127">
        <v>1</v>
      </c>
      <c r="N1756" s="130">
        <v>1</v>
      </c>
      <c r="O1756" t="s">
        <v>1069</v>
      </c>
      <c r="P1756" t="s">
        <v>1069</v>
      </c>
    </row>
    <row r="1757" spans="1:16" ht="15.75" thickBot="1" x14ac:dyDescent="0.3">
      <c r="A1757" s="9" t="s">
        <v>1059</v>
      </c>
      <c r="B1757" s="9">
        <v>600011107</v>
      </c>
      <c r="C1757" s="9" t="s">
        <v>2871</v>
      </c>
      <c r="D1757" s="9" t="s">
        <v>1254</v>
      </c>
      <c r="E1757" s="9">
        <v>1</v>
      </c>
      <c r="F1757" s="9">
        <v>5323</v>
      </c>
      <c r="G1757" s="9">
        <v>1</v>
      </c>
      <c r="H1757" s="9">
        <v>10</v>
      </c>
      <c r="I1757" s="9">
        <v>1</v>
      </c>
      <c r="J1757" s="9" t="s">
        <v>1066</v>
      </c>
      <c r="K1757" s="9">
        <v>300021024</v>
      </c>
      <c r="L1757" s="9" t="s">
        <v>1492</v>
      </c>
      <c r="M1757" s="127">
        <v>1</v>
      </c>
      <c r="N1757" s="130">
        <v>2</v>
      </c>
      <c r="O1757" t="s">
        <v>1069</v>
      </c>
      <c r="P1757" t="s">
        <v>1069</v>
      </c>
    </row>
    <row r="1758" spans="1:16" ht="15.75" thickBot="1" x14ac:dyDescent="0.3">
      <c r="A1758" s="9" t="s">
        <v>1059</v>
      </c>
      <c r="B1758" s="9">
        <v>600011107</v>
      </c>
      <c r="C1758" s="9" t="s">
        <v>2871</v>
      </c>
      <c r="D1758" s="9" t="s">
        <v>1254</v>
      </c>
      <c r="E1758" s="9">
        <v>1</v>
      </c>
      <c r="F1758" s="9">
        <v>5323</v>
      </c>
      <c r="G1758" s="9">
        <v>1</v>
      </c>
      <c r="H1758" s="9">
        <v>20</v>
      </c>
      <c r="I1758" s="9">
        <v>2</v>
      </c>
      <c r="J1758" s="9" t="s">
        <v>1066</v>
      </c>
      <c r="K1758" s="9">
        <v>300021037</v>
      </c>
      <c r="L1758" s="9" t="s">
        <v>1268</v>
      </c>
      <c r="M1758" s="127">
        <v>1</v>
      </c>
      <c r="N1758" s="128">
        <v>1</v>
      </c>
      <c r="O1758" t="s">
        <v>1069</v>
      </c>
      <c r="P1758" t="s">
        <v>1069</v>
      </c>
    </row>
    <row r="1759" spans="1:16" ht="15.75" thickBot="1" x14ac:dyDescent="0.3">
      <c r="A1759" s="9" t="s">
        <v>1059</v>
      </c>
      <c r="B1759" s="9">
        <v>600011107</v>
      </c>
      <c r="C1759" s="9" t="s">
        <v>2871</v>
      </c>
      <c r="D1759" s="9" t="s">
        <v>1254</v>
      </c>
      <c r="E1759" s="9">
        <v>1</v>
      </c>
      <c r="F1759" s="9">
        <v>5323</v>
      </c>
      <c r="G1759" s="9">
        <v>1</v>
      </c>
      <c r="H1759" s="9">
        <v>30</v>
      </c>
      <c r="I1759" s="9">
        <v>3</v>
      </c>
      <c r="J1759" s="9" t="s">
        <v>1066</v>
      </c>
      <c r="K1759" s="9">
        <v>600004629</v>
      </c>
      <c r="L1759" s="9" t="s">
        <v>1457</v>
      </c>
      <c r="M1759" s="127">
        <v>1</v>
      </c>
      <c r="N1759" s="129">
        <v>1</v>
      </c>
      <c r="O1759" t="s">
        <v>1069</v>
      </c>
      <c r="P1759" t="s">
        <v>1069</v>
      </c>
    </row>
    <row r="1760" spans="1:16" ht="15.75" thickBot="1" x14ac:dyDescent="0.3">
      <c r="A1760" s="9" t="s">
        <v>1059</v>
      </c>
      <c r="B1760" s="9">
        <v>600011109</v>
      </c>
      <c r="C1760" s="9" t="s">
        <v>1792</v>
      </c>
      <c r="D1760" s="9" t="s">
        <v>1254</v>
      </c>
      <c r="E1760" s="9">
        <v>1</v>
      </c>
      <c r="F1760" s="9">
        <v>5325</v>
      </c>
      <c r="G1760" s="9">
        <v>1</v>
      </c>
      <c r="H1760" s="9">
        <v>10</v>
      </c>
      <c r="I1760" s="9">
        <v>1</v>
      </c>
      <c r="J1760" s="9" t="s">
        <v>1066</v>
      </c>
      <c r="K1760" s="9">
        <v>700001842</v>
      </c>
      <c r="L1760" s="9" t="s">
        <v>2801</v>
      </c>
      <c r="M1760" s="127">
        <v>1</v>
      </c>
      <c r="N1760" s="129">
        <v>1.04</v>
      </c>
      <c r="O1760" t="s">
        <v>1138</v>
      </c>
      <c r="P1760" t="s">
        <v>2872</v>
      </c>
    </row>
    <row r="1761" spans="1:16" ht="15.75" thickBot="1" x14ac:dyDescent="0.3">
      <c r="A1761" s="9" t="s">
        <v>1059</v>
      </c>
      <c r="B1761" s="9">
        <v>600011124</v>
      </c>
      <c r="C1761" s="9" t="s">
        <v>2873</v>
      </c>
      <c r="D1761" s="9" t="s">
        <v>1254</v>
      </c>
      <c r="E1761" s="9">
        <v>1</v>
      </c>
      <c r="F1761" s="9">
        <v>5334</v>
      </c>
      <c r="G1761" s="9">
        <v>1</v>
      </c>
      <c r="H1761" s="9">
        <v>10</v>
      </c>
      <c r="I1761" s="9">
        <v>1</v>
      </c>
      <c r="J1761" s="9" t="s">
        <v>1066</v>
      </c>
      <c r="K1761" s="9">
        <v>300021009</v>
      </c>
      <c r="L1761" s="9" t="s">
        <v>1265</v>
      </c>
      <c r="M1761" s="127">
        <v>1.2</v>
      </c>
      <c r="N1761" s="130">
        <v>48.96</v>
      </c>
      <c r="O1761" t="s">
        <v>1069</v>
      </c>
      <c r="P1761" t="s">
        <v>1069</v>
      </c>
    </row>
    <row r="1762" spans="1:16" ht="15.75" thickBot="1" x14ac:dyDescent="0.3">
      <c r="A1762" s="9" t="s">
        <v>1059</v>
      </c>
      <c r="B1762" s="9">
        <v>600011124</v>
      </c>
      <c r="C1762" s="9" t="s">
        <v>2873</v>
      </c>
      <c r="D1762" s="9" t="s">
        <v>1254</v>
      </c>
      <c r="E1762" s="9">
        <v>1</v>
      </c>
      <c r="F1762" s="9">
        <v>5334</v>
      </c>
      <c r="G1762" s="9">
        <v>1</v>
      </c>
      <c r="H1762" s="9">
        <v>20</v>
      </c>
      <c r="I1762" s="9">
        <v>2</v>
      </c>
      <c r="J1762" s="9" t="s">
        <v>1066</v>
      </c>
      <c r="K1762" s="9">
        <v>300021037</v>
      </c>
      <c r="L1762" s="9" t="s">
        <v>1268</v>
      </c>
      <c r="M1762" s="127">
        <v>1.2</v>
      </c>
      <c r="N1762" s="128">
        <v>1.02</v>
      </c>
      <c r="O1762" t="s">
        <v>1069</v>
      </c>
      <c r="P1762" t="s">
        <v>1069</v>
      </c>
    </row>
    <row r="1763" spans="1:16" ht="15.75" thickBot="1" x14ac:dyDescent="0.3">
      <c r="A1763" s="9" t="s">
        <v>1059</v>
      </c>
      <c r="B1763" s="9">
        <v>600011124</v>
      </c>
      <c r="C1763" s="9" t="s">
        <v>2873</v>
      </c>
      <c r="D1763" s="9" t="s">
        <v>1254</v>
      </c>
      <c r="E1763" s="9">
        <v>1</v>
      </c>
      <c r="F1763" s="9">
        <v>5334</v>
      </c>
      <c r="G1763" s="9">
        <v>1</v>
      </c>
      <c r="H1763" s="9">
        <v>40</v>
      </c>
      <c r="I1763" s="9">
        <v>4</v>
      </c>
      <c r="J1763" s="9" t="s">
        <v>1066</v>
      </c>
      <c r="K1763" s="9">
        <v>600010740</v>
      </c>
      <c r="L1763" s="9" t="s">
        <v>2868</v>
      </c>
      <c r="M1763" s="127">
        <v>1.2</v>
      </c>
      <c r="N1763" s="129">
        <v>1.2</v>
      </c>
      <c r="O1763" t="s">
        <v>1069</v>
      </c>
      <c r="P1763" t="s">
        <v>1069</v>
      </c>
    </row>
    <row r="1764" spans="1:16" ht="15.75" thickBot="1" x14ac:dyDescent="0.3">
      <c r="A1764" s="9" t="s">
        <v>1059</v>
      </c>
      <c r="B1764" s="9">
        <v>600011124</v>
      </c>
      <c r="C1764" s="9" t="s">
        <v>2873</v>
      </c>
      <c r="D1764" s="9" t="s">
        <v>1254</v>
      </c>
      <c r="E1764" s="9">
        <v>1</v>
      </c>
      <c r="F1764" s="9">
        <v>5334</v>
      </c>
      <c r="G1764" s="9">
        <v>1</v>
      </c>
      <c r="H1764" s="9">
        <v>50</v>
      </c>
      <c r="I1764" s="9">
        <v>5</v>
      </c>
      <c r="J1764" s="9" t="s">
        <v>1066</v>
      </c>
      <c r="K1764" s="9">
        <v>300021041</v>
      </c>
      <c r="L1764" s="9" t="s">
        <v>1270</v>
      </c>
      <c r="M1764" s="127">
        <v>1.2</v>
      </c>
      <c r="N1764" s="129">
        <v>0.19</v>
      </c>
      <c r="O1764" t="s">
        <v>1069</v>
      </c>
      <c r="P1764" t="s">
        <v>1069</v>
      </c>
    </row>
    <row r="1765" spans="1:16" ht="15.75" thickBot="1" x14ac:dyDescent="0.3">
      <c r="A1765" s="9" t="s">
        <v>1059</v>
      </c>
      <c r="B1765" s="9">
        <v>600011124</v>
      </c>
      <c r="C1765" s="9" t="s">
        <v>2873</v>
      </c>
      <c r="D1765" s="9" t="s">
        <v>1254</v>
      </c>
      <c r="E1765" s="9">
        <v>1</v>
      </c>
      <c r="F1765" s="9">
        <v>5334</v>
      </c>
      <c r="G1765" s="9">
        <v>1</v>
      </c>
      <c r="H1765" s="9">
        <v>60</v>
      </c>
      <c r="I1765" s="9">
        <v>6</v>
      </c>
      <c r="J1765" s="9" t="s">
        <v>1066</v>
      </c>
      <c r="K1765" s="9">
        <v>300021057</v>
      </c>
      <c r="L1765" s="9" t="s">
        <v>1272</v>
      </c>
      <c r="M1765" s="127">
        <v>1.2</v>
      </c>
      <c r="N1765" s="130">
        <v>0.82499999999999996</v>
      </c>
      <c r="O1765" t="s">
        <v>1069</v>
      </c>
      <c r="P1765" t="s">
        <v>1069</v>
      </c>
    </row>
    <row r="1766" spans="1:16" ht="15.75" thickBot="1" x14ac:dyDescent="0.3">
      <c r="A1766" s="9" t="s">
        <v>1059</v>
      </c>
      <c r="B1766" s="9">
        <v>600011125</v>
      </c>
      <c r="C1766" s="9" t="s">
        <v>2874</v>
      </c>
      <c r="D1766" s="9" t="s">
        <v>1254</v>
      </c>
      <c r="E1766" s="9">
        <v>1</v>
      </c>
      <c r="F1766" s="9">
        <v>5335</v>
      </c>
      <c r="G1766" s="9">
        <v>1</v>
      </c>
      <c r="H1766" s="9">
        <v>10</v>
      </c>
      <c r="I1766" s="9">
        <v>1</v>
      </c>
      <c r="J1766" s="9" t="s">
        <v>1066</v>
      </c>
      <c r="K1766" s="9">
        <v>500000957</v>
      </c>
      <c r="L1766" s="9" t="s">
        <v>1086</v>
      </c>
      <c r="M1766" s="127">
        <v>1</v>
      </c>
      <c r="N1766" s="128">
        <v>1.04</v>
      </c>
      <c r="O1766" t="s">
        <v>1069</v>
      </c>
      <c r="P1766" t="s">
        <v>1069</v>
      </c>
    </row>
    <row r="1767" spans="1:16" ht="15.75" thickBot="1" x14ac:dyDescent="0.3">
      <c r="A1767" s="9" t="s">
        <v>1059</v>
      </c>
      <c r="B1767" s="9">
        <v>600011127</v>
      </c>
      <c r="C1767" s="9" t="s">
        <v>2875</v>
      </c>
      <c r="D1767" s="9" t="s">
        <v>1254</v>
      </c>
      <c r="E1767" s="9">
        <v>1</v>
      </c>
      <c r="F1767" s="9">
        <v>5337</v>
      </c>
      <c r="G1767" s="9">
        <v>1</v>
      </c>
      <c r="H1767" s="9">
        <v>10</v>
      </c>
      <c r="I1767" s="9">
        <v>1</v>
      </c>
      <c r="J1767" s="9" t="s">
        <v>1066</v>
      </c>
      <c r="K1767" s="9">
        <v>300021033</v>
      </c>
      <c r="L1767" s="9" t="s">
        <v>1285</v>
      </c>
      <c r="M1767" s="127">
        <v>1</v>
      </c>
      <c r="N1767" s="129">
        <v>1.02</v>
      </c>
      <c r="O1767" t="s">
        <v>1069</v>
      </c>
      <c r="P1767" t="s">
        <v>1069</v>
      </c>
    </row>
    <row r="1768" spans="1:16" ht="15.75" thickBot="1" x14ac:dyDescent="0.3">
      <c r="A1768" s="9" t="s">
        <v>1059</v>
      </c>
      <c r="B1768" s="9">
        <v>600011127</v>
      </c>
      <c r="C1768" s="9" t="s">
        <v>2875</v>
      </c>
      <c r="D1768" s="9" t="s">
        <v>1254</v>
      </c>
      <c r="E1768" s="9">
        <v>1</v>
      </c>
      <c r="F1768" s="9">
        <v>5337</v>
      </c>
      <c r="G1768" s="9">
        <v>1</v>
      </c>
      <c r="H1768" s="9">
        <v>20</v>
      </c>
      <c r="I1768" s="9">
        <v>2</v>
      </c>
      <c r="J1768" s="9" t="s">
        <v>1066</v>
      </c>
      <c r="K1768" s="9">
        <v>300021037</v>
      </c>
      <c r="L1768" s="9" t="s">
        <v>1268</v>
      </c>
      <c r="M1768" s="127">
        <v>1</v>
      </c>
      <c r="N1768" s="130">
        <v>1.02</v>
      </c>
      <c r="O1768" t="s">
        <v>1069</v>
      </c>
      <c r="P1768" t="s">
        <v>1069</v>
      </c>
    </row>
    <row r="1769" spans="1:16" ht="15.75" thickBot="1" x14ac:dyDescent="0.3">
      <c r="A1769" s="9" t="s">
        <v>1059</v>
      </c>
      <c r="B1769" s="9">
        <v>600011127</v>
      </c>
      <c r="C1769" s="9" t="s">
        <v>2875</v>
      </c>
      <c r="D1769" s="9" t="s">
        <v>1254</v>
      </c>
      <c r="E1769" s="9">
        <v>1</v>
      </c>
      <c r="F1769" s="9">
        <v>5337</v>
      </c>
      <c r="G1769" s="9">
        <v>1</v>
      </c>
      <c r="H1769" s="9">
        <v>30</v>
      </c>
      <c r="I1769" s="9">
        <v>3</v>
      </c>
      <c r="J1769" s="9" t="s">
        <v>1066</v>
      </c>
      <c r="K1769" s="9">
        <v>600011125</v>
      </c>
      <c r="L1769" s="9" t="s">
        <v>2874</v>
      </c>
      <c r="M1769" s="127">
        <v>1</v>
      </c>
      <c r="N1769" s="130">
        <v>1</v>
      </c>
      <c r="O1769" t="s">
        <v>1069</v>
      </c>
      <c r="P1769" t="s">
        <v>1069</v>
      </c>
    </row>
    <row r="1770" spans="1:16" ht="15.75" thickBot="1" x14ac:dyDescent="0.3">
      <c r="A1770" s="9" t="s">
        <v>1059</v>
      </c>
      <c r="B1770" s="9">
        <v>600011130</v>
      </c>
      <c r="C1770" s="9" t="s">
        <v>2876</v>
      </c>
      <c r="D1770" s="9" t="s">
        <v>1254</v>
      </c>
      <c r="E1770" s="9">
        <v>1</v>
      </c>
      <c r="F1770" s="9">
        <v>5340</v>
      </c>
      <c r="G1770" s="9">
        <v>1</v>
      </c>
      <c r="H1770" s="9">
        <v>10</v>
      </c>
      <c r="I1770" s="9">
        <v>1</v>
      </c>
      <c r="J1770" s="9" t="s">
        <v>1066</v>
      </c>
      <c r="K1770" s="9">
        <v>300021033</v>
      </c>
      <c r="L1770" s="9" t="s">
        <v>1285</v>
      </c>
      <c r="M1770" s="127">
        <v>1</v>
      </c>
      <c r="N1770" s="129">
        <v>1.02</v>
      </c>
      <c r="O1770" t="s">
        <v>1069</v>
      </c>
      <c r="P1770" t="s">
        <v>1069</v>
      </c>
    </row>
    <row r="1771" spans="1:16" ht="15.75" thickBot="1" x14ac:dyDescent="0.3">
      <c r="A1771" s="9" t="s">
        <v>1059</v>
      </c>
      <c r="B1771" s="9">
        <v>600011130</v>
      </c>
      <c r="C1771" s="9" t="s">
        <v>2876</v>
      </c>
      <c r="D1771" s="9" t="s">
        <v>1254</v>
      </c>
      <c r="E1771" s="9">
        <v>1</v>
      </c>
      <c r="F1771" s="9">
        <v>5340</v>
      </c>
      <c r="G1771" s="9">
        <v>1</v>
      </c>
      <c r="H1771" s="9">
        <v>20</v>
      </c>
      <c r="I1771" s="9">
        <v>2</v>
      </c>
      <c r="J1771" s="9" t="s">
        <v>1066</v>
      </c>
      <c r="K1771" s="9">
        <v>300020983</v>
      </c>
      <c r="L1771" s="9" t="s">
        <v>116</v>
      </c>
      <c r="M1771" s="127">
        <v>1</v>
      </c>
      <c r="N1771" s="128">
        <v>1.02</v>
      </c>
      <c r="O1771" t="s">
        <v>1069</v>
      </c>
      <c r="P1771" t="s">
        <v>1069</v>
      </c>
    </row>
    <row r="1772" spans="1:16" ht="15.75" thickBot="1" x14ac:dyDescent="0.3">
      <c r="A1772" s="9" t="s">
        <v>1059</v>
      </c>
      <c r="B1772" s="9">
        <v>600011130</v>
      </c>
      <c r="C1772" s="9" t="s">
        <v>2876</v>
      </c>
      <c r="D1772" s="9" t="s">
        <v>1254</v>
      </c>
      <c r="E1772" s="9">
        <v>1</v>
      </c>
      <c r="F1772" s="9">
        <v>5340</v>
      </c>
      <c r="G1772" s="9">
        <v>1</v>
      </c>
      <c r="H1772" s="9">
        <v>30</v>
      </c>
      <c r="I1772" s="9">
        <v>3</v>
      </c>
      <c r="J1772" s="9" t="s">
        <v>1066</v>
      </c>
      <c r="K1772" s="9">
        <v>600007769</v>
      </c>
      <c r="L1772" s="9" t="s">
        <v>1916</v>
      </c>
      <c r="M1772" s="127">
        <v>1</v>
      </c>
      <c r="N1772" s="129">
        <v>1</v>
      </c>
      <c r="O1772" t="s">
        <v>1069</v>
      </c>
      <c r="P1772" t="s">
        <v>1069</v>
      </c>
    </row>
    <row r="1773" spans="1:16" ht="15.75" thickBot="1" x14ac:dyDescent="0.3">
      <c r="A1773" s="9" t="s">
        <v>1059</v>
      </c>
      <c r="B1773" s="9">
        <v>600011131</v>
      </c>
      <c r="C1773" s="9" t="s">
        <v>2877</v>
      </c>
      <c r="D1773" s="9" t="s">
        <v>1254</v>
      </c>
      <c r="E1773" s="9">
        <v>1</v>
      </c>
      <c r="F1773" s="9">
        <v>5341</v>
      </c>
      <c r="G1773" s="9">
        <v>1</v>
      </c>
      <c r="H1773" s="9">
        <v>10</v>
      </c>
      <c r="I1773" s="9">
        <v>1</v>
      </c>
      <c r="J1773" s="9" t="s">
        <v>1066</v>
      </c>
      <c r="K1773" s="9">
        <v>300021009</v>
      </c>
      <c r="L1773" s="9" t="s">
        <v>1265</v>
      </c>
      <c r="M1773" s="127">
        <v>1.2</v>
      </c>
      <c r="N1773" s="130">
        <v>48</v>
      </c>
      <c r="O1773" t="s">
        <v>1069</v>
      </c>
      <c r="P1773" t="s">
        <v>1069</v>
      </c>
    </row>
    <row r="1774" spans="1:16" ht="15.75" thickBot="1" x14ac:dyDescent="0.3">
      <c r="A1774" s="9" t="s">
        <v>1059</v>
      </c>
      <c r="B1774" s="9">
        <v>600011131</v>
      </c>
      <c r="C1774" s="9" t="s">
        <v>2877</v>
      </c>
      <c r="D1774" s="9" t="s">
        <v>1254</v>
      </c>
      <c r="E1774" s="9">
        <v>1</v>
      </c>
      <c r="F1774" s="9">
        <v>5341</v>
      </c>
      <c r="G1774" s="9">
        <v>1</v>
      </c>
      <c r="H1774" s="9">
        <v>20</v>
      </c>
      <c r="I1774" s="9">
        <v>2</v>
      </c>
      <c r="J1774" s="9" t="s">
        <v>1066</v>
      </c>
      <c r="K1774" s="9">
        <v>300021037</v>
      </c>
      <c r="L1774" s="9" t="s">
        <v>1268</v>
      </c>
      <c r="M1774" s="127">
        <v>1.2</v>
      </c>
      <c r="N1774" s="130">
        <v>1</v>
      </c>
      <c r="O1774" t="s">
        <v>1069</v>
      </c>
      <c r="P1774" t="s">
        <v>1069</v>
      </c>
    </row>
    <row r="1775" spans="1:16" ht="15.75" thickBot="1" x14ac:dyDescent="0.3">
      <c r="A1775" s="9" t="s">
        <v>1059</v>
      </c>
      <c r="B1775" s="9">
        <v>600011131</v>
      </c>
      <c r="C1775" s="9" t="s">
        <v>2877</v>
      </c>
      <c r="D1775" s="9" t="s">
        <v>1254</v>
      </c>
      <c r="E1775" s="9">
        <v>1</v>
      </c>
      <c r="F1775" s="9">
        <v>5341</v>
      </c>
      <c r="G1775" s="9">
        <v>1</v>
      </c>
      <c r="H1775" s="9">
        <v>40</v>
      </c>
      <c r="I1775" s="9">
        <v>4</v>
      </c>
      <c r="J1775" s="9" t="s">
        <v>1066</v>
      </c>
      <c r="K1775" s="9">
        <v>500000990</v>
      </c>
      <c r="L1775" s="9" t="s">
        <v>1193</v>
      </c>
      <c r="M1775" s="127">
        <v>1.2</v>
      </c>
      <c r="N1775" s="129">
        <v>1.2</v>
      </c>
      <c r="O1775" t="s">
        <v>1069</v>
      </c>
      <c r="P1775" t="s">
        <v>1069</v>
      </c>
    </row>
    <row r="1776" spans="1:16" ht="15.75" thickBot="1" x14ac:dyDescent="0.3">
      <c r="A1776" s="9" t="s">
        <v>1059</v>
      </c>
      <c r="B1776" s="9">
        <v>600011131</v>
      </c>
      <c r="C1776" s="9" t="s">
        <v>2877</v>
      </c>
      <c r="D1776" s="9" t="s">
        <v>1254</v>
      </c>
      <c r="E1776" s="9">
        <v>1</v>
      </c>
      <c r="F1776" s="9">
        <v>5341</v>
      </c>
      <c r="G1776" s="9">
        <v>1</v>
      </c>
      <c r="H1776" s="9">
        <v>50</v>
      </c>
      <c r="I1776" s="9">
        <v>5</v>
      </c>
      <c r="J1776" s="9" t="s">
        <v>1066</v>
      </c>
      <c r="K1776" s="9">
        <v>300021041</v>
      </c>
      <c r="L1776" s="9" t="s">
        <v>1270</v>
      </c>
      <c r="M1776" s="127">
        <v>1.2</v>
      </c>
      <c r="N1776" s="128">
        <v>0.19</v>
      </c>
      <c r="O1776" t="s">
        <v>1069</v>
      </c>
      <c r="P1776" t="s">
        <v>1069</v>
      </c>
    </row>
    <row r="1777" spans="1:16" ht="15.75" thickBot="1" x14ac:dyDescent="0.3">
      <c r="A1777" s="9" t="s">
        <v>1059</v>
      </c>
      <c r="B1777" s="9">
        <v>600011131</v>
      </c>
      <c r="C1777" s="9" t="s">
        <v>2877</v>
      </c>
      <c r="D1777" s="9" t="s">
        <v>1254</v>
      </c>
      <c r="E1777" s="9">
        <v>1</v>
      </c>
      <c r="F1777" s="9">
        <v>5341</v>
      </c>
      <c r="G1777" s="9">
        <v>1</v>
      </c>
      <c r="H1777" s="9">
        <v>60</v>
      </c>
      <c r="I1777" s="9">
        <v>6</v>
      </c>
      <c r="J1777" s="9" t="s">
        <v>1066</v>
      </c>
      <c r="K1777" s="9">
        <v>300021057</v>
      </c>
      <c r="L1777" s="9" t="s">
        <v>1272</v>
      </c>
      <c r="M1777" s="127">
        <v>1.2</v>
      </c>
      <c r="N1777" s="129">
        <v>0.82499999999999996</v>
      </c>
      <c r="O1777" t="s">
        <v>1069</v>
      </c>
      <c r="P1777" t="s">
        <v>1069</v>
      </c>
    </row>
    <row r="1778" spans="1:16" ht="15.75" thickBot="1" x14ac:dyDescent="0.3">
      <c r="A1778" s="9" t="s">
        <v>1059</v>
      </c>
      <c r="B1778" s="9">
        <v>600011151</v>
      </c>
      <c r="C1778" s="9" t="s">
        <v>2878</v>
      </c>
      <c r="D1778" s="9" t="s">
        <v>1254</v>
      </c>
      <c r="E1778" s="9">
        <v>1</v>
      </c>
      <c r="F1778" s="9">
        <v>5343</v>
      </c>
      <c r="G1778" s="9">
        <v>1</v>
      </c>
      <c r="H1778" s="9">
        <v>10</v>
      </c>
      <c r="I1778" s="9">
        <v>1</v>
      </c>
      <c r="J1778" s="9" t="s">
        <v>1066</v>
      </c>
      <c r="K1778" s="9">
        <v>300021015</v>
      </c>
      <c r="L1778" s="9" t="s">
        <v>1503</v>
      </c>
      <c r="M1778" s="127">
        <v>1.2</v>
      </c>
      <c r="N1778" s="129">
        <v>48</v>
      </c>
      <c r="O1778" t="s">
        <v>1069</v>
      </c>
      <c r="P1778" t="s">
        <v>1069</v>
      </c>
    </row>
    <row r="1779" spans="1:16" ht="15.75" thickBot="1" x14ac:dyDescent="0.3">
      <c r="A1779" s="9" t="s">
        <v>1059</v>
      </c>
      <c r="B1779" s="9">
        <v>600011151</v>
      </c>
      <c r="C1779" s="9" t="s">
        <v>2878</v>
      </c>
      <c r="D1779" s="9" t="s">
        <v>1254</v>
      </c>
      <c r="E1779" s="9">
        <v>1</v>
      </c>
      <c r="F1779" s="9">
        <v>5343</v>
      </c>
      <c r="G1779" s="9">
        <v>1</v>
      </c>
      <c r="H1779" s="9">
        <v>20</v>
      </c>
      <c r="I1779" s="9">
        <v>2</v>
      </c>
      <c r="J1779" s="9" t="s">
        <v>1066</v>
      </c>
      <c r="K1779" s="9">
        <v>300021039</v>
      </c>
      <c r="L1779" s="9" t="s">
        <v>1585</v>
      </c>
      <c r="M1779" s="127">
        <v>1.2</v>
      </c>
      <c r="N1779" s="128">
        <v>1</v>
      </c>
      <c r="O1779" t="s">
        <v>1069</v>
      </c>
      <c r="P1779" t="s">
        <v>1069</v>
      </c>
    </row>
    <row r="1780" spans="1:16" ht="15.75" thickBot="1" x14ac:dyDescent="0.3">
      <c r="A1780" s="9" t="s">
        <v>1059</v>
      </c>
      <c r="B1780" s="9">
        <v>600011151</v>
      </c>
      <c r="C1780" s="9" t="s">
        <v>2878</v>
      </c>
      <c r="D1780" s="9" t="s">
        <v>1254</v>
      </c>
      <c r="E1780" s="9">
        <v>1</v>
      </c>
      <c r="F1780" s="9">
        <v>5343</v>
      </c>
      <c r="G1780" s="9">
        <v>1</v>
      </c>
      <c r="H1780" s="9">
        <v>30</v>
      </c>
      <c r="I1780" s="9">
        <v>3</v>
      </c>
      <c r="J1780" s="9" t="s">
        <v>1066</v>
      </c>
      <c r="K1780" s="9">
        <v>300021044</v>
      </c>
      <c r="L1780" s="9" t="s">
        <v>2830</v>
      </c>
      <c r="M1780" s="127">
        <v>1.2</v>
      </c>
      <c r="N1780" s="129">
        <v>1</v>
      </c>
      <c r="O1780" t="s">
        <v>1069</v>
      </c>
      <c r="P1780" t="s">
        <v>1069</v>
      </c>
    </row>
    <row r="1781" spans="1:16" ht="15.75" thickBot="1" x14ac:dyDescent="0.3">
      <c r="A1781" s="9" t="s">
        <v>1059</v>
      </c>
      <c r="B1781" s="9">
        <v>600011151</v>
      </c>
      <c r="C1781" s="9" t="s">
        <v>2878</v>
      </c>
      <c r="D1781" s="9" t="s">
        <v>1254</v>
      </c>
      <c r="E1781" s="9">
        <v>1</v>
      </c>
      <c r="F1781" s="9">
        <v>5343</v>
      </c>
      <c r="G1781" s="9">
        <v>1</v>
      </c>
      <c r="H1781" s="9">
        <v>40</v>
      </c>
      <c r="I1781" s="9">
        <v>4</v>
      </c>
      <c r="J1781" s="9" t="s">
        <v>1066</v>
      </c>
      <c r="K1781" s="9">
        <v>600004674</v>
      </c>
      <c r="L1781" s="9" t="s">
        <v>1532</v>
      </c>
      <c r="M1781" s="127">
        <v>1.2</v>
      </c>
      <c r="N1781" s="129">
        <v>1.2</v>
      </c>
      <c r="O1781" t="s">
        <v>1069</v>
      </c>
      <c r="P1781" t="s">
        <v>1069</v>
      </c>
    </row>
    <row r="1782" spans="1:16" ht="15.75" thickBot="1" x14ac:dyDescent="0.3">
      <c r="A1782" s="9" t="s">
        <v>1059</v>
      </c>
      <c r="B1782" s="9">
        <v>600013394</v>
      </c>
      <c r="C1782" s="9" t="s">
        <v>2879</v>
      </c>
      <c r="D1782" s="9" t="s">
        <v>1254</v>
      </c>
      <c r="E1782" s="9">
        <v>1</v>
      </c>
      <c r="F1782" s="9">
        <v>8690</v>
      </c>
      <c r="G1782" s="9">
        <v>1</v>
      </c>
      <c r="H1782" s="9">
        <v>10</v>
      </c>
      <c r="I1782" s="9">
        <v>1</v>
      </c>
      <c r="J1782" s="9" t="s">
        <v>1066</v>
      </c>
      <c r="K1782" s="9">
        <v>150000523</v>
      </c>
      <c r="L1782" s="9" t="s">
        <v>1089</v>
      </c>
      <c r="M1782" s="127">
        <v>1</v>
      </c>
      <c r="N1782" s="130">
        <v>1.02</v>
      </c>
      <c r="O1782" t="s">
        <v>1069</v>
      </c>
      <c r="P1782" t="s">
        <v>1069</v>
      </c>
    </row>
    <row r="1783" spans="1:16" ht="15.75" thickBot="1" x14ac:dyDescent="0.3">
      <c r="A1783" s="9" t="s">
        <v>1059</v>
      </c>
      <c r="B1783" s="9">
        <v>600014644</v>
      </c>
      <c r="C1783" s="9" t="s">
        <v>2880</v>
      </c>
      <c r="D1783" s="9" t="s">
        <v>1254</v>
      </c>
      <c r="E1783" s="9">
        <v>1</v>
      </c>
      <c r="F1783" s="9">
        <v>9294</v>
      </c>
      <c r="G1783" s="9">
        <v>1</v>
      </c>
      <c r="H1783" s="9">
        <v>10</v>
      </c>
      <c r="I1783" s="9">
        <v>1</v>
      </c>
      <c r="J1783" s="9" t="s">
        <v>1066</v>
      </c>
      <c r="K1783" s="9">
        <v>150001928</v>
      </c>
      <c r="L1783" s="9" t="s">
        <v>1244</v>
      </c>
      <c r="M1783" s="127">
        <v>1</v>
      </c>
      <c r="N1783" s="130">
        <v>1</v>
      </c>
      <c r="O1783" t="s">
        <v>1069</v>
      </c>
      <c r="P1783" t="s">
        <v>1258</v>
      </c>
    </row>
    <row r="1784" spans="1:16" ht="15.75" thickBot="1" x14ac:dyDescent="0.3">
      <c r="A1784" s="9" t="s">
        <v>1059</v>
      </c>
      <c r="B1784" s="9">
        <v>600014644</v>
      </c>
      <c r="C1784" s="9" t="s">
        <v>2880</v>
      </c>
      <c r="D1784" s="9" t="s">
        <v>1254</v>
      </c>
      <c r="E1784" s="9">
        <v>1</v>
      </c>
      <c r="F1784" s="9">
        <v>9294</v>
      </c>
      <c r="G1784" s="9">
        <v>1</v>
      </c>
      <c r="H1784" s="9">
        <v>20</v>
      </c>
      <c r="I1784" s="9">
        <v>2</v>
      </c>
      <c r="J1784" s="9" t="s">
        <v>1066</v>
      </c>
      <c r="K1784" s="9">
        <v>300021025</v>
      </c>
      <c r="L1784" s="9" t="s">
        <v>138</v>
      </c>
      <c r="M1784" s="127">
        <v>1</v>
      </c>
      <c r="N1784" s="128">
        <v>1</v>
      </c>
      <c r="O1784" t="s">
        <v>1069</v>
      </c>
      <c r="P1784" t="s">
        <v>1258</v>
      </c>
    </row>
    <row r="1785" spans="1:16" ht="15.75" thickBot="1" x14ac:dyDescent="0.3">
      <c r="A1785" s="9" t="s">
        <v>1059</v>
      </c>
      <c r="B1785" s="9">
        <v>600014644</v>
      </c>
      <c r="C1785" s="9" t="s">
        <v>2880</v>
      </c>
      <c r="D1785" s="9" t="s">
        <v>1254</v>
      </c>
      <c r="E1785" s="9">
        <v>1</v>
      </c>
      <c r="F1785" s="9">
        <v>9294</v>
      </c>
      <c r="G1785" s="9">
        <v>1</v>
      </c>
      <c r="H1785" s="9">
        <v>30</v>
      </c>
      <c r="I1785" s="9">
        <v>3</v>
      </c>
      <c r="J1785" s="9" t="s">
        <v>1066</v>
      </c>
      <c r="K1785" s="9">
        <v>300021037</v>
      </c>
      <c r="L1785" s="9" t="s">
        <v>1268</v>
      </c>
      <c r="M1785" s="127">
        <v>1</v>
      </c>
      <c r="N1785" s="129">
        <v>1</v>
      </c>
      <c r="O1785" t="s">
        <v>1069</v>
      </c>
      <c r="P1785" t="s">
        <v>1258</v>
      </c>
    </row>
    <row r="1786" spans="1:16" ht="15.75" thickBot="1" x14ac:dyDescent="0.3">
      <c r="A1786" s="9" t="s">
        <v>1059</v>
      </c>
      <c r="B1786" s="9">
        <v>600015546</v>
      </c>
      <c r="C1786" s="9" t="s">
        <v>1955</v>
      </c>
      <c r="D1786" s="9" t="s">
        <v>1254</v>
      </c>
      <c r="E1786" s="9">
        <v>1</v>
      </c>
      <c r="F1786" s="9">
        <v>10999</v>
      </c>
      <c r="G1786" s="9">
        <v>1</v>
      </c>
      <c r="H1786" s="9">
        <v>20</v>
      </c>
      <c r="I1786" s="9">
        <v>2</v>
      </c>
      <c r="J1786" s="9" t="s">
        <v>1066</v>
      </c>
      <c r="K1786" s="9">
        <v>700002080</v>
      </c>
      <c r="L1786" s="9" t="s">
        <v>1241</v>
      </c>
      <c r="M1786" s="127">
        <v>1</v>
      </c>
      <c r="N1786" s="129">
        <v>1.04</v>
      </c>
      <c r="O1786" t="s">
        <v>1138</v>
      </c>
      <c r="P1786" t="s">
        <v>2881</v>
      </c>
    </row>
    <row r="1787" spans="1:16" ht="15.75" thickBot="1" x14ac:dyDescent="0.3">
      <c r="A1787" s="9" t="s">
        <v>1059</v>
      </c>
      <c r="B1787" s="9">
        <v>600015571</v>
      </c>
      <c r="C1787" s="9" t="s">
        <v>1961</v>
      </c>
      <c r="D1787" s="9" t="s">
        <v>1254</v>
      </c>
      <c r="E1787" s="9">
        <v>1</v>
      </c>
      <c r="F1787" s="9">
        <v>11231</v>
      </c>
      <c r="G1787" s="9">
        <v>1</v>
      </c>
      <c r="H1787" s="9">
        <v>10</v>
      </c>
      <c r="I1787" s="9">
        <v>1</v>
      </c>
      <c r="J1787" s="9" t="s">
        <v>1066</v>
      </c>
      <c r="K1787" s="9">
        <v>150000505</v>
      </c>
      <c r="L1787" s="9" t="s">
        <v>2813</v>
      </c>
      <c r="M1787" s="127">
        <v>1</v>
      </c>
      <c r="N1787" s="128">
        <v>0.20599999999999999</v>
      </c>
      <c r="O1787" t="s">
        <v>1138</v>
      </c>
      <c r="P1787" t="s">
        <v>2804</v>
      </c>
    </row>
    <row r="1788" spans="1:16" ht="15.75" thickBot="1" x14ac:dyDescent="0.3">
      <c r="A1788" s="9" t="s">
        <v>1059</v>
      </c>
      <c r="B1788" s="9">
        <v>600015571</v>
      </c>
      <c r="C1788" s="9" t="s">
        <v>1961</v>
      </c>
      <c r="D1788" s="9" t="s">
        <v>1254</v>
      </c>
      <c r="E1788" s="9">
        <v>1</v>
      </c>
      <c r="F1788" s="9">
        <v>11231</v>
      </c>
      <c r="G1788" s="9">
        <v>1</v>
      </c>
      <c r="H1788" s="9">
        <v>20</v>
      </c>
      <c r="I1788" s="9">
        <v>2</v>
      </c>
      <c r="J1788" s="9" t="s">
        <v>1066</v>
      </c>
      <c r="K1788" s="9">
        <v>150000509</v>
      </c>
      <c r="L1788" s="9" t="s">
        <v>2803</v>
      </c>
      <c r="M1788" s="127">
        <v>1</v>
      </c>
      <c r="N1788" s="128">
        <v>0.36299999999999999</v>
      </c>
      <c r="O1788" t="s">
        <v>1138</v>
      </c>
      <c r="P1788" t="s">
        <v>2804</v>
      </c>
    </row>
    <row r="1789" spans="1:16" ht="15.75" thickBot="1" x14ac:dyDescent="0.3">
      <c r="A1789" s="9" t="s">
        <v>1059</v>
      </c>
      <c r="B1789" s="9">
        <v>600015571</v>
      </c>
      <c r="C1789" s="9" t="s">
        <v>1961</v>
      </c>
      <c r="D1789" s="9" t="s">
        <v>1254</v>
      </c>
      <c r="E1789" s="9">
        <v>1</v>
      </c>
      <c r="F1789" s="9">
        <v>11231</v>
      </c>
      <c r="G1789" s="9">
        <v>1</v>
      </c>
      <c r="H1789" s="9">
        <v>40</v>
      </c>
      <c r="I1789" s="9">
        <v>4</v>
      </c>
      <c r="J1789" s="9" t="s">
        <v>1066</v>
      </c>
      <c r="K1789" s="9">
        <v>150000521</v>
      </c>
      <c r="L1789" s="9" t="s">
        <v>2814</v>
      </c>
      <c r="M1789" s="127">
        <v>1</v>
      </c>
      <c r="N1789" s="128">
        <v>0.104</v>
      </c>
      <c r="O1789" t="s">
        <v>1138</v>
      </c>
      <c r="P1789" t="s">
        <v>2804</v>
      </c>
    </row>
    <row r="1790" spans="1:16" ht="15.75" thickBot="1" x14ac:dyDescent="0.3">
      <c r="A1790" s="9" t="s">
        <v>1059</v>
      </c>
      <c r="B1790" s="9">
        <v>600015571</v>
      </c>
      <c r="C1790" s="9" t="s">
        <v>1961</v>
      </c>
      <c r="D1790" s="9" t="s">
        <v>1254</v>
      </c>
      <c r="E1790" s="9">
        <v>1</v>
      </c>
      <c r="F1790" s="9">
        <v>11231</v>
      </c>
      <c r="G1790" s="9">
        <v>1</v>
      </c>
      <c r="H1790" s="9">
        <v>50</v>
      </c>
      <c r="I1790" s="9">
        <v>5</v>
      </c>
      <c r="J1790" s="9" t="s">
        <v>1066</v>
      </c>
      <c r="K1790" s="9">
        <v>150000507</v>
      </c>
      <c r="L1790" s="9" t="s">
        <v>2815</v>
      </c>
      <c r="M1790" s="127">
        <v>1</v>
      </c>
      <c r="N1790" s="129">
        <v>0.20699999999999999</v>
      </c>
      <c r="O1790" t="s">
        <v>1138</v>
      </c>
      <c r="P1790" t="s">
        <v>2804</v>
      </c>
    </row>
    <row r="1791" spans="1:16" ht="15.75" thickBot="1" x14ac:dyDescent="0.3">
      <c r="A1791" s="9" t="s">
        <v>1059</v>
      </c>
      <c r="B1791" s="9">
        <v>600015571</v>
      </c>
      <c r="C1791" s="9" t="s">
        <v>1961</v>
      </c>
      <c r="D1791" s="9" t="s">
        <v>1254</v>
      </c>
      <c r="E1791" s="9">
        <v>1</v>
      </c>
      <c r="F1791" s="9">
        <v>11231</v>
      </c>
      <c r="G1791" s="9">
        <v>1</v>
      </c>
      <c r="H1791" s="9">
        <v>60</v>
      </c>
      <c r="I1791" s="9">
        <v>6</v>
      </c>
      <c r="J1791" s="9" t="s">
        <v>1066</v>
      </c>
      <c r="K1791" s="9">
        <v>600004661</v>
      </c>
      <c r="L1791" s="9" t="s">
        <v>1507</v>
      </c>
      <c r="M1791" s="127">
        <v>1</v>
      </c>
      <c r="N1791" s="129">
        <v>0.155</v>
      </c>
      <c r="O1791" t="s">
        <v>1138</v>
      </c>
      <c r="P1791" t="s">
        <v>2804</v>
      </c>
    </row>
    <row r="1792" spans="1:16" ht="15.75" thickBot="1" x14ac:dyDescent="0.3">
      <c r="A1792" s="9" t="s">
        <v>1059</v>
      </c>
      <c r="B1792" s="9">
        <v>600016272</v>
      </c>
      <c r="C1792" s="9" t="s">
        <v>2882</v>
      </c>
      <c r="D1792" s="9" t="s">
        <v>1254</v>
      </c>
      <c r="E1792" s="9">
        <v>1</v>
      </c>
      <c r="F1792" s="9">
        <v>11216</v>
      </c>
      <c r="G1792" s="9">
        <v>1</v>
      </c>
      <c r="H1792" s="9">
        <v>10</v>
      </c>
      <c r="I1792" s="9">
        <v>1</v>
      </c>
      <c r="J1792" s="9" t="s">
        <v>1066</v>
      </c>
      <c r="K1792" s="9">
        <v>300021033</v>
      </c>
      <c r="L1792" s="9" t="s">
        <v>1285</v>
      </c>
      <c r="M1792" s="127">
        <v>1</v>
      </c>
      <c r="N1792" s="130">
        <v>1.02</v>
      </c>
      <c r="O1792" t="s">
        <v>1138</v>
      </c>
      <c r="P1792" t="s">
        <v>2883</v>
      </c>
    </row>
    <row r="1793" spans="1:16" ht="15.75" thickBot="1" x14ac:dyDescent="0.3">
      <c r="A1793" s="9" t="s">
        <v>1059</v>
      </c>
      <c r="B1793" s="9">
        <v>600016272</v>
      </c>
      <c r="C1793" s="9" t="s">
        <v>2882</v>
      </c>
      <c r="D1793" s="9" t="s">
        <v>1254</v>
      </c>
      <c r="E1793" s="9">
        <v>1</v>
      </c>
      <c r="F1793" s="9">
        <v>11216</v>
      </c>
      <c r="G1793" s="9">
        <v>1</v>
      </c>
      <c r="H1793" s="9">
        <v>20</v>
      </c>
      <c r="I1793" s="9">
        <v>2</v>
      </c>
      <c r="J1793" s="9" t="s">
        <v>1066</v>
      </c>
      <c r="K1793" s="9">
        <v>300021037</v>
      </c>
      <c r="L1793" s="9" t="s">
        <v>1268</v>
      </c>
      <c r="M1793" s="127">
        <v>1</v>
      </c>
      <c r="N1793" s="130">
        <v>1.02</v>
      </c>
      <c r="O1793" t="s">
        <v>1138</v>
      </c>
      <c r="P1793" t="s">
        <v>2883</v>
      </c>
    </row>
    <row r="1794" spans="1:16" ht="15.75" thickBot="1" x14ac:dyDescent="0.3">
      <c r="A1794" s="9" t="s">
        <v>1059</v>
      </c>
      <c r="B1794" s="9">
        <v>600016272</v>
      </c>
      <c r="C1794" s="9" t="s">
        <v>2882</v>
      </c>
      <c r="D1794" s="9" t="s">
        <v>1254</v>
      </c>
      <c r="E1794" s="9">
        <v>1</v>
      </c>
      <c r="F1794" s="9">
        <v>11216</v>
      </c>
      <c r="G1794" s="9">
        <v>1</v>
      </c>
      <c r="H1794" s="9">
        <v>30</v>
      </c>
      <c r="I1794" s="9">
        <v>3</v>
      </c>
      <c r="J1794" s="9" t="s">
        <v>1066</v>
      </c>
      <c r="K1794" s="9">
        <v>600016274</v>
      </c>
      <c r="L1794" s="9" t="s">
        <v>1974</v>
      </c>
      <c r="M1794" s="127">
        <v>1</v>
      </c>
      <c r="N1794" s="128">
        <v>1</v>
      </c>
      <c r="O1794" t="s">
        <v>1138</v>
      </c>
      <c r="P1794" t="s">
        <v>2883</v>
      </c>
    </row>
    <row r="1795" spans="1:16" ht="15.75" thickBot="1" x14ac:dyDescent="0.3">
      <c r="A1795" s="133" t="s">
        <v>1059</v>
      </c>
      <c r="B1795" s="133">
        <v>600016274</v>
      </c>
      <c r="C1795" s="133" t="s">
        <v>1974</v>
      </c>
      <c r="D1795" t="s">
        <v>1254</v>
      </c>
      <c r="E1795" s="133">
        <v>1</v>
      </c>
      <c r="F1795" s="134">
        <v>11214</v>
      </c>
      <c r="G1795" s="133">
        <v>1</v>
      </c>
      <c r="H1795">
        <v>10</v>
      </c>
      <c r="I1795">
        <v>1</v>
      </c>
      <c r="J1795" t="s">
        <v>1066</v>
      </c>
      <c r="K1795" s="135">
        <v>500000958</v>
      </c>
      <c r="L1795" s="133" t="s">
        <v>1092</v>
      </c>
      <c r="M1795" s="127">
        <v>1</v>
      </c>
      <c r="N1795" s="128">
        <v>0.41</v>
      </c>
      <c r="O1795" t="s">
        <v>1069</v>
      </c>
      <c r="P1795" t="s">
        <v>2800</v>
      </c>
    </row>
    <row r="1796" spans="1:16" x14ac:dyDescent="0.25">
      <c r="A1796" s="13" t="s">
        <v>1059</v>
      </c>
      <c r="B1796" s="13">
        <v>600016274</v>
      </c>
      <c r="C1796" t="s">
        <v>1974</v>
      </c>
      <c r="D1796" t="s">
        <v>1254</v>
      </c>
      <c r="E1796">
        <v>1</v>
      </c>
      <c r="F1796">
        <v>11214</v>
      </c>
      <c r="G1796">
        <v>1</v>
      </c>
      <c r="H1796">
        <v>20</v>
      </c>
      <c r="I1796">
        <v>3</v>
      </c>
      <c r="J1796" t="s">
        <v>1066</v>
      </c>
      <c r="K1796" s="13">
        <v>500000967</v>
      </c>
      <c r="L1796" t="s">
        <v>1123</v>
      </c>
      <c r="M1796" s="13">
        <v>1</v>
      </c>
      <c r="N1796" s="13">
        <v>0.61499999999999999</v>
      </c>
      <c r="O1796" t="s">
        <v>1069</v>
      </c>
      <c r="P1796" t="s">
        <v>2800</v>
      </c>
    </row>
  </sheetData>
  <phoneticPr fontId="1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8C343-2493-498E-90E0-91870767E434}">
  <sheetPr codeName="Sheet16">
    <tabColor rgb="FF7030A0"/>
  </sheetPr>
  <dimension ref="A1:L619"/>
  <sheetViews>
    <sheetView zoomScale="85" zoomScaleNormal="85" workbookViewId="0">
      <pane ySplit="1" topLeftCell="A2" activePane="bottomLeft" state="frozen"/>
      <selection pane="bottomLeft" activeCell="G26" sqref="G25:G26"/>
    </sheetView>
  </sheetViews>
  <sheetFormatPr defaultRowHeight="15" x14ac:dyDescent="0.25"/>
  <cols>
    <col min="1" max="1" width="9.85546875" style="13" bestFit="1" customWidth="1"/>
    <col min="2" max="2" width="21.28515625" customWidth="1"/>
    <col min="3" max="3" width="21.85546875" style="13" customWidth="1"/>
    <col min="4" max="4" width="40.140625" bestFit="1" customWidth="1"/>
    <col min="5" max="5" width="9.7109375" customWidth="1"/>
    <col min="6" max="6" width="19" customWidth="1"/>
    <col min="7" max="7" width="36.42578125" bestFit="1" customWidth="1"/>
    <col min="8" max="8" width="18" style="13" bestFit="1" customWidth="1"/>
    <col min="9" max="9" width="25.5703125" style="125" customWidth="1"/>
    <col min="10" max="10" width="26.42578125" style="13" bestFit="1" customWidth="1"/>
    <col min="11" max="11" width="23.7109375" customWidth="1"/>
  </cols>
  <sheetData>
    <row r="1" spans="1:12" x14ac:dyDescent="0.25">
      <c r="A1" s="124" t="s">
        <v>1043</v>
      </c>
      <c r="B1" s="121" t="s">
        <v>2884</v>
      </c>
      <c r="C1" s="124" t="s">
        <v>1044</v>
      </c>
      <c r="D1" s="121" t="s">
        <v>2885</v>
      </c>
      <c r="E1" s="121" t="s">
        <v>2886</v>
      </c>
      <c r="F1" s="121" t="s">
        <v>2887</v>
      </c>
      <c r="G1" s="121" t="s">
        <v>2888</v>
      </c>
      <c r="H1" s="124" t="s">
        <v>2889</v>
      </c>
      <c r="I1" s="124" t="s">
        <v>2890</v>
      </c>
      <c r="J1" s="124" t="s">
        <v>2891</v>
      </c>
      <c r="K1" s="122" t="s">
        <v>2892</v>
      </c>
      <c r="L1" s="123" t="s">
        <v>1057</v>
      </c>
    </row>
    <row r="2" spans="1:12" x14ac:dyDescent="0.25">
      <c r="A2" s="250" t="s">
        <v>1059</v>
      </c>
      <c r="B2" s="251" t="s">
        <v>2893</v>
      </c>
      <c r="C2" s="251" t="s">
        <v>1154</v>
      </c>
      <c r="D2" s="251" t="s">
        <v>1155</v>
      </c>
      <c r="E2" s="251" t="s">
        <v>2894</v>
      </c>
      <c r="F2" s="251" t="s">
        <v>1116</v>
      </c>
      <c r="G2" s="251" t="s">
        <v>2895</v>
      </c>
      <c r="H2" s="251" t="s">
        <v>2896</v>
      </c>
      <c r="I2" s="251">
        <v>160</v>
      </c>
      <c r="J2" s="251">
        <v>10</v>
      </c>
      <c r="K2" s="251" t="s">
        <v>1138</v>
      </c>
      <c r="L2" s="252" t="s">
        <v>2790</v>
      </c>
    </row>
    <row r="3" spans="1:12" x14ac:dyDescent="0.25">
      <c r="A3" s="250" t="s">
        <v>1059</v>
      </c>
      <c r="B3" s="251" t="s">
        <v>2893</v>
      </c>
      <c r="C3" s="251" t="s">
        <v>1060</v>
      </c>
      <c r="D3" s="251" t="s">
        <v>1061</v>
      </c>
      <c r="E3" s="251" t="s">
        <v>2897</v>
      </c>
      <c r="F3" s="251" t="s">
        <v>1063</v>
      </c>
      <c r="G3" s="251" t="s">
        <v>2898</v>
      </c>
      <c r="H3" s="251" t="s">
        <v>652</v>
      </c>
      <c r="I3" s="251">
        <v>350</v>
      </c>
      <c r="J3" s="251">
        <v>10</v>
      </c>
      <c r="K3" s="251" t="s">
        <v>1069</v>
      </c>
      <c r="L3" s="252" t="s">
        <v>1069</v>
      </c>
    </row>
    <row r="4" spans="1:12" x14ac:dyDescent="0.25">
      <c r="A4" s="250" t="s">
        <v>1059</v>
      </c>
      <c r="B4" s="251" t="s">
        <v>2893</v>
      </c>
      <c r="C4" s="251" t="s">
        <v>1070</v>
      </c>
      <c r="D4" s="251" t="s">
        <v>1071</v>
      </c>
      <c r="E4" s="251" t="s">
        <v>2899</v>
      </c>
      <c r="F4" s="251" t="s">
        <v>1063</v>
      </c>
      <c r="G4" s="251" t="s">
        <v>2900</v>
      </c>
      <c r="H4" s="251" t="s">
        <v>2901</v>
      </c>
      <c r="I4" s="251">
        <v>440</v>
      </c>
      <c r="J4" s="251">
        <v>10</v>
      </c>
      <c r="K4" s="251" t="s">
        <v>1069</v>
      </c>
      <c r="L4" s="252" t="s">
        <v>1073</v>
      </c>
    </row>
    <row r="5" spans="1:12" x14ac:dyDescent="0.25">
      <c r="A5" s="250" t="s">
        <v>1059</v>
      </c>
      <c r="B5" s="251" t="s">
        <v>2893</v>
      </c>
      <c r="C5" s="251" t="s">
        <v>1658</v>
      </c>
      <c r="D5" s="251" t="s">
        <v>1659</v>
      </c>
      <c r="E5" s="251" t="s">
        <v>2902</v>
      </c>
      <c r="F5" s="251" t="s">
        <v>1078</v>
      </c>
      <c r="G5" s="251" t="s">
        <v>2903</v>
      </c>
      <c r="H5" s="251" t="s">
        <v>655</v>
      </c>
      <c r="I5" s="251">
        <v>30</v>
      </c>
      <c r="J5" s="251">
        <v>10</v>
      </c>
      <c r="K5" s="251" t="s">
        <v>2792</v>
      </c>
      <c r="L5" s="252" t="s">
        <v>2793</v>
      </c>
    </row>
    <row r="6" spans="1:12" x14ac:dyDescent="0.25">
      <c r="A6" s="250" t="s">
        <v>1059</v>
      </c>
      <c r="B6" s="251" t="s">
        <v>2893</v>
      </c>
      <c r="C6" s="251" t="s">
        <v>1074</v>
      </c>
      <c r="D6" s="251" t="s">
        <v>1075</v>
      </c>
      <c r="E6" s="251" t="s">
        <v>2904</v>
      </c>
      <c r="F6" s="251" t="s">
        <v>1063</v>
      </c>
      <c r="G6" s="251" t="s">
        <v>1082</v>
      </c>
      <c r="H6" s="251" t="s">
        <v>2905</v>
      </c>
      <c r="I6" s="251">
        <v>14000</v>
      </c>
      <c r="J6" s="251">
        <v>10000</v>
      </c>
      <c r="K6" s="251" t="s">
        <v>1069</v>
      </c>
      <c r="L6" s="252" t="s">
        <v>1082</v>
      </c>
    </row>
    <row r="7" spans="1:12" x14ac:dyDescent="0.25">
      <c r="A7" s="250" t="s">
        <v>1059</v>
      </c>
      <c r="B7" s="251" t="s">
        <v>2893</v>
      </c>
      <c r="C7" s="251" t="s">
        <v>1085</v>
      </c>
      <c r="D7" s="251" t="s">
        <v>1086</v>
      </c>
      <c r="E7" s="251" t="s">
        <v>2906</v>
      </c>
      <c r="F7" s="251" t="s">
        <v>1063</v>
      </c>
      <c r="G7" s="251" t="s">
        <v>2907</v>
      </c>
      <c r="H7" s="251" t="s">
        <v>2908</v>
      </c>
      <c r="I7" s="251">
        <v>80</v>
      </c>
      <c r="J7" s="251">
        <v>10</v>
      </c>
      <c r="K7" s="251" t="s">
        <v>1069</v>
      </c>
      <c r="L7" s="252" t="s">
        <v>1090</v>
      </c>
    </row>
    <row r="8" spans="1:12" x14ac:dyDescent="0.25">
      <c r="A8" s="250" t="s">
        <v>1059</v>
      </c>
      <c r="B8" s="251" t="s">
        <v>2893</v>
      </c>
      <c r="C8" s="251" t="s">
        <v>1091</v>
      </c>
      <c r="D8" s="251" t="s">
        <v>1092</v>
      </c>
      <c r="E8" s="251" t="s">
        <v>2909</v>
      </c>
      <c r="F8" s="251" t="s">
        <v>1063</v>
      </c>
      <c r="G8" s="251" t="s">
        <v>2900</v>
      </c>
      <c r="H8" s="251" t="s">
        <v>2901</v>
      </c>
      <c r="I8" s="251">
        <v>200</v>
      </c>
      <c r="J8" s="251">
        <v>10</v>
      </c>
      <c r="K8" s="251" t="s">
        <v>1069</v>
      </c>
      <c r="L8" s="252" t="s">
        <v>1073</v>
      </c>
    </row>
    <row r="9" spans="1:12" x14ac:dyDescent="0.25">
      <c r="A9" s="250" t="s">
        <v>1059</v>
      </c>
      <c r="B9" s="251" t="s">
        <v>2893</v>
      </c>
      <c r="C9" s="251" t="s">
        <v>1096</v>
      </c>
      <c r="D9" s="251" t="s">
        <v>1097</v>
      </c>
      <c r="E9" s="251" t="s">
        <v>2910</v>
      </c>
      <c r="F9" s="251" t="s">
        <v>1063</v>
      </c>
      <c r="G9" s="251" t="s">
        <v>2911</v>
      </c>
      <c r="H9" s="251" t="s">
        <v>2912</v>
      </c>
      <c r="I9" s="251">
        <v>100</v>
      </c>
      <c r="J9" s="251">
        <v>10</v>
      </c>
      <c r="K9" s="251" t="s">
        <v>1069</v>
      </c>
      <c r="L9" s="252" t="s">
        <v>1069</v>
      </c>
    </row>
    <row r="10" spans="1:12" x14ac:dyDescent="0.25">
      <c r="A10" s="250" t="s">
        <v>1059</v>
      </c>
      <c r="B10" s="251" t="s">
        <v>2893</v>
      </c>
      <c r="C10" s="251" t="s">
        <v>1101</v>
      </c>
      <c r="D10" s="251" t="s">
        <v>1102</v>
      </c>
      <c r="E10" s="251" t="s">
        <v>2913</v>
      </c>
      <c r="F10" s="251" t="s">
        <v>1063</v>
      </c>
      <c r="G10" s="251" t="s">
        <v>2911</v>
      </c>
      <c r="H10" s="251" t="s">
        <v>2912</v>
      </c>
      <c r="I10" s="251">
        <v>150</v>
      </c>
      <c r="J10" s="251">
        <v>10</v>
      </c>
      <c r="K10" s="251" t="s">
        <v>1069</v>
      </c>
      <c r="L10" s="252" t="s">
        <v>1106</v>
      </c>
    </row>
    <row r="11" spans="1:12" x14ac:dyDescent="0.25">
      <c r="A11" s="250" t="s">
        <v>1059</v>
      </c>
      <c r="B11" s="251" t="s">
        <v>2893</v>
      </c>
      <c r="C11" s="251" t="s">
        <v>1107</v>
      </c>
      <c r="D11" s="251" t="s">
        <v>1108</v>
      </c>
      <c r="E11" s="251" t="s">
        <v>2914</v>
      </c>
      <c r="F11" s="251" t="s">
        <v>1063</v>
      </c>
      <c r="G11" s="251" t="s">
        <v>2900</v>
      </c>
      <c r="H11" s="251" t="s">
        <v>2901</v>
      </c>
      <c r="I11" s="251">
        <v>220</v>
      </c>
      <c r="J11" s="251">
        <v>10</v>
      </c>
      <c r="K11" s="251" t="s">
        <v>1069</v>
      </c>
      <c r="L11" s="252" t="s">
        <v>1073</v>
      </c>
    </row>
    <row r="12" spans="1:12" x14ac:dyDescent="0.25">
      <c r="A12" s="250" t="s">
        <v>1059</v>
      </c>
      <c r="B12" s="251" t="s">
        <v>2893</v>
      </c>
      <c r="C12" s="251" t="s">
        <v>1112</v>
      </c>
      <c r="D12" s="251" t="s">
        <v>1113</v>
      </c>
      <c r="E12" s="251" t="s">
        <v>2915</v>
      </c>
      <c r="F12" s="251" t="s">
        <v>1063</v>
      </c>
      <c r="G12" s="251" t="s">
        <v>2900</v>
      </c>
      <c r="H12" s="251" t="s">
        <v>2901</v>
      </c>
      <c r="I12" s="251">
        <v>90</v>
      </c>
      <c r="J12" s="251">
        <v>10</v>
      </c>
      <c r="K12" s="251" t="s">
        <v>1069</v>
      </c>
      <c r="L12" s="252" t="s">
        <v>1069</v>
      </c>
    </row>
    <row r="13" spans="1:12" x14ac:dyDescent="0.25">
      <c r="A13" s="250" t="s">
        <v>1059</v>
      </c>
      <c r="B13" s="251" t="s">
        <v>2893</v>
      </c>
      <c r="C13" s="251" t="s">
        <v>1119</v>
      </c>
      <c r="D13" s="251" t="s">
        <v>1120</v>
      </c>
      <c r="E13" s="251" t="s">
        <v>2916</v>
      </c>
      <c r="F13" s="251" t="s">
        <v>1063</v>
      </c>
      <c r="G13" s="251" t="s">
        <v>2907</v>
      </c>
      <c r="H13" s="251" t="s">
        <v>2908</v>
      </c>
      <c r="I13" s="251">
        <v>100</v>
      </c>
      <c r="J13" s="251">
        <v>10</v>
      </c>
      <c r="K13" s="251" t="s">
        <v>1069</v>
      </c>
      <c r="L13" s="252" t="s">
        <v>1090</v>
      </c>
    </row>
    <row r="14" spans="1:12" x14ac:dyDescent="0.25">
      <c r="A14" s="250" t="s">
        <v>1059</v>
      </c>
      <c r="B14" s="251" t="s">
        <v>2893</v>
      </c>
      <c r="C14" s="251" t="s">
        <v>1122</v>
      </c>
      <c r="D14" s="251" t="s">
        <v>1123</v>
      </c>
      <c r="E14" s="251" t="s">
        <v>2917</v>
      </c>
      <c r="F14" s="251" t="s">
        <v>1063</v>
      </c>
      <c r="G14" s="251" t="s">
        <v>2900</v>
      </c>
      <c r="H14" s="251" t="s">
        <v>2901</v>
      </c>
      <c r="I14" s="251">
        <v>200</v>
      </c>
      <c r="J14" s="251">
        <v>10</v>
      </c>
      <c r="K14" s="251" t="s">
        <v>1069</v>
      </c>
      <c r="L14" s="252" t="s">
        <v>1127</v>
      </c>
    </row>
    <row r="15" spans="1:12" x14ac:dyDescent="0.25">
      <c r="A15" s="250" t="s">
        <v>1059</v>
      </c>
      <c r="B15" s="251" t="s">
        <v>2893</v>
      </c>
      <c r="C15" s="251" t="s">
        <v>1128</v>
      </c>
      <c r="D15" s="251" t="s">
        <v>1129</v>
      </c>
      <c r="E15" s="251" t="s">
        <v>2918</v>
      </c>
      <c r="F15" s="251" t="s">
        <v>1063</v>
      </c>
      <c r="G15" s="251" t="s">
        <v>2900</v>
      </c>
      <c r="H15" s="251" t="s">
        <v>2901</v>
      </c>
      <c r="I15" s="251">
        <v>300</v>
      </c>
      <c r="J15" s="251">
        <v>10</v>
      </c>
      <c r="K15" s="251" t="s">
        <v>1069</v>
      </c>
      <c r="L15" s="252" t="s">
        <v>1073</v>
      </c>
    </row>
    <row r="16" spans="1:12" x14ac:dyDescent="0.25">
      <c r="A16" s="250" t="s">
        <v>1059</v>
      </c>
      <c r="B16" s="251" t="s">
        <v>2893</v>
      </c>
      <c r="C16" s="251" t="s">
        <v>1080</v>
      </c>
      <c r="D16" s="251" t="s">
        <v>1081</v>
      </c>
      <c r="E16" s="251" t="s">
        <v>2919</v>
      </c>
      <c r="F16" s="251" t="s">
        <v>1063</v>
      </c>
      <c r="G16" s="251" t="s">
        <v>1082</v>
      </c>
      <c r="H16" s="251" t="s">
        <v>2905</v>
      </c>
      <c r="I16" s="251">
        <v>11</v>
      </c>
      <c r="J16" s="251">
        <v>10</v>
      </c>
      <c r="K16" s="251" t="s">
        <v>1069</v>
      </c>
      <c r="L16" s="252" t="s">
        <v>1134</v>
      </c>
    </row>
    <row r="17" spans="1:12" x14ac:dyDescent="0.25">
      <c r="A17" s="250" t="s">
        <v>1059</v>
      </c>
      <c r="B17" s="251" t="s">
        <v>2893</v>
      </c>
      <c r="C17" s="251" t="s">
        <v>1563</v>
      </c>
      <c r="D17" s="251" t="s">
        <v>1564</v>
      </c>
      <c r="E17" s="251" t="s">
        <v>2920</v>
      </c>
      <c r="F17" s="251" t="s">
        <v>1176</v>
      </c>
      <c r="G17" s="251" t="s">
        <v>2921</v>
      </c>
      <c r="H17" s="251" t="s">
        <v>2922</v>
      </c>
      <c r="I17" s="251">
        <v>16</v>
      </c>
      <c r="J17" s="251">
        <v>10</v>
      </c>
      <c r="K17" s="251" t="s">
        <v>2794</v>
      </c>
      <c r="L17" s="252" t="s">
        <v>2795</v>
      </c>
    </row>
    <row r="18" spans="1:12" x14ac:dyDescent="0.25">
      <c r="A18" s="250" t="s">
        <v>1059</v>
      </c>
      <c r="B18" s="251" t="s">
        <v>2893</v>
      </c>
      <c r="C18" s="251" t="s">
        <v>2923</v>
      </c>
      <c r="D18" s="251" t="s">
        <v>2796</v>
      </c>
      <c r="E18" s="251" t="s">
        <v>2924</v>
      </c>
      <c r="F18" s="251" t="s">
        <v>1176</v>
      </c>
      <c r="G18" s="251" t="s">
        <v>2925</v>
      </c>
      <c r="H18" s="251" t="s">
        <v>2922</v>
      </c>
      <c r="I18" s="251">
        <v>19</v>
      </c>
      <c r="J18" s="251">
        <v>10</v>
      </c>
      <c r="K18" s="251" t="s">
        <v>2794</v>
      </c>
      <c r="L18" s="252" t="s">
        <v>2795</v>
      </c>
    </row>
    <row r="19" spans="1:12" x14ac:dyDescent="0.25">
      <c r="A19" s="250" t="s">
        <v>1059</v>
      </c>
      <c r="B19" s="251" t="s">
        <v>2893</v>
      </c>
      <c r="C19" s="251" t="s">
        <v>1603</v>
      </c>
      <c r="D19" s="251" t="s">
        <v>1604</v>
      </c>
      <c r="E19" s="251" t="s">
        <v>2926</v>
      </c>
      <c r="F19" s="251" t="s">
        <v>1176</v>
      </c>
      <c r="G19" s="251" t="s">
        <v>2925</v>
      </c>
      <c r="H19" s="251" t="s">
        <v>2922</v>
      </c>
      <c r="I19" s="251">
        <v>21</v>
      </c>
      <c r="J19" s="251">
        <v>10</v>
      </c>
      <c r="K19" s="251" t="s">
        <v>2794</v>
      </c>
      <c r="L19" s="252" t="s">
        <v>2795</v>
      </c>
    </row>
    <row r="20" spans="1:12" x14ac:dyDescent="0.25">
      <c r="A20" s="250" t="s">
        <v>1059</v>
      </c>
      <c r="B20" s="251" t="s">
        <v>2893</v>
      </c>
      <c r="C20" s="251" t="s">
        <v>1135</v>
      </c>
      <c r="D20" s="251" t="s">
        <v>1136</v>
      </c>
      <c r="E20" s="251" t="s">
        <v>2927</v>
      </c>
      <c r="F20" s="251" t="s">
        <v>1116</v>
      </c>
      <c r="G20" s="251" t="s">
        <v>2928</v>
      </c>
      <c r="H20" s="251" t="s">
        <v>2929</v>
      </c>
      <c r="I20" s="251">
        <v>17.5</v>
      </c>
      <c r="J20" s="251">
        <v>10</v>
      </c>
      <c r="K20" s="251" t="s">
        <v>1138</v>
      </c>
      <c r="L20" s="252" t="s">
        <v>1139</v>
      </c>
    </row>
    <row r="21" spans="1:12" x14ac:dyDescent="0.25">
      <c r="A21" s="250" t="s">
        <v>1059</v>
      </c>
      <c r="B21" s="251" t="s">
        <v>2893</v>
      </c>
      <c r="C21" s="251" t="s">
        <v>1140</v>
      </c>
      <c r="D21" s="251" t="s">
        <v>1141</v>
      </c>
      <c r="E21" s="251" t="s">
        <v>2930</v>
      </c>
      <c r="F21" s="251" t="s">
        <v>1063</v>
      </c>
      <c r="G21" s="251" t="s">
        <v>2931</v>
      </c>
      <c r="H21" s="251" t="s">
        <v>2932</v>
      </c>
      <c r="I21" s="251">
        <v>12</v>
      </c>
      <c r="J21" s="251">
        <v>10</v>
      </c>
      <c r="K21" s="251" t="s">
        <v>1069</v>
      </c>
      <c r="L21" s="252" t="s">
        <v>1146</v>
      </c>
    </row>
    <row r="22" spans="1:12" x14ac:dyDescent="0.25">
      <c r="A22" s="250" t="s">
        <v>1059</v>
      </c>
      <c r="B22" s="251" t="s">
        <v>2893</v>
      </c>
      <c r="C22" s="251" t="s">
        <v>1117</v>
      </c>
      <c r="D22" s="251" t="s">
        <v>1118</v>
      </c>
      <c r="E22" s="251" t="s">
        <v>2933</v>
      </c>
      <c r="F22" s="251" t="s">
        <v>1063</v>
      </c>
      <c r="G22" s="251" t="s">
        <v>2903</v>
      </c>
      <c r="H22" s="251" t="s">
        <v>655</v>
      </c>
      <c r="I22" s="251">
        <v>30</v>
      </c>
      <c r="J22" s="251">
        <v>10</v>
      </c>
      <c r="K22" s="251" t="s">
        <v>1069</v>
      </c>
      <c r="L22" s="252" t="s">
        <v>1151</v>
      </c>
    </row>
    <row r="23" spans="1:12" x14ac:dyDescent="0.25">
      <c r="A23" s="250" t="s">
        <v>1059</v>
      </c>
      <c r="B23" s="251" t="s">
        <v>2893</v>
      </c>
      <c r="C23" s="251" t="s">
        <v>1156</v>
      </c>
      <c r="D23" s="251" t="s">
        <v>1157</v>
      </c>
      <c r="E23" s="251" t="s">
        <v>2934</v>
      </c>
      <c r="F23" s="251" t="s">
        <v>1063</v>
      </c>
      <c r="G23" s="251" t="s">
        <v>2903</v>
      </c>
      <c r="H23" s="251" t="s">
        <v>655</v>
      </c>
      <c r="I23" s="251">
        <v>40</v>
      </c>
      <c r="J23" s="251">
        <v>10</v>
      </c>
      <c r="K23" s="251" t="s">
        <v>1069</v>
      </c>
      <c r="L23" s="252" t="s">
        <v>1151</v>
      </c>
    </row>
    <row r="24" spans="1:12" x14ac:dyDescent="0.25">
      <c r="A24" s="250" t="s">
        <v>1059</v>
      </c>
      <c r="B24" s="251" t="s">
        <v>2893</v>
      </c>
      <c r="C24" s="251" t="s">
        <v>1160</v>
      </c>
      <c r="D24" s="251" t="s">
        <v>1161</v>
      </c>
      <c r="E24" s="251" t="s">
        <v>2935</v>
      </c>
      <c r="F24" s="251" t="s">
        <v>1063</v>
      </c>
      <c r="G24" s="251" t="s">
        <v>2936</v>
      </c>
      <c r="H24" s="251" t="s">
        <v>608</v>
      </c>
      <c r="I24" s="251">
        <v>35</v>
      </c>
      <c r="J24" s="251">
        <v>10</v>
      </c>
      <c r="K24" s="251" t="s">
        <v>1069</v>
      </c>
      <c r="L24" s="252" t="s">
        <v>1163</v>
      </c>
    </row>
    <row r="25" spans="1:12" x14ac:dyDescent="0.25">
      <c r="A25" s="250" t="s">
        <v>1059</v>
      </c>
      <c r="B25" s="251" t="s">
        <v>2893</v>
      </c>
      <c r="C25" s="251" t="s">
        <v>1164</v>
      </c>
      <c r="D25" s="251" t="s">
        <v>1165</v>
      </c>
      <c r="E25" s="251" t="s">
        <v>2937</v>
      </c>
      <c r="F25" s="251" t="s">
        <v>1063</v>
      </c>
      <c r="G25" s="251" t="s">
        <v>2936</v>
      </c>
      <c r="H25" s="251" t="s">
        <v>608</v>
      </c>
      <c r="I25" s="251">
        <v>12</v>
      </c>
      <c r="J25" s="251">
        <v>10</v>
      </c>
      <c r="K25" s="251" t="s">
        <v>1069</v>
      </c>
      <c r="L25" s="252" t="s">
        <v>1163</v>
      </c>
    </row>
    <row r="26" spans="1:12" x14ac:dyDescent="0.25">
      <c r="A26" s="250" t="s">
        <v>1059</v>
      </c>
      <c r="B26" s="251" t="s">
        <v>2893</v>
      </c>
      <c r="C26" s="251" t="s">
        <v>1168</v>
      </c>
      <c r="D26" s="251" t="s">
        <v>1169</v>
      </c>
      <c r="E26" s="251" t="s">
        <v>2938</v>
      </c>
      <c r="F26" s="251" t="s">
        <v>1063</v>
      </c>
      <c r="G26" s="251" t="s">
        <v>2939</v>
      </c>
      <c r="H26" s="251" t="s">
        <v>612</v>
      </c>
      <c r="I26" s="251">
        <v>12</v>
      </c>
      <c r="J26" s="251">
        <v>10</v>
      </c>
      <c r="K26" s="251" t="s">
        <v>1069</v>
      </c>
      <c r="L26" s="252" t="s">
        <v>1173</v>
      </c>
    </row>
    <row r="27" spans="1:12" x14ac:dyDescent="0.25">
      <c r="A27" s="250" t="s">
        <v>1059</v>
      </c>
      <c r="B27" s="251" t="s">
        <v>2893</v>
      </c>
      <c r="C27" s="251" t="s">
        <v>2940</v>
      </c>
      <c r="D27" s="251" t="s">
        <v>2799</v>
      </c>
      <c r="E27" s="251" t="s">
        <v>2941</v>
      </c>
      <c r="F27" s="251" t="s">
        <v>1116</v>
      </c>
      <c r="G27" s="251" t="s">
        <v>2942</v>
      </c>
      <c r="H27" s="251" t="s">
        <v>2943</v>
      </c>
      <c r="I27" s="251">
        <v>25</v>
      </c>
      <c r="J27" s="251">
        <v>10</v>
      </c>
      <c r="K27" s="251" t="s">
        <v>1138</v>
      </c>
      <c r="L27" s="252" t="s">
        <v>2872</v>
      </c>
    </row>
    <row r="28" spans="1:12" x14ac:dyDescent="0.25">
      <c r="A28" s="250" t="s">
        <v>1059</v>
      </c>
      <c r="B28" s="251" t="s">
        <v>2893</v>
      </c>
      <c r="C28" s="251" t="s">
        <v>1799</v>
      </c>
      <c r="D28" s="251" t="s">
        <v>1800</v>
      </c>
      <c r="E28" s="251" t="s">
        <v>2944</v>
      </c>
      <c r="F28" s="251" t="s">
        <v>1116</v>
      </c>
      <c r="G28" s="251" t="s">
        <v>2942</v>
      </c>
      <c r="H28" s="251" t="s">
        <v>2943</v>
      </c>
      <c r="I28" s="251">
        <v>20</v>
      </c>
      <c r="J28" s="251">
        <v>10</v>
      </c>
      <c r="K28" s="251" t="s">
        <v>1138</v>
      </c>
      <c r="L28" s="252" t="s">
        <v>2872</v>
      </c>
    </row>
    <row r="29" spans="1:12" x14ac:dyDescent="0.25">
      <c r="A29" s="250" t="s">
        <v>1059</v>
      </c>
      <c r="B29" s="251" t="s">
        <v>2893</v>
      </c>
      <c r="C29" s="251" t="s">
        <v>1804</v>
      </c>
      <c r="D29" s="251" t="s">
        <v>1805</v>
      </c>
      <c r="E29" s="251" t="s">
        <v>2945</v>
      </c>
      <c r="F29" s="251" t="s">
        <v>1078</v>
      </c>
      <c r="G29" s="251" t="s">
        <v>2942</v>
      </c>
      <c r="H29" s="251" t="s">
        <v>2943</v>
      </c>
      <c r="I29" s="251">
        <v>24</v>
      </c>
      <c r="J29" s="251">
        <v>10</v>
      </c>
      <c r="K29" s="251" t="s">
        <v>2792</v>
      </c>
      <c r="L29" s="252" t="s">
        <v>2802</v>
      </c>
    </row>
    <row r="30" spans="1:12" x14ac:dyDescent="0.25">
      <c r="A30" s="250" t="s">
        <v>1059</v>
      </c>
      <c r="B30" s="251" t="s">
        <v>2893</v>
      </c>
      <c r="C30" s="251" t="s">
        <v>1177</v>
      </c>
      <c r="D30" s="251" t="s">
        <v>1178</v>
      </c>
      <c r="E30" s="251" t="s">
        <v>2946</v>
      </c>
      <c r="F30" s="251" t="s">
        <v>1063</v>
      </c>
      <c r="G30" s="251" t="s">
        <v>2947</v>
      </c>
      <c r="H30" s="251" t="s">
        <v>633</v>
      </c>
      <c r="I30" s="251">
        <v>30</v>
      </c>
      <c r="J30" s="251">
        <v>10</v>
      </c>
      <c r="K30" s="251" t="s">
        <v>1069</v>
      </c>
      <c r="L30" s="252" t="s">
        <v>1182</v>
      </c>
    </row>
    <row r="31" spans="1:12" x14ac:dyDescent="0.25">
      <c r="A31" s="250" t="s">
        <v>1059</v>
      </c>
      <c r="B31" s="251" t="s">
        <v>2893</v>
      </c>
      <c r="C31" s="251" t="s">
        <v>1899</v>
      </c>
      <c r="D31" s="251" t="s">
        <v>1900</v>
      </c>
      <c r="E31" s="251" t="s">
        <v>2948</v>
      </c>
      <c r="F31" s="251" t="s">
        <v>1116</v>
      </c>
      <c r="G31" s="251" t="s">
        <v>2949</v>
      </c>
      <c r="H31" s="251" t="s">
        <v>2950</v>
      </c>
      <c r="I31" s="251">
        <v>45</v>
      </c>
      <c r="J31" s="251">
        <v>10</v>
      </c>
      <c r="K31" s="251" t="s">
        <v>1138</v>
      </c>
      <c r="L31" s="252" t="s">
        <v>2804</v>
      </c>
    </row>
    <row r="32" spans="1:12" x14ac:dyDescent="0.25">
      <c r="A32" s="250" t="s">
        <v>1059</v>
      </c>
      <c r="B32" s="251" t="s">
        <v>2893</v>
      </c>
      <c r="C32" s="251" t="s">
        <v>1183</v>
      </c>
      <c r="D32" s="251" t="s">
        <v>1184</v>
      </c>
      <c r="E32" s="251" t="s">
        <v>2951</v>
      </c>
      <c r="F32" s="251" t="s">
        <v>1063</v>
      </c>
      <c r="G32" s="251" t="s">
        <v>2952</v>
      </c>
      <c r="H32" s="251" t="s">
        <v>608</v>
      </c>
      <c r="I32" s="251">
        <v>30</v>
      </c>
      <c r="J32" s="251">
        <v>10</v>
      </c>
      <c r="K32" s="251" t="s">
        <v>1069</v>
      </c>
      <c r="L32" s="252" t="s">
        <v>1163</v>
      </c>
    </row>
    <row r="33" spans="1:12" x14ac:dyDescent="0.25">
      <c r="A33" s="250" t="s">
        <v>1059</v>
      </c>
      <c r="B33" s="251" t="s">
        <v>2893</v>
      </c>
      <c r="C33" s="251" t="s">
        <v>1186</v>
      </c>
      <c r="D33" s="251" t="s">
        <v>1187</v>
      </c>
      <c r="E33" s="251" t="s">
        <v>2953</v>
      </c>
      <c r="F33" s="251" t="s">
        <v>1063</v>
      </c>
      <c r="G33" s="251" t="s">
        <v>2954</v>
      </c>
      <c r="H33" s="251" t="s">
        <v>624</v>
      </c>
      <c r="I33" s="251">
        <v>60</v>
      </c>
      <c r="J33" s="251">
        <v>10</v>
      </c>
      <c r="K33" s="251" t="s">
        <v>1069</v>
      </c>
      <c r="L33" s="252" t="s">
        <v>1191</v>
      </c>
    </row>
    <row r="34" spans="1:12" x14ac:dyDescent="0.25">
      <c r="A34" s="250" t="s">
        <v>1059</v>
      </c>
      <c r="B34" s="251" t="s">
        <v>2893</v>
      </c>
      <c r="C34" s="251" t="s">
        <v>1192</v>
      </c>
      <c r="D34" s="251" t="s">
        <v>1193</v>
      </c>
      <c r="E34" s="251" t="s">
        <v>2955</v>
      </c>
      <c r="F34" s="251" t="s">
        <v>1063</v>
      </c>
      <c r="G34" s="251" t="s">
        <v>2942</v>
      </c>
      <c r="H34" s="251" t="s">
        <v>2943</v>
      </c>
      <c r="I34" s="251">
        <v>22</v>
      </c>
      <c r="J34" s="251">
        <v>10</v>
      </c>
      <c r="K34" s="251" t="s">
        <v>1069</v>
      </c>
      <c r="L34" s="252" t="s">
        <v>1195</v>
      </c>
    </row>
    <row r="35" spans="1:12" x14ac:dyDescent="0.25">
      <c r="A35" s="250" t="s">
        <v>1059</v>
      </c>
      <c r="B35" s="251" t="s">
        <v>2893</v>
      </c>
      <c r="C35" s="251" t="s">
        <v>1840</v>
      </c>
      <c r="D35" s="251" t="s">
        <v>1841</v>
      </c>
      <c r="E35" s="251" t="s">
        <v>2956</v>
      </c>
      <c r="F35" s="251" t="s">
        <v>1116</v>
      </c>
      <c r="G35" s="251" t="s">
        <v>2942</v>
      </c>
      <c r="H35" s="251" t="s">
        <v>2943</v>
      </c>
      <c r="I35" s="251">
        <v>12</v>
      </c>
      <c r="J35" s="251">
        <v>10</v>
      </c>
      <c r="K35" s="251" t="s">
        <v>1138</v>
      </c>
      <c r="L35" s="252" t="s">
        <v>2872</v>
      </c>
    </row>
    <row r="36" spans="1:12" x14ac:dyDescent="0.25">
      <c r="A36" s="250" t="s">
        <v>1059</v>
      </c>
      <c r="B36" s="251" t="s">
        <v>2893</v>
      </c>
      <c r="C36" s="251" t="s">
        <v>1196</v>
      </c>
      <c r="D36" s="251" t="s">
        <v>1197</v>
      </c>
      <c r="E36" s="251" t="s">
        <v>2957</v>
      </c>
      <c r="F36" s="251" t="s">
        <v>1063</v>
      </c>
      <c r="G36" s="251" t="s">
        <v>2942</v>
      </c>
      <c r="H36" s="251" t="s">
        <v>2943</v>
      </c>
      <c r="I36" s="251">
        <v>35</v>
      </c>
      <c r="J36" s="251">
        <v>10</v>
      </c>
      <c r="K36" s="251" t="s">
        <v>1069</v>
      </c>
      <c r="L36" s="252" t="s">
        <v>1195</v>
      </c>
    </row>
    <row r="37" spans="1:12" x14ac:dyDescent="0.25">
      <c r="A37" s="250" t="s">
        <v>1059</v>
      </c>
      <c r="B37" s="251" t="s">
        <v>2893</v>
      </c>
      <c r="C37" s="251" t="s">
        <v>1199</v>
      </c>
      <c r="D37" s="251" t="s">
        <v>1200</v>
      </c>
      <c r="E37" s="251" t="s">
        <v>2958</v>
      </c>
      <c r="F37" s="251" t="s">
        <v>1063</v>
      </c>
      <c r="G37" s="251" t="s">
        <v>2911</v>
      </c>
      <c r="H37" s="251" t="s">
        <v>2912</v>
      </c>
      <c r="I37" s="251">
        <v>40</v>
      </c>
      <c r="J37" s="251">
        <v>10</v>
      </c>
      <c r="K37" s="251" t="s">
        <v>1069</v>
      </c>
      <c r="L37" s="252" t="s">
        <v>1204</v>
      </c>
    </row>
    <row r="38" spans="1:12" x14ac:dyDescent="0.25">
      <c r="A38" s="250" t="s">
        <v>1059</v>
      </c>
      <c r="B38" s="251" t="s">
        <v>2893</v>
      </c>
      <c r="C38" s="251" t="s">
        <v>1205</v>
      </c>
      <c r="D38" s="251" t="s">
        <v>1206</v>
      </c>
      <c r="E38" s="251" t="s">
        <v>2959</v>
      </c>
      <c r="F38" s="251" t="s">
        <v>1063</v>
      </c>
      <c r="G38" s="251" t="s">
        <v>2960</v>
      </c>
      <c r="H38" s="251" t="s">
        <v>2929</v>
      </c>
      <c r="I38" s="251">
        <v>10</v>
      </c>
      <c r="J38" s="251">
        <v>10</v>
      </c>
      <c r="K38" s="251" t="s">
        <v>1069</v>
      </c>
      <c r="L38" s="252" t="s">
        <v>1208</v>
      </c>
    </row>
    <row r="39" spans="1:12" x14ac:dyDescent="0.25">
      <c r="A39" s="250" t="s">
        <v>1059</v>
      </c>
      <c r="B39" s="251" t="s">
        <v>2893</v>
      </c>
      <c r="C39" s="251" t="s">
        <v>1209</v>
      </c>
      <c r="D39" s="251" t="s">
        <v>1210</v>
      </c>
      <c r="E39" s="251" t="s">
        <v>2961</v>
      </c>
      <c r="F39" s="251" t="s">
        <v>1063</v>
      </c>
      <c r="G39" s="251" t="s">
        <v>2960</v>
      </c>
      <c r="H39" s="251" t="s">
        <v>2929</v>
      </c>
      <c r="I39" s="251">
        <v>16</v>
      </c>
      <c r="J39" s="251">
        <v>10</v>
      </c>
      <c r="K39" s="251" t="s">
        <v>1069</v>
      </c>
      <c r="L39" s="252" t="s">
        <v>1208</v>
      </c>
    </row>
    <row r="40" spans="1:12" x14ac:dyDescent="0.25">
      <c r="A40" s="250" t="s">
        <v>1059</v>
      </c>
      <c r="B40" s="251" t="s">
        <v>2893</v>
      </c>
      <c r="C40" s="251" t="s">
        <v>1212</v>
      </c>
      <c r="D40" s="251" t="s">
        <v>1213</v>
      </c>
      <c r="E40" s="251" t="s">
        <v>2962</v>
      </c>
      <c r="F40" s="251" t="s">
        <v>1063</v>
      </c>
      <c r="G40" s="251" t="s">
        <v>2963</v>
      </c>
      <c r="H40" s="251" t="s">
        <v>2964</v>
      </c>
      <c r="I40" s="251">
        <v>15</v>
      </c>
      <c r="J40" s="251">
        <v>10</v>
      </c>
      <c r="K40" s="251" t="s">
        <v>1069</v>
      </c>
      <c r="L40" s="252" t="s">
        <v>1215</v>
      </c>
    </row>
    <row r="41" spans="1:12" x14ac:dyDescent="0.25">
      <c r="A41" s="250" t="s">
        <v>1059</v>
      </c>
      <c r="B41" s="251" t="s">
        <v>2893</v>
      </c>
      <c r="C41" s="251" t="s">
        <v>1216</v>
      </c>
      <c r="D41" s="251" t="s">
        <v>1217</v>
      </c>
      <c r="E41" s="251" t="s">
        <v>2965</v>
      </c>
      <c r="F41" s="251" t="s">
        <v>1063</v>
      </c>
      <c r="G41" s="251" t="s">
        <v>2966</v>
      </c>
      <c r="H41" s="251" t="s">
        <v>2967</v>
      </c>
      <c r="I41" s="251">
        <v>185</v>
      </c>
      <c r="J41" s="251">
        <v>10</v>
      </c>
      <c r="K41" s="251" t="s">
        <v>1069</v>
      </c>
      <c r="L41" s="252" t="s">
        <v>1219</v>
      </c>
    </row>
    <row r="42" spans="1:12" x14ac:dyDescent="0.25">
      <c r="A42" s="250" t="s">
        <v>1059</v>
      </c>
      <c r="B42" s="251" t="s">
        <v>2893</v>
      </c>
      <c r="C42" s="251" t="s">
        <v>1220</v>
      </c>
      <c r="D42" s="251" t="s">
        <v>1221</v>
      </c>
      <c r="E42" s="251" t="s">
        <v>2968</v>
      </c>
      <c r="F42" s="251" t="s">
        <v>1116</v>
      </c>
      <c r="G42" s="251" t="s">
        <v>2969</v>
      </c>
      <c r="H42" s="251" t="s">
        <v>2929</v>
      </c>
      <c r="I42" s="251">
        <v>7</v>
      </c>
      <c r="J42" s="251">
        <v>10</v>
      </c>
      <c r="K42" s="251" t="s">
        <v>1138</v>
      </c>
      <c r="L42" s="252" t="s">
        <v>1225</v>
      </c>
    </row>
    <row r="43" spans="1:12" x14ac:dyDescent="0.25">
      <c r="A43" s="250" t="s">
        <v>1059</v>
      </c>
      <c r="B43" s="251" t="s">
        <v>2893</v>
      </c>
      <c r="C43" s="251" t="s">
        <v>1226</v>
      </c>
      <c r="D43" s="251" t="s">
        <v>1227</v>
      </c>
      <c r="E43" s="251" t="s">
        <v>2970</v>
      </c>
      <c r="F43" s="251" t="s">
        <v>1063</v>
      </c>
      <c r="G43" s="251" t="s">
        <v>2911</v>
      </c>
      <c r="H43" s="251" t="s">
        <v>2912</v>
      </c>
      <c r="I43" s="251">
        <v>30</v>
      </c>
      <c r="J43" s="251">
        <v>10</v>
      </c>
      <c r="K43" s="251" t="s">
        <v>1069</v>
      </c>
      <c r="L43" s="252" t="s">
        <v>1106</v>
      </c>
    </row>
    <row r="44" spans="1:12" x14ac:dyDescent="0.25">
      <c r="A44" s="250" t="s">
        <v>1059</v>
      </c>
      <c r="B44" s="251" t="s">
        <v>2893</v>
      </c>
      <c r="C44" s="251" t="s">
        <v>1229</v>
      </c>
      <c r="D44" s="251" t="s">
        <v>1230</v>
      </c>
      <c r="E44" s="251" t="s">
        <v>2971</v>
      </c>
      <c r="F44" s="251" t="s">
        <v>1063</v>
      </c>
      <c r="G44" s="251" t="s">
        <v>2972</v>
      </c>
      <c r="H44" s="251" t="s">
        <v>655</v>
      </c>
      <c r="I44" s="251">
        <v>45</v>
      </c>
      <c r="J44" s="251">
        <v>10</v>
      </c>
      <c r="K44" s="251" t="s">
        <v>1069</v>
      </c>
      <c r="L44" s="252" t="s">
        <v>1233</v>
      </c>
    </row>
    <row r="45" spans="1:12" x14ac:dyDescent="0.25">
      <c r="A45" s="250" t="s">
        <v>1059</v>
      </c>
      <c r="B45" s="251" t="s">
        <v>2893</v>
      </c>
      <c r="C45" s="251" t="s">
        <v>1234</v>
      </c>
      <c r="D45" s="251" t="s">
        <v>1235</v>
      </c>
      <c r="E45" s="251" t="s">
        <v>2973</v>
      </c>
      <c r="F45" s="251" t="s">
        <v>1063</v>
      </c>
      <c r="G45" s="251" t="s">
        <v>2974</v>
      </c>
      <c r="H45" s="251" t="s">
        <v>633</v>
      </c>
      <c r="I45" s="251">
        <v>25</v>
      </c>
      <c r="J45" s="251">
        <v>10</v>
      </c>
      <c r="K45" s="251" t="s">
        <v>1069</v>
      </c>
      <c r="L45" s="252" t="s">
        <v>1182</v>
      </c>
    </row>
    <row r="46" spans="1:12" x14ac:dyDescent="0.25">
      <c r="A46" s="250" t="s">
        <v>1059</v>
      </c>
      <c r="B46" s="251" t="s">
        <v>2893</v>
      </c>
      <c r="C46" s="251" t="s">
        <v>1237</v>
      </c>
      <c r="D46" s="251" t="s">
        <v>1238</v>
      </c>
      <c r="E46" s="251" t="s">
        <v>2975</v>
      </c>
      <c r="F46" s="251" t="s">
        <v>1063</v>
      </c>
      <c r="G46" s="251" t="s">
        <v>2976</v>
      </c>
      <c r="H46" s="251" t="s">
        <v>2943</v>
      </c>
      <c r="I46" s="251">
        <v>20</v>
      </c>
      <c r="J46" s="251">
        <v>10</v>
      </c>
      <c r="K46" s="251" t="s">
        <v>1069</v>
      </c>
      <c r="L46" s="252" t="s">
        <v>1242</v>
      </c>
    </row>
    <row r="47" spans="1:12" x14ac:dyDescent="0.25">
      <c r="A47" s="250" t="s">
        <v>1059</v>
      </c>
      <c r="B47" s="251" t="s">
        <v>2893</v>
      </c>
      <c r="C47" s="251" t="s">
        <v>1245</v>
      </c>
      <c r="D47" s="251" t="s">
        <v>1246</v>
      </c>
      <c r="E47" s="251" t="s">
        <v>2977</v>
      </c>
      <c r="F47" s="251" t="s">
        <v>1063</v>
      </c>
      <c r="G47" s="251" t="s">
        <v>2976</v>
      </c>
      <c r="H47" s="251" t="s">
        <v>2943</v>
      </c>
      <c r="I47" s="251">
        <v>13</v>
      </c>
      <c r="J47" s="251">
        <v>10</v>
      </c>
      <c r="K47" s="251" t="s">
        <v>1069</v>
      </c>
      <c r="L47" s="252" t="s">
        <v>1242</v>
      </c>
    </row>
    <row r="48" spans="1:12" x14ac:dyDescent="0.25">
      <c r="A48" s="250" t="s">
        <v>1059</v>
      </c>
      <c r="B48" s="251" t="s">
        <v>2893</v>
      </c>
      <c r="C48" s="251" t="s">
        <v>1904</v>
      </c>
      <c r="D48" s="251" t="s">
        <v>1905</v>
      </c>
      <c r="E48" s="251" t="s">
        <v>2978</v>
      </c>
      <c r="F48" s="251" t="s">
        <v>1078</v>
      </c>
      <c r="G48" s="251" t="s">
        <v>2979</v>
      </c>
      <c r="H48" s="251" t="s">
        <v>2950</v>
      </c>
      <c r="I48" s="251">
        <v>60</v>
      </c>
      <c r="J48" s="251">
        <v>10</v>
      </c>
      <c r="K48" s="251" t="s">
        <v>2792</v>
      </c>
      <c r="L48" s="252" t="s">
        <v>2812</v>
      </c>
    </row>
    <row r="49" spans="1:12" x14ac:dyDescent="0.25">
      <c r="A49" s="250" t="s">
        <v>1059</v>
      </c>
      <c r="B49" s="251" t="s">
        <v>2893</v>
      </c>
      <c r="C49" s="251" t="s">
        <v>1983</v>
      </c>
      <c r="D49" s="251" t="s">
        <v>1984</v>
      </c>
      <c r="E49" s="251" t="s">
        <v>2980</v>
      </c>
      <c r="F49" s="251" t="s">
        <v>1078</v>
      </c>
      <c r="G49" s="251" t="s">
        <v>2925</v>
      </c>
      <c r="H49" s="251" t="s">
        <v>2922</v>
      </c>
      <c r="I49" s="251">
        <v>25</v>
      </c>
      <c r="J49" s="251">
        <v>10</v>
      </c>
      <c r="K49" s="251" t="s">
        <v>2792</v>
      </c>
      <c r="L49" s="252" t="s">
        <v>2816</v>
      </c>
    </row>
    <row r="50" spans="1:12" x14ac:dyDescent="0.25">
      <c r="A50" s="250" t="s">
        <v>1059</v>
      </c>
      <c r="B50" s="251" t="s">
        <v>2893</v>
      </c>
      <c r="C50" s="251" t="s">
        <v>1248</v>
      </c>
      <c r="D50" s="251" t="s">
        <v>1249</v>
      </c>
      <c r="E50" s="251" t="s">
        <v>2981</v>
      </c>
      <c r="F50" s="251" t="s">
        <v>1063</v>
      </c>
      <c r="G50" s="251" t="s">
        <v>2982</v>
      </c>
      <c r="H50" s="251" t="s">
        <v>2950</v>
      </c>
      <c r="I50" s="251">
        <v>50</v>
      </c>
      <c r="J50" s="251">
        <v>10</v>
      </c>
      <c r="K50" s="251" t="s">
        <v>1069</v>
      </c>
      <c r="L50" s="252" t="s">
        <v>1251</v>
      </c>
    </row>
    <row r="51" spans="1:12" x14ac:dyDescent="0.25">
      <c r="A51" s="250" t="s">
        <v>1059</v>
      </c>
      <c r="B51" s="251" t="s">
        <v>2893</v>
      </c>
      <c r="C51" s="251" t="s">
        <v>1554</v>
      </c>
      <c r="D51" s="251" t="s">
        <v>1555</v>
      </c>
      <c r="E51" s="251" t="s">
        <v>2983</v>
      </c>
      <c r="F51" s="251" t="s">
        <v>1176</v>
      </c>
      <c r="G51" s="251" t="s">
        <v>2925</v>
      </c>
      <c r="H51" s="251" t="s">
        <v>2922</v>
      </c>
      <c r="I51" s="251">
        <v>30</v>
      </c>
      <c r="J51" s="251">
        <v>10</v>
      </c>
      <c r="K51" s="251" t="s">
        <v>2794</v>
      </c>
      <c r="L51" s="252" t="s">
        <v>2795</v>
      </c>
    </row>
    <row r="52" spans="1:12" x14ac:dyDescent="0.25">
      <c r="A52" s="250" t="s">
        <v>1059</v>
      </c>
      <c r="B52" s="251" t="s">
        <v>2893</v>
      </c>
      <c r="C52" s="251" t="s">
        <v>2984</v>
      </c>
      <c r="D52" s="251" t="s">
        <v>2817</v>
      </c>
      <c r="E52" s="251" t="s">
        <v>2985</v>
      </c>
      <c r="F52" s="251" t="s">
        <v>1176</v>
      </c>
      <c r="G52" s="251" t="s">
        <v>1066</v>
      </c>
      <c r="H52" s="251" t="s">
        <v>2922</v>
      </c>
      <c r="I52" s="251">
        <v>3.5</v>
      </c>
      <c r="J52" s="251">
        <v>1</v>
      </c>
      <c r="K52" s="251" t="s">
        <v>2794</v>
      </c>
      <c r="L52" s="252" t="s">
        <v>2795</v>
      </c>
    </row>
    <row r="53" spans="1:12" x14ac:dyDescent="0.25">
      <c r="A53" s="250" t="s">
        <v>1059</v>
      </c>
      <c r="B53" s="251" t="s">
        <v>2893</v>
      </c>
      <c r="C53" s="251" t="s">
        <v>1252</v>
      </c>
      <c r="D53" s="251" t="s">
        <v>1253</v>
      </c>
      <c r="E53" s="251" t="s">
        <v>2986</v>
      </c>
      <c r="F53" s="251" t="s">
        <v>1063</v>
      </c>
      <c r="G53" s="251" t="s">
        <v>2987</v>
      </c>
      <c r="H53" s="251" t="s">
        <v>2988</v>
      </c>
      <c r="I53" s="251">
        <v>100</v>
      </c>
      <c r="J53" s="251">
        <v>10</v>
      </c>
      <c r="K53" s="251" t="s">
        <v>1069</v>
      </c>
      <c r="L53" s="252" t="s">
        <v>1258</v>
      </c>
    </row>
    <row r="54" spans="1:12" x14ac:dyDescent="0.25">
      <c r="A54" s="250" t="s">
        <v>1059</v>
      </c>
      <c r="B54" s="251" t="s">
        <v>2893</v>
      </c>
      <c r="C54" s="251" t="s">
        <v>1259</v>
      </c>
      <c r="D54" s="251" t="s">
        <v>1260</v>
      </c>
      <c r="E54" s="251" t="s">
        <v>2989</v>
      </c>
      <c r="F54" s="251" t="s">
        <v>1176</v>
      </c>
      <c r="G54" s="251" t="s">
        <v>2976</v>
      </c>
      <c r="H54" s="251" t="s">
        <v>2943</v>
      </c>
      <c r="I54" s="251">
        <v>25</v>
      </c>
      <c r="J54" s="251">
        <v>10</v>
      </c>
      <c r="K54" s="251" t="s">
        <v>2794</v>
      </c>
      <c r="L54" s="252" t="s">
        <v>2818</v>
      </c>
    </row>
    <row r="55" spans="1:12" x14ac:dyDescent="0.25">
      <c r="A55" s="250" t="s">
        <v>1059</v>
      </c>
      <c r="B55" s="251" t="s">
        <v>2893</v>
      </c>
      <c r="C55" s="251" t="s">
        <v>1261</v>
      </c>
      <c r="D55" s="251" t="s">
        <v>1262</v>
      </c>
      <c r="E55" s="251" t="s">
        <v>2990</v>
      </c>
      <c r="F55" s="251" t="s">
        <v>1063</v>
      </c>
      <c r="G55" s="251" t="s">
        <v>2991</v>
      </c>
      <c r="H55" s="251" t="s">
        <v>661</v>
      </c>
      <c r="I55" s="251">
        <v>50.3</v>
      </c>
      <c r="J55" s="251">
        <v>10</v>
      </c>
      <c r="K55" s="251" t="s">
        <v>1069</v>
      </c>
      <c r="L55" s="252" t="s">
        <v>1266</v>
      </c>
    </row>
    <row r="56" spans="1:12" x14ac:dyDescent="0.25">
      <c r="A56" s="250" t="s">
        <v>1059</v>
      </c>
      <c r="B56" s="251" t="s">
        <v>2893</v>
      </c>
      <c r="C56" s="251" t="s">
        <v>1273</v>
      </c>
      <c r="D56" s="251" t="s">
        <v>1274</v>
      </c>
      <c r="E56" s="251" t="s">
        <v>2992</v>
      </c>
      <c r="F56" s="251" t="s">
        <v>1063</v>
      </c>
      <c r="G56" s="251" t="s">
        <v>2987</v>
      </c>
      <c r="H56" s="251" t="s">
        <v>2988</v>
      </c>
      <c r="I56" s="251">
        <v>100</v>
      </c>
      <c r="J56" s="251">
        <v>10</v>
      </c>
      <c r="K56" s="251" t="s">
        <v>1069</v>
      </c>
      <c r="L56" s="252" t="s">
        <v>1258</v>
      </c>
    </row>
    <row r="57" spans="1:12" x14ac:dyDescent="0.25">
      <c r="A57" s="250" t="s">
        <v>1059</v>
      </c>
      <c r="B57" s="251" t="s">
        <v>2893</v>
      </c>
      <c r="C57" s="251" t="s">
        <v>1276</v>
      </c>
      <c r="D57" s="251" t="s">
        <v>1277</v>
      </c>
      <c r="E57" s="251" t="s">
        <v>2993</v>
      </c>
      <c r="F57" s="251" t="s">
        <v>1063</v>
      </c>
      <c r="G57" s="251" t="s">
        <v>2900</v>
      </c>
      <c r="H57" s="251" t="s">
        <v>2901</v>
      </c>
      <c r="I57" s="251">
        <v>185</v>
      </c>
      <c r="J57" s="251">
        <v>10</v>
      </c>
      <c r="K57" s="251" t="s">
        <v>1069</v>
      </c>
      <c r="L57" s="252" t="s">
        <v>1280</v>
      </c>
    </row>
    <row r="58" spans="1:12" x14ac:dyDescent="0.25">
      <c r="A58" s="250" t="s">
        <v>1059</v>
      </c>
      <c r="B58" s="251" t="s">
        <v>2893</v>
      </c>
      <c r="C58" s="251" t="s">
        <v>1281</v>
      </c>
      <c r="D58" s="251" t="s">
        <v>1282</v>
      </c>
      <c r="E58" s="251" t="s">
        <v>2994</v>
      </c>
      <c r="F58" s="251" t="s">
        <v>1063</v>
      </c>
      <c r="G58" s="251" t="s">
        <v>2987</v>
      </c>
      <c r="H58" s="251" t="s">
        <v>2988</v>
      </c>
      <c r="I58" s="251">
        <v>100</v>
      </c>
      <c r="J58" s="251">
        <v>10</v>
      </c>
      <c r="K58" s="251" t="s">
        <v>1069</v>
      </c>
      <c r="L58" s="252" t="s">
        <v>1258</v>
      </c>
    </row>
    <row r="59" spans="1:12" x14ac:dyDescent="0.25">
      <c r="A59" s="250" t="s">
        <v>1059</v>
      </c>
      <c r="B59" s="251" t="s">
        <v>2893</v>
      </c>
      <c r="C59" s="251" t="s">
        <v>1286</v>
      </c>
      <c r="D59" s="251" t="s">
        <v>1287</v>
      </c>
      <c r="E59" s="251" t="s">
        <v>2995</v>
      </c>
      <c r="F59" s="251" t="s">
        <v>1063</v>
      </c>
      <c r="G59" s="251" t="s">
        <v>2936</v>
      </c>
      <c r="H59" s="251" t="s">
        <v>608</v>
      </c>
      <c r="I59" s="251">
        <v>15</v>
      </c>
      <c r="J59" s="251">
        <v>10</v>
      </c>
      <c r="K59" s="251" t="s">
        <v>1069</v>
      </c>
      <c r="L59" s="252" t="s">
        <v>1163</v>
      </c>
    </row>
    <row r="60" spans="1:12" x14ac:dyDescent="0.25">
      <c r="A60" s="250" t="s">
        <v>1059</v>
      </c>
      <c r="B60" s="251" t="s">
        <v>2893</v>
      </c>
      <c r="C60" s="251" t="s">
        <v>1289</v>
      </c>
      <c r="D60" s="251" t="s">
        <v>1290</v>
      </c>
      <c r="E60" s="251" t="s">
        <v>2996</v>
      </c>
      <c r="F60" s="251" t="s">
        <v>1063</v>
      </c>
      <c r="G60" s="251" t="s">
        <v>2991</v>
      </c>
      <c r="H60" s="251" t="s">
        <v>661</v>
      </c>
      <c r="I60" s="251">
        <v>48.6</v>
      </c>
      <c r="J60" s="251">
        <v>10</v>
      </c>
      <c r="K60" s="251" t="s">
        <v>1069</v>
      </c>
      <c r="L60" s="252" t="s">
        <v>1266</v>
      </c>
    </row>
    <row r="61" spans="1:12" x14ac:dyDescent="0.25">
      <c r="A61" s="250" t="s">
        <v>1059</v>
      </c>
      <c r="B61" s="251" t="s">
        <v>2893</v>
      </c>
      <c r="C61" s="251" t="s">
        <v>1294</v>
      </c>
      <c r="D61" s="251" t="s">
        <v>1295</v>
      </c>
      <c r="E61" s="251" t="s">
        <v>2997</v>
      </c>
      <c r="F61" s="251" t="s">
        <v>1063</v>
      </c>
      <c r="G61" s="251" t="s">
        <v>2991</v>
      </c>
      <c r="H61" s="251" t="s">
        <v>661</v>
      </c>
      <c r="I61" s="251">
        <v>48.6</v>
      </c>
      <c r="J61" s="251">
        <v>10</v>
      </c>
      <c r="K61" s="251" t="s">
        <v>1069</v>
      </c>
      <c r="L61" s="252" t="s">
        <v>1266</v>
      </c>
    </row>
    <row r="62" spans="1:12" x14ac:dyDescent="0.25">
      <c r="A62" s="250" t="s">
        <v>1059</v>
      </c>
      <c r="B62" s="251" t="s">
        <v>2893</v>
      </c>
      <c r="C62" s="251" t="s">
        <v>1297</v>
      </c>
      <c r="D62" s="251" t="s">
        <v>1298</v>
      </c>
      <c r="E62" s="251" t="s">
        <v>2998</v>
      </c>
      <c r="F62" s="251" t="s">
        <v>1176</v>
      </c>
      <c r="G62" s="251" t="s">
        <v>2976</v>
      </c>
      <c r="H62" s="251" t="s">
        <v>2943</v>
      </c>
      <c r="I62" s="251">
        <v>13</v>
      </c>
      <c r="J62" s="251">
        <v>10</v>
      </c>
      <c r="K62" s="251" t="s">
        <v>1069</v>
      </c>
      <c r="L62" s="252" t="s">
        <v>1300</v>
      </c>
    </row>
    <row r="63" spans="1:12" x14ac:dyDescent="0.25">
      <c r="A63" s="250" t="s">
        <v>1059</v>
      </c>
      <c r="B63" s="251" t="s">
        <v>2893</v>
      </c>
      <c r="C63" s="251" t="s">
        <v>1301</v>
      </c>
      <c r="D63" s="251" t="s">
        <v>1302</v>
      </c>
      <c r="E63" s="251" t="s">
        <v>2999</v>
      </c>
      <c r="F63" s="251" t="s">
        <v>1063</v>
      </c>
      <c r="G63" s="251" t="s">
        <v>2991</v>
      </c>
      <c r="H63" s="251" t="s">
        <v>661</v>
      </c>
      <c r="I63" s="251">
        <v>99</v>
      </c>
      <c r="J63" s="251">
        <v>10</v>
      </c>
      <c r="K63" s="251" t="s">
        <v>1069</v>
      </c>
      <c r="L63" s="252" t="s">
        <v>1266</v>
      </c>
    </row>
    <row r="64" spans="1:12" x14ac:dyDescent="0.25">
      <c r="A64" s="250" t="s">
        <v>1059</v>
      </c>
      <c r="B64" s="251" t="s">
        <v>2893</v>
      </c>
      <c r="C64" s="251" t="s">
        <v>1304</v>
      </c>
      <c r="D64" s="251" t="s">
        <v>1305</v>
      </c>
      <c r="E64" s="251" t="s">
        <v>3000</v>
      </c>
      <c r="F64" s="251" t="s">
        <v>1063</v>
      </c>
      <c r="G64" s="251" t="s">
        <v>2987</v>
      </c>
      <c r="H64" s="251" t="s">
        <v>2988</v>
      </c>
      <c r="I64" s="251">
        <v>100</v>
      </c>
      <c r="J64" s="251">
        <v>10</v>
      </c>
      <c r="K64" s="251" t="s">
        <v>1069</v>
      </c>
      <c r="L64" s="252" t="s">
        <v>1258</v>
      </c>
    </row>
    <row r="65" spans="1:12" x14ac:dyDescent="0.25">
      <c r="A65" s="250" t="s">
        <v>1059</v>
      </c>
      <c r="B65" s="251" t="s">
        <v>2893</v>
      </c>
      <c r="C65" s="251" t="s">
        <v>1307</v>
      </c>
      <c r="D65" s="251" t="s">
        <v>1308</v>
      </c>
      <c r="E65" s="251" t="s">
        <v>3001</v>
      </c>
      <c r="F65" s="251" t="s">
        <v>1063</v>
      </c>
      <c r="G65" s="251" t="s">
        <v>2987</v>
      </c>
      <c r="H65" s="251" t="s">
        <v>2988</v>
      </c>
      <c r="I65" s="251">
        <v>100</v>
      </c>
      <c r="J65" s="251">
        <v>10</v>
      </c>
      <c r="K65" s="251" t="s">
        <v>1069</v>
      </c>
      <c r="L65" s="252" t="s">
        <v>1258</v>
      </c>
    </row>
    <row r="66" spans="1:12" x14ac:dyDescent="0.25">
      <c r="A66" s="250" t="s">
        <v>1059</v>
      </c>
      <c r="B66" s="251" t="s">
        <v>2893</v>
      </c>
      <c r="C66" s="251" t="s">
        <v>1310</v>
      </c>
      <c r="D66" s="251" t="s">
        <v>1311</v>
      </c>
      <c r="E66" s="251" t="s">
        <v>3002</v>
      </c>
      <c r="F66" s="251" t="s">
        <v>1143</v>
      </c>
      <c r="G66" s="251" t="s">
        <v>2976</v>
      </c>
      <c r="H66" s="251" t="s">
        <v>2943</v>
      </c>
      <c r="I66" s="251">
        <v>22</v>
      </c>
      <c r="J66" s="251">
        <v>10</v>
      </c>
      <c r="K66" s="251" t="s">
        <v>1069</v>
      </c>
      <c r="L66" s="252" t="s">
        <v>1300</v>
      </c>
    </row>
    <row r="67" spans="1:12" x14ac:dyDescent="0.25">
      <c r="A67" s="250" t="s">
        <v>1059</v>
      </c>
      <c r="B67" s="251" t="s">
        <v>2893</v>
      </c>
      <c r="C67" s="251" t="s">
        <v>1313</v>
      </c>
      <c r="D67" s="251" t="s">
        <v>1314</v>
      </c>
      <c r="E67" s="251" t="s">
        <v>3003</v>
      </c>
      <c r="F67" s="251" t="s">
        <v>1063</v>
      </c>
      <c r="G67" s="251" t="s">
        <v>2991</v>
      </c>
      <c r="H67" s="251" t="s">
        <v>661</v>
      </c>
      <c r="I67" s="251">
        <v>113</v>
      </c>
      <c r="J67" s="251">
        <v>10</v>
      </c>
      <c r="K67" s="251" t="s">
        <v>1069</v>
      </c>
      <c r="L67" s="252" t="s">
        <v>1266</v>
      </c>
    </row>
    <row r="68" spans="1:12" x14ac:dyDescent="0.25">
      <c r="A68" s="250" t="s">
        <v>1059</v>
      </c>
      <c r="B68" s="251" t="s">
        <v>2893</v>
      </c>
      <c r="C68" s="251" t="s">
        <v>1316</v>
      </c>
      <c r="D68" s="251" t="s">
        <v>1317</v>
      </c>
      <c r="E68" s="251" t="s">
        <v>3004</v>
      </c>
      <c r="F68" s="251" t="s">
        <v>1063</v>
      </c>
      <c r="G68" s="251" t="s">
        <v>2987</v>
      </c>
      <c r="H68" s="251" t="s">
        <v>2988</v>
      </c>
      <c r="I68" s="251">
        <v>100</v>
      </c>
      <c r="J68" s="251">
        <v>10</v>
      </c>
      <c r="K68" s="251" t="s">
        <v>1069</v>
      </c>
      <c r="L68" s="252" t="s">
        <v>1258</v>
      </c>
    </row>
    <row r="69" spans="1:12" x14ac:dyDescent="0.25">
      <c r="A69" s="250" t="s">
        <v>1059</v>
      </c>
      <c r="B69" s="251" t="s">
        <v>2893</v>
      </c>
      <c r="C69" s="251" t="s">
        <v>1319</v>
      </c>
      <c r="D69" s="251" t="s">
        <v>1320</v>
      </c>
      <c r="E69" s="251" t="s">
        <v>3005</v>
      </c>
      <c r="F69" s="251" t="s">
        <v>1063</v>
      </c>
      <c r="G69" s="251" t="s">
        <v>2987</v>
      </c>
      <c r="H69" s="251" t="s">
        <v>2988</v>
      </c>
      <c r="I69" s="251">
        <v>100</v>
      </c>
      <c r="J69" s="251">
        <v>10</v>
      </c>
      <c r="K69" s="251" t="s">
        <v>1069</v>
      </c>
      <c r="L69" s="252" t="s">
        <v>1258</v>
      </c>
    </row>
    <row r="70" spans="1:12" x14ac:dyDescent="0.25">
      <c r="A70" s="250" t="s">
        <v>1059</v>
      </c>
      <c r="B70" s="251" t="s">
        <v>2893</v>
      </c>
      <c r="C70" s="251" t="s">
        <v>1325</v>
      </c>
      <c r="D70" s="251" t="s">
        <v>1326</v>
      </c>
      <c r="E70" s="251" t="s">
        <v>3006</v>
      </c>
      <c r="F70" s="251" t="s">
        <v>1159</v>
      </c>
      <c r="G70" s="251" t="s">
        <v>2976</v>
      </c>
      <c r="H70" s="251" t="s">
        <v>2943</v>
      </c>
      <c r="I70" s="251">
        <v>30</v>
      </c>
      <c r="J70" s="251">
        <v>10</v>
      </c>
      <c r="K70" s="251" t="s">
        <v>2821</v>
      </c>
      <c r="L70" s="252" t="s">
        <v>2822</v>
      </c>
    </row>
    <row r="71" spans="1:12" x14ac:dyDescent="0.25">
      <c r="A71" s="250" t="s">
        <v>1059</v>
      </c>
      <c r="B71" s="251" t="s">
        <v>2893</v>
      </c>
      <c r="C71" s="251" t="s">
        <v>1322</v>
      </c>
      <c r="D71" s="251" t="s">
        <v>1323</v>
      </c>
      <c r="E71" s="251" t="s">
        <v>3007</v>
      </c>
      <c r="F71" s="251" t="s">
        <v>1063</v>
      </c>
      <c r="G71" s="251" t="s">
        <v>2991</v>
      </c>
      <c r="H71" s="251" t="s">
        <v>661</v>
      </c>
      <c r="I71" s="251">
        <v>80</v>
      </c>
      <c r="J71" s="251">
        <v>10</v>
      </c>
      <c r="K71" s="251" t="s">
        <v>1069</v>
      </c>
      <c r="L71" s="252" t="s">
        <v>1266</v>
      </c>
    </row>
    <row r="72" spans="1:12" x14ac:dyDescent="0.25">
      <c r="A72" s="250" t="s">
        <v>1059</v>
      </c>
      <c r="B72" s="251" t="s">
        <v>2893</v>
      </c>
      <c r="C72" s="251" t="s">
        <v>1327</v>
      </c>
      <c r="D72" s="251" t="s">
        <v>1328</v>
      </c>
      <c r="E72" s="251" t="s">
        <v>3008</v>
      </c>
      <c r="F72" s="251" t="s">
        <v>1063</v>
      </c>
      <c r="G72" s="251" t="s">
        <v>2987</v>
      </c>
      <c r="H72" s="251" t="s">
        <v>2988</v>
      </c>
      <c r="I72" s="251">
        <v>100</v>
      </c>
      <c r="J72" s="251">
        <v>10</v>
      </c>
      <c r="K72" s="251" t="s">
        <v>1069</v>
      </c>
      <c r="L72" s="252" t="s">
        <v>1258</v>
      </c>
    </row>
    <row r="73" spans="1:12" x14ac:dyDescent="0.25">
      <c r="A73" s="250" t="s">
        <v>1059</v>
      </c>
      <c r="B73" s="251" t="s">
        <v>2893</v>
      </c>
      <c r="C73" s="251" t="s">
        <v>1330</v>
      </c>
      <c r="D73" s="251" t="s">
        <v>1331</v>
      </c>
      <c r="E73" s="251" t="s">
        <v>3009</v>
      </c>
      <c r="F73" s="251" t="s">
        <v>1063</v>
      </c>
      <c r="G73" s="251" t="s">
        <v>2991</v>
      </c>
      <c r="H73" s="251" t="s">
        <v>661</v>
      </c>
      <c r="I73" s="251">
        <v>80</v>
      </c>
      <c r="J73" s="251">
        <v>10</v>
      </c>
      <c r="K73" s="251" t="s">
        <v>1069</v>
      </c>
      <c r="L73" s="252" t="s">
        <v>1266</v>
      </c>
    </row>
    <row r="74" spans="1:12" x14ac:dyDescent="0.25">
      <c r="A74" s="250" t="s">
        <v>1059</v>
      </c>
      <c r="B74" s="251" t="s">
        <v>2893</v>
      </c>
      <c r="C74" s="251" t="s">
        <v>1333</v>
      </c>
      <c r="D74" s="251" t="s">
        <v>1334</v>
      </c>
      <c r="E74" s="251" t="s">
        <v>3010</v>
      </c>
      <c r="F74" s="251" t="s">
        <v>1063</v>
      </c>
      <c r="G74" s="251" t="s">
        <v>2991</v>
      </c>
      <c r="H74" s="251" t="s">
        <v>661</v>
      </c>
      <c r="I74" s="251">
        <v>63.8</v>
      </c>
      <c r="J74" s="251">
        <v>10</v>
      </c>
      <c r="K74" s="251" t="s">
        <v>1069</v>
      </c>
      <c r="L74" s="252" t="s">
        <v>1266</v>
      </c>
    </row>
    <row r="75" spans="1:12" x14ac:dyDescent="0.25">
      <c r="A75" s="250" t="s">
        <v>1059</v>
      </c>
      <c r="B75" s="251" t="s">
        <v>2893</v>
      </c>
      <c r="C75" s="251" t="s">
        <v>1340</v>
      </c>
      <c r="D75" s="251" t="s">
        <v>1341</v>
      </c>
      <c r="E75" s="251" t="s">
        <v>3011</v>
      </c>
      <c r="F75" s="251" t="s">
        <v>1063</v>
      </c>
      <c r="G75" s="251" t="s">
        <v>2991</v>
      </c>
      <c r="H75" s="251" t="s">
        <v>661</v>
      </c>
      <c r="I75" s="251">
        <v>63.8</v>
      </c>
      <c r="J75" s="251">
        <v>10</v>
      </c>
      <c r="K75" s="251" t="s">
        <v>1069</v>
      </c>
      <c r="L75" s="252" t="s">
        <v>1266</v>
      </c>
    </row>
    <row r="76" spans="1:12" x14ac:dyDescent="0.25">
      <c r="A76" s="250" t="s">
        <v>1059</v>
      </c>
      <c r="B76" s="251" t="s">
        <v>2893</v>
      </c>
      <c r="C76" s="251" t="s">
        <v>1343</v>
      </c>
      <c r="D76" s="251" t="s">
        <v>1344</v>
      </c>
      <c r="E76" s="251" t="s">
        <v>3012</v>
      </c>
      <c r="F76" s="251" t="s">
        <v>1063</v>
      </c>
      <c r="G76" s="251" t="s">
        <v>2991</v>
      </c>
      <c r="H76" s="251" t="s">
        <v>661</v>
      </c>
      <c r="I76" s="251">
        <v>64.5</v>
      </c>
      <c r="J76" s="251">
        <v>10</v>
      </c>
      <c r="K76" s="251" t="s">
        <v>1069</v>
      </c>
      <c r="L76" s="252" t="s">
        <v>1266</v>
      </c>
    </row>
    <row r="77" spans="1:12" x14ac:dyDescent="0.25">
      <c r="A77" s="250" t="s">
        <v>1059</v>
      </c>
      <c r="B77" s="251" t="s">
        <v>2893</v>
      </c>
      <c r="C77" s="251" t="s">
        <v>1346</v>
      </c>
      <c r="D77" s="251" t="s">
        <v>1347</v>
      </c>
      <c r="E77" s="251" t="s">
        <v>3013</v>
      </c>
      <c r="F77" s="251" t="s">
        <v>1063</v>
      </c>
      <c r="G77" s="251" t="s">
        <v>2987</v>
      </c>
      <c r="H77" s="251" t="s">
        <v>2988</v>
      </c>
      <c r="I77" s="251">
        <v>75</v>
      </c>
      <c r="J77" s="251">
        <v>10</v>
      </c>
      <c r="K77" s="251" t="s">
        <v>1069</v>
      </c>
      <c r="L77" s="252" t="s">
        <v>1258</v>
      </c>
    </row>
    <row r="78" spans="1:12" x14ac:dyDescent="0.25">
      <c r="A78" s="250" t="s">
        <v>1059</v>
      </c>
      <c r="B78" s="251" t="s">
        <v>2893</v>
      </c>
      <c r="C78" s="251" t="s">
        <v>1349</v>
      </c>
      <c r="D78" s="251" t="s">
        <v>1350</v>
      </c>
      <c r="E78" s="251" t="s">
        <v>3014</v>
      </c>
      <c r="F78" s="251" t="s">
        <v>1063</v>
      </c>
      <c r="G78" s="251" t="s">
        <v>2991</v>
      </c>
      <c r="H78" s="251" t="s">
        <v>661</v>
      </c>
      <c r="I78" s="251">
        <v>56.5</v>
      </c>
      <c r="J78" s="251">
        <v>10</v>
      </c>
      <c r="K78" s="251" t="s">
        <v>1069</v>
      </c>
      <c r="L78" s="252" t="s">
        <v>1266</v>
      </c>
    </row>
    <row r="79" spans="1:12" x14ac:dyDescent="0.25">
      <c r="A79" s="250" t="s">
        <v>1059</v>
      </c>
      <c r="B79" s="251" t="s">
        <v>2893</v>
      </c>
      <c r="C79" s="251" t="s">
        <v>1338</v>
      </c>
      <c r="D79" s="251" t="s">
        <v>1339</v>
      </c>
      <c r="E79" s="251" t="s">
        <v>3015</v>
      </c>
      <c r="F79" s="251" t="s">
        <v>1063</v>
      </c>
      <c r="G79" s="251" t="s">
        <v>2936</v>
      </c>
      <c r="H79" s="251" t="s">
        <v>608</v>
      </c>
      <c r="I79" s="251">
        <v>20</v>
      </c>
      <c r="J79" s="251">
        <v>10</v>
      </c>
      <c r="K79" s="251" t="s">
        <v>1069</v>
      </c>
      <c r="L79" s="252" t="s">
        <v>1163</v>
      </c>
    </row>
    <row r="80" spans="1:12" x14ac:dyDescent="0.25">
      <c r="A80" s="250" t="s">
        <v>1059</v>
      </c>
      <c r="B80" s="251" t="s">
        <v>2893</v>
      </c>
      <c r="C80" s="251" t="s">
        <v>1353</v>
      </c>
      <c r="D80" s="251" t="s">
        <v>1354</v>
      </c>
      <c r="E80" s="251" t="s">
        <v>3016</v>
      </c>
      <c r="F80" s="251" t="s">
        <v>1063</v>
      </c>
      <c r="G80" s="251" t="s">
        <v>2991</v>
      </c>
      <c r="H80" s="251" t="s">
        <v>661</v>
      </c>
      <c r="I80" s="251">
        <v>113</v>
      </c>
      <c r="J80" s="251">
        <v>10</v>
      </c>
      <c r="K80" s="251" t="s">
        <v>1069</v>
      </c>
      <c r="L80" s="252" t="s">
        <v>1266</v>
      </c>
    </row>
    <row r="81" spans="1:12" x14ac:dyDescent="0.25">
      <c r="A81" s="250" t="s">
        <v>1059</v>
      </c>
      <c r="B81" s="251" t="s">
        <v>2893</v>
      </c>
      <c r="C81" s="251" t="s">
        <v>1356</v>
      </c>
      <c r="D81" s="251" t="s">
        <v>1357</v>
      </c>
      <c r="E81" s="251" t="s">
        <v>3017</v>
      </c>
      <c r="F81" s="251" t="s">
        <v>1063</v>
      </c>
      <c r="G81" s="251" t="s">
        <v>2987</v>
      </c>
      <c r="H81" s="251" t="s">
        <v>2988</v>
      </c>
      <c r="I81" s="251">
        <v>100</v>
      </c>
      <c r="J81" s="251">
        <v>10</v>
      </c>
      <c r="K81" s="251" t="s">
        <v>1069</v>
      </c>
      <c r="L81" s="252" t="s">
        <v>1258</v>
      </c>
    </row>
    <row r="82" spans="1:12" x14ac:dyDescent="0.25">
      <c r="A82" s="250" t="s">
        <v>1059</v>
      </c>
      <c r="B82" s="251" t="s">
        <v>2893</v>
      </c>
      <c r="C82" s="251" t="s">
        <v>1359</v>
      </c>
      <c r="D82" s="251" t="s">
        <v>1360</v>
      </c>
      <c r="E82" s="251" t="s">
        <v>3018</v>
      </c>
      <c r="F82" s="251" t="s">
        <v>1063</v>
      </c>
      <c r="G82" s="251" t="s">
        <v>2987</v>
      </c>
      <c r="H82" s="251" t="s">
        <v>2988</v>
      </c>
      <c r="I82" s="251">
        <v>100</v>
      </c>
      <c r="J82" s="251">
        <v>10</v>
      </c>
      <c r="K82" s="251" t="s">
        <v>1069</v>
      </c>
      <c r="L82" s="252" t="s">
        <v>1258</v>
      </c>
    </row>
    <row r="83" spans="1:12" x14ac:dyDescent="0.25">
      <c r="A83" s="250" t="s">
        <v>1059</v>
      </c>
      <c r="B83" s="251" t="s">
        <v>2893</v>
      </c>
      <c r="C83" s="251" t="s">
        <v>3019</v>
      </c>
      <c r="D83" s="251" t="s">
        <v>2825</v>
      </c>
      <c r="E83" s="251" t="s">
        <v>3020</v>
      </c>
      <c r="F83" s="251" t="s">
        <v>1116</v>
      </c>
      <c r="G83" s="251" t="s">
        <v>2949</v>
      </c>
      <c r="H83" s="251" t="s">
        <v>2950</v>
      </c>
      <c r="I83" s="251">
        <v>39</v>
      </c>
      <c r="J83" s="251">
        <v>10</v>
      </c>
      <c r="K83" s="251" t="s">
        <v>1138</v>
      </c>
      <c r="L83" s="252" t="s">
        <v>2804</v>
      </c>
    </row>
    <row r="84" spans="1:12" x14ac:dyDescent="0.25">
      <c r="A84" s="250" t="s">
        <v>1059</v>
      </c>
      <c r="B84" s="251" t="s">
        <v>2893</v>
      </c>
      <c r="C84" s="251" t="s">
        <v>1364</v>
      </c>
      <c r="D84" s="251" t="s">
        <v>1365</v>
      </c>
      <c r="E84" s="251" t="s">
        <v>3021</v>
      </c>
      <c r="F84" s="251" t="s">
        <v>1063</v>
      </c>
      <c r="G84" s="251" t="s">
        <v>3022</v>
      </c>
      <c r="H84" s="251" t="s">
        <v>3023</v>
      </c>
      <c r="I84" s="251">
        <v>112.5</v>
      </c>
      <c r="J84" s="251">
        <v>10</v>
      </c>
      <c r="K84" s="251" t="s">
        <v>1069</v>
      </c>
      <c r="L84" s="252" t="s">
        <v>1369</v>
      </c>
    </row>
    <row r="85" spans="1:12" x14ac:dyDescent="0.25">
      <c r="A85" s="250" t="s">
        <v>1059</v>
      </c>
      <c r="B85" s="251" t="s">
        <v>2893</v>
      </c>
      <c r="C85" s="251" t="s">
        <v>1378</v>
      </c>
      <c r="D85" s="251" t="s">
        <v>1379</v>
      </c>
      <c r="E85" s="251" t="s">
        <v>3024</v>
      </c>
      <c r="F85" s="251" t="s">
        <v>1116</v>
      </c>
      <c r="G85" s="251" t="s">
        <v>2949</v>
      </c>
      <c r="H85" s="251" t="s">
        <v>2950</v>
      </c>
      <c r="I85" s="251">
        <v>80</v>
      </c>
      <c r="J85" s="251">
        <v>10</v>
      </c>
      <c r="K85" s="251" t="s">
        <v>1138</v>
      </c>
      <c r="L85" s="252" t="s">
        <v>2804</v>
      </c>
    </row>
    <row r="86" spans="1:12" x14ac:dyDescent="0.25">
      <c r="A86" s="250" t="s">
        <v>1059</v>
      </c>
      <c r="B86" s="251" t="s">
        <v>2893</v>
      </c>
      <c r="C86" s="251" t="s">
        <v>1372</v>
      </c>
      <c r="D86" s="251" t="s">
        <v>1373</v>
      </c>
      <c r="E86" s="251" t="s">
        <v>3025</v>
      </c>
      <c r="F86" s="251" t="s">
        <v>1063</v>
      </c>
      <c r="G86" s="251" t="s">
        <v>3026</v>
      </c>
      <c r="H86" s="251" t="s">
        <v>3027</v>
      </c>
      <c r="I86" s="251">
        <v>97.8</v>
      </c>
      <c r="J86" s="251">
        <v>10</v>
      </c>
      <c r="K86" s="251" t="s">
        <v>1069</v>
      </c>
      <c r="L86" s="252" t="s">
        <v>1377</v>
      </c>
    </row>
    <row r="87" spans="1:12" x14ac:dyDescent="0.25">
      <c r="A87" s="250" t="s">
        <v>1059</v>
      </c>
      <c r="B87" s="251" t="s">
        <v>2893</v>
      </c>
      <c r="C87" s="251" t="s">
        <v>1380</v>
      </c>
      <c r="D87" s="251" t="s">
        <v>1381</v>
      </c>
      <c r="E87" s="251" t="s">
        <v>3028</v>
      </c>
      <c r="F87" s="251" t="s">
        <v>1063</v>
      </c>
      <c r="G87" s="251" t="s">
        <v>3029</v>
      </c>
      <c r="H87" s="251" t="s">
        <v>3030</v>
      </c>
      <c r="I87" s="251">
        <v>110</v>
      </c>
      <c r="J87" s="251">
        <v>10</v>
      </c>
      <c r="K87" s="251" t="s">
        <v>1069</v>
      </c>
      <c r="L87" s="252" t="s">
        <v>1383</v>
      </c>
    </row>
    <row r="88" spans="1:12" x14ac:dyDescent="0.25">
      <c r="A88" s="250" t="s">
        <v>1059</v>
      </c>
      <c r="B88" s="251" t="s">
        <v>2893</v>
      </c>
      <c r="C88" s="251" t="s">
        <v>1389</v>
      </c>
      <c r="D88" s="251" t="s">
        <v>1390</v>
      </c>
      <c r="E88" s="251" t="s">
        <v>3031</v>
      </c>
      <c r="F88" s="251" t="s">
        <v>1116</v>
      </c>
      <c r="G88" s="251" t="s">
        <v>2949</v>
      </c>
      <c r="H88" s="251" t="s">
        <v>2950</v>
      </c>
      <c r="I88" s="251">
        <v>50</v>
      </c>
      <c r="J88" s="251">
        <v>10</v>
      </c>
      <c r="K88" s="251" t="s">
        <v>1138</v>
      </c>
      <c r="L88" s="252" t="s">
        <v>2804</v>
      </c>
    </row>
    <row r="89" spans="1:12" x14ac:dyDescent="0.25">
      <c r="A89" s="250" t="s">
        <v>1059</v>
      </c>
      <c r="B89" s="251" t="s">
        <v>2893</v>
      </c>
      <c r="C89" s="251" t="s">
        <v>1384</v>
      </c>
      <c r="D89" s="251" t="s">
        <v>1385</v>
      </c>
      <c r="E89" s="251" t="s">
        <v>3032</v>
      </c>
      <c r="F89" s="251" t="s">
        <v>1063</v>
      </c>
      <c r="G89" s="251" t="s">
        <v>3026</v>
      </c>
      <c r="H89" s="251" t="s">
        <v>3027</v>
      </c>
      <c r="I89" s="251">
        <v>116</v>
      </c>
      <c r="J89" s="251">
        <v>10</v>
      </c>
      <c r="K89" s="251" t="s">
        <v>1069</v>
      </c>
      <c r="L89" s="252" t="s">
        <v>1377</v>
      </c>
    </row>
    <row r="90" spans="1:12" x14ac:dyDescent="0.25">
      <c r="A90" s="250" t="s">
        <v>1059</v>
      </c>
      <c r="B90" s="251" t="s">
        <v>2893</v>
      </c>
      <c r="C90" s="251" t="s">
        <v>1391</v>
      </c>
      <c r="D90" s="251" t="s">
        <v>1392</v>
      </c>
      <c r="E90" s="251" t="s">
        <v>3033</v>
      </c>
      <c r="F90" s="251" t="s">
        <v>1063</v>
      </c>
      <c r="G90" s="251" t="s">
        <v>3022</v>
      </c>
      <c r="H90" s="251" t="s">
        <v>3023</v>
      </c>
      <c r="I90" s="251">
        <v>100</v>
      </c>
      <c r="J90" s="251">
        <v>10</v>
      </c>
      <c r="K90" s="251" t="s">
        <v>1069</v>
      </c>
      <c r="L90" s="252" t="s">
        <v>1369</v>
      </c>
    </row>
    <row r="91" spans="1:12" x14ac:dyDescent="0.25">
      <c r="A91" s="250" t="s">
        <v>1059</v>
      </c>
      <c r="B91" s="251" t="s">
        <v>2893</v>
      </c>
      <c r="C91" s="251" t="s">
        <v>1394</v>
      </c>
      <c r="D91" s="251" t="s">
        <v>1395</v>
      </c>
      <c r="E91" s="251" t="s">
        <v>3034</v>
      </c>
      <c r="F91" s="251" t="s">
        <v>1063</v>
      </c>
      <c r="G91" s="251" t="s">
        <v>3022</v>
      </c>
      <c r="H91" s="251" t="s">
        <v>3023</v>
      </c>
      <c r="I91" s="251">
        <v>112.5</v>
      </c>
      <c r="J91" s="251">
        <v>10</v>
      </c>
      <c r="K91" s="251" t="s">
        <v>1069</v>
      </c>
      <c r="L91" s="252" t="s">
        <v>1369</v>
      </c>
    </row>
    <row r="92" spans="1:12" x14ac:dyDescent="0.25">
      <c r="A92" s="250" t="s">
        <v>1059</v>
      </c>
      <c r="B92" s="251" t="s">
        <v>2893</v>
      </c>
      <c r="C92" s="251" t="s">
        <v>1370</v>
      </c>
      <c r="D92" s="251" t="s">
        <v>1371</v>
      </c>
      <c r="E92" s="251" t="s">
        <v>3035</v>
      </c>
      <c r="F92" s="251" t="s">
        <v>1116</v>
      </c>
      <c r="G92" s="251" t="s">
        <v>2949</v>
      </c>
      <c r="H92" s="251" t="s">
        <v>2950</v>
      </c>
      <c r="I92" s="251">
        <v>50</v>
      </c>
      <c r="J92" s="251">
        <v>10</v>
      </c>
      <c r="K92" s="251" t="s">
        <v>1138</v>
      </c>
      <c r="L92" s="252" t="s">
        <v>2804</v>
      </c>
    </row>
    <row r="93" spans="1:12" x14ac:dyDescent="0.25">
      <c r="A93" s="250" t="s">
        <v>1059</v>
      </c>
      <c r="B93" s="251" t="s">
        <v>2893</v>
      </c>
      <c r="C93" s="251" t="s">
        <v>1397</v>
      </c>
      <c r="D93" s="251" t="s">
        <v>1398</v>
      </c>
      <c r="E93" s="251" t="s">
        <v>3036</v>
      </c>
      <c r="F93" s="251" t="s">
        <v>1063</v>
      </c>
      <c r="G93" s="251" t="s">
        <v>3026</v>
      </c>
      <c r="H93" s="251" t="s">
        <v>3027</v>
      </c>
      <c r="I93" s="251">
        <v>90.5</v>
      </c>
      <c r="J93" s="251">
        <v>10</v>
      </c>
      <c r="K93" s="251" t="s">
        <v>1069</v>
      </c>
      <c r="L93" s="252" t="s">
        <v>1377</v>
      </c>
    </row>
    <row r="94" spans="1:12" x14ac:dyDescent="0.25">
      <c r="A94" s="250" t="s">
        <v>1059</v>
      </c>
      <c r="B94" s="251" t="s">
        <v>2893</v>
      </c>
      <c r="C94" s="251" t="s">
        <v>1400</v>
      </c>
      <c r="D94" s="251" t="s">
        <v>1401</v>
      </c>
      <c r="E94" s="251" t="s">
        <v>3037</v>
      </c>
      <c r="F94" s="251" t="s">
        <v>1063</v>
      </c>
      <c r="G94" s="251" t="s">
        <v>3022</v>
      </c>
      <c r="H94" s="251" t="s">
        <v>3023</v>
      </c>
      <c r="I94" s="251">
        <v>100</v>
      </c>
      <c r="J94" s="251">
        <v>10</v>
      </c>
      <c r="K94" s="251" t="s">
        <v>1069</v>
      </c>
      <c r="L94" s="252" t="s">
        <v>1369</v>
      </c>
    </row>
    <row r="95" spans="1:12" x14ac:dyDescent="0.25">
      <c r="A95" s="250" t="s">
        <v>1059</v>
      </c>
      <c r="B95" s="251" t="s">
        <v>2893</v>
      </c>
      <c r="C95" s="251" t="s">
        <v>1403</v>
      </c>
      <c r="D95" s="251" t="s">
        <v>1404</v>
      </c>
      <c r="E95" s="251" t="s">
        <v>3038</v>
      </c>
      <c r="F95" s="251" t="s">
        <v>1063</v>
      </c>
      <c r="G95" s="251" t="s">
        <v>3022</v>
      </c>
      <c r="H95" s="251" t="s">
        <v>3023</v>
      </c>
      <c r="I95" s="251">
        <v>112.5</v>
      </c>
      <c r="J95" s="251">
        <v>10</v>
      </c>
      <c r="K95" s="251" t="s">
        <v>1069</v>
      </c>
      <c r="L95" s="252" t="s">
        <v>1369</v>
      </c>
    </row>
    <row r="96" spans="1:12" x14ac:dyDescent="0.25">
      <c r="A96" s="250" t="s">
        <v>1059</v>
      </c>
      <c r="B96" s="251" t="s">
        <v>2893</v>
      </c>
      <c r="C96" s="251" t="s">
        <v>1406</v>
      </c>
      <c r="D96" s="251" t="s">
        <v>1407</v>
      </c>
      <c r="E96" s="251" t="s">
        <v>3039</v>
      </c>
      <c r="F96" s="251" t="s">
        <v>1063</v>
      </c>
      <c r="G96" s="251" t="s">
        <v>3022</v>
      </c>
      <c r="H96" s="251" t="s">
        <v>3023</v>
      </c>
      <c r="I96" s="251">
        <v>112.5</v>
      </c>
      <c r="J96" s="251">
        <v>10</v>
      </c>
      <c r="K96" s="251" t="s">
        <v>1069</v>
      </c>
      <c r="L96" s="252" t="s">
        <v>1369</v>
      </c>
    </row>
    <row r="97" spans="1:12" x14ac:dyDescent="0.25">
      <c r="A97" s="250" t="s">
        <v>1059</v>
      </c>
      <c r="B97" s="251" t="s">
        <v>2893</v>
      </c>
      <c r="C97" s="251" t="s">
        <v>1414</v>
      </c>
      <c r="D97" s="251" t="s">
        <v>1415</v>
      </c>
      <c r="E97" s="251" t="s">
        <v>3040</v>
      </c>
      <c r="F97" s="251" t="s">
        <v>1116</v>
      </c>
      <c r="G97" s="251" t="s">
        <v>2949</v>
      </c>
      <c r="H97" s="251" t="s">
        <v>2950</v>
      </c>
      <c r="I97" s="251">
        <v>56</v>
      </c>
      <c r="J97" s="251">
        <v>10</v>
      </c>
      <c r="K97" s="251" t="s">
        <v>1138</v>
      </c>
      <c r="L97" s="252" t="s">
        <v>2804</v>
      </c>
    </row>
    <row r="98" spans="1:12" x14ac:dyDescent="0.25">
      <c r="A98" s="250" t="s">
        <v>1059</v>
      </c>
      <c r="B98" s="251" t="s">
        <v>2893</v>
      </c>
      <c r="C98" s="251" t="s">
        <v>1409</v>
      </c>
      <c r="D98" s="251" t="s">
        <v>1410</v>
      </c>
      <c r="E98" s="251" t="s">
        <v>3041</v>
      </c>
      <c r="F98" s="251" t="s">
        <v>1063</v>
      </c>
      <c r="G98" s="251" t="s">
        <v>3026</v>
      </c>
      <c r="H98" s="251" t="s">
        <v>3027</v>
      </c>
      <c r="I98" s="251">
        <v>82.3</v>
      </c>
      <c r="J98" s="251">
        <v>10</v>
      </c>
      <c r="K98" s="251" t="s">
        <v>1069</v>
      </c>
      <c r="L98" s="252" t="s">
        <v>1377</v>
      </c>
    </row>
    <row r="99" spans="1:12" x14ac:dyDescent="0.25">
      <c r="A99" s="250" t="s">
        <v>1059</v>
      </c>
      <c r="B99" s="251" t="s">
        <v>2893</v>
      </c>
      <c r="C99" s="251" t="s">
        <v>1416</v>
      </c>
      <c r="D99" s="251" t="s">
        <v>1417</v>
      </c>
      <c r="E99" s="251" t="s">
        <v>3042</v>
      </c>
      <c r="F99" s="251" t="s">
        <v>1063</v>
      </c>
      <c r="G99" s="251" t="s">
        <v>3022</v>
      </c>
      <c r="H99" s="251" t="s">
        <v>3023</v>
      </c>
      <c r="I99" s="251">
        <v>112.5</v>
      </c>
      <c r="J99" s="251">
        <v>10</v>
      </c>
      <c r="K99" s="251" t="s">
        <v>1069</v>
      </c>
      <c r="L99" s="252" t="s">
        <v>1369</v>
      </c>
    </row>
    <row r="100" spans="1:12" x14ac:dyDescent="0.25">
      <c r="A100" s="250" t="s">
        <v>1059</v>
      </c>
      <c r="B100" s="251" t="s">
        <v>2893</v>
      </c>
      <c r="C100" s="251" t="s">
        <v>1422</v>
      </c>
      <c r="D100" s="251" t="s">
        <v>1423</v>
      </c>
      <c r="E100" s="251" t="s">
        <v>3043</v>
      </c>
      <c r="F100" s="251" t="s">
        <v>1116</v>
      </c>
      <c r="G100" s="251" t="s">
        <v>2949</v>
      </c>
      <c r="H100" s="251" t="s">
        <v>2950</v>
      </c>
      <c r="I100" s="251">
        <v>65</v>
      </c>
      <c r="J100" s="251">
        <v>10</v>
      </c>
      <c r="K100" s="251" t="s">
        <v>1138</v>
      </c>
      <c r="L100" s="252" t="s">
        <v>2804</v>
      </c>
    </row>
    <row r="101" spans="1:12" x14ac:dyDescent="0.25">
      <c r="A101" s="250" t="s">
        <v>1059</v>
      </c>
      <c r="B101" s="251" t="s">
        <v>2893</v>
      </c>
      <c r="C101" s="251" t="s">
        <v>1419</v>
      </c>
      <c r="D101" s="251" t="s">
        <v>1420</v>
      </c>
      <c r="E101" s="251" t="s">
        <v>3044</v>
      </c>
      <c r="F101" s="251" t="s">
        <v>1063</v>
      </c>
      <c r="G101" s="251" t="s">
        <v>3026</v>
      </c>
      <c r="H101" s="251" t="s">
        <v>3027</v>
      </c>
      <c r="I101" s="251">
        <v>84</v>
      </c>
      <c r="J101" s="251">
        <v>10</v>
      </c>
      <c r="K101" s="251" t="s">
        <v>1069</v>
      </c>
      <c r="L101" s="252" t="s">
        <v>1377</v>
      </c>
    </row>
    <row r="102" spans="1:12" x14ac:dyDescent="0.25">
      <c r="A102" s="250" t="s">
        <v>1059</v>
      </c>
      <c r="B102" s="251" t="s">
        <v>2893</v>
      </c>
      <c r="C102" s="251" t="s">
        <v>1424</v>
      </c>
      <c r="D102" s="251" t="s">
        <v>1425</v>
      </c>
      <c r="E102" s="251" t="s">
        <v>3045</v>
      </c>
      <c r="F102" s="251" t="s">
        <v>1063</v>
      </c>
      <c r="G102" s="251" t="s">
        <v>3022</v>
      </c>
      <c r="H102" s="251" t="s">
        <v>3023</v>
      </c>
      <c r="I102" s="251">
        <v>100</v>
      </c>
      <c r="J102" s="251">
        <v>10</v>
      </c>
      <c r="K102" s="251" t="s">
        <v>1069</v>
      </c>
      <c r="L102" s="252" t="s">
        <v>1369</v>
      </c>
    </row>
    <row r="103" spans="1:12" x14ac:dyDescent="0.25">
      <c r="A103" s="250" t="s">
        <v>1059</v>
      </c>
      <c r="B103" s="251" t="s">
        <v>2893</v>
      </c>
      <c r="C103" s="251" t="s">
        <v>1427</v>
      </c>
      <c r="D103" s="251" t="s">
        <v>1428</v>
      </c>
      <c r="E103" s="251" t="s">
        <v>3046</v>
      </c>
      <c r="F103" s="251" t="s">
        <v>1063</v>
      </c>
      <c r="G103" s="251" t="s">
        <v>3022</v>
      </c>
      <c r="H103" s="251" t="s">
        <v>3023</v>
      </c>
      <c r="I103" s="251">
        <v>112.5</v>
      </c>
      <c r="J103" s="251">
        <v>10</v>
      </c>
      <c r="K103" s="251" t="s">
        <v>1069</v>
      </c>
      <c r="L103" s="252" t="s">
        <v>1069</v>
      </c>
    </row>
    <row r="104" spans="1:12" x14ac:dyDescent="0.25">
      <c r="A104" s="250" t="s">
        <v>1059</v>
      </c>
      <c r="B104" s="251" t="s">
        <v>2893</v>
      </c>
      <c r="C104" s="251" t="s">
        <v>1430</v>
      </c>
      <c r="D104" s="251" t="s">
        <v>1431</v>
      </c>
      <c r="E104" s="251" t="s">
        <v>3047</v>
      </c>
      <c r="F104" s="251" t="s">
        <v>1063</v>
      </c>
      <c r="G104" s="251" t="s">
        <v>3048</v>
      </c>
      <c r="H104" s="251" t="s">
        <v>3049</v>
      </c>
      <c r="I104" s="251">
        <v>65</v>
      </c>
      <c r="J104" s="251">
        <v>10</v>
      </c>
      <c r="K104" s="251" t="s">
        <v>1069</v>
      </c>
      <c r="L104" s="252" t="s">
        <v>1433</v>
      </c>
    </row>
    <row r="105" spans="1:12" x14ac:dyDescent="0.25">
      <c r="A105" s="250" t="s">
        <v>1059</v>
      </c>
      <c r="B105" s="251" t="s">
        <v>2893</v>
      </c>
      <c r="C105" s="251" t="s">
        <v>1434</v>
      </c>
      <c r="D105" s="251" t="s">
        <v>1435</v>
      </c>
      <c r="E105" s="251" t="s">
        <v>3050</v>
      </c>
      <c r="F105" s="251" t="s">
        <v>1063</v>
      </c>
      <c r="G105" s="251" t="s">
        <v>2954</v>
      </c>
      <c r="H105" s="251" t="s">
        <v>624</v>
      </c>
      <c r="I105" s="251">
        <v>54</v>
      </c>
      <c r="J105" s="251">
        <v>10</v>
      </c>
      <c r="K105" s="251" t="s">
        <v>1069</v>
      </c>
      <c r="L105" s="252" t="s">
        <v>1191</v>
      </c>
    </row>
    <row r="106" spans="1:12" x14ac:dyDescent="0.25">
      <c r="A106" s="250" t="s">
        <v>1059</v>
      </c>
      <c r="B106" s="251" t="s">
        <v>2893</v>
      </c>
      <c r="C106" s="251" t="s">
        <v>1439</v>
      </c>
      <c r="D106" s="251" t="s">
        <v>1440</v>
      </c>
      <c r="E106" s="251" t="s">
        <v>3051</v>
      </c>
      <c r="F106" s="251" t="s">
        <v>1063</v>
      </c>
      <c r="G106" s="251" t="s">
        <v>3026</v>
      </c>
      <c r="H106" s="251" t="s">
        <v>3027</v>
      </c>
      <c r="I106" s="251">
        <v>108.3</v>
      </c>
      <c r="J106" s="251">
        <v>10</v>
      </c>
      <c r="K106" s="251" t="s">
        <v>1069</v>
      </c>
      <c r="L106" s="252" t="s">
        <v>1377</v>
      </c>
    </row>
    <row r="107" spans="1:12" x14ac:dyDescent="0.25">
      <c r="A107" s="250" t="s">
        <v>1059</v>
      </c>
      <c r="B107" s="251" t="s">
        <v>2893</v>
      </c>
      <c r="C107" s="251" t="s">
        <v>1444</v>
      </c>
      <c r="D107" s="251" t="s">
        <v>1445</v>
      </c>
      <c r="E107" s="251" t="s">
        <v>3052</v>
      </c>
      <c r="F107" s="251" t="s">
        <v>1063</v>
      </c>
      <c r="G107" s="251" t="s">
        <v>3053</v>
      </c>
      <c r="H107" s="251" t="s">
        <v>3054</v>
      </c>
      <c r="I107" s="251">
        <v>110</v>
      </c>
      <c r="J107" s="251">
        <v>10</v>
      </c>
      <c r="K107" s="251" t="s">
        <v>1069</v>
      </c>
      <c r="L107" s="252" t="s">
        <v>1449</v>
      </c>
    </row>
    <row r="108" spans="1:12" x14ac:dyDescent="0.25">
      <c r="A108" s="250" t="s">
        <v>1059</v>
      </c>
      <c r="B108" s="251" t="s">
        <v>2893</v>
      </c>
      <c r="C108" s="251" t="s">
        <v>1450</v>
      </c>
      <c r="D108" s="251" t="s">
        <v>1451</v>
      </c>
      <c r="E108" s="251" t="s">
        <v>3055</v>
      </c>
      <c r="F108" s="251" t="s">
        <v>1063</v>
      </c>
      <c r="G108" s="251" t="s">
        <v>3053</v>
      </c>
      <c r="H108" s="251" t="s">
        <v>3054</v>
      </c>
      <c r="I108" s="251">
        <v>115</v>
      </c>
      <c r="J108" s="251">
        <v>10</v>
      </c>
      <c r="K108" s="251" t="s">
        <v>1069</v>
      </c>
      <c r="L108" s="252" t="s">
        <v>1449</v>
      </c>
    </row>
    <row r="109" spans="1:12" x14ac:dyDescent="0.25">
      <c r="A109" s="250" t="s">
        <v>1059</v>
      </c>
      <c r="B109" s="251" t="s">
        <v>2893</v>
      </c>
      <c r="C109" s="251" t="s">
        <v>1453</v>
      </c>
      <c r="D109" s="251" t="s">
        <v>1454</v>
      </c>
      <c r="E109" s="251" t="s">
        <v>3056</v>
      </c>
      <c r="F109" s="251" t="s">
        <v>1063</v>
      </c>
      <c r="G109" s="251" t="s">
        <v>3053</v>
      </c>
      <c r="H109" s="251" t="s">
        <v>3054</v>
      </c>
      <c r="I109" s="251">
        <v>110</v>
      </c>
      <c r="J109" s="251">
        <v>10</v>
      </c>
      <c r="K109" s="251" t="s">
        <v>1069</v>
      </c>
      <c r="L109" s="252" t="s">
        <v>1449</v>
      </c>
    </row>
    <row r="110" spans="1:12" x14ac:dyDescent="0.25">
      <c r="A110" s="250" t="s">
        <v>1059</v>
      </c>
      <c r="B110" s="251" t="s">
        <v>2893</v>
      </c>
      <c r="C110" s="251" t="s">
        <v>1456</v>
      </c>
      <c r="D110" s="251" t="s">
        <v>1457</v>
      </c>
      <c r="E110" s="251" t="s">
        <v>3057</v>
      </c>
      <c r="F110" s="251" t="s">
        <v>1063</v>
      </c>
      <c r="G110" s="251" t="s">
        <v>2954</v>
      </c>
      <c r="H110" s="251" t="s">
        <v>624</v>
      </c>
      <c r="I110" s="251">
        <v>66</v>
      </c>
      <c r="J110" s="251">
        <v>10</v>
      </c>
      <c r="K110" s="251" t="s">
        <v>1069</v>
      </c>
      <c r="L110" s="252" t="s">
        <v>1191</v>
      </c>
    </row>
    <row r="111" spans="1:12" x14ac:dyDescent="0.25">
      <c r="A111" s="250" t="s">
        <v>1059</v>
      </c>
      <c r="B111" s="251" t="s">
        <v>2893</v>
      </c>
      <c r="C111" s="251" t="s">
        <v>1459</v>
      </c>
      <c r="D111" s="251" t="s">
        <v>1460</v>
      </c>
      <c r="E111" s="251" t="s">
        <v>3058</v>
      </c>
      <c r="F111" s="251" t="s">
        <v>1063</v>
      </c>
      <c r="G111" s="251" t="s">
        <v>3026</v>
      </c>
      <c r="H111" s="251" t="s">
        <v>3027</v>
      </c>
      <c r="I111" s="251">
        <v>108.3</v>
      </c>
      <c r="J111" s="251">
        <v>10</v>
      </c>
      <c r="K111" s="251" t="s">
        <v>1069</v>
      </c>
      <c r="L111" s="252" t="s">
        <v>1377</v>
      </c>
    </row>
    <row r="112" spans="1:12" x14ac:dyDescent="0.25">
      <c r="A112" s="250" t="s">
        <v>1059</v>
      </c>
      <c r="B112" s="251" t="s">
        <v>2893</v>
      </c>
      <c r="C112" s="251" t="s">
        <v>1462</v>
      </c>
      <c r="D112" s="251" t="s">
        <v>1463</v>
      </c>
      <c r="E112" s="251" t="s">
        <v>3059</v>
      </c>
      <c r="F112" s="251" t="s">
        <v>1063</v>
      </c>
      <c r="G112" s="251" t="s">
        <v>3053</v>
      </c>
      <c r="H112" s="251" t="s">
        <v>3054</v>
      </c>
      <c r="I112" s="251">
        <v>110</v>
      </c>
      <c r="J112" s="251">
        <v>10</v>
      </c>
      <c r="K112" s="251" t="s">
        <v>1069</v>
      </c>
      <c r="L112" s="252" t="s">
        <v>1449</v>
      </c>
    </row>
    <row r="113" spans="1:12" x14ac:dyDescent="0.25">
      <c r="A113" s="250" t="s">
        <v>1059</v>
      </c>
      <c r="B113" s="251" t="s">
        <v>2893</v>
      </c>
      <c r="C113" s="251" t="s">
        <v>1465</v>
      </c>
      <c r="D113" s="251" t="s">
        <v>1466</v>
      </c>
      <c r="E113" s="251" t="s">
        <v>3060</v>
      </c>
      <c r="F113" s="251" t="s">
        <v>1063</v>
      </c>
      <c r="G113" s="251" t="s">
        <v>3053</v>
      </c>
      <c r="H113" s="251" t="s">
        <v>3054</v>
      </c>
      <c r="I113" s="251">
        <v>115</v>
      </c>
      <c r="J113" s="251">
        <v>10</v>
      </c>
      <c r="K113" s="251" t="s">
        <v>1069</v>
      </c>
      <c r="L113" s="252" t="s">
        <v>1449</v>
      </c>
    </row>
    <row r="114" spans="1:12" x14ac:dyDescent="0.25">
      <c r="A114" s="250" t="s">
        <v>1059</v>
      </c>
      <c r="B114" s="251" t="s">
        <v>2893</v>
      </c>
      <c r="C114" s="251" t="s">
        <v>1468</v>
      </c>
      <c r="D114" s="251" t="s">
        <v>1469</v>
      </c>
      <c r="E114" s="251" t="s">
        <v>3061</v>
      </c>
      <c r="F114" s="251" t="s">
        <v>1063</v>
      </c>
      <c r="G114" s="251" t="s">
        <v>3053</v>
      </c>
      <c r="H114" s="251" t="s">
        <v>3054</v>
      </c>
      <c r="I114" s="251">
        <v>110</v>
      </c>
      <c r="J114" s="251">
        <v>10</v>
      </c>
      <c r="K114" s="251" t="s">
        <v>1069</v>
      </c>
      <c r="L114" s="252" t="s">
        <v>1449</v>
      </c>
    </row>
    <row r="115" spans="1:12" x14ac:dyDescent="0.25">
      <c r="A115" s="250" t="s">
        <v>1059</v>
      </c>
      <c r="B115" s="251" t="s">
        <v>2893</v>
      </c>
      <c r="C115" s="251" t="s">
        <v>1471</v>
      </c>
      <c r="D115" s="251" t="s">
        <v>1472</v>
      </c>
      <c r="E115" s="251" t="s">
        <v>3062</v>
      </c>
      <c r="F115" s="251" t="s">
        <v>1063</v>
      </c>
      <c r="G115" s="251" t="s">
        <v>3053</v>
      </c>
      <c r="H115" s="251" t="s">
        <v>3054</v>
      </c>
      <c r="I115" s="251">
        <v>115</v>
      </c>
      <c r="J115" s="251">
        <v>10</v>
      </c>
      <c r="K115" s="251" t="s">
        <v>1069</v>
      </c>
      <c r="L115" s="252" t="s">
        <v>1449</v>
      </c>
    </row>
    <row r="116" spans="1:12" x14ac:dyDescent="0.25">
      <c r="A116" s="250" t="s">
        <v>1059</v>
      </c>
      <c r="B116" s="251" t="s">
        <v>2893</v>
      </c>
      <c r="C116" s="251" t="s">
        <v>1474</v>
      </c>
      <c r="D116" s="251" t="s">
        <v>1475</v>
      </c>
      <c r="E116" s="251" t="s">
        <v>3063</v>
      </c>
      <c r="F116" s="251" t="s">
        <v>1063</v>
      </c>
      <c r="G116" s="251" t="s">
        <v>3053</v>
      </c>
      <c r="H116" s="251" t="s">
        <v>3054</v>
      </c>
      <c r="I116" s="251">
        <v>115</v>
      </c>
      <c r="J116" s="251">
        <v>10</v>
      </c>
      <c r="K116" s="251" t="s">
        <v>1069</v>
      </c>
      <c r="L116" s="252" t="s">
        <v>1449</v>
      </c>
    </row>
    <row r="117" spans="1:12" x14ac:dyDescent="0.25">
      <c r="A117" s="250" t="s">
        <v>1059</v>
      </c>
      <c r="B117" s="251" t="s">
        <v>2893</v>
      </c>
      <c r="C117" s="251" t="s">
        <v>1479</v>
      </c>
      <c r="D117" s="251" t="s">
        <v>1480</v>
      </c>
      <c r="E117" s="251" t="s">
        <v>3064</v>
      </c>
      <c r="F117" s="251" t="s">
        <v>1063</v>
      </c>
      <c r="G117" s="251" t="s">
        <v>3065</v>
      </c>
      <c r="H117" s="251" t="s">
        <v>3066</v>
      </c>
      <c r="I117" s="251">
        <v>40</v>
      </c>
      <c r="J117" s="251">
        <v>10</v>
      </c>
      <c r="K117" s="251" t="s">
        <v>1069</v>
      </c>
      <c r="L117" s="252" t="s">
        <v>1484</v>
      </c>
    </row>
    <row r="118" spans="1:12" x14ac:dyDescent="0.25">
      <c r="A118" s="250" t="s">
        <v>1059</v>
      </c>
      <c r="B118" s="251" t="s">
        <v>2893</v>
      </c>
      <c r="C118" s="251" t="s">
        <v>1485</v>
      </c>
      <c r="D118" s="251" t="s">
        <v>1486</v>
      </c>
      <c r="E118" s="251" t="s">
        <v>3067</v>
      </c>
      <c r="F118" s="251" t="s">
        <v>1063</v>
      </c>
      <c r="G118" s="251" t="s">
        <v>2931</v>
      </c>
      <c r="H118" s="251" t="s">
        <v>2932</v>
      </c>
      <c r="I118" s="251">
        <v>20</v>
      </c>
      <c r="J118" s="251">
        <v>10</v>
      </c>
      <c r="K118" s="251" t="s">
        <v>1069</v>
      </c>
      <c r="L118" s="252" t="s">
        <v>1146</v>
      </c>
    </row>
    <row r="119" spans="1:12" x14ac:dyDescent="0.25">
      <c r="A119" s="250" t="s">
        <v>1059</v>
      </c>
      <c r="B119" s="251" t="s">
        <v>2893</v>
      </c>
      <c r="C119" s="251" t="s">
        <v>1488</v>
      </c>
      <c r="D119" s="251" t="s">
        <v>1489</v>
      </c>
      <c r="E119" s="251" t="s">
        <v>3068</v>
      </c>
      <c r="F119" s="251" t="s">
        <v>1063</v>
      </c>
      <c r="G119" s="251" t="s">
        <v>3065</v>
      </c>
      <c r="H119" s="251" t="s">
        <v>3066</v>
      </c>
      <c r="I119" s="251">
        <v>40</v>
      </c>
      <c r="J119" s="251">
        <v>10</v>
      </c>
      <c r="K119" s="251" t="s">
        <v>1069</v>
      </c>
      <c r="L119" s="252" t="s">
        <v>1484</v>
      </c>
    </row>
    <row r="120" spans="1:12" x14ac:dyDescent="0.25">
      <c r="A120" s="250" t="s">
        <v>1059</v>
      </c>
      <c r="B120" s="251" t="s">
        <v>2893</v>
      </c>
      <c r="C120" s="251" t="s">
        <v>1493</v>
      </c>
      <c r="D120" s="251" t="s">
        <v>1494</v>
      </c>
      <c r="E120" s="251" t="s">
        <v>3069</v>
      </c>
      <c r="F120" s="251" t="s">
        <v>1063</v>
      </c>
      <c r="G120" s="251" t="s">
        <v>3070</v>
      </c>
      <c r="H120" s="251" t="s">
        <v>3071</v>
      </c>
      <c r="I120" s="251">
        <v>24</v>
      </c>
      <c r="J120" s="251">
        <v>10</v>
      </c>
      <c r="K120" s="251" t="s">
        <v>1069</v>
      </c>
      <c r="L120" s="252" t="s">
        <v>1496</v>
      </c>
    </row>
    <row r="121" spans="1:12" x14ac:dyDescent="0.25">
      <c r="A121" s="250" t="s">
        <v>1059</v>
      </c>
      <c r="B121" s="251" t="s">
        <v>2893</v>
      </c>
      <c r="C121" s="251" t="s">
        <v>1995</v>
      </c>
      <c r="D121" s="251" t="s">
        <v>1996</v>
      </c>
      <c r="E121" s="251" t="s">
        <v>3072</v>
      </c>
      <c r="F121" s="251" t="s">
        <v>1116</v>
      </c>
      <c r="G121" s="251" t="s">
        <v>2949</v>
      </c>
      <c r="H121" s="251" t="s">
        <v>2950</v>
      </c>
      <c r="I121" s="251">
        <v>65</v>
      </c>
      <c r="J121" s="251">
        <v>10</v>
      </c>
      <c r="K121" s="251" t="s">
        <v>1138</v>
      </c>
      <c r="L121" s="252" t="s">
        <v>2804</v>
      </c>
    </row>
    <row r="122" spans="1:12" x14ac:dyDescent="0.25">
      <c r="A122" s="250" t="s">
        <v>1059</v>
      </c>
      <c r="B122" s="251" t="s">
        <v>2893</v>
      </c>
      <c r="C122" s="251" t="s">
        <v>1504</v>
      </c>
      <c r="D122" s="251" t="s">
        <v>1505</v>
      </c>
      <c r="E122" s="251" t="s">
        <v>3073</v>
      </c>
      <c r="F122" s="251" t="s">
        <v>1116</v>
      </c>
      <c r="G122" s="251" t="s">
        <v>2949</v>
      </c>
      <c r="H122" s="251" t="s">
        <v>2950</v>
      </c>
      <c r="I122" s="251">
        <v>50</v>
      </c>
      <c r="J122" s="251">
        <v>10</v>
      </c>
      <c r="K122" s="251" t="s">
        <v>1138</v>
      </c>
      <c r="L122" s="252" t="s">
        <v>2804</v>
      </c>
    </row>
    <row r="123" spans="1:12" x14ac:dyDescent="0.25">
      <c r="A123" s="250" t="s">
        <v>1059</v>
      </c>
      <c r="B123" s="251" t="s">
        <v>2893</v>
      </c>
      <c r="C123" s="251" t="s">
        <v>1499</v>
      </c>
      <c r="D123" s="251" t="s">
        <v>1500</v>
      </c>
      <c r="E123" s="251" t="s">
        <v>3074</v>
      </c>
      <c r="F123" s="251" t="s">
        <v>1063</v>
      </c>
      <c r="G123" s="251" t="s">
        <v>3026</v>
      </c>
      <c r="H123" s="251" t="s">
        <v>3027</v>
      </c>
      <c r="I123" s="251">
        <v>104</v>
      </c>
      <c r="J123" s="251">
        <v>10</v>
      </c>
      <c r="K123" s="251" t="s">
        <v>1069</v>
      </c>
      <c r="L123" s="252" t="s">
        <v>1377</v>
      </c>
    </row>
    <row r="124" spans="1:12" x14ac:dyDescent="0.25">
      <c r="A124" s="250" t="s">
        <v>1059</v>
      </c>
      <c r="B124" s="251" t="s">
        <v>2893</v>
      </c>
      <c r="C124" s="251" t="s">
        <v>1506</v>
      </c>
      <c r="D124" s="251" t="s">
        <v>1507</v>
      </c>
      <c r="E124" s="251" t="s">
        <v>3075</v>
      </c>
      <c r="F124" s="251" t="s">
        <v>1063</v>
      </c>
      <c r="G124" s="251" t="s">
        <v>3029</v>
      </c>
      <c r="H124" s="251" t="s">
        <v>3030</v>
      </c>
      <c r="I124" s="251">
        <v>125</v>
      </c>
      <c r="J124" s="251">
        <v>10</v>
      </c>
      <c r="K124" s="251" t="s">
        <v>1069</v>
      </c>
      <c r="L124" s="252" t="s">
        <v>1383</v>
      </c>
    </row>
    <row r="125" spans="1:12" x14ac:dyDescent="0.25">
      <c r="A125" s="250" t="s">
        <v>1059</v>
      </c>
      <c r="B125" s="251" t="s">
        <v>2893</v>
      </c>
      <c r="C125" s="251" t="s">
        <v>1512</v>
      </c>
      <c r="D125" s="251" t="s">
        <v>1513</v>
      </c>
      <c r="E125" s="251" t="s">
        <v>3076</v>
      </c>
      <c r="F125" s="251" t="s">
        <v>1116</v>
      </c>
      <c r="G125" s="251" t="s">
        <v>2949</v>
      </c>
      <c r="H125" s="251" t="s">
        <v>2950</v>
      </c>
      <c r="I125" s="251">
        <v>50</v>
      </c>
      <c r="J125" s="251">
        <v>10</v>
      </c>
      <c r="K125" s="251" t="s">
        <v>1138</v>
      </c>
      <c r="L125" s="252" t="s">
        <v>2804</v>
      </c>
    </row>
    <row r="126" spans="1:12" x14ac:dyDescent="0.25">
      <c r="A126" s="250" t="s">
        <v>1059</v>
      </c>
      <c r="B126" s="251" t="s">
        <v>2893</v>
      </c>
      <c r="C126" s="251" t="s">
        <v>1509</v>
      </c>
      <c r="D126" s="251" t="s">
        <v>1510</v>
      </c>
      <c r="E126" s="251" t="s">
        <v>3077</v>
      </c>
      <c r="F126" s="251" t="s">
        <v>1063</v>
      </c>
      <c r="G126" s="251" t="s">
        <v>3026</v>
      </c>
      <c r="H126" s="251" t="s">
        <v>3027</v>
      </c>
      <c r="I126" s="251">
        <v>87.8</v>
      </c>
      <c r="J126" s="251">
        <v>10</v>
      </c>
      <c r="K126" s="251" t="s">
        <v>1069</v>
      </c>
      <c r="L126" s="252" t="s">
        <v>1377</v>
      </c>
    </row>
    <row r="127" spans="1:12" x14ac:dyDescent="0.25">
      <c r="A127" s="250" t="s">
        <v>1059</v>
      </c>
      <c r="B127" s="251" t="s">
        <v>2893</v>
      </c>
      <c r="C127" s="251" t="s">
        <v>1514</v>
      </c>
      <c r="D127" s="251" t="s">
        <v>1515</v>
      </c>
      <c r="E127" s="251" t="s">
        <v>3078</v>
      </c>
      <c r="F127" s="251" t="s">
        <v>1063</v>
      </c>
      <c r="G127" s="251" t="s">
        <v>3029</v>
      </c>
      <c r="H127" s="251" t="s">
        <v>3030</v>
      </c>
      <c r="I127" s="251">
        <v>125</v>
      </c>
      <c r="J127" s="251">
        <v>10</v>
      </c>
      <c r="K127" s="251" t="s">
        <v>1069</v>
      </c>
      <c r="L127" s="252" t="s">
        <v>1383</v>
      </c>
    </row>
    <row r="128" spans="1:12" x14ac:dyDescent="0.25">
      <c r="A128" s="250" t="s">
        <v>1059</v>
      </c>
      <c r="B128" s="251" t="s">
        <v>2893</v>
      </c>
      <c r="C128" s="251" t="s">
        <v>1520</v>
      </c>
      <c r="D128" s="251" t="s">
        <v>1521</v>
      </c>
      <c r="E128" s="251" t="s">
        <v>3079</v>
      </c>
      <c r="F128" s="251" t="s">
        <v>1116</v>
      </c>
      <c r="G128" s="251" t="s">
        <v>2949</v>
      </c>
      <c r="H128" s="251" t="s">
        <v>2950</v>
      </c>
      <c r="I128" s="251">
        <v>60</v>
      </c>
      <c r="J128" s="251">
        <v>10</v>
      </c>
      <c r="K128" s="251" t="s">
        <v>1138</v>
      </c>
      <c r="L128" s="252" t="s">
        <v>2804</v>
      </c>
    </row>
    <row r="129" spans="1:12" x14ac:dyDescent="0.25">
      <c r="A129" s="250" t="s">
        <v>1059</v>
      </c>
      <c r="B129" s="251" t="s">
        <v>2893</v>
      </c>
      <c r="C129" s="251" t="s">
        <v>1517</v>
      </c>
      <c r="D129" s="251" t="s">
        <v>1518</v>
      </c>
      <c r="E129" s="251" t="s">
        <v>3080</v>
      </c>
      <c r="F129" s="251" t="s">
        <v>1063</v>
      </c>
      <c r="G129" s="251" t="s">
        <v>3026</v>
      </c>
      <c r="H129" s="251" t="s">
        <v>3027</v>
      </c>
      <c r="I129" s="251">
        <v>79</v>
      </c>
      <c r="J129" s="251">
        <v>10</v>
      </c>
      <c r="K129" s="251" t="s">
        <v>1069</v>
      </c>
      <c r="L129" s="252" t="s">
        <v>1377</v>
      </c>
    </row>
    <row r="130" spans="1:12" x14ac:dyDescent="0.25">
      <c r="A130" s="250" t="s">
        <v>1059</v>
      </c>
      <c r="B130" s="251" t="s">
        <v>2893</v>
      </c>
      <c r="C130" s="251" t="s">
        <v>1522</v>
      </c>
      <c r="D130" s="251" t="s">
        <v>1523</v>
      </c>
      <c r="E130" s="251" t="s">
        <v>3081</v>
      </c>
      <c r="F130" s="251" t="s">
        <v>1063</v>
      </c>
      <c r="G130" s="251" t="s">
        <v>3029</v>
      </c>
      <c r="H130" s="251" t="s">
        <v>3030</v>
      </c>
      <c r="I130" s="251">
        <v>125</v>
      </c>
      <c r="J130" s="251">
        <v>10</v>
      </c>
      <c r="K130" s="251" t="s">
        <v>1069</v>
      </c>
      <c r="L130" s="252" t="s">
        <v>1383</v>
      </c>
    </row>
    <row r="131" spans="1:12" x14ac:dyDescent="0.25">
      <c r="A131" s="250" t="s">
        <v>1059</v>
      </c>
      <c r="B131" s="251" t="s">
        <v>2893</v>
      </c>
      <c r="C131" s="251" t="s">
        <v>1525</v>
      </c>
      <c r="D131" s="251" t="s">
        <v>1526</v>
      </c>
      <c r="E131" s="251" t="s">
        <v>3082</v>
      </c>
      <c r="F131" s="251" t="s">
        <v>1063</v>
      </c>
      <c r="G131" s="251" t="s">
        <v>3029</v>
      </c>
      <c r="H131" s="251" t="s">
        <v>3030</v>
      </c>
      <c r="I131" s="251">
        <v>125</v>
      </c>
      <c r="J131" s="251">
        <v>10</v>
      </c>
      <c r="K131" s="251" t="s">
        <v>1069</v>
      </c>
      <c r="L131" s="252" t="s">
        <v>1383</v>
      </c>
    </row>
    <row r="132" spans="1:12" x14ac:dyDescent="0.25">
      <c r="A132" s="250" t="s">
        <v>1059</v>
      </c>
      <c r="B132" s="251" t="s">
        <v>2893</v>
      </c>
      <c r="C132" s="251" t="s">
        <v>1531</v>
      </c>
      <c r="D132" s="251" t="s">
        <v>1532</v>
      </c>
      <c r="E132" s="251" t="s">
        <v>3083</v>
      </c>
      <c r="F132" s="251" t="s">
        <v>1116</v>
      </c>
      <c r="G132" s="251" t="s">
        <v>2949</v>
      </c>
      <c r="H132" s="251" t="s">
        <v>2950</v>
      </c>
      <c r="I132" s="251">
        <v>40</v>
      </c>
      <c r="J132" s="251">
        <v>10</v>
      </c>
      <c r="K132" s="251" t="s">
        <v>1138</v>
      </c>
      <c r="L132" s="252" t="s">
        <v>2804</v>
      </c>
    </row>
    <row r="133" spans="1:12" x14ac:dyDescent="0.25">
      <c r="A133" s="250" t="s">
        <v>1059</v>
      </c>
      <c r="B133" s="251" t="s">
        <v>2893</v>
      </c>
      <c r="C133" s="251" t="s">
        <v>1528</v>
      </c>
      <c r="D133" s="251" t="s">
        <v>1529</v>
      </c>
      <c r="E133" s="251" t="s">
        <v>3084</v>
      </c>
      <c r="F133" s="251" t="s">
        <v>1063</v>
      </c>
      <c r="G133" s="251" t="s">
        <v>3026</v>
      </c>
      <c r="H133" s="251" t="s">
        <v>3027</v>
      </c>
      <c r="I133" s="251">
        <v>95.5</v>
      </c>
      <c r="J133" s="251">
        <v>10</v>
      </c>
      <c r="K133" s="251" t="s">
        <v>1069</v>
      </c>
      <c r="L133" s="252" t="s">
        <v>1377</v>
      </c>
    </row>
    <row r="134" spans="1:12" x14ac:dyDescent="0.25">
      <c r="A134" s="250" t="s">
        <v>1059</v>
      </c>
      <c r="B134" s="251" t="s">
        <v>2893</v>
      </c>
      <c r="C134" s="251" t="s">
        <v>1533</v>
      </c>
      <c r="D134" s="251" t="s">
        <v>1534</v>
      </c>
      <c r="E134" s="251" t="s">
        <v>3085</v>
      </c>
      <c r="F134" s="251" t="s">
        <v>1063</v>
      </c>
      <c r="G134" s="251" t="s">
        <v>3029</v>
      </c>
      <c r="H134" s="251" t="s">
        <v>3030</v>
      </c>
      <c r="I134" s="251">
        <v>125</v>
      </c>
      <c r="J134" s="251">
        <v>10</v>
      </c>
      <c r="K134" s="251" t="s">
        <v>1069</v>
      </c>
      <c r="L134" s="252" t="s">
        <v>1383</v>
      </c>
    </row>
    <row r="135" spans="1:12" x14ac:dyDescent="0.25">
      <c r="A135" s="250" t="s">
        <v>1059</v>
      </c>
      <c r="B135" s="251" t="s">
        <v>2893</v>
      </c>
      <c r="C135" s="251" t="s">
        <v>1536</v>
      </c>
      <c r="D135" s="251" t="s">
        <v>1537</v>
      </c>
      <c r="E135" s="251" t="s">
        <v>3086</v>
      </c>
      <c r="F135" s="251" t="s">
        <v>1063</v>
      </c>
      <c r="G135" s="251" t="s">
        <v>3070</v>
      </c>
      <c r="H135" s="251" t="s">
        <v>3071</v>
      </c>
      <c r="I135" s="251">
        <v>24</v>
      </c>
      <c r="J135" s="251">
        <v>10</v>
      </c>
      <c r="K135" s="251" t="s">
        <v>1069</v>
      </c>
      <c r="L135" s="252" t="s">
        <v>1496</v>
      </c>
    </row>
    <row r="136" spans="1:12" x14ac:dyDescent="0.25">
      <c r="A136" s="250" t="s">
        <v>1059</v>
      </c>
      <c r="B136" s="251" t="s">
        <v>2893</v>
      </c>
      <c r="C136" s="251" t="s">
        <v>1541</v>
      </c>
      <c r="D136" s="251" t="s">
        <v>1542</v>
      </c>
      <c r="E136" s="251" t="s">
        <v>3087</v>
      </c>
      <c r="F136" s="251" t="s">
        <v>1063</v>
      </c>
      <c r="G136" s="251" t="s">
        <v>3029</v>
      </c>
      <c r="H136" s="251" t="s">
        <v>3030</v>
      </c>
      <c r="I136" s="251">
        <v>125</v>
      </c>
      <c r="J136" s="251">
        <v>10</v>
      </c>
      <c r="K136" s="251" t="s">
        <v>1069</v>
      </c>
      <c r="L136" s="252" t="s">
        <v>1383</v>
      </c>
    </row>
    <row r="137" spans="1:12" x14ac:dyDescent="0.25">
      <c r="A137" s="250" t="s">
        <v>1059</v>
      </c>
      <c r="B137" s="251" t="s">
        <v>2893</v>
      </c>
      <c r="C137" s="251" t="s">
        <v>1544</v>
      </c>
      <c r="D137" s="251" t="s">
        <v>1545</v>
      </c>
      <c r="E137" s="251" t="s">
        <v>3088</v>
      </c>
      <c r="F137" s="251" t="s">
        <v>1063</v>
      </c>
      <c r="G137" s="251" t="s">
        <v>3029</v>
      </c>
      <c r="H137" s="251" t="s">
        <v>3030</v>
      </c>
      <c r="I137" s="251">
        <v>125</v>
      </c>
      <c r="J137" s="251">
        <v>10</v>
      </c>
      <c r="K137" s="251" t="s">
        <v>1069</v>
      </c>
      <c r="L137" s="252" t="s">
        <v>1383</v>
      </c>
    </row>
    <row r="138" spans="1:12" x14ac:dyDescent="0.25">
      <c r="A138" s="250" t="s">
        <v>1059</v>
      </c>
      <c r="B138" s="251" t="s">
        <v>2893</v>
      </c>
      <c r="C138" s="251" t="s">
        <v>1549</v>
      </c>
      <c r="D138" s="251" t="s">
        <v>1550</v>
      </c>
      <c r="E138" s="251" t="s">
        <v>3089</v>
      </c>
      <c r="F138" s="251" t="s">
        <v>1063</v>
      </c>
      <c r="G138" s="251" t="s">
        <v>2991</v>
      </c>
      <c r="H138" s="251" t="s">
        <v>661</v>
      </c>
      <c r="I138" s="251">
        <v>106</v>
      </c>
      <c r="J138" s="251">
        <v>10</v>
      </c>
      <c r="K138" s="251" t="s">
        <v>1069</v>
      </c>
      <c r="L138" s="252" t="s">
        <v>1266</v>
      </c>
    </row>
    <row r="139" spans="1:12" x14ac:dyDescent="0.25">
      <c r="A139" s="250" t="s">
        <v>1059</v>
      </c>
      <c r="B139" s="251" t="s">
        <v>2893</v>
      </c>
      <c r="C139" s="251" t="s">
        <v>1556</v>
      </c>
      <c r="D139" s="251" t="s">
        <v>1557</v>
      </c>
      <c r="E139" s="251" t="s">
        <v>3090</v>
      </c>
      <c r="F139" s="251" t="s">
        <v>1063</v>
      </c>
      <c r="G139" s="251" t="s">
        <v>3091</v>
      </c>
      <c r="H139" s="251" t="s">
        <v>3092</v>
      </c>
      <c r="I139" s="251">
        <v>85</v>
      </c>
      <c r="J139" s="251">
        <v>10</v>
      </c>
      <c r="K139" s="251" t="s">
        <v>1069</v>
      </c>
      <c r="L139" s="252" t="s">
        <v>1559</v>
      </c>
    </row>
    <row r="140" spans="1:12" x14ac:dyDescent="0.25">
      <c r="A140" s="250" t="s">
        <v>1059</v>
      </c>
      <c r="B140" s="251" t="s">
        <v>2893</v>
      </c>
      <c r="C140" s="251" t="s">
        <v>1560</v>
      </c>
      <c r="D140" s="251" t="s">
        <v>1561</v>
      </c>
      <c r="E140" s="251" t="s">
        <v>3093</v>
      </c>
      <c r="F140" s="251" t="s">
        <v>1063</v>
      </c>
      <c r="G140" s="251" t="s">
        <v>2991</v>
      </c>
      <c r="H140" s="251" t="s">
        <v>661</v>
      </c>
      <c r="I140" s="251">
        <v>98.3</v>
      </c>
      <c r="J140" s="251">
        <v>10</v>
      </c>
      <c r="K140" s="251" t="s">
        <v>1069</v>
      </c>
      <c r="L140" s="252" t="s">
        <v>1266</v>
      </c>
    </row>
    <row r="141" spans="1:12" x14ac:dyDescent="0.25">
      <c r="A141" s="250" t="s">
        <v>1059</v>
      </c>
      <c r="B141" s="251" t="s">
        <v>2893</v>
      </c>
      <c r="C141" s="251" t="s">
        <v>1565</v>
      </c>
      <c r="D141" s="251" t="s">
        <v>1566</v>
      </c>
      <c r="E141" s="251" t="s">
        <v>3094</v>
      </c>
      <c r="F141" s="251" t="s">
        <v>1063</v>
      </c>
      <c r="G141" s="251" t="s">
        <v>3091</v>
      </c>
      <c r="H141" s="251" t="s">
        <v>3092</v>
      </c>
      <c r="I141" s="251">
        <v>85</v>
      </c>
      <c r="J141" s="251">
        <v>10</v>
      </c>
      <c r="K141" s="251" t="s">
        <v>1069</v>
      </c>
      <c r="L141" s="252" t="s">
        <v>1559</v>
      </c>
    </row>
    <row r="142" spans="1:12" x14ac:dyDescent="0.25">
      <c r="A142" s="250" t="s">
        <v>1059</v>
      </c>
      <c r="B142" s="251" t="s">
        <v>2893</v>
      </c>
      <c r="C142" s="251" t="s">
        <v>1568</v>
      </c>
      <c r="D142" s="251" t="s">
        <v>1569</v>
      </c>
      <c r="E142" s="251" t="s">
        <v>3095</v>
      </c>
      <c r="F142" s="251" t="s">
        <v>1116</v>
      </c>
      <c r="G142" s="251" t="s">
        <v>2991</v>
      </c>
      <c r="H142" s="251" t="s">
        <v>661</v>
      </c>
      <c r="I142" s="251">
        <v>91.5</v>
      </c>
      <c r="J142" s="251">
        <v>10</v>
      </c>
      <c r="K142" s="251" t="s">
        <v>1138</v>
      </c>
      <c r="L142" s="252" t="s">
        <v>1572</v>
      </c>
    </row>
    <row r="143" spans="1:12" x14ac:dyDescent="0.25">
      <c r="A143" s="250" t="s">
        <v>1059</v>
      </c>
      <c r="B143" s="251" t="s">
        <v>2893</v>
      </c>
      <c r="C143" s="251" t="s">
        <v>1575</v>
      </c>
      <c r="D143" s="251" t="s">
        <v>1576</v>
      </c>
      <c r="E143" s="251" t="s">
        <v>3096</v>
      </c>
      <c r="F143" s="251" t="s">
        <v>1116</v>
      </c>
      <c r="G143" s="251" t="s">
        <v>3091</v>
      </c>
      <c r="H143" s="251" t="s">
        <v>3092</v>
      </c>
      <c r="I143" s="251">
        <v>75</v>
      </c>
      <c r="J143" s="251">
        <v>10</v>
      </c>
      <c r="K143" s="251" t="s">
        <v>1138</v>
      </c>
      <c r="L143" s="252" t="s">
        <v>1578</v>
      </c>
    </row>
    <row r="144" spans="1:12" x14ac:dyDescent="0.25">
      <c r="A144" s="250" t="s">
        <v>1059</v>
      </c>
      <c r="B144" s="251" t="s">
        <v>2893</v>
      </c>
      <c r="C144" s="251" t="s">
        <v>1579</v>
      </c>
      <c r="D144" s="251" t="s">
        <v>1580</v>
      </c>
      <c r="E144" s="251" t="s">
        <v>3097</v>
      </c>
      <c r="F144" s="251" t="s">
        <v>1063</v>
      </c>
      <c r="G144" s="251" t="s">
        <v>2991</v>
      </c>
      <c r="H144" s="251" t="s">
        <v>661</v>
      </c>
      <c r="I144" s="251">
        <v>90</v>
      </c>
      <c r="J144" s="251">
        <v>10</v>
      </c>
      <c r="K144" s="251" t="s">
        <v>1069</v>
      </c>
      <c r="L144" s="252" t="s">
        <v>1582</v>
      </c>
    </row>
    <row r="145" spans="1:12" x14ac:dyDescent="0.25">
      <c r="A145" s="250" t="s">
        <v>1059</v>
      </c>
      <c r="B145" s="251" t="s">
        <v>2893</v>
      </c>
      <c r="C145" s="251" t="s">
        <v>1586</v>
      </c>
      <c r="D145" s="251" t="s">
        <v>1587</v>
      </c>
      <c r="E145" s="251" t="s">
        <v>3098</v>
      </c>
      <c r="F145" s="251" t="s">
        <v>1063</v>
      </c>
      <c r="G145" s="251" t="s">
        <v>3091</v>
      </c>
      <c r="H145" s="251" t="s">
        <v>3092</v>
      </c>
      <c r="I145" s="251">
        <v>85</v>
      </c>
      <c r="J145" s="251">
        <v>10</v>
      </c>
      <c r="K145" s="251" t="s">
        <v>1069</v>
      </c>
      <c r="L145" s="252" t="s">
        <v>1589</v>
      </c>
    </row>
    <row r="146" spans="1:12" x14ac:dyDescent="0.25">
      <c r="A146" s="250" t="s">
        <v>1059</v>
      </c>
      <c r="B146" s="251" t="s">
        <v>2893</v>
      </c>
      <c r="C146" s="251" t="s">
        <v>1591</v>
      </c>
      <c r="D146" s="251" t="s">
        <v>1592</v>
      </c>
      <c r="E146" s="251" t="s">
        <v>3099</v>
      </c>
      <c r="F146" s="251" t="s">
        <v>1116</v>
      </c>
      <c r="G146" s="251" t="s">
        <v>3091</v>
      </c>
      <c r="H146" s="251" t="s">
        <v>3092</v>
      </c>
      <c r="I146" s="251">
        <v>75</v>
      </c>
      <c r="J146" s="251">
        <v>10</v>
      </c>
      <c r="K146" s="251" t="s">
        <v>1138</v>
      </c>
      <c r="L146" s="252" t="s">
        <v>1578</v>
      </c>
    </row>
    <row r="147" spans="1:12" x14ac:dyDescent="0.25">
      <c r="A147" s="250" t="s">
        <v>1059</v>
      </c>
      <c r="B147" s="251" t="s">
        <v>2893</v>
      </c>
      <c r="C147" s="251" t="s">
        <v>1594</v>
      </c>
      <c r="D147" s="251" t="s">
        <v>1595</v>
      </c>
      <c r="E147" s="251" t="s">
        <v>3100</v>
      </c>
      <c r="F147" s="251" t="s">
        <v>1063</v>
      </c>
      <c r="G147" s="251" t="s">
        <v>3091</v>
      </c>
      <c r="H147" s="251" t="s">
        <v>3092</v>
      </c>
      <c r="I147" s="251">
        <v>85</v>
      </c>
      <c r="J147" s="251">
        <v>10</v>
      </c>
      <c r="K147" s="251" t="s">
        <v>1069</v>
      </c>
      <c r="L147" s="252" t="s">
        <v>1559</v>
      </c>
    </row>
    <row r="148" spans="1:12" x14ac:dyDescent="0.25">
      <c r="A148" s="250" t="s">
        <v>1059</v>
      </c>
      <c r="B148" s="251" t="s">
        <v>2893</v>
      </c>
      <c r="C148" s="251" t="s">
        <v>1597</v>
      </c>
      <c r="D148" s="251" t="s">
        <v>1598</v>
      </c>
      <c r="E148" s="251" t="s">
        <v>3101</v>
      </c>
      <c r="F148" s="251" t="s">
        <v>1063</v>
      </c>
      <c r="G148" s="251" t="s">
        <v>2991</v>
      </c>
      <c r="H148" s="251" t="s">
        <v>661</v>
      </c>
      <c r="I148" s="251">
        <v>107.8</v>
      </c>
      <c r="J148" s="251">
        <v>10</v>
      </c>
      <c r="K148" s="251" t="s">
        <v>1069</v>
      </c>
      <c r="L148" s="252" t="s">
        <v>1266</v>
      </c>
    </row>
    <row r="149" spans="1:12" x14ac:dyDescent="0.25">
      <c r="A149" s="250" t="s">
        <v>1059</v>
      </c>
      <c r="B149" s="251" t="s">
        <v>2893</v>
      </c>
      <c r="C149" s="251" t="s">
        <v>1600</v>
      </c>
      <c r="D149" s="251" t="s">
        <v>1601</v>
      </c>
      <c r="E149" s="251" t="s">
        <v>3102</v>
      </c>
      <c r="F149" s="251" t="s">
        <v>1063</v>
      </c>
      <c r="G149" s="251" t="s">
        <v>3091</v>
      </c>
      <c r="H149" s="251" t="s">
        <v>3092</v>
      </c>
      <c r="I149" s="251">
        <v>85</v>
      </c>
      <c r="J149" s="251">
        <v>10</v>
      </c>
      <c r="K149" s="251" t="s">
        <v>1069</v>
      </c>
      <c r="L149" s="252" t="s">
        <v>1559</v>
      </c>
    </row>
    <row r="150" spans="1:12" x14ac:dyDescent="0.25">
      <c r="A150" s="250" t="s">
        <v>1059</v>
      </c>
      <c r="B150" s="251" t="s">
        <v>2893</v>
      </c>
      <c r="C150" s="251" t="s">
        <v>1605</v>
      </c>
      <c r="D150" s="251" t="s">
        <v>1606</v>
      </c>
      <c r="E150" s="251" t="s">
        <v>3103</v>
      </c>
      <c r="F150" s="251" t="s">
        <v>1063</v>
      </c>
      <c r="G150" s="251" t="s">
        <v>3104</v>
      </c>
      <c r="H150" s="251" t="s">
        <v>3105</v>
      </c>
      <c r="I150" s="251">
        <v>25</v>
      </c>
      <c r="J150" s="251">
        <v>10</v>
      </c>
      <c r="K150" s="251" t="s">
        <v>1069</v>
      </c>
      <c r="L150" s="252" t="s">
        <v>1610</v>
      </c>
    </row>
    <row r="151" spans="1:12" x14ac:dyDescent="0.25">
      <c r="A151" s="250" t="s">
        <v>1059</v>
      </c>
      <c r="B151" s="251" t="s">
        <v>2893</v>
      </c>
      <c r="C151" s="251" t="s">
        <v>1611</v>
      </c>
      <c r="D151" s="251" t="s">
        <v>1612</v>
      </c>
      <c r="E151" s="251" t="s">
        <v>3106</v>
      </c>
      <c r="F151" s="251" t="s">
        <v>1063</v>
      </c>
      <c r="G151" s="251" t="s">
        <v>2991</v>
      </c>
      <c r="H151" s="251" t="s">
        <v>661</v>
      </c>
      <c r="I151" s="251">
        <v>81</v>
      </c>
      <c r="J151" s="251">
        <v>10</v>
      </c>
      <c r="K151" s="251" t="s">
        <v>1069</v>
      </c>
      <c r="L151" s="252" t="s">
        <v>1266</v>
      </c>
    </row>
    <row r="152" spans="1:12" x14ac:dyDescent="0.25">
      <c r="A152" s="250" t="s">
        <v>1059</v>
      </c>
      <c r="B152" s="251" t="s">
        <v>2893</v>
      </c>
      <c r="C152" s="251" t="s">
        <v>1616</v>
      </c>
      <c r="D152" s="251" t="s">
        <v>1617</v>
      </c>
      <c r="E152" s="251" t="s">
        <v>3107</v>
      </c>
      <c r="F152" s="251" t="s">
        <v>1116</v>
      </c>
      <c r="G152" s="251" t="s">
        <v>3108</v>
      </c>
      <c r="H152" s="251" t="s">
        <v>2988</v>
      </c>
      <c r="I152" s="251">
        <v>200</v>
      </c>
      <c r="J152" s="251">
        <v>10</v>
      </c>
      <c r="K152" s="251" t="s">
        <v>1069</v>
      </c>
      <c r="L152" s="252" t="s">
        <v>1619</v>
      </c>
    </row>
    <row r="153" spans="1:12" x14ac:dyDescent="0.25">
      <c r="A153" s="250" t="s">
        <v>1059</v>
      </c>
      <c r="B153" s="251" t="s">
        <v>2893</v>
      </c>
      <c r="C153" s="251" t="s">
        <v>1620</v>
      </c>
      <c r="D153" s="251" t="s">
        <v>1621</v>
      </c>
      <c r="E153" s="251" t="s">
        <v>3109</v>
      </c>
      <c r="F153" s="251" t="s">
        <v>1063</v>
      </c>
      <c r="G153" s="251" t="s">
        <v>2947</v>
      </c>
      <c r="H153" s="251" t="s">
        <v>633</v>
      </c>
      <c r="I153" s="251">
        <v>32</v>
      </c>
      <c r="J153" s="251">
        <v>10</v>
      </c>
      <c r="K153" s="251" t="s">
        <v>1069</v>
      </c>
      <c r="L153" s="252" t="s">
        <v>1182</v>
      </c>
    </row>
    <row r="154" spans="1:12" x14ac:dyDescent="0.25">
      <c r="A154" s="250" t="s">
        <v>1059</v>
      </c>
      <c r="B154" s="251" t="s">
        <v>2893</v>
      </c>
      <c r="C154" s="251" t="s">
        <v>1623</v>
      </c>
      <c r="D154" s="251" t="s">
        <v>1624</v>
      </c>
      <c r="E154" s="251" t="s">
        <v>3110</v>
      </c>
      <c r="F154" s="251" t="s">
        <v>1063</v>
      </c>
      <c r="G154" s="251" t="s">
        <v>2991</v>
      </c>
      <c r="H154" s="251" t="s">
        <v>661</v>
      </c>
      <c r="I154" s="251">
        <v>85</v>
      </c>
      <c r="J154" s="251">
        <v>10</v>
      </c>
      <c r="K154" s="251" t="s">
        <v>1069</v>
      </c>
      <c r="L154" s="252" t="s">
        <v>1628</v>
      </c>
    </row>
    <row r="155" spans="1:12" x14ac:dyDescent="0.25">
      <c r="A155" s="250" t="s">
        <v>1059</v>
      </c>
      <c r="B155" s="251" t="s">
        <v>2893</v>
      </c>
      <c r="C155" s="251" t="s">
        <v>1629</v>
      </c>
      <c r="D155" s="251" t="s">
        <v>1630</v>
      </c>
      <c r="E155" s="251" t="s">
        <v>3111</v>
      </c>
      <c r="F155" s="251" t="s">
        <v>1063</v>
      </c>
      <c r="G155" s="251" t="s">
        <v>2987</v>
      </c>
      <c r="H155" s="251" t="s">
        <v>2988</v>
      </c>
      <c r="I155" s="251">
        <v>200</v>
      </c>
      <c r="J155" s="251">
        <v>10</v>
      </c>
      <c r="K155" s="251" t="s">
        <v>1069</v>
      </c>
      <c r="L155" s="252" t="s">
        <v>1258</v>
      </c>
    </row>
    <row r="156" spans="1:12" x14ac:dyDescent="0.25">
      <c r="A156" s="250" t="s">
        <v>1059</v>
      </c>
      <c r="B156" s="251" t="s">
        <v>2893</v>
      </c>
      <c r="C156" s="251" t="s">
        <v>1632</v>
      </c>
      <c r="D156" s="251" t="s">
        <v>1633</v>
      </c>
      <c r="E156" s="251" t="s">
        <v>3112</v>
      </c>
      <c r="F156" s="251" t="s">
        <v>1063</v>
      </c>
      <c r="G156" s="251" t="s">
        <v>2987</v>
      </c>
      <c r="H156" s="251" t="s">
        <v>2988</v>
      </c>
      <c r="I156" s="251">
        <v>200</v>
      </c>
      <c r="J156" s="251">
        <v>10</v>
      </c>
      <c r="K156" s="251" t="s">
        <v>1069</v>
      </c>
      <c r="L156" s="252" t="s">
        <v>1258</v>
      </c>
    </row>
    <row r="157" spans="1:12" x14ac:dyDescent="0.25">
      <c r="A157" s="250" t="s">
        <v>1059</v>
      </c>
      <c r="B157" s="251" t="s">
        <v>2893</v>
      </c>
      <c r="C157" s="251" t="s">
        <v>1635</v>
      </c>
      <c r="D157" s="251" t="s">
        <v>1636</v>
      </c>
      <c r="E157" s="251" t="s">
        <v>3113</v>
      </c>
      <c r="F157" s="251" t="s">
        <v>1063</v>
      </c>
      <c r="G157" s="251" t="s">
        <v>2947</v>
      </c>
      <c r="H157" s="251" t="s">
        <v>633</v>
      </c>
      <c r="I157" s="251">
        <v>13</v>
      </c>
      <c r="J157" s="251">
        <v>10</v>
      </c>
      <c r="K157" s="251" t="s">
        <v>1069</v>
      </c>
      <c r="L157" s="252" t="s">
        <v>1182</v>
      </c>
    </row>
    <row r="158" spans="1:12" x14ac:dyDescent="0.25">
      <c r="A158" s="250" t="s">
        <v>1059</v>
      </c>
      <c r="B158" s="251" t="s">
        <v>2893</v>
      </c>
      <c r="C158" s="251" t="s">
        <v>1638</v>
      </c>
      <c r="D158" s="251" t="s">
        <v>1639</v>
      </c>
      <c r="E158" s="251" t="s">
        <v>3114</v>
      </c>
      <c r="F158" s="251" t="s">
        <v>1063</v>
      </c>
      <c r="G158" s="251" t="s">
        <v>2987</v>
      </c>
      <c r="H158" s="251" t="s">
        <v>2988</v>
      </c>
      <c r="I158" s="251">
        <v>100</v>
      </c>
      <c r="J158" s="251">
        <v>10</v>
      </c>
      <c r="K158" s="251" t="s">
        <v>1069</v>
      </c>
      <c r="L158" s="252" t="s">
        <v>1258</v>
      </c>
    </row>
    <row r="159" spans="1:12" x14ac:dyDescent="0.25">
      <c r="A159" s="250" t="s">
        <v>1059</v>
      </c>
      <c r="B159" s="251" t="s">
        <v>2893</v>
      </c>
      <c r="C159" s="251" t="s">
        <v>1641</v>
      </c>
      <c r="D159" s="251" t="s">
        <v>1642</v>
      </c>
      <c r="E159" s="251" t="s">
        <v>3115</v>
      </c>
      <c r="F159" s="251" t="s">
        <v>1063</v>
      </c>
      <c r="G159" s="251" t="s">
        <v>3091</v>
      </c>
      <c r="H159" s="251" t="s">
        <v>3092</v>
      </c>
      <c r="I159" s="251">
        <v>100</v>
      </c>
      <c r="J159" s="251">
        <v>10</v>
      </c>
      <c r="K159" s="251" t="s">
        <v>1069</v>
      </c>
      <c r="L159" s="252" t="s">
        <v>1559</v>
      </c>
    </row>
    <row r="160" spans="1:12" x14ac:dyDescent="0.25">
      <c r="A160" s="250" t="s">
        <v>1059</v>
      </c>
      <c r="B160" s="251" t="s">
        <v>2893</v>
      </c>
      <c r="C160" s="251" t="s">
        <v>1644</v>
      </c>
      <c r="D160" s="251" t="s">
        <v>1645</v>
      </c>
      <c r="E160" s="251" t="s">
        <v>3116</v>
      </c>
      <c r="F160" s="251" t="s">
        <v>1063</v>
      </c>
      <c r="G160" s="251" t="s">
        <v>3091</v>
      </c>
      <c r="H160" s="251" t="s">
        <v>3092</v>
      </c>
      <c r="I160" s="251">
        <v>100</v>
      </c>
      <c r="J160" s="251">
        <v>10</v>
      </c>
      <c r="K160" s="251" t="s">
        <v>1069</v>
      </c>
      <c r="L160" s="252" t="s">
        <v>1069</v>
      </c>
    </row>
    <row r="161" spans="1:12" x14ac:dyDescent="0.25">
      <c r="A161" s="250" t="s">
        <v>1059</v>
      </c>
      <c r="B161" s="251" t="s">
        <v>2893</v>
      </c>
      <c r="C161" s="251" t="s">
        <v>1647</v>
      </c>
      <c r="D161" s="251" t="s">
        <v>1648</v>
      </c>
      <c r="E161" s="251" t="s">
        <v>3117</v>
      </c>
      <c r="F161" s="251" t="s">
        <v>1063</v>
      </c>
      <c r="G161" s="251" t="s">
        <v>3091</v>
      </c>
      <c r="H161" s="251" t="s">
        <v>3092</v>
      </c>
      <c r="I161" s="251">
        <v>100</v>
      </c>
      <c r="J161" s="251">
        <v>10</v>
      </c>
      <c r="K161" s="251" t="s">
        <v>1069</v>
      </c>
      <c r="L161" s="252" t="s">
        <v>1559</v>
      </c>
    </row>
    <row r="162" spans="1:12" x14ac:dyDescent="0.25">
      <c r="A162" s="250" t="s">
        <v>1059</v>
      </c>
      <c r="B162" s="251" t="s">
        <v>2893</v>
      </c>
      <c r="C162" s="251" t="s">
        <v>3118</v>
      </c>
      <c r="D162" s="251" t="s">
        <v>2849</v>
      </c>
      <c r="E162" s="251" t="s">
        <v>3119</v>
      </c>
      <c r="F162" s="251" t="s">
        <v>1116</v>
      </c>
      <c r="G162" s="251" t="s">
        <v>3120</v>
      </c>
      <c r="H162" s="251" t="s">
        <v>599</v>
      </c>
      <c r="I162" s="251">
        <v>50</v>
      </c>
      <c r="J162" s="251">
        <v>10</v>
      </c>
      <c r="K162" s="251" t="s">
        <v>1138</v>
      </c>
      <c r="L162" s="252" t="s">
        <v>2850</v>
      </c>
    </row>
    <row r="163" spans="1:12" x14ac:dyDescent="0.25">
      <c r="A163" s="250" t="s">
        <v>1059</v>
      </c>
      <c r="B163" s="251" t="s">
        <v>2893</v>
      </c>
      <c r="C163" s="251" t="s">
        <v>1650</v>
      </c>
      <c r="D163" s="251" t="s">
        <v>1651</v>
      </c>
      <c r="E163" s="251" t="s">
        <v>3121</v>
      </c>
      <c r="F163" s="251" t="s">
        <v>1063</v>
      </c>
      <c r="G163" s="251" t="s">
        <v>3091</v>
      </c>
      <c r="H163" s="251" t="s">
        <v>3092</v>
      </c>
      <c r="I163" s="251">
        <v>110</v>
      </c>
      <c r="J163" s="251">
        <v>10</v>
      </c>
      <c r="K163" s="251" t="s">
        <v>1069</v>
      </c>
      <c r="L163" s="252" t="s">
        <v>1559</v>
      </c>
    </row>
    <row r="164" spans="1:12" x14ac:dyDescent="0.25">
      <c r="A164" s="250" t="s">
        <v>1059</v>
      </c>
      <c r="B164" s="251" t="s">
        <v>2893</v>
      </c>
      <c r="C164" s="251" t="s">
        <v>1655</v>
      </c>
      <c r="D164" s="251" t="s">
        <v>1656</v>
      </c>
      <c r="E164" s="251" t="s">
        <v>3122</v>
      </c>
      <c r="F164" s="251" t="s">
        <v>1063</v>
      </c>
      <c r="G164" s="251" t="s">
        <v>3123</v>
      </c>
      <c r="H164" s="251" t="s">
        <v>3124</v>
      </c>
      <c r="I164" s="251">
        <v>27.5</v>
      </c>
      <c r="J164" s="251">
        <v>10</v>
      </c>
      <c r="K164" s="251" t="s">
        <v>1069</v>
      </c>
      <c r="L164" s="252" t="s">
        <v>1660</v>
      </c>
    </row>
    <row r="165" spans="1:12" x14ac:dyDescent="0.25">
      <c r="A165" s="250" t="s">
        <v>1059</v>
      </c>
      <c r="B165" s="251" t="s">
        <v>2893</v>
      </c>
      <c r="C165" s="251" t="s">
        <v>1662</v>
      </c>
      <c r="D165" s="251" t="s">
        <v>1663</v>
      </c>
      <c r="E165" s="251" t="s">
        <v>3125</v>
      </c>
      <c r="F165" s="251" t="s">
        <v>1063</v>
      </c>
      <c r="G165" s="251" t="s">
        <v>3126</v>
      </c>
      <c r="H165" s="251" t="s">
        <v>3127</v>
      </c>
      <c r="I165" s="251">
        <v>102.8</v>
      </c>
      <c r="J165" s="251">
        <v>10</v>
      </c>
      <c r="K165" s="251" t="s">
        <v>1069</v>
      </c>
      <c r="L165" s="252" t="s">
        <v>1667</v>
      </c>
    </row>
    <row r="166" spans="1:12" x14ac:dyDescent="0.25">
      <c r="A166" s="250" t="s">
        <v>1059</v>
      </c>
      <c r="B166" s="251" t="s">
        <v>2893</v>
      </c>
      <c r="C166" s="251" t="s">
        <v>1668</v>
      </c>
      <c r="D166" s="251" t="s">
        <v>1669</v>
      </c>
      <c r="E166" s="251" t="s">
        <v>3128</v>
      </c>
      <c r="F166" s="251" t="s">
        <v>1063</v>
      </c>
      <c r="G166" s="251" t="s">
        <v>3126</v>
      </c>
      <c r="H166" s="251" t="s">
        <v>3127</v>
      </c>
      <c r="I166" s="251">
        <v>115</v>
      </c>
      <c r="J166" s="251">
        <v>10</v>
      </c>
      <c r="K166" s="251" t="s">
        <v>1069</v>
      </c>
      <c r="L166" s="252" t="s">
        <v>1667</v>
      </c>
    </row>
    <row r="167" spans="1:12" x14ac:dyDescent="0.25">
      <c r="A167" s="250" t="s">
        <v>1059</v>
      </c>
      <c r="B167" s="251" t="s">
        <v>2893</v>
      </c>
      <c r="C167" s="251" t="s">
        <v>1671</v>
      </c>
      <c r="D167" s="251" t="s">
        <v>1672</v>
      </c>
      <c r="E167" s="251" t="s">
        <v>3129</v>
      </c>
      <c r="F167" s="251" t="s">
        <v>1063</v>
      </c>
      <c r="G167" s="251" t="s">
        <v>3126</v>
      </c>
      <c r="H167" s="251" t="s">
        <v>3127</v>
      </c>
      <c r="I167" s="251">
        <v>108.5</v>
      </c>
      <c r="J167" s="251">
        <v>10</v>
      </c>
      <c r="K167" s="251" t="s">
        <v>1069</v>
      </c>
      <c r="L167" s="252" t="s">
        <v>1667</v>
      </c>
    </row>
    <row r="168" spans="1:12" x14ac:dyDescent="0.25">
      <c r="A168" s="250" t="s">
        <v>1059</v>
      </c>
      <c r="B168" s="251" t="s">
        <v>2893</v>
      </c>
      <c r="C168" s="251" t="s">
        <v>1674</v>
      </c>
      <c r="D168" s="251" t="s">
        <v>1675</v>
      </c>
      <c r="E168" s="251" t="s">
        <v>3130</v>
      </c>
      <c r="F168" s="251" t="s">
        <v>1063</v>
      </c>
      <c r="G168" s="251" t="s">
        <v>3091</v>
      </c>
      <c r="H168" s="251" t="s">
        <v>3092</v>
      </c>
      <c r="I168" s="251">
        <v>100</v>
      </c>
      <c r="J168" s="251">
        <v>10</v>
      </c>
      <c r="K168" s="251" t="s">
        <v>1069</v>
      </c>
      <c r="L168" s="252" t="s">
        <v>1559</v>
      </c>
    </row>
    <row r="169" spans="1:12" x14ac:dyDescent="0.25">
      <c r="A169" s="250" t="s">
        <v>1059</v>
      </c>
      <c r="B169" s="251" t="s">
        <v>2893</v>
      </c>
      <c r="C169" s="251" t="s">
        <v>1677</v>
      </c>
      <c r="D169" s="251" t="s">
        <v>1678</v>
      </c>
      <c r="E169" s="251" t="s">
        <v>3131</v>
      </c>
      <c r="F169" s="251" t="s">
        <v>1063</v>
      </c>
      <c r="G169" s="251" t="s">
        <v>3091</v>
      </c>
      <c r="H169" s="251" t="s">
        <v>3092</v>
      </c>
      <c r="I169" s="251">
        <v>100</v>
      </c>
      <c r="J169" s="251">
        <v>10</v>
      </c>
      <c r="K169" s="251" t="s">
        <v>1069</v>
      </c>
      <c r="L169" s="252" t="s">
        <v>1559</v>
      </c>
    </row>
    <row r="170" spans="1:12" x14ac:dyDescent="0.25">
      <c r="A170" s="250" t="s">
        <v>1059</v>
      </c>
      <c r="B170" s="251" t="s">
        <v>2893</v>
      </c>
      <c r="C170" s="251" t="s">
        <v>1223</v>
      </c>
      <c r="D170" s="251" t="s">
        <v>1224</v>
      </c>
      <c r="E170" s="251" t="s">
        <v>3132</v>
      </c>
      <c r="F170" s="251" t="s">
        <v>1063</v>
      </c>
      <c r="G170" s="251" t="s">
        <v>2898</v>
      </c>
      <c r="H170" s="251" t="s">
        <v>652</v>
      </c>
      <c r="I170" s="251">
        <v>30</v>
      </c>
      <c r="J170" s="251">
        <v>10</v>
      </c>
      <c r="K170" s="251" t="s">
        <v>1069</v>
      </c>
      <c r="L170" s="252" t="s">
        <v>1682</v>
      </c>
    </row>
    <row r="171" spans="1:12" x14ac:dyDescent="0.25">
      <c r="A171" s="250" t="s">
        <v>1059</v>
      </c>
      <c r="B171" s="251" t="s">
        <v>2893</v>
      </c>
      <c r="C171" s="251" t="s">
        <v>1683</v>
      </c>
      <c r="D171" s="251" t="s">
        <v>1684</v>
      </c>
      <c r="E171" s="251" t="s">
        <v>3133</v>
      </c>
      <c r="F171" s="251" t="s">
        <v>1063</v>
      </c>
      <c r="G171" s="251" t="s">
        <v>3126</v>
      </c>
      <c r="H171" s="251" t="s">
        <v>3127</v>
      </c>
      <c r="I171" s="251">
        <v>108.8</v>
      </c>
      <c r="J171" s="251">
        <v>10</v>
      </c>
      <c r="K171" s="251" t="s">
        <v>1069</v>
      </c>
      <c r="L171" s="252" t="s">
        <v>1667</v>
      </c>
    </row>
    <row r="172" spans="1:12" x14ac:dyDescent="0.25">
      <c r="A172" s="250" t="s">
        <v>1059</v>
      </c>
      <c r="B172" s="251" t="s">
        <v>2893</v>
      </c>
      <c r="C172" s="251" t="s">
        <v>1688</v>
      </c>
      <c r="D172" s="251" t="s">
        <v>1689</v>
      </c>
      <c r="E172" s="251" t="s">
        <v>3134</v>
      </c>
      <c r="F172" s="251" t="s">
        <v>1063</v>
      </c>
      <c r="G172" s="251" t="s">
        <v>3126</v>
      </c>
      <c r="H172" s="251" t="s">
        <v>3127</v>
      </c>
      <c r="I172" s="251">
        <v>119.8</v>
      </c>
      <c r="J172" s="251">
        <v>10</v>
      </c>
      <c r="K172" s="251" t="s">
        <v>1069</v>
      </c>
      <c r="L172" s="252" t="s">
        <v>1667</v>
      </c>
    </row>
    <row r="173" spans="1:12" x14ac:dyDescent="0.25">
      <c r="A173" s="250" t="s">
        <v>1059</v>
      </c>
      <c r="B173" s="251" t="s">
        <v>2893</v>
      </c>
      <c r="C173" s="251" t="s">
        <v>1691</v>
      </c>
      <c r="D173" s="251" t="s">
        <v>1692</v>
      </c>
      <c r="E173" s="251" t="s">
        <v>3135</v>
      </c>
      <c r="F173" s="251" t="s">
        <v>1063</v>
      </c>
      <c r="G173" s="251" t="s">
        <v>2903</v>
      </c>
      <c r="H173" s="251" t="s">
        <v>655</v>
      </c>
      <c r="I173" s="251">
        <v>37</v>
      </c>
      <c r="J173" s="251">
        <v>10</v>
      </c>
      <c r="K173" s="251" t="s">
        <v>1069</v>
      </c>
      <c r="L173" s="252" t="s">
        <v>1695</v>
      </c>
    </row>
    <row r="174" spans="1:12" x14ac:dyDescent="0.25">
      <c r="A174" s="250" t="s">
        <v>1059</v>
      </c>
      <c r="B174" s="251" t="s">
        <v>2893</v>
      </c>
      <c r="C174" s="251" t="s">
        <v>1696</v>
      </c>
      <c r="D174" s="251" t="s">
        <v>1697</v>
      </c>
      <c r="E174" s="251" t="s">
        <v>3136</v>
      </c>
      <c r="F174" s="251" t="s">
        <v>1063</v>
      </c>
      <c r="G174" s="251" t="s">
        <v>3126</v>
      </c>
      <c r="H174" s="251" t="s">
        <v>3127</v>
      </c>
      <c r="I174" s="251">
        <v>119</v>
      </c>
      <c r="J174" s="251">
        <v>10</v>
      </c>
      <c r="K174" s="251" t="s">
        <v>1069</v>
      </c>
      <c r="L174" s="252" t="s">
        <v>1667</v>
      </c>
    </row>
    <row r="175" spans="1:12" x14ac:dyDescent="0.25">
      <c r="A175" s="250" t="s">
        <v>1059</v>
      </c>
      <c r="B175" s="251" t="s">
        <v>2893</v>
      </c>
      <c r="C175" s="251" t="s">
        <v>1701</v>
      </c>
      <c r="D175" s="251" t="s">
        <v>1702</v>
      </c>
      <c r="E175" s="251" t="s">
        <v>3137</v>
      </c>
      <c r="F175" s="251" t="s">
        <v>1063</v>
      </c>
      <c r="G175" s="251" t="s">
        <v>3126</v>
      </c>
      <c r="H175" s="251" t="s">
        <v>3127</v>
      </c>
      <c r="I175" s="251">
        <v>124.8</v>
      </c>
      <c r="J175" s="251">
        <v>10</v>
      </c>
      <c r="K175" s="251" t="s">
        <v>1069</v>
      </c>
      <c r="L175" s="252" t="s">
        <v>1667</v>
      </c>
    </row>
    <row r="176" spans="1:12" x14ac:dyDescent="0.25">
      <c r="A176" s="250" t="s">
        <v>1059</v>
      </c>
      <c r="B176" s="251" t="s">
        <v>2893</v>
      </c>
      <c r="C176" s="251" t="s">
        <v>1653</v>
      </c>
      <c r="D176" s="251" t="s">
        <v>1654</v>
      </c>
      <c r="E176" s="251" t="s">
        <v>3138</v>
      </c>
      <c r="F176" s="251" t="s">
        <v>1063</v>
      </c>
      <c r="G176" s="251" t="s">
        <v>3048</v>
      </c>
      <c r="H176" s="251" t="s">
        <v>3049</v>
      </c>
      <c r="I176" s="251">
        <v>70</v>
      </c>
      <c r="J176" s="251">
        <v>10</v>
      </c>
      <c r="K176" s="251" t="s">
        <v>1069</v>
      </c>
      <c r="L176" s="252" t="s">
        <v>1433</v>
      </c>
    </row>
    <row r="177" spans="1:12" x14ac:dyDescent="0.25">
      <c r="A177" s="250" t="s">
        <v>1059</v>
      </c>
      <c r="B177" s="251" t="s">
        <v>2893</v>
      </c>
      <c r="C177" s="251" t="s">
        <v>1705</v>
      </c>
      <c r="D177" s="251" t="s">
        <v>1706</v>
      </c>
      <c r="E177" s="251" t="s">
        <v>3139</v>
      </c>
      <c r="F177" s="251" t="s">
        <v>1063</v>
      </c>
      <c r="G177" s="251" t="s">
        <v>3091</v>
      </c>
      <c r="H177" s="251" t="s">
        <v>3092</v>
      </c>
      <c r="I177" s="251">
        <v>100</v>
      </c>
      <c r="J177" s="251">
        <v>10</v>
      </c>
      <c r="K177" s="251" t="s">
        <v>1069</v>
      </c>
      <c r="L177" s="252" t="s">
        <v>1559</v>
      </c>
    </row>
    <row r="178" spans="1:12" x14ac:dyDescent="0.25">
      <c r="A178" s="250" t="s">
        <v>1059</v>
      </c>
      <c r="B178" s="251" t="s">
        <v>2893</v>
      </c>
      <c r="C178" s="251" t="s">
        <v>1708</v>
      </c>
      <c r="D178" s="251" t="s">
        <v>1709</v>
      </c>
      <c r="E178" s="251" t="s">
        <v>3140</v>
      </c>
      <c r="F178" s="251" t="s">
        <v>1063</v>
      </c>
      <c r="G178" s="251" t="s">
        <v>3126</v>
      </c>
      <c r="H178" s="251" t="s">
        <v>3127</v>
      </c>
      <c r="I178" s="251">
        <v>105</v>
      </c>
      <c r="J178" s="251">
        <v>10</v>
      </c>
      <c r="K178" s="251" t="s">
        <v>1069</v>
      </c>
      <c r="L178" s="252" t="s">
        <v>1667</v>
      </c>
    </row>
    <row r="179" spans="1:12" x14ac:dyDescent="0.25">
      <c r="A179" s="250" t="s">
        <v>1059</v>
      </c>
      <c r="B179" s="251" t="s">
        <v>2893</v>
      </c>
      <c r="C179" s="251" t="s">
        <v>1713</v>
      </c>
      <c r="D179" s="251" t="s">
        <v>1714</v>
      </c>
      <c r="E179" s="251" t="s">
        <v>3141</v>
      </c>
      <c r="F179" s="251" t="s">
        <v>1063</v>
      </c>
      <c r="G179" s="251" t="s">
        <v>2963</v>
      </c>
      <c r="H179" s="251" t="s">
        <v>2964</v>
      </c>
      <c r="I179" s="251">
        <v>1850</v>
      </c>
      <c r="J179" s="251">
        <v>1000</v>
      </c>
      <c r="K179" s="251" t="s">
        <v>1069</v>
      </c>
      <c r="L179" s="252" t="s">
        <v>1716</v>
      </c>
    </row>
    <row r="180" spans="1:12" x14ac:dyDescent="0.25">
      <c r="A180" s="250" t="s">
        <v>1059</v>
      </c>
      <c r="B180" s="251" t="s">
        <v>2893</v>
      </c>
      <c r="C180" s="251" t="s">
        <v>1717</v>
      </c>
      <c r="D180" s="251" t="s">
        <v>1230</v>
      </c>
      <c r="E180" s="251" t="s">
        <v>3142</v>
      </c>
      <c r="F180" s="251" t="s">
        <v>1063</v>
      </c>
      <c r="G180" s="251" t="s">
        <v>2972</v>
      </c>
      <c r="H180" s="251" t="s">
        <v>655</v>
      </c>
      <c r="I180" s="251">
        <v>45</v>
      </c>
      <c r="J180" s="251">
        <v>10</v>
      </c>
      <c r="K180" s="251" t="s">
        <v>1069</v>
      </c>
      <c r="L180" s="252" t="s">
        <v>1233</v>
      </c>
    </row>
    <row r="181" spans="1:12" x14ac:dyDescent="0.25">
      <c r="A181" s="250" t="s">
        <v>1059</v>
      </c>
      <c r="B181" s="251" t="s">
        <v>2893</v>
      </c>
      <c r="C181" s="251" t="s">
        <v>1719</v>
      </c>
      <c r="D181" s="251" t="s">
        <v>1720</v>
      </c>
      <c r="E181" s="251" t="s">
        <v>3143</v>
      </c>
      <c r="F181" s="251" t="s">
        <v>1063</v>
      </c>
      <c r="G181" s="251" t="s">
        <v>3126</v>
      </c>
      <c r="H181" s="251" t="s">
        <v>3127</v>
      </c>
      <c r="I181" s="251">
        <v>97.3</v>
      </c>
      <c r="J181" s="251">
        <v>10</v>
      </c>
      <c r="K181" s="251" t="s">
        <v>1069</v>
      </c>
      <c r="L181" s="252" t="s">
        <v>1667</v>
      </c>
    </row>
    <row r="182" spans="1:12" x14ac:dyDescent="0.25">
      <c r="A182" s="250" t="s">
        <v>1059</v>
      </c>
      <c r="B182" s="251" t="s">
        <v>2893</v>
      </c>
      <c r="C182" s="251" t="s">
        <v>1722</v>
      </c>
      <c r="D182" s="251" t="s">
        <v>1723</v>
      </c>
      <c r="E182" s="251" t="s">
        <v>3144</v>
      </c>
      <c r="F182" s="251" t="s">
        <v>1063</v>
      </c>
      <c r="G182" s="251" t="s">
        <v>3145</v>
      </c>
      <c r="H182" s="251" t="s">
        <v>3092</v>
      </c>
      <c r="I182" s="251">
        <v>100</v>
      </c>
      <c r="J182" s="251">
        <v>10</v>
      </c>
      <c r="K182" s="251" t="s">
        <v>1069</v>
      </c>
      <c r="L182" s="252" t="s">
        <v>1559</v>
      </c>
    </row>
    <row r="183" spans="1:12" x14ac:dyDescent="0.25">
      <c r="A183" s="250" t="s">
        <v>1059</v>
      </c>
      <c r="B183" s="251" t="s">
        <v>2893</v>
      </c>
      <c r="C183" s="251" t="s">
        <v>1725</v>
      </c>
      <c r="D183" s="251" t="s">
        <v>1726</v>
      </c>
      <c r="E183" s="251" t="s">
        <v>3146</v>
      </c>
      <c r="F183" s="251" t="s">
        <v>1063</v>
      </c>
      <c r="G183" s="251" t="s">
        <v>3126</v>
      </c>
      <c r="H183" s="251" t="s">
        <v>3127</v>
      </c>
      <c r="I183" s="251">
        <v>90</v>
      </c>
      <c r="J183" s="251">
        <v>10</v>
      </c>
      <c r="K183" s="251" t="s">
        <v>1069</v>
      </c>
      <c r="L183" s="252" t="s">
        <v>1667</v>
      </c>
    </row>
    <row r="184" spans="1:12" x14ac:dyDescent="0.25">
      <c r="A184" s="250" t="s">
        <v>1059</v>
      </c>
      <c r="B184" s="251" t="s">
        <v>2893</v>
      </c>
      <c r="C184" s="251" t="s">
        <v>1728</v>
      </c>
      <c r="D184" s="251" t="s">
        <v>1729</v>
      </c>
      <c r="E184" s="251" t="s">
        <v>3147</v>
      </c>
      <c r="F184" s="251" t="s">
        <v>1063</v>
      </c>
      <c r="G184" s="251" t="s">
        <v>3126</v>
      </c>
      <c r="H184" s="251" t="s">
        <v>3127</v>
      </c>
      <c r="I184" s="251">
        <v>101.3</v>
      </c>
      <c r="J184" s="251">
        <v>10</v>
      </c>
      <c r="K184" s="251" t="s">
        <v>1069</v>
      </c>
      <c r="L184" s="252" t="s">
        <v>1667</v>
      </c>
    </row>
    <row r="185" spans="1:12" x14ac:dyDescent="0.25">
      <c r="A185" s="250" t="s">
        <v>1059</v>
      </c>
      <c r="B185" s="251" t="s">
        <v>2893</v>
      </c>
      <c r="C185" s="251" t="s">
        <v>1731</v>
      </c>
      <c r="D185" s="251" t="s">
        <v>1732</v>
      </c>
      <c r="E185" s="251" t="s">
        <v>3148</v>
      </c>
      <c r="F185" s="251" t="s">
        <v>1063</v>
      </c>
      <c r="G185" s="251" t="s">
        <v>3091</v>
      </c>
      <c r="H185" s="251" t="s">
        <v>3092</v>
      </c>
      <c r="I185" s="251">
        <v>100</v>
      </c>
      <c r="J185" s="251">
        <v>10</v>
      </c>
      <c r="K185" s="251" t="s">
        <v>1069</v>
      </c>
      <c r="L185" s="252" t="s">
        <v>1559</v>
      </c>
    </row>
    <row r="186" spans="1:12" x14ac:dyDescent="0.25">
      <c r="A186" s="250" t="s">
        <v>1059</v>
      </c>
      <c r="B186" s="251" t="s">
        <v>2893</v>
      </c>
      <c r="C186" s="251" t="s">
        <v>3149</v>
      </c>
      <c r="D186" s="251" t="s">
        <v>2852</v>
      </c>
      <c r="E186" s="251" t="s">
        <v>3150</v>
      </c>
      <c r="F186" s="251" t="s">
        <v>1116</v>
      </c>
      <c r="G186" s="251" t="s">
        <v>3120</v>
      </c>
      <c r="H186" s="251" t="s">
        <v>599</v>
      </c>
      <c r="I186" s="251">
        <v>50</v>
      </c>
      <c r="J186" s="251">
        <v>10</v>
      </c>
      <c r="K186" s="251" t="s">
        <v>1138</v>
      </c>
      <c r="L186" s="252" t="s">
        <v>2850</v>
      </c>
    </row>
    <row r="187" spans="1:12" x14ac:dyDescent="0.25">
      <c r="A187" s="250" t="s">
        <v>1059</v>
      </c>
      <c r="B187" s="251" t="s">
        <v>2893</v>
      </c>
      <c r="C187" s="251" t="s">
        <v>1734</v>
      </c>
      <c r="D187" s="251" t="s">
        <v>1735</v>
      </c>
      <c r="E187" s="251" t="s">
        <v>3151</v>
      </c>
      <c r="F187" s="251" t="s">
        <v>1063</v>
      </c>
      <c r="G187" s="251" t="s">
        <v>3091</v>
      </c>
      <c r="H187" s="251" t="s">
        <v>3092</v>
      </c>
      <c r="I187" s="251">
        <v>110</v>
      </c>
      <c r="J187" s="251">
        <v>10</v>
      </c>
      <c r="K187" s="251" t="s">
        <v>1069</v>
      </c>
      <c r="L187" s="252" t="s">
        <v>1559</v>
      </c>
    </row>
    <row r="188" spans="1:12" x14ac:dyDescent="0.25">
      <c r="A188" s="250" t="s">
        <v>1059</v>
      </c>
      <c r="B188" s="251" t="s">
        <v>2893</v>
      </c>
      <c r="C188" s="251" t="s">
        <v>1737</v>
      </c>
      <c r="D188" s="251" t="s">
        <v>1738</v>
      </c>
      <c r="E188" s="251" t="s">
        <v>3152</v>
      </c>
      <c r="F188" s="251" t="s">
        <v>1063</v>
      </c>
      <c r="G188" s="251" t="s">
        <v>3153</v>
      </c>
      <c r="H188" s="251" t="s">
        <v>599</v>
      </c>
      <c r="I188" s="251">
        <v>50</v>
      </c>
      <c r="J188" s="251">
        <v>10</v>
      </c>
      <c r="K188" s="251" t="s">
        <v>1069</v>
      </c>
      <c r="L188" s="252" t="s">
        <v>1740</v>
      </c>
    </row>
    <row r="189" spans="1:12" x14ac:dyDescent="0.25">
      <c r="A189" s="250" t="s">
        <v>1059</v>
      </c>
      <c r="B189" s="251" t="s">
        <v>2893</v>
      </c>
      <c r="C189" s="251" t="s">
        <v>1743</v>
      </c>
      <c r="D189" s="251" t="s">
        <v>1744</v>
      </c>
      <c r="E189" s="251" t="s">
        <v>3154</v>
      </c>
      <c r="F189" s="251" t="s">
        <v>1063</v>
      </c>
      <c r="G189" s="251" t="s">
        <v>3153</v>
      </c>
      <c r="H189" s="251" t="s">
        <v>599</v>
      </c>
      <c r="I189" s="251">
        <v>50</v>
      </c>
      <c r="J189" s="251">
        <v>10</v>
      </c>
      <c r="K189" s="251" t="s">
        <v>1069</v>
      </c>
      <c r="L189" s="252" t="s">
        <v>1740</v>
      </c>
    </row>
    <row r="190" spans="1:12" x14ac:dyDescent="0.25">
      <c r="A190" s="250" t="s">
        <v>1059</v>
      </c>
      <c r="B190" s="251" t="s">
        <v>2893</v>
      </c>
      <c r="C190" s="251" t="s">
        <v>1746</v>
      </c>
      <c r="D190" s="251" t="s">
        <v>1747</v>
      </c>
      <c r="E190" s="251" t="s">
        <v>3155</v>
      </c>
      <c r="F190" s="251" t="s">
        <v>1063</v>
      </c>
      <c r="G190" s="251" t="s">
        <v>3153</v>
      </c>
      <c r="H190" s="251" t="s">
        <v>599</v>
      </c>
      <c r="I190" s="251">
        <v>50</v>
      </c>
      <c r="J190" s="251">
        <v>10</v>
      </c>
      <c r="K190" s="251" t="s">
        <v>1069</v>
      </c>
      <c r="L190" s="252" t="s">
        <v>1740</v>
      </c>
    </row>
    <row r="191" spans="1:12" x14ac:dyDescent="0.25">
      <c r="A191" s="250" t="s">
        <v>1059</v>
      </c>
      <c r="B191" s="251" t="s">
        <v>2893</v>
      </c>
      <c r="C191" s="251" t="s">
        <v>1749</v>
      </c>
      <c r="D191" s="251" t="s">
        <v>1750</v>
      </c>
      <c r="E191" s="251" t="s">
        <v>3156</v>
      </c>
      <c r="F191" s="251" t="s">
        <v>1063</v>
      </c>
      <c r="G191" s="251" t="s">
        <v>3091</v>
      </c>
      <c r="H191" s="251" t="s">
        <v>3092</v>
      </c>
      <c r="I191" s="251">
        <v>100</v>
      </c>
      <c r="J191" s="251">
        <v>10</v>
      </c>
      <c r="K191" s="251" t="s">
        <v>1069</v>
      </c>
      <c r="L191" s="252" t="s">
        <v>1559</v>
      </c>
    </row>
    <row r="192" spans="1:12" x14ac:dyDescent="0.25">
      <c r="A192" s="250" t="s">
        <v>1059</v>
      </c>
      <c r="B192" s="251" t="s">
        <v>2893</v>
      </c>
      <c r="C192" s="251" t="s">
        <v>1752</v>
      </c>
      <c r="D192" s="251" t="s">
        <v>1753</v>
      </c>
      <c r="E192" s="251" t="s">
        <v>3157</v>
      </c>
      <c r="F192" s="251" t="s">
        <v>1063</v>
      </c>
      <c r="G192" s="251" t="s">
        <v>3091</v>
      </c>
      <c r="H192" s="251" t="s">
        <v>3092</v>
      </c>
      <c r="I192" s="251">
        <v>100</v>
      </c>
      <c r="J192" s="251">
        <v>10</v>
      </c>
      <c r="K192" s="251" t="s">
        <v>1069</v>
      </c>
      <c r="L192" s="252" t="s">
        <v>1559</v>
      </c>
    </row>
    <row r="193" spans="1:12" x14ac:dyDescent="0.25">
      <c r="A193" s="250" t="s">
        <v>1059</v>
      </c>
      <c r="B193" s="251" t="s">
        <v>2893</v>
      </c>
      <c r="C193" s="251" t="s">
        <v>1757</v>
      </c>
      <c r="D193" s="251" t="s">
        <v>1758</v>
      </c>
      <c r="E193" s="251" t="s">
        <v>3158</v>
      </c>
      <c r="F193" s="251" t="s">
        <v>1063</v>
      </c>
      <c r="G193" s="251" t="s">
        <v>3091</v>
      </c>
      <c r="H193" s="251" t="s">
        <v>3092</v>
      </c>
      <c r="I193" s="251">
        <v>100</v>
      </c>
      <c r="J193" s="251">
        <v>10</v>
      </c>
      <c r="K193" s="251" t="s">
        <v>1069</v>
      </c>
      <c r="L193" s="252" t="s">
        <v>1559</v>
      </c>
    </row>
    <row r="194" spans="1:12" x14ac:dyDescent="0.25">
      <c r="A194" s="250" t="s">
        <v>1059</v>
      </c>
      <c r="B194" s="251" t="s">
        <v>2893</v>
      </c>
      <c r="C194" s="251" t="s">
        <v>1760</v>
      </c>
      <c r="D194" s="251" t="s">
        <v>1761</v>
      </c>
      <c r="E194" s="251" t="s">
        <v>3159</v>
      </c>
      <c r="F194" s="251" t="s">
        <v>1063</v>
      </c>
      <c r="G194" s="251" t="s">
        <v>3091</v>
      </c>
      <c r="H194" s="251" t="s">
        <v>3092</v>
      </c>
      <c r="I194" s="251">
        <v>100</v>
      </c>
      <c r="J194" s="251">
        <v>10</v>
      </c>
      <c r="K194" s="251" t="s">
        <v>1069</v>
      </c>
      <c r="L194" s="252" t="s">
        <v>1559</v>
      </c>
    </row>
    <row r="195" spans="1:12" x14ac:dyDescent="0.25">
      <c r="A195" s="250" t="s">
        <v>1059</v>
      </c>
      <c r="B195" s="251" t="s">
        <v>2893</v>
      </c>
      <c r="C195" s="251" t="s">
        <v>1763</v>
      </c>
      <c r="D195" s="251" t="s">
        <v>1764</v>
      </c>
      <c r="E195" s="251" t="s">
        <v>3160</v>
      </c>
      <c r="F195" s="251" t="s">
        <v>1063</v>
      </c>
      <c r="G195" s="251" t="s">
        <v>3091</v>
      </c>
      <c r="H195" s="251" t="s">
        <v>3092</v>
      </c>
      <c r="I195" s="251">
        <v>110</v>
      </c>
      <c r="J195" s="251">
        <v>10</v>
      </c>
      <c r="K195" s="251" t="s">
        <v>1069</v>
      </c>
      <c r="L195" s="252" t="s">
        <v>1559</v>
      </c>
    </row>
    <row r="196" spans="1:12" x14ac:dyDescent="0.25">
      <c r="A196" s="250" t="s">
        <v>1059</v>
      </c>
      <c r="B196" s="251" t="s">
        <v>2893</v>
      </c>
      <c r="C196" s="251" t="s">
        <v>1766</v>
      </c>
      <c r="D196" s="251" t="s">
        <v>1767</v>
      </c>
      <c r="E196" s="251" t="s">
        <v>3161</v>
      </c>
      <c r="F196" s="251" t="s">
        <v>1063</v>
      </c>
      <c r="G196" s="251" t="s">
        <v>3091</v>
      </c>
      <c r="H196" s="251" t="s">
        <v>3092</v>
      </c>
      <c r="I196" s="251">
        <v>100</v>
      </c>
      <c r="J196" s="251">
        <v>10</v>
      </c>
      <c r="K196" s="251" t="s">
        <v>1069</v>
      </c>
      <c r="L196" s="252" t="s">
        <v>1559</v>
      </c>
    </row>
    <row r="197" spans="1:12" x14ac:dyDescent="0.25">
      <c r="A197" s="250" t="s">
        <v>1059</v>
      </c>
      <c r="B197" s="251" t="s">
        <v>2893</v>
      </c>
      <c r="C197" s="251" t="s">
        <v>1769</v>
      </c>
      <c r="D197" s="251" t="s">
        <v>1770</v>
      </c>
      <c r="E197" s="251" t="s">
        <v>3162</v>
      </c>
      <c r="F197" s="251" t="s">
        <v>1063</v>
      </c>
      <c r="G197" s="251" t="s">
        <v>2991</v>
      </c>
      <c r="H197" s="251" t="s">
        <v>661</v>
      </c>
      <c r="I197" s="251">
        <v>40</v>
      </c>
      <c r="J197" s="251">
        <v>10</v>
      </c>
      <c r="K197" s="251" t="s">
        <v>1069</v>
      </c>
      <c r="L197" s="252" t="s">
        <v>1266</v>
      </c>
    </row>
    <row r="198" spans="1:12" x14ac:dyDescent="0.25">
      <c r="A198" s="250" t="s">
        <v>1059</v>
      </c>
      <c r="B198" s="251" t="s">
        <v>2893</v>
      </c>
      <c r="C198" s="251" t="s">
        <v>3163</v>
      </c>
      <c r="D198" s="251" t="s">
        <v>2856</v>
      </c>
      <c r="E198" s="251" t="s">
        <v>3164</v>
      </c>
      <c r="F198" s="251" t="s">
        <v>1116</v>
      </c>
      <c r="G198" s="251" t="s">
        <v>2987</v>
      </c>
      <c r="H198" s="251" t="s">
        <v>2988</v>
      </c>
      <c r="I198" s="251">
        <v>100</v>
      </c>
      <c r="J198" s="251">
        <v>10</v>
      </c>
      <c r="K198" s="251" t="s">
        <v>1138</v>
      </c>
      <c r="L198" s="252" t="s">
        <v>2857</v>
      </c>
    </row>
    <row r="199" spans="1:12" x14ac:dyDescent="0.25">
      <c r="A199" s="250" t="s">
        <v>1059</v>
      </c>
      <c r="B199" s="251" t="s">
        <v>2893</v>
      </c>
      <c r="C199" s="251" t="s">
        <v>1774</v>
      </c>
      <c r="D199" s="251" t="s">
        <v>1775</v>
      </c>
      <c r="E199" s="251" t="s">
        <v>3165</v>
      </c>
      <c r="F199" s="251" t="s">
        <v>1063</v>
      </c>
      <c r="G199" s="251" t="s">
        <v>2991</v>
      </c>
      <c r="H199" s="251" t="s">
        <v>661</v>
      </c>
      <c r="I199" s="251">
        <v>42.8</v>
      </c>
      <c r="J199" s="251">
        <v>10</v>
      </c>
      <c r="K199" s="251" t="s">
        <v>1069</v>
      </c>
      <c r="L199" s="252" t="s">
        <v>1266</v>
      </c>
    </row>
    <row r="200" spans="1:12" x14ac:dyDescent="0.25">
      <c r="A200" s="250" t="s">
        <v>1059</v>
      </c>
      <c r="B200" s="251" t="s">
        <v>2893</v>
      </c>
      <c r="C200" s="251" t="s">
        <v>1777</v>
      </c>
      <c r="D200" s="251" t="s">
        <v>1778</v>
      </c>
      <c r="E200" s="251" t="s">
        <v>3166</v>
      </c>
      <c r="F200" s="251" t="s">
        <v>1063</v>
      </c>
      <c r="G200" s="251" t="s">
        <v>2987</v>
      </c>
      <c r="H200" s="251" t="s">
        <v>2988</v>
      </c>
      <c r="I200" s="251">
        <v>110</v>
      </c>
      <c r="J200" s="251">
        <v>10</v>
      </c>
      <c r="K200" s="251" t="s">
        <v>1069</v>
      </c>
      <c r="L200" s="252" t="s">
        <v>1258</v>
      </c>
    </row>
    <row r="201" spans="1:12" x14ac:dyDescent="0.25">
      <c r="A201" s="250" t="s">
        <v>1059</v>
      </c>
      <c r="B201" s="251" t="s">
        <v>2893</v>
      </c>
      <c r="C201" s="251" t="s">
        <v>1780</v>
      </c>
      <c r="D201" s="251" t="s">
        <v>1781</v>
      </c>
      <c r="E201" s="251" t="s">
        <v>3167</v>
      </c>
      <c r="F201" s="251" t="s">
        <v>1063</v>
      </c>
      <c r="G201" s="251" t="s">
        <v>2947</v>
      </c>
      <c r="H201" s="251" t="s">
        <v>633</v>
      </c>
      <c r="I201" s="251">
        <v>25</v>
      </c>
      <c r="J201" s="251">
        <v>10</v>
      </c>
      <c r="K201" s="251" t="s">
        <v>1069</v>
      </c>
      <c r="L201" s="252" t="s">
        <v>1182</v>
      </c>
    </row>
    <row r="202" spans="1:12" x14ac:dyDescent="0.25">
      <c r="A202" s="250" t="s">
        <v>1059</v>
      </c>
      <c r="B202" s="251" t="s">
        <v>2893</v>
      </c>
      <c r="C202" s="251" t="s">
        <v>1783</v>
      </c>
      <c r="D202" s="251" t="s">
        <v>1784</v>
      </c>
      <c r="E202" s="251" t="s">
        <v>3168</v>
      </c>
      <c r="F202" s="251" t="s">
        <v>1063</v>
      </c>
      <c r="G202" s="251" t="s">
        <v>2991</v>
      </c>
      <c r="H202" s="251" t="s">
        <v>661</v>
      </c>
      <c r="I202" s="251">
        <v>77</v>
      </c>
      <c r="J202" s="251">
        <v>10</v>
      </c>
      <c r="K202" s="251" t="s">
        <v>1069</v>
      </c>
      <c r="L202" s="252" t="s">
        <v>1266</v>
      </c>
    </row>
    <row r="203" spans="1:12" x14ac:dyDescent="0.25">
      <c r="A203" s="250" t="s">
        <v>1059</v>
      </c>
      <c r="B203" s="251" t="s">
        <v>2893</v>
      </c>
      <c r="C203" s="251" t="s">
        <v>1788</v>
      </c>
      <c r="D203" s="251" t="s">
        <v>1789</v>
      </c>
      <c r="E203" s="251" t="s">
        <v>3169</v>
      </c>
      <c r="F203" s="251" t="s">
        <v>1063</v>
      </c>
      <c r="G203" s="251" t="s">
        <v>2991</v>
      </c>
      <c r="H203" s="251" t="s">
        <v>661</v>
      </c>
      <c r="I203" s="251">
        <v>75</v>
      </c>
      <c r="J203" s="251">
        <v>10</v>
      </c>
      <c r="K203" s="251" t="s">
        <v>1069</v>
      </c>
      <c r="L203" s="252" t="s">
        <v>1266</v>
      </c>
    </row>
    <row r="204" spans="1:12" x14ac:dyDescent="0.25">
      <c r="A204" s="250" t="s">
        <v>1059</v>
      </c>
      <c r="B204" s="251" t="s">
        <v>2893</v>
      </c>
      <c r="C204" s="251" t="s">
        <v>1793</v>
      </c>
      <c r="D204" s="251" t="s">
        <v>1794</v>
      </c>
      <c r="E204" s="251" t="s">
        <v>3170</v>
      </c>
      <c r="F204" s="251" t="s">
        <v>1063</v>
      </c>
      <c r="G204" s="251" t="s">
        <v>3091</v>
      </c>
      <c r="H204" s="251" t="s">
        <v>3092</v>
      </c>
      <c r="I204" s="251">
        <v>100</v>
      </c>
      <c r="J204" s="251">
        <v>10</v>
      </c>
      <c r="K204" s="251" t="s">
        <v>1069</v>
      </c>
      <c r="L204" s="252" t="s">
        <v>1559</v>
      </c>
    </row>
    <row r="205" spans="1:12" x14ac:dyDescent="0.25">
      <c r="A205" s="250" t="s">
        <v>1059</v>
      </c>
      <c r="B205" s="251" t="s">
        <v>2893</v>
      </c>
      <c r="C205" s="251" t="s">
        <v>1796</v>
      </c>
      <c r="D205" s="251" t="s">
        <v>1797</v>
      </c>
      <c r="E205" s="251" t="s">
        <v>3171</v>
      </c>
      <c r="F205" s="251" t="s">
        <v>1063</v>
      </c>
      <c r="G205" s="251" t="s">
        <v>3091</v>
      </c>
      <c r="H205" s="251" t="s">
        <v>3092</v>
      </c>
      <c r="I205" s="251">
        <v>100</v>
      </c>
      <c r="J205" s="251">
        <v>10</v>
      </c>
      <c r="K205" s="251" t="s">
        <v>1069</v>
      </c>
      <c r="L205" s="252" t="s">
        <v>1559</v>
      </c>
    </row>
    <row r="206" spans="1:12" x14ac:dyDescent="0.25">
      <c r="A206" s="250" t="s">
        <v>1059</v>
      </c>
      <c r="B206" s="251" t="s">
        <v>2893</v>
      </c>
      <c r="C206" s="251" t="s">
        <v>1801</v>
      </c>
      <c r="D206" s="251" t="s">
        <v>1802</v>
      </c>
      <c r="E206" s="251" t="s">
        <v>3172</v>
      </c>
      <c r="F206" s="251" t="s">
        <v>1063</v>
      </c>
      <c r="G206" s="251" t="s">
        <v>3091</v>
      </c>
      <c r="H206" s="251" t="s">
        <v>3092</v>
      </c>
      <c r="I206" s="251">
        <v>100</v>
      </c>
      <c r="J206" s="251">
        <v>10</v>
      </c>
      <c r="K206" s="251" t="s">
        <v>1069</v>
      </c>
      <c r="L206" s="252" t="s">
        <v>1559</v>
      </c>
    </row>
    <row r="207" spans="1:12" x14ac:dyDescent="0.25">
      <c r="A207" s="250" t="s">
        <v>1059</v>
      </c>
      <c r="B207" s="251" t="s">
        <v>2893</v>
      </c>
      <c r="C207" s="251" t="s">
        <v>1806</v>
      </c>
      <c r="D207" s="251" t="s">
        <v>1807</v>
      </c>
      <c r="E207" s="251" t="s">
        <v>3173</v>
      </c>
      <c r="F207" s="251" t="s">
        <v>1063</v>
      </c>
      <c r="G207" s="251" t="s">
        <v>3091</v>
      </c>
      <c r="H207" s="251" t="s">
        <v>3092</v>
      </c>
      <c r="I207" s="251">
        <v>90</v>
      </c>
      <c r="J207" s="251">
        <v>10</v>
      </c>
      <c r="K207" s="251" t="s">
        <v>1069</v>
      </c>
      <c r="L207" s="252" t="s">
        <v>1559</v>
      </c>
    </row>
    <row r="208" spans="1:12" x14ac:dyDescent="0.25">
      <c r="A208" s="250" t="s">
        <v>1059</v>
      </c>
      <c r="B208" s="251" t="s">
        <v>2893</v>
      </c>
      <c r="C208" s="251" t="s">
        <v>1809</v>
      </c>
      <c r="D208" s="251" t="s">
        <v>1810</v>
      </c>
      <c r="E208" s="251" t="s">
        <v>3174</v>
      </c>
      <c r="F208" s="251" t="s">
        <v>1063</v>
      </c>
      <c r="G208" s="251" t="s">
        <v>3091</v>
      </c>
      <c r="H208" s="251" t="s">
        <v>3092</v>
      </c>
      <c r="I208" s="251">
        <v>100</v>
      </c>
      <c r="J208" s="251">
        <v>10</v>
      </c>
      <c r="K208" s="251" t="s">
        <v>1069</v>
      </c>
      <c r="L208" s="252" t="s">
        <v>1559</v>
      </c>
    </row>
    <row r="209" spans="1:12" x14ac:dyDescent="0.25">
      <c r="A209" s="250" t="s">
        <v>1059</v>
      </c>
      <c r="B209" s="251" t="s">
        <v>2893</v>
      </c>
      <c r="C209" s="251" t="s">
        <v>1812</v>
      </c>
      <c r="D209" s="251" t="s">
        <v>1813</v>
      </c>
      <c r="E209" s="251" t="s">
        <v>3175</v>
      </c>
      <c r="F209" s="251" t="s">
        <v>1063</v>
      </c>
      <c r="G209" s="251" t="s">
        <v>3176</v>
      </c>
      <c r="H209" s="251" t="s">
        <v>3177</v>
      </c>
      <c r="I209" s="251">
        <v>90</v>
      </c>
      <c r="J209" s="251">
        <v>0</v>
      </c>
      <c r="K209" s="251" t="s">
        <v>1069</v>
      </c>
      <c r="L209" s="252" t="s">
        <v>1815</v>
      </c>
    </row>
    <row r="210" spans="1:12" x14ac:dyDescent="0.25">
      <c r="A210" s="250" t="s">
        <v>1059</v>
      </c>
      <c r="B210" s="251" t="s">
        <v>2893</v>
      </c>
      <c r="C210" s="251" t="s">
        <v>1816</v>
      </c>
      <c r="D210" s="251" t="s">
        <v>1817</v>
      </c>
      <c r="E210" s="251" t="s">
        <v>3178</v>
      </c>
      <c r="F210" s="251" t="s">
        <v>1063</v>
      </c>
      <c r="G210" s="251" t="s">
        <v>2991</v>
      </c>
      <c r="H210" s="251" t="s">
        <v>661</v>
      </c>
      <c r="I210" s="251">
        <v>75</v>
      </c>
      <c r="J210" s="251">
        <v>10</v>
      </c>
      <c r="K210" s="251" t="s">
        <v>1069</v>
      </c>
      <c r="L210" s="252" t="s">
        <v>1266</v>
      </c>
    </row>
    <row r="211" spans="1:12" x14ac:dyDescent="0.25">
      <c r="A211" s="250" t="s">
        <v>1059</v>
      </c>
      <c r="B211" s="251" t="s">
        <v>2893</v>
      </c>
      <c r="C211" s="251" t="s">
        <v>1786</v>
      </c>
      <c r="D211" s="251" t="s">
        <v>1787</v>
      </c>
      <c r="E211" s="251" t="s">
        <v>3179</v>
      </c>
      <c r="F211" s="251" t="s">
        <v>1116</v>
      </c>
      <c r="G211" s="251" t="s">
        <v>2942</v>
      </c>
      <c r="H211" s="251" t="s">
        <v>2943</v>
      </c>
      <c r="I211" s="251">
        <v>14</v>
      </c>
      <c r="J211" s="251">
        <v>10</v>
      </c>
      <c r="K211" s="251" t="s">
        <v>1138</v>
      </c>
      <c r="L211" s="252" t="s">
        <v>2872</v>
      </c>
    </row>
    <row r="212" spans="1:12" x14ac:dyDescent="0.25">
      <c r="A212" s="250" t="s">
        <v>1059</v>
      </c>
      <c r="B212" s="251" t="s">
        <v>2893</v>
      </c>
      <c r="C212" s="251" t="s">
        <v>1819</v>
      </c>
      <c r="D212" s="251" t="s">
        <v>1820</v>
      </c>
      <c r="E212" s="251" t="s">
        <v>3180</v>
      </c>
      <c r="F212" s="251" t="s">
        <v>1063</v>
      </c>
      <c r="G212" s="251" t="s">
        <v>2987</v>
      </c>
      <c r="H212" s="251" t="s">
        <v>2988</v>
      </c>
      <c r="I212" s="251">
        <v>200</v>
      </c>
      <c r="J212" s="251">
        <v>10</v>
      </c>
      <c r="K212" s="251" t="s">
        <v>1069</v>
      </c>
      <c r="L212" s="252" t="s">
        <v>1258</v>
      </c>
    </row>
    <row r="213" spans="1:12" x14ac:dyDescent="0.25">
      <c r="A213" s="250" t="s">
        <v>1059</v>
      </c>
      <c r="B213" s="251" t="s">
        <v>2893</v>
      </c>
      <c r="C213" s="251" t="s">
        <v>1822</v>
      </c>
      <c r="D213" s="251" t="s">
        <v>1823</v>
      </c>
      <c r="E213" s="251" t="s">
        <v>3181</v>
      </c>
      <c r="F213" s="251" t="s">
        <v>1063</v>
      </c>
      <c r="G213" s="251" t="s">
        <v>3091</v>
      </c>
      <c r="H213" s="251" t="s">
        <v>3092</v>
      </c>
      <c r="I213" s="251">
        <v>80</v>
      </c>
      <c r="J213" s="251">
        <v>10</v>
      </c>
      <c r="K213" s="251" t="s">
        <v>1069</v>
      </c>
      <c r="L213" s="252" t="s">
        <v>1559</v>
      </c>
    </row>
    <row r="214" spans="1:12" x14ac:dyDescent="0.25">
      <c r="A214" s="250" t="s">
        <v>1059</v>
      </c>
      <c r="B214" s="251" t="s">
        <v>2893</v>
      </c>
      <c r="C214" s="251" t="s">
        <v>1825</v>
      </c>
      <c r="D214" s="251" t="s">
        <v>1826</v>
      </c>
      <c r="E214" s="251" t="s">
        <v>3182</v>
      </c>
      <c r="F214" s="251" t="s">
        <v>1063</v>
      </c>
      <c r="G214" s="251" t="s">
        <v>3026</v>
      </c>
      <c r="H214" s="251" t="s">
        <v>3027</v>
      </c>
      <c r="I214" s="251">
        <v>96.5</v>
      </c>
      <c r="J214" s="251">
        <v>10</v>
      </c>
      <c r="K214" s="251" t="s">
        <v>1069</v>
      </c>
      <c r="L214" s="252" t="s">
        <v>1377</v>
      </c>
    </row>
    <row r="215" spans="1:12" x14ac:dyDescent="0.25">
      <c r="A215" s="250" t="s">
        <v>1059</v>
      </c>
      <c r="B215" s="251" t="s">
        <v>2893</v>
      </c>
      <c r="C215" s="251" t="s">
        <v>1829</v>
      </c>
      <c r="D215" s="251" t="s">
        <v>1830</v>
      </c>
      <c r="E215" s="251" t="s">
        <v>3183</v>
      </c>
      <c r="F215" s="251" t="s">
        <v>1063</v>
      </c>
      <c r="G215" s="251" t="s">
        <v>3126</v>
      </c>
      <c r="H215" s="251" t="s">
        <v>3127</v>
      </c>
      <c r="I215" s="251">
        <v>108.8</v>
      </c>
      <c r="J215" s="251">
        <v>10</v>
      </c>
      <c r="K215" s="251" t="s">
        <v>1069</v>
      </c>
      <c r="L215" s="252" t="s">
        <v>1667</v>
      </c>
    </row>
    <row r="216" spans="1:12" x14ac:dyDescent="0.25">
      <c r="A216" s="250" t="s">
        <v>1059</v>
      </c>
      <c r="B216" s="251" t="s">
        <v>2893</v>
      </c>
      <c r="C216" s="251" t="s">
        <v>1834</v>
      </c>
      <c r="D216" s="251" t="s">
        <v>1835</v>
      </c>
      <c r="E216" s="251" t="s">
        <v>3184</v>
      </c>
      <c r="F216" s="251" t="s">
        <v>1063</v>
      </c>
      <c r="G216" s="251" t="s">
        <v>3029</v>
      </c>
      <c r="H216" s="251" t="s">
        <v>3030</v>
      </c>
      <c r="I216" s="251">
        <v>110</v>
      </c>
      <c r="J216" s="251">
        <v>10</v>
      </c>
      <c r="K216" s="251" t="s">
        <v>1069</v>
      </c>
      <c r="L216" s="252" t="s">
        <v>1383</v>
      </c>
    </row>
    <row r="217" spans="1:12" x14ac:dyDescent="0.25">
      <c r="A217" s="250" t="s">
        <v>1059</v>
      </c>
      <c r="B217" s="251" t="s">
        <v>2893</v>
      </c>
      <c r="C217" s="251" t="s">
        <v>1837</v>
      </c>
      <c r="D217" s="251" t="s">
        <v>1838</v>
      </c>
      <c r="E217" s="251" t="s">
        <v>3185</v>
      </c>
      <c r="F217" s="251" t="s">
        <v>1063</v>
      </c>
      <c r="G217" s="251" t="s">
        <v>2991</v>
      </c>
      <c r="H217" s="251" t="s">
        <v>661</v>
      </c>
      <c r="I217" s="251">
        <v>75</v>
      </c>
      <c r="J217" s="251">
        <v>10</v>
      </c>
      <c r="K217" s="251" t="s">
        <v>1069</v>
      </c>
      <c r="L217" s="252" t="s">
        <v>1266</v>
      </c>
    </row>
    <row r="218" spans="1:12" x14ac:dyDescent="0.25">
      <c r="A218" s="250" t="s">
        <v>1059</v>
      </c>
      <c r="B218" s="251" t="s">
        <v>2893</v>
      </c>
      <c r="C218" s="251" t="s">
        <v>1842</v>
      </c>
      <c r="D218" s="251" t="s">
        <v>1843</v>
      </c>
      <c r="E218" s="251" t="s">
        <v>3186</v>
      </c>
      <c r="F218" s="251" t="s">
        <v>1063</v>
      </c>
      <c r="G218" s="251" t="s">
        <v>2991</v>
      </c>
      <c r="H218" s="251" t="s">
        <v>661</v>
      </c>
      <c r="I218" s="251">
        <v>92.8</v>
      </c>
      <c r="J218" s="251">
        <v>10</v>
      </c>
      <c r="K218" s="251" t="s">
        <v>1069</v>
      </c>
      <c r="L218" s="252" t="s">
        <v>1628</v>
      </c>
    </row>
    <row r="219" spans="1:12" x14ac:dyDescent="0.25">
      <c r="A219" s="250" t="s">
        <v>1059</v>
      </c>
      <c r="B219" s="251" t="s">
        <v>2893</v>
      </c>
      <c r="C219" s="251" t="s">
        <v>1845</v>
      </c>
      <c r="D219" s="251" t="s">
        <v>1846</v>
      </c>
      <c r="E219" s="251" t="s">
        <v>3187</v>
      </c>
      <c r="F219" s="251" t="s">
        <v>1063</v>
      </c>
      <c r="G219" s="251" t="s">
        <v>3153</v>
      </c>
      <c r="H219" s="251" t="s">
        <v>599</v>
      </c>
      <c r="I219" s="251">
        <v>32</v>
      </c>
      <c r="J219" s="251">
        <v>10</v>
      </c>
      <c r="K219" s="251" t="s">
        <v>1069</v>
      </c>
      <c r="L219" s="252" t="s">
        <v>1740</v>
      </c>
    </row>
    <row r="220" spans="1:12" x14ac:dyDescent="0.25">
      <c r="A220" s="250" t="s">
        <v>1059</v>
      </c>
      <c r="B220" s="251" t="s">
        <v>2893</v>
      </c>
      <c r="C220" s="251" t="s">
        <v>1850</v>
      </c>
      <c r="D220" s="251" t="s">
        <v>1851</v>
      </c>
      <c r="E220" s="251" t="s">
        <v>3188</v>
      </c>
      <c r="F220" s="251" t="s">
        <v>1063</v>
      </c>
      <c r="G220" s="251" t="s">
        <v>3153</v>
      </c>
      <c r="H220" s="251" t="s">
        <v>599</v>
      </c>
      <c r="I220" s="251">
        <v>30</v>
      </c>
      <c r="J220" s="251">
        <v>10</v>
      </c>
      <c r="K220" s="251" t="s">
        <v>1069</v>
      </c>
      <c r="L220" s="252" t="s">
        <v>1740</v>
      </c>
    </row>
    <row r="221" spans="1:12" x14ac:dyDescent="0.25">
      <c r="A221" s="250" t="s">
        <v>1059</v>
      </c>
      <c r="B221" s="251" t="s">
        <v>2893</v>
      </c>
      <c r="C221" s="251" t="s">
        <v>1855</v>
      </c>
      <c r="D221" s="251" t="s">
        <v>1856</v>
      </c>
      <c r="E221" s="251" t="s">
        <v>3189</v>
      </c>
      <c r="F221" s="251" t="s">
        <v>1063</v>
      </c>
      <c r="G221" s="251" t="s">
        <v>3153</v>
      </c>
      <c r="H221" s="251" t="s">
        <v>599</v>
      </c>
      <c r="I221" s="251">
        <v>30</v>
      </c>
      <c r="J221" s="251">
        <v>10</v>
      </c>
      <c r="K221" s="251" t="s">
        <v>1069</v>
      </c>
      <c r="L221" s="252" t="s">
        <v>1740</v>
      </c>
    </row>
    <row r="222" spans="1:12" x14ac:dyDescent="0.25">
      <c r="A222" s="250" t="s">
        <v>1059</v>
      </c>
      <c r="B222" s="251" t="s">
        <v>2893</v>
      </c>
      <c r="C222" s="251" t="s">
        <v>1858</v>
      </c>
      <c r="D222" s="251" t="s">
        <v>1859</v>
      </c>
      <c r="E222" s="251" t="s">
        <v>3190</v>
      </c>
      <c r="F222" s="251" t="s">
        <v>1063</v>
      </c>
      <c r="G222" s="251" t="s">
        <v>3191</v>
      </c>
      <c r="H222" s="251" t="s">
        <v>664</v>
      </c>
      <c r="I222" s="251">
        <v>90</v>
      </c>
      <c r="J222" s="251">
        <v>10</v>
      </c>
      <c r="K222" s="251" t="s">
        <v>1069</v>
      </c>
      <c r="L222" s="252" t="s">
        <v>1861</v>
      </c>
    </row>
    <row r="223" spans="1:12" x14ac:dyDescent="0.25">
      <c r="A223" s="250" t="s">
        <v>1059</v>
      </c>
      <c r="B223" s="251" t="s">
        <v>2893</v>
      </c>
      <c r="C223" s="251" t="s">
        <v>1862</v>
      </c>
      <c r="D223" s="251" t="s">
        <v>1863</v>
      </c>
      <c r="E223" s="251" t="s">
        <v>3192</v>
      </c>
      <c r="F223" s="251" t="s">
        <v>1063</v>
      </c>
      <c r="G223" s="251" t="s">
        <v>2987</v>
      </c>
      <c r="H223" s="251" t="s">
        <v>2988</v>
      </c>
      <c r="I223" s="251">
        <v>100</v>
      </c>
      <c r="J223" s="251">
        <v>10</v>
      </c>
      <c r="K223" s="251" t="s">
        <v>1069</v>
      </c>
      <c r="L223" s="252" t="s">
        <v>1258</v>
      </c>
    </row>
    <row r="224" spans="1:12" x14ac:dyDescent="0.25">
      <c r="A224" s="250" t="s">
        <v>1059</v>
      </c>
      <c r="B224" s="251" t="s">
        <v>2893</v>
      </c>
      <c r="C224" s="251" t="s">
        <v>1865</v>
      </c>
      <c r="D224" s="251" t="s">
        <v>1866</v>
      </c>
      <c r="E224" s="251" t="s">
        <v>3193</v>
      </c>
      <c r="F224" s="251" t="s">
        <v>1063</v>
      </c>
      <c r="G224" s="251" t="s">
        <v>2991</v>
      </c>
      <c r="H224" s="251" t="s">
        <v>661</v>
      </c>
      <c r="I224" s="251">
        <v>107</v>
      </c>
      <c r="J224" s="251">
        <v>10</v>
      </c>
      <c r="K224" s="251" t="s">
        <v>1069</v>
      </c>
      <c r="L224" s="252" t="s">
        <v>1628</v>
      </c>
    </row>
    <row r="225" spans="1:12" x14ac:dyDescent="0.25">
      <c r="A225" s="250" t="s">
        <v>1059</v>
      </c>
      <c r="B225" s="251" t="s">
        <v>2893</v>
      </c>
      <c r="C225" s="251" t="s">
        <v>1868</v>
      </c>
      <c r="D225" s="251" t="s">
        <v>1869</v>
      </c>
      <c r="E225" s="251" t="s">
        <v>3194</v>
      </c>
      <c r="F225" s="251" t="s">
        <v>1063</v>
      </c>
      <c r="G225" s="251" t="s">
        <v>2987</v>
      </c>
      <c r="H225" s="251" t="s">
        <v>2988</v>
      </c>
      <c r="I225" s="251">
        <v>110</v>
      </c>
      <c r="J225" s="251">
        <v>10</v>
      </c>
      <c r="K225" s="251" t="s">
        <v>1069</v>
      </c>
      <c r="L225" s="252" t="s">
        <v>1258</v>
      </c>
    </row>
    <row r="226" spans="1:12" x14ac:dyDescent="0.25">
      <c r="A226" s="250" t="s">
        <v>1059</v>
      </c>
      <c r="B226" s="251" t="s">
        <v>2893</v>
      </c>
      <c r="C226" s="251" t="s">
        <v>1871</v>
      </c>
      <c r="D226" s="251" t="s">
        <v>1872</v>
      </c>
      <c r="E226" s="251" t="s">
        <v>3195</v>
      </c>
      <c r="F226" s="251" t="s">
        <v>1063</v>
      </c>
      <c r="G226" s="251" t="s">
        <v>3026</v>
      </c>
      <c r="H226" s="251" t="s">
        <v>3027</v>
      </c>
      <c r="I226" s="251">
        <v>108.8</v>
      </c>
      <c r="J226" s="251">
        <v>10</v>
      </c>
      <c r="K226" s="251" t="s">
        <v>1069</v>
      </c>
      <c r="L226" s="252" t="s">
        <v>1377</v>
      </c>
    </row>
    <row r="227" spans="1:12" x14ac:dyDescent="0.25">
      <c r="A227" s="250" t="s">
        <v>1059</v>
      </c>
      <c r="B227" s="251" t="s">
        <v>2893</v>
      </c>
      <c r="C227" s="251" t="s">
        <v>1874</v>
      </c>
      <c r="D227" s="251" t="s">
        <v>1875</v>
      </c>
      <c r="E227" s="251" t="s">
        <v>3196</v>
      </c>
      <c r="F227" s="251" t="s">
        <v>1063</v>
      </c>
      <c r="G227" s="251" t="s">
        <v>2987</v>
      </c>
      <c r="H227" s="251" t="s">
        <v>2988</v>
      </c>
      <c r="I227" s="251">
        <v>80</v>
      </c>
      <c r="J227" s="251">
        <v>10</v>
      </c>
      <c r="K227" s="251" t="s">
        <v>1069</v>
      </c>
      <c r="L227" s="252" t="s">
        <v>1258</v>
      </c>
    </row>
    <row r="228" spans="1:12" x14ac:dyDescent="0.25">
      <c r="A228" s="250" t="s">
        <v>1059</v>
      </c>
      <c r="B228" s="251" t="s">
        <v>2893</v>
      </c>
      <c r="C228" s="251" t="s">
        <v>1791</v>
      </c>
      <c r="D228" s="251" t="s">
        <v>1792</v>
      </c>
      <c r="E228" s="251" t="s">
        <v>3197</v>
      </c>
      <c r="F228" s="251" t="s">
        <v>1116</v>
      </c>
      <c r="G228" s="251" t="s">
        <v>2942</v>
      </c>
      <c r="H228" s="251" t="s">
        <v>2943</v>
      </c>
      <c r="I228" s="251">
        <v>20</v>
      </c>
      <c r="J228" s="251">
        <v>10</v>
      </c>
      <c r="K228" s="251" t="s">
        <v>1138</v>
      </c>
      <c r="L228" s="252" t="s">
        <v>2872</v>
      </c>
    </row>
    <row r="229" spans="1:12" x14ac:dyDescent="0.25">
      <c r="A229" s="250" t="s">
        <v>1059</v>
      </c>
      <c r="B229" s="251" t="s">
        <v>2893</v>
      </c>
      <c r="C229" s="251" t="s">
        <v>1877</v>
      </c>
      <c r="D229" s="251" t="s">
        <v>1878</v>
      </c>
      <c r="E229" s="251" t="s">
        <v>3198</v>
      </c>
      <c r="F229" s="251" t="s">
        <v>1063</v>
      </c>
      <c r="G229" s="251" t="s">
        <v>2987</v>
      </c>
      <c r="H229" s="251" t="s">
        <v>2988</v>
      </c>
      <c r="I229" s="251">
        <v>100</v>
      </c>
      <c r="J229" s="251">
        <v>10</v>
      </c>
      <c r="K229" s="251" t="s">
        <v>1069</v>
      </c>
      <c r="L229" s="252" t="s">
        <v>1258</v>
      </c>
    </row>
    <row r="230" spans="1:12" x14ac:dyDescent="0.25">
      <c r="A230" s="250" t="s">
        <v>1059</v>
      </c>
      <c r="B230" s="251" t="s">
        <v>2893</v>
      </c>
      <c r="C230" s="251" t="s">
        <v>1880</v>
      </c>
      <c r="D230" s="251" t="s">
        <v>1881</v>
      </c>
      <c r="E230" s="251" t="s">
        <v>3199</v>
      </c>
      <c r="F230" s="251" t="s">
        <v>1063</v>
      </c>
      <c r="G230" s="251" t="s">
        <v>3029</v>
      </c>
      <c r="H230" s="251" t="s">
        <v>3030</v>
      </c>
      <c r="I230" s="251">
        <v>110</v>
      </c>
      <c r="J230" s="251">
        <v>10</v>
      </c>
      <c r="K230" s="251" t="s">
        <v>1069</v>
      </c>
      <c r="L230" s="252" t="s">
        <v>1383</v>
      </c>
    </row>
    <row r="231" spans="1:12" x14ac:dyDescent="0.25">
      <c r="A231" s="250" t="s">
        <v>1059</v>
      </c>
      <c r="B231" s="251" t="s">
        <v>2893</v>
      </c>
      <c r="C231" s="251" t="s">
        <v>1883</v>
      </c>
      <c r="D231" s="251" t="s">
        <v>1884</v>
      </c>
      <c r="E231" s="251" t="s">
        <v>3200</v>
      </c>
      <c r="F231" s="251" t="s">
        <v>1063</v>
      </c>
      <c r="G231" s="251" t="s">
        <v>2991</v>
      </c>
      <c r="H231" s="251" t="s">
        <v>661</v>
      </c>
      <c r="I231" s="251">
        <v>73.8</v>
      </c>
      <c r="J231" s="251">
        <v>10</v>
      </c>
      <c r="K231" s="251" t="s">
        <v>1069</v>
      </c>
      <c r="L231" s="252" t="s">
        <v>1628</v>
      </c>
    </row>
    <row r="232" spans="1:12" x14ac:dyDescent="0.25">
      <c r="A232" s="250" t="s">
        <v>1059</v>
      </c>
      <c r="B232" s="251" t="s">
        <v>2893</v>
      </c>
      <c r="C232" s="251" t="s">
        <v>1886</v>
      </c>
      <c r="D232" s="251" t="s">
        <v>1887</v>
      </c>
      <c r="E232" s="251" t="s">
        <v>3201</v>
      </c>
      <c r="F232" s="251" t="s">
        <v>1063</v>
      </c>
      <c r="G232" s="251" t="s">
        <v>3153</v>
      </c>
      <c r="H232" s="251" t="s">
        <v>599</v>
      </c>
      <c r="I232" s="251">
        <v>50</v>
      </c>
      <c r="J232" s="251">
        <v>10</v>
      </c>
      <c r="K232" s="251" t="s">
        <v>1069</v>
      </c>
      <c r="L232" s="252" t="s">
        <v>1740</v>
      </c>
    </row>
    <row r="233" spans="1:12" x14ac:dyDescent="0.25">
      <c r="A233" s="250" t="s">
        <v>1059</v>
      </c>
      <c r="B233" s="251" t="s">
        <v>2893</v>
      </c>
      <c r="C233" s="251" t="s">
        <v>1891</v>
      </c>
      <c r="D233" s="251" t="s">
        <v>1892</v>
      </c>
      <c r="E233" s="251" t="s">
        <v>3202</v>
      </c>
      <c r="F233" s="251" t="s">
        <v>1063</v>
      </c>
      <c r="G233" s="251" t="s">
        <v>3029</v>
      </c>
      <c r="H233" s="251" t="s">
        <v>3030</v>
      </c>
      <c r="I233" s="251">
        <v>110</v>
      </c>
      <c r="J233" s="251">
        <v>10</v>
      </c>
      <c r="K233" s="251" t="s">
        <v>1069</v>
      </c>
      <c r="L233" s="252" t="s">
        <v>1383</v>
      </c>
    </row>
    <row r="234" spans="1:12" x14ac:dyDescent="0.25">
      <c r="A234" s="250" t="s">
        <v>1059</v>
      </c>
      <c r="B234" s="251" t="s">
        <v>2893</v>
      </c>
      <c r="C234" s="251" t="s">
        <v>1894</v>
      </c>
      <c r="D234" s="251" t="s">
        <v>1895</v>
      </c>
      <c r="E234" s="251" t="s">
        <v>3203</v>
      </c>
      <c r="F234" s="251" t="s">
        <v>1063</v>
      </c>
      <c r="G234" s="251" t="s">
        <v>3026</v>
      </c>
      <c r="H234" s="251" t="s">
        <v>3027</v>
      </c>
      <c r="I234" s="251">
        <v>97.3</v>
      </c>
      <c r="J234" s="251">
        <v>10</v>
      </c>
      <c r="K234" s="251" t="s">
        <v>1069</v>
      </c>
      <c r="L234" s="252" t="s">
        <v>1377</v>
      </c>
    </row>
    <row r="235" spans="1:12" x14ac:dyDescent="0.25">
      <c r="A235" s="250" t="s">
        <v>1059</v>
      </c>
      <c r="B235" s="251" t="s">
        <v>2893</v>
      </c>
      <c r="C235" s="251" t="s">
        <v>1901</v>
      </c>
      <c r="D235" s="251" t="s">
        <v>1902</v>
      </c>
      <c r="E235" s="251" t="s">
        <v>3204</v>
      </c>
      <c r="F235" s="251" t="s">
        <v>1063</v>
      </c>
      <c r="G235" s="251" t="s">
        <v>3205</v>
      </c>
      <c r="H235" s="251" t="s">
        <v>3030</v>
      </c>
      <c r="I235" s="251">
        <v>110</v>
      </c>
      <c r="J235" s="251">
        <v>10</v>
      </c>
      <c r="K235" s="251" t="s">
        <v>1069</v>
      </c>
      <c r="L235" s="252" t="s">
        <v>1383</v>
      </c>
    </row>
    <row r="236" spans="1:12" x14ac:dyDescent="0.25">
      <c r="A236" s="250" t="s">
        <v>1059</v>
      </c>
      <c r="B236" s="251" t="s">
        <v>2893</v>
      </c>
      <c r="C236" s="251" t="s">
        <v>1906</v>
      </c>
      <c r="D236" s="251" t="s">
        <v>1907</v>
      </c>
      <c r="E236" s="251" t="s">
        <v>3206</v>
      </c>
      <c r="F236" s="251" t="s">
        <v>1063</v>
      </c>
      <c r="G236" s="251" t="s">
        <v>3207</v>
      </c>
      <c r="H236" s="251" t="s">
        <v>2988</v>
      </c>
      <c r="I236" s="251">
        <v>100</v>
      </c>
      <c r="J236" s="251">
        <v>10</v>
      </c>
      <c r="K236" s="251" t="s">
        <v>1069</v>
      </c>
      <c r="L236" s="252" t="s">
        <v>1258</v>
      </c>
    </row>
    <row r="237" spans="1:12" x14ac:dyDescent="0.25">
      <c r="A237" s="250" t="s">
        <v>1059</v>
      </c>
      <c r="B237" s="251" t="s">
        <v>2893</v>
      </c>
      <c r="C237" s="251" t="s">
        <v>1909</v>
      </c>
      <c r="D237" s="251" t="s">
        <v>1910</v>
      </c>
      <c r="E237" s="251" t="s">
        <v>3208</v>
      </c>
      <c r="F237" s="251" t="s">
        <v>1063</v>
      </c>
      <c r="G237" s="251" t="s">
        <v>3209</v>
      </c>
      <c r="H237" s="251" t="s">
        <v>2988</v>
      </c>
      <c r="I237" s="251">
        <v>100</v>
      </c>
      <c r="J237" s="251">
        <v>10</v>
      </c>
      <c r="K237" s="251" t="s">
        <v>1069</v>
      </c>
      <c r="L237" s="252" t="s">
        <v>1258</v>
      </c>
    </row>
    <row r="238" spans="1:12" x14ac:dyDescent="0.25">
      <c r="A238" s="250" t="s">
        <v>1059</v>
      </c>
      <c r="B238" s="251" t="s">
        <v>2893</v>
      </c>
      <c r="C238" s="251" t="s">
        <v>1912</v>
      </c>
      <c r="D238" s="251" t="s">
        <v>1913</v>
      </c>
      <c r="E238" s="251" t="s">
        <v>3107</v>
      </c>
      <c r="F238" s="251" t="s">
        <v>1063</v>
      </c>
      <c r="G238" s="251" t="s">
        <v>3091</v>
      </c>
      <c r="H238" s="251" t="s">
        <v>3092</v>
      </c>
      <c r="I238" s="251">
        <v>100</v>
      </c>
      <c r="J238" s="251">
        <v>10</v>
      </c>
      <c r="K238" s="251" t="s">
        <v>1069</v>
      </c>
      <c r="L238" s="252" t="s">
        <v>1559</v>
      </c>
    </row>
    <row r="239" spans="1:12" x14ac:dyDescent="0.25">
      <c r="A239" s="250" t="s">
        <v>1059</v>
      </c>
      <c r="B239" s="251" t="s">
        <v>2893</v>
      </c>
      <c r="C239" s="251" t="s">
        <v>1917</v>
      </c>
      <c r="D239" s="251" t="s">
        <v>1918</v>
      </c>
      <c r="E239" s="251" t="s">
        <v>3210</v>
      </c>
      <c r="F239" s="251" t="s">
        <v>1063</v>
      </c>
      <c r="G239" s="251" t="s">
        <v>3145</v>
      </c>
      <c r="H239" s="251" t="s">
        <v>3092</v>
      </c>
      <c r="I239" s="251">
        <v>85</v>
      </c>
      <c r="J239" s="251">
        <v>10</v>
      </c>
      <c r="K239" s="251" t="s">
        <v>1069</v>
      </c>
      <c r="L239" s="252" t="s">
        <v>1559</v>
      </c>
    </row>
    <row r="240" spans="1:12" x14ac:dyDescent="0.25">
      <c r="A240" s="250" t="s">
        <v>1059</v>
      </c>
      <c r="B240" s="251" t="s">
        <v>2893</v>
      </c>
      <c r="C240" s="251" t="s">
        <v>1920</v>
      </c>
      <c r="D240" s="251" t="s">
        <v>1921</v>
      </c>
      <c r="E240" s="251" t="s">
        <v>3211</v>
      </c>
      <c r="F240" s="251" t="s">
        <v>1063</v>
      </c>
      <c r="G240" s="251" t="s">
        <v>1066</v>
      </c>
      <c r="H240" s="251" t="s">
        <v>2988</v>
      </c>
      <c r="I240" s="251">
        <v>115</v>
      </c>
      <c r="J240" s="251">
        <v>10</v>
      </c>
      <c r="K240" s="251" t="s">
        <v>1069</v>
      </c>
      <c r="L240" s="252" t="s">
        <v>1258</v>
      </c>
    </row>
    <row r="241" spans="1:12" x14ac:dyDescent="0.25">
      <c r="A241" s="250" t="s">
        <v>1059</v>
      </c>
      <c r="B241" s="251" t="s">
        <v>2893</v>
      </c>
      <c r="C241" s="251" t="s">
        <v>1923</v>
      </c>
      <c r="D241" s="251" t="s">
        <v>1924</v>
      </c>
      <c r="E241" s="251" t="s">
        <v>3212</v>
      </c>
      <c r="F241" s="251" t="s">
        <v>1063</v>
      </c>
      <c r="G241" s="251" t="s">
        <v>3213</v>
      </c>
      <c r="H241" s="251" t="s">
        <v>3177</v>
      </c>
      <c r="I241" s="251">
        <v>80</v>
      </c>
      <c r="J241" s="251">
        <v>0</v>
      </c>
      <c r="K241" s="251" t="s">
        <v>1069</v>
      </c>
      <c r="L241" s="252" t="s">
        <v>1815</v>
      </c>
    </row>
    <row r="242" spans="1:12" x14ac:dyDescent="0.25">
      <c r="A242" s="250" t="s">
        <v>1059</v>
      </c>
      <c r="B242" s="251" t="s">
        <v>2893</v>
      </c>
      <c r="C242" s="251" t="s">
        <v>1926</v>
      </c>
      <c r="D242" s="251" t="s">
        <v>1927</v>
      </c>
      <c r="E242" s="251" t="s">
        <v>3214</v>
      </c>
      <c r="F242" s="251" t="s">
        <v>1063</v>
      </c>
      <c r="G242" s="251" t="s">
        <v>3215</v>
      </c>
      <c r="H242" s="251" t="s">
        <v>2988</v>
      </c>
      <c r="I242" s="251">
        <v>80</v>
      </c>
      <c r="J242" s="251">
        <v>10</v>
      </c>
      <c r="K242" s="251" t="s">
        <v>1069</v>
      </c>
      <c r="L242" s="252" t="s">
        <v>1258</v>
      </c>
    </row>
    <row r="243" spans="1:12" x14ac:dyDescent="0.25">
      <c r="A243" s="250" t="s">
        <v>1059</v>
      </c>
      <c r="B243" s="251" t="s">
        <v>2893</v>
      </c>
      <c r="C243" s="251" t="s">
        <v>1929</v>
      </c>
      <c r="D243" s="251" t="s">
        <v>1930</v>
      </c>
      <c r="E243" s="251" t="s">
        <v>3216</v>
      </c>
      <c r="F243" s="251" t="s">
        <v>1063</v>
      </c>
      <c r="G243" s="251" t="s">
        <v>2976</v>
      </c>
      <c r="H243" s="251" t="s">
        <v>2943</v>
      </c>
      <c r="I243" s="251">
        <v>9</v>
      </c>
      <c r="J243" s="251">
        <v>10</v>
      </c>
      <c r="K243" s="251" t="s">
        <v>1069</v>
      </c>
      <c r="L243" s="252" t="s">
        <v>1300</v>
      </c>
    </row>
    <row r="244" spans="1:12" x14ac:dyDescent="0.25">
      <c r="A244" s="250" t="s">
        <v>1059</v>
      </c>
      <c r="B244" s="251" t="s">
        <v>2893</v>
      </c>
      <c r="C244" s="251" t="s">
        <v>1932</v>
      </c>
      <c r="D244" s="251" t="s">
        <v>1933</v>
      </c>
      <c r="E244" s="251" t="s">
        <v>3217</v>
      </c>
      <c r="F244" s="251" t="s">
        <v>1063</v>
      </c>
      <c r="G244" s="251" t="s">
        <v>3213</v>
      </c>
      <c r="H244" s="251" t="s">
        <v>3177</v>
      </c>
      <c r="I244" s="251">
        <v>6</v>
      </c>
      <c r="J244" s="251">
        <v>0</v>
      </c>
      <c r="K244" s="251" t="s">
        <v>1069</v>
      </c>
      <c r="L244" s="252" t="s">
        <v>1935</v>
      </c>
    </row>
    <row r="245" spans="1:12" x14ac:dyDescent="0.25">
      <c r="A245" s="250" t="s">
        <v>1059</v>
      </c>
      <c r="B245" s="251" t="s">
        <v>2893</v>
      </c>
      <c r="C245" s="251" t="s">
        <v>1936</v>
      </c>
      <c r="D245" s="251" t="s">
        <v>1937</v>
      </c>
      <c r="E245" s="251" t="s">
        <v>3218</v>
      </c>
      <c r="F245" s="251" t="s">
        <v>1063</v>
      </c>
      <c r="G245" s="251" t="s">
        <v>3215</v>
      </c>
      <c r="H245" s="251" t="s">
        <v>2988</v>
      </c>
      <c r="I245" s="251">
        <v>100</v>
      </c>
      <c r="J245" s="251">
        <v>10</v>
      </c>
      <c r="K245" s="251" t="s">
        <v>1069</v>
      </c>
      <c r="L245" s="252" t="s">
        <v>1258</v>
      </c>
    </row>
    <row r="246" spans="1:12" x14ac:dyDescent="0.25">
      <c r="A246" s="250" t="s">
        <v>1059</v>
      </c>
      <c r="B246" s="251" t="s">
        <v>2893</v>
      </c>
      <c r="C246" s="251" t="s">
        <v>1939</v>
      </c>
      <c r="D246" s="251" t="s">
        <v>1940</v>
      </c>
      <c r="E246" s="251" t="s">
        <v>3219</v>
      </c>
      <c r="F246" s="251" t="s">
        <v>1063</v>
      </c>
      <c r="G246" s="251" t="s">
        <v>3220</v>
      </c>
      <c r="H246" s="251" t="s">
        <v>3092</v>
      </c>
      <c r="I246" s="251">
        <v>85</v>
      </c>
      <c r="J246" s="251">
        <v>10</v>
      </c>
      <c r="K246" s="251" t="s">
        <v>1069</v>
      </c>
      <c r="L246" s="252" t="s">
        <v>1559</v>
      </c>
    </row>
    <row r="247" spans="1:12" x14ac:dyDescent="0.25">
      <c r="A247" s="250" t="s">
        <v>1059</v>
      </c>
      <c r="B247" s="251" t="s">
        <v>2893</v>
      </c>
      <c r="C247" s="251" t="s">
        <v>1944</v>
      </c>
      <c r="D247" s="251" t="s">
        <v>1945</v>
      </c>
      <c r="E247" s="251" t="s">
        <v>3221</v>
      </c>
      <c r="F247" s="251" t="s">
        <v>1063</v>
      </c>
      <c r="G247" s="251" t="s">
        <v>3145</v>
      </c>
      <c r="H247" s="251" t="s">
        <v>3092</v>
      </c>
      <c r="I247" s="251">
        <v>100</v>
      </c>
      <c r="J247" s="251">
        <v>10</v>
      </c>
      <c r="K247" s="251" t="s">
        <v>1069</v>
      </c>
      <c r="L247" s="252" t="s">
        <v>1559</v>
      </c>
    </row>
    <row r="248" spans="1:12" x14ac:dyDescent="0.25">
      <c r="A248" s="250" t="s">
        <v>1059</v>
      </c>
      <c r="B248" s="251" t="s">
        <v>2893</v>
      </c>
      <c r="C248" s="251" t="s">
        <v>1947</v>
      </c>
      <c r="D248" s="251" t="s">
        <v>1948</v>
      </c>
      <c r="E248" s="251" t="s">
        <v>3222</v>
      </c>
      <c r="F248" s="251" t="s">
        <v>1116</v>
      </c>
      <c r="G248" s="251" t="s">
        <v>3215</v>
      </c>
      <c r="H248" s="251" t="s">
        <v>2988</v>
      </c>
      <c r="I248" s="251">
        <v>82.5</v>
      </c>
      <c r="J248" s="251">
        <v>10</v>
      </c>
      <c r="K248" s="251" t="s">
        <v>1069</v>
      </c>
      <c r="L248" s="252" t="s">
        <v>1950</v>
      </c>
    </row>
    <row r="249" spans="1:12" x14ac:dyDescent="0.25">
      <c r="A249" s="250" t="s">
        <v>1059</v>
      </c>
      <c r="B249" s="251" t="s">
        <v>2893</v>
      </c>
      <c r="C249" s="251" t="s">
        <v>1954</v>
      </c>
      <c r="D249" s="251" t="s">
        <v>1955</v>
      </c>
      <c r="E249" s="251" t="s">
        <v>3223</v>
      </c>
      <c r="F249" s="251" t="s">
        <v>1116</v>
      </c>
      <c r="G249" s="251" t="s">
        <v>3224</v>
      </c>
      <c r="H249" s="251" t="s">
        <v>3177</v>
      </c>
      <c r="I249" s="251">
        <v>20</v>
      </c>
      <c r="J249" s="251">
        <v>0</v>
      </c>
      <c r="K249" s="251" t="s">
        <v>1138</v>
      </c>
      <c r="L249" s="252" t="s">
        <v>2881</v>
      </c>
    </row>
    <row r="250" spans="1:12" x14ac:dyDescent="0.25">
      <c r="A250" s="250" t="s">
        <v>1059</v>
      </c>
      <c r="B250" s="251" t="s">
        <v>2893</v>
      </c>
      <c r="C250" s="251" t="s">
        <v>1951</v>
      </c>
      <c r="D250" s="251" t="s">
        <v>1952</v>
      </c>
      <c r="E250" s="251" t="s">
        <v>3225</v>
      </c>
      <c r="F250" s="251" t="s">
        <v>1063</v>
      </c>
      <c r="G250" s="251" t="s">
        <v>3215</v>
      </c>
      <c r="H250" s="251" t="s">
        <v>2988</v>
      </c>
      <c r="I250" s="251">
        <v>100</v>
      </c>
      <c r="J250" s="251">
        <v>10</v>
      </c>
      <c r="K250" s="251" t="s">
        <v>1069</v>
      </c>
      <c r="L250" s="252" t="s">
        <v>1258</v>
      </c>
    </row>
    <row r="251" spans="1:12" x14ac:dyDescent="0.25">
      <c r="A251" s="250" t="s">
        <v>1059</v>
      </c>
      <c r="B251" s="251" t="s">
        <v>2893</v>
      </c>
      <c r="C251" s="251" t="s">
        <v>1956</v>
      </c>
      <c r="D251" s="251" t="s">
        <v>1957</v>
      </c>
      <c r="E251" s="251" t="s">
        <v>3226</v>
      </c>
      <c r="F251" s="251" t="s">
        <v>1063</v>
      </c>
      <c r="G251" s="251" t="s">
        <v>3227</v>
      </c>
      <c r="H251" s="251" t="s">
        <v>3030</v>
      </c>
      <c r="I251" s="251">
        <v>110</v>
      </c>
      <c r="J251" s="251">
        <v>10</v>
      </c>
      <c r="K251" s="251" t="s">
        <v>1069</v>
      </c>
      <c r="L251" s="252" t="s">
        <v>1959</v>
      </c>
    </row>
    <row r="252" spans="1:12" x14ac:dyDescent="0.25">
      <c r="A252" s="250" t="s">
        <v>1059</v>
      </c>
      <c r="B252" s="251" t="s">
        <v>2893</v>
      </c>
      <c r="C252" s="251" t="s">
        <v>1960</v>
      </c>
      <c r="D252" s="251" t="s">
        <v>1961</v>
      </c>
      <c r="E252" s="251" t="s">
        <v>3228</v>
      </c>
      <c r="F252" s="251" t="s">
        <v>1078</v>
      </c>
      <c r="G252" s="251" t="s">
        <v>2949</v>
      </c>
      <c r="H252" s="251" t="s">
        <v>2950</v>
      </c>
      <c r="I252" s="251">
        <v>60</v>
      </c>
      <c r="J252" s="251">
        <v>10</v>
      </c>
      <c r="K252" s="251" t="s">
        <v>1138</v>
      </c>
      <c r="L252" s="252" t="s">
        <v>2804</v>
      </c>
    </row>
    <row r="253" spans="1:12" x14ac:dyDescent="0.25">
      <c r="A253" s="250" t="s">
        <v>1059</v>
      </c>
      <c r="B253" s="251" t="s">
        <v>2893</v>
      </c>
      <c r="C253" s="251" t="s">
        <v>1962</v>
      </c>
      <c r="D253" s="251" t="s">
        <v>1963</v>
      </c>
      <c r="E253" s="251" t="s">
        <v>3229</v>
      </c>
      <c r="F253" s="251" t="s">
        <v>1063</v>
      </c>
      <c r="G253" s="251" t="s">
        <v>3230</v>
      </c>
      <c r="H253" s="251" t="s">
        <v>3071</v>
      </c>
      <c r="I253" s="251">
        <v>18</v>
      </c>
      <c r="J253" s="251">
        <v>10</v>
      </c>
      <c r="K253" s="251" t="s">
        <v>1069</v>
      </c>
      <c r="L253" s="252" t="s">
        <v>1496</v>
      </c>
    </row>
    <row r="254" spans="1:12" x14ac:dyDescent="0.25">
      <c r="A254" s="250" t="s">
        <v>1059</v>
      </c>
      <c r="B254" s="251" t="s">
        <v>2893</v>
      </c>
      <c r="C254" s="251" t="s">
        <v>1967</v>
      </c>
      <c r="D254" s="251" t="s">
        <v>1968</v>
      </c>
      <c r="E254" s="251" t="s">
        <v>3231</v>
      </c>
      <c r="F254" s="251" t="s">
        <v>1063</v>
      </c>
      <c r="G254" s="251" t="s">
        <v>3232</v>
      </c>
      <c r="H254" s="251" t="s">
        <v>3066</v>
      </c>
      <c r="I254" s="251">
        <v>40</v>
      </c>
      <c r="J254" s="251">
        <v>10</v>
      </c>
      <c r="K254" s="251" t="s">
        <v>1069</v>
      </c>
      <c r="L254" s="252" t="s">
        <v>1484</v>
      </c>
    </row>
    <row r="255" spans="1:12" x14ac:dyDescent="0.25">
      <c r="A255" s="250" t="s">
        <v>1059</v>
      </c>
      <c r="B255" s="251" t="s">
        <v>2893</v>
      </c>
      <c r="C255" s="251" t="s">
        <v>3233</v>
      </c>
      <c r="D255" s="251" t="s">
        <v>2882</v>
      </c>
      <c r="E255" s="251" t="s">
        <v>3234</v>
      </c>
      <c r="F255" s="251" t="s">
        <v>1116</v>
      </c>
      <c r="G255" s="251" t="s">
        <v>3235</v>
      </c>
      <c r="H255" s="251" t="s">
        <v>3092</v>
      </c>
      <c r="I255" s="251">
        <v>100</v>
      </c>
      <c r="J255" s="251">
        <v>10</v>
      </c>
      <c r="K255" s="251" t="s">
        <v>1138</v>
      </c>
      <c r="L255" s="252" t="s">
        <v>2883</v>
      </c>
    </row>
    <row r="256" spans="1:12" x14ac:dyDescent="0.25">
      <c r="A256" s="250" t="s">
        <v>1059</v>
      </c>
      <c r="B256" s="251" t="s">
        <v>2893</v>
      </c>
      <c r="C256" s="251" t="s">
        <v>1970</v>
      </c>
      <c r="D256" s="251" t="s">
        <v>1971</v>
      </c>
      <c r="E256" s="251" t="s">
        <v>3236</v>
      </c>
      <c r="F256" s="251" t="s">
        <v>1063</v>
      </c>
      <c r="G256" s="251" t="s">
        <v>2991</v>
      </c>
      <c r="H256" s="251" t="s">
        <v>661</v>
      </c>
      <c r="I256" s="251">
        <v>113</v>
      </c>
      <c r="J256" s="251">
        <v>10</v>
      </c>
      <c r="K256" s="251" t="s">
        <v>1069</v>
      </c>
      <c r="L256" s="252" t="s">
        <v>1266</v>
      </c>
    </row>
    <row r="257" spans="1:12" x14ac:dyDescent="0.25">
      <c r="A257" s="250" t="s">
        <v>1059</v>
      </c>
      <c r="B257" s="251" t="s">
        <v>2893</v>
      </c>
      <c r="C257" s="251" t="s">
        <v>1973</v>
      </c>
      <c r="D257" s="251" t="s">
        <v>1974</v>
      </c>
      <c r="E257" s="251" t="s">
        <v>3237</v>
      </c>
      <c r="F257" s="251" t="s">
        <v>1116</v>
      </c>
      <c r="G257" s="251" t="s">
        <v>2976</v>
      </c>
      <c r="H257" s="251" t="s">
        <v>2943</v>
      </c>
      <c r="I257" s="251">
        <v>22</v>
      </c>
      <c r="J257" s="251">
        <v>10</v>
      </c>
      <c r="K257" s="251" t="s">
        <v>1138</v>
      </c>
      <c r="L257" s="252" t="s">
        <v>2872</v>
      </c>
    </row>
    <row r="258" spans="1:12" x14ac:dyDescent="0.25">
      <c r="A258" s="250" t="s">
        <v>1059</v>
      </c>
      <c r="B258" s="251" t="s">
        <v>2893</v>
      </c>
      <c r="C258" s="251" t="s">
        <v>1975</v>
      </c>
      <c r="D258" s="251" t="s">
        <v>544</v>
      </c>
      <c r="E258" s="251" t="s">
        <v>3238</v>
      </c>
      <c r="F258" s="251" t="s">
        <v>1116</v>
      </c>
      <c r="G258" s="251" t="s">
        <v>3239</v>
      </c>
      <c r="H258" s="251" t="s">
        <v>627</v>
      </c>
      <c r="I258" s="251">
        <v>20</v>
      </c>
      <c r="J258" s="251">
        <v>10</v>
      </c>
      <c r="K258" s="251" t="s">
        <v>1138</v>
      </c>
      <c r="L258" s="252" t="s">
        <v>1977</v>
      </c>
    </row>
    <row r="259" spans="1:12" x14ac:dyDescent="0.25">
      <c r="A259" s="250" t="s">
        <v>1059</v>
      </c>
      <c r="B259" s="251" t="s">
        <v>2893</v>
      </c>
      <c r="C259" s="251" t="s">
        <v>1965</v>
      </c>
      <c r="D259" s="251" t="s">
        <v>1966</v>
      </c>
      <c r="E259" s="251" t="s">
        <v>3240</v>
      </c>
      <c r="F259" s="251" t="s">
        <v>1063</v>
      </c>
      <c r="G259" s="251" t="s">
        <v>2931</v>
      </c>
      <c r="H259" s="251" t="s">
        <v>2932</v>
      </c>
      <c r="I259" s="251">
        <v>25</v>
      </c>
      <c r="J259" s="251">
        <v>10</v>
      </c>
      <c r="K259" s="251" t="s">
        <v>1069</v>
      </c>
      <c r="L259" s="252" t="s">
        <v>1146</v>
      </c>
    </row>
    <row r="260" spans="1:12" x14ac:dyDescent="0.25">
      <c r="A260" s="250" t="s">
        <v>1059</v>
      </c>
      <c r="B260" s="251" t="s">
        <v>2893</v>
      </c>
      <c r="C260" s="251" t="s">
        <v>1981</v>
      </c>
      <c r="D260" s="251" t="s">
        <v>344</v>
      </c>
      <c r="E260" s="251" t="s">
        <v>3241</v>
      </c>
      <c r="F260" s="251" t="s">
        <v>1063</v>
      </c>
      <c r="G260" s="251" t="s">
        <v>3242</v>
      </c>
      <c r="H260" s="251" t="s">
        <v>3124</v>
      </c>
      <c r="I260" s="251">
        <v>3.2</v>
      </c>
      <c r="J260" s="251">
        <v>10</v>
      </c>
      <c r="K260" s="251" t="s">
        <v>1069</v>
      </c>
      <c r="L260" s="252" t="s">
        <v>1660</v>
      </c>
    </row>
    <row r="261" spans="1:12" x14ac:dyDescent="0.25">
      <c r="A261" s="250" t="s">
        <v>1059</v>
      </c>
      <c r="B261" s="251" t="s">
        <v>2893</v>
      </c>
      <c r="C261" s="251" t="s">
        <v>1985</v>
      </c>
      <c r="D261" s="251" t="s">
        <v>1986</v>
      </c>
      <c r="E261" s="251" t="s">
        <v>3243</v>
      </c>
      <c r="F261" s="251" t="s">
        <v>1063</v>
      </c>
      <c r="G261" s="251" t="s">
        <v>3215</v>
      </c>
      <c r="H261" s="251" t="s">
        <v>2988</v>
      </c>
      <c r="I261" s="251">
        <v>82.5</v>
      </c>
      <c r="J261" s="251">
        <v>10</v>
      </c>
      <c r="K261" s="251" t="s">
        <v>1069</v>
      </c>
      <c r="L261" s="252" t="s">
        <v>1258</v>
      </c>
    </row>
    <row r="262" spans="1:12" x14ac:dyDescent="0.25">
      <c r="A262" s="250" t="s">
        <v>1059</v>
      </c>
      <c r="B262" s="251" t="s">
        <v>2893</v>
      </c>
      <c r="C262" s="251" t="s">
        <v>1988</v>
      </c>
      <c r="D262" s="251" t="s">
        <v>1989</v>
      </c>
      <c r="E262" s="251" t="s">
        <v>3244</v>
      </c>
      <c r="F262" s="251" t="s">
        <v>1063</v>
      </c>
      <c r="G262" s="251" t="s">
        <v>3227</v>
      </c>
      <c r="H262" s="251" t="s">
        <v>3030</v>
      </c>
      <c r="I262" s="251">
        <v>110</v>
      </c>
      <c r="J262" s="251">
        <v>10</v>
      </c>
      <c r="K262" s="251" t="s">
        <v>1069</v>
      </c>
      <c r="L262" s="252" t="s">
        <v>1383</v>
      </c>
    </row>
    <row r="263" spans="1:12" x14ac:dyDescent="0.25">
      <c r="A263" s="250" t="s">
        <v>1059</v>
      </c>
      <c r="B263" s="251" t="s">
        <v>2893</v>
      </c>
      <c r="C263" s="251" t="s">
        <v>1991</v>
      </c>
      <c r="D263" s="251" t="s">
        <v>1992</v>
      </c>
      <c r="E263" s="251" t="s">
        <v>3245</v>
      </c>
      <c r="F263" s="251" t="s">
        <v>1063</v>
      </c>
      <c r="G263" s="251" t="s">
        <v>3227</v>
      </c>
      <c r="H263" s="251" t="s">
        <v>3030</v>
      </c>
      <c r="I263" s="251">
        <v>110</v>
      </c>
      <c r="J263" s="251">
        <v>10</v>
      </c>
      <c r="K263" s="251" t="s">
        <v>1069</v>
      </c>
      <c r="L263" s="252" t="s">
        <v>1383</v>
      </c>
    </row>
    <row r="264" spans="1:12" x14ac:dyDescent="0.25">
      <c r="A264" s="250" t="s">
        <v>1059</v>
      </c>
      <c r="B264" s="251" t="s">
        <v>2893</v>
      </c>
      <c r="C264" s="251" t="s">
        <v>569</v>
      </c>
      <c r="D264" s="251" t="s">
        <v>570</v>
      </c>
      <c r="E264" s="251" t="s">
        <v>3246</v>
      </c>
      <c r="F264" s="251" t="s">
        <v>1063</v>
      </c>
      <c r="G264" s="251" t="s">
        <v>3247</v>
      </c>
      <c r="H264" s="251" t="s">
        <v>3030</v>
      </c>
      <c r="I264" s="251">
        <v>140</v>
      </c>
      <c r="J264" s="251">
        <v>10</v>
      </c>
      <c r="K264" s="251" t="s">
        <v>1069</v>
      </c>
      <c r="L264" s="252" t="s">
        <v>1997</v>
      </c>
    </row>
    <row r="265" spans="1:12" x14ac:dyDescent="0.25">
      <c r="A265" s="250" t="s">
        <v>1059</v>
      </c>
      <c r="B265" s="251" t="s">
        <v>2893</v>
      </c>
      <c r="C265" s="251" t="s">
        <v>574</v>
      </c>
      <c r="D265" s="251" t="s">
        <v>575</v>
      </c>
      <c r="E265" s="251" t="s">
        <v>3248</v>
      </c>
      <c r="F265" s="251" t="s">
        <v>1063</v>
      </c>
      <c r="G265" s="251" t="s">
        <v>3249</v>
      </c>
      <c r="H265" s="251" t="s">
        <v>3049</v>
      </c>
      <c r="I265" s="251">
        <v>25</v>
      </c>
      <c r="J265" s="251">
        <v>10</v>
      </c>
      <c r="K265" s="251" t="s">
        <v>1069</v>
      </c>
      <c r="L265" s="252" t="s">
        <v>1999</v>
      </c>
    </row>
    <row r="266" spans="1:12" x14ac:dyDescent="0.25">
      <c r="A266" s="250" t="s">
        <v>2000</v>
      </c>
      <c r="B266" s="251" t="s">
        <v>3250</v>
      </c>
      <c r="C266" s="251" t="s">
        <v>2001</v>
      </c>
      <c r="D266" s="251" t="s">
        <v>2002</v>
      </c>
      <c r="E266" s="251" t="s">
        <v>3251</v>
      </c>
      <c r="F266" s="251" t="s">
        <v>1063</v>
      </c>
      <c r="G266" s="251" t="s">
        <v>3252</v>
      </c>
      <c r="H266" s="251" t="s">
        <v>658</v>
      </c>
      <c r="I266" s="251">
        <v>280</v>
      </c>
      <c r="J266" s="251">
        <v>10</v>
      </c>
      <c r="K266" s="251" t="s">
        <v>1069</v>
      </c>
      <c r="L266" s="252" t="s">
        <v>2006</v>
      </c>
    </row>
    <row r="267" spans="1:12" x14ac:dyDescent="0.25">
      <c r="A267" s="250" t="s">
        <v>2000</v>
      </c>
      <c r="B267" s="251" t="s">
        <v>3250</v>
      </c>
      <c r="C267" s="251" t="s">
        <v>2013</v>
      </c>
      <c r="D267" s="251" t="s">
        <v>2014</v>
      </c>
      <c r="E267" s="251" t="s">
        <v>3253</v>
      </c>
      <c r="F267" s="251" t="s">
        <v>1063</v>
      </c>
      <c r="G267" s="251" t="s">
        <v>3254</v>
      </c>
      <c r="H267" s="251" t="s">
        <v>2901</v>
      </c>
      <c r="I267" s="251">
        <v>2000</v>
      </c>
      <c r="J267" s="251">
        <v>10</v>
      </c>
      <c r="K267" s="251" t="s">
        <v>1069</v>
      </c>
      <c r="L267" s="252" t="s">
        <v>1069</v>
      </c>
    </row>
    <row r="268" spans="1:12" x14ac:dyDescent="0.25">
      <c r="A268" s="250" t="s">
        <v>2000</v>
      </c>
      <c r="B268" s="251" t="s">
        <v>3250</v>
      </c>
      <c r="C268" s="251" t="s">
        <v>2018</v>
      </c>
      <c r="D268" s="251" t="s">
        <v>2019</v>
      </c>
      <c r="E268" s="251" t="s">
        <v>3255</v>
      </c>
      <c r="F268" s="251" t="s">
        <v>1063</v>
      </c>
      <c r="G268" s="251" t="s">
        <v>3256</v>
      </c>
      <c r="H268" s="251" t="s">
        <v>3257</v>
      </c>
      <c r="I268" s="251">
        <v>55</v>
      </c>
      <c r="J268" s="251">
        <v>10</v>
      </c>
      <c r="K268" s="251" t="s">
        <v>1069</v>
      </c>
      <c r="L268" s="252" t="s">
        <v>1069</v>
      </c>
    </row>
    <row r="269" spans="1:12" x14ac:dyDescent="0.25">
      <c r="A269" s="250" t="s">
        <v>2000</v>
      </c>
      <c r="B269" s="251" t="s">
        <v>3250</v>
      </c>
      <c r="C269" s="251" t="s">
        <v>2018</v>
      </c>
      <c r="D269" s="251" t="s">
        <v>2019</v>
      </c>
      <c r="E269" s="251" t="s">
        <v>3255</v>
      </c>
      <c r="F269" s="251" t="s">
        <v>1063</v>
      </c>
      <c r="G269" s="251" t="s">
        <v>3258</v>
      </c>
      <c r="H269" s="251" t="s">
        <v>2896</v>
      </c>
      <c r="I269" s="251">
        <v>55</v>
      </c>
      <c r="J269" s="251">
        <v>10</v>
      </c>
      <c r="K269" s="251" t="s">
        <v>1069</v>
      </c>
      <c r="L269" s="252" t="s">
        <v>1069</v>
      </c>
    </row>
    <row r="270" spans="1:12" x14ac:dyDescent="0.25">
      <c r="A270" s="250" t="s">
        <v>2000</v>
      </c>
      <c r="B270" s="251" t="s">
        <v>3250</v>
      </c>
      <c r="C270" s="251" t="s">
        <v>2025</v>
      </c>
      <c r="D270" s="251" t="s">
        <v>2026</v>
      </c>
      <c r="E270" s="251" t="s">
        <v>3259</v>
      </c>
      <c r="F270" s="251" t="s">
        <v>1063</v>
      </c>
      <c r="G270" s="251" t="s">
        <v>3260</v>
      </c>
      <c r="H270" s="251" t="s">
        <v>3261</v>
      </c>
      <c r="I270" s="251">
        <v>430</v>
      </c>
      <c r="J270" s="251">
        <v>10</v>
      </c>
      <c r="K270" s="251" t="s">
        <v>1069</v>
      </c>
      <c r="L270" s="252" t="s">
        <v>1069</v>
      </c>
    </row>
    <row r="271" spans="1:12" x14ac:dyDescent="0.25">
      <c r="A271" s="250" t="s">
        <v>2000</v>
      </c>
      <c r="B271" s="251" t="s">
        <v>3250</v>
      </c>
      <c r="C271" s="251" t="s">
        <v>2030</v>
      </c>
      <c r="D271" s="251" t="s">
        <v>2031</v>
      </c>
      <c r="E271" s="251" t="s">
        <v>3262</v>
      </c>
      <c r="F271" s="251" t="s">
        <v>1063</v>
      </c>
      <c r="G271" s="251" t="s">
        <v>3260</v>
      </c>
      <c r="H271" s="251" t="s">
        <v>3261</v>
      </c>
      <c r="I271" s="251">
        <v>390</v>
      </c>
      <c r="J271" s="251">
        <v>10</v>
      </c>
      <c r="K271" s="251" t="s">
        <v>1069</v>
      </c>
      <c r="L271" s="252" t="s">
        <v>1069</v>
      </c>
    </row>
    <row r="272" spans="1:12" x14ac:dyDescent="0.25">
      <c r="A272" s="250" t="s">
        <v>2000</v>
      </c>
      <c r="B272" s="251" t="s">
        <v>3250</v>
      </c>
      <c r="C272" s="251" t="s">
        <v>2035</v>
      </c>
      <c r="D272" s="251" t="s">
        <v>2036</v>
      </c>
      <c r="E272" s="251" t="s">
        <v>3263</v>
      </c>
      <c r="F272" s="251" t="s">
        <v>1063</v>
      </c>
      <c r="G272" s="251" t="s">
        <v>3260</v>
      </c>
      <c r="H272" s="251" t="s">
        <v>3261</v>
      </c>
      <c r="I272" s="251">
        <v>400</v>
      </c>
      <c r="J272" s="251">
        <v>10</v>
      </c>
      <c r="K272" s="251" t="s">
        <v>1069</v>
      </c>
      <c r="L272" s="252" t="s">
        <v>2040</v>
      </c>
    </row>
    <row r="273" spans="1:12" x14ac:dyDescent="0.25">
      <c r="A273" s="250" t="s">
        <v>2000</v>
      </c>
      <c r="B273" s="251" t="s">
        <v>3250</v>
      </c>
      <c r="C273" s="251" t="s">
        <v>2021</v>
      </c>
      <c r="D273" s="251" t="s">
        <v>2022</v>
      </c>
      <c r="E273" s="251" t="s">
        <v>3264</v>
      </c>
      <c r="F273" s="251" t="s">
        <v>1063</v>
      </c>
      <c r="G273" s="251" t="s">
        <v>3260</v>
      </c>
      <c r="H273" s="251" t="s">
        <v>3261</v>
      </c>
      <c r="I273" s="251">
        <v>320</v>
      </c>
      <c r="J273" s="251">
        <v>10</v>
      </c>
      <c r="K273" s="251" t="s">
        <v>1069</v>
      </c>
      <c r="L273" s="252" t="s">
        <v>2042</v>
      </c>
    </row>
    <row r="274" spans="1:12" x14ac:dyDescent="0.25">
      <c r="A274" s="250" t="s">
        <v>2000</v>
      </c>
      <c r="B274" s="251" t="s">
        <v>3250</v>
      </c>
      <c r="C274" s="251" t="s">
        <v>2045</v>
      </c>
      <c r="D274" s="251" t="s">
        <v>2046</v>
      </c>
      <c r="E274" s="251" t="s">
        <v>3265</v>
      </c>
      <c r="F274" s="251" t="s">
        <v>1063</v>
      </c>
      <c r="G274" s="251" t="s">
        <v>3266</v>
      </c>
      <c r="H274" s="251" t="s">
        <v>3267</v>
      </c>
      <c r="I274" s="251">
        <v>36</v>
      </c>
      <c r="J274" s="251">
        <v>10</v>
      </c>
      <c r="K274" s="251" t="s">
        <v>1069</v>
      </c>
      <c r="L274" s="252" t="s">
        <v>1069</v>
      </c>
    </row>
    <row r="275" spans="1:12" x14ac:dyDescent="0.25">
      <c r="A275" s="250" t="s">
        <v>2000</v>
      </c>
      <c r="B275" s="251" t="s">
        <v>3250</v>
      </c>
      <c r="C275" s="251" t="s">
        <v>2011</v>
      </c>
      <c r="D275" s="251" t="s">
        <v>2012</v>
      </c>
      <c r="E275" s="251" t="s">
        <v>3268</v>
      </c>
      <c r="F275" s="251" t="s">
        <v>1063</v>
      </c>
      <c r="G275" s="251" t="s">
        <v>3269</v>
      </c>
      <c r="H275" s="251" t="s">
        <v>2908</v>
      </c>
      <c r="I275" s="251">
        <v>270</v>
      </c>
      <c r="J275" s="251">
        <v>10</v>
      </c>
      <c r="K275" s="251" t="s">
        <v>1069</v>
      </c>
      <c r="L275" s="252" t="s">
        <v>1069</v>
      </c>
    </row>
    <row r="276" spans="1:12" x14ac:dyDescent="0.25">
      <c r="A276" s="250" t="s">
        <v>2000</v>
      </c>
      <c r="B276" s="251" t="s">
        <v>3250</v>
      </c>
      <c r="C276" s="251" t="s">
        <v>2059</v>
      </c>
      <c r="D276" s="251" t="s">
        <v>2060</v>
      </c>
      <c r="E276" s="251" t="s">
        <v>3270</v>
      </c>
      <c r="F276" s="251" t="s">
        <v>1063</v>
      </c>
      <c r="G276" s="251" t="s">
        <v>3266</v>
      </c>
      <c r="H276" s="251" t="s">
        <v>3267</v>
      </c>
      <c r="I276" s="251">
        <v>35</v>
      </c>
      <c r="J276" s="251">
        <v>10</v>
      </c>
      <c r="K276" s="251" t="s">
        <v>1069</v>
      </c>
      <c r="L276" s="252" t="s">
        <v>1069</v>
      </c>
    </row>
    <row r="277" spans="1:12" x14ac:dyDescent="0.25">
      <c r="A277" s="250" t="s">
        <v>2000</v>
      </c>
      <c r="B277" s="251" t="s">
        <v>3250</v>
      </c>
      <c r="C277" s="251" t="s">
        <v>2062</v>
      </c>
      <c r="D277" s="251" t="s">
        <v>2063</v>
      </c>
      <c r="E277" s="251" t="s">
        <v>3271</v>
      </c>
      <c r="F277" s="251" t="s">
        <v>1063</v>
      </c>
      <c r="G277" s="251" t="s">
        <v>3266</v>
      </c>
      <c r="H277" s="251" t="s">
        <v>3267</v>
      </c>
      <c r="I277" s="251">
        <v>40</v>
      </c>
      <c r="J277" s="251">
        <v>10</v>
      </c>
      <c r="K277" s="251" t="s">
        <v>1069</v>
      </c>
      <c r="L277" s="252" t="s">
        <v>1069</v>
      </c>
    </row>
    <row r="278" spans="1:12" x14ac:dyDescent="0.25">
      <c r="A278" s="250" t="s">
        <v>2000</v>
      </c>
      <c r="B278" s="251" t="s">
        <v>3250</v>
      </c>
      <c r="C278" s="251" t="s">
        <v>2065</v>
      </c>
      <c r="D278" s="251" t="s">
        <v>2066</v>
      </c>
      <c r="E278" s="251" t="s">
        <v>3272</v>
      </c>
      <c r="F278" s="251" t="s">
        <v>1063</v>
      </c>
      <c r="G278" s="251" t="s">
        <v>3273</v>
      </c>
      <c r="H278" s="251" t="s">
        <v>3257</v>
      </c>
      <c r="I278" s="251">
        <v>40</v>
      </c>
      <c r="J278" s="251">
        <v>10</v>
      </c>
      <c r="K278" s="251" t="s">
        <v>1069</v>
      </c>
      <c r="L278" s="252" t="s">
        <v>2068</v>
      </c>
    </row>
    <row r="279" spans="1:12" x14ac:dyDescent="0.25">
      <c r="A279" s="250" t="s">
        <v>2000</v>
      </c>
      <c r="B279" s="251" t="s">
        <v>3250</v>
      </c>
      <c r="C279" s="251" t="s">
        <v>2069</v>
      </c>
      <c r="D279" s="251" t="s">
        <v>2070</v>
      </c>
      <c r="E279" s="251" t="s">
        <v>3274</v>
      </c>
      <c r="F279" s="251" t="s">
        <v>1063</v>
      </c>
      <c r="G279" s="251" t="s">
        <v>3273</v>
      </c>
      <c r="H279" s="251" t="s">
        <v>3257</v>
      </c>
      <c r="I279" s="251">
        <v>90</v>
      </c>
      <c r="J279" s="251">
        <v>10</v>
      </c>
      <c r="K279" s="251" t="s">
        <v>1069</v>
      </c>
      <c r="L279" s="252" t="s">
        <v>2072</v>
      </c>
    </row>
    <row r="280" spans="1:12" x14ac:dyDescent="0.25">
      <c r="A280" s="250" t="s">
        <v>2000</v>
      </c>
      <c r="B280" s="251" t="s">
        <v>3250</v>
      </c>
      <c r="C280" s="251" t="s">
        <v>2073</v>
      </c>
      <c r="D280" s="251" t="s">
        <v>2074</v>
      </c>
      <c r="E280" s="251" t="s">
        <v>3275</v>
      </c>
      <c r="F280" s="251" t="s">
        <v>1063</v>
      </c>
      <c r="G280" s="251" t="s">
        <v>3273</v>
      </c>
      <c r="H280" s="251" t="s">
        <v>3257</v>
      </c>
      <c r="I280" s="251">
        <v>60</v>
      </c>
      <c r="J280" s="251">
        <v>10</v>
      </c>
      <c r="K280" s="251" t="s">
        <v>1069</v>
      </c>
      <c r="L280" s="252" t="s">
        <v>1069</v>
      </c>
    </row>
    <row r="281" spans="1:12" x14ac:dyDescent="0.25">
      <c r="A281" s="250" t="s">
        <v>2000</v>
      </c>
      <c r="B281" s="251" t="s">
        <v>3250</v>
      </c>
      <c r="C281" s="251" t="s">
        <v>2076</v>
      </c>
      <c r="D281" s="251" t="s">
        <v>2077</v>
      </c>
      <c r="E281" s="251" t="s">
        <v>3276</v>
      </c>
      <c r="F281" s="251" t="s">
        <v>1063</v>
      </c>
      <c r="G281" s="251" t="s">
        <v>3273</v>
      </c>
      <c r="H281" s="251" t="s">
        <v>3257</v>
      </c>
      <c r="I281" s="251">
        <v>60</v>
      </c>
      <c r="J281" s="251">
        <v>10</v>
      </c>
      <c r="K281" s="251" t="s">
        <v>1069</v>
      </c>
      <c r="L281" s="252" t="s">
        <v>1069</v>
      </c>
    </row>
    <row r="282" spans="1:12" x14ac:dyDescent="0.25">
      <c r="A282" s="250" t="s">
        <v>2000</v>
      </c>
      <c r="B282" s="251" t="s">
        <v>3250</v>
      </c>
      <c r="C282" s="251" t="s">
        <v>2079</v>
      </c>
      <c r="D282" s="251" t="s">
        <v>2080</v>
      </c>
      <c r="E282" s="251" t="s">
        <v>3277</v>
      </c>
      <c r="F282" s="251" t="s">
        <v>1063</v>
      </c>
      <c r="G282" s="251" t="s">
        <v>3278</v>
      </c>
      <c r="H282" s="251" t="s">
        <v>3279</v>
      </c>
      <c r="I282" s="251">
        <v>180</v>
      </c>
      <c r="J282" s="251">
        <v>10</v>
      </c>
      <c r="K282" s="251" t="s">
        <v>1069</v>
      </c>
      <c r="L282" s="252" t="s">
        <v>1069</v>
      </c>
    </row>
    <row r="283" spans="1:12" x14ac:dyDescent="0.25">
      <c r="A283" s="250" t="s">
        <v>2000</v>
      </c>
      <c r="B283" s="251" t="s">
        <v>3250</v>
      </c>
      <c r="C283" s="251" t="s">
        <v>2082</v>
      </c>
      <c r="D283" s="251" t="s">
        <v>2083</v>
      </c>
      <c r="E283" s="251" t="s">
        <v>3280</v>
      </c>
      <c r="F283" s="251" t="s">
        <v>1063</v>
      </c>
      <c r="G283" s="251" t="s">
        <v>3281</v>
      </c>
      <c r="H283" s="251" t="s">
        <v>3282</v>
      </c>
      <c r="I283" s="251">
        <v>200</v>
      </c>
      <c r="J283" s="251">
        <v>10</v>
      </c>
      <c r="K283" s="251" t="s">
        <v>1069</v>
      </c>
      <c r="L283" s="252" t="s">
        <v>1069</v>
      </c>
    </row>
    <row r="284" spans="1:12" x14ac:dyDescent="0.25">
      <c r="A284" s="250" t="s">
        <v>2000</v>
      </c>
      <c r="B284" s="251" t="s">
        <v>3250</v>
      </c>
      <c r="C284" s="251" t="s">
        <v>2085</v>
      </c>
      <c r="D284" s="251" t="s">
        <v>2086</v>
      </c>
      <c r="E284" s="251" t="s">
        <v>3283</v>
      </c>
      <c r="F284" s="251" t="s">
        <v>1063</v>
      </c>
      <c r="G284" s="251" t="s">
        <v>3278</v>
      </c>
      <c r="H284" s="251" t="s">
        <v>3279</v>
      </c>
      <c r="I284" s="251">
        <v>300</v>
      </c>
      <c r="J284" s="251">
        <v>10</v>
      </c>
      <c r="K284" s="251" t="s">
        <v>1069</v>
      </c>
      <c r="L284" s="252" t="s">
        <v>1069</v>
      </c>
    </row>
    <row r="285" spans="1:12" x14ac:dyDescent="0.25">
      <c r="A285" s="250" t="s">
        <v>2000</v>
      </c>
      <c r="B285" s="251" t="s">
        <v>3250</v>
      </c>
      <c r="C285" s="251" t="s">
        <v>2088</v>
      </c>
      <c r="D285" s="251" t="s">
        <v>2089</v>
      </c>
      <c r="E285" s="251" t="s">
        <v>3284</v>
      </c>
      <c r="F285" s="251" t="s">
        <v>1063</v>
      </c>
      <c r="G285" s="251" t="s">
        <v>3281</v>
      </c>
      <c r="H285" s="251" t="s">
        <v>3282</v>
      </c>
      <c r="I285" s="251">
        <v>260</v>
      </c>
      <c r="J285" s="251">
        <v>10</v>
      </c>
      <c r="K285" s="251" t="s">
        <v>1069</v>
      </c>
      <c r="L285" s="252" t="s">
        <v>1069</v>
      </c>
    </row>
    <row r="286" spans="1:12" x14ac:dyDescent="0.25">
      <c r="A286" s="250" t="s">
        <v>2000</v>
      </c>
      <c r="B286" s="251" t="s">
        <v>3250</v>
      </c>
      <c r="C286" s="251" t="s">
        <v>2091</v>
      </c>
      <c r="D286" s="251" t="s">
        <v>2092</v>
      </c>
      <c r="E286" s="251" t="s">
        <v>3285</v>
      </c>
      <c r="F286" s="251" t="s">
        <v>1063</v>
      </c>
      <c r="G286" s="251" t="s">
        <v>3278</v>
      </c>
      <c r="H286" s="251" t="s">
        <v>3279</v>
      </c>
      <c r="I286" s="251">
        <v>120</v>
      </c>
      <c r="J286" s="251">
        <v>10</v>
      </c>
      <c r="K286" s="251" t="s">
        <v>1069</v>
      </c>
      <c r="L286" s="252" t="s">
        <v>2094</v>
      </c>
    </row>
    <row r="287" spans="1:12" x14ac:dyDescent="0.25">
      <c r="A287" s="250" t="s">
        <v>2000</v>
      </c>
      <c r="B287" s="251" t="s">
        <v>3250</v>
      </c>
      <c r="C287" s="251" t="s">
        <v>2095</v>
      </c>
      <c r="D287" s="251" t="s">
        <v>2096</v>
      </c>
      <c r="E287" s="251" t="s">
        <v>3286</v>
      </c>
      <c r="F287" s="251" t="s">
        <v>1063</v>
      </c>
      <c r="G287" s="251" t="s">
        <v>3281</v>
      </c>
      <c r="H287" s="251" t="s">
        <v>3282</v>
      </c>
      <c r="I287" s="251">
        <v>120</v>
      </c>
      <c r="J287" s="251">
        <v>10</v>
      </c>
      <c r="K287" s="251" t="s">
        <v>1069</v>
      </c>
      <c r="L287" s="252" t="s">
        <v>1069</v>
      </c>
    </row>
    <row r="288" spans="1:12" x14ac:dyDescent="0.25">
      <c r="A288" s="250" t="s">
        <v>2000</v>
      </c>
      <c r="B288" s="251" t="s">
        <v>3250</v>
      </c>
      <c r="C288" s="251" t="s">
        <v>2098</v>
      </c>
      <c r="D288" s="251" t="s">
        <v>2099</v>
      </c>
      <c r="E288" s="251" t="s">
        <v>3287</v>
      </c>
      <c r="F288" s="251" t="s">
        <v>1063</v>
      </c>
      <c r="G288" s="251" t="s">
        <v>3278</v>
      </c>
      <c r="H288" s="251" t="s">
        <v>3279</v>
      </c>
      <c r="I288" s="251">
        <v>270</v>
      </c>
      <c r="J288" s="251">
        <v>10</v>
      </c>
      <c r="K288" s="251" t="s">
        <v>1069</v>
      </c>
      <c r="L288" s="252" t="s">
        <v>1069</v>
      </c>
    </row>
    <row r="289" spans="1:12" x14ac:dyDescent="0.25">
      <c r="A289" s="250" t="s">
        <v>2000</v>
      </c>
      <c r="B289" s="251" t="s">
        <v>3250</v>
      </c>
      <c r="C289" s="251" t="s">
        <v>2101</v>
      </c>
      <c r="D289" s="251" t="s">
        <v>2102</v>
      </c>
      <c r="E289" s="251" t="s">
        <v>3288</v>
      </c>
      <c r="F289" s="251" t="s">
        <v>1063</v>
      </c>
      <c r="G289" s="251" t="s">
        <v>3281</v>
      </c>
      <c r="H289" s="251" t="s">
        <v>3282</v>
      </c>
      <c r="I289" s="251">
        <v>270</v>
      </c>
      <c r="J289" s="251">
        <v>10</v>
      </c>
      <c r="K289" s="251" t="s">
        <v>1069</v>
      </c>
      <c r="L289" s="252" t="s">
        <v>1069</v>
      </c>
    </row>
    <row r="290" spans="1:12" x14ac:dyDescent="0.25">
      <c r="A290" s="250" t="s">
        <v>2000</v>
      </c>
      <c r="B290" s="251" t="s">
        <v>3250</v>
      </c>
      <c r="C290" s="251" t="s">
        <v>2104</v>
      </c>
      <c r="D290" s="251" t="s">
        <v>2105</v>
      </c>
      <c r="E290" s="251" t="s">
        <v>3289</v>
      </c>
      <c r="F290" s="251" t="s">
        <v>1063</v>
      </c>
      <c r="G290" s="251" t="s">
        <v>3278</v>
      </c>
      <c r="H290" s="251" t="s">
        <v>3279</v>
      </c>
      <c r="I290" s="251">
        <v>250</v>
      </c>
      <c r="J290" s="251">
        <v>10</v>
      </c>
      <c r="K290" s="251" t="s">
        <v>1069</v>
      </c>
      <c r="L290" s="252" t="s">
        <v>1069</v>
      </c>
    </row>
    <row r="291" spans="1:12" x14ac:dyDescent="0.25">
      <c r="A291" s="250" t="s">
        <v>2000</v>
      </c>
      <c r="B291" s="251" t="s">
        <v>3250</v>
      </c>
      <c r="C291" s="251" t="s">
        <v>2107</v>
      </c>
      <c r="D291" s="251" t="s">
        <v>2108</v>
      </c>
      <c r="E291" s="251" t="s">
        <v>3290</v>
      </c>
      <c r="F291" s="251" t="s">
        <v>1063</v>
      </c>
      <c r="G291" s="251" t="s">
        <v>3291</v>
      </c>
      <c r="H291" s="251" t="s">
        <v>3030</v>
      </c>
      <c r="I291" s="251">
        <v>60</v>
      </c>
      <c r="J291" s="251">
        <v>10</v>
      </c>
      <c r="K291" s="251" t="s">
        <v>1069</v>
      </c>
      <c r="L291" s="252" t="s">
        <v>1069</v>
      </c>
    </row>
    <row r="292" spans="1:12" x14ac:dyDescent="0.25">
      <c r="A292" s="250" t="s">
        <v>2000</v>
      </c>
      <c r="B292" s="251" t="s">
        <v>3250</v>
      </c>
      <c r="C292" s="251" t="s">
        <v>2114</v>
      </c>
      <c r="D292" s="251" t="s">
        <v>2115</v>
      </c>
      <c r="E292" s="251" t="s">
        <v>3292</v>
      </c>
      <c r="F292" s="251" t="s">
        <v>1063</v>
      </c>
      <c r="G292" s="251" t="s">
        <v>3291</v>
      </c>
      <c r="H292" s="251" t="s">
        <v>3030</v>
      </c>
      <c r="I292" s="251">
        <v>60</v>
      </c>
      <c r="J292" s="251">
        <v>10</v>
      </c>
      <c r="K292" s="251" t="s">
        <v>1069</v>
      </c>
      <c r="L292" s="252" t="s">
        <v>1069</v>
      </c>
    </row>
    <row r="293" spans="1:12" x14ac:dyDescent="0.25">
      <c r="A293" s="250" t="s">
        <v>2000</v>
      </c>
      <c r="B293" s="251" t="s">
        <v>3250</v>
      </c>
      <c r="C293" s="251" t="s">
        <v>2023</v>
      </c>
      <c r="D293" s="251" t="s">
        <v>2024</v>
      </c>
      <c r="E293" s="251" t="s">
        <v>3293</v>
      </c>
      <c r="F293" s="251" t="s">
        <v>1063</v>
      </c>
      <c r="G293" s="251" t="s">
        <v>3258</v>
      </c>
      <c r="H293" s="251" t="s">
        <v>2896</v>
      </c>
      <c r="I293" s="251">
        <v>40</v>
      </c>
      <c r="J293" s="251">
        <v>10</v>
      </c>
      <c r="K293" s="251" t="s">
        <v>1069</v>
      </c>
      <c r="L293" s="252" t="s">
        <v>2118</v>
      </c>
    </row>
    <row r="294" spans="1:12" x14ac:dyDescent="0.25">
      <c r="A294" s="250" t="s">
        <v>2000</v>
      </c>
      <c r="B294" s="251" t="s">
        <v>3250</v>
      </c>
      <c r="C294" s="251" t="s">
        <v>2119</v>
      </c>
      <c r="D294" s="251" t="s">
        <v>2120</v>
      </c>
      <c r="E294" s="251" t="s">
        <v>3294</v>
      </c>
      <c r="F294" s="251" t="s">
        <v>1063</v>
      </c>
      <c r="G294" s="251" t="s">
        <v>3295</v>
      </c>
      <c r="H294" s="251" t="s">
        <v>3054</v>
      </c>
      <c r="I294" s="251">
        <v>55</v>
      </c>
      <c r="J294" s="251">
        <v>10</v>
      </c>
      <c r="K294" s="251" t="s">
        <v>1069</v>
      </c>
      <c r="L294" s="252" t="s">
        <v>1069</v>
      </c>
    </row>
    <row r="295" spans="1:12" x14ac:dyDescent="0.25">
      <c r="A295" s="250" t="s">
        <v>2000</v>
      </c>
      <c r="B295" s="251" t="s">
        <v>3250</v>
      </c>
      <c r="C295" s="251" t="s">
        <v>2126</v>
      </c>
      <c r="D295" s="251" t="s">
        <v>2127</v>
      </c>
      <c r="E295" s="251" t="s">
        <v>3296</v>
      </c>
      <c r="F295" s="251" t="s">
        <v>1063</v>
      </c>
      <c r="G295" s="251" t="s">
        <v>3295</v>
      </c>
      <c r="H295" s="251" t="s">
        <v>3054</v>
      </c>
      <c r="I295" s="251">
        <v>64</v>
      </c>
      <c r="J295" s="251">
        <v>10</v>
      </c>
      <c r="K295" s="251" t="s">
        <v>1069</v>
      </c>
      <c r="L295" s="252" t="s">
        <v>1069</v>
      </c>
    </row>
    <row r="296" spans="1:12" x14ac:dyDescent="0.25">
      <c r="A296" s="250" t="s">
        <v>2000</v>
      </c>
      <c r="B296" s="251" t="s">
        <v>3250</v>
      </c>
      <c r="C296" s="251" t="s">
        <v>2129</v>
      </c>
      <c r="D296" s="251" t="s">
        <v>1390</v>
      </c>
      <c r="E296" s="251" t="s">
        <v>3297</v>
      </c>
      <c r="F296" s="251" t="s">
        <v>1063</v>
      </c>
      <c r="G296" s="251" t="s">
        <v>3298</v>
      </c>
      <c r="H296" s="251" t="s">
        <v>652</v>
      </c>
      <c r="I296" s="251">
        <v>90</v>
      </c>
      <c r="J296" s="251">
        <v>10</v>
      </c>
      <c r="K296" s="251" t="s">
        <v>1069</v>
      </c>
      <c r="L296" s="252" t="s">
        <v>2131</v>
      </c>
    </row>
    <row r="297" spans="1:12" x14ac:dyDescent="0.25">
      <c r="A297" s="250" t="s">
        <v>2000</v>
      </c>
      <c r="B297" s="251" t="s">
        <v>3250</v>
      </c>
      <c r="C297" s="251" t="s">
        <v>2132</v>
      </c>
      <c r="D297" s="251" t="s">
        <v>2133</v>
      </c>
      <c r="E297" s="251" t="s">
        <v>3299</v>
      </c>
      <c r="F297" s="251" t="s">
        <v>1063</v>
      </c>
      <c r="G297" s="251" t="s">
        <v>3295</v>
      </c>
      <c r="H297" s="251" t="s">
        <v>3054</v>
      </c>
      <c r="I297" s="251">
        <v>90</v>
      </c>
      <c r="J297" s="251">
        <v>10</v>
      </c>
      <c r="K297" s="251" t="s">
        <v>1069</v>
      </c>
      <c r="L297" s="252" t="s">
        <v>1069</v>
      </c>
    </row>
    <row r="298" spans="1:12" x14ac:dyDescent="0.25">
      <c r="A298" s="250" t="s">
        <v>2000</v>
      </c>
      <c r="B298" s="251" t="s">
        <v>3250</v>
      </c>
      <c r="C298" s="251" t="s">
        <v>2135</v>
      </c>
      <c r="D298" s="251" t="s">
        <v>1415</v>
      </c>
      <c r="E298" s="251" t="s">
        <v>3300</v>
      </c>
      <c r="F298" s="251" t="s">
        <v>1063</v>
      </c>
      <c r="G298" s="251" t="s">
        <v>3298</v>
      </c>
      <c r="H298" s="251" t="s">
        <v>652</v>
      </c>
      <c r="I298" s="251">
        <v>45</v>
      </c>
      <c r="J298" s="251">
        <v>10</v>
      </c>
      <c r="K298" s="251" t="s">
        <v>1069</v>
      </c>
      <c r="L298" s="252" t="s">
        <v>2131</v>
      </c>
    </row>
    <row r="299" spans="1:12" x14ac:dyDescent="0.25">
      <c r="A299" s="250" t="s">
        <v>2000</v>
      </c>
      <c r="B299" s="251" t="s">
        <v>3250</v>
      </c>
      <c r="C299" s="251" t="s">
        <v>2137</v>
      </c>
      <c r="D299" s="251" t="s">
        <v>1423</v>
      </c>
      <c r="E299" s="251" t="s">
        <v>3301</v>
      </c>
      <c r="F299" s="251" t="s">
        <v>1063</v>
      </c>
      <c r="G299" s="251" t="s">
        <v>3298</v>
      </c>
      <c r="H299" s="251" t="s">
        <v>652</v>
      </c>
      <c r="I299" s="251">
        <v>60</v>
      </c>
      <c r="J299" s="251">
        <v>10</v>
      </c>
      <c r="K299" s="251" t="s">
        <v>1069</v>
      </c>
      <c r="L299" s="252" t="s">
        <v>2131</v>
      </c>
    </row>
    <row r="300" spans="1:12" x14ac:dyDescent="0.25">
      <c r="A300" s="250" t="s">
        <v>2000</v>
      </c>
      <c r="B300" s="251" t="s">
        <v>3250</v>
      </c>
      <c r="C300" s="251" t="s">
        <v>2139</v>
      </c>
      <c r="D300" s="251" t="s">
        <v>2140</v>
      </c>
      <c r="E300" s="251" t="s">
        <v>3302</v>
      </c>
      <c r="F300" s="251" t="s">
        <v>1063</v>
      </c>
      <c r="G300" s="251" t="s">
        <v>3295</v>
      </c>
      <c r="H300" s="251" t="s">
        <v>3054</v>
      </c>
      <c r="I300" s="251">
        <v>70</v>
      </c>
      <c r="J300" s="251">
        <v>10</v>
      </c>
      <c r="K300" s="251" t="s">
        <v>1069</v>
      </c>
      <c r="L300" s="252" t="s">
        <v>1069</v>
      </c>
    </row>
    <row r="301" spans="1:12" x14ac:dyDescent="0.25">
      <c r="A301" s="250" t="s">
        <v>2000</v>
      </c>
      <c r="B301" s="251" t="s">
        <v>3250</v>
      </c>
      <c r="C301" s="251" t="s">
        <v>2142</v>
      </c>
      <c r="D301" s="251" t="s">
        <v>2143</v>
      </c>
      <c r="E301" s="251" t="s">
        <v>3303</v>
      </c>
      <c r="F301" s="251" t="s">
        <v>1063</v>
      </c>
      <c r="G301" s="251" t="s">
        <v>3295</v>
      </c>
      <c r="H301" s="251" t="s">
        <v>3054</v>
      </c>
      <c r="I301" s="251">
        <v>80</v>
      </c>
      <c r="J301" s="251">
        <v>10</v>
      </c>
      <c r="K301" s="251" t="s">
        <v>1069</v>
      </c>
      <c r="L301" s="252" t="s">
        <v>1069</v>
      </c>
    </row>
    <row r="302" spans="1:12" x14ac:dyDescent="0.25">
      <c r="A302" s="250" t="s">
        <v>2000</v>
      </c>
      <c r="B302" s="251" t="s">
        <v>3250</v>
      </c>
      <c r="C302" s="251" t="s">
        <v>2145</v>
      </c>
      <c r="D302" s="251" t="s">
        <v>2146</v>
      </c>
      <c r="E302" s="251" t="s">
        <v>3304</v>
      </c>
      <c r="F302" s="251" t="s">
        <v>1063</v>
      </c>
      <c r="G302" s="251" t="s">
        <v>3266</v>
      </c>
      <c r="H302" s="251" t="s">
        <v>3267</v>
      </c>
      <c r="I302" s="251">
        <v>40</v>
      </c>
      <c r="J302" s="251">
        <v>10</v>
      </c>
      <c r="K302" s="251" t="s">
        <v>1069</v>
      </c>
      <c r="L302" s="252" t="s">
        <v>2148</v>
      </c>
    </row>
    <row r="303" spans="1:12" x14ac:dyDescent="0.25">
      <c r="A303" s="250" t="s">
        <v>2000</v>
      </c>
      <c r="B303" s="251" t="s">
        <v>3250</v>
      </c>
      <c r="C303" s="251" t="s">
        <v>2149</v>
      </c>
      <c r="D303" s="251" t="s">
        <v>2150</v>
      </c>
      <c r="E303" s="251" t="s">
        <v>3305</v>
      </c>
      <c r="F303" s="251" t="s">
        <v>1063</v>
      </c>
      <c r="G303" s="251" t="s">
        <v>3306</v>
      </c>
      <c r="H303" s="251" t="s">
        <v>3307</v>
      </c>
      <c r="I303" s="251">
        <v>100</v>
      </c>
      <c r="J303" s="251">
        <v>10</v>
      </c>
      <c r="K303" s="251" t="s">
        <v>1069</v>
      </c>
      <c r="L303" s="252" t="s">
        <v>2148</v>
      </c>
    </row>
    <row r="304" spans="1:12" x14ac:dyDescent="0.25">
      <c r="A304" s="250" t="s">
        <v>2000</v>
      </c>
      <c r="B304" s="251" t="s">
        <v>3250</v>
      </c>
      <c r="C304" s="251" t="s">
        <v>2154</v>
      </c>
      <c r="D304" s="251" t="s">
        <v>2155</v>
      </c>
      <c r="E304" s="251" t="s">
        <v>3308</v>
      </c>
      <c r="F304" s="251" t="s">
        <v>1063</v>
      </c>
      <c r="G304" s="251" t="s">
        <v>3295</v>
      </c>
      <c r="H304" s="251" t="s">
        <v>3054</v>
      </c>
      <c r="I304" s="251">
        <v>55</v>
      </c>
      <c r="J304" s="251">
        <v>10</v>
      </c>
      <c r="K304" s="251" t="s">
        <v>1069</v>
      </c>
      <c r="L304" s="252" t="s">
        <v>1069</v>
      </c>
    </row>
    <row r="305" spans="1:12" x14ac:dyDescent="0.25">
      <c r="A305" s="250" t="s">
        <v>2000</v>
      </c>
      <c r="B305" s="251" t="s">
        <v>3250</v>
      </c>
      <c r="C305" s="251" t="s">
        <v>2157</v>
      </c>
      <c r="D305" s="251" t="s">
        <v>2158</v>
      </c>
      <c r="E305" s="251" t="s">
        <v>3309</v>
      </c>
      <c r="F305" s="251" t="s">
        <v>1063</v>
      </c>
      <c r="G305" s="251" t="s">
        <v>3295</v>
      </c>
      <c r="H305" s="251" t="s">
        <v>3054</v>
      </c>
      <c r="I305" s="251">
        <v>55</v>
      </c>
      <c r="J305" s="251">
        <v>10</v>
      </c>
      <c r="K305" s="251" t="s">
        <v>1069</v>
      </c>
      <c r="L305" s="252" t="s">
        <v>1069</v>
      </c>
    </row>
    <row r="306" spans="1:12" x14ac:dyDescent="0.25">
      <c r="A306" s="250" t="s">
        <v>2000</v>
      </c>
      <c r="B306" s="251" t="s">
        <v>3250</v>
      </c>
      <c r="C306" s="251" t="s">
        <v>2160</v>
      </c>
      <c r="D306" s="251" t="s">
        <v>2161</v>
      </c>
      <c r="E306" s="251" t="s">
        <v>3310</v>
      </c>
      <c r="F306" s="251" t="s">
        <v>1063</v>
      </c>
      <c r="G306" s="251" t="s">
        <v>3295</v>
      </c>
      <c r="H306" s="251" t="s">
        <v>3054</v>
      </c>
      <c r="I306" s="251">
        <v>55</v>
      </c>
      <c r="J306" s="251">
        <v>10</v>
      </c>
      <c r="K306" s="251" t="s">
        <v>1069</v>
      </c>
      <c r="L306" s="252" t="s">
        <v>1069</v>
      </c>
    </row>
    <row r="307" spans="1:12" x14ac:dyDescent="0.25">
      <c r="A307" s="250" t="s">
        <v>2000</v>
      </c>
      <c r="B307" s="251" t="s">
        <v>3250</v>
      </c>
      <c r="C307" s="251" t="s">
        <v>2163</v>
      </c>
      <c r="D307" s="251" t="s">
        <v>2164</v>
      </c>
      <c r="E307" s="251" t="s">
        <v>3311</v>
      </c>
      <c r="F307" s="251" t="s">
        <v>1063</v>
      </c>
      <c r="G307" s="251" t="s">
        <v>3306</v>
      </c>
      <c r="H307" s="251" t="s">
        <v>3307</v>
      </c>
      <c r="I307" s="251">
        <v>35</v>
      </c>
      <c r="J307" s="251">
        <v>10</v>
      </c>
      <c r="K307" s="251" t="s">
        <v>1069</v>
      </c>
      <c r="L307" s="252" t="s">
        <v>1069</v>
      </c>
    </row>
    <row r="308" spans="1:12" x14ac:dyDescent="0.25">
      <c r="A308" s="250" t="s">
        <v>2000</v>
      </c>
      <c r="B308" s="251" t="s">
        <v>3250</v>
      </c>
      <c r="C308" s="251" t="s">
        <v>2166</v>
      </c>
      <c r="D308" s="251" t="s">
        <v>2167</v>
      </c>
      <c r="E308" s="251" t="s">
        <v>3312</v>
      </c>
      <c r="F308" s="251" t="s">
        <v>1063</v>
      </c>
      <c r="G308" s="251" t="s">
        <v>3295</v>
      </c>
      <c r="H308" s="251" t="s">
        <v>3054</v>
      </c>
      <c r="I308" s="251">
        <v>96</v>
      </c>
      <c r="J308" s="251">
        <v>10</v>
      </c>
      <c r="K308" s="251" t="s">
        <v>1069</v>
      </c>
      <c r="L308" s="252" t="s">
        <v>1069</v>
      </c>
    </row>
    <row r="309" spans="1:12" x14ac:dyDescent="0.25">
      <c r="A309" s="250" t="s">
        <v>2000</v>
      </c>
      <c r="B309" s="251" t="s">
        <v>3250</v>
      </c>
      <c r="C309" s="251" t="s">
        <v>2169</v>
      </c>
      <c r="D309" s="251" t="s">
        <v>2170</v>
      </c>
      <c r="E309" s="251" t="s">
        <v>3313</v>
      </c>
      <c r="F309" s="251" t="s">
        <v>1063</v>
      </c>
      <c r="G309" s="251" t="s">
        <v>3306</v>
      </c>
      <c r="H309" s="251" t="s">
        <v>3307</v>
      </c>
      <c r="I309" s="251">
        <v>45</v>
      </c>
      <c r="J309" s="251">
        <v>10</v>
      </c>
      <c r="K309" s="251" t="s">
        <v>1069</v>
      </c>
      <c r="L309" s="252" t="s">
        <v>1069</v>
      </c>
    </row>
    <row r="310" spans="1:12" x14ac:dyDescent="0.25">
      <c r="A310" s="250" t="s">
        <v>2000</v>
      </c>
      <c r="B310" s="251" t="s">
        <v>3250</v>
      </c>
      <c r="C310" s="251" t="s">
        <v>380</v>
      </c>
      <c r="D310" s="251" t="s">
        <v>381</v>
      </c>
      <c r="E310" s="251" t="s">
        <v>3314</v>
      </c>
      <c r="F310" s="251" t="s">
        <v>1063</v>
      </c>
      <c r="G310" s="251" t="s">
        <v>3252</v>
      </c>
      <c r="H310" s="251" t="s">
        <v>658</v>
      </c>
      <c r="I310" s="251">
        <v>360</v>
      </c>
      <c r="J310" s="251">
        <v>10</v>
      </c>
      <c r="K310" s="251" t="s">
        <v>1069</v>
      </c>
      <c r="L310" s="252" t="s">
        <v>2173</v>
      </c>
    </row>
    <row r="311" spans="1:12" x14ac:dyDescent="0.25">
      <c r="A311" s="250" t="s">
        <v>2000</v>
      </c>
      <c r="B311" s="251" t="s">
        <v>3250</v>
      </c>
      <c r="C311" s="251" t="s">
        <v>2174</v>
      </c>
      <c r="D311" s="251" t="s">
        <v>2175</v>
      </c>
      <c r="E311" s="251" t="s">
        <v>3315</v>
      </c>
      <c r="F311" s="251" t="s">
        <v>1063</v>
      </c>
      <c r="G311" s="251" t="s">
        <v>3316</v>
      </c>
      <c r="H311" s="251" t="s">
        <v>655</v>
      </c>
      <c r="I311" s="251">
        <v>180</v>
      </c>
      <c r="J311" s="251">
        <v>10</v>
      </c>
      <c r="K311" s="251" t="s">
        <v>1069</v>
      </c>
      <c r="L311" s="252" t="s">
        <v>2177</v>
      </c>
    </row>
    <row r="312" spans="1:12" x14ac:dyDescent="0.25">
      <c r="A312" s="250" t="s">
        <v>2000</v>
      </c>
      <c r="B312" s="251" t="s">
        <v>3250</v>
      </c>
      <c r="C312" s="251" t="s">
        <v>2178</v>
      </c>
      <c r="D312" s="251" t="s">
        <v>2179</v>
      </c>
      <c r="E312" s="251" t="s">
        <v>3317</v>
      </c>
      <c r="F312" s="251" t="s">
        <v>1063</v>
      </c>
      <c r="G312" s="251" t="s">
        <v>3318</v>
      </c>
      <c r="H312" s="251" t="s">
        <v>655</v>
      </c>
      <c r="I312" s="251">
        <v>120</v>
      </c>
      <c r="J312" s="251">
        <v>10</v>
      </c>
      <c r="K312" s="251" t="s">
        <v>1069</v>
      </c>
      <c r="L312" s="252" t="s">
        <v>2177</v>
      </c>
    </row>
    <row r="313" spans="1:12" x14ac:dyDescent="0.25">
      <c r="A313" s="250" t="s">
        <v>2000</v>
      </c>
      <c r="B313" s="251" t="s">
        <v>3250</v>
      </c>
      <c r="C313" s="251" t="s">
        <v>2181</v>
      </c>
      <c r="D313" s="251" t="s">
        <v>2182</v>
      </c>
      <c r="E313" s="251" t="s">
        <v>3319</v>
      </c>
      <c r="F313" s="251" t="s">
        <v>1063</v>
      </c>
      <c r="G313" s="251" t="s">
        <v>3318</v>
      </c>
      <c r="H313" s="251" t="s">
        <v>655</v>
      </c>
      <c r="I313" s="251">
        <v>250</v>
      </c>
      <c r="J313" s="251">
        <v>10</v>
      </c>
      <c r="K313" s="251" t="s">
        <v>1069</v>
      </c>
      <c r="L313" s="252" t="s">
        <v>2184</v>
      </c>
    </row>
    <row r="314" spans="1:12" x14ac:dyDescent="0.25">
      <c r="A314" s="250" t="s">
        <v>2000</v>
      </c>
      <c r="B314" s="251" t="s">
        <v>3250</v>
      </c>
      <c r="C314" s="251" t="s">
        <v>2185</v>
      </c>
      <c r="D314" s="251" t="s">
        <v>2186</v>
      </c>
      <c r="E314" s="251" t="s">
        <v>3320</v>
      </c>
      <c r="F314" s="251" t="s">
        <v>1063</v>
      </c>
      <c r="G314" s="251" t="s">
        <v>3321</v>
      </c>
      <c r="H314" s="251" t="s">
        <v>655</v>
      </c>
      <c r="I314" s="251">
        <v>250</v>
      </c>
      <c r="J314" s="251">
        <v>10</v>
      </c>
      <c r="K314" s="251" t="s">
        <v>1069</v>
      </c>
      <c r="L314" s="252" t="s">
        <v>2177</v>
      </c>
    </row>
    <row r="315" spans="1:12" x14ac:dyDescent="0.25">
      <c r="A315" s="250" t="s">
        <v>2000</v>
      </c>
      <c r="B315" s="251" t="s">
        <v>3250</v>
      </c>
      <c r="C315" s="251" t="s">
        <v>397</v>
      </c>
      <c r="D315" s="251" t="s">
        <v>398</v>
      </c>
      <c r="E315" s="251" t="s">
        <v>3322</v>
      </c>
      <c r="F315" s="251" t="s">
        <v>1063</v>
      </c>
      <c r="G315" s="251" t="s">
        <v>3323</v>
      </c>
      <c r="H315" s="251" t="s">
        <v>658</v>
      </c>
      <c r="I315" s="251">
        <v>320</v>
      </c>
      <c r="J315" s="251">
        <v>10</v>
      </c>
      <c r="K315" s="251" t="s">
        <v>1069</v>
      </c>
      <c r="L315" s="252" t="s">
        <v>2189</v>
      </c>
    </row>
    <row r="316" spans="1:12" x14ac:dyDescent="0.25">
      <c r="A316" s="250" t="s">
        <v>2000</v>
      </c>
      <c r="B316" s="251" t="s">
        <v>3250</v>
      </c>
      <c r="C316" s="251" t="s">
        <v>2190</v>
      </c>
      <c r="D316" s="251" t="s">
        <v>2191</v>
      </c>
      <c r="E316" s="251" t="s">
        <v>3324</v>
      </c>
      <c r="F316" s="251" t="s">
        <v>1063</v>
      </c>
      <c r="G316" s="251" t="s">
        <v>3325</v>
      </c>
      <c r="H316" s="251" t="s">
        <v>3326</v>
      </c>
      <c r="I316" s="251">
        <v>330</v>
      </c>
      <c r="J316" s="251">
        <v>10</v>
      </c>
      <c r="K316" s="251" t="s">
        <v>1069</v>
      </c>
      <c r="L316" s="252" t="s">
        <v>2195</v>
      </c>
    </row>
    <row r="317" spans="1:12" x14ac:dyDescent="0.25">
      <c r="A317" s="250" t="s">
        <v>2000</v>
      </c>
      <c r="B317" s="251" t="s">
        <v>3250</v>
      </c>
      <c r="C317" s="251" t="s">
        <v>2198</v>
      </c>
      <c r="D317" s="251" t="s">
        <v>2199</v>
      </c>
      <c r="E317" s="251" t="s">
        <v>3327</v>
      </c>
      <c r="F317" s="251" t="s">
        <v>1063</v>
      </c>
      <c r="G317" s="251" t="s">
        <v>3325</v>
      </c>
      <c r="H317" s="251" t="s">
        <v>3326</v>
      </c>
      <c r="I317" s="251">
        <v>350</v>
      </c>
      <c r="J317" s="251">
        <v>10</v>
      </c>
      <c r="K317" s="251" t="s">
        <v>1069</v>
      </c>
      <c r="L317" s="252" t="s">
        <v>1069</v>
      </c>
    </row>
    <row r="318" spans="1:12" x14ac:dyDescent="0.25">
      <c r="A318" s="250" t="s">
        <v>2000</v>
      </c>
      <c r="B318" s="251" t="s">
        <v>3250</v>
      </c>
      <c r="C318" s="251" t="s">
        <v>2201</v>
      </c>
      <c r="D318" s="251" t="s">
        <v>2002</v>
      </c>
      <c r="E318" s="251" t="s">
        <v>3328</v>
      </c>
      <c r="F318" s="251" t="s">
        <v>1063</v>
      </c>
      <c r="G318" s="251" t="s">
        <v>3325</v>
      </c>
      <c r="H318" s="251" t="s">
        <v>3326</v>
      </c>
      <c r="I318" s="251">
        <v>300</v>
      </c>
      <c r="J318" s="251">
        <v>10</v>
      </c>
      <c r="K318" s="251" t="s">
        <v>1069</v>
      </c>
      <c r="L318" s="252" t="s">
        <v>2203</v>
      </c>
    </row>
    <row r="319" spans="1:12" x14ac:dyDescent="0.25">
      <c r="A319" s="250" t="s">
        <v>2000</v>
      </c>
      <c r="B319" s="251" t="s">
        <v>3250</v>
      </c>
      <c r="C319" s="251" t="s">
        <v>2206</v>
      </c>
      <c r="D319" s="251" t="s">
        <v>2207</v>
      </c>
      <c r="E319" s="251" t="s">
        <v>3294</v>
      </c>
      <c r="F319" s="251" t="s">
        <v>1116</v>
      </c>
      <c r="G319" s="251" t="s">
        <v>3329</v>
      </c>
      <c r="H319" s="251" t="s">
        <v>3054</v>
      </c>
      <c r="I319" s="251">
        <v>30</v>
      </c>
      <c r="J319" s="251">
        <v>10</v>
      </c>
      <c r="K319" s="251" t="s">
        <v>1069</v>
      </c>
      <c r="L319" s="252" t="s">
        <v>2209</v>
      </c>
    </row>
    <row r="320" spans="1:12" x14ac:dyDescent="0.25">
      <c r="A320" s="250" t="s">
        <v>2000</v>
      </c>
      <c r="B320" s="251" t="s">
        <v>3250</v>
      </c>
      <c r="C320" s="251" t="s">
        <v>2210</v>
      </c>
      <c r="D320" s="251" t="s">
        <v>2211</v>
      </c>
      <c r="E320" s="251" t="s">
        <v>3330</v>
      </c>
      <c r="F320" s="251" t="s">
        <v>1063</v>
      </c>
      <c r="G320" s="251" t="s">
        <v>3325</v>
      </c>
      <c r="H320" s="251" t="s">
        <v>3326</v>
      </c>
      <c r="I320" s="251">
        <v>350</v>
      </c>
      <c r="J320" s="251">
        <v>10</v>
      </c>
      <c r="K320" s="251" t="s">
        <v>1069</v>
      </c>
      <c r="L320" s="252" t="s">
        <v>1069</v>
      </c>
    </row>
    <row r="321" spans="1:12" x14ac:dyDescent="0.25">
      <c r="A321" s="250" t="s">
        <v>2000</v>
      </c>
      <c r="B321" s="251" t="s">
        <v>3250</v>
      </c>
      <c r="C321" s="251" t="s">
        <v>2213</v>
      </c>
      <c r="D321" s="251" t="s">
        <v>2214</v>
      </c>
      <c r="E321" s="251" t="s">
        <v>3331</v>
      </c>
      <c r="F321" s="251" t="s">
        <v>1063</v>
      </c>
      <c r="G321" s="251" t="s">
        <v>3332</v>
      </c>
      <c r="H321" s="251" t="s">
        <v>3333</v>
      </c>
      <c r="I321" s="251">
        <v>300</v>
      </c>
      <c r="J321" s="251">
        <v>10</v>
      </c>
      <c r="K321" s="251" t="s">
        <v>1069</v>
      </c>
      <c r="L321" s="252" t="s">
        <v>1069</v>
      </c>
    </row>
    <row r="322" spans="1:12" x14ac:dyDescent="0.25">
      <c r="A322" s="250" t="s">
        <v>2000</v>
      </c>
      <c r="B322" s="251" t="s">
        <v>3250</v>
      </c>
      <c r="C322" s="251" t="s">
        <v>2216</v>
      </c>
      <c r="D322" s="251" t="s">
        <v>2217</v>
      </c>
      <c r="E322" s="251" t="s">
        <v>3334</v>
      </c>
      <c r="F322" s="251" t="s">
        <v>1063</v>
      </c>
      <c r="G322" s="251" t="s">
        <v>3291</v>
      </c>
      <c r="H322" s="251" t="s">
        <v>3030</v>
      </c>
      <c r="I322" s="251">
        <v>60</v>
      </c>
      <c r="J322" s="251">
        <v>10</v>
      </c>
      <c r="K322" s="251" t="s">
        <v>1069</v>
      </c>
      <c r="L322" s="252" t="s">
        <v>1069</v>
      </c>
    </row>
    <row r="323" spans="1:12" x14ac:dyDescent="0.25">
      <c r="A323" s="250" t="s">
        <v>2000</v>
      </c>
      <c r="B323" s="251" t="s">
        <v>3250</v>
      </c>
      <c r="C323" s="251" t="s">
        <v>2219</v>
      </c>
      <c r="D323" s="251" t="s">
        <v>2220</v>
      </c>
      <c r="E323" s="251" t="s">
        <v>3335</v>
      </c>
      <c r="F323" s="251" t="s">
        <v>1063</v>
      </c>
      <c r="G323" s="251" t="s">
        <v>3295</v>
      </c>
      <c r="H323" s="251" t="s">
        <v>3054</v>
      </c>
      <c r="I323" s="251">
        <v>40</v>
      </c>
      <c r="J323" s="251">
        <v>10</v>
      </c>
      <c r="K323" s="251" t="s">
        <v>1069</v>
      </c>
      <c r="L323" s="252" t="s">
        <v>1069</v>
      </c>
    </row>
    <row r="324" spans="1:12" x14ac:dyDescent="0.25">
      <c r="A324" s="250" t="s">
        <v>2000</v>
      </c>
      <c r="B324" s="251" t="s">
        <v>3250</v>
      </c>
      <c r="C324" s="251" t="s">
        <v>2222</v>
      </c>
      <c r="D324" s="251" t="s">
        <v>2220</v>
      </c>
      <c r="E324" s="251" t="s">
        <v>3336</v>
      </c>
      <c r="F324" s="251" t="s">
        <v>1063</v>
      </c>
      <c r="G324" s="251" t="s">
        <v>3295</v>
      </c>
      <c r="H324" s="251" t="s">
        <v>3054</v>
      </c>
      <c r="I324" s="251">
        <v>90</v>
      </c>
      <c r="J324" s="251">
        <v>10</v>
      </c>
      <c r="K324" s="251" t="s">
        <v>1069</v>
      </c>
      <c r="L324" s="252" t="s">
        <v>1069</v>
      </c>
    </row>
    <row r="325" spans="1:12" x14ac:dyDescent="0.25">
      <c r="A325" s="250" t="s">
        <v>2000</v>
      </c>
      <c r="B325" s="251" t="s">
        <v>3250</v>
      </c>
      <c r="C325" s="251" t="s">
        <v>500</v>
      </c>
      <c r="D325" s="251" t="s">
        <v>501</v>
      </c>
      <c r="E325" s="251" t="s">
        <v>3337</v>
      </c>
      <c r="F325" s="251" t="s">
        <v>1063</v>
      </c>
      <c r="G325" s="251" t="s">
        <v>3252</v>
      </c>
      <c r="H325" s="251" t="s">
        <v>658</v>
      </c>
      <c r="I325" s="251">
        <v>200</v>
      </c>
      <c r="J325" s="251">
        <v>10</v>
      </c>
      <c r="K325" s="251" t="s">
        <v>1069</v>
      </c>
      <c r="L325" s="252" t="s">
        <v>2225</v>
      </c>
    </row>
    <row r="326" spans="1:12" x14ac:dyDescent="0.25">
      <c r="A326" s="250" t="s">
        <v>2000</v>
      </c>
      <c r="B326" s="251" t="s">
        <v>3250</v>
      </c>
      <c r="C326" s="251" t="s">
        <v>2226</v>
      </c>
      <c r="D326" s="251" t="s">
        <v>2217</v>
      </c>
      <c r="E326" s="251" t="s">
        <v>3338</v>
      </c>
      <c r="F326" s="251" t="s">
        <v>1063</v>
      </c>
      <c r="G326" s="251" t="s">
        <v>3291</v>
      </c>
      <c r="H326" s="251" t="s">
        <v>3030</v>
      </c>
      <c r="I326" s="251">
        <v>60</v>
      </c>
      <c r="J326" s="251">
        <v>10</v>
      </c>
      <c r="K326" s="251" t="s">
        <v>1069</v>
      </c>
      <c r="L326" s="252" t="s">
        <v>1069</v>
      </c>
    </row>
    <row r="327" spans="1:12" x14ac:dyDescent="0.25">
      <c r="A327" s="250" t="s">
        <v>2000</v>
      </c>
      <c r="B327" s="251" t="s">
        <v>3250</v>
      </c>
      <c r="C327" s="251" t="s">
        <v>2228</v>
      </c>
      <c r="D327" s="251" t="s">
        <v>2229</v>
      </c>
      <c r="E327" s="251" t="s">
        <v>3339</v>
      </c>
      <c r="F327" s="251" t="s">
        <v>1063</v>
      </c>
      <c r="G327" s="251" t="s">
        <v>3325</v>
      </c>
      <c r="H327" s="251" t="s">
        <v>3326</v>
      </c>
      <c r="I327" s="251">
        <v>350</v>
      </c>
      <c r="J327" s="251">
        <v>10</v>
      </c>
      <c r="K327" s="251" t="s">
        <v>1069</v>
      </c>
      <c r="L327" s="252" t="s">
        <v>1069</v>
      </c>
    </row>
    <row r="328" spans="1:12" x14ac:dyDescent="0.25">
      <c r="A328" s="250" t="s">
        <v>2000</v>
      </c>
      <c r="B328" s="251" t="s">
        <v>3250</v>
      </c>
      <c r="C328" s="251" t="s">
        <v>2231</v>
      </c>
      <c r="D328" s="251" t="s">
        <v>2232</v>
      </c>
      <c r="E328" s="251" t="s">
        <v>3340</v>
      </c>
      <c r="F328" s="251" t="s">
        <v>1063</v>
      </c>
      <c r="G328" s="251" t="s">
        <v>3325</v>
      </c>
      <c r="H328" s="251" t="s">
        <v>3326</v>
      </c>
      <c r="I328" s="251">
        <v>300</v>
      </c>
      <c r="J328" s="251">
        <v>10</v>
      </c>
      <c r="K328" s="251" t="s">
        <v>1069</v>
      </c>
      <c r="L328" s="252" t="s">
        <v>1069</v>
      </c>
    </row>
    <row r="329" spans="1:12" x14ac:dyDescent="0.25">
      <c r="A329" s="250" t="s">
        <v>2000</v>
      </c>
      <c r="B329" s="251" t="s">
        <v>3250</v>
      </c>
      <c r="C329" s="251" t="s">
        <v>2237</v>
      </c>
      <c r="D329" s="251" t="s">
        <v>2238</v>
      </c>
      <c r="E329" s="251" t="s">
        <v>3341</v>
      </c>
      <c r="F329" s="251" t="s">
        <v>1063</v>
      </c>
      <c r="G329" s="251" t="s">
        <v>3306</v>
      </c>
      <c r="H329" s="251" t="s">
        <v>3307</v>
      </c>
      <c r="I329" s="251">
        <v>40</v>
      </c>
      <c r="J329" s="251">
        <v>10</v>
      </c>
      <c r="K329" s="251" t="s">
        <v>1069</v>
      </c>
      <c r="L329" s="252" t="s">
        <v>1069</v>
      </c>
    </row>
    <row r="330" spans="1:12" x14ac:dyDescent="0.25">
      <c r="A330" s="250" t="s">
        <v>2000</v>
      </c>
      <c r="B330" s="251" t="s">
        <v>3250</v>
      </c>
      <c r="C330" s="251" t="s">
        <v>2240</v>
      </c>
      <c r="D330" s="251" t="s">
        <v>2241</v>
      </c>
      <c r="E330" s="251" t="s">
        <v>3342</v>
      </c>
      <c r="F330" s="251" t="s">
        <v>1063</v>
      </c>
      <c r="G330" s="251" t="s">
        <v>3343</v>
      </c>
      <c r="H330" s="251" t="s">
        <v>3267</v>
      </c>
      <c r="I330" s="251">
        <v>40</v>
      </c>
      <c r="J330" s="251">
        <v>10</v>
      </c>
      <c r="K330" s="251" t="s">
        <v>1069</v>
      </c>
      <c r="L330" s="252" t="s">
        <v>1069</v>
      </c>
    </row>
    <row r="331" spans="1:12" x14ac:dyDescent="0.25">
      <c r="A331" s="250" t="s">
        <v>2000</v>
      </c>
      <c r="B331" s="251" t="s">
        <v>3250</v>
      </c>
      <c r="C331" s="251" t="s">
        <v>2245</v>
      </c>
      <c r="D331" s="251" t="s">
        <v>2246</v>
      </c>
      <c r="E331" s="251" t="s">
        <v>3344</v>
      </c>
      <c r="F331" s="251" t="s">
        <v>1063</v>
      </c>
      <c r="G331" s="251" t="s">
        <v>3325</v>
      </c>
      <c r="H331" s="251" t="s">
        <v>3326</v>
      </c>
      <c r="I331" s="251">
        <v>270</v>
      </c>
      <c r="J331" s="251">
        <v>10</v>
      </c>
      <c r="K331" s="251" t="s">
        <v>1069</v>
      </c>
      <c r="L331" s="252" t="s">
        <v>2248</v>
      </c>
    </row>
    <row r="332" spans="1:12" x14ac:dyDescent="0.25">
      <c r="A332" s="250" t="s">
        <v>2000</v>
      </c>
      <c r="B332" s="251" t="s">
        <v>3250</v>
      </c>
      <c r="C332" s="251" t="s">
        <v>569</v>
      </c>
      <c r="D332" s="251" t="s">
        <v>570</v>
      </c>
      <c r="E332" s="251" t="s">
        <v>3345</v>
      </c>
      <c r="F332" s="251" t="s">
        <v>1063</v>
      </c>
      <c r="G332" s="251" t="s">
        <v>3291</v>
      </c>
      <c r="H332" s="251" t="s">
        <v>3030</v>
      </c>
      <c r="I332" s="251">
        <v>60</v>
      </c>
      <c r="J332" s="251">
        <v>10</v>
      </c>
      <c r="K332" s="251" t="s">
        <v>1069</v>
      </c>
      <c r="L332" s="252" t="s">
        <v>2250</v>
      </c>
    </row>
    <row r="333" spans="1:12" x14ac:dyDescent="0.25">
      <c r="A333" s="250" t="s">
        <v>2000</v>
      </c>
      <c r="B333" s="251" t="s">
        <v>3250</v>
      </c>
      <c r="C333" s="251" t="s">
        <v>574</v>
      </c>
      <c r="D333" s="251" t="s">
        <v>575</v>
      </c>
      <c r="E333" s="251" t="s">
        <v>3346</v>
      </c>
      <c r="F333" s="251" t="s">
        <v>1063</v>
      </c>
      <c r="G333" s="251" t="s">
        <v>3347</v>
      </c>
      <c r="H333" s="251" t="s">
        <v>3257</v>
      </c>
      <c r="I333" s="251">
        <v>45</v>
      </c>
      <c r="J333" s="251">
        <v>10</v>
      </c>
      <c r="K333" s="251" t="s">
        <v>1069</v>
      </c>
      <c r="L333" s="252" t="s">
        <v>2252</v>
      </c>
    </row>
    <row r="334" spans="1:12" x14ac:dyDescent="0.25">
      <c r="A334" s="250" t="s">
        <v>2000</v>
      </c>
      <c r="B334" s="251" t="s">
        <v>3250</v>
      </c>
      <c r="C334" s="251" t="s">
        <v>574</v>
      </c>
      <c r="D334" s="251" t="s">
        <v>575</v>
      </c>
      <c r="E334" s="251" t="s">
        <v>3346</v>
      </c>
      <c r="F334" s="251" t="s">
        <v>1063</v>
      </c>
      <c r="G334" s="251" t="s">
        <v>3258</v>
      </c>
      <c r="H334" s="251" t="s">
        <v>2896</v>
      </c>
      <c r="I334" s="251">
        <v>45</v>
      </c>
      <c r="J334" s="251">
        <v>10</v>
      </c>
      <c r="K334" s="251" t="s">
        <v>1069</v>
      </c>
      <c r="L334" s="252" t="s">
        <v>2252</v>
      </c>
    </row>
    <row r="335" spans="1:12" x14ac:dyDescent="0.25">
      <c r="A335" s="250" t="s">
        <v>2253</v>
      </c>
      <c r="B335" s="251" t="s">
        <v>3348</v>
      </c>
      <c r="C335" s="251" t="s">
        <v>2254</v>
      </c>
      <c r="D335" s="251" t="s">
        <v>2255</v>
      </c>
      <c r="E335" s="251" t="s">
        <v>3349</v>
      </c>
      <c r="F335" s="251" t="s">
        <v>1063</v>
      </c>
      <c r="G335" s="251" t="s">
        <v>3350</v>
      </c>
      <c r="H335" s="251" t="s">
        <v>652</v>
      </c>
      <c r="I335" s="251">
        <v>75</v>
      </c>
      <c r="J335" s="251">
        <v>10</v>
      </c>
      <c r="K335" s="251" t="s">
        <v>1069</v>
      </c>
      <c r="L335" s="252" t="s">
        <v>1069</v>
      </c>
    </row>
    <row r="336" spans="1:12" x14ac:dyDescent="0.25">
      <c r="A336" s="250" t="s">
        <v>2253</v>
      </c>
      <c r="B336" s="251" t="s">
        <v>3348</v>
      </c>
      <c r="C336" s="251" t="s">
        <v>2259</v>
      </c>
      <c r="D336" s="251" t="s">
        <v>2260</v>
      </c>
      <c r="E336" s="251" t="s">
        <v>3351</v>
      </c>
      <c r="F336" s="251" t="s">
        <v>1063</v>
      </c>
      <c r="G336" s="251" t="s">
        <v>3352</v>
      </c>
      <c r="H336" s="251" t="s">
        <v>655</v>
      </c>
      <c r="I336" s="251">
        <v>75</v>
      </c>
      <c r="J336" s="251">
        <v>10</v>
      </c>
      <c r="K336" s="251" t="s">
        <v>1069</v>
      </c>
      <c r="L336" s="252" t="s">
        <v>1069</v>
      </c>
    </row>
    <row r="337" spans="1:12" x14ac:dyDescent="0.25">
      <c r="A337" s="250" t="s">
        <v>2253</v>
      </c>
      <c r="B337" s="251" t="s">
        <v>3348</v>
      </c>
      <c r="C337" s="251" t="s">
        <v>2262</v>
      </c>
      <c r="D337" s="251" t="s">
        <v>2263</v>
      </c>
      <c r="E337" s="251" t="s">
        <v>3353</v>
      </c>
      <c r="F337" s="251" t="s">
        <v>1063</v>
      </c>
      <c r="G337" s="251" t="s">
        <v>3352</v>
      </c>
      <c r="H337" s="251" t="s">
        <v>655</v>
      </c>
      <c r="I337" s="251">
        <v>50</v>
      </c>
      <c r="J337" s="251">
        <v>10</v>
      </c>
      <c r="K337" s="251" t="s">
        <v>1069</v>
      </c>
      <c r="L337" s="252" t="s">
        <v>1069</v>
      </c>
    </row>
    <row r="338" spans="1:12" x14ac:dyDescent="0.25">
      <c r="A338" s="250" t="s">
        <v>2253</v>
      </c>
      <c r="B338" s="251" t="s">
        <v>3348</v>
      </c>
      <c r="C338" s="251" t="s">
        <v>2265</v>
      </c>
      <c r="D338" s="251" t="s">
        <v>2266</v>
      </c>
      <c r="E338" s="251" t="s">
        <v>3354</v>
      </c>
      <c r="F338" s="251" t="s">
        <v>1063</v>
      </c>
      <c r="G338" s="251" t="s">
        <v>3352</v>
      </c>
      <c r="H338" s="251" t="s">
        <v>655</v>
      </c>
      <c r="I338" s="251">
        <v>50</v>
      </c>
      <c r="J338" s="251">
        <v>10</v>
      </c>
      <c r="K338" s="251" t="s">
        <v>1069</v>
      </c>
      <c r="L338" s="252" t="s">
        <v>1069</v>
      </c>
    </row>
    <row r="339" spans="1:12" x14ac:dyDescent="0.25">
      <c r="A339" s="250" t="s">
        <v>2253</v>
      </c>
      <c r="B339" s="251" t="s">
        <v>3348</v>
      </c>
      <c r="C339" s="251" t="s">
        <v>2268</v>
      </c>
      <c r="D339" s="251" t="s">
        <v>2269</v>
      </c>
      <c r="E339" s="251" t="s">
        <v>3355</v>
      </c>
      <c r="F339" s="251" t="s">
        <v>1063</v>
      </c>
      <c r="G339" s="251" t="s">
        <v>3352</v>
      </c>
      <c r="H339" s="251" t="s">
        <v>655</v>
      </c>
      <c r="I339" s="251">
        <v>39</v>
      </c>
      <c r="J339" s="251">
        <v>10</v>
      </c>
      <c r="K339" s="251" t="s">
        <v>1069</v>
      </c>
      <c r="L339" s="252" t="s">
        <v>1069</v>
      </c>
    </row>
    <row r="340" spans="1:12" x14ac:dyDescent="0.25">
      <c r="A340" s="250" t="s">
        <v>2253</v>
      </c>
      <c r="B340" s="251" t="s">
        <v>3348</v>
      </c>
      <c r="C340" s="251" t="s">
        <v>2271</v>
      </c>
      <c r="D340" s="251" t="s">
        <v>2272</v>
      </c>
      <c r="E340" s="251" t="s">
        <v>3356</v>
      </c>
      <c r="F340" s="251" t="s">
        <v>1063</v>
      </c>
      <c r="G340" s="251" t="s">
        <v>3357</v>
      </c>
      <c r="H340" s="251" t="s">
        <v>652</v>
      </c>
      <c r="I340" s="251">
        <v>3</v>
      </c>
      <c r="J340" s="251">
        <v>10</v>
      </c>
      <c r="K340" s="251" t="s">
        <v>1069</v>
      </c>
      <c r="L340" s="252" t="s">
        <v>1069</v>
      </c>
    </row>
    <row r="341" spans="1:12" x14ac:dyDescent="0.25">
      <c r="A341" s="250" t="s">
        <v>2253</v>
      </c>
      <c r="B341" s="251" t="s">
        <v>3348</v>
      </c>
      <c r="C341" s="251" t="s">
        <v>2274</v>
      </c>
      <c r="D341" s="251" t="s">
        <v>2275</v>
      </c>
      <c r="E341" s="251" t="s">
        <v>3358</v>
      </c>
      <c r="F341" s="251" t="s">
        <v>1063</v>
      </c>
      <c r="G341" s="251" t="s">
        <v>3350</v>
      </c>
      <c r="H341" s="251" t="s">
        <v>652</v>
      </c>
      <c r="I341" s="251">
        <v>29</v>
      </c>
      <c r="J341" s="251">
        <v>10</v>
      </c>
      <c r="K341" s="251" t="s">
        <v>1069</v>
      </c>
      <c r="L341" s="252" t="s">
        <v>1069</v>
      </c>
    </row>
    <row r="342" spans="1:12" x14ac:dyDescent="0.25">
      <c r="A342" s="250" t="s">
        <v>2253</v>
      </c>
      <c r="B342" s="251" t="s">
        <v>3348</v>
      </c>
      <c r="C342" s="251" t="s">
        <v>2279</v>
      </c>
      <c r="D342" s="251" t="s">
        <v>2280</v>
      </c>
      <c r="E342" s="251" t="s">
        <v>3359</v>
      </c>
      <c r="F342" s="251" t="s">
        <v>1063</v>
      </c>
      <c r="G342" s="251" t="s">
        <v>3360</v>
      </c>
      <c r="H342" s="251" t="s">
        <v>3054</v>
      </c>
      <c r="I342" s="251">
        <v>60</v>
      </c>
      <c r="J342" s="251">
        <v>10</v>
      </c>
      <c r="K342" s="251" t="s">
        <v>1069</v>
      </c>
      <c r="L342" s="252" t="s">
        <v>1069</v>
      </c>
    </row>
    <row r="343" spans="1:12" x14ac:dyDescent="0.25">
      <c r="A343" s="250" t="s">
        <v>2253</v>
      </c>
      <c r="B343" s="251" t="s">
        <v>3348</v>
      </c>
      <c r="C343" s="251" t="s">
        <v>2288</v>
      </c>
      <c r="D343" s="251" t="s">
        <v>2289</v>
      </c>
      <c r="E343" s="251" t="s">
        <v>3361</v>
      </c>
      <c r="F343" s="251" t="s">
        <v>1063</v>
      </c>
      <c r="G343" s="251" t="s">
        <v>3360</v>
      </c>
      <c r="H343" s="251" t="s">
        <v>3054</v>
      </c>
      <c r="I343" s="251">
        <v>80</v>
      </c>
      <c r="J343" s="251">
        <v>10</v>
      </c>
      <c r="K343" s="251" t="s">
        <v>1069</v>
      </c>
      <c r="L343" s="252" t="s">
        <v>1069</v>
      </c>
    </row>
    <row r="344" spans="1:12" x14ac:dyDescent="0.25">
      <c r="A344" s="250" t="s">
        <v>2253</v>
      </c>
      <c r="B344" s="251" t="s">
        <v>3348</v>
      </c>
      <c r="C344" s="251" t="s">
        <v>2293</v>
      </c>
      <c r="D344" s="251" t="s">
        <v>2294</v>
      </c>
      <c r="E344" s="251" t="s">
        <v>3362</v>
      </c>
      <c r="F344" s="251" t="s">
        <v>1063</v>
      </c>
      <c r="G344" s="251" t="s">
        <v>3360</v>
      </c>
      <c r="H344" s="251" t="s">
        <v>3054</v>
      </c>
      <c r="I344" s="251">
        <v>65</v>
      </c>
      <c r="J344" s="251">
        <v>10</v>
      </c>
      <c r="K344" s="251" t="s">
        <v>1069</v>
      </c>
      <c r="L344" s="252" t="s">
        <v>1069</v>
      </c>
    </row>
    <row r="345" spans="1:12" x14ac:dyDescent="0.25">
      <c r="A345" s="250" t="s">
        <v>2253</v>
      </c>
      <c r="B345" s="251" t="s">
        <v>3348</v>
      </c>
      <c r="C345" s="251" t="s">
        <v>2302</v>
      </c>
      <c r="D345" s="251" t="s">
        <v>2303</v>
      </c>
      <c r="E345" s="251" t="s">
        <v>3363</v>
      </c>
      <c r="F345" s="251" t="s">
        <v>1063</v>
      </c>
      <c r="G345" s="251" t="s">
        <v>3360</v>
      </c>
      <c r="H345" s="251" t="s">
        <v>3054</v>
      </c>
      <c r="I345" s="251">
        <v>55</v>
      </c>
      <c r="J345" s="251">
        <v>10</v>
      </c>
      <c r="K345" s="251" t="s">
        <v>1069</v>
      </c>
      <c r="L345" s="252" t="s">
        <v>1069</v>
      </c>
    </row>
    <row r="346" spans="1:12" x14ac:dyDescent="0.25">
      <c r="A346" s="250" t="s">
        <v>2253</v>
      </c>
      <c r="B346" s="251" t="s">
        <v>3348</v>
      </c>
      <c r="C346" s="251" t="s">
        <v>2286</v>
      </c>
      <c r="D346" s="251" t="s">
        <v>2287</v>
      </c>
      <c r="E346" s="251" t="s">
        <v>3364</v>
      </c>
      <c r="F346" s="251" t="s">
        <v>1063</v>
      </c>
      <c r="G346" s="251" t="s">
        <v>3352</v>
      </c>
      <c r="H346" s="251" t="s">
        <v>655</v>
      </c>
      <c r="I346" s="251">
        <v>75</v>
      </c>
      <c r="J346" s="251">
        <v>10</v>
      </c>
      <c r="K346" s="251" t="s">
        <v>1069</v>
      </c>
      <c r="L346" s="252" t="s">
        <v>1069</v>
      </c>
    </row>
    <row r="347" spans="1:12" x14ac:dyDescent="0.25">
      <c r="A347" s="250" t="s">
        <v>2253</v>
      </c>
      <c r="B347" s="251" t="s">
        <v>3348</v>
      </c>
      <c r="C347" s="251" t="s">
        <v>2308</v>
      </c>
      <c r="D347" s="251" t="s">
        <v>2309</v>
      </c>
      <c r="E347" s="251" t="s">
        <v>3365</v>
      </c>
      <c r="F347" s="251" t="s">
        <v>1063</v>
      </c>
      <c r="G347" s="251" t="s">
        <v>3360</v>
      </c>
      <c r="H347" s="251" t="s">
        <v>3054</v>
      </c>
      <c r="I347" s="251">
        <v>80</v>
      </c>
      <c r="J347" s="251">
        <v>10</v>
      </c>
      <c r="K347" s="251" t="s">
        <v>1069</v>
      </c>
      <c r="L347" s="252" t="s">
        <v>1069</v>
      </c>
    </row>
    <row r="348" spans="1:12" x14ac:dyDescent="0.25">
      <c r="A348" s="250" t="s">
        <v>2253</v>
      </c>
      <c r="B348" s="251" t="s">
        <v>3348</v>
      </c>
      <c r="C348" s="251" t="s">
        <v>2312</v>
      </c>
      <c r="D348" s="251" t="s">
        <v>2313</v>
      </c>
      <c r="E348" s="251" t="s">
        <v>3366</v>
      </c>
      <c r="F348" s="251" t="s">
        <v>1063</v>
      </c>
      <c r="G348" s="251" t="s">
        <v>3350</v>
      </c>
      <c r="H348" s="251" t="s">
        <v>652</v>
      </c>
      <c r="I348" s="251">
        <v>60</v>
      </c>
      <c r="J348" s="251">
        <v>100</v>
      </c>
      <c r="K348" s="251" t="s">
        <v>1069</v>
      </c>
      <c r="L348" s="252" t="s">
        <v>1069</v>
      </c>
    </row>
    <row r="349" spans="1:12" x14ac:dyDescent="0.25">
      <c r="A349" s="250" t="s">
        <v>2253</v>
      </c>
      <c r="B349" s="251" t="s">
        <v>3348</v>
      </c>
      <c r="C349" s="251" t="s">
        <v>2315</v>
      </c>
      <c r="D349" s="251" t="s">
        <v>2316</v>
      </c>
      <c r="E349" s="251" t="s">
        <v>3367</v>
      </c>
      <c r="F349" s="251" t="s">
        <v>1063</v>
      </c>
      <c r="G349" s="251" t="s">
        <v>3368</v>
      </c>
      <c r="H349" s="251" t="s">
        <v>3369</v>
      </c>
      <c r="I349" s="251">
        <v>80</v>
      </c>
      <c r="J349" s="251">
        <v>10</v>
      </c>
      <c r="K349" s="251" t="s">
        <v>1069</v>
      </c>
      <c r="L349" s="252" t="s">
        <v>1069</v>
      </c>
    </row>
    <row r="350" spans="1:12" x14ac:dyDescent="0.25">
      <c r="A350" s="250" t="s">
        <v>2253</v>
      </c>
      <c r="B350" s="251" t="s">
        <v>3348</v>
      </c>
      <c r="C350" s="251" t="s">
        <v>2321</v>
      </c>
      <c r="D350" s="251" t="s">
        <v>2322</v>
      </c>
      <c r="E350" s="251" t="s">
        <v>3370</v>
      </c>
      <c r="F350" s="251" t="s">
        <v>1063</v>
      </c>
      <c r="G350" s="251" t="s">
        <v>3360</v>
      </c>
      <c r="H350" s="251" t="s">
        <v>3054</v>
      </c>
      <c r="I350" s="251">
        <v>65</v>
      </c>
      <c r="J350" s="251">
        <v>10</v>
      </c>
      <c r="K350" s="251" t="s">
        <v>1069</v>
      </c>
      <c r="L350" s="252" t="s">
        <v>1069</v>
      </c>
    </row>
    <row r="351" spans="1:12" x14ac:dyDescent="0.25">
      <c r="A351" s="250" t="s">
        <v>2253</v>
      </c>
      <c r="B351" s="251" t="s">
        <v>3348</v>
      </c>
      <c r="C351" s="251" t="s">
        <v>2324</v>
      </c>
      <c r="D351" s="251" t="s">
        <v>2325</v>
      </c>
      <c r="E351" s="251" t="s">
        <v>3371</v>
      </c>
      <c r="F351" s="251" t="s">
        <v>1063</v>
      </c>
      <c r="G351" s="251" t="s">
        <v>3368</v>
      </c>
      <c r="H351" s="251" t="s">
        <v>3369</v>
      </c>
      <c r="I351" s="251">
        <v>50</v>
      </c>
      <c r="J351" s="251">
        <v>10</v>
      </c>
      <c r="K351" s="251" t="s">
        <v>1069</v>
      </c>
      <c r="L351" s="252" t="s">
        <v>1069</v>
      </c>
    </row>
    <row r="352" spans="1:12" x14ac:dyDescent="0.25">
      <c r="A352" s="250" t="s">
        <v>2253</v>
      </c>
      <c r="B352" s="251" t="s">
        <v>3348</v>
      </c>
      <c r="C352" s="251" t="s">
        <v>2329</v>
      </c>
      <c r="D352" s="251" t="s">
        <v>2330</v>
      </c>
      <c r="E352" s="251" t="s">
        <v>3372</v>
      </c>
      <c r="F352" s="251" t="s">
        <v>1063</v>
      </c>
      <c r="G352" s="251" t="s">
        <v>3368</v>
      </c>
      <c r="H352" s="251" t="s">
        <v>3369</v>
      </c>
      <c r="I352" s="251">
        <v>80</v>
      </c>
      <c r="J352" s="251">
        <v>10</v>
      </c>
      <c r="K352" s="251" t="s">
        <v>1069</v>
      </c>
      <c r="L352" s="252" t="s">
        <v>1069</v>
      </c>
    </row>
    <row r="353" spans="1:12" x14ac:dyDescent="0.25">
      <c r="A353" s="250" t="s">
        <v>2253</v>
      </c>
      <c r="B353" s="251" t="s">
        <v>3348</v>
      </c>
      <c r="C353" s="251" t="s">
        <v>2333</v>
      </c>
      <c r="D353" s="251" t="s">
        <v>2334</v>
      </c>
      <c r="E353" s="251" t="s">
        <v>3373</v>
      </c>
      <c r="F353" s="251" t="s">
        <v>1063</v>
      </c>
      <c r="G353" s="251" t="s">
        <v>3368</v>
      </c>
      <c r="H353" s="251" t="s">
        <v>3369</v>
      </c>
      <c r="I353" s="251">
        <v>80</v>
      </c>
      <c r="J353" s="251">
        <v>10</v>
      </c>
      <c r="K353" s="251" t="s">
        <v>1069</v>
      </c>
      <c r="L353" s="252" t="s">
        <v>1069</v>
      </c>
    </row>
    <row r="354" spans="1:12" x14ac:dyDescent="0.25">
      <c r="A354" s="250" t="s">
        <v>2253</v>
      </c>
      <c r="B354" s="251" t="s">
        <v>3348</v>
      </c>
      <c r="C354" s="251" t="s">
        <v>2336</v>
      </c>
      <c r="D354" s="251" t="s">
        <v>2337</v>
      </c>
      <c r="E354" s="251" t="s">
        <v>3374</v>
      </c>
      <c r="F354" s="251" t="s">
        <v>1063</v>
      </c>
      <c r="G354" s="251" t="s">
        <v>3360</v>
      </c>
      <c r="H354" s="251" t="s">
        <v>3054</v>
      </c>
      <c r="I354" s="251">
        <v>65</v>
      </c>
      <c r="J354" s="251">
        <v>10</v>
      </c>
      <c r="K354" s="251" t="s">
        <v>1069</v>
      </c>
      <c r="L354" s="252" t="s">
        <v>1069</v>
      </c>
    </row>
    <row r="355" spans="1:12" x14ac:dyDescent="0.25">
      <c r="A355" s="250" t="s">
        <v>2253</v>
      </c>
      <c r="B355" s="251" t="s">
        <v>3348</v>
      </c>
      <c r="C355" s="251" t="s">
        <v>2339</v>
      </c>
      <c r="D355" s="251" t="s">
        <v>2340</v>
      </c>
      <c r="E355" s="251" t="s">
        <v>3375</v>
      </c>
      <c r="F355" s="251" t="s">
        <v>1063</v>
      </c>
      <c r="G355" s="251" t="s">
        <v>3360</v>
      </c>
      <c r="H355" s="251" t="s">
        <v>3054</v>
      </c>
      <c r="I355" s="251">
        <v>65</v>
      </c>
      <c r="J355" s="251">
        <v>10</v>
      </c>
      <c r="K355" s="251" t="s">
        <v>1069</v>
      </c>
      <c r="L355" s="252" t="s">
        <v>1069</v>
      </c>
    </row>
    <row r="356" spans="1:12" x14ac:dyDescent="0.25">
      <c r="A356" s="250" t="s">
        <v>2253</v>
      </c>
      <c r="B356" s="251" t="s">
        <v>3348</v>
      </c>
      <c r="C356" s="251" t="s">
        <v>2342</v>
      </c>
      <c r="D356" s="251" t="s">
        <v>2343</v>
      </c>
      <c r="E356" s="251" t="s">
        <v>3376</v>
      </c>
      <c r="F356" s="251" t="s">
        <v>1063</v>
      </c>
      <c r="G356" s="251" t="s">
        <v>3360</v>
      </c>
      <c r="H356" s="251" t="s">
        <v>3054</v>
      </c>
      <c r="I356" s="251">
        <v>60</v>
      </c>
      <c r="J356" s="251">
        <v>10</v>
      </c>
      <c r="K356" s="251" t="s">
        <v>1069</v>
      </c>
      <c r="L356" s="252" t="s">
        <v>1069</v>
      </c>
    </row>
    <row r="357" spans="1:12" x14ac:dyDescent="0.25">
      <c r="A357" s="250" t="s">
        <v>2253</v>
      </c>
      <c r="B357" s="251" t="s">
        <v>3348</v>
      </c>
      <c r="C357" s="251" t="s">
        <v>2345</v>
      </c>
      <c r="D357" s="251" t="s">
        <v>2346</v>
      </c>
      <c r="E357" s="251" t="s">
        <v>3377</v>
      </c>
      <c r="F357" s="251" t="s">
        <v>1063</v>
      </c>
      <c r="G357" s="251" t="s">
        <v>3368</v>
      </c>
      <c r="H357" s="251" t="s">
        <v>3369</v>
      </c>
      <c r="I357" s="251">
        <v>55</v>
      </c>
      <c r="J357" s="251">
        <v>10</v>
      </c>
      <c r="K357" s="251" t="s">
        <v>1069</v>
      </c>
      <c r="L357" s="252" t="s">
        <v>1069</v>
      </c>
    </row>
    <row r="358" spans="1:12" x14ac:dyDescent="0.25">
      <c r="A358" s="250" t="s">
        <v>2253</v>
      </c>
      <c r="B358" s="251" t="s">
        <v>3348</v>
      </c>
      <c r="C358" s="251" t="s">
        <v>2348</v>
      </c>
      <c r="D358" s="251" t="s">
        <v>2349</v>
      </c>
      <c r="E358" s="251" t="s">
        <v>3378</v>
      </c>
      <c r="F358" s="251" t="s">
        <v>1063</v>
      </c>
      <c r="G358" s="251" t="s">
        <v>3368</v>
      </c>
      <c r="H358" s="251" t="s">
        <v>3369</v>
      </c>
      <c r="I358" s="251">
        <v>55</v>
      </c>
      <c r="J358" s="251">
        <v>10</v>
      </c>
      <c r="K358" s="251" t="s">
        <v>1069</v>
      </c>
      <c r="L358" s="252" t="s">
        <v>1069</v>
      </c>
    </row>
    <row r="359" spans="1:12" x14ac:dyDescent="0.25">
      <c r="A359" s="250" t="s">
        <v>2253</v>
      </c>
      <c r="B359" s="251" t="s">
        <v>3348</v>
      </c>
      <c r="C359" s="251" t="s">
        <v>2352</v>
      </c>
      <c r="D359" s="251" t="s">
        <v>2353</v>
      </c>
      <c r="E359" s="251" t="s">
        <v>3379</v>
      </c>
      <c r="F359" s="251" t="s">
        <v>1063</v>
      </c>
      <c r="G359" s="251" t="s">
        <v>3368</v>
      </c>
      <c r="H359" s="251" t="s">
        <v>3369</v>
      </c>
      <c r="I359" s="251">
        <v>80</v>
      </c>
      <c r="J359" s="251">
        <v>10</v>
      </c>
      <c r="K359" s="251" t="s">
        <v>1069</v>
      </c>
      <c r="L359" s="252" t="s">
        <v>1069</v>
      </c>
    </row>
    <row r="360" spans="1:12" x14ac:dyDescent="0.25">
      <c r="A360" s="250" t="s">
        <v>2253</v>
      </c>
      <c r="B360" s="251" t="s">
        <v>3348</v>
      </c>
      <c r="C360" s="251" t="s">
        <v>2355</v>
      </c>
      <c r="D360" s="251" t="s">
        <v>2356</v>
      </c>
      <c r="E360" s="251" t="s">
        <v>3380</v>
      </c>
      <c r="F360" s="251" t="s">
        <v>1063</v>
      </c>
      <c r="G360" s="251" t="s">
        <v>3368</v>
      </c>
      <c r="H360" s="251" t="s">
        <v>3369</v>
      </c>
      <c r="I360" s="251">
        <v>60</v>
      </c>
      <c r="J360" s="251">
        <v>10</v>
      </c>
      <c r="K360" s="251" t="s">
        <v>1069</v>
      </c>
      <c r="L360" s="252" t="s">
        <v>1069</v>
      </c>
    </row>
    <row r="361" spans="1:12" x14ac:dyDescent="0.25">
      <c r="A361" s="250" t="s">
        <v>2253</v>
      </c>
      <c r="B361" s="251" t="s">
        <v>3348</v>
      </c>
      <c r="C361" s="251" t="s">
        <v>2362</v>
      </c>
      <c r="D361" s="251" t="s">
        <v>2266</v>
      </c>
      <c r="E361" s="251" t="s">
        <v>3381</v>
      </c>
      <c r="F361" s="251" t="s">
        <v>1063</v>
      </c>
      <c r="G361" s="251" t="s">
        <v>3352</v>
      </c>
      <c r="H361" s="251" t="s">
        <v>655</v>
      </c>
      <c r="I361" s="251">
        <v>50</v>
      </c>
      <c r="J361" s="251">
        <v>10</v>
      </c>
      <c r="K361" s="251" t="s">
        <v>1069</v>
      </c>
      <c r="L361" s="252" t="s">
        <v>1069</v>
      </c>
    </row>
    <row r="362" spans="1:12" x14ac:dyDescent="0.25">
      <c r="A362" s="250" t="s">
        <v>2253</v>
      </c>
      <c r="B362" s="251" t="s">
        <v>3348</v>
      </c>
      <c r="C362" s="251" t="s">
        <v>2366</v>
      </c>
      <c r="D362" s="251" t="s">
        <v>2367</v>
      </c>
      <c r="E362" s="251" t="s">
        <v>3382</v>
      </c>
      <c r="F362" s="251" t="s">
        <v>1063</v>
      </c>
      <c r="G362" s="251" t="s">
        <v>3368</v>
      </c>
      <c r="H362" s="251" t="s">
        <v>3369</v>
      </c>
      <c r="I362" s="251">
        <v>80</v>
      </c>
      <c r="J362" s="251">
        <v>10</v>
      </c>
      <c r="K362" s="251" t="s">
        <v>1069</v>
      </c>
      <c r="L362" s="252" t="s">
        <v>1069</v>
      </c>
    </row>
    <row r="363" spans="1:12" x14ac:dyDescent="0.25">
      <c r="A363" s="250" t="s">
        <v>2253</v>
      </c>
      <c r="B363" s="251" t="s">
        <v>3348</v>
      </c>
      <c r="C363" s="251" t="s">
        <v>2369</v>
      </c>
      <c r="D363" s="251" t="s">
        <v>2370</v>
      </c>
      <c r="E363" s="251" t="s">
        <v>3383</v>
      </c>
      <c r="F363" s="251" t="s">
        <v>1063</v>
      </c>
      <c r="G363" s="251" t="s">
        <v>3368</v>
      </c>
      <c r="H363" s="251" t="s">
        <v>3369</v>
      </c>
      <c r="I363" s="251">
        <v>80</v>
      </c>
      <c r="J363" s="251">
        <v>10</v>
      </c>
      <c r="K363" s="251" t="s">
        <v>1069</v>
      </c>
      <c r="L363" s="252" t="s">
        <v>1069</v>
      </c>
    </row>
    <row r="364" spans="1:12" x14ac:dyDescent="0.25">
      <c r="A364" s="250" t="s">
        <v>2253</v>
      </c>
      <c r="B364" s="251" t="s">
        <v>3348</v>
      </c>
      <c r="C364" s="251" t="s">
        <v>2374</v>
      </c>
      <c r="D364" s="251" t="s">
        <v>2375</v>
      </c>
      <c r="E364" s="251" t="s">
        <v>3384</v>
      </c>
      <c r="F364" s="251" t="s">
        <v>1063</v>
      </c>
      <c r="G364" s="251" t="s">
        <v>3350</v>
      </c>
      <c r="H364" s="251" t="s">
        <v>652</v>
      </c>
      <c r="I364" s="251">
        <v>7.5</v>
      </c>
      <c r="J364" s="251">
        <v>10</v>
      </c>
      <c r="K364" s="251" t="s">
        <v>1069</v>
      </c>
      <c r="L364" s="252" t="s">
        <v>1069</v>
      </c>
    </row>
    <row r="365" spans="1:12" x14ac:dyDescent="0.25">
      <c r="A365" s="250" t="s">
        <v>2253</v>
      </c>
      <c r="B365" s="251" t="s">
        <v>3348</v>
      </c>
      <c r="C365" s="251" t="s">
        <v>2377</v>
      </c>
      <c r="D365" s="251" t="s">
        <v>2378</v>
      </c>
      <c r="E365" s="251" t="s">
        <v>3385</v>
      </c>
      <c r="F365" s="251" t="s">
        <v>1063</v>
      </c>
      <c r="G365" s="251" t="s">
        <v>3368</v>
      </c>
      <c r="H365" s="251" t="s">
        <v>3369</v>
      </c>
      <c r="I365" s="251">
        <v>30</v>
      </c>
      <c r="J365" s="251">
        <v>10</v>
      </c>
      <c r="K365" s="251" t="s">
        <v>1069</v>
      </c>
      <c r="L365" s="252" t="s">
        <v>1069</v>
      </c>
    </row>
    <row r="366" spans="1:12" x14ac:dyDescent="0.25">
      <c r="A366" s="250" t="s">
        <v>2253</v>
      </c>
      <c r="B366" s="251" t="s">
        <v>3348</v>
      </c>
      <c r="C366" s="251" t="s">
        <v>2382</v>
      </c>
      <c r="D366" s="251" t="s">
        <v>2383</v>
      </c>
      <c r="E366" s="251" t="s">
        <v>3386</v>
      </c>
      <c r="F366" s="251" t="s">
        <v>1063</v>
      </c>
      <c r="G366" s="251" t="s">
        <v>3387</v>
      </c>
      <c r="H366" s="251" t="s">
        <v>3307</v>
      </c>
      <c r="I366" s="251">
        <v>40</v>
      </c>
      <c r="J366" s="251">
        <v>10</v>
      </c>
      <c r="K366" s="251" t="s">
        <v>1069</v>
      </c>
      <c r="L366" s="252" t="s">
        <v>1069</v>
      </c>
    </row>
    <row r="367" spans="1:12" x14ac:dyDescent="0.25">
      <c r="A367" s="250" t="s">
        <v>2253</v>
      </c>
      <c r="B367" s="251" t="s">
        <v>3348</v>
      </c>
      <c r="C367" s="251" t="s">
        <v>2389</v>
      </c>
      <c r="D367" s="251" t="s">
        <v>2390</v>
      </c>
      <c r="E367" s="251" t="s">
        <v>3388</v>
      </c>
      <c r="F367" s="251" t="s">
        <v>1063</v>
      </c>
      <c r="G367" s="251" t="s">
        <v>3389</v>
      </c>
      <c r="H367" s="251" t="s">
        <v>664</v>
      </c>
      <c r="I367" s="251">
        <v>85</v>
      </c>
      <c r="J367" s="251">
        <v>10</v>
      </c>
      <c r="K367" s="251" t="s">
        <v>1069</v>
      </c>
      <c r="L367" s="252" t="s">
        <v>1069</v>
      </c>
    </row>
    <row r="368" spans="1:12" x14ac:dyDescent="0.25">
      <c r="A368" s="250" t="s">
        <v>2253</v>
      </c>
      <c r="B368" s="251" t="s">
        <v>3348</v>
      </c>
      <c r="C368" s="251" t="s">
        <v>2394</v>
      </c>
      <c r="D368" s="251" t="s">
        <v>2395</v>
      </c>
      <c r="E368" s="251" t="s">
        <v>3390</v>
      </c>
      <c r="F368" s="251" t="s">
        <v>1063</v>
      </c>
      <c r="G368" s="251" t="s">
        <v>3350</v>
      </c>
      <c r="H368" s="251" t="s">
        <v>652</v>
      </c>
      <c r="I368" s="251">
        <v>19</v>
      </c>
      <c r="J368" s="251">
        <v>10</v>
      </c>
      <c r="K368" s="251" t="s">
        <v>1069</v>
      </c>
      <c r="L368" s="252" t="s">
        <v>1069</v>
      </c>
    </row>
    <row r="369" spans="1:12" x14ac:dyDescent="0.25">
      <c r="A369" s="250" t="s">
        <v>2253</v>
      </c>
      <c r="B369" s="251" t="s">
        <v>3348</v>
      </c>
      <c r="C369" s="251" t="s">
        <v>2397</v>
      </c>
      <c r="D369" s="251" t="s">
        <v>2398</v>
      </c>
      <c r="E369" s="251" t="s">
        <v>3391</v>
      </c>
      <c r="F369" s="251" t="s">
        <v>1063</v>
      </c>
      <c r="G369" s="251" t="s">
        <v>3387</v>
      </c>
      <c r="H369" s="251" t="s">
        <v>3307</v>
      </c>
      <c r="I369" s="251">
        <v>45</v>
      </c>
      <c r="J369" s="251">
        <v>10</v>
      </c>
      <c r="K369" s="251" t="s">
        <v>1069</v>
      </c>
      <c r="L369" s="252" t="s">
        <v>1069</v>
      </c>
    </row>
    <row r="370" spans="1:12" x14ac:dyDescent="0.25">
      <c r="A370" s="250" t="s">
        <v>2253</v>
      </c>
      <c r="B370" s="251" t="s">
        <v>3348</v>
      </c>
      <c r="C370" s="251" t="s">
        <v>2402</v>
      </c>
      <c r="D370" s="251" t="s">
        <v>2403</v>
      </c>
      <c r="E370" s="251" t="s">
        <v>3392</v>
      </c>
      <c r="F370" s="251" t="s">
        <v>1063</v>
      </c>
      <c r="G370" s="251" t="s">
        <v>3368</v>
      </c>
      <c r="H370" s="251" t="s">
        <v>3369</v>
      </c>
      <c r="I370" s="251">
        <v>60</v>
      </c>
      <c r="J370" s="251">
        <v>10</v>
      </c>
      <c r="K370" s="251" t="s">
        <v>1069</v>
      </c>
      <c r="L370" s="252" t="s">
        <v>1069</v>
      </c>
    </row>
    <row r="371" spans="1:12" x14ac:dyDescent="0.25">
      <c r="A371" s="250" t="s">
        <v>2253</v>
      </c>
      <c r="B371" s="251" t="s">
        <v>3348</v>
      </c>
      <c r="C371" s="251" t="s">
        <v>2405</v>
      </c>
      <c r="D371" s="251" t="s">
        <v>2406</v>
      </c>
      <c r="E371" s="251" t="s">
        <v>3393</v>
      </c>
      <c r="F371" s="251" t="s">
        <v>1063</v>
      </c>
      <c r="G371" s="251" t="s">
        <v>3387</v>
      </c>
      <c r="H371" s="251" t="s">
        <v>3307</v>
      </c>
      <c r="I371" s="251">
        <v>60</v>
      </c>
      <c r="J371" s="251">
        <v>10</v>
      </c>
      <c r="K371" s="251" t="s">
        <v>1069</v>
      </c>
      <c r="L371" s="252" t="s">
        <v>1069</v>
      </c>
    </row>
    <row r="372" spans="1:12" x14ac:dyDescent="0.25">
      <c r="A372" s="250" t="s">
        <v>2253</v>
      </c>
      <c r="B372" s="251" t="s">
        <v>3348</v>
      </c>
      <c r="C372" s="251" t="s">
        <v>2408</v>
      </c>
      <c r="D372" s="251" t="s">
        <v>2409</v>
      </c>
      <c r="E372" s="251" t="s">
        <v>3394</v>
      </c>
      <c r="F372" s="251" t="s">
        <v>1063</v>
      </c>
      <c r="G372" s="251" t="s">
        <v>3389</v>
      </c>
      <c r="H372" s="251" t="s">
        <v>664</v>
      </c>
      <c r="I372" s="251">
        <v>60</v>
      </c>
      <c r="J372" s="251">
        <v>10</v>
      </c>
      <c r="K372" s="251" t="s">
        <v>1069</v>
      </c>
      <c r="L372" s="252" t="s">
        <v>1069</v>
      </c>
    </row>
    <row r="373" spans="1:12" x14ac:dyDescent="0.25">
      <c r="A373" s="250" t="s">
        <v>2253</v>
      </c>
      <c r="B373" s="251" t="s">
        <v>3348</v>
      </c>
      <c r="C373" s="251" t="s">
        <v>2413</v>
      </c>
      <c r="D373" s="251" t="s">
        <v>2414</v>
      </c>
      <c r="E373" s="251" t="s">
        <v>3395</v>
      </c>
      <c r="F373" s="251" t="s">
        <v>1063</v>
      </c>
      <c r="G373" s="251" t="s">
        <v>3360</v>
      </c>
      <c r="H373" s="251" t="s">
        <v>3054</v>
      </c>
      <c r="I373" s="251">
        <v>60</v>
      </c>
      <c r="J373" s="251">
        <v>10</v>
      </c>
      <c r="K373" s="251" t="s">
        <v>1069</v>
      </c>
      <c r="L373" s="252" t="s">
        <v>1069</v>
      </c>
    </row>
    <row r="374" spans="1:12" x14ac:dyDescent="0.25">
      <c r="A374" s="250" t="s">
        <v>2253</v>
      </c>
      <c r="B374" s="251" t="s">
        <v>3348</v>
      </c>
      <c r="C374" s="251" t="s">
        <v>2418</v>
      </c>
      <c r="D374" s="251" t="s">
        <v>2419</v>
      </c>
      <c r="E374" s="251" t="s">
        <v>3396</v>
      </c>
      <c r="F374" s="251" t="s">
        <v>1063</v>
      </c>
      <c r="G374" s="251" t="s">
        <v>3397</v>
      </c>
      <c r="H374" s="251" t="s">
        <v>2988</v>
      </c>
      <c r="I374" s="251">
        <v>12.5</v>
      </c>
      <c r="J374" s="251">
        <v>10</v>
      </c>
      <c r="K374" s="251" t="s">
        <v>1069</v>
      </c>
      <c r="L374" s="252" t="s">
        <v>1069</v>
      </c>
    </row>
    <row r="375" spans="1:12" x14ac:dyDescent="0.25">
      <c r="A375" s="250" t="s">
        <v>2253</v>
      </c>
      <c r="B375" s="251" t="s">
        <v>3348</v>
      </c>
      <c r="C375" s="251" t="s">
        <v>2257</v>
      </c>
      <c r="D375" s="251" t="s">
        <v>2258</v>
      </c>
      <c r="E375" s="251" t="s">
        <v>3398</v>
      </c>
      <c r="F375" s="251" t="s">
        <v>1063</v>
      </c>
      <c r="G375" s="251" t="s">
        <v>3399</v>
      </c>
      <c r="H375" s="251" t="s">
        <v>3257</v>
      </c>
      <c r="I375" s="251">
        <v>450</v>
      </c>
      <c r="J375" s="251">
        <v>10</v>
      </c>
      <c r="K375" s="251" t="s">
        <v>1069</v>
      </c>
      <c r="L375" s="252" t="s">
        <v>1069</v>
      </c>
    </row>
    <row r="376" spans="1:12" x14ac:dyDescent="0.25">
      <c r="A376" s="250" t="s">
        <v>2253</v>
      </c>
      <c r="B376" s="251" t="s">
        <v>3348</v>
      </c>
      <c r="C376" s="251" t="s">
        <v>2426</v>
      </c>
      <c r="D376" s="251" t="s">
        <v>2427</v>
      </c>
      <c r="E376" s="251" t="s">
        <v>3400</v>
      </c>
      <c r="F376" s="251" t="s">
        <v>1063</v>
      </c>
      <c r="G376" s="251" t="s">
        <v>3401</v>
      </c>
      <c r="H376" s="251" t="s">
        <v>3023</v>
      </c>
      <c r="I376" s="251">
        <v>100</v>
      </c>
      <c r="J376" s="251">
        <v>10</v>
      </c>
      <c r="K376" s="251" t="s">
        <v>1069</v>
      </c>
      <c r="L376" s="252" t="s">
        <v>1069</v>
      </c>
    </row>
    <row r="377" spans="1:12" x14ac:dyDescent="0.25">
      <c r="A377" s="250" t="s">
        <v>2253</v>
      </c>
      <c r="B377" s="251" t="s">
        <v>3348</v>
      </c>
      <c r="C377" s="251" t="s">
        <v>2429</v>
      </c>
      <c r="D377" s="251" t="s">
        <v>2430</v>
      </c>
      <c r="E377" s="251" t="s">
        <v>3402</v>
      </c>
      <c r="F377" s="251" t="s">
        <v>1063</v>
      </c>
      <c r="G377" s="251" t="s">
        <v>3403</v>
      </c>
      <c r="H377" s="251" t="s">
        <v>3092</v>
      </c>
      <c r="I377" s="251">
        <v>150</v>
      </c>
      <c r="J377" s="251">
        <v>10</v>
      </c>
      <c r="K377" s="251" t="s">
        <v>1069</v>
      </c>
      <c r="L377" s="252" t="s">
        <v>1069</v>
      </c>
    </row>
    <row r="378" spans="1:12" x14ac:dyDescent="0.25">
      <c r="A378" s="250" t="s">
        <v>2253</v>
      </c>
      <c r="B378" s="251" t="s">
        <v>3348</v>
      </c>
      <c r="C378" s="251" t="s">
        <v>2432</v>
      </c>
      <c r="D378" s="251" t="s">
        <v>2433</v>
      </c>
      <c r="E378" s="251" t="s">
        <v>3404</v>
      </c>
      <c r="F378" s="251" t="s">
        <v>1063</v>
      </c>
      <c r="G378" s="251" t="s">
        <v>3403</v>
      </c>
      <c r="H378" s="251" t="s">
        <v>3092</v>
      </c>
      <c r="I378" s="251">
        <v>80</v>
      </c>
      <c r="J378" s="251">
        <v>10</v>
      </c>
      <c r="K378" s="251" t="s">
        <v>1069</v>
      </c>
      <c r="L378" s="252" t="s">
        <v>1069</v>
      </c>
    </row>
    <row r="379" spans="1:12" x14ac:dyDescent="0.25">
      <c r="A379" s="250" t="s">
        <v>2253</v>
      </c>
      <c r="B379" s="251" t="s">
        <v>3348</v>
      </c>
      <c r="C379" s="251" t="s">
        <v>2435</v>
      </c>
      <c r="D379" s="251" t="s">
        <v>2436</v>
      </c>
      <c r="E379" s="251" t="s">
        <v>3405</v>
      </c>
      <c r="F379" s="251" t="s">
        <v>1063</v>
      </c>
      <c r="G379" s="251" t="s">
        <v>3406</v>
      </c>
      <c r="H379" s="251" t="s">
        <v>658</v>
      </c>
      <c r="I379" s="251">
        <v>43</v>
      </c>
      <c r="J379" s="251">
        <v>10</v>
      </c>
      <c r="K379" s="251" t="s">
        <v>1069</v>
      </c>
      <c r="L379" s="252" t="s">
        <v>1069</v>
      </c>
    </row>
    <row r="380" spans="1:12" x14ac:dyDescent="0.25">
      <c r="A380" s="250" t="s">
        <v>2253</v>
      </c>
      <c r="B380" s="251" t="s">
        <v>3348</v>
      </c>
      <c r="C380" s="251" t="s">
        <v>2440</v>
      </c>
      <c r="D380" s="251" t="s">
        <v>2441</v>
      </c>
      <c r="E380" s="251" t="s">
        <v>3407</v>
      </c>
      <c r="F380" s="251" t="s">
        <v>1063</v>
      </c>
      <c r="G380" s="251" t="s">
        <v>3368</v>
      </c>
      <c r="H380" s="251" t="s">
        <v>3369</v>
      </c>
      <c r="I380" s="251">
        <v>80</v>
      </c>
      <c r="J380" s="251">
        <v>10</v>
      </c>
      <c r="K380" s="251" t="s">
        <v>1069</v>
      </c>
      <c r="L380" s="252" t="s">
        <v>1069</v>
      </c>
    </row>
    <row r="381" spans="1:12" x14ac:dyDescent="0.25">
      <c r="A381" s="250" t="s">
        <v>2253</v>
      </c>
      <c r="B381" s="251" t="s">
        <v>3348</v>
      </c>
      <c r="C381" s="251" t="s">
        <v>2443</v>
      </c>
      <c r="D381" s="251" t="s">
        <v>2444</v>
      </c>
      <c r="E381" s="251" t="s">
        <v>3408</v>
      </c>
      <c r="F381" s="251" t="s">
        <v>1063</v>
      </c>
      <c r="G381" s="251" t="s">
        <v>3360</v>
      </c>
      <c r="H381" s="251" t="s">
        <v>3054</v>
      </c>
      <c r="I381" s="251">
        <v>55</v>
      </c>
      <c r="J381" s="251">
        <v>10</v>
      </c>
      <c r="K381" s="251" t="s">
        <v>1069</v>
      </c>
      <c r="L381" s="252" t="s">
        <v>1069</v>
      </c>
    </row>
    <row r="382" spans="1:12" x14ac:dyDescent="0.25">
      <c r="A382" s="250" t="s">
        <v>2253</v>
      </c>
      <c r="B382" s="251" t="s">
        <v>3348</v>
      </c>
      <c r="C382" s="251" t="s">
        <v>2446</v>
      </c>
      <c r="D382" s="251" t="s">
        <v>2447</v>
      </c>
      <c r="E382" s="251" t="s">
        <v>3409</v>
      </c>
      <c r="F382" s="251" t="s">
        <v>1063</v>
      </c>
      <c r="G382" s="251" t="s">
        <v>3360</v>
      </c>
      <c r="H382" s="251" t="s">
        <v>3054</v>
      </c>
      <c r="I382" s="251">
        <v>55</v>
      </c>
      <c r="J382" s="251">
        <v>10</v>
      </c>
      <c r="K382" s="251" t="s">
        <v>1069</v>
      </c>
      <c r="L382" s="252" t="s">
        <v>1069</v>
      </c>
    </row>
    <row r="383" spans="1:12" x14ac:dyDescent="0.25">
      <c r="A383" s="250" t="s">
        <v>2253</v>
      </c>
      <c r="B383" s="251" t="s">
        <v>3348</v>
      </c>
      <c r="C383" s="251" t="s">
        <v>2449</v>
      </c>
      <c r="D383" s="251" t="s">
        <v>2450</v>
      </c>
      <c r="E383" s="251" t="s">
        <v>3410</v>
      </c>
      <c r="F383" s="251" t="s">
        <v>1063</v>
      </c>
      <c r="G383" s="251" t="s">
        <v>3411</v>
      </c>
      <c r="H383" s="251" t="s">
        <v>3369</v>
      </c>
      <c r="I383" s="251">
        <v>40</v>
      </c>
      <c r="J383" s="251">
        <v>10</v>
      </c>
      <c r="K383" s="251" t="s">
        <v>1069</v>
      </c>
      <c r="L383" s="252" t="s">
        <v>1069</v>
      </c>
    </row>
    <row r="384" spans="1:12" x14ac:dyDescent="0.25">
      <c r="A384" s="250" t="s">
        <v>2253</v>
      </c>
      <c r="B384" s="251" t="s">
        <v>3348</v>
      </c>
      <c r="C384" s="251" t="s">
        <v>2452</v>
      </c>
      <c r="D384" s="251" t="s">
        <v>2453</v>
      </c>
      <c r="E384" s="251" t="s">
        <v>3412</v>
      </c>
      <c r="F384" s="251" t="s">
        <v>1063</v>
      </c>
      <c r="G384" s="251" t="s">
        <v>3411</v>
      </c>
      <c r="H384" s="251" t="s">
        <v>3369</v>
      </c>
      <c r="I384" s="251">
        <v>40</v>
      </c>
      <c r="J384" s="251">
        <v>10</v>
      </c>
      <c r="K384" s="251" t="s">
        <v>1069</v>
      </c>
      <c r="L384" s="252" t="s">
        <v>1069</v>
      </c>
    </row>
    <row r="385" spans="1:12" x14ac:dyDescent="0.25">
      <c r="A385" s="250" t="s">
        <v>2253</v>
      </c>
      <c r="B385" s="251" t="s">
        <v>3348</v>
      </c>
      <c r="C385" s="251" t="s">
        <v>2457</v>
      </c>
      <c r="D385" s="251" t="s">
        <v>2458</v>
      </c>
      <c r="E385" s="251" t="s">
        <v>3413</v>
      </c>
      <c r="F385" s="251" t="s">
        <v>1063</v>
      </c>
      <c r="G385" s="251" t="s">
        <v>3401</v>
      </c>
      <c r="H385" s="251" t="s">
        <v>3023</v>
      </c>
      <c r="I385" s="251">
        <v>100</v>
      </c>
      <c r="J385" s="251">
        <v>10</v>
      </c>
      <c r="K385" s="251" t="s">
        <v>1069</v>
      </c>
      <c r="L385" s="252" t="s">
        <v>1069</v>
      </c>
    </row>
    <row r="386" spans="1:12" x14ac:dyDescent="0.25">
      <c r="A386" s="250" t="s">
        <v>2253</v>
      </c>
      <c r="B386" s="251" t="s">
        <v>3348</v>
      </c>
      <c r="C386" s="251" t="s">
        <v>2462</v>
      </c>
      <c r="D386" s="251" t="s">
        <v>2463</v>
      </c>
      <c r="E386" s="251" t="s">
        <v>3414</v>
      </c>
      <c r="F386" s="251" t="s">
        <v>1063</v>
      </c>
      <c r="G386" s="251" t="s">
        <v>3415</v>
      </c>
      <c r="H386" s="251" t="s">
        <v>3030</v>
      </c>
      <c r="I386" s="251">
        <v>50</v>
      </c>
      <c r="J386" s="251">
        <v>10</v>
      </c>
      <c r="K386" s="251" t="s">
        <v>1069</v>
      </c>
      <c r="L386" s="252" t="s">
        <v>1069</v>
      </c>
    </row>
    <row r="387" spans="1:12" x14ac:dyDescent="0.25">
      <c r="A387" s="250" t="s">
        <v>2253</v>
      </c>
      <c r="B387" s="251" t="s">
        <v>3348</v>
      </c>
      <c r="C387" s="251" t="s">
        <v>2465</v>
      </c>
      <c r="D387" s="251" t="s">
        <v>2466</v>
      </c>
      <c r="E387" s="251" t="s">
        <v>3416</v>
      </c>
      <c r="F387" s="251" t="s">
        <v>1063</v>
      </c>
      <c r="G387" s="251" t="s">
        <v>3415</v>
      </c>
      <c r="H387" s="251" t="s">
        <v>3030</v>
      </c>
      <c r="I387" s="251">
        <v>50</v>
      </c>
      <c r="J387" s="251">
        <v>10</v>
      </c>
      <c r="K387" s="251" t="s">
        <v>1069</v>
      </c>
      <c r="L387" s="252" t="s">
        <v>1069</v>
      </c>
    </row>
    <row r="388" spans="1:12" x14ac:dyDescent="0.25">
      <c r="A388" s="250" t="s">
        <v>2253</v>
      </c>
      <c r="B388" s="251" t="s">
        <v>3348</v>
      </c>
      <c r="C388" s="251" t="s">
        <v>2468</v>
      </c>
      <c r="D388" s="251" t="s">
        <v>2466</v>
      </c>
      <c r="E388" s="251" t="s">
        <v>3417</v>
      </c>
      <c r="F388" s="251" t="s">
        <v>1063</v>
      </c>
      <c r="G388" s="251" t="s">
        <v>3415</v>
      </c>
      <c r="H388" s="251" t="s">
        <v>3030</v>
      </c>
      <c r="I388" s="251">
        <v>50</v>
      </c>
      <c r="J388" s="251">
        <v>10</v>
      </c>
      <c r="K388" s="251" t="s">
        <v>1069</v>
      </c>
      <c r="L388" s="252" t="s">
        <v>1069</v>
      </c>
    </row>
    <row r="389" spans="1:12" x14ac:dyDescent="0.25">
      <c r="A389" s="250" t="s">
        <v>2253</v>
      </c>
      <c r="B389" s="251" t="s">
        <v>3348</v>
      </c>
      <c r="C389" s="251" t="s">
        <v>2470</v>
      </c>
      <c r="D389" s="251" t="s">
        <v>2471</v>
      </c>
      <c r="E389" s="251" t="s">
        <v>3418</v>
      </c>
      <c r="F389" s="251" t="s">
        <v>1063</v>
      </c>
      <c r="G389" s="251" t="s">
        <v>3401</v>
      </c>
      <c r="H389" s="251" t="s">
        <v>3023</v>
      </c>
      <c r="I389" s="251">
        <v>100</v>
      </c>
      <c r="J389" s="251">
        <v>10</v>
      </c>
      <c r="K389" s="251" t="s">
        <v>1069</v>
      </c>
      <c r="L389" s="252" t="s">
        <v>1069</v>
      </c>
    </row>
    <row r="390" spans="1:12" x14ac:dyDescent="0.25">
      <c r="A390" s="250" t="s">
        <v>2253</v>
      </c>
      <c r="B390" s="251" t="s">
        <v>3348</v>
      </c>
      <c r="C390" s="251" t="s">
        <v>2475</v>
      </c>
      <c r="D390" s="251" t="s">
        <v>2476</v>
      </c>
      <c r="E390" s="251" t="s">
        <v>3419</v>
      </c>
      <c r="F390" s="251" t="s">
        <v>1063</v>
      </c>
      <c r="G390" s="251" t="s">
        <v>3415</v>
      </c>
      <c r="H390" s="251" t="s">
        <v>3030</v>
      </c>
      <c r="I390" s="251">
        <v>60</v>
      </c>
      <c r="J390" s="251">
        <v>10</v>
      </c>
      <c r="K390" s="251" t="s">
        <v>1069</v>
      </c>
      <c r="L390" s="252" t="s">
        <v>1069</v>
      </c>
    </row>
    <row r="391" spans="1:12" x14ac:dyDescent="0.25">
      <c r="A391" s="250" t="s">
        <v>2253</v>
      </c>
      <c r="B391" s="251" t="s">
        <v>3348</v>
      </c>
      <c r="C391" s="251" t="s">
        <v>2478</v>
      </c>
      <c r="D391" s="251" t="s">
        <v>2479</v>
      </c>
      <c r="E391" s="251" t="s">
        <v>3420</v>
      </c>
      <c r="F391" s="251" t="s">
        <v>1063</v>
      </c>
      <c r="G391" s="251" t="s">
        <v>3415</v>
      </c>
      <c r="H391" s="251" t="s">
        <v>3030</v>
      </c>
      <c r="I391" s="251">
        <v>60</v>
      </c>
      <c r="J391" s="251">
        <v>10</v>
      </c>
      <c r="K391" s="251" t="s">
        <v>1069</v>
      </c>
      <c r="L391" s="252" t="s">
        <v>1069</v>
      </c>
    </row>
    <row r="392" spans="1:12" x14ac:dyDescent="0.25">
      <c r="A392" s="250" t="s">
        <v>2253</v>
      </c>
      <c r="B392" s="251" t="s">
        <v>3348</v>
      </c>
      <c r="C392" s="251" t="s">
        <v>2481</v>
      </c>
      <c r="D392" s="251" t="s">
        <v>2482</v>
      </c>
      <c r="E392" s="251" t="s">
        <v>3421</v>
      </c>
      <c r="F392" s="251" t="s">
        <v>1063</v>
      </c>
      <c r="G392" s="251" t="s">
        <v>3401</v>
      </c>
      <c r="H392" s="251" t="s">
        <v>3023</v>
      </c>
      <c r="I392" s="251">
        <v>100</v>
      </c>
      <c r="J392" s="251">
        <v>10</v>
      </c>
      <c r="K392" s="251" t="s">
        <v>1069</v>
      </c>
      <c r="L392" s="252" t="s">
        <v>1069</v>
      </c>
    </row>
    <row r="393" spans="1:12" x14ac:dyDescent="0.25">
      <c r="A393" s="250" t="s">
        <v>2253</v>
      </c>
      <c r="B393" s="251" t="s">
        <v>3348</v>
      </c>
      <c r="C393" s="251" t="s">
        <v>2486</v>
      </c>
      <c r="D393" s="251" t="s">
        <v>2487</v>
      </c>
      <c r="E393" s="251" t="s">
        <v>3422</v>
      </c>
      <c r="F393" s="251" t="s">
        <v>1063</v>
      </c>
      <c r="G393" s="251" t="s">
        <v>3415</v>
      </c>
      <c r="H393" s="251" t="s">
        <v>3030</v>
      </c>
      <c r="I393" s="251">
        <v>50</v>
      </c>
      <c r="J393" s="251">
        <v>10</v>
      </c>
      <c r="K393" s="251" t="s">
        <v>1069</v>
      </c>
      <c r="L393" s="252" t="s">
        <v>1069</v>
      </c>
    </row>
    <row r="394" spans="1:12" x14ac:dyDescent="0.25">
      <c r="A394" s="250" t="s">
        <v>2253</v>
      </c>
      <c r="B394" s="251" t="s">
        <v>3348</v>
      </c>
      <c r="C394" s="251" t="s">
        <v>2489</v>
      </c>
      <c r="D394" s="251" t="s">
        <v>2490</v>
      </c>
      <c r="E394" s="251" t="s">
        <v>3423</v>
      </c>
      <c r="F394" s="251" t="s">
        <v>1063</v>
      </c>
      <c r="G394" s="251" t="s">
        <v>3415</v>
      </c>
      <c r="H394" s="251" t="s">
        <v>3030</v>
      </c>
      <c r="I394" s="251">
        <v>50</v>
      </c>
      <c r="J394" s="251">
        <v>10</v>
      </c>
      <c r="K394" s="251" t="s">
        <v>1069</v>
      </c>
      <c r="L394" s="252" t="s">
        <v>1069</v>
      </c>
    </row>
    <row r="395" spans="1:12" x14ac:dyDescent="0.25">
      <c r="A395" s="250" t="s">
        <v>2253</v>
      </c>
      <c r="B395" s="251" t="s">
        <v>3348</v>
      </c>
      <c r="C395" s="251" t="s">
        <v>2492</v>
      </c>
      <c r="D395" s="251" t="s">
        <v>2493</v>
      </c>
      <c r="E395" s="251" t="s">
        <v>3424</v>
      </c>
      <c r="F395" s="251" t="s">
        <v>1063</v>
      </c>
      <c r="G395" s="251" t="s">
        <v>3401</v>
      </c>
      <c r="H395" s="251" t="s">
        <v>3023</v>
      </c>
      <c r="I395" s="251">
        <v>60</v>
      </c>
      <c r="J395" s="251">
        <v>10</v>
      </c>
      <c r="K395" s="251" t="s">
        <v>1069</v>
      </c>
      <c r="L395" s="252" t="s">
        <v>1069</v>
      </c>
    </row>
    <row r="396" spans="1:12" x14ac:dyDescent="0.25">
      <c r="A396" s="250" t="s">
        <v>2253</v>
      </c>
      <c r="B396" s="251" t="s">
        <v>3348</v>
      </c>
      <c r="C396" s="251" t="s">
        <v>2495</v>
      </c>
      <c r="D396" s="251" t="s">
        <v>2496</v>
      </c>
      <c r="E396" s="251" t="s">
        <v>3425</v>
      </c>
      <c r="F396" s="251" t="s">
        <v>1063</v>
      </c>
      <c r="G396" s="251" t="s">
        <v>3415</v>
      </c>
      <c r="H396" s="251" t="s">
        <v>3030</v>
      </c>
      <c r="I396" s="251">
        <v>50</v>
      </c>
      <c r="J396" s="251">
        <v>10</v>
      </c>
      <c r="K396" s="251" t="s">
        <v>1069</v>
      </c>
      <c r="L396" s="252" t="s">
        <v>1069</v>
      </c>
    </row>
    <row r="397" spans="1:12" x14ac:dyDescent="0.25">
      <c r="A397" s="250" t="s">
        <v>2253</v>
      </c>
      <c r="B397" s="251" t="s">
        <v>3348</v>
      </c>
      <c r="C397" s="251" t="s">
        <v>2500</v>
      </c>
      <c r="D397" s="251" t="s">
        <v>2501</v>
      </c>
      <c r="E397" s="251" t="s">
        <v>3426</v>
      </c>
      <c r="F397" s="251" t="s">
        <v>1063</v>
      </c>
      <c r="G397" s="251" t="s">
        <v>3401</v>
      </c>
      <c r="H397" s="251" t="s">
        <v>3023</v>
      </c>
      <c r="I397" s="251">
        <v>100</v>
      </c>
      <c r="J397" s="251">
        <v>10</v>
      </c>
      <c r="K397" s="251" t="s">
        <v>1069</v>
      </c>
      <c r="L397" s="252" t="s">
        <v>1069</v>
      </c>
    </row>
    <row r="398" spans="1:12" x14ac:dyDescent="0.25">
      <c r="A398" s="250" t="s">
        <v>2253</v>
      </c>
      <c r="B398" s="251" t="s">
        <v>3348</v>
      </c>
      <c r="C398" s="251" t="s">
        <v>2503</v>
      </c>
      <c r="D398" s="251" t="s">
        <v>2504</v>
      </c>
      <c r="E398" s="251" t="s">
        <v>3427</v>
      </c>
      <c r="F398" s="251" t="s">
        <v>1063</v>
      </c>
      <c r="G398" s="251" t="s">
        <v>3360</v>
      </c>
      <c r="H398" s="251" t="s">
        <v>3054</v>
      </c>
      <c r="I398" s="251">
        <v>75</v>
      </c>
      <c r="J398" s="251">
        <v>10</v>
      </c>
      <c r="K398" s="251" t="s">
        <v>1069</v>
      </c>
      <c r="L398" s="252" t="s">
        <v>1069</v>
      </c>
    </row>
    <row r="399" spans="1:12" x14ac:dyDescent="0.25">
      <c r="A399" s="250" t="s">
        <v>2253</v>
      </c>
      <c r="B399" s="251" t="s">
        <v>3348</v>
      </c>
      <c r="C399" s="251" t="s">
        <v>2506</v>
      </c>
      <c r="D399" s="251" t="s">
        <v>2507</v>
      </c>
      <c r="E399" s="251" t="s">
        <v>3428</v>
      </c>
      <c r="F399" s="251" t="s">
        <v>1063</v>
      </c>
      <c r="G399" s="251" t="s">
        <v>3368</v>
      </c>
      <c r="H399" s="251" t="s">
        <v>3369</v>
      </c>
      <c r="I399" s="251">
        <v>80</v>
      </c>
      <c r="J399" s="251">
        <v>10</v>
      </c>
      <c r="K399" s="251" t="s">
        <v>1069</v>
      </c>
      <c r="L399" s="252" t="s">
        <v>1069</v>
      </c>
    </row>
    <row r="400" spans="1:12" x14ac:dyDescent="0.25">
      <c r="A400" s="250" t="s">
        <v>2253</v>
      </c>
      <c r="B400" s="251" t="s">
        <v>3348</v>
      </c>
      <c r="C400" s="251" t="s">
        <v>2509</v>
      </c>
      <c r="D400" s="251" t="s">
        <v>2510</v>
      </c>
      <c r="E400" s="251" t="s">
        <v>3429</v>
      </c>
      <c r="F400" s="251" t="s">
        <v>1063</v>
      </c>
      <c r="G400" s="251" t="s">
        <v>3360</v>
      </c>
      <c r="H400" s="251" t="s">
        <v>3054</v>
      </c>
      <c r="I400" s="251">
        <v>35</v>
      </c>
      <c r="J400" s="251">
        <v>10</v>
      </c>
      <c r="K400" s="251" t="s">
        <v>1069</v>
      </c>
      <c r="L400" s="252" t="s">
        <v>1069</v>
      </c>
    </row>
    <row r="401" spans="1:12" x14ac:dyDescent="0.25">
      <c r="A401" s="250" t="s">
        <v>2253</v>
      </c>
      <c r="B401" s="251" t="s">
        <v>3348</v>
      </c>
      <c r="C401" s="251" t="s">
        <v>2512</v>
      </c>
      <c r="D401" s="251" t="s">
        <v>2513</v>
      </c>
      <c r="E401" s="251" t="s">
        <v>3430</v>
      </c>
      <c r="F401" s="251" t="s">
        <v>1063</v>
      </c>
      <c r="G401" s="251" t="s">
        <v>3360</v>
      </c>
      <c r="H401" s="251" t="s">
        <v>3054</v>
      </c>
      <c r="I401" s="251">
        <v>60</v>
      </c>
      <c r="J401" s="251">
        <v>10</v>
      </c>
      <c r="K401" s="251" t="s">
        <v>1069</v>
      </c>
      <c r="L401" s="252" t="s">
        <v>1069</v>
      </c>
    </row>
    <row r="402" spans="1:12" x14ac:dyDescent="0.25">
      <c r="A402" s="250" t="s">
        <v>2253</v>
      </c>
      <c r="B402" s="251" t="s">
        <v>3348</v>
      </c>
      <c r="C402" s="251" t="s">
        <v>2517</v>
      </c>
      <c r="D402" s="251" t="s">
        <v>2518</v>
      </c>
      <c r="E402" s="251" t="s">
        <v>3431</v>
      </c>
      <c r="F402" s="251" t="s">
        <v>1063</v>
      </c>
      <c r="G402" s="251" t="s">
        <v>3360</v>
      </c>
      <c r="H402" s="251" t="s">
        <v>3054</v>
      </c>
      <c r="I402" s="251">
        <v>75</v>
      </c>
      <c r="J402" s="251">
        <v>10</v>
      </c>
      <c r="K402" s="251" t="s">
        <v>1069</v>
      </c>
      <c r="L402" s="252" t="s">
        <v>1069</v>
      </c>
    </row>
    <row r="403" spans="1:12" x14ac:dyDescent="0.25">
      <c r="A403" s="250" t="s">
        <v>2253</v>
      </c>
      <c r="B403" s="251" t="s">
        <v>3348</v>
      </c>
      <c r="C403" s="251" t="s">
        <v>2520</v>
      </c>
      <c r="D403" s="251" t="s">
        <v>2521</v>
      </c>
      <c r="E403" s="251" t="s">
        <v>3432</v>
      </c>
      <c r="F403" s="251" t="s">
        <v>1063</v>
      </c>
      <c r="G403" s="251" t="s">
        <v>3368</v>
      </c>
      <c r="H403" s="251" t="s">
        <v>3369</v>
      </c>
      <c r="I403" s="251">
        <v>90</v>
      </c>
      <c r="J403" s="251">
        <v>10</v>
      </c>
      <c r="K403" s="251" t="s">
        <v>1069</v>
      </c>
      <c r="L403" s="252" t="s">
        <v>1069</v>
      </c>
    </row>
    <row r="404" spans="1:12" x14ac:dyDescent="0.25">
      <c r="A404" s="250" t="s">
        <v>2253</v>
      </c>
      <c r="B404" s="251" t="s">
        <v>3348</v>
      </c>
      <c r="C404" s="251" t="s">
        <v>2523</v>
      </c>
      <c r="D404" s="251" t="s">
        <v>2343</v>
      </c>
      <c r="E404" s="251" t="s">
        <v>3433</v>
      </c>
      <c r="F404" s="251" t="s">
        <v>1063</v>
      </c>
      <c r="G404" s="251" t="s">
        <v>3360</v>
      </c>
      <c r="H404" s="251" t="s">
        <v>3054</v>
      </c>
      <c r="I404" s="251">
        <v>65</v>
      </c>
      <c r="J404" s="251">
        <v>10</v>
      </c>
      <c r="K404" s="251" t="s">
        <v>1069</v>
      </c>
      <c r="L404" s="252" t="s">
        <v>1069</v>
      </c>
    </row>
    <row r="405" spans="1:12" x14ac:dyDescent="0.25">
      <c r="A405" s="250" t="s">
        <v>2253</v>
      </c>
      <c r="B405" s="251" t="s">
        <v>3348</v>
      </c>
      <c r="C405" s="251" t="s">
        <v>2455</v>
      </c>
      <c r="D405" s="251" t="s">
        <v>2456</v>
      </c>
      <c r="E405" s="251" t="s">
        <v>3434</v>
      </c>
      <c r="F405" s="251" t="s">
        <v>1063</v>
      </c>
      <c r="G405" s="251" t="s">
        <v>3350</v>
      </c>
      <c r="H405" s="251" t="s">
        <v>652</v>
      </c>
      <c r="I405" s="251">
        <v>20</v>
      </c>
      <c r="J405" s="251">
        <v>100</v>
      </c>
      <c r="K405" s="251" t="s">
        <v>1069</v>
      </c>
      <c r="L405" s="252" t="s">
        <v>1069</v>
      </c>
    </row>
    <row r="406" spans="1:12" x14ac:dyDescent="0.25">
      <c r="A406" s="250" t="s">
        <v>2253</v>
      </c>
      <c r="B406" s="251" t="s">
        <v>3348</v>
      </c>
      <c r="C406" s="251" t="s">
        <v>2526</v>
      </c>
      <c r="D406" s="251" t="s">
        <v>2527</v>
      </c>
      <c r="E406" s="251" t="s">
        <v>3435</v>
      </c>
      <c r="F406" s="251" t="s">
        <v>1063</v>
      </c>
      <c r="G406" s="251" t="s">
        <v>3368</v>
      </c>
      <c r="H406" s="251" t="s">
        <v>3369</v>
      </c>
      <c r="I406" s="251">
        <v>85</v>
      </c>
      <c r="J406" s="251">
        <v>10</v>
      </c>
      <c r="K406" s="251" t="s">
        <v>1069</v>
      </c>
      <c r="L406" s="252" t="s">
        <v>1069</v>
      </c>
    </row>
    <row r="407" spans="1:12" x14ac:dyDescent="0.25">
      <c r="A407" s="250" t="s">
        <v>2253</v>
      </c>
      <c r="B407" s="251" t="s">
        <v>3348</v>
      </c>
      <c r="C407" s="251" t="s">
        <v>2529</v>
      </c>
      <c r="D407" s="251" t="s">
        <v>2530</v>
      </c>
      <c r="E407" s="251" t="s">
        <v>3436</v>
      </c>
      <c r="F407" s="251" t="s">
        <v>1063</v>
      </c>
      <c r="G407" s="251" t="s">
        <v>3368</v>
      </c>
      <c r="H407" s="251" t="s">
        <v>3369</v>
      </c>
      <c r="I407" s="251">
        <v>90</v>
      </c>
      <c r="J407" s="251">
        <v>10</v>
      </c>
      <c r="K407" s="251" t="s">
        <v>1069</v>
      </c>
      <c r="L407" s="252" t="s">
        <v>1069</v>
      </c>
    </row>
    <row r="408" spans="1:12" x14ac:dyDescent="0.25">
      <c r="A408" s="250" t="s">
        <v>2253</v>
      </c>
      <c r="B408" s="251" t="s">
        <v>3348</v>
      </c>
      <c r="C408" s="251" t="s">
        <v>2532</v>
      </c>
      <c r="D408" s="251" t="s">
        <v>2533</v>
      </c>
      <c r="E408" s="251" t="s">
        <v>3437</v>
      </c>
      <c r="F408" s="251" t="s">
        <v>1063</v>
      </c>
      <c r="G408" s="251" t="s">
        <v>3368</v>
      </c>
      <c r="H408" s="251" t="s">
        <v>3369</v>
      </c>
      <c r="I408" s="251">
        <v>80</v>
      </c>
      <c r="J408" s="251">
        <v>10</v>
      </c>
      <c r="K408" s="251" t="s">
        <v>1069</v>
      </c>
      <c r="L408" s="252" t="s">
        <v>1069</v>
      </c>
    </row>
    <row r="409" spans="1:12" x14ac:dyDescent="0.25">
      <c r="A409" s="250" t="s">
        <v>2253</v>
      </c>
      <c r="B409" s="251" t="s">
        <v>3348</v>
      </c>
      <c r="C409" s="251" t="s">
        <v>2535</v>
      </c>
      <c r="D409" s="251" t="s">
        <v>2536</v>
      </c>
      <c r="E409" s="251" t="s">
        <v>3438</v>
      </c>
      <c r="F409" s="251" t="s">
        <v>1063</v>
      </c>
      <c r="G409" s="251" t="s">
        <v>3368</v>
      </c>
      <c r="H409" s="251" t="s">
        <v>3369</v>
      </c>
      <c r="I409" s="251">
        <v>95</v>
      </c>
      <c r="J409" s="251">
        <v>10</v>
      </c>
      <c r="K409" s="251" t="s">
        <v>1069</v>
      </c>
      <c r="L409" s="252" t="s">
        <v>1069</v>
      </c>
    </row>
    <row r="410" spans="1:12" x14ac:dyDescent="0.25">
      <c r="A410" s="250" t="s">
        <v>2253</v>
      </c>
      <c r="B410" s="251" t="s">
        <v>3348</v>
      </c>
      <c r="C410" s="251" t="s">
        <v>2538</v>
      </c>
      <c r="D410" s="251" t="s">
        <v>2539</v>
      </c>
      <c r="E410" s="251" t="s">
        <v>3439</v>
      </c>
      <c r="F410" s="251" t="s">
        <v>1063</v>
      </c>
      <c r="G410" s="251" t="s">
        <v>3415</v>
      </c>
      <c r="H410" s="251" t="s">
        <v>3030</v>
      </c>
      <c r="I410" s="251">
        <v>60</v>
      </c>
      <c r="J410" s="251">
        <v>10</v>
      </c>
      <c r="K410" s="251" t="s">
        <v>1069</v>
      </c>
      <c r="L410" s="252" t="s">
        <v>1069</v>
      </c>
    </row>
    <row r="411" spans="1:12" x14ac:dyDescent="0.25">
      <c r="A411" s="250" t="s">
        <v>2253</v>
      </c>
      <c r="B411" s="251" t="s">
        <v>3348</v>
      </c>
      <c r="C411" s="251" t="s">
        <v>2421</v>
      </c>
      <c r="D411" s="251" t="s">
        <v>2422</v>
      </c>
      <c r="E411" s="251" t="s">
        <v>3440</v>
      </c>
      <c r="F411" s="251" t="s">
        <v>1063</v>
      </c>
      <c r="G411" s="251" t="s">
        <v>3441</v>
      </c>
      <c r="H411" s="251" t="s">
        <v>2896</v>
      </c>
      <c r="I411" s="251">
        <v>90</v>
      </c>
      <c r="J411" s="251">
        <v>10</v>
      </c>
      <c r="K411" s="251" t="s">
        <v>1069</v>
      </c>
      <c r="L411" s="252" t="s">
        <v>1069</v>
      </c>
    </row>
    <row r="412" spans="1:12" x14ac:dyDescent="0.25">
      <c r="A412" s="250" t="s">
        <v>2253</v>
      </c>
      <c r="B412" s="251" t="s">
        <v>3348</v>
      </c>
      <c r="C412" s="251" t="s">
        <v>2542</v>
      </c>
      <c r="D412" s="251" t="s">
        <v>2543</v>
      </c>
      <c r="E412" s="251" t="s">
        <v>3442</v>
      </c>
      <c r="F412" s="251" t="s">
        <v>1063</v>
      </c>
      <c r="G412" s="251" t="s">
        <v>3415</v>
      </c>
      <c r="H412" s="251" t="s">
        <v>3030</v>
      </c>
      <c r="I412" s="251">
        <v>60</v>
      </c>
      <c r="J412" s="251">
        <v>10</v>
      </c>
      <c r="K412" s="251" t="s">
        <v>1069</v>
      </c>
      <c r="L412" s="252" t="s">
        <v>1069</v>
      </c>
    </row>
    <row r="413" spans="1:12" x14ac:dyDescent="0.25">
      <c r="A413" s="250" t="s">
        <v>2253</v>
      </c>
      <c r="B413" s="251" t="s">
        <v>3348</v>
      </c>
      <c r="C413" s="251" t="s">
        <v>2545</v>
      </c>
      <c r="D413" s="251" t="s">
        <v>2546</v>
      </c>
      <c r="E413" s="251" t="s">
        <v>3443</v>
      </c>
      <c r="F413" s="251" t="s">
        <v>1063</v>
      </c>
      <c r="G413" s="251" t="s">
        <v>3415</v>
      </c>
      <c r="H413" s="251" t="s">
        <v>3030</v>
      </c>
      <c r="I413" s="251">
        <v>60</v>
      </c>
      <c r="J413" s="251">
        <v>10</v>
      </c>
      <c r="K413" s="251" t="s">
        <v>1069</v>
      </c>
      <c r="L413" s="252" t="s">
        <v>1069</v>
      </c>
    </row>
    <row r="414" spans="1:12" x14ac:dyDescent="0.25">
      <c r="A414" s="250" t="s">
        <v>2253</v>
      </c>
      <c r="B414" s="251" t="s">
        <v>3348</v>
      </c>
      <c r="C414" s="251" t="s">
        <v>2550</v>
      </c>
      <c r="D414" s="251" t="s">
        <v>2551</v>
      </c>
      <c r="E414" s="251" t="s">
        <v>3444</v>
      </c>
      <c r="F414" s="251" t="s">
        <v>1063</v>
      </c>
      <c r="G414" s="251" t="s">
        <v>3401</v>
      </c>
      <c r="H414" s="251" t="s">
        <v>3023</v>
      </c>
      <c r="I414" s="251">
        <v>100</v>
      </c>
      <c r="J414" s="251">
        <v>10</v>
      </c>
      <c r="K414" s="251" t="s">
        <v>1069</v>
      </c>
      <c r="L414" s="252" t="s">
        <v>1069</v>
      </c>
    </row>
    <row r="415" spans="1:12" x14ac:dyDescent="0.25">
      <c r="A415" s="250" t="s">
        <v>2253</v>
      </c>
      <c r="B415" s="251" t="s">
        <v>3348</v>
      </c>
      <c r="C415" s="251" t="s">
        <v>2553</v>
      </c>
      <c r="D415" s="251" t="s">
        <v>2554</v>
      </c>
      <c r="E415" s="251" t="s">
        <v>3445</v>
      </c>
      <c r="F415" s="251" t="s">
        <v>1063</v>
      </c>
      <c r="G415" s="251" t="s">
        <v>3401</v>
      </c>
      <c r="H415" s="251" t="s">
        <v>3023</v>
      </c>
      <c r="I415" s="251">
        <v>100</v>
      </c>
      <c r="J415" s="251">
        <v>10</v>
      </c>
      <c r="K415" s="251" t="s">
        <v>1069</v>
      </c>
      <c r="L415" s="252" t="s">
        <v>1069</v>
      </c>
    </row>
    <row r="416" spans="1:12" x14ac:dyDescent="0.25">
      <c r="A416" s="250" t="s">
        <v>2253</v>
      </c>
      <c r="B416" s="251" t="s">
        <v>3348</v>
      </c>
      <c r="C416" s="251" t="s">
        <v>2556</v>
      </c>
      <c r="D416" s="251" t="s">
        <v>2557</v>
      </c>
      <c r="E416" s="251" t="s">
        <v>3446</v>
      </c>
      <c r="F416" s="251" t="s">
        <v>1063</v>
      </c>
      <c r="G416" s="251" t="s">
        <v>3401</v>
      </c>
      <c r="H416" s="251" t="s">
        <v>3023</v>
      </c>
      <c r="I416" s="251">
        <v>100</v>
      </c>
      <c r="J416" s="251">
        <v>10</v>
      </c>
      <c r="K416" s="251" t="s">
        <v>1069</v>
      </c>
      <c r="L416" s="252" t="s">
        <v>1069</v>
      </c>
    </row>
    <row r="417" spans="1:12" x14ac:dyDescent="0.25">
      <c r="A417" s="250" t="s">
        <v>2253</v>
      </c>
      <c r="B417" s="251" t="s">
        <v>3348</v>
      </c>
      <c r="C417" s="251" t="s">
        <v>2560</v>
      </c>
      <c r="D417" s="251" t="s">
        <v>2561</v>
      </c>
      <c r="E417" s="251" t="s">
        <v>3447</v>
      </c>
      <c r="F417" s="251" t="s">
        <v>1063</v>
      </c>
      <c r="G417" s="251" t="s">
        <v>3415</v>
      </c>
      <c r="H417" s="251" t="s">
        <v>3030</v>
      </c>
      <c r="I417" s="251">
        <v>60</v>
      </c>
      <c r="J417" s="251">
        <v>10</v>
      </c>
      <c r="K417" s="251" t="s">
        <v>1069</v>
      </c>
      <c r="L417" s="252" t="s">
        <v>1069</v>
      </c>
    </row>
    <row r="418" spans="1:12" x14ac:dyDescent="0.25">
      <c r="A418" s="250" t="s">
        <v>2253</v>
      </c>
      <c r="B418" s="251" t="s">
        <v>3348</v>
      </c>
      <c r="C418" s="251" t="s">
        <v>2563</v>
      </c>
      <c r="D418" s="251" t="s">
        <v>2564</v>
      </c>
      <c r="E418" s="251" t="s">
        <v>3448</v>
      </c>
      <c r="F418" s="251" t="s">
        <v>1063</v>
      </c>
      <c r="G418" s="251" t="s">
        <v>3360</v>
      </c>
      <c r="H418" s="251" t="s">
        <v>3054</v>
      </c>
      <c r="I418" s="251">
        <v>65</v>
      </c>
      <c r="J418" s="251">
        <v>10</v>
      </c>
      <c r="K418" s="251" t="s">
        <v>1069</v>
      </c>
      <c r="L418" s="252" t="s">
        <v>1069</v>
      </c>
    </row>
    <row r="419" spans="1:12" x14ac:dyDescent="0.25">
      <c r="A419" s="250" t="s">
        <v>2253</v>
      </c>
      <c r="B419" s="251" t="s">
        <v>3348</v>
      </c>
      <c r="C419" s="251" t="s">
        <v>2566</v>
      </c>
      <c r="D419" s="251" t="s">
        <v>2567</v>
      </c>
      <c r="E419" s="251" t="s">
        <v>3449</v>
      </c>
      <c r="F419" s="251" t="s">
        <v>1063</v>
      </c>
      <c r="G419" s="251" t="s">
        <v>3401</v>
      </c>
      <c r="H419" s="251" t="s">
        <v>3023</v>
      </c>
      <c r="I419" s="251">
        <v>60</v>
      </c>
      <c r="J419" s="251">
        <v>10</v>
      </c>
      <c r="K419" s="251" t="s">
        <v>1069</v>
      </c>
      <c r="L419" s="252" t="s">
        <v>1069</v>
      </c>
    </row>
    <row r="420" spans="1:12" x14ac:dyDescent="0.25">
      <c r="A420" s="250" t="s">
        <v>2253</v>
      </c>
      <c r="B420" s="251" t="s">
        <v>3348</v>
      </c>
      <c r="C420" s="251" t="s">
        <v>2569</v>
      </c>
      <c r="D420" s="251" t="s">
        <v>2570</v>
      </c>
      <c r="E420" s="251" t="s">
        <v>3450</v>
      </c>
      <c r="F420" s="251" t="s">
        <v>1063</v>
      </c>
      <c r="G420" s="251" t="s">
        <v>3368</v>
      </c>
      <c r="H420" s="251" t="s">
        <v>3369</v>
      </c>
      <c r="I420" s="251">
        <v>75</v>
      </c>
      <c r="J420" s="251">
        <v>10</v>
      </c>
      <c r="K420" s="251" t="s">
        <v>1069</v>
      </c>
      <c r="L420" s="252" t="s">
        <v>1069</v>
      </c>
    </row>
    <row r="421" spans="1:12" x14ac:dyDescent="0.25">
      <c r="A421" s="250" t="s">
        <v>2253</v>
      </c>
      <c r="B421" s="251" t="s">
        <v>3348</v>
      </c>
      <c r="C421" s="251" t="s">
        <v>2574</v>
      </c>
      <c r="D421" s="251" t="s">
        <v>2575</v>
      </c>
      <c r="E421" s="251" t="s">
        <v>3451</v>
      </c>
      <c r="F421" s="251" t="s">
        <v>1063</v>
      </c>
      <c r="G421" s="251" t="s">
        <v>3368</v>
      </c>
      <c r="H421" s="251" t="s">
        <v>3369</v>
      </c>
      <c r="I421" s="251">
        <v>80</v>
      </c>
      <c r="J421" s="251">
        <v>10</v>
      </c>
      <c r="K421" s="251" t="s">
        <v>1069</v>
      </c>
      <c r="L421" s="252" t="s">
        <v>1069</v>
      </c>
    </row>
    <row r="422" spans="1:12" x14ac:dyDescent="0.25">
      <c r="A422" s="250" t="s">
        <v>2253</v>
      </c>
      <c r="B422" s="251" t="s">
        <v>3348</v>
      </c>
      <c r="C422" s="251" t="s">
        <v>2577</v>
      </c>
      <c r="D422" s="251" t="s">
        <v>2269</v>
      </c>
      <c r="E422" s="251" t="s">
        <v>3452</v>
      </c>
      <c r="F422" s="251" t="s">
        <v>1063</v>
      </c>
      <c r="G422" s="251" t="s">
        <v>3352</v>
      </c>
      <c r="H422" s="251" t="s">
        <v>655</v>
      </c>
      <c r="I422" s="251">
        <v>39</v>
      </c>
      <c r="J422" s="251">
        <v>10</v>
      </c>
      <c r="K422" s="251" t="s">
        <v>1069</v>
      </c>
      <c r="L422" s="252" t="s">
        <v>1069</v>
      </c>
    </row>
    <row r="423" spans="1:12" x14ac:dyDescent="0.25">
      <c r="A423" s="250" t="s">
        <v>2253</v>
      </c>
      <c r="B423" s="251" t="s">
        <v>3348</v>
      </c>
      <c r="C423" s="251" t="s">
        <v>2579</v>
      </c>
      <c r="D423" s="251" t="s">
        <v>2580</v>
      </c>
      <c r="E423" s="251" t="s">
        <v>3453</v>
      </c>
      <c r="F423" s="251" t="s">
        <v>1063</v>
      </c>
      <c r="G423" s="251" t="s">
        <v>3454</v>
      </c>
      <c r="H423" s="251" t="s">
        <v>652</v>
      </c>
      <c r="I423" s="251">
        <v>10.5</v>
      </c>
      <c r="J423" s="251">
        <v>10</v>
      </c>
      <c r="K423" s="251" t="s">
        <v>1069</v>
      </c>
      <c r="L423" s="252" t="s">
        <v>2582</v>
      </c>
    </row>
    <row r="424" spans="1:12" x14ac:dyDescent="0.25">
      <c r="A424" s="250" t="s">
        <v>2253</v>
      </c>
      <c r="B424" s="251" t="s">
        <v>3348</v>
      </c>
      <c r="C424" s="251" t="s">
        <v>2583</v>
      </c>
      <c r="D424" s="251" t="s">
        <v>2584</v>
      </c>
      <c r="E424" s="251" t="s">
        <v>3455</v>
      </c>
      <c r="F424" s="251" t="s">
        <v>1063</v>
      </c>
      <c r="G424" s="251" t="s">
        <v>3456</v>
      </c>
      <c r="H424" s="251" t="s">
        <v>3092</v>
      </c>
      <c r="I424" s="251">
        <v>150</v>
      </c>
      <c r="J424" s="251">
        <v>10</v>
      </c>
      <c r="K424" s="251" t="s">
        <v>1069</v>
      </c>
      <c r="L424" s="252" t="s">
        <v>1069</v>
      </c>
    </row>
    <row r="425" spans="1:12" x14ac:dyDescent="0.25">
      <c r="A425" s="250" t="s">
        <v>2253</v>
      </c>
      <c r="B425" s="251" t="s">
        <v>3348</v>
      </c>
      <c r="C425" s="251" t="s">
        <v>2306</v>
      </c>
      <c r="D425" s="251" t="s">
        <v>2307</v>
      </c>
      <c r="E425" s="251" t="s">
        <v>3457</v>
      </c>
      <c r="F425" s="251" t="s">
        <v>1063</v>
      </c>
      <c r="G425" s="251" t="s">
        <v>3399</v>
      </c>
      <c r="H425" s="251" t="s">
        <v>3257</v>
      </c>
      <c r="I425" s="251">
        <v>450</v>
      </c>
      <c r="J425" s="251">
        <v>10</v>
      </c>
      <c r="K425" s="251" t="s">
        <v>1069</v>
      </c>
      <c r="L425" s="252" t="s">
        <v>1069</v>
      </c>
    </row>
    <row r="426" spans="1:12" x14ac:dyDescent="0.25">
      <c r="A426" s="250" t="s">
        <v>2253</v>
      </c>
      <c r="B426" s="251" t="s">
        <v>3348</v>
      </c>
      <c r="C426" s="251" t="s">
        <v>2364</v>
      </c>
      <c r="D426" s="251" t="s">
        <v>2365</v>
      </c>
      <c r="E426" s="251" t="s">
        <v>3458</v>
      </c>
      <c r="F426" s="251" t="s">
        <v>1063</v>
      </c>
      <c r="G426" s="251" t="s">
        <v>3399</v>
      </c>
      <c r="H426" s="251" t="s">
        <v>3257</v>
      </c>
      <c r="I426" s="251">
        <v>450</v>
      </c>
      <c r="J426" s="251">
        <v>10</v>
      </c>
      <c r="K426" s="251" t="s">
        <v>1069</v>
      </c>
      <c r="L426" s="252" t="s">
        <v>1069</v>
      </c>
    </row>
    <row r="427" spans="1:12" x14ac:dyDescent="0.25">
      <c r="A427" s="250" t="s">
        <v>2253</v>
      </c>
      <c r="B427" s="251" t="s">
        <v>3348</v>
      </c>
      <c r="C427" s="251" t="s">
        <v>2592</v>
      </c>
      <c r="D427" s="251" t="s">
        <v>2593</v>
      </c>
      <c r="E427" s="251" t="s">
        <v>3459</v>
      </c>
      <c r="F427" s="251" t="s">
        <v>1063</v>
      </c>
      <c r="G427" s="251" t="s">
        <v>3399</v>
      </c>
      <c r="H427" s="251" t="s">
        <v>3257</v>
      </c>
      <c r="I427" s="251">
        <v>450</v>
      </c>
      <c r="J427" s="251">
        <v>10</v>
      </c>
      <c r="K427" s="251" t="s">
        <v>1069</v>
      </c>
      <c r="L427" s="252" t="s">
        <v>1069</v>
      </c>
    </row>
    <row r="428" spans="1:12" x14ac:dyDescent="0.25">
      <c r="A428" s="250" t="s">
        <v>2253</v>
      </c>
      <c r="B428" s="251" t="s">
        <v>3348</v>
      </c>
      <c r="C428" s="251" t="s">
        <v>2597</v>
      </c>
      <c r="D428" s="251" t="s">
        <v>544</v>
      </c>
      <c r="E428" s="251" t="s">
        <v>3460</v>
      </c>
      <c r="F428" s="251" t="s">
        <v>1063</v>
      </c>
      <c r="G428" s="251" t="s">
        <v>3461</v>
      </c>
      <c r="H428" s="251" t="s">
        <v>658</v>
      </c>
      <c r="I428" s="251">
        <v>50</v>
      </c>
      <c r="J428" s="251">
        <v>10</v>
      </c>
      <c r="K428" s="251" t="s">
        <v>1069</v>
      </c>
      <c r="L428" s="252" t="s">
        <v>2599</v>
      </c>
    </row>
    <row r="429" spans="1:12" x14ac:dyDescent="0.25">
      <c r="A429" s="250" t="s">
        <v>2253</v>
      </c>
      <c r="B429" s="251" t="s">
        <v>3348</v>
      </c>
      <c r="C429" s="251" t="s">
        <v>2600</v>
      </c>
      <c r="D429" s="251" t="s">
        <v>2260</v>
      </c>
      <c r="E429" s="251" t="s">
        <v>3462</v>
      </c>
      <c r="F429" s="251" t="s">
        <v>1063</v>
      </c>
      <c r="G429" s="251" t="s">
        <v>3352</v>
      </c>
      <c r="H429" s="251" t="s">
        <v>655</v>
      </c>
      <c r="I429" s="251">
        <v>75</v>
      </c>
      <c r="J429" s="251">
        <v>10</v>
      </c>
      <c r="K429" s="251" t="s">
        <v>1069</v>
      </c>
      <c r="L429" s="252" t="s">
        <v>1069</v>
      </c>
    </row>
    <row r="430" spans="1:12" x14ac:dyDescent="0.25">
      <c r="A430" s="250" t="s">
        <v>2253</v>
      </c>
      <c r="B430" s="251" t="s">
        <v>3348</v>
      </c>
      <c r="C430" s="251" t="s">
        <v>2602</v>
      </c>
      <c r="D430" s="251" t="s">
        <v>2292</v>
      </c>
      <c r="E430" s="251" t="s">
        <v>3463</v>
      </c>
      <c r="F430" s="251" t="s">
        <v>1063</v>
      </c>
      <c r="G430" s="251" t="s">
        <v>3352</v>
      </c>
      <c r="H430" s="251" t="s">
        <v>655</v>
      </c>
      <c r="I430" s="251">
        <v>75</v>
      </c>
      <c r="J430" s="251">
        <v>10</v>
      </c>
      <c r="K430" s="251" t="s">
        <v>1069</v>
      </c>
      <c r="L430" s="252" t="s">
        <v>1069</v>
      </c>
    </row>
    <row r="431" spans="1:12" x14ac:dyDescent="0.25">
      <c r="A431" s="250" t="s">
        <v>2253</v>
      </c>
      <c r="B431" s="251" t="s">
        <v>3348</v>
      </c>
      <c r="C431" s="251" t="s">
        <v>2604</v>
      </c>
      <c r="D431" s="251" t="s">
        <v>2605</v>
      </c>
      <c r="E431" s="251" t="s">
        <v>3464</v>
      </c>
      <c r="F431" s="251" t="s">
        <v>1063</v>
      </c>
      <c r="G431" s="251" t="s">
        <v>3456</v>
      </c>
      <c r="H431" s="251" t="s">
        <v>3092</v>
      </c>
      <c r="I431" s="251">
        <v>150</v>
      </c>
      <c r="J431" s="251">
        <v>10</v>
      </c>
      <c r="K431" s="251" t="s">
        <v>1069</v>
      </c>
      <c r="L431" s="252" t="s">
        <v>1069</v>
      </c>
    </row>
    <row r="432" spans="1:12" x14ac:dyDescent="0.25">
      <c r="A432" s="250" t="s">
        <v>2253</v>
      </c>
      <c r="B432" s="251" t="s">
        <v>3348</v>
      </c>
      <c r="C432" s="251" t="s">
        <v>2607</v>
      </c>
      <c r="D432" s="251" t="s">
        <v>2608</v>
      </c>
      <c r="E432" s="251" t="s">
        <v>3465</v>
      </c>
      <c r="F432" s="251" t="s">
        <v>1063</v>
      </c>
      <c r="G432" s="251" t="s">
        <v>3387</v>
      </c>
      <c r="H432" s="251" t="s">
        <v>3307</v>
      </c>
      <c r="I432" s="251">
        <v>45</v>
      </c>
      <c r="J432" s="251">
        <v>10</v>
      </c>
      <c r="K432" s="251" t="s">
        <v>1069</v>
      </c>
      <c r="L432" s="252" t="s">
        <v>1069</v>
      </c>
    </row>
    <row r="433" spans="1:12" x14ac:dyDescent="0.25">
      <c r="A433" s="250" t="s">
        <v>2253</v>
      </c>
      <c r="B433" s="251" t="s">
        <v>3348</v>
      </c>
      <c r="C433" s="251" t="s">
        <v>2612</v>
      </c>
      <c r="D433" s="251" t="s">
        <v>2613</v>
      </c>
      <c r="E433" s="251" t="s">
        <v>3466</v>
      </c>
      <c r="F433" s="251" t="s">
        <v>1063</v>
      </c>
      <c r="G433" s="251" t="s">
        <v>3350</v>
      </c>
      <c r="H433" s="251" t="s">
        <v>652</v>
      </c>
      <c r="I433" s="251">
        <v>18</v>
      </c>
      <c r="J433" s="251">
        <v>10</v>
      </c>
      <c r="K433" s="251" t="s">
        <v>1069</v>
      </c>
      <c r="L433" s="252" t="s">
        <v>1069</v>
      </c>
    </row>
    <row r="434" spans="1:12" x14ac:dyDescent="0.25">
      <c r="A434" s="250" t="s">
        <v>2253</v>
      </c>
      <c r="B434" s="251" t="s">
        <v>3348</v>
      </c>
      <c r="C434" s="251" t="s">
        <v>2615</v>
      </c>
      <c r="D434" s="251" t="s">
        <v>2616</v>
      </c>
      <c r="E434" s="251" t="s">
        <v>3467</v>
      </c>
      <c r="F434" s="251" t="s">
        <v>1063</v>
      </c>
      <c r="G434" s="251" t="s">
        <v>3387</v>
      </c>
      <c r="H434" s="251" t="s">
        <v>3307</v>
      </c>
      <c r="I434" s="251">
        <v>55</v>
      </c>
      <c r="J434" s="251">
        <v>10</v>
      </c>
      <c r="K434" s="251" t="s">
        <v>1069</v>
      </c>
      <c r="L434" s="252" t="s">
        <v>1069</v>
      </c>
    </row>
    <row r="435" spans="1:12" x14ac:dyDescent="0.25">
      <c r="A435" s="250" t="s">
        <v>2253</v>
      </c>
      <c r="B435" s="251" t="s">
        <v>3348</v>
      </c>
      <c r="C435" s="251" t="s">
        <v>2618</v>
      </c>
      <c r="D435" s="251" t="s">
        <v>2619</v>
      </c>
      <c r="E435" s="251" t="s">
        <v>3468</v>
      </c>
      <c r="F435" s="251" t="s">
        <v>1063</v>
      </c>
      <c r="G435" s="251" t="s">
        <v>3387</v>
      </c>
      <c r="H435" s="251" t="s">
        <v>3307</v>
      </c>
      <c r="I435" s="251">
        <v>60</v>
      </c>
      <c r="J435" s="251">
        <v>10</v>
      </c>
      <c r="K435" s="251" t="s">
        <v>1069</v>
      </c>
      <c r="L435" s="252" t="s">
        <v>1069</v>
      </c>
    </row>
    <row r="436" spans="1:12" x14ac:dyDescent="0.25">
      <c r="A436" s="250" t="s">
        <v>2253</v>
      </c>
      <c r="B436" s="251" t="s">
        <v>3348</v>
      </c>
      <c r="C436" s="251" t="s">
        <v>2610</v>
      </c>
      <c r="D436" s="251" t="s">
        <v>2611</v>
      </c>
      <c r="E436" s="251" t="s">
        <v>3469</v>
      </c>
      <c r="F436" s="251" t="s">
        <v>1063</v>
      </c>
      <c r="G436" s="251" t="s">
        <v>3350</v>
      </c>
      <c r="H436" s="251" t="s">
        <v>652</v>
      </c>
      <c r="I436" s="251">
        <v>10</v>
      </c>
      <c r="J436" s="251">
        <v>10</v>
      </c>
      <c r="K436" s="251" t="s">
        <v>1069</v>
      </c>
      <c r="L436" s="252" t="s">
        <v>2622</v>
      </c>
    </row>
    <row r="437" spans="1:12" x14ac:dyDescent="0.25">
      <c r="A437" s="250" t="s">
        <v>2253</v>
      </c>
      <c r="B437" s="251" t="s">
        <v>3348</v>
      </c>
      <c r="C437" s="251" t="s">
        <v>2623</v>
      </c>
      <c r="D437" s="251" t="s">
        <v>2624</v>
      </c>
      <c r="E437" s="251" t="s">
        <v>3470</v>
      </c>
      <c r="F437" s="251" t="s">
        <v>1063</v>
      </c>
      <c r="G437" s="251" t="s">
        <v>3368</v>
      </c>
      <c r="H437" s="251" t="s">
        <v>3369</v>
      </c>
      <c r="I437" s="251">
        <v>50</v>
      </c>
      <c r="J437" s="251">
        <v>10</v>
      </c>
      <c r="K437" s="251" t="s">
        <v>1069</v>
      </c>
      <c r="L437" s="252" t="s">
        <v>1069</v>
      </c>
    </row>
    <row r="438" spans="1:12" x14ac:dyDescent="0.25">
      <c r="A438" s="250" t="s">
        <v>2253</v>
      </c>
      <c r="B438" s="251" t="s">
        <v>3348</v>
      </c>
      <c r="C438" s="251" t="s">
        <v>2626</v>
      </c>
      <c r="D438" s="251" t="s">
        <v>2627</v>
      </c>
      <c r="E438" s="251" t="s">
        <v>3471</v>
      </c>
      <c r="F438" s="251" t="s">
        <v>1063</v>
      </c>
      <c r="G438" s="251" t="s">
        <v>3368</v>
      </c>
      <c r="H438" s="251" t="s">
        <v>3369</v>
      </c>
      <c r="I438" s="251">
        <v>60</v>
      </c>
      <c r="J438" s="251">
        <v>10</v>
      </c>
      <c r="K438" s="251" t="s">
        <v>1069</v>
      </c>
      <c r="L438" s="252" t="s">
        <v>1069</v>
      </c>
    </row>
    <row r="439" spans="1:12" x14ac:dyDescent="0.25">
      <c r="A439" s="250" t="s">
        <v>2253</v>
      </c>
      <c r="B439" s="251" t="s">
        <v>3348</v>
      </c>
      <c r="C439" s="251" t="s">
        <v>2629</v>
      </c>
      <c r="D439" s="251" t="s">
        <v>2630</v>
      </c>
      <c r="E439" s="251" t="s">
        <v>3472</v>
      </c>
      <c r="F439" s="251" t="s">
        <v>1063</v>
      </c>
      <c r="G439" s="251" t="s">
        <v>3368</v>
      </c>
      <c r="H439" s="251" t="s">
        <v>3369</v>
      </c>
      <c r="I439" s="251">
        <v>50</v>
      </c>
      <c r="J439" s="251">
        <v>10</v>
      </c>
      <c r="K439" s="251" t="s">
        <v>1069</v>
      </c>
      <c r="L439" s="252" t="s">
        <v>1069</v>
      </c>
    </row>
    <row r="440" spans="1:12" x14ac:dyDescent="0.25">
      <c r="A440" s="250" t="s">
        <v>2253</v>
      </c>
      <c r="B440" s="251" t="s">
        <v>3348</v>
      </c>
      <c r="C440" s="251" t="s">
        <v>569</v>
      </c>
      <c r="D440" s="251" t="s">
        <v>570</v>
      </c>
      <c r="E440" s="251" t="s">
        <v>3473</v>
      </c>
      <c r="F440" s="251" t="s">
        <v>1063</v>
      </c>
      <c r="G440" s="251" t="s">
        <v>3368</v>
      </c>
      <c r="H440" s="251" t="s">
        <v>3369</v>
      </c>
      <c r="I440" s="251">
        <v>80</v>
      </c>
      <c r="J440" s="251">
        <v>10</v>
      </c>
      <c r="K440" s="251" t="s">
        <v>1069</v>
      </c>
      <c r="L440" s="252" t="s">
        <v>2635</v>
      </c>
    </row>
    <row r="441" spans="1:12" x14ac:dyDescent="0.25">
      <c r="A441" s="250" t="s">
        <v>873</v>
      </c>
      <c r="B441" s="251" t="s">
        <v>3474</v>
      </c>
      <c r="C441" s="251" t="s">
        <v>168</v>
      </c>
      <c r="D441" s="251" t="s">
        <v>169</v>
      </c>
      <c r="E441" s="251" t="s">
        <v>3475</v>
      </c>
      <c r="F441" s="251" t="s">
        <v>1063</v>
      </c>
      <c r="G441" s="251" t="s">
        <v>619</v>
      </c>
      <c r="H441" s="251" t="s">
        <v>618</v>
      </c>
      <c r="I441" s="251">
        <v>450</v>
      </c>
      <c r="J441" s="251">
        <v>10</v>
      </c>
      <c r="K441" s="251" t="s">
        <v>1069</v>
      </c>
      <c r="L441" s="252" t="s">
        <v>2637</v>
      </c>
    </row>
    <row r="442" spans="1:12" x14ac:dyDescent="0.25">
      <c r="A442" s="250" t="s">
        <v>873</v>
      </c>
      <c r="B442" s="251" t="s">
        <v>3474</v>
      </c>
      <c r="C442" s="251" t="s">
        <v>171</v>
      </c>
      <c r="D442" s="251" t="s">
        <v>172</v>
      </c>
      <c r="E442" s="251" t="s">
        <v>3476</v>
      </c>
      <c r="F442" s="251" t="s">
        <v>1063</v>
      </c>
      <c r="G442" s="251" t="s">
        <v>646</v>
      </c>
      <c r="H442" s="251" t="s">
        <v>645</v>
      </c>
      <c r="I442" s="251">
        <v>60</v>
      </c>
      <c r="J442" s="251">
        <v>10</v>
      </c>
      <c r="K442" s="251" t="s">
        <v>1069</v>
      </c>
      <c r="L442" s="252" t="s">
        <v>1069</v>
      </c>
    </row>
    <row r="443" spans="1:12" x14ac:dyDescent="0.25">
      <c r="A443" s="250" t="s">
        <v>873</v>
      </c>
      <c r="B443" s="251" t="s">
        <v>3474</v>
      </c>
      <c r="C443" s="251" t="s">
        <v>173</v>
      </c>
      <c r="D443" s="251" t="s">
        <v>174</v>
      </c>
      <c r="E443" s="251" t="s">
        <v>3477</v>
      </c>
      <c r="F443" s="251" t="s">
        <v>1063</v>
      </c>
      <c r="G443" s="251" t="s">
        <v>613</v>
      </c>
      <c r="H443" s="251" t="s">
        <v>612</v>
      </c>
      <c r="I443" s="251">
        <v>300</v>
      </c>
      <c r="J443" s="251">
        <v>10</v>
      </c>
      <c r="K443" s="251" t="s">
        <v>1069</v>
      </c>
      <c r="L443" s="252" t="s">
        <v>2640</v>
      </c>
    </row>
    <row r="444" spans="1:12" x14ac:dyDescent="0.25">
      <c r="A444" s="250" t="s">
        <v>873</v>
      </c>
      <c r="B444" s="251" t="s">
        <v>3474</v>
      </c>
      <c r="C444" s="251" t="s">
        <v>175</v>
      </c>
      <c r="D444" s="251" t="s">
        <v>176</v>
      </c>
      <c r="E444" s="251" t="s">
        <v>3478</v>
      </c>
      <c r="F444" s="251" t="s">
        <v>1063</v>
      </c>
      <c r="G444" s="251" t="s">
        <v>613</v>
      </c>
      <c r="H444" s="251" t="s">
        <v>612</v>
      </c>
      <c r="I444" s="251">
        <v>230</v>
      </c>
      <c r="J444" s="251">
        <v>10</v>
      </c>
      <c r="K444" s="251" t="s">
        <v>1069</v>
      </c>
      <c r="L444" s="252" t="s">
        <v>2642</v>
      </c>
    </row>
    <row r="445" spans="1:12" x14ac:dyDescent="0.25">
      <c r="A445" s="250" t="s">
        <v>873</v>
      </c>
      <c r="B445" s="251" t="s">
        <v>3474</v>
      </c>
      <c r="C445" s="251" t="s">
        <v>179</v>
      </c>
      <c r="D445" s="251" t="s">
        <v>180</v>
      </c>
      <c r="E445" s="251" t="s">
        <v>3479</v>
      </c>
      <c r="F445" s="251" t="s">
        <v>1063</v>
      </c>
      <c r="G445" s="251" t="s">
        <v>646</v>
      </c>
      <c r="H445" s="251" t="s">
        <v>645</v>
      </c>
      <c r="I445" s="251">
        <v>45</v>
      </c>
      <c r="J445" s="251">
        <v>10</v>
      </c>
      <c r="K445" s="251" t="s">
        <v>1069</v>
      </c>
      <c r="L445" s="252" t="s">
        <v>2644</v>
      </c>
    </row>
    <row r="446" spans="1:12" x14ac:dyDescent="0.25">
      <c r="A446" s="250" t="s">
        <v>873</v>
      </c>
      <c r="B446" s="251" t="s">
        <v>3474</v>
      </c>
      <c r="C446" s="251" t="s">
        <v>181</v>
      </c>
      <c r="D446" s="251" t="s">
        <v>182</v>
      </c>
      <c r="E446" s="251" t="s">
        <v>3480</v>
      </c>
      <c r="F446" s="251" t="s">
        <v>1063</v>
      </c>
      <c r="G446" s="251" t="s">
        <v>3481</v>
      </c>
      <c r="H446" s="251" t="s">
        <v>667</v>
      </c>
      <c r="I446" s="251">
        <v>300</v>
      </c>
      <c r="J446" s="251">
        <v>10</v>
      </c>
      <c r="K446" s="251" t="s">
        <v>1069</v>
      </c>
      <c r="L446" s="252" t="s">
        <v>2646</v>
      </c>
    </row>
    <row r="447" spans="1:12" x14ac:dyDescent="0.25">
      <c r="A447" s="250" t="s">
        <v>873</v>
      </c>
      <c r="B447" s="251" t="s">
        <v>3474</v>
      </c>
      <c r="C447" s="251" t="s">
        <v>185</v>
      </c>
      <c r="D447" s="251" t="s">
        <v>186</v>
      </c>
      <c r="E447" s="251" t="s">
        <v>3482</v>
      </c>
      <c r="F447" s="251" t="s">
        <v>1063</v>
      </c>
      <c r="G447" s="251" t="s">
        <v>634</v>
      </c>
      <c r="H447" s="251" t="s">
        <v>633</v>
      </c>
      <c r="I447" s="251">
        <v>10</v>
      </c>
      <c r="J447" s="251">
        <v>10</v>
      </c>
      <c r="K447" s="251" t="s">
        <v>1069</v>
      </c>
      <c r="L447" s="252" t="s">
        <v>1069</v>
      </c>
    </row>
    <row r="448" spans="1:12" x14ac:dyDescent="0.25">
      <c r="A448" s="250" t="s">
        <v>873</v>
      </c>
      <c r="B448" s="251" t="s">
        <v>3474</v>
      </c>
      <c r="C448" s="251" t="s">
        <v>188</v>
      </c>
      <c r="D448" s="251" t="s">
        <v>189</v>
      </c>
      <c r="E448" s="251" t="s">
        <v>3483</v>
      </c>
      <c r="F448" s="251" t="s">
        <v>1063</v>
      </c>
      <c r="G448" s="251" t="s">
        <v>628</v>
      </c>
      <c r="H448" s="251" t="s">
        <v>627</v>
      </c>
      <c r="I448" s="251">
        <v>10</v>
      </c>
      <c r="J448" s="251">
        <v>10</v>
      </c>
      <c r="K448" s="251" t="s">
        <v>1069</v>
      </c>
      <c r="L448" s="252" t="s">
        <v>1069</v>
      </c>
    </row>
    <row r="449" spans="1:12" x14ac:dyDescent="0.25">
      <c r="A449" s="250" t="s">
        <v>873</v>
      </c>
      <c r="B449" s="251" t="s">
        <v>3474</v>
      </c>
      <c r="C449" s="251" t="s">
        <v>190</v>
      </c>
      <c r="D449" s="251" t="s">
        <v>191</v>
      </c>
      <c r="E449" s="251" t="s">
        <v>3484</v>
      </c>
      <c r="F449" s="251" t="s">
        <v>1063</v>
      </c>
      <c r="G449" s="251" t="s">
        <v>640</v>
      </c>
      <c r="H449" s="251" t="s">
        <v>639</v>
      </c>
      <c r="I449" s="251">
        <v>26</v>
      </c>
      <c r="J449" s="251">
        <v>10</v>
      </c>
      <c r="K449" s="251" t="s">
        <v>1069</v>
      </c>
      <c r="L449" s="252" t="s">
        <v>1069</v>
      </c>
    </row>
    <row r="450" spans="1:12" x14ac:dyDescent="0.25">
      <c r="A450" s="250" t="s">
        <v>873</v>
      </c>
      <c r="B450" s="251" t="s">
        <v>3474</v>
      </c>
      <c r="C450" s="251" t="s">
        <v>190</v>
      </c>
      <c r="D450" s="251" t="s">
        <v>191</v>
      </c>
      <c r="E450" s="251" t="s">
        <v>3484</v>
      </c>
      <c r="F450" s="251" t="s">
        <v>1063</v>
      </c>
      <c r="G450" s="251" t="s">
        <v>643</v>
      </c>
      <c r="H450" s="251" t="s">
        <v>642</v>
      </c>
      <c r="I450" s="251">
        <v>26</v>
      </c>
      <c r="J450" s="251">
        <v>10</v>
      </c>
      <c r="K450" s="251" t="s">
        <v>1069</v>
      </c>
      <c r="L450" s="252" t="s">
        <v>1069</v>
      </c>
    </row>
    <row r="451" spans="1:12" x14ac:dyDescent="0.25">
      <c r="A451" s="250" t="s">
        <v>873</v>
      </c>
      <c r="B451" s="251" t="s">
        <v>3474</v>
      </c>
      <c r="C451" s="251" t="s">
        <v>193</v>
      </c>
      <c r="D451" s="251" t="s">
        <v>194</v>
      </c>
      <c r="E451" s="251" t="s">
        <v>3485</v>
      </c>
      <c r="F451" s="251" t="s">
        <v>1063</v>
      </c>
      <c r="G451" s="251" t="s">
        <v>609</v>
      </c>
      <c r="H451" s="251" t="s">
        <v>608</v>
      </c>
      <c r="I451" s="251">
        <v>170</v>
      </c>
      <c r="J451" s="251">
        <v>10</v>
      </c>
      <c r="K451" s="251" t="s">
        <v>1069</v>
      </c>
      <c r="L451" s="252" t="s">
        <v>2651</v>
      </c>
    </row>
    <row r="452" spans="1:12" x14ac:dyDescent="0.25">
      <c r="A452" s="250" t="s">
        <v>873</v>
      </c>
      <c r="B452" s="251" t="s">
        <v>3474</v>
      </c>
      <c r="C452" s="251" t="s">
        <v>197</v>
      </c>
      <c r="D452" s="251" t="s">
        <v>198</v>
      </c>
      <c r="E452" s="251" t="s">
        <v>3486</v>
      </c>
      <c r="F452" s="251" t="s">
        <v>1063</v>
      </c>
      <c r="G452" s="251" t="s">
        <v>613</v>
      </c>
      <c r="H452" s="251" t="s">
        <v>612</v>
      </c>
      <c r="I452" s="251">
        <v>250</v>
      </c>
      <c r="J452" s="251">
        <v>10</v>
      </c>
      <c r="K452" s="251" t="s">
        <v>1069</v>
      </c>
      <c r="L452" s="252" t="s">
        <v>2653</v>
      </c>
    </row>
    <row r="453" spans="1:12" x14ac:dyDescent="0.25">
      <c r="A453" s="250" t="s">
        <v>873</v>
      </c>
      <c r="B453" s="251" t="s">
        <v>3474</v>
      </c>
      <c r="C453" s="251" t="s">
        <v>199</v>
      </c>
      <c r="D453" s="251" t="s">
        <v>200</v>
      </c>
      <c r="E453" s="251" t="s">
        <v>3487</v>
      </c>
      <c r="F453" s="251" t="s">
        <v>1063</v>
      </c>
      <c r="G453" s="251" t="s">
        <v>3488</v>
      </c>
      <c r="H453" s="251" t="s">
        <v>633</v>
      </c>
      <c r="I453" s="251">
        <v>20</v>
      </c>
      <c r="J453" s="251">
        <v>10</v>
      </c>
      <c r="K453" s="251" t="s">
        <v>1069</v>
      </c>
      <c r="L453" s="252" t="s">
        <v>2657</v>
      </c>
    </row>
    <row r="454" spans="1:12" x14ac:dyDescent="0.25">
      <c r="A454" s="250" t="s">
        <v>873</v>
      </c>
      <c r="B454" s="251" t="s">
        <v>3474</v>
      </c>
      <c r="C454" s="251" t="s">
        <v>201</v>
      </c>
      <c r="D454" s="251" t="s">
        <v>202</v>
      </c>
      <c r="E454" s="251" t="s">
        <v>3489</v>
      </c>
      <c r="F454" s="251" t="s">
        <v>1063</v>
      </c>
      <c r="G454" s="251" t="s">
        <v>3488</v>
      </c>
      <c r="H454" s="251" t="s">
        <v>633</v>
      </c>
      <c r="I454" s="251">
        <v>20</v>
      </c>
      <c r="J454" s="251">
        <v>10</v>
      </c>
      <c r="K454" s="251" t="s">
        <v>1069</v>
      </c>
      <c r="L454" s="252" t="s">
        <v>2659</v>
      </c>
    </row>
    <row r="455" spans="1:12" x14ac:dyDescent="0.25">
      <c r="A455" s="250" t="s">
        <v>873</v>
      </c>
      <c r="B455" s="251" t="s">
        <v>3474</v>
      </c>
      <c r="C455" s="251" t="s">
        <v>207</v>
      </c>
      <c r="D455" s="251" t="s">
        <v>208</v>
      </c>
      <c r="E455" s="251" t="s">
        <v>3490</v>
      </c>
      <c r="F455" s="251" t="s">
        <v>1063</v>
      </c>
      <c r="G455" s="251" t="s">
        <v>3491</v>
      </c>
      <c r="H455" s="251" t="s">
        <v>652</v>
      </c>
      <c r="I455" s="251">
        <v>35</v>
      </c>
      <c r="J455" s="251">
        <v>10</v>
      </c>
      <c r="K455" s="251" t="s">
        <v>1069</v>
      </c>
      <c r="L455" s="252" t="s">
        <v>2661</v>
      </c>
    </row>
    <row r="456" spans="1:12" x14ac:dyDescent="0.25">
      <c r="A456" s="250" t="s">
        <v>873</v>
      </c>
      <c r="B456" s="251" t="s">
        <v>3474</v>
      </c>
      <c r="C456" s="251" t="s">
        <v>214</v>
      </c>
      <c r="D456" s="251" t="s">
        <v>215</v>
      </c>
      <c r="E456" s="251" t="s">
        <v>3492</v>
      </c>
      <c r="F456" s="251" t="s">
        <v>1063</v>
      </c>
      <c r="G456" s="251" t="s">
        <v>609</v>
      </c>
      <c r="H456" s="251" t="s">
        <v>608</v>
      </c>
      <c r="I456" s="251">
        <v>230</v>
      </c>
      <c r="J456" s="251">
        <v>10</v>
      </c>
      <c r="K456" s="251" t="s">
        <v>1069</v>
      </c>
      <c r="L456" s="252" t="s">
        <v>2663</v>
      </c>
    </row>
    <row r="457" spans="1:12" x14ac:dyDescent="0.25">
      <c r="A457" s="250" t="s">
        <v>873</v>
      </c>
      <c r="B457" s="251" t="s">
        <v>3474</v>
      </c>
      <c r="C457" s="251" t="s">
        <v>230</v>
      </c>
      <c r="D457" s="251" t="s">
        <v>231</v>
      </c>
      <c r="E457" s="251" t="s">
        <v>3493</v>
      </c>
      <c r="F457" s="251" t="s">
        <v>1063</v>
      </c>
      <c r="G457" s="251" t="s">
        <v>3494</v>
      </c>
      <c r="H457" s="251" t="s">
        <v>661</v>
      </c>
      <c r="I457" s="251">
        <v>45</v>
      </c>
      <c r="J457" s="251">
        <v>10</v>
      </c>
      <c r="K457" s="251" t="s">
        <v>1069</v>
      </c>
      <c r="L457" s="252" t="s">
        <v>1069</v>
      </c>
    </row>
    <row r="458" spans="1:12" x14ac:dyDescent="0.25">
      <c r="A458" s="250" t="s">
        <v>873</v>
      </c>
      <c r="B458" s="251" t="s">
        <v>3474</v>
      </c>
      <c r="C458" s="251" t="s">
        <v>235</v>
      </c>
      <c r="D458" s="251" t="s">
        <v>236</v>
      </c>
      <c r="E458" s="251" t="s">
        <v>3495</v>
      </c>
      <c r="F458" s="251" t="s">
        <v>1063</v>
      </c>
      <c r="G458" s="251" t="s">
        <v>656</v>
      </c>
      <c r="H458" s="251" t="s">
        <v>655</v>
      </c>
      <c r="I458" s="251">
        <v>43</v>
      </c>
      <c r="J458" s="251">
        <v>10</v>
      </c>
      <c r="K458" s="251" t="s">
        <v>1069</v>
      </c>
      <c r="L458" s="252" t="s">
        <v>1069</v>
      </c>
    </row>
    <row r="459" spans="1:12" x14ac:dyDescent="0.25">
      <c r="A459" s="250" t="s">
        <v>873</v>
      </c>
      <c r="B459" s="251" t="s">
        <v>3474</v>
      </c>
      <c r="C459" s="251" t="s">
        <v>239</v>
      </c>
      <c r="D459" s="251" t="s">
        <v>240</v>
      </c>
      <c r="E459" s="251" t="s">
        <v>3496</v>
      </c>
      <c r="F459" s="251" t="s">
        <v>1063</v>
      </c>
      <c r="G459" s="251" t="s">
        <v>665</v>
      </c>
      <c r="H459" s="251" t="s">
        <v>664</v>
      </c>
      <c r="I459" s="251">
        <v>80</v>
      </c>
      <c r="J459" s="251">
        <v>10</v>
      </c>
      <c r="K459" s="251" t="s">
        <v>1069</v>
      </c>
      <c r="L459" s="252" t="s">
        <v>1069</v>
      </c>
    </row>
    <row r="460" spans="1:12" x14ac:dyDescent="0.25">
      <c r="A460" s="250" t="s">
        <v>873</v>
      </c>
      <c r="B460" s="251" t="s">
        <v>3474</v>
      </c>
      <c r="C460" s="251" t="s">
        <v>241</v>
      </c>
      <c r="D460" s="251" t="s">
        <v>242</v>
      </c>
      <c r="E460" s="251" t="s">
        <v>3497</v>
      </c>
      <c r="F460" s="251" t="s">
        <v>1063</v>
      </c>
      <c r="G460" s="251" t="s">
        <v>649</v>
      </c>
      <c r="H460" s="251" t="s">
        <v>648</v>
      </c>
      <c r="I460" s="251">
        <v>10</v>
      </c>
      <c r="J460" s="251">
        <v>10</v>
      </c>
      <c r="K460" s="251" t="s">
        <v>1069</v>
      </c>
      <c r="L460" s="252" t="s">
        <v>1069</v>
      </c>
    </row>
    <row r="461" spans="1:12" x14ac:dyDescent="0.25">
      <c r="A461" s="250" t="s">
        <v>873</v>
      </c>
      <c r="B461" s="251" t="s">
        <v>3474</v>
      </c>
      <c r="C461" s="251" t="s">
        <v>243</v>
      </c>
      <c r="D461" s="251" t="s">
        <v>244</v>
      </c>
      <c r="E461" s="251" t="s">
        <v>3498</v>
      </c>
      <c r="F461" s="251" t="s">
        <v>1063</v>
      </c>
      <c r="G461" s="251" t="s">
        <v>3494</v>
      </c>
      <c r="H461" s="251" t="s">
        <v>661</v>
      </c>
      <c r="I461" s="251">
        <v>38</v>
      </c>
      <c r="J461" s="251">
        <v>10</v>
      </c>
      <c r="K461" s="251" t="s">
        <v>1069</v>
      </c>
      <c r="L461" s="252" t="s">
        <v>1069</v>
      </c>
    </row>
    <row r="462" spans="1:12" x14ac:dyDescent="0.25">
      <c r="A462" s="250" t="s">
        <v>873</v>
      </c>
      <c r="B462" s="251" t="s">
        <v>3474</v>
      </c>
      <c r="C462" s="251" t="s">
        <v>245</v>
      </c>
      <c r="D462" s="251" t="s">
        <v>246</v>
      </c>
      <c r="E462" s="251" t="s">
        <v>3499</v>
      </c>
      <c r="F462" s="251" t="s">
        <v>1063</v>
      </c>
      <c r="G462" s="251" t="s">
        <v>649</v>
      </c>
      <c r="H462" s="251" t="s">
        <v>648</v>
      </c>
      <c r="I462" s="251">
        <v>10</v>
      </c>
      <c r="J462" s="251">
        <v>10</v>
      </c>
      <c r="K462" s="251" t="s">
        <v>1069</v>
      </c>
      <c r="L462" s="252" t="s">
        <v>1069</v>
      </c>
    </row>
    <row r="463" spans="1:12" x14ac:dyDescent="0.25">
      <c r="A463" s="250" t="s">
        <v>873</v>
      </c>
      <c r="B463" s="251" t="s">
        <v>3474</v>
      </c>
      <c r="C463" s="251" t="s">
        <v>249</v>
      </c>
      <c r="D463" s="251" t="s">
        <v>250</v>
      </c>
      <c r="E463" s="251" t="s">
        <v>3500</v>
      </c>
      <c r="F463" s="251" t="s">
        <v>1063</v>
      </c>
      <c r="G463" s="251" t="s">
        <v>3481</v>
      </c>
      <c r="H463" s="251" t="s">
        <v>667</v>
      </c>
      <c r="I463" s="251">
        <v>300</v>
      </c>
      <c r="J463" s="251">
        <v>10</v>
      </c>
      <c r="K463" s="251" t="s">
        <v>1069</v>
      </c>
      <c r="L463" s="252" t="s">
        <v>1069</v>
      </c>
    </row>
    <row r="464" spans="1:12" x14ac:dyDescent="0.25">
      <c r="A464" s="250" t="s">
        <v>873</v>
      </c>
      <c r="B464" s="251" t="s">
        <v>3474</v>
      </c>
      <c r="C464" s="251" t="s">
        <v>254</v>
      </c>
      <c r="D464" s="251" t="s">
        <v>255</v>
      </c>
      <c r="E464" s="251" t="s">
        <v>3501</v>
      </c>
      <c r="F464" s="251" t="s">
        <v>1063</v>
      </c>
      <c r="G464" s="251" t="s">
        <v>665</v>
      </c>
      <c r="H464" s="251" t="s">
        <v>664</v>
      </c>
      <c r="I464" s="251">
        <v>95</v>
      </c>
      <c r="J464" s="251">
        <v>10</v>
      </c>
      <c r="K464" s="251" t="s">
        <v>1069</v>
      </c>
      <c r="L464" s="252" t="s">
        <v>1069</v>
      </c>
    </row>
    <row r="465" spans="1:12" x14ac:dyDescent="0.25">
      <c r="A465" s="250" t="s">
        <v>873</v>
      </c>
      <c r="B465" s="251" t="s">
        <v>3474</v>
      </c>
      <c r="C465" s="251" t="s">
        <v>256</v>
      </c>
      <c r="D465" s="251" t="s">
        <v>257</v>
      </c>
      <c r="E465" s="251" t="s">
        <v>3502</v>
      </c>
      <c r="F465" s="251" t="s">
        <v>1063</v>
      </c>
      <c r="G465" s="251" t="s">
        <v>596</v>
      </c>
      <c r="H465" s="251" t="s">
        <v>595</v>
      </c>
      <c r="I465" s="251">
        <v>50</v>
      </c>
      <c r="J465" s="251">
        <v>10</v>
      </c>
      <c r="K465" s="251" t="s">
        <v>1069</v>
      </c>
      <c r="L465" s="252" t="s">
        <v>2674</v>
      </c>
    </row>
    <row r="466" spans="1:12" x14ac:dyDescent="0.25">
      <c r="A466" s="250" t="s">
        <v>873</v>
      </c>
      <c r="B466" s="251" t="s">
        <v>3474</v>
      </c>
      <c r="C466" s="251" t="s">
        <v>258</v>
      </c>
      <c r="D466" s="251" t="s">
        <v>182</v>
      </c>
      <c r="E466" s="251" t="s">
        <v>3503</v>
      </c>
      <c r="F466" s="251" t="s">
        <v>1063</v>
      </c>
      <c r="G466" s="251" t="s">
        <v>613</v>
      </c>
      <c r="H466" s="251" t="s">
        <v>612</v>
      </c>
      <c r="I466" s="251">
        <v>310</v>
      </c>
      <c r="J466" s="251">
        <v>10</v>
      </c>
      <c r="K466" s="251" t="s">
        <v>1069</v>
      </c>
      <c r="L466" s="252" t="s">
        <v>2676</v>
      </c>
    </row>
    <row r="467" spans="1:12" s="71" customFormat="1" x14ac:dyDescent="0.25">
      <c r="A467" s="250" t="s">
        <v>873</v>
      </c>
      <c r="B467" s="251" t="s">
        <v>3474</v>
      </c>
      <c r="C467" s="251" t="s">
        <v>259</v>
      </c>
      <c r="D467" s="251" t="s">
        <v>260</v>
      </c>
      <c r="E467" s="251" t="s">
        <v>3504</v>
      </c>
      <c r="F467" s="251" t="s">
        <v>1063</v>
      </c>
      <c r="G467" s="251" t="s">
        <v>665</v>
      </c>
      <c r="H467" s="251" t="s">
        <v>664</v>
      </c>
      <c r="I467" s="251">
        <v>90</v>
      </c>
      <c r="J467" s="251">
        <v>10</v>
      </c>
      <c r="K467" s="251" t="s">
        <v>1069</v>
      </c>
      <c r="L467" s="252" t="s">
        <v>2679</v>
      </c>
    </row>
    <row r="468" spans="1:12" s="71" customFormat="1" x14ac:dyDescent="0.25">
      <c r="A468" s="250" t="s">
        <v>873</v>
      </c>
      <c r="B468" s="251" t="s">
        <v>3474</v>
      </c>
      <c r="C468" s="251" t="s">
        <v>261</v>
      </c>
      <c r="D468" s="251" t="s">
        <v>262</v>
      </c>
      <c r="E468" s="251" t="s">
        <v>3505</v>
      </c>
      <c r="F468" s="251" t="s">
        <v>1063</v>
      </c>
      <c r="G468" s="251" t="s">
        <v>596</v>
      </c>
      <c r="H468" s="251" t="s">
        <v>595</v>
      </c>
      <c r="I468" s="251">
        <v>50</v>
      </c>
      <c r="J468" s="251">
        <v>10</v>
      </c>
      <c r="K468" s="251" t="s">
        <v>1069</v>
      </c>
      <c r="L468" s="252" t="s">
        <v>1069</v>
      </c>
    </row>
    <row r="469" spans="1:12" s="71" customFormat="1" x14ac:dyDescent="0.25">
      <c r="A469" s="250" t="s">
        <v>873</v>
      </c>
      <c r="B469" s="251" t="s">
        <v>3474</v>
      </c>
      <c r="C469" s="251" t="s">
        <v>265</v>
      </c>
      <c r="D469" s="251" t="s">
        <v>266</v>
      </c>
      <c r="E469" s="251" t="s">
        <v>3506</v>
      </c>
      <c r="F469" s="251" t="s">
        <v>1063</v>
      </c>
      <c r="G469" s="251" t="s">
        <v>613</v>
      </c>
      <c r="H469" s="251" t="s">
        <v>612</v>
      </c>
      <c r="I469" s="251">
        <v>320</v>
      </c>
      <c r="J469" s="251">
        <v>10</v>
      </c>
      <c r="K469" s="251" t="s">
        <v>1069</v>
      </c>
      <c r="L469" s="252" t="s">
        <v>2682</v>
      </c>
    </row>
    <row r="470" spans="1:12" s="71" customFormat="1" x14ac:dyDescent="0.25">
      <c r="A470" s="250" t="s">
        <v>873</v>
      </c>
      <c r="B470" s="251" t="s">
        <v>3474</v>
      </c>
      <c r="C470" s="251" t="s">
        <v>267</v>
      </c>
      <c r="D470" s="251" t="s">
        <v>268</v>
      </c>
      <c r="E470" s="251" t="s">
        <v>3507</v>
      </c>
      <c r="F470" s="251" t="s">
        <v>1063</v>
      </c>
      <c r="G470" s="251" t="s">
        <v>665</v>
      </c>
      <c r="H470" s="251" t="s">
        <v>664</v>
      </c>
      <c r="I470" s="251">
        <v>100</v>
      </c>
      <c r="J470" s="251">
        <v>10</v>
      </c>
      <c r="K470" s="251" t="s">
        <v>1069</v>
      </c>
      <c r="L470" s="252" t="s">
        <v>1069</v>
      </c>
    </row>
    <row r="471" spans="1:12" s="71" customFormat="1" x14ac:dyDescent="0.25">
      <c r="A471" s="250" t="s">
        <v>873</v>
      </c>
      <c r="B471" s="251" t="s">
        <v>3474</v>
      </c>
      <c r="C471" s="251" t="s">
        <v>269</v>
      </c>
      <c r="D471" s="251" t="s">
        <v>270</v>
      </c>
      <c r="E471" s="251" t="s">
        <v>3508</v>
      </c>
      <c r="F471" s="251" t="s">
        <v>1063</v>
      </c>
      <c r="G471" s="251" t="s">
        <v>596</v>
      </c>
      <c r="H471" s="251" t="s">
        <v>595</v>
      </c>
      <c r="I471" s="251">
        <v>50</v>
      </c>
      <c r="J471" s="251">
        <v>10</v>
      </c>
      <c r="K471" s="251" t="s">
        <v>1069</v>
      </c>
      <c r="L471" s="252" t="s">
        <v>1069</v>
      </c>
    </row>
    <row r="472" spans="1:12" s="71" customFormat="1" x14ac:dyDescent="0.25">
      <c r="A472" s="250" t="s">
        <v>873</v>
      </c>
      <c r="B472" s="251" t="s">
        <v>3474</v>
      </c>
      <c r="C472" s="251" t="s">
        <v>273</v>
      </c>
      <c r="D472" s="251" t="s">
        <v>274</v>
      </c>
      <c r="E472" s="251" t="s">
        <v>3509</v>
      </c>
      <c r="F472" s="251" t="s">
        <v>1063</v>
      </c>
      <c r="G472" s="251" t="s">
        <v>613</v>
      </c>
      <c r="H472" s="251" t="s">
        <v>612</v>
      </c>
      <c r="I472" s="251">
        <v>280</v>
      </c>
      <c r="J472" s="251">
        <v>10</v>
      </c>
      <c r="K472" s="251" t="s">
        <v>1069</v>
      </c>
      <c r="L472" s="252" t="s">
        <v>2686</v>
      </c>
    </row>
    <row r="473" spans="1:12" s="71" customFormat="1" x14ac:dyDescent="0.25">
      <c r="A473" s="250" t="s">
        <v>873</v>
      </c>
      <c r="B473" s="251" t="s">
        <v>3474</v>
      </c>
      <c r="C473" s="251" t="s">
        <v>276</v>
      </c>
      <c r="D473" s="251" t="s">
        <v>277</v>
      </c>
      <c r="E473" s="251" t="s">
        <v>3510</v>
      </c>
      <c r="F473" s="251" t="s">
        <v>1063</v>
      </c>
      <c r="G473" s="251" t="s">
        <v>665</v>
      </c>
      <c r="H473" s="251" t="s">
        <v>664</v>
      </c>
      <c r="I473" s="251">
        <v>70</v>
      </c>
      <c r="J473" s="251">
        <v>10</v>
      </c>
      <c r="K473" s="251" t="s">
        <v>1069</v>
      </c>
      <c r="L473" s="252" t="s">
        <v>1069</v>
      </c>
    </row>
    <row r="474" spans="1:12" s="71" customFormat="1" x14ac:dyDescent="0.25">
      <c r="A474" s="250" t="s">
        <v>873</v>
      </c>
      <c r="B474" s="251" t="s">
        <v>3474</v>
      </c>
      <c r="C474" s="251" t="s">
        <v>278</v>
      </c>
      <c r="D474" s="251" t="s">
        <v>279</v>
      </c>
      <c r="E474" s="251" t="s">
        <v>3511</v>
      </c>
      <c r="F474" s="251" t="s">
        <v>1063</v>
      </c>
      <c r="G474" s="251" t="s">
        <v>596</v>
      </c>
      <c r="H474" s="251" t="s">
        <v>595</v>
      </c>
      <c r="I474" s="251">
        <v>50</v>
      </c>
      <c r="J474" s="251">
        <v>10</v>
      </c>
      <c r="K474" s="251" t="s">
        <v>1069</v>
      </c>
      <c r="L474" s="252" t="s">
        <v>1069</v>
      </c>
    </row>
    <row r="475" spans="1:12" s="71" customFormat="1" x14ac:dyDescent="0.25">
      <c r="A475" s="250" t="s">
        <v>873</v>
      </c>
      <c r="B475" s="251" t="s">
        <v>3474</v>
      </c>
      <c r="C475" s="251" t="s">
        <v>285</v>
      </c>
      <c r="D475" s="251" t="s">
        <v>286</v>
      </c>
      <c r="E475" s="251" t="s">
        <v>3512</v>
      </c>
      <c r="F475" s="251" t="s">
        <v>1063</v>
      </c>
      <c r="G475" s="251" t="s">
        <v>616</v>
      </c>
      <c r="H475" s="251" t="s">
        <v>615</v>
      </c>
      <c r="I475" s="251">
        <v>140</v>
      </c>
      <c r="J475" s="251">
        <v>10</v>
      </c>
      <c r="K475" s="251" t="s">
        <v>1069</v>
      </c>
      <c r="L475" s="252" t="s">
        <v>1069</v>
      </c>
    </row>
    <row r="476" spans="1:12" s="71" customFormat="1" x14ac:dyDescent="0.25">
      <c r="A476" s="250" t="s">
        <v>873</v>
      </c>
      <c r="B476" s="251" t="s">
        <v>3474</v>
      </c>
      <c r="C476" s="251" t="s">
        <v>289</v>
      </c>
      <c r="D476" s="251" t="s">
        <v>290</v>
      </c>
      <c r="E476" s="251" t="s">
        <v>3513</v>
      </c>
      <c r="F476" s="251" t="s">
        <v>1063</v>
      </c>
      <c r="G476" s="251" t="s">
        <v>616</v>
      </c>
      <c r="H476" s="251" t="s">
        <v>615</v>
      </c>
      <c r="I476" s="251">
        <v>250</v>
      </c>
      <c r="J476" s="251">
        <v>10</v>
      </c>
      <c r="K476" s="251" t="s">
        <v>1069</v>
      </c>
      <c r="L476" s="252" t="s">
        <v>1069</v>
      </c>
    </row>
    <row r="477" spans="1:12" s="71" customFormat="1" x14ac:dyDescent="0.25">
      <c r="A477" s="250" t="s">
        <v>873</v>
      </c>
      <c r="B477" s="251" t="s">
        <v>3474</v>
      </c>
      <c r="C477" s="251" t="s">
        <v>292</v>
      </c>
      <c r="D477" s="251" t="s">
        <v>293</v>
      </c>
      <c r="E477" s="251" t="s">
        <v>3514</v>
      </c>
      <c r="F477" s="251" t="s">
        <v>1063</v>
      </c>
      <c r="G477" s="251" t="s">
        <v>637</v>
      </c>
      <c r="H477" s="251" t="s">
        <v>636</v>
      </c>
      <c r="I477" s="251">
        <v>48</v>
      </c>
      <c r="J477" s="251">
        <v>10</v>
      </c>
      <c r="K477" s="251" t="s">
        <v>1069</v>
      </c>
      <c r="L477" s="252" t="s">
        <v>1069</v>
      </c>
    </row>
    <row r="478" spans="1:12" s="71" customFormat="1" x14ac:dyDescent="0.25">
      <c r="A478" s="250" t="s">
        <v>873</v>
      </c>
      <c r="B478" s="251" t="s">
        <v>3474</v>
      </c>
      <c r="C478" s="251" t="s">
        <v>295</v>
      </c>
      <c r="D478" s="251" t="s">
        <v>296</v>
      </c>
      <c r="E478" s="251" t="s">
        <v>3515</v>
      </c>
      <c r="F478" s="251" t="s">
        <v>1063</v>
      </c>
      <c r="G478" s="251" t="s">
        <v>3494</v>
      </c>
      <c r="H478" s="251" t="s">
        <v>661</v>
      </c>
      <c r="I478" s="251">
        <v>45</v>
      </c>
      <c r="J478" s="251">
        <v>10</v>
      </c>
      <c r="K478" s="251" t="s">
        <v>1069</v>
      </c>
      <c r="L478" s="252" t="s">
        <v>1069</v>
      </c>
    </row>
    <row r="479" spans="1:12" s="71" customFormat="1" x14ac:dyDescent="0.25">
      <c r="A479" s="250" t="s">
        <v>873</v>
      </c>
      <c r="B479" s="251" t="s">
        <v>3474</v>
      </c>
      <c r="C479" s="251" t="s">
        <v>297</v>
      </c>
      <c r="D479" s="251" t="s">
        <v>298</v>
      </c>
      <c r="E479" s="251" t="s">
        <v>3516</v>
      </c>
      <c r="F479" s="251" t="s">
        <v>1063</v>
      </c>
      <c r="G479" s="251" t="s">
        <v>3494</v>
      </c>
      <c r="H479" s="251" t="s">
        <v>661</v>
      </c>
      <c r="I479" s="251">
        <v>45</v>
      </c>
      <c r="J479" s="251">
        <v>10</v>
      </c>
      <c r="K479" s="251" t="s">
        <v>1069</v>
      </c>
      <c r="L479" s="252" t="s">
        <v>1069</v>
      </c>
    </row>
    <row r="480" spans="1:12" s="71" customFormat="1" x14ac:dyDescent="0.25">
      <c r="A480" s="250" t="s">
        <v>873</v>
      </c>
      <c r="B480" s="251" t="s">
        <v>3474</v>
      </c>
      <c r="C480" s="251" t="s">
        <v>299</v>
      </c>
      <c r="D480" s="251" t="s">
        <v>300</v>
      </c>
      <c r="E480" s="251" t="s">
        <v>3517</v>
      </c>
      <c r="F480" s="251" t="s">
        <v>1063</v>
      </c>
      <c r="G480" s="251" t="s">
        <v>656</v>
      </c>
      <c r="H480" s="251" t="s">
        <v>655</v>
      </c>
      <c r="I480" s="251">
        <v>62</v>
      </c>
      <c r="J480" s="251">
        <v>10</v>
      </c>
      <c r="K480" s="251" t="s">
        <v>1069</v>
      </c>
      <c r="L480" s="252" t="s">
        <v>1069</v>
      </c>
    </row>
    <row r="481" spans="1:12" s="71" customFormat="1" x14ac:dyDescent="0.25">
      <c r="A481" s="250" t="s">
        <v>873</v>
      </c>
      <c r="B481" s="251" t="s">
        <v>3474</v>
      </c>
      <c r="C481" s="251" t="s">
        <v>303</v>
      </c>
      <c r="D481" s="251" t="s">
        <v>304</v>
      </c>
      <c r="E481" s="251" t="s">
        <v>3518</v>
      </c>
      <c r="F481" s="251" t="s">
        <v>1063</v>
      </c>
      <c r="G481" s="251" t="s">
        <v>665</v>
      </c>
      <c r="H481" s="251" t="s">
        <v>664</v>
      </c>
      <c r="I481" s="251">
        <v>80</v>
      </c>
      <c r="J481" s="251">
        <v>10</v>
      </c>
      <c r="K481" s="251" t="s">
        <v>1069</v>
      </c>
      <c r="L481" s="252" t="s">
        <v>1069</v>
      </c>
    </row>
    <row r="482" spans="1:12" s="71" customFormat="1" x14ac:dyDescent="0.25">
      <c r="A482" s="250" t="s">
        <v>873</v>
      </c>
      <c r="B482" s="251" t="s">
        <v>3474</v>
      </c>
      <c r="C482" s="251" t="s">
        <v>305</v>
      </c>
      <c r="D482" s="251" t="s">
        <v>306</v>
      </c>
      <c r="E482" s="251" t="s">
        <v>3519</v>
      </c>
      <c r="F482" s="251" t="s">
        <v>1063</v>
      </c>
      <c r="G482" s="251" t="s">
        <v>3520</v>
      </c>
      <c r="H482" s="251" t="s">
        <v>595</v>
      </c>
      <c r="I482" s="251">
        <v>50</v>
      </c>
      <c r="J482" s="251">
        <v>10</v>
      </c>
      <c r="K482" s="251" t="s">
        <v>1069</v>
      </c>
      <c r="L482" s="252" t="s">
        <v>1069</v>
      </c>
    </row>
    <row r="483" spans="1:12" s="71" customFormat="1" x14ac:dyDescent="0.25">
      <c r="A483" s="250" t="s">
        <v>873</v>
      </c>
      <c r="B483" s="251" t="s">
        <v>3474</v>
      </c>
      <c r="C483" s="251" t="s">
        <v>307</v>
      </c>
      <c r="D483" s="251" t="s">
        <v>308</v>
      </c>
      <c r="E483" s="251" t="s">
        <v>3521</v>
      </c>
      <c r="F483" s="251" t="s">
        <v>1063</v>
      </c>
      <c r="G483" s="251" t="s">
        <v>3522</v>
      </c>
      <c r="H483" s="251" t="s">
        <v>639</v>
      </c>
      <c r="I483" s="251">
        <v>15</v>
      </c>
      <c r="J483" s="251">
        <v>10</v>
      </c>
      <c r="K483" s="251" t="s">
        <v>1069</v>
      </c>
      <c r="L483" s="252" t="s">
        <v>1069</v>
      </c>
    </row>
    <row r="484" spans="1:12" s="71" customFormat="1" x14ac:dyDescent="0.25">
      <c r="A484" s="250" t="s">
        <v>873</v>
      </c>
      <c r="B484" s="251" t="s">
        <v>3474</v>
      </c>
      <c r="C484" s="251" t="s">
        <v>307</v>
      </c>
      <c r="D484" s="251" t="s">
        <v>308</v>
      </c>
      <c r="E484" s="251" t="s">
        <v>3521</v>
      </c>
      <c r="F484" s="251" t="s">
        <v>1063</v>
      </c>
      <c r="G484" s="251" t="s">
        <v>643</v>
      </c>
      <c r="H484" s="251" t="s">
        <v>642</v>
      </c>
      <c r="I484" s="251">
        <v>15</v>
      </c>
      <c r="J484" s="251">
        <v>10</v>
      </c>
      <c r="K484" s="251" t="s">
        <v>1069</v>
      </c>
      <c r="L484" s="252" t="s">
        <v>1069</v>
      </c>
    </row>
    <row r="485" spans="1:12" s="71" customFormat="1" x14ac:dyDescent="0.25">
      <c r="A485" s="250" t="s">
        <v>873</v>
      </c>
      <c r="B485" s="251" t="s">
        <v>3474</v>
      </c>
      <c r="C485" s="251" t="s">
        <v>312</v>
      </c>
      <c r="D485" s="251" t="s">
        <v>313</v>
      </c>
      <c r="E485" s="251" t="s">
        <v>3523</v>
      </c>
      <c r="F485" s="251" t="s">
        <v>1063</v>
      </c>
      <c r="G485" s="251" t="s">
        <v>600</v>
      </c>
      <c r="H485" s="251" t="s">
        <v>599</v>
      </c>
      <c r="I485" s="251">
        <v>30</v>
      </c>
      <c r="J485" s="251">
        <v>10</v>
      </c>
      <c r="K485" s="251" t="s">
        <v>1069</v>
      </c>
      <c r="L485" s="252" t="s">
        <v>1069</v>
      </c>
    </row>
    <row r="486" spans="1:12" s="71" customFormat="1" x14ac:dyDescent="0.25">
      <c r="A486" s="250" t="s">
        <v>873</v>
      </c>
      <c r="B486" s="251" t="s">
        <v>3474</v>
      </c>
      <c r="C486" s="251" t="s">
        <v>322</v>
      </c>
      <c r="D486" s="251" t="s">
        <v>323</v>
      </c>
      <c r="E486" s="251" t="s">
        <v>3524</v>
      </c>
      <c r="F486" s="251" t="s">
        <v>1063</v>
      </c>
      <c r="G486" s="251" t="s">
        <v>600</v>
      </c>
      <c r="H486" s="251" t="s">
        <v>599</v>
      </c>
      <c r="I486" s="251">
        <v>40</v>
      </c>
      <c r="J486" s="251">
        <v>10</v>
      </c>
      <c r="K486" s="251" t="s">
        <v>1069</v>
      </c>
      <c r="L486" s="252" t="s">
        <v>1069</v>
      </c>
    </row>
    <row r="487" spans="1:12" s="71" customFormat="1" x14ac:dyDescent="0.25">
      <c r="A487" s="250" t="s">
        <v>873</v>
      </c>
      <c r="B487" s="251" t="s">
        <v>3474</v>
      </c>
      <c r="C487" s="251" t="s">
        <v>324</v>
      </c>
      <c r="D487" s="251" t="s">
        <v>325</v>
      </c>
      <c r="E487" s="251" t="s">
        <v>3525</v>
      </c>
      <c r="F487" s="251" t="s">
        <v>1063</v>
      </c>
      <c r="G487" s="251" t="s">
        <v>600</v>
      </c>
      <c r="H487" s="251" t="s">
        <v>599</v>
      </c>
      <c r="I487" s="251">
        <v>32</v>
      </c>
      <c r="J487" s="251">
        <v>10</v>
      </c>
      <c r="K487" s="251" t="s">
        <v>1069</v>
      </c>
      <c r="L487" s="252" t="s">
        <v>2701</v>
      </c>
    </row>
    <row r="488" spans="1:12" s="71" customFormat="1" x14ac:dyDescent="0.25">
      <c r="A488" s="250" t="s">
        <v>873</v>
      </c>
      <c r="B488" s="251" t="s">
        <v>3474</v>
      </c>
      <c r="C488" s="251" t="s">
        <v>326</v>
      </c>
      <c r="D488" s="251" t="s">
        <v>327</v>
      </c>
      <c r="E488" s="251" t="s">
        <v>3526</v>
      </c>
      <c r="F488" s="251" t="s">
        <v>1063</v>
      </c>
      <c r="G488" s="251" t="s">
        <v>625</v>
      </c>
      <c r="H488" s="251" t="s">
        <v>624</v>
      </c>
      <c r="I488" s="251">
        <v>12</v>
      </c>
      <c r="J488" s="251">
        <v>10</v>
      </c>
      <c r="K488" s="251" t="s">
        <v>1069</v>
      </c>
      <c r="L488" s="252" t="s">
        <v>1069</v>
      </c>
    </row>
    <row r="489" spans="1:12" s="71" customFormat="1" x14ac:dyDescent="0.25">
      <c r="A489" s="250" t="s">
        <v>873</v>
      </c>
      <c r="B489" s="251" t="s">
        <v>3474</v>
      </c>
      <c r="C489" s="251" t="s">
        <v>332</v>
      </c>
      <c r="D489" s="251" t="s">
        <v>333</v>
      </c>
      <c r="E489" s="251" t="s">
        <v>3527</v>
      </c>
      <c r="F489" s="251" t="s">
        <v>1063</v>
      </c>
      <c r="G489" s="251" t="s">
        <v>600</v>
      </c>
      <c r="H489" s="251" t="s">
        <v>599</v>
      </c>
      <c r="I489" s="251">
        <v>35</v>
      </c>
      <c r="J489" s="251">
        <v>10</v>
      </c>
      <c r="K489" s="251" t="s">
        <v>1069</v>
      </c>
      <c r="L489" s="252" t="s">
        <v>1069</v>
      </c>
    </row>
    <row r="490" spans="1:12" s="71" customFormat="1" x14ac:dyDescent="0.25">
      <c r="A490" s="250" t="s">
        <v>873</v>
      </c>
      <c r="B490" s="251" t="s">
        <v>3474</v>
      </c>
      <c r="C490" s="251" t="s">
        <v>336</v>
      </c>
      <c r="D490" s="251" t="s">
        <v>337</v>
      </c>
      <c r="E490" s="251" t="s">
        <v>3528</v>
      </c>
      <c r="F490" s="251" t="s">
        <v>1063</v>
      </c>
      <c r="G490" s="251" t="s">
        <v>659</v>
      </c>
      <c r="H490" s="251" t="s">
        <v>658</v>
      </c>
      <c r="I490" s="251">
        <v>50</v>
      </c>
      <c r="J490" s="251">
        <v>10</v>
      </c>
      <c r="K490" s="251" t="s">
        <v>1069</v>
      </c>
      <c r="L490" s="252" t="s">
        <v>2705</v>
      </c>
    </row>
    <row r="491" spans="1:12" s="71" customFormat="1" x14ac:dyDescent="0.25">
      <c r="A491" s="250" t="s">
        <v>873</v>
      </c>
      <c r="B491" s="251" t="s">
        <v>3474</v>
      </c>
      <c r="C491" s="251" t="s">
        <v>339</v>
      </c>
      <c r="D491" s="251" t="s">
        <v>340</v>
      </c>
      <c r="E491" s="251" t="s">
        <v>3529</v>
      </c>
      <c r="F491" s="251" t="s">
        <v>1063</v>
      </c>
      <c r="G491" s="251" t="s">
        <v>665</v>
      </c>
      <c r="H491" s="251" t="s">
        <v>664</v>
      </c>
      <c r="I491" s="251">
        <v>75</v>
      </c>
      <c r="J491" s="251">
        <v>10</v>
      </c>
      <c r="K491" s="251" t="s">
        <v>1069</v>
      </c>
      <c r="L491" s="252" t="s">
        <v>1069</v>
      </c>
    </row>
    <row r="492" spans="1:12" s="71" customFormat="1" x14ac:dyDescent="0.25">
      <c r="A492" s="250" t="s">
        <v>873</v>
      </c>
      <c r="B492" s="251" t="s">
        <v>3474</v>
      </c>
      <c r="C492" s="251" t="s">
        <v>341</v>
      </c>
      <c r="D492" s="251" t="s">
        <v>342</v>
      </c>
      <c r="E492" s="251" t="s">
        <v>3530</v>
      </c>
      <c r="F492" s="251" t="s">
        <v>1063</v>
      </c>
      <c r="G492" s="251" t="s">
        <v>3531</v>
      </c>
      <c r="H492" s="251" t="s">
        <v>707</v>
      </c>
      <c r="I492" s="251">
        <v>48</v>
      </c>
      <c r="J492" s="251">
        <v>10</v>
      </c>
      <c r="K492" s="251" t="s">
        <v>1069</v>
      </c>
      <c r="L492" s="252" t="s">
        <v>2708</v>
      </c>
    </row>
    <row r="493" spans="1:12" s="71" customFormat="1" x14ac:dyDescent="0.25">
      <c r="A493" s="250" t="s">
        <v>873</v>
      </c>
      <c r="B493" s="251" t="s">
        <v>3474</v>
      </c>
      <c r="C493" s="251" t="s">
        <v>343</v>
      </c>
      <c r="D493" s="251" t="s">
        <v>344</v>
      </c>
      <c r="E493" s="251" t="s">
        <v>3532</v>
      </c>
      <c r="F493" s="251" t="s">
        <v>1063</v>
      </c>
      <c r="G493" s="251" t="s">
        <v>625</v>
      </c>
      <c r="H493" s="251" t="s">
        <v>624</v>
      </c>
      <c r="I493" s="251">
        <v>6.5</v>
      </c>
      <c r="J493" s="251">
        <v>10</v>
      </c>
      <c r="K493" s="251" t="s">
        <v>1069</v>
      </c>
      <c r="L493" s="252" t="s">
        <v>1069</v>
      </c>
    </row>
    <row r="494" spans="1:12" s="71" customFormat="1" x14ac:dyDescent="0.25">
      <c r="A494" s="250" t="s">
        <v>873</v>
      </c>
      <c r="B494" s="251" t="s">
        <v>3474</v>
      </c>
      <c r="C494" s="251" t="s">
        <v>351</v>
      </c>
      <c r="D494" s="251" t="s">
        <v>352</v>
      </c>
      <c r="E494" s="251" t="s">
        <v>3533</v>
      </c>
      <c r="F494" s="251" t="s">
        <v>1063</v>
      </c>
      <c r="G494" s="251" t="s">
        <v>3531</v>
      </c>
      <c r="H494" s="251" t="s">
        <v>707</v>
      </c>
      <c r="I494" s="251">
        <v>37</v>
      </c>
      <c r="J494" s="251">
        <v>10</v>
      </c>
      <c r="K494" s="251" t="s">
        <v>1069</v>
      </c>
      <c r="L494" s="252" t="s">
        <v>2708</v>
      </c>
    </row>
    <row r="495" spans="1:12" s="71" customFormat="1" x14ac:dyDescent="0.25">
      <c r="A495" s="250" t="s">
        <v>873</v>
      </c>
      <c r="B495" s="251" t="s">
        <v>3474</v>
      </c>
      <c r="C495" s="251" t="s">
        <v>354</v>
      </c>
      <c r="D495" s="251" t="s">
        <v>355</v>
      </c>
      <c r="E495" s="251" t="s">
        <v>3534</v>
      </c>
      <c r="F495" s="251" t="s">
        <v>1063</v>
      </c>
      <c r="G495" s="251" t="s">
        <v>628</v>
      </c>
      <c r="H495" s="251" t="s">
        <v>627</v>
      </c>
      <c r="I495" s="251">
        <v>10</v>
      </c>
      <c r="J495" s="251">
        <v>10</v>
      </c>
      <c r="K495" s="251" t="s">
        <v>1069</v>
      </c>
      <c r="L495" s="252" t="s">
        <v>1069</v>
      </c>
    </row>
    <row r="496" spans="1:12" s="71" customFormat="1" x14ac:dyDescent="0.25">
      <c r="A496" s="250" t="s">
        <v>873</v>
      </c>
      <c r="B496" s="251" t="s">
        <v>3474</v>
      </c>
      <c r="C496" s="251" t="s">
        <v>357</v>
      </c>
      <c r="D496" s="251" t="s">
        <v>358</v>
      </c>
      <c r="E496" s="251" t="s">
        <v>3535</v>
      </c>
      <c r="F496" s="251" t="s">
        <v>1063</v>
      </c>
      <c r="G496" s="251" t="s">
        <v>606</v>
      </c>
      <c r="H496" s="251" t="s">
        <v>605</v>
      </c>
      <c r="I496" s="251">
        <v>20</v>
      </c>
      <c r="J496" s="251">
        <v>10</v>
      </c>
      <c r="K496" s="251" t="s">
        <v>1069</v>
      </c>
      <c r="L496" s="252" t="s">
        <v>2713</v>
      </c>
    </row>
    <row r="497" spans="1:12" s="71" customFormat="1" x14ac:dyDescent="0.25">
      <c r="A497" s="250" t="s">
        <v>873</v>
      </c>
      <c r="B497" s="251" t="s">
        <v>3474</v>
      </c>
      <c r="C497" s="251" t="s">
        <v>359</v>
      </c>
      <c r="D497" s="251" t="s">
        <v>360</v>
      </c>
      <c r="E497" s="251" t="s">
        <v>3536</v>
      </c>
      <c r="F497" s="251" t="s">
        <v>1063</v>
      </c>
      <c r="G497" s="251" t="s">
        <v>600</v>
      </c>
      <c r="H497" s="251" t="s">
        <v>599</v>
      </c>
      <c r="I497" s="251">
        <v>32</v>
      </c>
      <c r="J497" s="251">
        <v>10</v>
      </c>
      <c r="K497" s="251" t="s">
        <v>1069</v>
      </c>
      <c r="L497" s="252" t="s">
        <v>1069</v>
      </c>
    </row>
    <row r="498" spans="1:12" s="71" customFormat="1" x14ac:dyDescent="0.25">
      <c r="A498" s="250" t="s">
        <v>873</v>
      </c>
      <c r="B498" s="251" t="s">
        <v>3474</v>
      </c>
      <c r="C498" s="251" t="s">
        <v>363</v>
      </c>
      <c r="D498" s="251" t="s">
        <v>364</v>
      </c>
      <c r="E498" s="251" t="s">
        <v>3537</v>
      </c>
      <c r="F498" s="251" t="s">
        <v>1063</v>
      </c>
      <c r="G498" s="251" t="s">
        <v>606</v>
      </c>
      <c r="H498" s="251" t="s">
        <v>605</v>
      </c>
      <c r="I498" s="251">
        <v>10</v>
      </c>
      <c r="J498" s="251">
        <v>10</v>
      </c>
      <c r="K498" s="251" t="s">
        <v>1069</v>
      </c>
      <c r="L498" s="252" t="s">
        <v>1069</v>
      </c>
    </row>
    <row r="499" spans="1:12" s="71" customFormat="1" x14ac:dyDescent="0.25">
      <c r="A499" s="250" t="s">
        <v>873</v>
      </c>
      <c r="B499" s="251" t="s">
        <v>3474</v>
      </c>
      <c r="C499" s="251" t="s">
        <v>365</v>
      </c>
      <c r="D499" s="251" t="s">
        <v>2716</v>
      </c>
      <c r="E499" s="251" t="s">
        <v>3538</v>
      </c>
      <c r="F499" s="251" t="s">
        <v>1063</v>
      </c>
      <c r="G499" s="251" t="s">
        <v>600</v>
      </c>
      <c r="H499" s="251" t="s">
        <v>599</v>
      </c>
      <c r="I499" s="251">
        <v>20</v>
      </c>
      <c r="J499" s="251">
        <v>10</v>
      </c>
      <c r="K499" s="251" t="s">
        <v>1069</v>
      </c>
      <c r="L499" s="252" t="s">
        <v>1069</v>
      </c>
    </row>
    <row r="500" spans="1:12" s="71" customFormat="1" x14ac:dyDescent="0.25">
      <c r="A500" s="250" t="s">
        <v>873</v>
      </c>
      <c r="B500" s="251" t="s">
        <v>3474</v>
      </c>
      <c r="C500" s="251" t="s">
        <v>368</v>
      </c>
      <c r="D500" s="251" t="s">
        <v>369</v>
      </c>
      <c r="E500" s="251" t="s">
        <v>3539</v>
      </c>
      <c r="F500" s="251" t="s">
        <v>1063</v>
      </c>
      <c r="G500" s="251" t="s">
        <v>3488</v>
      </c>
      <c r="H500" s="251" t="s">
        <v>633</v>
      </c>
      <c r="I500" s="251">
        <v>15</v>
      </c>
      <c r="J500" s="251">
        <v>10</v>
      </c>
      <c r="K500" s="251" t="s">
        <v>1069</v>
      </c>
      <c r="L500" s="252" t="s">
        <v>2719</v>
      </c>
    </row>
    <row r="501" spans="1:12" s="71" customFormat="1" x14ac:dyDescent="0.25">
      <c r="A501" s="250" t="s">
        <v>873</v>
      </c>
      <c r="B501" s="251" t="s">
        <v>3474</v>
      </c>
      <c r="C501" s="251" t="s">
        <v>383</v>
      </c>
      <c r="D501" s="251" t="s">
        <v>384</v>
      </c>
      <c r="E501" s="251" t="s">
        <v>3540</v>
      </c>
      <c r="F501" s="251" t="s">
        <v>1063</v>
      </c>
      <c r="G501" s="251" t="s">
        <v>656</v>
      </c>
      <c r="H501" s="251" t="s">
        <v>655</v>
      </c>
      <c r="I501" s="251">
        <v>63</v>
      </c>
      <c r="J501" s="251">
        <v>10</v>
      </c>
      <c r="K501" s="251" t="s">
        <v>1069</v>
      </c>
      <c r="L501" s="252" t="s">
        <v>1069</v>
      </c>
    </row>
    <row r="502" spans="1:12" s="71" customFormat="1" x14ac:dyDescent="0.25">
      <c r="A502" s="250" t="s">
        <v>873</v>
      </c>
      <c r="B502" s="251" t="s">
        <v>3474</v>
      </c>
      <c r="C502" s="251" t="s">
        <v>388</v>
      </c>
      <c r="D502" s="251" t="s">
        <v>389</v>
      </c>
      <c r="E502" s="251" t="s">
        <v>3541</v>
      </c>
      <c r="F502" s="251" t="s">
        <v>1063</v>
      </c>
      <c r="G502" s="251" t="s">
        <v>665</v>
      </c>
      <c r="H502" s="251" t="s">
        <v>664</v>
      </c>
      <c r="I502" s="251">
        <v>80</v>
      </c>
      <c r="J502" s="251">
        <v>10</v>
      </c>
      <c r="K502" s="251" t="s">
        <v>1069</v>
      </c>
      <c r="L502" s="252" t="s">
        <v>1069</v>
      </c>
    </row>
    <row r="503" spans="1:12" s="71" customFormat="1" x14ac:dyDescent="0.25">
      <c r="A503" s="250" t="s">
        <v>873</v>
      </c>
      <c r="B503" s="251" t="s">
        <v>3474</v>
      </c>
      <c r="C503" s="251" t="s">
        <v>390</v>
      </c>
      <c r="D503" s="251" t="s">
        <v>391</v>
      </c>
      <c r="E503" s="251" t="s">
        <v>3542</v>
      </c>
      <c r="F503" s="251" t="s">
        <v>1063</v>
      </c>
      <c r="G503" s="251" t="s">
        <v>656</v>
      </c>
      <c r="H503" s="251" t="s">
        <v>655</v>
      </c>
      <c r="I503" s="251">
        <v>60</v>
      </c>
      <c r="J503" s="251">
        <v>10</v>
      </c>
      <c r="K503" s="251" t="s">
        <v>1069</v>
      </c>
      <c r="L503" s="252" t="s">
        <v>1069</v>
      </c>
    </row>
    <row r="504" spans="1:12" s="71" customFormat="1" x14ac:dyDescent="0.25">
      <c r="A504" s="250" t="s">
        <v>873</v>
      </c>
      <c r="B504" s="251" t="s">
        <v>3474</v>
      </c>
      <c r="C504" s="251" t="s">
        <v>393</v>
      </c>
      <c r="D504" s="251" t="s">
        <v>394</v>
      </c>
      <c r="E504" s="251" t="s">
        <v>3543</v>
      </c>
      <c r="F504" s="251" t="s">
        <v>1063</v>
      </c>
      <c r="G504" s="251" t="s">
        <v>665</v>
      </c>
      <c r="H504" s="251" t="s">
        <v>664</v>
      </c>
      <c r="I504" s="251">
        <v>80</v>
      </c>
      <c r="J504" s="251">
        <v>10</v>
      </c>
      <c r="K504" s="251" t="s">
        <v>1069</v>
      </c>
      <c r="L504" s="252" t="s">
        <v>1069</v>
      </c>
    </row>
    <row r="505" spans="1:12" s="71" customFormat="1" x14ac:dyDescent="0.25">
      <c r="A505" s="250" t="s">
        <v>873</v>
      </c>
      <c r="B505" s="251" t="s">
        <v>3474</v>
      </c>
      <c r="C505" s="251" t="s">
        <v>395</v>
      </c>
      <c r="D505" s="251" t="s">
        <v>396</v>
      </c>
      <c r="E505" s="251" t="s">
        <v>3544</v>
      </c>
      <c r="F505" s="251" t="s">
        <v>1063</v>
      </c>
      <c r="G505" s="251" t="s">
        <v>596</v>
      </c>
      <c r="H505" s="251" t="s">
        <v>595</v>
      </c>
      <c r="I505" s="251">
        <v>50</v>
      </c>
      <c r="J505" s="251">
        <v>10</v>
      </c>
      <c r="K505" s="251" t="s">
        <v>1069</v>
      </c>
      <c r="L505" s="252" t="s">
        <v>1069</v>
      </c>
    </row>
    <row r="506" spans="1:12" s="71" customFormat="1" x14ac:dyDescent="0.25">
      <c r="A506" s="250" t="s">
        <v>873</v>
      </c>
      <c r="B506" s="251" t="s">
        <v>3474</v>
      </c>
      <c r="C506" s="251" t="s">
        <v>401</v>
      </c>
      <c r="D506" s="251" t="s">
        <v>402</v>
      </c>
      <c r="E506" s="251" t="s">
        <v>3545</v>
      </c>
      <c r="F506" s="251" t="s">
        <v>1063</v>
      </c>
      <c r="G506" s="251" t="s">
        <v>622</v>
      </c>
      <c r="H506" s="251" t="s">
        <v>621</v>
      </c>
      <c r="I506" s="251">
        <v>300</v>
      </c>
      <c r="J506" s="251">
        <v>10</v>
      </c>
      <c r="K506" s="251" t="s">
        <v>1069</v>
      </c>
      <c r="L506" s="252" t="s">
        <v>1069</v>
      </c>
    </row>
    <row r="507" spans="1:12" s="71" customFormat="1" x14ac:dyDescent="0.25">
      <c r="A507" s="250" t="s">
        <v>873</v>
      </c>
      <c r="B507" s="251" t="s">
        <v>3474</v>
      </c>
      <c r="C507" s="251" t="s">
        <v>403</v>
      </c>
      <c r="D507" s="251" t="s">
        <v>404</v>
      </c>
      <c r="E507" s="251" t="s">
        <v>3546</v>
      </c>
      <c r="F507" s="251" t="s">
        <v>1063</v>
      </c>
      <c r="G507" s="251" t="s">
        <v>616</v>
      </c>
      <c r="H507" s="251" t="s">
        <v>615</v>
      </c>
      <c r="I507" s="251">
        <v>250</v>
      </c>
      <c r="J507" s="251">
        <v>10</v>
      </c>
      <c r="K507" s="251" t="s">
        <v>1069</v>
      </c>
      <c r="L507" s="252" t="s">
        <v>1069</v>
      </c>
    </row>
    <row r="508" spans="1:12" s="71" customFormat="1" x14ac:dyDescent="0.25">
      <c r="A508" s="250" t="s">
        <v>873</v>
      </c>
      <c r="B508" s="251" t="s">
        <v>3474</v>
      </c>
      <c r="C508" s="251" t="s">
        <v>406</v>
      </c>
      <c r="D508" s="251" t="s">
        <v>407</v>
      </c>
      <c r="E508" s="251" t="s">
        <v>3547</v>
      </c>
      <c r="F508" s="251" t="s">
        <v>1063</v>
      </c>
      <c r="G508" s="251" t="s">
        <v>3548</v>
      </c>
      <c r="H508" s="251" t="s">
        <v>639</v>
      </c>
      <c r="I508" s="251">
        <v>29</v>
      </c>
      <c r="J508" s="251">
        <v>10</v>
      </c>
      <c r="K508" s="251" t="s">
        <v>1069</v>
      </c>
      <c r="L508" s="252" t="s">
        <v>1069</v>
      </c>
    </row>
    <row r="509" spans="1:12" s="71" customFormat="1" x14ac:dyDescent="0.25">
      <c r="A509" s="250" t="s">
        <v>873</v>
      </c>
      <c r="B509" s="251" t="s">
        <v>3474</v>
      </c>
      <c r="C509" s="251" t="s">
        <v>406</v>
      </c>
      <c r="D509" s="251" t="s">
        <v>407</v>
      </c>
      <c r="E509" s="251" t="s">
        <v>3547</v>
      </c>
      <c r="F509" s="251" t="s">
        <v>1063</v>
      </c>
      <c r="G509" s="251" t="s">
        <v>643</v>
      </c>
      <c r="H509" s="251" t="s">
        <v>642</v>
      </c>
      <c r="I509" s="251">
        <v>30</v>
      </c>
      <c r="J509" s="251">
        <v>10</v>
      </c>
      <c r="K509" s="251" t="s">
        <v>1069</v>
      </c>
      <c r="L509" s="252" t="s">
        <v>1069</v>
      </c>
    </row>
    <row r="510" spans="1:12" s="71" customFormat="1" x14ac:dyDescent="0.25">
      <c r="A510" s="250" t="s">
        <v>873</v>
      </c>
      <c r="B510" s="251" t="s">
        <v>3474</v>
      </c>
      <c r="C510" s="251" t="s">
        <v>411</v>
      </c>
      <c r="D510" s="251" t="s">
        <v>412</v>
      </c>
      <c r="E510" s="251" t="s">
        <v>3549</v>
      </c>
      <c r="F510" s="251" t="s">
        <v>1063</v>
      </c>
      <c r="G510" s="251" t="s">
        <v>3494</v>
      </c>
      <c r="H510" s="251" t="s">
        <v>661</v>
      </c>
      <c r="I510" s="251">
        <v>28</v>
      </c>
      <c r="J510" s="251">
        <v>10</v>
      </c>
      <c r="K510" s="251" t="s">
        <v>1069</v>
      </c>
      <c r="L510" s="252" t="s">
        <v>2729</v>
      </c>
    </row>
    <row r="511" spans="1:12" s="71" customFormat="1" x14ac:dyDescent="0.25">
      <c r="A511" s="250" t="s">
        <v>873</v>
      </c>
      <c r="B511" s="251" t="s">
        <v>3474</v>
      </c>
      <c r="C511" s="251" t="s">
        <v>414</v>
      </c>
      <c r="D511" s="251" t="s">
        <v>415</v>
      </c>
      <c r="E511" s="251" t="s">
        <v>3550</v>
      </c>
      <c r="F511" s="251" t="s">
        <v>1063</v>
      </c>
      <c r="G511" s="251" t="s">
        <v>3551</v>
      </c>
      <c r="H511" s="251" t="s">
        <v>602</v>
      </c>
      <c r="I511" s="251">
        <v>35</v>
      </c>
      <c r="J511" s="251">
        <v>10</v>
      </c>
      <c r="K511" s="251" t="s">
        <v>1069</v>
      </c>
      <c r="L511" s="252" t="s">
        <v>1069</v>
      </c>
    </row>
    <row r="512" spans="1:12" s="71" customFormat="1" x14ac:dyDescent="0.25">
      <c r="A512" s="250" t="s">
        <v>873</v>
      </c>
      <c r="B512" s="251" t="s">
        <v>3474</v>
      </c>
      <c r="C512" s="251" t="s">
        <v>417</v>
      </c>
      <c r="D512" s="251" t="s">
        <v>418</v>
      </c>
      <c r="E512" s="251" t="s">
        <v>3552</v>
      </c>
      <c r="F512" s="251" t="s">
        <v>1063</v>
      </c>
      <c r="G512" s="251" t="s">
        <v>665</v>
      </c>
      <c r="H512" s="251" t="s">
        <v>664</v>
      </c>
      <c r="I512" s="251">
        <v>70</v>
      </c>
      <c r="J512" s="251">
        <v>10</v>
      </c>
      <c r="K512" s="251" t="s">
        <v>1069</v>
      </c>
      <c r="L512" s="252" t="s">
        <v>1069</v>
      </c>
    </row>
    <row r="513" spans="1:12" s="71" customFormat="1" x14ac:dyDescent="0.25">
      <c r="A513" s="250" t="s">
        <v>873</v>
      </c>
      <c r="B513" s="251" t="s">
        <v>3474</v>
      </c>
      <c r="C513" s="251" t="s">
        <v>421</v>
      </c>
      <c r="D513" s="251" t="s">
        <v>422</v>
      </c>
      <c r="E513" s="251" t="s">
        <v>3553</v>
      </c>
      <c r="F513" s="251" t="s">
        <v>1063</v>
      </c>
      <c r="G513" s="251" t="s">
        <v>600</v>
      </c>
      <c r="H513" s="251" t="s">
        <v>599</v>
      </c>
      <c r="I513" s="251">
        <v>35</v>
      </c>
      <c r="J513" s="251">
        <v>10</v>
      </c>
      <c r="K513" s="251" t="s">
        <v>1069</v>
      </c>
      <c r="L513" s="252" t="s">
        <v>1069</v>
      </c>
    </row>
    <row r="514" spans="1:12" s="71" customFormat="1" x14ac:dyDescent="0.25">
      <c r="A514" s="250" t="s">
        <v>873</v>
      </c>
      <c r="B514" s="251" t="s">
        <v>3474</v>
      </c>
      <c r="C514" s="251" t="s">
        <v>424</v>
      </c>
      <c r="D514" s="251" t="s">
        <v>425</v>
      </c>
      <c r="E514" s="251" t="s">
        <v>3554</v>
      </c>
      <c r="F514" s="251" t="s">
        <v>1063</v>
      </c>
      <c r="G514" s="251" t="s">
        <v>665</v>
      </c>
      <c r="H514" s="251" t="s">
        <v>664</v>
      </c>
      <c r="I514" s="251">
        <v>70</v>
      </c>
      <c r="J514" s="251">
        <v>10</v>
      </c>
      <c r="K514" s="251" t="s">
        <v>1069</v>
      </c>
      <c r="L514" s="252" t="s">
        <v>2734</v>
      </c>
    </row>
    <row r="515" spans="1:12" s="71" customFormat="1" x14ac:dyDescent="0.25">
      <c r="A515" s="250" t="s">
        <v>873</v>
      </c>
      <c r="B515" s="251" t="s">
        <v>3474</v>
      </c>
      <c r="C515" s="251" t="s">
        <v>427</v>
      </c>
      <c r="D515" s="251" t="s">
        <v>428</v>
      </c>
      <c r="E515" s="251" t="s">
        <v>3555</v>
      </c>
      <c r="F515" s="251" t="s">
        <v>1063</v>
      </c>
      <c r="G515" s="251" t="s">
        <v>665</v>
      </c>
      <c r="H515" s="251" t="s">
        <v>664</v>
      </c>
      <c r="I515" s="251">
        <v>70</v>
      </c>
      <c r="J515" s="251">
        <v>10</v>
      </c>
      <c r="K515" s="251" t="s">
        <v>1069</v>
      </c>
      <c r="L515" s="252" t="s">
        <v>1069</v>
      </c>
    </row>
    <row r="516" spans="1:12" s="71" customFormat="1" x14ac:dyDescent="0.25">
      <c r="A516" s="250" t="s">
        <v>873</v>
      </c>
      <c r="B516" s="251" t="s">
        <v>3474</v>
      </c>
      <c r="C516" s="251" t="s">
        <v>430</v>
      </c>
      <c r="D516" s="251" t="s">
        <v>431</v>
      </c>
      <c r="E516" s="251" t="s">
        <v>3556</v>
      </c>
      <c r="F516" s="251" t="s">
        <v>1063</v>
      </c>
      <c r="G516" s="251" t="s">
        <v>606</v>
      </c>
      <c r="H516" s="251" t="s">
        <v>605</v>
      </c>
      <c r="I516" s="251">
        <v>20</v>
      </c>
      <c r="J516" s="251">
        <v>10</v>
      </c>
      <c r="K516" s="251" t="s">
        <v>1069</v>
      </c>
      <c r="L516" s="252" t="s">
        <v>2737</v>
      </c>
    </row>
    <row r="517" spans="1:12" s="71" customFormat="1" x14ac:dyDescent="0.25">
      <c r="A517" s="250" t="s">
        <v>873</v>
      </c>
      <c r="B517" s="251" t="s">
        <v>3474</v>
      </c>
      <c r="C517" s="251" t="s">
        <v>435</v>
      </c>
      <c r="D517" s="251" t="s">
        <v>436</v>
      </c>
      <c r="E517" s="251" t="s">
        <v>3557</v>
      </c>
      <c r="F517" s="251" t="s">
        <v>1063</v>
      </c>
      <c r="G517" s="251" t="s">
        <v>600</v>
      </c>
      <c r="H517" s="251" t="s">
        <v>599</v>
      </c>
      <c r="I517" s="251">
        <v>31</v>
      </c>
      <c r="J517" s="251">
        <v>10</v>
      </c>
      <c r="K517" s="251" t="s">
        <v>1069</v>
      </c>
      <c r="L517" s="252" t="s">
        <v>2739</v>
      </c>
    </row>
    <row r="518" spans="1:12" s="71" customFormat="1" x14ac:dyDescent="0.25">
      <c r="A518" s="250" t="s">
        <v>873</v>
      </c>
      <c r="B518" s="251" t="s">
        <v>3474</v>
      </c>
      <c r="C518" s="251" t="s">
        <v>437</v>
      </c>
      <c r="D518" s="251" t="s">
        <v>438</v>
      </c>
      <c r="E518" s="251" t="s">
        <v>3558</v>
      </c>
      <c r="F518" s="251" t="s">
        <v>1063</v>
      </c>
      <c r="G518" s="251" t="s">
        <v>600</v>
      </c>
      <c r="H518" s="251" t="s">
        <v>599</v>
      </c>
      <c r="I518" s="251">
        <v>22</v>
      </c>
      <c r="J518" s="251">
        <v>10</v>
      </c>
      <c r="K518" s="251" t="s">
        <v>1069</v>
      </c>
      <c r="L518" s="252" t="s">
        <v>1069</v>
      </c>
    </row>
    <row r="519" spans="1:12" s="71" customFormat="1" x14ac:dyDescent="0.25">
      <c r="A519" s="250" t="s">
        <v>873</v>
      </c>
      <c r="B519" s="251" t="s">
        <v>3474</v>
      </c>
      <c r="C519" s="251" t="s">
        <v>440</v>
      </c>
      <c r="D519" s="251" t="s">
        <v>441</v>
      </c>
      <c r="E519" s="251" t="s">
        <v>3559</v>
      </c>
      <c r="F519" s="251" t="s">
        <v>1063</v>
      </c>
      <c r="G519" s="251" t="s">
        <v>646</v>
      </c>
      <c r="H519" s="251" t="s">
        <v>645</v>
      </c>
      <c r="I519" s="251">
        <v>65</v>
      </c>
      <c r="J519" s="251">
        <v>10</v>
      </c>
      <c r="K519" s="251" t="s">
        <v>1069</v>
      </c>
      <c r="L519" s="252" t="s">
        <v>1069</v>
      </c>
    </row>
    <row r="520" spans="1:12" s="71" customFormat="1" x14ac:dyDescent="0.25">
      <c r="A520" s="250" t="s">
        <v>873</v>
      </c>
      <c r="B520" s="251" t="s">
        <v>3474</v>
      </c>
      <c r="C520" s="251" t="s">
        <v>444</v>
      </c>
      <c r="D520" s="251" t="s">
        <v>445</v>
      </c>
      <c r="E520" s="251" t="s">
        <v>3560</v>
      </c>
      <c r="F520" s="251" t="s">
        <v>1063</v>
      </c>
      <c r="G520" s="251" t="s">
        <v>646</v>
      </c>
      <c r="H520" s="251" t="s">
        <v>645</v>
      </c>
      <c r="I520" s="251">
        <v>65</v>
      </c>
      <c r="J520" s="251">
        <v>10</v>
      </c>
      <c r="K520" s="251" t="s">
        <v>1069</v>
      </c>
      <c r="L520" s="252" t="s">
        <v>1069</v>
      </c>
    </row>
    <row r="521" spans="1:12" s="71" customFormat="1" x14ac:dyDescent="0.25">
      <c r="A521" s="250" t="s">
        <v>873</v>
      </c>
      <c r="B521" s="251" t="s">
        <v>3474</v>
      </c>
      <c r="C521" s="251" t="s">
        <v>447</v>
      </c>
      <c r="D521" s="251" t="s">
        <v>448</v>
      </c>
      <c r="E521" s="251" t="s">
        <v>3561</v>
      </c>
      <c r="F521" s="251" t="s">
        <v>1078</v>
      </c>
      <c r="G521" s="251" t="s">
        <v>3491</v>
      </c>
      <c r="H521" s="251" t="s">
        <v>652</v>
      </c>
      <c r="I521" s="251">
        <v>22</v>
      </c>
      <c r="J521" s="251">
        <v>10</v>
      </c>
      <c r="K521" s="251" t="s">
        <v>1069</v>
      </c>
      <c r="L521" s="252" t="s">
        <v>2744</v>
      </c>
    </row>
    <row r="522" spans="1:12" s="71" customFormat="1" x14ac:dyDescent="0.25">
      <c r="A522" s="250" t="s">
        <v>873</v>
      </c>
      <c r="B522" s="251" t="s">
        <v>3474</v>
      </c>
      <c r="C522" s="251" t="s">
        <v>449</v>
      </c>
      <c r="D522" s="251" t="s">
        <v>450</v>
      </c>
      <c r="E522" s="251" t="s">
        <v>3562</v>
      </c>
      <c r="F522" s="251" t="s">
        <v>1063</v>
      </c>
      <c r="G522" s="251" t="s">
        <v>3551</v>
      </c>
      <c r="H522" s="251" t="s">
        <v>602</v>
      </c>
      <c r="I522" s="251">
        <v>35</v>
      </c>
      <c r="J522" s="251">
        <v>10</v>
      </c>
      <c r="K522" s="251" t="s">
        <v>1069</v>
      </c>
      <c r="L522" s="252" t="s">
        <v>1069</v>
      </c>
    </row>
    <row r="523" spans="1:12" s="71" customFormat="1" x14ac:dyDescent="0.25">
      <c r="A523" s="250" t="s">
        <v>873</v>
      </c>
      <c r="B523" s="251" t="s">
        <v>3474</v>
      </c>
      <c r="C523" s="251" t="s">
        <v>451</v>
      </c>
      <c r="D523" s="251" t="s">
        <v>452</v>
      </c>
      <c r="E523" s="251" t="s">
        <v>3563</v>
      </c>
      <c r="F523" s="251" t="s">
        <v>1063</v>
      </c>
      <c r="G523" s="251" t="s">
        <v>665</v>
      </c>
      <c r="H523" s="251" t="s">
        <v>664</v>
      </c>
      <c r="I523" s="251">
        <v>60</v>
      </c>
      <c r="J523" s="251">
        <v>10</v>
      </c>
      <c r="K523" s="251" t="s">
        <v>1069</v>
      </c>
      <c r="L523" s="252" t="s">
        <v>1069</v>
      </c>
    </row>
    <row r="524" spans="1:12" s="71" customFormat="1" x14ac:dyDescent="0.25">
      <c r="A524" s="250" t="s">
        <v>873</v>
      </c>
      <c r="B524" s="251" t="s">
        <v>3474</v>
      </c>
      <c r="C524" s="251" t="s">
        <v>453</v>
      </c>
      <c r="D524" s="251" t="s">
        <v>454</v>
      </c>
      <c r="E524" s="251" t="s">
        <v>3564</v>
      </c>
      <c r="F524" s="251" t="s">
        <v>1063</v>
      </c>
      <c r="G524" s="251" t="s">
        <v>665</v>
      </c>
      <c r="H524" s="251" t="s">
        <v>664</v>
      </c>
      <c r="I524" s="251">
        <v>40</v>
      </c>
      <c r="J524" s="251">
        <v>10</v>
      </c>
      <c r="K524" s="251" t="s">
        <v>1069</v>
      </c>
      <c r="L524" s="252" t="s">
        <v>1069</v>
      </c>
    </row>
    <row r="525" spans="1:12" s="71" customFormat="1" x14ac:dyDescent="0.25">
      <c r="A525" s="250" t="s">
        <v>873</v>
      </c>
      <c r="B525" s="251" t="s">
        <v>3474</v>
      </c>
      <c r="C525" s="251" t="s">
        <v>455</v>
      </c>
      <c r="D525" s="251" t="s">
        <v>456</v>
      </c>
      <c r="E525" s="251" t="s">
        <v>3565</v>
      </c>
      <c r="F525" s="251" t="s">
        <v>1063</v>
      </c>
      <c r="G525" s="251" t="s">
        <v>3531</v>
      </c>
      <c r="H525" s="251" t="s">
        <v>707</v>
      </c>
      <c r="I525" s="251">
        <v>35</v>
      </c>
      <c r="J525" s="251">
        <v>10</v>
      </c>
      <c r="K525" s="251" t="s">
        <v>1069</v>
      </c>
      <c r="L525" s="252" t="s">
        <v>2708</v>
      </c>
    </row>
    <row r="526" spans="1:12" s="71" customFormat="1" x14ac:dyDescent="0.25">
      <c r="A526" s="250" t="s">
        <v>873</v>
      </c>
      <c r="B526" s="251" t="s">
        <v>3474</v>
      </c>
      <c r="C526" s="251" t="s">
        <v>457</v>
      </c>
      <c r="D526" s="251" t="s">
        <v>458</v>
      </c>
      <c r="E526" s="251" t="s">
        <v>3566</v>
      </c>
      <c r="F526" s="251" t="s">
        <v>1063</v>
      </c>
      <c r="G526" s="251" t="s">
        <v>3531</v>
      </c>
      <c r="H526" s="251" t="s">
        <v>707</v>
      </c>
      <c r="I526" s="251">
        <v>40</v>
      </c>
      <c r="J526" s="251">
        <v>10</v>
      </c>
      <c r="K526" s="251" t="s">
        <v>1069</v>
      </c>
      <c r="L526" s="252" t="s">
        <v>2708</v>
      </c>
    </row>
    <row r="527" spans="1:12" s="71" customFormat="1" x14ac:dyDescent="0.25">
      <c r="A527" s="250" t="s">
        <v>873</v>
      </c>
      <c r="B527" s="251" t="s">
        <v>3474</v>
      </c>
      <c r="C527" s="251" t="s">
        <v>459</v>
      </c>
      <c r="D527" s="251" t="s">
        <v>460</v>
      </c>
      <c r="E527" s="251" t="s">
        <v>3567</v>
      </c>
      <c r="F527" s="251" t="s">
        <v>1063</v>
      </c>
      <c r="G527" s="251" t="s">
        <v>600</v>
      </c>
      <c r="H527" s="251" t="s">
        <v>599</v>
      </c>
      <c r="I527" s="251">
        <v>25</v>
      </c>
      <c r="J527" s="251">
        <v>10</v>
      </c>
      <c r="K527" s="251" t="s">
        <v>1069</v>
      </c>
      <c r="L527" s="252" t="s">
        <v>2739</v>
      </c>
    </row>
    <row r="528" spans="1:12" s="71" customFormat="1" x14ac:dyDescent="0.25">
      <c r="A528" s="250" t="s">
        <v>873</v>
      </c>
      <c r="B528" s="251" t="s">
        <v>3474</v>
      </c>
      <c r="C528" s="251" t="s">
        <v>461</v>
      </c>
      <c r="D528" s="251" t="s">
        <v>462</v>
      </c>
      <c r="E528" s="251" t="s">
        <v>3568</v>
      </c>
      <c r="F528" s="251" t="s">
        <v>1063</v>
      </c>
      <c r="G528" s="251" t="s">
        <v>665</v>
      </c>
      <c r="H528" s="251" t="s">
        <v>664</v>
      </c>
      <c r="I528" s="251">
        <v>40</v>
      </c>
      <c r="J528" s="251">
        <v>10</v>
      </c>
      <c r="K528" s="251" t="s">
        <v>1069</v>
      </c>
      <c r="L528" s="252" t="s">
        <v>1069</v>
      </c>
    </row>
    <row r="529" spans="1:12" x14ac:dyDescent="0.25">
      <c r="A529" s="250" t="s">
        <v>873</v>
      </c>
      <c r="B529" s="251" t="s">
        <v>3474</v>
      </c>
      <c r="C529" s="251" t="s">
        <v>463</v>
      </c>
      <c r="D529" s="251" t="s">
        <v>464</v>
      </c>
      <c r="E529" s="251" t="s">
        <v>3569</v>
      </c>
      <c r="F529" s="251" t="s">
        <v>1063</v>
      </c>
      <c r="G529" s="251" t="s">
        <v>631</v>
      </c>
      <c r="H529" s="251" t="s">
        <v>630</v>
      </c>
      <c r="I529" s="251">
        <v>220</v>
      </c>
      <c r="J529" s="251">
        <v>10</v>
      </c>
      <c r="K529" s="251" t="s">
        <v>1069</v>
      </c>
      <c r="L529" s="252" t="s">
        <v>2753</v>
      </c>
    </row>
    <row r="530" spans="1:12" x14ac:dyDescent="0.25">
      <c r="A530" s="250" t="s">
        <v>873</v>
      </c>
      <c r="B530" s="251" t="s">
        <v>3474</v>
      </c>
      <c r="C530" s="251" t="s">
        <v>466</v>
      </c>
      <c r="D530" s="251" t="s">
        <v>467</v>
      </c>
      <c r="E530" s="251" t="s">
        <v>3570</v>
      </c>
      <c r="F530" s="251" t="s">
        <v>1063</v>
      </c>
      <c r="G530" s="251" t="s">
        <v>631</v>
      </c>
      <c r="H530" s="251" t="s">
        <v>630</v>
      </c>
      <c r="I530" s="251">
        <v>220</v>
      </c>
      <c r="J530" s="251">
        <v>10</v>
      </c>
      <c r="K530" s="251" t="s">
        <v>1069</v>
      </c>
      <c r="L530" s="252" t="s">
        <v>2753</v>
      </c>
    </row>
    <row r="531" spans="1:12" x14ac:dyDescent="0.25">
      <c r="A531" s="250" t="s">
        <v>873</v>
      </c>
      <c r="B531" s="251" t="s">
        <v>3474</v>
      </c>
      <c r="C531" s="251" t="s">
        <v>469</v>
      </c>
      <c r="D531" s="251" t="s">
        <v>470</v>
      </c>
      <c r="E531" s="251" t="s">
        <v>3571</v>
      </c>
      <c r="F531" s="251" t="s">
        <v>1063</v>
      </c>
      <c r="G531" s="251" t="s">
        <v>646</v>
      </c>
      <c r="H531" s="251" t="s">
        <v>645</v>
      </c>
      <c r="I531" s="251">
        <v>80</v>
      </c>
      <c r="J531" s="251">
        <v>10</v>
      </c>
      <c r="K531" s="251" t="s">
        <v>1069</v>
      </c>
      <c r="L531" s="252" t="s">
        <v>1069</v>
      </c>
    </row>
    <row r="532" spans="1:12" x14ac:dyDescent="0.25">
      <c r="A532" s="250" t="s">
        <v>873</v>
      </c>
      <c r="B532" s="251" t="s">
        <v>3474</v>
      </c>
      <c r="C532" s="251" t="s">
        <v>471</v>
      </c>
      <c r="D532" s="251" t="s">
        <v>472</v>
      </c>
      <c r="E532" s="251" t="s">
        <v>3572</v>
      </c>
      <c r="F532" s="251" t="s">
        <v>1063</v>
      </c>
      <c r="G532" s="251" t="s">
        <v>603</v>
      </c>
      <c r="H532" s="251" t="s">
        <v>602</v>
      </c>
      <c r="I532" s="251">
        <v>38</v>
      </c>
      <c r="J532" s="251">
        <v>10</v>
      </c>
      <c r="K532" s="251" t="s">
        <v>1069</v>
      </c>
      <c r="L532" s="252" t="s">
        <v>1069</v>
      </c>
    </row>
    <row r="533" spans="1:12" x14ac:dyDescent="0.25">
      <c r="A533" s="250" t="s">
        <v>873</v>
      </c>
      <c r="B533" s="251" t="s">
        <v>3474</v>
      </c>
      <c r="C533" s="251" t="s">
        <v>473</v>
      </c>
      <c r="D533" s="251" t="s">
        <v>474</v>
      </c>
      <c r="E533" s="251" t="s">
        <v>3573</v>
      </c>
      <c r="F533" s="251" t="s">
        <v>1063</v>
      </c>
      <c r="G533" s="251" t="s">
        <v>3494</v>
      </c>
      <c r="H533" s="251" t="s">
        <v>661</v>
      </c>
      <c r="I533" s="251">
        <v>50</v>
      </c>
      <c r="J533" s="251">
        <v>10</v>
      </c>
      <c r="K533" s="251" t="s">
        <v>1069</v>
      </c>
      <c r="L533" s="252" t="s">
        <v>2758</v>
      </c>
    </row>
    <row r="534" spans="1:12" x14ac:dyDescent="0.25">
      <c r="A534" s="250" t="s">
        <v>873</v>
      </c>
      <c r="B534" s="251" t="s">
        <v>3474</v>
      </c>
      <c r="C534" s="251" t="s">
        <v>478</v>
      </c>
      <c r="D534" s="251" t="s">
        <v>479</v>
      </c>
      <c r="E534" s="251" t="s">
        <v>3574</v>
      </c>
      <c r="F534" s="251" t="s">
        <v>1063</v>
      </c>
      <c r="G534" s="251" t="s">
        <v>3494</v>
      </c>
      <c r="H534" s="251" t="s">
        <v>661</v>
      </c>
      <c r="I534" s="251">
        <v>50</v>
      </c>
      <c r="J534" s="251">
        <v>10</v>
      </c>
      <c r="K534" s="251" t="s">
        <v>1069</v>
      </c>
      <c r="L534" s="252" t="s">
        <v>2729</v>
      </c>
    </row>
    <row r="535" spans="1:12" x14ac:dyDescent="0.25">
      <c r="A535" s="250" t="s">
        <v>873</v>
      </c>
      <c r="B535" s="251" t="s">
        <v>3474</v>
      </c>
      <c r="C535" s="251" t="s">
        <v>480</v>
      </c>
      <c r="D535" s="251" t="s">
        <v>481</v>
      </c>
      <c r="E535" s="251" t="s">
        <v>3575</v>
      </c>
      <c r="F535" s="251" t="s">
        <v>1063</v>
      </c>
      <c r="G535" s="251" t="s">
        <v>613</v>
      </c>
      <c r="H535" s="251" t="s">
        <v>612</v>
      </c>
      <c r="I535" s="251">
        <v>250</v>
      </c>
      <c r="J535" s="251">
        <v>10</v>
      </c>
      <c r="K535" s="251" t="s">
        <v>1069</v>
      </c>
      <c r="L535" s="252" t="s">
        <v>1069</v>
      </c>
    </row>
    <row r="536" spans="1:12" x14ac:dyDescent="0.25">
      <c r="A536" s="250" t="s">
        <v>873</v>
      </c>
      <c r="B536" s="251" t="s">
        <v>3474</v>
      </c>
      <c r="C536" s="251" t="s">
        <v>497</v>
      </c>
      <c r="D536" s="251" t="s">
        <v>498</v>
      </c>
      <c r="E536" s="251" t="s">
        <v>3576</v>
      </c>
      <c r="F536" s="251" t="s">
        <v>1063</v>
      </c>
      <c r="G536" s="251" t="s">
        <v>3494</v>
      </c>
      <c r="H536" s="251" t="s">
        <v>661</v>
      </c>
      <c r="I536" s="251">
        <v>46</v>
      </c>
      <c r="J536" s="251">
        <v>10</v>
      </c>
      <c r="K536" s="251" t="s">
        <v>1069</v>
      </c>
      <c r="L536" s="252" t="s">
        <v>1069</v>
      </c>
    </row>
    <row r="537" spans="1:12" x14ac:dyDescent="0.25">
      <c r="A537" s="250" t="s">
        <v>873</v>
      </c>
      <c r="B537" s="251" t="s">
        <v>3474</v>
      </c>
      <c r="C537" s="251" t="s">
        <v>511</v>
      </c>
      <c r="D537" s="251" t="s">
        <v>512</v>
      </c>
      <c r="E537" s="251" t="s">
        <v>3577</v>
      </c>
      <c r="F537" s="251" t="s">
        <v>1063</v>
      </c>
      <c r="G537" s="251" t="s">
        <v>656</v>
      </c>
      <c r="H537" s="251" t="s">
        <v>655</v>
      </c>
      <c r="I537" s="251">
        <v>33</v>
      </c>
      <c r="J537" s="251">
        <v>10</v>
      </c>
      <c r="K537" s="251" t="s">
        <v>1069</v>
      </c>
      <c r="L537" s="252" t="s">
        <v>2763</v>
      </c>
    </row>
    <row r="538" spans="1:12" x14ac:dyDescent="0.25">
      <c r="A538" s="250" t="s">
        <v>873</v>
      </c>
      <c r="B538" s="251" t="s">
        <v>3474</v>
      </c>
      <c r="C538" s="251" t="s">
        <v>525</v>
      </c>
      <c r="D538" s="251" t="s">
        <v>526</v>
      </c>
      <c r="E538" s="251" t="s">
        <v>3578</v>
      </c>
      <c r="F538" s="251" t="s">
        <v>1063</v>
      </c>
      <c r="G538" s="251" t="s">
        <v>3551</v>
      </c>
      <c r="H538" s="251" t="s">
        <v>602</v>
      </c>
      <c r="I538" s="251">
        <v>30</v>
      </c>
      <c r="J538" s="251">
        <v>10</v>
      </c>
      <c r="K538" s="251" t="s">
        <v>1069</v>
      </c>
      <c r="L538" s="252" t="s">
        <v>1069</v>
      </c>
    </row>
    <row r="539" spans="1:12" x14ac:dyDescent="0.25">
      <c r="A539" s="250" t="s">
        <v>873</v>
      </c>
      <c r="B539" s="251" t="s">
        <v>3474</v>
      </c>
      <c r="C539" s="251" t="s">
        <v>527</v>
      </c>
      <c r="D539" s="251" t="s">
        <v>528</v>
      </c>
      <c r="E539" s="251" t="s">
        <v>3579</v>
      </c>
      <c r="F539" s="251" t="s">
        <v>1063</v>
      </c>
      <c r="G539" s="251" t="s">
        <v>3494</v>
      </c>
      <c r="H539" s="251" t="s">
        <v>661</v>
      </c>
      <c r="I539" s="251">
        <v>38</v>
      </c>
      <c r="J539" s="251">
        <v>10</v>
      </c>
      <c r="K539" s="251" t="s">
        <v>1069</v>
      </c>
      <c r="L539" s="252" t="s">
        <v>1069</v>
      </c>
    </row>
    <row r="540" spans="1:12" x14ac:dyDescent="0.25">
      <c r="A540" s="250" t="s">
        <v>873</v>
      </c>
      <c r="B540" s="251" t="s">
        <v>3474</v>
      </c>
      <c r="C540" s="251" t="s">
        <v>529</v>
      </c>
      <c r="D540" s="251" t="s">
        <v>530</v>
      </c>
      <c r="E540" s="251" t="s">
        <v>3580</v>
      </c>
      <c r="F540" s="251" t="s">
        <v>1063</v>
      </c>
      <c r="G540" s="251" t="s">
        <v>649</v>
      </c>
      <c r="H540" s="251" t="s">
        <v>648</v>
      </c>
      <c r="I540" s="251">
        <v>10</v>
      </c>
      <c r="J540" s="251">
        <v>10</v>
      </c>
      <c r="K540" s="251" t="s">
        <v>1069</v>
      </c>
      <c r="L540" s="252" t="s">
        <v>1069</v>
      </c>
    </row>
    <row r="541" spans="1:12" x14ac:dyDescent="0.25">
      <c r="A541" s="250" t="s">
        <v>873</v>
      </c>
      <c r="B541" s="251" t="s">
        <v>3474</v>
      </c>
      <c r="C541" s="251" t="s">
        <v>534</v>
      </c>
      <c r="D541" s="251" t="s">
        <v>535</v>
      </c>
      <c r="E541" s="251" t="s">
        <v>3581</v>
      </c>
      <c r="F541" s="251" t="s">
        <v>1063</v>
      </c>
      <c r="G541" s="251" t="s">
        <v>3582</v>
      </c>
      <c r="H541" s="251" t="s">
        <v>639</v>
      </c>
      <c r="I541" s="251">
        <v>26</v>
      </c>
      <c r="J541" s="251">
        <v>10</v>
      </c>
      <c r="K541" s="251" t="s">
        <v>1069</v>
      </c>
      <c r="L541" s="252" t="s">
        <v>1069</v>
      </c>
    </row>
    <row r="542" spans="1:12" x14ac:dyDescent="0.25">
      <c r="A542" s="250" t="s">
        <v>873</v>
      </c>
      <c r="B542" s="251" t="s">
        <v>3474</v>
      </c>
      <c r="C542" s="251" t="s">
        <v>534</v>
      </c>
      <c r="D542" s="251" t="s">
        <v>535</v>
      </c>
      <c r="E542" s="251" t="s">
        <v>3581</v>
      </c>
      <c r="F542" s="251" t="s">
        <v>1063</v>
      </c>
      <c r="G542" s="251" t="s">
        <v>643</v>
      </c>
      <c r="H542" s="251" t="s">
        <v>642</v>
      </c>
      <c r="I542" s="251">
        <v>26</v>
      </c>
      <c r="J542" s="251">
        <v>10</v>
      </c>
      <c r="K542" s="251" t="s">
        <v>1069</v>
      </c>
      <c r="L542" s="252" t="s">
        <v>1069</v>
      </c>
    </row>
    <row r="543" spans="1:12" x14ac:dyDescent="0.25">
      <c r="A543" s="250" t="s">
        <v>873</v>
      </c>
      <c r="B543" s="251" t="s">
        <v>3474</v>
      </c>
      <c r="C543" s="251" t="s">
        <v>537</v>
      </c>
      <c r="D543" s="251" t="s">
        <v>538</v>
      </c>
      <c r="E543" s="251" t="s">
        <v>3583</v>
      </c>
      <c r="F543" s="251" t="s">
        <v>1063</v>
      </c>
      <c r="G543" s="251" t="s">
        <v>656</v>
      </c>
      <c r="H543" s="251" t="s">
        <v>655</v>
      </c>
      <c r="I543" s="251">
        <v>24</v>
      </c>
      <c r="J543" s="251">
        <v>10</v>
      </c>
      <c r="K543" s="251" t="s">
        <v>1069</v>
      </c>
      <c r="L543" s="252" t="s">
        <v>1069</v>
      </c>
    </row>
    <row r="544" spans="1:12" x14ac:dyDescent="0.25">
      <c r="A544" s="250" t="s">
        <v>873</v>
      </c>
      <c r="B544" s="251" t="s">
        <v>3474</v>
      </c>
      <c r="C544" s="251" t="s">
        <v>541</v>
      </c>
      <c r="D544" s="251" t="s">
        <v>542</v>
      </c>
      <c r="E544" s="251" t="s">
        <v>3584</v>
      </c>
      <c r="F544" s="251" t="s">
        <v>1063</v>
      </c>
      <c r="G544" s="251" t="s">
        <v>616</v>
      </c>
      <c r="H544" s="251" t="s">
        <v>615</v>
      </c>
      <c r="I544" s="251">
        <v>100</v>
      </c>
      <c r="J544" s="251">
        <v>10</v>
      </c>
      <c r="K544" s="251" t="s">
        <v>1069</v>
      </c>
      <c r="L544" s="252" t="s">
        <v>1069</v>
      </c>
    </row>
    <row r="545" spans="1:12" x14ac:dyDescent="0.25">
      <c r="A545" s="250" t="s">
        <v>873</v>
      </c>
      <c r="B545" s="251" t="s">
        <v>3474</v>
      </c>
      <c r="C545" s="251" t="s">
        <v>543</v>
      </c>
      <c r="D545" s="251" t="s">
        <v>544</v>
      </c>
      <c r="E545" s="251" t="s">
        <v>3585</v>
      </c>
      <c r="F545" s="251" t="s">
        <v>1063</v>
      </c>
      <c r="G545" s="251" t="s">
        <v>653</v>
      </c>
      <c r="H545" s="251" t="s">
        <v>652</v>
      </c>
      <c r="I545" s="251">
        <v>26</v>
      </c>
      <c r="J545" s="251">
        <v>10</v>
      </c>
      <c r="K545" s="251" t="s">
        <v>1069</v>
      </c>
      <c r="L545" s="252" t="s">
        <v>1069</v>
      </c>
    </row>
    <row r="546" spans="1:12" x14ac:dyDescent="0.25">
      <c r="A546" s="250" t="s">
        <v>873</v>
      </c>
      <c r="B546" s="251" t="s">
        <v>3474</v>
      </c>
      <c r="C546" s="251" t="s">
        <v>546</v>
      </c>
      <c r="D546" s="251" t="s">
        <v>547</v>
      </c>
      <c r="E546" s="251" t="s">
        <v>3586</v>
      </c>
      <c r="F546" s="251" t="s">
        <v>1063</v>
      </c>
      <c r="G546" s="251" t="s">
        <v>3587</v>
      </c>
      <c r="H546" s="251" t="s">
        <v>652</v>
      </c>
      <c r="I546" s="251">
        <v>45</v>
      </c>
      <c r="J546" s="251">
        <v>10</v>
      </c>
      <c r="K546" s="251" t="s">
        <v>1069</v>
      </c>
      <c r="L546" s="252" t="s">
        <v>2661</v>
      </c>
    </row>
    <row r="547" spans="1:12" x14ac:dyDescent="0.25">
      <c r="A547" s="250" t="s">
        <v>873</v>
      </c>
      <c r="B547" s="251" t="s">
        <v>3474</v>
      </c>
      <c r="C547" s="251" t="s">
        <v>548</v>
      </c>
      <c r="D547" s="251" t="s">
        <v>2772</v>
      </c>
      <c r="E547" s="251" t="s">
        <v>3588</v>
      </c>
      <c r="F547" s="251" t="s">
        <v>1063</v>
      </c>
      <c r="G547" s="251" t="s">
        <v>3589</v>
      </c>
      <c r="H547" s="251" t="s">
        <v>707</v>
      </c>
      <c r="I547" s="251">
        <v>45</v>
      </c>
      <c r="J547" s="251">
        <v>10</v>
      </c>
      <c r="K547" s="251" t="s">
        <v>1069</v>
      </c>
      <c r="L547" s="252" t="s">
        <v>2774</v>
      </c>
    </row>
    <row r="548" spans="1:12" x14ac:dyDescent="0.25">
      <c r="A548" s="250" t="s">
        <v>873</v>
      </c>
      <c r="B548" s="251" t="s">
        <v>3474</v>
      </c>
      <c r="C548" s="251" t="s">
        <v>550</v>
      </c>
      <c r="D548" s="251" t="s">
        <v>551</v>
      </c>
      <c r="E548" s="251" t="s">
        <v>3590</v>
      </c>
      <c r="F548" s="251" t="s">
        <v>1063</v>
      </c>
      <c r="G548" s="251" t="s">
        <v>665</v>
      </c>
      <c r="H548" s="251" t="s">
        <v>664</v>
      </c>
      <c r="I548" s="251">
        <v>50</v>
      </c>
      <c r="J548" s="251">
        <v>10</v>
      </c>
      <c r="K548" s="251" t="s">
        <v>1069</v>
      </c>
      <c r="L548" s="252" t="s">
        <v>1069</v>
      </c>
    </row>
    <row r="549" spans="1:12" x14ac:dyDescent="0.25">
      <c r="A549" s="250" t="s">
        <v>873</v>
      </c>
      <c r="B549" s="251" t="s">
        <v>3474</v>
      </c>
      <c r="C549" s="251" t="s">
        <v>552</v>
      </c>
      <c r="D549" s="251" t="s">
        <v>553</v>
      </c>
      <c r="E549" s="251" t="s">
        <v>3591</v>
      </c>
      <c r="F549" s="251" t="s">
        <v>1063</v>
      </c>
      <c r="G549" s="251" t="s">
        <v>603</v>
      </c>
      <c r="H549" s="251" t="s">
        <v>602</v>
      </c>
      <c r="I549" s="251">
        <v>22</v>
      </c>
      <c r="J549" s="251">
        <v>10</v>
      </c>
      <c r="K549" s="251" t="s">
        <v>1069</v>
      </c>
      <c r="L549" s="252" t="s">
        <v>1069</v>
      </c>
    </row>
    <row r="550" spans="1:12" x14ac:dyDescent="0.25">
      <c r="A550" s="250" t="s">
        <v>873</v>
      </c>
      <c r="B550" s="251" t="s">
        <v>3474</v>
      </c>
      <c r="C550" s="251" t="s">
        <v>554</v>
      </c>
      <c r="D550" s="251" t="s">
        <v>2777</v>
      </c>
      <c r="E550" s="251" t="s">
        <v>3592</v>
      </c>
      <c r="F550" s="251" t="s">
        <v>1063</v>
      </c>
      <c r="G550" s="251" t="s">
        <v>600</v>
      </c>
      <c r="H550" s="251" t="s">
        <v>599</v>
      </c>
      <c r="I550" s="251">
        <v>25</v>
      </c>
      <c r="J550" s="251">
        <v>10</v>
      </c>
      <c r="K550" s="251" t="s">
        <v>1069</v>
      </c>
      <c r="L550" s="252" t="s">
        <v>1069</v>
      </c>
    </row>
    <row r="551" spans="1:12" x14ac:dyDescent="0.25">
      <c r="A551" s="250" t="s">
        <v>873</v>
      </c>
      <c r="B551" s="251" t="s">
        <v>3474</v>
      </c>
      <c r="C551" s="251" t="s">
        <v>557</v>
      </c>
      <c r="D551" s="251" t="s">
        <v>558</v>
      </c>
      <c r="E551" s="251" t="s">
        <v>3593</v>
      </c>
      <c r="F551" s="251" t="s">
        <v>1063</v>
      </c>
      <c r="G551" s="251" t="s">
        <v>600</v>
      </c>
      <c r="H551" s="251" t="s">
        <v>599</v>
      </c>
      <c r="I551" s="251">
        <v>20</v>
      </c>
      <c r="J551" s="251">
        <v>10</v>
      </c>
      <c r="K551" s="251" t="s">
        <v>1069</v>
      </c>
      <c r="L551" s="252" t="s">
        <v>1069</v>
      </c>
    </row>
    <row r="552" spans="1:12" x14ac:dyDescent="0.25">
      <c r="A552" s="250" t="s">
        <v>873</v>
      </c>
      <c r="B552" s="251" t="s">
        <v>3474</v>
      </c>
      <c r="C552" s="251" t="s">
        <v>559</v>
      </c>
      <c r="D552" s="251" t="s">
        <v>560</v>
      </c>
      <c r="E552" s="251" t="s">
        <v>3594</v>
      </c>
      <c r="F552" s="251" t="s">
        <v>1063</v>
      </c>
      <c r="G552" s="251" t="s">
        <v>600</v>
      </c>
      <c r="H552" s="251" t="s">
        <v>599</v>
      </c>
      <c r="I552" s="251">
        <v>20</v>
      </c>
      <c r="J552" s="251">
        <v>10</v>
      </c>
      <c r="K552" s="251" t="s">
        <v>1069</v>
      </c>
      <c r="L552" s="252" t="s">
        <v>1069</v>
      </c>
    </row>
    <row r="553" spans="1:12" x14ac:dyDescent="0.25">
      <c r="A553" s="250" t="s">
        <v>873</v>
      </c>
      <c r="B553" s="251" t="s">
        <v>3474</v>
      </c>
      <c r="C553" s="251" t="s">
        <v>562</v>
      </c>
      <c r="D553" s="251" t="s">
        <v>563</v>
      </c>
      <c r="E553" s="251" t="s">
        <v>3595</v>
      </c>
      <c r="F553" s="251" t="s">
        <v>1063</v>
      </c>
      <c r="G553" s="251" t="s">
        <v>3596</v>
      </c>
      <c r="H553" s="251" t="s">
        <v>602</v>
      </c>
      <c r="I553" s="251">
        <v>45</v>
      </c>
      <c r="J553" s="251">
        <v>10</v>
      </c>
      <c r="K553" s="251" t="s">
        <v>1069</v>
      </c>
      <c r="L553" s="252" t="s">
        <v>1069</v>
      </c>
    </row>
    <row r="554" spans="1:12" x14ac:dyDescent="0.25">
      <c r="A554" s="250" t="s">
        <v>873</v>
      </c>
      <c r="B554" s="251" t="s">
        <v>3474</v>
      </c>
      <c r="C554" s="251" t="s">
        <v>564</v>
      </c>
      <c r="D554" s="251" t="s">
        <v>565</v>
      </c>
      <c r="E554" s="251" t="s">
        <v>3597</v>
      </c>
      <c r="F554" s="251" t="s">
        <v>1063</v>
      </c>
      <c r="G554" s="251" t="s">
        <v>3598</v>
      </c>
      <c r="H554" s="251" t="s">
        <v>664</v>
      </c>
      <c r="I554" s="251">
        <v>50</v>
      </c>
      <c r="J554" s="251">
        <v>10</v>
      </c>
      <c r="K554" s="251" t="s">
        <v>1069</v>
      </c>
      <c r="L554" s="252" t="s">
        <v>1069</v>
      </c>
    </row>
    <row r="555" spans="1:12" x14ac:dyDescent="0.25">
      <c r="A555" s="250" t="s">
        <v>873</v>
      </c>
      <c r="B555" s="251" t="s">
        <v>3474</v>
      </c>
      <c r="C555" s="251" t="s">
        <v>566</v>
      </c>
      <c r="D555" s="251" t="s">
        <v>567</v>
      </c>
      <c r="E555" s="251" t="s">
        <v>3599</v>
      </c>
      <c r="F555" s="251" t="s">
        <v>1063</v>
      </c>
      <c r="G555" s="251" t="s">
        <v>3494</v>
      </c>
      <c r="H555" s="251" t="s">
        <v>661</v>
      </c>
      <c r="I555" s="251">
        <v>38</v>
      </c>
      <c r="J555" s="251">
        <v>10</v>
      </c>
      <c r="K555" s="251" t="s">
        <v>1069</v>
      </c>
      <c r="L555" s="252" t="s">
        <v>1069</v>
      </c>
    </row>
    <row r="556" spans="1:12" x14ac:dyDescent="0.25">
      <c r="A556" s="250" t="s">
        <v>873</v>
      </c>
      <c r="B556" s="251" t="s">
        <v>3474</v>
      </c>
      <c r="C556" s="251" t="s">
        <v>703</v>
      </c>
      <c r="D556" s="251" t="s">
        <v>568</v>
      </c>
      <c r="E556" s="251" t="s">
        <v>3600</v>
      </c>
      <c r="F556" s="251" t="s">
        <v>1063</v>
      </c>
      <c r="G556" s="251" t="s">
        <v>649</v>
      </c>
      <c r="H556" s="251" t="s">
        <v>648</v>
      </c>
      <c r="I556" s="251">
        <v>10</v>
      </c>
      <c r="J556" s="251">
        <v>0</v>
      </c>
      <c r="K556" s="251" t="s">
        <v>1069</v>
      </c>
      <c r="L556" s="252" t="s">
        <v>1069</v>
      </c>
    </row>
    <row r="557" spans="1:12" x14ac:dyDescent="0.25">
      <c r="A557" s="250" t="s">
        <v>873</v>
      </c>
      <c r="B557" s="251" t="s">
        <v>3474</v>
      </c>
      <c r="C557" s="251" t="s">
        <v>569</v>
      </c>
      <c r="D557" s="251" t="s">
        <v>570</v>
      </c>
      <c r="E557" s="251" t="s">
        <v>3601</v>
      </c>
      <c r="F557" s="251" t="s">
        <v>1063</v>
      </c>
      <c r="G557" s="251" t="s">
        <v>600</v>
      </c>
      <c r="H557" s="251" t="s">
        <v>599</v>
      </c>
      <c r="I557" s="251">
        <v>25</v>
      </c>
      <c r="J557" s="251">
        <v>10</v>
      </c>
      <c r="K557" s="251" t="s">
        <v>1069</v>
      </c>
      <c r="L557" s="252" t="s">
        <v>2787</v>
      </c>
    </row>
    <row r="558" spans="1:12" x14ac:dyDescent="0.25">
      <c r="A558" s="253" t="s">
        <v>873</v>
      </c>
      <c r="B558" s="254" t="s">
        <v>3474</v>
      </c>
      <c r="C558" s="254" t="s">
        <v>574</v>
      </c>
      <c r="D558" s="254" t="s">
        <v>575</v>
      </c>
      <c r="E558" s="254" t="s">
        <v>3602</v>
      </c>
      <c r="F558" s="254" t="s">
        <v>1063</v>
      </c>
      <c r="G558" s="254" t="s">
        <v>3603</v>
      </c>
      <c r="H558" s="254" t="s">
        <v>652</v>
      </c>
      <c r="I558" s="254">
        <v>26</v>
      </c>
      <c r="J558" s="254">
        <v>10</v>
      </c>
      <c r="K558" s="254" t="s">
        <v>1069</v>
      </c>
      <c r="L558" s="255" t="s">
        <v>2789</v>
      </c>
    </row>
    <row r="559" spans="1:12" x14ac:dyDescent="0.25">
      <c r="A559" s="13" t="s">
        <v>1059</v>
      </c>
      <c r="B559" t="s">
        <v>2893</v>
      </c>
      <c r="C559" s="13">
        <v>500000979</v>
      </c>
      <c r="D559" t="s">
        <v>2797</v>
      </c>
      <c r="E559">
        <v>50052725</v>
      </c>
      <c r="F559">
        <v>1</v>
      </c>
      <c r="G559" t="s">
        <v>2936</v>
      </c>
      <c r="H559" s="13" t="s">
        <v>608</v>
      </c>
      <c r="I559" s="125">
        <v>12</v>
      </c>
      <c r="J559" s="13">
        <v>10</v>
      </c>
      <c r="K559" t="s">
        <v>1069</v>
      </c>
      <c r="L559" t="s">
        <v>1163</v>
      </c>
    </row>
    <row r="560" spans="1:12" x14ac:dyDescent="0.25">
      <c r="A560" s="13" t="s">
        <v>1059</v>
      </c>
      <c r="B560" t="s">
        <v>2893</v>
      </c>
      <c r="C560" s="13">
        <v>500000988</v>
      </c>
      <c r="D560" t="s">
        <v>2805</v>
      </c>
      <c r="E560">
        <v>50052734</v>
      </c>
      <c r="F560">
        <v>1</v>
      </c>
      <c r="G560" t="s">
        <v>2954</v>
      </c>
      <c r="H560" s="13" t="s">
        <v>624</v>
      </c>
      <c r="I560" s="125">
        <v>660</v>
      </c>
      <c r="J560" s="13">
        <v>100</v>
      </c>
      <c r="K560" t="s">
        <v>1069</v>
      </c>
      <c r="L560" t="s">
        <v>1191</v>
      </c>
    </row>
    <row r="561" spans="1:12" x14ac:dyDescent="0.25">
      <c r="A561" s="13" t="s">
        <v>1059</v>
      </c>
      <c r="B561" t="s">
        <v>2893</v>
      </c>
      <c r="C561" s="13">
        <v>500000993</v>
      </c>
      <c r="D561" t="s">
        <v>2807</v>
      </c>
      <c r="E561">
        <v>50052739</v>
      </c>
      <c r="F561">
        <v>1</v>
      </c>
      <c r="G561" t="s">
        <v>2907</v>
      </c>
      <c r="H561" s="13" t="s">
        <v>2908</v>
      </c>
      <c r="I561" s="125">
        <v>150</v>
      </c>
      <c r="J561" s="13">
        <v>10</v>
      </c>
      <c r="K561" t="s">
        <v>1069</v>
      </c>
      <c r="L561" t="s">
        <v>1069</v>
      </c>
    </row>
    <row r="562" spans="1:12" x14ac:dyDescent="0.25">
      <c r="A562" s="13" t="s">
        <v>1059</v>
      </c>
      <c r="B562" t="s">
        <v>2893</v>
      </c>
      <c r="C562" s="13">
        <v>500000994</v>
      </c>
      <c r="D562" t="s">
        <v>367</v>
      </c>
      <c r="E562">
        <v>50052740</v>
      </c>
      <c r="F562">
        <v>1</v>
      </c>
      <c r="G562" t="s">
        <v>3104</v>
      </c>
      <c r="H562" s="13" t="s">
        <v>3105</v>
      </c>
      <c r="I562" s="125">
        <v>10</v>
      </c>
      <c r="J562" s="13">
        <v>100</v>
      </c>
      <c r="K562" t="s">
        <v>1069</v>
      </c>
      <c r="L562" t="s">
        <v>1610</v>
      </c>
    </row>
    <row r="563" spans="1:12" x14ac:dyDescent="0.25">
      <c r="A563" s="13" t="s">
        <v>1059</v>
      </c>
      <c r="B563" t="s">
        <v>2893</v>
      </c>
      <c r="C563" s="13">
        <v>500001162</v>
      </c>
      <c r="D563" t="s">
        <v>2808</v>
      </c>
      <c r="E563">
        <v>50034309</v>
      </c>
      <c r="F563">
        <v>1</v>
      </c>
      <c r="G563" t="s">
        <v>3604</v>
      </c>
      <c r="H563" s="13" t="s">
        <v>2905</v>
      </c>
      <c r="I563" s="125">
        <v>23</v>
      </c>
      <c r="J563" s="13">
        <v>10</v>
      </c>
      <c r="K563" t="s">
        <v>1069</v>
      </c>
      <c r="L563" t="s">
        <v>1134</v>
      </c>
    </row>
    <row r="564" spans="1:12" x14ac:dyDescent="0.25">
      <c r="A564" s="13" t="s">
        <v>1059</v>
      </c>
      <c r="B564" t="s">
        <v>2893</v>
      </c>
      <c r="C564" s="13">
        <v>500001172</v>
      </c>
      <c r="D564" t="s">
        <v>2809</v>
      </c>
      <c r="E564">
        <v>50034336</v>
      </c>
      <c r="F564">
        <v>1</v>
      </c>
      <c r="G564" t="s">
        <v>2972</v>
      </c>
      <c r="H564" s="13" t="s">
        <v>655</v>
      </c>
      <c r="I564" s="125">
        <v>25</v>
      </c>
      <c r="J564" s="13">
        <v>10</v>
      </c>
      <c r="K564" t="s">
        <v>1069</v>
      </c>
      <c r="L564" t="s">
        <v>1069</v>
      </c>
    </row>
    <row r="565" spans="1:12" x14ac:dyDescent="0.25">
      <c r="A565" s="13" t="s">
        <v>1059</v>
      </c>
      <c r="B565" t="s">
        <v>2893</v>
      </c>
      <c r="C565" s="13">
        <v>500002415</v>
      </c>
      <c r="D565" t="s">
        <v>2810</v>
      </c>
      <c r="E565">
        <v>50034572</v>
      </c>
      <c r="F565">
        <v>1</v>
      </c>
      <c r="G565" t="s">
        <v>3605</v>
      </c>
      <c r="H565" s="13" t="s">
        <v>655</v>
      </c>
      <c r="I565" s="125">
        <v>30</v>
      </c>
      <c r="J565" s="13">
        <v>10</v>
      </c>
      <c r="K565" t="s">
        <v>1069</v>
      </c>
      <c r="L565" t="s">
        <v>2811</v>
      </c>
    </row>
    <row r="566" spans="1:12" x14ac:dyDescent="0.25">
      <c r="A566" s="13" t="s">
        <v>1059</v>
      </c>
      <c r="B566" t="s">
        <v>2893</v>
      </c>
      <c r="C566" s="13">
        <v>600003760</v>
      </c>
      <c r="D566" t="s">
        <v>2819</v>
      </c>
      <c r="E566">
        <v>50052758</v>
      </c>
      <c r="F566">
        <v>1</v>
      </c>
      <c r="G566" t="s">
        <v>2991</v>
      </c>
      <c r="H566" s="13" t="s">
        <v>661</v>
      </c>
      <c r="I566" s="125">
        <v>56.5</v>
      </c>
      <c r="J566" s="13">
        <v>10</v>
      </c>
      <c r="K566" t="s">
        <v>1069</v>
      </c>
      <c r="L566" t="s">
        <v>1069</v>
      </c>
    </row>
    <row r="567" spans="1:12" x14ac:dyDescent="0.25">
      <c r="A567" s="13" t="s">
        <v>1059</v>
      </c>
      <c r="B567" t="s">
        <v>2893</v>
      </c>
      <c r="C567" s="13">
        <v>600003765</v>
      </c>
      <c r="D567" t="s">
        <v>2820</v>
      </c>
      <c r="E567">
        <v>50052762</v>
      </c>
      <c r="F567">
        <v>1</v>
      </c>
      <c r="G567" t="s">
        <v>2991</v>
      </c>
      <c r="H567" s="13" t="s">
        <v>661</v>
      </c>
      <c r="I567" s="125">
        <v>48.6</v>
      </c>
      <c r="J567" s="13">
        <v>10</v>
      </c>
      <c r="K567" t="s">
        <v>1069</v>
      </c>
      <c r="L567" t="s">
        <v>1069</v>
      </c>
    </row>
    <row r="568" spans="1:12" x14ac:dyDescent="0.25">
      <c r="A568" s="13" t="s">
        <v>1059</v>
      </c>
      <c r="B568" t="s">
        <v>2893</v>
      </c>
      <c r="C568" s="13">
        <v>600003787</v>
      </c>
      <c r="D568" t="s">
        <v>2823</v>
      </c>
      <c r="E568">
        <v>50052779</v>
      </c>
      <c r="F568">
        <v>1</v>
      </c>
      <c r="G568" t="s">
        <v>2987</v>
      </c>
      <c r="H568" s="13" t="s">
        <v>2988</v>
      </c>
      <c r="I568" s="125">
        <v>100</v>
      </c>
      <c r="J568" s="13">
        <v>10</v>
      </c>
      <c r="K568" t="s">
        <v>1069</v>
      </c>
      <c r="L568" t="s">
        <v>1069</v>
      </c>
    </row>
    <row r="569" spans="1:12" x14ac:dyDescent="0.25">
      <c r="A569" s="13" t="s">
        <v>1059</v>
      </c>
      <c r="B569" t="s">
        <v>2893</v>
      </c>
      <c r="C569" s="13">
        <v>600003792</v>
      </c>
      <c r="D569" t="s">
        <v>2824</v>
      </c>
      <c r="E569">
        <v>50052784</v>
      </c>
      <c r="F569">
        <v>1</v>
      </c>
      <c r="G569" t="s">
        <v>2991</v>
      </c>
      <c r="H569" s="13" t="s">
        <v>661</v>
      </c>
      <c r="I569" s="125">
        <v>56.5</v>
      </c>
      <c r="J569" s="13">
        <v>10</v>
      </c>
      <c r="K569" t="s">
        <v>1069</v>
      </c>
      <c r="L569" t="s">
        <v>1069</v>
      </c>
    </row>
    <row r="570" spans="1:12" x14ac:dyDescent="0.25">
      <c r="A570" s="13" t="s">
        <v>1059</v>
      </c>
      <c r="B570" t="s">
        <v>2893</v>
      </c>
      <c r="C570" s="13">
        <v>600004635</v>
      </c>
      <c r="D570" t="s">
        <v>2828</v>
      </c>
      <c r="E570">
        <v>50053185</v>
      </c>
      <c r="F570">
        <v>1</v>
      </c>
      <c r="G570" t="s">
        <v>3053</v>
      </c>
      <c r="H570" s="13" t="s">
        <v>3054</v>
      </c>
      <c r="I570" s="125">
        <v>110</v>
      </c>
      <c r="J570" s="13">
        <v>10</v>
      </c>
      <c r="K570" t="s">
        <v>1069</v>
      </c>
      <c r="L570" t="s">
        <v>1069</v>
      </c>
    </row>
    <row r="571" spans="1:12" x14ac:dyDescent="0.25">
      <c r="A571" s="13" t="s">
        <v>1059</v>
      </c>
      <c r="B571" t="s">
        <v>2893</v>
      </c>
      <c r="C571" s="13">
        <v>600004639</v>
      </c>
      <c r="D571" t="s">
        <v>2829</v>
      </c>
      <c r="E571">
        <v>50053187</v>
      </c>
      <c r="F571">
        <v>1</v>
      </c>
      <c r="G571" t="s">
        <v>3606</v>
      </c>
      <c r="H571" s="13" t="s">
        <v>3369</v>
      </c>
      <c r="I571" s="125">
        <v>90</v>
      </c>
      <c r="J571" s="13">
        <v>10</v>
      </c>
      <c r="K571" t="s">
        <v>1069</v>
      </c>
      <c r="L571" t="s">
        <v>1069</v>
      </c>
    </row>
    <row r="572" spans="1:12" x14ac:dyDescent="0.25">
      <c r="A572" s="13" t="s">
        <v>1059</v>
      </c>
      <c r="B572" t="s">
        <v>2893</v>
      </c>
      <c r="C572" s="13">
        <v>600004639</v>
      </c>
      <c r="D572" t="s">
        <v>2829</v>
      </c>
      <c r="E572">
        <v>50053187</v>
      </c>
      <c r="F572">
        <v>1</v>
      </c>
      <c r="G572" t="s">
        <v>3026</v>
      </c>
      <c r="H572" s="13" t="s">
        <v>3027</v>
      </c>
      <c r="I572" s="125">
        <v>90</v>
      </c>
      <c r="J572" s="13">
        <v>10</v>
      </c>
      <c r="K572" t="s">
        <v>1069</v>
      </c>
      <c r="L572" t="s">
        <v>1069</v>
      </c>
    </row>
    <row r="573" spans="1:12" x14ac:dyDescent="0.25">
      <c r="A573" s="13" t="s">
        <v>1059</v>
      </c>
      <c r="B573" t="s">
        <v>2893</v>
      </c>
      <c r="C573" s="13">
        <v>600004641</v>
      </c>
      <c r="D573" t="s">
        <v>2831</v>
      </c>
      <c r="E573">
        <v>50053188</v>
      </c>
      <c r="F573">
        <v>1</v>
      </c>
      <c r="G573" t="s">
        <v>3026</v>
      </c>
      <c r="H573" s="13" t="s">
        <v>3027</v>
      </c>
      <c r="I573" s="125">
        <v>108.8</v>
      </c>
      <c r="J573" s="13">
        <v>10</v>
      </c>
      <c r="K573" t="s">
        <v>1069</v>
      </c>
      <c r="L573" t="s">
        <v>1069</v>
      </c>
    </row>
    <row r="574" spans="1:12" x14ac:dyDescent="0.25">
      <c r="A574" s="13" t="s">
        <v>1059</v>
      </c>
      <c r="B574" t="s">
        <v>2893</v>
      </c>
      <c r="C574" s="13">
        <v>600004662</v>
      </c>
      <c r="D574" t="s">
        <v>2833</v>
      </c>
      <c r="E574">
        <v>50053200</v>
      </c>
      <c r="F574">
        <v>1</v>
      </c>
      <c r="G574" t="s">
        <v>3029</v>
      </c>
      <c r="H574" s="13" t="s">
        <v>3030</v>
      </c>
      <c r="I574" s="125">
        <v>110</v>
      </c>
      <c r="J574" s="13">
        <v>10</v>
      </c>
      <c r="K574" t="s">
        <v>1069</v>
      </c>
      <c r="L574" t="s">
        <v>1069</v>
      </c>
    </row>
    <row r="575" spans="1:12" x14ac:dyDescent="0.25">
      <c r="A575" s="13" t="s">
        <v>1059</v>
      </c>
      <c r="B575" t="s">
        <v>2893</v>
      </c>
      <c r="C575" s="13">
        <v>600004665</v>
      </c>
      <c r="D575" t="s">
        <v>2834</v>
      </c>
      <c r="E575">
        <v>50053203</v>
      </c>
      <c r="F575">
        <v>1</v>
      </c>
      <c r="G575" t="s">
        <v>3029</v>
      </c>
      <c r="H575" s="13" t="s">
        <v>3030</v>
      </c>
      <c r="I575" s="125">
        <v>110</v>
      </c>
      <c r="J575" s="13">
        <v>10</v>
      </c>
      <c r="K575" t="s">
        <v>1069</v>
      </c>
      <c r="L575" t="s">
        <v>1069</v>
      </c>
    </row>
    <row r="576" spans="1:12" x14ac:dyDescent="0.25">
      <c r="A576" s="13" t="s">
        <v>1059</v>
      </c>
      <c r="B576" t="s">
        <v>2893</v>
      </c>
      <c r="C576" s="13">
        <v>600004670</v>
      </c>
      <c r="D576" t="s">
        <v>2835</v>
      </c>
      <c r="E576">
        <v>50053207</v>
      </c>
      <c r="F576">
        <v>1</v>
      </c>
      <c r="G576" t="s">
        <v>3029</v>
      </c>
      <c r="H576" s="13" t="s">
        <v>3030</v>
      </c>
      <c r="I576" s="125">
        <v>110</v>
      </c>
      <c r="J576" s="13">
        <v>10</v>
      </c>
      <c r="K576" t="s">
        <v>1069</v>
      </c>
      <c r="L576" t="s">
        <v>1069</v>
      </c>
    </row>
    <row r="577" spans="1:12" x14ac:dyDescent="0.25">
      <c r="A577" s="13" t="s">
        <v>1059</v>
      </c>
      <c r="B577" t="s">
        <v>2893</v>
      </c>
      <c r="C577" s="13">
        <v>600004676</v>
      </c>
      <c r="D577" t="s">
        <v>2836</v>
      </c>
      <c r="E577">
        <v>50053212</v>
      </c>
      <c r="F577">
        <v>1</v>
      </c>
      <c r="G577" t="s">
        <v>3029</v>
      </c>
      <c r="H577" s="13" t="s">
        <v>3030</v>
      </c>
      <c r="I577" s="125">
        <v>150</v>
      </c>
      <c r="J577" s="13">
        <v>10</v>
      </c>
      <c r="K577" t="s">
        <v>1069</v>
      </c>
      <c r="L577" t="s">
        <v>1069</v>
      </c>
    </row>
    <row r="578" spans="1:12" x14ac:dyDescent="0.25">
      <c r="A578" s="13" t="s">
        <v>1059</v>
      </c>
      <c r="B578" t="s">
        <v>2893</v>
      </c>
      <c r="C578" s="13">
        <v>600004679</v>
      </c>
      <c r="D578" t="s">
        <v>2837</v>
      </c>
      <c r="E578">
        <v>50053214</v>
      </c>
      <c r="F578">
        <v>1</v>
      </c>
      <c r="G578" t="s">
        <v>3026</v>
      </c>
      <c r="H578" s="13" t="s">
        <v>3027</v>
      </c>
      <c r="I578" s="125">
        <v>97.3</v>
      </c>
      <c r="J578" s="13">
        <v>10</v>
      </c>
      <c r="K578" t="s">
        <v>1069</v>
      </c>
      <c r="L578" t="s">
        <v>1069</v>
      </c>
    </row>
    <row r="579" spans="1:12" x14ac:dyDescent="0.25">
      <c r="A579" s="13" t="s">
        <v>1059</v>
      </c>
      <c r="B579" t="s">
        <v>2893</v>
      </c>
      <c r="C579" s="13">
        <v>600004680</v>
      </c>
      <c r="D579" t="s">
        <v>2838</v>
      </c>
      <c r="E579">
        <v>50053215</v>
      </c>
      <c r="F579">
        <v>1</v>
      </c>
      <c r="G579" t="s">
        <v>3026</v>
      </c>
      <c r="H579" s="13" t="s">
        <v>3027</v>
      </c>
      <c r="I579" s="125">
        <v>97.3</v>
      </c>
      <c r="J579" s="13">
        <v>10</v>
      </c>
      <c r="K579" t="s">
        <v>1069</v>
      </c>
      <c r="L579" t="s">
        <v>1069</v>
      </c>
    </row>
    <row r="580" spans="1:12" x14ac:dyDescent="0.25">
      <c r="A580" s="13" t="s">
        <v>1059</v>
      </c>
      <c r="B580" t="s">
        <v>2893</v>
      </c>
      <c r="C580" s="13">
        <v>600004689</v>
      </c>
      <c r="D580" t="s">
        <v>2839</v>
      </c>
      <c r="E580">
        <v>50053219</v>
      </c>
      <c r="F580">
        <v>1</v>
      </c>
      <c r="G580" t="s">
        <v>3026</v>
      </c>
      <c r="H580" s="13" t="s">
        <v>3027</v>
      </c>
      <c r="I580" s="125">
        <v>94</v>
      </c>
      <c r="J580" s="13">
        <v>10</v>
      </c>
      <c r="K580" t="s">
        <v>1069</v>
      </c>
      <c r="L580" t="s">
        <v>1069</v>
      </c>
    </row>
    <row r="581" spans="1:12" x14ac:dyDescent="0.25">
      <c r="A581" s="13" t="s">
        <v>1059</v>
      </c>
      <c r="B581" t="s">
        <v>2893</v>
      </c>
      <c r="C581" s="13">
        <v>600004691</v>
      </c>
      <c r="D581" t="s">
        <v>2840</v>
      </c>
      <c r="E581">
        <v>50053220</v>
      </c>
      <c r="F581">
        <v>1</v>
      </c>
      <c r="G581" t="s">
        <v>3065</v>
      </c>
      <c r="H581" s="13" t="s">
        <v>3066</v>
      </c>
      <c r="I581" s="125">
        <v>40</v>
      </c>
      <c r="J581" s="13">
        <v>10</v>
      </c>
      <c r="K581" t="s">
        <v>1069</v>
      </c>
      <c r="L581" t="s">
        <v>1069</v>
      </c>
    </row>
    <row r="582" spans="1:12" x14ac:dyDescent="0.25">
      <c r="A582" s="13" t="s">
        <v>1059</v>
      </c>
      <c r="B582" t="s">
        <v>2893</v>
      </c>
      <c r="C582" s="13">
        <v>600004730</v>
      </c>
      <c r="D582" t="s">
        <v>2841</v>
      </c>
      <c r="E582">
        <v>50053243</v>
      </c>
      <c r="F582">
        <v>1</v>
      </c>
      <c r="G582" t="s">
        <v>2987</v>
      </c>
      <c r="H582" s="13" t="s">
        <v>2988</v>
      </c>
      <c r="I582" s="125">
        <v>100</v>
      </c>
      <c r="J582" s="13">
        <v>10</v>
      </c>
      <c r="K582" t="s">
        <v>1069</v>
      </c>
      <c r="L582" t="s">
        <v>1069</v>
      </c>
    </row>
    <row r="583" spans="1:12" x14ac:dyDescent="0.25">
      <c r="A583" s="13" t="s">
        <v>1059</v>
      </c>
      <c r="B583" t="s">
        <v>2893</v>
      </c>
      <c r="C583" s="13">
        <v>600004736</v>
      </c>
      <c r="D583" t="s">
        <v>2842</v>
      </c>
      <c r="E583">
        <v>50053247</v>
      </c>
      <c r="F583">
        <v>1</v>
      </c>
      <c r="G583" t="s">
        <v>3091</v>
      </c>
      <c r="H583" s="13" t="s">
        <v>3092</v>
      </c>
      <c r="I583" s="125">
        <v>100</v>
      </c>
      <c r="J583" s="13">
        <v>10</v>
      </c>
      <c r="K583" t="s">
        <v>1069</v>
      </c>
      <c r="L583" t="s">
        <v>1069</v>
      </c>
    </row>
    <row r="584" spans="1:12" x14ac:dyDescent="0.25">
      <c r="A584" s="13" t="s">
        <v>1059</v>
      </c>
      <c r="B584" t="s">
        <v>2893</v>
      </c>
      <c r="C584" s="13">
        <v>600004740</v>
      </c>
      <c r="D584" t="s">
        <v>2843</v>
      </c>
      <c r="E584">
        <v>50053249</v>
      </c>
      <c r="F584">
        <v>1</v>
      </c>
      <c r="G584" t="s">
        <v>3091</v>
      </c>
      <c r="H584" s="13" t="s">
        <v>3092</v>
      </c>
      <c r="I584" s="125">
        <v>100</v>
      </c>
      <c r="J584" s="13">
        <v>10</v>
      </c>
      <c r="K584" t="s">
        <v>1069</v>
      </c>
      <c r="L584" t="s">
        <v>1069</v>
      </c>
    </row>
    <row r="585" spans="1:12" x14ac:dyDescent="0.25">
      <c r="A585" s="13" t="s">
        <v>1059</v>
      </c>
      <c r="B585" t="s">
        <v>2893</v>
      </c>
      <c r="C585" s="13">
        <v>600004752</v>
      </c>
      <c r="D585" t="s">
        <v>2844</v>
      </c>
      <c r="E585">
        <v>50053257</v>
      </c>
      <c r="F585">
        <v>1</v>
      </c>
      <c r="G585" t="s">
        <v>2991</v>
      </c>
      <c r="H585" s="13" t="s">
        <v>661</v>
      </c>
      <c r="I585" s="125">
        <v>81</v>
      </c>
      <c r="J585" s="13">
        <v>10</v>
      </c>
      <c r="K585" t="s">
        <v>1069</v>
      </c>
      <c r="L585" t="s">
        <v>1069</v>
      </c>
    </row>
    <row r="586" spans="1:12" x14ac:dyDescent="0.25">
      <c r="A586" s="13" t="s">
        <v>1059</v>
      </c>
      <c r="B586" t="s">
        <v>2893</v>
      </c>
      <c r="C586" s="13">
        <v>600004753</v>
      </c>
      <c r="D586" t="s">
        <v>2845</v>
      </c>
      <c r="E586">
        <v>50053258</v>
      </c>
      <c r="F586">
        <v>1</v>
      </c>
      <c r="G586" t="s">
        <v>3091</v>
      </c>
      <c r="H586" s="13" t="s">
        <v>3092</v>
      </c>
      <c r="I586" s="125">
        <v>100</v>
      </c>
      <c r="J586" s="13">
        <v>10</v>
      </c>
      <c r="K586" t="s">
        <v>1069</v>
      </c>
      <c r="L586" t="s">
        <v>1069</v>
      </c>
    </row>
    <row r="587" spans="1:12" x14ac:dyDescent="0.25">
      <c r="A587" s="13" t="s">
        <v>1059</v>
      </c>
      <c r="B587" t="s">
        <v>2893</v>
      </c>
      <c r="C587" s="13">
        <v>600004786</v>
      </c>
      <c r="D587" t="s">
        <v>3607</v>
      </c>
      <c r="E587">
        <v>50053268</v>
      </c>
      <c r="F587">
        <v>1</v>
      </c>
      <c r="G587" t="s">
        <v>3608</v>
      </c>
      <c r="H587" s="13" t="s">
        <v>3609</v>
      </c>
      <c r="I587" s="125">
        <v>85</v>
      </c>
      <c r="J587" s="13">
        <v>10</v>
      </c>
      <c r="K587" t="s">
        <v>1069</v>
      </c>
      <c r="L587" t="s">
        <v>1069</v>
      </c>
    </row>
    <row r="588" spans="1:12" x14ac:dyDescent="0.25">
      <c r="A588" s="13" t="s">
        <v>1059</v>
      </c>
      <c r="B588" t="s">
        <v>2893</v>
      </c>
      <c r="C588" s="13">
        <v>600004786</v>
      </c>
      <c r="D588" t="s">
        <v>3607</v>
      </c>
      <c r="E588">
        <v>50053268</v>
      </c>
      <c r="F588">
        <v>1</v>
      </c>
      <c r="G588" t="s">
        <v>2991</v>
      </c>
      <c r="H588" s="13" t="s">
        <v>661</v>
      </c>
      <c r="I588" s="125">
        <v>85</v>
      </c>
      <c r="J588" s="13">
        <v>10</v>
      </c>
      <c r="K588" t="s">
        <v>1069</v>
      </c>
      <c r="L588" t="s">
        <v>1069</v>
      </c>
    </row>
    <row r="589" spans="1:12" x14ac:dyDescent="0.25">
      <c r="A589" s="13" t="s">
        <v>1059</v>
      </c>
      <c r="B589" t="s">
        <v>2893</v>
      </c>
      <c r="C589" s="13">
        <v>600004788</v>
      </c>
      <c r="D589" t="s">
        <v>2846</v>
      </c>
      <c r="E589">
        <v>50053269</v>
      </c>
      <c r="F589">
        <v>1</v>
      </c>
      <c r="G589" t="s">
        <v>2987</v>
      </c>
      <c r="H589" s="13" t="s">
        <v>2988</v>
      </c>
      <c r="I589" s="125">
        <v>115</v>
      </c>
      <c r="J589" s="13">
        <v>10</v>
      </c>
      <c r="K589" t="s">
        <v>1069</v>
      </c>
      <c r="L589" t="s">
        <v>1069</v>
      </c>
    </row>
    <row r="590" spans="1:12" x14ac:dyDescent="0.25">
      <c r="A590" s="13" t="s">
        <v>1059</v>
      </c>
      <c r="B590" t="s">
        <v>2893</v>
      </c>
      <c r="C590" s="13">
        <v>600004796</v>
      </c>
      <c r="D590" t="s">
        <v>2847</v>
      </c>
      <c r="E590">
        <v>50053272</v>
      </c>
      <c r="F590">
        <v>1</v>
      </c>
      <c r="G590" t="s">
        <v>3091</v>
      </c>
      <c r="H590" s="13" t="s">
        <v>3092</v>
      </c>
      <c r="I590" s="125">
        <v>100</v>
      </c>
      <c r="J590" s="13">
        <v>10</v>
      </c>
      <c r="K590" t="s">
        <v>1069</v>
      </c>
      <c r="L590" t="s">
        <v>1069</v>
      </c>
    </row>
    <row r="591" spans="1:12" x14ac:dyDescent="0.25">
      <c r="A591" s="13" t="s">
        <v>1059</v>
      </c>
      <c r="B591" t="s">
        <v>2893</v>
      </c>
      <c r="C591" s="13">
        <v>600004829</v>
      </c>
      <c r="D591" t="s">
        <v>1706</v>
      </c>
      <c r="E591">
        <v>50053291</v>
      </c>
      <c r="F591">
        <v>1</v>
      </c>
      <c r="G591" t="s">
        <v>3091</v>
      </c>
      <c r="H591" s="13" t="s">
        <v>3092</v>
      </c>
      <c r="I591" s="125">
        <v>100</v>
      </c>
      <c r="J591" s="13">
        <v>10</v>
      </c>
      <c r="K591" t="s">
        <v>1069</v>
      </c>
      <c r="L591" t="s">
        <v>1069</v>
      </c>
    </row>
    <row r="592" spans="1:12" x14ac:dyDescent="0.25">
      <c r="A592" s="13" t="s">
        <v>1059</v>
      </c>
      <c r="B592" t="s">
        <v>2893</v>
      </c>
      <c r="C592" s="13">
        <v>600004830</v>
      </c>
      <c r="D592" t="s">
        <v>2851</v>
      </c>
      <c r="E592">
        <v>50053292</v>
      </c>
      <c r="F592">
        <v>1</v>
      </c>
      <c r="G592" t="s">
        <v>3091</v>
      </c>
      <c r="H592" s="13" t="s">
        <v>3092</v>
      </c>
      <c r="I592" s="125">
        <v>80</v>
      </c>
      <c r="J592" s="13">
        <v>10</v>
      </c>
      <c r="K592" t="s">
        <v>1069</v>
      </c>
      <c r="L592" t="s">
        <v>1069</v>
      </c>
    </row>
    <row r="593" spans="1:12" x14ac:dyDescent="0.25">
      <c r="A593" s="13" t="s">
        <v>1059</v>
      </c>
      <c r="B593" t="s">
        <v>2893</v>
      </c>
      <c r="C593" s="13">
        <v>600004854</v>
      </c>
      <c r="D593" t="s">
        <v>2853</v>
      </c>
      <c r="E593">
        <v>50053301</v>
      </c>
      <c r="F593">
        <v>1</v>
      </c>
      <c r="G593" t="s">
        <v>3091</v>
      </c>
      <c r="H593" s="13" t="s">
        <v>3092</v>
      </c>
      <c r="I593" s="125">
        <v>100</v>
      </c>
      <c r="J593" s="13">
        <v>10</v>
      </c>
      <c r="K593" t="s">
        <v>1069</v>
      </c>
      <c r="L593" t="s">
        <v>1069</v>
      </c>
    </row>
    <row r="594" spans="1:12" x14ac:dyDescent="0.25">
      <c r="A594" s="13" t="s">
        <v>1059</v>
      </c>
      <c r="B594" t="s">
        <v>2893</v>
      </c>
      <c r="C594" s="13">
        <v>600004859</v>
      </c>
      <c r="D594" t="s">
        <v>2854</v>
      </c>
      <c r="E594">
        <v>50053306</v>
      </c>
      <c r="F594">
        <v>1</v>
      </c>
      <c r="G594" t="s">
        <v>3126</v>
      </c>
      <c r="H594" s="13" t="s">
        <v>3127</v>
      </c>
      <c r="I594" s="125">
        <v>119.8</v>
      </c>
      <c r="J594" s="13">
        <v>10</v>
      </c>
      <c r="K594" t="s">
        <v>1069</v>
      </c>
      <c r="L594" t="s">
        <v>1069</v>
      </c>
    </row>
    <row r="595" spans="1:12" x14ac:dyDescent="0.25">
      <c r="A595" s="13" t="s">
        <v>1059</v>
      </c>
      <c r="B595" t="s">
        <v>2893</v>
      </c>
      <c r="C595" s="13">
        <v>600004866</v>
      </c>
      <c r="D595" t="s">
        <v>2848</v>
      </c>
      <c r="E595">
        <v>50053310</v>
      </c>
      <c r="F595">
        <v>1</v>
      </c>
      <c r="G595" t="s">
        <v>3048</v>
      </c>
      <c r="H595" s="13" t="s">
        <v>3049</v>
      </c>
      <c r="I595" s="125">
        <v>45</v>
      </c>
      <c r="J595" s="13">
        <v>10</v>
      </c>
      <c r="K595" t="s">
        <v>1069</v>
      </c>
      <c r="L595" t="s">
        <v>1433</v>
      </c>
    </row>
    <row r="596" spans="1:12" x14ac:dyDescent="0.25">
      <c r="A596" s="13" t="s">
        <v>1059</v>
      </c>
      <c r="B596" t="s">
        <v>2893</v>
      </c>
      <c r="C596" s="13">
        <v>600004867</v>
      </c>
      <c r="D596" t="s">
        <v>2855</v>
      </c>
      <c r="E596">
        <v>50053311</v>
      </c>
      <c r="F596">
        <v>1</v>
      </c>
      <c r="G596" t="s">
        <v>3091</v>
      </c>
      <c r="H596" s="13" t="s">
        <v>3092</v>
      </c>
      <c r="I596" s="125">
        <v>100</v>
      </c>
      <c r="J596" s="13">
        <v>10</v>
      </c>
      <c r="K596" t="s">
        <v>1069</v>
      </c>
      <c r="L596" t="s">
        <v>1069</v>
      </c>
    </row>
    <row r="597" spans="1:12" x14ac:dyDescent="0.25">
      <c r="A597" s="13" t="s">
        <v>1059</v>
      </c>
      <c r="B597" t="s">
        <v>2893</v>
      </c>
      <c r="C597" s="13">
        <v>600007769</v>
      </c>
      <c r="D597" t="s">
        <v>1916</v>
      </c>
      <c r="E597">
        <v>50053404</v>
      </c>
      <c r="F597">
        <v>1</v>
      </c>
      <c r="G597" t="s">
        <v>3610</v>
      </c>
      <c r="H597" s="13" t="s">
        <v>627</v>
      </c>
      <c r="I597" s="125">
        <v>36</v>
      </c>
      <c r="J597" s="13">
        <v>10</v>
      </c>
      <c r="K597" t="s">
        <v>1069</v>
      </c>
      <c r="L597" t="s">
        <v>2800</v>
      </c>
    </row>
    <row r="598" spans="1:12" x14ac:dyDescent="0.25">
      <c r="A598" s="13" t="s">
        <v>1059</v>
      </c>
      <c r="B598" t="s">
        <v>2893</v>
      </c>
      <c r="C598" s="13">
        <v>600008766</v>
      </c>
      <c r="D598" t="s">
        <v>2860</v>
      </c>
      <c r="E598">
        <v>50053418</v>
      </c>
      <c r="F598">
        <v>1</v>
      </c>
      <c r="G598" t="s">
        <v>3091</v>
      </c>
      <c r="H598" s="13" t="s">
        <v>3092</v>
      </c>
      <c r="I598" s="125">
        <v>100</v>
      </c>
      <c r="J598" s="13">
        <v>10</v>
      </c>
      <c r="K598" t="s">
        <v>1069</v>
      </c>
      <c r="L598" t="s">
        <v>1069</v>
      </c>
    </row>
    <row r="599" spans="1:12" x14ac:dyDescent="0.25">
      <c r="A599" s="13" t="s">
        <v>1059</v>
      </c>
      <c r="B599" t="s">
        <v>2893</v>
      </c>
      <c r="C599" s="13">
        <v>600009212</v>
      </c>
      <c r="D599" t="s">
        <v>2858</v>
      </c>
      <c r="E599">
        <v>50053426</v>
      </c>
      <c r="F599">
        <v>1</v>
      </c>
      <c r="G599" t="s">
        <v>3610</v>
      </c>
      <c r="H599" s="13" t="s">
        <v>627</v>
      </c>
      <c r="I599" s="125">
        <v>32</v>
      </c>
      <c r="J599" s="13">
        <v>10</v>
      </c>
      <c r="K599" t="s">
        <v>1069</v>
      </c>
      <c r="L599" t="s">
        <v>2800</v>
      </c>
    </row>
    <row r="600" spans="1:12" x14ac:dyDescent="0.25">
      <c r="A600" s="13" t="s">
        <v>1059</v>
      </c>
      <c r="B600" t="s">
        <v>2893</v>
      </c>
      <c r="C600" s="13">
        <v>600010016</v>
      </c>
      <c r="D600" t="s">
        <v>2862</v>
      </c>
      <c r="E600">
        <v>50053428</v>
      </c>
      <c r="F600">
        <v>1</v>
      </c>
      <c r="G600" t="s">
        <v>2991</v>
      </c>
      <c r="H600" s="13" t="s">
        <v>661</v>
      </c>
      <c r="I600" s="125">
        <v>71.8</v>
      </c>
      <c r="J600" s="13">
        <v>10</v>
      </c>
      <c r="K600" t="s">
        <v>1069</v>
      </c>
      <c r="L600" t="s">
        <v>1069</v>
      </c>
    </row>
    <row r="601" spans="1:12" x14ac:dyDescent="0.25">
      <c r="A601" s="13" t="s">
        <v>1059</v>
      </c>
      <c r="B601" t="s">
        <v>2893</v>
      </c>
      <c r="C601" s="13">
        <v>600010176</v>
      </c>
      <c r="D601" t="s">
        <v>2863</v>
      </c>
      <c r="E601">
        <v>50053432</v>
      </c>
      <c r="F601">
        <v>1</v>
      </c>
      <c r="G601" t="s">
        <v>3091</v>
      </c>
      <c r="H601" s="13" t="s">
        <v>3092</v>
      </c>
      <c r="I601" s="125">
        <v>100</v>
      </c>
      <c r="J601" s="13">
        <v>10</v>
      </c>
      <c r="K601" t="s">
        <v>1069</v>
      </c>
      <c r="L601" t="s">
        <v>1069</v>
      </c>
    </row>
    <row r="602" spans="1:12" x14ac:dyDescent="0.25">
      <c r="A602" s="13" t="s">
        <v>1059</v>
      </c>
      <c r="B602" t="s">
        <v>2893</v>
      </c>
      <c r="C602" s="13">
        <v>600010354</v>
      </c>
      <c r="D602" t="s">
        <v>2864</v>
      </c>
      <c r="E602">
        <v>50053443</v>
      </c>
      <c r="F602">
        <v>1</v>
      </c>
      <c r="G602" t="s">
        <v>3026</v>
      </c>
      <c r="H602" s="13" t="s">
        <v>3027</v>
      </c>
      <c r="I602" s="125">
        <v>82.3</v>
      </c>
      <c r="J602" s="13">
        <v>10</v>
      </c>
      <c r="K602" t="s">
        <v>1069</v>
      </c>
      <c r="L602" t="s">
        <v>1069</v>
      </c>
    </row>
    <row r="603" spans="1:12" x14ac:dyDescent="0.25">
      <c r="A603" s="13" t="s">
        <v>1059</v>
      </c>
      <c r="B603" t="s">
        <v>2893</v>
      </c>
      <c r="C603" s="13">
        <v>600010413</v>
      </c>
      <c r="D603" t="s">
        <v>2865</v>
      </c>
      <c r="E603">
        <v>50053445</v>
      </c>
      <c r="F603">
        <v>1</v>
      </c>
      <c r="G603" t="s">
        <v>3053</v>
      </c>
      <c r="H603" s="13" t="s">
        <v>3054</v>
      </c>
      <c r="I603" s="125">
        <v>110</v>
      </c>
      <c r="J603" s="13">
        <v>10</v>
      </c>
      <c r="K603" t="s">
        <v>1069</v>
      </c>
      <c r="L603" t="s">
        <v>1069</v>
      </c>
    </row>
    <row r="604" spans="1:12" x14ac:dyDescent="0.25">
      <c r="A604" s="13" t="s">
        <v>1059</v>
      </c>
      <c r="B604" t="s">
        <v>2893</v>
      </c>
      <c r="C604" s="13">
        <v>600010525</v>
      </c>
      <c r="D604" t="s">
        <v>2866</v>
      </c>
      <c r="E604">
        <v>50053446</v>
      </c>
      <c r="F604">
        <v>1</v>
      </c>
      <c r="G604" t="s">
        <v>2987</v>
      </c>
      <c r="H604" s="13" t="s">
        <v>2988</v>
      </c>
      <c r="I604" s="125">
        <v>100</v>
      </c>
      <c r="J604" s="13">
        <v>10</v>
      </c>
      <c r="K604" t="s">
        <v>1069</v>
      </c>
      <c r="L604" t="s">
        <v>1069</v>
      </c>
    </row>
    <row r="605" spans="1:12" x14ac:dyDescent="0.25">
      <c r="A605" s="13" t="s">
        <v>1059</v>
      </c>
      <c r="B605" t="s">
        <v>2893</v>
      </c>
      <c r="C605" s="13">
        <v>600010680</v>
      </c>
      <c r="D605" t="s">
        <v>2867</v>
      </c>
      <c r="E605">
        <v>50034573</v>
      </c>
      <c r="F605">
        <v>1</v>
      </c>
      <c r="G605" t="s">
        <v>3220</v>
      </c>
      <c r="H605" s="13" t="s">
        <v>3092</v>
      </c>
      <c r="I605" s="125">
        <v>90</v>
      </c>
      <c r="J605" s="13">
        <v>10</v>
      </c>
      <c r="K605" t="s">
        <v>1069</v>
      </c>
      <c r="L605" t="s">
        <v>1069</v>
      </c>
    </row>
    <row r="606" spans="1:12" x14ac:dyDescent="0.25">
      <c r="A606" s="13" t="s">
        <v>1059</v>
      </c>
      <c r="B606" t="s">
        <v>2893</v>
      </c>
      <c r="C606" s="13">
        <v>600010740</v>
      </c>
      <c r="D606" t="s">
        <v>2868</v>
      </c>
      <c r="E606">
        <v>50053469</v>
      </c>
      <c r="F606">
        <v>1</v>
      </c>
      <c r="G606" t="s">
        <v>3610</v>
      </c>
      <c r="H606" s="13" t="s">
        <v>627</v>
      </c>
      <c r="I606" s="125">
        <v>20</v>
      </c>
      <c r="J606" s="13">
        <v>10</v>
      </c>
      <c r="K606" t="s">
        <v>1069</v>
      </c>
      <c r="L606" t="s">
        <v>2800</v>
      </c>
    </row>
    <row r="607" spans="1:12" x14ac:dyDescent="0.25">
      <c r="A607" s="13" t="s">
        <v>1059</v>
      </c>
      <c r="B607" t="s">
        <v>2893</v>
      </c>
      <c r="C607" s="13">
        <v>600010741</v>
      </c>
      <c r="D607" t="s">
        <v>2869</v>
      </c>
      <c r="E607">
        <v>50053470</v>
      </c>
      <c r="F607">
        <v>1</v>
      </c>
      <c r="G607" t="s">
        <v>3091</v>
      </c>
      <c r="H607" s="13" t="s">
        <v>3092</v>
      </c>
      <c r="I607" s="125">
        <v>100</v>
      </c>
      <c r="J607" s="13">
        <v>10</v>
      </c>
      <c r="K607" t="s">
        <v>1069</v>
      </c>
      <c r="L607" t="s">
        <v>1069</v>
      </c>
    </row>
    <row r="608" spans="1:12" x14ac:dyDescent="0.25">
      <c r="A608" s="13" t="s">
        <v>1059</v>
      </c>
      <c r="B608" t="s">
        <v>2893</v>
      </c>
      <c r="C608" s="13">
        <v>600010769</v>
      </c>
      <c r="D608" t="s">
        <v>2716</v>
      </c>
      <c r="E608">
        <v>50053473</v>
      </c>
      <c r="F608">
        <v>1</v>
      </c>
      <c r="G608" t="s">
        <v>3091</v>
      </c>
      <c r="H608" s="13" t="s">
        <v>3092</v>
      </c>
      <c r="I608" s="125">
        <v>100</v>
      </c>
      <c r="J608" s="13">
        <v>10</v>
      </c>
      <c r="K608" t="s">
        <v>1069</v>
      </c>
      <c r="L608" t="s">
        <v>1069</v>
      </c>
    </row>
    <row r="609" spans="1:12" x14ac:dyDescent="0.25">
      <c r="A609" s="13" t="s">
        <v>1059</v>
      </c>
      <c r="B609" t="s">
        <v>2893</v>
      </c>
      <c r="C609" s="13">
        <v>600011074</v>
      </c>
      <c r="D609" t="s">
        <v>2870</v>
      </c>
      <c r="E609">
        <v>50034331</v>
      </c>
      <c r="F609">
        <v>1</v>
      </c>
      <c r="G609" t="s">
        <v>2987</v>
      </c>
      <c r="H609" s="13" t="s">
        <v>2988</v>
      </c>
      <c r="I609" s="125">
        <v>100</v>
      </c>
      <c r="J609" s="13">
        <v>10</v>
      </c>
      <c r="K609" t="s">
        <v>1069</v>
      </c>
      <c r="L609" t="s">
        <v>1069</v>
      </c>
    </row>
    <row r="610" spans="1:12" x14ac:dyDescent="0.25">
      <c r="A610" s="13" t="s">
        <v>1059</v>
      </c>
      <c r="B610" t="s">
        <v>2893</v>
      </c>
      <c r="C610" s="13">
        <v>600011107</v>
      </c>
      <c r="D610" t="s">
        <v>2871</v>
      </c>
      <c r="E610">
        <v>50053495</v>
      </c>
      <c r="F610">
        <v>1</v>
      </c>
      <c r="G610" t="s">
        <v>3053</v>
      </c>
      <c r="H610" s="13" t="s">
        <v>3054</v>
      </c>
      <c r="I610" s="125">
        <v>110</v>
      </c>
      <c r="J610" s="13">
        <v>10</v>
      </c>
      <c r="K610" t="s">
        <v>1069</v>
      </c>
      <c r="L610" t="s">
        <v>1069</v>
      </c>
    </row>
    <row r="611" spans="1:12" x14ac:dyDescent="0.25">
      <c r="A611" s="13" t="s">
        <v>1059</v>
      </c>
      <c r="B611" t="s">
        <v>2893</v>
      </c>
      <c r="C611" s="13">
        <v>600011124</v>
      </c>
      <c r="D611" t="s">
        <v>2873</v>
      </c>
      <c r="E611">
        <v>50053507</v>
      </c>
      <c r="F611">
        <v>1</v>
      </c>
      <c r="G611" t="s">
        <v>2991</v>
      </c>
      <c r="H611" s="13" t="s">
        <v>661</v>
      </c>
      <c r="I611" s="125">
        <v>75</v>
      </c>
      <c r="J611" s="13">
        <v>10</v>
      </c>
      <c r="K611" t="s">
        <v>1069</v>
      </c>
      <c r="L611" t="s">
        <v>1069</v>
      </c>
    </row>
    <row r="612" spans="1:12" x14ac:dyDescent="0.25">
      <c r="A612" s="13" t="s">
        <v>1059</v>
      </c>
      <c r="B612" t="s">
        <v>2893</v>
      </c>
      <c r="C612" s="13">
        <v>600011125</v>
      </c>
      <c r="D612" t="s">
        <v>2874</v>
      </c>
      <c r="E612">
        <v>50053508</v>
      </c>
      <c r="F612">
        <v>1</v>
      </c>
      <c r="G612" t="s">
        <v>3610</v>
      </c>
      <c r="H612" s="13" t="s">
        <v>627</v>
      </c>
      <c r="I612" s="125">
        <v>31</v>
      </c>
      <c r="J612" s="13">
        <v>10</v>
      </c>
      <c r="K612" t="s">
        <v>1069</v>
      </c>
      <c r="L612" t="s">
        <v>1069</v>
      </c>
    </row>
    <row r="613" spans="1:12" x14ac:dyDescent="0.25">
      <c r="A613" s="13" t="s">
        <v>1059</v>
      </c>
      <c r="B613" t="s">
        <v>2893</v>
      </c>
      <c r="C613" s="13">
        <v>600011127</v>
      </c>
      <c r="D613" t="s">
        <v>2875</v>
      </c>
      <c r="E613">
        <v>50053510</v>
      </c>
      <c r="F613">
        <v>1</v>
      </c>
      <c r="G613" t="s">
        <v>3091</v>
      </c>
      <c r="H613" s="13" t="s">
        <v>3092</v>
      </c>
      <c r="I613" s="125">
        <v>100</v>
      </c>
      <c r="J613" s="13">
        <v>10</v>
      </c>
      <c r="K613" t="s">
        <v>1069</v>
      </c>
      <c r="L613" t="s">
        <v>1069</v>
      </c>
    </row>
    <row r="614" spans="1:12" x14ac:dyDescent="0.25">
      <c r="A614" s="13" t="s">
        <v>1059</v>
      </c>
      <c r="B614" t="s">
        <v>2893</v>
      </c>
      <c r="C614" s="13">
        <v>600011130</v>
      </c>
      <c r="D614" t="s">
        <v>2876</v>
      </c>
      <c r="E614">
        <v>50053513</v>
      </c>
      <c r="F614">
        <v>1</v>
      </c>
      <c r="G614" t="s">
        <v>3091</v>
      </c>
      <c r="H614" s="13" t="s">
        <v>3092</v>
      </c>
      <c r="I614" s="125">
        <v>100</v>
      </c>
      <c r="J614" s="13">
        <v>10</v>
      </c>
      <c r="K614" t="s">
        <v>1069</v>
      </c>
      <c r="L614" t="s">
        <v>1069</v>
      </c>
    </row>
    <row r="615" spans="1:12" x14ac:dyDescent="0.25">
      <c r="A615" s="13" t="s">
        <v>1059</v>
      </c>
      <c r="B615" t="s">
        <v>2893</v>
      </c>
      <c r="C615" s="13">
        <v>600011131</v>
      </c>
      <c r="D615" t="s">
        <v>2877</v>
      </c>
      <c r="E615">
        <v>50053514</v>
      </c>
      <c r="F615">
        <v>1</v>
      </c>
      <c r="G615" t="s">
        <v>2991</v>
      </c>
      <c r="H615" s="13" t="s">
        <v>661</v>
      </c>
      <c r="I615" s="125">
        <v>80</v>
      </c>
      <c r="J615" s="13">
        <v>10</v>
      </c>
      <c r="K615" t="s">
        <v>1069</v>
      </c>
      <c r="L615" t="s">
        <v>1069</v>
      </c>
    </row>
    <row r="616" spans="1:12" x14ac:dyDescent="0.25">
      <c r="A616" s="13" t="s">
        <v>1059</v>
      </c>
      <c r="B616" t="s">
        <v>2893</v>
      </c>
      <c r="C616" s="13">
        <v>600011151</v>
      </c>
      <c r="D616" t="s">
        <v>2878</v>
      </c>
      <c r="E616">
        <v>50053516</v>
      </c>
      <c r="F616">
        <v>1</v>
      </c>
      <c r="G616" t="s">
        <v>3611</v>
      </c>
      <c r="H616" s="13" t="s">
        <v>3612</v>
      </c>
      <c r="I616" s="125">
        <v>95.5</v>
      </c>
      <c r="J616" s="13">
        <v>10</v>
      </c>
      <c r="K616" t="s">
        <v>1069</v>
      </c>
      <c r="L616" t="s">
        <v>1069</v>
      </c>
    </row>
    <row r="617" spans="1:12" x14ac:dyDescent="0.25">
      <c r="A617" s="13" t="s">
        <v>1059</v>
      </c>
      <c r="B617" t="s">
        <v>2893</v>
      </c>
      <c r="C617" s="13">
        <v>600011151</v>
      </c>
      <c r="D617" t="s">
        <v>2878</v>
      </c>
      <c r="E617">
        <v>50053516</v>
      </c>
      <c r="F617">
        <v>1</v>
      </c>
      <c r="G617" t="s">
        <v>3026</v>
      </c>
      <c r="H617" s="13" t="s">
        <v>3027</v>
      </c>
      <c r="I617" s="125">
        <v>95.5</v>
      </c>
      <c r="J617" s="13">
        <v>10</v>
      </c>
      <c r="K617" t="s">
        <v>1069</v>
      </c>
      <c r="L617" t="s">
        <v>1069</v>
      </c>
    </row>
    <row r="618" spans="1:12" ht="15.75" thickBot="1" x14ac:dyDescent="0.3">
      <c r="A618" s="13" t="s">
        <v>1059</v>
      </c>
      <c r="B618" t="s">
        <v>2893</v>
      </c>
      <c r="C618" s="13">
        <v>600013394</v>
      </c>
      <c r="D618" t="s">
        <v>2879</v>
      </c>
      <c r="E618">
        <v>50034682</v>
      </c>
      <c r="F618">
        <v>1</v>
      </c>
      <c r="G618" t="s">
        <v>3613</v>
      </c>
      <c r="H618" s="13" t="s">
        <v>2908</v>
      </c>
      <c r="I618" s="125">
        <v>80</v>
      </c>
      <c r="J618" s="13">
        <v>10</v>
      </c>
      <c r="K618" t="s">
        <v>1069</v>
      </c>
      <c r="L618" t="s">
        <v>1069</v>
      </c>
    </row>
    <row r="619" spans="1:12" x14ac:dyDescent="0.25">
      <c r="A619" s="13" t="s">
        <v>1059</v>
      </c>
      <c r="B619" t="s">
        <v>2893</v>
      </c>
      <c r="C619" s="13">
        <v>600014644</v>
      </c>
      <c r="D619" t="s">
        <v>2880</v>
      </c>
      <c r="E619">
        <v>50035009</v>
      </c>
      <c r="F619">
        <v>1</v>
      </c>
      <c r="G619" t="s">
        <v>3215</v>
      </c>
      <c r="H619" s="13" t="s">
        <v>2988</v>
      </c>
      <c r="I619" s="125">
        <v>80</v>
      </c>
      <c r="J619" s="13">
        <v>10</v>
      </c>
      <c r="K619" t="s">
        <v>1069</v>
      </c>
      <c r="L619" t="s">
        <v>1258</v>
      </c>
    </row>
  </sheetData>
  <phoneticPr fontId="10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231E1-78FA-472B-9813-DC47CD578DA0}">
  <sheetPr codeName="Sheet5">
    <tabColor rgb="FF7030A0"/>
    <pageSetUpPr fitToPage="1"/>
  </sheetPr>
  <dimension ref="A1:AB3123"/>
  <sheetViews>
    <sheetView zoomScale="70" zoomScaleNormal="70" workbookViewId="0">
      <pane ySplit="1" topLeftCell="A2" activePane="bottomLeft" state="frozen"/>
      <selection activeCell="I1810" sqref="I1810"/>
      <selection pane="bottomLeft" activeCell="B9" sqref="B9"/>
    </sheetView>
  </sheetViews>
  <sheetFormatPr defaultRowHeight="15" x14ac:dyDescent="0.25"/>
  <cols>
    <col min="1" max="1" width="7.7109375" bestFit="1" customWidth="1"/>
    <col min="2" max="2" width="30" bestFit="1" customWidth="1"/>
    <col min="3" max="3" width="12.42578125" bestFit="1" customWidth="1"/>
    <col min="4" max="4" width="26.85546875" customWidth="1"/>
    <col min="5" max="5" width="18.85546875" bestFit="1" customWidth="1"/>
    <col min="6" max="6" width="9.85546875" customWidth="1"/>
    <col min="7" max="7" width="14.42578125" customWidth="1"/>
    <col min="8" max="8" width="26.42578125" bestFit="1" customWidth="1"/>
    <col min="9" max="9" width="31.5703125" customWidth="1"/>
    <col min="10" max="10" width="15.42578125" customWidth="1"/>
    <col min="11" max="11" width="34.5703125" customWidth="1"/>
    <col min="12" max="12" width="31.5703125" hidden="1" customWidth="1"/>
    <col min="13" max="13" width="45.28515625" hidden="1" customWidth="1"/>
    <col min="14" max="14" width="21.85546875" hidden="1" customWidth="1"/>
    <col min="15" max="15" width="25.85546875" hidden="1" customWidth="1"/>
    <col min="16" max="16" width="23.140625" hidden="1" customWidth="1"/>
    <col min="17" max="17" width="23.5703125" customWidth="1"/>
    <col min="18" max="18" width="42.28515625" customWidth="1"/>
    <col min="19" max="19" width="27.42578125" bestFit="1" customWidth="1"/>
    <col min="20" max="20" width="41.140625" bestFit="1" customWidth="1"/>
    <col min="21" max="21" width="38.28515625" bestFit="1" customWidth="1"/>
    <col min="22" max="22" width="51.85546875" bestFit="1" customWidth="1"/>
    <col min="23" max="23" width="28.5703125" bestFit="1" customWidth="1"/>
    <col min="24" max="24" width="32.42578125" bestFit="1" customWidth="1"/>
    <col min="25" max="25" width="29.7109375" bestFit="1" customWidth="1"/>
    <col min="26" max="26" width="18" bestFit="1" customWidth="1"/>
    <col min="27" max="27" width="13.85546875" bestFit="1" customWidth="1"/>
    <col min="28" max="28" width="16.140625" bestFit="1" customWidth="1"/>
  </cols>
  <sheetData>
    <row r="1" spans="1:28" x14ac:dyDescent="0.25">
      <c r="A1" s="76" t="s">
        <v>1043</v>
      </c>
      <c r="B1" s="76" t="s">
        <v>2884</v>
      </c>
      <c r="C1" s="76" t="s">
        <v>1044</v>
      </c>
      <c r="D1" s="76" t="s">
        <v>2885</v>
      </c>
      <c r="E1" s="76" t="s">
        <v>3614</v>
      </c>
      <c r="F1" s="76" t="s">
        <v>3615</v>
      </c>
      <c r="G1" s="76" t="s">
        <v>3616</v>
      </c>
      <c r="H1" s="76" t="s">
        <v>3617</v>
      </c>
      <c r="I1" s="76" t="s">
        <v>3618</v>
      </c>
      <c r="J1" s="76" t="s">
        <v>3619</v>
      </c>
      <c r="K1" s="76" t="s">
        <v>3620</v>
      </c>
      <c r="L1" s="76" t="s">
        <v>3621</v>
      </c>
      <c r="M1" s="76" t="s">
        <v>3622</v>
      </c>
      <c r="N1" s="76" t="s">
        <v>3623</v>
      </c>
      <c r="O1" s="76" t="s">
        <v>3624</v>
      </c>
      <c r="P1" s="76" t="s">
        <v>3625</v>
      </c>
      <c r="Q1" s="76" t="s">
        <v>3626</v>
      </c>
      <c r="R1" s="76" t="s">
        <v>3627</v>
      </c>
      <c r="S1" s="76" t="s">
        <v>3628</v>
      </c>
      <c r="T1" s="76" t="s">
        <v>3629</v>
      </c>
      <c r="U1" s="76" t="s">
        <v>3630</v>
      </c>
      <c r="V1" s="76" t="s">
        <v>3631</v>
      </c>
      <c r="W1" s="76" t="s">
        <v>3632</v>
      </c>
      <c r="X1" s="76" t="s">
        <v>3633</v>
      </c>
      <c r="Y1" s="76" t="s">
        <v>3634</v>
      </c>
      <c r="Z1" s="76" t="s">
        <v>3635</v>
      </c>
      <c r="AA1" s="76" t="s">
        <v>3636</v>
      </c>
      <c r="AB1" s="76" t="s">
        <v>3637</v>
      </c>
    </row>
    <row r="2" spans="1:28" x14ac:dyDescent="0.25">
      <c r="A2" s="16" t="s">
        <v>2253</v>
      </c>
      <c r="B2" s="16" t="s">
        <v>3348</v>
      </c>
      <c r="C2" s="16" t="s">
        <v>3638</v>
      </c>
      <c r="D2" s="16" t="s">
        <v>3639</v>
      </c>
      <c r="F2" s="16" t="s">
        <v>3640</v>
      </c>
      <c r="G2" s="16" t="s">
        <v>3641</v>
      </c>
      <c r="H2" s="231">
        <v>3</v>
      </c>
      <c r="I2" s="231">
        <v>0</v>
      </c>
      <c r="J2" s="231">
        <v>0</v>
      </c>
      <c r="K2" s="231">
        <v>0</v>
      </c>
      <c r="L2" s="231">
        <v>0</v>
      </c>
      <c r="M2" s="231">
        <v>0</v>
      </c>
      <c r="N2" s="231">
        <v>0</v>
      </c>
      <c r="O2" s="231">
        <v>0</v>
      </c>
      <c r="P2" s="231">
        <v>0</v>
      </c>
      <c r="Q2" s="232">
        <v>1647.82</v>
      </c>
      <c r="R2" s="232">
        <v>0</v>
      </c>
      <c r="S2" s="232">
        <v>0</v>
      </c>
      <c r="T2" s="232">
        <v>0</v>
      </c>
      <c r="U2" s="232">
        <v>0</v>
      </c>
      <c r="V2" s="232">
        <v>0</v>
      </c>
      <c r="W2" s="232">
        <v>0</v>
      </c>
      <c r="X2" s="232">
        <v>0</v>
      </c>
      <c r="Y2" s="232">
        <v>0</v>
      </c>
      <c r="Z2" s="233">
        <v>45991</v>
      </c>
      <c r="AA2" s="234">
        <v>3</v>
      </c>
      <c r="AB2" s="232">
        <v>1647.82</v>
      </c>
    </row>
    <row r="3" spans="1:28" x14ac:dyDescent="0.25">
      <c r="A3" s="16" t="s">
        <v>2253</v>
      </c>
      <c r="B3" s="16" t="s">
        <v>3348</v>
      </c>
      <c r="C3" s="16" t="s">
        <v>3642</v>
      </c>
      <c r="D3" s="16" t="s">
        <v>3643</v>
      </c>
      <c r="F3" s="16" t="s">
        <v>3640</v>
      </c>
      <c r="G3" s="16" t="s">
        <v>3641</v>
      </c>
      <c r="H3" s="231">
        <v>2</v>
      </c>
      <c r="I3" s="231">
        <v>0</v>
      </c>
      <c r="J3" s="231">
        <v>0</v>
      </c>
      <c r="K3" s="231">
        <v>0</v>
      </c>
      <c r="L3" s="231">
        <v>0</v>
      </c>
      <c r="M3" s="231">
        <v>0</v>
      </c>
      <c r="N3" s="231">
        <v>0</v>
      </c>
      <c r="O3" s="231">
        <v>0</v>
      </c>
      <c r="P3" s="231">
        <v>0</v>
      </c>
      <c r="Q3" s="232">
        <v>0</v>
      </c>
      <c r="R3" s="232">
        <v>0</v>
      </c>
      <c r="S3" s="232">
        <v>0</v>
      </c>
      <c r="T3" s="232">
        <v>0</v>
      </c>
      <c r="U3" s="232">
        <v>0</v>
      </c>
      <c r="V3" s="232">
        <v>0</v>
      </c>
      <c r="W3" s="232">
        <v>0</v>
      </c>
      <c r="X3" s="232">
        <v>0</v>
      </c>
      <c r="Y3" s="232">
        <v>0</v>
      </c>
      <c r="Z3" s="233">
        <v>45991</v>
      </c>
      <c r="AA3" s="234">
        <v>2</v>
      </c>
      <c r="AB3" s="232">
        <v>0</v>
      </c>
    </row>
    <row r="4" spans="1:28" x14ac:dyDescent="0.25">
      <c r="A4" s="16" t="s">
        <v>2253</v>
      </c>
      <c r="B4" s="16" t="s">
        <v>3348</v>
      </c>
      <c r="C4" s="16" t="s">
        <v>3644</v>
      </c>
      <c r="D4" s="16" t="s">
        <v>3645</v>
      </c>
      <c r="F4" s="16" t="s">
        <v>3640</v>
      </c>
      <c r="G4" s="16" t="s">
        <v>3641</v>
      </c>
      <c r="H4" s="231">
        <v>1</v>
      </c>
      <c r="I4" s="231">
        <v>0</v>
      </c>
      <c r="J4" s="231">
        <v>0</v>
      </c>
      <c r="K4" s="231">
        <v>0</v>
      </c>
      <c r="L4" s="231">
        <v>0</v>
      </c>
      <c r="M4" s="231">
        <v>0</v>
      </c>
      <c r="N4" s="231">
        <v>0</v>
      </c>
      <c r="O4" s="231">
        <v>0</v>
      </c>
      <c r="P4" s="231">
        <v>0</v>
      </c>
      <c r="Q4" s="232">
        <v>0</v>
      </c>
      <c r="R4" s="232">
        <v>0</v>
      </c>
      <c r="S4" s="232">
        <v>0</v>
      </c>
      <c r="T4" s="232">
        <v>0</v>
      </c>
      <c r="U4" s="232">
        <v>0</v>
      </c>
      <c r="V4" s="232">
        <v>0</v>
      </c>
      <c r="W4" s="232">
        <v>0</v>
      </c>
      <c r="X4" s="232">
        <v>0</v>
      </c>
      <c r="Y4" s="232">
        <v>0</v>
      </c>
      <c r="Z4" s="233">
        <v>45991</v>
      </c>
      <c r="AA4" s="234">
        <v>1</v>
      </c>
      <c r="AB4" s="232">
        <v>0</v>
      </c>
    </row>
    <row r="5" spans="1:28" x14ac:dyDescent="0.25">
      <c r="A5" s="16" t="s">
        <v>2253</v>
      </c>
      <c r="B5" s="16" t="s">
        <v>3348</v>
      </c>
      <c r="C5" s="16" t="s">
        <v>3646</v>
      </c>
      <c r="D5" s="16" t="s">
        <v>3647</v>
      </c>
      <c r="F5" s="16" t="s">
        <v>3640</v>
      </c>
      <c r="G5" s="16" t="s">
        <v>3641</v>
      </c>
      <c r="H5" s="231">
        <v>1</v>
      </c>
      <c r="I5" s="231">
        <v>0</v>
      </c>
      <c r="J5" s="231">
        <v>0</v>
      </c>
      <c r="K5" s="231">
        <v>0</v>
      </c>
      <c r="L5" s="231">
        <v>0</v>
      </c>
      <c r="M5" s="231">
        <v>0</v>
      </c>
      <c r="N5" s="231">
        <v>0</v>
      </c>
      <c r="O5" s="231">
        <v>0</v>
      </c>
      <c r="P5" s="231">
        <v>0</v>
      </c>
      <c r="Q5" s="232">
        <v>0</v>
      </c>
      <c r="R5" s="232">
        <v>0</v>
      </c>
      <c r="S5" s="232">
        <v>0</v>
      </c>
      <c r="T5" s="232">
        <v>0</v>
      </c>
      <c r="U5" s="232">
        <v>0</v>
      </c>
      <c r="V5" s="232">
        <v>0</v>
      </c>
      <c r="W5" s="232">
        <v>0</v>
      </c>
      <c r="X5" s="232">
        <v>0</v>
      </c>
      <c r="Y5" s="232">
        <v>0</v>
      </c>
      <c r="Z5" s="233">
        <v>45991</v>
      </c>
      <c r="AA5" s="234">
        <v>1</v>
      </c>
      <c r="AB5" s="232">
        <v>0</v>
      </c>
    </row>
    <row r="6" spans="1:28" x14ac:dyDescent="0.25">
      <c r="A6" s="16" t="s">
        <v>2253</v>
      </c>
      <c r="B6" s="16" t="s">
        <v>3348</v>
      </c>
      <c r="C6" s="16" t="s">
        <v>3648</v>
      </c>
      <c r="D6" s="16" t="s">
        <v>3649</v>
      </c>
      <c r="F6" s="16" t="s">
        <v>3640</v>
      </c>
      <c r="G6" s="16" t="s">
        <v>3641</v>
      </c>
      <c r="H6" s="231">
        <v>8</v>
      </c>
      <c r="I6" s="231">
        <v>0</v>
      </c>
      <c r="J6" s="231">
        <v>0</v>
      </c>
      <c r="K6" s="231">
        <v>0</v>
      </c>
      <c r="L6" s="231">
        <v>0</v>
      </c>
      <c r="M6" s="231">
        <v>0</v>
      </c>
      <c r="N6" s="231">
        <v>0</v>
      </c>
      <c r="O6" s="231">
        <v>0</v>
      </c>
      <c r="P6" s="231">
        <v>0</v>
      </c>
      <c r="Q6" s="232">
        <v>0</v>
      </c>
      <c r="R6" s="232">
        <v>0</v>
      </c>
      <c r="S6" s="232">
        <v>0</v>
      </c>
      <c r="T6" s="232">
        <v>0</v>
      </c>
      <c r="U6" s="232">
        <v>0</v>
      </c>
      <c r="V6" s="232">
        <v>0</v>
      </c>
      <c r="W6" s="232">
        <v>0</v>
      </c>
      <c r="X6" s="232">
        <v>0</v>
      </c>
      <c r="Y6" s="232">
        <v>0</v>
      </c>
      <c r="Z6" s="233">
        <v>45991</v>
      </c>
      <c r="AA6" s="234">
        <v>8</v>
      </c>
      <c r="AB6" s="232">
        <v>0</v>
      </c>
    </row>
    <row r="7" spans="1:28" x14ac:dyDescent="0.25">
      <c r="A7" s="16" t="s">
        <v>2253</v>
      </c>
      <c r="B7" s="16" t="s">
        <v>3348</v>
      </c>
      <c r="C7" s="16" t="s">
        <v>3650</v>
      </c>
      <c r="D7" s="16" t="s">
        <v>3651</v>
      </c>
      <c r="F7" s="16" t="s">
        <v>3640</v>
      </c>
      <c r="G7" s="16" t="s">
        <v>3641</v>
      </c>
      <c r="H7" s="231">
        <v>8</v>
      </c>
      <c r="I7" s="231">
        <v>0</v>
      </c>
      <c r="J7" s="231">
        <v>0</v>
      </c>
      <c r="K7" s="231">
        <v>0</v>
      </c>
      <c r="L7" s="231">
        <v>0</v>
      </c>
      <c r="M7" s="231">
        <v>0</v>
      </c>
      <c r="N7" s="231">
        <v>0</v>
      </c>
      <c r="O7" s="231">
        <v>0</v>
      </c>
      <c r="P7" s="231">
        <v>0</v>
      </c>
      <c r="Q7" s="232">
        <v>0</v>
      </c>
      <c r="R7" s="232">
        <v>0</v>
      </c>
      <c r="S7" s="232">
        <v>0</v>
      </c>
      <c r="T7" s="232">
        <v>0</v>
      </c>
      <c r="U7" s="232">
        <v>0</v>
      </c>
      <c r="V7" s="232">
        <v>0</v>
      </c>
      <c r="W7" s="232">
        <v>0</v>
      </c>
      <c r="X7" s="232">
        <v>0</v>
      </c>
      <c r="Y7" s="232">
        <v>0</v>
      </c>
      <c r="Z7" s="233">
        <v>45991</v>
      </c>
      <c r="AA7" s="234">
        <v>8</v>
      </c>
      <c r="AB7" s="232">
        <v>0</v>
      </c>
    </row>
    <row r="8" spans="1:28" x14ac:dyDescent="0.25">
      <c r="A8" s="16" t="s">
        <v>2253</v>
      </c>
      <c r="B8" s="16" t="s">
        <v>3348</v>
      </c>
      <c r="C8" s="16" t="s">
        <v>3652</v>
      </c>
      <c r="D8" s="16" t="s">
        <v>3653</v>
      </c>
      <c r="F8" s="16" t="s">
        <v>3640</v>
      </c>
      <c r="G8" s="16" t="s">
        <v>3641</v>
      </c>
      <c r="H8" s="231">
        <v>7</v>
      </c>
      <c r="I8" s="231">
        <v>0</v>
      </c>
      <c r="J8" s="231">
        <v>0</v>
      </c>
      <c r="K8" s="231">
        <v>0</v>
      </c>
      <c r="L8" s="231">
        <v>0</v>
      </c>
      <c r="M8" s="231">
        <v>0</v>
      </c>
      <c r="N8" s="231">
        <v>0</v>
      </c>
      <c r="O8" s="231">
        <v>0</v>
      </c>
      <c r="P8" s="231">
        <v>0</v>
      </c>
      <c r="Q8" s="232">
        <v>0</v>
      </c>
      <c r="R8" s="232">
        <v>0</v>
      </c>
      <c r="S8" s="232">
        <v>0</v>
      </c>
      <c r="T8" s="232">
        <v>0</v>
      </c>
      <c r="U8" s="232">
        <v>0</v>
      </c>
      <c r="V8" s="232">
        <v>0</v>
      </c>
      <c r="W8" s="232">
        <v>0</v>
      </c>
      <c r="X8" s="232">
        <v>0</v>
      </c>
      <c r="Y8" s="232">
        <v>0</v>
      </c>
      <c r="Z8" s="233">
        <v>45991</v>
      </c>
      <c r="AA8" s="234">
        <v>7</v>
      </c>
      <c r="AB8" s="232">
        <v>0</v>
      </c>
    </row>
    <row r="9" spans="1:28" x14ac:dyDescent="0.25">
      <c r="A9" s="16" t="s">
        <v>2253</v>
      </c>
      <c r="B9" s="16" t="s">
        <v>3348</v>
      </c>
      <c r="C9" s="16" t="s">
        <v>3654</v>
      </c>
      <c r="D9" s="16" t="s">
        <v>3655</v>
      </c>
      <c r="F9" s="16" t="s">
        <v>3640</v>
      </c>
      <c r="G9" s="16" t="s">
        <v>3641</v>
      </c>
      <c r="H9" s="231">
        <v>7</v>
      </c>
      <c r="I9" s="231">
        <v>0</v>
      </c>
      <c r="J9" s="231">
        <v>0</v>
      </c>
      <c r="K9" s="231">
        <v>0</v>
      </c>
      <c r="L9" s="231">
        <v>0</v>
      </c>
      <c r="M9" s="231">
        <v>0</v>
      </c>
      <c r="N9" s="231">
        <v>0</v>
      </c>
      <c r="O9" s="231">
        <v>0</v>
      </c>
      <c r="P9" s="231">
        <v>0</v>
      </c>
      <c r="Q9" s="232">
        <v>0</v>
      </c>
      <c r="R9" s="232">
        <v>0</v>
      </c>
      <c r="S9" s="232">
        <v>0</v>
      </c>
      <c r="T9" s="232">
        <v>0</v>
      </c>
      <c r="U9" s="232">
        <v>0</v>
      </c>
      <c r="V9" s="232">
        <v>0</v>
      </c>
      <c r="W9" s="232">
        <v>0</v>
      </c>
      <c r="X9" s="232">
        <v>0</v>
      </c>
      <c r="Y9" s="232">
        <v>0</v>
      </c>
      <c r="Z9" s="233">
        <v>45991</v>
      </c>
      <c r="AA9" s="234">
        <v>7</v>
      </c>
      <c r="AB9" s="232">
        <v>0</v>
      </c>
    </row>
    <row r="10" spans="1:28" x14ac:dyDescent="0.25">
      <c r="A10" s="16" t="s">
        <v>2253</v>
      </c>
      <c r="B10" s="16" t="s">
        <v>3348</v>
      </c>
      <c r="C10" s="16" t="s">
        <v>3656</v>
      </c>
      <c r="D10" s="16" t="s">
        <v>3657</v>
      </c>
      <c r="F10" s="16" t="s">
        <v>3640</v>
      </c>
      <c r="G10" s="16" t="s">
        <v>3641</v>
      </c>
      <c r="H10" s="231">
        <v>6</v>
      </c>
      <c r="I10" s="231">
        <v>0</v>
      </c>
      <c r="J10" s="231">
        <v>0</v>
      </c>
      <c r="K10" s="231">
        <v>0</v>
      </c>
      <c r="L10" s="231">
        <v>0</v>
      </c>
      <c r="M10" s="231">
        <v>0</v>
      </c>
      <c r="N10" s="231">
        <v>0</v>
      </c>
      <c r="O10" s="231">
        <v>0</v>
      </c>
      <c r="P10" s="231">
        <v>0</v>
      </c>
      <c r="Q10" s="232">
        <v>0</v>
      </c>
      <c r="R10" s="232">
        <v>0</v>
      </c>
      <c r="S10" s="232">
        <v>0</v>
      </c>
      <c r="T10" s="232">
        <v>0</v>
      </c>
      <c r="U10" s="232">
        <v>0</v>
      </c>
      <c r="V10" s="232">
        <v>0</v>
      </c>
      <c r="W10" s="232">
        <v>0</v>
      </c>
      <c r="X10" s="232">
        <v>0</v>
      </c>
      <c r="Y10" s="232">
        <v>0</v>
      </c>
      <c r="Z10" s="233">
        <v>45991</v>
      </c>
      <c r="AA10" s="234">
        <v>6</v>
      </c>
      <c r="AB10" s="232">
        <v>0</v>
      </c>
    </row>
    <row r="11" spans="1:28" x14ac:dyDescent="0.25">
      <c r="A11" s="16" t="s">
        <v>2253</v>
      </c>
      <c r="B11" s="16" t="s">
        <v>3348</v>
      </c>
      <c r="C11" s="16" t="s">
        <v>3658</v>
      </c>
      <c r="D11" s="16" t="s">
        <v>3659</v>
      </c>
      <c r="F11" s="16" t="s">
        <v>3640</v>
      </c>
      <c r="G11" s="16" t="s">
        <v>3641</v>
      </c>
      <c r="H11" s="231">
        <v>6</v>
      </c>
      <c r="I11" s="231">
        <v>0</v>
      </c>
      <c r="J11" s="231">
        <v>0</v>
      </c>
      <c r="K11" s="231">
        <v>0</v>
      </c>
      <c r="L11" s="231">
        <v>0</v>
      </c>
      <c r="M11" s="231">
        <v>0</v>
      </c>
      <c r="N11" s="231">
        <v>0</v>
      </c>
      <c r="O11" s="231">
        <v>0</v>
      </c>
      <c r="P11" s="231">
        <v>0</v>
      </c>
      <c r="Q11" s="232">
        <v>0</v>
      </c>
      <c r="R11" s="232">
        <v>0</v>
      </c>
      <c r="S11" s="232">
        <v>0</v>
      </c>
      <c r="T11" s="232">
        <v>0</v>
      </c>
      <c r="U11" s="232">
        <v>0</v>
      </c>
      <c r="V11" s="232">
        <v>0</v>
      </c>
      <c r="W11" s="232">
        <v>0</v>
      </c>
      <c r="X11" s="232">
        <v>0</v>
      </c>
      <c r="Y11" s="232">
        <v>0</v>
      </c>
      <c r="Z11" s="233">
        <v>45991</v>
      </c>
      <c r="AA11" s="234">
        <v>6</v>
      </c>
      <c r="AB11" s="232">
        <v>0</v>
      </c>
    </row>
    <row r="12" spans="1:28" x14ac:dyDescent="0.25">
      <c r="A12" s="16" t="s">
        <v>2253</v>
      </c>
      <c r="B12" s="16" t="s">
        <v>3348</v>
      </c>
      <c r="C12" s="16" t="s">
        <v>3660</v>
      </c>
      <c r="D12" s="16" t="s">
        <v>3661</v>
      </c>
      <c r="F12" s="16" t="s">
        <v>3640</v>
      </c>
      <c r="G12" s="16" t="s">
        <v>3641</v>
      </c>
      <c r="H12" s="231">
        <v>2</v>
      </c>
      <c r="I12" s="231">
        <v>0</v>
      </c>
      <c r="J12" s="231">
        <v>0</v>
      </c>
      <c r="K12" s="231">
        <v>0</v>
      </c>
      <c r="L12" s="231">
        <v>0</v>
      </c>
      <c r="M12" s="231">
        <v>0</v>
      </c>
      <c r="N12" s="231">
        <v>0</v>
      </c>
      <c r="O12" s="231">
        <v>0</v>
      </c>
      <c r="P12" s="231">
        <v>0</v>
      </c>
      <c r="Q12" s="232">
        <v>0</v>
      </c>
      <c r="R12" s="232">
        <v>0</v>
      </c>
      <c r="S12" s="232">
        <v>0</v>
      </c>
      <c r="T12" s="232">
        <v>0</v>
      </c>
      <c r="U12" s="232">
        <v>0</v>
      </c>
      <c r="V12" s="232">
        <v>0</v>
      </c>
      <c r="W12" s="232">
        <v>0</v>
      </c>
      <c r="X12" s="232">
        <v>0</v>
      </c>
      <c r="Y12" s="232">
        <v>0</v>
      </c>
      <c r="Z12" s="233">
        <v>45991</v>
      </c>
      <c r="AA12" s="234">
        <v>2</v>
      </c>
      <c r="AB12" s="232">
        <v>0</v>
      </c>
    </row>
    <row r="13" spans="1:28" x14ac:dyDescent="0.25">
      <c r="A13" s="16" t="s">
        <v>2253</v>
      </c>
      <c r="B13" s="16" t="s">
        <v>3348</v>
      </c>
      <c r="C13" s="16" t="s">
        <v>3662</v>
      </c>
      <c r="D13" s="16" t="s">
        <v>3663</v>
      </c>
      <c r="F13" s="16" t="s">
        <v>3640</v>
      </c>
      <c r="G13" s="16" t="s">
        <v>3641</v>
      </c>
      <c r="H13" s="231">
        <v>3</v>
      </c>
      <c r="I13" s="231">
        <v>0</v>
      </c>
      <c r="J13" s="231">
        <v>0</v>
      </c>
      <c r="K13" s="231">
        <v>0</v>
      </c>
      <c r="L13" s="231">
        <v>0</v>
      </c>
      <c r="M13" s="231">
        <v>0</v>
      </c>
      <c r="N13" s="231">
        <v>0</v>
      </c>
      <c r="O13" s="231">
        <v>0</v>
      </c>
      <c r="P13" s="231">
        <v>0</v>
      </c>
      <c r="Q13" s="232">
        <v>0</v>
      </c>
      <c r="R13" s="232">
        <v>0</v>
      </c>
      <c r="S13" s="232">
        <v>0</v>
      </c>
      <c r="T13" s="232">
        <v>0</v>
      </c>
      <c r="U13" s="232">
        <v>0</v>
      </c>
      <c r="V13" s="232">
        <v>0</v>
      </c>
      <c r="W13" s="232">
        <v>0</v>
      </c>
      <c r="X13" s="232">
        <v>0</v>
      </c>
      <c r="Y13" s="232">
        <v>0</v>
      </c>
      <c r="Z13" s="233">
        <v>45991</v>
      </c>
      <c r="AA13" s="234">
        <v>3</v>
      </c>
      <c r="AB13" s="232">
        <v>0</v>
      </c>
    </row>
    <row r="14" spans="1:28" x14ac:dyDescent="0.25">
      <c r="A14" s="16" t="s">
        <v>2253</v>
      </c>
      <c r="B14" s="16" t="s">
        <v>3348</v>
      </c>
      <c r="C14" s="16" t="s">
        <v>3664</v>
      </c>
      <c r="D14" s="16" t="s">
        <v>3665</v>
      </c>
      <c r="F14" s="16" t="s">
        <v>3640</v>
      </c>
      <c r="G14" s="16" t="s">
        <v>3641</v>
      </c>
      <c r="H14" s="231">
        <v>5</v>
      </c>
      <c r="I14" s="231">
        <v>0</v>
      </c>
      <c r="J14" s="231">
        <v>0</v>
      </c>
      <c r="K14" s="231">
        <v>0</v>
      </c>
      <c r="L14" s="231">
        <v>0</v>
      </c>
      <c r="M14" s="231">
        <v>0</v>
      </c>
      <c r="N14" s="231">
        <v>0</v>
      </c>
      <c r="O14" s="231">
        <v>0</v>
      </c>
      <c r="P14" s="231">
        <v>0</v>
      </c>
      <c r="Q14" s="232">
        <v>0</v>
      </c>
      <c r="R14" s="232">
        <v>0</v>
      </c>
      <c r="S14" s="232">
        <v>0</v>
      </c>
      <c r="T14" s="232">
        <v>0</v>
      </c>
      <c r="U14" s="232">
        <v>0</v>
      </c>
      <c r="V14" s="232">
        <v>0</v>
      </c>
      <c r="W14" s="232">
        <v>0</v>
      </c>
      <c r="X14" s="232">
        <v>0</v>
      </c>
      <c r="Y14" s="232">
        <v>0</v>
      </c>
      <c r="Z14" s="233">
        <v>45991</v>
      </c>
      <c r="AA14" s="234">
        <v>5</v>
      </c>
      <c r="AB14" s="232">
        <v>0</v>
      </c>
    </row>
    <row r="15" spans="1:28" x14ac:dyDescent="0.25">
      <c r="A15" s="16" t="s">
        <v>2253</v>
      </c>
      <c r="B15" s="16" t="s">
        <v>3348</v>
      </c>
      <c r="C15" s="16" t="s">
        <v>3666</v>
      </c>
      <c r="D15" s="16" t="s">
        <v>3667</v>
      </c>
      <c r="F15" s="16" t="s">
        <v>3640</v>
      </c>
      <c r="G15" s="16" t="s">
        <v>3641</v>
      </c>
      <c r="H15" s="231">
        <v>1</v>
      </c>
      <c r="I15" s="231">
        <v>0</v>
      </c>
      <c r="J15" s="231">
        <v>0</v>
      </c>
      <c r="K15" s="231">
        <v>0</v>
      </c>
      <c r="L15" s="231">
        <v>0</v>
      </c>
      <c r="M15" s="231">
        <v>0</v>
      </c>
      <c r="N15" s="231">
        <v>0</v>
      </c>
      <c r="O15" s="231">
        <v>0</v>
      </c>
      <c r="P15" s="231">
        <v>0</v>
      </c>
      <c r="Q15" s="232">
        <v>0</v>
      </c>
      <c r="R15" s="232">
        <v>0</v>
      </c>
      <c r="S15" s="232">
        <v>0</v>
      </c>
      <c r="T15" s="232">
        <v>0</v>
      </c>
      <c r="U15" s="232">
        <v>0</v>
      </c>
      <c r="V15" s="232">
        <v>0</v>
      </c>
      <c r="W15" s="232">
        <v>0</v>
      </c>
      <c r="X15" s="232">
        <v>0</v>
      </c>
      <c r="Y15" s="232">
        <v>0</v>
      </c>
      <c r="Z15" s="233">
        <v>45991</v>
      </c>
      <c r="AA15" s="234">
        <v>1</v>
      </c>
      <c r="AB15" s="232">
        <v>0</v>
      </c>
    </row>
    <row r="16" spans="1:28" x14ac:dyDescent="0.25">
      <c r="A16" s="16" t="s">
        <v>2253</v>
      </c>
      <c r="B16" s="16" t="s">
        <v>3348</v>
      </c>
      <c r="C16" s="16" t="s">
        <v>3668</v>
      </c>
      <c r="D16" s="16" t="s">
        <v>3669</v>
      </c>
      <c r="F16" s="16" t="s">
        <v>3640</v>
      </c>
      <c r="G16" s="16" t="s">
        <v>3641</v>
      </c>
      <c r="H16" s="231">
        <v>6</v>
      </c>
      <c r="I16" s="231">
        <v>0</v>
      </c>
      <c r="J16" s="231">
        <v>0</v>
      </c>
      <c r="K16" s="231">
        <v>0</v>
      </c>
      <c r="L16" s="231">
        <v>0</v>
      </c>
      <c r="M16" s="231">
        <v>0</v>
      </c>
      <c r="N16" s="231">
        <v>0</v>
      </c>
      <c r="O16" s="231">
        <v>0</v>
      </c>
      <c r="P16" s="231">
        <v>0</v>
      </c>
      <c r="Q16" s="232">
        <v>375.3</v>
      </c>
      <c r="R16" s="232">
        <v>0</v>
      </c>
      <c r="S16" s="232">
        <v>0</v>
      </c>
      <c r="T16" s="232">
        <v>0</v>
      </c>
      <c r="U16" s="232">
        <v>0</v>
      </c>
      <c r="V16" s="232">
        <v>0</v>
      </c>
      <c r="W16" s="232">
        <v>0</v>
      </c>
      <c r="X16" s="232">
        <v>0</v>
      </c>
      <c r="Y16" s="232">
        <v>0</v>
      </c>
      <c r="Z16" s="233">
        <v>45991</v>
      </c>
      <c r="AA16" s="234">
        <v>6</v>
      </c>
      <c r="AB16" s="232">
        <v>375.3</v>
      </c>
    </row>
    <row r="17" spans="1:28" x14ac:dyDescent="0.25">
      <c r="A17" s="16" t="s">
        <v>2253</v>
      </c>
      <c r="B17" s="16" t="s">
        <v>3348</v>
      </c>
      <c r="C17" s="16" t="s">
        <v>3670</v>
      </c>
      <c r="D17" s="16" t="s">
        <v>3671</v>
      </c>
      <c r="F17" s="16" t="s">
        <v>3640</v>
      </c>
      <c r="G17" s="16" t="s">
        <v>3641</v>
      </c>
      <c r="H17" s="231">
        <v>1</v>
      </c>
      <c r="I17" s="231">
        <v>0</v>
      </c>
      <c r="J17" s="231">
        <v>0</v>
      </c>
      <c r="K17" s="231">
        <v>0</v>
      </c>
      <c r="L17" s="231">
        <v>0</v>
      </c>
      <c r="M17" s="231">
        <v>0</v>
      </c>
      <c r="N17" s="231">
        <v>0</v>
      </c>
      <c r="O17" s="231">
        <v>0</v>
      </c>
      <c r="P17" s="231">
        <v>0</v>
      </c>
      <c r="Q17" s="232">
        <v>47.29</v>
      </c>
      <c r="R17" s="232">
        <v>0</v>
      </c>
      <c r="S17" s="232">
        <v>0</v>
      </c>
      <c r="T17" s="232">
        <v>0</v>
      </c>
      <c r="U17" s="232">
        <v>0</v>
      </c>
      <c r="V17" s="232">
        <v>0</v>
      </c>
      <c r="W17" s="232">
        <v>0</v>
      </c>
      <c r="X17" s="232">
        <v>0</v>
      </c>
      <c r="Y17" s="232">
        <v>0</v>
      </c>
      <c r="Z17" s="233">
        <v>45991</v>
      </c>
      <c r="AA17" s="234">
        <v>1</v>
      </c>
      <c r="AB17" s="232">
        <v>47.29</v>
      </c>
    </row>
    <row r="18" spans="1:28" x14ac:dyDescent="0.25">
      <c r="A18" s="16" t="s">
        <v>2253</v>
      </c>
      <c r="B18" s="16" t="s">
        <v>3348</v>
      </c>
      <c r="C18" s="16" t="s">
        <v>3672</v>
      </c>
      <c r="D18" s="16" t="s">
        <v>3673</v>
      </c>
      <c r="F18" s="16" t="s">
        <v>3640</v>
      </c>
      <c r="G18" s="16" t="s">
        <v>3641</v>
      </c>
      <c r="H18" s="231">
        <v>2</v>
      </c>
      <c r="I18" s="231">
        <v>0</v>
      </c>
      <c r="J18" s="231">
        <v>0</v>
      </c>
      <c r="K18" s="231">
        <v>0</v>
      </c>
      <c r="L18" s="231">
        <v>0</v>
      </c>
      <c r="M18" s="231">
        <v>0</v>
      </c>
      <c r="N18" s="231">
        <v>0</v>
      </c>
      <c r="O18" s="231">
        <v>0</v>
      </c>
      <c r="P18" s="231">
        <v>0</v>
      </c>
      <c r="Q18" s="232">
        <v>0</v>
      </c>
      <c r="R18" s="232">
        <v>0</v>
      </c>
      <c r="S18" s="232">
        <v>0</v>
      </c>
      <c r="T18" s="232">
        <v>0</v>
      </c>
      <c r="U18" s="232">
        <v>0</v>
      </c>
      <c r="V18" s="232">
        <v>0</v>
      </c>
      <c r="W18" s="232">
        <v>0</v>
      </c>
      <c r="X18" s="232">
        <v>0</v>
      </c>
      <c r="Y18" s="232">
        <v>0</v>
      </c>
      <c r="Z18" s="233">
        <v>45991</v>
      </c>
      <c r="AA18" s="234">
        <v>2</v>
      </c>
      <c r="AB18" s="232">
        <v>0</v>
      </c>
    </row>
    <row r="19" spans="1:28" x14ac:dyDescent="0.25">
      <c r="A19" s="16" t="s">
        <v>2253</v>
      </c>
      <c r="B19" s="16" t="s">
        <v>3348</v>
      </c>
      <c r="C19" s="16" t="s">
        <v>3674</v>
      </c>
      <c r="D19" s="16" t="s">
        <v>3675</v>
      </c>
      <c r="F19" s="16" t="s">
        <v>3640</v>
      </c>
      <c r="G19" s="16" t="s">
        <v>3641</v>
      </c>
      <c r="H19" s="231">
        <v>4</v>
      </c>
      <c r="I19" s="231">
        <v>0</v>
      </c>
      <c r="J19" s="231">
        <v>0</v>
      </c>
      <c r="K19" s="231">
        <v>0</v>
      </c>
      <c r="L19" s="231">
        <v>0</v>
      </c>
      <c r="M19" s="231">
        <v>0</v>
      </c>
      <c r="N19" s="231">
        <v>0</v>
      </c>
      <c r="O19" s="231">
        <v>0</v>
      </c>
      <c r="P19" s="231">
        <v>0</v>
      </c>
      <c r="Q19" s="232">
        <v>0</v>
      </c>
      <c r="R19" s="232">
        <v>0</v>
      </c>
      <c r="S19" s="232">
        <v>0</v>
      </c>
      <c r="T19" s="232">
        <v>0</v>
      </c>
      <c r="U19" s="232">
        <v>0</v>
      </c>
      <c r="V19" s="232">
        <v>0</v>
      </c>
      <c r="W19" s="232">
        <v>0</v>
      </c>
      <c r="X19" s="232">
        <v>0</v>
      </c>
      <c r="Y19" s="232">
        <v>0</v>
      </c>
      <c r="Z19" s="233">
        <v>45991</v>
      </c>
      <c r="AA19" s="234">
        <v>4</v>
      </c>
      <c r="AB19" s="232">
        <v>0</v>
      </c>
    </row>
    <row r="20" spans="1:28" x14ac:dyDescent="0.25">
      <c r="A20" s="16" t="s">
        <v>2253</v>
      </c>
      <c r="B20" s="16" t="s">
        <v>3348</v>
      </c>
      <c r="C20" s="16" t="s">
        <v>3676</v>
      </c>
      <c r="D20" s="16" t="s">
        <v>3677</v>
      </c>
      <c r="F20" s="16" t="s">
        <v>3640</v>
      </c>
      <c r="G20" s="16" t="s">
        <v>3641</v>
      </c>
      <c r="H20" s="231">
        <v>4</v>
      </c>
      <c r="I20" s="231">
        <v>0</v>
      </c>
      <c r="J20" s="231">
        <v>0</v>
      </c>
      <c r="K20" s="231">
        <v>0</v>
      </c>
      <c r="L20" s="231">
        <v>0</v>
      </c>
      <c r="M20" s="231">
        <v>0</v>
      </c>
      <c r="N20" s="231">
        <v>0</v>
      </c>
      <c r="O20" s="231">
        <v>0</v>
      </c>
      <c r="P20" s="231">
        <v>0</v>
      </c>
      <c r="Q20" s="232">
        <v>269.95999999999998</v>
      </c>
      <c r="R20" s="232">
        <v>0</v>
      </c>
      <c r="S20" s="232">
        <v>0</v>
      </c>
      <c r="T20" s="232">
        <v>0</v>
      </c>
      <c r="U20" s="232">
        <v>0</v>
      </c>
      <c r="V20" s="232">
        <v>0</v>
      </c>
      <c r="W20" s="232">
        <v>0</v>
      </c>
      <c r="X20" s="232">
        <v>0</v>
      </c>
      <c r="Y20" s="232">
        <v>0</v>
      </c>
      <c r="Z20" s="233">
        <v>45991</v>
      </c>
      <c r="AA20" s="234">
        <v>4</v>
      </c>
      <c r="AB20" s="232">
        <v>269.95999999999998</v>
      </c>
    </row>
    <row r="21" spans="1:28" x14ac:dyDescent="0.25">
      <c r="A21" s="16" t="s">
        <v>2253</v>
      </c>
      <c r="B21" s="16" t="s">
        <v>3348</v>
      </c>
      <c r="C21" s="16" t="s">
        <v>3678</v>
      </c>
      <c r="D21" s="16" t="s">
        <v>3679</v>
      </c>
      <c r="F21" s="16" t="s">
        <v>3640</v>
      </c>
      <c r="G21" s="16" t="s">
        <v>3641</v>
      </c>
      <c r="H21" s="231">
        <v>18</v>
      </c>
      <c r="I21" s="231">
        <v>0</v>
      </c>
      <c r="J21" s="231">
        <v>0</v>
      </c>
      <c r="K21" s="231">
        <v>0</v>
      </c>
      <c r="L21" s="231">
        <v>0</v>
      </c>
      <c r="M21" s="231">
        <v>0</v>
      </c>
      <c r="N21" s="231">
        <v>0</v>
      </c>
      <c r="O21" s="231">
        <v>0</v>
      </c>
      <c r="P21" s="231">
        <v>0</v>
      </c>
      <c r="Q21" s="232">
        <v>0</v>
      </c>
      <c r="R21" s="232">
        <v>0</v>
      </c>
      <c r="S21" s="232">
        <v>0</v>
      </c>
      <c r="T21" s="232">
        <v>0</v>
      </c>
      <c r="U21" s="232">
        <v>0</v>
      </c>
      <c r="V21" s="232">
        <v>0</v>
      </c>
      <c r="W21" s="232">
        <v>0</v>
      </c>
      <c r="X21" s="232">
        <v>0</v>
      </c>
      <c r="Y21" s="232">
        <v>0</v>
      </c>
      <c r="Z21" s="233">
        <v>45991</v>
      </c>
      <c r="AA21" s="234">
        <v>18</v>
      </c>
      <c r="AB21" s="232">
        <v>0</v>
      </c>
    </row>
    <row r="22" spans="1:28" x14ac:dyDescent="0.25">
      <c r="A22" s="16" t="s">
        <v>873</v>
      </c>
      <c r="B22" s="16" t="s">
        <v>3474</v>
      </c>
      <c r="C22" s="16" t="s">
        <v>3680</v>
      </c>
      <c r="D22" s="16" t="s">
        <v>3681</v>
      </c>
      <c r="F22" s="16" t="s">
        <v>3640</v>
      </c>
      <c r="G22" s="16" t="s">
        <v>3641</v>
      </c>
      <c r="H22" s="231">
        <v>44</v>
      </c>
      <c r="I22" s="231">
        <v>0</v>
      </c>
      <c r="J22" s="231">
        <v>0</v>
      </c>
      <c r="K22" s="231">
        <v>0</v>
      </c>
      <c r="L22" s="231">
        <v>0</v>
      </c>
      <c r="M22" s="231">
        <v>0</v>
      </c>
      <c r="N22" s="231">
        <v>0</v>
      </c>
      <c r="O22" s="231">
        <v>0</v>
      </c>
      <c r="P22" s="231">
        <v>0</v>
      </c>
      <c r="Q22" s="232">
        <v>2892.14</v>
      </c>
      <c r="R22" s="232">
        <v>0</v>
      </c>
      <c r="S22" s="232">
        <v>0</v>
      </c>
      <c r="T22" s="232">
        <v>0</v>
      </c>
      <c r="U22" s="232">
        <v>0</v>
      </c>
      <c r="V22" s="232">
        <v>0</v>
      </c>
      <c r="W22" s="232">
        <v>0</v>
      </c>
      <c r="X22" s="232">
        <v>0</v>
      </c>
      <c r="Y22" s="232">
        <v>0</v>
      </c>
      <c r="Z22" s="233">
        <v>45991</v>
      </c>
      <c r="AA22" s="234">
        <v>44</v>
      </c>
      <c r="AB22" s="232">
        <v>2892.14</v>
      </c>
    </row>
    <row r="23" spans="1:28" x14ac:dyDescent="0.25">
      <c r="A23" s="16" t="s">
        <v>1059</v>
      </c>
      <c r="B23" s="16" t="s">
        <v>2893</v>
      </c>
      <c r="C23" s="16" t="s">
        <v>3682</v>
      </c>
      <c r="D23" s="16" t="s">
        <v>3683</v>
      </c>
      <c r="F23" s="16" t="s">
        <v>3640</v>
      </c>
      <c r="G23" s="16" t="s">
        <v>3641</v>
      </c>
      <c r="H23" s="231">
        <v>1</v>
      </c>
      <c r="I23" s="231">
        <v>0</v>
      </c>
      <c r="J23" s="231">
        <v>0</v>
      </c>
      <c r="K23" s="231">
        <v>0</v>
      </c>
      <c r="L23" s="231">
        <v>0</v>
      </c>
      <c r="M23" s="231">
        <v>0</v>
      </c>
      <c r="N23" s="231">
        <v>0</v>
      </c>
      <c r="O23" s="231">
        <v>0</v>
      </c>
      <c r="P23" s="231">
        <v>0</v>
      </c>
      <c r="Q23" s="232">
        <v>29240</v>
      </c>
      <c r="R23" s="232">
        <v>0</v>
      </c>
      <c r="S23" s="232">
        <v>0</v>
      </c>
      <c r="T23" s="232">
        <v>0</v>
      </c>
      <c r="U23" s="232">
        <v>0</v>
      </c>
      <c r="V23" s="232">
        <v>0</v>
      </c>
      <c r="W23" s="232">
        <v>0</v>
      </c>
      <c r="X23" s="232">
        <v>0</v>
      </c>
      <c r="Y23" s="232">
        <v>0</v>
      </c>
      <c r="Z23" s="233">
        <v>45991</v>
      </c>
      <c r="AA23" s="234">
        <v>1</v>
      </c>
      <c r="AB23" s="232">
        <v>29240</v>
      </c>
    </row>
    <row r="24" spans="1:28" x14ac:dyDescent="0.25">
      <c r="A24" s="16" t="s">
        <v>2000</v>
      </c>
      <c r="B24" s="16" t="s">
        <v>3250</v>
      </c>
      <c r="C24" s="16" t="s">
        <v>3684</v>
      </c>
      <c r="D24" s="16" t="s">
        <v>3685</v>
      </c>
      <c r="F24" s="16" t="s">
        <v>3640</v>
      </c>
      <c r="G24" s="16" t="s">
        <v>3641</v>
      </c>
      <c r="H24" s="231">
        <v>1</v>
      </c>
      <c r="I24" s="231">
        <v>0</v>
      </c>
      <c r="J24" s="231">
        <v>0</v>
      </c>
      <c r="K24" s="231">
        <v>0</v>
      </c>
      <c r="L24" s="231">
        <v>0</v>
      </c>
      <c r="M24" s="231">
        <v>0</v>
      </c>
      <c r="N24" s="231">
        <v>0</v>
      </c>
      <c r="O24" s="231">
        <v>0</v>
      </c>
      <c r="P24" s="231">
        <v>0</v>
      </c>
      <c r="Q24" s="232">
        <v>2365</v>
      </c>
      <c r="R24" s="232">
        <v>0</v>
      </c>
      <c r="S24" s="232">
        <v>0</v>
      </c>
      <c r="T24" s="232">
        <v>0</v>
      </c>
      <c r="U24" s="232">
        <v>0</v>
      </c>
      <c r="V24" s="232">
        <v>0</v>
      </c>
      <c r="W24" s="232">
        <v>0</v>
      </c>
      <c r="X24" s="232">
        <v>0</v>
      </c>
      <c r="Y24" s="232">
        <v>0</v>
      </c>
      <c r="Z24" s="233">
        <v>45991</v>
      </c>
      <c r="AA24" s="234">
        <v>1</v>
      </c>
      <c r="AB24" s="232">
        <v>2365</v>
      </c>
    </row>
    <row r="25" spans="1:28" x14ac:dyDescent="0.25">
      <c r="A25" s="16" t="s">
        <v>2000</v>
      </c>
      <c r="B25" s="16" t="s">
        <v>3250</v>
      </c>
      <c r="C25" s="16" t="s">
        <v>3686</v>
      </c>
      <c r="D25" s="16" t="s">
        <v>3687</v>
      </c>
      <c r="F25" s="16" t="s">
        <v>3640</v>
      </c>
      <c r="G25" s="16" t="s">
        <v>3641</v>
      </c>
      <c r="H25" s="231">
        <v>1</v>
      </c>
      <c r="I25" s="231">
        <v>0</v>
      </c>
      <c r="J25" s="231">
        <v>0</v>
      </c>
      <c r="K25" s="231">
        <v>0</v>
      </c>
      <c r="L25" s="231">
        <v>0</v>
      </c>
      <c r="M25" s="231">
        <v>0</v>
      </c>
      <c r="N25" s="231">
        <v>0</v>
      </c>
      <c r="O25" s="231">
        <v>0</v>
      </c>
      <c r="P25" s="231">
        <v>0</v>
      </c>
      <c r="Q25" s="232">
        <v>13495</v>
      </c>
      <c r="R25" s="232">
        <v>0</v>
      </c>
      <c r="S25" s="232">
        <v>0</v>
      </c>
      <c r="T25" s="232">
        <v>0</v>
      </c>
      <c r="U25" s="232">
        <v>0</v>
      </c>
      <c r="V25" s="232">
        <v>0</v>
      </c>
      <c r="W25" s="232">
        <v>0</v>
      </c>
      <c r="X25" s="232">
        <v>0</v>
      </c>
      <c r="Y25" s="232">
        <v>0</v>
      </c>
      <c r="Z25" s="233">
        <v>45991</v>
      </c>
      <c r="AA25" s="234">
        <v>1</v>
      </c>
      <c r="AB25" s="232">
        <v>13495</v>
      </c>
    </row>
    <row r="26" spans="1:28" x14ac:dyDescent="0.25">
      <c r="A26" s="16" t="s">
        <v>2253</v>
      </c>
      <c r="B26" s="16" t="s">
        <v>3348</v>
      </c>
      <c r="C26" s="16" t="s">
        <v>3688</v>
      </c>
      <c r="D26" s="16" t="s">
        <v>3689</v>
      </c>
      <c r="F26" s="16" t="s">
        <v>3640</v>
      </c>
      <c r="G26" s="16" t="s">
        <v>3641</v>
      </c>
      <c r="H26" s="231">
        <v>1</v>
      </c>
      <c r="I26" s="231">
        <v>0</v>
      </c>
      <c r="J26" s="231">
        <v>0</v>
      </c>
      <c r="K26" s="231">
        <v>0</v>
      </c>
      <c r="L26" s="231">
        <v>0</v>
      </c>
      <c r="M26" s="231">
        <v>0</v>
      </c>
      <c r="N26" s="231">
        <v>0</v>
      </c>
      <c r="O26" s="231">
        <v>0</v>
      </c>
      <c r="P26" s="231">
        <v>0</v>
      </c>
      <c r="Q26" s="232">
        <v>0</v>
      </c>
      <c r="R26" s="232">
        <v>0</v>
      </c>
      <c r="S26" s="232">
        <v>0</v>
      </c>
      <c r="T26" s="232">
        <v>0</v>
      </c>
      <c r="U26" s="232">
        <v>0</v>
      </c>
      <c r="V26" s="232">
        <v>0</v>
      </c>
      <c r="W26" s="232">
        <v>0</v>
      </c>
      <c r="X26" s="232">
        <v>0</v>
      </c>
      <c r="Y26" s="232">
        <v>0</v>
      </c>
      <c r="Z26" s="233">
        <v>45991</v>
      </c>
      <c r="AA26" s="234">
        <v>1</v>
      </c>
      <c r="AB26" s="232">
        <v>0</v>
      </c>
    </row>
    <row r="27" spans="1:28" x14ac:dyDescent="0.25">
      <c r="A27" s="16" t="s">
        <v>873</v>
      </c>
      <c r="B27" s="16" t="s">
        <v>3474</v>
      </c>
      <c r="C27" s="16" t="s">
        <v>3688</v>
      </c>
      <c r="D27" s="16" t="s">
        <v>3689</v>
      </c>
      <c r="F27" s="16" t="s">
        <v>3640</v>
      </c>
      <c r="G27" s="16" t="s">
        <v>3641</v>
      </c>
      <c r="H27" s="231">
        <v>1</v>
      </c>
      <c r="I27" s="231">
        <v>0</v>
      </c>
      <c r="J27" s="231">
        <v>0</v>
      </c>
      <c r="K27" s="231">
        <v>0</v>
      </c>
      <c r="L27" s="231">
        <v>0</v>
      </c>
      <c r="M27" s="231">
        <v>0</v>
      </c>
      <c r="N27" s="231">
        <v>0</v>
      </c>
      <c r="O27" s="231">
        <v>0</v>
      </c>
      <c r="P27" s="231">
        <v>0</v>
      </c>
      <c r="Q27" s="232">
        <v>347.39</v>
      </c>
      <c r="R27" s="232">
        <v>0</v>
      </c>
      <c r="S27" s="232">
        <v>0</v>
      </c>
      <c r="T27" s="232">
        <v>0</v>
      </c>
      <c r="U27" s="232">
        <v>0</v>
      </c>
      <c r="V27" s="232">
        <v>0</v>
      </c>
      <c r="W27" s="232">
        <v>0</v>
      </c>
      <c r="X27" s="232">
        <v>0</v>
      </c>
      <c r="Y27" s="232">
        <v>0</v>
      </c>
      <c r="Z27" s="233">
        <v>45991</v>
      </c>
      <c r="AA27" s="234">
        <v>1</v>
      </c>
      <c r="AB27" s="232">
        <v>347.39</v>
      </c>
    </row>
    <row r="28" spans="1:28" x14ac:dyDescent="0.25">
      <c r="A28" s="16" t="s">
        <v>2253</v>
      </c>
      <c r="B28" s="16" t="s">
        <v>3348</v>
      </c>
      <c r="C28" s="16" t="s">
        <v>3690</v>
      </c>
      <c r="D28" s="16" t="s">
        <v>3691</v>
      </c>
      <c r="F28" s="16" t="s">
        <v>3640</v>
      </c>
      <c r="G28" s="16" t="s">
        <v>3641</v>
      </c>
      <c r="H28" s="231">
        <v>1</v>
      </c>
      <c r="I28" s="231">
        <v>0</v>
      </c>
      <c r="J28" s="231">
        <v>0</v>
      </c>
      <c r="K28" s="231">
        <v>0</v>
      </c>
      <c r="L28" s="231">
        <v>0</v>
      </c>
      <c r="M28" s="231">
        <v>0</v>
      </c>
      <c r="N28" s="231">
        <v>0</v>
      </c>
      <c r="O28" s="231">
        <v>0</v>
      </c>
      <c r="P28" s="231">
        <v>0</v>
      </c>
      <c r="Q28" s="232">
        <v>212.26</v>
      </c>
      <c r="R28" s="232">
        <v>0</v>
      </c>
      <c r="S28" s="232">
        <v>0</v>
      </c>
      <c r="T28" s="232">
        <v>0</v>
      </c>
      <c r="U28" s="232">
        <v>0</v>
      </c>
      <c r="V28" s="232">
        <v>0</v>
      </c>
      <c r="W28" s="232">
        <v>0</v>
      </c>
      <c r="X28" s="232">
        <v>0</v>
      </c>
      <c r="Y28" s="232">
        <v>0</v>
      </c>
      <c r="Z28" s="233">
        <v>45991</v>
      </c>
      <c r="AA28" s="234">
        <v>1</v>
      </c>
      <c r="AB28" s="232">
        <v>212.26</v>
      </c>
    </row>
    <row r="29" spans="1:28" x14ac:dyDescent="0.25">
      <c r="A29" s="16" t="s">
        <v>2253</v>
      </c>
      <c r="B29" s="16" t="s">
        <v>3348</v>
      </c>
      <c r="C29" s="16" t="s">
        <v>3692</v>
      </c>
      <c r="D29" s="16" t="s">
        <v>3693</v>
      </c>
      <c r="F29" s="16" t="s">
        <v>3640</v>
      </c>
      <c r="G29" s="16" t="s">
        <v>3641</v>
      </c>
      <c r="H29" s="231">
        <v>1</v>
      </c>
      <c r="I29" s="231">
        <v>0</v>
      </c>
      <c r="J29" s="231">
        <v>0</v>
      </c>
      <c r="K29" s="231">
        <v>0</v>
      </c>
      <c r="L29" s="231">
        <v>0</v>
      </c>
      <c r="M29" s="231">
        <v>0</v>
      </c>
      <c r="N29" s="231">
        <v>0</v>
      </c>
      <c r="O29" s="231">
        <v>0</v>
      </c>
      <c r="P29" s="231">
        <v>0</v>
      </c>
      <c r="Q29" s="232">
        <v>0</v>
      </c>
      <c r="R29" s="232">
        <v>0</v>
      </c>
      <c r="S29" s="232">
        <v>0</v>
      </c>
      <c r="T29" s="232">
        <v>0</v>
      </c>
      <c r="U29" s="232">
        <v>0</v>
      </c>
      <c r="V29" s="232">
        <v>0</v>
      </c>
      <c r="W29" s="232">
        <v>0</v>
      </c>
      <c r="X29" s="232">
        <v>0</v>
      </c>
      <c r="Y29" s="232">
        <v>0</v>
      </c>
      <c r="Z29" s="233">
        <v>45991</v>
      </c>
      <c r="AA29" s="234">
        <v>1</v>
      </c>
      <c r="AB29" s="232">
        <v>0</v>
      </c>
    </row>
    <row r="30" spans="1:28" x14ac:dyDescent="0.25">
      <c r="A30" s="16" t="s">
        <v>2253</v>
      </c>
      <c r="B30" s="16" t="s">
        <v>3348</v>
      </c>
      <c r="C30" s="16" t="s">
        <v>3694</v>
      </c>
      <c r="D30" s="16" t="s">
        <v>3695</v>
      </c>
      <c r="F30" s="16" t="s">
        <v>3640</v>
      </c>
      <c r="G30" s="16" t="s">
        <v>3641</v>
      </c>
      <c r="H30" s="231">
        <v>1</v>
      </c>
      <c r="I30" s="231">
        <v>0</v>
      </c>
      <c r="J30" s="231">
        <v>0</v>
      </c>
      <c r="K30" s="231">
        <v>0</v>
      </c>
      <c r="L30" s="231">
        <v>0</v>
      </c>
      <c r="M30" s="231">
        <v>0</v>
      </c>
      <c r="N30" s="231">
        <v>0</v>
      </c>
      <c r="O30" s="231">
        <v>0</v>
      </c>
      <c r="P30" s="231">
        <v>0</v>
      </c>
      <c r="Q30" s="232">
        <v>480.45</v>
      </c>
      <c r="R30" s="232">
        <v>0</v>
      </c>
      <c r="S30" s="232">
        <v>0</v>
      </c>
      <c r="T30" s="232">
        <v>0</v>
      </c>
      <c r="U30" s="232">
        <v>0</v>
      </c>
      <c r="V30" s="232">
        <v>0</v>
      </c>
      <c r="W30" s="232">
        <v>0</v>
      </c>
      <c r="X30" s="232">
        <v>0</v>
      </c>
      <c r="Y30" s="232">
        <v>0</v>
      </c>
      <c r="Z30" s="233">
        <v>45991</v>
      </c>
      <c r="AA30" s="234">
        <v>1</v>
      </c>
      <c r="AB30" s="232">
        <v>480.45</v>
      </c>
    </row>
    <row r="31" spans="1:28" x14ac:dyDescent="0.25">
      <c r="A31" s="16" t="s">
        <v>2253</v>
      </c>
      <c r="B31" s="16" t="s">
        <v>3348</v>
      </c>
      <c r="C31" s="16" t="s">
        <v>3696</v>
      </c>
      <c r="D31" s="16" t="s">
        <v>3697</v>
      </c>
      <c r="F31" s="16" t="s">
        <v>3640</v>
      </c>
      <c r="G31" s="16" t="s">
        <v>3641</v>
      </c>
      <c r="H31" s="231">
        <v>1</v>
      </c>
      <c r="I31" s="231">
        <v>0</v>
      </c>
      <c r="J31" s="231">
        <v>0</v>
      </c>
      <c r="K31" s="231">
        <v>0</v>
      </c>
      <c r="L31" s="231">
        <v>0</v>
      </c>
      <c r="M31" s="231">
        <v>0</v>
      </c>
      <c r="N31" s="231">
        <v>0</v>
      </c>
      <c r="O31" s="231">
        <v>0</v>
      </c>
      <c r="P31" s="231">
        <v>0</v>
      </c>
      <c r="Q31" s="232">
        <v>440</v>
      </c>
      <c r="R31" s="232">
        <v>0</v>
      </c>
      <c r="S31" s="232">
        <v>0</v>
      </c>
      <c r="T31" s="232">
        <v>0</v>
      </c>
      <c r="U31" s="232">
        <v>0</v>
      </c>
      <c r="V31" s="232">
        <v>0</v>
      </c>
      <c r="W31" s="232">
        <v>0</v>
      </c>
      <c r="X31" s="232">
        <v>0</v>
      </c>
      <c r="Y31" s="232">
        <v>0</v>
      </c>
      <c r="Z31" s="233">
        <v>45991</v>
      </c>
      <c r="AA31" s="234">
        <v>1</v>
      </c>
      <c r="AB31" s="232">
        <v>440</v>
      </c>
    </row>
    <row r="32" spans="1:28" x14ac:dyDescent="0.25">
      <c r="A32" s="16" t="s">
        <v>2253</v>
      </c>
      <c r="B32" s="16" t="s">
        <v>3348</v>
      </c>
      <c r="C32" s="16" t="s">
        <v>3698</v>
      </c>
      <c r="D32" s="16" t="s">
        <v>3699</v>
      </c>
      <c r="F32" s="16" t="s">
        <v>3640</v>
      </c>
      <c r="G32" s="16" t="s">
        <v>3641</v>
      </c>
      <c r="H32" s="231">
        <v>1</v>
      </c>
      <c r="I32" s="231">
        <v>0</v>
      </c>
      <c r="J32" s="231">
        <v>0</v>
      </c>
      <c r="K32" s="231">
        <v>0</v>
      </c>
      <c r="L32" s="231">
        <v>0</v>
      </c>
      <c r="M32" s="231">
        <v>0</v>
      </c>
      <c r="N32" s="231">
        <v>0</v>
      </c>
      <c r="O32" s="231">
        <v>0</v>
      </c>
      <c r="P32" s="231">
        <v>0</v>
      </c>
      <c r="Q32" s="232">
        <v>155</v>
      </c>
      <c r="R32" s="232">
        <v>0</v>
      </c>
      <c r="S32" s="232">
        <v>0</v>
      </c>
      <c r="T32" s="232">
        <v>0</v>
      </c>
      <c r="U32" s="232">
        <v>0</v>
      </c>
      <c r="V32" s="232">
        <v>0</v>
      </c>
      <c r="W32" s="232">
        <v>0</v>
      </c>
      <c r="X32" s="232">
        <v>0</v>
      </c>
      <c r="Y32" s="232">
        <v>0</v>
      </c>
      <c r="Z32" s="233">
        <v>45991</v>
      </c>
      <c r="AA32" s="234">
        <v>1</v>
      </c>
      <c r="AB32" s="232">
        <v>155</v>
      </c>
    </row>
    <row r="33" spans="1:28" x14ac:dyDescent="0.25">
      <c r="A33" s="16" t="s">
        <v>2253</v>
      </c>
      <c r="B33" s="16" t="s">
        <v>3348</v>
      </c>
      <c r="C33" s="16" t="s">
        <v>3700</v>
      </c>
      <c r="D33" s="16" t="s">
        <v>3701</v>
      </c>
      <c r="F33" s="16" t="s">
        <v>3640</v>
      </c>
      <c r="G33" s="16" t="s">
        <v>3641</v>
      </c>
      <c r="H33" s="231">
        <v>1</v>
      </c>
      <c r="I33" s="231">
        <v>0</v>
      </c>
      <c r="J33" s="231">
        <v>0</v>
      </c>
      <c r="K33" s="231">
        <v>0</v>
      </c>
      <c r="L33" s="231">
        <v>0</v>
      </c>
      <c r="M33" s="231">
        <v>0</v>
      </c>
      <c r="N33" s="231">
        <v>0</v>
      </c>
      <c r="O33" s="231">
        <v>0</v>
      </c>
      <c r="P33" s="231">
        <v>0</v>
      </c>
      <c r="Q33" s="232">
        <v>35.450000000000003</v>
      </c>
      <c r="R33" s="232">
        <v>0</v>
      </c>
      <c r="S33" s="232">
        <v>0</v>
      </c>
      <c r="T33" s="232">
        <v>0</v>
      </c>
      <c r="U33" s="232">
        <v>0</v>
      </c>
      <c r="V33" s="232">
        <v>0</v>
      </c>
      <c r="W33" s="232">
        <v>0</v>
      </c>
      <c r="X33" s="232">
        <v>0</v>
      </c>
      <c r="Y33" s="232">
        <v>0</v>
      </c>
      <c r="Z33" s="233">
        <v>45991</v>
      </c>
      <c r="AA33" s="234">
        <v>1</v>
      </c>
      <c r="AB33" s="232">
        <v>35.450000000000003</v>
      </c>
    </row>
    <row r="34" spans="1:28" x14ac:dyDescent="0.25">
      <c r="A34" s="16" t="s">
        <v>2253</v>
      </c>
      <c r="B34" s="16" t="s">
        <v>3348</v>
      </c>
      <c r="C34" s="16" t="s">
        <v>3702</v>
      </c>
      <c r="D34" s="16" t="s">
        <v>3703</v>
      </c>
      <c r="F34" s="16" t="s">
        <v>3640</v>
      </c>
      <c r="G34" s="16" t="s">
        <v>3641</v>
      </c>
      <c r="H34" s="231">
        <v>1</v>
      </c>
      <c r="I34" s="231">
        <v>0</v>
      </c>
      <c r="J34" s="231">
        <v>0</v>
      </c>
      <c r="K34" s="231">
        <v>0</v>
      </c>
      <c r="L34" s="231">
        <v>0</v>
      </c>
      <c r="M34" s="231">
        <v>0</v>
      </c>
      <c r="N34" s="231">
        <v>0</v>
      </c>
      <c r="O34" s="231">
        <v>0</v>
      </c>
      <c r="P34" s="231">
        <v>0</v>
      </c>
      <c r="Q34" s="232">
        <v>44.62</v>
      </c>
      <c r="R34" s="232">
        <v>0</v>
      </c>
      <c r="S34" s="232">
        <v>0</v>
      </c>
      <c r="T34" s="232">
        <v>0</v>
      </c>
      <c r="U34" s="232">
        <v>0</v>
      </c>
      <c r="V34" s="232">
        <v>0</v>
      </c>
      <c r="W34" s="232">
        <v>0</v>
      </c>
      <c r="X34" s="232">
        <v>0</v>
      </c>
      <c r="Y34" s="232">
        <v>0</v>
      </c>
      <c r="Z34" s="233">
        <v>45991</v>
      </c>
      <c r="AA34" s="234">
        <v>1</v>
      </c>
      <c r="AB34" s="232">
        <v>44.62</v>
      </c>
    </row>
    <row r="35" spans="1:28" x14ac:dyDescent="0.25">
      <c r="A35" s="16" t="s">
        <v>2253</v>
      </c>
      <c r="B35" s="16" t="s">
        <v>3348</v>
      </c>
      <c r="C35" s="16" t="s">
        <v>3704</v>
      </c>
      <c r="D35" s="16" t="s">
        <v>3705</v>
      </c>
      <c r="F35" s="16" t="s">
        <v>3640</v>
      </c>
      <c r="G35" s="16" t="s">
        <v>3641</v>
      </c>
      <c r="H35" s="231">
        <v>1</v>
      </c>
      <c r="I35" s="231">
        <v>0</v>
      </c>
      <c r="J35" s="231">
        <v>0</v>
      </c>
      <c r="K35" s="231">
        <v>0</v>
      </c>
      <c r="L35" s="231">
        <v>0</v>
      </c>
      <c r="M35" s="231">
        <v>0</v>
      </c>
      <c r="N35" s="231">
        <v>0</v>
      </c>
      <c r="O35" s="231">
        <v>0</v>
      </c>
      <c r="P35" s="231">
        <v>0</v>
      </c>
      <c r="Q35" s="232">
        <v>40.049999999999997</v>
      </c>
      <c r="R35" s="232">
        <v>0</v>
      </c>
      <c r="S35" s="232">
        <v>0</v>
      </c>
      <c r="T35" s="232">
        <v>0</v>
      </c>
      <c r="U35" s="232">
        <v>0</v>
      </c>
      <c r="V35" s="232">
        <v>0</v>
      </c>
      <c r="W35" s="232">
        <v>0</v>
      </c>
      <c r="X35" s="232">
        <v>0</v>
      </c>
      <c r="Y35" s="232">
        <v>0</v>
      </c>
      <c r="Z35" s="233">
        <v>45991</v>
      </c>
      <c r="AA35" s="234">
        <v>1</v>
      </c>
      <c r="AB35" s="232">
        <v>40.049999999999997</v>
      </c>
    </row>
    <row r="36" spans="1:28" x14ac:dyDescent="0.25">
      <c r="A36" s="16" t="s">
        <v>2253</v>
      </c>
      <c r="B36" s="16" t="s">
        <v>3348</v>
      </c>
      <c r="C36" s="16" t="s">
        <v>3706</v>
      </c>
      <c r="D36" s="16" t="s">
        <v>3707</v>
      </c>
      <c r="F36" s="16" t="s">
        <v>3640</v>
      </c>
      <c r="G36" s="16" t="s">
        <v>3641</v>
      </c>
      <c r="H36" s="256">
        <v>2</v>
      </c>
      <c r="I36" s="256">
        <v>0</v>
      </c>
      <c r="J36" s="256">
        <v>0</v>
      </c>
      <c r="K36" s="256">
        <v>0</v>
      </c>
      <c r="L36" s="256">
        <v>0</v>
      </c>
      <c r="M36" s="256">
        <v>0</v>
      </c>
      <c r="N36" s="256">
        <v>0</v>
      </c>
      <c r="O36" s="256">
        <v>0</v>
      </c>
      <c r="P36" s="256">
        <v>0</v>
      </c>
      <c r="Q36" s="232">
        <v>461.12</v>
      </c>
      <c r="R36" s="232">
        <v>0</v>
      </c>
      <c r="S36" s="232">
        <v>0</v>
      </c>
      <c r="T36" s="232">
        <v>0</v>
      </c>
      <c r="U36" s="232">
        <v>0</v>
      </c>
      <c r="V36" s="232">
        <v>0</v>
      </c>
      <c r="W36" s="232">
        <v>0</v>
      </c>
      <c r="X36" s="232">
        <v>0</v>
      </c>
      <c r="Y36" s="232">
        <v>0</v>
      </c>
      <c r="Z36" s="233">
        <v>45991</v>
      </c>
      <c r="AA36" s="234">
        <v>2</v>
      </c>
      <c r="AB36" s="232">
        <v>461.12</v>
      </c>
    </row>
    <row r="37" spans="1:28" x14ac:dyDescent="0.25">
      <c r="A37" s="16" t="s">
        <v>1059</v>
      </c>
      <c r="B37" s="16" t="s">
        <v>2893</v>
      </c>
      <c r="C37" s="16" t="s">
        <v>3708</v>
      </c>
      <c r="D37" s="16" t="s">
        <v>3709</v>
      </c>
      <c r="F37" s="16" t="s">
        <v>3640</v>
      </c>
      <c r="G37" s="16" t="s">
        <v>3641</v>
      </c>
      <c r="H37" s="256">
        <v>4</v>
      </c>
      <c r="I37" s="256">
        <v>0</v>
      </c>
      <c r="J37" s="256">
        <v>4</v>
      </c>
      <c r="K37" s="256">
        <v>4</v>
      </c>
      <c r="L37" s="256">
        <v>0</v>
      </c>
      <c r="M37" s="256">
        <v>0</v>
      </c>
      <c r="N37" s="256">
        <v>0</v>
      </c>
      <c r="O37" s="256">
        <v>0</v>
      </c>
      <c r="P37" s="256">
        <v>0</v>
      </c>
      <c r="Q37" s="232">
        <v>0</v>
      </c>
      <c r="R37" s="232">
        <v>0</v>
      </c>
      <c r="S37" s="232">
        <v>0</v>
      </c>
      <c r="T37" s="232">
        <v>0</v>
      </c>
      <c r="U37" s="232">
        <v>0</v>
      </c>
      <c r="V37" s="232">
        <v>0</v>
      </c>
      <c r="W37" s="232">
        <v>0</v>
      </c>
      <c r="X37" s="232">
        <v>0</v>
      </c>
      <c r="Y37" s="232">
        <v>0</v>
      </c>
      <c r="Z37" s="233">
        <v>45991</v>
      </c>
      <c r="AA37" s="234">
        <v>12</v>
      </c>
      <c r="AB37" s="232">
        <v>0</v>
      </c>
    </row>
    <row r="38" spans="1:28" x14ac:dyDescent="0.25">
      <c r="A38" s="16" t="s">
        <v>1059</v>
      </c>
      <c r="B38" s="16" t="s">
        <v>2893</v>
      </c>
      <c r="C38" s="16" t="s">
        <v>3710</v>
      </c>
      <c r="D38" s="16" t="s">
        <v>3711</v>
      </c>
      <c r="F38" s="16" t="s">
        <v>3640</v>
      </c>
      <c r="G38" s="16" t="s">
        <v>3641</v>
      </c>
      <c r="H38" s="256">
        <v>2</v>
      </c>
      <c r="I38" s="256">
        <v>0</v>
      </c>
      <c r="J38" s="256">
        <v>2</v>
      </c>
      <c r="K38" s="256">
        <v>2</v>
      </c>
      <c r="L38" s="256">
        <v>0</v>
      </c>
      <c r="M38" s="256">
        <v>0</v>
      </c>
      <c r="N38" s="256">
        <v>0</v>
      </c>
      <c r="O38" s="256">
        <v>0</v>
      </c>
      <c r="P38" s="256">
        <v>0</v>
      </c>
      <c r="Q38" s="232">
        <v>0</v>
      </c>
      <c r="R38" s="232">
        <v>0</v>
      </c>
      <c r="S38" s="232">
        <v>0</v>
      </c>
      <c r="T38" s="232">
        <v>0</v>
      </c>
      <c r="U38" s="232">
        <v>0</v>
      </c>
      <c r="V38" s="232">
        <v>0</v>
      </c>
      <c r="W38" s="232">
        <v>0</v>
      </c>
      <c r="X38" s="232">
        <v>0</v>
      </c>
      <c r="Y38" s="232">
        <v>0</v>
      </c>
      <c r="Z38" s="233">
        <v>45991</v>
      </c>
      <c r="AA38" s="234">
        <v>6</v>
      </c>
      <c r="AB38" s="232">
        <v>0</v>
      </c>
    </row>
    <row r="39" spans="1:28" x14ac:dyDescent="0.25">
      <c r="A39" s="16" t="s">
        <v>1059</v>
      </c>
      <c r="B39" s="16" t="s">
        <v>2893</v>
      </c>
      <c r="C39" s="16" t="s">
        <v>3712</v>
      </c>
      <c r="D39" s="16" t="s">
        <v>3713</v>
      </c>
      <c r="F39" s="16" t="s">
        <v>3640</v>
      </c>
      <c r="G39" s="16" t="s">
        <v>3641</v>
      </c>
      <c r="H39" s="256">
        <v>2</v>
      </c>
      <c r="I39" s="256">
        <v>0</v>
      </c>
      <c r="J39" s="256">
        <v>3</v>
      </c>
      <c r="K39" s="256">
        <v>3</v>
      </c>
      <c r="L39" s="256">
        <v>0</v>
      </c>
      <c r="M39" s="256">
        <v>0</v>
      </c>
      <c r="N39" s="256">
        <v>0</v>
      </c>
      <c r="O39" s="256">
        <v>0</v>
      </c>
      <c r="P39" s="256">
        <v>0</v>
      </c>
      <c r="Q39" s="232">
        <v>0</v>
      </c>
      <c r="R39" s="232">
        <v>0</v>
      </c>
      <c r="S39" s="232">
        <v>0</v>
      </c>
      <c r="T39" s="232">
        <v>0</v>
      </c>
      <c r="U39" s="232">
        <v>0</v>
      </c>
      <c r="V39" s="232">
        <v>0</v>
      </c>
      <c r="W39" s="232">
        <v>0</v>
      </c>
      <c r="X39" s="232">
        <v>0</v>
      </c>
      <c r="Y39" s="232">
        <v>0</v>
      </c>
      <c r="Z39" s="233">
        <v>45991</v>
      </c>
      <c r="AA39" s="234">
        <v>8</v>
      </c>
      <c r="AB39" s="232">
        <v>0</v>
      </c>
    </row>
    <row r="40" spans="1:28" x14ac:dyDescent="0.25">
      <c r="A40" s="16" t="s">
        <v>1059</v>
      </c>
      <c r="B40" s="16" t="s">
        <v>2893</v>
      </c>
      <c r="C40" s="16" t="s">
        <v>3714</v>
      </c>
      <c r="D40" s="16" t="s">
        <v>3715</v>
      </c>
      <c r="F40" s="16" t="s">
        <v>3640</v>
      </c>
      <c r="G40" s="16" t="s">
        <v>3641</v>
      </c>
      <c r="H40" s="256">
        <v>2</v>
      </c>
      <c r="I40" s="256">
        <v>0</v>
      </c>
      <c r="J40" s="256">
        <v>2</v>
      </c>
      <c r="K40" s="256">
        <v>2</v>
      </c>
      <c r="L40" s="256">
        <v>0</v>
      </c>
      <c r="M40" s="256">
        <v>0</v>
      </c>
      <c r="N40" s="256">
        <v>0</v>
      </c>
      <c r="O40" s="256">
        <v>0</v>
      </c>
      <c r="P40" s="256">
        <v>0</v>
      </c>
      <c r="Q40" s="232">
        <v>0</v>
      </c>
      <c r="R40" s="232">
        <v>0</v>
      </c>
      <c r="S40" s="232">
        <v>0</v>
      </c>
      <c r="T40" s="232">
        <v>0</v>
      </c>
      <c r="U40" s="232">
        <v>0</v>
      </c>
      <c r="V40" s="232">
        <v>0</v>
      </c>
      <c r="W40" s="232">
        <v>0</v>
      </c>
      <c r="X40" s="232">
        <v>0</v>
      </c>
      <c r="Y40" s="232">
        <v>0</v>
      </c>
      <c r="Z40" s="233">
        <v>45991</v>
      </c>
      <c r="AA40" s="234">
        <v>6</v>
      </c>
      <c r="AB40" s="232">
        <v>0</v>
      </c>
    </row>
    <row r="41" spans="1:28" x14ac:dyDescent="0.25">
      <c r="A41" s="16" t="s">
        <v>1059</v>
      </c>
      <c r="B41" s="16" t="s">
        <v>2893</v>
      </c>
      <c r="C41" s="16" t="s">
        <v>3716</v>
      </c>
      <c r="D41" s="16" t="s">
        <v>3717</v>
      </c>
      <c r="F41" s="16" t="s">
        <v>3640</v>
      </c>
      <c r="G41" s="16" t="s">
        <v>3641</v>
      </c>
      <c r="H41" s="256">
        <v>8</v>
      </c>
      <c r="I41" s="256">
        <v>0</v>
      </c>
      <c r="J41" s="256">
        <v>8</v>
      </c>
      <c r="K41" s="256">
        <v>8</v>
      </c>
      <c r="L41" s="256">
        <v>0</v>
      </c>
      <c r="M41" s="256">
        <v>0</v>
      </c>
      <c r="N41" s="256">
        <v>0</v>
      </c>
      <c r="O41" s="256">
        <v>0</v>
      </c>
      <c r="P41" s="256">
        <v>0</v>
      </c>
      <c r="Q41" s="232">
        <v>0</v>
      </c>
      <c r="R41" s="232">
        <v>0</v>
      </c>
      <c r="S41" s="232">
        <v>0</v>
      </c>
      <c r="T41" s="232">
        <v>0</v>
      </c>
      <c r="U41" s="232">
        <v>0</v>
      </c>
      <c r="V41" s="232">
        <v>0</v>
      </c>
      <c r="W41" s="232">
        <v>0</v>
      </c>
      <c r="X41" s="232">
        <v>0</v>
      </c>
      <c r="Y41" s="232">
        <v>0</v>
      </c>
      <c r="Z41" s="233">
        <v>45991</v>
      </c>
      <c r="AA41" s="234">
        <v>24</v>
      </c>
      <c r="AB41" s="232">
        <v>0</v>
      </c>
    </row>
    <row r="42" spans="1:28" x14ac:dyDescent="0.25">
      <c r="A42" s="16" t="s">
        <v>1059</v>
      </c>
      <c r="B42" s="16" t="s">
        <v>2893</v>
      </c>
      <c r="C42" s="16" t="s">
        <v>3718</v>
      </c>
      <c r="D42" s="16" t="s">
        <v>3719</v>
      </c>
      <c r="F42" s="16" t="s">
        <v>3640</v>
      </c>
      <c r="G42" s="16" t="s">
        <v>3641</v>
      </c>
      <c r="H42" s="256">
        <v>16</v>
      </c>
      <c r="I42" s="256">
        <v>0</v>
      </c>
      <c r="J42" s="256">
        <v>16</v>
      </c>
      <c r="K42" s="256">
        <v>16</v>
      </c>
      <c r="L42" s="256">
        <v>0</v>
      </c>
      <c r="M42" s="256">
        <v>0</v>
      </c>
      <c r="N42" s="256">
        <v>0</v>
      </c>
      <c r="O42" s="256">
        <v>0</v>
      </c>
      <c r="P42" s="256">
        <v>0</v>
      </c>
      <c r="Q42" s="232">
        <v>0</v>
      </c>
      <c r="R42" s="232">
        <v>0</v>
      </c>
      <c r="S42" s="232">
        <v>0</v>
      </c>
      <c r="T42" s="232">
        <v>0</v>
      </c>
      <c r="U42" s="232">
        <v>0</v>
      </c>
      <c r="V42" s="232">
        <v>0</v>
      </c>
      <c r="W42" s="232">
        <v>0</v>
      </c>
      <c r="X42" s="232">
        <v>0</v>
      </c>
      <c r="Y42" s="232">
        <v>0</v>
      </c>
      <c r="Z42" s="233">
        <v>45991</v>
      </c>
      <c r="AA42" s="234">
        <v>48</v>
      </c>
      <c r="AB42" s="232">
        <v>0</v>
      </c>
    </row>
    <row r="43" spans="1:28" x14ac:dyDescent="0.25">
      <c r="A43" s="16" t="s">
        <v>1059</v>
      </c>
      <c r="B43" s="16" t="s">
        <v>2893</v>
      </c>
      <c r="C43" s="16" t="s">
        <v>3720</v>
      </c>
      <c r="D43" s="16" t="s">
        <v>3721</v>
      </c>
      <c r="F43" s="16" t="s">
        <v>3640</v>
      </c>
      <c r="G43" s="16" t="s">
        <v>3641</v>
      </c>
      <c r="H43" s="256">
        <v>9</v>
      </c>
      <c r="I43" s="256">
        <v>0</v>
      </c>
      <c r="J43" s="256">
        <v>9</v>
      </c>
      <c r="K43" s="256">
        <v>9</v>
      </c>
      <c r="L43" s="256">
        <v>0</v>
      </c>
      <c r="M43" s="256">
        <v>0</v>
      </c>
      <c r="N43" s="256">
        <v>0</v>
      </c>
      <c r="O43" s="256">
        <v>0</v>
      </c>
      <c r="P43" s="256">
        <v>0</v>
      </c>
      <c r="Q43" s="232">
        <v>0</v>
      </c>
      <c r="R43" s="232">
        <v>0</v>
      </c>
      <c r="S43" s="232">
        <v>0</v>
      </c>
      <c r="T43" s="232">
        <v>0</v>
      </c>
      <c r="U43" s="232">
        <v>0</v>
      </c>
      <c r="V43" s="232">
        <v>0</v>
      </c>
      <c r="W43" s="232">
        <v>0</v>
      </c>
      <c r="X43" s="232">
        <v>0</v>
      </c>
      <c r="Y43" s="232">
        <v>0</v>
      </c>
      <c r="Z43" s="233">
        <v>45991</v>
      </c>
      <c r="AA43" s="234">
        <v>27</v>
      </c>
      <c r="AB43" s="232">
        <v>0</v>
      </c>
    </row>
    <row r="44" spans="1:28" x14ac:dyDescent="0.25">
      <c r="A44" s="16" t="s">
        <v>1059</v>
      </c>
      <c r="B44" s="16" t="s">
        <v>2893</v>
      </c>
      <c r="C44" s="16" t="s">
        <v>3722</v>
      </c>
      <c r="D44" s="16" t="s">
        <v>3723</v>
      </c>
      <c r="F44" s="16" t="s">
        <v>3640</v>
      </c>
      <c r="G44" s="16" t="s">
        <v>3641</v>
      </c>
      <c r="H44" s="256">
        <v>15</v>
      </c>
      <c r="I44" s="256">
        <v>0</v>
      </c>
      <c r="J44" s="256">
        <v>15</v>
      </c>
      <c r="K44" s="256">
        <v>15</v>
      </c>
      <c r="L44" s="256">
        <v>0</v>
      </c>
      <c r="M44" s="256">
        <v>0</v>
      </c>
      <c r="N44" s="256">
        <v>0</v>
      </c>
      <c r="O44" s="256">
        <v>0</v>
      </c>
      <c r="P44" s="256">
        <v>0</v>
      </c>
      <c r="Q44" s="232">
        <v>0</v>
      </c>
      <c r="R44" s="232">
        <v>0</v>
      </c>
      <c r="S44" s="232">
        <v>0</v>
      </c>
      <c r="T44" s="232">
        <v>0</v>
      </c>
      <c r="U44" s="232">
        <v>0</v>
      </c>
      <c r="V44" s="232">
        <v>0</v>
      </c>
      <c r="W44" s="232">
        <v>0</v>
      </c>
      <c r="X44" s="232">
        <v>0</v>
      </c>
      <c r="Y44" s="232">
        <v>0</v>
      </c>
      <c r="Z44" s="233">
        <v>45991</v>
      </c>
      <c r="AA44" s="234">
        <v>45</v>
      </c>
      <c r="AB44" s="232">
        <v>0</v>
      </c>
    </row>
    <row r="45" spans="1:28" x14ac:dyDescent="0.25">
      <c r="A45" s="16" t="s">
        <v>1059</v>
      </c>
      <c r="B45" s="16" t="s">
        <v>2893</v>
      </c>
      <c r="C45" s="16" t="s">
        <v>3724</v>
      </c>
      <c r="D45" s="16" t="s">
        <v>3725</v>
      </c>
      <c r="F45" s="16" t="s">
        <v>3640</v>
      </c>
      <c r="G45" s="16" t="s">
        <v>3641</v>
      </c>
      <c r="H45" s="256">
        <v>8</v>
      </c>
      <c r="I45" s="256">
        <v>0</v>
      </c>
      <c r="J45" s="256">
        <v>8</v>
      </c>
      <c r="K45" s="256">
        <v>8</v>
      </c>
      <c r="L45" s="256">
        <v>0</v>
      </c>
      <c r="M45" s="256">
        <v>0</v>
      </c>
      <c r="N45" s="256">
        <v>0</v>
      </c>
      <c r="O45" s="256">
        <v>0</v>
      </c>
      <c r="P45" s="256">
        <v>0</v>
      </c>
      <c r="Q45" s="232">
        <v>0</v>
      </c>
      <c r="R45" s="232">
        <v>0</v>
      </c>
      <c r="S45" s="232">
        <v>0</v>
      </c>
      <c r="T45" s="232">
        <v>0</v>
      </c>
      <c r="U45" s="232">
        <v>0</v>
      </c>
      <c r="V45" s="232">
        <v>0</v>
      </c>
      <c r="W45" s="232">
        <v>0</v>
      </c>
      <c r="X45" s="232">
        <v>0</v>
      </c>
      <c r="Y45" s="232">
        <v>0</v>
      </c>
      <c r="Z45" s="233">
        <v>45991</v>
      </c>
      <c r="AA45" s="234">
        <v>24</v>
      </c>
      <c r="AB45" s="232">
        <v>0</v>
      </c>
    </row>
    <row r="46" spans="1:28" x14ac:dyDescent="0.25">
      <c r="A46" s="16" t="s">
        <v>1059</v>
      </c>
      <c r="B46" s="16" t="s">
        <v>2893</v>
      </c>
      <c r="C46" s="16" t="s">
        <v>3726</v>
      </c>
      <c r="D46" s="16" t="s">
        <v>3727</v>
      </c>
      <c r="F46" s="16" t="s">
        <v>3640</v>
      </c>
      <c r="G46" s="16" t="s">
        <v>3641</v>
      </c>
      <c r="H46" s="256">
        <v>3</v>
      </c>
      <c r="I46" s="256">
        <v>0</v>
      </c>
      <c r="J46" s="256">
        <v>3</v>
      </c>
      <c r="K46" s="256">
        <v>3</v>
      </c>
      <c r="L46" s="256">
        <v>0</v>
      </c>
      <c r="M46" s="256">
        <v>0</v>
      </c>
      <c r="N46" s="256">
        <v>0</v>
      </c>
      <c r="O46" s="256">
        <v>0</v>
      </c>
      <c r="P46" s="256">
        <v>0</v>
      </c>
      <c r="Q46" s="232">
        <v>0</v>
      </c>
      <c r="R46" s="232">
        <v>0</v>
      </c>
      <c r="S46" s="232">
        <v>0</v>
      </c>
      <c r="T46" s="232">
        <v>0</v>
      </c>
      <c r="U46" s="232">
        <v>0</v>
      </c>
      <c r="V46" s="232">
        <v>0</v>
      </c>
      <c r="W46" s="232">
        <v>0</v>
      </c>
      <c r="X46" s="232">
        <v>0</v>
      </c>
      <c r="Y46" s="232">
        <v>0</v>
      </c>
      <c r="Z46" s="233">
        <v>45991</v>
      </c>
      <c r="AA46" s="234">
        <v>9</v>
      </c>
      <c r="AB46" s="232">
        <v>0</v>
      </c>
    </row>
    <row r="47" spans="1:28" x14ac:dyDescent="0.25">
      <c r="A47" s="16" t="s">
        <v>1059</v>
      </c>
      <c r="B47" s="16" t="s">
        <v>2893</v>
      </c>
      <c r="C47" s="16" t="s">
        <v>3728</v>
      </c>
      <c r="D47" s="16" t="s">
        <v>3729</v>
      </c>
      <c r="F47" s="16" t="s">
        <v>3640</v>
      </c>
      <c r="G47" s="16" t="s">
        <v>3641</v>
      </c>
      <c r="H47" s="256">
        <v>10</v>
      </c>
      <c r="I47" s="256">
        <v>0</v>
      </c>
      <c r="J47" s="256">
        <v>11</v>
      </c>
      <c r="K47" s="256">
        <v>11</v>
      </c>
      <c r="L47" s="256">
        <v>0</v>
      </c>
      <c r="M47" s="256">
        <v>0</v>
      </c>
      <c r="N47" s="256">
        <v>0</v>
      </c>
      <c r="O47" s="256">
        <v>0</v>
      </c>
      <c r="P47" s="256">
        <v>0</v>
      </c>
      <c r="Q47" s="232">
        <v>0</v>
      </c>
      <c r="R47" s="232">
        <v>0</v>
      </c>
      <c r="S47" s="232">
        <v>0</v>
      </c>
      <c r="T47" s="232">
        <v>0</v>
      </c>
      <c r="U47" s="232">
        <v>0</v>
      </c>
      <c r="V47" s="232">
        <v>0</v>
      </c>
      <c r="W47" s="232">
        <v>0</v>
      </c>
      <c r="X47" s="232">
        <v>0</v>
      </c>
      <c r="Y47" s="232">
        <v>0</v>
      </c>
      <c r="Z47" s="233">
        <v>45991</v>
      </c>
      <c r="AA47" s="234">
        <v>32</v>
      </c>
      <c r="AB47" s="232">
        <v>0</v>
      </c>
    </row>
    <row r="48" spans="1:28" x14ac:dyDescent="0.25">
      <c r="A48" s="16" t="s">
        <v>1059</v>
      </c>
      <c r="B48" s="16" t="s">
        <v>2893</v>
      </c>
      <c r="C48" s="16" t="s">
        <v>3730</v>
      </c>
      <c r="D48" s="16" t="s">
        <v>3731</v>
      </c>
      <c r="F48" s="16" t="s">
        <v>3640</v>
      </c>
      <c r="G48" s="16" t="s">
        <v>3641</v>
      </c>
      <c r="H48" s="256">
        <v>4</v>
      </c>
      <c r="I48" s="256">
        <v>0</v>
      </c>
      <c r="J48" s="256">
        <v>4</v>
      </c>
      <c r="K48" s="256">
        <v>4</v>
      </c>
      <c r="L48" s="256">
        <v>0</v>
      </c>
      <c r="M48" s="256">
        <v>0</v>
      </c>
      <c r="N48" s="256">
        <v>0</v>
      </c>
      <c r="O48" s="256">
        <v>0</v>
      </c>
      <c r="P48" s="256">
        <v>0</v>
      </c>
      <c r="Q48" s="232">
        <v>0</v>
      </c>
      <c r="R48" s="232">
        <v>0</v>
      </c>
      <c r="S48" s="232">
        <v>0</v>
      </c>
      <c r="T48" s="232">
        <v>0</v>
      </c>
      <c r="U48" s="232">
        <v>0</v>
      </c>
      <c r="V48" s="232">
        <v>0</v>
      </c>
      <c r="W48" s="232">
        <v>0</v>
      </c>
      <c r="X48" s="232">
        <v>0</v>
      </c>
      <c r="Y48" s="232">
        <v>0</v>
      </c>
      <c r="Z48" s="233">
        <v>45991</v>
      </c>
      <c r="AA48" s="234">
        <v>12</v>
      </c>
      <c r="AB48" s="232">
        <v>0</v>
      </c>
    </row>
    <row r="49" spans="1:28" x14ac:dyDescent="0.25">
      <c r="A49" s="16" t="s">
        <v>1059</v>
      </c>
      <c r="B49" s="16" t="s">
        <v>2893</v>
      </c>
      <c r="C49" s="16" t="s">
        <v>3732</v>
      </c>
      <c r="D49" s="16" t="s">
        <v>3733</v>
      </c>
      <c r="F49" s="16" t="s">
        <v>3640</v>
      </c>
      <c r="G49" s="16" t="s">
        <v>3641</v>
      </c>
      <c r="H49" s="256">
        <v>0</v>
      </c>
      <c r="I49" s="256">
        <v>0</v>
      </c>
      <c r="J49" s="256">
        <v>2</v>
      </c>
      <c r="K49" s="256">
        <v>2</v>
      </c>
      <c r="L49" s="256">
        <v>0</v>
      </c>
      <c r="M49" s="256">
        <v>0</v>
      </c>
      <c r="N49" s="256">
        <v>0</v>
      </c>
      <c r="O49" s="256">
        <v>0</v>
      </c>
      <c r="P49" s="256">
        <v>0</v>
      </c>
      <c r="Q49" s="232">
        <v>0</v>
      </c>
      <c r="R49" s="232">
        <v>0</v>
      </c>
      <c r="S49" s="232">
        <v>0</v>
      </c>
      <c r="T49" s="232">
        <v>0</v>
      </c>
      <c r="U49" s="232">
        <v>0</v>
      </c>
      <c r="V49" s="232">
        <v>0</v>
      </c>
      <c r="W49" s="232">
        <v>0</v>
      </c>
      <c r="X49" s="232">
        <v>0</v>
      </c>
      <c r="Y49" s="232">
        <v>0</v>
      </c>
      <c r="Z49" s="233">
        <v>45991</v>
      </c>
      <c r="AA49" s="234">
        <v>4</v>
      </c>
      <c r="AB49" s="232">
        <v>0</v>
      </c>
    </row>
    <row r="50" spans="1:28" x14ac:dyDescent="0.25">
      <c r="A50" s="16" t="s">
        <v>1059</v>
      </c>
      <c r="B50" s="16" t="s">
        <v>2893</v>
      </c>
      <c r="C50" s="16" t="s">
        <v>3734</v>
      </c>
      <c r="D50" s="16" t="s">
        <v>3735</v>
      </c>
      <c r="F50" s="16" t="s">
        <v>3640</v>
      </c>
      <c r="G50" s="16" t="s">
        <v>3641</v>
      </c>
      <c r="H50" s="256">
        <v>3</v>
      </c>
      <c r="I50" s="256">
        <v>0</v>
      </c>
      <c r="J50" s="256">
        <v>3</v>
      </c>
      <c r="K50" s="256">
        <v>3</v>
      </c>
      <c r="L50" s="256">
        <v>0</v>
      </c>
      <c r="M50" s="256">
        <v>0</v>
      </c>
      <c r="N50" s="256">
        <v>0</v>
      </c>
      <c r="O50" s="256">
        <v>0</v>
      </c>
      <c r="P50" s="256">
        <v>0</v>
      </c>
      <c r="Q50" s="232">
        <v>0</v>
      </c>
      <c r="R50" s="232">
        <v>0</v>
      </c>
      <c r="S50" s="232">
        <v>0</v>
      </c>
      <c r="T50" s="232">
        <v>0</v>
      </c>
      <c r="U50" s="232">
        <v>0</v>
      </c>
      <c r="V50" s="232">
        <v>0</v>
      </c>
      <c r="W50" s="232">
        <v>0</v>
      </c>
      <c r="X50" s="232">
        <v>0</v>
      </c>
      <c r="Y50" s="232">
        <v>0</v>
      </c>
      <c r="Z50" s="233">
        <v>45991</v>
      </c>
      <c r="AA50" s="234">
        <v>9</v>
      </c>
      <c r="AB50" s="232">
        <v>0</v>
      </c>
    </row>
    <row r="51" spans="1:28" x14ac:dyDescent="0.25">
      <c r="A51" s="16" t="s">
        <v>1059</v>
      </c>
      <c r="B51" s="16" t="s">
        <v>2893</v>
      </c>
      <c r="C51" s="16" t="s">
        <v>3736</v>
      </c>
      <c r="D51" s="16" t="s">
        <v>3737</v>
      </c>
      <c r="F51" s="16" t="s">
        <v>3640</v>
      </c>
      <c r="G51" s="16" t="s">
        <v>3641</v>
      </c>
      <c r="H51" s="256">
        <v>8</v>
      </c>
      <c r="I51" s="256">
        <v>0</v>
      </c>
      <c r="J51" s="256">
        <v>8</v>
      </c>
      <c r="K51" s="256">
        <v>8</v>
      </c>
      <c r="L51" s="256">
        <v>0</v>
      </c>
      <c r="M51" s="256">
        <v>0</v>
      </c>
      <c r="N51" s="256">
        <v>0</v>
      </c>
      <c r="O51" s="256">
        <v>0</v>
      </c>
      <c r="P51" s="256">
        <v>0</v>
      </c>
      <c r="Q51" s="232">
        <v>0</v>
      </c>
      <c r="R51" s="232">
        <v>0</v>
      </c>
      <c r="S51" s="232">
        <v>0</v>
      </c>
      <c r="T51" s="232">
        <v>0</v>
      </c>
      <c r="U51" s="232">
        <v>0</v>
      </c>
      <c r="V51" s="232">
        <v>0</v>
      </c>
      <c r="W51" s="232">
        <v>0</v>
      </c>
      <c r="X51" s="232">
        <v>0</v>
      </c>
      <c r="Y51" s="232">
        <v>0</v>
      </c>
      <c r="Z51" s="233">
        <v>45991</v>
      </c>
      <c r="AA51" s="234">
        <v>24</v>
      </c>
      <c r="AB51" s="232">
        <v>0</v>
      </c>
    </row>
    <row r="52" spans="1:28" x14ac:dyDescent="0.25">
      <c r="A52" s="16" t="s">
        <v>1059</v>
      </c>
      <c r="B52" s="16" t="s">
        <v>2893</v>
      </c>
      <c r="C52" s="16" t="s">
        <v>3738</v>
      </c>
      <c r="D52" s="16" t="s">
        <v>3739</v>
      </c>
      <c r="F52" s="16" t="s">
        <v>3640</v>
      </c>
      <c r="G52" s="16" t="s">
        <v>3641</v>
      </c>
      <c r="H52" s="256">
        <v>6</v>
      </c>
      <c r="I52" s="256">
        <v>0</v>
      </c>
      <c r="J52" s="256">
        <v>6</v>
      </c>
      <c r="K52" s="256">
        <v>6</v>
      </c>
      <c r="L52" s="256">
        <v>0</v>
      </c>
      <c r="M52" s="256">
        <v>0</v>
      </c>
      <c r="N52" s="256">
        <v>0</v>
      </c>
      <c r="O52" s="256">
        <v>0</v>
      </c>
      <c r="P52" s="256">
        <v>0</v>
      </c>
      <c r="Q52" s="232">
        <v>0</v>
      </c>
      <c r="R52" s="232">
        <v>0</v>
      </c>
      <c r="S52" s="232">
        <v>0</v>
      </c>
      <c r="T52" s="232">
        <v>0</v>
      </c>
      <c r="U52" s="232">
        <v>0</v>
      </c>
      <c r="V52" s="232">
        <v>0</v>
      </c>
      <c r="W52" s="232">
        <v>0</v>
      </c>
      <c r="X52" s="232">
        <v>0</v>
      </c>
      <c r="Y52" s="232">
        <v>0</v>
      </c>
      <c r="Z52" s="233">
        <v>45991</v>
      </c>
      <c r="AA52" s="234">
        <v>18</v>
      </c>
      <c r="AB52" s="232">
        <v>0</v>
      </c>
    </row>
    <row r="53" spans="1:28" x14ac:dyDescent="0.25">
      <c r="A53" s="16" t="s">
        <v>2000</v>
      </c>
      <c r="B53" s="16" t="s">
        <v>3250</v>
      </c>
      <c r="C53" s="16" t="s">
        <v>3740</v>
      </c>
      <c r="D53" s="16" t="s">
        <v>3741</v>
      </c>
      <c r="F53" s="16" t="s">
        <v>3640</v>
      </c>
      <c r="G53" s="16" t="s">
        <v>3641</v>
      </c>
      <c r="H53" s="256">
        <v>1</v>
      </c>
      <c r="I53" s="256">
        <v>0</v>
      </c>
      <c r="J53" s="256">
        <v>0</v>
      </c>
      <c r="K53" s="256">
        <v>0</v>
      </c>
      <c r="L53" s="256">
        <v>0</v>
      </c>
      <c r="M53" s="256">
        <v>0</v>
      </c>
      <c r="N53" s="256">
        <v>0</v>
      </c>
      <c r="O53" s="256">
        <v>0</v>
      </c>
      <c r="P53" s="256">
        <v>0</v>
      </c>
      <c r="Q53" s="232">
        <v>3520</v>
      </c>
      <c r="R53" s="232">
        <v>0</v>
      </c>
      <c r="S53" s="232">
        <v>0</v>
      </c>
      <c r="T53" s="232">
        <v>0</v>
      </c>
      <c r="U53" s="232">
        <v>0</v>
      </c>
      <c r="V53" s="232">
        <v>0</v>
      </c>
      <c r="W53" s="232">
        <v>0</v>
      </c>
      <c r="X53" s="232">
        <v>0</v>
      </c>
      <c r="Y53" s="232">
        <v>0</v>
      </c>
      <c r="Z53" s="233">
        <v>45991</v>
      </c>
      <c r="AA53" s="234">
        <v>1</v>
      </c>
      <c r="AB53" s="232">
        <v>3520</v>
      </c>
    </row>
    <row r="54" spans="1:28" x14ac:dyDescent="0.25">
      <c r="A54" s="16" t="s">
        <v>2000</v>
      </c>
      <c r="B54" s="16" t="s">
        <v>3250</v>
      </c>
      <c r="C54" s="16" t="s">
        <v>3742</v>
      </c>
      <c r="D54" s="16" t="s">
        <v>3743</v>
      </c>
      <c r="F54" s="16" t="s">
        <v>3640</v>
      </c>
      <c r="G54" s="16" t="s">
        <v>3641</v>
      </c>
      <c r="H54" s="231">
        <v>1</v>
      </c>
      <c r="I54" s="231">
        <v>0</v>
      </c>
      <c r="J54" s="231">
        <v>0</v>
      </c>
      <c r="K54" s="231">
        <v>0</v>
      </c>
      <c r="L54" s="231">
        <v>0</v>
      </c>
      <c r="M54" s="231">
        <v>0</v>
      </c>
      <c r="N54" s="231">
        <v>0</v>
      </c>
      <c r="O54" s="231">
        <v>0</v>
      </c>
      <c r="P54" s="231">
        <v>0</v>
      </c>
      <c r="Q54" s="232">
        <v>3810</v>
      </c>
      <c r="R54" s="232">
        <v>0</v>
      </c>
      <c r="S54" s="232">
        <v>0</v>
      </c>
      <c r="T54" s="232">
        <v>0</v>
      </c>
      <c r="U54" s="232">
        <v>0</v>
      </c>
      <c r="V54" s="232">
        <v>0</v>
      </c>
      <c r="W54" s="232">
        <v>0</v>
      </c>
      <c r="X54" s="232">
        <v>0</v>
      </c>
      <c r="Y54" s="232">
        <v>0</v>
      </c>
      <c r="Z54" s="233">
        <v>45991</v>
      </c>
      <c r="AA54" s="234">
        <v>1</v>
      </c>
      <c r="AB54" s="232">
        <v>3810</v>
      </c>
    </row>
    <row r="55" spans="1:28" x14ac:dyDescent="0.25">
      <c r="A55" s="16" t="s">
        <v>2000</v>
      </c>
      <c r="B55" s="16" t="s">
        <v>3250</v>
      </c>
      <c r="C55" s="16" t="s">
        <v>3744</v>
      </c>
      <c r="D55" s="16" t="s">
        <v>3745</v>
      </c>
      <c r="F55" s="16" t="s">
        <v>3640</v>
      </c>
      <c r="G55" s="16" t="s">
        <v>3641</v>
      </c>
      <c r="H55" s="231">
        <v>1</v>
      </c>
      <c r="I55" s="231">
        <v>0</v>
      </c>
      <c r="J55" s="231">
        <v>0</v>
      </c>
      <c r="K55" s="231">
        <v>0</v>
      </c>
      <c r="L55" s="231">
        <v>0</v>
      </c>
      <c r="M55" s="231">
        <v>0</v>
      </c>
      <c r="N55" s="231">
        <v>0</v>
      </c>
      <c r="O55" s="231">
        <v>0</v>
      </c>
      <c r="P55" s="231">
        <v>0</v>
      </c>
      <c r="Q55" s="232">
        <v>13750</v>
      </c>
      <c r="R55" s="232">
        <v>0</v>
      </c>
      <c r="S55" s="232">
        <v>0</v>
      </c>
      <c r="T55" s="232">
        <v>0</v>
      </c>
      <c r="U55" s="232">
        <v>0</v>
      </c>
      <c r="V55" s="232">
        <v>0</v>
      </c>
      <c r="W55" s="232">
        <v>0</v>
      </c>
      <c r="X55" s="232">
        <v>0</v>
      </c>
      <c r="Y55" s="232">
        <v>0</v>
      </c>
      <c r="Z55" s="233">
        <v>45991</v>
      </c>
      <c r="AA55" s="234">
        <v>1</v>
      </c>
      <c r="AB55" s="232">
        <v>13750</v>
      </c>
    </row>
    <row r="56" spans="1:28" x14ac:dyDescent="0.25">
      <c r="A56" s="16" t="s">
        <v>1059</v>
      </c>
      <c r="B56" s="16" t="s">
        <v>2893</v>
      </c>
      <c r="C56" s="16" t="s">
        <v>3746</v>
      </c>
      <c r="D56" s="16" t="s">
        <v>3747</v>
      </c>
      <c r="F56" s="16" t="s">
        <v>3640</v>
      </c>
      <c r="G56" s="16" t="s">
        <v>3641</v>
      </c>
      <c r="H56" s="231">
        <v>7</v>
      </c>
      <c r="I56" s="231">
        <v>0</v>
      </c>
      <c r="J56" s="231">
        <v>0</v>
      </c>
      <c r="K56" s="231">
        <v>0</v>
      </c>
      <c r="L56" s="231">
        <v>0</v>
      </c>
      <c r="M56" s="231">
        <v>0</v>
      </c>
      <c r="N56" s="231">
        <v>0</v>
      </c>
      <c r="O56" s="231">
        <v>0</v>
      </c>
      <c r="P56" s="231">
        <v>0</v>
      </c>
      <c r="Q56" s="232">
        <v>0</v>
      </c>
      <c r="R56" s="232">
        <v>0</v>
      </c>
      <c r="S56" s="232">
        <v>0</v>
      </c>
      <c r="T56" s="232">
        <v>0</v>
      </c>
      <c r="U56" s="232">
        <v>0</v>
      </c>
      <c r="V56" s="232">
        <v>0</v>
      </c>
      <c r="W56" s="232">
        <v>0</v>
      </c>
      <c r="X56" s="232">
        <v>0</v>
      </c>
      <c r="Y56" s="232">
        <v>0</v>
      </c>
      <c r="Z56" s="233">
        <v>45991</v>
      </c>
      <c r="AA56" s="234">
        <v>7</v>
      </c>
      <c r="AB56" s="232">
        <v>0</v>
      </c>
    </row>
    <row r="57" spans="1:28" x14ac:dyDescent="0.25">
      <c r="A57" s="16" t="s">
        <v>1059</v>
      </c>
      <c r="B57" s="16" t="s">
        <v>2893</v>
      </c>
      <c r="C57" s="16" t="s">
        <v>3748</v>
      </c>
      <c r="D57" s="16" t="s">
        <v>3749</v>
      </c>
      <c r="F57" s="16" t="s">
        <v>3640</v>
      </c>
      <c r="G57" s="16" t="s">
        <v>3641</v>
      </c>
      <c r="H57" s="231">
        <v>3</v>
      </c>
      <c r="I57" s="231">
        <v>0</v>
      </c>
      <c r="J57" s="231">
        <v>0</v>
      </c>
      <c r="K57" s="231">
        <v>0</v>
      </c>
      <c r="L57" s="231">
        <v>0</v>
      </c>
      <c r="M57" s="231">
        <v>0</v>
      </c>
      <c r="N57" s="231">
        <v>0</v>
      </c>
      <c r="O57" s="231">
        <v>0</v>
      </c>
      <c r="P57" s="231">
        <v>0</v>
      </c>
      <c r="Q57" s="232">
        <v>0</v>
      </c>
      <c r="R57" s="232">
        <v>0</v>
      </c>
      <c r="S57" s="232">
        <v>0</v>
      </c>
      <c r="T57" s="232">
        <v>0</v>
      </c>
      <c r="U57" s="232">
        <v>0</v>
      </c>
      <c r="V57" s="232">
        <v>0</v>
      </c>
      <c r="W57" s="232">
        <v>0</v>
      </c>
      <c r="X57" s="232">
        <v>0</v>
      </c>
      <c r="Y57" s="232">
        <v>0</v>
      </c>
      <c r="Z57" s="233">
        <v>45991</v>
      </c>
      <c r="AA57" s="234">
        <v>3</v>
      </c>
      <c r="AB57" s="232">
        <v>0</v>
      </c>
    </row>
    <row r="58" spans="1:28" x14ac:dyDescent="0.25">
      <c r="A58" s="16" t="s">
        <v>1059</v>
      </c>
      <c r="B58" s="16" t="s">
        <v>2893</v>
      </c>
      <c r="C58" s="16" t="s">
        <v>3750</v>
      </c>
      <c r="D58" s="16" t="s">
        <v>3751</v>
      </c>
      <c r="F58" s="16" t="s">
        <v>3640</v>
      </c>
      <c r="G58" s="16" t="s">
        <v>3641</v>
      </c>
      <c r="H58" s="231">
        <v>2</v>
      </c>
      <c r="I58" s="231">
        <v>0</v>
      </c>
      <c r="J58" s="231">
        <v>0</v>
      </c>
      <c r="K58" s="231">
        <v>0</v>
      </c>
      <c r="L58" s="231">
        <v>0</v>
      </c>
      <c r="M58" s="231">
        <v>0</v>
      </c>
      <c r="N58" s="231">
        <v>0</v>
      </c>
      <c r="O58" s="231">
        <v>0</v>
      </c>
      <c r="P58" s="231">
        <v>0</v>
      </c>
      <c r="Q58" s="232">
        <v>0</v>
      </c>
      <c r="R58" s="232">
        <v>0</v>
      </c>
      <c r="S58" s="232">
        <v>0</v>
      </c>
      <c r="T58" s="232">
        <v>0</v>
      </c>
      <c r="U58" s="232">
        <v>0</v>
      </c>
      <c r="V58" s="232">
        <v>0</v>
      </c>
      <c r="W58" s="232">
        <v>0</v>
      </c>
      <c r="X58" s="232">
        <v>0</v>
      </c>
      <c r="Y58" s="232">
        <v>0</v>
      </c>
      <c r="Z58" s="233">
        <v>45991</v>
      </c>
      <c r="AA58" s="234">
        <v>2</v>
      </c>
      <c r="AB58" s="232">
        <v>0</v>
      </c>
    </row>
    <row r="59" spans="1:28" x14ac:dyDescent="0.25">
      <c r="A59" s="16" t="s">
        <v>1059</v>
      </c>
      <c r="B59" s="16" t="s">
        <v>2893</v>
      </c>
      <c r="C59" s="16" t="s">
        <v>3752</v>
      </c>
      <c r="D59" s="16" t="s">
        <v>3753</v>
      </c>
      <c r="F59" s="16" t="s">
        <v>3640</v>
      </c>
      <c r="G59" s="16" t="s">
        <v>3641</v>
      </c>
      <c r="H59" s="231">
        <v>2</v>
      </c>
      <c r="I59" s="231">
        <v>0</v>
      </c>
      <c r="J59" s="231">
        <v>0</v>
      </c>
      <c r="K59" s="231">
        <v>0</v>
      </c>
      <c r="L59" s="231">
        <v>0</v>
      </c>
      <c r="M59" s="231">
        <v>0</v>
      </c>
      <c r="N59" s="231">
        <v>0</v>
      </c>
      <c r="O59" s="231">
        <v>0</v>
      </c>
      <c r="P59" s="231">
        <v>0</v>
      </c>
      <c r="Q59" s="232">
        <v>0</v>
      </c>
      <c r="R59" s="232">
        <v>0</v>
      </c>
      <c r="S59" s="232">
        <v>0</v>
      </c>
      <c r="T59" s="232">
        <v>0</v>
      </c>
      <c r="U59" s="232">
        <v>0</v>
      </c>
      <c r="V59" s="232">
        <v>0</v>
      </c>
      <c r="W59" s="232">
        <v>0</v>
      </c>
      <c r="X59" s="232">
        <v>0</v>
      </c>
      <c r="Y59" s="232">
        <v>0</v>
      </c>
      <c r="Z59" s="233">
        <v>45991</v>
      </c>
      <c r="AA59" s="234">
        <v>2</v>
      </c>
      <c r="AB59" s="232">
        <v>0</v>
      </c>
    </row>
    <row r="60" spans="1:28" x14ac:dyDescent="0.25">
      <c r="A60" s="16" t="s">
        <v>1059</v>
      </c>
      <c r="B60" s="16" t="s">
        <v>2893</v>
      </c>
      <c r="C60" s="16" t="s">
        <v>3754</v>
      </c>
      <c r="D60" s="16" t="s">
        <v>3755</v>
      </c>
      <c r="F60" s="16" t="s">
        <v>3640</v>
      </c>
      <c r="G60" s="16" t="s">
        <v>3641</v>
      </c>
      <c r="H60" s="231">
        <v>2</v>
      </c>
      <c r="I60" s="231">
        <v>0</v>
      </c>
      <c r="J60" s="231">
        <v>0</v>
      </c>
      <c r="K60" s="231">
        <v>0</v>
      </c>
      <c r="L60" s="231">
        <v>0</v>
      </c>
      <c r="M60" s="231">
        <v>0</v>
      </c>
      <c r="N60" s="231">
        <v>0</v>
      </c>
      <c r="O60" s="231">
        <v>0</v>
      </c>
      <c r="P60" s="231">
        <v>0</v>
      </c>
      <c r="Q60" s="232">
        <v>0</v>
      </c>
      <c r="R60" s="232">
        <v>0</v>
      </c>
      <c r="S60" s="232">
        <v>0</v>
      </c>
      <c r="T60" s="232">
        <v>0</v>
      </c>
      <c r="U60" s="232">
        <v>0</v>
      </c>
      <c r="V60" s="232">
        <v>0</v>
      </c>
      <c r="W60" s="232">
        <v>0</v>
      </c>
      <c r="X60" s="232">
        <v>0</v>
      </c>
      <c r="Y60" s="232">
        <v>0</v>
      </c>
      <c r="Z60" s="233">
        <v>45991</v>
      </c>
      <c r="AA60" s="234">
        <v>2</v>
      </c>
      <c r="AB60" s="232">
        <v>0</v>
      </c>
    </row>
    <row r="61" spans="1:28" x14ac:dyDescent="0.25">
      <c r="A61" s="16" t="s">
        <v>1059</v>
      </c>
      <c r="B61" s="16" t="s">
        <v>2893</v>
      </c>
      <c r="C61" s="16" t="s">
        <v>3756</v>
      </c>
      <c r="D61" s="16" t="s">
        <v>3757</v>
      </c>
      <c r="F61" s="16" t="s">
        <v>3640</v>
      </c>
      <c r="G61" s="16" t="s">
        <v>3641</v>
      </c>
      <c r="H61" s="231">
        <v>4</v>
      </c>
      <c r="I61" s="231">
        <v>0</v>
      </c>
      <c r="J61" s="231">
        <v>0</v>
      </c>
      <c r="K61" s="231">
        <v>0</v>
      </c>
      <c r="L61" s="231">
        <v>0</v>
      </c>
      <c r="M61" s="231">
        <v>0</v>
      </c>
      <c r="N61" s="231">
        <v>0</v>
      </c>
      <c r="O61" s="231">
        <v>0</v>
      </c>
      <c r="P61" s="231">
        <v>0</v>
      </c>
      <c r="Q61" s="232">
        <v>0</v>
      </c>
      <c r="R61" s="232">
        <v>0</v>
      </c>
      <c r="S61" s="232">
        <v>0</v>
      </c>
      <c r="T61" s="232">
        <v>0</v>
      </c>
      <c r="U61" s="232">
        <v>0</v>
      </c>
      <c r="V61" s="232">
        <v>0</v>
      </c>
      <c r="W61" s="232">
        <v>0</v>
      </c>
      <c r="X61" s="232">
        <v>0</v>
      </c>
      <c r="Y61" s="232">
        <v>0</v>
      </c>
      <c r="Z61" s="233">
        <v>45991</v>
      </c>
      <c r="AA61" s="234">
        <v>4</v>
      </c>
      <c r="AB61" s="232">
        <v>0</v>
      </c>
    </row>
    <row r="62" spans="1:28" x14ac:dyDescent="0.25">
      <c r="A62" s="16" t="s">
        <v>1059</v>
      </c>
      <c r="B62" s="16" t="s">
        <v>2893</v>
      </c>
      <c r="C62" s="16" t="s">
        <v>3758</v>
      </c>
      <c r="D62" s="16" t="s">
        <v>3759</v>
      </c>
      <c r="F62" s="16" t="s">
        <v>3640</v>
      </c>
      <c r="G62" s="16" t="s">
        <v>3641</v>
      </c>
      <c r="H62" s="231">
        <v>4</v>
      </c>
      <c r="I62" s="231">
        <v>0</v>
      </c>
      <c r="J62" s="231">
        <v>4</v>
      </c>
      <c r="K62" s="231">
        <v>4</v>
      </c>
      <c r="L62" s="231">
        <v>0</v>
      </c>
      <c r="M62" s="231">
        <v>0</v>
      </c>
      <c r="N62" s="231">
        <v>0</v>
      </c>
      <c r="O62" s="231">
        <v>0</v>
      </c>
      <c r="P62" s="231">
        <v>0</v>
      </c>
      <c r="Q62" s="232">
        <v>0</v>
      </c>
      <c r="R62" s="232">
        <v>0</v>
      </c>
      <c r="S62" s="232">
        <v>0</v>
      </c>
      <c r="T62" s="232">
        <v>0</v>
      </c>
      <c r="U62" s="232">
        <v>0</v>
      </c>
      <c r="V62" s="232">
        <v>0</v>
      </c>
      <c r="W62" s="232">
        <v>0</v>
      </c>
      <c r="X62" s="232">
        <v>0</v>
      </c>
      <c r="Y62" s="232">
        <v>0</v>
      </c>
      <c r="Z62" s="233">
        <v>45991</v>
      </c>
      <c r="AA62" s="234">
        <v>12</v>
      </c>
      <c r="AB62" s="232">
        <v>0</v>
      </c>
    </row>
    <row r="63" spans="1:28" x14ac:dyDescent="0.25">
      <c r="A63" s="16" t="s">
        <v>1059</v>
      </c>
      <c r="B63" s="16" t="s">
        <v>2893</v>
      </c>
      <c r="C63" s="16" t="s">
        <v>3760</v>
      </c>
      <c r="D63" s="16" t="s">
        <v>3761</v>
      </c>
      <c r="F63" s="16" t="s">
        <v>3640</v>
      </c>
      <c r="G63" s="16" t="s">
        <v>3641</v>
      </c>
      <c r="H63" s="231">
        <v>1</v>
      </c>
      <c r="I63" s="231">
        <v>0</v>
      </c>
      <c r="J63" s="231">
        <v>0</v>
      </c>
      <c r="K63" s="231">
        <v>0</v>
      </c>
      <c r="L63" s="231">
        <v>0</v>
      </c>
      <c r="M63" s="231">
        <v>0</v>
      </c>
      <c r="N63" s="231">
        <v>0</v>
      </c>
      <c r="O63" s="231">
        <v>0</v>
      </c>
      <c r="P63" s="231">
        <v>0</v>
      </c>
      <c r="Q63" s="232">
        <v>0</v>
      </c>
      <c r="R63" s="232">
        <v>0</v>
      </c>
      <c r="S63" s="232">
        <v>0</v>
      </c>
      <c r="T63" s="232">
        <v>0</v>
      </c>
      <c r="U63" s="232">
        <v>0</v>
      </c>
      <c r="V63" s="232">
        <v>0</v>
      </c>
      <c r="W63" s="232">
        <v>0</v>
      </c>
      <c r="X63" s="232">
        <v>0</v>
      </c>
      <c r="Y63" s="232">
        <v>0</v>
      </c>
      <c r="Z63" s="233">
        <v>45991</v>
      </c>
      <c r="AA63" s="234">
        <v>1</v>
      </c>
      <c r="AB63" s="232">
        <v>0</v>
      </c>
    </row>
    <row r="64" spans="1:28" x14ac:dyDescent="0.25">
      <c r="A64" s="16" t="s">
        <v>1059</v>
      </c>
      <c r="B64" s="16" t="s">
        <v>2893</v>
      </c>
      <c r="C64" s="16" t="s">
        <v>3762</v>
      </c>
      <c r="D64" s="16" t="s">
        <v>3763</v>
      </c>
      <c r="F64" s="16" t="s">
        <v>3640</v>
      </c>
      <c r="G64" s="16" t="s">
        <v>3641</v>
      </c>
      <c r="H64" s="231">
        <v>3</v>
      </c>
      <c r="I64" s="231">
        <v>0</v>
      </c>
      <c r="J64" s="231">
        <v>0</v>
      </c>
      <c r="K64" s="231">
        <v>0</v>
      </c>
      <c r="L64" s="231">
        <v>0</v>
      </c>
      <c r="M64" s="231">
        <v>0</v>
      </c>
      <c r="N64" s="231">
        <v>0</v>
      </c>
      <c r="O64" s="231">
        <v>0</v>
      </c>
      <c r="P64" s="231">
        <v>0</v>
      </c>
      <c r="Q64" s="232">
        <v>0</v>
      </c>
      <c r="R64" s="232">
        <v>0</v>
      </c>
      <c r="S64" s="232">
        <v>0</v>
      </c>
      <c r="T64" s="232">
        <v>0</v>
      </c>
      <c r="U64" s="232">
        <v>0</v>
      </c>
      <c r="V64" s="232">
        <v>0</v>
      </c>
      <c r="W64" s="232">
        <v>0</v>
      </c>
      <c r="X64" s="232">
        <v>0</v>
      </c>
      <c r="Y64" s="232">
        <v>0</v>
      </c>
      <c r="Z64" s="233">
        <v>45991</v>
      </c>
      <c r="AA64" s="234">
        <v>3</v>
      </c>
      <c r="AB64" s="232">
        <v>0</v>
      </c>
    </row>
    <row r="65" spans="1:28" x14ac:dyDescent="0.25">
      <c r="A65" s="16" t="s">
        <v>1059</v>
      </c>
      <c r="B65" s="16" t="s">
        <v>2893</v>
      </c>
      <c r="C65" s="16" t="s">
        <v>3764</v>
      </c>
      <c r="D65" s="16" t="s">
        <v>3765</v>
      </c>
      <c r="F65" s="16" t="s">
        <v>3640</v>
      </c>
      <c r="G65" s="16" t="s">
        <v>3641</v>
      </c>
      <c r="H65" s="231">
        <v>4</v>
      </c>
      <c r="I65" s="231">
        <v>0</v>
      </c>
      <c r="J65" s="231">
        <v>0</v>
      </c>
      <c r="K65" s="231">
        <v>0</v>
      </c>
      <c r="L65" s="231">
        <v>0</v>
      </c>
      <c r="M65" s="231">
        <v>0</v>
      </c>
      <c r="N65" s="231">
        <v>0</v>
      </c>
      <c r="O65" s="231">
        <v>0</v>
      </c>
      <c r="P65" s="231">
        <v>0</v>
      </c>
      <c r="Q65" s="232">
        <v>0</v>
      </c>
      <c r="R65" s="232">
        <v>0</v>
      </c>
      <c r="S65" s="232">
        <v>0</v>
      </c>
      <c r="T65" s="232">
        <v>0</v>
      </c>
      <c r="U65" s="232">
        <v>0</v>
      </c>
      <c r="V65" s="232">
        <v>0</v>
      </c>
      <c r="W65" s="232">
        <v>0</v>
      </c>
      <c r="X65" s="232">
        <v>0</v>
      </c>
      <c r="Y65" s="232">
        <v>0</v>
      </c>
      <c r="Z65" s="233">
        <v>45991</v>
      </c>
      <c r="AA65" s="234">
        <v>4</v>
      </c>
      <c r="AB65" s="232">
        <v>0</v>
      </c>
    </row>
    <row r="66" spans="1:28" x14ac:dyDescent="0.25">
      <c r="A66" s="16" t="s">
        <v>1059</v>
      </c>
      <c r="B66" s="16" t="s">
        <v>2893</v>
      </c>
      <c r="C66" s="16" t="s">
        <v>3766</v>
      </c>
      <c r="D66" s="16" t="s">
        <v>3767</v>
      </c>
      <c r="F66" s="16" t="s">
        <v>3640</v>
      </c>
      <c r="G66" s="16" t="s">
        <v>3641</v>
      </c>
      <c r="H66" s="231">
        <v>8</v>
      </c>
      <c r="I66" s="231">
        <v>0</v>
      </c>
      <c r="J66" s="231">
        <v>8</v>
      </c>
      <c r="K66" s="231">
        <v>8</v>
      </c>
      <c r="L66" s="231">
        <v>0</v>
      </c>
      <c r="M66" s="231">
        <v>0</v>
      </c>
      <c r="N66" s="231">
        <v>0</v>
      </c>
      <c r="O66" s="231">
        <v>0</v>
      </c>
      <c r="P66" s="231">
        <v>0</v>
      </c>
      <c r="Q66" s="232">
        <v>0</v>
      </c>
      <c r="R66" s="232">
        <v>0</v>
      </c>
      <c r="S66" s="232">
        <v>0</v>
      </c>
      <c r="T66" s="232">
        <v>0</v>
      </c>
      <c r="U66" s="232">
        <v>0</v>
      </c>
      <c r="V66" s="232">
        <v>0</v>
      </c>
      <c r="W66" s="232">
        <v>0</v>
      </c>
      <c r="X66" s="232">
        <v>0</v>
      </c>
      <c r="Y66" s="232">
        <v>0</v>
      </c>
      <c r="Z66" s="233">
        <v>45991</v>
      </c>
      <c r="AA66" s="234">
        <v>24</v>
      </c>
      <c r="AB66" s="232">
        <v>0</v>
      </c>
    </row>
    <row r="67" spans="1:28" x14ac:dyDescent="0.25">
      <c r="A67" s="16" t="s">
        <v>1059</v>
      </c>
      <c r="B67" s="16" t="s">
        <v>2893</v>
      </c>
      <c r="C67" s="16" t="s">
        <v>3768</v>
      </c>
      <c r="D67" s="16" t="s">
        <v>3769</v>
      </c>
      <c r="F67" s="16" t="s">
        <v>3640</v>
      </c>
      <c r="G67" s="16" t="s">
        <v>3641</v>
      </c>
      <c r="H67" s="231">
        <v>4</v>
      </c>
      <c r="I67" s="231">
        <v>0</v>
      </c>
      <c r="J67" s="231">
        <v>0</v>
      </c>
      <c r="K67" s="231">
        <v>0</v>
      </c>
      <c r="L67" s="231">
        <v>0</v>
      </c>
      <c r="M67" s="231">
        <v>0</v>
      </c>
      <c r="N67" s="231">
        <v>0</v>
      </c>
      <c r="O67" s="231">
        <v>0</v>
      </c>
      <c r="P67" s="231">
        <v>0</v>
      </c>
      <c r="Q67" s="232">
        <v>0</v>
      </c>
      <c r="R67" s="232">
        <v>0</v>
      </c>
      <c r="S67" s="232">
        <v>0</v>
      </c>
      <c r="T67" s="232">
        <v>0</v>
      </c>
      <c r="U67" s="232">
        <v>0</v>
      </c>
      <c r="V67" s="232">
        <v>0</v>
      </c>
      <c r="W67" s="232">
        <v>0</v>
      </c>
      <c r="X67" s="232">
        <v>0</v>
      </c>
      <c r="Y67" s="232">
        <v>0</v>
      </c>
      <c r="Z67" s="233">
        <v>45991</v>
      </c>
      <c r="AA67" s="234">
        <v>4</v>
      </c>
      <c r="AB67" s="232">
        <v>0</v>
      </c>
    </row>
    <row r="68" spans="1:28" x14ac:dyDescent="0.25">
      <c r="A68" s="16" t="s">
        <v>1059</v>
      </c>
      <c r="B68" s="16" t="s">
        <v>2893</v>
      </c>
      <c r="C68" s="16" t="s">
        <v>3770</v>
      </c>
      <c r="D68" s="16" t="s">
        <v>3771</v>
      </c>
      <c r="F68" s="16" t="s">
        <v>3640</v>
      </c>
      <c r="G68" s="16" t="s">
        <v>3641</v>
      </c>
      <c r="H68" s="231">
        <v>2</v>
      </c>
      <c r="I68" s="231">
        <v>0</v>
      </c>
      <c r="J68" s="231">
        <v>0</v>
      </c>
      <c r="K68" s="231">
        <v>0</v>
      </c>
      <c r="L68" s="231">
        <v>0</v>
      </c>
      <c r="M68" s="231">
        <v>0</v>
      </c>
      <c r="N68" s="231">
        <v>0</v>
      </c>
      <c r="O68" s="231">
        <v>0</v>
      </c>
      <c r="P68" s="231">
        <v>0</v>
      </c>
      <c r="Q68" s="232">
        <v>0</v>
      </c>
      <c r="R68" s="232">
        <v>0</v>
      </c>
      <c r="S68" s="232">
        <v>0</v>
      </c>
      <c r="T68" s="232">
        <v>0</v>
      </c>
      <c r="U68" s="232">
        <v>0</v>
      </c>
      <c r="V68" s="232">
        <v>0</v>
      </c>
      <c r="W68" s="232">
        <v>0</v>
      </c>
      <c r="X68" s="232">
        <v>0</v>
      </c>
      <c r="Y68" s="232">
        <v>0</v>
      </c>
      <c r="Z68" s="233">
        <v>45991</v>
      </c>
      <c r="AA68" s="234">
        <v>2</v>
      </c>
      <c r="AB68" s="232">
        <v>0</v>
      </c>
    </row>
    <row r="69" spans="1:28" x14ac:dyDescent="0.25">
      <c r="A69" s="16" t="s">
        <v>1059</v>
      </c>
      <c r="B69" s="16" t="s">
        <v>2893</v>
      </c>
      <c r="C69" s="16" t="s">
        <v>3772</v>
      </c>
      <c r="D69" s="16" t="s">
        <v>3773</v>
      </c>
      <c r="F69" s="16" t="s">
        <v>3640</v>
      </c>
      <c r="G69" s="16" t="s">
        <v>3641</v>
      </c>
      <c r="H69" s="231">
        <v>1</v>
      </c>
      <c r="I69" s="231">
        <v>0</v>
      </c>
      <c r="J69" s="231">
        <v>0</v>
      </c>
      <c r="K69" s="231">
        <v>0</v>
      </c>
      <c r="L69" s="231">
        <v>0</v>
      </c>
      <c r="M69" s="231">
        <v>0</v>
      </c>
      <c r="N69" s="231">
        <v>0</v>
      </c>
      <c r="O69" s="231">
        <v>0</v>
      </c>
      <c r="P69" s="231">
        <v>0</v>
      </c>
      <c r="Q69" s="232">
        <v>0</v>
      </c>
      <c r="R69" s="232">
        <v>0</v>
      </c>
      <c r="S69" s="232">
        <v>0</v>
      </c>
      <c r="T69" s="232">
        <v>0</v>
      </c>
      <c r="U69" s="232">
        <v>0</v>
      </c>
      <c r="V69" s="232">
        <v>0</v>
      </c>
      <c r="W69" s="232">
        <v>0</v>
      </c>
      <c r="X69" s="232">
        <v>0</v>
      </c>
      <c r="Y69" s="232">
        <v>0</v>
      </c>
      <c r="Z69" s="233">
        <v>45991</v>
      </c>
      <c r="AA69" s="234">
        <v>1</v>
      </c>
      <c r="AB69" s="232">
        <v>0</v>
      </c>
    </row>
    <row r="70" spans="1:28" x14ac:dyDescent="0.25">
      <c r="A70" s="16" t="s">
        <v>1059</v>
      </c>
      <c r="B70" s="16" t="s">
        <v>2893</v>
      </c>
      <c r="C70" s="16" t="s">
        <v>3774</v>
      </c>
      <c r="D70" s="16" t="s">
        <v>3775</v>
      </c>
      <c r="F70" s="16" t="s">
        <v>3640</v>
      </c>
      <c r="G70" s="16" t="s">
        <v>3641</v>
      </c>
      <c r="H70" s="231">
        <v>2</v>
      </c>
      <c r="I70" s="231">
        <v>0</v>
      </c>
      <c r="J70" s="231">
        <v>0</v>
      </c>
      <c r="K70" s="231">
        <v>0</v>
      </c>
      <c r="L70" s="231">
        <v>0</v>
      </c>
      <c r="M70" s="231">
        <v>0</v>
      </c>
      <c r="N70" s="231">
        <v>0</v>
      </c>
      <c r="O70" s="231">
        <v>0</v>
      </c>
      <c r="P70" s="231">
        <v>0</v>
      </c>
      <c r="Q70" s="232">
        <v>0</v>
      </c>
      <c r="R70" s="232">
        <v>0</v>
      </c>
      <c r="S70" s="232">
        <v>0</v>
      </c>
      <c r="T70" s="232">
        <v>0</v>
      </c>
      <c r="U70" s="232">
        <v>0</v>
      </c>
      <c r="V70" s="232">
        <v>0</v>
      </c>
      <c r="W70" s="232">
        <v>0</v>
      </c>
      <c r="X70" s="232">
        <v>0</v>
      </c>
      <c r="Y70" s="232">
        <v>0</v>
      </c>
      <c r="Z70" s="233">
        <v>45991</v>
      </c>
      <c r="AA70" s="234">
        <v>2</v>
      </c>
      <c r="AB70" s="232">
        <v>0</v>
      </c>
    </row>
    <row r="71" spans="1:28" x14ac:dyDescent="0.25">
      <c r="A71" s="16" t="s">
        <v>1059</v>
      </c>
      <c r="B71" s="16" t="s">
        <v>2893</v>
      </c>
      <c r="C71" s="16" t="s">
        <v>3776</v>
      </c>
      <c r="D71" s="16" t="s">
        <v>3777</v>
      </c>
      <c r="F71" s="16" t="s">
        <v>3640</v>
      </c>
      <c r="G71" s="16" t="s">
        <v>3641</v>
      </c>
      <c r="H71" s="231">
        <v>3</v>
      </c>
      <c r="I71" s="231">
        <v>0</v>
      </c>
      <c r="J71" s="231">
        <v>0</v>
      </c>
      <c r="K71" s="231">
        <v>0</v>
      </c>
      <c r="L71" s="231">
        <v>0</v>
      </c>
      <c r="M71" s="231">
        <v>0</v>
      </c>
      <c r="N71" s="231">
        <v>0</v>
      </c>
      <c r="O71" s="231">
        <v>0</v>
      </c>
      <c r="P71" s="231">
        <v>0</v>
      </c>
      <c r="Q71" s="232">
        <v>0</v>
      </c>
      <c r="R71" s="232">
        <v>0</v>
      </c>
      <c r="S71" s="232">
        <v>0</v>
      </c>
      <c r="T71" s="232">
        <v>0</v>
      </c>
      <c r="U71" s="232">
        <v>0</v>
      </c>
      <c r="V71" s="232">
        <v>0</v>
      </c>
      <c r="W71" s="232">
        <v>0</v>
      </c>
      <c r="X71" s="232">
        <v>0</v>
      </c>
      <c r="Y71" s="232">
        <v>0</v>
      </c>
      <c r="Z71" s="233">
        <v>45991</v>
      </c>
      <c r="AA71" s="234">
        <v>3</v>
      </c>
      <c r="AB71" s="232">
        <v>0</v>
      </c>
    </row>
    <row r="72" spans="1:28" x14ac:dyDescent="0.25">
      <c r="A72" s="16" t="s">
        <v>1059</v>
      </c>
      <c r="B72" s="16" t="s">
        <v>2893</v>
      </c>
      <c r="C72" s="16" t="s">
        <v>3778</v>
      </c>
      <c r="D72" s="16" t="s">
        <v>3779</v>
      </c>
      <c r="F72" s="16" t="s">
        <v>3640</v>
      </c>
      <c r="G72" s="16" t="s">
        <v>3641</v>
      </c>
      <c r="H72" s="231">
        <v>8</v>
      </c>
      <c r="I72" s="231">
        <v>0</v>
      </c>
      <c r="J72" s="231">
        <v>0</v>
      </c>
      <c r="K72" s="231">
        <v>0</v>
      </c>
      <c r="L72" s="231">
        <v>0</v>
      </c>
      <c r="M72" s="231">
        <v>0</v>
      </c>
      <c r="N72" s="231">
        <v>0</v>
      </c>
      <c r="O72" s="231">
        <v>0</v>
      </c>
      <c r="P72" s="231">
        <v>0</v>
      </c>
      <c r="Q72" s="232">
        <v>0</v>
      </c>
      <c r="R72" s="232">
        <v>0</v>
      </c>
      <c r="S72" s="232">
        <v>0</v>
      </c>
      <c r="T72" s="232">
        <v>0</v>
      </c>
      <c r="U72" s="232">
        <v>0</v>
      </c>
      <c r="V72" s="232">
        <v>0</v>
      </c>
      <c r="W72" s="232">
        <v>0</v>
      </c>
      <c r="X72" s="232">
        <v>0</v>
      </c>
      <c r="Y72" s="232">
        <v>0</v>
      </c>
      <c r="Z72" s="233">
        <v>45991</v>
      </c>
      <c r="AA72" s="234">
        <v>8</v>
      </c>
      <c r="AB72" s="232">
        <v>0</v>
      </c>
    </row>
    <row r="73" spans="1:28" x14ac:dyDescent="0.25">
      <c r="A73" s="16" t="s">
        <v>1059</v>
      </c>
      <c r="B73" s="16" t="s">
        <v>2893</v>
      </c>
      <c r="C73" s="16" t="s">
        <v>3780</v>
      </c>
      <c r="D73" s="16" t="s">
        <v>3781</v>
      </c>
      <c r="F73" s="16" t="s">
        <v>3640</v>
      </c>
      <c r="G73" s="16" t="s">
        <v>3641</v>
      </c>
      <c r="H73" s="231">
        <v>6</v>
      </c>
      <c r="I73" s="231">
        <v>0</v>
      </c>
      <c r="J73" s="231">
        <v>0</v>
      </c>
      <c r="K73" s="231">
        <v>0</v>
      </c>
      <c r="L73" s="231">
        <v>0</v>
      </c>
      <c r="M73" s="231">
        <v>0</v>
      </c>
      <c r="N73" s="231">
        <v>0</v>
      </c>
      <c r="O73" s="231">
        <v>0</v>
      </c>
      <c r="P73" s="231">
        <v>0</v>
      </c>
      <c r="Q73" s="232">
        <v>0</v>
      </c>
      <c r="R73" s="232">
        <v>0</v>
      </c>
      <c r="S73" s="232">
        <v>0</v>
      </c>
      <c r="T73" s="232">
        <v>0</v>
      </c>
      <c r="U73" s="232">
        <v>0</v>
      </c>
      <c r="V73" s="232">
        <v>0</v>
      </c>
      <c r="W73" s="232">
        <v>0</v>
      </c>
      <c r="X73" s="232">
        <v>0</v>
      </c>
      <c r="Y73" s="232">
        <v>0</v>
      </c>
      <c r="Z73" s="233">
        <v>45991</v>
      </c>
      <c r="AA73" s="234">
        <v>6</v>
      </c>
      <c r="AB73" s="232">
        <v>0</v>
      </c>
    </row>
    <row r="74" spans="1:28" x14ac:dyDescent="0.25">
      <c r="A74" s="16" t="s">
        <v>1059</v>
      </c>
      <c r="B74" s="16" t="s">
        <v>2893</v>
      </c>
      <c r="C74" s="16" t="s">
        <v>3782</v>
      </c>
      <c r="D74" s="16" t="s">
        <v>3783</v>
      </c>
      <c r="F74" s="16" t="s">
        <v>3640</v>
      </c>
      <c r="G74" s="16" t="s">
        <v>3641</v>
      </c>
      <c r="H74" s="231">
        <v>6</v>
      </c>
      <c r="I74" s="231">
        <v>0</v>
      </c>
      <c r="J74" s="231">
        <v>0</v>
      </c>
      <c r="K74" s="231">
        <v>0</v>
      </c>
      <c r="L74" s="231">
        <v>0</v>
      </c>
      <c r="M74" s="231">
        <v>0</v>
      </c>
      <c r="N74" s="231">
        <v>0</v>
      </c>
      <c r="O74" s="231">
        <v>0</v>
      </c>
      <c r="P74" s="231">
        <v>0</v>
      </c>
      <c r="Q74" s="232">
        <v>0</v>
      </c>
      <c r="R74" s="232">
        <v>0</v>
      </c>
      <c r="S74" s="232">
        <v>0</v>
      </c>
      <c r="T74" s="232">
        <v>0</v>
      </c>
      <c r="U74" s="232">
        <v>0</v>
      </c>
      <c r="V74" s="232">
        <v>0</v>
      </c>
      <c r="W74" s="232">
        <v>0</v>
      </c>
      <c r="X74" s="232">
        <v>0</v>
      </c>
      <c r="Y74" s="232">
        <v>0</v>
      </c>
      <c r="Z74" s="233">
        <v>45991</v>
      </c>
      <c r="AA74" s="234">
        <v>6</v>
      </c>
      <c r="AB74" s="232">
        <v>0</v>
      </c>
    </row>
    <row r="75" spans="1:28" x14ac:dyDescent="0.25">
      <c r="A75" s="16" t="s">
        <v>1059</v>
      </c>
      <c r="B75" s="16" t="s">
        <v>2893</v>
      </c>
      <c r="C75" s="16" t="s">
        <v>3784</v>
      </c>
      <c r="D75" s="16" t="s">
        <v>3785</v>
      </c>
      <c r="F75" s="16" t="s">
        <v>3640</v>
      </c>
      <c r="G75" s="16" t="s">
        <v>3641</v>
      </c>
      <c r="H75" s="231">
        <v>2</v>
      </c>
      <c r="I75" s="231">
        <v>0</v>
      </c>
      <c r="J75" s="231">
        <v>0</v>
      </c>
      <c r="K75" s="231">
        <v>0</v>
      </c>
      <c r="L75" s="231">
        <v>0</v>
      </c>
      <c r="M75" s="231">
        <v>0</v>
      </c>
      <c r="N75" s="231">
        <v>0</v>
      </c>
      <c r="O75" s="231">
        <v>0</v>
      </c>
      <c r="P75" s="231">
        <v>0</v>
      </c>
      <c r="Q75" s="232">
        <v>0</v>
      </c>
      <c r="R75" s="232">
        <v>0</v>
      </c>
      <c r="S75" s="232">
        <v>0</v>
      </c>
      <c r="T75" s="232">
        <v>0</v>
      </c>
      <c r="U75" s="232">
        <v>0</v>
      </c>
      <c r="V75" s="232">
        <v>0</v>
      </c>
      <c r="W75" s="232">
        <v>0</v>
      </c>
      <c r="X75" s="232">
        <v>0</v>
      </c>
      <c r="Y75" s="232">
        <v>0</v>
      </c>
      <c r="Z75" s="233">
        <v>45991</v>
      </c>
      <c r="AA75" s="234">
        <v>2</v>
      </c>
      <c r="AB75" s="232">
        <v>0</v>
      </c>
    </row>
    <row r="76" spans="1:28" x14ac:dyDescent="0.25">
      <c r="A76" s="16" t="s">
        <v>1059</v>
      </c>
      <c r="B76" s="16" t="s">
        <v>2893</v>
      </c>
      <c r="C76" s="16" t="s">
        <v>3786</v>
      </c>
      <c r="D76" s="16" t="s">
        <v>3787</v>
      </c>
      <c r="F76" s="16" t="s">
        <v>3640</v>
      </c>
      <c r="G76" s="16" t="s">
        <v>3641</v>
      </c>
      <c r="H76" s="231">
        <v>4</v>
      </c>
      <c r="I76" s="231">
        <v>0</v>
      </c>
      <c r="J76" s="231">
        <v>0</v>
      </c>
      <c r="K76" s="231">
        <v>0</v>
      </c>
      <c r="L76" s="231">
        <v>0</v>
      </c>
      <c r="M76" s="231">
        <v>0</v>
      </c>
      <c r="N76" s="231">
        <v>0</v>
      </c>
      <c r="O76" s="231">
        <v>0</v>
      </c>
      <c r="P76" s="231">
        <v>0</v>
      </c>
      <c r="Q76" s="232">
        <v>0</v>
      </c>
      <c r="R76" s="232">
        <v>0</v>
      </c>
      <c r="S76" s="232">
        <v>0</v>
      </c>
      <c r="T76" s="232">
        <v>0</v>
      </c>
      <c r="U76" s="232">
        <v>0</v>
      </c>
      <c r="V76" s="232">
        <v>0</v>
      </c>
      <c r="W76" s="232">
        <v>0</v>
      </c>
      <c r="X76" s="232">
        <v>0</v>
      </c>
      <c r="Y76" s="232">
        <v>0</v>
      </c>
      <c r="Z76" s="233">
        <v>45991</v>
      </c>
      <c r="AA76" s="234">
        <v>4</v>
      </c>
      <c r="AB76" s="232">
        <v>0</v>
      </c>
    </row>
    <row r="77" spans="1:28" x14ac:dyDescent="0.25">
      <c r="A77" s="16" t="s">
        <v>1059</v>
      </c>
      <c r="B77" s="16" t="s">
        <v>2893</v>
      </c>
      <c r="C77" s="16" t="s">
        <v>3788</v>
      </c>
      <c r="D77" s="16" t="s">
        <v>3789</v>
      </c>
      <c r="F77" s="16" t="s">
        <v>3640</v>
      </c>
      <c r="G77" s="16" t="s">
        <v>3641</v>
      </c>
      <c r="H77" s="231">
        <v>2</v>
      </c>
      <c r="I77" s="231">
        <v>0</v>
      </c>
      <c r="J77" s="231">
        <v>0</v>
      </c>
      <c r="K77" s="231">
        <v>0</v>
      </c>
      <c r="L77" s="231">
        <v>0</v>
      </c>
      <c r="M77" s="231">
        <v>0</v>
      </c>
      <c r="N77" s="231">
        <v>0</v>
      </c>
      <c r="O77" s="231">
        <v>0</v>
      </c>
      <c r="P77" s="231">
        <v>0</v>
      </c>
      <c r="Q77" s="232">
        <v>0</v>
      </c>
      <c r="R77" s="232">
        <v>0</v>
      </c>
      <c r="S77" s="232">
        <v>0</v>
      </c>
      <c r="T77" s="232">
        <v>0</v>
      </c>
      <c r="U77" s="232">
        <v>0</v>
      </c>
      <c r="V77" s="232">
        <v>0</v>
      </c>
      <c r="W77" s="232">
        <v>0</v>
      </c>
      <c r="X77" s="232">
        <v>0</v>
      </c>
      <c r="Y77" s="232">
        <v>0</v>
      </c>
      <c r="Z77" s="233">
        <v>45991</v>
      </c>
      <c r="AA77" s="234">
        <v>2</v>
      </c>
      <c r="AB77" s="232">
        <v>0</v>
      </c>
    </row>
    <row r="78" spans="1:28" x14ac:dyDescent="0.25">
      <c r="A78" s="16" t="s">
        <v>1059</v>
      </c>
      <c r="B78" s="16" t="s">
        <v>2893</v>
      </c>
      <c r="C78" s="16" t="s">
        <v>3790</v>
      </c>
      <c r="D78" s="16" t="s">
        <v>3791</v>
      </c>
      <c r="F78" s="16" t="s">
        <v>3640</v>
      </c>
      <c r="G78" s="16" t="s">
        <v>3641</v>
      </c>
      <c r="H78" s="231">
        <v>6</v>
      </c>
      <c r="I78" s="231">
        <v>0</v>
      </c>
      <c r="J78" s="231">
        <v>0</v>
      </c>
      <c r="K78" s="231">
        <v>0</v>
      </c>
      <c r="L78" s="231">
        <v>0</v>
      </c>
      <c r="M78" s="231">
        <v>0</v>
      </c>
      <c r="N78" s="231">
        <v>0</v>
      </c>
      <c r="O78" s="231">
        <v>0</v>
      </c>
      <c r="P78" s="231">
        <v>0</v>
      </c>
      <c r="Q78" s="232">
        <v>0</v>
      </c>
      <c r="R78" s="232">
        <v>0</v>
      </c>
      <c r="S78" s="232">
        <v>0</v>
      </c>
      <c r="T78" s="232">
        <v>0</v>
      </c>
      <c r="U78" s="232">
        <v>0</v>
      </c>
      <c r="V78" s="232">
        <v>0</v>
      </c>
      <c r="W78" s="232">
        <v>0</v>
      </c>
      <c r="X78" s="232">
        <v>0</v>
      </c>
      <c r="Y78" s="232">
        <v>0</v>
      </c>
      <c r="Z78" s="233">
        <v>45991</v>
      </c>
      <c r="AA78" s="234">
        <v>6</v>
      </c>
      <c r="AB78" s="232">
        <v>0</v>
      </c>
    </row>
    <row r="79" spans="1:28" x14ac:dyDescent="0.25">
      <c r="A79" s="16" t="s">
        <v>1059</v>
      </c>
      <c r="B79" s="16" t="s">
        <v>2893</v>
      </c>
      <c r="C79" s="16" t="s">
        <v>3792</v>
      </c>
      <c r="D79" s="16" t="s">
        <v>3793</v>
      </c>
      <c r="F79" s="16" t="s">
        <v>3640</v>
      </c>
      <c r="G79" s="16" t="s">
        <v>3641</v>
      </c>
      <c r="H79" s="231">
        <v>10</v>
      </c>
      <c r="I79" s="231">
        <v>0</v>
      </c>
      <c r="J79" s="231">
        <v>0</v>
      </c>
      <c r="K79" s="231">
        <v>0</v>
      </c>
      <c r="L79" s="231">
        <v>0</v>
      </c>
      <c r="M79" s="231">
        <v>0</v>
      </c>
      <c r="N79" s="231">
        <v>0</v>
      </c>
      <c r="O79" s="231">
        <v>0</v>
      </c>
      <c r="P79" s="231">
        <v>0</v>
      </c>
      <c r="Q79" s="232">
        <v>0</v>
      </c>
      <c r="R79" s="232">
        <v>0</v>
      </c>
      <c r="S79" s="232">
        <v>0</v>
      </c>
      <c r="T79" s="232">
        <v>0</v>
      </c>
      <c r="U79" s="232">
        <v>0</v>
      </c>
      <c r="V79" s="232">
        <v>0</v>
      </c>
      <c r="W79" s="232">
        <v>0</v>
      </c>
      <c r="X79" s="232">
        <v>0</v>
      </c>
      <c r="Y79" s="232">
        <v>0</v>
      </c>
      <c r="Z79" s="233">
        <v>45991</v>
      </c>
      <c r="AA79" s="234">
        <v>10</v>
      </c>
      <c r="AB79" s="232">
        <v>0</v>
      </c>
    </row>
    <row r="80" spans="1:28" x14ac:dyDescent="0.25">
      <c r="A80" s="16" t="s">
        <v>1059</v>
      </c>
      <c r="B80" s="16" t="s">
        <v>2893</v>
      </c>
      <c r="C80" s="16" t="s">
        <v>3794</v>
      </c>
      <c r="D80" s="16" t="s">
        <v>3795</v>
      </c>
      <c r="F80" s="16" t="s">
        <v>3640</v>
      </c>
      <c r="G80" s="16" t="s">
        <v>3641</v>
      </c>
      <c r="H80" s="231">
        <v>4</v>
      </c>
      <c r="I80" s="231">
        <v>0</v>
      </c>
      <c r="J80" s="231">
        <v>0</v>
      </c>
      <c r="K80" s="231">
        <v>0</v>
      </c>
      <c r="L80" s="231">
        <v>0</v>
      </c>
      <c r="M80" s="231">
        <v>0</v>
      </c>
      <c r="N80" s="231">
        <v>0</v>
      </c>
      <c r="O80" s="231">
        <v>0</v>
      </c>
      <c r="P80" s="231">
        <v>0</v>
      </c>
      <c r="Q80" s="232">
        <v>0</v>
      </c>
      <c r="R80" s="232">
        <v>0</v>
      </c>
      <c r="S80" s="232">
        <v>0</v>
      </c>
      <c r="T80" s="232">
        <v>0</v>
      </c>
      <c r="U80" s="232">
        <v>0</v>
      </c>
      <c r="V80" s="232">
        <v>0</v>
      </c>
      <c r="W80" s="232">
        <v>0</v>
      </c>
      <c r="X80" s="232">
        <v>0</v>
      </c>
      <c r="Y80" s="232">
        <v>0</v>
      </c>
      <c r="Z80" s="233">
        <v>45991</v>
      </c>
      <c r="AA80" s="234">
        <v>4</v>
      </c>
      <c r="AB80" s="232">
        <v>0</v>
      </c>
    </row>
    <row r="81" spans="1:28" x14ac:dyDescent="0.25">
      <c r="A81" s="16" t="s">
        <v>1059</v>
      </c>
      <c r="B81" s="16" t="s">
        <v>2893</v>
      </c>
      <c r="C81" s="16" t="s">
        <v>3796</v>
      </c>
      <c r="D81" s="16" t="s">
        <v>3797</v>
      </c>
      <c r="F81" s="16" t="s">
        <v>3640</v>
      </c>
      <c r="G81" s="16" t="s">
        <v>3641</v>
      </c>
      <c r="H81" s="231">
        <v>10</v>
      </c>
      <c r="I81" s="231">
        <v>0</v>
      </c>
      <c r="J81" s="231">
        <v>0</v>
      </c>
      <c r="K81" s="231">
        <v>0</v>
      </c>
      <c r="L81" s="231">
        <v>0</v>
      </c>
      <c r="M81" s="231">
        <v>0</v>
      </c>
      <c r="N81" s="231">
        <v>0</v>
      </c>
      <c r="O81" s="231">
        <v>0</v>
      </c>
      <c r="P81" s="231">
        <v>0</v>
      </c>
      <c r="Q81" s="232">
        <v>0</v>
      </c>
      <c r="R81" s="232">
        <v>0</v>
      </c>
      <c r="S81" s="232">
        <v>0</v>
      </c>
      <c r="T81" s="232">
        <v>0</v>
      </c>
      <c r="U81" s="232">
        <v>0</v>
      </c>
      <c r="V81" s="232">
        <v>0</v>
      </c>
      <c r="W81" s="232">
        <v>0</v>
      </c>
      <c r="X81" s="232">
        <v>0</v>
      </c>
      <c r="Y81" s="232">
        <v>0</v>
      </c>
      <c r="Z81" s="233">
        <v>45991</v>
      </c>
      <c r="AA81" s="234">
        <v>10</v>
      </c>
      <c r="AB81" s="232">
        <v>0</v>
      </c>
    </row>
    <row r="82" spans="1:28" x14ac:dyDescent="0.25">
      <c r="A82" s="16" t="s">
        <v>1059</v>
      </c>
      <c r="B82" s="16" t="s">
        <v>2893</v>
      </c>
      <c r="C82" s="16" t="s">
        <v>3798</v>
      </c>
      <c r="D82" s="16" t="s">
        <v>3799</v>
      </c>
      <c r="F82" s="16" t="s">
        <v>3640</v>
      </c>
      <c r="G82" s="16" t="s">
        <v>3641</v>
      </c>
      <c r="H82" s="231">
        <v>4</v>
      </c>
      <c r="I82" s="231">
        <v>0</v>
      </c>
      <c r="J82" s="231">
        <v>0</v>
      </c>
      <c r="K82" s="231">
        <v>0</v>
      </c>
      <c r="L82" s="231">
        <v>0</v>
      </c>
      <c r="M82" s="231">
        <v>0</v>
      </c>
      <c r="N82" s="231">
        <v>0</v>
      </c>
      <c r="O82" s="231">
        <v>0</v>
      </c>
      <c r="P82" s="231">
        <v>0</v>
      </c>
      <c r="Q82" s="232">
        <v>0</v>
      </c>
      <c r="R82" s="232">
        <v>0</v>
      </c>
      <c r="S82" s="232">
        <v>0</v>
      </c>
      <c r="T82" s="232">
        <v>0</v>
      </c>
      <c r="U82" s="232">
        <v>0</v>
      </c>
      <c r="V82" s="232">
        <v>0</v>
      </c>
      <c r="W82" s="232">
        <v>0</v>
      </c>
      <c r="X82" s="232">
        <v>0</v>
      </c>
      <c r="Y82" s="232">
        <v>0</v>
      </c>
      <c r="Z82" s="233">
        <v>45991</v>
      </c>
      <c r="AA82" s="234">
        <v>4</v>
      </c>
      <c r="AB82" s="232">
        <v>0</v>
      </c>
    </row>
    <row r="83" spans="1:28" x14ac:dyDescent="0.25">
      <c r="A83" s="16" t="s">
        <v>1059</v>
      </c>
      <c r="B83" s="16" t="s">
        <v>2893</v>
      </c>
      <c r="C83" s="16" t="s">
        <v>3800</v>
      </c>
      <c r="D83" s="16" t="s">
        <v>3801</v>
      </c>
      <c r="F83" s="16" t="s">
        <v>3640</v>
      </c>
      <c r="G83" s="16" t="s">
        <v>3641</v>
      </c>
      <c r="H83" s="231">
        <v>3</v>
      </c>
      <c r="I83" s="231">
        <v>0</v>
      </c>
      <c r="J83" s="231">
        <v>0</v>
      </c>
      <c r="K83" s="231">
        <v>0</v>
      </c>
      <c r="L83" s="231">
        <v>0</v>
      </c>
      <c r="M83" s="231">
        <v>0</v>
      </c>
      <c r="N83" s="231">
        <v>0</v>
      </c>
      <c r="O83" s="231">
        <v>0</v>
      </c>
      <c r="P83" s="231">
        <v>0</v>
      </c>
      <c r="Q83" s="232">
        <v>0</v>
      </c>
      <c r="R83" s="232">
        <v>0</v>
      </c>
      <c r="S83" s="232">
        <v>0</v>
      </c>
      <c r="T83" s="232">
        <v>0</v>
      </c>
      <c r="U83" s="232">
        <v>0</v>
      </c>
      <c r="V83" s="232">
        <v>0</v>
      </c>
      <c r="W83" s="232">
        <v>0</v>
      </c>
      <c r="X83" s="232">
        <v>0</v>
      </c>
      <c r="Y83" s="232">
        <v>0</v>
      </c>
      <c r="Z83" s="233">
        <v>45991</v>
      </c>
      <c r="AA83" s="234">
        <v>3</v>
      </c>
      <c r="AB83" s="232">
        <v>0</v>
      </c>
    </row>
    <row r="84" spans="1:28" x14ac:dyDescent="0.25">
      <c r="A84" s="16" t="s">
        <v>1059</v>
      </c>
      <c r="B84" s="16" t="s">
        <v>2893</v>
      </c>
      <c r="C84" s="16" t="s">
        <v>3802</v>
      </c>
      <c r="D84" s="16" t="s">
        <v>3803</v>
      </c>
      <c r="F84" s="16" t="s">
        <v>3640</v>
      </c>
      <c r="G84" s="16" t="s">
        <v>3641</v>
      </c>
      <c r="H84" s="231">
        <v>12</v>
      </c>
      <c r="I84" s="231">
        <v>0</v>
      </c>
      <c r="J84" s="231">
        <v>0</v>
      </c>
      <c r="K84" s="231">
        <v>0</v>
      </c>
      <c r="L84" s="231">
        <v>0</v>
      </c>
      <c r="M84" s="231">
        <v>0</v>
      </c>
      <c r="N84" s="231">
        <v>0</v>
      </c>
      <c r="O84" s="231">
        <v>0</v>
      </c>
      <c r="P84" s="231">
        <v>0</v>
      </c>
      <c r="Q84" s="232">
        <v>0</v>
      </c>
      <c r="R84" s="232">
        <v>0</v>
      </c>
      <c r="S84" s="232">
        <v>0</v>
      </c>
      <c r="T84" s="232">
        <v>0</v>
      </c>
      <c r="U84" s="232">
        <v>0</v>
      </c>
      <c r="V84" s="232">
        <v>0</v>
      </c>
      <c r="W84" s="232">
        <v>0</v>
      </c>
      <c r="X84" s="232">
        <v>0</v>
      </c>
      <c r="Y84" s="232">
        <v>0</v>
      </c>
      <c r="Z84" s="233">
        <v>45991</v>
      </c>
      <c r="AA84" s="234">
        <v>12</v>
      </c>
      <c r="AB84" s="232">
        <v>0</v>
      </c>
    </row>
    <row r="85" spans="1:28" x14ac:dyDescent="0.25">
      <c r="A85" s="16" t="s">
        <v>1059</v>
      </c>
      <c r="B85" s="16" t="s">
        <v>2893</v>
      </c>
      <c r="C85" s="16" t="s">
        <v>3804</v>
      </c>
      <c r="D85" s="16" t="s">
        <v>3805</v>
      </c>
      <c r="F85" s="16" t="s">
        <v>3640</v>
      </c>
      <c r="G85" s="16" t="s">
        <v>3641</v>
      </c>
      <c r="H85" s="231">
        <v>4</v>
      </c>
      <c r="I85" s="231">
        <v>0</v>
      </c>
      <c r="J85" s="231">
        <v>0</v>
      </c>
      <c r="K85" s="231">
        <v>0</v>
      </c>
      <c r="L85" s="231">
        <v>0</v>
      </c>
      <c r="M85" s="231">
        <v>0</v>
      </c>
      <c r="N85" s="231">
        <v>0</v>
      </c>
      <c r="O85" s="231">
        <v>0</v>
      </c>
      <c r="P85" s="231">
        <v>0</v>
      </c>
      <c r="Q85" s="232">
        <v>0</v>
      </c>
      <c r="R85" s="232">
        <v>0</v>
      </c>
      <c r="S85" s="232">
        <v>0</v>
      </c>
      <c r="T85" s="232">
        <v>0</v>
      </c>
      <c r="U85" s="232">
        <v>0</v>
      </c>
      <c r="V85" s="232">
        <v>0</v>
      </c>
      <c r="W85" s="232">
        <v>0</v>
      </c>
      <c r="X85" s="232">
        <v>0</v>
      </c>
      <c r="Y85" s="232">
        <v>0</v>
      </c>
      <c r="Z85" s="233">
        <v>45991</v>
      </c>
      <c r="AA85" s="234">
        <v>4</v>
      </c>
      <c r="AB85" s="232">
        <v>0</v>
      </c>
    </row>
    <row r="86" spans="1:28" x14ac:dyDescent="0.25">
      <c r="A86" s="16" t="s">
        <v>1059</v>
      </c>
      <c r="B86" s="16" t="s">
        <v>2893</v>
      </c>
      <c r="C86" s="16" t="s">
        <v>3806</v>
      </c>
      <c r="D86" s="16" t="s">
        <v>3807</v>
      </c>
      <c r="F86" s="16" t="s">
        <v>3640</v>
      </c>
      <c r="G86" s="16" t="s">
        <v>3641</v>
      </c>
      <c r="H86" s="231">
        <v>12</v>
      </c>
      <c r="I86" s="231">
        <v>0</v>
      </c>
      <c r="J86" s="231">
        <v>0</v>
      </c>
      <c r="K86" s="231">
        <v>0</v>
      </c>
      <c r="L86" s="231">
        <v>0</v>
      </c>
      <c r="M86" s="231">
        <v>0</v>
      </c>
      <c r="N86" s="231">
        <v>0</v>
      </c>
      <c r="O86" s="231">
        <v>0</v>
      </c>
      <c r="P86" s="231">
        <v>0</v>
      </c>
      <c r="Q86" s="232">
        <v>0</v>
      </c>
      <c r="R86" s="232">
        <v>0</v>
      </c>
      <c r="S86" s="232">
        <v>0</v>
      </c>
      <c r="T86" s="232">
        <v>0</v>
      </c>
      <c r="U86" s="232">
        <v>0</v>
      </c>
      <c r="V86" s="232">
        <v>0</v>
      </c>
      <c r="W86" s="232">
        <v>0</v>
      </c>
      <c r="X86" s="232">
        <v>0</v>
      </c>
      <c r="Y86" s="232">
        <v>0</v>
      </c>
      <c r="Z86" s="233">
        <v>45991</v>
      </c>
      <c r="AA86" s="234">
        <v>12</v>
      </c>
      <c r="AB86" s="232">
        <v>0</v>
      </c>
    </row>
    <row r="87" spans="1:28" x14ac:dyDescent="0.25">
      <c r="A87" s="16" t="s">
        <v>1059</v>
      </c>
      <c r="B87" s="16" t="s">
        <v>2893</v>
      </c>
      <c r="C87" s="16" t="s">
        <v>3808</v>
      </c>
      <c r="D87" s="16" t="s">
        <v>3809</v>
      </c>
      <c r="F87" s="16" t="s">
        <v>3640</v>
      </c>
      <c r="G87" s="16" t="s">
        <v>3641</v>
      </c>
      <c r="H87" s="231">
        <v>5</v>
      </c>
      <c r="I87" s="231">
        <v>0</v>
      </c>
      <c r="J87" s="231">
        <v>0</v>
      </c>
      <c r="K87" s="231">
        <v>0</v>
      </c>
      <c r="L87" s="231">
        <v>0</v>
      </c>
      <c r="M87" s="231">
        <v>0</v>
      </c>
      <c r="N87" s="231">
        <v>0</v>
      </c>
      <c r="O87" s="231">
        <v>0</v>
      </c>
      <c r="P87" s="231">
        <v>0</v>
      </c>
      <c r="Q87" s="232">
        <v>0</v>
      </c>
      <c r="R87" s="232">
        <v>0</v>
      </c>
      <c r="S87" s="232">
        <v>0</v>
      </c>
      <c r="T87" s="232">
        <v>0</v>
      </c>
      <c r="U87" s="232">
        <v>0</v>
      </c>
      <c r="V87" s="232">
        <v>0</v>
      </c>
      <c r="W87" s="232">
        <v>0</v>
      </c>
      <c r="X87" s="232">
        <v>0</v>
      </c>
      <c r="Y87" s="232">
        <v>0</v>
      </c>
      <c r="Z87" s="233">
        <v>45991</v>
      </c>
      <c r="AA87" s="234">
        <v>5</v>
      </c>
      <c r="AB87" s="232">
        <v>0</v>
      </c>
    </row>
    <row r="88" spans="1:28" x14ac:dyDescent="0.25">
      <c r="A88" s="16" t="s">
        <v>1059</v>
      </c>
      <c r="B88" s="16" t="s">
        <v>2893</v>
      </c>
      <c r="C88" s="16" t="s">
        <v>3810</v>
      </c>
      <c r="D88" s="16" t="s">
        <v>3811</v>
      </c>
      <c r="F88" s="16" t="s">
        <v>3640</v>
      </c>
      <c r="G88" s="16" t="s">
        <v>3641</v>
      </c>
      <c r="H88" s="231">
        <v>5</v>
      </c>
      <c r="I88" s="231">
        <v>0</v>
      </c>
      <c r="J88" s="231">
        <v>0</v>
      </c>
      <c r="K88" s="231">
        <v>0</v>
      </c>
      <c r="L88" s="231">
        <v>0</v>
      </c>
      <c r="M88" s="231">
        <v>0</v>
      </c>
      <c r="N88" s="231">
        <v>0</v>
      </c>
      <c r="O88" s="231">
        <v>0</v>
      </c>
      <c r="P88" s="231">
        <v>0</v>
      </c>
      <c r="Q88" s="232">
        <v>0</v>
      </c>
      <c r="R88" s="232">
        <v>0</v>
      </c>
      <c r="S88" s="232">
        <v>0</v>
      </c>
      <c r="T88" s="232">
        <v>0</v>
      </c>
      <c r="U88" s="232">
        <v>0</v>
      </c>
      <c r="V88" s="232">
        <v>0</v>
      </c>
      <c r="W88" s="232">
        <v>0</v>
      </c>
      <c r="X88" s="232">
        <v>0</v>
      </c>
      <c r="Y88" s="232">
        <v>0</v>
      </c>
      <c r="Z88" s="233">
        <v>45991</v>
      </c>
      <c r="AA88" s="234">
        <v>5</v>
      </c>
      <c r="AB88" s="232">
        <v>0</v>
      </c>
    </row>
    <row r="89" spans="1:28" x14ac:dyDescent="0.25">
      <c r="A89" s="16" t="s">
        <v>1059</v>
      </c>
      <c r="B89" s="16" t="s">
        <v>2893</v>
      </c>
      <c r="C89" s="16" t="s">
        <v>3812</v>
      </c>
      <c r="D89" s="16" t="s">
        <v>3813</v>
      </c>
      <c r="F89" s="16" t="s">
        <v>3640</v>
      </c>
      <c r="G89" s="16" t="s">
        <v>3641</v>
      </c>
      <c r="H89" s="231">
        <v>2</v>
      </c>
      <c r="I89" s="231">
        <v>0</v>
      </c>
      <c r="J89" s="231">
        <v>0</v>
      </c>
      <c r="K89" s="231">
        <v>0</v>
      </c>
      <c r="L89" s="231">
        <v>0</v>
      </c>
      <c r="M89" s="231">
        <v>0</v>
      </c>
      <c r="N89" s="231">
        <v>0</v>
      </c>
      <c r="O89" s="231">
        <v>0</v>
      </c>
      <c r="P89" s="231">
        <v>0</v>
      </c>
      <c r="Q89" s="232">
        <v>0</v>
      </c>
      <c r="R89" s="232">
        <v>0</v>
      </c>
      <c r="S89" s="232">
        <v>0</v>
      </c>
      <c r="T89" s="232">
        <v>0</v>
      </c>
      <c r="U89" s="232">
        <v>0</v>
      </c>
      <c r="V89" s="232">
        <v>0</v>
      </c>
      <c r="W89" s="232">
        <v>0</v>
      </c>
      <c r="X89" s="232">
        <v>0</v>
      </c>
      <c r="Y89" s="232">
        <v>0</v>
      </c>
      <c r="Z89" s="233">
        <v>45991</v>
      </c>
      <c r="AA89" s="234">
        <v>2</v>
      </c>
      <c r="AB89" s="232">
        <v>0</v>
      </c>
    </row>
    <row r="90" spans="1:28" x14ac:dyDescent="0.25">
      <c r="A90" s="16" t="s">
        <v>1059</v>
      </c>
      <c r="B90" s="16" t="s">
        <v>2893</v>
      </c>
      <c r="C90" s="16" t="s">
        <v>3814</v>
      </c>
      <c r="D90" s="16" t="s">
        <v>3815</v>
      </c>
      <c r="F90" s="16" t="s">
        <v>3640</v>
      </c>
      <c r="G90" s="16" t="s">
        <v>3641</v>
      </c>
      <c r="H90" s="231">
        <v>1</v>
      </c>
      <c r="I90" s="231">
        <v>0</v>
      </c>
      <c r="J90" s="231">
        <v>0</v>
      </c>
      <c r="K90" s="231">
        <v>0</v>
      </c>
      <c r="L90" s="231">
        <v>0</v>
      </c>
      <c r="M90" s="231">
        <v>0</v>
      </c>
      <c r="N90" s="231">
        <v>0</v>
      </c>
      <c r="O90" s="231">
        <v>0</v>
      </c>
      <c r="P90" s="231">
        <v>0</v>
      </c>
      <c r="Q90" s="232">
        <v>0</v>
      </c>
      <c r="R90" s="232">
        <v>0</v>
      </c>
      <c r="S90" s="232">
        <v>0</v>
      </c>
      <c r="T90" s="232">
        <v>0</v>
      </c>
      <c r="U90" s="232">
        <v>0</v>
      </c>
      <c r="V90" s="232">
        <v>0</v>
      </c>
      <c r="W90" s="232">
        <v>0</v>
      </c>
      <c r="X90" s="232">
        <v>0</v>
      </c>
      <c r="Y90" s="232">
        <v>0</v>
      </c>
      <c r="Z90" s="233">
        <v>45991</v>
      </c>
      <c r="AA90" s="234">
        <v>1</v>
      </c>
      <c r="AB90" s="232">
        <v>0</v>
      </c>
    </row>
    <row r="91" spans="1:28" x14ac:dyDescent="0.25">
      <c r="A91" s="16" t="s">
        <v>1059</v>
      </c>
      <c r="B91" s="16" t="s">
        <v>2893</v>
      </c>
      <c r="C91" s="16" t="s">
        <v>3816</v>
      </c>
      <c r="D91" s="16" t="s">
        <v>3817</v>
      </c>
      <c r="F91" s="16" t="s">
        <v>3640</v>
      </c>
      <c r="G91" s="16" t="s">
        <v>3641</v>
      </c>
      <c r="H91" s="231">
        <v>2</v>
      </c>
      <c r="I91" s="231">
        <v>0</v>
      </c>
      <c r="J91" s="231">
        <v>0</v>
      </c>
      <c r="K91" s="231">
        <v>0</v>
      </c>
      <c r="L91" s="231">
        <v>0</v>
      </c>
      <c r="M91" s="231">
        <v>0</v>
      </c>
      <c r="N91" s="231">
        <v>0</v>
      </c>
      <c r="O91" s="231">
        <v>0</v>
      </c>
      <c r="P91" s="231">
        <v>0</v>
      </c>
      <c r="Q91" s="232">
        <v>0</v>
      </c>
      <c r="R91" s="232">
        <v>0</v>
      </c>
      <c r="S91" s="232">
        <v>0</v>
      </c>
      <c r="T91" s="232">
        <v>0</v>
      </c>
      <c r="U91" s="232">
        <v>0</v>
      </c>
      <c r="V91" s="232">
        <v>0</v>
      </c>
      <c r="W91" s="232">
        <v>0</v>
      </c>
      <c r="X91" s="232">
        <v>0</v>
      </c>
      <c r="Y91" s="232">
        <v>0</v>
      </c>
      <c r="Z91" s="233">
        <v>45991</v>
      </c>
      <c r="AA91" s="234">
        <v>2</v>
      </c>
      <c r="AB91" s="232">
        <v>0</v>
      </c>
    </row>
    <row r="92" spans="1:28" x14ac:dyDescent="0.25">
      <c r="A92" s="16" t="s">
        <v>1059</v>
      </c>
      <c r="B92" s="16" t="s">
        <v>2893</v>
      </c>
      <c r="C92" s="16" t="s">
        <v>3818</v>
      </c>
      <c r="D92" s="16" t="s">
        <v>3819</v>
      </c>
      <c r="F92" s="16" t="s">
        <v>3640</v>
      </c>
      <c r="G92" s="16" t="s">
        <v>3641</v>
      </c>
      <c r="H92" s="231">
        <v>1</v>
      </c>
      <c r="I92" s="231">
        <v>0</v>
      </c>
      <c r="J92" s="231">
        <v>0</v>
      </c>
      <c r="K92" s="231">
        <v>0</v>
      </c>
      <c r="L92" s="231">
        <v>0</v>
      </c>
      <c r="M92" s="231">
        <v>0</v>
      </c>
      <c r="N92" s="231">
        <v>0</v>
      </c>
      <c r="O92" s="231">
        <v>0</v>
      </c>
      <c r="P92" s="231">
        <v>0</v>
      </c>
      <c r="Q92" s="232">
        <v>0</v>
      </c>
      <c r="R92" s="232">
        <v>0</v>
      </c>
      <c r="S92" s="232">
        <v>0</v>
      </c>
      <c r="T92" s="232">
        <v>0</v>
      </c>
      <c r="U92" s="232">
        <v>0</v>
      </c>
      <c r="V92" s="232">
        <v>0</v>
      </c>
      <c r="W92" s="232">
        <v>0</v>
      </c>
      <c r="X92" s="232">
        <v>0</v>
      </c>
      <c r="Y92" s="232">
        <v>0</v>
      </c>
      <c r="Z92" s="233">
        <v>45991</v>
      </c>
      <c r="AA92" s="234">
        <v>1</v>
      </c>
      <c r="AB92" s="232">
        <v>0</v>
      </c>
    </row>
    <row r="93" spans="1:28" x14ac:dyDescent="0.25">
      <c r="A93" s="16" t="s">
        <v>1059</v>
      </c>
      <c r="B93" s="16" t="s">
        <v>2893</v>
      </c>
      <c r="C93" s="16" t="s">
        <v>3820</v>
      </c>
      <c r="D93" s="16" t="s">
        <v>3821</v>
      </c>
      <c r="F93" s="16" t="s">
        <v>3640</v>
      </c>
      <c r="G93" s="16" t="s">
        <v>3641</v>
      </c>
      <c r="H93" s="231">
        <v>2</v>
      </c>
      <c r="I93" s="231">
        <v>0</v>
      </c>
      <c r="J93" s="231">
        <v>0</v>
      </c>
      <c r="K93" s="231">
        <v>0</v>
      </c>
      <c r="L93" s="231">
        <v>0</v>
      </c>
      <c r="M93" s="231">
        <v>0</v>
      </c>
      <c r="N93" s="231">
        <v>0</v>
      </c>
      <c r="O93" s="231">
        <v>0</v>
      </c>
      <c r="P93" s="231">
        <v>0</v>
      </c>
      <c r="Q93" s="232">
        <v>0</v>
      </c>
      <c r="R93" s="232">
        <v>0</v>
      </c>
      <c r="S93" s="232">
        <v>0</v>
      </c>
      <c r="T93" s="232">
        <v>0</v>
      </c>
      <c r="U93" s="232">
        <v>0</v>
      </c>
      <c r="V93" s="232">
        <v>0</v>
      </c>
      <c r="W93" s="232">
        <v>0</v>
      </c>
      <c r="X93" s="232">
        <v>0</v>
      </c>
      <c r="Y93" s="232">
        <v>0</v>
      </c>
      <c r="Z93" s="233">
        <v>45991</v>
      </c>
      <c r="AA93" s="234">
        <v>2</v>
      </c>
      <c r="AB93" s="232">
        <v>0</v>
      </c>
    </row>
    <row r="94" spans="1:28" x14ac:dyDescent="0.25">
      <c r="A94" s="16" t="s">
        <v>1059</v>
      </c>
      <c r="B94" s="16" t="s">
        <v>2893</v>
      </c>
      <c r="C94" s="16" t="s">
        <v>3822</v>
      </c>
      <c r="D94" s="16" t="s">
        <v>3823</v>
      </c>
      <c r="F94" s="16" t="s">
        <v>3640</v>
      </c>
      <c r="G94" s="16" t="s">
        <v>3641</v>
      </c>
      <c r="H94" s="231">
        <v>2</v>
      </c>
      <c r="I94" s="231">
        <v>0</v>
      </c>
      <c r="J94" s="231">
        <v>0</v>
      </c>
      <c r="K94" s="231">
        <v>0</v>
      </c>
      <c r="L94" s="231">
        <v>0</v>
      </c>
      <c r="M94" s="231">
        <v>0</v>
      </c>
      <c r="N94" s="231">
        <v>0</v>
      </c>
      <c r="O94" s="231">
        <v>0</v>
      </c>
      <c r="P94" s="231">
        <v>0</v>
      </c>
      <c r="Q94" s="232">
        <v>0</v>
      </c>
      <c r="R94" s="232">
        <v>0</v>
      </c>
      <c r="S94" s="232">
        <v>0</v>
      </c>
      <c r="T94" s="232">
        <v>0</v>
      </c>
      <c r="U94" s="232">
        <v>0</v>
      </c>
      <c r="V94" s="232">
        <v>0</v>
      </c>
      <c r="W94" s="232">
        <v>0</v>
      </c>
      <c r="X94" s="232">
        <v>0</v>
      </c>
      <c r="Y94" s="232">
        <v>0</v>
      </c>
      <c r="Z94" s="233">
        <v>45991</v>
      </c>
      <c r="AA94" s="234">
        <v>2</v>
      </c>
      <c r="AB94" s="232">
        <v>0</v>
      </c>
    </row>
    <row r="95" spans="1:28" x14ac:dyDescent="0.25">
      <c r="A95" s="16" t="s">
        <v>1059</v>
      </c>
      <c r="B95" s="16" t="s">
        <v>2893</v>
      </c>
      <c r="C95" s="16" t="s">
        <v>3824</v>
      </c>
      <c r="D95" s="16" t="s">
        <v>3825</v>
      </c>
      <c r="F95" s="16" t="s">
        <v>3640</v>
      </c>
      <c r="G95" s="16" t="s">
        <v>3641</v>
      </c>
      <c r="H95" s="231">
        <v>2</v>
      </c>
      <c r="I95" s="231">
        <v>0</v>
      </c>
      <c r="J95" s="231">
        <v>0</v>
      </c>
      <c r="K95" s="231">
        <v>0</v>
      </c>
      <c r="L95" s="231">
        <v>0</v>
      </c>
      <c r="M95" s="231">
        <v>0</v>
      </c>
      <c r="N95" s="231">
        <v>0</v>
      </c>
      <c r="O95" s="231">
        <v>0</v>
      </c>
      <c r="P95" s="231">
        <v>0</v>
      </c>
      <c r="Q95" s="232">
        <v>0</v>
      </c>
      <c r="R95" s="232">
        <v>0</v>
      </c>
      <c r="S95" s="232">
        <v>0</v>
      </c>
      <c r="T95" s="232">
        <v>0</v>
      </c>
      <c r="U95" s="232">
        <v>0</v>
      </c>
      <c r="V95" s="232">
        <v>0</v>
      </c>
      <c r="W95" s="232">
        <v>0</v>
      </c>
      <c r="X95" s="232">
        <v>0</v>
      </c>
      <c r="Y95" s="232">
        <v>0</v>
      </c>
      <c r="Z95" s="233">
        <v>45991</v>
      </c>
      <c r="AA95" s="234">
        <v>2</v>
      </c>
      <c r="AB95" s="232">
        <v>0</v>
      </c>
    </row>
    <row r="96" spans="1:28" x14ac:dyDescent="0.25">
      <c r="A96" s="16" t="s">
        <v>1059</v>
      </c>
      <c r="B96" s="16" t="s">
        <v>2893</v>
      </c>
      <c r="C96" s="16" t="s">
        <v>3826</v>
      </c>
      <c r="D96" s="16" t="s">
        <v>3827</v>
      </c>
      <c r="F96" s="16" t="s">
        <v>3640</v>
      </c>
      <c r="G96" s="16" t="s">
        <v>3641</v>
      </c>
      <c r="H96" s="231">
        <v>2</v>
      </c>
      <c r="I96" s="231">
        <v>0</v>
      </c>
      <c r="J96" s="231">
        <v>0</v>
      </c>
      <c r="K96" s="231">
        <v>0</v>
      </c>
      <c r="L96" s="231">
        <v>0</v>
      </c>
      <c r="M96" s="231">
        <v>0</v>
      </c>
      <c r="N96" s="231">
        <v>0</v>
      </c>
      <c r="O96" s="231">
        <v>0</v>
      </c>
      <c r="P96" s="231">
        <v>0</v>
      </c>
      <c r="Q96" s="232">
        <v>0</v>
      </c>
      <c r="R96" s="232">
        <v>0</v>
      </c>
      <c r="S96" s="232">
        <v>0</v>
      </c>
      <c r="T96" s="232">
        <v>0</v>
      </c>
      <c r="U96" s="232">
        <v>0</v>
      </c>
      <c r="V96" s="232">
        <v>0</v>
      </c>
      <c r="W96" s="232">
        <v>0</v>
      </c>
      <c r="X96" s="232">
        <v>0</v>
      </c>
      <c r="Y96" s="232">
        <v>0</v>
      </c>
      <c r="Z96" s="233">
        <v>45991</v>
      </c>
      <c r="AA96" s="234">
        <v>2</v>
      </c>
      <c r="AB96" s="232">
        <v>0</v>
      </c>
    </row>
    <row r="97" spans="1:28" x14ac:dyDescent="0.25">
      <c r="A97" s="16" t="s">
        <v>1059</v>
      </c>
      <c r="B97" s="16" t="s">
        <v>2893</v>
      </c>
      <c r="C97" s="16" t="s">
        <v>3828</v>
      </c>
      <c r="D97" s="16" t="s">
        <v>3829</v>
      </c>
      <c r="F97" s="16" t="s">
        <v>3640</v>
      </c>
      <c r="G97" s="16" t="s">
        <v>3641</v>
      </c>
      <c r="H97" s="231">
        <v>4</v>
      </c>
      <c r="I97" s="231">
        <v>0</v>
      </c>
      <c r="J97" s="231">
        <v>0</v>
      </c>
      <c r="K97" s="231">
        <v>0</v>
      </c>
      <c r="L97" s="231">
        <v>0</v>
      </c>
      <c r="M97" s="231">
        <v>0</v>
      </c>
      <c r="N97" s="231">
        <v>0</v>
      </c>
      <c r="O97" s="231">
        <v>0</v>
      </c>
      <c r="P97" s="231">
        <v>0</v>
      </c>
      <c r="Q97" s="232">
        <v>0</v>
      </c>
      <c r="R97" s="232">
        <v>0</v>
      </c>
      <c r="S97" s="232">
        <v>0</v>
      </c>
      <c r="T97" s="232">
        <v>0</v>
      </c>
      <c r="U97" s="232">
        <v>0</v>
      </c>
      <c r="V97" s="232">
        <v>0</v>
      </c>
      <c r="W97" s="232">
        <v>0</v>
      </c>
      <c r="X97" s="232">
        <v>0</v>
      </c>
      <c r="Y97" s="232">
        <v>0</v>
      </c>
      <c r="Z97" s="233">
        <v>45991</v>
      </c>
      <c r="AA97" s="234">
        <v>4</v>
      </c>
      <c r="AB97" s="232">
        <v>0</v>
      </c>
    </row>
    <row r="98" spans="1:28" x14ac:dyDescent="0.25">
      <c r="A98" s="16" t="s">
        <v>1059</v>
      </c>
      <c r="B98" s="16" t="s">
        <v>2893</v>
      </c>
      <c r="C98" s="16" t="s">
        <v>3830</v>
      </c>
      <c r="D98" s="16" t="s">
        <v>3831</v>
      </c>
      <c r="F98" s="16" t="s">
        <v>3640</v>
      </c>
      <c r="G98" s="16" t="s">
        <v>3641</v>
      </c>
      <c r="H98" s="231">
        <v>5</v>
      </c>
      <c r="I98" s="231">
        <v>0</v>
      </c>
      <c r="J98" s="231">
        <v>0</v>
      </c>
      <c r="K98" s="231">
        <v>0</v>
      </c>
      <c r="L98" s="231">
        <v>0</v>
      </c>
      <c r="M98" s="231">
        <v>0</v>
      </c>
      <c r="N98" s="231">
        <v>0</v>
      </c>
      <c r="O98" s="231">
        <v>0</v>
      </c>
      <c r="P98" s="231">
        <v>0</v>
      </c>
      <c r="Q98" s="232">
        <v>0</v>
      </c>
      <c r="R98" s="232">
        <v>0</v>
      </c>
      <c r="S98" s="232">
        <v>0</v>
      </c>
      <c r="T98" s="232">
        <v>0</v>
      </c>
      <c r="U98" s="232">
        <v>0</v>
      </c>
      <c r="V98" s="232">
        <v>0</v>
      </c>
      <c r="W98" s="232">
        <v>0</v>
      </c>
      <c r="X98" s="232">
        <v>0</v>
      </c>
      <c r="Y98" s="232">
        <v>0</v>
      </c>
      <c r="Z98" s="233">
        <v>45991</v>
      </c>
      <c r="AA98" s="234">
        <v>5</v>
      </c>
      <c r="AB98" s="232">
        <v>0</v>
      </c>
    </row>
    <row r="99" spans="1:28" x14ac:dyDescent="0.25">
      <c r="A99" s="16" t="s">
        <v>1059</v>
      </c>
      <c r="B99" s="16" t="s">
        <v>2893</v>
      </c>
      <c r="C99" s="16" t="s">
        <v>3832</v>
      </c>
      <c r="D99" s="16" t="s">
        <v>3833</v>
      </c>
      <c r="F99" s="16" t="s">
        <v>3640</v>
      </c>
      <c r="G99" s="16" t="s">
        <v>3641</v>
      </c>
      <c r="H99" s="231">
        <v>2</v>
      </c>
      <c r="I99" s="231">
        <v>0</v>
      </c>
      <c r="J99" s="231">
        <v>0</v>
      </c>
      <c r="K99" s="231">
        <v>0</v>
      </c>
      <c r="L99" s="231">
        <v>0</v>
      </c>
      <c r="M99" s="231">
        <v>0</v>
      </c>
      <c r="N99" s="231">
        <v>0</v>
      </c>
      <c r="O99" s="231">
        <v>0</v>
      </c>
      <c r="P99" s="231">
        <v>0</v>
      </c>
      <c r="Q99" s="232">
        <v>0</v>
      </c>
      <c r="R99" s="232">
        <v>0</v>
      </c>
      <c r="S99" s="232">
        <v>0</v>
      </c>
      <c r="T99" s="232">
        <v>0</v>
      </c>
      <c r="U99" s="232">
        <v>0</v>
      </c>
      <c r="V99" s="232">
        <v>0</v>
      </c>
      <c r="W99" s="232">
        <v>0</v>
      </c>
      <c r="X99" s="232">
        <v>0</v>
      </c>
      <c r="Y99" s="232">
        <v>0</v>
      </c>
      <c r="Z99" s="233">
        <v>45991</v>
      </c>
      <c r="AA99" s="234">
        <v>2</v>
      </c>
      <c r="AB99" s="232">
        <v>0</v>
      </c>
    </row>
    <row r="100" spans="1:28" x14ac:dyDescent="0.25">
      <c r="A100" s="16" t="s">
        <v>1059</v>
      </c>
      <c r="B100" s="16" t="s">
        <v>2893</v>
      </c>
      <c r="C100" s="16" t="s">
        <v>3834</v>
      </c>
      <c r="D100" s="16" t="s">
        <v>3835</v>
      </c>
      <c r="F100" s="16" t="s">
        <v>3640</v>
      </c>
      <c r="G100" s="16" t="s">
        <v>3641</v>
      </c>
      <c r="H100" s="231">
        <v>2</v>
      </c>
      <c r="I100" s="231">
        <v>0</v>
      </c>
      <c r="J100" s="231">
        <v>0</v>
      </c>
      <c r="K100" s="231">
        <v>0</v>
      </c>
      <c r="L100" s="231">
        <v>0</v>
      </c>
      <c r="M100" s="231">
        <v>0</v>
      </c>
      <c r="N100" s="231">
        <v>0</v>
      </c>
      <c r="O100" s="231">
        <v>0</v>
      </c>
      <c r="P100" s="231">
        <v>0</v>
      </c>
      <c r="Q100" s="232">
        <v>0</v>
      </c>
      <c r="R100" s="232">
        <v>0</v>
      </c>
      <c r="S100" s="232">
        <v>0</v>
      </c>
      <c r="T100" s="232">
        <v>0</v>
      </c>
      <c r="U100" s="232">
        <v>0</v>
      </c>
      <c r="V100" s="232">
        <v>0</v>
      </c>
      <c r="W100" s="232">
        <v>0</v>
      </c>
      <c r="X100" s="232">
        <v>0</v>
      </c>
      <c r="Y100" s="232">
        <v>0</v>
      </c>
      <c r="Z100" s="233">
        <v>45991</v>
      </c>
      <c r="AA100" s="234">
        <v>2</v>
      </c>
      <c r="AB100" s="232">
        <v>0</v>
      </c>
    </row>
    <row r="101" spans="1:28" x14ac:dyDescent="0.25">
      <c r="A101" s="16" t="s">
        <v>2000</v>
      </c>
      <c r="B101" s="16" t="s">
        <v>3250</v>
      </c>
      <c r="C101" s="16" t="s">
        <v>3836</v>
      </c>
      <c r="D101" s="16" t="s">
        <v>3837</v>
      </c>
      <c r="F101" s="16" t="s">
        <v>3640</v>
      </c>
      <c r="G101" s="16" t="s">
        <v>3641</v>
      </c>
      <c r="H101" s="231">
        <v>1</v>
      </c>
      <c r="I101" s="231">
        <v>0</v>
      </c>
      <c r="J101" s="231">
        <v>0</v>
      </c>
      <c r="K101" s="231">
        <v>0</v>
      </c>
      <c r="L101" s="231">
        <v>0</v>
      </c>
      <c r="M101" s="231">
        <v>0</v>
      </c>
      <c r="N101" s="231">
        <v>0</v>
      </c>
      <c r="O101" s="231">
        <v>0</v>
      </c>
      <c r="P101" s="231">
        <v>0</v>
      </c>
      <c r="Q101" s="232">
        <v>12630</v>
      </c>
      <c r="R101" s="232">
        <v>0</v>
      </c>
      <c r="S101" s="232">
        <v>0</v>
      </c>
      <c r="T101" s="232">
        <v>0</v>
      </c>
      <c r="U101" s="232">
        <v>0</v>
      </c>
      <c r="V101" s="232">
        <v>0</v>
      </c>
      <c r="W101" s="232">
        <v>0</v>
      </c>
      <c r="X101" s="232">
        <v>0</v>
      </c>
      <c r="Y101" s="232">
        <v>0</v>
      </c>
      <c r="Z101" s="233">
        <v>45991</v>
      </c>
      <c r="AA101" s="234">
        <v>1</v>
      </c>
      <c r="AB101" s="232">
        <v>12630</v>
      </c>
    </row>
    <row r="102" spans="1:28" x14ac:dyDescent="0.25">
      <c r="A102" s="16" t="s">
        <v>2253</v>
      </c>
      <c r="B102" s="16" t="s">
        <v>3348</v>
      </c>
      <c r="C102" s="16" t="s">
        <v>3838</v>
      </c>
      <c r="D102" s="16" t="s">
        <v>3839</v>
      </c>
      <c r="F102" s="16" t="s">
        <v>3640</v>
      </c>
      <c r="G102" s="16" t="s">
        <v>3641</v>
      </c>
      <c r="H102" s="231">
        <v>1</v>
      </c>
      <c r="I102" s="231">
        <v>0</v>
      </c>
      <c r="J102" s="231">
        <v>0</v>
      </c>
      <c r="K102" s="231">
        <v>0</v>
      </c>
      <c r="L102" s="231">
        <v>0</v>
      </c>
      <c r="M102" s="231">
        <v>0</v>
      </c>
      <c r="N102" s="231">
        <v>0</v>
      </c>
      <c r="O102" s="231">
        <v>0</v>
      </c>
      <c r="P102" s="231">
        <v>0</v>
      </c>
      <c r="Q102" s="232">
        <v>16</v>
      </c>
      <c r="R102" s="232">
        <v>0</v>
      </c>
      <c r="S102" s="232">
        <v>0</v>
      </c>
      <c r="T102" s="232">
        <v>0</v>
      </c>
      <c r="U102" s="232">
        <v>0</v>
      </c>
      <c r="V102" s="232">
        <v>0</v>
      </c>
      <c r="W102" s="232">
        <v>0</v>
      </c>
      <c r="X102" s="232">
        <v>0</v>
      </c>
      <c r="Y102" s="232">
        <v>0</v>
      </c>
      <c r="Z102" s="233">
        <v>45991</v>
      </c>
      <c r="AA102" s="234">
        <v>1</v>
      </c>
      <c r="AB102" s="232">
        <v>16</v>
      </c>
    </row>
    <row r="103" spans="1:28" x14ac:dyDescent="0.25">
      <c r="A103" s="16" t="s">
        <v>2253</v>
      </c>
      <c r="B103" s="16" t="s">
        <v>3348</v>
      </c>
      <c r="C103" s="16" t="s">
        <v>3840</v>
      </c>
      <c r="D103" s="16" t="s">
        <v>3841</v>
      </c>
      <c r="F103" s="16" t="s">
        <v>3640</v>
      </c>
      <c r="G103" s="16" t="s">
        <v>3641</v>
      </c>
      <c r="H103" s="231">
        <v>1</v>
      </c>
      <c r="I103" s="231">
        <v>0</v>
      </c>
      <c r="J103" s="231">
        <v>0</v>
      </c>
      <c r="K103" s="231">
        <v>0</v>
      </c>
      <c r="L103" s="231">
        <v>0</v>
      </c>
      <c r="M103" s="231">
        <v>0</v>
      </c>
      <c r="N103" s="231">
        <v>0</v>
      </c>
      <c r="O103" s="231">
        <v>0</v>
      </c>
      <c r="P103" s="231">
        <v>0</v>
      </c>
      <c r="Q103" s="232">
        <v>25.32</v>
      </c>
      <c r="R103" s="232">
        <v>0</v>
      </c>
      <c r="S103" s="232">
        <v>0</v>
      </c>
      <c r="T103" s="232">
        <v>0</v>
      </c>
      <c r="U103" s="232">
        <v>0</v>
      </c>
      <c r="V103" s="232">
        <v>0</v>
      </c>
      <c r="W103" s="232">
        <v>0</v>
      </c>
      <c r="X103" s="232">
        <v>0</v>
      </c>
      <c r="Y103" s="232">
        <v>0</v>
      </c>
      <c r="Z103" s="233">
        <v>45991</v>
      </c>
      <c r="AA103" s="234">
        <v>1</v>
      </c>
      <c r="AB103" s="232">
        <v>25.32</v>
      </c>
    </row>
    <row r="104" spans="1:28" x14ac:dyDescent="0.25">
      <c r="A104" s="16" t="s">
        <v>2253</v>
      </c>
      <c r="B104" s="16" t="s">
        <v>3348</v>
      </c>
      <c r="C104" s="16" t="s">
        <v>3842</v>
      </c>
      <c r="D104" s="16" t="s">
        <v>3843</v>
      </c>
      <c r="F104" s="16" t="s">
        <v>3640</v>
      </c>
      <c r="G104" s="16" t="s">
        <v>3641</v>
      </c>
      <c r="H104" s="231">
        <v>1</v>
      </c>
      <c r="I104" s="231">
        <v>0</v>
      </c>
      <c r="J104" s="231">
        <v>0</v>
      </c>
      <c r="K104" s="231">
        <v>0</v>
      </c>
      <c r="L104" s="231">
        <v>0</v>
      </c>
      <c r="M104" s="231">
        <v>0</v>
      </c>
      <c r="N104" s="231">
        <v>0</v>
      </c>
      <c r="O104" s="231">
        <v>0</v>
      </c>
      <c r="P104" s="231">
        <v>0</v>
      </c>
      <c r="Q104" s="232">
        <v>325</v>
      </c>
      <c r="R104" s="232">
        <v>0</v>
      </c>
      <c r="S104" s="232">
        <v>0</v>
      </c>
      <c r="T104" s="232">
        <v>0</v>
      </c>
      <c r="U104" s="232">
        <v>0</v>
      </c>
      <c r="V104" s="232">
        <v>0</v>
      </c>
      <c r="W104" s="232">
        <v>0</v>
      </c>
      <c r="X104" s="232">
        <v>0</v>
      </c>
      <c r="Y104" s="232">
        <v>0</v>
      </c>
      <c r="Z104" s="233">
        <v>45991</v>
      </c>
      <c r="AA104" s="234">
        <v>1</v>
      </c>
      <c r="AB104" s="232">
        <v>325</v>
      </c>
    </row>
    <row r="105" spans="1:28" x14ac:dyDescent="0.25">
      <c r="A105" s="16" t="s">
        <v>2253</v>
      </c>
      <c r="B105" s="16" t="s">
        <v>3348</v>
      </c>
      <c r="C105" s="16" t="s">
        <v>3844</v>
      </c>
      <c r="D105" s="16" t="s">
        <v>3845</v>
      </c>
      <c r="F105" s="16" t="s">
        <v>3640</v>
      </c>
      <c r="G105" s="16" t="s">
        <v>3641</v>
      </c>
      <c r="H105" s="231">
        <v>1</v>
      </c>
      <c r="I105" s="231">
        <v>0</v>
      </c>
      <c r="J105" s="231">
        <v>0</v>
      </c>
      <c r="K105" s="231">
        <v>0</v>
      </c>
      <c r="L105" s="231">
        <v>0</v>
      </c>
      <c r="M105" s="231">
        <v>0</v>
      </c>
      <c r="N105" s="231">
        <v>0</v>
      </c>
      <c r="O105" s="231">
        <v>0</v>
      </c>
      <c r="P105" s="231">
        <v>0</v>
      </c>
      <c r="Q105" s="232">
        <v>215.75</v>
      </c>
      <c r="R105" s="232">
        <v>0</v>
      </c>
      <c r="S105" s="232">
        <v>0</v>
      </c>
      <c r="T105" s="232">
        <v>0</v>
      </c>
      <c r="U105" s="232">
        <v>0</v>
      </c>
      <c r="V105" s="232">
        <v>0</v>
      </c>
      <c r="W105" s="232">
        <v>0</v>
      </c>
      <c r="X105" s="232">
        <v>0</v>
      </c>
      <c r="Y105" s="232">
        <v>0</v>
      </c>
      <c r="Z105" s="233">
        <v>45991</v>
      </c>
      <c r="AA105" s="234">
        <v>1</v>
      </c>
      <c r="AB105" s="232">
        <v>215.75</v>
      </c>
    </row>
    <row r="106" spans="1:28" x14ac:dyDescent="0.25">
      <c r="A106" s="16" t="s">
        <v>2253</v>
      </c>
      <c r="B106" s="16" t="s">
        <v>3348</v>
      </c>
      <c r="C106" s="16" t="s">
        <v>3846</v>
      </c>
      <c r="D106" s="16" t="s">
        <v>3847</v>
      </c>
      <c r="F106" s="16" t="s">
        <v>3640</v>
      </c>
      <c r="G106" s="16" t="s">
        <v>3641</v>
      </c>
      <c r="H106" s="231">
        <v>2</v>
      </c>
      <c r="I106" s="231">
        <v>0</v>
      </c>
      <c r="J106" s="231">
        <v>0</v>
      </c>
      <c r="K106" s="231">
        <v>0</v>
      </c>
      <c r="L106" s="231">
        <v>0</v>
      </c>
      <c r="M106" s="231">
        <v>0</v>
      </c>
      <c r="N106" s="231">
        <v>0</v>
      </c>
      <c r="O106" s="231">
        <v>0</v>
      </c>
      <c r="P106" s="231">
        <v>0</v>
      </c>
      <c r="Q106" s="232">
        <v>63.55</v>
      </c>
      <c r="R106" s="232">
        <v>0</v>
      </c>
      <c r="S106" s="232">
        <v>0</v>
      </c>
      <c r="T106" s="232">
        <v>0</v>
      </c>
      <c r="U106" s="232">
        <v>0</v>
      </c>
      <c r="V106" s="232">
        <v>0</v>
      </c>
      <c r="W106" s="232">
        <v>0</v>
      </c>
      <c r="X106" s="232">
        <v>0</v>
      </c>
      <c r="Y106" s="232">
        <v>0</v>
      </c>
      <c r="Z106" s="233">
        <v>45991</v>
      </c>
      <c r="AA106" s="234">
        <v>2</v>
      </c>
      <c r="AB106" s="232">
        <v>63.55</v>
      </c>
    </row>
    <row r="107" spans="1:28" x14ac:dyDescent="0.25">
      <c r="A107" s="16" t="s">
        <v>2253</v>
      </c>
      <c r="B107" s="16" t="s">
        <v>3348</v>
      </c>
      <c r="C107" s="16" t="s">
        <v>3848</v>
      </c>
      <c r="D107" s="16" t="s">
        <v>3849</v>
      </c>
      <c r="F107" s="16" t="s">
        <v>3640</v>
      </c>
      <c r="G107" s="16" t="s">
        <v>3641</v>
      </c>
      <c r="H107" s="231">
        <v>1</v>
      </c>
      <c r="I107" s="231">
        <v>0</v>
      </c>
      <c r="J107" s="231">
        <v>0</v>
      </c>
      <c r="K107" s="231">
        <v>0</v>
      </c>
      <c r="L107" s="231">
        <v>0</v>
      </c>
      <c r="M107" s="231">
        <v>0</v>
      </c>
      <c r="N107" s="231">
        <v>0</v>
      </c>
      <c r="O107" s="231">
        <v>0</v>
      </c>
      <c r="P107" s="231">
        <v>0</v>
      </c>
      <c r="Q107" s="232">
        <v>123.98</v>
      </c>
      <c r="R107" s="232">
        <v>0</v>
      </c>
      <c r="S107" s="232">
        <v>0</v>
      </c>
      <c r="T107" s="232">
        <v>0</v>
      </c>
      <c r="U107" s="232">
        <v>0</v>
      </c>
      <c r="V107" s="232">
        <v>0</v>
      </c>
      <c r="W107" s="232">
        <v>0</v>
      </c>
      <c r="X107" s="232">
        <v>0</v>
      </c>
      <c r="Y107" s="232">
        <v>0</v>
      </c>
      <c r="Z107" s="233">
        <v>45991</v>
      </c>
      <c r="AA107" s="234">
        <v>1</v>
      </c>
      <c r="AB107" s="232">
        <v>123.98</v>
      </c>
    </row>
    <row r="108" spans="1:28" x14ac:dyDescent="0.25">
      <c r="A108" s="16" t="s">
        <v>2253</v>
      </c>
      <c r="B108" s="16" t="s">
        <v>3348</v>
      </c>
      <c r="C108" s="16" t="s">
        <v>3850</v>
      </c>
      <c r="D108" s="16" t="s">
        <v>3851</v>
      </c>
      <c r="F108" s="16" t="s">
        <v>3640</v>
      </c>
      <c r="G108" s="16" t="s">
        <v>3641</v>
      </c>
      <c r="H108" s="231">
        <v>10</v>
      </c>
      <c r="I108" s="231">
        <v>0</v>
      </c>
      <c r="J108" s="231">
        <v>0</v>
      </c>
      <c r="K108" s="231">
        <v>0</v>
      </c>
      <c r="L108" s="231">
        <v>0</v>
      </c>
      <c r="M108" s="231">
        <v>0</v>
      </c>
      <c r="N108" s="231">
        <v>0</v>
      </c>
      <c r="O108" s="231">
        <v>0</v>
      </c>
      <c r="P108" s="231">
        <v>0</v>
      </c>
      <c r="Q108" s="232">
        <v>4.3</v>
      </c>
      <c r="R108" s="232">
        <v>0</v>
      </c>
      <c r="S108" s="232">
        <v>0</v>
      </c>
      <c r="T108" s="232">
        <v>0</v>
      </c>
      <c r="U108" s="232">
        <v>0</v>
      </c>
      <c r="V108" s="232">
        <v>0</v>
      </c>
      <c r="W108" s="232">
        <v>0</v>
      </c>
      <c r="X108" s="232">
        <v>0</v>
      </c>
      <c r="Y108" s="232">
        <v>0</v>
      </c>
      <c r="Z108" s="233">
        <v>45991</v>
      </c>
      <c r="AA108" s="234">
        <v>10</v>
      </c>
      <c r="AB108" s="232">
        <v>4.3</v>
      </c>
    </row>
    <row r="109" spans="1:28" x14ac:dyDescent="0.25">
      <c r="A109" s="16" t="s">
        <v>2253</v>
      </c>
      <c r="B109" s="16" t="s">
        <v>3348</v>
      </c>
      <c r="C109" s="16" t="s">
        <v>3852</v>
      </c>
      <c r="D109" s="16" t="s">
        <v>3853</v>
      </c>
      <c r="F109" s="16" t="s">
        <v>3640</v>
      </c>
      <c r="G109" s="16" t="s">
        <v>3641</v>
      </c>
      <c r="H109" s="231">
        <v>3</v>
      </c>
      <c r="I109" s="231">
        <v>0</v>
      </c>
      <c r="J109" s="231">
        <v>0</v>
      </c>
      <c r="K109" s="231">
        <v>0</v>
      </c>
      <c r="L109" s="231">
        <v>0</v>
      </c>
      <c r="M109" s="231">
        <v>0</v>
      </c>
      <c r="N109" s="231">
        <v>0</v>
      </c>
      <c r="O109" s="231">
        <v>0</v>
      </c>
      <c r="P109" s="231">
        <v>0</v>
      </c>
      <c r="Q109" s="232">
        <v>0</v>
      </c>
      <c r="R109" s="232">
        <v>0</v>
      </c>
      <c r="S109" s="232">
        <v>0</v>
      </c>
      <c r="T109" s="232">
        <v>0</v>
      </c>
      <c r="U109" s="232">
        <v>0</v>
      </c>
      <c r="V109" s="232">
        <v>0</v>
      </c>
      <c r="W109" s="232">
        <v>0</v>
      </c>
      <c r="X109" s="232">
        <v>0</v>
      </c>
      <c r="Y109" s="232">
        <v>0</v>
      </c>
      <c r="Z109" s="233">
        <v>45991</v>
      </c>
      <c r="AA109" s="234">
        <v>3</v>
      </c>
      <c r="AB109" s="232">
        <v>0</v>
      </c>
    </row>
    <row r="110" spans="1:28" x14ac:dyDescent="0.25">
      <c r="A110" s="16" t="s">
        <v>2253</v>
      </c>
      <c r="B110" s="16" t="s">
        <v>3348</v>
      </c>
      <c r="C110" s="16" t="s">
        <v>3854</v>
      </c>
      <c r="D110" s="16" t="s">
        <v>3855</v>
      </c>
      <c r="F110" s="16" t="s">
        <v>3640</v>
      </c>
      <c r="G110" s="16" t="s">
        <v>3641</v>
      </c>
      <c r="H110" s="231">
        <v>1</v>
      </c>
      <c r="I110" s="231">
        <v>0</v>
      </c>
      <c r="J110" s="231">
        <v>0</v>
      </c>
      <c r="K110" s="231">
        <v>0</v>
      </c>
      <c r="L110" s="231">
        <v>0</v>
      </c>
      <c r="M110" s="231">
        <v>0</v>
      </c>
      <c r="N110" s="231">
        <v>0</v>
      </c>
      <c r="O110" s="231">
        <v>0</v>
      </c>
      <c r="P110" s="231">
        <v>0</v>
      </c>
      <c r="Q110" s="232">
        <v>0</v>
      </c>
      <c r="R110" s="232">
        <v>0</v>
      </c>
      <c r="S110" s="232">
        <v>0</v>
      </c>
      <c r="T110" s="232">
        <v>0</v>
      </c>
      <c r="U110" s="232">
        <v>0</v>
      </c>
      <c r="V110" s="232">
        <v>0</v>
      </c>
      <c r="W110" s="232">
        <v>0</v>
      </c>
      <c r="X110" s="232">
        <v>0</v>
      </c>
      <c r="Y110" s="232">
        <v>0</v>
      </c>
      <c r="Z110" s="233">
        <v>45991</v>
      </c>
      <c r="AA110" s="234">
        <v>1</v>
      </c>
      <c r="AB110" s="232">
        <v>0</v>
      </c>
    </row>
    <row r="111" spans="1:28" x14ac:dyDescent="0.25">
      <c r="A111" s="16" t="s">
        <v>2253</v>
      </c>
      <c r="B111" s="16" t="s">
        <v>3348</v>
      </c>
      <c r="C111" s="16" t="s">
        <v>3856</v>
      </c>
      <c r="D111" s="16" t="s">
        <v>3857</v>
      </c>
      <c r="F111" s="16" t="s">
        <v>3640</v>
      </c>
      <c r="G111" s="16" t="s">
        <v>3641</v>
      </c>
      <c r="H111" s="231">
        <v>12</v>
      </c>
      <c r="I111" s="231">
        <v>0</v>
      </c>
      <c r="J111" s="231">
        <v>0</v>
      </c>
      <c r="K111" s="231">
        <v>0</v>
      </c>
      <c r="L111" s="231">
        <v>0</v>
      </c>
      <c r="M111" s="231">
        <v>0</v>
      </c>
      <c r="N111" s="231">
        <v>0</v>
      </c>
      <c r="O111" s="231">
        <v>0</v>
      </c>
      <c r="P111" s="231">
        <v>0</v>
      </c>
      <c r="Q111" s="232">
        <v>290.52</v>
      </c>
      <c r="R111" s="232">
        <v>0</v>
      </c>
      <c r="S111" s="232">
        <v>0</v>
      </c>
      <c r="T111" s="232">
        <v>0</v>
      </c>
      <c r="U111" s="232">
        <v>0</v>
      </c>
      <c r="V111" s="232">
        <v>0</v>
      </c>
      <c r="W111" s="232">
        <v>0</v>
      </c>
      <c r="X111" s="232">
        <v>0</v>
      </c>
      <c r="Y111" s="232">
        <v>0</v>
      </c>
      <c r="Z111" s="233">
        <v>45991</v>
      </c>
      <c r="AA111" s="234">
        <v>12</v>
      </c>
      <c r="AB111" s="232">
        <v>290.52</v>
      </c>
    </row>
    <row r="112" spans="1:28" x14ac:dyDescent="0.25">
      <c r="A112" s="16" t="s">
        <v>2253</v>
      </c>
      <c r="B112" s="16" t="s">
        <v>3348</v>
      </c>
      <c r="C112" s="16" t="s">
        <v>3858</v>
      </c>
      <c r="D112" s="16" t="s">
        <v>3859</v>
      </c>
      <c r="F112" s="16" t="s">
        <v>3640</v>
      </c>
      <c r="G112" s="16" t="s">
        <v>3641</v>
      </c>
      <c r="H112" s="231">
        <v>12</v>
      </c>
      <c r="I112" s="231">
        <v>0</v>
      </c>
      <c r="J112" s="231">
        <v>0</v>
      </c>
      <c r="K112" s="231">
        <v>0</v>
      </c>
      <c r="L112" s="231">
        <v>0</v>
      </c>
      <c r="M112" s="231">
        <v>0</v>
      </c>
      <c r="N112" s="231">
        <v>0</v>
      </c>
      <c r="O112" s="231">
        <v>0</v>
      </c>
      <c r="P112" s="231">
        <v>0</v>
      </c>
      <c r="Q112" s="232">
        <v>290.52</v>
      </c>
      <c r="R112" s="232">
        <v>0</v>
      </c>
      <c r="S112" s="232">
        <v>0</v>
      </c>
      <c r="T112" s="232">
        <v>0</v>
      </c>
      <c r="U112" s="232">
        <v>0</v>
      </c>
      <c r="V112" s="232">
        <v>0</v>
      </c>
      <c r="W112" s="232">
        <v>0</v>
      </c>
      <c r="X112" s="232">
        <v>0</v>
      </c>
      <c r="Y112" s="232">
        <v>0</v>
      </c>
      <c r="Z112" s="233">
        <v>45991</v>
      </c>
      <c r="AA112" s="234">
        <v>12</v>
      </c>
      <c r="AB112" s="232">
        <v>290.52</v>
      </c>
    </row>
    <row r="113" spans="1:28" x14ac:dyDescent="0.25">
      <c r="A113" s="16" t="s">
        <v>2253</v>
      </c>
      <c r="B113" s="16" t="s">
        <v>3348</v>
      </c>
      <c r="C113" s="16" t="s">
        <v>3860</v>
      </c>
      <c r="D113" s="16" t="s">
        <v>3861</v>
      </c>
      <c r="F113" s="16" t="s">
        <v>3640</v>
      </c>
      <c r="G113" s="16" t="s">
        <v>3641</v>
      </c>
      <c r="H113" s="231">
        <v>9</v>
      </c>
      <c r="I113" s="231">
        <v>0</v>
      </c>
      <c r="J113" s="231">
        <v>0</v>
      </c>
      <c r="K113" s="231">
        <v>0</v>
      </c>
      <c r="L113" s="231">
        <v>0</v>
      </c>
      <c r="M113" s="231">
        <v>0</v>
      </c>
      <c r="N113" s="231">
        <v>0</v>
      </c>
      <c r="O113" s="231">
        <v>0</v>
      </c>
      <c r="P113" s="231">
        <v>0</v>
      </c>
      <c r="Q113" s="232">
        <v>0</v>
      </c>
      <c r="R113" s="232">
        <v>0</v>
      </c>
      <c r="S113" s="232">
        <v>0</v>
      </c>
      <c r="T113" s="232">
        <v>0</v>
      </c>
      <c r="U113" s="232">
        <v>0</v>
      </c>
      <c r="V113" s="232">
        <v>0</v>
      </c>
      <c r="W113" s="232">
        <v>0</v>
      </c>
      <c r="X113" s="232">
        <v>0</v>
      </c>
      <c r="Y113" s="232">
        <v>0</v>
      </c>
      <c r="Z113" s="233">
        <v>45991</v>
      </c>
      <c r="AA113" s="234">
        <v>9</v>
      </c>
      <c r="AB113" s="232">
        <v>0</v>
      </c>
    </row>
    <row r="114" spans="1:28" x14ac:dyDescent="0.25">
      <c r="A114" s="16" t="s">
        <v>2253</v>
      </c>
      <c r="B114" s="16" t="s">
        <v>3348</v>
      </c>
      <c r="C114" s="16" t="s">
        <v>3862</v>
      </c>
      <c r="D114" s="16" t="s">
        <v>3863</v>
      </c>
      <c r="F114" s="16" t="s">
        <v>3640</v>
      </c>
      <c r="G114" s="16" t="s">
        <v>3641</v>
      </c>
      <c r="H114" s="231">
        <v>4</v>
      </c>
      <c r="I114" s="231">
        <v>0</v>
      </c>
      <c r="J114" s="231">
        <v>0</v>
      </c>
      <c r="K114" s="231">
        <v>0</v>
      </c>
      <c r="L114" s="231">
        <v>0</v>
      </c>
      <c r="M114" s="231">
        <v>0</v>
      </c>
      <c r="N114" s="231">
        <v>0</v>
      </c>
      <c r="O114" s="231">
        <v>0</v>
      </c>
      <c r="P114" s="231">
        <v>0</v>
      </c>
      <c r="Q114" s="232">
        <v>0</v>
      </c>
      <c r="R114" s="232">
        <v>0</v>
      </c>
      <c r="S114" s="232">
        <v>0</v>
      </c>
      <c r="T114" s="232">
        <v>0</v>
      </c>
      <c r="U114" s="232">
        <v>0</v>
      </c>
      <c r="V114" s="232">
        <v>0</v>
      </c>
      <c r="W114" s="232">
        <v>0</v>
      </c>
      <c r="X114" s="232">
        <v>0</v>
      </c>
      <c r="Y114" s="232">
        <v>0</v>
      </c>
      <c r="Z114" s="233">
        <v>45991</v>
      </c>
      <c r="AA114" s="234">
        <v>4</v>
      </c>
      <c r="AB114" s="232">
        <v>0</v>
      </c>
    </row>
    <row r="115" spans="1:28" x14ac:dyDescent="0.25">
      <c r="A115" s="16" t="s">
        <v>2253</v>
      </c>
      <c r="B115" s="16" t="s">
        <v>3348</v>
      </c>
      <c r="C115" s="16" t="s">
        <v>3864</v>
      </c>
      <c r="D115" s="16" t="s">
        <v>3865</v>
      </c>
      <c r="F115" s="16" t="s">
        <v>3640</v>
      </c>
      <c r="G115" s="16" t="s">
        <v>3641</v>
      </c>
      <c r="H115" s="231">
        <v>1</v>
      </c>
      <c r="I115" s="231">
        <v>0</v>
      </c>
      <c r="J115" s="231">
        <v>0</v>
      </c>
      <c r="K115" s="231">
        <v>0</v>
      </c>
      <c r="L115" s="231">
        <v>0</v>
      </c>
      <c r="M115" s="231">
        <v>0</v>
      </c>
      <c r="N115" s="231">
        <v>0</v>
      </c>
      <c r="O115" s="231">
        <v>0</v>
      </c>
      <c r="P115" s="231">
        <v>0</v>
      </c>
      <c r="Q115" s="232">
        <v>195</v>
      </c>
      <c r="R115" s="232">
        <v>0</v>
      </c>
      <c r="S115" s="232">
        <v>0</v>
      </c>
      <c r="T115" s="232">
        <v>0</v>
      </c>
      <c r="U115" s="232">
        <v>0</v>
      </c>
      <c r="V115" s="232">
        <v>0</v>
      </c>
      <c r="W115" s="232">
        <v>0</v>
      </c>
      <c r="X115" s="232">
        <v>0</v>
      </c>
      <c r="Y115" s="232">
        <v>0</v>
      </c>
      <c r="Z115" s="233">
        <v>45991</v>
      </c>
      <c r="AA115" s="234">
        <v>1</v>
      </c>
      <c r="AB115" s="232">
        <v>195</v>
      </c>
    </row>
    <row r="116" spans="1:28" x14ac:dyDescent="0.25">
      <c r="A116" s="16" t="s">
        <v>2253</v>
      </c>
      <c r="B116" s="16" t="s">
        <v>3348</v>
      </c>
      <c r="C116" s="16" t="s">
        <v>3866</v>
      </c>
      <c r="D116" s="16" t="s">
        <v>3867</v>
      </c>
      <c r="F116" s="16" t="s">
        <v>3640</v>
      </c>
      <c r="G116" s="16" t="s">
        <v>3641</v>
      </c>
      <c r="H116" s="231">
        <v>1</v>
      </c>
      <c r="I116" s="231">
        <v>0</v>
      </c>
      <c r="J116" s="231">
        <v>0</v>
      </c>
      <c r="K116" s="231">
        <v>0</v>
      </c>
      <c r="L116" s="231">
        <v>0</v>
      </c>
      <c r="M116" s="231">
        <v>0</v>
      </c>
      <c r="N116" s="231">
        <v>0</v>
      </c>
      <c r="O116" s="231">
        <v>0</v>
      </c>
      <c r="P116" s="231">
        <v>0</v>
      </c>
      <c r="Q116" s="232">
        <v>662.55</v>
      </c>
      <c r="R116" s="232">
        <v>0</v>
      </c>
      <c r="S116" s="232">
        <v>0</v>
      </c>
      <c r="T116" s="232">
        <v>0</v>
      </c>
      <c r="U116" s="232">
        <v>0</v>
      </c>
      <c r="V116" s="232">
        <v>0</v>
      </c>
      <c r="W116" s="232">
        <v>0</v>
      </c>
      <c r="X116" s="232">
        <v>0</v>
      </c>
      <c r="Y116" s="232">
        <v>0</v>
      </c>
      <c r="Z116" s="233">
        <v>45991</v>
      </c>
      <c r="AA116" s="234">
        <v>1</v>
      </c>
      <c r="AB116" s="232">
        <v>662.55</v>
      </c>
    </row>
    <row r="117" spans="1:28" x14ac:dyDescent="0.25">
      <c r="A117" s="16" t="s">
        <v>2253</v>
      </c>
      <c r="B117" s="16" t="s">
        <v>3348</v>
      </c>
      <c r="C117" s="16" t="s">
        <v>3868</v>
      </c>
      <c r="D117" s="16" t="s">
        <v>3869</v>
      </c>
      <c r="F117" s="16" t="s">
        <v>3640</v>
      </c>
      <c r="G117" s="16" t="s">
        <v>3641</v>
      </c>
      <c r="H117" s="231">
        <v>4</v>
      </c>
      <c r="I117" s="231">
        <v>0</v>
      </c>
      <c r="J117" s="231">
        <v>0</v>
      </c>
      <c r="K117" s="231">
        <v>0</v>
      </c>
      <c r="L117" s="231">
        <v>0</v>
      </c>
      <c r="M117" s="231">
        <v>0</v>
      </c>
      <c r="N117" s="231">
        <v>0</v>
      </c>
      <c r="O117" s="231">
        <v>0</v>
      </c>
      <c r="P117" s="231">
        <v>0</v>
      </c>
      <c r="Q117" s="232">
        <v>49.4</v>
      </c>
      <c r="R117" s="232">
        <v>0</v>
      </c>
      <c r="S117" s="232">
        <v>0</v>
      </c>
      <c r="T117" s="232">
        <v>0</v>
      </c>
      <c r="U117" s="232">
        <v>0</v>
      </c>
      <c r="V117" s="232">
        <v>0</v>
      </c>
      <c r="W117" s="232">
        <v>0</v>
      </c>
      <c r="X117" s="232">
        <v>0</v>
      </c>
      <c r="Y117" s="232">
        <v>0</v>
      </c>
      <c r="Z117" s="233">
        <v>45991</v>
      </c>
      <c r="AA117" s="234">
        <v>4</v>
      </c>
      <c r="AB117" s="232">
        <v>49.4</v>
      </c>
    </row>
    <row r="118" spans="1:28" x14ac:dyDescent="0.25">
      <c r="A118" s="16" t="s">
        <v>2253</v>
      </c>
      <c r="B118" s="16" t="s">
        <v>3348</v>
      </c>
      <c r="C118" s="16" t="s">
        <v>3870</v>
      </c>
      <c r="D118" s="16" t="s">
        <v>3871</v>
      </c>
      <c r="F118" s="16" t="s">
        <v>3640</v>
      </c>
      <c r="G118" s="16" t="s">
        <v>3641</v>
      </c>
      <c r="H118" s="231">
        <v>2</v>
      </c>
      <c r="I118" s="231">
        <v>0</v>
      </c>
      <c r="J118" s="231">
        <v>0</v>
      </c>
      <c r="K118" s="231">
        <v>0</v>
      </c>
      <c r="L118" s="231">
        <v>0</v>
      </c>
      <c r="M118" s="231">
        <v>0</v>
      </c>
      <c r="N118" s="231">
        <v>0</v>
      </c>
      <c r="O118" s="231">
        <v>0</v>
      </c>
      <c r="P118" s="231">
        <v>0</v>
      </c>
      <c r="Q118" s="232">
        <v>28.2</v>
      </c>
      <c r="R118" s="232">
        <v>0</v>
      </c>
      <c r="S118" s="232">
        <v>0</v>
      </c>
      <c r="T118" s="232">
        <v>0</v>
      </c>
      <c r="U118" s="232">
        <v>0</v>
      </c>
      <c r="V118" s="232">
        <v>0</v>
      </c>
      <c r="W118" s="232">
        <v>0</v>
      </c>
      <c r="X118" s="232">
        <v>0</v>
      </c>
      <c r="Y118" s="232">
        <v>0</v>
      </c>
      <c r="Z118" s="233">
        <v>45991</v>
      </c>
      <c r="AA118" s="234">
        <v>2</v>
      </c>
      <c r="AB118" s="232">
        <v>28.2</v>
      </c>
    </row>
    <row r="119" spans="1:28" x14ac:dyDescent="0.25">
      <c r="A119" s="16" t="s">
        <v>2253</v>
      </c>
      <c r="B119" s="16" t="s">
        <v>3348</v>
      </c>
      <c r="C119" s="16" t="s">
        <v>3872</v>
      </c>
      <c r="D119" s="16" t="s">
        <v>3873</v>
      </c>
      <c r="F119" s="16" t="s">
        <v>3640</v>
      </c>
      <c r="G119" s="16" t="s">
        <v>3641</v>
      </c>
      <c r="H119" s="235">
        <v>2</v>
      </c>
      <c r="I119" s="235">
        <v>0</v>
      </c>
      <c r="J119" s="235">
        <v>0</v>
      </c>
      <c r="K119" s="235">
        <v>0</v>
      </c>
      <c r="L119" s="235">
        <v>0</v>
      </c>
      <c r="M119" s="235">
        <v>0</v>
      </c>
      <c r="N119" s="235">
        <v>0</v>
      </c>
      <c r="O119" s="235">
        <v>0</v>
      </c>
      <c r="P119" s="235">
        <v>0</v>
      </c>
      <c r="Q119" s="232">
        <v>372.16</v>
      </c>
      <c r="R119" s="232">
        <v>0</v>
      </c>
      <c r="S119" s="232">
        <v>0</v>
      </c>
      <c r="T119" s="232">
        <v>0</v>
      </c>
      <c r="U119" s="232">
        <v>0</v>
      </c>
      <c r="V119" s="232">
        <v>0</v>
      </c>
      <c r="W119" s="232">
        <v>0</v>
      </c>
      <c r="X119" s="232">
        <v>0</v>
      </c>
      <c r="Y119" s="232">
        <v>0</v>
      </c>
      <c r="Z119" s="233">
        <v>45991</v>
      </c>
      <c r="AA119" s="234">
        <v>2</v>
      </c>
      <c r="AB119" s="232">
        <v>372.16</v>
      </c>
    </row>
    <row r="120" spans="1:28" x14ac:dyDescent="0.25">
      <c r="A120" s="16" t="s">
        <v>2253</v>
      </c>
      <c r="B120" s="16" t="s">
        <v>3348</v>
      </c>
      <c r="C120" s="16" t="s">
        <v>3874</v>
      </c>
      <c r="D120" s="16" t="s">
        <v>3875</v>
      </c>
      <c r="F120" s="16" t="s">
        <v>3640</v>
      </c>
      <c r="G120" s="16" t="s">
        <v>3641</v>
      </c>
      <c r="H120" s="231">
        <v>27</v>
      </c>
      <c r="I120" s="231">
        <v>0</v>
      </c>
      <c r="J120" s="231">
        <v>0</v>
      </c>
      <c r="K120" s="231">
        <v>0</v>
      </c>
      <c r="L120" s="231">
        <v>0</v>
      </c>
      <c r="M120" s="231">
        <v>0</v>
      </c>
      <c r="N120" s="231">
        <v>0</v>
      </c>
      <c r="O120" s="231">
        <v>0</v>
      </c>
      <c r="P120" s="231">
        <v>0</v>
      </c>
      <c r="Q120" s="232">
        <v>606.54999999999995</v>
      </c>
      <c r="R120" s="232">
        <v>0</v>
      </c>
      <c r="S120" s="232">
        <v>0</v>
      </c>
      <c r="T120" s="232">
        <v>0</v>
      </c>
      <c r="U120" s="232">
        <v>0</v>
      </c>
      <c r="V120" s="232">
        <v>0</v>
      </c>
      <c r="W120" s="232">
        <v>0</v>
      </c>
      <c r="X120" s="232">
        <v>0</v>
      </c>
      <c r="Y120" s="232">
        <v>0</v>
      </c>
      <c r="Z120" s="233">
        <v>45991</v>
      </c>
      <c r="AA120" s="234">
        <v>27</v>
      </c>
      <c r="AB120" s="232">
        <v>606.54999999999995</v>
      </c>
    </row>
    <row r="121" spans="1:28" x14ac:dyDescent="0.25">
      <c r="A121" s="16" t="s">
        <v>2253</v>
      </c>
      <c r="B121" s="16" t="s">
        <v>3348</v>
      </c>
      <c r="C121" s="16" t="s">
        <v>3876</v>
      </c>
      <c r="D121" s="16" t="s">
        <v>3877</v>
      </c>
      <c r="F121" s="16" t="s">
        <v>3640</v>
      </c>
      <c r="G121" s="16" t="s">
        <v>3641</v>
      </c>
      <c r="H121" s="231">
        <v>1</v>
      </c>
      <c r="I121" s="231">
        <v>0</v>
      </c>
      <c r="J121" s="231">
        <v>0</v>
      </c>
      <c r="K121" s="231">
        <v>0</v>
      </c>
      <c r="L121" s="231">
        <v>0</v>
      </c>
      <c r="M121" s="231">
        <v>0</v>
      </c>
      <c r="N121" s="231">
        <v>0</v>
      </c>
      <c r="O121" s="231">
        <v>0</v>
      </c>
      <c r="P121" s="231">
        <v>0</v>
      </c>
      <c r="Q121" s="232">
        <v>164.87</v>
      </c>
      <c r="R121" s="232">
        <v>0</v>
      </c>
      <c r="S121" s="232">
        <v>0</v>
      </c>
      <c r="T121" s="232">
        <v>0</v>
      </c>
      <c r="U121" s="232">
        <v>0</v>
      </c>
      <c r="V121" s="232">
        <v>0</v>
      </c>
      <c r="W121" s="232">
        <v>0</v>
      </c>
      <c r="X121" s="232">
        <v>0</v>
      </c>
      <c r="Y121" s="232">
        <v>0</v>
      </c>
      <c r="Z121" s="233">
        <v>45991</v>
      </c>
      <c r="AA121" s="234">
        <v>1</v>
      </c>
      <c r="AB121" s="232">
        <v>164.87</v>
      </c>
    </row>
    <row r="122" spans="1:28" x14ac:dyDescent="0.25">
      <c r="A122" s="16" t="s">
        <v>2253</v>
      </c>
      <c r="B122" s="16" t="s">
        <v>3348</v>
      </c>
      <c r="C122" s="16" t="s">
        <v>3878</v>
      </c>
      <c r="D122" s="16" t="s">
        <v>3879</v>
      </c>
      <c r="F122" s="16" t="s">
        <v>3640</v>
      </c>
      <c r="G122" s="16" t="s">
        <v>3641</v>
      </c>
      <c r="H122" s="231">
        <v>2</v>
      </c>
      <c r="I122" s="231">
        <v>0</v>
      </c>
      <c r="J122" s="231">
        <v>0</v>
      </c>
      <c r="K122" s="231">
        <v>0</v>
      </c>
      <c r="L122" s="231">
        <v>0</v>
      </c>
      <c r="M122" s="231">
        <v>0</v>
      </c>
      <c r="N122" s="231">
        <v>0</v>
      </c>
      <c r="O122" s="231">
        <v>0</v>
      </c>
      <c r="P122" s="231">
        <v>0</v>
      </c>
      <c r="Q122" s="232">
        <v>2806.82</v>
      </c>
      <c r="R122" s="232">
        <v>0</v>
      </c>
      <c r="S122" s="232">
        <v>0</v>
      </c>
      <c r="T122" s="232">
        <v>0</v>
      </c>
      <c r="U122" s="232">
        <v>0</v>
      </c>
      <c r="V122" s="232">
        <v>0</v>
      </c>
      <c r="W122" s="232">
        <v>0</v>
      </c>
      <c r="X122" s="232">
        <v>0</v>
      </c>
      <c r="Y122" s="232">
        <v>0</v>
      </c>
      <c r="Z122" s="233">
        <v>45991</v>
      </c>
      <c r="AA122" s="234">
        <v>2</v>
      </c>
      <c r="AB122" s="232">
        <v>2806.82</v>
      </c>
    </row>
    <row r="123" spans="1:28" x14ac:dyDescent="0.25">
      <c r="A123" s="16" t="s">
        <v>2253</v>
      </c>
      <c r="B123" s="16" t="s">
        <v>3348</v>
      </c>
      <c r="C123" s="16" t="s">
        <v>3880</v>
      </c>
      <c r="D123" s="16" t="s">
        <v>3881</v>
      </c>
      <c r="F123" s="16" t="s">
        <v>3640</v>
      </c>
      <c r="G123" s="16" t="s">
        <v>3641</v>
      </c>
      <c r="H123" s="231">
        <v>1</v>
      </c>
      <c r="I123" s="231">
        <v>0</v>
      </c>
      <c r="J123" s="231">
        <v>0</v>
      </c>
      <c r="K123" s="231">
        <v>0</v>
      </c>
      <c r="L123" s="231">
        <v>0</v>
      </c>
      <c r="M123" s="231">
        <v>0</v>
      </c>
      <c r="N123" s="231">
        <v>0</v>
      </c>
      <c r="O123" s="231">
        <v>0</v>
      </c>
      <c r="P123" s="231">
        <v>0</v>
      </c>
      <c r="Q123" s="232">
        <v>575.29999999999995</v>
      </c>
      <c r="R123" s="232">
        <v>0</v>
      </c>
      <c r="S123" s="232">
        <v>0</v>
      </c>
      <c r="T123" s="232">
        <v>0</v>
      </c>
      <c r="U123" s="232">
        <v>0</v>
      </c>
      <c r="V123" s="232">
        <v>0</v>
      </c>
      <c r="W123" s="232">
        <v>0</v>
      </c>
      <c r="X123" s="232">
        <v>0</v>
      </c>
      <c r="Y123" s="232">
        <v>0</v>
      </c>
      <c r="Z123" s="233">
        <v>45991</v>
      </c>
      <c r="AA123" s="234">
        <v>1</v>
      </c>
      <c r="AB123" s="232">
        <v>575.29999999999995</v>
      </c>
    </row>
    <row r="124" spans="1:28" x14ac:dyDescent="0.25">
      <c r="A124" s="16" t="s">
        <v>2253</v>
      </c>
      <c r="B124" s="16" t="s">
        <v>3348</v>
      </c>
      <c r="C124" s="16" t="s">
        <v>3882</v>
      </c>
      <c r="D124" s="16" t="s">
        <v>3883</v>
      </c>
      <c r="F124" s="16" t="s">
        <v>3640</v>
      </c>
      <c r="G124" s="16" t="s">
        <v>3641</v>
      </c>
      <c r="H124" s="231">
        <v>2</v>
      </c>
      <c r="I124" s="231">
        <v>0</v>
      </c>
      <c r="J124" s="231">
        <v>0</v>
      </c>
      <c r="K124" s="231">
        <v>0</v>
      </c>
      <c r="L124" s="231">
        <v>0</v>
      </c>
      <c r="M124" s="231">
        <v>0</v>
      </c>
      <c r="N124" s="231">
        <v>0</v>
      </c>
      <c r="O124" s="231">
        <v>0</v>
      </c>
      <c r="P124" s="231">
        <v>0</v>
      </c>
      <c r="Q124" s="232">
        <v>591.41</v>
      </c>
      <c r="R124" s="232">
        <v>0</v>
      </c>
      <c r="S124" s="232">
        <v>0</v>
      </c>
      <c r="T124" s="232">
        <v>0</v>
      </c>
      <c r="U124" s="232">
        <v>0</v>
      </c>
      <c r="V124" s="232">
        <v>0</v>
      </c>
      <c r="W124" s="232">
        <v>0</v>
      </c>
      <c r="X124" s="232">
        <v>0</v>
      </c>
      <c r="Y124" s="232">
        <v>0</v>
      </c>
      <c r="Z124" s="233">
        <v>45991</v>
      </c>
      <c r="AA124" s="234">
        <v>2</v>
      </c>
      <c r="AB124" s="232">
        <v>591.41</v>
      </c>
    </row>
    <row r="125" spans="1:28" x14ac:dyDescent="0.25">
      <c r="A125" s="16" t="s">
        <v>2253</v>
      </c>
      <c r="B125" s="16" t="s">
        <v>3348</v>
      </c>
      <c r="C125" s="16" t="s">
        <v>3884</v>
      </c>
      <c r="D125" s="16" t="s">
        <v>3885</v>
      </c>
      <c r="F125" s="16" t="s">
        <v>3640</v>
      </c>
      <c r="G125" s="16" t="s">
        <v>3641</v>
      </c>
      <c r="H125" s="231">
        <v>1</v>
      </c>
      <c r="I125" s="231">
        <v>0</v>
      </c>
      <c r="J125" s="231">
        <v>0</v>
      </c>
      <c r="K125" s="231">
        <v>0</v>
      </c>
      <c r="L125" s="231">
        <v>0</v>
      </c>
      <c r="M125" s="231">
        <v>0</v>
      </c>
      <c r="N125" s="231">
        <v>0</v>
      </c>
      <c r="O125" s="231">
        <v>0</v>
      </c>
      <c r="P125" s="231">
        <v>0</v>
      </c>
      <c r="Q125" s="232">
        <v>160.09</v>
      </c>
      <c r="R125" s="232">
        <v>0</v>
      </c>
      <c r="S125" s="232">
        <v>0</v>
      </c>
      <c r="T125" s="232">
        <v>0</v>
      </c>
      <c r="U125" s="232">
        <v>0</v>
      </c>
      <c r="V125" s="232">
        <v>0</v>
      </c>
      <c r="W125" s="232">
        <v>0</v>
      </c>
      <c r="X125" s="232">
        <v>0</v>
      </c>
      <c r="Y125" s="232">
        <v>0</v>
      </c>
      <c r="Z125" s="233">
        <v>45991</v>
      </c>
      <c r="AA125" s="234">
        <v>1</v>
      </c>
      <c r="AB125" s="232">
        <v>160.09</v>
      </c>
    </row>
    <row r="126" spans="1:28" x14ac:dyDescent="0.25">
      <c r="A126" s="16" t="s">
        <v>2253</v>
      </c>
      <c r="B126" s="16" t="s">
        <v>3348</v>
      </c>
      <c r="C126" s="16" t="s">
        <v>3886</v>
      </c>
      <c r="D126" s="16" t="s">
        <v>3887</v>
      </c>
      <c r="F126" s="16" t="s">
        <v>3640</v>
      </c>
      <c r="G126" s="16" t="s">
        <v>3641</v>
      </c>
      <c r="H126" s="231">
        <v>1</v>
      </c>
      <c r="I126" s="231">
        <v>0</v>
      </c>
      <c r="J126" s="231">
        <v>0</v>
      </c>
      <c r="K126" s="231">
        <v>0</v>
      </c>
      <c r="L126" s="231">
        <v>0</v>
      </c>
      <c r="M126" s="231">
        <v>0</v>
      </c>
      <c r="N126" s="231">
        <v>0</v>
      </c>
      <c r="O126" s="231">
        <v>0</v>
      </c>
      <c r="P126" s="231">
        <v>0</v>
      </c>
      <c r="Q126" s="232">
        <v>402.08</v>
      </c>
      <c r="R126" s="232">
        <v>0</v>
      </c>
      <c r="S126" s="232">
        <v>0</v>
      </c>
      <c r="T126" s="232">
        <v>0</v>
      </c>
      <c r="U126" s="232">
        <v>0</v>
      </c>
      <c r="V126" s="232">
        <v>0</v>
      </c>
      <c r="W126" s="232">
        <v>0</v>
      </c>
      <c r="X126" s="232">
        <v>0</v>
      </c>
      <c r="Y126" s="232">
        <v>0</v>
      </c>
      <c r="Z126" s="233">
        <v>45991</v>
      </c>
      <c r="AA126" s="234">
        <v>1</v>
      </c>
      <c r="AB126" s="232">
        <v>402.08</v>
      </c>
    </row>
    <row r="127" spans="1:28" x14ac:dyDescent="0.25">
      <c r="A127" s="16" t="s">
        <v>2253</v>
      </c>
      <c r="B127" s="16" t="s">
        <v>3348</v>
      </c>
      <c r="C127" s="16" t="s">
        <v>3888</v>
      </c>
      <c r="D127" s="16" t="s">
        <v>3889</v>
      </c>
      <c r="F127" s="16" t="s">
        <v>3640</v>
      </c>
      <c r="G127" s="16" t="s">
        <v>3641</v>
      </c>
      <c r="H127" s="231">
        <v>1</v>
      </c>
      <c r="I127" s="231">
        <v>0</v>
      </c>
      <c r="J127" s="231">
        <v>0</v>
      </c>
      <c r="K127" s="231">
        <v>0</v>
      </c>
      <c r="L127" s="231">
        <v>0</v>
      </c>
      <c r="M127" s="231">
        <v>0</v>
      </c>
      <c r="N127" s="231">
        <v>0</v>
      </c>
      <c r="O127" s="231">
        <v>0</v>
      </c>
      <c r="P127" s="231">
        <v>0</v>
      </c>
      <c r="Q127" s="232">
        <v>641.39</v>
      </c>
      <c r="R127" s="232">
        <v>0</v>
      </c>
      <c r="S127" s="232">
        <v>0</v>
      </c>
      <c r="T127" s="232">
        <v>0</v>
      </c>
      <c r="U127" s="232">
        <v>0</v>
      </c>
      <c r="V127" s="232">
        <v>0</v>
      </c>
      <c r="W127" s="232">
        <v>0</v>
      </c>
      <c r="X127" s="232">
        <v>0</v>
      </c>
      <c r="Y127" s="232">
        <v>0</v>
      </c>
      <c r="Z127" s="233">
        <v>45991</v>
      </c>
      <c r="AA127" s="234">
        <v>1</v>
      </c>
      <c r="AB127" s="232">
        <v>641.39</v>
      </c>
    </row>
    <row r="128" spans="1:28" x14ac:dyDescent="0.25">
      <c r="A128" s="16" t="s">
        <v>2253</v>
      </c>
      <c r="B128" s="16" t="s">
        <v>3348</v>
      </c>
      <c r="C128" s="16" t="s">
        <v>3890</v>
      </c>
      <c r="D128" s="16" t="s">
        <v>3891</v>
      </c>
      <c r="F128" s="16" t="s">
        <v>3640</v>
      </c>
      <c r="G128" s="16" t="s">
        <v>3641</v>
      </c>
      <c r="H128" s="231">
        <v>1</v>
      </c>
      <c r="I128" s="231">
        <v>0</v>
      </c>
      <c r="J128" s="231">
        <v>0</v>
      </c>
      <c r="K128" s="231">
        <v>0</v>
      </c>
      <c r="L128" s="231">
        <v>0</v>
      </c>
      <c r="M128" s="231">
        <v>0</v>
      </c>
      <c r="N128" s="231">
        <v>0</v>
      </c>
      <c r="O128" s="231">
        <v>0</v>
      </c>
      <c r="P128" s="231">
        <v>0</v>
      </c>
      <c r="Q128" s="232">
        <v>462.89</v>
      </c>
      <c r="R128" s="232">
        <v>0</v>
      </c>
      <c r="S128" s="232">
        <v>0</v>
      </c>
      <c r="T128" s="232">
        <v>0</v>
      </c>
      <c r="U128" s="232">
        <v>0</v>
      </c>
      <c r="V128" s="232">
        <v>0</v>
      </c>
      <c r="W128" s="232">
        <v>0</v>
      </c>
      <c r="X128" s="232">
        <v>0</v>
      </c>
      <c r="Y128" s="232">
        <v>0</v>
      </c>
      <c r="Z128" s="233">
        <v>45991</v>
      </c>
      <c r="AA128" s="234">
        <v>1</v>
      </c>
      <c r="AB128" s="232">
        <v>462.89</v>
      </c>
    </row>
    <row r="129" spans="1:28" x14ac:dyDescent="0.25">
      <c r="A129" s="16" t="s">
        <v>2253</v>
      </c>
      <c r="B129" s="16" t="s">
        <v>3348</v>
      </c>
      <c r="C129" s="16" t="s">
        <v>3892</v>
      </c>
      <c r="D129" s="16" t="s">
        <v>3893</v>
      </c>
      <c r="F129" s="16" t="s">
        <v>3640</v>
      </c>
      <c r="G129" s="16" t="s">
        <v>3641</v>
      </c>
      <c r="H129" s="231">
        <v>2</v>
      </c>
      <c r="I129" s="231">
        <v>0</v>
      </c>
      <c r="J129" s="231">
        <v>0</v>
      </c>
      <c r="K129" s="231">
        <v>0</v>
      </c>
      <c r="L129" s="231">
        <v>0</v>
      </c>
      <c r="M129" s="231">
        <v>0</v>
      </c>
      <c r="N129" s="231">
        <v>0</v>
      </c>
      <c r="O129" s="231">
        <v>0</v>
      </c>
      <c r="P129" s="231">
        <v>0</v>
      </c>
      <c r="Q129" s="232">
        <v>2393.62</v>
      </c>
      <c r="R129" s="232">
        <v>0</v>
      </c>
      <c r="S129" s="232">
        <v>0</v>
      </c>
      <c r="T129" s="232">
        <v>0</v>
      </c>
      <c r="U129" s="232">
        <v>0</v>
      </c>
      <c r="V129" s="232">
        <v>0</v>
      </c>
      <c r="W129" s="232">
        <v>0</v>
      </c>
      <c r="X129" s="232">
        <v>0</v>
      </c>
      <c r="Y129" s="232">
        <v>0</v>
      </c>
      <c r="Z129" s="233">
        <v>45991</v>
      </c>
      <c r="AA129" s="234">
        <v>2</v>
      </c>
      <c r="AB129" s="232">
        <v>2393.62</v>
      </c>
    </row>
    <row r="130" spans="1:28" x14ac:dyDescent="0.25">
      <c r="A130" s="16" t="s">
        <v>2253</v>
      </c>
      <c r="B130" s="16" t="s">
        <v>3348</v>
      </c>
      <c r="C130" s="16" t="s">
        <v>3894</v>
      </c>
      <c r="D130" s="16" t="s">
        <v>3895</v>
      </c>
      <c r="F130" s="16" t="s">
        <v>3640</v>
      </c>
      <c r="G130" s="16" t="s">
        <v>3641</v>
      </c>
      <c r="H130" s="231">
        <v>2</v>
      </c>
      <c r="I130" s="231">
        <v>0</v>
      </c>
      <c r="J130" s="231">
        <v>0</v>
      </c>
      <c r="K130" s="231">
        <v>0</v>
      </c>
      <c r="L130" s="231">
        <v>0</v>
      </c>
      <c r="M130" s="231">
        <v>0</v>
      </c>
      <c r="N130" s="231">
        <v>0</v>
      </c>
      <c r="O130" s="231">
        <v>0</v>
      </c>
      <c r="P130" s="231">
        <v>0</v>
      </c>
      <c r="Q130" s="232">
        <v>0.56000000000000005</v>
      </c>
      <c r="R130" s="232">
        <v>0</v>
      </c>
      <c r="S130" s="232">
        <v>0</v>
      </c>
      <c r="T130" s="232">
        <v>0</v>
      </c>
      <c r="U130" s="232">
        <v>0</v>
      </c>
      <c r="V130" s="232">
        <v>0</v>
      </c>
      <c r="W130" s="232">
        <v>0</v>
      </c>
      <c r="X130" s="232">
        <v>0</v>
      </c>
      <c r="Y130" s="232">
        <v>0</v>
      </c>
      <c r="Z130" s="233">
        <v>45991</v>
      </c>
      <c r="AA130" s="234">
        <v>2</v>
      </c>
      <c r="AB130" s="232">
        <v>0.56000000000000005</v>
      </c>
    </row>
    <row r="131" spans="1:28" x14ac:dyDescent="0.25">
      <c r="A131" s="16" t="s">
        <v>2253</v>
      </c>
      <c r="B131" s="16" t="s">
        <v>3348</v>
      </c>
      <c r="C131" s="16" t="s">
        <v>3896</v>
      </c>
      <c r="D131" s="16" t="s">
        <v>3897</v>
      </c>
      <c r="F131" s="16" t="s">
        <v>3640</v>
      </c>
      <c r="G131" s="16" t="s">
        <v>3641</v>
      </c>
      <c r="H131" s="231">
        <v>4</v>
      </c>
      <c r="I131" s="231">
        <v>0</v>
      </c>
      <c r="J131" s="231">
        <v>0</v>
      </c>
      <c r="K131" s="231">
        <v>0</v>
      </c>
      <c r="L131" s="231">
        <v>0</v>
      </c>
      <c r="M131" s="231">
        <v>0</v>
      </c>
      <c r="N131" s="231">
        <v>0</v>
      </c>
      <c r="O131" s="231">
        <v>0</v>
      </c>
      <c r="P131" s="231">
        <v>0</v>
      </c>
      <c r="Q131" s="232">
        <v>2.12</v>
      </c>
      <c r="R131" s="232">
        <v>0</v>
      </c>
      <c r="S131" s="232">
        <v>0</v>
      </c>
      <c r="T131" s="232">
        <v>0</v>
      </c>
      <c r="U131" s="232">
        <v>0</v>
      </c>
      <c r="V131" s="232">
        <v>0</v>
      </c>
      <c r="W131" s="232">
        <v>0</v>
      </c>
      <c r="X131" s="232">
        <v>0</v>
      </c>
      <c r="Y131" s="232">
        <v>0</v>
      </c>
      <c r="Z131" s="233">
        <v>45991</v>
      </c>
      <c r="AA131" s="234">
        <v>4</v>
      </c>
      <c r="AB131" s="232">
        <v>2.12</v>
      </c>
    </row>
    <row r="132" spans="1:28" x14ac:dyDescent="0.25">
      <c r="A132" s="16" t="s">
        <v>2253</v>
      </c>
      <c r="B132" s="16" t="s">
        <v>3348</v>
      </c>
      <c r="C132" s="16" t="s">
        <v>3898</v>
      </c>
      <c r="D132" s="16" t="s">
        <v>3899</v>
      </c>
      <c r="F132" s="16" t="s">
        <v>3640</v>
      </c>
      <c r="G132" s="16" t="s">
        <v>3641</v>
      </c>
      <c r="H132" s="231">
        <v>2</v>
      </c>
      <c r="I132" s="231">
        <v>0</v>
      </c>
      <c r="J132" s="231">
        <v>0</v>
      </c>
      <c r="K132" s="231">
        <v>0</v>
      </c>
      <c r="L132" s="231">
        <v>0</v>
      </c>
      <c r="M132" s="231">
        <v>0</v>
      </c>
      <c r="N132" s="231">
        <v>0</v>
      </c>
      <c r="O132" s="231">
        <v>0</v>
      </c>
      <c r="P132" s="231">
        <v>0</v>
      </c>
      <c r="Q132" s="232">
        <v>13.7</v>
      </c>
      <c r="R132" s="232">
        <v>0</v>
      </c>
      <c r="S132" s="232">
        <v>0</v>
      </c>
      <c r="T132" s="232">
        <v>0</v>
      </c>
      <c r="U132" s="232">
        <v>0</v>
      </c>
      <c r="V132" s="232">
        <v>0</v>
      </c>
      <c r="W132" s="232">
        <v>0</v>
      </c>
      <c r="X132" s="232">
        <v>0</v>
      </c>
      <c r="Y132" s="232">
        <v>0</v>
      </c>
      <c r="Z132" s="233">
        <v>45991</v>
      </c>
      <c r="AA132" s="234">
        <v>2</v>
      </c>
      <c r="AB132" s="232">
        <v>13.7</v>
      </c>
    </row>
    <row r="133" spans="1:28" x14ac:dyDescent="0.25">
      <c r="A133" s="16" t="s">
        <v>2253</v>
      </c>
      <c r="B133" s="16" t="s">
        <v>3348</v>
      </c>
      <c r="C133" s="16" t="s">
        <v>3900</v>
      </c>
      <c r="D133" s="16" t="s">
        <v>3901</v>
      </c>
      <c r="F133" s="16" t="s">
        <v>3640</v>
      </c>
      <c r="G133" s="16" t="s">
        <v>3641</v>
      </c>
      <c r="H133" s="231">
        <v>4</v>
      </c>
      <c r="I133" s="231">
        <v>0</v>
      </c>
      <c r="J133" s="231">
        <v>0</v>
      </c>
      <c r="K133" s="231">
        <v>0</v>
      </c>
      <c r="L133" s="231">
        <v>0</v>
      </c>
      <c r="M133" s="231">
        <v>0</v>
      </c>
      <c r="N133" s="231">
        <v>0</v>
      </c>
      <c r="O133" s="231">
        <v>0</v>
      </c>
      <c r="P133" s="231">
        <v>0</v>
      </c>
      <c r="Q133" s="232">
        <v>322.04000000000002</v>
      </c>
      <c r="R133" s="232">
        <v>0</v>
      </c>
      <c r="S133" s="232">
        <v>0</v>
      </c>
      <c r="T133" s="232">
        <v>0</v>
      </c>
      <c r="U133" s="232">
        <v>0</v>
      </c>
      <c r="V133" s="232">
        <v>0</v>
      </c>
      <c r="W133" s="232">
        <v>0</v>
      </c>
      <c r="X133" s="232">
        <v>0</v>
      </c>
      <c r="Y133" s="232">
        <v>0</v>
      </c>
      <c r="Z133" s="233">
        <v>45991</v>
      </c>
      <c r="AA133" s="234">
        <v>4</v>
      </c>
      <c r="AB133" s="232">
        <v>322.04000000000002</v>
      </c>
    </row>
    <row r="134" spans="1:28" x14ac:dyDescent="0.25">
      <c r="A134" s="16" t="s">
        <v>2253</v>
      </c>
      <c r="B134" s="16" t="s">
        <v>3348</v>
      </c>
      <c r="C134" s="16" t="s">
        <v>3902</v>
      </c>
      <c r="D134" s="16" t="s">
        <v>3903</v>
      </c>
      <c r="F134" s="16" t="s">
        <v>3640</v>
      </c>
      <c r="G134" s="16" t="s">
        <v>3641</v>
      </c>
      <c r="H134" s="231">
        <v>15</v>
      </c>
      <c r="I134" s="231">
        <v>0</v>
      </c>
      <c r="J134" s="231">
        <v>0</v>
      </c>
      <c r="K134" s="231">
        <v>0</v>
      </c>
      <c r="L134" s="231">
        <v>0</v>
      </c>
      <c r="M134" s="231">
        <v>0</v>
      </c>
      <c r="N134" s="231">
        <v>0</v>
      </c>
      <c r="O134" s="231">
        <v>0</v>
      </c>
      <c r="P134" s="231">
        <v>0</v>
      </c>
      <c r="Q134" s="232">
        <v>3414</v>
      </c>
      <c r="R134" s="232">
        <v>0</v>
      </c>
      <c r="S134" s="232">
        <v>0</v>
      </c>
      <c r="T134" s="232">
        <v>0</v>
      </c>
      <c r="U134" s="232">
        <v>0</v>
      </c>
      <c r="V134" s="232">
        <v>0</v>
      </c>
      <c r="W134" s="232">
        <v>0</v>
      </c>
      <c r="X134" s="232">
        <v>0</v>
      </c>
      <c r="Y134" s="232">
        <v>0</v>
      </c>
      <c r="Z134" s="233">
        <v>45991</v>
      </c>
      <c r="AA134" s="234">
        <v>15</v>
      </c>
      <c r="AB134" s="232">
        <v>3414</v>
      </c>
    </row>
    <row r="135" spans="1:28" x14ac:dyDescent="0.25">
      <c r="A135" s="16" t="s">
        <v>2253</v>
      </c>
      <c r="B135" s="16" t="s">
        <v>3348</v>
      </c>
      <c r="C135" s="16" t="s">
        <v>3904</v>
      </c>
      <c r="D135" s="16" t="s">
        <v>3905</v>
      </c>
      <c r="F135" s="16" t="s">
        <v>3640</v>
      </c>
      <c r="G135" s="16" t="s">
        <v>3641</v>
      </c>
      <c r="H135" s="231">
        <v>1</v>
      </c>
      <c r="I135" s="231">
        <v>0</v>
      </c>
      <c r="J135" s="231">
        <v>0</v>
      </c>
      <c r="K135" s="231">
        <v>0</v>
      </c>
      <c r="L135" s="231">
        <v>0</v>
      </c>
      <c r="M135" s="231">
        <v>0</v>
      </c>
      <c r="N135" s="231">
        <v>0</v>
      </c>
      <c r="O135" s="231">
        <v>0</v>
      </c>
      <c r="P135" s="231">
        <v>0</v>
      </c>
      <c r="Q135" s="232">
        <v>0</v>
      </c>
      <c r="R135" s="232">
        <v>0</v>
      </c>
      <c r="S135" s="232">
        <v>0</v>
      </c>
      <c r="T135" s="232">
        <v>0</v>
      </c>
      <c r="U135" s="232">
        <v>0</v>
      </c>
      <c r="V135" s="232">
        <v>0</v>
      </c>
      <c r="W135" s="232">
        <v>0</v>
      </c>
      <c r="X135" s="232">
        <v>0</v>
      </c>
      <c r="Y135" s="232">
        <v>0</v>
      </c>
      <c r="Z135" s="233">
        <v>45991</v>
      </c>
      <c r="AA135" s="234">
        <v>1</v>
      </c>
      <c r="AB135" s="232">
        <v>0</v>
      </c>
    </row>
    <row r="136" spans="1:28" x14ac:dyDescent="0.25">
      <c r="A136" s="16" t="s">
        <v>2253</v>
      </c>
      <c r="B136" s="16" t="s">
        <v>3348</v>
      </c>
      <c r="C136" s="16" t="s">
        <v>3906</v>
      </c>
      <c r="D136" s="16" t="s">
        <v>3907</v>
      </c>
      <c r="F136" s="16" t="s">
        <v>3640</v>
      </c>
      <c r="G136" s="16" t="s">
        <v>3641</v>
      </c>
      <c r="H136" s="231">
        <v>2</v>
      </c>
      <c r="I136" s="231">
        <v>0</v>
      </c>
      <c r="J136" s="231">
        <v>0</v>
      </c>
      <c r="K136" s="231">
        <v>0</v>
      </c>
      <c r="L136" s="231">
        <v>0</v>
      </c>
      <c r="M136" s="231">
        <v>0</v>
      </c>
      <c r="N136" s="231">
        <v>0</v>
      </c>
      <c r="O136" s="231">
        <v>0</v>
      </c>
      <c r="P136" s="231">
        <v>0</v>
      </c>
      <c r="Q136" s="232">
        <v>1171.17</v>
      </c>
      <c r="R136" s="232">
        <v>0</v>
      </c>
      <c r="S136" s="232">
        <v>0</v>
      </c>
      <c r="T136" s="232">
        <v>0</v>
      </c>
      <c r="U136" s="232">
        <v>0</v>
      </c>
      <c r="V136" s="232">
        <v>0</v>
      </c>
      <c r="W136" s="232">
        <v>0</v>
      </c>
      <c r="X136" s="232">
        <v>0</v>
      </c>
      <c r="Y136" s="232">
        <v>0</v>
      </c>
      <c r="Z136" s="233">
        <v>45991</v>
      </c>
      <c r="AA136" s="234">
        <v>2</v>
      </c>
      <c r="AB136" s="232">
        <v>1171.17</v>
      </c>
    </row>
    <row r="137" spans="1:28" x14ac:dyDescent="0.25">
      <c r="A137" s="16" t="s">
        <v>873</v>
      </c>
      <c r="B137" s="16" t="s">
        <v>3474</v>
      </c>
      <c r="C137" s="16" t="s">
        <v>3908</v>
      </c>
      <c r="D137" s="16" t="s">
        <v>3909</v>
      </c>
      <c r="F137" s="16" t="s">
        <v>3640</v>
      </c>
      <c r="G137" s="16" t="s">
        <v>3641</v>
      </c>
      <c r="H137" s="231">
        <v>1</v>
      </c>
      <c r="I137" s="231">
        <v>0</v>
      </c>
      <c r="J137" s="231">
        <v>0</v>
      </c>
      <c r="K137" s="231">
        <v>0</v>
      </c>
      <c r="L137" s="231">
        <v>0</v>
      </c>
      <c r="M137" s="231">
        <v>0</v>
      </c>
      <c r="N137" s="231">
        <v>0</v>
      </c>
      <c r="O137" s="231">
        <v>0</v>
      </c>
      <c r="P137" s="231">
        <v>0</v>
      </c>
      <c r="Q137" s="232">
        <v>41160</v>
      </c>
      <c r="R137" s="232">
        <v>0</v>
      </c>
      <c r="S137" s="232">
        <v>0</v>
      </c>
      <c r="T137" s="232">
        <v>0</v>
      </c>
      <c r="U137" s="232">
        <v>0</v>
      </c>
      <c r="V137" s="232">
        <v>0</v>
      </c>
      <c r="W137" s="232">
        <v>0</v>
      </c>
      <c r="X137" s="232">
        <v>0</v>
      </c>
      <c r="Y137" s="232">
        <v>0</v>
      </c>
      <c r="Z137" s="233">
        <v>45991</v>
      </c>
      <c r="AA137" s="234">
        <v>1</v>
      </c>
      <c r="AB137" s="232">
        <v>41160</v>
      </c>
    </row>
    <row r="138" spans="1:28" x14ac:dyDescent="0.25">
      <c r="A138" s="16" t="s">
        <v>2253</v>
      </c>
      <c r="B138" s="16" t="s">
        <v>3348</v>
      </c>
      <c r="C138" s="16" t="s">
        <v>3910</v>
      </c>
      <c r="D138" s="16" t="s">
        <v>3911</v>
      </c>
      <c r="F138" s="16" t="s">
        <v>3640</v>
      </c>
      <c r="G138" s="16" t="s">
        <v>3641</v>
      </c>
      <c r="H138" s="231">
        <v>1</v>
      </c>
      <c r="I138" s="231">
        <v>0</v>
      </c>
      <c r="J138" s="231">
        <v>0</v>
      </c>
      <c r="K138" s="231">
        <v>0</v>
      </c>
      <c r="L138" s="231">
        <v>0</v>
      </c>
      <c r="M138" s="231">
        <v>0</v>
      </c>
      <c r="N138" s="231">
        <v>0</v>
      </c>
      <c r="O138" s="231">
        <v>0</v>
      </c>
      <c r="P138" s="231">
        <v>0</v>
      </c>
      <c r="Q138" s="232">
        <v>549.36</v>
      </c>
      <c r="R138" s="232">
        <v>0</v>
      </c>
      <c r="S138" s="232">
        <v>0</v>
      </c>
      <c r="T138" s="232">
        <v>0</v>
      </c>
      <c r="U138" s="232">
        <v>0</v>
      </c>
      <c r="V138" s="232">
        <v>0</v>
      </c>
      <c r="W138" s="232">
        <v>0</v>
      </c>
      <c r="X138" s="232">
        <v>0</v>
      </c>
      <c r="Y138" s="232">
        <v>0</v>
      </c>
      <c r="Z138" s="233">
        <v>45991</v>
      </c>
      <c r="AA138" s="234">
        <v>1</v>
      </c>
      <c r="AB138" s="232">
        <v>549.36</v>
      </c>
    </row>
    <row r="139" spans="1:28" x14ac:dyDescent="0.25">
      <c r="A139" s="16" t="s">
        <v>2253</v>
      </c>
      <c r="B139" s="16" t="s">
        <v>3348</v>
      </c>
      <c r="C139" s="16" t="s">
        <v>3912</v>
      </c>
      <c r="D139" s="16" t="s">
        <v>3913</v>
      </c>
      <c r="F139" s="16" t="s">
        <v>3640</v>
      </c>
      <c r="G139" s="16" t="s">
        <v>3641</v>
      </c>
      <c r="H139" s="231">
        <v>1</v>
      </c>
      <c r="I139" s="231">
        <v>0</v>
      </c>
      <c r="J139" s="231">
        <v>0</v>
      </c>
      <c r="K139" s="231">
        <v>0</v>
      </c>
      <c r="L139" s="231">
        <v>0</v>
      </c>
      <c r="M139" s="231">
        <v>0</v>
      </c>
      <c r="N139" s="231">
        <v>0</v>
      </c>
      <c r="O139" s="231">
        <v>0</v>
      </c>
      <c r="P139" s="231">
        <v>0</v>
      </c>
      <c r="Q139" s="232">
        <v>112.22</v>
      </c>
      <c r="R139" s="232">
        <v>0</v>
      </c>
      <c r="S139" s="232">
        <v>0</v>
      </c>
      <c r="T139" s="232">
        <v>0</v>
      </c>
      <c r="U139" s="232">
        <v>0</v>
      </c>
      <c r="V139" s="232">
        <v>0</v>
      </c>
      <c r="W139" s="232">
        <v>0</v>
      </c>
      <c r="X139" s="232">
        <v>0</v>
      </c>
      <c r="Y139" s="232">
        <v>0</v>
      </c>
      <c r="Z139" s="233">
        <v>45991</v>
      </c>
      <c r="AA139" s="234">
        <v>1</v>
      </c>
      <c r="AB139" s="232">
        <v>112.22</v>
      </c>
    </row>
    <row r="140" spans="1:28" x14ac:dyDescent="0.25">
      <c r="A140" s="16" t="s">
        <v>2253</v>
      </c>
      <c r="B140" s="16" t="s">
        <v>3348</v>
      </c>
      <c r="C140" s="16" t="s">
        <v>3914</v>
      </c>
      <c r="D140" s="16" t="s">
        <v>3915</v>
      </c>
      <c r="F140" s="16" t="s">
        <v>3640</v>
      </c>
      <c r="G140" s="16" t="s">
        <v>3641</v>
      </c>
      <c r="H140" s="231">
        <v>1</v>
      </c>
      <c r="I140" s="231">
        <v>0</v>
      </c>
      <c r="J140" s="231">
        <v>0</v>
      </c>
      <c r="K140" s="231">
        <v>0</v>
      </c>
      <c r="L140" s="231">
        <v>0</v>
      </c>
      <c r="M140" s="231">
        <v>0</v>
      </c>
      <c r="N140" s="231">
        <v>0</v>
      </c>
      <c r="O140" s="231">
        <v>0</v>
      </c>
      <c r="P140" s="231">
        <v>0</v>
      </c>
      <c r="Q140" s="232">
        <v>224.61</v>
      </c>
      <c r="R140" s="232">
        <v>0</v>
      </c>
      <c r="S140" s="232">
        <v>0</v>
      </c>
      <c r="T140" s="232">
        <v>0</v>
      </c>
      <c r="U140" s="232">
        <v>0</v>
      </c>
      <c r="V140" s="232">
        <v>0</v>
      </c>
      <c r="W140" s="232">
        <v>0</v>
      </c>
      <c r="X140" s="232">
        <v>0</v>
      </c>
      <c r="Y140" s="232">
        <v>0</v>
      </c>
      <c r="Z140" s="233">
        <v>45991</v>
      </c>
      <c r="AA140" s="234">
        <v>1</v>
      </c>
      <c r="AB140" s="232">
        <v>224.61</v>
      </c>
    </row>
    <row r="141" spans="1:28" x14ac:dyDescent="0.25">
      <c r="A141" s="16" t="s">
        <v>2253</v>
      </c>
      <c r="B141" s="16" t="s">
        <v>3348</v>
      </c>
      <c r="C141" s="16" t="s">
        <v>3916</v>
      </c>
      <c r="D141" s="16" t="s">
        <v>3917</v>
      </c>
      <c r="F141" s="16" t="s">
        <v>3640</v>
      </c>
      <c r="G141" s="16" t="s">
        <v>3641</v>
      </c>
      <c r="H141" s="231">
        <v>1</v>
      </c>
      <c r="I141" s="231">
        <v>0</v>
      </c>
      <c r="J141" s="231">
        <v>0</v>
      </c>
      <c r="K141" s="231">
        <v>0</v>
      </c>
      <c r="L141" s="231">
        <v>0</v>
      </c>
      <c r="M141" s="231">
        <v>0</v>
      </c>
      <c r="N141" s="231">
        <v>0</v>
      </c>
      <c r="O141" s="231">
        <v>0</v>
      </c>
      <c r="P141" s="231">
        <v>0</v>
      </c>
      <c r="Q141" s="232">
        <v>139.07</v>
      </c>
      <c r="R141" s="232">
        <v>0</v>
      </c>
      <c r="S141" s="232">
        <v>0</v>
      </c>
      <c r="T141" s="232">
        <v>0</v>
      </c>
      <c r="U141" s="232">
        <v>0</v>
      </c>
      <c r="V141" s="232">
        <v>0</v>
      </c>
      <c r="W141" s="232">
        <v>0</v>
      </c>
      <c r="X141" s="232">
        <v>0</v>
      </c>
      <c r="Y141" s="232">
        <v>0</v>
      </c>
      <c r="Z141" s="233">
        <v>45991</v>
      </c>
      <c r="AA141" s="234">
        <v>1</v>
      </c>
      <c r="AB141" s="232">
        <v>139.07</v>
      </c>
    </row>
    <row r="142" spans="1:28" x14ac:dyDescent="0.25">
      <c r="A142" s="16" t="s">
        <v>2253</v>
      </c>
      <c r="B142" s="16" t="s">
        <v>3348</v>
      </c>
      <c r="C142" s="16" t="s">
        <v>3918</v>
      </c>
      <c r="D142" s="16" t="s">
        <v>3919</v>
      </c>
      <c r="F142" s="16" t="s">
        <v>3640</v>
      </c>
      <c r="G142" s="16" t="s">
        <v>3641</v>
      </c>
      <c r="H142" s="231">
        <v>2</v>
      </c>
      <c r="I142" s="231">
        <v>0</v>
      </c>
      <c r="J142" s="231">
        <v>0</v>
      </c>
      <c r="K142" s="231">
        <v>0</v>
      </c>
      <c r="L142" s="231">
        <v>0</v>
      </c>
      <c r="M142" s="231">
        <v>0</v>
      </c>
      <c r="N142" s="231">
        <v>0</v>
      </c>
      <c r="O142" s="231">
        <v>0</v>
      </c>
      <c r="P142" s="231">
        <v>0</v>
      </c>
      <c r="Q142" s="232">
        <v>37.700000000000003</v>
      </c>
      <c r="R142" s="232">
        <v>0</v>
      </c>
      <c r="S142" s="232">
        <v>0</v>
      </c>
      <c r="T142" s="232">
        <v>0</v>
      </c>
      <c r="U142" s="232">
        <v>0</v>
      </c>
      <c r="V142" s="232">
        <v>0</v>
      </c>
      <c r="W142" s="232">
        <v>0</v>
      </c>
      <c r="X142" s="232">
        <v>0</v>
      </c>
      <c r="Y142" s="232">
        <v>0</v>
      </c>
      <c r="Z142" s="233">
        <v>45991</v>
      </c>
      <c r="AA142" s="234">
        <v>2</v>
      </c>
      <c r="AB142" s="232">
        <v>37.700000000000003</v>
      </c>
    </row>
    <row r="143" spans="1:28" x14ac:dyDescent="0.25">
      <c r="A143" s="16" t="s">
        <v>2253</v>
      </c>
      <c r="B143" s="16" t="s">
        <v>3348</v>
      </c>
      <c r="C143" s="16" t="s">
        <v>3920</v>
      </c>
      <c r="D143" s="16" t="s">
        <v>3921</v>
      </c>
      <c r="F143" s="16" t="s">
        <v>3640</v>
      </c>
      <c r="G143" s="16" t="s">
        <v>3641</v>
      </c>
      <c r="H143" s="231">
        <v>1</v>
      </c>
      <c r="I143" s="231">
        <v>0</v>
      </c>
      <c r="J143" s="231">
        <v>0</v>
      </c>
      <c r="K143" s="231">
        <v>0</v>
      </c>
      <c r="L143" s="231">
        <v>0</v>
      </c>
      <c r="M143" s="231">
        <v>0</v>
      </c>
      <c r="N143" s="231">
        <v>0</v>
      </c>
      <c r="O143" s="231">
        <v>0</v>
      </c>
      <c r="P143" s="231">
        <v>0</v>
      </c>
      <c r="Q143" s="232">
        <v>29.85</v>
      </c>
      <c r="R143" s="232">
        <v>0</v>
      </c>
      <c r="S143" s="232">
        <v>0</v>
      </c>
      <c r="T143" s="232">
        <v>0</v>
      </c>
      <c r="U143" s="232">
        <v>0</v>
      </c>
      <c r="V143" s="232">
        <v>0</v>
      </c>
      <c r="W143" s="232">
        <v>0</v>
      </c>
      <c r="X143" s="232">
        <v>0</v>
      </c>
      <c r="Y143" s="232">
        <v>0</v>
      </c>
      <c r="Z143" s="233">
        <v>45991</v>
      </c>
      <c r="AA143" s="234">
        <v>1</v>
      </c>
      <c r="AB143" s="232">
        <v>29.85</v>
      </c>
    </row>
    <row r="144" spans="1:28" x14ac:dyDescent="0.25">
      <c r="A144" s="16" t="s">
        <v>2253</v>
      </c>
      <c r="B144" s="16" t="s">
        <v>3348</v>
      </c>
      <c r="C144" s="16" t="s">
        <v>3922</v>
      </c>
      <c r="D144" s="16" t="s">
        <v>3923</v>
      </c>
      <c r="F144" s="16" t="s">
        <v>3640</v>
      </c>
      <c r="G144" s="16" t="s">
        <v>3641</v>
      </c>
      <c r="H144" s="231">
        <v>1</v>
      </c>
      <c r="I144" s="231">
        <v>0</v>
      </c>
      <c r="J144" s="231">
        <v>0</v>
      </c>
      <c r="K144" s="231">
        <v>0</v>
      </c>
      <c r="L144" s="231">
        <v>0</v>
      </c>
      <c r="M144" s="231">
        <v>0</v>
      </c>
      <c r="N144" s="231">
        <v>0</v>
      </c>
      <c r="O144" s="231">
        <v>0</v>
      </c>
      <c r="P144" s="231">
        <v>0</v>
      </c>
      <c r="Q144" s="232">
        <v>0</v>
      </c>
      <c r="R144" s="232">
        <v>0</v>
      </c>
      <c r="S144" s="232">
        <v>0</v>
      </c>
      <c r="T144" s="232">
        <v>0</v>
      </c>
      <c r="U144" s="232">
        <v>0</v>
      </c>
      <c r="V144" s="232">
        <v>0</v>
      </c>
      <c r="W144" s="232">
        <v>0</v>
      </c>
      <c r="X144" s="232">
        <v>0</v>
      </c>
      <c r="Y144" s="232">
        <v>0</v>
      </c>
      <c r="Z144" s="233">
        <v>45991</v>
      </c>
      <c r="AA144" s="234">
        <v>1</v>
      </c>
      <c r="AB144" s="232">
        <v>0</v>
      </c>
    </row>
    <row r="145" spans="1:28" x14ac:dyDescent="0.25">
      <c r="A145" s="16" t="s">
        <v>2253</v>
      </c>
      <c r="B145" s="16" t="s">
        <v>3348</v>
      </c>
      <c r="C145" s="16" t="s">
        <v>3924</v>
      </c>
      <c r="D145" s="16" t="s">
        <v>3925</v>
      </c>
      <c r="F145" s="16" t="s">
        <v>3640</v>
      </c>
      <c r="G145" s="16" t="s">
        <v>3641</v>
      </c>
      <c r="H145" s="231">
        <v>2</v>
      </c>
      <c r="I145" s="231">
        <v>0</v>
      </c>
      <c r="J145" s="231">
        <v>0</v>
      </c>
      <c r="K145" s="231">
        <v>0</v>
      </c>
      <c r="L145" s="231">
        <v>0</v>
      </c>
      <c r="M145" s="231">
        <v>0</v>
      </c>
      <c r="N145" s="231">
        <v>0</v>
      </c>
      <c r="O145" s="231">
        <v>0</v>
      </c>
      <c r="P145" s="231">
        <v>0</v>
      </c>
      <c r="Q145" s="232">
        <v>1150</v>
      </c>
      <c r="R145" s="232">
        <v>0</v>
      </c>
      <c r="S145" s="232">
        <v>0</v>
      </c>
      <c r="T145" s="232">
        <v>0</v>
      </c>
      <c r="U145" s="232">
        <v>0</v>
      </c>
      <c r="V145" s="232">
        <v>0</v>
      </c>
      <c r="W145" s="232">
        <v>0</v>
      </c>
      <c r="X145" s="232">
        <v>0</v>
      </c>
      <c r="Y145" s="232">
        <v>0</v>
      </c>
      <c r="Z145" s="233">
        <v>45991</v>
      </c>
      <c r="AA145" s="234">
        <v>2</v>
      </c>
      <c r="AB145" s="232">
        <v>1150</v>
      </c>
    </row>
    <row r="146" spans="1:28" x14ac:dyDescent="0.25">
      <c r="A146" s="16" t="s">
        <v>873</v>
      </c>
      <c r="B146" s="16" t="s">
        <v>3474</v>
      </c>
      <c r="C146" s="16" t="s">
        <v>3926</v>
      </c>
      <c r="D146" s="16" t="s">
        <v>3927</v>
      </c>
      <c r="F146" s="16" t="s">
        <v>3640</v>
      </c>
      <c r="G146" s="16" t="s">
        <v>3641</v>
      </c>
      <c r="H146" s="231">
        <v>6</v>
      </c>
      <c r="I146" s="231">
        <v>0</v>
      </c>
      <c r="J146" s="231">
        <v>0</v>
      </c>
      <c r="K146" s="231">
        <v>0</v>
      </c>
      <c r="L146" s="231">
        <v>0</v>
      </c>
      <c r="M146" s="231">
        <v>0</v>
      </c>
      <c r="N146" s="231">
        <v>0</v>
      </c>
      <c r="O146" s="231">
        <v>0</v>
      </c>
      <c r="P146" s="231">
        <v>0</v>
      </c>
      <c r="Q146" s="232">
        <v>367.65</v>
      </c>
      <c r="R146" s="232">
        <v>0</v>
      </c>
      <c r="S146" s="232">
        <v>0</v>
      </c>
      <c r="T146" s="232">
        <v>0</v>
      </c>
      <c r="U146" s="232">
        <v>0</v>
      </c>
      <c r="V146" s="232">
        <v>0</v>
      </c>
      <c r="W146" s="232">
        <v>0</v>
      </c>
      <c r="X146" s="232">
        <v>0</v>
      </c>
      <c r="Y146" s="232">
        <v>0</v>
      </c>
      <c r="Z146" s="233">
        <v>45991</v>
      </c>
      <c r="AA146" s="234">
        <v>6</v>
      </c>
      <c r="AB146" s="232">
        <v>367.65</v>
      </c>
    </row>
    <row r="147" spans="1:28" x14ac:dyDescent="0.25">
      <c r="A147" s="16" t="s">
        <v>873</v>
      </c>
      <c r="B147" s="16" t="s">
        <v>3474</v>
      </c>
      <c r="C147" s="16" t="s">
        <v>3928</v>
      </c>
      <c r="D147" s="16" t="s">
        <v>3929</v>
      </c>
      <c r="F147" s="16" t="s">
        <v>3640</v>
      </c>
      <c r="G147" s="16" t="s">
        <v>3641</v>
      </c>
      <c r="H147" s="231">
        <v>6</v>
      </c>
      <c r="I147" s="231">
        <v>0</v>
      </c>
      <c r="J147" s="231">
        <v>0</v>
      </c>
      <c r="K147" s="231">
        <v>0</v>
      </c>
      <c r="L147" s="231">
        <v>0</v>
      </c>
      <c r="M147" s="231">
        <v>0</v>
      </c>
      <c r="N147" s="231">
        <v>0</v>
      </c>
      <c r="O147" s="231">
        <v>0</v>
      </c>
      <c r="P147" s="231">
        <v>0</v>
      </c>
      <c r="Q147" s="232">
        <v>249.98</v>
      </c>
      <c r="R147" s="232">
        <v>0</v>
      </c>
      <c r="S147" s="232">
        <v>0</v>
      </c>
      <c r="T147" s="232">
        <v>0</v>
      </c>
      <c r="U147" s="232">
        <v>0</v>
      </c>
      <c r="V147" s="232">
        <v>0</v>
      </c>
      <c r="W147" s="232">
        <v>0</v>
      </c>
      <c r="X147" s="232">
        <v>0</v>
      </c>
      <c r="Y147" s="232">
        <v>0</v>
      </c>
      <c r="Z147" s="233">
        <v>45991</v>
      </c>
      <c r="AA147" s="234">
        <v>6</v>
      </c>
      <c r="AB147" s="232">
        <v>249.98</v>
      </c>
    </row>
    <row r="148" spans="1:28" x14ac:dyDescent="0.25">
      <c r="A148" s="16" t="s">
        <v>873</v>
      </c>
      <c r="B148" s="16" t="s">
        <v>3474</v>
      </c>
      <c r="C148" s="16" t="s">
        <v>3930</v>
      </c>
      <c r="D148" s="16" t="s">
        <v>3931</v>
      </c>
      <c r="F148" s="16" t="s">
        <v>3640</v>
      </c>
      <c r="G148" s="16" t="s">
        <v>3641</v>
      </c>
      <c r="H148" s="231">
        <v>3</v>
      </c>
      <c r="I148" s="231">
        <v>0</v>
      </c>
      <c r="J148" s="231">
        <v>0</v>
      </c>
      <c r="K148" s="231">
        <v>0</v>
      </c>
      <c r="L148" s="231">
        <v>0</v>
      </c>
      <c r="M148" s="231">
        <v>0</v>
      </c>
      <c r="N148" s="231">
        <v>0</v>
      </c>
      <c r="O148" s="231">
        <v>0</v>
      </c>
      <c r="P148" s="231">
        <v>0</v>
      </c>
      <c r="Q148" s="232">
        <v>172.63</v>
      </c>
      <c r="R148" s="232">
        <v>0</v>
      </c>
      <c r="S148" s="232">
        <v>0</v>
      </c>
      <c r="T148" s="232">
        <v>0</v>
      </c>
      <c r="U148" s="232">
        <v>0</v>
      </c>
      <c r="V148" s="232">
        <v>0</v>
      </c>
      <c r="W148" s="232">
        <v>0</v>
      </c>
      <c r="X148" s="232">
        <v>0</v>
      </c>
      <c r="Y148" s="232">
        <v>0</v>
      </c>
      <c r="Z148" s="233">
        <v>45991</v>
      </c>
      <c r="AA148" s="234">
        <v>3</v>
      </c>
      <c r="AB148" s="232">
        <v>172.63</v>
      </c>
    </row>
    <row r="149" spans="1:28" x14ac:dyDescent="0.25">
      <c r="A149" s="16" t="s">
        <v>873</v>
      </c>
      <c r="B149" s="16" t="s">
        <v>3474</v>
      </c>
      <c r="C149" s="16" t="s">
        <v>3932</v>
      </c>
      <c r="D149" s="16" t="s">
        <v>3933</v>
      </c>
      <c r="F149" s="16" t="s">
        <v>3640</v>
      </c>
      <c r="G149" s="16" t="s">
        <v>3641</v>
      </c>
      <c r="H149" s="231">
        <v>5</v>
      </c>
      <c r="I149" s="231">
        <v>0</v>
      </c>
      <c r="J149" s="231">
        <v>0</v>
      </c>
      <c r="K149" s="231">
        <v>0</v>
      </c>
      <c r="L149" s="231">
        <v>0</v>
      </c>
      <c r="M149" s="231">
        <v>0</v>
      </c>
      <c r="N149" s="231">
        <v>0</v>
      </c>
      <c r="O149" s="231">
        <v>0</v>
      </c>
      <c r="P149" s="231">
        <v>0</v>
      </c>
      <c r="Q149" s="232">
        <v>714.88</v>
      </c>
      <c r="R149" s="232">
        <v>0</v>
      </c>
      <c r="S149" s="232">
        <v>0</v>
      </c>
      <c r="T149" s="232">
        <v>0</v>
      </c>
      <c r="U149" s="232">
        <v>0</v>
      </c>
      <c r="V149" s="232">
        <v>0</v>
      </c>
      <c r="W149" s="232">
        <v>0</v>
      </c>
      <c r="X149" s="232">
        <v>0</v>
      </c>
      <c r="Y149" s="232">
        <v>0</v>
      </c>
      <c r="Z149" s="233">
        <v>45991</v>
      </c>
      <c r="AA149" s="234">
        <v>5</v>
      </c>
      <c r="AB149" s="232">
        <v>714.88</v>
      </c>
    </row>
    <row r="150" spans="1:28" x14ac:dyDescent="0.25">
      <c r="A150" s="16" t="s">
        <v>2253</v>
      </c>
      <c r="B150" s="16" t="s">
        <v>3348</v>
      </c>
      <c r="C150" s="16" t="s">
        <v>3934</v>
      </c>
      <c r="D150" s="16" t="s">
        <v>3935</v>
      </c>
      <c r="F150" s="16" t="s">
        <v>3640</v>
      </c>
      <c r="G150" s="16" t="s">
        <v>3641</v>
      </c>
      <c r="H150" s="231">
        <v>1</v>
      </c>
      <c r="I150" s="231">
        <v>0</v>
      </c>
      <c r="J150" s="231">
        <v>0</v>
      </c>
      <c r="K150" s="231">
        <v>0</v>
      </c>
      <c r="L150" s="231">
        <v>0</v>
      </c>
      <c r="M150" s="231">
        <v>0</v>
      </c>
      <c r="N150" s="231">
        <v>0</v>
      </c>
      <c r="O150" s="231">
        <v>0</v>
      </c>
      <c r="P150" s="231">
        <v>0</v>
      </c>
      <c r="Q150" s="232">
        <v>33869</v>
      </c>
      <c r="R150" s="232">
        <v>0</v>
      </c>
      <c r="S150" s="232">
        <v>0</v>
      </c>
      <c r="T150" s="232">
        <v>0</v>
      </c>
      <c r="U150" s="232">
        <v>0</v>
      </c>
      <c r="V150" s="232">
        <v>0</v>
      </c>
      <c r="W150" s="232">
        <v>0</v>
      </c>
      <c r="X150" s="232">
        <v>0</v>
      </c>
      <c r="Y150" s="232">
        <v>0</v>
      </c>
      <c r="Z150" s="233">
        <v>45991</v>
      </c>
      <c r="AA150" s="234">
        <v>1</v>
      </c>
      <c r="AB150" s="232">
        <v>33869</v>
      </c>
    </row>
    <row r="151" spans="1:28" x14ac:dyDescent="0.25">
      <c r="A151" s="16" t="s">
        <v>2253</v>
      </c>
      <c r="B151" s="16" t="s">
        <v>3348</v>
      </c>
      <c r="C151" s="16" t="s">
        <v>3936</v>
      </c>
      <c r="D151" s="16" t="s">
        <v>3937</v>
      </c>
      <c r="F151" s="16" t="s">
        <v>3640</v>
      </c>
      <c r="G151" s="16" t="s">
        <v>3641</v>
      </c>
      <c r="H151" s="231">
        <v>2</v>
      </c>
      <c r="I151" s="231">
        <v>0</v>
      </c>
      <c r="J151" s="231">
        <v>0</v>
      </c>
      <c r="K151" s="231">
        <v>0</v>
      </c>
      <c r="L151" s="231">
        <v>0</v>
      </c>
      <c r="M151" s="231">
        <v>0</v>
      </c>
      <c r="N151" s="231">
        <v>0</v>
      </c>
      <c r="O151" s="231">
        <v>0</v>
      </c>
      <c r="P151" s="231">
        <v>0</v>
      </c>
      <c r="Q151" s="232">
        <v>98.7</v>
      </c>
      <c r="R151" s="232">
        <v>0</v>
      </c>
      <c r="S151" s="232">
        <v>0</v>
      </c>
      <c r="T151" s="232">
        <v>0</v>
      </c>
      <c r="U151" s="232">
        <v>0</v>
      </c>
      <c r="V151" s="232">
        <v>0</v>
      </c>
      <c r="W151" s="232">
        <v>0</v>
      </c>
      <c r="X151" s="232">
        <v>0</v>
      </c>
      <c r="Y151" s="232">
        <v>0</v>
      </c>
      <c r="Z151" s="233">
        <v>45991</v>
      </c>
      <c r="AA151" s="234">
        <v>2</v>
      </c>
      <c r="AB151" s="232">
        <v>98.7</v>
      </c>
    </row>
    <row r="152" spans="1:28" x14ac:dyDescent="0.25">
      <c r="A152" s="16" t="s">
        <v>2253</v>
      </c>
      <c r="B152" s="16" t="s">
        <v>3348</v>
      </c>
      <c r="C152" s="16" t="s">
        <v>3938</v>
      </c>
      <c r="D152" s="16" t="s">
        <v>3939</v>
      </c>
      <c r="F152" s="16" t="s">
        <v>3640</v>
      </c>
      <c r="G152" s="16" t="s">
        <v>3641</v>
      </c>
      <c r="H152" s="231">
        <v>1</v>
      </c>
      <c r="I152" s="231">
        <v>0</v>
      </c>
      <c r="J152" s="231">
        <v>0</v>
      </c>
      <c r="K152" s="231">
        <v>0</v>
      </c>
      <c r="L152" s="231">
        <v>0</v>
      </c>
      <c r="M152" s="231">
        <v>0</v>
      </c>
      <c r="N152" s="231">
        <v>0</v>
      </c>
      <c r="O152" s="231">
        <v>0</v>
      </c>
      <c r="P152" s="231">
        <v>0</v>
      </c>
      <c r="Q152" s="232">
        <v>143.85</v>
      </c>
      <c r="R152" s="232">
        <v>0</v>
      </c>
      <c r="S152" s="232">
        <v>0</v>
      </c>
      <c r="T152" s="232">
        <v>0</v>
      </c>
      <c r="U152" s="232">
        <v>0</v>
      </c>
      <c r="V152" s="232">
        <v>0</v>
      </c>
      <c r="W152" s="232">
        <v>0</v>
      </c>
      <c r="X152" s="232">
        <v>0</v>
      </c>
      <c r="Y152" s="232">
        <v>0</v>
      </c>
      <c r="Z152" s="233">
        <v>45991</v>
      </c>
      <c r="AA152" s="234">
        <v>1</v>
      </c>
      <c r="AB152" s="232">
        <v>143.85</v>
      </c>
    </row>
    <row r="153" spans="1:28" x14ac:dyDescent="0.25">
      <c r="A153" s="16" t="s">
        <v>873</v>
      </c>
      <c r="B153" s="16" t="s">
        <v>3474</v>
      </c>
      <c r="C153" s="16" t="s">
        <v>3940</v>
      </c>
      <c r="D153" s="16" t="s">
        <v>3941</v>
      </c>
      <c r="F153" s="16" t="s">
        <v>3640</v>
      </c>
      <c r="G153" s="16" t="s">
        <v>3641</v>
      </c>
      <c r="H153" s="231">
        <v>2</v>
      </c>
      <c r="I153" s="231">
        <v>0</v>
      </c>
      <c r="J153" s="231">
        <v>0</v>
      </c>
      <c r="K153" s="231">
        <v>0</v>
      </c>
      <c r="L153" s="231">
        <v>0</v>
      </c>
      <c r="M153" s="231">
        <v>0</v>
      </c>
      <c r="N153" s="231">
        <v>0</v>
      </c>
      <c r="O153" s="231">
        <v>0</v>
      </c>
      <c r="P153" s="231">
        <v>0</v>
      </c>
      <c r="Q153" s="232">
        <v>0</v>
      </c>
      <c r="R153" s="232">
        <v>0</v>
      </c>
      <c r="S153" s="232">
        <v>0</v>
      </c>
      <c r="T153" s="232">
        <v>0</v>
      </c>
      <c r="U153" s="232">
        <v>0</v>
      </c>
      <c r="V153" s="232">
        <v>0</v>
      </c>
      <c r="W153" s="232">
        <v>0</v>
      </c>
      <c r="X153" s="232">
        <v>0</v>
      </c>
      <c r="Y153" s="232">
        <v>0</v>
      </c>
      <c r="Z153" s="233">
        <v>45991</v>
      </c>
      <c r="AA153" s="234">
        <v>2</v>
      </c>
      <c r="AB153" s="232">
        <v>0</v>
      </c>
    </row>
    <row r="154" spans="1:28" x14ac:dyDescent="0.25">
      <c r="A154" s="16" t="s">
        <v>873</v>
      </c>
      <c r="B154" s="16" t="s">
        <v>3474</v>
      </c>
      <c r="C154" s="16" t="s">
        <v>3942</v>
      </c>
      <c r="D154" s="16" t="s">
        <v>3943</v>
      </c>
      <c r="F154" s="16" t="s">
        <v>3640</v>
      </c>
      <c r="G154" s="16" t="s">
        <v>3641</v>
      </c>
      <c r="H154" s="231">
        <v>2</v>
      </c>
      <c r="I154" s="231">
        <v>0</v>
      </c>
      <c r="J154" s="231">
        <v>0</v>
      </c>
      <c r="K154" s="231">
        <v>0</v>
      </c>
      <c r="L154" s="231">
        <v>0</v>
      </c>
      <c r="M154" s="231">
        <v>0</v>
      </c>
      <c r="N154" s="231">
        <v>0</v>
      </c>
      <c r="O154" s="231">
        <v>0</v>
      </c>
      <c r="P154" s="231">
        <v>0</v>
      </c>
      <c r="Q154" s="232">
        <v>0</v>
      </c>
      <c r="R154" s="232">
        <v>0</v>
      </c>
      <c r="S154" s="232">
        <v>0</v>
      </c>
      <c r="T154" s="232">
        <v>0</v>
      </c>
      <c r="U154" s="232">
        <v>0</v>
      </c>
      <c r="V154" s="232">
        <v>0</v>
      </c>
      <c r="W154" s="232">
        <v>0</v>
      </c>
      <c r="X154" s="232">
        <v>0</v>
      </c>
      <c r="Y154" s="232">
        <v>0</v>
      </c>
      <c r="Z154" s="233">
        <v>45991</v>
      </c>
      <c r="AA154" s="234">
        <v>2</v>
      </c>
      <c r="AB154" s="232">
        <v>0</v>
      </c>
    </row>
    <row r="155" spans="1:28" x14ac:dyDescent="0.25">
      <c r="A155" s="16" t="s">
        <v>873</v>
      </c>
      <c r="B155" s="16" t="s">
        <v>3474</v>
      </c>
      <c r="C155" s="16" t="s">
        <v>3944</v>
      </c>
      <c r="D155" s="16" t="s">
        <v>3945</v>
      </c>
      <c r="F155" s="16" t="s">
        <v>3640</v>
      </c>
      <c r="G155" s="16" t="s">
        <v>3641</v>
      </c>
      <c r="H155" s="231">
        <v>1</v>
      </c>
      <c r="I155" s="231">
        <v>0</v>
      </c>
      <c r="J155" s="231">
        <v>0</v>
      </c>
      <c r="K155" s="231">
        <v>0</v>
      </c>
      <c r="L155" s="231">
        <v>0</v>
      </c>
      <c r="M155" s="231">
        <v>0</v>
      </c>
      <c r="N155" s="231">
        <v>0</v>
      </c>
      <c r="O155" s="231">
        <v>0</v>
      </c>
      <c r="P155" s="231">
        <v>0</v>
      </c>
      <c r="Q155" s="232">
        <v>0</v>
      </c>
      <c r="R155" s="232">
        <v>0</v>
      </c>
      <c r="S155" s="232">
        <v>0</v>
      </c>
      <c r="T155" s="232">
        <v>0</v>
      </c>
      <c r="U155" s="232">
        <v>0</v>
      </c>
      <c r="V155" s="232">
        <v>0</v>
      </c>
      <c r="W155" s="232">
        <v>0</v>
      </c>
      <c r="X155" s="232">
        <v>0</v>
      </c>
      <c r="Y155" s="232">
        <v>0</v>
      </c>
      <c r="Z155" s="233">
        <v>45991</v>
      </c>
      <c r="AA155" s="234">
        <v>1</v>
      </c>
      <c r="AB155" s="232">
        <v>0</v>
      </c>
    </row>
    <row r="156" spans="1:28" x14ac:dyDescent="0.25">
      <c r="A156" s="16" t="s">
        <v>873</v>
      </c>
      <c r="B156" s="16" t="s">
        <v>3474</v>
      </c>
      <c r="C156" s="16" t="s">
        <v>3946</v>
      </c>
      <c r="D156" s="16" t="s">
        <v>3947</v>
      </c>
      <c r="F156" s="16" t="s">
        <v>3640</v>
      </c>
      <c r="G156" s="16" t="s">
        <v>3641</v>
      </c>
      <c r="H156" s="231">
        <v>4</v>
      </c>
      <c r="I156" s="231">
        <v>0</v>
      </c>
      <c r="J156" s="231">
        <v>0</v>
      </c>
      <c r="K156" s="231">
        <v>0</v>
      </c>
      <c r="L156" s="231">
        <v>0</v>
      </c>
      <c r="M156" s="231">
        <v>0</v>
      </c>
      <c r="N156" s="231">
        <v>0</v>
      </c>
      <c r="O156" s="231">
        <v>0</v>
      </c>
      <c r="P156" s="231">
        <v>0</v>
      </c>
      <c r="Q156" s="232">
        <v>0</v>
      </c>
      <c r="R156" s="232">
        <v>0</v>
      </c>
      <c r="S156" s="232">
        <v>0</v>
      </c>
      <c r="T156" s="232">
        <v>0</v>
      </c>
      <c r="U156" s="232">
        <v>0</v>
      </c>
      <c r="V156" s="232">
        <v>0</v>
      </c>
      <c r="W156" s="232">
        <v>0</v>
      </c>
      <c r="X156" s="232">
        <v>0</v>
      </c>
      <c r="Y156" s="232">
        <v>0</v>
      </c>
      <c r="Z156" s="233">
        <v>45991</v>
      </c>
      <c r="AA156" s="234">
        <v>4</v>
      </c>
      <c r="AB156" s="232">
        <v>0</v>
      </c>
    </row>
    <row r="157" spans="1:28" x14ac:dyDescent="0.25">
      <c r="A157" s="16" t="s">
        <v>873</v>
      </c>
      <c r="B157" s="16" t="s">
        <v>3474</v>
      </c>
      <c r="C157" s="16" t="s">
        <v>3948</v>
      </c>
      <c r="D157" s="16" t="s">
        <v>3949</v>
      </c>
      <c r="F157" s="16" t="s">
        <v>3640</v>
      </c>
      <c r="G157" s="16" t="s">
        <v>3641</v>
      </c>
      <c r="H157" s="231">
        <v>2</v>
      </c>
      <c r="I157" s="231">
        <v>0</v>
      </c>
      <c r="J157" s="231">
        <v>0</v>
      </c>
      <c r="K157" s="231">
        <v>0</v>
      </c>
      <c r="L157" s="231">
        <v>0</v>
      </c>
      <c r="M157" s="231">
        <v>0</v>
      </c>
      <c r="N157" s="231">
        <v>0</v>
      </c>
      <c r="O157" s="231">
        <v>0</v>
      </c>
      <c r="P157" s="231">
        <v>0</v>
      </c>
      <c r="Q157" s="232">
        <v>0</v>
      </c>
      <c r="R157" s="232">
        <v>0</v>
      </c>
      <c r="S157" s="232">
        <v>0</v>
      </c>
      <c r="T157" s="232">
        <v>0</v>
      </c>
      <c r="U157" s="232">
        <v>0</v>
      </c>
      <c r="V157" s="232">
        <v>0</v>
      </c>
      <c r="W157" s="232">
        <v>0</v>
      </c>
      <c r="X157" s="232">
        <v>0</v>
      </c>
      <c r="Y157" s="232">
        <v>0</v>
      </c>
      <c r="Z157" s="233">
        <v>45991</v>
      </c>
      <c r="AA157" s="234">
        <v>2</v>
      </c>
      <c r="AB157" s="232">
        <v>0</v>
      </c>
    </row>
    <row r="158" spans="1:28" x14ac:dyDescent="0.25">
      <c r="A158" s="16" t="s">
        <v>873</v>
      </c>
      <c r="B158" s="16" t="s">
        <v>3474</v>
      </c>
      <c r="C158" s="16" t="s">
        <v>3950</v>
      </c>
      <c r="D158" s="16" t="s">
        <v>3951</v>
      </c>
      <c r="F158" s="16" t="s">
        <v>3640</v>
      </c>
      <c r="G158" s="16" t="s">
        <v>3641</v>
      </c>
      <c r="H158" s="231">
        <v>2</v>
      </c>
      <c r="I158" s="231">
        <v>0</v>
      </c>
      <c r="J158" s="231">
        <v>0</v>
      </c>
      <c r="K158" s="231">
        <v>0</v>
      </c>
      <c r="L158" s="231">
        <v>0</v>
      </c>
      <c r="M158" s="231">
        <v>0</v>
      </c>
      <c r="N158" s="231">
        <v>0</v>
      </c>
      <c r="O158" s="231">
        <v>0</v>
      </c>
      <c r="P158" s="231">
        <v>0</v>
      </c>
      <c r="Q158" s="232">
        <v>0</v>
      </c>
      <c r="R158" s="232">
        <v>0</v>
      </c>
      <c r="S158" s="232">
        <v>0</v>
      </c>
      <c r="T158" s="232">
        <v>0</v>
      </c>
      <c r="U158" s="232">
        <v>0</v>
      </c>
      <c r="V158" s="232">
        <v>0</v>
      </c>
      <c r="W158" s="232">
        <v>0</v>
      </c>
      <c r="X158" s="232">
        <v>0</v>
      </c>
      <c r="Y158" s="232">
        <v>0</v>
      </c>
      <c r="Z158" s="233">
        <v>45991</v>
      </c>
      <c r="AA158" s="234">
        <v>2</v>
      </c>
      <c r="AB158" s="232">
        <v>0</v>
      </c>
    </row>
    <row r="159" spans="1:28" x14ac:dyDescent="0.25">
      <c r="A159" s="16" t="s">
        <v>873</v>
      </c>
      <c r="B159" s="16" t="s">
        <v>3474</v>
      </c>
      <c r="C159" s="16" t="s">
        <v>3952</v>
      </c>
      <c r="D159" s="16" t="s">
        <v>3953</v>
      </c>
      <c r="F159" s="16" t="s">
        <v>3640</v>
      </c>
      <c r="G159" s="16" t="s">
        <v>3641</v>
      </c>
      <c r="H159" s="231">
        <v>8</v>
      </c>
      <c r="I159" s="231">
        <v>0</v>
      </c>
      <c r="J159" s="231">
        <v>0</v>
      </c>
      <c r="K159" s="231">
        <v>0</v>
      </c>
      <c r="L159" s="231">
        <v>0</v>
      </c>
      <c r="M159" s="231">
        <v>0</v>
      </c>
      <c r="N159" s="231">
        <v>0</v>
      </c>
      <c r="O159" s="231">
        <v>0</v>
      </c>
      <c r="P159" s="231">
        <v>0</v>
      </c>
      <c r="Q159" s="232">
        <v>0</v>
      </c>
      <c r="R159" s="232">
        <v>0</v>
      </c>
      <c r="S159" s="232">
        <v>0</v>
      </c>
      <c r="T159" s="232">
        <v>0</v>
      </c>
      <c r="U159" s="232">
        <v>0</v>
      </c>
      <c r="V159" s="232">
        <v>0</v>
      </c>
      <c r="W159" s="232">
        <v>0</v>
      </c>
      <c r="X159" s="232">
        <v>0</v>
      </c>
      <c r="Y159" s="232">
        <v>0</v>
      </c>
      <c r="Z159" s="233">
        <v>45991</v>
      </c>
      <c r="AA159" s="234">
        <v>8</v>
      </c>
      <c r="AB159" s="232">
        <v>0</v>
      </c>
    </row>
    <row r="160" spans="1:28" x14ac:dyDescent="0.25">
      <c r="A160" s="16" t="s">
        <v>873</v>
      </c>
      <c r="B160" s="16" t="s">
        <v>3474</v>
      </c>
      <c r="C160" s="16" t="s">
        <v>3954</v>
      </c>
      <c r="D160" s="16" t="s">
        <v>3955</v>
      </c>
      <c r="F160" s="16" t="s">
        <v>3640</v>
      </c>
      <c r="G160" s="16" t="s">
        <v>3641</v>
      </c>
      <c r="H160" s="231">
        <v>6</v>
      </c>
      <c r="I160" s="231">
        <v>0</v>
      </c>
      <c r="J160" s="231">
        <v>0</v>
      </c>
      <c r="K160" s="231">
        <v>0</v>
      </c>
      <c r="L160" s="231">
        <v>0</v>
      </c>
      <c r="M160" s="231">
        <v>0</v>
      </c>
      <c r="N160" s="231">
        <v>0</v>
      </c>
      <c r="O160" s="231">
        <v>0</v>
      </c>
      <c r="P160" s="231">
        <v>0</v>
      </c>
      <c r="Q160" s="232">
        <v>0</v>
      </c>
      <c r="R160" s="232">
        <v>0</v>
      </c>
      <c r="S160" s="232">
        <v>0</v>
      </c>
      <c r="T160" s="232">
        <v>0</v>
      </c>
      <c r="U160" s="232">
        <v>0</v>
      </c>
      <c r="V160" s="232">
        <v>0</v>
      </c>
      <c r="W160" s="232">
        <v>0</v>
      </c>
      <c r="X160" s="232">
        <v>0</v>
      </c>
      <c r="Y160" s="232">
        <v>0</v>
      </c>
      <c r="Z160" s="233">
        <v>45991</v>
      </c>
      <c r="AA160" s="234">
        <v>6</v>
      </c>
      <c r="AB160" s="232">
        <v>0</v>
      </c>
    </row>
    <row r="161" spans="1:28" x14ac:dyDescent="0.25">
      <c r="A161" s="16" t="s">
        <v>873</v>
      </c>
      <c r="B161" s="16" t="s">
        <v>3474</v>
      </c>
      <c r="C161" s="16" t="s">
        <v>3956</v>
      </c>
      <c r="D161" s="16" t="s">
        <v>3957</v>
      </c>
      <c r="F161" s="16" t="s">
        <v>3640</v>
      </c>
      <c r="G161" s="16" t="s">
        <v>3641</v>
      </c>
      <c r="H161" s="231">
        <v>6</v>
      </c>
      <c r="I161" s="231">
        <v>0</v>
      </c>
      <c r="J161" s="231">
        <v>0</v>
      </c>
      <c r="K161" s="231">
        <v>0</v>
      </c>
      <c r="L161" s="231">
        <v>0</v>
      </c>
      <c r="M161" s="231">
        <v>0</v>
      </c>
      <c r="N161" s="231">
        <v>0</v>
      </c>
      <c r="O161" s="231">
        <v>0</v>
      </c>
      <c r="P161" s="231">
        <v>0</v>
      </c>
      <c r="Q161" s="232">
        <v>0</v>
      </c>
      <c r="R161" s="232">
        <v>0</v>
      </c>
      <c r="S161" s="232">
        <v>0</v>
      </c>
      <c r="T161" s="232">
        <v>0</v>
      </c>
      <c r="U161" s="232">
        <v>0</v>
      </c>
      <c r="V161" s="232">
        <v>0</v>
      </c>
      <c r="W161" s="232">
        <v>0</v>
      </c>
      <c r="X161" s="232">
        <v>0</v>
      </c>
      <c r="Y161" s="232">
        <v>0</v>
      </c>
      <c r="Z161" s="233">
        <v>45991</v>
      </c>
      <c r="AA161" s="234">
        <v>6</v>
      </c>
      <c r="AB161" s="232">
        <v>0</v>
      </c>
    </row>
    <row r="162" spans="1:28" x14ac:dyDescent="0.25">
      <c r="A162" s="16" t="s">
        <v>873</v>
      </c>
      <c r="B162" s="16" t="s">
        <v>3474</v>
      </c>
      <c r="C162" s="16" t="s">
        <v>3958</v>
      </c>
      <c r="D162" s="16" t="s">
        <v>3959</v>
      </c>
      <c r="F162" s="16" t="s">
        <v>3640</v>
      </c>
      <c r="G162" s="16" t="s">
        <v>3641</v>
      </c>
      <c r="H162" s="231">
        <v>4</v>
      </c>
      <c r="I162" s="231">
        <v>0</v>
      </c>
      <c r="J162" s="231">
        <v>0</v>
      </c>
      <c r="K162" s="231">
        <v>0</v>
      </c>
      <c r="L162" s="231">
        <v>0</v>
      </c>
      <c r="M162" s="231">
        <v>0</v>
      </c>
      <c r="N162" s="231">
        <v>0</v>
      </c>
      <c r="O162" s="231">
        <v>0</v>
      </c>
      <c r="P162" s="231">
        <v>0</v>
      </c>
      <c r="Q162" s="232">
        <v>0</v>
      </c>
      <c r="R162" s="232">
        <v>0</v>
      </c>
      <c r="S162" s="232">
        <v>0</v>
      </c>
      <c r="T162" s="232">
        <v>0</v>
      </c>
      <c r="U162" s="232">
        <v>0</v>
      </c>
      <c r="V162" s="232">
        <v>0</v>
      </c>
      <c r="W162" s="232">
        <v>0</v>
      </c>
      <c r="X162" s="232">
        <v>0</v>
      </c>
      <c r="Y162" s="232">
        <v>0</v>
      </c>
      <c r="Z162" s="233">
        <v>45991</v>
      </c>
      <c r="AA162" s="234">
        <v>4</v>
      </c>
      <c r="AB162" s="232">
        <v>0</v>
      </c>
    </row>
    <row r="163" spans="1:28" x14ac:dyDescent="0.25">
      <c r="A163" s="16" t="s">
        <v>873</v>
      </c>
      <c r="B163" s="16" t="s">
        <v>3474</v>
      </c>
      <c r="C163" s="16" t="s">
        <v>3960</v>
      </c>
      <c r="D163" s="16" t="s">
        <v>3961</v>
      </c>
      <c r="F163" s="16" t="s">
        <v>3640</v>
      </c>
      <c r="G163" s="16" t="s">
        <v>3641</v>
      </c>
      <c r="H163" s="231">
        <v>2</v>
      </c>
      <c r="I163" s="231">
        <v>0</v>
      </c>
      <c r="J163" s="231">
        <v>0</v>
      </c>
      <c r="K163" s="231">
        <v>0</v>
      </c>
      <c r="L163" s="231">
        <v>0</v>
      </c>
      <c r="M163" s="231">
        <v>0</v>
      </c>
      <c r="N163" s="231">
        <v>0</v>
      </c>
      <c r="O163" s="231">
        <v>0</v>
      </c>
      <c r="P163" s="231">
        <v>0</v>
      </c>
      <c r="Q163" s="232">
        <v>0</v>
      </c>
      <c r="R163" s="232">
        <v>0</v>
      </c>
      <c r="S163" s="232">
        <v>0</v>
      </c>
      <c r="T163" s="232">
        <v>0</v>
      </c>
      <c r="U163" s="232">
        <v>0</v>
      </c>
      <c r="V163" s="232">
        <v>0</v>
      </c>
      <c r="W163" s="232">
        <v>0</v>
      </c>
      <c r="X163" s="232">
        <v>0</v>
      </c>
      <c r="Y163" s="232">
        <v>0</v>
      </c>
      <c r="Z163" s="233">
        <v>45991</v>
      </c>
      <c r="AA163" s="234">
        <v>2</v>
      </c>
      <c r="AB163" s="232">
        <v>0</v>
      </c>
    </row>
    <row r="164" spans="1:28" x14ac:dyDescent="0.25">
      <c r="A164" s="16" t="s">
        <v>873</v>
      </c>
      <c r="B164" s="16" t="s">
        <v>3474</v>
      </c>
      <c r="C164" s="16" t="s">
        <v>3962</v>
      </c>
      <c r="D164" s="16" t="s">
        <v>3963</v>
      </c>
      <c r="F164" s="16" t="s">
        <v>3640</v>
      </c>
      <c r="G164" s="16" t="s">
        <v>3641</v>
      </c>
      <c r="H164" s="231">
        <v>1</v>
      </c>
      <c r="I164" s="231">
        <v>0</v>
      </c>
      <c r="J164" s="231">
        <v>0</v>
      </c>
      <c r="K164" s="231">
        <v>0</v>
      </c>
      <c r="L164" s="231">
        <v>0</v>
      </c>
      <c r="M164" s="231">
        <v>0</v>
      </c>
      <c r="N164" s="231">
        <v>0</v>
      </c>
      <c r="O164" s="231">
        <v>0</v>
      </c>
      <c r="P164" s="231">
        <v>0</v>
      </c>
      <c r="Q164" s="232">
        <v>0</v>
      </c>
      <c r="R164" s="232">
        <v>0</v>
      </c>
      <c r="S164" s="232">
        <v>0</v>
      </c>
      <c r="T164" s="232">
        <v>0</v>
      </c>
      <c r="U164" s="232">
        <v>0</v>
      </c>
      <c r="V164" s="232">
        <v>0</v>
      </c>
      <c r="W164" s="232">
        <v>0</v>
      </c>
      <c r="X164" s="232">
        <v>0</v>
      </c>
      <c r="Y164" s="232">
        <v>0</v>
      </c>
      <c r="Z164" s="233">
        <v>45991</v>
      </c>
      <c r="AA164" s="234">
        <v>1</v>
      </c>
      <c r="AB164" s="232">
        <v>0</v>
      </c>
    </row>
    <row r="165" spans="1:28" x14ac:dyDescent="0.25">
      <c r="A165" s="16" t="s">
        <v>873</v>
      </c>
      <c r="B165" s="16" t="s">
        <v>3474</v>
      </c>
      <c r="C165" s="16" t="s">
        <v>3964</v>
      </c>
      <c r="D165" s="16" t="s">
        <v>3965</v>
      </c>
      <c r="F165" s="16" t="s">
        <v>3640</v>
      </c>
      <c r="G165" s="16" t="s">
        <v>3641</v>
      </c>
      <c r="H165" s="231">
        <v>8</v>
      </c>
      <c r="I165" s="231">
        <v>0</v>
      </c>
      <c r="J165" s="231">
        <v>0</v>
      </c>
      <c r="K165" s="231">
        <v>0</v>
      </c>
      <c r="L165" s="231">
        <v>0</v>
      </c>
      <c r="M165" s="231">
        <v>0</v>
      </c>
      <c r="N165" s="231">
        <v>0</v>
      </c>
      <c r="O165" s="231">
        <v>0</v>
      </c>
      <c r="P165" s="231">
        <v>0</v>
      </c>
      <c r="Q165" s="232">
        <v>0</v>
      </c>
      <c r="R165" s="232">
        <v>0</v>
      </c>
      <c r="S165" s="232">
        <v>0</v>
      </c>
      <c r="T165" s="232">
        <v>0</v>
      </c>
      <c r="U165" s="232">
        <v>0</v>
      </c>
      <c r="V165" s="232">
        <v>0</v>
      </c>
      <c r="W165" s="232">
        <v>0</v>
      </c>
      <c r="X165" s="232">
        <v>0</v>
      </c>
      <c r="Y165" s="232">
        <v>0</v>
      </c>
      <c r="Z165" s="233">
        <v>45991</v>
      </c>
      <c r="AA165" s="234">
        <v>8</v>
      </c>
      <c r="AB165" s="232">
        <v>0</v>
      </c>
    </row>
    <row r="166" spans="1:28" x14ac:dyDescent="0.25">
      <c r="A166" s="16" t="s">
        <v>2253</v>
      </c>
      <c r="B166" s="16" t="s">
        <v>3348</v>
      </c>
      <c r="C166" s="16" t="s">
        <v>3966</v>
      </c>
      <c r="D166" s="16" t="s">
        <v>3967</v>
      </c>
      <c r="F166" s="16" t="s">
        <v>3640</v>
      </c>
      <c r="G166" s="16" t="s">
        <v>3641</v>
      </c>
      <c r="H166" s="231">
        <v>1</v>
      </c>
      <c r="I166" s="231">
        <v>0</v>
      </c>
      <c r="J166" s="231">
        <v>0</v>
      </c>
      <c r="K166" s="231">
        <v>0</v>
      </c>
      <c r="L166" s="231">
        <v>0</v>
      </c>
      <c r="M166" s="231">
        <v>0</v>
      </c>
      <c r="N166" s="231">
        <v>0</v>
      </c>
      <c r="O166" s="231">
        <v>0</v>
      </c>
      <c r="P166" s="231">
        <v>0</v>
      </c>
      <c r="Q166" s="232">
        <v>834.79</v>
      </c>
      <c r="R166" s="232">
        <v>0</v>
      </c>
      <c r="S166" s="232">
        <v>0</v>
      </c>
      <c r="T166" s="232">
        <v>0</v>
      </c>
      <c r="U166" s="232">
        <v>0</v>
      </c>
      <c r="V166" s="232">
        <v>0</v>
      </c>
      <c r="W166" s="232">
        <v>0</v>
      </c>
      <c r="X166" s="232">
        <v>0</v>
      </c>
      <c r="Y166" s="232">
        <v>0</v>
      </c>
      <c r="Z166" s="233">
        <v>45991</v>
      </c>
      <c r="AA166" s="234">
        <v>1</v>
      </c>
      <c r="AB166" s="232">
        <v>834.79</v>
      </c>
    </row>
    <row r="167" spans="1:28" x14ac:dyDescent="0.25">
      <c r="A167" s="16" t="s">
        <v>2253</v>
      </c>
      <c r="B167" s="16" t="s">
        <v>3348</v>
      </c>
      <c r="C167" s="16" t="s">
        <v>3968</v>
      </c>
      <c r="D167" s="16" t="s">
        <v>3969</v>
      </c>
      <c r="F167" s="16" t="s">
        <v>3640</v>
      </c>
      <c r="G167" s="16" t="s">
        <v>3641</v>
      </c>
      <c r="H167" s="231">
        <v>2</v>
      </c>
      <c r="I167" s="231">
        <v>0</v>
      </c>
      <c r="J167" s="231">
        <v>0</v>
      </c>
      <c r="K167" s="231">
        <v>0</v>
      </c>
      <c r="L167" s="231">
        <v>0</v>
      </c>
      <c r="M167" s="231">
        <v>0</v>
      </c>
      <c r="N167" s="231">
        <v>0</v>
      </c>
      <c r="O167" s="231">
        <v>0</v>
      </c>
      <c r="P167" s="231">
        <v>0</v>
      </c>
      <c r="Q167" s="232">
        <v>0</v>
      </c>
      <c r="R167" s="232">
        <v>0</v>
      </c>
      <c r="S167" s="232">
        <v>0</v>
      </c>
      <c r="T167" s="232">
        <v>0</v>
      </c>
      <c r="U167" s="232">
        <v>0</v>
      </c>
      <c r="V167" s="232">
        <v>0</v>
      </c>
      <c r="W167" s="232">
        <v>0</v>
      </c>
      <c r="X167" s="232">
        <v>0</v>
      </c>
      <c r="Y167" s="232">
        <v>0</v>
      </c>
      <c r="Z167" s="233">
        <v>45991</v>
      </c>
      <c r="AA167" s="234">
        <v>2</v>
      </c>
      <c r="AB167" s="232">
        <v>0</v>
      </c>
    </row>
    <row r="168" spans="1:28" x14ac:dyDescent="0.25">
      <c r="A168" s="16" t="s">
        <v>2253</v>
      </c>
      <c r="B168" s="16" t="s">
        <v>3348</v>
      </c>
      <c r="C168" s="16" t="s">
        <v>3970</v>
      </c>
      <c r="D168" s="16" t="s">
        <v>3971</v>
      </c>
      <c r="F168" s="16" t="s">
        <v>3640</v>
      </c>
      <c r="G168" s="16" t="s">
        <v>3641</v>
      </c>
      <c r="H168" s="231">
        <v>4</v>
      </c>
      <c r="I168" s="231">
        <v>0</v>
      </c>
      <c r="J168" s="231">
        <v>0</v>
      </c>
      <c r="K168" s="231">
        <v>0</v>
      </c>
      <c r="L168" s="231">
        <v>0</v>
      </c>
      <c r="M168" s="231">
        <v>0</v>
      </c>
      <c r="N168" s="231">
        <v>0</v>
      </c>
      <c r="O168" s="231">
        <v>0</v>
      </c>
      <c r="P168" s="231">
        <v>0</v>
      </c>
      <c r="Q168" s="232">
        <v>0</v>
      </c>
      <c r="R168" s="232">
        <v>0</v>
      </c>
      <c r="S168" s="232">
        <v>0</v>
      </c>
      <c r="T168" s="232">
        <v>0</v>
      </c>
      <c r="U168" s="232">
        <v>0</v>
      </c>
      <c r="V168" s="232">
        <v>0</v>
      </c>
      <c r="W168" s="232">
        <v>0</v>
      </c>
      <c r="X168" s="232">
        <v>0</v>
      </c>
      <c r="Y168" s="232">
        <v>0</v>
      </c>
      <c r="Z168" s="233">
        <v>45991</v>
      </c>
      <c r="AA168" s="234">
        <v>4</v>
      </c>
      <c r="AB168" s="232">
        <v>0</v>
      </c>
    </row>
    <row r="169" spans="1:28" x14ac:dyDescent="0.25">
      <c r="A169" s="16" t="s">
        <v>2253</v>
      </c>
      <c r="B169" s="16" t="s">
        <v>3348</v>
      </c>
      <c r="C169" s="16" t="s">
        <v>3972</v>
      </c>
      <c r="D169" s="16" t="s">
        <v>3973</v>
      </c>
      <c r="F169" s="16" t="s">
        <v>3640</v>
      </c>
      <c r="G169" s="16" t="s">
        <v>3641</v>
      </c>
      <c r="H169" s="231">
        <v>206.15</v>
      </c>
      <c r="I169" s="231">
        <v>0</v>
      </c>
      <c r="J169" s="231">
        <v>0</v>
      </c>
      <c r="K169" s="231">
        <v>0</v>
      </c>
      <c r="L169" s="231">
        <v>0</v>
      </c>
      <c r="M169" s="231">
        <v>0</v>
      </c>
      <c r="N169" s="231">
        <v>0</v>
      </c>
      <c r="O169" s="231">
        <v>0</v>
      </c>
      <c r="P169" s="231">
        <v>0</v>
      </c>
      <c r="Q169" s="232">
        <v>1348.75</v>
      </c>
      <c r="R169" s="232">
        <v>0</v>
      </c>
      <c r="S169" s="232">
        <v>0</v>
      </c>
      <c r="T169" s="232">
        <v>0</v>
      </c>
      <c r="U169" s="232">
        <v>0</v>
      </c>
      <c r="V169" s="232">
        <v>0</v>
      </c>
      <c r="W169" s="232">
        <v>0</v>
      </c>
      <c r="X169" s="232">
        <v>0</v>
      </c>
      <c r="Y169" s="232">
        <v>0</v>
      </c>
      <c r="Z169" s="233">
        <v>45991</v>
      </c>
      <c r="AA169" s="234">
        <v>206.15</v>
      </c>
      <c r="AB169" s="232">
        <v>1348.75</v>
      </c>
    </row>
    <row r="170" spans="1:28" x14ac:dyDescent="0.25">
      <c r="A170" s="16" t="s">
        <v>2253</v>
      </c>
      <c r="B170" s="16" t="s">
        <v>3348</v>
      </c>
      <c r="C170" s="16" t="s">
        <v>3974</v>
      </c>
      <c r="D170" s="16" t="s">
        <v>3975</v>
      </c>
      <c r="F170" s="16" t="s">
        <v>3640</v>
      </c>
      <c r="G170" s="16" t="s">
        <v>3641</v>
      </c>
      <c r="H170" s="236">
        <v>1</v>
      </c>
      <c r="I170" s="236">
        <v>0</v>
      </c>
      <c r="J170" s="236">
        <v>0</v>
      </c>
      <c r="K170" s="236">
        <v>0</v>
      </c>
      <c r="L170" s="236">
        <v>0</v>
      </c>
      <c r="M170" s="236">
        <v>0</v>
      </c>
      <c r="N170" s="236">
        <v>0</v>
      </c>
      <c r="O170" s="236">
        <v>0</v>
      </c>
      <c r="P170" s="236">
        <v>0</v>
      </c>
      <c r="Q170" s="232">
        <v>526.25</v>
      </c>
      <c r="R170" s="232">
        <v>0</v>
      </c>
      <c r="S170" s="232">
        <v>0</v>
      </c>
      <c r="T170" s="232">
        <v>0</v>
      </c>
      <c r="U170" s="232">
        <v>0</v>
      </c>
      <c r="V170" s="232">
        <v>0</v>
      </c>
      <c r="W170" s="232">
        <v>0</v>
      </c>
      <c r="X170" s="232">
        <v>0</v>
      </c>
      <c r="Y170" s="232">
        <v>0</v>
      </c>
      <c r="Z170" s="233">
        <v>45991</v>
      </c>
      <c r="AA170" s="234">
        <v>1</v>
      </c>
      <c r="AB170" s="232">
        <v>526.25</v>
      </c>
    </row>
    <row r="171" spans="1:28" x14ac:dyDescent="0.25">
      <c r="A171" s="16" t="s">
        <v>2253</v>
      </c>
      <c r="B171" s="16" t="s">
        <v>3348</v>
      </c>
      <c r="C171" s="16" t="s">
        <v>3976</v>
      </c>
      <c r="D171" s="16" t="s">
        <v>3977</v>
      </c>
      <c r="F171" s="16" t="s">
        <v>3640</v>
      </c>
      <c r="G171" s="16" t="s">
        <v>3641</v>
      </c>
      <c r="H171" s="236">
        <v>4</v>
      </c>
      <c r="I171" s="236">
        <v>0</v>
      </c>
      <c r="J171" s="236">
        <v>0</v>
      </c>
      <c r="K171" s="236">
        <v>0</v>
      </c>
      <c r="L171" s="236">
        <v>0</v>
      </c>
      <c r="M171" s="236">
        <v>0</v>
      </c>
      <c r="N171" s="236">
        <v>0</v>
      </c>
      <c r="O171" s="236">
        <v>0</v>
      </c>
      <c r="P171" s="236">
        <v>0</v>
      </c>
      <c r="Q171" s="232">
        <v>0</v>
      </c>
      <c r="R171" s="232">
        <v>0</v>
      </c>
      <c r="S171" s="232">
        <v>0</v>
      </c>
      <c r="T171" s="232">
        <v>0</v>
      </c>
      <c r="U171" s="232">
        <v>0</v>
      </c>
      <c r="V171" s="232">
        <v>0</v>
      </c>
      <c r="W171" s="232">
        <v>0</v>
      </c>
      <c r="X171" s="232">
        <v>0</v>
      </c>
      <c r="Y171" s="232">
        <v>0</v>
      </c>
      <c r="Z171" s="233">
        <v>45991</v>
      </c>
      <c r="AA171" s="234">
        <v>4</v>
      </c>
      <c r="AB171" s="232">
        <v>0</v>
      </c>
    </row>
    <row r="172" spans="1:28" x14ac:dyDescent="0.25">
      <c r="A172" s="16" t="s">
        <v>2253</v>
      </c>
      <c r="B172" s="16" t="s">
        <v>3348</v>
      </c>
      <c r="C172" s="16" t="s">
        <v>3978</v>
      </c>
      <c r="D172" s="16" t="s">
        <v>3979</v>
      </c>
      <c r="F172" s="16" t="s">
        <v>3640</v>
      </c>
      <c r="G172" s="16" t="s">
        <v>3641</v>
      </c>
      <c r="H172" s="231">
        <v>1</v>
      </c>
      <c r="I172" s="231">
        <v>0</v>
      </c>
      <c r="J172" s="231">
        <v>0</v>
      </c>
      <c r="K172" s="231">
        <v>0</v>
      </c>
      <c r="L172" s="231">
        <v>0</v>
      </c>
      <c r="M172" s="231">
        <v>0</v>
      </c>
      <c r="N172" s="231">
        <v>0</v>
      </c>
      <c r="O172" s="231">
        <v>0</v>
      </c>
      <c r="P172" s="231">
        <v>0</v>
      </c>
      <c r="Q172" s="232">
        <v>258.8</v>
      </c>
      <c r="R172" s="232">
        <v>0</v>
      </c>
      <c r="S172" s="232">
        <v>0</v>
      </c>
      <c r="T172" s="232">
        <v>0</v>
      </c>
      <c r="U172" s="232">
        <v>0</v>
      </c>
      <c r="V172" s="232">
        <v>0</v>
      </c>
      <c r="W172" s="232">
        <v>0</v>
      </c>
      <c r="X172" s="232">
        <v>0</v>
      </c>
      <c r="Y172" s="232">
        <v>0</v>
      </c>
      <c r="Z172" s="233">
        <v>45991</v>
      </c>
      <c r="AA172" s="234">
        <v>1</v>
      </c>
      <c r="AB172" s="232">
        <v>258.8</v>
      </c>
    </row>
    <row r="173" spans="1:28" x14ac:dyDescent="0.25">
      <c r="A173" s="16" t="s">
        <v>2253</v>
      </c>
      <c r="B173" s="16" t="s">
        <v>3348</v>
      </c>
      <c r="C173" s="16" t="s">
        <v>3980</v>
      </c>
      <c r="D173" s="16" t="s">
        <v>3981</v>
      </c>
      <c r="F173" s="16" t="s">
        <v>3640</v>
      </c>
      <c r="G173" s="16" t="s">
        <v>3641</v>
      </c>
      <c r="H173" s="231">
        <v>1</v>
      </c>
      <c r="I173" s="231">
        <v>0</v>
      </c>
      <c r="J173" s="231">
        <v>0</v>
      </c>
      <c r="K173" s="231">
        <v>0</v>
      </c>
      <c r="L173" s="231">
        <v>0</v>
      </c>
      <c r="M173" s="231">
        <v>0</v>
      </c>
      <c r="N173" s="231">
        <v>0</v>
      </c>
      <c r="O173" s="231">
        <v>0</v>
      </c>
      <c r="P173" s="231">
        <v>0</v>
      </c>
      <c r="Q173" s="232">
        <v>5435.7</v>
      </c>
      <c r="R173" s="232">
        <v>0</v>
      </c>
      <c r="S173" s="232">
        <v>0</v>
      </c>
      <c r="T173" s="232">
        <v>0</v>
      </c>
      <c r="U173" s="232">
        <v>0</v>
      </c>
      <c r="V173" s="232">
        <v>0</v>
      </c>
      <c r="W173" s="232">
        <v>0</v>
      </c>
      <c r="X173" s="232">
        <v>0</v>
      </c>
      <c r="Y173" s="232">
        <v>0</v>
      </c>
      <c r="Z173" s="233">
        <v>45991</v>
      </c>
      <c r="AA173" s="234">
        <v>1</v>
      </c>
      <c r="AB173" s="232">
        <v>5435.7</v>
      </c>
    </row>
    <row r="174" spans="1:28" x14ac:dyDescent="0.25">
      <c r="A174" s="16" t="s">
        <v>2253</v>
      </c>
      <c r="B174" s="16" t="s">
        <v>3348</v>
      </c>
      <c r="C174" s="16" t="s">
        <v>3982</v>
      </c>
      <c r="D174" s="16" t="s">
        <v>3983</v>
      </c>
      <c r="F174" s="16" t="s">
        <v>3640</v>
      </c>
      <c r="G174" s="16" t="s">
        <v>3641</v>
      </c>
      <c r="H174" s="231">
        <v>40</v>
      </c>
      <c r="I174" s="231">
        <v>0</v>
      </c>
      <c r="J174" s="231">
        <v>0</v>
      </c>
      <c r="K174" s="231">
        <v>0</v>
      </c>
      <c r="L174" s="231">
        <v>0</v>
      </c>
      <c r="M174" s="231">
        <v>0</v>
      </c>
      <c r="N174" s="231">
        <v>0</v>
      </c>
      <c r="O174" s="231">
        <v>0</v>
      </c>
      <c r="P174" s="231">
        <v>0</v>
      </c>
      <c r="Q174" s="232">
        <v>763.2</v>
      </c>
      <c r="R174" s="232">
        <v>0</v>
      </c>
      <c r="S174" s="232">
        <v>0</v>
      </c>
      <c r="T174" s="232">
        <v>0</v>
      </c>
      <c r="U174" s="232">
        <v>0</v>
      </c>
      <c r="V174" s="232">
        <v>0</v>
      </c>
      <c r="W174" s="232">
        <v>0</v>
      </c>
      <c r="X174" s="232">
        <v>0</v>
      </c>
      <c r="Y174" s="232">
        <v>0</v>
      </c>
      <c r="Z174" s="233">
        <v>45991</v>
      </c>
      <c r="AA174" s="234">
        <v>40</v>
      </c>
      <c r="AB174" s="232">
        <v>763.2</v>
      </c>
    </row>
    <row r="175" spans="1:28" x14ac:dyDescent="0.25">
      <c r="A175" s="16" t="s">
        <v>2253</v>
      </c>
      <c r="B175" s="16" t="s">
        <v>3348</v>
      </c>
      <c r="C175" s="16" t="s">
        <v>3984</v>
      </c>
      <c r="D175" s="16" t="s">
        <v>3985</v>
      </c>
      <c r="F175" s="16" t="s">
        <v>3640</v>
      </c>
      <c r="G175" s="16" t="s">
        <v>3641</v>
      </c>
      <c r="H175" s="231">
        <v>1935</v>
      </c>
      <c r="I175" s="231">
        <v>0</v>
      </c>
      <c r="J175" s="231">
        <v>0</v>
      </c>
      <c r="K175" s="231">
        <v>0</v>
      </c>
      <c r="L175" s="231">
        <v>0</v>
      </c>
      <c r="M175" s="231">
        <v>0</v>
      </c>
      <c r="N175" s="231">
        <v>0</v>
      </c>
      <c r="O175" s="231">
        <v>0</v>
      </c>
      <c r="P175" s="231">
        <v>0</v>
      </c>
      <c r="Q175" s="232">
        <v>1984.69</v>
      </c>
      <c r="R175" s="232">
        <v>0</v>
      </c>
      <c r="S175" s="232">
        <v>0</v>
      </c>
      <c r="T175" s="232">
        <v>0</v>
      </c>
      <c r="U175" s="232">
        <v>0</v>
      </c>
      <c r="V175" s="232">
        <v>0</v>
      </c>
      <c r="W175" s="232">
        <v>0</v>
      </c>
      <c r="X175" s="232">
        <v>0</v>
      </c>
      <c r="Y175" s="232">
        <v>0</v>
      </c>
      <c r="Z175" s="233">
        <v>45991</v>
      </c>
      <c r="AA175" s="234">
        <v>1935</v>
      </c>
      <c r="AB175" s="232">
        <v>1984.69</v>
      </c>
    </row>
    <row r="176" spans="1:28" x14ac:dyDescent="0.25">
      <c r="A176" s="16" t="s">
        <v>1059</v>
      </c>
      <c r="B176" s="16" t="s">
        <v>2893</v>
      </c>
      <c r="C176" s="16" t="s">
        <v>3986</v>
      </c>
      <c r="D176" s="16" t="s">
        <v>3987</v>
      </c>
      <c r="F176" s="16" t="s">
        <v>3640</v>
      </c>
      <c r="G176" s="16" t="s">
        <v>3641</v>
      </c>
      <c r="H176" s="231">
        <v>2</v>
      </c>
      <c r="I176" s="231">
        <v>0</v>
      </c>
      <c r="J176" s="231">
        <v>0</v>
      </c>
      <c r="K176" s="231">
        <v>0</v>
      </c>
      <c r="L176" s="231">
        <v>0</v>
      </c>
      <c r="M176" s="231">
        <v>0</v>
      </c>
      <c r="N176" s="231">
        <v>0</v>
      </c>
      <c r="O176" s="231">
        <v>0</v>
      </c>
      <c r="P176" s="231">
        <v>0</v>
      </c>
      <c r="Q176" s="232">
        <v>0</v>
      </c>
      <c r="R176" s="232">
        <v>0</v>
      </c>
      <c r="S176" s="232">
        <v>0</v>
      </c>
      <c r="T176" s="232">
        <v>0</v>
      </c>
      <c r="U176" s="232">
        <v>0</v>
      </c>
      <c r="V176" s="232">
        <v>0</v>
      </c>
      <c r="W176" s="232">
        <v>0</v>
      </c>
      <c r="X176" s="232">
        <v>0</v>
      </c>
      <c r="Y176" s="232">
        <v>0</v>
      </c>
      <c r="Z176" s="233">
        <v>45991</v>
      </c>
      <c r="AA176" s="234">
        <v>2</v>
      </c>
      <c r="AB176" s="232">
        <v>0</v>
      </c>
    </row>
    <row r="177" spans="1:28" x14ac:dyDescent="0.25">
      <c r="A177" s="16" t="s">
        <v>2253</v>
      </c>
      <c r="B177" s="16" t="s">
        <v>3348</v>
      </c>
      <c r="C177" s="16" t="s">
        <v>3988</v>
      </c>
      <c r="D177" s="16" t="s">
        <v>3989</v>
      </c>
      <c r="F177" s="16" t="s">
        <v>3640</v>
      </c>
      <c r="G177" s="16" t="s">
        <v>3641</v>
      </c>
      <c r="H177" s="231">
        <v>149</v>
      </c>
      <c r="I177" s="231">
        <v>0</v>
      </c>
      <c r="J177" s="231">
        <v>0</v>
      </c>
      <c r="K177" s="231">
        <v>0</v>
      </c>
      <c r="L177" s="231">
        <v>0</v>
      </c>
      <c r="M177" s="231">
        <v>0</v>
      </c>
      <c r="N177" s="231">
        <v>0</v>
      </c>
      <c r="O177" s="231">
        <v>0</v>
      </c>
      <c r="P177" s="231">
        <v>0</v>
      </c>
      <c r="Q177" s="232">
        <v>69.44</v>
      </c>
      <c r="R177" s="232">
        <v>0</v>
      </c>
      <c r="S177" s="232">
        <v>0</v>
      </c>
      <c r="T177" s="232">
        <v>0</v>
      </c>
      <c r="U177" s="232">
        <v>0</v>
      </c>
      <c r="V177" s="232">
        <v>0</v>
      </c>
      <c r="W177" s="232">
        <v>0</v>
      </c>
      <c r="X177" s="232">
        <v>0</v>
      </c>
      <c r="Y177" s="232">
        <v>0</v>
      </c>
      <c r="Z177" s="233">
        <v>45991</v>
      </c>
      <c r="AA177" s="234">
        <v>149</v>
      </c>
      <c r="AB177" s="232">
        <v>69.44</v>
      </c>
    </row>
    <row r="178" spans="1:28" x14ac:dyDescent="0.25">
      <c r="A178" s="16" t="s">
        <v>2253</v>
      </c>
      <c r="B178" s="16" t="s">
        <v>3348</v>
      </c>
      <c r="C178" s="16" t="s">
        <v>3990</v>
      </c>
      <c r="D178" s="16" t="s">
        <v>3991</v>
      </c>
      <c r="F178" s="16" t="s">
        <v>3640</v>
      </c>
      <c r="G178" s="16" t="s">
        <v>3641</v>
      </c>
      <c r="H178" s="231">
        <v>100</v>
      </c>
      <c r="I178" s="231">
        <v>0</v>
      </c>
      <c r="J178" s="231">
        <v>0</v>
      </c>
      <c r="K178" s="231">
        <v>0</v>
      </c>
      <c r="L178" s="231">
        <v>0</v>
      </c>
      <c r="M178" s="231">
        <v>0</v>
      </c>
      <c r="N178" s="231">
        <v>0</v>
      </c>
      <c r="O178" s="231">
        <v>0</v>
      </c>
      <c r="P178" s="231">
        <v>0</v>
      </c>
      <c r="Q178" s="232">
        <v>30.53</v>
      </c>
      <c r="R178" s="232">
        <v>0</v>
      </c>
      <c r="S178" s="232">
        <v>0</v>
      </c>
      <c r="T178" s="232">
        <v>0</v>
      </c>
      <c r="U178" s="232">
        <v>0</v>
      </c>
      <c r="V178" s="232">
        <v>0</v>
      </c>
      <c r="W178" s="232">
        <v>0</v>
      </c>
      <c r="X178" s="232">
        <v>0</v>
      </c>
      <c r="Y178" s="232">
        <v>0</v>
      </c>
      <c r="Z178" s="233">
        <v>45991</v>
      </c>
      <c r="AA178" s="234">
        <v>100</v>
      </c>
      <c r="AB178" s="232">
        <v>30.53</v>
      </c>
    </row>
    <row r="179" spans="1:28" x14ac:dyDescent="0.25">
      <c r="A179" s="16" t="s">
        <v>2253</v>
      </c>
      <c r="B179" s="16" t="s">
        <v>3348</v>
      </c>
      <c r="C179" s="16" t="s">
        <v>3992</v>
      </c>
      <c r="D179" s="16" t="s">
        <v>3993</v>
      </c>
      <c r="F179" s="16" t="s">
        <v>3640</v>
      </c>
      <c r="G179" s="16" t="s">
        <v>3641</v>
      </c>
      <c r="H179" s="231">
        <v>100</v>
      </c>
      <c r="I179" s="231">
        <v>0</v>
      </c>
      <c r="J179" s="231">
        <v>0</v>
      </c>
      <c r="K179" s="231">
        <v>0</v>
      </c>
      <c r="L179" s="231">
        <v>0</v>
      </c>
      <c r="M179" s="231">
        <v>0</v>
      </c>
      <c r="N179" s="231">
        <v>0</v>
      </c>
      <c r="O179" s="231">
        <v>0</v>
      </c>
      <c r="P179" s="231">
        <v>0</v>
      </c>
      <c r="Q179" s="232">
        <v>6</v>
      </c>
      <c r="R179" s="232">
        <v>0</v>
      </c>
      <c r="S179" s="232">
        <v>0</v>
      </c>
      <c r="T179" s="232">
        <v>0</v>
      </c>
      <c r="U179" s="232">
        <v>0</v>
      </c>
      <c r="V179" s="232">
        <v>0</v>
      </c>
      <c r="W179" s="232">
        <v>0</v>
      </c>
      <c r="X179" s="232">
        <v>0</v>
      </c>
      <c r="Y179" s="232">
        <v>0</v>
      </c>
      <c r="Z179" s="233">
        <v>45991</v>
      </c>
      <c r="AA179" s="234">
        <v>100</v>
      </c>
      <c r="AB179" s="232">
        <v>6</v>
      </c>
    </row>
    <row r="180" spans="1:28" x14ac:dyDescent="0.25">
      <c r="A180" s="16" t="s">
        <v>2253</v>
      </c>
      <c r="B180" s="16" t="s">
        <v>3348</v>
      </c>
      <c r="C180" s="16" t="s">
        <v>3994</v>
      </c>
      <c r="D180" s="16" t="s">
        <v>3995</v>
      </c>
      <c r="F180" s="16" t="s">
        <v>3640</v>
      </c>
      <c r="G180" s="16" t="s">
        <v>3641</v>
      </c>
      <c r="H180" s="231">
        <v>100</v>
      </c>
      <c r="I180" s="231">
        <v>0</v>
      </c>
      <c r="J180" s="231">
        <v>0</v>
      </c>
      <c r="K180" s="231">
        <v>0</v>
      </c>
      <c r="L180" s="231">
        <v>0</v>
      </c>
      <c r="M180" s="231">
        <v>0</v>
      </c>
      <c r="N180" s="231">
        <v>0</v>
      </c>
      <c r="O180" s="231">
        <v>0</v>
      </c>
      <c r="P180" s="231">
        <v>0</v>
      </c>
      <c r="Q180" s="232">
        <v>0</v>
      </c>
      <c r="R180" s="232">
        <v>0</v>
      </c>
      <c r="S180" s="232">
        <v>0</v>
      </c>
      <c r="T180" s="232">
        <v>0</v>
      </c>
      <c r="U180" s="232">
        <v>0</v>
      </c>
      <c r="V180" s="232">
        <v>0</v>
      </c>
      <c r="W180" s="232">
        <v>0</v>
      </c>
      <c r="X180" s="232">
        <v>0</v>
      </c>
      <c r="Y180" s="232">
        <v>0</v>
      </c>
      <c r="Z180" s="233">
        <v>45991</v>
      </c>
      <c r="AA180" s="234">
        <v>100</v>
      </c>
      <c r="AB180" s="232">
        <v>0</v>
      </c>
    </row>
    <row r="181" spans="1:28" x14ac:dyDescent="0.25">
      <c r="A181" s="16" t="s">
        <v>2253</v>
      </c>
      <c r="B181" s="16" t="s">
        <v>3348</v>
      </c>
      <c r="C181" s="16" t="s">
        <v>3996</v>
      </c>
      <c r="D181" s="16" t="s">
        <v>3997</v>
      </c>
      <c r="F181" s="16" t="s">
        <v>3640</v>
      </c>
      <c r="G181" s="16" t="s">
        <v>3641</v>
      </c>
      <c r="H181" s="231">
        <v>100</v>
      </c>
      <c r="I181" s="231">
        <v>0</v>
      </c>
      <c r="J181" s="231">
        <v>0</v>
      </c>
      <c r="K181" s="231">
        <v>0</v>
      </c>
      <c r="L181" s="231">
        <v>0</v>
      </c>
      <c r="M181" s="231">
        <v>0</v>
      </c>
      <c r="N181" s="231">
        <v>0</v>
      </c>
      <c r="O181" s="231">
        <v>0</v>
      </c>
      <c r="P181" s="231">
        <v>0</v>
      </c>
      <c r="Q181" s="232">
        <v>0</v>
      </c>
      <c r="R181" s="232">
        <v>0</v>
      </c>
      <c r="S181" s="232">
        <v>0</v>
      </c>
      <c r="T181" s="232">
        <v>0</v>
      </c>
      <c r="U181" s="232">
        <v>0</v>
      </c>
      <c r="V181" s="232">
        <v>0</v>
      </c>
      <c r="W181" s="232">
        <v>0</v>
      </c>
      <c r="X181" s="232">
        <v>0</v>
      </c>
      <c r="Y181" s="232">
        <v>0</v>
      </c>
      <c r="Z181" s="233">
        <v>45991</v>
      </c>
      <c r="AA181" s="234">
        <v>100</v>
      </c>
      <c r="AB181" s="232">
        <v>0</v>
      </c>
    </row>
    <row r="182" spans="1:28" x14ac:dyDescent="0.25">
      <c r="A182" s="16" t="s">
        <v>2253</v>
      </c>
      <c r="B182" s="16" t="s">
        <v>3348</v>
      </c>
      <c r="C182" s="16" t="s">
        <v>3998</v>
      </c>
      <c r="D182" s="16" t="s">
        <v>3999</v>
      </c>
      <c r="F182" s="16" t="s">
        <v>3640</v>
      </c>
      <c r="G182" s="16" t="s">
        <v>3641</v>
      </c>
      <c r="H182" s="231">
        <v>12</v>
      </c>
      <c r="I182" s="231">
        <v>0</v>
      </c>
      <c r="J182" s="231">
        <v>0</v>
      </c>
      <c r="K182" s="231">
        <v>0</v>
      </c>
      <c r="L182" s="231">
        <v>0</v>
      </c>
      <c r="M182" s="231">
        <v>0</v>
      </c>
      <c r="N182" s="231">
        <v>0</v>
      </c>
      <c r="O182" s="231">
        <v>0</v>
      </c>
      <c r="P182" s="231">
        <v>0</v>
      </c>
      <c r="Q182" s="232">
        <v>109.2</v>
      </c>
      <c r="R182" s="232">
        <v>0</v>
      </c>
      <c r="S182" s="232">
        <v>0</v>
      </c>
      <c r="T182" s="232">
        <v>0</v>
      </c>
      <c r="U182" s="232">
        <v>0</v>
      </c>
      <c r="V182" s="232">
        <v>0</v>
      </c>
      <c r="W182" s="232">
        <v>0</v>
      </c>
      <c r="X182" s="232">
        <v>0</v>
      </c>
      <c r="Y182" s="232">
        <v>0</v>
      </c>
      <c r="Z182" s="233">
        <v>45991</v>
      </c>
      <c r="AA182" s="234">
        <v>12</v>
      </c>
      <c r="AB182" s="232">
        <v>109.2</v>
      </c>
    </row>
    <row r="183" spans="1:28" x14ac:dyDescent="0.25">
      <c r="A183" s="16" t="s">
        <v>2253</v>
      </c>
      <c r="B183" s="16" t="s">
        <v>3348</v>
      </c>
      <c r="C183" s="16" t="s">
        <v>4000</v>
      </c>
      <c r="D183" s="16" t="s">
        <v>4001</v>
      </c>
      <c r="F183" s="16" t="s">
        <v>3640</v>
      </c>
      <c r="G183" s="16" t="s">
        <v>3641</v>
      </c>
      <c r="H183" s="231">
        <v>6</v>
      </c>
      <c r="I183" s="231">
        <v>0</v>
      </c>
      <c r="J183" s="231">
        <v>0</v>
      </c>
      <c r="K183" s="231">
        <v>0</v>
      </c>
      <c r="L183" s="231">
        <v>0</v>
      </c>
      <c r="M183" s="231">
        <v>0</v>
      </c>
      <c r="N183" s="231">
        <v>0</v>
      </c>
      <c r="O183" s="231">
        <v>0</v>
      </c>
      <c r="P183" s="231">
        <v>0</v>
      </c>
      <c r="Q183" s="232">
        <v>44.64</v>
      </c>
      <c r="R183" s="232">
        <v>0</v>
      </c>
      <c r="S183" s="232">
        <v>0</v>
      </c>
      <c r="T183" s="232">
        <v>0</v>
      </c>
      <c r="U183" s="232">
        <v>0</v>
      </c>
      <c r="V183" s="232">
        <v>0</v>
      </c>
      <c r="W183" s="232">
        <v>0</v>
      </c>
      <c r="X183" s="232">
        <v>0</v>
      </c>
      <c r="Y183" s="232">
        <v>0</v>
      </c>
      <c r="Z183" s="233">
        <v>45991</v>
      </c>
      <c r="AA183" s="234">
        <v>6</v>
      </c>
      <c r="AB183" s="232">
        <v>44.64</v>
      </c>
    </row>
    <row r="184" spans="1:28" x14ac:dyDescent="0.25">
      <c r="A184" s="16" t="s">
        <v>2253</v>
      </c>
      <c r="B184" s="16" t="s">
        <v>3348</v>
      </c>
      <c r="C184" s="16" t="s">
        <v>4002</v>
      </c>
      <c r="D184" s="16" t="s">
        <v>4003</v>
      </c>
      <c r="F184" s="16" t="s">
        <v>3640</v>
      </c>
      <c r="G184" s="16" t="s">
        <v>3641</v>
      </c>
      <c r="H184" s="235">
        <v>14</v>
      </c>
      <c r="I184" s="235">
        <v>0</v>
      </c>
      <c r="J184" s="235">
        <v>0</v>
      </c>
      <c r="K184" s="235">
        <v>0</v>
      </c>
      <c r="L184" s="235">
        <v>0</v>
      </c>
      <c r="M184" s="235">
        <v>0</v>
      </c>
      <c r="N184" s="235">
        <v>0</v>
      </c>
      <c r="O184" s="235">
        <v>0</v>
      </c>
      <c r="P184" s="235">
        <v>0</v>
      </c>
      <c r="Q184" s="232">
        <v>96.22</v>
      </c>
      <c r="R184" s="232">
        <v>0</v>
      </c>
      <c r="S184" s="232">
        <v>0</v>
      </c>
      <c r="T184" s="232">
        <v>0</v>
      </c>
      <c r="U184" s="232">
        <v>0</v>
      </c>
      <c r="V184" s="232">
        <v>0</v>
      </c>
      <c r="W184" s="232">
        <v>0</v>
      </c>
      <c r="X184" s="232">
        <v>0</v>
      </c>
      <c r="Y184" s="232">
        <v>0</v>
      </c>
      <c r="Z184" s="233">
        <v>45991</v>
      </c>
      <c r="AA184" s="234">
        <v>14</v>
      </c>
      <c r="AB184" s="232">
        <v>96.22</v>
      </c>
    </row>
    <row r="185" spans="1:28" x14ac:dyDescent="0.25">
      <c r="A185" s="16" t="s">
        <v>2253</v>
      </c>
      <c r="B185" s="16" t="s">
        <v>3348</v>
      </c>
      <c r="C185" s="16" t="s">
        <v>4004</v>
      </c>
      <c r="D185" s="16" t="s">
        <v>4005</v>
      </c>
      <c r="F185" s="16" t="s">
        <v>3640</v>
      </c>
      <c r="G185" s="16" t="s">
        <v>3641</v>
      </c>
      <c r="H185" s="235">
        <v>12</v>
      </c>
      <c r="I185" s="235">
        <v>0</v>
      </c>
      <c r="J185" s="235">
        <v>0</v>
      </c>
      <c r="K185" s="235">
        <v>0</v>
      </c>
      <c r="L185" s="235">
        <v>0</v>
      </c>
      <c r="M185" s="235">
        <v>0</v>
      </c>
      <c r="N185" s="235">
        <v>0</v>
      </c>
      <c r="O185" s="235">
        <v>0</v>
      </c>
      <c r="P185" s="235">
        <v>0</v>
      </c>
      <c r="Q185" s="232">
        <v>43.32</v>
      </c>
      <c r="R185" s="232">
        <v>0</v>
      </c>
      <c r="S185" s="232">
        <v>0</v>
      </c>
      <c r="T185" s="232">
        <v>0</v>
      </c>
      <c r="U185" s="232">
        <v>0</v>
      </c>
      <c r="V185" s="232">
        <v>0</v>
      </c>
      <c r="W185" s="232">
        <v>0</v>
      </c>
      <c r="X185" s="232">
        <v>0</v>
      </c>
      <c r="Y185" s="232">
        <v>0</v>
      </c>
      <c r="Z185" s="233">
        <v>45991</v>
      </c>
      <c r="AA185" s="234">
        <v>12</v>
      </c>
      <c r="AB185" s="232">
        <v>43.32</v>
      </c>
    </row>
    <row r="186" spans="1:28" x14ac:dyDescent="0.25">
      <c r="A186" s="16" t="s">
        <v>2253</v>
      </c>
      <c r="B186" s="16" t="s">
        <v>3348</v>
      </c>
      <c r="C186" s="16" t="s">
        <v>4006</v>
      </c>
      <c r="D186" s="16" t="s">
        <v>4007</v>
      </c>
      <c r="F186" s="16" t="s">
        <v>3640</v>
      </c>
      <c r="G186" s="16" t="s">
        <v>3641</v>
      </c>
      <c r="H186" s="235">
        <v>15</v>
      </c>
      <c r="I186" s="235">
        <v>0</v>
      </c>
      <c r="J186" s="235">
        <v>0</v>
      </c>
      <c r="K186" s="235">
        <v>0</v>
      </c>
      <c r="L186" s="235">
        <v>0</v>
      </c>
      <c r="M186" s="235">
        <v>0</v>
      </c>
      <c r="N186" s="235">
        <v>0</v>
      </c>
      <c r="O186" s="235">
        <v>0</v>
      </c>
      <c r="P186" s="235">
        <v>0</v>
      </c>
      <c r="Q186" s="232">
        <v>152.85</v>
      </c>
      <c r="R186" s="232">
        <v>0</v>
      </c>
      <c r="S186" s="232">
        <v>0</v>
      </c>
      <c r="T186" s="232">
        <v>0</v>
      </c>
      <c r="U186" s="232">
        <v>0</v>
      </c>
      <c r="V186" s="232">
        <v>0</v>
      </c>
      <c r="W186" s="232">
        <v>0</v>
      </c>
      <c r="X186" s="232">
        <v>0</v>
      </c>
      <c r="Y186" s="232">
        <v>0</v>
      </c>
      <c r="Z186" s="233">
        <v>45991</v>
      </c>
      <c r="AA186" s="234">
        <v>15</v>
      </c>
      <c r="AB186" s="232">
        <v>152.85</v>
      </c>
    </row>
    <row r="187" spans="1:28" x14ac:dyDescent="0.25">
      <c r="A187" s="16" t="s">
        <v>2253</v>
      </c>
      <c r="B187" s="16" t="s">
        <v>3348</v>
      </c>
      <c r="C187" s="16" t="s">
        <v>4008</v>
      </c>
      <c r="D187" s="16" t="s">
        <v>4009</v>
      </c>
      <c r="F187" s="16" t="s">
        <v>3640</v>
      </c>
      <c r="G187" s="16" t="s">
        <v>3641</v>
      </c>
      <c r="H187" s="235">
        <v>17</v>
      </c>
      <c r="I187" s="235">
        <v>0</v>
      </c>
      <c r="J187" s="235">
        <v>0</v>
      </c>
      <c r="K187" s="235">
        <v>0</v>
      </c>
      <c r="L187" s="235">
        <v>0</v>
      </c>
      <c r="M187" s="235">
        <v>0</v>
      </c>
      <c r="N187" s="235">
        <v>0</v>
      </c>
      <c r="O187" s="235">
        <v>0</v>
      </c>
      <c r="P187" s="235">
        <v>0</v>
      </c>
      <c r="Q187" s="232">
        <v>230.15</v>
      </c>
      <c r="R187" s="232">
        <v>0</v>
      </c>
      <c r="S187" s="232">
        <v>0</v>
      </c>
      <c r="T187" s="232">
        <v>0</v>
      </c>
      <c r="U187" s="232">
        <v>0</v>
      </c>
      <c r="V187" s="232">
        <v>0</v>
      </c>
      <c r="W187" s="232">
        <v>0</v>
      </c>
      <c r="X187" s="232">
        <v>0</v>
      </c>
      <c r="Y187" s="232">
        <v>0</v>
      </c>
      <c r="Z187" s="233">
        <v>45991</v>
      </c>
      <c r="AA187" s="234">
        <v>17</v>
      </c>
      <c r="AB187" s="232">
        <v>230.15</v>
      </c>
    </row>
    <row r="188" spans="1:28" x14ac:dyDescent="0.25">
      <c r="A188" s="16" t="s">
        <v>2253</v>
      </c>
      <c r="B188" s="16" t="s">
        <v>3348</v>
      </c>
      <c r="C188" s="16" t="s">
        <v>4010</v>
      </c>
      <c r="D188" s="16" t="s">
        <v>4011</v>
      </c>
      <c r="F188" s="16" t="s">
        <v>3640</v>
      </c>
      <c r="G188" s="16" t="s">
        <v>3641</v>
      </c>
      <c r="H188" s="231">
        <v>6</v>
      </c>
      <c r="I188" s="231">
        <v>0</v>
      </c>
      <c r="J188" s="231">
        <v>0</v>
      </c>
      <c r="K188" s="231">
        <v>0</v>
      </c>
      <c r="L188" s="231">
        <v>0</v>
      </c>
      <c r="M188" s="231">
        <v>0</v>
      </c>
      <c r="N188" s="231">
        <v>0</v>
      </c>
      <c r="O188" s="231">
        <v>0</v>
      </c>
      <c r="P188" s="231">
        <v>0</v>
      </c>
      <c r="Q188" s="232">
        <v>108.42</v>
      </c>
      <c r="R188" s="232">
        <v>0</v>
      </c>
      <c r="S188" s="232">
        <v>0</v>
      </c>
      <c r="T188" s="232">
        <v>0</v>
      </c>
      <c r="U188" s="232">
        <v>0</v>
      </c>
      <c r="V188" s="232">
        <v>0</v>
      </c>
      <c r="W188" s="232">
        <v>0</v>
      </c>
      <c r="X188" s="232">
        <v>0</v>
      </c>
      <c r="Y188" s="232">
        <v>0</v>
      </c>
      <c r="Z188" s="233">
        <v>45991</v>
      </c>
      <c r="AA188" s="234">
        <v>6</v>
      </c>
      <c r="AB188" s="232">
        <v>108.42</v>
      </c>
    </row>
    <row r="189" spans="1:28" x14ac:dyDescent="0.25">
      <c r="A189" s="16" t="s">
        <v>2253</v>
      </c>
      <c r="B189" s="16" t="s">
        <v>3348</v>
      </c>
      <c r="C189" s="16" t="s">
        <v>4012</v>
      </c>
      <c r="D189" s="16" t="s">
        <v>4013</v>
      </c>
      <c r="F189" s="16" t="s">
        <v>3640</v>
      </c>
      <c r="G189" s="16" t="s">
        <v>3641</v>
      </c>
      <c r="H189" s="231">
        <v>2</v>
      </c>
      <c r="I189" s="231">
        <v>0</v>
      </c>
      <c r="J189" s="231">
        <v>0</v>
      </c>
      <c r="K189" s="231">
        <v>0</v>
      </c>
      <c r="L189" s="231">
        <v>0</v>
      </c>
      <c r="M189" s="231">
        <v>0</v>
      </c>
      <c r="N189" s="231">
        <v>0</v>
      </c>
      <c r="O189" s="231">
        <v>0</v>
      </c>
      <c r="P189" s="231">
        <v>0</v>
      </c>
      <c r="Q189" s="232">
        <v>0</v>
      </c>
      <c r="R189" s="232">
        <v>0</v>
      </c>
      <c r="S189" s="232">
        <v>0</v>
      </c>
      <c r="T189" s="232">
        <v>0</v>
      </c>
      <c r="U189" s="232">
        <v>0</v>
      </c>
      <c r="V189" s="232">
        <v>0</v>
      </c>
      <c r="W189" s="232">
        <v>0</v>
      </c>
      <c r="X189" s="232">
        <v>0</v>
      </c>
      <c r="Y189" s="232">
        <v>0</v>
      </c>
      <c r="Z189" s="233">
        <v>45991</v>
      </c>
      <c r="AA189" s="234">
        <v>2</v>
      </c>
      <c r="AB189" s="232">
        <v>0</v>
      </c>
    </row>
    <row r="190" spans="1:28" x14ac:dyDescent="0.25">
      <c r="A190" s="16" t="s">
        <v>2253</v>
      </c>
      <c r="B190" s="16" t="s">
        <v>3348</v>
      </c>
      <c r="C190" s="16" t="s">
        <v>4014</v>
      </c>
      <c r="D190" s="16" t="s">
        <v>4015</v>
      </c>
      <c r="F190" s="16" t="s">
        <v>3640</v>
      </c>
      <c r="G190" s="16" t="s">
        <v>3641</v>
      </c>
      <c r="H190" s="231">
        <v>2</v>
      </c>
      <c r="I190" s="231">
        <v>0</v>
      </c>
      <c r="J190" s="231">
        <v>0</v>
      </c>
      <c r="K190" s="231">
        <v>0</v>
      </c>
      <c r="L190" s="231">
        <v>0</v>
      </c>
      <c r="M190" s="231">
        <v>0</v>
      </c>
      <c r="N190" s="231">
        <v>0</v>
      </c>
      <c r="O190" s="231">
        <v>0</v>
      </c>
      <c r="P190" s="231">
        <v>0</v>
      </c>
      <c r="Q190" s="232">
        <v>97.4</v>
      </c>
      <c r="R190" s="232">
        <v>0</v>
      </c>
      <c r="S190" s="232">
        <v>0</v>
      </c>
      <c r="T190" s="232">
        <v>0</v>
      </c>
      <c r="U190" s="232">
        <v>0</v>
      </c>
      <c r="V190" s="232">
        <v>0</v>
      </c>
      <c r="W190" s="232">
        <v>0</v>
      </c>
      <c r="X190" s="232">
        <v>0</v>
      </c>
      <c r="Y190" s="232">
        <v>0</v>
      </c>
      <c r="Z190" s="233">
        <v>45991</v>
      </c>
      <c r="AA190" s="234">
        <v>2</v>
      </c>
      <c r="AB190" s="232">
        <v>97.4</v>
      </c>
    </row>
    <row r="191" spans="1:28" x14ac:dyDescent="0.25">
      <c r="A191" s="16" t="s">
        <v>2253</v>
      </c>
      <c r="B191" s="16" t="s">
        <v>3348</v>
      </c>
      <c r="C191" s="16" t="s">
        <v>4016</v>
      </c>
      <c r="D191" s="16" t="s">
        <v>4017</v>
      </c>
      <c r="F191" s="16" t="s">
        <v>3640</v>
      </c>
      <c r="G191" s="16" t="s">
        <v>3641</v>
      </c>
      <c r="H191" s="231">
        <v>1</v>
      </c>
      <c r="I191" s="231">
        <v>0</v>
      </c>
      <c r="J191" s="231">
        <v>0</v>
      </c>
      <c r="K191" s="231">
        <v>0</v>
      </c>
      <c r="L191" s="231">
        <v>0</v>
      </c>
      <c r="M191" s="231">
        <v>0</v>
      </c>
      <c r="N191" s="231">
        <v>0</v>
      </c>
      <c r="O191" s="231">
        <v>0</v>
      </c>
      <c r="P191" s="231">
        <v>0</v>
      </c>
      <c r="Q191" s="232">
        <v>1190</v>
      </c>
      <c r="R191" s="232">
        <v>0</v>
      </c>
      <c r="S191" s="232">
        <v>0</v>
      </c>
      <c r="T191" s="232">
        <v>0</v>
      </c>
      <c r="U191" s="232">
        <v>0</v>
      </c>
      <c r="V191" s="232">
        <v>0</v>
      </c>
      <c r="W191" s="232">
        <v>0</v>
      </c>
      <c r="X191" s="232">
        <v>0</v>
      </c>
      <c r="Y191" s="232">
        <v>0</v>
      </c>
      <c r="Z191" s="233">
        <v>45991</v>
      </c>
      <c r="AA191" s="234">
        <v>1</v>
      </c>
      <c r="AB191" s="232">
        <v>1190</v>
      </c>
    </row>
    <row r="192" spans="1:28" x14ac:dyDescent="0.25">
      <c r="A192" s="16" t="s">
        <v>2253</v>
      </c>
      <c r="B192" s="16" t="s">
        <v>3348</v>
      </c>
      <c r="C192" s="16" t="s">
        <v>4018</v>
      </c>
      <c r="D192" s="16" t="s">
        <v>4019</v>
      </c>
      <c r="F192" s="16" t="s">
        <v>3640</v>
      </c>
      <c r="G192" s="16" t="s">
        <v>3641</v>
      </c>
      <c r="H192" s="231">
        <v>1</v>
      </c>
      <c r="I192" s="231">
        <v>0</v>
      </c>
      <c r="J192" s="231">
        <v>0</v>
      </c>
      <c r="K192" s="231">
        <v>0</v>
      </c>
      <c r="L192" s="231">
        <v>0</v>
      </c>
      <c r="M192" s="231">
        <v>0</v>
      </c>
      <c r="N192" s="231">
        <v>0</v>
      </c>
      <c r="O192" s="231">
        <v>0</v>
      </c>
      <c r="P192" s="231">
        <v>0</v>
      </c>
      <c r="Q192" s="232">
        <v>9018</v>
      </c>
      <c r="R192" s="232">
        <v>0</v>
      </c>
      <c r="S192" s="232">
        <v>0</v>
      </c>
      <c r="T192" s="232">
        <v>0</v>
      </c>
      <c r="U192" s="232">
        <v>0</v>
      </c>
      <c r="V192" s="232">
        <v>0</v>
      </c>
      <c r="W192" s="232">
        <v>0</v>
      </c>
      <c r="X192" s="232">
        <v>0</v>
      </c>
      <c r="Y192" s="232">
        <v>0</v>
      </c>
      <c r="Z192" s="233">
        <v>45991</v>
      </c>
      <c r="AA192" s="234">
        <v>1</v>
      </c>
      <c r="AB192" s="232">
        <v>9018</v>
      </c>
    </row>
    <row r="193" spans="1:28" x14ac:dyDescent="0.25">
      <c r="A193" s="16" t="s">
        <v>1059</v>
      </c>
      <c r="B193" s="16" t="s">
        <v>2893</v>
      </c>
      <c r="C193" s="16" t="s">
        <v>4020</v>
      </c>
      <c r="D193" s="16" t="s">
        <v>4021</v>
      </c>
      <c r="F193" s="16" t="s">
        <v>3640</v>
      </c>
      <c r="G193" s="16" t="s">
        <v>3641</v>
      </c>
      <c r="H193" s="231">
        <v>3</v>
      </c>
      <c r="I193" s="231">
        <v>0</v>
      </c>
      <c r="J193" s="231">
        <v>0</v>
      </c>
      <c r="K193" s="231">
        <v>0</v>
      </c>
      <c r="L193" s="231">
        <v>0</v>
      </c>
      <c r="M193" s="231">
        <v>0</v>
      </c>
      <c r="N193" s="231">
        <v>0</v>
      </c>
      <c r="O193" s="231">
        <v>0</v>
      </c>
      <c r="P193" s="231">
        <v>0</v>
      </c>
      <c r="Q193" s="232">
        <v>0</v>
      </c>
      <c r="R193" s="232">
        <v>0</v>
      </c>
      <c r="S193" s="232">
        <v>0</v>
      </c>
      <c r="T193" s="232">
        <v>0</v>
      </c>
      <c r="U193" s="232">
        <v>0</v>
      </c>
      <c r="V193" s="232">
        <v>0</v>
      </c>
      <c r="W193" s="232">
        <v>0</v>
      </c>
      <c r="X193" s="232">
        <v>0</v>
      </c>
      <c r="Y193" s="232">
        <v>0</v>
      </c>
      <c r="Z193" s="233">
        <v>45991</v>
      </c>
      <c r="AA193" s="234">
        <v>3</v>
      </c>
      <c r="AB193" s="232">
        <v>0</v>
      </c>
    </row>
    <row r="194" spans="1:28" x14ac:dyDescent="0.25">
      <c r="A194" s="16" t="s">
        <v>873</v>
      </c>
      <c r="B194" s="16" t="s">
        <v>3474</v>
      </c>
      <c r="C194" s="16" t="s">
        <v>4022</v>
      </c>
      <c r="D194" s="16" t="s">
        <v>4023</v>
      </c>
      <c r="F194" s="16" t="s">
        <v>3640</v>
      </c>
      <c r="G194" s="16" t="s">
        <v>3641</v>
      </c>
      <c r="H194" s="231">
        <v>3</v>
      </c>
      <c r="I194" s="231">
        <v>0</v>
      </c>
      <c r="J194" s="231">
        <v>0</v>
      </c>
      <c r="K194" s="231">
        <v>0</v>
      </c>
      <c r="L194" s="231">
        <v>0</v>
      </c>
      <c r="M194" s="231">
        <v>0</v>
      </c>
      <c r="N194" s="231">
        <v>0</v>
      </c>
      <c r="O194" s="231">
        <v>0</v>
      </c>
      <c r="P194" s="231">
        <v>0</v>
      </c>
      <c r="Q194" s="232">
        <v>302.04000000000002</v>
      </c>
      <c r="R194" s="232">
        <v>0</v>
      </c>
      <c r="S194" s="232">
        <v>0</v>
      </c>
      <c r="T194" s="232">
        <v>0</v>
      </c>
      <c r="U194" s="232">
        <v>0</v>
      </c>
      <c r="V194" s="232">
        <v>0</v>
      </c>
      <c r="W194" s="232">
        <v>0</v>
      </c>
      <c r="X194" s="232">
        <v>0</v>
      </c>
      <c r="Y194" s="232">
        <v>0</v>
      </c>
      <c r="Z194" s="233">
        <v>45991</v>
      </c>
      <c r="AA194" s="234">
        <v>3</v>
      </c>
      <c r="AB194" s="232">
        <v>302.04000000000002</v>
      </c>
    </row>
    <row r="195" spans="1:28" x14ac:dyDescent="0.25">
      <c r="A195" s="16" t="s">
        <v>873</v>
      </c>
      <c r="B195" s="16" t="s">
        <v>3474</v>
      </c>
      <c r="C195" s="16" t="s">
        <v>4024</v>
      </c>
      <c r="D195" s="16" t="s">
        <v>4025</v>
      </c>
      <c r="F195" s="16" t="s">
        <v>3640</v>
      </c>
      <c r="G195" s="16" t="s">
        <v>3641</v>
      </c>
      <c r="H195" s="231">
        <v>5</v>
      </c>
      <c r="I195" s="231">
        <v>0</v>
      </c>
      <c r="J195" s="231">
        <v>0</v>
      </c>
      <c r="K195" s="231">
        <v>0</v>
      </c>
      <c r="L195" s="231">
        <v>0</v>
      </c>
      <c r="M195" s="231">
        <v>0</v>
      </c>
      <c r="N195" s="231">
        <v>0</v>
      </c>
      <c r="O195" s="231">
        <v>0</v>
      </c>
      <c r="P195" s="231">
        <v>0</v>
      </c>
      <c r="Q195" s="232">
        <v>419.55</v>
      </c>
      <c r="R195" s="232">
        <v>0</v>
      </c>
      <c r="S195" s="232">
        <v>0</v>
      </c>
      <c r="T195" s="232">
        <v>0</v>
      </c>
      <c r="U195" s="232">
        <v>0</v>
      </c>
      <c r="V195" s="232">
        <v>0</v>
      </c>
      <c r="W195" s="232">
        <v>0</v>
      </c>
      <c r="X195" s="232">
        <v>0</v>
      </c>
      <c r="Y195" s="232">
        <v>0</v>
      </c>
      <c r="Z195" s="233">
        <v>45991</v>
      </c>
      <c r="AA195" s="234">
        <v>5</v>
      </c>
      <c r="AB195" s="232">
        <v>419.55</v>
      </c>
    </row>
    <row r="196" spans="1:28" x14ac:dyDescent="0.25">
      <c r="A196" s="16" t="s">
        <v>873</v>
      </c>
      <c r="B196" s="16" t="s">
        <v>3474</v>
      </c>
      <c r="C196" s="16" t="s">
        <v>4026</v>
      </c>
      <c r="D196" s="16" t="s">
        <v>4027</v>
      </c>
      <c r="F196" s="16" t="s">
        <v>3640</v>
      </c>
      <c r="G196" s="16" t="s">
        <v>3641</v>
      </c>
      <c r="H196" s="231">
        <v>2</v>
      </c>
      <c r="I196" s="231">
        <v>0</v>
      </c>
      <c r="J196" s="231">
        <v>0</v>
      </c>
      <c r="K196" s="231">
        <v>0</v>
      </c>
      <c r="L196" s="231">
        <v>0</v>
      </c>
      <c r="M196" s="231">
        <v>0</v>
      </c>
      <c r="N196" s="231">
        <v>0</v>
      </c>
      <c r="O196" s="231">
        <v>0</v>
      </c>
      <c r="P196" s="231">
        <v>0</v>
      </c>
      <c r="Q196" s="232">
        <v>150.5</v>
      </c>
      <c r="R196" s="232">
        <v>0</v>
      </c>
      <c r="S196" s="232">
        <v>0</v>
      </c>
      <c r="T196" s="232">
        <v>0</v>
      </c>
      <c r="U196" s="232">
        <v>0</v>
      </c>
      <c r="V196" s="232">
        <v>0</v>
      </c>
      <c r="W196" s="232">
        <v>0</v>
      </c>
      <c r="X196" s="232">
        <v>0</v>
      </c>
      <c r="Y196" s="232">
        <v>0</v>
      </c>
      <c r="Z196" s="233">
        <v>45991</v>
      </c>
      <c r="AA196" s="234">
        <v>2</v>
      </c>
      <c r="AB196" s="232">
        <v>150.5</v>
      </c>
    </row>
    <row r="197" spans="1:28" x14ac:dyDescent="0.25">
      <c r="A197" s="16" t="s">
        <v>873</v>
      </c>
      <c r="B197" s="16" t="s">
        <v>3474</v>
      </c>
      <c r="C197" s="16" t="s">
        <v>4028</v>
      </c>
      <c r="D197" s="16" t="s">
        <v>4029</v>
      </c>
      <c r="F197" s="16" t="s">
        <v>3640</v>
      </c>
      <c r="G197" s="16" t="s">
        <v>3641</v>
      </c>
      <c r="H197" s="231">
        <v>3</v>
      </c>
      <c r="I197" s="231">
        <v>0</v>
      </c>
      <c r="J197" s="231">
        <v>0</v>
      </c>
      <c r="K197" s="231">
        <v>0</v>
      </c>
      <c r="L197" s="231">
        <v>0</v>
      </c>
      <c r="M197" s="231">
        <v>0</v>
      </c>
      <c r="N197" s="231">
        <v>0</v>
      </c>
      <c r="O197" s="231">
        <v>0</v>
      </c>
      <c r="P197" s="231">
        <v>0</v>
      </c>
      <c r="Q197" s="232">
        <v>208.98</v>
      </c>
      <c r="R197" s="232">
        <v>0</v>
      </c>
      <c r="S197" s="232">
        <v>0</v>
      </c>
      <c r="T197" s="232">
        <v>0</v>
      </c>
      <c r="U197" s="232">
        <v>0</v>
      </c>
      <c r="V197" s="232">
        <v>0</v>
      </c>
      <c r="W197" s="232">
        <v>0</v>
      </c>
      <c r="X197" s="232">
        <v>0</v>
      </c>
      <c r="Y197" s="232">
        <v>0</v>
      </c>
      <c r="Z197" s="233">
        <v>45991</v>
      </c>
      <c r="AA197" s="234">
        <v>3</v>
      </c>
      <c r="AB197" s="232">
        <v>208.98</v>
      </c>
    </row>
    <row r="198" spans="1:28" x14ac:dyDescent="0.25">
      <c r="A198" s="16" t="s">
        <v>873</v>
      </c>
      <c r="B198" s="16" t="s">
        <v>3474</v>
      </c>
      <c r="C198" s="16" t="s">
        <v>4030</v>
      </c>
      <c r="D198" s="16" t="s">
        <v>4031</v>
      </c>
      <c r="F198" s="16" t="s">
        <v>3640</v>
      </c>
      <c r="G198" s="16" t="s">
        <v>3641</v>
      </c>
      <c r="H198" s="231">
        <v>3</v>
      </c>
      <c r="I198" s="231">
        <v>0</v>
      </c>
      <c r="J198" s="231">
        <v>0</v>
      </c>
      <c r="K198" s="231">
        <v>0</v>
      </c>
      <c r="L198" s="231">
        <v>0</v>
      </c>
      <c r="M198" s="231">
        <v>0</v>
      </c>
      <c r="N198" s="231">
        <v>0</v>
      </c>
      <c r="O198" s="231">
        <v>0</v>
      </c>
      <c r="P198" s="231">
        <v>0</v>
      </c>
      <c r="Q198" s="232">
        <v>196.8</v>
      </c>
      <c r="R198" s="232">
        <v>0</v>
      </c>
      <c r="S198" s="232">
        <v>0</v>
      </c>
      <c r="T198" s="232">
        <v>0</v>
      </c>
      <c r="U198" s="232">
        <v>0</v>
      </c>
      <c r="V198" s="232">
        <v>0</v>
      </c>
      <c r="W198" s="232">
        <v>0</v>
      </c>
      <c r="X198" s="232">
        <v>0</v>
      </c>
      <c r="Y198" s="232">
        <v>0</v>
      </c>
      <c r="Z198" s="233">
        <v>45991</v>
      </c>
      <c r="AA198" s="234">
        <v>3</v>
      </c>
      <c r="AB198" s="232">
        <v>196.8</v>
      </c>
    </row>
    <row r="199" spans="1:28" x14ac:dyDescent="0.25">
      <c r="A199" s="16" t="s">
        <v>873</v>
      </c>
      <c r="B199" s="16" t="s">
        <v>3474</v>
      </c>
      <c r="C199" s="16" t="s">
        <v>4032</v>
      </c>
      <c r="D199" s="16" t="s">
        <v>4033</v>
      </c>
      <c r="F199" s="16" t="s">
        <v>3640</v>
      </c>
      <c r="G199" s="16" t="s">
        <v>3641</v>
      </c>
      <c r="H199" s="231">
        <v>3</v>
      </c>
      <c r="I199" s="231">
        <v>0</v>
      </c>
      <c r="J199" s="231">
        <v>0</v>
      </c>
      <c r="K199" s="231">
        <v>0</v>
      </c>
      <c r="L199" s="231">
        <v>0</v>
      </c>
      <c r="M199" s="231">
        <v>0</v>
      </c>
      <c r="N199" s="231">
        <v>0</v>
      </c>
      <c r="O199" s="231">
        <v>0</v>
      </c>
      <c r="P199" s="231">
        <v>0</v>
      </c>
      <c r="Q199" s="232">
        <v>186.15</v>
      </c>
      <c r="R199" s="232">
        <v>0</v>
      </c>
      <c r="S199" s="232">
        <v>0</v>
      </c>
      <c r="T199" s="232">
        <v>0</v>
      </c>
      <c r="U199" s="232">
        <v>0</v>
      </c>
      <c r="V199" s="232">
        <v>0</v>
      </c>
      <c r="W199" s="232">
        <v>0</v>
      </c>
      <c r="X199" s="232">
        <v>0</v>
      </c>
      <c r="Y199" s="232">
        <v>0</v>
      </c>
      <c r="Z199" s="233">
        <v>45991</v>
      </c>
      <c r="AA199" s="234">
        <v>3</v>
      </c>
      <c r="AB199" s="232">
        <v>186.15</v>
      </c>
    </row>
    <row r="200" spans="1:28" x14ac:dyDescent="0.25">
      <c r="A200" s="16" t="s">
        <v>873</v>
      </c>
      <c r="B200" s="16" t="s">
        <v>3474</v>
      </c>
      <c r="C200" s="16" t="s">
        <v>4034</v>
      </c>
      <c r="D200" s="16" t="s">
        <v>4035</v>
      </c>
      <c r="F200" s="16" t="s">
        <v>3640</v>
      </c>
      <c r="G200" s="16" t="s">
        <v>3641</v>
      </c>
      <c r="H200" s="231">
        <v>3</v>
      </c>
      <c r="I200" s="231">
        <v>0</v>
      </c>
      <c r="J200" s="231">
        <v>0</v>
      </c>
      <c r="K200" s="231">
        <v>0</v>
      </c>
      <c r="L200" s="231">
        <v>0</v>
      </c>
      <c r="M200" s="231">
        <v>0</v>
      </c>
      <c r="N200" s="231">
        <v>0</v>
      </c>
      <c r="O200" s="231">
        <v>0</v>
      </c>
      <c r="P200" s="231">
        <v>0</v>
      </c>
      <c r="Q200" s="232">
        <v>176.97</v>
      </c>
      <c r="R200" s="232">
        <v>0</v>
      </c>
      <c r="S200" s="232">
        <v>0</v>
      </c>
      <c r="T200" s="232">
        <v>0</v>
      </c>
      <c r="U200" s="232">
        <v>0</v>
      </c>
      <c r="V200" s="232">
        <v>0</v>
      </c>
      <c r="W200" s="232">
        <v>0</v>
      </c>
      <c r="X200" s="232">
        <v>0</v>
      </c>
      <c r="Y200" s="232">
        <v>0</v>
      </c>
      <c r="Z200" s="233">
        <v>45991</v>
      </c>
      <c r="AA200" s="234">
        <v>3</v>
      </c>
      <c r="AB200" s="232">
        <v>176.97</v>
      </c>
    </row>
    <row r="201" spans="1:28" x14ac:dyDescent="0.25">
      <c r="A201" s="16" t="s">
        <v>873</v>
      </c>
      <c r="B201" s="16" t="s">
        <v>3474</v>
      </c>
      <c r="C201" s="16" t="s">
        <v>4036</v>
      </c>
      <c r="D201" s="16" t="s">
        <v>4037</v>
      </c>
      <c r="F201" s="16" t="s">
        <v>3640</v>
      </c>
      <c r="G201" s="16" t="s">
        <v>3641</v>
      </c>
      <c r="H201" s="231">
        <v>3</v>
      </c>
      <c r="I201" s="231">
        <v>0</v>
      </c>
      <c r="J201" s="231">
        <v>0</v>
      </c>
      <c r="K201" s="231">
        <v>0</v>
      </c>
      <c r="L201" s="231">
        <v>0</v>
      </c>
      <c r="M201" s="231">
        <v>0</v>
      </c>
      <c r="N201" s="231">
        <v>0</v>
      </c>
      <c r="O201" s="231">
        <v>0</v>
      </c>
      <c r="P201" s="231">
        <v>0</v>
      </c>
      <c r="Q201" s="232">
        <v>166.26</v>
      </c>
      <c r="R201" s="232">
        <v>0</v>
      </c>
      <c r="S201" s="232">
        <v>0</v>
      </c>
      <c r="T201" s="232">
        <v>0</v>
      </c>
      <c r="U201" s="232">
        <v>0</v>
      </c>
      <c r="V201" s="232">
        <v>0</v>
      </c>
      <c r="W201" s="232">
        <v>0</v>
      </c>
      <c r="X201" s="232">
        <v>0</v>
      </c>
      <c r="Y201" s="232">
        <v>0</v>
      </c>
      <c r="Z201" s="233">
        <v>45991</v>
      </c>
      <c r="AA201" s="234">
        <v>3</v>
      </c>
      <c r="AB201" s="232">
        <v>166.26</v>
      </c>
    </row>
    <row r="202" spans="1:28" x14ac:dyDescent="0.25">
      <c r="A202" s="16" t="s">
        <v>873</v>
      </c>
      <c r="B202" s="16" t="s">
        <v>3474</v>
      </c>
      <c r="C202" s="16" t="s">
        <v>4038</v>
      </c>
      <c r="D202" s="16" t="s">
        <v>4039</v>
      </c>
      <c r="F202" s="16" t="s">
        <v>3640</v>
      </c>
      <c r="G202" s="16" t="s">
        <v>3641</v>
      </c>
      <c r="H202" s="231">
        <v>7</v>
      </c>
      <c r="I202" s="231">
        <v>0</v>
      </c>
      <c r="J202" s="231">
        <v>0</v>
      </c>
      <c r="K202" s="231">
        <v>0</v>
      </c>
      <c r="L202" s="231">
        <v>0</v>
      </c>
      <c r="M202" s="231">
        <v>0</v>
      </c>
      <c r="N202" s="231">
        <v>0</v>
      </c>
      <c r="O202" s="231">
        <v>0</v>
      </c>
      <c r="P202" s="231">
        <v>0</v>
      </c>
      <c r="Q202" s="232">
        <v>5594.87</v>
      </c>
      <c r="R202" s="232">
        <v>0</v>
      </c>
      <c r="S202" s="232">
        <v>0</v>
      </c>
      <c r="T202" s="232">
        <v>0</v>
      </c>
      <c r="U202" s="232">
        <v>0</v>
      </c>
      <c r="V202" s="232">
        <v>0</v>
      </c>
      <c r="W202" s="232">
        <v>0</v>
      </c>
      <c r="X202" s="232">
        <v>0</v>
      </c>
      <c r="Y202" s="232">
        <v>0</v>
      </c>
      <c r="Z202" s="233">
        <v>45991</v>
      </c>
      <c r="AA202" s="234">
        <v>7</v>
      </c>
      <c r="AB202" s="232">
        <v>5594.87</v>
      </c>
    </row>
    <row r="203" spans="1:28" x14ac:dyDescent="0.25">
      <c r="A203" s="16" t="s">
        <v>873</v>
      </c>
      <c r="B203" s="16" t="s">
        <v>3474</v>
      </c>
      <c r="C203" s="16" t="s">
        <v>4040</v>
      </c>
      <c r="D203" s="16" t="s">
        <v>4041</v>
      </c>
      <c r="F203" s="16" t="s">
        <v>3640</v>
      </c>
      <c r="G203" s="16" t="s">
        <v>3641</v>
      </c>
      <c r="H203" s="231">
        <v>10</v>
      </c>
      <c r="I203" s="231">
        <v>0</v>
      </c>
      <c r="J203" s="231">
        <v>0</v>
      </c>
      <c r="K203" s="231">
        <v>0</v>
      </c>
      <c r="L203" s="231">
        <v>0</v>
      </c>
      <c r="M203" s="231">
        <v>0</v>
      </c>
      <c r="N203" s="231">
        <v>0</v>
      </c>
      <c r="O203" s="231">
        <v>0</v>
      </c>
      <c r="P203" s="231">
        <v>0</v>
      </c>
      <c r="Q203" s="232">
        <v>5406.62</v>
      </c>
      <c r="R203" s="232">
        <v>0</v>
      </c>
      <c r="S203" s="232">
        <v>0</v>
      </c>
      <c r="T203" s="232">
        <v>0</v>
      </c>
      <c r="U203" s="232">
        <v>0</v>
      </c>
      <c r="V203" s="232">
        <v>0</v>
      </c>
      <c r="W203" s="232">
        <v>0</v>
      </c>
      <c r="X203" s="232">
        <v>0</v>
      </c>
      <c r="Y203" s="232">
        <v>0</v>
      </c>
      <c r="Z203" s="233">
        <v>45991</v>
      </c>
      <c r="AA203" s="234">
        <v>10</v>
      </c>
      <c r="AB203" s="232">
        <v>5406.62</v>
      </c>
    </row>
    <row r="204" spans="1:28" x14ac:dyDescent="0.25">
      <c r="A204" s="16" t="s">
        <v>873</v>
      </c>
      <c r="B204" s="16" t="s">
        <v>3474</v>
      </c>
      <c r="C204" s="16" t="s">
        <v>4042</v>
      </c>
      <c r="D204" s="16" t="s">
        <v>4043</v>
      </c>
      <c r="F204" s="16" t="s">
        <v>3640</v>
      </c>
      <c r="G204" s="16" t="s">
        <v>3641</v>
      </c>
      <c r="H204" s="231">
        <v>7</v>
      </c>
      <c r="I204" s="231">
        <v>0</v>
      </c>
      <c r="J204" s="231">
        <v>0</v>
      </c>
      <c r="K204" s="231">
        <v>0</v>
      </c>
      <c r="L204" s="231">
        <v>0</v>
      </c>
      <c r="M204" s="231">
        <v>0</v>
      </c>
      <c r="N204" s="231">
        <v>0</v>
      </c>
      <c r="O204" s="231">
        <v>0</v>
      </c>
      <c r="P204" s="231">
        <v>0</v>
      </c>
      <c r="Q204" s="232">
        <v>2917.64</v>
      </c>
      <c r="R204" s="232">
        <v>0</v>
      </c>
      <c r="S204" s="232">
        <v>0</v>
      </c>
      <c r="T204" s="232">
        <v>0</v>
      </c>
      <c r="U204" s="232">
        <v>0</v>
      </c>
      <c r="V204" s="232">
        <v>0</v>
      </c>
      <c r="W204" s="232">
        <v>0</v>
      </c>
      <c r="X204" s="232">
        <v>0</v>
      </c>
      <c r="Y204" s="232">
        <v>0</v>
      </c>
      <c r="Z204" s="233">
        <v>45991</v>
      </c>
      <c r="AA204" s="234">
        <v>7</v>
      </c>
      <c r="AB204" s="232">
        <v>2917.64</v>
      </c>
    </row>
    <row r="205" spans="1:28" x14ac:dyDescent="0.25">
      <c r="A205" s="16" t="s">
        <v>873</v>
      </c>
      <c r="B205" s="16" t="s">
        <v>3474</v>
      </c>
      <c r="C205" s="16" t="s">
        <v>4044</v>
      </c>
      <c r="D205" s="16" t="s">
        <v>4045</v>
      </c>
      <c r="F205" s="16" t="s">
        <v>3640</v>
      </c>
      <c r="G205" s="16" t="s">
        <v>3641</v>
      </c>
      <c r="H205" s="231">
        <v>7</v>
      </c>
      <c r="I205" s="231">
        <v>0</v>
      </c>
      <c r="J205" s="231">
        <v>0</v>
      </c>
      <c r="K205" s="231">
        <v>0</v>
      </c>
      <c r="L205" s="231">
        <v>0</v>
      </c>
      <c r="M205" s="231">
        <v>0</v>
      </c>
      <c r="N205" s="231">
        <v>0</v>
      </c>
      <c r="O205" s="231">
        <v>0</v>
      </c>
      <c r="P205" s="231">
        <v>0</v>
      </c>
      <c r="Q205" s="232">
        <v>2364.35</v>
      </c>
      <c r="R205" s="232">
        <v>0</v>
      </c>
      <c r="S205" s="232">
        <v>0</v>
      </c>
      <c r="T205" s="232">
        <v>0</v>
      </c>
      <c r="U205" s="232">
        <v>0</v>
      </c>
      <c r="V205" s="232">
        <v>0</v>
      </c>
      <c r="W205" s="232">
        <v>0</v>
      </c>
      <c r="X205" s="232">
        <v>0</v>
      </c>
      <c r="Y205" s="232">
        <v>0</v>
      </c>
      <c r="Z205" s="233">
        <v>45991</v>
      </c>
      <c r="AA205" s="234">
        <v>7</v>
      </c>
      <c r="AB205" s="232">
        <v>2364.35</v>
      </c>
    </row>
    <row r="206" spans="1:28" x14ac:dyDescent="0.25">
      <c r="A206" s="16" t="s">
        <v>1059</v>
      </c>
      <c r="B206" s="16" t="s">
        <v>2893</v>
      </c>
      <c r="C206" s="16" t="s">
        <v>4046</v>
      </c>
      <c r="D206" s="16" t="s">
        <v>4047</v>
      </c>
      <c r="F206" s="16" t="s">
        <v>3640</v>
      </c>
      <c r="G206" s="16" t="s">
        <v>3641</v>
      </c>
      <c r="H206" s="231">
        <v>2</v>
      </c>
      <c r="I206" s="231">
        <v>0</v>
      </c>
      <c r="J206" s="231">
        <v>0</v>
      </c>
      <c r="K206" s="231">
        <v>0</v>
      </c>
      <c r="L206" s="231">
        <v>0</v>
      </c>
      <c r="M206" s="231">
        <v>0</v>
      </c>
      <c r="N206" s="231">
        <v>0</v>
      </c>
      <c r="O206" s="231">
        <v>0</v>
      </c>
      <c r="P206" s="231">
        <v>0</v>
      </c>
      <c r="Q206" s="232">
        <v>0</v>
      </c>
      <c r="R206" s="232">
        <v>0</v>
      </c>
      <c r="S206" s="232">
        <v>0</v>
      </c>
      <c r="T206" s="232">
        <v>0</v>
      </c>
      <c r="U206" s="232">
        <v>0</v>
      </c>
      <c r="V206" s="232">
        <v>0</v>
      </c>
      <c r="W206" s="232">
        <v>0</v>
      </c>
      <c r="X206" s="232">
        <v>0</v>
      </c>
      <c r="Y206" s="232">
        <v>0</v>
      </c>
      <c r="Z206" s="233">
        <v>45991</v>
      </c>
      <c r="AA206" s="234">
        <v>2</v>
      </c>
      <c r="AB206" s="232">
        <v>0</v>
      </c>
    </row>
    <row r="207" spans="1:28" x14ac:dyDescent="0.25">
      <c r="A207" s="16" t="s">
        <v>1059</v>
      </c>
      <c r="B207" s="16" t="s">
        <v>2893</v>
      </c>
      <c r="C207" s="16" t="s">
        <v>4048</v>
      </c>
      <c r="D207" s="16" t="s">
        <v>4049</v>
      </c>
      <c r="F207" s="16" t="s">
        <v>3640</v>
      </c>
      <c r="G207" s="16" t="s">
        <v>3641</v>
      </c>
      <c r="H207" s="231">
        <v>2</v>
      </c>
      <c r="I207" s="231">
        <v>0</v>
      </c>
      <c r="J207" s="231">
        <v>0</v>
      </c>
      <c r="K207" s="231">
        <v>0</v>
      </c>
      <c r="L207" s="231">
        <v>0</v>
      </c>
      <c r="M207" s="231">
        <v>0</v>
      </c>
      <c r="N207" s="231">
        <v>0</v>
      </c>
      <c r="O207" s="231">
        <v>0</v>
      </c>
      <c r="P207" s="231">
        <v>0</v>
      </c>
      <c r="Q207" s="232">
        <v>0</v>
      </c>
      <c r="R207" s="232">
        <v>0</v>
      </c>
      <c r="S207" s="232">
        <v>0</v>
      </c>
      <c r="T207" s="232">
        <v>0</v>
      </c>
      <c r="U207" s="232">
        <v>0</v>
      </c>
      <c r="V207" s="232">
        <v>0</v>
      </c>
      <c r="W207" s="232">
        <v>0</v>
      </c>
      <c r="X207" s="232">
        <v>0</v>
      </c>
      <c r="Y207" s="232">
        <v>0</v>
      </c>
      <c r="Z207" s="233">
        <v>45991</v>
      </c>
      <c r="AA207" s="234">
        <v>2</v>
      </c>
      <c r="AB207" s="232">
        <v>0</v>
      </c>
    </row>
    <row r="208" spans="1:28" x14ac:dyDescent="0.25">
      <c r="A208" s="16" t="s">
        <v>1059</v>
      </c>
      <c r="B208" s="16" t="s">
        <v>2893</v>
      </c>
      <c r="C208" s="16" t="s">
        <v>4050</v>
      </c>
      <c r="D208" s="16" t="s">
        <v>4051</v>
      </c>
      <c r="F208" s="16" t="s">
        <v>3640</v>
      </c>
      <c r="G208" s="16" t="s">
        <v>3641</v>
      </c>
      <c r="H208" s="231">
        <v>6</v>
      </c>
      <c r="I208" s="231">
        <v>0</v>
      </c>
      <c r="J208" s="231">
        <v>0</v>
      </c>
      <c r="K208" s="231">
        <v>0</v>
      </c>
      <c r="L208" s="231">
        <v>0</v>
      </c>
      <c r="M208" s="231">
        <v>0</v>
      </c>
      <c r="N208" s="231">
        <v>0</v>
      </c>
      <c r="O208" s="231">
        <v>0</v>
      </c>
      <c r="P208" s="231">
        <v>0</v>
      </c>
      <c r="Q208" s="232">
        <v>0</v>
      </c>
      <c r="R208" s="232">
        <v>0</v>
      </c>
      <c r="S208" s="232">
        <v>0</v>
      </c>
      <c r="T208" s="232">
        <v>0</v>
      </c>
      <c r="U208" s="232">
        <v>0</v>
      </c>
      <c r="V208" s="232">
        <v>0</v>
      </c>
      <c r="W208" s="232">
        <v>0</v>
      </c>
      <c r="X208" s="232">
        <v>0</v>
      </c>
      <c r="Y208" s="232">
        <v>0</v>
      </c>
      <c r="Z208" s="233">
        <v>45991</v>
      </c>
      <c r="AA208" s="234">
        <v>6</v>
      </c>
      <c r="AB208" s="232">
        <v>0</v>
      </c>
    </row>
    <row r="209" spans="1:28" x14ac:dyDescent="0.25">
      <c r="A209" s="16" t="s">
        <v>873</v>
      </c>
      <c r="B209" s="16" t="s">
        <v>3474</v>
      </c>
      <c r="C209" s="16" t="s">
        <v>4052</v>
      </c>
      <c r="D209" s="16" t="s">
        <v>4053</v>
      </c>
      <c r="F209" s="16" t="s">
        <v>3640</v>
      </c>
      <c r="G209" s="16" t="s">
        <v>3641</v>
      </c>
      <c r="H209" s="236">
        <v>833</v>
      </c>
      <c r="I209" s="236">
        <v>0</v>
      </c>
      <c r="J209" s="236">
        <v>0</v>
      </c>
      <c r="K209" s="236">
        <v>0</v>
      </c>
      <c r="L209" s="236">
        <v>0</v>
      </c>
      <c r="M209" s="236">
        <v>0</v>
      </c>
      <c r="N209" s="236">
        <v>0</v>
      </c>
      <c r="O209" s="236">
        <v>0</v>
      </c>
      <c r="P209" s="236">
        <v>0</v>
      </c>
      <c r="Q209" s="232">
        <v>4877.96</v>
      </c>
      <c r="R209" s="232">
        <v>0</v>
      </c>
      <c r="S209" s="232">
        <v>0</v>
      </c>
      <c r="T209" s="232">
        <v>0</v>
      </c>
      <c r="U209" s="232">
        <v>0</v>
      </c>
      <c r="V209" s="232">
        <v>0</v>
      </c>
      <c r="W209" s="232">
        <v>0</v>
      </c>
      <c r="X209" s="232">
        <v>0</v>
      </c>
      <c r="Y209" s="232">
        <v>0</v>
      </c>
      <c r="Z209" s="233">
        <v>45991</v>
      </c>
      <c r="AA209" s="234">
        <v>833</v>
      </c>
      <c r="AB209" s="232">
        <v>4877.96</v>
      </c>
    </row>
    <row r="210" spans="1:28" x14ac:dyDescent="0.25">
      <c r="A210" s="16" t="s">
        <v>873</v>
      </c>
      <c r="B210" s="16" t="s">
        <v>3474</v>
      </c>
      <c r="C210" s="16" t="s">
        <v>4054</v>
      </c>
      <c r="D210" s="16" t="s">
        <v>4055</v>
      </c>
      <c r="F210" s="16" t="s">
        <v>3640</v>
      </c>
      <c r="G210" s="16" t="s">
        <v>3641</v>
      </c>
      <c r="H210" s="236">
        <v>416</v>
      </c>
      <c r="I210" s="236">
        <v>0</v>
      </c>
      <c r="J210" s="236">
        <v>0</v>
      </c>
      <c r="K210" s="236">
        <v>0</v>
      </c>
      <c r="L210" s="236">
        <v>0</v>
      </c>
      <c r="M210" s="236">
        <v>0</v>
      </c>
      <c r="N210" s="236">
        <v>0</v>
      </c>
      <c r="O210" s="236">
        <v>0</v>
      </c>
      <c r="P210" s="236">
        <v>0</v>
      </c>
      <c r="Q210" s="232">
        <v>1896.96</v>
      </c>
      <c r="R210" s="232">
        <v>0</v>
      </c>
      <c r="S210" s="232">
        <v>0</v>
      </c>
      <c r="T210" s="232">
        <v>0</v>
      </c>
      <c r="U210" s="232">
        <v>0</v>
      </c>
      <c r="V210" s="232">
        <v>0</v>
      </c>
      <c r="W210" s="232">
        <v>0</v>
      </c>
      <c r="X210" s="232">
        <v>0</v>
      </c>
      <c r="Y210" s="232">
        <v>0</v>
      </c>
      <c r="Z210" s="233">
        <v>45991</v>
      </c>
      <c r="AA210" s="234">
        <v>416</v>
      </c>
      <c r="AB210" s="232">
        <v>1896.96</v>
      </c>
    </row>
    <row r="211" spans="1:28" x14ac:dyDescent="0.25">
      <c r="A211" s="16" t="s">
        <v>873</v>
      </c>
      <c r="B211" s="16" t="s">
        <v>3474</v>
      </c>
      <c r="C211" s="16" t="s">
        <v>4056</v>
      </c>
      <c r="D211" s="16" t="s">
        <v>4057</v>
      </c>
      <c r="F211" s="16" t="s">
        <v>3640</v>
      </c>
      <c r="G211" s="16" t="s">
        <v>3641</v>
      </c>
      <c r="H211" s="236">
        <v>3</v>
      </c>
      <c r="I211" s="236">
        <v>0</v>
      </c>
      <c r="J211" s="236">
        <v>0</v>
      </c>
      <c r="K211" s="236">
        <v>0</v>
      </c>
      <c r="L211" s="236">
        <v>0</v>
      </c>
      <c r="M211" s="236">
        <v>0</v>
      </c>
      <c r="N211" s="236">
        <v>0</v>
      </c>
      <c r="O211" s="236">
        <v>0</v>
      </c>
      <c r="P211" s="236">
        <v>0</v>
      </c>
      <c r="Q211" s="232">
        <v>2844.12</v>
      </c>
      <c r="R211" s="232">
        <v>0</v>
      </c>
      <c r="S211" s="232">
        <v>0</v>
      </c>
      <c r="T211" s="232">
        <v>0</v>
      </c>
      <c r="U211" s="232">
        <v>0</v>
      </c>
      <c r="V211" s="232">
        <v>0</v>
      </c>
      <c r="W211" s="232">
        <v>0</v>
      </c>
      <c r="X211" s="232">
        <v>0</v>
      </c>
      <c r="Y211" s="232">
        <v>0</v>
      </c>
      <c r="Z211" s="233">
        <v>45991</v>
      </c>
      <c r="AA211" s="234">
        <v>3</v>
      </c>
      <c r="AB211" s="232">
        <v>2844.12</v>
      </c>
    </row>
    <row r="212" spans="1:28" x14ac:dyDescent="0.25">
      <c r="A212" s="16" t="s">
        <v>873</v>
      </c>
      <c r="B212" s="16" t="s">
        <v>3474</v>
      </c>
      <c r="C212" s="16" t="s">
        <v>4058</v>
      </c>
      <c r="D212" s="16" t="s">
        <v>4059</v>
      </c>
      <c r="F212" s="16" t="s">
        <v>3640</v>
      </c>
      <c r="G212" s="16" t="s">
        <v>3641</v>
      </c>
      <c r="H212" s="237">
        <v>5</v>
      </c>
      <c r="I212" s="237">
        <v>0</v>
      </c>
      <c r="J212" s="237">
        <v>0</v>
      </c>
      <c r="K212" s="237">
        <v>0</v>
      </c>
      <c r="L212" s="237">
        <v>0</v>
      </c>
      <c r="M212" s="237">
        <v>0</v>
      </c>
      <c r="N212" s="237">
        <v>0</v>
      </c>
      <c r="O212" s="237">
        <v>0</v>
      </c>
      <c r="P212" s="237">
        <v>0</v>
      </c>
      <c r="Q212" s="232">
        <v>6664.7</v>
      </c>
      <c r="R212" s="232">
        <v>0</v>
      </c>
      <c r="S212" s="232">
        <v>0</v>
      </c>
      <c r="T212" s="232">
        <v>0</v>
      </c>
      <c r="U212" s="232">
        <v>0</v>
      </c>
      <c r="V212" s="232">
        <v>0</v>
      </c>
      <c r="W212" s="232">
        <v>0</v>
      </c>
      <c r="X212" s="232">
        <v>0</v>
      </c>
      <c r="Y212" s="232">
        <v>0</v>
      </c>
      <c r="Z212" s="233">
        <v>45991</v>
      </c>
      <c r="AA212" s="234">
        <v>5</v>
      </c>
      <c r="AB212" s="232">
        <v>6664.7</v>
      </c>
    </row>
    <row r="213" spans="1:28" x14ac:dyDescent="0.25">
      <c r="A213" s="16" t="s">
        <v>873</v>
      </c>
      <c r="B213" s="16" t="s">
        <v>3474</v>
      </c>
      <c r="C213" s="16" t="s">
        <v>4060</v>
      </c>
      <c r="D213" s="16" t="s">
        <v>4061</v>
      </c>
      <c r="F213" s="16" t="s">
        <v>3640</v>
      </c>
      <c r="G213" s="16" t="s">
        <v>3641</v>
      </c>
      <c r="H213" s="236">
        <v>2</v>
      </c>
      <c r="I213" s="236">
        <v>0</v>
      </c>
      <c r="J213" s="236">
        <v>0</v>
      </c>
      <c r="K213" s="236">
        <v>0</v>
      </c>
      <c r="L213" s="236">
        <v>0</v>
      </c>
      <c r="M213" s="236">
        <v>0</v>
      </c>
      <c r="N213" s="236">
        <v>0</v>
      </c>
      <c r="O213" s="236">
        <v>0</v>
      </c>
      <c r="P213" s="236">
        <v>0</v>
      </c>
      <c r="Q213" s="232">
        <v>1747.28</v>
      </c>
      <c r="R213" s="232">
        <v>0</v>
      </c>
      <c r="S213" s="232">
        <v>0</v>
      </c>
      <c r="T213" s="232">
        <v>0</v>
      </c>
      <c r="U213" s="232">
        <v>0</v>
      </c>
      <c r="V213" s="232">
        <v>0</v>
      </c>
      <c r="W213" s="232">
        <v>0</v>
      </c>
      <c r="X213" s="232">
        <v>0</v>
      </c>
      <c r="Y213" s="232">
        <v>0</v>
      </c>
      <c r="Z213" s="233">
        <v>45991</v>
      </c>
      <c r="AA213" s="234">
        <v>2</v>
      </c>
      <c r="AB213" s="232">
        <v>1747.28</v>
      </c>
    </row>
    <row r="214" spans="1:28" x14ac:dyDescent="0.25">
      <c r="A214" s="16" t="s">
        <v>873</v>
      </c>
      <c r="B214" s="16" t="s">
        <v>3474</v>
      </c>
      <c r="C214" s="16" t="s">
        <v>4062</v>
      </c>
      <c r="D214" s="16" t="s">
        <v>4063</v>
      </c>
      <c r="F214" s="16" t="s">
        <v>3640</v>
      </c>
      <c r="G214" s="16" t="s">
        <v>3641</v>
      </c>
      <c r="H214" s="236">
        <v>1</v>
      </c>
      <c r="I214" s="236">
        <v>0</v>
      </c>
      <c r="J214" s="236">
        <v>0</v>
      </c>
      <c r="K214" s="236">
        <v>0</v>
      </c>
      <c r="L214" s="236">
        <v>0</v>
      </c>
      <c r="M214" s="236">
        <v>0</v>
      </c>
      <c r="N214" s="236">
        <v>0</v>
      </c>
      <c r="O214" s="236">
        <v>0</v>
      </c>
      <c r="P214" s="236">
        <v>0</v>
      </c>
      <c r="Q214" s="232">
        <v>1080.77</v>
      </c>
      <c r="R214" s="232">
        <v>0</v>
      </c>
      <c r="S214" s="232">
        <v>0</v>
      </c>
      <c r="T214" s="232">
        <v>0</v>
      </c>
      <c r="U214" s="232">
        <v>0</v>
      </c>
      <c r="V214" s="232">
        <v>0</v>
      </c>
      <c r="W214" s="232">
        <v>0</v>
      </c>
      <c r="X214" s="232">
        <v>0</v>
      </c>
      <c r="Y214" s="232">
        <v>0</v>
      </c>
      <c r="Z214" s="233">
        <v>45991</v>
      </c>
      <c r="AA214" s="234">
        <v>1</v>
      </c>
      <c r="AB214" s="232">
        <v>1080.77</v>
      </c>
    </row>
    <row r="215" spans="1:28" x14ac:dyDescent="0.25">
      <c r="A215" s="16" t="s">
        <v>873</v>
      </c>
      <c r="B215" s="16" t="s">
        <v>3474</v>
      </c>
      <c r="C215" s="16" t="s">
        <v>4064</v>
      </c>
      <c r="D215" s="16" t="s">
        <v>4065</v>
      </c>
      <c r="F215" s="16" t="s">
        <v>3640</v>
      </c>
      <c r="G215" s="16" t="s">
        <v>3641</v>
      </c>
      <c r="H215" s="231">
        <v>2</v>
      </c>
      <c r="I215" s="231">
        <v>0</v>
      </c>
      <c r="J215" s="231">
        <v>0</v>
      </c>
      <c r="K215" s="231">
        <v>0</v>
      </c>
      <c r="L215" s="231">
        <v>0</v>
      </c>
      <c r="M215" s="231">
        <v>0</v>
      </c>
      <c r="N215" s="231">
        <v>0</v>
      </c>
      <c r="O215" s="231">
        <v>0</v>
      </c>
      <c r="P215" s="231">
        <v>0</v>
      </c>
      <c r="Q215" s="232">
        <v>214.68</v>
      </c>
      <c r="R215" s="232">
        <v>0</v>
      </c>
      <c r="S215" s="232">
        <v>0</v>
      </c>
      <c r="T215" s="232">
        <v>0</v>
      </c>
      <c r="U215" s="232">
        <v>0</v>
      </c>
      <c r="V215" s="232">
        <v>0</v>
      </c>
      <c r="W215" s="232">
        <v>0</v>
      </c>
      <c r="X215" s="232">
        <v>0</v>
      </c>
      <c r="Y215" s="232">
        <v>0</v>
      </c>
      <c r="Z215" s="233">
        <v>45991</v>
      </c>
      <c r="AA215" s="234">
        <v>2</v>
      </c>
      <c r="AB215" s="232">
        <v>214.68</v>
      </c>
    </row>
    <row r="216" spans="1:28" x14ac:dyDescent="0.25">
      <c r="A216" s="16" t="s">
        <v>873</v>
      </c>
      <c r="B216" s="16" t="s">
        <v>3474</v>
      </c>
      <c r="C216" s="16" t="s">
        <v>4066</v>
      </c>
      <c r="D216" s="16" t="s">
        <v>4067</v>
      </c>
      <c r="F216" s="16" t="s">
        <v>3640</v>
      </c>
      <c r="G216" s="16" t="s">
        <v>3641</v>
      </c>
      <c r="H216" s="236">
        <v>416</v>
      </c>
      <c r="I216" s="236">
        <v>0</v>
      </c>
      <c r="J216" s="236">
        <v>0</v>
      </c>
      <c r="K216" s="236">
        <v>0</v>
      </c>
      <c r="L216" s="236">
        <v>0</v>
      </c>
      <c r="M216" s="236">
        <v>0</v>
      </c>
      <c r="N216" s="236">
        <v>0</v>
      </c>
      <c r="O216" s="236">
        <v>0</v>
      </c>
      <c r="P216" s="236">
        <v>0</v>
      </c>
      <c r="Q216" s="232">
        <v>1584.96</v>
      </c>
      <c r="R216" s="232">
        <v>0</v>
      </c>
      <c r="S216" s="232">
        <v>0</v>
      </c>
      <c r="T216" s="232">
        <v>0</v>
      </c>
      <c r="U216" s="232">
        <v>0</v>
      </c>
      <c r="V216" s="232">
        <v>0</v>
      </c>
      <c r="W216" s="232">
        <v>0</v>
      </c>
      <c r="X216" s="232">
        <v>0</v>
      </c>
      <c r="Y216" s="232">
        <v>0</v>
      </c>
      <c r="Z216" s="233">
        <v>45991</v>
      </c>
      <c r="AA216" s="234">
        <v>416</v>
      </c>
      <c r="AB216" s="232">
        <v>1584.96</v>
      </c>
    </row>
    <row r="217" spans="1:28" x14ac:dyDescent="0.25">
      <c r="A217" s="16" t="s">
        <v>873</v>
      </c>
      <c r="B217" s="16" t="s">
        <v>3474</v>
      </c>
      <c r="C217" s="16" t="s">
        <v>4068</v>
      </c>
      <c r="D217" s="16" t="s">
        <v>4069</v>
      </c>
      <c r="F217" s="16" t="s">
        <v>3640</v>
      </c>
      <c r="G217" s="16" t="s">
        <v>3641</v>
      </c>
      <c r="H217" s="237">
        <v>88</v>
      </c>
      <c r="I217" s="237">
        <v>0</v>
      </c>
      <c r="J217" s="237">
        <v>0</v>
      </c>
      <c r="K217" s="237">
        <v>0</v>
      </c>
      <c r="L217" s="237">
        <v>0</v>
      </c>
      <c r="M217" s="237">
        <v>0</v>
      </c>
      <c r="N217" s="237">
        <v>0</v>
      </c>
      <c r="O217" s="237">
        <v>0</v>
      </c>
      <c r="P217" s="237">
        <v>0</v>
      </c>
      <c r="Q217" s="232">
        <v>1510.08</v>
      </c>
      <c r="R217" s="232">
        <v>0</v>
      </c>
      <c r="S217" s="232">
        <v>0</v>
      </c>
      <c r="T217" s="232">
        <v>0</v>
      </c>
      <c r="U217" s="232">
        <v>0</v>
      </c>
      <c r="V217" s="232">
        <v>0</v>
      </c>
      <c r="W217" s="232">
        <v>0</v>
      </c>
      <c r="X217" s="232">
        <v>0</v>
      </c>
      <c r="Y217" s="232">
        <v>0</v>
      </c>
      <c r="Z217" s="233">
        <v>45991</v>
      </c>
      <c r="AA217" s="234">
        <v>88</v>
      </c>
      <c r="AB217" s="232">
        <v>1510.08</v>
      </c>
    </row>
    <row r="218" spans="1:28" x14ac:dyDescent="0.25">
      <c r="A218" s="16" t="s">
        <v>873</v>
      </c>
      <c r="B218" s="16" t="s">
        <v>3474</v>
      </c>
      <c r="C218" s="16" t="s">
        <v>4070</v>
      </c>
      <c r="D218" s="16" t="s">
        <v>4071</v>
      </c>
      <c r="F218" s="16" t="s">
        <v>3640</v>
      </c>
      <c r="G218" s="16" t="s">
        <v>3641</v>
      </c>
      <c r="H218" s="231">
        <v>26</v>
      </c>
      <c r="I218" s="231">
        <v>0</v>
      </c>
      <c r="J218" s="231">
        <v>0</v>
      </c>
      <c r="K218" s="231">
        <v>0</v>
      </c>
      <c r="L218" s="231">
        <v>0</v>
      </c>
      <c r="M218" s="231">
        <v>0</v>
      </c>
      <c r="N218" s="231">
        <v>0</v>
      </c>
      <c r="O218" s="231">
        <v>0</v>
      </c>
      <c r="P218" s="231">
        <v>0</v>
      </c>
      <c r="Q218" s="232">
        <v>1015.3</v>
      </c>
      <c r="R218" s="232">
        <v>0</v>
      </c>
      <c r="S218" s="232">
        <v>0</v>
      </c>
      <c r="T218" s="232">
        <v>0</v>
      </c>
      <c r="U218" s="232">
        <v>0</v>
      </c>
      <c r="V218" s="232">
        <v>0</v>
      </c>
      <c r="W218" s="232">
        <v>0</v>
      </c>
      <c r="X218" s="232">
        <v>0</v>
      </c>
      <c r="Y218" s="232">
        <v>0</v>
      </c>
      <c r="Z218" s="233">
        <v>45991</v>
      </c>
      <c r="AA218" s="234">
        <v>26</v>
      </c>
      <c r="AB218" s="232">
        <v>1015.3</v>
      </c>
    </row>
    <row r="219" spans="1:28" x14ac:dyDescent="0.25">
      <c r="A219" s="16" t="s">
        <v>873</v>
      </c>
      <c r="B219" s="16" t="s">
        <v>3474</v>
      </c>
      <c r="C219" s="16" t="s">
        <v>4072</v>
      </c>
      <c r="D219" s="16" t="s">
        <v>4073</v>
      </c>
      <c r="F219" s="16" t="s">
        <v>3640</v>
      </c>
      <c r="G219" s="16" t="s">
        <v>3641</v>
      </c>
      <c r="H219" s="236">
        <v>2</v>
      </c>
      <c r="I219" s="236">
        <v>0</v>
      </c>
      <c r="J219" s="236">
        <v>0</v>
      </c>
      <c r="K219" s="236">
        <v>0</v>
      </c>
      <c r="L219" s="236">
        <v>0</v>
      </c>
      <c r="M219" s="236">
        <v>0</v>
      </c>
      <c r="N219" s="236">
        <v>0</v>
      </c>
      <c r="O219" s="236">
        <v>0</v>
      </c>
      <c r="P219" s="236">
        <v>0</v>
      </c>
      <c r="Q219" s="232">
        <v>1461.2</v>
      </c>
      <c r="R219" s="232">
        <v>0</v>
      </c>
      <c r="S219" s="232">
        <v>0</v>
      </c>
      <c r="T219" s="232">
        <v>0</v>
      </c>
      <c r="U219" s="232">
        <v>0</v>
      </c>
      <c r="V219" s="232">
        <v>0</v>
      </c>
      <c r="W219" s="232">
        <v>0</v>
      </c>
      <c r="X219" s="232">
        <v>0</v>
      </c>
      <c r="Y219" s="232">
        <v>0</v>
      </c>
      <c r="Z219" s="233">
        <v>45991</v>
      </c>
      <c r="AA219" s="234">
        <v>2</v>
      </c>
      <c r="AB219" s="232">
        <v>1461.2</v>
      </c>
    </row>
    <row r="220" spans="1:28" x14ac:dyDescent="0.25">
      <c r="A220" s="16" t="s">
        <v>873</v>
      </c>
      <c r="B220" s="16" t="s">
        <v>3474</v>
      </c>
      <c r="C220" s="16" t="s">
        <v>4074</v>
      </c>
      <c r="D220" s="16" t="s">
        <v>4075</v>
      </c>
      <c r="F220" s="16" t="s">
        <v>3640</v>
      </c>
      <c r="G220" s="16" t="s">
        <v>3641</v>
      </c>
      <c r="H220" s="237">
        <v>92</v>
      </c>
      <c r="I220" s="237">
        <v>0</v>
      </c>
      <c r="J220" s="237">
        <v>0</v>
      </c>
      <c r="K220" s="237">
        <v>0</v>
      </c>
      <c r="L220" s="237">
        <v>0</v>
      </c>
      <c r="M220" s="237">
        <v>0</v>
      </c>
      <c r="N220" s="237">
        <v>0</v>
      </c>
      <c r="O220" s="237">
        <v>0</v>
      </c>
      <c r="P220" s="237">
        <v>0</v>
      </c>
      <c r="Q220" s="232">
        <v>1750.76</v>
      </c>
      <c r="R220" s="232">
        <v>0</v>
      </c>
      <c r="S220" s="232">
        <v>0</v>
      </c>
      <c r="T220" s="232">
        <v>0</v>
      </c>
      <c r="U220" s="232">
        <v>0</v>
      </c>
      <c r="V220" s="232">
        <v>0</v>
      </c>
      <c r="W220" s="232">
        <v>0</v>
      </c>
      <c r="X220" s="232">
        <v>0</v>
      </c>
      <c r="Y220" s="232">
        <v>0</v>
      </c>
      <c r="Z220" s="233">
        <v>45991</v>
      </c>
      <c r="AA220" s="234">
        <v>92</v>
      </c>
      <c r="AB220" s="232">
        <v>1750.76</v>
      </c>
    </row>
    <row r="221" spans="1:28" x14ac:dyDescent="0.25">
      <c r="A221" s="16" t="s">
        <v>873</v>
      </c>
      <c r="B221" s="16" t="s">
        <v>3474</v>
      </c>
      <c r="C221" s="16" t="s">
        <v>4076</v>
      </c>
      <c r="D221" s="16" t="s">
        <v>4077</v>
      </c>
      <c r="F221" s="16" t="s">
        <v>3640</v>
      </c>
      <c r="G221" s="16" t="s">
        <v>3641</v>
      </c>
      <c r="H221" s="231">
        <v>2</v>
      </c>
      <c r="I221" s="231">
        <v>0</v>
      </c>
      <c r="J221" s="231">
        <v>0</v>
      </c>
      <c r="K221" s="231">
        <v>0</v>
      </c>
      <c r="L221" s="231">
        <v>0</v>
      </c>
      <c r="M221" s="231">
        <v>0</v>
      </c>
      <c r="N221" s="231">
        <v>0</v>
      </c>
      <c r="O221" s="231">
        <v>0</v>
      </c>
      <c r="P221" s="231">
        <v>0</v>
      </c>
      <c r="Q221" s="232">
        <v>853</v>
      </c>
      <c r="R221" s="232">
        <v>0</v>
      </c>
      <c r="S221" s="232">
        <v>0</v>
      </c>
      <c r="T221" s="232">
        <v>0</v>
      </c>
      <c r="U221" s="232">
        <v>0</v>
      </c>
      <c r="V221" s="232">
        <v>0</v>
      </c>
      <c r="W221" s="232">
        <v>0</v>
      </c>
      <c r="X221" s="232">
        <v>0</v>
      </c>
      <c r="Y221" s="232">
        <v>0</v>
      </c>
      <c r="Z221" s="233">
        <v>45991</v>
      </c>
      <c r="AA221" s="234">
        <v>2</v>
      </c>
      <c r="AB221" s="232">
        <v>853</v>
      </c>
    </row>
    <row r="222" spans="1:28" x14ac:dyDescent="0.25">
      <c r="A222" s="16" t="s">
        <v>873</v>
      </c>
      <c r="B222" s="16" t="s">
        <v>3474</v>
      </c>
      <c r="C222" s="16" t="s">
        <v>4078</v>
      </c>
      <c r="D222" s="16" t="s">
        <v>4079</v>
      </c>
      <c r="F222" s="16" t="s">
        <v>3640</v>
      </c>
      <c r="G222" s="16" t="s">
        <v>3641</v>
      </c>
      <c r="H222" s="231">
        <v>2</v>
      </c>
      <c r="I222" s="231">
        <v>0</v>
      </c>
      <c r="J222" s="231">
        <v>0</v>
      </c>
      <c r="K222" s="231">
        <v>0</v>
      </c>
      <c r="L222" s="231">
        <v>0</v>
      </c>
      <c r="M222" s="231">
        <v>0</v>
      </c>
      <c r="N222" s="231">
        <v>0</v>
      </c>
      <c r="O222" s="231">
        <v>0</v>
      </c>
      <c r="P222" s="231">
        <v>0</v>
      </c>
      <c r="Q222" s="232">
        <v>296.22000000000003</v>
      </c>
      <c r="R222" s="232">
        <v>0</v>
      </c>
      <c r="S222" s="232">
        <v>0</v>
      </c>
      <c r="T222" s="232">
        <v>0</v>
      </c>
      <c r="U222" s="232">
        <v>0</v>
      </c>
      <c r="V222" s="232">
        <v>0</v>
      </c>
      <c r="W222" s="232">
        <v>0</v>
      </c>
      <c r="X222" s="232">
        <v>0</v>
      </c>
      <c r="Y222" s="232">
        <v>0</v>
      </c>
      <c r="Z222" s="233">
        <v>45991</v>
      </c>
      <c r="AA222" s="234">
        <v>2</v>
      </c>
      <c r="AB222" s="232">
        <v>296.22000000000003</v>
      </c>
    </row>
    <row r="223" spans="1:28" x14ac:dyDescent="0.25">
      <c r="A223" s="16" t="s">
        <v>1059</v>
      </c>
      <c r="B223" s="16" t="s">
        <v>2893</v>
      </c>
      <c r="C223" s="16" t="s">
        <v>4080</v>
      </c>
      <c r="D223" s="16" t="s">
        <v>4081</v>
      </c>
      <c r="F223" s="16" t="s">
        <v>3640</v>
      </c>
      <c r="G223" s="16" t="s">
        <v>3641</v>
      </c>
      <c r="H223" s="231">
        <v>6</v>
      </c>
      <c r="I223" s="231">
        <v>0</v>
      </c>
      <c r="J223" s="231">
        <v>0</v>
      </c>
      <c r="K223" s="231">
        <v>0</v>
      </c>
      <c r="L223" s="231">
        <v>0</v>
      </c>
      <c r="M223" s="231">
        <v>0</v>
      </c>
      <c r="N223" s="231">
        <v>0</v>
      </c>
      <c r="O223" s="231">
        <v>0</v>
      </c>
      <c r="P223" s="231">
        <v>0</v>
      </c>
      <c r="Q223" s="232">
        <v>0</v>
      </c>
      <c r="R223" s="232">
        <v>0</v>
      </c>
      <c r="S223" s="232">
        <v>0</v>
      </c>
      <c r="T223" s="232">
        <v>0</v>
      </c>
      <c r="U223" s="232">
        <v>0</v>
      </c>
      <c r="V223" s="232">
        <v>0</v>
      </c>
      <c r="W223" s="232">
        <v>0</v>
      </c>
      <c r="X223" s="232">
        <v>0</v>
      </c>
      <c r="Y223" s="232">
        <v>0</v>
      </c>
      <c r="Z223" s="233">
        <v>45991</v>
      </c>
      <c r="AA223" s="234">
        <v>6</v>
      </c>
      <c r="AB223" s="232">
        <v>0</v>
      </c>
    </row>
    <row r="224" spans="1:28" x14ac:dyDescent="0.25">
      <c r="A224" s="16" t="s">
        <v>1059</v>
      </c>
      <c r="B224" s="16" t="s">
        <v>2893</v>
      </c>
      <c r="C224" s="16" t="s">
        <v>4082</v>
      </c>
      <c r="D224" s="16" t="s">
        <v>4083</v>
      </c>
      <c r="F224" s="16" t="s">
        <v>3640</v>
      </c>
      <c r="G224" s="16" t="s">
        <v>3641</v>
      </c>
      <c r="H224" s="238">
        <v>2</v>
      </c>
      <c r="I224" s="238">
        <v>0</v>
      </c>
      <c r="J224" s="238">
        <v>0</v>
      </c>
      <c r="K224" s="238">
        <v>0</v>
      </c>
      <c r="L224" s="238">
        <v>0</v>
      </c>
      <c r="M224" s="238">
        <v>0</v>
      </c>
      <c r="N224" s="238">
        <v>0</v>
      </c>
      <c r="O224" s="238">
        <v>0</v>
      </c>
      <c r="P224" s="238">
        <v>0</v>
      </c>
      <c r="Q224" s="232">
        <v>0</v>
      </c>
      <c r="R224" s="232">
        <v>0</v>
      </c>
      <c r="S224" s="232">
        <v>0</v>
      </c>
      <c r="T224" s="232">
        <v>0</v>
      </c>
      <c r="U224" s="232">
        <v>0</v>
      </c>
      <c r="V224" s="232">
        <v>0</v>
      </c>
      <c r="W224" s="232">
        <v>0</v>
      </c>
      <c r="X224" s="232">
        <v>0</v>
      </c>
      <c r="Y224" s="232">
        <v>0</v>
      </c>
      <c r="Z224" s="233">
        <v>45991</v>
      </c>
      <c r="AA224" s="234">
        <v>2</v>
      </c>
      <c r="AB224" s="232">
        <v>0</v>
      </c>
    </row>
    <row r="225" spans="1:28" x14ac:dyDescent="0.25">
      <c r="A225" s="16" t="s">
        <v>1059</v>
      </c>
      <c r="B225" s="16" t="s">
        <v>2893</v>
      </c>
      <c r="C225" s="16" t="s">
        <v>4084</v>
      </c>
      <c r="D225" s="16" t="s">
        <v>4085</v>
      </c>
      <c r="F225" s="16" t="s">
        <v>3640</v>
      </c>
      <c r="G225" s="16" t="s">
        <v>3641</v>
      </c>
      <c r="H225" s="238">
        <v>2</v>
      </c>
      <c r="I225" s="238">
        <v>0</v>
      </c>
      <c r="J225" s="238">
        <v>0</v>
      </c>
      <c r="K225" s="238">
        <v>0</v>
      </c>
      <c r="L225" s="238">
        <v>0</v>
      </c>
      <c r="M225" s="238">
        <v>0</v>
      </c>
      <c r="N225" s="238">
        <v>0</v>
      </c>
      <c r="O225" s="238">
        <v>0</v>
      </c>
      <c r="P225" s="238">
        <v>0</v>
      </c>
      <c r="Q225" s="232">
        <v>0</v>
      </c>
      <c r="R225" s="232">
        <v>0</v>
      </c>
      <c r="S225" s="232">
        <v>0</v>
      </c>
      <c r="T225" s="232">
        <v>0</v>
      </c>
      <c r="U225" s="232">
        <v>0</v>
      </c>
      <c r="V225" s="232">
        <v>0</v>
      </c>
      <c r="W225" s="232">
        <v>0</v>
      </c>
      <c r="X225" s="232">
        <v>0</v>
      </c>
      <c r="Y225" s="232">
        <v>0</v>
      </c>
      <c r="Z225" s="233">
        <v>45991</v>
      </c>
      <c r="AA225" s="234">
        <v>2</v>
      </c>
      <c r="AB225" s="232">
        <v>0</v>
      </c>
    </row>
    <row r="226" spans="1:28" x14ac:dyDescent="0.25">
      <c r="A226" s="16" t="s">
        <v>1059</v>
      </c>
      <c r="B226" s="16" t="s">
        <v>2893</v>
      </c>
      <c r="C226" s="16" t="s">
        <v>4086</v>
      </c>
      <c r="D226" s="16" t="s">
        <v>4087</v>
      </c>
      <c r="F226" s="16" t="s">
        <v>3640</v>
      </c>
      <c r="G226" s="16" t="s">
        <v>3641</v>
      </c>
      <c r="H226" s="238">
        <v>2</v>
      </c>
      <c r="I226" s="238">
        <v>0</v>
      </c>
      <c r="J226" s="238">
        <v>0</v>
      </c>
      <c r="K226" s="238">
        <v>0</v>
      </c>
      <c r="L226" s="238">
        <v>0</v>
      </c>
      <c r="M226" s="238">
        <v>0</v>
      </c>
      <c r="N226" s="238">
        <v>0</v>
      </c>
      <c r="O226" s="238">
        <v>0</v>
      </c>
      <c r="P226" s="238">
        <v>0</v>
      </c>
      <c r="Q226" s="232">
        <v>0</v>
      </c>
      <c r="R226" s="232">
        <v>0</v>
      </c>
      <c r="S226" s="232">
        <v>0</v>
      </c>
      <c r="T226" s="232">
        <v>0</v>
      </c>
      <c r="U226" s="232">
        <v>0</v>
      </c>
      <c r="V226" s="232">
        <v>0</v>
      </c>
      <c r="W226" s="232">
        <v>0</v>
      </c>
      <c r="X226" s="232">
        <v>0</v>
      </c>
      <c r="Y226" s="232">
        <v>0</v>
      </c>
      <c r="Z226" s="233">
        <v>45991</v>
      </c>
      <c r="AA226" s="234">
        <v>2</v>
      </c>
      <c r="AB226" s="232">
        <v>0</v>
      </c>
    </row>
    <row r="227" spans="1:28" x14ac:dyDescent="0.25">
      <c r="A227" s="16" t="s">
        <v>1059</v>
      </c>
      <c r="B227" s="16" t="s">
        <v>2893</v>
      </c>
      <c r="C227" s="16" t="s">
        <v>4088</v>
      </c>
      <c r="D227" s="16" t="s">
        <v>4089</v>
      </c>
      <c r="F227" s="16" t="s">
        <v>3640</v>
      </c>
      <c r="G227" s="16" t="s">
        <v>3641</v>
      </c>
      <c r="H227" s="238">
        <v>6</v>
      </c>
      <c r="I227" s="238">
        <v>0</v>
      </c>
      <c r="J227" s="238">
        <v>0</v>
      </c>
      <c r="K227" s="238">
        <v>0</v>
      </c>
      <c r="L227" s="238">
        <v>0</v>
      </c>
      <c r="M227" s="238">
        <v>0</v>
      </c>
      <c r="N227" s="238">
        <v>0</v>
      </c>
      <c r="O227" s="238">
        <v>0</v>
      </c>
      <c r="P227" s="238">
        <v>0</v>
      </c>
      <c r="Q227" s="232">
        <v>0</v>
      </c>
      <c r="R227" s="232">
        <v>0</v>
      </c>
      <c r="S227" s="232">
        <v>0</v>
      </c>
      <c r="T227" s="232">
        <v>0</v>
      </c>
      <c r="U227" s="232">
        <v>0</v>
      </c>
      <c r="V227" s="232">
        <v>0</v>
      </c>
      <c r="W227" s="232">
        <v>0</v>
      </c>
      <c r="X227" s="232">
        <v>0</v>
      </c>
      <c r="Y227" s="232">
        <v>0</v>
      </c>
      <c r="Z227" s="233">
        <v>45991</v>
      </c>
      <c r="AA227" s="234">
        <v>6</v>
      </c>
      <c r="AB227" s="232">
        <v>0</v>
      </c>
    </row>
    <row r="228" spans="1:28" x14ac:dyDescent="0.25">
      <c r="A228" s="16" t="s">
        <v>1059</v>
      </c>
      <c r="B228" s="16" t="s">
        <v>2893</v>
      </c>
      <c r="C228" s="16" t="s">
        <v>4090</v>
      </c>
      <c r="D228" s="16" t="s">
        <v>4091</v>
      </c>
      <c r="F228" s="16" t="s">
        <v>3640</v>
      </c>
      <c r="G228" s="16" t="s">
        <v>3641</v>
      </c>
      <c r="H228" s="238">
        <v>2</v>
      </c>
      <c r="I228" s="238">
        <v>0</v>
      </c>
      <c r="J228" s="238">
        <v>0</v>
      </c>
      <c r="K228" s="238">
        <v>0</v>
      </c>
      <c r="L228" s="238">
        <v>0</v>
      </c>
      <c r="M228" s="238">
        <v>0</v>
      </c>
      <c r="N228" s="238">
        <v>0</v>
      </c>
      <c r="O228" s="238">
        <v>0</v>
      </c>
      <c r="P228" s="238">
        <v>0</v>
      </c>
      <c r="Q228" s="232">
        <v>0</v>
      </c>
      <c r="R228" s="232">
        <v>0</v>
      </c>
      <c r="S228" s="232">
        <v>0</v>
      </c>
      <c r="T228" s="232">
        <v>0</v>
      </c>
      <c r="U228" s="232">
        <v>0</v>
      </c>
      <c r="V228" s="232">
        <v>0</v>
      </c>
      <c r="W228" s="232">
        <v>0</v>
      </c>
      <c r="X228" s="232">
        <v>0</v>
      </c>
      <c r="Y228" s="232">
        <v>0</v>
      </c>
      <c r="Z228" s="233">
        <v>45991</v>
      </c>
      <c r="AA228" s="234">
        <v>2</v>
      </c>
      <c r="AB228" s="232">
        <v>0</v>
      </c>
    </row>
    <row r="229" spans="1:28" x14ac:dyDescent="0.25">
      <c r="A229" s="16" t="s">
        <v>1059</v>
      </c>
      <c r="B229" s="16" t="s">
        <v>2893</v>
      </c>
      <c r="C229" s="16" t="s">
        <v>4092</v>
      </c>
      <c r="D229" s="16" t="s">
        <v>4093</v>
      </c>
      <c r="F229" s="16" t="s">
        <v>3640</v>
      </c>
      <c r="G229" s="16" t="s">
        <v>3641</v>
      </c>
      <c r="H229" s="231">
        <v>4</v>
      </c>
      <c r="I229" s="231">
        <v>0</v>
      </c>
      <c r="J229" s="231">
        <v>0</v>
      </c>
      <c r="K229" s="231">
        <v>0</v>
      </c>
      <c r="L229" s="231">
        <v>0</v>
      </c>
      <c r="M229" s="231">
        <v>0</v>
      </c>
      <c r="N229" s="231">
        <v>0</v>
      </c>
      <c r="O229" s="231">
        <v>0</v>
      </c>
      <c r="P229" s="231">
        <v>0</v>
      </c>
      <c r="Q229" s="232">
        <v>0</v>
      </c>
      <c r="R229" s="232">
        <v>0</v>
      </c>
      <c r="S229" s="232">
        <v>0</v>
      </c>
      <c r="T229" s="232">
        <v>0</v>
      </c>
      <c r="U229" s="232">
        <v>0</v>
      </c>
      <c r="V229" s="232">
        <v>0</v>
      </c>
      <c r="W229" s="232">
        <v>0</v>
      </c>
      <c r="X229" s="232">
        <v>0</v>
      </c>
      <c r="Y229" s="232">
        <v>0</v>
      </c>
      <c r="Z229" s="233">
        <v>45991</v>
      </c>
      <c r="AA229" s="234">
        <v>4</v>
      </c>
      <c r="AB229" s="232">
        <v>0</v>
      </c>
    </row>
    <row r="230" spans="1:28" x14ac:dyDescent="0.25">
      <c r="A230" s="16" t="s">
        <v>1059</v>
      </c>
      <c r="B230" s="16" t="s">
        <v>2893</v>
      </c>
      <c r="C230" s="16" t="s">
        <v>4094</v>
      </c>
      <c r="D230" s="16" t="s">
        <v>4095</v>
      </c>
      <c r="F230" s="16" t="s">
        <v>3640</v>
      </c>
      <c r="G230" s="16" t="s">
        <v>3641</v>
      </c>
      <c r="H230" s="231">
        <v>3</v>
      </c>
      <c r="I230" s="231">
        <v>0</v>
      </c>
      <c r="J230" s="231">
        <v>0</v>
      </c>
      <c r="K230" s="231">
        <v>0</v>
      </c>
      <c r="L230" s="231">
        <v>0</v>
      </c>
      <c r="M230" s="231">
        <v>0</v>
      </c>
      <c r="N230" s="231">
        <v>0</v>
      </c>
      <c r="O230" s="231">
        <v>0</v>
      </c>
      <c r="P230" s="231">
        <v>0</v>
      </c>
      <c r="Q230" s="232">
        <v>0</v>
      </c>
      <c r="R230" s="232">
        <v>0</v>
      </c>
      <c r="S230" s="232">
        <v>0</v>
      </c>
      <c r="T230" s="232">
        <v>0</v>
      </c>
      <c r="U230" s="232">
        <v>0</v>
      </c>
      <c r="V230" s="232">
        <v>0</v>
      </c>
      <c r="W230" s="232">
        <v>0</v>
      </c>
      <c r="X230" s="232">
        <v>0</v>
      </c>
      <c r="Y230" s="232">
        <v>0</v>
      </c>
      <c r="Z230" s="233">
        <v>45991</v>
      </c>
      <c r="AA230" s="234">
        <v>3</v>
      </c>
      <c r="AB230" s="232">
        <v>0</v>
      </c>
    </row>
    <row r="231" spans="1:28" x14ac:dyDescent="0.25">
      <c r="A231" s="16" t="s">
        <v>1059</v>
      </c>
      <c r="B231" s="16" t="s">
        <v>2893</v>
      </c>
      <c r="C231" s="16" t="s">
        <v>4096</v>
      </c>
      <c r="D231" s="16" t="s">
        <v>4097</v>
      </c>
      <c r="F231" s="16" t="s">
        <v>3640</v>
      </c>
      <c r="G231" s="16" t="s">
        <v>3641</v>
      </c>
      <c r="H231" s="231">
        <v>3</v>
      </c>
      <c r="I231" s="231">
        <v>0</v>
      </c>
      <c r="J231" s="231">
        <v>0</v>
      </c>
      <c r="K231" s="231">
        <v>0</v>
      </c>
      <c r="L231" s="231">
        <v>0</v>
      </c>
      <c r="M231" s="231">
        <v>0</v>
      </c>
      <c r="N231" s="231">
        <v>0</v>
      </c>
      <c r="O231" s="231">
        <v>0</v>
      </c>
      <c r="P231" s="231">
        <v>0</v>
      </c>
      <c r="Q231" s="232">
        <v>0</v>
      </c>
      <c r="R231" s="232">
        <v>0</v>
      </c>
      <c r="S231" s="232">
        <v>0</v>
      </c>
      <c r="T231" s="232">
        <v>0</v>
      </c>
      <c r="U231" s="232">
        <v>0</v>
      </c>
      <c r="V231" s="232">
        <v>0</v>
      </c>
      <c r="W231" s="232">
        <v>0</v>
      </c>
      <c r="X231" s="232">
        <v>0</v>
      </c>
      <c r="Y231" s="232">
        <v>0</v>
      </c>
      <c r="Z231" s="233">
        <v>45991</v>
      </c>
      <c r="AA231" s="234">
        <v>3</v>
      </c>
      <c r="AB231" s="232">
        <v>0</v>
      </c>
    </row>
    <row r="232" spans="1:28" x14ac:dyDescent="0.25">
      <c r="A232" s="16" t="s">
        <v>1059</v>
      </c>
      <c r="B232" s="16" t="s">
        <v>2893</v>
      </c>
      <c r="C232" s="16" t="s">
        <v>4098</v>
      </c>
      <c r="D232" s="16" t="s">
        <v>4099</v>
      </c>
      <c r="F232" s="16" t="s">
        <v>3640</v>
      </c>
      <c r="G232" s="16" t="s">
        <v>3641</v>
      </c>
      <c r="H232" s="231">
        <v>6</v>
      </c>
      <c r="I232" s="231">
        <v>0</v>
      </c>
      <c r="J232" s="231">
        <v>0</v>
      </c>
      <c r="K232" s="231">
        <v>0</v>
      </c>
      <c r="L232" s="231">
        <v>0</v>
      </c>
      <c r="M232" s="231">
        <v>0</v>
      </c>
      <c r="N232" s="231">
        <v>0</v>
      </c>
      <c r="O232" s="231">
        <v>0</v>
      </c>
      <c r="P232" s="231">
        <v>0</v>
      </c>
      <c r="Q232" s="232">
        <v>0</v>
      </c>
      <c r="R232" s="232">
        <v>0</v>
      </c>
      <c r="S232" s="232">
        <v>0</v>
      </c>
      <c r="T232" s="232">
        <v>0</v>
      </c>
      <c r="U232" s="232">
        <v>0</v>
      </c>
      <c r="V232" s="232">
        <v>0</v>
      </c>
      <c r="W232" s="232">
        <v>0</v>
      </c>
      <c r="X232" s="232">
        <v>0</v>
      </c>
      <c r="Y232" s="232">
        <v>0</v>
      </c>
      <c r="Z232" s="233">
        <v>45991</v>
      </c>
      <c r="AA232" s="234">
        <v>6</v>
      </c>
      <c r="AB232" s="232">
        <v>0</v>
      </c>
    </row>
    <row r="233" spans="1:28" x14ac:dyDescent="0.25">
      <c r="A233" s="16" t="s">
        <v>1059</v>
      </c>
      <c r="B233" s="16" t="s">
        <v>2893</v>
      </c>
      <c r="C233" s="16" t="s">
        <v>4100</v>
      </c>
      <c r="D233" s="16" t="s">
        <v>4101</v>
      </c>
      <c r="F233" s="16" t="s">
        <v>3640</v>
      </c>
      <c r="G233" s="16" t="s">
        <v>3641</v>
      </c>
      <c r="H233" s="231">
        <v>3</v>
      </c>
      <c r="I233" s="231">
        <v>0</v>
      </c>
      <c r="J233" s="231">
        <v>0</v>
      </c>
      <c r="K233" s="231">
        <v>0</v>
      </c>
      <c r="L233" s="231">
        <v>0</v>
      </c>
      <c r="M233" s="231">
        <v>0</v>
      </c>
      <c r="N233" s="231">
        <v>0</v>
      </c>
      <c r="O233" s="231">
        <v>0</v>
      </c>
      <c r="P233" s="231">
        <v>0</v>
      </c>
      <c r="Q233" s="232">
        <v>0</v>
      </c>
      <c r="R233" s="232">
        <v>0</v>
      </c>
      <c r="S233" s="232">
        <v>0</v>
      </c>
      <c r="T233" s="232">
        <v>0</v>
      </c>
      <c r="U233" s="232">
        <v>0</v>
      </c>
      <c r="V233" s="232">
        <v>0</v>
      </c>
      <c r="W233" s="232">
        <v>0</v>
      </c>
      <c r="X233" s="232">
        <v>0</v>
      </c>
      <c r="Y233" s="232">
        <v>0</v>
      </c>
      <c r="Z233" s="233">
        <v>45991</v>
      </c>
      <c r="AA233" s="234">
        <v>3</v>
      </c>
      <c r="AB233" s="232">
        <v>0</v>
      </c>
    </row>
    <row r="234" spans="1:28" x14ac:dyDescent="0.25">
      <c r="A234" s="16" t="s">
        <v>1059</v>
      </c>
      <c r="B234" s="16" t="s">
        <v>2893</v>
      </c>
      <c r="C234" s="16" t="s">
        <v>4102</v>
      </c>
      <c r="D234" s="16" t="s">
        <v>4103</v>
      </c>
      <c r="F234" s="16" t="s">
        <v>3640</v>
      </c>
      <c r="G234" s="16" t="s">
        <v>3641</v>
      </c>
      <c r="H234" s="231">
        <v>3</v>
      </c>
      <c r="I234" s="231">
        <v>0</v>
      </c>
      <c r="J234" s="231">
        <v>0</v>
      </c>
      <c r="K234" s="231">
        <v>0</v>
      </c>
      <c r="L234" s="231">
        <v>0</v>
      </c>
      <c r="M234" s="231">
        <v>0</v>
      </c>
      <c r="N234" s="231">
        <v>0</v>
      </c>
      <c r="O234" s="231">
        <v>0</v>
      </c>
      <c r="P234" s="231">
        <v>0</v>
      </c>
      <c r="Q234" s="232">
        <v>0</v>
      </c>
      <c r="R234" s="232">
        <v>0</v>
      </c>
      <c r="S234" s="232">
        <v>0</v>
      </c>
      <c r="T234" s="232">
        <v>0</v>
      </c>
      <c r="U234" s="232">
        <v>0</v>
      </c>
      <c r="V234" s="232">
        <v>0</v>
      </c>
      <c r="W234" s="232">
        <v>0</v>
      </c>
      <c r="X234" s="232">
        <v>0</v>
      </c>
      <c r="Y234" s="232">
        <v>0</v>
      </c>
      <c r="Z234" s="233">
        <v>45991</v>
      </c>
      <c r="AA234" s="234">
        <v>3</v>
      </c>
      <c r="AB234" s="232">
        <v>0</v>
      </c>
    </row>
    <row r="235" spans="1:28" x14ac:dyDescent="0.25">
      <c r="A235" s="16" t="s">
        <v>1059</v>
      </c>
      <c r="B235" s="16" t="s">
        <v>2893</v>
      </c>
      <c r="C235" s="16" t="s">
        <v>4104</v>
      </c>
      <c r="D235" s="16" t="s">
        <v>4105</v>
      </c>
      <c r="F235" s="16" t="s">
        <v>3640</v>
      </c>
      <c r="G235" s="16" t="s">
        <v>3641</v>
      </c>
      <c r="H235" s="231">
        <v>2</v>
      </c>
      <c r="I235" s="231">
        <v>0</v>
      </c>
      <c r="J235" s="231">
        <v>0</v>
      </c>
      <c r="K235" s="231">
        <v>0</v>
      </c>
      <c r="L235" s="231">
        <v>0</v>
      </c>
      <c r="M235" s="231">
        <v>0</v>
      </c>
      <c r="N235" s="231">
        <v>0</v>
      </c>
      <c r="O235" s="231">
        <v>0</v>
      </c>
      <c r="P235" s="231">
        <v>0</v>
      </c>
      <c r="Q235" s="232">
        <v>0</v>
      </c>
      <c r="R235" s="232">
        <v>0</v>
      </c>
      <c r="S235" s="232">
        <v>0</v>
      </c>
      <c r="T235" s="232">
        <v>0</v>
      </c>
      <c r="U235" s="232">
        <v>0</v>
      </c>
      <c r="V235" s="232">
        <v>0</v>
      </c>
      <c r="W235" s="232">
        <v>0</v>
      </c>
      <c r="X235" s="232">
        <v>0</v>
      </c>
      <c r="Y235" s="232">
        <v>0</v>
      </c>
      <c r="Z235" s="233">
        <v>45991</v>
      </c>
      <c r="AA235" s="234">
        <v>2</v>
      </c>
      <c r="AB235" s="232">
        <v>0</v>
      </c>
    </row>
    <row r="236" spans="1:28" x14ac:dyDescent="0.25">
      <c r="A236" s="16" t="s">
        <v>1059</v>
      </c>
      <c r="B236" s="16" t="s">
        <v>2893</v>
      </c>
      <c r="C236" s="16" t="s">
        <v>4106</v>
      </c>
      <c r="D236" s="16" t="s">
        <v>4107</v>
      </c>
      <c r="F236" s="16" t="s">
        <v>3640</v>
      </c>
      <c r="G236" s="16" t="s">
        <v>3641</v>
      </c>
      <c r="H236" s="231">
        <v>2</v>
      </c>
      <c r="I236" s="231">
        <v>0</v>
      </c>
      <c r="J236" s="231">
        <v>0</v>
      </c>
      <c r="K236" s="231">
        <v>0</v>
      </c>
      <c r="L236" s="231">
        <v>0</v>
      </c>
      <c r="M236" s="231">
        <v>0</v>
      </c>
      <c r="N236" s="231">
        <v>0</v>
      </c>
      <c r="O236" s="231">
        <v>0</v>
      </c>
      <c r="P236" s="231">
        <v>0</v>
      </c>
      <c r="Q236" s="232">
        <v>0</v>
      </c>
      <c r="R236" s="232">
        <v>0</v>
      </c>
      <c r="S236" s="232">
        <v>0</v>
      </c>
      <c r="T236" s="232">
        <v>0</v>
      </c>
      <c r="U236" s="232">
        <v>0</v>
      </c>
      <c r="V236" s="232">
        <v>0</v>
      </c>
      <c r="W236" s="232">
        <v>0</v>
      </c>
      <c r="X236" s="232">
        <v>0</v>
      </c>
      <c r="Y236" s="232">
        <v>0</v>
      </c>
      <c r="Z236" s="233">
        <v>45991</v>
      </c>
      <c r="AA236" s="234">
        <v>2</v>
      </c>
      <c r="AB236" s="232">
        <v>0</v>
      </c>
    </row>
    <row r="237" spans="1:28" x14ac:dyDescent="0.25">
      <c r="A237" s="16" t="s">
        <v>873</v>
      </c>
      <c r="B237" s="16" t="s">
        <v>3474</v>
      </c>
      <c r="C237" s="16" t="s">
        <v>4108</v>
      </c>
      <c r="D237" s="16" t="s">
        <v>4109</v>
      </c>
      <c r="F237" s="16" t="s">
        <v>3640</v>
      </c>
      <c r="G237" s="16" t="s">
        <v>3641</v>
      </c>
      <c r="H237" s="231">
        <v>6</v>
      </c>
      <c r="I237" s="231">
        <v>0</v>
      </c>
      <c r="J237" s="231">
        <v>0</v>
      </c>
      <c r="K237" s="231">
        <v>0</v>
      </c>
      <c r="L237" s="231">
        <v>0</v>
      </c>
      <c r="M237" s="231">
        <v>0</v>
      </c>
      <c r="N237" s="231">
        <v>0</v>
      </c>
      <c r="O237" s="231">
        <v>0</v>
      </c>
      <c r="P237" s="231">
        <v>0</v>
      </c>
      <c r="Q237" s="232">
        <v>147.36000000000001</v>
      </c>
      <c r="R237" s="232">
        <v>0</v>
      </c>
      <c r="S237" s="232">
        <v>0</v>
      </c>
      <c r="T237" s="232">
        <v>0</v>
      </c>
      <c r="U237" s="232">
        <v>0</v>
      </c>
      <c r="V237" s="232">
        <v>0</v>
      </c>
      <c r="W237" s="232">
        <v>0</v>
      </c>
      <c r="X237" s="232">
        <v>0</v>
      </c>
      <c r="Y237" s="232">
        <v>0</v>
      </c>
      <c r="Z237" s="233">
        <v>45991</v>
      </c>
      <c r="AA237" s="234">
        <v>6</v>
      </c>
      <c r="AB237" s="232">
        <v>147.36000000000001</v>
      </c>
    </row>
    <row r="238" spans="1:28" x14ac:dyDescent="0.25">
      <c r="A238" s="16" t="s">
        <v>873</v>
      </c>
      <c r="B238" s="16" t="s">
        <v>3474</v>
      </c>
      <c r="C238" s="16" t="s">
        <v>4110</v>
      </c>
      <c r="D238" s="16" t="s">
        <v>4111</v>
      </c>
      <c r="F238" s="16" t="s">
        <v>3640</v>
      </c>
      <c r="G238" s="16" t="s">
        <v>3641</v>
      </c>
      <c r="H238" s="231">
        <v>20</v>
      </c>
      <c r="I238" s="231">
        <v>0</v>
      </c>
      <c r="J238" s="231">
        <v>0</v>
      </c>
      <c r="K238" s="231">
        <v>0</v>
      </c>
      <c r="L238" s="231">
        <v>0</v>
      </c>
      <c r="M238" s="231">
        <v>0</v>
      </c>
      <c r="N238" s="231">
        <v>0</v>
      </c>
      <c r="O238" s="231">
        <v>0</v>
      </c>
      <c r="P238" s="231">
        <v>0</v>
      </c>
      <c r="Q238" s="232">
        <v>549.4</v>
      </c>
      <c r="R238" s="232">
        <v>0</v>
      </c>
      <c r="S238" s="232">
        <v>0</v>
      </c>
      <c r="T238" s="232">
        <v>0</v>
      </c>
      <c r="U238" s="232">
        <v>0</v>
      </c>
      <c r="V238" s="232">
        <v>0</v>
      </c>
      <c r="W238" s="232">
        <v>0</v>
      </c>
      <c r="X238" s="232">
        <v>0</v>
      </c>
      <c r="Y238" s="232">
        <v>0</v>
      </c>
      <c r="Z238" s="233">
        <v>45991</v>
      </c>
      <c r="AA238" s="234">
        <v>20</v>
      </c>
      <c r="AB238" s="232">
        <v>549.4</v>
      </c>
    </row>
    <row r="239" spans="1:28" x14ac:dyDescent="0.25">
      <c r="A239" s="16" t="s">
        <v>873</v>
      </c>
      <c r="B239" s="16" t="s">
        <v>3474</v>
      </c>
      <c r="C239" s="16" t="s">
        <v>4112</v>
      </c>
      <c r="D239" s="16" t="s">
        <v>4113</v>
      </c>
      <c r="F239" s="16" t="s">
        <v>3640</v>
      </c>
      <c r="G239" s="16" t="s">
        <v>3641</v>
      </c>
      <c r="H239" s="231">
        <v>10</v>
      </c>
      <c r="I239" s="231">
        <v>0</v>
      </c>
      <c r="J239" s="231">
        <v>0</v>
      </c>
      <c r="K239" s="231">
        <v>0</v>
      </c>
      <c r="L239" s="231">
        <v>0</v>
      </c>
      <c r="M239" s="231">
        <v>0</v>
      </c>
      <c r="N239" s="231">
        <v>0</v>
      </c>
      <c r="O239" s="231">
        <v>0</v>
      </c>
      <c r="P239" s="231">
        <v>0</v>
      </c>
      <c r="Q239" s="232">
        <v>311.89999999999998</v>
      </c>
      <c r="R239" s="232">
        <v>0</v>
      </c>
      <c r="S239" s="232">
        <v>0</v>
      </c>
      <c r="T239" s="232">
        <v>0</v>
      </c>
      <c r="U239" s="232">
        <v>0</v>
      </c>
      <c r="V239" s="232">
        <v>0</v>
      </c>
      <c r="W239" s="232">
        <v>0</v>
      </c>
      <c r="X239" s="232">
        <v>0</v>
      </c>
      <c r="Y239" s="232">
        <v>0</v>
      </c>
      <c r="Z239" s="233">
        <v>45991</v>
      </c>
      <c r="AA239" s="234">
        <v>10</v>
      </c>
      <c r="AB239" s="232">
        <v>311.89999999999998</v>
      </c>
    </row>
    <row r="240" spans="1:28" x14ac:dyDescent="0.25">
      <c r="A240" s="16" t="s">
        <v>873</v>
      </c>
      <c r="B240" s="16" t="s">
        <v>3474</v>
      </c>
      <c r="C240" s="16" t="s">
        <v>4114</v>
      </c>
      <c r="D240" s="16" t="s">
        <v>4115</v>
      </c>
      <c r="F240" s="16" t="s">
        <v>3640</v>
      </c>
      <c r="G240" s="16" t="s">
        <v>3641</v>
      </c>
      <c r="H240" s="231">
        <v>10</v>
      </c>
      <c r="I240" s="231">
        <v>0</v>
      </c>
      <c r="J240" s="231">
        <v>0</v>
      </c>
      <c r="K240" s="231">
        <v>0</v>
      </c>
      <c r="L240" s="231">
        <v>0</v>
      </c>
      <c r="M240" s="231">
        <v>0</v>
      </c>
      <c r="N240" s="231">
        <v>0</v>
      </c>
      <c r="O240" s="231">
        <v>0</v>
      </c>
      <c r="P240" s="231">
        <v>0</v>
      </c>
      <c r="Q240" s="232">
        <v>6729.4</v>
      </c>
      <c r="R240" s="232">
        <v>0</v>
      </c>
      <c r="S240" s="232">
        <v>0</v>
      </c>
      <c r="T240" s="232">
        <v>0</v>
      </c>
      <c r="U240" s="232">
        <v>0</v>
      </c>
      <c r="V240" s="232">
        <v>0</v>
      </c>
      <c r="W240" s="232">
        <v>0</v>
      </c>
      <c r="X240" s="232">
        <v>0</v>
      </c>
      <c r="Y240" s="232">
        <v>0</v>
      </c>
      <c r="Z240" s="233">
        <v>45991</v>
      </c>
      <c r="AA240" s="234">
        <v>10</v>
      </c>
      <c r="AB240" s="232">
        <v>6729.4</v>
      </c>
    </row>
    <row r="241" spans="1:28" x14ac:dyDescent="0.25">
      <c r="A241" s="16" t="s">
        <v>2253</v>
      </c>
      <c r="B241" s="16" t="s">
        <v>3348</v>
      </c>
      <c r="C241" s="16" t="s">
        <v>4116</v>
      </c>
      <c r="D241" s="16" t="s">
        <v>4117</v>
      </c>
      <c r="F241" s="16" t="s">
        <v>3640</v>
      </c>
      <c r="G241" s="16" t="s">
        <v>3641</v>
      </c>
      <c r="H241" s="231">
        <v>11</v>
      </c>
      <c r="I241" s="231">
        <v>0</v>
      </c>
      <c r="J241" s="231">
        <v>0</v>
      </c>
      <c r="K241" s="231">
        <v>0</v>
      </c>
      <c r="L241" s="231">
        <v>0</v>
      </c>
      <c r="M241" s="231">
        <v>0</v>
      </c>
      <c r="N241" s="231">
        <v>0</v>
      </c>
      <c r="O241" s="231">
        <v>0</v>
      </c>
      <c r="P241" s="231">
        <v>0</v>
      </c>
      <c r="Q241" s="232">
        <v>28.82</v>
      </c>
      <c r="R241" s="232">
        <v>0</v>
      </c>
      <c r="S241" s="232">
        <v>0</v>
      </c>
      <c r="T241" s="232">
        <v>0</v>
      </c>
      <c r="U241" s="232">
        <v>0</v>
      </c>
      <c r="V241" s="232">
        <v>0</v>
      </c>
      <c r="W241" s="232">
        <v>0</v>
      </c>
      <c r="X241" s="232">
        <v>0</v>
      </c>
      <c r="Y241" s="232">
        <v>0</v>
      </c>
      <c r="Z241" s="233">
        <v>45991</v>
      </c>
      <c r="AA241" s="234">
        <v>11</v>
      </c>
      <c r="AB241" s="232">
        <v>28.82</v>
      </c>
    </row>
    <row r="242" spans="1:28" x14ac:dyDescent="0.25">
      <c r="A242" s="16" t="s">
        <v>1059</v>
      </c>
      <c r="B242" s="16" t="s">
        <v>2893</v>
      </c>
      <c r="C242" s="16" t="s">
        <v>4118</v>
      </c>
      <c r="D242" s="16" t="s">
        <v>4119</v>
      </c>
      <c r="F242" s="16" t="s">
        <v>3640</v>
      </c>
      <c r="G242" s="16" t="s">
        <v>3641</v>
      </c>
      <c r="H242" s="231">
        <v>2</v>
      </c>
      <c r="I242" s="231">
        <v>0</v>
      </c>
      <c r="J242" s="231">
        <v>0</v>
      </c>
      <c r="K242" s="231">
        <v>0</v>
      </c>
      <c r="L242" s="231">
        <v>0</v>
      </c>
      <c r="M242" s="231">
        <v>0</v>
      </c>
      <c r="N242" s="231">
        <v>0</v>
      </c>
      <c r="O242" s="231">
        <v>0</v>
      </c>
      <c r="P242" s="231">
        <v>0</v>
      </c>
      <c r="Q242" s="232">
        <v>0</v>
      </c>
      <c r="R242" s="232">
        <v>0</v>
      </c>
      <c r="S242" s="232">
        <v>0</v>
      </c>
      <c r="T242" s="232">
        <v>0</v>
      </c>
      <c r="U242" s="232">
        <v>0</v>
      </c>
      <c r="V242" s="232">
        <v>0</v>
      </c>
      <c r="W242" s="232">
        <v>0</v>
      </c>
      <c r="X242" s="232">
        <v>0</v>
      </c>
      <c r="Y242" s="232">
        <v>0</v>
      </c>
      <c r="Z242" s="233">
        <v>45991</v>
      </c>
      <c r="AA242" s="234">
        <v>2</v>
      </c>
      <c r="AB242" s="232">
        <v>0</v>
      </c>
    </row>
    <row r="243" spans="1:28" x14ac:dyDescent="0.25">
      <c r="A243" s="16" t="s">
        <v>1059</v>
      </c>
      <c r="B243" s="16" t="s">
        <v>2893</v>
      </c>
      <c r="C243" s="16" t="s">
        <v>4120</v>
      </c>
      <c r="D243" s="16" t="s">
        <v>4121</v>
      </c>
      <c r="F243" s="16" t="s">
        <v>3640</v>
      </c>
      <c r="G243" s="16" t="s">
        <v>3641</v>
      </c>
      <c r="H243" s="231">
        <v>2</v>
      </c>
      <c r="I243" s="231">
        <v>0</v>
      </c>
      <c r="J243" s="231">
        <v>0</v>
      </c>
      <c r="K243" s="231">
        <v>0</v>
      </c>
      <c r="L243" s="231">
        <v>0</v>
      </c>
      <c r="M243" s="231">
        <v>0</v>
      </c>
      <c r="N243" s="231">
        <v>0</v>
      </c>
      <c r="O243" s="231">
        <v>0</v>
      </c>
      <c r="P243" s="231">
        <v>0</v>
      </c>
      <c r="Q243" s="232">
        <v>0</v>
      </c>
      <c r="R243" s="232">
        <v>0</v>
      </c>
      <c r="S243" s="232">
        <v>0</v>
      </c>
      <c r="T243" s="232">
        <v>0</v>
      </c>
      <c r="U243" s="232">
        <v>0</v>
      </c>
      <c r="V243" s="232">
        <v>0</v>
      </c>
      <c r="W243" s="232">
        <v>0</v>
      </c>
      <c r="X243" s="232">
        <v>0</v>
      </c>
      <c r="Y243" s="232">
        <v>0</v>
      </c>
      <c r="Z243" s="233">
        <v>45991</v>
      </c>
      <c r="AA243" s="234">
        <v>2</v>
      </c>
      <c r="AB243" s="232">
        <v>0</v>
      </c>
    </row>
    <row r="244" spans="1:28" x14ac:dyDescent="0.25">
      <c r="A244" s="16" t="s">
        <v>1059</v>
      </c>
      <c r="B244" s="16" t="s">
        <v>2893</v>
      </c>
      <c r="C244" s="16" t="s">
        <v>4122</v>
      </c>
      <c r="D244" s="16" t="s">
        <v>4123</v>
      </c>
      <c r="F244" s="16" t="s">
        <v>3640</v>
      </c>
      <c r="G244" s="16" t="s">
        <v>3641</v>
      </c>
      <c r="H244" s="231">
        <v>5</v>
      </c>
      <c r="I244" s="231">
        <v>0</v>
      </c>
      <c r="J244" s="231">
        <v>0</v>
      </c>
      <c r="K244" s="231">
        <v>0</v>
      </c>
      <c r="L244" s="231">
        <v>0</v>
      </c>
      <c r="M244" s="231">
        <v>0</v>
      </c>
      <c r="N244" s="231">
        <v>0</v>
      </c>
      <c r="O244" s="231">
        <v>0</v>
      </c>
      <c r="P244" s="231">
        <v>0</v>
      </c>
      <c r="Q244" s="232">
        <v>0</v>
      </c>
      <c r="R244" s="232">
        <v>0</v>
      </c>
      <c r="S244" s="232">
        <v>0</v>
      </c>
      <c r="T244" s="232">
        <v>0</v>
      </c>
      <c r="U244" s="232">
        <v>0</v>
      </c>
      <c r="V244" s="232">
        <v>0</v>
      </c>
      <c r="W244" s="232">
        <v>0</v>
      </c>
      <c r="X244" s="232">
        <v>0</v>
      </c>
      <c r="Y244" s="232">
        <v>0</v>
      </c>
      <c r="Z244" s="233">
        <v>45991</v>
      </c>
      <c r="AA244" s="234">
        <v>5</v>
      </c>
      <c r="AB244" s="232">
        <v>0</v>
      </c>
    </row>
    <row r="245" spans="1:28" x14ac:dyDescent="0.25">
      <c r="A245" s="16" t="s">
        <v>1059</v>
      </c>
      <c r="B245" s="16" t="s">
        <v>2893</v>
      </c>
      <c r="C245" s="16" t="s">
        <v>4124</v>
      </c>
      <c r="D245" s="16" t="s">
        <v>4125</v>
      </c>
      <c r="F245" s="16" t="s">
        <v>3640</v>
      </c>
      <c r="G245" s="16" t="s">
        <v>3641</v>
      </c>
      <c r="H245" s="231">
        <v>9</v>
      </c>
      <c r="I245" s="231">
        <v>0</v>
      </c>
      <c r="J245" s="231">
        <v>0</v>
      </c>
      <c r="K245" s="231">
        <v>0</v>
      </c>
      <c r="L245" s="231">
        <v>0</v>
      </c>
      <c r="M245" s="231">
        <v>0</v>
      </c>
      <c r="N245" s="231">
        <v>0</v>
      </c>
      <c r="O245" s="231">
        <v>0</v>
      </c>
      <c r="P245" s="231">
        <v>0</v>
      </c>
      <c r="Q245" s="232">
        <v>0</v>
      </c>
      <c r="R245" s="232">
        <v>0</v>
      </c>
      <c r="S245" s="232">
        <v>0</v>
      </c>
      <c r="T245" s="232">
        <v>0</v>
      </c>
      <c r="U245" s="232">
        <v>0</v>
      </c>
      <c r="V245" s="232">
        <v>0</v>
      </c>
      <c r="W245" s="232">
        <v>0</v>
      </c>
      <c r="X245" s="232">
        <v>0</v>
      </c>
      <c r="Y245" s="232">
        <v>0</v>
      </c>
      <c r="Z245" s="233">
        <v>45991</v>
      </c>
      <c r="AA245" s="234">
        <v>9</v>
      </c>
      <c r="AB245" s="232">
        <v>0</v>
      </c>
    </row>
    <row r="246" spans="1:28" x14ac:dyDescent="0.25">
      <c r="A246" s="16" t="s">
        <v>1059</v>
      </c>
      <c r="B246" s="16" t="s">
        <v>2893</v>
      </c>
      <c r="C246" s="16" t="s">
        <v>4126</v>
      </c>
      <c r="D246" s="16" t="s">
        <v>4127</v>
      </c>
      <c r="F246" s="16" t="s">
        <v>3640</v>
      </c>
      <c r="G246" s="16" t="s">
        <v>3641</v>
      </c>
      <c r="H246" s="231">
        <v>6</v>
      </c>
      <c r="I246" s="231">
        <v>0</v>
      </c>
      <c r="J246" s="231">
        <v>0</v>
      </c>
      <c r="K246" s="231">
        <v>0</v>
      </c>
      <c r="L246" s="231">
        <v>0</v>
      </c>
      <c r="M246" s="231">
        <v>0</v>
      </c>
      <c r="N246" s="231">
        <v>0</v>
      </c>
      <c r="O246" s="231">
        <v>0</v>
      </c>
      <c r="P246" s="231">
        <v>0</v>
      </c>
      <c r="Q246" s="232">
        <v>0</v>
      </c>
      <c r="R246" s="232">
        <v>0</v>
      </c>
      <c r="S246" s="232">
        <v>0</v>
      </c>
      <c r="T246" s="232">
        <v>0</v>
      </c>
      <c r="U246" s="232">
        <v>0</v>
      </c>
      <c r="V246" s="232">
        <v>0</v>
      </c>
      <c r="W246" s="232">
        <v>0</v>
      </c>
      <c r="X246" s="232">
        <v>0</v>
      </c>
      <c r="Y246" s="232">
        <v>0</v>
      </c>
      <c r="Z246" s="233">
        <v>45991</v>
      </c>
      <c r="AA246" s="234">
        <v>6</v>
      </c>
      <c r="AB246" s="232">
        <v>0</v>
      </c>
    </row>
    <row r="247" spans="1:28" x14ac:dyDescent="0.25">
      <c r="A247" s="16" t="s">
        <v>1059</v>
      </c>
      <c r="B247" s="16" t="s">
        <v>2893</v>
      </c>
      <c r="C247" s="16" t="s">
        <v>4128</v>
      </c>
      <c r="D247" s="16" t="s">
        <v>4129</v>
      </c>
      <c r="F247" s="16" t="s">
        <v>3640</v>
      </c>
      <c r="G247" s="16" t="s">
        <v>3641</v>
      </c>
      <c r="H247" s="231">
        <v>2</v>
      </c>
      <c r="I247" s="231">
        <v>0</v>
      </c>
      <c r="J247" s="231">
        <v>0</v>
      </c>
      <c r="K247" s="231">
        <v>0</v>
      </c>
      <c r="L247" s="231">
        <v>0</v>
      </c>
      <c r="M247" s="231">
        <v>0</v>
      </c>
      <c r="N247" s="231">
        <v>0</v>
      </c>
      <c r="O247" s="231">
        <v>0</v>
      </c>
      <c r="P247" s="231">
        <v>0</v>
      </c>
      <c r="Q247" s="232">
        <v>0</v>
      </c>
      <c r="R247" s="232">
        <v>0</v>
      </c>
      <c r="S247" s="232">
        <v>0</v>
      </c>
      <c r="T247" s="232">
        <v>0</v>
      </c>
      <c r="U247" s="232">
        <v>0</v>
      </c>
      <c r="V247" s="232">
        <v>0</v>
      </c>
      <c r="W247" s="232">
        <v>0</v>
      </c>
      <c r="X247" s="232">
        <v>0</v>
      </c>
      <c r="Y247" s="232">
        <v>0</v>
      </c>
      <c r="Z247" s="233">
        <v>45991</v>
      </c>
      <c r="AA247" s="234">
        <v>2</v>
      </c>
      <c r="AB247" s="232">
        <v>0</v>
      </c>
    </row>
    <row r="248" spans="1:28" x14ac:dyDescent="0.25">
      <c r="A248" s="16" t="s">
        <v>1059</v>
      </c>
      <c r="B248" s="16" t="s">
        <v>2893</v>
      </c>
      <c r="C248" s="16" t="s">
        <v>4130</v>
      </c>
      <c r="D248" s="16" t="s">
        <v>4131</v>
      </c>
      <c r="F248" s="16" t="s">
        <v>3640</v>
      </c>
      <c r="G248" s="16" t="s">
        <v>3641</v>
      </c>
      <c r="H248" s="231">
        <v>2</v>
      </c>
      <c r="I248" s="231">
        <v>0</v>
      </c>
      <c r="J248" s="231">
        <v>0</v>
      </c>
      <c r="K248" s="231">
        <v>0</v>
      </c>
      <c r="L248" s="231">
        <v>0</v>
      </c>
      <c r="M248" s="231">
        <v>0</v>
      </c>
      <c r="N248" s="231">
        <v>0</v>
      </c>
      <c r="O248" s="231">
        <v>0</v>
      </c>
      <c r="P248" s="231">
        <v>0</v>
      </c>
      <c r="Q248" s="232">
        <v>0</v>
      </c>
      <c r="R248" s="232">
        <v>0</v>
      </c>
      <c r="S248" s="232">
        <v>0</v>
      </c>
      <c r="T248" s="232">
        <v>0</v>
      </c>
      <c r="U248" s="232">
        <v>0</v>
      </c>
      <c r="V248" s="232">
        <v>0</v>
      </c>
      <c r="W248" s="232">
        <v>0</v>
      </c>
      <c r="X248" s="232">
        <v>0</v>
      </c>
      <c r="Y248" s="232">
        <v>0</v>
      </c>
      <c r="Z248" s="233">
        <v>45991</v>
      </c>
      <c r="AA248" s="234">
        <v>2</v>
      </c>
      <c r="AB248" s="232">
        <v>0</v>
      </c>
    </row>
    <row r="249" spans="1:28" x14ac:dyDescent="0.25">
      <c r="A249" s="16" t="s">
        <v>1059</v>
      </c>
      <c r="B249" s="16" t="s">
        <v>2893</v>
      </c>
      <c r="C249" s="16" t="s">
        <v>4132</v>
      </c>
      <c r="D249" s="16" t="s">
        <v>4133</v>
      </c>
      <c r="F249" s="16" t="s">
        <v>3640</v>
      </c>
      <c r="G249" s="16" t="s">
        <v>3641</v>
      </c>
      <c r="H249" s="231">
        <v>1</v>
      </c>
      <c r="I249" s="231">
        <v>0</v>
      </c>
      <c r="J249" s="231">
        <v>0</v>
      </c>
      <c r="K249" s="231">
        <v>0</v>
      </c>
      <c r="L249" s="231">
        <v>0</v>
      </c>
      <c r="M249" s="231">
        <v>0</v>
      </c>
      <c r="N249" s="231">
        <v>0</v>
      </c>
      <c r="O249" s="231">
        <v>0</v>
      </c>
      <c r="P249" s="231">
        <v>0</v>
      </c>
      <c r="Q249" s="232">
        <v>0</v>
      </c>
      <c r="R249" s="232">
        <v>0</v>
      </c>
      <c r="S249" s="232">
        <v>0</v>
      </c>
      <c r="T249" s="232">
        <v>0</v>
      </c>
      <c r="U249" s="232">
        <v>0</v>
      </c>
      <c r="V249" s="232">
        <v>0</v>
      </c>
      <c r="W249" s="232">
        <v>0</v>
      </c>
      <c r="X249" s="232">
        <v>0</v>
      </c>
      <c r="Y249" s="232">
        <v>0</v>
      </c>
      <c r="Z249" s="233">
        <v>45991</v>
      </c>
      <c r="AA249" s="234">
        <v>1</v>
      </c>
      <c r="AB249" s="232">
        <v>0</v>
      </c>
    </row>
    <row r="250" spans="1:28" x14ac:dyDescent="0.25">
      <c r="A250" s="16" t="s">
        <v>1059</v>
      </c>
      <c r="B250" s="16" t="s">
        <v>2893</v>
      </c>
      <c r="C250" s="16" t="s">
        <v>4134</v>
      </c>
      <c r="D250" s="16" t="s">
        <v>4135</v>
      </c>
      <c r="F250" s="16" t="s">
        <v>3640</v>
      </c>
      <c r="G250" s="16" t="s">
        <v>3641</v>
      </c>
      <c r="H250" s="231">
        <v>2</v>
      </c>
      <c r="I250" s="231">
        <v>0</v>
      </c>
      <c r="J250" s="231">
        <v>0</v>
      </c>
      <c r="K250" s="231">
        <v>0</v>
      </c>
      <c r="L250" s="231">
        <v>0</v>
      </c>
      <c r="M250" s="231">
        <v>0</v>
      </c>
      <c r="N250" s="231">
        <v>0</v>
      </c>
      <c r="O250" s="231">
        <v>0</v>
      </c>
      <c r="P250" s="231">
        <v>0</v>
      </c>
      <c r="Q250" s="232">
        <v>0</v>
      </c>
      <c r="R250" s="232">
        <v>0</v>
      </c>
      <c r="S250" s="232">
        <v>0</v>
      </c>
      <c r="T250" s="232">
        <v>0</v>
      </c>
      <c r="U250" s="232">
        <v>0</v>
      </c>
      <c r="V250" s="232">
        <v>0</v>
      </c>
      <c r="W250" s="232">
        <v>0</v>
      </c>
      <c r="X250" s="232">
        <v>0</v>
      </c>
      <c r="Y250" s="232">
        <v>0</v>
      </c>
      <c r="Z250" s="233">
        <v>45991</v>
      </c>
      <c r="AA250" s="234">
        <v>2</v>
      </c>
      <c r="AB250" s="232">
        <v>0</v>
      </c>
    </row>
    <row r="251" spans="1:28" x14ac:dyDescent="0.25">
      <c r="A251" s="16" t="s">
        <v>1059</v>
      </c>
      <c r="B251" s="16" t="s">
        <v>2893</v>
      </c>
      <c r="C251" s="16" t="s">
        <v>4136</v>
      </c>
      <c r="D251" s="16" t="s">
        <v>4137</v>
      </c>
      <c r="F251" s="16" t="s">
        <v>3640</v>
      </c>
      <c r="G251" s="16" t="s">
        <v>3641</v>
      </c>
      <c r="H251" s="231">
        <v>2</v>
      </c>
      <c r="I251" s="231">
        <v>0</v>
      </c>
      <c r="J251" s="231">
        <v>0</v>
      </c>
      <c r="K251" s="231">
        <v>0</v>
      </c>
      <c r="L251" s="231">
        <v>0</v>
      </c>
      <c r="M251" s="231">
        <v>0</v>
      </c>
      <c r="N251" s="231">
        <v>0</v>
      </c>
      <c r="O251" s="231">
        <v>0</v>
      </c>
      <c r="P251" s="231">
        <v>0</v>
      </c>
      <c r="Q251" s="232">
        <v>0</v>
      </c>
      <c r="R251" s="232">
        <v>0</v>
      </c>
      <c r="S251" s="232">
        <v>0</v>
      </c>
      <c r="T251" s="232">
        <v>0</v>
      </c>
      <c r="U251" s="232">
        <v>0</v>
      </c>
      <c r="V251" s="232">
        <v>0</v>
      </c>
      <c r="W251" s="232">
        <v>0</v>
      </c>
      <c r="X251" s="232">
        <v>0</v>
      </c>
      <c r="Y251" s="232">
        <v>0</v>
      </c>
      <c r="Z251" s="233">
        <v>45991</v>
      </c>
      <c r="AA251" s="234">
        <v>2</v>
      </c>
      <c r="AB251" s="232">
        <v>0</v>
      </c>
    </row>
    <row r="252" spans="1:28" x14ac:dyDescent="0.25">
      <c r="A252" s="16" t="s">
        <v>873</v>
      </c>
      <c r="B252" s="16" t="s">
        <v>3474</v>
      </c>
      <c r="C252" s="16" t="s">
        <v>4138</v>
      </c>
      <c r="D252" s="16" t="s">
        <v>4139</v>
      </c>
      <c r="F252" s="16" t="s">
        <v>3640</v>
      </c>
      <c r="G252" s="16" t="s">
        <v>3641</v>
      </c>
      <c r="H252" s="231">
        <v>2</v>
      </c>
      <c r="I252" s="231">
        <v>0</v>
      </c>
      <c r="J252" s="231">
        <v>0</v>
      </c>
      <c r="K252" s="231">
        <v>0</v>
      </c>
      <c r="L252" s="231">
        <v>0</v>
      </c>
      <c r="M252" s="231">
        <v>0</v>
      </c>
      <c r="N252" s="231">
        <v>0</v>
      </c>
      <c r="O252" s="231">
        <v>0</v>
      </c>
      <c r="P252" s="231">
        <v>0</v>
      </c>
      <c r="Q252" s="232">
        <v>0</v>
      </c>
      <c r="R252" s="232">
        <v>0</v>
      </c>
      <c r="S252" s="232">
        <v>0</v>
      </c>
      <c r="T252" s="232">
        <v>0</v>
      </c>
      <c r="U252" s="232">
        <v>0</v>
      </c>
      <c r="V252" s="232">
        <v>0</v>
      </c>
      <c r="W252" s="232">
        <v>0</v>
      </c>
      <c r="X252" s="232">
        <v>0</v>
      </c>
      <c r="Y252" s="232">
        <v>0</v>
      </c>
      <c r="Z252" s="233">
        <v>45991</v>
      </c>
      <c r="AA252" s="234">
        <v>2</v>
      </c>
      <c r="AB252" s="232">
        <v>0</v>
      </c>
    </row>
    <row r="253" spans="1:28" x14ac:dyDescent="0.25">
      <c r="A253" s="16" t="s">
        <v>1059</v>
      </c>
      <c r="B253" s="16" t="s">
        <v>2893</v>
      </c>
      <c r="C253" s="16" t="s">
        <v>4140</v>
      </c>
      <c r="D253" s="16" t="s">
        <v>4141</v>
      </c>
      <c r="F253" s="16" t="s">
        <v>3640</v>
      </c>
      <c r="G253" s="16" t="s">
        <v>3641</v>
      </c>
      <c r="H253" s="231">
        <v>2</v>
      </c>
      <c r="I253" s="231">
        <v>0</v>
      </c>
      <c r="J253" s="231">
        <v>0</v>
      </c>
      <c r="K253" s="231">
        <v>0</v>
      </c>
      <c r="L253" s="231">
        <v>0</v>
      </c>
      <c r="M253" s="231">
        <v>0</v>
      </c>
      <c r="N253" s="231">
        <v>0</v>
      </c>
      <c r="O253" s="231">
        <v>0</v>
      </c>
      <c r="P253" s="231">
        <v>0</v>
      </c>
      <c r="Q253" s="232">
        <v>0</v>
      </c>
      <c r="R253" s="232">
        <v>0</v>
      </c>
      <c r="S253" s="232">
        <v>0</v>
      </c>
      <c r="T253" s="232">
        <v>0</v>
      </c>
      <c r="U253" s="232">
        <v>0</v>
      </c>
      <c r="V253" s="232">
        <v>0</v>
      </c>
      <c r="W253" s="232">
        <v>0</v>
      </c>
      <c r="X253" s="232">
        <v>0</v>
      </c>
      <c r="Y253" s="232">
        <v>0</v>
      </c>
      <c r="Z253" s="233">
        <v>45991</v>
      </c>
      <c r="AA253" s="234">
        <v>2</v>
      </c>
      <c r="AB253" s="232">
        <v>0</v>
      </c>
    </row>
    <row r="254" spans="1:28" x14ac:dyDescent="0.25">
      <c r="A254" s="16" t="s">
        <v>1059</v>
      </c>
      <c r="B254" s="16" t="s">
        <v>2893</v>
      </c>
      <c r="C254" s="16" t="s">
        <v>4142</v>
      </c>
      <c r="D254" s="16" t="s">
        <v>4143</v>
      </c>
      <c r="F254" s="16" t="s">
        <v>3640</v>
      </c>
      <c r="G254" s="16" t="s">
        <v>3641</v>
      </c>
      <c r="H254" s="231">
        <v>1</v>
      </c>
      <c r="I254" s="231">
        <v>0</v>
      </c>
      <c r="J254" s="231">
        <v>0</v>
      </c>
      <c r="K254" s="231">
        <v>0</v>
      </c>
      <c r="L254" s="231">
        <v>0</v>
      </c>
      <c r="M254" s="231">
        <v>0</v>
      </c>
      <c r="N254" s="231">
        <v>0</v>
      </c>
      <c r="O254" s="231">
        <v>0</v>
      </c>
      <c r="P254" s="231">
        <v>0</v>
      </c>
      <c r="Q254" s="232">
        <v>0</v>
      </c>
      <c r="R254" s="232">
        <v>0</v>
      </c>
      <c r="S254" s="232">
        <v>0</v>
      </c>
      <c r="T254" s="232">
        <v>0</v>
      </c>
      <c r="U254" s="232">
        <v>0</v>
      </c>
      <c r="V254" s="232">
        <v>0</v>
      </c>
      <c r="W254" s="232">
        <v>0</v>
      </c>
      <c r="X254" s="232">
        <v>0</v>
      </c>
      <c r="Y254" s="232">
        <v>0</v>
      </c>
      <c r="Z254" s="233">
        <v>45991</v>
      </c>
      <c r="AA254" s="234">
        <v>1</v>
      </c>
      <c r="AB254" s="232">
        <v>0</v>
      </c>
    </row>
    <row r="255" spans="1:28" x14ac:dyDescent="0.25">
      <c r="A255" s="16" t="s">
        <v>1059</v>
      </c>
      <c r="B255" s="16" t="s">
        <v>2893</v>
      </c>
      <c r="C255" s="16" t="s">
        <v>4144</v>
      </c>
      <c r="D255" s="16" t="s">
        <v>4145</v>
      </c>
      <c r="F255" s="16" t="s">
        <v>3640</v>
      </c>
      <c r="G255" s="16" t="s">
        <v>3641</v>
      </c>
      <c r="H255" s="231">
        <v>1</v>
      </c>
      <c r="I255" s="231">
        <v>0</v>
      </c>
      <c r="J255" s="231">
        <v>0</v>
      </c>
      <c r="K255" s="231">
        <v>0</v>
      </c>
      <c r="L255" s="231">
        <v>0</v>
      </c>
      <c r="M255" s="231">
        <v>0</v>
      </c>
      <c r="N255" s="231">
        <v>0</v>
      </c>
      <c r="O255" s="231">
        <v>0</v>
      </c>
      <c r="P255" s="231">
        <v>0</v>
      </c>
      <c r="Q255" s="232">
        <v>0</v>
      </c>
      <c r="R255" s="232">
        <v>0</v>
      </c>
      <c r="S255" s="232">
        <v>0</v>
      </c>
      <c r="T255" s="232">
        <v>0</v>
      </c>
      <c r="U255" s="232">
        <v>0</v>
      </c>
      <c r="V255" s="232">
        <v>0</v>
      </c>
      <c r="W255" s="232">
        <v>0</v>
      </c>
      <c r="X255" s="232">
        <v>0</v>
      </c>
      <c r="Y255" s="232">
        <v>0</v>
      </c>
      <c r="Z255" s="233">
        <v>45991</v>
      </c>
      <c r="AA255" s="234">
        <v>1</v>
      </c>
      <c r="AB255" s="232">
        <v>0</v>
      </c>
    </row>
    <row r="256" spans="1:28" x14ac:dyDescent="0.25">
      <c r="A256" s="16" t="s">
        <v>1059</v>
      </c>
      <c r="B256" s="16" t="s">
        <v>2893</v>
      </c>
      <c r="C256" s="16" t="s">
        <v>4146</v>
      </c>
      <c r="D256" s="16" t="s">
        <v>4147</v>
      </c>
      <c r="F256" s="16" t="s">
        <v>3640</v>
      </c>
      <c r="G256" s="16" t="s">
        <v>3641</v>
      </c>
      <c r="H256" s="231">
        <v>2</v>
      </c>
      <c r="I256" s="231">
        <v>0</v>
      </c>
      <c r="J256" s="231">
        <v>0</v>
      </c>
      <c r="K256" s="231">
        <v>0</v>
      </c>
      <c r="L256" s="231">
        <v>0</v>
      </c>
      <c r="M256" s="231">
        <v>0</v>
      </c>
      <c r="N256" s="231">
        <v>0</v>
      </c>
      <c r="O256" s="231">
        <v>0</v>
      </c>
      <c r="P256" s="231">
        <v>0</v>
      </c>
      <c r="Q256" s="232">
        <v>0</v>
      </c>
      <c r="R256" s="232">
        <v>0</v>
      </c>
      <c r="S256" s="232">
        <v>0</v>
      </c>
      <c r="T256" s="232">
        <v>0</v>
      </c>
      <c r="U256" s="232">
        <v>0</v>
      </c>
      <c r="V256" s="232">
        <v>0</v>
      </c>
      <c r="W256" s="232">
        <v>0</v>
      </c>
      <c r="X256" s="232">
        <v>0</v>
      </c>
      <c r="Y256" s="232">
        <v>0</v>
      </c>
      <c r="Z256" s="233">
        <v>45991</v>
      </c>
      <c r="AA256" s="234">
        <v>2</v>
      </c>
      <c r="AB256" s="232">
        <v>0</v>
      </c>
    </row>
    <row r="257" spans="1:28" x14ac:dyDescent="0.25">
      <c r="A257" s="16" t="s">
        <v>1059</v>
      </c>
      <c r="B257" s="16" t="s">
        <v>2893</v>
      </c>
      <c r="C257" s="16" t="s">
        <v>4148</v>
      </c>
      <c r="D257" s="16" t="s">
        <v>4149</v>
      </c>
      <c r="F257" s="16" t="s">
        <v>3640</v>
      </c>
      <c r="G257" s="16" t="s">
        <v>3641</v>
      </c>
      <c r="H257" s="231">
        <v>4</v>
      </c>
      <c r="I257" s="231">
        <v>0</v>
      </c>
      <c r="J257" s="231">
        <v>0</v>
      </c>
      <c r="K257" s="231">
        <v>0</v>
      </c>
      <c r="L257" s="231">
        <v>0</v>
      </c>
      <c r="M257" s="231">
        <v>0</v>
      </c>
      <c r="N257" s="231">
        <v>0</v>
      </c>
      <c r="O257" s="231">
        <v>0</v>
      </c>
      <c r="P257" s="231">
        <v>0</v>
      </c>
      <c r="Q257" s="232">
        <v>0</v>
      </c>
      <c r="R257" s="232">
        <v>0</v>
      </c>
      <c r="S257" s="232">
        <v>0</v>
      </c>
      <c r="T257" s="232">
        <v>0</v>
      </c>
      <c r="U257" s="232">
        <v>0</v>
      </c>
      <c r="V257" s="232">
        <v>0</v>
      </c>
      <c r="W257" s="232">
        <v>0</v>
      </c>
      <c r="X257" s="232">
        <v>0</v>
      </c>
      <c r="Y257" s="232">
        <v>0</v>
      </c>
      <c r="Z257" s="233">
        <v>45991</v>
      </c>
      <c r="AA257" s="234">
        <v>4</v>
      </c>
      <c r="AB257" s="232">
        <v>0</v>
      </c>
    </row>
    <row r="258" spans="1:28" x14ac:dyDescent="0.25">
      <c r="A258" s="16" t="s">
        <v>2253</v>
      </c>
      <c r="B258" s="16" t="s">
        <v>3348</v>
      </c>
      <c r="C258" s="16" t="s">
        <v>4150</v>
      </c>
      <c r="D258" s="16" t="s">
        <v>4151</v>
      </c>
      <c r="F258" s="16" t="s">
        <v>3640</v>
      </c>
      <c r="G258" s="16" t="s">
        <v>3641</v>
      </c>
      <c r="H258" s="231">
        <v>10</v>
      </c>
      <c r="I258" s="231">
        <v>0</v>
      </c>
      <c r="J258" s="231">
        <v>0</v>
      </c>
      <c r="K258" s="231">
        <v>0</v>
      </c>
      <c r="L258" s="231">
        <v>0</v>
      </c>
      <c r="M258" s="231">
        <v>0</v>
      </c>
      <c r="N258" s="231">
        <v>0</v>
      </c>
      <c r="O258" s="231">
        <v>0</v>
      </c>
      <c r="P258" s="231">
        <v>0</v>
      </c>
      <c r="Q258" s="232">
        <v>269.60000000000002</v>
      </c>
      <c r="R258" s="232">
        <v>0</v>
      </c>
      <c r="S258" s="232">
        <v>0</v>
      </c>
      <c r="T258" s="232">
        <v>0</v>
      </c>
      <c r="U258" s="232">
        <v>0</v>
      </c>
      <c r="V258" s="232">
        <v>0</v>
      </c>
      <c r="W258" s="232">
        <v>0</v>
      </c>
      <c r="X258" s="232">
        <v>0</v>
      </c>
      <c r="Y258" s="232">
        <v>0</v>
      </c>
      <c r="Z258" s="233">
        <v>45991</v>
      </c>
      <c r="AA258" s="234">
        <v>10</v>
      </c>
      <c r="AB258" s="232">
        <v>269.60000000000002</v>
      </c>
    </row>
    <row r="259" spans="1:28" x14ac:dyDescent="0.25">
      <c r="A259" s="16" t="s">
        <v>873</v>
      </c>
      <c r="B259" s="16" t="s">
        <v>3474</v>
      </c>
      <c r="C259" s="16" t="s">
        <v>4152</v>
      </c>
      <c r="D259" s="16" t="s">
        <v>4153</v>
      </c>
      <c r="F259" s="16" t="s">
        <v>3640</v>
      </c>
      <c r="G259" s="16" t="s">
        <v>3641</v>
      </c>
      <c r="H259" s="231">
        <v>8</v>
      </c>
      <c r="I259" s="231">
        <v>0</v>
      </c>
      <c r="J259" s="231">
        <v>0</v>
      </c>
      <c r="K259" s="231">
        <v>0</v>
      </c>
      <c r="L259" s="231">
        <v>0</v>
      </c>
      <c r="M259" s="231">
        <v>0</v>
      </c>
      <c r="N259" s="231">
        <v>0</v>
      </c>
      <c r="O259" s="231">
        <v>0</v>
      </c>
      <c r="P259" s="231">
        <v>0</v>
      </c>
      <c r="Q259" s="232">
        <v>4792</v>
      </c>
      <c r="R259" s="232">
        <v>0</v>
      </c>
      <c r="S259" s="232">
        <v>0</v>
      </c>
      <c r="T259" s="232">
        <v>0</v>
      </c>
      <c r="U259" s="232">
        <v>0</v>
      </c>
      <c r="V259" s="232">
        <v>0</v>
      </c>
      <c r="W259" s="232">
        <v>0</v>
      </c>
      <c r="X259" s="232">
        <v>0</v>
      </c>
      <c r="Y259" s="232">
        <v>0</v>
      </c>
      <c r="Z259" s="233">
        <v>45991</v>
      </c>
      <c r="AA259" s="234">
        <v>8</v>
      </c>
      <c r="AB259" s="232">
        <v>4792</v>
      </c>
    </row>
    <row r="260" spans="1:28" x14ac:dyDescent="0.25">
      <c r="A260" s="16" t="s">
        <v>873</v>
      </c>
      <c r="B260" s="16" t="s">
        <v>3474</v>
      </c>
      <c r="C260" s="16" t="s">
        <v>4154</v>
      </c>
      <c r="D260" s="16" t="s">
        <v>4155</v>
      </c>
      <c r="F260" s="16" t="s">
        <v>3640</v>
      </c>
      <c r="G260" s="16" t="s">
        <v>3641</v>
      </c>
      <c r="H260" s="231">
        <v>14</v>
      </c>
      <c r="I260" s="231">
        <v>0</v>
      </c>
      <c r="J260" s="231">
        <v>0</v>
      </c>
      <c r="K260" s="231">
        <v>0</v>
      </c>
      <c r="L260" s="231">
        <v>0</v>
      </c>
      <c r="M260" s="231">
        <v>0</v>
      </c>
      <c r="N260" s="231">
        <v>0</v>
      </c>
      <c r="O260" s="231">
        <v>0</v>
      </c>
      <c r="P260" s="231">
        <v>0</v>
      </c>
      <c r="Q260" s="232">
        <v>9527.98</v>
      </c>
      <c r="R260" s="232">
        <v>0</v>
      </c>
      <c r="S260" s="232">
        <v>0</v>
      </c>
      <c r="T260" s="232">
        <v>0</v>
      </c>
      <c r="U260" s="232">
        <v>0</v>
      </c>
      <c r="V260" s="232">
        <v>0</v>
      </c>
      <c r="W260" s="232">
        <v>0</v>
      </c>
      <c r="X260" s="232">
        <v>0</v>
      </c>
      <c r="Y260" s="232">
        <v>0</v>
      </c>
      <c r="Z260" s="233">
        <v>45991</v>
      </c>
      <c r="AA260" s="234">
        <v>14</v>
      </c>
      <c r="AB260" s="232">
        <v>9527.98</v>
      </c>
    </row>
    <row r="261" spans="1:28" x14ac:dyDescent="0.25">
      <c r="A261" s="16" t="s">
        <v>873</v>
      </c>
      <c r="B261" s="16" t="s">
        <v>3474</v>
      </c>
      <c r="C261" s="16" t="s">
        <v>4156</v>
      </c>
      <c r="D261" s="16" t="s">
        <v>4157</v>
      </c>
      <c r="F261" s="16" t="s">
        <v>3640</v>
      </c>
      <c r="G261" s="16" t="s">
        <v>3641</v>
      </c>
      <c r="H261" s="231">
        <v>20</v>
      </c>
      <c r="I261" s="231">
        <v>0</v>
      </c>
      <c r="J261" s="231">
        <v>0</v>
      </c>
      <c r="K261" s="231">
        <v>0</v>
      </c>
      <c r="L261" s="231">
        <v>0</v>
      </c>
      <c r="M261" s="231">
        <v>0</v>
      </c>
      <c r="N261" s="231">
        <v>0</v>
      </c>
      <c r="O261" s="231">
        <v>0</v>
      </c>
      <c r="P261" s="231">
        <v>0</v>
      </c>
      <c r="Q261" s="232">
        <v>11278.8</v>
      </c>
      <c r="R261" s="232">
        <v>0</v>
      </c>
      <c r="S261" s="232">
        <v>0</v>
      </c>
      <c r="T261" s="232">
        <v>0</v>
      </c>
      <c r="U261" s="232">
        <v>0</v>
      </c>
      <c r="V261" s="232">
        <v>0</v>
      </c>
      <c r="W261" s="232">
        <v>0</v>
      </c>
      <c r="X261" s="232">
        <v>0</v>
      </c>
      <c r="Y261" s="232">
        <v>0</v>
      </c>
      <c r="Z261" s="233">
        <v>45991</v>
      </c>
      <c r="AA261" s="234">
        <v>20</v>
      </c>
      <c r="AB261" s="232">
        <v>11278.8</v>
      </c>
    </row>
    <row r="262" spans="1:28" x14ac:dyDescent="0.25">
      <c r="A262" s="16" t="s">
        <v>1059</v>
      </c>
      <c r="B262" s="16" t="s">
        <v>2893</v>
      </c>
      <c r="C262" s="16" t="s">
        <v>4158</v>
      </c>
      <c r="D262" s="16" t="s">
        <v>4159</v>
      </c>
      <c r="F262" s="16" t="s">
        <v>3640</v>
      </c>
      <c r="G262" s="16" t="s">
        <v>3641</v>
      </c>
      <c r="H262" s="231">
        <v>1</v>
      </c>
      <c r="I262" s="231">
        <v>0</v>
      </c>
      <c r="J262" s="231">
        <v>0</v>
      </c>
      <c r="K262" s="231">
        <v>0</v>
      </c>
      <c r="L262" s="231">
        <v>0</v>
      </c>
      <c r="M262" s="231">
        <v>0</v>
      </c>
      <c r="N262" s="231">
        <v>0</v>
      </c>
      <c r="O262" s="231">
        <v>0</v>
      </c>
      <c r="P262" s="231">
        <v>0</v>
      </c>
      <c r="Q262" s="232">
        <v>294.5</v>
      </c>
      <c r="R262" s="232">
        <v>0</v>
      </c>
      <c r="S262" s="232">
        <v>0</v>
      </c>
      <c r="T262" s="232">
        <v>0</v>
      </c>
      <c r="U262" s="232">
        <v>0</v>
      </c>
      <c r="V262" s="232">
        <v>0</v>
      </c>
      <c r="W262" s="232">
        <v>0</v>
      </c>
      <c r="X262" s="232">
        <v>0</v>
      </c>
      <c r="Y262" s="232">
        <v>0</v>
      </c>
      <c r="Z262" s="233">
        <v>45991</v>
      </c>
      <c r="AA262" s="234">
        <v>1</v>
      </c>
      <c r="AB262" s="232">
        <v>294.5</v>
      </c>
    </row>
    <row r="263" spans="1:28" x14ac:dyDescent="0.25">
      <c r="A263" s="16" t="s">
        <v>1059</v>
      </c>
      <c r="B263" s="16" t="s">
        <v>2893</v>
      </c>
      <c r="C263" s="16" t="s">
        <v>4160</v>
      </c>
      <c r="D263" s="16" t="s">
        <v>4161</v>
      </c>
      <c r="F263" s="16" t="s">
        <v>3640</v>
      </c>
      <c r="G263" s="16" t="s">
        <v>3641</v>
      </c>
      <c r="H263" s="231">
        <v>1</v>
      </c>
      <c r="I263" s="231">
        <v>0</v>
      </c>
      <c r="J263" s="231">
        <v>0</v>
      </c>
      <c r="K263" s="231">
        <v>0</v>
      </c>
      <c r="L263" s="231">
        <v>0</v>
      </c>
      <c r="M263" s="231">
        <v>0</v>
      </c>
      <c r="N263" s="231">
        <v>0</v>
      </c>
      <c r="O263" s="231">
        <v>0</v>
      </c>
      <c r="P263" s="231">
        <v>0</v>
      </c>
      <c r="Q263" s="232">
        <v>308.10000000000002</v>
      </c>
      <c r="R263" s="232">
        <v>0</v>
      </c>
      <c r="S263" s="232">
        <v>0</v>
      </c>
      <c r="T263" s="232">
        <v>0</v>
      </c>
      <c r="U263" s="232">
        <v>0</v>
      </c>
      <c r="V263" s="232">
        <v>0</v>
      </c>
      <c r="W263" s="232">
        <v>0</v>
      </c>
      <c r="X263" s="232">
        <v>0</v>
      </c>
      <c r="Y263" s="232">
        <v>0</v>
      </c>
      <c r="Z263" s="233">
        <v>45991</v>
      </c>
      <c r="AA263" s="234">
        <v>1</v>
      </c>
      <c r="AB263" s="232">
        <v>308.10000000000002</v>
      </c>
    </row>
    <row r="264" spans="1:28" x14ac:dyDescent="0.25">
      <c r="A264" s="16" t="s">
        <v>1059</v>
      </c>
      <c r="B264" s="16" t="s">
        <v>2893</v>
      </c>
      <c r="C264" s="16" t="s">
        <v>4162</v>
      </c>
      <c r="D264" s="16" t="s">
        <v>4163</v>
      </c>
      <c r="F264" s="16" t="s">
        <v>3640</v>
      </c>
      <c r="G264" s="16" t="s">
        <v>3641</v>
      </c>
      <c r="H264" s="231">
        <v>2</v>
      </c>
      <c r="I264" s="231">
        <v>0</v>
      </c>
      <c r="J264" s="231">
        <v>0</v>
      </c>
      <c r="K264" s="231">
        <v>0</v>
      </c>
      <c r="L264" s="231">
        <v>0</v>
      </c>
      <c r="M264" s="231">
        <v>0</v>
      </c>
      <c r="N264" s="231">
        <v>0</v>
      </c>
      <c r="O264" s="231">
        <v>0</v>
      </c>
      <c r="P264" s="231">
        <v>0</v>
      </c>
      <c r="Q264" s="232">
        <v>73.66</v>
      </c>
      <c r="R264" s="232">
        <v>0</v>
      </c>
      <c r="S264" s="232">
        <v>0</v>
      </c>
      <c r="T264" s="232">
        <v>0</v>
      </c>
      <c r="U264" s="232">
        <v>0</v>
      </c>
      <c r="V264" s="232">
        <v>0</v>
      </c>
      <c r="W264" s="232">
        <v>0</v>
      </c>
      <c r="X264" s="232">
        <v>0</v>
      </c>
      <c r="Y264" s="232">
        <v>0</v>
      </c>
      <c r="Z264" s="233">
        <v>45991</v>
      </c>
      <c r="AA264" s="234">
        <v>2</v>
      </c>
      <c r="AB264" s="232">
        <v>73.66</v>
      </c>
    </row>
    <row r="265" spans="1:28" x14ac:dyDescent="0.25">
      <c r="A265" s="16" t="s">
        <v>1059</v>
      </c>
      <c r="B265" s="16" t="s">
        <v>2893</v>
      </c>
      <c r="C265" s="16" t="s">
        <v>4164</v>
      </c>
      <c r="D265" s="16" t="s">
        <v>4165</v>
      </c>
      <c r="F265" s="16" t="s">
        <v>3640</v>
      </c>
      <c r="G265" s="16" t="s">
        <v>3641</v>
      </c>
      <c r="H265" s="231">
        <v>2</v>
      </c>
      <c r="I265" s="231">
        <v>0</v>
      </c>
      <c r="J265" s="231">
        <v>0</v>
      </c>
      <c r="K265" s="231">
        <v>0</v>
      </c>
      <c r="L265" s="231">
        <v>0</v>
      </c>
      <c r="M265" s="231">
        <v>0</v>
      </c>
      <c r="N265" s="231">
        <v>0</v>
      </c>
      <c r="O265" s="231">
        <v>0</v>
      </c>
      <c r="P265" s="231">
        <v>0</v>
      </c>
      <c r="Q265" s="232">
        <v>76.56</v>
      </c>
      <c r="R265" s="232">
        <v>0</v>
      </c>
      <c r="S265" s="232">
        <v>0</v>
      </c>
      <c r="T265" s="232">
        <v>0</v>
      </c>
      <c r="U265" s="232">
        <v>0</v>
      </c>
      <c r="V265" s="232">
        <v>0</v>
      </c>
      <c r="W265" s="232">
        <v>0</v>
      </c>
      <c r="X265" s="232">
        <v>0</v>
      </c>
      <c r="Y265" s="232">
        <v>0</v>
      </c>
      <c r="Z265" s="233">
        <v>45991</v>
      </c>
      <c r="AA265" s="234">
        <v>2</v>
      </c>
      <c r="AB265" s="232">
        <v>76.56</v>
      </c>
    </row>
    <row r="266" spans="1:28" x14ac:dyDescent="0.25">
      <c r="A266" s="16" t="s">
        <v>1059</v>
      </c>
      <c r="B266" s="16" t="s">
        <v>2893</v>
      </c>
      <c r="C266" s="16" t="s">
        <v>4166</v>
      </c>
      <c r="D266" s="16" t="s">
        <v>4167</v>
      </c>
      <c r="F266" s="16" t="s">
        <v>3640</v>
      </c>
      <c r="G266" s="16" t="s">
        <v>3641</v>
      </c>
      <c r="H266" s="231">
        <v>2</v>
      </c>
      <c r="I266" s="231">
        <v>0</v>
      </c>
      <c r="J266" s="231">
        <v>0</v>
      </c>
      <c r="K266" s="231">
        <v>0</v>
      </c>
      <c r="L266" s="231">
        <v>0</v>
      </c>
      <c r="M266" s="231">
        <v>0</v>
      </c>
      <c r="N266" s="231">
        <v>0</v>
      </c>
      <c r="O266" s="231">
        <v>0</v>
      </c>
      <c r="P266" s="231">
        <v>0</v>
      </c>
      <c r="Q266" s="232">
        <v>77.72</v>
      </c>
      <c r="R266" s="232">
        <v>0</v>
      </c>
      <c r="S266" s="232">
        <v>0</v>
      </c>
      <c r="T266" s="232">
        <v>0</v>
      </c>
      <c r="U266" s="232">
        <v>0</v>
      </c>
      <c r="V266" s="232">
        <v>0</v>
      </c>
      <c r="W266" s="232">
        <v>0</v>
      </c>
      <c r="X266" s="232">
        <v>0</v>
      </c>
      <c r="Y266" s="232">
        <v>0</v>
      </c>
      <c r="Z266" s="233">
        <v>45991</v>
      </c>
      <c r="AA266" s="234">
        <v>2</v>
      </c>
      <c r="AB266" s="232">
        <v>77.72</v>
      </c>
    </row>
    <row r="267" spans="1:28" x14ac:dyDescent="0.25">
      <c r="A267" s="16" t="s">
        <v>1059</v>
      </c>
      <c r="B267" s="16" t="s">
        <v>2893</v>
      </c>
      <c r="C267" s="16" t="s">
        <v>4168</v>
      </c>
      <c r="D267" s="16" t="s">
        <v>4169</v>
      </c>
      <c r="F267" s="16" t="s">
        <v>3640</v>
      </c>
      <c r="G267" s="16" t="s">
        <v>3641</v>
      </c>
      <c r="H267" s="231">
        <v>2</v>
      </c>
      <c r="I267" s="231">
        <v>0</v>
      </c>
      <c r="J267" s="231">
        <v>0</v>
      </c>
      <c r="K267" s="231">
        <v>0</v>
      </c>
      <c r="L267" s="231">
        <v>0</v>
      </c>
      <c r="M267" s="231">
        <v>0</v>
      </c>
      <c r="N267" s="231">
        <v>0</v>
      </c>
      <c r="O267" s="231">
        <v>0</v>
      </c>
      <c r="P267" s="231">
        <v>0</v>
      </c>
      <c r="Q267" s="232">
        <v>100.64</v>
      </c>
      <c r="R267" s="232">
        <v>0</v>
      </c>
      <c r="S267" s="232">
        <v>0</v>
      </c>
      <c r="T267" s="232">
        <v>0</v>
      </c>
      <c r="U267" s="232">
        <v>0</v>
      </c>
      <c r="V267" s="232">
        <v>0</v>
      </c>
      <c r="W267" s="232">
        <v>0</v>
      </c>
      <c r="X267" s="232">
        <v>0</v>
      </c>
      <c r="Y267" s="232">
        <v>0</v>
      </c>
      <c r="Z267" s="233">
        <v>45991</v>
      </c>
      <c r="AA267" s="234">
        <v>2</v>
      </c>
      <c r="AB267" s="232">
        <v>100.64</v>
      </c>
    </row>
    <row r="268" spans="1:28" x14ac:dyDescent="0.25">
      <c r="A268" s="16" t="s">
        <v>1059</v>
      </c>
      <c r="B268" s="16" t="s">
        <v>2893</v>
      </c>
      <c r="C268" s="16" t="s">
        <v>4170</v>
      </c>
      <c r="D268" s="16" t="s">
        <v>4171</v>
      </c>
      <c r="F268" s="16" t="s">
        <v>3640</v>
      </c>
      <c r="G268" s="16" t="s">
        <v>3641</v>
      </c>
      <c r="H268" s="231">
        <v>2</v>
      </c>
      <c r="I268" s="231">
        <v>0</v>
      </c>
      <c r="J268" s="231">
        <v>0</v>
      </c>
      <c r="K268" s="231">
        <v>0</v>
      </c>
      <c r="L268" s="231">
        <v>0</v>
      </c>
      <c r="M268" s="231">
        <v>0</v>
      </c>
      <c r="N268" s="231">
        <v>0</v>
      </c>
      <c r="O268" s="231">
        <v>0</v>
      </c>
      <c r="P268" s="231">
        <v>0</v>
      </c>
      <c r="Q268" s="232">
        <v>282.18</v>
      </c>
      <c r="R268" s="232">
        <v>0</v>
      </c>
      <c r="S268" s="232">
        <v>0</v>
      </c>
      <c r="T268" s="232">
        <v>0</v>
      </c>
      <c r="U268" s="232">
        <v>0</v>
      </c>
      <c r="V268" s="232">
        <v>0</v>
      </c>
      <c r="W268" s="232">
        <v>0</v>
      </c>
      <c r="X268" s="232">
        <v>0</v>
      </c>
      <c r="Y268" s="232">
        <v>0</v>
      </c>
      <c r="Z268" s="233">
        <v>45991</v>
      </c>
      <c r="AA268" s="234">
        <v>2</v>
      </c>
      <c r="AB268" s="232">
        <v>282.18</v>
      </c>
    </row>
    <row r="269" spans="1:28" x14ac:dyDescent="0.25">
      <c r="A269" s="16" t="s">
        <v>1059</v>
      </c>
      <c r="B269" s="16" t="s">
        <v>2893</v>
      </c>
      <c r="C269" s="16" t="s">
        <v>4172</v>
      </c>
      <c r="D269" s="16" t="s">
        <v>4173</v>
      </c>
      <c r="F269" s="16" t="s">
        <v>3640</v>
      </c>
      <c r="G269" s="16" t="s">
        <v>3641</v>
      </c>
      <c r="H269" s="231">
        <v>2</v>
      </c>
      <c r="I269" s="231">
        <v>0</v>
      </c>
      <c r="J269" s="231">
        <v>0</v>
      </c>
      <c r="K269" s="231">
        <v>0</v>
      </c>
      <c r="L269" s="231">
        <v>0</v>
      </c>
      <c r="M269" s="231">
        <v>0</v>
      </c>
      <c r="N269" s="231">
        <v>0</v>
      </c>
      <c r="O269" s="231">
        <v>0</v>
      </c>
      <c r="P269" s="231">
        <v>0</v>
      </c>
      <c r="Q269" s="232">
        <v>147.32</v>
      </c>
      <c r="R269" s="232">
        <v>0</v>
      </c>
      <c r="S269" s="232">
        <v>0</v>
      </c>
      <c r="T269" s="232">
        <v>0</v>
      </c>
      <c r="U269" s="232">
        <v>0</v>
      </c>
      <c r="V269" s="232">
        <v>0</v>
      </c>
      <c r="W269" s="232">
        <v>0</v>
      </c>
      <c r="X269" s="232">
        <v>0</v>
      </c>
      <c r="Y269" s="232">
        <v>0</v>
      </c>
      <c r="Z269" s="233">
        <v>45991</v>
      </c>
      <c r="AA269" s="234">
        <v>2</v>
      </c>
      <c r="AB269" s="232">
        <v>147.32</v>
      </c>
    </row>
    <row r="270" spans="1:28" x14ac:dyDescent="0.25">
      <c r="A270" s="16" t="s">
        <v>1059</v>
      </c>
      <c r="B270" s="16" t="s">
        <v>2893</v>
      </c>
      <c r="C270" s="16" t="s">
        <v>4174</v>
      </c>
      <c r="D270" s="16" t="s">
        <v>4175</v>
      </c>
      <c r="F270" s="16" t="s">
        <v>3640</v>
      </c>
      <c r="G270" s="16" t="s">
        <v>3641</v>
      </c>
      <c r="H270" s="231">
        <v>1</v>
      </c>
      <c r="I270" s="231">
        <v>0</v>
      </c>
      <c r="J270" s="231">
        <v>0</v>
      </c>
      <c r="K270" s="231">
        <v>0</v>
      </c>
      <c r="L270" s="231">
        <v>0</v>
      </c>
      <c r="M270" s="231">
        <v>0</v>
      </c>
      <c r="N270" s="231">
        <v>0</v>
      </c>
      <c r="O270" s="231">
        <v>0</v>
      </c>
      <c r="P270" s="231">
        <v>0</v>
      </c>
      <c r="Q270" s="232">
        <v>921</v>
      </c>
      <c r="R270" s="232">
        <v>0</v>
      </c>
      <c r="S270" s="232">
        <v>0</v>
      </c>
      <c r="T270" s="232">
        <v>0</v>
      </c>
      <c r="U270" s="232">
        <v>0</v>
      </c>
      <c r="V270" s="232">
        <v>0</v>
      </c>
      <c r="W270" s="232">
        <v>0</v>
      </c>
      <c r="X270" s="232">
        <v>0</v>
      </c>
      <c r="Y270" s="232">
        <v>0</v>
      </c>
      <c r="Z270" s="233">
        <v>45991</v>
      </c>
      <c r="AA270" s="234">
        <v>1</v>
      </c>
      <c r="AB270" s="232">
        <v>921</v>
      </c>
    </row>
    <row r="271" spans="1:28" x14ac:dyDescent="0.25">
      <c r="A271" s="16" t="s">
        <v>1059</v>
      </c>
      <c r="B271" s="16" t="s">
        <v>2893</v>
      </c>
      <c r="C271" s="16" t="s">
        <v>4176</v>
      </c>
      <c r="D271" s="16" t="s">
        <v>4177</v>
      </c>
      <c r="F271" s="16" t="s">
        <v>3640</v>
      </c>
      <c r="G271" s="16" t="s">
        <v>3641</v>
      </c>
      <c r="H271" s="231">
        <v>1</v>
      </c>
      <c r="I271" s="231">
        <v>0</v>
      </c>
      <c r="J271" s="231">
        <v>0</v>
      </c>
      <c r="K271" s="231">
        <v>0</v>
      </c>
      <c r="L271" s="231">
        <v>0</v>
      </c>
      <c r="M271" s="231">
        <v>0</v>
      </c>
      <c r="N271" s="231">
        <v>0</v>
      </c>
      <c r="O271" s="231">
        <v>0</v>
      </c>
      <c r="P271" s="231">
        <v>0</v>
      </c>
      <c r="Q271" s="232">
        <v>281.89999999999998</v>
      </c>
      <c r="R271" s="232">
        <v>0</v>
      </c>
      <c r="S271" s="232">
        <v>0</v>
      </c>
      <c r="T271" s="232">
        <v>0</v>
      </c>
      <c r="U271" s="232">
        <v>0</v>
      </c>
      <c r="V271" s="232">
        <v>0</v>
      </c>
      <c r="W271" s="232">
        <v>0</v>
      </c>
      <c r="X271" s="232">
        <v>0</v>
      </c>
      <c r="Y271" s="232">
        <v>0</v>
      </c>
      <c r="Z271" s="233">
        <v>45991</v>
      </c>
      <c r="AA271" s="234">
        <v>1</v>
      </c>
      <c r="AB271" s="232">
        <v>281.89999999999998</v>
      </c>
    </row>
    <row r="272" spans="1:28" x14ac:dyDescent="0.25">
      <c r="A272" s="16" t="s">
        <v>1059</v>
      </c>
      <c r="B272" s="16" t="s">
        <v>2893</v>
      </c>
      <c r="C272" s="16" t="s">
        <v>4178</v>
      </c>
      <c r="D272" s="16" t="s">
        <v>4179</v>
      </c>
      <c r="F272" s="16" t="s">
        <v>3640</v>
      </c>
      <c r="G272" s="16" t="s">
        <v>3641</v>
      </c>
      <c r="H272" s="231">
        <v>2</v>
      </c>
      <c r="I272" s="231">
        <v>0</v>
      </c>
      <c r="J272" s="231">
        <v>0</v>
      </c>
      <c r="K272" s="231">
        <v>0</v>
      </c>
      <c r="L272" s="231">
        <v>0</v>
      </c>
      <c r="M272" s="231">
        <v>0</v>
      </c>
      <c r="N272" s="231">
        <v>0</v>
      </c>
      <c r="O272" s="231">
        <v>0</v>
      </c>
      <c r="P272" s="231">
        <v>0</v>
      </c>
      <c r="Q272" s="232">
        <v>388.38</v>
      </c>
      <c r="R272" s="232">
        <v>0</v>
      </c>
      <c r="S272" s="232">
        <v>0</v>
      </c>
      <c r="T272" s="232">
        <v>0</v>
      </c>
      <c r="U272" s="232">
        <v>0</v>
      </c>
      <c r="V272" s="232">
        <v>0</v>
      </c>
      <c r="W272" s="232">
        <v>0</v>
      </c>
      <c r="X272" s="232">
        <v>0</v>
      </c>
      <c r="Y272" s="232">
        <v>0</v>
      </c>
      <c r="Z272" s="233">
        <v>45991</v>
      </c>
      <c r="AA272" s="234">
        <v>2</v>
      </c>
      <c r="AB272" s="232">
        <v>388.38</v>
      </c>
    </row>
    <row r="273" spans="1:28" x14ac:dyDescent="0.25">
      <c r="A273" s="16" t="s">
        <v>1059</v>
      </c>
      <c r="B273" s="16" t="s">
        <v>2893</v>
      </c>
      <c r="C273" s="16" t="s">
        <v>4180</v>
      </c>
      <c r="D273" s="16" t="s">
        <v>4181</v>
      </c>
      <c r="F273" s="16" t="s">
        <v>3640</v>
      </c>
      <c r="G273" s="16" t="s">
        <v>3641</v>
      </c>
      <c r="H273" s="231">
        <v>4</v>
      </c>
      <c r="I273" s="231">
        <v>0</v>
      </c>
      <c r="J273" s="231">
        <v>0</v>
      </c>
      <c r="K273" s="231">
        <v>0</v>
      </c>
      <c r="L273" s="231">
        <v>0</v>
      </c>
      <c r="M273" s="231">
        <v>0</v>
      </c>
      <c r="N273" s="231">
        <v>0</v>
      </c>
      <c r="O273" s="231">
        <v>0</v>
      </c>
      <c r="P273" s="231">
        <v>0</v>
      </c>
      <c r="Q273" s="232">
        <v>304.52</v>
      </c>
      <c r="R273" s="232">
        <v>0</v>
      </c>
      <c r="S273" s="232">
        <v>0</v>
      </c>
      <c r="T273" s="232">
        <v>0</v>
      </c>
      <c r="U273" s="232">
        <v>0</v>
      </c>
      <c r="V273" s="232">
        <v>0</v>
      </c>
      <c r="W273" s="232">
        <v>0</v>
      </c>
      <c r="X273" s="232">
        <v>0</v>
      </c>
      <c r="Y273" s="232">
        <v>0</v>
      </c>
      <c r="Z273" s="233">
        <v>45991</v>
      </c>
      <c r="AA273" s="234">
        <v>4</v>
      </c>
      <c r="AB273" s="232">
        <v>304.52</v>
      </c>
    </row>
    <row r="274" spans="1:28" x14ac:dyDescent="0.25">
      <c r="A274" s="16" t="s">
        <v>1059</v>
      </c>
      <c r="B274" s="16" t="s">
        <v>2893</v>
      </c>
      <c r="C274" s="16" t="s">
        <v>4182</v>
      </c>
      <c r="D274" s="16" t="s">
        <v>4183</v>
      </c>
      <c r="F274" s="16" t="s">
        <v>3640</v>
      </c>
      <c r="G274" s="16" t="s">
        <v>3641</v>
      </c>
      <c r="H274" s="231">
        <v>4</v>
      </c>
      <c r="I274" s="231">
        <v>0</v>
      </c>
      <c r="J274" s="231">
        <v>0</v>
      </c>
      <c r="K274" s="231">
        <v>0</v>
      </c>
      <c r="L274" s="231">
        <v>0</v>
      </c>
      <c r="M274" s="231">
        <v>0</v>
      </c>
      <c r="N274" s="231">
        <v>0</v>
      </c>
      <c r="O274" s="231">
        <v>0</v>
      </c>
      <c r="P274" s="231">
        <v>0</v>
      </c>
      <c r="Q274" s="232">
        <v>240.72</v>
      </c>
      <c r="R274" s="232">
        <v>0</v>
      </c>
      <c r="S274" s="232">
        <v>0</v>
      </c>
      <c r="T274" s="232">
        <v>0</v>
      </c>
      <c r="U274" s="232">
        <v>0</v>
      </c>
      <c r="V274" s="232">
        <v>0</v>
      </c>
      <c r="W274" s="232">
        <v>0</v>
      </c>
      <c r="X274" s="232">
        <v>0</v>
      </c>
      <c r="Y274" s="232">
        <v>0</v>
      </c>
      <c r="Z274" s="233">
        <v>45991</v>
      </c>
      <c r="AA274" s="234">
        <v>4</v>
      </c>
      <c r="AB274" s="232">
        <v>240.72</v>
      </c>
    </row>
    <row r="275" spans="1:28" x14ac:dyDescent="0.25">
      <c r="A275" s="16" t="s">
        <v>1059</v>
      </c>
      <c r="B275" s="16" t="s">
        <v>2893</v>
      </c>
      <c r="C275" s="16" t="s">
        <v>4184</v>
      </c>
      <c r="D275" s="16" t="s">
        <v>4185</v>
      </c>
      <c r="F275" s="16" t="s">
        <v>3640</v>
      </c>
      <c r="G275" s="16" t="s">
        <v>3641</v>
      </c>
      <c r="H275" s="231">
        <v>4</v>
      </c>
      <c r="I275" s="231">
        <v>0</v>
      </c>
      <c r="J275" s="231">
        <v>0</v>
      </c>
      <c r="K275" s="231">
        <v>0</v>
      </c>
      <c r="L275" s="231">
        <v>0</v>
      </c>
      <c r="M275" s="231">
        <v>0</v>
      </c>
      <c r="N275" s="231">
        <v>0</v>
      </c>
      <c r="O275" s="231">
        <v>0</v>
      </c>
      <c r="P275" s="231">
        <v>0</v>
      </c>
      <c r="Q275" s="232">
        <v>298.12</v>
      </c>
      <c r="R275" s="232">
        <v>0</v>
      </c>
      <c r="S275" s="232">
        <v>0</v>
      </c>
      <c r="T275" s="232">
        <v>0</v>
      </c>
      <c r="U275" s="232">
        <v>0</v>
      </c>
      <c r="V275" s="232">
        <v>0</v>
      </c>
      <c r="W275" s="232">
        <v>0</v>
      </c>
      <c r="X275" s="232">
        <v>0</v>
      </c>
      <c r="Y275" s="232">
        <v>0</v>
      </c>
      <c r="Z275" s="233">
        <v>45991</v>
      </c>
      <c r="AA275" s="234">
        <v>4</v>
      </c>
      <c r="AB275" s="232">
        <v>298.12</v>
      </c>
    </row>
    <row r="276" spans="1:28" x14ac:dyDescent="0.25">
      <c r="A276" s="16" t="s">
        <v>1059</v>
      </c>
      <c r="B276" s="16" t="s">
        <v>2893</v>
      </c>
      <c r="C276" s="16" t="s">
        <v>4186</v>
      </c>
      <c r="D276" s="16" t="s">
        <v>4187</v>
      </c>
      <c r="F276" s="16" t="s">
        <v>3640</v>
      </c>
      <c r="G276" s="16" t="s">
        <v>3641</v>
      </c>
      <c r="H276" s="231">
        <v>4</v>
      </c>
      <c r="I276" s="231">
        <v>0</v>
      </c>
      <c r="J276" s="231">
        <v>0</v>
      </c>
      <c r="K276" s="231">
        <v>0</v>
      </c>
      <c r="L276" s="231">
        <v>0</v>
      </c>
      <c r="M276" s="231">
        <v>0</v>
      </c>
      <c r="N276" s="231">
        <v>0</v>
      </c>
      <c r="O276" s="231">
        <v>0</v>
      </c>
      <c r="P276" s="231">
        <v>0</v>
      </c>
      <c r="Q276" s="232">
        <v>311.48</v>
      </c>
      <c r="R276" s="232">
        <v>0</v>
      </c>
      <c r="S276" s="232">
        <v>0</v>
      </c>
      <c r="T276" s="232">
        <v>0</v>
      </c>
      <c r="U276" s="232">
        <v>0</v>
      </c>
      <c r="V276" s="232">
        <v>0</v>
      </c>
      <c r="W276" s="232">
        <v>0</v>
      </c>
      <c r="X276" s="232">
        <v>0</v>
      </c>
      <c r="Y276" s="232">
        <v>0</v>
      </c>
      <c r="Z276" s="233">
        <v>45991</v>
      </c>
      <c r="AA276" s="234">
        <v>4</v>
      </c>
      <c r="AB276" s="232">
        <v>311.48</v>
      </c>
    </row>
    <row r="277" spans="1:28" x14ac:dyDescent="0.25">
      <c r="A277" s="16" t="s">
        <v>1059</v>
      </c>
      <c r="B277" s="16" t="s">
        <v>2893</v>
      </c>
      <c r="C277" s="16" t="s">
        <v>4188</v>
      </c>
      <c r="D277" s="16" t="s">
        <v>4189</v>
      </c>
      <c r="F277" s="16" t="s">
        <v>3640</v>
      </c>
      <c r="G277" s="16" t="s">
        <v>3641</v>
      </c>
      <c r="H277" s="231">
        <v>8</v>
      </c>
      <c r="I277" s="231">
        <v>0</v>
      </c>
      <c r="J277" s="231">
        <v>0</v>
      </c>
      <c r="K277" s="231">
        <v>0</v>
      </c>
      <c r="L277" s="231">
        <v>0</v>
      </c>
      <c r="M277" s="231">
        <v>0</v>
      </c>
      <c r="N277" s="231">
        <v>0</v>
      </c>
      <c r="O277" s="231">
        <v>0</v>
      </c>
      <c r="P277" s="231">
        <v>0</v>
      </c>
      <c r="Q277" s="232">
        <v>443.92</v>
      </c>
      <c r="R277" s="232">
        <v>0</v>
      </c>
      <c r="S277" s="232">
        <v>0</v>
      </c>
      <c r="T277" s="232">
        <v>0</v>
      </c>
      <c r="U277" s="232">
        <v>0</v>
      </c>
      <c r="V277" s="232">
        <v>0</v>
      </c>
      <c r="W277" s="232">
        <v>0</v>
      </c>
      <c r="X277" s="232">
        <v>0</v>
      </c>
      <c r="Y277" s="232">
        <v>0</v>
      </c>
      <c r="Z277" s="233">
        <v>45991</v>
      </c>
      <c r="AA277" s="234">
        <v>8</v>
      </c>
      <c r="AB277" s="232">
        <v>443.92</v>
      </c>
    </row>
    <row r="278" spans="1:28" x14ac:dyDescent="0.25">
      <c r="A278" s="16" t="s">
        <v>1059</v>
      </c>
      <c r="B278" s="16" t="s">
        <v>2893</v>
      </c>
      <c r="C278" s="16" t="s">
        <v>4190</v>
      </c>
      <c r="D278" s="16" t="s">
        <v>4191</v>
      </c>
      <c r="F278" s="16" t="s">
        <v>3640</v>
      </c>
      <c r="G278" s="16" t="s">
        <v>3641</v>
      </c>
      <c r="H278" s="231">
        <v>4</v>
      </c>
      <c r="I278" s="231">
        <v>0</v>
      </c>
      <c r="J278" s="231">
        <v>0</v>
      </c>
      <c r="K278" s="231">
        <v>0</v>
      </c>
      <c r="L278" s="231">
        <v>0</v>
      </c>
      <c r="M278" s="231">
        <v>0</v>
      </c>
      <c r="N278" s="231">
        <v>0</v>
      </c>
      <c r="O278" s="231">
        <v>0</v>
      </c>
      <c r="P278" s="231">
        <v>0</v>
      </c>
      <c r="Q278" s="232">
        <v>240.72</v>
      </c>
      <c r="R278" s="232">
        <v>0</v>
      </c>
      <c r="S278" s="232">
        <v>0</v>
      </c>
      <c r="T278" s="232">
        <v>0</v>
      </c>
      <c r="U278" s="232">
        <v>0</v>
      </c>
      <c r="V278" s="232">
        <v>0</v>
      </c>
      <c r="W278" s="232">
        <v>0</v>
      </c>
      <c r="X278" s="232">
        <v>0</v>
      </c>
      <c r="Y278" s="232">
        <v>0</v>
      </c>
      <c r="Z278" s="233">
        <v>45991</v>
      </c>
      <c r="AA278" s="234">
        <v>4</v>
      </c>
      <c r="AB278" s="232">
        <v>240.72</v>
      </c>
    </row>
    <row r="279" spans="1:28" x14ac:dyDescent="0.25">
      <c r="A279" s="16" t="s">
        <v>1059</v>
      </c>
      <c r="B279" s="16" t="s">
        <v>2893</v>
      </c>
      <c r="C279" s="16" t="s">
        <v>4192</v>
      </c>
      <c r="D279" s="16" t="s">
        <v>4193</v>
      </c>
      <c r="F279" s="16" t="s">
        <v>3640</v>
      </c>
      <c r="G279" s="16" t="s">
        <v>3641</v>
      </c>
      <c r="H279" s="231">
        <v>8</v>
      </c>
      <c r="I279" s="231">
        <v>0</v>
      </c>
      <c r="J279" s="231">
        <v>0</v>
      </c>
      <c r="K279" s="231">
        <v>0</v>
      </c>
      <c r="L279" s="231">
        <v>0</v>
      </c>
      <c r="M279" s="231">
        <v>0</v>
      </c>
      <c r="N279" s="231">
        <v>0</v>
      </c>
      <c r="O279" s="231">
        <v>0</v>
      </c>
      <c r="P279" s="231">
        <v>0</v>
      </c>
      <c r="Q279" s="232">
        <v>443.92</v>
      </c>
      <c r="R279" s="232">
        <v>0</v>
      </c>
      <c r="S279" s="232">
        <v>0</v>
      </c>
      <c r="T279" s="232">
        <v>0</v>
      </c>
      <c r="U279" s="232">
        <v>0</v>
      </c>
      <c r="V279" s="232">
        <v>0</v>
      </c>
      <c r="W279" s="232">
        <v>0</v>
      </c>
      <c r="X279" s="232">
        <v>0</v>
      </c>
      <c r="Y279" s="232">
        <v>0</v>
      </c>
      <c r="Z279" s="233">
        <v>45991</v>
      </c>
      <c r="AA279" s="234">
        <v>8</v>
      </c>
      <c r="AB279" s="232">
        <v>443.92</v>
      </c>
    </row>
    <row r="280" spans="1:28" x14ac:dyDescent="0.25">
      <c r="A280" s="16" t="s">
        <v>1059</v>
      </c>
      <c r="B280" s="16" t="s">
        <v>2893</v>
      </c>
      <c r="C280" s="16" t="s">
        <v>4194</v>
      </c>
      <c r="D280" s="16" t="s">
        <v>4195</v>
      </c>
      <c r="F280" s="16" t="s">
        <v>3640</v>
      </c>
      <c r="G280" s="16" t="s">
        <v>3641</v>
      </c>
      <c r="H280" s="231">
        <v>8</v>
      </c>
      <c r="I280" s="231">
        <v>0</v>
      </c>
      <c r="J280" s="231">
        <v>0</v>
      </c>
      <c r="K280" s="231">
        <v>0</v>
      </c>
      <c r="L280" s="231">
        <v>0</v>
      </c>
      <c r="M280" s="231">
        <v>0</v>
      </c>
      <c r="N280" s="231">
        <v>0</v>
      </c>
      <c r="O280" s="231">
        <v>0</v>
      </c>
      <c r="P280" s="231">
        <v>0</v>
      </c>
      <c r="Q280" s="232">
        <v>443.92</v>
      </c>
      <c r="R280" s="232">
        <v>0</v>
      </c>
      <c r="S280" s="232">
        <v>0</v>
      </c>
      <c r="T280" s="232">
        <v>0</v>
      </c>
      <c r="U280" s="232">
        <v>0</v>
      </c>
      <c r="V280" s="232">
        <v>0</v>
      </c>
      <c r="W280" s="232">
        <v>0</v>
      </c>
      <c r="X280" s="232">
        <v>0</v>
      </c>
      <c r="Y280" s="232">
        <v>0</v>
      </c>
      <c r="Z280" s="233">
        <v>45991</v>
      </c>
      <c r="AA280" s="234">
        <v>8</v>
      </c>
      <c r="AB280" s="232">
        <v>443.92</v>
      </c>
    </row>
    <row r="281" spans="1:28" x14ac:dyDescent="0.25">
      <c r="A281" s="16" t="s">
        <v>1059</v>
      </c>
      <c r="B281" s="16" t="s">
        <v>2893</v>
      </c>
      <c r="C281" s="16" t="s">
        <v>4196</v>
      </c>
      <c r="D281" s="16" t="s">
        <v>4197</v>
      </c>
      <c r="F281" s="16" t="s">
        <v>3640</v>
      </c>
      <c r="G281" s="16" t="s">
        <v>3641</v>
      </c>
      <c r="H281" s="238">
        <v>20</v>
      </c>
      <c r="I281" s="238">
        <v>0</v>
      </c>
      <c r="J281" s="238">
        <v>0</v>
      </c>
      <c r="K281" s="238">
        <v>0</v>
      </c>
      <c r="L281" s="238">
        <v>0</v>
      </c>
      <c r="M281" s="238">
        <v>0</v>
      </c>
      <c r="N281" s="238">
        <v>0</v>
      </c>
      <c r="O281" s="238">
        <v>0</v>
      </c>
      <c r="P281" s="238">
        <v>0</v>
      </c>
      <c r="Q281" s="232">
        <v>1109.8</v>
      </c>
      <c r="R281" s="232">
        <v>0</v>
      </c>
      <c r="S281" s="232">
        <v>0</v>
      </c>
      <c r="T281" s="232">
        <v>0</v>
      </c>
      <c r="U281" s="232">
        <v>0</v>
      </c>
      <c r="V281" s="232">
        <v>0</v>
      </c>
      <c r="W281" s="232">
        <v>0</v>
      </c>
      <c r="X281" s="232">
        <v>0</v>
      </c>
      <c r="Y281" s="232">
        <v>0</v>
      </c>
      <c r="Z281" s="233">
        <v>45991</v>
      </c>
      <c r="AA281" s="234">
        <v>20</v>
      </c>
      <c r="AB281" s="232">
        <v>1109.8</v>
      </c>
    </row>
    <row r="282" spans="1:28" x14ac:dyDescent="0.25">
      <c r="A282" s="16" t="s">
        <v>1059</v>
      </c>
      <c r="B282" s="16" t="s">
        <v>2893</v>
      </c>
      <c r="C282" s="16" t="s">
        <v>4198</v>
      </c>
      <c r="D282" s="16" t="s">
        <v>4199</v>
      </c>
      <c r="F282" s="16" t="s">
        <v>3640</v>
      </c>
      <c r="G282" s="16" t="s">
        <v>3641</v>
      </c>
      <c r="H282" s="238">
        <v>1</v>
      </c>
      <c r="I282" s="238">
        <v>0</v>
      </c>
      <c r="J282" s="238">
        <v>0</v>
      </c>
      <c r="K282" s="238">
        <v>0</v>
      </c>
      <c r="L282" s="238">
        <v>0</v>
      </c>
      <c r="M282" s="238">
        <v>0</v>
      </c>
      <c r="N282" s="238">
        <v>0</v>
      </c>
      <c r="O282" s="238">
        <v>0</v>
      </c>
      <c r="P282" s="238">
        <v>0</v>
      </c>
      <c r="Q282" s="232">
        <v>188.8</v>
      </c>
      <c r="R282" s="232">
        <v>0</v>
      </c>
      <c r="S282" s="232">
        <v>0</v>
      </c>
      <c r="T282" s="232">
        <v>0</v>
      </c>
      <c r="U282" s="232">
        <v>0</v>
      </c>
      <c r="V282" s="232">
        <v>0</v>
      </c>
      <c r="W282" s="232">
        <v>0</v>
      </c>
      <c r="X282" s="232">
        <v>0</v>
      </c>
      <c r="Y282" s="232">
        <v>0</v>
      </c>
      <c r="Z282" s="233">
        <v>45991</v>
      </c>
      <c r="AA282" s="234">
        <v>1</v>
      </c>
      <c r="AB282" s="232">
        <v>188.8</v>
      </c>
    </row>
    <row r="283" spans="1:28" x14ac:dyDescent="0.25">
      <c r="A283" s="16" t="s">
        <v>1059</v>
      </c>
      <c r="B283" s="16" t="s">
        <v>2893</v>
      </c>
      <c r="C283" s="16" t="s">
        <v>4200</v>
      </c>
      <c r="D283" s="16" t="s">
        <v>4201</v>
      </c>
      <c r="F283" s="16" t="s">
        <v>3640</v>
      </c>
      <c r="G283" s="16" t="s">
        <v>3641</v>
      </c>
      <c r="H283" s="238">
        <v>3</v>
      </c>
      <c r="I283" s="238">
        <v>0</v>
      </c>
      <c r="J283" s="238">
        <v>0</v>
      </c>
      <c r="K283" s="238">
        <v>0</v>
      </c>
      <c r="L283" s="238">
        <v>0</v>
      </c>
      <c r="M283" s="238">
        <v>0</v>
      </c>
      <c r="N283" s="238">
        <v>0</v>
      </c>
      <c r="O283" s="238">
        <v>0</v>
      </c>
      <c r="P283" s="238">
        <v>0</v>
      </c>
      <c r="Q283" s="232">
        <v>1035</v>
      </c>
      <c r="R283" s="232">
        <v>0</v>
      </c>
      <c r="S283" s="232">
        <v>0</v>
      </c>
      <c r="T283" s="232">
        <v>0</v>
      </c>
      <c r="U283" s="232">
        <v>0</v>
      </c>
      <c r="V283" s="232">
        <v>0</v>
      </c>
      <c r="W283" s="232">
        <v>0</v>
      </c>
      <c r="X283" s="232">
        <v>0</v>
      </c>
      <c r="Y283" s="232">
        <v>0</v>
      </c>
      <c r="Z283" s="233">
        <v>45991</v>
      </c>
      <c r="AA283" s="234">
        <v>3</v>
      </c>
      <c r="AB283" s="232">
        <v>1035</v>
      </c>
    </row>
    <row r="284" spans="1:28" x14ac:dyDescent="0.25">
      <c r="A284" s="16" t="s">
        <v>1059</v>
      </c>
      <c r="B284" s="16" t="s">
        <v>2893</v>
      </c>
      <c r="C284" s="16" t="s">
        <v>4202</v>
      </c>
      <c r="D284" s="16" t="s">
        <v>4203</v>
      </c>
      <c r="F284" s="16" t="s">
        <v>3640</v>
      </c>
      <c r="G284" s="16" t="s">
        <v>3641</v>
      </c>
      <c r="H284" s="238">
        <v>1</v>
      </c>
      <c r="I284" s="238">
        <v>0</v>
      </c>
      <c r="J284" s="238">
        <v>0</v>
      </c>
      <c r="K284" s="238">
        <v>0</v>
      </c>
      <c r="L284" s="238">
        <v>0</v>
      </c>
      <c r="M284" s="238">
        <v>0</v>
      </c>
      <c r="N284" s="238">
        <v>0</v>
      </c>
      <c r="O284" s="238">
        <v>0</v>
      </c>
      <c r="P284" s="238">
        <v>0</v>
      </c>
      <c r="Q284" s="232">
        <v>418.47</v>
      </c>
      <c r="R284" s="232">
        <v>0</v>
      </c>
      <c r="S284" s="232">
        <v>0</v>
      </c>
      <c r="T284" s="232">
        <v>0</v>
      </c>
      <c r="U284" s="232">
        <v>0</v>
      </c>
      <c r="V284" s="232">
        <v>0</v>
      </c>
      <c r="W284" s="232">
        <v>0</v>
      </c>
      <c r="X284" s="232">
        <v>0</v>
      </c>
      <c r="Y284" s="232">
        <v>0</v>
      </c>
      <c r="Z284" s="233">
        <v>45991</v>
      </c>
      <c r="AA284" s="234">
        <v>1</v>
      </c>
      <c r="AB284" s="232">
        <v>418.47</v>
      </c>
    </row>
    <row r="285" spans="1:28" x14ac:dyDescent="0.25">
      <c r="A285" s="16" t="s">
        <v>1059</v>
      </c>
      <c r="B285" s="16" t="s">
        <v>2893</v>
      </c>
      <c r="C285" s="16" t="s">
        <v>4204</v>
      </c>
      <c r="D285" s="16" t="s">
        <v>4205</v>
      </c>
      <c r="F285" s="16" t="s">
        <v>3640</v>
      </c>
      <c r="G285" s="16" t="s">
        <v>3641</v>
      </c>
      <c r="H285" s="238">
        <v>8</v>
      </c>
      <c r="I285" s="238">
        <v>0</v>
      </c>
      <c r="J285" s="238">
        <v>0</v>
      </c>
      <c r="K285" s="238">
        <v>0</v>
      </c>
      <c r="L285" s="238">
        <v>0</v>
      </c>
      <c r="M285" s="238">
        <v>0</v>
      </c>
      <c r="N285" s="238">
        <v>0</v>
      </c>
      <c r="O285" s="238">
        <v>0</v>
      </c>
      <c r="P285" s="238">
        <v>0</v>
      </c>
      <c r="Q285" s="232">
        <v>838.72</v>
      </c>
      <c r="R285" s="232">
        <v>0</v>
      </c>
      <c r="S285" s="232">
        <v>0</v>
      </c>
      <c r="T285" s="232">
        <v>0</v>
      </c>
      <c r="U285" s="232">
        <v>0</v>
      </c>
      <c r="V285" s="232">
        <v>0</v>
      </c>
      <c r="W285" s="232">
        <v>0</v>
      </c>
      <c r="X285" s="232">
        <v>0</v>
      </c>
      <c r="Y285" s="232">
        <v>0</v>
      </c>
      <c r="Z285" s="233">
        <v>45991</v>
      </c>
      <c r="AA285" s="234">
        <v>8</v>
      </c>
      <c r="AB285" s="232">
        <v>838.72</v>
      </c>
    </row>
    <row r="286" spans="1:28" x14ac:dyDescent="0.25">
      <c r="A286" s="16" t="s">
        <v>1059</v>
      </c>
      <c r="B286" s="16" t="s">
        <v>2893</v>
      </c>
      <c r="C286" s="16" t="s">
        <v>4206</v>
      </c>
      <c r="D286" s="16" t="s">
        <v>4207</v>
      </c>
      <c r="F286" s="16" t="s">
        <v>3640</v>
      </c>
      <c r="G286" s="16" t="s">
        <v>3641</v>
      </c>
      <c r="H286" s="238">
        <v>8</v>
      </c>
      <c r="I286" s="238">
        <v>0</v>
      </c>
      <c r="J286" s="238">
        <v>0</v>
      </c>
      <c r="K286" s="238">
        <v>0</v>
      </c>
      <c r="L286" s="238">
        <v>0</v>
      </c>
      <c r="M286" s="238">
        <v>0</v>
      </c>
      <c r="N286" s="238">
        <v>0</v>
      </c>
      <c r="O286" s="238">
        <v>0</v>
      </c>
      <c r="P286" s="238">
        <v>0</v>
      </c>
      <c r="Q286" s="232">
        <v>248.16</v>
      </c>
      <c r="R286" s="232">
        <v>0</v>
      </c>
      <c r="S286" s="232">
        <v>0</v>
      </c>
      <c r="T286" s="232">
        <v>0</v>
      </c>
      <c r="U286" s="232">
        <v>0</v>
      </c>
      <c r="V286" s="232">
        <v>0</v>
      </c>
      <c r="W286" s="232">
        <v>0</v>
      </c>
      <c r="X286" s="232">
        <v>0</v>
      </c>
      <c r="Y286" s="232">
        <v>0</v>
      </c>
      <c r="Z286" s="233">
        <v>45991</v>
      </c>
      <c r="AA286" s="234">
        <v>8</v>
      </c>
      <c r="AB286" s="232">
        <v>248.16</v>
      </c>
    </row>
    <row r="287" spans="1:28" x14ac:dyDescent="0.25">
      <c r="A287" s="16" t="s">
        <v>1059</v>
      </c>
      <c r="B287" s="16" t="s">
        <v>2893</v>
      </c>
      <c r="C287" s="16" t="s">
        <v>4208</v>
      </c>
      <c r="D287" s="16" t="s">
        <v>4209</v>
      </c>
      <c r="F287" s="16" t="s">
        <v>3640</v>
      </c>
      <c r="G287" s="16" t="s">
        <v>3641</v>
      </c>
      <c r="H287" s="238">
        <v>8</v>
      </c>
      <c r="I287" s="238">
        <v>0</v>
      </c>
      <c r="J287" s="238">
        <v>0</v>
      </c>
      <c r="K287" s="238">
        <v>0</v>
      </c>
      <c r="L287" s="238">
        <v>0</v>
      </c>
      <c r="M287" s="238">
        <v>0</v>
      </c>
      <c r="N287" s="238">
        <v>0</v>
      </c>
      <c r="O287" s="238">
        <v>0</v>
      </c>
      <c r="P287" s="238">
        <v>0</v>
      </c>
      <c r="Q287" s="232">
        <v>2750</v>
      </c>
      <c r="R287" s="232">
        <v>0</v>
      </c>
      <c r="S287" s="232">
        <v>0</v>
      </c>
      <c r="T287" s="232">
        <v>0</v>
      </c>
      <c r="U287" s="232">
        <v>0</v>
      </c>
      <c r="V287" s="232">
        <v>0</v>
      </c>
      <c r="W287" s="232">
        <v>0</v>
      </c>
      <c r="X287" s="232">
        <v>0</v>
      </c>
      <c r="Y287" s="232">
        <v>0</v>
      </c>
      <c r="Z287" s="233">
        <v>45991</v>
      </c>
      <c r="AA287" s="234">
        <v>8</v>
      </c>
      <c r="AB287" s="232">
        <v>2750</v>
      </c>
    </row>
    <row r="288" spans="1:28" x14ac:dyDescent="0.25">
      <c r="A288" s="16" t="s">
        <v>1059</v>
      </c>
      <c r="B288" s="16" t="s">
        <v>2893</v>
      </c>
      <c r="C288" s="16" t="s">
        <v>4210</v>
      </c>
      <c r="D288" s="16" t="s">
        <v>4211</v>
      </c>
      <c r="F288" s="16" t="s">
        <v>3640</v>
      </c>
      <c r="G288" s="16" t="s">
        <v>3641</v>
      </c>
      <c r="H288" s="238">
        <v>3</v>
      </c>
      <c r="I288" s="238">
        <v>0</v>
      </c>
      <c r="J288" s="238">
        <v>0</v>
      </c>
      <c r="K288" s="238">
        <v>0</v>
      </c>
      <c r="L288" s="238">
        <v>0</v>
      </c>
      <c r="M288" s="238">
        <v>0</v>
      </c>
      <c r="N288" s="238">
        <v>0</v>
      </c>
      <c r="O288" s="238">
        <v>0</v>
      </c>
      <c r="P288" s="238">
        <v>0</v>
      </c>
      <c r="Q288" s="232">
        <v>0</v>
      </c>
      <c r="R288" s="232">
        <v>0</v>
      </c>
      <c r="S288" s="232">
        <v>0</v>
      </c>
      <c r="T288" s="232">
        <v>0</v>
      </c>
      <c r="U288" s="232">
        <v>0</v>
      </c>
      <c r="V288" s="232">
        <v>0</v>
      </c>
      <c r="W288" s="232">
        <v>0</v>
      </c>
      <c r="X288" s="232">
        <v>0</v>
      </c>
      <c r="Y288" s="232">
        <v>0</v>
      </c>
      <c r="Z288" s="233">
        <v>45991</v>
      </c>
      <c r="AA288" s="234">
        <v>3</v>
      </c>
      <c r="AB288" s="232">
        <v>0</v>
      </c>
    </row>
    <row r="289" spans="1:28" x14ac:dyDescent="0.25">
      <c r="A289" s="16" t="s">
        <v>2000</v>
      </c>
      <c r="B289" s="16" t="s">
        <v>3250</v>
      </c>
      <c r="C289" s="16" t="s">
        <v>4212</v>
      </c>
      <c r="D289" s="16" t="s">
        <v>4213</v>
      </c>
      <c r="F289" s="16" t="s">
        <v>3640</v>
      </c>
      <c r="G289" s="16" t="s">
        <v>3641</v>
      </c>
      <c r="H289" s="231">
        <v>9</v>
      </c>
      <c r="I289" s="231">
        <v>0</v>
      </c>
      <c r="J289" s="231">
        <v>0</v>
      </c>
      <c r="K289" s="231">
        <v>0</v>
      </c>
      <c r="L289" s="231">
        <v>0</v>
      </c>
      <c r="M289" s="231">
        <v>0</v>
      </c>
      <c r="N289" s="231">
        <v>0</v>
      </c>
      <c r="O289" s="231">
        <v>0</v>
      </c>
      <c r="P289" s="231">
        <v>0</v>
      </c>
      <c r="Q289" s="232">
        <v>15480</v>
      </c>
      <c r="R289" s="232">
        <v>0</v>
      </c>
      <c r="S289" s="232">
        <v>0</v>
      </c>
      <c r="T289" s="232">
        <v>0</v>
      </c>
      <c r="U289" s="232">
        <v>0</v>
      </c>
      <c r="V289" s="232">
        <v>0</v>
      </c>
      <c r="W289" s="232">
        <v>0</v>
      </c>
      <c r="X289" s="232">
        <v>0</v>
      </c>
      <c r="Y289" s="232">
        <v>0</v>
      </c>
      <c r="Z289" s="233">
        <v>45991</v>
      </c>
      <c r="AA289" s="234">
        <v>9</v>
      </c>
      <c r="AB289" s="232">
        <v>15480</v>
      </c>
    </row>
    <row r="290" spans="1:28" x14ac:dyDescent="0.25">
      <c r="A290" s="16" t="s">
        <v>1059</v>
      </c>
      <c r="B290" s="16" t="s">
        <v>2893</v>
      </c>
      <c r="C290" s="16" t="s">
        <v>4214</v>
      </c>
      <c r="D290" s="16" t="s">
        <v>4215</v>
      </c>
      <c r="F290" s="16" t="s">
        <v>3640</v>
      </c>
      <c r="G290" s="16" t="s">
        <v>3641</v>
      </c>
      <c r="H290" s="238">
        <v>2</v>
      </c>
      <c r="I290" s="238">
        <v>0</v>
      </c>
      <c r="J290" s="238">
        <v>0</v>
      </c>
      <c r="K290" s="238">
        <v>0</v>
      </c>
      <c r="L290" s="238">
        <v>0</v>
      </c>
      <c r="M290" s="238">
        <v>0</v>
      </c>
      <c r="N290" s="238">
        <v>0</v>
      </c>
      <c r="O290" s="238">
        <v>0</v>
      </c>
      <c r="P290" s="238">
        <v>0</v>
      </c>
      <c r="Q290" s="232">
        <v>2830.2</v>
      </c>
      <c r="R290" s="232">
        <v>0</v>
      </c>
      <c r="S290" s="232">
        <v>0</v>
      </c>
      <c r="T290" s="232">
        <v>0</v>
      </c>
      <c r="U290" s="232">
        <v>0</v>
      </c>
      <c r="V290" s="232">
        <v>0</v>
      </c>
      <c r="W290" s="232">
        <v>0</v>
      </c>
      <c r="X290" s="232">
        <v>0</v>
      </c>
      <c r="Y290" s="232">
        <v>0</v>
      </c>
      <c r="Z290" s="233">
        <v>45991</v>
      </c>
      <c r="AA290" s="234">
        <v>2</v>
      </c>
      <c r="AB290" s="232">
        <v>2830.2</v>
      </c>
    </row>
    <row r="291" spans="1:28" x14ac:dyDescent="0.25">
      <c r="A291" s="16" t="s">
        <v>1059</v>
      </c>
      <c r="B291" s="16" t="s">
        <v>2893</v>
      </c>
      <c r="C291" s="16" t="s">
        <v>4216</v>
      </c>
      <c r="D291" s="16" t="s">
        <v>4217</v>
      </c>
      <c r="F291" s="16" t="s">
        <v>3640</v>
      </c>
      <c r="G291" s="16" t="s">
        <v>3641</v>
      </c>
      <c r="H291" s="231">
        <v>1</v>
      </c>
      <c r="I291" s="231">
        <v>0</v>
      </c>
      <c r="J291" s="231">
        <v>0</v>
      </c>
      <c r="K291" s="231">
        <v>0</v>
      </c>
      <c r="L291" s="231">
        <v>0</v>
      </c>
      <c r="M291" s="231">
        <v>0</v>
      </c>
      <c r="N291" s="231">
        <v>0</v>
      </c>
      <c r="O291" s="231">
        <v>0</v>
      </c>
      <c r="P291" s="231">
        <v>0</v>
      </c>
      <c r="Q291" s="232">
        <v>304.24</v>
      </c>
      <c r="R291" s="232">
        <v>0</v>
      </c>
      <c r="S291" s="232">
        <v>0</v>
      </c>
      <c r="T291" s="232">
        <v>0</v>
      </c>
      <c r="U291" s="232">
        <v>0</v>
      </c>
      <c r="V291" s="232">
        <v>0</v>
      </c>
      <c r="W291" s="232">
        <v>0</v>
      </c>
      <c r="X291" s="232">
        <v>0</v>
      </c>
      <c r="Y291" s="232">
        <v>0</v>
      </c>
      <c r="Z291" s="233">
        <v>45991</v>
      </c>
      <c r="AA291" s="234">
        <v>1</v>
      </c>
      <c r="AB291" s="232">
        <v>304.24</v>
      </c>
    </row>
    <row r="292" spans="1:28" x14ac:dyDescent="0.25">
      <c r="A292" s="16" t="s">
        <v>1059</v>
      </c>
      <c r="B292" s="16" t="s">
        <v>2893</v>
      </c>
      <c r="C292" s="16" t="s">
        <v>4218</v>
      </c>
      <c r="D292" s="16" t="s">
        <v>4219</v>
      </c>
      <c r="F292" s="16" t="s">
        <v>3640</v>
      </c>
      <c r="G292" s="16" t="s">
        <v>3641</v>
      </c>
      <c r="H292" s="231">
        <v>5</v>
      </c>
      <c r="I292" s="231">
        <v>0</v>
      </c>
      <c r="J292" s="231">
        <v>0</v>
      </c>
      <c r="K292" s="231">
        <v>0</v>
      </c>
      <c r="L292" s="231">
        <v>0</v>
      </c>
      <c r="M292" s="231">
        <v>0</v>
      </c>
      <c r="N292" s="231">
        <v>0</v>
      </c>
      <c r="O292" s="231">
        <v>0</v>
      </c>
      <c r="P292" s="231">
        <v>0</v>
      </c>
      <c r="Q292" s="232">
        <v>175.45</v>
      </c>
      <c r="R292" s="232">
        <v>0</v>
      </c>
      <c r="S292" s="232">
        <v>0</v>
      </c>
      <c r="T292" s="232">
        <v>0</v>
      </c>
      <c r="U292" s="232">
        <v>0</v>
      </c>
      <c r="V292" s="232">
        <v>0</v>
      </c>
      <c r="W292" s="232">
        <v>0</v>
      </c>
      <c r="X292" s="232">
        <v>0</v>
      </c>
      <c r="Y292" s="232">
        <v>0</v>
      </c>
      <c r="Z292" s="233">
        <v>45991</v>
      </c>
      <c r="AA292" s="234">
        <v>5</v>
      </c>
      <c r="AB292" s="232">
        <v>175.45</v>
      </c>
    </row>
    <row r="293" spans="1:28" x14ac:dyDescent="0.25">
      <c r="A293" s="16" t="s">
        <v>1059</v>
      </c>
      <c r="B293" s="16" t="s">
        <v>2893</v>
      </c>
      <c r="C293" s="16" t="s">
        <v>4220</v>
      </c>
      <c r="D293" s="16" t="s">
        <v>4221</v>
      </c>
      <c r="F293" s="16" t="s">
        <v>3640</v>
      </c>
      <c r="G293" s="16" t="s">
        <v>3641</v>
      </c>
      <c r="H293" s="231">
        <v>1</v>
      </c>
      <c r="I293" s="231">
        <v>0</v>
      </c>
      <c r="J293" s="231">
        <v>0</v>
      </c>
      <c r="K293" s="231">
        <v>0</v>
      </c>
      <c r="L293" s="231">
        <v>0</v>
      </c>
      <c r="M293" s="231">
        <v>0</v>
      </c>
      <c r="N293" s="231">
        <v>0</v>
      </c>
      <c r="O293" s="231">
        <v>0</v>
      </c>
      <c r="P293" s="231">
        <v>0</v>
      </c>
      <c r="Q293" s="232">
        <v>487.47</v>
      </c>
      <c r="R293" s="232">
        <v>0</v>
      </c>
      <c r="S293" s="232">
        <v>0</v>
      </c>
      <c r="T293" s="232">
        <v>0</v>
      </c>
      <c r="U293" s="232">
        <v>0</v>
      </c>
      <c r="V293" s="232">
        <v>0</v>
      </c>
      <c r="W293" s="232">
        <v>0</v>
      </c>
      <c r="X293" s="232">
        <v>0</v>
      </c>
      <c r="Y293" s="232">
        <v>0</v>
      </c>
      <c r="Z293" s="233">
        <v>45991</v>
      </c>
      <c r="AA293" s="234">
        <v>1</v>
      </c>
      <c r="AB293" s="232">
        <v>487.47</v>
      </c>
    </row>
    <row r="294" spans="1:28" x14ac:dyDescent="0.25">
      <c r="A294" s="16" t="s">
        <v>1059</v>
      </c>
      <c r="B294" s="16" t="s">
        <v>2893</v>
      </c>
      <c r="C294" s="16" t="s">
        <v>4222</v>
      </c>
      <c r="D294" s="16" t="s">
        <v>4223</v>
      </c>
      <c r="F294" s="16" t="s">
        <v>3640</v>
      </c>
      <c r="G294" s="16" t="s">
        <v>3641</v>
      </c>
      <c r="H294" s="231">
        <v>1</v>
      </c>
      <c r="I294" s="231">
        <v>0</v>
      </c>
      <c r="J294" s="231">
        <v>0</v>
      </c>
      <c r="K294" s="231">
        <v>0</v>
      </c>
      <c r="L294" s="231">
        <v>0</v>
      </c>
      <c r="M294" s="231">
        <v>0</v>
      </c>
      <c r="N294" s="231">
        <v>0</v>
      </c>
      <c r="O294" s="231">
        <v>0</v>
      </c>
      <c r="P294" s="231">
        <v>0</v>
      </c>
      <c r="Q294" s="232">
        <v>605.70000000000005</v>
      </c>
      <c r="R294" s="232">
        <v>0</v>
      </c>
      <c r="S294" s="232">
        <v>0</v>
      </c>
      <c r="T294" s="232">
        <v>0</v>
      </c>
      <c r="U294" s="232">
        <v>0</v>
      </c>
      <c r="V294" s="232">
        <v>0</v>
      </c>
      <c r="W294" s="232">
        <v>0</v>
      </c>
      <c r="X294" s="232">
        <v>0</v>
      </c>
      <c r="Y294" s="232">
        <v>0</v>
      </c>
      <c r="Z294" s="233">
        <v>45991</v>
      </c>
      <c r="AA294" s="234">
        <v>1</v>
      </c>
      <c r="AB294" s="232">
        <v>605.70000000000005</v>
      </c>
    </row>
    <row r="295" spans="1:28" x14ac:dyDescent="0.25">
      <c r="A295" s="16" t="s">
        <v>1059</v>
      </c>
      <c r="B295" s="16" t="s">
        <v>2893</v>
      </c>
      <c r="C295" s="16" t="s">
        <v>4224</v>
      </c>
      <c r="D295" s="16" t="s">
        <v>4225</v>
      </c>
      <c r="F295" s="16" t="s">
        <v>3640</v>
      </c>
      <c r="G295" s="16" t="s">
        <v>3641</v>
      </c>
      <c r="H295" s="231">
        <v>2</v>
      </c>
      <c r="I295" s="231">
        <v>0</v>
      </c>
      <c r="J295" s="231">
        <v>0</v>
      </c>
      <c r="K295" s="231">
        <v>0</v>
      </c>
      <c r="L295" s="231">
        <v>0</v>
      </c>
      <c r="M295" s="231">
        <v>0</v>
      </c>
      <c r="N295" s="231">
        <v>0</v>
      </c>
      <c r="O295" s="231">
        <v>0</v>
      </c>
      <c r="P295" s="231">
        <v>0</v>
      </c>
      <c r="Q295" s="232">
        <v>263.60000000000002</v>
      </c>
      <c r="R295" s="232">
        <v>0</v>
      </c>
      <c r="S295" s="232">
        <v>0</v>
      </c>
      <c r="T295" s="232">
        <v>0</v>
      </c>
      <c r="U295" s="232">
        <v>0</v>
      </c>
      <c r="V295" s="232">
        <v>0</v>
      </c>
      <c r="W295" s="232">
        <v>0</v>
      </c>
      <c r="X295" s="232">
        <v>0</v>
      </c>
      <c r="Y295" s="232">
        <v>0</v>
      </c>
      <c r="Z295" s="233">
        <v>45991</v>
      </c>
      <c r="AA295" s="234">
        <v>2</v>
      </c>
      <c r="AB295" s="232">
        <v>263.60000000000002</v>
      </c>
    </row>
    <row r="296" spans="1:28" x14ac:dyDescent="0.25">
      <c r="A296" s="16" t="s">
        <v>1059</v>
      </c>
      <c r="B296" s="16" t="s">
        <v>2893</v>
      </c>
      <c r="C296" s="16" t="s">
        <v>4226</v>
      </c>
      <c r="D296" s="16" t="s">
        <v>4227</v>
      </c>
      <c r="F296" s="16" t="s">
        <v>3640</v>
      </c>
      <c r="G296" s="16" t="s">
        <v>3641</v>
      </c>
      <c r="H296" s="231">
        <v>2</v>
      </c>
      <c r="I296" s="231">
        <v>0</v>
      </c>
      <c r="J296" s="231">
        <v>0</v>
      </c>
      <c r="K296" s="231">
        <v>0</v>
      </c>
      <c r="L296" s="231">
        <v>0</v>
      </c>
      <c r="M296" s="231">
        <v>0</v>
      </c>
      <c r="N296" s="231">
        <v>0</v>
      </c>
      <c r="O296" s="231">
        <v>0</v>
      </c>
      <c r="P296" s="231">
        <v>0</v>
      </c>
      <c r="Q296" s="232">
        <v>1589.4</v>
      </c>
      <c r="R296" s="232">
        <v>0</v>
      </c>
      <c r="S296" s="232">
        <v>0</v>
      </c>
      <c r="T296" s="232">
        <v>0</v>
      </c>
      <c r="U296" s="232">
        <v>0</v>
      </c>
      <c r="V296" s="232">
        <v>0</v>
      </c>
      <c r="W296" s="232">
        <v>0</v>
      </c>
      <c r="X296" s="232">
        <v>0</v>
      </c>
      <c r="Y296" s="232">
        <v>0</v>
      </c>
      <c r="Z296" s="233">
        <v>45991</v>
      </c>
      <c r="AA296" s="234">
        <v>2</v>
      </c>
      <c r="AB296" s="232">
        <v>1589.4</v>
      </c>
    </row>
    <row r="297" spans="1:28" x14ac:dyDescent="0.25">
      <c r="A297" s="16" t="s">
        <v>1059</v>
      </c>
      <c r="B297" s="16" t="s">
        <v>2893</v>
      </c>
      <c r="C297" s="16" t="s">
        <v>4228</v>
      </c>
      <c r="D297" s="16" t="s">
        <v>4229</v>
      </c>
      <c r="F297" s="16" t="s">
        <v>3640</v>
      </c>
      <c r="G297" s="16" t="s">
        <v>3641</v>
      </c>
      <c r="H297" s="231">
        <v>3</v>
      </c>
      <c r="I297" s="231">
        <v>0</v>
      </c>
      <c r="J297" s="231">
        <v>0</v>
      </c>
      <c r="K297" s="231">
        <v>0</v>
      </c>
      <c r="L297" s="231">
        <v>0</v>
      </c>
      <c r="M297" s="231">
        <v>0</v>
      </c>
      <c r="N297" s="231">
        <v>0</v>
      </c>
      <c r="O297" s="231">
        <v>0</v>
      </c>
      <c r="P297" s="231">
        <v>0</v>
      </c>
      <c r="Q297" s="232">
        <v>1564.26</v>
      </c>
      <c r="R297" s="232">
        <v>0</v>
      </c>
      <c r="S297" s="232">
        <v>0</v>
      </c>
      <c r="T297" s="232">
        <v>0</v>
      </c>
      <c r="U297" s="232">
        <v>0</v>
      </c>
      <c r="V297" s="232">
        <v>0</v>
      </c>
      <c r="W297" s="232">
        <v>0</v>
      </c>
      <c r="X297" s="232">
        <v>0</v>
      </c>
      <c r="Y297" s="232">
        <v>0</v>
      </c>
      <c r="Z297" s="233">
        <v>45991</v>
      </c>
      <c r="AA297" s="234">
        <v>3</v>
      </c>
      <c r="AB297" s="232">
        <v>1564.26</v>
      </c>
    </row>
    <row r="298" spans="1:28" x14ac:dyDescent="0.25">
      <c r="A298" s="16" t="s">
        <v>2000</v>
      </c>
      <c r="B298" s="16" t="s">
        <v>3250</v>
      </c>
      <c r="C298" s="16" t="s">
        <v>4230</v>
      </c>
      <c r="D298" s="16" t="s">
        <v>4231</v>
      </c>
      <c r="F298" s="16" t="s">
        <v>3640</v>
      </c>
      <c r="G298" s="16" t="s">
        <v>3641</v>
      </c>
      <c r="H298" s="231">
        <v>1</v>
      </c>
      <c r="I298" s="231">
        <v>0</v>
      </c>
      <c r="J298" s="231">
        <v>0</v>
      </c>
      <c r="K298" s="231">
        <v>0</v>
      </c>
      <c r="L298" s="231">
        <v>0</v>
      </c>
      <c r="M298" s="231">
        <v>0</v>
      </c>
      <c r="N298" s="231">
        <v>0</v>
      </c>
      <c r="O298" s="231">
        <v>0</v>
      </c>
      <c r="P298" s="231">
        <v>0</v>
      </c>
      <c r="Q298" s="232">
        <v>1582.11</v>
      </c>
      <c r="R298" s="232">
        <v>0</v>
      </c>
      <c r="S298" s="232">
        <v>0</v>
      </c>
      <c r="T298" s="232">
        <v>0</v>
      </c>
      <c r="U298" s="232">
        <v>0</v>
      </c>
      <c r="V298" s="232">
        <v>0</v>
      </c>
      <c r="W298" s="232">
        <v>0</v>
      </c>
      <c r="X298" s="232">
        <v>0</v>
      </c>
      <c r="Y298" s="232">
        <v>0</v>
      </c>
      <c r="Z298" s="233">
        <v>45991</v>
      </c>
      <c r="AA298" s="234">
        <v>1</v>
      </c>
      <c r="AB298" s="232">
        <v>1582.11</v>
      </c>
    </row>
    <row r="299" spans="1:28" x14ac:dyDescent="0.25">
      <c r="A299" s="16" t="s">
        <v>1059</v>
      </c>
      <c r="B299" s="16" t="s">
        <v>2893</v>
      </c>
      <c r="C299" s="16" t="s">
        <v>4232</v>
      </c>
      <c r="D299" s="16" t="s">
        <v>4233</v>
      </c>
      <c r="F299" s="16" t="s">
        <v>3640</v>
      </c>
      <c r="G299" s="16" t="s">
        <v>3641</v>
      </c>
      <c r="H299" s="231">
        <v>99</v>
      </c>
      <c r="I299" s="231">
        <v>0</v>
      </c>
      <c r="J299" s="231">
        <v>0</v>
      </c>
      <c r="K299" s="231">
        <v>0</v>
      </c>
      <c r="L299" s="231">
        <v>0</v>
      </c>
      <c r="M299" s="231">
        <v>0</v>
      </c>
      <c r="N299" s="231">
        <v>0</v>
      </c>
      <c r="O299" s="231">
        <v>0</v>
      </c>
      <c r="P299" s="231">
        <v>0</v>
      </c>
      <c r="Q299" s="232">
        <v>13549.4</v>
      </c>
      <c r="R299" s="232">
        <v>0</v>
      </c>
      <c r="S299" s="232">
        <v>0</v>
      </c>
      <c r="T299" s="232">
        <v>0</v>
      </c>
      <c r="U299" s="232">
        <v>0</v>
      </c>
      <c r="V299" s="232">
        <v>0</v>
      </c>
      <c r="W299" s="232">
        <v>0</v>
      </c>
      <c r="X299" s="232">
        <v>0</v>
      </c>
      <c r="Y299" s="232">
        <v>0</v>
      </c>
      <c r="Z299" s="233">
        <v>45991</v>
      </c>
      <c r="AA299" s="234">
        <v>99</v>
      </c>
      <c r="AB299" s="232">
        <v>13549.4</v>
      </c>
    </row>
    <row r="300" spans="1:28" x14ac:dyDescent="0.25">
      <c r="A300" s="16" t="s">
        <v>1059</v>
      </c>
      <c r="B300" s="16" t="s">
        <v>2893</v>
      </c>
      <c r="C300" s="16" t="s">
        <v>4234</v>
      </c>
      <c r="D300" s="16" t="s">
        <v>4235</v>
      </c>
      <c r="F300" s="16" t="s">
        <v>3640</v>
      </c>
      <c r="G300" s="16" t="s">
        <v>3641</v>
      </c>
      <c r="H300" s="231">
        <v>4</v>
      </c>
      <c r="I300" s="231">
        <v>0</v>
      </c>
      <c r="J300" s="231">
        <v>0</v>
      </c>
      <c r="K300" s="231">
        <v>0</v>
      </c>
      <c r="L300" s="231">
        <v>0</v>
      </c>
      <c r="M300" s="231">
        <v>0</v>
      </c>
      <c r="N300" s="231">
        <v>0</v>
      </c>
      <c r="O300" s="231">
        <v>0</v>
      </c>
      <c r="P300" s="231">
        <v>0</v>
      </c>
      <c r="Q300" s="232">
        <v>14400</v>
      </c>
      <c r="R300" s="232">
        <v>0</v>
      </c>
      <c r="S300" s="232">
        <v>0</v>
      </c>
      <c r="T300" s="232">
        <v>0</v>
      </c>
      <c r="U300" s="232">
        <v>0</v>
      </c>
      <c r="V300" s="232">
        <v>0</v>
      </c>
      <c r="W300" s="232">
        <v>0</v>
      </c>
      <c r="X300" s="232">
        <v>0</v>
      </c>
      <c r="Y300" s="232">
        <v>0</v>
      </c>
      <c r="Z300" s="233">
        <v>45991</v>
      </c>
      <c r="AA300" s="234">
        <v>4</v>
      </c>
      <c r="AB300" s="232">
        <v>14400</v>
      </c>
    </row>
    <row r="301" spans="1:28" x14ac:dyDescent="0.25">
      <c r="A301" s="16" t="s">
        <v>1059</v>
      </c>
      <c r="B301" s="16" t="s">
        <v>2893</v>
      </c>
      <c r="C301" s="16" t="s">
        <v>4236</v>
      </c>
      <c r="D301" s="16" t="s">
        <v>4237</v>
      </c>
      <c r="F301" s="16" t="s">
        <v>3640</v>
      </c>
      <c r="G301" s="16" t="s">
        <v>3641</v>
      </c>
      <c r="H301" s="231">
        <v>150</v>
      </c>
      <c r="I301" s="231">
        <v>0</v>
      </c>
      <c r="J301" s="231">
        <v>0</v>
      </c>
      <c r="K301" s="231">
        <v>0</v>
      </c>
      <c r="L301" s="231">
        <v>0</v>
      </c>
      <c r="M301" s="231">
        <v>0</v>
      </c>
      <c r="N301" s="231">
        <v>0</v>
      </c>
      <c r="O301" s="231">
        <v>0</v>
      </c>
      <c r="P301" s="231">
        <v>0</v>
      </c>
      <c r="Q301" s="232">
        <v>25362</v>
      </c>
      <c r="R301" s="232">
        <v>0</v>
      </c>
      <c r="S301" s="232">
        <v>0</v>
      </c>
      <c r="T301" s="232">
        <v>0</v>
      </c>
      <c r="U301" s="232">
        <v>0</v>
      </c>
      <c r="V301" s="232">
        <v>0</v>
      </c>
      <c r="W301" s="232">
        <v>0</v>
      </c>
      <c r="X301" s="232">
        <v>0</v>
      </c>
      <c r="Y301" s="232">
        <v>0</v>
      </c>
      <c r="Z301" s="233">
        <v>45991</v>
      </c>
      <c r="AA301" s="234">
        <v>150</v>
      </c>
      <c r="AB301" s="232">
        <v>25362</v>
      </c>
    </row>
    <row r="302" spans="1:28" x14ac:dyDescent="0.25">
      <c r="A302" s="16" t="s">
        <v>1059</v>
      </c>
      <c r="B302" s="16" t="s">
        <v>2893</v>
      </c>
      <c r="C302" s="16" t="s">
        <v>4238</v>
      </c>
      <c r="D302" s="16" t="s">
        <v>4239</v>
      </c>
      <c r="F302" s="16" t="s">
        <v>3640</v>
      </c>
      <c r="G302" s="16" t="s">
        <v>3641</v>
      </c>
      <c r="H302" s="231">
        <v>300</v>
      </c>
      <c r="I302" s="231">
        <v>0</v>
      </c>
      <c r="J302" s="231">
        <v>0</v>
      </c>
      <c r="K302" s="231">
        <v>0</v>
      </c>
      <c r="L302" s="231">
        <v>0</v>
      </c>
      <c r="M302" s="231">
        <v>0</v>
      </c>
      <c r="N302" s="231">
        <v>0</v>
      </c>
      <c r="O302" s="231">
        <v>0</v>
      </c>
      <c r="P302" s="231">
        <v>0</v>
      </c>
      <c r="Q302" s="232">
        <v>4500</v>
      </c>
      <c r="R302" s="232">
        <v>0</v>
      </c>
      <c r="S302" s="232">
        <v>0</v>
      </c>
      <c r="T302" s="232">
        <v>0</v>
      </c>
      <c r="U302" s="232">
        <v>0</v>
      </c>
      <c r="V302" s="232">
        <v>0</v>
      </c>
      <c r="W302" s="232">
        <v>0</v>
      </c>
      <c r="X302" s="232">
        <v>0</v>
      </c>
      <c r="Y302" s="232">
        <v>0</v>
      </c>
      <c r="Z302" s="233">
        <v>45991</v>
      </c>
      <c r="AA302" s="234">
        <v>300</v>
      </c>
      <c r="AB302" s="232">
        <v>4500</v>
      </c>
    </row>
    <row r="303" spans="1:28" x14ac:dyDescent="0.25">
      <c r="A303" s="16" t="s">
        <v>1059</v>
      </c>
      <c r="B303" s="16" t="s">
        <v>2893</v>
      </c>
      <c r="C303" s="16" t="s">
        <v>4240</v>
      </c>
      <c r="D303" s="16" t="s">
        <v>4241</v>
      </c>
      <c r="F303" s="16" t="s">
        <v>3640</v>
      </c>
      <c r="G303" s="16" t="s">
        <v>3641</v>
      </c>
      <c r="H303" s="231">
        <v>10</v>
      </c>
      <c r="I303" s="231">
        <v>0</v>
      </c>
      <c r="J303" s="231">
        <v>0</v>
      </c>
      <c r="K303" s="231">
        <v>0</v>
      </c>
      <c r="L303" s="231">
        <v>0</v>
      </c>
      <c r="M303" s="231">
        <v>0</v>
      </c>
      <c r="N303" s="231">
        <v>0</v>
      </c>
      <c r="O303" s="231">
        <v>0</v>
      </c>
      <c r="P303" s="231">
        <v>0</v>
      </c>
      <c r="Q303" s="232">
        <v>4771.3</v>
      </c>
      <c r="R303" s="232">
        <v>0</v>
      </c>
      <c r="S303" s="232">
        <v>0</v>
      </c>
      <c r="T303" s="232">
        <v>0</v>
      </c>
      <c r="U303" s="232">
        <v>0</v>
      </c>
      <c r="V303" s="232">
        <v>0</v>
      </c>
      <c r="W303" s="232">
        <v>0</v>
      </c>
      <c r="X303" s="232">
        <v>0</v>
      </c>
      <c r="Y303" s="232">
        <v>0</v>
      </c>
      <c r="Z303" s="233">
        <v>45991</v>
      </c>
      <c r="AA303" s="234">
        <v>10</v>
      </c>
      <c r="AB303" s="232">
        <v>4771.3</v>
      </c>
    </row>
    <row r="304" spans="1:28" x14ac:dyDescent="0.25">
      <c r="A304" s="16" t="s">
        <v>1059</v>
      </c>
      <c r="B304" s="16" t="s">
        <v>2893</v>
      </c>
      <c r="C304" s="16" t="s">
        <v>4242</v>
      </c>
      <c r="D304" s="16" t="s">
        <v>4243</v>
      </c>
      <c r="F304" s="16" t="s">
        <v>3640</v>
      </c>
      <c r="G304" s="16" t="s">
        <v>3641</v>
      </c>
      <c r="H304" s="231">
        <v>2</v>
      </c>
      <c r="I304" s="231">
        <v>0</v>
      </c>
      <c r="J304" s="231">
        <v>0</v>
      </c>
      <c r="K304" s="231">
        <v>0</v>
      </c>
      <c r="L304" s="231">
        <v>0</v>
      </c>
      <c r="M304" s="231">
        <v>0</v>
      </c>
      <c r="N304" s="231">
        <v>0</v>
      </c>
      <c r="O304" s="231">
        <v>0</v>
      </c>
      <c r="P304" s="231">
        <v>0</v>
      </c>
      <c r="Q304" s="232">
        <v>1000</v>
      </c>
      <c r="R304" s="232">
        <v>0</v>
      </c>
      <c r="S304" s="232">
        <v>0</v>
      </c>
      <c r="T304" s="232">
        <v>0</v>
      </c>
      <c r="U304" s="232">
        <v>0</v>
      </c>
      <c r="V304" s="232">
        <v>0</v>
      </c>
      <c r="W304" s="232">
        <v>0</v>
      </c>
      <c r="X304" s="232">
        <v>0</v>
      </c>
      <c r="Y304" s="232">
        <v>0</v>
      </c>
      <c r="Z304" s="233">
        <v>45991</v>
      </c>
      <c r="AA304" s="234">
        <v>2</v>
      </c>
      <c r="AB304" s="232">
        <v>1000</v>
      </c>
    </row>
    <row r="305" spans="1:28" x14ac:dyDescent="0.25">
      <c r="A305" s="16" t="s">
        <v>1059</v>
      </c>
      <c r="B305" s="16" t="s">
        <v>2893</v>
      </c>
      <c r="C305" s="16" t="s">
        <v>4244</v>
      </c>
      <c r="D305" s="16" t="s">
        <v>4245</v>
      </c>
      <c r="F305" s="16" t="s">
        <v>3640</v>
      </c>
      <c r="G305" s="16" t="s">
        <v>3641</v>
      </c>
      <c r="H305" s="231">
        <v>1</v>
      </c>
      <c r="I305" s="231">
        <v>0</v>
      </c>
      <c r="J305" s="231">
        <v>0</v>
      </c>
      <c r="K305" s="231">
        <v>0</v>
      </c>
      <c r="L305" s="231">
        <v>0</v>
      </c>
      <c r="M305" s="231">
        <v>0</v>
      </c>
      <c r="N305" s="231">
        <v>0</v>
      </c>
      <c r="O305" s="231">
        <v>0</v>
      </c>
      <c r="P305" s="231">
        <v>0</v>
      </c>
      <c r="Q305" s="232">
        <v>8000</v>
      </c>
      <c r="R305" s="232">
        <v>0</v>
      </c>
      <c r="S305" s="232">
        <v>0</v>
      </c>
      <c r="T305" s="232">
        <v>0</v>
      </c>
      <c r="U305" s="232">
        <v>0</v>
      </c>
      <c r="V305" s="232">
        <v>0</v>
      </c>
      <c r="W305" s="232">
        <v>0</v>
      </c>
      <c r="X305" s="232">
        <v>0</v>
      </c>
      <c r="Y305" s="232">
        <v>0</v>
      </c>
      <c r="Z305" s="233">
        <v>45991</v>
      </c>
      <c r="AA305" s="234">
        <v>1</v>
      </c>
      <c r="AB305" s="232">
        <v>8000</v>
      </c>
    </row>
    <row r="306" spans="1:28" x14ac:dyDescent="0.25">
      <c r="A306" s="16" t="s">
        <v>1059</v>
      </c>
      <c r="B306" s="16" t="s">
        <v>2893</v>
      </c>
      <c r="C306" s="16" t="s">
        <v>4246</v>
      </c>
      <c r="D306" s="16" t="s">
        <v>4247</v>
      </c>
      <c r="F306" s="16" t="s">
        <v>3640</v>
      </c>
      <c r="G306" s="16" t="s">
        <v>3641</v>
      </c>
      <c r="H306" s="231">
        <v>119</v>
      </c>
      <c r="I306" s="231">
        <v>0</v>
      </c>
      <c r="J306" s="231">
        <v>0</v>
      </c>
      <c r="K306" s="231">
        <v>0</v>
      </c>
      <c r="L306" s="231">
        <v>0</v>
      </c>
      <c r="M306" s="231">
        <v>0</v>
      </c>
      <c r="N306" s="231">
        <v>0</v>
      </c>
      <c r="O306" s="231">
        <v>0</v>
      </c>
      <c r="P306" s="231">
        <v>0</v>
      </c>
      <c r="Q306" s="232">
        <v>9163</v>
      </c>
      <c r="R306" s="232">
        <v>0</v>
      </c>
      <c r="S306" s="232">
        <v>0</v>
      </c>
      <c r="T306" s="232">
        <v>0</v>
      </c>
      <c r="U306" s="232">
        <v>0</v>
      </c>
      <c r="V306" s="232">
        <v>0</v>
      </c>
      <c r="W306" s="232">
        <v>0</v>
      </c>
      <c r="X306" s="232">
        <v>0</v>
      </c>
      <c r="Y306" s="232">
        <v>0</v>
      </c>
      <c r="Z306" s="233">
        <v>45991</v>
      </c>
      <c r="AA306" s="234">
        <v>119</v>
      </c>
      <c r="AB306" s="232">
        <v>9163</v>
      </c>
    </row>
    <row r="307" spans="1:28" x14ac:dyDescent="0.25">
      <c r="A307" s="16" t="s">
        <v>1059</v>
      </c>
      <c r="B307" s="16" t="s">
        <v>2893</v>
      </c>
      <c r="C307" s="16" t="s">
        <v>4248</v>
      </c>
      <c r="D307" s="16" t="s">
        <v>4249</v>
      </c>
      <c r="F307" s="16" t="s">
        <v>3640</v>
      </c>
      <c r="G307" s="16" t="s">
        <v>3641</v>
      </c>
      <c r="H307" s="231">
        <v>106</v>
      </c>
      <c r="I307" s="231">
        <v>0</v>
      </c>
      <c r="J307" s="231">
        <v>0</v>
      </c>
      <c r="K307" s="231">
        <v>0</v>
      </c>
      <c r="L307" s="231">
        <v>0</v>
      </c>
      <c r="M307" s="231">
        <v>0</v>
      </c>
      <c r="N307" s="231">
        <v>0</v>
      </c>
      <c r="O307" s="231">
        <v>0</v>
      </c>
      <c r="P307" s="231">
        <v>0</v>
      </c>
      <c r="Q307" s="232">
        <v>3925.8</v>
      </c>
      <c r="R307" s="232">
        <v>0</v>
      </c>
      <c r="S307" s="232">
        <v>0</v>
      </c>
      <c r="T307" s="232">
        <v>0</v>
      </c>
      <c r="U307" s="232">
        <v>0</v>
      </c>
      <c r="V307" s="232">
        <v>0</v>
      </c>
      <c r="W307" s="232">
        <v>0</v>
      </c>
      <c r="X307" s="232">
        <v>0</v>
      </c>
      <c r="Y307" s="232">
        <v>0</v>
      </c>
      <c r="Z307" s="233">
        <v>45991</v>
      </c>
      <c r="AA307" s="234">
        <v>106</v>
      </c>
      <c r="AB307" s="232">
        <v>3925.8</v>
      </c>
    </row>
    <row r="308" spans="1:28" x14ac:dyDescent="0.25">
      <c r="A308" s="16" t="s">
        <v>1059</v>
      </c>
      <c r="B308" s="16" t="s">
        <v>2893</v>
      </c>
      <c r="C308" s="16" t="s">
        <v>4250</v>
      </c>
      <c r="D308" s="16" t="s">
        <v>4251</v>
      </c>
      <c r="F308" s="16" t="s">
        <v>3640</v>
      </c>
      <c r="G308" s="16" t="s">
        <v>3641</v>
      </c>
      <c r="H308" s="231">
        <v>195</v>
      </c>
      <c r="I308" s="231">
        <v>0</v>
      </c>
      <c r="J308" s="231">
        <v>0</v>
      </c>
      <c r="K308" s="231">
        <v>0</v>
      </c>
      <c r="L308" s="231">
        <v>0</v>
      </c>
      <c r="M308" s="231">
        <v>0</v>
      </c>
      <c r="N308" s="231">
        <v>0</v>
      </c>
      <c r="O308" s="231">
        <v>0</v>
      </c>
      <c r="P308" s="231">
        <v>0</v>
      </c>
      <c r="Q308" s="232">
        <v>12251</v>
      </c>
      <c r="R308" s="232">
        <v>0</v>
      </c>
      <c r="S308" s="232">
        <v>0</v>
      </c>
      <c r="T308" s="232">
        <v>0</v>
      </c>
      <c r="U308" s="232">
        <v>0</v>
      </c>
      <c r="V308" s="232">
        <v>0</v>
      </c>
      <c r="W308" s="232">
        <v>0</v>
      </c>
      <c r="X308" s="232">
        <v>0</v>
      </c>
      <c r="Y308" s="232">
        <v>0</v>
      </c>
      <c r="Z308" s="233">
        <v>45991</v>
      </c>
      <c r="AA308" s="234">
        <v>195</v>
      </c>
      <c r="AB308" s="232">
        <v>12251</v>
      </c>
    </row>
    <row r="309" spans="1:28" x14ac:dyDescent="0.25">
      <c r="A309" s="16" t="s">
        <v>1059</v>
      </c>
      <c r="B309" s="16" t="s">
        <v>2893</v>
      </c>
      <c r="C309" s="16" t="s">
        <v>4252</v>
      </c>
      <c r="D309" s="16" t="s">
        <v>4253</v>
      </c>
      <c r="F309" s="16" t="s">
        <v>3640</v>
      </c>
      <c r="G309" s="16" t="s">
        <v>3641</v>
      </c>
      <c r="H309" s="231">
        <v>31</v>
      </c>
      <c r="I309" s="231">
        <v>0</v>
      </c>
      <c r="J309" s="231">
        <v>0</v>
      </c>
      <c r="K309" s="231">
        <v>0</v>
      </c>
      <c r="L309" s="231">
        <v>0</v>
      </c>
      <c r="M309" s="231">
        <v>0</v>
      </c>
      <c r="N309" s="231">
        <v>0</v>
      </c>
      <c r="O309" s="231">
        <v>0</v>
      </c>
      <c r="P309" s="231">
        <v>0</v>
      </c>
      <c r="Q309" s="232">
        <v>22475</v>
      </c>
      <c r="R309" s="232">
        <v>0</v>
      </c>
      <c r="S309" s="232">
        <v>0</v>
      </c>
      <c r="T309" s="232">
        <v>0</v>
      </c>
      <c r="U309" s="232">
        <v>0</v>
      </c>
      <c r="V309" s="232">
        <v>0</v>
      </c>
      <c r="W309" s="232">
        <v>0</v>
      </c>
      <c r="X309" s="232">
        <v>0</v>
      </c>
      <c r="Y309" s="232">
        <v>0</v>
      </c>
      <c r="Z309" s="233">
        <v>45991</v>
      </c>
      <c r="AA309" s="234">
        <v>31</v>
      </c>
      <c r="AB309" s="232">
        <v>22475</v>
      </c>
    </row>
    <row r="310" spans="1:28" x14ac:dyDescent="0.25">
      <c r="A310" s="16" t="s">
        <v>1059</v>
      </c>
      <c r="B310" s="16" t="s">
        <v>2893</v>
      </c>
      <c r="C310" s="16" t="s">
        <v>4254</v>
      </c>
      <c r="D310" s="16" t="s">
        <v>4255</v>
      </c>
      <c r="F310" s="16" t="s">
        <v>3640</v>
      </c>
      <c r="G310" s="16" t="s">
        <v>3641</v>
      </c>
      <c r="H310" s="231">
        <v>9</v>
      </c>
      <c r="I310" s="231">
        <v>0</v>
      </c>
      <c r="J310" s="231">
        <v>0</v>
      </c>
      <c r="K310" s="231">
        <v>0</v>
      </c>
      <c r="L310" s="231">
        <v>0</v>
      </c>
      <c r="M310" s="231">
        <v>0</v>
      </c>
      <c r="N310" s="231">
        <v>0</v>
      </c>
      <c r="O310" s="231">
        <v>0</v>
      </c>
      <c r="P310" s="231">
        <v>0</v>
      </c>
      <c r="Q310" s="232">
        <v>14744.97</v>
      </c>
      <c r="R310" s="232">
        <v>0</v>
      </c>
      <c r="S310" s="232">
        <v>0</v>
      </c>
      <c r="T310" s="232">
        <v>0</v>
      </c>
      <c r="U310" s="232">
        <v>0</v>
      </c>
      <c r="V310" s="232">
        <v>0</v>
      </c>
      <c r="W310" s="232">
        <v>0</v>
      </c>
      <c r="X310" s="232">
        <v>0</v>
      </c>
      <c r="Y310" s="232">
        <v>0</v>
      </c>
      <c r="Z310" s="233">
        <v>45991</v>
      </c>
      <c r="AA310" s="234">
        <v>9</v>
      </c>
      <c r="AB310" s="232">
        <v>14744.97</v>
      </c>
    </row>
    <row r="311" spans="1:28" x14ac:dyDescent="0.25">
      <c r="A311" s="16" t="s">
        <v>1059</v>
      </c>
      <c r="B311" s="16" t="s">
        <v>2893</v>
      </c>
      <c r="C311" s="16" t="s">
        <v>4256</v>
      </c>
      <c r="D311" s="16" t="s">
        <v>4257</v>
      </c>
      <c r="F311" s="16" t="s">
        <v>3640</v>
      </c>
      <c r="G311" s="16" t="s">
        <v>3641</v>
      </c>
      <c r="H311" s="231">
        <v>4</v>
      </c>
      <c r="I311" s="231">
        <v>0</v>
      </c>
      <c r="J311" s="231">
        <v>0</v>
      </c>
      <c r="K311" s="231">
        <v>0</v>
      </c>
      <c r="L311" s="231">
        <v>0</v>
      </c>
      <c r="M311" s="231">
        <v>0</v>
      </c>
      <c r="N311" s="231">
        <v>0</v>
      </c>
      <c r="O311" s="231">
        <v>0</v>
      </c>
      <c r="P311" s="231">
        <v>0</v>
      </c>
      <c r="Q311" s="232">
        <v>39937</v>
      </c>
      <c r="R311" s="232">
        <v>0</v>
      </c>
      <c r="S311" s="232">
        <v>0</v>
      </c>
      <c r="T311" s="232">
        <v>0</v>
      </c>
      <c r="U311" s="232">
        <v>0</v>
      </c>
      <c r="V311" s="232">
        <v>0</v>
      </c>
      <c r="W311" s="232">
        <v>0</v>
      </c>
      <c r="X311" s="232">
        <v>0</v>
      </c>
      <c r="Y311" s="232">
        <v>0</v>
      </c>
      <c r="Z311" s="233">
        <v>45991</v>
      </c>
      <c r="AA311" s="234">
        <v>4</v>
      </c>
      <c r="AB311" s="232">
        <v>39937</v>
      </c>
    </row>
    <row r="312" spans="1:28" x14ac:dyDescent="0.25">
      <c r="A312" s="16" t="s">
        <v>1059</v>
      </c>
      <c r="B312" s="16" t="s">
        <v>2893</v>
      </c>
      <c r="C312" s="16" t="s">
        <v>4258</v>
      </c>
      <c r="D312" s="16" t="s">
        <v>4259</v>
      </c>
      <c r="F312" s="16" t="s">
        <v>3640</v>
      </c>
      <c r="G312" s="16" t="s">
        <v>3641</v>
      </c>
      <c r="H312" s="231">
        <v>4</v>
      </c>
      <c r="I312" s="231">
        <v>0</v>
      </c>
      <c r="J312" s="231">
        <v>0</v>
      </c>
      <c r="K312" s="231">
        <v>0</v>
      </c>
      <c r="L312" s="231">
        <v>0</v>
      </c>
      <c r="M312" s="231">
        <v>0</v>
      </c>
      <c r="N312" s="231">
        <v>0</v>
      </c>
      <c r="O312" s="231">
        <v>0</v>
      </c>
      <c r="P312" s="231">
        <v>0</v>
      </c>
      <c r="Q312" s="232">
        <v>62000</v>
      </c>
      <c r="R312" s="232">
        <v>0</v>
      </c>
      <c r="S312" s="232">
        <v>0</v>
      </c>
      <c r="T312" s="232">
        <v>0</v>
      </c>
      <c r="U312" s="232">
        <v>0</v>
      </c>
      <c r="V312" s="232">
        <v>0</v>
      </c>
      <c r="W312" s="232">
        <v>0</v>
      </c>
      <c r="X312" s="232">
        <v>0</v>
      </c>
      <c r="Y312" s="232">
        <v>0</v>
      </c>
      <c r="Z312" s="233">
        <v>45991</v>
      </c>
      <c r="AA312" s="234">
        <v>4</v>
      </c>
      <c r="AB312" s="232">
        <v>62000</v>
      </c>
    </row>
    <row r="313" spans="1:28" x14ac:dyDescent="0.25">
      <c r="A313" s="16" t="s">
        <v>1059</v>
      </c>
      <c r="B313" s="16" t="s">
        <v>2893</v>
      </c>
      <c r="C313" s="16" t="s">
        <v>4260</v>
      </c>
      <c r="D313" s="16" t="s">
        <v>4261</v>
      </c>
      <c r="F313" s="16" t="s">
        <v>3640</v>
      </c>
      <c r="G313" s="16" t="s">
        <v>3641</v>
      </c>
      <c r="H313" s="231">
        <v>1</v>
      </c>
      <c r="I313" s="231">
        <v>0</v>
      </c>
      <c r="J313" s="231">
        <v>0</v>
      </c>
      <c r="K313" s="231">
        <v>0</v>
      </c>
      <c r="L313" s="231">
        <v>0</v>
      </c>
      <c r="M313" s="231">
        <v>0</v>
      </c>
      <c r="N313" s="231">
        <v>0</v>
      </c>
      <c r="O313" s="231">
        <v>0</v>
      </c>
      <c r="P313" s="231">
        <v>0</v>
      </c>
      <c r="Q313" s="232">
        <v>2214.29</v>
      </c>
      <c r="R313" s="232">
        <v>0</v>
      </c>
      <c r="S313" s="232">
        <v>0</v>
      </c>
      <c r="T313" s="232">
        <v>0</v>
      </c>
      <c r="U313" s="232">
        <v>0</v>
      </c>
      <c r="V313" s="232">
        <v>0</v>
      </c>
      <c r="W313" s="232">
        <v>0</v>
      </c>
      <c r="X313" s="232">
        <v>0</v>
      </c>
      <c r="Y313" s="232">
        <v>0</v>
      </c>
      <c r="Z313" s="233">
        <v>45991</v>
      </c>
      <c r="AA313" s="234">
        <v>1</v>
      </c>
      <c r="AB313" s="232">
        <v>2214.29</v>
      </c>
    </row>
    <row r="314" spans="1:28" x14ac:dyDescent="0.25">
      <c r="A314" s="16" t="s">
        <v>1059</v>
      </c>
      <c r="B314" s="16" t="s">
        <v>2893</v>
      </c>
      <c r="C314" s="16" t="s">
        <v>4262</v>
      </c>
      <c r="D314" s="16" t="s">
        <v>4263</v>
      </c>
      <c r="F314" s="16" t="s">
        <v>3640</v>
      </c>
      <c r="G314" s="16" t="s">
        <v>3641</v>
      </c>
      <c r="H314" s="231">
        <v>927</v>
      </c>
      <c r="I314" s="231">
        <v>0</v>
      </c>
      <c r="J314" s="231">
        <v>0</v>
      </c>
      <c r="K314" s="231">
        <v>0</v>
      </c>
      <c r="L314" s="231">
        <v>0</v>
      </c>
      <c r="M314" s="231">
        <v>0</v>
      </c>
      <c r="N314" s="231">
        <v>0</v>
      </c>
      <c r="O314" s="231">
        <v>0</v>
      </c>
      <c r="P314" s="231">
        <v>0</v>
      </c>
      <c r="Q314" s="232">
        <v>283828.86</v>
      </c>
      <c r="R314" s="232">
        <v>0</v>
      </c>
      <c r="S314" s="232">
        <v>0</v>
      </c>
      <c r="T314" s="232">
        <v>0</v>
      </c>
      <c r="U314" s="232">
        <v>0</v>
      </c>
      <c r="V314" s="232">
        <v>0</v>
      </c>
      <c r="W314" s="232">
        <v>0</v>
      </c>
      <c r="X314" s="232">
        <v>0</v>
      </c>
      <c r="Y314" s="232">
        <v>0</v>
      </c>
      <c r="Z314" s="233">
        <v>45991</v>
      </c>
      <c r="AA314" s="234">
        <v>927</v>
      </c>
      <c r="AB314" s="232">
        <v>283828.86</v>
      </c>
    </row>
    <row r="315" spans="1:28" x14ac:dyDescent="0.25">
      <c r="A315" s="16" t="s">
        <v>1059</v>
      </c>
      <c r="B315" s="16" t="s">
        <v>2893</v>
      </c>
      <c r="C315" s="16" t="s">
        <v>4264</v>
      </c>
      <c r="D315" s="16" t="s">
        <v>4265</v>
      </c>
      <c r="F315" s="16" t="s">
        <v>3640</v>
      </c>
      <c r="G315" s="16" t="s">
        <v>3641</v>
      </c>
      <c r="H315" s="231">
        <v>1000</v>
      </c>
      <c r="I315" s="231">
        <v>0</v>
      </c>
      <c r="J315" s="231">
        <v>0</v>
      </c>
      <c r="K315" s="231">
        <v>0</v>
      </c>
      <c r="L315" s="231">
        <v>0</v>
      </c>
      <c r="M315" s="231">
        <v>0</v>
      </c>
      <c r="N315" s="231">
        <v>0</v>
      </c>
      <c r="O315" s="231">
        <v>0</v>
      </c>
      <c r="P315" s="231">
        <v>0</v>
      </c>
      <c r="Q315" s="232">
        <v>1200</v>
      </c>
      <c r="R315" s="232">
        <v>0</v>
      </c>
      <c r="S315" s="232">
        <v>0</v>
      </c>
      <c r="T315" s="232">
        <v>0</v>
      </c>
      <c r="U315" s="232">
        <v>0</v>
      </c>
      <c r="V315" s="232">
        <v>0</v>
      </c>
      <c r="W315" s="232">
        <v>0</v>
      </c>
      <c r="X315" s="232">
        <v>0</v>
      </c>
      <c r="Y315" s="232">
        <v>0</v>
      </c>
      <c r="Z315" s="233">
        <v>45991</v>
      </c>
      <c r="AA315" s="234">
        <v>1000</v>
      </c>
      <c r="AB315" s="232">
        <v>1200</v>
      </c>
    </row>
    <row r="316" spans="1:28" x14ac:dyDescent="0.25">
      <c r="A316" s="16" t="s">
        <v>1059</v>
      </c>
      <c r="B316" s="16" t="s">
        <v>2893</v>
      </c>
      <c r="C316" s="16" t="s">
        <v>4266</v>
      </c>
      <c r="D316" s="16" t="s">
        <v>4267</v>
      </c>
      <c r="F316" s="16" t="s">
        <v>3640</v>
      </c>
      <c r="G316" s="16" t="s">
        <v>3641</v>
      </c>
      <c r="H316" s="231">
        <v>1000</v>
      </c>
      <c r="I316" s="231">
        <v>0</v>
      </c>
      <c r="J316" s="231">
        <v>0</v>
      </c>
      <c r="K316" s="231">
        <v>0</v>
      </c>
      <c r="L316" s="231">
        <v>0</v>
      </c>
      <c r="M316" s="231">
        <v>0</v>
      </c>
      <c r="N316" s="231">
        <v>0</v>
      </c>
      <c r="O316" s="231">
        <v>0</v>
      </c>
      <c r="P316" s="231">
        <v>0</v>
      </c>
      <c r="Q316" s="232">
        <v>1000</v>
      </c>
      <c r="R316" s="232">
        <v>0</v>
      </c>
      <c r="S316" s="232">
        <v>0</v>
      </c>
      <c r="T316" s="232">
        <v>0</v>
      </c>
      <c r="U316" s="232">
        <v>0</v>
      </c>
      <c r="V316" s="232">
        <v>0</v>
      </c>
      <c r="W316" s="232">
        <v>0</v>
      </c>
      <c r="X316" s="232">
        <v>0</v>
      </c>
      <c r="Y316" s="232">
        <v>0</v>
      </c>
      <c r="Z316" s="233">
        <v>45991</v>
      </c>
      <c r="AA316" s="234">
        <v>1000</v>
      </c>
      <c r="AB316" s="232">
        <v>1000</v>
      </c>
    </row>
    <row r="317" spans="1:28" x14ac:dyDescent="0.25">
      <c r="A317" s="16" t="s">
        <v>1059</v>
      </c>
      <c r="B317" s="16" t="s">
        <v>2893</v>
      </c>
      <c r="C317" s="16" t="s">
        <v>4268</v>
      </c>
      <c r="D317" s="16" t="s">
        <v>4269</v>
      </c>
      <c r="F317" s="16" t="s">
        <v>3640</v>
      </c>
      <c r="G317" s="16" t="s">
        <v>3641</v>
      </c>
      <c r="H317" s="231">
        <v>2</v>
      </c>
      <c r="I317" s="231">
        <v>0</v>
      </c>
      <c r="J317" s="231">
        <v>0</v>
      </c>
      <c r="K317" s="231">
        <v>0</v>
      </c>
      <c r="L317" s="231">
        <v>0</v>
      </c>
      <c r="M317" s="231">
        <v>0</v>
      </c>
      <c r="N317" s="231">
        <v>0</v>
      </c>
      <c r="O317" s="231">
        <v>0</v>
      </c>
      <c r="P317" s="231">
        <v>0</v>
      </c>
      <c r="Q317" s="232">
        <v>0.02</v>
      </c>
      <c r="R317" s="232">
        <v>0</v>
      </c>
      <c r="S317" s="232">
        <v>0</v>
      </c>
      <c r="T317" s="232">
        <v>0</v>
      </c>
      <c r="U317" s="232">
        <v>0</v>
      </c>
      <c r="V317" s="232">
        <v>0</v>
      </c>
      <c r="W317" s="232">
        <v>0</v>
      </c>
      <c r="X317" s="232">
        <v>0</v>
      </c>
      <c r="Y317" s="232">
        <v>0</v>
      </c>
      <c r="Z317" s="233">
        <v>45991</v>
      </c>
      <c r="AA317" s="234">
        <v>2</v>
      </c>
      <c r="AB317" s="232">
        <v>0.02</v>
      </c>
    </row>
    <row r="318" spans="1:28" x14ac:dyDescent="0.25">
      <c r="A318" s="16" t="s">
        <v>1059</v>
      </c>
      <c r="B318" s="16" t="s">
        <v>2893</v>
      </c>
      <c r="C318" s="16" t="s">
        <v>4270</v>
      </c>
      <c r="D318" s="16" t="s">
        <v>4271</v>
      </c>
      <c r="F318" s="16" t="s">
        <v>3640</v>
      </c>
      <c r="G318" s="16" t="s">
        <v>3641</v>
      </c>
      <c r="H318" s="231">
        <v>2</v>
      </c>
      <c r="I318" s="231">
        <v>0</v>
      </c>
      <c r="J318" s="231">
        <v>0</v>
      </c>
      <c r="K318" s="231">
        <v>0</v>
      </c>
      <c r="L318" s="231">
        <v>0</v>
      </c>
      <c r="M318" s="231">
        <v>0</v>
      </c>
      <c r="N318" s="231">
        <v>0</v>
      </c>
      <c r="O318" s="231">
        <v>0</v>
      </c>
      <c r="P318" s="231">
        <v>0</v>
      </c>
      <c r="Q318" s="232">
        <v>0.02</v>
      </c>
      <c r="R318" s="232">
        <v>0</v>
      </c>
      <c r="S318" s="232">
        <v>0</v>
      </c>
      <c r="T318" s="232">
        <v>0</v>
      </c>
      <c r="U318" s="232">
        <v>0</v>
      </c>
      <c r="V318" s="232">
        <v>0</v>
      </c>
      <c r="W318" s="232">
        <v>0</v>
      </c>
      <c r="X318" s="232">
        <v>0</v>
      </c>
      <c r="Y318" s="232">
        <v>0</v>
      </c>
      <c r="Z318" s="233">
        <v>45991</v>
      </c>
      <c r="AA318" s="234">
        <v>2</v>
      </c>
      <c r="AB318" s="232">
        <v>0.02</v>
      </c>
    </row>
    <row r="319" spans="1:28" x14ac:dyDescent="0.25">
      <c r="A319" s="16" t="s">
        <v>1059</v>
      </c>
      <c r="B319" s="16" t="s">
        <v>2893</v>
      </c>
      <c r="C319" s="16" t="s">
        <v>4272</v>
      </c>
      <c r="D319" s="16" t="s">
        <v>4273</v>
      </c>
      <c r="F319" s="16" t="s">
        <v>3640</v>
      </c>
      <c r="G319" s="16" t="s">
        <v>3641</v>
      </c>
      <c r="H319" s="231">
        <v>2</v>
      </c>
      <c r="I319" s="231">
        <v>0</v>
      </c>
      <c r="J319" s="231">
        <v>0</v>
      </c>
      <c r="K319" s="231">
        <v>0</v>
      </c>
      <c r="L319" s="231">
        <v>0</v>
      </c>
      <c r="M319" s="231">
        <v>0</v>
      </c>
      <c r="N319" s="231">
        <v>0</v>
      </c>
      <c r="O319" s="231">
        <v>0</v>
      </c>
      <c r="P319" s="231">
        <v>0</v>
      </c>
      <c r="Q319" s="232">
        <v>0.02</v>
      </c>
      <c r="R319" s="232">
        <v>0</v>
      </c>
      <c r="S319" s="232">
        <v>0</v>
      </c>
      <c r="T319" s="232">
        <v>0</v>
      </c>
      <c r="U319" s="232">
        <v>0</v>
      </c>
      <c r="V319" s="232">
        <v>0</v>
      </c>
      <c r="W319" s="232">
        <v>0</v>
      </c>
      <c r="X319" s="232">
        <v>0</v>
      </c>
      <c r="Y319" s="232">
        <v>0</v>
      </c>
      <c r="Z319" s="233">
        <v>45991</v>
      </c>
      <c r="AA319" s="234">
        <v>2</v>
      </c>
      <c r="AB319" s="232">
        <v>0.02</v>
      </c>
    </row>
    <row r="320" spans="1:28" x14ac:dyDescent="0.25">
      <c r="A320" s="16" t="s">
        <v>1059</v>
      </c>
      <c r="B320" s="16" t="s">
        <v>2893</v>
      </c>
      <c r="C320" s="16" t="s">
        <v>4274</v>
      </c>
      <c r="D320" s="16" t="s">
        <v>4275</v>
      </c>
      <c r="F320" s="16" t="s">
        <v>3640</v>
      </c>
      <c r="G320" s="16" t="s">
        <v>3641</v>
      </c>
      <c r="H320" s="231">
        <v>2</v>
      </c>
      <c r="I320" s="231">
        <v>0</v>
      </c>
      <c r="J320" s="231">
        <v>0</v>
      </c>
      <c r="K320" s="231">
        <v>0</v>
      </c>
      <c r="L320" s="231">
        <v>0</v>
      </c>
      <c r="M320" s="231">
        <v>0</v>
      </c>
      <c r="N320" s="231">
        <v>0</v>
      </c>
      <c r="O320" s="231">
        <v>0</v>
      </c>
      <c r="P320" s="231">
        <v>0</v>
      </c>
      <c r="Q320" s="232">
        <v>0.02</v>
      </c>
      <c r="R320" s="232">
        <v>0</v>
      </c>
      <c r="S320" s="232">
        <v>0</v>
      </c>
      <c r="T320" s="232">
        <v>0</v>
      </c>
      <c r="U320" s="232">
        <v>0</v>
      </c>
      <c r="V320" s="232">
        <v>0</v>
      </c>
      <c r="W320" s="232">
        <v>0</v>
      </c>
      <c r="X320" s="232">
        <v>0</v>
      </c>
      <c r="Y320" s="232">
        <v>0</v>
      </c>
      <c r="Z320" s="233">
        <v>45991</v>
      </c>
      <c r="AA320" s="234">
        <v>2</v>
      </c>
      <c r="AB320" s="232">
        <v>0.02</v>
      </c>
    </row>
    <row r="321" spans="1:28" x14ac:dyDescent="0.25">
      <c r="A321" s="16" t="s">
        <v>1059</v>
      </c>
      <c r="B321" s="16" t="s">
        <v>2893</v>
      </c>
      <c r="C321" s="16" t="s">
        <v>4276</v>
      </c>
      <c r="D321" s="16" t="s">
        <v>4277</v>
      </c>
      <c r="F321" s="16" t="s">
        <v>3640</v>
      </c>
      <c r="G321" s="16" t="s">
        <v>3641</v>
      </c>
      <c r="H321" s="231">
        <v>2</v>
      </c>
      <c r="I321" s="231">
        <v>0</v>
      </c>
      <c r="J321" s="231">
        <v>0</v>
      </c>
      <c r="K321" s="231">
        <v>0</v>
      </c>
      <c r="L321" s="231">
        <v>0</v>
      </c>
      <c r="M321" s="231">
        <v>0</v>
      </c>
      <c r="N321" s="231">
        <v>0</v>
      </c>
      <c r="O321" s="231">
        <v>0</v>
      </c>
      <c r="P321" s="231">
        <v>0</v>
      </c>
      <c r="Q321" s="232">
        <v>0.02</v>
      </c>
      <c r="R321" s="232">
        <v>0</v>
      </c>
      <c r="S321" s="232">
        <v>0</v>
      </c>
      <c r="T321" s="232">
        <v>0</v>
      </c>
      <c r="U321" s="232">
        <v>0</v>
      </c>
      <c r="V321" s="232">
        <v>0</v>
      </c>
      <c r="W321" s="232">
        <v>0</v>
      </c>
      <c r="X321" s="232">
        <v>0</v>
      </c>
      <c r="Y321" s="232">
        <v>0</v>
      </c>
      <c r="Z321" s="233">
        <v>45991</v>
      </c>
      <c r="AA321" s="234">
        <v>2</v>
      </c>
      <c r="AB321" s="232">
        <v>0.02</v>
      </c>
    </row>
    <row r="322" spans="1:28" x14ac:dyDescent="0.25">
      <c r="A322" s="16" t="s">
        <v>1059</v>
      </c>
      <c r="B322" s="16" t="s">
        <v>2893</v>
      </c>
      <c r="C322" s="16" t="s">
        <v>4278</v>
      </c>
      <c r="D322" s="16" t="s">
        <v>4279</v>
      </c>
      <c r="F322" s="16" t="s">
        <v>3640</v>
      </c>
      <c r="G322" s="16" t="s">
        <v>3641</v>
      </c>
      <c r="H322" s="231">
        <v>3</v>
      </c>
      <c r="I322" s="231">
        <v>0</v>
      </c>
      <c r="J322" s="231">
        <v>0</v>
      </c>
      <c r="K322" s="231">
        <v>0</v>
      </c>
      <c r="L322" s="231">
        <v>0</v>
      </c>
      <c r="M322" s="231">
        <v>0</v>
      </c>
      <c r="N322" s="231">
        <v>0</v>
      </c>
      <c r="O322" s="231">
        <v>0</v>
      </c>
      <c r="P322" s="231">
        <v>0</v>
      </c>
      <c r="Q322" s="232">
        <v>28.29</v>
      </c>
      <c r="R322" s="232">
        <v>0</v>
      </c>
      <c r="S322" s="232">
        <v>0</v>
      </c>
      <c r="T322" s="232">
        <v>0</v>
      </c>
      <c r="U322" s="232">
        <v>0</v>
      </c>
      <c r="V322" s="232">
        <v>0</v>
      </c>
      <c r="W322" s="232">
        <v>0</v>
      </c>
      <c r="X322" s="232">
        <v>0</v>
      </c>
      <c r="Y322" s="232">
        <v>0</v>
      </c>
      <c r="Z322" s="233">
        <v>45991</v>
      </c>
      <c r="AA322" s="234">
        <v>3</v>
      </c>
      <c r="AB322" s="232">
        <v>28.29</v>
      </c>
    </row>
    <row r="323" spans="1:28" x14ac:dyDescent="0.25">
      <c r="A323" s="16" t="s">
        <v>1059</v>
      </c>
      <c r="B323" s="16" t="s">
        <v>2893</v>
      </c>
      <c r="C323" s="16" t="s">
        <v>4280</v>
      </c>
      <c r="D323" s="16" t="s">
        <v>4281</v>
      </c>
      <c r="F323" s="16" t="s">
        <v>3640</v>
      </c>
      <c r="G323" s="16" t="s">
        <v>3641</v>
      </c>
      <c r="H323" s="231">
        <v>2</v>
      </c>
      <c r="I323" s="231">
        <v>0</v>
      </c>
      <c r="J323" s="231">
        <v>0</v>
      </c>
      <c r="K323" s="231">
        <v>0</v>
      </c>
      <c r="L323" s="231">
        <v>0</v>
      </c>
      <c r="M323" s="231">
        <v>0</v>
      </c>
      <c r="N323" s="231">
        <v>0</v>
      </c>
      <c r="O323" s="231">
        <v>0</v>
      </c>
      <c r="P323" s="231">
        <v>0</v>
      </c>
      <c r="Q323" s="232">
        <v>0.02</v>
      </c>
      <c r="R323" s="232">
        <v>0</v>
      </c>
      <c r="S323" s="232">
        <v>0</v>
      </c>
      <c r="T323" s="232">
        <v>0</v>
      </c>
      <c r="U323" s="232">
        <v>0</v>
      </c>
      <c r="V323" s="232">
        <v>0</v>
      </c>
      <c r="W323" s="232">
        <v>0</v>
      </c>
      <c r="X323" s="232">
        <v>0</v>
      </c>
      <c r="Y323" s="232">
        <v>0</v>
      </c>
      <c r="Z323" s="233">
        <v>45991</v>
      </c>
      <c r="AA323" s="234">
        <v>2</v>
      </c>
      <c r="AB323" s="232">
        <v>0.02</v>
      </c>
    </row>
    <row r="324" spans="1:28" x14ac:dyDescent="0.25">
      <c r="A324" s="16" t="s">
        <v>1059</v>
      </c>
      <c r="B324" s="16" t="s">
        <v>2893</v>
      </c>
      <c r="C324" s="16" t="s">
        <v>4282</v>
      </c>
      <c r="D324" s="16" t="s">
        <v>4283</v>
      </c>
      <c r="F324" s="16" t="s">
        <v>3640</v>
      </c>
      <c r="G324" s="16" t="s">
        <v>3641</v>
      </c>
      <c r="H324" s="231">
        <v>2</v>
      </c>
      <c r="I324" s="231">
        <v>0</v>
      </c>
      <c r="J324" s="231">
        <v>0</v>
      </c>
      <c r="K324" s="231">
        <v>0</v>
      </c>
      <c r="L324" s="231">
        <v>0</v>
      </c>
      <c r="M324" s="231">
        <v>0</v>
      </c>
      <c r="N324" s="231">
        <v>0</v>
      </c>
      <c r="O324" s="231">
        <v>0</v>
      </c>
      <c r="P324" s="231">
        <v>0</v>
      </c>
      <c r="Q324" s="232">
        <v>0.02</v>
      </c>
      <c r="R324" s="232">
        <v>0</v>
      </c>
      <c r="S324" s="232">
        <v>0</v>
      </c>
      <c r="T324" s="232">
        <v>0</v>
      </c>
      <c r="U324" s="232">
        <v>0</v>
      </c>
      <c r="V324" s="232">
        <v>0</v>
      </c>
      <c r="W324" s="232">
        <v>0</v>
      </c>
      <c r="X324" s="232">
        <v>0</v>
      </c>
      <c r="Y324" s="232">
        <v>0</v>
      </c>
      <c r="Z324" s="233">
        <v>45991</v>
      </c>
      <c r="AA324" s="234">
        <v>2</v>
      </c>
      <c r="AB324" s="232">
        <v>0.02</v>
      </c>
    </row>
    <row r="325" spans="1:28" x14ac:dyDescent="0.25">
      <c r="A325" s="16" t="s">
        <v>1059</v>
      </c>
      <c r="B325" s="16" t="s">
        <v>2893</v>
      </c>
      <c r="C325" s="16" t="s">
        <v>4284</v>
      </c>
      <c r="D325" s="16" t="s">
        <v>4285</v>
      </c>
      <c r="F325" s="16" t="s">
        <v>3640</v>
      </c>
      <c r="G325" s="16" t="s">
        <v>3641</v>
      </c>
      <c r="H325" s="231">
        <v>2</v>
      </c>
      <c r="I325" s="231">
        <v>0</v>
      </c>
      <c r="J325" s="231">
        <v>0</v>
      </c>
      <c r="K325" s="231">
        <v>0</v>
      </c>
      <c r="L325" s="231">
        <v>0</v>
      </c>
      <c r="M325" s="231">
        <v>0</v>
      </c>
      <c r="N325" s="231">
        <v>0</v>
      </c>
      <c r="O325" s="231">
        <v>0</v>
      </c>
      <c r="P325" s="231">
        <v>0</v>
      </c>
      <c r="Q325" s="232">
        <v>0.02</v>
      </c>
      <c r="R325" s="232">
        <v>0</v>
      </c>
      <c r="S325" s="232">
        <v>0</v>
      </c>
      <c r="T325" s="232">
        <v>0</v>
      </c>
      <c r="U325" s="232">
        <v>0</v>
      </c>
      <c r="V325" s="232">
        <v>0</v>
      </c>
      <c r="W325" s="232">
        <v>0</v>
      </c>
      <c r="X325" s="232">
        <v>0</v>
      </c>
      <c r="Y325" s="232">
        <v>0</v>
      </c>
      <c r="Z325" s="233">
        <v>45991</v>
      </c>
      <c r="AA325" s="234">
        <v>2</v>
      </c>
      <c r="AB325" s="232">
        <v>0.02</v>
      </c>
    </row>
    <row r="326" spans="1:28" x14ac:dyDescent="0.25">
      <c r="A326" s="16" t="s">
        <v>1059</v>
      </c>
      <c r="B326" s="16" t="s">
        <v>2893</v>
      </c>
      <c r="C326" s="16" t="s">
        <v>4286</v>
      </c>
      <c r="D326" s="16" t="s">
        <v>4287</v>
      </c>
      <c r="F326" s="16" t="s">
        <v>3640</v>
      </c>
      <c r="G326" s="16" t="s">
        <v>3641</v>
      </c>
      <c r="H326" s="231">
        <v>3</v>
      </c>
      <c r="I326" s="231">
        <v>0</v>
      </c>
      <c r="J326" s="231">
        <v>0</v>
      </c>
      <c r="K326" s="231">
        <v>0</v>
      </c>
      <c r="L326" s="231">
        <v>0</v>
      </c>
      <c r="M326" s="231">
        <v>0</v>
      </c>
      <c r="N326" s="231">
        <v>0</v>
      </c>
      <c r="O326" s="231">
        <v>0</v>
      </c>
      <c r="P326" s="231">
        <v>0</v>
      </c>
      <c r="Q326" s="232">
        <v>72.900000000000006</v>
      </c>
      <c r="R326" s="232">
        <v>0</v>
      </c>
      <c r="S326" s="232">
        <v>0</v>
      </c>
      <c r="T326" s="232">
        <v>0</v>
      </c>
      <c r="U326" s="232">
        <v>0</v>
      </c>
      <c r="V326" s="232">
        <v>0</v>
      </c>
      <c r="W326" s="232">
        <v>0</v>
      </c>
      <c r="X326" s="232">
        <v>0</v>
      </c>
      <c r="Y326" s="232">
        <v>0</v>
      </c>
      <c r="Z326" s="233">
        <v>45991</v>
      </c>
      <c r="AA326" s="234">
        <v>3</v>
      </c>
      <c r="AB326" s="232">
        <v>72.900000000000006</v>
      </c>
    </row>
    <row r="327" spans="1:28" x14ac:dyDescent="0.25">
      <c r="A327" s="16" t="s">
        <v>1059</v>
      </c>
      <c r="B327" s="16" t="s">
        <v>2893</v>
      </c>
      <c r="C327" s="16" t="s">
        <v>4288</v>
      </c>
      <c r="D327" s="16" t="s">
        <v>4289</v>
      </c>
      <c r="F327" s="16" t="s">
        <v>3640</v>
      </c>
      <c r="G327" s="16" t="s">
        <v>3641</v>
      </c>
      <c r="H327" s="231">
        <v>2</v>
      </c>
      <c r="I327" s="231">
        <v>0</v>
      </c>
      <c r="J327" s="231">
        <v>0</v>
      </c>
      <c r="K327" s="231">
        <v>0</v>
      </c>
      <c r="L327" s="231">
        <v>0</v>
      </c>
      <c r="M327" s="231">
        <v>0</v>
      </c>
      <c r="N327" s="231">
        <v>0</v>
      </c>
      <c r="O327" s="231">
        <v>0</v>
      </c>
      <c r="P327" s="231">
        <v>0</v>
      </c>
      <c r="Q327" s="232">
        <v>0.02</v>
      </c>
      <c r="R327" s="232">
        <v>0</v>
      </c>
      <c r="S327" s="232">
        <v>0</v>
      </c>
      <c r="T327" s="232">
        <v>0</v>
      </c>
      <c r="U327" s="232">
        <v>0</v>
      </c>
      <c r="V327" s="232">
        <v>0</v>
      </c>
      <c r="W327" s="232">
        <v>0</v>
      </c>
      <c r="X327" s="232">
        <v>0</v>
      </c>
      <c r="Y327" s="232">
        <v>0</v>
      </c>
      <c r="Z327" s="233">
        <v>45991</v>
      </c>
      <c r="AA327" s="234">
        <v>2</v>
      </c>
      <c r="AB327" s="232">
        <v>0.02</v>
      </c>
    </row>
    <row r="328" spans="1:28" x14ac:dyDescent="0.25">
      <c r="A328" s="16" t="s">
        <v>1059</v>
      </c>
      <c r="B328" s="16" t="s">
        <v>2893</v>
      </c>
      <c r="C328" s="16" t="s">
        <v>4290</v>
      </c>
      <c r="D328" s="16" t="s">
        <v>4291</v>
      </c>
      <c r="F328" s="16" t="s">
        <v>3640</v>
      </c>
      <c r="G328" s="16" t="s">
        <v>3641</v>
      </c>
      <c r="H328" s="231">
        <v>2</v>
      </c>
      <c r="I328" s="231">
        <v>0</v>
      </c>
      <c r="J328" s="231">
        <v>0</v>
      </c>
      <c r="K328" s="231">
        <v>0</v>
      </c>
      <c r="L328" s="231">
        <v>0</v>
      </c>
      <c r="M328" s="231">
        <v>0</v>
      </c>
      <c r="N328" s="231">
        <v>0</v>
      </c>
      <c r="O328" s="231">
        <v>0</v>
      </c>
      <c r="P328" s="231">
        <v>0</v>
      </c>
      <c r="Q328" s="232">
        <v>0.02</v>
      </c>
      <c r="R328" s="232">
        <v>0</v>
      </c>
      <c r="S328" s="232">
        <v>0</v>
      </c>
      <c r="T328" s="232">
        <v>0</v>
      </c>
      <c r="U328" s="232">
        <v>0</v>
      </c>
      <c r="V328" s="232">
        <v>0</v>
      </c>
      <c r="W328" s="232">
        <v>0</v>
      </c>
      <c r="X328" s="232">
        <v>0</v>
      </c>
      <c r="Y328" s="232">
        <v>0</v>
      </c>
      <c r="Z328" s="233">
        <v>45991</v>
      </c>
      <c r="AA328" s="234">
        <v>2</v>
      </c>
      <c r="AB328" s="232">
        <v>0.02</v>
      </c>
    </row>
    <row r="329" spans="1:28" x14ac:dyDescent="0.25">
      <c r="A329" s="16" t="s">
        <v>1059</v>
      </c>
      <c r="B329" s="16" t="s">
        <v>2893</v>
      </c>
      <c r="C329" s="16" t="s">
        <v>4292</v>
      </c>
      <c r="D329" s="16" t="s">
        <v>4293</v>
      </c>
      <c r="F329" s="16" t="s">
        <v>3640</v>
      </c>
      <c r="G329" s="16" t="s">
        <v>3641</v>
      </c>
      <c r="H329" s="231">
        <v>2</v>
      </c>
      <c r="I329" s="231">
        <v>0</v>
      </c>
      <c r="J329" s="231">
        <v>0</v>
      </c>
      <c r="K329" s="231">
        <v>0</v>
      </c>
      <c r="L329" s="231">
        <v>0</v>
      </c>
      <c r="M329" s="231">
        <v>0</v>
      </c>
      <c r="N329" s="231">
        <v>0</v>
      </c>
      <c r="O329" s="231">
        <v>0</v>
      </c>
      <c r="P329" s="231">
        <v>0</v>
      </c>
      <c r="Q329" s="232">
        <v>0.02</v>
      </c>
      <c r="R329" s="232">
        <v>0</v>
      </c>
      <c r="S329" s="232">
        <v>0</v>
      </c>
      <c r="T329" s="232">
        <v>0</v>
      </c>
      <c r="U329" s="232">
        <v>0</v>
      </c>
      <c r="V329" s="232">
        <v>0</v>
      </c>
      <c r="W329" s="232">
        <v>0</v>
      </c>
      <c r="X329" s="232">
        <v>0</v>
      </c>
      <c r="Y329" s="232">
        <v>0</v>
      </c>
      <c r="Z329" s="233">
        <v>45991</v>
      </c>
      <c r="AA329" s="234">
        <v>2</v>
      </c>
      <c r="AB329" s="232">
        <v>0.02</v>
      </c>
    </row>
    <row r="330" spans="1:28" x14ac:dyDescent="0.25">
      <c r="A330" s="16" t="s">
        <v>1059</v>
      </c>
      <c r="B330" s="16" t="s">
        <v>2893</v>
      </c>
      <c r="C330" s="16" t="s">
        <v>4294</v>
      </c>
      <c r="D330" s="16" t="s">
        <v>4295</v>
      </c>
      <c r="F330" s="16" t="s">
        <v>3640</v>
      </c>
      <c r="G330" s="16" t="s">
        <v>3641</v>
      </c>
      <c r="H330" s="231">
        <v>2</v>
      </c>
      <c r="I330" s="231">
        <v>0</v>
      </c>
      <c r="J330" s="231">
        <v>0</v>
      </c>
      <c r="K330" s="231">
        <v>0</v>
      </c>
      <c r="L330" s="231">
        <v>0</v>
      </c>
      <c r="M330" s="231">
        <v>0</v>
      </c>
      <c r="N330" s="231">
        <v>0</v>
      </c>
      <c r="O330" s="231">
        <v>0</v>
      </c>
      <c r="P330" s="231">
        <v>0</v>
      </c>
      <c r="Q330" s="232">
        <v>0.02</v>
      </c>
      <c r="R330" s="232">
        <v>0</v>
      </c>
      <c r="S330" s="232">
        <v>0</v>
      </c>
      <c r="T330" s="232">
        <v>0</v>
      </c>
      <c r="U330" s="232">
        <v>0</v>
      </c>
      <c r="V330" s="232">
        <v>0</v>
      </c>
      <c r="W330" s="232">
        <v>0</v>
      </c>
      <c r="X330" s="232">
        <v>0</v>
      </c>
      <c r="Y330" s="232">
        <v>0</v>
      </c>
      <c r="Z330" s="233">
        <v>45991</v>
      </c>
      <c r="AA330" s="234">
        <v>2</v>
      </c>
      <c r="AB330" s="232">
        <v>0.02</v>
      </c>
    </row>
    <row r="331" spans="1:28" x14ac:dyDescent="0.25">
      <c r="A331" s="16" t="s">
        <v>1059</v>
      </c>
      <c r="B331" s="16" t="s">
        <v>2893</v>
      </c>
      <c r="C331" s="16" t="s">
        <v>4296</v>
      </c>
      <c r="D331" s="16" t="s">
        <v>4297</v>
      </c>
      <c r="F331" s="16" t="s">
        <v>3640</v>
      </c>
      <c r="G331" s="16" t="s">
        <v>3641</v>
      </c>
      <c r="H331" s="231">
        <v>2</v>
      </c>
      <c r="I331" s="231">
        <v>0</v>
      </c>
      <c r="J331" s="231">
        <v>0</v>
      </c>
      <c r="K331" s="231">
        <v>0</v>
      </c>
      <c r="L331" s="231">
        <v>0</v>
      </c>
      <c r="M331" s="231">
        <v>0</v>
      </c>
      <c r="N331" s="231">
        <v>0</v>
      </c>
      <c r="O331" s="231">
        <v>0</v>
      </c>
      <c r="P331" s="231">
        <v>0</v>
      </c>
      <c r="Q331" s="232">
        <v>0.02</v>
      </c>
      <c r="R331" s="232">
        <v>0</v>
      </c>
      <c r="S331" s="232">
        <v>0</v>
      </c>
      <c r="T331" s="232">
        <v>0</v>
      </c>
      <c r="U331" s="232">
        <v>0</v>
      </c>
      <c r="V331" s="232">
        <v>0</v>
      </c>
      <c r="W331" s="232">
        <v>0</v>
      </c>
      <c r="X331" s="232">
        <v>0</v>
      </c>
      <c r="Y331" s="232">
        <v>0</v>
      </c>
      <c r="Z331" s="233">
        <v>45991</v>
      </c>
      <c r="AA331" s="234">
        <v>2</v>
      </c>
      <c r="AB331" s="232">
        <v>0.02</v>
      </c>
    </row>
    <row r="332" spans="1:28" x14ac:dyDescent="0.25">
      <c r="A332" s="16" t="s">
        <v>1059</v>
      </c>
      <c r="B332" s="16" t="s">
        <v>2893</v>
      </c>
      <c r="C332" s="16" t="s">
        <v>4298</v>
      </c>
      <c r="D332" s="16" t="s">
        <v>4299</v>
      </c>
      <c r="F332" s="16" t="s">
        <v>3640</v>
      </c>
      <c r="G332" s="16" t="s">
        <v>3641</v>
      </c>
      <c r="H332" s="231">
        <v>2</v>
      </c>
      <c r="I332" s="231">
        <v>0</v>
      </c>
      <c r="J332" s="231">
        <v>0</v>
      </c>
      <c r="K332" s="231">
        <v>0</v>
      </c>
      <c r="L332" s="231">
        <v>0</v>
      </c>
      <c r="M332" s="231">
        <v>0</v>
      </c>
      <c r="N332" s="231">
        <v>0</v>
      </c>
      <c r="O332" s="231">
        <v>0</v>
      </c>
      <c r="P332" s="231">
        <v>0</v>
      </c>
      <c r="Q332" s="232">
        <v>0.02</v>
      </c>
      <c r="R332" s="232">
        <v>0</v>
      </c>
      <c r="S332" s="232">
        <v>0</v>
      </c>
      <c r="T332" s="232">
        <v>0</v>
      </c>
      <c r="U332" s="232">
        <v>0</v>
      </c>
      <c r="V332" s="232">
        <v>0</v>
      </c>
      <c r="W332" s="232">
        <v>0</v>
      </c>
      <c r="X332" s="232">
        <v>0</v>
      </c>
      <c r="Y332" s="232">
        <v>0</v>
      </c>
      <c r="Z332" s="233">
        <v>45991</v>
      </c>
      <c r="AA332" s="234">
        <v>2</v>
      </c>
      <c r="AB332" s="232">
        <v>0.02</v>
      </c>
    </row>
    <row r="333" spans="1:28" x14ac:dyDescent="0.25">
      <c r="A333" s="16" t="s">
        <v>1059</v>
      </c>
      <c r="B333" s="16" t="s">
        <v>2893</v>
      </c>
      <c r="C333" s="16" t="s">
        <v>4300</v>
      </c>
      <c r="D333" s="16" t="s">
        <v>4301</v>
      </c>
      <c r="F333" s="16" t="s">
        <v>3640</v>
      </c>
      <c r="G333" s="16" t="s">
        <v>3641</v>
      </c>
      <c r="H333" s="231">
        <v>1000</v>
      </c>
      <c r="I333" s="231">
        <v>0</v>
      </c>
      <c r="J333" s="231">
        <v>0</v>
      </c>
      <c r="K333" s="231">
        <v>0</v>
      </c>
      <c r="L333" s="231">
        <v>0</v>
      </c>
      <c r="M333" s="231">
        <v>0</v>
      </c>
      <c r="N333" s="231">
        <v>0</v>
      </c>
      <c r="O333" s="231">
        <v>0</v>
      </c>
      <c r="P333" s="231">
        <v>0</v>
      </c>
      <c r="Q333" s="232">
        <v>9900</v>
      </c>
      <c r="R333" s="232">
        <v>0</v>
      </c>
      <c r="S333" s="232">
        <v>0</v>
      </c>
      <c r="T333" s="232">
        <v>0</v>
      </c>
      <c r="U333" s="232">
        <v>0</v>
      </c>
      <c r="V333" s="232">
        <v>0</v>
      </c>
      <c r="W333" s="232">
        <v>0</v>
      </c>
      <c r="X333" s="232">
        <v>0</v>
      </c>
      <c r="Y333" s="232">
        <v>0</v>
      </c>
      <c r="Z333" s="233">
        <v>45991</v>
      </c>
      <c r="AA333" s="234">
        <v>1000</v>
      </c>
      <c r="AB333" s="232">
        <v>9900</v>
      </c>
    </row>
    <row r="334" spans="1:28" x14ac:dyDescent="0.25">
      <c r="A334" s="16" t="s">
        <v>1059</v>
      </c>
      <c r="B334" s="16" t="s">
        <v>2893</v>
      </c>
      <c r="C334" s="16" t="s">
        <v>4302</v>
      </c>
      <c r="D334" s="16" t="s">
        <v>4303</v>
      </c>
      <c r="F334" s="16" t="s">
        <v>3640</v>
      </c>
      <c r="G334" s="16" t="s">
        <v>3641</v>
      </c>
      <c r="H334" s="231">
        <v>1000</v>
      </c>
      <c r="I334" s="231">
        <v>0</v>
      </c>
      <c r="J334" s="231">
        <v>0</v>
      </c>
      <c r="K334" s="231">
        <v>0</v>
      </c>
      <c r="L334" s="231">
        <v>0</v>
      </c>
      <c r="M334" s="231">
        <v>0</v>
      </c>
      <c r="N334" s="231">
        <v>0</v>
      </c>
      <c r="O334" s="231">
        <v>0</v>
      </c>
      <c r="P334" s="231">
        <v>0</v>
      </c>
      <c r="Q334" s="232">
        <v>2150</v>
      </c>
      <c r="R334" s="232">
        <v>0</v>
      </c>
      <c r="S334" s="232">
        <v>0</v>
      </c>
      <c r="T334" s="232">
        <v>0</v>
      </c>
      <c r="U334" s="232">
        <v>0</v>
      </c>
      <c r="V334" s="232">
        <v>0</v>
      </c>
      <c r="W334" s="232">
        <v>0</v>
      </c>
      <c r="X334" s="232">
        <v>0</v>
      </c>
      <c r="Y334" s="232">
        <v>0</v>
      </c>
      <c r="Z334" s="233">
        <v>45991</v>
      </c>
      <c r="AA334" s="234">
        <v>1000</v>
      </c>
      <c r="AB334" s="232">
        <v>2150</v>
      </c>
    </row>
    <row r="335" spans="1:28" x14ac:dyDescent="0.25">
      <c r="A335" s="16" t="s">
        <v>1059</v>
      </c>
      <c r="B335" s="16" t="s">
        <v>2893</v>
      </c>
      <c r="C335" s="16" t="s">
        <v>4304</v>
      </c>
      <c r="D335" s="16" t="s">
        <v>4305</v>
      </c>
      <c r="F335" s="16" t="s">
        <v>3640</v>
      </c>
      <c r="G335" s="16" t="s">
        <v>3641</v>
      </c>
      <c r="H335" s="231">
        <v>1000</v>
      </c>
      <c r="I335" s="231">
        <v>0</v>
      </c>
      <c r="J335" s="231">
        <v>0</v>
      </c>
      <c r="K335" s="231">
        <v>0</v>
      </c>
      <c r="L335" s="231">
        <v>0</v>
      </c>
      <c r="M335" s="231">
        <v>0</v>
      </c>
      <c r="N335" s="231">
        <v>0</v>
      </c>
      <c r="O335" s="231">
        <v>0</v>
      </c>
      <c r="P335" s="231">
        <v>0</v>
      </c>
      <c r="Q335" s="232">
        <v>500</v>
      </c>
      <c r="R335" s="232">
        <v>0</v>
      </c>
      <c r="S335" s="232">
        <v>0</v>
      </c>
      <c r="T335" s="232">
        <v>0</v>
      </c>
      <c r="U335" s="232">
        <v>0</v>
      </c>
      <c r="V335" s="232">
        <v>0</v>
      </c>
      <c r="W335" s="232">
        <v>0</v>
      </c>
      <c r="X335" s="232">
        <v>0</v>
      </c>
      <c r="Y335" s="232">
        <v>0</v>
      </c>
      <c r="Z335" s="233">
        <v>45991</v>
      </c>
      <c r="AA335" s="234">
        <v>1000</v>
      </c>
      <c r="AB335" s="232">
        <v>500</v>
      </c>
    </row>
    <row r="336" spans="1:28" x14ac:dyDescent="0.25">
      <c r="A336" s="16" t="s">
        <v>1059</v>
      </c>
      <c r="B336" s="16" t="s">
        <v>2893</v>
      </c>
      <c r="C336" s="16" t="s">
        <v>4306</v>
      </c>
      <c r="D336" s="16" t="s">
        <v>4307</v>
      </c>
      <c r="F336" s="16" t="s">
        <v>3640</v>
      </c>
      <c r="G336" s="16" t="s">
        <v>3641</v>
      </c>
      <c r="H336" s="231">
        <v>16</v>
      </c>
      <c r="I336" s="231">
        <v>0</v>
      </c>
      <c r="J336" s="231">
        <v>0</v>
      </c>
      <c r="K336" s="231">
        <v>0</v>
      </c>
      <c r="L336" s="231">
        <v>0</v>
      </c>
      <c r="M336" s="231">
        <v>0</v>
      </c>
      <c r="N336" s="231">
        <v>0</v>
      </c>
      <c r="O336" s="231">
        <v>0</v>
      </c>
      <c r="P336" s="231">
        <v>0</v>
      </c>
      <c r="Q336" s="232">
        <v>0.16</v>
      </c>
      <c r="R336" s="232">
        <v>0</v>
      </c>
      <c r="S336" s="232">
        <v>0</v>
      </c>
      <c r="T336" s="232">
        <v>0</v>
      </c>
      <c r="U336" s="232">
        <v>0</v>
      </c>
      <c r="V336" s="232">
        <v>0</v>
      </c>
      <c r="W336" s="232">
        <v>0</v>
      </c>
      <c r="X336" s="232">
        <v>0</v>
      </c>
      <c r="Y336" s="232">
        <v>0</v>
      </c>
      <c r="Z336" s="233">
        <v>45991</v>
      </c>
      <c r="AA336" s="234">
        <v>16</v>
      </c>
      <c r="AB336" s="232">
        <v>0.16</v>
      </c>
    </row>
    <row r="337" spans="1:28" x14ac:dyDescent="0.25">
      <c r="A337" s="16" t="s">
        <v>1059</v>
      </c>
      <c r="B337" s="16" t="s">
        <v>2893</v>
      </c>
      <c r="C337" s="16" t="s">
        <v>4308</v>
      </c>
      <c r="D337" s="16" t="s">
        <v>4309</v>
      </c>
      <c r="F337" s="16" t="s">
        <v>3640</v>
      </c>
      <c r="G337" s="16" t="s">
        <v>3641</v>
      </c>
      <c r="H337" s="231">
        <v>24</v>
      </c>
      <c r="I337" s="231">
        <v>0</v>
      </c>
      <c r="J337" s="231">
        <v>0</v>
      </c>
      <c r="K337" s="231">
        <v>0</v>
      </c>
      <c r="L337" s="231">
        <v>0</v>
      </c>
      <c r="M337" s="231">
        <v>0</v>
      </c>
      <c r="N337" s="231">
        <v>0</v>
      </c>
      <c r="O337" s="231">
        <v>0</v>
      </c>
      <c r="P337" s="231">
        <v>0</v>
      </c>
      <c r="Q337" s="232">
        <v>0.24</v>
      </c>
      <c r="R337" s="232">
        <v>0</v>
      </c>
      <c r="S337" s="232">
        <v>0</v>
      </c>
      <c r="T337" s="232">
        <v>0</v>
      </c>
      <c r="U337" s="232">
        <v>0</v>
      </c>
      <c r="V337" s="232">
        <v>0</v>
      </c>
      <c r="W337" s="232">
        <v>0</v>
      </c>
      <c r="X337" s="232">
        <v>0</v>
      </c>
      <c r="Y337" s="232">
        <v>0</v>
      </c>
      <c r="Z337" s="233">
        <v>45991</v>
      </c>
      <c r="AA337" s="234">
        <v>24</v>
      </c>
      <c r="AB337" s="232">
        <v>0.24</v>
      </c>
    </row>
    <row r="338" spans="1:28" x14ac:dyDescent="0.25">
      <c r="A338" s="16" t="s">
        <v>1059</v>
      </c>
      <c r="B338" s="16" t="s">
        <v>2893</v>
      </c>
      <c r="C338" s="16" t="s">
        <v>4310</v>
      </c>
      <c r="D338" s="16" t="s">
        <v>4311</v>
      </c>
      <c r="F338" s="16" t="s">
        <v>3640</v>
      </c>
      <c r="G338" s="16" t="s">
        <v>3641</v>
      </c>
      <c r="H338" s="231">
        <v>50</v>
      </c>
      <c r="I338" s="231">
        <v>0</v>
      </c>
      <c r="J338" s="231">
        <v>0</v>
      </c>
      <c r="K338" s="231">
        <v>0</v>
      </c>
      <c r="L338" s="231">
        <v>0</v>
      </c>
      <c r="M338" s="231">
        <v>0</v>
      </c>
      <c r="N338" s="231">
        <v>0</v>
      </c>
      <c r="O338" s="231">
        <v>0</v>
      </c>
      <c r="P338" s="231">
        <v>0</v>
      </c>
      <c r="Q338" s="232">
        <v>0.5</v>
      </c>
      <c r="R338" s="232">
        <v>0</v>
      </c>
      <c r="S338" s="232">
        <v>0</v>
      </c>
      <c r="T338" s="232">
        <v>0</v>
      </c>
      <c r="U338" s="232">
        <v>0</v>
      </c>
      <c r="V338" s="232">
        <v>0</v>
      </c>
      <c r="W338" s="232">
        <v>0</v>
      </c>
      <c r="X338" s="232">
        <v>0</v>
      </c>
      <c r="Y338" s="232">
        <v>0</v>
      </c>
      <c r="Z338" s="233">
        <v>45991</v>
      </c>
      <c r="AA338" s="234">
        <v>50</v>
      </c>
      <c r="AB338" s="232">
        <v>0.5</v>
      </c>
    </row>
    <row r="339" spans="1:28" x14ac:dyDescent="0.25">
      <c r="A339" s="16" t="s">
        <v>1059</v>
      </c>
      <c r="B339" s="16" t="s">
        <v>2893</v>
      </c>
      <c r="C339" s="16" t="s">
        <v>4312</v>
      </c>
      <c r="D339" s="16" t="s">
        <v>4313</v>
      </c>
      <c r="F339" s="16" t="s">
        <v>3640</v>
      </c>
      <c r="G339" s="16" t="s">
        <v>3641</v>
      </c>
      <c r="H339" s="231">
        <v>82</v>
      </c>
      <c r="I339" s="231">
        <v>0</v>
      </c>
      <c r="J339" s="231">
        <v>0</v>
      </c>
      <c r="K339" s="231">
        <v>0</v>
      </c>
      <c r="L339" s="231">
        <v>0</v>
      </c>
      <c r="M339" s="231">
        <v>0</v>
      </c>
      <c r="N339" s="231">
        <v>0</v>
      </c>
      <c r="O339" s="231">
        <v>0</v>
      </c>
      <c r="P339" s="231">
        <v>0</v>
      </c>
      <c r="Q339" s="232">
        <v>0.82</v>
      </c>
      <c r="R339" s="232">
        <v>0</v>
      </c>
      <c r="S339" s="232">
        <v>0</v>
      </c>
      <c r="T339" s="232">
        <v>0</v>
      </c>
      <c r="U339" s="232">
        <v>0</v>
      </c>
      <c r="V339" s="232">
        <v>0</v>
      </c>
      <c r="W339" s="232">
        <v>0</v>
      </c>
      <c r="X339" s="232">
        <v>0</v>
      </c>
      <c r="Y339" s="232">
        <v>0</v>
      </c>
      <c r="Z339" s="233">
        <v>45991</v>
      </c>
      <c r="AA339" s="234">
        <v>82</v>
      </c>
      <c r="AB339" s="232">
        <v>0.82</v>
      </c>
    </row>
    <row r="340" spans="1:28" x14ac:dyDescent="0.25">
      <c r="A340" s="16" t="s">
        <v>1059</v>
      </c>
      <c r="B340" s="16" t="s">
        <v>2893</v>
      </c>
      <c r="C340" s="16" t="s">
        <v>4314</v>
      </c>
      <c r="D340" s="16" t="s">
        <v>4315</v>
      </c>
      <c r="F340" s="16" t="s">
        <v>3640</v>
      </c>
      <c r="G340" s="16" t="s">
        <v>3641</v>
      </c>
      <c r="H340" s="231">
        <v>47</v>
      </c>
      <c r="I340" s="231">
        <v>0</v>
      </c>
      <c r="J340" s="231">
        <v>0</v>
      </c>
      <c r="K340" s="231">
        <v>0</v>
      </c>
      <c r="L340" s="231">
        <v>0</v>
      </c>
      <c r="M340" s="231">
        <v>0</v>
      </c>
      <c r="N340" s="231">
        <v>0</v>
      </c>
      <c r="O340" s="231">
        <v>0</v>
      </c>
      <c r="P340" s="231">
        <v>0</v>
      </c>
      <c r="Q340" s="232">
        <v>0.47</v>
      </c>
      <c r="R340" s="232">
        <v>0</v>
      </c>
      <c r="S340" s="232">
        <v>0</v>
      </c>
      <c r="T340" s="232">
        <v>0</v>
      </c>
      <c r="U340" s="232">
        <v>0</v>
      </c>
      <c r="V340" s="232">
        <v>0</v>
      </c>
      <c r="W340" s="232">
        <v>0</v>
      </c>
      <c r="X340" s="232">
        <v>0</v>
      </c>
      <c r="Y340" s="232">
        <v>0</v>
      </c>
      <c r="Z340" s="233">
        <v>45991</v>
      </c>
      <c r="AA340" s="234">
        <v>47</v>
      </c>
      <c r="AB340" s="232">
        <v>0.47</v>
      </c>
    </row>
    <row r="341" spans="1:28" x14ac:dyDescent="0.25">
      <c r="A341" s="16" t="s">
        <v>1059</v>
      </c>
      <c r="B341" s="16" t="s">
        <v>2893</v>
      </c>
      <c r="C341" s="16" t="s">
        <v>4316</v>
      </c>
      <c r="D341" s="16" t="s">
        <v>4317</v>
      </c>
      <c r="F341" s="16" t="s">
        <v>3640</v>
      </c>
      <c r="G341" s="16" t="s">
        <v>3641</v>
      </c>
      <c r="H341" s="231">
        <v>37</v>
      </c>
      <c r="I341" s="231">
        <v>0</v>
      </c>
      <c r="J341" s="231">
        <v>0</v>
      </c>
      <c r="K341" s="231">
        <v>0</v>
      </c>
      <c r="L341" s="231">
        <v>0</v>
      </c>
      <c r="M341" s="231">
        <v>0</v>
      </c>
      <c r="N341" s="231">
        <v>0</v>
      </c>
      <c r="O341" s="231">
        <v>0</v>
      </c>
      <c r="P341" s="231">
        <v>0</v>
      </c>
      <c r="Q341" s="232">
        <v>0.37</v>
      </c>
      <c r="R341" s="232">
        <v>0</v>
      </c>
      <c r="S341" s="232">
        <v>0</v>
      </c>
      <c r="T341" s="232">
        <v>0</v>
      </c>
      <c r="U341" s="232">
        <v>0</v>
      </c>
      <c r="V341" s="232">
        <v>0</v>
      </c>
      <c r="W341" s="232">
        <v>0</v>
      </c>
      <c r="X341" s="232">
        <v>0</v>
      </c>
      <c r="Y341" s="232">
        <v>0</v>
      </c>
      <c r="Z341" s="233">
        <v>45991</v>
      </c>
      <c r="AA341" s="234">
        <v>37</v>
      </c>
      <c r="AB341" s="232">
        <v>0.37</v>
      </c>
    </row>
    <row r="342" spans="1:28" x14ac:dyDescent="0.25">
      <c r="A342" s="16" t="s">
        <v>1059</v>
      </c>
      <c r="B342" s="16" t="s">
        <v>2893</v>
      </c>
      <c r="C342" s="16" t="s">
        <v>4318</v>
      </c>
      <c r="D342" s="16" t="s">
        <v>4319</v>
      </c>
      <c r="F342" s="16" t="s">
        <v>3640</v>
      </c>
      <c r="G342" s="16" t="s">
        <v>3641</v>
      </c>
      <c r="H342" s="231">
        <v>10</v>
      </c>
      <c r="I342" s="231">
        <v>0</v>
      </c>
      <c r="J342" s="231">
        <v>0</v>
      </c>
      <c r="K342" s="231">
        <v>0</v>
      </c>
      <c r="L342" s="231">
        <v>0</v>
      </c>
      <c r="M342" s="231">
        <v>0</v>
      </c>
      <c r="N342" s="231">
        <v>0</v>
      </c>
      <c r="O342" s="231">
        <v>0</v>
      </c>
      <c r="P342" s="231">
        <v>0</v>
      </c>
      <c r="Q342" s="232">
        <v>0.1</v>
      </c>
      <c r="R342" s="232">
        <v>0</v>
      </c>
      <c r="S342" s="232">
        <v>0</v>
      </c>
      <c r="T342" s="232">
        <v>0</v>
      </c>
      <c r="U342" s="232">
        <v>0</v>
      </c>
      <c r="V342" s="232">
        <v>0</v>
      </c>
      <c r="W342" s="232">
        <v>0</v>
      </c>
      <c r="X342" s="232">
        <v>0</v>
      </c>
      <c r="Y342" s="232">
        <v>0</v>
      </c>
      <c r="Z342" s="233">
        <v>45991</v>
      </c>
      <c r="AA342" s="234">
        <v>10</v>
      </c>
      <c r="AB342" s="232">
        <v>0.1</v>
      </c>
    </row>
    <row r="343" spans="1:28" x14ac:dyDescent="0.25">
      <c r="A343" s="16" t="s">
        <v>1059</v>
      </c>
      <c r="B343" s="16" t="s">
        <v>2893</v>
      </c>
      <c r="C343" s="16" t="s">
        <v>4320</v>
      </c>
      <c r="D343" s="16" t="s">
        <v>4321</v>
      </c>
      <c r="F343" s="16" t="s">
        <v>3640</v>
      </c>
      <c r="G343" s="16" t="s">
        <v>3641</v>
      </c>
      <c r="H343" s="231">
        <v>18</v>
      </c>
      <c r="I343" s="231">
        <v>0</v>
      </c>
      <c r="J343" s="231">
        <v>0</v>
      </c>
      <c r="K343" s="231">
        <v>0</v>
      </c>
      <c r="L343" s="231">
        <v>0</v>
      </c>
      <c r="M343" s="231">
        <v>0</v>
      </c>
      <c r="N343" s="231">
        <v>0</v>
      </c>
      <c r="O343" s="231">
        <v>0</v>
      </c>
      <c r="P343" s="231">
        <v>0</v>
      </c>
      <c r="Q343" s="232">
        <v>0.18</v>
      </c>
      <c r="R343" s="232">
        <v>0</v>
      </c>
      <c r="S343" s="232">
        <v>0</v>
      </c>
      <c r="T343" s="232">
        <v>0</v>
      </c>
      <c r="U343" s="232">
        <v>0</v>
      </c>
      <c r="V343" s="232">
        <v>0</v>
      </c>
      <c r="W343" s="232">
        <v>0</v>
      </c>
      <c r="X343" s="232">
        <v>0</v>
      </c>
      <c r="Y343" s="232">
        <v>0</v>
      </c>
      <c r="Z343" s="233">
        <v>45991</v>
      </c>
      <c r="AA343" s="234">
        <v>18</v>
      </c>
      <c r="AB343" s="232">
        <v>0.18</v>
      </c>
    </row>
    <row r="344" spans="1:28" x14ac:dyDescent="0.25">
      <c r="A344" s="16" t="s">
        <v>1059</v>
      </c>
      <c r="B344" s="16" t="s">
        <v>2893</v>
      </c>
      <c r="C344" s="16" t="s">
        <v>4322</v>
      </c>
      <c r="D344" s="16" t="s">
        <v>4323</v>
      </c>
      <c r="F344" s="16" t="s">
        <v>3640</v>
      </c>
      <c r="G344" s="16" t="s">
        <v>3641</v>
      </c>
      <c r="H344" s="231">
        <v>20</v>
      </c>
      <c r="I344" s="231">
        <v>0</v>
      </c>
      <c r="J344" s="231">
        <v>0</v>
      </c>
      <c r="K344" s="231">
        <v>0</v>
      </c>
      <c r="L344" s="231">
        <v>0</v>
      </c>
      <c r="M344" s="231">
        <v>0</v>
      </c>
      <c r="N344" s="231">
        <v>0</v>
      </c>
      <c r="O344" s="231">
        <v>0</v>
      </c>
      <c r="P344" s="231">
        <v>0</v>
      </c>
      <c r="Q344" s="232">
        <v>0.2</v>
      </c>
      <c r="R344" s="232">
        <v>0</v>
      </c>
      <c r="S344" s="232">
        <v>0</v>
      </c>
      <c r="T344" s="232">
        <v>0</v>
      </c>
      <c r="U344" s="232">
        <v>0</v>
      </c>
      <c r="V344" s="232">
        <v>0</v>
      </c>
      <c r="W344" s="232">
        <v>0</v>
      </c>
      <c r="X344" s="232">
        <v>0</v>
      </c>
      <c r="Y344" s="232">
        <v>0</v>
      </c>
      <c r="Z344" s="233">
        <v>45991</v>
      </c>
      <c r="AA344" s="234">
        <v>20</v>
      </c>
      <c r="AB344" s="232">
        <v>0.2</v>
      </c>
    </row>
    <row r="345" spans="1:28" x14ac:dyDescent="0.25">
      <c r="A345" s="16" t="s">
        <v>1059</v>
      </c>
      <c r="B345" s="16" t="s">
        <v>2893</v>
      </c>
      <c r="C345" s="16" t="s">
        <v>4324</v>
      </c>
      <c r="D345" s="16" t="s">
        <v>4325</v>
      </c>
      <c r="F345" s="16" t="s">
        <v>3640</v>
      </c>
      <c r="G345" s="16" t="s">
        <v>3641</v>
      </c>
      <c r="H345" s="231">
        <v>42</v>
      </c>
      <c r="I345" s="231">
        <v>0</v>
      </c>
      <c r="J345" s="231">
        <v>0</v>
      </c>
      <c r="K345" s="231">
        <v>0</v>
      </c>
      <c r="L345" s="231">
        <v>0</v>
      </c>
      <c r="M345" s="231">
        <v>0</v>
      </c>
      <c r="N345" s="231">
        <v>0</v>
      </c>
      <c r="O345" s="231">
        <v>0</v>
      </c>
      <c r="P345" s="231">
        <v>0</v>
      </c>
      <c r="Q345" s="232">
        <v>0.42</v>
      </c>
      <c r="R345" s="232">
        <v>0</v>
      </c>
      <c r="S345" s="232">
        <v>0</v>
      </c>
      <c r="T345" s="232">
        <v>0</v>
      </c>
      <c r="U345" s="232">
        <v>0</v>
      </c>
      <c r="V345" s="232">
        <v>0</v>
      </c>
      <c r="W345" s="232">
        <v>0</v>
      </c>
      <c r="X345" s="232">
        <v>0</v>
      </c>
      <c r="Y345" s="232">
        <v>0</v>
      </c>
      <c r="Z345" s="233">
        <v>45991</v>
      </c>
      <c r="AA345" s="234">
        <v>42</v>
      </c>
      <c r="AB345" s="232">
        <v>0.42</v>
      </c>
    </row>
    <row r="346" spans="1:28" x14ac:dyDescent="0.25">
      <c r="A346" s="16" t="s">
        <v>1059</v>
      </c>
      <c r="B346" s="16" t="s">
        <v>2893</v>
      </c>
      <c r="C346" s="16" t="s">
        <v>4326</v>
      </c>
      <c r="D346" s="16" t="s">
        <v>4327</v>
      </c>
      <c r="F346" s="16" t="s">
        <v>3640</v>
      </c>
      <c r="G346" s="16" t="s">
        <v>3641</v>
      </c>
      <c r="H346" s="231">
        <v>2</v>
      </c>
      <c r="I346" s="231">
        <v>0</v>
      </c>
      <c r="J346" s="231">
        <v>0</v>
      </c>
      <c r="K346" s="231">
        <v>0</v>
      </c>
      <c r="L346" s="231">
        <v>0</v>
      </c>
      <c r="M346" s="231">
        <v>0</v>
      </c>
      <c r="N346" s="231">
        <v>0</v>
      </c>
      <c r="O346" s="231">
        <v>0</v>
      </c>
      <c r="P346" s="231">
        <v>0</v>
      </c>
      <c r="Q346" s="232">
        <v>0.02</v>
      </c>
      <c r="R346" s="232">
        <v>0</v>
      </c>
      <c r="S346" s="232">
        <v>0</v>
      </c>
      <c r="T346" s="232">
        <v>0</v>
      </c>
      <c r="U346" s="232">
        <v>0</v>
      </c>
      <c r="V346" s="232">
        <v>0</v>
      </c>
      <c r="W346" s="232">
        <v>0</v>
      </c>
      <c r="X346" s="232">
        <v>0</v>
      </c>
      <c r="Y346" s="232">
        <v>0</v>
      </c>
      <c r="Z346" s="233">
        <v>45991</v>
      </c>
      <c r="AA346" s="234">
        <v>2</v>
      </c>
      <c r="AB346" s="232">
        <v>0.02</v>
      </c>
    </row>
    <row r="347" spans="1:28" x14ac:dyDescent="0.25">
      <c r="A347" s="16" t="s">
        <v>1059</v>
      </c>
      <c r="B347" s="16" t="s">
        <v>2893</v>
      </c>
      <c r="C347" s="16" t="s">
        <v>4328</v>
      </c>
      <c r="D347" s="16" t="s">
        <v>4329</v>
      </c>
      <c r="F347" s="16" t="s">
        <v>3640</v>
      </c>
      <c r="G347" s="16" t="s">
        <v>3641</v>
      </c>
      <c r="H347" s="231">
        <v>22</v>
      </c>
      <c r="I347" s="231">
        <v>0</v>
      </c>
      <c r="J347" s="231">
        <v>0</v>
      </c>
      <c r="K347" s="231">
        <v>0</v>
      </c>
      <c r="L347" s="231">
        <v>0</v>
      </c>
      <c r="M347" s="231">
        <v>0</v>
      </c>
      <c r="N347" s="231">
        <v>0</v>
      </c>
      <c r="O347" s="231">
        <v>0</v>
      </c>
      <c r="P347" s="231">
        <v>0</v>
      </c>
      <c r="Q347" s="232">
        <v>0.22</v>
      </c>
      <c r="R347" s="232">
        <v>0</v>
      </c>
      <c r="S347" s="232">
        <v>0</v>
      </c>
      <c r="T347" s="232">
        <v>0</v>
      </c>
      <c r="U347" s="232">
        <v>0</v>
      </c>
      <c r="V347" s="232">
        <v>0</v>
      </c>
      <c r="W347" s="232">
        <v>0</v>
      </c>
      <c r="X347" s="232">
        <v>0</v>
      </c>
      <c r="Y347" s="232">
        <v>0</v>
      </c>
      <c r="Z347" s="233">
        <v>45991</v>
      </c>
      <c r="AA347" s="234">
        <v>22</v>
      </c>
      <c r="AB347" s="232">
        <v>0.22</v>
      </c>
    </row>
    <row r="348" spans="1:28" x14ac:dyDescent="0.25">
      <c r="A348" s="16" t="s">
        <v>1059</v>
      </c>
      <c r="B348" s="16" t="s">
        <v>2893</v>
      </c>
      <c r="C348" s="16" t="s">
        <v>4330</v>
      </c>
      <c r="D348" s="16" t="s">
        <v>4331</v>
      </c>
      <c r="F348" s="16" t="s">
        <v>3640</v>
      </c>
      <c r="G348" s="16" t="s">
        <v>3641</v>
      </c>
      <c r="H348" s="231">
        <v>12</v>
      </c>
      <c r="I348" s="231">
        <v>0</v>
      </c>
      <c r="J348" s="231">
        <v>0</v>
      </c>
      <c r="K348" s="231">
        <v>0</v>
      </c>
      <c r="L348" s="231">
        <v>0</v>
      </c>
      <c r="M348" s="231">
        <v>0</v>
      </c>
      <c r="N348" s="231">
        <v>0</v>
      </c>
      <c r="O348" s="231">
        <v>0</v>
      </c>
      <c r="P348" s="231">
        <v>0</v>
      </c>
      <c r="Q348" s="232">
        <v>4308</v>
      </c>
      <c r="R348" s="232">
        <v>0</v>
      </c>
      <c r="S348" s="232">
        <v>0</v>
      </c>
      <c r="T348" s="232">
        <v>0</v>
      </c>
      <c r="U348" s="232">
        <v>0</v>
      </c>
      <c r="V348" s="232">
        <v>0</v>
      </c>
      <c r="W348" s="232">
        <v>0</v>
      </c>
      <c r="X348" s="232">
        <v>0</v>
      </c>
      <c r="Y348" s="232">
        <v>0</v>
      </c>
      <c r="Z348" s="233">
        <v>45991</v>
      </c>
      <c r="AA348" s="234">
        <v>12</v>
      </c>
      <c r="AB348" s="232">
        <v>4308</v>
      </c>
    </row>
    <row r="349" spans="1:28" x14ac:dyDescent="0.25">
      <c r="A349" s="16" t="s">
        <v>1059</v>
      </c>
      <c r="B349" s="16" t="s">
        <v>2893</v>
      </c>
      <c r="C349" s="16" t="s">
        <v>4332</v>
      </c>
      <c r="D349" s="16" t="s">
        <v>4333</v>
      </c>
      <c r="F349" s="16" t="s">
        <v>3640</v>
      </c>
      <c r="G349" s="16" t="s">
        <v>3641</v>
      </c>
      <c r="H349" s="231">
        <v>17</v>
      </c>
      <c r="I349" s="231">
        <v>0</v>
      </c>
      <c r="J349" s="231">
        <v>0</v>
      </c>
      <c r="K349" s="231">
        <v>0</v>
      </c>
      <c r="L349" s="231">
        <v>0</v>
      </c>
      <c r="M349" s="231">
        <v>0</v>
      </c>
      <c r="N349" s="231">
        <v>0</v>
      </c>
      <c r="O349" s="231">
        <v>0</v>
      </c>
      <c r="P349" s="231">
        <v>0</v>
      </c>
      <c r="Q349" s="232">
        <v>3383</v>
      </c>
      <c r="R349" s="232">
        <v>0</v>
      </c>
      <c r="S349" s="232">
        <v>0</v>
      </c>
      <c r="T349" s="232">
        <v>0</v>
      </c>
      <c r="U349" s="232">
        <v>0</v>
      </c>
      <c r="V349" s="232">
        <v>0</v>
      </c>
      <c r="W349" s="232">
        <v>0</v>
      </c>
      <c r="X349" s="232">
        <v>0</v>
      </c>
      <c r="Y349" s="232">
        <v>0</v>
      </c>
      <c r="Z349" s="233">
        <v>45991</v>
      </c>
      <c r="AA349" s="234">
        <v>17</v>
      </c>
      <c r="AB349" s="232">
        <v>3383</v>
      </c>
    </row>
    <row r="350" spans="1:28" x14ac:dyDescent="0.25">
      <c r="A350" s="16" t="s">
        <v>1059</v>
      </c>
      <c r="B350" s="16" t="s">
        <v>2893</v>
      </c>
      <c r="C350" s="16" t="s">
        <v>4334</v>
      </c>
      <c r="D350" s="16" t="s">
        <v>4335</v>
      </c>
      <c r="F350" s="16" t="s">
        <v>3640</v>
      </c>
      <c r="G350" s="16" t="s">
        <v>3641</v>
      </c>
      <c r="H350" s="231">
        <v>20</v>
      </c>
      <c r="I350" s="231">
        <v>0</v>
      </c>
      <c r="J350" s="231">
        <v>0</v>
      </c>
      <c r="K350" s="231">
        <v>0</v>
      </c>
      <c r="L350" s="231">
        <v>0</v>
      </c>
      <c r="M350" s="231">
        <v>0</v>
      </c>
      <c r="N350" s="231">
        <v>0</v>
      </c>
      <c r="O350" s="231">
        <v>0</v>
      </c>
      <c r="P350" s="231">
        <v>0</v>
      </c>
      <c r="Q350" s="232">
        <v>11960</v>
      </c>
      <c r="R350" s="232">
        <v>0</v>
      </c>
      <c r="S350" s="232">
        <v>0</v>
      </c>
      <c r="T350" s="232">
        <v>0</v>
      </c>
      <c r="U350" s="232">
        <v>0</v>
      </c>
      <c r="V350" s="232">
        <v>0</v>
      </c>
      <c r="W350" s="232">
        <v>0</v>
      </c>
      <c r="X350" s="232">
        <v>0</v>
      </c>
      <c r="Y350" s="232">
        <v>0</v>
      </c>
      <c r="Z350" s="233">
        <v>45991</v>
      </c>
      <c r="AA350" s="234">
        <v>20</v>
      </c>
      <c r="AB350" s="232">
        <v>11960</v>
      </c>
    </row>
    <row r="351" spans="1:28" x14ac:dyDescent="0.25">
      <c r="A351" s="16" t="s">
        <v>1059</v>
      </c>
      <c r="B351" s="16" t="s">
        <v>2893</v>
      </c>
      <c r="C351" s="16" t="s">
        <v>4336</v>
      </c>
      <c r="D351" s="16" t="s">
        <v>4337</v>
      </c>
      <c r="F351" s="16" t="s">
        <v>3640</v>
      </c>
      <c r="G351" s="16" t="s">
        <v>3641</v>
      </c>
      <c r="H351" s="231">
        <v>25</v>
      </c>
      <c r="I351" s="231">
        <v>0</v>
      </c>
      <c r="J351" s="231">
        <v>0</v>
      </c>
      <c r="K351" s="231">
        <v>0</v>
      </c>
      <c r="L351" s="231">
        <v>0</v>
      </c>
      <c r="M351" s="231">
        <v>0</v>
      </c>
      <c r="N351" s="231">
        <v>0</v>
      </c>
      <c r="O351" s="231">
        <v>0</v>
      </c>
      <c r="P351" s="231">
        <v>0</v>
      </c>
      <c r="Q351" s="232">
        <v>0.25</v>
      </c>
      <c r="R351" s="232">
        <v>0</v>
      </c>
      <c r="S351" s="232">
        <v>0</v>
      </c>
      <c r="T351" s="232">
        <v>0</v>
      </c>
      <c r="U351" s="232">
        <v>0</v>
      </c>
      <c r="V351" s="232">
        <v>0</v>
      </c>
      <c r="W351" s="232">
        <v>0</v>
      </c>
      <c r="X351" s="232">
        <v>0</v>
      </c>
      <c r="Y351" s="232">
        <v>0</v>
      </c>
      <c r="Z351" s="233">
        <v>45991</v>
      </c>
      <c r="AA351" s="234">
        <v>25</v>
      </c>
      <c r="AB351" s="232">
        <v>0.25</v>
      </c>
    </row>
    <row r="352" spans="1:28" x14ac:dyDescent="0.25">
      <c r="A352" s="16" t="s">
        <v>1059</v>
      </c>
      <c r="B352" s="16" t="s">
        <v>2893</v>
      </c>
      <c r="C352" s="16" t="s">
        <v>4338</v>
      </c>
      <c r="D352" s="16" t="s">
        <v>4339</v>
      </c>
      <c r="F352" s="16" t="s">
        <v>3640</v>
      </c>
      <c r="G352" s="16" t="s">
        <v>3641</v>
      </c>
      <c r="H352" s="231">
        <v>13</v>
      </c>
      <c r="I352" s="231">
        <v>0</v>
      </c>
      <c r="J352" s="231">
        <v>0</v>
      </c>
      <c r="K352" s="231">
        <v>0</v>
      </c>
      <c r="L352" s="231">
        <v>0</v>
      </c>
      <c r="M352" s="231">
        <v>0</v>
      </c>
      <c r="N352" s="231">
        <v>0</v>
      </c>
      <c r="O352" s="231">
        <v>0</v>
      </c>
      <c r="P352" s="231">
        <v>0</v>
      </c>
      <c r="Q352" s="232">
        <v>0.13</v>
      </c>
      <c r="R352" s="232">
        <v>0</v>
      </c>
      <c r="S352" s="232">
        <v>0</v>
      </c>
      <c r="T352" s="232">
        <v>0</v>
      </c>
      <c r="U352" s="232">
        <v>0</v>
      </c>
      <c r="V352" s="232">
        <v>0</v>
      </c>
      <c r="W352" s="232">
        <v>0</v>
      </c>
      <c r="X352" s="232">
        <v>0</v>
      </c>
      <c r="Y352" s="232">
        <v>0</v>
      </c>
      <c r="Z352" s="233">
        <v>45991</v>
      </c>
      <c r="AA352" s="234">
        <v>13</v>
      </c>
      <c r="AB352" s="232">
        <v>0.13</v>
      </c>
    </row>
    <row r="353" spans="1:28" x14ac:dyDescent="0.25">
      <c r="A353" s="16" t="s">
        <v>1059</v>
      </c>
      <c r="B353" s="16" t="s">
        <v>2893</v>
      </c>
      <c r="C353" s="16" t="s">
        <v>4340</v>
      </c>
      <c r="D353" s="16" t="s">
        <v>4341</v>
      </c>
      <c r="F353" s="16" t="s">
        <v>3640</v>
      </c>
      <c r="G353" s="16" t="s">
        <v>3641</v>
      </c>
      <c r="H353" s="231">
        <v>12</v>
      </c>
      <c r="I353" s="231">
        <v>0</v>
      </c>
      <c r="J353" s="231">
        <v>0</v>
      </c>
      <c r="K353" s="231">
        <v>0</v>
      </c>
      <c r="L353" s="231">
        <v>0</v>
      </c>
      <c r="M353" s="231">
        <v>0</v>
      </c>
      <c r="N353" s="231">
        <v>0</v>
      </c>
      <c r="O353" s="231">
        <v>0</v>
      </c>
      <c r="P353" s="231">
        <v>0</v>
      </c>
      <c r="Q353" s="232">
        <v>0.12</v>
      </c>
      <c r="R353" s="232">
        <v>0</v>
      </c>
      <c r="S353" s="232">
        <v>0</v>
      </c>
      <c r="T353" s="232">
        <v>0</v>
      </c>
      <c r="U353" s="232">
        <v>0</v>
      </c>
      <c r="V353" s="232">
        <v>0</v>
      </c>
      <c r="W353" s="232">
        <v>0</v>
      </c>
      <c r="X353" s="232">
        <v>0</v>
      </c>
      <c r="Y353" s="232">
        <v>0</v>
      </c>
      <c r="Z353" s="233">
        <v>45991</v>
      </c>
      <c r="AA353" s="234">
        <v>12</v>
      </c>
      <c r="AB353" s="232">
        <v>0.12</v>
      </c>
    </row>
    <row r="354" spans="1:28" x14ac:dyDescent="0.25">
      <c r="A354" s="16" t="s">
        <v>1059</v>
      </c>
      <c r="B354" s="16" t="s">
        <v>2893</v>
      </c>
      <c r="C354" s="16" t="s">
        <v>4342</v>
      </c>
      <c r="D354" s="16" t="s">
        <v>4343</v>
      </c>
      <c r="F354" s="16" t="s">
        <v>3640</v>
      </c>
      <c r="G354" s="16" t="s">
        <v>3641</v>
      </c>
      <c r="H354" s="231">
        <v>52</v>
      </c>
      <c r="I354" s="231">
        <v>0</v>
      </c>
      <c r="J354" s="231">
        <v>0</v>
      </c>
      <c r="K354" s="231">
        <v>0</v>
      </c>
      <c r="L354" s="231">
        <v>0</v>
      </c>
      <c r="M354" s="231">
        <v>0</v>
      </c>
      <c r="N354" s="231">
        <v>0</v>
      </c>
      <c r="O354" s="231">
        <v>0</v>
      </c>
      <c r="P354" s="231">
        <v>0</v>
      </c>
      <c r="Q354" s="232">
        <v>0.52</v>
      </c>
      <c r="R354" s="232">
        <v>0</v>
      </c>
      <c r="S354" s="232">
        <v>0</v>
      </c>
      <c r="T354" s="232">
        <v>0</v>
      </c>
      <c r="U354" s="232">
        <v>0</v>
      </c>
      <c r="V354" s="232">
        <v>0</v>
      </c>
      <c r="W354" s="232">
        <v>0</v>
      </c>
      <c r="X354" s="232">
        <v>0</v>
      </c>
      <c r="Y354" s="232">
        <v>0</v>
      </c>
      <c r="Z354" s="233">
        <v>45991</v>
      </c>
      <c r="AA354" s="234">
        <v>52</v>
      </c>
      <c r="AB354" s="232">
        <v>0.52</v>
      </c>
    </row>
    <row r="355" spans="1:28" x14ac:dyDescent="0.25">
      <c r="A355" s="16" t="s">
        <v>1059</v>
      </c>
      <c r="B355" s="16" t="s">
        <v>2893</v>
      </c>
      <c r="C355" s="16" t="s">
        <v>4344</v>
      </c>
      <c r="D355" s="16" t="s">
        <v>4345</v>
      </c>
      <c r="F355" s="16" t="s">
        <v>3640</v>
      </c>
      <c r="G355" s="16" t="s">
        <v>3641</v>
      </c>
      <c r="H355" s="231">
        <v>4</v>
      </c>
      <c r="I355" s="231">
        <v>0</v>
      </c>
      <c r="J355" s="231">
        <v>0</v>
      </c>
      <c r="K355" s="231">
        <v>0</v>
      </c>
      <c r="L355" s="231">
        <v>0</v>
      </c>
      <c r="M355" s="231">
        <v>0</v>
      </c>
      <c r="N355" s="231">
        <v>0</v>
      </c>
      <c r="O355" s="231">
        <v>0</v>
      </c>
      <c r="P355" s="231">
        <v>0</v>
      </c>
      <c r="Q355" s="232">
        <v>1512</v>
      </c>
      <c r="R355" s="232">
        <v>0</v>
      </c>
      <c r="S355" s="232">
        <v>0</v>
      </c>
      <c r="T355" s="232">
        <v>0</v>
      </c>
      <c r="U355" s="232">
        <v>0</v>
      </c>
      <c r="V355" s="232">
        <v>0</v>
      </c>
      <c r="W355" s="232">
        <v>0</v>
      </c>
      <c r="X355" s="232">
        <v>0</v>
      </c>
      <c r="Y355" s="232">
        <v>0</v>
      </c>
      <c r="Z355" s="233">
        <v>45991</v>
      </c>
      <c r="AA355" s="234">
        <v>4</v>
      </c>
      <c r="AB355" s="232">
        <v>1512</v>
      </c>
    </row>
    <row r="356" spans="1:28" x14ac:dyDescent="0.25">
      <c r="A356" s="16" t="s">
        <v>1059</v>
      </c>
      <c r="B356" s="16" t="s">
        <v>2893</v>
      </c>
      <c r="C356" s="16" t="s">
        <v>4346</v>
      </c>
      <c r="D356" s="16" t="s">
        <v>4347</v>
      </c>
      <c r="F356" s="16" t="s">
        <v>3640</v>
      </c>
      <c r="G356" s="16" t="s">
        <v>3641</v>
      </c>
      <c r="H356" s="231">
        <v>14</v>
      </c>
      <c r="I356" s="231">
        <v>0</v>
      </c>
      <c r="J356" s="231">
        <v>0</v>
      </c>
      <c r="K356" s="231">
        <v>0</v>
      </c>
      <c r="L356" s="231">
        <v>0</v>
      </c>
      <c r="M356" s="231">
        <v>0</v>
      </c>
      <c r="N356" s="231">
        <v>0</v>
      </c>
      <c r="O356" s="231">
        <v>0</v>
      </c>
      <c r="P356" s="231">
        <v>0</v>
      </c>
      <c r="Q356" s="232">
        <v>0.14000000000000001</v>
      </c>
      <c r="R356" s="232">
        <v>0</v>
      </c>
      <c r="S356" s="232">
        <v>0</v>
      </c>
      <c r="T356" s="232">
        <v>0</v>
      </c>
      <c r="U356" s="232">
        <v>0</v>
      </c>
      <c r="V356" s="232">
        <v>0</v>
      </c>
      <c r="W356" s="232">
        <v>0</v>
      </c>
      <c r="X356" s="232">
        <v>0</v>
      </c>
      <c r="Y356" s="232">
        <v>0</v>
      </c>
      <c r="Z356" s="233">
        <v>45991</v>
      </c>
      <c r="AA356" s="234">
        <v>14</v>
      </c>
      <c r="AB356" s="232">
        <v>0.14000000000000001</v>
      </c>
    </row>
    <row r="357" spans="1:28" x14ac:dyDescent="0.25">
      <c r="A357" s="16" t="s">
        <v>1059</v>
      </c>
      <c r="B357" s="16" t="s">
        <v>2893</v>
      </c>
      <c r="C357" s="16" t="s">
        <v>4348</v>
      </c>
      <c r="D357" s="16" t="s">
        <v>4349</v>
      </c>
      <c r="F357" s="16" t="s">
        <v>3640</v>
      </c>
      <c r="G357" s="16" t="s">
        <v>3641</v>
      </c>
      <c r="H357" s="231">
        <v>14</v>
      </c>
      <c r="I357" s="231">
        <v>0</v>
      </c>
      <c r="J357" s="231">
        <v>0</v>
      </c>
      <c r="K357" s="231">
        <v>0</v>
      </c>
      <c r="L357" s="231">
        <v>0</v>
      </c>
      <c r="M357" s="231">
        <v>0</v>
      </c>
      <c r="N357" s="231">
        <v>0</v>
      </c>
      <c r="O357" s="231">
        <v>0</v>
      </c>
      <c r="P357" s="231">
        <v>0</v>
      </c>
      <c r="Q357" s="232">
        <v>0.14000000000000001</v>
      </c>
      <c r="R357" s="232">
        <v>0</v>
      </c>
      <c r="S357" s="232">
        <v>0</v>
      </c>
      <c r="T357" s="232">
        <v>0</v>
      </c>
      <c r="U357" s="232">
        <v>0</v>
      </c>
      <c r="V357" s="232">
        <v>0</v>
      </c>
      <c r="W357" s="232">
        <v>0</v>
      </c>
      <c r="X357" s="232">
        <v>0</v>
      </c>
      <c r="Y357" s="232">
        <v>0</v>
      </c>
      <c r="Z357" s="233">
        <v>45991</v>
      </c>
      <c r="AA357" s="234">
        <v>14</v>
      </c>
      <c r="AB357" s="232">
        <v>0.14000000000000001</v>
      </c>
    </row>
    <row r="358" spans="1:28" x14ac:dyDescent="0.25">
      <c r="A358" s="16" t="s">
        <v>1059</v>
      </c>
      <c r="B358" s="16" t="s">
        <v>2893</v>
      </c>
      <c r="C358" s="16" t="s">
        <v>4350</v>
      </c>
      <c r="D358" s="16" t="s">
        <v>4351</v>
      </c>
      <c r="F358" s="16" t="s">
        <v>3640</v>
      </c>
      <c r="G358" s="16" t="s">
        <v>3641</v>
      </c>
      <c r="H358" s="231">
        <v>7</v>
      </c>
      <c r="I358" s="231">
        <v>0</v>
      </c>
      <c r="J358" s="231">
        <v>0</v>
      </c>
      <c r="K358" s="231">
        <v>0</v>
      </c>
      <c r="L358" s="231">
        <v>0</v>
      </c>
      <c r="M358" s="231">
        <v>0</v>
      </c>
      <c r="N358" s="231">
        <v>0</v>
      </c>
      <c r="O358" s="231">
        <v>0</v>
      </c>
      <c r="P358" s="231">
        <v>0</v>
      </c>
      <c r="Q358" s="232">
        <v>7.0000000000000007E-2</v>
      </c>
      <c r="R358" s="232">
        <v>0</v>
      </c>
      <c r="S358" s="232">
        <v>0</v>
      </c>
      <c r="T358" s="232">
        <v>0</v>
      </c>
      <c r="U358" s="232">
        <v>0</v>
      </c>
      <c r="V358" s="232">
        <v>0</v>
      </c>
      <c r="W358" s="232">
        <v>0</v>
      </c>
      <c r="X358" s="232">
        <v>0</v>
      </c>
      <c r="Y358" s="232">
        <v>0</v>
      </c>
      <c r="Z358" s="233">
        <v>45991</v>
      </c>
      <c r="AA358" s="234">
        <v>7</v>
      </c>
      <c r="AB358" s="232">
        <v>7.0000000000000007E-2</v>
      </c>
    </row>
    <row r="359" spans="1:28" x14ac:dyDescent="0.25">
      <c r="A359" s="16" t="s">
        <v>1059</v>
      </c>
      <c r="B359" s="16" t="s">
        <v>2893</v>
      </c>
      <c r="C359" s="16" t="s">
        <v>4352</v>
      </c>
      <c r="D359" s="16" t="s">
        <v>4353</v>
      </c>
      <c r="F359" s="16" t="s">
        <v>3640</v>
      </c>
      <c r="G359" s="16" t="s">
        <v>3641</v>
      </c>
      <c r="H359" s="231">
        <v>19</v>
      </c>
      <c r="I359" s="231">
        <v>0</v>
      </c>
      <c r="J359" s="231">
        <v>0</v>
      </c>
      <c r="K359" s="231">
        <v>0</v>
      </c>
      <c r="L359" s="231">
        <v>0</v>
      </c>
      <c r="M359" s="231">
        <v>0</v>
      </c>
      <c r="N359" s="231">
        <v>0</v>
      </c>
      <c r="O359" s="231">
        <v>0</v>
      </c>
      <c r="P359" s="231">
        <v>0</v>
      </c>
      <c r="Q359" s="232">
        <v>0.19</v>
      </c>
      <c r="R359" s="232">
        <v>0</v>
      </c>
      <c r="S359" s="232">
        <v>0</v>
      </c>
      <c r="T359" s="232">
        <v>0</v>
      </c>
      <c r="U359" s="232">
        <v>0</v>
      </c>
      <c r="V359" s="232">
        <v>0</v>
      </c>
      <c r="W359" s="232">
        <v>0</v>
      </c>
      <c r="X359" s="232">
        <v>0</v>
      </c>
      <c r="Y359" s="232">
        <v>0</v>
      </c>
      <c r="Z359" s="233">
        <v>45991</v>
      </c>
      <c r="AA359" s="234">
        <v>19</v>
      </c>
      <c r="AB359" s="232">
        <v>0.19</v>
      </c>
    </row>
    <row r="360" spans="1:28" x14ac:dyDescent="0.25">
      <c r="A360" s="16" t="s">
        <v>1059</v>
      </c>
      <c r="B360" s="16" t="s">
        <v>2893</v>
      </c>
      <c r="C360" s="16" t="s">
        <v>4354</v>
      </c>
      <c r="D360" s="16" t="s">
        <v>4355</v>
      </c>
      <c r="F360" s="16" t="s">
        <v>3640</v>
      </c>
      <c r="G360" s="16" t="s">
        <v>3641</v>
      </c>
      <c r="H360" s="231">
        <v>2</v>
      </c>
      <c r="I360" s="231">
        <v>0</v>
      </c>
      <c r="J360" s="231">
        <v>0</v>
      </c>
      <c r="K360" s="231">
        <v>0</v>
      </c>
      <c r="L360" s="231">
        <v>0</v>
      </c>
      <c r="M360" s="231">
        <v>0</v>
      </c>
      <c r="N360" s="231">
        <v>0</v>
      </c>
      <c r="O360" s="231">
        <v>0</v>
      </c>
      <c r="P360" s="231">
        <v>0</v>
      </c>
      <c r="Q360" s="232">
        <v>0.02</v>
      </c>
      <c r="R360" s="232">
        <v>0</v>
      </c>
      <c r="S360" s="232">
        <v>0</v>
      </c>
      <c r="T360" s="232">
        <v>0</v>
      </c>
      <c r="U360" s="232">
        <v>0</v>
      </c>
      <c r="V360" s="232">
        <v>0</v>
      </c>
      <c r="W360" s="232">
        <v>0</v>
      </c>
      <c r="X360" s="232">
        <v>0</v>
      </c>
      <c r="Y360" s="232">
        <v>0</v>
      </c>
      <c r="Z360" s="233">
        <v>45991</v>
      </c>
      <c r="AA360" s="234">
        <v>2</v>
      </c>
      <c r="AB360" s="232">
        <v>0.02</v>
      </c>
    </row>
    <row r="361" spans="1:28" x14ac:dyDescent="0.25">
      <c r="A361" s="16" t="s">
        <v>1059</v>
      </c>
      <c r="B361" s="16" t="s">
        <v>2893</v>
      </c>
      <c r="C361" s="16" t="s">
        <v>4356</v>
      </c>
      <c r="D361" s="16" t="s">
        <v>4357</v>
      </c>
      <c r="F361" s="16" t="s">
        <v>3640</v>
      </c>
      <c r="G361" s="16" t="s">
        <v>3641</v>
      </c>
      <c r="H361" s="231">
        <v>2</v>
      </c>
      <c r="I361" s="231">
        <v>0</v>
      </c>
      <c r="J361" s="231">
        <v>0</v>
      </c>
      <c r="K361" s="231">
        <v>0</v>
      </c>
      <c r="L361" s="231">
        <v>0</v>
      </c>
      <c r="M361" s="231">
        <v>0</v>
      </c>
      <c r="N361" s="231">
        <v>0</v>
      </c>
      <c r="O361" s="231">
        <v>0</v>
      </c>
      <c r="P361" s="231">
        <v>0</v>
      </c>
      <c r="Q361" s="232">
        <v>0.02</v>
      </c>
      <c r="R361" s="232">
        <v>0</v>
      </c>
      <c r="S361" s="232">
        <v>0</v>
      </c>
      <c r="T361" s="232">
        <v>0</v>
      </c>
      <c r="U361" s="232">
        <v>0</v>
      </c>
      <c r="V361" s="232">
        <v>0</v>
      </c>
      <c r="W361" s="232">
        <v>0</v>
      </c>
      <c r="X361" s="232">
        <v>0</v>
      </c>
      <c r="Y361" s="232">
        <v>0</v>
      </c>
      <c r="Z361" s="233">
        <v>45991</v>
      </c>
      <c r="AA361" s="234">
        <v>2</v>
      </c>
      <c r="AB361" s="232">
        <v>0.02</v>
      </c>
    </row>
    <row r="362" spans="1:28" x14ac:dyDescent="0.25">
      <c r="A362" s="16" t="s">
        <v>1059</v>
      </c>
      <c r="B362" s="16" t="s">
        <v>2893</v>
      </c>
      <c r="C362" s="16" t="s">
        <v>4358</v>
      </c>
      <c r="D362" s="16" t="s">
        <v>4359</v>
      </c>
      <c r="F362" s="16" t="s">
        <v>3640</v>
      </c>
      <c r="G362" s="16" t="s">
        <v>3641</v>
      </c>
      <c r="H362" s="231">
        <v>2</v>
      </c>
      <c r="I362" s="231">
        <v>0</v>
      </c>
      <c r="J362" s="231">
        <v>0</v>
      </c>
      <c r="K362" s="231">
        <v>0</v>
      </c>
      <c r="L362" s="231">
        <v>0</v>
      </c>
      <c r="M362" s="231">
        <v>0</v>
      </c>
      <c r="N362" s="231">
        <v>0</v>
      </c>
      <c r="O362" s="231">
        <v>0</v>
      </c>
      <c r="P362" s="231">
        <v>0</v>
      </c>
      <c r="Q362" s="232">
        <v>0.02</v>
      </c>
      <c r="R362" s="232">
        <v>0</v>
      </c>
      <c r="S362" s="232">
        <v>0</v>
      </c>
      <c r="T362" s="232">
        <v>0</v>
      </c>
      <c r="U362" s="232">
        <v>0</v>
      </c>
      <c r="V362" s="232">
        <v>0</v>
      </c>
      <c r="W362" s="232">
        <v>0</v>
      </c>
      <c r="X362" s="232">
        <v>0</v>
      </c>
      <c r="Y362" s="232">
        <v>0</v>
      </c>
      <c r="Z362" s="233">
        <v>45991</v>
      </c>
      <c r="AA362" s="234">
        <v>2</v>
      </c>
      <c r="AB362" s="232">
        <v>0.02</v>
      </c>
    </row>
    <row r="363" spans="1:28" x14ac:dyDescent="0.25">
      <c r="A363" s="16" t="s">
        <v>1059</v>
      </c>
      <c r="B363" s="16" t="s">
        <v>2893</v>
      </c>
      <c r="C363" s="16" t="s">
        <v>4360</v>
      </c>
      <c r="D363" s="16" t="s">
        <v>4361</v>
      </c>
      <c r="F363" s="16" t="s">
        <v>3640</v>
      </c>
      <c r="G363" s="16" t="s">
        <v>3641</v>
      </c>
      <c r="H363" s="231">
        <v>2</v>
      </c>
      <c r="I363" s="231">
        <v>0</v>
      </c>
      <c r="J363" s="231">
        <v>0</v>
      </c>
      <c r="K363" s="231">
        <v>0</v>
      </c>
      <c r="L363" s="231">
        <v>0</v>
      </c>
      <c r="M363" s="231">
        <v>0</v>
      </c>
      <c r="N363" s="231">
        <v>0</v>
      </c>
      <c r="O363" s="231">
        <v>0</v>
      </c>
      <c r="P363" s="231">
        <v>0</v>
      </c>
      <c r="Q363" s="232">
        <v>0.02</v>
      </c>
      <c r="R363" s="232">
        <v>0</v>
      </c>
      <c r="S363" s="232">
        <v>0</v>
      </c>
      <c r="T363" s="232">
        <v>0</v>
      </c>
      <c r="U363" s="232">
        <v>0</v>
      </c>
      <c r="V363" s="232">
        <v>0</v>
      </c>
      <c r="W363" s="232">
        <v>0</v>
      </c>
      <c r="X363" s="232">
        <v>0</v>
      </c>
      <c r="Y363" s="232">
        <v>0</v>
      </c>
      <c r="Z363" s="233">
        <v>45991</v>
      </c>
      <c r="AA363" s="234">
        <v>2</v>
      </c>
      <c r="AB363" s="232">
        <v>0.02</v>
      </c>
    </row>
    <row r="364" spans="1:28" x14ac:dyDescent="0.25">
      <c r="A364" s="16" t="s">
        <v>1059</v>
      </c>
      <c r="B364" s="16" t="s">
        <v>2893</v>
      </c>
      <c r="C364" s="16" t="s">
        <v>4362</v>
      </c>
      <c r="D364" s="16" t="s">
        <v>4363</v>
      </c>
      <c r="F364" s="16" t="s">
        <v>3640</v>
      </c>
      <c r="G364" s="16" t="s">
        <v>3641</v>
      </c>
      <c r="H364" s="231">
        <v>2</v>
      </c>
      <c r="I364" s="231">
        <v>0</v>
      </c>
      <c r="J364" s="231">
        <v>0</v>
      </c>
      <c r="K364" s="231">
        <v>0</v>
      </c>
      <c r="L364" s="231">
        <v>0</v>
      </c>
      <c r="M364" s="231">
        <v>0</v>
      </c>
      <c r="N364" s="231">
        <v>0</v>
      </c>
      <c r="O364" s="231">
        <v>0</v>
      </c>
      <c r="P364" s="231">
        <v>0</v>
      </c>
      <c r="Q364" s="232">
        <v>0.02</v>
      </c>
      <c r="R364" s="232">
        <v>0</v>
      </c>
      <c r="S364" s="232">
        <v>0</v>
      </c>
      <c r="T364" s="232">
        <v>0</v>
      </c>
      <c r="U364" s="232">
        <v>0</v>
      </c>
      <c r="V364" s="232">
        <v>0</v>
      </c>
      <c r="W364" s="232">
        <v>0</v>
      </c>
      <c r="X364" s="232">
        <v>0</v>
      </c>
      <c r="Y364" s="232">
        <v>0</v>
      </c>
      <c r="Z364" s="233">
        <v>45991</v>
      </c>
      <c r="AA364" s="234">
        <v>2</v>
      </c>
      <c r="AB364" s="232">
        <v>0.02</v>
      </c>
    </row>
    <row r="365" spans="1:28" x14ac:dyDescent="0.25">
      <c r="A365" s="16" t="s">
        <v>1059</v>
      </c>
      <c r="B365" s="16" t="s">
        <v>2893</v>
      </c>
      <c r="C365" s="16" t="s">
        <v>4364</v>
      </c>
      <c r="D365" s="16" t="s">
        <v>4365</v>
      </c>
      <c r="F365" s="16" t="s">
        <v>3640</v>
      </c>
      <c r="G365" s="16" t="s">
        <v>3641</v>
      </c>
      <c r="H365" s="231">
        <v>10</v>
      </c>
      <c r="I365" s="231">
        <v>0</v>
      </c>
      <c r="J365" s="231">
        <v>0</v>
      </c>
      <c r="K365" s="231">
        <v>0</v>
      </c>
      <c r="L365" s="231">
        <v>0</v>
      </c>
      <c r="M365" s="231">
        <v>0</v>
      </c>
      <c r="N365" s="231">
        <v>0</v>
      </c>
      <c r="O365" s="231">
        <v>0</v>
      </c>
      <c r="P365" s="231">
        <v>0</v>
      </c>
      <c r="Q365" s="232">
        <v>22503</v>
      </c>
      <c r="R365" s="232">
        <v>0</v>
      </c>
      <c r="S365" s="232">
        <v>0</v>
      </c>
      <c r="T365" s="232">
        <v>0</v>
      </c>
      <c r="U365" s="232">
        <v>0</v>
      </c>
      <c r="V365" s="232">
        <v>0</v>
      </c>
      <c r="W365" s="232">
        <v>0</v>
      </c>
      <c r="X365" s="232">
        <v>0</v>
      </c>
      <c r="Y365" s="232">
        <v>0</v>
      </c>
      <c r="Z365" s="233">
        <v>45991</v>
      </c>
      <c r="AA365" s="234">
        <v>10</v>
      </c>
      <c r="AB365" s="232">
        <v>22503</v>
      </c>
    </row>
    <row r="366" spans="1:28" x14ac:dyDescent="0.25">
      <c r="A366" s="16" t="s">
        <v>1059</v>
      </c>
      <c r="B366" s="16" t="s">
        <v>2893</v>
      </c>
      <c r="C366" s="16" t="s">
        <v>4366</v>
      </c>
      <c r="D366" s="16" t="s">
        <v>4367</v>
      </c>
      <c r="F366" s="16" t="s">
        <v>3640</v>
      </c>
      <c r="G366" s="16" t="s">
        <v>3641</v>
      </c>
      <c r="H366" s="231">
        <v>9</v>
      </c>
      <c r="I366" s="231">
        <v>0</v>
      </c>
      <c r="J366" s="231">
        <v>0</v>
      </c>
      <c r="K366" s="231">
        <v>0</v>
      </c>
      <c r="L366" s="231">
        <v>0</v>
      </c>
      <c r="M366" s="231">
        <v>0</v>
      </c>
      <c r="N366" s="231">
        <v>0</v>
      </c>
      <c r="O366" s="231">
        <v>0</v>
      </c>
      <c r="P366" s="231">
        <v>0</v>
      </c>
      <c r="Q366" s="232">
        <v>0.09</v>
      </c>
      <c r="R366" s="232">
        <v>0</v>
      </c>
      <c r="S366" s="232">
        <v>0</v>
      </c>
      <c r="T366" s="232">
        <v>0</v>
      </c>
      <c r="U366" s="232">
        <v>0</v>
      </c>
      <c r="V366" s="232">
        <v>0</v>
      </c>
      <c r="W366" s="232">
        <v>0</v>
      </c>
      <c r="X366" s="232">
        <v>0</v>
      </c>
      <c r="Y366" s="232">
        <v>0</v>
      </c>
      <c r="Z366" s="233">
        <v>45991</v>
      </c>
      <c r="AA366" s="234">
        <v>9</v>
      </c>
      <c r="AB366" s="232">
        <v>0.09</v>
      </c>
    </row>
    <row r="367" spans="1:28" x14ac:dyDescent="0.25">
      <c r="A367" s="16" t="s">
        <v>1059</v>
      </c>
      <c r="B367" s="16" t="s">
        <v>2893</v>
      </c>
      <c r="C367" s="16" t="s">
        <v>4368</v>
      </c>
      <c r="D367" s="16" t="s">
        <v>4369</v>
      </c>
      <c r="F367" s="16" t="s">
        <v>3640</v>
      </c>
      <c r="G367" s="16" t="s">
        <v>3641</v>
      </c>
      <c r="H367" s="231">
        <v>2</v>
      </c>
      <c r="I367" s="231">
        <v>0</v>
      </c>
      <c r="J367" s="231">
        <v>0</v>
      </c>
      <c r="K367" s="231">
        <v>0</v>
      </c>
      <c r="L367" s="231">
        <v>0</v>
      </c>
      <c r="M367" s="231">
        <v>0</v>
      </c>
      <c r="N367" s="231">
        <v>0</v>
      </c>
      <c r="O367" s="231">
        <v>0</v>
      </c>
      <c r="P367" s="231">
        <v>0</v>
      </c>
      <c r="Q367" s="232">
        <v>0.02</v>
      </c>
      <c r="R367" s="232">
        <v>0</v>
      </c>
      <c r="S367" s="232">
        <v>0</v>
      </c>
      <c r="T367" s="232">
        <v>0</v>
      </c>
      <c r="U367" s="232">
        <v>0</v>
      </c>
      <c r="V367" s="232">
        <v>0</v>
      </c>
      <c r="W367" s="232">
        <v>0</v>
      </c>
      <c r="X367" s="232">
        <v>0</v>
      </c>
      <c r="Y367" s="232">
        <v>0</v>
      </c>
      <c r="Z367" s="233">
        <v>45991</v>
      </c>
      <c r="AA367" s="234">
        <v>2</v>
      </c>
      <c r="AB367" s="232">
        <v>0.02</v>
      </c>
    </row>
    <row r="368" spans="1:28" x14ac:dyDescent="0.25">
      <c r="A368" s="16" t="s">
        <v>1059</v>
      </c>
      <c r="B368" s="16" t="s">
        <v>2893</v>
      </c>
      <c r="C368" s="16" t="s">
        <v>4370</v>
      </c>
      <c r="D368" s="16" t="s">
        <v>4371</v>
      </c>
      <c r="F368" s="16" t="s">
        <v>3640</v>
      </c>
      <c r="G368" s="16" t="s">
        <v>3641</v>
      </c>
      <c r="H368" s="231">
        <v>2</v>
      </c>
      <c r="I368" s="231">
        <v>0</v>
      </c>
      <c r="J368" s="231">
        <v>0</v>
      </c>
      <c r="K368" s="231">
        <v>0</v>
      </c>
      <c r="L368" s="231">
        <v>0</v>
      </c>
      <c r="M368" s="231">
        <v>0</v>
      </c>
      <c r="N368" s="231">
        <v>0</v>
      </c>
      <c r="O368" s="231">
        <v>0</v>
      </c>
      <c r="P368" s="231">
        <v>0</v>
      </c>
      <c r="Q368" s="232">
        <v>0.02</v>
      </c>
      <c r="R368" s="232">
        <v>0</v>
      </c>
      <c r="S368" s="232">
        <v>0</v>
      </c>
      <c r="T368" s="232">
        <v>0</v>
      </c>
      <c r="U368" s="232">
        <v>0</v>
      </c>
      <c r="V368" s="232">
        <v>0</v>
      </c>
      <c r="W368" s="232">
        <v>0</v>
      </c>
      <c r="X368" s="232">
        <v>0</v>
      </c>
      <c r="Y368" s="232">
        <v>0</v>
      </c>
      <c r="Z368" s="233">
        <v>45991</v>
      </c>
      <c r="AA368" s="234">
        <v>2</v>
      </c>
      <c r="AB368" s="232">
        <v>0.02</v>
      </c>
    </row>
    <row r="369" spans="1:28" x14ac:dyDescent="0.25">
      <c r="A369" s="16" t="s">
        <v>1059</v>
      </c>
      <c r="B369" s="16" t="s">
        <v>2893</v>
      </c>
      <c r="C369" s="16" t="s">
        <v>4372</v>
      </c>
      <c r="D369" s="16" t="s">
        <v>4373</v>
      </c>
      <c r="F369" s="16" t="s">
        <v>3640</v>
      </c>
      <c r="G369" s="16" t="s">
        <v>3641</v>
      </c>
      <c r="H369" s="231">
        <v>4</v>
      </c>
      <c r="I369" s="231">
        <v>0</v>
      </c>
      <c r="J369" s="231">
        <v>0</v>
      </c>
      <c r="K369" s="231">
        <v>0</v>
      </c>
      <c r="L369" s="231">
        <v>0</v>
      </c>
      <c r="M369" s="231">
        <v>0</v>
      </c>
      <c r="N369" s="231">
        <v>0</v>
      </c>
      <c r="O369" s="231">
        <v>0</v>
      </c>
      <c r="P369" s="231">
        <v>0</v>
      </c>
      <c r="Q369" s="232">
        <v>0.04</v>
      </c>
      <c r="R369" s="232">
        <v>0</v>
      </c>
      <c r="S369" s="232">
        <v>0</v>
      </c>
      <c r="T369" s="232">
        <v>0</v>
      </c>
      <c r="U369" s="232">
        <v>0</v>
      </c>
      <c r="V369" s="232">
        <v>0</v>
      </c>
      <c r="W369" s="232">
        <v>0</v>
      </c>
      <c r="X369" s="232">
        <v>0</v>
      </c>
      <c r="Y369" s="232">
        <v>0</v>
      </c>
      <c r="Z369" s="233">
        <v>45991</v>
      </c>
      <c r="AA369" s="234">
        <v>4</v>
      </c>
      <c r="AB369" s="232">
        <v>0.04</v>
      </c>
    </row>
    <row r="370" spans="1:28" x14ac:dyDescent="0.25">
      <c r="A370" s="16" t="s">
        <v>1059</v>
      </c>
      <c r="B370" s="16" t="s">
        <v>2893</v>
      </c>
      <c r="C370" s="16" t="s">
        <v>4374</v>
      </c>
      <c r="D370" s="16" t="s">
        <v>4375</v>
      </c>
      <c r="F370" s="16" t="s">
        <v>3640</v>
      </c>
      <c r="G370" s="16" t="s">
        <v>3641</v>
      </c>
      <c r="H370" s="231">
        <v>2</v>
      </c>
      <c r="I370" s="231">
        <v>0</v>
      </c>
      <c r="J370" s="231">
        <v>0</v>
      </c>
      <c r="K370" s="231">
        <v>0</v>
      </c>
      <c r="L370" s="231">
        <v>0</v>
      </c>
      <c r="M370" s="231">
        <v>0</v>
      </c>
      <c r="N370" s="231">
        <v>0</v>
      </c>
      <c r="O370" s="231">
        <v>0</v>
      </c>
      <c r="P370" s="231">
        <v>0</v>
      </c>
      <c r="Q370" s="232">
        <v>0.02</v>
      </c>
      <c r="R370" s="232">
        <v>0</v>
      </c>
      <c r="S370" s="232">
        <v>0</v>
      </c>
      <c r="T370" s="232">
        <v>0</v>
      </c>
      <c r="U370" s="232">
        <v>0</v>
      </c>
      <c r="V370" s="232">
        <v>0</v>
      </c>
      <c r="W370" s="232">
        <v>0</v>
      </c>
      <c r="X370" s="232">
        <v>0</v>
      </c>
      <c r="Y370" s="232">
        <v>0</v>
      </c>
      <c r="Z370" s="233">
        <v>45991</v>
      </c>
      <c r="AA370" s="234">
        <v>2</v>
      </c>
      <c r="AB370" s="232">
        <v>0.02</v>
      </c>
    </row>
    <row r="371" spans="1:28" x14ac:dyDescent="0.25">
      <c r="A371" s="16" t="s">
        <v>1059</v>
      </c>
      <c r="B371" s="16" t="s">
        <v>2893</v>
      </c>
      <c r="C371" s="16" t="s">
        <v>4376</v>
      </c>
      <c r="D371" s="16" t="s">
        <v>4377</v>
      </c>
      <c r="F371" s="16" t="s">
        <v>3640</v>
      </c>
      <c r="G371" s="16" t="s">
        <v>3641</v>
      </c>
      <c r="H371" s="231">
        <v>600</v>
      </c>
      <c r="I371" s="231">
        <v>0</v>
      </c>
      <c r="J371" s="231">
        <v>0</v>
      </c>
      <c r="K371" s="231">
        <v>0</v>
      </c>
      <c r="L371" s="231">
        <v>0</v>
      </c>
      <c r="M371" s="231">
        <v>0</v>
      </c>
      <c r="N371" s="231">
        <v>0</v>
      </c>
      <c r="O371" s="231">
        <v>0</v>
      </c>
      <c r="P371" s="231">
        <v>0</v>
      </c>
      <c r="Q371" s="232">
        <v>6540</v>
      </c>
      <c r="R371" s="232">
        <v>0</v>
      </c>
      <c r="S371" s="232">
        <v>0</v>
      </c>
      <c r="T371" s="232">
        <v>0</v>
      </c>
      <c r="U371" s="232">
        <v>0</v>
      </c>
      <c r="V371" s="232">
        <v>0</v>
      </c>
      <c r="W371" s="232">
        <v>0</v>
      </c>
      <c r="X371" s="232">
        <v>0</v>
      </c>
      <c r="Y371" s="232">
        <v>0</v>
      </c>
      <c r="Z371" s="233">
        <v>45991</v>
      </c>
      <c r="AA371" s="234">
        <v>600</v>
      </c>
      <c r="AB371" s="232">
        <v>6540</v>
      </c>
    </row>
    <row r="372" spans="1:28" x14ac:dyDescent="0.25">
      <c r="A372" s="16" t="s">
        <v>1059</v>
      </c>
      <c r="B372" s="16" t="s">
        <v>2893</v>
      </c>
      <c r="C372" s="16" t="s">
        <v>4378</v>
      </c>
      <c r="D372" s="16" t="s">
        <v>4379</v>
      </c>
      <c r="F372" s="16" t="s">
        <v>3640</v>
      </c>
      <c r="G372" s="16" t="s">
        <v>3641</v>
      </c>
      <c r="H372" s="231">
        <v>320</v>
      </c>
      <c r="I372" s="231">
        <v>0</v>
      </c>
      <c r="J372" s="231">
        <v>0</v>
      </c>
      <c r="K372" s="231">
        <v>0</v>
      </c>
      <c r="L372" s="231">
        <v>0</v>
      </c>
      <c r="M372" s="231">
        <v>0</v>
      </c>
      <c r="N372" s="231">
        <v>0</v>
      </c>
      <c r="O372" s="231">
        <v>0</v>
      </c>
      <c r="P372" s="231">
        <v>0</v>
      </c>
      <c r="Q372" s="232">
        <v>3824</v>
      </c>
      <c r="R372" s="232">
        <v>0</v>
      </c>
      <c r="S372" s="232">
        <v>0</v>
      </c>
      <c r="T372" s="232">
        <v>0</v>
      </c>
      <c r="U372" s="232">
        <v>0</v>
      </c>
      <c r="V372" s="232">
        <v>0</v>
      </c>
      <c r="W372" s="232">
        <v>0</v>
      </c>
      <c r="X372" s="232">
        <v>0</v>
      </c>
      <c r="Y372" s="232">
        <v>0</v>
      </c>
      <c r="Z372" s="233">
        <v>45991</v>
      </c>
      <c r="AA372" s="234">
        <v>320</v>
      </c>
      <c r="AB372" s="232">
        <v>3824</v>
      </c>
    </row>
    <row r="373" spans="1:28" x14ac:dyDescent="0.25">
      <c r="A373" s="16" t="s">
        <v>1059</v>
      </c>
      <c r="B373" s="16" t="s">
        <v>2893</v>
      </c>
      <c r="C373" s="16" t="s">
        <v>4380</v>
      </c>
      <c r="D373" s="16" t="s">
        <v>4381</v>
      </c>
      <c r="F373" s="16" t="s">
        <v>3640</v>
      </c>
      <c r="G373" s="16" t="s">
        <v>3641</v>
      </c>
      <c r="H373" s="231">
        <v>3</v>
      </c>
      <c r="I373" s="231">
        <v>0</v>
      </c>
      <c r="J373" s="231">
        <v>0</v>
      </c>
      <c r="K373" s="231">
        <v>0</v>
      </c>
      <c r="L373" s="231">
        <v>0</v>
      </c>
      <c r="M373" s="231">
        <v>0</v>
      </c>
      <c r="N373" s="231">
        <v>0</v>
      </c>
      <c r="O373" s="231">
        <v>0</v>
      </c>
      <c r="P373" s="231">
        <v>0</v>
      </c>
      <c r="Q373" s="232">
        <v>0.03</v>
      </c>
      <c r="R373" s="232">
        <v>0</v>
      </c>
      <c r="S373" s="232">
        <v>0</v>
      </c>
      <c r="T373" s="232">
        <v>0</v>
      </c>
      <c r="U373" s="232">
        <v>0</v>
      </c>
      <c r="V373" s="232">
        <v>0</v>
      </c>
      <c r="W373" s="232">
        <v>0</v>
      </c>
      <c r="X373" s="232">
        <v>0</v>
      </c>
      <c r="Y373" s="232">
        <v>0</v>
      </c>
      <c r="Z373" s="233">
        <v>45991</v>
      </c>
      <c r="AA373" s="234">
        <v>3</v>
      </c>
      <c r="AB373" s="232">
        <v>0.03</v>
      </c>
    </row>
    <row r="374" spans="1:28" x14ac:dyDescent="0.25">
      <c r="A374" s="16" t="s">
        <v>1059</v>
      </c>
      <c r="B374" s="16" t="s">
        <v>2893</v>
      </c>
      <c r="C374" s="16" t="s">
        <v>4382</v>
      </c>
      <c r="D374" s="16" t="s">
        <v>4383</v>
      </c>
      <c r="F374" s="16" t="s">
        <v>3640</v>
      </c>
      <c r="G374" s="16" t="s">
        <v>3641</v>
      </c>
      <c r="H374" s="231">
        <v>2</v>
      </c>
      <c r="I374" s="231">
        <v>0</v>
      </c>
      <c r="J374" s="231">
        <v>0</v>
      </c>
      <c r="K374" s="231">
        <v>0</v>
      </c>
      <c r="L374" s="231">
        <v>0</v>
      </c>
      <c r="M374" s="231">
        <v>0</v>
      </c>
      <c r="N374" s="231">
        <v>0</v>
      </c>
      <c r="O374" s="231">
        <v>0</v>
      </c>
      <c r="P374" s="231">
        <v>0</v>
      </c>
      <c r="Q374" s="232">
        <v>0.02</v>
      </c>
      <c r="R374" s="232">
        <v>0</v>
      </c>
      <c r="S374" s="232">
        <v>0</v>
      </c>
      <c r="T374" s="232">
        <v>0</v>
      </c>
      <c r="U374" s="232">
        <v>0</v>
      </c>
      <c r="V374" s="232">
        <v>0</v>
      </c>
      <c r="W374" s="232">
        <v>0</v>
      </c>
      <c r="X374" s="232">
        <v>0</v>
      </c>
      <c r="Y374" s="232">
        <v>0</v>
      </c>
      <c r="Z374" s="233">
        <v>45991</v>
      </c>
      <c r="AA374" s="234">
        <v>2</v>
      </c>
      <c r="AB374" s="232">
        <v>0.02</v>
      </c>
    </row>
    <row r="375" spans="1:28" x14ac:dyDescent="0.25">
      <c r="A375" s="16" t="s">
        <v>1059</v>
      </c>
      <c r="B375" s="16" t="s">
        <v>2893</v>
      </c>
      <c r="C375" s="16" t="s">
        <v>4384</v>
      </c>
      <c r="D375" s="16" t="s">
        <v>4385</v>
      </c>
      <c r="F375" s="16" t="s">
        <v>3640</v>
      </c>
      <c r="G375" s="16" t="s">
        <v>3641</v>
      </c>
      <c r="H375" s="231">
        <v>2</v>
      </c>
      <c r="I375" s="231">
        <v>0</v>
      </c>
      <c r="J375" s="231">
        <v>0</v>
      </c>
      <c r="K375" s="231">
        <v>0</v>
      </c>
      <c r="L375" s="231">
        <v>0</v>
      </c>
      <c r="M375" s="231">
        <v>0</v>
      </c>
      <c r="N375" s="231">
        <v>0</v>
      </c>
      <c r="O375" s="231">
        <v>0</v>
      </c>
      <c r="P375" s="231">
        <v>0</v>
      </c>
      <c r="Q375" s="232">
        <v>0.02</v>
      </c>
      <c r="R375" s="232">
        <v>0</v>
      </c>
      <c r="S375" s="232">
        <v>0</v>
      </c>
      <c r="T375" s="232">
        <v>0</v>
      </c>
      <c r="U375" s="232">
        <v>0</v>
      </c>
      <c r="V375" s="232">
        <v>0</v>
      </c>
      <c r="W375" s="232">
        <v>0</v>
      </c>
      <c r="X375" s="232">
        <v>0</v>
      </c>
      <c r="Y375" s="232">
        <v>0</v>
      </c>
      <c r="Z375" s="233">
        <v>45991</v>
      </c>
      <c r="AA375" s="234">
        <v>2</v>
      </c>
      <c r="AB375" s="232">
        <v>0.02</v>
      </c>
    </row>
    <row r="376" spans="1:28" x14ac:dyDescent="0.25">
      <c r="A376" s="16" t="s">
        <v>1059</v>
      </c>
      <c r="B376" s="16" t="s">
        <v>2893</v>
      </c>
      <c r="C376" s="16" t="s">
        <v>4386</v>
      </c>
      <c r="D376" s="16" t="s">
        <v>4387</v>
      </c>
      <c r="F376" s="16" t="s">
        <v>3640</v>
      </c>
      <c r="G376" s="16" t="s">
        <v>3641</v>
      </c>
      <c r="H376" s="231">
        <v>2</v>
      </c>
      <c r="I376" s="231">
        <v>0</v>
      </c>
      <c r="J376" s="231">
        <v>0</v>
      </c>
      <c r="K376" s="231">
        <v>0</v>
      </c>
      <c r="L376" s="231">
        <v>0</v>
      </c>
      <c r="M376" s="231">
        <v>0</v>
      </c>
      <c r="N376" s="231">
        <v>0</v>
      </c>
      <c r="O376" s="231">
        <v>0</v>
      </c>
      <c r="P376" s="231">
        <v>0</v>
      </c>
      <c r="Q376" s="232">
        <v>0.02</v>
      </c>
      <c r="R376" s="232">
        <v>0</v>
      </c>
      <c r="S376" s="232">
        <v>0</v>
      </c>
      <c r="T376" s="232">
        <v>0</v>
      </c>
      <c r="U376" s="232">
        <v>0</v>
      </c>
      <c r="V376" s="232">
        <v>0</v>
      </c>
      <c r="W376" s="232">
        <v>0</v>
      </c>
      <c r="X376" s="232">
        <v>0</v>
      </c>
      <c r="Y376" s="232">
        <v>0</v>
      </c>
      <c r="Z376" s="233">
        <v>45991</v>
      </c>
      <c r="AA376" s="234">
        <v>2</v>
      </c>
      <c r="AB376" s="232">
        <v>0.02</v>
      </c>
    </row>
    <row r="377" spans="1:28" x14ac:dyDescent="0.25">
      <c r="A377" s="16" t="s">
        <v>1059</v>
      </c>
      <c r="B377" s="16" t="s">
        <v>2893</v>
      </c>
      <c r="C377" s="16" t="s">
        <v>4388</v>
      </c>
      <c r="D377" s="16" t="s">
        <v>4389</v>
      </c>
      <c r="F377" s="16" t="s">
        <v>3640</v>
      </c>
      <c r="G377" s="16" t="s">
        <v>3641</v>
      </c>
      <c r="H377" s="231">
        <v>2</v>
      </c>
      <c r="I377" s="231">
        <v>0</v>
      </c>
      <c r="J377" s="231">
        <v>0</v>
      </c>
      <c r="K377" s="231">
        <v>0</v>
      </c>
      <c r="L377" s="231">
        <v>0</v>
      </c>
      <c r="M377" s="231">
        <v>0</v>
      </c>
      <c r="N377" s="231">
        <v>0</v>
      </c>
      <c r="O377" s="231">
        <v>0</v>
      </c>
      <c r="P377" s="231">
        <v>0</v>
      </c>
      <c r="Q377" s="232">
        <v>0.02</v>
      </c>
      <c r="R377" s="232">
        <v>0</v>
      </c>
      <c r="S377" s="232">
        <v>0</v>
      </c>
      <c r="T377" s="232">
        <v>0</v>
      </c>
      <c r="U377" s="232">
        <v>0</v>
      </c>
      <c r="V377" s="232">
        <v>0</v>
      </c>
      <c r="W377" s="232">
        <v>0</v>
      </c>
      <c r="X377" s="232">
        <v>0</v>
      </c>
      <c r="Y377" s="232">
        <v>0</v>
      </c>
      <c r="Z377" s="233">
        <v>45991</v>
      </c>
      <c r="AA377" s="234">
        <v>2</v>
      </c>
      <c r="AB377" s="232">
        <v>0.02</v>
      </c>
    </row>
    <row r="378" spans="1:28" x14ac:dyDescent="0.25">
      <c r="A378" s="16" t="s">
        <v>1059</v>
      </c>
      <c r="B378" s="16" t="s">
        <v>2893</v>
      </c>
      <c r="C378" s="16" t="s">
        <v>4390</v>
      </c>
      <c r="D378" s="16" t="s">
        <v>4391</v>
      </c>
      <c r="F378" s="16" t="s">
        <v>3640</v>
      </c>
      <c r="G378" s="16" t="s">
        <v>3641</v>
      </c>
      <c r="H378" s="231">
        <v>2</v>
      </c>
      <c r="I378" s="231">
        <v>0</v>
      </c>
      <c r="J378" s="231">
        <v>0</v>
      </c>
      <c r="K378" s="231">
        <v>0</v>
      </c>
      <c r="L378" s="231">
        <v>0</v>
      </c>
      <c r="M378" s="231">
        <v>0</v>
      </c>
      <c r="N378" s="231">
        <v>0</v>
      </c>
      <c r="O378" s="231">
        <v>0</v>
      </c>
      <c r="P378" s="231">
        <v>0</v>
      </c>
      <c r="Q378" s="232">
        <v>0.02</v>
      </c>
      <c r="R378" s="232">
        <v>0</v>
      </c>
      <c r="S378" s="232">
        <v>0</v>
      </c>
      <c r="T378" s="232">
        <v>0</v>
      </c>
      <c r="U378" s="232">
        <v>0</v>
      </c>
      <c r="V378" s="232">
        <v>0</v>
      </c>
      <c r="W378" s="232">
        <v>0</v>
      </c>
      <c r="X378" s="232">
        <v>0</v>
      </c>
      <c r="Y378" s="232">
        <v>0</v>
      </c>
      <c r="Z378" s="233">
        <v>45991</v>
      </c>
      <c r="AA378" s="234">
        <v>2</v>
      </c>
      <c r="AB378" s="232">
        <v>0.02</v>
      </c>
    </row>
    <row r="379" spans="1:28" x14ac:dyDescent="0.25">
      <c r="A379" s="16" t="s">
        <v>1059</v>
      </c>
      <c r="B379" s="16" t="s">
        <v>2893</v>
      </c>
      <c r="C379" s="16" t="s">
        <v>4392</v>
      </c>
      <c r="D379" s="16" t="s">
        <v>4393</v>
      </c>
      <c r="F379" s="16" t="s">
        <v>3640</v>
      </c>
      <c r="G379" s="16" t="s">
        <v>3641</v>
      </c>
      <c r="H379" s="231">
        <v>2</v>
      </c>
      <c r="I379" s="231">
        <v>0</v>
      </c>
      <c r="J379" s="231">
        <v>0</v>
      </c>
      <c r="K379" s="231">
        <v>0</v>
      </c>
      <c r="L379" s="231">
        <v>0</v>
      </c>
      <c r="M379" s="231">
        <v>0</v>
      </c>
      <c r="N379" s="231">
        <v>0</v>
      </c>
      <c r="O379" s="231">
        <v>0</v>
      </c>
      <c r="P379" s="231">
        <v>0</v>
      </c>
      <c r="Q379" s="232">
        <v>0.02</v>
      </c>
      <c r="R379" s="232">
        <v>0</v>
      </c>
      <c r="S379" s="232">
        <v>0</v>
      </c>
      <c r="T379" s="232">
        <v>0</v>
      </c>
      <c r="U379" s="232">
        <v>0</v>
      </c>
      <c r="V379" s="232">
        <v>0</v>
      </c>
      <c r="W379" s="232">
        <v>0</v>
      </c>
      <c r="X379" s="232">
        <v>0</v>
      </c>
      <c r="Y379" s="232">
        <v>0</v>
      </c>
      <c r="Z379" s="233">
        <v>45991</v>
      </c>
      <c r="AA379" s="234">
        <v>2</v>
      </c>
      <c r="AB379" s="232">
        <v>0.02</v>
      </c>
    </row>
    <row r="380" spans="1:28" x14ac:dyDescent="0.25">
      <c r="A380" s="16" t="s">
        <v>1059</v>
      </c>
      <c r="B380" s="16" t="s">
        <v>2893</v>
      </c>
      <c r="C380" s="16" t="s">
        <v>4394</v>
      </c>
      <c r="D380" s="16" t="s">
        <v>4395</v>
      </c>
      <c r="F380" s="16" t="s">
        <v>3640</v>
      </c>
      <c r="G380" s="16" t="s">
        <v>3641</v>
      </c>
      <c r="H380" s="231">
        <v>2</v>
      </c>
      <c r="I380" s="231">
        <v>0</v>
      </c>
      <c r="J380" s="231">
        <v>0</v>
      </c>
      <c r="K380" s="231">
        <v>0</v>
      </c>
      <c r="L380" s="231">
        <v>0</v>
      </c>
      <c r="M380" s="231">
        <v>0</v>
      </c>
      <c r="N380" s="231">
        <v>0</v>
      </c>
      <c r="O380" s="231">
        <v>0</v>
      </c>
      <c r="P380" s="231">
        <v>0</v>
      </c>
      <c r="Q380" s="232">
        <v>0.02</v>
      </c>
      <c r="R380" s="232">
        <v>0</v>
      </c>
      <c r="S380" s="232">
        <v>0</v>
      </c>
      <c r="T380" s="232">
        <v>0</v>
      </c>
      <c r="U380" s="232">
        <v>0</v>
      </c>
      <c r="V380" s="232">
        <v>0</v>
      </c>
      <c r="W380" s="232">
        <v>0</v>
      </c>
      <c r="X380" s="232">
        <v>0</v>
      </c>
      <c r="Y380" s="232">
        <v>0</v>
      </c>
      <c r="Z380" s="233">
        <v>45991</v>
      </c>
      <c r="AA380" s="234">
        <v>2</v>
      </c>
      <c r="AB380" s="232">
        <v>0.02</v>
      </c>
    </row>
    <row r="381" spans="1:28" x14ac:dyDescent="0.25">
      <c r="A381" s="16" t="s">
        <v>1059</v>
      </c>
      <c r="B381" s="16" t="s">
        <v>2893</v>
      </c>
      <c r="C381" s="16" t="s">
        <v>4396</v>
      </c>
      <c r="D381" s="16" t="s">
        <v>4397</v>
      </c>
      <c r="F381" s="16" t="s">
        <v>3640</v>
      </c>
      <c r="G381" s="16" t="s">
        <v>3641</v>
      </c>
      <c r="H381" s="231">
        <v>2</v>
      </c>
      <c r="I381" s="231">
        <v>0</v>
      </c>
      <c r="J381" s="231">
        <v>0</v>
      </c>
      <c r="K381" s="231">
        <v>0</v>
      </c>
      <c r="L381" s="231">
        <v>0</v>
      </c>
      <c r="M381" s="231">
        <v>0</v>
      </c>
      <c r="N381" s="231">
        <v>0</v>
      </c>
      <c r="O381" s="231">
        <v>0</v>
      </c>
      <c r="P381" s="231">
        <v>0</v>
      </c>
      <c r="Q381" s="232">
        <v>0.02</v>
      </c>
      <c r="R381" s="232">
        <v>0</v>
      </c>
      <c r="S381" s="232">
        <v>0</v>
      </c>
      <c r="T381" s="232">
        <v>0</v>
      </c>
      <c r="U381" s="232">
        <v>0</v>
      </c>
      <c r="V381" s="232">
        <v>0</v>
      </c>
      <c r="W381" s="232">
        <v>0</v>
      </c>
      <c r="X381" s="232">
        <v>0</v>
      </c>
      <c r="Y381" s="232">
        <v>0</v>
      </c>
      <c r="Z381" s="233">
        <v>45991</v>
      </c>
      <c r="AA381" s="234">
        <v>2</v>
      </c>
      <c r="AB381" s="232">
        <v>0.02</v>
      </c>
    </row>
    <row r="382" spans="1:28" x14ac:dyDescent="0.25">
      <c r="A382" s="16" t="s">
        <v>1059</v>
      </c>
      <c r="B382" s="16" t="s">
        <v>2893</v>
      </c>
      <c r="C382" s="16" t="s">
        <v>4398</v>
      </c>
      <c r="D382" s="16" t="s">
        <v>4399</v>
      </c>
      <c r="F382" s="16" t="s">
        <v>3640</v>
      </c>
      <c r="G382" s="16" t="s">
        <v>3641</v>
      </c>
      <c r="H382" s="231">
        <v>2</v>
      </c>
      <c r="I382" s="231">
        <v>0</v>
      </c>
      <c r="J382" s="231">
        <v>0</v>
      </c>
      <c r="K382" s="231">
        <v>0</v>
      </c>
      <c r="L382" s="231">
        <v>0</v>
      </c>
      <c r="M382" s="231">
        <v>0</v>
      </c>
      <c r="N382" s="231">
        <v>0</v>
      </c>
      <c r="O382" s="231">
        <v>0</v>
      </c>
      <c r="P382" s="231">
        <v>0</v>
      </c>
      <c r="Q382" s="232">
        <v>0.02</v>
      </c>
      <c r="R382" s="232">
        <v>0</v>
      </c>
      <c r="S382" s="232">
        <v>0</v>
      </c>
      <c r="T382" s="232">
        <v>0</v>
      </c>
      <c r="U382" s="232">
        <v>0</v>
      </c>
      <c r="V382" s="232">
        <v>0</v>
      </c>
      <c r="W382" s="232">
        <v>0</v>
      </c>
      <c r="X382" s="232">
        <v>0</v>
      </c>
      <c r="Y382" s="232">
        <v>0</v>
      </c>
      <c r="Z382" s="233">
        <v>45991</v>
      </c>
      <c r="AA382" s="234">
        <v>2</v>
      </c>
      <c r="AB382" s="232">
        <v>0.02</v>
      </c>
    </row>
    <row r="383" spans="1:28" x14ac:dyDescent="0.25">
      <c r="A383" s="16" t="s">
        <v>1059</v>
      </c>
      <c r="B383" s="16" t="s">
        <v>2893</v>
      </c>
      <c r="C383" s="16" t="s">
        <v>4400</v>
      </c>
      <c r="D383" s="16" t="s">
        <v>4401</v>
      </c>
      <c r="F383" s="16" t="s">
        <v>3640</v>
      </c>
      <c r="G383" s="16" t="s">
        <v>3641</v>
      </c>
      <c r="H383" s="231">
        <v>2</v>
      </c>
      <c r="I383" s="231">
        <v>0</v>
      </c>
      <c r="J383" s="231">
        <v>0</v>
      </c>
      <c r="K383" s="231">
        <v>0</v>
      </c>
      <c r="L383" s="231">
        <v>0</v>
      </c>
      <c r="M383" s="231">
        <v>0</v>
      </c>
      <c r="N383" s="231">
        <v>0</v>
      </c>
      <c r="O383" s="231">
        <v>0</v>
      </c>
      <c r="P383" s="231">
        <v>0</v>
      </c>
      <c r="Q383" s="232">
        <v>0.02</v>
      </c>
      <c r="R383" s="232">
        <v>0</v>
      </c>
      <c r="S383" s="232">
        <v>0</v>
      </c>
      <c r="T383" s="232">
        <v>0</v>
      </c>
      <c r="U383" s="232">
        <v>0</v>
      </c>
      <c r="V383" s="232">
        <v>0</v>
      </c>
      <c r="W383" s="232">
        <v>0</v>
      </c>
      <c r="X383" s="232">
        <v>0</v>
      </c>
      <c r="Y383" s="232">
        <v>0</v>
      </c>
      <c r="Z383" s="233">
        <v>45991</v>
      </c>
      <c r="AA383" s="234">
        <v>2</v>
      </c>
      <c r="AB383" s="232">
        <v>0.02</v>
      </c>
    </row>
    <row r="384" spans="1:28" x14ac:dyDescent="0.25">
      <c r="A384" s="16" t="s">
        <v>1059</v>
      </c>
      <c r="B384" s="16" t="s">
        <v>2893</v>
      </c>
      <c r="C384" s="16" t="s">
        <v>4402</v>
      </c>
      <c r="D384" s="16" t="s">
        <v>4403</v>
      </c>
      <c r="F384" s="16" t="s">
        <v>3640</v>
      </c>
      <c r="G384" s="16" t="s">
        <v>3641</v>
      </c>
      <c r="H384" s="231">
        <v>2</v>
      </c>
      <c r="I384" s="231">
        <v>0</v>
      </c>
      <c r="J384" s="231">
        <v>0</v>
      </c>
      <c r="K384" s="231">
        <v>0</v>
      </c>
      <c r="L384" s="231">
        <v>0</v>
      </c>
      <c r="M384" s="231">
        <v>0</v>
      </c>
      <c r="N384" s="231">
        <v>0</v>
      </c>
      <c r="O384" s="231">
        <v>0</v>
      </c>
      <c r="P384" s="231">
        <v>0</v>
      </c>
      <c r="Q384" s="232">
        <v>0.02</v>
      </c>
      <c r="R384" s="232">
        <v>0</v>
      </c>
      <c r="S384" s="232">
        <v>0</v>
      </c>
      <c r="T384" s="232">
        <v>0</v>
      </c>
      <c r="U384" s="232">
        <v>0</v>
      </c>
      <c r="V384" s="232">
        <v>0</v>
      </c>
      <c r="W384" s="232">
        <v>0</v>
      </c>
      <c r="X384" s="232">
        <v>0</v>
      </c>
      <c r="Y384" s="232">
        <v>0</v>
      </c>
      <c r="Z384" s="233">
        <v>45991</v>
      </c>
      <c r="AA384" s="234">
        <v>2</v>
      </c>
      <c r="AB384" s="232">
        <v>0.02</v>
      </c>
    </row>
    <row r="385" spans="1:28" x14ac:dyDescent="0.25">
      <c r="A385" s="16" t="s">
        <v>1059</v>
      </c>
      <c r="B385" s="16" t="s">
        <v>2893</v>
      </c>
      <c r="C385" s="16" t="s">
        <v>4404</v>
      </c>
      <c r="D385" s="16" t="s">
        <v>4405</v>
      </c>
      <c r="F385" s="16" t="s">
        <v>3640</v>
      </c>
      <c r="G385" s="16" t="s">
        <v>3641</v>
      </c>
      <c r="H385" s="231">
        <v>2</v>
      </c>
      <c r="I385" s="231">
        <v>0</v>
      </c>
      <c r="J385" s="231">
        <v>0</v>
      </c>
      <c r="K385" s="231">
        <v>0</v>
      </c>
      <c r="L385" s="231">
        <v>0</v>
      </c>
      <c r="M385" s="231">
        <v>0</v>
      </c>
      <c r="N385" s="231">
        <v>0</v>
      </c>
      <c r="O385" s="231">
        <v>0</v>
      </c>
      <c r="P385" s="231">
        <v>0</v>
      </c>
      <c r="Q385" s="232">
        <v>0.02</v>
      </c>
      <c r="R385" s="232">
        <v>0</v>
      </c>
      <c r="S385" s="232">
        <v>0</v>
      </c>
      <c r="T385" s="232">
        <v>0</v>
      </c>
      <c r="U385" s="232">
        <v>0</v>
      </c>
      <c r="V385" s="232">
        <v>0</v>
      </c>
      <c r="W385" s="232">
        <v>0</v>
      </c>
      <c r="X385" s="232">
        <v>0</v>
      </c>
      <c r="Y385" s="232">
        <v>0</v>
      </c>
      <c r="Z385" s="233">
        <v>45991</v>
      </c>
      <c r="AA385" s="234">
        <v>2</v>
      </c>
      <c r="AB385" s="232">
        <v>0.02</v>
      </c>
    </row>
    <row r="386" spans="1:28" x14ac:dyDescent="0.25">
      <c r="A386" s="16" t="s">
        <v>1059</v>
      </c>
      <c r="B386" s="16" t="s">
        <v>2893</v>
      </c>
      <c r="C386" s="16" t="s">
        <v>4406</v>
      </c>
      <c r="D386" s="16" t="s">
        <v>4407</v>
      </c>
      <c r="F386" s="16" t="s">
        <v>3640</v>
      </c>
      <c r="G386" s="16" t="s">
        <v>3641</v>
      </c>
      <c r="H386" s="231">
        <v>8</v>
      </c>
      <c r="I386" s="231">
        <v>0</v>
      </c>
      <c r="J386" s="231">
        <v>12</v>
      </c>
      <c r="K386" s="231">
        <v>12</v>
      </c>
      <c r="L386" s="231">
        <v>0</v>
      </c>
      <c r="M386" s="231">
        <v>0</v>
      </c>
      <c r="N386" s="231">
        <v>0</v>
      </c>
      <c r="O386" s="231">
        <v>0</v>
      </c>
      <c r="P386" s="231">
        <v>0</v>
      </c>
      <c r="Q386" s="232">
        <v>0.08</v>
      </c>
      <c r="R386" s="232">
        <v>0</v>
      </c>
      <c r="S386" s="232">
        <v>0.12</v>
      </c>
      <c r="T386" s="232">
        <v>0.12</v>
      </c>
      <c r="U386" s="232">
        <v>0</v>
      </c>
      <c r="V386" s="232">
        <v>0</v>
      </c>
      <c r="W386" s="232">
        <v>0</v>
      </c>
      <c r="X386" s="232">
        <v>0</v>
      </c>
      <c r="Y386" s="232">
        <v>0</v>
      </c>
      <c r="Z386" s="233">
        <v>45991</v>
      </c>
      <c r="AA386" s="234">
        <v>32</v>
      </c>
      <c r="AB386" s="232">
        <v>0.32</v>
      </c>
    </row>
    <row r="387" spans="1:28" x14ac:dyDescent="0.25">
      <c r="A387" s="16" t="s">
        <v>1059</v>
      </c>
      <c r="B387" s="16" t="s">
        <v>2893</v>
      </c>
      <c r="C387" s="16" t="s">
        <v>4408</v>
      </c>
      <c r="D387" s="16" t="s">
        <v>4409</v>
      </c>
      <c r="F387" s="16" t="s">
        <v>3640</v>
      </c>
      <c r="G387" s="16" t="s">
        <v>3641</v>
      </c>
      <c r="H387" s="231">
        <v>34</v>
      </c>
      <c r="I387" s="231">
        <v>0</v>
      </c>
      <c r="J387" s="231">
        <v>32</v>
      </c>
      <c r="K387" s="231">
        <v>32</v>
      </c>
      <c r="L387" s="231">
        <v>0</v>
      </c>
      <c r="M387" s="231">
        <v>0</v>
      </c>
      <c r="N387" s="231">
        <v>0</v>
      </c>
      <c r="O387" s="231">
        <v>0</v>
      </c>
      <c r="P387" s="231">
        <v>0</v>
      </c>
      <c r="Q387" s="232">
        <v>0.34</v>
      </c>
      <c r="R387" s="232">
        <v>0</v>
      </c>
      <c r="S387" s="232">
        <v>0.32</v>
      </c>
      <c r="T387" s="232">
        <v>0.32</v>
      </c>
      <c r="U387" s="232">
        <v>0</v>
      </c>
      <c r="V387" s="232">
        <v>0</v>
      </c>
      <c r="W387" s="232">
        <v>0</v>
      </c>
      <c r="X387" s="232">
        <v>0</v>
      </c>
      <c r="Y387" s="232">
        <v>0</v>
      </c>
      <c r="Z387" s="233">
        <v>45991</v>
      </c>
      <c r="AA387" s="234">
        <v>98</v>
      </c>
      <c r="AB387" s="232">
        <v>0.98</v>
      </c>
    </row>
    <row r="388" spans="1:28" x14ac:dyDescent="0.25">
      <c r="A388" s="16" t="s">
        <v>1059</v>
      </c>
      <c r="B388" s="16" t="s">
        <v>2893</v>
      </c>
      <c r="C388" s="16" t="s">
        <v>4410</v>
      </c>
      <c r="D388" s="16" t="s">
        <v>4411</v>
      </c>
      <c r="F388" s="16" t="s">
        <v>3640</v>
      </c>
      <c r="G388" s="16" t="s">
        <v>3641</v>
      </c>
      <c r="H388" s="231">
        <v>2</v>
      </c>
      <c r="I388" s="231">
        <v>0</v>
      </c>
      <c r="J388" s="231">
        <v>0</v>
      </c>
      <c r="K388" s="231">
        <v>0</v>
      </c>
      <c r="L388" s="231">
        <v>0</v>
      </c>
      <c r="M388" s="231">
        <v>0</v>
      </c>
      <c r="N388" s="231">
        <v>0</v>
      </c>
      <c r="O388" s="231">
        <v>0</v>
      </c>
      <c r="P388" s="231">
        <v>0</v>
      </c>
      <c r="Q388" s="232">
        <v>0.02</v>
      </c>
      <c r="R388" s="232">
        <v>0</v>
      </c>
      <c r="S388" s="232">
        <v>0</v>
      </c>
      <c r="T388" s="232">
        <v>0</v>
      </c>
      <c r="U388" s="232">
        <v>0</v>
      </c>
      <c r="V388" s="232">
        <v>0</v>
      </c>
      <c r="W388" s="232">
        <v>0</v>
      </c>
      <c r="X388" s="232">
        <v>0</v>
      </c>
      <c r="Y388" s="232">
        <v>0</v>
      </c>
      <c r="Z388" s="233">
        <v>45991</v>
      </c>
      <c r="AA388" s="234">
        <v>2</v>
      </c>
      <c r="AB388" s="232">
        <v>0.02</v>
      </c>
    </row>
    <row r="389" spans="1:28" x14ac:dyDescent="0.25">
      <c r="A389" s="16" t="s">
        <v>1059</v>
      </c>
      <c r="B389" s="16" t="s">
        <v>2893</v>
      </c>
      <c r="C389" s="16" t="s">
        <v>4412</v>
      </c>
      <c r="D389" s="16" t="s">
        <v>4413</v>
      </c>
      <c r="F389" s="16" t="s">
        <v>3640</v>
      </c>
      <c r="G389" s="16" t="s">
        <v>3641</v>
      </c>
      <c r="H389" s="231">
        <v>5</v>
      </c>
      <c r="I389" s="231">
        <v>0</v>
      </c>
      <c r="J389" s="231">
        <v>0</v>
      </c>
      <c r="K389" s="231">
        <v>0</v>
      </c>
      <c r="L389" s="231">
        <v>0</v>
      </c>
      <c r="M389" s="231">
        <v>0</v>
      </c>
      <c r="N389" s="231">
        <v>0</v>
      </c>
      <c r="O389" s="231">
        <v>0</v>
      </c>
      <c r="P389" s="231">
        <v>0</v>
      </c>
      <c r="Q389" s="232">
        <v>0.05</v>
      </c>
      <c r="R389" s="232">
        <v>0</v>
      </c>
      <c r="S389" s="232">
        <v>0</v>
      </c>
      <c r="T389" s="232">
        <v>0</v>
      </c>
      <c r="U389" s="232">
        <v>0</v>
      </c>
      <c r="V389" s="232">
        <v>0</v>
      </c>
      <c r="W389" s="232">
        <v>0</v>
      </c>
      <c r="X389" s="232">
        <v>0</v>
      </c>
      <c r="Y389" s="232">
        <v>0</v>
      </c>
      <c r="Z389" s="233">
        <v>45991</v>
      </c>
      <c r="AA389" s="234">
        <v>5</v>
      </c>
      <c r="AB389" s="232">
        <v>0.05</v>
      </c>
    </row>
    <row r="390" spans="1:28" x14ac:dyDescent="0.25">
      <c r="A390" s="16" t="s">
        <v>1059</v>
      </c>
      <c r="B390" s="16" t="s">
        <v>2893</v>
      </c>
      <c r="C390" s="16" t="s">
        <v>4414</v>
      </c>
      <c r="D390" s="16" t="s">
        <v>4415</v>
      </c>
      <c r="F390" s="16" t="s">
        <v>3640</v>
      </c>
      <c r="G390" s="16" t="s">
        <v>3641</v>
      </c>
      <c r="H390" s="231">
        <v>5</v>
      </c>
      <c r="I390" s="231">
        <v>0</v>
      </c>
      <c r="J390" s="231">
        <v>0</v>
      </c>
      <c r="K390" s="231">
        <v>0</v>
      </c>
      <c r="L390" s="231">
        <v>0</v>
      </c>
      <c r="M390" s="231">
        <v>0</v>
      </c>
      <c r="N390" s="231">
        <v>0</v>
      </c>
      <c r="O390" s="231">
        <v>0</v>
      </c>
      <c r="P390" s="231">
        <v>0</v>
      </c>
      <c r="Q390" s="232">
        <v>0.05</v>
      </c>
      <c r="R390" s="232">
        <v>0</v>
      </c>
      <c r="S390" s="232">
        <v>0</v>
      </c>
      <c r="T390" s="232">
        <v>0</v>
      </c>
      <c r="U390" s="232">
        <v>0</v>
      </c>
      <c r="V390" s="232">
        <v>0</v>
      </c>
      <c r="W390" s="232">
        <v>0</v>
      </c>
      <c r="X390" s="232">
        <v>0</v>
      </c>
      <c r="Y390" s="232">
        <v>0</v>
      </c>
      <c r="Z390" s="233">
        <v>45991</v>
      </c>
      <c r="AA390" s="234">
        <v>5</v>
      </c>
      <c r="AB390" s="232">
        <v>0.05</v>
      </c>
    </row>
    <row r="391" spans="1:28" x14ac:dyDescent="0.25">
      <c r="A391" s="16" t="s">
        <v>1059</v>
      </c>
      <c r="B391" s="16" t="s">
        <v>2893</v>
      </c>
      <c r="C391" s="16" t="s">
        <v>4416</v>
      </c>
      <c r="D391" s="16" t="s">
        <v>4417</v>
      </c>
      <c r="F391" s="16" t="s">
        <v>3640</v>
      </c>
      <c r="G391" s="16" t="s">
        <v>3641</v>
      </c>
      <c r="H391" s="231">
        <v>2</v>
      </c>
      <c r="I391" s="231">
        <v>0</v>
      </c>
      <c r="J391" s="231">
        <v>0</v>
      </c>
      <c r="K391" s="231">
        <v>0</v>
      </c>
      <c r="L391" s="231">
        <v>0</v>
      </c>
      <c r="M391" s="231">
        <v>0</v>
      </c>
      <c r="N391" s="231">
        <v>0</v>
      </c>
      <c r="O391" s="231">
        <v>0</v>
      </c>
      <c r="P391" s="231">
        <v>0</v>
      </c>
      <c r="Q391" s="232">
        <v>0.02</v>
      </c>
      <c r="R391" s="232">
        <v>0</v>
      </c>
      <c r="S391" s="232">
        <v>0</v>
      </c>
      <c r="T391" s="232">
        <v>0</v>
      </c>
      <c r="U391" s="232">
        <v>0</v>
      </c>
      <c r="V391" s="232">
        <v>0</v>
      </c>
      <c r="W391" s="232">
        <v>0</v>
      </c>
      <c r="X391" s="232">
        <v>0</v>
      </c>
      <c r="Y391" s="232">
        <v>0</v>
      </c>
      <c r="Z391" s="233">
        <v>45991</v>
      </c>
      <c r="AA391" s="234">
        <v>2</v>
      </c>
      <c r="AB391" s="232">
        <v>0.02</v>
      </c>
    </row>
    <row r="392" spans="1:28" x14ac:dyDescent="0.25">
      <c r="A392" s="16" t="s">
        <v>1059</v>
      </c>
      <c r="B392" s="16" t="s">
        <v>2893</v>
      </c>
      <c r="C392" s="16" t="s">
        <v>4418</v>
      </c>
      <c r="D392" s="16" t="s">
        <v>4419</v>
      </c>
      <c r="F392" s="16" t="s">
        <v>3640</v>
      </c>
      <c r="G392" s="16" t="s">
        <v>3641</v>
      </c>
      <c r="H392" s="231">
        <v>320</v>
      </c>
      <c r="I392" s="231">
        <v>0</v>
      </c>
      <c r="J392" s="231">
        <v>0</v>
      </c>
      <c r="K392" s="231">
        <v>0</v>
      </c>
      <c r="L392" s="231">
        <v>0</v>
      </c>
      <c r="M392" s="231">
        <v>0</v>
      </c>
      <c r="N392" s="231">
        <v>0</v>
      </c>
      <c r="O392" s="231">
        <v>0</v>
      </c>
      <c r="P392" s="231">
        <v>0</v>
      </c>
      <c r="Q392" s="232">
        <v>2688</v>
      </c>
      <c r="R392" s="232">
        <v>0</v>
      </c>
      <c r="S392" s="232">
        <v>0</v>
      </c>
      <c r="T392" s="232">
        <v>0</v>
      </c>
      <c r="U392" s="232">
        <v>0</v>
      </c>
      <c r="V392" s="232">
        <v>0</v>
      </c>
      <c r="W392" s="232">
        <v>0</v>
      </c>
      <c r="X392" s="232">
        <v>0</v>
      </c>
      <c r="Y392" s="232">
        <v>0</v>
      </c>
      <c r="Z392" s="233">
        <v>45991</v>
      </c>
      <c r="AA392" s="234">
        <v>320</v>
      </c>
      <c r="AB392" s="232">
        <v>2688</v>
      </c>
    </row>
    <row r="393" spans="1:28" x14ac:dyDescent="0.25">
      <c r="A393" s="16" t="s">
        <v>1059</v>
      </c>
      <c r="B393" s="16" t="s">
        <v>2893</v>
      </c>
      <c r="C393" s="16" t="s">
        <v>4420</v>
      </c>
      <c r="D393" s="16" t="s">
        <v>4421</v>
      </c>
      <c r="F393" s="16" t="s">
        <v>3640</v>
      </c>
      <c r="G393" s="16" t="s">
        <v>3641</v>
      </c>
      <c r="H393" s="231">
        <v>303</v>
      </c>
      <c r="I393" s="231">
        <v>0</v>
      </c>
      <c r="J393" s="231">
        <v>0</v>
      </c>
      <c r="K393" s="231">
        <v>0</v>
      </c>
      <c r="L393" s="231">
        <v>0</v>
      </c>
      <c r="M393" s="231">
        <v>0</v>
      </c>
      <c r="N393" s="231">
        <v>0</v>
      </c>
      <c r="O393" s="231">
        <v>0</v>
      </c>
      <c r="P393" s="231">
        <v>0</v>
      </c>
      <c r="Q393" s="232">
        <v>3333</v>
      </c>
      <c r="R393" s="232">
        <v>0</v>
      </c>
      <c r="S393" s="232">
        <v>0</v>
      </c>
      <c r="T393" s="232">
        <v>0</v>
      </c>
      <c r="U393" s="232">
        <v>0</v>
      </c>
      <c r="V393" s="232">
        <v>0</v>
      </c>
      <c r="W393" s="232">
        <v>0</v>
      </c>
      <c r="X393" s="232">
        <v>0</v>
      </c>
      <c r="Y393" s="232">
        <v>0</v>
      </c>
      <c r="Z393" s="233">
        <v>45991</v>
      </c>
      <c r="AA393" s="234">
        <v>303</v>
      </c>
      <c r="AB393" s="232">
        <v>3333</v>
      </c>
    </row>
    <row r="394" spans="1:28" x14ac:dyDescent="0.25">
      <c r="A394" s="16" t="s">
        <v>1059</v>
      </c>
      <c r="B394" s="16" t="s">
        <v>2893</v>
      </c>
      <c r="C394" s="16" t="s">
        <v>4422</v>
      </c>
      <c r="D394" s="16" t="s">
        <v>4423</v>
      </c>
      <c r="F394" s="16" t="s">
        <v>3640</v>
      </c>
      <c r="G394" s="16" t="s">
        <v>3641</v>
      </c>
      <c r="H394" s="231">
        <v>362</v>
      </c>
      <c r="I394" s="231">
        <v>0</v>
      </c>
      <c r="J394" s="231">
        <v>0</v>
      </c>
      <c r="K394" s="231">
        <v>0</v>
      </c>
      <c r="L394" s="231">
        <v>0</v>
      </c>
      <c r="M394" s="231">
        <v>0</v>
      </c>
      <c r="N394" s="231">
        <v>0</v>
      </c>
      <c r="O394" s="231">
        <v>0</v>
      </c>
      <c r="P394" s="231">
        <v>0</v>
      </c>
      <c r="Q394" s="232">
        <v>2355.02</v>
      </c>
      <c r="R394" s="232">
        <v>0</v>
      </c>
      <c r="S394" s="232">
        <v>0</v>
      </c>
      <c r="T394" s="232">
        <v>0</v>
      </c>
      <c r="U394" s="232">
        <v>0</v>
      </c>
      <c r="V394" s="232">
        <v>0</v>
      </c>
      <c r="W394" s="232">
        <v>0</v>
      </c>
      <c r="X394" s="232">
        <v>0</v>
      </c>
      <c r="Y394" s="232">
        <v>0</v>
      </c>
      <c r="Z394" s="233">
        <v>45991</v>
      </c>
      <c r="AA394" s="234">
        <v>362</v>
      </c>
      <c r="AB394" s="232">
        <v>2355.02</v>
      </c>
    </row>
    <row r="395" spans="1:28" x14ac:dyDescent="0.25">
      <c r="A395" s="16" t="s">
        <v>1059</v>
      </c>
      <c r="B395" s="16" t="s">
        <v>2893</v>
      </c>
      <c r="C395" s="16" t="s">
        <v>4424</v>
      </c>
      <c r="D395" s="16" t="s">
        <v>4425</v>
      </c>
      <c r="F395" s="16" t="s">
        <v>3640</v>
      </c>
      <c r="G395" s="16" t="s">
        <v>3641</v>
      </c>
      <c r="H395" s="231">
        <v>663</v>
      </c>
      <c r="I395" s="231">
        <v>0</v>
      </c>
      <c r="J395" s="231">
        <v>0</v>
      </c>
      <c r="K395" s="231">
        <v>0</v>
      </c>
      <c r="L395" s="231">
        <v>0</v>
      </c>
      <c r="M395" s="231">
        <v>0</v>
      </c>
      <c r="N395" s="231">
        <v>0</v>
      </c>
      <c r="O395" s="231">
        <v>0</v>
      </c>
      <c r="P395" s="231">
        <v>0</v>
      </c>
      <c r="Q395" s="232">
        <v>4932.72</v>
      </c>
      <c r="R395" s="232">
        <v>0</v>
      </c>
      <c r="S395" s="232">
        <v>0</v>
      </c>
      <c r="T395" s="232">
        <v>0</v>
      </c>
      <c r="U395" s="232">
        <v>0</v>
      </c>
      <c r="V395" s="232">
        <v>0</v>
      </c>
      <c r="W395" s="232">
        <v>0</v>
      </c>
      <c r="X395" s="232">
        <v>0</v>
      </c>
      <c r="Y395" s="232">
        <v>0</v>
      </c>
      <c r="Z395" s="233">
        <v>45991</v>
      </c>
      <c r="AA395" s="234">
        <v>663</v>
      </c>
      <c r="AB395" s="232">
        <v>4932.72</v>
      </c>
    </row>
    <row r="396" spans="1:28" x14ac:dyDescent="0.25">
      <c r="A396" s="16" t="s">
        <v>1059</v>
      </c>
      <c r="B396" s="16" t="s">
        <v>2893</v>
      </c>
      <c r="C396" s="16" t="s">
        <v>4426</v>
      </c>
      <c r="D396" s="16" t="s">
        <v>4427</v>
      </c>
      <c r="F396" s="16" t="s">
        <v>3640</v>
      </c>
      <c r="G396" s="16" t="s">
        <v>3641</v>
      </c>
      <c r="H396" s="231">
        <v>318</v>
      </c>
      <c r="I396" s="231">
        <v>0</v>
      </c>
      <c r="J396" s="231">
        <v>0</v>
      </c>
      <c r="K396" s="231">
        <v>0</v>
      </c>
      <c r="L396" s="231">
        <v>0</v>
      </c>
      <c r="M396" s="231">
        <v>0</v>
      </c>
      <c r="N396" s="231">
        <v>0</v>
      </c>
      <c r="O396" s="231">
        <v>0</v>
      </c>
      <c r="P396" s="231">
        <v>0</v>
      </c>
      <c r="Q396" s="232">
        <v>2082.9</v>
      </c>
      <c r="R396" s="232">
        <v>0</v>
      </c>
      <c r="S396" s="232">
        <v>0</v>
      </c>
      <c r="T396" s="232">
        <v>0</v>
      </c>
      <c r="U396" s="232">
        <v>0</v>
      </c>
      <c r="V396" s="232">
        <v>0</v>
      </c>
      <c r="W396" s="232">
        <v>0</v>
      </c>
      <c r="X396" s="232">
        <v>0</v>
      </c>
      <c r="Y396" s="232">
        <v>0</v>
      </c>
      <c r="Z396" s="233">
        <v>45991</v>
      </c>
      <c r="AA396" s="234">
        <v>318</v>
      </c>
      <c r="AB396" s="232">
        <v>2082.9</v>
      </c>
    </row>
    <row r="397" spans="1:28" x14ac:dyDescent="0.25">
      <c r="A397" s="16" t="s">
        <v>1059</v>
      </c>
      <c r="B397" s="16" t="s">
        <v>2893</v>
      </c>
      <c r="C397" s="16" t="s">
        <v>4428</v>
      </c>
      <c r="D397" s="16" t="s">
        <v>4429</v>
      </c>
      <c r="F397" s="16" t="s">
        <v>3640</v>
      </c>
      <c r="G397" s="16" t="s">
        <v>3641</v>
      </c>
      <c r="H397" s="231">
        <v>1450</v>
      </c>
      <c r="I397" s="231">
        <v>0</v>
      </c>
      <c r="J397" s="231">
        <v>0</v>
      </c>
      <c r="K397" s="231">
        <v>0</v>
      </c>
      <c r="L397" s="231">
        <v>0</v>
      </c>
      <c r="M397" s="231">
        <v>0</v>
      </c>
      <c r="N397" s="231">
        <v>0</v>
      </c>
      <c r="O397" s="231">
        <v>0</v>
      </c>
      <c r="P397" s="231">
        <v>0</v>
      </c>
      <c r="Q397" s="232">
        <v>10315</v>
      </c>
      <c r="R397" s="232">
        <v>0</v>
      </c>
      <c r="S397" s="232">
        <v>0</v>
      </c>
      <c r="T397" s="232">
        <v>0</v>
      </c>
      <c r="U397" s="232">
        <v>0</v>
      </c>
      <c r="V397" s="232">
        <v>0</v>
      </c>
      <c r="W397" s="232">
        <v>0</v>
      </c>
      <c r="X397" s="232">
        <v>0</v>
      </c>
      <c r="Y397" s="232">
        <v>0</v>
      </c>
      <c r="Z397" s="233">
        <v>45991</v>
      </c>
      <c r="AA397" s="234">
        <v>1450</v>
      </c>
      <c r="AB397" s="232">
        <v>10315</v>
      </c>
    </row>
    <row r="398" spans="1:28" x14ac:dyDescent="0.25">
      <c r="A398" s="16" t="s">
        <v>1059</v>
      </c>
      <c r="B398" s="16" t="s">
        <v>2893</v>
      </c>
      <c r="C398" s="16" t="s">
        <v>4430</v>
      </c>
      <c r="D398" s="16" t="s">
        <v>4431</v>
      </c>
      <c r="F398" s="16" t="s">
        <v>3640</v>
      </c>
      <c r="G398" s="16" t="s">
        <v>3641</v>
      </c>
      <c r="H398" s="231">
        <v>781</v>
      </c>
      <c r="I398" s="231">
        <v>0</v>
      </c>
      <c r="J398" s="231">
        <v>0</v>
      </c>
      <c r="K398" s="231">
        <v>0</v>
      </c>
      <c r="L398" s="231">
        <v>0</v>
      </c>
      <c r="M398" s="231">
        <v>0</v>
      </c>
      <c r="N398" s="231">
        <v>0</v>
      </c>
      <c r="O398" s="231">
        <v>0</v>
      </c>
      <c r="P398" s="231">
        <v>0</v>
      </c>
      <c r="Q398" s="232">
        <v>5974.65</v>
      </c>
      <c r="R398" s="232">
        <v>0</v>
      </c>
      <c r="S398" s="232">
        <v>0</v>
      </c>
      <c r="T398" s="232">
        <v>0</v>
      </c>
      <c r="U398" s="232">
        <v>0</v>
      </c>
      <c r="V398" s="232">
        <v>0</v>
      </c>
      <c r="W398" s="232">
        <v>0</v>
      </c>
      <c r="X398" s="232">
        <v>0</v>
      </c>
      <c r="Y398" s="232">
        <v>0</v>
      </c>
      <c r="Z398" s="233">
        <v>45991</v>
      </c>
      <c r="AA398" s="234">
        <v>781</v>
      </c>
      <c r="AB398" s="232">
        <v>5974.65</v>
      </c>
    </row>
    <row r="399" spans="1:28" x14ac:dyDescent="0.25">
      <c r="A399" s="16" t="s">
        <v>1059</v>
      </c>
      <c r="B399" s="16" t="s">
        <v>2893</v>
      </c>
      <c r="C399" s="16" t="s">
        <v>4432</v>
      </c>
      <c r="D399" s="16" t="s">
        <v>4433</v>
      </c>
      <c r="F399" s="16" t="s">
        <v>3640</v>
      </c>
      <c r="G399" s="16" t="s">
        <v>3641</v>
      </c>
      <c r="H399" s="231">
        <v>759</v>
      </c>
      <c r="I399" s="231">
        <v>0</v>
      </c>
      <c r="J399" s="231">
        <v>0</v>
      </c>
      <c r="K399" s="231">
        <v>0</v>
      </c>
      <c r="L399" s="231">
        <v>0</v>
      </c>
      <c r="M399" s="231">
        <v>0</v>
      </c>
      <c r="N399" s="231">
        <v>0</v>
      </c>
      <c r="O399" s="231">
        <v>0</v>
      </c>
      <c r="P399" s="231">
        <v>0</v>
      </c>
      <c r="Q399" s="232">
        <v>4698.21</v>
      </c>
      <c r="R399" s="232">
        <v>0</v>
      </c>
      <c r="S399" s="232">
        <v>0</v>
      </c>
      <c r="T399" s="232">
        <v>0</v>
      </c>
      <c r="U399" s="232">
        <v>0</v>
      </c>
      <c r="V399" s="232">
        <v>0</v>
      </c>
      <c r="W399" s="232">
        <v>0</v>
      </c>
      <c r="X399" s="232">
        <v>0</v>
      </c>
      <c r="Y399" s="232">
        <v>0</v>
      </c>
      <c r="Z399" s="233">
        <v>45991</v>
      </c>
      <c r="AA399" s="234">
        <v>759</v>
      </c>
      <c r="AB399" s="232">
        <v>4698.21</v>
      </c>
    </row>
    <row r="400" spans="1:28" x14ac:dyDescent="0.25">
      <c r="A400" s="16" t="s">
        <v>1059</v>
      </c>
      <c r="B400" s="16" t="s">
        <v>2893</v>
      </c>
      <c r="C400" s="16" t="s">
        <v>4434</v>
      </c>
      <c r="D400" s="16" t="s">
        <v>4435</v>
      </c>
      <c r="F400" s="16" t="s">
        <v>3640</v>
      </c>
      <c r="G400" s="16" t="s">
        <v>3641</v>
      </c>
      <c r="H400" s="231">
        <v>220</v>
      </c>
      <c r="I400" s="231">
        <v>0</v>
      </c>
      <c r="J400" s="231">
        <v>0</v>
      </c>
      <c r="K400" s="231">
        <v>0</v>
      </c>
      <c r="L400" s="231">
        <v>0</v>
      </c>
      <c r="M400" s="231">
        <v>0</v>
      </c>
      <c r="N400" s="231">
        <v>0</v>
      </c>
      <c r="O400" s="231">
        <v>0</v>
      </c>
      <c r="P400" s="231">
        <v>0</v>
      </c>
      <c r="Q400" s="232">
        <v>1826</v>
      </c>
      <c r="R400" s="232">
        <v>0</v>
      </c>
      <c r="S400" s="232">
        <v>0</v>
      </c>
      <c r="T400" s="232">
        <v>0</v>
      </c>
      <c r="U400" s="232">
        <v>0</v>
      </c>
      <c r="V400" s="232">
        <v>0</v>
      </c>
      <c r="W400" s="232">
        <v>0</v>
      </c>
      <c r="X400" s="232">
        <v>0</v>
      </c>
      <c r="Y400" s="232">
        <v>0</v>
      </c>
      <c r="Z400" s="233">
        <v>45991</v>
      </c>
      <c r="AA400" s="234">
        <v>220</v>
      </c>
      <c r="AB400" s="232">
        <v>1826</v>
      </c>
    </row>
    <row r="401" spans="1:28" x14ac:dyDescent="0.25">
      <c r="A401" s="16" t="s">
        <v>1059</v>
      </c>
      <c r="B401" s="16" t="s">
        <v>2893</v>
      </c>
      <c r="C401" s="16" t="s">
        <v>4436</v>
      </c>
      <c r="D401" s="16" t="s">
        <v>4437</v>
      </c>
      <c r="F401" s="16" t="s">
        <v>3640</v>
      </c>
      <c r="G401" s="16" t="s">
        <v>3641</v>
      </c>
      <c r="H401" s="231">
        <v>130</v>
      </c>
      <c r="I401" s="231">
        <v>0</v>
      </c>
      <c r="J401" s="231">
        <v>0</v>
      </c>
      <c r="K401" s="231">
        <v>0</v>
      </c>
      <c r="L401" s="231">
        <v>0</v>
      </c>
      <c r="M401" s="231">
        <v>0</v>
      </c>
      <c r="N401" s="231">
        <v>0</v>
      </c>
      <c r="O401" s="231">
        <v>0</v>
      </c>
      <c r="P401" s="231">
        <v>0</v>
      </c>
      <c r="Q401" s="232">
        <v>1605.5</v>
      </c>
      <c r="R401" s="232">
        <v>0</v>
      </c>
      <c r="S401" s="232">
        <v>0</v>
      </c>
      <c r="T401" s="232">
        <v>0</v>
      </c>
      <c r="U401" s="232">
        <v>0</v>
      </c>
      <c r="V401" s="232">
        <v>0</v>
      </c>
      <c r="W401" s="232">
        <v>0</v>
      </c>
      <c r="X401" s="232">
        <v>0</v>
      </c>
      <c r="Y401" s="232">
        <v>0</v>
      </c>
      <c r="Z401" s="233">
        <v>45991</v>
      </c>
      <c r="AA401" s="234">
        <v>130</v>
      </c>
      <c r="AB401" s="232">
        <v>1605.5</v>
      </c>
    </row>
    <row r="402" spans="1:28" x14ac:dyDescent="0.25">
      <c r="A402" s="16" t="s">
        <v>1059</v>
      </c>
      <c r="B402" s="16" t="s">
        <v>2893</v>
      </c>
      <c r="C402" s="16" t="s">
        <v>4438</v>
      </c>
      <c r="D402" s="16" t="s">
        <v>4439</v>
      </c>
      <c r="F402" s="16" t="s">
        <v>3640</v>
      </c>
      <c r="G402" s="16" t="s">
        <v>3641</v>
      </c>
      <c r="H402" s="231">
        <v>97</v>
      </c>
      <c r="I402" s="231">
        <v>0</v>
      </c>
      <c r="J402" s="231">
        <v>0</v>
      </c>
      <c r="K402" s="231">
        <v>0</v>
      </c>
      <c r="L402" s="231">
        <v>0</v>
      </c>
      <c r="M402" s="231">
        <v>0</v>
      </c>
      <c r="N402" s="231">
        <v>0</v>
      </c>
      <c r="O402" s="231">
        <v>0</v>
      </c>
      <c r="P402" s="231">
        <v>0</v>
      </c>
      <c r="Q402" s="232">
        <v>5656.07</v>
      </c>
      <c r="R402" s="232">
        <v>0</v>
      </c>
      <c r="S402" s="232">
        <v>0</v>
      </c>
      <c r="T402" s="232">
        <v>0</v>
      </c>
      <c r="U402" s="232">
        <v>0</v>
      </c>
      <c r="V402" s="232">
        <v>0</v>
      </c>
      <c r="W402" s="232">
        <v>0</v>
      </c>
      <c r="X402" s="232">
        <v>0</v>
      </c>
      <c r="Y402" s="232">
        <v>0</v>
      </c>
      <c r="Z402" s="233">
        <v>45991</v>
      </c>
      <c r="AA402" s="234">
        <v>97</v>
      </c>
      <c r="AB402" s="232">
        <v>5656.07</v>
      </c>
    </row>
    <row r="403" spans="1:28" x14ac:dyDescent="0.25">
      <c r="A403" s="16" t="s">
        <v>1059</v>
      </c>
      <c r="B403" s="16" t="s">
        <v>2893</v>
      </c>
      <c r="C403" s="16" t="s">
        <v>4440</v>
      </c>
      <c r="D403" s="16" t="s">
        <v>4441</v>
      </c>
      <c r="F403" s="16" t="s">
        <v>3640</v>
      </c>
      <c r="G403" s="16" t="s">
        <v>3641</v>
      </c>
      <c r="H403" s="231">
        <v>2</v>
      </c>
      <c r="I403" s="231">
        <v>0</v>
      </c>
      <c r="J403" s="231">
        <v>0</v>
      </c>
      <c r="K403" s="231">
        <v>0</v>
      </c>
      <c r="L403" s="231">
        <v>0</v>
      </c>
      <c r="M403" s="231">
        <v>0</v>
      </c>
      <c r="N403" s="231">
        <v>0</v>
      </c>
      <c r="O403" s="231">
        <v>0</v>
      </c>
      <c r="P403" s="231">
        <v>0</v>
      </c>
      <c r="Q403" s="232">
        <v>210.4</v>
      </c>
      <c r="R403" s="232">
        <v>0</v>
      </c>
      <c r="S403" s="232">
        <v>0</v>
      </c>
      <c r="T403" s="232">
        <v>0</v>
      </c>
      <c r="U403" s="232">
        <v>0</v>
      </c>
      <c r="V403" s="232">
        <v>0</v>
      </c>
      <c r="W403" s="232">
        <v>0</v>
      </c>
      <c r="X403" s="232">
        <v>0</v>
      </c>
      <c r="Y403" s="232">
        <v>0</v>
      </c>
      <c r="Z403" s="233">
        <v>45991</v>
      </c>
      <c r="AA403" s="234">
        <v>2</v>
      </c>
      <c r="AB403" s="232">
        <v>210.4</v>
      </c>
    </row>
    <row r="404" spans="1:28" x14ac:dyDescent="0.25">
      <c r="A404" s="16" t="s">
        <v>1059</v>
      </c>
      <c r="B404" s="16" t="s">
        <v>2893</v>
      </c>
      <c r="C404" s="16" t="s">
        <v>4442</v>
      </c>
      <c r="D404" s="16" t="s">
        <v>4443</v>
      </c>
      <c r="F404" s="16" t="s">
        <v>3640</v>
      </c>
      <c r="G404" s="16" t="s">
        <v>3641</v>
      </c>
      <c r="H404" s="231">
        <v>2</v>
      </c>
      <c r="I404" s="231">
        <v>0</v>
      </c>
      <c r="J404" s="231">
        <v>0</v>
      </c>
      <c r="K404" s="231">
        <v>0</v>
      </c>
      <c r="L404" s="231">
        <v>0</v>
      </c>
      <c r="M404" s="231">
        <v>0</v>
      </c>
      <c r="N404" s="231">
        <v>0</v>
      </c>
      <c r="O404" s="231">
        <v>0</v>
      </c>
      <c r="P404" s="231">
        <v>0</v>
      </c>
      <c r="Q404" s="232">
        <v>260.5</v>
      </c>
      <c r="R404" s="232">
        <v>0</v>
      </c>
      <c r="S404" s="232">
        <v>0</v>
      </c>
      <c r="T404" s="232">
        <v>0</v>
      </c>
      <c r="U404" s="232">
        <v>0</v>
      </c>
      <c r="V404" s="232">
        <v>0</v>
      </c>
      <c r="W404" s="232">
        <v>0</v>
      </c>
      <c r="X404" s="232">
        <v>0</v>
      </c>
      <c r="Y404" s="232">
        <v>0</v>
      </c>
      <c r="Z404" s="233">
        <v>45991</v>
      </c>
      <c r="AA404" s="234">
        <v>2</v>
      </c>
      <c r="AB404" s="232">
        <v>260.5</v>
      </c>
    </row>
    <row r="405" spans="1:28" x14ac:dyDescent="0.25">
      <c r="A405" s="16" t="s">
        <v>1059</v>
      </c>
      <c r="B405" s="16" t="s">
        <v>2893</v>
      </c>
      <c r="C405" s="16" t="s">
        <v>4444</v>
      </c>
      <c r="D405" s="16" t="s">
        <v>4445</v>
      </c>
      <c r="F405" s="16" t="s">
        <v>3640</v>
      </c>
      <c r="G405" s="16" t="s">
        <v>3641</v>
      </c>
      <c r="H405" s="231">
        <v>2</v>
      </c>
      <c r="I405" s="231">
        <v>0</v>
      </c>
      <c r="J405" s="231">
        <v>0</v>
      </c>
      <c r="K405" s="231">
        <v>0</v>
      </c>
      <c r="L405" s="231">
        <v>0</v>
      </c>
      <c r="M405" s="231">
        <v>0</v>
      </c>
      <c r="N405" s="231">
        <v>0</v>
      </c>
      <c r="O405" s="231">
        <v>0</v>
      </c>
      <c r="P405" s="231">
        <v>0</v>
      </c>
      <c r="Q405" s="232">
        <v>119.26</v>
      </c>
      <c r="R405" s="232">
        <v>0</v>
      </c>
      <c r="S405" s="232">
        <v>0</v>
      </c>
      <c r="T405" s="232">
        <v>0</v>
      </c>
      <c r="U405" s="232">
        <v>0</v>
      </c>
      <c r="V405" s="232">
        <v>0</v>
      </c>
      <c r="W405" s="232">
        <v>0</v>
      </c>
      <c r="X405" s="232">
        <v>0</v>
      </c>
      <c r="Y405" s="232">
        <v>0</v>
      </c>
      <c r="Z405" s="233">
        <v>45991</v>
      </c>
      <c r="AA405" s="234">
        <v>2</v>
      </c>
      <c r="AB405" s="232">
        <v>119.26</v>
      </c>
    </row>
    <row r="406" spans="1:28" x14ac:dyDescent="0.25">
      <c r="A406" s="16" t="s">
        <v>1059</v>
      </c>
      <c r="B406" s="16" t="s">
        <v>2893</v>
      </c>
      <c r="C406" s="16" t="s">
        <v>4446</v>
      </c>
      <c r="D406" s="16" t="s">
        <v>4447</v>
      </c>
      <c r="F406" s="16" t="s">
        <v>3640</v>
      </c>
      <c r="G406" s="16" t="s">
        <v>3641</v>
      </c>
      <c r="H406" s="238">
        <v>4</v>
      </c>
      <c r="I406" s="238">
        <v>0</v>
      </c>
      <c r="J406" s="238">
        <v>0</v>
      </c>
      <c r="K406" s="238">
        <v>0</v>
      </c>
      <c r="L406" s="238">
        <v>0</v>
      </c>
      <c r="M406" s="238">
        <v>0</v>
      </c>
      <c r="N406" s="238">
        <v>0</v>
      </c>
      <c r="O406" s="238">
        <v>0</v>
      </c>
      <c r="P406" s="238">
        <v>0</v>
      </c>
      <c r="Q406" s="232">
        <v>793.04</v>
      </c>
      <c r="R406" s="232">
        <v>0</v>
      </c>
      <c r="S406" s="232">
        <v>0</v>
      </c>
      <c r="T406" s="232">
        <v>0</v>
      </c>
      <c r="U406" s="232">
        <v>0</v>
      </c>
      <c r="V406" s="232">
        <v>0</v>
      </c>
      <c r="W406" s="232">
        <v>0</v>
      </c>
      <c r="X406" s="232">
        <v>0</v>
      </c>
      <c r="Y406" s="232">
        <v>0</v>
      </c>
      <c r="Z406" s="233">
        <v>45991</v>
      </c>
      <c r="AA406" s="234">
        <v>4</v>
      </c>
      <c r="AB406" s="232">
        <v>793.04</v>
      </c>
    </row>
    <row r="407" spans="1:28" x14ac:dyDescent="0.25">
      <c r="A407" s="16" t="s">
        <v>1059</v>
      </c>
      <c r="B407" s="16" t="s">
        <v>2893</v>
      </c>
      <c r="C407" s="16" t="s">
        <v>4448</v>
      </c>
      <c r="D407" s="16" t="s">
        <v>4449</v>
      </c>
      <c r="F407" s="16" t="s">
        <v>3640</v>
      </c>
      <c r="G407" s="16" t="s">
        <v>3641</v>
      </c>
      <c r="H407" s="238">
        <v>4</v>
      </c>
      <c r="I407" s="238">
        <v>0</v>
      </c>
      <c r="J407" s="238">
        <v>0</v>
      </c>
      <c r="K407" s="238">
        <v>0</v>
      </c>
      <c r="L407" s="238">
        <v>0</v>
      </c>
      <c r="M407" s="238">
        <v>0</v>
      </c>
      <c r="N407" s="238">
        <v>0</v>
      </c>
      <c r="O407" s="238">
        <v>0</v>
      </c>
      <c r="P407" s="238">
        <v>0</v>
      </c>
      <c r="Q407" s="232">
        <v>115.76</v>
      </c>
      <c r="R407" s="232">
        <v>0</v>
      </c>
      <c r="S407" s="232">
        <v>0</v>
      </c>
      <c r="T407" s="232">
        <v>0</v>
      </c>
      <c r="U407" s="232">
        <v>0</v>
      </c>
      <c r="V407" s="232">
        <v>0</v>
      </c>
      <c r="W407" s="232">
        <v>0</v>
      </c>
      <c r="X407" s="232">
        <v>0</v>
      </c>
      <c r="Y407" s="232">
        <v>0</v>
      </c>
      <c r="Z407" s="233">
        <v>45991</v>
      </c>
      <c r="AA407" s="234">
        <v>4</v>
      </c>
      <c r="AB407" s="232">
        <v>115.76</v>
      </c>
    </row>
    <row r="408" spans="1:28" x14ac:dyDescent="0.25">
      <c r="A408" s="16" t="s">
        <v>1059</v>
      </c>
      <c r="B408" s="16" t="s">
        <v>2893</v>
      </c>
      <c r="C408" s="16" t="s">
        <v>4450</v>
      </c>
      <c r="D408" s="16" t="s">
        <v>4451</v>
      </c>
      <c r="F408" s="16" t="s">
        <v>3640</v>
      </c>
      <c r="G408" s="16" t="s">
        <v>3641</v>
      </c>
      <c r="H408" s="238">
        <v>4</v>
      </c>
      <c r="I408" s="238">
        <v>0</v>
      </c>
      <c r="J408" s="238">
        <v>0</v>
      </c>
      <c r="K408" s="238">
        <v>0</v>
      </c>
      <c r="L408" s="238">
        <v>0</v>
      </c>
      <c r="M408" s="238">
        <v>0</v>
      </c>
      <c r="N408" s="238">
        <v>0</v>
      </c>
      <c r="O408" s="238">
        <v>0</v>
      </c>
      <c r="P408" s="238">
        <v>0</v>
      </c>
      <c r="Q408" s="232">
        <v>49.88</v>
      </c>
      <c r="R408" s="232">
        <v>0</v>
      </c>
      <c r="S408" s="232">
        <v>0</v>
      </c>
      <c r="T408" s="232">
        <v>0</v>
      </c>
      <c r="U408" s="232">
        <v>0</v>
      </c>
      <c r="V408" s="232">
        <v>0</v>
      </c>
      <c r="W408" s="232">
        <v>0</v>
      </c>
      <c r="X408" s="232">
        <v>0</v>
      </c>
      <c r="Y408" s="232">
        <v>0</v>
      </c>
      <c r="Z408" s="233">
        <v>45991</v>
      </c>
      <c r="AA408" s="234">
        <v>4</v>
      </c>
      <c r="AB408" s="232">
        <v>49.88</v>
      </c>
    </row>
    <row r="409" spans="1:28" x14ac:dyDescent="0.25">
      <c r="A409" s="16" t="s">
        <v>1059</v>
      </c>
      <c r="B409" s="16" t="s">
        <v>2893</v>
      </c>
      <c r="C409" s="16" t="s">
        <v>4452</v>
      </c>
      <c r="D409" s="16" t="s">
        <v>4453</v>
      </c>
      <c r="F409" s="16" t="s">
        <v>3640</v>
      </c>
      <c r="G409" s="16" t="s">
        <v>3641</v>
      </c>
      <c r="H409" s="238">
        <v>4</v>
      </c>
      <c r="I409" s="238">
        <v>0</v>
      </c>
      <c r="J409" s="238">
        <v>0</v>
      </c>
      <c r="K409" s="238">
        <v>0</v>
      </c>
      <c r="L409" s="238">
        <v>0</v>
      </c>
      <c r="M409" s="238">
        <v>0</v>
      </c>
      <c r="N409" s="238">
        <v>0</v>
      </c>
      <c r="O409" s="238">
        <v>0</v>
      </c>
      <c r="P409" s="238">
        <v>0</v>
      </c>
      <c r="Q409" s="232">
        <v>39.4</v>
      </c>
      <c r="R409" s="232">
        <v>0</v>
      </c>
      <c r="S409" s="232">
        <v>0</v>
      </c>
      <c r="T409" s="232">
        <v>0</v>
      </c>
      <c r="U409" s="232">
        <v>0</v>
      </c>
      <c r="V409" s="232">
        <v>0</v>
      </c>
      <c r="W409" s="232">
        <v>0</v>
      </c>
      <c r="X409" s="232">
        <v>0</v>
      </c>
      <c r="Y409" s="232">
        <v>0</v>
      </c>
      <c r="Z409" s="233">
        <v>45991</v>
      </c>
      <c r="AA409" s="234">
        <v>4</v>
      </c>
      <c r="AB409" s="232">
        <v>39.4</v>
      </c>
    </row>
    <row r="410" spans="1:28" x14ac:dyDescent="0.25">
      <c r="A410" s="16" t="s">
        <v>1059</v>
      </c>
      <c r="B410" s="16" t="s">
        <v>2893</v>
      </c>
      <c r="C410" s="16" t="s">
        <v>4454</v>
      </c>
      <c r="D410" s="16" t="s">
        <v>4455</v>
      </c>
      <c r="F410" s="16" t="s">
        <v>3640</v>
      </c>
      <c r="G410" s="16" t="s">
        <v>3641</v>
      </c>
      <c r="H410" s="238">
        <v>4</v>
      </c>
      <c r="I410" s="238">
        <v>0</v>
      </c>
      <c r="J410" s="238">
        <v>0</v>
      </c>
      <c r="K410" s="238">
        <v>0</v>
      </c>
      <c r="L410" s="238">
        <v>0</v>
      </c>
      <c r="M410" s="238">
        <v>0</v>
      </c>
      <c r="N410" s="238">
        <v>0</v>
      </c>
      <c r="O410" s="238">
        <v>0</v>
      </c>
      <c r="P410" s="238">
        <v>0</v>
      </c>
      <c r="Q410" s="232">
        <v>36.68</v>
      </c>
      <c r="R410" s="232">
        <v>0</v>
      </c>
      <c r="S410" s="232">
        <v>0</v>
      </c>
      <c r="T410" s="232">
        <v>0</v>
      </c>
      <c r="U410" s="232">
        <v>0</v>
      </c>
      <c r="V410" s="232">
        <v>0</v>
      </c>
      <c r="W410" s="232">
        <v>0</v>
      </c>
      <c r="X410" s="232">
        <v>0</v>
      </c>
      <c r="Y410" s="232">
        <v>0</v>
      </c>
      <c r="Z410" s="233">
        <v>45991</v>
      </c>
      <c r="AA410" s="234">
        <v>4</v>
      </c>
      <c r="AB410" s="232">
        <v>36.68</v>
      </c>
    </row>
    <row r="411" spans="1:28" x14ac:dyDescent="0.25">
      <c r="A411" s="16" t="s">
        <v>1059</v>
      </c>
      <c r="B411" s="16" t="s">
        <v>2893</v>
      </c>
      <c r="C411" s="16" t="s">
        <v>4456</v>
      </c>
      <c r="D411" s="16" t="s">
        <v>4457</v>
      </c>
      <c r="F411" s="16" t="s">
        <v>3640</v>
      </c>
      <c r="G411" s="16" t="s">
        <v>3641</v>
      </c>
      <c r="H411" s="238">
        <v>4</v>
      </c>
      <c r="I411" s="238">
        <v>0</v>
      </c>
      <c r="J411" s="238">
        <v>0</v>
      </c>
      <c r="K411" s="238">
        <v>0</v>
      </c>
      <c r="L411" s="238">
        <v>0</v>
      </c>
      <c r="M411" s="238">
        <v>0</v>
      </c>
      <c r="N411" s="238">
        <v>0</v>
      </c>
      <c r="O411" s="238">
        <v>0</v>
      </c>
      <c r="P411" s="238">
        <v>0</v>
      </c>
      <c r="Q411" s="232">
        <v>24.64</v>
      </c>
      <c r="R411" s="232">
        <v>0</v>
      </c>
      <c r="S411" s="232">
        <v>0</v>
      </c>
      <c r="T411" s="232">
        <v>0</v>
      </c>
      <c r="U411" s="232">
        <v>0</v>
      </c>
      <c r="V411" s="232">
        <v>0</v>
      </c>
      <c r="W411" s="232">
        <v>0</v>
      </c>
      <c r="X411" s="232">
        <v>0</v>
      </c>
      <c r="Y411" s="232">
        <v>0</v>
      </c>
      <c r="Z411" s="233">
        <v>45991</v>
      </c>
      <c r="AA411" s="234">
        <v>4</v>
      </c>
      <c r="AB411" s="232">
        <v>24.64</v>
      </c>
    </row>
    <row r="412" spans="1:28" x14ac:dyDescent="0.25">
      <c r="A412" s="16" t="s">
        <v>1059</v>
      </c>
      <c r="B412" s="16" t="s">
        <v>2893</v>
      </c>
      <c r="C412" s="16" t="s">
        <v>4458</v>
      </c>
      <c r="D412" s="16" t="s">
        <v>4459</v>
      </c>
      <c r="F412" s="16" t="s">
        <v>3640</v>
      </c>
      <c r="G412" s="16" t="s">
        <v>3641</v>
      </c>
      <c r="H412" s="238">
        <v>4</v>
      </c>
      <c r="I412" s="238">
        <v>0</v>
      </c>
      <c r="J412" s="238">
        <v>0</v>
      </c>
      <c r="K412" s="238">
        <v>0</v>
      </c>
      <c r="L412" s="238">
        <v>0</v>
      </c>
      <c r="M412" s="238">
        <v>0</v>
      </c>
      <c r="N412" s="238">
        <v>0</v>
      </c>
      <c r="O412" s="238">
        <v>0</v>
      </c>
      <c r="P412" s="238">
        <v>0</v>
      </c>
      <c r="Q412" s="232">
        <v>83.48</v>
      </c>
      <c r="R412" s="232">
        <v>0</v>
      </c>
      <c r="S412" s="232">
        <v>0</v>
      </c>
      <c r="T412" s="232">
        <v>0</v>
      </c>
      <c r="U412" s="232">
        <v>0</v>
      </c>
      <c r="V412" s="232">
        <v>0</v>
      </c>
      <c r="W412" s="232">
        <v>0</v>
      </c>
      <c r="X412" s="232">
        <v>0</v>
      </c>
      <c r="Y412" s="232">
        <v>0</v>
      </c>
      <c r="Z412" s="233">
        <v>45991</v>
      </c>
      <c r="AA412" s="234">
        <v>4</v>
      </c>
      <c r="AB412" s="232">
        <v>83.48</v>
      </c>
    </row>
    <row r="413" spans="1:28" x14ac:dyDescent="0.25">
      <c r="A413" s="16" t="s">
        <v>1059</v>
      </c>
      <c r="B413" s="16" t="s">
        <v>2893</v>
      </c>
      <c r="C413" s="16" t="s">
        <v>4460</v>
      </c>
      <c r="D413" s="16" t="s">
        <v>4461</v>
      </c>
      <c r="F413" s="16" t="s">
        <v>3640</v>
      </c>
      <c r="G413" s="16" t="s">
        <v>3641</v>
      </c>
      <c r="H413" s="238">
        <v>1</v>
      </c>
      <c r="I413" s="238">
        <v>0</v>
      </c>
      <c r="J413" s="238">
        <v>0</v>
      </c>
      <c r="K413" s="238">
        <v>0</v>
      </c>
      <c r="L413" s="238">
        <v>0</v>
      </c>
      <c r="M413" s="238">
        <v>0</v>
      </c>
      <c r="N413" s="238">
        <v>0</v>
      </c>
      <c r="O413" s="238">
        <v>0</v>
      </c>
      <c r="P413" s="238">
        <v>0</v>
      </c>
      <c r="Q413" s="232">
        <v>14632</v>
      </c>
      <c r="R413" s="232">
        <v>0</v>
      </c>
      <c r="S413" s="232">
        <v>0</v>
      </c>
      <c r="T413" s="232">
        <v>0</v>
      </c>
      <c r="U413" s="232">
        <v>0</v>
      </c>
      <c r="V413" s="232">
        <v>0</v>
      </c>
      <c r="W413" s="232">
        <v>0</v>
      </c>
      <c r="X413" s="232">
        <v>0</v>
      </c>
      <c r="Y413" s="232">
        <v>0</v>
      </c>
      <c r="Z413" s="233">
        <v>45991</v>
      </c>
      <c r="AA413" s="234">
        <v>1</v>
      </c>
      <c r="AB413" s="232">
        <v>14632</v>
      </c>
    </row>
    <row r="414" spans="1:28" x14ac:dyDescent="0.25">
      <c r="A414" s="16" t="s">
        <v>1059</v>
      </c>
      <c r="B414" s="16" t="s">
        <v>2893</v>
      </c>
      <c r="C414" s="16" t="s">
        <v>4462</v>
      </c>
      <c r="D414" s="16" t="s">
        <v>4463</v>
      </c>
      <c r="F414" s="16" t="s">
        <v>3640</v>
      </c>
      <c r="G414" s="16" t="s">
        <v>3641</v>
      </c>
      <c r="H414" s="238">
        <v>1</v>
      </c>
      <c r="I414" s="238">
        <v>0</v>
      </c>
      <c r="J414" s="238">
        <v>0</v>
      </c>
      <c r="K414" s="238">
        <v>0</v>
      </c>
      <c r="L414" s="238">
        <v>0</v>
      </c>
      <c r="M414" s="238">
        <v>0</v>
      </c>
      <c r="N414" s="238">
        <v>0</v>
      </c>
      <c r="O414" s="238">
        <v>0</v>
      </c>
      <c r="P414" s="238">
        <v>0</v>
      </c>
      <c r="Q414" s="232">
        <v>62585</v>
      </c>
      <c r="R414" s="232">
        <v>0</v>
      </c>
      <c r="S414" s="232">
        <v>0</v>
      </c>
      <c r="T414" s="232">
        <v>0</v>
      </c>
      <c r="U414" s="232">
        <v>0</v>
      </c>
      <c r="V414" s="232">
        <v>0</v>
      </c>
      <c r="W414" s="232">
        <v>0</v>
      </c>
      <c r="X414" s="232">
        <v>0</v>
      </c>
      <c r="Y414" s="232">
        <v>0</v>
      </c>
      <c r="Z414" s="233">
        <v>45991</v>
      </c>
      <c r="AA414" s="234">
        <v>1</v>
      </c>
      <c r="AB414" s="232">
        <v>62585</v>
      </c>
    </row>
    <row r="415" spans="1:28" x14ac:dyDescent="0.25">
      <c r="A415" s="16" t="s">
        <v>2000</v>
      </c>
      <c r="B415" s="16" t="s">
        <v>3250</v>
      </c>
      <c r="C415" s="16" t="s">
        <v>4464</v>
      </c>
      <c r="D415" s="16" t="s">
        <v>4465</v>
      </c>
      <c r="F415" s="16" t="s">
        <v>3640</v>
      </c>
      <c r="G415" s="16" t="s">
        <v>3641</v>
      </c>
      <c r="H415" s="238">
        <v>36</v>
      </c>
      <c r="I415" s="238">
        <v>0</v>
      </c>
      <c r="J415" s="238">
        <v>0</v>
      </c>
      <c r="K415" s="238">
        <v>0</v>
      </c>
      <c r="L415" s="238">
        <v>0</v>
      </c>
      <c r="M415" s="238">
        <v>0</v>
      </c>
      <c r="N415" s="238">
        <v>0</v>
      </c>
      <c r="O415" s="238">
        <v>0</v>
      </c>
      <c r="P415" s="238">
        <v>0</v>
      </c>
      <c r="Q415" s="232">
        <v>0.36</v>
      </c>
      <c r="R415" s="232">
        <v>0</v>
      </c>
      <c r="S415" s="232">
        <v>0</v>
      </c>
      <c r="T415" s="232">
        <v>0</v>
      </c>
      <c r="U415" s="232">
        <v>0</v>
      </c>
      <c r="V415" s="232">
        <v>0</v>
      </c>
      <c r="W415" s="232">
        <v>0</v>
      </c>
      <c r="X415" s="232">
        <v>0</v>
      </c>
      <c r="Y415" s="232">
        <v>0</v>
      </c>
      <c r="Z415" s="233">
        <v>45991</v>
      </c>
      <c r="AA415" s="234">
        <v>36</v>
      </c>
      <c r="AB415" s="232">
        <v>0.36</v>
      </c>
    </row>
    <row r="416" spans="1:28" x14ac:dyDescent="0.25">
      <c r="A416" s="16" t="s">
        <v>2000</v>
      </c>
      <c r="B416" s="16" t="s">
        <v>3250</v>
      </c>
      <c r="C416" s="16" t="s">
        <v>4466</v>
      </c>
      <c r="D416" s="16" t="s">
        <v>4467</v>
      </c>
      <c r="F416" s="16" t="s">
        <v>3640</v>
      </c>
      <c r="G416" s="16" t="s">
        <v>3641</v>
      </c>
      <c r="H416" s="238">
        <v>1</v>
      </c>
      <c r="I416" s="238">
        <v>0</v>
      </c>
      <c r="J416" s="238">
        <v>0</v>
      </c>
      <c r="K416" s="238">
        <v>0</v>
      </c>
      <c r="L416" s="238">
        <v>0</v>
      </c>
      <c r="M416" s="238">
        <v>0</v>
      </c>
      <c r="N416" s="238">
        <v>0</v>
      </c>
      <c r="O416" s="238">
        <v>0</v>
      </c>
      <c r="P416" s="238">
        <v>0</v>
      </c>
      <c r="Q416" s="232">
        <v>3211.37</v>
      </c>
      <c r="R416" s="232">
        <v>0</v>
      </c>
      <c r="S416" s="232">
        <v>0</v>
      </c>
      <c r="T416" s="232">
        <v>0</v>
      </c>
      <c r="U416" s="232">
        <v>0</v>
      </c>
      <c r="V416" s="232">
        <v>0</v>
      </c>
      <c r="W416" s="232">
        <v>0</v>
      </c>
      <c r="X416" s="232">
        <v>0</v>
      </c>
      <c r="Y416" s="232">
        <v>0</v>
      </c>
      <c r="Z416" s="233">
        <v>45991</v>
      </c>
      <c r="AA416" s="234">
        <v>1</v>
      </c>
      <c r="AB416" s="232">
        <v>3211.37</v>
      </c>
    </row>
    <row r="417" spans="1:28" x14ac:dyDescent="0.25">
      <c r="A417" s="16" t="s">
        <v>2000</v>
      </c>
      <c r="B417" s="16" t="s">
        <v>3250</v>
      </c>
      <c r="C417" s="16" t="s">
        <v>4468</v>
      </c>
      <c r="D417" s="16" t="s">
        <v>4469</v>
      </c>
      <c r="F417" s="16" t="s">
        <v>3640</v>
      </c>
      <c r="G417" s="16" t="s">
        <v>3641</v>
      </c>
      <c r="H417" s="238">
        <v>653</v>
      </c>
      <c r="I417" s="238">
        <v>0</v>
      </c>
      <c r="J417" s="238">
        <v>0</v>
      </c>
      <c r="K417" s="238">
        <v>0</v>
      </c>
      <c r="L417" s="238">
        <v>0</v>
      </c>
      <c r="M417" s="238">
        <v>0</v>
      </c>
      <c r="N417" s="238">
        <v>0</v>
      </c>
      <c r="O417" s="238">
        <v>0</v>
      </c>
      <c r="P417" s="238">
        <v>0</v>
      </c>
      <c r="Q417" s="232">
        <v>6.53</v>
      </c>
      <c r="R417" s="232">
        <v>0</v>
      </c>
      <c r="S417" s="232">
        <v>0</v>
      </c>
      <c r="T417" s="232">
        <v>0</v>
      </c>
      <c r="U417" s="232">
        <v>0</v>
      </c>
      <c r="V417" s="232">
        <v>0</v>
      </c>
      <c r="W417" s="232">
        <v>0</v>
      </c>
      <c r="X417" s="232">
        <v>0</v>
      </c>
      <c r="Y417" s="232">
        <v>0</v>
      </c>
      <c r="Z417" s="233">
        <v>45991</v>
      </c>
      <c r="AA417" s="234">
        <v>653</v>
      </c>
      <c r="AB417" s="232">
        <v>6.53</v>
      </c>
    </row>
    <row r="418" spans="1:28" x14ac:dyDescent="0.25">
      <c r="A418" s="16" t="s">
        <v>2000</v>
      </c>
      <c r="B418" s="16" t="s">
        <v>3250</v>
      </c>
      <c r="C418" s="16" t="s">
        <v>4470</v>
      </c>
      <c r="D418" s="16" t="s">
        <v>4471</v>
      </c>
      <c r="F418" s="16" t="s">
        <v>3640</v>
      </c>
      <c r="G418" s="16" t="s">
        <v>3641</v>
      </c>
      <c r="H418" s="238">
        <v>5</v>
      </c>
      <c r="I418" s="238">
        <v>0</v>
      </c>
      <c r="J418" s="238">
        <v>0</v>
      </c>
      <c r="K418" s="238">
        <v>0</v>
      </c>
      <c r="L418" s="238">
        <v>0</v>
      </c>
      <c r="M418" s="238">
        <v>0</v>
      </c>
      <c r="N418" s="238">
        <v>0</v>
      </c>
      <c r="O418" s="238">
        <v>0</v>
      </c>
      <c r="P418" s="238">
        <v>0</v>
      </c>
      <c r="Q418" s="232">
        <v>581.4</v>
      </c>
      <c r="R418" s="232">
        <v>0</v>
      </c>
      <c r="S418" s="232">
        <v>0</v>
      </c>
      <c r="T418" s="232">
        <v>0</v>
      </c>
      <c r="U418" s="232">
        <v>0</v>
      </c>
      <c r="V418" s="232">
        <v>0</v>
      </c>
      <c r="W418" s="232">
        <v>0</v>
      </c>
      <c r="X418" s="232">
        <v>0</v>
      </c>
      <c r="Y418" s="232">
        <v>0</v>
      </c>
      <c r="Z418" s="233">
        <v>45991</v>
      </c>
      <c r="AA418" s="234">
        <v>5</v>
      </c>
      <c r="AB418" s="232">
        <v>581.4</v>
      </c>
    </row>
    <row r="419" spans="1:28" x14ac:dyDescent="0.25">
      <c r="A419" s="16" t="s">
        <v>2000</v>
      </c>
      <c r="B419" s="16" t="s">
        <v>3250</v>
      </c>
      <c r="C419" s="16" t="s">
        <v>4472</v>
      </c>
      <c r="D419" s="16" t="s">
        <v>4473</v>
      </c>
      <c r="F419" s="16" t="s">
        <v>3640</v>
      </c>
      <c r="G419" s="16" t="s">
        <v>3641</v>
      </c>
      <c r="H419" s="238">
        <v>1</v>
      </c>
      <c r="I419" s="238">
        <v>0</v>
      </c>
      <c r="J419" s="238">
        <v>0</v>
      </c>
      <c r="K419" s="238">
        <v>0</v>
      </c>
      <c r="L419" s="238">
        <v>0</v>
      </c>
      <c r="M419" s="238">
        <v>0</v>
      </c>
      <c r="N419" s="238">
        <v>0</v>
      </c>
      <c r="O419" s="238">
        <v>0</v>
      </c>
      <c r="P419" s="238">
        <v>0</v>
      </c>
      <c r="Q419" s="232">
        <v>0.01</v>
      </c>
      <c r="R419" s="232">
        <v>0</v>
      </c>
      <c r="S419" s="232">
        <v>0</v>
      </c>
      <c r="T419" s="232">
        <v>0</v>
      </c>
      <c r="U419" s="232">
        <v>0</v>
      </c>
      <c r="V419" s="232">
        <v>0</v>
      </c>
      <c r="W419" s="232">
        <v>0</v>
      </c>
      <c r="X419" s="232">
        <v>0</v>
      </c>
      <c r="Y419" s="232">
        <v>0</v>
      </c>
      <c r="Z419" s="233">
        <v>45991</v>
      </c>
      <c r="AA419" s="234">
        <v>1</v>
      </c>
      <c r="AB419" s="232">
        <v>0.01</v>
      </c>
    </row>
    <row r="420" spans="1:28" x14ac:dyDescent="0.25">
      <c r="A420" s="16" t="s">
        <v>2000</v>
      </c>
      <c r="B420" s="16" t="s">
        <v>3250</v>
      </c>
      <c r="C420" s="16" t="s">
        <v>4474</v>
      </c>
      <c r="D420" s="16" t="s">
        <v>4475</v>
      </c>
      <c r="F420" s="16" t="s">
        <v>3640</v>
      </c>
      <c r="G420" s="16" t="s">
        <v>3641</v>
      </c>
      <c r="H420" s="238">
        <v>1</v>
      </c>
      <c r="I420" s="238">
        <v>0</v>
      </c>
      <c r="J420" s="238">
        <v>0</v>
      </c>
      <c r="K420" s="238">
        <v>0</v>
      </c>
      <c r="L420" s="238">
        <v>0</v>
      </c>
      <c r="M420" s="238">
        <v>0</v>
      </c>
      <c r="N420" s="238">
        <v>0</v>
      </c>
      <c r="O420" s="238">
        <v>0</v>
      </c>
      <c r="P420" s="238">
        <v>0</v>
      </c>
      <c r="Q420" s="232">
        <v>0.01</v>
      </c>
      <c r="R420" s="232">
        <v>0</v>
      </c>
      <c r="S420" s="232">
        <v>0</v>
      </c>
      <c r="T420" s="232">
        <v>0</v>
      </c>
      <c r="U420" s="232">
        <v>0</v>
      </c>
      <c r="V420" s="232">
        <v>0</v>
      </c>
      <c r="W420" s="232">
        <v>0</v>
      </c>
      <c r="X420" s="232">
        <v>0</v>
      </c>
      <c r="Y420" s="232">
        <v>0</v>
      </c>
      <c r="Z420" s="233">
        <v>45991</v>
      </c>
      <c r="AA420" s="234">
        <v>1</v>
      </c>
      <c r="AB420" s="232">
        <v>0.01</v>
      </c>
    </row>
    <row r="421" spans="1:28" x14ac:dyDescent="0.25">
      <c r="A421" s="16" t="s">
        <v>2000</v>
      </c>
      <c r="B421" s="16" t="s">
        <v>3250</v>
      </c>
      <c r="C421" s="16" t="s">
        <v>4476</v>
      </c>
      <c r="D421" s="16" t="s">
        <v>4477</v>
      </c>
      <c r="F421" s="16" t="s">
        <v>3640</v>
      </c>
      <c r="G421" s="16" t="s">
        <v>3641</v>
      </c>
      <c r="H421" s="238">
        <v>312</v>
      </c>
      <c r="I421" s="238">
        <v>0</v>
      </c>
      <c r="J421" s="238">
        <v>0</v>
      </c>
      <c r="K421" s="238">
        <v>0</v>
      </c>
      <c r="L421" s="238">
        <v>0</v>
      </c>
      <c r="M421" s="238">
        <v>0</v>
      </c>
      <c r="N421" s="238">
        <v>0</v>
      </c>
      <c r="O421" s="238">
        <v>0</v>
      </c>
      <c r="P421" s="238">
        <v>0</v>
      </c>
      <c r="Q421" s="232">
        <v>7110.48</v>
      </c>
      <c r="R421" s="232">
        <v>0</v>
      </c>
      <c r="S421" s="232">
        <v>0</v>
      </c>
      <c r="T421" s="232">
        <v>0</v>
      </c>
      <c r="U421" s="232">
        <v>0</v>
      </c>
      <c r="V421" s="232">
        <v>0</v>
      </c>
      <c r="W421" s="232">
        <v>0</v>
      </c>
      <c r="X421" s="232">
        <v>0</v>
      </c>
      <c r="Y421" s="232">
        <v>0</v>
      </c>
      <c r="Z421" s="233">
        <v>45991</v>
      </c>
      <c r="AA421" s="234">
        <v>312</v>
      </c>
      <c r="AB421" s="232">
        <v>7110.48</v>
      </c>
    </row>
    <row r="422" spans="1:28" x14ac:dyDescent="0.25">
      <c r="A422" s="16" t="s">
        <v>2000</v>
      </c>
      <c r="B422" s="16" t="s">
        <v>3250</v>
      </c>
      <c r="C422" s="16" t="s">
        <v>4478</v>
      </c>
      <c r="D422" s="16" t="s">
        <v>4479</v>
      </c>
      <c r="F422" s="16" t="s">
        <v>3640</v>
      </c>
      <c r="G422" s="16" t="s">
        <v>3641</v>
      </c>
      <c r="H422" s="238">
        <v>2</v>
      </c>
      <c r="I422" s="238">
        <v>0</v>
      </c>
      <c r="J422" s="238">
        <v>0</v>
      </c>
      <c r="K422" s="238">
        <v>0</v>
      </c>
      <c r="L422" s="238">
        <v>0</v>
      </c>
      <c r="M422" s="238">
        <v>0</v>
      </c>
      <c r="N422" s="238">
        <v>0</v>
      </c>
      <c r="O422" s="238">
        <v>0</v>
      </c>
      <c r="P422" s="238">
        <v>0</v>
      </c>
      <c r="Q422" s="232">
        <v>0.02</v>
      </c>
      <c r="R422" s="232">
        <v>0</v>
      </c>
      <c r="S422" s="232">
        <v>0</v>
      </c>
      <c r="T422" s="232">
        <v>0</v>
      </c>
      <c r="U422" s="232">
        <v>0</v>
      </c>
      <c r="V422" s="232">
        <v>0</v>
      </c>
      <c r="W422" s="232">
        <v>0</v>
      </c>
      <c r="X422" s="232">
        <v>0</v>
      </c>
      <c r="Y422" s="232">
        <v>0</v>
      </c>
      <c r="Z422" s="233">
        <v>45991</v>
      </c>
      <c r="AA422" s="234">
        <v>2</v>
      </c>
      <c r="AB422" s="232">
        <v>0.02</v>
      </c>
    </row>
    <row r="423" spans="1:28" x14ac:dyDescent="0.25">
      <c r="A423" s="16" t="s">
        <v>2000</v>
      </c>
      <c r="B423" s="16" t="s">
        <v>3250</v>
      </c>
      <c r="C423" s="16" t="s">
        <v>4480</v>
      </c>
      <c r="D423" s="16" t="s">
        <v>4481</v>
      </c>
      <c r="F423" s="16" t="s">
        <v>3640</v>
      </c>
      <c r="G423" s="16" t="s">
        <v>3641</v>
      </c>
      <c r="H423" s="238">
        <v>2</v>
      </c>
      <c r="I423" s="238">
        <v>0</v>
      </c>
      <c r="J423" s="238">
        <v>0</v>
      </c>
      <c r="K423" s="238">
        <v>0</v>
      </c>
      <c r="L423" s="238">
        <v>0</v>
      </c>
      <c r="M423" s="238">
        <v>0</v>
      </c>
      <c r="N423" s="238">
        <v>0</v>
      </c>
      <c r="O423" s="238">
        <v>0</v>
      </c>
      <c r="P423" s="238">
        <v>0</v>
      </c>
      <c r="Q423" s="232">
        <v>0.02</v>
      </c>
      <c r="R423" s="232">
        <v>0</v>
      </c>
      <c r="S423" s="232">
        <v>0</v>
      </c>
      <c r="T423" s="232">
        <v>0</v>
      </c>
      <c r="U423" s="232">
        <v>0</v>
      </c>
      <c r="V423" s="232">
        <v>0</v>
      </c>
      <c r="W423" s="232">
        <v>0</v>
      </c>
      <c r="X423" s="232">
        <v>0</v>
      </c>
      <c r="Y423" s="232">
        <v>0</v>
      </c>
      <c r="Z423" s="233">
        <v>45991</v>
      </c>
      <c r="AA423" s="234">
        <v>2</v>
      </c>
      <c r="AB423" s="232">
        <v>0.02</v>
      </c>
    </row>
    <row r="424" spans="1:28" x14ac:dyDescent="0.25">
      <c r="A424" s="16" t="s">
        <v>2000</v>
      </c>
      <c r="B424" s="16" t="s">
        <v>3250</v>
      </c>
      <c r="C424" s="16" t="s">
        <v>4482</v>
      </c>
      <c r="D424" s="16" t="s">
        <v>4483</v>
      </c>
      <c r="F424" s="16" t="s">
        <v>3640</v>
      </c>
      <c r="G424" s="16" t="s">
        <v>3641</v>
      </c>
      <c r="H424" s="238">
        <v>6</v>
      </c>
      <c r="I424" s="238">
        <v>0</v>
      </c>
      <c r="J424" s="238">
        <v>0</v>
      </c>
      <c r="K424" s="238">
        <v>0</v>
      </c>
      <c r="L424" s="238">
        <v>0</v>
      </c>
      <c r="M424" s="238">
        <v>0</v>
      </c>
      <c r="N424" s="238">
        <v>0</v>
      </c>
      <c r="O424" s="238">
        <v>0</v>
      </c>
      <c r="P424" s="238">
        <v>0</v>
      </c>
      <c r="Q424" s="232">
        <v>0.06</v>
      </c>
      <c r="R424" s="232">
        <v>0</v>
      </c>
      <c r="S424" s="232">
        <v>0</v>
      </c>
      <c r="T424" s="232">
        <v>0</v>
      </c>
      <c r="U424" s="232">
        <v>0</v>
      </c>
      <c r="V424" s="232">
        <v>0</v>
      </c>
      <c r="W424" s="232">
        <v>0</v>
      </c>
      <c r="X424" s="232">
        <v>0</v>
      </c>
      <c r="Y424" s="232">
        <v>0</v>
      </c>
      <c r="Z424" s="233">
        <v>45991</v>
      </c>
      <c r="AA424" s="234">
        <v>6</v>
      </c>
      <c r="AB424" s="232">
        <v>0.06</v>
      </c>
    </row>
    <row r="425" spans="1:28" x14ac:dyDescent="0.25">
      <c r="A425" s="16" t="s">
        <v>2000</v>
      </c>
      <c r="B425" s="16" t="s">
        <v>3250</v>
      </c>
      <c r="C425" s="16" t="s">
        <v>4484</v>
      </c>
      <c r="D425" s="16" t="s">
        <v>4485</v>
      </c>
      <c r="F425" s="16" t="s">
        <v>3640</v>
      </c>
      <c r="G425" s="16" t="s">
        <v>3641</v>
      </c>
      <c r="H425" s="238">
        <v>3</v>
      </c>
      <c r="I425" s="238">
        <v>0</v>
      </c>
      <c r="J425" s="238">
        <v>0</v>
      </c>
      <c r="K425" s="238">
        <v>0</v>
      </c>
      <c r="L425" s="238">
        <v>0</v>
      </c>
      <c r="M425" s="238">
        <v>0</v>
      </c>
      <c r="N425" s="238">
        <v>0</v>
      </c>
      <c r="O425" s="238">
        <v>0</v>
      </c>
      <c r="P425" s="238">
        <v>0</v>
      </c>
      <c r="Q425" s="232">
        <v>0.03</v>
      </c>
      <c r="R425" s="232">
        <v>0</v>
      </c>
      <c r="S425" s="232">
        <v>0</v>
      </c>
      <c r="T425" s="232">
        <v>0</v>
      </c>
      <c r="U425" s="232">
        <v>0</v>
      </c>
      <c r="V425" s="232">
        <v>0</v>
      </c>
      <c r="W425" s="232">
        <v>0</v>
      </c>
      <c r="X425" s="232">
        <v>0</v>
      </c>
      <c r="Y425" s="232">
        <v>0</v>
      </c>
      <c r="Z425" s="233">
        <v>45991</v>
      </c>
      <c r="AA425" s="234">
        <v>3</v>
      </c>
      <c r="AB425" s="232">
        <v>0.03</v>
      </c>
    </row>
    <row r="426" spans="1:28" x14ac:dyDescent="0.25">
      <c r="A426" s="16" t="s">
        <v>2000</v>
      </c>
      <c r="B426" s="16" t="s">
        <v>3250</v>
      </c>
      <c r="C426" s="16" t="s">
        <v>4486</v>
      </c>
      <c r="D426" s="16" t="s">
        <v>4487</v>
      </c>
      <c r="F426" s="16" t="s">
        <v>3640</v>
      </c>
      <c r="G426" s="16" t="s">
        <v>3641</v>
      </c>
      <c r="H426" s="238">
        <v>10</v>
      </c>
      <c r="I426" s="238">
        <v>0</v>
      </c>
      <c r="J426" s="238">
        <v>0</v>
      </c>
      <c r="K426" s="238">
        <v>0</v>
      </c>
      <c r="L426" s="238">
        <v>0</v>
      </c>
      <c r="M426" s="238">
        <v>0</v>
      </c>
      <c r="N426" s="238">
        <v>0</v>
      </c>
      <c r="O426" s="238">
        <v>0</v>
      </c>
      <c r="P426" s="238">
        <v>0</v>
      </c>
      <c r="Q426" s="232">
        <v>0.1</v>
      </c>
      <c r="R426" s="232">
        <v>0</v>
      </c>
      <c r="S426" s="232">
        <v>0</v>
      </c>
      <c r="T426" s="232">
        <v>0</v>
      </c>
      <c r="U426" s="232">
        <v>0</v>
      </c>
      <c r="V426" s="232">
        <v>0</v>
      </c>
      <c r="W426" s="232">
        <v>0</v>
      </c>
      <c r="X426" s="232">
        <v>0</v>
      </c>
      <c r="Y426" s="232">
        <v>0</v>
      </c>
      <c r="Z426" s="233">
        <v>45991</v>
      </c>
      <c r="AA426" s="234">
        <v>10</v>
      </c>
      <c r="AB426" s="232">
        <v>0.1</v>
      </c>
    </row>
    <row r="427" spans="1:28" x14ac:dyDescent="0.25">
      <c r="A427" s="16" t="s">
        <v>2000</v>
      </c>
      <c r="B427" s="16" t="s">
        <v>3250</v>
      </c>
      <c r="C427" s="16" t="s">
        <v>4488</v>
      </c>
      <c r="D427" s="16" t="s">
        <v>4489</v>
      </c>
      <c r="F427" s="16" t="s">
        <v>3640</v>
      </c>
      <c r="G427" s="16" t="s">
        <v>3641</v>
      </c>
      <c r="H427" s="238">
        <v>20</v>
      </c>
      <c r="I427" s="238">
        <v>0</v>
      </c>
      <c r="J427" s="238">
        <v>0</v>
      </c>
      <c r="K427" s="238">
        <v>0</v>
      </c>
      <c r="L427" s="238">
        <v>0</v>
      </c>
      <c r="M427" s="238">
        <v>0</v>
      </c>
      <c r="N427" s="238">
        <v>0</v>
      </c>
      <c r="O427" s="238">
        <v>0</v>
      </c>
      <c r="P427" s="238">
        <v>0</v>
      </c>
      <c r="Q427" s="232">
        <v>0.2</v>
      </c>
      <c r="R427" s="232">
        <v>0</v>
      </c>
      <c r="S427" s="232">
        <v>0</v>
      </c>
      <c r="T427" s="232">
        <v>0</v>
      </c>
      <c r="U427" s="232">
        <v>0</v>
      </c>
      <c r="V427" s="232">
        <v>0</v>
      </c>
      <c r="W427" s="232">
        <v>0</v>
      </c>
      <c r="X427" s="232">
        <v>0</v>
      </c>
      <c r="Y427" s="232">
        <v>0</v>
      </c>
      <c r="Z427" s="233">
        <v>45991</v>
      </c>
      <c r="AA427" s="234">
        <v>20</v>
      </c>
      <c r="AB427" s="232">
        <v>0.2</v>
      </c>
    </row>
    <row r="428" spans="1:28" x14ac:dyDescent="0.25">
      <c r="A428" s="16" t="s">
        <v>2000</v>
      </c>
      <c r="B428" s="16" t="s">
        <v>3250</v>
      </c>
      <c r="C428" s="16" t="s">
        <v>4490</v>
      </c>
      <c r="D428" s="16" t="s">
        <v>4491</v>
      </c>
      <c r="F428" s="16" t="s">
        <v>3640</v>
      </c>
      <c r="G428" s="16" t="s">
        <v>3641</v>
      </c>
      <c r="H428" s="238">
        <v>4</v>
      </c>
      <c r="I428" s="238">
        <v>0</v>
      </c>
      <c r="J428" s="238">
        <v>0</v>
      </c>
      <c r="K428" s="238">
        <v>0</v>
      </c>
      <c r="L428" s="238">
        <v>0</v>
      </c>
      <c r="M428" s="238">
        <v>0</v>
      </c>
      <c r="N428" s="238">
        <v>0</v>
      </c>
      <c r="O428" s="238">
        <v>0</v>
      </c>
      <c r="P428" s="238">
        <v>0</v>
      </c>
      <c r="Q428" s="232">
        <v>3269</v>
      </c>
      <c r="R428" s="232">
        <v>0</v>
      </c>
      <c r="S428" s="232">
        <v>0</v>
      </c>
      <c r="T428" s="232">
        <v>0</v>
      </c>
      <c r="U428" s="232">
        <v>0</v>
      </c>
      <c r="V428" s="232">
        <v>0</v>
      </c>
      <c r="W428" s="232">
        <v>0</v>
      </c>
      <c r="X428" s="232">
        <v>0</v>
      </c>
      <c r="Y428" s="232">
        <v>0</v>
      </c>
      <c r="Z428" s="233">
        <v>45991</v>
      </c>
      <c r="AA428" s="234">
        <v>4</v>
      </c>
      <c r="AB428" s="232">
        <v>3269</v>
      </c>
    </row>
    <row r="429" spans="1:28" x14ac:dyDescent="0.25">
      <c r="A429" s="16" t="s">
        <v>2000</v>
      </c>
      <c r="B429" s="16" t="s">
        <v>3250</v>
      </c>
      <c r="C429" s="16" t="s">
        <v>4492</v>
      </c>
      <c r="D429" s="16" t="s">
        <v>4493</v>
      </c>
      <c r="F429" s="16" t="s">
        <v>3640</v>
      </c>
      <c r="G429" s="16" t="s">
        <v>3641</v>
      </c>
      <c r="H429" s="238">
        <v>323</v>
      </c>
      <c r="I429" s="238">
        <v>0</v>
      </c>
      <c r="J429" s="238">
        <v>0</v>
      </c>
      <c r="K429" s="238">
        <v>0</v>
      </c>
      <c r="L429" s="238">
        <v>0</v>
      </c>
      <c r="M429" s="238">
        <v>0</v>
      </c>
      <c r="N429" s="238">
        <v>0</v>
      </c>
      <c r="O429" s="238">
        <v>0</v>
      </c>
      <c r="P429" s="238">
        <v>0</v>
      </c>
      <c r="Q429" s="232">
        <v>1760.35</v>
      </c>
      <c r="R429" s="232">
        <v>0</v>
      </c>
      <c r="S429" s="232">
        <v>0</v>
      </c>
      <c r="T429" s="232">
        <v>0</v>
      </c>
      <c r="U429" s="232">
        <v>0</v>
      </c>
      <c r="V429" s="232">
        <v>0</v>
      </c>
      <c r="W429" s="232">
        <v>0</v>
      </c>
      <c r="X429" s="232">
        <v>0</v>
      </c>
      <c r="Y429" s="232">
        <v>0</v>
      </c>
      <c r="Z429" s="233">
        <v>45991</v>
      </c>
      <c r="AA429" s="234">
        <v>323</v>
      </c>
      <c r="AB429" s="232">
        <v>1760.35</v>
      </c>
    </row>
    <row r="430" spans="1:28" x14ac:dyDescent="0.25">
      <c r="A430" s="16" t="s">
        <v>2000</v>
      </c>
      <c r="B430" s="16" t="s">
        <v>3250</v>
      </c>
      <c r="C430" s="16" t="s">
        <v>4494</v>
      </c>
      <c r="D430" s="16" t="s">
        <v>4495</v>
      </c>
      <c r="F430" s="16" t="s">
        <v>3640</v>
      </c>
      <c r="G430" s="16" t="s">
        <v>3641</v>
      </c>
      <c r="H430" s="238">
        <v>1</v>
      </c>
      <c r="I430" s="238">
        <v>0</v>
      </c>
      <c r="J430" s="238">
        <v>0</v>
      </c>
      <c r="K430" s="238">
        <v>0</v>
      </c>
      <c r="L430" s="238">
        <v>0</v>
      </c>
      <c r="M430" s="238">
        <v>0</v>
      </c>
      <c r="N430" s="238">
        <v>0</v>
      </c>
      <c r="O430" s="238">
        <v>0</v>
      </c>
      <c r="P430" s="238">
        <v>0</v>
      </c>
      <c r="Q430" s="232">
        <v>0.01</v>
      </c>
      <c r="R430" s="232">
        <v>0</v>
      </c>
      <c r="S430" s="232">
        <v>0</v>
      </c>
      <c r="T430" s="232">
        <v>0</v>
      </c>
      <c r="U430" s="232">
        <v>0</v>
      </c>
      <c r="V430" s="232">
        <v>0</v>
      </c>
      <c r="W430" s="232">
        <v>0</v>
      </c>
      <c r="X430" s="232">
        <v>0</v>
      </c>
      <c r="Y430" s="232">
        <v>0</v>
      </c>
      <c r="Z430" s="233">
        <v>45991</v>
      </c>
      <c r="AA430" s="234">
        <v>1</v>
      </c>
      <c r="AB430" s="232">
        <v>0.01</v>
      </c>
    </row>
    <row r="431" spans="1:28" x14ac:dyDescent="0.25">
      <c r="A431" s="16" t="s">
        <v>2000</v>
      </c>
      <c r="B431" s="16" t="s">
        <v>3250</v>
      </c>
      <c r="C431" s="16" t="s">
        <v>4496</v>
      </c>
      <c r="D431" s="16" t="s">
        <v>4497</v>
      </c>
      <c r="F431" s="16" t="s">
        <v>3640</v>
      </c>
      <c r="G431" s="16" t="s">
        <v>3641</v>
      </c>
      <c r="H431" s="238">
        <v>4</v>
      </c>
      <c r="I431" s="238">
        <v>0</v>
      </c>
      <c r="J431" s="238">
        <v>0</v>
      </c>
      <c r="K431" s="238">
        <v>0</v>
      </c>
      <c r="L431" s="238">
        <v>0</v>
      </c>
      <c r="M431" s="238">
        <v>0</v>
      </c>
      <c r="N431" s="238">
        <v>0</v>
      </c>
      <c r="O431" s="238">
        <v>0</v>
      </c>
      <c r="P431" s="238">
        <v>0</v>
      </c>
      <c r="Q431" s="232">
        <v>0.04</v>
      </c>
      <c r="R431" s="232">
        <v>0</v>
      </c>
      <c r="S431" s="232">
        <v>0</v>
      </c>
      <c r="T431" s="232">
        <v>0</v>
      </c>
      <c r="U431" s="232">
        <v>0</v>
      </c>
      <c r="V431" s="232">
        <v>0</v>
      </c>
      <c r="W431" s="232">
        <v>0</v>
      </c>
      <c r="X431" s="232">
        <v>0</v>
      </c>
      <c r="Y431" s="232">
        <v>0</v>
      </c>
      <c r="Z431" s="233">
        <v>45991</v>
      </c>
      <c r="AA431" s="234">
        <v>4</v>
      </c>
      <c r="AB431" s="232">
        <v>0.04</v>
      </c>
    </row>
    <row r="432" spans="1:28" x14ac:dyDescent="0.25">
      <c r="A432" s="16" t="s">
        <v>2000</v>
      </c>
      <c r="B432" s="16" t="s">
        <v>3250</v>
      </c>
      <c r="C432" s="16" t="s">
        <v>4498</v>
      </c>
      <c r="D432" s="16" t="s">
        <v>4499</v>
      </c>
      <c r="F432" s="16" t="s">
        <v>3640</v>
      </c>
      <c r="G432" s="16" t="s">
        <v>3641</v>
      </c>
      <c r="H432" s="238">
        <v>2</v>
      </c>
      <c r="I432" s="238">
        <v>0</v>
      </c>
      <c r="J432" s="238">
        <v>0</v>
      </c>
      <c r="K432" s="238">
        <v>0</v>
      </c>
      <c r="L432" s="238">
        <v>0</v>
      </c>
      <c r="M432" s="238">
        <v>0</v>
      </c>
      <c r="N432" s="238">
        <v>0</v>
      </c>
      <c r="O432" s="238">
        <v>0</v>
      </c>
      <c r="P432" s="238">
        <v>0</v>
      </c>
      <c r="Q432" s="232">
        <v>0.02</v>
      </c>
      <c r="R432" s="232">
        <v>0</v>
      </c>
      <c r="S432" s="232">
        <v>0</v>
      </c>
      <c r="T432" s="232">
        <v>0</v>
      </c>
      <c r="U432" s="232">
        <v>0</v>
      </c>
      <c r="V432" s="232">
        <v>0</v>
      </c>
      <c r="W432" s="232">
        <v>0</v>
      </c>
      <c r="X432" s="232">
        <v>0</v>
      </c>
      <c r="Y432" s="232">
        <v>0</v>
      </c>
      <c r="Z432" s="233">
        <v>45991</v>
      </c>
      <c r="AA432" s="234">
        <v>2</v>
      </c>
      <c r="AB432" s="232">
        <v>0.02</v>
      </c>
    </row>
    <row r="433" spans="1:28" x14ac:dyDescent="0.25">
      <c r="A433" s="16" t="s">
        <v>2000</v>
      </c>
      <c r="B433" s="16" t="s">
        <v>3250</v>
      </c>
      <c r="C433" s="16" t="s">
        <v>4500</v>
      </c>
      <c r="D433" s="16" t="s">
        <v>4501</v>
      </c>
      <c r="F433" s="16" t="s">
        <v>3640</v>
      </c>
      <c r="G433" s="16" t="s">
        <v>3641</v>
      </c>
      <c r="H433" s="238">
        <v>1</v>
      </c>
      <c r="I433" s="238">
        <v>0</v>
      </c>
      <c r="J433" s="238">
        <v>0</v>
      </c>
      <c r="K433" s="238">
        <v>0</v>
      </c>
      <c r="L433" s="238">
        <v>0</v>
      </c>
      <c r="M433" s="238">
        <v>0</v>
      </c>
      <c r="N433" s="238">
        <v>0</v>
      </c>
      <c r="O433" s="238">
        <v>0</v>
      </c>
      <c r="P433" s="238">
        <v>0</v>
      </c>
      <c r="Q433" s="232">
        <v>0.01</v>
      </c>
      <c r="R433" s="232">
        <v>0</v>
      </c>
      <c r="S433" s="232">
        <v>0</v>
      </c>
      <c r="T433" s="232">
        <v>0</v>
      </c>
      <c r="U433" s="232">
        <v>0</v>
      </c>
      <c r="V433" s="232">
        <v>0</v>
      </c>
      <c r="W433" s="232">
        <v>0</v>
      </c>
      <c r="X433" s="232">
        <v>0</v>
      </c>
      <c r="Y433" s="232">
        <v>0</v>
      </c>
      <c r="Z433" s="233">
        <v>45991</v>
      </c>
      <c r="AA433" s="234">
        <v>1</v>
      </c>
      <c r="AB433" s="232">
        <v>0.01</v>
      </c>
    </row>
    <row r="434" spans="1:28" x14ac:dyDescent="0.25">
      <c r="A434" s="16" t="s">
        <v>2000</v>
      </c>
      <c r="B434" s="16" t="s">
        <v>3250</v>
      </c>
      <c r="C434" s="16" t="s">
        <v>4502</v>
      </c>
      <c r="D434" s="16" t="s">
        <v>4503</v>
      </c>
      <c r="F434" s="16" t="s">
        <v>3640</v>
      </c>
      <c r="G434" s="16" t="s">
        <v>3641</v>
      </c>
      <c r="H434" s="238">
        <v>3</v>
      </c>
      <c r="I434" s="238">
        <v>0</v>
      </c>
      <c r="J434" s="238">
        <v>0</v>
      </c>
      <c r="K434" s="238">
        <v>0</v>
      </c>
      <c r="L434" s="238">
        <v>0</v>
      </c>
      <c r="M434" s="238">
        <v>0</v>
      </c>
      <c r="N434" s="238">
        <v>0</v>
      </c>
      <c r="O434" s="238">
        <v>0</v>
      </c>
      <c r="P434" s="238">
        <v>0</v>
      </c>
      <c r="Q434" s="232">
        <v>0.03</v>
      </c>
      <c r="R434" s="232">
        <v>0</v>
      </c>
      <c r="S434" s="232">
        <v>0</v>
      </c>
      <c r="T434" s="232">
        <v>0</v>
      </c>
      <c r="U434" s="232">
        <v>0</v>
      </c>
      <c r="V434" s="232">
        <v>0</v>
      </c>
      <c r="W434" s="232">
        <v>0</v>
      </c>
      <c r="X434" s="232">
        <v>0</v>
      </c>
      <c r="Y434" s="232">
        <v>0</v>
      </c>
      <c r="Z434" s="233">
        <v>45991</v>
      </c>
      <c r="AA434" s="234">
        <v>3</v>
      </c>
      <c r="AB434" s="232">
        <v>0.03</v>
      </c>
    </row>
    <row r="435" spans="1:28" x14ac:dyDescent="0.25">
      <c r="A435" s="16" t="s">
        <v>2000</v>
      </c>
      <c r="B435" s="16" t="s">
        <v>3250</v>
      </c>
      <c r="C435" s="16" t="s">
        <v>4504</v>
      </c>
      <c r="D435" s="16" t="s">
        <v>4505</v>
      </c>
      <c r="F435" s="16" t="s">
        <v>3640</v>
      </c>
      <c r="G435" s="16" t="s">
        <v>3641</v>
      </c>
      <c r="H435" s="238">
        <v>1</v>
      </c>
      <c r="I435" s="238">
        <v>0</v>
      </c>
      <c r="J435" s="238">
        <v>0</v>
      </c>
      <c r="K435" s="238">
        <v>0</v>
      </c>
      <c r="L435" s="238">
        <v>0</v>
      </c>
      <c r="M435" s="238">
        <v>0</v>
      </c>
      <c r="N435" s="238">
        <v>0</v>
      </c>
      <c r="O435" s="238">
        <v>0</v>
      </c>
      <c r="P435" s="238">
        <v>0</v>
      </c>
      <c r="Q435" s="232">
        <v>1629</v>
      </c>
      <c r="R435" s="232">
        <v>0</v>
      </c>
      <c r="S435" s="232">
        <v>0</v>
      </c>
      <c r="T435" s="232">
        <v>0</v>
      </c>
      <c r="U435" s="232">
        <v>0</v>
      </c>
      <c r="V435" s="232">
        <v>0</v>
      </c>
      <c r="W435" s="232">
        <v>0</v>
      </c>
      <c r="X435" s="232">
        <v>0</v>
      </c>
      <c r="Y435" s="232">
        <v>0</v>
      </c>
      <c r="Z435" s="233">
        <v>45991</v>
      </c>
      <c r="AA435" s="234">
        <v>1</v>
      </c>
      <c r="AB435" s="232">
        <v>1629</v>
      </c>
    </row>
    <row r="436" spans="1:28" x14ac:dyDescent="0.25">
      <c r="A436" s="16" t="s">
        <v>2000</v>
      </c>
      <c r="B436" s="16" t="s">
        <v>3250</v>
      </c>
      <c r="C436" s="16" t="s">
        <v>4506</v>
      </c>
      <c r="D436" s="16" t="s">
        <v>4507</v>
      </c>
      <c r="F436" s="16" t="s">
        <v>3640</v>
      </c>
      <c r="G436" s="16" t="s">
        <v>3641</v>
      </c>
      <c r="H436" s="238">
        <v>1</v>
      </c>
      <c r="I436" s="238">
        <v>0</v>
      </c>
      <c r="J436" s="238">
        <v>0</v>
      </c>
      <c r="K436" s="238">
        <v>0</v>
      </c>
      <c r="L436" s="238">
        <v>0</v>
      </c>
      <c r="M436" s="238">
        <v>0</v>
      </c>
      <c r="N436" s="238">
        <v>0</v>
      </c>
      <c r="O436" s="238">
        <v>0</v>
      </c>
      <c r="P436" s="238">
        <v>0</v>
      </c>
      <c r="Q436" s="232">
        <v>0.01</v>
      </c>
      <c r="R436" s="232">
        <v>0</v>
      </c>
      <c r="S436" s="232">
        <v>0</v>
      </c>
      <c r="T436" s="232">
        <v>0</v>
      </c>
      <c r="U436" s="232">
        <v>0</v>
      </c>
      <c r="V436" s="232">
        <v>0</v>
      </c>
      <c r="W436" s="232">
        <v>0</v>
      </c>
      <c r="X436" s="232">
        <v>0</v>
      </c>
      <c r="Y436" s="232">
        <v>0</v>
      </c>
      <c r="Z436" s="233">
        <v>45991</v>
      </c>
      <c r="AA436" s="234">
        <v>1</v>
      </c>
      <c r="AB436" s="232">
        <v>0.01</v>
      </c>
    </row>
    <row r="437" spans="1:28" x14ac:dyDescent="0.25">
      <c r="A437" s="16" t="s">
        <v>2000</v>
      </c>
      <c r="B437" s="16" t="s">
        <v>3250</v>
      </c>
      <c r="C437" s="16" t="s">
        <v>4508</v>
      </c>
      <c r="D437" s="16" t="s">
        <v>4509</v>
      </c>
      <c r="F437" s="16" t="s">
        <v>3640</v>
      </c>
      <c r="G437" s="16" t="s">
        <v>3641</v>
      </c>
      <c r="H437" s="235">
        <v>1</v>
      </c>
      <c r="I437" s="235">
        <v>0</v>
      </c>
      <c r="J437" s="235">
        <v>0</v>
      </c>
      <c r="K437" s="235">
        <v>0</v>
      </c>
      <c r="L437" s="235">
        <v>0</v>
      </c>
      <c r="M437" s="235">
        <v>0</v>
      </c>
      <c r="N437" s="235">
        <v>0</v>
      </c>
      <c r="O437" s="235">
        <v>0</v>
      </c>
      <c r="P437" s="235">
        <v>0</v>
      </c>
      <c r="Q437" s="232">
        <v>0.01</v>
      </c>
      <c r="R437" s="232">
        <v>0</v>
      </c>
      <c r="S437" s="232">
        <v>0</v>
      </c>
      <c r="T437" s="232">
        <v>0</v>
      </c>
      <c r="U437" s="232">
        <v>0</v>
      </c>
      <c r="V437" s="232">
        <v>0</v>
      </c>
      <c r="W437" s="232">
        <v>0</v>
      </c>
      <c r="X437" s="232">
        <v>0</v>
      </c>
      <c r="Y437" s="232">
        <v>0</v>
      </c>
      <c r="Z437" s="233">
        <v>45991</v>
      </c>
      <c r="AA437" s="234">
        <v>1</v>
      </c>
      <c r="AB437" s="232">
        <v>0.01</v>
      </c>
    </row>
    <row r="438" spans="1:28" x14ac:dyDescent="0.25">
      <c r="A438" s="16" t="s">
        <v>2000</v>
      </c>
      <c r="B438" s="16" t="s">
        <v>3250</v>
      </c>
      <c r="C438" s="16" t="s">
        <v>4510</v>
      </c>
      <c r="D438" s="16" t="s">
        <v>4511</v>
      </c>
      <c r="F438" s="16" t="s">
        <v>3640</v>
      </c>
      <c r="G438" s="16" t="s">
        <v>3641</v>
      </c>
      <c r="H438" s="235">
        <v>1</v>
      </c>
      <c r="I438" s="235">
        <v>0</v>
      </c>
      <c r="J438" s="235">
        <v>0</v>
      </c>
      <c r="K438" s="235">
        <v>0</v>
      </c>
      <c r="L438" s="235">
        <v>0</v>
      </c>
      <c r="M438" s="235">
        <v>0</v>
      </c>
      <c r="N438" s="235">
        <v>0</v>
      </c>
      <c r="O438" s="235">
        <v>0</v>
      </c>
      <c r="P438" s="235">
        <v>0</v>
      </c>
      <c r="Q438" s="232">
        <v>7110</v>
      </c>
      <c r="R438" s="232">
        <v>0</v>
      </c>
      <c r="S438" s="232">
        <v>0</v>
      </c>
      <c r="T438" s="232">
        <v>0</v>
      </c>
      <c r="U438" s="232">
        <v>0</v>
      </c>
      <c r="V438" s="232">
        <v>0</v>
      </c>
      <c r="W438" s="232">
        <v>0</v>
      </c>
      <c r="X438" s="232">
        <v>0</v>
      </c>
      <c r="Y438" s="232">
        <v>0</v>
      </c>
      <c r="Z438" s="233">
        <v>45991</v>
      </c>
      <c r="AA438" s="234">
        <v>1</v>
      </c>
      <c r="AB438" s="232">
        <v>7110</v>
      </c>
    </row>
    <row r="439" spans="1:28" x14ac:dyDescent="0.25">
      <c r="A439" s="16" t="s">
        <v>2000</v>
      </c>
      <c r="B439" s="16" t="s">
        <v>3250</v>
      </c>
      <c r="C439" s="16" t="s">
        <v>4512</v>
      </c>
      <c r="D439" s="16" t="s">
        <v>4513</v>
      </c>
      <c r="F439" s="16" t="s">
        <v>3640</v>
      </c>
      <c r="G439" s="16" t="s">
        <v>3641</v>
      </c>
      <c r="H439" s="238">
        <v>1</v>
      </c>
      <c r="I439" s="238">
        <v>0</v>
      </c>
      <c r="J439" s="238">
        <v>0</v>
      </c>
      <c r="K439" s="238">
        <v>0</v>
      </c>
      <c r="L439" s="238">
        <v>0</v>
      </c>
      <c r="M439" s="238">
        <v>0</v>
      </c>
      <c r="N439" s="238">
        <v>0</v>
      </c>
      <c r="O439" s="238">
        <v>0</v>
      </c>
      <c r="P439" s="238">
        <v>0</v>
      </c>
      <c r="Q439" s="232">
        <v>0.01</v>
      </c>
      <c r="R439" s="232">
        <v>0</v>
      </c>
      <c r="S439" s="232">
        <v>0</v>
      </c>
      <c r="T439" s="232">
        <v>0</v>
      </c>
      <c r="U439" s="232">
        <v>0</v>
      </c>
      <c r="V439" s="232">
        <v>0</v>
      </c>
      <c r="W439" s="232">
        <v>0</v>
      </c>
      <c r="X439" s="232">
        <v>0</v>
      </c>
      <c r="Y439" s="232">
        <v>0</v>
      </c>
      <c r="Z439" s="233">
        <v>45991</v>
      </c>
      <c r="AA439" s="234">
        <v>1</v>
      </c>
      <c r="AB439" s="232">
        <v>0.01</v>
      </c>
    </row>
    <row r="440" spans="1:28" x14ac:dyDescent="0.25">
      <c r="A440" s="16" t="s">
        <v>2000</v>
      </c>
      <c r="B440" s="16" t="s">
        <v>3250</v>
      </c>
      <c r="C440" s="16" t="s">
        <v>4514</v>
      </c>
      <c r="D440" s="16" t="s">
        <v>4515</v>
      </c>
      <c r="F440" s="16" t="s">
        <v>3640</v>
      </c>
      <c r="G440" s="16" t="s">
        <v>3641</v>
      </c>
      <c r="H440" s="238">
        <v>1</v>
      </c>
      <c r="I440" s="238">
        <v>0</v>
      </c>
      <c r="J440" s="238">
        <v>0</v>
      </c>
      <c r="K440" s="238">
        <v>0</v>
      </c>
      <c r="L440" s="238">
        <v>0</v>
      </c>
      <c r="M440" s="238">
        <v>0</v>
      </c>
      <c r="N440" s="238">
        <v>0</v>
      </c>
      <c r="O440" s="238">
        <v>0</v>
      </c>
      <c r="P440" s="238">
        <v>0</v>
      </c>
      <c r="Q440" s="232">
        <v>0.01</v>
      </c>
      <c r="R440" s="232">
        <v>0</v>
      </c>
      <c r="S440" s="232">
        <v>0</v>
      </c>
      <c r="T440" s="232">
        <v>0</v>
      </c>
      <c r="U440" s="232">
        <v>0</v>
      </c>
      <c r="V440" s="232">
        <v>0</v>
      </c>
      <c r="W440" s="232">
        <v>0</v>
      </c>
      <c r="X440" s="232">
        <v>0</v>
      </c>
      <c r="Y440" s="232">
        <v>0</v>
      </c>
      <c r="Z440" s="233">
        <v>45991</v>
      </c>
      <c r="AA440" s="234">
        <v>1</v>
      </c>
      <c r="AB440" s="232">
        <v>0.01</v>
      </c>
    </row>
    <row r="441" spans="1:28" x14ac:dyDescent="0.25">
      <c r="A441" s="16" t="s">
        <v>2000</v>
      </c>
      <c r="B441" s="16" t="s">
        <v>3250</v>
      </c>
      <c r="C441" s="16" t="s">
        <v>4516</v>
      </c>
      <c r="D441" s="16" t="s">
        <v>4517</v>
      </c>
      <c r="F441" s="16" t="s">
        <v>3640</v>
      </c>
      <c r="G441" s="16" t="s">
        <v>3641</v>
      </c>
      <c r="H441" s="238">
        <v>2</v>
      </c>
      <c r="I441" s="238">
        <v>0</v>
      </c>
      <c r="J441" s="238">
        <v>0</v>
      </c>
      <c r="K441" s="238">
        <v>0</v>
      </c>
      <c r="L441" s="238">
        <v>0</v>
      </c>
      <c r="M441" s="238">
        <v>0</v>
      </c>
      <c r="N441" s="238">
        <v>0</v>
      </c>
      <c r="O441" s="238">
        <v>0</v>
      </c>
      <c r="P441" s="238">
        <v>0</v>
      </c>
      <c r="Q441" s="232">
        <v>1735</v>
      </c>
      <c r="R441" s="232">
        <v>0</v>
      </c>
      <c r="S441" s="232">
        <v>0</v>
      </c>
      <c r="T441" s="232">
        <v>0</v>
      </c>
      <c r="U441" s="232">
        <v>0</v>
      </c>
      <c r="V441" s="232">
        <v>0</v>
      </c>
      <c r="W441" s="232">
        <v>0</v>
      </c>
      <c r="X441" s="232">
        <v>0</v>
      </c>
      <c r="Y441" s="232">
        <v>0</v>
      </c>
      <c r="Z441" s="233">
        <v>45991</v>
      </c>
      <c r="AA441" s="234">
        <v>2</v>
      </c>
      <c r="AB441" s="232">
        <v>1735</v>
      </c>
    </row>
    <row r="442" spans="1:28" x14ac:dyDescent="0.25">
      <c r="A442" s="16" t="s">
        <v>2000</v>
      </c>
      <c r="B442" s="16" t="s">
        <v>3250</v>
      </c>
      <c r="C442" s="16" t="s">
        <v>4518</v>
      </c>
      <c r="D442" s="16" t="s">
        <v>4519</v>
      </c>
      <c r="F442" s="16" t="s">
        <v>3640</v>
      </c>
      <c r="G442" s="16" t="s">
        <v>3641</v>
      </c>
      <c r="H442" s="238">
        <v>2</v>
      </c>
      <c r="I442" s="238">
        <v>0</v>
      </c>
      <c r="J442" s="238">
        <v>0</v>
      </c>
      <c r="K442" s="238">
        <v>0</v>
      </c>
      <c r="L442" s="238">
        <v>0</v>
      </c>
      <c r="M442" s="238">
        <v>0</v>
      </c>
      <c r="N442" s="238">
        <v>0</v>
      </c>
      <c r="O442" s="238">
        <v>0</v>
      </c>
      <c r="P442" s="238">
        <v>0</v>
      </c>
      <c r="Q442" s="232">
        <v>11398.76</v>
      </c>
      <c r="R442" s="232">
        <v>0</v>
      </c>
      <c r="S442" s="232">
        <v>0</v>
      </c>
      <c r="T442" s="232">
        <v>0</v>
      </c>
      <c r="U442" s="232">
        <v>0</v>
      </c>
      <c r="V442" s="232">
        <v>0</v>
      </c>
      <c r="W442" s="232">
        <v>0</v>
      </c>
      <c r="X442" s="232">
        <v>0</v>
      </c>
      <c r="Y442" s="232">
        <v>0</v>
      </c>
      <c r="Z442" s="233">
        <v>45991</v>
      </c>
      <c r="AA442" s="234">
        <v>2</v>
      </c>
      <c r="AB442" s="232">
        <v>11398.76</v>
      </c>
    </row>
    <row r="443" spans="1:28" x14ac:dyDescent="0.25">
      <c r="A443" s="16" t="s">
        <v>2000</v>
      </c>
      <c r="B443" s="16" t="s">
        <v>3250</v>
      </c>
      <c r="C443" s="16" t="s">
        <v>4520</v>
      </c>
      <c r="D443" s="16" t="s">
        <v>4521</v>
      </c>
      <c r="F443" s="16" t="s">
        <v>3640</v>
      </c>
      <c r="G443" s="16" t="s">
        <v>3641</v>
      </c>
      <c r="H443" s="238">
        <v>1</v>
      </c>
      <c r="I443" s="238">
        <v>0</v>
      </c>
      <c r="J443" s="238">
        <v>0</v>
      </c>
      <c r="K443" s="238">
        <v>0</v>
      </c>
      <c r="L443" s="238">
        <v>0</v>
      </c>
      <c r="M443" s="238">
        <v>0</v>
      </c>
      <c r="N443" s="238">
        <v>0</v>
      </c>
      <c r="O443" s="238">
        <v>0</v>
      </c>
      <c r="P443" s="238">
        <v>0</v>
      </c>
      <c r="Q443" s="232">
        <v>1242.33</v>
      </c>
      <c r="R443" s="232">
        <v>0</v>
      </c>
      <c r="S443" s="232">
        <v>0</v>
      </c>
      <c r="T443" s="232">
        <v>0</v>
      </c>
      <c r="U443" s="232">
        <v>0</v>
      </c>
      <c r="V443" s="232">
        <v>0</v>
      </c>
      <c r="W443" s="232">
        <v>0</v>
      </c>
      <c r="X443" s="232">
        <v>0</v>
      </c>
      <c r="Y443" s="232">
        <v>0</v>
      </c>
      <c r="Z443" s="233">
        <v>45991</v>
      </c>
      <c r="AA443" s="234">
        <v>1</v>
      </c>
      <c r="AB443" s="232">
        <v>1242.33</v>
      </c>
    </row>
    <row r="444" spans="1:28" x14ac:dyDescent="0.25">
      <c r="A444" s="16" t="s">
        <v>2000</v>
      </c>
      <c r="B444" s="16" t="s">
        <v>3250</v>
      </c>
      <c r="C444" s="16" t="s">
        <v>4522</v>
      </c>
      <c r="D444" s="16" t="s">
        <v>4523</v>
      </c>
      <c r="F444" s="16" t="s">
        <v>3640</v>
      </c>
      <c r="G444" s="16" t="s">
        <v>3641</v>
      </c>
      <c r="H444" s="231">
        <v>1</v>
      </c>
      <c r="I444" s="231">
        <v>0</v>
      </c>
      <c r="J444" s="231">
        <v>0</v>
      </c>
      <c r="K444" s="231">
        <v>0</v>
      </c>
      <c r="L444" s="231">
        <v>0</v>
      </c>
      <c r="M444" s="231">
        <v>0</v>
      </c>
      <c r="N444" s="231">
        <v>0</v>
      </c>
      <c r="O444" s="231">
        <v>0</v>
      </c>
      <c r="P444" s="231">
        <v>0</v>
      </c>
      <c r="Q444" s="232">
        <v>0.01</v>
      </c>
      <c r="R444" s="232">
        <v>0</v>
      </c>
      <c r="S444" s="232">
        <v>0</v>
      </c>
      <c r="T444" s="232">
        <v>0</v>
      </c>
      <c r="U444" s="232">
        <v>0</v>
      </c>
      <c r="V444" s="232">
        <v>0</v>
      </c>
      <c r="W444" s="232">
        <v>0</v>
      </c>
      <c r="X444" s="232">
        <v>0</v>
      </c>
      <c r="Y444" s="232">
        <v>0</v>
      </c>
      <c r="Z444" s="233">
        <v>45991</v>
      </c>
      <c r="AA444" s="234">
        <v>1</v>
      </c>
      <c r="AB444" s="232">
        <v>0.01</v>
      </c>
    </row>
    <row r="445" spans="1:28" x14ac:dyDescent="0.25">
      <c r="A445" s="16" t="s">
        <v>2000</v>
      </c>
      <c r="B445" s="16" t="s">
        <v>3250</v>
      </c>
      <c r="C445" s="16" t="s">
        <v>4524</v>
      </c>
      <c r="D445" s="16" t="s">
        <v>4525</v>
      </c>
      <c r="F445" s="16" t="s">
        <v>3640</v>
      </c>
      <c r="G445" s="16" t="s">
        <v>3641</v>
      </c>
      <c r="H445" s="238">
        <v>1</v>
      </c>
      <c r="I445" s="238">
        <v>0</v>
      </c>
      <c r="J445" s="238">
        <v>0</v>
      </c>
      <c r="K445" s="238">
        <v>0</v>
      </c>
      <c r="L445" s="238">
        <v>0</v>
      </c>
      <c r="M445" s="238">
        <v>0</v>
      </c>
      <c r="N445" s="238">
        <v>0</v>
      </c>
      <c r="O445" s="238">
        <v>0</v>
      </c>
      <c r="P445" s="238">
        <v>0</v>
      </c>
      <c r="Q445" s="232">
        <v>0.01</v>
      </c>
      <c r="R445" s="232">
        <v>0</v>
      </c>
      <c r="S445" s="232">
        <v>0</v>
      </c>
      <c r="T445" s="232">
        <v>0</v>
      </c>
      <c r="U445" s="232">
        <v>0</v>
      </c>
      <c r="V445" s="232">
        <v>0</v>
      </c>
      <c r="W445" s="232">
        <v>0</v>
      </c>
      <c r="X445" s="232">
        <v>0</v>
      </c>
      <c r="Y445" s="232">
        <v>0</v>
      </c>
      <c r="Z445" s="233">
        <v>45991</v>
      </c>
      <c r="AA445" s="234">
        <v>1</v>
      </c>
      <c r="AB445" s="232">
        <v>0.01</v>
      </c>
    </row>
    <row r="446" spans="1:28" x14ac:dyDescent="0.25">
      <c r="A446" s="16" t="s">
        <v>2000</v>
      </c>
      <c r="B446" s="16" t="s">
        <v>3250</v>
      </c>
      <c r="C446" s="16" t="s">
        <v>4526</v>
      </c>
      <c r="D446" s="16" t="s">
        <v>4527</v>
      </c>
      <c r="F446" s="16" t="s">
        <v>3640</v>
      </c>
      <c r="G446" s="16" t="s">
        <v>3641</v>
      </c>
      <c r="H446" s="231">
        <v>20</v>
      </c>
      <c r="I446" s="231">
        <v>0</v>
      </c>
      <c r="J446" s="231">
        <v>0</v>
      </c>
      <c r="K446" s="231">
        <v>0</v>
      </c>
      <c r="L446" s="231">
        <v>0</v>
      </c>
      <c r="M446" s="231">
        <v>0</v>
      </c>
      <c r="N446" s="231">
        <v>0</v>
      </c>
      <c r="O446" s="231">
        <v>0</v>
      </c>
      <c r="P446" s="231">
        <v>0</v>
      </c>
      <c r="Q446" s="232">
        <v>0.2</v>
      </c>
      <c r="R446" s="232">
        <v>0</v>
      </c>
      <c r="S446" s="232">
        <v>0</v>
      </c>
      <c r="T446" s="232">
        <v>0</v>
      </c>
      <c r="U446" s="232">
        <v>0</v>
      </c>
      <c r="V446" s="232">
        <v>0</v>
      </c>
      <c r="W446" s="232">
        <v>0</v>
      </c>
      <c r="X446" s="232">
        <v>0</v>
      </c>
      <c r="Y446" s="232">
        <v>0</v>
      </c>
      <c r="Z446" s="233">
        <v>45991</v>
      </c>
      <c r="AA446" s="234">
        <v>20</v>
      </c>
      <c r="AB446" s="232">
        <v>0.2</v>
      </c>
    </row>
    <row r="447" spans="1:28" x14ac:dyDescent="0.25">
      <c r="A447" s="16" t="s">
        <v>2000</v>
      </c>
      <c r="B447" s="16" t="s">
        <v>3250</v>
      </c>
      <c r="C447" s="16" t="s">
        <v>4528</v>
      </c>
      <c r="D447" s="16" t="s">
        <v>4529</v>
      </c>
      <c r="F447" s="16" t="s">
        <v>3640</v>
      </c>
      <c r="G447" s="16" t="s">
        <v>3641</v>
      </c>
      <c r="H447" s="231">
        <v>20</v>
      </c>
      <c r="I447" s="231">
        <v>0</v>
      </c>
      <c r="J447" s="231">
        <v>0</v>
      </c>
      <c r="K447" s="231">
        <v>0</v>
      </c>
      <c r="L447" s="231">
        <v>0</v>
      </c>
      <c r="M447" s="231">
        <v>0</v>
      </c>
      <c r="N447" s="231">
        <v>0</v>
      </c>
      <c r="O447" s="231">
        <v>0</v>
      </c>
      <c r="P447" s="231">
        <v>0</v>
      </c>
      <c r="Q447" s="232">
        <v>0.2</v>
      </c>
      <c r="R447" s="232">
        <v>0</v>
      </c>
      <c r="S447" s="232">
        <v>0</v>
      </c>
      <c r="T447" s="232">
        <v>0</v>
      </c>
      <c r="U447" s="232">
        <v>0</v>
      </c>
      <c r="V447" s="232">
        <v>0</v>
      </c>
      <c r="W447" s="232">
        <v>0</v>
      </c>
      <c r="X447" s="232">
        <v>0</v>
      </c>
      <c r="Y447" s="232">
        <v>0</v>
      </c>
      <c r="Z447" s="233">
        <v>45991</v>
      </c>
      <c r="AA447" s="234">
        <v>20</v>
      </c>
      <c r="AB447" s="232">
        <v>0.2</v>
      </c>
    </row>
    <row r="448" spans="1:28" x14ac:dyDescent="0.25">
      <c r="A448" s="16" t="s">
        <v>2000</v>
      </c>
      <c r="B448" s="16" t="s">
        <v>3250</v>
      </c>
      <c r="C448" s="16" t="s">
        <v>4530</v>
      </c>
      <c r="D448" s="16" t="s">
        <v>4531</v>
      </c>
      <c r="F448" s="16" t="s">
        <v>3640</v>
      </c>
      <c r="G448" s="16" t="s">
        <v>3641</v>
      </c>
      <c r="H448" s="231">
        <v>38</v>
      </c>
      <c r="I448" s="231">
        <v>0</v>
      </c>
      <c r="J448" s="231">
        <v>0</v>
      </c>
      <c r="K448" s="231">
        <v>0</v>
      </c>
      <c r="L448" s="231">
        <v>0</v>
      </c>
      <c r="M448" s="231">
        <v>0</v>
      </c>
      <c r="N448" s="231">
        <v>0</v>
      </c>
      <c r="O448" s="231">
        <v>0</v>
      </c>
      <c r="P448" s="231">
        <v>0</v>
      </c>
      <c r="Q448" s="232">
        <v>0.38</v>
      </c>
      <c r="R448" s="232">
        <v>0</v>
      </c>
      <c r="S448" s="232">
        <v>0</v>
      </c>
      <c r="T448" s="232">
        <v>0</v>
      </c>
      <c r="U448" s="232">
        <v>0</v>
      </c>
      <c r="V448" s="232">
        <v>0</v>
      </c>
      <c r="W448" s="232">
        <v>0</v>
      </c>
      <c r="X448" s="232">
        <v>0</v>
      </c>
      <c r="Y448" s="232">
        <v>0</v>
      </c>
      <c r="Z448" s="233">
        <v>45991</v>
      </c>
      <c r="AA448" s="234">
        <v>38</v>
      </c>
      <c r="AB448" s="232">
        <v>0.38</v>
      </c>
    </row>
    <row r="449" spans="1:28" x14ac:dyDescent="0.25">
      <c r="A449" s="16" t="s">
        <v>2000</v>
      </c>
      <c r="B449" s="16" t="s">
        <v>3250</v>
      </c>
      <c r="C449" s="16" t="s">
        <v>4532</v>
      </c>
      <c r="D449" s="16" t="s">
        <v>4533</v>
      </c>
      <c r="F449" s="16" t="s">
        <v>3640</v>
      </c>
      <c r="G449" s="16" t="s">
        <v>3641</v>
      </c>
      <c r="H449" s="231">
        <v>23</v>
      </c>
      <c r="I449" s="231">
        <v>0</v>
      </c>
      <c r="J449" s="231">
        <v>0</v>
      </c>
      <c r="K449" s="231">
        <v>0</v>
      </c>
      <c r="L449" s="231">
        <v>0</v>
      </c>
      <c r="M449" s="231">
        <v>0</v>
      </c>
      <c r="N449" s="231">
        <v>0</v>
      </c>
      <c r="O449" s="231">
        <v>0</v>
      </c>
      <c r="P449" s="231">
        <v>0</v>
      </c>
      <c r="Q449" s="232">
        <v>1836.09</v>
      </c>
      <c r="R449" s="232">
        <v>0</v>
      </c>
      <c r="S449" s="232">
        <v>0</v>
      </c>
      <c r="T449" s="232">
        <v>0</v>
      </c>
      <c r="U449" s="232">
        <v>0</v>
      </c>
      <c r="V449" s="232">
        <v>0</v>
      </c>
      <c r="W449" s="232">
        <v>0</v>
      </c>
      <c r="X449" s="232">
        <v>0</v>
      </c>
      <c r="Y449" s="232">
        <v>0</v>
      </c>
      <c r="Z449" s="233">
        <v>45991</v>
      </c>
      <c r="AA449" s="234">
        <v>23</v>
      </c>
      <c r="AB449" s="232">
        <v>1836.09</v>
      </c>
    </row>
    <row r="450" spans="1:28" x14ac:dyDescent="0.25">
      <c r="A450" s="16" t="s">
        <v>2000</v>
      </c>
      <c r="B450" s="16" t="s">
        <v>3250</v>
      </c>
      <c r="C450" s="16" t="s">
        <v>4534</v>
      </c>
      <c r="D450" s="16" t="s">
        <v>4535</v>
      </c>
      <c r="F450" s="16" t="s">
        <v>3640</v>
      </c>
      <c r="G450" s="16" t="s">
        <v>3641</v>
      </c>
      <c r="H450" s="231">
        <v>2</v>
      </c>
      <c r="I450" s="231">
        <v>0</v>
      </c>
      <c r="J450" s="231">
        <v>0</v>
      </c>
      <c r="K450" s="231">
        <v>0</v>
      </c>
      <c r="L450" s="231">
        <v>0</v>
      </c>
      <c r="M450" s="231">
        <v>0</v>
      </c>
      <c r="N450" s="231">
        <v>0</v>
      </c>
      <c r="O450" s="231">
        <v>0</v>
      </c>
      <c r="P450" s="231">
        <v>0</v>
      </c>
      <c r="Q450" s="232">
        <v>9680.02</v>
      </c>
      <c r="R450" s="232">
        <v>0</v>
      </c>
      <c r="S450" s="232">
        <v>0</v>
      </c>
      <c r="T450" s="232">
        <v>0</v>
      </c>
      <c r="U450" s="232">
        <v>0</v>
      </c>
      <c r="V450" s="232">
        <v>0</v>
      </c>
      <c r="W450" s="232">
        <v>0</v>
      </c>
      <c r="X450" s="232">
        <v>0</v>
      </c>
      <c r="Y450" s="232">
        <v>0</v>
      </c>
      <c r="Z450" s="233">
        <v>45991</v>
      </c>
      <c r="AA450" s="234">
        <v>2</v>
      </c>
      <c r="AB450" s="232">
        <v>9680.02</v>
      </c>
    </row>
    <row r="451" spans="1:28" x14ac:dyDescent="0.25">
      <c r="A451" s="16" t="s">
        <v>2000</v>
      </c>
      <c r="B451" s="16" t="s">
        <v>3250</v>
      </c>
      <c r="C451" s="16" t="s">
        <v>4536</v>
      </c>
      <c r="D451" s="16" t="s">
        <v>4537</v>
      </c>
      <c r="F451" s="16" t="s">
        <v>3640</v>
      </c>
      <c r="G451" s="16" t="s">
        <v>3641</v>
      </c>
      <c r="H451" s="231">
        <v>2</v>
      </c>
      <c r="I451" s="231">
        <v>0</v>
      </c>
      <c r="J451" s="231">
        <v>0</v>
      </c>
      <c r="K451" s="231">
        <v>0</v>
      </c>
      <c r="L451" s="231">
        <v>0</v>
      </c>
      <c r="M451" s="231">
        <v>0</v>
      </c>
      <c r="N451" s="231">
        <v>0</v>
      </c>
      <c r="O451" s="231">
        <v>0</v>
      </c>
      <c r="P451" s="231">
        <v>0</v>
      </c>
      <c r="Q451" s="232">
        <v>0.02</v>
      </c>
      <c r="R451" s="232">
        <v>0</v>
      </c>
      <c r="S451" s="232">
        <v>0</v>
      </c>
      <c r="T451" s="232">
        <v>0</v>
      </c>
      <c r="U451" s="232">
        <v>0</v>
      </c>
      <c r="V451" s="232">
        <v>0</v>
      </c>
      <c r="W451" s="232">
        <v>0</v>
      </c>
      <c r="X451" s="232">
        <v>0</v>
      </c>
      <c r="Y451" s="232">
        <v>0</v>
      </c>
      <c r="Z451" s="233">
        <v>45991</v>
      </c>
      <c r="AA451" s="234">
        <v>2</v>
      </c>
      <c r="AB451" s="232">
        <v>0.02</v>
      </c>
    </row>
    <row r="452" spans="1:28" x14ac:dyDescent="0.25">
      <c r="A452" s="16" t="s">
        <v>2000</v>
      </c>
      <c r="B452" s="16" t="s">
        <v>3250</v>
      </c>
      <c r="C452" s="16" t="s">
        <v>4538</v>
      </c>
      <c r="D452" s="16" t="s">
        <v>4539</v>
      </c>
      <c r="F452" s="16" t="s">
        <v>3640</v>
      </c>
      <c r="G452" s="16" t="s">
        <v>3641</v>
      </c>
      <c r="H452" s="231">
        <v>10</v>
      </c>
      <c r="I452" s="231">
        <v>0</v>
      </c>
      <c r="J452" s="231">
        <v>0</v>
      </c>
      <c r="K452" s="231">
        <v>0</v>
      </c>
      <c r="L452" s="231">
        <v>0</v>
      </c>
      <c r="M452" s="231">
        <v>0</v>
      </c>
      <c r="N452" s="231">
        <v>0</v>
      </c>
      <c r="O452" s="231">
        <v>0</v>
      </c>
      <c r="P452" s="231">
        <v>0</v>
      </c>
      <c r="Q452" s="232">
        <v>13811.8</v>
      </c>
      <c r="R452" s="232">
        <v>0</v>
      </c>
      <c r="S452" s="232">
        <v>0</v>
      </c>
      <c r="T452" s="232">
        <v>0</v>
      </c>
      <c r="U452" s="232">
        <v>0</v>
      </c>
      <c r="V452" s="232">
        <v>0</v>
      </c>
      <c r="W452" s="232">
        <v>0</v>
      </c>
      <c r="X452" s="232">
        <v>0</v>
      </c>
      <c r="Y452" s="232">
        <v>0</v>
      </c>
      <c r="Z452" s="233">
        <v>45991</v>
      </c>
      <c r="AA452" s="234">
        <v>10</v>
      </c>
      <c r="AB452" s="232">
        <v>13811.8</v>
      </c>
    </row>
    <row r="453" spans="1:28" x14ac:dyDescent="0.25">
      <c r="A453" s="16" t="s">
        <v>2000</v>
      </c>
      <c r="B453" s="16" t="s">
        <v>3250</v>
      </c>
      <c r="C453" s="16" t="s">
        <v>4540</v>
      </c>
      <c r="D453" s="16" t="s">
        <v>4541</v>
      </c>
      <c r="F453" s="16" t="s">
        <v>3640</v>
      </c>
      <c r="G453" s="16" t="s">
        <v>3641</v>
      </c>
      <c r="H453" s="231">
        <v>1</v>
      </c>
      <c r="I453" s="231">
        <v>0</v>
      </c>
      <c r="J453" s="231">
        <v>0</v>
      </c>
      <c r="K453" s="231">
        <v>0</v>
      </c>
      <c r="L453" s="231">
        <v>0</v>
      </c>
      <c r="M453" s="231">
        <v>0</v>
      </c>
      <c r="N453" s="231">
        <v>0</v>
      </c>
      <c r="O453" s="231">
        <v>0</v>
      </c>
      <c r="P453" s="231">
        <v>0</v>
      </c>
      <c r="Q453" s="232">
        <v>16689</v>
      </c>
      <c r="R453" s="232">
        <v>0</v>
      </c>
      <c r="S453" s="232">
        <v>0</v>
      </c>
      <c r="T453" s="232">
        <v>0</v>
      </c>
      <c r="U453" s="232">
        <v>0</v>
      </c>
      <c r="V453" s="232">
        <v>0</v>
      </c>
      <c r="W453" s="232">
        <v>0</v>
      </c>
      <c r="X453" s="232">
        <v>0</v>
      </c>
      <c r="Y453" s="232">
        <v>0</v>
      </c>
      <c r="Z453" s="233">
        <v>45991</v>
      </c>
      <c r="AA453" s="234">
        <v>1</v>
      </c>
      <c r="AB453" s="232">
        <v>16689</v>
      </c>
    </row>
    <row r="454" spans="1:28" x14ac:dyDescent="0.25">
      <c r="A454" s="16" t="s">
        <v>1059</v>
      </c>
      <c r="B454" s="16" t="s">
        <v>2893</v>
      </c>
      <c r="C454" s="16" t="s">
        <v>4542</v>
      </c>
      <c r="D454" s="16" t="s">
        <v>4543</v>
      </c>
      <c r="F454" s="16" t="s">
        <v>3640</v>
      </c>
      <c r="G454" s="16" t="s">
        <v>3641</v>
      </c>
      <c r="H454" s="231">
        <v>2</v>
      </c>
      <c r="I454" s="231">
        <v>0</v>
      </c>
      <c r="J454" s="231">
        <v>0</v>
      </c>
      <c r="K454" s="231">
        <v>0</v>
      </c>
      <c r="L454" s="231">
        <v>0</v>
      </c>
      <c r="M454" s="231">
        <v>0</v>
      </c>
      <c r="N454" s="231">
        <v>0</v>
      </c>
      <c r="O454" s="231">
        <v>0</v>
      </c>
      <c r="P454" s="231">
        <v>0</v>
      </c>
      <c r="Q454" s="232">
        <v>22.22</v>
      </c>
      <c r="R454" s="232">
        <v>0</v>
      </c>
      <c r="S454" s="232">
        <v>0</v>
      </c>
      <c r="T454" s="232">
        <v>0</v>
      </c>
      <c r="U454" s="232">
        <v>0</v>
      </c>
      <c r="V454" s="232">
        <v>0</v>
      </c>
      <c r="W454" s="232">
        <v>0</v>
      </c>
      <c r="X454" s="232">
        <v>0</v>
      </c>
      <c r="Y454" s="232">
        <v>0</v>
      </c>
      <c r="Z454" s="233">
        <v>45991</v>
      </c>
      <c r="AA454" s="234">
        <v>2</v>
      </c>
      <c r="AB454" s="232">
        <v>22.22</v>
      </c>
    </row>
    <row r="455" spans="1:28" x14ac:dyDescent="0.25">
      <c r="A455" s="16" t="s">
        <v>873</v>
      </c>
      <c r="B455" s="16" t="s">
        <v>3474</v>
      </c>
      <c r="C455" s="16" t="s">
        <v>4544</v>
      </c>
      <c r="D455" s="16" t="s">
        <v>4545</v>
      </c>
      <c r="F455" s="16" t="s">
        <v>3640</v>
      </c>
      <c r="G455" s="16" t="s">
        <v>3641</v>
      </c>
      <c r="H455" s="231">
        <v>1</v>
      </c>
      <c r="I455" s="231">
        <v>0</v>
      </c>
      <c r="J455" s="231">
        <v>0</v>
      </c>
      <c r="K455" s="231">
        <v>0</v>
      </c>
      <c r="L455" s="231">
        <v>0</v>
      </c>
      <c r="M455" s="231">
        <v>0</v>
      </c>
      <c r="N455" s="231">
        <v>0</v>
      </c>
      <c r="O455" s="231">
        <v>0</v>
      </c>
      <c r="P455" s="231">
        <v>0</v>
      </c>
      <c r="Q455" s="232">
        <v>0.01</v>
      </c>
      <c r="R455" s="232">
        <v>0</v>
      </c>
      <c r="S455" s="232">
        <v>0</v>
      </c>
      <c r="T455" s="232">
        <v>0</v>
      </c>
      <c r="U455" s="232">
        <v>0</v>
      </c>
      <c r="V455" s="232">
        <v>0</v>
      </c>
      <c r="W455" s="232">
        <v>0</v>
      </c>
      <c r="X455" s="232">
        <v>0</v>
      </c>
      <c r="Y455" s="232">
        <v>0</v>
      </c>
      <c r="Z455" s="233">
        <v>45991</v>
      </c>
      <c r="AA455" s="234">
        <v>1</v>
      </c>
      <c r="AB455" s="232">
        <v>0.01</v>
      </c>
    </row>
    <row r="456" spans="1:28" x14ac:dyDescent="0.25">
      <c r="A456" s="16" t="s">
        <v>2253</v>
      </c>
      <c r="B456" s="16" t="s">
        <v>3348</v>
      </c>
      <c r="C456" s="16" t="s">
        <v>4546</v>
      </c>
      <c r="D456" s="16" t="s">
        <v>4547</v>
      </c>
      <c r="F456" s="16" t="s">
        <v>3640</v>
      </c>
      <c r="G456" s="16" t="s">
        <v>3641</v>
      </c>
      <c r="H456" s="231">
        <v>1</v>
      </c>
      <c r="I456" s="231">
        <v>0</v>
      </c>
      <c r="J456" s="231">
        <v>0</v>
      </c>
      <c r="K456" s="231">
        <v>0</v>
      </c>
      <c r="L456" s="231">
        <v>0</v>
      </c>
      <c r="M456" s="231">
        <v>0</v>
      </c>
      <c r="N456" s="231">
        <v>0</v>
      </c>
      <c r="O456" s="231">
        <v>0</v>
      </c>
      <c r="P456" s="231">
        <v>0</v>
      </c>
      <c r="Q456" s="232">
        <v>0.01</v>
      </c>
      <c r="R456" s="232">
        <v>0</v>
      </c>
      <c r="S456" s="232">
        <v>0</v>
      </c>
      <c r="T456" s="232">
        <v>0</v>
      </c>
      <c r="U456" s="232">
        <v>0</v>
      </c>
      <c r="V456" s="232">
        <v>0</v>
      </c>
      <c r="W456" s="232">
        <v>0</v>
      </c>
      <c r="X456" s="232">
        <v>0</v>
      </c>
      <c r="Y456" s="232">
        <v>0</v>
      </c>
      <c r="Z456" s="233">
        <v>45991</v>
      </c>
      <c r="AA456" s="234">
        <v>1</v>
      </c>
      <c r="AB456" s="232">
        <v>0.01</v>
      </c>
    </row>
    <row r="457" spans="1:28" x14ac:dyDescent="0.25">
      <c r="A457" s="16" t="s">
        <v>2253</v>
      </c>
      <c r="B457" s="16" t="s">
        <v>3348</v>
      </c>
      <c r="C457" s="16" t="s">
        <v>4548</v>
      </c>
      <c r="D457" s="16" t="s">
        <v>4549</v>
      </c>
      <c r="F457" s="16" t="s">
        <v>3640</v>
      </c>
      <c r="G457" s="16" t="s">
        <v>3641</v>
      </c>
      <c r="H457" s="231">
        <v>6</v>
      </c>
      <c r="I457" s="231">
        <v>0</v>
      </c>
      <c r="J457" s="231">
        <v>0</v>
      </c>
      <c r="K457" s="231">
        <v>0</v>
      </c>
      <c r="L457" s="231">
        <v>0</v>
      </c>
      <c r="M457" s="231">
        <v>0</v>
      </c>
      <c r="N457" s="231">
        <v>0</v>
      </c>
      <c r="O457" s="231">
        <v>0</v>
      </c>
      <c r="P457" s="231">
        <v>0</v>
      </c>
      <c r="Q457" s="232">
        <v>0.06</v>
      </c>
      <c r="R457" s="232">
        <v>0</v>
      </c>
      <c r="S457" s="232">
        <v>0</v>
      </c>
      <c r="T457" s="232">
        <v>0</v>
      </c>
      <c r="U457" s="232">
        <v>0</v>
      </c>
      <c r="V457" s="232">
        <v>0</v>
      </c>
      <c r="W457" s="232">
        <v>0</v>
      </c>
      <c r="X457" s="232">
        <v>0</v>
      </c>
      <c r="Y457" s="232">
        <v>0</v>
      </c>
      <c r="Z457" s="233">
        <v>45991</v>
      </c>
      <c r="AA457" s="234">
        <v>6</v>
      </c>
      <c r="AB457" s="232">
        <v>0.06</v>
      </c>
    </row>
    <row r="458" spans="1:28" x14ac:dyDescent="0.25">
      <c r="A458" s="16" t="s">
        <v>2253</v>
      </c>
      <c r="B458" s="16" t="s">
        <v>3348</v>
      </c>
      <c r="C458" s="16" t="s">
        <v>4550</v>
      </c>
      <c r="D458" s="16" t="s">
        <v>4551</v>
      </c>
      <c r="F458" s="16" t="s">
        <v>3640</v>
      </c>
      <c r="G458" s="16" t="s">
        <v>3641</v>
      </c>
      <c r="H458" s="231">
        <v>9</v>
      </c>
      <c r="I458" s="231">
        <v>0</v>
      </c>
      <c r="J458" s="231">
        <v>0</v>
      </c>
      <c r="K458" s="231">
        <v>0</v>
      </c>
      <c r="L458" s="231">
        <v>0</v>
      </c>
      <c r="M458" s="231">
        <v>0</v>
      </c>
      <c r="N458" s="231">
        <v>0</v>
      </c>
      <c r="O458" s="231">
        <v>0</v>
      </c>
      <c r="P458" s="231">
        <v>0</v>
      </c>
      <c r="Q458" s="232">
        <v>0.09</v>
      </c>
      <c r="R458" s="232">
        <v>0</v>
      </c>
      <c r="S458" s="232">
        <v>0</v>
      </c>
      <c r="T458" s="232">
        <v>0</v>
      </c>
      <c r="U458" s="232">
        <v>0</v>
      </c>
      <c r="V458" s="232">
        <v>0</v>
      </c>
      <c r="W458" s="232">
        <v>0</v>
      </c>
      <c r="X458" s="232">
        <v>0</v>
      </c>
      <c r="Y458" s="232">
        <v>0</v>
      </c>
      <c r="Z458" s="233">
        <v>45991</v>
      </c>
      <c r="AA458" s="234">
        <v>9</v>
      </c>
      <c r="AB458" s="232">
        <v>0.09</v>
      </c>
    </row>
    <row r="459" spans="1:28" x14ac:dyDescent="0.25">
      <c r="A459" s="16" t="s">
        <v>873</v>
      </c>
      <c r="B459" s="16" t="s">
        <v>3474</v>
      </c>
      <c r="C459" s="16" t="s">
        <v>4552</v>
      </c>
      <c r="D459" s="16" t="s">
        <v>4553</v>
      </c>
      <c r="F459" s="16" t="s">
        <v>3640</v>
      </c>
      <c r="G459" s="16" t="s">
        <v>3641</v>
      </c>
      <c r="H459" s="231">
        <v>1</v>
      </c>
      <c r="I459" s="231">
        <v>0</v>
      </c>
      <c r="J459" s="231">
        <v>0</v>
      </c>
      <c r="K459" s="231">
        <v>0</v>
      </c>
      <c r="L459" s="231">
        <v>0</v>
      </c>
      <c r="M459" s="231">
        <v>0</v>
      </c>
      <c r="N459" s="231">
        <v>0</v>
      </c>
      <c r="O459" s="231">
        <v>0</v>
      </c>
      <c r="P459" s="231">
        <v>0</v>
      </c>
      <c r="Q459" s="232">
        <v>0.01</v>
      </c>
      <c r="R459" s="232">
        <v>0</v>
      </c>
      <c r="S459" s="232">
        <v>0</v>
      </c>
      <c r="T459" s="232">
        <v>0</v>
      </c>
      <c r="U459" s="232">
        <v>0</v>
      </c>
      <c r="V459" s="232">
        <v>0</v>
      </c>
      <c r="W459" s="232">
        <v>0</v>
      </c>
      <c r="X459" s="232">
        <v>0</v>
      </c>
      <c r="Y459" s="232">
        <v>0</v>
      </c>
      <c r="Z459" s="233">
        <v>45991</v>
      </c>
      <c r="AA459" s="234">
        <v>1</v>
      </c>
      <c r="AB459" s="232">
        <v>0.01</v>
      </c>
    </row>
    <row r="460" spans="1:28" x14ac:dyDescent="0.25">
      <c r="A460" s="16" t="s">
        <v>873</v>
      </c>
      <c r="B460" s="16" t="s">
        <v>3474</v>
      </c>
      <c r="C460" s="16" t="s">
        <v>4554</v>
      </c>
      <c r="D460" s="16" t="s">
        <v>4555</v>
      </c>
      <c r="F460" s="16" t="s">
        <v>3640</v>
      </c>
      <c r="G460" s="16" t="s">
        <v>3641</v>
      </c>
      <c r="H460" s="231">
        <v>1</v>
      </c>
      <c r="I460" s="231">
        <v>0</v>
      </c>
      <c r="J460" s="231">
        <v>0</v>
      </c>
      <c r="K460" s="231">
        <v>0</v>
      </c>
      <c r="L460" s="231">
        <v>0</v>
      </c>
      <c r="M460" s="231">
        <v>0</v>
      </c>
      <c r="N460" s="231">
        <v>0</v>
      </c>
      <c r="O460" s="231">
        <v>0</v>
      </c>
      <c r="P460" s="231">
        <v>0</v>
      </c>
      <c r="Q460" s="232">
        <v>0.01</v>
      </c>
      <c r="R460" s="232">
        <v>0</v>
      </c>
      <c r="S460" s="232">
        <v>0</v>
      </c>
      <c r="T460" s="232">
        <v>0</v>
      </c>
      <c r="U460" s="232">
        <v>0</v>
      </c>
      <c r="V460" s="232">
        <v>0</v>
      </c>
      <c r="W460" s="232">
        <v>0</v>
      </c>
      <c r="X460" s="232">
        <v>0</v>
      </c>
      <c r="Y460" s="232">
        <v>0</v>
      </c>
      <c r="Z460" s="233">
        <v>45991</v>
      </c>
      <c r="AA460" s="234">
        <v>1</v>
      </c>
      <c r="AB460" s="232">
        <v>0.01</v>
      </c>
    </row>
    <row r="461" spans="1:28" x14ac:dyDescent="0.25">
      <c r="A461" s="16" t="s">
        <v>873</v>
      </c>
      <c r="B461" s="16" t="s">
        <v>3474</v>
      </c>
      <c r="C461" s="16" t="s">
        <v>4556</v>
      </c>
      <c r="D461" s="16" t="s">
        <v>4557</v>
      </c>
      <c r="F461" s="16" t="s">
        <v>3640</v>
      </c>
      <c r="G461" s="16" t="s">
        <v>3641</v>
      </c>
      <c r="H461" s="231">
        <v>1</v>
      </c>
      <c r="I461" s="231">
        <v>0</v>
      </c>
      <c r="J461" s="231">
        <v>0</v>
      </c>
      <c r="K461" s="231">
        <v>0</v>
      </c>
      <c r="L461" s="231">
        <v>0</v>
      </c>
      <c r="M461" s="231">
        <v>0</v>
      </c>
      <c r="N461" s="231">
        <v>0</v>
      </c>
      <c r="O461" s="231">
        <v>0</v>
      </c>
      <c r="P461" s="231">
        <v>0</v>
      </c>
      <c r="Q461" s="232">
        <v>4.49</v>
      </c>
      <c r="R461" s="232">
        <v>0</v>
      </c>
      <c r="S461" s="232">
        <v>0</v>
      </c>
      <c r="T461" s="232">
        <v>0</v>
      </c>
      <c r="U461" s="232">
        <v>0</v>
      </c>
      <c r="V461" s="232">
        <v>0</v>
      </c>
      <c r="W461" s="232">
        <v>0</v>
      </c>
      <c r="X461" s="232">
        <v>0</v>
      </c>
      <c r="Y461" s="232">
        <v>0</v>
      </c>
      <c r="Z461" s="233">
        <v>45991</v>
      </c>
      <c r="AA461" s="234">
        <v>1</v>
      </c>
      <c r="AB461" s="232">
        <v>4.49</v>
      </c>
    </row>
    <row r="462" spans="1:28" x14ac:dyDescent="0.25">
      <c r="A462" s="16" t="s">
        <v>873</v>
      </c>
      <c r="B462" s="16" t="s">
        <v>3474</v>
      </c>
      <c r="C462" s="16" t="s">
        <v>4558</v>
      </c>
      <c r="D462" s="16" t="s">
        <v>4559</v>
      </c>
      <c r="F462" s="16" t="s">
        <v>3640</v>
      </c>
      <c r="G462" s="16" t="s">
        <v>3641</v>
      </c>
      <c r="H462" s="231">
        <v>1</v>
      </c>
      <c r="I462" s="231">
        <v>0</v>
      </c>
      <c r="J462" s="231">
        <v>0</v>
      </c>
      <c r="K462" s="231">
        <v>0</v>
      </c>
      <c r="L462" s="231">
        <v>0</v>
      </c>
      <c r="M462" s="231">
        <v>0</v>
      </c>
      <c r="N462" s="231">
        <v>0</v>
      </c>
      <c r="O462" s="231">
        <v>0</v>
      </c>
      <c r="P462" s="231">
        <v>0</v>
      </c>
      <c r="Q462" s="232">
        <v>0.01</v>
      </c>
      <c r="R462" s="232">
        <v>0</v>
      </c>
      <c r="S462" s="232">
        <v>0</v>
      </c>
      <c r="T462" s="232">
        <v>0</v>
      </c>
      <c r="U462" s="232">
        <v>0</v>
      </c>
      <c r="V462" s="232">
        <v>0</v>
      </c>
      <c r="W462" s="232">
        <v>0</v>
      </c>
      <c r="X462" s="232">
        <v>0</v>
      </c>
      <c r="Y462" s="232">
        <v>0</v>
      </c>
      <c r="Z462" s="233">
        <v>45991</v>
      </c>
      <c r="AA462" s="234">
        <v>1</v>
      </c>
      <c r="AB462" s="232">
        <v>0.01</v>
      </c>
    </row>
    <row r="463" spans="1:28" x14ac:dyDescent="0.25">
      <c r="A463" s="16" t="s">
        <v>873</v>
      </c>
      <c r="B463" s="16" t="s">
        <v>3474</v>
      </c>
      <c r="C463" s="16" t="s">
        <v>4560</v>
      </c>
      <c r="D463" s="16" t="s">
        <v>4561</v>
      </c>
      <c r="F463" s="16" t="s">
        <v>3640</v>
      </c>
      <c r="G463" s="16" t="s">
        <v>3641</v>
      </c>
      <c r="H463" s="231">
        <v>1</v>
      </c>
      <c r="I463" s="231">
        <v>0</v>
      </c>
      <c r="J463" s="231">
        <v>0</v>
      </c>
      <c r="K463" s="231">
        <v>0</v>
      </c>
      <c r="L463" s="231">
        <v>0</v>
      </c>
      <c r="M463" s="231">
        <v>0</v>
      </c>
      <c r="N463" s="231">
        <v>0</v>
      </c>
      <c r="O463" s="231">
        <v>0</v>
      </c>
      <c r="P463" s="231">
        <v>0</v>
      </c>
      <c r="Q463" s="232">
        <v>0.01</v>
      </c>
      <c r="R463" s="232">
        <v>0</v>
      </c>
      <c r="S463" s="232">
        <v>0</v>
      </c>
      <c r="T463" s="232">
        <v>0</v>
      </c>
      <c r="U463" s="232">
        <v>0</v>
      </c>
      <c r="V463" s="232">
        <v>0</v>
      </c>
      <c r="W463" s="232">
        <v>0</v>
      </c>
      <c r="X463" s="232">
        <v>0</v>
      </c>
      <c r="Y463" s="232">
        <v>0</v>
      </c>
      <c r="Z463" s="233">
        <v>45991</v>
      </c>
      <c r="AA463" s="234">
        <v>1</v>
      </c>
      <c r="AB463" s="232">
        <v>0.01</v>
      </c>
    </row>
    <row r="464" spans="1:28" x14ac:dyDescent="0.25">
      <c r="A464" s="16" t="s">
        <v>873</v>
      </c>
      <c r="B464" s="16" t="s">
        <v>3474</v>
      </c>
      <c r="C464" s="16" t="s">
        <v>4562</v>
      </c>
      <c r="D464" s="16" t="s">
        <v>4563</v>
      </c>
      <c r="F464" s="16" t="s">
        <v>3640</v>
      </c>
      <c r="G464" s="16" t="s">
        <v>3641</v>
      </c>
      <c r="H464" s="231">
        <v>1</v>
      </c>
      <c r="I464" s="231">
        <v>0</v>
      </c>
      <c r="J464" s="231">
        <v>0</v>
      </c>
      <c r="K464" s="231">
        <v>0</v>
      </c>
      <c r="L464" s="231">
        <v>0</v>
      </c>
      <c r="M464" s="231">
        <v>0</v>
      </c>
      <c r="N464" s="231">
        <v>0</v>
      </c>
      <c r="O464" s="231">
        <v>0</v>
      </c>
      <c r="P464" s="231">
        <v>0</v>
      </c>
      <c r="Q464" s="232">
        <v>1</v>
      </c>
      <c r="R464" s="232">
        <v>0</v>
      </c>
      <c r="S464" s="232">
        <v>0</v>
      </c>
      <c r="T464" s="232">
        <v>0</v>
      </c>
      <c r="U464" s="232">
        <v>0</v>
      </c>
      <c r="V464" s="232">
        <v>0</v>
      </c>
      <c r="W464" s="232">
        <v>0</v>
      </c>
      <c r="X464" s="232">
        <v>0</v>
      </c>
      <c r="Y464" s="232">
        <v>0</v>
      </c>
      <c r="Z464" s="233">
        <v>45991</v>
      </c>
      <c r="AA464" s="234">
        <v>1</v>
      </c>
      <c r="AB464" s="232">
        <v>1</v>
      </c>
    </row>
    <row r="465" spans="1:28" x14ac:dyDescent="0.25">
      <c r="A465" s="16" t="s">
        <v>873</v>
      </c>
      <c r="B465" s="16" t="s">
        <v>3474</v>
      </c>
      <c r="C465" s="16" t="s">
        <v>4564</v>
      </c>
      <c r="D465" s="16" t="s">
        <v>4565</v>
      </c>
      <c r="F465" s="16" t="s">
        <v>3640</v>
      </c>
      <c r="G465" s="16" t="s">
        <v>3641</v>
      </c>
      <c r="H465" s="231">
        <v>1</v>
      </c>
      <c r="I465" s="231">
        <v>0</v>
      </c>
      <c r="J465" s="231">
        <v>0</v>
      </c>
      <c r="K465" s="231">
        <v>0</v>
      </c>
      <c r="L465" s="231">
        <v>0</v>
      </c>
      <c r="M465" s="231">
        <v>0</v>
      </c>
      <c r="N465" s="231">
        <v>0</v>
      </c>
      <c r="O465" s="231">
        <v>0</v>
      </c>
      <c r="P465" s="231">
        <v>0</v>
      </c>
      <c r="Q465" s="232">
        <v>0.01</v>
      </c>
      <c r="R465" s="232">
        <v>0</v>
      </c>
      <c r="S465" s="232">
        <v>0</v>
      </c>
      <c r="T465" s="232">
        <v>0</v>
      </c>
      <c r="U465" s="232">
        <v>0</v>
      </c>
      <c r="V465" s="232">
        <v>0</v>
      </c>
      <c r="W465" s="232">
        <v>0</v>
      </c>
      <c r="X465" s="232">
        <v>0</v>
      </c>
      <c r="Y465" s="232">
        <v>0</v>
      </c>
      <c r="Z465" s="233">
        <v>45991</v>
      </c>
      <c r="AA465" s="234">
        <v>1</v>
      </c>
      <c r="AB465" s="232">
        <v>0.01</v>
      </c>
    </row>
    <row r="466" spans="1:28" x14ac:dyDescent="0.25">
      <c r="A466" s="16" t="s">
        <v>873</v>
      </c>
      <c r="B466" s="16" t="s">
        <v>3474</v>
      </c>
      <c r="C466" s="16" t="s">
        <v>4566</v>
      </c>
      <c r="D466" s="16" t="s">
        <v>4567</v>
      </c>
      <c r="F466" s="16" t="s">
        <v>3640</v>
      </c>
      <c r="G466" s="16" t="s">
        <v>3641</v>
      </c>
      <c r="H466" s="231">
        <v>1</v>
      </c>
      <c r="I466" s="231">
        <v>0</v>
      </c>
      <c r="J466" s="231">
        <v>0</v>
      </c>
      <c r="K466" s="231">
        <v>0</v>
      </c>
      <c r="L466" s="231">
        <v>0</v>
      </c>
      <c r="M466" s="231">
        <v>0</v>
      </c>
      <c r="N466" s="231">
        <v>0</v>
      </c>
      <c r="O466" s="231">
        <v>0</v>
      </c>
      <c r="P466" s="231">
        <v>0</v>
      </c>
      <c r="Q466" s="232">
        <v>0.01</v>
      </c>
      <c r="R466" s="232">
        <v>0</v>
      </c>
      <c r="S466" s="232">
        <v>0</v>
      </c>
      <c r="T466" s="232">
        <v>0</v>
      </c>
      <c r="U466" s="232">
        <v>0</v>
      </c>
      <c r="V466" s="232">
        <v>0</v>
      </c>
      <c r="W466" s="232">
        <v>0</v>
      </c>
      <c r="X466" s="232">
        <v>0</v>
      </c>
      <c r="Y466" s="232">
        <v>0</v>
      </c>
      <c r="Z466" s="233">
        <v>45991</v>
      </c>
      <c r="AA466" s="234">
        <v>1</v>
      </c>
      <c r="AB466" s="232">
        <v>0.01</v>
      </c>
    </row>
    <row r="467" spans="1:28" x14ac:dyDescent="0.25">
      <c r="A467" s="16" t="s">
        <v>873</v>
      </c>
      <c r="B467" s="16" t="s">
        <v>3474</v>
      </c>
      <c r="C467" s="16" t="s">
        <v>4568</v>
      </c>
      <c r="D467" s="16" t="s">
        <v>4569</v>
      </c>
      <c r="F467" s="16" t="s">
        <v>3640</v>
      </c>
      <c r="G467" s="16" t="s">
        <v>3641</v>
      </c>
      <c r="H467" s="231">
        <v>1</v>
      </c>
      <c r="I467" s="231">
        <v>0</v>
      </c>
      <c r="J467" s="231">
        <v>0</v>
      </c>
      <c r="K467" s="231">
        <v>0</v>
      </c>
      <c r="L467" s="231">
        <v>0</v>
      </c>
      <c r="M467" s="231">
        <v>0</v>
      </c>
      <c r="N467" s="231">
        <v>0</v>
      </c>
      <c r="O467" s="231">
        <v>0</v>
      </c>
      <c r="P467" s="231">
        <v>0</v>
      </c>
      <c r="Q467" s="232">
        <v>0.01</v>
      </c>
      <c r="R467" s="232">
        <v>0</v>
      </c>
      <c r="S467" s="232">
        <v>0</v>
      </c>
      <c r="T467" s="232">
        <v>0</v>
      </c>
      <c r="U467" s="232">
        <v>0</v>
      </c>
      <c r="V467" s="232">
        <v>0</v>
      </c>
      <c r="W467" s="232">
        <v>0</v>
      </c>
      <c r="X467" s="232">
        <v>0</v>
      </c>
      <c r="Y467" s="232">
        <v>0</v>
      </c>
      <c r="Z467" s="233">
        <v>45991</v>
      </c>
      <c r="AA467" s="234">
        <v>1</v>
      </c>
      <c r="AB467" s="232">
        <v>0.01</v>
      </c>
    </row>
    <row r="468" spans="1:28" x14ac:dyDescent="0.25">
      <c r="A468" s="16" t="s">
        <v>873</v>
      </c>
      <c r="B468" s="16" t="s">
        <v>3474</v>
      </c>
      <c r="C468" s="16" t="s">
        <v>4570</v>
      </c>
      <c r="D468" s="16" t="s">
        <v>4571</v>
      </c>
      <c r="F468" s="16" t="s">
        <v>3640</v>
      </c>
      <c r="G468" s="16" t="s">
        <v>3641</v>
      </c>
      <c r="H468" s="231">
        <v>1</v>
      </c>
      <c r="I468" s="231">
        <v>0</v>
      </c>
      <c r="J468" s="231">
        <v>0</v>
      </c>
      <c r="K468" s="231">
        <v>0</v>
      </c>
      <c r="L468" s="231">
        <v>0</v>
      </c>
      <c r="M468" s="231">
        <v>0</v>
      </c>
      <c r="N468" s="231">
        <v>0</v>
      </c>
      <c r="O468" s="231">
        <v>0</v>
      </c>
      <c r="P468" s="231">
        <v>0</v>
      </c>
      <c r="Q468" s="232">
        <v>10.43</v>
      </c>
      <c r="R468" s="232">
        <v>0</v>
      </c>
      <c r="S468" s="232">
        <v>0</v>
      </c>
      <c r="T468" s="232">
        <v>0</v>
      </c>
      <c r="U468" s="232">
        <v>0</v>
      </c>
      <c r="V468" s="232">
        <v>0</v>
      </c>
      <c r="W468" s="232">
        <v>0</v>
      </c>
      <c r="X468" s="232">
        <v>0</v>
      </c>
      <c r="Y468" s="232">
        <v>0</v>
      </c>
      <c r="Z468" s="233">
        <v>45991</v>
      </c>
      <c r="AA468" s="234">
        <v>1</v>
      </c>
      <c r="AB468" s="232">
        <v>10.43</v>
      </c>
    </row>
    <row r="469" spans="1:28" x14ac:dyDescent="0.25">
      <c r="A469" s="16" t="s">
        <v>2253</v>
      </c>
      <c r="B469" s="16" t="s">
        <v>3348</v>
      </c>
      <c r="C469" s="16" t="s">
        <v>4572</v>
      </c>
      <c r="D469" s="16" t="s">
        <v>4573</v>
      </c>
      <c r="F469" s="16" t="s">
        <v>3640</v>
      </c>
      <c r="G469" s="16" t="s">
        <v>3641</v>
      </c>
      <c r="H469" s="231">
        <v>2</v>
      </c>
      <c r="I469" s="231">
        <v>0</v>
      </c>
      <c r="J469" s="231">
        <v>0</v>
      </c>
      <c r="K469" s="231">
        <v>0</v>
      </c>
      <c r="L469" s="231">
        <v>0</v>
      </c>
      <c r="M469" s="231">
        <v>0</v>
      </c>
      <c r="N469" s="231">
        <v>0</v>
      </c>
      <c r="O469" s="231">
        <v>0</v>
      </c>
      <c r="P469" s="231">
        <v>0</v>
      </c>
      <c r="Q469" s="232">
        <v>0.02</v>
      </c>
      <c r="R469" s="232">
        <v>0</v>
      </c>
      <c r="S469" s="232">
        <v>0</v>
      </c>
      <c r="T469" s="232">
        <v>0</v>
      </c>
      <c r="U469" s="232">
        <v>0</v>
      </c>
      <c r="V469" s="232">
        <v>0</v>
      </c>
      <c r="W469" s="232">
        <v>0</v>
      </c>
      <c r="X469" s="232">
        <v>0</v>
      </c>
      <c r="Y469" s="232">
        <v>0</v>
      </c>
      <c r="Z469" s="233">
        <v>45991</v>
      </c>
      <c r="AA469" s="234">
        <v>2</v>
      </c>
      <c r="AB469" s="232">
        <v>0.02</v>
      </c>
    </row>
    <row r="470" spans="1:28" x14ac:dyDescent="0.25">
      <c r="A470" s="16" t="s">
        <v>873</v>
      </c>
      <c r="B470" s="16" t="s">
        <v>3474</v>
      </c>
      <c r="C470" s="16" t="s">
        <v>4572</v>
      </c>
      <c r="D470" s="16" t="s">
        <v>4573</v>
      </c>
      <c r="F470" s="16" t="s">
        <v>3640</v>
      </c>
      <c r="G470" s="16" t="s">
        <v>3641</v>
      </c>
      <c r="H470" s="231">
        <v>1</v>
      </c>
      <c r="I470" s="231">
        <v>0</v>
      </c>
      <c r="J470" s="231">
        <v>0</v>
      </c>
      <c r="K470" s="231">
        <v>0</v>
      </c>
      <c r="L470" s="231">
        <v>0</v>
      </c>
      <c r="M470" s="231">
        <v>0</v>
      </c>
      <c r="N470" s="231">
        <v>0</v>
      </c>
      <c r="O470" s="231">
        <v>0</v>
      </c>
      <c r="P470" s="231">
        <v>0</v>
      </c>
      <c r="Q470" s="232">
        <v>0.01</v>
      </c>
      <c r="R470" s="232">
        <v>0</v>
      </c>
      <c r="S470" s="232">
        <v>0</v>
      </c>
      <c r="T470" s="232">
        <v>0</v>
      </c>
      <c r="U470" s="232">
        <v>0</v>
      </c>
      <c r="V470" s="232">
        <v>0</v>
      </c>
      <c r="W470" s="232">
        <v>0</v>
      </c>
      <c r="X470" s="232">
        <v>0</v>
      </c>
      <c r="Y470" s="232">
        <v>0</v>
      </c>
      <c r="Z470" s="233">
        <v>45991</v>
      </c>
      <c r="AA470" s="234">
        <v>1</v>
      </c>
      <c r="AB470" s="232">
        <v>0.01</v>
      </c>
    </row>
    <row r="471" spans="1:28" x14ac:dyDescent="0.25">
      <c r="A471" s="16" t="s">
        <v>2253</v>
      </c>
      <c r="B471" s="16" t="s">
        <v>3348</v>
      </c>
      <c r="C471" s="16" t="s">
        <v>4574</v>
      </c>
      <c r="D471" s="16" t="s">
        <v>4575</v>
      </c>
      <c r="F471" s="16" t="s">
        <v>3640</v>
      </c>
      <c r="G471" s="16" t="s">
        <v>3641</v>
      </c>
      <c r="H471" s="231">
        <v>3</v>
      </c>
      <c r="I471" s="231">
        <v>0</v>
      </c>
      <c r="J471" s="231">
        <v>0</v>
      </c>
      <c r="K471" s="231">
        <v>0</v>
      </c>
      <c r="L471" s="231">
        <v>0</v>
      </c>
      <c r="M471" s="231">
        <v>0</v>
      </c>
      <c r="N471" s="231">
        <v>0</v>
      </c>
      <c r="O471" s="231">
        <v>0</v>
      </c>
      <c r="P471" s="231">
        <v>0</v>
      </c>
      <c r="Q471" s="232">
        <v>0.03</v>
      </c>
      <c r="R471" s="232">
        <v>0</v>
      </c>
      <c r="S471" s="232">
        <v>0</v>
      </c>
      <c r="T471" s="232">
        <v>0</v>
      </c>
      <c r="U471" s="232">
        <v>0</v>
      </c>
      <c r="V471" s="232">
        <v>0</v>
      </c>
      <c r="W471" s="232">
        <v>0</v>
      </c>
      <c r="X471" s="232">
        <v>0</v>
      </c>
      <c r="Y471" s="232">
        <v>0</v>
      </c>
      <c r="Z471" s="233">
        <v>45991</v>
      </c>
      <c r="AA471" s="234">
        <v>3</v>
      </c>
      <c r="AB471" s="232">
        <v>0.03</v>
      </c>
    </row>
    <row r="472" spans="1:28" x14ac:dyDescent="0.25">
      <c r="A472" s="16" t="s">
        <v>873</v>
      </c>
      <c r="B472" s="16" t="s">
        <v>3474</v>
      </c>
      <c r="C472" s="16" t="s">
        <v>4574</v>
      </c>
      <c r="D472" s="16" t="s">
        <v>4575</v>
      </c>
      <c r="F472" s="16" t="s">
        <v>3640</v>
      </c>
      <c r="G472" s="16" t="s">
        <v>3641</v>
      </c>
      <c r="H472" s="231">
        <v>1</v>
      </c>
      <c r="I472" s="231">
        <v>0</v>
      </c>
      <c r="J472" s="231">
        <v>0</v>
      </c>
      <c r="K472" s="231">
        <v>0</v>
      </c>
      <c r="L472" s="231">
        <v>0</v>
      </c>
      <c r="M472" s="231">
        <v>0</v>
      </c>
      <c r="N472" s="231">
        <v>0</v>
      </c>
      <c r="O472" s="231">
        <v>0</v>
      </c>
      <c r="P472" s="231">
        <v>0</v>
      </c>
      <c r="Q472" s="232">
        <v>0.01</v>
      </c>
      <c r="R472" s="232">
        <v>0</v>
      </c>
      <c r="S472" s="232">
        <v>0</v>
      </c>
      <c r="T472" s="232">
        <v>0</v>
      </c>
      <c r="U472" s="232">
        <v>0</v>
      </c>
      <c r="V472" s="232">
        <v>0</v>
      </c>
      <c r="W472" s="232">
        <v>0</v>
      </c>
      <c r="X472" s="232">
        <v>0</v>
      </c>
      <c r="Y472" s="232">
        <v>0</v>
      </c>
      <c r="Z472" s="233">
        <v>45991</v>
      </c>
      <c r="AA472" s="234">
        <v>1</v>
      </c>
      <c r="AB472" s="232">
        <v>0.01</v>
      </c>
    </row>
    <row r="473" spans="1:28" x14ac:dyDescent="0.25">
      <c r="A473" s="16" t="s">
        <v>873</v>
      </c>
      <c r="B473" s="16" t="s">
        <v>3474</v>
      </c>
      <c r="C473" s="16" t="s">
        <v>4576</v>
      </c>
      <c r="D473" s="16" t="s">
        <v>4577</v>
      </c>
      <c r="F473" s="16" t="s">
        <v>3640</v>
      </c>
      <c r="G473" s="16" t="s">
        <v>3641</v>
      </c>
      <c r="H473" s="231">
        <v>1</v>
      </c>
      <c r="I473" s="231">
        <v>0</v>
      </c>
      <c r="J473" s="231">
        <v>0</v>
      </c>
      <c r="K473" s="231">
        <v>0</v>
      </c>
      <c r="L473" s="231">
        <v>0</v>
      </c>
      <c r="M473" s="231">
        <v>0</v>
      </c>
      <c r="N473" s="231">
        <v>0</v>
      </c>
      <c r="O473" s="231">
        <v>0</v>
      </c>
      <c r="P473" s="231">
        <v>0</v>
      </c>
      <c r="Q473" s="232">
        <v>1</v>
      </c>
      <c r="R473" s="232">
        <v>0</v>
      </c>
      <c r="S473" s="232">
        <v>0</v>
      </c>
      <c r="T473" s="232">
        <v>0</v>
      </c>
      <c r="U473" s="232">
        <v>0</v>
      </c>
      <c r="V473" s="232">
        <v>0</v>
      </c>
      <c r="W473" s="232">
        <v>0</v>
      </c>
      <c r="X473" s="232">
        <v>0</v>
      </c>
      <c r="Y473" s="232">
        <v>0</v>
      </c>
      <c r="Z473" s="233">
        <v>45991</v>
      </c>
      <c r="AA473" s="234">
        <v>1</v>
      </c>
      <c r="AB473" s="232">
        <v>1</v>
      </c>
    </row>
    <row r="474" spans="1:28" x14ac:dyDescent="0.25">
      <c r="A474" s="16" t="s">
        <v>873</v>
      </c>
      <c r="B474" s="16" t="s">
        <v>3474</v>
      </c>
      <c r="C474" s="16" t="s">
        <v>4578</v>
      </c>
      <c r="D474" s="16" t="s">
        <v>4579</v>
      </c>
      <c r="F474" s="16" t="s">
        <v>3640</v>
      </c>
      <c r="G474" s="16" t="s">
        <v>3641</v>
      </c>
      <c r="H474" s="231">
        <v>1</v>
      </c>
      <c r="I474" s="231">
        <v>0</v>
      </c>
      <c r="J474" s="231">
        <v>0</v>
      </c>
      <c r="K474" s="231">
        <v>0</v>
      </c>
      <c r="L474" s="231">
        <v>0</v>
      </c>
      <c r="M474" s="231">
        <v>0</v>
      </c>
      <c r="N474" s="231">
        <v>0</v>
      </c>
      <c r="O474" s="231">
        <v>0</v>
      </c>
      <c r="P474" s="231">
        <v>0</v>
      </c>
      <c r="Q474" s="232">
        <v>0.01</v>
      </c>
      <c r="R474" s="232">
        <v>0</v>
      </c>
      <c r="S474" s="232">
        <v>0</v>
      </c>
      <c r="T474" s="232">
        <v>0</v>
      </c>
      <c r="U474" s="232">
        <v>0</v>
      </c>
      <c r="V474" s="232">
        <v>0</v>
      </c>
      <c r="W474" s="232">
        <v>0</v>
      </c>
      <c r="X474" s="232">
        <v>0</v>
      </c>
      <c r="Y474" s="232">
        <v>0</v>
      </c>
      <c r="Z474" s="233">
        <v>45991</v>
      </c>
      <c r="AA474" s="234">
        <v>1</v>
      </c>
      <c r="AB474" s="232">
        <v>0.01</v>
      </c>
    </row>
    <row r="475" spans="1:28" x14ac:dyDescent="0.25">
      <c r="A475" s="16" t="s">
        <v>873</v>
      </c>
      <c r="B475" s="16" t="s">
        <v>3474</v>
      </c>
      <c r="C475" s="16" t="s">
        <v>4580</v>
      </c>
      <c r="D475" s="16" t="s">
        <v>4581</v>
      </c>
      <c r="F475" s="16" t="s">
        <v>3640</v>
      </c>
      <c r="G475" s="16" t="s">
        <v>3641</v>
      </c>
      <c r="H475" s="231">
        <v>1</v>
      </c>
      <c r="I475" s="231">
        <v>0</v>
      </c>
      <c r="J475" s="231">
        <v>0</v>
      </c>
      <c r="K475" s="231">
        <v>0</v>
      </c>
      <c r="L475" s="231">
        <v>0</v>
      </c>
      <c r="M475" s="231">
        <v>0</v>
      </c>
      <c r="N475" s="231">
        <v>0</v>
      </c>
      <c r="O475" s="231">
        <v>0</v>
      </c>
      <c r="P475" s="231">
        <v>0</v>
      </c>
      <c r="Q475" s="232">
        <v>0.01</v>
      </c>
      <c r="R475" s="232">
        <v>0</v>
      </c>
      <c r="S475" s="232">
        <v>0</v>
      </c>
      <c r="T475" s="232">
        <v>0</v>
      </c>
      <c r="U475" s="232">
        <v>0</v>
      </c>
      <c r="V475" s="232">
        <v>0</v>
      </c>
      <c r="W475" s="232">
        <v>0</v>
      </c>
      <c r="X475" s="232">
        <v>0</v>
      </c>
      <c r="Y475" s="232">
        <v>0</v>
      </c>
      <c r="Z475" s="233">
        <v>45991</v>
      </c>
      <c r="AA475" s="234">
        <v>1</v>
      </c>
      <c r="AB475" s="232">
        <v>0.01</v>
      </c>
    </row>
    <row r="476" spans="1:28" x14ac:dyDescent="0.25">
      <c r="A476" s="16" t="s">
        <v>873</v>
      </c>
      <c r="B476" s="16" t="s">
        <v>3474</v>
      </c>
      <c r="C476" s="16" t="s">
        <v>4582</v>
      </c>
      <c r="D476" s="16" t="s">
        <v>4583</v>
      </c>
      <c r="F476" s="16" t="s">
        <v>3640</v>
      </c>
      <c r="G476" s="16" t="s">
        <v>3641</v>
      </c>
      <c r="H476" s="231">
        <v>1</v>
      </c>
      <c r="I476" s="231">
        <v>0</v>
      </c>
      <c r="J476" s="231">
        <v>0</v>
      </c>
      <c r="K476" s="231">
        <v>0</v>
      </c>
      <c r="L476" s="231">
        <v>0</v>
      </c>
      <c r="M476" s="231">
        <v>0</v>
      </c>
      <c r="N476" s="231">
        <v>0</v>
      </c>
      <c r="O476" s="231">
        <v>0</v>
      </c>
      <c r="P476" s="231">
        <v>0</v>
      </c>
      <c r="Q476" s="232">
        <v>0.01</v>
      </c>
      <c r="R476" s="232">
        <v>0</v>
      </c>
      <c r="S476" s="232">
        <v>0</v>
      </c>
      <c r="T476" s="232">
        <v>0</v>
      </c>
      <c r="U476" s="232">
        <v>0</v>
      </c>
      <c r="V476" s="232">
        <v>0</v>
      </c>
      <c r="W476" s="232">
        <v>0</v>
      </c>
      <c r="X476" s="232">
        <v>0</v>
      </c>
      <c r="Y476" s="232">
        <v>0</v>
      </c>
      <c r="Z476" s="233">
        <v>45991</v>
      </c>
      <c r="AA476" s="234">
        <v>1</v>
      </c>
      <c r="AB476" s="232">
        <v>0.01</v>
      </c>
    </row>
    <row r="477" spans="1:28" x14ac:dyDescent="0.25">
      <c r="A477" s="16" t="s">
        <v>873</v>
      </c>
      <c r="B477" s="16" t="s">
        <v>3474</v>
      </c>
      <c r="C477" s="16" t="s">
        <v>4584</v>
      </c>
      <c r="D477" s="16" t="s">
        <v>4585</v>
      </c>
      <c r="F477" s="16" t="s">
        <v>3640</v>
      </c>
      <c r="G477" s="16" t="s">
        <v>3641</v>
      </c>
      <c r="H477" s="231">
        <v>1</v>
      </c>
      <c r="I477" s="231">
        <v>0</v>
      </c>
      <c r="J477" s="231">
        <v>0</v>
      </c>
      <c r="K477" s="231">
        <v>0</v>
      </c>
      <c r="L477" s="231">
        <v>0</v>
      </c>
      <c r="M477" s="231">
        <v>0</v>
      </c>
      <c r="N477" s="231">
        <v>0</v>
      </c>
      <c r="O477" s="231">
        <v>0</v>
      </c>
      <c r="P477" s="231">
        <v>0</v>
      </c>
      <c r="Q477" s="232">
        <v>118.28</v>
      </c>
      <c r="R477" s="232">
        <v>0</v>
      </c>
      <c r="S477" s="232">
        <v>0</v>
      </c>
      <c r="T477" s="232">
        <v>0</v>
      </c>
      <c r="U477" s="232">
        <v>0</v>
      </c>
      <c r="V477" s="232">
        <v>0</v>
      </c>
      <c r="W477" s="232">
        <v>0</v>
      </c>
      <c r="X477" s="232">
        <v>0</v>
      </c>
      <c r="Y477" s="232">
        <v>0</v>
      </c>
      <c r="Z477" s="233">
        <v>45991</v>
      </c>
      <c r="AA477" s="234">
        <v>1</v>
      </c>
      <c r="AB477" s="232">
        <v>118.28</v>
      </c>
    </row>
    <row r="478" spans="1:28" x14ac:dyDescent="0.25">
      <c r="A478" s="16" t="s">
        <v>873</v>
      </c>
      <c r="B478" s="16" t="s">
        <v>3474</v>
      </c>
      <c r="C478" s="16" t="s">
        <v>4586</v>
      </c>
      <c r="D478" s="16" t="s">
        <v>4587</v>
      </c>
      <c r="F478" s="16" t="s">
        <v>3640</v>
      </c>
      <c r="G478" s="16" t="s">
        <v>3641</v>
      </c>
      <c r="H478" s="231">
        <v>1</v>
      </c>
      <c r="I478" s="231">
        <v>0</v>
      </c>
      <c r="J478" s="231">
        <v>0</v>
      </c>
      <c r="K478" s="231">
        <v>0</v>
      </c>
      <c r="L478" s="231">
        <v>0</v>
      </c>
      <c r="M478" s="231">
        <v>0</v>
      </c>
      <c r="N478" s="231">
        <v>0</v>
      </c>
      <c r="O478" s="231">
        <v>0</v>
      </c>
      <c r="P478" s="231">
        <v>0</v>
      </c>
      <c r="Q478" s="232">
        <v>0.01</v>
      </c>
      <c r="R478" s="232">
        <v>0</v>
      </c>
      <c r="S478" s="232">
        <v>0</v>
      </c>
      <c r="T478" s="232">
        <v>0</v>
      </c>
      <c r="U478" s="232">
        <v>0</v>
      </c>
      <c r="V478" s="232">
        <v>0</v>
      </c>
      <c r="W478" s="232">
        <v>0</v>
      </c>
      <c r="X478" s="232">
        <v>0</v>
      </c>
      <c r="Y478" s="232">
        <v>0</v>
      </c>
      <c r="Z478" s="233">
        <v>45991</v>
      </c>
      <c r="AA478" s="234">
        <v>1</v>
      </c>
      <c r="AB478" s="232">
        <v>0.01</v>
      </c>
    </row>
    <row r="479" spans="1:28" x14ac:dyDescent="0.25">
      <c r="A479" s="16" t="s">
        <v>873</v>
      </c>
      <c r="B479" s="16" t="s">
        <v>3474</v>
      </c>
      <c r="C479" s="16" t="s">
        <v>4588</v>
      </c>
      <c r="D479" s="16" t="s">
        <v>4589</v>
      </c>
      <c r="F479" s="16" t="s">
        <v>3640</v>
      </c>
      <c r="G479" s="16" t="s">
        <v>3641</v>
      </c>
      <c r="H479" s="238">
        <v>9</v>
      </c>
      <c r="I479" s="238">
        <v>0</v>
      </c>
      <c r="J479" s="238">
        <v>0</v>
      </c>
      <c r="K479" s="238">
        <v>0</v>
      </c>
      <c r="L479" s="238">
        <v>0</v>
      </c>
      <c r="M479" s="238">
        <v>0</v>
      </c>
      <c r="N479" s="238">
        <v>0</v>
      </c>
      <c r="O479" s="238">
        <v>0</v>
      </c>
      <c r="P479" s="238">
        <v>0</v>
      </c>
      <c r="Q479" s="232">
        <v>0.09</v>
      </c>
      <c r="R479" s="232">
        <v>0</v>
      </c>
      <c r="S479" s="232">
        <v>0</v>
      </c>
      <c r="T479" s="232">
        <v>0</v>
      </c>
      <c r="U479" s="232">
        <v>0</v>
      </c>
      <c r="V479" s="232">
        <v>0</v>
      </c>
      <c r="W479" s="232">
        <v>0</v>
      </c>
      <c r="X479" s="232">
        <v>0</v>
      </c>
      <c r="Y479" s="232">
        <v>0</v>
      </c>
      <c r="Z479" s="233">
        <v>45991</v>
      </c>
      <c r="AA479" s="234">
        <v>9</v>
      </c>
      <c r="AB479" s="232">
        <v>0.09</v>
      </c>
    </row>
    <row r="480" spans="1:28" x14ac:dyDescent="0.25">
      <c r="A480" s="16" t="s">
        <v>873</v>
      </c>
      <c r="B480" s="16" t="s">
        <v>3474</v>
      </c>
      <c r="C480" s="16" t="s">
        <v>4590</v>
      </c>
      <c r="D480" s="16" t="s">
        <v>4591</v>
      </c>
      <c r="F480" s="16" t="s">
        <v>3640</v>
      </c>
      <c r="G480" s="16" t="s">
        <v>3641</v>
      </c>
      <c r="H480" s="238">
        <v>9</v>
      </c>
      <c r="I480" s="238">
        <v>0</v>
      </c>
      <c r="J480" s="238">
        <v>0</v>
      </c>
      <c r="K480" s="238">
        <v>0</v>
      </c>
      <c r="L480" s="238">
        <v>0</v>
      </c>
      <c r="M480" s="238">
        <v>0</v>
      </c>
      <c r="N480" s="238">
        <v>0</v>
      </c>
      <c r="O480" s="238">
        <v>0</v>
      </c>
      <c r="P480" s="238">
        <v>0</v>
      </c>
      <c r="Q480" s="232">
        <v>0.09</v>
      </c>
      <c r="R480" s="232">
        <v>0</v>
      </c>
      <c r="S480" s="232">
        <v>0</v>
      </c>
      <c r="T480" s="232">
        <v>0</v>
      </c>
      <c r="U480" s="232">
        <v>0</v>
      </c>
      <c r="V480" s="232">
        <v>0</v>
      </c>
      <c r="W480" s="232">
        <v>0</v>
      </c>
      <c r="X480" s="232">
        <v>0</v>
      </c>
      <c r="Y480" s="232">
        <v>0</v>
      </c>
      <c r="Z480" s="233">
        <v>45991</v>
      </c>
      <c r="AA480" s="234">
        <v>9</v>
      </c>
      <c r="AB480" s="232">
        <v>0.09</v>
      </c>
    </row>
    <row r="481" spans="1:28" x14ac:dyDescent="0.25">
      <c r="A481" s="16" t="s">
        <v>873</v>
      </c>
      <c r="B481" s="16" t="s">
        <v>3474</v>
      </c>
      <c r="C481" s="16" t="s">
        <v>4592</v>
      </c>
      <c r="D481" s="16" t="s">
        <v>4593</v>
      </c>
      <c r="F481" s="16" t="s">
        <v>3640</v>
      </c>
      <c r="G481" s="16" t="s">
        <v>3641</v>
      </c>
      <c r="H481" s="238">
        <v>9</v>
      </c>
      <c r="I481" s="238">
        <v>0</v>
      </c>
      <c r="J481" s="238">
        <v>0</v>
      </c>
      <c r="K481" s="238">
        <v>0</v>
      </c>
      <c r="L481" s="238">
        <v>0</v>
      </c>
      <c r="M481" s="238">
        <v>0</v>
      </c>
      <c r="N481" s="238">
        <v>0</v>
      </c>
      <c r="O481" s="238">
        <v>0</v>
      </c>
      <c r="P481" s="238">
        <v>0</v>
      </c>
      <c r="Q481" s="232">
        <v>0.09</v>
      </c>
      <c r="R481" s="232">
        <v>0</v>
      </c>
      <c r="S481" s="232">
        <v>0</v>
      </c>
      <c r="T481" s="232">
        <v>0</v>
      </c>
      <c r="U481" s="232">
        <v>0</v>
      </c>
      <c r="V481" s="232">
        <v>0</v>
      </c>
      <c r="W481" s="232">
        <v>0</v>
      </c>
      <c r="X481" s="232">
        <v>0</v>
      </c>
      <c r="Y481" s="232">
        <v>0</v>
      </c>
      <c r="Z481" s="233">
        <v>45991</v>
      </c>
      <c r="AA481" s="234">
        <v>9</v>
      </c>
      <c r="AB481" s="232">
        <v>0.09</v>
      </c>
    </row>
    <row r="482" spans="1:28" x14ac:dyDescent="0.25">
      <c r="A482" s="16" t="s">
        <v>873</v>
      </c>
      <c r="B482" s="16" t="s">
        <v>3474</v>
      </c>
      <c r="C482" s="16" t="s">
        <v>4594</v>
      </c>
      <c r="D482" s="16" t="s">
        <v>4595</v>
      </c>
      <c r="F482" s="16" t="s">
        <v>3640</v>
      </c>
      <c r="G482" s="16" t="s">
        <v>3641</v>
      </c>
      <c r="H482" s="231">
        <v>4</v>
      </c>
      <c r="I482" s="231">
        <v>0</v>
      </c>
      <c r="J482" s="231">
        <v>0</v>
      </c>
      <c r="K482" s="231">
        <v>0</v>
      </c>
      <c r="L482" s="231">
        <v>0</v>
      </c>
      <c r="M482" s="231">
        <v>0</v>
      </c>
      <c r="N482" s="231">
        <v>0</v>
      </c>
      <c r="O482" s="231">
        <v>0</v>
      </c>
      <c r="P482" s="231">
        <v>0</v>
      </c>
      <c r="Q482" s="232">
        <v>0.04</v>
      </c>
      <c r="R482" s="232">
        <v>0</v>
      </c>
      <c r="S482" s="232">
        <v>0</v>
      </c>
      <c r="T482" s="232">
        <v>0</v>
      </c>
      <c r="U482" s="232">
        <v>0</v>
      </c>
      <c r="V482" s="232">
        <v>0</v>
      </c>
      <c r="W482" s="232">
        <v>0</v>
      </c>
      <c r="X482" s="232">
        <v>0</v>
      </c>
      <c r="Y482" s="232">
        <v>0</v>
      </c>
      <c r="Z482" s="233">
        <v>45991</v>
      </c>
      <c r="AA482" s="234">
        <v>4</v>
      </c>
      <c r="AB482" s="232">
        <v>0.04</v>
      </c>
    </row>
    <row r="483" spans="1:28" x14ac:dyDescent="0.25">
      <c r="A483" s="16" t="s">
        <v>873</v>
      </c>
      <c r="B483" s="16" t="s">
        <v>3474</v>
      </c>
      <c r="C483" s="16" t="s">
        <v>4596</v>
      </c>
      <c r="D483" s="16" t="s">
        <v>4597</v>
      </c>
      <c r="F483" s="16" t="s">
        <v>3640</v>
      </c>
      <c r="G483" s="16" t="s">
        <v>3641</v>
      </c>
      <c r="H483" s="231">
        <v>3</v>
      </c>
      <c r="I483" s="231">
        <v>0</v>
      </c>
      <c r="J483" s="231">
        <v>0</v>
      </c>
      <c r="K483" s="231">
        <v>0</v>
      </c>
      <c r="L483" s="231">
        <v>0</v>
      </c>
      <c r="M483" s="231">
        <v>0</v>
      </c>
      <c r="N483" s="231">
        <v>0</v>
      </c>
      <c r="O483" s="231">
        <v>0</v>
      </c>
      <c r="P483" s="231">
        <v>0</v>
      </c>
      <c r="Q483" s="232">
        <v>0.03</v>
      </c>
      <c r="R483" s="232">
        <v>0</v>
      </c>
      <c r="S483" s="232">
        <v>0</v>
      </c>
      <c r="T483" s="232">
        <v>0</v>
      </c>
      <c r="U483" s="232">
        <v>0</v>
      </c>
      <c r="V483" s="232">
        <v>0</v>
      </c>
      <c r="W483" s="232">
        <v>0</v>
      </c>
      <c r="X483" s="232">
        <v>0</v>
      </c>
      <c r="Y483" s="232">
        <v>0</v>
      </c>
      <c r="Z483" s="233">
        <v>45991</v>
      </c>
      <c r="AA483" s="234">
        <v>3</v>
      </c>
      <c r="AB483" s="232">
        <v>0.03</v>
      </c>
    </row>
    <row r="484" spans="1:28" x14ac:dyDescent="0.25">
      <c r="A484" s="16" t="s">
        <v>873</v>
      </c>
      <c r="B484" s="16" t="s">
        <v>3474</v>
      </c>
      <c r="C484" s="16" t="s">
        <v>4598</v>
      </c>
      <c r="D484" s="16" t="s">
        <v>4599</v>
      </c>
      <c r="F484" s="16" t="s">
        <v>3640</v>
      </c>
      <c r="G484" s="16" t="s">
        <v>3641</v>
      </c>
      <c r="H484" s="231">
        <v>1</v>
      </c>
      <c r="I484" s="231">
        <v>0</v>
      </c>
      <c r="J484" s="231">
        <v>0</v>
      </c>
      <c r="K484" s="231">
        <v>0</v>
      </c>
      <c r="L484" s="231">
        <v>0</v>
      </c>
      <c r="M484" s="231">
        <v>0</v>
      </c>
      <c r="N484" s="231">
        <v>0</v>
      </c>
      <c r="O484" s="231">
        <v>0</v>
      </c>
      <c r="P484" s="231">
        <v>0</v>
      </c>
      <c r="Q484" s="232">
        <v>84</v>
      </c>
      <c r="R484" s="232">
        <v>0</v>
      </c>
      <c r="S484" s="232">
        <v>0</v>
      </c>
      <c r="T484" s="232">
        <v>0</v>
      </c>
      <c r="U484" s="232">
        <v>0</v>
      </c>
      <c r="V484" s="232">
        <v>0</v>
      </c>
      <c r="W484" s="232">
        <v>0</v>
      </c>
      <c r="X484" s="232">
        <v>0</v>
      </c>
      <c r="Y484" s="232">
        <v>0</v>
      </c>
      <c r="Z484" s="233">
        <v>45991</v>
      </c>
      <c r="AA484" s="234">
        <v>1</v>
      </c>
      <c r="AB484" s="232">
        <v>84</v>
      </c>
    </row>
    <row r="485" spans="1:28" x14ac:dyDescent="0.25">
      <c r="A485" s="16" t="s">
        <v>873</v>
      </c>
      <c r="B485" s="16" t="s">
        <v>3474</v>
      </c>
      <c r="C485" s="16" t="s">
        <v>4600</v>
      </c>
      <c r="D485" s="16" t="s">
        <v>4601</v>
      </c>
      <c r="F485" s="16" t="s">
        <v>3640</v>
      </c>
      <c r="G485" s="16" t="s">
        <v>3641</v>
      </c>
      <c r="H485" s="231">
        <v>1</v>
      </c>
      <c r="I485" s="231">
        <v>0</v>
      </c>
      <c r="J485" s="231">
        <v>0</v>
      </c>
      <c r="K485" s="231">
        <v>0</v>
      </c>
      <c r="L485" s="231">
        <v>0</v>
      </c>
      <c r="M485" s="231">
        <v>0</v>
      </c>
      <c r="N485" s="231">
        <v>0</v>
      </c>
      <c r="O485" s="231">
        <v>0</v>
      </c>
      <c r="P485" s="231">
        <v>0</v>
      </c>
      <c r="Q485" s="232">
        <v>0.01</v>
      </c>
      <c r="R485" s="232">
        <v>0</v>
      </c>
      <c r="S485" s="232">
        <v>0</v>
      </c>
      <c r="T485" s="232">
        <v>0</v>
      </c>
      <c r="U485" s="232">
        <v>0</v>
      </c>
      <c r="V485" s="232">
        <v>0</v>
      </c>
      <c r="W485" s="232">
        <v>0</v>
      </c>
      <c r="X485" s="232">
        <v>0</v>
      </c>
      <c r="Y485" s="232">
        <v>0</v>
      </c>
      <c r="Z485" s="233">
        <v>45991</v>
      </c>
      <c r="AA485" s="234">
        <v>1</v>
      </c>
      <c r="AB485" s="232">
        <v>0.01</v>
      </c>
    </row>
    <row r="486" spans="1:28" x14ac:dyDescent="0.25">
      <c r="A486" s="16" t="s">
        <v>873</v>
      </c>
      <c r="B486" s="16" t="s">
        <v>3474</v>
      </c>
      <c r="C486" s="16" t="s">
        <v>4602</v>
      </c>
      <c r="D486" s="16" t="s">
        <v>4603</v>
      </c>
      <c r="F486" s="16" t="s">
        <v>3640</v>
      </c>
      <c r="G486" s="16" t="s">
        <v>3641</v>
      </c>
      <c r="H486" s="231">
        <v>4</v>
      </c>
      <c r="I486" s="231">
        <v>0</v>
      </c>
      <c r="J486" s="231">
        <v>0</v>
      </c>
      <c r="K486" s="231">
        <v>0</v>
      </c>
      <c r="L486" s="231">
        <v>0</v>
      </c>
      <c r="M486" s="231">
        <v>0</v>
      </c>
      <c r="N486" s="231">
        <v>0</v>
      </c>
      <c r="O486" s="231">
        <v>0</v>
      </c>
      <c r="P486" s="231">
        <v>0</v>
      </c>
      <c r="Q486" s="232">
        <v>0.04</v>
      </c>
      <c r="R486" s="232">
        <v>0</v>
      </c>
      <c r="S486" s="232">
        <v>0</v>
      </c>
      <c r="T486" s="232">
        <v>0</v>
      </c>
      <c r="U486" s="232">
        <v>0</v>
      </c>
      <c r="V486" s="232">
        <v>0</v>
      </c>
      <c r="W486" s="232">
        <v>0</v>
      </c>
      <c r="X486" s="232">
        <v>0</v>
      </c>
      <c r="Y486" s="232">
        <v>0</v>
      </c>
      <c r="Z486" s="233">
        <v>45991</v>
      </c>
      <c r="AA486" s="234">
        <v>4</v>
      </c>
      <c r="AB486" s="232">
        <v>0.04</v>
      </c>
    </row>
    <row r="487" spans="1:28" x14ac:dyDescent="0.25">
      <c r="A487" s="16" t="s">
        <v>873</v>
      </c>
      <c r="B487" s="16" t="s">
        <v>3474</v>
      </c>
      <c r="C487" s="16" t="s">
        <v>4604</v>
      </c>
      <c r="D487" s="16" t="s">
        <v>4605</v>
      </c>
      <c r="F487" s="16" t="s">
        <v>3640</v>
      </c>
      <c r="G487" s="16" t="s">
        <v>3641</v>
      </c>
      <c r="H487" s="231">
        <v>3</v>
      </c>
      <c r="I487" s="231">
        <v>0</v>
      </c>
      <c r="J487" s="231">
        <v>0</v>
      </c>
      <c r="K487" s="231">
        <v>0</v>
      </c>
      <c r="L487" s="231">
        <v>0</v>
      </c>
      <c r="M487" s="231">
        <v>0</v>
      </c>
      <c r="N487" s="231">
        <v>0</v>
      </c>
      <c r="O487" s="231">
        <v>0</v>
      </c>
      <c r="P487" s="231">
        <v>0</v>
      </c>
      <c r="Q487" s="232">
        <v>2170.4699999999998</v>
      </c>
      <c r="R487" s="232">
        <v>0</v>
      </c>
      <c r="S487" s="232">
        <v>0</v>
      </c>
      <c r="T487" s="232">
        <v>0</v>
      </c>
      <c r="U487" s="232">
        <v>0</v>
      </c>
      <c r="V487" s="232">
        <v>0</v>
      </c>
      <c r="W487" s="232">
        <v>0</v>
      </c>
      <c r="X487" s="232">
        <v>0</v>
      </c>
      <c r="Y487" s="232">
        <v>0</v>
      </c>
      <c r="Z487" s="233">
        <v>45991</v>
      </c>
      <c r="AA487" s="234">
        <v>3</v>
      </c>
      <c r="AB487" s="232">
        <v>2170.4699999999998</v>
      </c>
    </row>
    <row r="488" spans="1:28" x14ac:dyDescent="0.25">
      <c r="A488" s="16" t="s">
        <v>1059</v>
      </c>
      <c r="B488" s="16" t="s">
        <v>2893</v>
      </c>
      <c r="C488" s="16" t="s">
        <v>4606</v>
      </c>
      <c r="D488" s="16" t="s">
        <v>4607</v>
      </c>
      <c r="F488" s="16" t="s">
        <v>3640</v>
      </c>
      <c r="G488" s="16" t="s">
        <v>3641</v>
      </c>
      <c r="H488" s="231">
        <v>2</v>
      </c>
      <c r="I488" s="231">
        <v>0</v>
      </c>
      <c r="J488" s="231">
        <v>0</v>
      </c>
      <c r="K488" s="231">
        <v>0</v>
      </c>
      <c r="L488" s="231">
        <v>0</v>
      </c>
      <c r="M488" s="231">
        <v>0</v>
      </c>
      <c r="N488" s="231">
        <v>0</v>
      </c>
      <c r="O488" s="231">
        <v>0</v>
      </c>
      <c r="P488" s="231">
        <v>0</v>
      </c>
      <c r="Q488" s="232">
        <v>22.22</v>
      </c>
      <c r="R488" s="232">
        <v>0</v>
      </c>
      <c r="S488" s="232">
        <v>0</v>
      </c>
      <c r="T488" s="232">
        <v>0</v>
      </c>
      <c r="U488" s="232">
        <v>0</v>
      </c>
      <c r="V488" s="232">
        <v>0</v>
      </c>
      <c r="W488" s="232">
        <v>0</v>
      </c>
      <c r="X488" s="232">
        <v>0</v>
      </c>
      <c r="Y488" s="232">
        <v>0</v>
      </c>
      <c r="Z488" s="233">
        <v>45991</v>
      </c>
      <c r="AA488" s="234">
        <v>2</v>
      </c>
      <c r="AB488" s="232">
        <v>22.22</v>
      </c>
    </row>
    <row r="489" spans="1:28" x14ac:dyDescent="0.25">
      <c r="A489" s="16" t="s">
        <v>2253</v>
      </c>
      <c r="B489" s="16" t="s">
        <v>3348</v>
      </c>
      <c r="C489" s="16" t="s">
        <v>4606</v>
      </c>
      <c r="D489" s="16" t="s">
        <v>4607</v>
      </c>
      <c r="F489" s="16" t="s">
        <v>3640</v>
      </c>
      <c r="G489" s="16" t="s">
        <v>3641</v>
      </c>
      <c r="H489" s="231">
        <v>4</v>
      </c>
      <c r="I489" s="231">
        <v>0</v>
      </c>
      <c r="J489" s="231">
        <v>0</v>
      </c>
      <c r="K489" s="231">
        <v>0</v>
      </c>
      <c r="L489" s="231">
        <v>0</v>
      </c>
      <c r="M489" s="231">
        <v>0</v>
      </c>
      <c r="N489" s="231">
        <v>0</v>
      </c>
      <c r="O489" s="231">
        <v>0</v>
      </c>
      <c r="P489" s="231">
        <v>0</v>
      </c>
      <c r="Q489" s="232">
        <v>44.44</v>
      </c>
      <c r="R489" s="232">
        <v>0</v>
      </c>
      <c r="S489" s="232">
        <v>0</v>
      </c>
      <c r="T489" s="232">
        <v>0</v>
      </c>
      <c r="U489" s="232">
        <v>0</v>
      </c>
      <c r="V489" s="232">
        <v>0</v>
      </c>
      <c r="W489" s="232">
        <v>0</v>
      </c>
      <c r="X489" s="232">
        <v>0</v>
      </c>
      <c r="Y489" s="232">
        <v>0</v>
      </c>
      <c r="Z489" s="233">
        <v>45991</v>
      </c>
      <c r="AA489" s="234">
        <v>4</v>
      </c>
      <c r="AB489" s="232">
        <v>44.44</v>
      </c>
    </row>
    <row r="490" spans="1:28" x14ac:dyDescent="0.25">
      <c r="A490" s="16" t="s">
        <v>873</v>
      </c>
      <c r="B490" s="16" t="s">
        <v>3474</v>
      </c>
      <c r="C490" s="16" t="s">
        <v>4606</v>
      </c>
      <c r="D490" s="16" t="s">
        <v>4607</v>
      </c>
      <c r="F490" s="16" t="s">
        <v>3640</v>
      </c>
      <c r="G490" s="16" t="s">
        <v>3641</v>
      </c>
      <c r="H490" s="231">
        <v>2</v>
      </c>
      <c r="I490" s="231">
        <v>0</v>
      </c>
      <c r="J490" s="231">
        <v>0</v>
      </c>
      <c r="K490" s="231">
        <v>0</v>
      </c>
      <c r="L490" s="231">
        <v>0</v>
      </c>
      <c r="M490" s="231">
        <v>0</v>
      </c>
      <c r="N490" s="231">
        <v>0</v>
      </c>
      <c r="O490" s="231">
        <v>0</v>
      </c>
      <c r="P490" s="231">
        <v>0</v>
      </c>
      <c r="Q490" s="232">
        <v>22.22</v>
      </c>
      <c r="R490" s="232">
        <v>0</v>
      </c>
      <c r="S490" s="232">
        <v>0</v>
      </c>
      <c r="T490" s="232">
        <v>0</v>
      </c>
      <c r="U490" s="232">
        <v>0</v>
      </c>
      <c r="V490" s="232">
        <v>0</v>
      </c>
      <c r="W490" s="232">
        <v>0</v>
      </c>
      <c r="X490" s="232">
        <v>0</v>
      </c>
      <c r="Y490" s="232">
        <v>0</v>
      </c>
      <c r="Z490" s="233">
        <v>45991</v>
      </c>
      <c r="AA490" s="234">
        <v>2</v>
      </c>
      <c r="AB490" s="232">
        <v>22.22</v>
      </c>
    </row>
    <row r="491" spans="1:28" x14ac:dyDescent="0.25">
      <c r="A491" s="16" t="s">
        <v>2253</v>
      </c>
      <c r="B491" s="16" t="s">
        <v>3348</v>
      </c>
      <c r="C491" s="16" t="s">
        <v>4608</v>
      </c>
      <c r="D491" s="16" t="s">
        <v>4609</v>
      </c>
      <c r="F491" s="16" t="s">
        <v>3640</v>
      </c>
      <c r="G491" s="16" t="s">
        <v>3641</v>
      </c>
      <c r="H491" s="231">
        <v>8</v>
      </c>
      <c r="I491" s="231">
        <v>0</v>
      </c>
      <c r="J491" s="231">
        <v>0</v>
      </c>
      <c r="K491" s="231">
        <v>0</v>
      </c>
      <c r="L491" s="231">
        <v>0</v>
      </c>
      <c r="M491" s="231">
        <v>0</v>
      </c>
      <c r="N491" s="231">
        <v>0</v>
      </c>
      <c r="O491" s="231">
        <v>0</v>
      </c>
      <c r="P491" s="231">
        <v>0</v>
      </c>
      <c r="Q491" s="232">
        <v>0.08</v>
      </c>
      <c r="R491" s="232">
        <v>0</v>
      </c>
      <c r="S491" s="232">
        <v>0</v>
      </c>
      <c r="T491" s="232">
        <v>0</v>
      </c>
      <c r="U491" s="232">
        <v>0</v>
      </c>
      <c r="V491" s="232">
        <v>0</v>
      </c>
      <c r="W491" s="232">
        <v>0</v>
      </c>
      <c r="X491" s="232">
        <v>0</v>
      </c>
      <c r="Y491" s="232">
        <v>0</v>
      </c>
      <c r="Z491" s="233">
        <v>45991</v>
      </c>
      <c r="AA491" s="234">
        <v>8</v>
      </c>
      <c r="AB491" s="232">
        <v>0.08</v>
      </c>
    </row>
    <row r="492" spans="1:28" x14ac:dyDescent="0.25">
      <c r="A492" s="16" t="s">
        <v>873</v>
      </c>
      <c r="B492" s="16" t="s">
        <v>3474</v>
      </c>
      <c r="C492" s="16" t="s">
        <v>4608</v>
      </c>
      <c r="D492" s="16" t="s">
        <v>4609</v>
      </c>
      <c r="F492" s="16" t="s">
        <v>3640</v>
      </c>
      <c r="G492" s="16" t="s">
        <v>3641</v>
      </c>
      <c r="H492" s="239">
        <v>1</v>
      </c>
      <c r="I492" s="239">
        <v>0</v>
      </c>
      <c r="J492" s="239">
        <v>0</v>
      </c>
      <c r="K492" s="239">
        <v>0</v>
      </c>
      <c r="L492" s="239">
        <v>0</v>
      </c>
      <c r="M492" s="239">
        <v>0</v>
      </c>
      <c r="N492" s="239">
        <v>0</v>
      </c>
      <c r="O492" s="239">
        <v>0</v>
      </c>
      <c r="P492" s="239">
        <v>0</v>
      </c>
      <c r="Q492" s="232">
        <v>0.01</v>
      </c>
      <c r="R492" s="232">
        <v>0</v>
      </c>
      <c r="S492" s="232">
        <v>0</v>
      </c>
      <c r="T492" s="232">
        <v>0</v>
      </c>
      <c r="U492" s="232">
        <v>0</v>
      </c>
      <c r="V492" s="232">
        <v>0</v>
      </c>
      <c r="W492" s="232">
        <v>0</v>
      </c>
      <c r="X492" s="232">
        <v>0</v>
      </c>
      <c r="Y492" s="232">
        <v>0</v>
      </c>
      <c r="Z492" s="233">
        <v>45991</v>
      </c>
      <c r="AA492" s="234">
        <v>1</v>
      </c>
      <c r="AB492" s="232">
        <v>0.01</v>
      </c>
    </row>
    <row r="493" spans="1:28" x14ac:dyDescent="0.25">
      <c r="A493" s="16" t="s">
        <v>873</v>
      </c>
      <c r="B493" s="16" t="s">
        <v>3474</v>
      </c>
      <c r="C493" s="16" t="s">
        <v>4610</v>
      </c>
      <c r="D493" s="16" t="s">
        <v>4611</v>
      </c>
      <c r="F493" s="16" t="s">
        <v>3640</v>
      </c>
      <c r="G493" s="16" t="s">
        <v>3641</v>
      </c>
      <c r="H493" s="239">
        <v>1</v>
      </c>
      <c r="I493" s="239">
        <v>0</v>
      </c>
      <c r="J493" s="239">
        <v>0</v>
      </c>
      <c r="K493" s="239">
        <v>0</v>
      </c>
      <c r="L493" s="239">
        <v>0</v>
      </c>
      <c r="M493" s="239">
        <v>0</v>
      </c>
      <c r="N493" s="239">
        <v>0</v>
      </c>
      <c r="O493" s="239">
        <v>0</v>
      </c>
      <c r="P493" s="239">
        <v>0</v>
      </c>
      <c r="Q493" s="232">
        <v>1</v>
      </c>
      <c r="R493" s="232">
        <v>0</v>
      </c>
      <c r="S493" s="232">
        <v>0</v>
      </c>
      <c r="T493" s="232">
        <v>0</v>
      </c>
      <c r="U493" s="232">
        <v>0</v>
      </c>
      <c r="V493" s="232">
        <v>0</v>
      </c>
      <c r="W493" s="232">
        <v>0</v>
      </c>
      <c r="X493" s="232">
        <v>0</v>
      </c>
      <c r="Y493" s="232">
        <v>0</v>
      </c>
      <c r="Z493" s="233">
        <v>45991</v>
      </c>
      <c r="AA493" s="234">
        <v>1</v>
      </c>
      <c r="AB493" s="232">
        <v>1</v>
      </c>
    </row>
    <row r="494" spans="1:28" x14ac:dyDescent="0.25">
      <c r="A494" s="16" t="s">
        <v>873</v>
      </c>
      <c r="B494" s="16" t="s">
        <v>3474</v>
      </c>
      <c r="C494" s="16" t="s">
        <v>4612</v>
      </c>
      <c r="D494" s="16" t="s">
        <v>4613</v>
      </c>
      <c r="F494" s="16" t="s">
        <v>3640</v>
      </c>
      <c r="G494" s="16" t="s">
        <v>3641</v>
      </c>
      <c r="H494" s="231">
        <v>1</v>
      </c>
      <c r="I494" s="231">
        <v>0</v>
      </c>
      <c r="J494" s="231">
        <v>0</v>
      </c>
      <c r="K494" s="231">
        <v>0</v>
      </c>
      <c r="L494" s="231">
        <v>0</v>
      </c>
      <c r="M494" s="231">
        <v>0</v>
      </c>
      <c r="N494" s="231">
        <v>0</v>
      </c>
      <c r="O494" s="231">
        <v>0</v>
      </c>
      <c r="P494" s="231">
        <v>0</v>
      </c>
      <c r="Q494" s="232">
        <v>0.01</v>
      </c>
      <c r="R494" s="232">
        <v>0</v>
      </c>
      <c r="S494" s="232">
        <v>0</v>
      </c>
      <c r="T494" s="232">
        <v>0</v>
      </c>
      <c r="U494" s="232">
        <v>0</v>
      </c>
      <c r="V494" s="232">
        <v>0</v>
      </c>
      <c r="W494" s="232">
        <v>0</v>
      </c>
      <c r="X494" s="232">
        <v>0</v>
      </c>
      <c r="Y494" s="232">
        <v>0</v>
      </c>
      <c r="Z494" s="233">
        <v>45991</v>
      </c>
      <c r="AA494" s="234">
        <v>1</v>
      </c>
      <c r="AB494" s="232">
        <v>0.01</v>
      </c>
    </row>
    <row r="495" spans="1:28" x14ac:dyDescent="0.25">
      <c r="A495" s="16" t="s">
        <v>2253</v>
      </c>
      <c r="B495" s="16" t="s">
        <v>3348</v>
      </c>
      <c r="C495" s="16" t="s">
        <v>4614</v>
      </c>
      <c r="D495" s="16" t="s">
        <v>4615</v>
      </c>
      <c r="F495" s="16" t="s">
        <v>3640</v>
      </c>
      <c r="G495" s="16" t="s">
        <v>3641</v>
      </c>
      <c r="H495" s="231">
        <v>2</v>
      </c>
      <c r="I495" s="231">
        <v>0</v>
      </c>
      <c r="J495" s="231">
        <v>0</v>
      </c>
      <c r="K495" s="231">
        <v>0</v>
      </c>
      <c r="L495" s="231">
        <v>0</v>
      </c>
      <c r="M495" s="231">
        <v>0</v>
      </c>
      <c r="N495" s="231">
        <v>0</v>
      </c>
      <c r="O495" s="231">
        <v>0</v>
      </c>
      <c r="P495" s="231">
        <v>0</v>
      </c>
      <c r="Q495" s="232">
        <v>0.02</v>
      </c>
      <c r="R495" s="232">
        <v>0</v>
      </c>
      <c r="S495" s="232">
        <v>0</v>
      </c>
      <c r="T495" s="232">
        <v>0</v>
      </c>
      <c r="U495" s="232">
        <v>0</v>
      </c>
      <c r="V495" s="232">
        <v>0</v>
      </c>
      <c r="W495" s="232">
        <v>0</v>
      </c>
      <c r="X495" s="232">
        <v>0</v>
      </c>
      <c r="Y495" s="232">
        <v>0</v>
      </c>
      <c r="Z495" s="233">
        <v>45991</v>
      </c>
      <c r="AA495" s="234">
        <v>2</v>
      </c>
      <c r="AB495" s="232">
        <v>0.02</v>
      </c>
    </row>
    <row r="496" spans="1:28" x14ac:dyDescent="0.25">
      <c r="A496" s="16" t="s">
        <v>873</v>
      </c>
      <c r="B496" s="16" t="s">
        <v>3474</v>
      </c>
      <c r="C496" s="16" t="s">
        <v>4614</v>
      </c>
      <c r="D496" s="16" t="s">
        <v>4615</v>
      </c>
      <c r="F496" s="16" t="s">
        <v>3640</v>
      </c>
      <c r="G496" s="16" t="s">
        <v>3641</v>
      </c>
      <c r="H496" s="231">
        <v>1</v>
      </c>
      <c r="I496" s="231">
        <v>0</v>
      </c>
      <c r="J496" s="231">
        <v>0</v>
      </c>
      <c r="K496" s="231">
        <v>0</v>
      </c>
      <c r="L496" s="231">
        <v>0</v>
      </c>
      <c r="M496" s="231">
        <v>0</v>
      </c>
      <c r="N496" s="231">
        <v>0</v>
      </c>
      <c r="O496" s="231">
        <v>0</v>
      </c>
      <c r="P496" s="231">
        <v>0</v>
      </c>
      <c r="Q496" s="232">
        <v>0.01</v>
      </c>
      <c r="R496" s="232">
        <v>0</v>
      </c>
      <c r="S496" s="232">
        <v>0</v>
      </c>
      <c r="T496" s="232">
        <v>0</v>
      </c>
      <c r="U496" s="232">
        <v>0</v>
      </c>
      <c r="V496" s="232">
        <v>0</v>
      </c>
      <c r="W496" s="232">
        <v>0</v>
      </c>
      <c r="X496" s="232">
        <v>0</v>
      </c>
      <c r="Y496" s="232">
        <v>0</v>
      </c>
      <c r="Z496" s="233">
        <v>45991</v>
      </c>
      <c r="AA496" s="234">
        <v>1</v>
      </c>
      <c r="AB496" s="232">
        <v>0.01</v>
      </c>
    </row>
    <row r="497" spans="1:28" x14ac:dyDescent="0.25">
      <c r="A497" s="16" t="s">
        <v>2253</v>
      </c>
      <c r="B497" s="16" t="s">
        <v>3348</v>
      </c>
      <c r="C497" s="16" t="s">
        <v>4616</v>
      </c>
      <c r="D497" s="16" t="s">
        <v>4617</v>
      </c>
      <c r="F497" s="16" t="s">
        <v>3640</v>
      </c>
      <c r="G497" s="16" t="s">
        <v>3641</v>
      </c>
      <c r="H497" s="231">
        <v>6</v>
      </c>
      <c r="I497" s="231">
        <v>0</v>
      </c>
      <c r="J497" s="231">
        <v>0</v>
      </c>
      <c r="K497" s="231">
        <v>0</v>
      </c>
      <c r="L497" s="231">
        <v>0</v>
      </c>
      <c r="M497" s="231">
        <v>0</v>
      </c>
      <c r="N497" s="231">
        <v>0</v>
      </c>
      <c r="O497" s="231">
        <v>0</v>
      </c>
      <c r="P497" s="231">
        <v>0</v>
      </c>
      <c r="Q497" s="232">
        <v>0.06</v>
      </c>
      <c r="R497" s="232">
        <v>0</v>
      </c>
      <c r="S497" s="232">
        <v>0</v>
      </c>
      <c r="T497" s="232">
        <v>0</v>
      </c>
      <c r="U497" s="232">
        <v>0</v>
      </c>
      <c r="V497" s="232">
        <v>0</v>
      </c>
      <c r="W497" s="232">
        <v>0</v>
      </c>
      <c r="X497" s="232">
        <v>0</v>
      </c>
      <c r="Y497" s="232">
        <v>0</v>
      </c>
      <c r="Z497" s="233">
        <v>45991</v>
      </c>
      <c r="AA497" s="234">
        <v>6</v>
      </c>
      <c r="AB497" s="232">
        <v>0.06</v>
      </c>
    </row>
    <row r="498" spans="1:28" x14ac:dyDescent="0.25">
      <c r="A498" s="16" t="s">
        <v>873</v>
      </c>
      <c r="B498" s="16" t="s">
        <v>3474</v>
      </c>
      <c r="C498" s="16" t="s">
        <v>4616</v>
      </c>
      <c r="D498" s="16" t="s">
        <v>4617</v>
      </c>
      <c r="F498" s="16" t="s">
        <v>3640</v>
      </c>
      <c r="G498" s="16" t="s">
        <v>3641</v>
      </c>
      <c r="H498" s="231">
        <v>1</v>
      </c>
      <c r="I498" s="231">
        <v>0</v>
      </c>
      <c r="J498" s="231">
        <v>0</v>
      </c>
      <c r="K498" s="231">
        <v>0</v>
      </c>
      <c r="L498" s="231">
        <v>0</v>
      </c>
      <c r="M498" s="231">
        <v>0</v>
      </c>
      <c r="N498" s="231">
        <v>0</v>
      </c>
      <c r="O498" s="231">
        <v>0</v>
      </c>
      <c r="P498" s="231">
        <v>0</v>
      </c>
      <c r="Q498" s="232">
        <v>0.01</v>
      </c>
      <c r="R498" s="232">
        <v>0</v>
      </c>
      <c r="S498" s="232">
        <v>0</v>
      </c>
      <c r="T498" s="232">
        <v>0</v>
      </c>
      <c r="U498" s="232">
        <v>0</v>
      </c>
      <c r="V498" s="232">
        <v>0</v>
      </c>
      <c r="W498" s="232">
        <v>0</v>
      </c>
      <c r="X498" s="232">
        <v>0</v>
      </c>
      <c r="Y498" s="232">
        <v>0</v>
      </c>
      <c r="Z498" s="233">
        <v>45991</v>
      </c>
      <c r="AA498" s="234">
        <v>1</v>
      </c>
      <c r="AB498" s="232">
        <v>0.01</v>
      </c>
    </row>
    <row r="499" spans="1:28" x14ac:dyDescent="0.25">
      <c r="A499" s="16" t="s">
        <v>2253</v>
      </c>
      <c r="B499" s="16" t="s">
        <v>3348</v>
      </c>
      <c r="C499" s="16" t="s">
        <v>4618</v>
      </c>
      <c r="D499" s="16" t="s">
        <v>4619</v>
      </c>
      <c r="F499" s="16" t="s">
        <v>3640</v>
      </c>
      <c r="G499" s="16" t="s">
        <v>3641</v>
      </c>
      <c r="H499" s="231">
        <v>3</v>
      </c>
      <c r="I499" s="231">
        <v>0</v>
      </c>
      <c r="J499" s="231">
        <v>0</v>
      </c>
      <c r="K499" s="231">
        <v>0</v>
      </c>
      <c r="L499" s="231">
        <v>0</v>
      </c>
      <c r="M499" s="231">
        <v>0</v>
      </c>
      <c r="N499" s="231">
        <v>0</v>
      </c>
      <c r="O499" s="231">
        <v>0</v>
      </c>
      <c r="P499" s="231">
        <v>0</v>
      </c>
      <c r="Q499" s="232">
        <v>0.03</v>
      </c>
      <c r="R499" s="232">
        <v>0</v>
      </c>
      <c r="S499" s="232">
        <v>0</v>
      </c>
      <c r="T499" s="232">
        <v>0</v>
      </c>
      <c r="U499" s="232">
        <v>0</v>
      </c>
      <c r="V499" s="232">
        <v>0</v>
      </c>
      <c r="W499" s="232">
        <v>0</v>
      </c>
      <c r="X499" s="232">
        <v>0</v>
      </c>
      <c r="Y499" s="232">
        <v>0</v>
      </c>
      <c r="Z499" s="233">
        <v>45991</v>
      </c>
      <c r="AA499" s="234">
        <v>3</v>
      </c>
      <c r="AB499" s="232">
        <v>0.03</v>
      </c>
    </row>
    <row r="500" spans="1:28" x14ac:dyDescent="0.25">
      <c r="A500" s="16" t="s">
        <v>873</v>
      </c>
      <c r="B500" s="16" t="s">
        <v>3474</v>
      </c>
      <c r="C500" s="16" t="s">
        <v>4618</v>
      </c>
      <c r="D500" s="16" t="s">
        <v>4619</v>
      </c>
      <c r="F500" s="16" t="s">
        <v>3640</v>
      </c>
      <c r="G500" s="16" t="s">
        <v>3641</v>
      </c>
      <c r="H500" s="231">
        <v>1</v>
      </c>
      <c r="I500" s="231">
        <v>0</v>
      </c>
      <c r="J500" s="231">
        <v>0</v>
      </c>
      <c r="K500" s="231">
        <v>0</v>
      </c>
      <c r="L500" s="231">
        <v>0</v>
      </c>
      <c r="M500" s="231">
        <v>0</v>
      </c>
      <c r="N500" s="231">
        <v>0</v>
      </c>
      <c r="O500" s="231">
        <v>0</v>
      </c>
      <c r="P500" s="231">
        <v>0</v>
      </c>
      <c r="Q500" s="232">
        <v>0.01</v>
      </c>
      <c r="R500" s="232">
        <v>0</v>
      </c>
      <c r="S500" s="232">
        <v>0</v>
      </c>
      <c r="T500" s="232">
        <v>0</v>
      </c>
      <c r="U500" s="232">
        <v>0</v>
      </c>
      <c r="V500" s="232">
        <v>0</v>
      </c>
      <c r="W500" s="232">
        <v>0</v>
      </c>
      <c r="X500" s="232">
        <v>0</v>
      </c>
      <c r="Y500" s="232">
        <v>0</v>
      </c>
      <c r="Z500" s="233">
        <v>45991</v>
      </c>
      <c r="AA500" s="234">
        <v>1</v>
      </c>
      <c r="AB500" s="232">
        <v>0.01</v>
      </c>
    </row>
    <row r="501" spans="1:28" x14ac:dyDescent="0.25">
      <c r="A501" s="16" t="s">
        <v>2253</v>
      </c>
      <c r="B501" s="16" t="s">
        <v>3348</v>
      </c>
      <c r="C501" s="16" t="s">
        <v>4620</v>
      </c>
      <c r="D501" s="16" t="s">
        <v>4621</v>
      </c>
      <c r="F501" s="16" t="s">
        <v>3640</v>
      </c>
      <c r="G501" s="16" t="s">
        <v>3641</v>
      </c>
      <c r="H501" s="238">
        <v>8</v>
      </c>
      <c r="I501" s="238">
        <v>0</v>
      </c>
      <c r="J501" s="238">
        <v>0</v>
      </c>
      <c r="K501" s="238">
        <v>0</v>
      </c>
      <c r="L501" s="238">
        <v>0</v>
      </c>
      <c r="M501" s="238">
        <v>0</v>
      </c>
      <c r="N501" s="238">
        <v>0</v>
      </c>
      <c r="O501" s="238">
        <v>0</v>
      </c>
      <c r="P501" s="238">
        <v>0</v>
      </c>
      <c r="Q501" s="232">
        <v>0.08</v>
      </c>
      <c r="R501" s="232">
        <v>0</v>
      </c>
      <c r="S501" s="232">
        <v>0</v>
      </c>
      <c r="T501" s="232">
        <v>0</v>
      </c>
      <c r="U501" s="232">
        <v>0</v>
      </c>
      <c r="V501" s="232">
        <v>0</v>
      </c>
      <c r="W501" s="232">
        <v>0</v>
      </c>
      <c r="X501" s="232">
        <v>0</v>
      </c>
      <c r="Y501" s="232">
        <v>0</v>
      </c>
      <c r="Z501" s="233">
        <v>45991</v>
      </c>
      <c r="AA501" s="234">
        <v>8</v>
      </c>
      <c r="AB501" s="232">
        <v>0.08</v>
      </c>
    </row>
    <row r="502" spans="1:28" x14ac:dyDescent="0.25">
      <c r="A502" s="16" t="s">
        <v>2253</v>
      </c>
      <c r="B502" s="16" t="s">
        <v>3348</v>
      </c>
      <c r="C502" s="16" t="s">
        <v>4622</v>
      </c>
      <c r="D502" s="16" t="s">
        <v>4623</v>
      </c>
      <c r="F502" s="16" t="s">
        <v>3640</v>
      </c>
      <c r="G502" s="16" t="s">
        <v>3641</v>
      </c>
      <c r="H502" s="238">
        <v>16</v>
      </c>
      <c r="I502" s="238">
        <v>0</v>
      </c>
      <c r="J502" s="238">
        <v>0</v>
      </c>
      <c r="K502" s="238">
        <v>0</v>
      </c>
      <c r="L502" s="238">
        <v>0</v>
      </c>
      <c r="M502" s="238">
        <v>0</v>
      </c>
      <c r="N502" s="238">
        <v>0</v>
      </c>
      <c r="O502" s="238">
        <v>0</v>
      </c>
      <c r="P502" s="238">
        <v>0</v>
      </c>
      <c r="Q502" s="232">
        <v>0.16</v>
      </c>
      <c r="R502" s="232">
        <v>0</v>
      </c>
      <c r="S502" s="232">
        <v>0</v>
      </c>
      <c r="T502" s="232">
        <v>0</v>
      </c>
      <c r="U502" s="232">
        <v>0</v>
      </c>
      <c r="V502" s="232">
        <v>0</v>
      </c>
      <c r="W502" s="232">
        <v>0</v>
      </c>
      <c r="X502" s="232">
        <v>0</v>
      </c>
      <c r="Y502" s="232">
        <v>0</v>
      </c>
      <c r="Z502" s="233">
        <v>45991</v>
      </c>
      <c r="AA502" s="234">
        <v>16</v>
      </c>
      <c r="AB502" s="232">
        <v>0.16</v>
      </c>
    </row>
    <row r="503" spans="1:28" x14ac:dyDescent="0.25">
      <c r="A503" s="16" t="s">
        <v>2253</v>
      </c>
      <c r="B503" s="16" t="s">
        <v>3348</v>
      </c>
      <c r="C503" s="16" t="s">
        <v>4624</v>
      </c>
      <c r="D503" s="16" t="s">
        <v>4625</v>
      </c>
      <c r="F503" s="16" t="s">
        <v>3640</v>
      </c>
      <c r="G503" s="16" t="s">
        <v>3641</v>
      </c>
      <c r="H503" s="238">
        <v>2</v>
      </c>
      <c r="I503" s="238">
        <v>0</v>
      </c>
      <c r="J503" s="238">
        <v>0</v>
      </c>
      <c r="K503" s="238">
        <v>0</v>
      </c>
      <c r="L503" s="238">
        <v>0</v>
      </c>
      <c r="M503" s="238">
        <v>0</v>
      </c>
      <c r="N503" s="238">
        <v>0</v>
      </c>
      <c r="O503" s="238">
        <v>0</v>
      </c>
      <c r="P503" s="238">
        <v>0</v>
      </c>
      <c r="Q503" s="232">
        <v>0.02</v>
      </c>
      <c r="R503" s="232">
        <v>0</v>
      </c>
      <c r="S503" s="232">
        <v>0</v>
      </c>
      <c r="T503" s="232">
        <v>0</v>
      </c>
      <c r="U503" s="232">
        <v>0</v>
      </c>
      <c r="V503" s="232">
        <v>0</v>
      </c>
      <c r="W503" s="232">
        <v>0</v>
      </c>
      <c r="X503" s="232">
        <v>0</v>
      </c>
      <c r="Y503" s="232">
        <v>0</v>
      </c>
      <c r="Z503" s="233">
        <v>45991</v>
      </c>
      <c r="AA503" s="234">
        <v>2</v>
      </c>
      <c r="AB503" s="232">
        <v>0.02</v>
      </c>
    </row>
    <row r="504" spans="1:28" x14ac:dyDescent="0.25">
      <c r="A504" s="16" t="s">
        <v>873</v>
      </c>
      <c r="B504" s="16" t="s">
        <v>3474</v>
      </c>
      <c r="C504" s="16" t="s">
        <v>4624</v>
      </c>
      <c r="D504" s="16" t="s">
        <v>4625</v>
      </c>
      <c r="F504" s="16" t="s">
        <v>3640</v>
      </c>
      <c r="G504" s="16" t="s">
        <v>3641</v>
      </c>
      <c r="H504" s="238">
        <v>1</v>
      </c>
      <c r="I504" s="238">
        <v>0</v>
      </c>
      <c r="J504" s="238">
        <v>0</v>
      </c>
      <c r="K504" s="238">
        <v>0</v>
      </c>
      <c r="L504" s="238">
        <v>0</v>
      </c>
      <c r="M504" s="238">
        <v>0</v>
      </c>
      <c r="N504" s="238">
        <v>0</v>
      </c>
      <c r="O504" s="238">
        <v>0</v>
      </c>
      <c r="P504" s="238">
        <v>0</v>
      </c>
      <c r="Q504" s="232">
        <v>0.01</v>
      </c>
      <c r="R504" s="232">
        <v>0</v>
      </c>
      <c r="S504" s="232">
        <v>0</v>
      </c>
      <c r="T504" s="232">
        <v>0</v>
      </c>
      <c r="U504" s="232">
        <v>0</v>
      </c>
      <c r="V504" s="232">
        <v>0</v>
      </c>
      <c r="W504" s="232">
        <v>0</v>
      </c>
      <c r="X504" s="232">
        <v>0</v>
      </c>
      <c r="Y504" s="232">
        <v>0</v>
      </c>
      <c r="Z504" s="233">
        <v>45991</v>
      </c>
      <c r="AA504" s="234">
        <v>1</v>
      </c>
      <c r="AB504" s="232">
        <v>0.01</v>
      </c>
    </row>
    <row r="505" spans="1:28" x14ac:dyDescent="0.25">
      <c r="A505" s="16" t="s">
        <v>2253</v>
      </c>
      <c r="B505" s="16" t="s">
        <v>3348</v>
      </c>
      <c r="C505" s="16" t="s">
        <v>4626</v>
      </c>
      <c r="D505" s="16" t="s">
        <v>4627</v>
      </c>
      <c r="F505" s="16" t="s">
        <v>3640</v>
      </c>
      <c r="G505" s="16" t="s">
        <v>3641</v>
      </c>
      <c r="H505" s="238">
        <v>2</v>
      </c>
      <c r="I505" s="238">
        <v>0</v>
      </c>
      <c r="J505" s="238">
        <v>0</v>
      </c>
      <c r="K505" s="238">
        <v>0</v>
      </c>
      <c r="L505" s="238">
        <v>0</v>
      </c>
      <c r="M505" s="238">
        <v>0</v>
      </c>
      <c r="N505" s="238">
        <v>0</v>
      </c>
      <c r="O505" s="238">
        <v>0</v>
      </c>
      <c r="P505" s="238">
        <v>0</v>
      </c>
      <c r="Q505" s="232">
        <v>0.02</v>
      </c>
      <c r="R505" s="232">
        <v>0</v>
      </c>
      <c r="S505" s="232">
        <v>0</v>
      </c>
      <c r="T505" s="232">
        <v>0</v>
      </c>
      <c r="U505" s="232">
        <v>0</v>
      </c>
      <c r="V505" s="232">
        <v>0</v>
      </c>
      <c r="W505" s="232">
        <v>0</v>
      </c>
      <c r="X505" s="232">
        <v>0</v>
      </c>
      <c r="Y505" s="232">
        <v>0</v>
      </c>
      <c r="Z505" s="233">
        <v>45991</v>
      </c>
      <c r="AA505" s="234">
        <v>2</v>
      </c>
      <c r="AB505" s="232">
        <v>0.02</v>
      </c>
    </row>
    <row r="506" spans="1:28" x14ac:dyDescent="0.25">
      <c r="A506" s="16" t="s">
        <v>873</v>
      </c>
      <c r="B506" s="16" t="s">
        <v>3474</v>
      </c>
      <c r="C506" s="16" t="s">
        <v>4626</v>
      </c>
      <c r="D506" s="16" t="s">
        <v>4627</v>
      </c>
      <c r="F506" s="16" t="s">
        <v>3640</v>
      </c>
      <c r="G506" s="16" t="s">
        <v>3641</v>
      </c>
      <c r="H506" s="238">
        <v>1</v>
      </c>
      <c r="I506" s="238">
        <v>0</v>
      </c>
      <c r="J506" s="238">
        <v>0</v>
      </c>
      <c r="K506" s="238">
        <v>0</v>
      </c>
      <c r="L506" s="238">
        <v>0</v>
      </c>
      <c r="M506" s="238">
        <v>0</v>
      </c>
      <c r="N506" s="238">
        <v>0</v>
      </c>
      <c r="O506" s="238">
        <v>0</v>
      </c>
      <c r="P506" s="238">
        <v>0</v>
      </c>
      <c r="Q506" s="232">
        <v>0.01</v>
      </c>
      <c r="R506" s="232">
        <v>0</v>
      </c>
      <c r="S506" s="232">
        <v>0</v>
      </c>
      <c r="T506" s="232">
        <v>0</v>
      </c>
      <c r="U506" s="232">
        <v>0</v>
      </c>
      <c r="V506" s="232">
        <v>0</v>
      </c>
      <c r="W506" s="232">
        <v>0</v>
      </c>
      <c r="X506" s="232">
        <v>0</v>
      </c>
      <c r="Y506" s="232">
        <v>0</v>
      </c>
      <c r="Z506" s="233">
        <v>45991</v>
      </c>
      <c r="AA506" s="234">
        <v>1</v>
      </c>
      <c r="AB506" s="232">
        <v>0.01</v>
      </c>
    </row>
    <row r="507" spans="1:28" x14ac:dyDescent="0.25">
      <c r="A507" s="16" t="s">
        <v>2253</v>
      </c>
      <c r="B507" s="16" t="s">
        <v>3348</v>
      </c>
      <c r="C507" s="16" t="s">
        <v>4628</v>
      </c>
      <c r="D507" s="16" t="s">
        <v>4629</v>
      </c>
      <c r="F507" s="16" t="s">
        <v>3640</v>
      </c>
      <c r="G507" s="16" t="s">
        <v>3641</v>
      </c>
      <c r="H507" s="231">
        <v>2</v>
      </c>
      <c r="I507" s="231">
        <v>0</v>
      </c>
      <c r="J507" s="231">
        <v>0</v>
      </c>
      <c r="K507" s="231">
        <v>0</v>
      </c>
      <c r="L507" s="231">
        <v>0</v>
      </c>
      <c r="M507" s="231">
        <v>0</v>
      </c>
      <c r="N507" s="231">
        <v>0</v>
      </c>
      <c r="O507" s="231">
        <v>0</v>
      </c>
      <c r="P507" s="231">
        <v>0</v>
      </c>
      <c r="Q507" s="232">
        <v>0.02</v>
      </c>
      <c r="R507" s="232">
        <v>0</v>
      </c>
      <c r="S507" s="232">
        <v>0</v>
      </c>
      <c r="T507" s="232">
        <v>0</v>
      </c>
      <c r="U507" s="232">
        <v>0</v>
      </c>
      <c r="V507" s="232">
        <v>0</v>
      </c>
      <c r="W507" s="232">
        <v>0</v>
      </c>
      <c r="X507" s="232">
        <v>0</v>
      </c>
      <c r="Y507" s="232">
        <v>0</v>
      </c>
      <c r="Z507" s="233">
        <v>45991</v>
      </c>
      <c r="AA507" s="234">
        <v>2</v>
      </c>
      <c r="AB507" s="232">
        <v>0.02</v>
      </c>
    </row>
    <row r="508" spans="1:28" x14ac:dyDescent="0.25">
      <c r="A508" s="16" t="s">
        <v>2253</v>
      </c>
      <c r="B508" s="16" t="s">
        <v>3348</v>
      </c>
      <c r="C508" s="16" t="s">
        <v>4630</v>
      </c>
      <c r="D508" s="16" t="s">
        <v>4631</v>
      </c>
      <c r="F508" s="16" t="s">
        <v>3640</v>
      </c>
      <c r="G508" s="16" t="s">
        <v>3641</v>
      </c>
      <c r="H508" s="231">
        <v>2</v>
      </c>
      <c r="I508" s="231">
        <v>0</v>
      </c>
      <c r="J508" s="231">
        <v>0</v>
      </c>
      <c r="K508" s="231">
        <v>0</v>
      </c>
      <c r="L508" s="231">
        <v>0</v>
      </c>
      <c r="M508" s="231">
        <v>0</v>
      </c>
      <c r="N508" s="231">
        <v>0</v>
      </c>
      <c r="O508" s="231">
        <v>0</v>
      </c>
      <c r="P508" s="231">
        <v>0</v>
      </c>
      <c r="Q508" s="232">
        <v>0.02</v>
      </c>
      <c r="R508" s="232">
        <v>0</v>
      </c>
      <c r="S508" s="232">
        <v>0</v>
      </c>
      <c r="T508" s="232">
        <v>0</v>
      </c>
      <c r="U508" s="232">
        <v>0</v>
      </c>
      <c r="V508" s="232">
        <v>0</v>
      </c>
      <c r="W508" s="232">
        <v>0</v>
      </c>
      <c r="X508" s="232">
        <v>0</v>
      </c>
      <c r="Y508" s="232">
        <v>0</v>
      </c>
      <c r="Z508" s="233">
        <v>45991</v>
      </c>
      <c r="AA508" s="234">
        <v>2</v>
      </c>
      <c r="AB508" s="232">
        <v>0.02</v>
      </c>
    </row>
    <row r="509" spans="1:28" x14ac:dyDescent="0.25">
      <c r="A509" s="16" t="s">
        <v>873</v>
      </c>
      <c r="B509" s="16" t="s">
        <v>3474</v>
      </c>
      <c r="C509" s="16" t="s">
        <v>4630</v>
      </c>
      <c r="D509" s="16" t="s">
        <v>4631</v>
      </c>
      <c r="F509" s="16" t="s">
        <v>3640</v>
      </c>
      <c r="G509" s="16" t="s">
        <v>3641</v>
      </c>
      <c r="H509" s="231">
        <v>3</v>
      </c>
      <c r="I509" s="231">
        <v>0</v>
      </c>
      <c r="J509" s="231">
        <v>0</v>
      </c>
      <c r="K509" s="231">
        <v>0</v>
      </c>
      <c r="L509" s="231">
        <v>0</v>
      </c>
      <c r="M509" s="231">
        <v>0</v>
      </c>
      <c r="N509" s="231">
        <v>0</v>
      </c>
      <c r="O509" s="231">
        <v>0</v>
      </c>
      <c r="P509" s="231">
        <v>0</v>
      </c>
      <c r="Q509" s="232">
        <v>0.03</v>
      </c>
      <c r="R509" s="232">
        <v>0</v>
      </c>
      <c r="S509" s="232">
        <v>0</v>
      </c>
      <c r="T509" s="232">
        <v>0</v>
      </c>
      <c r="U509" s="232">
        <v>0</v>
      </c>
      <c r="V509" s="232">
        <v>0</v>
      </c>
      <c r="W509" s="232">
        <v>0</v>
      </c>
      <c r="X509" s="232">
        <v>0</v>
      </c>
      <c r="Y509" s="232">
        <v>0</v>
      </c>
      <c r="Z509" s="233">
        <v>45991</v>
      </c>
      <c r="AA509" s="234">
        <v>3</v>
      </c>
      <c r="AB509" s="232">
        <v>0.03</v>
      </c>
    </row>
    <row r="510" spans="1:28" x14ac:dyDescent="0.25">
      <c r="A510" s="16" t="s">
        <v>2253</v>
      </c>
      <c r="B510" s="16" t="s">
        <v>3348</v>
      </c>
      <c r="C510" s="16" t="s">
        <v>4632</v>
      </c>
      <c r="D510" s="16" t="s">
        <v>4633</v>
      </c>
      <c r="F510" s="16" t="s">
        <v>3640</v>
      </c>
      <c r="G510" s="16" t="s">
        <v>3641</v>
      </c>
      <c r="H510" s="231">
        <v>4</v>
      </c>
      <c r="I510" s="231">
        <v>0</v>
      </c>
      <c r="J510" s="231">
        <v>0</v>
      </c>
      <c r="K510" s="231">
        <v>0</v>
      </c>
      <c r="L510" s="231">
        <v>0</v>
      </c>
      <c r="M510" s="231">
        <v>0</v>
      </c>
      <c r="N510" s="231">
        <v>0</v>
      </c>
      <c r="O510" s="231">
        <v>0</v>
      </c>
      <c r="P510" s="231">
        <v>0</v>
      </c>
      <c r="Q510" s="232">
        <v>44.44</v>
      </c>
      <c r="R510" s="232">
        <v>0</v>
      </c>
      <c r="S510" s="232">
        <v>0</v>
      </c>
      <c r="T510" s="232">
        <v>0</v>
      </c>
      <c r="U510" s="232">
        <v>0</v>
      </c>
      <c r="V510" s="232">
        <v>0</v>
      </c>
      <c r="W510" s="232">
        <v>0</v>
      </c>
      <c r="X510" s="232">
        <v>0</v>
      </c>
      <c r="Y510" s="232">
        <v>0</v>
      </c>
      <c r="Z510" s="233">
        <v>45991</v>
      </c>
      <c r="AA510" s="234">
        <v>4</v>
      </c>
      <c r="AB510" s="232">
        <v>44.44</v>
      </c>
    </row>
    <row r="511" spans="1:28" x14ac:dyDescent="0.25">
      <c r="A511" s="16" t="s">
        <v>873</v>
      </c>
      <c r="B511" s="16" t="s">
        <v>3474</v>
      </c>
      <c r="C511" s="16" t="s">
        <v>4632</v>
      </c>
      <c r="D511" s="16" t="s">
        <v>4633</v>
      </c>
      <c r="F511" s="16" t="s">
        <v>3640</v>
      </c>
      <c r="G511" s="16" t="s">
        <v>3641</v>
      </c>
      <c r="H511" s="231">
        <v>6</v>
      </c>
      <c r="I511" s="231">
        <v>0</v>
      </c>
      <c r="J511" s="231">
        <v>0</v>
      </c>
      <c r="K511" s="231">
        <v>0</v>
      </c>
      <c r="L511" s="231">
        <v>0</v>
      </c>
      <c r="M511" s="231">
        <v>0</v>
      </c>
      <c r="N511" s="231">
        <v>0</v>
      </c>
      <c r="O511" s="231">
        <v>0</v>
      </c>
      <c r="P511" s="231">
        <v>0</v>
      </c>
      <c r="Q511" s="232">
        <v>66.66</v>
      </c>
      <c r="R511" s="232">
        <v>0</v>
      </c>
      <c r="S511" s="232">
        <v>0</v>
      </c>
      <c r="T511" s="232">
        <v>0</v>
      </c>
      <c r="U511" s="232">
        <v>0</v>
      </c>
      <c r="V511" s="232">
        <v>0</v>
      </c>
      <c r="W511" s="232">
        <v>0</v>
      </c>
      <c r="X511" s="232">
        <v>0</v>
      </c>
      <c r="Y511" s="232">
        <v>0</v>
      </c>
      <c r="Z511" s="233">
        <v>45991</v>
      </c>
      <c r="AA511" s="234">
        <v>6</v>
      </c>
      <c r="AB511" s="232">
        <v>66.66</v>
      </c>
    </row>
    <row r="512" spans="1:28" x14ac:dyDescent="0.25">
      <c r="A512" s="16" t="s">
        <v>2253</v>
      </c>
      <c r="B512" s="16" t="s">
        <v>3348</v>
      </c>
      <c r="C512" s="16" t="s">
        <v>4634</v>
      </c>
      <c r="D512" s="16" t="s">
        <v>4635</v>
      </c>
      <c r="F512" s="16" t="s">
        <v>3640</v>
      </c>
      <c r="G512" s="16" t="s">
        <v>3641</v>
      </c>
      <c r="H512" s="231">
        <v>2</v>
      </c>
      <c r="I512" s="231">
        <v>0</v>
      </c>
      <c r="J512" s="231">
        <v>0</v>
      </c>
      <c r="K512" s="231">
        <v>0</v>
      </c>
      <c r="L512" s="231">
        <v>0</v>
      </c>
      <c r="M512" s="231">
        <v>0</v>
      </c>
      <c r="N512" s="231">
        <v>0</v>
      </c>
      <c r="O512" s="231">
        <v>0</v>
      </c>
      <c r="P512" s="231">
        <v>0</v>
      </c>
      <c r="Q512" s="232">
        <v>22.22</v>
      </c>
      <c r="R512" s="232">
        <v>0</v>
      </c>
      <c r="S512" s="232">
        <v>0</v>
      </c>
      <c r="T512" s="232">
        <v>0</v>
      </c>
      <c r="U512" s="232">
        <v>0</v>
      </c>
      <c r="V512" s="232">
        <v>0</v>
      </c>
      <c r="W512" s="232">
        <v>0</v>
      </c>
      <c r="X512" s="232">
        <v>0</v>
      </c>
      <c r="Y512" s="232">
        <v>0</v>
      </c>
      <c r="Z512" s="233">
        <v>45991</v>
      </c>
      <c r="AA512" s="234">
        <v>2</v>
      </c>
      <c r="AB512" s="232">
        <v>22.22</v>
      </c>
    </row>
    <row r="513" spans="1:28" x14ac:dyDescent="0.25">
      <c r="A513" s="16" t="s">
        <v>873</v>
      </c>
      <c r="B513" s="16" t="s">
        <v>3474</v>
      </c>
      <c r="C513" s="16" t="s">
        <v>4634</v>
      </c>
      <c r="D513" s="16" t="s">
        <v>4635</v>
      </c>
      <c r="F513" s="16" t="s">
        <v>3640</v>
      </c>
      <c r="G513" s="16" t="s">
        <v>3641</v>
      </c>
      <c r="H513" s="231">
        <v>2</v>
      </c>
      <c r="I513" s="231">
        <v>0</v>
      </c>
      <c r="J513" s="231">
        <v>0</v>
      </c>
      <c r="K513" s="231">
        <v>0</v>
      </c>
      <c r="L513" s="231">
        <v>0</v>
      </c>
      <c r="M513" s="231">
        <v>0</v>
      </c>
      <c r="N513" s="231">
        <v>0</v>
      </c>
      <c r="O513" s="231">
        <v>0</v>
      </c>
      <c r="P513" s="231">
        <v>0</v>
      </c>
      <c r="Q513" s="232">
        <v>22.22</v>
      </c>
      <c r="R513" s="232">
        <v>0</v>
      </c>
      <c r="S513" s="232">
        <v>0</v>
      </c>
      <c r="T513" s="232">
        <v>0</v>
      </c>
      <c r="U513" s="232">
        <v>0</v>
      </c>
      <c r="V513" s="232">
        <v>0</v>
      </c>
      <c r="W513" s="232">
        <v>0</v>
      </c>
      <c r="X513" s="232">
        <v>0</v>
      </c>
      <c r="Y513" s="232">
        <v>0</v>
      </c>
      <c r="Z513" s="233">
        <v>45991</v>
      </c>
      <c r="AA513" s="234">
        <v>2</v>
      </c>
      <c r="AB513" s="232">
        <v>22.22</v>
      </c>
    </row>
    <row r="514" spans="1:28" x14ac:dyDescent="0.25">
      <c r="A514" s="16" t="s">
        <v>2253</v>
      </c>
      <c r="B514" s="16" t="s">
        <v>3348</v>
      </c>
      <c r="C514" s="16" t="s">
        <v>4636</v>
      </c>
      <c r="D514" s="16" t="s">
        <v>4637</v>
      </c>
      <c r="F514" s="16" t="s">
        <v>3640</v>
      </c>
      <c r="G514" s="16" t="s">
        <v>3641</v>
      </c>
      <c r="H514" s="231">
        <v>3</v>
      </c>
      <c r="I514" s="231">
        <v>0</v>
      </c>
      <c r="J514" s="231">
        <v>0</v>
      </c>
      <c r="K514" s="231">
        <v>0</v>
      </c>
      <c r="L514" s="231">
        <v>0</v>
      </c>
      <c r="M514" s="231">
        <v>0</v>
      </c>
      <c r="N514" s="231">
        <v>0</v>
      </c>
      <c r="O514" s="231">
        <v>0</v>
      </c>
      <c r="P514" s="231">
        <v>0</v>
      </c>
      <c r="Q514" s="232">
        <v>33.33</v>
      </c>
      <c r="R514" s="232">
        <v>0</v>
      </c>
      <c r="S514" s="232">
        <v>0</v>
      </c>
      <c r="T514" s="232">
        <v>0</v>
      </c>
      <c r="U514" s="232">
        <v>0</v>
      </c>
      <c r="V514" s="232">
        <v>0</v>
      </c>
      <c r="W514" s="232">
        <v>0</v>
      </c>
      <c r="X514" s="232">
        <v>0</v>
      </c>
      <c r="Y514" s="232">
        <v>0</v>
      </c>
      <c r="Z514" s="233">
        <v>45991</v>
      </c>
      <c r="AA514" s="234">
        <v>3</v>
      </c>
      <c r="AB514" s="232">
        <v>33.33</v>
      </c>
    </row>
    <row r="515" spans="1:28" x14ac:dyDescent="0.25">
      <c r="A515" s="16" t="s">
        <v>873</v>
      </c>
      <c r="B515" s="16" t="s">
        <v>3474</v>
      </c>
      <c r="C515" s="16" t="s">
        <v>4636</v>
      </c>
      <c r="D515" s="16" t="s">
        <v>4637</v>
      </c>
      <c r="F515" s="16" t="s">
        <v>3640</v>
      </c>
      <c r="G515" s="16" t="s">
        <v>3641</v>
      </c>
      <c r="H515" s="231">
        <v>1</v>
      </c>
      <c r="I515" s="231">
        <v>0</v>
      </c>
      <c r="J515" s="231">
        <v>0</v>
      </c>
      <c r="K515" s="231">
        <v>0</v>
      </c>
      <c r="L515" s="231">
        <v>0</v>
      </c>
      <c r="M515" s="231">
        <v>0</v>
      </c>
      <c r="N515" s="231">
        <v>0</v>
      </c>
      <c r="O515" s="231">
        <v>0</v>
      </c>
      <c r="P515" s="231">
        <v>0</v>
      </c>
      <c r="Q515" s="232">
        <v>11.11</v>
      </c>
      <c r="R515" s="232">
        <v>0</v>
      </c>
      <c r="S515" s="232">
        <v>0</v>
      </c>
      <c r="T515" s="232">
        <v>0</v>
      </c>
      <c r="U515" s="232">
        <v>0</v>
      </c>
      <c r="V515" s="232">
        <v>0</v>
      </c>
      <c r="W515" s="232">
        <v>0</v>
      </c>
      <c r="X515" s="232">
        <v>0</v>
      </c>
      <c r="Y515" s="232">
        <v>0</v>
      </c>
      <c r="Z515" s="233">
        <v>45991</v>
      </c>
      <c r="AA515" s="234">
        <v>1</v>
      </c>
      <c r="AB515" s="232">
        <v>11.11</v>
      </c>
    </row>
    <row r="516" spans="1:28" x14ac:dyDescent="0.25">
      <c r="A516" s="16" t="s">
        <v>2253</v>
      </c>
      <c r="B516" s="16" t="s">
        <v>3348</v>
      </c>
      <c r="C516" s="16" t="s">
        <v>4638</v>
      </c>
      <c r="D516" s="16" t="s">
        <v>4639</v>
      </c>
      <c r="F516" s="16" t="s">
        <v>3640</v>
      </c>
      <c r="G516" s="16" t="s">
        <v>3641</v>
      </c>
      <c r="H516" s="231">
        <v>2</v>
      </c>
      <c r="I516" s="231">
        <v>0</v>
      </c>
      <c r="J516" s="231">
        <v>0</v>
      </c>
      <c r="K516" s="231">
        <v>0</v>
      </c>
      <c r="L516" s="231">
        <v>0</v>
      </c>
      <c r="M516" s="231">
        <v>0</v>
      </c>
      <c r="N516" s="231">
        <v>0</v>
      </c>
      <c r="O516" s="231">
        <v>0</v>
      </c>
      <c r="P516" s="231">
        <v>0</v>
      </c>
      <c r="Q516" s="232">
        <v>0.02</v>
      </c>
      <c r="R516" s="232">
        <v>0</v>
      </c>
      <c r="S516" s="232">
        <v>0</v>
      </c>
      <c r="T516" s="232">
        <v>0</v>
      </c>
      <c r="U516" s="232">
        <v>0</v>
      </c>
      <c r="V516" s="232">
        <v>0</v>
      </c>
      <c r="W516" s="232">
        <v>0</v>
      </c>
      <c r="X516" s="232">
        <v>0</v>
      </c>
      <c r="Y516" s="232">
        <v>0</v>
      </c>
      <c r="Z516" s="233">
        <v>45991</v>
      </c>
      <c r="AA516" s="234">
        <v>2</v>
      </c>
      <c r="AB516" s="232">
        <v>0.02</v>
      </c>
    </row>
    <row r="517" spans="1:28" x14ac:dyDescent="0.25">
      <c r="A517" s="16" t="s">
        <v>873</v>
      </c>
      <c r="B517" s="16" t="s">
        <v>3474</v>
      </c>
      <c r="C517" s="16" t="s">
        <v>4638</v>
      </c>
      <c r="D517" s="16" t="s">
        <v>4639</v>
      </c>
      <c r="F517" s="16" t="s">
        <v>3640</v>
      </c>
      <c r="G517" s="16" t="s">
        <v>3641</v>
      </c>
      <c r="H517" s="231">
        <v>1</v>
      </c>
      <c r="I517" s="231">
        <v>0</v>
      </c>
      <c r="J517" s="231">
        <v>0</v>
      </c>
      <c r="K517" s="231">
        <v>0</v>
      </c>
      <c r="L517" s="231">
        <v>0</v>
      </c>
      <c r="M517" s="231">
        <v>0</v>
      </c>
      <c r="N517" s="231">
        <v>0</v>
      </c>
      <c r="O517" s="231">
        <v>0</v>
      </c>
      <c r="P517" s="231">
        <v>0</v>
      </c>
      <c r="Q517" s="232">
        <v>0.01</v>
      </c>
      <c r="R517" s="232">
        <v>0</v>
      </c>
      <c r="S517" s="232">
        <v>0</v>
      </c>
      <c r="T517" s="232">
        <v>0</v>
      </c>
      <c r="U517" s="232">
        <v>0</v>
      </c>
      <c r="V517" s="232">
        <v>0</v>
      </c>
      <c r="W517" s="232">
        <v>0</v>
      </c>
      <c r="X517" s="232">
        <v>0</v>
      </c>
      <c r="Y517" s="232">
        <v>0</v>
      </c>
      <c r="Z517" s="233">
        <v>45991</v>
      </c>
      <c r="AA517" s="234">
        <v>1</v>
      </c>
      <c r="AB517" s="232">
        <v>0.01</v>
      </c>
    </row>
    <row r="518" spans="1:28" x14ac:dyDescent="0.25">
      <c r="A518" s="16" t="s">
        <v>873</v>
      </c>
      <c r="B518" s="16" t="s">
        <v>3474</v>
      </c>
      <c r="C518" s="16" t="s">
        <v>4640</v>
      </c>
      <c r="D518" s="16" t="s">
        <v>4641</v>
      </c>
      <c r="F518" s="16" t="s">
        <v>3640</v>
      </c>
      <c r="G518" s="16" t="s">
        <v>3641</v>
      </c>
      <c r="H518" s="231">
        <v>1</v>
      </c>
      <c r="I518" s="231">
        <v>0</v>
      </c>
      <c r="J518" s="231">
        <v>0</v>
      </c>
      <c r="K518" s="231">
        <v>0</v>
      </c>
      <c r="L518" s="231">
        <v>0</v>
      </c>
      <c r="M518" s="231">
        <v>0</v>
      </c>
      <c r="N518" s="231">
        <v>0</v>
      </c>
      <c r="O518" s="231">
        <v>0</v>
      </c>
      <c r="P518" s="231">
        <v>0</v>
      </c>
      <c r="Q518" s="232">
        <v>0.01</v>
      </c>
      <c r="R518" s="232">
        <v>0</v>
      </c>
      <c r="S518" s="232">
        <v>0</v>
      </c>
      <c r="T518" s="232">
        <v>0</v>
      </c>
      <c r="U518" s="232">
        <v>0</v>
      </c>
      <c r="V518" s="232">
        <v>0</v>
      </c>
      <c r="W518" s="232">
        <v>0</v>
      </c>
      <c r="X518" s="232">
        <v>0</v>
      </c>
      <c r="Y518" s="232">
        <v>0</v>
      </c>
      <c r="Z518" s="233">
        <v>45991</v>
      </c>
      <c r="AA518" s="234">
        <v>1</v>
      </c>
      <c r="AB518" s="232">
        <v>0.01</v>
      </c>
    </row>
    <row r="519" spans="1:28" x14ac:dyDescent="0.25">
      <c r="A519" s="16" t="s">
        <v>2253</v>
      </c>
      <c r="B519" s="16" t="s">
        <v>3348</v>
      </c>
      <c r="C519" s="16" t="s">
        <v>4642</v>
      </c>
      <c r="D519" s="16" t="s">
        <v>4643</v>
      </c>
      <c r="F519" s="16" t="s">
        <v>3640</v>
      </c>
      <c r="G519" s="16" t="s">
        <v>3641</v>
      </c>
      <c r="H519" s="231">
        <v>2</v>
      </c>
      <c r="I519" s="231">
        <v>0</v>
      </c>
      <c r="J519" s="231">
        <v>0</v>
      </c>
      <c r="K519" s="231">
        <v>0</v>
      </c>
      <c r="L519" s="231">
        <v>0</v>
      </c>
      <c r="M519" s="231">
        <v>0</v>
      </c>
      <c r="N519" s="231">
        <v>0</v>
      </c>
      <c r="O519" s="231">
        <v>0</v>
      </c>
      <c r="P519" s="231">
        <v>0</v>
      </c>
      <c r="Q519" s="232">
        <v>0.02</v>
      </c>
      <c r="R519" s="232">
        <v>0</v>
      </c>
      <c r="S519" s="232">
        <v>0</v>
      </c>
      <c r="T519" s="232">
        <v>0</v>
      </c>
      <c r="U519" s="232">
        <v>0</v>
      </c>
      <c r="V519" s="232">
        <v>0</v>
      </c>
      <c r="W519" s="232">
        <v>0</v>
      </c>
      <c r="X519" s="232">
        <v>0</v>
      </c>
      <c r="Y519" s="232">
        <v>0</v>
      </c>
      <c r="Z519" s="233">
        <v>45991</v>
      </c>
      <c r="AA519" s="234">
        <v>2</v>
      </c>
      <c r="AB519" s="232">
        <v>0.02</v>
      </c>
    </row>
    <row r="520" spans="1:28" x14ac:dyDescent="0.25">
      <c r="A520" s="16" t="s">
        <v>873</v>
      </c>
      <c r="B520" s="16" t="s">
        <v>3474</v>
      </c>
      <c r="C520" s="16" t="s">
        <v>4642</v>
      </c>
      <c r="D520" s="16" t="s">
        <v>4643</v>
      </c>
      <c r="F520" s="16" t="s">
        <v>3640</v>
      </c>
      <c r="G520" s="16" t="s">
        <v>3641</v>
      </c>
      <c r="H520" s="231">
        <v>2</v>
      </c>
      <c r="I520" s="231">
        <v>0</v>
      </c>
      <c r="J520" s="231">
        <v>0</v>
      </c>
      <c r="K520" s="231">
        <v>0</v>
      </c>
      <c r="L520" s="231">
        <v>0</v>
      </c>
      <c r="M520" s="231">
        <v>0</v>
      </c>
      <c r="N520" s="231">
        <v>0</v>
      </c>
      <c r="O520" s="231">
        <v>0</v>
      </c>
      <c r="P520" s="231">
        <v>0</v>
      </c>
      <c r="Q520" s="232">
        <v>0.02</v>
      </c>
      <c r="R520" s="232">
        <v>0</v>
      </c>
      <c r="S520" s="232">
        <v>0</v>
      </c>
      <c r="T520" s="232">
        <v>0</v>
      </c>
      <c r="U520" s="232">
        <v>0</v>
      </c>
      <c r="V520" s="232">
        <v>0</v>
      </c>
      <c r="W520" s="232">
        <v>0</v>
      </c>
      <c r="X520" s="232">
        <v>0</v>
      </c>
      <c r="Y520" s="232">
        <v>0</v>
      </c>
      <c r="Z520" s="233">
        <v>45991</v>
      </c>
      <c r="AA520" s="234">
        <v>2</v>
      </c>
      <c r="AB520" s="232">
        <v>0.02</v>
      </c>
    </row>
    <row r="521" spans="1:28" x14ac:dyDescent="0.25">
      <c r="A521" s="16" t="s">
        <v>2253</v>
      </c>
      <c r="B521" s="16" t="s">
        <v>3348</v>
      </c>
      <c r="C521" s="16" t="s">
        <v>4644</v>
      </c>
      <c r="D521" s="16" t="s">
        <v>4645</v>
      </c>
      <c r="F521" s="16" t="s">
        <v>3640</v>
      </c>
      <c r="G521" s="16" t="s">
        <v>3641</v>
      </c>
      <c r="H521" s="231">
        <v>2</v>
      </c>
      <c r="I521" s="231">
        <v>0</v>
      </c>
      <c r="J521" s="231">
        <v>0</v>
      </c>
      <c r="K521" s="231">
        <v>0</v>
      </c>
      <c r="L521" s="231">
        <v>0</v>
      </c>
      <c r="M521" s="231">
        <v>0</v>
      </c>
      <c r="N521" s="231">
        <v>0</v>
      </c>
      <c r="O521" s="231">
        <v>0</v>
      </c>
      <c r="P521" s="231">
        <v>0</v>
      </c>
      <c r="Q521" s="232">
        <v>1293.46</v>
      </c>
      <c r="R521" s="232">
        <v>0</v>
      </c>
      <c r="S521" s="232">
        <v>0</v>
      </c>
      <c r="T521" s="232">
        <v>0</v>
      </c>
      <c r="U521" s="232">
        <v>0</v>
      </c>
      <c r="V521" s="232">
        <v>0</v>
      </c>
      <c r="W521" s="232">
        <v>0</v>
      </c>
      <c r="X521" s="232">
        <v>0</v>
      </c>
      <c r="Y521" s="232">
        <v>0</v>
      </c>
      <c r="Z521" s="233">
        <v>45991</v>
      </c>
      <c r="AA521" s="234">
        <v>2</v>
      </c>
      <c r="AB521" s="232">
        <v>1293.46</v>
      </c>
    </row>
    <row r="522" spans="1:28" x14ac:dyDescent="0.25">
      <c r="A522" s="16" t="s">
        <v>873</v>
      </c>
      <c r="B522" s="16" t="s">
        <v>3474</v>
      </c>
      <c r="C522" s="16" t="s">
        <v>4644</v>
      </c>
      <c r="D522" s="16" t="s">
        <v>4645</v>
      </c>
      <c r="F522" s="16" t="s">
        <v>3640</v>
      </c>
      <c r="G522" s="16" t="s">
        <v>3641</v>
      </c>
      <c r="H522" s="231">
        <v>1</v>
      </c>
      <c r="I522" s="231">
        <v>0</v>
      </c>
      <c r="J522" s="231">
        <v>0</v>
      </c>
      <c r="K522" s="231">
        <v>0</v>
      </c>
      <c r="L522" s="231">
        <v>0</v>
      </c>
      <c r="M522" s="231">
        <v>0</v>
      </c>
      <c r="N522" s="231">
        <v>0</v>
      </c>
      <c r="O522" s="231">
        <v>0</v>
      </c>
      <c r="P522" s="231">
        <v>0</v>
      </c>
      <c r="Q522" s="232">
        <v>0.01</v>
      </c>
      <c r="R522" s="232">
        <v>0</v>
      </c>
      <c r="S522" s="232">
        <v>0</v>
      </c>
      <c r="T522" s="232">
        <v>0</v>
      </c>
      <c r="U522" s="232">
        <v>0</v>
      </c>
      <c r="V522" s="232">
        <v>0</v>
      </c>
      <c r="W522" s="232">
        <v>0</v>
      </c>
      <c r="X522" s="232">
        <v>0</v>
      </c>
      <c r="Y522" s="232">
        <v>0</v>
      </c>
      <c r="Z522" s="233">
        <v>45991</v>
      </c>
      <c r="AA522" s="234">
        <v>1</v>
      </c>
      <c r="AB522" s="232">
        <v>0.01</v>
      </c>
    </row>
    <row r="523" spans="1:28" x14ac:dyDescent="0.25">
      <c r="A523" s="16" t="s">
        <v>873</v>
      </c>
      <c r="B523" s="16" t="s">
        <v>3474</v>
      </c>
      <c r="C523" s="16" t="s">
        <v>4646</v>
      </c>
      <c r="D523" s="16" t="s">
        <v>4647</v>
      </c>
      <c r="F523" s="16" t="s">
        <v>3640</v>
      </c>
      <c r="G523" s="16" t="s">
        <v>3641</v>
      </c>
      <c r="H523" s="231">
        <v>1</v>
      </c>
      <c r="I523" s="231">
        <v>0</v>
      </c>
      <c r="J523" s="231">
        <v>0</v>
      </c>
      <c r="K523" s="231">
        <v>0</v>
      </c>
      <c r="L523" s="231">
        <v>0</v>
      </c>
      <c r="M523" s="231">
        <v>0</v>
      </c>
      <c r="N523" s="231">
        <v>0</v>
      </c>
      <c r="O523" s="231">
        <v>0</v>
      </c>
      <c r="P523" s="231">
        <v>0</v>
      </c>
      <c r="Q523" s="232">
        <v>1</v>
      </c>
      <c r="R523" s="232">
        <v>0</v>
      </c>
      <c r="S523" s="232">
        <v>0</v>
      </c>
      <c r="T523" s="232">
        <v>0</v>
      </c>
      <c r="U523" s="232">
        <v>0</v>
      </c>
      <c r="V523" s="232">
        <v>0</v>
      </c>
      <c r="W523" s="232">
        <v>0</v>
      </c>
      <c r="X523" s="232">
        <v>0</v>
      </c>
      <c r="Y523" s="232">
        <v>0</v>
      </c>
      <c r="Z523" s="233">
        <v>45991</v>
      </c>
      <c r="AA523" s="234">
        <v>1</v>
      </c>
      <c r="AB523" s="232">
        <v>1</v>
      </c>
    </row>
    <row r="524" spans="1:28" x14ac:dyDescent="0.25">
      <c r="A524" s="16" t="s">
        <v>873</v>
      </c>
      <c r="B524" s="16" t="s">
        <v>3474</v>
      </c>
      <c r="C524" s="16" t="s">
        <v>4648</v>
      </c>
      <c r="D524" s="16" t="s">
        <v>4649</v>
      </c>
      <c r="F524" s="16" t="s">
        <v>3640</v>
      </c>
      <c r="G524" s="16" t="s">
        <v>3641</v>
      </c>
      <c r="H524" s="231">
        <v>1</v>
      </c>
      <c r="I524" s="231">
        <v>0</v>
      </c>
      <c r="J524" s="231">
        <v>0</v>
      </c>
      <c r="K524" s="231">
        <v>0</v>
      </c>
      <c r="L524" s="231">
        <v>0</v>
      </c>
      <c r="M524" s="231">
        <v>0</v>
      </c>
      <c r="N524" s="231">
        <v>0</v>
      </c>
      <c r="O524" s="231">
        <v>0</v>
      </c>
      <c r="P524" s="231">
        <v>0</v>
      </c>
      <c r="Q524" s="232">
        <v>1</v>
      </c>
      <c r="R524" s="232">
        <v>0</v>
      </c>
      <c r="S524" s="232">
        <v>0</v>
      </c>
      <c r="T524" s="232">
        <v>0</v>
      </c>
      <c r="U524" s="232">
        <v>0</v>
      </c>
      <c r="V524" s="232">
        <v>0</v>
      </c>
      <c r="W524" s="232">
        <v>0</v>
      </c>
      <c r="X524" s="232">
        <v>0</v>
      </c>
      <c r="Y524" s="232">
        <v>0</v>
      </c>
      <c r="Z524" s="233">
        <v>45991</v>
      </c>
      <c r="AA524" s="234">
        <v>1</v>
      </c>
      <c r="AB524" s="232">
        <v>1</v>
      </c>
    </row>
    <row r="525" spans="1:28" x14ac:dyDescent="0.25">
      <c r="A525" s="16" t="s">
        <v>2253</v>
      </c>
      <c r="B525" s="16" t="s">
        <v>3348</v>
      </c>
      <c r="C525" s="16" t="s">
        <v>4650</v>
      </c>
      <c r="D525" s="16" t="s">
        <v>4651</v>
      </c>
      <c r="F525" s="16" t="s">
        <v>3640</v>
      </c>
      <c r="G525" s="16" t="s">
        <v>3641</v>
      </c>
      <c r="H525" s="240">
        <v>1</v>
      </c>
      <c r="I525" s="240">
        <v>0</v>
      </c>
      <c r="J525" s="240">
        <v>0</v>
      </c>
      <c r="K525" s="240">
        <v>0</v>
      </c>
      <c r="L525" s="240">
        <v>0</v>
      </c>
      <c r="M525" s="240">
        <v>0</v>
      </c>
      <c r="N525" s="240">
        <v>0</v>
      </c>
      <c r="O525" s="240">
        <v>0</v>
      </c>
      <c r="P525" s="240">
        <v>0</v>
      </c>
      <c r="Q525" s="232">
        <v>0.01</v>
      </c>
      <c r="R525" s="232">
        <v>0</v>
      </c>
      <c r="S525" s="232">
        <v>0</v>
      </c>
      <c r="T525" s="232">
        <v>0</v>
      </c>
      <c r="U525" s="232">
        <v>0</v>
      </c>
      <c r="V525" s="232">
        <v>0</v>
      </c>
      <c r="W525" s="232">
        <v>0</v>
      </c>
      <c r="X525" s="232">
        <v>0</v>
      </c>
      <c r="Y525" s="232">
        <v>0</v>
      </c>
      <c r="Z525" s="233">
        <v>45991</v>
      </c>
      <c r="AA525" s="234">
        <v>1</v>
      </c>
      <c r="AB525" s="232">
        <v>0.01</v>
      </c>
    </row>
    <row r="526" spans="1:28" x14ac:dyDescent="0.25">
      <c r="A526" s="16" t="s">
        <v>873</v>
      </c>
      <c r="B526" s="16" t="s">
        <v>3474</v>
      </c>
      <c r="C526" s="16" t="s">
        <v>4650</v>
      </c>
      <c r="D526" s="16" t="s">
        <v>4651</v>
      </c>
      <c r="F526" s="16" t="s">
        <v>3640</v>
      </c>
      <c r="G526" s="16" t="s">
        <v>3641</v>
      </c>
      <c r="H526" s="231">
        <v>1</v>
      </c>
      <c r="I526" s="231">
        <v>0</v>
      </c>
      <c r="J526" s="231">
        <v>0</v>
      </c>
      <c r="K526" s="231">
        <v>0</v>
      </c>
      <c r="L526" s="231">
        <v>0</v>
      </c>
      <c r="M526" s="231">
        <v>0</v>
      </c>
      <c r="N526" s="231">
        <v>0</v>
      </c>
      <c r="O526" s="231">
        <v>0</v>
      </c>
      <c r="P526" s="231">
        <v>0</v>
      </c>
      <c r="Q526" s="232">
        <v>0.01</v>
      </c>
      <c r="R526" s="232">
        <v>0</v>
      </c>
      <c r="S526" s="232">
        <v>0</v>
      </c>
      <c r="T526" s="232">
        <v>0</v>
      </c>
      <c r="U526" s="232">
        <v>0</v>
      </c>
      <c r="V526" s="232">
        <v>0</v>
      </c>
      <c r="W526" s="232">
        <v>0</v>
      </c>
      <c r="X526" s="232">
        <v>0</v>
      </c>
      <c r="Y526" s="232">
        <v>0</v>
      </c>
      <c r="Z526" s="233">
        <v>45991</v>
      </c>
      <c r="AA526" s="234">
        <v>1</v>
      </c>
      <c r="AB526" s="232">
        <v>0.01</v>
      </c>
    </row>
    <row r="527" spans="1:28" x14ac:dyDescent="0.25">
      <c r="A527" s="16" t="s">
        <v>2253</v>
      </c>
      <c r="B527" s="16" t="s">
        <v>3348</v>
      </c>
      <c r="C527" s="16" t="s">
        <v>4652</v>
      </c>
      <c r="D527" s="16" t="s">
        <v>4653</v>
      </c>
      <c r="F527" s="16" t="s">
        <v>3640</v>
      </c>
      <c r="G527" s="16" t="s">
        <v>3641</v>
      </c>
      <c r="H527" s="231">
        <v>1</v>
      </c>
      <c r="I527" s="231">
        <v>0</v>
      </c>
      <c r="J527" s="231">
        <v>0</v>
      </c>
      <c r="K527" s="231">
        <v>0</v>
      </c>
      <c r="L527" s="231">
        <v>0</v>
      </c>
      <c r="M527" s="231">
        <v>0</v>
      </c>
      <c r="N527" s="231">
        <v>0</v>
      </c>
      <c r="O527" s="231">
        <v>0</v>
      </c>
      <c r="P527" s="231">
        <v>0</v>
      </c>
      <c r="Q527" s="232">
        <v>0.01</v>
      </c>
      <c r="R527" s="232">
        <v>0</v>
      </c>
      <c r="S527" s="232">
        <v>0</v>
      </c>
      <c r="T527" s="232">
        <v>0</v>
      </c>
      <c r="U527" s="232">
        <v>0</v>
      </c>
      <c r="V527" s="232">
        <v>0</v>
      </c>
      <c r="W527" s="232">
        <v>0</v>
      </c>
      <c r="X527" s="232">
        <v>0</v>
      </c>
      <c r="Y527" s="232">
        <v>0</v>
      </c>
      <c r="Z527" s="233">
        <v>45991</v>
      </c>
      <c r="AA527" s="234">
        <v>1</v>
      </c>
      <c r="AB527" s="232">
        <v>0.01</v>
      </c>
    </row>
    <row r="528" spans="1:28" x14ac:dyDescent="0.25">
      <c r="A528" s="16" t="s">
        <v>873</v>
      </c>
      <c r="B528" s="16" t="s">
        <v>3474</v>
      </c>
      <c r="C528" s="16" t="s">
        <v>4652</v>
      </c>
      <c r="D528" s="16" t="s">
        <v>4653</v>
      </c>
      <c r="F528" s="16" t="s">
        <v>3640</v>
      </c>
      <c r="G528" s="16" t="s">
        <v>3641</v>
      </c>
      <c r="H528" s="231">
        <v>1</v>
      </c>
      <c r="I528" s="231">
        <v>0</v>
      </c>
      <c r="J528" s="231">
        <v>0</v>
      </c>
      <c r="K528" s="231">
        <v>0</v>
      </c>
      <c r="L528" s="231">
        <v>0</v>
      </c>
      <c r="M528" s="231">
        <v>0</v>
      </c>
      <c r="N528" s="231">
        <v>0</v>
      </c>
      <c r="O528" s="231">
        <v>0</v>
      </c>
      <c r="P528" s="231">
        <v>0</v>
      </c>
      <c r="Q528" s="232">
        <v>0.01</v>
      </c>
      <c r="R528" s="232">
        <v>0</v>
      </c>
      <c r="S528" s="232">
        <v>0</v>
      </c>
      <c r="T528" s="232">
        <v>0</v>
      </c>
      <c r="U528" s="232">
        <v>0</v>
      </c>
      <c r="V528" s="232">
        <v>0</v>
      </c>
      <c r="W528" s="232">
        <v>0</v>
      </c>
      <c r="X528" s="232">
        <v>0</v>
      </c>
      <c r="Y528" s="232">
        <v>0</v>
      </c>
      <c r="Z528" s="233">
        <v>45991</v>
      </c>
      <c r="AA528" s="234">
        <v>1</v>
      </c>
      <c r="AB528" s="232">
        <v>0.01</v>
      </c>
    </row>
    <row r="529" spans="1:28" x14ac:dyDescent="0.25">
      <c r="A529" s="16" t="s">
        <v>2253</v>
      </c>
      <c r="B529" s="16" t="s">
        <v>3348</v>
      </c>
      <c r="C529" s="16" t="s">
        <v>4654</v>
      </c>
      <c r="D529" s="16" t="s">
        <v>4655</v>
      </c>
      <c r="F529" s="16" t="s">
        <v>3640</v>
      </c>
      <c r="G529" s="16" t="s">
        <v>3641</v>
      </c>
      <c r="H529" s="231">
        <v>1</v>
      </c>
      <c r="I529" s="231">
        <v>0</v>
      </c>
      <c r="J529" s="231">
        <v>0</v>
      </c>
      <c r="K529" s="231">
        <v>0</v>
      </c>
      <c r="L529" s="231">
        <v>0</v>
      </c>
      <c r="M529" s="231">
        <v>0</v>
      </c>
      <c r="N529" s="231">
        <v>0</v>
      </c>
      <c r="O529" s="231">
        <v>0</v>
      </c>
      <c r="P529" s="231">
        <v>0</v>
      </c>
      <c r="Q529" s="232">
        <v>0.01</v>
      </c>
      <c r="R529" s="232">
        <v>0</v>
      </c>
      <c r="S529" s="232">
        <v>0</v>
      </c>
      <c r="T529" s="232">
        <v>0</v>
      </c>
      <c r="U529" s="232">
        <v>0</v>
      </c>
      <c r="V529" s="232">
        <v>0</v>
      </c>
      <c r="W529" s="232">
        <v>0</v>
      </c>
      <c r="X529" s="232">
        <v>0</v>
      </c>
      <c r="Y529" s="232">
        <v>0</v>
      </c>
      <c r="Z529" s="233">
        <v>45991</v>
      </c>
      <c r="AA529" s="234">
        <v>1</v>
      </c>
      <c r="AB529" s="232">
        <v>0.01</v>
      </c>
    </row>
    <row r="530" spans="1:28" x14ac:dyDescent="0.25">
      <c r="A530" s="16" t="s">
        <v>873</v>
      </c>
      <c r="B530" s="16" t="s">
        <v>3474</v>
      </c>
      <c r="C530" s="16" t="s">
        <v>4654</v>
      </c>
      <c r="D530" s="16" t="s">
        <v>4655</v>
      </c>
      <c r="F530" s="16" t="s">
        <v>3640</v>
      </c>
      <c r="G530" s="16" t="s">
        <v>3641</v>
      </c>
      <c r="H530" s="231">
        <v>1</v>
      </c>
      <c r="I530" s="231">
        <v>0</v>
      </c>
      <c r="J530" s="231">
        <v>0</v>
      </c>
      <c r="K530" s="231">
        <v>0</v>
      </c>
      <c r="L530" s="231">
        <v>0</v>
      </c>
      <c r="M530" s="231">
        <v>0</v>
      </c>
      <c r="N530" s="231">
        <v>0</v>
      </c>
      <c r="O530" s="231">
        <v>0</v>
      </c>
      <c r="P530" s="231">
        <v>0</v>
      </c>
      <c r="Q530" s="232">
        <v>0.01</v>
      </c>
      <c r="R530" s="232">
        <v>0</v>
      </c>
      <c r="S530" s="232">
        <v>0</v>
      </c>
      <c r="T530" s="232">
        <v>0</v>
      </c>
      <c r="U530" s="232">
        <v>0</v>
      </c>
      <c r="V530" s="232">
        <v>0</v>
      </c>
      <c r="W530" s="232">
        <v>0</v>
      </c>
      <c r="X530" s="232">
        <v>0</v>
      </c>
      <c r="Y530" s="232">
        <v>0</v>
      </c>
      <c r="Z530" s="233">
        <v>45991</v>
      </c>
      <c r="AA530" s="234">
        <v>1</v>
      </c>
      <c r="AB530" s="232">
        <v>0.01</v>
      </c>
    </row>
    <row r="531" spans="1:28" x14ac:dyDescent="0.25">
      <c r="A531" s="16" t="s">
        <v>2253</v>
      </c>
      <c r="B531" s="16" t="s">
        <v>3348</v>
      </c>
      <c r="C531" s="16" t="s">
        <v>4656</v>
      </c>
      <c r="D531" s="16" t="s">
        <v>4657</v>
      </c>
      <c r="F531" s="16" t="s">
        <v>3640</v>
      </c>
      <c r="G531" s="16" t="s">
        <v>3641</v>
      </c>
      <c r="H531" s="231">
        <v>4</v>
      </c>
      <c r="I531" s="231">
        <v>0</v>
      </c>
      <c r="J531" s="231">
        <v>0</v>
      </c>
      <c r="K531" s="231">
        <v>0</v>
      </c>
      <c r="L531" s="231">
        <v>0</v>
      </c>
      <c r="M531" s="231">
        <v>0</v>
      </c>
      <c r="N531" s="231">
        <v>0</v>
      </c>
      <c r="O531" s="231">
        <v>0</v>
      </c>
      <c r="P531" s="231">
        <v>0</v>
      </c>
      <c r="Q531" s="232">
        <v>0.04</v>
      </c>
      <c r="R531" s="232">
        <v>0</v>
      </c>
      <c r="S531" s="232">
        <v>0</v>
      </c>
      <c r="T531" s="232">
        <v>0</v>
      </c>
      <c r="U531" s="232">
        <v>0</v>
      </c>
      <c r="V531" s="232">
        <v>0</v>
      </c>
      <c r="W531" s="232">
        <v>0</v>
      </c>
      <c r="X531" s="232">
        <v>0</v>
      </c>
      <c r="Y531" s="232">
        <v>0</v>
      </c>
      <c r="Z531" s="233">
        <v>45991</v>
      </c>
      <c r="AA531" s="234">
        <v>4</v>
      </c>
      <c r="AB531" s="232">
        <v>0.04</v>
      </c>
    </row>
    <row r="532" spans="1:28" x14ac:dyDescent="0.25">
      <c r="A532" s="16" t="s">
        <v>873</v>
      </c>
      <c r="B532" s="16" t="s">
        <v>3474</v>
      </c>
      <c r="C532" s="16" t="s">
        <v>4656</v>
      </c>
      <c r="D532" s="16" t="s">
        <v>4657</v>
      </c>
      <c r="F532" s="16" t="s">
        <v>3640</v>
      </c>
      <c r="G532" s="16" t="s">
        <v>3641</v>
      </c>
      <c r="H532" s="231">
        <v>3</v>
      </c>
      <c r="I532" s="231">
        <v>0</v>
      </c>
      <c r="J532" s="231">
        <v>0</v>
      </c>
      <c r="K532" s="231">
        <v>0</v>
      </c>
      <c r="L532" s="231">
        <v>0</v>
      </c>
      <c r="M532" s="231">
        <v>0</v>
      </c>
      <c r="N532" s="231">
        <v>0</v>
      </c>
      <c r="O532" s="231">
        <v>0</v>
      </c>
      <c r="P532" s="231">
        <v>0</v>
      </c>
      <c r="Q532" s="232">
        <v>0.03</v>
      </c>
      <c r="R532" s="232">
        <v>0</v>
      </c>
      <c r="S532" s="232">
        <v>0</v>
      </c>
      <c r="T532" s="232">
        <v>0</v>
      </c>
      <c r="U532" s="232">
        <v>0</v>
      </c>
      <c r="V532" s="232">
        <v>0</v>
      </c>
      <c r="W532" s="232">
        <v>0</v>
      </c>
      <c r="X532" s="232">
        <v>0</v>
      </c>
      <c r="Y532" s="232">
        <v>0</v>
      </c>
      <c r="Z532" s="233">
        <v>45991</v>
      </c>
      <c r="AA532" s="234">
        <v>3</v>
      </c>
      <c r="AB532" s="232">
        <v>0.03</v>
      </c>
    </row>
    <row r="533" spans="1:28" x14ac:dyDescent="0.25">
      <c r="A533" s="16" t="s">
        <v>873</v>
      </c>
      <c r="B533" s="16" t="s">
        <v>3474</v>
      </c>
      <c r="C533" s="16" t="s">
        <v>4658</v>
      </c>
      <c r="D533" s="16" t="s">
        <v>4659</v>
      </c>
      <c r="F533" s="16" t="s">
        <v>3640</v>
      </c>
      <c r="G533" s="16" t="s">
        <v>3641</v>
      </c>
      <c r="H533" s="231">
        <v>1</v>
      </c>
      <c r="I533" s="231">
        <v>0</v>
      </c>
      <c r="J533" s="231">
        <v>0</v>
      </c>
      <c r="K533" s="231">
        <v>0</v>
      </c>
      <c r="L533" s="231">
        <v>0</v>
      </c>
      <c r="M533" s="231">
        <v>0</v>
      </c>
      <c r="N533" s="231">
        <v>0</v>
      </c>
      <c r="O533" s="231">
        <v>0</v>
      </c>
      <c r="P533" s="231">
        <v>0</v>
      </c>
      <c r="Q533" s="232">
        <v>1</v>
      </c>
      <c r="R533" s="232">
        <v>0</v>
      </c>
      <c r="S533" s="232">
        <v>0</v>
      </c>
      <c r="T533" s="232">
        <v>0</v>
      </c>
      <c r="U533" s="232">
        <v>0</v>
      </c>
      <c r="V533" s="232">
        <v>0</v>
      </c>
      <c r="W533" s="232">
        <v>0</v>
      </c>
      <c r="X533" s="232">
        <v>0</v>
      </c>
      <c r="Y533" s="232">
        <v>0</v>
      </c>
      <c r="Z533" s="233">
        <v>45991</v>
      </c>
      <c r="AA533" s="234">
        <v>1</v>
      </c>
      <c r="AB533" s="232">
        <v>1</v>
      </c>
    </row>
    <row r="534" spans="1:28" x14ac:dyDescent="0.25">
      <c r="A534" s="16" t="s">
        <v>873</v>
      </c>
      <c r="B534" s="16" t="s">
        <v>3474</v>
      </c>
      <c r="C534" s="16" t="s">
        <v>4660</v>
      </c>
      <c r="D534" s="16" t="s">
        <v>4661</v>
      </c>
      <c r="F534" s="16" t="s">
        <v>3640</v>
      </c>
      <c r="G534" s="16" t="s">
        <v>3641</v>
      </c>
      <c r="H534" s="231">
        <v>1</v>
      </c>
      <c r="I534" s="231">
        <v>0</v>
      </c>
      <c r="J534" s="231">
        <v>0</v>
      </c>
      <c r="K534" s="231">
        <v>0</v>
      </c>
      <c r="L534" s="231">
        <v>0</v>
      </c>
      <c r="M534" s="231">
        <v>0</v>
      </c>
      <c r="N534" s="231">
        <v>0</v>
      </c>
      <c r="O534" s="231">
        <v>0</v>
      </c>
      <c r="P534" s="231">
        <v>0</v>
      </c>
      <c r="Q534" s="232">
        <v>8.18</v>
      </c>
      <c r="R534" s="232">
        <v>0</v>
      </c>
      <c r="S534" s="232">
        <v>0</v>
      </c>
      <c r="T534" s="232">
        <v>0</v>
      </c>
      <c r="U534" s="232">
        <v>0</v>
      </c>
      <c r="V534" s="232">
        <v>0</v>
      </c>
      <c r="W534" s="232">
        <v>0</v>
      </c>
      <c r="X534" s="232">
        <v>0</v>
      </c>
      <c r="Y534" s="232">
        <v>0</v>
      </c>
      <c r="Z534" s="233">
        <v>45991</v>
      </c>
      <c r="AA534" s="234">
        <v>1</v>
      </c>
      <c r="AB534" s="232">
        <v>8.18</v>
      </c>
    </row>
    <row r="535" spans="1:28" x14ac:dyDescent="0.25">
      <c r="A535" s="16" t="s">
        <v>873</v>
      </c>
      <c r="B535" s="16" t="s">
        <v>3474</v>
      </c>
      <c r="C535" s="16" t="s">
        <v>4662</v>
      </c>
      <c r="D535" s="16" t="s">
        <v>4663</v>
      </c>
      <c r="F535" s="16" t="s">
        <v>3640</v>
      </c>
      <c r="G535" s="16" t="s">
        <v>3641</v>
      </c>
      <c r="H535" s="231">
        <v>7</v>
      </c>
      <c r="I535" s="231">
        <v>0</v>
      </c>
      <c r="J535" s="231">
        <v>0</v>
      </c>
      <c r="K535" s="231">
        <v>0</v>
      </c>
      <c r="L535" s="231">
        <v>0</v>
      </c>
      <c r="M535" s="231">
        <v>0</v>
      </c>
      <c r="N535" s="231">
        <v>0</v>
      </c>
      <c r="O535" s="231">
        <v>0</v>
      </c>
      <c r="P535" s="231">
        <v>0</v>
      </c>
      <c r="Q535" s="232">
        <v>7.0000000000000007E-2</v>
      </c>
      <c r="R535" s="232">
        <v>0</v>
      </c>
      <c r="S535" s="232">
        <v>0</v>
      </c>
      <c r="T535" s="232">
        <v>0</v>
      </c>
      <c r="U535" s="232">
        <v>0</v>
      </c>
      <c r="V535" s="232">
        <v>0</v>
      </c>
      <c r="W535" s="232">
        <v>0</v>
      </c>
      <c r="X535" s="232">
        <v>0</v>
      </c>
      <c r="Y535" s="232">
        <v>0</v>
      </c>
      <c r="Z535" s="233">
        <v>45991</v>
      </c>
      <c r="AA535" s="234">
        <v>7</v>
      </c>
      <c r="AB535" s="232">
        <v>7.0000000000000007E-2</v>
      </c>
    </row>
    <row r="536" spans="1:28" x14ac:dyDescent="0.25">
      <c r="A536" s="16" t="s">
        <v>1059</v>
      </c>
      <c r="B536" s="16" t="s">
        <v>2893</v>
      </c>
      <c r="C536" s="16" t="s">
        <v>4664</v>
      </c>
      <c r="D536" s="16" t="s">
        <v>4665</v>
      </c>
      <c r="F536" s="16" t="s">
        <v>3640</v>
      </c>
      <c r="G536" s="16" t="s">
        <v>3641</v>
      </c>
      <c r="H536" s="231">
        <v>3</v>
      </c>
      <c r="I536" s="231">
        <v>0</v>
      </c>
      <c r="J536" s="231">
        <v>0</v>
      </c>
      <c r="K536" s="231">
        <v>0</v>
      </c>
      <c r="L536" s="231">
        <v>0</v>
      </c>
      <c r="M536" s="231">
        <v>0</v>
      </c>
      <c r="N536" s="231">
        <v>0</v>
      </c>
      <c r="O536" s="231">
        <v>0</v>
      </c>
      <c r="P536" s="231">
        <v>0</v>
      </c>
      <c r="Q536" s="232">
        <v>0.03</v>
      </c>
      <c r="R536" s="232">
        <v>0</v>
      </c>
      <c r="S536" s="232">
        <v>0</v>
      </c>
      <c r="T536" s="232">
        <v>0</v>
      </c>
      <c r="U536" s="232">
        <v>0</v>
      </c>
      <c r="V536" s="232">
        <v>0</v>
      </c>
      <c r="W536" s="232">
        <v>0</v>
      </c>
      <c r="X536" s="232">
        <v>0</v>
      </c>
      <c r="Y536" s="232">
        <v>0</v>
      </c>
      <c r="Z536" s="233">
        <v>45991</v>
      </c>
      <c r="AA536" s="234">
        <v>3</v>
      </c>
      <c r="AB536" s="232">
        <v>0.03</v>
      </c>
    </row>
    <row r="537" spans="1:28" x14ac:dyDescent="0.25">
      <c r="A537" s="16" t="s">
        <v>873</v>
      </c>
      <c r="B537" s="16" t="s">
        <v>3474</v>
      </c>
      <c r="C537" s="16" t="s">
        <v>4666</v>
      </c>
      <c r="D537" s="16" t="s">
        <v>4667</v>
      </c>
      <c r="F537" s="16" t="s">
        <v>3640</v>
      </c>
      <c r="G537" s="16" t="s">
        <v>3641</v>
      </c>
      <c r="H537" s="231">
        <v>1</v>
      </c>
      <c r="I537" s="231">
        <v>0</v>
      </c>
      <c r="J537" s="231">
        <v>0</v>
      </c>
      <c r="K537" s="231">
        <v>0</v>
      </c>
      <c r="L537" s="231">
        <v>0</v>
      </c>
      <c r="M537" s="231">
        <v>0</v>
      </c>
      <c r="N537" s="231">
        <v>0</v>
      </c>
      <c r="O537" s="231">
        <v>0</v>
      </c>
      <c r="P537" s="231">
        <v>0</v>
      </c>
      <c r="Q537" s="232">
        <v>147.5</v>
      </c>
      <c r="R537" s="232">
        <v>0</v>
      </c>
      <c r="S537" s="232">
        <v>0</v>
      </c>
      <c r="T537" s="232">
        <v>0</v>
      </c>
      <c r="U537" s="232">
        <v>0</v>
      </c>
      <c r="V537" s="232">
        <v>0</v>
      </c>
      <c r="W537" s="232">
        <v>0</v>
      </c>
      <c r="X537" s="232">
        <v>0</v>
      </c>
      <c r="Y537" s="232">
        <v>0</v>
      </c>
      <c r="Z537" s="233">
        <v>45991</v>
      </c>
      <c r="AA537" s="234">
        <v>1</v>
      </c>
      <c r="AB537" s="232">
        <v>147.5</v>
      </c>
    </row>
    <row r="538" spans="1:28" x14ac:dyDescent="0.25">
      <c r="A538" s="16" t="s">
        <v>873</v>
      </c>
      <c r="B538" s="16" t="s">
        <v>3474</v>
      </c>
      <c r="C538" s="16" t="s">
        <v>4668</v>
      </c>
      <c r="D538" s="16" t="s">
        <v>4669</v>
      </c>
      <c r="F538" s="16" t="s">
        <v>3640</v>
      </c>
      <c r="G538" s="16" t="s">
        <v>3641</v>
      </c>
      <c r="H538" s="231">
        <v>1</v>
      </c>
      <c r="I538" s="231">
        <v>0</v>
      </c>
      <c r="J538" s="231">
        <v>0</v>
      </c>
      <c r="K538" s="231">
        <v>0</v>
      </c>
      <c r="L538" s="231">
        <v>0</v>
      </c>
      <c r="M538" s="231">
        <v>0</v>
      </c>
      <c r="N538" s="231">
        <v>0</v>
      </c>
      <c r="O538" s="231">
        <v>0</v>
      </c>
      <c r="P538" s="231">
        <v>0</v>
      </c>
      <c r="Q538" s="232">
        <v>0.01</v>
      </c>
      <c r="R538" s="232">
        <v>0</v>
      </c>
      <c r="S538" s="232">
        <v>0</v>
      </c>
      <c r="T538" s="232">
        <v>0</v>
      </c>
      <c r="U538" s="232">
        <v>0</v>
      </c>
      <c r="V538" s="232">
        <v>0</v>
      </c>
      <c r="W538" s="232">
        <v>0</v>
      </c>
      <c r="X538" s="232">
        <v>0</v>
      </c>
      <c r="Y538" s="232">
        <v>0</v>
      </c>
      <c r="Z538" s="233">
        <v>45991</v>
      </c>
      <c r="AA538" s="234">
        <v>1</v>
      </c>
      <c r="AB538" s="232">
        <v>0.01</v>
      </c>
    </row>
    <row r="539" spans="1:28" x14ac:dyDescent="0.25">
      <c r="A539" s="16" t="s">
        <v>2253</v>
      </c>
      <c r="B539" s="16" t="s">
        <v>3348</v>
      </c>
      <c r="C539" s="16" t="s">
        <v>4670</v>
      </c>
      <c r="D539" s="16" t="s">
        <v>4671</v>
      </c>
      <c r="F539" s="16" t="s">
        <v>3640</v>
      </c>
      <c r="G539" s="16" t="s">
        <v>3641</v>
      </c>
      <c r="H539" s="231">
        <v>1</v>
      </c>
      <c r="I539" s="231">
        <v>0</v>
      </c>
      <c r="J539" s="231">
        <v>0</v>
      </c>
      <c r="K539" s="231">
        <v>0</v>
      </c>
      <c r="L539" s="231">
        <v>0</v>
      </c>
      <c r="M539" s="231">
        <v>0</v>
      </c>
      <c r="N539" s="231">
        <v>0</v>
      </c>
      <c r="O539" s="231">
        <v>0</v>
      </c>
      <c r="P539" s="231">
        <v>0</v>
      </c>
      <c r="Q539" s="232">
        <v>0.01</v>
      </c>
      <c r="R539" s="232">
        <v>0</v>
      </c>
      <c r="S539" s="232">
        <v>0</v>
      </c>
      <c r="T539" s="232">
        <v>0</v>
      </c>
      <c r="U539" s="232">
        <v>0</v>
      </c>
      <c r="V539" s="232">
        <v>0</v>
      </c>
      <c r="W539" s="232">
        <v>0</v>
      </c>
      <c r="X539" s="232">
        <v>0</v>
      </c>
      <c r="Y539" s="232">
        <v>0</v>
      </c>
      <c r="Z539" s="233">
        <v>45991</v>
      </c>
      <c r="AA539" s="234">
        <v>1</v>
      </c>
      <c r="AB539" s="232">
        <v>0.01</v>
      </c>
    </row>
    <row r="540" spans="1:28" x14ac:dyDescent="0.25">
      <c r="A540" s="16" t="s">
        <v>873</v>
      </c>
      <c r="B540" s="16" t="s">
        <v>3474</v>
      </c>
      <c r="C540" s="16" t="s">
        <v>4670</v>
      </c>
      <c r="D540" s="16" t="s">
        <v>4671</v>
      </c>
      <c r="F540" s="16" t="s">
        <v>3640</v>
      </c>
      <c r="G540" s="16" t="s">
        <v>3641</v>
      </c>
      <c r="H540" s="231">
        <v>2</v>
      </c>
      <c r="I540" s="231">
        <v>0</v>
      </c>
      <c r="J540" s="231">
        <v>0</v>
      </c>
      <c r="K540" s="231">
        <v>0</v>
      </c>
      <c r="L540" s="231">
        <v>0</v>
      </c>
      <c r="M540" s="231">
        <v>0</v>
      </c>
      <c r="N540" s="231">
        <v>0</v>
      </c>
      <c r="O540" s="231">
        <v>0</v>
      </c>
      <c r="P540" s="231">
        <v>0</v>
      </c>
      <c r="Q540" s="232">
        <v>0.02</v>
      </c>
      <c r="R540" s="232">
        <v>0</v>
      </c>
      <c r="S540" s="232">
        <v>0</v>
      </c>
      <c r="T540" s="232">
        <v>0</v>
      </c>
      <c r="U540" s="232">
        <v>0</v>
      </c>
      <c r="V540" s="232">
        <v>0</v>
      </c>
      <c r="W540" s="232">
        <v>0</v>
      </c>
      <c r="X540" s="232">
        <v>0</v>
      </c>
      <c r="Y540" s="232">
        <v>0</v>
      </c>
      <c r="Z540" s="233">
        <v>45991</v>
      </c>
      <c r="AA540" s="234">
        <v>2</v>
      </c>
      <c r="AB540" s="232">
        <v>0.02</v>
      </c>
    </row>
    <row r="541" spans="1:28" x14ac:dyDescent="0.25">
      <c r="A541" s="16" t="s">
        <v>873</v>
      </c>
      <c r="B541" s="16" t="s">
        <v>3474</v>
      </c>
      <c r="C541" s="16" t="s">
        <v>4672</v>
      </c>
      <c r="D541" s="16" t="s">
        <v>4673</v>
      </c>
      <c r="F541" s="16" t="s">
        <v>3640</v>
      </c>
      <c r="G541" s="16" t="s">
        <v>3641</v>
      </c>
      <c r="H541" s="231">
        <v>1</v>
      </c>
      <c r="I541" s="231">
        <v>0</v>
      </c>
      <c r="J541" s="231">
        <v>0</v>
      </c>
      <c r="K541" s="231">
        <v>0</v>
      </c>
      <c r="L541" s="231">
        <v>0</v>
      </c>
      <c r="M541" s="231">
        <v>0</v>
      </c>
      <c r="N541" s="231">
        <v>0</v>
      </c>
      <c r="O541" s="231">
        <v>0</v>
      </c>
      <c r="P541" s="231">
        <v>0</v>
      </c>
      <c r="Q541" s="232">
        <v>0.01</v>
      </c>
      <c r="R541" s="232">
        <v>0</v>
      </c>
      <c r="S541" s="232">
        <v>0</v>
      </c>
      <c r="T541" s="232">
        <v>0</v>
      </c>
      <c r="U541" s="232">
        <v>0</v>
      </c>
      <c r="V541" s="232">
        <v>0</v>
      </c>
      <c r="W541" s="232">
        <v>0</v>
      </c>
      <c r="X541" s="232">
        <v>0</v>
      </c>
      <c r="Y541" s="232">
        <v>0</v>
      </c>
      <c r="Z541" s="233">
        <v>45991</v>
      </c>
      <c r="AA541" s="234">
        <v>1</v>
      </c>
      <c r="AB541" s="232">
        <v>0.01</v>
      </c>
    </row>
    <row r="542" spans="1:28" x14ac:dyDescent="0.25">
      <c r="A542" s="16" t="s">
        <v>873</v>
      </c>
      <c r="B542" s="16" t="s">
        <v>3474</v>
      </c>
      <c r="C542" s="16" t="s">
        <v>4674</v>
      </c>
      <c r="D542" s="16" t="s">
        <v>4675</v>
      </c>
      <c r="F542" s="16" t="s">
        <v>3640</v>
      </c>
      <c r="G542" s="16" t="s">
        <v>3641</v>
      </c>
      <c r="H542" s="231">
        <v>1</v>
      </c>
      <c r="I542" s="231">
        <v>0</v>
      </c>
      <c r="J542" s="231">
        <v>0</v>
      </c>
      <c r="K542" s="231">
        <v>0</v>
      </c>
      <c r="L542" s="231">
        <v>0</v>
      </c>
      <c r="M542" s="231">
        <v>0</v>
      </c>
      <c r="N542" s="231">
        <v>0</v>
      </c>
      <c r="O542" s="231">
        <v>0</v>
      </c>
      <c r="P542" s="231">
        <v>0</v>
      </c>
      <c r="Q542" s="232">
        <v>0.01</v>
      </c>
      <c r="R542" s="232">
        <v>0</v>
      </c>
      <c r="S542" s="232">
        <v>0</v>
      </c>
      <c r="T542" s="232">
        <v>0</v>
      </c>
      <c r="U542" s="232">
        <v>0</v>
      </c>
      <c r="V542" s="232">
        <v>0</v>
      </c>
      <c r="W542" s="232">
        <v>0</v>
      </c>
      <c r="X542" s="232">
        <v>0</v>
      </c>
      <c r="Y542" s="232">
        <v>0</v>
      </c>
      <c r="Z542" s="233">
        <v>45991</v>
      </c>
      <c r="AA542" s="234">
        <v>1</v>
      </c>
      <c r="AB542" s="232">
        <v>0.01</v>
      </c>
    </row>
    <row r="543" spans="1:28" x14ac:dyDescent="0.25">
      <c r="A543" s="16" t="s">
        <v>873</v>
      </c>
      <c r="B543" s="16" t="s">
        <v>3474</v>
      </c>
      <c r="C543" s="16" t="s">
        <v>4676</v>
      </c>
      <c r="D543" s="16" t="s">
        <v>4677</v>
      </c>
      <c r="F543" s="16" t="s">
        <v>3640</v>
      </c>
      <c r="G543" s="16" t="s">
        <v>3641</v>
      </c>
      <c r="H543" s="231">
        <v>1</v>
      </c>
      <c r="I543" s="231">
        <v>0</v>
      </c>
      <c r="J543" s="231">
        <v>0</v>
      </c>
      <c r="K543" s="231">
        <v>0</v>
      </c>
      <c r="L543" s="231">
        <v>0</v>
      </c>
      <c r="M543" s="231">
        <v>0</v>
      </c>
      <c r="N543" s="231">
        <v>0</v>
      </c>
      <c r="O543" s="231">
        <v>0</v>
      </c>
      <c r="P543" s="231">
        <v>0</v>
      </c>
      <c r="Q543" s="232">
        <v>0.01</v>
      </c>
      <c r="R543" s="232">
        <v>0</v>
      </c>
      <c r="S543" s="232">
        <v>0</v>
      </c>
      <c r="T543" s="232">
        <v>0</v>
      </c>
      <c r="U543" s="232">
        <v>0</v>
      </c>
      <c r="V543" s="232">
        <v>0</v>
      </c>
      <c r="W543" s="232">
        <v>0</v>
      </c>
      <c r="X543" s="232">
        <v>0</v>
      </c>
      <c r="Y543" s="232">
        <v>0</v>
      </c>
      <c r="Z543" s="233">
        <v>45991</v>
      </c>
      <c r="AA543" s="234">
        <v>1</v>
      </c>
      <c r="AB543" s="232">
        <v>0.01</v>
      </c>
    </row>
    <row r="544" spans="1:28" x14ac:dyDescent="0.25">
      <c r="A544" s="16" t="s">
        <v>873</v>
      </c>
      <c r="B544" s="16" t="s">
        <v>3474</v>
      </c>
      <c r="C544" s="16" t="s">
        <v>4678</v>
      </c>
      <c r="D544" s="16" t="s">
        <v>4679</v>
      </c>
      <c r="F544" s="16" t="s">
        <v>3640</v>
      </c>
      <c r="G544" s="16" t="s">
        <v>3641</v>
      </c>
      <c r="H544" s="231">
        <v>4</v>
      </c>
      <c r="I544" s="231">
        <v>0</v>
      </c>
      <c r="J544" s="231">
        <v>0</v>
      </c>
      <c r="K544" s="231">
        <v>0</v>
      </c>
      <c r="L544" s="231">
        <v>0</v>
      </c>
      <c r="M544" s="231">
        <v>0</v>
      </c>
      <c r="N544" s="231">
        <v>0</v>
      </c>
      <c r="O544" s="231">
        <v>0</v>
      </c>
      <c r="P544" s="231">
        <v>0</v>
      </c>
      <c r="Q544" s="232">
        <v>179.84</v>
      </c>
      <c r="R544" s="232">
        <v>0</v>
      </c>
      <c r="S544" s="232">
        <v>0</v>
      </c>
      <c r="T544" s="232">
        <v>0</v>
      </c>
      <c r="U544" s="232">
        <v>0</v>
      </c>
      <c r="V544" s="232">
        <v>0</v>
      </c>
      <c r="W544" s="232">
        <v>0</v>
      </c>
      <c r="X544" s="232">
        <v>0</v>
      </c>
      <c r="Y544" s="232">
        <v>0</v>
      </c>
      <c r="Z544" s="233">
        <v>45991</v>
      </c>
      <c r="AA544" s="234">
        <v>4</v>
      </c>
      <c r="AB544" s="232">
        <v>179.84</v>
      </c>
    </row>
    <row r="545" spans="1:28" x14ac:dyDescent="0.25">
      <c r="A545" s="16" t="s">
        <v>873</v>
      </c>
      <c r="B545" s="16" t="s">
        <v>3474</v>
      </c>
      <c r="C545" s="16" t="s">
        <v>4680</v>
      </c>
      <c r="D545" s="16" t="s">
        <v>4681</v>
      </c>
      <c r="F545" s="16" t="s">
        <v>3640</v>
      </c>
      <c r="G545" s="16" t="s">
        <v>3641</v>
      </c>
      <c r="H545" s="231">
        <v>1</v>
      </c>
      <c r="I545" s="231">
        <v>0</v>
      </c>
      <c r="J545" s="231">
        <v>0</v>
      </c>
      <c r="K545" s="231">
        <v>0</v>
      </c>
      <c r="L545" s="231">
        <v>0</v>
      </c>
      <c r="M545" s="231">
        <v>0</v>
      </c>
      <c r="N545" s="231">
        <v>0</v>
      </c>
      <c r="O545" s="231">
        <v>0</v>
      </c>
      <c r="P545" s="231">
        <v>0</v>
      </c>
      <c r="Q545" s="232">
        <v>0.01</v>
      </c>
      <c r="R545" s="232">
        <v>0</v>
      </c>
      <c r="S545" s="232">
        <v>0</v>
      </c>
      <c r="T545" s="232">
        <v>0</v>
      </c>
      <c r="U545" s="232">
        <v>0</v>
      </c>
      <c r="V545" s="232">
        <v>0</v>
      </c>
      <c r="W545" s="232">
        <v>0</v>
      </c>
      <c r="X545" s="232">
        <v>0</v>
      </c>
      <c r="Y545" s="232">
        <v>0</v>
      </c>
      <c r="Z545" s="233">
        <v>45991</v>
      </c>
      <c r="AA545" s="234">
        <v>1</v>
      </c>
      <c r="AB545" s="232">
        <v>0.01</v>
      </c>
    </row>
    <row r="546" spans="1:28" x14ac:dyDescent="0.25">
      <c r="A546" s="16" t="s">
        <v>873</v>
      </c>
      <c r="B546" s="16" t="s">
        <v>3474</v>
      </c>
      <c r="C546" s="16" t="s">
        <v>4682</v>
      </c>
      <c r="D546" s="16" t="s">
        <v>4683</v>
      </c>
      <c r="F546" s="16" t="s">
        <v>3640</v>
      </c>
      <c r="G546" s="16" t="s">
        <v>3641</v>
      </c>
      <c r="H546" s="231">
        <v>1</v>
      </c>
      <c r="I546" s="231">
        <v>0</v>
      </c>
      <c r="J546" s="231">
        <v>0</v>
      </c>
      <c r="K546" s="231">
        <v>0</v>
      </c>
      <c r="L546" s="231">
        <v>0</v>
      </c>
      <c r="M546" s="231">
        <v>0</v>
      </c>
      <c r="N546" s="231">
        <v>0</v>
      </c>
      <c r="O546" s="231">
        <v>0</v>
      </c>
      <c r="P546" s="231">
        <v>0</v>
      </c>
      <c r="Q546" s="232">
        <v>0.01</v>
      </c>
      <c r="R546" s="232">
        <v>0</v>
      </c>
      <c r="S546" s="232">
        <v>0</v>
      </c>
      <c r="T546" s="232">
        <v>0</v>
      </c>
      <c r="U546" s="232">
        <v>0</v>
      </c>
      <c r="V546" s="232">
        <v>0</v>
      </c>
      <c r="W546" s="232">
        <v>0</v>
      </c>
      <c r="X546" s="232">
        <v>0</v>
      </c>
      <c r="Y546" s="232">
        <v>0</v>
      </c>
      <c r="Z546" s="233">
        <v>45991</v>
      </c>
      <c r="AA546" s="234">
        <v>1</v>
      </c>
      <c r="AB546" s="232">
        <v>0.01</v>
      </c>
    </row>
    <row r="547" spans="1:28" x14ac:dyDescent="0.25">
      <c r="A547" s="16" t="s">
        <v>873</v>
      </c>
      <c r="B547" s="16" t="s">
        <v>3474</v>
      </c>
      <c r="C547" s="16" t="s">
        <v>4684</v>
      </c>
      <c r="D547" s="16" t="s">
        <v>4685</v>
      </c>
      <c r="F547" s="16" t="s">
        <v>3640</v>
      </c>
      <c r="G547" s="16" t="s">
        <v>3641</v>
      </c>
      <c r="H547" s="238">
        <v>1</v>
      </c>
      <c r="I547" s="238">
        <v>0</v>
      </c>
      <c r="J547" s="238">
        <v>0</v>
      </c>
      <c r="K547" s="238">
        <v>0</v>
      </c>
      <c r="L547" s="238">
        <v>0</v>
      </c>
      <c r="M547" s="238">
        <v>0</v>
      </c>
      <c r="N547" s="238">
        <v>0</v>
      </c>
      <c r="O547" s="238">
        <v>0</v>
      </c>
      <c r="P547" s="238">
        <v>0</v>
      </c>
      <c r="Q547" s="232">
        <v>2.64</v>
      </c>
      <c r="R547" s="232">
        <v>0</v>
      </c>
      <c r="S547" s="232">
        <v>0</v>
      </c>
      <c r="T547" s="232">
        <v>0</v>
      </c>
      <c r="U547" s="232">
        <v>0</v>
      </c>
      <c r="V547" s="232">
        <v>0</v>
      </c>
      <c r="W547" s="232">
        <v>0</v>
      </c>
      <c r="X547" s="232">
        <v>0</v>
      </c>
      <c r="Y547" s="232">
        <v>0</v>
      </c>
      <c r="Z547" s="233">
        <v>45991</v>
      </c>
      <c r="AA547" s="234">
        <v>1</v>
      </c>
      <c r="AB547" s="232">
        <v>2.64</v>
      </c>
    </row>
    <row r="548" spans="1:28" x14ac:dyDescent="0.25">
      <c r="A548" s="16" t="s">
        <v>873</v>
      </c>
      <c r="B548" s="16" t="s">
        <v>3474</v>
      </c>
      <c r="C548" s="16" t="s">
        <v>4686</v>
      </c>
      <c r="D548" s="16" t="s">
        <v>4687</v>
      </c>
      <c r="F548" s="16" t="s">
        <v>3640</v>
      </c>
      <c r="G548" s="16" t="s">
        <v>3641</v>
      </c>
      <c r="H548" s="238">
        <v>9</v>
      </c>
      <c r="I548" s="238">
        <v>0</v>
      </c>
      <c r="J548" s="238">
        <v>0</v>
      </c>
      <c r="K548" s="238">
        <v>0</v>
      </c>
      <c r="L548" s="238">
        <v>0</v>
      </c>
      <c r="M548" s="238">
        <v>0</v>
      </c>
      <c r="N548" s="238">
        <v>0</v>
      </c>
      <c r="O548" s="238">
        <v>0</v>
      </c>
      <c r="P548" s="238">
        <v>0</v>
      </c>
      <c r="Q548" s="232">
        <v>0.09</v>
      </c>
      <c r="R548" s="232">
        <v>0</v>
      </c>
      <c r="S548" s="232">
        <v>0</v>
      </c>
      <c r="T548" s="232">
        <v>0</v>
      </c>
      <c r="U548" s="232">
        <v>0</v>
      </c>
      <c r="V548" s="232">
        <v>0</v>
      </c>
      <c r="W548" s="232">
        <v>0</v>
      </c>
      <c r="X548" s="232">
        <v>0</v>
      </c>
      <c r="Y548" s="232">
        <v>0</v>
      </c>
      <c r="Z548" s="233">
        <v>45991</v>
      </c>
      <c r="AA548" s="234">
        <v>9</v>
      </c>
      <c r="AB548" s="232">
        <v>0.09</v>
      </c>
    </row>
    <row r="549" spans="1:28" x14ac:dyDescent="0.25">
      <c r="A549" s="16" t="s">
        <v>1059</v>
      </c>
      <c r="B549" s="16" t="s">
        <v>2893</v>
      </c>
      <c r="C549" s="16" t="s">
        <v>4688</v>
      </c>
      <c r="D549" s="16" t="s">
        <v>4689</v>
      </c>
      <c r="F549" s="16" t="s">
        <v>3640</v>
      </c>
      <c r="G549" s="16" t="s">
        <v>3641</v>
      </c>
      <c r="H549" s="238">
        <v>7</v>
      </c>
      <c r="I549" s="238">
        <v>0</v>
      </c>
      <c r="J549" s="238">
        <v>0</v>
      </c>
      <c r="K549" s="238">
        <v>0</v>
      </c>
      <c r="L549" s="238">
        <v>0</v>
      </c>
      <c r="M549" s="238">
        <v>0</v>
      </c>
      <c r="N549" s="238">
        <v>0</v>
      </c>
      <c r="O549" s="238">
        <v>0</v>
      </c>
      <c r="P549" s="238">
        <v>0</v>
      </c>
      <c r="Q549" s="232">
        <v>21.84</v>
      </c>
      <c r="R549" s="232">
        <v>0</v>
      </c>
      <c r="S549" s="232">
        <v>0</v>
      </c>
      <c r="T549" s="232">
        <v>0</v>
      </c>
      <c r="U549" s="232">
        <v>0</v>
      </c>
      <c r="V549" s="232">
        <v>0</v>
      </c>
      <c r="W549" s="232">
        <v>0</v>
      </c>
      <c r="X549" s="232">
        <v>0</v>
      </c>
      <c r="Y549" s="232">
        <v>0</v>
      </c>
      <c r="Z549" s="233">
        <v>45991</v>
      </c>
      <c r="AA549" s="234">
        <v>7</v>
      </c>
      <c r="AB549" s="232">
        <v>21.84</v>
      </c>
    </row>
    <row r="550" spans="1:28" x14ac:dyDescent="0.25">
      <c r="A550" s="16" t="s">
        <v>873</v>
      </c>
      <c r="B550" s="16" t="s">
        <v>3474</v>
      </c>
      <c r="C550" s="16" t="s">
        <v>4688</v>
      </c>
      <c r="D550" s="16" t="s">
        <v>4689</v>
      </c>
      <c r="F550" s="16" t="s">
        <v>3640</v>
      </c>
      <c r="G550" s="16" t="s">
        <v>3641</v>
      </c>
      <c r="H550" s="238">
        <v>2</v>
      </c>
      <c r="I550" s="238">
        <v>0</v>
      </c>
      <c r="J550" s="238">
        <v>0</v>
      </c>
      <c r="K550" s="238">
        <v>0</v>
      </c>
      <c r="L550" s="238">
        <v>0</v>
      </c>
      <c r="M550" s="238">
        <v>0</v>
      </c>
      <c r="N550" s="238">
        <v>0</v>
      </c>
      <c r="O550" s="238">
        <v>0</v>
      </c>
      <c r="P550" s="238">
        <v>0</v>
      </c>
      <c r="Q550" s="232">
        <v>6.24</v>
      </c>
      <c r="R550" s="232">
        <v>0</v>
      </c>
      <c r="S550" s="232">
        <v>0</v>
      </c>
      <c r="T550" s="232">
        <v>0</v>
      </c>
      <c r="U550" s="232">
        <v>0</v>
      </c>
      <c r="V550" s="232">
        <v>0</v>
      </c>
      <c r="W550" s="232">
        <v>0</v>
      </c>
      <c r="X550" s="232">
        <v>0</v>
      </c>
      <c r="Y550" s="232">
        <v>0</v>
      </c>
      <c r="Z550" s="233">
        <v>45991</v>
      </c>
      <c r="AA550" s="234">
        <v>2</v>
      </c>
      <c r="AB550" s="232">
        <v>6.24</v>
      </c>
    </row>
    <row r="551" spans="1:28" x14ac:dyDescent="0.25">
      <c r="A551" s="16" t="s">
        <v>2253</v>
      </c>
      <c r="B551" s="16" t="s">
        <v>3348</v>
      </c>
      <c r="C551" s="16" t="s">
        <v>4690</v>
      </c>
      <c r="D551" s="16" t="s">
        <v>4691</v>
      </c>
      <c r="F551" s="16" t="s">
        <v>3640</v>
      </c>
      <c r="G551" s="16" t="s">
        <v>3641</v>
      </c>
      <c r="H551" s="238">
        <v>2</v>
      </c>
      <c r="I551" s="238">
        <v>0</v>
      </c>
      <c r="J551" s="238">
        <v>0</v>
      </c>
      <c r="K551" s="238">
        <v>0</v>
      </c>
      <c r="L551" s="238">
        <v>0</v>
      </c>
      <c r="M551" s="238">
        <v>0</v>
      </c>
      <c r="N551" s="238">
        <v>0</v>
      </c>
      <c r="O551" s="238">
        <v>0</v>
      </c>
      <c r="P551" s="238">
        <v>0</v>
      </c>
      <c r="Q551" s="232">
        <v>0.02</v>
      </c>
      <c r="R551" s="232">
        <v>0</v>
      </c>
      <c r="S551" s="232">
        <v>0</v>
      </c>
      <c r="T551" s="232">
        <v>0</v>
      </c>
      <c r="U551" s="232">
        <v>0</v>
      </c>
      <c r="V551" s="232">
        <v>0</v>
      </c>
      <c r="W551" s="232">
        <v>0</v>
      </c>
      <c r="X551" s="232">
        <v>0</v>
      </c>
      <c r="Y551" s="232">
        <v>0</v>
      </c>
      <c r="Z551" s="233">
        <v>45991</v>
      </c>
      <c r="AA551" s="234">
        <v>2</v>
      </c>
      <c r="AB551" s="232">
        <v>0.02</v>
      </c>
    </row>
    <row r="552" spans="1:28" x14ac:dyDescent="0.25">
      <c r="A552" s="16" t="s">
        <v>873</v>
      </c>
      <c r="B552" s="16" t="s">
        <v>3474</v>
      </c>
      <c r="C552" s="16" t="s">
        <v>4690</v>
      </c>
      <c r="D552" s="16" t="s">
        <v>4691</v>
      </c>
      <c r="F552" s="16" t="s">
        <v>3640</v>
      </c>
      <c r="G552" s="16" t="s">
        <v>3641</v>
      </c>
      <c r="H552" s="238">
        <v>1</v>
      </c>
      <c r="I552" s="238">
        <v>0</v>
      </c>
      <c r="J552" s="238">
        <v>0</v>
      </c>
      <c r="K552" s="238">
        <v>0</v>
      </c>
      <c r="L552" s="238">
        <v>0</v>
      </c>
      <c r="M552" s="238">
        <v>0</v>
      </c>
      <c r="N552" s="238">
        <v>0</v>
      </c>
      <c r="O552" s="238">
        <v>0</v>
      </c>
      <c r="P552" s="238">
        <v>0</v>
      </c>
      <c r="Q552" s="232">
        <v>0.01</v>
      </c>
      <c r="R552" s="232">
        <v>0</v>
      </c>
      <c r="S552" s="232">
        <v>0</v>
      </c>
      <c r="T552" s="232">
        <v>0</v>
      </c>
      <c r="U552" s="232">
        <v>0</v>
      </c>
      <c r="V552" s="232">
        <v>0</v>
      </c>
      <c r="W552" s="232">
        <v>0</v>
      </c>
      <c r="X552" s="232">
        <v>0</v>
      </c>
      <c r="Y552" s="232">
        <v>0</v>
      </c>
      <c r="Z552" s="233">
        <v>45991</v>
      </c>
      <c r="AA552" s="234">
        <v>1</v>
      </c>
      <c r="AB552" s="232">
        <v>0.01</v>
      </c>
    </row>
    <row r="553" spans="1:28" x14ac:dyDescent="0.25">
      <c r="A553" s="16" t="s">
        <v>873</v>
      </c>
      <c r="B553" s="16" t="s">
        <v>3474</v>
      </c>
      <c r="C553" s="16" t="s">
        <v>4692</v>
      </c>
      <c r="D553" s="16" t="s">
        <v>4693</v>
      </c>
      <c r="F553" s="16" t="s">
        <v>3640</v>
      </c>
      <c r="G553" s="16" t="s">
        <v>3641</v>
      </c>
      <c r="H553" s="238">
        <v>1</v>
      </c>
      <c r="I553" s="238">
        <v>0</v>
      </c>
      <c r="J553" s="238">
        <v>0</v>
      </c>
      <c r="K553" s="238">
        <v>0</v>
      </c>
      <c r="L553" s="238">
        <v>0</v>
      </c>
      <c r="M553" s="238">
        <v>0</v>
      </c>
      <c r="N553" s="238">
        <v>0</v>
      </c>
      <c r="O553" s="238">
        <v>0</v>
      </c>
      <c r="P553" s="238">
        <v>0</v>
      </c>
      <c r="Q553" s="232">
        <v>0.01</v>
      </c>
      <c r="R553" s="232">
        <v>0</v>
      </c>
      <c r="S553" s="232">
        <v>0</v>
      </c>
      <c r="T553" s="232">
        <v>0</v>
      </c>
      <c r="U553" s="232">
        <v>0</v>
      </c>
      <c r="V553" s="232">
        <v>0</v>
      </c>
      <c r="W553" s="232">
        <v>0</v>
      </c>
      <c r="X553" s="232">
        <v>0</v>
      </c>
      <c r="Y553" s="232">
        <v>0</v>
      </c>
      <c r="Z553" s="233">
        <v>45991</v>
      </c>
      <c r="AA553" s="234">
        <v>1</v>
      </c>
      <c r="AB553" s="232">
        <v>0.01</v>
      </c>
    </row>
    <row r="554" spans="1:28" x14ac:dyDescent="0.25">
      <c r="A554" s="16" t="s">
        <v>873</v>
      </c>
      <c r="B554" s="16" t="s">
        <v>3474</v>
      </c>
      <c r="C554" s="16" t="s">
        <v>4694</v>
      </c>
      <c r="D554" s="16" t="s">
        <v>4695</v>
      </c>
      <c r="F554" s="16" t="s">
        <v>3640</v>
      </c>
      <c r="G554" s="16" t="s">
        <v>3641</v>
      </c>
      <c r="H554" s="238">
        <v>2</v>
      </c>
      <c r="I554" s="238">
        <v>0</v>
      </c>
      <c r="J554" s="238">
        <v>0</v>
      </c>
      <c r="K554" s="238">
        <v>0</v>
      </c>
      <c r="L554" s="238">
        <v>0</v>
      </c>
      <c r="M554" s="238">
        <v>0</v>
      </c>
      <c r="N554" s="238">
        <v>0</v>
      </c>
      <c r="O554" s="238">
        <v>0</v>
      </c>
      <c r="P554" s="238">
        <v>0</v>
      </c>
      <c r="Q554" s="232">
        <v>0.02</v>
      </c>
      <c r="R554" s="232">
        <v>0</v>
      </c>
      <c r="S554" s="232">
        <v>0</v>
      </c>
      <c r="T554" s="232">
        <v>0</v>
      </c>
      <c r="U554" s="232">
        <v>0</v>
      </c>
      <c r="V554" s="232">
        <v>0</v>
      </c>
      <c r="W554" s="232">
        <v>0</v>
      </c>
      <c r="X554" s="232">
        <v>0</v>
      </c>
      <c r="Y554" s="232">
        <v>0</v>
      </c>
      <c r="Z554" s="233">
        <v>45991</v>
      </c>
      <c r="AA554" s="234">
        <v>2</v>
      </c>
      <c r="AB554" s="232">
        <v>0.02</v>
      </c>
    </row>
    <row r="555" spans="1:28" x14ac:dyDescent="0.25">
      <c r="A555" s="16" t="s">
        <v>873</v>
      </c>
      <c r="B555" s="16" t="s">
        <v>3474</v>
      </c>
      <c r="C555" s="16" t="s">
        <v>4696</v>
      </c>
      <c r="D555" s="16" t="s">
        <v>4697</v>
      </c>
      <c r="F555" s="16" t="s">
        <v>3640</v>
      </c>
      <c r="G555" s="16" t="s">
        <v>3641</v>
      </c>
      <c r="H555" s="238">
        <v>7</v>
      </c>
      <c r="I555" s="238">
        <v>0</v>
      </c>
      <c r="J555" s="238">
        <v>0</v>
      </c>
      <c r="K555" s="238">
        <v>0</v>
      </c>
      <c r="L555" s="238">
        <v>0</v>
      </c>
      <c r="M555" s="238">
        <v>0</v>
      </c>
      <c r="N555" s="238">
        <v>0</v>
      </c>
      <c r="O555" s="238">
        <v>0</v>
      </c>
      <c r="P555" s="238">
        <v>0</v>
      </c>
      <c r="Q555" s="232">
        <v>7.0000000000000007E-2</v>
      </c>
      <c r="R555" s="232">
        <v>0</v>
      </c>
      <c r="S555" s="232">
        <v>0</v>
      </c>
      <c r="T555" s="232">
        <v>0</v>
      </c>
      <c r="U555" s="232">
        <v>0</v>
      </c>
      <c r="V555" s="232">
        <v>0</v>
      </c>
      <c r="W555" s="232">
        <v>0</v>
      </c>
      <c r="X555" s="232">
        <v>0</v>
      </c>
      <c r="Y555" s="232">
        <v>0</v>
      </c>
      <c r="Z555" s="233">
        <v>45991</v>
      </c>
      <c r="AA555" s="234">
        <v>7</v>
      </c>
      <c r="AB555" s="232">
        <v>7.0000000000000007E-2</v>
      </c>
    </row>
    <row r="556" spans="1:28" x14ac:dyDescent="0.25">
      <c r="A556" s="16" t="s">
        <v>873</v>
      </c>
      <c r="B556" s="16" t="s">
        <v>3474</v>
      </c>
      <c r="C556" s="16" t="s">
        <v>4698</v>
      </c>
      <c r="D556" s="16" t="s">
        <v>4699</v>
      </c>
      <c r="F556" s="16" t="s">
        <v>3640</v>
      </c>
      <c r="G556" s="16" t="s">
        <v>3641</v>
      </c>
      <c r="H556" s="238">
        <v>2</v>
      </c>
      <c r="I556" s="238">
        <v>0</v>
      </c>
      <c r="J556" s="238">
        <v>0</v>
      </c>
      <c r="K556" s="238">
        <v>0</v>
      </c>
      <c r="L556" s="238">
        <v>0</v>
      </c>
      <c r="M556" s="238">
        <v>0</v>
      </c>
      <c r="N556" s="238">
        <v>0</v>
      </c>
      <c r="O556" s="238">
        <v>0</v>
      </c>
      <c r="P556" s="238">
        <v>0</v>
      </c>
      <c r="Q556" s="232">
        <v>22.22</v>
      </c>
      <c r="R556" s="232">
        <v>0</v>
      </c>
      <c r="S556" s="232">
        <v>0</v>
      </c>
      <c r="T556" s="232">
        <v>0</v>
      </c>
      <c r="U556" s="232">
        <v>0</v>
      </c>
      <c r="V556" s="232">
        <v>0</v>
      </c>
      <c r="W556" s="232">
        <v>0</v>
      </c>
      <c r="X556" s="232">
        <v>0</v>
      </c>
      <c r="Y556" s="232">
        <v>0</v>
      </c>
      <c r="Z556" s="233">
        <v>45991</v>
      </c>
      <c r="AA556" s="234">
        <v>2</v>
      </c>
      <c r="AB556" s="232">
        <v>22.22</v>
      </c>
    </row>
    <row r="557" spans="1:28" x14ac:dyDescent="0.25">
      <c r="A557" s="16" t="s">
        <v>873</v>
      </c>
      <c r="B557" s="16" t="s">
        <v>3474</v>
      </c>
      <c r="C557" s="16" t="s">
        <v>4700</v>
      </c>
      <c r="D557" s="16" t="s">
        <v>4701</v>
      </c>
      <c r="F557" s="16" t="s">
        <v>3640</v>
      </c>
      <c r="G557" s="16" t="s">
        <v>3641</v>
      </c>
      <c r="H557" s="238">
        <v>2</v>
      </c>
      <c r="I557" s="238">
        <v>0</v>
      </c>
      <c r="J557" s="238">
        <v>0</v>
      </c>
      <c r="K557" s="238">
        <v>0</v>
      </c>
      <c r="L557" s="238">
        <v>0</v>
      </c>
      <c r="M557" s="238">
        <v>0</v>
      </c>
      <c r="N557" s="238">
        <v>0</v>
      </c>
      <c r="O557" s="238">
        <v>0</v>
      </c>
      <c r="P557" s="238">
        <v>0</v>
      </c>
      <c r="Q557" s="232">
        <v>22.22</v>
      </c>
      <c r="R557" s="232">
        <v>0</v>
      </c>
      <c r="S557" s="232">
        <v>0</v>
      </c>
      <c r="T557" s="232">
        <v>0</v>
      </c>
      <c r="U557" s="232">
        <v>0</v>
      </c>
      <c r="V557" s="232">
        <v>0</v>
      </c>
      <c r="W557" s="232">
        <v>0</v>
      </c>
      <c r="X557" s="232">
        <v>0</v>
      </c>
      <c r="Y557" s="232">
        <v>0</v>
      </c>
      <c r="Z557" s="233">
        <v>45991</v>
      </c>
      <c r="AA557" s="234">
        <v>2</v>
      </c>
      <c r="AB557" s="232">
        <v>22.22</v>
      </c>
    </row>
    <row r="558" spans="1:28" x14ac:dyDescent="0.25">
      <c r="A558" s="16" t="s">
        <v>873</v>
      </c>
      <c r="B558" s="16" t="s">
        <v>3474</v>
      </c>
      <c r="C558" s="16" t="s">
        <v>4702</v>
      </c>
      <c r="D558" s="16" t="s">
        <v>4703</v>
      </c>
      <c r="F558" s="16" t="s">
        <v>3640</v>
      </c>
      <c r="G558" s="16" t="s">
        <v>3641</v>
      </c>
      <c r="H558" s="238">
        <v>8</v>
      </c>
      <c r="I558" s="238">
        <v>0</v>
      </c>
      <c r="J558" s="238">
        <v>0</v>
      </c>
      <c r="K558" s="238">
        <v>0</v>
      </c>
      <c r="L558" s="238">
        <v>0</v>
      </c>
      <c r="M558" s="238">
        <v>0</v>
      </c>
      <c r="N558" s="238">
        <v>0</v>
      </c>
      <c r="O558" s="238">
        <v>0</v>
      </c>
      <c r="P558" s="238">
        <v>0</v>
      </c>
      <c r="Q558" s="232">
        <v>88.88</v>
      </c>
      <c r="R558" s="232">
        <v>0</v>
      </c>
      <c r="S558" s="232">
        <v>0</v>
      </c>
      <c r="T558" s="232">
        <v>0</v>
      </c>
      <c r="U558" s="232">
        <v>0</v>
      </c>
      <c r="V558" s="232">
        <v>0</v>
      </c>
      <c r="W558" s="232">
        <v>0</v>
      </c>
      <c r="X558" s="232">
        <v>0</v>
      </c>
      <c r="Y558" s="232">
        <v>0</v>
      </c>
      <c r="Z558" s="233">
        <v>45991</v>
      </c>
      <c r="AA558" s="234">
        <v>8</v>
      </c>
      <c r="AB558" s="232">
        <v>88.88</v>
      </c>
    </row>
    <row r="559" spans="1:28" x14ac:dyDescent="0.25">
      <c r="A559" s="16" t="s">
        <v>873</v>
      </c>
      <c r="B559" s="16" t="s">
        <v>3474</v>
      </c>
      <c r="C559" s="16" t="s">
        <v>4704</v>
      </c>
      <c r="D559" s="16" t="s">
        <v>4705</v>
      </c>
      <c r="F559" s="16" t="s">
        <v>3640</v>
      </c>
      <c r="G559" s="16" t="s">
        <v>3641</v>
      </c>
      <c r="H559" s="238">
        <v>1</v>
      </c>
      <c r="I559" s="238">
        <v>0</v>
      </c>
      <c r="J559" s="238">
        <v>0</v>
      </c>
      <c r="K559" s="238">
        <v>0</v>
      </c>
      <c r="L559" s="238">
        <v>0</v>
      </c>
      <c r="M559" s="238">
        <v>0</v>
      </c>
      <c r="N559" s="238">
        <v>0</v>
      </c>
      <c r="O559" s="238">
        <v>0</v>
      </c>
      <c r="P559" s="238">
        <v>0</v>
      </c>
      <c r="Q559" s="232">
        <v>11.11</v>
      </c>
      <c r="R559" s="232">
        <v>0</v>
      </c>
      <c r="S559" s="232">
        <v>0</v>
      </c>
      <c r="T559" s="232">
        <v>0</v>
      </c>
      <c r="U559" s="232">
        <v>0</v>
      </c>
      <c r="V559" s="232">
        <v>0</v>
      </c>
      <c r="W559" s="232">
        <v>0</v>
      </c>
      <c r="X559" s="232">
        <v>0</v>
      </c>
      <c r="Y559" s="232">
        <v>0</v>
      </c>
      <c r="Z559" s="233">
        <v>45991</v>
      </c>
      <c r="AA559" s="234">
        <v>1</v>
      </c>
      <c r="AB559" s="232">
        <v>11.11</v>
      </c>
    </row>
    <row r="560" spans="1:28" x14ac:dyDescent="0.25">
      <c r="A560" s="16" t="s">
        <v>873</v>
      </c>
      <c r="B560" s="16" t="s">
        <v>3474</v>
      </c>
      <c r="C560" s="16" t="s">
        <v>4706</v>
      </c>
      <c r="D560" s="16" t="s">
        <v>4707</v>
      </c>
      <c r="F560" s="16" t="s">
        <v>3640</v>
      </c>
      <c r="G560" s="16" t="s">
        <v>3641</v>
      </c>
      <c r="H560" s="238">
        <v>2</v>
      </c>
      <c r="I560" s="238">
        <v>0</v>
      </c>
      <c r="J560" s="238">
        <v>0</v>
      </c>
      <c r="K560" s="238">
        <v>0</v>
      </c>
      <c r="L560" s="238">
        <v>0</v>
      </c>
      <c r="M560" s="238">
        <v>0</v>
      </c>
      <c r="N560" s="238">
        <v>0</v>
      </c>
      <c r="O560" s="238">
        <v>0</v>
      </c>
      <c r="P560" s="238">
        <v>0</v>
      </c>
      <c r="Q560" s="232">
        <v>22.22</v>
      </c>
      <c r="R560" s="232">
        <v>0</v>
      </c>
      <c r="S560" s="232">
        <v>0</v>
      </c>
      <c r="T560" s="232">
        <v>0</v>
      </c>
      <c r="U560" s="232">
        <v>0</v>
      </c>
      <c r="V560" s="232">
        <v>0</v>
      </c>
      <c r="W560" s="232">
        <v>0</v>
      </c>
      <c r="X560" s="232">
        <v>0</v>
      </c>
      <c r="Y560" s="232">
        <v>0</v>
      </c>
      <c r="Z560" s="233">
        <v>45991</v>
      </c>
      <c r="AA560" s="234">
        <v>2</v>
      </c>
      <c r="AB560" s="232">
        <v>22.22</v>
      </c>
    </row>
    <row r="561" spans="1:28" x14ac:dyDescent="0.25">
      <c r="A561" s="16" t="s">
        <v>873</v>
      </c>
      <c r="B561" s="16" t="s">
        <v>3474</v>
      </c>
      <c r="C561" s="16" t="s">
        <v>4708</v>
      </c>
      <c r="D561" s="16" t="s">
        <v>4709</v>
      </c>
      <c r="F561" s="16" t="s">
        <v>3640</v>
      </c>
      <c r="G561" s="16" t="s">
        <v>3641</v>
      </c>
      <c r="H561" s="238">
        <v>3</v>
      </c>
      <c r="I561" s="238">
        <v>0</v>
      </c>
      <c r="J561" s="238">
        <v>0</v>
      </c>
      <c r="K561" s="238">
        <v>0</v>
      </c>
      <c r="L561" s="238">
        <v>0</v>
      </c>
      <c r="M561" s="238">
        <v>0</v>
      </c>
      <c r="N561" s="238">
        <v>0</v>
      </c>
      <c r="O561" s="238">
        <v>0</v>
      </c>
      <c r="P561" s="238">
        <v>0</v>
      </c>
      <c r="Q561" s="232">
        <v>33.33</v>
      </c>
      <c r="R561" s="232">
        <v>0</v>
      </c>
      <c r="S561" s="232">
        <v>0</v>
      </c>
      <c r="T561" s="232">
        <v>0</v>
      </c>
      <c r="U561" s="232">
        <v>0</v>
      </c>
      <c r="V561" s="232">
        <v>0</v>
      </c>
      <c r="W561" s="232">
        <v>0</v>
      </c>
      <c r="X561" s="232">
        <v>0</v>
      </c>
      <c r="Y561" s="232">
        <v>0</v>
      </c>
      <c r="Z561" s="233">
        <v>45991</v>
      </c>
      <c r="AA561" s="234">
        <v>3</v>
      </c>
      <c r="AB561" s="232">
        <v>33.33</v>
      </c>
    </row>
    <row r="562" spans="1:28" x14ac:dyDescent="0.25">
      <c r="A562" s="16" t="s">
        <v>873</v>
      </c>
      <c r="B562" s="16" t="s">
        <v>3474</v>
      </c>
      <c r="C562" s="16" t="s">
        <v>4710</v>
      </c>
      <c r="D562" s="16" t="s">
        <v>4711</v>
      </c>
      <c r="F562" s="16" t="s">
        <v>3640</v>
      </c>
      <c r="G562" s="16" t="s">
        <v>3641</v>
      </c>
      <c r="H562" s="238">
        <v>1</v>
      </c>
      <c r="I562" s="238">
        <v>0</v>
      </c>
      <c r="J562" s="238">
        <v>0</v>
      </c>
      <c r="K562" s="238">
        <v>0</v>
      </c>
      <c r="L562" s="238">
        <v>0</v>
      </c>
      <c r="M562" s="238">
        <v>0</v>
      </c>
      <c r="N562" s="238">
        <v>0</v>
      </c>
      <c r="O562" s="238">
        <v>0</v>
      </c>
      <c r="P562" s="238">
        <v>0</v>
      </c>
      <c r="Q562" s="232">
        <v>11.11</v>
      </c>
      <c r="R562" s="232">
        <v>0</v>
      </c>
      <c r="S562" s="232">
        <v>0</v>
      </c>
      <c r="T562" s="232">
        <v>0</v>
      </c>
      <c r="U562" s="232">
        <v>0</v>
      </c>
      <c r="V562" s="232">
        <v>0</v>
      </c>
      <c r="W562" s="232">
        <v>0</v>
      </c>
      <c r="X562" s="232">
        <v>0</v>
      </c>
      <c r="Y562" s="232">
        <v>0</v>
      </c>
      <c r="Z562" s="233">
        <v>45991</v>
      </c>
      <c r="AA562" s="234">
        <v>1</v>
      </c>
      <c r="AB562" s="232">
        <v>11.11</v>
      </c>
    </row>
    <row r="563" spans="1:28" x14ac:dyDescent="0.25">
      <c r="A563" s="16" t="s">
        <v>873</v>
      </c>
      <c r="B563" s="16" t="s">
        <v>3474</v>
      </c>
      <c r="C563" s="16" t="s">
        <v>4712</v>
      </c>
      <c r="D563" s="16" t="s">
        <v>4713</v>
      </c>
      <c r="F563" s="16" t="s">
        <v>3640</v>
      </c>
      <c r="G563" s="16" t="s">
        <v>3641</v>
      </c>
      <c r="H563" s="238">
        <v>1</v>
      </c>
      <c r="I563" s="238">
        <v>0</v>
      </c>
      <c r="J563" s="238">
        <v>0</v>
      </c>
      <c r="K563" s="238">
        <v>0</v>
      </c>
      <c r="L563" s="238">
        <v>0</v>
      </c>
      <c r="M563" s="238">
        <v>0</v>
      </c>
      <c r="N563" s="238">
        <v>0</v>
      </c>
      <c r="O563" s="238">
        <v>0</v>
      </c>
      <c r="P563" s="238">
        <v>0</v>
      </c>
      <c r="Q563" s="232">
        <v>11.11</v>
      </c>
      <c r="R563" s="232">
        <v>0</v>
      </c>
      <c r="S563" s="232">
        <v>0</v>
      </c>
      <c r="T563" s="232">
        <v>0</v>
      </c>
      <c r="U563" s="232">
        <v>0</v>
      </c>
      <c r="V563" s="232">
        <v>0</v>
      </c>
      <c r="W563" s="232">
        <v>0</v>
      </c>
      <c r="X563" s="232">
        <v>0</v>
      </c>
      <c r="Y563" s="232">
        <v>0</v>
      </c>
      <c r="Z563" s="233">
        <v>45991</v>
      </c>
      <c r="AA563" s="234">
        <v>1</v>
      </c>
      <c r="AB563" s="232">
        <v>11.11</v>
      </c>
    </row>
    <row r="564" spans="1:28" x14ac:dyDescent="0.25">
      <c r="A564" s="16" t="s">
        <v>873</v>
      </c>
      <c r="B564" s="16" t="s">
        <v>3474</v>
      </c>
      <c r="C564" s="16" t="s">
        <v>4714</v>
      </c>
      <c r="D564" s="16" t="s">
        <v>4715</v>
      </c>
      <c r="F564" s="16" t="s">
        <v>3640</v>
      </c>
      <c r="G564" s="16" t="s">
        <v>3641</v>
      </c>
      <c r="H564" s="238">
        <v>1</v>
      </c>
      <c r="I564" s="238">
        <v>0</v>
      </c>
      <c r="J564" s="238">
        <v>0</v>
      </c>
      <c r="K564" s="238">
        <v>0</v>
      </c>
      <c r="L564" s="238">
        <v>0</v>
      </c>
      <c r="M564" s="238">
        <v>0</v>
      </c>
      <c r="N564" s="238">
        <v>0</v>
      </c>
      <c r="O564" s="238">
        <v>0</v>
      </c>
      <c r="P564" s="238">
        <v>0</v>
      </c>
      <c r="Q564" s="232">
        <v>11.11</v>
      </c>
      <c r="R564" s="232">
        <v>0</v>
      </c>
      <c r="S564" s="232">
        <v>0</v>
      </c>
      <c r="T564" s="232">
        <v>0</v>
      </c>
      <c r="U564" s="232">
        <v>0</v>
      </c>
      <c r="V564" s="232">
        <v>0</v>
      </c>
      <c r="W564" s="232">
        <v>0</v>
      </c>
      <c r="X564" s="232">
        <v>0</v>
      </c>
      <c r="Y564" s="232">
        <v>0</v>
      </c>
      <c r="Z564" s="233">
        <v>45991</v>
      </c>
      <c r="AA564" s="234">
        <v>1</v>
      </c>
      <c r="AB564" s="232">
        <v>11.11</v>
      </c>
    </row>
    <row r="565" spans="1:28" x14ac:dyDescent="0.25">
      <c r="A565" s="16" t="s">
        <v>873</v>
      </c>
      <c r="B565" s="16" t="s">
        <v>3474</v>
      </c>
      <c r="C565" s="16" t="s">
        <v>4716</v>
      </c>
      <c r="D565" s="16" t="s">
        <v>4717</v>
      </c>
      <c r="F565" s="16" t="s">
        <v>3640</v>
      </c>
      <c r="G565" s="16" t="s">
        <v>3641</v>
      </c>
      <c r="H565" s="238">
        <v>3</v>
      </c>
      <c r="I565" s="238">
        <v>0</v>
      </c>
      <c r="J565" s="238">
        <v>0</v>
      </c>
      <c r="K565" s="238">
        <v>0</v>
      </c>
      <c r="L565" s="238">
        <v>0</v>
      </c>
      <c r="M565" s="238">
        <v>0</v>
      </c>
      <c r="N565" s="238">
        <v>0</v>
      </c>
      <c r="O565" s="238">
        <v>0</v>
      </c>
      <c r="P565" s="238">
        <v>0</v>
      </c>
      <c r="Q565" s="232">
        <v>33.33</v>
      </c>
      <c r="R565" s="232">
        <v>0</v>
      </c>
      <c r="S565" s="232">
        <v>0</v>
      </c>
      <c r="T565" s="232">
        <v>0</v>
      </c>
      <c r="U565" s="232">
        <v>0</v>
      </c>
      <c r="V565" s="232">
        <v>0</v>
      </c>
      <c r="W565" s="232">
        <v>0</v>
      </c>
      <c r="X565" s="232">
        <v>0</v>
      </c>
      <c r="Y565" s="232">
        <v>0</v>
      </c>
      <c r="Z565" s="233">
        <v>45991</v>
      </c>
      <c r="AA565" s="234">
        <v>3</v>
      </c>
      <c r="AB565" s="232">
        <v>33.33</v>
      </c>
    </row>
    <row r="566" spans="1:28" x14ac:dyDescent="0.25">
      <c r="A566" s="16" t="s">
        <v>873</v>
      </c>
      <c r="B566" s="16" t="s">
        <v>3474</v>
      </c>
      <c r="C566" s="16" t="s">
        <v>4718</v>
      </c>
      <c r="D566" s="16" t="s">
        <v>4719</v>
      </c>
      <c r="F566" s="16" t="s">
        <v>3640</v>
      </c>
      <c r="G566" s="16" t="s">
        <v>3641</v>
      </c>
      <c r="H566" s="238">
        <v>3</v>
      </c>
      <c r="I566" s="238">
        <v>0</v>
      </c>
      <c r="J566" s="238">
        <v>0</v>
      </c>
      <c r="K566" s="238">
        <v>0</v>
      </c>
      <c r="L566" s="238">
        <v>0</v>
      </c>
      <c r="M566" s="238">
        <v>0</v>
      </c>
      <c r="N566" s="238">
        <v>0</v>
      </c>
      <c r="O566" s="238">
        <v>0</v>
      </c>
      <c r="P566" s="238">
        <v>0</v>
      </c>
      <c r="Q566" s="232">
        <v>33.33</v>
      </c>
      <c r="R566" s="232">
        <v>0</v>
      </c>
      <c r="S566" s="232">
        <v>0</v>
      </c>
      <c r="T566" s="232">
        <v>0</v>
      </c>
      <c r="U566" s="232">
        <v>0</v>
      </c>
      <c r="V566" s="232">
        <v>0</v>
      </c>
      <c r="W566" s="232">
        <v>0</v>
      </c>
      <c r="X566" s="232">
        <v>0</v>
      </c>
      <c r="Y566" s="232">
        <v>0</v>
      </c>
      <c r="Z566" s="233">
        <v>45991</v>
      </c>
      <c r="AA566" s="234">
        <v>3</v>
      </c>
      <c r="AB566" s="232">
        <v>33.33</v>
      </c>
    </row>
    <row r="567" spans="1:28" x14ac:dyDescent="0.25">
      <c r="A567" s="16" t="s">
        <v>873</v>
      </c>
      <c r="B567" s="16" t="s">
        <v>3474</v>
      </c>
      <c r="C567" s="16" t="s">
        <v>4720</v>
      </c>
      <c r="D567" s="16" t="s">
        <v>4721</v>
      </c>
      <c r="F567" s="16" t="s">
        <v>3640</v>
      </c>
      <c r="G567" s="16" t="s">
        <v>3641</v>
      </c>
      <c r="H567" s="238">
        <v>1</v>
      </c>
      <c r="I567" s="238">
        <v>0</v>
      </c>
      <c r="J567" s="238">
        <v>0</v>
      </c>
      <c r="K567" s="238">
        <v>0</v>
      </c>
      <c r="L567" s="238">
        <v>0</v>
      </c>
      <c r="M567" s="238">
        <v>0</v>
      </c>
      <c r="N567" s="238">
        <v>0</v>
      </c>
      <c r="O567" s="238">
        <v>0</v>
      </c>
      <c r="P567" s="238">
        <v>0</v>
      </c>
      <c r="Q567" s="232">
        <v>11.11</v>
      </c>
      <c r="R567" s="232">
        <v>0</v>
      </c>
      <c r="S567" s="232">
        <v>0</v>
      </c>
      <c r="T567" s="232">
        <v>0</v>
      </c>
      <c r="U567" s="232">
        <v>0</v>
      </c>
      <c r="V567" s="232">
        <v>0</v>
      </c>
      <c r="W567" s="232">
        <v>0</v>
      </c>
      <c r="X567" s="232">
        <v>0</v>
      </c>
      <c r="Y567" s="232">
        <v>0</v>
      </c>
      <c r="Z567" s="233">
        <v>45991</v>
      </c>
      <c r="AA567" s="234">
        <v>1</v>
      </c>
      <c r="AB567" s="232">
        <v>11.11</v>
      </c>
    </row>
    <row r="568" spans="1:28" x14ac:dyDescent="0.25">
      <c r="A568" s="16" t="s">
        <v>873</v>
      </c>
      <c r="B568" s="16" t="s">
        <v>3474</v>
      </c>
      <c r="C568" s="16" t="s">
        <v>4722</v>
      </c>
      <c r="D568" s="16" t="s">
        <v>4723</v>
      </c>
      <c r="F568" s="16" t="s">
        <v>3640</v>
      </c>
      <c r="G568" s="16" t="s">
        <v>3641</v>
      </c>
      <c r="H568" s="238">
        <v>2</v>
      </c>
      <c r="I568" s="238">
        <v>0</v>
      </c>
      <c r="J568" s="238">
        <v>0</v>
      </c>
      <c r="K568" s="238">
        <v>0</v>
      </c>
      <c r="L568" s="238">
        <v>0</v>
      </c>
      <c r="M568" s="238">
        <v>0</v>
      </c>
      <c r="N568" s="238">
        <v>0</v>
      </c>
      <c r="O568" s="238">
        <v>0</v>
      </c>
      <c r="P568" s="238">
        <v>0</v>
      </c>
      <c r="Q568" s="232">
        <v>22.22</v>
      </c>
      <c r="R568" s="232">
        <v>0</v>
      </c>
      <c r="S568" s="232">
        <v>0</v>
      </c>
      <c r="T568" s="232">
        <v>0</v>
      </c>
      <c r="U568" s="232">
        <v>0</v>
      </c>
      <c r="V568" s="232">
        <v>0</v>
      </c>
      <c r="W568" s="232">
        <v>0</v>
      </c>
      <c r="X568" s="232">
        <v>0</v>
      </c>
      <c r="Y568" s="232">
        <v>0</v>
      </c>
      <c r="Z568" s="233">
        <v>45991</v>
      </c>
      <c r="AA568" s="234">
        <v>2</v>
      </c>
      <c r="AB568" s="232">
        <v>22.22</v>
      </c>
    </row>
    <row r="569" spans="1:28" x14ac:dyDescent="0.25">
      <c r="A569" s="16" t="s">
        <v>873</v>
      </c>
      <c r="B569" s="16" t="s">
        <v>3474</v>
      </c>
      <c r="C569" s="16" t="s">
        <v>4724</v>
      </c>
      <c r="D569" s="16" t="s">
        <v>4725</v>
      </c>
      <c r="F569" s="16" t="s">
        <v>3640</v>
      </c>
      <c r="G569" s="16" t="s">
        <v>3641</v>
      </c>
      <c r="H569" s="238">
        <v>1</v>
      </c>
      <c r="I569" s="238">
        <v>0</v>
      </c>
      <c r="J569" s="238">
        <v>0</v>
      </c>
      <c r="K569" s="238">
        <v>0</v>
      </c>
      <c r="L569" s="238">
        <v>0</v>
      </c>
      <c r="M569" s="238">
        <v>0</v>
      </c>
      <c r="N569" s="238">
        <v>0</v>
      </c>
      <c r="O569" s="238">
        <v>0</v>
      </c>
      <c r="P569" s="238">
        <v>0</v>
      </c>
      <c r="Q569" s="232">
        <v>11.11</v>
      </c>
      <c r="R569" s="232">
        <v>0</v>
      </c>
      <c r="S569" s="232">
        <v>0</v>
      </c>
      <c r="T569" s="232">
        <v>0</v>
      </c>
      <c r="U569" s="232">
        <v>0</v>
      </c>
      <c r="V569" s="232">
        <v>0</v>
      </c>
      <c r="W569" s="232">
        <v>0</v>
      </c>
      <c r="X569" s="232">
        <v>0</v>
      </c>
      <c r="Y569" s="232">
        <v>0</v>
      </c>
      <c r="Z569" s="233">
        <v>45991</v>
      </c>
      <c r="AA569" s="234">
        <v>1</v>
      </c>
      <c r="AB569" s="232">
        <v>11.11</v>
      </c>
    </row>
    <row r="570" spans="1:28" x14ac:dyDescent="0.25">
      <c r="A570" s="16" t="s">
        <v>873</v>
      </c>
      <c r="B570" s="16" t="s">
        <v>3474</v>
      </c>
      <c r="C570" s="16" t="s">
        <v>4726</v>
      </c>
      <c r="D570" s="16" t="s">
        <v>4727</v>
      </c>
      <c r="F570" s="16" t="s">
        <v>3640</v>
      </c>
      <c r="G570" s="16" t="s">
        <v>3641</v>
      </c>
      <c r="H570" s="238">
        <v>1</v>
      </c>
      <c r="I570" s="238">
        <v>0</v>
      </c>
      <c r="J570" s="238">
        <v>0</v>
      </c>
      <c r="K570" s="238">
        <v>0</v>
      </c>
      <c r="L570" s="238">
        <v>0</v>
      </c>
      <c r="M570" s="238">
        <v>0</v>
      </c>
      <c r="N570" s="238">
        <v>0</v>
      </c>
      <c r="O570" s="238">
        <v>0</v>
      </c>
      <c r="P570" s="238">
        <v>0</v>
      </c>
      <c r="Q570" s="232">
        <v>11.11</v>
      </c>
      <c r="R570" s="232">
        <v>0</v>
      </c>
      <c r="S570" s="232">
        <v>0</v>
      </c>
      <c r="T570" s="232">
        <v>0</v>
      </c>
      <c r="U570" s="232">
        <v>0</v>
      </c>
      <c r="V570" s="232">
        <v>0</v>
      </c>
      <c r="W570" s="232">
        <v>0</v>
      </c>
      <c r="X570" s="232">
        <v>0</v>
      </c>
      <c r="Y570" s="232">
        <v>0</v>
      </c>
      <c r="Z570" s="233">
        <v>45991</v>
      </c>
      <c r="AA570" s="234">
        <v>1</v>
      </c>
      <c r="AB570" s="232">
        <v>11.11</v>
      </c>
    </row>
    <row r="571" spans="1:28" x14ac:dyDescent="0.25">
      <c r="A571" s="16" t="s">
        <v>873</v>
      </c>
      <c r="B571" s="16" t="s">
        <v>3474</v>
      </c>
      <c r="C571" s="16" t="s">
        <v>4728</v>
      </c>
      <c r="D571" s="16" t="s">
        <v>4729</v>
      </c>
      <c r="F571" s="16" t="s">
        <v>3640</v>
      </c>
      <c r="G571" s="16" t="s">
        <v>3641</v>
      </c>
      <c r="H571" s="238">
        <v>1</v>
      </c>
      <c r="I571" s="238">
        <v>0</v>
      </c>
      <c r="J571" s="238">
        <v>0</v>
      </c>
      <c r="K571" s="238">
        <v>0</v>
      </c>
      <c r="L571" s="238">
        <v>0</v>
      </c>
      <c r="M571" s="238">
        <v>0</v>
      </c>
      <c r="N571" s="238">
        <v>0</v>
      </c>
      <c r="O571" s="238">
        <v>0</v>
      </c>
      <c r="P571" s="238">
        <v>0</v>
      </c>
      <c r="Q571" s="232">
        <v>11.11</v>
      </c>
      <c r="R571" s="232">
        <v>0</v>
      </c>
      <c r="S571" s="232">
        <v>0</v>
      </c>
      <c r="T571" s="232">
        <v>0</v>
      </c>
      <c r="U571" s="232">
        <v>0</v>
      </c>
      <c r="V571" s="232">
        <v>0</v>
      </c>
      <c r="W571" s="232">
        <v>0</v>
      </c>
      <c r="X571" s="232">
        <v>0</v>
      </c>
      <c r="Y571" s="232">
        <v>0</v>
      </c>
      <c r="Z571" s="233">
        <v>45991</v>
      </c>
      <c r="AA571" s="234">
        <v>1</v>
      </c>
      <c r="AB571" s="232">
        <v>11.11</v>
      </c>
    </row>
    <row r="572" spans="1:28" x14ac:dyDescent="0.25">
      <c r="A572" s="16" t="s">
        <v>873</v>
      </c>
      <c r="B572" s="16" t="s">
        <v>3474</v>
      </c>
      <c r="C572" s="16" t="s">
        <v>4730</v>
      </c>
      <c r="D572" s="16" t="s">
        <v>4731</v>
      </c>
      <c r="F572" s="16" t="s">
        <v>3640</v>
      </c>
      <c r="G572" s="16" t="s">
        <v>3641</v>
      </c>
      <c r="H572" s="238">
        <v>1</v>
      </c>
      <c r="I572" s="238">
        <v>0</v>
      </c>
      <c r="J572" s="238">
        <v>0</v>
      </c>
      <c r="K572" s="238">
        <v>0</v>
      </c>
      <c r="L572" s="238">
        <v>0</v>
      </c>
      <c r="M572" s="238">
        <v>0</v>
      </c>
      <c r="N572" s="238">
        <v>0</v>
      </c>
      <c r="O572" s="238">
        <v>0</v>
      </c>
      <c r="P572" s="238">
        <v>0</v>
      </c>
      <c r="Q572" s="232">
        <v>11.11</v>
      </c>
      <c r="R572" s="232">
        <v>0</v>
      </c>
      <c r="S572" s="232">
        <v>0</v>
      </c>
      <c r="T572" s="232">
        <v>0</v>
      </c>
      <c r="U572" s="232">
        <v>0</v>
      </c>
      <c r="V572" s="232">
        <v>0</v>
      </c>
      <c r="W572" s="232">
        <v>0</v>
      </c>
      <c r="X572" s="232">
        <v>0</v>
      </c>
      <c r="Y572" s="232">
        <v>0</v>
      </c>
      <c r="Z572" s="233">
        <v>45991</v>
      </c>
      <c r="AA572" s="234">
        <v>1</v>
      </c>
      <c r="AB572" s="232">
        <v>11.11</v>
      </c>
    </row>
    <row r="573" spans="1:28" x14ac:dyDescent="0.25">
      <c r="A573" s="16" t="s">
        <v>873</v>
      </c>
      <c r="B573" s="16" t="s">
        <v>3474</v>
      </c>
      <c r="C573" s="16" t="s">
        <v>4732</v>
      </c>
      <c r="D573" s="16" t="s">
        <v>4733</v>
      </c>
      <c r="F573" s="16" t="s">
        <v>3640</v>
      </c>
      <c r="G573" s="16" t="s">
        <v>3641</v>
      </c>
      <c r="H573" s="238">
        <v>2</v>
      </c>
      <c r="I573" s="238">
        <v>0</v>
      </c>
      <c r="J573" s="238">
        <v>0</v>
      </c>
      <c r="K573" s="238">
        <v>0</v>
      </c>
      <c r="L573" s="238">
        <v>0</v>
      </c>
      <c r="M573" s="238">
        <v>0</v>
      </c>
      <c r="N573" s="238">
        <v>0</v>
      </c>
      <c r="O573" s="238">
        <v>0</v>
      </c>
      <c r="P573" s="238">
        <v>0</v>
      </c>
      <c r="Q573" s="232">
        <v>22.22</v>
      </c>
      <c r="R573" s="232">
        <v>0</v>
      </c>
      <c r="S573" s="232">
        <v>0</v>
      </c>
      <c r="T573" s="232">
        <v>0</v>
      </c>
      <c r="U573" s="232">
        <v>0</v>
      </c>
      <c r="V573" s="232">
        <v>0</v>
      </c>
      <c r="W573" s="232">
        <v>0</v>
      </c>
      <c r="X573" s="232">
        <v>0</v>
      </c>
      <c r="Y573" s="232">
        <v>0</v>
      </c>
      <c r="Z573" s="233">
        <v>45991</v>
      </c>
      <c r="AA573" s="234">
        <v>2</v>
      </c>
      <c r="AB573" s="232">
        <v>22.22</v>
      </c>
    </row>
    <row r="574" spans="1:28" x14ac:dyDescent="0.25">
      <c r="A574" s="16" t="s">
        <v>873</v>
      </c>
      <c r="B574" s="16" t="s">
        <v>3474</v>
      </c>
      <c r="C574" s="16" t="s">
        <v>4734</v>
      </c>
      <c r="D574" s="16" t="s">
        <v>4735</v>
      </c>
      <c r="F574" s="16" t="s">
        <v>3640</v>
      </c>
      <c r="G574" s="16" t="s">
        <v>3641</v>
      </c>
      <c r="H574" s="238">
        <v>2</v>
      </c>
      <c r="I574" s="238">
        <v>0</v>
      </c>
      <c r="J574" s="238">
        <v>0</v>
      </c>
      <c r="K574" s="238">
        <v>0</v>
      </c>
      <c r="L574" s="238">
        <v>0</v>
      </c>
      <c r="M574" s="238">
        <v>0</v>
      </c>
      <c r="N574" s="238">
        <v>0</v>
      </c>
      <c r="O574" s="238">
        <v>0</v>
      </c>
      <c r="P574" s="238">
        <v>0</v>
      </c>
      <c r="Q574" s="232">
        <v>22.22</v>
      </c>
      <c r="R574" s="232">
        <v>0</v>
      </c>
      <c r="S574" s="232">
        <v>0</v>
      </c>
      <c r="T574" s="232">
        <v>0</v>
      </c>
      <c r="U574" s="232">
        <v>0</v>
      </c>
      <c r="V574" s="232">
        <v>0</v>
      </c>
      <c r="W574" s="232">
        <v>0</v>
      </c>
      <c r="X574" s="232">
        <v>0</v>
      </c>
      <c r="Y574" s="232">
        <v>0</v>
      </c>
      <c r="Z574" s="233">
        <v>45991</v>
      </c>
      <c r="AA574" s="234">
        <v>2</v>
      </c>
      <c r="AB574" s="232">
        <v>22.22</v>
      </c>
    </row>
    <row r="575" spans="1:28" x14ac:dyDescent="0.25">
      <c r="A575" s="16" t="s">
        <v>873</v>
      </c>
      <c r="B575" s="16" t="s">
        <v>3474</v>
      </c>
      <c r="C575" s="16" t="s">
        <v>4736</v>
      </c>
      <c r="D575" s="16" t="s">
        <v>4737</v>
      </c>
      <c r="F575" s="16" t="s">
        <v>3640</v>
      </c>
      <c r="G575" s="16" t="s">
        <v>3641</v>
      </c>
      <c r="H575" s="238">
        <v>1</v>
      </c>
      <c r="I575" s="238">
        <v>0</v>
      </c>
      <c r="J575" s="238">
        <v>0</v>
      </c>
      <c r="K575" s="238">
        <v>0</v>
      </c>
      <c r="L575" s="238">
        <v>0</v>
      </c>
      <c r="M575" s="238">
        <v>0</v>
      </c>
      <c r="N575" s="238">
        <v>0</v>
      </c>
      <c r="O575" s="238">
        <v>0</v>
      </c>
      <c r="P575" s="238">
        <v>0</v>
      </c>
      <c r="Q575" s="232">
        <v>11.11</v>
      </c>
      <c r="R575" s="232">
        <v>0</v>
      </c>
      <c r="S575" s="232">
        <v>0</v>
      </c>
      <c r="T575" s="232">
        <v>0</v>
      </c>
      <c r="U575" s="232">
        <v>0</v>
      </c>
      <c r="V575" s="232">
        <v>0</v>
      </c>
      <c r="W575" s="232">
        <v>0</v>
      </c>
      <c r="X575" s="232">
        <v>0</v>
      </c>
      <c r="Y575" s="232">
        <v>0</v>
      </c>
      <c r="Z575" s="233">
        <v>45991</v>
      </c>
      <c r="AA575" s="234">
        <v>1</v>
      </c>
      <c r="AB575" s="232">
        <v>11.11</v>
      </c>
    </row>
    <row r="576" spans="1:28" x14ac:dyDescent="0.25">
      <c r="A576" s="16" t="s">
        <v>873</v>
      </c>
      <c r="B576" s="16" t="s">
        <v>3474</v>
      </c>
      <c r="C576" s="16" t="s">
        <v>4738</v>
      </c>
      <c r="D576" s="16" t="s">
        <v>4739</v>
      </c>
      <c r="F576" s="16" t="s">
        <v>3640</v>
      </c>
      <c r="G576" s="16" t="s">
        <v>3641</v>
      </c>
      <c r="H576" s="238">
        <v>1</v>
      </c>
      <c r="I576" s="238">
        <v>0</v>
      </c>
      <c r="J576" s="238">
        <v>0</v>
      </c>
      <c r="K576" s="238">
        <v>0</v>
      </c>
      <c r="L576" s="238">
        <v>0</v>
      </c>
      <c r="M576" s="238">
        <v>0</v>
      </c>
      <c r="N576" s="238">
        <v>0</v>
      </c>
      <c r="O576" s="238">
        <v>0</v>
      </c>
      <c r="P576" s="238">
        <v>0</v>
      </c>
      <c r="Q576" s="232">
        <v>11.11</v>
      </c>
      <c r="R576" s="232">
        <v>0</v>
      </c>
      <c r="S576" s="232">
        <v>0</v>
      </c>
      <c r="T576" s="232">
        <v>0</v>
      </c>
      <c r="U576" s="232">
        <v>0</v>
      </c>
      <c r="V576" s="232">
        <v>0</v>
      </c>
      <c r="W576" s="232">
        <v>0</v>
      </c>
      <c r="X576" s="232">
        <v>0</v>
      </c>
      <c r="Y576" s="232">
        <v>0</v>
      </c>
      <c r="Z576" s="233">
        <v>45991</v>
      </c>
      <c r="AA576" s="234">
        <v>1</v>
      </c>
      <c r="AB576" s="232">
        <v>11.11</v>
      </c>
    </row>
    <row r="577" spans="1:28" x14ac:dyDescent="0.25">
      <c r="A577" s="16" t="s">
        <v>873</v>
      </c>
      <c r="B577" s="16" t="s">
        <v>3474</v>
      </c>
      <c r="C577" s="16" t="s">
        <v>4740</v>
      </c>
      <c r="D577" s="16" t="s">
        <v>4741</v>
      </c>
      <c r="F577" s="16" t="s">
        <v>3640</v>
      </c>
      <c r="G577" s="16" t="s">
        <v>3641</v>
      </c>
      <c r="H577" s="238">
        <v>2</v>
      </c>
      <c r="I577" s="238">
        <v>0</v>
      </c>
      <c r="J577" s="238">
        <v>0</v>
      </c>
      <c r="K577" s="238">
        <v>0</v>
      </c>
      <c r="L577" s="238">
        <v>0</v>
      </c>
      <c r="M577" s="238">
        <v>0</v>
      </c>
      <c r="N577" s="238">
        <v>0</v>
      </c>
      <c r="O577" s="238">
        <v>0</v>
      </c>
      <c r="P577" s="238">
        <v>0</v>
      </c>
      <c r="Q577" s="232">
        <v>22.22</v>
      </c>
      <c r="R577" s="232">
        <v>0</v>
      </c>
      <c r="S577" s="232">
        <v>0</v>
      </c>
      <c r="T577" s="232">
        <v>0</v>
      </c>
      <c r="U577" s="232">
        <v>0</v>
      </c>
      <c r="V577" s="232">
        <v>0</v>
      </c>
      <c r="W577" s="232">
        <v>0</v>
      </c>
      <c r="X577" s="232">
        <v>0</v>
      </c>
      <c r="Y577" s="232">
        <v>0</v>
      </c>
      <c r="Z577" s="233">
        <v>45991</v>
      </c>
      <c r="AA577" s="234">
        <v>2</v>
      </c>
      <c r="AB577" s="232">
        <v>22.22</v>
      </c>
    </row>
    <row r="578" spans="1:28" x14ac:dyDescent="0.25">
      <c r="A578" s="16" t="s">
        <v>873</v>
      </c>
      <c r="B578" s="16" t="s">
        <v>3474</v>
      </c>
      <c r="C578" s="16" t="s">
        <v>4742</v>
      </c>
      <c r="D578" s="16" t="s">
        <v>4743</v>
      </c>
      <c r="F578" s="16" t="s">
        <v>3640</v>
      </c>
      <c r="G578" s="16" t="s">
        <v>3641</v>
      </c>
      <c r="H578" s="238">
        <v>1</v>
      </c>
      <c r="I578" s="238">
        <v>0</v>
      </c>
      <c r="J578" s="238">
        <v>0</v>
      </c>
      <c r="K578" s="238">
        <v>0</v>
      </c>
      <c r="L578" s="238">
        <v>0</v>
      </c>
      <c r="M578" s="238">
        <v>0</v>
      </c>
      <c r="N578" s="238">
        <v>0</v>
      </c>
      <c r="O578" s="238">
        <v>0</v>
      </c>
      <c r="P578" s="238">
        <v>0</v>
      </c>
      <c r="Q578" s="232">
        <v>11.11</v>
      </c>
      <c r="R578" s="232">
        <v>0</v>
      </c>
      <c r="S578" s="232">
        <v>0</v>
      </c>
      <c r="T578" s="232">
        <v>0</v>
      </c>
      <c r="U578" s="232">
        <v>0</v>
      </c>
      <c r="V578" s="232">
        <v>0</v>
      </c>
      <c r="W578" s="232">
        <v>0</v>
      </c>
      <c r="X578" s="232">
        <v>0</v>
      </c>
      <c r="Y578" s="232">
        <v>0</v>
      </c>
      <c r="Z578" s="233">
        <v>45991</v>
      </c>
      <c r="AA578" s="234">
        <v>1</v>
      </c>
      <c r="AB578" s="232">
        <v>11.11</v>
      </c>
    </row>
    <row r="579" spans="1:28" x14ac:dyDescent="0.25">
      <c r="A579" s="16" t="s">
        <v>873</v>
      </c>
      <c r="B579" s="16" t="s">
        <v>3474</v>
      </c>
      <c r="C579" s="16" t="s">
        <v>4744</v>
      </c>
      <c r="D579" s="16" t="s">
        <v>4745</v>
      </c>
      <c r="F579" s="16" t="s">
        <v>3640</v>
      </c>
      <c r="G579" s="16" t="s">
        <v>3641</v>
      </c>
      <c r="H579" s="238">
        <v>2</v>
      </c>
      <c r="I579" s="238">
        <v>0</v>
      </c>
      <c r="J579" s="238">
        <v>0</v>
      </c>
      <c r="K579" s="238">
        <v>0</v>
      </c>
      <c r="L579" s="238">
        <v>0</v>
      </c>
      <c r="M579" s="238">
        <v>0</v>
      </c>
      <c r="N579" s="238">
        <v>0</v>
      </c>
      <c r="O579" s="238">
        <v>0</v>
      </c>
      <c r="P579" s="238">
        <v>0</v>
      </c>
      <c r="Q579" s="232">
        <v>22.22</v>
      </c>
      <c r="R579" s="232">
        <v>0</v>
      </c>
      <c r="S579" s="232">
        <v>0</v>
      </c>
      <c r="T579" s="232">
        <v>0</v>
      </c>
      <c r="U579" s="232">
        <v>0</v>
      </c>
      <c r="V579" s="232">
        <v>0</v>
      </c>
      <c r="W579" s="232">
        <v>0</v>
      </c>
      <c r="X579" s="232">
        <v>0</v>
      </c>
      <c r="Y579" s="232">
        <v>0</v>
      </c>
      <c r="Z579" s="233">
        <v>45991</v>
      </c>
      <c r="AA579" s="234">
        <v>2</v>
      </c>
      <c r="AB579" s="232">
        <v>22.22</v>
      </c>
    </row>
    <row r="580" spans="1:28" x14ac:dyDescent="0.25">
      <c r="A580" s="16" t="s">
        <v>873</v>
      </c>
      <c r="B580" s="16" t="s">
        <v>3474</v>
      </c>
      <c r="C580" s="16" t="s">
        <v>4746</v>
      </c>
      <c r="D580" s="16" t="s">
        <v>4747</v>
      </c>
      <c r="F580" s="16" t="s">
        <v>3640</v>
      </c>
      <c r="G580" s="16" t="s">
        <v>3641</v>
      </c>
      <c r="H580" s="238">
        <v>1</v>
      </c>
      <c r="I580" s="238">
        <v>0</v>
      </c>
      <c r="J580" s="238">
        <v>0</v>
      </c>
      <c r="K580" s="238">
        <v>0</v>
      </c>
      <c r="L580" s="238">
        <v>0</v>
      </c>
      <c r="M580" s="238">
        <v>0</v>
      </c>
      <c r="N580" s="238">
        <v>0</v>
      </c>
      <c r="O580" s="238">
        <v>0</v>
      </c>
      <c r="P580" s="238">
        <v>0</v>
      </c>
      <c r="Q580" s="232">
        <v>11.11</v>
      </c>
      <c r="R580" s="232">
        <v>0</v>
      </c>
      <c r="S580" s="232">
        <v>0</v>
      </c>
      <c r="T580" s="232">
        <v>0</v>
      </c>
      <c r="U580" s="232">
        <v>0</v>
      </c>
      <c r="V580" s="232">
        <v>0</v>
      </c>
      <c r="W580" s="232">
        <v>0</v>
      </c>
      <c r="X580" s="232">
        <v>0</v>
      </c>
      <c r="Y580" s="232">
        <v>0</v>
      </c>
      <c r="Z580" s="233">
        <v>45991</v>
      </c>
      <c r="AA580" s="234">
        <v>1</v>
      </c>
      <c r="AB580" s="232">
        <v>11.11</v>
      </c>
    </row>
    <row r="581" spans="1:28" x14ac:dyDescent="0.25">
      <c r="A581" s="16" t="s">
        <v>873</v>
      </c>
      <c r="B581" s="16" t="s">
        <v>3474</v>
      </c>
      <c r="C581" s="16" t="s">
        <v>4748</v>
      </c>
      <c r="D581" s="16" t="s">
        <v>4749</v>
      </c>
      <c r="F581" s="16" t="s">
        <v>3640</v>
      </c>
      <c r="G581" s="16" t="s">
        <v>3641</v>
      </c>
      <c r="H581" s="238">
        <v>1</v>
      </c>
      <c r="I581" s="238">
        <v>0</v>
      </c>
      <c r="J581" s="238">
        <v>0</v>
      </c>
      <c r="K581" s="238">
        <v>0</v>
      </c>
      <c r="L581" s="238">
        <v>0</v>
      </c>
      <c r="M581" s="238">
        <v>0</v>
      </c>
      <c r="N581" s="238">
        <v>0</v>
      </c>
      <c r="O581" s="238">
        <v>0</v>
      </c>
      <c r="P581" s="238">
        <v>0</v>
      </c>
      <c r="Q581" s="232">
        <v>11.11</v>
      </c>
      <c r="R581" s="232">
        <v>0</v>
      </c>
      <c r="S581" s="232">
        <v>0</v>
      </c>
      <c r="T581" s="232">
        <v>0</v>
      </c>
      <c r="U581" s="232">
        <v>0</v>
      </c>
      <c r="V581" s="232">
        <v>0</v>
      </c>
      <c r="W581" s="232">
        <v>0</v>
      </c>
      <c r="X581" s="232">
        <v>0</v>
      </c>
      <c r="Y581" s="232">
        <v>0</v>
      </c>
      <c r="Z581" s="233">
        <v>45991</v>
      </c>
      <c r="AA581" s="234">
        <v>1</v>
      </c>
      <c r="AB581" s="232">
        <v>11.11</v>
      </c>
    </row>
    <row r="582" spans="1:28" x14ac:dyDescent="0.25">
      <c r="A582" s="16" t="s">
        <v>873</v>
      </c>
      <c r="B582" s="16" t="s">
        <v>3474</v>
      </c>
      <c r="C582" s="16" t="s">
        <v>4750</v>
      </c>
      <c r="D582" s="16" t="s">
        <v>4751</v>
      </c>
      <c r="F582" s="16" t="s">
        <v>3640</v>
      </c>
      <c r="G582" s="16" t="s">
        <v>3641</v>
      </c>
      <c r="H582" s="238">
        <v>1</v>
      </c>
      <c r="I582" s="238">
        <v>0</v>
      </c>
      <c r="J582" s="238">
        <v>0</v>
      </c>
      <c r="K582" s="238">
        <v>0</v>
      </c>
      <c r="L582" s="238">
        <v>0</v>
      </c>
      <c r="M582" s="238">
        <v>0</v>
      </c>
      <c r="N582" s="238">
        <v>0</v>
      </c>
      <c r="O582" s="238">
        <v>0</v>
      </c>
      <c r="P582" s="238">
        <v>0</v>
      </c>
      <c r="Q582" s="232">
        <v>11.11</v>
      </c>
      <c r="R582" s="232">
        <v>0</v>
      </c>
      <c r="S582" s="232">
        <v>0</v>
      </c>
      <c r="T582" s="232">
        <v>0</v>
      </c>
      <c r="U582" s="232">
        <v>0</v>
      </c>
      <c r="V582" s="232">
        <v>0</v>
      </c>
      <c r="W582" s="232">
        <v>0</v>
      </c>
      <c r="X582" s="232">
        <v>0</v>
      </c>
      <c r="Y582" s="232">
        <v>0</v>
      </c>
      <c r="Z582" s="233">
        <v>45991</v>
      </c>
      <c r="AA582" s="234">
        <v>1</v>
      </c>
      <c r="AB582" s="232">
        <v>11.11</v>
      </c>
    </row>
    <row r="583" spans="1:28" x14ac:dyDescent="0.25">
      <c r="A583" s="16" t="s">
        <v>873</v>
      </c>
      <c r="B583" s="16" t="s">
        <v>3474</v>
      </c>
      <c r="C583" s="16" t="s">
        <v>4752</v>
      </c>
      <c r="D583" s="16" t="s">
        <v>4753</v>
      </c>
      <c r="F583" s="16" t="s">
        <v>3640</v>
      </c>
      <c r="G583" s="16" t="s">
        <v>3641</v>
      </c>
      <c r="H583" s="238">
        <v>1</v>
      </c>
      <c r="I583" s="238">
        <v>0</v>
      </c>
      <c r="J583" s="238">
        <v>0</v>
      </c>
      <c r="K583" s="238">
        <v>0</v>
      </c>
      <c r="L583" s="238">
        <v>0</v>
      </c>
      <c r="M583" s="238">
        <v>0</v>
      </c>
      <c r="N583" s="238">
        <v>0</v>
      </c>
      <c r="O583" s="238">
        <v>0</v>
      </c>
      <c r="P583" s="238">
        <v>0</v>
      </c>
      <c r="Q583" s="232">
        <v>11.11</v>
      </c>
      <c r="R583" s="232">
        <v>0</v>
      </c>
      <c r="S583" s="232">
        <v>0</v>
      </c>
      <c r="T583" s="232">
        <v>0</v>
      </c>
      <c r="U583" s="232">
        <v>0</v>
      </c>
      <c r="V583" s="232">
        <v>0</v>
      </c>
      <c r="W583" s="232">
        <v>0</v>
      </c>
      <c r="X583" s="232">
        <v>0</v>
      </c>
      <c r="Y583" s="232">
        <v>0</v>
      </c>
      <c r="Z583" s="233">
        <v>45991</v>
      </c>
      <c r="AA583" s="234">
        <v>1</v>
      </c>
      <c r="AB583" s="232">
        <v>11.11</v>
      </c>
    </row>
    <row r="584" spans="1:28" x14ac:dyDescent="0.25">
      <c r="A584" s="16" t="s">
        <v>873</v>
      </c>
      <c r="B584" s="16" t="s">
        <v>3474</v>
      </c>
      <c r="C584" s="16" t="s">
        <v>4754</v>
      </c>
      <c r="D584" s="16" t="s">
        <v>4755</v>
      </c>
      <c r="F584" s="16" t="s">
        <v>3640</v>
      </c>
      <c r="G584" s="16" t="s">
        <v>3641</v>
      </c>
      <c r="H584" s="238">
        <v>1</v>
      </c>
      <c r="I584" s="238">
        <v>0</v>
      </c>
      <c r="J584" s="238">
        <v>0</v>
      </c>
      <c r="K584" s="238">
        <v>0</v>
      </c>
      <c r="L584" s="238">
        <v>0</v>
      </c>
      <c r="M584" s="238">
        <v>0</v>
      </c>
      <c r="N584" s="238">
        <v>0</v>
      </c>
      <c r="O584" s="238">
        <v>0</v>
      </c>
      <c r="P584" s="238">
        <v>0</v>
      </c>
      <c r="Q584" s="232">
        <v>11.11</v>
      </c>
      <c r="R584" s="232">
        <v>0</v>
      </c>
      <c r="S584" s="232">
        <v>0</v>
      </c>
      <c r="T584" s="232">
        <v>0</v>
      </c>
      <c r="U584" s="232">
        <v>0</v>
      </c>
      <c r="V584" s="232">
        <v>0</v>
      </c>
      <c r="W584" s="232">
        <v>0</v>
      </c>
      <c r="X584" s="232">
        <v>0</v>
      </c>
      <c r="Y584" s="232">
        <v>0</v>
      </c>
      <c r="Z584" s="233">
        <v>45991</v>
      </c>
      <c r="AA584" s="234">
        <v>1</v>
      </c>
      <c r="AB584" s="232">
        <v>11.11</v>
      </c>
    </row>
    <row r="585" spans="1:28" x14ac:dyDescent="0.25">
      <c r="A585" s="16" t="s">
        <v>873</v>
      </c>
      <c r="B585" s="16" t="s">
        <v>3474</v>
      </c>
      <c r="C585" s="16" t="s">
        <v>4756</v>
      </c>
      <c r="D585" s="16" t="s">
        <v>4757</v>
      </c>
      <c r="F585" s="16" t="s">
        <v>3640</v>
      </c>
      <c r="G585" s="16" t="s">
        <v>3641</v>
      </c>
      <c r="H585" s="238">
        <v>1</v>
      </c>
      <c r="I585" s="238">
        <v>0</v>
      </c>
      <c r="J585" s="238">
        <v>0</v>
      </c>
      <c r="K585" s="238">
        <v>0</v>
      </c>
      <c r="L585" s="238">
        <v>0</v>
      </c>
      <c r="M585" s="238">
        <v>0</v>
      </c>
      <c r="N585" s="238">
        <v>0</v>
      </c>
      <c r="O585" s="238">
        <v>0</v>
      </c>
      <c r="P585" s="238">
        <v>0</v>
      </c>
      <c r="Q585" s="232">
        <v>11.11</v>
      </c>
      <c r="R585" s="232">
        <v>0</v>
      </c>
      <c r="S585" s="232">
        <v>0</v>
      </c>
      <c r="T585" s="232">
        <v>0</v>
      </c>
      <c r="U585" s="232">
        <v>0</v>
      </c>
      <c r="V585" s="232">
        <v>0</v>
      </c>
      <c r="W585" s="232">
        <v>0</v>
      </c>
      <c r="X585" s="232">
        <v>0</v>
      </c>
      <c r="Y585" s="232">
        <v>0</v>
      </c>
      <c r="Z585" s="233">
        <v>45991</v>
      </c>
      <c r="AA585" s="234">
        <v>1</v>
      </c>
      <c r="AB585" s="232">
        <v>11.11</v>
      </c>
    </row>
    <row r="586" spans="1:28" x14ac:dyDescent="0.25">
      <c r="A586" s="16" t="s">
        <v>873</v>
      </c>
      <c r="B586" s="16" t="s">
        <v>3474</v>
      </c>
      <c r="C586" s="16" t="s">
        <v>4758</v>
      </c>
      <c r="D586" s="16" t="s">
        <v>4759</v>
      </c>
      <c r="F586" s="16" t="s">
        <v>3640</v>
      </c>
      <c r="G586" s="16" t="s">
        <v>3641</v>
      </c>
      <c r="H586" s="238">
        <v>2</v>
      </c>
      <c r="I586" s="238">
        <v>0</v>
      </c>
      <c r="J586" s="238">
        <v>0</v>
      </c>
      <c r="K586" s="238">
        <v>0</v>
      </c>
      <c r="L586" s="238">
        <v>0</v>
      </c>
      <c r="M586" s="238">
        <v>0</v>
      </c>
      <c r="N586" s="238">
        <v>0</v>
      </c>
      <c r="O586" s="238">
        <v>0</v>
      </c>
      <c r="P586" s="238">
        <v>0</v>
      </c>
      <c r="Q586" s="232">
        <v>22.22</v>
      </c>
      <c r="R586" s="232">
        <v>0</v>
      </c>
      <c r="S586" s="232">
        <v>0</v>
      </c>
      <c r="T586" s="232">
        <v>0</v>
      </c>
      <c r="U586" s="232">
        <v>0</v>
      </c>
      <c r="V586" s="232">
        <v>0</v>
      </c>
      <c r="W586" s="232">
        <v>0</v>
      </c>
      <c r="X586" s="232">
        <v>0</v>
      </c>
      <c r="Y586" s="232">
        <v>0</v>
      </c>
      <c r="Z586" s="233">
        <v>45991</v>
      </c>
      <c r="AA586" s="234">
        <v>2</v>
      </c>
      <c r="AB586" s="232">
        <v>22.22</v>
      </c>
    </row>
    <row r="587" spans="1:28" x14ac:dyDescent="0.25">
      <c r="A587" s="16" t="s">
        <v>873</v>
      </c>
      <c r="B587" s="16" t="s">
        <v>3474</v>
      </c>
      <c r="C587" s="16" t="s">
        <v>4760</v>
      </c>
      <c r="D587" s="16" t="s">
        <v>4761</v>
      </c>
      <c r="F587" s="16" t="s">
        <v>3640</v>
      </c>
      <c r="G587" s="16" t="s">
        <v>3641</v>
      </c>
      <c r="H587" s="238">
        <v>1</v>
      </c>
      <c r="I587" s="238">
        <v>0</v>
      </c>
      <c r="J587" s="238">
        <v>0</v>
      </c>
      <c r="K587" s="238">
        <v>0</v>
      </c>
      <c r="L587" s="238">
        <v>0</v>
      </c>
      <c r="M587" s="238">
        <v>0</v>
      </c>
      <c r="N587" s="238">
        <v>0</v>
      </c>
      <c r="O587" s="238">
        <v>0</v>
      </c>
      <c r="P587" s="238">
        <v>0</v>
      </c>
      <c r="Q587" s="232">
        <v>11.11</v>
      </c>
      <c r="R587" s="232">
        <v>0</v>
      </c>
      <c r="S587" s="232">
        <v>0</v>
      </c>
      <c r="T587" s="232">
        <v>0</v>
      </c>
      <c r="U587" s="232">
        <v>0</v>
      </c>
      <c r="V587" s="232">
        <v>0</v>
      </c>
      <c r="W587" s="232">
        <v>0</v>
      </c>
      <c r="X587" s="232">
        <v>0</v>
      </c>
      <c r="Y587" s="232">
        <v>0</v>
      </c>
      <c r="Z587" s="233">
        <v>45991</v>
      </c>
      <c r="AA587" s="234">
        <v>1</v>
      </c>
      <c r="AB587" s="232">
        <v>11.11</v>
      </c>
    </row>
    <row r="588" spans="1:28" x14ac:dyDescent="0.25">
      <c r="A588" s="16" t="s">
        <v>873</v>
      </c>
      <c r="B588" s="16" t="s">
        <v>3474</v>
      </c>
      <c r="C588" s="16" t="s">
        <v>4762</v>
      </c>
      <c r="D588" s="16" t="s">
        <v>4763</v>
      </c>
      <c r="F588" s="16" t="s">
        <v>3640</v>
      </c>
      <c r="G588" s="16" t="s">
        <v>3641</v>
      </c>
      <c r="H588" s="238">
        <v>1</v>
      </c>
      <c r="I588" s="238">
        <v>0</v>
      </c>
      <c r="J588" s="238">
        <v>0</v>
      </c>
      <c r="K588" s="238">
        <v>0</v>
      </c>
      <c r="L588" s="238">
        <v>0</v>
      </c>
      <c r="M588" s="238">
        <v>0</v>
      </c>
      <c r="N588" s="238">
        <v>0</v>
      </c>
      <c r="O588" s="238">
        <v>0</v>
      </c>
      <c r="P588" s="238">
        <v>0</v>
      </c>
      <c r="Q588" s="232">
        <v>11.11</v>
      </c>
      <c r="R588" s="232">
        <v>0</v>
      </c>
      <c r="S588" s="232">
        <v>0</v>
      </c>
      <c r="T588" s="232">
        <v>0</v>
      </c>
      <c r="U588" s="232">
        <v>0</v>
      </c>
      <c r="V588" s="232">
        <v>0</v>
      </c>
      <c r="W588" s="232">
        <v>0</v>
      </c>
      <c r="X588" s="232">
        <v>0</v>
      </c>
      <c r="Y588" s="232">
        <v>0</v>
      </c>
      <c r="Z588" s="233">
        <v>45991</v>
      </c>
      <c r="AA588" s="234">
        <v>1</v>
      </c>
      <c r="AB588" s="232">
        <v>11.11</v>
      </c>
    </row>
    <row r="589" spans="1:28" x14ac:dyDescent="0.25">
      <c r="A589" s="16" t="s">
        <v>873</v>
      </c>
      <c r="B589" s="16" t="s">
        <v>3474</v>
      </c>
      <c r="C589" s="16" t="s">
        <v>4764</v>
      </c>
      <c r="D589" s="16" t="s">
        <v>4765</v>
      </c>
      <c r="F589" s="16" t="s">
        <v>3640</v>
      </c>
      <c r="G589" s="16" t="s">
        <v>3641</v>
      </c>
      <c r="H589" s="238">
        <v>2</v>
      </c>
      <c r="I589" s="238">
        <v>0</v>
      </c>
      <c r="J589" s="238">
        <v>0</v>
      </c>
      <c r="K589" s="238">
        <v>0</v>
      </c>
      <c r="L589" s="238">
        <v>0</v>
      </c>
      <c r="M589" s="238">
        <v>0</v>
      </c>
      <c r="N589" s="238">
        <v>0</v>
      </c>
      <c r="O589" s="238">
        <v>0</v>
      </c>
      <c r="P589" s="238">
        <v>0</v>
      </c>
      <c r="Q589" s="232">
        <v>22.22</v>
      </c>
      <c r="R589" s="232">
        <v>0</v>
      </c>
      <c r="S589" s="232">
        <v>0</v>
      </c>
      <c r="T589" s="232">
        <v>0</v>
      </c>
      <c r="U589" s="232">
        <v>0</v>
      </c>
      <c r="V589" s="232">
        <v>0</v>
      </c>
      <c r="W589" s="232">
        <v>0</v>
      </c>
      <c r="X589" s="232">
        <v>0</v>
      </c>
      <c r="Y589" s="232">
        <v>0</v>
      </c>
      <c r="Z589" s="233">
        <v>45991</v>
      </c>
      <c r="AA589" s="234">
        <v>2</v>
      </c>
      <c r="AB589" s="232">
        <v>22.22</v>
      </c>
    </row>
    <row r="590" spans="1:28" x14ac:dyDescent="0.25">
      <c r="A590" s="16" t="s">
        <v>873</v>
      </c>
      <c r="B590" s="16" t="s">
        <v>3474</v>
      </c>
      <c r="C590" s="16" t="s">
        <v>4766</v>
      </c>
      <c r="D590" s="16" t="s">
        <v>4767</v>
      </c>
      <c r="F590" s="16" t="s">
        <v>3640</v>
      </c>
      <c r="G590" s="16" t="s">
        <v>3641</v>
      </c>
      <c r="H590" s="238">
        <v>2</v>
      </c>
      <c r="I590" s="238">
        <v>0</v>
      </c>
      <c r="J590" s="238">
        <v>0</v>
      </c>
      <c r="K590" s="238">
        <v>0</v>
      </c>
      <c r="L590" s="238">
        <v>0</v>
      </c>
      <c r="M590" s="238">
        <v>0</v>
      </c>
      <c r="N590" s="238">
        <v>0</v>
      </c>
      <c r="O590" s="238">
        <v>0</v>
      </c>
      <c r="P590" s="238">
        <v>0</v>
      </c>
      <c r="Q590" s="232">
        <v>22.22</v>
      </c>
      <c r="R590" s="232">
        <v>0</v>
      </c>
      <c r="S590" s="232">
        <v>0</v>
      </c>
      <c r="T590" s="232">
        <v>0</v>
      </c>
      <c r="U590" s="232">
        <v>0</v>
      </c>
      <c r="V590" s="232">
        <v>0</v>
      </c>
      <c r="W590" s="232">
        <v>0</v>
      </c>
      <c r="X590" s="232">
        <v>0</v>
      </c>
      <c r="Y590" s="232">
        <v>0</v>
      </c>
      <c r="Z590" s="233">
        <v>45991</v>
      </c>
      <c r="AA590" s="234">
        <v>2</v>
      </c>
      <c r="AB590" s="232">
        <v>22.22</v>
      </c>
    </row>
    <row r="591" spans="1:28" x14ac:dyDescent="0.25">
      <c r="A591" s="16" t="s">
        <v>873</v>
      </c>
      <c r="B591" s="16" t="s">
        <v>3474</v>
      </c>
      <c r="C591" s="16" t="s">
        <v>4768</v>
      </c>
      <c r="D591" s="16" t="s">
        <v>4769</v>
      </c>
      <c r="F591" s="16" t="s">
        <v>3640</v>
      </c>
      <c r="G591" s="16" t="s">
        <v>3641</v>
      </c>
      <c r="H591" s="238">
        <v>1</v>
      </c>
      <c r="I591" s="238">
        <v>0</v>
      </c>
      <c r="J591" s="238">
        <v>0</v>
      </c>
      <c r="K591" s="238">
        <v>0</v>
      </c>
      <c r="L591" s="238">
        <v>0</v>
      </c>
      <c r="M591" s="238">
        <v>0</v>
      </c>
      <c r="N591" s="238">
        <v>0</v>
      </c>
      <c r="O591" s="238">
        <v>0</v>
      </c>
      <c r="P591" s="238">
        <v>0</v>
      </c>
      <c r="Q591" s="232">
        <v>11.11</v>
      </c>
      <c r="R591" s="232">
        <v>0</v>
      </c>
      <c r="S591" s="232">
        <v>0</v>
      </c>
      <c r="T591" s="232">
        <v>0</v>
      </c>
      <c r="U591" s="232">
        <v>0</v>
      </c>
      <c r="V591" s="232">
        <v>0</v>
      </c>
      <c r="W591" s="232">
        <v>0</v>
      </c>
      <c r="X591" s="232">
        <v>0</v>
      </c>
      <c r="Y591" s="232">
        <v>0</v>
      </c>
      <c r="Z591" s="233">
        <v>45991</v>
      </c>
      <c r="AA591" s="234">
        <v>1</v>
      </c>
      <c r="AB591" s="232">
        <v>11.11</v>
      </c>
    </row>
    <row r="592" spans="1:28" x14ac:dyDescent="0.25">
      <c r="A592" s="16" t="s">
        <v>873</v>
      </c>
      <c r="B592" s="16" t="s">
        <v>3474</v>
      </c>
      <c r="C592" s="16" t="s">
        <v>4770</v>
      </c>
      <c r="D592" s="16" t="s">
        <v>4771</v>
      </c>
      <c r="F592" s="16" t="s">
        <v>3640</v>
      </c>
      <c r="G592" s="16" t="s">
        <v>3641</v>
      </c>
      <c r="H592" s="238">
        <v>2</v>
      </c>
      <c r="I592" s="238">
        <v>0</v>
      </c>
      <c r="J592" s="238">
        <v>0</v>
      </c>
      <c r="K592" s="238">
        <v>0</v>
      </c>
      <c r="L592" s="238">
        <v>0</v>
      </c>
      <c r="M592" s="238">
        <v>0</v>
      </c>
      <c r="N592" s="238">
        <v>0</v>
      </c>
      <c r="O592" s="238">
        <v>0</v>
      </c>
      <c r="P592" s="238">
        <v>0</v>
      </c>
      <c r="Q592" s="232">
        <v>22.22</v>
      </c>
      <c r="R592" s="232">
        <v>0</v>
      </c>
      <c r="S592" s="232">
        <v>0</v>
      </c>
      <c r="T592" s="232">
        <v>0</v>
      </c>
      <c r="U592" s="232">
        <v>0</v>
      </c>
      <c r="V592" s="232">
        <v>0</v>
      </c>
      <c r="W592" s="232">
        <v>0</v>
      </c>
      <c r="X592" s="232">
        <v>0</v>
      </c>
      <c r="Y592" s="232">
        <v>0</v>
      </c>
      <c r="Z592" s="233">
        <v>45991</v>
      </c>
      <c r="AA592" s="234">
        <v>2</v>
      </c>
      <c r="AB592" s="232">
        <v>22.22</v>
      </c>
    </row>
    <row r="593" spans="1:28" x14ac:dyDescent="0.25">
      <c r="A593" s="16" t="s">
        <v>873</v>
      </c>
      <c r="B593" s="16" t="s">
        <v>3474</v>
      </c>
      <c r="C593" s="16" t="s">
        <v>4772</v>
      </c>
      <c r="D593" s="16" t="s">
        <v>4773</v>
      </c>
      <c r="F593" s="16" t="s">
        <v>3640</v>
      </c>
      <c r="G593" s="16" t="s">
        <v>3641</v>
      </c>
      <c r="H593" s="238">
        <v>2</v>
      </c>
      <c r="I593" s="238">
        <v>0</v>
      </c>
      <c r="J593" s="238">
        <v>0</v>
      </c>
      <c r="K593" s="238">
        <v>0</v>
      </c>
      <c r="L593" s="238">
        <v>0</v>
      </c>
      <c r="M593" s="238">
        <v>0</v>
      </c>
      <c r="N593" s="238">
        <v>0</v>
      </c>
      <c r="O593" s="238">
        <v>0</v>
      </c>
      <c r="P593" s="238">
        <v>0</v>
      </c>
      <c r="Q593" s="232">
        <v>22.22</v>
      </c>
      <c r="R593" s="232">
        <v>0</v>
      </c>
      <c r="S593" s="232">
        <v>0</v>
      </c>
      <c r="T593" s="232">
        <v>0</v>
      </c>
      <c r="U593" s="232">
        <v>0</v>
      </c>
      <c r="V593" s="232">
        <v>0</v>
      </c>
      <c r="W593" s="232">
        <v>0</v>
      </c>
      <c r="X593" s="232">
        <v>0</v>
      </c>
      <c r="Y593" s="232">
        <v>0</v>
      </c>
      <c r="Z593" s="233">
        <v>45991</v>
      </c>
      <c r="AA593" s="234">
        <v>2</v>
      </c>
      <c r="AB593" s="232">
        <v>22.22</v>
      </c>
    </row>
    <row r="594" spans="1:28" x14ac:dyDescent="0.25">
      <c r="A594" s="16" t="s">
        <v>873</v>
      </c>
      <c r="B594" s="16" t="s">
        <v>3474</v>
      </c>
      <c r="C594" s="16" t="s">
        <v>4774</v>
      </c>
      <c r="D594" s="16" t="s">
        <v>4775</v>
      </c>
      <c r="F594" s="16" t="s">
        <v>3640</v>
      </c>
      <c r="G594" s="16" t="s">
        <v>3641</v>
      </c>
      <c r="H594" s="238">
        <v>2</v>
      </c>
      <c r="I594" s="238">
        <v>0</v>
      </c>
      <c r="J594" s="238">
        <v>0</v>
      </c>
      <c r="K594" s="238">
        <v>0</v>
      </c>
      <c r="L594" s="238">
        <v>0</v>
      </c>
      <c r="M594" s="238">
        <v>0</v>
      </c>
      <c r="N594" s="238">
        <v>0</v>
      </c>
      <c r="O594" s="238">
        <v>0</v>
      </c>
      <c r="P594" s="238">
        <v>0</v>
      </c>
      <c r="Q594" s="232">
        <v>22.22</v>
      </c>
      <c r="R594" s="232">
        <v>0</v>
      </c>
      <c r="S594" s="232">
        <v>0</v>
      </c>
      <c r="T594" s="232">
        <v>0</v>
      </c>
      <c r="U594" s="232">
        <v>0</v>
      </c>
      <c r="V594" s="232">
        <v>0</v>
      </c>
      <c r="W594" s="232">
        <v>0</v>
      </c>
      <c r="X594" s="232">
        <v>0</v>
      </c>
      <c r="Y594" s="232">
        <v>0</v>
      </c>
      <c r="Z594" s="233">
        <v>45991</v>
      </c>
      <c r="AA594" s="234">
        <v>2</v>
      </c>
      <c r="AB594" s="232">
        <v>22.22</v>
      </c>
    </row>
    <row r="595" spans="1:28" x14ac:dyDescent="0.25">
      <c r="A595" s="16" t="s">
        <v>873</v>
      </c>
      <c r="B595" s="16" t="s">
        <v>3474</v>
      </c>
      <c r="C595" s="16" t="s">
        <v>4776</v>
      </c>
      <c r="D595" s="16" t="s">
        <v>4777</v>
      </c>
      <c r="F595" s="16" t="s">
        <v>3640</v>
      </c>
      <c r="G595" s="16" t="s">
        <v>3641</v>
      </c>
      <c r="H595" s="238">
        <v>4</v>
      </c>
      <c r="I595" s="238">
        <v>0</v>
      </c>
      <c r="J595" s="238">
        <v>0</v>
      </c>
      <c r="K595" s="238">
        <v>0</v>
      </c>
      <c r="L595" s="238">
        <v>0</v>
      </c>
      <c r="M595" s="238">
        <v>0</v>
      </c>
      <c r="N595" s="238">
        <v>0</v>
      </c>
      <c r="O595" s="238">
        <v>0</v>
      </c>
      <c r="P595" s="238">
        <v>0</v>
      </c>
      <c r="Q595" s="232">
        <v>44.44</v>
      </c>
      <c r="R595" s="232">
        <v>0</v>
      </c>
      <c r="S595" s="232">
        <v>0</v>
      </c>
      <c r="T595" s="232">
        <v>0</v>
      </c>
      <c r="U595" s="232">
        <v>0</v>
      </c>
      <c r="V595" s="232">
        <v>0</v>
      </c>
      <c r="W595" s="232">
        <v>0</v>
      </c>
      <c r="X595" s="232">
        <v>0</v>
      </c>
      <c r="Y595" s="232">
        <v>0</v>
      </c>
      <c r="Z595" s="233">
        <v>45991</v>
      </c>
      <c r="AA595" s="234">
        <v>4</v>
      </c>
      <c r="AB595" s="232">
        <v>44.44</v>
      </c>
    </row>
    <row r="596" spans="1:28" x14ac:dyDescent="0.25">
      <c r="A596" s="16" t="s">
        <v>873</v>
      </c>
      <c r="B596" s="16" t="s">
        <v>3474</v>
      </c>
      <c r="C596" s="16" t="s">
        <v>4778</v>
      </c>
      <c r="D596" s="16" t="s">
        <v>4779</v>
      </c>
      <c r="F596" s="16" t="s">
        <v>3640</v>
      </c>
      <c r="G596" s="16" t="s">
        <v>3641</v>
      </c>
      <c r="H596" s="238">
        <v>1</v>
      </c>
      <c r="I596" s="238">
        <v>0</v>
      </c>
      <c r="J596" s="238">
        <v>0</v>
      </c>
      <c r="K596" s="238">
        <v>0</v>
      </c>
      <c r="L596" s="238">
        <v>0</v>
      </c>
      <c r="M596" s="238">
        <v>0</v>
      </c>
      <c r="N596" s="238">
        <v>0</v>
      </c>
      <c r="O596" s="238">
        <v>0</v>
      </c>
      <c r="P596" s="238">
        <v>0</v>
      </c>
      <c r="Q596" s="232">
        <v>11.11</v>
      </c>
      <c r="R596" s="232">
        <v>0</v>
      </c>
      <c r="S596" s="232">
        <v>0</v>
      </c>
      <c r="T596" s="232">
        <v>0</v>
      </c>
      <c r="U596" s="232">
        <v>0</v>
      </c>
      <c r="V596" s="232">
        <v>0</v>
      </c>
      <c r="W596" s="232">
        <v>0</v>
      </c>
      <c r="X596" s="232">
        <v>0</v>
      </c>
      <c r="Y596" s="232">
        <v>0</v>
      </c>
      <c r="Z596" s="233">
        <v>45991</v>
      </c>
      <c r="AA596" s="234">
        <v>1</v>
      </c>
      <c r="AB596" s="232">
        <v>11.11</v>
      </c>
    </row>
    <row r="597" spans="1:28" x14ac:dyDescent="0.25">
      <c r="A597" s="16" t="s">
        <v>873</v>
      </c>
      <c r="B597" s="16" t="s">
        <v>3474</v>
      </c>
      <c r="C597" s="16" t="s">
        <v>4780</v>
      </c>
      <c r="D597" s="16" t="s">
        <v>4781</v>
      </c>
      <c r="F597" s="16" t="s">
        <v>3640</v>
      </c>
      <c r="G597" s="16" t="s">
        <v>3641</v>
      </c>
      <c r="H597" s="238">
        <v>3</v>
      </c>
      <c r="I597" s="238">
        <v>0</v>
      </c>
      <c r="J597" s="238">
        <v>0</v>
      </c>
      <c r="K597" s="238">
        <v>0</v>
      </c>
      <c r="L597" s="238">
        <v>0</v>
      </c>
      <c r="M597" s="238">
        <v>0</v>
      </c>
      <c r="N597" s="238">
        <v>0</v>
      </c>
      <c r="O597" s="238">
        <v>0</v>
      </c>
      <c r="P597" s="238">
        <v>0</v>
      </c>
      <c r="Q597" s="232">
        <v>33.33</v>
      </c>
      <c r="R597" s="232">
        <v>0</v>
      </c>
      <c r="S597" s="232">
        <v>0</v>
      </c>
      <c r="T597" s="232">
        <v>0</v>
      </c>
      <c r="U597" s="232">
        <v>0</v>
      </c>
      <c r="V597" s="232">
        <v>0</v>
      </c>
      <c r="W597" s="232">
        <v>0</v>
      </c>
      <c r="X597" s="232">
        <v>0</v>
      </c>
      <c r="Y597" s="232">
        <v>0</v>
      </c>
      <c r="Z597" s="233">
        <v>45991</v>
      </c>
      <c r="AA597" s="234">
        <v>3</v>
      </c>
      <c r="AB597" s="232">
        <v>33.33</v>
      </c>
    </row>
    <row r="598" spans="1:28" x14ac:dyDescent="0.25">
      <c r="A598" s="16" t="s">
        <v>873</v>
      </c>
      <c r="B598" s="16" t="s">
        <v>3474</v>
      </c>
      <c r="C598" s="16" t="s">
        <v>4782</v>
      </c>
      <c r="D598" s="16" t="s">
        <v>4783</v>
      </c>
      <c r="F598" s="16" t="s">
        <v>3640</v>
      </c>
      <c r="G598" s="16" t="s">
        <v>3641</v>
      </c>
      <c r="H598" s="238">
        <v>3</v>
      </c>
      <c r="I598" s="238">
        <v>0</v>
      </c>
      <c r="J598" s="238">
        <v>0</v>
      </c>
      <c r="K598" s="238">
        <v>0</v>
      </c>
      <c r="L598" s="238">
        <v>0</v>
      </c>
      <c r="M598" s="238">
        <v>0</v>
      </c>
      <c r="N598" s="238">
        <v>0</v>
      </c>
      <c r="O598" s="238">
        <v>0</v>
      </c>
      <c r="P598" s="238">
        <v>0</v>
      </c>
      <c r="Q598" s="232">
        <v>33.33</v>
      </c>
      <c r="R598" s="232">
        <v>0</v>
      </c>
      <c r="S598" s="232">
        <v>0</v>
      </c>
      <c r="T598" s="232">
        <v>0</v>
      </c>
      <c r="U598" s="232">
        <v>0</v>
      </c>
      <c r="V598" s="232">
        <v>0</v>
      </c>
      <c r="W598" s="232">
        <v>0</v>
      </c>
      <c r="X598" s="232">
        <v>0</v>
      </c>
      <c r="Y598" s="232">
        <v>0</v>
      </c>
      <c r="Z598" s="233">
        <v>45991</v>
      </c>
      <c r="AA598" s="234">
        <v>3</v>
      </c>
      <c r="AB598" s="232">
        <v>33.33</v>
      </c>
    </row>
    <row r="599" spans="1:28" x14ac:dyDescent="0.25">
      <c r="A599" s="16" t="s">
        <v>873</v>
      </c>
      <c r="B599" s="16" t="s">
        <v>3474</v>
      </c>
      <c r="C599" s="16" t="s">
        <v>4784</v>
      </c>
      <c r="D599" s="16" t="s">
        <v>4785</v>
      </c>
      <c r="F599" s="16" t="s">
        <v>3640</v>
      </c>
      <c r="G599" s="16" t="s">
        <v>3641</v>
      </c>
      <c r="H599" s="238">
        <v>3</v>
      </c>
      <c r="I599" s="238">
        <v>0</v>
      </c>
      <c r="J599" s="238">
        <v>0</v>
      </c>
      <c r="K599" s="238">
        <v>0</v>
      </c>
      <c r="L599" s="238">
        <v>0</v>
      </c>
      <c r="M599" s="238">
        <v>0</v>
      </c>
      <c r="N599" s="238">
        <v>0</v>
      </c>
      <c r="O599" s="238">
        <v>0</v>
      </c>
      <c r="P599" s="238">
        <v>0</v>
      </c>
      <c r="Q599" s="232">
        <v>33.33</v>
      </c>
      <c r="R599" s="232">
        <v>0</v>
      </c>
      <c r="S599" s="232">
        <v>0</v>
      </c>
      <c r="T599" s="232">
        <v>0</v>
      </c>
      <c r="U599" s="232">
        <v>0</v>
      </c>
      <c r="V599" s="232">
        <v>0</v>
      </c>
      <c r="W599" s="232">
        <v>0</v>
      </c>
      <c r="X599" s="232">
        <v>0</v>
      </c>
      <c r="Y599" s="232">
        <v>0</v>
      </c>
      <c r="Z599" s="233">
        <v>45991</v>
      </c>
      <c r="AA599" s="234">
        <v>3</v>
      </c>
      <c r="AB599" s="232">
        <v>33.33</v>
      </c>
    </row>
    <row r="600" spans="1:28" x14ac:dyDescent="0.25">
      <c r="A600" s="16" t="s">
        <v>873</v>
      </c>
      <c r="B600" s="16" t="s">
        <v>3474</v>
      </c>
      <c r="C600" s="16" t="s">
        <v>4786</v>
      </c>
      <c r="D600" s="16" t="s">
        <v>4787</v>
      </c>
      <c r="F600" s="16" t="s">
        <v>3640</v>
      </c>
      <c r="G600" s="16" t="s">
        <v>3641</v>
      </c>
      <c r="H600" s="238">
        <v>12</v>
      </c>
      <c r="I600" s="238">
        <v>0</v>
      </c>
      <c r="J600" s="238">
        <v>0</v>
      </c>
      <c r="K600" s="238">
        <v>0</v>
      </c>
      <c r="L600" s="238">
        <v>0</v>
      </c>
      <c r="M600" s="238">
        <v>0</v>
      </c>
      <c r="N600" s="238">
        <v>0</v>
      </c>
      <c r="O600" s="238">
        <v>0</v>
      </c>
      <c r="P600" s="238">
        <v>0</v>
      </c>
      <c r="Q600" s="232">
        <v>133.32</v>
      </c>
      <c r="R600" s="232">
        <v>0</v>
      </c>
      <c r="S600" s="232">
        <v>0</v>
      </c>
      <c r="T600" s="232">
        <v>0</v>
      </c>
      <c r="U600" s="232">
        <v>0</v>
      </c>
      <c r="V600" s="232">
        <v>0</v>
      </c>
      <c r="W600" s="232">
        <v>0</v>
      </c>
      <c r="X600" s="232">
        <v>0</v>
      </c>
      <c r="Y600" s="232">
        <v>0</v>
      </c>
      <c r="Z600" s="233">
        <v>45991</v>
      </c>
      <c r="AA600" s="234">
        <v>12</v>
      </c>
      <c r="AB600" s="232">
        <v>133.32</v>
      </c>
    </row>
    <row r="601" spans="1:28" x14ac:dyDescent="0.25">
      <c r="A601" s="16" t="s">
        <v>873</v>
      </c>
      <c r="B601" s="16" t="s">
        <v>3474</v>
      </c>
      <c r="C601" s="16" t="s">
        <v>4788</v>
      </c>
      <c r="D601" s="16" t="s">
        <v>4789</v>
      </c>
      <c r="F601" s="16" t="s">
        <v>3640</v>
      </c>
      <c r="G601" s="16" t="s">
        <v>3641</v>
      </c>
      <c r="H601" s="238">
        <v>2</v>
      </c>
      <c r="I601" s="238">
        <v>0</v>
      </c>
      <c r="J601" s="238">
        <v>0</v>
      </c>
      <c r="K601" s="238">
        <v>0</v>
      </c>
      <c r="L601" s="238">
        <v>0</v>
      </c>
      <c r="M601" s="238">
        <v>0</v>
      </c>
      <c r="N601" s="238">
        <v>0</v>
      </c>
      <c r="O601" s="238">
        <v>0</v>
      </c>
      <c r="P601" s="238">
        <v>0</v>
      </c>
      <c r="Q601" s="232">
        <v>22.22</v>
      </c>
      <c r="R601" s="232">
        <v>0</v>
      </c>
      <c r="S601" s="232">
        <v>0</v>
      </c>
      <c r="T601" s="232">
        <v>0</v>
      </c>
      <c r="U601" s="232">
        <v>0</v>
      </c>
      <c r="V601" s="232">
        <v>0</v>
      </c>
      <c r="W601" s="232">
        <v>0</v>
      </c>
      <c r="X601" s="232">
        <v>0</v>
      </c>
      <c r="Y601" s="232">
        <v>0</v>
      </c>
      <c r="Z601" s="233">
        <v>45991</v>
      </c>
      <c r="AA601" s="234">
        <v>2</v>
      </c>
      <c r="AB601" s="232">
        <v>22.22</v>
      </c>
    </row>
    <row r="602" spans="1:28" x14ac:dyDescent="0.25">
      <c r="A602" s="16" t="s">
        <v>873</v>
      </c>
      <c r="B602" s="16" t="s">
        <v>3474</v>
      </c>
      <c r="C602" s="16" t="s">
        <v>4790</v>
      </c>
      <c r="D602" s="16" t="s">
        <v>4791</v>
      </c>
      <c r="F602" s="16" t="s">
        <v>3640</v>
      </c>
      <c r="G602" s="16" t="s">
        <v>3641</v>
      </c>
      <c r="H602" s="238">
        <v>7</v>
      </c>
      <c r="I602" s="238">
        <v>0</v>
      </c>
      <c r="J602" s="238">
        <v>0</v>
      </c>
      <c r="K602" s="238">
        <v>0</v>
      </c>
      <c r="L602" s="238">
        <v>0</v>
      </c>
      <c r="M602" s="238">
        <v>0</v>
      </c>
      <c r="N602" s="238">
        <v>0</v>
      </c>
      <c r="O602" s="238">
        <v>0</v>
      </c>
      <c r="P602" s="238">
        <v>0</v>
      </c>
      <c r="Q602" s="232">
        <v>77.77</v>
      </c>
      <c r="R602" s="232">
        <v>0</v>
      </c>
      <c r="S602" s="232">
        <v>0</v>
      </c>
      <c r="T602" s="232">
        <v>0</v>
      </c>
      <c r="U602" s="232">
        <v>0</v>
      </c>
      <c r="V602" s="232">
        <v>0</v>
      </c>
      <c r="W602" s="232">
        <v>0</v>
      </c>
      <c r="X602" s="232">
        <v>0</v>
      </c>
      <c r="Y602" s="232">
        <v>0</v>
      </c>
      <c r="Z602" s="233">
        <v>45991</v>
      </c>
      <c r="AA602" s="234">
        <v>7</v>
      </c>
      <c r="AB602" s="232">
        <v>77.77</v>
      </c>
    </row>
    <row r="603" spans="1:28" x14ac:dyDescent="0.25">
      <c r="A603" s="16" t="s">
        <v>873</v>
      </c>
      <c r="B603" s="16" t="s">
        <v>3474</v>
      </c>
      <c r="C603" s="16" t="s">
        <v>4792</v>
      </c>
      <c r="D603" s="16" t="s">
        <v>4793</v>
      </c>
      <c r="F603" s="16" t="s">
        <v>3640</v>
      </c>
      <c r="G603" s="16" t="s">
        <v>3641</v>
      </c>
      <c r="H603" s="238">
        <v>1</v>
      </c>
      <c r="I603" s="238">
        <v>0</v>
      </c>
      <c r="J603" s="238">
        <v>0</v>
      </c>
      <c r="K603" s="238">
        <v>0</v>
      </c>
      <c r="L603" s="238">
        <v>0</v>
      </c>
      <c r="M603" s="238">
        <v>0</v>
      </c>
      <c r="N603" s="238">
        <v>0</v>
      </c>
      <c r="O603" s="238">
        <v>0</v>
      </c>
      <c r="P603" s="238">
        <v>0</v>
      </c>
      <c r="Q603" s="232">
        <v>11.11</v>
      </c>
      <c r="R603" s="232">
        <v>0</v>
      </c>
      <c r="S603" s="232">
        <v>0</v>
      </c>
      <c r="T603" s="232">
        <v>0</v>
      </c>
      <c r="U603" s="232">
        <v>0</v>
      </c>
      <c r="V603" s="232">
        <v>0</v>
      </c>
      <c r="W603" s="232">
        <v>0</v>
      </c>
      <c r="X603" s="232">
        <v>0</v>
      </c>
      <c r="Y603" s="232">
        <v>0</v>
      </c>
      <c r="Z603" s="233">
        <v>45991</v>
      </c>
      <c r="AA603" s="234">
        <v>1</v>
      </c>
      <c r="AB603" s="232">
        <v>11.11</v>
      </c>
    </row>
    <row r="604" spans="1:28" x14ac:dyDescent="0.25">
      <c r="A604" s="16" t="s">
        <v>873</v>
      </c>
      <c r="B604" s="16" t="s">
        <v>3474</v>
      </c>
      <c r="C604" s="16" t="s">
        <v>4794</v>
      </c>
      <c r="D604" s="16" t="s">
        <v>4795</v>
      </c>
      <c r="F604" s="16" t="s">
        <v>3640</v>
      </c>
      <c r="G604" s="16" t="s">
        <v>3641</v>
      </c>
      <c r="H604" s="238">
        <v>1</v>
      </c>
      <c r="I604" s="238">
        <v>0</v>
      </c>
      <c r="J604" s="238">
        <v>0</v>
      </c>
      <c r="K604" s="238">
        <v>0</v>
      </c>
      <c r="L604" s="238">
        <v>0</v>
      </c>
      <c r="M604" s="238">
        <v>0</v>
      </c>
      <c r="N604" s="238">
        <v>0</v>
      </c>
      <c r="O604" s="238">
        <v>0</v>
      </c>
      <c r="P604" s="238">
        <v>0</v>
      </c>
      <c r="Q604" s="232">
        <v>11.11</v>
      </c>
      <c r="R604" s="232">
        <v>0</v>
      </c>
      <c r="S604" s="232">
        <v>0</v>
      </c>
      <c r="T604" s="232">
        <v>0</v>
      </c>
      <c r="U604" s="232">
        <v>0</v>
      </c>
      <c r="V604" s="232">
        <v>0</v>
      </c>
      <c r="W604" s="232">
        <v>0</v>
      </c>
      <c r="X604" s="232">
        <v>0</v>
      </c>
      <c r="Y604" s="232">
        <v>0</v>
      </c>
      <c r="Z604" s="233">
        <v>45991</v>
      </c>
      <c r="AA604" s="234">
        <v>1</v>
      </c>
      <c r="AB604" s="232">
        <v>11.11</v>
      </c>
    </row>
    <row r="605" spans="1:28" x14ac:dyDescent="0.25">
      <c r="A605" s="16" t="s">
        <v>873</v>
      </c>
      <c r="B605" s="16" t="s">
        <v>3474</v>
      </c>
      <c r="C605" s="16" t="s">
        <v>4796</v>
      </c>
      <c r="D605" s="16" t="s">
        <v>4797</v>
      </c>
      <c r="F605" s="16" t="s">
        <v>3640</v>
      </c>
      <c r="G605" s="16" t="s">
        <v>3641</v>
      </c>
      <c r="H605" s="238">
        <v>2</v>
      </c>
      <c r="I605" s="238">
        <v>0</v>
      </c>
      <c r="J605" s="238">
        <v>0</v>
      </c>
      <c r="K605" s="238">
        <v>0</v>
      </c>
      <c r="L605" s="238">
        <v>0</v>
      </c>
      <c r="M605" s="238">
        <v>0</v>
      </c>
      <c r="N605" s="238">
        <v>0</v>
      </c>
      <c r="O605" s="238">
        <v>0</v>
      </c>
      <c r="P605" s="238">
        <v>0</v>
      </c>
      <c r="Q605" s="232">
        <v>22.22</v>
      </c>
      <c r="R605" s="232">
        <v>0</v>
      </c>
      <c r="S605" s="232">
        <v>0</v>
      </c>
      <c r="T605" s="232">
        <v>0</v>
      </c>
      <c r="U605" s="232">
        <v>0</v>
      </c>
      <c r="V605" s="232">
        <v>0</v>
      </c>
      <c r="W605" s="232">
        <v>0</v>
      </c>
      <c r="X605" s="232">
        <v>0</v>
      </c>
      <c r="Y605" s="232">
        <v>0</v>
      </c>
      <c r="Z605" s="233">
        <v>45991</v>
      </c>
      <c r="AA605" s="234">
        <v>2</v>
      </c>
      <c r="AB605" s="232">
        <v>22.22</v>
      </c>
    </row>
    <row r="606" spans="1:28" x14ac:dyDescent="0.25">
      <c r="A606" s="16" t="s">
        <v>873</v>
      </c>
      <c r="B606" s="16" t="s">
        <v>3474</v>
      </c>
      <c r="C606" s="16" t="s">
        <v>4798</v>
      </c>
      <c r="D606" s="16" t="s">
        <v>4799</v>
      </c>
      <c r="F606" s="16" t="s">
        <v>3640</v>
      </c>
      <c r="G606" s="16" t="s">
        <v>3641</v>
      </c>
      <c r="H606" s="238">
        <v>2</v>
      </c>
      <c r="I606" s="238">
        <v>0</v>
      </c>
      <c r="J606" s="238">
        <v>0</v>
      </c>
      <c r="K606" s="238">
        <v>0</v>
      </c>
      <c r="L606" s="238">
        <v>0</v>
      </c>
      <c r="M606" s="238">
        <v>0</v>
      </c>
      <c r="N606" s="238">
        <v>0</v>
      </c>
      <c r="O606" s="238">
        <v>0</v>
      </c>
      <c r="P606" s="238">
        <v>0</v>
      </c>
      <c r="Q606" s="232">
        <v>22.22</v>
      </c>
      <c r="R606" s="232">
        <v>0</v>
      </c>
      <c r="S606" s="232">
        <v>0</v>
      </c>
      <c r="T606" s="232">
        <v>0</v>
      </c>
      <c r="U606" s="232">
        <v>0</v>
      </c>
      <c r="V606" s="232">
        <v>0</v>
      </c>
      <c r="W606" s="232">
        <v>0</v>
      </c>
      <c r="X606" s="232">
        <v>0</v>
      </c>
      <c r="Y606" s="232">
        <v>0</v>
      </c>
      <c r="Z606" s="233">
        <v>45991</v>
      </c>
      <c r="AA606" s="234">
        <v>2</v>
      </c>
      <c r="AB606" s="232">
        <v>22.22</v>
      </c>
    </row>
    <row r="607" spans="1:28" x14ac:dyDescent="0.25">
      <c r="A607" s="16" t="s">
        <v>873</v>
      </c>
      <c r="B607" s="16" t="s">
        <v>3474</v>
      </c>
      <c r="C607" s="16" t="s">
        <v>4800</v>
      </c>
      <c r="D607" s="16" t="s">
        <v>4801</v>
      </c>
      <c r="F607" s="16" t="s">
        <v>3640</v>
      </c>
      <c r="G607" s="16" t="s">
        <v>3641</v>
      </c>
      <c r="H607" s="238">
        <v>5</v>
      </c>
      <c r="I607" s="238">
        <v>0</v>
      </c>
      <c r="J607" s="238">
        <v>0</v>
      </c>
      <c r="K607" s="238">
        <v>0</v>
      </c>
      <c r="L607" s="238">
        <v>0</v>
      </c>
      <c r="M607" s="238">
        <v>0</v>
      </c>
      <c r="N607" s="238">
        <v>0</v>
      </c>
      <c r="O607" s="238">
        <v>0</v>
      </c>
      <c r="P607" s="238">
        <v>0</v>
      </c>
      <c r="Q607" s="232">
        <v>55.55</v>
      </c>
      <c r="R607" s="232">
        <v>0</v>
      </c>
      <c r="S607" s="232">
        <v>0</v>
      </c>
      <c r="T607" s="232">
        <v>0</v>
      </c>
      <c r="U607" s="232">
        <v>0</v>
      </c>
      <c r="V607" s="232">
        <v>0</v>
      </c>
      <c r="W607" s="232">
        <v>0</v>
      </c>
      <c r="X607" s="232">
        <v>0</v>
      </c>
      <c r="Y607" s="232">
        <v>0</v>
      </c>
      <c r="Z607" s="233">
        <v>45991</v>
      </c>
      <c r="AA607" s="234">
        <v>5</v>
      </c>
      <c r="AB607" s="232">
        <v>55.55</v>
      </c>
    </row>
    <row r="608" spans="1:28" x14ac:dyDescent="0.25">
      <c r="A608" s="16" t="s">
        <v>873</v>
      </c>
      <c r="B608" s="16" t="s">
        <v>3474</v>
      </c>
      <c r="C608" s="16" t="s">
        <v>4802</v>
      </c>
      <c r="D608" s="16" t="s">
        <v>4803</v>
      </c>
      <c r="F608" s="16" t="s">
        <v>3640</v>
      </c>
      <c r="G608" s="16" t="s">
        <v>3641</v>
      </c>
      <c r="H608" s="238">
        <v>2</v>
      </c>
      <c r="I608" s="238">
        <v>0</v>
      </c>
      <c r="J608" s="238">
        <v>0</v>
      </c>
      <c r="K608" s="238">
        <v>0</v>
      </c>
      <c r="L608" s="238">
        <v>0</v>
      </c>
      <c r="M608" s="238">
        <v>0</v>
      </c>
      <c r="N608" s="238">
        <v>0</v>
      </c>
      <c r="O608" s="238">
        <v>0</v>
      </c>
      <c r="P608" s="238">
        <v>0</v>
      </c>
      <c r="Q608" s="232">
        <v>22.22</v>
      </c>
      <c r="R608" s="232">
        <v>0</v>
      </c>
      <c r="S608" s="232">
        <v>0</v>
      </c>
      <c r="T608" s="232">
        <v>0</v>
      </c>
      <c r="U608" s="232">
        <v>0</v>
      </c>
      <c r="V608" s="232">
        <v>0</v>
      </c>
      <c r="W608" s="232">
        <v>0</v>
      </c>
      <c r="X608" s="232">
        <v>0</v>
      </c>
      <c r="Y608" s="232">
        <v>0</v>
      </c>
      <c r="Z608" s="233">
        <v>45991</v>
      </c>
      <c r="AA608" s="234">
        <v>2</v>
      </c>
      <c r="AB608" s="232">
        <v>22.22</v>
      </c>
    </row>
    <row r="609" spans="1:28" x14ac:dyDescent="0.25">
      <c r="A609" s="16" t="s">
        <v>873</v>
      </c>
      <c r="B609" s="16" t="s">
        <v>3474</v>
      </c>
      <c r="C609" s="16" t="s">
        <v>4804</v>
      </c>
      <c r="D609" s="16" t="s">
        <v>4805</v>
      </c>
      <c r="F609" s="16" t="s">
        <v>3640</v>
      </c>
      <c r="G609" s="16" t="s">
        <v>3641</v>
      </c>
      <c r="H609" s="238">
        <v>1</v>
      </c>
      <c r="I609" s="238">
        <v>0</v>
      </c>
      <c r="J609" s="238">
        <v>0</v>
      </c>
      <c r="K609" s="238">
        <v>0</v>
      </c>
      <c r="L609" s="238">
        <v>0</v>
      </c>
      <c r="M609" s="238">
        <v>0</v>
      </c>
      <c r="N609" s="238">
        <v>0</v>
      </c>
      <c r="O609" s="238">
        <v>0</v>
      </c>
      <c r="P609" s="238">
        <v>0</v>
      </c>
      <c r="Q609" s="232">
        <v>11.11</v>
      </c>
      <c r="R609" s="232">
        <v>0</v>
      </c>
      <c r="S609" s="232">
        <v>0</v>
      </c>
      <c r="T609" s="232">
        <v>0</v>
      </c>
      <c r="U609" s="232">
        <v>0</v>
      </c>
      <c r="V609" s="232">
        <v>0</v>
      </c>
      <c r="W609" s="232">
        <v>0</v>
      </c>
      <c r="X609" s="232">
        <v>0</v>
      </c>
      <c r="Y609" s="232">
        <v>0</v>
      </c>
      <c r="Z609" s="233">
        <v>45991</v>
      </c>
      <c r="AA609" s="234">
        <v>1</v>
      </c>
      <c r="AB609" s="232">
        <v>11.11</v>
      </c>
    </row>
    <row r="610" spans="1:28" x14ac:dyDescent="0.25">
      <c r="A610" s="16" t="s">
        <v>873</v>
      </c>
      <c r="B610" s="16" t="s">
        <v>3474</v>
      </c>
      <c r="C610" s="16" t="s">
        <v>4806</v>
      </c>
      <c r="D610" s="16" t="s">
        <v>4807</v>
      </c>
      <c r="F610" s="16" t="s">
        <v>3640</v>
      </c>
      <c r="G610" s="16" t="s">
        <v>3641</v>
      </c>
      <c r="H610" s="238">
        <v>1</v>
      </c>
      <c r="I610" s="238">
        <v>0</v>
      </c>
      <c r="J610" s="238">
        <v>0</v>
      </c>
      <c r="K610" s="238">
        <v>0</v>
      </c>
      <c r="L610" s="238">
        <v>0</v>
      </c>
      <c r="M610" s="238">
        <v>0</v>
      </c>
      <c r="N610" s="238">
        <v>0</v>
      </c>
      <c r="O610" s="238">
        <v>0</v>
      </c>
      <c r="P610" s="238">
        <v>0</v>
      </c>
      <c r="Q610" s="232">
        <v>11.11</v>
      </c>
      <c r="R610" s="232">
        <v>0</v>
      </c>
      <c r="S610" s="232">
        <v>0</v>
      </c>
      <c r="T610" s="232">
        <v>0</v>
      </c>
      <c r="U610" s="232">
        <v>0</v>
      </c>
      <c r="V610" s="232">
        <v>0</v>
      </c>
      <c r="W610" s="232">
        <v>0</v>
      </c>
      <c r="X610" s="232">
        <v>0</v>
      </c>
      <c r="Y610" s="232">
        <v>0</v>
      </c>
      <c r="Z610" s="233">
        <v>45991</v>
      </c>
      <c r="AA610" s="234">
        <v>1</v>
      </c>
      <c r="AB610" s="232">
        <v>11.11</v>
      </c>
    </row>
    <row r="611" spans="1:28" x14ac:dyDescent="0.25">
      <c r="A611" s="16" t="s">
        <v>873</v>
      </c>
      <c r="B611" s="16" t="s">
        <v>3474</v>
      </c>
      <c r="C611" s="16" t="s">
        <v>4808</v>
      </c>
      <c r="D611" s="16" t="s">
        <v>4809</v>
      </c>
      <c r="F611" s="16" t="s">
        <v>3640</v>
      </c>
      <c r="G611" s="16" t="s">
        <v>3641</v>
      </c>
      <c r="H611" s="238">
        <v>2</v>
      </c>
      <c r="I611" s="238">
        <v>0</v>
      </c>
      <c r="J611" s="238">
        <v>0</v>
      </c>
      <c r="K611" s="238">
        <v>0</v>
      </c>
      <c r="L611" s="238">
        <v>0</v>
      </c>
      <c r="M611" s="238">
        <v>0</v>
      </c>
      <c r="N611" s="238">
        <v>0</v>
      </c>
      <c r="O611" s="238">
        <v>0</v>
      </c>
      <c r="P611" s="238">
        <v>0</v>
      </c>
      <c r="Q611" s="232">
        <v>22.22</v>
      </c>
      <c r="R611" s="232">
        <v>0</v>
      </c>
      <c r="S611" s="232">
        <v>0</v>
      </c>
      <c r="T611" s="232">
        <v>0</v>
      </c>
      <c r="U611" s="232">
        <v>0</v>
      </c>
      <c r="V611" s="232">
        <v>0</v>
      </c>
      <c r="W611" s="232">
        <v>0</v>
      </c>
      <c r="X611" s="232">
        <v>0</v>
      </c>
      <c r="Y611" s="232">
        <v>0</v>
      </c>
      <c r="Z611" s="233">
        <v>45991</v>
      </c>
      <c r="AA611" s="234">
        <v>2</v>
      </c>
      <c r="AB611" s="232">
        <v>22.22</v>
      </c>
    </row>
    <row r="612" spans="1:28" x14ac:dyDescent="0.25">
      <c r="A612" s="16" t="s">
        <v>873</v>
      </c>
      <c r="B612" s="16" t="s">
        <v>3474</v>
      </c>
      <c r="C612" s="16" t="s">
        <v>4810</v>
      </c>
      <c r="D612" s="16" t="s">
        <v>4811</v>
      </c>
      <c r="F612" s="16" t="s">
        <v>3640</v>
      </c>
      <c r="G612" s="16" t="s">
        <v>3641</v>
      </c>
      <c r="H612" s="238">
        <v>3</v>
      </c>
      <c r="I612" s="238">
        <v>0</v>
      </c>
      <c r="J612" s="238">
        <v>0</v>
      </c>
      <c r="K612" s="238">
        <v>0</v>
      </c>
      <c r="L612" s="238">
        <v>0</v>
      </c>
      <c r="M612" s="238">
        <v>0</v>
      </c>
      <c r="N612" s="238">
        <v>0</v>
      </c>
      <c r="O612" s="238">
        <v>0</v>
      </c>
      <c r="P612" s="238">
        <v>0</v>
      </c>
      <c r="Q612" s="232">
        <v>33.33</v>
      </c>
      <c r="R612" s="232">
        <v>0</v>
      </c>
      <c r="S612" s="232">
        <v>0</v>
      </c>
      <c r="T612" s="232">
        <v>0</v>
      </c>
      <c r="U612" s="232">
        <v>0</v>
      </c>
      <c r="V612" s="232">
        <v>0</v>
      </c>
      <c r="W612" s="232">
        <v>0</v>
      </c>
      <c r="X612" s="232">
        <v>0</v>
      </c>
      <c r="Y612" s="232">
        <v>0</v>
      </c>
      <c r="Z612" s="233">
        <v>45991</v>
      </c>
      <c r="AA612" s="234">
        <v>3</v>
      </c>
      <c r="AB612" s="232">
        <v>33.33</v>
      </c>
    </row>
    <row r="613" spans="1:28" x14ac:dyDescent="0.25">
      <c r="A613" s="16" t="s">
        <v>873</v>
      </c>
      <c r="B613" s="16" t="s">
        <v>3474</v>
      </c>
      <c r="C613" s="16" t="s">
        <v>4812</v>
      </c>
      <c r="D613" s="16" t="s">
        <v>4813</v>
      </c>
      <c r="F613" s="16" t="s">
        <v>3640</v>
      </c>
      <c r="G613" s="16" t="s">
        <v>3641</v>
      </c>
      <c r="H613" s="238">
        <v>2</v>
      </c>
      <c r="I613" s="238">
        <v>0</v>
      </c>
      <c r="J613" s="238">
        <v>0</v>
      </c>
      <c r="K613" s="238">
        <v>0</v>
      </c>
      <c r="L613" s="238">
        <v>0</v>
      </c>
      <c r="M613" s="238">
        <v>0</v>
      </c>
      <c r="N613" s="238">
        <v>0</v>
      </c>
      <c r="O613" s="238">
        <v>0</v>
      </c>
      <c r="P613" s="238">
        <v>0</v>
      </c>
      <c r="Q613" s="232">
        <v>22.22</v>
      </c>
      <c r="R613" s="232">
        <v>0</v>
      </c>
      <c r="S613" s="232">
        <v>0</v>
      </c>
      <c r="T613" s="232">
        <v>0</v>
      </c>
      <c r="U613" s="232">
        <v>0</v>
      </c>
      <c r="V613" s="232">
        <v>0</v>
      </c>
      <c r="W613" s="232">
        <v>0</v>
      </c>
      <c r="X613" s="232">
        <v>0</v>
      </c>
      <c r="Y613" s="232">
        <v>0</v>
      </c>
      <c r="Z613" s="233">
        <v>45991</v>
      </c>
      <c r="AA613" s="234">
        <v>2</v>
      </c>
      <c r="AB613" s="232">
        <v>22.22</v>
      </c>
    </row>
    <row r="614" spans="1:28" x14ac:dyDescent="0.25">
      <c r="A614" s="16" t="s">
        <v>873</v>
      </c>
      <c r="B614" s="16" t="s">
        <v>3474</v>
      </c>
      <c r="C614" s="16" t="s">
        <v>4814</v>
      </c>
      <c r="D614" s="16" t="s">
        <v>4815</v>
      </c>
      <c r="F614" s="16" t="s">
        <v>3640</v>
      </c>
      <c r="G614" s="16" t="s">
        <v>3641</v>
      </c>
      <c r="H614" s="238">
        <v>3</v>
      </c>
      <c r="I614" s="238">
        <v>0</v>
      </c>
      <c r="J614" s="238">
        <v>0</v>
      </c>
      <c r="K614" s="238">
        <v>0</v>
      </c>
      <c r="L614" s="238">
        <v>0</v>
      </c>
      <c r="M614" s="238">
        <v>0</v>
      </c>
      <c r="N614" s="238">
        <v>0</v>
      </c>
      <c r="O614" s="238">
        <v>0</v>
      </c>
      <c r="P614" s="238">
        <v>0</v>
      </c>
      <c r="Q614" s="232">
        <v>33.33</v>
      </c>
      <c r="R614" s="232">
        <v>0</v>
      </c>
      <c r="S614" s="232">
        <v>0</v>
      </c>
      <c r="T614" s="232">
        <v>0</v>
      </c>
      <c r="U614" s="232">
        <v>0</v>
      </c>
      <c r="V614" s="232">
        <v>0</v>
      </c>
      <c r="W614" s="232">
        <v>0</v>
      </c>
      <c r="X614" s="232">
        <v>0</v>
      </c>
      <c r="Y614" s="232">
        <v>0</v>
      </c>
      <c r="Z614" s="233">
        <v>45991</v>
      </c>
      <c r="AA614" s="234">
        <v>3</v>
      </c>
      <c r="AB614" s="232">
        <v>33.33</v>
      </c>
    </row>
    <row r="615" spans="1:28" x14ac:dyDescent="0.25">
      <c r="A615" s="16" t="s">
        <v>873</v>
      </c>
      <c r="B615" s="16" t="s">
        <v>3474</v>
      </c>
      <c r="C615" s="16" t="s">
        <v>4816</v>
      </c>
      <c r="D615" s="16" t="s">
        <v>4817</v>
      </c>
      <c r="F615" s="16" t="s">
        <v>3640</v>
      </c>
      <c r="G615" s="16" t="s">
        <v>3641</v>
      </c>
      <c r="H615" s="238">
        <v>3</v>
      </c>
      <c r="I615" s="238">
        <v>0</v>
      </c>
      <c r="J615" s="238">
        <v>0</v>
      </c>
      <c r="K615" s="238">
        <v>0</v>
      </c>
      <c r="L615" s="238">
        <v>0</v>
      </c>
      <c r="M615" s="238">
        <v>0</v>
      </c>
      <c r="N615" s="238">
        <v>0</v>
      </c>
      <c r="O615" s="238">
        <v>0</v>
      </c>
      <c r="P615" s="238">
        <v>0</v>
      </c>
      <c r="Q615" s="232">
        <v>33.33</v>
      </c>
      <c r="R615" s="232">
        <v>0</v>
      </c>
      <c r="S615" s="232">
        <v>0</v>
      </c>
      <c r="T615" s="232">
        <v>0</v>
      </c>
      <c r="U615" s="232">
        <v>0</v>
      </c>
      <c r="V615" s="232">
        <v>0</v>
      </c>
      <c r="W615" s="232">
        <v>0</v>
      </c>
      <c r="X615" s="232">
        <v>0</v>
      </c>
      <c r="Y615" s="232">
        <v>0</v>
      </c>
      <c r="Z615" s="233">
        <v>45991</v>
      </c>
      <c r="AA615" s="234">
        <v>3</v>
      </c>
      <c r="AB615" s="232">
        <v>33.33</v>
      </c>
    </row>
    <row r="616" spans="1:28" x14ac:dyDescent="0.25">
      <c r="A616" s="16" t="s">
        <v>873</v>
      </c>
      <c r="B616" s="16" t="s">
        <v>3474</v>
      </c>
      <c r="C616" s="16" t="s">
        <v>4818</v>
      </c>
      <c r="D616" s="16" t="s">
        <v>4819</v>
      </c>
      <c r="F616" s="16" t="s">
        <v>3640</v>
      </c>
      <c r="G616" s="16" t="s">
        <v>3641</v>
      </c>
      <c r="H616" s="238">
        <v>1</v>
      </c>
      <c r="I616" s="238">
        <v>0</v>
      </c>
      <c r="J616" s="238">
        <v>0</v>
      </c>
      <c r="K616" s="238">
        <v>0</v>
      </c>
      <c r="L616" s="238">
        <v>0</v>
      </c>
      <c r="M616" s="238">
        <v>0</v>
      </c>
      <c r="N616" s="238">
        <v>0</v>
      </c>
      <c r="O616" s="238">
        <v>0</v>
      </c>
      <c r="P616" s="238">
        <v>0</v>
      </c>
      <c r="Q616" s="232">
        <v>11.11</v>
      </c>
      <c r="R616" s="232">
        <v>0</v>
      </c>
      <c r="S616" s="232">
        <v>0</v>
      </c>
      <c r="T616" s="232">
        <v>0</v>
      </c>
      <c r="U616" s="232">
        <v>0</v>
      </c>
      <c r="V616" s="232">
        <v>0</v>
      </c>
      <c r="W616" s="232">
        <v>0</v>
      </c>
      <c r="X616" s="232">
        <v>0</v>
      </c>
      <c r="Y616" s="232">
        <v>0</v>
      </c>
      <c r="Z616" s="233">
        <v>45991</v>
      </c>
      <c r="AA616" s="234">
        <v>1</v>
      </c>
      <c r="AB616" s="232">
        <v>11.11</v>
      </c>
    </row>
    <row r="617" spans="1:28" x14ac:dyDescent="0.25">
      <c r="A617" s="16" t="s">
        <v>873</v>
      </c>
      <c r="B617" s="16" t="s">
        <v>3474</v>
      </c>
      <c r="C617" s="16" t="s">
        <v>4820</v>
      </c>
      <c r="D617" s="16" t="s">
        <v>4821</v>
      </c>
      <c r="F617" s="16" t="s">
        <v>3640</v>
      </c>
      <c r="G617" s="16" t="s">
        <v>3641</v>
      </c>
      <c r="H617" s="238">
        <v>4</v>
      </c>
      <c r="I617" s="238">
        <v>0</v>
      </c>
      <c r="J617" s="238">
        <v>0</v>
      </c>
      <c r="K617" s="238">
        <v>0</v>
      </c>
      <c r="L617" s="238">
        <v>0</v>
      </c>
      <c r="M617" s="238">
        <v>0</v>
      </c>
      <c r="N617" s="238">
        <v>0</v>
      </c>
      <c r="O617" s="238">
        <v>0</v>
      </c>
      <c r="P617" s="238">
        <v>0</v>
      </c>
      <c r="Q617" s="232">
        <v>44.44</v>
      </c>
      <c r="R617" s="232">
        <v>0</v>
      </c>
      <c r="S617" s="232">
        <v>0</v>
      </c>
      <c r="T617" s="232">
        <v>0</v>
      </c>
      <c r="U617" s="232">
        <v>0</v>
      </c>
      <c r="V617" s="232">
        <v>0</v>
      </c>
      <c r="W617" s="232">
        <v>0</v>
      </c>
      <c r="X617" s="232">
        <v>0</v>
      </c>
      <c r="Y617" s="232">
        <v>0</v>
      </c>
      <c r="Z617" s="233">
        <v>45991</v>
      </c>
      <c r="AA617" s="234">
        <v>4</v>
      </c>
      <c r="AB617" s="232">
        <v>44.44</v>
      </c>
    </row>
    <row r="618" spans="1:28" x14ac:dyDescent="0.25">
      <c r="A618" s="16" t="s">
        <v>873</v>
      </c>
      <c r="B618" s="16" t="s">
        <v>3474</v>
      </c>
      <c r="C618" s="16" t="s">
        <v>4822</v>
      </c>
      <c r="D618" s="16" t="s">
        <v>4823</v>
      </c>
      <c r="F618" s="16" t="s">
        <v>3640</v>
      </c>
      <c r="G618" s="16" t="s">
        <v>3641</v>
      </c>
      <c r="H618" s="238">
        <v>6</v>
      </c>
      <c r="I618" s="238">
        <v>0</v>
      </c>
      <c r="J618" s="238">
        <v>0</v>
      </c>
      <c r="K618" s="238">
        <v>0</v>
      </c>
      <c r="L618" s="238">
        <v>0</v>
      </c>
      <c r="M618" s="238">
        <v>0</v>
      </c>
      <c r="N618" s="238">
        <v>0</v>
      </c>
      <c r="O618" s="238">
        <v>0</v>
      </c>
      <c r="P618" s="238">
        <v>0</v>
      </c>
      <c r="Q618" s="232">
        <v>79.14</v>
      </c>
      <c r="R618" s="232">
        <v>0</v>
      </c>
      <c r="S618" s="232">
        <v>0</v>
      </c>
      <c r="T618" s="232">
        <v>0</v>
      </c>
      <c r="U618" s="232">
        <v>0</v>
      </c>
      <c r="V618" s="232">
        <v>0</v>
      </c>
      <c r="W618" s="232">
        <v>0</v>
      </c>
      <c r="X618" s="232">
        <v>0</v>
      </c>
      <c r="Y618" s="232">
        <v>0</v>
      </c>
      <c r="Z618" s="233">
        <v>45991</v>
      </c>
      <c r="AA618" s="234">
        <v>6</v>
      </c>
      <c r="AB618" s="232">
        <v>79.14</v>
      </c>
    </row>
    <row r="619" spans="1:28" x14ac:dyDescent="0.25">
      <c r="A619" s="16" t="s">
        <v>873</v>
      </c>
      <c r="B619" s="16" t="s">
        <v>3474</v>
      </c>
      <c r="C619" s="16" t="s">
        <v>4824</v>
      </c>
      <c r="D619" s="16" t="s">
        <v>4825</v>
      </c>
      <c r="F619" s="16" t="s">
        <v>3640</v>
      </c>
      <c r="G619" s="16" t="s">
        <v>3641</v>
      </c>
      <c r="H619" s="238">
        <v>1</v>
      </c>
      <c r="I619" s="238">
        <v>0</v>
      </c>
      <c r="J619" s="238">
        <v>0</v>
      </c>
      <c r="K619" s="238">
        <v>0</v>
      </c>
      <c r="L619" s="238">
        <v>0</v>
      </c>
      <c r="M619" s="238">
        <v>0</v>
      </c>
      <c r="N619" s="238">
        <v>0</v>
      </c>
      <c r="O619" s="238">
        <v>0</v>
      </c>
      <c r="P619" s="238">
        <v>0</v>
      </c>
      <c r="Q619" s="232">
        <v>11.11</v>
      </c>
      <c r="R619" s="232">
        <v>0</v>
      </c>
      <c r="S619" s="232">
        <v>0</v>
      </c>
      <c r="T619" s="232">
        <v>0</v>
      </c>
      <c r="U619" s="232">
        <v>0</v>
      </c>
      <c r="V619" s="232">
        <v>0</v>
      </c>
      <c r="W619" s="232">
        <v>0</v>
      </c>
      <c r="X619" s="232">
        <v>0</v>
      </c>
      <c r="Y619" s="232">
        <v>0</v>
      </c>
      <c r="Z619" s="233">
        <v>45991</v>
      </c>
      <c r="AA619" s="234">
        <v>1</v>
      </c>
      <c r="AB619" s="232">
        <v>11.11</v>
      </c>
    </row>
    <row r="620" spans="1:28" x14ac:dyDescent="0.25">
      <c r="A620" s="16" t="s">
        <v>873</v>
      </c>
      <c r="B620" s="16" t="s">
        <v>3474</v>
      </c>
      <c r="C620" s="16" t="s">
        <v>4826</v>
      </c>
      <c r="D620" s="16" t="s">
        <v>4827</v>
      </c>
      <c r="F620" s="16" t="s">
        <v>3640</v>
      </c>
      <c r="G620" s="16" t="s">
        <v>3641</v>
      </c>
      <c r="H620" s="238">
        <v>1</v>
      </c>
      <c r="I620" s="238">
        <v>0</v>
      </c>
      <c r="J620" s="238">
        <v>0</v>
      </c>
      <c r="K620" s="238">
        <v>0</v>
      </c>
      <c r="L620" s="238">
        <v>0</v>
      </c>
      <c r="M620" s="238">
        <v>0</v>
      </c>
      <c r="N620" s="238">
        <v>0</v>
      </c>
      <c r="O620" s="238">
        <v>0</v>
      </c>
      <c r="P620" s="238">
        <v>0</v>
      </c>
      <c r="Q620" s="232">
        <v>11.11</v>
      </c>
      <c r="R620" s="232">
        <v>0</v>
      </c>
      <c r="S620" s="232">
        <v>0</v>
      </c>
      <c r="T620" s="232">
        <v>0</v>
      </c>
      <c r="U620" s="232">
        <v>0</v>
      </c>
      <c r="V620" s="232">
        <v>0</v>
      </c>
      <c r="W620" s="232">
        <v>0</v>
      </c>
      <c r="X620" s="232">
        <v>0</v>
      </c>
      <c r="Y620" s="232">
        <v>0</v>
      </c>
      <c r="Z620" s="233">
        <v>45991</v>
      </c>
      <c r="AA620" s="234">
        <v>1</v>
      </c>
      <c r="AB620" s="232">
        <v>11.11</v>
      </c>
    </row>
    <row r="621" spans="1:28" x14ac:dyDescent="0.25">
      <c r="A621" s="16" t="s">
        <v>873</v>
      </c>
      <c r="B621" s="16" t="s">
        <v>3474</v>
      </c>
      <c r="C621" s="16" t="s">
        <v>4828</v>
      </c>
      <c r="D621" s="16" t="s">
        <v>4829</v>
      </c>
      <c r="F621" s="16" t="s">
        <v>3640</v>
      </c>
      <c r="G621" s="16" t="s">
        <v>3641</v>
      </c>
      <c r="H621" s="238">
        <v>4</v>
      </c>
      <c r="I621" s="238">
        <v>0</v>
      </c>
      <c r="J621" s="238">
        <v>0</v>
      </c>
      <c r="K621" s="238">
        <v>0</v>
      </c>
      <c r="L621" s="238">
        <v>0</v>
      </c>
      <c r="M621" s="238">
        <v>0</v>
      </c>
      <c r="N621" s="238">
        <v>0</v>
      </c>
      <c r="O621" s="238">
        <v>0</v>
      </c>
      <c r="P621" s="238">
        <v>0</v>
      </c>
      <c r="Q621" s="232">
        <v>44.44</v>
      </c>
      <c r="R621" s="232">
        <v>0</v>
      </c>
      <c r="S621" s="232">
        <v>0</v>
      </c>
      <c r="T621" s="232">
        <v>0</v>
      </c>
      <c r="U621" s="232">
        <v>0</v>
      </c>
      <c r="V621" s="232">
        <v>0</v>
      </c>
      <c r="W621" s="232">
        <v>0</v>
      </c>
      <c r="X621" s="232">
        <v>0</v>
      </c>
      <c r="Y621" s="232">
        <v>0</v>
      </c>
      <c r="Z621" s="233">
        <v>45991</v>
      </c>
      <c r="AA621" s="234">
        <v>4</v>
      </c>
      <c r="AB621" s="232">
        <v>44.44</v>
      </c>
    </row>
    <row r="622" spans="1:28" x14ac:dyDescent="0.25">
      <c r="A622" s="16" t="s">
        <v>873</v>
      </c>
      <c r="B622" s="16" t="s">
        <v>3474</v>
      </c>
      <c r="C622" s="16" t="s">
        <v>4830</v>
      </c>
      <c r="D622" s="16" t="s">
        <v>4831</v>
      </c>
      <c r="F622" s="16" t="s">
        <v>3640</v>
      </c>
      <c r="G622" s="16" t="s">
        <v>3641</v>
      </c>
      <c r="H622" s="238">
        <v>2</v>
      </c>
      <c r="I622" s="238">
        <v>0</v>
      </c>
      <c r="J622" s="238">
        <v>0</v>
      </c>
      <c r="K622" s="238">
        <v>0</v>
      </c>
      <c r="L622" s="238">
        <v>0</v>
      </c>
      <c r="M622" s="238">
        <v>0</v>
      </c>
      <c r="N622" s="238">
        <v>0</v>
      </c>
      <c r="O622" s="238">
        <v>0</v>
      </c>
      <c r="P622" s="238">
        <v>0</v>
      </c>
      <c r="Q622" s="232">
        <v>22.22</v>
      </c>
      <c r="R622" s="232">
        <v>0</v>
      </c>
      <c r="S622" s="232">
        <v>0</v>
      </c>
      <c r="T622" s="232">
        <v>0</v>
      </c>
      <c r="U622" s="232">
        <v>0</v>
      </c>
      <c r="V622" s="232">
        <v>0</v>
      </c>
      <c r="W622" s="232">
        <v>0</v>
      </c>
      <c r="X622" s="232">
        <v>0</v>
      </c>
      <c r="Y622" s="232">
        <v>0</v>
      </c>
      <c r="Z622" s="233">
        <v>45991</v>
      </c>
      <c r="AA622" s="234">
        <v>2</v>
      </c>
      <c r="AB622" s="232">
        <v>22.22</v>
      </c>
    </row>
    <row r="623" spans="1:28" x14ac:dyDescent="0.25">
      <c r="A623" s="16" t="s">
        <v>873</v>
      </c>
      <c r="B623" s="16" t="s">
        <v>3474</v>
      </c>
      <c r="C623" s="16" t="s">
        <v>4832</v>
      </c>
      <c r="D623" s="16" t="s">
        <v>4833</v>
      </c>
      <c r="F623" s="16" t="s">
        <v>3640</v>
      </c>
      <c r="G623" s="16" t="s">
        <v>3641</v>
      </c>
      <c r="H623" s="238">
        <v>3</v>
      </c>
      <c r="I623" s="238">
        <v>0</v>
      </c>
      <c r="J623" s="238">
        <v>0</v>
      </c>
      <c r="K623" s="238">
        <v>0</v>
      </c>
      <c r="L623" s="238">
        <v>0</v>
      </c>
      <c r="M623" s="238">
        <v>0</v>
      </c>
      <c r="N623" s="238">
        <v>0</v>
      </c>
      <c r="O623" s="238">
        <v>0</v>
      </c>
      <c r="P623" s="238">
        <v>0</v>
      </c>
      <c r="Q623" s="232">
        <v>33.33</v>
      </c>
      <c r="R623" s="232">
        <v>0</v>
      </c>
      <c r="S623" s="232">
        <v>0</v>
      </c>
      <c r="T623" s="232">
        <v>0</v>
      </c>
      <c r="U623" s="232">
        <v>0</v>
      </c>
      <c r="V623" s="232">
        <v>0</v>
      </c>
      <c r="W623" s="232">
        <v>0</v>
      </c>
      <c r="X623" s="232">
        <v>0</v>
      </c>
      <c r="Y623" s="232">
        <v>0</v>
      </c>
      <c r="Z623" s="233">
        <v>45991</v>
      </c>
      <c r="AA623" s="234">
        <v>3</v>
      </c>
      <c r="AB623" s="232">
        <v>33.33</v>
      </c>
    </row>
    <row r="624" spans="1:28" x14ac:dyDescent="0.25">
      <c r="A624" s="16" t="s">
        <v>873</v>
      </c>
      <c r="B624" s="16" t="s">
        <v>3474</v>
      </c>
      <c r="C624" s="16" t="s">
        <v>4834</v>
      </c>
      <c r="D624" s="16" t="s">
        <v>4835</v>
      </c>
      <c r="F624" s="16" t="s">
        <v>3640</v>
      </c>
      <c r="G624" s="16" t="s">
        <v>3641</v>
      </c>
      <c r="H624" s="238">
        <v>1</v>
      </c>
      <c r="I624" s="238">
        <v>0</v>
      </c>
      <c r="J624" s="238">
        <v>0</v>
      </c>
      <c r="K624" s="238">
        <v>0</v>
      </c>
      <c r="L624" s="238">
        <v>0</v>
      </c>
      <c r="M624" s="238">
        <v>0</v>
      </c>
      <c r="N624" s="238">
        <v>0</v>
      </c>
      <c r="O624" s="238">
        <v>0</v>
      </c>
      <c r="P624" s="238">
        <v>0</v>
      </c>
      <c r="Q624" s="232">
        <v>11.11</v>
      </c>
      <c r="R624" s="232">
        <v>0</v>
      </c>
      <c r="S624" s="232">
        <v>0</v>
      </c>
      <c r="T624" s="232">
        <v>0</v>
      </c>
      <c r="U624" s="232">
        <v>0</v>
      </c>
      <c r="V624" s="232">
        <v>0</v>
      </c>
      <c r="W624" s="232">
        <v>0</v>
      </c>
      <c r="X624" s="232">
        <v>0</v>
      </c>
      <c r="Y624" s="232">
        <v>0</v>
      </c>
      <c r="Z624" s="233">
        <v>45991</v>
      </c>
      <c r="AA624" s="234">
        <v>1</v>
      </c>
      <c r="AB624" s="232">
        <v>11.11</v>
      </c>
    </row>
    <row r="625" spans="1:28" x14ac:dyDescent="0.25">
      <c r="A625" s="16" t="s">
        <v>873</v>
      </c>
      <c r="B625" s="16" t="s">
        <v>3474</v>
      </c>
      <c r="C625" s="16" t="s">
        <v>4836</v>
      </c>
      <c r="D625" s="16" t="s">
        <v>4837</v>
      </c>
      <c r="F625" s="16" t="s">
        <v>3640</v>
      </c>
      <c r="G625" s="16" t="s">
        <v>3641</v>
      </c>
      <c r="H625" s="238">
        <v>1</v>
      </c>
      <c r="I625" s="238">
        <v>0</v>
      </c>
      <c r="J625" s="238">
        <v>0</v>
      </c>
      <c r="K625" s="238">
        <v>0</v>
      </c>
      <c r="L625" s="238">
        <v>0</v>
      </c>
      <c r="M625" s="238">
        <v>0</v>
      </c>
      <c r="N625" s="238">
        <v>0</v>
      </c>
      <c r="O625" s="238">
        <v>0</v>
      </c>
      <c r="P625" s="238">
        <v>0</v>
      </c>
      <c r="Q625" s="232">
        <v>11.11</v>
      </c>
      <c r="R625" s="232">
        <v>0</v>
      </c>
      <c r="S625" s="232">
        <v>0</v>
      </c>
      <c r="T625" s="232">
        <v>0</v>
      </c>
      <c r="U625" s="232">
        <v>0</v>
      </c>
      <c r="V625" s="232">
        <v>0</v>
      </c>
      <c r="W625" s="232">
        <v>0</v>
      </c>
      <c r="X625" s="232">
        <v>0</v>
      </c>
      <c r="Y625" s="232">
        <v>0</v>
      </c>
      <c r="Z625" s="233">
        <v>45991</v>
      </c>
      <c r="AA625" s="234">
        <v>1</v>
      </c>
      <c r="AB625" s="232">
        <v>11.11</v>
      </c>
    </row>
    <row r="626" spans="1:28" x14ac:dyDescent="0.25">
      <c r="A626" s="16" t="s">
        <v>873</v>
      </c>
      <c r="B626" s="16" t="s">
        <v>3474</v>
      </c>
      <c r="C626" s="16" t="s">
        <v>4838</v>
      </c>
      <c r="D626" s="16" t="s">
        <v>4839</v>
      </c>
      <c r="F626" s="16" t="s">
        <v>3640</v>
      </c>
      <c r="G626" s="16" t="s">
        <v>3641</v>
      </c>
      <c r="H626" s="238">
        <v>6</v>
      </c>
      <c r="I626" s="238">
        <v>0</v>
      </c>
      <c r="J626" s="238">
        <v>0</v>
      </c>
      <c r="K626" s="238">
        <v>0</v>
      </c>
      <c r="L626" s="238">
        <v>0</v>
      </c>
      <c r="M626" s="238">
        <v>0</v>
      </c>
      <c r="N626" s="238">
        <v>0</v>
      </c>
      <c r="O626" s="238">
        <v>0</v>
      </c>
      <c r="P626" s="238">
        <v>0</v>
      </c>
      <c r="Q626" s="232">
        <v>66.66</v>
      </c>
      <c r="R626" s="232">
        <v>0</v>
      </c>
      <c r="S626" s="232">
        <v>0</v>
      </c>
      <c r="T626" s="232">
        <v>0</v>
      </c>
      <c r="U626" s="232">
        <v>0</v>
      </c>
      <c r="V626" s="232">
        <v>0</v>
      </c>
      <c r="W626" s="232">
        <v>0</v>
      </c>
      <c r="X626" s="232">
        <v>0</v>
      </c>
      <c r="Y626" s="232">
        <v>0</v>
      </c>
      <c r="Z626" s="233">
        <v>45991</v>
      </c>
      <c r="AA626" s="234">
        <v>6</v>
      </c>
      <c r="AB626" s="232">
        <v>66.66</v>
      </c>
    </row>
    <row r="627" spans="1:28" x14ac:dyDescent="0.25">
      <c r="A627" s="16" t="s">
        <v>873</v>
      </c>
      <c r="B627" s="16" t="s">
        <v>3474</v>
      </c>
      <c r="C627" s="16" t="s">
        <v>4840</v>
      </c>
      <c r="D627" s="16" t="s">
        <v>4841</v>
      </c>
      <c r="F627" s="16" t="s">
        <v>3640</v>
      </c>
      <c r="G627" s="16" t="s">
        <v>3641</v>
      </c>
      <c r="H627" s="238">
        <v>6</v>
      </c>
      <c r="I627" s="238">
        <v>0</v>
      </c>
      <c r="J627" s="238">
        <v>0</v>
      </c>
      <c r="K627" s="238">
        <v>0</v>
      </c>
      <c r="L627" s="238">
        <v>0</v>
      </c>
      <c r="M627" s="238">
        <v>0</v>
      </c>
      <c r="N627" s="238">
        <v>0</v>
      </c>
      <c r="O627" s="238">
        <v>0</v>
      </c>
      <c r="P627" s="238">
        <v>0</v>
      </c>
      <c r="Q627" s="232">
        <v>66.66</v>
      </c>
      <c r="R627" s="232">
        <v>0</v>
      </c>
      <c r="S627" s="232">
        <v>0</v>
      </c>
      <c r="T627" s="232">
        <v>0</v>
      </c>
      <c r="U627" s="232">
        <v>0</v>
      </c>
      <c r="V627" s="232">
        <v>0</v>
      </c>
      <c r="W627" s="232">
        <v>0</v>
      </c>
      <c r="X627" s="232">
        <v>0</v>
      </c>
      <c r="Y627" s="232">
        <v>0</v>
      </c>
      <c r="Z627" s="233">
        <v>45991</v>
      </c>
      <c r="AA627" s="234">
        <v>6</v>
      </c>
      <c r="AB627" s="232">
        <v>66.66</v>
      </c>
    </row>
    <row r="628" spans="1:28" x14ac:dyDescent="0.25">
      <c r="A628" s="16" t="s">
        <v>873</v>
      </c>
      <c r="B628" s="16" t="s">
        <v>3474</v>
      </c>
      <c r="C628" s="16" t="s">
        <v>4842</v>
      </c>
      <c r="D628" s="16" t="s">
        <v>4843</v>
      </c>
      <c r="F628" s="16" t="s">
        <v>3640</v>
      </c>
      <c r="G628" s="16" t="s">
        <v>3641</v>
      </c>
      <c r="H628" s="238">
        <v>1</v>
      </c>
      <c r="I628" s="238">
        <v>0</v>
      </c>
      <c r="J628" s="238">
        <v>0</v>
      </c>
      <c r="K628" s="238">
        <v>0</v>
      </c>
      <c r="L628" s="238">
        <v>0</v>
      </c>
      <c r="M628" s="238">
        <v>0</v>
      </c>
      <c r="N628" s="238">
        <v>0</v>
      </c>
      <c r="O628" s="238">
        <v>0</v>
      </c>
      <c r="P628" s="238">
        <v>0</v>
      </c>
      <c r="Q628" s="232">
        <v>11.11</v>
      </c>
      <c r="R628" s="232">
        <v>0</v>
      </c>
      <c r="S628" s="232">
        <v>0</v>
      </c>
      <c r="T628" s="232">
        <v>0</v>
      </c>
      <c r="U628" s="232">
        <v>0</v>
      </c>
      <c r="V628" s="232">
        <v>0</v>
      </c>
      <c r="W628" s="232">
        <v>0</v>
      </c>
      <c r="X628" s="232">
        <v>0</v>
      </c>
      <c r="Y628" s="232">
        <v>0</v>
      </c>
      <c r="Z628" s="233">
        <v>45991</v>
      </c>
      <c r="AA628" s="234">
        <v>1</v>
      </c>
      <c r="AB628" s="232">
        <v>11.11</v>
      </c>
    </row>
    <row r="629" spans="1:28" x14ac:dyDescent="0.25">
      <c r="A629" s="16" t="s">
        <v>873</v>
      </c>
      <c r="B629" s="16" t="s">
        <v>3474</v>
      </c>
      <c r="C629" s="16" t="s">
        <v>4844</v>
      </c>
      <c r="D629" s="16" t="s">
        <v>4845</v>
      </c>
      <c r="F629" s="16" t="s">
        <v>3640</v>
      </c>
      <c r="G629" s="16" t="s">
        <v>3641</v>
      </c>
      <c r="H629" s="238">
        <v>1</v>
      </c>
      <c r="I629" s="238">
        <v>0</v>
      </c>
      <c r="J629" s="238">
        <v>0</v>
      </c>
      <c r="K629" s="238">
        <v>0</v>
      </c>
      <c r="L629" s="238">
        <v>0</v>
      </c>
      <c r="M629" s="238">
        <v>0</v>
      </c>
      <c r="N629" s="238">
        <v>0</v>
      </c>
      <c r="O629" s="238">
        <v>0</v>
      </c>
      <c r="P629" s="238">
        <v>0</v>
      </c>
      <c r="Q629" s="232">
        <v>11.11</v>
      </c>
      <c r="R629" s="232">
        <v>0</v>
      </c>
      <c r="S629" s="232">
        <v>0</v>
      </c>
      <c r="T629" s="232">
        <v>0</v>
      </c>
      <c r="U629" s="232">
        <v>0</v>
      </c>
      <c r="V629" s="232">
        <v>0</v>
      </c>
      <c r="W629" s="232">
        <v>0</v>
      </c>
      <c r="X629" s="232">
        <v>0</v>
      </c>
      <c r="Y629" s="232">
        <v>0</v>
      </c>
      <c r="Z629" s="233">
        <v>45991</v>
      </c>
      <c r="AA629" s="234">
        <v>1</v>
      </c>
      <c r="AB629" s="232">
        <v>11.11</v>
      </c>
    </row>
    <row r="630" spans="1:28" x14ac:dyDescent="0.25">
      <c r="A630" s="16" t="s">
        <v>873</v>
      </c>
      <c r="B630" s="16" t="s">
        <v>3474</v>
      </c>
      <c r="C630" s="16" t="s">
        <v>4846</v>
      </c>
      <c r="D630" s="16" t="s">
        <v>4847</v>
      </c>
      <c r="F630" s="16" t="s">
        <v>3640</v>
      </c>
      <c r="G630" s="16" t="s">
        <v>3641</v>
      </c>
      <c r="H630" s="238">
        <v>1</v>
      </c>
      <c r="I630" s="238">
        <v>0</v>
      </c>
      <c r="J630" s="238">
        <v>0</v>
      </c>
      <c r="K630" s="238">
        <v>0</v>
      </c>
      <c r="L630" s="238">
        <v>0</v>
      </c>
      <c r="M630" s="238">
        <v>0</v>
      </c>
      <c r="N630" s="238">
        <v>0</v>
      </c>
      <c r="O630" s="238">
        <v>0</v>
      </c>
      <c r="P630" s="238">
        <v>0</v>
      </c>
      <c r="Q630" s="232">
        <v>11.11</v>
      </c>
      <c r="R630" s="232">
        <v>0</v>
      </c>
      <c r="S630" s="232">
        <v>0</v>
      </c>
      <c r="T630" s="232">
        <v>0</v>
      </c>
      <c r="U630" s="232">
        <v>0</v>
      </c>
      <c r="V630" s="232">
        <v>0</v>
      </c>
      <c r="W630" s="232">
        <v>0</v>
      </c>
      <c r="X630" s="232">
        <v>0</v>
      </c>
      <c r="Y630" s="232">
        <v>0</v>
      </c>
      <c r="Z630" s="233">
        <v>45991</v>
      </c>
      <c r="AA630" s="234">
        <v>1</v>
      </c>
      <c r="AB630" s="232">
        <v>11.11</v>
      </c>
    </row>
    <row r="631" spans="1:28" x14ac:dyDescent="0.25">
      <c r="A631" s="16" t="s">
        <v>873</v>
      </c>
      <c r="B631" s="16" t="s">
        <v>3474</v>
      </c>
      <c r="C631" s="16" t="s">
        <v>4848</v>
      </c>
      <c r="D631" s="16" t="s">
        <v>4849</v>
      </c>
      <c r="F631" s="16" t="s">
        <v>3640</v>
      </c>
      <c r="G631" s="16" t="s">
        <v>3641</v>
      </c>
      <c r="H631" s="238">
        <v>1</v>
      </c>
      <c r="I631" s="238">
        <v>0</v>
      </c>
      <c r="J631" s="238">
        <v>0</v>
      </c>
      <c r="K631" s="238">
        <v>0</v>
      </c>
      <c r="L631" s="238">
        <v>0</v>
      </c>
      <c r="M631" s="238">
        <v>0</v>
      </c>
      <c r="N631" s="238">
        <v>0</v>
      </c>
      <c r="O631" s="238">
        <v>0</v>
      </c>
      <c r="P631" s="238">
        <v>0</v>
      </c>
      <c r="Q631" s="232">
        <v>11.11</v>
      </c>
      <c r="R631" s="232">
        <v>0</v>
      </c>
      <c r="S631" s="232">
        <v>0</v>
      </c>
      <c r="T631" s="232">
        <v>0</v>
      </c>
      <c r="U631" s="232">
        <v>0</v>
      </c>
      <c r="V631" s="232">
        <v>0</v>
      </c>
      <c r="W631" s="232">
        <v>0</v>
      </c>
      <c r="X631" s="232">
        <v>0</v>
      </c>
      <c r="Y631" s="232">
        <v>0</v>
      </c>
      <c r="Z631" s="233">
        <v>45991</v>
      </c>
      <c r="AA631" s="234">
        <v>1</v>
      </c>
      <c r="AB631" s="232">
        <v>11.11</v>
      </c>
    </row>
    <row r="632" spans="1:28" x14ac:dyDescent="0.25">
      <c r="A632" s="16" t="s">
        <v>873</v>
      </c>
      <c r="B632" s="16" t="s">
        <v>3474</v>
      </c>
      <c r="C632" s="16" t="s">
        <v>4850</v>
      </c>
      <c r="D632" s="16" t="s">
        <v>4851</v>
      </c>
      <c r="F632" s="16" t="s">
        <v>3640</v>
      </c>
      <c r="G632" s="16" t="s">
        <v>3641</v>
      </c>
      <c r="H632" s="238">
        <v>1</v>
      </c>
      <c r="I632" s="238">
        <v>0</v>
      </c>
      <c r="J632" s="238">
        <v>0</v>
      </c>
      <c r="K632" s="238">
        <v>0</v>
      </c>
      <c r="L632" s="238">
        <v>0</v>
      </c>
      <c r="M632" s="238">
        <v>0</v>
      </c>
      <c r="N632" s="238">
        <v>0</v>
      </c>
      <c r="O632" s="238">
        <v>0</v>
      </c>
      <c r="P632" s="238">
        <v>0</v>
      </c>
      <c r="Q632" s="232">
        <v>11.11</v>
      </c>
      <c r="R632" s="232">
        <v>0</v>
      </c>
      <c r="S632" s="232">
        <v>0</v>
      </c>
      <c r="T632" s="232">
        <v>0</v>
      </c>
      <c r="U632" s="232">
        <v>0</v>
      </c>
      <c r="V632" s="232">
        <v>0</v>
      </c>
      <c r="W632" s="232">
        <v>0</v>
      </c>
      <c r="X632" s="232">
        <v>0</v>
      </c>
      <c r="Y632" s="232">
        <v>0</v>
      </c>
      <c r="Z632" s="233">
        <v>45991</v>
      </c>
      <c r="AA632" s="234">
        <v>1</v>
      </c>
      <c r="AB632" s="232">
        <v>11.11</v>
      </c>
    </row>
    <row r="633" spans="1:28" x14ac:dyDescent="0.25">
      <c r="A633" s="16" t="s">
        <v>873</v>
      </c>
      <c r="B633" s="16" t="s">
        <v>3474</v>
      </c>
      <c r="C633" s="16" t="s">
        <v>4852</v>
      </c>
      <c r="D633" s="16" t="s">
        <v>4853</v>
      </c>
      <c r="F633" s="16" t="s">
        <v>3640</v>
      </c>
      <c r="G633" s="16" t="s">
        <v>3641</v>
      </c>
      <c r="H633" s="238">
        <v>1</v>
      </c>
      <c r="I633" s="238">
        <v>0</v>
      </c>
      <c r="J633" s="238">
        <v>0</v>
      </c>
      <c r="K633" s="238">
        <v>0</v>
      </c>
      <c r="L633" s="238">
        <v>0</v>
      </c>
      <c r="M633" s="238">
        <v>0</v>
      </c>
      <c r="N633" s="238">
        <v>0</v>
      </c>
      <c r="O633" s="238">
        <v>0</v>
      </c>
      <c r="P633" s="238">
        <v>0</v>
      </c>
      <c r="Q633" s="232">
        <v>11.11</v>
      </c>
      <c r="R633" s="232">
        <v>0</v>
      </c>
      <c r="S633" s="232">
        <v>0</v>
      </c>
      <c r="T633" s="232">
        <v>0</v>
      </c>
      <c r="U633" s="232">
        <v>0</v>
      </c>
      <c r="V633" s="232">
        <v>0</v>
      </c>
      <c r="W633" s="232">
        <v>0</v>
      </c>
      <c r="X633" s="232">
        <v>0</v>
      </c>
      <c r="Y633" s="232">
        <v>0</v>
      </c>
      <c r="Z633" s="233">
        <v>45991</v>
      </c>
      <c r="AA633" s="234">
        <v>1</v>
      </c>
      <c r="AB633" s="232">
        <v>11.11</v>
      </c>
    </row>
    <row r="634" spans="1:28" x14ac:dyDescent="0.25">
      <c r="A634" s="16" t="s">
        <v>873</v>
      </c>
      <c r="B634" s="16" t="s">
        <v>3474</v>
      </c>
      <c r="C634" s="16" t="s">
        <v>4854</v>
      </c>
      <c r="D634" s="16" t="s">
        <v>4855</v>
      </c>
      <c r="F634" s="16" t="s">
        <v>3640</v>
      </c>
      <c r="G634" s="16" t="s">
        <v>3641</v>
      </c>
      <c r="H634" s="238">
        <v>1</v>
      </c>
      <c r="I634" s="238">
        <v>0</v>
      </c>
      <c r="J634" s="238">
        <v>0</v>
      </c>
      <c r="K634" s="238">
        <v>0</v>
      </c>
      <c r="L634" s="238">
        <v>0</v>
      </c>
      <c r="M634" s="238">
        <v>0</v>
      </c>
      <c r="N634" s="238">
        <v>0</v>
      </c>
      <c r="O634" s="238">
        <v>0</v>
      </c>
      <c r="P634" s="238">
        <v>0</v>
      </c>
      <c r="Q634" s="232">
        <v>11.11</v>
      </c>
      <c r="R634" s="232">
        <v>0</v>
      </c>
      <c r="S634" s="232">
        <v>0</v>
      </c>
      <c r="T634" s="232">
        <v>0</v>
      </c>
      <c r="U634" s="232">
        <v>0</v>
      </c>
      <c r="V634" s="232">
        <v>0</v>
      </c>
      <c r="W634" s="232">
        <v>0</v>
      </c>
      <c r="X634" s="232">
        <v>0</v>
      </c>
      <c r="Y634" s="232">
        <v>0</v>
      </c>
      <c r="Z634" s="233">
        <v>45991</v>
      </c>
      <c r="AA634" s="234">
        <v>1</v>
      </c>
      <c r="AB634" s="232">
        <v>11.11</v>
      </c>
    </row>
    <row r="635" spans="1:28" x14ac:dyDescent="0.25">
      <c r="A635" s="16" t="s">
        <v>873</v>
      </c>
      <c r="B635" s="16" t="s">
        <v>3474</v>
      </c>
      <c r="C635" s="16" t="s">
        <v>4856</v>
      </c>
      <c r="D635" s="16" t="s">
        <v>4857</v>
      </c>
      <c r="F635" s="16" t="s">
        <v>3640</v>
      </c>
      <c r="G635" s="16" t="s">
        <v>3641</v>
      </c>
      <c r="H635" s="238">
        <v>1</v>
      </c>
      <c r="I635" s="238">
        <v>0</v>
      </c>
      <c r="J635" s="238">
        <v>0</v>
      </c>
      <c r="K635" s="238">
        <v>0</v>
      </c>
      <c r="L635" s="238">
        <v>0</v>
      </c>
      <c r="M635" s="238">
        <v>0</v>
      </c>
      <c r="N635" s="238">
        <v>0</v>
      </c>
      <c r="O635" s="238">
        <v>0</v>
      </c>
      <c r="P635" s="238">
        <v>0</v>
      </c>
      <c r="Q635" s="232">
        <v>11.11</v>
      </c>
      <c r="R635" s="232">
        <v>0</v>
      </c>
      <c r="S635" s="232">
        <v>0</v>
      </c>
      <c r="T635" s="232">
        <v>0</v>
      </c>
      <c r="U635" s="232">
        <v>0</v>
      </c>
      <c r="V635" s="232">
        <v>0</v>
      </c>
      <c r="W635" s="232">
        <v>0</v>
      </c>
      <c r="X635" s="232">
        <v>0</v>
      </c>
      <c r="Y635" s="232">
        <v>0</v>
      </c>
      <c r="Z635" s="233">
        <v>45991</v>
      </c>
      <c r="AA635" s="234">
        <v>1</v>
      </c>
      <c r="AB635" s="232">
        <v>11.11</v>
      </c>
    </row>
    <row r="636" spans="1:28" x14ac:dyDescent="0.25">
      <c r="A636" s="16" t="s">
        <v>873</v>
      </c>
      <c r="B636" s="16" t="s">
        <v>3474</v>
      </c>
      <c r="C636" s="16" t="s">
        <v>4858</v>
      </c>
      <c r="D636" s="16" t="s">
        <v>4859</v>
      </c>
      <c r="F636" s="16" t="s">
        <v>3640</v>
      </c>
      <c r="G636" s="16" t="s">
        <v>3641</v>
      </c>
      <c r="H636" s="238">
        <v>2</v>
      </c>
      <c r="I636" s="238">
        <v>0</v>
      </c>
      <c r="J636" s="238">
        <v>0</v>
      </c>
      <c r="K636" s="238">
        <v>0</v>
      </c>
      <c r="L636" s="238">
        <v>0</v>
      </c>
      <c r="M636" s="238">
        <v>0</v>
      </c>
      <c r="N636" s="238">
        <v>0</v>
      </c>
      <c r="O636" s="238">
        <v>0</v>
      </c>
      <c r="P636" s="238">
        <v>0</v>
      </c>
      <c r="Q636" s="232">
        <v>22.22</v>
      </c>
      <c r="R636" s="232">
        <v>0</v>
      </c>
      <c r="S636" s="232">
        <v>0</v>
      </c>
      <c r="T636" s="232">
        <v>0</v>
      </c>
      <c r="U636" s="232">
        <v>0</v>
      </c>
      <c r="V636" s="232">
        <v>0</v>
      </c>
      <c r="W636" s="232">
        <v>0</v>
      </c>
      <c r="X636" s="232">
        <v>0</v>
      </c>
      <c r="Y636" s="232">
        <v>0</v>
      </c>
      <c r="Z636" s="233">
        <v>45991</v>
      </c>
      <c r="AA636" s="234">
        <v>2</v>
      </c>
      <c r="AB636" s="232">
        <v>22.22</v>
      </c>
    </row>
    <row r="637" spans="1:28" x14ac:dyDescent="0.25">
      <c r="A637" s="16" t="s">
        <v>873</v>
      </c>
      <c r="B637" s="16" t="s">
        <v>3474</v>
      </c>
      <c r="C637" s="16" t="s">
        <v>4860</v>
      </c>
      <c r="D637" s="16" t="s">
        <v>4861</v>
      </c>
      <c r="F637" s="16" t="s">
        <v>3640</v>
      </c>
      <c r="G637" s="16" t="s">
        <v>3641</v>
      </c>
      <c r="H637" s="238">
        <v>2</v>
      </c>
      <c r="I637" s="238">
        <v>0</v>
      </c>
      <c r="J637" s="238">
        <v>0</v>
      </c>
      <c r="K637" s="238">
        <v>0</v>
      </c>
      <c r="L637" s="238">
        <v>0</v>
      </c>
      <c r="M637" s="238">
        <v>0</v>
      </c>
      <c r="N637" s="238">
        <v>0</v>
      </c>
      <c r="O637" s="238">
        <v>0</v>
      </c>
      <c r="P637" s="238">
        <v>0</v>
      </c>
      <c r="Q637" s="232">
        <v>22.22</v>
      </c>
      <c r="R637" s="232">
        <v>0</v>
      </c>
      <c r="S637" s="232">
        <v>0</v>
      </c>
      <c r="T637" s="232">
        <v>0</v>
      </c>
      <c r="U637" s="232">
        <v>0</v>
      </c>
      <c r="V637" s="232">
        <v>0</v>
      </c>
      <c r="W637" s="232">
        <v>0</v>
      </c>
      <c r="X637" s="232">
        <v>0</v>
      </c>
      <c r="Y637" s="232">
        <v>0</v>
      </c>
      <c r="Z637" s="233">
        <v>45991</v>
      </c>
      <c r="AA637" s="234">
        <v>2</v>
      </c>
      <c r="AB637" s="232">
        <v>22.22</v>
      </c>
    </row>
    <row r="638" spans="1:28" x14ac:dyDescent="0.25">
      <c r="A638" s="16" t="s">
        <v>873</v>
      </c>
      <c r="B638" s="16" t="s">
        <v>3474</v>
      </c>
      <c r="C638" s="16" t="s">
        <v>4862</v>
      </c>
      <c r="D638" s="16" t="s">
        <v>4863</v>
      </c>
      <c r="F638" s="16" t="s">
        <v>3640</v>
      </c>
      <c r="G638" s="16" t="s">
        <v>3641</v>
      </c>
      <c r="H638" s="238">
        <v>6</v>
      </c>
      <c r="I638" s="238">
        <v>0</v>
      </c>
      <c r="J638" s="238">
        <v>0</v>
      </c>
      <c r="K638" s="238">
        <v>0</v>
      </c>
      <c r="L638" s="238">
        <v>0</v>
      </c>
      <c r="M638" s="238">
        <v>0</v>
      </c>
      <c r="N638" s="238">
        <v>0</v>
      </c>
      <c r="O638" s="238">
        <v>0</v>
      </c>
      <c r="P638" s="238">
        <v>0</v>
      </c>
      <c r="Q638" s="232">
        <v>66.66</v>
      </c>
      <c r="R638" s="232">
        <v>0</v>
      </c>
      <c r="S638" s="232">
        <v>0</v>
      </c>
      <c r="T638" s="232">
        <v>0</v>
      </c>
      <c r="U638" s="232">
        <v>0</v>
      </c>
      <c r="V638" s="232">
        <v>0</v>
      </c>
      <c r="W638" s="232">
        <v>0</v>
      </c>
      <c r="X638" s="232">
        <v>0</v>
      </c>
      <c r="Y638" s="232">
        <v>0</v>
      </c>
      <c r="Z638" s="233">
        <v>45991</v>
      </c>
      <c r="AA638" s="234">
        <v>6</v>
      </c>
      <c r="AB638" s="232">
        <v>66.66</v>
      </c>
    </row>
    <row r="639" spans="1:28" x14ac:dyDescent="0.25">
      <c r="A639" s="16" t="s">
        <v>873</v>
      </c>
      <c r="B639" s="16" t="s">
        <v>3474</v>
      </c>
      <c r="C639" s="16" t="s">
        <v>4864</v>
      </c>
      <c r="D639" s="16" t="s">
        <v>4865</v>
      </c>
      <c r="F639" s="16" t="s">
        <v>3640</v>
      </c>
      <c r="G639" s="16" t="s">
        <v>3641</v>
      </c>
      <c r="H639" s="238">
        <v>1</v>
      </c>
      <c r="I639" s="238">
        <v>0</v>
      </c>
      <c r="J639" s="238">
        <v>0</v>
      </c>
      <c r="K639" s="238">
        <v>0</v>
      </c>
      <c r="L639" s="238">
        <v>0</v>
      </c>
      <c r="M639" s="238">
        <v>0</v>
      </c>
      <c r="N639" s="238">
        <v>0</v>
      </c>
      <c r="O639" s="238">
        <v>0</v>
      </c>
      <c r="P639" s="238">
        <v>0</v>
      </c>
      <c r="Q639" s="232">
        <v>11.11</v>
      </c>
      <c r="R639" s="232">
        <v>0</v>
      </c>
      <c r="S639" s="232">
        <v>0</v>
      </c>
      <c r="T639" s="232">
        <v>0</v>
      </c>
      <c r="U639" s="232">
        <v>0</v>
      </c>
      <c r="V639" s="232">
        <v>0</v>
      </c>
      <c r="W639" s="232">
        <v>0</v>
      </c>
      <c r="X639" s="232">
        <v>0</v>
      </c>
      <c r="Y639" s="232">
        <v>0</v>
      </c>
      <c r="Z639" s="233">
        <v>45991</v>
      </c>
      <c r="AA639" s="234">
        <v>1</v>
      </c>
      <c r="AB639" s="232">
        <v>11.11</v>
      </c>
    </row>
    <row r="640" spans="1:28" x14ac:dyDescent="0.25">
      <c r="A640" s="16" t="s">
        <v>873</v>
      </c>
      <c r="B640" s="16" t="s">
        <v>3474</v>
      </c>
      <c r="C640" s="16" t="s">
        <v>4866</v>
      </c>
      <c r="D640" s="16" t="s">
        <v>4867</v>
      </c>
      <c r="F640" s="16" t="s">
        <v>3640</v>
      </c>
      <c r="G640" s="16" t="s">
        <v>3641</v>
      </c>
      <c r="H640" s="238">
        <v>1</v>
      </c>
      <c r="I640" s="238">
        <v>0</v>
      </c>
      <c r="J640" s="238">
        <v>0</v>
      </c>
      <c r="K640" s="238">
        <v>0</v>
      </c>
      <c r="L640" s="238">
        <v>0</v>
      </c>
      <c r="M640" s="238">
        <v>0</v>
      </c>
      <c r="N640" s="238">
        <v>0</v>
      </c>
      <c r="O640" s="238">
        <v>0</v>
      </c>
      <c r="P640" s="238">
        <v>0</v>
      </c>
      <c r="Q640" s="232">
        <v>11.11</v>
      </c>
      <c r="R640" s="232">
        <v>0</v>
      </c>
      <c r="S640" s="232">
        <v>0</v>
      </c>
      <c r="T640" s="232">
        <v>0</v>
      </c>
      <c r="U640" s="232">
        <v>0</v>
      </c>
      <c r="V640" s="232">
        <v>0</v>
      </c>
      <c r="W640" s="232">
        <v>0</v>
      </c>
      <c r="X640" s="232">
        <v>0</v>
      </c>
      <c r="Y640" s="232">
        <v>0</v>
      </c>
      <c r="Z640" s="233">
        <v>45991</v>
      </c>
      <c r="AA640" s="234">
        <v>1</v>
      </c>
      <c r="AB640" s="232">
        <v>11.11</v>
      </c>
    </row>
    <row r="641" spans="1:28" x14ac:dyDescent="0.25">
      <c r="A641" s="16" t="s">
        <v>2253</v>
      </c>
      <c r="B641" s="16" t="s">
        <v>3348</v>
      </c>
      <c r="C641" s="16" t="s">
        <v>4868</v>
      </c>
      <c r="D641" s="16" t="s">
        <v>4869</v>
      </c>
      <c r="F641" s="16" t="s">
        <v>3640</v>
      </c>
      <c r="G641" s="16" t="s">
        <v>3641</v>
      </c>
      <c r="H641" s="238">
        <v>5</v>
      </c>
      <c r="I641" s="238">
        <v>0</v>
      </c>
      <c r="J641" s="238">
        <v>0</v>
      </c>
      <c r="K641" s="238">
        <v>0</v>
      </c>
      <c r="L641" s="238">
        <v>0</v>
      </c>
      <c r="M641" s="238">
        <v>0</v>
      </c>
      <c r="N641" s="238">
        <v>0</v>
      </c>
      <c r="O641" s="238">
        <v>0</v>
      </c>
      <c r="P641" s="238">
        <v>0</v>
      </c>
      <c r="Q641" s="232">
        <v>0</v>
      </c>
      <c r="R641" s="232">
        <v>0</v>
      </c>
      <c r="S641" s="232">
        <v>0</v>
      </c>
      <c r="T641" s="232">
        <v>0</v>
      </c>
      <c r="U641" s="232">
        <v>0</v>
      </c>
      <c r="V641" s="232">
        <v>0</v>
      </c>
      <c r="W641" s="232">
        <v>0</v>
      </c>
      <c r="X641" s="232">
        <v>0</v>
      </c>
      <c r="Y641" s="232">
        <v>0</v>
      </c>
      <c r="Z641" s="233">
        <v>45991</v>
      </c>
      <c r="AA641" s="234">
        <v>5</v>
      </c>
      <c r="AB641" s="232">
        <v>0</v>
      </c>
    </row>
    <row r="642" spans="1:28" x14ac:dyDescent="0.25">
      <c r="A642" s="16" t="s">
        <v>873</v>
      </c>
      <c r="B642" s="16" t="s">
        <v>3474</v>
      </c>
      <c r="C642" s="16" t="s">
        <v>4870</v>
      </c>
      <c r="D642" s="16" t="s">
        <v>4871</v>
      </c>
      <c r="F642" s="16" t="s">
        <v>3640</v>
      </c>
      <c r="G642" s="16" t="s">
        <v>3641</v>
      </c>
      <c r="H642" s="238">
        <v>1</v>
      </c>
      <c r="I642" s="238">
        <v>0</v>
      </c>
      <c r="J642" s="238">
        <v>0</v>
      </c>
      <c r="K642" s="238">
        <v>0</v>
      </c>
      <c r="L642" s="238">
        <v>0</v>
      </c>
      <c r="M642" s="238">
        <v>0</v>
      </c>
      <c r="N642" s="238">
        <v>0</v>
      </c>
      <c r="O642" s="238">
        <v>0</v>
      </c>
      <c r="P642" s="238">
        <v>0</v>
      </c>
      <c r="Q642" s="232">
        <v>11.11</v>
      </c>
      <c r="R642" s="232">
        <v>0</v>
      </c>
      <c r="S642" s="232">
        <v>0</v>
      </c>
      <c r="T642" s="232">
        <v>0</v>
      </c>
      <c r="U642" s="232">
        <v>0</v>
      </c>
      <c r="V642" s="232">
        <v>0</v>
      </c>
      <c r="W642" s="232">
        <v>0</v>
      </c>
      <c r="X642" s="232">
        <v>0</v>
      </c>
      <c r="Y642" s="232">
        <v>0</v>
      </c>
      <c r="Z642" s="233">
        <v>45991</v>
      </c>
      <c r="AA642" s="234">
        <v>1</v>
      </c>
      <c r="AB642" s="232">
        <v>11.11</v>
      </c>
    </row>
    <row r="643" spans="1:28" x14ac:dyDescent="0.25">
      <c r="A643" s="16" t="s">
        <v>873</v>
      </c>
      <c r="B643" s="16" t="s">
        <v>3474</v>
      </c>
      <c r="C643" s="16" t="s">
        <v>4872</v>
      </c>
      <c r="D643" s="16" t="s">
        <v>4873</v>
      </c>
      <c r="F643" s="16" t="s">
        <v>3640</v>
      </c>
      <c r="G643" s="16" t="s">
        <v>3641</v>
      </c>
      <c r="H643" s="238">
        <v>1</v>
      </c>
      <c r="I643" s="238">
        <v>0</v>
      </c>
      <c r="J643" s="238">
        <v>0</v>
      </c>
      <c r="K643" s="238">
        <v>0</v>
      </c>
      <c r="L643" s="238">
        <v>0</v>
      </c>
      <c r="M643" s="238">
        <v>0</v>
      </c>
      <c r="N643" s="238">
        <v>0</v>
      </c>
      <c r="O643" s="238">
        <v>0</v>
      </c>
      <c r="P643" s="238">
        <v>0</v>
      </c>
      <c r="Q643" s="232">
        <v>11.11</v>
      </c>
      <c r="R643" s="232">
        <v>0</v>
      </c>
      <c r="S643" s="232">
        <v>0</v>
      </c>
      <c r="T643" s="232">
        <v>0</v>
      </c>
      <c r="U643" s="232">
        <v>0</v>
      </c>
      <c r="V643" s="232">
        <v>0</v>
      </c>
      <c r="W643" s="232">
        <v>0</v>
      </c>
      <c r="X643" s="232">
        <v>0</v>
      </c>
      <c r="Y643" s="232">
        <v>0</v>
      </c>
      <c r="Z643" s="233">
        <v>45991</v>
      </c>
      <c r="AA643" s="234">
        <v>1</v>
      </c>
      <c r="AB643" s="232">
        <v>11.11</v>
      </c>
    </row>
    <row r="644" spans="1:28" x14ac:dyDescent="0.25">
      <c r="A644" s="16" t="s">
        <v>873</v>
      </c>
      <c r="B644" s="16" t="s">
        <v>3474</v>
      </c>
      <c r="C644" s="16" t="s">
        <v>4874</v>
      </c>
      <c r="D644" s="16" t="s">
        <v>4875</v>
      </c>
      <c r="F644" s="16" t="s">
        <v>3640</v>
      </c>
      <c r="G644" s="16" t="s">
        <v>3641</v>
      </c>
      <c r="H644" s="238">
        <v>1</v>
      </c>
      <c r="I644" s="238">
        <v>0</v>
      </c>
      <c r="J644" s="238">
        <v>0</v>
      </c>
      <c r="K644" s="238">
        <v>0</v>
      </c>
      <c r="L644" s="238">
        <v>0</v>
      </c>
      <c r="M644" s="238">
        <v>0</v>
      </c>
      <c r="N644" s="238">
        <v>0</v>
      </c>
      <c r="O644" s="238">
        <v>0</v>
      </c>
      <c r="P644" s="238">
        <v>0</v>
      </c>
      <c r="Q644" s="232">
        <v>11.11</v>
      </c>
      <c r="R644" s="232">
        <v>0</v>
      </c>
      <c r="S644" s="232">
        <v>0</v>
      </c>
      <c r="T644" s="232">
        <v>0</v>
      </c>
      <c r="U644" s="232">
        <v>0</v>
      </c>
      <c r="V644" s="232">
        <v>0</v>
      </c>
      <c r="W644" s="232">
        <v>0</v>
      </c>
      <c r="X644" s="232">
        <v>0</v>
      </c>
      <c r="Y644" s="232">
        <v>0</v>
      </c>
      <c r="Z644" s="233">
        <v>45991</v>
      </c>
      <c r="AA644" s="234">
        <v>1</v>
      </c>
      <c r="AB644" s="232">
        <v>11.11</v>
      </c>
    </row>
    <row r="645" spans="1:28" x14ac:dyDescent="0.25">
      <c r="A645" s="16" t="s">
        <v>873</v>
      </c>
      <c r="B645" s="16" t="s">
        <v>3474</v>
      </c>
      <c r="C645" s="16" t="s">
        <v>4876</v>
      </c>
      <c r="D645" s="16" t="s">
        <v>4877</v>
      </c>
      <c r="F645" s="16" t="s">
        <v>3640</v>
      </c>
      <c r="G645" s="16" t="s">
        <v>3641</v>
      </c>
      <c r="H645" s="238">
        <v>1</v>
      </c>
      <c r="I645" s="238">
        <v>0</v>
      </c>
      <c r="J645" s="238">
        <v>0</v>
      </c>
      <c r="K645" s="238">
        <v>0</v>
      </c>
      <c r="L645" s="238">
        <v>0</v>
      </c>
      <c r="M645" s="238">
        <v>0</v>
      </c>
      <c r="N645" s="238">
        <v>0</v>
      </c>
      <c r="O645" s="238">
        <v>0</v>
      </c>
      <c r="P645" s="238">
        <v>0</v>
      </c>
      <c r="Q645" s="232">
        <v>11.11</v>
      </c>
      <c r="R645" s="232">
        <v>0</v>
      </c>
      <c r="S645" s="232">
        <v>0</v>
      </c>
      <c r="T645" s="232">
        <v>0</v>
      </c>
      <c r="U645" s="232">
        <v>0</v>
      </c>
      <c r="V645" s="232">
        <v>0</v>
      </c>
      <c r="W645" s="232">
        <v>0</v>
      </c>
      <c r="X645" s="232">
        <v>0</v>
      </c>
      <c r="Y645" s="232">
        <v>0</v>
      </c>
      <c r="Z645" s="233">
        <v>45991</v>
      </c>
      <c r="AA645" s="234">
        <v>1</v>
      </c>
      <c r="AB645" s="232">
        <v>11.11</v>
      </c>
    </row>
    <row r="646" spans="1:28" x14ac:dyDescent="0.25">
      <c r="A646" s="16" t="s">
        <v>873</v>
      </c>
      <c r="B646" s="16" t="s">
        <v>3474</v>
      </c>
      <c r="C646" s="16" t="s">
        <v>4878</v>
      </c>
      <c r="D646" s="16" t="s">
        <v>4879</v>
      </c>
      <c r="F646" s="16" t="s">
        <v>3640</v>
      </c>
      <c r="G646" s="16" t="s">
        <v>3641</v>
      </c>
      <c r="H646" s="238">
        <v>2</v>
      </c>
      <c r="I646" s="238">
        <v>0</v>
      </c>
      <c r="J646" s="238">
        <v>0</v>
      </c>
      <c r="K646" s="238">
        <v>0</v>
      </c>
      <c r="L646" s="238">
        <v>0</v>
      </c>
      <c r="M646" s="238">
        <v>0</v>
      </c>
      <c r="N646" s="238">
        <v>0</v>
      </c>
      <c r="O646" s="238">
        <v>0</v>
      </c>
      <c r="P646" s="238">
        <v>0</v>
      </c>
      <c r="Q646" s="232">
        <v>22.22</v>
      </c>
      <c r="R646" s="232">
        <v>0</v>
      </c>
      <c r="S646" s="232">
        <v>0</v>
      </c>
      <c r="T646" s="232">
        <v>0</v>
      </c>
      <c r="U646" s="232">
        <v>0</v>
      </c>
      <c r="V646" s="232">
        <v>0</v>
      </c>
      <c r="W646" s="232">
        <v>0</v>
      </c>
      <c r="X646" s="232">
        <v>0</v>
      </c>
      <c r="Y646" s="232">
        <v>0</v>
      </c>
      <c r="Z646" s="233">
        <v>45991</v>
      </c>
      <c r="AA646" s="234">
        <v>2</v>
      </c>
      <c r="AB646" s="232">
        <v>22.22</v>
      </c>
    </row>
    <row r="647" spans="1:28" x14ac:dyDescent="0.25">
      <c r="A647" s="16" t="s">
        <v>873</v>
      </c>
      <c r="B647" s="16" t="s">
        <v>3474</v>
      </c>
      <c r="C647" s="16" t="s">
        <v>4880</v>
      </c>
      <c r="D647" s="16" t="s">
        <v>4881</v>
      </c>
      <c r="F647" s="16" t="s">
        <v>3640</v>
      </c>
      <c r="G647" s="16" t="s">
        <v>3641</v>
      </c>
      <c r="H647" s="238">
        <v>3</v>
      </c>
      <c r="I647" s="238">
        <v>0</v>
      </c>
      <c r="J647" s="238">
        <v>0</v>
      </c>
      <c r="K647" s="238">
        <v>0</v>
      </c>
      <c r="L647" s="238">
        <v>0</v>
      </c>
      <c r="M647" s="238">
        <v>0</v>
      </c>
      <c r="N647" s="238">
        <v>0</v>
      </c>
      <c r="O647" s="238">
        <v>0</v>
      </c>
      <c r="P647" s="238">
        <v>0</v>
      </c>
      <c r="Q647" s="232">
        <v>33.33</v>
      </c>
      <c r="R647" s="232">
        <v>0</v>
      </c>
      <c r="S647" s="232">
        <v>0</v>
      </c>
      <c r="T647" s="232">
        <v>0</v>
      </c>
      <c r="U647" s="232">
        <v>0</v>
      </c>
      <c r="V647" s="232">
        <v>0</v>
      </c>
      <c r="W647" s="232">
        <v>0</v>
      </c>
      <c r="X647" s="232">
        <v>0</v>
      </c>
      <c r="Y647" s="232">
        <v>0</v>
      </c>
      <c r="Z647" s="233">
        <v>45991</v>
      </c>
      <c r="AA647" s="234">
        <v>3</v>
      </c>
      <c r="AB647" s="232">
        <v>33.33</v>
      </c>
    </row>
    <row r="648" spans="1:28" x14ac:dyDescent="0.25">
      <c r="A648" s="16" t="s">
        <v>873</v>
      </c>
      <c r="B648" s="16" t="s">
        <v>3474</v>
      </c>
      <c r="C648" s="16" t="s">
        <v>4882</v>
      </c>
      <c r="D648" s="16" t="s">
        <v>4883</v>
      </c>
      <c r="F648" s="16" t="s">
        <v>3640</v>
      </c>
      <c r="G648" s="16" t="s">
        <v>3641</v>
      </c>
      <c r="H648" s="238">
        <v>2</v>
      </c>
      <c r="I648" s="238">
        <v>0</v>
      </c>
      <c r="J648" s="238">
        <v>0</v>
      </c>
      <c r="K648" s="238">
        <v>0</v>
      </c>
      <c r="L648" s="238">
        <v>0</v>
      </c>
      <c r="M648" s="238">
        <v>0</v>
      </c>
      <c r="N648" s="238">
        <v>0</v>
      </c>
      <c r="O648" s="238">
        <v>0</v>
      </c>
      <c r="P648" s="238">
        <v>0</v>
      </c>
      <c r="Q648" s="232">
        <v>22.22</v>
      </c>
      <c r="R648" s="232">
        <v>0</v>
      </c>
      <c r="S648" s="232">
        <v>0</v>
      </c>
      <c r="T648" s="232">
        <v>0</v>
      </c>
      <c r="U648" s="232">
        <v>0</v>
      </c>
      <c r="V648" s="232">
        <v>0</v>
      </c>
      <c r="W648" s="232">
        <v>0</v>
      </c>
      <c r="X648" s="232">
        <v>0</v>
      </c>
      <c r="Y648" s="232">
        <v>0</v>
      </c>
      <c r="Z648" s="233">
        <v>45991</v>
      </c>
      <c r="AA648" s="234">
        <v>2</v>
      </c>
      <c r="AB648" s="232">
        <v>22.22</v>
      </c>
    </row>
    <row r="649" spans="1:28" x14ac:dyDescent="0.25">
      <c r="A649" s="16" t="s">
        <v>873</v>
      </c>
      <c r="B649" s="16" t="s">
        <v>3474</v>
      </c>
      <c r="C649" s="16" t="s">
        <v>4884</v>
      </c>
      <c r="D649" s="16" t="s">
        <v>4885</v>
      </c>
      <c r="F649" s="16" t="s">
        <v>3640</v>
      </c>
      <c r="G649" s="16" t="s">
        <v>3641</v>
      </c>
      <c r="H649" s="238">
        <v>1</v>
      </c>
      <c r="I649" s="238">
        <v>0</v>
      </c>
      <c r="J649" s="238">
        <v>0</v>
      </c>
      <c r="K649" s="238">
        <v>0</v>
      </c>
      <c r="L649" s="238">
        <v>0</v>
      </c>
      <c r="M649" s="238">
        <v>0</v>
      </c>
      <c r="N649" s="238">
        <v>0</v>
      </c>
      <c r="O649" s="238">
        <v>0</v>
      </c>
      <c r="P649" s="238">
        <v>0</v>
      </c>
      <c r="Q649" s="232">
        <v>11.11</v>
      </c>
      <c r="R649" s="232">
        <v>0</v>
      </c>
      <c r="S649" s="232">
        <v>0</v>
      </c>
      <c r="T649" s="232">
        <v>0</v>
      </c>
      <c r="U649" s="232">
        <v>0</v>
      </c>
      <c r="V649" s="232">
        <v>0</v>
      </c>
      <c r="W649" s="232">
        <v>0</v>
      </c>
      <c r="X649" s="232">
        <v>0</v>
      </c>
      <c r="Y649" s="232">
        <v>0</v>
      </c>
      <c r="Z649" s="233">
        <v>45991</v>
      </c>
      <c r="AA649" s="234">
        <v>1</v>
      </c>
      <c r="AB649" s="232">
        <v>11.11</v>
      </c>
    </row>
    <row r="650" spans="1:28" x14ac:dyDescent="0.25">
      <c r="A650" s="16" t="s">
        <v>873</v>
      </c>
      <c r="B650" s="16" t="s">
        <v>3474</v>
      </c>
      <c r="C650" s="16" t="s">
        <v>4886</v>
      </c>
      <c r="D650" s="16" t="s">
        <v>4887</v>
      </c>
      <c r="F650" s="16" t="s">
        <v>3640</v>
      </c>
      <c r="G650" s="16" t="s">
        <v>3641</v>
      </c>
      <c r="H650" s="238">
        <v>2</v>
      </c>
      <c r="I650" s="238">
        <v>0</v>
      </c>
      <c r="J650" s="238">
        <v>0</v>
      </c>
      <c r="K650" s="238">
        <v>0</v>
      </c>
      <c r="L650" s="238">
        <v>0</v>
      </c>
      <c r="M650" s="238">
        <v>0</v>
      </c>
      <c r="N650" s="238">
        <v>0</v>
      </c>
      <c r="O650" s="238">
        <v>0</v>
      </c>
      <c r="P650" s="238">
        <v>0</v>
      </c>
      <c r="Q650" s="232">
        <v>22.22</v>
      </c>
      <c r="R650" s="232">
        <v>0</v>
      </c>
      <c r="S650" s="232">
        <v>0</v>
      </c>
      <c r="T650" s="232">
        <v>0</v>
      </c>
      <c r="U650" s="232">
        <v>0</v>
      </c>
      <c r="V650" s="232">
        <v>0</v>
      </c>
      <c r="W650" s="232">
        <v>0</v>
      </c>
      <c r="X650" s="232">
        <v>0</v>
      </c>
      <c r="Y650" s="232">
        <v>0</v>
      </c>
      <c r="Z650" s="233">
        <v>45991</v>
      </c>
      <c r="AA650" s="234">
        <v>2</v>
      </c>
      <c r="AB650" s="232">
        <v>22.22</v>
      </c>
    </row>
    <row r="651" spans="1:28" x14ac:dyDescent="0.25">
      <c r="A651" s="16" t="s">
        <v>873</v>
      </c>
      <c r="B651" s="16" t="s">
        <v>3474</v>
      </c>
      <c r="C651" s="16" t="s">
        <v>4888</v>
      </c>
      <c r="D651" s="16" t="s">
        <v>4889</v>
      </c>
      <c r="F651" s="16" t="s">
        <v>3640</v>
      </c>
      <c r="G651" s="16" t="s">
        <v>3641</v>
      </c>
      <c r="H651" s="238">
        <v>5</v>
      </c>
      <c r="I651" s="238">
        <v>0</v>
      </c>
      <c r="J651" s="238">
        <v>0</v>
      </c>
      <c r="K651" s="238">
        <v>0</v>
      </c>
      <c r="L651" s="238">
        <v>0</v>
      </c>
      <c r="M651" s="238">
        <v>0</v>
      </c>
      <c r="N651" s="238">
        <v>0</v>
      </c>
      <c r="O651" s="238">
        <v>0</v>
      </c>
      <c r="P651" s="238">
        <v>0</v>
      </c>
      <c r="Q651" s="232">
        <v>55.55</v>
      </c>
      <c r="R651" s="232">
        <v>0</v>
      </c>
      <c r="S651" s="232">
        <v>0</v>
      </c>
      <c r="T651" s="232">
        <v>0</v>
      </c>
      <c r="U651" s="232">
        <v>0</v>
      </c>
      <c r="V651" s="232">
        <v>0</v>
      </c>
      <c r="W651" s="232">
        <v>0</v>
      </c>
      <c r="X651" s="232">
        <v>0</v>
      </c>
      <c r="Y651" s="232">
        <v>0</v>
      </c>
      <c r="Z651" s="233">
        <v>45991</v>
      </c>
      <c r="AA651" s="234">
        <v>5</v>
      </c>
      <c r="AB651" s="232">
        <v>55.55</v>
      </c>
    </row>
    <row r="652" spans="1:28" x14ac:dyDescent="0.25">
      <c r="A652" s="16" t="s">
        <v>873</v>
      </c>
      <c r="B652" s="16" t="s">
        <v>3474</v>
      </c>
      <c r="C652" s="16" t="s">
        <v>4890</v>
      </c>
      <c r="D652" s="16" t="s">
        <v>4891</v>
      </c>
      <c r="F652" s="16" t="s">
        <v>3640</v>
      </c>
      <c r="G652" s="16" t="s">
        <v>3641</v>
      </c>
      <c r="H652" s="238">
        <v>1</v>
      </c>
      <c r="I652" s="238">
        <v>0</v>
      </c>
      <c r="J652" s="238">
        <v>0</v>
      </c>
      <c r="K652" s="238">
        <v>0</v>
      </c>
      <c r="L652" s="238">
        <v>0</v>
      </c>
      <c r="M652" s="238">
        <v>0</v>
      </c>
      <c r="N652" s="238">
        <v>0</v>
      </c>
      <c r="O652" s="238">
        <v>0</v>
      </c>
      <c r="P652" s="238">
        <v>0</v>
      </c>
      <c r="Q652" s="232">
        <v>11.11</v>
      </c>
      <c r="R652" s="232">
        <v>0</v>
      </c>
      <c r="S652" s="232">
        <v>0</v>
      </c>
      <c r="T652" s="232">
        <v>0</v>
      </c>
      <c r="U652" s="232">
        <v>0</v>
      </c>
      <c r="V652" s="232">
        <v>0</v>
      </c>
      <c r="W652" s="232">
        <v>0</v>
      </c>
      <c r="X652" s="232">
        <v>0</v>
      </c>
      <c r="Y652" s="232">
        <v>0</v>
      </c>
      <c r="Z652" s="233">
        <v>45991</v>
      </c>
      <c r="AA652" s="234">
        <v>1</v>
      </c>
      <c r="AB652" s="232">
        <v>11.11</v>
      </c>
    </row>
    <row r="653" spans="1:28" x14ac:dyDescent="0.25">
      <c r="A653" s="16" t="s">
        <v>873</v>
      </c>
      <c r="B653" s="16" t="s">
        <v>3474</v>
      </c>
      <c r="C653" s="16" t="s">
        <v>4892</v>
      </c>
      <c r="D653" s="16" t="s">
        <v>4893</v>
      </c>
      <c r="F653" s="16" t="s">
        <v>3640</v>
      </c>
      <c r="G653" s="16" t="s">
        <v>3641</v>
      </c>
      <c r="H653" s="238">
        <v>1</v>
      </c>
      <c r="I653" s="238">
        <v>0</v>
      </c>
      <c r="J653" s="238">
        <v>0</v>
      </c>
      <c r="K653" s="238">
        <v>0</v>
      </c>
      <c r="L653" s="238">
        <v>0</v>
      </c>
      <c r="M653" s="238">
        <v>0</v>
      </c>
      <c r="N653" s="238">
        <v>0</v>
      </c>
      <c r="O653" s="238">
        <v>0</v>
      </c>
      <c r="P653" s="238">
        <v>0</v>
      </c>
      <c r="Q653" s="232">
        <v>11.11</v>
      </c>
      <c r="R653" s="232">
        <v>0</v>
      </c>
      <c r="S653" s="232">
        <v>0</v>
      </c>
      <c r="T653" s="232">
        <v>0</v>
      </c>
      <c r="U653" s="232">
        <v>0</v>
      </c>
      <c r="V653" s="232">
        <v>0</v>
      </c>
      <c r="W653" s="232">
        <v>0</v>
      </c>
      <c r="X653" s="232">
        <v>0</v>
      </c>
      <c r="Y653" s="232">
        <v>0</v>
      </c>
      <c r="Z653" s="233">
        <v>45991</v>
      </c>
      <c r="AA653" s="234">
        <v>1</v>
      </c>
      <c r="AB653" s="232">
        <v>11.11</v>
      </c>
    </row>
    <row r="654" spans="1:28" x14ac:dyDescent="0.25">
      <c r="A654" s="16" t="s">
        <v>873</v>
      </c>
      <c r="B654" s="16" t="s">
        <v>3474</v>
      </c>
      <c r="C654" s="16" t="s">
        <v>4894</v>
      </c>
      <c r="D654" s="16" t="s">
        <v>4895</v>
      </c>
      <c r="F654" s="16" t="s">
        <v>3640</v>
      </c>
      <c r="G654" s="16" t="s">
        <v>3641</v>
      </c>
      <c r="H654" s="238">
        <v>1</v>
      </c>
      <c r="I654" s="238">
        <v>0</v>
      </c>
      <c r="J654" s="238">
        <v>0</v>
      </c>
      <c r="K654" s="238">
        <v>0</v>
      </c>
      <c r="L654" s="238">
        <v>0</v>
      </c>
      <c r="M654" s="238">
        <v>0</v>
      </c>
      <c r="N654" s="238">
        <v>0</v>
      </c>
      <c r="O654" s="238">
        <v>0</v>
      </c>
      <c r="P654" s="238">
        <v>0</v>
      </c>
      <c r="Q654" s="232">
        <v>11.11</v>
      </c>
      <c r="R654" s="232">
        <v>0</v>
      </c>
      <c r="S654" s="232">
        <v>0</v>
      </c>
      <c r="T654" s="232">
        <v>0</v>
      </c>
      <c r="U654" s="232">
        <v>0</v>
      </c>
      <c r="V654" s="232">
        <v>0</v>
      </c>
      <c r="W654" s="232">
        <v>0</v>
      </c>
      <c r="X654" s="232">
        <v>0</v>
      </c>
      <c r="Y654" s="232">
        <v>0</v>
      </c>
      <c r="Z654" s="233">
        <v>45991</v>
      </c>
      <c r="AA654" s="234">
        <v>1</v>
      </c>
      <c r="AB654" s="232">
        <v>11.11</v>
      </c>
    </row>
    <row r="655" spans="1:28" x14ac:dyDescent="0.25">
      <c r="A655" s="16" t="s">
        <v>873</v>
      </c>
      <c r="B655" s="16" t="s">
        <v>3474</v>
      </c>
      <c r="C655" s="16" t="s">
        <v>4896</v>
      </c>
      <c r="D655" s="16" t="s">
        <v>4897</v>
      </c>
      <c r="F655" s="16" t="s">
        <v>3640</v>
      </c>
      <c r="G655" s="16" t="s">
        <v>3641</v>
      </c>
      <c r="H655" s="238">
        <v>1</v>
      </c>
      <c r="I655" s="238">
        <v>0</v>
      </c>
      <c r="J655" s="238">
        <v>0</v>
      </c>
      <c r="K655" s="238">
        <v>0</v>
      </c>
      <c r="L655" s="238">
        <v>0</v>
      </c>
      <c r="M655" s="238">
        <v>0</v>
      </c>
      <c r="N655" s="238">
        <v>0</v>
      </c>
      <c r="O655" s="238">
        <v>0</v>
      </c>
      <c r="P655" s="238">
        <v>0</v>
      </c>
      <c r="Q655" s="232">
        <v>11.11</v>
      </c>
      <c r="R655" s="232">
        <v>0</v>
      </c>
      <c r="S655" s="232">
        <v>0</v>
      </c>
      <c r="T655" s="232">
        <v>0</v>
      </c>
      <c r="U655" s="232">
        <v>0</v>
      </c>
      <c r="V655" s="232">
        <v>0</v>
      </c>
      <c r="W655" s="232">
        <v>0</v>
      </c>
      <c r="X655" s="232">
        <v>0</v>
      </c>
      <c r="Y655" s="232">
        <v>0</v>
      </c>
      <c r="Z655" s="233">
        <v>45991</v>
      </c>
      <c r="AA655" s="234">
        <v>1</v>
      </c>
      <c r="AB655" s="232">
        <v>11.11</v>
      </c>
    </row>
    <row r="656" spans="1:28" x14ac:dyDescent="0.25">
      <c r="A656" s="16" t="s">
        <v>873</v>
      </c>
      <c r="B656" s="16" t="s">
        <v>3474</v>
      </c>
      <c r="C656" s="16" t="s">
        <v>4898</v>
      </c>
      <c r="D656" s="16" t="s">
        <v>4899</v>
      </c>
      <c r="F656" s="16" t="s">
        <v>3640</v>
      </c>
      <c r="G656" s="16" t="s">
        <v>3641</v>
      </c>
      <c r="H656" s="238">
        <v>9</v>
      </c>
      <c r="I656" s="238">
        <v>0</v>
      </c>
      <c r="J656" s="238">
        <v>0</v>
      </c>
      <c r="K656" s="238">
        <v>0</v>
      </c>
      <c r="L656" s="238">
        <v>0</v>
      </c>
      <c r="M656" s="238">
        <v>0</v>
      </c>
      <c r="N656" s="238">
        <v>0</v>
      </c>
      <c r="O656" s="238">
        <v>0</v>
      </c>
      <c r="P656" s="238">
        <v>0</v>
      </c>
      <c r="Q656" s="232">
        <v>99.99</v>
      </c>
      <c r="R656" s="232">
        <v>0</v>
      </c>
      <c r="S656" s="232">
        <v>0</v>
      </c>
      <c r="T656" s="232">
        <v>0</v>
      </c>
      <c r="U656" s="232">
        <v>0</v>
      </c>
      <c r="V656" s="232">
        <v>0</v>
      </c>
      <c r="W656" s="232">
        <v>0</v>
      </c>
      <c r="X656" s="232">
        <v>0</v>
      </c>
      <c r="Y656" s="232">
        <v>0</v>
      </c>
      <c r="Z656" s="233">
        <v>45991</v>
      </c>
      <c r="AA656" s="234">
        <v>9</v>
      </c>
      <c r="AB656" s="232">
        <v>99.99</v>
      </c>
    </row>
    <row r="657" spans="1:28" x14ac:dyDescent="0.25">
      <c r="A657" s="16" t="s">
        <v>873</v>
      </c>
      <c r="B657" s="16" t="s">
        <v>3474</v>
      </c>
      <c r="C657" s="16" t="s">
        <v>4900</v>
      </c>
      <c r="D657" s="16" t="s">
        <v>4901</v>
      </c>
      <c r="F657" s="16" t="s">
        <v>3640</v>
      </c>
      <c r="G657" s="16" t="s">
        <v>3641</v>
      </c>
      <c r="H657" s="238">
        <v>2</v>
      </c>
      <c r="I657" s="238">
        <v>0</v>
      </c>
      <c r="J657" s="238">
        <v>0</v>
      </c>
      <c r="K657" s="238">
        <v>0</v>
      </c>
      <c r="L657" s="238">
        <v>0</v>
      </c>
      <c r="M657" s="238">
        <v>0</v>
      </c>
      <c r="N657" s="238">
        <v>0</v>
      </c>
      <c r="O657" s="238">
        <v>0</v>
      </c>
      <c r="P657" s="238">
        <v>0</v>
      </c>
      <c r="Q657" s="232">
        <v>22.22</v>
      </c>
      <c r="R657" s="232">
        <v>0</v>
      </c>
      <c r="S657" s="232">
        <v>0</v>
      </c>
      <c r="T657" s="232">
        <v>0</v>
      </c>
      <c r="U657" s="232">
        <v>0</v>
      </c>
      <c r="V657" s="232">
        <v>0</v>
      </c>
      <c r="W657" s="232">
        <v>0</v>
      </c>
      <c r="X657" s="232">
        <v>0</v>
      </c>
      <c r="Y657" s="232">
        <v>0</v>
      </c>
      <c r="Z657" s="233">
        <v>45991</v>
      </c>
      <c r="AA657" s="234">
        <v>2</v>
      </c>
      <c r="AB657" s="232">
        <v>22.22</v>
      </c>
    </row>
    <row r="658" spans="1:28" x14ac:dyDescent="0.25">
      <c r="A658" s="16" t="s">
        <v>873</v>
      </c>
      <c r="B658" s="16" t="s">
        <v>3474</v>
      </c>
      <c r="C658" s="16" t="s">
        <v>4902</v>
      </c>
      <c r="D658" s="16" t="s">
        <v>4903</v>
      </c>
      <c r="F658" s="16" t="s">
        <v>3640</v>
      </c>
      <c r="G658" s="16" t="s">
        <v>3641</v>
      </c>
      <c r="H658" s="238">
        <v>10</v>
      </c>
      <c r="I658" s="238">
        <v>0</v>
      </c>
      <c r="J658" s="238">
        <v>0</v>
      </c>
      <c r="K658" s="238">
        <v>0</v>
      </c>
      <c r="L658" s="238">
        <v>0</v>
      </c>
      <c r="M658" s="238">
        <v>0</v>
      </c>
      <c r="N658" s="238">
        <v>0</v>
      </c>
      <c r="O658" s="238">
        <v>0</v>
      </c>
      <c r="P658" s="238">
        <v>0</v>
      </c>
      <c r="Q658" s="232">
        <v>111.1</v>
      </c>
      <c r="R658" s="232">
        <v>0</v>
      </c>
      <c r="S658" s="232">
        <v>0</v>
      </c>
      <c r="T658" s="232">
        <v>0</v>
      </c>
      <c r="U658" s="232">
        <v>0</v>
      </c>
      <c r="V658" s="232">
        <v>0</v>
      </c>
      <c r="W658" s="232">
        <v>0</v>
      </c>
      <c r="X658" s="232">
        <v>0</v>
      </c>
      <c r="Y658" s="232">
        <v>0</v>
      </c>
      <c r="Z658" s="233">
        <v>45991</v>
      </c>
      <c r="AA658" s="234">
        <v>10</v>
      </c>
      <c r="AB658" s="232">
        <v>111.1</v>
      </c>
    </row>
    <row r="659" spans="1:28" x14ac:dyDescent="0.25">
      <c r="A659" s="16" t="s">
        <v>873</v>
      </c>
      <c r="B659" s="16" t="s">
        <v>3474</v>
      </c>
      <c r="C659" s="16" t="s">
        <v>4904</v>
      </c>
      <c r="D659" s="16" t="s">
        <v>4905</v>
      </c>
      <c r="F659" s="16" t="s">
        <v>3640</v>
      </c>
      <c r="G659" s="16" t="s">
        <v>3641</v>
      </c>
      <c r="H659" s="238">
        <v>2</v>
      </c>
      <c r="I659" s="238">
        <v>0</v>
      </c>
      <c r="J659" s="238">
        <v>0</v>
      </c>
      <c r="K659" s="238">
        <v>0</v>
      </c>
      <c r="L659" s="238">
        <v>0</v>
      </c>
      <c r="M659" s="238">
        <v>0</v>
      </c>
      <c r="N659" s="238">
        <v>0</v>
      </c>
      <c r="O659" s="238">
        <v>0</v>
      </c>
      <c r="P659" s="238">
        <v>0</v>
      </c>
      <c r="Q659" s="232">
        <v>22.22</v>
      </c>
      <c r="R659" s="232">
        <v>0</v>
      </c>
      <c r="S659" s="232">
        <v>0</v>
      </c>
      <c r="T659" s="232">
        <v>0</v>
      </c>
      <c r="U659" s="232">
        <v>0</v>
      </c>
      <c r="V659" s="232">
        <v>0</v>
      </c>
      <c r="W659" s="232">
        <v>0</v>
      </c>
      <c r="X659" s="232">
        <v>0</v>
      </c>
      <c r="Y659" s="232">
        <v>0</v>
      </c>
      <c r="Z659" s="233">
        <v>45991</v>
      </c>
      <c r="AA659" s="234">
        <v>2</v>
      </c>
      <c r="AB659" s="232">
        <v>22.22</v>
      </c>
    </row>
    <row r="660" spans="1:28" x14ac:dyDescent="0.25">
      <c r="A660" s="16" t="s">
        <v>873</v>
      </c>
      <c r="B660" s="16" t="s">
        <v>3474</v>
      </c>
      <c r="C660" s="16" t="s">
        <v>4906</v>
      </c>
      <c r="D660" s="16" t="s">
        <v>4907</v>
      </c>
      <c r="F660" s="16" t="s">
        <v>3640</v>
      </c>
      <c r="G660" s="16" t="s">
        <v>3641</v>
      </c>
      <c r="H660" s="238">
        <v>11</v>
      </c>
      <c r="I660" s="238">
        <v>0</v>
      </c>
      <c r="J660" s="238">
        <v>0</v>
      </c>
      <c r="K660" s="238">
        <v>0</v>
      </c>
      <c r="L660" s="238">
        <v>0</v>
      </c>
      <c r="M660" s="238">
        <v>0</v>
      </c>
      <c r="N660" s="238">
        <v>0</v>
      </c>
      <c r="O660" s="238">
        <v>0</v>
      </c>
      <c r="P660" s="238">
        <v>0</v>
      </c>
      <c r="Q660" s="232">
        <v>122.21</v>
      </c>
      <c r="R660" s="232">
        <v>0</v>
      </c>
      <c r="S660" s="232">
        <v>0</v>
      </c>
      <c r="T660" s="232">
        <v>0</v>
      </c>
      <c r="U660" s="232">
        <v>0</v>
      </c>
      <c r="V660" s="232">
        <v>0</v>
      </c>
      <c r="W660" s="232">
        <v>0</v>
      </c>
      <c r="X660" s="232">
        <v>0</v>
      </c>
      <c r="Y660" s="232">
        <v>0</v>
      </c>
      <c r="Z660" s="233">
        <v>45991</v>
      </c>
      <c r="AA660" s="234">
        <v>11</v>
      </c>
      <c r="AB660" s="232">
        <v>122.21</v>
      </c>
    </row>
    <row r="661" spans="1:28" x14ac:dyDescent="0.25">
      <c r="A661" s="16" t="s">
        <v>873</v>
      </c>
      <c r="B661" s="16" t="s">
        <v>3474</v>
      </c>
      <c r="C661" s="16" t="s">
        <v>4908</v>
      </c>
      <c r="D661" s="16" t="s">
        <v>4909</v>
      </c>
      <c r="F661" s="16" t="s">
        <v>3640</v>
      </c>
      <c r="G661" s="16" t="s">
        <v>3641</v>
      </c>
      <c r="H661" s="238">
        <v>2</v>
      </c>
      <c r="I661" s="238">
        <v>0</v>
      </c>
      <c r="J661" s="238">
        <v>0</v>
      </c>
      <c r="K661" s="238">
        <v>0</v>
      </c>
      <c r="L661" s="238">
        <v>0</v>
      </c>
      <c r="M661" s="238">
        <v>0</v>
      </c>
      <c r="N661" s="238">
        <v>0</v>
      </c>
      <c r="O661" s="238">
        <v>0</v>
      </c>
      <c r="P661" s="238">
        <v>0</v>
      </c>
      <c r="Q661" s="232">
        <v>22.22</v>
      </c>
      <c r="R661" s="232">
        <v>0</v>
      </c>
      <c r="S661" s="232">
        <v>0</v>
      </c>
      <c r="T661" s="232">
        <v>0</v>
      </c>
      <c r="U661" s="232">
        <v>0</v>
      </c>
      <c r="V661" s="232">
        <v>0</v>
      </c>
      <c r="W661" s="232">
        <v>0</v>
      </c>
      <c r="X661" s="232">
        <v>0</v>
      </c>
      <c r="Y661" s="232">
        <v>0</v>
      </c>
      <c r="Z661" s="233">
        <v>45991</v>
      </c>
      <c r="AA661" s="234">
        <v>2</v>
      </c>
      <c r="AB661" s="232">
        <v>22.22</v>
      </c>
    </row>
    <row r="662" spans="1:28" x14ac:dyDescent="0.25">
      <c r="A662" s="16" t="s">
        <v>873</v>
      </c>
      <c r="B662" s="16" t="s">
        <v>3474</v>
      </c>
      <c r="C662" s="16" t="s">
        <v>4910</v>
      </c>
      <c r="D662" s="16" t="s">
        <v>4911</v>
      </c>
      <c r="F662" s="16" t="s">
        <v>3640</v>
      </c>
      <c r="G662" s="16" t="s">
        <v>3641</v>
      </c>
      <c r="H662" s="238">
        <v>11</v>
      </c>
      <c r="I662" s="238">
        <v>0</v>
      </c>
      <c r="J662" s="238">
        <v>0</v>
      </c>
      <c r="K662" s="238">
        <v>0</v>
      </c>
      <c r="L662" s="238">
        <v>0</v>
      </c>
      <c r="M662" s="238">
        <v>0</v>
      </c>
      <c r="N662" s="238">
        <v>0</v>
      </c>
      <c r="O662" s="238">
        <v>0</v>
      </c>
      <c r="P662" s="238">
        <v>0</v>
      </c>
      <c r="Q662" s="232">
        <v>122.21</v>
      </c>
      <c r="R662" s="232">
        <v>0</v>
      </c>
      <c r="S662" s="232">
        <v>0</v>
      </c>
      <c r="T662" s="232">
        <v>0</v>
      </c>
      <c r="U662" s="232">
        <v>0</v>
      </c>
      <c r="V662" s="232">
        <v>0</v>
      </c>
      <c r="W662" s="232">
        <v>0</v>
      </c>
      <c r="X662" s="232">
        <v>0</v>
      </c>
      <c r="Y662" s="232">
        <v>0</v>
      </c>
      <c r="Z662" s="233">
        <v>45991</v>
      </c>
      <c r="AA662" s="234">
        <v>11</v>
      </c>
      <c r="AB662" s="232">
        <v>122.21</v>
      </c>
    </row>
    <row r="663" spans="1:28" x14ac:dyDescent="0.25">
      <c r="A663" s="16" t="s">
        <v>873</v>
      </c>
      <c r="B663" s="16" t="s">
        <v>3474</v>
      </c>
      <c r="C663" s="16" t="s">
        <v>4912</v>
      </c>
      <c r="D663" s="16" t="s">
        <v>4913</v>
      </c>
      <c r="F663" s="16" t="s">
        <v>3640</v>
      </c>
      <c r="G663" s="16" t="s">
        <v>3641</v>
      </c>
      <c r="H663" s="238">
        <v>7</v>
      </c>
      <c r="I663" s="238">
        <v>0</v>
      </c>
      <c r="J663" s="238">
        <v>0</v>
      </c>
      <c r="K663" s="238">
        <v>0</v>
      </c>
      <c r="L663" s="238">
        <v>0</v>
      </c>
      <c r="M663" s="238">
        <v>0</v>
      </c>
      <c r="N663" s="238">
        <v>0</v>
      </c>
      <c r="O663" s="238">
        <v>0</v>
      </c>
      <c r="P663" s="238">
        <v>0</v>
      </c>
      <c r="Q663" s="232">
        <v>77.77</v>
      </c>
      <c r="R663" s="232">
        <v>0</v>
      </c>
      <c r="S663" s="232">
        <v>0</v>
      </c>
      <c r="T663" s="232">
        <v>0</v>
      </c>
      <c r="U663" s="232">
        <v>0</v>
      </c>
      <c r="V663" s="232">
        <v>0</v>
      </c>
      <c r="W663" s="232">
        <v>0</v>
      </c>
      <c r="X663" s="232">
        <v>0</v>
      </c>
      <c r="Y663" s="232">
        <v>0</v>
      </c>
      <c r="Z663" s="233">
        <v>45991</v>
      </c>
      <c r="AA663" s="234">
        <v>7</v>
      </c>
      <c r="AB663" s="232">
        <v>77.77</v>
      </c>
    </row>
    <row r="664" spans="1:28" x14ac:dyDescent="0.25">
      <c r="A664" s="16" t="s">
        <v>873</v>
      </c>
      <c r="B664" s="16" t="s">
        <v>3474</v>
      </c>
      <c r="C664" s="16" t="s">
        <v>4914</v>
      </c>
      <c r="D664" s="16" t="s">
        <v>4915</v>
      </c>
      <c r="F664" s="16" t="s">
        <v>3640</v>
      </c>
      <c r="G664" s="16" t="s">
        <v>3641</v>
      </c>
      <c r="H664" s="238">
        <v>2</v>
      </c>
      <c r="I664" s="238">
        <v>0</v>
      </c>
      <c r="J664" s="238">
        <v>0</v>
      </c>
      <c r="K664" s="238">
        <v>0</v>
      </c>
      <c r="L664" s="238">
        <v>0</v>
      </c>
      <c r="M664" s="238">
        <v>0</v>
      </c>
      <c r="N664" s="238">
        <v>0</v>
      </c>
      <c r="O664" s="238">
        <v>0</v>
      </c>
      <c r="P664" s="238">
        <v>0</v>
      </c>
      <c r="Q664" s="232">
        <v>22.22</v>
      </c>
      <c r="R664" s="232">
        <v>0</v>
      </c>
      <c r="S664" s="232">
        <v>0</v>
      </c>
      <c r="T664" s="232">
        <v>0</v>
      </c>
      <c r="U664" s="232">
        <v>0</v>
      </c>
      <c r="V664" s="232">
        <v>0</v>
      </c>
      <c r="W664" s="232">
        <v>0</v>
      </c>
      <c r="X664" s="232">
        <v>0</v>
      </c>
      <c r="Y664" s="232">
        <v>0</v>
      </c>
      <c r="Z664" s="233">
        <v>45991</v>
      </c>
      <c r="AA664" s="234">
        <v>2</v>
      </c>
      <c r="AB664" s="232">
        <v>22.22</v>
      </c>
    </row>
    <row r="665" spans="1:28" x14ac:dyDescent="0.25">
      <c r="A665" s="16" t="s">
        <v>873</v>
      </c>
      <c r="B665" s="16" t="s">
        <v>3474</v>
      </c>
      <c r="C665" s="16" t="s">
        <v>4916</v>
      </c>
      <c r="D665" s="16" t="s">
        <v>4917</v>
      </c>
      <c r="F665" s="16" t="s">
        <v>3640</v>
      </c>
      <c r="G665" s="16" t="s">
        <v>3641</v>
      </c>
      <c r="H665" s="238">
        <v>1</v>
      </c>
      <c r="I665" s="238">
        <v>0</v>
      </c>
      <c r="J665" s="238">
        <v>0</v>
      </c>
      <c r="K665" s="238">
        <v>0</v>
      </c>
      <c r="L665" s="238">
        <v>0</v>
      </c>
      <c r="M665" s="238">
        <v>0</v>
      </c>
      <c r="N665" s="238">
        <v>0</v>
      </c>
      <c r="O665" s="238">
        <v>0</v>
      </c>
      <c r="P665" s="238">
        <v>0</v>
      </c>
      <c r="Q665" s="232">
        <v>11.11</v>
      </c>
      <c r="R665" s="232">
        <v>0</v>
      </c>
      <c r="S665" s="232">
        <v>0</v>
      </c>
      <c r="T665" s="232">
        <v>0</v>
      </c>
      <c r="U665" s="232">
        <v>0</v>
      </c>
      <c r="V665" s="232">
        <v>0</v>
      </c>
      <c r="W665" s="232">
        <v>0</v>
      </c>
      <c r="X665" s="232">
        <v>0</v>
      </c>
      <c r="Y665" s="232">
        <v>0</v>
      </c>
      <c r="Z665" s="233">
        <v>45991</v>
      </c>
      <c r="AA665" s="234">
        <v>1</v>
      </c>
      <c r="AB665" s="232">
        <v>11.11</v>
      </c>
    </row>
    <row r="666" spans="1:28" x14ac:dyDescent="0.25">
      <c r="A666" s="16" t="s">
        <v>873</v>
      </c>
      <c r="B666" s="16" t="s">
        <v>3474</v>
      </c>
      <c r="C666" s="16" t="s">
        <v>4918</v>
      </c>
      <c r="D666" s="16" t="s">
        <v>4919</v>
      </c>
      <c r="F666" s="16" t="s">
        <v>3640</v>
      </c>
      <c r="G666" s="16" t="s">
        <v>3641</v>
      </c>
      <c r="H666" s="238">
        <v>2</v>
      </c>
      <c r="I666" s="238">
        <v>0</v>
      </c>
      <c r="J666" s="238">
        <v>0</v>
      </c>
      <c r="K666" s="238">
        <v>0</v>
      </c>
      <c r="L666" s="238">
        <v>0</v>
      </c>
      <c r="M666" s="238">
        <v>0</v>
      </c>
      <c r="N666" s="238">
        <v>0</v>
      </c>
      <c r="O666" s="238">
        <v>0</v>
      </c>
      <c r="P666" s="238">
        <v>0</v>
      </c>
      <c r="Q666" s="232">
        <v>22.22</v>
      </c>
      <c r="R666" s="232">
        <v>0</v>
      </c>
      <c r="S666" s="232">
        <v>0</v>
      </c>
      <c r="T666" s="232">
        <v>0</v>
      </c>
      <c r="U666" s="232">
        <v>0</v>
      </c>
      <c r="V666" s="232">
        <v>0</v>
      </c>
      <c r="W666" s="232">
        <v>0</v>
      </c>
      <c r="X666" s="232">
        <v>0</v>
      </c>
      <c r="Y666" s="232">
        <v>0</v>
      </c>
      <c r="Z666" s="233">
        <v>45991</v>
      </c>
      <c r="AA666" s="234">
        <v>2</v>
      </c>
      <c r="AB666" s="232">
        <v>22.22</v>
      </c>
    </row>
    <row r="667" spans="1:28" x14ac:dyDescent="0.25">
      <c r="A667" s="16" t="s">
        <v>873</v>
      </c>
      <c r="B667" s="16" t="s">
        <v>3474</v>
      </c>
      <c r="C667" s="16" t="s">
        <v>4920</v>
      </c>
      <c r="D667" s="16" t="s">
        <v>4921</v>
      </c>
      <c r="F667" s="16" t="s">
        <v>3640</v>
      </c>
      <c r="G667" s="16" t="s">
        <v>3641</v>
      </c>
      <c r="H667" s="238">
        <v>2</v>
      </c>
      <c r="I667" s="238">
        <v>0</v>
      </c>
      <c r="J667" s="238">
        <v>0</v>
      </c>
      <c r="K667" s="238">
        <v>0</v>
      </c>
      <c r="L667" s="238">
        <v>0</v>
      </c>
      <c r="M667" s="238">
        <v>0</v>
      </c>
      <c r="N667" s="238">
        <v>0</v>
      </c>
      <c r="O667" s="238">
        <v>0</v>
      </c>
      <c r="P667" s="238">
        <v>0</v>
      </c>
      <c r="Q667" s="232">
        <v>22.22</v>
      </c>
      <c r="R667" s="232">
        <v>0</v>
      </c>
      <c r="S667" s="232">
        <v>0</v>
      </c>
      <c r="T667" s="232">
        <v>0</v>
      </c>
      <c r="U667" s="232">
        <v>0</v>
      </c>
      <c r="V667" s="232">
        <v>0</v>
      </c>
      <c r="W667" s="232">
        <v>0</v>
      </c>
      <c r="X667" s="232">
        <v>0</v>
      </c>
      <c r="Y667" s="232">
        <v>0</v>
      </c>
      <c r="Z667" s="233">
        <v>45991</v>
      </c>
      <c r="AA667" s="234">
        <v>2</v>
      </c>
      <c r="AB667" s="232">
        <v>22.22</v>
      </c>
    </row>
    <row r="668" spans="1:28" x14ac:dyDescent="0.25">
      <c r="A668" s="16" t="s">
        <v>873</v>
      </c>
      <c r="B668" s="16" t="s">
        <v>3474</v>
      </c>
      <c r="C668" s="16" t="s">
        <v>4922</v>
      </c>
      <c r="D668" s="16" t="s">
        <v>4923</v>
      </c>
      <c r="F668" s="16" t="s">
        <v>3640</v>
      </c>
      <c r="G668" s="16" t="s">
        <v>3641</v>
      </c>
      <c r="H668" s="238">
        <v>4</v>
      </c>
      <c r="I668" s="238">
        <v>0</v>
      </c>
      <c r="J668" s="238">
        <v>0</v>
      </c>
      <c r="K668" s="238">
        <v>0</v>
      </c>
      <c r="L668" s="238">
        <v>0</v>
      </c>
      <c r="M668" s="238">
        <v>0</v>
      </c>
      <c r="N668" s="238">
        <v>0</v>
      </c>
      <c r="O668" s="238">
        <v>0</v>
      </c>
      <c r="P668" s="238">
        <v>0</v>
      </c>
      <c r="Q668" s="232">
        <v>44.44</v>
      </c>
      <c r="R668" s="232">
        <v>0</v>
      </c>
      <c r="S668" s="232">
        <v>0</v>
      </c>
      <c r="T668" s="232">
        <v>0</v>
      </c>
      <c r="U668" s="232">
        <v>0</v>
      </c>
      <c r="V668" s="232">
        <v>0</v>
      </c>
      <c r="W668" s="232">
        <v>0</v>
      </c>
      <c r="X668" s="232">
        <v>0</v>
      </c>
      <c r="Y668" s="232">
        <v>0</v>
      </c>
      <c r="Z668" s="233">
        <v>45991</v>
      </c>
      <c r="AA668" s="234">
        <v>4</v>
      </c>
      <c r="AB668" s="232">
        <v>44.44</v>
      </c>
    </row>
    <row r="669" spans="1:28" x14ac:dyDescent="0.25">
      <c r="A669" s="16" t="s">
        <v>873</v>
      </c>
      <c r="B669" s="16" t="s">
        <v>3474</v>
      </c>
      <c r="C669" s="16" t="s">
        <v>4924</v>
      </c>
      <c r="D669" s="16" t="s">
        <v>4925</v>
      </c>
      <c r="F669" s="16" t="s">
        <v>3640</v>
      </c>
      <c r="G669" s="16" t="s">
        <v>3641</v>
      </c>
      <c r="H669" s="238">
        <v>5</v>
      </c>
      <c r="I669" s="238">
        <v>0</v>
      </c>
      <c r="J669" s="238">
        <v>0</v>
      </c>
      <c r="K669" s="238">
        <v>0</v>
      </c>
      <c r="L669" s="238">
        <v>0</v>
      </c>
      <c r="M669" s="238">
        <v>0</v>
      </c>
      <c r="N669" s="238">
        <v>0</v>
      </c>
      <c r="O669" s="238">
        <v>0</v>
      </c>
      <c r="P669" s="238">
        <v>0</v>
      </c>
      <c r="Q669" s="232">
        <v>55.55</v>
      </c>
      <c r="R669" s="232">
        <v>0</v>
      </c>
      <c r="S669" s="232">
        <v>0</v>
      </c>
      <c r="T669" s="232">
        <v>0</v>
      </c>
      <c r="U669" s="232">
        <v>0</v>
      </c>
      <c r="V669" s="232">
        <v>0</v>
      </c>
      <c r="W669" s="232">
        <v>0</v>
      </c>
      <c r="X669" s="232">
        <v>0</v>
      </c>
      <c r="Y669" s="232">
        <v>0</v>
      </c>
      <c r="Z669" s="233">
        <v>45991</v>
      </c>
      <c r="AA669" s="234">
        <v>5</v>
      </c>
      <c r="AB669" s="232">
        <v>55.55</v>
      </c>
    </row>
    <row r="670" spans="1:28" x14ac:dyDescent="0.25">
      <c r="A670" s="16" t="s">
        <v>873</v>
      </c>
      <c r="B670" s="16" t="s">
        <v>3474</v>
      </c>
      <c r="C670" s="16" t="s">
        <v>4926</v>
      </c>
      <c r="D670" s="16" t="s">
        <v>4927</v>
      </c>
      <c r="F670" s="16" t="s">
        <v>3640</v>
      </c>
      <c r="G670" s="16" t="s">
        <v>3641</v>
      </c>
      <c r="H670" s="238">
        <v>14</v>
      </c>
      <c r="I670" s="238">
        <v>0</v>
      </c>
      <c r="J670" s="238">
        <v>0</v>
      </c>
      <c r="K670" s="238">
        <v>0</v>
      </c>
      <c r="L670" s="238">
        <v>0</v>
      </c>
      <c r="M670" s="238">
        <v>0</v>
      </c>
      <c r="N670" s="238">
        <v>0</v>
      </c>
      <c r="O670" s="238">
        <v>0</v>
      </c>
      <c r="P670" s="238">
        <v>0</v>
      </c>
      <c r="Q670" s="232">
        <v>155.54</v>
      </c>
      <c r="R670" s="232">
        <v>0</v>
      </c>
      <c r="S670" s="232">
        <v>0</v>
      </c>
      <c r="T670" s="232">
        <v>0</v>
      </c>
      <c r="U670" s="232">
        <v>0</v>
      </c>
      <c r="V670" s="232">
        <v>0</v>
      </c>
      <c r="W670" s="232">
        <v>0</v>
      </c>
      <c r="X670" s="232">
        <v>0</v>
      </c>
      <c r="Y670" s="232">
        <v>0</v>
      </c>
      <c r="Z670" s="233">
        <v>45991</v>
      </c>
      <c r="AA670" s="234">
        <v>14</v>
      </c>
      <c r="AB670" s="232">
        <v>155.54</v>
      </c>
    </row>
    <row r="671" spans="1:28" x14ac:dyDescent="0.25">
      <c r="A671" s="16" t="s">
        <v>873</v>
      </c>
      <c r="B671" s="16" t="s">
        <v>3474</v>
      </c>
      <c r="C671" s="16" t="s">
        <v>4928</v>
      </c>
      <c r="D671" s="16" t="s">
        <v>4929</v>
      </c>
      <c r="F671" s="16" t="s">
        <v>3640</v>
      </c>
      <c r="G671" s="16" t="s">
        <v>3641</v>
      </c>
      <c r="H671" s="238">
        <v>4</v>
      </c>
      <c r="I671" s="238">
        <v>0</v>
      </c>
      <c r="J671" s="238">
        <v>0</v>
      </c>
      <c r="K671" s="238">
        <v>0</v>
      </c>
      <c r="L671" s="238">
        <v>0</v>
      </c>
      <c r="M671" s="238">
        <v>0</v>
      </c>
      <c r="N671" s="238">
        <v>0</v>
      </c>
      <c r="O671" s="238">
        <v>0</v>
      </c>
      <c r="P671" s="238">
        <v>0</v>
      </c>
      <c r="Q671" s="232">
        <v>44.44</v>
      </c>
      <c r="R671" s="232">
        <v>0</v>
      </c>
      <c r="S671" s="232">
        <v>0</v>
      </c>
      <c r="T671" s="232">
        <v>0</v>
      </c>
      <c r="U671" s="232">
        <v>0</v>
      </c>
      <c r="V671" s="232">
        <v>0</v>
      </c>
      <c r="W671" s="232">
        <v>0</v>
      </c>
      <c r="X671" s="232">
        <v>0</v>
      </c>
      <c r="Y671" s="232">
        <v>0</v>
      </c>
      <c r="Z671" s="233">
        <v>45991</v>
      </c>
      <c r="AA671" s="234">
        <v>4</v>
      </c>
      <c r="AB671" s="232">
        <v>44.44</v>
      </c>
    </row>
    <row r="672" spans="1:28" x14ac:dyDescent="0.25">
      <c r="A672" s="16" t="s">
        <v>873</v>
      </c>
      <c r="B672" s="16" t="s">
        <v>3474</v>
      </c>
      <c r="C672" s="16" t="s">
        <v>4930</v>
      </c>
      <c r="D672" s="16" t="s">
        <v>4931</v>
      </c>
      <c r="F672" s="16" t="s">
        <v>3640</v>
      </c>
      <c r="G672" s="16" t="s">
        <v>3641</v>
      </c>
      <c r="H672" s="238">
        <v>12</v>
      </c>
      <c r="I672" s="238">
        <v>0</v>
      </c>
      <c r="J672" s="238">
        <v>0</v>
      </c>
      <c r="K672" s="238">
        <v>0</v>
      </c>
      <c r="L672" s="238">
        <v>0</v>
      </c>
      <c r="M672" s="238">
        <v>0</v>
      </c>
      <c r="N672" s="238">
        <v>0</v>
      </c>
      <c r="O672" s="238">
        <v>0</v>
      </c>
      <c r="P672" s="238">
        <v>0</v>
      </c>
      <c r="Q672" s="232">
        <v>133.32</v>
      </c>
      <c r="R672" s="232">
        <v>0</v>
      </c>
      <c r="S672" s="232">
        <v>0</v>
      </c>
      <c r="T672" s="232">
        <v>0</v>
      </c>
      <c r="U672" s="232">
        <v>0</v>
      </c>
      <c r="V672" s="232">
        <v>0</v>
      </c>
      <c r="W672" s="232">
        <v>0</v>
      </c>
      <c r="X672" s="232">
        <v>0</v>
      </c>
      <c r="Y672" s="232">
        <v>0</v>
      </c>
      <c r="Z672" s="233">
        <v>45991</v>
      </c>
      <c r="AA672" s="234">
        <v>12</v>
      </c>
      <c r="AB672" s="232">
        <v>133.32</v>
      </c>
    </row>
    <row r="673" spans="1:28" x14ac:dyDescent="0.25">
      <c r="A673" s="16" t="s">
        <v>873</v>
      </c>
      <c r="B673" s="16" t="s">
        <v>3474</v>
      </c>
      <c r="C673" s="16" t="s">
        <v>4932</v>
      </c>
      <c r="D673" s="16" t="s">
        <v>4933</v>
      </c>
      <c r="F673" s="16" t="s">
        <v>3640</v>
      </c>
      <c r="G673" s="16" t="s">
        <v>3641</v>
      </c>
      <c r="H673" s="238">
        <v>3</v>
      </c>
      <c r="I673" s="238">
        <v>0</v>
      </c>
      <c r="J673" s="238">
        <v>0</v>
      </c>
      <c r="K673" s="238">
        <v>0</v>
      </c>
      <c r="L673" s="238">
        <v>0</v>
      </c>
      <c r="M673" s="238">
        <v>0</v>
      </c>
      <c r="N673" s="238">
        <v>0</v>
      </c>
      <c r="O673" s="238">
        <v>0</v>
      </c>
      <c r="P673" s="238">
        <v>0</v>
      </c>
      <c r="Q673" s="232">
        <v>33.33</v>
      </c>
      <c r="R673" s="232">
        <v>0</v>
      </c>
      <c r="S673" s="232">
        <v>0</v>
      </c>
      <c r="T673" s="232">
        <v>0</v>
      </c>
      <c r="U673" s="232">
        <v>0</v>
      </c>
      <c r="V673" s="232">
        <v>0</v>
      </c>
      <c r="W673" s="232">
        <v>0</v>
      </c>
      <c r="X673" s="232">
        <v>0</v>
      </c>
      <c r="Y673" s="232">
        <v>0</v>
      </c>
      <c r="Z673" s="233">
        <v>45991</v>
      </c>
      <c r="AA673" s="234">
        <v>3</v>
      </c>
      <c r="AB673" s="232">
        <v>33.33</v>
      </c>
    </row>
    <row r="674" spans="1:28" x14ac:dyDescent="0.25">
      <c r="A674" s="16" t="s">
        <v>873</v>
      </c>
      <c r="B674" s="16" t="s">
        <v>3474</v>
      </c>
      <c r="C674" s="16" t="s">
        <v>4934</v>
      </c>
      <c r="D674" s="16" t="s">
        <v>4935</v>
      </c>
      <c r="F674" s="16" t="s">
        <v>3640</v>
      </c>
      <c r="G674" s="16" t="s">
        <v>3641</v>
      </c>
      <c r="H674" s="238">
        <v>1</v>
      </c>
      <c r="I674" s="238">
        <v>0</v>
      </c>
      <c r="J674" s="238">
        <v>0</v>
      </c>
      <c r="K674" s="238">
        <v>0</v>
      </c>
      <c r="L674" s="238">
        <v>0</v>
      </c>
      <c r="M674" s="238">
        <v>0</v>
      </c>
      <c r="N674" s="238">
        <v>0</v>
      </c>
      <c r="O674" s="238">
        <v>0</v>
      </c>
      <c r="P674" s="238">
        <v>0</v>
      </c>
      <c r="Q674" s="232">
        <v>11.11</v>
      </c>
      <c r="R674" s="232">
        <v>0</v>
      </c>
      <c r="S674" s="232">
        <v>0</v>
      </c>
      <c r="T674" s="232">
        <v>0</v>
      </c>
      <c r="U674" s="232">
        <v>0</v>
      </c>
      <c r="V674" s="232">
        <v>0</v>
      </c>
      <c r="W674" s="232">
        <v>0</v>
      </c>
      <c r="X674" s="232">
        <v>0</v>
      </c>
      <c r="Y674" s="232">
        <v>0</v>
      </c>
      <c r="Z674" s="233">
        <v>45991</v>
      </c>
      <c r="AA674" s="234">
        <v>1</v>
      </c>
      <c r="AB674" s="232">
        <v>11.11</v>
      </c>
    </row>
    <row r="675" spans="1:28" x14ac:dyDescent="0.25">
      <c r="A675" s="16" t="s">
        <v>873</v>
      </c>
      <c r="B675" s="16" t="s">
        <v>3474</v>
      </c>
      <c r="C675" s="16" t="s">
        <v>4936</v>
      </c>
      <c r="D675" s="16" t="s">
        <v>4937</v>
      </c>
      <c r="F675" s="16" t="s">
        <v>3640</v>
      </c>
      <c r="G675" s="16" t="s">
        <v>3641</v>
      </c>
      <c r="H675" s="238">
        <v>4</v>
      </c>
      <c r="I675" s="238">
        <v>0</v>
      </c>
      <c r="J675" s="238">
        <v>0</v>
      </c>
      <c r="K675" s="238">
        <v>0</v>
      </c>
      <c r="L675" s="238">
        <v>0</v>
      </c>
      <c r="M675" s="238">
        <v>0</v>
      </c>
      <c r="N675" s="238">
        <v>0</v>
      </c>
      <c r="O675" s="238">
        <v>0</v>
      </c>
      <c r="P675" s="238">
        <v>0</v>
      </c>
      <c r="Q675" s="232">
        <v>44.44</v>
      </c>
      <c r="R675" s="232">
        <v>0</v>
      </c>
      <c r="S675" s="232">
        <v>0</v>
      </c>
      <c r="T675" s="232">
        <v>0</v>
      </c>
      <c r="U675" s="232">
        <v>0</v>
      </c>
      <c r="V675" s="232">
        <v>0</v>
      </c>
      <c r="W675" s="232">
        <v>0</v>
      </c>
      <c r="X675" s="232">
        <v>0</v>
      </c>
      <c r="Y675" s="232">
        <v>0</v>
      </c>
      <c r="Z675" s="233">
        <v>45991</v>
      </c>
      <c r="AA675" s="234">
        <v>4</v>
      </c>
      <c r="AB675" s="232">
        <v>44.44</v>
      </c>
    </row>
    <row r="676" spans="1:28" x14ac:dyDescent="0.25">
      <c r="A676" s="16" t="s">
        <v>873</v>
      </c>
      <c r="B676" s="16" t="s">
        <v>3474</v>
      </c>
      <c r="C676" s="16" t="s">
        <v>4938</v>
      </c>
      <c r="D676" s="16" t="s">
        <v>4939</v>
      </c>
      <c r="F676" s="16" t="s">
        <v>3640</v>
      </c>
      <c r="G676" s="16" t="s">
        <v>3641</v>
      </c>
      <c r="H676" s="238">
        <v>2</v>
      </c>
      <c r="I676" s="238">
        <v>0</v>
      </c>
      <c r="J676" s="238">
        <v>0</v>
      </c>
      <c r="K676" s="238">
        <v>0</v>
      </c>
      <c r="L676" s="238">
        <v>0</v>
      </c>
      <c r="M676" s="238">
        <v>0</v>
      </c>
      <c r="N676" s="238">
        <v>0</v>
      </c>
      <c r="O676" s="238">
        <v>0</v>
      </c>
      <c r="P676" s="238">
        <v>0</v>
      </c>
      <c r="Q676" s="232">
        <v>22.22</v>
      </c>
      <c r="R676" s="232">
        <v>0</v>
      </c>
      <c r="S676" s="232">
        <v>0</v>
      </c>
      <c r="T676" s="232">
        <v>0</v>
      </c>
      <c r="U676" s="232">
        <v>0</v>
      </c>
      <c r="V676" s="232">
        <v>0</v>
      </c>
      <c r="W676" s="232">
        <v>0</v>
      </c>
      <c r="X676" s="232">
        <v>0</v>
      </c>
      <c r="Y676" s="232">
        <v>0</v>
      </c>
      <c r="Z676" s="233">
        <v>45991</v>
      </c>
      <c r="AA676" s="234">
        <v>2</v>
      </c>
      <c r="AB676" s="232">
        <v>22.22</v>
      </c>
    </row>
    <row r="677" spans="1:28" x14ac:dyDescent="0.25">
      <c r="A677" s="16" t="s">
        <v>873</v>
      </c>
      <c r="B677" s="16" t="s">
        <v>3474</v>
      </c>
      <c r="C677" s="16" t="s">
        <v>4940</v>
      </c>
      <c r="D677" s="16" t="s">
        <v>4941</v>
      </c>
      <c r="F677" s="16" t="s">
        <v>3640</v>
      </c>
      <c r="G677" s="16" t="s">
        <v>3641</v>
      </c>
      <c r="H677" s="238">
        <v>9</v>
      </c>
      <c r="I677" s="238">
        <v>0</v>
      </c>
      <c r="J677" s="238">
        <v>0</v>
      </c>
      <c r="K677" s="238">
        <v>0</v>
      </c>
      <c r="L677" s="238">
        <v>0</v>
      </c>
      <c r="M677" s="238">
        <v>0</v>
      </c>
      <c r="N677" s="238">
        <v>0</v>
      </c>
      <c r="O677" s="238">
        <v>0</v>
      </c>
      <c r="P677" s="238">
        <v>0</v>
      </c>
      <c r="Q677" s="232">
        <v>99.99</v>
      </c>
      <c r="R677" s="232">
        <v>0</v>
      </c>
      <c r="S677" s="232">
        <v>0</v>
      </c>
      <c r="T677" s="232">
        <v>0</v>
      </c>
      <c r="U677" s="232">
        <v>0</v>
      </c>
      <c r="V677" s="232">
        <v>0</v>
      </c>
      <c r="W677" s="232">
        <v>0</v>
      </c>
      <c r="X677" s="232">
        <v>0</v>
      </c>
      <c r="Y677" s="232">
        <v>0</v>
      </c>
      <c r="Z677" s="233">
        <v>45991</v>
      </c>
      <c r="AA677" s="234">
        <v>9</v>
      </c>
      <c r="AB677" s="232">
        <v>99.99</v>
      </c>
    </row>
    <row r="678" spans="1:28" x14ac:dyDescent="0.25">
      <c r="A678" s="16" t="s">
        <v>873</v>
      </c>
      <c r="B678" s="16" t="s">
        <v>3474</v>
      </c>
      <c r="C678" s="16" t="s">
        <v>4942</v>
      </c>
      <c r="D678" s="16" t="s">
        <v>4943</v>
      </c>
      <c r="F678" s="16" t="s">
        <v>3640</v>
      </c>
      <c r="G678" s="16" t="s">
        <v>3641</v>
      </c>
      <c r="H678" s="238">
        <v>7</v>
      </c>
      <c r="I678" s="238">
        <v>0</v>
      </c>
      <c r="J678" s="238">
        <v>0</v>
      </c>
      <c r="K678" s="238">
        <v>0</v>
      </c>
      <c r="L678" s="238">
        <v>0</v>
      </c>
      <c r="M678" s="238">
        <v>0</v>
      </c>
      <c r="N678" s="238">
        <v>0</v>
      </c>
      <c r="O678" s="238">
        <v>0</v>
      </c>
      <c r="P678" s="238">
        <v>0</v>
      </c>
      <c r="Q678" s="232">
        <v>77.77</v>
      </c>
      <c r="R678" s="232">
        <v>0</v>
      </c>
      <c r="S678" s="232">
        <v>0</v>
      </c>
      <c r="T678" s="232">
        <v>0</v>
      </c>
      <c r="U678" s="232">
        <v>0</v>
      </c>
      <c r="V678" s="232">
        <v>0</v>
      </c>
      <c r="W678" s="232">
        <v>0</v>
      </c>
      <c r="X678" s="232">
        <v>0</v>
      </c>
      <c r="Y678" s="232">
        <v>0</v>
      </c>
      <c r="Z678" s="233">
        <v>45991</v>
      </c>
      <c r="AA678" s="234">
        <v>7</v>
      </c>
      <c r="AB678" s="232">
        <v>77.77</v>
      </c>
    </row>
    <row r="679" spans="1:28" x14ac:dyDescent="0.25">
      <c r="A679" s="16" t="s">
        <v>873</v>
      </c>
      <c r="B679" s="16" t="s">
        <v>3474</v>
      </c>
      <c r="C679" s="16" t="s">
        <v>4944</v>
      </c>
      <c r="D679" s="16" t="s">
        <v>4945</v>
      </c>
      <c r="F679" s="16" t="s">
        <v>3640</v>
      </c>
      <c r="G679" s="16" t="s">
        <v>3641</v>
      </c>
      <c r="H679" s="238">
        <v>5</v>
      </c>
      <c r="I679" s="238">
        <v>0</v>
      </c>
      <c r="J679" s="238">
        <v>0</v>
      </c>
      <c r="K679" s="238">
        <v>0</v>
      </c>
      <c r="L679" s="238">
        <v>0</v>
      </c>
      <c r="M679" s="238">
        <v>0</v>
      </c>
      <c r="N679" s="238">
        <v>0</v>
      </c>
      <c r="O679" s="238">
        <v>0</v>
      </c>
      <c r="P679" s="238">
        <v>0</v>
      </c>
      <c r="Q679" s="232">
        <v>55.55</v>
      </c>
      <c r="R679" s="232">
        <v>0</v>
      </c>
      <c r="S679" s="232">
        <v>0</v>
      </c>
      <c r="T679" s="232">
        <v>0</v>
      </c>
      <c r="U679" s="232">
        <v>0</v>
      </c>
      <c r="V679" s="232">
        <v>0</v>
      </c>
      <c r="W679" s="232">
        <v>0</v>
      </c>
      <c r="X679" s="232">
        <v>0</v>
      </c>
      <c r="Y679" s="232">
        <v>0</v>
      </c>
      <c r="Z679" s="233">
        <v>45991</v>
      </c>
      <c r="AA679" s="234">
        <v>5</v>
      </c>
      <c r="AB679" s="232">
        <v>55.55</v>
      </c>
    </row>
    <row r="680" spans="1:28" x14ac:dyDescent="0.25">
      <c r="A680" s="16" t="s">
        <v>873</v>
      </c>
      <c r="B680" s="16" t="s">
        <v>3474</v>
      </c>
      <c r="C680" s="16" t="s">
        <v>4946</v>
      </c>
      <c r="D680" s="16" t="s">
        <v>4947</v>
      </c>
      <c r="F680" s="16" t="s">
        <v>3640</v>
      </c>
      <c r="G680" s="16" t="s">
        <v>3641</v>
      </c>
      <c r="H680" s="238">
        <v>8</v>
      </c>
      <c r="I680" s="238">
        <v>0</v>
      </c>
      <c r="J680" s="238">
        <v>0</v>
      </c>
      <c r="K680" s="238">
        <v>0</v>
      </c>
      <c r="L680" s="238">
        <v>0</v>
      </c>
      <c r="M680" s="238">
        <v>0</v>
      </c>
      <c r="N680" s="238">
        <v>0</v>
      </c>
      <c r="O680" s="238">
        <v>0</v>
      </c>
      <c r="P680" s="238">
        <v>0</v>
      </c>
      <c r="Q680" s="232">
        <v>88.88</v>
      </c>
      <c r="R680" s="232">
        <v>0</v>
      </c>
      <c r="S680" s="232">
        <v>0</v>
      </c>
      <c r="T680" s="232">
        <v>0</v>
      </c>
      <c r="U680" s="232">
        <v>0</v>
      </c>
      <c r="V680" s="232">
        <v>0</v>
      </c>
      <c r="W680" s="232">
        <v>0</v>
      </c>
      <c r="X680" s="232">
        <v>0</v>
      </c>
      <c r="Y680" s="232">
        <v>0</v>
      </c>
      <c r="Z680" s="233">
        <v>45991</v>
      </c>
      <c r="AA680" s="234">
        <v>8</v>
      </c>
      <c r="AB680" s="232">
        <v>88.88</v>
      </c>
    </row>
    <row r="681" spans="1:28" x14ac:dyDescent="0.25">
      <c r="A681" s="16" t="s">
        <v>873</v>
      </c>
      <c r="B681" s="16" t="s">
        <v>3474</v>
      </c>
      <c r="C681" s="16" t="s">
        <v>4948</v>
      </c>
      <c r="D681" s="16" t="s">
        <v>4949</v>
      </c>
      <c r="F681" s="16" t="s">
        <v>3640</v>
      </c>
      <c r="G681" s="16" t="s">
        <v>3641</v>
      </c>
      <c r="H681" s="238">
        <v>3</v>
      </c>
      <c r="I681" s="238">
        <v>0</v>
      </c>
      <c r="J681" s="238">
        <v>0</v>
      </c>
      <c r="K681" s="238">
        <v>0</v>
      </c>
      <c r="L681" s="238">
        <v>0</v>
      </c>
      <c r="M681" s="238">
        <v>0</v>
      </c>
      <c r="N681" s="238">
        <v>0</v>
      </c>
      <c r="O681" s="238">
        <v>0</v>
      </c>
      <c r="P681" s="238">
        <v>0</v>
      </c>
      <c r="Q681" s="232">
        <v>33.33</v>
      </c>
      <c r="R681" s="232">
        <v>0</v>
      </c>
      <c r="S681" s="232">
        <v>0</v>
      </c>
      <c r="T681" s="232">
        <v>0</v>
      </c>
      <c r="U681" s="232">
        <v>0</v>
      </c>
      <c r="V681" s="232">
        <v>0</v>
      </c>
      <c r="W681" s="232">
        <v>0</v>
      </c>
      <c r="X681" s="232">
        <v>0</v>
      </c>
      <c r="Y681" s="232">
        <v>0</v>
      </c>
      <c r="Z681" s="233">
        <v>45991</v>
      </c>
      <c r="AA681" s="234">
        <v>3</v>
      </c>
      <c r="AB681" s="232">
        <v>33.33</v>
      </c>
    </row>
    <row r="682" spans="1:28" x14ac:dyDescent="0.25">
      <c r="A682" s="16" t="s">
        <v>873</v>
      </c>
      <c r="B682" s="16" t="s">
        <v>3474</v>
      </c>
      <c r="C682" s="16" t="s">
        <v>4950</v>
      </c>
      <c r="D682" s="16" t="s">
        <v>4951</v>
      </c>
      <c r="F682" s="16" t="s">
        <v>3640</v>
      </c>
      <c r="G682" s="16" t="s">
        <v>3641</v>
      </c>
      <c r="H682" s="238">
        <v>5</v>
      </c>
      <c r="I682" s="238">
        <v>0</v>
      </c>
      <c r="J682" s="238">
        <v>0</v>
      </c>
      <c r="K682" s="238">
        <v>0</v>
      </c>
      <c r="L682" s="238">
        <v>0</v>
      </c>
      <c r="M682" s="238">
        <v>0</v>
      </c>
      <c r="N682" s="238">
        <v>0</v>
      </c>
      <c r="O682" s="238">
        <v>0</v>
      </c>
      <c r="P682" s="238">
        <v>0</v>
      </c>
      <c r="Q682" s="232">
        <v>55.55</v>
      </c>
      <c r="R682" s="232">
        <v>0</v>
      </c>
      <c r="S682" s="232">
        <v>0</v>
      </c>
      <c r="T682" s="232">
        <v>0</v>
      </c>
      <c r="U682" s="232">
        <v>0</v>
      </c>
      <c r="V682" s="232">
        <v>0</v>
      </c>
      <c r="W682" s="232">
        <v>0</v>
      </c>
      <c r="X682" s="232">
        <v>0</v>
      </c>
      <c r="Y682" s="232">
        <v>0</v>
      </c>
      <c r="Z682" s="233">
        <v>45991</v>
      </c>
      <c r="AA682" s="234">
        <v>5</v>
      </c>
      <c r="AB682" s="232">
        <v>55.55</v>
      </c>
    </row>
    <row r="683" spans="1:28" x14ac:dyDescent="0.25">
      <c r="A683" s="16" t="s">
        <v>873</v>
      </c>
      <c r="B683" s="16" t="s">
        <v>3474</v>
      </c>
      <c r="C683" s="16" t="s">
        <v>4952</v>
      </c>
      <c r="D683" s="16" t="s">
        <v>4953</v>
      </c>
      <c r="F683" s="16" t="s">
        <v>3640</v>
      </c>
      <c r="G683" s="16" t="s">
        <v>3641</v>
      </c>
      <c r="H683" s="238">
        <v>8</v>
      </c>
      <c r="I683" s="238">
        <v>0</v>
      </c>
      <c r="J683" s="238">
        <v>0</v>
      </c>
      <c r="K683" s="238">
        <v>0</v>
      </c>
      <c r="L683" s="238">
        <v>0</v>
      </c>
      <c r="M683" s="238">
        <v>0</v>
      </c>
      <c r="N683" s="238">
        <v>0</v>
      </c>
      <c r="O683" s="238">
        <v>0</v>
      </c>
      <c r="P683" s="238">
        <v>0</v>
      </c>
      <c r="Q683" s="232">
        <v>88.88</v>
      </c>
      <c r="R683" s="232">
        <v>0</v>
      </c>
      <c r="S683" s="232">
        <v>0</v>
      </c>
      <c r="T683" s="232">
        <v>0</v>
      </c>
      <c r="U683" s="232">
        <v>0</v>
      </c>
      <c r="V683" s="232">
        <v>0</v>
      </c>
      <c r="W683" s="232">
        <v>0</v>
      </c>
      <c r="X683" s="232">
        <v>0</v>
      </c>
      <c r="Y683" s="232">
        <v>0</v>
      </c>
      <c r="Z683" s="233">
        <v>45991</v>
      </c>
      <c r="AA683" s="234">
        <v>8</v>
      </c>
      <c r="AB683" s="232">
        <v>88.88</v>
      </c>
    </row>
    <row r="684" spans="1:28" x14ac:dyDescent="0.25">
      <c r="A684" s="16" t="s">
        <v>873</v>
      </c>
      <c r="B684" s="16" t="s">
        <v>3474</v>
      </c>
      <c r="C684" s="16" t="s">
        <v>4954</v>
      </c>
      <c r="D684" s="16" t="s">
        <v>4955</v>
      </c>
      <c r="F684" s="16" t="s">
        <v>3640</v>
      </c>
      <c r="G684" s="16" t="s">
        <v>3641</v>
      </c>
      <c r="H684" s="238">
        <v>8</v>
      </c>
      <c r="I684" s="238">
        <v>0</v>
      </c>
      <c r="J684" s="238">
        <v>0</v>
      </c>
      <c r="K684" s="238">
        <v>0</v>
      </c>
      <c r="L684" s="238">
        <v>0</v>
      </c>
      <c r="M684" s="238">
        <v>0</v>
      </c>
      <c r="N684" s="238">
        <v>0</v>
      </c>
      <c r="O684" s="238">
        <v>0</v>
      </c>
      <c r="P684" s="238">
        <v>0</v>
      </c>
      <c r="Q684" s="232">
        <v>88.88</v>
      </c>
      <c r="R684" s="232">
        <v>0</v>
      </c>
      <c r="S684" s="232">
        <v>0</v>
      </c>
      <c r="T684" s="232">
        <v>0</v>
      </c>
      <c r="U684" s="232">
        <v>0</v>
      </c>
      <c r="V684" s="232">
        <v>0</v>
      </c>
      <c r="W684" s="232">
        <v>0</v>
      </c>
      <c r="X684" s="232">
        <v>0</v>
      </c>
      <c r="Y684" s="232">
        <v>0</v>
      </c>
      <c r="Z684" s="233">
        <v>45991</v>
      </c>
      <c r="AA684" s="234">
        <v>8</v>
      </c>
      <c r="AB684" s="232">
        <v>88.88</v>
      </c>
    </row>
    <row r="685" spans="1:28" x14ac:dyDescent="0.25">
      <c r="A685" s="16" t="s">
        <v>873</v>
      </c>
      <c r="B685" s="16" t="s">
        <v>3474</v>
      </c>
      <c r="C685" s="16" t="s">
        <v>4956</v>
      </c>
      <c r="D685" s="16" t="s">
        <v>4957</v>
      </c>
      <c r="F685" s="16" t="s">
        <v>3640</v>
      </c>
      <c r="G685" s="16" t="s">
        <v>3641</v>
      </c>
      <c r="H685" s="238">
        <v>1</v>
      </c>
      <c r="I685" s="238">
        <v>0</v>
      </c>
      <c r="J685" s="238">
        <v>0</v>
      </c>
      <c r="K685" s="238">
        <v>0</v>
      </c>
      <c r="L685" s="238">
        <v>0</v>
      </c>
      <c r="M685" s="238">
        <v>0</v>
      </c>
      <c r="N685" s="238">
        <v>0</v>
      </c>
      <c r="O685" s="238">
        <v>0</v>
      </c>
      <c r="P685" s="238">
        <v>0</v>
      </c>
      <c r="Q685" s="232">
        <v>11.11</v>
      </c>
      <c r="R685" s="232">
        <v>0</v>
      </c>
      <c r="S685" s="232">
        <v>0</v>
      </c>
      <c r="T685" s="232">
        <v>0</v>
      </c>
      <c r="U685" s="232">
        <v>0</v>
      </c>
      <c r="V685" s="232">
        <v>0</v>
      </c>
      <c r="W685" s="232">
        <v>0</v>
      </c>
      <c r="X685" s="232">
        <v>0</v>
      </c>
      <c r="Y685" s="232">
        <v>0</v>
      </c>
      <c r="Z685" s="233">
        <v>45991</v>
      </c>
      <c r="AA685" s="234">
        <v>1</v>
      </c>
      <c r="AB685" s="232">
        <v>11.11</v>
      </c>
    </row>
    <row r="686" spans="1:28" x14ac:dyDescent="0.25">
      <c r="A686" s="16" t="s">
        <v>873</v>
      </c>
      <c r="B686" s="16" t="s">
        <v>3474</v>
      </c>
      <c r="C686" s="16" t="s">
        <v>4958</v>
      </c>
      <c r="D686" s="16" t="s">
        <v>4959</v>
      </c>
      <c r="F686" s="16" t="s">
        <v>3640</v>
      </c>
      <c r="G686" s="16" t="s">
        <v>3641</v>
      </c>
      <c r="H686" s="238">
        <v>5</v>
      </c>
      <c r="I686" s="238">
        <v>0</v>
      </c>
      <c r="J686" s="238">
        <v>0</v>
      </c>
      <c r="K686" s="238">
        <v>0</v>
      </c>
      <c r="L686" s="238">
        <v>0</v>
      </c>
      <c r="M686" s="238">
        <v>0</v>
      </c>
      <c r="N686" s="238">
        <v>0</v>
      </c>
      <c r="O686" s="238">
        <v>0</v>
      </c>
      <c r="P686" s="238">
        <v>0</v>
      </c>
      <c r="Q686" s="232">
        <v>55.55</v>
      </c>
      <c r="R686" s="232">
        <v>0</v>
      </c>
      <c r="S686" s="232">
        <v>0</v>
      </c>
      <c r="T686" s="232">
        <v>0</v>
      </c>
      <c r="U686" s="232">
        <v>0</v>
      </c>
      <c r="V686" s="232">
        <v>0</v>
      </c>
      <c r="W686" s="232">
        <v>0</v>
      </c>
      <c r="X686" s="232">
        <v>0</v>
      </c>
      <c r="Y686" s="232">
        <v>0</v>
      </c>
      <c r="Z686" s="233">
        <v>45991</v>
      </c>
      <c r="AA686" s="234">
        <v>5</v>
      </c>
      <c r="AB686" s="232">
        <v>55.55</v>
      </c>
    </row>
    <row r="687" spans="1:28" x14ac:dyDescent="0.25">
      <c r="A687" s="16" t="s">
        <v>873</v>
      </c>
      <c r="B687" s="16" t="s">
        <v>3474</v>
      </c>
      <c r="C687" s="16" t="s">
        <v>4960</v>
      </c>
      <c r="D687" s="16" t="s">
        <v>4961</v>
      </c>
      <c r="F687" s="16" t="s">
        <v>3640</v>
      </c>
      <c r="G687" s="16" t="s">
        <v>3641</v>
      </c>
      <c r="H687" s="238">
        <v>8</v>
      </c>
      <c r="I687" s="238">
        <v>0</v>
      </c>
      <c r="J687" s="238">
        <v>0</v>
      </c>
      <c r="K687" s="238">
        <v>0</v>
      </c>
      <c r="L687" s="238">
        <v>0</v>
      </c>
      <c r="M687" s="238">
        <v>0</v>
      </c>
      <c r="N687" s="238">
        <v>0</v>
      </c>
      <c r="O687" s="238">
        <v>0</v>
      </c>
      <c r="P687" s="238">
        <v>0</v>
      </c>
      <c r="Q687" s="232">
        <v>88.88</v>
      </c>
      <c r="R687" s="232">
        <v>0</v>
      </c>
      <c r="S687" s="232">
        <v>0</v>
      </c>
      <c r="T687" s="232">
        <v>0</v>
      </c>
      <c r="U687" s="232">
        <v>0</v>
      </c>
      <c r="V687" s="232">
        <v>0</v>
      </c>
      <c r="W687" s="232">
        <v>0</v>
      </c>
      <c r="X687" s="232">
        <v>0</v>
      </c>
      <c r="Y687" s="232">
        <v>0</v>
      </c>
      <c r="Z687" s="233">
        <v>45991</v>
      </c>
      <c r="AA687" s="234">
        <v>8</v>
      </c>
      <c r="AB687" s="232">
        <v>88.88</v>
      </c>
    </row>
    <row r="688" spans="1:28" x14ac:dyDescent="0.25">
      <c r="A688" s="16" t="s">
        <v>873</v>
      </c>
      <c r="B688" s="16" t="s">
        <v>3474</v>
      </c>
      <c r="C688" s="16" t="s">
        <v>4962</v>
      </c>
      <c r="D688" s="16" t="s">
        <v>4963</v>
      </c>
      <c r="F688" s="16" t="s">
        <v>3640</v>
      </c>
      <c r="G688" s="16" t="s">
        <v>3641</v>
      </c>
      <c r="H688" s="238">
        <v>12</v>
      </c>
      <c r="I688" s="238">
        <v>0</v>
      </c>
      <c r="J688" s="238">
        <v>0</v>
      </c>
      <c r="K688" s="238">
        <v>0</v>
      </c>
      <c r="L688" s="238">
        <v>0</v>
      </c>
      <c r="M688" s="238">
        <v>0</v>
      </c>
      <c r="N688" s="238">
        <v>0</v>
      </c>
      <c r="O688" s="238">
        <v>0</v>
      </c>
      <c r="P688" s="238">
        <v>0</v>
      </c>
      <c r="Q688" s="232">
        <v>133.32</v>
      </c>
      <c r="R688" s="232">
        <v>0</v>
      </c>
      <c r="S688" s="232">
        <v>0</v>
      </c>
      <c r="T688" s="232">
        <v>0</v>
      </c>
      <c r="U688" s="232">
        <v>0</v>
      </c>
      <c r="V688" s="232">
        <v>0</v>
      </c>
      <c r="W688" s="232">
        <v>0</v>
      </c>
      <c r="X688" s="232">
        <v>0</v>
      </c>
      <c r="Y688" s="232">
        <v>0</v>
      </c>
      <c r="Z688" s="233">
        <v>45991</v>
      </c>
      <c r="AA688" s="234">
        <v>12</v>
      </c>
      <c r="AB688" s="232">
        <v>133.32</v>
      </c>
    </row>
    <row r="689" spans="1:28" x14ac:dyDescent="0.25">
      <c r="A689" s="16" t="s">
        <v>873</v>
      </c>
      <c r="B689" s="16" t="s">
        <v>3474</v>
      </c>
      <c r="C689" s="16" t="s">
        <v>4964</v>
      </c>
      <c r="D689" s="16" t="s">
        <v>4965</v>
      </c>
      <c r="F689" s="16" t="s">
        <v>3640</v>
      </c>
      <c r="G689" s="16" t="s">
        <v>3641</v>
      </c>
      <c r="H689" s="238">
        <v>10</v>
      </c>
      <c r="I689" s="238">
        <v>0</v>
      </c>
      <c r="J689" s="238">
        <v>0</v>
      </c>
      <c r="K689" s="238">
        <v>0</v>
      </c>
      <c r="L689" s="238">
        <v>0</v>
      </c>
      <c r="M689" s="238">
        <v>0</v>
      </c>
      <c r="N689" s="238">
        <v>0</v>
      </c>
      <c r="O689" s="238">
        <v>0</v>
      </c>
      <c r="P689" s="238">
        <v>0</v>
      </c>
      <c r="Q689" s="232">
        <v>111.1</v>
      </c>
      <c r="R689" s="232">
        <v>0</v>
      </c>
      <c r="S689" s="232">
        <v>0</v>
      </c>
      <c r="T689" s="232">
        <v>0</v>
      </c>
      <c r="U689" s="232">
        <v>0</v>
      </c>
      <c r="V689" s="232">
        <v>0</v>
      </c>
      <c r="W689" s="232">
        <v>0</v>
      </c>
      <c r="X689" s="232">
        <v>0</v>
      </c>
      <c r="Y689" s="232">
        <v>0</v>
      </c>
      <c r="Z689" s="233">
        <v>45991</v>
      </c>
      <c r="AA689" s="234">
        <v>10</v>
      </c>
      <c r="AB689" s="232">
        <v>111.1</v>
      </c>
    </row>
    <row r="690" spans="1:28" x14ac:dyDescent="0.25">
      <c r="A690" s="16" t="s">
        <v>873</v>
      </c>
      <c r="B690" s="16" t="s">
        <v>3474</v>
      </c>
      <c r="C690" s="16" t="s">
        <v>4966</v>
      </c>
      <c r="D690" s="16" t="s">
        <v>4967</v>
      </c>
      <c r="F690" s="16" t="s">
        <v>3640</v>
      </c>
      <c r="G690" s="16" t="s">
        <v>3641</v>
      </c>
      <c r="H690" s="238">
        <v>9</v>
      </c>
      <c r="I690" s="238">
        <v>0</v>
      </c>
      <c r="J690" s="238">
        <v>0</v>
      </c>
      <c r="K690" s="238">
        <v>0</v>
      </c>
      <c r="L690" s="238">
        <v>0</v>
      </c>
      <c r="M690" s="238">
        <v>0</v>
      </c>
      <c r="N690" s="238">
        <v>0</v>
      </c>
      <c r="O690" s="238">
        <v>0</v>
      </c>
      <c r="P690" s="238">
        <v>0</v>
      </c>
      <c r="Q690" s="232">
        <v>99.99</v>
      </c>
      <c r="R690" s="232">
        <v>0</v>
      </c>
      <c r="S690" s="232">
        <v>0</v>
      </c>
      <c r="T690" s="232">
        <v>0</v>
      </c>
      <c r="U690" s="232">
        <v>0</v>
      </c>
      <c r="V690" s="232">
        <v>0</v>
      </c>
      <c r="W690" s="232">
        <v>0</v>
      </c>
      <c r="X690" s="232">
        <v>0</v>
      </c>
      <c r="Y690" s="232">
        <v>0</v>
      </c>
      <c r="Z690" s="233">
        <v>45991</v>
      </c>
      <c r="AA690" s="234">
        <v>9</v>
      </c>
      <c r="AB690" s="232">
        <v>99.99</v>
      </c>
    </row>
    <row r="691" spans="1:28" x14ac:dyDescent="0.25">
      <c r="A691" s="16" t="s">
        <v>873</v>
      </c>
      <c r="B691" s="16" t="s">
        <v>3474</v>
      </c>
      <c r="C691" s="16" t="s">
        <v>4968</v>
      </c>
      <c r="D691" s="16" t="s">
        <v>4969</v>
      </c>
      <c r="F691" s="16" t="s">
        <v>3640</v>
      </c>
      <c r="G691" s="16" t="s">
        <v>3641</v>
      </c>
      <c r="H691" s="238">
        <v>18</v>
      </c>
      <c r="I691" s="238">
        <v>0</v>
      </c>
      <c r="J691" s="238">
        <v>0</v>
      </c>
      <c r="K691" s="238">
        <v>0</v>
      </c>
      <c r="L691" s="238">
        <v>0</v>
      </c>
      <c r="M691" s="238">
        <v>0</v>
      </c>
      <c r="N691" s="238">
        <v>0</v>
      </c>
      <c r="O691" s="238">
        <v>0</v>
      </c>
      <c r="P691" s="238">
        <v>0</v>
      </c>
      <c r="Q691" s="232">
        <v>199.98</v>
      </c>
      <c r="R691" s="232">
        <v>0</v>
      </c>
      <c r="S691" s="232">
        <v>0</v>
      </c>
      <c r="T691" s="232">
        <v>0</v>
      </c>
      <c r="U691" s="232">
        <v>0</v>
      </c>
      <c r="V691" s="232">
        <v>0</v>
      </c>
      <c r="W691" s="232">
        <v>0</v>
      </c>
      <c r="X691" s="232">
        <v>0</v>
      </c>
      <c r="Y691" s="232">
        <v>0</v>
      </c>
      <c r="Z691" s="233">
        <v>45991</v>
      </c>
      <c r="AA691" s="234">
        <v>18</v>
      </c>
      <c r="AB691" s="232">
        <v>199.98</v>
      </c>
    </row>
    <row r="692" spans="1:28" x14ac:dyDescent="0.25">
      <c r="A692" s="16" t="s">
        <v>873</v>
      </c>
      <c r="B692" s="16" t="s">
        <v>3474</v>
      </c>
      <c r="C692" s="16" t="s">
        <v>4970</v>
      </c>
      <c r="D692" s="16" t="s">
        <v>4971</v>
      </c>
      <c r="F692" s="16" t="s">
        <v>3640</v>
      </c>
      <c r="G692" s="16" t="s">
        <v>3641</v>
      </c>
      <c r="H692" s="238">
        <v>8</v>
      </c>
      <c r="I692" s="238">
        <v>0</v>
      </c>
      <c r="J692" s="238">
        <v>0</v>
      </c>
      <c r="K692" s="238">
        <v>0</v>
      </c>
      <c r="L692" s="238">
        <v>0</v>
      </c>
      <c r="M692" s="238">
        <v>0</v>
      </c>
      <c r="N692" s="238">
        <v>0</v>
      </c>
      <c r="O692" s="238">
        <v>0</v>
      </c>
      <c r="P692" s="238">
        <v>0</v>
      </c>
      <c r="Q692" s="232">
        <v>88.88</v>
      </c>
      <c r="R692" s="232">
        <v>0</v>
      </c>
      <c r="S692" s="232">
        <v>0</v>
      </c>
      <c r="T692" s="232">
        <v>0</v>
      </c>
      <c r="U692" s="232">
        <v>0</v>
      </c>
      <c r="V692" s="232">
        <v>0</v>
      </c>
      <c r="W692" s="232">
        <v>0</v>
      </c>
      <c r="X692" s="232">
        <v>0</v>
      </c>
      <c r="Y692" s="232">
        <v>0</v>
      </c>
      <c r="Z692" s="233">
        <v>45991</v>
      </c>
      <c r="AA692" s="234">
        <v>8</v>
      </c>
      <c r="AB692" s="232">
        <v>88.88</v>
      </c>
    </row>
    <row r="693" spans="1:28" x14ac:dyDescent="0.25">
      <c r="A693" s="16" t="s">
        <v>873</v>
      </c>
      <c r="B693" s="16" t="s">
        <v>3474</v>
      </c>
      <c r="C693" s="16" t="s">
        <v>4972</v>
      </c>
      <c r="D693" s="16" t="s">
        <v>4973</v>
      </c>
      <c r="F693" s="16" t="s">
        <v>3640</v>
      </c>
      <c r="G693" s="16" t="s">
        <v>3641</v>
      </c>
      <c r="H693" s="238">
        <v>9</v>
      </c>
      <c r="I693" s="238">
        <v>0</v>
      </c>
      <c r="J693" s="238">
        <v>0</v>
      </c>
      <c r="K693" s="238">
        <v>0</v>
      </c>
      <c r="L693" s="238">
        <v>0</v>
      </c>
      <c r="M693" s="238">
        <v>0</v>
      </c>
      <c r="N693" s="238">
        <v>0</v>
      </c>
      <c r="O693" s="238">
        <v>0</v>
      </c>
      <c r="P693" s="238">
        <v>0</v>
      </c>
      <c r="Q693" s="232">
        <v>99.99</v>
      </c>
      <c r="R693" s="232">
        <v>0</v>
      </c>
      <c r="S693" s="232">
        <v>0</v>
      </c>
      <c r="T693" s="232">
        <v>0</v>
      </c>
      <c r="U693" s="232">
        <v>0</v>
      </c>
      <c r="V693" s="232">
        <v>0</v>
      </c>
      <c r="W693" s="232">
        <v>0</v>
      </c>
      <c r="X693" s="232">
        <v>0</v>
      </c>
      <c r="Y693" s="232">
        <v>0</v>
      </c>
      <c r="Z693" s="233">
        <v>45991</v>
      </c>
      <c r="AA693" s="234">
        <v>9</v>
      </c>
      <c r="AB693" s="232">
        <v>99.99</v>
      </c>
    </row>
    <row r="694" spans="1:28" x14ac:dyDescent="0.25">
      <c r="A694" s="16" t="s">
        <v>873</v>
      </c>
      <c r="B694" s="16" t="s">
        <v>3474</v>
      </c>
      <c r="C694" s="16" t="s">
        <v>4974</v>
      </c>
      <c r="D694" s="16" t="s">
        <v>4975</v>
      </c>
      <c r="F694" s="16" t="s">
        <v>3640</v>
      </c>
      <c r="G694" s="16" t="s">
        <v>3641</v>
      </c>
      <c r="H694" s="238">
        <v>1</v>
      </c>
      <c r="I694" s="238">
        <v>0</v>
      </c>
      <c r="J694" s="238">
        <v>0</v>
      </c>
      <c r="K694" s="238">
        <v>0</v>
      </c>
      <c r="L694" s="238">
        <v>0</v>
      </c>
      <c r="M694" s="238">
        <v>0</v>
      </c>
      <c r="N694" s="238">
        <v>0</v>
      </c>
      <c r="O694" s="238">
        <v>0</v>
      </c>
      <c r="P694" s="238">
        <v>0</v>
      </c>
      <c r="Q694" s="232">
        <v>11.11</v>
      </c>
      <c r="R694" s="232">
        <v>0</v>
      </c>
      <c r="S694" s="232">
        <v>0</v>
      </c>
      <c r="T694" s="232">
        <v>0</v>
      </c>
      <c r="U694" s="232">
        <v>0</v>
      </c>
      <c r="V694" s="232">
        <v>0</v>
      </c>
      <c r="W694" s="232">
        <v>0</v>
      </c>
      <c r="X694" s="232">
        <v>0</v>
      </c>
      <c r="Y694" s="232">
        <v>0</v>
      </c>
      <c r="Z694" s="233">
        <v>45991</v>
      </c>
      <c r="AA694" s="234">
        <v>1</v>
      </c>
      <c r="AB694" s="232">
        <v>11.11</v>
      </c>
    </row>
    <row r="695" spans="1:28" x14ac:dyDescent="0.25">
      <c r="A695" s="16" t="s">
        <v>873</v>
      </c>
      <c r="B695" s="16" t="s">
        <v>3474</v>
      </c>
      <c r="C695" s="16" t="s">
        <v>4976</v>
      </c>
      <c r="D695" s="16" t="s">
        <v>4977</v>
      </c>
      <c r="F695" s="16" t="s">
        <v>3640</v>
      </c>
      <c r="G695" s="16" t="s">
        <v>3641</v>
      </c>
      <c r="H695" s="238">
        <v>12</v>
      </c>
      <c r="I695" s="238">
        <v>0</v>
      </c>
      <c r="J695" s="238">
        <v>0</v>
      </c>
      <c r="K695" s="238">
        <v>0</v>
      </c>
      <c r="L695" s="238">
        <v>0</v>
      </c>
      <c r="M695" s="238">
        <v>0</v>
      </c>
      <c r="N695" s="238">
        <v>0</v>
      </c>
      <c r="O695" s="238">
        <v>0</v>
      </c>
      <c r="P695" s="238">
        <v>0</v>
      </c>
      <c r="Q695" s="232">
        <v>133.32</v>
      </c>
      <c r="R695" s="232">
        <v>0</v>
      </c>
      <c r="S695" s="232">
        <v>0</v>
      </c>
      <c r="T695" s="232">
        <v>0</v>
      </c>
      <c r="U695" s="232">
        <v>0</v>
      </c>
      <c r="V695" s="232">
        <v>0</v>
      </c>
      <c r="W695" s="232">
        <v>0</v>
      </c>
      <c r="X695" s="232">
        <v>0</v>
      </c>
      <c r="Y695" s="232">
        <v>0</v>
      </c>
      <c r="Z695" s="233">
        <v>45991</v>
      </c>
      <c r="AA695" s="234">
        <v>12</v>
      </c>
      <c r="AB695" s="232">
        <v>133.32</v>
      </c>
    </row>
    <row r="696" spans="1:28" x14ac:dyDescent="0.25">
      <c r="A696" s="16" t="s">
        <v>873</v>
      </c>
      <c r="B696" s="16" t="s">
        <v>3474</v>
      </c>
      <c r="C696" s="16" t="s">
        <v>4978</v>
      </c>
      <c r="D696" s="16" t="s">
        <v>4979</v>
      </c>
      <c r="F696" s="16" t="s">
        <v>3640</v>
      </c>
      <c r="G696" s="16" t="s">
        <v>3641</v>
      </c>
      <c r="H696" s="238">
        <v>7</v>
      </c>
      <c r="I696" s="238">
        <v>0</v>
      </c>
      <c r="J696" s="238">
        <v>0</v>
      </c>
      <c r="K696" s="238">
        <v>0</v>
      </c>
      <c r="L696" s="238">
        <v>0</v>
      </c>
      <c r="M696" s="238">
        <v>0</v>
      </c>
      <c r="N696" s="238">
        <v>0</v>
      </c>
      <c r="O696" s="238">
        <v>0</v>
      </c>
      <c r="P696" s="238">
        <v>0</v>
      </c>
      <c r="Q696" s="232">
        <v>77.77</v>
      </c>
      <c r="R696" s="232">
        <v>0</v>
      </c>
      <c r="S696" s="232">
        <v>0</v>
      </c>
      <c r="T696" s="232">
        <v>0</v>
      </c>
      <c r="U696" s="232">
        <v>0</v>
      </c>
      <c r="V696" s="232">
        <v>0</v>
      </c>
      <c r="W696" s="232">
        <v>0</v>
      </c>
      <c r="X696" s="232">
        <v>0</v>
      </c>
      <c r="Y696" s="232">
        <v>0</v>
      </c>
      <c r="Z696" s="233">
        <v>45991</v>
      </c>
      <c r="AA696" s="234">
        <v>7</v>
      </c>
      <c r="AB696" s="232">
        <v>77.77</v>
      </c>
    </row>
    <row r="697" spans="1:28" x14ac:dyDescent="0.25">
      <c r="A697" s="16" t="s">
        <v>873</v>
      </c>
      <c r="B697" s="16" t="s">
        <v>3474</v>
      </c>
      <c r="C697" s="16" t="s">
        <v>4980</v>
      </c>
      <c r="D697" s="16" t="s">
        <v>4981</v>
      </c>
      <c r="F697" s="16" t="s">
        <v>3640</v>
      </c>
      <c r="G697" s="16" t="s">
        <v>3641</v>
      </c>
      <c r="H697" s="238">
        <v>7</v>
      </c>
      <c r="I697" s="238">
        <v>0</v>
      </c>
      <c r="J697" s="238">
        <v>0</v>
      </c>
      <c r="K697" s="238">
        <v>0</v>
      </c>
      <c r="L697" s="238">
        <v>0</v>
      </c>
      <c r="M697" s="238">
        <v>0</v>
      </c>
      <c r="N697" s="238">
        <v>0</v>
      </c>
      <c r="O697" s="238">
        <v>0</v>
      </c>
      <c r="P697" s="238">
        <v>0</v>
      </c>
      <c r="Q697" s="232">
        <v>77.77</v>
      </c>
      <c r="R697" s="232">
        <v>0</v>
      </c>
      <c r="S697" s="232">
        <v>0</v>
      </c>
      <c r="T697" s="232">
        <v>0</v>
      </c>
      <c r="U697" s="232">
        <v>0</v>
      </c>
      <c r="V697" s="232">
        <v>0</v>
      </c>
      <c r="W697" s="232">
        <v>0</v>
      </c>
      <c r="X697" s="232">
        <v>0</v>
      </c>
      <c r="Y697" s="232">
        <v>0</v>
      </c>
      <c r="Z697" s="233">
        <v>45991</v>
      </c>
      <c r="AA697" s="234">
        <v>7</v>
      </c>
      <c r="AB697" s="232">
        <v>77.77</v>
      </c>
    </row>
    <row r="698" spans="1:28" x14ac:dyDescent="0.25">
      <c r="A698" s="16" t="s">
        <v>873</v>
      </c>
      <c r="B698" s="16" t="s">
        <v>3474</v>
      </c>
      <c r="C698" s="16" t="s">
        <v>4982</v>
      </c>
      <c r="D698" s="16" t="s">
        <v>4983</v>
      </c>
      <c r="F698" s="16" t="s">
        <v>3640</v>
      </c>
      <c r="G698" s="16" t="s">
        <v>3641</v>
      </c>
      <c r="H698" s="238">
        <v>1</v>
      </c>
      <c r="I698" s="238">
        <v>0</v>
      </c>
      <c r="J698" s="238">
        <v>0</v>
      </c>
      <c r="K698" s="238">
        <v>0</v>
      </c>
      <c r="L698" s="238">
        <v>0</v>
      </c>
      <c r="M698" s="238">
        <v>0</v>
      </c>
      <c r="N698" s="238">
        <v>0</v>
      </c>
      <c r="O698" s="238">
        <v>0</v>
      </c>
      <c r="P698" s="238">
        <v>0</v>
      </c>
      <c r="Q698" s="232">
        <v>11.11</v>
      </c>
      <c r="R698" s="232">
        <v>0</v>
      </c>
      <c r="S698" s="232">
        <v>0</v>
      </c>
      <c r="T698" s="232">
        <v>0</v>
      </c>
      <c r="U698" s="232">
        <v>0</v>
      </c>
      <c r="V698" s="232">
        <v>0</v>
      </c>
      <c r="W698" s="232">
        <v>0</v>
      </c>
      <c r="X698" s="232">
        <v>0</v>
      </c>
      <c r="Y698" s="232">
        <v>0</v>
      </c>
      <c r="Z698" s="233">
        <v>45991</v>
      </c>
      <c r="AA698" s="234">
        <v>1</v>
      </c>
      <c r="AB698" s="232">
        <v>11.11</v>
      </c>
    </row>
    <row r="699" spans="1:28" x14ac:dyDescent="0.25">
      <c r="A699" s="16" t="s">
        <v>873</v>
      </c>
      <c r="B699" s="16" t="s">
        <v>3474</v>
      </c>
      <c r="C699" s="16" t="s">
        <v>4984</v>
      </c>
      <c r="D699" s="16" t="s">
        <v>4985</v>
      </c>
      <c r="F699" s="16" t="s">
        <v>3640</v>
      </c>
      <c r="G699" s="16" t="s">
        <v>3641</v>
      </c>
      <c r="H699" s="238">
        <v>1</v>
      </c>
      <c r="I699" s="238">
        <v>0</v>
      </c>
      <c r="J699" s="238">
        <v>0</v>
      </c>
      <c r="K699" s="238">
        <v>0</v>
      </c>
      <c r="L699" s="238">
        <v>0</v>
      </c>
      <c r="M699" s="238">
        <v>0</v>
      </c>
      <c r="N699" s="238">
        <v>0</v>
      </c>
      <c r="O699" s="238">
        <v>0</v>
      </c>
      <c r="P699" s="238">
        <v>0</v>
      </c>
      <c r="Q699" s="232">
        <v>11.11</v>
      </c>
      <c r="R699" s="232">
        <v>0</v>
      </c>
      <c r="S699" s="232">
        <v>0</v>
      </c>
      <c r="T699" s="232">
        <v>0</v>
      </c>
      <c r="U699" s="232">
        <v>0</v>
      </c>
      <c r="V699" s="232">
        <v>0</v>
      </c>
      <c r="W699" s="232">
        <v>0</v>
      </c>
      <c r="X699" s="232">
        <v>0</v>
      </c>
      <c r="Y699" s="232">
        <v>0</v>
      </c>
      <c r="Z699" s="233">
        <v>45991</v>
      </c>
      <c r="AA699" s="234">
        <v>1</v>
      </c>
      <c r="AB699" s="232">
        <v>11.11</v>
      </c>
    </row>
    <row r="700" spans="1:28" x14ac:dyDescent="0.25">
      <c r="A700" s="16" t="s">
        <v>873</v>
      </c>
      <c r="B700" s="16" t="s">
        <v>3474</v>
      </c>
      <c r="C700" s="16" t="s">
        <v>4986</v>
      </c>
      <c r="D700" s="16" t="s">
        <v>4987</v>
      </c>
      <c r="F700" s="16" t="s">
        <v>3640</v>
      </c>
      <c r="G700" s="16" t="s">
        <v>3641</v>
      </c>
      <c r="H700" s="238">
        <v>6</v>
      </c>
      <c r="I700" s="238">
        <v>0</v>
      </c>
      <c r="J700" s="238">
        <v>0</v>
      </c>
      <c r="K700" s="238">
        <v>0</v>
      </c>
      <c r="L700" s="238">
        <v>0</v>
      </c>
      <c r="M700" s="238">
        <v>0</v>
      </c>
      <c r="N700" s="238">
        <v>0</v>
      </c>
      <c r="O700" s="238">
        <v>0</v>
      </c>
      <c r="P700" s="238">
        <v>0</v>
      </c>
      <c r="Q700" s="232">
        <v>66.66</v>
      </c>
      <c r="R700" s="232">
        <v>0</v>
      </c>
      <c r="S700" s="232">
        <v>0</v>
      </c>
      <c r="T700" s="232">
        <v>0</v>
      </c>
      <c r="U700" s="232">
        <v>0</v>
      </c>
      <c r="V700" s="232">
        <v>0</v>
      </c>
      <c r="W700" s="232">
        <v>0</v>
      </c>
      <c r="X700" s="232">
        <v>0</v>
      </c>
      <c r="Y700" s="232">
        <v>0</v>
      </c>
      <c r="Z700" s="233">
        <v>45991</v>
      </c>
      <c r="AA700" s="234">
        <v>6</v>
      </c>
      <c r="AB700" s="232">
        <v>66.66</v>
      </c>
    </row>
    <row r="701" spans="1:28" x14ac:dyDescent="0.25">
      <c r="A701" s="16" t="s">
        <v>873</v>
      </c>
      <c r="B701" s="16" t="s">
        <v>3474</v>
      </c>
      <c r="C701" s="16" t="s">
        <v>4988</v>
      </c>
      <c r="D701" s="16" t="s">
        <v>4989</v>
      </c>
      <c r="F701" s="16" t="s">
        <v>3640</v>
      </c>
      <c r="G701" s="16" t="s">
        <v>3641</v>
      </c>
      <c r="H701" s="238">
        <v>3</v>
      </c>
      <c r="I701" s="238">
        <v>0</v>
      </c>
      <c r="J701" s="238">
        <v>0</v>
      </c>
      <c r="K701" s="238">
        <v>0</v>
      </c>
      <c r="L701" s="238">
        <v>0</v>
      </c>
      <c r="M701" s="238">
        <v>0</v>
      </c>
      <c r="N701" s="238">
        <v>0</v>
      </c>
      <c r="O701" s="238">
        <v>0</v>
      </c>
      <c r="P701" s="238">
        <v>0</v>
      </c>
      <c r="Q701" s="232">
        <v>33.33</v>
      </c>
      <c r="R701" s="232">
        <v>0</v>
      </c>
      <c r="S701" s="232">
        <v>0</v>
      </c>
      <c r="T701" s="232">
        <v>0</v>
      </c>
      <c r="U701" s="232">
        <v>0</v>
      </c>
      <c r="V701" s="232">
        <v>0</v>
      </c>
      <c r="W701" s="232">
        <v>0</v>
      </c>
      <c r="X701" s="232">
        <v>0</v>
      </c>
      <c r="Y701" s="232">
        <v>0</v>
      </c>
      <c r="Z701" s="233">
        <v>45991</v>
      </c>
      <c r="AA701" s="234">
        <v>3</v>
      </c>
      <c r="AB701" s="232">
        <v>33.33</v>
      </c>
    </row>
    <row r="702" spans="1:28" x14ac:dyDescent="0.25">
      <c r="A702" s="16" t="s">
        <v>873</v>
      </c>
      <c r="B702" s="16" t="s">
        <v>3474</v>
      </c>
      <c r="C702" s="16" t="s">
        <v>4990</v>
      </c>
      <c r="D702" s="16" t="s">
        <v>4991</v>
      </c>
      <c r="F702" s="16" t="s">
        <v>3640</v>
      </c>
      <c r="G702" s="16" t="s">
        <v>3641</v>
      </c>
      <c r="H702" s="238">
        <v>2</v>
      </c>
      <c r="I702" s="238">
        <v>0</v>
      </c>
      <c r="J702" s="238">
        <v>0</v>
      </c>
      <c r="K702" s="238">
        <v>0</v>
      </c>
      <c r="L702" s="238">
        <v>0</v>
      </c>
      <c r="M702" s="238">
        <v>0</v>
      </c>
      <c r="N702" s="238">
        <v>0</v>
      </c>
      <c r="O702" s="238">
        <v>0</v>
      </c>
      <c r="P702" s="238">
        <v>0</v>
      </c>
      <c r="Q702" s="232">
        <v>22.22</v>
      </c>
      <c r="R702" s="232">
        <v>0</v>
      </c>
      <c r="S702" s="232">
        <v>0</v>
      </c>
      <c r="T702" s="232">
        <v>0</v>
      </c>
      <c r="U702" s="232">
        <v>0</v>
      </c>
      <c r="V702" s="232">
        <v>0</v>
      </c>
      <c r="W702" s="232">
        <v>0</v>
      </c>
      <c r="X702" s="232">
        <v>0</v>
      </c>
      <c r="Y702" s="232">
        <v>0</v>
      </c>
      <c r="Z702" s="233">
        <v>45991</v>
      </c>
      <c r="AA702" s="234">
        <v>2</v>
      </c>
      <c r="AB702" s="232">
        <v>22.22</v>
      </c>
    </row>
    <row r="703" spans="1:28" x14ac:dyDescent="0.25">
      <c r="A703" s="16" t="s">
        <v>873</v>
      </c>
      <c r="B703" s="16" t="s">
        <v>3474</v>
      </c>
      <c r="C703" s="16" t="s">
        <v>4992</v>
      </c>
      <c r="D703" s="16" t="s">
        <v>4993</v>
      </c>
      <c r="F703" s="16" t="s">
        <v>3640</v>
      </c>
      <c r="G703" s="16" t="s">
        <v>3641</v>
      </c>
      <c r="H703" s="238">
        <v>3</v>
      </c>
      <c r="I703" s="238">
        <v>0</v>
      </c>
      <c r="J703" s="238">
        <v>0</v>
      </c>
      <c r="K703" s="238">
        <v>0</v>
      </c>
      <c r="L703" s="238">
        <v>0</v>
      </c>
      <c r="M703" s="238">
        <v>0</v>
      </c>
      <c r="N703" s="238">
        <v>0</v>
      </c>
      <c r="O703" s="238">
        <v>0</v>
      </c>
      <c r="P703" s="238">
        <v>0</v>
      </c>
      <c r="Q703" s="232">
        <v>33.33</v>
      </c>
      <c r="R703" s="232">
        <v>0</v>
      </c>
      <c r="S703" s="232">
        <v>0</v>
      </c>
      <c r="T703" s="232">
        <v>0</v>
      </c>
      <c r="U703" s="232">
        <v>0</v>
      </c>
      <c r="V703" s="232">
        <v>0</v>
      </c>
      <c r="W703" s="232">
        <v>0</v>
      </c>
      <c r="X703" s="232">
        <v>0</v>
      </c>
      <c r="Y703" s="232">
        <v>0</v>
      </c>
      <c r="Z703" s="233">
        <v>45991</v>
      </c>
      <c r="AA703" s="234">
        <v>3</v>
      </c>
      <c r="AB703" s="232">
        <v>33.33</v>
      </c>
    </row>
    <row r="704" spans="1:28" x14ac:dyDescent="0.25">
      <c r="A704" s="16" t="s">
        <v>873</v>
      </c>
      <c r="B704" s="16" t="s">
        <v>3474</v>
      </c>
      <c r="C704" s="16" t="s">
        <v>4994</v>
      </c>
      <c r="D704" s="16" t="s">
        <v>4995</v>
      </c>
      <c r="F704" s="16" t="s">
        <v>3640</v>
      </c>
      <c r="G704" s="16" t="s">
        <v>3641</v>
      </c>
      <c r="H704" s="238">
        <v>5</v>
      </c>
      <c r="I704" s="238">
        <v>0</v>
      </c>
      <c r="J704" s="238">
        <v>0</v>
      </c>
      <c r="K704" s="238">
        <v>0</v>
      </c>
      <c r="L704" s="238">
        <v>0</v>
      </c>
      <c r="M704" s="238">
        <v>0</v>
      </c>
      <c r="N704" s="238">
        <v>0</v>
      </c>
      <c r="O704" s="238">
        <v>0</v>
      </c>
      <c r="P704" s="238">
        <v>0</v>
      </c>
      <c r="Q704" s="232">
        <v>55.55</v>
      </c>
      <c r="R704" s="232">
        <v>0</v>
      </c>
      <c r="S704" s="232">
        <v>0</v>
      </c>
      <c r="T704" s="232">
        <v>0</v>
      </c>
      <c r="U704" s="232">
        <v>0</v>
      </c>
      <c r="V704" s="232">
        <v>0</v>
      </c>
      <c r="W704" s="232">
        <v>0</v>
      </c>
      <c r="X704" s="232">
        <v>0</v>
      </c>
      <c r="Y704" s="232">
        <v>0</v>
      </c>
      <c r="Z704" s="233">
        <v>45991</v>
      </c>
      <c r="AA704" s="234">
        <v>5</v>
      </c>
      <c r="AB704" s="232">
        <v>55.55</v>
      </c>
    </row>
    <row r="705" spans="1:28" x14ac:dyDescent="0.25">
      <c r="A705" s="16" t="s">
        <v>873</v>
      </c>
      <c r="B705" s="16" t="s">
        <v>3474</v>
      </c>
      <c r="C705" s="16" t="s">
        <v>4996</v>
      </c>
      <c r="D705" s="16" t="s">
        <v>4997</v>
      </c>
      <c r="F705" s="16" t="s">
        <v>3640</v>
      </c>
      <c r="G705" s="16" t="s">
        <v>3641</v>
      </c>
      <c r="H705" s="238">
        <v>1</v>
      </c>
      <c r="I705" s="238">
        <v>0</v>
      </c>
      <c r="J705" s="238">
        <v>0</v>
      </c>
      <c r="K705" s="238">
        <v>0</v>
      </c>
      <c r="L705" s="238">
        <v>0</v>
      </c>
      <c r="M705" s="238">
        <v>0</v>
      </c>
      <c r="N705" s="238">
        <v>0</v>
      </c>
      <c r="O705" s="238">
        <v>0</v>
      </c>
      <c r="P705" s="238">
        <v>0</v>
      </c>
      <c r="Q705" s="232">
        <v>11.11</v>
      </c>
      <c r="R705" s="232">
        <v>0</v>
      </c>
      <c r="S705" s="232">
        <v>0</v>
      </c>
      <c r="T705" s="232">
        <v>0</v>
      </c>
      <c r="U705" s="232">
        <v>0</v>
      </c>
      <c r="V705" s="232">
        <v>0</v>
      </c>
      <c r="W705" s="232">
        <v>0</v>
      </c>
      <c r="X705" s="232">
        <v>0</v>
      </c>
      <c r="Y705" s="232">
        <v>0</v>
      </c>
      <c r="Z705" s="233">
        <v>45991</v>
      </c>
      <c r="AA705" s="234">
        <v>1</v>
      </c>
      <c r="AB705" s="232">
        <v>11.11</v>
      </c>
    </row>
    <row r="706" spans="1:28" x14ac:dyDescent="0.25">
      <c r="A706" s="16" t="s">
        <v>873</v>
      </c>
      <c r="B706" s="16" t="s">
        <v>3474</v>
      </c>
      <c r="C706" s="16" t="s">
        <v>4998</v>
      </c>
      <c r="D706" s="16" t="s">
        <v>4999</v>
      </c>
      <c r="F706" s="16" t="s">
        <v>3640</v>
      </c>
      <c r="G706" s="16" t="s">
        <v>3641</v>
      </c>
      <c r="H706" s="238">
        <v>1</v>
      </c>
      <c r="I706" s="238">
        <v>0</v>
      </c>
      <c r="J706" s="238">
        <v>0</v>
      </c>
      <c r="K706" s="238">
        <v>0</v>
      </c>
      <c r="L706" s="238">
        <v>0</v>
      </c>
      <c r="M706" s="238">
        <v>0</v>
      </c>
      <c r="N706" s="238">
        <v>0</v>
      </c>
      <c r="O706" s="238">
        <v>0</v>
      </c>
      <c r="P706" s="238">
        <v>0</v>
      </c>
      <c r="Q706" s="232">
        <v>11.11</v>
      </c>
      <c r="R706" s="232">
        <v>0</v>
      </c>
      <c r="S706" s="232">
        <v>0</v>
      </c>
      <c r="T706" s="232">
        <v>0</v>
      </c>
      <c r="U706" s="232">
        <v>0</v>
      </c>
      <c r="V706" s="232">
        <v>0</v>
      </c>
      <c r="W706" s="232">
        <v>0</v>
      </c>
      <c r="X706" s="232">
        <v>0</v>
      </c>
      <c r="Y706" s="232">
        <v>0</v>
      </c>
      <c r="Z706" s="233">
        <v>45991</v>
      </c>
      <c r="AA706" s="234">
        <v>1</v>
      </c>
      <c r="AB706" s="232">
        <v>11.11</v>
      </c>
    </row>
    <row r="707" spans="1:28" x14ac:dyDescent="0.25">
      <c r="A707" s="16" t="s">
        <v>873</v>
      </c>
      <c r="B707" s="16" t="s">
        <v>3474</v>
      </c>
      <c r="C707" s="16" t="s">
        <v>5000</v>
      </c>
      <c r="D707" s="16" t="s">
        <v>5001</v>
      </c>
      <c r="F707" s="16" t="s">
        <v>3640</v>
      </c>
      <c r="G707" s="16" t="s">
        <v>3641</v>
      </c>
      <c r="H707" s="238">
        <v>1</v>
      </c>
      <c r="I707" s="238">
        <v>0</v>
      </c>
      <c r="J707" s="238">
        <v>0</v>
      </c>
      <c r="K707" s="238">
        <v>0</v>
      </c>
      <c r="L707" s="238">
        <v>0</v>
      </c>
      <c r="M707" s="238">
        <v>0</v>
      </c>
      <c r="N707" s="238">
        <v>0</v>
      </c>
      <c r="O707" s="238">
        <v>0</v>
      </c>
      <c r="P707" s="238">
        <v>0</v>
      </c>
      <c r="Q707" s="232">
        <v>11.11</v>
      </c>
      <c r="R707" s="232">
        <v>0</v>
      </c>
      <c r="S707" s="232">
        <v>0</v>
      </c>
      <c r="T707" s="232">
        <v>0</v>
      </c>
      <c r="U707" s="232">
        <v>0</v>
      </c>
      <c r="V707" s="232">
        <v>0</v>
      </c>
      <c r="W707" s="232">
        <v>0</v>
      </c>
      <c r="X707" s="232">
        <v>0</v>
      </c>
      <c r="Y707" s="232">
        <v>0</v>
      </c>
      <c r="Z707" s="233">
        <v>45991</v>
      </c>
      <c r="AA707" s="234">
        <v>1</v>
      </c>
      <c r="AB707" s="232">
        <v>11.11</v>
      </c>
    </row>
    <row r="708" spans="1:28" x14ac:dyDescent="0.25">
      <c r="A708" s="16" t="s">
        <v>873</v>
      </c>
      <c r="B708" s="16" t="s">
        <v>3474</v>
      </c>
      <c r="C708" s="16" t="s">
        <v>5002</v>
      </c>
      <c r="D708" s="16" t="s">
        <v>5003</v>
      </c>
      <c r="F708" s="16" t="s">
        <v>3640</v>
      </c>
      <c r="G708" s="16" t="s">
        <v>3641</v>
      </c>
      <c r="H708" s="238">
        <v>4</v>
      </c>
      <c r="I708" s="238">
        <v>0</v>
      </c>
      <c r="J708" s="238">
        <v>0</v>
      </c>
      <c r="K708" s="238">
        <v>0</v>
      </c>
      <c r="L708" s="238">
        <v>0</v>
      </c>
      <c r="M708" s="238">
        <v>0</v>
      </c>
      <c r="N708" s="238">
        <v>0</v>
      </c>
      <c r="O708" s="238">
        <v>0</v>
      </c>
      <c r="P708" s="238">
        <v>0</v>
      </c>
      <c r="Q708" s="232">
        <v>44.44</v>
      </c>
      <c r="R708" s="232">
        <v>0</v>
      </c>
      <c r="S708" s="232">
        <v>0</v>
      </c>
      <c r="T708" s="232">
        <v>0</v>
      </c>
      <c r="U708" s="232">
        <v>0</v>
      </c>
      <c r="V708" s="232">
        <v>0</v>
      </c>
      <c r="W708" s="232">
        <v>0</v>
      </c>
      <c r="X708" s="232">
        <v>0</v>
      </c>
      <c r="Y708" s="232">
        <v>0</v>
      </c>
      <c r="Z708" s="233">
        <v>45991</v>
      </c>
      <c r="AA708" s="234">
        <v>4</v>
      </c>
      <c r="AB708" s="232">
        <v>44.44</v>
      </c>
    </row>
    <row r="709" spans="1:28" x14ac:dyDescent="0.25">
      <c r="A709" s="16" t="s">
        <v>873</v>
      </c>
      <c r="B709" s="16" t="s">
        <v>3474</v>
      </c>
      <c r="C709" s="16" t="s">
        <v>5004</v>
      </c>
      <c r="D709" s="16" t="s">
        <v>5005</v>
      </c>
      <c r="F709" s="16" t="s">
        <v>3640</v>
      </c>
      <c r="G709" s="16" t="s">
        <v>3641</v>
      </c>
      <c r="H709" s="238">
        <v>1</v>
      </c>
      <c r="I709" s="238">
        <v>0</v>
      </c>
      <c r="J709" s="238">
        <v>0</v>
      </c>
      <c r="K709" s="238">
        <v>0</v>
      </c>
      <c r="L709" s="238">
        <v>0</v>
      </c>
      <c r="M709" s="238">
        <v>0</v>
      </c>
      <c r="N709" s="238">
        <v>0</v>
      </c>
      <c r="O709" s="238">
        <v>0</v>
      </c>
      <c r="P709" s="238">
        <v>0</v>
      </c>
      <c r="Q709" s="232">
        <v>11.11</v>
      </c>
      <c r="R709" s="232">
        <v>0</v>
      </c>
      <c r="S709" s="232">
        <v>0</v>
      </c>
      <c r="T709" s="232">
        <v>0</v>
      </c>
      <c r="U709" s="232">
        <v>0</v>
      </c>
      <c r="V709" s="232">
        <v>0</v>
      </c>
      <c r="W709" s="232">
        <v>0</v>
      </c>
      <c r="X709" s="232">
        <v>0</v>
      </c>
      <c r="Y709" s="232">
        <v>0</v>
      </c>
      <c r="Z709" s="233">
        <v>45991</v>
      </c>
      <c r="AA709" s="234">
        <v>1</v>
      </c>
      <c r="AB709" s="232">
        <v>11.11</v>
      </c>
    </row>
    <row r="710" spans="1:28" x14ac:dyDescent="0.25">
      <c r="A710" s="16" t="s">
        <v>873</v>
      </c>
      <c r="B710" s="16" t="s">
        <v>3474</v>
      </c>
      <c r="C710" s="16" t="s">
        <v>5006</v>
      </c>
      <c r="D710" s="16" t="s">
        <v>5007</v>
      </c>
      <c r="F710" s="16" t="s">
        <v>3640</v>
      </c>
      <c r="G710" s="16" t="s">
        <v>3641</v>
      </c>
      <c r="H710" s="238">
        <v>6</v>
      </c>
      <c r="I710" s="238">
        <v>0</v>
      </c>
      <c r="J710" s="238">
        <v>0</v>
      </c>
      <c r="K710" s="238">
        <v>0</v>
      </c>
      <c r="L710" s="238">
        <v>0</v>
      </c>
      <c r="M710" s="238">
        <v>0</v>
      </c>
      <c r="N710" s="238">
        <v>0</v>
      </c>
      <c r="O710" s="238">
        <v>0</v>
      </c>
      <c r="P710" s="238">
        <v>0</v>
      </c>
      <c r="Q710" s="232">
        <v>66.66</v>
      </c>
      <c r="R710" s="232">
        <v>0</v>
      </c>
      <c r="S710" s="232">
        <v>0</v>
      </c>
      <c r="T710" s="232">
        <v>0</v>
      </c>
      <c r="U710" s="232">
        <v>0</v>
      </c>
      <c r="V710" s="232">
        <v>0</v>
      </c>
      <c r="W710" s="232">
        <v>0</v>
      </c>
      <c r="X710" s="232">
        <v>0</v>
      </c>
      <c r="Y710" s="232">
        <v>0</v>
      </c>
      <c r="Z710" s="233">
        <v>45991</v>
      </c>
      <c r="AA710" s="234">
        <v>6</v>
      </c>
      <c r="AB710" s="232">
        <v>66.66</v>
      </c>
    </row>
    <row r="711" spans="1:28" x14ac:dyDescent="0.25">
      <c r="A711" s="16" t="s">
        <v>873</v>
      </c>
      <c r="B711" s="16" t="s">
        <v>3474</v>
      </c>
      <c r="C711" s="16" t="s">
        <v>5008</v>
      </c>
      <c r="D711" s="16" t="s">
        <v>5009</v>
      </c>
      <c r="F711" s="16" t="s">
        <v>3640</v>
      </c>
      <c r="G711" s="16" t="s">
        <v>3641</v>
      </c>
      <c r="H711" s="238">
        <v>3</v>
      </c>
      <c r="I711" s="238">
        <v>0</v>
      </c>
      <c r="J711" s="238">
        <v>0</v>
      </c>
      <c r="K711" s="238">
        <v>0</v>
      </c>
      <c r="L711" s="238">
        <v>0</v>
      </c>
      <c r="M711" s="238">
        <v>0</v>
      </c>
      <c r="N711" s="238">
        <v>0</v>
      </c>
      <c r="O711" s="238">
        <v>0</v>
      </c>
      <c r="P711" s="238">
        <v>0</v>
      </c>
      <c r="Q711" s="232">
        <v>33.33</v>
      </c>
      <c r="R711" s="232">
        <v>0</v>
      </c>
      <c r="S711" s="232">
        <v>0</v>
      </c>
      <c r="T711" s="232">
        <v>0</v>
      </c>
      <c r="U711" s="232">
        <v>0</v>
      </c>
      <c r="V711" s="232">
        <v>0</v>
      </c>
      <c r="W711" s="232">
        <v>0</v>
      </c>
      <c r="X711" s="232">
        <v>0</v>
      </c>
      <c r="Y711" s="232">
        <v>0</v>
      </c>
      <c r="Z711" s="233">
        <v>45991</v>
      </c>
      <c r="AA711" s="234">
        <v>3</v>
      </c>
      <c r="AB711" s="232">
        <v>33.33</v>
      </c>
    </row>
    <row r="712" spans="1:28" x14ac:dyDescent="0.25">
      <c r="A712" s="16" t="s">
        <v>873</v>
      </c>
      <c r="B712" s="16" t="s">
        <v>3474</v>
      </c>
      <c r="C712" s="16" t="s">
        <v>5010</v>
      </c>
      <c r="D712" s="16" t="s">
        <v>5011</v>
      </c>
      <c r="F712" s="16" t="s">
        <v>3640</v>
      </c>
      <c r="G712" s="16" t="s">
        <v>3641</v>
      </c>
      <c r="H712" s="238">
        <v>1</v>
      </c>
      <c r="I712" s="238">
        <v>0</v>
      </c>
      <c r="J712" s="238">
        <v>0</v>
      </c>
      <c r="K712" s="238">
        <v>0</v>
      </c>
      <c r="L712" s="238">
        <v>0</v>
      </c>
      <c r="M712" s="238">
        <v>0</v>
      </c>
      <c r="N712" s="238">
        <v>0</v>
      </c>
      <c r="O712" s="238">
        <v>0</v>
      </c>
      <c r="P712" s="238">
        <v>0</v>
      </c>
      <c r="Q712" s="232">
        <v>11.11</v>
      </c>
      <c r="R712" s="232">
        <v>0</v>
      </c>
      <c r="S712" s="232">
        <v>0</v>
      </c>
      <c r="T712" s="232">
        <v>0</v>
      </c>
      <c r="U712" s="232">
        <v>0</v>
      </c>
      <c r="V712" s="232">
        <v>0</v>
      </c>
      <c r="W712" s="232">
        <v>0</v>
      </c>
      <c r="X712" s="232">
        <v>0</v>
      </c>
      <c r="Y712" s="232">
        <v>0</v>
      </c>
      <c r="Z712" s="233">
        <v>45991</v>
      </c>
      <c r="AA712" s="234">
        <v>1</v>
      </c>
      <c r="AB712" s="232">
        <v>11.11</v>
      </c>
    </row>
    <row r="713" spans="1:28" x14ac:dyDescent="0.25">
      <c r="A713" s="16" t="s">
        <v>873</v>
      </c>
      <c r="B713" s="16" t="s">
        <v>3474</v>
      </c>
      <c r="C713" s="16" t="s">
        <v>5012</v>
      </c>
      <c r="D713" s="16" t="s">
        <v>5013</v>
      </c>
      <c r="F713" s="16" t="s">
        <v>3640</v>
      </c>
      <c r="G713" s="16" t="s">
        <v>3641</v>
      </c>
      <c r="H713" s="238">
        <v>1</v>
      </c>
      <c r="I713" s="238">
        <v>0</v>
      </c>
      <c r="J713" s="238">
        <v>0</v>
      </c>
      <c r="K713" s="238">
        <v>0</v>
      </c>
      <c r="L713" s="238">
        <v>0</v>
      </c>
      <c r="M713" s="238">
        <v>0</v>
      </c>
      <c r="N713" s="238">
        <v>0</v>
      </c>
      <c r="O713" s="238">
        <v>0</v>
      </c>
      <c r="P713" s="238">
        <v>0</v>
      </c>
      <c r="Q713" s="232">
        <v>11.11</v>
      </c>
      <c r="R713" s="232">
        <v>0</v>
      </c>
      <c r="S713" s="232">
        <v>0</v>
      </c>
      <c r="T713" s="232">
        <v>0</v>
      </c>
      <c r="U713" s="232">
        <v>0</v>
      </c>
      <c r="V713" s="232">
        <v>0</v>
      </c>
      <c r="W713" s="232">
        <v>0</v>
      </c>
      <c r="X713" s="232">
        <v>0</v>
      </c>
      <c r="Y713" s="232">
        <v>0</v>
      </c>
      <c r="Z713" s="233">
        <v>45991</v>
      </c>
      <c r="AA713" s="234">
        <v>1</v>
      </c>
      <c r="AB713" s="232">
        <v>11.11</v>
      </c>
    </row>
    <row r="714" spans="1:28" x14ac:dyDescent="0.25">
      <c r="A714" s="16" t="s">
        <v>873</v>
      </c>
      <c r="B714" s="16" t="s">
        <v>3474</v>
      </c>
      <c r="C714" s="16" t="s">
        <v>5014</v>
      </c>
      <c r="D714" s="16" t="s">
        <v>5015</v>
      </c>
      <c r="F714" s="16" t="s">
        <v>3640</v>
      </c>
      <c r="G714" s="16" t="s">
        <v>3641</v>
      </c>
      <c r="H714" s="238">
        <v>3</v>
      </c>
      <c r="I714" s="238">
        <v>0</v>
      </c>
      <c r="J714" s="238">
        <v>0</v>
      </c>
      <c r="K714" s="238">
        <v>0</v>
      </c>
      <c r="L714" s="238">
        <v>0</v>
      </c>
      <c r="M714" s="238">
        <v>0</v>
      </c>
      <c r="N714" s="238">
        <v>0</v>
      </c>
      <c r="O714" s="238">
        <v>0</v>
      </c>
      <c r="P714" s="238">
        <v>0</v>
      </c>
      <c r="Q714" s="232">
        <v>33.33</v>
      </c>
      <c r="R714" s="232">
        <v>0</v>
      </c>
      <c r="S714" s="232">
        <v>0</v>
      </c>
      <c r="T714" s="232">
        <v>0</v>
      </c>
      <c r="U714" s="232">
        <v>0</v>
      </c>
      <c r="V714" s="232">
        <v>0</v>
      </c>
      <c r="W714" s="232">
        <v>0</v>
      </c>
      <c r="X714" s="232">
        <v>0</v>
      </c>
      <c r="Y714" s="232">
        <v>0</v>
      </c>
      <c r="Z714" s="233">
        <v>45991</v>
      </c>
      <c r="AA714" s="234">
        <v>3</v>
      </c>
      <c r="AB714" s="232">
        <v>33.33</v>
      </c>
    </row>
    <row r="715" spans="1:28" x14ac:dyDescent="0.25">
      <c r="A715" s="16" t="s">
        <v>873</v>
      </c>
      <c r="B715" s="16" t="s">
        <v>3474</v>
      </c>
      <c r="C715" s="16" t="s">
        <v>5016</v>
      </c>
      <c r="D715" s="16" t="s">
        <v>5017</v>
      </c>
      <c r="F715" s="16" t="s">
        <v>3640</v>
      </c>
      <c r="G715" s="16" t="s">
        <v>3641</v>
      </c>
      <c r="H715" s="238">
        <v>1</v>
      </c>
      <c r="I715" s="238">
        <v>0</v>
      </c>
      <c r="J715" s="238">
        <v>0</v>
      </c>
      <c r="K715" s="238">
        <v>0</v>
      </c>
      <c r="L715" s="238">
        <v>0</v>
      </c>
      <c r="M715" s="238">
        <v>0</v>
      </c>
      <c r="N715" s="238">
        <v>0</v>
      </c>
      <c r="O715" s="238">
        <v>0</v>
      </c>
      <c r="P715" s="238">
        <v>0</v>
      </c>
      <c r="Q715" s="232">
        <v>11.11</v>
      </c>
      <c r="R715" s="232">
        <v>0</v>
      </c>
      <c r="S715" s="232">
        <v>0</v>
      </c>
      <c r="T715" s="232">
        <v>0</v>
      </c>
      <c r="U715" s="232">
        <v>0</v>
      </c>
      <c r="V715" s="232">
        <v>0</v>
      </c>
      <c r="W715" s="232">
        <v>0</v>
      </c>
      <c r="X715" s="232">
        <v>0</v>
      </c>
      <c r="Y715" s="232">
        <v>0</v>
      </c>
      <c r="Z715" s="233">
        <v>45991</v>
      </c>
      <c r="AA715" s="234">
        <v>1</v>
      </c>
      <c r="AB715" s="232">
        <v>11.11</v>
      </c>
    </row>
    <row r="716" spans="1:28" x14ac:dyDescent="0.25">
      <c r="A716" s="16" t="s">
        <v>873</v>
      </c>
      <c r="B716" s="16" t="s">
        <v>3474</v>
      </c>
      <c r="C716" s="16" t="s">
        <v>5018</v>
      </c>
      <c r="D716" s="16" t="s">
        <v>5019</v>
      </c>
      <c r="F716" s="16" t="s">
        <v>3640</v>
      </c>
      <c r="G716" s="16" t="s">
        <v>3641</v>
      </c>
      <c r="H716" s="238">
        <v>1</v>
      </c>
      <c r="I716" s="238">
        <v>0</v>
      </c>
      <c r="J716" s="238">
        <v>0</v>
      </c>
      <c r="K716" s="238">
        <v>0</v>
      </c>
      <c r="L716" s="238">
        <v>0</v>
      </c>
      <c r="M716" s="238">
        <v>0</v>
      </c>
      <c r="N716" s="238">
        <v>0</v>
      </c>
      <c r="O716" s="238">
        <v>0</v>
      </c>
      <c r="P716" s="238">
        <v>0</v>
      </c>
      <c r="Q716" s="232">
        <v>11.11</v>
      </c>
      <c r="R716" s="232">
        <v>0</v>
      </c>
      <c r="S716" s="232">
        <v>0</v>
      </c>
      <c r="T716" s="232">
        <v>0</v>
      </c>
      <c r="U716" s="232">
        <v>0</v>
      </c>
      <c r="V716" s="232">
        <v>0</v>
      </c>
      <c r="W716" s="232">
        <v>0</v>
      </c>
      <c r="X716" s="232">
        <v>0</v>
      </c>
      <c r="Y716" s="232">
        <v>0</v>
      </c>
      <c r="Z716" s="233">
        <v>45991</v>
      </c>
      <c r="AA716" s="234">
        <v>1</v>
      </c>
      <c r="AB716" s="232">
        <v>11.11</v>
      </c>
    </row>
    <row r="717" spans="1:28" x14ac:dyDescent="0.25">
      <c r="A717" s="16" t="s">
        <v>873</v>
      </c>
      <c r="B717" s="16" t="s">
        <v>3474</v>
      </c>
      <c r="C717" s="16" t="s">
        <v>5020</v>
      </c>
      <c r="D717" s="16" t="s">
        <v>5021</v>
      </c>
      <c r="F717" s="16" t="s">
        <v>3640</v>
      </c>
      <c r="G717" s="16" t="s">
        <v>3641</v>
      </c>
      <c r="H717" s="238">
        <v>1</v>
      </c>
      <c r="I717" s="238">
        <v>0</v>
      </c>
      <c r="J717" s="238">
        <v>0</v>
      </c>
      <c r="K717" s="238">
        <v>0</v>
      </c>
      <c r="L717" s="238">
        <v>0</v>
      </c>
      <c r="M717" s="238">
        <v>0</v>
      </c>
      <c r="N717" s="238">
        <v>0</v>
      </c>
      <c r="O717" s="238">
        <v>0</v>
      </c>
      <c r="P717" s="238">
        <v>0</v>
      </c>
      <c r="Q717" s="232">
        <v>11.11</v>
      </c>
      <c r="R717" s="232">
        <v>0</v>
      </c>
      <c r="S717" s="232">
        <v>0</v>
      </c>
      <c r="T717" s="232">
        <v>0</v>
      </c>
      <c r="U717" s="232">
        <v>0</v>
      </c>
      <c r="V717" s="232">
        <v>0</v>
      </c>
      <c r="W717" s="232">
        <v>0</v>
      </c>
      <c r="X717" s="232">
        <v>0</v>
      </c>
      <c r="Y717" s="232">
        <v>0</v>
      </c>
      <c r="Z717" s="233">
        <v>45991</v>
      </c>
      <c r="AA717" s="234">
        <v>1</v>
      </c>
      <c r="AB717" s="232">
        <v>11.11</v>
      </c>
    </row>
    <row r="718" spans="1:28" x14ac:dyDescent="0.25">
      <c r="A718" s="16" t="s">
        <v>873</v>
      </c>
      <c r="B718" s="16" t="s">
        <v>3474</v>
      </c>
      <c r="C718" s="16" t="s">
        <v>5022</v>
      </c>
      <c r="D718" s="16" t="s">
        <v>5023</v>
      </c>
      <c r="F718" s="16" t="s">
        <v>3640</v>
      </c>
      <c r="G718" s="16" t="s">
        <v>3641</v>
      </c>
      <c r="H718" s="238">
        <v>1</v>
      </c>
      <c r="I718" s="238">
        <v>0</v>
      </c>
      <c r="J718" s="238">
        <v>0</v>
      </c>
      <c r="K718" s="238">
        <v>0</v>
      </c>
      <c r="L718" s="238">
        <v>0</v>
      </c>
      <c r="M718" s="238">
        <v>0</v>
      </c>
      <c r="N718" s="238">
        <v>0</v>
      </c>
      <c r="O718" s="238">
        <v>0</v>
      </c>
      <c r="P718" s="238">
        <v>0</v>
      </c>
      <c r="Q718" s="232">
        <v>11.11</v>
      </c>
      <c r="R718" s="232">
        <v>0</v>
      </c>
      <c r="S718" s="232">
        <v>0</v>
      </c>
      <c r="T718" s="232">
        <v>0</v>
      </c>
      <c r="U718" s="232">
        <v>0</v>
      </c>
      <c r="V718" s="232">
        <v>0</v>
      </c>
      <c r="W718" s="232">
        <v>0</v>
      </c>
      <c r="X718" s="232">
        <v>0</v>
      </c>
      <c r="Y718" s="232">
        <v>0</v>
      </c>
      <c r="Z718" s="233">
        <v>45991</v>
      </c>
      <c r="AA718" s="234">
        <v>1</v>
      </c>
      <c r="AB718" s="232">
        <v>11.11</v>
      </c>
    </row>
    <row r="719" spans="1:28" x14ac:dyDescent="0.25">
      <c r="A719" s="16" t="s">
        <v>873</v>
      </c>
      <c r="B719" s="16" t="s">
        <v>3474</v>
      </c>
      <c r="C719" s="16" t="s">
        <v>5024</v>
      </c>
      <c r="D719" s="16" t="s">
        <v>5025</v>
      </c>
      <c r="F719" s="16" t="s">
        <v>3640</v>
      </c>
      <c r="G719" s="16" t="s">
        <v>3641</v>
      </c>
      <c r="H719" s="238">
        <v>1</v>
      </c>
      <c r="I719" s="238">
        <v>0</v>
      </c>
      <c r="J719" s="238">
        <v>0</v>
      </c>
      <c r="K719" s="238">
        <v>0</v>
      </c>
      <c r="L719" s="238">
        <v>0</v>
      </c>
      <c r="M719" s="238">
        <v>0</v>
      </c>
      <c r="N719" s="238">
        <v>0</v>
      </c>
      <c r="O719" s="238">
        <v>0</v>
      </c>
      <c r="P719" s="238">
        <v>0</v>
      </c>
      <c r="Q719" s="232">
        <v>11.11</v>
      </c>
      <c r="R719" s="232">
        <v>0</v>
      </c>
      <c r="S719" s="232">
        <v>0</v>
      </c>
      <c r="T719" s="232">
        <v>0</v>
      </c>
      <c r="U719" s="232">
        <v>0</v>
      </c>
      <c r="V719" s="232">
        <v>0</v>
      </c>
      <c r="W719" s="232">
        <v>0</v>
      </c>
      <c r="X719" s="232">
        <v>0</v>
      </c>
      <c r="Y719" s="232">
        <v>0</v>
      </c>
      <c r="Z719" s="233">
        <v>45991</v>
      </c>
      <c r="AA719" s="234">
        <v>1</v>
      </c>
      <c r="AB719" s="232">
        <v>11.11</v>
      </c>
    </row>
    <row r="720" spans="1:28" x14ac:dyDescent="0.25">
      <c r="A720" s="16" t="s">
        <v>873</v>
      </c>
      <c r="B720" s="16" t="s">
        <v>3474</v>
      </c>
      <c r="C720" s="16" t="s">
        <v>5026</v>
      </c>
      <c r="D720" s="16" t="s">
        <v>5027</v>
      </c>
      <c r="F720" s="16" t="s">
        <v>3640</v>
      </c>
      <c r="G720" s="16" t="s">
        <v>3641</v>
      </c>
      <c r="H720" s="238">
        <v>7</v>
      </c>
      <c r="I720" s="238">
        <v>0</v>
      </c>
      <c r="J720" s="238">
        <v>0</v>
      </c>
      <c r="K720" s="238">
        <v>0</v>
      </c>
      <c r="L720" s="238">
        <v>0</v>
      </c>
      <c r="M720" s="238">
        <v>0</v>
      </c>
      <c r="N720" s="238">
        <v>0</v>
      </c>
      <c r="O720" s="238">
        <v>0</v>
      </c>
      <c r="P720" s="238">
        <v>0</v>
      </c>
      <c r="Q720" s="232">
        <v>77.77</v>
      </c>
      <c r="R720" s="232">
        <v>0</v>
      </c>
      <c r="S720" s="232">
        <v>0</v>
      </c>
      <c r="T720" s="232">
        <v>0</v>
      </c>
      <c r="U720" s="232">
        <v>0</v>
      </c>
      <c r="V720" s="232">
        <v>0</v>
      </c>
      <c r="W720" s="232">
        <v>0</v>
      </c>
      <c r="X720" s="232">
        <v>0</v>
      </c>
      <c r="Y720" s="232">
        <v>0</v>
      </c>
      <c r="Z720" s="233">
        <v>45991</v>
      </c>
      <c r="AA720" s="234">
        <v>7</v>
      </c>
      <c r="AB720" s="232">
        <v>77.77</v>
      </c>
    </row>
    <row r="721" spans="1:28" x14ac:dyDescent="0.25">
      <c r="A721" s="16" t="s">
        <v>873</v>
      </c>
      <c r="B721" s="16" t="s">
        <v>3474</v>
      </c>
      <c r="C721" s="16" t="s">
        <v>5028</v>
      </c>
      <c r="D721" s="16" t="s">
        <v>5029</v>
      </c>
      <c r="F721" s="16" t="s">
        <v>3640</v>
      </c>
      <c r="G721" s="16" t="s">
        <v>3641</v>
      </c>
      <c r="H721" s="238">
        <v>1</v>
      </c>
      <c r="I721" s="238">
        <v>0</v>
      </c>
      <c r="J721" s="238">
        <v>0</v>
      </c>
      <c r="K721" s="238">
        <v>0</v>
      </c>
      <c r="L721" s="238">
        <v>0</v>
      </c>
      <c r="M721" s="238">
        <v>0</v>
      </c>
      <c r="N721" s="238">
        <v>0</v>
      </c>
      <c r="O721" s="238">
        <v>0</v>
      </c>
      <c r="P721" s="238">
        <v>0</v>
      </c>
      <c r="Q721" s="232">
        <v>11.11</v>
      </c>
      <c r="R721" s="232">
        <v>0</v>
      </c>
      <c r="S721" s="232">
        <v>0</v>
      </c>
      <c r="T721" s="232">
        <v>0</v>
      </c>
      <c r="U721" s="232">
        <v>0</v>
      </c>
      <c r="V721" s="232">
        <v>0</v>
      </c>
      <c r="W721" s="232">
        <v>0</v>
      </c>
      <c r="X721" s="232">
        <v>0</v>
      </c>
      <c r="Y721" s="232">
        <v>0</v>
      </c>
      <c r="Z721" s="233">
        <v>45991</v>
      </c>
      <c r="AA721" s="234">
        <v>1</v>
      </c>
      <c r="AB721" s="232">
        <v>11.11</v>
      </c>
    </row>
    <row r="722" spans="1:28" x14ac:dyDescent="0.25">
      <c r="A722" s="16" t="s">
        <v>873</v>
      </c>
      <c r="B722" s="16" t="s">
        <v>3474</v>
      </c>
      <c r="C722" s="16" t="s">
        <v>5030</v>
      </c>
      <c r="D722" s="16" t="s">
        <v>5031</v>
      </c>
      <c r="F722" s="16" t="s">
        <v>3640</v>
      </c>
      <c r="G722" s="16" t="s">
        <v>3641</v>
      </c>
      <c r="H722" s="238">
        <v>1</v>
      </c>
      <c r="I722" s="238">
        <v>0</v>
      </c>
      <c r="J722" s="238">
        <v>0</v>
      </c>
      <c r="K722" s="238">
        <v>0</v>
      </c>
      <c r="L722" s="238">
        <v>0</v>
      </c>
      <c r="M722" s="238">
        <v>0</v>
      </c>
      <c r="N722" s="238">
        <v>0</v>
      </c>
      <c r="O722" s="238">
        <v>0</v>
      </c>
      <c r="P722" s="238">
        <v>0</v>
      </c>
      <c r="Q722" s="232">
        <v>11.11</v>
      </c>
      <c r="R722" s="232">
        <v>0</v>
      </c>
      <c r="S722" s="232">
        <v>0</v>
      </c>
      <c r="T722" s="232">
        <v>0</v>
      </c>
      <c r="U722" s="232">
        <v>0</v>
      </c>
      <c r="V722" s="232">
        <v>0</v>
      </c>
      <c r="W722" s="232">
        <v>0</v>
      </c>
      <c r="X722" s="232">
        <v>0</v>
      </c>
      <c r="Y722" s="232">
        <v>0</v>
      </c>
      <c r="Z722" s="233">
        <v>45991</v>
      </c>
      <c r="AA722" s="234">
        <v>1</v>
      </c>
      <c r="AB722" s="232">
        <v>11.11</v>
      </c>
    </row>
    <row r="723" spans="1:28" x14ac:dyDescent="0.25">
      <c r="A723" s="16" t="s">
        <v>873</v>
      </c>
      <c r="B723" s="16" t="s">
        <v>3474</v>
      </c>
      <c r="C723" s="16" t="s">
        <v>5032</v>
      </c>
      <c r="D723" s="16" t="s">
        <v>5033</v>
      </c>
      <c r="F723" s="16" t="s">
        <v>3640</v>
      </c>
      <c r="G723" s="16" t="s">
        <v>3641</v>
      </c>
      <c r="H723" s="238">
        <v>1</v>
      </c>
      <c r="I723" s="238">
        <v>0</v>
      </c>
      <c r="J723" s="238">
        <v>0</v>
      </c>
      <c r="K723" s="238">
        <v>0</v>
      </c>
      <c r="L723" s="238">
        <v>0</v>
      </c>
      <c r="M723" s="238">
        <v>0</v>
      </c>
      <c r="N723" s="238">
        <v>0</v>
      </c>
      <c r="O723" s="238">
        <v>0</v>
      </c>
      <c r="P723" s="238">
        <v>0</v>
      </c>
      <c r="Q723" s="232">
        <v>11.11</v>
      </c>
      <c r="R723" s="232">
        <v>0</v>
      </c>
      <c r="S723" s="232">
        <v>0</v>
      </c>
      <c r="T723" s="232">
        <v>0</v>
      </c>
      <c r="U723" s="232">
        <v>0</v>
      </c>
      <c r="V723" s="232">
        <v>0</v>
      </c>
      <c r="W723" s="232">
        <v>0</v>
      </c>
      <c r="X723" s="232">
        <v>0</v>
      </c>
      <c r="Y723" s="232">
        <v>0</v>
      </c>
      <c r="Z723" s="233">
        <v>45991</v>
      </c>
      <c r="AA723" s="234">
        <v>1</v>
      </c>
      <c r="AB723" s="232">
        <v>11.11</v>
      </c>
    </row>
    <row r="724" spans="1:28" x14ac:dyDescent="0.25">
      <c r="A724" s="16" t="s">
        <v>873</v>
      </c>
      <c r="B724" s="16" t="s">
        <v>3474</v>
      </c>
      <c r="C724" s="16" t="s">
        <v>5034</v>
      </c>
      <c r="D724" s="16" t="s">
        <v>5035</v>
      </c>
      <c r="F724" s="16" t="s">
        <v>3640</v>
      </c>
      <c r="G724" s="16" t="s">
        <v>3641</v>
      </c>
      <c r="H724" s="238">
        <v>1</v>
      </c>
      <c r="I724" s="238">
        <v>0</v>
      </c>
      <c r="J724" s="238">
        <v>0</v>
      </c>
      <c r="K724" s="238">
        <v>0</v>
      </c>
      <c r="L724" s="238">
        <v>0</v>
      </c>
      <c r="M724" s="238">
        <v>0</v>
      </c>
      <c r="N724" s="238">
        <v>0</v>
      </c>
      <c r="O724" s="238">
        <v>0</v>
      </c>
      <c r="P724" s="238">
        <v>0</v>
      </c>
      <c r="Q724" s="232">
        <v>11.11</v>
      </c>
      <c r="R724" s="232">
        <v>0</v>
      </c>
      <c r="S724" s="232">
        <v>0</v>
      </c>
      <c r="T724" s="232">
        <v>0</v>
      </c>
      <c r="U724" s="232">
        <v>0</v>
      </c>
      <c r="V724" s="232">
        <v>0</v>
      </c>
      <c r="W724" s="232">
        <v>0</v>
      </c>
      <c r="X724" s="232">
        <v>0</v>
      </c>
      <c r="Y724" s="232">
        <v>0</v>
      </c>
      <c r="Z724" s="233">
        <v>45991</v>
      </c>
      <c r="AA724" s="234">
        <v>1</v>
      </c>
      <c r="AB724" s="232">
        <v>11.11</v>
      </c>
    </row>
    <row r="725" spans="1:28" x14ac:dyDescent="0.25">
      <c r="A725" s="16" t="s">
        <v>873</v>
      </c>
      <c r="B725" s="16" t="s">
        <v>3474</v>
      </c>
      <c r="C725" s="16" t="s">
        <v>5036</v>
      </c>
      <c r="D725" s="16" t="s">
        <v>5037</v>
      </c>
      <c r="F725" s="16" t="s">
        <v>3640</v>
      </c>
      <c r="G725" s="16" t="s">
        <v>3641</v>
      </c>
      <c r="H725" s="238">
        <v>1</v>
      </c>
      <c r="I725" s="238">
        <v>0</v>
      </c>
      <c r="J725" s="238">
        <v>0</v>
      </c>
      <c r="K725" s="238">
        <v>0</v>
      </c>
      <c r="L725" s="238">
        <v>0</v>
      </c>
      <c r="M725" s="238">
        <v>0</v>
      </c>
      <c r="N725" s="238">
        <v>0</v>
      </c>
      <c r="O725" s="238">
        <v>0</v>
      </c>
      <c r="P725" s="238">
        <v>0</v>
      </c>
      <c r="Q725" s="232">
        <v>11.11</v>
      </c>
      <c r="R725" s="232">
        <v>0</v>
      </c>
      <c r="S725" s="232">
        <v>0</v>
      </c>
      <c r="T725" s="232">
        <v>0</v>
      </c>
      <c r="U725" s="232">
        <v>0</v>
      </c>
      <c r="V725" s="232">
        <v>0</v>
      </c>
      <c r="W725" s="232">
        <v>0</v>
      </c>
      <c r="X725" s="232">
        <v>0</v>
      </c>
      <c r="Y725" s="232">
        <v>0</v>
      </c>
      <c r="Z725" s="233">
        <v>45991</v>
      </c>
      <c r="AA725" s="234">
        <v>1</v>
      </c>
      <c r="AB725" s="232">
        <v>11.11</v>
      </c>
    </row>
    <row r="726" spans="1:28" x14ac:dyDescent="0.25">
      <c r="A726" s="16" t="s">
        <v>873</v>
      </c>
      <c r="B726" s="16" t="s">
        <v>3474</v>
      </c>
      <c r="C726" s="16" t="s">
        <v>5038</v>
      </c>
      <c r="D726" s="16" t="s">
        <v>5039</v>
      </c>
      <c r="F726" s="16" t="s">
        <v>3640</v>
      </c>
      <c r="G726" s="16" t="s">
        <v>3641</v>
      </c>
      <c r="H726" s="238">
        <v>1</v>
      </c>
      <c r="I726" s="238">
        <v>0</v>
      </c>
      <c r="J726" s="238">
        <v>0</v>
      </c>
      <c r="K726" s="238">
        <v>0</v>
      </c>
      <c r="L726" s="238">
        <v>0</v>
      </c>
      <c r="M726" s="238">
        <v>0</v>
      </c>
      <c r="N726" s="238">
        <v>0</v>
      </c>
      <c r="O726" s="238">
        <v>0</v>
      </c>
      <c r="P726" s="238">
        <v>0</v>
      </c>
      <c r="Q726" s="232">
        <v>11.11</v>
      </c>
      <c r="R726" s="232">
        <v>0</v>
      </c>
      <c r="S726" s="232">
        <v>0</v>
      </c>
      <c r="T726" s="232">
        <v>0</v>
      </c>
      <c r="U726" s="232">
        <v>0</v>
      </c>
      <c r="V726" s="232">
        <v>0</v>
      </c>
      <c r="W726" s="232">
        <v>0</v>
      </c>
      <c r="X726" s="232">
        <v>0</v>
      </c>
      <c r="Y726" s="232">
        <v>0</v>
      </c>
      <c r="Z726" s="233">
        <v>45991</v>
      </c>
      <c r="AA726" s="234">
        <v>1</v>
      </c>
      <c r="AB726" s="232">
        <v>11.11</v>
      </c>
    </row>
    <row r="727" spans="1:28" x14ac:dyDescent="0.25">
      <c r="A727" s="16" t="s">
        <v>873</v>
      </c>
      <c r="B727" s="16" t="s">
        <v>3474</v>
      </c>
      <c r="C727" s="16" t="s">
        <v>5040</v>
      </c>
      <c r="D727" s="16" t="s">
        <v>5041</v>
      </c>
      <c r="F727" s="16" t="s">
        <v>3640</v>
      </c>
      <c r="G727" s="16" t="s">
        <v>3641</v>
      </c>
      <c r="H727" s="238">
        <v>2</v>
      </c>
      <c r="I727" s="238">
        <v>0</v>
      </c>
      <c r="J727" s="238">
        <v>0</v>
      </c>
      <c r="K727" s="238">
        <v>0</v>
      </c>
      <c r="L727" s="238">
        <v>0</v>
      </c>
      <c r="M727" s="238">
        <v>0</v>
      </c>
      <c r="N727" s="238">
        <v>0</v>
      </c>
      <c r="O727" s="238">
        <v>0</v>
      </c>
      <c r="P727" s="238">
        <v>0</v>
      </c>
      <c r="Q727" s="232">
        <v>22.22</v>
      </c>
      <c r="R727" s="232">
        <v>0</v>
      </c>
      <c r="S727" s="232">
        <v>0</v>
      </c>
      <c r="T727" s="232">
        <v>0</v>
      </c>
      <c r="U727" s="232">
        <v>0</v>
      </c>
      <c r="V727" s="232">
        <v>0</v>
      </c>
      <c r="W727" s="232">
        <v>0</v>
      </c>
      <c r="X727" s="232">
        <v>0</v>
      </c>
      <c r="Y727" s="232">
        <v>0</v>
      </c>
      <c r="Z727" s="233">
        <v>45991</v>
      </c>
      <c r="AA727" s="234">
        <v>2</v>
      </c>
      <c r="AB727" s="232">
        <v>22.22</v>
      </c>
    </row>
    <row r="728" spans="1:28" x14ac:dyDescent="0.25">
      <c r="A728" s="16" t="s">
        <v>873</v>
      </c>
      <c r="B728" s="16" t="s">
        <v>3474</v>
      </c>
      <c r="C728" s="16" t="s">
        <v>5042</v>
      </c>
      <c r="D728" s="16" t="s">
        <v>5043</v>
      </c>
      <c r="F728" s="16" t="s">
        <v>3640</v>
      </c>
      <c r="G728" s="16" t="s">
        <v>3641</v>
      </c>
      <c r="H728" s="238">
        <v>2</v>
      </c>
      <c r="I728" s="238">
        <v>0</v>
      </c>
      <c r="J728" s="238">
        <v>0</v>
      </c>
      <c r="K728" s="238">
        <v>0</v>
      </c>
      <c r="L728" s="238">
        <v>0</v>
      </c>
      <c r="M728" s="238">
        <v>0</v>
      </c>
      <c r="N728" s="238">
        <v>0</v>
      </c>
      <c r="O728" s="238">
        <v>0</v>
      </c>
      <c r="P728" s="238">
        <v>0</v>
      </c>
      <c r="Q728" s="232">
        <v>22.22</v>
      </c>
      <c r="R728" s="232">
        <v>0</v>
      </c>
      <c r="S728" s="232">
        <v>0</v>
      </c>
      <c r="T728" s="232">
        <v>0</v>
      </c>
      <c r="U728" s="232">
        <v>0</v>
      </c>
      <c r="V728" s="232">
        <v>0</v>
      </c>
      <c r="W728" s="232">
        <v>0</v>
      </c>
      <c r="X728" s="232">
        <v>0</v>
      </c>
      <c r="Y728" s="232">
        <v>0</v>
      </c>
      <c r="Z728" s="233">
        <v>45991</v>
      </c>
      <c r="AA728" s="234">
        <v>2</v>
      </c>
      <c r="AB728" s="232">
        <v>22.22</v>
      </c>
    </row>
    <row r="729" spans="1:28" x14ac:dyDescent="0.25">
      <c r="A729" s="16" t="s">
        <v>873</v>
      </c>
      <c r="B729" s="16" t="s">
        <v>3474</v>
      </c>
      <c r="C729" s="16" t="s">
        <v>5044</v>
      </c>
      <c r="D729" s="16" t="s">
        <v>5045</v>
      </c>
      <c r="F729" s="16" t="s">
        <v>3640</v>
      </c>
      <c r="G729" s="16" t="s">
        <v>3641</v>
      </c>
      <c r="H729" s="238">
        <v>4</v>
      </c>
      <c r="I729" s="238">
        <v>0</v>
      </c>
      <c r="J729" s="238">
        <v>0</v>
      </c>
      <c r="K729" s="238">
        <v>0</v>
      </c>
      <c r="L729" s="238">
        <v>0</v>
      </c>
      <c r="M729" s="238">
        <v>0</v>
      </c>
      <c r="N729" s="238">
        <v>0</v>
      </c>
      <c r="O729" s="238">
        <v>0</v>
      </c>
      <c r="P729" s="238">
        <v>0</v>
      </c>
      <c r="Q729" s="232">
        <v>44.44</v>
      </c>
      <c r="R729" s="232">
        <v>0</v>
      </c>
      <c r="S729" s="232">
        <v>0</v>
      </c>
      <c r="T729" s="232">
        <v>0</v>
      </c>
      <c r="U729" s="232">
        <v>0</v>
      </c>
      <c r="V729" s="232">
        <v>0</v>
      </c>
      <c r="W729" s="232">
        <v>0</v>
      </c>
      <c r="X729" s="232">
        <v>0</v>
      </c>
      <c r="Y729" s="232">
        <v>0</v>
      </c>
      <c r="Z729" s="233">
        <v>45991</v>
      </c>
      <c r="AA729" s="234">
        <v>4</v>
      </c>
      <c r="AB729" s="232">
        <v>44.44</v>
      </c>
    </row>
    <row r="730" spans="1:28" x14ac:dyDescent="0.25">
      <c r="A730" s="16" t="s">
        <v>873</v>
      </c>
      <c r="B730" s="16" t="s">
        <v>3474</v>
      </c>
      <c r="C730" s="16" t="s">
        <v>5046</v>
      </c>
      <c r="D730" s="16" t="s">
        <v>5047</v>
      </c>
      <c r="F730" s="16" t="s">
        <v>3640</v>
      </c>
      <c r="G730" s="16" t="s">
        <v>3641</v>
      </c>
      <c r="H730" s="238">
        <v>2</v>
      </c>
      <c r="I730" s="238">
        <v>0</v>
      </c>
      <c r="J730" s="238">
        <v>0</v>
      </c>
      <c r="K730" s="238">
        <v>0</v>
      </c>
      <c r="L730" s="238">
        <v>0</v>
      </c>
      <c r="M730" s="238">
        <v>0</v>
      </c>
      <c r="N730" s="238">
        <v>0</v>
      </c>
      <c r="O730" s="238">
        <v>0</v>
      </c>
      <c r="P730" s="238">
        <v>0</v>
      </c>
      <c r="Q730" s="232">
        <v>22.22</v>
      </c>
      <c r="R730" s="232">
        <v>0</v>
      </c>
      <c r="S730" s="232">
        <v>0</v>
      </c>
      <c r="T730" s="232">
        <v>0</v>
      </c>
      <c r="U730" s="232">
        <v>0</v>
      </c>
      <c r="V730" s="232">
        <v>0</v>
      </c>
      <c r="W730" s="232">
        <v>0</v>
      </c>
      <c r="X730" s="232">
        <v>0</v>
      </c>
      <c r="Y730" s="232">
        <v>0</v>
      </c>
      <c r="Z730" s="233">
        <v>45991</v>
      </c>
      <c r="AA730" s="234">
        <v>2</v>
      </c>
      <c r="AB730" s="232">
        <v>22.22</v>
      </c>
    </row>
    <row r="731" spans="1:28" x14ac:dyDescent="0.25">
      <c r="A731" s="16" t="s">
        <v>873</v>
      </c>
      <c r="B731" s="16" t="s">
        <v>3474</v>
      </c>
      <c r="C731" s="16" t="s">
        <v>5048</v>
      </c>
      <c r="D731" s="16" t="s">
        <v>5049</v>
      </c>
      <c r="F731" s="16" t="s">
        <v>3640</v>
      </c>
      <c r="G731" s="16" t="s">
        <v>3641</v>
      </c>
      <c r="H731" s="238">
        <v>4</v>
      </c>
      <c r="I731" s="238">
        <v>0</v>
      </c>
      <c r="J731" s="238">
        <v>0</v>
      </c>
      <c r="K731" s="238">
        <v>0</v>
      </c>
      <c r="L731" s="238">
        <v>0</v>
      </c>
      <c r="M731" s="238">
        <v>0</v>
      </c>
      <c r="N731" s="238">
        <v>0</v>
      </c>
      <c r="O731" s="238">
        <v>0</v>
      </c>
      <c r="P731" s="238">
        <v>0</v>
      </c>
      <c r="Q731" s="232">
        <v>44.44</v>
      </c>
      <c r="R731" s="232">
        <v>0</v>
      </c>
      <c r="S731" s="232">
        <v>0</v>
      </c>
      <c r="T731" s="232">
        <v>0</v>
      </c>
      <c r="U731" s="232">
        <v>0</v>
      </c>
      <c r="V731" s="232">
        <v>0</v>
      </c>
      <c r="W731" s="232">
        <v>0</v>
      </c>
      <c r="X731" s="232">
        <v>0</v>
      </c>
      <c r="Y731" s="232">
        <v>0</v>
      </c>
      <c r="Z731" s="233">
        <v>45991</v>
      </c>
      <c r="AA731" s="234">
        <v>4</v>
      </c>
      <c r="AB731" s="232">
        <v>44.44</v>
      </c>
    </row>
    <row r="732" spans="1:28" x14ac:dyDescent="0.25">
      <c r="A732" s="16" t="s">
        <v>873</v>
      </c>
      <c r="B732" s="16" t="s">
        <v>3474</v>
      </c>
      <c r="C732" s="16" t="s">
        <v>5050</v>
      </c>
      <c r="D732" s="16" t="s">
        <v>5051</v>
      </c>
      <c r="F732" s="16" t="s">
        <v>3640</v>
      </c>
      <c r="G732" s="16" t="s">
        <v>3641</v>
      </c>
      <c r="H732" s="238">
        <v>2</v>
      </c>
      <c r="I732" s="238">
        <v>0</v>
      </c>
      <c r="J732" s="238">
        <v>0</v>
      </c>
      <c r="K732" s="238">
        <v>0</v>
      </c>
      <c r="L732" s="238">
        <v>0</v>
      </c>
      <c r="M732" s="238">
        <v>0</v>
      </c>
      <c r="N732" s="238">
        <v>0</v>
      </c>
      <c r="O732" s="238">
        <v>0</v>
      </c>
      <c r="P732" s="238">
        <v>0</v>
      </c>
      <c r="Q732" s="232">
        <v>22.22</v>
      </c>
      <c r="R732" s="232">
        <v>0</v>
      </c>
      <c r="S732" s="232">
        <v>0</v>
      </c>
      <c r="T732" s="232">
        <v>0</v>
      </c>
      <c r="U732" s="232">
        <v>0</v>
      </c>
      <c r="V732" s="232">
        <v>0</v>
      </c>
      <c r="W732" s="232">
        <v>0</v>
      </c>
      <c r="X732" s="232">
        <v>0</v>
      </c>
      <c r="Y732" s="232">
        <v>0</v>
      </c>
      <c r="Z732" s="233">
        <v>45991</v>
      </c>
      <c r="AA732" s="234">
        <v>2</v>
      </c>
      <c r="AB732" s="232">
        <v>22.22</v>
      </c>
    </row>
    <row r="733" spans="1:28" x14ac:dyDescent="0.25">
      <c r="A733" s="16" t="s">
        <v>873</v>
      </c>
      <c r="B733" s="16" t="s">
        <v>3474</v>
      </c>
      <c r="C733" s="16" t="s">
        <v>5052</v>
      </c>
      <c r="D733" s="16" t="s">
        <v>5053</v>
      </c>
      <c r="F733" s="16" t="s">
        <v>3640</v>
      </c>
      <c r="G733" s="16" t="s">
        <v>3641</v>
      </c>
      <c r="H733" s="238">
        <v>3</v>
      </c>
      <c r="I733" s="238">
        <v>0</v>
      </c>
      <c r="J733" s="238">
        <v>0</v>
      </c>
      <c r="K733" s="238">
        <v>0</v>
      </c>
      <c r="L733" s="238">
        <v>0</v>
      </c>
      <c r="M733" s="238">
        <v>0</v>
      </c>
      <c r="N733" s="238">
        <v>0</v>
      </c>
      <c r="O733" s="238">
        <v>0</v>
      </c>
      <c r="P733" s="238">
        <v>0</v>
      </c>
      <c r="Q733" s="232">
        <v>33.33</v>
      </c>
      <c r="R733" s="232">
        <v>0</v>
      </c>
      <c r="S733" s="232">
        <v>0</v>
      </c>
      <c r="T733" s="232">
        <v>0</v>
      </c>
      <c r="U733" s="232">
        <v>0</v>
      </c>
      <c r="V733" s="232">
        <v>0</v>
      </c>
      <c r="W733" s="232">
        <v>0</v>
      </c>
      <c r="X733" s="232">
        <v>0</v>
      </c>
      <c r="Y733" s="232">
        <v>0</v>
      </c>
      <c r="Z733" s="233">
        <v>45991</v>
      </c>
      <c r="AA733" s="234">
        <v>3</v>
      </c>
      <c r="AB733" s="232">
        <v>33.33</v>
      </c>
    </row>
    <row r="734" spans="1:28" x14ac:dyDescent="0.25">
      <c r="A734" s="16" t="s">
        <v>873</v>
      </c>
      <c r="B734" s="16" t="s">
        <v>3474</v>
      </c>
      <c r="C734" s="16" t="s">
        <v>5054</v>
      </c>
      <c r="D734" s="16" t="s">
        <v>5055</v>
      </c>
      <c r="F734" s="16" t="s">
        <v>3640</v>
      </c>
      <c r="G734" s="16" t="s">
        <v>3641</v>
      </c>
      <c r="H734" s="238">
        <v>2</v>
      </c>
      <c r="I734" s="238">
        <v>0</v>
      </c>
      <c r="J734" s="238">
        <v>0</v>
      </c>
      <c r="K734" s="238">
        <v>0</v>
      </c>
      <c r="L734" s="238">
        <v>0</v>
      </c>
      <c r="M734" s="238">
        <v>0</v>
      </c>
      <c r="N734" s="238">
        <v>0</v>
      </c>
      <c r="O734" s="238">
        <v>0</v>
      </c>
      <c r="P734" s="238">
        <v>0</v>
      </c>
      <c r="Q734" s="232">
        <v>22.22</v>
      </c>
      <c r="R734" s="232">
        <v>0</v>
      </c>
      <c r="S734" s="232">
        <v>0</v>
      </c>
      <c r="T734" s="232">
        <v>0</v>
      </c>
      <c r="U734" s="232">
        <v>0</v>
      </c>
      <c r="V734" s="232">
        <v>0</v>
      </c>
      <c r="W734" s="232">
        <v>0</v>
      </c>
      <c r="X734" s="232">
        <v>0</v>
      </c>
      <c r="Y734" s="232">
        <v>0</v>
      </c>
      <c r="Z734" s="233">
        <v>45991</v>
      </c>
      <c r="AA734" s="234">
        <v>2</v>
      </c>
      <c r="AB734" s="232">
        <v>22.22</v>
      </c>
    </row>
    <row r="735" spans="1:28" x14ac:dyDescent="0.25">
      <c r="A735" s="16" t="s">
        <v>873</v>
      </c>
      <c r="B735" s="16" t="s">
        <v>3474</v>
      </c>
      <c r="C735" s="16" t="s">
        <v>5056</v>
      </c>
      <c r="D735" s="16" t="s">
        <v>5057</v>
      </c>
      <c r="F735" s="16" t="s">
        <v>3640</v>
      </c>
      <c r="G735" s="16" t="s">
        <v>3641</v>
      </c>
      <c r="H735" s="238">
        <v>6</v>
      </c>
      <c r="I735" s="238">
        <v>0</v>
      </c>
      <c r="J735" s="238">
        <v>0</v>
      </c>
      <c r="K735" s="238">
        <v>0</v>
      </c>
      <c r="L735" s="238">
        <v>0</v>
      </c>
      <c r="M735" s="238">
        <v>0</v>
      </c>
      <c r="N735" s="238">
        <v>0</v>
      </c>
      <c r="O735" s="238">
        <v>0</v>
      </c>
      <c r="P735" s="238">
        <v>0</v>
      </c>
      <c r="Q735" s="232">
        <v>66.66</v>
      </c>
      <c r="R735" s="232">
        <v>0</v>
      </c>
      <c r="S735" s="232">
        <v>0</v>
      </c>
      <c r="T735" s="232">
        <v>0</v>
      </c>
      <c r="U735" s="232">
        <v>0</v>
      </c>
      <c r="V735" s="232">
        <v>0</v>
      </c>
      <c r="W735" s="232">
        <v>0</v>
      </c>
      <c r="X735" s="232">
        <v>0</v>
      </c>
      <c r="Y735" s="232">
        <v>0</v>
      </c>
      <c r="Z735" s="233">
        <v>45991</v>
      </c>
      <c r="AA735" s="234">
        <v>6</v>
      </c>
      <c r="AB735" s="232">
        <v>66.66</v>
      </c>
    </row>
    <row r="736" spans="1:28" x14ac:dyDescent="0.25">
      <c r="A736" s="16" t="s">
        <v>873</v>
      </c>
      <c r="B736" s="16" t="s">
        <v>3474</v>
      </c>
      <c r="C736" s="16" t="s">
        <v>5058</v>
      </c>
      <c r="D736" s="16" t="s">
        <v>5059</v>
      </c>
      <c r="F736" s="16" t="s">
        <v>3640</v>
      </c>
      <c r="G736" s="16" t="s">
        <v>3641</v>
      </c>
      <c r="H736" s="238">
        <v>7</v>
      </c>
      <c r="I736" s="238">
        <v>0</v>
      </c>
      <c r="J736" s="238">
        <v>0</v>
      </c>
      <c r="K736" s="238">
        <v>0</v>
      </c>
      <c r="L736" s="238">
        <v>0</v>
      </c>
      <c r="M736" s="238">
        <v>0</v>
      </c>
      <c r="N736" s="238">
        <v>0</v>
      </c>
      <c r="O736" s="238">
        <v>0</v>
      </c>
      <c r="P736" s="238">
        <v>0</v>
      </c>
      <c r="Q736" s="232">
        <v>77.77</v>
      </c>
      <c r="R736" s="232">
        <v>0</v>
      </c>
      <c r="S736" s="232">
        <v>0</v>
      </c>
      <c r="T736" s="232">
        <v>0</v>
      </c>
      <c r="U736" s="232">
        <v>0</v>
      </c>
      <c r="V736" s="232">
        <v>0</v>
      </c>
      <c r="W736" s="232">
        <v>0</v>
      </c>
      <c r="X736" s="232">
        <v>0</v>
      </c>
      <c r="Y736" s="232">
        <v>0</v>
      </c>
      <c r="Z736" s="233">
        <v>45991</v>
      </c>
      <c r="AA736" s="234">
        <v>7</v>
      </c>
      <c r="AB736" s="232">
        <v>77.77</v>
      </c>
    </row>
    <row r="737" spans="1:28" x14ac:dyDescent="0.25">
      <c r="A737" s="16" t="s">
        <v>873</v>
      </c>
      <c r="B737" s="16" t="s">
        <v>3474</v>
      </c>
      <c r="C737" s="16" t="s">
        <v>5060</v>
      </c>
      <c r="D737" s="16" t="s">
        <v>5061</v>
      </c>
      <c r="F737" s="16" t="s">
        <v>3640</v>
      </c>
      <c r="G737" s="16" t="s">
        <v>3641</v>
      </c>
      <c r="H737" s="238">
        <v>8</v>
      </c>
      <c r="I737" s="238">
        <v>0</v>
      </c>
      <c r="J737" s="238">
        <v>0</v>
      </c>
      <c r="K737" s="238">
        <v>0</v>
      </c>
      <c r="L737" s="238">
        <v>0</v>
      </c>
      <c r="M737" s="238">
        <v>0</v>
      </c>
      <c r="N737" s="238">
        <v>0</v>
      </c>
      <c r="O737" s="238">
        <v>0</v>
      </c>
      <c r="P737" s="238">
        <v>0</v>
      </c>
      <c r="Q737" s="232">
        <v>88.88</v>
      </c>
      <c r="R737" s="232">
        <v>0</v>
      </c>
      <c r="S737" s="232">
        <v>0</v>
      </c>
      <c r="T737" s="232">
        <v>0</v>
      </c>
      <c r="U737" s="232">
        <v>0</v>
      </c>
      <c r="V737" s="232">
        <v>0</v>
      </c>
      <c r="W737" s="232">
        <v>0</v>
      </c>
      <c r="X737" s="232">
        <v>0</v>
      </c>
      <c r="Y737" s="232">
        <v>0</v>
      </c>
      <c r="Z737" s="233">
        <v>45991</v>
      </c>
      <c r="AA737" s="234">
        <v>8</v>
      </c>
      <c r="AB737" s="232">
        <v>88.88</v>
      </c>
    </row>
    <row r="738" spans="1:28" x14ac:dyDescent="0.25">
      <c r="A738" s="16" t="s">
        <v>873</v>
      </c>
      <c r="B738" s="16" t="s">
        <v>3474</v>
      </c>
      <c r="C738" s="16" t="s">
        <v>5062</v>
      </c>
      <c r="D738" s="16" t="s">
        <v>5063</v>
      </c>
      <c r="F738" s="16" t="s">
        <v>3640</v>
      </c>
      <c r="G738" s="16" t="s">
        <v>3641</v>
      </c>
      <c r="H738" s="238">
        <v>2</v>
      </c>
      <c r="I738" s="238">
        <v>0</v>
      </c>
      <c r="J738" s="238">
        <v>0</v>
      </c>
      <c r="K738" s="238">
        <v>0</v>
      </c>
      <c r="L738" s="238">
        <v>0</v>
      </c>
      <c r="M738" s="238">
        <v>0</v>
      </c>
      <c r="N738" s="238">
        <v>0</v>
      </c>
      <c r="O738" s="238">
        <v>0</v>
      </c>
      <c r="P738" s="238">
        <v>0</v>
      </c>
      <c r="Q738" s="232">
        <v>22.22</v>
      </c>
      <c r="R738" s="232">
        <v>0</v>
      </c>
      <c r="S738" s="232">
        <v>0</v>
      </c>
      <c r="T738" s="232">
        <v>0</v>
      </c>
      <c r="U738" s="232">
        <v>0</v>
      </c>
      <c r="V738" s="232">
        <v>0</v>
      </c>
      <c r="W738" s="232">
        <v>0</v>
      </c>
      <c r="X738" s="232">
        <v>0</v>
      </c>
      <c r="Y738" s="232">
        <v>0</v>
      </c>
      <c r="Z738" s="233">
        <v>45991</v>
      </c>
      <c r="AA738" s="234">
        <v>2</v>
      </c>
      <c r="AB738" s="232">
        <v>22.22</v>
      </c>
    </row>
    <row r="739" spans="1:28" x14ac:dyDescent="0.25">
      <c r="A739" s="16" t="s">
        <v>873</v>
      </c>
      <c r="B739" s="16" t="s">
        <v>3474</v>
      </c>
      <c r="C739" s="16" t="s">
        <v>5064</v>
      </c>
      <c r="D739" s="16" t="s">
        <v>5065</v>
      </c>
      <c r="F739" s="16" t="s">
        <v>3640</v>
      </c>
      <c r="G739" s="16" t="s">
        <v>3641</v>
      </c>
      <c r="H739" s="238">
        <v>4</v>
      </c>
      <c r="I739" s="238">
        <v>0</v>
      </c>
      <c r="J739" s="238">
        <v>0</v>
      </c>
      <c r="K739" s="238">
        <v>0</v>
      </c>
      <c r="L739" s="238">
        <v>0</v>
      </c>
      <c r="M739" s="238">
        <v>0</v>
      </c>
      <c r="N739" s="238">
        <v>0</v>
      </c>
      <c r="O739" s="238">
        <v>0</v>
      </c>
      <c r="P739" s="238">
        <v>0</v>
      </c>
      <c r="Q739" s="232">
        <v>44.44</v>
      </c>
      <c r="R739" s="232">
        <v>0</v>
      </c>
      <c r="S739" s="232">
        <v>0</v>
      </c>
      <c r="T739" s="232">
        <v>0</v>
      </c>
      <c r="U739" s="232">
        <v>0</v>
      </c>
      <c r="V739" s="232">
        <v>0</v>
      </c>
      <c r="W739" s="232">
        <v>0</v>
      </c>
      <c r="X739" s="232">
        <v>0</v>
      </c>
      <c r="Y739" s="232">
        <v>0</v>
      </c>
      <c r="Z739" s="233">
        <v>45991</v>
      </c>
      <c r="AA739" s="234">
        <v>4</v>
      </c>
      <c r="AB739" s="232">
        <v>44.44</v>
      </c>
    </row>
    <row r="740" spans="1:28" x14ac:dyDescent="0.25">
      <c r="A740" s="16" t="s">
        <v>873</v>
      </c>
      <c r="B740" s="16" t="s">
        <v>3474</v>
      </c>
      <c r="C740" s="16" t="s">
        <v>5066</v>
      </c>
      <c r="D740" s="16" t="s">
        <v>5067</v>
      </c>
      <c r="F740" s="16" t="s">
        <v>3640</v>
      </c>
      <c r="G740" s="16" t="s">
        <v>3641</v>
      </c>
      <c r="H740" s="238">
        <v>1</v>
      </c>
      <c r="I740" s="238">
        <v>0</v>
      </c>
      <c r="J740" s="238">
        <v>0</v>
      </c>
      <c r="K740" s="238">
        <v>0</v>
      </c>
      <c r="L740" s="238">
        <v>0</v>
      </c>
      <c r="M740" s="238">
        <v>0</v>
      </c>
      <c r="N740" s="238">
        <v>0</v>
      </c>
      <c r="O740" s="238">
        <v>0</v>
      </c>
      <c r="P740" s="238">
        <v>0</v>
      </c>
      <c r="Q740" s="232">
        <v>11.11</v>
      </c>
      <c r="R740" s="232">
        <v>0</v>
      </c>
      <c r="S740" s="232">
        <v>0</v>
      </c>
      <c r="T740" s="232">
        <v>0</v>
      </c>
      <c r="U740" s="232">
        <v>0</v>
      </c>
      <c r="V740" s="232">
        <v>0</v>
      </c>
      <c r="W740" s="232">
        <v>0</v>
      </c>
      <c r="X740" s="232">
        <v>0</v>
      </c>
      <c r="Y740" s="232">
        <v>0</v>
      </c>
      <c r="Z740" s="233">
        <v>45991</v>
      </c>
      <c r="AA740" s="234">
        <v>1</v>
      </c>
      <c r="AB740" s="232">
        <v>11.11</v>
      </c>
    </row>
    <row r="741" spans="1:28" x14ac:dyDescent="0.25">
      <c r="A741" s="16" t="s">
        <v>873</v>
      </c>
      <c r="B741" s="16" t="s">
        <v>3474</v>
      </c>
      <c r="C741" s="16" t="s">
        <v>5068</v>
      </c>
      <c r="D741" s="16" t="s">
        <v>5069</v>
      </c>
      <c r="F741" s="16" t="s">
        <v>3640</v>
      </c>
      <c r="G741" s="16" t="s">
        <v>3641</v>
      </c>
      <c r="H741" s="238">
        <v>10</v>
      </c>
      <c r="I741" s="238">
        <v>0</v>
      </c>
      <c r="J741" s="238">
        <v>0</v>
      </c>
      <c r="K741" s="238">
        <v>0</v>
      </c>
      <c r="L741" s="238">
        <v>0</v>
      </c>
      <c r="M741" s="238">
        <v>0</v>
      </c>
      <c r="N741" s="238">
        <v>0</v>
      </c>
      <c r="O741" s="238">
        <v>0</v>
      </c>
      <c r="P741" s="238">
        <v>0</v>
      </c>
      <c r="Q741" s="232">
        <v>111.1</v>
      </c>
      <c r="R741" s="232">
        <v>0</v>
      </c>
      <c r="S741" s="232">
        <v>0</v>
      </c>
      <c r="T741" s="232">
        <v>0</v>
      </c>
      <c r="U741" s="232">
        <v>0</v>
      </c>
      <c r="V741" s="232">
        <v>0</v>
      </c>
      <c r="W741" s="232">
        <v>0</v>
      </c>
      <c r="X741" s="232">
        <v>0</v>
      </c>
      <c r="Y741" s="232">
        <v>0</v>
      </c>
      <c r="Z741" s="233">
        <v>45991</v>
      </c>
      <c r="AA741" s="234">
        <v>10</v>
      </c>
      <c r="AB741" s="232">
        <v>111.1</v>
      </c>
    </row>
    <row r="742" spans="1:28" x14ac:dyDescent="0.25">
      <c r="A742" s="16" t="s">
        <v>873</v>
      </c>
      <c r="B742" s="16" t="s">
        <v>3474</v>
      </c>
      <c r="C742" s="16" t="s">
        <v>5070</v>
      </c>
      <c r="D742" s="16" t="s">
        <v>5071</v>
      </c>
      <c r="F742" s="16" t="s">
        <v>3640</v>
      </c>
      <c r="G742" s="16" t="s">
        <v>3641</v>
      </c>
      <c r="H742" s="238">
        <v>1</v>
      </c>
      <c r="I742" s="238">
        <v>0</v>
      </c>
      <c r="J742" s="238">
        <v>0</v>
      </c>
      <c r="K742" s="238">
        <v>0</v>
      </c>
      <c r="L742" s="238">
        <v>0</v>
      </c>
      <c r="M742" s="238">
        <v>0</v>
      </c>
      <c r="N742" s="238">
        <v>0</v>
      </c>
      <c r="O742" s="238">
        <v>0</v>
      </c>
      <c r="P742" s="238">
        <v>0</v>
      </c>
      <c r="Q742" s="232">
        <v>11.11</v>
      </c>
      <c r="R742" s="232">
        <v>0</v>
      </c>
      <c r="S742" s="232">
        <v>0</v>
      </c>
      <c r="T742" s="232">
        <v>0</v>
      </c>
      <c r="U742" s="232">
        <v>0</v>
      </c>
      <c r="V742" s="232">
        <v>0</v>
      </c>
      <c r="W742" s="232">
        <v>0</v>
      </c>
      <c r="X742" s="232">
        <v>0</v>
      </c>
      <c r="Y742" s="232">
        <v>0</v>
      </c>
      <c r="Z742" s="233">
        <v>45991</v>
      </c>
      <c r="AA742" s="234">
        <v>1</v>
      </c>
      <c r="AB742" s="232">
        <v>11.11</v>
      </c>
    </row>
    <row r="743" spans="1:28" x14ac:dyDescent="0.25">
      <c r="A743" s="16" t="s">
        <v>873</v>
      </c>
      <c r="B743" s="16" t="s">
        <v>3474</v>
      </c>
      <c r="C743" s="16" t="s">
        <v>5072</v>
      </c>
      <c r="D743" s="16" t="s">
        <v>5073</v>
      </c>
      <c r="F743" s="16" t="s">
        <v>3640</v>
      </c>
      <c r="G743" s="16" t="s">
        <v>3641</v>
      </c>
      <c r="H743" s="238">
        <v>1</v>
      </c>
      <c r="I743" s="238">
        <v>0</v>
      </c>
      <c r="J743" s="238">
        <v>0</v>
      </c>
      <c r="K743" s="238">
        <v>0</v>
      </c>
      <c r="L743" s="238">
        <v>0</v>
      </c>
      <c r="M743" s="238">
        <v>0</v>
      </c>
      <c r="N743" s="238">
        <v>0</v>
      </c>
      <c r="O743" s="238">
        <v>0</v>
      </c>
      <c r="P743" s="238">
        <v>0</v>
      </c>
      <c r="Q743" s="232">
        <v>11.11</v>
      </c>
      <c r="R743" s="232">
        <v>0</v>
      </c>
      <c r="S743" s="232">
        <v>0</v>
      </c>
      <c r="T743" s="232">
        <v>0</v>
      </c>
      <c r="U743" s="232">
        <v>0</v>
      </c>
      <c r="V743" s="232">
        <v>0</v>
      </c>
      <c r="W743" s="232">
        <v>0</v>
      </c>
      <c r="X743" s="232">
        <v>0</v>
      </c>
      <c r="Y743" s="232">
        <v>0</v>
      </c>
      <c r="Z743" s="233">
        <v>45991</v>
      </c>
      <c r="AA743" s="234">
        <v>1</v>
      </c>
      <c r="AB743" s="232">
        <v>11.11</v>
      </c>
    </row>
    <row r="744" spans="1:28" x14ac:dyDescent="0.25">
      <c r="A744" s="16" t="s">
        <v>873</v>
      </c>
      <c r="B744" s="16" t="s">
        <v>3474</v>
      </c>
      <c r="C744" s="16" t="s">
        <v>5074</v>
      </c>
      <c r="D744" s="16" t="s">
        <v>5075</v>
      </c>
      <c r="F744" s="16" t="s">
        <v>3640</v>
      </c>
      <c r="G744" s="16" t="s">
        <v>3641</v>
      </c>
      <c r="H744" s="238">
        <v>1</v>
      </c>
      <c r="I744" s="238">
        <v>0</v>
      </c>
      <c r="J744" s="238">
        <v>0</v>
      </c>
      <c r="K744" s="238">
        <v>0</v>
      </c>
      <c r="L744" s="238">
        <v>0</v>
      </c>
      <c r="M744" s="238">
        <v>0</v>
      </c>
      <c r="N744" s="238">
        <v>0</v>
      </c>
      <c r="O744" s="238">
        <v>0</v>
      </c>
      <c r="P744" s="238">
        <v>0</v>
      </c>
      <c r="Q744" s="232">
        <v>11.11</v>
      </c>
      <c r="R744" s="232">
        <v>0</v>
      </c>
      <c r="S744" s="232">
        <v>0</v>
      </c>
      <c r="T744" s="232">
        <v>0</v>
      </c>
      <c r="U744" s="232">
        <v>0</v>
      </c>
      <c r="V744" s="232">
        <v>0</v>
      </c>
      <c r="W744" s="232">
        <v>0</v>
      </c>
      <c r="X744" s="232">
        <v>0</v>
      </c>
      <c r="Y744" s="232">
        <v>0</v>
      </c>
      <c r="Z744" s="233">
        <v>45991</v>
      </c>
      <c r="AA744" s="234">
        <v>1</v>
      </c>
      <c r="AB744" s="232">
        <v>11.11</v>
      </c>
    </row>
    <row r="745" spans="1:28" x14ac:dyDescent="0.25">
      <c r="A745" s="16" t="s">
        <v>873</v>
      </c>
      <c r="B745" s="16" t="s">
        <v>3474</v>
      </c>
      <c r="C745" s="16" t="s">
        <v>5076</v>
      </c>
      <c r="D745" s="16" t="s">
        <v>5077</v>
      </c>
      <c r="F745" s="16" t="s">
        <v>3640</v>
      </c>
      <c r="G745" s="16" t="s">
        <v>3641</v>
      </c>
      <c r="H745" s="238">
        <v>1</v>
      </c>
      <c r="I745" s="238">
        <v>0</v>
      </c>
      <c r="J745" s="238">
        <v>0</v>
      </c>
      <c r="K745" s="238">
        <v>0</v>
      </c>
      <c r="L745" s="238">
        <v>0</v>
      </c>
      <c r="M745" s="238">
        <v>0</v>
      </c>
      <c r="N745" s="238">
        <v>0</v>
      </c>
      <c r="O745" s="238">
        <v>0</v>
      </c>
      <c r="P745" s="238">
        <v>0</v>
      </c>
      <c r="Q745" s="232">
        <v>11.11</v>
      </c>
      <c r="R745" s="232">
        <v>0</v>
      </c>
      <c r="S745" s="232">
        <v>0</v>
      </c>
      <c r="T745" s="232">
        <v>0</v>
      </c>
      <c r="U745" s="232">
        <v>0</v>
      </c>
      <c r="V745" s="232">
        <v>0</v>
      </c>
      <c r="W745" s="232">
        <v>0</v>
      </c>
      <c r="X745" s="232">
        <v>0</v>
      </c>
      <c r="Y745" s="232">
        <v>0</v>
      </c>
      <c r="Z745" s="233">
        <v>45991</v>
      </c>
      <c r="AA745" s="234">
        <v>1</v>
      </c>
      <c r="AB745" s="232">
        <v>11.11</v>
      </c>
    </row>
    <row r="746" spans="1:28" x14ac:dyDescent="0.25">
      <c r="A746" s="16" t="s">
        <v>873</v>
      </c>
      <c r="B746" s="16" t="s">
        <v>3474</v>
      </c>
      <c r="C746" s="16" t="s">
        <v>5078</v>
      </c>
      <c r="D746" s="16" t="s">
        <v>5079</v>
      </c>
      <c r="F746" s="16" t="s">
        <v>3640</v>
      </c>
      <c r="G746" s="16" t="s">
        <v>3641</v>
      </c>
      <c r="H746" s="238">
        <v>1</v>
      </c>
      <c r="I746" s="238">
        <v>0</v>
      </c>
      <c r="J746" s="238">
        <v>0</v>
      </c>
      <c r="K746" s="238">
        <v>0</v>
      </c>
      <c r="L746" s="238">
        <v>0</v>
      </c>
      <c r="M746" s="238">
        <v>0</v>
      </c>
      <c r="N746" s="238">
        <v>0</v>
      </c>
      <c r="O746" s="238">
        <v>0</v>
      </c>
      <c r="P746" s="238">
        <v>0</v>
      </c>
      <c r="Q746" s="232">
        <v>11.11</v>
      </c>
      <c r="R746" s="232">
        <v>0</v>
      </c>
      <c r="S746" s="232">
        <v>0</v>
      </c>
      <c r="T746" s="232">
        <v>0</v>
      </c>
      <c r="U746" s="232">
        <v>0</v>
      </c>
      <c r="V746" s="232">
        <v>0</v>
      </c>
      <c r="W746" s="232">
        <v>0</v>
      </c>
      <c r="X746" s="232">
        <v>0</v>
      </c>
      <c r="Y746" s="232">
        <v>0</v>
      </c>
      <c r="Z746" s="233">
        <v>45991</v>
      </c>
      <c r="AA746" s="234">
        <v>1</v>
      </c>
      <c r="AB746" s="232">
        <v>11.11</v>
      </c>
    </row>
    <row r="747" spans="1:28" x14ac:dyDescent="0.25">
      <c r="A747" s="16" t="s">
        <v>873</v>
      </c>
      <c r="B747" s="16" t="s">
        <v>3474</v>
      </c>
      <c r="C747" s="16" t="s">
        <v>5080</v>
      </c>
      <c r="D747" s="16" t="s">
        <v>5081</v>
      </c>
      <c r="F747" s="16" t="s">
        <v>3640</v>
      </c>
      <c r="G747" s="16" t="s">
        <v>3641</v>
      </c>
      <c r="H747" s="238">
        <v>1</v>
      </c>
      <c r="I747" s="238">
        <v>0</v>
      </c>
      <c r="J747" s="238">
        <v>0</v>
      </c>
      <c r="K747" s="238">
        <v>0</v>
      </c>
      <c r="L747" s="238">
        <v>0</v>
      </c>
      <c r="M747" s="238">
        <v>0</v>
      </c>
      <c r="N747" s="238">
        <v>0</v>
      </c>
      <c r="O747" s="238">
        <v>0</v>
      </c>
      <c r="P747" s="238">
        <v>0</v>
      </c>
      <c r="Q747" s="232">
        <v>11.11</v>
      </c>
      <c r="R747" s="232">
        <v>0</v>
      </c>
      <c r="S747" s="232">
        <v>0</v>
      </c>
      <c r="T747" s="232">
        <v>0</v>
      </c>
      <c r="U747" s="232">
        <v>0</v>
      </c>
      <c r="V747" s="232">
        <v>0</v>
      </c>
      <c r="W747" s="232">
        <v>0</v>
      </c>
      <c r="X747" s="232">
        <v>0</v>
      </c>
      <c r="Y747" s="232">
        <v>0</v>
      </c>
      <c r="Z747" s="233">
        <v>45991</v>
      </c>
      <c r="AA747" s="234">
        <v>1</v>
      </c>
      <c r="AB747" s="232">
        <v>11.11</v>
      </c>
    </row>
    <row r="748" spans="1:28" x14ac:dyDescent="0.25">
      <c r="A748" s="16" t="s">
        <v>873</v>
      </c>
      <c r="B748" s="16" t="s">
        <v>3474</v>
      </c>
      <c r="C748" s="16" t="s">
        <v>5082</v>
      </c>
      <c r="D748" s="16" t="s">
        <v>5083</v>
      </c>
      <c r="F748" s="16" t="s">
        <v>3640</v>
      </c>
      <c r="G748" s="16" t="s">
        <v>3641</v>
      </c>
      <c r="H748" s="238">
        <v>1</v>
      </c>
      <c r="I748" s="238">
        <v>0</v>
      </c>
      <c r="J748" s="238">
        <v>0</v>
      </c>
      <c r="K748" s="238">
        <v>0</v>
      </c>
      <c r="L748" s="238">
        <v>0</v>
      </c>
      <c r="M748" s="238">
        <v>0</v>
      </c>
      <c r="N748" s="238">
        <v>0</v>
      </c>
      <c r="O748" s="238">
        <v>0</v>
      </c>
      <c r="P748" s="238">
        <v>0</v>
      </c>
      <c r="Q748" s="232">
        <v>11.11</v>
      </c>
      <c r="R748" s="232">
        <v>0</v>
      </c>
      <c r="S748" s="232">
        <v>0</v>
      </c>
      <c r="T748" s="232">
        <v>0</v>
      </c>
      <c r="U748" s="232">
        <v>0</v>
      </c>
      <c r="V748" s="232">
        <v>0</v>
      </c>
      <c r="W748" s="232">
        <v>0</v>
      </c>
      <c r="X748" s="232">
        <v>0</v>
      </c>
      <c r="Y748" s="232">
        <v>0</v>
      </c>
      <c r="Z748" s="233">
        <v>45991</v>
      </c>
      <c r="AA748" s="234">
        <v>1</v>
      </c>
      <c r="AB748" s="232">
        <v>11.11</v>
      </c>
    </row>
    <row r="749" spans="1:28" x14ac:dyDescent="0.25">
      <c r="A749" s="16" t="s">
        <v>873</v>
      </c>
      <c r="B749" s="16" t="s">
        <v>3474</v>
      </c>
      <c r="C749" s="16" t="s">
        <v>5084</v>
      </c>
      <c r="D749" s="16" t="s">
        <v>5085</v>
      </c>
      <c r="F749" s="16" t="s">
        <v>3640</v>
      </c>
      <c r="G749" s="16" t="s">
        <v>3641</v>
      </c>
      <c r="H749" s="238">
        <v>1</v>
      </c>
      <c r="I749" s="238">
        <v>0</v>
      </c>
      <c r="J749" s="238">
        <v>0</v>
      </c>
      <c r="K749" s="238">
        <v>0</v>
      </c>
      <c r="L749" s="238">
        <v>0</v>
      </c>
      <c r="M749" s="238">
        <v>0</v>
      </c>
      <c r="N749" s="238">
        <v>0</v>
      </c>
      <c r="O749" s="238">
        <v>0</v>
      </c>
      <c r="P749" s="238">
        <v>0</v>
      </c>
      <c r="Q749" s="232">
        <v>11.11</v>
      </c>
      <c r="R749" s="232">
        <v>0</v>
      </c>
      <c r="S749" s="232">
        <v>0</v>
      </c>
      <c r="T749" s="232">
        <v>0</v>
      </c>
      <c r="U749" s="232">
        <v>0</v>
      </c>
      <c r="V749" s="232">
        <v>0</v>
      </c>
      <c r="W749" s="232">
        <v>0</v>
      </c>
      <c r="X749" s="232">
        <v>0</v>
      </c>
      <c r="Y749" s="232">
        <v>0</v>
      </c>
      <c r="Z749" s="233">
        <v>45991</v>
      </c>
      <c r="AA749" s="234">
        <v>1</v>
      </c>
      <c r="AB749" s="232">
        <v>11.11</v>
      </c>
    </row>
    <row r="750" spans="1:28" x14ac:dyDescent="0.25">
      <c r="A750" s="16" t="s">
        <v>873</v>
      </c>
      <c r="B750" s="16" t="s">
        <v>3474</v>
      </c>
      <c r="C750" s="16" t="s">
        <v>5086</v>
      </c>
      <c r="D750" s="16" t="s">
        <v>5087</v>
      </c>
      <c r="F750" s="16" t="s">
        <v>3640</v>
      </c>
      <c r="G750" s="16" t="s">
        <v>3641</v>
      </c>
      <c r="H750" s="238">
        <v>1</v>
      </c>
      <c r="I750" s="238">
        <v>0</v>
      </c>
      <c r="J750" s="238">
        <v>0</v>
      </c>
      <c r="K750" s="238">
        <v>0</v>
      </c>
      <c r="L750" s="238">
        <v>0</v>
      </c>
      <c r="M750" s="238">
        <v>0</v>
      </c>
      <c r="N750" s="238">
        <v>0</v>
      </c>
      <c r="O750" s="238">
        <v>0</v>
      </c>
      <c r="P750" s="238">
        <v>0</v>
      </c>
      <c r="Q750" s="232">
        <v>11.11</v>
      </c>
      <c r="R750" s="232">
        <v>0</v>
      </c>
      <c r="S750" s="232">
        <v>0</v>
      </c>
      <c r="T750" s="232">
        <v>0</v>
      </c>
      <c r="U750" s="232">
        <v>0</v>
      </c>
      <c r="V750" s="232">
        <v>0</v>
      </c>
      <c r="W750" s="232">
        <v>0</v>
      </c>
      <c r="X750" s="232">
        <v>0</v>
      </c>
      <c r="Y750" s="232">
        <v>0</v>
      </c>
      <c r="Z750" s="233">
        <v>45991</v>
      </c>
      <c r="AA750" s="234">
        <v>1</v>
      </c>
      <c r="AB750" s="232">
        <v>11.11</v>
      </c>
    </row>
    <row r="751" spans="1:28" x14ac:dyDescent="0.25">
      <c r="A751" s="16" t="s">
        <v>873</v>
      </c>
      <c r="B751" s="16" t="s">
        <v>3474</v>
      </c>
      <c r="C751" s="16" t="s">
        <v>5088</v>
      </c>
      <c r="D751" s="16" t="s">
        <v>5089</v>
      </c>
      <c r="F751" s="16" t="s">
        <v>3640</v>
      </c>
      <c r="G751" s="16" t="s">
        <v>3641</v>
      </c>
      <c r="H751" s="238">
        <v>1</v>
      </c>
      <c r="I751" s="238">
        <v>0</v>
      </c>
      <c r="J751" s="238">
        <v>0</v>
      </c>
      <c r="K751" s="238">
        <v>0</v>
      </c>
      <c r="L751" s="238">
        <v>0</v>
      </c>
      <c r="M751" s="238">
        <v>0</v>
      </c>
      <c r="N751" s="238">
        <v>0</v>
      </c>
      <c r="O751" s="238">
        <v>0</v>
      </c>
      <c r="P751" s="238">
        <v>0</v>
      </c>
      <c r="Q751" s="232">
        <v>11.11</v>
      </c>
      <c r="R751" s="232">
        <v>0</v>
      </c>
      <c r="S751" s="232">
        <v>0</v>
      </c>
      <c r="T751" s="232">
        <v>0</v>
      </c>
      <c r="U751" s="232">
        <v>0</v>
      </c>
      <c r="V751" s="232">
        <v>0</v>
      </c>
      <c r="W751" s="232">
        <v>0</v>
      </c>
      <c r="X751" s="232">
        <v>0</v>
      </c>
      <c r="Y751" s="232">
        <v>0</v>
      </c>
      <c r="Z751" s="233">
        <v>45991</v>
      </c>
      <c r="AA751" s="234">
        <v>1</v>
      </c>
      <c r="AB751" s="232">
        <v>11.11</v>
      </c>
    </row>
    <row r="752" spans="1:28" x14ac:dyDescent="0.25">
      <c r="A752" s="16" t="s">
        <v>873</v>
      </c>
      <c r="B752" s="16" t="s">
        <v>3474</v>
      </c>
      <c r="C752" s="16" t="s">
        <v>5090</v>
      </c>
      <c r="D752" s="16" t="s">
        <v>5091</v>
      </c>
      <c r="F752" s="16" t="s">
        <v>3640</v>
      </c>
      <c r="G752" s="16" t="s">
        <v>3641</v>
      </c>
      <c r="H752" s="238">
        <v>1</v>
      </c>
      <c r="I752" s="238">
        <v>0</v>
      </c>
      <c r="J752" s="238">
        <v>0</v>
      </c>
      <c r="K752" s="238">
        <v>0</v>
      </c>
      <c r="L752" s="238">
        <v>0</v>
      </c>
      <c r="M752" s="238">
        <v>0</v>
      </c>
      <c r="N752" s="238">
        <v>0</v>
      </c>
      <c r="O752" s="238">
        <v>0</v>
      </c>
      <c r="P752" s="238">
        <v>0</v>
      </c>
      <c r="Q752" s="232">
        <v>11.11</v>
      </c>
      <c r="R752" s="232">
        <v>0</v>
      </c>
      <c r="S752" s="232">
        <v>0</v>
      </c>
      <c r="T752" s="232">
        <v>0</v>
      </c>
      <c r="U752" s="232">
        <v>0</v>
      </c>
      <c r="V752" s="232">
        <v>0</v>
      </c>
      <c r="W752" s="232">
        <v>0</v>
      </c>
      <c r="X752" s="232">
        <v>0</v>
      </c>
      <c r="Y752" s="232">
        <v>0</v>
      </c>
      <c r="Z752" s="233">
        <v>45991</v>
      </c>
      <c r="AA752" s="234">
        <v>1</v>
      </c>
      <c r="AB752" s="232">
        <v>11.11</v>
      </c>
    </row>
    <row r="753" spans="1:28" x14ac:dyDescent="0.25">
      <c r="A753" s="16" t="s">
        <v>873</v>
      </c>
      <c r="B753" s="16" t="s">
        <v>3474</v>
      </c>
      <c r="C753" s="16" t="s">
        <v>5092</v>
      </c>
      <c r="D753" s="16" t="s">
        <v>5093</v>
      </c>
      <c r="F753" s="16" t="s">
        <v>3640</v>
      </c>
      <c r="G753" s="16" t="s">
        <v>3641</v>
      </c>
      <c r="H753" s="238">
        <v>1</v>
      </c>
      <c r="I753" s="238">
        <v>0</v>
      </c>
      <c r="J753" s="238">
        <v>0</v>
      </c>
      <c r="K753" s="238">
        <v>0</v>
      </c>
      <c r="L753" s="238">
        <v>0</v>
      </c>
      <c r="M753" s="238">
        <v>0</v>
      </c>
      <c r="N753" s="238">
        <v>0</v>
      </c>
      <c r="O753" s="238">
        <v>0</v>
      </c>
      <c r="P753" s="238">
        <v>0</v>
      </c>
      <c r="Q753" s="232">
        <v>11.11</v>
      </c>
      <c r="R753" s="232">
        <v>0</v>
      </c>
      <c r="S753" s="232">
        <v>0</v>
      </c>
      <c r="T753" s="232">
        <v>0</v>
      </c>
      <c r="U753" s="232">
        <v>0</v>
      </c>
      <c r="V753" s="232">
        <v>0</v>
      </c>
      <c r="W753" s="232">
        <v>0</v>
      </c>
      <c r="X753" s="232">
        <v>0</v>
      </c>
      <c r="Y753" s="232">
        <v>0</v>
      </c>
      <c r="Z753" s="233">
        <v>45991</v>
      </c>
      <c r="AA753" s="234">
        <v>1</v>
      </c>
      <c r="AB753" s="232">
        <v>11.11</v>
      </c>
    </row>
    <row r="754" spans="1:28" x14ac:dyDescent="0.25">
      <c r="A754" s="16" t="s">
        <v>873</v>
      </c>
      <c r="B754" s="16" t="s">
        <v>3474</v>
      </c>
      <c r="C754" s="16" t="s">
        <v>5094</v>
      </c>
      <c r="D754" s="16" t="s">
        <v>5095</v>
      </c>
      <c r="F754" s="16" t="s">
        <v>3640</v>
      </c>
      <c r="G754" s="16" t="s">
        <v>3641</v>
      </c>
      <c r="H754" s="238">
        <v>1</v>
      </c>
      <c r="I754" s="238">
        <v>0</v>
      </c>
      <c r="J754" s="238">
        <v>0</v>
      </c>
      <c r="K754" s="238">
        <v>0</v>
      </c>
      <c r="L754" s="238">
        <v>0</v>
      </c>
      <c r="M754" s="238">
        <v>0</v>
      </c>
      <c r="N754" s="238">
        <v>0</v>
      </c>
      <c r="O754" s="238">
        <v>0</v>
      </c>
      <c r="P754" s="238">
        <v>0</v>
      </c>
      <c r="Q754" s="232">
        <v>11.11</v>
      </c>
      <c r="R754" s="232">
        <v>0</v>
      </c>
      <c r="S754" s="232">
        <v>0</v>
      </c>
      <c r="T754" s="232">
        <v>0</v>
      </c>
      <c r="U754" s="232">
        <v>0</v>
      </c>
      <c r="V754" s="232">
        <v>0</v>
      </c>
      <c r="W754" s="232">
        <v>0</v>
      </c>
      <c r="X754" s="232">
        <v>0</v>
      </c>
      <c r="Y754" s="232">
        <v>0</v>
      </c>
      <c r="Z754" s="233">
        <v>45991</v>
      </c>
      <c r="AA754" s="234">
        <v>1</v>
      </c>
      <c r="AB754" s="232">
        <v>11.11</v>
      </c>
    </row>
    <row r="755" spans="1:28" x14ac:dyDescent="0.25">
      <c r="A755" s="16" t="s">
        <v>873</v>
      </c>
      <c r="B755" s="16" t="s">
        <v>3474</v>
      </c>
      <c r="C755" s="16" t="s">
        <v>5096</v>
      </c>
      <c r="D755" s="16" t="s">
        <v>5097</v>
      </c>
      <c r="F755" s="16" t="s">
        <v>3640</v>
      </c>
      <c r="G755" s="16" t="s">
        <v>3641</v>
      </c>
      <c r="H755" s="238">
        <v>1</v>
      </c>
      <c r="I755" s="238">
        <v>0</v>
      </c>
      <c r="J755" s="238">
        <v>0</v>
      </c>
      <c r="K755" s="238">
        <v>0</v>
      </c>
      <c r="L755" s="238">
        <v>0</v>
      </c>
      <c r="M755" s="238">
        <v>0</v>
      </c>
      <c r="N755" s="238">
        <v>0</v>
      </c>
      <c r="O755" s="238">
        <v>0</v>
      </c>
      <c r="P755" s="238">
        <v>0</v>
      </c>
      <c r="Q755" s="232">
        <v>1.44</v>
      </c>
      <c r="R755" s="232">
        <v>0</v>
      </c>
      <c r="S755" s="232">
        <v>0</v>
      </c>
      <c r="T755" s="232">
        <v>0</v>
      </c>
      <c r="U755" s="232">
        <v>0</v>
      </c>
      <c r="V755" s="232">
        <v>0</v>
      </c>
      <c r="W755" s="232">
        <v>0</v>
      </c>
      <c r="X755" s="232">
        <v>0</v>
      </c>
      <c r="Y755" s="232">
        <v>0</v>
      </c>
      <c r="Z755" s="233">
        <v>45991</v>
      </c>
      <c r="AA755" s="234">
        <v>1</v>
      </c>
      <c r="AB755" s="232">
        <v>1.44</v>
      </c>
    </row>
    <row r="756" spans="1:28" x14ac:dyDescent="0.25">
      <c r="A756" s="16" t="s">
        <v>873</v>
      </c>
      <c r="B756" s="16" t="s">
        <v>3474</v>
      </c>
      <c r="C756" s="16" t="s">
        <v>5098</v>
      </c>
      <c r="D756" s="16" t="s">
        <v>5099</v>
      </c>
      <c r="F756" s="16" t="s">
        <v>3640</v>
      </c>
      <c r="G756" s="16" t="s">
        <v>3641</v>
      </c>
      <c r="H756" s="238">
        <v>1</v>
      </c>
      <c r="I756" s="238">
        <v>0</v>
      </c>
      <c r="J756" s="238">
        <v>0</v>
      </c>
      <c r="K756" s="238">
        <v>0</v>
      </c>
      <c r="L756" s="238">
        <v>0</v>
      </c>
      <c r="M756" s="238">
        <v>0</v>
      </c>
      <c r="N756" s="238">
        <v>0</v>
      </c>
      <c r="O756" s="238">
        <v>0</v>
      </c>
      <c r="P756" s="238">
        <v>0</v>
      </c>
      <c r="Q756" s="232">
        <v>11.11</v>
      </c>
      <c r="R756" s="232">
        <v>0</v>
      </c>
      <c r="S756" s="232">
        <v>0</v>
      </c>
      <c r="T756" s="232">
        <v>0</v>
      </c>
      <c r="U756" s="232">
        <v>0</v>
      </c>
      <c r="V756" s="232">
        <v>0</v>
      </c>
      <c r="W756" s="232">
        <v>0</v>
      </c>
      <c r="X756" s="232">
        <v>0</v>
      </c>
      <c r="Y756" s="232">
        <v>0</v>
      </c>
      <c r="Z756" s="233">
        <v>45991</v>
      </c>
      <c r="AA756" s="234">
        <v>1</v>
      </c>
      <c r="AB756" s="232">
        <v>11.11</v>
      </c>
    </row>
    <row r="757" spans="1:28" x14ac:dyDescent="0.25">
      <c r="A757" s="16" t="s">
        <v>873</v>
      </c>
      <c r="B757" s="16" t="s">
        <v>3474</v>
      </c>
      <c r="C757" s="16" t="s">
        <v>5100</v>
      </c>
      <c r="D757" s="16" t="s">
        <v>5101</v>
      </c>
      <c r="F757" s="16" t="s">
        <v>3640</v>
      </c>
      <c r="G757" s="16" t="s">
        <v>3641</v>
      </c>
      <c r="H757" s="238">
        <v>1</v>
      </c>
      <c r="I757" s="238">
        <v>0</v>
      </c>
      <c r="J757" s="238">
        <v>0</v>
      </c>
      <c r="K757" s="238">
        <v>0</v>
      </c>
      <c r="L757" s="238">
        <v>0</v>
      </c>
      <c r="M757" s="238">
        <v>0</v>
      </c>
      <c r="N757" s="238">
        <v>0</v>
      </c>
      <c r="O757" s="238">
        <v>0</v>
      </c>
      <c r="P757" s="238">
        <v>0</v>
      </c>
      <c r="Q757" s="232">
        <v>11.11</v>
      </c>
      <c r="R757" s="232">
        <v>0</v>
      </c>
      <c r="S757" s="232">
        <v>0</v>
      </c>
      <c r="T757" s="232">
        <v>0</v>
      </c>
      <c r="U757" s="232">
        <v>0</v>
      </c>
      <c r="V757" s="232">
        <v>0</v>
      </c>
      <c r="W757" s="232">
        <v>0</v>
      </c>
      <c r="X757" s="232">
        <v>0</v>
      </c>
      <c r="Y757" s="232">
        <v>0</v>
      </c>
      <c r="Z757" s="233">
        <v>45991</v>
      </c>
      <c r="AA757" s="234">
        <v>1</v>
      </c>
      <c r="AB757" s="232">
        <v>11.11</v>
      </c>
    </row>
    <row r="758" spans="1:28" x14ac:dyDescent="0.25">
      <c r="A758" s="16" t="s">
        <v>873</v>
      </c>
      <c r="B758" s="16" t="s">
        <v>3474</v>
      </c>
      <c r="C758" s="16" t="s">
        <v>5102</v>
      </c>
      <c r="D758" s="16" t="s">
        <v>5103</v>
      </c>
      <c r="F758" s="16" t="s">
        <v>3640</v>
      </c>
      <c r="G758" s="16" t="s">
        <v>3641</v>
      </c>
      <c r="H758" s="238">
        <v>1</v>
      </c>
      <c r="I758" s="238">
        <v>0</v>
      </c>
      <c r="J758" s="238">
        <v>0</v>
      </c>
      <c r="K758" s="238">
        <v>0</v>
      </c>
      <c r="L758" s="238">
        <v>0</v>
      </c>
      <c r="M758" s="238">
        <v>0</v>
      </c>
      <c r="N758" s="238">
        <v>0</v>
      </c>
      <c r="O758" s="238">
        <v>0</v>
      </c>
      <c r="P758" s="238">
        <v>0</v>
      </c>
      <c r="Q758" s="232">
        <v>11.11</v>
      </c>
      <c r="R758" s="232">
        <v>0</v>
      </c>
      <c r="S758" s="232">
        <v>0</v>
      </c>
      <c r="T758" s="232">
        <v>0</v>
      </c>
      <c r="U758" s="232">
        <v>0</v>
      </c>
      <c r="V758" s="232">
        <v>0</v>
      </c>
      <c r="W758" s="232">
        <v>0</v>
      </c>
      <c r="X758" s="232">
        <v>0</v>
      </c>
      <c r="Y758" s="232">
        <v>0</v>
      </c>
      <c r="Z758" s="233">
        <v>45991</v>
      </c>
      <c r="AA758" s="234">
        <v>1</v>
      </c>
      <c r="AB758" s="232">
        <v>11.11</v>
      </c>
    </row>
    <row r="759" spans="1:28" x14ac:dyDescent="0.25">
      <c r="A759" s="16" t="s">
        <v>873</v>
      </c>
      <c r="B759" s="16" t="s">
        <v>3474</v>
      </c>
      <c r="C759" s="16" t="s">
        <v>5104</v>
      </c>
      <c r="D759" s="16" t="s">
        <v>5105</v>
      </c>
      <c r="F759" s="16" t="s">
        <v>3640</v>
      </c>
      <c r="G759" s="16" t="s">
        <v>3641</v>
      </c>
      <c r="H759" s="238">
        <v>1</v>
      </c>
      <c r="I759" s="238">
        <v>0</v>
      </c>
      <c r="J759" s="238">
        <v>0</v>
      </c>
      <c r="K759" s="238">
        <v>0</v>
      </c>
      <c r="L759" s="238">
        <v>0</v>
      </c>
      <c r="M759" s="238">
        <v>0</v>
      </c>
      <c r="N759" s="238">
        <v>0</v>
      </c>
      <c r="O759" s="238">
        <v>0</v>
      </c>
      <c r="P759" s="238">
        <v>0</v>
      </c>
      <c r="Q759" s="232">
        <v>11.11</v>
      </c>
      <c r="R759" s="232">
        <v>0</v>
      </c>
      <c r="S759" s="232">
        <v>0</v>
      </c>
      <c r="T759" s="232">
        <v>0</v>
      </c>
      <c r="U759" s="232">
        <v>0</v>
      </c>
      <c r="V759" s="232">
        <v>0</v>
      </c>
      <c r="W759" s="232">
        <v>0</v>
      </c>
      <c r="X759" s="232">
        <v>0</v>
      </c>
      <c r="Y759" s="232">
        <v>0</v>
      </c>
      <c r="Z759" s="233">
        <v>45991</v>
      </c>
      <c r="AA759" s="234">
        <v>1</v>
      </c>
      <c r="AB759" s="232">
        <v>11.11</v>
      </c>
    </row>
    <row r="760" spans="1:28" x14ac:dyDescent="0.25">
      <c r="A760" s="16" t="s">
        <v>873</v>
      </c>
      <c r="B760" s="16" t="s">
        <v>3474</v>
      </c>
      <c r="C760" s="16" t="s">
        <v>5106</v>
      </c>
      <c r="D760" s="16" t="s">
        <v>5107</v>
      </c>
      <c r="F760" s="16" t="s">
        <v>3640</v>
      </c>
      <c r="G760" s="16" t="s">
        <v>3641</v>
      </c>
      <c r="H760" s="238">
        <v>1</v>
      </c>
      <c r="I760" s="238">
        <v>0</v>
      </c>
      <c r="J760" s="238">
        <v>0</v>
      </c>
      <c r="K760" s="238">
        <v>0</v>
      </c>
      <c r="L760" s="238">
        <v>0</v>
      </c>
      <c r="M760" s="238">
        <v>0</v>
      </c>
      <c r="N760" s="238">
        <v>0</v>
      </c>
      <c r="O760" s="238">
        <v>0</v>
      </c>
      <c r="P760" s="238">
        <v>0</v>
      </c>
      <c r="Q760" s="232">
        <v>2486</v>
      </c>
      <c r="R760" s="232">
        <v>0</v>
      </c>
      <c r="S760" s="232">
        <v>0</v>
      </c>
      <c r="T760" s="232">
        <v>0</v>
      </c>
      <c r="U760" s="232">
        <v>0</v>
      </c>
      <c r="V760" s="232">
        <v>0</v>
      </c>
      <c r="W760" s="232">
        <v>0</v>
      </c>
      <c r="X760" s="232">
        <v>0</v>
      </c>
      <c r="Y760" s="232">
        <v>0</v>
      </c>
      <c r="Z760" s="233">
        <v>45991</v>
      </c>
      <c r="AA760" s="234">
        <v>1</v>
      </c>
      <c r="AB760" s="232">
        <v>2486</v>
      </c>
    </row>
    <row r="761" spans="1:28" x14ac:dyDescent="0.25">
      <c r="A761" s="16" t="s">
        <v>873</v>
      </c>
      <c r="B761" s="16" t="s">
        <v>3474</v>
      </c>
      <c r="C761" s="16" t="s">
        <v>5108</v>
      </c>
      <c r="D761" s="16" t="s">
        <v>5109</v>
      </c>
      <c r="F761" s="16" t="s">
        <v>3640</v>
      </c>
      <c r="G761" s="16" t="s">
        <v>3641</v>
      </c>
      <c r="H761" s="238">
        <v>12</v>
      </c>
      <c r="I761" s="238">
        <v>0</v>
      </c>
      <c r="J761" s="238">
        <v>0</v>
      </c>
      <c r="K761" s="238">
        <v>0</v>
      </c>
      <c r="L761" s="238">
        <v>0</v>
      </c>
      <c r="M761" s="238">
        <v>0</v>
      </c>
      <c r="N761" s="238">
        <v>0</v>
      </c>
      <c r="O761" s="238">
        <v>0</v>
      </c>
      <c r="P761" s="238">
        <v>0</v>
      </c>
      <c r="Q761" s="232">
        <v>133.32</v>
      </c>
      <c r="R761" s="232">
        <v>0</v>
      </c>
      <c r="S761" s="232">
        <v>0</v>
      </c>
      <c r="T761" s="232">
        <v>0</v>
      </c>
      <c r="U761" s="232">
        <v>0</v>
      </c>
      <c r="V761" s="232">
        <v>0</v>
      </c>
      <c r="W761" s="232">
        <v>0</v>
      </c>
      <c r="X761" s="232">
        <v>0</v>
      </c>
      <c r="Y761" s="232">
        <v>0</v>
      </c>
      <c r="Z761" s="233">
        <v>45991</v>
      </c>
      <c r="AA761" s="234">
        <v>12</v>
      </c>
      <c r="AB761" s="232">
        <v>133.32</v>
      </c>
    </row>
    <row r="762" spans="1:28" x14ac:dyDescent="0.25">
      <c r="A762" s="16" t="s">
        <v>873</v>
      </c>
      <c r="B762" s="16" t="s">
        <v>3474</v>
      </c>
      <c r="C762" s="16" t="s">
        <v>5110</v>
      </c>
      <c r="D762" s="16" t="s">
        <v>5111</v>
      </c>
      <c r="F762" s="16" t="s">
        <v>3640</v>
      </c>
      <c r="G762" s="16" t="s">
        <v>3641</v>
      </c>
      <c r="H762" s="238">
        <v>1</v>
      </c>
      <c r="I762" s="238">
        <v>0</v>
      </c>
      <c r="J762" s="238">
        <v>0</v>
      </c>
      <c r="K762" s="238">
        <v>0</v>
      </c>
      <c r="L762" s="238">
        <v>0</v>
      </c>
      <c r="M762" s="238">
        <v>0</v>
      </c>
      <c r="N762" s="238">
        <v>0</v>
      </c>
      <c r="O762" s="238">
        <v>0</v>
      </c>
      <c r="P762" s="238">
        <v>0</v>
      </c>
      <c r="Q762" s="232">
        <v>11.11</v>
      </c>
      <c r="R762" s="232">
        <v>0</v>
      </c>
      <c r="S762" s="232">
        <v>0</v>
      </c>
      <c r="T762" s="232">
        <v>0</v>
      </c>
      <c r="U762" s="232">
        <v>0</v>
      </c>
      <c r="V762" s="232">
        <v>0</v>
      </c>
      <c r="W762" s="232">
        <v>0</v>
      </c>
      <c r="X762" s="232">
        <v>0</v>
      </c>
      <c r="Y762" s="232">
        <v>0</v>
      </c>
      <c r="Z762" s="233">
        <v>45991</v>
      </c>
      <c r="AA762" s="234">
        <v>1</v>
      </c>
      <c r="AB762" s="232">
        <v>11.11</v>
      </c>
    </row>
    <row r="763" spans="1:28" x14ac:dyDescent="0.25">
      <c r="A763" s="16" t="s">
        <v>873</v>
      </c>
      <c r="B763" s="16" t="s">
        <v>3474</v>
      </c>
      <c r="C763" s="16" t="s">
        <v>5112</v>
      </c>
      <c r="D763" s="16" t="s">
        <v>5113</v>
      </c>
      <c r="F763" s="16" t="s">
        <v>3640</v>
      </c>
      <c r="G763" s="16" t="s">
        <v>3641</v>
      </c>
      <c r="H763" s="238">
        <v>1</v>
      </c>
      <c r="I763" s="238">
        <v>0</v>
      </c>
      <c r="J763" s="238">
        <v>0</v>
      </c>
      <c r="K763" s="238">
        <v>0</v>
      </c>
      <c r="L763" s="238">
        <v>0</v>
      </c>
      <c r="M763" s="238">
        <v>0</v>
      </c>
      <c r="N763" s="238">
        <v>0</v>
      </c>
      <c r="O763" s="238">
        <v>0</v>
      </c>
      <c r="P763" s="238">
        <v>0</v>
      </c>
      <c r="Q763" s="232">
        <v>11.11</v>
      </c>
      <c r="R763" s="232">
        <v>0</v>
      </c>
      <c r="S763" s="232">
        <v>0</v>
      </c>
      <c r="T763" s="232">
        <v>0</v>
      </c>
      <c r="U763" s="232">
        <v>0</v>
      </c>
      <c r="V763" s="232">
        <v>0</v>
      </c>
      <c r="W763" s="232">
        <v>0</v>
      </c>
      <c r="X763" s="232">
        <v>0</v>
      </c>
      <c r="Y763" s="232">
        <v>0</v>
      </c>
      <c r="Z763" s="233">
        <v>45991</v>
      </c>
      <c r="AA763" s="234">
        <v>1</v>
      </c>
      <c r="AB763" s="232">
        <v>11.11</v>
      </c>
    </row>
    <row r="764" spans="1:28" x14ac:dyDescent="0.25">
      <c r="A764" s="16" t="s">
        <v>873</v>
      </c>
      <c r="B764" s="16" t="s">
        <v>3474</v>
      </c>
      <c r="C764" s="16" t="s">
        <v>5114</v>
      </c>
      <c r="D764" s="16" t="s">
        <v>5115</v>
      </c>
      <c r="F764" s="16" t="s">
        <v>3640</v>
      </c>
      <c r="G764" s="16" t="s">
        <v>3641</v>
      </c>
      <c r="H764" s="238">
        <v>5</v>
      </c>
      <c r="I764" s="238">
        <v>0</v>
      </c>
      <c r="J764" s="238">
        <v>0</v>
      </c>
      <c r="K764" s="238">
        <v>0</v>
      </c>
      <c r="L764" s="238">
        <v>0</v>
      </c>
      <c r="M764" s="238">
        <v>0</v>
      </c>
      <c r="N764" s="238">
        <v>0</v>
      </c>
      <c r="O764" s="238">
        <v>0</v>
      </c>
      <c r="P764" s="238">
        <v>0</v>
      </c>
      <c r="Q764" s="232">
        <v>55.55</v>
      </c>
      <c r="R764" s="232">
        <v>0</v>
      </c>
      <c r="S764" s="232">
        <v>0</v>
      </c>
      <c r="T764" s="232">
        <v>0</v>
      </c>
      <c r="U764" s="232">
        <v>0</v>
      </c>
      <c r="V764" s="232">
        <v>0</v>
      </c>
      <c r="W764" s="232">
        <v>0</v>
      </c>
      <c r="X764" s="232">
        <v>0</v>
      </c>
      <c r="Y764" s="232">
        <v>0</v>
      </c>
      <c r="Z764" s="233">
        <v>45991</v>
      </c>
      <c r="AA764" s="234">
        <v>5</v>
      </c>
      <c r="AB764" s="232">
        <v>55.55</v>
      </c>
    </row>
    <row r="765" spans="1:28" x14ac:dyDescent="0.25">
      <c r="A765" s="16" t="s">
        <v>873</v>
      </c>
      <c r="B765" s="16" t="s">
        <v>3474</v>
      </c>
      <c r="C765" s="16" t="s">
        <v>5116</v>
      </c>
      <c r="D765" s="16" t="s">
        <v>5117</v>
      </c>
      <c r="F765" s="16" t="s">
        <v>3640</v>
      </c>
      <c r="G765" s="16" t="s">
        <v>3641</v>
      </c>
      <c r="H765" s="238">
        <v>6</v>
      </c>
      <c r="I765" s="238">
        <v>0</v>
      </c>
      <c r="J765" s="238">
        <v>0</v>
      </c>
      <c r="K765" s="238">
        <v>0</v>
      </c>
      <c r="L765" s="238">
        <v>0</v>
      </c>
      <c r="M765" s="238">
        <v>0</v>
      </c>
      <c r="N765" s="238">
        <v>0</v>
      </c>
      <c r="O765" s="238">
        <v>0</v>
      </c>
      <c r="P765" s="238">
        <v>0</v>
      </c>
      <c r="Q765" s="232">
        <v>66.66</v>
      </c>
      <c r="R765" s="232">
        <v>0</v>
      </c>
      <c r="S765" s="232">
        <v>0</v>
      </c>
      <c r="T765" s="232">
        <v>0</v>
      </c>
      <c r="U765" s="232">
        <v>0</v>
      </c>
      <c r="V765" s="232">
        <v>0</v>
      </c>
      <c r="W765" s="232">
        <v>0</v>
      </c>
      <c r="X765" s="232">
        <v>0</v>
      </c>
      <c r="Y765" s="232">
        <v>0</v>
      </c>
      <c r="Z765" s="233">
        <v>45991</v>
      </c>
      <c r="AA765" s="234">
        <v>6</v>
      </c>
      <c r="AB765" s="232">
        <v>66.66</v>
      </c>
    </row>
    <row r="766" spans="1:28" x14ac:dyDescent="0.25">
      <c r="A766" s="16" t="s">
        <v>873</v>
      </c>
      <c r="B766" s="16" t="s">
        <v>3474</v>
      </c>
      <c r="C766" s="16" t="s">
        <v>5118</v>
      </c>
      <c r="D766" s="16" t="s">
        <v>5119</v>
      </c>
      <c r="F766" s="16" t="s">
        <v>3640</v>
      </c>
      <c r="G766" s="16" t="s">
        <v>3641</v>
      </c>
      <c r="H766" s="238">
        <v>1</v>
      </c>
      <c r="I766" s="238">
        <v>0</v>
      </c>
      <c r="J766" s="238">
        <v>0</v>
      </c>
      <c r="K766" s="238">
        <v>0</v>
      </c>
      <c r="L766" s="238">
        <v>0</v>
      </c>
      <c r="M766" s="238">
        <v>0</v>
      </c>
      <c r="N766" s="238">
        <v>0</v>
      </c>
      <c r="O766" s="238">
        <v>0</v>
      </c>
      <c r="P766" s="238">
        <v>0</v>
      </c>
      <c r="Q766" s="232">
        <v>11.11</v>
      </c>
      <c r="R766" s="232">
        <v>0</v>
      </c>
      <c r="S766" s="232">
        <v>0</v>
      </c>
      <c r="T766" s="232">
        <v>0</v>
      </c>
      <c r="U766" s="232">
        <v>0</v>
      </c>
      <c r="V766" s="232">
        <v>0</v>
      </c>
      <c r="W766" s="232">
        <v>0</v>
      </c>
      <c r="X766" s="232">
        <v>0</v>
      </c>
      <c r="Y766" s="232">
        <v>0</v>
      </c>
      <c r="Z766" s="233">
        <v>45991</v>
      </c>
      <c r="AA766" s="234">
        <v>1</v>
      </c>
      <c r="AB766" s="232">
        <v>11.11</v>
      </c>
    </row>
    <row r="767" spans="1:28" x14ac:dyDescent="0.25">
      <c r="A767" s="16" t="s">
        <v>873</v>
      </c>
      <c r="B767" s="16" t="s">
        <v>3474</v>
      </c>
      <c r="C767" s="16" t="s">
        <v>5120</v>
      </c>
      <c r="D767" s="16" t="s">
        <v>5121</v>
      </c>
      <c r="F767" s="16" t="s">
        <v>3640</v>
      </c>
      <c r="G767" s="16" t="s">
        <v>3641</v>
      </c>
      <c r="H767" s="238">
        <v>1</v>
      </c>
      <c r="I767" s="238">
        <v>0</v>
      </c>
      <c r="J767" s="238">
        <v>0</v>
      </c>
      <c r="K767" s="238">
        <v>0</v>
      </c>
      <c r="L767" s="238">
        <v>0</v>
      </c>
      <c r="M767" s="238">
        <v>0</v>
      </c>
      <c r="N767" s="238">
        <v>0</v>
      </c>
      <c r="O767" s="238">
        <v>0</v>
      </c>
      <c r="P767" s="238">
        <v>0</v>
      </c>
      <c r="Q767" s="232">
        <v>11.11</v>
      </c>
      <c r="R767" s="232">
        <v>0</v>
      </c>
      <c r="S767" s="232">
        <v>0</v>
      </c>
      <c r="T767" s="232">
        <v>0</v>
      </c>
      <c r="U767" s="232">
        <v>0</v>
      </c>
      <c r="V767" s="232">
        <v>0</v>
      </c>
      <c r="W767" s="232">
        <v>0</v>
      </c>
      <c r="X767" s="232">
        <v>0</v>
      </c>
      <c r="Y767" s="232">
        <v>0</v>
      </c>
      <c r="Z767" s="233">
        <v>45991</v>
      </c>
      <c r="AA767" s="234">
        <v>1</v>
      </c>
      <c r="AB767" s="232">
        <v>11.11</v>
      </c>
    </row>
    <row r="768" spans="1:28" x14ac:dyDescent="0.25">
      <c r="A768" s="16" t="s">
        <v>873</v>
      </c>
      <c r="B768" s="16" t="s">
        <v>3474</v>
      </c>
      <c r="C768" s="16" t="s">
        <v>5122</v>
      </c>
      <c r="D768" s="16" t="s">
        <v>5123</v>
      </c>
      <c r="F768" s="16" t="s">
        <v>3640</v>
      </c>
      <c r="G768" s="16" t="s">
        <v>3641</v>
      </c>
      <c r="H768" s="238">
        <v>2</v>
      </c>
      <c r="I768" s="238">
        <v>0</v>
      </c>
      <c r="J768" s="238">
        <v>0</v>
      </c>
      <c r="K768" s="238">
        <v>0</v>
      </c>
      <c r="L768" s="238">
        <v>0</v>
      </c>
      <c r="M768" s="238">
        <v>0</v>
      </c>
      <c r="N768" s="238">
        <v>0</v>
      </c>
      <c r="O768" s="238">
        <v>0</v>
      </c>
      <c r="P768" s="238">
        <v>0</v>
      </c>
      <c r="Q768" s="232">
        <v>22.22</v>
      </c>
      <c r="R768" s="232">
        <v>0</v>
      </c>
      <c r="S768" s="232">
        <v>0</v>
      </c>
      <c r="T768" s="232">
        <v>0</v>
      </c>
      <c r="U768" s="232">
        <v>0</v>
      </c>
      <c r="V768" s="232">
        <v>0</v>
      </c>
      <c r="W768" s="232">
        <v>0</v>
      </c>
      <c r="X768" s="232">
        <v>0</v>
      </c>
      <c r="Y768" s="232">
        <v>0</v>
      </c>
      <c r="Z768" s="233">
        <v>45991</v>
      </c>
      <c r="AA768" s="234">
        <v>2</v>
      </c>
      <c r="AB768" s="232">
        <v>22.22</v>
      </c>
    </row>
    <row r="769" spans="1:28" x14ac:dyDescent="0.25">
      <c r="A769" s="16" t="s">
        <v>873</v>
      </c>
      <c r="B769" s="16" t="s">
        <v>3474</v>
      </c>
      <c r="C769" s="16" t="s">
        <v>5124</v>
      </c>
      <c r="D769" s="16" t="s">
        <v>5125</v>
      </c>
      <c r="F769" s="16" t="s">
        <v>3640</v>
      </c>
      <c r="G769" s="16" t="s">
        <v>3641</v>
      </c>
      <c r="H769" s="238">
        <v>4</v>
      </c>
      <c r="I769" s="238">
        <v>0</v>
      </c>
      <c r="J769" s="238">
        <v>0</v>
      </c>
      <c r="K769" s="238">
        <v>0</v>
      </c>
      <c r="L769" s="238">
        <v>0</v>
      </c>
      <c r="M769" s="238">
        <v>0</v>
      </c>
      <c r="N769" s="238">
        <v>0</v>
      </c>
      <c r="O769" s="238">
        <v>0</v>
      </c>
      <c r="P769" s="238">
        <v>0</v>
      </c>
      <c r="Q769" s="232">
        <v>44.44</v>
      </c>
      <c r="R769" s="232">
        <v>0</v>
      </c>
      <c r="S769" s="232">
        <v>0</v>
      </c>
      <c r="T769" s="232">
        <v>0</v>
      </c>
      <c r="U769" s="232">
        <v>0</v>
      </c>
      <c r="V769" s="232">
        <v>0</v>
      </c>
      <c r="W769" s="232">
        <v>0</v>
      </c>
      <c r="X769" s="232">
        <v>0</v>
      </c>
      <c r="Y769" s="232">
        <v>0</v>
      </c>
      <c r="Z769" s="233">
        <v>45991</v>
      </c>
      <c r="AA769" s="234">
        <v>4</v>
      </c>
      <c r="AB769" s="232">
        <v>44.44</v>
      </c>
    </row>
    <row r="770" spans="1:28" x14ac:dyDescent="0.25">
      <c r="A770" s="16" t="s">
        <v>873</v>
      </c>
      <c r="B770" s="16" t="s">
        <v>3474</v>
      </c>
      <c r="C770" s="16" t="s">
        <v>5126</v>
      </c>
      <c r="D770" s="16" t="s">
        <v>5127</v>
      </c>
      <c r="F770" s="16" t="s">
        <v>3640</v>
      </c>
      <c r="G770" s="16" t="s">
        <v>3641</v>
      </c>
      <c r="H770" s="238">
        <v>2</v>
      </c>
      <c r="I770" s="238">
        <v>0</v>
      </c>
      <c r="J770" s="238">
        <v>0</v>
      </c>
      <c r="K770" s="238">
        <v>0</v>
      </c>
      <c r="L770" s="238">
        <v>0</v>
      </c>
      <c r="M770" s="238">
        <v>0</v>
      </c>
      <c r="N770" s="238">
        <v>0</v>
      </c>
      <c r="O770" s="238">
        <v>0</v>
      </c>
      <c r="P770" s="238">
        <v>0</v>
      </c>
      <c r="Q770" s="232">
        <v>11.58</v>
      </c>
      <c r="R770" s="232">
        <v>0</v>
      </c>
      <c r="S770" s="232">
        <v>0</v>
      </c>
      <c r="T770" s="232">
        <v>0</v>
      </c>
      <c r="U770" s="232">
        <v>0</v>
      </c>
      <c r="V770" s="232">
        <v>0</v>
      </c>
      <c r="W770" s="232">
        <v>0</v>
      </c>
      <c r="X770" s="232">
        <v>0</v>
      </c>
      <c r="Y770" s="232">
        <v>0</v>
      </c>
      <c r="Z770" s="233">
        <v>45991</v>
      </c>
      <c r="AA770" s="234">
        <v>2</v>
      </c>
      <c r="AB770" s="232">
        <v>11.58</v>
      </c>
    </row>
    <row r="771" spans="1:28" x14ac:dyDescent="0.25">
      <c r="A771" s="16" t="s">
        <v>873</v>
      </c>
      <c r="B771" s="16" t="s">
        <v>3474</v>
      </c>
      <c r="C771" s="16" t="s">
        <v>5128</v>
      </c>
      <c r="D771" s="16" t="s">
        <v>5129</v>
      </c>
      <c r="F771" s="16" t="s">
        <v>3640</v>
      </c>
      <c r="G771" s="16" t="s">
        <v>3641</v>
      </c>
      <c r="H771" s="238">
        <v>6</v>
      </c>
      <c r="I771" s="238">
        <v>0</v>
      </c>
      <c r="J771" s="238">
        <v>0</v>
      </c>
      <c r="K771" s="238">
        <v>0</v>
      </c>
      <c r="L771" s="238">
        <v>0</v>
      </c>
      <c r="M771" s="238">
        <v>0</v>
      </c>
      <c r="N771" s="238">
        <v>0</v>
      </c>
      <c r="O771" s="238">
        <v>0</v>
      </c>
      <c r="P771" s="238">
        <v>0</v>
      </c>
      <c r="Q771" s="232">
        <v>66.66</v>
      </c>
      <c r="R771" s="232">
        <v>0</v>
      </c>
      <c r="S771" s="232">
        <v>0</v>
      </c>
      <c r="T771" s="232">
        <v>0</v>
      </c>
      <c r="U771" s="232">
        <v>0</v>
      </c>
      <c r="V771" s="232">
        <v>0</v>
      </c>
      <c r="W771" s="232">
        <v>0</v>
      </c>
      <c r="X771" s="232">
        <v>0</v>
      </c>
      <c r="Y771" s="232">
        <v>0</v>
      </c>
      <c r="Z771" s="233">
        <v>45991</v>
      </c>
      <c r="AA771" s="234">
        <v>6</v>
      </c>
      <c r="AB771" s="232">
        <v>66.66</v>
      </c>
    </row>
    <row r="772" spans="1:28" x14ac:dyDescent="0.25">
      <c r="A772" s="16" t="s">
        <v>873</v>
      </c>
      <c r="B772" s="16" t="s">
        <v>3474</v>
      </c>
      <c r="C772" s="16" t="s">
        <v>5130</v>
      </c>
      <c r="D772" s="16" t="s">
        <v>5131</v>
      </c>
      <c r="F772" s="16" t="s">
        <v>3640</v>
      </c>
      <c r="G772" s="16" t="s">
        <v>3641</v>
      </c>
      <c r="H772" s="238">
        <v>1</v>
      </c>
      <c r="I772" s="238">
        <v>0</v>
      </c>
      <c r="J772" s="238">
        <v>0</v>
      </c>
      <c r="K772" s="238">
        <v>0</v>
      </c>
      <c r="L772" s="238">
        <v>0</v>
      </c>
      <c r="M772" s="238">
        <v>0</v>
      </c>
      <c r="N772" s="238">
        <v>0</v>
      </c>
      <c r="O772" s="238">
        <v>0</v>
      </c>
      <c r="P772" s="238">
        <v>0</v>
      </c>
      <c r="Q772" s="232">
        <v>11.11</v>
      </c>
      <c r="R772" s="232">
        <v>0</v>
      </c>
      <c r="S772" s="232">
        <v>0</v>
      </c>
      <c r="T772" s="232">
        <v>0</v>
      </c>
      <c r="U772" s="232">
        <v>0</v>
      </c>
      <c r="V772" s="232">
        <v>0</v>
      </c>
      <c r="W772" s="232">
        <v>0</v>
      </c>
      <c r="X772" s="232">
        <v>0</v>
      </c>
      <c r="Y772" s="232">
        <v>0</v>
      </c>
      <c r="Z772" s="233">
        <v>45991</v>
      </c>
      <c r="AA772" s="234">
        <v>1</v>
      </c>
      <c r="AB772" s="232">
        <v>11.11</v>
      </c>
    </row>
    <row r="773" spans="1:28" x14ac:dyDescent="0.25">
      <c r="A773" s="16" t="s">
        <v>873</v>
      </c>
      <c r="B773" s="16" t="s">
        <v>3474</v>
      </c>
      <c r="C773" s="16" t="s">
        <v>5132</v>
      </c>
      <c r="D773" s="16" t="s">
        <v>5133</v>
      </c>
      <c r="F773" s="16" t="s">
        <v>3640</v>
      </c>
      <c r="G773" s="16" t="s">
        <v>3641</v>
      </c>
      <c r="H773" s="238">
        <v>7</v>
      </c>
      <c r="I773" s="238">
        <v>0</v>
      </c>
      <c r="J773" s="238">
        <v>0</v>
      </c>
      <c r="K773" s="238">
        <v>0</v>
      </c>
      <c r="L773" s="238">
        <v>0</v>
      </c>
      <c r="M773" s="238">
        <v>0</v>
      </c>
      <c r="N773" s="238">
        <v>0</v>
      </c>
      <c r="O773" s="238">
        <v>0</v>
      </c>
      <c r="P773" s="238">
        <v>0</v>
      </c>
      <c r="Q773" s="232">
        <v>77.77</v>
      </c>
      <c r="R773" s="232">
        <v>0</v>
      </c>
      <c r="S773" s="232">
        <v>0</v>
      </c>
      <c r="T773" s="232">
        <v>0</v>
      </c>
      <c r="U773" s="232">
        <v>0</v>
      </c>
      <c r="V773" s="232">
        <v>0</v>
      </c>
      <c r="W773" s="232">
        <v>0</v>
      </c>
      <c r="X773" s="232">
        <v>0</v>
      </c>
      <c r="Y773" s="232">
        <v>0</v>
      </c>
      <c r="Z773" s="233">
        <v>45991</v>
      </c>
      <c r="AA773" s="234">
        <v>7</v>
      </c>
      <c r="AB773" s="232">
        <v>77.77</v>
      </c>
    </row>
    <row r="774" spans="1:28" x14ac:dyDescent="0.25">
      <c r="A774" s="16" t="s">
        <v>873</v>
      </c>
      <c r="B774" s="16" t="s">
        <v>3474</v>
      </c>
      <c r="C774" s="16" t="s">
        <v>5134</v>
      </c>
      <c r="D774" s="16" t="s">
        <v>5135</v>
      </c>
      <c r="F774" s="16" t="s">
        <v>3640</v>
      </c>
      <c r="G774" s="16" t="s">
        <v>3641</v>
      </c>
      <c r="H774" s="238">
        <v>4</v>
      </c>
      <c r="I774" s="238">
        <v>0</v>
      </c>
      <c r="J774" s="238">
        <v>0</v>
      </c>
      <c r="K774" s="238">
        <v>0</v>
      </c>
      <c r="L774" s="238">
        <v>0</v>
      </c>
      <c r="M774" s="238">
        <v>0</v>
      </c>
      <c r="N774" s="238">
        <v>0</v>
      </c>
      <c r="O774" s="238">
        <v>0</v>
      </c>
      <c r="P774" s="238">
        <v>0</v>
      </c>
      <c r="Q774" s="232">
        <v>44.44</v>
      </c>
      <c r="R774" s="232">
        <v>0</v>
      </c>
      <c r="S774" s="232">
        <v>0</v>
      </c>
      <c r="T774" s="232">
        <v>0</v>
      </c>
      <c r="U774" s="232">
        <v>0</v>
      </c>
      <c r="V774" s="232">
        <v>0</v>
      </c>
      <c r="W774" s="232">
        <v>0</v>
      </c>
      <c r="X774" s="232">
        <v>0</v>
      </c>
      <c r="Y774" s="232">
        <v>0</v>
      </c>
      <c r="Z774" s="233">
        <v>45991</v>
      </c>
      <c r="AA774" s="234">
        <v>4</v>
      </c>
      <c r="AB774" s="232">
        <v>44.44</v>
      </c>
    </row>
    <row r="775" spans="1:28" x14ac:dyDescent="0.25">
      <c r="A775" s="16" t="s">
        <v>873</v>
      </c>
      <c r="B775" s="16" t="s">
        <v>3474</v>
      </c>
      <c r="C775" s="16" t="s">
        <v>5136</v>
      </c>
      <c r="D775" s="16" t="s">
        <v>5137</v>
      </c>
      <c r="F775" s="16" t="s">
        <v>3640</v>
      </c>
      <c r="G775" s="16" t="s">
        <v>3641</v>
      </c>
      <c r="H775" s="238">
        <v>1</v>
      </c>
      <c r="I775" s="238">
        <v>0</v>
      </c>
      <c r="J775" s="238">
        <v>0</v>
      </c>
      <c r="K775" s="238">
        <v>0</v>
      </c>
      <c r="L775" s="238">
        <v>0</v>
      </c>
      <c r="M775" s="238">
        <v>0</v>
      </c>
      <c r="N775" s="238">
        <v>0</v>
      </c>
      <c r="O775" s="238">
        <v>0</v>
      </c>
      <c r="P775" s="238">
        <v>0</v>
      </c>
      <c r="Q775" s="232">
        <v>11.11</v>
      </c>
      <c r="R775" s="232">
        <v>0</v>
      </c>
      <c r="S775" s="232">
        <v>0</v>
      </c>
      <c r="T775" s="232">
        <v>0</v>
      </c>
      <c r="U775" s="232">
        <v>0</v>
      </c>
      <c r="V775" s="232">
        <v>0</v>
      </c>
      <c r="W775" s="232">
        <v>0</v>
      </c>
      <c r="X775" s="232">
        <v>0</v>
      </c>
      <c r="Y775" s="232">
        <v>0</v>
      </c>
      <c r="Z775" s="233">
        <v>45991</v>
      </c>
      <c r="AA775" s="234">
        <v>1</v>
      </c>
      <c r="AB775" s="232">
        <v>11.11</v>
      </c>
    </row>
    <row r="776" spans="1:28" x14ac:dyDescent="0.25">
      <c r="A776" s="16" t="s">
        <v>873</v>
      </c>
      <c r="B776" s="16" t="s">
        <v>3474</v>
      </c>
      <c r="C776" s="16" t="s">
        <v>5138</v>
      </c>
      <c r="D776" s="16" t="s">
        <v>5139</v>
      </c>
      <c r="F776" s="16" t="s">
        <v>3640</v>
      </c>
      <c r="G776" s="16" t="s">
        <v>3641</v>
      </c>
      <c r="H776" s="238">
        <v>1</v>
      </c>
      <c r="I776" s="238">
        <v>0</v>
      </c>
      <c r="J776" s="238">
        <v>0</v>
      </c>
      <c r="K776" s="238">
        <v>0</v>
      </c>
      <c r="L776" s="238">
        <v>0</v>
      </c>
      <c r="M776" s="238">
        <v>0</v>
      </c>
      <c r="N776" s="238">
        <v>0</v>
      </c>
      <c r="O776" s="238">
        <v>0</v>
      </c>
      <c r="P776" s="238">
        <v>0</v>
      </c>
      <c r="Q776" s="232">
        <v>11.11</v>
      </c>
      <c r="R776" s="232">
        <v>0</v>
      </c>
      <c r="S776" s="232">
        <v>0</v>
      </c>
      <c r="T776" s="232">
        <v>0</v>
      </c>
      <c r="U776" s="232">
        <v>0</v>
      </c>
      <c r="V776" s="232">
        <v>0</v>
      </c>
      <c r="W776" s="232">
        <v>0</v>
      </c>
      <c r="X776" s="232">
        <v>0</v>
      </c>
      <c r="Y776" s="232">
        <v>0</v>
      </c>
      <c r="Z776" s="233">
        <v>45991</v>
      </c>
      <c r="AA776" s="234">
        <v>1</v>
      </c>
      <c r="AB776" s="232">
        <v>11.11</v>
      </c>
    </row>
    <row r="777" spans="1:28" x14ac:dyDescent="0.25">
      <c r="A777" s="16" t="s">
        <v>873</v>
      </c>
      <c r="B777" s="16" t="s">
        <v>3474</v>
      </c>
      <c r="C777" s="16" t="s">
        <v>5140</v>
      </c>
      <c r="D777" s="16" t="s">
        <v>5141</v>
      </c>
      <c r="F777" s="16" t="s">
        <v>3640</v>
      </c>
      <c r="G777" s="16" t="s">
        <v>3641</v>
      </c>
      <c r="H777" s="238">
        <v>1</v>
      </c>
      <c r="I777" s="238">
        <v>0</v>
      </c>
      <c r="J777" s="238">
        <v>0</v>
      </c>
      <c r="K777" s="238">
        <v>0</v>
      </c>
      <c r="L777" s="238">
        <v>0</v>
      </c>
      <c r="M777" s="238">
        <v>0</v>
      </c>
      <c r="N777" s="238">
        <v>0</v>
      </c>
      <c r="O777" s="238">
        <v>0</v>
      </c>
      <c r="P777" s="238">
        <v>0</v>
      </c>
      <c r="Q777" s="232">
        <v>9.61</v>
      </c>
      <c r="R777" s="232">
        <v>0</v>
      </c>
      <c r="S777" s="232">
        <v>0</v>
      </c>
      <c r="T777" s="232">
        <v>0</v>
      </c>
      <c r="U777" s="232">
        <v>0</v>
      </c>
      <c r="V777" s="232">
        <v>0</v>
      </c>
      <c r="W777" s="232">
        <v>0</v>
      </c>
      <c r="X777" s="232">
        <v>0</v>
      </c>
      <c r="Y777" s="232">
        <v>0</v>
      </c>
      <c r="Z777" s="233">
        <v>45991</v>
      </c>
      <c r="AA777" s="234">
        <v>1</v>
      </c>
      <c r="AB777" s="232">
        <v>9.61</v>
      </c>
    </row>
    <row r="778" spans="1:28" x14ac:dyDescent="0.25">
      <c r="A778" s="16" t="s">
        <v>873</v>
      </c>
      <c r="B778" s="16" t="s">
        <v>3474</v>
      </c>
      <c r="C778" s="16" t="s">
        <v>5142</v>
      </c>
      <c r="D778" s="16" t="s">
        <v>5143</v>
      </c>
      <c r="F778" s="16" t="s">
        <v>3640</v>
      </c>
      <c r="G778" s="16" t="s">
        <v>3641</v>
      </c>
      <c r="H778" s="238">
        <v>10</v>
      </c>
      <c r="I778" s="238">
        <v>0</v>
      </c>
      <c r="J778" s="238">
        <v>0</v>
      </c>
      <c r="K778" s="238">
        <v>0</v>
      </c>
      <c r="L778" s="238">
        <v>0</v>
      </c>
      <c r="M778" s="238">
        <v>0</v>
      </c>
      <c r="N778" s="238">
        <v>0</v>
      </c>
      <c r="O778" s="238">
        <v>0</v>
      </c>
      <c r="P778" s="238">
        <v>0</v>
      </c>
      <c r="Q778" s="232">
        <v>111.1</v>
      </c>
      <c r="R778" s="232">
        <v>0</v>
      </c>
      <c r="S778" s="232">
        <v>0</v>
      </c>
      <c r="T778" s="232">
        <v>0</v>
      </c>
      <c r="U778" s="232">
        <v>0</v>
      </c>
      <c r="V778" s="232">
        <v>0</v>
      </c>
      <c r="W778" s="232">
        <v>0</v>
      </c>
      <c r="X778" s="232">
        <v>0</v>
      </c>
      <c r="Y778" s="232">
        <v>0</v>
      </c>
      <c r="Z778" s="233">
        <v>45991</v>
      </c>
      <c r="AA778" s="234">
        <v>10</v>
      </c>
      <c r="AB778" s="232">
        <v>111.1</v>
      </c>
    </row>
    <row r="779" spans="1:28" x14ac:dyDescent="0.25">
      <c r="A779" s="16" t="s">
        <v>873</v>
      </c>
      <c r="B779" s="16" t="s">
        <v>3474</v>
      </c>
      <c r="C779" s="16" t="s">
        <v>5144</v>
      </c>
      <c r="D779" s="16" t="s">
        <v>5145</v>
      </c>
      <c r="F779" s="16" t="s">
        <v>3640</v>
      </c>
      <c r="G779" s="16" t="s">
        <v>3641</v>
      </c>
      <c r="H779" s="238">
        <v>3</v>
      </c>
      <c r="I779" s="238">
        <v>0</v>
      </c>
      <c r="J779" s="238">
        <v>0</v>
      </c>
      <c r="K779" s="238">
        <v>0</v>
      </c>
      <c r="L779" s="238">
        <v>0</v>
      </c>
      <c r="M779" s="238">
        <v>0</v>
      </c>
      <c r="N779" s="238">
        <v>0</v>
      </c>
      <c r="O779" s="238">
        <v>0</v>
      </c>
      <c r="P779" s="238">
        <v>0</v>
      </c>
      <c r="Q779" s="232">
        <v>33.33</v>
      </c>
      <c r="R779" s="232">
        <v>0</v>
      </c>
      <c r="S779" s="232">
        <v>0</v>
      </c>
      <c r="T779" s="232">
        <v>0</v>
      </c>
      <c r="U779" s="232">
        <v>0</v>
      </c>
      <c r="V779" s="232">
        <v>0</v>
      </c>
      <c r="W779" s="232">
        <v>0</v>
      </c>
      <c r="X779" s="232">
        <v>0</v>
      </c>
      <c r="Y779" s="232">
        <v>0</v>
      </c>
      <c r="Z779" s="233">
        <v>45991</v>
      </c>
      <c r="AA779" s="234">
        <v>3</v>
      </c>
      <c r="AB779" s="232">
        <v>33.33</v>
      </c>
    </row>
    <row r="780" spans="1:28" x14ac:dyDescent="0.25">
      <c r="A780" s="16" t="s">
        <v>873</v>
      </c>
      <c r="B780" s="16" t="s">
        <v>3474</v>
      </c>
      <c r="C780" s="16" t="s">
        <v>5146</v>
      </c>
      <c r="D780" s="16" t="s">
        <v>5147</v>
      </c>
      <c r="F780" s="16" t="s">
        <v>3640</v>
      </c>
      <c r="G780" s="16" t="s">
        <v>3641</v>
      </c>
      <c r="H780" s="238">
        <v>4</v>
      </c>
      <c r="I780" s="238">
        <v>0</v>
      </c>
      <c r="J780" s="238">
        <v>0</v>
      </c>
      <c r="K780" s="238">
        <v>0</v>
      </c>
      <c r="L780" s="238">
        <v>0</v>
      </c>
      <c r="M780" s="238">
        <v>0</v>
      </c>
      <c r="N780" s="238">
        <v>0</v>
      </c>
      <c r="O780" s="238">
        <v>0</v>
      </c>
      <c r="P780" s="238">
        <v>0</v>
      </c>
      <c r="Q780" s="232">
        <v>44.44</v>
      </c>
      <c r="R780" s="232">
        <v>0</v>
      </c>
      <c r="S780" s="232">
        <v>0</v>
      </c>
      <c r="T780" s="232">
        <v>0</v>
      </c>
      <c r="U780" s="232">
        <v>0</v>
      </c>
      <c r="V780" s="232">
        <v>0</v>
      </c>
      <c r="W780" s="232">
        <v>0</v>
      </c>
      <c r="X780" s="232">
        <v>0</v>
      </c>
      <c r="Y780" s="232">
        <v>0</v>
      </c>
      <c r="Z780" s="233">
        <v>45991</v>
      </c>
      <c r="AA780" s="234">
        <v>4</v>
      </c>
      <c r="AB780" s="232">
        <v>44.44</v>
      </c>
    </row>
    <row r="781" spans="1:28" x14ac:dyDescent="0.25">
      <c r="A781" s="16" t="s">
        <v>873</v>
      </c>
      <c r="B781" s="16" t="s">
        <v>3474</v>
      </c>
      <c r="C781" s="16" t="s">
        <v>5148</v>
      </c>
      <c r="D781" s="16" t="s">
        <v>5149</v>
      </c>
      <c r="F781" s="16" t="s">
        <v>3640</v>
      </c>
      <c r="G781" s="16" t="s">
        <v>3641</v>
      </c>
      <c r="H781" s="238">
        <v>4</v>
      </c>
      <c r="I781" s="238">
        <v>0</v>
      </c>
      <c r="J781" s="238">
        <v>0</v>
      </c>
      <c r="K781" s="238">
        <v>0</v>
      </c>
      <c r="L781" s="238">
        <v>0</v>
      </c>
      <c r="M781" s="238">
        <v>0</v>
      </c>
      <c r="N781" s="238">
        <v>0</v>
      </c>
      <c r="O781" s="238">
        <v>0</v>
      </c>
      <c r="P781" s="238">
        <v>0</v>
      </c>
      <c r="Q781" s="232">
        <v>135.72</v>
      </c>
      <c r="R781" s="232">
        <v>0</v>
      </c>
      <c r="S781" s="232">
        <v>0</v>
      </c>
      <c r="T781" s="232">
        <v>0</v>
      </c>
      <c r="U781" s="232">
        <v>0</v>
      </c>
      <c r="V781" s="232">
        <v>0</v>
      </c>
      <c r="W781" s="232">
        <v>0</v>
      </c>
      <c r="X781" s="232">
        <v>0</v>
      </c>
      <c r="Y781" s="232">
        <v>0</v>
      </c>
      <c r="Z781" s="233">
        <v>45991</v>
      </c>
      <c r="AA781" s="234">
        <v>4</v>
      </c>
      <c r="AB781" s="232">
        <v>135.72</v>
      </c>
    </row>
    <row r="782" spans="1:28" x14ac:dyDescent="0.25">
      <c r="A782" s="16" t="s">
        <v>873</v>
      </c>
      <c r="B782" s="16" t="s">
        <v>3474</v>
      </c>
      <c r="C782" s="16" t="s">
        <v>5150</v>
      </c>
      <c r="D782" s="16" t="s">
        <v>5151</v>
      </c>
      <c r="F782" s="16" t="s">
        <v>3640</v>
      </c>
      <c r="G782" s="16" t="s">
        <v>3641</v>
      </c>
      <c r="H782" s="238">
        <v>10</v>
      </c>
      <c r="I782" s="238">
        <v>0</v>
      </c>
      <c r="J782" s="238">
        <v>0</v>
      </c>
      <c r="K782" s="238">
        <v>0</v>
      </c>
      <c r="L782" s="238">
        <v>0</v>
      </c>
      <c r="M782" s="238">
        <v>0</v>
      </c>
      <c r="N782" s="238">
        <v>0</v>
      </c>
      <c r="O782" s="238">
        <v>0</v>
      </c>
      <c r="P782" s="238">
        <v>0</v>
      </c>
      <c r="Q782" s="232">
        <v>111.1</v>
      </c>
      <c r="R782" s="232">
        <v>0</v>
      </c>
      <c r="S782" s="232">
        <v>0</v>
      </c>
      <c r="T782" s="232">
        <v>0</v>
      </c>
      <c r="U782" s="232">
        <v>0</v>
      </c>
      <c r="V782" s="232">
        <v>0</v>
      </c>
      <c r="W782" s="232">
        <v>0</v>
      </c>
      <c r="X782" s="232">
        <v>0</v>
      </c>
      <c r="Y782" s="232">
        <v>0</v>
      </c>
      <c r="Z782" s="233">
        <v>45991</v>
      </c>
      <c r="AA782" s="234">
        <v>10</v>
      </c>
      <c r="AB782" s="232">
        <v>111.1</v>
      </c>
    </row>
    <row r="783" spans="1:28" x14ac:dyDescent="0.25">
      <c r="A783" s="16" t="s">
        <v>873</v>
      </c>
      <c r="B783" s="16" t="s">
        <v>3474</v>
      </c>
      <c r="C783" s="16" t="s">
        <v>5152</v>
      </c>
      <c r="D783" s="16" t="s">
        <v>5153</v>
      </c>
      <c r="F783" s="16" t="s">
        <v>3640</v>
      </c>
      <c r="G783" s="16" t="s">
        <v>3641</v>
      </c>
      <c r="H783" s="238">
        <v>4</v>
      </c>
      <c r="I783" s="238">
        <v>0</v>
      </c>
      <c r="J783" s="238">
        <v>0</v>
      </c>
      <c r="K783" s="238">
        <v>0</v>
      </c>
      <c r="L783" s="238">
        <v>0</v>
      </c>
      <c r="M783" s="238">
        <v>0</v>
      </c>
      <c r="N783" s="238">
        <v>0</v>
      </c>
      <c r="O783" s="238">
        <v>0</v>
      </c>
      <c r="P783" s="238">
        <v>0</v>
      </c>
      <c r="Q783" s="232">
        <v>44.44</v>
      </c>
      <c r="R783" s="232">
        <v>0</v>
      </c>
      <c r="S783" s="232">
        <v>0</v>
      </c>
      <c r="T783" s="232">
        <v>0</v>
      </c>
      <c r="U783" s="232">
        <v>0</v>
      </c>
      <c r="V783" s="232">
        <v>0</v>
      </c>
      <c r="W783" s="232">
        <v>0</v>
      </c>
      <c r="X783" s="232">
        <v>0</v>
      </c>
      <c r="Y783" s="232">
        <v>0</v>
      </c>
      <c r="Z783" s="233">
        <v>45991</v>
      </c>
      <c r="AA783" s="234">
        <v>4</v>
      </c>
      <c r="AB783" s="232">
        <v>44.44</v>
      </c>
    </row>
    <row r="784" spans="1:28" x14ac:dyDescent="0.25">
      <c r="A784" s="16" t="s">
        <v>873</v>
      </c>
      <c r="B784" s="16" t="s">
        <v>3474</v>
      </c>
      <c r="C784" s="16" t="s">
        <v>5154</v>
      </c>
      <c r="D784" s="16" t="s">
        <v>5155</v>
      </c>
      <c r="F784" s="16" t="s">
        <v>3640</v>
      </c>
      <c r="G784" s="16" t="s">
        <v>3641</v>
      </c>
      <c r="H784" s="238">
        <v>12</v>
      </c>
      <c r="I784" s="238">
        <v>0</v>
      </c>
      <c r="J784" s="238">
        <v>0</v>
      </c>
      <c r="K784" s="238">
        <v>0</v>
      </c>
      <c r="L784" s="238">
        <v>0</v>
      </c>
      <c r="M784" s="238">
        <v>0</v>
      </c>
      <c r="N784" s="238">
        <v>0</v>
      </c>
      <c r="O784" s="238">
        <v>0</v>
      </c>
      <c r="P784" s="238">
        <v>0</v>
      </c>
      <c r="Q784" s="232">
        <v>133.32</v>
      </c>
      <c r="R784" s="232">
        <v>0</v>
      </c>
      <c r="S784" s="232">
        <v>0</v>
      </c>
      <c r="T784" s="232">
        <v>0</v>
      </c>
      <c r="U784" s="232">
        <v>0</v>
      </c>
      <c r="V784" s="232">
        <v>0</v>
      </c>
      <c r="W784" s="232">
        <v>0</v>
      </c>
      <c r="X784" s="232">
        <v>0</v>
      </c>
      <c r="Y784" s="232">
        <v>0</v>
      </c>
      <c r="Z784" s="233">
        <v>45991</v>
      </c>
      <c r="AA784" s="234">
        <v>12</v>
      </c>
      <c r="AB784" s="232">
        <v>133.32</v>
      </c>
    </row>
    <row r="785" spans="1:28" x14ac:dyDescent="0.25">
      <c r="A785" s="16" t="s">
        <v>873</v>
      </c>
      <c r="B785" s="16" t="s">
        <v>3474</v>
      </c>
      <c r="C785" s="16" t="s">
        <v>5156</v>
      </c>
      <c r="D785" s="16" t="s">
        <v>5157</v>
      </c>
      <c r="F785" s="16" t="s">
        <v>3640</v>
      </c>
      <c r="G785" s="16" t="s">
        <v>3641</v>
      </c>
      <c r="H785" s="238">
        <v>4</v>
      </c>
      <c r="I785" s="238">
        <v>0</v>
      </c>
      <c r="J785" s="238">
        <v>0</v>
      </c>
      <c r="K785" s="238">
        <v>0</v>
      </c>
      <c r="L785" s="238">
        <v>0</v>
      </c>
      <c r="M785" s="238">
        <v>0</v>
      </c>
      <c r="N785" s="238">
        <v>0</v>
      </c>
      <c r="O785" s="238">
        <v>0</v>
      </c>
      <c r="P785" s="238">
        <v>0</v>
      </c>
      <c r="Q785" s="232">
        <v>44.44</v>
      </c>
      <c r="R785" s="232">
        <v>0</v>
      </c>
      <c r="S785" s="232">
        <v>0</v>
      </c>
      <c r="T785" s="232">
        <v>0</v>
      </c>
      <c r="U785" s="232">
        <v>0</v>
      </c>
      <c r="V785" s="232">
        <v>0</v>
      </c>
      <c r="W785" s="232">
        <v>0</v>
      </c>
      <c r="X785" s="232">
        <v>0</v>
      </c>
      <c r="Y785" s="232">
        <v>0</v>
      </c>
      <c r="Z785" s="233">
        <v>45991</v>
      </c>
      <c r="AA785" s="234">
        <v>4</v>
      </c>
      <c r="AB785" s="232">
        <v>44.44</v>
      </c>
    </row>
    <row r="786" spans="1:28" x14ac:dyDescent="0.25">
      <c r="A786" s="16" t="s">
        <v>873</v>
      </c>
      <c r="B786" s="16" t="s">
        <v>3474</v>
      </c>
      <c r="C786" s="16" t="s">
        <v>5158</v>
      </c>
      <c r="D786" s="16" t="s">
        <v>5159</v>
      </c>
      <c r="F786" s="16" t="s">
        <v>3640</v>
      </c>
      <c r="G786" s="16" t="s">
        <v>3641</v>
      </c>
      <c r="H786" s="238">
        <v>10</v>
      </c>
      <c r="I786" s="238">
        <v>0</v>
      </c>
      <c r="J786" s="238">
        <v>0</v>
      </c>
      <c r="K786" s="238">
        <v>0</v>
      </c>
      <c r="L786" s="238">
        <v>0</v>
      </c>
      <c r="M786" s="238">
        <v>0</v>
      </c>
      <c r="N786" s="238">
        <v>0</v>
      </c>
      <c r="O786" s="238">
        <v>0</v>
      </c>
      <c r="P786" s="238">
        <v>0</v>
      </c>
      <c r="Q786" s="232">
        <v>469.09</v>
      </c>
      <c r="R786" s="232">
        <v>0</v>
      </c>
      <c r="S786" s="232">
        <v>0</v>
      </c>
      <c r="T786" s="232">
        <v>0</v>
      </c>
      <c r="U786" s="232">
        <v>0</v>
      </c>
      <c r="V786" s="232">
        <v>0</v>
      </c>
      <c r="W786" s="232">
        <v>0</v>
      </c>
      <c r="X786" s="232">
        <v>0</v>
      </c>
      <c r="Y786" s="232">
        <v>0</v>
      </c>
      <c r="Z786" s="233">
        <v>45991</v>
      </c>
      <c r="AA786" s="234">
        <v>10</v>
      </c>
      <c r="AB786" s="232">
        <v>469.09</v>
      </c>
    </row>
    <row r="787" spans="1:28" x14ac:dyDescent="0.25">
      <c r="A787" s="16" t="s">
        <v>873</v>
      </c>
      <c r="B787" s="16" t="s">
        <v>3474</v>
      </c>
      <c r="C787" s="16" t="s">
        <v>5160</v>
      </c>
      <c r="D787" s="16" t="s">
        <v>5161</v>
      </c>
      <c r="F787" s="16" t="s">
        <v>3640</v>
      </c>
      <c r="G787" s="16" t="s">
        <v>3641</v>
      </c>
      <c r="H787" s="238">
        <v>3</v>
      </c>
      <c r="I787" s="238">
        <v>0</v>
      </c>
      <c r="J787" s="238">
        <v>0</v>
      </c>
      <c r="K787" s="238">
        <v>0</v>
      </c>
      <c r="L787" s="238">
        <v>0</v>
      </c>
      <c r="M787" s="238">
        <v>0</v>
      </c>
      <c r="N787" s="238">
        <v>0</v>
      </c>
      <c r="O787" s="238">
        <v>0</v>
      </c>
      <c r="P787" s="238">
        <v>0</v>
      </c>
      <c r="Q787" s="232">
        <v>33.33</v>
      </c>
      <c r="R787" s="232">
        <v>0</v>
      </c>
      <c r="S787" s="232">
        <v>0</v>
      </c>
      <c r="T787" s="232">
        <v>0</v>
      </c>
      <c r="U787" s="232">
        <v>0</v>
      </c>
      <c r="V787" s="232">
        <v>0</v>
      </c>
      <c r="W787" s="232">
        <v>0</v>
      </c>
      <c r="X787" s="232">
        <v>0</v>
      </c>
      <c r="Y787" s="232">
        <v>0</v>
      </c>
      <c r="Z787" s="233">
        <v>45991</v>
      </c>
      <c r="AA787" s="234">
        <v>3</v>
      </c>
      <c r="AB787" s="232">
        <v>33.33</v>
      </c>
    </row>
    <row r="788" spans="1:28" x14ac:dyDescent="0.25">
      <c r="A788" s="16" t="s">
        <v>873</v>
      </c>
      <c r="B788" s="16" t="s">
        <v>3474</v>
      </c>
      <c r="C788" s="16" t="s">
        <v>5162</v>
      </c>
      <c r="D788" s="16" t="s">
        <v>5163</v>
      </c>
      <c r="F788" s="16" t="s">
        <v>3640</v>
      </c>
      <c r="G788" s="16" t="s">
        <v>3641</v>
      </c>
      <c r="H788" s="238">
        <v>3</v>
      </c>
      <c r="I788" s="238">
        <v>0</v>
      </c>
      <c r="J788" s="238">
        <v>0</v>
      </c>
      <c r="K788" s="238">
        <v>0</v>
      </c>
      <c r="L788" s="238">
        <v>0</v>
      </c>
      <c r="M788" s="238">
        <v>0</v>
      </c>
      <c r="N788" s="238">
        <v>0</v>
      </c>
      <c r="O788" s="238">
        <v>0</v>
      </c>
      <c r="P788" s="238">
        <v>0</v>
      </c>
      <c r="Q788" s="232">
        <v>33.33</v>
      </c>
      <c r="R788" s="232">
        <v>0</v>
      </c>
      <c r="S788" s="232">
        <v>0</v>
      </c>
      <c r="T788" s="232">
        <v>0</v>
      </c>
      <c r="U788" s="232">
        <v>0</v>
      </c>
      <c r="V788" s="232">
        <v>0</v>
      </c>
      <c r="W788" s="232">
        <v>0</v>
      </c>
      <c r="X788" s="232">
        <v>0</v>
      </c>
      <c r="Y788" s="232">
        <v>0</v>
      </c>
      <c r="Z788" s="233">
        <v>45991</v>
      </c>
      <c r="AA788" s="234">
        <v>3</v>
      </c>
      <c r="AB788" s="232">
        <v>33.33</v>
      </c>
    </row>
    <row r="789" spans="1:28" x14ac:dyDescent="0.25">
      <c r="A789" s="16" t="s">
        <v>873</v>
      </c>
      <c r="B789" s="16" t="s">
        <v>3474</v>
      </c>
      <c r="C789" s="16" t="s">
        <v>5164</v>
      </c>
      <c r="D789" s="16" t="s">
        <v>5165</v>
      </c>
      <c r="F789" s="16" t="s">
        <v>3640</v>
      </c>
      <c r="G789" s="16" t="s">
        <v>3641</v>
      </c>
      <c r="H789" s="238">
        <v>1</v>
      </c>
      <c r="I789" s="238">
        <v>0</v>
      </c>
      <c r="J789" s="238">
        <v>0</v>
      </c>
      <c r="K789" s="238">
        <v>0</v>
      </c>
      <c r="L789" s="238">
        <v>0</v>
      </c>
      <c r="M789" s="238">
        <v>0</v>
      </c>
      <c r="N789" s="238">
        <v>0</v>
      </c>
      <c r="O789" s="238">
        <v>0</v>
      </c>
      <c r="P789" s="238">
        <v>0</v>
      </c>
      <c r="Q789" s="232">
        <v>11.11</v>
      </c>
      <c r="R789" s="232">
        <v>0</v>
      </c>
      <c r="S789" s="232">
        <v>0</v>
      </c>
      <c r="T789" s="232">
        <v>0</v>
      </c>
      <c r="U789" s="232">
        <v>0</v>
      </c>
      <c r="V789" s="232">
        <v>0</v>
      </c>
      <c r="W789" s="232">
        <v>0</v>
      </c>
      <c r="X789" s="232">
        <v>0</v>
      </c>
      <c r="Y789" s="232">
        <v>0</v>
      </c>
      <c r="Z789" s="233">
        <v>45991</v>
      </c>
      <c r="AA789" s="234">
        <v>1</v>
      </c>
      <c r="AB789" s="232">
        <v>11.11</v>
      </c>
    </row>
    <row r="790" spans="1:28" x14ac:dyDescent="0.25">
      <c r="A790" s="16" t="s">
        <v>873</v>
      </c>
      <c r="B790" s="16" t="s">
        <v>3474</v>
      </c>
      <c r="C790" s="16" t="s">
        <v>5166</v>
      </c>
      <c r="D790" s="16" t="s">
        <v>5167</v>
      </c>
      <c r="F790" s="16" t="s">
        <v>3640</v>
      </c>
      <c r="G790" s="16" t="s">
        <v>3641</v>
      </c>
      <c r="H790" s="238">
        <v>18</v>
      </c>
      <c r="I790" s="238">
        <v>0</v>
      </c>
      <c r="J790" s="238">
        <v>0</v>
      </c>
      <c r="K790" s="238">
        <v>0</v>
      </c>
      <c r="L790" s="238">
        <v>0</v>
      </c>
      <c r="M790" s="238">
        <v>0</v>
      </c>
      <c r="N790" s="238">
        <v>0</v>
      </c>
      <c r="O790" s="238">
        <v>0</v>
      </c>
      <c r="P790" s="238">
        <v>0</v>
      </c>
      <c r="Q790" s="232">
        <v>199.98</v>
      </c>
      <c r="R790" s="232">
        <v>0</v>
      </c>
      <c r="S790" s="232">
        <v>0</v>
      </c>
      <c r="T790" s="232">
        <v>0</v>
      </c>
      <c r="U790" s="232">
        <v>0</v>
      </c>
      <c r="V790" s="232">
        <v>0</v>
      </c>
      <c r="W790" s="232">
        <v>0</v>
      </c>
      <c r="X790" s="232">
        <v>0</v>
      </c>
      <c r="Y790" s="232">
        <v>0</v>
      </c>
      <c r="Z790" s="233">
        <v>45991</v>
      </c>
      <c r="AA790" s="234">
        <v>18</v>
      </c>
      <c r="AB790" s="232">
        <v>199.98</v>
      </c>
    </row>
    <row r="791" spans="1:28" x14ac:dyDescent="0.25">
      <c r="A791" s="16" t="s">
        <v>873</v>
      </c>
      <c r="B791" s="16" t="s">
        <v>3474</v>
      </c>
      <c r="C791" s="16" t="s">
        <v>5168</v>
      </c>
      <c r="D791" s="16" t="s">
        <v>5169</v>
      </c>
      <c r="F791" s="16" t="s">
        <v>3640</v>
      </c>
      <c r="G791" s="16" t="s">
        <v>3641</v>
      </c>
      <c r="H791" s="238">
        <v>2</v>
      </c>
      <c r="I791" s="238">
        <v>0</v>
      </c>
      <c r="J791" s="238">
        <v>0</v>
      </c>
      <c r="K791" s="238">
        <v>0</v>
      </c>
      <c r="L791" s="238">
        <v>0</v>
      </c>
      <c r="M791" s="238">
        <v>0</v>
      </c>
      <c r="N791" s="238">
        <v>0</v>
      </c>
      <c r="O791" s="238">
        <v>0</v>
      </c>
      <c r="P791" s="238">
        <v>0</v>
      </c>
      <c r="Q791" s="232">
        <v>22.22</v>
      </c>
      <c r="R791" s="232">
        <v>0</v>
      </c>
      <c r="S791" s="232">
        <v>0</v>
      </c>
      <c r="T791" s="232">
        <v>0</v>
      </c>
      <c r="U791" s="232">
        <v>0</v>
      </c>
      <c r="V791" s="232">
        <v>0</v>
      </c>
      <c r="W791" s="232">
        <v>0</v>
      </c>
      <c r="X791" s="232">
        <v>0</v>
      </c>
      <c r="Y791" s="232">
        <v>0</v>
      </c>
      <c r="Z791" s="233">
        <v>45991</v>
      </c>
      <c r="AA791" s="234">
        <v>2</v>
      </c>
      <c r="AB791" s="232">
        <v>22.22</v>
      </c>
    </row>
    <row r="792" spans="1:28" x14ac:dyDescent="0.25">
      <c r="A792" s="16" t="s">
        <v>873</v>
      </c>
      <c r="B792" s="16" t="s">
        <v>3474</v>
      </c>
      <c r="C792" s="16" t="s">
        <v>5170</v>
      </c>
      <c r="D792" s="16" t="s">
        <v>5171</v>
      </c>
      <c r="F792" s="16" t="s">
        <v>3640</v>
      </c>
      <c r="G792" s="16" t="s">
        <v>3641</v>
      </c>
      <c r="H792" s="238">
        <v>17</v>
      </c>
      <c r="I792" s="238">
        <v>0</v>
      </c>
      <c r="J792" s="238">
        <v>0</v>
      </c>
      <c r="K792" s="238">
        <v>0</v>
      </c>
      <c r="L792" s="238">
        <v>0</v>
      </c>
      <c r="M792" s="238">
        <v>0</v>
      </c>
      <c r="N792" s="238">
        <v>0</v>
      </c>
      <c r="O792" s="238">
        <v>0</v>
      </c>
      <c r="P792" s="238">
        <v>0</v>
      </c>
      <c r="Q792" s="232">
        <v>188.87</v>
      </c>
      <c r="R792" s="232">
        <v>0</v>
      </c>
      <c r="S792" s="232">
        <v>0</v>
      </c>
      <c r="T792" s="232">
        <v>0</v>
      </c>
      <c r="U792" s="232">
        <v>0</v>
      </c>
      <c r="V792" s="232">
        <v>0</v>
      </c>
      <c r="W792" s="232">
        <v>0</v>
      </c>
      <c r="X792" s="232">
        <v>0</v>
      </c>
      <c r="Y792" s="232">
        <v>0</v>
      </c>
      <c r="Z792" s="233">
        <v>45991</v>
      </c>
      <c r="AA792" s="234">
        <v>17</v>
      </c>
      <c r="AB792" s="232">
        <v>188.87</v>
      </c>
    </row>
    <row r="793" spans="1:28" x14ac:dyDescent="0.25">
      <c r="A793" s="16" t="s">
        <v>873</v>
      </c>
      <c r="B793" s="16" t="s">
        <v>3474</v>
      </c>
      <c r="C793" s="16" t="s">
        <v>5172</v>
      </c>
      <c r="D793" s="16" t="s">
        <v>5173</v>
      </c>
      <c r="F793" s="16" t="s">
        <v>3640</v>
      </c>
      <c r="G793" s="16" t="s">
        <v>3641</v>
      </c>
      <c r="H793" s="238">
        <v>4</v>
      </c>
      <c r="I793" s="238">
        <v>0</v>
      </c>
      <c r="J793" s="238">
        <v>0</v>
      </c>
      <c r="K793" s="238">
        <v>0</v>
      </c>
      <c r="L793" s="238">
        <v>0</v>
      </c>
      <c r="M793" s="238">
        <v>0</v>
      </c>
      <c r="N793" s="238">
        <v>0</v>
      </c>
      <c r="O793" s="238">
        <v>0</v>
      </c>
      <c r="P793" s="238">
        <v>0</v>
      </c>
      <c r="Q793" s="232">
        <v>44.44</v>
      </c>
      <c r="R793" s="232">
        <v>0</v>
      </c>
      <c r="S793" s="232">
        <v>0</v>
      </c>
      <c r="T793" s="232">
        <v>0</v>
      </c>
      <c r="U793" s="232">
        <v>0</v>
      </c>
      <c r="V793" s="232">
        <v>0</v>
      </c>
      <c r="W793" s="232">
        <v>0</v>
      </c>
      <c r="X793" s="232">
        <v>0</v>
      </c>
      <c r="Y793" s="232">
        <v>0</v>
      </c>
      <c r="Z793" s="233">
        <v>45991</v>
      </c>
      <c r="AA793" s="234">
        <v>4</v>
      </c>
      <c r="AB793" s="232">
        <v>44.44</v>
      </c>
    </row>
    <row r="794" spans="1:28" x14ac:dyDescent="0.25">
      <c r="A794" s="16" t="s">
        <v>873</v>
      </c>
      <c r="B794" s="16" t="s">
        <v>3474</v>
      </c>
      <c r="C794" s="16" t="s">
        <v>5174</v>
      </c>
      <c r="D794" s="16" t="s">
        <v>5175</v>
      </c>
      <c r="F794" s="16" t="s">
        <v>3640</v>
      </c>
      <c r="G794" s="16" t="s">
        <v>3641</v>
      </c>
      <c r="H794" s="238">
        <v>3</v>
      </c>
      <c r="I794" s="238">
        <v>0</v>
      </c>
      <c r="J794" s="238">
        <v>0</v>
      </c>
      <c r="K794" s="238">
        <v>0</v>
      </c>
      <c r="L794" s="238">
        <v>0</v>
      </c>
      <c r="M794" s="238">
        <v>0</v>
      </c>
      <c r="N794" s="238">
        <v>0</v>
      </c>
      <c r="O794" s="238">
        <v>0</v>
      </c>
      <c r="P794" s="238">
        <v>0</v>
      </c>
      <c r="Q794" s="232">
        <v>33.33</v>
      </c>
      <c r="R794" s="232">
        <v>0</v>
      </c>
      <c r="S794" s="232">
        <v>0</v>
      </c>
      <c r="T794" s="232">
        <v>0</v>
      </c>
      <c r="U794" s="232">
        <v>0</v>
      </c>
      <c r="V794" s="232">
        <v>0</v>
      </c>
      <c r="W794" s="232">
        <v>0</v>
      </c>
      <c r="X794" s="232">
        <v>0</v>
      </c>
      <c r="Y794" s="232">
        <v>0</v>
      </c>
      <c r="Z794" s="233">
        <v>45991</v>
      </c>
      <c r="AA794" s="234">
        <v>3</v>
      </c>
      <c r="AB794" s="232">
        <v>33.33</v>
      </c>
    </row>
    <row r="795" spans="1:28" x14ac:dyDescent="0.25">
      <c r="A795" s="16" t="s">
        <v>873</v>
      </c>
      <c r="B795" s="16" t="s">
        <v>3474</v>
      </c>
      <c r="C795" s="16" t="s">
        <v>5176</v>
      </c>
      <c r="D795" s="16" t="s">
        <v>5177</v>
      </c>
      <c r="F795" s="16" t="s">
        <v>3640</v>
      </c>
      <c r="G795" s="16" t="s">
        <v>3641</v>
      </c>
      <c r="H795" s="238">
        <v>2</v>
      </c>
      <c r="I795" s="238">
        <v>0</v>
      </c>
      <c r="J795" s="238">
        <v>0</v>
      </c>
      <c r="K795" s="238">
        <v>0</v>
      </c>
      <c r="L795" s="238">
        <v>0</v>
      </c>
      <c r="M795" s="238">
        <v>0</v>
      </c>
      <c r="N795" s="238">
        <v>0</v>
      </c>
      <c r="O795" s="238">
        <v>0</v>
      </c>
      <c r="P795" s="238">
        <v>0</v>
      </c>
      <c r="Q795" s="232">
        <v>22.22</v>
      </c>
      <c r="R795" s="232">
        <v>0</v>
      </c>
      <c r="S795" s="232">
        <v>0</v>
      </c>
      <c r="T795" s="232">
        <v>0</v>
      </c>
      <c r="U795" s="232">
        <v>0</v>
      </c>
      <c r="V795" s="232">
        <v>0</v>
      </c>
      <c r="W795" s="232">
        <v>0</v>
      </c>
      <c r="X795" s="232">
        <v>0</v>
      </c>
      <c r="Y795" s="232">
        <v>0</v>
      </c>
      <c r="Z795" s="233">
        <v>45991</v>
      </c>
      <c r="AA795" s="234">
        <v>2</v>
      </c>
      <c r="AB795" s="232">
        <v>22.22</v>
      </c>
    </row>
    <row r="796" spans="1:28" x14ac:dyDescent="0.25">
      <c r="A796" s="16" t="s">
        <v>873</v>
      </c>
      <c r="B796" s="16" t="s">
        <v>3474</v>
      </c>
      <c r="C796" s="16" t="s">
        <v>5178</v>
      </c>
      <c r="D796" s="16" t="s">
        <v>5179</v>
      </c>
      <c r="F796" s="16" t="s">
        <v>3640</v>
      </c>
      <c r="G796" s="16" t="s">
        <v>3641</v>
      </c>
      <c r="H796" s="238">
        <v>1</v>
      </c>
      <c r="I796" s="238">
        <v>0</v>
      </c>
      <c r="J796" s="238">
        <v>0</v>
      </c>
      <c r="K796" s="238">
        <v>0</v>
      </c>
      <c r="L796" s="238">
        <v>0</v>
      </c>
      <c r="M796" s="238">
        <v>0</v>
      </c>
      <c r="N796" s="238">
        <v>0</v>
      </c>
      <c r="O796" s="238">
        <v>0</v>
      </c>
      <c r="P796" s="238">
        <v>0</v>
      </c>
      <c r="Q796" s="232">
        <v>11.11</v>
      </c>
      <c r="R796" s="232">
        <v>0</v>
      </c>
      <c r="S796" s="232">
        <v>0</v>
      </c>
      <c r="T796" s="232">
        <v>0</v>
      </c>
      <c r="U796" s="232">
        <v>0</v>
      </c>
      <c r="V796" s="232">
        <v>0</v>
      </c>
      <c r="W796" s="232">
        <v>0</v>
      </c>
      <c r="X796" s="232">
        <v>0</v>
      </c>
      <c r="Y796" s="232">
        <v>0</v>
      </c>
      <c r="Z796" s="233">
        <v>45991</v>
      </c>
      <c r="AA796" s="234">
        <v>1</v>
      </c>
      <c r="AB796" s="232">
        <v>11.11</v>
      </c>
    </row>
    <row r="797" spans="1:28" x14ac:dyDescent="0.25">
      <c r="A797" s="16" t="s">
        <v>873</v>
      </c>
      <c r="B797" s="16" t="s">
        <v>3474</v>
      </c>
      <c r="C797" s="16" t="s">
        <v>5180</v>
      </c>
      <c r="D797" s="16" t="s">
        <v>5181</v>
      </c>
      <c r="F797" s="16" t="s">
        <v>3640</v>
      </c>
      <c r="G797" s="16" t="s">
        <v>3641</v>
      </c>
      <c r="H797" s="238">
        <v>3</v>
      </c>
      <c r="I797" s="238">
        <v>0</v>
      </c>
      <c r="J797" s="238">
        <v>0</v>
      </c>
      <c r="K797" s="238">
        <v>0</v>
      </c>
      <c r="L797" s="238">
        <v>0</v>
      </c>
      <c r="M797" s="238">
        <v>0</v>
      </c>
      <c r="N797" s="238">
        <v>0</v>
      </c>
      <c r="O797" s="238">
        <v>0</v>
      </c>
      <c r="P797" s="238">
        <v>0</v>
      </c>
      <c r="Q797" s="232">
        <v>33.33</v>
      </c>
      <c r="R797" s="232">
        <v>0</v>
      </c>
      <c r="S797" s="232">
        <v>0</v>
      </c>
      <c r="T797" s="232">
        <v>0</v>
      </c>
      <c r="U797" s="232">
        <v>0</v>
      </c>
      <c r="V797" s="232">
        <v>0</v>
      </c>
      <c r="W797" s="232">
        <v>0</v>
      </c>
      <c r="X797" s="232">
        <v>0</v>
      </c>
      <c r="Y797" s="232">
        <v>0</v>
      </c>
      <c r="Z797" s="233">
        <v>45991</v>
      </c>
      <c r="AA797" s="234">
        <v>3</v>
      </c>
      <c r="AB797" s="232">
        <v>33.33</v>
      </c>
    </row>
    <row r="798" spans="1:28" x14ac:dyDescent="0.25">
      <c r="A798" s="16" t="s">
        <v>873</v>
      </c>
      <c r="B798" s="16" t="s">
        <v>3474</v>
      </c>
      <c r="C798" s="16" t="s">
        <v>5182</v>
      </c>
      <c r="D798" s="16" t="s">
        <v>5183</v>
      </c>
      <c r="F798" s="16" t="s">
        <v>3640</v>
      </c>
      <c r="G798" s="16" t="s">
        <v>3641</v>
      </c>
      <c r="H798" s="238">
        <v>1</v>
      </c>
      <c r="I798" s="238">
        <v>0</v>
      </c>
      <c r="J798" s="238">
        <v>0</v>
      </c>
      <c r="K798" s="238">
        <v>0</v>
      </c>
      <c r="L798" s="238">
        <v>0</v>
      </c>
      <c r="M798" s="238">
        <v>0</v>
      </c>
      <c r="N798" s="238">
        <v>0</v>
      </c>
      <c r="O798" s="238">
        <v>0</v>
      </c>
      <c r="P798" s="238">
        <v>0</v>
      </c>
      <c r="Q798" s="232">
        <v>11.11</v>
      </c>
      <c r="R798" s="232">
        <v>0</v>
      </c>
      <c r="S798" s="232">
        <v>0</v>
      </c>
      <c r="T798" s="232">
        <v>0</v>
      </c>
      <c r="U798" s="232">
        <v>0</v>
      </c>
      <c r="V798" s="232">
        <v>0</v>
      </c>
      <c r="W798" s="232">
        <v>0</v>
      </c>
      <c r="X798" s="232">
        <v>0</v>
      </c>
      <c r="Y798" s="232">
        <v>0</v>
      </c>
      <c r="Z798" s="233">
        <v>45991</v>
      </c>
      <c r="AA798" s="234">
        <v>1</v>
      </c>
      <c r="AB798" s="232">
        <v>11.11</v>
      </c>
    </row>
    <row r="799" spans="1:28" x14ac:dyDescent="0.25">
      <c r="A799" s="16" t="s">
        <v>873</v>
      </c>
      <c r="B799" s="16" t="s">
        <v>3474</v>
      </c>
      <c r="C799" s="16" t="s">
        <v>5184</v>
      </c>
      <c r="D799" s="16" t="s">
        <v>5185</v>
      </c>
      <c r="F799" s="16" t="s">
        <v>3640</v>
      </c>
      <c r="G799" s="16" t="s">
        <v>3641</v>
      </c>
      <c r="H799" s="238">
        <v>2</v>
      </c>
      <c r="I799" s="238">
        <v>0</v>
      </c>
      <c r="J799" s="238">
        <v>0</v>
      </c>
      <c r="K799" s="238">
        <v>0</v>
      </c>
      <c r="L799" s="238">
        <v>0</v>
      </c>
      <c r="M799" s="238">
        <v>0</v>
      </c>
      <c r="N799" s="238">
        <v>0</v>
      </c>
      <c r="O799" s="238">
        <v>0</v>
      </c>
      <c r="P799" s="238">
        <v>0</v>
      </c>
      <c r="Q799" s="232">
        <v>22.22</v>
      </c>
      <c r="R799" s="232">
        <v>0</v>
      </c>
      <c r="S799" s="232">
        <v>0</v>
      </c>
      <c r="T799" s="232">
        <v>0</v>
      </c>
      <c r="U799" s="232">
        <v>0</v>
      </c>
      <c r="V799" s="232">
        <v>0</v>
      </c>
      <c r="W799" s="232">
        <v>0</v>
      </c>
      <c r="X799" s="232">
        <v>0</v>
      </c>
      <c r="Y799" s="232">
        <v>0</v>
      </c>
      <c r="Z799" s="233">
        <v>45991</v>
      </c>
      <c r="AA799" s="234">
        <v>2</v>
      </c>
      <c r="AB799" s="232">
        <v>22.22</v>
      </c>
    </row>
    <row r="800" spans="1:28" x14ac:dyDescent="0.25">
      <c r="A800" s="16" t="s">
        <v>873</v>
      </c>
      <c r="B800" s="16" t="s">
        <v>3474</v>
      </c>
      <c r="C800" s="16" t="s">
        <v>5186</v>
      </c>
      <c r="D800" s="16" t="s">
        <v>5187</v>
      </c>
      <c r="F800" s="16" t="s">
        <v>3640</v>
      </c>
      <c r="G800" s="16" t="s">
        <v>3641</v>
      </c>
      <c r="H800" s="238">
        <v>1</v>
      </c>
      <c r="I800" s="238">
        <v>0</v>
      </c>
      <c r="J800" s="238">
        <v>0</v>
      </c>
      <c r="K800" s="238">
        <v>0</v>
      </c>
      <c r="L800" s="238">
        <v>0</v>
      </c>
      <c r="M800" s="238">
        <v>0</v>
      </c>
      <c r="N800" s="238">
        <v>0</v>
      </c>
      <c r="O800" s="238">
        <v>0</v>
      </c>
      <c r="P800" s="238">
        <v>0</v>
      </c>
      <c r="Q800" s="232">
        <v>11.11</v>
      </c>
      <c r="R800" s="232">
        <v>0</v>
      </c>
      <c r="S800" s="232">
        <v>0</v>
      </c>
      <c r="T800" s="232">
        <v>0</v>
      </c>
      <c r="U800" s="232">
        <v>0</v>
      </c>
      <c r="V800" s="232">
        <v>0</v>
      </c>
      <c r="W800" s="232">
        <v>0</v>
      </c>
      <c r="X800" s="232">
        <v>0</v>
      </c>
      <c r="Y800" s="232">
        <v>0</v>
      </c>
      <c r="Z800" s="233">
        <v>45991</v>
      </c>
      <c r="AA800" s="234">
        <v>1</v>
      </c>
      <c r="AB800" s="232">
        <v>11.11</v>
      </c>
    </row>
    <row r="801" spans="1:28" x14ac:dyDescent="0.25">
      <c r="A801" s="16" t="s">
        <v>873</v>
      </c>
      <c r="B801" s="16" t="s">
        <v>3474</v>
      </c>
      <c r="C801" s="16" t="s">
        <v>5188</v>
      </c>
      <c r="D801" s="16" t="s">
        <v>5189</v>
      </c>
      <c r="F801" s="16" t="s">
        <v>3640</v>
      </c>
      <c r="G801" s="16" t="s">
        <v>3641</v>
      </c>
      <c r="H801" s="238">
        <v>2</v>
      </c>
      <c r="I801" s="238">
        <v>0</v>
      </c>
      <c r="J801" s="238">
        <v>0</v>
      </c>
      <c r="K801" s="238">
        <v>0</v>
      </c>
      <c r="L801" s="238">
        <v>0</v>
      </c>
      <c r="M801" s="238">
        <v>0</v>
      </c>
      <c r="N801" s="238">
        <v>0</v>
      </c>
      <c r="O801" s="238">
        <v>0</v>
      </c>
      <c r="P801" s="238">
        <v>0</v>
      </c>
      <c r="Q801" s="232">
        <v>22.22</v>
      </c>
      <c r="R801" s="232">
        <v>0</v>
      </c>
      <c r="S801" s="232">
        <v>0</v>
      </c>
      <c r="T801" s="232">
        <v>0</v>
      </c>
      <c r="U801" s="232">
        <v>0</v>
      </c>
      <c r="V801" s="232">
        <v>0</v>
      </c>
      <c r="W801" s="232">
        <v>0</v>
      </c>
      <c r="X801" s="232">
        <v>0</v>
      </c>
      <c r="Y801" s="232">
        <v>0</v>
      </c>
      <c r="Z801" s="233">
        <v>45991</v>
      </c>
      <c r="AA801" s="234">
        <v>2</v>
      </c>
      <c r="AB801" s="232">
        <v>22.22</v>
      </c>
    </row>
    <row r="802" spans="1:28" x14ac:dyDescent="0.25">
      <c r="A802" s="16" t="s">
        <v>873</v>
      </c>
      <c r="B802" s="16" t="s">
        <v>3474</v>
      </c>
      <c r="C802" s="16" t="s">
        <v>5190</v>
      </c>
      <c r="D802" s="16" t="s">
        <v>5191</v>
      </c>
      <c r="F802" s="16" t="s">
        <v>3640</v>
      </c>
      <c r="G802" s="16" t="s">
        <v>3641</v>
      </c>
      <c r="H802" s="238">
        <v>2</v>
      </c>
      <c r="I802" s="238">
        <v>0</v>
      </c>
      <c r="J802" s="238">
        <v>0</v>
      </c>
      <c r="K802" s="238">
        <v>0</v>
      </c>
      <c r="L802" s="238">
        <v>0</v>
      </c>
      <c r="M802" s="238">
        <v>0</v>
      </c>
      <c r="N802" s="238">
        <v>0</v>
      </c>
      <c r="O802" s="238">
        <v>0</v>
      </c>
      <c r="P802" s="238">
        <v>0</v>
      </c>
      <c r="Q802" s="232">
        <v>22.22</v>
      </c>
      <c r="R802" s="232">
        <v>0</v>
      </c>
      <c r="S802" s="232">
        <v>0</v>
      </c>
      <c r="T802" s="232">
        <v>0</v>
      </c>
      <c r="U802" s="232">
        <v>0</v>
      </c>
      <c r="V802" s="232">
        <v>0</v>
      </c>
      <c r="W802" s="232">
        <v>0</v>
      </c>
      <c r="X802" s="232">
        <v>0</v>
      </c>
      <c r="Y802" s="232">
        <v>0</v>
      </c>
      <c r="Z802" s="233">
        <v>45991</v>
      </c>
      <c r="AA802" s="234">
        <v>2</v>
      </c>
      <c r="AB802" s="232">
        <v>22.22</v>
      </c>
    </row>
    <row r="803" spans="1:28" x14ac:dyDescent="0.25">
      <c r="A803" s="16" t="s">
        <v>873</v>
      </c>
      <c r="B803" s="16" t="s">
        <v>3474</v>
      </c>
      <c r="C803" s="16" t="s">
        <v>5192</v>
      </c>
      <c r="D803" s="16" t="s">
        <v>5193</v>
      </c>
      <c r="F803" s="16" t="s">
        <v>3640</v>
      </c>
      <c r="G803" s="16" t="s">
        <v>3641</v>
      </c>
      <c r="H803" s="238">
        <v>5</v>
      </c>
      <c r="I803" s="238">
        <v>0</v>
      </c>
      <c r="J803" s="238">
        <v>0</v>
      </c>
      <c r="K803" s="238">
        <v>0</v>
      </c>
      <c r="L803" s="238">
        <v>0</v>
      </c>
      <c r="M803" s="238">
        <v>0</v>
      </c>
      <c r="N803" s="238">
        <v>0</v>
      </c>
      <c r="O803" s="238">
        <v>0</v>
      </c>
      <c r="P803" s="238">
        <v>0</v>
      </c>
      <c r="Q803" s="232">
        <v>55.55</v>
      </c>
      <c r="R803" s="232">
        <v>0</v>
      </c>
      <c r="S803" s="232">
        <v>0</v>
      </c>
      <c r="T803" s="232">
        <v>0</v>
      </c>
      <c r="U803" s="232">
        <v>0</v>
      </c>
      <c r="V803" s="232">
        <v>0</v>
      </c>
      <c r="W803" s="232">
        <v>0</v>
      </c>
      <c r="X803" s="232">
        <v>0</v>
      </c>
      <c r="Y803" s="232">
        <v>0</v>
      </c>
      <c r="Z803" s="233">
        <v>45991</v>
      </c>
      <c r="AA803" s="234">
        <v>5</v>
      </c>
      <c r="AB803" s="232">
        <v>55.55</v>
      </c>
    </row>
    <row r="804" spans="1:28" x14ac:dyDescent="0.25">
      <c r="A804" s="16" t="s">
        <v>873</v>
      </c>
      <c r="B804" s="16" t="s">
        <v>3474</v>
      </c>
      <c r="C804" s="16" t="s">
        <v>5194</v>
      </c>
      <c r="D804" s="16" t="s">
        <v>5195</v>
      </c>
      <c r="F804" s="16" t="s">
        <v>3640</v>
      </c>
      <c r="G804" s="16" t="s">
        <v>3641</v>
      </c>
      <c r="H804" s="238">
        <v>2</v>
      </c>
      <c r="I804" s="238">
        <v>0</v>
      </c>
      <c r="J804" s="238">
        <v>0</v>
      </c>
      <c r="K804" s="238">
        <v>0</v>
      </c>
      <c r="L804" s="238">
        <v>0</v>
      </c>
      <c r="M804" s="238">
        <v>0</v>
      </c>
      <c r="N804" s="238">
        <v>0</v>
      </c>
      <c r="O804" s="238">
        <v>0</v>
      </c>
      <c r="P804" s="238">
        <v>0</v>
      </c>
      <c r="Q804" s="232">
        <v>22.22</v>
      </c>
      <c r="R804" s="232">
        <v>0</v>
      </c>
      <c r="S804" s="232">
        <v>0</v>
      </c>
      <c r="T804" s="232">
        <v>0</v>
      </c>
      <c r="U804" s="232">
        <v>0</v>
      </c>
      <c r="V804" s="232">
        <v>0</v>
      </c>
      <c r="W804" s="232">
        <v>0</v>
      </c>
      <c r="X804" s="232">
        <v>0</v>
      </c>
      <c r="Y804" s="232">
        <v>0</v>
      </c>
      <c r="Z804" s="233">
        <v>45991</v>
      </c>
      <c r="AA804" s="234">
        <v>2</v>
      </c>
      <c r="AB804" s="232">
        <v>22.22</v>
      </c>
    </row>
    <row r="805" spans="1:28" x14ac:dyDescent="0.25">
      <c r="A805" s="16" t="s">
        <v>873</v>
      </c>
      <c r="B805" s="16" t="s">
        <v>3474</v>
      </c>
      <c r="C805" s="16" t="s">
        <v>5196</v>
      </c>
      <c r="D805" s="16" t="s">
        <v>5197</v>
      </c>
      <c r="F805" s="16" t="s">
        <v>3640</v>
      </c>
      <c r="G805" s="16" t="s">
        <v>3641</v>
      </c>
      <c r="H805" s="238">
        <v>3</v>
      </c>
      <c r="I805" s="238">
        <v>0</v>
      </c>
      <c r="J805" s="238">
        <v>0</v>
      </c>
      <c r="K805" s="238">
        <v>0</v>
      </c>
      <c r="L805" s="238">
        <v>0</v>
      </c>
      <c r="M805" s="238">
        <v>0</v>
      </c>
      <c r="N805" s="238">
        <v>0</v>
      </c>
      <c r="O805" s="238">
        <v>0</v>
      </c>
      <c r="P805" s="238">
        <v>0</v>
      </c>
      <c r="Q805" s="232">
        <v>33.33</v>
      </c>
      <c r="R805" s="232">
        <v>0</v>
      </c>
      <c r="S805" s="232">
        <v>0</v>
      </c>
      <c r="T805" s="232">
        <v>0</v>
      </c>
      <c r="U805" s="232">
        <v>0</v>
      </c>
      <c r="V805" s="232">
        <v>0</v>
      </c>
      <c r="W805" s="232">
        <v>0</v>
      </c>
      <c r="X805" s="232">
        <v>0</v>
      </c>
      <c r="Y805" s="232">
        <v>0</v>
      </c>
      <c r="Z805" s="233">
        <v>45991</v>
      </c>
      <c r="AA805" s="234">
        <v>3</v>
      </c>
      <c r="AB805" s="232">
        <v>33.33</v>
      </c>
    </row>
    <row r="806" spans="1:28" x14ac:dyDescent="0.25">
      <c r="A806" s="16" t="s">
        <v>873</v>
      </c>
      <c r="B806" s="16" t="s">
        <v>3474</v>
      </c>
      <c r="C806" s="16" t="s">
        <v>5198</v>
      </c>
      <c r="D806" s="16" t="s">
        <v>5199</v>
      </c>
      <c r="F806" s="16" t="s">
        <v>3640</v>
      </c>
      <c r="G806" s="16" t="s">
        <v>3641</v>
      </c>
      <c r="H806" s="238">
        <v>3</v>
      </c>
      <c r="I806" s="238">
        <v>0</v>
      </c>
      <c r="J806" s="238">
        <v>0</v>
      </c>
      <c r="K806" s="238">
        <v>0</v>
      </c>
      <c r="L806" s="238">
        <v>0</v>
      </c>
      <c r="M806" s="238">
        <v>0</v>
      </c>
      <c r="N806" s="238">
        <v>0</v>
      </c>
      <c r="O806" s="238">
        <v>0</v>
      </c>
      <c r="P806" s="238">
        <v>0</v>
      </c>
      <c r="Q806" s="232">
        <v>33.33</v>
      </c>
      <c r="R806" s="232">
        <v>0</v>
      </c>
      <c r="S806" s="232">
        <v>0</v>
      </c>
      <c r="T806" s="232">
        <v>0</v>
      </c>
      <c r="U806" s="232">
        <v>0</v>
      </c>
      <c r="V806" s="232">
        <v>0</v>
      </c>
      <c r="W806" s="232">
        <v>0</v>
      </c>
      <c r="X806" s="232">
        <v>0</v>
      </c>
      <c r="Y806" s="232">
        <v>0</v>
      </c>
      <c r="Z806" s="233">
        <v>45991</v>
      </c>
      <c r="AA806" s="234">
        <v>3</v>
      </c>
      <c r="AB806" s="232">
        <v>33.33</v>
      </c>
    </row>
    <row r="807" spans="1:28" x14ac:dyDescent="0.25">
      <c r="A807" s="16" t="s">
        <v>873</v>
      </c>
      <c r="B807" s="16" t="s">
        <v>3474</v>
      </c>
      <c r="C807" s="16" t="s">
        <v>5200</v>
      </c>
      <c r="D807" s="16" t="s">
        <v>5201</v>
      </c>
      <c r="F807" s="16" t="s">
        <v>3640</v>
      </c>
      <c r="G807" s="16" t="s">
        <v>3641</v>
      </c>
      <c r="H807" s="238">
        <v>5</v>
      </c>
      <c r="I807" s="238">
        <v>0</v>
      </c>
      <c r="J807" s="238">
        <v>0</v>
      </c>
      <c r="K807" s="238">
        <v>0</v>
      </c>
      <c r="L807" s="238">
        <v>0</v>
      </c>
      <c r="M807" s="238">
        <v>0</v>
      </c>
      <c r="N807" s="238">
        <v>0</v>
      </c>
      <c r="O807" s="238">
        <v>0</v>
      </c>
      <c r="P807" s="238">
        <v>0</v>
      </c>
      <c r="Q807" s="232">
        <v>55.55</v>
      </c>
      <c r="R807" s="232">
        <v>0</v>
      </c>
      <c r="S807" s="232">
        <v>0</v>
      </c>
      <c r="T807" s="232">
        <v>0</v>
      </c>
      <c r="U807" s="232">
        <v>0</v>
      </c>
      <c r="V807" s="232">
        <v>0</v>
      </c>
      <c r="W807" s="232">
        <v>0</v>
      </c>
      <c r="X807" s="232">
        <v>0</v>
      </c>
      <c r="Y807" s="232">
        <v>0</v>
      </c>
      <c r="Z807" s="233">
        <v>45991</v>
      </c>
      <c r="AA807" s="234">
        <v>5</v>
      </c>
      <c r="AB807" s="232">
        <v>55.55</v>
      </c>
    </row>
    <row r="808" spans="1:28" x14ac:dyDescent="0.25">
      <c r="A808" s="16" t="s">
        <v>873</v>
      </c>
      <c r="B808" s="16" t="s">
        <v>3474</v>
      </c>
      <c r="C808" s="16" t="s">
        <v>5202</v>
      </c>
      <c r="D808" s="16" t="s">
        <v>5203</v>
      </c>
      <c r="F808" s="16" t="s">
        <v>3640</v>
      </c>
      <c r="G808" s="16" t="s">
        <v>3641</v>
      </c>
      <c r="H808" s="238">
        <v>4</v>
      </c>
      <c r="I808" s="238">
        <v>0</v>
      </c>
      <c r="J808" s="238">
        <v>0</v>
      </c>
      <c r="K808" s="238">
        <v>0</v>
      </c>
      <c r="L808" s="238">
        <v>0</v>
      </c>
      <c r="M808" s="238">
        <v>0</v>
      </c>
      <c r="N808" s="238">
        <v>0</v>
      </c>
      <c r="O808" s="238">
        <v>0</v>
      </c>
      <c r="P808" s="238">
        <v>0</v>
      </c>
      <c r="Q808" s="232">
        <v>44.44</v>
      </c>
      <c r="R808" s="232">
        <v>0</v>
      </c>
      <c r="S808" s="232">
        <v>0</v>
      </c>
      <c r="T808" s="232">
        <v>0</v>
      </c>
      <c r="U808" s="232">
        <v>0</v>
      </c>
      <c r="V808" s="232">
        <v>0</v>
      </c>
      <c r="W808" s="232">
        <v>0</v>
      </c>
      <c r="X808" s="232">
        <v>0</v>
      </c>
      <c r="Y808" s="232">
        <v>0</v>
      </c>
      <c r="Z808" s="233">
        <v>45991</v>
      </c>
      <c r="AA808" s="234">
        <v>4</v>
      </c>
      <c r="AB808" s="232">
        <v>44.44</v>
      </c>
    </row>
    <row r="809" spans="1:28" x14ac:dyDescent="0.25">
      <c r="A809" s="16" t="s">
        <v>873</v>
      </c>
      <c r="B809" s="16" t="s">
        <v>3474</v>
      </c>
      <c r="C809" s="16" t="s">
        <v>5204</v>
      </c>
      <c r="D809" s="16" t="s">
        <v>5205</v>
      </c>
      <c r="F809" s="16" t="s">
        <v>3640</v>
      </c>
      <c r="G809" s="16" t="s">
        <v>3641</v>
      </c>
      <c r="H809" s="238">
        <v>1</v>
      </c>
      <c r="I809" s="238">
        <v>0</v>
      </c>
      <c r="J809" s="238">
        <v>0</v>
      </c>
      <c r="K809" s="238">
        <v>0</v>
      </c>
      <c r="L809" s="238">
        <v>0</v>
      </c>
      <c r="M809" s="238">
        <v>0</v>
      </c>
      <c r="N809" s="238">
        <v>0</v>
      </c>
      <c r="O809" s="238">
        <v>0</v>
      </c>
      <c r="P809" s="238">
        <v>0</v>
      </c>
      <c r="Q809" s="232">
        <v>11.11</v>
      </c>
      <c r="R809" s="232">
        <v>0</v>
      </c>
      <c r="S809" s="232">
        <v>0</v>
      </c>
      <c r="T809" s="232">
        <v>0</v>
      </c>
      <c r="U809" s="232">
        <v>0</v>
      </c>
      <c r="V809" s="232">
        <v>0</v>
      </c>
      <c r="W809" s="232">
        <v>0</v>
      </c>
      <c r="X809" s="232">
        <v>0</v>
      </c>
      <c r="Y809" s="232">
        <v>0</v>
      </c>
      <c r="Z809" s="233">
        <v>45991</v>
      </c>
      <c r="AA809" s="234">
        <v>1</v>
      </c>
      <c r="AB809" s="232">
        <v>11.11</v>
      </c>
    </row>
    <row r="810" spans="1:28" x14ac:dyDescent="0.25">
      <c r="A810" s="16" t="s">
        <v>873</v>
      </c>
      <c r="B810" s="16" t="s">
        <v>3474</v>
      </c>
      <c r="C810" s="16" t="s">
        <v>5206</v>
      </c>
      <c r="D810" s="16" t="s">
        <v>5207</v>
      </c>
      <c r="F810" s="16" t="s">
        <v>3640</v>
      </c>
      <c r="G810" s="16" t="s">
        <v>3641</v>
      </c>
      <c r="H810" s="238">
        <v>1</v>
      </c>
      <c r="I810" s="238">
        <v>0</v>
      </c>
      <c r="J810" s="238">
        <v>0</v>
      </c>
      <c r="K810" s="238">
        <v>0</v>
      </c>
      <c r="L810" s="238">
        <v>0</v>
      </c>
      <c r="M810" s="238">
        <v>0</v>
      </c>
      <c r="N810" s="238">
        <v>0</v>
      </c>
      <c r="O810" s="238">
        <v>0</v>
      </c>
      <c r="P810" s="238">
        <v>0</v>
      </c>
      <c r="Q810" s="232">
        <v>11.11</v>
      </c>
      <c r="R810" s="232">
        <v>0</v>
      </c>
      <c r="S810" s="232">
        <v>0</v>
      </c>
      <c r="T810" s="232">
        <v>0</v>
      </c>
      <c r="U810" s="232">
        <v>0</v>
      </c>
      <c r="V810" s="232">
        <v>0</v>
      </c>
      <c r="W810" s="232">
        <v>0</v>
      </c>
      <c r="X810" s="232">
        <v>0</v>
      </c>
      <c r="Y810" s="232">
        <v>0</v>
      </c>
      <c r="Z810" s="233">
        <v>45991</v>
      </c>
      <c r="AA810" s="234">
        <v>1</v>
      </c>
      <c r="AB810" s="232">
        <v>11.11</v>
      </c>
    </row>
    <row r="811" spans="1:28" x14ac:dyDescent="0.25">
      <c r="A811" s="16" t="s">
        <v>873</v>
      </c>
      <c r="B811" s="16" t="s">
        <v>3474</v>
      </c>
      <c r="C811" s="16" t="s">
        <v>5208</v>
      </c>
      <c r="D811" s="16" t="s">
        <v>5209</v>
      </c>
      <c r="F811" s="16" t="s">
        <v>3640</v>
      </c>
      <c r="G811" s="16" t="s">
        <v>3641</v>
      </c>
      <c r="H811" s="238">
        <v>2</v>
      </c>
      <c r="I811" s="238">
        <v>0</v>
      </c>
      <c r="J811" s="238">
        <v>0</v>
      </c>
      <c r="K811" s="238">
        <v>0</v>
      </c>
      <c r="L811" s="238">
        <v>0</v>
      </c>
      <c r="M811" s="238">
        <v>0</v>
      </c>
      <c r="N811" s="238">
        <v>0</v>
      </c>
      <c r="O811" s="238">
        <v>0</v>
      </c>
      <c r="P811" s="238">
        <v>0</v>
      </c>
      <c r="Q811" s="232">
        <v>22.22</v>
      </c>
      <c r="R811" s="232">
        <v>0</v>
      </c>
      <c r="S811" s="232">
        <v>0</v>
      </c>
      <c r="T811" s="232">
        <v>0</v>
      </c>
      <c r="U811" s="232">
        <v>0</v>
      </c>
      <c r="V811" s="232">
        <v>0</v>
      </c>
      <c r="W811" s="232">
        <v>0</v>
      </c>
      <c r="X811" s="232">
        <v>0</v>
      </c>
      <c r="Y811" s="232">
        <v>0</v>
      </c>
      <c r="Z811" s="233">
        <v>45991</v>
      </c>
      <c r="AA811" s="234">
        <v>2</v>
      </c>
      <c r="AB811" s="232">
        <v>22.22</v>
      </c>
    </row>
    <row r="812" spans="1:28" x14ac:dyDescent="0.25">
      <c r="A812" s="16" t="s">
        <v>873</v>
      </c>
      <c r="B812" s="16" t="s">
        <v>3474</v>
      </c>
      <c r="C812" s="16" t="s">
        <v>5210</v>
      </c>
      <c r="D812" s="16" t="s">
        <v>5211</v>
      </c>
      <c r="F812" s="16" t="s">
        <v>3640</v>
      </c>
      <c r="G812" s="16" t="s">
        <v>3641</v>
      </c>
      <c r="H812" s="238">
        <v>3</v>
      </c>
      <c r="I812" s="238">
        <v>0</v>
      </c>
      <c r="J812" s="238">
        <v>0</v>
      </c>
      <c r="K812" s="238">
        <v>0</v>
      </c>
      <c r="L812" s="238">
        <v>0</v>
      </c>
      <c r="M812" s="238">
        <v>0</v>
      </c>
      <c r="N812" s="238">
        <v>0</v>
      </c>
      <c r="O812" s="238">
        <v>0</v>
      </c>
      <c r="P812" s="238">
        <v>0</v>
      </c>
      <c r="Q812" s="232">
        <v>33.33</v>
      </c>
      <c r="R812" s="232">
        <v>0</v>
      </c>
      <c r="S812" s="232">
        <v>0</v>
      </c>
      <c r="T812" s="232">
        <v>0</v>
      </c>
      <c r="U812" s="232">
        <v>0</v>
      </c>
      <c r="V812" s="232">
        <v>0</v>
      </c>
      <c r="W812" s="232">
        <v>0</v>
      </c>
      <c r="X812" s="232">
        <v>0</v>
      </c>
      <c r="Y812" s="232">
        <v>0</v>
      </c>
      <c r="Z812" s="233">
        <v>45991</v>
      </c>
      <c r="AA812" s="234">
        <v>3</v>
      </c>
      <c r="AB812" s="232">
        <v>33.33</v>
      </c>
    </row>
    <row r="813" spans="1:28" x14ac:dyDescent="0.25">
      <c r="A813" s="16" t="s">
        <v>873</v>
      </c>
      <c r="B813" s="16" t="s">
        <v>3474</v>
      </c>
      <c r="C813" s="16" t="s">
        <v>5212</v>
      </c>
      <c r="D813" s="16" t="s">
        <v>5213</v>
      </c>
      <c r="F813" s="16" t="s">
        <v>3640</v>
      </c>
      <c r="G813" s="16" t="s">
        <v>3641</v>
      </c>
      <c r="H813" s="238">
        <v>2</v>
      </c>
      <c r="I813" s="238">
        <v>0</v>
      </c>
      <c r="J813" s="238">
        <v>0</v>
      </c>
      <c r="K813" s="238">
        <v>0</v>
      </c>
      <c r="L813" s="238">
        <v>0</v>
      </c>
      <c r="M813" s="238">
        <v>0</v>
      </c>
      <c r="N813" s="238">
        <v>0</v>
      </c>
      <c r="O813" s="238">
        <v>0</v>
      </c>
      <c r="P813" s="238">
        <v>0</v>
      </c>
      <c r="Q813" s="232">
        <v>22.22</v>
      </c>
      <c r="R813" s="232">
        <v>0</v>
      </c>
      <c r="S813" s="232">
        <v>0</v>
      </c>
      <c r="T813" s="232">
        <v>0</v>
      </c>
      <c r="U813" s="232">
        <v>0</v>
      </c>
      <c r="V813" s="232">
        <v>0</v>
      </c>
      <c r="W813" s="232">
        <v>0</v>
      </c>
      <c r="X813" s="232">
        <v>0</v>
      </c>
      <c r="Y813" s="232">
        <v>0</v>
      </c>
      <c r="Z813" s="233">
        <v>45991</v>
      </c>
      <c r="AA813" s="234">
        <v>2</v>
      </c>
      <c r="AB813" s="232">
        <v>22.22</v>
      </c>
    </row>
    <row r="814" spans="1:28" x14ac:dyDescent="0.25">
      <c r="A814" s="16" t="s">
        <v>873</v>
      </c>
      <c r="B814" s="16" t="s">
        <v>3474</v>
      </c>
      <c r="C814" s="16" t="s">
        <v>5214</v>
      </c>
      <c r="D814" s="16" t="s">
        <v>5215</v>
      </c>
      <c r="F814" s="16" t="s">
        <v>3640</v>
      </c>
      <c r="G814" s="16" t="s">
        <v>3641</v>
      </c>
      <c r="H814" s="238">
        <v>4</v>
      </c>
      <c r="I814" s="238">
        <v>0</v>
      </c>
      <c r="J814" s="238">
        <v>0</v>
      </c>
      <c r="K814" s="238">
        <v>0</v>
      </c>
      <c r="L814" s="238">
        <v>0</v>
      </c>
      <c r="M814" s="238">
        <v>0</v>
      </c>
      <c r="N814" s="238">
        <v>0</v>
      </c>
      <c r="O814" s="238">
        <v>0</v>
      </c>
      <c r="P814" s="238">
        <v>0</v>
      </c>
      <c r="Q814" s="232">
        <v>44.44</v>
      </c>
      <c r="R814" s="232">
        <v>0</v>
      </c>
      <c r="S814" s="232">
        <v>0</v>
      </c>
      <c r="T814" s="232">
        <v>0</v>
      </c>
      <c r="U814" s="232">
        <v>0</v>
      </c>
      <c r="V814" s="232">
        <v>0</v>
      </c>
      <c r="W814" s="232">
        <v>0</v>
      </c>
      <c r="X814" s="232">
        <v>0</v>
      </c>
      <c r="Y814" s="232">
        <v>0</v>
      </c>
      <c r="Z814" s="233">
        <v>45991</v>
      </c>
      <c r="AA814" s="234">
        <v>4</v>
      </c>
      <c r="AB814" s="232">
        <v>44.44</v>
      </c>
    </row>
    <row r="815" spans="1:28" x14ac:dyDescent="0.25">
      <c r="A815" s="16" t="s">
        <v>873</v>
      </c>
      <c r="B815" s="16" t="s">
        <v>3474</v>
      </c>
      <c r="C815" s="16" t="s">
        <v>5216</v>
      </c>
      <c r="D815" s="16" t="s">
        <v>5217</v>
      </c>
      <c r="F815" s="16" t="s">
        <v>3640</v>
      </c>
      <c r="G815" s="16" t="s">
        <v>3641</v>
      </c>
      <c r="H815" s="238">
        <v>2</v>
      </c>
      <c r="I815" s="238">
        <v>0</v>
      </c>
      <c r="J815" s="238">
        <v>0</v>
      </c>
      <c r="K815" s="238">
        <v>0</v>
      </c>
      <c r="L815" s="238">
        <v>0</v>
      </c>
      <c r="M815" s="238">
        <v>0</v>
      </c>
      <c r="N815" s="238">
        <v>0</v>
      </c>
      <c r="O815" s="238">
        <v>0</v>
      </c>
      <c r="P815" s="238">
        <v>0</v>
      </c>
      <c r="Q815" s="232">
        <v>22.22</v>
      </c>
      <c r="R815" s="232">
        <v>0</v>
      </c>
      <c r="S815" s="232">
        <v>0</v>
      </c>
      <c r="T815" s="232">
        <v>0</v>
      </c>
      <c r="U815" s="232">
        <v>0</v>
      </c>
      <c r="V815" s="232">
        <v>0</v>
      </c>
      <c r="W815" s="232">
        <v>0</v>
      </c>
      <c r="X815" s="232">
        <v>0</v>
      </c>
      <c r="Y815" s="232">
        <v>0</v>
      </c>
      <c r="Z815" s="233">
        <v>45991</v>
      </c>
      <c r="AA815" s="234">
        <v>2</v>
      </c>
      <c r="AB815" s="232">
        <v>22.22</v>
      </c>
    </row>
    <row r="816" spans="1:28" x14ac:dyDescent="0.25">
      <c r="A816" s="16" t="s">
        <v>873</v>
      </c>
      <c r="B816" s="16" t="s">
        <v>3474</v>
      </c>
      <c r="C816" s="16" t="s">
        <v>5218</v>
      </c>
      <c r="D816" s="16" t="s">
        <v>5219</v>
      </c>
      <c r="F816" s="16" t="s">
        <v>3640</v>
      </c>
      <c r="G816" s="16" t="s">
        <v>3641</v>
      </c>
      <c r="H816" s="238">
        <v>1</v>
      </c>
      <c r="I816" s="238">
        <v>0</v>
      </c>
      <c r="J816" s="238">
        <v>0</v>
      </c>
      <c r="K816" s="238">
        <v>0</v>
      </c>
      <c r="L816" s="238">
        <v>0</v>
      </c>
      <c r="M816" s="238">
        <v>0</v>
      </c>
      <c r="N816" s="238">
        <v>0</v>
      </c>
      <c r="O816" s="238">
        <v>0</v>
      </c>
      <c r="P816" s="238">
        <v>0</v>
      </c>
      <c r="Q816" s="232">
        <v>11.11</v>
      </c>
      <c r="R816" s="232">
        <v>0</v>
      </c>
      <c r="S816" s="232">
        <v>0</v>
      </c>
      <c r="T816" s="232">
        <v>0</v>
      </c>
      <c r="U816" s="232">
        <v>0</v>
      </c>
      <c r="V816" s="232">
        <v>0</v>
      </c>
      <c r="W816" s="232">
        <v>0</v>
      </c>
      <c r="X816" s="232">
        <v>0</v>
      </c>
      <c r="Y816" s="232">
        <v>0</v>
      </c>
      <c r="Z816" s="233">
        <v>45991</v>
      </c>
      <c r="AA816" s="234">
        <v>1</v>
      </c>
      <c r="AB816" s="232">
        <v>11.11</v>
      </c>
    </row>
    <row r="817" spans="1:28" x14ac:dyDescent="0.25">
      <c r="A817" s="16" t="s">
        <v>873</v>
      </c>
      <c r="B817" s="16" t="s">
        <v>3474</v>
      </c>
      <c r="C817" s="16" t="s">
        <v>5220</v>
      </c>
      <c r="D817" s="16" t="s">
        <v>5221</v>
      </c>
      <c r="F817" s="16" t="s">
        <v>3640</v>
      </c>
      <c r="G817" s="16" t="s">
        <v>3641</v>
      </c>
      <c r="H817" s="238">
        <v>1</v>
      </c>
      <c r="I817" s="238">
        <v>0</v>
      </c>
      <c r="J817" s="238">
        <v>0</v>
      </c>
      <c r="K817" s="238">
        <v>0</v>
      </c>
      <c r="L817" s="238">
        <v>0</v>
      </c>
      <c r="M817" s="238">
        <v>0</v>
      </c>
      <c r="N817" s="238">
        <v>0</v>
      </c>
      <c r="O817" s="238">
        <v>0</v>
      </c>
      <c r="P817" s="238">
        <v>0</v>
      </c>
      <c r="Q817" s="232">
        <v>11.11</v>
      </c>
      <c r="R817" s="232">
        <v>0</v>
      </c>
      <c r="S817" s="232">
        <v>0</v>
      </c>
      <c r="T817" s="232">
        <v>0</v>
      </c>
      <c r="U817" s="232">
        <v>0</v>
      </c>
      <c r="V817" s="232">
        <v>0</v>
      </c>
      <c r="W817" s="232">
        <v>0</v>
      </c>
      <c r="X817" s="232">
        <v>0</v>
      </c>
      <c r="Y817" s="232">
        <v>0</v>
      </c>
      <c r="Z817" s="233">
        <v>45991</v>
      </c>
      <c r="AA817" s="234">
        <v>1</v>
      </c>
      <c r="AB817" s="232">
        <v>11.11</v>
      </c>
    </row>
    <row r="818" spans="1:28" x14ac:dyDescent="0.25">
      <c r="A818" s="16" t="s">
        <v>873</v>
      </c>
      <c r="B818" s="16" t="s">
        <v>3474</v>
      </c>
      <c r="C818" s="16" t="s">
        <v>5222</v>
      </c>
      <c r="D818" s="16" t="s">
        <v>5223</v>
      </c>
      <c r="F818" s="16" t="s">
        <v>3640</v>
      </c>
      <c r="G818" s="16" t="s">
        <v>3641</v>
      </c>
      <c r="H818" s="238">
        <v>1</v>
      </c>
      <c r="I818" s="238">
        <v>0</v>
      </c>
      <c r="J818" s="238">
        <v>0</v>
      </c>
      <c r="K818" s="238">
        <v>0</v>
      </c>
      <c r="L818" s="238">
        <v>0</v>
      </c>
      <c r="M818" s="238">
        <v>0</v>
      </c>
      <c r="N818" s="238">
        <v>0</v>
      </c>
      <c r="O818" s="238">
        <v>0</v>
      </c>
      <c r="P818" s="238">
        <v>0</v>
      </c>
      <c r="Q818" s="232">
        <v>11.11</v>
      </c>
      <c r="R818" s="232">
        <v>0</v>
      </c>
      <c r="S818" s="232">
        <v>0</v>
      </c>
      <c r="T818" s="232">
        <v>0</v>
      </c>
      <c r="U818" s="232">
        <v>0</v>
      </c>
      <c r="V818" s="232">
        <v>0</v>
      </c>
      <c r="W818" s="232">
        <v>0</v>
      </c>
      <c r="X818" s="232">
        <v>0</v>
      </c>
      <c r="Y818" s="232">
        <v>0</v>
      </c>
      <c r="Z818" s="233">
        <v>45991</v>
      </c>
      <c r="AA818" s="234">
        <v>1</v>
      </c>
      <c r="AB818" s="232">
        <v>11.11</v>
      </c>
    </row>
    <row r="819" spans="1:28" x14ac:dyDescent="0.25">
      <c r="A819" s="16" t="s">
        <v>873</v>
      </c>
      <c r="B819" s="16" t="s">
        <v>3474</v>
      </c>
      <c r="C819" s="16" t="s">
        <v>5224</v>
      </c>
      <c r="D819" s="16" t="s">
        <v>5225</v>
      </c>
      <c r="F819" s="16" t="s">
        <v>3640</v>
      </c>
      <c r="G819" s="16" t="s">
        <v>3641</v>
      </c>
      <c r="H819" s="238">
        <v>2</v>
      </c>
      <c r="I819" s="238">
        <v>0</v>
      </c>
      <c r="J819" s="238">
        <v>0</v>
      </c>
      <c r="K819" s="238">
        <v>0</v>
      </c>
      <c r="L819" s="238">
        <v>0</v>
      </c>
      <c r="M819" s="238">
        <v>0</v>
      </c>
      <c r="N819" s="238">
        <v>0</v>
      </c>
      <c r="O819" s="238">
        <v>0</v>
      </c>
      <c r="P819" s="238">
        <v>0</v>
      </c>
      <c r="Q819" s="232">
        <v>22.22</v>
      </c>
      <c r="R819" s="232">
        <v>0</v>
      </c>
      <c r="S819" s="232">
        <v>0</v>
      </c>
      <c r="T819" s="232">
        <v>0</v>
      </c>
      <c r="U819" s="232">
        <v>0</v>
      </c>
      <c r="V819" s="232">
        <v>0</v>
      </c>
      <c r="W819" s="232">
        <v>0</v>
      </c>
      <c r="X819" s="232">
        <v>0</v>
      </c>
      <c r="Y819" s="232">
        <v>0</v>
      </c>
      <c r="Z819" s="233">
        <v>45991</v>
      </c>
      <c r="AA819" s="234">
        <v>2</v>
      </c>
      <c r="AB819" s="232">
        <v>22.22</v>
      </c>
    </row>
    <row r="820" spans="1:28" x14ac:dyDescent="0.25">
      <c r="A820" s="16" t="s">
        <v>873</v>
      </c>
      <c r="B820" s="16" t="s">
        <v>3474</v>
      </c>
      <c r="C820" s="16" t="s">
        <v>5226</v>
      </c>
      <c r="D820" s="16" t="s">
        <v>5227</v>
      </c>
      <c r="F820" s="16" t="s">
        <v>3640</v>
      </c>
      <c r="G820" s="16" t="s">
        <v>3641</v>
      </c>
      <c r="H820" s="238">
        <v>2</v>
      </c>
      <c r="I820" s="238">
        <v>0</v>
      </c>
      <c r="J820" s="238">
        <v>0</v>
      </c>
      <c r="K820" s="238">
        <v>0</v>
      </c>
      <c r="L820" s="238">
        <v>0</v>
      </c>
      <c r="M820" s="238">
        <v>0</v>
      </c>
      <c r="N820" s="238">
        <v>0</v>
      </c>
      <c r="O820" s="238">
        <v>0</v>
      </c>
      <c r="P820" s="238">
        <v>0</v>
      </c>
      <c r="Q820" s="232">
        <v>22.22</v>
      </c>
      <c r="R820" s="232">
        <v>0</v>
      </c>
      <c r="S820" s="232">
        <v>0</v>
      </c>
      <c r="T820" s="232">
        <v>0</v>
      </c>
      <c r="U820" s="232">
        <v>0</v>
      </c>
      <c r="V820" s="232">
        <v>0</v>
      </c>
      <c r="W820" s="232">
        <v>0</v>
      </c>
      <c r="X820" s="232">
        <v>0</v>
      </c>
      <c r="Y820" s="232">
        <v>0</v>
      </c>
      <c r="Z820" s="233">
        <v>45991</v>
      </c>
      <c r="AA820" s="234">
        <v>2</v>
      </c>
      <c r="AB820" s="232">
        <v>22.22</v>
      </c>
    </row>
    <row r="821" spans="1:28" x14ac:dyDescent="0.25">
      <c r="A821" s="16" t="s">
        <v>873</v>
      </c>
      <c r="B821" s="16" t="s">
        <v>3474</v>
      </c>
      <c r="C821" s="16" t="s">
        <v>5228</v>
      </c>
      <c r="D821" s="16" t="s">
        <v>5229</v>
      </c>
      <c r="F821" s="16" t="s">
        <v>3640</v>
      </c>
      <c r="G821" s="16" t="s">
        <v>3641</v>
      </c>
      <c r="H821" s="238">
        <v>1</v>
      </c>
      <c r="I821" s="238">
        <v>0</v>
      </c>
      <c r="J821" s="238">
        <v>0</v>
      </c>
      <c r="K821" s="238">
        <v>0</v>
      </c>
      <c r="L821" s="238">
        <v>0</v>
      </c>
      <c r="M821" s="238">
        <v>0</v>
      </c>
      <c r="N821" s="238">
        <v>0</v>
      </c>
      <c r="O821" s="238">
        <v>0</v>
      </c>
      <c r="P821" s="238">
        <v>0</v>
      </c>
      <c r="Q821" s="232">
        <v>11.11</v>
      </c>
      <c r="R821" s="232">
        <v>0</v>
      </c>
      <c r="S821" s="232">
        <v>0</v>
      </c>
      <c r="T821" s="232">
        <v>0</v>
      </c>
      <c r="U821" s="232">
        <v>0</v>
      </c>
      <c r="V821" s="232">
        <v>0</v>
      </c>
      <c r="W821" s="232">
        <v>0</v>
      </c>
      <c r="X821" s="232">
        <v>0</v>
      </c>
      <c r="Y821" s="232">
        <v>0</v>
      </c>
      <c r="Z821" s="233">
        <v>45991</v>
      </c>
      <c r="AA821" s="234">
        <v>1</v>
      </c>
      <c r="AB821" s="232">
        <v>11.11</v>
      </c>
    </row>
    <row r="822" spans="1:28" x14ac:dyDescent="0.25">
      <c r="A822" s="16" t="s">
        <v>873</v>
      </c>
      <c r="B822" s="16" t="s">
        <v>3474</v>
      </c>
      <c r="C822" s="16" t="s">
        <v>5230</v>
      </c>
      <c r="D822" s="16" t="s">
        <v>5231</v>
      </c>
      <c r="F822" s="16" t="s">
        <v>3640</v>
      </c>
      <c r="G822" s="16" t="s">
        <v>3641</v>
      </c>
      <c r="H822" s="238">
        <v>2</v>
      </c>
      <c r="I822" s="238">
        <v>0</v>
      </c>
      <c r="J822" s="238">
        <v>0</v>
      </c>
      <c r="K822" s="238">
        <v>0</v>
      </c>
      <c r="L822" s="238">
        <v>0</v>
      </c>
      <c r="M822" s="238">
        <v>0</v>
      </c>
      <c r="N822" s="238">
        <v>0</v>
      </c>
      <c r="O822" s="238">
        <v>0</v>
      </c>
      <c r="P822" s="238">
        <v>0</v>
      </c>
      <c r="Q822" s="232">
        <v>22.22</v>
      </c>
      <c r="R822" s="232">
        <v>0</v>
      </c>
      <c r="S822" s="232">
        <v>0</v>
      </c>
      <c r="T822" s="232">
        <v>0</v>
      </c>
      <c r="U822" s="232">
        <v>0</v>
      </c>
      <c r="V822" s="232">
        <v>0</v>
      </c>
      <c r="W822" s="232">
        <v>0</v>
      </c>
      <c r="X822" s="232">
        <v>0</v>
      </c>
      <c r="Y822" s="232">
        <v>0</v>
      </c>
      <c r="Z822" s="233">
        <v>45991</v>
      </c>
      <c r="AA822" s="234">
        <v>2</v>
      </c>
      <c r="AB822" s="232">
        <v>22.22</v>
      </c>
    </row>
    <row r="823" spans="1:28" x14ac:dyDescent="0.25">
      <c r="A823" s="16" t="s">
        <v>873</v>
      </c>
      <c r="B823" s="16" t="s">
        <v>3474</v>
      </c>
      <c r="C823" s="16" t="s">
        <v>5232</v>
      </c>
      <c r="D823" s="16" t="s">
        <v>5233</v>
      </c>
      <c r="F823" s="16" t="s">
        <v>3640</v>
      </c>
      <c r="G823" s="16" t="s">
        <v>3641</v>
      </c>
      <c r="H823" s="238">
        <v>1</v>
      </c>
      <c r="I823" s="238">
        <v>0</v>
      </c>
      <c r="J823" s="238">
        <v>0</v>
      </c>
      <c r="K823" s="238">
        <v>0</v>
      </c>
      <c r="L823" s="238">
        <v>0</v>
      </c>
      <c r="M823" s="238">
        <v>0</v>
      </c>
      <c r="N823" s="238">
        <v>0</v>
      </c>
      <c r="O823" s="238">
        <v>0</v>
      </c>
      <c r="P823" s="238">
        <v>0</v>
      </c>
      <c r="Q823" s="232">
        <v>11.11</v>
      </c>
      <c r="R823" s="232">
        <v>0</v>
      </c>
      <c r="S823" s="232">
        <v>0</v>
      </c>
      <c r="T823" s="232">
        <v>0</v>
      </c>
      <c r="U823" s="232">
        <v>0</v>
      </c>
      <c r="V823" s="232">
        <v>0</v>
      </c>
      <c r="W823" s="232">
        <v>0</v>
      </c>
      <c r="X823" s="232">
        <v>0</v>
      </c>
      <c r="Y823" s="232">
        <v>0</v>
      </c>
      <c r="Z823" s="233">
        <v>45991</v>
      </c>
      <c r="AA823" s="234">
        <v>1</v>
      </c>
      <c r="AB823" s="232">
        <v>11.11</v>
      </c>
    </row>
    <row r="824" spans="1:28" x14ac:dyDescent="0.25">
      <c r="A824" s="16" t="s">
        <v>873</v>
      </c>
      <c r="B824" s="16" t="s">
        <v>3474</v>
      </c>
      <c r="C824" s="16" t="s">
        <v>5234</v>
      </c>
      <c r="D824" s="16" t="s">
        <v>5235</v>
      </c>
      <c r="F824" s="16" t="s">
        <v>3640</v>
      </c>
      <c r="G824" s="16" t="s">
        <v>3641</v>
      </c>
      <c r="H824" s="238">
        <v>10</v>
      </c>
      <c r="I824" s="238">
        <v>0</v>
      </c>
      <c r="J824" s="238">
        <v>0</v>
      </c>
      <c r="K824" s="238">
        <v>0</v>
      </c>
      <c r="L824" s="238">
        <v>0</v>
      </c>
      <c r="M824" s="238">
        <v>0</v>
      </c>
      <c r="N824" s="238">
        <v>0</v>
      </c>
      <c r="O824" s="238">
        <v>0</v>
      </c>
      <c r="P824" s="238">
        <v>0</v>
      </c>
      <c r="Q824" s="232">
        <v>111.1</v>
      </c>
      <c r="R824" s="232">
        <v>0</v>
      </c>
      <c r="S824" s="232">
        <v>0</v>
      </c>
      <c r="T824" s="232">
        <v>0</v>
      </c>
      <c r="U824" s="232">
        <v>0</v>
      </c>
      <c r="V824" s="232">
        <v>0</v>
      </c>
      <c r="W824" s="232">
        <v>0</v>
      </c>
      <c r="X824" s="232">
        <v>0</v>
      </c>
      <c r="Y824" s="232">
        <v>0</v>
      </c>
      <c r="Z824" s="233">
        <v>45991</v>
      </c>
      <c r="AA824" s="234">
        <v>10</v>
      </c>
      <c r="AB824" s="232">
        <v>111.1</v>
      </c>
    </row>
    <row r="825" spans="1:28" x14ac:dyDescent="0.25">
      <c r="A825" s="16" t="s">
        <v>873</v>
      </c>
      <c r="B825" s="16" t="s">
        <v>3474</v>
      </c>
      <c r="C825" s="16" t="s">
        <v>5236</v>
      </c>
      <c r="D825" s="16" t="s">
        <v>5237</v>
      </c>
      <c r="F825" s="16" t="s">
        <v>3640</v>
      </c>
      <c r="G825" s="16" t="s">
        <v>3641</v>
      </c>
      <c r="H825" s="238">
        <v>8</v>
      </c>
      <c r="I825" s="238">
        <v>0</v>
      </c>
      <c r="J825" s="238">
        <v>0</v>
      </c>
      <c r="K825" s="238">
        <v>0</v>
      </c>
      <c r="L825" s="238">
        <v>0</v>
      </c>
      <c r="M825" s="238">
        <v>0</v>
      </c>
      <c r="N825" s="238">
        <v>0</v>
      </c>
      <c r="O825" s="238">
        <v>0</v>
      </c>
      <c r="P825" s="238">
        <v>0</v>
      </c>
      <c r="Q825" s="232">
        <v>88.88</v>
      </c>
      <c r="R825" s="232">
        <v>0</v>
      </c>
      <c r="S825" s="232">
        <v>0</v>
      </c>
      <c r="T825" s="232">
        <v>0</v>
      </c>
      <c r="U825" s="232">
        <v>0</v>
      </c>
      <c r="V825" s="232">
        <v>0</v>
      </c>
      <c r="W825" s="232">
        <v>0</v>
      </c>
      <c r="X825" s="232">
        <v>0</v>
      </c>
      <c r="Y825" s="232">
        <v>0</v>
      </c>
      <c r="Z825" s="233">
        <v>45991</v>
      </c>
      <c r="AA825" s="234">
        <v>8</v>
      </c>
      <c r="AB825" s="232">
        <v>88.88</v>
      </c>
    </row>
    <row r="826" spans="1:28" x14ac:dyDescent="0.25">
      <c r="A826" s="16" t="s">
        <v>873</v>
      </c>
      <c r="B826" s="16" t="s">
        <v>3474</v>
      </c>
      <c r="C826" s="16" t="s">
        <v>5238</v>
      </c>
      <c r="D826" s="16" t="s">
        <v>5239</v>
      </c>
      <c r="F826" s="16" t="s">
        <v>3640</v>
      </c>
      <c r="G826" s="16" t="s">
        <v>3641</v>
      </c>
      <c r="H826" s="238">
        <v>2</v>
      </c>
      <c r="I826" s="238">
        <v>0</v>
      </c>
      <c r="J826" s="238">
        <v>0</v>
      </c>
      <c r="K826" s="238">
        <v>0</v>
      </c>
      <c r="L826" s="238">
        <v>0</v>
      </c>
      <c r="M826" s="238">
        <v>0</v>
      </c>
      <c r="N826" s="238">
        <v>0</v>
      </c>
      <c r="O826" s="238">
        <v>0</v>
      </c>
      <c r="P826" s="238">
        <v>0</v>
      </c>
      <c r="Q826" s="232">
        <v>22.22</v>
      </c>
      <c r="R826" s="232">
        <v>0</v>
      </c>
      <c r="S826" s="232">
        <v>0</v>
      </c>
      <c r="T826" s="232">
        <v>0</v>
      </c>
      <c r="U826" s="232">
        <v>0</v>
      </c>
      <c r="V826" s="232">
        <v>0</v>
      </c>
      <c r="W826" s="232">
        <v>0</v>
      </c>
      <c r="X826" s="232">
        <v>0</v>
      </c>
      <c r="Y826" s="232">
        <v>0</v>
      </c>
      <c r="Z826" s="233">
        <v>45991</v>
      </c>
      <c r="AA826" s="234">
        <v>2</v>
      </c>
      <c r="AB826" s="232">
        <v>22.22</v>
      </c>
    </row>
    <row r="827" spans="1:28" x14ac:dyDescent="0.25">
      <c r="A827" s="16" t="s">
        <v>873</v>
      </c>
      <c r="B827" s="16" t="s">
        <v>3474</v>
      </c>
      <c r="C827" s="16" t="s">
        <v>5240</v>
      </c>
      <c r="D827" s="16" t="s">
        <v>5241</v>
      </c>
      <c r="F827" s="16" t="s">
        <v>3640</v>
      </c>
      <c r="G827" s="16" t="s">
        <v>3641</v>
      </c>
      <c r="H827" s="238">
        <v>2</v>
      </c>
      <c r="I827" s="238">
        <v>0</v>
      </c>
      <c r="J827" s="238">
        <v>0</v>
      </c>
      <c r="K827" s="238">
        <v>0</v>
      </c>
      <c r="L827" s="238">
        <v>0</v>
      </c>
      <c r="M827" s="238">
        <v>0</v>
      </c>
      <c r="N827" s="238">
        <v>0</v>
      </c>
      <c r="O827" s="238">
        <v>0</v>
      </c>
      <c r="P827" s="238">
        <v>0</v>
      </c>
      <c r="Q827" s="232">
        <v>22.22</v>
      </c>
      <c r="R827" s="232">
        <v>0</v>
      </c>
      <c r="S827" s="232">
        <v>0</v>
      </c>
      <c r="T827" s="232">
        <v>0</v>
      </c>
      <c r="U827" s="232">
        <v>0</v>
      </c>
      <c r="V827" s="232">
        <v>0</v>
      </c>
      <c r="W827" s="232">
        <v>0</v>
      </c>
      <c r="X827" s="232">
        <v>0</v>
      </c>
      <c r="Y827" s="232">
        <v>0</v>
      </c>
      <c r="Z827" s="233">
        <v>45991</v>
      </c>
      <c r="AA827" s="234">
        <v>2</v>
      </c>
      <c r="AB827" s="232">
        <v>22.22</v>
      </c>
    </row>
    <row r="828" spans="1:28" x14ac:dyDescent="0.25">
      <c r="A828" s="16" t="s">
        <v>873</v>
      </c>
      <c r="B828" s="16" t="s">
        <v>3474</v>
      </c>
      <c r="C828" s="16" t="s">
        <v>5242</v>
      </c>
      <c r="D828" s="16" t="s">
        <v>5243</v>
      </c>
      <c r="F828" s="16" t="s">
        <v>3640</v>
      </c>
      <c r="G828" s="16" t="s">
        <v>3641</v>
      </c>
      <c r="H828" s="238">
        <v>1</v>
      </c>
      <c r="I828" s="238">
        <v>0</v>
      </c>
      <c r="J828" s="238">
        <v>0</v>
      </c>
      <c r="K828" s="238">
        <v>0</v>
      </c>
      <c r="L828" s="238">
        <v>0</v>
      </c>
      <c r="M828" s="238">
        <v>0</v>
      </c>
      <c r="N828" s="238">
        <v>0</v>
      </c>
      <c r="O828" s="238">
        <v>0</v>
      </c>
      <c r="P828" s="238">
        <v>0</v>
      </c>
      <c r="Q828" s="232">
        <v>9703</v>
      </c>
      <c r="R828" s="232">
        <v>0</v>
      </c>
      <c r="S828" s="232">
        <v>0</v>
      </c>
      <c r="T828" s="232">
        <v>0</v>
      </c>
      <c r="U828" s="232">
        <v>0</v>
      </c>
      <c r="V828" s="232">
        <v>0</v>
      </c>
      <c r="W828" s="232">
        <v>0</v>
      </c>
      <c r="X828" s="232">
        <v>0</v>
      </c>
      <c r="Y828" s="232">
        <v>0</v>
      </c>
      <c r="Z828" s="233">
        <v>45991</v>
      </c>
      <c r="AA828" s="234">
        <v>1</v>
      </c>
      <c r="AB828" s="232">
        <v>9703</v>
      </c>
    </row>
    <row r="829" spans="1:28" x14ac:dyDescent="0.25">
      <c r="A829" s="16" t="s">
        <v>873</v>
      </c>
      <c r="B829" s="16" t="s">
        <v>3474</v>
      </c>
      <c r="C829" s="16" t="s">
        <v>5244</v>
      </c>
      <c r="D829" s="16" t="s">
        <v>5245</v>
      </c>
      <c r="F829" s="16" t="s">
        <v>3640</v>
      </c>
      <c r="G829" s="16" t="s">
        <v>3641</v>
      </c>
      <c r="H829" s="238">
        <v>12</v>
      </c>
      <c r="I829" s="238">
        <v>0</v>
      </c>
      <c r="J829" s="238">
        <v>0</v>
      </c>
      <c r="K829" s="238">
        <v>0</v>
      </c>
      <c r="L829" s="238">
        <v>0</v>
      </c>
      <c r="M829" s="238">
        <v>0</v>
      </c>
      <c r="N829" s="238">
        <v>0</v>
      </c>
      <c r="O829" s="238">
        <v>0</v>
      </c>
      <c r="P829" s="238">
        <v>0</v>
      </c>
      <c r="Q829" s="232">
        <v>133.32</v>
      </c>
      <c r="R829" s="232">
        <v>0</v>
      </c>
      <c r="S829" s="232">
        <v>0</v>
      </c>
      <c r="T829" s="232">
        <v>0</v>
      </c>
      <c r="U829" s="232">
        <v>0</v>
      </c>
      <c r="V829" s="232">
        <v>0</v>
      </c>
      <c r="W829" s="232">
        <v>0</v>
      </c>
      <c r="X829" s="232">
        <v>0</v>
      </c>
      <c r="Y829" s="232">
        <v>0</v>
      </c>
      <c r="Z829" s="233">
        <v>45991</v>
      </c>
      <c r="AA829" s="234">
        <v>12</v>
      </c>
      <c r="AB829" s="232">
        <v>133.32</v>
      </c>
    </row>
    <row r="830" spans="1:28" x14ac:dyDescent="0.25">
      <c r="A830" s="16" t="s">
        <v>873</v>
      </c>
      <c r="B830" s="16" t="s">
        <v>3474</v>
      </c>
      <c r="C830" s="16" t="s">
        <v>5246</v>
      </c>
      <c r="D830" s="16" t="s">
        <v>5247</v>
      </c>
      <c r="F830" s="16" t="s">
        <v>3640</v>
      </c>
      <c r="G830" s="16" t="s">
        <v>3641</v>
      </c>
      <c r="H830" s="238">
        <v>2</v>
      </c>
      <c r="I830" s="238">
        <v>0</v>
      </c>
      <c r="J830" s="238">
        <v>0</v>
      </c>
      <c r="K830" s="238">
        <v>0</v>
      </c>
      <c r="L830" s="238">
        <v>0</v>
      </c>
      <c r="M830" s="238">
        <v>0</v>
      </c>
      <c r="N830" s="238">
        <v>0</v>
      </c>
      <c r="O830" s="238">
        <v>0</v>
      </c>
      <c r="P830" s="238">
        <v>0</v>
      </c>
      <c r="Q830" s="232">
        <v>22.22</v>
      </c>
      <c r="R830" s="232">
        <v>0</v>
      </c>
      <c r="S830" s="232">
        <v>0</v>
      </c>
      <c r="T830" s="232">
        <v>0</v>
      </c>
      <c r="U830" s="232">
        <v>0</v>
      </c>
      <c r="V830" s="232">
        <v>0</v>
      </c>
      <c r="W830" s="232">
        <v>0</v>
      </c>
      <c r="X830" s="232">
        <v>0</v>
      </c>
      <c r="Y830" s="232">
        <v>0</v>
      </c>
      <c r="Z830" s="233">
        <v>45991</v>
      </c>
      <c r="AA830" s="234">
        <v>2</v>
      </c>
      <c r="AB830" s="232">
        <v>22.22</v>
      </c>
    </row>
    <row r="831" spans="1:28" x14ac:dyDescent="0.25">
      <c r="A831" s="16" t="s">
        <v>873</v>
      </c>
      <c r="B831" s="16" t="s">
        <v>3474</v>
      </c>
      <c r="C831" s="16" t="s">
        <v>5248</v>
      </c>
      <c r="D831" s="16" t="s">
        <v>5249</v>
      </c>
      <c r="F831" s="16" t="s">
        <v>3640</v>
      </c>
      <c r="G831" s="16" t="s">
        <v>3641</v>
      </c>
      <c r="H831" s="238">
        <v>4</v>
      </c>
      <c r="I831" s="238">
        <v>0</v>
      </c>
      <c r="J831" s="238">
        <v>0</v>
      </c>
      <c r="K831" s="238">
        <v>0</v>
      </c>
      <c r="L831" s="238">
        <v>0</v>
      </c>
      <c r="M831" s="238">
        <v>0</v>
      </c>
      <c r="N831" s="238">
        <v>0</v>
      </c>
      <c r="O831" s="238">
        <v>0</v>
      </c>
      <c r="P831" s="238">
        <v>0</v>
      </c>
      <c r="Q831" s="232">
        <v>44.44</v>
      </c>
      <c r="R831" s="232">
        <v>0</v>
      </c>
      <c r="S831" s="232">
        <v>0</v>
      </c>
      <c r="T831" s="232">
        <v>0</v>
      </c>
      <c r="U831" s="232">
        <v>0</v>
      </c>
      <c r="V831" s="232">
        <v>0</v>
      </c>
      <c r="W831" s="232">
        <v>0</v>
      </c>
      <c r="X831" s="232">
        <v>0</v>
      </c>
      <c r="Y831" s="232">
        <v>0</v>
      </c>
      <c r="Z831" s="233">
        <v>45991</v>
      </c>
      <c r="AA831" s="234">
        <v>4</v>
      </c>
      <c r="AB831" s="232">
        <v>44.44</v>
      </c>
    </row>
    <row r="832" spans="1:28" x14ac:dyDescent="0.25">
      <c r="A832" s="16" t="s">
        <v>873</v>
      </c>
      <c r="B832" s="16" t="s">
        <v>3474</v>
      </c>
      <c r="C832" s="16" t="s">
        <v>5250</v>
      </c>
      <c r="D832" s="16" t="s">
        <v>5251</v>
      </c>
      <c r="F832" s="16" t="s">
        <v>3640</v>
      </c>
      <c r="G832" s="16" t="s">
        <v>3641</v>
      </c>
      <c r="H832" s="238">
        <v>4</v>
      </c>
      <c r="I832" s="238">
        <v>0</v>
      </c>
      <c r="J832" s="238">
        <v>0</v>
      </c>
      <c r="K832" s="238">
        <v>0</v>
      </c>
      <c r="L832" s="238">
        <v>0</v>
      </c>
      <c r="M832" s="238">
        <v>0</v>
      </c>
      <c r="N832" s="238">
        <v>0</v>
      </c>
      <c r="O832" s="238">
        <v>0</v>
      </c>
      <c r="P832" s="238">
        <v>0</v>
      </c>
      <c r="Q832" s="232">
        <v>44.44</v>
      </c>
      <c r="R832" s="232">
        <v>0</v>
      </c>
      <c r="S832" s="232">
        <v>0</v>
      </c>
      <c r="T832" s="232">
        <v>0</v>
      </c>
      <c r="U832" s="232">
        <v>0</v>
      </c>
      <c r="V832" s="232">
        <v>0</v>
      </c>
      <c r="W832" s="232">
        <v>0</v>
      </c>
      <c r="X832" s="232">
        <v>0</v>
      </c>
      <c r="Y832" s="232">
        <v>0</v>
      </c>
      <c r="Z832" s="233">
        <v>45991</v>
      </c>
      <c r="AA832" s="234">
        <v>4</v>
      </c>
      <c r="AB832" s="232">
        <v>44.44</v>
      </c>
    </row>
    <row r="833" spans="1:28" x14ac:dyDescent="0.25">
      <c r="A833" s="16" t="s">
        <v>873</v>
      </c>
      <c r="B833" s="16" t="s">
        <v>3474</v>
      </c>
      <c r="C833" s="16" t="s">
        <v>5252</v>
      </c>
      <c r="D833" s="16" t="s">
        <v>5253</v>
      </c>
      <c r="F833" s="16" t="s">
        <v>3640</v>
      </c>
      <c r="G833" s="16" t="s">
        <v>3641</v>
      </c>
      <c r="H833" s="238">
        <v>1</v>
      </c>
      <c r="I833" s="238">
        <v>0</v>
      </c>
      <c r="J833" s="238">
        <v>0</v>
      </c>
      <c r="K833" s="238">
        <v>0</v>
      </c>
      <c r="L833" s="238">
        <v>0</v>
      </c>
      <c r="M833" s="238">
        <v>0</v>
      </c>
      <c r="N833" s="238">
        <v>0</v>
      </c>
      <c r="O833" s="238">
        <v>0</v>
      </c>
      <c r="P833" s="238">
        <v>0</v>
      </c>
      <c r="Q833" s="232">
        <v>11.11</v>
      </c>
      <c r="R833" s="232">
        <v>0</v>
      </c>
      <c r="S833" s="232">
        <v>0</v>
      </c>
      <c r="T833" s="232">
        <v>0</v>
      </c>
      <c r="U833" s="232">
        <v>0</v>
      </c>
      <c r="V833" s="232">
        <v>0</v>
      </c>
      <c r="W833" s="232">
        <v>0</v>
      </c>
      <c r="X833" s="232">
        <v>0</v>
      </c>
      <c r="Y833" s="232">
        <v>0</v>
      </c>
      <c r="Z833" s="233">
        <v>45991</v>
      </c>
      <c r="AA833" s="234">
        <v>1</v>
      </c>
      <c r="AB833" s="232">
        <v>11.11</v>
      </c>
    </row>
    <row r="834" spans="1:28" x14ac:dyDescent="0.25">
      <c r="A834" s="16" t="s">
        <v>873</v>
      </c>
      <c r="B834" s="16" t="s">
        <v>3474</v>
      </c>
      <c r="C834" s="16" t="s">
        <v>5254</v>
      </c>
      <c r="D834" s="16" t="s">
        <v>5255</v>
      </c>
      <c r="F834" s="16" t="s">
        <v>3640</v>
      </c>
      <c r="G834" s="16" t="s">
        <v>3641</v>
      </c>
      <c r="H834" s="238">
        <v>2</v>
      </c>
      <c r="I834" s="238">
        <v>0</v>
      </c>
      <c r="J834" s="238">
        <v>0</v>
      </c>
      <c r="K834" s="238">
        <v>0</v>
      </c>
      <c r="L834" s="238">
        <v>0</v>
      </c>
      <c r="M834" s="238">
        <v>0</v>
      </c>
      <c r="N834" s="238">
        <v>0</v>
      </c>
      <c r="O834" s="238">
        <v>0</v>
      </c>
      <c r="P834" s="238">
        <v>0</v>
      </c>
      <c r="Q834" s="232">
        <v>22.22</v>
      </c>
      <c r="R834" s="232">
        <v>0</v>
      </c>
      <c r="S834" s="232">
        <v>0</v>
      </c>
      <c r="T834" s="232">
        <v>0</v>
      </c>
      <c r="U834" s="232">
        <v>0</v>
      </c>
      <c r="V834" s="232">
        <v>0</v>
      </c>
      <c r="W834" s="232">
        <v>0</v>
      </c>
      <c r="X834" s="232">
        <v>0</v>
      </c>
      <c r="Y834" s="232">
        <v>0</v>
      </c>
      <c r="Z834" s="233">
        <v>45991</v>
      </c>
      <c r="AA834" s="234">
        <v>2</v>
      </c>
      <c r="AB834" s="232">
        <v>22.22</v>
      </c>
    </row>
    <row r="835" spans="1:28" x14ac:dyDescent="0.25">
      <c r="A835" s="16" t="s">
        <v>873</v>
      </c>
      <c r="B835" s="16" t="s">
        <v>3474</v>
      </c>
      <c r="C835" s="16" t="s">
        <v>5256</v>
      </c>
      <c r="D835" s="16" t="s">
        <v>5257</v>
      </c>
      <c r="F835" s="16" t="s">
        <v>3640</v>
      </c>
      <c r="G835" s="16" t="s">
        <v>3641</v>
      </c>
      <c r="H835" s="238">
        <v>3</v>
      </c>
      <c r="I835" s="238">
        <v>0</v>
      </c>
      <c r="J835" s="238">
        <v>0</v>
      </c>
      <c r="K835" s="238">
        <v>0</v>
      </c>
      <c r="L835" s="238">
        <v>0</v>
      </c>
      <c r="M835" s="238">
        <v>0</v>
      </c>
      <c r="N835" s="238">
        <v>0</v>
      </c>
      <c r="O835" s="238">
        <v>0</v>
      </c>
      <c r="P835" s="238">
        <v>0</v>
      </c>
      <c r="Q835" s="232">
        <v>33.33</v>
      </c>
      <c r="R835" s="232">
        <v>0</v>
      </c>
      <c r="S835" s="232">
        <v>0</v>
      </c>
      <c r="T835" s="232">
        <v>0</v>
      </c>
      <c r="U835" s="232">
        <v>0</v>
      </c>
      <c r="V835" s="232">
        <v>0</v>
      </c>
      <c r="W835" s="232">
        <v>0</v>
      </c>
      <c r="X835" s="232">
        <v>0</v>
      </c>
      <c r="Y835" s="232">
        <v>0</v>
      </c>
      <c r="Z835" s="233">
        <v>45991</v>
      </c>
      <c r="AA835" s="234">
        <v>3</v>
      </c>
      <c r="AB835" s="232">
        <v>33.33</v>
      </c>
    </row>
    <row r="836" spans="1:28" x14ac:dyDescent="0.25">
      <c r="A836" s="16" t="s">
        <v>873</v>
      </c>
      <c r="B836" s="16" t="s">
        <v>3474</v>
      </c>
      <c r="C836" s="16" t="s">
        <v>5258</v>
      </c>
      <c r="D836" s="16" t="s">
        <v>5259</v>
      </c>
      <c r="F836" s="16" t="s">
        <v>3640</v>
      </c>
      <c r="G836" s="16" t="s">
        <v>3641</v>
      </c>
      <c r="H836" s="238">
        <v>10</v>
      </c>
      <c r="I836" s="238">
        <v>0</v>
      </c>
      <c r="J836" s="238">
        <v>0</v>
      </c>
      <c r="K836" s="238">
        <v>0</v>
      </c>
      <c r="L836" s="238">
        <v>0</v>
      </c>
      <c r="M836" s="238">
        <v>0</v>
      </c>
      <c r="N836" s="238">
        <v>0</v>
      </c>
      <c r="O836" s="238">
        <v>0</v>
      </c>
      <c r="P836" s="238">
        <v>0</v>
      </c>
      <c r="Q836" s="232">
        <v>111.1</v>
      </c>
      <c r="R836" s="232">
        <v>0</v>
      </c>
      <c r="S836" s="232">
        <v>0</v>
      </c>
      <c r="T836" s="232">
        <v>0</v>
      </c>
      <c r="U836" s="232">
        <v>0</v>
      </c>
      <c r="V836" s="232">
        <v>0</v>
      </c>
      <c r="W836" s="232">
        <v>0</v>
      </c>
      <c r="X836" s="232">
        <v>0</v>
      </c>
      <c r="Y836" s="232">
        <v>0</v>
      </c>
      <c r="Z836" s="233">
        <v>45991</v>
      </c>
      <c r="AA836" s="234">
        <v>10</v>
      </c>
      <c r="AB836" s="232">
        <v>111.1</v>
      </c>
    </row>
    <row r="837" spans="1:28" x14ac:dyDescent="0.25">
      <c r="A837" s="16" t="s">
        <v>873</v>
      </c>
      <c r="B837" s="16" t="s">
        <v>3474</v>
      </c>
      <c r="C837" s="16" t="s">
        <v>5260</v>
      </c>
      <c r="D837" s="16" t="s">
        <v>5261</v>
      </c>
      <c r="F837" s="16" t="s">
        <v>3640</v>
      </c>
      <c r="G837" s="16" t="s">
        <v>3641</v>
      </c>
      <c r="H837" s="238">
        <v>3</v>
      </c>
      <c r="I837" s="238">
        <v>0</v>
      </c>
      <c r="J837" s="238">
        <v>0</v>
      </c>
      <c r="K837" s="238">
        <v>0</v>
      </c>
      <c r="L837" s="238">
        <v>0</v>
      </c>
      <c r="M837" s="238">
        <v>0</v>
      </c>
      <c r="N837" s="238">
        <v>0</v>
      </c>
      <c r="O837" s="238">
        <v>0</v>
      </c>
      <c r="P837" s="238">
        <v>0</v>
      </c>
      <c r="Q837" s="232">
        <v>33.33</v>
      </c>
      <c r="R837" s="232">
        <v>0</v>
      </c>
      <c r="S837" s="232">
        <v>0</v>
      </c>
      <c r="T837" s="232">
        <v>0</v>
      </c>
      <c r="U837" s="232">
        <v>0</v>
      </c>
      <c r="V837" s="232">
        <v>0</v>
      </c>
      <c r="W837" s="232">
        <v>0</v>
      </c>
      <c r="X837" s="232">
        <v>0</v>
      </c>
      <c r="Y837" s="232">
        <v>0</v>
      </c>
      <c r="Z837" s="233">
        <v>45991</v>
      </c>
      <c r="AA837" s="234">
        <v>3</v>
      </c>
      <c r="AB837" s="232">
        <v>33.33</v>
      </c>
    </row>
    <row r="838" spans="1:28" x14ac:dyDescent="0.25">
      <c r="A838" s="16" t="s">
        <v>873</v>
      </c>
      <c r="B838" s="16" t="s">
        <v>3474</v>
      </c>
      <c r="C838" s="16" t="s">
        <v>5262</v>
      </c>
      <c r="D838" s="16" t="s">
        <v>5263</v>
      </c>
      <c r="F838" s="16" t="s">
        <v>3640</v>
      </c>
      <c r="G838" s="16" t="s">
        <v>3641</v>
      </c>
      <c r="H838" s="238">
        <v>1</v>
      </c>
      <c r="I838" s="238">
        <v>0</v>
      </c>
      <c r="J838" s="238">
        <v>0</v>
      </c>
      <c r="K838" s="238">
        <v>0</v>
      </c>
      <c r="L838" s="238">
        <v>0</v>
      </c>
      <c r="M838" s="238">
        <v>0</v>
      </c>
      <c r="N838" s="238">
        <v>0</v>
      </c>
      <c r="O838" s="238">
        <v>0</v>
      </c>
      <c r="P838" s="238">
        <v>0</v>
      </c>
      <c r="Q838" s="232">
        <v>11.11</v>
      </c>
      <c r="R838" s="232">
        <v>0</v>
      </c>
      <c r="S838" s="232">
        <v>0</v>
      </c>
      <c r="T838" s="232">
        <v>0</v>
      </c>
      <c r="U838" s="232">
        <v>0</v>
      </c>
      <c r="V838" s="232">
        <v>0</v>
      </c>
      <c r="W838" s="232">
        <v>0</v>
      </c>
      <c r="X838" s="232">
        <v>0</v>
      </c>
      <c r="Y838" s="232">
        <v>0</v>
      </c>
      <c r="Z838" s="233">
        <v>45991</v>
      </c>
      <c r="AA838" s="234">
        <v>1</v>
      </c>
      <c r="AB838" s="232">
        <v>11.11</v>
      </c>
    </row>
    <row r="839" spans="1:28" x14ac:dyDescent="0.25">
      <c r="A839" s="16" t="s">
        <v>873</v>
      </c>
      <c r="B839" s="16" t="s">
        <v>3474</v>
      </c>
      <c r="C839" s="16" t="s">
        <v>5264</v>
      </c>
      <c r="D839" s="16" t="s">
        <v>5265</v>
      </c>
      <c r="F839" s="16" t="s">
        <v>3640</v>
      </c>
      <c r="G839" s="16" t="s">
        <v>3641</v>
      </c>
      <c r="H839" s="238">
        <v>2</v>
      </c>
      <c r="I839" s="238">
        <v>0</v>
      </c>
      <c r="J839" s="238">
        <v>0</v>
      </c>
      <c r="K839" s="238">
        <v>0</v>
      </c>
      <c r="L839" s="238">
        <v>0</v>
      </c>
      <c r="M839" s="238">
        <v>0</v>
      </c>
      <c r="N839" s="238">
        <v>0</v>
      </c>
      <c r="O839" s="238">
        <v>0</v>
      </c>
      <c r="P839" s="238">
        <v>0</v>
      </c>
      <c r="Q839" s="232">
        <v>22.22</v>
      </c>
      <c r="R839" s="232">
        <v>0</v>
      </c>
      <c r="S839" s="232">
        <v>0</v>
      </c>
      <c r="T839" s="232">
        <v>0</v>
      </c>
      <c r="U839" s="232">
        <v>0</v>
      </c>
      <c r="V839" s="232">
        <v>0</v>
      </c>
      <c r="W839" s="232">
        <v>0</v>
      </c>
      <c r="X839" s="232">
        <v>0</v>
      </c>
      <c r="Y839" s="232">
        <v>0</v>
      </c>
      <c r="Z839" s="233">
        <v>45991</v>
      </c>
      <c r="AA839" s="234">
        <v>2</v>
      </c>
      <c r="AB839" s="232">
        <v>22.22</v>
      </c>
    </row>
    <row r="840" spans="1:28" x14ac:dyDescent="0.25">
      <c r="A840" s="16" t="s">
        <v>873</v>
      </c>
      <c r="B840" s="16" t="s">
        <v>3474</v>
      </c>
      <c r="C840" s="16" t="s">
        <v>5266</v>
      </c>
      <c r="D840" s="16" t="s">
        <v>5267</v>
      </c>
      <c r="F840" s="16" t="s">
        <v>3640</v>
      </c>
      <c r="G840" s="16" t="s">
        <v>3641</v>
      </c>
      <c r="H840" s="238">
        <v>4</v>
      </c>
      <c r="I840" s="238">
        <v>0</v>
      </c>
      <c r="J840" s="238">
        <v>0</v>
      </c>
      <c r="K840" s="238">
        <v>0</v>
      </c>
      <c r="L840" s="238">
        <v>0</v>
      </c>
      <c r="M840" s="238">
        <v>0</v>
      </c>
      <c r="N840" s="238">
        <v>0</v>
      </c>
      <c r="O840" s="238">
        <v>0</v>
      </c>
      <c r="P840" s="238">
        <v>0</v>
      </c>
      <c r="Q840" s="232">
        <v>44.44</v>
      </c>
      <c r="R840" s="232">
        <v>0</v>
      </c>
      <c r="S840" s="232">
        <v>0</v>
      </c>
      <c r="T840" s="232">
        <v>0</v>
      </c>
      <c r="U840" s="232">
        <v>0</v>
      </c>
      <c r="V840" s="232">
        <v>0</v>
      </c>
      <c r="W840" s="232">
        <v>0</v>
      </c>
      <c r="X840" s="232">
        <v>0</v>
      </c>
      <c r="Y840" s="232">
        <v>0</v>
      </c>
      <c r="Z840" s="233">
        <v>45991</v>
      </c>
      <c r="AA840" s="234">
        <v>4</v>
      </c>
      <c r="AB840" s="232">
        <v>44.44</v>
      </c>
    </row>
    <row r="841" spans="1:28" x14ac:dyDescent="0.25">
      <c r="A841" s="16" t="s">
        <v>873</v>
      </c>
      <c r="B841" s="16" t="s">
        <v>3474</v>
      </c>
      <c r="C841" s="16" t="s">
        <v>5268</v>
      </c>
      <c r="D841" s="16" t="s">
        <v>5269</v>
      </c>
      <c r="F841" s="16" t="s">
        <v>3640</v>
      </c>
      <c r="G841" s="16" t="s">
        <v>3641</v>
      </c>
      <c r="H841" s="238">
        <v>1</v>
      </c>
      <c r="I841" s="238">
        <v>0</v>
      </c>
      <c r="J841" s="238">
        <v>0</v>
      </c>
      <c r="K841" s="238">
        <v>0</v>
      </c>
      <c r="L841" s="238">
        <v>0</v>
      </c>
      <c r="M841" s="238">
        <v>0</v>
      </c>
      <c r="N841" s="238">
        <v>0</v>
      </c>
      <c r="O841" s="238">
        <v>0</v>
      </c>
      <c r="P841" s="238">
        <v>0</v>
      </c>
      <c r="Q841" s="232">
        <v>11.11</v>
      </c>
      <c r="R841" s="232">
        <v>0</v>
      </c>
      <c r="S841" s="232">
        <v>0</v>
      </c>
      <c r="T841" s="232">
        <v>0</v>
      </c>
      <c r="U841" s="232">
        <v>0</v>
      </c>
      <c r="V841" s="232">
        <v>0</v>
      </c>
      <c r="W841" s="232">
        <v>0</v>
      </c>
      <c r="X841" s="232">
        <v>0</v>
      </c>
      <c r="Y841" s="232">
        <v>0</v>
      </c>
      <c r="Z841" s="233">
        <v>45991</v>
      </c>
      <c r="AA841" s="234">
        <v>1</v>
      </c>
      <c r="AB841" s="232">
        <v>11.11</v>
      </c>
    </row>
    <row r="842" spans="1:28" x14ac:dyDescent="0.25">
      <c r="A842" s="16" t="s">
        <v>873</v>
      </c>
      <c r="B842" s="16" t="s">
        <v>3474</v>
      </c>
      <c r="C842" s="16" t="s">
        <v>5270</v>
      </c>
      <c r="D842" s="16" t="s">
        <v>5271</v>
      </c>
      <c r="F842" s="16" t="s">
        <v>3640</v>
      </c>
      <c r="G842" s="16" t="s">
        <v>3641</v>
      </c>
      <c r="H842" s="238">
        <v>5</v>
      </c>
      <c r="I842" s="238">
        <v>0</v>
      </c>
      <c r="J842" s="238">
        <v>0</v>
      </c>
      <c r="K842" s="238">
        <v>0</v>
      </c>
      <c r="L842" s="238">
        <v>0</v>
      </c>
      <c r="M842" s="238">
        <v>0</v>
      </c>
      <c r="N842" s="238">
        <v>0</v>
      </c>
      <c r="O842" s="238">
        <v>0</v>
      </c>
      <c r="P842" s="238">
        <v>0</v>
      </c>
      <c r="Q842" s="232">
        <v>55.55</v>
      </c>
      <c r="R842" s="232">
        <v>0</v>
      </c>
      <c r="S842" s="232">
        <v>0</v>
      </c>
      <c r="T842" s="232">
        <v>0</v>
      </c>
      <c r="U842" s="232">
        <v>0</v>
      </c>
      <c r="V842" s="232">
        <v>0</v>
      </c>
      <c r="W842" s="232">
        <v>0</v>
      </c>
      <c r="X842" s="232">
        <v>0</v>
      </c>
      <c r="Y842" s="232">
        <v>0</v>
      </c>
      <c r="Z842" s="233">
        <v>45991</v>
      </c>
      <c r="AA842" s="234">
        <v>5</v>
      </c>
      <c r="AB842" s="232">
        <v>55.55</v>
      </c>
    </row>
    <row r="843" spans="1:28" x14ac:dyDescent="0.25">
      <c r="A843" s="16" t="s">
        <v>873</v>
      </c>
      <c r="B843" s="16" t="s">
        <v>3474</v>
      </c>
      <c r="C843" s="16" t="s">
        <v>5272</v>
      </c>
      <c r="D843" s="16" t="s">
        <v>5273</v>
      </c>
      <c r="F843" s="16" t="s">
        <v>3640</v>
      </c>
      <c r="G843" s="16" t="s">
        <v>3641</v>
      </c>
      <c r="H843" s="238">
        <v>4</v>
      </c>
      <c r="I843" s="238">
        <v>0</v>
      </c>
      <c r="J843" s="238">
        <v>0</v>
      </c>
      <c r="K843" s="238">
        <v>0</v>
      </c>
      <c r="L843" s="238">
        <v>0</v>
      </c>
      <c r="M843" s="238">
        <v>0</v>
      </c>
      <c r="N843" s="238">
        <v>0</v>
      </c>
      <c r="O843" s="238">
        <v>0</v>
      </c>
      <c r="P843" s="238">
        <v>0</v>
      </c>
      <c r="Q843" s="232">
        <v>44.44</v>
      </c>
      <c r="R843" s="232">
        <v>0</v>
      </c>
      <c r="S843" s="232">
        <v>0</v>
      </c>
      <c r="T843" s="232">
        <v>0</v>
      </c>
      <c r="U843" s="232">
        <v>0</v>
      </c>
      <c r="V843" s="232">
        <v>0</v>
      </c>
      <c r="W843" s="232">
        <v>0</v>
      </c>
      <c r="X843" s="232">
        <v>0</v>
      </c>
      <c r="Y843" s="232">
        <v>0</v>
      </c>
      <c r="Z843" s="233">
        <v>45991</v>
      </c>
      <c r="AA843" s="234">
        <v>4</v>
      </c>
      <c r="AB843" s="232">
        <v>44.44</v>
      </c>
    </row>
    <row r="844" spans="1:28" x14ac:dyDescent="0.25">
      <c r="A844" s="16" t="s">
        <v>873</v>
      </c>
      <c r="B844" s="16" t="s">
        <v>3474</v>
      </c>
      <c r="C844" s="16" t="s">
        <v>5274</v>
      </c>
      <c r="D844" s="16" t="s">
        <v>5275</v>
      </c>
      <c r="F844" s="16" t="s">
        <v>3640</v>
      </c>
      <c r="G844" s="16" t="s">
        <v>3641</v>
      </c>
      <c r="H844" s="238">
        <v>4</v>
      </c>
      <c r="I844" s="238">
        <v>0</v>
      </c>
      <c r="J844" s="238">
        <v>0</v>
      </c>
      <c r="K844" s="238">
        <v>0</v>
      </c>
      <c r="L844" s="238">
        <v>0</v>
      </c>
      <c r="M844" s="238">
        <v>0</v>
      </c>
      <c r="N844" s="238">
        <v>0</v>
      </c>
      <c r="O844" s="238">
        <v>0</v>
      </c>
      <c r="P844" s="238">
        <v>0</v>
      </c>
      <c r="Q844" s="232">
        <v>44.44</v>
      </c>
      <c r="R844" s="232">
        <v>0</v>
      </c>
      <c r="S844" s="232">
        <v>0</v>
      </c>
      <c r="T844" s="232">
        <v>0</v>
      </c>
      <c r="U844" s="232">
        <v>0</v>
      </c>
      <c r="V844" s="232">
        <v>0</v>
      </c>
      <c r="W844" s="232">
        <v>0</v>
      </c>
      <c r="X844" s="232">
        <v>0</v>
      </c>
      <c r="Y844" s="232">
        <v>0</v>
      </c>
      <c r="Z844" s="233">
        <v>45991</v>
      </c>
      <c r="AA844" s="234">
        <v>4</v>
      </c>
      <c r="AB844" s="232">
        <v>44.44</v>
      </c>
    </row>
    <row r="845" spans="1:28" x14ac:dyDescent="0.25">
      <c r="A845" s="16" t="s">
        <v>873</v>
      </c>
      <c r="B845" s="16" t="s">
        <v>3474</v>
      </c>
      <c r="C845" s="16" t="s">
        <v>5276</v>
      </c>
      <c r="D845" s="16" t="s">
        <v>5277</v>
      </c>
      <c r="F845" s="16" t="s">
        <v>3640</v>
      </c>
      <c r="G845" s="16" t="s">
        <v>3641</v>
      </c>
      <c r="H845" s="238">
        <v>2</v>
      </c>
      <c r="I845" s="238">
        <v>0</v>
      </c>
      <c r="J845" s="238">
        <v>0</v>
      </c>
      <c r="K845" s="238">
        <v>0</v>
      </c>
      <c r="L845" s="238">
        <v>0</v>
      </c>
      <c r="M845" s="238">
        <v>0</v>
      </c>
      <c r="N845" s="238">
        <v>0</v>
      </c>
      <c r="O845" s="238">
        <v>0</v>
      </c>
      <c r="P845" s="238">
        <v>0</v>
      </c>
      <c r="Q845" s="232">
        <v>22.22</v>
      </c>
      <c r="R845" s="232">
        <v>0</v>
      </c>
      <c r="S845" s="232">
        <v>0</v>
      </c>
      <c r="T845" s="232">
        <v>0</v>
      </c>
      <c r="U845" s="232">
        <v>0</v>
      </c>
      <c r="V845" s="232">
        <v>0</v>
      </c>
      <c r="W845" s="232">
        <v>0</v>
      </c>
      <c r="X845" s="232">
        <v>0</v>
      </c>
      <c r="Y845" s="232">
        <v>0</v>
      </c>
      <c r="Z845" s="233">
        <v>45991</v>
      </c>
      <c r="AA845" s="234">
        <v>2</v>
      </c>
      <c r="AB845" s="232">
        <v>22.22</v>
      </c>
    </row>
    <row r="846" spans="1:28" x14ac:dyDescent="0.25">
      <c r="A846" s="16" t="s">
        <v>873</v>
      </c>
      <c r="B846" s="16" t="s">
        <v>3474</v>
      </c>
      <c r="C846" s="16" t="s">
        <v>5278</v>
      </c>
      <c r="D846" s="16" t="s">
        <v>5279</v>
      </c>
      <c r="F846" s="16" t="s">
        <v>3640</v>
      </c>
      <c r="G846" s="16" t="s">
        <v>3641</v>
      </c>
      <c r="H846" s="238">
        <v>5</v>
      </c>
      <c r="I846" s="238">
        <v>0</v>
      </c>
      <c r="J846" s="238">
        <v>0</v>
      </c>
      <c r="K846" s="238">
        <v>0</v>
      </c>
      <c r="L846" s="238">
        <v>0</v>
      </c>
      <c r="M846" s="238">
        <v>0</v>
      </c>
      <c r="N846" s="238">
        <v>0</v>
      </c>
      <c r="O846" s="238">
        <v>0</v>
      </c>
      <c r="P846" s="238">
        <v>0</v>
      </c>
      <c r="Q846" s="232">
        <v>55.55</v>
      </c>
      <c r="R846" s="232">
        <v>0</v>
      </c>
      <c r="S846" s="232">
        <v>0</v>
      </c>
      <c r="T846" s="232">
        <v>0</v>
      </c>
      <c r="U846" s="232">
        <v>0</v>
      </c>
      <c r="V846" s="232">
        <v>0</v>
      </c>
      <c r="W846" s="232">
        <v>0</v>
      </c>
      <c r="X846" s="232">
        <v>0</v>
      </c>
      <c r="Y846" s="232">
        <v>0</v>
      </c>
      <c r="Z846" s="233">
        <v>45991</v>
      </c>
      <c r="AA846" s="234">
        <v>5</v>
      </c>
      <c r="AB846" s="232">
        <v>55.55</v>
      </c>
    </row>
    <row r="847" spans="1:28" x14ac:dyDescent="0.25">
      <c r="A847" s="16" t="s">
        <v>873</v>
      </c>
      <c r="B847" s="16" t="s">
        <v>3474</v>
      </c>
      <c r="C847" s="16" t="s">
        <v>5280</v>
      </c>
      <c r="D847" s="16" t="s">
        <v>5281</v>
      </c>
      <c r="F847" s="16" t="s">
        <v>3640</v>
      </c>
      <c r="G847" s="16" t="s">
        <v>3641</v>
      </c>
      <c r="H847" s="238">
        <v>4</v>
      </c>
      <c r="I847" s="238">
        <v>0</v>
      </c>
      <c r="J847" s="238">
        <v>0</v>
      </c>
      <c r="K847" s="238">
        <v>0</v>
      </c>
      <c r="L847" s="238">
        <v>0</v>
      </c>
      <c r="M847" s="238">
        <v>0</v>
      </c>
      <c r="N847" s="238">
        <v>0</v>
      </c>
      <c r="O847" s="238">
        <v>0</v>
      </c>
      <c r="P847" s="238">
        <v>0</v>
      </c>
      <c r="Q847" s="232">
        <v>44.44</v>
      </c>
      <c r="R847" s="232">
        <v>0</v>
      </c>
      <c r="S847" s="232">
        <v>0</v>
      </c>
      <c r="T847" s="232">
        <v>0</v>
      </c>
      <c r="U847" s="232">
        <v>0</v>
      </c>
      <c r="V847" s="232">
        <v>0</v>
      </c>
      <c r="W847" s="232">
        <v>0</v>
      </c>
      <c r="X847" s="232">
        <v>0</v>
      </c>
      <c r="Y847" s="232">
        <v>0</v>
      </c>
      <c r="Z847" s="233">
        <v>45991</v>
      </c>
      <c r="AA847" s="234">
        <v>4</v>
      </c>
      <c r="AB847" s="232">
        <v>44.44</v>
      </c>
    </row>
    <row r="848" spans="1:28" x14ac:dyDescent="0.25">
      <c r="A848" s="16" t="s">
        <v>873</v>
      </c>
      <c r="B848" s="16" t="s">
        <v>3474</v>
      </c>
      <c r="C848" s="16" t="s">
        <v>5282</v>
      </c>
      <c r="D848" s="16" t="s">
        <v>5283</v>
      </c>
      <c r="F848" s="16" t="s">
        <v>3640</v>
      </c>
      <c r="G848" s="16" t="s">
        <v>3641</v>
      </c>
      <c r="H848" s="238">
        <v>1</v>
      </c>
      <c r="I848" s="238">
        <v>0</v>
      </c>
      <c r="J848" s="238">
        <v>0</v>
      </c>
      <c r="K848" s="238">
        <v>0</v>
      </c>
      <c r="L848" s="238">
        <v>0</v>
      </c>
      <c r="M848" s="238">
        <v>0</v>
      </c>
      <c r="N848" s="238">
        <v>0</v>
      </c>
      <c r="O848" s="238">
        <v>0</v>
      </c>
      <c r="P848" s="238">
        <v>0</v>
      </c>
      <c r="Q848" s="232">
        <v>11.11</v>
      </c>
      <c r="R848" s="232">
        <v>0</v>
      </c>
      <c r="S848" s="232">
        <v>0</v>
      </c>
      <c r="T848" s="232">
        <v>0</v>
      </c>
      <c r="U848" s="232">
        <v>0</v>
      </c>
      <c r="V848" s="232">
        <v>0</v>
      </c>
      <c r="W848" s="232">
        <v>0</v>
      </c>
      <c r="X848" s="232">
        <v>0</v>
      </c>
      <c r="Y848" s="232">
        <v>0</v>
      </c>
      <c r="Z848" s="233">
        <v>45991</v>
      </c>
      <c r="AA848" s="234">
        <v>1</v>
      </c>
      <c r="AB848" s="232">
        <v>11.11</v>
      </c>
    </row>
    <row r="849" spans="1:28" x14ac:dyDescent="0.25">
      <c r="A849" s="16" t="s">
        <v>873</v>
      </c>
      <c r="B849" s="16" t="s">
        <v>3474</v>
      </c>
      <c r="C849" s="16" t="s">
        <v>5284</v>
      </c>
      <c r="D849" s="16" t="s">
        <v>5285</v>
      </c>
      <c r="F849" s="16" t="s">
        <v>3640</v>
      </c>
      <c r="G849" s="16" t="s">
        <v>3641</v>
      </c>
      <c r="H849" s="238">
        <v>1</v>
      </c>
      <c r="I849" s="238">
        <v>0</v>
      </c>
      <c r="J849" s="238">
        <v>0</v>
      </c>
      <c r="K849" s="238">
        <v>0</v>
      </c>
      <c r="L849" s="238">
        <v>0</v>
      </c>
      <c r="M849" s="238">
        <v>0</v>
      </c>
      <c r="N849" s="238">
        <v>0</v>
      </c>
      <c r="O849" s="238">
        <v>0</v>
      </c>
      <c r="P849" s="238">
        <v>0</v>
      </c>
      <c r="Q849" s="232">
        <v>11.11</v>
      </c>
      <c r="R849" s="232">
        <v>0</v>
      </c>
      <c r="S849" s="232">
        <v>0</v>
      </c>
      <c r="T849" s="232">
        <v>0</v>
      </c>
      <c r="U849" s="232">
        <v>0</v>
      </c>
      <c r="V849" s="232">
        <v>0</v>
      </c>
      <c r="W849" s="232">
        <v>0</v>
      </c>
      <c r="X849" s="232">
        <v>0</v>
      </c>
      <c r="Y849" s="232">
        <v>0</v>
      </c>
      <c r="Z849" s="233">
        <v>45991</v>
      </c>
      <c r="AA849" s="234">
        <v>1</v>
      </c>
      <c r="AB849" s="232">
        <v>11.11</v>
      </c>
    </row>
    <row r="850" spans="1:28" x14ac:dyDescent="0.25">
      <c r="A850" s="16" t="s">
        <v>873</v>
      </c>
      <c r="B850" s="16" t="s">
        <v>3474</v>
      </c>
      <c r="C850" s="16" t="s">
        <v>5286</v>
      </c>
      <c r="D850" s="16" t="s">
        <v>5287</v>
      </c>
      <c r="F850" s="16" t="s">
        <v>3640</v>
      </c>
      <c r="G850" s="16" t="s">
        <v>3641</v>
      </c>
      <c r="H850" s="238">
        <v>1</v>
      </c>
      <c r="I850" s="238">
        <v>0</v>
      </c>
      <c r="J850" s="238">
        <v>0</v>
      </c>
      <c r="K850" s="238">
        <v>0</v>
      </c>
      <c r="L850" s="238">
        <v>0</v>
      </c>
      <c r="M850" s="238">
        <v>0</v>
      </c>
      <c r="N850" s="238">
        <v>0</v>
      </c>
      <c r="O850" s="238">
        <v>0</v>
      </c>
      <c r="P850" s="238">
        <v>0</v>
      </c>
      <c r="Q850" s="232">
        <v>11.11</v>
      </c>
      <c r="R850" s="232">
        <v>0</v>
      </c>
      <c r="S850" s="232">
        <v>0</v>
      </c>
      <c r="T850" s="232">
        <v>0</v>
      </c>
      <c r="U850" s="232">
        <v>0</v>
      </c>
      <c r="V850" s="232">
        <v>0</v>
      </c>
      <c r="W850" s="232">
        <v>0</v>
      </c>
      <c r="X850" s="232">
        <v>0</v>
      </c>
      <c r="Y850" s="232">
        <v>0</v>
      </c>
      <c r="Z850" s="233">
        <v>45991</v>
      </c>
      <c r="AA850" s="234">
        <v>1</v>
      </c>
      <c r="AB850" s="232">
        <v>11.11</v>
      </c>
    </row>
    <row r="851" spans="1:28" x14ac:dyDescent="0.25">
      <c r="A851" s="16" t="s">
        <v>873</v>
      </c>
      <c r="B851" s="16" t="s">
        <v>3474</v>
      </c>
      <c r="C851" s="16" t="s">
        <v>5288</v>
      </c>
      <c r="D851" s="16" t="s">
        <v>5289</v>
      </c>
      <c r="F851" s="16" t="s">
        <v>3640</v>
      </c>
      <c r="G851" s="16" t="s">
        <v>3641</v>
      </c>
      <c r="H851" s="238">
        <v>1</v>
      </c>
      <c r="I851" s="238">
        <v>0</v>
      </c>
      <c r="J851" s="238">
        <v>0</v>
      </c>
      <c r="K851" s="238">
        <v>0</v>
      </c>
      <c r="L851" s="238">
        <v>0</v>
      </c>
      <c r="M851" s="238">
        <v>0</v>
      </c>
      <c r="N851" s="238">
        <v>0</v>
      </c>
      <c r="O851" s="238">
        <v>0</v>
      </c>
      <c r="P851" s="238">
        <v>0</v>
      </c>
      <c r="Q851" s="232">
        <v>11.11</v>
      </c>
      <c r="R851" s="232">
        <v>0</v>
      </c>
      <c r="S851" s="232">
        <v>0</v>
      </c>
      <c r="T851" s="232">
        <v>0</v>
      </c>
      <c r="U851" s="232">
        <v>0</v>
      </c>
      <c r="V851" s="232">
        <v>0</v>
      </c>
      <c r="W851" s="232">
        <v>0</v>
      </c>
      <c r="X851" s="232">
        <v>0</v>
      </c>
      <c r="Y851" s="232">
        <v>0</v>
      </c>
      <c r="Z851" s="233">
        <v>45991</v>
      </c>
      <c r="AA851" s="234">
        <v>1</v>
      </c>
      <c r="AB851" s="232">
        <v>11.11</v>
      </c>
    </row>
    <row r="852" spans="1:28" x14ac:dyDescent="0.25">
      <c r="A852" s="16" t="s">
        <v>873</v>
      </c>
      <c r="B852" s="16" t="s">
        <v>3474</v>
      </c>
      <c r="C852" s="16" t="s">
        <v>5290</v>
      </c>
      <c r="D852" s="16" t="s">
        <v>5291</v>
      </c>
      <c r="F852" s="16" t="s">
        <v>3640</v>
      </c>
      <c r="G852" s="16" t="s">
        <v>3641</v>
      </c>
      <c r="H852" s="238">
        <v>1</v>
      </c>
      <c r="I852" s="238">
        <v>0</v>
      </c>
      <c r="J852" s="238">
        <v>0</v>
      </c>
      <c r="K852" s="238">
        <v>0</v>
      </c>
      <c r="L852" s="238">
        <v>0</v>
      </c>
      <c r="M852" s="238">
        <v>0</v>
      </c>
      <c r="N852" s="238">
        <v>0</v>
      </c>
      <c r="O852" s="238">
        <v>0</v>
      </c>
      <c r="P852" s="238">
        <v>0</v>
      </c>
      <c r="Q852" s="232">
        <v>11.11</v>
      </c>
      <c r="R852" s="232">
        <v>0</v>
      </c>
      <c r="S852" s="232">
        <v>0</v>
      </c>
      <c r="T852" s="232">
        <v>0</v>
      </c>
      <c r="U852" s="232">
        <v>0</v>
      </c>
      <c r="V852" s="232">
        <v>0</v>
      </c>
      <c r="W852" s="232">
        <v>0</v>
      </c>
      <c r="X852" s="232">
        <v>0</v>
      </c>
      <c r="Y852" s="232">
        <v>0</v>
      </c>
      <c r="Z852" s="233">
        <v>45991</v>
      </c>
      <c r="AA852" s="234">
        <v>1</v>
      </c>
      <c r="AB852" s="232">
        <v>11.11</v>
      </c>
    </row>
    <row r="853" spans="1:28" x14ac:dyDescent="0.25">
      <c r="A853" s="16" t="s">
        <v>873</v>
      </c>
      <c r="B853" s="16" t="s">
        <v>3474</v>
      </c>
      <c r="C853" s="16" t="s">
        <v>5292</v>
      </c>
      <c r="D853" s="16" t="s">
        <v>5293</v>
      </c>
      <c r="F853" s="16" t="s">
        <v>3640</v>
      </c>
      <c r="G853" s="16" t="s">
        <v>3641</v>
      </c>
      <c r="H853" s="238">
        <v>2</v>
      </c>
      <c r="I853" s="238">
        <v>0</v>
      </c>
      <c r="J853" s="238">
        <v>0</v>
      </c>
      <c r="K853" s="238">
        <v>0</v>
      </c>
      <c r="L853" s="238">
        <v>0</v>
      </c>
      <c r="M853" s="238">
        <v>0</v>
      </c>
      <c r="N853" s="238">
        <v>0</v>
      </c>
      <c r="O853" s="238">
        <v>0</v>
      </c>
      <c r="P853" s="238">
        <v>0</v>
      </c>
      <c r="Q853" s="232">
        <v>113.92</v>
      </c>
      <c r="R853" s="232">
        <v>0</v>
      </c>
      <c r="S853" s="232">
        <v>0</v>
      </c>
      <c r="T853" s="232">
        <v>0</v>
      </c>
      <c r="U853" s="232">
        <v>0</v>
      </c>
      <c r="V853" s="232">
        <v>0</v>
      </c>
      <c r="W853" s="232">
        <v>0</v>
      </c>
      <c r="X853" s="232">
        <v>0</v>
      </c>
      <c r="Y853" s="232">
        <v>0</v>
      </c>
      <c r="Z853" s="233">
        <v>45991</v>
      </c>
      <c r="AA853" s="234">
        <v>2</v>
      </c>
      <c r="AB853" s="232">
        <v>113.92</v>
      </c>
    </row>
    <row r="854" spans="1:28" x14ac:dyDescent="0.25">
      <c r="A854" s="16" t="s">
        <v>873</v>
      </c>
      <c r="B854" s="16" t="s">
        <v>3474</v>
      </c>
      <c r="C854" s="16" t="s">
        <v>5294</v>
      </c>
      <c r="D854" s="16" t="s">
        <v>5295</v>
      </c>
      <c r="F854" s="16" t="s">
        <v>3640</v>
      </c>
      <c r="G854" s="16" t="s">
        <v>3641</v>
      </c>
      <c r="H854" s="238">
        <v>2</v>
      </c>
      <c r="I854" s="238">
        <v>0</v>
      </c>
      <c r="J854" s="238">
        <v>0</v>
      </c>
      <c r="K854" s="238">
        <v>0</v>
      </c>
      <c r="L854" s="238">
        <v>0</v>
      </c>
      <c r="M854" s="238">
        <v>0</v>
      </c>
      <c r="N854" s="238">
        <v>0</v>
      </c>
      <c r="O854" s="238">
        <v>0</v>
      </c>
      <c r="P854" s="238">
        <v>0</v>
      </c>
      <c r="Q854" s="232">
        <v>38.840000000000003</v>
      </c>
      <c r="R854" s="232">
        <v>0</v>
      </c>
      <c r="S854" s="232">
        <v>0</v>
      </c>
      <c r="T854" s="232">
        <v>0</v>
      </c>
      <c r="U854" s="232">
        <v>0</v>
      </c>
      <c r="V854" s="232">
        <v>0</v>
      </c>
      <c r="W854" s="232">
        <v>0</v>
      </c>
      <c r="X854" s="232">
        <v>0</v>
      </c>
      <c r="Y854" s="232">
        <v>0</v>
      </c>
      <c r="Z854" s="233">
        <v>45991</v>
      </c>
      <c r="AA854" s="234">
        <v>2</v>
      </c>
      <c r="AB854" s="232">
        <v>38.840000000000003</v>
      </c>
    </row>
    <row r="855" spans="1:28" x14ac:dyDescent="0.25">
      <c r="A855" s="16" t="s">
        <v>873</v>
      </c>
      <c r="B855" s="16" t="s">
        <v>3474</v>
      </c>
      <c r="C855" s="16" t="s">
        <v>5296</v>
      </c>
      <c r="D855" s="16" t="s">
        <v>5297</v>
      </c>
      <c r="F855" s="16" t="s">
        <v>3640</v>
      </c>
      <c r="G855" s="16" t="s">
        <v>3641</v>
      </c>
      <c r="H855" s="238">
        <v>1</v>
      </c>
      <c r="I855" s="238">
        <v>0</v>
      </c>
      <c r="J855" s="238">
        <v>0</v>
      </c>
      <c r="K855" s="238">
        <v>0</v>
      </c>
      <c r="L855" s="238">
        <v>0</v>
      </c>
      <c r="M855" s="238">
        <v>0</v>
      </c>
      <c r="N855" s="238">
        <v>0</v>
      </c>
      <c r="O855" s="238">
        <v>0</v>
      </c>
      <c r="P855" s="238">
        <v>0</v>
      </c>
      <c r="Q855" s="232">
        <v>11.11</v>
      </c>
      <c r="R855" s="232">
        <v>0</v>
      </c>
      <c r="S855" s="232">
        <v>0</v>
      </c>
      <c r="T855" s="232">
        <v>0</v>
      </c>
      <c r="U855" s="232">
        <v>0</v>
      </c>
      <c r="V855" s="232">
        <v>0</v>
      </c>
      <c r="W855" s="232">
        <v>0</v>
      </c>
      <c r="X855" s="232">
        <v>0</v>
      </c>
      <c r="Y855" s="232">
        <v>0</v>
      </c>
      <c r="Z855" s="233">
        <v>45991</v>
      </c>
      <c r="AA855" s="234">
        <v>1</v>
      </c>
      <c r="AB855" s="232">
        <v>11.11</v>
      </c>
    </row>
    <row r="856" spans="1:28" x14ac:dyDescent="0.25">
      <c r="A856" s="16" t="s">
        <v>873</v>
      </c>
      <c r="B856" s="16" t="s">
        <v>3474</v>
      </c>
      <c r="C856" s="16" t="s">
        <v>5298</v>
      </c>
      <c r="D856" s="16" t="s">
        <v>5299</v>
      </c>
      <c r="F856" s="16" t="s">
        <v>3640</v>
      </c>
      <c r="G856" s="16" t="s">
        <v>3641</v>
      </c>
      <c r="H856" s="238">
        <v>3</v>
      </c>
      <c r="I856" s="238">
        <v>0</v>
      </c>
      <c r="J856" s="238">
        <v>0</v>
      </c>
      <c r="K856" s="238">
        <v>0</v>
      </c>
      <c r="L856" s="238">
        <v>0</v>
      </c>
      <c r="M856" s="238">
        <v>0</v>
      </c>
      <c r="N856" s="238">
        <v>0</v>
      </c>
      <c r="O856" s="238">
        <v>0</v>
      </c>
      <c r="P856" s="238">
        <v>0</v>
      </c>
      <c r="Q856" s="232">
        <v>33.33</v>
      </c>
      <c r="R856" s="232">
        <v>0</v>
      </c>
      <c r="S856" s="232">
        <v>0</v>
      </c>
      <c r="T856" s="232">
        <v>0</v>
      </c>
      <c r="U856" s="232">
        <v>0</v>
      </c>
      <c r="V856" s="232">
        <v>0</v>
      </c>
      <c r="W856" s="232">
        <v>0</v>
      </c>
      <c r="X856" s="232">
        <v>0</v>
      </c>
      <c r="Y856" s="232">
        <v>0</v>
      </c>
      <c r="Z856" s="233">
        <v>45991</v>
      </c>
      <c r="AA856" s="234">
        <v>3</v>
      </c>
      <c r="AB856" s="232">
        <v>33.33</v>
      </c>
    </row>
    <row r="857" spans="1:28" x14ac:dyDescent="0.25">
      <c r="A857" s="16" t="s">
        <v>873</v>
      </c>
      <c r="B857" s="16" t="s">
        <v>3474</v>
      </c>
      <c r="C857" s="16" t="s">
        <v>5300</v>
      </c>
      <c r="D857" s="16" t="s">
        <v>5301</v>
      </c>
      <c r="F857" s="16" t="s">
        <v>3640</v>
      </c>
      <c r="G857" s="16" t="s">
        <v>3641</v>
      </c>
      <c r="H857" s="238">
        <v>7</v>
      </c>
      <c r="I857" s="238">
        <v>0</v>
      </c>
      <c r="J857" s="238">
        <v>0</v>
      </c>
      <c r="K857" s="238">
        <v>0</v>
      </c>
      <c r="L857" s="238">
        <v>0</v>
      </c>
      <c r="M857" s="238">
        <v>0</v>
      </c>
      <c r="N857" s="238">
        <v>0</v>
      </c>
      <c r="O857" s="238">
        <v>0</v>
      </c>
      <c r="P857" s="238">
        <v>0</v>
      </c>
      <c r="Q857" s="232">
        <v>77.77</v>
      </c>
      <c r="R857" s="232">
        <v>0</v>
      </c>
      <c r="S857" s="232">
        <v>0</v>
      </c>
      <c r="T857" s="232">
        <v>0</v>
      </c>
      <c r="U857" s="232">
        <v>0</v>
      </c>
      <c r="V857" s="232">
        <v>0</v>
      </c>
      <c r="W857" s="232">
        <v>0</v>
      </c>
      <c r="X857" s="232">
        <v>0</v>
      </c>
      <c r="Y857" s="232">
        <v>0</v>
      </c>
      <c r="Z857" s="233">
        <v>45991</v>
      </c>
      <c r="AA857" s="234">
        <v>7</v>
      </c>
      <c r="AB857" s="232">
        <v>77.77</v>
      </c>
    </row>
    <row r="858" spans="1:28" x14ac:dyDescent="0.25">
      <c r="A858" s="16" t="s">
        <v>873</v>
      </c>
      <c r="B858" s="16" t="s">
        <v>3474</v>
      </c>
      <c r="C858" s="16" t="s">
        <v>5302</v>
      </c>
      <c r="D858" s="16" t="s">
        <v>5303</v>
      </c>
      <c r="F858" s="16" t="s">
        <v>3640</v>
      </c>
      <c r="G858" s="16" t="s">
        <v>3641</v>
      </c>
      <c r="H858" s="238">
        <v>4</v>
      </c>
      <c r="I858" s="238">
        <v>0</v>
      </c>
      <c r="J858" s="238">
        <v>0</v>
      </c>
      <c r="K858" s="238">
        <v>0</v>
      </c>
      <c r="L858" s="238">
        <v>0</v>
      </c>
      <c r="M858" s="238">
        <v>0</v>
      </c>
      <c r="N858" s="238">
        <v>0</v>
      </c>
      <c r="O858" s="238">
        <v>0</v>
      </c>
      <c r="P858" s="238">
        <v>0</v>
      </c>
      <c r="Q858" s="232">
        <v>44.44</v>
      </c>
      <c r="R858" s="232">
        <v>0</v>
      </c>
      <c r="S858" s="232">
        <v>0</v>
      </c>
      <c r="T858" s="232">
        <v>0</v>
      </c>
      <c r="U858" s="232">
        <v>0</v>
      </c>
      <c r="V858" s="232">
        <v>0</v>
      </c>
      <c r="W858" s="232">
        <v>0</v>
      </c>
      <c r="X858" s="232">
        <v>0</v>
      </c>
      <c r="Y858" s="232">
        <v>0</v>
      </c>
      <c r="Z858" s="233">
        <v>45991</v>
      </c>
      <c r="AA858" s="234">
        <v>4</v>
      </c>
      <c r="AB858" s="232">
        <v>44.44</v>
      </c>
    </row>
    <row r="859" spans="1:28" x14ac:dyDescent="0.25">
      <c r="A859" s="16" t="s">
        <v>873</v>
      </c>
      <c r="B859" s="16" t="s">
        <v>3474</v>
      </c>
      <c r="C859" s="16" t="s">
        <v>5304</v>
      </c>
      <c r="D859" s="16" t="s">
        <v>5305</v>
      </c>
      <c r="F859" s="16" t="s">
        <v>3640</v>
      </c>
      <c r="G859" s="16" t="s">
        <v>3641</v>
      </c>
      <c r="H859" s="238">
        <v>17</v>
      </c>
      <c r="I859" s="238">
        <v>0</v>
      </c>
      <c r="J859" s="238">
        <v>0</v>
      </c>
      <c r="K859" s="238">
        <v>0</v>
      </c>
      <c r="L859" s="238">
        <v>0</v>
      </c>
      <c r="M859" s="238">
        <v>0</v>
      </c>
      <c r="N859" s="238">
        <v>0</v>
      </c>
      <c r="O859" s="238">
        <v>0</v>
      </c>
      <c r="P859" s="238">
        <v>0</v>
      </c>
      <c r="Q859" s="232">
        <v>188.87</v>
      </c>
      <c r="R859" s="232">
        <v>0</v>
      </c>
      <c r="S859" s="232">
        <v>0</v>
      </c>
      <c r="T859" s="232">
        <v>0</v>
      </c>
      <c r="U859" s="232">
        <v>0</v>
      </c>
      <c r="V859" s="232">
        <v>0</v>
      </c>
      <c r="W859" s="232">
        <v>0</v>
      </c>
      <c r="X859" s="232">
        <v>0</v>
      </c>
      <c r="Y859" s="232">
        <v>0</v>
      </c>
      <c r="Z859" s="233">
        <v>45991</v>
      </c>
      <c r="AA859" s="234">
        <v>17</v>
      </c>
      <c r="AB859" s="232">
        <v>188.87</v>
      </c>
    </row>
    <row r="860" spans="1:28" x14ac:dyDescent="0.25">
      <c r="A860" s="16" t="s">
        <v>873</v>
      </c>
      <c r="B860" s="16" t="s">
        <v>3474</v>
      </c>
      <c r="C860" s="16" t="s">
        <v>5306</v>
      </c>
      <c r="D860" s="16" t="s">
        <v>5307</v>
      </c>
      <c r="F860" s="16" t="s">
        <v>3640</v>
      </c>
      <c r="G860" s="16" t="s">
        <v>3641</v>
      </c>
      <c r="H860" s="238">
        <v>10</v>
      </c>
      <c r="I860" s="238">
        <v>0</v>
      </c>
      <c r="J860" s="238">
        <v>0</v>
      </c>
      <c r="K860" s="238">
        <v>0</v>
      </c>
      <c r="L860" s="238">
        <v>0</v>
      </c>
      <c r="M860" s="238">
        <v>0</v>
      </c>
      <c r="N860" s="238">
        <v>0</v>
      </c>
      <c r="O860" s="238">
        <v>0</v>
      </c>
      <c r="P860" s="238">
        <v>0</v>
      </c>
      <c r="Q860" s="232">
        <v>111.1</v>
      </c>
      <c r="R860" s="232">
        <v>0</v>
      </c>
      <c r="S860" s="232">
        <v>0</v>
      </c>
      <c r="T860" s="232">
        <v>0</v>
      </c>
      <c r="U860" s="232">
        <v>0</v>
      </c>
      <c r="V860" s="232">
        <v>0</v>
      </c>
      <c r="W860" s="232">
        <v>0</v>
      </c>
      <c r="X860" s="232">
        <v>0</v>
      </c>
      <c r="Y860" s="232">
        <v>0</v>
      </c>
      <c r="Z860" s="233">
        <v>45991</v>
      </c>
      <c r="AA860" s="234">
        <v>10</v>
      </c>
      <c r="AB860" s="232">
        <v>111.1</v>
      </c>
    </row>
    <row r="861" spans="1:28" x14ac:dyDescent="0.25">
      <c r="A861" s="16" t="s">
        <v>873</v>
      </c>
      <c r="B861" s="16" t="s">
        <v>3474</v>
      </c>
      <c r="C861" s="16" t="s">
        <v>5308</v>
      </c>
      <c r="D861" s="16" t="s">
        <v>5309</v>
      </c>
      <c r="F861" s="16" t="s">
        <v>3640</v>
      </c>
      <c r="G861" s="16" t="s">
        <v>3641</v>
      </c>
      <c r="H861" s="238">
        <v>2</v>
      </c>
      <c r="I861" s="238">
        <v>0</v>
      </c>
      <c r="J861" s="238">
        <v>0</v>
      </c>
      <c r="K861" s="238">
        <v>0</v>
      </c>
      <c r="L861" s="238">
        <v>0</v>
      </c>
      <c r="M861" s="238">
        <v>0</v>
      </c>
      <c r="N861" s="238">
        <v>0</v>
      </c>
      <c r="O861" s="238">
        <v>0</v>
      </c>
      <c r="P861" s="238">
        <v>0</v>
      </c>
      <c r="Q861" s="232">
        <v>22.22</v>
      </c>
      <c r="R861" s="232">
        <v>0</v>
      </c>
      <c r="S861" s="232">
        <v>0</v>
      </c>
      <c r="T861" s="232">
        <v>0</v>
      </c>
      <c r="U861" s="232">
        <v>0</v>
      </c>
      <c r="V861" s="232">
        <v>0</v>
      </c>
      <c r="W861" s="232">
        <v>0</v>
      </c>
      <c r="X861" s="232">
        <v>0</v>
      </c>
      <c r="Y861" s="232">
        <v>0</v>
      </c>
      <c r="Z861" s="233">
        <v>45991</v>
      </c>
      <c r="AA861" s="234">
        <v>2</v>
      </c>
      <c r="AB861" s="232">
        <v>22.22</v>
      </c>
    </row>
    <row r="862" spans="1:28" x14ac:dyDescent="0.25">
      <c r="A862" s="16" t="s">
        <v>873</v>
      </c>
      <c r="B862" s="16" t="s">
        <v>3474</v>
      </c>
      <c r="C862" s="16" t="s">
        <v>5310</v>
      </c>
      <c r="D862" s="16" t="s">
        <v>5311</v>
      </c>
      <c r="F862" s="16" t="s">
        <v>3640</v>
      </c>
      <c r="G862" s="16" t="s">
        <v>3641</v>
      </c>
      <c r="H862" s="238">
        <v>1</v>
      </c>
      <c r="I862" s="238">
        <v>0</v>
      </c>
      <c r="J862" s="238">
        <v>0</v>
      </c>
      <c r="K862" s="238">
        <v>0</v>
      </c>
      <c r="L862" s="238">
        <v>0</v>
      </c>
      <c r="M862" s="238">
        <v>0</v>
      </c>
      <c r="N862" s="238">
        <v>0</v>
      </c>
      <c r="O862" s="238">
        <v>0</v>
      </c>
      <c r="P862" s="238">
        <v>0</v>
      </c>
      <c r="Q862" s="232">
        <v>11.11</v>
      </c>
      <c r="R862" s="232">
        <v>0</v>
      </c>
      <c r="S862" s="232">
        <v>0</v>
      </c>
      <c r="T862" s="232">
        <v>0</v>
      </c>
      <c r="U862" s="232">
        <v>0</v>
      </c>
      <c r="V862" s="232">
        <v>0</v>
      </c>
      <c r="W862" s="232">
        <v>0</v>
      </c>
      <c r="X862" s="232">
        <v>0</v>
      </c>
      <c r="Y862" s="232">
        <v>0</v>
      </c>
      <c r="Z862" s="233">
        <v>45991</v>
      </c>
      <c r="AA862" s="234">
        <v>1</v>
      </c>
      <c r="AB862" s="232">
        <v>11.11</v>
      </c>
    </row>
    <row r="863" spans="1:28" x14ac:dyDescent="0.25">
      <c r="A863" s="16" t="s">
        <v>873</v>
      </c>
      <c r="B863" s="16" t="s">
        <v>3474</v>
      </c>
      <c r="C863" s="16" t="s">
        <v>5312</v>
      </c>
      <c r="D863" s="16" t="s">
        <v>5313</v>
      </c>
      <c r="F863" s="16" t="s">
        <v>3640</v>
      </c>
      <c r="G863" s="16" t="s">
        <v>3641</v>
      </c>
      <c r="H863" s="238">
        <v>4</v>
      </c>
      <c r="I863" s="238">
        <v>0</v>
      </c>
      <c r="J863" s="238">
        <v>0</v>
      </c>
      <c r="K863" s="238">
        <v>0</v>
      </c>
      <c r="L863" s="238">
        <v>0</v>
      </c>
      <c r="M863" s="238">
        <v>0</v>
      </c>
      <c r="N863" s="238">
        <v>0</v>
      </c>
      <c r="O863" s="238">
        <v>0</v>
      </c>
      <c r="P863" s="238">
        <v>0</v>
      </c>
      <c r="Q863" s="232">
        <v>44.44</v>
      </c>
      <c r="R863" s="232">
        <v>0</v>
      </c>
      <c r="S863" s="232">
        <v>0</v>
      </c>
      <c r="T863" s="232">
        <v>0</v>
      </c>
      <c r="U863" s="232">
        <v>0</v>
      </c>
      <c r="V863" s="232">
        <v>0</v>
      </c>
      <c r="W863" s="232">
        <v>0</v>
      </c>
      <c r="X863" s="232">
        <v>0</v>
      </c>
      <c r="Y863" s="232">
        <v>0</v>
      </c>
      <c r="Z863" s="233">
        <v>45991</v>
      </c>
      <c r="AA863" s="234">
        <v>4</v>
      </c>
      <c r="AB863" s="232">
        <v>44.44</v>
      </c>
    </row>
    <row r="864" spans="1:28" x14ac:dyDescent="0.25">
      <c r="A864" s="16" t="s">
        <v>873</v>
      </c>
      <c r="B864" s="16" t="s">
        <v>3474</v>
      </c>
      <c r="C864" s="16" t="s">
        <v>5314</v>
      </c>
      <c r="D864" s="16" t="s">
        <v>5315</v>
      </c>
      <c r="F864" s="16" t="s">
        <v>3640</v>
      </c>
      <c r="G864" s="16" t="s">
        <v>3641</v>
      </c>
      <c r="H864" s="238">
        <v>3</v>
      </c>
      <c r="I864" s="238">
        <v>0</v>
      </c>
      <c r="J864" s="238">
        <v>0</v>
      </c>
      <c r="K864" s="238">
        <v>0</v>
      </c>
      <c r="L864" s="238">
        <v>0</v>
      </c>
      <c r="M864" s="238">
        <v>0</v>
      </c>
      <c r="N864" s="238">
        <v>0</v>
      </c>
      <c r="O864" s="238">
        <v>0</v>
      </c>
      <c r="P864" s="238">
        <v>0</v>
      </c>
      <c r="Q864" s="232">
        <v>33.33</v>
      </c>
      <c r="R864" s="232">
        <v>0</v>
      </c>
      <c r="S864" s="232">
        <v>0</v>
      </c>
      <c r="T864" s="232">
        <v>0</v>
      </c>
      <c r="U864" s="232">
        <v>0</v>
      </c>
      <c r="V864" s="232">
        <v>0</v>
      </c>
      <c r="W864" s="232">
        <v>0</v>
      </c>
      <c r="X864" s="232">
        <v>0</v>
      </c>
      <c r="Y864" s="232">
        <v>0</v>
      </c>
      <c r="Z864" s="233">
        <v>45991</v>
      </c>
      <c r="AA864" s="234">
        <v>3</v>
      </c>
      <c r="AB864" s="232">
        <v>33.33</v>
      </c>
    </row>
    <row r="865" spans="1:28" x14ac:dyDescent="0.25">
      <c r="A865" s="16" t="s">
        <v>873</v>
      </c>
      <c r="B865" s="16" t="s">
        <v>3474</v>
      </c>
      <c r="C865" s="16" t="s">
        <v>5316</v>
      </c>
      <c r="D865" s="16" t="s">
        <v>5317</v>
      </c>
      <c r="F865" s="16" t="s">
        <v>3640</v>
      </c>
      <c r="G865" s="16" t="s">
        <v>3641</v>
      </c>
      <c r="H865" s="238">
        <v>1</v>
      </c>
      <c r="I865" s="238">
        <v>0</v>
      </c>
      <c r="J865" s="238">
        <v>0</v>
      </c>
      <c r="K865" s="238">
        <v>0</v>
      </c>
      <c r="L865" s="238">
        <v>0</v>
      </c>
      <c r="M865" s="238">
        <v>0</v>
      </c>
      <c r="N865" s="238">
        <v>0</v>
      </c>
      <c r="O865" s="238">
        <v>0</v>
      </c>
      <c r="P865" s="238">
        <v>0</v>
      </c>
      <c r="Q865" s="232">
        <v>11.11</v>
      </c>
      <c r="R865" s="232">
        <v>0</v>
      </c>
      <c r="S865" s="232">
        <v>0</v>
      </c>
      <c r="T865" s="232">
        <v>0</v>
      </c>
      <c r="U865" s="232">
        <v>0</v>
      </c>
      <c r="V865" s="232">
        <v>0</v>
      </c>
      <c r="W865" s="232">
        <v>0</v>
      </c>
      <c r="X865" s="232">
        <v>0</v>
      </c>
      <c r="Y865" s="232">
        <v>0</v>
      </c>
      <c r="Z865" s="233">
        <v>45991</v>
      </c>
      <c r="AA865" s="234">
        <v>1</v>
      </c>
      <c r="AB865" s="232">
        <v>11.11</v>
      </c>
    </row>
    <row r="866" spans="1:28" x14ac:dyDescent="0.25">
      <c r="A866" s="16" t="s">
        <v>873</v>
      </c>
      <c r="B866" s="16" t="s">
        <v>3474</v>
      </c>
      <c r="C866" s="16" t="s">
        <v>5318</v>
      </c>
      <c r="D866" s="16" t="s">
        <v>5319</v>
      </c>
      <c r="F866" s="16" t="s">
        <v>3640</v>
      </c>
      <c r="G866" s="16" t="s">
        <v>3641</v>
      </c>
      <c r="H866" s="238">
        <v>2</v>
      </c>
      <c r="I866" s="238">
        <v>0</v>
      </c>
      <c r="J866" s="238">
        <v>0</v>
      </c>
      <c r="K866" s="238">
        <v>0</v>
      </c>
      <c r="L866" s="238">
        <v>0</v>
      </c>
      <c r="M866" s="238">
        <v>0</v>
      </c>
      <c r="N866" s="238">
        <v>0</v>
      </c>
      <c r="O866" s="238">
        <v>0</v>
      </c>
      <c r="P866" s="238">
        <v>0</v>
      </c>
      <c r="Q866" s="232">
        <v>22.22</v>
      </c>
      <c r="R866" s="232">
        <v>0</v>
      </c>
      <c r="S866" s="232">
        <v>0</v>
      </c>
      <c r="T866" s="232">
        <v>0</v>
      </c>
      <c r="U866" s="232">
        <v>0</v>
      </c>
      <c r="V866" s="232">
        <v>0</v>
      </c>
      <c r="W866" s="232">
        <v>0</v>
      </c>
      <c r="X866" s="232">
        <v>0</v>
      </c>
      <c r="Y866" s="232">
        <v>0</v>
      </c>
      <c r="Z866" s="233">
        <v>45991</v>
      </c>
      <c r="AA866" s="234">
        <v>2</v>
      </c>
      <c r="AB866" s="232">
        <v>22.22</v>
      </c>
    </row>
    <row r="867" spans="1:28" x14ac:dyDescent="0.25">
      <c r="A867" s="16" t="s">
        <v>873</v>
      </c>
      <c r="B867" s="16" t="s">
        <v>3474</v>
      </c>
      <c r="C867" s="16" t="s">
        <v>5320</v>
      </c>
      <c r="D867" s="16" t="s">
        <v>5321</v>
      </c>
      <c r="F867" s="16" t="s">
        <v>3640</v>
      </c>
      <c r="G867" s="16" t="s">
        <v>3641</v>
      </c>
      <c r="H867" s="238">
        <v>5</v>
      </c>
      <c r="I867" s="238">
        <v>0</v>
      </c>
      <c r="J867" s="238">
        <v>0</v>
      </c>
      <c r="K867" s="238">
        <v>0</v>
      </c>
      <c r="L867" s="238">
        <v>0</v>
      </c>
      <c r="M867" s="238">
        <v>0</v>
      </c>
      <c r="N867" s="238">
        <v>0</v>
      </c>
      <c r="O867" s="238">
        <v>0</v>
      </c>
      <c r="P867" s="238">
        <v>0</v>
      </c>
      <c r="Q867" s="232">
        <v>55.55</v>
      </c>
      <c r="R867" s="232">
        <v>0</v>
      </c>
      <c r="S867" s="232">
        <v>0</v>
      </c>
      <c r="T867" s="232">
        <v>0</v>
      </c>
      <c r="U867" s="232">
        <v>0</v>
      </c>
      <c r="V867" s="232">
        <v>0</v>
      </c>
      <c r="W867" s="232">
        <v>0</v>
      </c>
      <c r="X867" s="232">
        <v>0</v>
      </c>
      <c r="Y867" s="232">
        <v>0</v>
      </c>
      <c r="Z867" s="233">
        <v>45991</v>
      </c>
      <c r="AA867" s="234">
        <v>5</v>
      </c>
      <c r="AB867" s="232">
        <v>55.55</v>
      </c>
    </row>
    <row r="868" spans="1:28" x14ac:dyDescent="0.25">
      <c r="A868" s="16" t="s">
        <v>873</v>
      </c>
      <c r="B868" s="16" t="s">
        <v>3474</v>
      </c>
      <c r="C868" s="16" t="s">
        <v>5322</v>
      </c>
      <c r="D868" s="16" t="s">
        <v>5323</v>
      </c>
      <c r="F868" s="16" t="s">
        <v>3640</v>
      </c>
      <c r="G868" s="16" t="s">
        <v>3641</v>
      </c>
      <c r="H868" s="238">
        <v>4</v>
      </c>
      <c r="I868" s="238">
        <v>0</v>
      </c>
      <c r="J868" s="238">
        <v>0</v>
      </c>
      <c r="K868" s="238">
        <v>0</v>
      </c>
      <c r="L868" s="238">
        <v>0</v>
      </c>
      <c r="M868" s="238">
        <v>0</v>
      </c>
      <c r="N868" s="238">
        <v>0</v>
      </c>
      <c r="O868" s="238">
        <v>0</v>
      </c>
      <c r="P868" s="238">
        <v>0</v>
      </c>
      <c r="Q868" s="232">
        <v>44.44</v>
      </c>
      <c r="R868" s="232">
        <v>0</v>
      </c>
      <c r="S868" s="232">
        <v>0</v>
      </c>
      <c r="T868" s="232">
        <v>0</v>
      </c>
      <c r="U868" s="232">
        <v>0</v>
      </c>
      <c r="V868" s="232">
        <v>0</v>
      </c>
      <c r="W868" s="232">
        <v>0</v>
      </c>
      <c r="X868" s="232">
        <v>0</v>
      </c>
      <c r="Y868" s="232">
        <v>0</v>
      </c>
      <c r="Z868" s="233">
        <v>45991</v>
      </c>
      <c r="AA868" s="234">
        <v>4</v>
      </c>
      <c r="AB868" s="232">
        <v>44.44</v>
      </c>
    </row>
    <row r="869" spans="1:28" x14ac:dyDescent="0.25">
      <c r="A869" s="16" t="s">
        <v>873</v>
      </c>
      <c r="B869" s="16" t="s">
        <v>3474</v>
      </c>
      <c r="C869" s="16" t="s">
        <v>5324</v>
      </c>
      <c r="D869" s="16" t="s">
        <v>5325</v>
      </c>
      <c r="F869" s="16" t="s">
        <v>3640</v>
      </c>
      <c r="G869" s="16" t="s">
        <v>3641</v>
      </c>
      <c r="H869" s="238">
        <v>2</v>
      </c>
      <c r="I869" s="238">
        <v>0</v>
      </c>
      <c r="J869" s="238">
        <v>0</v>
      </c>
      <c r="K869" s="238">
        <v>0</v>
      </c>
      <c r="L869" s="238">
        <v>0</v>
      </c>
      <c r="M869" s="238">
        <v>0</v>
      </c>
      <c r="N869" s="238">
        <v>0</v>
      </c>
      <c r="O869" s="238">
        <v>0</v>
      </c>
      <c r="P869" s="238">
        <v>0</v>
      </c>
      <c r="Q869" s="232">
        <v>22.22</v>
      </c>
      <c r="R869" s="232">
        <v>0</v>
      </c>
      <c r="S869" s="232">
        <v>0</v>
      </c>
      <c r="T869" s="232">
        <v>0</v>
      </c>
      <c r="U869" s="232">
        <v>0</v>
      </c>
      <c r="V869" s="232">
        <v>0</v>
      </c>
      <c r="W869" s="232">
        <v>0</v>
      </c>
      <c r="X869" s="232">
        <v>0</v>
      </c>
      <c r="Y869" s="232">
        <v>0</v>
      </c>
      <c r="Z869" s="233">
        <v>45991</v>
      </c>
      <c r="AA869" s="234">
        <v>2</v>
      </c>
      <c r="AB869" s="232">
        <v>22.22</v>
      </c>
    </row>
    <row r="870" spans="1:28" x14ac:dyDescent="0.25">
      <c r="A870" s="16" t="s">
        <v>873</v>
      </c>
      <c r="B870" s="16" t="s">
        <v>3474</v>
      </c>
      <c r="C870" s="16" t="s">
        <v>5326</v>
      </c>
      <c r="D870" s="16" t="s">
        <v>5327</v>
      </c>
      <c r="F870" s="16" t="s">
        <v>3640</v>
      </c>
      <c r="G870" s="16" t="s">
        <v>3641</v>
      </c>
      <c r="H870" s="238">
        <v>3</v>
      </c>
      <c r="I870" s="238">
        <v>0</v>
      </c>
      <c r="J870" s="238">
        <v>0</v>
      </c>
      <c r="K870" s="238">
        <v>0</v>
      </c>
      <c r="L870" s="238">
        <v>0</v>
      </c>
      <c r="M870" s="238">
        <v>0</v>
      </c>
      <c r="N870" s="238">
        <v>0</v>
      </c>
      <c r="O870" s="238">
        <v>0</v>
      </c>
      <c r="P870" s="238">
        <v>0</v>
      </c>
      <c r="Q870" s="232">
        <v>33.33</v>
      </c>
      <c r="R870" s="232">
        <v>0</v>
      </c>
      <c r="S870" s="232">
        <v>0</v>
      </c>
      <c r="T870" s="232">
        <v>0</v>
      </c>
      <c r="U870" s="232">
        <v>0</v>
      </c>
      <c r="V870" s="232">
        <v>0</v>
      </c>
      <c r="W870" s="232">
        <v>0</v>
      </c>
      <c r="X870" s="232">
        <v>0</v>
      </c>
      <c r="Y870" s="232">
        <v>0</v>
      </c>
      <c r="Z870" s="233">
        <v>45991</v>
      </c>
      <c r="AA870" s="234">
        <v>3</v>
      </c>
      <c r="AB870" s="232">
        <v>33.33</v>
      </c>
    </row>
    <row r="871" spans="1:28" x14ac:dyDescent="0.25">
      <c r="A871" s="16" t="s">
        <v>873</v>
      </c>
      <c r="B871" s="16" t="s">
        <v>3474</v>
      </c>
      <c r="C871" s="16" t="s">
        <v>5328</v>
      </c>
      <c r="D871" s="16" t="s">
        <v>5329</v>
      </c>
      <c r="F871" s="16" t="s">
        <v>3640</v>
      </c>
      <c r="G871" s="16" t="s">
        <v>3641</v>
      </c>
      <c r="H871" s="238">
        <v>2</v>
      </c>
      <c r="I871" s="238">
        <v>0</v>
      </c>
      <c r="J871" s="238">
        <v>0</v>
      </c>
      <c r="K871" s="238">
        <v>0</v>
      </c>
      <c r="L871" s="238">
        <v>0</v>
      </c>
      <c r="M871" s="238">
        <v>0</v>
      </c>
      <c r="N871" s="238">
        <v>0</v>
      </c>
      <c r="O871" s="238">
        <v>0</v>
      </c>
      <c r="P871" s="238">
        <v>0</v>
      </c>
      <c r="Q871" s="232">
        <v>22.22</v>
      </c>
      <c r="R871" s="232">
        <v>0</v>
      </c>
      <c r="S871" s="232">
        <v>0</v>
      </c>
      <c r="T871" s="232">
        <v>0</v>
      </c>
      <c r="U871" s="232">
        <v>0</v>
      </c>
      <c r="V871" s="232">
        <v>0</v>
      </c>
      <c r="W871" s="232">
        <v>0</v>
      </c>
      <c r="X871" s="232">
        <v>0</v>
      </c>
      <c r="Y871" s="232">
        <v>0</v>
      </c>
      <c r="Z871" s="233">
        <v>45991</v>
      </c>
      <c r="AA871" s="234">
        <v>2</v>
      </c>
      <c r="AB871" s="232">
        <v>22.22</v>
      </c>
    </row>
    <row r="872" spans="1:28" x14ac:dyDescent="0.25">
      <c r="A872" s="16" t="s">
        <v>873</v>
      </c>
      <c r="B872" s="16" t="s">
        <v>3474</v>
      </c>
      <c r="C872" s="16" t="s">
        <v>5330</v>
      </c>
      <c r="D872" s="16" t="s">
        <v>5331</v>
      </c>
      <c r="F872" s="16" t="s">
        <v>3640</v>
      </c>
      <c r="G872" s="16" t="s">
        <v>3641</v>
      </c>
      <c r="H872" s="238">
        <v>2</v>
      </c>
      <c r="I872" s="238">
        <v>0</v>
      </c>
      <c r="J872" s="238">
        <v>0</v>
      </c>
      <c r="K872" s="238">
        <v>0</v>
      </c>
      <c r="L872" s="238">
        <v>0</v>
      </c>
      <c r="M872" s="238">
        <v>0</v>
      </c>
      <c r="N872" s="238">
        <v>0</v>
      </c>
      <c r="O872" s="238">
        <v>0</v>
      </c>
      <c r="P872" s="238">
        <v>0</v>
      </c>
      <c r="Q872" s="232">
        <v>22.22</v>
      </c>
      <c r="R872" s="232">
        <v>0</v>
      </c>
      <c r="S872" s="232">
        <v>0</v>
      </c>
      <c r="T872" s="232">
        <v>0</v>
      </c>
      <c r="U872" s="232">
        <v>0</v>
      </c>
      <c r="V872" s="232">
        <v>0</v>
      </c>
      <c r="W872" s="232">
        <v>0</v>
      </c>
      <c r="X872" s="232">
        <v>0</v>
      </c>
      <c r="Y872" s="232">
        <v>0</v>
      </c>
      <c r="Z872" s="233">
        <v>45991</v>
      </c>
      <c r="AA872" s="234">
        <v>2</v>
      </c>
      <c r="AB872" s="232">
        <v>22.22</v>
      </c>
    </row>
    <row r="873" spans="1:28" x14ac:dyDescent="0.25">
      <c r="A873" s="16" t="s">
        <v>873</v>
      </c>
      <c r="B873" s="16" t="s">
        <v>3474</v>
      </c>
      <c r="C873" s="16" t="s">
        <v>5332</v>
      </c>
      <c r="D873" s="16" t="s">
        <v>5333</v>
      </c>
      <c r="F873" s="16" t="s">
        <v>3640</v>
      </c>
      <c r="G873" s="16" t="s">
        <v>3641</v>
      </c>
      <c r="H873" s="238">
        <v>1</v>
      </c>
      <c r="I873" s="238">
        <v>0</v>
      </c>
      <c r="J873" s="238">
        <v>0</v>
      </c>
      <c r="K873" s="238">
        <v>0</v>
      </c>
      <c r="L873" s="238">
        <v>0</v>
      </c>
      <c r="M873" s="238">
        <v>0</v>
      </c>
      <c r="N873" s="238">
        <v>0</v>
      </c>
      <c r="O873" s="238">
        <v>0</v>
      </c>
      <c r="P873" s="238">
        <v>0</v>
      </c>
      <c r="Q873" s="232">
        <v>11.11</v>
      </c>
      <c r="R873" s="232">
        <v>0</v>
      </c>
      <c r="S873" s="232">
        <v>0</v>
      </c>
      <c r="T873" s="232">
        <v>0</v>
      </c>
      <c r="U873" s="232">
        <v>0</v>
      </c>
      <c r="V873" s="232">
        <v>0</v>
      </c>
      <c r="W873" s="232">
        <v>0</v>
      </c>
      <c r="X873" s="232">
        <v>0</v>
      </c>
      <c r="Y873" s="232">
        <v>0</v>
      </c>
      <c r="Z873" s="233">
        <v>45991</v>
      </c>
      <c r="AA873" s="234">
        <v>1</v>
      </c>
      <c r="AB873" s="232">
        <v>11.11</v>
      </c>
    </row>
    <row r="874" spans="1:28" x14ac:dyDescent="0.25">
      <c r="A874" s="16" t="s">
        <v>873</v>
      </c>
      <c r="B874" s="16" t="s">
        <v>3474</v>
      </c>
      <c r="C874" s="16" t="s">
        <v>5334</v>
      </c>
      <c r="D874" s="16" t="s">
        <v>5335</v>
      </c>
      <c r="F874" s="16" t="s">
        <v>3640</v>
      </c>
      <c r="G874" s="16" t="s">
        <v>3641</v>
      </c>
      <c r="H874" s="238">
        <v>3</v>
      </c>
      <c r="I874" s="238">
        <v>0</v>
      </c>
      <c r="J874" s="238">
        <v>0</v>
      </c>
      <c r="K874" s="238">
        <v>0</v>
      </c>
      <c r="L874" s="238">
        <v>0</v>
      </c>
      <c r="M874" s="238">
        <v>0</v>
      </c>
      <c r="N874" s="238">
        <v>0</v>
      </c>
      <c r="O874" s="238">
        <v>0</v>
      </c>
      <c r="P874" s="238">
        <v>0</v>
      </c>
      <c r="Q874" s="232">
        <v>33.33</v>
      </c>
      <c r="R874" s="232">
        <v>0</v>
      </c>
      <c r="S874" s="232">
        <v>0</v>
      </c>
      <c r="T874" s="232">
        <v>0</v>
      </c>
      <c r="U874" s="232">
        <v>0</v>
      </c>
      <c r="V874" s="232">
        <v>0</v>
      </c>
      <c r="W874" s="232">
        <v>0</v>
      </c>
      <c r="X874" s="232">
        <v>0</v>
      </c>
      <c r="Y874" s="232">
        <v>0</v>
      </c>
      <c r="Z874" s="233">
        <v>45991</v>
      </c>
      <c r="AA874" s="234">
        <v>3</v>
      </c>
      <c r="AB874" s="232">
        <v>33.33</v>
      </c>
    </row>
    <row r="875" spans="1:28" x14ac:dyDescent="0.25">
      <c r="A875" s="16" t="s">
        <v>873</v>
      </c>
      <c r="B875" s="16" t="s">
        <v>3474</v>
      </c>
      <c r="C875" s="16" t="s">
        <v>5336</v>
      </c>
      <c r="D875" s="16" t="s">
        <v>5337</v>
      </c>
      <c r="F875" s="16" t="s">
        <v>3640</v>
      </c>
      <c r="G875" s="16" t="s">
        <v>3641</v>
      </c>
      <c r="H875" s="238">
        <v>2</v>
      </c>
      <c r="I875" s="238">
        <v>0</v>
      </c>
      <c r="J875" s="238">
        <v>0</v>
      </c>
      <c r="K875" s="238">
        <v>0</v>
      </c>
      <c r="L875" s="238">
        <v>0</v>
      </c>
      <c r="M875" s="238">
        <v>0</v>
      </c>
      <c r="N875" s="238">
        <v>0</v>
      </c>
      <c r="O875" s="238">
        <v>0</v>
      </c>
      <c r="P875" s="238">
        <v>0</v>
      </c>
      <c r="Q875" s="232">
        <v>22.22</v>
      </c>
      <c r="R875" s="232">
        <v>0</v>
      </c>
      <c r="S875" s="232">
        <v>0</v>
      </c>
      <c r="T875" s="232">
        <v>0</v>
      </c>
      <c r="U875" s="232">
        <v>0</v>
      </c>
      <c r="V875" s="232">
        <v>0</v>
      </c>
      <c r="W875" s="232">
        <v>0</v>
      </c>
      <c r="X875" s="232">
        <v>0</v>
      </c>
      <c r="Y875" s="232">
        <v>0</v>
      </c>
      <c r="Z875" s="233">
        <v>45991</v>
      </c>
      <c r="AA875" s="234">
        <v>2</v>
      </c>
      <c r="AB875" s="232">
        <v>22.22</v>
      </c>
    </row>
    <row r="876" spans="1:28" x14ac:dyDescent="0.25">
      <c r="A876" s="16" t="s">
        <v>873</v>
      </c>
      <c r="B876" s="16" t="s">
        <v>3474</v>
      </c>
      <c r="C876" s="16" t="s">
        <v>5338</v>
      </c>
      <c r="D876" s="16" t="s">
        <v>5339</v>
      </c>
      <c r="F876" s="16" t="s">
        <v>3640</v>
      </c>
      <c r="G876" s="16" t="s">
        <v>3641</v>
      </c>
      <c r="H876" s="238">
        <v>3</v>
      </c>
      <c r="I876" s="238">
        <v>0</v>
      </c>
      <c r="J876" s="238">
        <v>0</v>
      </c>
      <c r="K876" s="238">
        <v>0</v>
      </c>
      <c r="L876" s="238">
        <v>0</v>
      </c>
      <c r="M876" s="238">
        <v>0</v>
      </c>
      <c r="N876" s="238">
        <v>0</v>
      </c>
      <c r="O876" s="238">
        <v>0</v>
      </c>
      <c r="P876" s="238">
        <v>0</v>
      </c>
      <c r="Q876" s="232">
        <v>33.33</v>
      </c>
      <c r="R876" s="232">
        <v>0</v>
      </c>
      <c r="S876" s="232">
        <v>0</v>
      </c>
      <c r="T876" s="232">
        <v>0</v>
      </c>
      <c r="U876" s="232">
        <v>0</v>
      </c>
      <c r="V876" s="232">
        <v>0</v>
      </c>
      <c r="W876" s="232">
        <v>0</v>
      </c>
      <c r="X876" s="232">
        <v>0</v>
      </c>
      <c r="Y876" s="232">
        <v>0</v>
      </c>
      <c r="Z876" s="233">
        <v>45991</v>
      </c>
      <c r="AA876" s="234">
        <v>3</v>
      </c>
      <c r="AB876" s="232">
        <v>33.33</v>
      </c>
    </row>
    <row r="877" spans="1:28" x14ac:dyDescent="0.25">
      <c r="A877" s="16" t="s">
        <v>873</v>
      </c>
      <c r="B877" s="16" t="s">
        <v>3474</v>
      </c>
      <c r="C877" s="16" t="s">
        <v>5340</v>
      </c>
      <c r="D877" s="16" t="s">
        <v>5341</v>
      </c>
      <c r="F877" s="16" t="s">
        <v>3640</v>
      </c>
      <c r="G877" s="16" t="s">
        <v>3641</v>
      </c>
      <c r="H877" s="238">
        <v>3</v>
      </c>
      <c r="I877" s="238">
        <v>0</v>
      </c>
      <c r="J877" s="238">
        <v>0</v>
      </c>
      <c r="K877" s="238">
        <v>0</v>
      </c>
      <c r="L877" s="238">
        <v>0</v>
      </c>
      <c r="M877" s="238">
        <v>0</v>
      </c>
      <c r="N877" s="238">
        <v>0</v>
      </c>
      <c r="O877" s="238">
        <v>0</v>
      </c>
      <c r="P877" s="238">
        <v>0</v>
      </c>
      <c r="Q877" s="232">
        <v>33.33</v>
      </c>
      <c r="R877" s="232">
        <v>0</v>
      </c>
      <c r="S877" s="232">
        <v>0</v>
      </c>
      <c r="T877" s="232">
        <v>0</v>
      </c>
      <c r="U877" s="232">
        <v>0</v>
      </c>
      <c r="V877" s="232">
        <v>0</v>
      </c>
      <c r="W877" s="232">
        <v>0</v>
      </c>
      <c r="X877" s="232">
        <v>0</v>
      </c>
      <c r="Y877" s="232">
        <v>0</v>
      </c>
      <c r="Z877" s="233">
        <v>45991</v>
      </c>
      <c r="AA877" s="234">
        <v>3</v>
      </c>
      <c r="AB877" s="232">
        <v>33.33</v>
      </c>
    </row>
    <row r="878" spans="1:28" x14ac:dyDescent="0.25">
      <c r="A878" s="16" t="s">
        <v>873</v>
      </c>
      <c r="B878" s="16" t="s">
        <v>3474</v>
      </c>
      <c r="C878" s="16" t="s">
        <v>5342</v>
      </c>
      <c r="D878" s="16" t="s">
        <v>5343</v>
      </c>
      <c r="F878" s="16" t="s">
        <v>3640</v>
      </c>
      <c r="G878" s="16" t="s">
        <v>3641</v>
      </c>
      <c r="H878" s="238">
        <v>1</v>
      </c>
      <c r="I878" s="238">
        <v>0</v>
      </c>
      <c r="J878" s="238">
        <v>0</v>
      </c>
      <c r="K878" s="238">
        <v>0</v>
      </c>
      <c r="L878" s="238">
        <v>0</v>
      </c>
      <c r="M878" s="238">
        <v>0</v>
      </c>
      <c r="N878" s="238">
        <v>0</v>
      </c>
      <c r="O878" s="238">
        <v>0</v>
      </c>
      <c r="P878" s="238">
        <v>0</v>
      </c>
      <c r="Q878" s="232">
        <v>0.5</v>
      </c>
      <c r="R878" s="232">
        <v>0</v>
      </c>
      <c r="S878" s="232">
        <v>0</v>
      </c>
      <c r="T878" s="232">
        <v>0</v>
      </c>
      <c r="U878" s="232">
        <v>0</v>
      </c>
      <c r="V878" s="232">
        <v>0</v>
      </c>
      <c r="W878" s="232">
        <v>0</v>
      </c>
      <c r="X878" s="232">
        <v>0</v>
      </c>
      <c r="Y878" s="232">
        <v>0</v>
      </c>
      <c r="Z878" s="233">
        <v>45991</v>
      </c>
      <c r="AA878" s="234">
        <v>1</v>
      </c>
      <c r="AB878" s="232">
        <v>0.5</v>
      </c>
    </row>
    <row r="879" spans="1:28" x14ac:dyDescent="0.25">
      <c r="A879" s="16" t="s">
        <v>873</v>
      </c>
      <c r="B879" s="16" t="s">
        <v>3474</v>
      </c>
      <c r="C879" s="16" t="s">
        <v>5344</v>
      </c>
      <c r="D879" s="16" t="s">
        <v>5345</v>
      </c>
      <c r="F879" s="16" t="s">
        <v>3640</v>
      </c>
      <c r="G879" s="16" t="s">
        <v>3641</v>
      </c>
      <c r="H879" s="238">
        <v>1</v>
      </c>
      <c r="I879" s="238">
        <v>0</v>
      </c>
      <c r="J879" s="238">
        <v>0</v>
      </c>
      <c r="K879" s="238">
        <v>0</v>
      </c>
      <c r="L879" s="238">
        <v>0</v>
      </c>
      <c r="M879" s="238">
        <v>0</v>
      </c>
      <c r="N879" s="238">
        <v>0</v>
      </c>
      <c r="O879" s="238">
        <v>0</v>
      </c>
      <c r="P879" s="238">
        <v>0</v>
      </c>
      <c r="Q879" s="232">
        <v>11.11</v>
      </c>
      <c r="R879" s="232">
        <v>0</v>
      </c>
      <c r="S879" s="232">
        <v>0</v>
      </c>
      <c r="T879" s="232">
        <v>0</v>
      </c>
      <c r="U879" s="232">
        <v>0</v>
      </c>
      <c r="V879" s="232">
        <v>0</v>
      </c>
      <c r="W879" s="232">
        <v>0</v>
      </c>
      <c r="X879" s="232">
        <v>0</v>
      </c>
      <c r="Y879" s="232">
        <v>0</v>
      </c>
      <c r="Z879" s="233">
        <v>45991</v>
      </c>
      <c r="AA879" s="234">
        <v>1</v>
      </c>
      <c r="AB879" s="232">
        <v>11.11</v>
      </c>
    </row>
    <row r="880" spans="1:28" x14ac:dyDescent="0.25">
      <c r="A880" s="16" t="s">
        <v>873</v>
      </c>
      <c r="B880" s="16" t="s">
        <v>3474</v>
      </c>
      <c r="C880" s="16" t="s">
        <v>5346</v>
      </c>
      <c r="D880" s="16" t="s">
        <v>5347</v>
      </c>
      <c r="F880" s="16" t="s">
        <v>3640</v>
      </c>
      <c r="G880" s="16" t="s">
        <v>3641</v>
      </c>
      <c r="H880" s="238">
        <v>1</v>
      </c>
      <c r="I880" s="238">
        <v>0</v>
      </c>
      <c r="J880" s="238">
        <v>0</v>
      </c>
      <c r="K880" s="238">
        <v>0</v>
      </c>
      <c r="L880" s="238">
        <v>0</v>
      </c>
      <c r="M880" s="238">
        <v>0</v>
      </c>
      <c r="N880" s="238">
        <v>0</v>
      </c>
      <c r="O880" s="238">
        <v>0</v>
      </c>
      <c r="P880" s="238">
        <v>0</v>
      </c>
      <c r="Q880" s="232">
        <v>11.11</v>
      </c>
      <c r="R880" s="232">
        <v>0</v>
      </c>
      <c r="S880" s="232">
        <v>0</v>
      </c>
      <c r="T880" s="232">
        <v>0</v>
      </c>
      <c r="U880" s="232">
        <v>0</v>
      </c>
      <c r="V880" s="232">
        <v>0</v>
      </c>
      <c r="W880" s="232">
        <v>0</v>
      </c>
      <c r="X880" s="232">
        <v>0</v>
      </c>
      <c r="Y880" s="232">
        <v>0</v>
      </c>
      <c r="Z880" s="233">
        <v>45991</v>
      </c>
      <c r="AA880" s="234">
        <v>1</v>
      </c>
      <c r="AB880" s="232">
        <v>11.11</v>
      </c>
    </row>
    <row r="881" spans="1:28" x14ac:dyDescent="0.25">
      <c r="A881" s="16" t="s">
        <v>873</v>
      </c>
      <c r="B881" s="16" t="s">
        <v>3474</v>
      </c>
      <c r="C881" s="16" t="s">
        <v>5348</v>
      </c>
      <c r="D881" s="16" t="s">
        <v>5349</v>
      </c>
      <c r="F881" s="16" t="s">
        <v>3640</v>
      </c>
      <c r="G881" s="16" t="s">
        <v>3641</v>
      </c>
      <c r="H881" s="238">
        <v>1</v>
      </c>
      <c r="I881" s="238">
        <v>0</v>
      </c>
      <c r="J881" s="238">
        <v>0</v>
      </c>
      <c r="K881" s="238">
        <v>0</v>
      </c>
      <c r="L881" s="238">
        <v>0</v>
      </c>
      <c r="M881" s="238">
        <v>0</v>
      </c>
      <c r="N881" s="238">
        <v>0</v>
      </c>
      <c r="O881" s="238">
        <v>0</v>
      </c>
      <c r="P881" s="238">
        <v>0</v>
      </c>
      <c r="Q881" s="232">
        <v>4.7</v>
      </c>
      <c r="R881" s="232">
        <v>0</v>
      </c>
      <c r="S881" s="232">
        <v>0</v>
      </c>
      <c r="T881" s="232">
        <v>0</v>
      </c>
      <c r="U881" s="232">
        <v>0</v>
      </c>
      <c r="V881" s="232">
        <v>0</v>
      </c>
      <c r="W881" s="232">
        <v>0</v>
      </c>
      <c r="X881" s="232">
        <v>0</v>
      </c>
      <c r="Y881" s="232">
        <v>0</v>
      </c>
      <c r="Z881" s="233">
        <v>45991</v>
      </c>
      <c r="AA881" s="234">
        <v>1</v>
      </c>
      <c r="AB881" s="232">
        <v>4.7</v>
      </c>
    </row>
    <row r="882" spans="1:28" x14ac:dyDescent="0.25">
      <c r="A882" s="16" t="s">
        <v>873</v>
      </c>
      <c r="B882" s="16" t="s">
        <v>3474</v>
      </c>
      <c r="C882" s="16" t="s">
        <v>5350</v>
      </c>
      <c r="D882" s="16" t="s">
        <v>5351</v>
      </c>
      <c r="F882" s="16" t="s">
        <v>3640</v>
      </c>
      <c r="G882" s="16" t="s">
        <v>3641</v>
      </c>
      <c r="H882" s="238">
        <v>2</v>
      </c>
      <c r="I882" s="238">
        <v>0</v>
      </c>
      <c r="J882" s="238">
        <v>0</v>
      </c>
      <c r="K882" s="238">
        <v>0</v>
      </c>
      <c r="L882" s="238">
        <v>0</v>
      </c>
      <c r="M882" s="238">
        <v>0</v>
      </c>
      <c r="N882" s="238">
        <v>0</v>
      </c>
      <c r="O882" s="238">
        <v>0</v>
      </c>
      <c r="P882" s="238">
        <v>0</v>
      </c>
      <c r="Q882" s="232">
        <v>30.96</v>
      </c>
      <c r="R882" s="232">
        <v>0</v>
      </c>
      <c r="S882" s="232">
        <v>0</v>
      </c>
      <c r="T882" s="232">
        <v>0</v>
      </c>
      <c r="U882" s="232">
        <v>0</v>
      </c>
      <c r="V882" s="232">
        <v>0</v>
      </c>
      <c r="W882" s="232">
        <v>0</v>
      </c>
      <c r="X882" s="232">
        <v>0</v>
      </c>
      <c r="Y882" s="232">
        <v>0</v>
      </c>
      <c r="Z882" s="233">
        <v>45991</v>
      </c>
      <c r="AA882" s="234">
        <v>2</v>
      </c>
      <c r="AB882" s="232">
        <v>30.96</v>
      </c>
    </row>
    <row r="883" spans="1:28" x14ac:dyDescent="0.25">
      <c r="A883" s="16" t="s">
        <v>873</v>
      </c>
      <c r="B883" s="16" t="s">
        <v>3474</v>
      </c>
      <c r="C883" s="16" t="s">
        <v>5352</v>
      </c>
      <c r="D883" s="16" t="s">
        <v>5353</v>
      </c>
      <c r="F883" s="16" t="s">
        <v>3640</v>
      </c>
      <c r="G883" s="16" t="s">
        <v>3641</v>
      </c>
      <c r="H883" s="238">
        <v>1</v>
      </c>
      <c r="I883" s="238">
        <v>0</v>
      </c>
      <c r="J883" s="238">
        <v>0</v>
      </c>
      <c r="K883" s="238">
        <v>0</v>
      </c>
      <c r="L883" s="238">
        <v>0</v>
      </c>
      <c r="M883" s="238">
        <v>0</v>
      </c>
      <c r="N883" s="238">
        <v>0</v>
      </c>
      <c r="O883" s="238">
        <v>0</v>
      </c>
      <c r="P883" s="238">
        <v>0</v>
      </c>
      <c r="Q883" s="232">
        <v>11.11</v>
      </c>
      <c r="R883" s="232">
        <v>0</v>
      </c>
      <c r="S883" s="232">
        <v>0</v>
      </c>
      <c r="T883" s="232">
        <v>0</v>
      </c>
      <c r="U883" s="232">
        <v>0</v>
      </c>
      <c r="V883" s="232">
        <v>0</v>
      </c>
      <c r="W883" s="232">
        <v>0</v>
      </c>
      <c r="X883" s="232">
        <v>0</v>
      </c>
      <c r="Y883" s="232">
        <v>0</v>
      </c>
      <c r="Z883" s="233">
        <v>45991</v>
      </c>
      <c r="AA883" s="234">
        <v>1</v>
      </c>
      <c r="AB883" s="232">
        <v>11.11</v>
      </c>
    </row>
    <row r="884" spans="1:28" x14ac:dyDescent="0.25">
      <c r="A884" s="16" t="s">
        <v>873</v>
      </c>
      <c r="B884" s="16" t="s">
        <v>3474</v>
      </c>
      <c r="C884" s="16" t="s">
        <v>5354</v>
      </c>
      <c r="D884" s="16" t="s">
        <v>5355</v>
      </c>
      <c r="F884" s="16" t="s">
        <v>3640</v>
      </c>
      <c r="G884" s="16" t="s">
        <v>3641</v>
      </c>
      <c r="H884" s="238">
        <v>2</v>
      </c>
      <c r="I884" s="238">
        <v>0</v>
      </c>
      <c r="J884" s="238">
        <v>0</v>
      </c>
      <c r="K884" s="238">
        <v>0</v>
      </c>
      <c r="L884" s="238">
        <v>0</v>
      </c>
      <c r="M884" s="238">
        <v>0</v>
      </c>
      <c r="N884" s="238">
        <v>0</v>
      </c>
      <c r="O884" s="238">
        <v>0</v>
      </c>
      <c r="P884" s="238">
        <v>0</v>
      </c>
      <c r="Q884" s="232">
        <v>22.22</v>
      </c>
      <c r="R884" s="232">
        <v>0</v>
      </c>
      <c r="S884" s="232">
        <v>0</v>
      </c>
      <c r="T884" s="232">
        <v>0</v>
      </c>
      <c r="U884" s="232">
        <v>0</v>
      </c>
      <c r="V884" s="232">
        <v>0</v>
      </c>
      <c r="W884" s="232">
        <v>0</v>
      </c>
      <c r="X884" s="232">
        <v>0</v>
      </c>
      <c r="Y884" s="232">
        <v>0</v>
      </c>
      <c r="Z884" s="233">
        <v>45991</v>
      </c>
      <c r="AA884" s="234">
        <v>2</v>
      </c>
      <c r="AB884" s="232">
        <v>22.22</v>
      </c>
    </row>
    <row r="885" spans="1:28" x14ac:dyDescent="0.25">
      <c r="A885" s="16" t="s">
        <v>873</v>
      </c>
      <c r="B885" s="16" t="s">
        <v>3474</v>
      </c>
      <c r="C885" s="16" t="s">
        <v>5356</v>
      </c>
      <c r="D885" s="16" t="s">
        <v>5357</v>
      </c>
      <c r="F885" s="16" t="s">
        <v>3640</v>
      </c>
      <c r="G885" s="16" t="s">
        <v>3641</v>
      </c>
      <c r="H885" s="238">
        <v>1</v>
      </c>
      <c r="I885" s="238">
        <v>0</v>
      </c>
      <c r="J885" s="238">
        <v>0</v>
      </c>
      <c r="K885" s="238">
        <v>0</v>
      </c>
      <c r="L885" s="238">
        <v>0</v>
      </c>
      <c r="M885" s="238">
        <v>0</v>
      </c>
      <c r="N885" s="238">
        <v>0</v>
      </c>
      <c r="O885" s="238">
        <v>0</v>
      </c>
      <c r="P885" s="238">
        <v>0</v>
      </c>
      <c r="Q885" s="232">
        <v>4.5</v>
      </c>
      <c r="R885" s="232">
        <v>0</v>
      </c>
      <c r="S885" s="232">
        <v>0</v>
      </c>
      <c r="T885" s="232">
        <v>0</v>
      </c>
      <c r="U885" s="232">
        <v>0</v>
      </c>
      <c r="V885" s="232">
        <v>0</v>
      </c>
      <c r="W885" s="232">
        <v>0</v>
      </c>
      <c r="X885" s="232">
        <v>0</v>
      </c>
      <c r="Y885" s="232">
        <v>0</v>
      </c>
      <c r="Z885" s="233">
        <v>45991</v>
      </c>
      <c r="AA885" s="234">
        <v>1</v>
      </c>
      <c r="AB885" s="232">
        <v>4.5</v>
      </c>
    </row>
    <row r="886" spans="1:28" x14ac:dyDescent="0.25">
      <c r="A886" s="16" t="s">
        <v>873</v>
      </c>
      <c r="B886" s="16" t="s">
        <v>3474</v>
      </c>
      <c r="C886" s="16" t="s">
        <v>5358</v>
      </c>
      <c r="D886" s="16" t="s">
        <v>5359</v>
      </c>
      <c r="F886" s="16" t="s">
        <v>3640</v>
      </c>
      <c r="G886" s="16" t="s">
        <v>3641</v>
      </c>
      <c r="H886" s="238">
        <v>2</v>
      </c>
      <c r="I886" s="238">
        <v>0</v>
      </c>
      <c r="J886" s="238">
        <v>0</v>
      </c>
      <c r="K886" s="238">
        <v>0</v>
      </c>
      <c r="L886" s="238">
        <v>0</v>
      </c>
      <c r="M886" s="238">
        <v>0</v>
      </c>
      <c r="N886" s="238">
        <v>0</v>
      </c>
      <c r="O886" s="238">
        <v>0</v>
      </c>
      <c r="P886" s="238">
        <v>0</v>
      </c>
      <c r="Q886" s="232">
        <v>211.52</v>
      </c>
      <c r="R886" s="232">
        <v>0</v>
      </c>
      <c r="S886" s="232">
        <v>0</v>
      </c>
      <c r="T886" s="232">
        <v>0</v>
      </c>
      <c r="U886" s="232">
        <v>0</v>
      </c>
      <c r="V886" s="232">
        <v>0</v>
      </c>
      <c r="W886" s="232">
        <v>0</v>
      </c>
      <c r="X886" s="232">
        <v>0</v>
      </c>
      <c r="Y886" s="232">
        <v>0</v>
      </c>
      <c r="Z886" s="233">
        <v>45991</v>
      </c>
      <c r="AA886" s="234">
        <v>2</v>
      </c>
      <c r="AB886" s="232">
        <v>211.52</v>
      </c>
    </row>
    <row r="887" spans="1:28" x14ac:dyDescent="0.25">
      <c r="A887" s="16" t="s">
        <v>873</v>
      </c>
      <c r="B887" s="16" t="s">
        <v>3474</v>
      </c>
      <c r="C887" s="16" t="s">
        <v>5360</v>
      </c>
      <c r="D887" s="16" t="s">
        <v>5361</v>
      </c>
      <c r="F887" s="16" t="s">
        <v>3640</v>
      </c>
      <c r="G887" s="16" t="s">
        <v>3641</v>
      </c>
      <c r="H887" s="238">
        <v>1</v>
      </c>
      <c r="I887" s="238">
        <v>0</v>
      </c>
      <c r="J887" s="238">
        <v>0</v>
      </c>
      <c r="K887" s="238">
        <v>0</v>
      </c>
      <c r="L887" s="238">
        <v>0</v>
      </c>
      <c r="M887" s="238">
        <v>0</v>
      </c>
      <c r="N887" s="238">
        <v>0</v>
      </c>
      <c r="O887" s="238">
        <v>0</v>
      </c>
      <c r="P887" s="238">
        <v>0</v>
      </c>
      <c r="Q887" s="232">
        <v>11.11</v>
      </c>
      <c r="R887" s="232">
        <v>0</v>
      </c>
      <c r="S887" s="232">
        <v>0</v>
      </c>
      <c r="T887" s="232">
        <v>0</v>
      </c>
      <c r="U887" s="232">
        <v>0</v>
      </c>
      <c r="V887" s="232">
        <v>0</v>
      </c>
      <c r="W887" s="232">
        <v>0</v>
      </c>
      <c r="X887" s="232">
        <v>0</v>
      </c>
      <c r="Y887" s="232">
        <v>0</v>
      </c>
      <c r="Z887" s="233">
        <v>45991</v>
      </c>
      <c r="AA887" s="234">
        <v>1</v>
      </c>
      <c r="AB887" s="232">
        <v>11.11</v>
      </c>
    </row>
    <row r="888" spans="1:28" x14ac:dyDescent="0.25">
      <c r="A888" s="16" t="s">
        <v>873</v>
      </c>
      <c r="B888" s="16" t="s">
        <v>3474</v>
      </c>
      <c r="C888" s="16" t="s">
        <v>5362</v>
      </c>
      <c r="D888" s="16" t="s">
        <v>5363</v>
      </c>
      <c r="F888" s="16" t="s">
        <v>3640</v>
      </c>
      <c r="G888" s="16" t="s">
        <v>3641</v>
      </c>
      <c r="H888" s="238">
        <v>2</v>
      </c>
      <c r="I888" s="238">
        <v>0</v>
      </c>
      <c r="J888" s="238">
        <v>0</v>
      </c>
      <c r="K888" s="238">
        <v>0</v>
      </c>
      <c r="L888" s="238">
        <v>0</v>
      </c>
      <c r="M888" s="238">
        <v>0</v>
      </c>
      <c r="N888" s="238">
        <v>0</v>
      </c>
      <c r="O888" s="238">
        <v>0</v>
      </c>
      <c r="P888" s="238">
        <v>0</v>
      </c>
      <c r="Q888" s="232">
        <v>22.22</v>
      </c>
      <c r="R888" s="232">
        <v>0</v>
      </c>
      <c r="S888" s="232">
        <v>0</v>
      </c>
      <c r="T888" s="232">
        <v>0</v>
      </c>
      <c r="U888" s="232">
        <v>0</v>
      </c>
      <c r="V888" s="232">
        <v>0</v>
      </c>
      <c r="W888" s="232">
        <v>0</v>
      </c>
      <c r="X888" s="232">
        <v>0</v>
      </c>
      <c r="Y888" s="232">
        <v>0</v>
      </c>
      <c r="Z888" s="233">
        <v>45991</v>
      </c>
      <c r="AA888" s="234">
        <v>2</v>
      </c>
      <c r="AB888" s="232">
        <v>22.22</v>
      </c>
    </row>
    <row r="889" spans="1:28" x14ac:dyDescent="0.25">
      <c r="A889" s="16" t="s">
        <v>873</v>
      </c>
      <c r="B889" s="16" t="s">
        <v>3474</v>
      </c>
      <c r="C889" s="16" t="s">
        <v>5364</v>
      </c>
      <c r="D889" s="16" t="s">
        <v>5365</v>
      </c>
      <c r="F889" s="16" t="s">
        <v>3640</v>
      </c>
      <c r="G889" s="16" t="s">
        <v>3641</v>
      </c>
      <c r="H889" s="238">
        <v>1</v>
      </c>
      <c r="I889" s="238">
        <v>0</v>
      </c>
      <c r="J889" s="238">
        <v>0</v>
      </c>
      <c r="K889" s="238">
        <v>0</v>
      </c>
      <c r="L889" s="238">
        <v>0</v>
      </c>
      <c r="M889" s="238">
        <v>0</v>
      </c>
      <c r="N889" s="238">
        <v>0</v>
      </c>
      <c r="O889" s="238">
        <v>0</v>
      </c>
      <c r="P889" s="238">
        <v>0</v>
      </c>
      <c r="Q889" s="232">
        <v>11.11</v>
      </c>
      <c r="R889" s="232">
        <v>0</v>
      </c>
      <c r="S889" s="232">
        <v>0</v>
      </c>
      <c r="T889" s="232">
        <v>0</v>
      </c>
      <c r="U889" s="232">
        <v>0</v>
      </c>
      <c r="V889" s="232">
        <v>0</v>
      </c>
      <c r="W889" s="232">
        <v>0</v>
      </c>
      <c r="X889" s="232">
        <v>0</v>
      </c>
      <c r="Y889" s="232">
        <v>0</v>
      </c>
      <c r="Z889" s="233">
        <v>45991</v>
      </c>
      <c r="AA889" s="234">
        <v>1</v>
      </c>
      <c r="AB889" s="232">
        <v>11.11</v>
      </c>
    </row>
    <row r="890" spans="1:28" x14ac:dyDescent="0.25">
      <c r="A890" s="16" t="s">
        <v>873</v>
      </c>
      <c r="B890" s="16" t="s">
        <v>3474</v>
      </c>
      <c r="C890" s="16" t="s">
        <v>5366</v>
      </c>
      <c r="D890" s="16" t="s">
        <v>5367</v>
      </c>
      <c r="F890" s="16" t="s">
        <v>3640</v>
      </c>
      <c r="G890" s="16" t="s">
        <v>3641</v>
      </c>
      <c r="H890" s="238">
        <v>1</v>
      </c>
      <c r="I890" s="238">
        <v>0</v>
      </c>
      <c r="J890" s="238">
        <v>0</v>
      </c>
      <c r="K890" s="238">
        <v>0</v>
      </c>
      <c r="L890" s="238">
        <v>0</v>
      </c>
      <c r="M890" s="238">
        <v>0</v>
      </c>
      <c r="N890" s="238">
        <v>0</v>
      </c>
      <c r="O890" s="238">
        <v>0</v>
      </c>
      <c r="P890" s="238">
        <v>0</v>
      </c>
      <c r="Q890" s="232">
        <v>11.11</v>
      </c>
      <c r="R890" s="232">
        <v>0</v>
      </c>
      <c r="S890" s="232">
        <v>0</v>
      </c>
      <c r="T890" s="232">
        <v>0</v>
      </c>
      <c r="U890" s="232">
        <v>0</v>
      </c>
      <c r="V890" s="232">
        <v>0</v>
      </c>
      <c r="W890" s="232">
        <v>0</v>
      </c>
      <c r="X890" s="232">
        <v>0</v>
      </c>
      <c r="Y890" s="232">
        <v>0</v>
      </c>
      <c r="Z890" s="233">
        <v>45991</v>
      </c>
      <c r="AA890" s="234">
        <v>1</v>
      </c>
      <c r="AB890" s="232">
        <v>11.11</v>
      </c>
    </row>
    <row r="891" spans="1:28" x14ac:dyDescent="0.25">
      <c r="A891" s="16" t="s">
        <v>873</v>
      </c>
      <c r="B891" s="16" t="s">
        <v>3474</v>
      </c>
      <c r="C891" s="16" t="s">
        <v>5368</v>
      </c>
      <c r="D891" s="16" t="s">
        <v>5369</v>
      </c>
      <c r="F891" s="16" t="s">
        <v>3640</v>
      </c>
      <c r="G891" s="16" t="s">
        <v>3641</v>
      </c>
      <c r="H891" s="238">
        <v>1</v>
      </c>
      <c r="I891" s="238">
        <v>0</v>
      </c>
      <c r="J891" s="238">
        <v>0</v>
      </c>
      <c r="K891" s="238">
        <v>0</v>
      </c>
      <c r="L891" s="238">
        <v>0</v>
      </c>
      <c r="M891" s="238">
        <v>0</v>
      </c>
      <c r="N891" s="238">
        <v>0</v>
      </c>
      <c r="O891" s="238">
        <v>0</v>
      </c>
      <c r="P891" s="238">
        <v>0</v>
      </c>
      <c r="Q891" s="232">
        <v>164.08</v>
      </c>
      <c r="R891" s="232">
        <v>0</v>
      </c>
      <c r="S891" s="232">
        <v>0</v>
      </c>
      <c r="T891" s="232">
        <v>0</v>
      </c>
      <c r="U891" s="232">
        <v>0</v>
      </c>
      <c r="V891" s="232">
        <v>0</v>
      </c>
      <c r="W891" s="232">
        <v>0</v>
      </c>
      <c r="X891" s="232">
        <v>0</v>
      </c>
      <c r="Y891" s="232">
        <v>0</v>
      </c>
      <c r="Z891" s="233">
        <v>45991</v>
      </c>
      <c r="AA891" s="234">
        <v>1</v>
      </c>
      <c r="AB891" s="232">
        <v>164.08</v>
      </c>
    </row>
    <row r="892" spans="1:28" x14ac:dyDescent="0.25">
      <c r="A892" s="16" t="s">
        <v>873</v>
      </c>
      <c r="B892" s="16" t="s">
        <v>3474</v>
      </c>
      <c r="C892" s="16" t="s">
        <v>5370</v>
      </c>
      <c r="D892" s="16" t="s">
        <v>5371</v>
      </c>
      <c r="F892" s="16" t="s">
        <v>3640</v>
      </c>
      <c r="G892" s="16" t="s">
        <v>3641</v>
      </c>
      <c r="H892" s="238">
        <v>5</v>
      </c>
      <c r="I892" s="238">
        <v>0</v>
      </c>
      <c r="J892" s="238">
        <v>0</v>
      </c>
      <c r="K892" s="238">
        <v>0</v>
      </c>
      <c r="L892" s="238">
        <v>0</v>
      </c>
      <c r="M892" s="238">
        <v>0</v>
      </c>
      <c r="N892" s="238">
        <v>0</v>
      </c>
      <c r="O892" s="238">
        <v>0</v>
      </c>
      <c r="P892" s="238">
        <v>0</v>
      </c>
      <c r="Q892" s="232">
        <v>286.10000000000002</v>
      </c>
      <c r="R892" s="232">
        <v>0</v>
      </c>
      <c r="S892" s="232">
        <v>0</v>
      </c>
      <c r="T892" s="232">
        <v>0</v>
      </c>
      <c r="U892" s="232">
        <v>0</v>
      </c>
      <c r="V892" s="232">
        <v>0</v>
      </c>
      <c r="W892" s="232">
        <v>0</v>
      </c>
      <c r="X892" s="232">
        <v>0</v>
      </c>
      <c r="Y892" s="232">
        <v>0</v>
      </c>
      <c r="Z892" s="233">
        <v>45991</v>
      </c>
      <c r="AA892" s="234">
        <v>5</v>
      </c>
      <c r="AB892" s="232">
        <v>286.10000000000002</v>
      </c>
    </row>
    <row r="893" spans="1:28" x14ac:dyDescent="0.25">
      <c r="A893" s="16" t="s">
        <v>873</v>
      </c>
      <c r="B893" s="16" t="s">
        <v>3474</v>
      </c>
      <c r="C893" s="16" t="s">
        <v>5372</v>
      </c>
      <c r="D893" s="16" t="s">
        <v>5373</v>
      </c>
      <c r="F893" s="16" t="s">
        <v>3640</v>
      </c>
      <c r="G893" s="16" t="s">
        <v>3641</v>
      </c>
      <c r="H893" s="238">
        <v>4</v>
      </c>
      <c r="I893" s="238">
        <v>0</v>
      </c>
      <c r="J893" s="238">
        <v>0</v>
      </c>
      <c r="K893" s="238">
        <v>0</v>
      </c>
      <c r="L893" s="238">
        <v>0</v>
      </c>
      <c r="M893" s="238">
        <v>0</v>
      </c>
      <c r="N893" s="238">
        <v>0</v>
      </c>
      <c r="O893" s="238">
        <v>0</v>
      </c>
      <c r="P893" s="238">
        <v>0</v>
      </c>
      <c r="Q893" s="232">
        <v>1440</v>
      </c>
      <c r="R893" s="232">
        <v>0</v>
      </c>
      <c r="S893" s="232">
        <v>0</v>
      </c>
      <c r="T893" s="232">
        <v>0</v>
      </c>
      <c r="U893" s="232">
        <v>0</v>
      </c>
      <c r="V893" s="232">
        <v>0</v>
      </c>
      <c r="W893" s="232">
        <v>0</v>
      </c>
      <c r="X893" s="232">
        <v>0</v>
      </c>
      <c r="Y893" s="232">
        <v>0</v>
      </c>
      <c r="Z893" s="233">
        <v>45991</v>
      </c>
      <c r="AA893" s="234">
        <v>4</v>
      </c>
      <c r="AB893" s="232">
        <v>1440</v>
      </c>
    </row>
    <row r="894" spans="1:28" x14ac:dyDescent="0.25">
      <c r="A894" s="16" t="s">
        <v>873</v>
      </c>
      <c r="B894" s="16" t="s">
        <v>3474</v>
      </c>
      <c r="C894" s="16" t="s">
        <v>5374</v>
      </c>
      <c r="D894" s="16" t="s">
        <v>5375</v>
      </c>
      <c r="F894" s="16" t="s">
        <v>3640</v>
      </c>
      <c r="G894" s="16" t="s">
        <v>3641</v>
      </c>
      <c r="H894" s="238">
        <v>1</v>
      </c>
      <c r="I894" s="238">
        <v>0</v>
      </c>
      <c r="J894" s="238">
        <v>0</v>
      </c>
      <c r="K894" s="238">
        <v>0</v>
      </c>
      <c r="L894" s="238">
        <v>0</v>
      </c>
      <c r="M894" s="238">
        <v>0</v>
      </c>
      <c r="N894" s="238">
        <v>0</v>
      </c>
      <c r="O894" s="238">
        <v>0</v>
      </c>
      <c r="P894" s="238">
        <v>0</v>
      </c>
      <c r="Q894" s="232">
        <v>400</v>
      </c>
      <c r="R894" s="232">
        <v>0</v>
      </c>
      <c r="S894" s="232">
        <v>0</v>
      </c>
      <c r="T894" s="232">
        <v>0</v>
      </c>
      <c r="U894" s="232">
        <v>0</v>
      </c>
      <c r="V894" s="232">
        <v>0</v>
      </c>
      <c r="W894" s="232">
        <v>0</v>
      </c>
      <c r="X894" s="232">
        <v>0</v>
      </c>
      <c r="Y894" s="232">
        <v>0</v>
      </c>
      <c r="Z894" s="233">
        <v>45991</v>
      </c>
      <c r="AA894" s="234">
        <v>1</v>
      </c>
      <c r="AB894" s="232">
        <v>400</v>
      </c>
    </row>
    <row r="895" spans="1:28" x14ac:dyDescent="0.25">
      <c r="A895" s="16" t="s">
        <v>873</v>
      </c>
      <c r="B895" s="16" t="s">
        <v>3474</v>
      </c>
      <c r="C895" s="16" t="s">
        <v>5376</v>
      </c>
      <c r="D895" s="16" t="s">
        <v>5377</v>
      </c>
      <c r="F895" s="16" t="s">
        <v>3640</v>
      </c>
      <c r="G895" s="16" t="s">
        <v>3641</v>
      </c>
      <c r="H895" s="238">
        <v>2</v>
      </c>
      <c r="I895" s="238">
        <v>0</v>
      </c>
      <c r="J895" s="238">
        <v>0</v>
      </c>
      <c r="K895" s="238">
        <v>0</v>
      </c>
      <c r="L895" s="238">
        <v>0</v>
      </c>
      <c r="M895" s="238">
        <v>0</v>
      </c>
      <c r="N895" s="238">
        <v>0</v>
      </c>
      <c r="O895" s="238">
        <v>0</v>
      </c>
      <c r="P895" s="238">
        <v>0</v>
      </c>
      <c r="Q895" s="232">
        <v>22.22</v>
      </c>
      <c r="R895" s="232">
        <v>0</v>
      </c>
      <c r="S895" s="232">
        <v>0</v>
      </c>
      <c r="T895" s="232">
        <v>0</v>
      </c>
      <c r="U895" s="232">
        <v>0</v>
      </c>
      <c r="V895" s="232">
        <v>0</v>
      </c>
      <c r="W895" s="232">
        <v>0</v>
      </c>
      <c r="X895" s="232">
        <v>0</v>
      </c>
      <c r="Y895" s="232">
        <v>0</v>
      </c>
      <c r="Z895" s="233">
        <v>45991</v>
      </c>
      <c r="AA895" s="234">
        <v>2</v>
      </c>
      <c r="AB895" s="232">
        <v>22.22</v>
      </c>
    </row>
    <row r="896" spans="1:28" x14ac:dyDescent="0.25">
      <c r="A896" s="16" t="s">
        <v>873</v>
      </c>
      <c r="B896" s="16" t="s">
        <v>3474</v>
      </c>
      <c r="C896" s="16" t="s">
        <v>5378</v>
      </c>
      <c r="D896" s="16" t="s">
        <v>5379</v>
      </c>
      <c r="F896" s="16" t="s">
        <v>3640</v>
      </c>
      <c r="G896" s="16" t="s">
        <v>3641</v>
      </c>
      <c r="H896" s="238">
        <v>5</v>
      </c>
      <c r="I896" s="238">
        <v>0</v>
      </c>
      <c r="J896" s="238">
        <v>0</v>
      </c>
      <c r="K896" s="238">
        <v>0</v>
      </c>
      <c r="L896" s="238">
        <v>0</v>
      </c>
      <c r="M896" s="238">
        <v>0</v>
      </c>
      <c r="N896" s="238">
        <v>0</v>
      </c>
      <c r="O896" s="238">
        <v>0</v>
      </c>
      <c r="P896" s="238">
        <v>0</v>
      </c>
      <c r="Q896" s="232">
        <v>55.55</v>
      </c>
      <c r="R896" s="232">
        <v>0</v>
      </c>
      <c r="S896" s="232">
        <v>0</v>
      </c>
      <c r="T896" s="232">
        <v>0</v>
      </c>
      <c r="U896" s="232">
        <v>0</v>
      </c>
      <c r="V896" s="232">
        <v>0</v>
      </c>
      <c r="W896" s="232">
        <v>0</v>
      </c>
      <c r="X896" s="232">
        <v>0</v>
      </c>
      <c r="Y896" s="232">
        <v>0</v>
      </c>
      <c r="Z896" s="233">
        <v>45991</v>
      </c>
      <c r="AA896" s="234">
        <v>5</v>
      </c>
      <c r="AB896" s="232">
        <v>55.55</v>
      </c>
    </row>
    <row r="897" spans="1:28" x14ac:dyDescent="0.25">
      <c r="A897" s="16" t="s">
        <v>873</v>
      </c>
      <c r="B897" s="16" t="s">
        <v>3474</v>
      </c>
      <c r="C897" s="16" t="s">
        <v>5380</v>
      </c>
      <c r="D897" s="16" t="s">
        <v>5381</v>
      </c>
      <c r="F897" s="16" t="s">
        <v>3640</v>
      </c>
      <c r="G897" s="16" t="s">
        <v>3641</v>
      </c>
      <c r="H897" s="238">
        <v>1</v>
      </c>
      <c r="I897" s="238">
        <v>0</v>
      </c>
      <c r="J897" s="238">
        <v>0</v>
      </c>
      <c r="K897" s="238">
        <v>0</v>
      </c>
      <c r="L897" s="238">
        <v>0</v>
      </c>
      <c r="M897" s="238">
        <v>0</v>
      </c>
      <c r="N897" s="238">
        <v>0</v>
      </c>
      <c r="O897" s="238">
        <v>0</v>
      </c>
      <c r="P897" s="238">
        <v>0</v>
      </c>
      <c r="Q897" s="232">
        <v>11.11</v>
      </c>
      <c r="R897" s="232">
        <v>0</v>
      </c>
      <c r="S897" s="232">
        <v>0</v>
      </c>
      <c r="T897" s="232">
        <v>0</v>
      </c>
      <c r="U897" s="232">
        <v>0</v>
      </c>
      <c r="V897" s="232">
        <v>0</v>
      </c>
      <c r="W897" s="232">
        <v>0</v>
      </c>
      <c r="X897" s="232">
        <v>0</v>
      </c>
      <c r="Y897" s="232">
        <v>0</v>
      </c>
      <c r="Z897" s="233">
        <v>45991</v>
      </c>
      <c r="AA897" s="234">
        <v>1</v>
      </c>
      <c r="AB897" s="232">
        <v>11.11</v>
      </c>
    </row>
    <row r="898" spans="1:28" x14ac:dyDescent="0.25">
      <c r="A898" s="16" t="s">
        <v>873</v>
      </c>
      <c r="B898" s="16" t="s">
        <v>3474</v>
      </c>
      <c r="C898" s="16" t="s">
        <v>5382</v>
      </c>
      <c r="D898" s="16" t="s">
        <v>5383</v>
      </c>
      <c r="F898" s="16" t="s">
        <v>3640</v>
      </c>
      <c r="G898" s="16" t="s">
        <v>3641</v>
      </c>
      <c r="H898" s="238">
        <v>9</v>
      </c>
      <c r="I898" s="238">
        <v>0</v>
      </c>
      <c r="J898" s="238">
        <v>0</v>
      </c>
      <c r="K898" s="238">
        <v>0</v>
      </c>
      <c r="L898" s="238">
        <v>0</v>
      </c>
      <c r="M898" s="238">
        <v>0</v>
      </c>
      <c r="N898" s="238">
        <v>0</v>
      </c>
      <c r="O898" s="238">
        <v>0</v>
      </c>
      <c r="P898" s="238">
        <v>0</v>
      </c>
      <c r="Q898" s="232">
        <v>99.99</v>
      </c>
      <c r="R898" s="232">
        <v>0</v>
      </c>
      <c r="S898" s="232">
        <v>0</v>
      </c>
      <c r="T898" s="232">
        <v>0</v>
      </c>
      <c r="U898" s="232">
        <v>0</v>
      </c>
      <c r="V898" s="232">
        <v>0</v>
      </c>
      <c r="W898" s="232">
        <v>0</v>
      </c>
      <c r="X898" s="232">
        <v>0</v>
      </c>
      <c r="Y898" s="232">
        <v>0</v>
      </c>
      <c r="Z898" s="233">
        <v>45991</v>
      </c>
      <c r="AA898" s="234">
        <v>9</v>
      </c>
      <c r="AB898" s="232">
        <v>99.99</v>
      </c>
    </row>
    <row r="899" spans="1:28" x14ac:dyDescent="0.25">
      <c r="A899" s="16" t="s">
        <v>873</v>
      </c>
      <c r="B899" s="16" t="s">
        <v>3474</v>
      </c>
      <c r="C899" s="16" t="s">
        <v>5384</v>
      </c>
      <c r="D899" s="16" t="s">
        <v>5385</v>
      </c>
      <c r="F899" s="16" t="s">
        <v>3640</v>
      </c>
      <c r="G899" s="16" t="s">
        <v>3641</v>
      </c>
      <c r="H899" s="238">
        <v>5</v>
      </c>
      <c r="I899" s="238">
        <v>0</v>
      </c>
      <c r="J899" s="238">
        <v>0</v>
      </c>
      <c r="K899" s="238">
        <v>0</v>
      </c>
      <c r="L899" s="238">
        <v>0</v>
      </c>
      <c r="M899" s="238">
        <v>0</v>
      </c>
      <c r="N899" s="238">
        <v>0</v>
      </c>
      <c r="O899" s="238">
        <v>0</v>
      </c>
      <c r="P899" s="238">
        <v>0</v>
      </c>
      <c r="Q899" s="232">
        <v>55.55</v>
      </c>
      <c r="R899" s="232">
        <v>0</v>
      </c>
      <c r="S899" s="232">
        <v>0</v>
      </c>
      <c r="T899" s="232">
        <v>0</v>
      </c>
      <c r="U899" s="232">
        <v>0</v>
      </c>
      <c r="V899" s="232">
        <v>0</v>
      </c>
      <c r="W899" s="232">
        <v>0</v>
      </c>
      <c r="X899" s="232">
        <v>0</v>
      </c>
      <c r="Y899" s="232">
        <v>0</v>
      </c>
      <c r="Z899" s="233">
        <v>45991</v>
      </c>
      <c r="AA899" s="234">
        <v>5</v>
      </c>
      <c r="AB899" s="232">
        <v>55.55</v>
      </c>
    </row>
    <row r="900" spans="1:28" x14ac:dyDescent="0.25">
      <c r="A900" s="16" t="s">
        <v>873</v>
      </c>
      <c r="B900" s="16" t="s">
        <v>3474</v>
      </c>
      <c r="C900" s="16" t="s">
        <v>5386</v>
      </c>
      <c r="D900" s="16" t="s">
        <v>5387</v>
      </c>
      <c r="F900" s="16" t="s">
        <v>3640</v>
      </c>
      <c r="G900" s="16" t="s">
        <v>3641</v>
      </c>
      <c r="H900" s="238">
        <v>5</v>
      </c>
      <c r="I900" s="238">
        <v>0</v>
      </c>
      <c r="J900" s="238">
        <v>0</v>
      </c>
      <c r="K900" s="238">
        <v>0</v>
      </c>
      <c r="L900" s="238">
        <v>0</v>
      </c>
      <c r="M900" s="238">
        <v>0</v>
      </c>
      <c r="N900" s="238">
        <v>0</v>
      </c>
      <c r="O900" s="238">
        <v>0</v>
      </c>
      <c r="P900" s="238">
        <v>0</v>
      </c>
      <c r="Q900" s="232">
        <v>55.55</v>
      </c>
      <c r="R900" s="232">
        <v>0</v>
      </c>
      <c r="S900" s="232">
        <v>0</v>
      </c>
      <c r="T900" s="232">
        <v>0</v>
      </c>
      <c r="U900" s="232">
        <v>0</v>
      </c>
      <c r="V900" s="232">
        <v>0</v>
      </c>
      <c r="W900" s="232">
        <v>0</v>
      </c>
      <c r="X900" s="232">
        <v>0</v>
      </c>
      <c r="Y900" s="232">
        <v>0</v>
      </c>
      <c r="Z900" s="233">
        <v>45991</v>
      </c>
      <c r="AA900" s="234">
        <v>5</v>
      </c>
      <c r="AB900" s="232">
        <v>55.55</v>
      </c>
    </row>
    <row r="901" spans="1:28" x14ac:dyDescent="0.25">
      <c r="A901" s="16" t="s">
        <v>873</v>
      </c>
      <c r="B901" s="16" t="s">
        <v>3474</v>
      </c>
      <c r="C901" s="16" t="s">
        <v>5388</v>
      </c>
      <c r="D901" s="16" t="s">
        <v>5389</v>
      </c>
      <c r="F901" s="16" t="s">
        <v>3640</v>
      </c>
      <c r="G901" s="16" t="s">
        <v>3641</v>
      </c>
      <c r="H901" s="238">
        <v>1</v>
      </c>
      <c r="I901" s="238">
        <v>0</v>
      </c>
      <c r="J901" s="238">
        <v>0</v>
      </c>
      <c r="K901" s="238">
        <v>0</v>
      </c>
      <c r="L901" s="238">
        <v>0</v>
      </c>
      <c r="M901" s="238">
        <v>0</v>
      </c>
      <c r="N901" s="238">
        <v>0</v>
      </c>
      <c r="O901" s="238">
        <v>0</v>
      </c>
      <c r="P901" s="238">
        <v>0</v>
      </c>
      <c r="Q901" s="232">
        <v>11.11</v>
      </c>
      <c r="R901" s="232">
        <v>0</v>
      </c>
      <c r="S901" s="232">
        <v>0</v>
      </c>
      <c r="T901" s="232">
        <v>0</v>
      </c>
      <c r="U901" s="232">
        <v>0</v>
      </c>
      <c r="V901" s="232">
        <v>0</v>
      </c>
      <c r="W901" s="232">
        <v>0</v>
      </c>
      <c r="X901" s="232">
        <v>0</v>
      </c>
      <c r="Y901" s="232">
        <v>0</v>
      </c>
      <c r="Z901" s="233">
        <v>45991</v>
      </c>
      <c r="AA901" s="234">
        <v>1</v>
      </c>
      <c r="AB901" s="232">
        <v>11.11</v>
      </c>
    </row>
    <row r="902" spans="1:28" x14ac:dyDescent="0.25">
      <c r="A902" s="16" t="s">
        <v>873</v>
      </c>
      <c r="B902" s="16" t="s">
        <v>3474</v>
      </c>
      <c r="C902" s="16" t="s">
        <v>5390</v>
      </c>
      <c r="D902" s="16" t="s">
        <v>5391</v>
      </c>
      <c r="F902" s="16" t="s">
        <v>3640</v>
      </c>
      <c r="G902" s="16" t="s">
        <v>3641</v>
      </c>
      <c r="H902" s="238">
        <v>1</v>
      </c>
      <c r="I902" s="238">
        <v>0</v>
      </c>
      <c r="J902" s="238">
        <v>0</v>
      </c>
      <c r="K902" s="238">
        <v>0</v>
      </c>
      <c r="L902" s="238">
        <v>0</v>
      </c>
      <c r="M902" s="238">
        <v>0</v>
      </c>
      <c r="N902" s="238">
        <v>0</v>
      </c>
      <c r="O902" s="238">
        <v>0</v>
      </c>
      <c r="P902" s="238">
        <v>0</v>
      </c>
      <c r="Q902" s="232">
        <v>11.11</v>
      </c>
      <c r="R902" s="232">
        <v>0</v>
      </c>
      <c r="S902" s="232">
        <v>0</v>
      </c>
      <c r="T902" s="232">
        <v>0</v>
      </c>
      <c r="U902" s="232">
        <v>0</v>
      </c>
      <c r="V902" s="232">
        <v>0</v>
      </c>
      <c r="W902" s="232">
        <v>0</v>
      </c>
      <c r="X902" s="232">
        <v>0</v>
      </c>
      <c r="Y902" s="232">
        <v>0</v>
      </c>
      <c r="Z902" s="233">
        <v>45991</v>
      </c>
      <c r="AA902" s="234">
        <v>1</v>
      </c>
      <c r="AB902" s="232">
        <v>11.11</v>
      </c>
    </row>
    <row r="903" spans="1:28" x14ac:dyDescent="0.25">
      <c r="A903" s="16" t="s">
        <v>873</v>
      </c>
      <c r="B903" s="16" t="s">
        <v>3474</v>
      </c>
      <c r="C903" s="16" t="s">
        <v>5392</v>
      </c>
      <c r="D903" s="16" t="s">
        <v>5393</v>
      </c>
      <c r="F903" s="16" t="s">
        <v>3640</v>
      </c>
      <c r="G903" s="16" t="s">
        <v>3641</v>
      </c>
      <c r="H903" s="238">
        <v>2</v>
      </c>
      <c r="I903" s="238">
        <v>0</v>
      </c>
      <c r="J903" s="238">
        <v>0</v>
      </c>
      <c r="K903" s="238">
        <v>0</v>
      </c>
      <c r="L903" s="238">
        <v>0</v>
      </c>
      <c r="M903" s="238">
        <v>0</v>
      </c>
      <c r="N903" s="238">
        <v>0</v>
      </c>
      <c r="O903" s="238">
        <v>0</v>
      </c>
      <c r="P903" s="238">
        <v>0</v>
      </c>
      <c r="Q903" s="232">
        <v>22.22</v>
      </c>
      <c r="R903" s="232">
        <v>0</v>
      </c>
      <c r="S903" s="232">
        <v>0</v>
      </c>
      <c r="T903" s="232">
        <v>0</v>
      </c>
      <c r="U903" s="232">
        <v>0</v>
      </c>
      <c r="V903" s="232">
        <v>0</v>
      </c>
      <c r="W903" s="232">
        <v>0</v>
      </c>
      <c r="X903" s="232">
        <v>0</v>
      </c>
      <c r="Y903" s="232">
        <v>0</v>
      </c>
      <c r="Z903" s="233">
        <v>45991</v>
      </c>
      <c r="AA903" s="234">
        <v>2</v>
      </c>
      <c r="AB903" s="232">
        <v>22.22</v>
      </c>
    </row>
    <row r="904" spans="1:28" x14ac:dyDescent="0.25">
      <c r="A904" s="16" t="s">
        <v>873</v>
      </c>
      <c r="B904" s="16" t="s">
        <v>3474</v>
      </c>
      <c r="C904" s="16" t="s">
        <v>5394</v>
      </c>
      <c r="D904" s="16" t="s">
        <v>5395</v>
      </c>
      <c r="F904" s="16" t="s">
        <v>3640</v>
      </c>
      <c r="G904" s="16" t="s">
        <v>3641</v>
      </c>
      <c r="H904" s="238">
        <v>3</v>
      </c>
      <c r="I904" s="238">
        <v>0</v>
      </c>
      <c r="J904" s="238">
        <v>0</v>
      </c>
      <c r="K904" s="238">
        <v>0</v>
      </c>
      <c r="L904" s="238">
        <v>0</v>
      </c>
      <c r="M904" s="238">
        <v>0</v>
      </c>
      <c r="N904" s="238">
        <v>0</v>
      </c>
      <c r="O904" s="238">
        <v>0</v>
      </c>
      <c r="P904" s="238">
        <v>0</v>
      </c>
      <c r="Q904" s="232">
        <v>33.33</v>
      </c>
      <c r="R904" s="232">
        <v>0</v>
      </c>
      <c r="S904" s="232">
        <v>0</v>
      </c>
      <c r="T904" s="232">
        <v>0</v>
      </c>
      <c r="U904" s="232">
        <v>0</v>
      </c>
      <c r="V904" s="232">
        <v>0</v>
      </c>
      <c r="W904" s="232">
        <v>0</v>
      </c>
      <c r="X904" s="232">
        <v>0</v>
      </c>
      <c r="Y904" s="232">
        <v>0</v>
      </c>
      <c r="Z904" s="233">
        <v>45991</v>
      </c>
      <c r="AA904" s="234">
        <v>3</v>
      </c>
      <c r="AB904" s="232">
        <v>33.33</v>
      </c>
    </row>
    <row r="905" spans="1:28" x14ac:dyDescent="0.25">
      <c r="A905" s="16" t="s">
        <v>873</v>
      </c>
      <c r="B905" s="16" t="s">
        <v>3474</v>
      </c>
      <c r="C905" s="16" t="s">
        <v>5396</v>
      </c>
      <c r="D905" s="16" t="s">
        <v>5397</v>
      </c>
      <c r="F905" s="16" t="s">
        <v>3640</v>
      </c>
      <c r="G905" s="16" t="s">
        <v>3641</v>
      </c>
      <c r="H905" s="238">
        <v>1</v>
      </c>
      <c r="I905" s="238">
        <v>0</v>
      </c>
      <c r="J905" s="238">
        <v>0</v>
      </c>
      <c r="K905" s="238">
        <v>0</v>
      </c>
      <c r="L905" s="238">
        <v>0</v>
      </c>
      <c r="M905" s="238">
        <v>0</v>
      </c>
      <c r="N905" s="238">
        <v>0</v>
      </c>
      <c r="O905" s="238">
        <v>0</v>
      </c>
      <c r="P905" s="238">
        <v>0</v>
      </c>
      <c r="Q905" s="232">
        <v>11.11</v>
      </c>
      <c r="R905" s="232">
        <v>0</v>
      </c>
      <c r="S905" s="232">
        <v>0</v>
      </c>
      <c r="T905" s="232">
        <v>0</v>
      </c>
      <c r="U905" s="232">
        <v>0</v>
      </c>
      <c r="V905" s="232">
        <v>0</v>
      </c>
      <c r="W905" s="232">
        <v>0</v>
      </c>
      <c r="X905" s="232">
        <v>0</v>
      </c>
      <c r="Y905" s="232">
        <v>0</v>
      </c>
      <c r="Z905" s="233">
        <v>45991</v>
      </c>
      <c r="AA905" s="234">
        <v>1</v>
      </c>
      <c r="AB905" s="232">
        <v>11.11</v>
      </c>
    </row>
    <row r="906" spans="1:28" x14ac:dyDescent="0.25">
      <c r="A906" s="16" t="s">
        <v>873</v>
      </c>
      <c r="B906" s="16" t="s">
        <v>3474</v>
      </c>
      <c r="C906" s="16" t="s">
        <v>5398</v>
      </c>
      <c r="D906" s="16" t="s">
        <v>5399</v>
      </c>
      <c r="F906" s="16" t="s">
        <v>3640</v>
      </c>
      <c r="G906" s="16" t="s">
        <v>3641</v>
      </c>
      <c r="H906" s="238">
        <v>10</v>
      </c>
      <c r="I906" s="238">
        <v>0</v>
      </c>
      <c r="J906" s="238">
        <v>0</v>
      </c>
      <c r="K906" s="238">
        <v>0</v>
      </c>
      <c r="L906" s="238">
        <v>0</v>
      </c>
      <c r="M906" s="238">
        <v>0</v>
      </c>
      <c r="N906" s="238">
        <v>0</v>
      </c>
      <c r="O906" s="238">
        <v>0</v>
      </c>
      <c r="P906" s="238">
        <v>0</v>
      </c>
      <c r="Q906" s="232">
        <v>111.1</v>
      </c>
      <c r="R906" s="232">
        <v>0</v>
      </c>
      <c r="S906" s="232">
        <v>0</v>
      </c>
      <c r="T906" s="232">
        <v>0</v>
      </c>
      <c r="U906" s="232">
        <v>0</v>
      </c>
      <c r="V906" s="232">
        <v>0</v>
      </c>
      <c r="W906" s="232">
        <v>0</v>
      </c>
      <c r="X906" s="232">
        <v>0</v>
      </c>
      <c r="Y906" s="232">
        <v>0</v>
      </c>
      <c r="Z906" s="233">
        <v>45991</v>
      </c>
      <c r="AA906" s="234">
        <v>10</v>
      </c>
      <c r="AB906" s="232">
        <v>111.1</v>
      </c>
    </row>
    <row r="907" spans="1:28" x14ac:dyDescent="0.25">
      <c r="A907" s="16" t="s">
        <v>873</v>
      </c>
      <c r="B907" s="16" t="s">
        <v>3474</v>
      </c>
      <c r="C907" s="16" t="s">
        <v>5400</v>
      </c>
      <c r="D907" s="16" t="s">
        <v>5401</v>
      </c>
      <c r="F907" s="16" t="s">
        <v>3640</v>
      </c>
      <c r="G907" s="16" t="s">
        <v>3641</v>
      </c>
      <c r="H907" s="238">
        <v>12</v>
      </c>
      <c r="I907" s="238">
        <v>0</v>
      </c>
      <c r="J907" s="238">
        <v>0</v>
      </c>
      <c r="K907" s="238">
        <v>0</v>
      </c>
      <c r="L907" s="238">
        <v>0</v>
      </c>
      <c r="M907" s="238">
        <v>0</v>
      </c>
      <c r="N907" s="238">
        <v>0</v>
      </c>
      <c r="O907" s="238">
        <v>0</v>
      </c>
      <c r="P907" s="238">
        <v>0</v>
      </c>
      <c r="Q907" s="232">
        <v>133.32</v>
      </c>
      <c r="R907" s="232">
        <v>0</v>
      </c>
      <c r="S907" s="232">
        <v>0</v>
      </c>
      <c r="T907" s="232">
        <v>0</v>
      </c>
      <c r="U907" s="232">
        <v>0</v>
      </c>
      <c r="V907" s="232">
        <v>0</v>
      </c>
      <c r="W907" s="232">
        <v>0</v>
      </c>
      <c r="X907" s="232">
        <v>0</v>
      </c>
      <c r="Y907" s="232">
        <v>0</v>
      </c>
      <c r="Z907" s="233">
        <v>45991</v>
      </c>
      <c r="AA907" s="234">
        <v>12</v>
      </c>
      <c r="AB907" s="232">
        <v>133.32</v>
      </c>
    </row>
    <row r="908" spans="1:28" x14ac:dyDescent="0.25">
      <c r="A908" s="16" t="s">
        <v>873</v>
      </c>
      <c r="B908" s="16" t="s">
        <v>3474</v>
      </c>
      <c r="C908" s="16" t="s">
        <v>5402</v>
      </c>
      <c r="D908" s="16" t="s">
        <v>5403</v>
      </c>
      <c r="F908" s="16" t="s">
        <v>3640</v>
      </c>
      <c r="G908" s="16" t="s">
        <v>3641</v>
      </c>
      <c r="H908" s="238">
        <v>1</v>
      </c>
      <c r="I908" s="238">
        <v>0</v>
      </c>
      <c r="J908" s="238">
        <v>0</v>
      </c>
      <c r="K908" s="238">
        <v>0</v>
      </c>
      <c r="L908" s="238">
        <v>0</v>
      </c>
      <c r="M908" s="238">
        <v>0</v>
      </c>
      <c r="N908" s="238">
        <v>0</v>
      </c>
      <c r="O908" s="238">
        <v>0</v>
      </c>
      <c r="P908" s="238">
        <v>0</v>
      </c>
      <c r="Q908" s="232">
        <v>11.11</v>
      </c>
      <c r="R908" s="232">
        <v>0</v>
      </c>
      <c r="S908" s="232">
        <v>0</v>
      </c>
      <c r="T908" s="232">
        <v>0</v>
      </c>
      <c r="U908" s="232">
        <v>0</v>
      </c>
      <c r="V908" s="232">
        <v>0</v>
      </c>
      <c r="W908" s="232">
        <v>0</v>
      </c>
      <c r="X908" s="232">
        <v>0</v>
      </c>
      <c r="Y908" s="232">
        <v>0</v>
      </c>
      <c r="Z908" s="233">
        <v>45991</v>
      </c>
      <c r="AA908" s="234">
        <v>1</v>
      </c>
      <c r="AB908" s="232">
        <v>11.11</v>
      </c>
    </row>
    <row r="909" spans="1:28" x14ac:dyDescent="0.25">
      <c r="A909" s="16" t="s">
        <v>873</v>
      </c>
      <c r="B909" s="16" t="s">
        <v>3474</v>
      </c>
      <c r="C909" s="16" t="s">
        <v>5404</v>
      </c>
      <c r="D909" s="16" t="s">
        <v>5405</v>
      </c>
      <c r="F909" s="16" t="s">
        <v>3640</v>
      </c>
      <c r="G909" s="16" t="s">
        <v>3641</v>
      </c>
      <c r="H909" s="238">
        <v>2</v>
      </c>
      <c r="I909" s="238">
        <v>0</v>
      </c>
      <c r="J909" s="238">
        <v>0</v>
      </c>
      <c r="K909" s="238">
        <v>0</v>
      </c>
      <c r="L909" s="238">
        <v>0</v>
      </c>
      <c r="M909" s="238">
        <v>0</v>
      </c>
      <c r="N909" s="238">
        <v>0</v>
      </c>
      <c r="O909" s="238">
        <v>0</v>
      </c>
      <c r="P909" s="238">
        <v>0</v>
      </c>
      <c r="Q909" s="232">
        <v>22.22</v>
      </c>
      <c r="R909" s="232">
        <v>0</v>
      </c>
      <c r="S909" s="232">
        <v>0</v>
      </c>
      <c r="T909" s="232">
        <v>0</v>
      </c>
      <c r="U909" s="232">
        <v>0</v>
      </c>
      <c r="V909" s="232">
        <v>0</v>
      </c>
      <c r="W909" s="232">
        <v>0</v>
      </c>
      <c r="X909" s="232">
        <v>0</v>
      </c>
      <c r="Y909" s="232">
        <v>0</v>
      </c>
      <c r="Z909" s="233">
        <v>45991</v>
      </c>
      <c r="AA909" s="234">
        <v>2</v>
      </c>
      <c r="AB909" s="232">
        <v>22.22</v>
      </c>
    </row>
    <row r="910" spans="1:28" x14ac:dyDescent="0.25">
      <c r="A910" s="16" t="s">
        <v>873</v>
      </c>
      <c r="B910" s="16" t="s">
        <v>3474</v>
      </c>
      <c r="C910" s="16" t="s">
        <v>5406</v>
      </c>
      <c r="D910" s="16" t="s">
        <v>5407</v>
      </c>
      <c r="F910" s="16" t="s">
        <v>3640</v>
      </c>
      <c r="G910" s="16" t="s">
        <v>3641</v>
      </c>
      <c r="H910" s="238">
        <v>10</v>
      </c>
      <c r="I910" s="238">
        <v>0</v>
      </c>
      <c r="J910" s="238">
        <v>0</v>
      </c>
      <c r="K910" s="238">
        <v>0</v>
      </c>
      <c r="L910" s="238">
        <v>0</v>
      </c>
      <c r="M910" s="238">
        <v>0</v>
      </c>
      <c r="N910" s="238">
        <v>0</v>
      </c>
      <c r="O910" s="238">
        <v>0</v>
      </c>
      <c r="P910" s="238">
        <v>0</v>
      </c>
      <c r="Q910" s="232">
        <v>111.1</v>
      </c>
      <c r="R910" s="232">
        <v>0</v>
      </c>
      <c r="S910" s="232">
        <v>0</v>
      </c>
      <c r="T910" s="232">
        <v>0</v>
      </c>
      <c r="U910" s="232">
        <v>0</v>
      </c>
      <c r="V910" s="232">
        <v>0</v>
      </c>
      <c r="W910" s="232">
        <v>0</v>
      </c>
      <c r="X910" s="232">
        <v>0</v>
      </c>
      <c r="Y910" s="232">
        <v>0</v>
      </c>
      <c r="Z910" s="233">
        <v>45991</v>
      </c>
      <c r="AA910" s="234">
        <v>10</v>
      </c>
      <c r="AB910" s="232">
        <v>111.1</v>
      </c>
    </row>
    <row r="911" spans="1:28" x14ac:dyDescent="0.25">
      <c r="A911" s="16" t="s">
        <v>873</v>
      </c>
      <c r="B911" s="16" t="s">
        <v>3474</v>
      </c>
      <c r="C911" s="16" t="s">
        <v>5408</v>
      </c>
      <c r="D911" s="16" t="s">
        <v>5409</v>
      </c>
      <c r="F911" s="16" t="s">
        <v>3640</v>
      </c>
      <c r="G911" s="16" t="s">
        <v>3641</v>
      </c>
      <c r="H911" s="238">
        <v>5</v>
      </c>
      <c r="I911" s="238">
        <v>0</v>
      </c>
      <c r="J911" s="238">
        <v>0</v>
      </c>
      <c r="K911" s="238">
        <v>0</v>
      </c>
      <c r="L911" s="238">
        <v>0</v>
      </c>
      <c r="M911" s="238">
        <v>0</v>
      </c>
      <c r="N911" s="238">
        <v>0</v>
      </c>
      <c r="O911" s="238">
        <v>0</v>
      </c>
      <c r="P911" s="238">
        <v>0</v>
      </c>
      <c r="Q911" s="232">
        <v>55.55</v>
      </c>
      <c r="R911" s="232">
        <v>0</v>
      </c>
      <c r="S911" s="232">
        <v>0</v>
      </c>
      <c r="T911" s="232">
        <v>0</v>
      </c>
      <c r="U911" s="232">
        <v>0</v>
      </c>
      <c r="V911" s="232">
        <v>0</v>
      </c>
      <c r="W911" s="232">
        <v>0</v>
      </c>
      <c r="X911" s="232">
        <v>0</v>
      </c>
      <c r="Y911" s="232">
        <v>0</v>
      </c>
      <c r="Z911" s="233">
        <v>45991</v>
      </c>
      <c r="AA911" s="234">
        <v>5</v>
      </c>
      <c r="AB911" s="232">
        <v>55.55</v>
      </c>
    </row>
    <row r="912" spans="1:28" x14ac:dyDescent="0.25">
      <c r="A912" s="16" t="s">
        <v>873</v>
      </c>
      <c r="B912" s="16" t="s">
        <v>3474</v>
      </c>
      <c r="C912" s="16" t="s">
        <v>5410</v>
      </c>
      <c r="D912" s="16" t="s">
        <v>5411</v>
      </c>
      <c r="F912" s="16" t="s">
        <v>3640</v>
      </c>
      <c r="G912" s="16" t="s">
        <v>3641</v>
      </c>
      <c r="H912" s="238">
        <v>2</v>
      </c>
      <c r="I912" s="238">
        <v>0</v>
      </c>
      <c r="J912" s="238">
        <v>0</v>
      </c>
      <c r="K912" s="238">
        <v>0</v>
      </c>
      <c r="L912" s="238">
        <v>0</v>
      </c>
      <c r="M912" s="238">
        <v>0</v>
      </c>
      <c r="N912" s="238">
        <v>0</v>
      </c>
      <c r="O912" s="238">
        <v>0</v>
      </c>
      <c r="P912" s="238">
        <v>0</v>
      </c>
      <c r="Q912" s="232">
        <v>22.22</v>
      </c>
      <c r="R912" s="232">
        <v>0</v>
      </c>
      <c r="S912" s="232">
        <v>0</v>
      </c>
      <c r="T912" s="232">
        <v>0</v>
      </c>
      <c r="U912" s="232">
        <v>0</v>
      </c>
      <c r="V912" s="232">
        <v>0</v>
      </c>
      <c r="W912" s="232">
        <v>0</v>
      </c>
      <c r="X912" s="232">
        <v>0</v>
      </c>
      <c r="Y912" s="232">
        <v>0</v>
      </c>
      <c r="Z912" s="233">
        <v>45991</v>
      </c>
      <c r="AA912" s="234">
        <v>2</v>
      </c>
      <c r="AB912" s="232">
        <v>22.22</v>
      </c>
    </row>
    <row r="913" spans="1:28" x14ac:dyDescent="0.25">
      <c r="A913" s="16" t="s">
        <v>873</v>
      </c>
      <c r="B913" s="16" t="s">
        <v>3474</v>
      </c>
      <c r="C913" s="16" t="s">
        <v>5412</v>
      </c>
      <c r="D913" s="16" t="s">
        <v>5413</v>
      </c>
      <c r="F913" s="16" t="s">
        <v>3640</v>
      </c>
      <c r="G913" s="16" t="s">
        <v>3641</v>
      </c>
      <c r="H913" s="238">
        <v>1</v>
      </c>
      <c r="I913" s="238">
        <v>0</v>
      </c>
      <c r="J913" s="238">
        <v>0</v>
      </c>
      <c r="K913" s="238">
        <v>0</v>
      </c>
      <c r="L913" s="238">
        <v>0</v>
      </c>
      <c r="M913" s="238">
        <v>0</v>
      </c>
      <c r="N913" s="238">
        <v>0</v>
      </c>
      <c r="O913" s="238">
        <v>0</v>
      </c>
      <c r="P913" s="238">
        <v>0</v>
      </c>
      <c r="Q913" s="232">
        <v>11.11</v>
      </c>
      <c r="R913" s="232">
        <v>0</v>
      </c>
      <c r="S913" s="232">
        <v>0</v>
      </c>
      <c r="T913" s="232">
        <v>0</v>
      </c>
      <c r="U913" s="232">
        <v>0</v>
      </c>
      <c r="V913" s="232">
        <v>0</v>
      </c>
      <c r="W913" s="232">
        <v>0</v>
      </c>
      <c r="X913" s="232">
        <v>0</v>
      </c>
      <c r="Y913" s="232">
        <v>0</v>
      </c>
      <c r="Z913" s="233">
        <v>45991</v>
      </c>
      <c r="AA913" s="234">
        <v>1</v>
      </c>
      <c r="AB913" s="232">
        <v>11.11</v>
      </c>
    </row>
    <row r="914" spans="1:28" x14ac:dyDescent="0.25">
      <c r="A914" s="16" t="s">
        <v>873</v>
      </c>
      <c r="B914" s="16" t="s">
        <v>3474</v>
      </c>
      <c r="C914" s="16" t="s">
        <v>5414</v>
      </c>
      <c r="D914" s="16" t="s">
        <v>5415</v>
      </c>
      <c r="F914" s="16" t="s">
        <v>3640</v>
      </c>
      <c r="G914" s="16" t="s">
        <v>3641</v>
      </c>
      <c r="H914" s="238">
        <v>1</v>
      </c>
      <c r="I914" s="238">
        <v>0</v>
      </c>
      <c r="J914" s="238">
        <v>0</v>
      </c>
      <c r="K914" s="238">
        <v>0</v>
      </c>
      <c r="L914" s="238">
        <v>0</v>
      </c>
      <c r="M914" s="238">
        <v>0</v>
      </c>
      <c r="N914" s="238">
        <v>0</v>
      </c>
      <c r="O914" s="238">
        <v>0</v>
      </c>
      <c r="P914" s="238">
        <v>0</v>
      </c>
      <c r="Q914" s="232">
        <v>11.11</v>
      </c>
      <c r="R914" s="232">
        <v>0</v>
      </c>
      <c r="S914" s="232">
        <v>0</v>
      </c>
      <c r="T914" s="232">
        <v>0</v>
      </c>
      <c r="U914" s="232">
        <v>0</v>
      </c>
      <c r="V914" s="232">
        <v>0</v>
      </c>
      <c r="W914" s="232">
        <v>0</v>
      </c>
      <c r="X914" s="232">
        <v>0</v>
      </c>
      <c r="Y914" s="232">
        <v>0</v>
      </c>
      <c r="Z914" s="233">
        <v>45991</v>
      </c>
      <c r="AA914" s="234">
        <v>1</v>
      </c>
      <c r="AB914" s="232">
        <v>11.11</v>
      </c>
    </row>
    <row r="915" spans="1:28" x14ac:dyDescent="0.25">
      <c r="A915" s="16" t="s">
        <v>873</v>
      </c>
      <c r="B915" s="16" t="s">
        <v>3474</v>
      </c>
      <c r="C915" s="16" t="s">
        <v>5416</v>
      </c>
      <c r="D915" s="16" t="s">
        <v>5417</v>
      </c>
      <c r="F915" s="16" t="s">
        <v>3640</v>
      </c>
      <c r="G915" s="16" t="s">
        <v>3641</v>
      </c>
      <c r="H915" s="238">
        <v>10</v>
      </c>
      <c r="I915" s="238">
        <v>0</v>
      </c>
      <c r="J915" s="238">
        <v>0</v>
      </c>
      <c r="K915" s="238">
        <v>0</v>
      </c>
      <c r="L915" s="238">
        <v>0</v>
      </c>
      <c r="M915" s="238">
        <v>0</v>
      </c>
      <c r="N915" s="238">
        <v>0</v>
      </c>
      <c r="O915" s="238">
        <v>0</v>
      </c>
      <c r="P915" s="238">
        <v>0</v>
      </c>
      <c r="Q915" s="232">
        <v>111.1</v>
      </c>
      <c r="R915" s="232">
        <v>0</v>
      </c>
      <c r="S915" s="232">
        <v>0</v>
      </c>
      <c r="T915" s="232">
        <v>0</v>
      </c>
      <c r="U915" s="232">
        <v>0</v>
      </c>
      <c r="V915" s="232">
        <v>0</v>
      </c>
      <c r="W915" s="232">
        <v>0</v>
      </c>
      <c r="X915" s="232">
        <v>0</v>
      </c>
      <c r="Y915" s="232">
        <v>0</v>
      </c>
      <c r="Z915" s="233">
        <v>45991</v>
      </c>
      <c r="AA915" s="234">
        <v>10</v>
      </c>
      <c r="AB915" s="232">
        <v>111.1</v>
      </c>
    </row>
    <row r="916" spans="1:28" x14ac:dyDescent="0.25">
      <c r="A916" s="16" t="s">
        <v>873</v>
      </c>
      <c r="B916" s="16" t="s">
        <v>3474</v>
      </c>
      <c r="C916" s="16" t="s">
        <v>5418</v>
      </c>
      <c r="D916" s="16" t="s">
        <v>5419</v>
      </c>
      <c r="F916" s="16" t="s">
        <v>3640</v>
      </c>
      <c r="G916" s="16" t="s">
        <v>3641</v>
      </c>
      <c r="H916" s="238">
        <v>3</v>
      </c>
      <c r="I916" s="238">
        <v>0</v>
      </c>
      <c r="J916" s="238">
        <v>0</v>
      </c>
      <c r="K916" s="238">
        <v>0</v>
      </c>
      <c r="L916" s="238">
        <v>0</v>
      </c>
      <c r="M916" s="238">
        <v>0</v>
      </c>
      <c r="N916" s="238">
        <v>0</v>
      </c>
      <c r="O916" s="238">
        <v>0</v>
      </c>
      <c r="P916" s="238">
        <v>0</v>
      </c>
      <c r="Q916" s="232">
        <v>33.33</v>
      </c>
      <c r="R916" s="232">
        <v>0</v>
      </c>
      <c r="S916" s="232">
        <v>0</v>
      </c>
      <c r="T916" s="232">
        <v>0</v>
      </c>
      <c r="U916" s="232">
        <v>0</v>
      </c>
      <c r="V916" s="232">
        <v>0</v>
      </c>
      <c r="W916" s="232">
        <v>0</v>
      </c>
      <c r="X916" s="232">
        <v>0</v>
      </c>
      <c r="Y916" s="232">
        <v>0</v>
      </c>
      <c r="Z916" s="233">
        <v>45991</v>
      </c>
      <c r="AA916" s="234">
        <v>3</v>
      </c>
      <c r="AB916" s="232">
        <v>33.33</v>
      </c>
    </row>
    <row r="917" spans="1:28" x14ac:dyDescent="0.25">
      <c r="A917" s="16" t="s">
        <v>873</v>
      </c>
      <c r="B917" s="16" t="s">
        <v>3474</v>
      </c>
      <c r="C917" s="16" t="s">
        <v>5420</v>
      </c>
      <c r="D917" s="16" t="s">
        <v>5421</v>
      </c>
      <c r="F917" s="16" t="s">
        <v>3640</v>
      </c>
      <c r="G917" s="16" t="s">
        <v>3641</v>
      </c>
      <c r="H917" s="238">
        <v>6</v>
      </c>
      <c r="I917" s="238">
        <v>0</v>
      </c>
      <c r="J917" s="238">
        <v>0</v>
      </c>
      <c r="K917" s="238">
        <v>0</v>
      </c>
      <c r="L917" s="238">
        <v>0</v>
      </c>
      <c r="M917" s="238">
        <v>0</v>
      </c>
      <c r="N917" s="238">
        <v>0</v>
      </c>
      <c r="O917" s="238">
        <v>0</v>
      </c>
      <c r="P917" s="238">
        <v>0</v>
      </c>
      <c r="Q917" s="232">
        <v>66.66</v>
      </c>
      <c r="R917" s="232">
        <v>0</v>
      </c>
      <c r="S917" s="232">
        <v>0</v>
      </c>
      <c r="T917" s="232">
        <v>0</v>
      </c>
      <c r="U917" s="232">
        <v>0</v>
      </c>
      <c r="V917" s="232">
        <v>0</v>
      </c>
      <c r="W917" s="232">
        <v>0</v>
      </c>
      <c r="X917" s="232">
        <v>0</v>
      </c>
      <c r="Y917" s="232">
        <v>0</v>
      </c>
      <c r="Z917" s="233">
        <v>45991</v>
      </c>
      <c r="AA917" s="234">
        <v>6</v>
      </c>
      <c r="AB917" s="232">
        <v>66.66</v>
      </c>
    </row>
    <row r="918" spans="1:28" x14ac:dyDescent="0.25">
      <c r="A918" s="16" t="s">
        <v>873</v>
      </c>
      <c r="B918" s="16" t="s">
        <v>3474</v>
      </c>
      <c r="C918" s="16" t="s">
        <v>5422</v>
      </c>
      <c r="D918" s="16" t="s">
        <v>5423</v>
      </c>
      <c r="F918" s="16" t="s">
        <v>3640</v>
      </c>
      <c r="G918" s="16" t="s">
        <v>3641</v>
      </c>
      <c r="H918" s="238">
        <v>1</v>
      </c>
      <c r="I918" s="238">
        <v>0</v>
      </c>
      <c r="J918" s="238">
        <v>0</v>
      </c>
      <c r="K918" s="238">
        <v>0</v>
      </c>
      <c r="L918" s="238">
        <v>0</v>
      </c>
      <c r="M918" s="238">
        <v>0</v>
      </c>
      <c r="N918" s="238">
        <v>0</v>
      </c>
      <c r="O918" s="238">
        <v>0</v>
      </c>
      <c r="P918" s="238">
        <v>0</v>
      </c>
      <c r="Q918" s="232">
        <v>11.11</v>
      </c>
      <c r="R918" s="232">
        <v>0</v>
      </c>
      <c r="S918" s="232">
        <v>0</v>
      </c>
      <c r="T918" s="232">
        <v>0</v>
      </c>
      <c r="U918" s="232">
        <v>0</v>
      </c>
      <c r="V918" s="232">
        <v>0</v>
      </c>
      <c r="W918" s="232">
        <v>0</v>
      </c>
      <c r="X918" s="232">
        <v>0</v>
      </c>
      <c r="Y918" s="232">
        <v>0</v>
      </c>
      <c r="Z918" s="233">
        <v>45991</v>
      </c>
      <c r="AA918" s="234">
        <v>1</v>
      </c>
      <c r="AB918" s="232">
        <v>11.11</v>
      </c>
    </row>
    <row r="919" spans="1:28" x14ac:dyDescent="0.25">
      <c r="A919" s="16" t="s">
        <v>873</v>
      </c>
      <c r="B919" s="16" t="s">
        <v>3474</v>
      </c>
      <c r="C919" s="16" t="s">
        <v>5424</v>
      </c>
      <c r="D919" s="16" t="s">
        <v>5425</v>
      </c>
      <c r="F919" s="16" t="s">
        <v>3640</v>
      </c>
      <c r="G919" s="16" t="s">
        <v>3641</v>
      </c>
      <c r="H919" s="238">
        <v>1</v>
      </c>
      <c r="I919" s="238">
        <v>0</v>
      </c>
      <c r="J919" s="238">
        <v>0</v>
      </c>
      <c r="K919" s="238">
        <v>0</v>
      </c>
      <c r="L919" s="238">
        <v>0</v>
      </c>
      <c r="M919" s="238">
        <v>0</v>
      </c>
      <c r="N919" s="238">
        <v>0</v>
      </c>
      <c r="O919" s="238">
        <v>0</v>
      </c>
      <c r="P919" s="238">
        <v>0</v>
      </c>
      <c r="Q919" s="232">
        <v>11.11</v>
      </c>
      <c r="R919" s="232">
        <v>0</v>
      </c>
      <c r="S919" s="232">
        <v>0</v>
      </c>
      <c r="T919" s="232">
        <v>0</v>
      </c>
      <c r="U919" s="232">
        <v>0</v>
      </c>
      <c r="V919" s="232">
        <v>0</v>
      </c>
      <c r="W919" s="232">
        <v>0</v>
      </c>
      <c r="X919" s="232">
        <v>0</v>
      </c>
      <c r="Y919" s="232">
        <v>0</v>
      </c>
      <c r="Z919" s="233">
        <v>45991</v>
      </c>
      <c r="AA919" s="234">
        <v>1</v>
      </c>
      <c r="AB919" s="232">
        <v>11.11</v>
      </c>
    </row>
    <row r="920" spans="1:28" x14ac:dyDescent="0.25">
      <c r="A920" s="16" t="s">
        <v>873</v>
      </c>
      <c r="B920" s="16" t="s">
        <v>3474</v>
      </c>
      <c r="C920" s="16" t="s">
        <v>5426</v>
      </c>
      <c r="D920" s="16" t="s">
        <v>5427</v>
      </c>
      <c r="F920" s="16" t="s">
        <v>3640</v>
      </c>
      <c r="G920" s="16" t="s">
        <v>3641</v>
      </c>
      <c r="H920" s="238">
        <v>1</v>
      </c>
      <c r="I920" s="238">
        <v>0</v>
      </c>
      <c r="J920" s="238">
        <v>0</v>
      </c>
      <c r="K920" s="238">
        <v>0</v>
      </c>
      <c r="L920" s="238">
        <v>0</v>
      </c>
      <c r="M920" s="238">
        <v>0</v>
      </c>
      <c r="N920" s="238">
        <v>0</v>
      </c>
      <c r="O920" s="238">
        <v>0</v>
      </c>
      <c r="P920" s="238">
        <v>0</v>
      </c>
      <c r="Q920" s="232">
        <v>11.11</v>
      </c>
      <c r="R920" s="232">
        <v>0</v>
      </c>
      <c r="S920" s="232">
        <v>0</v>
      </c>
      <c r="T920" s="232">
        <v>0</v>
      </c>
      <c r="U920" s="232">
        <v>0</v>
      </c>
      <c r="V920" s="232">
        <v>0</v>
      </c>
      <c r="W920" s="232">
        <v>0</v>
      </c>
      <c r="X920" s="232">
        <v>0</v>
      </c>
      <c r="Y920" s="232">
        <v>0</v>
      </c>
      <c r="Z920" s="233">
        <v>45991</v>
      </c>
      <c r="AA920" s="234">
        <v>1</v>
      </c>
      <c r="AB920" s="232">
        <v>11.11</v>
      </c>
    </row>
    <row r="921" spans="1:28" x14ac:dyDescent="0.25">
      <c r="A921" s="16" t="s">
        <v>873</v>
      </c>
      <c r="B921" s="16" t="s">
        <v>3474</v>
      </c>
      <c r="C921" s="16" t="s">
        <v>5428</v>
      </c>
      <c r="D921" s="16" t="s">
        <v>5429</v>
      </c>
      <c r="F921" s="16" t="s">
        <v>3640</v>
      </c>
      <c r="G921" s="16" t="s">
        <v>3641</v>
      </c>
      <c r="H921" s="238">
        <v>1</v>
      </c>
      <c r="I921" s="238">
        <v>0</v>
      </c>
      <c r="J921" s="238">
        <v>0</v>
      </c>
      <c r="K921" s="238">
        <v>0</v>
      </c>
      <c r="L921" s="238">
        <v>0</v>
      </c>
      <c r="M921" s="238">
        <v>0</v>
      </c>
      <c r="N921" s="238">
        <v>0</v>
      </c>
      <c r="O921" s="238">
        <v>0</v>
      </c>
      <c r="P921" s="238">
        <v>0</v>
      </c>
      <c r="Q921" s="232">
        <v>11.11</v>
      </c>
      <c r="R921" s="232">
        <v>0</v>
      </c>
      <c r="S921" s="232">
        <v>0</v>
      </c>
      <c r="T921" s="232">
        <v>0</v>
      </c>
      <c r="U921" s="232">
        <v>0</v>
      </c>
      <c r="V921" s="232">
        <v>0</v>
      </c>
      <c r="W921" s="232">
        <v>0</v>
      </c>
      <c r="X921" s="232">
        <v>0</v>
      </c>
      <c r="Y921" s="232">
        <v>0</v>
      </c>
      <c r="Z921" s="233">
        <v>45991</v>
      </c>
      <c r="AA921" s="234">
        <v>1</v>
      </c>
      <c r="AB921" s="232">
        <v>11.11</v>
      </c>
    </row>
    <row r="922" spans="1:28" x14ac:dyDescent="0.25">
      <c r="A922" s="16" t="s">
        <v>873</v>
      </c>
      <c r="B922" s="16" t="s">
        <v>3474</v>
      </c>
      <c r="C922" s="16" t="s">
        <v>5430</v>
      </c>
      <c r="D922" s="16" t="s">
        <v>5431</v>
      </c>
      <c r="F922" s="16" t="s">
        <v>3640</v>
      </c>
      <c r="G922" s="16" t="s">
        <v>3641</v>
      </c>
      <c r="H922" s="238">
        <v>1</v>
      </c>
      <c r="I922" s="238">
        <v>0</v>
      </c>
      <c r="J922" s="238">
        <v>0</v>
      </c>
      <c r="K922" s="238">
        <v>0</v>
      </c>
      <c r="L922" s="238">
        <v>0</v>
      </c>
      <c r="M922" s="238">
        <v>0</v>
      </c>
      <c r="N922" s="238">
        <v>0</v>
      </c>
      <c r="O922" s="238">
        <v>0</v>
      </c>
      <c r="P922" s="238">
        <v>0</v>
      </c>
      <c r="Q922" s="232">
        <v>11.11</v>
      </c>
      <c r="R922" s="232">
        <v>0</v>
      </c>
      <c r="S922" s="232">
        <v>0</v>
      </c>
      <c r="T922" s="232">
        <v>0</v>
      </c>
      <c r="U922" s="232">
        <v>0</v>
      </c>
      <c r="V922" s="232">
        <v>0</v>
      </c>
      <c r="W922" s="232">
        <v>0</v>
      </c>
      <c r="X922" s="232">
        <v>0</v>
      </c>
      <c r="Y922" s="232">
        <v>0</v>
      </c>
      <c r="Z922" s="233">
        <v>45991</v>
      </c>
      <c r="AA922" s="234">
        <v>1</v>
      </c>
      <c r="AB922" s="232">
        <v>11.11</v>
      </c>
    </row>
    <row r="923" spans="1:28" x14ac:dyDescent="0.25">
      <c r="A923" s="16" t="s">
        <v>873</v>
      </c>
      <c r="B923" s="16" t="s">
        <v>3474</v>
      </c>
      <c r="C923" s="16" t="s">
        <v>5432</v>
      </c>
      <c r="D923" s="16" t="s">
        <v>5433</v>
      </c>
      <c r="F923" s="16" t="s">
        <v>3640</v>
      </c>
      <c r="G923" s="16" t="s">
        <v>3641</v>
      </c>
      <c r="H923" s="238">
        <v>1</v>
      </c>
      <c r="I923" s="238">
        <v>0</v>
      </c>
      <c r="J923" s="238">
        <v>0</v>
      </c>
      <c r="K923" s="238">
        <v>0</v>
      </c>
      <c r="L923" s="238">
        <v>0</v>
      </c>
      <c r="M923" s="238">
        <v>0</v>
      </c>
      <c r="N923" s="238">
        <v>0</v>
      </c>
      <c r="O923" s="238">
        <v>0</v>
      </c>
      <c r="P923" s="238">
        <v>0</v>
      </c>
      <c r="Q923" s="232">
        <v>11.11</v>
      </c>
      <c r="R923" s="232">
        <v>0</v>
      </c>
      <c r="S923" s="232">
        <v>0</v>
      </c>
      <c r="T923" s="232">
        <v>0</v>
      </c>
      <c r="U923" s="232">
        <v>0</v>
      </c>
      <c r="V923" s="232">
        <v>0</v>
      </c>
      <c r="W923" s="232">
        <v>0</v>
      </c>
      <c r="X923" s="232">
        <v>0</v>
      </c>
      <c r="Y923" s="232">
        <v>0</v>
      </c>
      <c r="Z923" s="233">
        <v>45991</v>
      </c>
      <c r="AA923" s="234">
        <v>1</v>
      </c>
      <c r="AB923" s="232">
        <v>11.11</v>
      </c>
    </row>
    <row r="924" spans="1:28" x14ac:dyDescent="0.25">
      <c r="A924" s="16" t="s">
        <v>873</v>
      </c>
      <c r="B924" s="16" t="s">
        <v>3474</v>
      </c>
      <c r="C924" s="16" t="s">
        <v>5434</v>
      </c>
      <c r="D924" s="16" t="s">
        <v>5435</v>
      </c>
      <c r="F924" s="16" t="s">
        <v>3640</v>
      </c>
      <c r="G924" s="16" t="s">
        <v>3641</v>
      </c>
      <c r="H924" s="238">
        <v>1</v>
      </c>
      <c r="I924" s="238">
        <v>0</v>
      </c>
      <c r="J924" s="238">
        <v>0</v>
      </c>
      <c r="K924" s="238">
        <v>0</v>
      </c>
      <c r="L924" s="238">
        <v>0</v>
      </c>
      <c r="M924" s="238">
        <v>0</v>
      </c>
      <c r="N924" s="238">
        <v>0</v>
      </c>
      <c r="O924" s="238">
        <v>0</v>
      </c>
      <c r="P924" s="238">
        <v>0</v>
      </c>
      <c r="Q924" s="232">
        <v>11.11</v>
      </c>
      <c r="R924" s="232">
        <v>0</v>
      </c>
      <c r="S924" s="232">
        <v>0</v>
      </c>
      <c r="T924" s="232">
        <v>0</v>
      </c>
      <c r="U924" s="232">
        <v>0</v>
      </c>
      <c r="V924" s="232">
        <v>0</v>
      </c>
      <c r="W924" s="232">
        <v>0</v>
      </c>
      <c r="X924" s="232">
        <v>0</v>
      </c>
      <c r="Y924" s="232">
        <v>0</v>
      </c>
      <c r="Z924" s="233">
        <v>45991</v>
      </c>
      <c r="AA924" s="234">
        <v>1</v>
      </c>
      <c r="AB924" s="232">
        <v>11.11</v>
      </c>
    </row>
    <row r="925" spans="1:28" x14ac:dyDescent="0.25">
      <c r="A925" s="16" t="s">
        <v>873</v>
      </c>
      <c r="B925" s="16" t="s">
        <v>3474</v>
      </c>
      <c r="C925" s="16" t="s">
        <v>5436</v>
      </c>
      <c r="D925" s="16" t="s">
        <v>5437</v>
      </c>
      <c r="F925" s="16" t="s">
        <v>3640</v>
      </c>
      <c r="G925" s="16" t="s">
        <v>3641</v>
      </c>
      <c r="H925" s="238">
        <v>1</v>
      </c>
      <c r="I925" s="238">
        <v>0</v>
      </c>
      <c r="J925" s="238">
        <v>0</v>
      </c>
      <c r="K925" s="238">
        <v>0</v>
      </c>
      <c r="L925" s="238">
        <v>0</v>
      </c>
      <c r="M925" s="238">
        <v>0</v>
      </c>
      <c r="N925" s="238">
        <v>0</v>
      </c>
      <c r="O925" s="238">
        <v>0</v>
      </c>
      <c r="P925" s="238">
        <v>0</v>
      </c>
      <c r="Q925" s="232">
        <v>11.11</v>
      </c>
      <c r="R925" s="232">
        <v>0</v>
      </c>
      <c r="S925" s="232">
        <v>0</v>
      </c>
      <c r="T925" s="232">
        <v>0</v>
      </c>
      <c r="U925" s="232">
        <v>0</v>
      </c>
      <c r="V925" s="232">
        <v>0</v>
      </c>
      <c r="W925" s="232">
        <v>0</v>
      </c>
      <c r="X925" s="232">
        <v>0</v>
      </c>
      <c r="Y925" s="232">
        <v>0</v>
      </c>
      <c r="Z925" s="233">
        <v>45991</v>
      </c>
      <c r="AA925" s="234">
        <v>1</v>
      </c>
      <c r="AB925" s="232">
        <v>11.11</v>
      </c>
    </row>
    <row r="926" spans="1:28" x14ac:dyDescent="0.25">
      <c r="A926" s="16" t="s">
        <v>873</v>
      </c>
      <c r="B926" s="16" t="s">
        <v>3474</v>
      </c>
      <c r="C926" s="16" t="s">
        <v>5438</v>
      </c>
      <c r="D926" s="16" t="s">
        <v>5439</v>
      </c>
      <c r="F926" s="16" t="s">
        <v>3640</v>
      </c>
      <c r="G926" s="16" t="s">
        <v>3641</v>
      </c>
      <c r="H926" s="238">
        <v>1</v>
      </c>
      <c r="I926" s="238">
        <v>0</v>
      </c>
      <c r="J926" s="238">
        <v>0</v>
      </c>
      <c r="K926" s="238">
        <v>0</v>
      </c>
      <c r="L926" s="238">
        <v>0</v>
      </c>
      <c r="M926" s="238">
        <v>0</v>
      </c>
      <c r="N926" s="238">
        <v>0</v>
      </c>
      <c r="O926" s="238">
        <v>0</v>
      </c>
      <c r="P926" s="238">
        <v>0</v>
      </c>
      <c r="Q926" s="232">
        <v>11.11</v>
      </c>
      <c r="R926" s="232">
        <v>0</v>
      </c>
      <c r="S926" s="232">
        <v>0</v>
      </c>
      <c r="T926" s="232">
        <v>0</v>
      </c>
      <c r="U926" s="232">
        <v>0</v>
      </c>
      <c r="V926" s="232">
        <v>0</v>
      </c>
      <c r="W926" s="232">
        <v>0</v>
      </c>
      <c r="X926" s="232">
        <v>0</v>
      </c>
      <c r="Y926" s="232">
        <v>0</v>
      </c>
      <c r="Z926" s="233">
        <v>45991</v>
      </c>
      <c r="AA926" s="234">
        <v>1</v>
      </c>
      <c r="AB926" s="232">
        <v>11.11</v>
      </c>
    </row>
    <row r="927" spans="1:28" x14ac:dyDescent="0.25">
      <c r="A927" s="16" t="s">
        <v>873</v>
      </c>
      <c r="B927" s="16" t="s">
        <v>3474</v>
      </c>
      <c r="C927" s="16" t="s">
        <v>5440</v>
      </c>
      <c r="D927" s="16" t="s">
        <v>5441</v>
      </c>
      <c r="F927" s="16" t="s">
        <v>3640</v>
      </c>
      <c r="G927" s="16" t="s">
        <v>3641</v>
      </c>
      <c r="H927" s="238">
        <v>1</v>
      </c>
      <c r="I927" s="238">
        <v>0</v>
      </c>
      <c r="J927" s="238">
        <v>0</v>
      </c>
      <c r="K927" s="238">
        <v>0</v>
      </c>
      <c r="L927" s="238">
        <v>0</v>
      </c>
      <c r="M927" s="238">
        <v>0</v>
      </c>
      <c r="N927" s="238">
        <v>0</v>
      </c>
      <c r="O927" s="238">
        <v>0</v>
      </c>
      <c r="P927" s="238">
        <v>0</v>
      </c>
      <c r="Q927" s="232">
        <v>11.11</v>
      </c>
      <c r="R927" s="232">
        <v>0</v>
      </c>
      <c r="S927" s="232">
        <v>0</v>
      </c>
      <c r="T927" s="232">
        <v>0</v>
      </c>
      <c r="U927" s="232">
        <v>0</v>
      </c>
      <c r="V927" s="232">
        <v>0</v>
      </c>
      <c r="W927" s="232">
        <v>0</v>
      </c>
      <c r="X927" s="232">
        <v>0</v>
      </c>
      <c r="Y927" s="232">
        <v>0</v>
      </c>
      <c r="Z927" s="233">
        <v>45991</v>
      </c>
      <c r="AA927" s="234">
        <v>1</v>
      </c>
      <c r="AB927" s="232">
        <v>11.11</v>
      </c>
    </row>
    <row r="928" spans="1:28" x14ac:dyDescent="0.25">
      <c r="A928" s="16" t="s">
        <v>873</v>
      </c>
      <c r="B928" s="16" t="s">
        <v>3474</v>
      </c>
      <c r="C928" s="16" t="s">
        <v>5442</v>
      </c>
      <c r="D928" s="16" t="s">
        <v>5443</v>
      </c>
      <c r="F928" s="16" t="s">
        <v>3640</v>
      </c>
      <c r="G928" s="16" t="s">
        <v>3641</v>
      </c>
      <c r="H928" s="238">
        <v>1</v>
      </c>
      <c r="I928" s="238">
        <v>0</v>
      </c>
      <c r="J928" s="238">
        <v>0</v>
      </c>
      <c r="K928" s="238">
        <v>0</v>
      </c>
      <c r="L928" s="238">
        <v>0</v>
      </c>
      <c r="M928" s="238">
        <v>0</v>
      </c>
      <c r="N928" s="238">
        <v>0</v>
      </c>
      <c r="O928" s="238">
        <v>0</v>
      </c>
      <c r="P928" s="238">
        <v>0</v>
      </c>
      <c r="Q928" s="232">
        <v>11.11</v>
      </c>
      <c r="R928" s="232">
        <v>0</v>
      </c>
      <c r="S928" s="232">
        <v>0</v>
      </c>
      <c r="T928" s="232">
        <v>0</v>
      </c>
      <c r="U928" s="232">
        <v>0</v>
      </c>
      <c r="V928" s="232">
        <v>0</v>
      </c>
      <c r="W928" s="232">
        <v>0</v>
      </c>
      <c r="X928" s="232">
        <v>0</v>
      </c>
      <c r="Y928" s="232">
        <v>0</v>
      </c>
      <c r="Z928" s="233">
        <v>45991</v>
      </c>
      <c r="AA928" s="234">
        <v>1</v>
      </c>
      <c r="AB928" s="232">
        <v>11.11</v>
      </c>
    </row>
    <row r="929" spans="1:28" x14ac:dyDescent="0.25">
      <c r="A929" s="16" t="s">
        <v>873</v>
      </c>
      <c r="B929" s="16" t="s">
        <v>3474</v>
      </c>
      <c r="C929" s="16" t="s">
        <v>5444</v>
      </c>
      <c r="D929" s="16" t="s">
        <v>5445</v>
      </c>
      <c r="F929" s="16" t="s">
        <v>3640</v>
      </c>
      <c r="G929" s="16" t="s">
        <v>3641</v>
      </c>
      <c r="H929" s="238">
        <v>10</v>
      </c>
      <c r="I929" s="238">
        <v>0</v>
      </c>
      <c r="J929" s="238">
        <v>0</v>
      </c>
      <c r="K929" s="238">
        <v>0</v>
      </c>
      <c r="L929" s="238">
        <v>0</v>
      </c>
      <c r="M929" s="238">
        <v>0</v>
      </c>
      <c r="N929" s="238">
        <v>0</v>
      </c>
      <c r="O929" s="238">
        <v>0</v>
      </c>
      <c r="P929" s="238">
        <v>0</v>
      </c>
      <c r="Q929" s="232">
        <v>111.1</v>
      </c>
      <c r="R929" s="232">
        <v>0</v>
      </c>
      <c r="S929" s="232">
        <v>0</v>
      </c>
      <c r="T929" s="232">
        <v>0</v>
      </c>
      <c r="U929" s="232">
        <v>0</v>
      </c>
      <c r="V929" s="232">
        <v>0</v>
      </c>
      <c r="W929" s="232">
        <v>0</v>
      </c>
      <c r="X929" s="232">
        <v>0</v>
      </c>
      <c r="Y929" s="232">
        <v>0</v>
      </c>
      <c r="Z929" s="233">
        <v>45991</v>
      </c>
      <c r="AA929" s="234">
        <v>10</v>
      </c>
      <c r="AB929" s="232">
        <v>111.1</v>
      </c>
    </row>
    <row r="930" spans="1:28" x14ac:dyDescent="0.25">
      <c r="A930" s="16" t="s">
        <v>873</v>
      </c>
      <c r="B930" s="16" t="s">
        <v>3474</v>
      </c>
      <c r="C930" s="16" t="s">
        <v>5446</v>
      </c>
      <c r="D930" s="16" t="s">
        <v>5447</v>
      </c>
      <c r="F930" s="16" t="s">
        <v>3640</v>
      </c>
      <c r="G930" s="16" t="s">
        <v>3641</v>
      </c>
      <c r="H930" s="238">
        <v>1</v>
      </c>
      <c r="I930" s="238">
        <v>0</v>
      </c>
      <c r="J930" s="238">
        <v>0</v>
      </c>
      <c r="K930" s="238">
        <v>0</v>
      </c>
      <c r="L930" s="238">
        <v>0</v>
      </c>
      <c r="M930" s="238">
        <v>0</v>
      </c>
      <c r="N930" s="238">
        <v>0</v>
      </c>
      <c r="O930" s="238">
        <v>0</v>
      </c>
      <c r="P930" s="238">
        <v>0</v>
      </c>
      <c r="Q930" s="232">
        <v>11.11</v>
      </c>
      <c r="R930" s="232">
        <v>0</v>
      </c>
      <c r="S930" s="232">
        <v>0</v>
      </c>
      <c r="T930" s="232">
        <v>0</v>
      </c>
      <c r="U930" s="232">
        <v>0</v>
      </c>
      <c r="V930" s="232">
        <v>0</v>
      </c>
      <c r="W930" s="232">
        <v>0</v>
      </c>
      <c r="X930" s="232">
        <v>0</v>
      </c>
      <c r="Y930" s="232">
        <v>0</v>
      </c>
      <c r="Z930" s="233">
        <v>45991</v>
      </c>
      <c r="AA930" s="234">
        <v>1</v>
      </c>
      <c r="AB930" s="232">
        <v>11.11</v>
      </c>
    </row>
    <row r="931" spans="1:28" x14ac:dyDescent="0.25">
      <c r="A931" s="16" t="s">
        <v>873</v>
      </c>
      <c r="B931" s="16" t="s">
        <v>3474</v>
      </c>
      <c r="C931" s="16" t="s">
        <v>5448</v>
      </c>
      <c r="D931" s="16" t="s">
        <v>5449</v>
      </c>
      <c r="F931" s="16" t="s">
        <v>3640</v>
      </c>
      <c r="G931" s="16" t="s">
        <v>3641</v>
      </c>
      <c r="H931" s="238">
        <v>2</v>
      </c>
      <c r="I931" s="238">
        <v>0</v>
      </c>
      <c r="J931" s="238">
        <v>0</v>
      </c>
      <c r="K931" s="238">
        <v>0</v>
      </c>
      <c r="L931" s="238">
        <v>0</v>
      </c>
      <c r="M931" s="238">
        <v>0</v>
      </c>
      <c r="N931" s="238">
        <v>0</v>
      </c>
      <c r="O931" s="238">
        <v>0</v>
      </c>
      <c r="P931" s="238">
        <v>0</v>
      </c>
      <c r="Q931" s="232">
        <v>22.22</v>
      </c>
      <c r="R931" s="232">
        <v>0</v>
      </c>
      <c r="S931" s="232">
        <v>0</v>
      </c>
      <c r="T931" s="232">
        <v>0</v>
      </c>
      <c r="U931" s="232">
        <v>0</v>
      </c>
      <c r="V931" s="232">
        <v>0</v>
      </c>
      <c r="W931" s="232">
        <v>0</v>
      </c>
      <c r="X931" s="232">
        <v>0</v>
      </c>
      <c r="Y931" s="232">
        <v>0</v>
      </c>
      <c r="Z931" s="233">
        <v>45991</v>
      </c>
      <c r="AA931" s="234">
        <v>2</v>
      </c>
      <c r="AB931" s="232">
        <v>22.22</v>
      </c>
    </row>
    <row r="932" spans="1:28" x14ac:dyDescent="0.25">
      <c r="A932" s="16" t="s">
        <v>873</v>
      </c>
      <c r="B932" s="16" t="s">
        <v>3474</v>
      </c>
      <c r="C932" s="16" t="s">
        <v>5450</v>
      </c>
      <c r="D932" s="16" t="s">
        <v>5451</v>
      </c>
      <c r="F932" s="16" t="s">
        <v>3640</v>
      </c>
      <c r="G932" s="16" t="s">
        <v>3641</v>
      </c>
      <c r="H932" s="238">
        <v>1</v>
      </c>
      <c r="I932" s="238">
        <v>0</v>
      </c>
      <c r="J932" s="238">
        <v>0</v>
      </c>
      <c r="K932" s="238">
        <v>0</v>
      </c>
      <c r="L932" s="238">
        <v>0</v>
      </c>
      <c r="M932" s="238">
        <v>0</v>
      </c>
      <c r="N932" s="238">
        <v>0</v>
      </c>
      <c r="O932" s="238">
        <v>0</v>
      </c>
      <c r="P932" s="238">
        <v>0</v>
      </c>
      <c r="Q932" s="232">
        <v>11.11</v>
      </c>
      <c r="R932" s="232">
        <v>0</v>
      </c>
      <c r="S932" s="232">
        <v>0</v>
      </c>
      <c r="T932" s="232">
        <v>0</v>
      </c>
      <c r="U932" s="232">
        <v>0</v>
      </c>
      <c r="V932" s="232">
        <v>0</v>
      </c>
      <c r="W932" s="232">
        <v>0</v>
      </c>
      <c r="X932" s="232">
        <v>0</v>
      </c>
      <c r="Y932" s="232">
        <v>0</v>
      </c>
      <c r="Z932" s="233">
        <v>45991</v>
      </c>
      <c r="AA932" s="234">
        <v>1</v>
      </c>
      <c r="AB932" s="232">
        <v>11.11</v>
      </c>
    </row>
    <row r="933" spans="1:28" x14ac:dyDescent="0.25">
      <c r="A933" s="16" t="s">
        <v>873</v>
      </c>
      <c r="B933" s="16" t="s">
        <v>3474</v>
      </c>
      <c r="C933" s="16" t="s">
        <v>5452</v>
      </c>
      <c r="D933" s="16" t="s">
        <v>5453</v>
      </c>
      <c r="F933" s="16" t="s">
        <v>3640</v>
      </c>
      <c r="G933" s="16" t="s">
        <v>3641</v>
      </c>
      <c r="H933" s="238">
        <v>1</v>
      </c>
      <c r="I933" s="238">
        <v>0</v>
      </c>
      <c r="J933" s="238">
        <v>0</v>
      </c>
      <c r="K933" s="238">
        <v>0</v>
      </c>
      <c r="L933" s="238">
        <v>0</v>
      </c>
      <c r="M933" s="238">
        <v>0</v>
      </c>
      <c r="N933" s="238">
        <v>0</v>
      </c>
      <c r="O933" s="238">
        <v>0</v>
      </c>
      <c r="P933" s="238">
        <v>0</v>
      </c>
      <c r="Q933" s="232">
        <v>11.11</v>
      </c>
      <c r="R933" s="232">
        <v>0</v>
      </c>
      <c r="S933" s="232">
        <v>0</v>
      </c>
      <c r="T933" s="232">
        <v>0</v>
      </c>
      <c r="U933" s="232">
        <v>0</v>
      </c>
      <c r="V933" s="232">
        <v>0</v>
      </c>
      <c r="W933" s="232">
        <v>0</v>
      </c>
      <c r="X933" s="232">
        <v>0</v>
      </c>
      <c r="Y933" s="232">
        <v>0</v>
      </c>
      <c r="Z933" s="233">
        <v>45991</v>
      </c>
      <c r="AA933" s="234">
        <v>1</v>
      </c>
      <c r="AB933" s="232">
        <v>11.11</v>
      </c>
    </row>
    <row r="934" spans="1:28" x14ac:dyDescent="0.25">
      <c r="A934" s="16" t="s">
        <v>873</v>
      </c>
      <c r="B934" s="16" t="s">
        <v>3474</v>
      </c>
      <c r="C934" s="16" t="s">
        <v>5454</v>
      </c>
      <c r="D934" s="16" t="s">
        <v>5455</v>
      </c>
      <c r="F934" s="16" t="s">
        <v>3640</v>
      </c>
      <c r="G934" s="16" t="s">
        <v>3641</v>
      </c>
      <c r="H934" s="238">
        <v>2</v>
      </c>
      <c r="I934" s="238">
        <v>0</v>
      </c>
      <c r="J934" s="238">
        <v>0</v>
      </c>
      <c r="K934" s="238">
        <v>0</v>
      </c>
      <c r="L934" s="238">
        <v>0</v>
      </c>
      <c r="M934" s="238">
        <v>0</v>
      </c>
      <c r="N934" s="238">
        <v>0</v>
      </c>
      <c r="O934" s="238">
        <v>0</v>
      </c>
      <c r="P934" s="238">
        <v>0</v>
      </c>
      <c r="Q934" s="232">
        <v>22.22</v>
      </c>
      <c r="R934" s="232">
        <v>0</v>
      </c>
      <c r="S934" s="232">
        <v>0</v>
      </c>
      <c r="T934" s="232">
        <v>0</v>
      </c>
      <c r="U934" s="232">
        <v>0</v>
      </c>
      <c r="V934" s="232">
        <v>0</v>
      </c>
      <c r="W934" s="232">
        <v>0</v>
      </c>
      <c r="X934" s="232">
        <v>0</v>
      </c>
      <c r="Y934" s="232">
        <v>0</v>
      </c>
      <c r="Z934" s="233">
        <v>45991</v>
      </c>
      <c r="AA934" s="234">
        <v>2</v>
      </c>
      <c r="AB934" s="232">
        <v>22.22</v>
      </c>
    </row>
    <row r="935" spans="1:28" x14ac:dyDescent="0.25">
      <c r="A935" s="16" t="s">
        <v>873</v>
      </c>
      <c r="B935" s="16" t="s">
        <v>3474</v>
      </c>
      <c r="C935" s="16" t="s">
        <v>5456</v>
      </c>
      <c r="D935" s="16" t="s">
        <v>5457</v>
      </c>
      <c r="F935" s="16" t="s">
        <v>3640</v>
      </c>
      <c r="G935" s="16" t="s">
        <v>3641</v>
      </c>
      <c r="H935" s="238">
        <v>1</v>
      </c>
      <c r="I935" s="238">
        <v>0</v>
      </c>
      <c r="J935" s="238">
        <v>0</v>
      </c>
      <c r="K935" s="238">
        <v>0</v>
      </c>
      <c r="L935" s="238">
        <v>0</v>
      </c>
      <c r="M935" s="238">
        <v>0</v>
      </c>
      <c r="N935" s="238">
        <v>0</v>
      </c>
      <c r="O935" s="238">
        <v>0</v>
      </c>
      <c r="P935" s="238">
        <v>0</v>
      </c>
      <c r="Q935" s="232">
        <v>11.11</v>
      </c>
      <c r="R935" s="232">
        <v>0</v>
      </c>
      <c r="S935" s="232">
        <v>0</v>
      </c>
      <c r="T935" s="232">
        <v>0</v>
      </c>
      <c r="U935" s="232">
        <v>0</v>
      </c>
      <c r="V935" s="232">
        <v>0</v>
      </c>
      <c r="W935" s="232">
        <v>0</v>
      </c>
      <c r="X935" s="232">
        <v>0</v>
      </c>
      <c r="Y935" s="232">
        <v>0</v>
      </c>
      <c r="Z935" s="233">
        <v>45991</v>
      </c>
      <c r="AA935" s="234">
        <v>1</v>
      </c>
      <c r="AB935" s="232">
        <v>11.11</v>
      </c>
    </row>
    <row r="936" spans="1:28" x14ac:dyDescent="0.25">
      <c r="A936" s="16" t="s">
        <v>873</v>
      </c>
      <c r="B936" s="16" t="s">
        <v>3474</v>
      </c>
      <c r="C936" s="16" t="s">
        <v>5458</v>
      </c>
      <c r="D936" s="16" t="s">
        <v>5459</v>
      </c>
      <c r="F936" s="16" t="s">
        <v>3640</v>
      </c>
      <c r="G936" s="16" t="s">
        <v>3641</v>
      </c>
      <c r="H936" s="238">
        <v>2</v>
      </c>
      <c r="I936" s="238">
        <v>0</v>
      </c>
      <c r="J936" s="238">
        <v>0</v>
      </c>
      <c r="K936" s="238">
        <v>0</v>
      </c>
      <c r="L936" s="238">
        <v>0</v>
      </c>
      <c r="M936" s="238">
        <v>0</v>
      </c>
      <c r="N936" s="238">
        <v>0</v>
      </c>
      <c r="O936" s="238">
        <v>0</v>
      </c>
      <c r="P936" s="238">
        <v>0</v>
      </c>
      <c r="Q936" s="232">
        <v>22.22</v>
      </c>
      <c r="R936" s="232">
        <v>0</v>
      </c>
      <c r="S936" s="232">
        <v>0</v>
      </c>
      <c r="T936" s="232">
        <v>0</v>
      </c>
      <c r="U936" s="232">
        <v>0</v>
      </c>
      <c r="V936" s="232">
        <v>0</v>
      </c>
      <c r="W936" s="232">
        <v>0</v>
      </c>
      <c r="X936" s="232">
        <v>0</v>
      </c>
      <c r="Y936" s="232">
        <v>0</v>
      </c>
      <c r="Z936" s="233">
        <v>45991</v>
      </c>
      <c r="AA936" s="234">
        <v>2</v>
      </c>
      <c r="AB936" s="232">
        <v>22.22</v>
      </c>
    </row>
    <row r="937" spans="1:28" x14ac:dyDescent="0.25">
      <c r="A937" s="16" t="s">
        <v>873</v>
      </c>
      <c r="B937" s="16" t="s">
        <v>3474</v>
      </c>
      <c r="C937" s="16" t="s">
        <v>5460</v>
      </c>
      <c r="D937" s="16" t="s">
        <v>5461</v>
      </c>
      <c r="F937" s="16" t="s">
        <v>3640</v>
      </c>
      <c r="G937" s="16" t="s">
        <v>3641</v>
      </c>
      <c r="H937" s="238">
        <v>2</v>
      </c>
      <c r="I937" s="238">
        <v>0</v>
      </c>
      <c r="J937" s="238">
        <v>0</v>
      </c>
      <c r="K937" s="238">
        <v>0</v>
      </c>
      <c r="L937" s="238">
        <v>0</v>
      </c>
      <c r="M937" s="238">
        <v>0</v>
      </c>
      <c r="N937" s="238">
        <v>0</v>
      </c>
      <c r="O937" s="238">
        <v>0</v>
      </c>
      <c r="P937" s="238">
        <v>0</v>
      </c>
      <c r="Q937" s="232">
        <v>22.22</v>
      </c>
      <c r="R937" s="232">
        <v>0</v>
      </c>
      <c r="S937" s="232">
        <v>0</v>
      </c>
      <c r="T937" s="232">
        <v>0</v>
      </c>
      <c r="U937" s="232">
        <v>0</v>
      </c>
      <c r="V937" s="232">
        <v>0</v>
      </c>
      <c r="W937" s="232">
        <v>0</v>
      </c>
      <c r="X937" s="232">
        <v>0</v>
      </c>
      <c r="Y937" s="232">
        <v>0</v>
      </c>
      <c r="Z937" s="233">
        <v>45991</v>
      </c>
      <c r="AA937" s="234">
        <v>2</v>
      </c>
      <c r="AB937" s="232">
        <v>22.22</v>
      </c>
    </row>
    <row r="938" spans="1:28" x14ac:dyDescent="0.25">
      <c r="A938" s="16" t="s">
        <v>873</v>
      </c>
      <c r="B938" s="16" t="s">
        <v>3474</v>
      </c>
      <c r="C938" s="16" t="s">
        <v>5462</v>
      </c>
      <c r="D938" s="16" t="s">
        <v>5463</v>
      </c>
      <c r="F938" s="16" t="s">
        <v>3640</v>
      </c>
      <c r="G938" s="16" t="s">
        <v>3641</v>
      </c>
      <c r="H938" s="238">
        <v>1</v>
      </c>
      <c r="I938" s="238">
        <v>0</v>
      </c>
      <c r="J938" s="238">
        <v>0</v>
      </c>
      <c r="K938" s="238">
        <v>0</v>
      </c>
      <c r="L938" s="238">
        <v>0</v>
      </c>
      <c r="M938" s="238">
        <v>0</v>
      </c>
      <c r="N938" s="238">
        <v>0</v>
      </c>
      <c r="O938" s="238">
        <v>0</v>
      </c>
      <c r="P938" s="238">
        <v>0</v>
      </c>
      <c r="Q938" s="232">
        <v>11.11</v>
      </c>
      <c r="R938" s="232">
        <v>0</v>
      </c>
      <c r="S938" s="232">
        <v>0</v>
      </c>
      <c r="T938" s="232">
        <v>0</v>
      </c>
      <c r="U938" s="232">
        <v>0</v>
      </c>
      <c r="V938" s="232">
        <v>0</v>
      </c>
      <c r="W938" s="232">
        <v>0</v>
      </c>
      <c r="X938" s="232">
        <v>0</v>
      </c>
      <c r="Y938" s="232">
        <v>0</v>
      </c>
      <c r="Z938" s="233">
        <v>45991</v>
      </c>
      <c r="AA938" s="234">
        <v>1</v>
      </c>
      <c r="AB938" s="232">
        <v>11.11</v>
      </c>
    </row>
    <row r="939" spans="1:28" x14ac:dyDescent="0.25">
      <c r="A939" s="16" t="s">
        <v>873</v>
      </c>
      <c r="B939" s="16" t="s">
        <v>3474</v>
      </c>
      <c r="C939" s="16" t="s">
        <v>5464</v>
      </c>
      <c r="D939" s="16" t="s">
        <v>5465</v>
      </c>
      <c r="F939" s="16" t="s">
        <v>3640</v>
      </c>
      <c r="G939" s="16" t="s">
        <v>3641</v>
      </c>
      <c r="H939" s="238">
        <v>2</v>
      </c>
      <c r="I939" s="238">
        <v>0</v>
      </c>
      <c r="J939" s="238">
        <v>0</v>
      </c>
      <c r="K939" s="238">
        <v>0</v>
      </c>
      <c r="L939" s="238">
        <v>0</v>
      </c>
      <c r="M939" s="238">
        <v>0</v>
      </c>
      <c r="N939" s="238">
        <v>0</v>
      </c>
      <c r="O939" s="238">
        <v>0</v>
      </c>
      <c r="P939" s="238">
        <v>0</v>
      </c>
      <c r="Q939" s="232">
        <v>22.22</v>
      </c>
      <c r="R939" s="232">
        <v>0</v>
      </c>
      <c r="S939" s="232">
        <v>0</v>
      </c>
      <c r="T939" s="232">
        <v>0</v>
      </c>
      <c r="U939" s="232">
        <v>0</v>
      </c>
      <c r="V939" s="232">
        <v>0</v>
      </c>
      <c r="W939" s="232">
        <v>0</v>
      </c>
      <c r="X939" s="232">
        <v>0</v>
      </c>
      <c r="Y939" s="232">
        <v>0</v>
      </c>
      <c r="Z939" s="233">
        <v>45991</v>
      </c>
      <c r="AA939" s="234">
        <v>2</v>
      </c>
      <c r="AB939" s="232">
        <v>22.22</v>
      </c>
    </row>
    <row r="940" spans="1:28" x14ac:dyDescent="0.25">
      <c r="A940" s="16" t="s">
        <v>873</v>
      </c>
      <c r="B940" s="16" t="s">
        <v>3474</v>
      </c>
      <c r="C940" s="16" t="s">
        <v>5466</v>
      </c>
      <c r="D940" s="16" t="s">
        <v>5467</v>
      </c>
      <c r="F940" s="16" t="s">
        <v>3640</v>
      </c>
      <c r="G940" s="16" t="s">
        <v>3641</v>
      </c>
      <c r="H940" s="238">
        <v>1</v>
      </c>
      <c r="I940" s="238">
        <v>0</v>
      </c>
      <c r="J940" s="238">
        <v>0</v>
      </c>
      <c r="K940" s="238">
        <v>0</v>
      </c>
      <c r="L940" s="238">
        <v>0</v>
      </c>
      <c r="M940" s="238">
        <v>0</v>
      </c>
      <c r="N940" s="238">
        <v>0</v>
      </c>
      <c r="O940" s="238">
        <v>0</v>
      </c>
      <c r="P940" s="238">
        <v>0</v>
      </c>
      <c r="Q940" s="232">
        <v>11.11</v>
      </c>
      <c r="R940" s="232">
        <v>0</v>
      </c>
      <c r="S940" s="232">
        <v>0</v>
      </c>
      <c r="T940" s="232">
        <v>0</v>
      </c>
      <c r="U940" s="232">
        <v>0</v>
      </c>
      <c r="V940" s="232">
        <v>0</v>
      </c>
      <c r="W940" s="232">
        <v>0</v>
      </c>
      <c r="X940" s="232">
        <v>0</v>
      </c>
      <c r="Y940" s="232">
        <v>0</v>
      </c>
      <c r="Z940" s="233">
        <v>45991</v>
      </c>
      <c r="AA940" s="234">
        <v>1</v>
      </c>
      <c r="AB940" s="232">
        <v>11.11</v>
      </c>
    </row>
    <row r="941" spans="1:28" x14ac:dyDescent="0.25">
      <c r="A941" s="16" t="s">
        <v>873</v>
      </c>
      <c r="B941" s="16" t="s">
        <v>3474</v>
      </c>
      <c r="C941" s="16" t="s">
        <v>5468</v>
      </c>
      <c r="D941" s="16" t="s">
        <v>5469</v>
      </c>
      <c r="F941" s="16" t="s">
        <v>3640</v>
      </c>
      <c r="G941" s="16" t="s">
        <v>3641</v>
      </c>
      <c r="H941" s="238">
        <v>2</v>
      </c>
      <c r="I941" s="238">
        <v>0</v>
      </c>
      <c r="J941" s="238">
        <v>0</v>
      </c>
      <c r="K941" s="238">
        <v>0</v>
      </c>
      <c r="L941" s="238">
        <v>0</v>
      </c>
      <c r="M941" s="238">
        <v>0</v>
      </c>
      <c r="N941" s="238">
        <v>0</v>
      </c>
      <c r="O941" s="238">
        <v>0</v>
      </c>
      <c r="P941" s="238">
        <v>0</v>
      </c>
      <c r="Q941" s="232">
        <v>22.22</v>
      </c>
      <c r="R941" s="232">
        <v>0</v>
      </c>
      <c r="S941" s="232">
        <v>0</v>
      </c>
      <c r="T941" s="232">
        <v>0</v>
      </c>
      <c r="U941" s="232">
        <v>0</v>
      </c>
      <c r="V941" s="232">
        <v>0</v>
      </c>
      <c r="W941" s="232">
        <v>0</v>
      </c>
      <c r="X941" s="232">
        <v>0</v>
      </c>
      <c r="Y941" s="232">
        <v>0</v>
      </c>
      <c r="Z941" s="233">
        <v>45991</v>
      </c>
      <c r="AA941" s="234">
        <v>2</v>
      </c>
      <c r="AB941" s="232">
        <v>22.22</v>
      </c>
    </row>
    <row r="942" spans="1:28" x14ac:dyDescent="0.25">
      <c r="A942" s="16" t="s">
        <v>873</v>
      </c>
      <c r="B942" s="16" t="s">
        <v>3474</v>
      </c>
      <c r="C942" s="16" t="s">
        <v>5470</v>
      </c>
      <c r="D942" s="16" t="s">
        <v>5471</v>
      </c>
      <c r="F942" s="16" t="s">
        <v>3640</v>
      </c>
      <c r="G942" s="16" t="s">
        <v>3641</v>
      </c>
      <c r="H942" s="238">
        <v>2</v>
      </c>
      <c r="I942" s="238">
        <v>0</v>
      </c>
      <c r="J942" s="238">
        <v>0</v>
      </c>
      <c r="K942" s="238">
        <v>0</v>
      </c>
      <c r="L942" s="238">
        <v>0</v>
      </c>
      <c r="M942" s="238">
        <v>0</v>
      </c>
      <c r="N942" s="238">
        <v>0</v>
      </c>
      <c r="O942" s="238">
        <v>0</v>
      </c>
      <c r="P942" s="238">
        <v>0</v>
      </c>
      <c r="Q942" s="232">
        <v>22.22</v>
      </c>
      <c r="R942" s="232">
        <v>0</v>
      </c>
      <c r="S942" s="232">
        <v>0</v>
      </c>
      <c r="T942" s="232">
        <v>0</v>
      </c>
      <c r="U942" s="232">
        <v>0</v>
      </c>
      <c r="V942" s="232">
        <v>0</v>
      </c>
      <c r="W942" s="232">
        <v>0</v>
      </c>
      <c r="X942" s="232">
        <v>0</v>
      </c>
      <c r="Y942" s="232">
        <v>0</v>
      </c>
      <c r="Z942" s="233">
        <v>45991</v>
      </c>
      <c r="AA942" s="234">
        <v>2</v>
      </c>
      <c r="AB942" s="232">
        <v>22.22</v>
      </c>
    </row>
    <row r="943" spans="1:28" x14ac:dyDescent="0.25">
      <c r="A943" s="16" t="s">
        <v>873</v>
      </c>
      <c r="B943" s="16" t="s">
        <v>3474</v>
      </c>
      <c r="C943" s="16" t="s">
        <v>5472</v>
      </c>
      <c r="D943" s="16" t="s">
        <v>5473</v>
      </c>
      <c r="F943" s="16" t="s">
        <v>3640</v>
      </c>
      <c r="G943" s="16" t="s">
        <v>3641</v>
      </c>
      <c r="H943" s="238">
        <v>6</v>
      </c>
      <c r="I943" s="238">
        <v>0</v>
      </c>
      <c r="J943" s="238">
        <v>0</v>
      </c>
      <c r="K943" s="238">
        <v>0</v>
      </c>
      <c r="L943" s="238">
        <v>0</v>
      </c>
      <c r="M943" s="238">
        <v>0</v>
      </c>
      <c r="N943" s="238">
        <v>0</v>
      </c>
      <c r="O943" s="238">
        <v>0</v>
      </c>
      <c r="P943" s="238">
        <v>0</v>
      </c>
      <c r="Q943" s="232">
        <v>66.66</v>
      </c>
      <c r="R943" s="232">
        <v>0</v>
      </c>
      <c r="S943" s="232">
        <v>0</v>
      </c>
      <c r="T943" s="232">
        <v>0</v>
      </c>
      <c r="U943" s="232">
        <v>0</v>
      </c>
      <c r="V943" s="232">
        <v>0</v>
      </c>
      <c r="W943" s="232">
        <v>0</v>
      </c>
      <c r="X943" s="232">
        <v>0</v>
      </c>
      <c r="Y943" s="232">
        <v>0</v>
      </c>
      <c r="Z943" s="233">
        <v>45991</v>
      </c>
      <c r="AA943" s="234">
        <v>6</v>
      </c>
      <c r="AB943" s="232">
        <v>66.66</v>
      </c>
    </row>
    <row r="944" spans="1:28" x14ac:dyDescent="0.25">
      <c r="A944" s="16" t="s">
        <v>873</v>
      </c>
      <c r="B944" s="16" t="s">
        <v>3474</v>
      </c>
      <c r="C944" s="16" t="s">
        <v>5474</v>
      </c>
      <c r="D944" s="16" t="s">
        <v>5475</v>
      </c>
      <c r="F944" s="16" t="s">
        <v>3640</v>
      </c>
      <c r="G944" s="16" t="s">
        <v>3641</v>
      </c>
      <c r="H944" s="238">
        <v>2</v>
      </c>
      <c r="I944" s="238">
        <v>0</v>
      </c>
      <c r="J944" s="238">
        <v>0</v>
      </c>
      <c r="K944" s="238">
        <v>0</v>
      </c>
      <c r="L944" s="238">
        <v>0</v>
      </c>
      <c r="M944" s="238">
        <v>0</v>
      </c>
      <c r="N944" s="238">
        <v>0</v>
      </c>
      <c r="O944" s="238">
        <v>0</v>
      </c>
      <c r="P944" s="238">
        <v>0</v>
      </c>
      <c r="Q944" s="232">
        <v>22.22</v>
      </c>
      <c r="R944" s="232">
        <v>0</v>
      </c>
      <c r="S944" s="232">
        <v>0</v>
      </c>
      <c r="T944" s="232">
        <v>0</v>
      </c>
      <c r="U944" s="232">
        <v>0</v>
      </c>
      <c r="V944" s="232">
        <v>0</v>
      </c>
      <c r="W944" s="232">
        <v>0</v>
      </c>
      <c r="X944" s="232">
        <v>0</v>
      </c>
      <c r="Y944" s="232">
        <v>0</v>
      </c>
      <c r="Z944" s="233">
        <v>45991</v>
      </c>
      <c r="AA944" s="234">
        <v>2</v>
      </c>
      <c r="AB944" s="232">
        <v>22.22</v>
      </c>
    </row>
    <row r="945" spans="1:28" x14ac:dyDescent="0.25">
      <c r="A945" s="16" t="s">
        <v>873</v>
      </c>
      <c r="B945" s="16" t="s">
        <v>3474</v>
      </c>
      <c r="C945" s="16" t="s">
        <v>5476</v>
      </c>
      <c r="D945" s="16" t="s">
        <v>5477</v>
      </c>
      <c r="F945" s="16" t="s">
        <v>3640</v>
      </c>
      <c r="G945" s="16" t="s">
        <v>3641</v>
      </c>
      <c r="H945" s="238">
        <v>6</v>
      </c>
      <c r="I945" s="238">
        <v>0</v>
      </c>
      <c r="J945" s="238">
        <v>0</v>
      </c>
      <c r="K945" s="238">
        <v>0</v>
      </c>
      <c r="L945" s="238">
        <v>0</v>
      </c>
      <c r="M945" s="238">
        <v>0</v>
      </c>
      <c r="N945" s="238">
        <v>0</v>
      </c>
      <c r="O945" s="238">
        <v>0</v>
      </c>
      <c r="P945" s="238">
        <v>0</v>
      </c>
      <c r="Q945" s="232">
        <v>66.66</v>
      </c>
      <c r="R945" s="232">
        <v>0</v>
      </c>
      <c r="S945" s="232">
        <v>0</v>
      </c>
      <c r="T945" s="232">
        <v>0</v>
      </c>
      <c r="U945" s="232">
        <v>0</v>
      </c>
      <c r="V945" s="232">
        <v>0</v>
      </c>
      <c r="W945" s="232">
        <v>0</v>
      </c>
      <c r="X945" s="232">
        <v>0</v>
      </c>
      <c r="Y945" s="232">
        <v>0</v>
      </c>
      <c r="Z945" s="233">
        <v>45991</v>
      </c>
      <c r="AA945" s="234">
        <v>6</v>
      </c>
      <c r="AB945" s="232">
        <v>66.66</v>
      </c>
    </row>
    <row r="946" spans="1:28" x14ac:dyDescent="0.25">
      <c r="A946" s="16" t="s">
        <v>873</v>
      </c>
      <c r="B946" s="16" t="s">
        <v>3474</v>
      </c>
      <c r="C946" s="16" t="s">
        <v>5478</v>
      </c>
      <c r="D946" s="16" t="s">
        <v>5479</v>
      </c>
      <c r="F946" s="16" t="s">
        <v>3640</v>
      </c>
      <c r="G946" s="16" t="s">
        <v>3641</v>
      </c>
      <c r="H946" s="238">
        <v>1</v>
      </c>
      <c r="I946" s="238">
        <v>0</v>
      </c>
      <c r="J946" s="238">
        <v>0</v>
      </c>
      <c r="K946" s="238">
        <v>0</v>
      </c>
      <c r="L946" s="238">
        <v>0</v>
      </c>
      <c r="M946" s="238">
        <v>0</v>
      </c>
      <c r="N946" s="238">
        <v>0</v>
      </c>
      <c r="O946" s="238">
        <v>0</v>
      </c>
      <c r="P946" s="238">
        <v>0</v>
      </c>
      <c r="Q946" s="232">
        <v>11.11</v>
      </c>
      <c r="R946" s="232">
        <v>0</v>
      </c>
      <c r="S946" s="232">
        <v>0</v>
      </c>
      <c r="T946" s="232">
        <v>0</v>
      </c>
      <c r="U946" s="232">
        <v>0</v>
      </c>
      <c r="V946" s="232">
        <v>0</v>
      </c>
      <c r="W946" s="232">
        <v>0</v>
      </c>
      <c r="X946" s="232">
        <v>0</v>
      </c>
      <c r="Y946" s="232">
        <v>0</v>
      </c>
      <c r="Z946" s="233">
        <v>45991</v>
      </c>
      <c r="AA946" s="234">
        <v>1</v>
      </c>
      <c r="AB946" s="232">
        <v>11.11</v>
      </c>
    </row>
    <row r="947" spans="1:28" x14ac:dyDescent="0.25">
      <c r="A947" s="16" t="s">
        <v>873</v>
      </c>
      <c r="B947" s="16" t="s">
        <v>3474</v>
      </c>
      <c r="C947" s="16" t="s">
        <v>5480</v>
      </c>
      <c r="D947" s="16" t="s">
        <v>5481</v>
      </c>
      <c r="F947" s="16" t="s">
        <v>3640</v>
      </c>
      <c r="G947" s="16" t="s">
        <v>3641</v>
      </c>
      <c r="H947" s="238">
        <v>3</v>
      </c>
      <c r="I947" s="238">
        <v>0</v>
      </c>
      <c r="J947" s="238">
        <v>0</v>
      </c>
      <c r="K947" s="238">
        <v>0</v>
      </c>
      <c r="L947" s="238">
        <v>0</v>
      </c>
      <c r="M947" s="238">
        <v>0</v>
      </c>
      <c r="N947" s="238">
        <v>0</v>
      </c>
      <c r="O947" s="238">
        <v>0</v>
      </c>
      <c r="P947" s="238">
        <v>0</v>
      </c>
      <c r="Q947" s="232">
        <v>33.33</v>
      </c>
      <c r="R947" s="232">
        <v>0</v>
      </c>
      <c r="S947" s="232">
        <v>0</v>
      </c>
      <c r="T947" s="232">
        <v>0</v>
      </c>
      <c r="U947" s="232">
        <v>0</v>
      </c>
      <c r="V947" s="232">
        <v>0</v>
      </c>
      <c r="W947" s="232">
        <v>0</v>
      </c>
      <c r="X947" s="232">
        <v>0</v>
      </c>
      <c r="Y947" s="232">
        <v>0</v>
      </c>
      <c r="Z947" s="233">
        <v>45991</v>
      </c>
      <c r="AA947" s="234">
        <v>3</v>
      </c>
      <c r="AB947" s="232">
        <v>33.33</v>
      </c>
    </row>
    <row r="948" spans="1:28" x14ac:dyDescent="0.25">
      <c r="A948" s="16" t="s">
        <v>873</v>
      </c>
      <c r="B948" s="16" t="s">
        <v>3474</v>
      </c>
      <c r="C948" s="16" t="s">
        <v>5482</v>
      </c>
      <c r="D948" s="16" t="s">
        <v>5483</v>
      </c>
      <c r="F948" s="16" t="s">
        <v>3640</v>
      </c>
      <c r="G948" s="16" t="s">
        <v>3641</v>
      </c>
      <c r="H948" s="238">
        <v>10</v>
      </c>
      <c r="I948" s="238">
        <v>0</v>
      </c>
      <c r="J948" s="238">
        <v>0</v>
      </c>
      <c r="K948" s="238">
        <v>0</v>
      </c>
      <c r="L948" s="238">
        <v>0</v>
      </c>
      <c r="M948" s="238">
        <v>0</v>
      </c>
      <c r="N948" s="238">
        <v>0</v>
      </c>
      <c r="O948" s="238">
        <v>0</v>
      </c>
      <c r="P948" s="238">
        <v>0</v>
      </c>
      <c r="Q948" s="232">
        <v>111.1</v>
      </c>
      <c r="R948" s="232">
        <v>0</v>
      </c>
      <c r="S948" s="232">
        <v>0</v>
      </c>
      <c r="T948" s="232">
        <v>0</v>
      </c>
      <c r="U948" s="232">
        <v>0</v>
      </c>
      <c r="V948" s="232">
        <v>0</v>
      </c>
      <c r="W948" s="232">
        <v>0</v>
      </c>
      <c r="X948" s="232">
        <v>0</v>
      </c>
      <c r="Y948" s="232">
        <v>0</v>
      </c>
      <c r="Z948" s="233">
        <v>45991</v>
      </c>
      <c r="AA948" s="234">
        <v>10</v>
      </c>
      <c r="AB948" s="232">
        <v>111.1</v>
      </c>
    </row>
    <row r="949" spans="1:28" x14ac:dyDescent="0.25">
      <c r="A949" s="16" t="s">
        <v>873</v>
      </c>
      <c r="B949" s="16" t="s">
        <v>3474</v>
      </c>
      <c r="C949" s="16" t="s">
        <v>5484</v>
      </c>
      <c r="D949" s="16" t="s">
        <v>5485</v>
      </c>
      <c r="F949" s="16" t="s">
        <v>3640</v>
      </c>
      <c r="G949" s="16" t="s">
        <v>3641</v>
      </c>
      <c r="H949" s="238">
        <v>4</v>
      </c>
      <c r="I949" s="238">
        <v>0</v>
      </c>
      <c r="J949" s="238">
        <v>0</v>
      </c>
      <c r="K949" s="238">
        <v>0</v>
      </c>
      <c r="L949" s="238">
        <v>0</v>
      </c>
      <c r="M949" s="238">
        <v>0</v>
      </c>
      <c r="N949" s="238">
        <v>0</v>
      </c>
      <c r="O949" s="238">
        <v>0</v>
      </c>
      <c r="P949" s="238">
        <v>0</v>
      </c>
      <c r="Q949" s="232">
        <v>44.44</v>
      </c>
      <c r="R949" s="232">
        <v>0</v>
      </c>
      <c r="S949" s="232">
        <v>0</v>
      </c>
      <c r="T949" s="232">
        <v>0</v>
      </c>
      <c r="U949" s="232">
        <v>0</v>
      </c>
      <c r="V949" s="232">
        <v>0</v>
      </c>
      <c r="W949" s="232">
        <v>0</v>
      </c>
      <c r="X949" s="232">
        <v>0</v>
      </c>
      <c r="Y949" s="232">
        <v>0</v>
      </c>
      <c r="Z949" s="233">
        <v>45991</v>
      </c>
      <c r="AA949" s="234">
        <v>4</v>
      </c>
      <c r="AB949" s="232">
        <v>44.44</v>
      </c>
    </row>
    <row r="950" spans="1:28" x14ac:dyDescent="0.25">
      <c r="A950" s="16" t="s">
        <v>873</v>
      </c>
      <c r="B950" s="16" t="s">
        <v>3474</v>
      </c>
      <c r="C950" s="16" t="s">
        <v>5486</v>
      </c>
      <c r="D950" s="16" t="s">
        <v>5487</v>
      </c>
      <c r="F950" s="16" t="s">
        <v>3640</v>
      </c>
      <c r="G950" s="16" t="s">
        <v>3641</v>
      </c>
      <c r="H950" s="238">
        <v>4</v>
      </c>
      <c r="I950" s="238">
        <v>0</v>
      </c>
      <c r="J950" s="238">
        <v>0</v>
      </c>
      <c r="K950" s="238">
        <v>0</v>
      </c>
      <c r="L950" s="238">
        <v>0</v>
      </c>
      <c r="M950" s="238">
        <v>0</v>
      </c>
      <c r="N950" s="238">
        <v>0</v>
      </c>
      <c r="O950" s="238">
        <v>0</v>
      </c>
      <c r="P950" s="238">
        <v>0</v>
      </c>
      <c r="Q950" s="232">
        <v>44.44</v>
      </c>
      <c r="R950" s="232">
        <v>0</v>
      </c>
      <c r="S950" s="232">
        <v>0</v>
      </c>
      <c r="T950" s="232">
        <v>0</v>
      </c>
      <c r="U950" s="232">
        <v>0</v>
      </c>
      <c r="V950" s="232">
        <v>0</v>
      </c>
      <c r="W950" s="232">
        <v>0</v>
      </c>
      <c r="X950" s="232">
        <v>0</v>
      </c>
      <c r="Y950" s="232">
        <v>0</v>
      </c>
      <c r="Z950" s="233">
        <v>45991</v>
      </c>
      <c r="AA950" s="234">
        <v>4</v>
      </c>
      <c r="AB950" s="232">
        <v>44.44</v>
      </c>
    </row>
    <row r="951" spans="1:28" x14ac:dyDescent="0.25">
      <c r="A951" s="16" t="s">
        <v>873</v>
      </c>
      <c r="B951" s="16" t="s">
        <v>3474</v>
      </c>
      <c r="C951" s="16" t="s">
        <v>5488</v>
      </c>
      <c r="D951" s="16" t="s">
        <v>5489</v>
      </c>
      <c r="F951" s="16" t="s">
        <v>3640</v>
      </c>
      <c r="G951" s="16" t="s">
        <v>3641</v>
      </c>
      <c r="H951" s="238">
        <v>3</v>
      </c>
      <c r="I951" s="238">
        <v>0</v>
      </c>
      <c r="J951" s="238">
        <v>0</v>
      </c>
      <c r="K951" s="238">
        <v>0</v>
      </c>
      <c r="L951" s="238">
        <v>0</v>
      </c>
      <c r="M951" s="238">
        <v>0</v>
      </c>
      <c r="N951" s="238">
        <v>0</v>
      </c>
      <c r="O951" s="238">
        <v>0</v>
      </c>
      <c r="P951" s="238">
        <v>0</v>
      </c>
      <c r="Q951" s="232">
        <v>33.33</v>
      </c>
      <c r="R951" s="232">
        <v>0</v>
      </c>
      <c r="S951" s="232">
        <v>0</v>
      </c>
      <c r="T951" s="232">
        <v>0</v>
      </c>
      <c r="U951" s="232">
        <v>0</v>
      </c>
      <c r="V951" s="232">
        <v>0</v>
      </c>
      <c r="W951" s="232">
        <v>0</v>
      </c>
      <c r="X951" s="232">
        <v>0</v>
      </c>
      <c r="Y951" s="232">
        <v>0</v>
      </c>
      <c r="Z951" s="233">
        <v>45991</v>
      </c>
      <c r="AA951" s="234">
        <v>3</v>
      </c>
      <c r="AB951" s="232">
        <v>33.33</v>
      </c>
    </row>
    <row r="952" spans="1:28" x14ac:dyDescent="0.25">
      <c r="A952" s="16" t="s">
        <v>873</v>
      </c>
      <c r="B952" s="16" t="s">
        <v>3474</v>
      </c>
      <c r="C952" s="16" t="s">
        <v>5490</v>
      </c>
      <c r="D952" s="16" t="s">
        <v>5491</v>
      </c>
      <c r="F952" s="16" t="s">
        <v>3640</v>
      </c>
      <c r="G952" s="16" t="s">
        <v>3641</v>
      </c>
      <c r="H952" s="238">
        <v>4</v>
      </c>
      <c r="I952" s="238">
        <v>0</v>
      </c>
      <c r="J952" s="238">
        <v>0</v>
      </c>
      <c r="K952" s="238">
        <v>0</v>
      </c>
      <c r="L952" s="238">
        <v>0</v>
      </c>
      <c r="M952" s="238">
        <v>0</v>
      </c>
      <c r="N952" s="238">
        <v>0</v>
      </c>
      <c r="O952" s="238">
        <v>0</v>
      </c>
      <c r="P952" s="238">
        <v>0</v>
      </c>
      <c r="Q952" s="232">
        <v>44.44</v>
      </c>
      <c r="R952" s="232">
        <v>0</v>
      </c>
      <c r="S952" s="232">
        <v>0</v>
      </c>
      <c r="T952" s="232">
        <v>0</v>
      </c>
      <c r="U952" s="232">
        <v>0</v>
      </c>
      <c r="V952" s="232">
        <v>0</v>
      </c>
      <c r="W952" s="232">
        <v>0</v>
      </c>
      <c r="X952" s="232">
        <v>0</v>
      </c>
      <c r="Y952" s="232">
        <v>0</v>
      </c>
      <c r="Z952" s="233">
        <v>45991</v>
      </c>
      <c r="AA952" s="234">
        <v>4</v>
      </c>
      <c r="AB952" s="232">
        <v>44.44</v>
      </c>
    </row>
    <row r="953" spans="1:28" x14ac:dyDescent="0.25">
      <c r="A953" s="16" t="s">
        <v>873</v>
      </c>
      <c r="B953" s="16" t="s">
        <v>3474</v>
      </c>
      <c r="C953" s="16" t="s">
        <v>5492</v>
      </c>
      <c r="D953" s="16" t="s">
        <v>5493</v>
      </c>
      <c r="F953" s="16" t="s">
        <v>3640</v>
      </c>
      <c r="G953" s="16" t="s">
        <v>3641</v>
      </c>
      <c r="H953" s="238">
        <v>1</v>
      </c>
      <c r="I953" s="238">
        <v>0</v>
      </c>
      <c r="J953" s="238">
        <v>0</v>
      </c>
      <c r="K953" s="238">
        <v>0</v>
      </c>
      <c r="L953" s="238">
        <v>0</v>
      </c>
      <c r="M953" s="238">
        <v>0</v>
      </c>
      <c r="N953" s="238">
        <v>0</v>
      </c>
      <c r="O953" s="238">
        <v>0</v>
      </c>
      <c r="P953" s="238">
        <v>0</v>
      </c>
      <c r="Q953" s="232">
        <v>11.11</v>
      </c>
      <c r="R953" s="232">
        <v>0</v>
      </c>
      <c r="S953" s="232">
        <v>0</v>
      </c>
      <c r="T953" s="232">
        <v>0</v>
      </c>
      <c r="U953" s="232">
        <v>0</v>
      </c>
      <c r="V953" s="232">
        <v>0</v>
      </c>
      <c r="W953" s="232">
        <v>0</v>
      </c>
      <c r="X953" s="232">
        <v>0</v>
      </c>
      <c r="Y953" s="232">
        <v>0</v>
      </c>
      <c r="Z953" s="233">
        <v>45991</v>
      </c>
      <c r="AA953" s="234">
        <v>1</v>
      </c>
      <c r="AB953" s="232">
        <v>11.11</v>
      </c>
    </row>
    <row r="954" spans="1:28" x14ac:dyDescent="0.25">
      <c r="A954" s="16" t="s">
        <v>873</v>
      </c>
      <c r="B954" s="16" t="s">
        <v>3474</v>
      </c>
      <c r="C954" s="16" t="s">
        <v>5494</v>
      </c>
      <c r="D954" s="16" t="s">
        <v>5495</v>
      </c>
      <c r="F954" s="16" t="s">
        <v>3640</v>
      </c>
      <c r="G954" s="16" t="s">
        <v>3641</v>
      </c>
      <c r="H954" s="238">
        <v>4</v>
      </c>
      <c r="I954" s="238">
        <v>0</v>
      </c>
      <c r="J954" s="238">
        <v>0</v>
      </c>
      <c r="K954" s="238">
        <v>0</v>
      </c>
      <c r="L954" s="238">
        <v>0</v>
      </c>
      <c r="M954" s="238">
        <v>0</v>
      </c>
      <c r="N954" s="238">
        <v>0</v>
      </c>
      <c r="O954" s="238">
        <v>0</v>
      </c>
      <c r="P954" s="238">
        <v>0</v>
      </c>
      <c r="Q954" s="232">
        <v>44.44</v>
      </c>
      <c r="R954" s="232">
        <v>0</v>
      </c>
      <c r="S954" s="232">
        <v>0</v>
      </c>
      <c r="T954" s="232">
        <v>0</v>
      </c>
      <c r="U954" s="232">
        <v>0</v>
      </c>
      <c r="V954" s="232">
        <v>0</v>
      </c>
      <c r="W954" s="232">
        <v>0</v>
      </c>
      <c r="X954" s="232">
        <v>0</v>
      </c>
      <c r="Y954" s="232">
        <v>0</v>
      </c>
      <c r="Z954" s="233">
        <v>45991</v>
      </c>
      <c r="AA954" s="234">
        <v>4</v>
      </c>
      <c r="AB954" s="232">
        <v>44.44</v>
      </c>
    </row>
    <row r="955" spans="1:28" x14ac:dyDescent="0.25">
      <c r="A955" s="16" t="s">
        <v>873</v>
      </c>
      <c r="B955" s="16" t="s">
        <v>3474</v>
      </c>
      <c r="C955" s="16" t="s">
        <v>5496</v>
      </c>
      <c r="D955" s="16" t="s">
        <v>5497</v>
      </c>
      <c r="F955" s="16" t="s">
        <v>3640</v>
      </c>
      <c r="G955" s="16" t="s">
        <v>3641</v>
      </c>
      <c r="H955" s="238">
        <v>3</v>
      </c>
      <c r="I955" s="238">
        <v>0</v>
      </c>
      <c r="J955" s="238">
        <v>0</v>
      </c>
      <c r="K955" s="238">
        <v>0</v>
      </c>
      <c r="L955" s="238">
        <v>0</v>
      </c>
      <c r="M955" s="238">
        <v>0</v>
      </c>
      <c r="N955" s="238">
        <v>0</v>
      </c>
      <c r="O955" s="238">
        <v>0</v>
      </c>
      <c r="P955" s="238">
        <v>0</v>
      </c>
      <c r="Q955" s="232">
        <v>33.33</v>
      </c>
      <c r="R955" s="232">
        <v>0</v>
      </c>
      <c r="S955" s="232">
        <v>0</v>
      </c>
      <c r="T955" s="232">
        <v>0</v>
      </c>
      <c r="U955" s="232">
        <v>0</v>
      </c>
      <c r="V955" s="232">
        <v>0</v>
      </c>
      <c r="W955" s="232">
        <v>0</v>
      </c>
      <c r="X955" s="232">
        <v>0</v>
      </c>
      <c r="Y955" s="232">
        <v>0</v>
      </c>
      <c r="Z955" s="233">
        <v>45991</v>
      </c>
      <c r="AA955" s="234">
        <v>3</v>
      </c>
      <c r="AB955" s="232">
        <v>33.33</v>
      </c>
    </row>
    <row r="956" spans="1:28" x14ac:dyDescent="0.25">
      <c r="A956" s="16" t="s">
        <v>873</v>
      </c>
      <c r="B956" s="16" t="s">
        <v>3474</v>
      </c>
      <c r="C956" s="16" t="s">
        <v>5498</v>
      </c>
      <c r="D956" s="16" t="s">
        <v>5499</v>
      </c>
      <c r="F956" s="16" t="s">
        <v>3640</v>
      </c>
      <c r="G956" s="16" t="s">
        <v>3641</v>
      </c>
      <c r="H956" s="238">
        <v>5</v>
      </c>
      <c r="I956" s="238">
        <v>0</v>
      </c>
      <c r="J956" s="238">
        <v>0</v>
      </c>
      <c r="K956" s="238">
        <v>0</v>
      </c>
      <c r="L956" s="238">
        <v>0</v>
      </c>
      <c r="M956" s="238">
        <v>0</v>
      </c>
      <c r="N956" s="238">
        <v>0</v>
      </c>
      <c r="O956" s="238">
        <v>0</v>
      </c>
      <c r="P956" s="238">
        <v>0</v>
      </c>
      <c r="Q956" s="232">
        <v>55.55</v>
      </c>
      <c r="R956" s="232">
        <v>0</v>
      </c>
      <c r="S956" s="232">
        <v>0</v>
      </c>
      <c r="T956" s="232">
        <v>0</v>
      </c>
      <c r="U956" s="232">
        <v>0</v>
      </c>
      <c r="V956" s="232">
        <v>0</v>
      </c>
      <c r="W956" s="232">
        <v>0</v>
      </c>
      <c r="X956" s="232">
        <v>0</v>
      </c>
      <c r="Y956" s="232">
        <v>0</v>
      </c>
      <c r="Z956" s="233">
        <v>45991</v>
      </c>
      <c r="AA956" s="234">
        <v>5</v>
      </c>
      <c r="AB956" s="232">
        <v>55.55</v>
      </c>
    </row>
    <row r="957" spans="1:28" x14ac:dyDescent="0.25">
      <c r="A957" s="16" t="s">
        <v>873</v>
      </c>
      <c r="B957" s="16" t="s">
        <v>3474</v>
      </c>
      <c r="C957" s="16" t="s">
        <v>5500</v>
      </c>
      <c r="D957" s="16" t="s">
        <v>5501</v>
      </c>
      <c r="F957" s="16" t="s">
        <v>3640</v>
      </c>
      <c r="G957" s="16" t="s">
        <v>3641</v>
      </c>
      <c r="H957" s="238">
        <v>1</v>
      </c>
      <c r="I957" s="238">
        <v>0</v>
      </c>
      <c r="J957" s="238">
        <v>0</v>
      </c>
      <c r="K957" s="238">
        <v>0</v>
      </c>
      <c r="L957" s="238">
        <v>0</v>
      </c>
      <c r="M957" s="238">
        <v>0</v>
      </c>
      <c r="N957" s="238">
        <v>0</v>
      </c>
      <c r="O957" s="238">
        <v>0</v>
      </c>
      <c r="P957" s="238">
        <v>0</v>
      </c>
      <c r="Q957" s="232">
        <v>11.11</v>
      </c>
      <c r="R957" s="232">
        <v>0</v>
      </c>
      <c r="S957" s="232">
        <v>0</v>
      </c>
      <c r="T957" s="232">
        <v>0</v>
      </c>
      <c r="U957" s="232">
        <v>0</v>
      </c>
      <c r="V957" s="232">
        <v>0</v>
      </c>
      <c r="W957" s="232">
        <v>0</v>
      </c>
      <c r="X957" s="232">
        <v>0</v>
      </c>
      <c r="Y957" s="232">
        <v>0</v>
      </c>
      <c r="Z957" s="233">
        <v>45991</v>
      </c>
      <c r="AA957" s="234">
        <v>1</v>
      </c>
      <c r="AB957" s="232">
        <v>11.11</v>
      </c>
    </row>
    <row r="958" spans="1:28" x14ac:dyDescent="0.25">
      <c r="A958" s="16" t="s">
        <v>873</v>
      </c>
      <c r="B958" s="16" t="s">
        <v>3474</v>
      </c>
      <c r="C958" s="16" t="s">
        <v>5502</v>
      </c>
      <c r="D958" s="16" t="s">
        <v>5503</v>
      </c>
      <c r="F958" s="16" t="s">
        <v>3640</v>
      </c>
      <c r="G958" s="16" t="s">
        <v>3641</v>
      </c>
      <c r="H958" s="238">
        <v>1</v>
      </c>
      <c r="I958" s="238">
        <v>0</v>
      </c>
      <c r="J958" s="238">
        <v>0</v>
      </c>
      <c r="K958" s="238">
        <v>0</v>
      </c>
      <c r="L958" s="238">
        <v>0</v>
      </c>
      <c r="M958" s="238">
        <v>0</v>
      </c>
      <c r="N958" s="238">
        <v>0</v>
      </c>
      <c r="O958" s="238">
        <v>0</v>
      </c>
      <c r="P958" s="238">
        <v>0</v>
      </c>
      <c r="Q958" s="232">
        <v>11.11</v>
      </c>
      <c r="R958" s="232">
        <v>0</v>
      </c>
      <c r="S958" s="232">
        <v>0</v>
      </c>
      <c r="T958" s="232">
        <v>0</v>
      </c>
      <c r="U958" s="232">
        <v>0</v>
      </c>
      <c r="V958" s="232">
        <v>0</v>
      </c>
      <c r="W958" s="232">
        <v>0</v>
      </c>
      <c r="X958" s="232">
        <v>0</v>
      </c>
      <c r="Y958" s="232">
        <v>0</v>
      </c>
      <c r="Z958" s="233">
        <v>45991</v>
      </c>
      <c r="AA958" s="234">
        <v>1</v>
      </c>
      <c r="AB958" s="232">
        <v>11.11</v>
      </c>
    </row>
    <row r="959" spans="1:28" x14ac:dyDescent="0.25">
      <c r="A959" s="16" t="s">
        <v>873</v>
      </c>
      <c r="B959" s="16" t="s">
        <v>3474</v>
      </c>
      <c r="C959" s="16" t="s">
        <v>5504</v>
      </c>
      <c r="D959" s="16" t="s">
        <v>5505</v>
      </c>
      <c r="F959" s="16" t="s">
        <v>3640</v>
      </c>
      <c r="G959" s="16" t="s">
        <v>3641</v>
      </c>
      <c r="H959" s="238">
        <v>1</v>
      </c>
      <c r="I959" s="238">
        <v>0</v>
      </c>
      <c r="J959" s="238">
        <v>0</v>
      </c>
      <c r="K959" s="238">
        <v>0</v>
      </c>
      <c r="L959" s="238">
        <v>0</v>
      </c>
      <c r="M959" s="238">
        <v>0</v>
      </c>
      <c r="N959" s="238">
        <v>0</v>
      </c>
      <c r="O959" s="238">
        <v>0</v>
      </c>
      <c r="P959" s="238">
        <v>0</v>
      </c>
      <c r="Q959" s="232">
        <v>11.11</v>
      </c>
      <c r="R959" s="232">
        <v>0</v>
      </c>
      <c r="S959" s="232">
        <v>0</v>
      </c>
      <c r="T959" s="232">
        <v>0</v>
      </c>
      <c r="U959" s="232">
        <v>0</v>
      </c>
      <c r="V959" s="232">
        <v>0</v>
      </c>
      <c r="W959" s="232">
        <v>0</v>
      </c>
      <c r="X959" s="232">
        <v>0</v>
      </c>
      <c r="Y959" s="232">
        <v>0</v>
      </c>
      <c r="Z959" s="233">
        <v>45991</v>
      </c>
      <c r="AA959" s="234">
        <v>1</v>
      </c>
      <c r="AB959" s="232">
        <v>11.11</v>
      </c>
    </row>
    <row r="960" spans="1:28" x14ac:dyDescent="0.25">
      <c r="A960" s="16" t="s">
        <v>873</v>
      </c>
      <c r="B960" s="16" t="s">
        <v>3474</v>
      </c>
      <c r="C960" s="16" t="s">
        <v>5506</v>
      </c>
      <c r="D960" s="16" t="s">
        <v>5507</v>
      </c>
      <c r="F960" s="16" t="s">
        <v>3640</v>
      </c>
      <c r="G960" s="16" t="s">
        <v>3641</v>
      </c>
      <c r="H960" s="238">
        <v>1</v>
      </c>
      <c r="I960" s="238">
        <v>0</v>
      </c>
      <c r="J960" s="238">
        <v>0</v>
      </c>
      <c r="K960" s="238">
        <v>0</v>
      </c>
      <c r="L960" s="238">
        <v>0</v>
      </c>
      <c r="M960" s="238">
        <v>0</v>
      </c>
      <c r="N960" s="238">
        <v>0</v>
      </c>
      <c r="O960" s="238">
        <v>0</v>
      </c>
      <c r="P960" s="238">
        <v>0</v>
      </c>
      <c r="Q960" s="232">
        <v>11.11</v>
      </c>
      <c r="R960" s="232">
        <v>0</v>
      </c>
      <c r="S960" s="232">
        <v>0</v>
      </c>
      <c r="T960" s="232">
        <v>0</v>
      </c>
      <c r="U960" s="232">
        <v>0</v>
      </c>
      <c r="V960" s="232">
        <v>0</v>
      </c>
      <c r="W960" s="232">
        <v>0</v>
      </c>
      <c r="X960" s="232">
        <v>0</v>
      </c>
      <c r="Y960" s="232">
        <v>0</v>
      </c>
      <c r="Z960" s="233">
        <v>45991</v>
      </c>
      <c r="AA960" s="234">
        <v>1</v>
      </c>
      <c r="AB960" s="232">
        <v>11.11</v>
      </c>
    </row>
    <row r="961" spans="1:28" x14ac:dyDescent="0.25">
      <c r="A961" s="16" t="s">
        <v>873</v>
      </c>
      <c r="B961" s="16" t="s">
        <v>3474</v>
      </c>
      <c r="C961" s="16" t="s">
        <v>5508</v>
      </c>
      <c r="D961" s="16" t="s">
        <v>5509</v>
      </c>
      <c r="F961" s="16" t="s">
        <v>3640</v>
      </c>
      <c r="G961" s="16" t="s">
        <v>3641</v>
      </c>
      <c r="H961" s="238">
        <v>1</v>
      </c>
      <c r="I961" s="238">
        <v>0</v>
      </c>
      <c r="J961" s="238">
        <v>0</v>
      </c>
      <c r="K961" s="238">
        <v>0</v>
      </c>
      <c r="L961" s="238">
        <v>0</v>
      </c>
      <c r="M961" s="238">
        <v>0</v>
      </c>
      <c r="N961" s="238">
        <v>0</v>
      </c>
      <c r="O961" s="238">
        <v>0</v>
      </c>
      <c r="P961" s="238">
        <v>0</v>
      </c>
      <c r="Q961" s="232">
        <v>11.11</v>
      </c>
      <c r="R961" s="232">
        <v>0</v>
      </c>
      <c r="S961" s="232">
        <v>0</v>
      </c>
      <c r="T961" s="232">
        <v>0</v>
      </c>
      <c r="U961" s="232">
        <v>0</v>
      </c>
      <c r="V961" s="232">
        <v>0</v>
      </c>
      <c r="W961" s="232">
        <v>0</v>
      </c>
      <c r="X961" s="232">
        <v>0</v>
      </c>
      <c r="Y961" s="232">
        <v>0</v>
      </c>
      <c r="Z961" s="233">
        <v>45991</v>
      </c>
      <c r="AA961" s="234">
        <v>1</v>
      </c>
      <c r="AB961" s="232">
        <v>11.11</v>
      </c>
    </row>
    <row r="962" spans="1:28" x14ac:dyDescent="0.25">
      <c r="A962" s="16" t="s">
        <v>873</v>
      </c>
      <c r="B962" s="16" t="s">
        <v>3474</v>
      </c>
      <c r="C962" s="16" t="s">
        <v>5510</v>
      </c>
      <c r="D962" s="16" t="s">
        <v>5511</v>
      </c>
      <c r="F962" s="16" t="s">
        <v>3640</v>
      </c>
      <c r="G962" s="16" t="s">
        <v>3641</v>
      </c>
      <c r="H962" s="238">
        <v>1</v>
      </c>
      <c r="I962" s="238">
        <v>0</v>
      </c>
      <c r="J962" s="238">
        <v>0</v>
      </c>
      <c r="K962" s="238">
        <v>0</v>
      </c>
      <c r="L962" s="238">
        <v>0</v>
      </c>
      <c r="M962" s="238">
        <v>0</v>
      </c>
      <c r="N962" s="238">
        <v>0</v>
      </c>
      <c r="O962" s="238">
        <v>0</v>
      </c>
      <c r="P962" s="238">
        <v>0</v>
      </c>
      <c r="Q962" s="232">
        <v>11.11</v>
      </c>
      <c r="R962" s="232">
        <v>0</v>
      </c>
      <c r="S962" s="232">
        <v>0</v>
      </c>
      <c r="T962" s="232">
        <v>0</v>
      </c>
      <c r="U962" s="232">
        <v>0</v>
      </c>
      <c r="V962" s="232">
        <v>0</v>
      </c>
      <c r="W962" s="232">
        <v>0</v>
      </c>
      <c r="X962" s="232">
        <v>0</v>
      </c>
      <c r="Y962" s="232">
        <v>0</v>
      </c>
      <c r="Z962" s="233">
        <v>45991</v>
      </c>
      <c r="AA962" s="234">
        <v>1</v>
      </c>
      <c r="AB962" s="232">
        <v>11.11</v>
      </c>
    </row>
    <row r="963" spans="1:28" x14ac:dyDescent="0.25">
      <c r="A963" s="16" t="s">
        <v>873</v>
      </c>
      <c r="B963" s="16" t="s">
        <v>3474</v>
      </c>
      <c r="C963" s="16" t="s">
        <v>5512</v>
      </c>
      <c r="D963" s="16" t="s">
        <v>5513</v>
      </c>
      <c r="F963" s="16" t="s">
        <v>3640</v>
      </c>
      <c r="G963" s="16" t="s">
        <v>3641</v>
      </c>
      <c r="H963" s="238">
        <v>1</v>
      </c>
      <c r="I963" s="238">
        <v>0</v>
      </c>
      <c r="J963" s="238">
        <v>0</v>
      </c>
      <c r="K963" s="238">
        <v>0</v>
      </c>
      <c r="L963" s="238">
        <v>0</v>
      </c>
      <c r="M963" s="238">
        <v>0</v>
      </c>
      <c r="N963" s="238">
        <v>0</v>
      </c>
      <c r="O963" s="238">
        <v>0</v>
      </c>
      <c r="P963" s="238">
        <v>0</v>
      </c>
      <c r="Q963" s="232">
        <v>11.11</v>
      </c>
      <c r="R963" s="232">
        <v>0</v>
      </c>
      <c r="S963" s="232">
        <v>0</v>
      </c>
      <c r="T963" s="232">
        <v>0</v>
      </c>
      <c r="U963" s="232">
        <v>0</v>
      </c>
      <c r="V963" s="232">
        <v>0</v>
      </c>
      <c r="W963" s="232">
        <v>0</v>
      </c>
      <c r="X963" s="232">
        <v>0</v>
      </c>
      <c r="Y963" s="232">
        <v>0</v>
      </c>
      <c r="Z963" s="233">
        <v>45991</v>
      </c>
      <c r="AA963" s="234">
        <v>1</v>
      </c>
      <c r="AB963" s="232">
        <v>11.11</v>
      </c>
    </row>
    <row r="964" spans="1:28" x14ac:dyDescent="0.25">
      <c r="A964" s="16" t="s">
        <v>873</v>
      </c>
      <c r="B964" s="16" t="s">
        <v>3474</v>
      </c>
      <c r="C964" s="16" t="s">
        <v>5514</v>
      </c>
      <c r="D964" s="16" t="s">
        <v>5515</v>
      </c>
      <c r="F964" s="16" t="s">
        <v>3640</v>
      </c>
      <c r="G964" s="16" t="s">
        <v>3641</v>
      </c>
      <c r="H964" s="238">
        <v>1</v>
      </c>
      <c r="I964" s="238">
        <v>0</v>
      </c>
      <c r="J964" s="238">
        <v>0</v>
      </c>
      <c r="K964" s="238">
        <v>0</v>
      </c>
      <c r="L964" s="238">
        <v>0</v>
      </c>
      <c r="M964" s="238">
        <v>0</v>
      </c>
      <c r="N964" s="238">
        <v>0</v>
      </c>
      <c r="O964" s="238">
        <v>0</v>
      </c>
      <c r="P964" s="238">
        <v>0</v>
      </c>
      <c r="Q964" s="232">
        <v>11.11</v>
      </c>
      <c r="R964" s="232">
        <v>0</v>
      </c>
      <c r="S964" s="232">
        <v>0</v>
      </c>
      <c r="T964" s="232">
        <v>0</v>
      </c>
      <c r="U964" s="232">
        <v>0</v>
      </c>
      <c r="V964" s="232">
        <v>0</v>
      </c>
      <c r="W964" s="232">
        <v>0</v>
      </c>
      <c r="X964" s="232">
        <v>0</v>
      </c>
      <c r="Y964" s="232">
        <v>0</v>
      </c>
      <c r="Z964" s="233">
        <v>45991</v>
      </c>
      <c r="AA964" s="234">
        <v>1</v>
      </c>
      <c r="AB964" s="232">
        <v>11.11</v>
      </c>
    </row>
    <row r="965" spans="1:28" x14ac:dyDescent="0.25">
      <c r="A965" s="16" t="s">
        <v>873</v>
      </c>
      <c r="B965" s="16" t="s">
        <v>3474</v>
      </c>
      <c r="C965" s="16" t="s">
        <v>5516</v>
      </c>
      <c r="D965" s="16" t="s">
        <v>5517</v>
      </c>
      <c r="F965" s="16" t="s">
        <v>3640</v>
      </c>
      <c r="G965" s="16" t="s">
        <v>3641</v>
      </c>
      <c r="H965" s="238">
        <v>1</v>
      </c>
      <c r="I965" s="238">
        <v>0</v>
      </c>
      <c r="J965" s="238">
        <v>0</v>
      </c>
      <c r="K965" s="238">
        <v>0</v>
      </c>
      <c r="L965" s="238">
        <v>0</v>
      </c>
      <c r="M965" s="238">
        <v>0</v>
      </c>
      <c r="N965" s="238">
        <v>0</v>
      </c>
      <c r="O965" s="238">
        <v>0</v>
      </c>
      <c r="P965" s="238">
        <v>0</v>
      </c>
      <c r="Q965" s="232">
        <v>11.11</v>
      </c>
      <c r="R965" s="232">
        <v>0</v>
      </c>
      <c r="S965" s="232">
        <v>0</v>
      </c>
      <c r="T965" s="232">
        <v>0</v>
      </c>
      <c r="U965" s="232">
        <v>0</v>
      </c>
      <c r="V965" s="232">
        <v>0</v>
      </c>
      <c r="W965" s="232">
        <v>0</v>
      </c>
      <c r="X965" s="232">
        <v>0</v>
      </c>
      <c r="Y965" s="232">
        <v>0</v>
      </c>
      <c r="Z965" s="233">
        <v>45991</v>
      </c>
      <c r="AA965" s="234">
        <v>1</v>
      </c>
      <c r="AB965" s="232">
        <v>11.11</v>
      </c>
    </row>
    <row r="966" spans="1:28" x14ac:dyDescent="0.25">
      <c r="A966" s="16" t="s">
        <v>873</v>
      </c>
      <c r="B966" s="16" t="s">
        <v>3474</v>
      </c>
      <c r="C966" s="16" t="s">
        <v>5518</v>
      </c>
      <c r="D966" s="16" t="s">
        <v>5519</v>
      </c>
      <c r="F966" s="16" t="s">
        <v>3640</v>
      </c>
      <c r="G966" s="16" t="s">
        <v>3641</v>
      </c>
      <c r="H966" s="238">
        <v>1</v>
      </c>
      <c r="I966" s="238">
        <v>0</v>
      </c>
      <c r="J966" s="238">
        <v>0</v>
      </c>
      <c r="K966" s="238">
        <v>0</v>
      </c>
      <c r="L966" s="238">
        <v>0</v>
      </c>
      <c r="M966" s="238">
        <v>0</v>
      </c>
      <c r="N966" s="238">
        <v>0</v>
      </c>
      <c r="O966" s="238">
        <v>0</v>
      </c>
      <c r="P966" s="238">
        <v>0</v>
      </c>
      <c r="Q966" s="232">
        <v>11.11</v>
      </c>
      <c r="R966" s="232">
        <v>0</v>
      </c>
      <c r="S966" s="232">
        <v>0</v>
      </c>
      <c r="T966" s="232">
        <v>0</v>
      </c>
      <c r="U966" s="232">
        <v>0</v>
      </c>
      <c r="V966" s="232">
        <v>0</v>
      </c>
      <c r="W966" s="232">
        <v>0</v>
      </c>
      <c r="X966" s="232">
        <v>0</v>
      </c>
      <c r="Y966" s="232">
        <v>0</v>
      </c>
      <c r="Z966" s="233">
        <v>45991</v>
      </c>
      <c r="AA966" s="234">
        <v>1</v>
      </c>
      <c r="AB966" s="232">
        <v>11.11</v>
      </c>
    </row>
    <row r="967" spans="1:28" x14ac:dyDescent="0.25">
      <c r="A967" s="16" t="s">
        <v>873</v>
      </c>
      <c r="B967" s="16" t="s">
        <v>3474</v>
      </c>
      <c r="C967" s="16" t="s">
        <v>5520</v>
      </c>
      <c r="D967" s="16" t="s">
        <v>5521</v>
      </c>
      <c r="F967" s="16" t="s">
        <v>3640</v>
      </c>
      <c r="G967" s="16" t="s">
        <v>3641</v>
      </c>
      <c r="H967" s="238">
        <v>1</v>
      </c>
      <c r="I967" s="238">
        <v>0</v>
      </c>
      <c r="J967" s="238">
        <v>0</v>
      </c>
      <c r="K967" s="238">
        <v>0</v>
      </c>
      <c r="L967" s="238">
        <v>0</v>
      </c>
      <c r="M967" s="238">
        <v>0</v>
      </c>
      <c r="N967" s="238">
        <v>0</v>
      </c>
      <c r="O967" s="238">
        <v>0</v>
      </c>
      <c r="P967" s="238">
        <v>0</v>
      </c>
      <c r="Q967" s="232">
        <v>11.11</v>
      </c>
      <c r="R967" s="232">
        <v>0</v>
      </c>
      <c r="S967" s="232">
        <v>0</v>
      </c>
      <c r="T967" s="232">
        <v>0</v>
      </c>
      <c r="U967" s="232">
        <v>0</v>
      </c>
      <c r="V967" s="232">
        <v>0</v>
      </c>
      <c r="W967" s="232">
        <v>0</v>
      </c>
      <c r="X967" s="232">
        <v>0</v>
      </c>
      <c r="Y967" s="232">
        <v>0</v>
      </c>
      <c r="Z967" s="233">
        <v>45991</v>
      </c>
      <c r="AA967" s="234">
        <v>1</v>
      </c>
      <c r="AB967" s="232">
        <v>11.11</v>
      </c>
    </row>
    <row r="968" spans="1:28" x14ac:dyDescent="0.25">
      <c r="A968" s="16" t="s">
        <v>873</v>
      </c>
      <c r="B968" s="16" t="s">
        <v>3474</v>
      </c>
      <c r="C968" s="16" t="s">
        <v>5522</v>
      </c>
      <c r="D968" s="16" t="s">
        <v>5523</v>
      </c>
      <c r="F968" s="16" t="s">
        <v>3640</v>
      </c>
      <c r="G968" s="16" t="s">
        <v>3641</v>
      </c>
      <c r="H968" s="238">
        <v>1</v>
      </c>
      <c r="I968" s="238">
        <v>0</v>
      </c>
      <c r="J968" s="238">
        <v>0</v>
      </c>
      <c r="K968" s="238">
        <v>0</v>
      </c>
      <c r="L968" s="238">
        <v>0</v>
      </c>
      <c r="M968" s="238">
        <v>0</v>
      </c>
      <c r="N968" s="238">
        <v>0</v>
      </c>
      <c r="O968" s="238">
        <v>0</v>
      </c>
      <c r="P968" s="238">
        <v>0</v>
      </c>
      <c r="Q968" s="232">
        <v>11.11</v>
      </c>
      <c r="R968" s="232">
        <v>0</v>
      </c>
      <c r="S968" s="232">
        <v>0</v>
      </c>
      <c r="T968" s="232">
        <v>0</v>
      </c>
      <c r="U968" s="232">
        <v>0</v>
      </c>
      <c r="V968" s="232">
        <v>0</v>
      </c>
      <c r="W968" s="232">
        <v>0</v>
      </c>
      <c r="X968" s="232">
        <v>0</v>
      </c>
      <c r="Y968" s="232">
        <v>0</v>
      </c>
      <c r="Z968" s="233">
        <v>45991</v>
      </c>
      <c r="AA968" s="234">
        <v>1</v>
      </c>
      <c r="AB968" s="232">
        <v>11.11</v>
      </c>
    </row>
    <row r="969" spans="1:28" x14ac:dyDescent="0.25">
      <c r="A969" s="16" t="s">
        <v>873</v>
      </c>
      <c r="B969" s="16" t="s">
        <v>3474</v>
      </c>
      <c r="C969" s="16" t="s">
        <v>5524</v>
      </c>
      <c r="D969" s="16" t="s">
        <v>5525</v>
      </c>
      <c r="F969" s="16" t="s">
        <v>3640</v>
      </c>
      <c r="G969" s="16" t="s">
        <v>3641</v>
      </c>
      <c r="H969" s="238">
        <v>1</v>
      </c>
      <c r="I969" s="238">
        <v>0</v>
      </c>
      <c r="J969" s="238">
        <v>0</v>
      </c>
      <c r="K969" s="238">
        <v>0</v>
      </c>
      <c r="L969" s="238">
        <v>0</v>
      </c>
      <c r="M969" s="238">
        <v>0</v>
      </c>
      <c r="N969" s="238">
        <v>0</v>
      </c>
      <c r="O969" s="238">
        <v>0</v>
      </c>
      <c r="P969" s="238">
        <v>0</v>
      </c>
      <c r="Q969" s="232">
        <v>11.11</v>
      </c>
      <c r="R969" s="232">
        <v>0</v>
      </c>
      <c r="S969" s="232">
        <v>0</v>
      </c>
      <c r="T969" s="232">
        <v>0</v>
      </c>
      <c r="U969" s="232">
        <v>0</v>
      </c>
      <c r="V969" s="232">
        <v>0</v>
      </c>
      <c r="W969" s="232">
        <v>0</v>
      </c>
      <c r="X969" s="232">
        <v>0</v>
      </c>
      <c r="Y969" s="232">
        <v>0</v>
      </c>
      <c r="Z969" s="233">
        <v>45991</v>
      </c>
      <c r="AA969" s="234">
        <v>1</v>
      </c>
      <c r="AB969" s="232">
        <v>11.11</v>
      </c>
    </row>
    <row r="970" spans="1:28" x14ac:dyDescent="0.25">
      <c r="A970" s="16" t="s">
        <v>873</v>
      </c>
      <c r="B970" s="16" t="s">
        <v>3474</v>
      </c>
      <c r="C970" s="16" t="s">
        <v>5526</v>
      </c>
      <c r="D970" s="16" t="s">
        <v>5527</v>
      </c>
      <c r="F970" s="16" t="s">
        <v>3640</v>
      </c>
      <c r="G970" s="16" t="s">
        <v>3641</v>
      </c>
      <c r="H970" s="238">
        <v>1</v>
      </c>
      <c r="I970" s="238">
        <v>0</v>
      </c>
      <c r="J970" s="238">
        <v>0</v>
      </c>
      <c r="K970" s="238">
        <v>0</v>
      </c>
      <c r="L970" s="238">
        <v>0</v>
      </c>
      <c r="M970" s="238">
        <v>0</v>
      </c>
      <c r="N970" s="238">
        <v>0</v>
      </c>
      <c r="O970" s="238">
        <v>0</v>
      </c>
      <c r="P970" s="238">
        <v>0</v>
      </c>
      <c r="Q970" s="232">
        <v>11.11</v>
      </c>
      <c r="R970" s="232">
        <v>0</v>
      </c>
      <c r="S970" s="232">
        <v>0</v>
      </c>
      <c r="T970" s="232">
        <v>0</v>
      </c>
      <c r="U970" s="232">
        <v>0</v>
      </c>
      <c r="V970" s="232">
        <v>0</v>
      </c>
      <c r="W970" s="232">
        <v>0</v>
      </c>
      <c r="X970" s="232">
        <v>0</v>
      </c>
      <c r="Y970" s="232">
        <v>0</v>
      </c>
      <c r="Z970" s="233">
        <v>45991</v>
      </c>
      <c r="AA970" s="234">
        <v>1</v>
      </c>
      <c r="AB970" s="232">
        <v>11.11</v>
      </c>
    </row>
    <row r="971" spans="1:28" x14ac:dyDescent="0.25">
      <c r="A971" s="16" t="s">
        <v>873</v>
      </c>
      <c r="B971" s="16" t="s">
        <v>3474</v>
      </c>
      <c r="C971" s="16" t="s">
        <v>5528</v>
      </c>
      <c r="D971" s="16" t="s">
        <v>5529</v>
      </c>
      <c r="F971" s="16" t="s">
        <v>3640</v>
      </c>
      <c r="G971" s="16" t="s">
        <v>3641</v>
      </c>
      <c r="H971" s="238">
        <v>1</v>
      </c>
      <c r="I971" s="238">
        <v>0</v>
      </c>
      <c r="J971" s="238">
        <v>0</v>
      </c>
      <c r="K971" s="238">
        <v>0</v>
      </c>
      <c r="L971" s="238">
        <v>0</v>
      </c>
      <c r="M971" s="238">
        <v>0</v>
      </c>
      <c r="N971" s="238">
        <v>0</v>
      </c>
      <c r="O971" s="238">
        <v>0</v>
      </c>
      <c r="P971" s="238">
        <v>0</v>
      </c>
      <c r="Q971" s="232">
        <v>11.11</v>
      </c>
      <c r="R971" s="232">
        <v>0</v>
      </c>
      <c r="S971" s="232">
        <v>0</v>
      </c>
      <c r="T971" s="232">
        <v>0</v>
      </c>
      <c r="U971" s="232">
        <v>0</v>
      </c>
      <c r="V971" s="232">
        <v>0</v>
      </c>
      <c r="W971" s="232">
        <v>0</v>
      </c>
      <c r="X971" s="232">
        <v>0</v>
      </c>
      <c r="Y971" s="232">
        <v>0</v>
      </c>
      <c r="Z971" s="233">
        <v>45991</v>
      </c>
      <c r="AA971" s="234">
        <v>1</v>
      </c>
      <c r="AB971" s="232">
        <v>11.11</v>
      </c>
    </row>
    <row r="972" spans="1:28" x14ac:dyDescent="0.25">
      <c r="A972" s="16" t="s">
        <v>873</v>
      </c>
      <c r="B972" s="16" t="s">
        <v>3474</v>
      </c>
      <c r="C972" s="16" t="s">
        <v>5530</v>
      </c>
      <c r="D972" s="16" t="s">
        <v>5531</v>
      </c>
      <c r="F972" s="16" t="s">
        <v>3640</v>
      </c>
      <c r="G972" s="16" t="s">
        <v>3641</v>
      </c>
      <c r="H972" s="238">
        <v>1</v>
      </c>
      <c r="I972" s="238">
        <v>0</v>
      </c>
      <c r="J972" s="238">
        <v>0</v>
      </c>
      <c r="K972" s="238">
        <v>0</v>
      </c>
      <c r="L972" s="238">
        <v>0</v>
      </c>
      <c r="M972" s="238">
        <v>0</v>
      </c>
      <c r="N972" s="238">
        <v>0</v>
      </c>
      <c r="O972" s="238">
        <v>0</v>
      </c>
      <c r="P972" s="238">
        <v>0</v>
      </c>
      <c r="Q972" s="232">
        <v>11.11</v>
      </c>
      <c r="R972" s="232">
        <v>0</v>
      </c>
      <c r="S972" s="232">
        <v>0</v>
      </c>
      <c r="T972" s="232">
        <v>0</v>
      </c>
      <c r="U972" s="232">
        <v>0</v>
      </c>
      <c r="V972" s="232">
        <v>0</v>
      </c>
      <c r="W972" s="232">
        <v>0</v>
      </c>
      <c r="X972" s="232">
        <v>0</v>
      </c>
      <c r="Y972" s="232">
        <v>0</v>
      </c>
      <c r="Z972" s="233">
        <v>45991</v>
      </c>
      <c r="AA972" s="234">
        <v>1</v>
      </c>
      <c r="AB972" s="232">
        <v>11.11</v>
      </c>
    </row>
    <row r="973" spans="1:28" x14ac:dyDescent="0.25">
      <c r="A973" s="16" t="s">
        <v>873</v>
      </c>
      <c r="B973" s="16" t="s">
        <v>3474</v>
      </c>
      <c r="C973" s="16" t="s">
        <v>5532</v>
      </c>
      <c r="D973" s="16" t="s">
        <v>5533</v>
      </c>
      <c r="F973" s="16" t="s">
        <v>3640</v>
      </c>
      <c r="G973" s="16" t="s">
        <v>3641</v>
      </c>
      <c r="H973" s="238">
        <v>1</v>
      </c>
      <c r="I973" s="238">
        <v>0</v>
      </c>
      <c r="J973" s="238">
        <v>0</v>
      </c>
      <c r="K973" s="238">
        <v>0</v>
      </c>
      <c r="L973" s="238">
        <v>0</v>
      </c>
      <c r="M973" s="238">
        <v>0</v>
      </c>
      <c r="N973" s="238">
        <v>0</v>
      </c>
      <c r="O973" s="238">
        <v>0</v>
      </c>
      <c r="P973" s="238">
        <v>0</v>
      </c>
      <c r="Q973" s="232">
        <v>11.11</v>
      </c>
      <c r="R973" s="232">
        <v>0</v>
      </c>
      <c r="S973" s="232">
        <v>0</v>
      </c>
      <c r="T973" s="232">
        <v>0</v>
      </c>
      <c r="U973" s="232">
        <v>0</v>
      </c>
      <c r="V973" s="232">
        <v>0</v>
      </c>
      <c r="W973" s="232">
        <v>0</v>
      </c>
      <c r="X973" s="232">
        <v>0</v>
      </c>
      <c r="Y973" s="232">
        <v>0</v>
      </c>
      <c r="Z973" s="233">
        <v>45991</v>
      </c>
      <c r="AA973" s="234">
        <v>1</v>
      </c>
      <c r="AB973" s="232">
        <v>11.11</v>
      </c>
    </row>
    <row r="974" spans="1:28" x14ac:dyDescent="0.25">
      <c r="A974" s="16" t="s">
        <v>873</v>
      </c>
      <c r="B974" s="16" t="s">
        <v>3474</v>
      </c>
      <c r="C974" s="16" t="s">
        <v>5534</v>
      </c>
      <c r="D974" s="16" t="s">
        <v>5535</v>
      </c>
      <c r="F974" s="16" t="s">
        <v>3640</v>
      </c>
      <c r="G974" s="16" t="s">
        <v>3641</v>
      </c>
      <c r="H974" s="238">
        <v>1</v>
      </c>
      <c r="I974" s="238">
        <v>0</v>
      </c>
      <c r="J974" s="238">
        <v>0</v>
      </c>
      <c r="K974" s="238">
        <v>0</v>
      </c>
      <c r="L974" s="238">
        <v>0</v>
      </c>
      <c r="M974" s="238">
        <v>0</v>
      </c>
      <c r="N974" s="238">
        <v>0</v>
      </c>
      <c r="O974" s="238">
        <v>0</v>
      </c>
      <c r="P974" s="238">
        <v>0</v>
      </c>
      <c r="Q974" s="232">
        <v>11.11</v>
      </c>
      <c r="R974" s="232">
        <v>0</v>
      </c>
      <c r="S974" s="232">
        <v>0</v>
      </c>
      <c r="T974" s="232">
        <v>0</v>
      </c>
      <c r="U974" s="232">
        <v>0</v>
      </c>
      <c r="V974" s="232">
        <v>0</v>
      </c>
      <c r="W974" s="232">
        <v>0</v>
      </c>
      <c r="X974" s="232">
        <v>0</v>
      </c>
      <c r="Y974" s="232">
        <v>0</v>
      </c>
      <c r="Z974" s="233">
        <v>45991</v>
      </c>
      <c r="AA974" s="234">
        <v>1</v>
      </c>
      <c r="AB974" s="232">
        <v>11.11</v>
      </c>
    </row>
    <row r="975" spans="1:28" x14ac:dyDescent="0.25">
      <c r="A975" s="16" t="s">
        <v>873</v>
      </c>
      <c r="B975" s="16" t="s">
        <v>3474</v>
      </c>
      <c r="C975" s="16" t="s">
        <v>5536</v>
      </c>
      <c r="D975" s="16" t="s">
        <v>5537</v>
      </c>
      <c r="F975" s="16" t="s">
        <v>3640</v>
      </c>
      <c r="G975" s="16" t="s">
        <v>3641</v>
      </c>
      <c r="H975" s="238">
        <v>1</v>
      </c>
      <c r="I975" s="238">
        <v>0</v>
      </c>
      <c r="J975" s="238">
        <v>0</v>
      </c>
      <c r="K975" s="238">
        <v>0</v>
      </c>
      <c r="L975" s="238">
        <v>0</v>
      </c>
      <c r="M975" s="238">
        <v>0</v>
      </c>
      <c r="N975" s="238">
        <v>0</v>
      </c>
      <c r="O975" s="238">
        <v>0</v>
      </c>
      <c r="P975" s="238">
        <v>0</v>
      </c>
      <c r="Q975" s="232">
        <v>11.11</v>
      </c>
      <c r="R975" s="232">
        <v>0</v>
      </c>
      <c r="S975" s="232">
        <v>0</v>
      </c>
      <c r="T975" s="232">
        <v>0</v>
      </c>
      <c r="U975" s="232">
        <v>0</v>
      </c>
      <c r="V975" s="232">
        <v>0</v>
      </c>
      <c r="W975" s="232">
        <v>0</v>
      </c>
      <c r="X975" s="232">
        <v>0</v>
      </c>
      <c r="Y975" s="232">
        <v>0</v>
      </c>
      <c r="Z975" s="233">
        <v>45991</v>
      </c>
      <c r="AA975" s="234">
        <v>1</v>
      </c>
      <c r="AB975" s="232">
        <v>11.11</v>
      </c>
    </row>
    <row r="976" spans="1:28" x14ac:dyDescent="0.25">
      <c r="A976" s="16" t="s">
        <v>873</v>
      </c>
      <c r="B976" s="16" t="s">
        <v>3474</v>
      </c>
      <c r="C976" s="16" t="s">
        <v>5538</v>
      </c>
      <c r="D976" s="16" t="s">
        <v>5539</v>
      </c>
      <c r="F976" s="16" t="s">
        <v>3640</v>
      </c>
      <c r="G976" s="16" t="s">
        <v>3641</v>
      </c>
      <c r="H976" s="238">
        <v>1</v>
      </c>
      <c r="I976" s="238">
        <v>0</v>
      </c>
      <c r="J976" s="238">
        <v>0</v>
      </c>
      <c r="K976" s="238">
        <v>0</v>
      </c>
      <c r="L976" s="238">
        <v>0</v>
      </c>
      <c r="M976" s="238">
        <v>0</v>
      </c>
      <c r="N976" s="238">
        <v>0</v>
      </c>
      <c r="O976" s="238">
        <v>0</v>
      </c>
      <c r="P976" s="238">
        <v>0</v>
      </c>
      <c r="Q976" s="232">
        <v>11.11</v>
      </c>
      <c r="R976" s="232">
        <v>0</v>
      </c>
      <c r="S976" s="232">
        <v>0</v>
      </c>
      <c r="T976" s="232">
        <v>0</v>
      </c>
      <c r="U976" s="232">
        <v>0</v>
      </c>
      <c r="V976" s="232">
        <v>0</v>
      </c>
      <c r="W976" s="232">
        <v>0</v>
      </c>
      <c r="X976" s="232">
        <v>0</v>
      </c>
      <c r="Y976" s="232">
        <v>0</v>
      </c>
      <c r="Z976" s="233">
        <v>45991</v>
      </c>
      <c r="AA976" s="234">
        <v>1</v>
      </c>
      <c r="AB976" s="232">
        <v>11.11</v>
      </c>
    </row>
    <row r="977" spans="1:28" x14ac:dyDescent="0.25">
      <c r="A977" s="16" t="s">
        <v>873</v>
      </c>
      <c r="B977" s="16" t="s">
        <v>3474</v>
      </c>
      <c r="C977" s="16" t="s">
        <v>5540</v>
      </c>
      <c r="D977" s="16" t="s">
        <v>5541</v>
      </c>
      <c r="F977" s="16" t="s">
        <v>3640</v>
      </c>
      <c r="G977" s="16" t="s">
        <v>3641</v>
      </c>
      <c r="H977" s="238">
        <v>3</v>
      </c>
      <c r="I977" s="238">
        <v>0</v>
      </c>
      <c r="J977" s="238">
        <v>0</v>
      </c>
      <c r="K977" s="238">
        <v>0</v>
      </c>
      <c r="L977" s="238">
        <v>0</v>
      </c>
      <c r="M977" s="238">
        <v>0</v>
      </c>
      <c r="N977" s="238">
        <v>0</v>
      </c>
      <c r="O977" s="238">
        <v>0</v>
      </c>
      <c r="P977" s="238">
        <v>0</v>
      </c>
      <c r="Q977" s="232">
        <v>33.33</v>
      </c>
      <c r="R977" s="232">
        <v>0</v>
      </c>
      <c r="S977" s="232">
        <v>0</v>
      </c>
      <c r="T977" s="232">
        <v>0</v>
      </c>
      <c r="U977" s="232">
        <v>0</v>
      </c>
      <c r="V977" s="232">
        <v>0</v>
      </c>
      <c r="W977" s="232">
        <v>0</v>
      </c>
      <c r="X977" s="232">
        <v>0</v>
      </c>
      <c r="Y977" s="232">
        <v>0</v>
      </c>
      <c r="Z977" s="233">
        <v>45991</v>
      </c>
      <c r="AA977" s="234">
        <v>3</v>
      </c>
      <c r="AB977" s="232">
        <v>33.33</v>
      </c>
    </row>
    <row r="978" spans="1:28" x14ac:dyDescent="0.25">
      <c r="A978" s="16" t="s">
        <v>873</v>
      </c>
      <c r="B978" s="16" t="s">
        <v>3474</v>
      </c>
      <c r="C978" s="16" t="s">
        <v>5542</v>
      </c>
      <c r="D978" s="16" t="s">
        <v>5543</v>
      </c>
      <c r="F978" s="16" t="s">
        <v>3640</v>
      </c>
      <c r="G978" s="16" t="s">
        <v>3641</v>
      </c>
      <c r="H978" s="238">
        <v>6</v>
      </c>
      <c r="I978" s="238">
        <v>0</v>
      </c>
      <c r="J978" s="238">
        <v>0</v>
      </c>
      <c r="K978" s="238">
        <v>0</v>
      </c>
      <c r="L978" s="238">
        <v>0</v>
      </c>
      <c r="M978" s="238">
        <v>0</v>
      </c>
      <c r="N978" s="238">
        <v>0</v>
      </c>
      <c r="O978" s="238">
        <v>0</v>
      </c>
      <c r="P978" s="238">
        <v>0</v>
      </c>
      <c r="Q978" s="232">
        <v>3036</v>
      </c>
      <c r="R978" s="232">
        <v>0</v>
      </c>
      <c r="S978" s="232">
        <v>0</v>
      </c>
      <c r="T978" s="232">
        <v>0</v>
      </c>
      <c r="U978" s="232">
        <v>0</v>
      </c>
      <c r="V978" s="232">
        <v>0</v>
      </c>
      <c r="W978" s="232">
        <v>0</v>
      </c>
      <c r="X978" s="232">
        <v>0</v>
      </c>
      <c r="Y978" s="232">
        <v>0</v>
      </c>
      <c r="Z978" s="233">
        <v>45991</v>
      </c>
      <c r="AA978" s="234">
        <v>6</v>
      </c>
      <c r="AB978" s="232">
        <v>3036</v>
      </c>
    </row>
    <row r="979" spans="1:28" x14ac:dyDescent="0.25">
      <c r="A979" s="16" t="s">
        <v>873</v>
      </c>
      <c r="B979" s="16" t="s">
        <v>3474</v>
      </c>
      <c r="C979" s="16" t="s">
        <v>5544</v>
      </c>
      <c r="D979" s="16" t="s">
        <v>5545</v>
      </c>
      <c r="F979" s="16" t="s">
        <v>3640</v>
      </c>
      <c r="G979" s="16" t="s">
        <v>3641</v>
      </c>
      <c r="H979" s="238">
        <v>1</v>
      </c>
      <c r="I979" s="238">
        <v>0</v>
      </c>
      <c r="J979" s="238">
        <v>0</v>
      </c>
      <c r="K979" s="238">
        <v>0</v>
      </c>
      <c r="L979" s="238">
        <v>0</v>
      </c>
      <c r="M979" s="238">
        <v>0</v>
      </c>
      <c r="N979" s="238">
        <v>0</v>
      </c>
      <c r="O979" s="238">
        <v>0</v>
      </c>
      <c r="P979" s="238">
        <v>0</v>
      </c>
      <c r="Q979" s="232">
        <v>484</v>
      </c>
      <c r="R979" s="232">
        <v>0</v>
      </c>
      <c r="S979" s="232">
        <v>0</v>
      </c>
      <c r="T979" s="232">
        <v>0</v>
      </c>
      <c r="U979" s="232">
        <v>0</v>
      </c>
      <c r="V979" s="232">
        <v>0</v>
      </c>
      <c r="W979" s="232">
        <v>0</v>
      </c>
      <c r="X979" s="232">
        <v>0</v>
      </c>
      <c r="Y979" s="232">
        <v>0</v>
      </c>
      <c r="Z979" s="233">
        <v>45991</v>
      </c>
      <c r="AA979" s="234">
        <v>1</v>
      </c>
      <c r="AB979" s="232">
        <v>484</v>
      </c>
    </row>
    <row r="980" spans="1:28" x14ac:dyDescent="0.25">
      <c r="A980" s="16" t="s">
        <v>873</v>
      </c>
      <c r="B980" s="16" t="s">
        <v>3474</v>
      </c>
      <c r="C980" s="16" t="s">
        <v>5546</v>
      </c>
      <c r="D980" s="16" t="s">
        <v>5547</v>
      </c>
      <c r="F980" s="16" t="s">
        <v>3640</v>
      </c>
      <c r="G980" s="16" t="s">
        <v>3641</v>
      </c>
      <c r="H980" s="238">
        <v>2</v>
      </c>
      <c r="I980" s="238">
        <v>0</v>
      </c>
      <c r="J980" s="238">
        <v>0</v>
      </c>
      <c r="K980" s="238">
        <v>0</v>
      </c>
      <c r="L980" s="238">
        <v>0</v>
      </c>
      <c r="M980" s="238">
        <v>0</v>
      </c>
      <c r="N980" s="238">
        <v>0</v>
      </c>
      <c r="O980" s="238">
        <v>0</v>
      </c>
      <c r="P980" s="238">
        <v>0</v>
      </c>
      <c r="Q980" s="232">
        <v>22.22</v>
      </c>
      <c r="R980" s="232">
        <v>0</v>
      </c>
      <c r="S980" s="232">
        <v>0</v>
      </c>
      <c r="T980" s="232">
        <v>0</v>
      </c>
      <c r="U980" s="232">
        <v>0</v>
      </c>
      <c r="V980" s="232">
        <v>0</v>
      </c>
      <c r="W980" s="232">
        <v>0</v>
      </c>
      <c r="X980" s="232">
        <v>0</v>
      </c>
      <c r="Y980" s="232">
        <v>0</v>
      </c>
      <c r="Z980" s="233">
        <v>45991</v>
      </c>
      <c r="AA980" s="234">
        <v>2</v>
      </c>
      <c r="AB980" s="232">
        <v>22.22</v>
      </c>
    </row>
    <row r="981" spans="1:28" x14ac:dyDescent="0.25">
      <c r="A981" s="16" t="s">
        <v>873</v>
      </c>
      <c r="B981" s="16" t="s">
        <v>3474</v>
      </c>
      <c r="C981" s="16" t="s">
        <v>5548</v>
      </c>
      <c r="D981" s="16" t="s">
        <v>5549</v>
      </c>
      <c r="F981" s="16" t="s">
        <v>3640</v>
      </c>
      <c r="G981" s="16" t="s">
        <v>3641</v>
      </c>
      <c r="H981" s="238">
        <v>1</v>
      </c>
      <c r="I981" s="238">
        <v>0</v>
      </c>
      <c r="J981" s="238">
        <v>0</v>
      </c>
      <c r="K981" s="238">
        <v>0</v>
      </c>
      <c r="L981" s="238">
        <v>0</v>
      </c>
      <c r="M981" s="238">
        <v>0</v>
      </c>
      <c r="N981" s="238">
        <v>0</v>
      </c>
      <c r="O981" s="238">
        <v>0</v>
      </c>
      <c r="P981" s="238">
        <v>0</v>
      </c>
      <c r="Q981" s="232">
        <v>11.11</v>
      </c>
      <c r="R981" s="232">
        <v>0</v>
      </c>
      <c r="S981" s="232">
        <v>0</v>
      </c>
      <c r="T981" s="232">
        <v>0</v>
      </c>
      <c r="U981" s="232">
        <v>0</v>
      </c>
      <c r="V981" s="232">
        <v>0</v>
      </c>
      <c r="W981" s="232">
        <v>0</v>
      </c>
      <c r="X981" s="232">
        <v>0</v>
      </c>
      <c r="Y981" s="232">
        <v>0</v>
      </c>
      <c r="Z981" s="233">
        <v>45991</v>
      </c>
      <c r="AA981" s="234">
        <v>1</v>
      </c>
      <c r="AB981" s="232">
        <v>11.11</v>
      </c>
    </row>
    <row r="982" spans="1:28" x14ac:dyDescent="0.25">
      <c r="A982" s="16" t="s">
        <v>873</v>
      </c>
      <c r="B982" s="16" t="s">
        <v>3474</v>
      </c>
      <c r="C982" s="16" t="s">
        <v>5550</v>
      </c>
      <c r="D982" s="16" t="s">
        <v>5551</v>
      </c>
      <c r="F982" s="16" t="s">
        <v>3640</v>
      </c>
      <c r="G982" s="16" t="s">
        <v>3641</v>
      </c>
      <c r="H982" s="238">
        <v>6</v>
      </c>
      <c r="I982" s="238">
        <v>0</v>
      </c>
      <c r="J982" s="238">
        <v>0</v>
      </c>
      <c r="K982" s="238">
        <v>0</v>
      </c>
      <c r="L982" s="238">
        <v>0</v>
      </c>
      <c r="M982" s="238">
        <v>0</v>
      </c>
      <c r="N982" s="238">
        <v>0</v>
      </c>
      <c r="O982" s="238">
        <v>0</v>
      </c>
      <c r="P982" s="238">
        <v>0</v>
      </c>
      <c r="Q982" s="232">
        <v>66.66</v>
      </c>
      <c r="R982" s="232">
        <v>0</v>
      </c>
      <c r="S982" s="232">
        <v>0</v>
      </c>
      <c r="T982" s="232">
        <v>0</v>
      </c>
      <c r="U982" s="232">
        <v>0</v>
      </c>
      <c r="V982" s="232">
        <v>0</v>
      </c>
      <c r="W982" s="232">
        <v>0</v>
      </c>
      <c r="X982" s="232">
        <v>0</v>
      </c>
      <c r="Y982" s="232">
        <v>0</v>
      </c>
      <c r="Z982" s="233">
        <v>45991</v>
      </c>
      <c r="AA982" s="234">
        <v>6</v>
      </c>
      <c r="AB982" s="232">
        <v>66.66</v>
      </c>
    </row>
    <row r="983" spans="1:28" x14ac:dyDescent="0.25">
      <c r="A983" s="16" t="s">
        <v>873</v>
      </c>
      <c r="B983" s="16" t="s">
        <v>3474</v>
      </c>
      <c r="C983" s="16" t="s">
        <v>5552</v>
      </c>
      <c r="D983" s="16" t="s">
        <v>5553</v>
      </c>
      <c r="F983" s="16" t="s">
        <v>3640</v>
      </c>
      <c r="G983" s="16" t="s">
        <v>3641</v>
      </c>
      <c r="H983" s="238">
        <v>1</v>
      </c>
      <c r="I983" s="238">
        <v>0</v>
      </c>
      <c r="J983" s="238">
        <v>0</v>
      </c>
      <c r="K983" s="238">
        <v>0</v>
      </c>
      <c r="L983" s="238">
        <v>0</v>
      </c>
      <c r="M983" s="238">
        <v>0</v>
      </c>
      <c r="N983" s="238">
        <v>0</v>
      </c>
      <c r="O983" s="238">
        <v>0</v>
      </c>
      <c r="P983" s="238">
        <v>0</v>
      </c>
      <c r="Q983" s="232">
        <v>11.11</v>
      </c>
      <c r="R983" s="232">
        <v>0</v>
      </c>
      <c r="S983" s="232">
        <v>0</v>
      </c>
      <c r="T983" s="232">
        <v>0</v>
      </c>
      <c r="U983" s="232">
        <v>0</v>
      </c>
      <c r="V983" s="232">
        <v>0</v>
      </c>
      <c r="W983" s="232">
        <v>0</v>
      </c>
      <c r="X983" s="232">
        <v>0</v>
      </c>
      <c r="Y983" s="232">
        <v>0</v>
      </c>
      <c r="Z983" s="233">
        <v>45991</v>
      </c>
      <c r="AA983" s="234">
        <v>1</v>
      </c>
      <c r="AB983" s="232">
        <v>11.11</v>
      </c>
    </row>
    <row r="984" spans="1:28" x14ac:dyDescent="0.25">
      <c r="A984" s="16" t="s">
        <v>873</v>
      </c>
      <c r="B984" s="16" t="s">
        <v>3474</v>
      </c>
      <c r="C984" s="16" t="s">
        <v>5554</v>
      </c>
      <c r="D984" s="16" t="s">
        <v>5555</v>
      </c>
      <c r="F984" s="16" t="s">
        <v>3640</v>
      </c>
      <c r="G984" s="16" t="s">
        <v>3641</v>
      </c>
      <c r="H984" s="238">
        <v>2</v>
      </c>
      <c r="I984" s="238">
        <v>0</v>
      </c>
      <c r="J984" s="238">
        <v>0</v>
      </c>
      <c r="K984" s="238">
        <v>0</v>
      </c>
      <c r="L984" s="238">
        <v>0</v>
      </c>
      <c r="M984" s="238">
        <v>0</v>
      </c>
      <c r="N984" s="238">
        <v>0</v>
      </c>
      <c r="O984" s="238">
        <v>0</v>
      </c>
      <c r="P984" s="238">
        <v>0</v>
      </c>
      <c r="Q984" s="232">
        <v>22.22</v>
      </c>
      <c r="R984" s="232">
        <v>0</v>
      </c>
      <c r="S984" s="232">
        <v>0</v>
      </c>
      <c r="T984" s="232">
        <v>0</v>
      </c>
      <c r="U984" s="232">
        <v>0</v>
      </c>
      <c r="V984" s="232">
        <v>0</v>
      </c>
      <c r="W984" s="232">
        <v>0</v>
      </c>
      <c r="X984" s="232">
        <v>0</v>
      </c>
      <c r="Y984" s="232">
        <v>0</v>
      </c>
      <c r="Z984" s="233">
        <v>45991</v>
      </c>
      <c r="AA984" s="234">
        <v>2</v>
      </c>
      <c r="AB984" s="232">
        <v>22.22</v>
      </c>
    </row>
    <row r="985" spans="1:28" x14ac:dyDescent="0.25">
      <c r="A985" s="16" t="s">
        <v>873</v>
      </c>
      <c r="B985" s="16" t="s">
        <v>3474</v>
      </c>
      <c r="C985" s="16" t="s">
        <v>5556</v>
      </c>
      <c r="D985" s="16" t="s">
        <v>5557</v>
      </c>
      <c r="F985" s="16" t="s">
        <v>3640</v>
      </c>
      <c r="G985" s="16" t="s">
        <v>3641</v>
      </c>
      <c r="H985" s="238">
        <v>13</v>
      </c>
      <c r="I985" s="238">
        <v>0</v>
      </c>
      <c r="J985" s="238">
        <v>0</v>
      </c>
      <c r="K985" s="238">
        <v>0</v>
      </c>
      <c r="L985" s="238">
        <v>0</v>
      </c>
      <c r="M985" s="238">
        <v>0</v>
      </c>
      <c r="N985" s="238">
        <v>0</v>
      </c>
      <c r="O985" s="238">
        <v>0</v>
      </c>
      <c r="P985" s="238">
        <v>0</v>
      </c>
      <c r="Q985" s="232">
        <v>144.43</v>
      </c>
      <c r="R985" s="232">
        <v>0</v>
      </c>
      <c r="S985" s="232">
        <v>0</v>
      </c>
      <c r="T985" s="232">
        <v>0</v>
      </c>
      <c r="U985" s="232">
        <v>0</v>
      </c>
      <c r="V985" s="232">
        <v>0</v>
      </c>
      <c r="W985" s="232">
        <v>0</v>
      </c>
      <c r="X985" s="232">
        <v>0</v>
      </c>
      <c r="Y985" s="232">
        <v>0</v>
      </c>
      <c r="Z985" s="233">
        <v>45991</v>
      </c>
      <c r="AA985" s="234">
        <v>13</v>
      </c>
      <c r="AB985" s="232">
        <v>144.43</v>
      </c>
    </row>
    <row r="986" spans="1:28" x14ac:dyDescent="0.25">
      <c r="A986" s="16" t="s">
        <v>873</v>
      </c>
      <c r="B986" s="16" t="s">
        <v>3474</v>
      </c>
      <c r="C986" s="16" t="s">
        <v>5558</v>
      </c>
      <c r="D986" s="16" t="s">
        <v>5559</v>
      </c>
      <c r="F986" s="16" t="s">
        <v>3640</v>
      </c>
      <c r="G986" s="16" t="s">
        <v>3641</v>
      </c>
      <c r="H986" s="238">
        <v>5</v>
      </c>
      <c r="I986" s="238">
        <v>0</v>
      </c>
      <c r="J986" s="238">
        <v>0</v>
      </c>
      <c r="K986" s="238">
        <v>0</v>
      </c>
      <c r="L986" s="238">
        <v>0</v>
      </c>
      <c r="M986" s="238">
        <v>0</v>
      </c>
      <c r="N986" s="238">
        <v>0</v>
      </c>
      <c r="O986" s="238">
        <v>0</v>
      </c>
      <c r="P986" s="238">
        <v>0</v>
      </c>
      <c r="Q986" s="232">
        <v>55.55</v>
      </c>
      <c r="R986" s="232">
        <v>0</v>
      </c>
      <c r="S986" s="232">
        <v>0</v>
      </c>
      <c r="T986" s="232">
        <v>0</v>
      </c>
      <c r="U986" s="232">
        <v>0</v>
      </c>
      <c r="V986" s="232">
        <v>0</v>
      </c>
      <c r="W986" s="232">
        <v>0</v>
      </c>
      <c r="X986" s="232">
        <v>0</v>
      </c>
      <c r="Y986" s="232">
        <v>0</v>
      </c>
      <c r="Z986" s="233">
        <v>45991</v>
      </c>
      <c r="AA986" s="234">
        <v>5</v>
      </c>
      <c r="AB986" s="232">
        <v>55.55</v>
      </c>
    </row>
    <row r="987" spans="1:28" x14ac:dyDescent="0.25">
      <c r="A987" s="16" t="s">
        <v>873</v>
      </c>
      <c r="B987" s="16" t="s">
        <v>3474</v>
      </c>
      <c r="C987" s="16" t="s">
        <v>5560</v>
      </c>
      <c r="D987" s="16" t="s">
        <v>5561</v>
      </c>
      <c r="F987" s="16" t="s">
        <v>3640</v>
      </c>
      <c r="G987" s="16" t="s">
        <v>3641</v>
      </c>
      <c r="H987" s="238">
        <v>6</v>
      </c>
      <c r="I987" s="238">
        <v>0</v>
      </c>
      <c r="J987" s="238">
        <v>0</v>
      </c>
      <c r="K987" s="238">
        <v>0</v>
      </c>
      <c r="L987" s="238">
        <v>0</v>
      </c>
      <c r="M987" s="238">
        <v>0</v>
      </c>
      <c r="N987" s="238">
        <v>0</v>
      </c>
      <c r="O987" s="238">
        <v>0</v>
      </c>
      <c r="P987" s="238">
        <v>0</v>
      </c>
      <c r="Q987" s="232">
        <v>66.66</v>
      </c>
      <c r="R987" s="232">
        <v>0</v>
      </c>
      <c r="S987" s="232">
        <v>0</v>
      </c>
      <c r="T987" s="232">
        <v>0</v>
      </c>
      <c r="U987" s="232">
        <v>0</v>
      </c>
      <c r="V987" s="232">
        <v>0</v>
      </c>
      <c r="W987" s="232">
        <v>0</v>
      </c>
      <c r="X987" s="232">
        <v>0</v>
      </c>
      <c r="Y987" s="232">
        <v>0</v>
      </c>
      <c r="Z987" s="233">
        <v>45991</v>
      </c>
      <c r="AA987" s="234">
        <v>6</v>
      </c>
      <c r="AB987" s="232">
        <v>66.66</v>
      </c>
    </row>
    <row r="988" spans="1:28" x14ac:dyDescent="0.25">
      <c r="A988" s="16" t="s">
        <v>873</v>
      </c>
      <c r="B988" s="16" t="s">
        <v>3474</v>
      </c>
      <c r="C988" s="16" t="s">
        <v>5562</v>
      </c>
      <c r="D988" s="16" t="s">
        <v>5563</v>
      </c>
      <c r="F988" s="16" t="s">
        <v>3640</v>
      </c>
      <c r="G988" s="16" t="s">
        <v>3641</v>
      </c>
      <c r="H988" s="238">
        <v>1</v>
      </c>
      <c r="I988" s="238">
        <v>0</v>
      </c>
      <c r="J988" s="238">
        <v>0</v>
      </c>
      <c r="K988" s="238">
        <v>0</v>
      </c>
      <c r="L988" s="238">
        <v>0</v>
      </c>
      <c r="M988" s="238">
        <v>0</v>
      </c>
      <c r="N988" s="238">
        <v>0</v>
      </c>
      <c r="O988" s="238">
        <v>0</v>
      </c>
      <c r="P988" s="238">
        <v>0</v>
      </c>
      <c r="Q988" s="232">
        <v>11.11</v>
      </c>
      <c r="R988" s="232">
        <v>0</v>
      </c>
      <c r="S988" s="232">
        <v>0</v>
      </c>
      <c r="T988" s="232">
        <v>0</v>
      </c>
      <c r="U988" s="232">
        <v>0</v>
      </c>
      <c r="V988" s="232">
        <v>0</v>
      </c>
      <c r="W988" s="232">
        <v>0</v>
      </c>
      <c r="X988" s="232">
        <v>0</v>
      </c>
      <c r="Y988" s="232">
        <v>0</v>
      </c>
      <c r="Z988" s="233">
        <v>45991</v>
      </c>
      <c r="AA988" s="234">
        <v>1</v>
      </c>
      <c r="AB988" s="232">
        <v>11.11</v>
      </c>
    </row>
    <row r="989" spans="1:28" x14ac:dyDescent="0.25">
      <c r="A989" s="16" t="s">
        <v>873</v>
      </c>
      <c r="B989" s="16" t="s">
        <v>3474</v>
      </c>
      <c r="C989" s="16" t="s">
        <v>5564</v>
      </c>
      <c r="D989" s="16" t="s">
        <v>5565</v>
      </c>
      <c r="F989" s="16" t="s">
        <v>3640</v>
      </c>
      <c r="G989" s="16" t="s">
        <v>3641</v>
      </c>
      <c r="H989" s="238">
        <v>1</v>
      </c>
      <c r="I989" s="238">
        <v>0</v>
      </c>
      <c r="J989" s="238">
        <v>0</v>
      </c>
      <c r="K989" s="238">
        <v>0</v>
      </c>
      <c r="L989" s="238">
        <v>0</v>
      </c>
      <c r="M989" s="238">
        <v>0</v>
      </c>
      <c r="N989" s="238">
        <v>0</v>
      </c>
      <c r="O989" s="238">
        <v>0</v>
      </c>
      <c r="P989" s="238">
        <v>0</v>
      </c>
      <c r="Q989" s="232">
        <v>11.11</v>
      </c>
      <c r="R989" s="232">
        <v>0</v>
      </c>
      <c r="S989" s="232">
        <v>0</v>
      </c>
      <c r="T989" s="232">
        <v>0</v>
      </c>
      <c r="U989" s="232">
        <v>0</v>
      </c>
      <c r="V989" s="232">
        <v>0</v>
      </c>
      <c r="W989" s="232">
        <v>0</v>
      </c>
      <c r="X989" s="232">
        <v>0</v>
      </c>
      <c r="Y989" s="232">
        <v>0</v>
      </c>
      <c r="Z989" s="233">
        <v>45991</v>
      </c>
      <c r="AA989" s="234">
        <v>1</v>
      </c>
      <c r="AB989" s="232">
        <v>11.11</v>
      </c>
    </row>
    <row r="990" spans="1:28" x14ac:dyDescent="0.25">
      <c r="A990" s="16" t="s">
        <v>873</v>
      </c>
      <c r="B990" s="16" t="s">
        <v>3474</v>
      </c>
      <c r="C990" s="16" t="s">
        <v>5566</v>
      </c>
      <c r="D990" s="16" t="s">
        <v>5567</v>
      </c>
      <c r="F990" s="16" t="s">
        <v>3640</v>
      </c>
      <c r="G990" s="16" t="s">
        <v>3641</v>
      </c>
      <c r="H990" s="238">
        <v>1</v>
      </c>
      <c r="I990" s="238">
        <v>0</v>
      </c>
      <c r="J990" s="238">
        <v>0</v>
      </c>
      <c r="K990" s="238">
        <v>0</v>
      </c>
      <c r="L990" s="238">
        <v>0</v>
      </c>
      <c r="M990" s="238">
        <v>0</v>
      </c>
      <c r="N990" s="238">
        <v>0</v>
      </c>
      <c r="O990" s="238">
        <v>0</v>
      </c>
      <c r="P990" s="238">
        <v>0</v>
      </c>
      <c r="Q990" s="232">
        <v>11.11</v>
      </c>
      <c r="R990" s="232">
        <v>0</v>
      </c>
      <c r="S990" s="232">
        <v>0</v>
      </c>
      <c r="T990" s="232">
        <v>0</v>
      </c>
      <c r="U990" s="232">
        <v>0</v>
      </c>
      <c r="V990" s="232">
        <v>0</v>
      </c>
      <c r="W990" s="232">
        <v>0</v>
      </c>
      <c r="X990" s="232">
        <v>0</v>
      </c>
      <c r="Y990" s="232">
        <v>0</v>
      </c>
      <c r="Z990" s="233">
        <v>45991</v>
      </c>
      <c r="AA990" s="234">
        <v>1</v>
      </c>
      <c r="AB990" s="232">
        <v>11.11</v>
      </c>
    </row>
    <row r="991" spans="1:28" x14ac:dyDescent="0.25">
      <c r="A991" s="16" t="s">
        <v>873</v>
      </c>
      <c r="B991" s="16" t="s">
        <v>3474</v>
      </c>
      <c r="C991" s="16" t="s">
        <v>5568</v>
      </c>
      <c r="D991" s="16" t="s">
        <v>5569</v>
      </c>
      <c r="F991" s="16" t="s">
        <v>3640</v>
      </c>
      <c r="G991" s="16" t="s">
        <v>3641</v>
      </c>
      <c r="H991" s="238">
        <v>3</v>
      </c>
      <c r="I991" s="238">
        <v>0</v>
      </c>
      <c r="J991" s="238">
        <v>0</v>
      </c>
      <c r="K991" s="238">
        <v>0</v>
      </c>
      <c r="L991" s="238">
        <v>0</v>
      </c>
      <c r="M991" s="238">
        <v>0</v>
      </c>
      <c r="N991" s="238">
        <v>0</v>
      </c>
      <c r="O991" s="238">
        <v>0</v>
      </c>
      <c r="P991" s="238">
        <v>0</v>
      </c>
      <c r="Q991" s="232">
        <v>33.33</v>
      </c>
      <c r="R991" s="232">
        <v>0</v>
      </c>
      <c r="S991" s="232">
        <v>0</v>
      </c>
      <c r="T991" s="232">
        <v>0</v>
      </c>
      <c r="U991" s="232">
        <v>0</v>
      </c>
      <c r="V991" s="232">
        <v>0</v>
      </c>
      <c r="W991" s="232">
        <v>0</v>
      </c>
      <c r="X991" s="232">
        <v>0</v>
      </c>
      <c r="Y991" s="232">
        <v>0</v>
      </c>
      <c r="Z991" s="233">
        <v>45991</v>
      </c>
      <c r="AA991" s="234">
        <v>3</v>
      </c>
      <c r="AB991" s="232">
        <v>33.33</v>
      </c>
    </row>
    <row r="992" spans="1:28" x14ac:dyDescent="0.25">
      <c r="A992" s="16" t="s">
        <v>873</v>
      </c>
      <c r="B992" s="16" t="s">
        <v>3474</v>
      </c>
      <c r="C992" s="16" t="s">
        <v>5570</v>
      </c>
      <c r="D992" s="16" t="s">
        <v>5571</v>
      </c>
      <c r="F992" s="16" t="s">
        <v>3640</v>
      </c>
      <c r="G992" s="16" t="s">
        <v>3641</v>
      </c>
      <c r="H992" s="238">
        <v>1</v>
      </c>
      <c r="I992" s="238">
        <v>0</v>
      </c>
      <c r="J992" s="238">
        <v>0</v>
      </c>
      <c r="K992" s="238">
        <v>0</v>
      </c>
      <c r="L992" s="238">
        <v>0</v>
      </c>
      <c r="M992" s="238">
        <v>0</v>
      </c>
      <c r="N992" s="238">
        <v>0</v>
      </c>
      <c r="O992" s="238">
        <v>0</v>
      </c>
      <c r="P992" s="238">
        <v>0</v>
      </c>
      <c r="Q992" s="232">
        <v>11.11</v>
      </c>
      <c r="R992" s="232">
        <v>0</v>
      </c>
      <c r="S992" s="232">
        <v>0</v>
      </c>
      <c r="T992" s="232">
        <v>0</v>
      </c>
      <c r="U992" s="232">
        <v>0</v>
      </c>
      <c r="V992" s="232">
        <v>0</v>
      </c>
      <c r="W992" s="232">
        <v>0</v>
      </c>
      <c r="X992" s="232">
        <v>0</v>
      </c>
      <c r="Y992" s="232">
        <v>0</v>
      </c>
      <c r="Z992" s="233">
        <v>45991</v>
      </c>
      <c r="AA992" s="234">
        <v>1</v>
      </c>
      <c r="AB992" s="232">
        <v>11.11</v>
      </c>
    </row>
    <row r="993" spans="1:28" x14ac:dyDescent="0.25">
      <c r="A993" s="16" t="s">
        <v>873</v>
      </c>
      <c r="B993" s="16" t="s">
        <v>3474</v>
      </c>
      <c r="C993" s="16" t="s">
        <v>5572</v>
      </c>
      <c r="D993" s="16" t="s">
        <v>5573</v>
      </c>
      <c r="F993" s="16" t="s">
        <v>3640</v>
      </c>
      <c r="G993" s="16" t="s">
        <v>3641</v>
      </c>
      <c r="H993" s="238">
        <v>1</v>
      </c>
      <c r="I993" s="238">
        <v>0</v>
      </c>
      <c r="J993" s="238">
        <v>0</v>
      </c>
      <c r="K993" s="238">
        <v>0</v>
      </c>
      <c r="L993" s="238">
        <v>0</v>
      </c>
      <c r="M993" s="238">
        <v>0</v>
      </c>
      <c r="N993" s="238">
        <v>0</v>
      </c>
      <c r="O993" s="238">
        <v>0</v>
      </c>
      <c r="P993" s="238">
        <v>0</v>
      </c>
      <c r="Q993" s="232">
        <v>11.11</v>
      </c>
      <c r="R993" s="232">
        <v>0</v>
      </c>
      <c r="S993" s="232">
        <v>0</v>
      </c>
      <c r="T993" s="232">
        <v>0</v>
      </c>
      <c r="U993" s="232">
        <v>0</v>
      </c>
      <c r="V993" s="232">
        <v>0</v>
      </c>
      <c r="W993" s="232">
        <v>0</v>
      </c>
      <c r="X993" s="232">
        <v>0</v>
      </c>
      <c r="Y993" s="232">
        <v>0</v>
      </c>
      <c r="Z993" s="233">
        <v>45991</v>
      </c>
      <c r="AA993" s="234">
        <v>1</v>
      </c>
      <c r="AB993" s="232">
        <v>11.11</v>
      </c>
    </row>
    <row r="994" spans="1:28" x14ac:dyDescent="0.25">
      <c r="A994" s="16" t="s">
        <v>873</v>
      </c>
      <c r="B994" s="16" t="s">
        <v>3474</v>
      </c>
      <c r="C994" s="16" t="s">
        <v>5574</v>
      </c>
      <c r="D994" s="16" t="s">
        <v>5575</v>
      </c>
      <c r="F994" s="16" t="s">
        <v>3640</v>
      </c>
      <c r="G994" s="16" t="s">
        <v>3641</v>
      </c>
      <c r="H994" s="238">
        <v>2</v>
      </c>
      <c r="I994" s="238">
        <v>0</v>
      </c>
      <c r="J994" s="238">
        <v>0</v>
      </c>
      <c r="K994" s="238">
        <v>0</v>
      </c>
      <c r="L994" s="238">
        <v>0</v>
      </c>
      <c r="M994" s="238">
        <v>0</v>
      </c>
      <c r="N994" s="238">
        <v>0</v>
      </c>
      <c r="O994" s="238">
        <v>0</v>
      </c>
      <c r="P994" s="238">
        <v>0</v>
      </c>
      <c r="Q994" s="232">
        <v>22.22</v>
      </c>
      <c r="R994" s="232">
        <v>0</v>
      </c>
      <c r="S994" s="232">
        <v>0</v>
      </c>
      <c r="T994" s="232">
        <v>0</v>
      </c>
      <c r="U994" s="232">
        <v>0</v>
      </c>
      <c r="V994" s="232">
        <v>0</v>
      </c>
      <c r="W994" s="232">
        <v>0</v>
      </c>
      <c r="X994" s="232">
        <v>0</v>
      </c>
      <c r="Y994" s="232">
        <v>0</v>
      </c>
      <c r="Z994" s="233">
        <v>45991</v>
      </c>
      <c r="AA994" s="234">
        <v>2</v>
      </c>
      <c r="AB994" s="232">
        <v>22.22</v>
      </c>
    </row>
    <row r="995" spans="1:28" x14ac:dyDescent="0.25">
      <c r="A995" s="16" t="s">
        <v>873</v>
      </c>
      <c r="B995" s="16" t="s">
        <v>3474</v>
      </c>
      <c r="C995" s="16" t="s">
        <v>5576</v>
      </c>
      <c r="D995" s="16" t="s">
        <v>5577</v>
      </c>
      <c r="F995" s="16" t="s">
        <v>3640</v>
      </c>
      <c r="G995" s="16" t="s">
        <v>3641</v>
      </c>
      <c r="H995" s="238">
        <v>5</v>
      </c>
      <c r="I995" s="238">
        <v>0</v>
      </c>
      <c r="J995" s="238">
        <v>0</v>
      </c>
      <c r="K995" s="238">
        <v>0</v>
      </c>
      <c r="L995" s="238">
        <v>0</v>
      </c>
      <c r="M995" s="238">
        <v>0</v>
      </c>
      <c r="N995" s="238">
        <v>0</v>
      </c>
      <c r="O995" s="238">
        <v>0</v>
      </c>
      <c r="P995" s="238">
        <v>0</v>
      </c>
      <c r="Q995" s="232">
        <v>55.55</v>
      </c>
      <c r="R995" s="232">
        <v>0</v>
      </c>
      <c r="S995" s="232">
        <v>0</v>
      </c>
      <c r="T995" s="232">
        <v>0</v>
      </c>
      <c r="U995" s="232">
        <v>0</v>
      </c>
      <c r="V995" s="232">
        <v>0</v>
      </c>
      <c r="W995" s="232">
        <v>0</v>
      </c>
      <c r="X995" s="232">
        <v>0</v>
      </c>
      <c r="Y995" s="232">
        <v>0</v>
      </c>
      <c r="Z995" s="233">
        <v>45991</v>
      </c>
      <c r="AA995" s="234">
        <v>5</v>
      </c>
      <c r="AB995" s="232">
        <v>55.55</v>
      </c>
    </row>
    <row r="996" spans="1:28" x14ac:dyDescent="0.25">
      <c r="A996" s="16" t="s">
        <v>873</v>
      </c>
      <c r="B996" s="16" t="s">
        <v>3474</v>
      </c>
      <c r="C996" s="16" t="s">
        <v>5578</v>
      </c>
      <c r="D996" s="16" t="s">
        <v>5579</v>
      </c>
      <c r="F996" s="16" t="s">
        <v>3640</v>
      </c>
      <c r="G996" s="16" t="s">
        <v>3641</v>
      </c>
      <c r="H996" s="238">
        <v>3</v>
      </c>
      <c r="I996" s="238">
        <v>0</v>
      </c>
      <c r="J996" s="238">
        <v>0</v>
      </c>
      <c r="K996" s="238">
        <v>0</v>
      </c>
      <c r="L996" s="238">
        <v>0</v>
      </c>
      <c r="M996" s="238">
        <v>0</v>
      </c>
      <c r="N996" s="238">
        <v>0</v>
      </c>
      <c r="O996" s="238">
        <v>0</v>
      </c>
      <c r="P996" s="238">
        <v>0</v>
      </c>
      <c r="Q996" s="232">
        <v>33.33</v>
      </c>
      <c r="R996" s="232">
        <v>0</v>
      </c>
      <c r="S996" s="232">
        <v>0</v>
      </c>
      <c r="T996" s="232">
        <v>0</v>
      </c>
      <c r="U996" s="232">
        <v>0</v>
      </c>
      <c r="V996" s="232">
        <v>0</v>
      </c>
      <c r="W996" s="232">
        <v>0</v>
      </c>
      <c r="X996" s="232">
        <v>0</v>
      </c>
      <c r="Y996" s="232">
        <v>0</v>
      </c>
      <c r="Z996" s="233">
        <v>45991</v>
      </c>
      <c r="AA996" s="234">
        <v>3</v>
      </c>
      <c r="AB996" s="232">
        <v>33.33</v>
      </c>
    </row>
    <row r="997" spans="1:28" x14ac:dyDescent="0.25">
      <c r="A997" s="16" t="s">
        <v>873</v>
      </c>
      <c r="B997" s="16" t="s">
        <v>3474</v>
      </c>
      <c r="C997" s="16" t="s">
        <v>5580</v>
      </c>
      <c r="D997" s="16" t="s">
        <v>5581</v>
      </c>
      <c r="F997" s="16" t="s">
        <v>3640</v>
      </c>
      <c r="G997" s="16" t="s">
        <v>3641</v>
      </c>
      <c r="H997" s="238">
        <v>3</v>
      </c>
      <c r="I997" s="238">
        <v>0</v>
      </c>
      <c r="J997" s="238">
        <v>0</v>
      </c>
      <c r="K997" s="238">
        <v>0</v>
      </c>
      <c r="L997" s="238">
        <v>0</v>
      </c>
      <c r="M997" s="238">
        <v>0</v>
      </c>
      <c r="N997" s="238">
        <v>0</v>
      </c>
      <c r="O997" s="238">
        <v>0</v>
      </c>
      <c r="P997" s="238">
        <v>0</v>
      </c>
      <c r="Q997" s="232">
        <v>33.33</v>
      </c>
      <c r="R997" s="232">
        <v>0</v>
      </c>
      <c r="S997" s="232">
        <v>0</v>
      </c>
      <c r="T997" s="232">
        <v>0</v>
      </c>
      <c r="U997" s="232">
        <v>0</v>
      </c>
      <c r="V997" s="232">
        <v>0</v>
      </c>
      <c r="W997" s="232">
        <v>0</v>
      </c>
      <c r="X997" s="232">
        <v>0</v>
      </c>
      <c r="Y997" s="232">
        <v>0</v>
      </c>
      <c r="Z997" s="233">
        <v>45991</v>
      </c>
      <c r="AA997" s="234">
        <v>3</v>
      </c>
      <c r="AB997" s="232">
        <v>33.33</v>
      </c>
    </row>
    <row r="998" spans="1:28" x14ac:dyDescent="0.25">
      <c r="A998" s="16" t="s">
        <v>873</v>
      </c>
      <c r="B998" s="16" t="s">
        <v>3474</v>
      </c>
      <c r="C998" s="16" t="s">
        <v>5582</v>
      </c>
      <c r="D998" s="16" t="s">
        <v>5583</v>
      </c>
      <c r="F998" s="16" t="s">
        <v>3640</v>
      </c>
      <c r="G998" s="16" t="s">
        <v>3641</v>
      </c>
      <c r="H998" s="238">
        <v>2</v>
      </c>
      <c r="I998" s="238">
        <v>0</v>
      </c>
      <c r="J998" s="238">
        <v>0</v>
      </c>
      <c r="K998" s="238">
        <v>0</v>
      </c>
      <c r="L998" s="238">
        <v>0</v>
      </c>
      <c r="M998" s="238">
        <v>0</v>
      </c>
      <c r="N998" s="238">
        <v>0</v>
      </c>
      <c r="O998" s="238">
        <v>0</v>
      </c>
      <c r="P998" s="238">
        <v>0</v>
      </c>
      <c r="Q998" s="232">
        <v>22.22</v>
      </c>
      <c r="R998" s="232">
        <v>0</v>
      </c>
      <c r="S998" s="232">
        <v>0</v>
      </c>
      <c r="T998" s="232">
        <v>0</v>
      </c>
      <c r="U998" s="232">
        <v>0</v>
      </c>
      <c r="V998" s="232">
        <v>0</v>
      </c>
      <c r="W998" s="232">
        <v>0</v>
      </c>
      <c r="X998" s="232">
        <v>0</v>
      </c>
      <c r="Y998" s="232">
        <v>0</v>
      </c>
      <c r="Z998" s="233">
        <v>45991</v>
      </c>
      <c r="AA998" s="234">
        <v>2</v>
      </c>
      <c r="AB998" s="232">
        <v>22.22</v>
      </c>
    </row>
    <row r="999" spans="1:28" x14ac:dyDescent="0.25">
      <c r="A999" s="16" t="s">
        <v>873</v>
      </c>
      <c r="B999" s="16" t="s">
        <v>3474</v>
      </c>
      <c r="C999" s="16" t="s">
        <v>5584</v>
      </c>
      <c r="D999" s="16" t="s">
        <v>5585</v>
      </c>
      <c r="F999" s="16" t="s">
        <v>3640</v>
      </c>
      <c r="G999" s="16" t="s">
        <v>3641</v>
      </c>
      <c r="H999" s="238">
        <v>2</v>
      </c>
      <c r="I999" s="238">
        <v>0</v>
      </c>
      <c r="J999" s="238">
        <v>0</v>
      </c>
      <c r="K999" s="238">
        <v>0</v>
      </c>
      <c r="L999" s="238">
        <v>0</v>
      </c>
      <c r="M999" s="238">
        <v>0</v>
      </c>
      <c r="N999" s="238">
        <v>0</v>
      </c>
      <c r="O999" s="238">
        <v>0</v>
      </c>
      <c r="P999" s="238">
        <v>0</v>
      </c>
      <c r="Q999" s="232">
        <v>22.22</v>
      </c>
      <c r="R999" s="232">
        <v>0</v>
      </c>
      <c r="S999" s="232">
        <v>0</v>
      </c>
      <c r="T999" s="232">
        <v>0</v>
      </c>
      <c r="U999" s="232">
        <v>0</v>
      </c>
      <c r="V999" s="232">
        <v>0</v>
      </c>
      <c r="W999" s="232">
        <v>0</v>
      </c>
      <c r="X999" s="232">
        <v>0</v>
      </c>
      <c r="Y999" s="232">
        <v>0</v>
      </c>
      <c r="Z999" s="233">
        <v>45991</v>
      </c>
      <c r="AA999" s="234">
        <v>2</v>
      </c>
      <c r="AB999" s="232">
        <v>22.22</v>
      </c>
    </row>
    <row r="1000" spans="1:28" x14ac:dyDescent="0.25">
      <c r="A1000" s="16" t="s">
        <v>873</v>
      </c>
      <c r="B1000" s="16" t="s">
        <v>3474</v>
      </c>
      <c r="C1000" s="16" t="s">
        <v>5586</v>
      </c>
      <c r="D1000" s="16" t="s">
        <v>5587</v>
      </c>
      <c r="F1000" s="16" t="s">
        <v>3640</v>
      </c>
      <c r="G1000" s="16" t="s">
        <v>3641</v>
      </c>
      <c r="H1000" s="238">
        <v>1</v>
      </c>
      <c r="I1000" s="238">
        <v>0</v>
      </c>
      <c r="J1000" s="238">
        <v>0</v>
      </c>
      <c r="K1000" s="238">
        <v>0</v>
      </c>
      <c r="L1000" s="238">
        <v>0</v>
      </c>
      <c r="M1000" s="238">
        <v>0</v>
      </c>
      <c r="N1000" s="238">
        <v>0</v>
      </c>
      <c r="O1000" s="238">
        <v>0</v>
      </c>
      <c r="P1000" s="238">
        <v>0</v>
      </c>
      <c r="Q1000" s="232">
        <v>11.11</v>
      </c>
      <c r="R1000" s="232">
        <v>0</v>
      </c>
      <c r="S1000" s="232">
        <v>0</v>
      </c>
      <c r="T1000" s="232">
        <v>0</v>
      </c>
      <c r="U1000" s="232">
        <v>0</v>
      </c>
      <c r="V1000" s="232">
        <v>0</v>
      </c>
      <c r="W1000" s="232">
        <v>0</v>
      </c>
      <c r="X1000" s="232">
        <v>0</v>
      </c>
      <c r="Y1000" s="232">
        <v>0</v>
      </c>
      <c r="Z1000" s="233">
        <v>45991</v>
      </c>
      <c r="AA1000" s="234">
        <v>1</v>
      </c>
      <c r="AB1000" s="232">
        <v>11.11</v>
      </c>
    </row>
    <row r="1001" spans="1:28" x14ac:dyDescent="0.25">
      <c r="A1001" s="16" t="s">
        <v>873</v>
      </c>
      <c r="B1001" s="16" t="s">
        <v>3474</v>
      </c>
      <c r="C1001" s="16" t="s">
        <v>5588</v>
      </c>
      <c r="D1001" s="16" t="s">
        <v>5589</v>
      </c>
      <c r="F1001" s="16" t="s">
        <v>3640</v>
      </c>
      <c r="G1001" s="16" t="s">
        <v>3641</v>
      </c>
      <c r="H1001" s="238">
        <v>1</v>
      </c>
      <c r="I1001" s="238">
        <v>0</v>
      </c>
      <c r="J1001" s="238">
        <v>0</v>
      </c>
      <c r="K1001" s="238">
        <v>0</v>
      </c>
      <c r="L1001" s="238">
        <v>0</v>
      </c>
      <c r="M1001" s="238">
        <v>0</v>
      </c>
      <c r="N1001" s="238">
        <v>0</v>
      </c>
      <c r="O1001" s="238">
        <v>0</v>
      </c>
      <c r="P1001" s="238">
        <v>0</v>
      </c>
      <c r="Q1001" s="232">
        <v>11.11</v>
      </c>
      <c r="R1001" s="232">
        <v>0</v>
      </c>
      <c r="S1001" s="232">
        <v>0</v>
      </c>
      <c r="T1001" s="232">
        <v>0</v>
      </c>
      <c r="U1001" s="232">
        <v>0</v>
      </c>
      <c r="V1001" s="232">
        <v>0</v>
      </c>
      <c r="W1001" s="232">
        <v>0</v>
      </c>
      <c r="X1001" s="232">
        <v>0</v>
      </c>
      <c r="Y1001" s="232">
        <v>0</v>
      </c>
      <c r="Z1001" s="233">
        <v>45991</v>
      </c>
      <c r="AA1001" s="234">
        <v>1</v>
      </c>
      <c r="AB1001" s="232">
        <v>11.11</v>
      </c>
    </row>
    <row r="1002" spans="1:28" x14ac:dyDescent="0.25">
      <c r="A1002" s="16" t="s">
        <v>873</v>
      </c>
      <c r="B1002" s="16" t="s">
        <v>3474</v>
      </c>
      <c r="C1002" s="16" t="s">
        <v>5590</v>
      </c>
      <c r="D1002" s="16" t="s">
        <v>5591</v>
      </c>
      <c r="F1002" s="16" t="s">
        <v>3640</v>
      </c>
      <c r="G1002" s="16" t="s">
        <v>3641</v>
      </c>
      <c r="H1002" s="238">
        <v>2</v>
      </c>
      <c r="I1002" s="238">
        <v>0</v>
      </c>
      <c r="J1002" s="238">
        <v>0</v>
      </c>
      <c r="K1002" s="238">
        <v>0</v>
      </c>
      <c r="L1002" s="238">
        <v>0</v>
      </c>
      <c r="M1002" s="238">
        <v>0</v>
      </c>
      <c r="N1002" s="238">
        <v>0</v>
      </c>
      <c r="O1002" s="238">
        <v>0</v>
      </c>
      <c r="P1002" s="238">
        <v>0</v>
      </c>
      <c r="Q1002" s="232">
        <v>22.22</v>
      </c>
      <c r="R1002" s="232">
        <v>0</v>
      </c>
      <c r="S1002" s="232">
        <v>0</v>
      </c>
      <c r="T1002" s="232">
        <v>0</v>
      </c>
      <c r="U1002" s="232">
        <v>0</v>
      </c>
      <c r="V1002" s="232">
        <v>0</v>
      </c>
      <c r="W1002" s="232">
        <v>0</v>
      </c>
      <c r="X1002" s="232">
        <v>0</v>
      </c>
      <c r="Y1002" s="232">
        <v>0</v>
      </c>
      <c r="Z1002" s="233">
        <v>45991</v>
      </c>
      <c r="AA1002" s="234">
        <v>2</v>
      </c>
      <c r="AB1002" s="232">
        <v>22.22</v>
      </c>
    </row>
    <row r="1003" spans="1:28" x14ac:dyDescent="0.25">
      <c r="A1003" s="16" t="s">
        <v>873</v>
      </c>
      <c r="B1003" s="16" t="s">
        <v>3474</v>
      </c>
      <c r="C1003" s="16" t="s">
        <v>5592</v>
      </c>
      <c r="D1003" s="16" t="s">
        <v>5593</v>
      </c>
      <c r="F1003" s="16" t="s">
        <v>3640</v>
      </c>
      <c r="G1003" s="16" t="s">
        <v>3641</v>
      </c>
      <c r="H1003" s="238">
        <v>5</v>
      </c>
      <c r="I1003" s="238">
        <v>0</v>
      </c>
      <c r="J1003" s="238">
        <v>0</v>
      </c>
      <c r="K1003" s="238">
        <v>0</v>
      </c>
      <c r="L1003" s="238">
        <v>0</v>
      </c>
      <c r="M1003" s="238">
        <v>0</v>
      </c>
      <c r="N1003" s="238">
        <v>0</v>
      </c>
      <c r="O1003" s="238">
        <v>0</v>
      </c>
      <c r="P1003" s="238">
        <v>0</v>
      </c>
      <c r="Q1003" s="232">
        <v>55.55</v>
      </c>
      <c r="R1003" s="232">
        <v>0</v>
      </c>
      <c r="S1003" s="232">
        <v>0</v>
      </c>
      <c r="T1003" s="232">
        <v>0</v>
      </c>
      <c r="U1003" s="232">
        <v>0</v>
      </c>
      <c r="V1003" s="232">
        <v>0</v>
      </c>
      <c r="W1003" s="232">
        <v>0</v>
      </c>
      <c r="X1003" s="232">
        <v>0</v>
      </c>
      <c r="Y1003" s="232">
        <v>0</v>
      </c>
      <c r="Z1003" s="233">
        <v>45991</v>
      </c>
      <c r="AA1003" s="234">
        <v>5</v>
      </c>
      <c r="AB1003" s="232">
        <v>55.55</v>
      </c>
    </row>
    <row r="1004" spans="1:28" x14ac:dyDescent="0.25">
      <c r="A1004" s="16" t="s">
        <v>873</v>
      </c>
      <c r="B1004" s="16" t="s">
        <v>3474</v>
      </c>
      <c r="C1004" s="16" t="s">
        <v>5594</v>
      </c>
      <c r="D1004" s="16" t="s">
        <v>5595</v>
      </c>
      <c r="F1004" s="16" t="s">
        <v>3640</v>
      </c>
      <c r="G1004" s="16" t="s">
        <v>3641</v>
      </c>
      <c r="H1004" s="238">
        <v>12</v>
      </c>
      <c r="I1004" s="238">
        <v>0</v>
      </c>
      <c r="J1004" s="238">
        <v>0</v>
      </c>
      <c r="K1004" s="238">
        <v>0</v>
      </c>
      <c r="L1004" s="238">
        <v>0</v>
      </c>
      <c r="M1004" s="238">
        <v>0</v>
      </c>
      <c r="N1004" s="238">
        <v>0</v>
      </c>
      <c r="O1004" s="238">
        <v>0</v>
      </c>
      <c r="P1004" s="238">
        <v>0</v>
      </c>
      <c r="Q1004" s="232">
        <v>133.32</v>
      </c>
      <c r="R1004" s="232">
        <v>0</v>
      </c>
      <c r="S1004" s="232">
        <v>0</v>
      </c>
      <c r="T1004" s="232">
        <v>0</v>
      </c>
      <c r="U1004" s="232">
        <v>0</v>
      </c>
      <c r="V1004" s="232">
        <v>0</v>
      </c>
      <c r="W1004" s="232">
        <v>0</v>
      </c>
      <c r="X1004" s="232">
        <v>0</v>
      </c>
      <c r="Y1004" s="232">
        <v>0</v>
      </c>
      <c r="Z1004" s="233">
        <v>45991</v>
      </c>
      <c r="AA1004" s="234">
        <v>12</v>
      </c>
      <c r="AB1004" s="232">
        <v>133.32</v>
      </c>
    </row>
    <row r="1005" spans="1:28" x14ac:dyDescent="0.25">
      <c r="A1005" s="16" t="s">
        <v>873</v>
      </c>
      <c r="B1005" s="16" t="s">
        <v>3474</v>
      </c>
      <c r="C1005" s="16" t="s">
        <v>5596</v>
      </c>
      <c r="D1005" s="16" t="s">
        <v>5597</v>
      </c>
      <c r="F1005" s="16" t="s">
        <v>3640</v>
      </c>
      <c r="G1005" s="16" t="s">
        <v>3641</v>
      </c>
      <c r="H1005" s="238">
        <v>1</v>
      </c>
      <c r="I1005" s="238">
        <v>0</v>
      </c>
      <c r="J1005" s="238">
        <v>0</v>
      </c>
      <c r="K1005" s="238">
        <v>0</v>
      </c>
      <c r="L1005" s="238">
        <v>0</v>
      </c>
      <c r="M1005" s="238">
        <v>0</v>
      </c>
      <c r="N1005" s="238">
        <v>0</v>
      </c>
      <c r="O1005" s="238">
        <v>0</v>
      </c>
      <c r="P1005" s="238">
        <v>0</v>
      </c>
      <c r="Q1005" s="232">
        <v>11.11</v>
      </c>
      <c r="R1005" s="232">
        <v>0</v>
      </c>
      <c r="S1005" s="232">
        <v>0</v>
      </c>
      <c r="T1005" s="232">
        <v>0</v>
      </c>
      <c r="U1005" s="232">
        <v>0</v>
      </c>
      <c r="V1005" s="232">
        <v>0</v>
      </c>
      <c r="W1005" s="232">
        <v>0</v>
      </c>
      <c r="X1005" s="232">
        <v>0</v>
      </c>
      <c r="Y1005" s="232">
        <v>0</v>
      </c>
      <c r="Z1005" s="233">
        <v>45991</v>
      </c>
      <c r="AA1005" s="234">
        <v>1</v>
      </c>
      <c r="AB1005" s="232">
        <v>11.11</v>
      </c>
    </row>
    <row r="1006" spans="1:28" x14ac:dyDescent="0.25">
      <c r="A1006" s="16" t="s">
        <v>873</v>
      </c>
      <c r="B1006" s="16" t="s">
        <v>3474</v>
      </c>
      <c r="C1006" s="16" t="s">
        <v>5598</v>
      </c>
      <c r="D1006" s="16" t="s">
        <v>5599</v>
      </c>
      <c r="F1006" s="16" t="s">
        <v>3640</v>
      </c>
      <c r="G1006" s="16" t="s">
        <v>3641</v>
      </c>
      <c r="H1006" s="238">
        <v>1</v>
      </c>
      <c r="I1006" s="238">
        <v>0</v>
      </c>
      <c r="J1006" s="238">
        <v>0</v>
      </c>
      <c r="K1006" s="238">
        <v>0</v>
      </c>
      <c r="L1006" s="238">
        <v>0</v>
      </c>
      <c r="M1006" s="238">
        <v>0</v>
      </c>
      <c r="N1006" s="238">
        <v>0</v>
      </c>
      <c r="O1006" s="238">
        <v>0</v>
      </c>
      <c r="P1006" s="238">
        <v>0</v>
      </c>
      <c r="Q1006" s="232">
        <v>11.11</v>
      </c>
      <c r="R1006" s="232">
        <v>0</v>
      </c>
      <c r="S1006" s="232">
        <v>0</v>
      </c>
      <c r="T1006" s="232">
        <v>0</v>
      </c>
      <c r="U1006" s="232">
        <v>0</v>
      </c>
      <c r="V1006" s="232">
        <v>0</v>
      </c>
      <c r="W1006" s="232">
        <v>0</v>
      </c>
      <c r="X1006" s="232">
        <v>0</v>
      </c>
      <c r="Y1006" s="232">
        <v>0</v>
      </c>
      <c r="Z1006" s="233">
        <v>45991</v>
      </c>
      <c r="AA1006" s="234">
        <v>1</v>
      </c>
      <c r="AB1006" s="232">
        <v>11.11</v>
      </c>
    </row>
    <row r="1007" spans="1:28" x14ac:dyDescent="0.25">
      <c r="A1007" s="16" t="s">
        <v>873</v>
      </c>
      <c r="B1007" s="16" t="s">
        <v>3474</v>
      </c>
      <c r="C1007" s="16" t="s">
        <v>5600</v>
      </c>
      <c r="D1007" s="16" t="s">
        <v>5601</v>
      </c>
      <c r="F1007" s="16" t="s">
        <v>3640</v>
      </c>
      <c r="G1007" s="16" t="s">
        <v>3641</v>
      </c>
      <c r="H1007" s="238">
        <v>7</v>
      </c>
      <c r="I1007" s="238">
        <v>0</v>
      </c>
      <c r="J1007" s="238">
        <v>0</v>
      </c>
      <c r="K1007" s="238">
        <v>0</v>
      </c>
      <c r="L1007" s="238">
        <v>0</v>
      </c>
      <c r="M1007" s="238">
        <v>0</v>
      </c>
      <c r="N1007" s="238">
        <v>0</v>
      </c>
      <c r="O1007" s="238">
        <v>0</v>
      </c>
      <c r="P1007" s="238">
        <v>0</v>
      </c>
      <c r="Q1007" s="232">
        <v>77.77</v>
      </c>
      <c r="R1007" s="232">
        <v>0</v>
      </c>
      <c r="S1007" s="232">
        <v>0</v>
      </c>
      <c r="T1007" s="232">
        <v>0</v>
      </c>
      <c r="U1007" s="232">
        <v>0</v>
      </c>
      <c r="V1007" s="232">
        <v>0</v>
      </c>
      <c r="W1007" s="232">
        <v>0</v>
      </c>
      <c r="X1007" s="232">
        <v>0</v>
      </c>
      <c r="Y1007" s="232">
        <v>0</v>
      </c>
      <c r="Z1007" s="233">
        <v>45991</v>
      </c>
      <c r="AA1007" s="234">
        <v>7</v>
      </c>
      <c r="AB1007" s="232">
        <v>77.77</v>
      </c>
    </row>
    <row r="1008" spans="1:28" x14ac:dyDescent="0.25">
      <c r="A1008" s="16" t="s">
        <v>873</v>
      </c>
      <c r="B1008" s="16" t="s">
        <v>3474</v>
      </c>
      <c r="C1008" s="16" t="s">
        <v>5602</v>
      </c>
      <c r="D1008" s="16" t="s">
        <v>5603</v>
      </c>
      <c r="F1008" s="16" t="s">
        <v>3640</v>
      </c>
      <c r="G1008" s="16" t="s">
        <v>3641</v>
      </c>
      <c r="H1008" s="238">
        <v>3</v>
      </c>
      <c r="I1008" s="238">
        <v>0</v>
      </c>
      <c r="J1008" s="238">
        <v>0</v>
      </c>
      <c r="K1008" s="238">
        <v>0</v>
      </c>
      <c r="L1008" s="238">
        <v>0</v>
      </c>
      <c r="M1008" s="238">
        <v>0</v>
      </c>
      <c r="N1008" s="238">
        <v>0</v>
      </c>
      <c r="O1008" s="238">
        <v>0</v>
      </c>
      <c r="P1008" s="238">
        <v>0</v>
      </c>
      <c r="Q1008" s="232">
        <v>33.33</v>
      </c>
      <c r="R1008" s="232">
        <v>0</v>
      </c>
      <c r="S1008" s="232">
        <v>0</v>
      </c>
      <c r="T1008" s="232">
        <v>0</v>
      </c>
      <c r="U1008" s="232">
        <v>0</v>
      </c>
      <c r="V1008" s="232">
        <v>0</v>
      </c>
      <c r="W1008" s="232">
        <v>0</v>
      </c>
      <c r="X1008" s="232">
        <v>0</v>
      </c>
      <c r="Y1008" s="232">
        <v>0</v>
      </c>
      <c r="Z1008" s="233">
        <v>45991</v>
      </c>
      <c r="AA1008" s="234">
        <v>3</v>
      </c>
      <c r="AB1008" s="232">
        <v>33.33</v>
      </c>
    </row>
    <row r="1009" spans="1:28" x14ac:dyDescent="0.25">
      <c r="A1009" s="16" t="s">
        <v>873</v>
      </c>
      <c r="B1009" s="16" t="s">
        <v>3474</v>
      </c>
      <c r="C1009" s="16" t="s">
        <v>5604</v>
      </c>
      <c r="D1009" s="16" t="s">
        <v>5605</v>
      </c>
      <c r="F1009" s="16" t="s">
        <v>3640</v>
      </c>
      <c r="G1009" s="16" t="s">
        <v>3641</v>
      </c>
      <c r="H1009" s="238">
        <v>6</v>
      </c>
      <c r="I1009" s="238">
        <v>0</v>
      </c>
      <c r="J1009" s="238">
        <v>0</v>
      </c>
      <c r="K1009" s="238">
        <v>0</v>
      </c>
      <c r="L1009" s="238">
        <v>0</v>
      </c>
      <c r="M1009" s="238">
        <v>0</v>
      </c>
      <c r="N1009" s="238">
        <v>0</v>
      </c>
      <c r="O1009" s="238">
        <v>0</v>
      </c>
      <c r="P1009" s="238">
        <v>0</v>
      </c>
      <c r="Q1009" s="232">
        <v>66.66</v>
      </c>
      <c r="R1009" s="232">
        <v>0</v>
      </c>
      <c r="S1009" s="232">
        <v>0</v>
      </c>
      <c r="T1009" s="232">
        <v>0</v>
      </c>
      <c r="U1009" s="232">
        <v>0</v>
      </c>
      <c r="V1009" s="232">
        <v>0</v>
      </c>
      <c r="W1009" s="232">
        <v>0</v>
      </c>
      <c r="X1009" s="232">
        <v>0</v>
      </c>
      <c r="Y1009" s="232">
        <v>0</v>
      </c>
      <c r="Z1009" s="233">
        <v>45991</v>
      </c>
      <c r="AA1009" s="234">
        <v>6</v>
      </c>
      <c r="AB1009" s="232">
        <v>66.66</v>
      </c>
    </row>
    <row r="1010" spans="1:28" x14ac:dyDescent="0.25">
      <c r="A1010" s="16" t="s">
        <v>873</v>
      </c>
      <c r="B1010" s="16" t="s">
        <v>3474</v>
      </c>
      <c r="C1010" s="16" t="s">
        <v>5606</v>
      </c>
      <c r="D1010" s="16" t="s">
        <v>5607</v>
      </c>
      <c r="F1010" s="16" t="s">
        <v>3640</v>
      </c>
      <c r="G1010" s="16" t="s">
        <v>3641</v>
      </c>
      <c r="H1010" s="238">
        <v>15</v>
      </c>
      <c r="I1010" s="238">
        <v>0</v>
      </c>
      <c r="J1010" s="238">
        <v>0</v>
      </c>
      <c r="K1010" s="238">
        <v>0</v>
      </c>
      <c r="L1010" s="238">
        <v>0</v>
      </c>
      <c r="M1010" s="238">
        <v>0</v>
      </c>
      <c r="N1010" s="238">
        <v>0</v>
      </c>
      <c r="O1010" s="238">
        <v>0</v>
      </c>
      <c r="P1010" s="238">
        <v>0</v>
      </c>
      <c r="Q1010" s="232">
        <v>166.65</v>
      </c>
      <c r="R1010" s="232">
        <v>0</v>
      </c>
      <c r="S1010" s="232">
        <v>0</v>
      </c>
      <c r="T1010" s="232">
        <v>0</v>
      </c>
      <c r="U1010" s="232">
        <v>0</v>
      </c>
      <c r="V1010" s="232">
        <v>0</v>
      </c>
      <c r="W1010" s="232">
        <v>0</v>
      </c>
      <c r="X1010" s="232">
        <v>0</v>
      </c>
      <c r="Y1010" s="232">
        <v>0</v>
      </c>
      <c r="Z1010" s="233">
        <v>45991</v>
      </c>
      <c r="AA1010" s="234">
        <v>15</v>
      </c>
      <c r="AB1010" s="232">
        <v>166.65</v>
      </c>
    </row>
    <row r="1011" spans="1:28" x14ac:dyDescent="0.25">
      <c r="A1011" s="16" t="s">
        <v>873</v>
      </c>
      <c r="B1011" s="16" t="s">
        <v>3474</v>
      </c>
      <c r="C1011" s="16" t="s">
        <v>5608</v>
      </c>
      <c r="D1011" s="16" t="s">
        <v>5609</v>
      </c>
      <c r="F1011" s="16" t="s">
        <v>3640</v>
      </c>
      <c r="G1011" s="16" t="s">
        <v>3641</v>
      </c>
      <c r="H1011" s="238">
        <v>9</v>
      </c>
      <c r="I1011" s="238">
        <v>0</v>
      </c>
      <c r="J1011" s="238">
        <v>0</v>
      </c>
      <c r="K1011" s="238">
        <v>0</v>
      </c>
      <c r="L1011" s="238">
        <v>0</v>
      </c>
      <c r="M1011" s="238">
        <v>0</v>
      </c>
      <c r="N1011" s="238">
        <v>0</v>
      </c>
      <c r="O1011" s="238">
        <v>0</v>
      </c>
      <c r="P1011" s="238">
        <v>0</v>
      </c>
      <c r="Q1011" s="232">
        <v>99.99</v>
      </c>
      <c r="R1011" s="232">
        <v>0</v>
      </c>
      <c r="S1011" s="232">
        <v>0</v>
      </c>
      <c r="T1011" s="232">
        <v>0</v>
      </c>
      <c r="U1011" s="232">
        <v>0</v>
      </c>
      <c r="V1011" s="232">
        <v>0</v>
      </c>
      <c r="W1011" s="232">
        <v>0</v>
      </c>
      <c r="X1011" s="232">
        <v>0</v>
      </c>
      <c r="Y1011" s="232">
        <v>0</v>
      </c>
      <c r="Z1011" s="233">
        <v>45991</v>
      </c>
      <c r="AA1011" s="234">
        <v>9</v>
      </c>
      <c r="AB1011" s="232">
        <v>99.99</v>
      </c>
    </row>
    <row r="1012" spans="1:28" x14ac:dyDescent="0.25">
      <c r="A1012" s="16" t="s">
        <v>873</v>
      </c>
      <c r="B1012" s="16" t="s">
        <v>3474</v>
      </c>
      <c r="C1012" s="16" t="s">
        <v>5610</v>
      </c>
      <c r="D1012" s="16" t="s">
        <v>5611</v>
      </c>
      <c r="F1012" s="16" t="s">
        <v>3640</v>
      </c>
      <c r="G1012" s="16" t="s">
        <v>3641</v>
      </c>
      <c r="H1012" s="238">
        <v>7</v>
      </c>
      <c r="I1012" s="238">
        <v>0</v>
      </c>
      <c r="J1012" s="238">
        <v>0</v>
      </c>
      <c r="K1012" s="238">
        <v>0</v>
      </c>
      <c r="L1012" s="238">
        <v>0</v>
      </c>
      <c r="M1012" s="238">
        <v>0</v>
      </c>
      <c r="N1012" s="238">
        <v>0</v>
      </c>
      <c r="O1012" s="238">
        <v>0</v>
      </c>
      <c r="P1012" s="238">
        <v>0</v>
      </c>
      <c r="Q1012" s="232">
        <v>77.77</v>
      </c>
      <c r="R1012" s="232">
        <v>0</v>
      </c>
      <c r="S1012" s="232">
        <v>0</v>
      </c>
      <c r="T1012" s="232">
        <v>0</v>
      </c>
      <c r="U1012" s="232">
        <v>0</v>
      </c>
      <c r="V1012" s="232">
        <v>0</v>
      </c>
      <c r="W1012" s="232">
        <v>0</v>
      </c>
      <c r="X1012" s="232">
        <v>0</v>
      </c>
      <c r="Y1012" s="232">
        <v>0</v>
      </c>
      <c r="Z1012" s="233">
        <v>45991</v>
      </c>
      <c r="AA1012" s="234">
        <v>7</v>
      </c>
      <c r="AB1012" s="232">
        <v>77.77</v>
      </c>
    </row>
    <row r="1013" spans="1:28" x14ac:dyDescent="0.25">
      <c r="A1013" s="16" t="s">
        <v>873</v>
      </c>
      <c r="B1013" s="16" t="s">
        <v>3474</v>
      </c>
      <c r="C1013" s="16" t="s">
        <v>5612</v>
      </c>
      <c r="D1013" s="16" t="s">
        <v>5613</v>
      </c>
      <c r="F1013" s="16" t="s">
        <v>3640</v>
      </c>
      <c r="G1013" s="16" t="s">
        <v>3641</v>
      </c>
      <c r="H1013" s="238">
        <v>1</v>
      </c>
      <c r="I1013" s="238">
        <v>0</v>
      </c>
      <c r="J1013" s="238">
        <v>0</v>
      </c>
      <c r="K1013" s="238">
        <v>0</v>
      </c>
      <c r="L1013" s="238">
        <v>0</v>
      </c>
      <c r="M1013" s="238">
        <v>0</v>
      </c>
      <c r="N1013" s="238">
        <v>0</v>
      </c>
      <c r="O1013" s="238">
        <v>0</v>
      </c>
      <c r="P1013" s="238">
        <v>0</v>
      </c>
      <c r="Q1013" s="232">
        <v>11.11</v>
      </c>
      <c r="R1013" s="232">
        <v>0</v>
      </c>
      <c r="S1013" s="232">
        <v>0</v>
      </c>
      <c r="T1013" s="232">
        <v>0</v>
      </c>
      <c r="U1013" s="232">
        <v>0</v>
      </c>
      <c r="V1013" s="232">
        <v>0</v>
      </c>
      <c r="W1013" s="232">
        <v>0</v>
      </c>
      <c r="X1013" s="232">
        <v>0</v>
      </c>
      <c r="Y1013" s="232">
        <v>0</v>
      </c>
      <c r="Z1013" s="233">
        <v>45991</v>
      </c>
      <c r="AA1013" s="234">
        <v>1</v>
      </c>
      <c r="AB1013" s="232">
        <v>11.11</v>
      </c>
    </row>
    <row r="1014" spans="1:28" x14ac:dyDescent="0.25">
      <c r="A1014" s="16" t="s">
        <v>873</v>
      </c>
      <c r="B1014" s="16" t="s">
        <v>3474</v>
      </c>
      <c r="C1014" s="16" t="s">
        <v>5614</v>
      </c>
      <c r="D1014" s="16" t="s">
        <v>5615</v>
      </c>
      <c r="F1014" s="16" t="s">
        <v>3640</v>
      </c>
      <c r="G1014" s="16" t="s">
        <v>3641</v>
      </c>
      <c r="H1014" s="238">
        <v>1</v>
      </c>
      <c r="I1014" s="238">
        <v>0</v>
      </c>
      <c r="J1014" s="238">
        <v>0</v>
      </c>
      <c r="K1014" s="238">
        <v>0</v>
      </c>
      <c r="L1014" s="238">
        <v>0</v>
      </c>
      <c r="M1014" s="238">
        <v>0</v>
      </c>
      <c r="N1014" s="238">
        <v>0</v>
      </c>
      <c r="O1014" s="238">
        <v>0</v>
      </c>
      <c r="P1014" s="238">
        <v>0</v>
      </c>
      <c r="Q1014" s="232">
        <v>11.11</v>
      </c>
      <c r="R1014" s="232">
        <v>0</v>
      </c>
      <c r="S1014" s="232">
        <v>0</v>
      </c>
      <c r="T1014" s="232">
        <v>0</v>
      </c>
      <c r="U1014" s="232">
        <v>0</v>
      </c>
      <c r="V1014" s="232">
        <v>0</v>
      </c>
      <c r="W1014" s="232">
        <v>0</v>
      </c>
      <c r="X1014" s="232">
        <v>0</v>
      </c>
      <c r="Y1014" s="232">
        <v>0</v>
      </c>
      <c r="Z1014" s="233">
        <v>45991</v>
      </c>
      <c r="AA1014" s="234">
        <v>1</v>
      </c>
      <c r="AB1014" s="232">
        <v>11.11</v>
      </c>
    </row>
    <row r="1015" spans="1:28" x14ac:dyDescent="0.25">
      <c r="A1015" s="16" t="s">
        <v>873</v>
      </c>
      <c r="B1015" s="16" t="s">
        <v>3474</v>
      </c>
      <c r="C1015" s="16" t="s">
        <v>5616</v>
      </c>
      <c r="D1015" s="16" t="s">
        <v>5617</v>
      </c>
      <c r="F1015" s="16" t="s">
        <v>3640</v>
      </c>
      <c r="G1015" s="16" t="s">
        <v>3641</v>
      </c>
      <c r="H1015" s="238">
        <v>1</v>
      </c>
      <c r="I1015" s="238">
        <v>0</v>
      </c>
      <c r="J1015" s="238">
        <v>0</v>
      </c>
      <c r="K1015" s="238">
        <v>0</v>
      </c>
      <c r="L1015" s="238">
        <v>0</v>
      </c>
      <c r="M1015" s="238">
        <v>0</v>
      </c>
      <c r="N1015" s="238">
        <v>0</v>
      </c>
      <c r="O1015" s="238">
        <v>0</v>
      </c>
      <c r="P1015" s="238">
        <v>0</v>
      </c>
      <c r="Q1015" s="232">
        <v>11.11</v>
      </c>
      <c r="R1015" s="232">
        <v>0</v>
      </c>
      <c r="S1015" s="232">
        <v>0</v>
      </c>
      <c r="T1015" s="232">
        <v>0</v>
      </c>
      <c r="U1015" s="232">
        <v>0</v>
      </c>
      <c r="V1015" s="232">
        <v>0</v>
      </c>
      <c r="W1015" s="232">
        <v>0</v>
      </c>
      <c r="X1015" s="232">
        <v>0</v>
      </c>
      <c r="Y1015" s="232">
        <v>0</v>
      </c>
      <c r="Z1015" s="233">
        <v>45991</v>
      </c>
      <c r="AA1015" s="234">
        <v>1</v>
      </c>
      <c r="AB1015" s="232">
        <v>11.11</v>
      </c>
    </row>
    <row r="1016" spans="1:28" x14ac:dyDescent="0.25">
      <c r="A1016" s="16" t="s">
        <v>873</v>
      </c>
      <c r="B1016" s="16" t="s">
        <v>3474</v>
      </c>
      <c r="C1016" s="16" t="s">
        <v>5618</v>
      </c>
      <c r="D1016" s="16" t="s">
        <v>5619</v>
      </c>
      <c r="F1016" s="16" t="s">
        <v>3640</v>
      </c>
      <c r="G1016" s="16" t="s">
        <v>3641</v>
      </c>
      <c r="H1016" s="238">
        <v>1</v>
      </c>
      <c r="I1016" s="238">
        <v>0</v>
      </c>
      <c r="J1016" s="238">
        <v>0</v>
      </c>
      <c r="K1016" s="238">
        <v>0</v>
      </c>
      <c r="L1016" s="238">
        <v>0</v>
      </c>
      <c r="M1016" s="238">
        <v>0</v>
      </c>
      <c r="N1016" s="238">
        <v>0</v>
      </c>
      <c r="O1016" s="238">
        <v>0</v>
      </c>
      <c r="P1016" s="238">
        <v>0</v>
      </c>
      <c r="Q1016" s="232">
        <v>11.11</v>
      </c>
      <c r="R1016" s="232">
        <v>0</v>
      </c>
      <c r="S1016" s="232">
        <v>0</v>
      </c>
      <c r="T1016" s="232">
        <v>0</v>
      </c>
      <c r="U1016" s="232">
        <v>0</v>
      </c>
      <c r="V1016" s="232">
        <v>0</v>
      </c>
      <c r="W1016" s="232">
        <v>0</v>
      </c>
      <c r="X1016" s="232">
        <v>0</v>
      </c>
      <c r="Y1016" s="232">
        <v>0</v>
      </c>
      <c r="Z1016" s="233">
        <v>45991</v>
      </c>
      <c r="AA1016" s="234">
        <v>1</v>
      </c>
      <c r="AB1016" s="232">
        <v>11.11</v>
      </c>
    </row>
    <row r="1017" spans="1:28" x14ac:dyDescent="0.25">
      <c r="A1017" s="16" t="s">
        <v>873</v>
      </c>
      <c r="B1017" s="16" t="s">
        <v>3474</v>
      </c>
      <c r="C1017" s="16" t="s">
        <v>5620</v>
      </c>
      <c r="D1017" s="16" t="s">
        <v>5621</v>
      </c>
      <c r="F1017" s="16" t="s">
        <v>3640</v>
      </c>
      <c r="G1017" s="16" t="s">
        <v>3641</v>
      </c>
      <c r="H1017" s="238">
        <v>6</v>
      </c>
      <c r="I1017" s="238">
        <v>0</v>
      </c>
      <c r="J1017" s="238">
        <v>0</v>
      </c>
      <c r="K1017" s="238">
        <v>0</v>
      </c>
      <c r="L1017" s="238">
        <v>0</v>
      </c>
      <c r="M1017" s="238">
        <v>0</v>
      </c>
      <c r="N1017" s="238">
        <v>0</v>
      </c>
      <c r="O1017" s="238">
        <v>0</v>
      </c>
      <c r="P1017" s="238">
        <v>0</v>
      </c>
      <c r="Q1017" s="232">
        <v>66.66</v>
      </c>
      <c r="R1017" s="232">
        <v>0</v>
      </c>
      <c r="S1017" s="232">
        <v>0</v>
      </c>
      <c r="T1017" s="232">
        <v>0</v>
      </c>
      <c r="U1017" s="232">
        <v>0</v>
      </c>
      <c r="V1017" s="232">
        <v>0</v>
      </c>
      <c r="W1017" s="232">
        <v>0</v>
      </c>
      <c r="X1017" s="232">
        <v>0</v>
      </c>
      <c r="Y1017" s="232">
        <v>0</v>
      </c>
      <c r="Z1017" s="233">
        <v>45991</v>
      </c>
      <c r="AA1017" s="234">
        <v>6</v>
      </c>
      <c r="AB1017" s="232">
        <v>66.66</v>
      </c>
    </row>
    <row r="1018" spans="1:28" x14ac:dyDescent="0.25">
      <c r="A1018" s="16" t="s">
        <v>873</v>
      </c>
      <c r="B1018" s="16" t="s">
        <v>3474</v>
      </c>
      <c r="C1018" s="16" t="s">
        <v>5622</v>
      </c>
      <c r="D1018" s="16" t="s">
        <v>5623</v>
      </c>
      <c r="F1018" s="16" t="s">
        <v>3640</v>
      </c>
      <c r="G1018" s="16" t="s">
        <v>3641</v>
      </c>
      <c r="H1018" s="238">
        <v>1</v>
      </c>
      <c r="I1018" s="238">
        <v>0</v>
      </c>
      <c r="J1018" s="238">
        <v>0</v>
      </c>
      <c r="K1018" s="238">
        <v>0</v>
      </c>
      <c r="L1018" s="238">
        <v>0</v>
      </c>
      <c r="M1018" s="238">
        <v>0</v>
      </c>
      <c r="N1018" s="238">
        <v>0</v>
      </c>
      <c r="O1018" s="238">
        <v>0</v>
      </c>
      <c r="P1018" s="238">
        <v>0</v>
      </c>
      <c r="Q1018" s="232">
        <v>11.11</v>
      </c>
      <c r="R1018" s="232">
        <v>0</v>
      </c>
      <c r="S1018" s="232">
        <v>0</v>
      </c>
      <c r="T1018" s="232">
        <v>0</v>
      </c>
      <c r="U1018" s="232">
        <v>0</v>
      </c>
      <c r="V1018" s="232">
        <v>0</v>
      </c>
      <c r="W1018" s="232">
        <v>0</v>
      </c>
      <c r="X1018" s="232">
        <v>0</v>
      </c>
      <c r="Y1018" s="232">
        <v>0</v>
      </c>
      <c r="Z1018" s="233">
        <v>45991</v>
      </c>
      <c r="AA1018" s="234">
        <v>1</v>
      </c>
      <c r="AB1018" s="232">
        <v>11.11</v>
      </c>
    </row>
    <row r="1019" spans="1:28" x14ac:dyDescent="0.25">
      <c r="A1019" s="16" t="s">
        <v>873</v>
      </c>
      <c r="B1019" s="16" t="s">
        <v>3474</v>
      </c>
      <c r="C1019" s="16" t="s">
        <v>5624</v>
      </c>
      <c r="D1019" s="16" t="s">
        <v>5625</v>
      </c>
      <c r="F1019" s="16" t="s">
        <v>3640</v>
      </c>
      <c r="G1019" s="16" t="s">
        <v>3641</v>
      </c>
      <c r="H1019" s="238">
        <v>1</v>
      </c>
      <c r="I1019" s="238">
        <v>0</v>
      </c>
      <c r="J1019" s="238">
        <v>0</v>
      </c>
      <c r="K1019" s="238">
        <v>0</v>
      </c>
      <c r="L1019" s="238">
        <v>0</v>
      </c>
      <c r="M1019" s="238">
        <v>0</v>
      </c>
      <c r="N1019" s="238">
        <v>0</v>
      </c>
      <c r="O1019" s="238">
        <v>0</v>
      </c>
      <c r="P1019" s="238">
        <v>0</v>
      </c>
      <c r="Q1019" s="232">
        <v>11.11</v>
      </c>
      <c r="R1019" s="232">
        <v>0</v>
      </c>
      <c r="S1019" s="232">
        <v>0</v>
      </c>
      <c r="T1019" s="232">
        <v>0</v>
      </c>
      <c r="U1019" s="232">
        <v>0</v>
      </c>
      <c r="V1019" s="232">
        <v>0</v>
      </c>
      <c r="W1019" s="232">
        <v>0</v>
      </c>
      <c r="X1019" s="232">
        <v>0</v>
      </c>
      <c r="Y1019" s="232">
        <v>0</v>
      </c>
      <c r="Z1019" s="233">
        <v>45991</v>
      </c>
      <c r="AA1019" s="234">
        <v>1</v>
      </c>
      <c r="AB1019" s="232">
        <v>11.11</v>
      </c>
    </row>
    <row r="1020" spans="1:28" x14ac:dyDescent="0.25">
      <c r="A1020" s="16" t="s">
        <v>873</v>
      </c>
      <c r="B1020" s="16" t="s">
        <v>3474</v>
      </c>
      <c r="C1020" s="16" t="s">
        <v>5626</v>
      </c>
      <c r="D1020" s="16" t="s">
        <v>5627</v>
      </c>
      <c r="F1020" s="16" t="s">
        <v>3640</v>
      </c>
      <c r="G1020" s="16" t="s">
        <v>3641</v>
      </c>
      <c r="H1020" s="238">
        <v>1</v>
      </c>
      <c r="I1020" s="238">
        <v>0</v>
      </c>
      <c r="J1020" s="238">
        <v>0</v>
      </c>
      <c r="K1020" s="238">
        <v>0</v>
      </c>
      <c r="L1020" s="238">
        <v>0</v>
      </c>
      <c r="M1020" s="238">
        <v>0</v>
      </c>
      <c r="N1020" s="238">
        <v>0</v>
      </c>
      <c r="O1020" s="238">
        <v>0</v>
      </c>
      <c r="P1020" s="238">
        <v>0</v>
      </c>
      <c r="Q1020" s="232">
        <v>11.11</v>
      </c>
      <c r="R1020" s="232">
        <v>0</v>
      </c>
      <c r="S1020" s="232">
        <v>0</v>
      </c>
      <c r="T1020" s="232">
        <v>0</v>
      </c>
      <c r="U1020" s="232">
        <v>0</v>
      </c>
      <c r="V1020" s="232">
        <v>0</v>
      </c>
      <c r="W1020" s="232">
        <v>0</v>
      </c>
      <c r="X1020" s="232">
        <v>0</v>
      </c>
      <c r="Y1020" s="232">
        <v>0</v>
      </c>
      <c r="Z1020" s="233">
        <v>45991</v>
      </c>
      <c r="AA1020" s="234">
        <v>1</v>
      </c>
      <c r="AB1020" s="232">
        <v>11.11</v>
      </c>
    </row>
    <row r="1021" spans="1:28" x14ac:dyDescent="0.25">
      <c r="A1021" s="16" t="s">
        <v>873</v>
      </c>
      <c r="B1021" s="16" t="s">
        <v>3474</v>
      </c>
      <c r="C1021" s="16" t="s">
        <v>5628</v>
      </c>
      <c r="D1021" s="16" t="s">
        <v>5629</v>
      </c>
      <c r="F1021" s="16" t="s">
        <v>3640</v>
      </c>
      <c r="G1021" s="16" t="s">
        <v>3641</v>
      </c>
      <c r="H1021" s="238">
        <v>5</v>
      </c>
      <c r="I1021" s="238">
        <v>0</v>
      </c>
      <c r="J1021" s="238">
        <v>0</v>
      </c>
      <c r="K1021" s="238">
        <v>0</v>
      </c>
      <c r="L1021" s="238">
        <v>0</v>
      </c>
      <c r="M1021" s="238">
        <v>0</v>
      </c>
      <c r="N1021" s="238">
        <v>0</v>
      </c>
      <c r="O1021" s="238">
        <v>0</v>
      </c>
      <c r="P1021" s="238">
        <v>0</v>
      </c>
      <c r="Q1021" s="232">
        <v>55.55</v>
      </c>
      <c r="R1021" s="232">
        <v>0</v>
      </c>
      <c r="S1021" s="232">
        <v>0</v>
      </c>
      <c r="T1021" s="232">
        <v>0</v>
      </c>
      <c r="U1021" s="232">
        <v>0</v>
      </c>
      <c r="V1021" s="232">
        <v>0</v>
      </c>
      <c r="W1021" s="232">
        <v>0</v>
      </c>
      <c r="X1021" s="232">
        <v>0</v>
      </c>
      <c r="Y1021" s="232">
        <v>0</v>
      </c>
      <c r="Z1021" s="233">
        <v>45991</v>
      </c>
      <c r="AA1021" s="234">
        <v>5</v>
      </c>
      <c r="AB1021" s="232">
        <v>55.55</v>
      </c>
    </row>
    <row r="1022" spans="1:28" x14ac:dyDescent="0.25">
      <c r="A1022" s="16" t="s">
        <v>873</v>
      </c>
      <c r="B1022" s="16" t="s">
        <v>3474</v>
      </c>
      <c r="C1022" s="16" t="s">
        <v>5630</v>
      </c>
      <c r="D1022" s="16" t="s">
        <v>5631</v>
      </c>
      <c r="F1022" s="16" t="s">
        <v>3640</v>
      </c>
      <c r="G1022" s="16" t="s">
        <v>3641</v>
      </c>
      <c r="H1022" s="238">
        <v>1</v>
      </c>
      <c r="I1022" s="238">
        <v>0</v>
      </c>
      <c r="J1022" s="238">
        <v>0</v>
      </c>
      <c r="K1022" s="238">
        <v>0</v>
      </c>
      <c r="L1022" s="238">
        <v>0</v>
      </c>
      <c r="M1022" s="238">
        <v>0</v>
      </c>
      <c r="N1022" s="238">
        <v>0</v>
      </c>
      <c r="O1022" s="238">
        <v>0</v>
      </c>
      <c r="P1022" s="238">
        <v>0</v>
      </c>
      <c r="Q1022" s="232">
        <v>11.11</v>
      </c>
      <c r="R1022" s="232">
        <v>0</v>
      </c>
      <c r="S1022" s="232">
        <v>0</v>
      </c>
      <c r="T1022" s="232">
        <v>0</v>
      </c>
      <c r="U1022" s="232">
        <v>0</v>
      </c>
      <c r="V1022" s="232">
        <v>0</v>
      </c>
      <c r="W1022" s="232">
        <v>0</v>
      </c>
      <c r="X1022" s="232">
        <v>0</v>
      </c>
      <c r="Y1022" s="232">
        <v>0</v>
      </c>
      <c r="Z1022" s="233">
        <v>45991</v>
      </c>
      <c r="AA1022" s="234">
        <v>1</v>
      </c>
      <c r="AB1022" s="232">
        <v>11.11</v>
      </c>
    </row>
    <row r="1023" spans="1:28" x14ac:dyDescent="0.25">
      <c r="A1023" s="16" t="s">
        <v>873</v>
      </c>
      <c r="B1023" s="16" t="s">
        <v>3474</v>
      </c>
      <c r="C1023" s="16" t="s">
        <v>5632</v>
      </c>
      <c r="D1023" s="16" t="s">
        <v>5633</v>
      </c>
      <c r="F1023" s="16" t="s">
        <v>3640</v>
      </c>
      <c r="G1023" s="16" t="s">
        <v>3641</v>
      </c>
      <c r="H1023" s="238">
        <v>1</v>
      </c>
      <c r="I1023" s="238">
        <v>0</v>
      </c>
      <c r="J1023" s="238">
        <v>0</v>
      </c>
      <c r="K1023" s="238">
        <v>0</v>
      </c>
      <c r="L1023" s="238">
        <v>0</v>
      </c>
      <c r="M1023" s="238">
        <v>0</v>
      </c>
      <c r="N1023" s="238">
        <v>0</v>
      </c>
      <c r="O1023" s="238">
        <v>0</v>
      </c>
      <c r="P1023" s="238">
        <v>0</v>
      </c>
      <c r="Q1023" s="232">
        <v>11.11</v>
      </c>
      <c r="R1023" s="232">
        <v>0</v>
      </c>
      <c r="S1023" s="232">
        <v>0</v>
      </c>
      <c r="T1023" s="232">
        <v>0</v>
      </c>
      <c r="U1023" s="232">
        <v>0</v>
      </c>
      <c r="V1023" s="232">
        <v>0</v>
      </c>
      <c r="W1023" s="232">
        <v>0</v>
      </c>
      <c r="X1023" s="232">
        <v>0</v>
      </c>
      <c r="Y1023" s="232">
        <v>0</v>
      </c>
      <c r="Z1023" s="233">
        <v>45991</v>
      </c>
      <c r="AA1023" s="234">
        <v>1</v>
      </c>
      <c r="AB1023" s="232">
        <v>11.11</v>
      </c>
    </row>
    <row r="1024" spans="1:28" x14ac:dyDescent="0.25">
      <c r="A1024" s="16" t="s">
        <v>873</v>
      </c>
      <c r="B1024" s="16" t="s">
        <v>3474</v>
      </c>
      <c r="C1024" s="16" t="s">
        <v>5634</v>
      </c>
      <c r="D1024" s="16" t="s">
        <v>5635</v>
      </c>
      <c r="F1024" s="16" t="s">
        <v>3640</v>
      </c>
      <c r="G1024" s="16" t="s">
        <v>3641</v>
      </c>
      <c r="H1024" s="238">
        <v>1</v>
      </c>
      <c r="I1024" s="238">
        <v>0</v>
      </c>
      <c r="J1024" s="238">
        <v>0</v>
      </c>
      <c r="K1024" s="238">
        <v>0</v>
      </c>
      <c r="L1024" s="238">
        <v>0</v>
      </c>
      <c r="M1024" s="238">
        <v>0</v>
      </c>
      <c r="N1024" s="238">
        <v>0</v>
      </c>
      <c r="O1024" s="238">
        <v>0</v>
      </c>
      <c r="P1024" s="238">
        <v>0</v>
      </c>
      <c r="Q1024" s="232">
        <v>11.11</v>
      </c>
      <c r="R1024" s="232">
        <v>0</v>
      </c>
      <c r="S1024" s="232">
        <v>0</v>
      </c>
      <c r="T1024" s="232">
        <v>0</v>
      </c>
      <c r="U1024" s="232">
        <v>0</v>
      </c>
      <c r="V1024" s="232">
        <v>0</v>
      </c>
      <c r="W1024" s="232">
        <v>0</v>
      </c>
      <c r="X1024" s="232">
        <v>0</v>
      </c>
      <c r="Y1024" s="232">
        <v>0</v>
      </c>
      <c r="Z1024" s="233">
        <v>45991</v>
      </c>
      <c r="AA1024" s="234">
        <v>1</v>
      </c>
      <c r="AB1024" s="232">
        <v>11.11</v>
      </c>
    </row>
    <row r="1025" spans="1:28" x14ac:dyDescent="0.25">
      <c r="A1025" s="16" t="s">
        <v>873</v>
      </c>
      <c r="B1025" s="16" t="s">
        <v>3474</v>
      </c>
      <c r="C1025" s="16" t="s">
        <v>5636</v>
      </c>
      <c r="D1025" s="16" t="s">
        <v>5637</v>
      </c>
      <c r="F1025" s="16" t="s">
        <v>3640</v>
      </c>
      <c r="G1025" s="16" t="s">
        <v>3641</v>
      </c>
      <c r="H1025" s="238">
        <v>15</v>
      </c>
      <c r="I1025" s="238">
        <v>0</v>
      </c>
      <c r="J1025" s="238">
        <v>0</v>
      </c>
      <c r="K1025" s="238">
        <v>0</v>
      </c>
      <c r="L1025" s="238">
        <v>0</v>
      </c>
      <c r="M1025" s="238">
        <v>0</v>
      </c>
      <c r="N1025" s="238">
        <v>0</v>
      </c>
      <c r="O1025" s="238">
        <v>0</v>
      </c>
      <c r="P1025" s="238">
        <v>0</v>
      </c>
      <c r="Q1025" s="232">
        <v>166.65</v>
      </c>
      <c r="R1025" s="232">
        <v>0</v>
      </c>
      <c r="S1025" s="232">
        <v>0</v>
      </c>
      <c r="T1025" s="232">
        <v>0</v>
      </c>
      <c r="U1025" s="232">
        <v>0</v>
      </c>
      <c r="V1025" s="232">
        <v>0</v>
      </c>
      <c r="W1025" s="232">
        <v>0</v>
      </c>
      <c r="X1025" s="232">
        <v>0</v>
      </c>
      <c r="Y1025" s="232">
        <v>0</v>
      </c>
      <c r="Z1025" s="233">
        <v>45991</v>
      </c>
      <c r="AA1025" s="234">
        <v>15</v>
      </c>
      <c r="AB1025" s="232">
        <v>166.65</v>
      </c>
    </row>
    <row r="1026" spans="1:28" x14ac:dyDescent="0.25">
      <c r="A1026" s="16" t="s">
        <v>873</v>
      </c>
      <c r="B1026" s="16" t="s">
        <v>3474</v>
      </c>
      <c r="C1026" s="16" t="s">
        <v>5638</v>
      </c>
      <c r="D1026" s="16" t="s">
        <v>5639</v>
      </c>
      <c r="F1026" s="16" t="s">
        <v>3640</v>
      </c>
      <c r="G1026" s="16" t="s">
        <v>3641</v>
      </c>
      <c r="H1026" s="238">
        <v>3</v>
      </c>
      <c r="I1026" s="238">
        <v>0</v>
      </c>
      <c r="J1026" s="238">
        <v>0</v>
      </c>
      <c r="K1026" s="238">
        <v>0</v>
      </c>
      <c r="L1026" s="238">
        <v>0</v>
      </c>
      <c r="M1026" s="238">
        <v>0</v>
      </c>
      <c r="N1026" s="238">
        <v>0</v>
      </c>
      <c r="O1026" s="238">
        <v>0</v>
      </c>
      <c r="P1026" s="238">
        <v>0</v>
      </c>
      <c r="Q1026" s="232">
        <v>33.33</v>
      </c>
      <c r="R1026" s="232">
        <v>0</v>
      </c>
      <c r="S1026" s="232">
        <v>0</v>
      </c>
      <c r="T1026" s="232">
        <v>0</v>
      </c>
      <c r="U1026" s="232">
        <v>0</v>
      </c>
      <c r="V1026" s="232">
        <v>0</v>
      </c>
      <c r="W1026" s="232">
        <v>0</v>
      </c>
      <c r="X1026" s="232">
        <v>0</v>
      </c>
      <c r="Y1026" s="232">
        <v>0</v>
      </c>
      <c r="Z1026" s="233">
        <v>45991</v>
      </c>
      <c r="AA1026" s="234">
        <v>3</v>
      </c>
      <c r="AB1026" s="232">
        <v>33.33</v>
      </c>
    </row>
    <row r="1027" spans="1:28" x14ac:dyDescent="0.25">
      <c r="A1027" s="16" t="s">
        <v>873</v>
      </c>
      <c r="B1027" s="16" t="s">
        <v>3474</v>
      </c>
      <c r="C1027" s="16" t="s">
        <v>5640</v>
      </c>
      <c r="D1027" s="16" t="s">
        <v>5641</v>
      </c>
      <c r="F1027" s="16" t="s">
        <v>3640</v>
      </c>
      <c r="G1027" s="16" t="s">
        <v>3641</v>
      </c>
      <c r="H1027" s="238">
        <v>6</v>
      </c>
      <c r="I1027" s="238">
        <v>0</v>
      </c>
      <c r="J1027" s="238">
        <v>0</v>
      </c>
      <c r="K1027" s="238">
        <v>0</v>
      </c>
      <c r="L1027" s="238">
        <v>0</v>
      </c>
      <c r="M1027" s="238">
        <v>0</v>
      </c>
      <c r="N1027" s="238">
        <v>0</v>
      </c>
      <c r="O1027" s="238">
        <v>0</v>
      </c>
      <c r="P1027" s="238">
        <v>0</v>
      </c>
      <c r="Q1027" s="232">
        <v>66.66</v>
      </c>
      <c r="R1027" s="232">
        <v>0</v>
      </c>
      <c r="S1027" s="232">
        <v>0</v>
      </c>
      <c r="T1027" s="232">
        <v>0</v>
      </c>
      <c r="U1027" s="232">
        <v>0</v>
      </c>
      <c r="V1027" s="232">
        <v>0</v>
      </c>
      <c r="W1027" s="232">
        <v>0</v>
      </c>
      <c r="X1027" s="232">
        <v>0</v>
      </c>
      <c r="Y1027" s="232">
        <v>0</v>
      </c>
      <c r="Z1027" s="233">
        <v>45991</v>
      </c>
      <c r="AA1027" s="234">
        <v>6</v>
      </c>
      <c r="AB1027" s="232">
        <v>66.66</v>
      </c>
    </row>
    <row r="1028" spans="1:28" x14ac:dyDescent="0.25">
      <c r="A1028" s="16" t="s">
        <v>873</v>
      </c>
      <c r="B1028" s="16" t="s">
        <v>3474</v>
      </c>
      <c r="C1028" s="16" t="s">
        <v>5642</v>
      </c>
      <c r="D1028" s="16" t="s">
        <v>5643</v>
      </c>
      <c r="F1028" s="16" t="s">
        <v>3640</v>
      </c>
      <c r="G1028" s="16" t="s">
        <v>3641</v>
      </c>
      <c r="H1028" s="238">
        <v>10</v>
      </c>
      <c r="I1028" s="238">
        <v>0</v>
      </c>
      <c r="J1028" s="238">
        <v>0</v>
      </c>
      <c r="K1028" s="238">
        <v>0</v>
      </c>
      <c r="L1028" s="238">
        <v>0</v>
      </c>
      <c r="M1028" s="238">
        <v>0</v>
      </c>
      <c r="N1028" s="238">
        <v>0</v>
      </c>
      <c r="O1028" s="238">
        <v>0</v>
      </c>
      <c r="P1028" s="238">
        <v>0</v>
      </c>
      <c r="Q1028" s="232">
        <v>111.1</v>
      </c>
      <c r="R1028" s="232">
        <v>0</v>
      </c>
      <c r="S1028" s="232">
        <v>0</v>
      </c>
      <c r="T1028" s="232">
        <v>0</v>
      </c>
      <c r="U1028" s="232">
        <v>0</v>
      </c>
      <c r="V1028" s="232">
        <v>0</v>
      </c>
      <c r="W1028" s="232">
        <v>0</v>
      </c>
      <c r="X1028" s="232">
        <v>0</v>
      </c>
      <c r="Y1028" s="232">
        <v>0</v>
      </c>
      <c r="Z1028" s="233">
        <v>45991</v>
      </c>
      <c r="AA1028" s="234">
        <v>10</v>
      </c>
      <c r="AB1028" s="232">
        <v>111.1</v>
      </c>
    </row>
    <row r="1029" spans="1:28" x14ac:dyDescent="0.25">
      <c r="A1029" s="16" t="s">
        <v>873</v>
      </c>
      <c r="B1029" s="16" t="s">
        <v>3474</v>
      </c>
      <c r="C1029" s="16" t="s">
        <v>5644</v>
      </c>
      <c r="D1029" s="16" t="s">
        <v>5645</v>
      </c>
      <c r="F1029" s="16" t="s">
        <v>3640</v>
      </c>
      <c r="G1029" s="16" t="s">
        <v>3641</v>
      </c>
      <c r="H1029" s="238">
        <v>7</v>
      </c>
      <c r="I1029" s="238">
        <v>0</v>
      </c>
      <c r="J1029" s="238">
        <v>0</v>
      </c>
      <c r="K1029" s="238">
        <v>0</v>
      </c>
      <c r="L1029" s="238">
        <v>0</v>
      </c>
      <c r="M1029" s="238">
        <v>0</v>
      </c>
      <c r="N1029" s="238">
        <v>0</v>
      </c>
      <c r="O1029" s="238">
        <v>0</v>
      </c>
      <c r="P1029" s="238">
        <v>0</v>
      </c>
      <c r="Q1029" s="232">
        <v>77.77</v>
      </c>
      <c r="R1029" s="232">
        <v>0</v>
      </c>
      <c r="S1029" s="232">
        <v>0</v>
      </c>
      <c r="T1029" s="232">
        <v>0</v>
      </c>
      <c r="U1029" s="232">
        <v>0</v>
      </c>
      <c r="V1029" s="232">
        <v>0</v>
      </c>
      <c r="W1029" s="232">
        <v>0</v>
      </c>
      <c r="X1029" s="232">
        <v>0</v>
      </c>
      <c r="Y1029" s="232">
        <v>0</v>
      </c>
      <c r="Z1029" s="233">
        <v>45991</v>
      </c>
      <c r="AA1029" s="234">
        <v>7</v>
      </c>
      <c r="AB1029" s="232">
        <v>77.77</v>
      </c>
    </row>
    <row r="1030" spans="1:28" x14ac:dyDescent="0.25">
      <c r="A1030" s="16" t="s">
        <v>873</v>
      </c>
      <c r="B1030" s="16" t="s">
        <v>3474</v>
      </c>
      <c r="C1030" s="16" t="s">
        <v>5646</v>
      </c>
      <c r="D1030" s="16" t="s">
        <v>5647</v>
      </c>
      <c r="F1030" s="16" t="s">
        <v>3640</v>
      </c>
      <c r="G1030" s="16" t="s">
        <v>3641</v>
      </c>
      <c r="H1030" s="238">
        <v>1</v>
      </c>
      <c r="I1030" s="238">
        <v>0</v>
      </c>
      <c r="J1030" s="238">
        <v>0</v>
      </c>
      <c r="K1030" s="238">
        <v>0</v>
      </c>
      <c r="L1030" s="238">
        <v>0</v>
      </c>
      <c r="M1030" s="238">
        <v>0</v>
      </c>
      <c r="N1030" s="238">
        <v>0</v>
      </c>
      <c r="O1030" s="238">
        <v>0</v>
      </c>
      <c r="P1030" s="238">
        <v>0</v>
      </c>
      <c r="Q1030" s="232">
        <v>11.11</v>
      </c>
      <c r="R1030" s="232">
        <v>0</v>
      </c>
      <c r="S1030" s="232">
        <v>0</v>
      </c>
      <c r="T1030" s="232">
        <v>0</v>
      </c>
      <c r="U1030" s="232">
        <v>0</v>
      </c>
      <c r="V1030" s="232">
        <v>0</v>
      </c>
      <c r="W1030" s="232">
        <v>0</v>
      </c>
      <c r="X1030" s="232">
        <v>0</v>
      </c>
      <c r="Y1030" s="232">
        <v>0</v>
      </c>
      <c r="Z1030" s="233">
        <v>45991</v>
      </c>
      <c r="AA1030" s="234">
        <v>1</v>
      </c>
      <c r="AB1030" s="232">
        <v>11.11</v>
      </c>
    </row>
    <row r="1031" spans="1:28" x14ac:dyDescent="0.25">
      <c r="A1031" s="16" t="s">
        <v>873</v>
      </c>
      <c r="B1031" s="16" t="s">
        <v>3474</v>
      </c>
      <c r="C1031" s="16" t="s">
        <v>5648</v>
      </c>
      <c r="D1031" s="16" t="s">
        <v>5649</v>
      </c>
      <c r="F1031" s="16" t="s">
        <v>3640</v>
      </c>
      <c r="G1031" s="16" t="s">
        <v>3641</v>
      </c>
      <c r="H1031" s="238">
        <v>4</v>
      </c>
      <c r="I1031" s="238">
        <v>0</v>
      </c>
      <c r="J1031" s="238">
        <v>0</v>
      </c>
      <c r="K1031" s="238">
        <v>0</v>
      </c>
      <c r="L1031" s="238">
        <v>0</v>
      </c>
      <c r="M1031" s="238">
        <v>0</v>
      </c>
      <c r="N1031" s="238">
        <v>0</v>
      </c>
      <c r="O1031" s="238">
        <v>0</v>
      </c>
      <c r="P1031" s="238">
        <v>0</v>
      </c>
      <c r="Q1031" s="232">
        <v>44.44</v>
      </c>
      <c r="R1031" s="232">
        <v>0</v>
      </c>
      <c r="S1031" s="232">
        <v>0</v>
      </c>
      <c r="T1031" s="232">
        <v>0</v>
      </c>
      <c r="U1031" s="232">
        <v>0</v>
      </c>
      <c r="V1031" s="232">
        <v>0</v>
      </c>
      <c r="W1031" s="232">
        <v>0</v>
      </c>
      <c r="X1031" s="232">
        <v>0</v>
      </c>
      <c r="Y1031" s="232">
        <v>0</v>
      </c>
      <c r="Z1031" s="233">
        <v>45991</v>
      </c>
      <c r="AA1031" s="234">
        <v>4</v>
      </c>
      <c r="AB1031" s="232">
        <v>44.44</v>
      </c>
    </row>
    <row r="1032" spans="1:28" x14ac:dyDescent="0.25">
      <c r="A1032" s="16" t="s">
        <v>873</v>
      </c>
      <c r="B1032" s="16" t="s">
        <v>3474</v>
      </c>
      <c r="C1032" s="16" t="s">
        <v>5650</v>
      </c>
      <c r="D1032" s="16" t="s">
        <v>5651</v>
      </c>
      <c r="F1032" s="16" t="s">
        <v>3640</v>
      </c>
      <c r="G1032" s="16" t="s">
        <v>3641</v>
      </c>
      <c r="H1032" s="238">
        <v>2</v>
      </c>
      <c r="I1032" s="238">
        <v>0</v>
      </c>
      <c r="J1032" s="238">
        <v>0</v>
      </c>
      <c r="K1032" s="238">
        <v>0</v>
      </c>
      <c r="L1032" s="238">
        <v>0</v>
      </c>
      <c r="M1032" s="238">
        <v>0</v>
      </c>
      <c r="N1032" s="238">
        <v>0</v>
      </c>
      <c r="O1032" s="238">
        <v>0</v>
      </c>
      <c r="P1032" s="238">
        <v>0</v>
      </c>
      <c r="Q1032" s="232">
        <v>22.22</v>
      </c>
      <c r="R1032" s="232">
        <v>0</v>
      </c>
      <c r="S1032" s="232">
        <v>0</v>
      </c>
      <c r="T1032" s="232">
        <v>0</v>
      </c>
      <c r="U1032" s="232">
        <v>0</v>
      </c>
      <c r="V1032" s="232">
        <v>0</v>
      </c>
      <c r="W1032" s="232">
        <v>0</v>
      </c>
      <c r="X1032" s="232">
        <v>0</v>
      </c>
      <c r="Y1032" s="232">
        <v>0</v>
      </c>
      <c r="Z1032" s="233">
        <v>45991</v>
      </c>
      <c r="AA1032" s="234">
        <v>2</v>
      </c>
      <c r="AB1032" s="232">
        <v>22.22</v>
      </c>
    </row>
    <row r="1033" spans="1:28" x14ac:dyDescent="0.25">
      <c r="A1033" s="16" t="s">
        <v>873</v>
      </c>
      <c r="B1033" s="16" t="s">
        <v>3474</v>
      </c>
      <c r="C1033" s="16" t="s">
        <v>5652</v>
      </c>
      <c r="D1033" s="16" t="s">
        <v>5653</v>
      </c>
      <c r="F1033" s="16" t="s">
        <v>3640</v>
      </c>
      <c r="G1033" s="16" t="s">
        <v>3641</v>
      </c>
      <c r="H1033" s="238">
        <v>4</v>
      </c>
      <c r="I1033" s="238">
        <v>0</v>
      </c>
      <c r="J1033" s="238">
        <v>0</v>
      </c>
      <c r="K1033" s="238">
        <v>0</v>
      </c>
      <c r="L1033" s="238">
        <v>0</v>
      </c>
      <c r="M1033" s="238">
        <v>0</v>
      </c>
      <c r="N1033" s="238">
        <v>0</v>
      </c>
      <c r="O1033" s="238">
        <v>0</v>
      </c>
      <c r="P1033" s="238">
        <v>0</v>
      </c>
      <c r="Q1033" s="232">
        <v>44.44</v>
      </c>
      <c r="R1033" s="232">
        <v>0</v>
      </c>
      <c r="S1033" s="232">
        <v>0</v>
      </c>
      <c r="T1033" s="232">
        <v>0</v>
      </c>
      <c r="U1033" s="232">
        <v>0</v>
      </c>
      <c r="V1033" s="232">
        <v>0</v>
      </c>
      <c r="W1033" s="232">
        <v>0</v>
      </c>
      <c r="X1033" s="232">
        <v>0</v>
      </c>
      <c r="Y1033" s="232">
        <v>0</v>
      </c>
      <c r="Z1033" s="233">
        <v>45991</v>
      </c>
      <c r="AA1033" s="234">
        <v>4</v>
      </c>
      <c r="AB1033" s="232">
        <v>44.44</v>
      </c>
    </row>
    <row r="1034" spans="1:28" x14ac:dyDescent="0.25">
      <c r="A1034" s="16" t="s">
        <v>873</v>
      </c>
      <c r="B1034" s="16" t="s">
        <v>3474</v>
      </c>
      <c r="C1034" s="16" t="s">
        <v>5654</v>
      </c>
      <c r="D1034" s="16" t="s">
        <v>5655</v>
      </c>
      <c r="F1034" s="16" t="s">
        <v>3640</v>
      </c>
      <c r="G1034" s="16" t="s">
        <v>3641</v>
      </c>
      <c r="H1034" s="238">
        <v>2</v>
      </c>
      <c r="I1034" s="238">
        <v>0</v>
      </c>
      <c r="J1034" s="238">
        <v>0</v>
      </c>
      <c r="K1034" s="238">
        <v>0</v>
      </c>
      <c r="L1034" s="238">
        <v>0</v>
      </c>
      <c r="M1034" s="238">
        <v>0</v>
      </c>
      <c r="N1034" s="238">
        <v>0</v>
      </c>
      <c r="O1034" s="238">
        <v>0</v>
      </c>
      <c r="P1034" s="238">
        <v>0</v>
      </c>
      <c r="Q1034" s="232">
        <v>22.22</v>
      </c>
      <c r="R1034" s="232">
        <v>0</v>
      </c>
      <c r="S1034" s="232">
        <v>0</v>
      </c>
      <c r="T1034" s="232">
        <v>0</v>
      </c>
      <c r="U1034" s="232">
        <v>0</v>
      </c>
      <c r="V1034" s="232">
        <v>0</v>
      </c>
      <c r="W1034" s="232">
        <v>0</v>
      </c>
      <c r="X1034" s="232">
        <v>0</v>
      </c>
      <c r="Y1034" s="232">
        <v>0</v>
      </c>
      <c r="Z1034" s="233">
        <v>45991</v>
      </c>
      <c r="AA1034" s="234">
        <v>2</v>
      </c>
      <c r="AB1034" s="232">
        <v>22.22</v>
      </c>
    </row>
    <row r="1035" spans="1:28" x14ac:dyDescent="0.25">
      <c r="A1035" s="16" t="s">
        <v>873</v>
      </c>
      <c r="B1035" s="16" t="s">
        <v>3474</v>
      </c>
      <c r="C1035" s="16" t="s">
        <v>5656</v>
      </c>
      <c r="D1035" s="16" t="s">
        <v>5657</v>
      </c>
      <c r="F1035" s="16" t="s">
        <v>3640</v>
      </c>
      <c r="G1035" s="16" t="s">
        <v>3641</v>
      </c>
      <c r="H1035" s="238">
        <v>2</v>
      </c>
      <c r="I1035" s="238">
        <v>0</v>
      </c>
      <c r="J1035" s="238">
        <v>0</v>
      </c>
      <c r="K1035" s="238">
        <v>0</v>
      </c>
      <c r="L1035" s="238">
        <v>0</v>
      </c>
      <c r="M1035" s="238">
        <v>0</v>
      </c>
      <c r="N1035" s="238">
        <v>0</v>
      </c>
      <c r="O1035" s="238">
        <v>0</v>
      </c>
      <c r="P1035" s="238">
        <v>0</v>
      </c>
      <c r="Q1035" s="232">
        <v>22.22</v>
      </c>
      <c r="R1035" s="232">
        <v>0</v>
      </c>
      <c r="S1035" s="232">
        <v>0</v>
      </c>
      <c r="T1035" s="232">
        <v>0</v>
      </c>
      <c r="U1035" s="232">
        <v>0</v>
      </c>
      <c r="V1035" s="232">
        <v>0</v>
      </c>
      <c r="W1035" s="232">
        <v>0</v>
      </c>
      <c r="X1035" s="232">
        <v>0</v>
      </c>
      <c r="Y1035" s="232">
        <v>0</v>
      </c>
      <c r="Z1035" s="233">
        <v>45991</v>
      </c>
      <c r="AA1035" s="234">
        <v>2</v>
      </c>
      <c r="AB1035" s="232">
        <v>22.22</v>
      </c>
    </row>
    <row r="1036" spans="1:28" x14ac:dyDescent="0.25">
      <c r="A1036" s="16" t="s">
        <v>873</v>
      </c>
      <c r="B1036" s="16" t="s">
        <v>3474</v>
      </c>
      <c r="C1036" s="16" t="s">
        <v>5658</v>
      </c>
      <c r="D1036" s="16" t="s">
        <v>5659</v>
      </c>
      <c r="F1036" s="16" t="s">
        <v>3640</v>
      </c>
      <c r="G1036" s="16" t="s">
        <v>3641</v>
      </c>
      <c r="H1036" s="238">
        <v>3</v>
      </c>
      <c r="I1036" s="238">
        <v>0</v>
      </c>
      <c r="J1036" s="238">
        <v>0</v>
      </c>
      <c r="K1036" s="238">
        <v>0</v>
      </c>
      <c r="L1036" s="238">
        <v>0</v>
      </c>
      <c r="M1036" s="238">
        <v>0</v>
      </c>
      <c r="N1036" s="238">
        <v>0</v>
      </c>
      <c r="O1036" s="238">
        <v>0</v>
      </c>
      <c r="P1036" s="238">
        <v>0</v>
      </c>
      <c r="Q1036" s="232">
        <v>33.33</v>
      </c>
      <c r="R1036" s="232">
        <v>0</v>
      </c>
      <c r="S1036" s="232">
        <v>0</v>
      </c>
      <c r="T1036" s="232">
        <v>0</v>
      </c>
      <c r="U1036" s="232">
        <v>0</v>
      </c>
      <c r="V1036" s="232">
        <v>0</v>
      </c>
      <c r="W1036" s="232">
        <v>0</v>
      </c>
      <c r="X1036" s="232">
        <v>0</v>
      </c>
      <c r="Y1036" s="232">
        <v>0</v>
      </c>
      <c r="Z1036" s="233">
        <v>45991</v>
      </c>
      <c r="AA1036" s="234">
        <v>3</v>
      </c>
      <c r="AB1036" s="232">
        <v>33.33</v>
      </c>
    </row>
    <row r="1037" spans="1:28" x14ac:dyDescent="0.25">
      <c r="A1037" s="16" t="s">
        <v>873</v>
      </c>
      <c r="B1037" s="16" t="s">
        <v>3474</v>
      </c>
      <c r="C1037" s="16" t="s">
        <v>5660</v>
      </c>
      <c r="D1037" s="16" t="s">
        <v>5661</v>
      </c>
      <c r="F1037" s="16" t="s">
        <v>3640</v>
      </c>
      <c r="G1037" s="16" t="s">
        <v>3641</v>
      </c>
      <c r="H1037" s="238">
        <v>2</v>
      </c>
      <c r="I1037" s="238">
        <v>0</v>
      </c>
      <c r="J1037" s="238">
        <v>0</v>
      </c>
      <c r="K1037" s="238">
        <v>0</v>
      </c>
      <c r="L1037" s="238">
        <v>0</v>
      </c>
      <c r="M1037" s="238">
        <v>0</v>
      </c>
      <c r="N1037" s="238">
        <v>0</v>
      </c>
      <c r="O1037" s="238">
        <v>0</v>
      </c>
      <c r="P1037" s="238">
        <v>0</v>
      </c>
      <c r="Q1037" s="232">
        <v>22.22</v>
      </c>
      <c r="R1037" s="232">
        <v>0</v>
      </c>
      <c r="S1037" s="232">
        <v>0</v>
      </c>
      <c r="T1037" s="232">
        <v>0</v>
      </c>
      <c r="U1037" s="232">
        <v>0</v>
      </c>
      <c r="V1037" s="232">
        <v>0</v>
      </c>
      <c r="W1037" s="232">
        <v>0</v>
      </c>
      <c r="X1037" s="232">
        <v>0</v>
      </c>
      <c r="Y1037" s="232">
        <v>0</v>
      </c>
      <c r="Z1037" s="233">
        <v>45991</v>
      </c>
      <c r="AA1037" s="234">
        <v>2</v>
      </c>
      <c r="AB1037" s="232">
        <v>22.22</v>
      </c>
    </row>
    <row r="1038" spans="1:28" x14ac:dyDescent="0.25">
      <c r="A1038" s="16" t="s">
        <v>873</v>
      </c>
      <c r="B1038" s="16" t="s">
        <v>3474</v>
      </c>
      <c r="C1038" s="16" t="s">
        <v>5662</v>
      </c>
      <c r="D1038" s="16" t="s">
        <v>5663</v>
      </c>
      <c r="F1038" s="16" t="s">
        <v>3640</v>
      </c>
      <c r="G1038" s="16" t="s">
        <v>3641</v>
      </c>
      <c r="H1038" s="238">
        <v>1</v>
      </c>
      <c r="I1038" s="238">
        <v>0</v>
      </c>
      <c r="J1038" s="238">
        <v>0</v>
      </c>
      <c r="K1038" s="238">
        <v>0</v>
      </c>
      <c r="L1038" s="238">
        <v>0</v>
      </c>
      <c r="M1038" s="238">
        <v>0</v>
      </c>
      <c r="N1038" s="238">
        <v>0</v>
      </c>
      <c r="O1038" s="238">
        <v>0</v>
      </c>
      <c r="P1038" s="238">
        <v>0</v>
      </c>
      <c r="Q1038" s="232">
        <v>11.11</v>
      </c>
      <c r="R1038" s="232">
        <v>0</v>
      </c>
      <c r="S1038" s="232">
        <v>0</v>
      </c>
      <c r="T1038" s="232">
        <v>0</v>
      </c>
      <c r="U1038" s="232">
        <v>0</v>
      </c>
      <c r="V1038" s="232">
        <v>0</v>
      </c>
      <c r="W1038" s="232">
        <v>0</v>
      </c>
      <c r="X1038" s="232">
        <v>0</v>
      </c>
      <c r="Y1038" s="232">
        <v>0</v>
      </c>
      <c r="Z1038" s="233">
        <v>45991</v>
      </c>
      <c r="AA1038" s="234">
        <v>1</v>
      </c>
      <c r="AB1038" s="232">
        <v>11.11</v>
      </c>
    </row>
    <row r="1039" spans="1:28" x14ac:dyDescent="0.25">
      <c r="A1039" s="16" t="s">
        <v>873</v>
      </c>
      <c r="B1039" s="16" t="s">
        <v>3474</v>
      </c>
      <c r="C1039" s="16" t="s">
        <v>5664</v>
      </c>
      <c r="D1039" s="16" t="s">
        <v>5665</v>
      </c>
      <c r="F1039" s="16" t="s">
        <v>3640</v>
      </c>
      <c r="G1039" s="16" t="s">
        <v>3641</v>
      </c>
      <c r="H1039" s="238">
        <v>2</v>
      </c>
      <c r="I1039" s="238">
        <v>0</v>
      </c>
      <c r="J1039" s="238">
        <v>0</v>
      </c>
      <c r="K1039" s="238">
        <v>0</v>
      </c>
      <c r="L1039" s="238">
        <v>0</v>
      </c>
      <c r="M1039" s="238">
        <v>0</v>
      </c>
      <c r="N1039" s="238">
        <v>0</v>
      </c>
      <c r="O1039" s="238">
        <v>0</v>
      </c>
      <c r="P1039" s="238">
        <v>0</v>
      </c>
      <c r="Q1039" s="232">
        <v>22.22</v>
      </c>
      <c r="R1039" s="232">
        <v>0</v>
      </c>
      <c r="S1039" s="232">
        <v>0</v>
      </c>
      <c r="T1039" s="232">
        <v>0</v>
      </c>
      <c r="U1039" s="232">
        <v>0</v>
      </c>
      <c r="V1039" s="232">
        <v>0</v>
      </c>
      <c r="W1039" s="232">
        <v>0</v>
      </c>
      <c r="X1039" s="232">
        <v>0</v>
      </c>
      <c r="Y1039" s="232">
        <v>0</v>
      </c>
      <c r="Z1039" s="233">
        <v>45991</v>
      </c>
      <c r="AA1039" s="234">
        <v>2</v>
      </c>
      <c r="AB1039" s="232">
        <v>22.22</v>
      </c>
    </row>
    <row r="1040" spans="1:28" x14ac:dyDescent="0.25">
      <c r="A1040" s="16" t="s">
        <v>873</v>
      </c>
      <c r="B1040" s="16" t="s">
        <v>3474</v>
      </c>
      <c r="C1040" s="16" t="s">
        <v>5666</v>
      </c>
      <c r="D1040" s="16" t="s">
        <v>5667</v>
      </c>
      <c r="F1040" s="16" t="s">
        <v>3640</v>
      </c>
      <c r="G1040" s="16" t="s">
        <v>3641</v>
      </c>
      <c r="H1040" s="238">
        <v>3</v>
      </c>
      <c r="I1040" s="238">
        <v>0</v>
      </c>
      <c r="J1040" s="238">
        <v>0</v>
      </c>
      <c r="K1040" s="238">
        <v>0</v>
      </c>
      <c r="L1040" s="238">
        <v>0</v>
      </c>
      <c r="M1040" s="238">
        <v>0</v>
      </c>
      <c r="N1040" s="238">
        <v>0</v>
      </c>
      <c r="O1040" s="238">
        <v>0</v>
      </c>
      <c r="P1040" s="238">
        <v>0</v>
      </c>
      <c r="Q1040" s="232">
        <v>33.33</v>
      </c>
      <c r="R1040" s="232">
        <v>0</v>
      </c>
      <c r="S1040" s="232">
        <v>0</v>
      </c>
      <c r="T1040" s="232">
        <v>0</v>
      </c>
      <c r="U1040" s="232">
        <v>0</v>
      </c>
      <c r="V1040" s="232">
        <v>0</v>
      </c>
      <c r="W1040" s="232">
        <v>0</v>
      </c>
      <c r="X1040" s="232">
        <v>0</v>
      </c>
      <c r="Y1040" s="232">
        <v>0</v>
      </c>
      <c r="Z1040" s="233">
        <v>45991</v>
      </c>
      <c r="AA1040" s="234">
        <v>3</v>
      </c>
      <c r="AB1040" s="232">
        <v>33.33</v>
      </c>
    </row>
    <row r="1041" spans="1:28" x14ac:dyDescent="0.25">
      <c r="A1041" s="16" t="s">
        <v>873</v>
      </c>
      <c r="B1041" s="16" t="s">
        <v>3474</v>
      </c>
      <c r="C1041" s="16" t="s">
        <v>5668</v>
      </c>
      <c r="D1041" s="16" t="s">
        <v>5669</v>
      </c>
      <c r="F1041" s="16" t="s">
        <v>3640</v>
      </c>
      <c r="G1041" s="16" t="s">
        <v>3641</v>
      </c>
      <c r="H1041" s="238">
        <v>2</v>
      </c>
      <c r="I1041" s="238">
        <v>0</v>
      </c>
      <c r="J1041" s="238">
        <v>0</v>
      </c>
      <c r="K1041" s="238">
        <v>0</v>
      </c>
      <c r="L1041" s="238">
        <v>0</v>
      </c>
      <c r="M1041" s="238">
        <v>0</v>
      </c>
      <c r="N1041" s="238">
        <v>0</v>
      </c>
      <c r="O1041" s="238">
        <v>0</v>
      </c>
      <c r="P1041" s="238">
        <v>0</v>
      </c>
      <c r="Q1041" s="232">
        <v>22.22</v>
      </c>
      <c r="R1041" s="232">
        <v>0</v>
      </c>
      <c r="S1041" s="232">
        <v>0</v>
      </c>
      <c r="T1041" s="232">
        <v>0</v>
      </c>
      <c r="U1041" s="232">
        <v>0</v>
      </c>
      <c r="V1041" s="232">
        <v>0</v>
      </c>
      <c r="W1041" s="232">
        <v>0</v>
      </c>
      <c r="X1041" s="232">
        <v>0</v>
      </c>
      <c r="Y1041" s="232">
        <v>0</v>
      </c>
      <c r="Z1041" s="233">
        <v>45991</v>
      </c>
      <c r="AA1041" s="234">
        <v>2</v>
      </c>
      <c r="AB1041" s="232">
        <v>22.22</v>
      </c>
    </row>
    <row r="1042" spans="1:28" x14ac:dyDescent="0.25">
      <c r="A1042" s="16" t="s">
        <v>873</v>
      </c>
      <c r="B1042" s="16" t="s">
        <v>3474</v>
      </c>
      <c r="C1042" s="16" t="s">
        <v>5670</v>
      </c>
      <c r="D1042" s="16" t="s">
        <v>5671</v>
      </c>
      <c r="F1042" s="16" t="s">
        <v>3640</v>
      </c>
      <c r="G1042" s="16" t="s">
        <v>3641</v>
      </c>
      <c r="H1042" s="238">
        <v>2</v>
      </c>
      <c r="I1042" s="238">
        <v>0</v>
      </c>
      <c r="J1042" s="238">
        <v>0</v>
      </c>
      <c r="K1042" s="238">
        <v>0</v>
      </c>
      <c r="L1042" s="238">
        <v>0</v>
      </c>
      <c r="M1042" s="238">
        <v>0</v>
      </c>
      <c r="N1042" s="238">
        <v>0</v>
      </c>
      <c r="O1042" s="238">
        <v>0</v>
      </c>
      <c r="P1042" s="238">
        <v>0</v>
      </c>
      <c r="Q1042" s="232">
        <v>22.22</v>
      </c>
      <c r="R1042" s="232">
        <v>0</v>
      </c>
      <c r="S1042" s="232">
        <v>0</v>
      </c>
      <c r="T1042" s="232">
        <v>0</v>
      </c>
      <c r="U1042" s="232">
        <v>0</v>
      </c>
      <c r="V1042" s="232">
        <v>0</v>
      </c>
      <c r="W1042" s="232">
        <v>0</v>
      </c>
      <c r="X1042" s="232">
        <v>0</v>
      </c>
      <c r="Y1042" s="232">
        <v>0</v>
      </c>
      <c r="Z1042" s="233">
        <v>45991</v>
      </c>
      <c r="AA1042" s="234">
        <v>2</v>
      </c>
      <c r="AB1042" s="232">
        <v>22.22</v>
      </c>
    </row>
    <row r="1043" spans="1:28" x14ac:dyDescent="0.25">
      <c r="A1043" s="16" t="s">
        <v>873</v>
      </c>
      <c r="B1043" s="16" t="s">
        <v>3474</v>
      </c>
      <c r="C1043" s="16" t="s">
        <v>5672</v>
      </c>
      <c r="D1043" s="16" t="s">
        <v>5673</v>
      </c>
      <c r="F1043" s="16" t="s">
        <v>3640</v>
      </c>
      <c r="G1043" s="16" t="s">
        <v>3641</v>
      </c>
      <c r="H1043" s="238">
        <v>3</v>
      </c>
      <c r="I1043" s="238">
        <v>0</v>
      </c>
      <c r="J1043" s="238">
        <v>0</v>
      </c>
      <c r="K1043" s="238">
        <v>0</v>
      </c>
      <c r="L1043" s="238">
        <v>0</v>
      </c>
      <c r="M1043" s="238">
        <v>0</v>
      </c>
      <c r="N1043" s="238">
        <v>0</v>
      </c>
      <c r="O1043" s="238">
        <v>0</v>
      </c>
      <c r="P1043" s="238">
        <v>0</v>
      </c>
      <c r="Q1043" s="232">
        <v>11589</v>
      </c>
      <c r="R1043" s="232">
        <v>0</v>
      </c>
      <c r="S1043" s="232">
        <v>0</v>
      </c>
      <c r="T1043" s="232">
        <v>0</v>
      </c>
      <c r="U1043" s="232">
        <v>0</v>
      </c>
      <c r="V1043" s="232">
        <v>0</v>
      </c>
      <c r="W1043" s="232">
        <v>0</v>
      </c>
      <c r="X1043" s="232">
        <v>0</v>
      </c>
      <c r="Y1043" s="232">
        <v>0</v>
      </c>
      <c r="Z1043" s="233">
        <v>45991</v>
      </c>
      <c r="AA1043" s="234">
        <v>3</v>
      </c>
      <c r="AB1043" s="232">
        <v>11589</v>
      </c>
    </row>
    <row r="1044" spans="1:28" x14ac:dyDescent="0.25">
      <c r="A1044" s="16" t="s">
        <v>873</v>
      </c>
      <c r="B1044" s="16" t="s">
        <v>3474</v>
      </c>
      <c r="C1044" s="16" t="s">
        <v>5674</v>
      </c>
      <c r="D1044" s="16" t="s">
        <v>5675</v>
      </c>
      <c r="F1044" s="16" t="s">
        <v>3640</v>
      </c>
      <c r="G1044" s="16" t="s">
        <v>3641</v>
      </c>
      <c r="H1044" s="238">
        <v>2</v>
      </c>
      <c r="I1044" s="238">
        <v>0</v>
      </c>
      <c r="J1044" s="238">
        <v>0</v>
      </c>
      <c r="K1044" s="238">
        <v>0</v>
      </c>
      <c r="L1044" s="238">
        <v>0</v>
      </c>
      <c r="M1044" s="238">
        <v>0</v>
      </c>
      <c r="N1044" s="238">
        <v>0</v>
      </c>
      <c r="O1044" s="238">
        <v>0</v>
      </c>
      <c r="P1044" s="238">
        <v>0</v>
      </c>
      <c r="Q1044" s="232">
        <v>22.22</v>
      </c>
      <c r="R1044" s="232">
        <v>0</v>
      </c>
      <c r="S1044" s="232">
        <v>0</v>
      </c>
      <c r="T1044" s="232">
        <v>0</v>
      </c>
      <c r="U1044" s="232">
        <v>0</v>
      </c>
      <c r="V1044" s="232">
        <v>0</v>
      </c>
      <c r="W1044" s="232">
        <v>0</v>
      </c>
      <c r="X1044" s="232">
        <v>0</v>
      </c>
      <c r="Y1044" s="232">
        <v>0</v>
      </c>
      <c r="Z1044" s="233">
        <v>45991</v>
      </c>
      <c r="AA1044" s="234">
        <v>2</v>
      </c>
      <c r="AB1044" s="232">
        <v>22.22</v>
      </c>
    </row>
    <row r="1045" spans="1:28" x14ac:dyDescent="0.25">
      <c r="A1045" s="16" t="s">
        <v>873</v>
      </c>
      <c r="B1045" s="16" t="s">
        <v>3474</v>
      </c>
      <c r="C1045" s="16" t="s">
        <v>5676</v>
      </c>
      <c r="D1045" s="16" t="s">
        <v>5677</v>
      </c>
      <c r="F1045" s="16" t="s">
        <v>3640</v>
      </c>
      <c r="G1045" s="16" t="s">
        <v>3641</v>
      </c>
      <c r="H1045" s="238">
        <v>1</v>
      </c>
      <c r="I1045" s="238">
        <v>0</v>
      </c>
      <c r="J1045" s="238">
        <v>0</v>
      </c>
      <c r="K1045" s="238">
        <v>0</v>
      </c>
      <c r="L1045" s="238">
        <v>0</v>
      </c>
      <c r="M1045" s="238">
        <v>0</v>
      </c>
      <c r="N1045" s="238">
        <v>0</v>
      </c>
      <c r="O1045" s="238">
        <v>0</v>
      </c>
      <c r="P1045" s="238">
        <v>0</v>
      </c>
      <c r="Q1045" s="232">
        <v>11.11</v>
      </c>
      <c r="R1045" s="232">
        <v>0</v>
      </c>
      <c r="S1045" s="232">
        <v>0</v>
      </c>
      <c r="T1045" s="232">
        <v>0</v>
      </c>
      <c r="U1045" s="232">
        <v>0</v>
      </c>
      <c r="V1045" s="232">
        <v>0</v>
      </c>
      <c r="W1045" s="232">
        <v>0</v>
      </c>
      <c r="X1045" s="232">
        <v>0</v>
      </c>
      <c r="Y1045" s="232">
        <v>0</v>
      </c>
      <c r="Z1045" s="233">
        <v>45991</v>
      </c>
      <c r="AA1045" s="234">
        <v>1</v>
      </c>
      <c r="AB1045" s="232">
        <v>11.11</v>
      </c>
    </row>
    <row r="1046" spans="1:28" x14ac:dyDescent="0.25">
      <c r="A1046" s="16" t="s">
        <v>873</v>
      </c>
      <c r="B1046" s="16" t="s">
        <v>3474</v>
      </c>
      <c r="C1046" s="16" t="s">
        <v>5678</v>
      </c>
      <c r="D1046" s="16" t="s">
        <v>5679</v>
      </c>
      <c r="F1046" s="16" t="s">
        <v>3640</v>
      </c>
      <c r="G1046" s="16" t="s">
        <v>3641</v>
      </c>
      <c r="H1046" s="238">
        <v>2</v>
      </c>
      <c r="I1046" s="238">
        <v>0</v>
      </c>
      <c r="J1046" s="238">
        <v>0</v>
      </c>
      <c r="K1046" s="238">
        <v>0</v>
      </c>
      <c r="L1046" s="238">
        <v>0</v>
      </c>
      <c r="M1046" s="238">
        <v>0</v>
      </c>
      <c r="N1046" s="238">
        <v>0</v>
      </c>
      <c r="O1046" s="238">
        <v>0</v>
      </c>
      <c r="P1046" s="238">
        <v>0</v>
      </c>
      <c r="Q1046" s="232">
        <v>22.22</v>
      </c>
      <c r="R1046" s="232">
        <v>0</v>
      </c>
      <c r="S1046" s="232">
        <v>0</v>
      </c>
      <c r="T1046" s="232">
        <v>0</v>
      </c>
      <c r="U1046" s="232">
        <v>0</v>
      </c>
      <c r="V1046" s="232">
        <v>0</v>
      </c>
      <c r="W1046" s="232">
        <v>0</v>
      </c>
      <c r="X1046" s="232">
        <v>0</v>
      </c>
      <c r="Y1046" s="232">
        <v>0</v>
      </c>
      <c r="Z1046" s="233">
        <v>45991</v>
      </c>
      <c r="AA1046" s="234">
        <v>2</v>
      </c>
      <c r="AB1046" s="232">
        <v>22.22</v>
      </c>
    </row>
    <row r="1047" spans="1:28" x14ac:dyDescent="0.25">
      <c r="A1047" s="16" t="s">
        <v>873</v>
      </c>
      <c r="B1047" s="16" t="s">
        <v>3474</v>
      </c>
      <c r="C1047" s="16" t="s">
        <v>5680</v>
      </c>
      <c r="D1047" s="16" t="s">
        <v>5681</v>
      </c>
      <c r="F1047" s="16" t="s">
        <v>3640</v>
      </c>
      <c r="G1047" s="16" t="s">
        <v>3641</v>
      </c>
      <c r="H1047" s="238">
        <v>2</v>
      </c>
      <c r="I1047" s="238">
        <v>0</v>
      </c>
      <c r="J1047" s="238">
        <v>0</v>
      </c>
      <c r="K1047" s="238">
        <v>0</v>
      </c>
      <c r="L1047" s="238">
        <v>0</v>
      </c>
      <c r="M1047" s="238">
        <v>0</v>
      </c>
      <c r="N1047" s="238">
        <v>0</v>
      </c>
      <c r="O1047" s="238">
        <v>0</v>
      </c>
      <c r="P1047" s="238">
        <v>0</v>
      </c>
      <c r="Q1047" s="232">
        <v>22.22</v>
      </c>
      <c r="R1047" s="232">
        <v>0</v>
      </c>
      <c r="S1047" s="232">
        <v>0</v>
      </c>
      <c r="T1047" s="232">
        <v>0</v>
      </c>
      <c r="U1047" s="232">
        <v>0</v>
      </c>
      <c r="V1047" s="232">
        <v>0</v>
      </c>
      <c r="W1047" s="232">
        <v>0</v>
      </c>
      <c r="X1047" s="232">
        <v>0</v>
      </c>
      <c r="Y1047" s="232">
        <v>0</v>
      </c>
      <c r="Z1047" s="233">
        <v>45991</v>
      </c>
      <c r="AA1047" s="234">
        <v>2</v>
      </c>
      <c r="AB1047" s="232">
        <v>22.22</v>
      </c>
    </row>
    <row r="1048" spans="1:28" x14ac:dyDescent="0.25">
      <c r="A1048" s="16" t="s">
        <v>873</v>
      </c>
      <c r="B1048" s="16" t="s">
        <v>3474</v>
      </c>
      <c r="C1048" s="16" t="s">
        <v>5682</v>
      </c>
      <c r="D1048" s="16" t="s">
        <v>5683</v>
      </c>
      <c r="F1048" s="16" t="s">
        <v>3640</v>
      </c>
      <c r="G1048" s="16" t="s">
        <v>3641</v>
      </c>
      <c r="H1048" s="238">
        <v>1</v>
      </c>
      <c r="I1048" s="238">
        <v>0</v>
      </c>
      <c r="J1048" s="238">
        <v>0</v>
      </c>
      <c r="K1048" s="238">
        <v>0</v>
      </c>
      <c r="L1048" s="238">
        <v>0</v>
      </c>
      <c r="M1048" s="238">
        <v>0</v>
      </c>
      <c r="N1048" s="238">
        <v>0</v>
      </c>
      <c r="O1048" s="238">
        <v>0</v>
      </c>
      <c r="P1048" s="238">
        <v>0</v>
      </c>
      <c r="Q1048" s="232">
        <v>11.11</v>
      </c>
      <c r="R1048" s="232">
        <v>0</v>
      </c>
      <c r="S1048" s="232">
        <v>0</v>
      </c>
      <c r="T1048" s="232">
        <v>0</v>
      </c>
      <c r="U1048" s="232">
        <v>0</v>
      </c>
      <c r="V1048" s="232">
        <v>0</v>
      </c>
      <c r="W1048" s="232">
        <v>0</v>
      </c>
      <c r="X1048" s="232">
        <v>0</v>
      </c>
      <c r="Y1048" s="232">
        <v>0</v>
      </c>
      <c r="Z1048" s="233">
        <v>45991</v>
      </c>
      <c r="AA1048" s="234">
        <v>1</v>
      </c>
      <c r="AB1048" s="232">
        <v>11.11</v>
      </c>
    </row>
    <row r="1049" spans="1:28" x14ac:dyDescent="0.25">
      <c r="A1049" s="16" t="s">
        <v>873</v>
      </c>
      <c r="B1049" s="16" t="s">
        <v>3474</v>
      </c>
      <c r="C1049" s="16" t="s">
        <v>5684</v>
      </c>
      <c r="D1049" s="16" t="s">
        <v>5685</v>
      </c>
      <c r="F1049" s="16" t="s">
        <v>3640</v>
      </c>
      <c r="G1049" s="16" t="s">
        <v>3641</v>
      </c>
      <c r="H1049" s="238">
        <v>3</v>
      </c>
      <c r="I1049" s="238">
        <v>0</v>
      </c>
      <c r="J1049" s="238">
        <v>0</v>
      </c>
      <c r="K1049" s="238">
        <v>0</v>
      </c>
      <c r="L1049" s="238">
        <v>0</v>
      </c>
      <c r="M1049" s="238">
        <v>0</v>
      </c>
      <c r="N1049" s="238">
        <v>0</v>
      </c>
      <c r="O1049" s="238">
        <v>0</v>
      </c>
      <c r="P1049" s="238">
        <v>0</v>
      </c>
      <c r="Q1049" s="232">
        <v>33.33</v>
      </c>
      <c r="R1049" s="232">
        <v>0</v>
      </c>
      <c r="S1049" s="232">
        <v>0</v>
      </c>
      <c r="T1049" s="232">
        <v>0</v>
      </c>
      <c r="U1049" s="232">
        <v>0</v>
      </c>
      <c r="V1049" s="232">
        <v>0</v>
      </c>
      <c r="W1049" s="232">
        <v>0</v>
      </c>
      <c r="X1049" s="232">
        <v>0</v>
      </c>
      <c r="Y1049" s="232">
        <v>0</v>
      </c>
      <c r="Z1049" s="233">
        <v>45991</v>
      </c>
      <c r="AA1049" s="234">
        <v>3</v>
      </c>
      <c r="AB1049" s="232">
        <v>33.33</v>
      </c>
    </row>
    <row r="1050" spans="1:28" x14ac:dyDescent="0.25">
      <c r="A1050" s="16" t="s">
        <v>873</v>
      </c>
      <c r="B1050" s="16" t="s">
        <v>3474</v>
      </c>
      <c r="C1050" s="16" t="s">
        <v>5686</v>
      </c>
      <c r="D1050" s="16" t="s">
        <v>5687</v>
      </c>
      <c r="F1050" s="16" t="s">
        <v>3640</v>
      </c>
      <c r="G1050" s="16" t="s">
        <v>3641</v>
      </c>
      <c r="H1050" s="238">
        <v>2</v>
      </c>
      <c r="I1050" s="238">
        <v>0</v>
      </c>
      <c r="J1050" s="238">
        <v>0</v>
      </c>
      <c r="K1050" s="238">
        <v>0</v>
      </c>
      <c r="L1050" s="238">
        <v>0</v>
      </c>
      <c r="M1050" s="238">
        <v>0</v>
      </c>
      <c r="N1050" s="238">
        <v>0</v>
      </c>
      <c r="O1050" s="238">
        <v>0</v>
      </c>
      <c r="P1050" s="238">
        <v>0</v>
      </c>
      <c r="Q1050" s="232">
        <v>22.22</v>
      </c>
      <c r="R1050" s="232">
        <v>0</v>
      </c>
      <c r="S1050" s="232">
        <v>0</v>
      </c>
      <c r="T1050" s="232">
        <v>0</v>
      </c>
      <c r="U1050" s="232">
        <v>0</v>
      </c>
      <c r="V1050" s="232">
        <v>0</v>
      </c>
      <c r="W1050" s="232">
        <v>0</v>
      </c>
      <c r="X1050" s="232">
        <v>0</v>
      </c>
      <c r="Y1050" s="232">
        <v>0</v>
      </c>
      <c r="Z1050" s="233">
        <v>45991</v>
      </c>
      <c r="AA1050" s="234">
        <v>2</v>
      </c>
      <c r="AB1050" s="232">
        <v>22.22</v>
      </c>
    </row>
    <row r="1051" spans="1:28" x14ac:dyDescent="0.25">
      <c r="A1051" s="16" t="s">
        <v>873</v>
      </c>
      <c r="B1051" s="16" t="s">
        <v>3474</v>
      </c>
      <c r="C1051" s="16" t="s">
        <v>5688</v>
      </c>
      <c r="D1051" s="16" t="s">
        <v>5689</v>
      </c>
      <c r="F1051" s="16" t="s">
        <v>3640</v>
      </c>
      <c r="G1051" s="16" t="s">
        <v>3641</v>
      </c>
      <c r="H1051" s="238">
        <v>2</v>
      </c>
      <c r="I1051" s="238">
        <v>0</v>
      </c>
      <c r="J1051" s="238">
        <v>0</v>
      </c>
      <c r="K1051" s="238">
        <v>0</v>
      </c>
      <c r="L1051" s="238">
        <v>0</v>
      </c>
      <c r="M1051" s="238">
        <v>0</v>
      </c>
      <c r="N1051" s="238">
        <v>0</v>
      </c>
      <c r="O1051" s="238">
        <v>0</v>
      </c>
      <c r="P1051" s="238">
        <v>0</v>
      </c>
      <c r="Q1051" s="232">
        <v>22.22</v>
      </c>
      <c r="R1051" s="232">
        <v>0</v>
      </c>
      <c r="S1051" s="232">
        <v>0</v>
      </c>
      <c r="T1051" s="232">
        <v>0</v>
      </c>
      <c r="U1051" s="232">
        <v>0</v>
      </c>
      <c r="V1051" s="232">
        <v>0</v>
      </c>
      <c r="W1051" s="232">
        <v>0</v>
      </c>
      <c r="X1051" s="232">
        <v>0</v>
      </c>
      <c r="Y1051" s="232">
        <v>0</v>
      </c>
      <c r="Z1051" s="233">
        <v>45991</v>
      </c>
      <c r="AA1051" s="234">
        <v>2</v>
      </c>
      <c r="AB1051" s="232">
        <v>22.22</v>
      </c>
    </row>
    <row r="1052" spans="1:28" x14ac:dyDescent="0.25">
      <c r="A1052" s="16" t="s">
        <v>873</v>
      </c>
      <c r="B1052" s="16" t="s">
        <v>3474</v>
      </c>
      <c r="C1052" s="16" t="s">
        <v>5690</v>
      </c>
      <c r="D1052" s="16" t="s">
        <v>5691</v>
      </c>
      <c r="F1052" s="16" t="s">
        <v>3640</v>
      </c>
      <c r="G1052" s="16" t="s">
        <v>3641</v>
      </c>
      <c r="H1052" s="238">
        <v>1</v>
      </c>
      <c r="I1052" s="238">
        <v>0</v>
      </c>
      <c r="J1052" s="238">
        <v>0</v>
      </c>
      <c r="K1052" s="238">
        <v>0</v>
      </c>
      <c r="L1052" s="238">
        <v>0</v>
      </c>
      <c r="M1052" s="238">
        <v>0</v>
      </c>
      <c r="N1052" s="238">
        <v>0</v>
      </c>
      <c r="O1052" s="238">
        <v>0</v>
      </c>
      <c r="P1052" s="238">
        <v>0</v>
      </c>
      <c r="Q1052" s="232">
        <v>11.11</v>
      </c>
      <c r="R1052" s="232">
        <v>0</v>
      </c>
      <c r="S1052" s="232">
        <v>0</v>
      </c>
      <c r="T1052" s="232">
        <v>0</v>
      </c>
      <c r="U1052" s="232">
        <v>0</v>
      </c>
      <c r="V1052" s="232">
        <v>0</v>
      </c>
      <c r="W1052" s="232">
        <v>0</v>
      </c>
      <c r="X1052" s="232">
        <v>0</v>
      </c>
      <c r="Y1052" s="232">
        <v>0</v>
      </c>
      <c r="Z1052" s="233">
        <v>45991</v>
      </c>
      <c r="AA1052" s="234">
        <v>1</v>
      </c>
      <c r="AB1052" s="232">
        <v>11.11</v>
      </c>
    </row>
    <row r="1053" spans="1:28" x14ac:dyDescent="0.25">
      <c r="A1053" s="16" t="s">
        <v>873</v>
      </c>
      <c r="B1053" s="16" t="s">
        <v>3474</v>
      </c>
      <c r="C1053" s="16" t="s">
        <v>5692</v>
      </c>
      <c r="D1053" s="16" t="s">
        <v>5693</v>
      </c>
      <c r="F1053" s="16" t="s">
        <v>3640</v>
      </c>
      <c r="G1053" s="16" t="s">
        <v>3641</v>
      </c>
      <c r="H1053" s="238">
        <v>1</v>
      </c>
      <c r="I1053" s="238">
        <v>0</v>
      </c>
      <c r="J1053" s="238">
        <v>0</v>
      </c>
      <c r="K1053" s="238">
        <v>0</v>
      </c>
      <c r="L1053" s="238">
        <v>0</v>
      </c>
      <c r="M1053" s="238">
        <v>0</v>
      </c>
      <c r="N1053" s="238">
        <v>0</v>
      </c>
      <c r="O1053" s="238">
        <v>0</v>
      </c>
      <c r="P1053" s="238">
        <v>0</v>
      </c>
      <c r="Q1053" s="232">
        <v>11.11</v>
      </c>
      <c r="R1053" s="232">
        <v>0</v>
      </c>
      <c r="S1053" s="232">
        <v>0</v>
      </c>
      <c r="T1053" s="232">
        <v>0</v>
      </c>
      <c r="U1053" s="232">
        <v>0</v>
      </c>
      <c r="V1053" s="232">
        <v>0</v>
      </c>
      <c r="W1053" s="232">
        <v>0</v>
      </c>
      <c r="X1053" s="232">
        <v>0</v>
      </c>
      <c r="Y1053" s="232">
        <v>0</v>
      </c>
      <c r="Z1053" s="233">
        <v>45991</v>
      </c>
      <c r="AA1053" s="234">
        <v>1</v>
      </c>
      <c r="AB1053" s="232">
        <v>11.11</v>
      </c>
    </row>
    <row r="1054" spans="1:28" x14ac:dyDescent="0.25">
      <c r="A1054" s="16" t="s">
        <v>873</v>
      </c>
      <c r="B1054" s="16" t="s">
        <v>3474</v>
      </c>
      <c r="C1054" s="16" t="s">
        <v>5694</v>
      </c>
      <c r="D1054" s="16" t="s">
        <v>5695</v>
      </c>
      <c r="F1054" s="16" t="s">
        <v>3640</v>
      </c>
      <c r="G1054" s="16" t="s">
        <v>3641</v>
      </c>
      <c r="H1054" s="238">
        <v>6</v>
      </c>
      <c r="I1054" s="238">
        <v>0</v>
      </c>
      <c r="J1054" s="238">
        <v>0</v>
      </c>
      <c r="K1054" s="238">
        <v>0</v>
      </c>
      <c r="L1054" s="238">
        <v>0</v>
      </c>
      <c r="M1054" s="238">
        <v>0</v>
      </c>
      <c r="N1054" s="238">
        <v>0</v>
      </c>
      <c r="O1054" s="238">
        <v>0</v>
      </c>
      <c r="P1054" s="238">
        <v>0</v>
      </c>
      <c r="Q1054" s="232">
        <v>66.66</v>
      </c>
      <c r="R1054" s="232">
        <v>0</v>
      </c>
      <c r="S1054" s="232">
        <v>0</v>
      </c>
      <c r="T1054" s="232">
        <v>0</v>
      </c>
      <c r="U1054" s="232">
        <v>0</v>
      </c>
      <c r="V1054" s="232">
        <v>0</v>
      </c>
      <c r="W1054" s="232">
        <v>0</v>
      </c>
      <c r="X1054" s="232">
        <v>0</v>
      </c>
      <c r="Y1054" s="232">
        <v>0</v>
      </c>
      <c r="Z1054" s="233">
        <v>45991</v>
      </c>
      <c r="AA1054" s="234">
        <v>6</v>
      </c>
      <c r="AB1054" s="232">
        <v>66.66</v>
      </c>
    </row>
    <row r="1055" spans="1:28" x14ac:dyDescent="0.25">
      <c r="A1055" s="16" t="s">
        <v>873</v>
      </c>
      <c r="B1055" s="16" t="s">
        <v>3474</v>
      </c>
      <c r="C1055" s="16" t="s">
        <v>5696</v>
      </c>
      <c r="D1055" s="16" t="s">
        <v>5697</v>
      </c>
      <c r="F1055" s="16" t="s">
        <v>3640</v>
      </c>
      <c r="G1055" s="16" t="s">
        <v>3641</v>
      </c>
      <c r="H1055" s="238">
        <v>5</v>
      </c>
      <c r="I1055" s="238">
        <v>0</v>
      </c>
      <c r="J1055" s="238">
        <v>0</v>
      </c>
      <c r="K1055" s="238">
        <v>0</v>
      </c>
      <c r="L1055" s="238">
        <v>0</v>
      </c>
      <c r="M1055" s="238">
        <v>0</v>
      </c>
      <c r="N1055" s="238">
        <v>0</v>
      </c>
      <c r="O1055" s="238">
        <v>0</v>
      </c>
      <c r="P1055" s="238">
        <v>0</v>
      </c>
      <c r="Q1055" s="232">
        <v>55.55</v>
      </c>
      <c r="R1055" s="232">
        <v>0</v>
      </c>
      <c r="S1055" s="232">
        <v>0</v>
      </c>
      <c r="T1055" s="232">
        <v>0</v>
      </c>
      <c r="U1055" s="232">
        <v>0</v>
      </c>
      <c r="V1055" s="232">
        <v>0</v>
      </c>
      <c r="W1055" s="232">
        <v>0</v>
      </c>
      <c r="X1055" s="232">
        <v>0</v>
      </c>
      <c r="Y1055" s="232">
        <v>0</v>
      </c>
      <c r="Z1055" s="233">
        <v>45991</v>
      </c>
      <c r="AA1055" s="234">
        <v>5</v>
      </c>
      <c r="AB1055" s="232">
        <v>55.55</v>
      </c>
    </row>
    <row r="1056" spans="1:28" x14ac:dyDescent="0.25">
      <c r="A1056" s="16" t="s">
        <v>873</v>
      </c>
      <c r="B1056" s="16" t="s">
        <v>3474</v>
      </c>
      <c r="C1056" s="16" t="s">
        <v>5698</v>
      </c>
      <c r="D1056" s="16" t="s">
        <v>5699</v>
      </c>
      <c r="F1056" s="16" t="s">
        <v>3640</v>
      </c>
      <c r="G1056" s="16" t="s">
        <v>3641</v>
      </c>
      <c r="H1056" s="238">
        <v>3</v>
      </c>
      <c r="I1056" s="238">
        <v>0</v>
      </c>
      <c r="J1056" s="238">
        <v>0</v>
      </c>
      <c r="K1056" s="238">
        <v>0</v>
      </c>
      <c r="L1056" s="238">
        <v>0</v>
      </c>
      <c r="M1056" s="238">
        <v>0</v>
      </c>
      <c r="N1056" s="238">
        <v>0</v>
      </c>
      <c r="O1056" s="238">
        <v>0</v>
      </c>
      <c r="P1056" s="238">
        <v>0</v>
      </c>
      <c r="Q1056" s="232">
        <v>33.33</v>
      </c>
      <c r="R1056" s="232">
        <v>0</v>
      </c>
      <c r="S1056" s="232">
        <v>0</v>
      </c>
      <c r="T1056" s="232">
        <v>0</v>
      </c>
      <c r="U1056" s="232">
        <v>0</v>
      </c>
      <c r="V1056" s="232">
        <v>0</v>
      </c>
      <c r="W1056" s="232">
        <v>0</v>
      </c>
      <c r="X1056" s="232">
        <v>0</v>
      </c>
      <c r="Y1056" s="232">
        <v>0</v>
      </c>
      <c r="Z1056" s="233">
        <v>45991</v>
      </c>
      <c r="AA1056" s="234">
        <v>3</v>
      </c>
      <c r="AB1056" s="232">
        <v>33.33</v>
      </c>
    </row>
    <row r="1057" spans="1:28" x14ac:dyDescent="0.25">
      <c r="A1057" s="16" t="s">
        <v>873</v>
      </c>
      <c r="B1057" s="16" t="s">
        <v>3474</v>
      </c>
      <c r="C1057" s="16" t="s">
        <v>5700</v>
      </c>
      <c r="D1057" s="16" t="s">
        <v>5701</v>
      </c>
      <c r="F1057" s="16" t="s">
        <v>3640</v>
      </c>
      <c r="G1057" s="16" t="s">
        <v>3641</v>
      </c>
      <c r="H1057" s="238">
        <v>1</v>
      </c>
      <c r="I1057" s="238">
        <v>0</v>
      </c>
      <c r="J1057" s="238">
        <v>0</v>
      </c>
      <c r="K1057" s="238">
        <v>0</v>
      </c>
      <c r="L1057" s="238">
        <v>0</v>
      </c>
      <c r="M1057" s="238">
        <v>0</v>
      </c>
      <c r="N1057" s="238">
        <v>0</v>
      </c>
      <c r="O1057" s="238">
        <v>0</v>
      </c>
      <c r="P1057" s="238">
        <v>0</v>
      </c>
      <c r="Q1057" s="232">
        <v>11.11</v>
      </c>
      <c r="R1057" s="232">
        <v>0</v>
      </c>
      <c r="S1057" s="232">
        <v>0</v>
      </c>
      <c r="T1057" s="232">
        <v>0</v>
      </c>
      <c r="U1057" s="232">
        <v>0</v>
      </c>
      <c r="V1057" s="232">
        <v>0</v>
      </c>
      <c r="W1057" s="232">
        <v>0</v>
      </c>
      <c r="X1057" s="232">
        <v>0</v>
      </c>
      <c r="Y1057" s="232">
        <v>0</v>
      </c>
      <c r="Z1057" s="233">
        <v>45991</v>
      </c>
      <c r="AA1057" s="234">
        <v>1</v>
      </c>
      <c r="AB1057" s="232">
        <v>11.11</v>
      </c>
    </row>
    <row r="1058" spans="1:28" x14ac:dyDescent="0.25">
      <c r="A1058" s="16" t="s">
        <v>873</v>
      </c>
      <c r="B1058" s="16" t="s">
        <v>3474</v>
      </c>
      <c r="C1058" s="16" t="s">
        <v>5702</v>
      </c>
      <c r="D1058" s="16" t="s">
        <v>5703</v>
      </c>
      <c r="F1058" s="16" t="s">
        <v>3640</v>
      </c>
      <c r="G1058" s="16" t="s">
        <v>3641</v>
      </c>
      <c r="H1058" s="238">
        <v>3</v>
      </c>
      <c r="I1058" s="238">
        <v>0</v>
      </c>
      <c r="J1058" s="238">
        <v>0</v>
      </c>
      <c r="K1058" s="238">
        <v>0</v>
      </c>
      <c r="L1058" s="238">
        <v>0</v>
      </c>
      <c r="M1058" s="238">
        <v>0</v>
      </c>
      <c r="N1058" s="238">
        <v>0</v>
      </c>
      <c r="O1058" s="238">
        <v>0</v>
      </c>
      <c r="P1058" s="238">
        <v>0</v>
      </c>
      <c r="Q1058" s="232">
        <v>33.33</v>
      </c>
      <c r="R1058" s="232">
        <v>0</v>
      </c>
      <c r="S1058" s="232">
        <v>0</v>
      </c>
      <c r="T1058" s="232">
        <v>0</v>
      </c>
      <c r="U1058" s="232">
        <v>0</v>
      </c>
      <c r="V1058" s="232">
        <v>0</v>
      </c>
      <c r="W1058" s="232">
        <v>0</v>
      </c>
      <c r="X1058" s="232">
        <v>0</v>
      </c>
      <c r="Y1058" s="232">
        <v>0</v>
      </c>
      <c r="Z1058" s="233">
        <v>45991</v>
      </c>
      <c r="AA1058" s="234">
        <v>3</v>
      </c>
      <c r="AB1058" s="232">
        <v>33.33</v>
      </c>
    </row>
    <row r="1059" spans="1:28" x14ac:dyDescent="0.25">
      <c r="A1059" s="16" t="s">
        <v>873</v>
      </c>
      <c r="B1059" s="16" t="s">
        <v>3474</v>
      </c>
      <c r="C1059" s="16" t="s">
        <v>5704</v>
      </c>
      <c r="D1059" s="16" t="s">
        <v>5705</v>
      </c>
      <c r="F1059" s="16" t="s">
        <v>3640</v>
      </c>
      <c r="G1059" s="16" t="s">
        <v>3641</v>
      </c>
      <c r="H1059" s="238">
        <v>1</v>
      </c>
      <c r="I1059" s="238">
        <v>0</v>
      </c>
      <c r="J1059" s="238">
        <v>0</v>
      </c>
      <c r="K1059" s="238">
        <v>0</v>
      </c>
      <c r="L1059" s="238">
        <v>0</v>
      </c>
      <c r="M1059" s="238">
        <v>0</v>
      </c>
      <c r="N1059" s="238">
        <v>0</v>
      </c>
      <c r="O1059" s="238">
        <v>0</v>
      </c>
      <c r="P1059" s="238">
        <v>0</v>
      </c>
      <c r="Q1059" s="232">
        <v>11.11</v>
      </c>
      <c r="R1059" s="232">
        <v>0</v>
      </c>
      <c r="S1059" s="232">
        <v>0</v>
      </c>
      <c r="T1059" s="232">
        <v>0</v>
      </c>
      <c r="U1059" s="232">
        <v>0</v>
      </c>
      <c r="V1059" s="232">
        <v>0</v>
      </c>
      <c r="W1059" s="232">
        <v>0</v>
      </c>
      <c r="X1059" s="232">
        <v>0</v>
      </c>
      <c r="Y1059" s="232">
        <v>0</v>
      </c>
      <c r="Z1059" s="233">
        <v>45991</v>
      </c>
      <c r="AA1059" s="234">
        <v>1</v>
      </c>
      <c r="AB1059" s="232">
        <v>11.11</v>
      </c>
    </row>
    <row r="1060" spans="1:28" x14ac:dyDescent="0.25">
      <c r="A1060" s="16" t="s">
        <v>873</v>
      </c>
      <c r="B1060" s="16" t="s">
        <v>3474</v>
      </c>
      <c r="C1060" s="16" t="s">
        <v>5706</v>
      </c>
      <c r="D1060" s="16" t="s">
        <v>5707</v>
      </c>
      <c r="F1060" s="16" t="s">
        <v>3640</v>
      </c>
      <c r="G1060" s="16" t="s">
        <v>3641</v>
      </c>
      <c r="H1060" s="238">
        <v>2</v>
      </c>
      <c r="I1060" s="238">
        <v>0</v>
      </c>
      <c r="J1060" s="238">
        <v>0</v>
      </c>
      <c r="K1060" s="238">
        <v>0</v>
      </c>
      <c r="L1060" s="238">
        <v>0</v>
      </c>
      <c r="M1060" s="238">
        <v>0</v>
      </c>
      <c r="N1060" s="238">
        <v>0</v>
      </c>
      <c r="O1060" s="238">
        <v>0</v>
      </c>
      <c r="P1060" s="238">
        <v>0</v>
      </c>
      <c r="Q1060" s="232">
        <v>22.22</v>
      </c>
      <c r="R1060" s="232">
        <v>0</v>
      </c>
      <c r="S1060" s="232">
        <v>0</v>
      </c>
      <c r="T1060" s="232">
        <v>0</v>
      </c>
      <c r="U1060" s="232">
        <v>0</v>
      </c>
      <c r="V1060" s="232">
        <v>0</v>
      </c>
      <c r="W1060" s="232">
        <v>0</v>
      </c>
      <c r="X1060" s="232">
        <v>0</v>
      </c>
      <c r="Y1060" s="232">
        <v>0</v>
      </c>
      <c r="Z1060" s="233">
        <v>45991</v>
      </c>
      <c r="AA1060" s="234">
        <v>2</v>
      </c>
      <c r="AB1060" s="232">
        <v>22.22</v>
      </c>
    </row>
    <row r="1061" spans="1:28" x14ac:dyDescent="0.25">
      <c r="A1061" s="16" t="s">
        <v>873</v>
      </c>
      <c r="B1061" s="16" t="s">
        <v>3474</v>
      </c>
      <c r="C1061" s="16" t="s">
        <v>5708</v>
      </c>
      <c r="D1061" s="16" t="s">
        <v>5709</v>
      </c>
      <c r="F1061" s="16" t="s">
        <v>3640</v>
      </c>
      <c r="G1061" s="16" t="s">
        <v>3641</v>
      </c>
      <c r="H1061" s="238">
        <v>1</v>
      </c>
      <c r="I1061" s="238">
        <v>0</v>
      </c>
      <c r="J1061" s="238">
        <v>0</v>
      </c>
      <c r="K1061" s="238">
        <v>0</v>
      </c>
      <c r="L1061" s="238">
        <v>0</v>
      </c>
      <c r="M1061" s="238">
        <v>0</v>
      </c>
      <c r="N1061" s="238">
        <v>0</v>
      </c>
      <c r="O1061" s="238">
        <v>0</v>
      </c>
      <c r="P1061" s="238">
        <v>0</v>
      </c>
      <c r="Q1061" s="232">
        <v>11.11</v>
      </c>
      <c r="R1061" s="232">
        <v>0</v>
      </c>
      <c r="S1061" s="232">
        <v>0</v>
      </c>
      <c r="T1061" s="232">
        <v>0</v>
      </c>
      <c r="U1061" s="232">
        <v>0</v>
      </c>
      <c r="V1061" s="232">
        <v>0</v>
      </c>
      <c r="W1061" s="232">
        <v>0</v>
      </c>
      <c r="X1061" s="232">
        <v>0</v>
      </c>
      <c r="Y1061" s="232">
        <v>0</v>
      </c>
      <c r="Z1061" s="233">
        <v>45991</v>
      </c>
      <c r="AA1061" s="234">
        <v>1</v>
      </c>
      <c r="AB1061" s="232">
        <v>11.11</v>
      </c>
    </row>
    <row r="1062" spans="1:28" x14ac:dyDescent="0.25">
      <c r="A1062" s="16" t="s">
        <v>873</v>
      </c>
      <c r="B1062" s="16" t="s">
        <v>3474</v>
      </c>
      <c r="C1062" s="16" t="s">
        <v>5710</v>
      </c>
      <c r="D1062" s="16" t="s">
        <v>5711</v>
      </c>
      <c r="F1062" s="16" t="s">
        <v>3640</v>
      </c>
      <c r="G1062" s="16" t="s">
        <v>3641</v>
      </c>
      <c r="H1062" s="238">
        <v>1</v>
      </c>
      <c r="I1062" s="238">
        <v>0</v>
      </c>
      <c r="J1062" s="238">
        <v>0</v>
      </c>
      <c r="K1062" s="238">
        <v>0</v>
      </c>
      <c r="L1062" s="238">
        <v>0</v>
      </c>
      <c r="M1062" s="238">
        <v>0</v>
      </c>
      <c r="N1062" s="238">
        <v>0</v>
      </c>
      <c r="O1062" s="238">
        <v>0</v>
      </c>
      <c r="P1062" s="238">
        <v>0</v>
      </c>
      <c r="Q1062" s="232">
        <v>11.11</v>
      </c>
      <c r="R1062" s="232">
        <v>0</v>
      </c>
      <c r="S1062" s="232">
        <v>0</v>
      </c>
      <c r="T1062" s="232">
        <v>0</v>
      </c>
      <c r="U1062" s="232">
        <v>0</v>
      </c>
      <c r="V1062" s="232">
        <v>0</v>
      </c>
      <c r="W1062" s="232">
        <v>0</v>
      </c>
      <c r="X1062" s="232">
        <v>0</v>
      </c>
      <c r="Y1062" s="232">
        <v>0</v>
      </c>
      <c r="Z1062" s="233">
        <v>45991</v>
      </c>
      <c r="AA1062" s="234">
        <v>1</v>
      </c>
      <c r="AB1062" s="232">
        <v>11.11</v>
      </c>
    </row>
    <row r="1063" spans="1:28" x14ac:dyDescent="0.25">
      <c r="A1063" s="16" t="s">
        <v>873</v>
      </c>
      <c r="B1063" s="16" t="s">
        <v>3474</v>
      </c>
      <c r="C1063" s="16" t="s">
        <v>5712</v>
      </c>
      <c r="D1063" s="16" t="s">
        <v>5713</v>
      </c>
      <c r="F1063" s="16" t="s">
        <v>3640</v>
      </c>
      <c r="G1063" s="16" t="s">
        <v>3641</v>
      </c>
      <c r="H1063" s="238">
        <v>7</v>
      </c>
      <c r="I1063" s="238">
        <v>0</v>
      </c>
      <c r="J1063" s="238">
        <v>0</v>
      </c>
      <c r="K1063" s="238">
        <v>0</v>
      </c>
      <c r="L1063" s="238">
        <v>0</v>
      </c>
      <c r="M1063" s="238">
        <v>0</v>
      </c>
      <c r="N1063" s="238">
        <v>0</v>
      </c>
      <c r="O1063" s="238">
        <v>0</v>
      </c>
      <c r="P1063" s="238">
        <v>0</v>
      </c>
      <c r="Q1063" s="232">
        <v>77.77</v>
      </c>
      <c r="R1063" s="232">
        <v>0</v>
      </c>
      <c r="S1063" s="232">
        <v>0</v>
      </c>
      <c r="T1063" s="232">
        <v>0</v>
      </c>
      <c r="U1063" s="232">
        <v>0</v>
      </c>
      <c r="V1063" s="232">
        <v>0</v>
      </c>
      <c r="W1063" s="232">
        <v>0</v>
      </c>
      <c r="X1063" s="232">
        <v>0</v>
      </c>
      <c r="Y1063" s="232">
        <v>0</v>
      </c>
      <c r="Z1063" s="233">
        <v>45991</v>
      </c>
      <c r="AA1063" s="234">
        <v>7</v>
      </c>
      <c r="AB1063" s="232">
        <v>77.77</v>
      </c>
    </row>
    <row r="1064" spans="1:28" x14ac:dyDescent="0.25">
      <c r="A1064" s="16" t="s">
        <v>873</v>
      </c>
      <c r="B1064" s="16" t="s">
        <v>3474</v>
      </c>
      <c r="C1064" s="16" t="s">
        <v>5714</v>
      </c>
      <c r="D1064" s="16" t="s">
        <v>5715</v>
      </c>
      <c r="F1064" s="16" t="s">
        <v>3640</v>
      </c>
      <c r="G1064" s="16" t="s">
        <v>3641</v>
      </c>
      <c r="H1064" s="238">
        <v>1</v>
      </c>
      <c r="I1064" s="238">
        <v>0</v>
      </c>
      <c r="J1064" s="238">
        <v>0</v>
      </c>
      <c r="K1064" s="238">
        <v>0</v>
      </c>
      <c r="L1064" s="238">
        <v>0</v>
      </c>
      <c r="M1064" s="238">
        <v>0</v>
      </c>
      <c r="N1064" s="238">
        <v>0</v>
      </c>
      <c r="O1064" s="238">
        <v>0</v>
      </c>
      <c r="P1064" s="238">
        <v>0</v>
      </c>
      <c r="Q1064" s="232">
        <v>11.11</v>
      </c>
      <c r="R1064" s="232">
        <v>0</v>
      </c>
      <c r="S1064" s="232">
        <v>0</v>
      </c>
      <c r="T1064" s="232">
        <v>0</v>
      </c>
      <c r="U1064" s="232">
        <v>0</v>
      </c>
      <c r="V1064" s="232">
        <v>0</v>
      </c>
      <c r="W1064" s="232">
        <v>0</v>
      </c>
      <c r="X1064" s="232">
        <v>0</v>
      </c>
      <c r="Y1064" s="232">
        <v>0</v>
      </c>
      <c r="Z1064" s="233">
        <v>45991</v>
      </c>
      <c r="AA1064" s="234">
        <v>1</v>
      </c>
      <c r="AB1064" s="232">
        <v>11.11</v>
      </c>
    </row>
    <row r="1065" spans="1:28" x14ac:dyDescent="0.25">
      <c r="A1065" s="16" t="s">
        <v>873</v>
      </c>
      <c r="B1065" s="16" t="s">
        <v>3474</v>
      </c>
      <c r="C1065" s="16" t="s">
        <v>5716</v>
      </c>
      <c r="D1065" s="16" t="s">
        <v>5717</v>
      </c>
      <c r="F1065" s="16" t="s">
        <v>3640</v>
      </c>
      <c r="G1065" s="16" t="s">
        <v>3641</v>
      </c>
      <c r="H1065" s="238">
        <v>1</v>
      </c>
      <c r="I1065" s="238">
        <v>0</v>
      </c>
      <c r="J1065" s="238">
        <v>0</v>
      </c>
      <c r="K1065" s="238">
        <v>0</v>
      </c>
      <c r="L1065" s="238">
        <v>0</v>
      </c>
      <c r="M1065" s="238">
        <v>0</v>
      </c>
      <c r="N1065" s="238">
        <v>0</v>
      </c>
      <c r="O1065" s="238">
        <v>0</v>
      </c>
      <c r="P1065" s="238">
        <v>0</v>
      </c>
      <c r="Q1065" s="232">
        <v>11.11</v>
      </c>
      <c r="R1065" s="232">
        <v>0</v>
      </c>
      <c r="S1065" s="232">
        <v>0</v>
      </c>
      <c r="T1065" s="232">
        <v>0</v>
      </c>
      <c r="U1065" s="232">
        <v>0</v>
      </c>
      <c r="V1065" s="232">
        <v>0</v>
      </c>
      <c r="W1065" s="232">
        <v>0</v>
      </c>
      <c r="X1065" s="232">
        <v>0</v>
      </c>
      <c r="Y1065" s="232">
        <v>0</v>
      </c>
      <c r="Z1065" s="233">
        <v>45991</v>
      </c>
      <c r="AA1065" s="234">
        <v>1</v>
      </c>
      <c r="AB1065" s="232">
        <v>11.11</v>
      </c>
    </row>
    <row r="1066" spans="1:28" x14ac:dyDescent="0.25">
      <c r="A1066" s="16" t="s">
        <v>873</v>
      </c>
      <c r="B1066" s="16" t="s">
        <v>3474</v>
      </c>
      <c r="C1066" s="16" t="s">
        <v>5718</v>
      </c>
      <c r="D1066" s="16" t="s">
        <v>5719</v>
      </c>
      <c r="F1066" s="16" t="s">
        <v>3640</v>
      </c>
      <c r="G1066" s="16" t="s">
        <v>3641</v>
      </c>
      <c r="H1066" s="238">
        <v>1</v>
      </c>
      <c r="I1066" s="238">
        <v>0</v>
      </c>
      <c r="J1066" s="238">
        <v>0</v>
      </c>
      <c r="K1066" s="238">
        <v>0</v>
      </c>
      <c r="L1066" s="238">
        <v>0</v>
      </c>
      <c r="M1066" s="238">
        <v>0</v>
      </c>
      <c r="N1066" s="238">
        <v>0</v>
      </c>
      <c r="O1066" s="238">
        <v>0</v>
      </c>
      <c r="P1066" s="238">
        <v>0</v>
      </c>
      <c r="Q1066" s="232">
        <v>11.11</v>
      </c>
      <c r="R1066" s="232">
        <v>0</v>
      </c>
      <c r="S1066" s="232">
        <v>0</v>
      </c>
      <c r="T1066" s="232">
        <v>0</v>
      </c>
      <c r="U1066" s="232">
        <v>0</v>
      </c>
      <c r="V1066" s="232">
        <v>0</v>
      </c>
      <c r="W1066" s="232">
        <v>0</v>
      </c>
      <c r="X1066" s="232">
        <v>0</v>
      </c>
      <c r="Y1066" s="232">
        <v>0</v>
      </c>
      <c r="Z1066" s="233">
        <v>45991</v>
      </c>
      <c r="AA1066" s="234">
        <v>1</v>
      </c>
      <c r="AB1066" s="232">
        <v>11.11</v>
      </c>
    </row>
    <row r="1067" spans="1:28" x14ac:dyDescent="0.25">
      <c r="A1067" s="16" t="s">
        <v>873</v>
      </c>
      <c r="B1067" s="16" t="s">
        <v>3474</v>
      </c>
      <c r="C1067" s="16" t="s">
        <v>5720</v>
      </c>
      <c r="D1067" s="16" t="s">
        <v>5721</v>
      </c>
      <c r="F1067" s="16" t="s">
        <v>3640</v>
      </c>
      <c r="G1067" s="16" t="s">
        <v>3641</v>
      </c>
      <c r="H1067" s="238">
        <v>1</v>
      </c>
      <c r="I1067" s="238">
        <v>0</v>
      </c>
      <c r="J1067" s="238">
        <v>0</v>
      </c>
      <c r="K1067" s="238">
        <v>0</v>
      </c>
      <c r="L1067" s="238">
        <v>0</v>
      </c>
      <c r="M1067" s="238">
        <v>0</v>
      </c>
      <c r="N1067" s="238">
        <v>0</v>
      </c>
      <c r="O1067" s="238">
        <v>0</v>
      </c>
      <c r="P1067" s="238">
        <v>0</v>
      </c>
      <c r="Q1067" s="232">
        <v>11.11</v>
      </c>
      <c r="R1067" s="232">
        <v>0</v>
      </c>
      <c r="S1067" s="232">
        <v>0</v>
      </c>
      <c r="T1067" s="232">
        <v>0</v>
      </c>
      <c r="U1067" s="232">
        <v>0</v>
      </c>
      <c r="V1067" s="232">
        <v>0</v>
      </c>
      <c r="W1067" s="232">
        <v>0</v>
      </c>
      <c r="X1067" s="232">
        <v>0</v>
      </c>
      <c r="Y1067" s="232">
        <v>0</v>
      </c>
      <c r="Z1067" s="233">
        <v>45991</v>
      </c>
      <c r="AA1067" s="234">
        <v>1</v>
      </c>
      <c r="AB1067" s="232">
        <v>11.11</v>
      </c>
    </row>
    <row r="1068" spans="1:28" x14ac:dyDescent="0.25">
      <c r="A1068" s="16" t="s">
        <v>873</v>
      </c>
      <c r="B1068" s="16" t="s">
        <v>3474</v>
      </c>
      <c r="C1068" s="16" t="s">
        <v>5722</v>
      </c>
      <c r="D1068" s="16" t="s">
        <v>5723</v>
      </c>
      <c r="F1068" s="16" t="s">
        <v>3640</v>
      </c>
      <c r="G1068" s="16" t="s">
        <v>3641</v>
      </c>
      <c r="H1068" s="238">
        <v>1</v>
      </c>
      <c r="I1068" s="238">
        <v>0</v>
      </c>
      <c r="J1068" s="238">
        <v>0</v>
      </c>
      <c r="K1068" s="238">
        <v>0</v>
      </c>
      <c r="L1068" s="238">
        <v>0</v>
      </c>
      <c r="M1068" s="238">
        <v>0</v>
      </c>
      <c r="N1068" s="238">
        <v>0</v>
      </c>
      <c r="O1068" s="238">
        <v>0</v>
      </c>
      <c r="P1068" s="238">
        <v>0</v>
      </c>
      <c r="Q1068" s="232">
        <v>11.11</v>
      </c>
      <c r="R1068" s="232">
        <v>0</v>
      </c>
      <c r="S1068" s="232">
        <v>0</v>
      </c>
      <c r="T1068" s="232">
        <v>0</v>
      </c>
      <c r="U1068" s="232">
        <v>0</v>
      </c>
      <c r="V1068" s="232">
        <v>0</v>
      </c>
      <c r="W1068" s="232">
        <v>0</v>
      </c>
      <c r="X1068" s="232">
        <v>0</v>
      </c>
      <c r="Y1068" s="232">
        <v>0</v>
      </c>
      <c r="Z1068" s="233">
        <v>45991</v>
      </c>
      <c r="AA1068" s="234">
        <v>1</v>
      </c>
      <c r="AB1068" s="232">
        <v>11.11</v>
      </c>
    </row>
    <row r="1069" spans="1:28" x14ac:dyDescent="0.25">
      <c r="A1069" s="16" t="s">
        <v>873</v>
      </c>
      <c r="B1069" s="16" t="s">
        <v>3474</v>
      </c>
      <c r="C1069" s="16" t="s">
        <v>5724</v>
      </c>
      <c r="D1069" s="16" t="s">
        <v>5725</v>
      </c>
      <c r="F1069" s="16" t="s">
        <v>3640</v>
      </c>
      <c r="G1069" s="16" t="s">
        <v>3641</v>
      </c>
      <c r="H1069" s="238">
        <v>1</v>
      </c>
      <c r="I1069" s="238">
        <v>0</v>
      </c>
      <c r="J1069" s="238">
        <v>0</v>
      </c>
      <c r="K1069" s="238">
        <v>0</v>
      </c>
      <c r="L1069" s="238">
        <v>0</v>
      </c>
      <c r="M1069" s="238">
        <v>0</v>
      </c>
      <c r="N1069" s="238">
        <v>0</v>
      </c>
      <c r="O1069" s="238">
        <v>0</v>
      </c>
      <c r="P1069" s="238">
        <v>0</v>
      </c>
      <c r="Q1069" s="232">
        <v>11.11</v>
      </c>
      <c r="R1069" s="232">
        <v>0</v>
      </c>
      <c r="S1069" s="232">
        <v>0</v>
      </c>
      <c r="T1069" s="232">
        <v>0</v>
      </c>
      <c r="U1069" s="232">
        <v>0</v>
      </c>
      <c r="V1069" s="232">
        <v>0</v>
      </c>
      <c r="W1069" s="232">
        <v>0</v>
      </c>
      <c r="X1069" s="232">
        <v>0</v>
      </c>
      <c r="Y1069" s="232">
        <v>0</v>
      </c>
      <c r="Z1069" s="233">
        <v>45991</v>
      </c>
      <c r="AA1069" s="234">
        <v>1</v>
      </c>
      <c r="AB1069" s="232">
        <v>11.11</v>
      </c>
    </row>
    <row r="1070" spans="1:28" x14ac:dyDescent="0.25">
      <c r="A1070" s="16" t="s">
        <v>873</v>
      </c>
      <c r="B1070" s="16" t="s">
        <v>3474</v>
      </c>
      <c r="C1070" s="16" t="s">
        <v>5726</v>
      </c>
      <c r="D1070" s="16" t="s">
        <v>5727</v>
      </c>
      <c r="F1070" s="16" t="s">
        <v>3640</v>
      </c>
      <c r="G1070" s="16" t="s">
        <v>3641</v>
      </c>
      <c r="H1070" s="238">
        <v>1</v>
      </c>
      <c r="I1070" s="238">
        <v>0</v>
      </c>
      <c r="J1070" s="238">
        <v>0</v>
      </c>
      <c r="K1070" s="238">
        <v>0</v>
      </c>
      <c r="L1070" s="238">
        <v>0</v>
      </c>
      <c r="M1070" s="238">
        <v>0</v>
      </c>
      <c r="N1070" s="238">
        <v>0</v>
      </c>
      <c r="O1070" s="238">
        <v>0</v>
      </c>
      <c r="P1070" s="238">
        <v>0</v>
      </c>
      <c r="Q1070" s="232">
        <v>11.11</v>
      </c>
      <c r="R1070" s="232">
        <v>0</v>
      </c>
      <c r="S1070" s="232">
        <v>0</v>
      </c>
      <c r="T1070" s="232">
        <v>0</v>
      </c>
      <c r="U1070" s="232">
        <v>0</v>
      </c>
      <c r="V1070" s="232">
        <v>0</v>
      </c>
      <c r="W1070" s="232">
        <v>0</v>
      </c>
      <c r="X1070" s="232">
        <v>0</v>
      </c>
      <c r="Y1070" s="232">
        <v>0</v>
      </c>
      <c r="Z1070" s="233">
        <v>45991</v>
      </c>
      <c r="AA1070" s="234">
        <v>1</v>
      </c>
      <c r="AB1070" s="232">
        <v>11.11</v>
      </c>
    </row>
    <row r="1071" spans="1:28" x14ac:dyDescent="0.25">
      <c r="A1071" s="16" t="s">
        <v>873</v>
      </c>
      <c r="B1071" s="16" t="s">
        <v>3474</v>
      </c>
      <c r="C1071" s="16" t="s">
        <v>5728</v>
      </c>
      <c r="D1071" s="16" t="s">
        <v>5729</v>
      </c>
      <c r="F1071" s="16" t="s">
        <v>3640</v>
      </c>
      <c r="G1071" s="16" t="s">
        <v>3641</v>
      </c>
      <c r="H1071" s="238">
        <v>1</v>
      </c>
      <c r="I1071" s="238">
        <v>0</v>
      </c>
      <c r="J1071" s="238">
        <v>0</v>
      </c>
      <c r="K1071" s="238">
        <v>0</v>
      </c>
      <c r="L1071" s="238">
        <v>0</v>
      </c>
      <c r="M1071" s="238">
        <v>0</v>
      </c>
      <c r="N1071" s="238">
        <v>0</v>
      </c>
      <c r="O1071" s="238">
        <v>0</v>
      </c>
      <c r="P1071" s="238">
        <v>0</v>
      </c>
      <c r="Q1071" s="232">
        <v>11.11</v>
      </c>
      <c r="R1071" s="232">
        <v>0</v>
      </c>
      <c r="S1071" s="232">
        <v>0</v>
      </c>
      <c r="T1071" s="232">
        <v>0</v>
      </c>
      <c r="U1071" s="232">
        <v>0</v>
      </c>
      <c r="V1071" s="232">
        <v>0</v>
      </c>
      <c r="W1071" s="232">
        <v>0</v>
      </c>
      <c r="X1071" s="232">
        <v>0</v>
      </c>
      <c r="Y1071" s="232">
        <v>0</v>
      </c>
      <c r="Z1071" s="233">
        <v>45991</v>
      </c>
      <c r="AA1071" s="234">
        <v>1</v>
      </c>
      <c r="AB1071" s="232">
        <v>11.11</v>
      </c>
    </row>
    <row r="1072" spans="1:28" x14ac:dyDescent="0.25">
      <c r="A1072" s="16" t="s">
        <v>873</v>
      </c>
      <c r="B1072" s="16" t="s">
        <v>3474</v>
      </c>
      <c r="C1072" s="16" t="s">
        <v>5730</v>
      </c>
      <c r="D1072" s="16" t="s">
        <v>5731</v>
      </c>
      <c r="F1072" s="16" t="s">
        <v>3640</v>
      </c>
      <c r="G1072" s="16" t="s">
        <v>3641</v>
      </c>
      <c r="H1072" s="238">
        <v>1</v>
      </c>
      <c r="I1072" s="238">
        <v>0</v>
      </c>
      <c r="J1072" s="238">
        <v>0</v>
      </c>
      <c r="K1072" s="238">
        <v>0</v>
      </c>
      <c r="L1072" s="238">
        <v>0</v>
      </c>
      <c r="M1072" s="238">
        <v>0</v>
      </c>
      <c r="N1072" s="238">
        <v>0</v>
      </c>
      <c r="O1072" s="238">
        <v>0</v>
      </c>
      <c r="P1072" s="238">
        <v>0</v>
      </c>
      <c r="Q1072" s="232">
        <v>11.11</v>
      </c>
      <c r="R1072" s="232">
        <v>0</v>
      </c>
      <c r="S1072" s="232">
        <v>0</v>
      </c>
      <c r="T1072" s="232">
        <v>0</v>
      </c>
      <c r="U1072" s="232">
        <v>0</v>
      </c>
      <c r="V1072" s="232">
        <v>0</v>
      </c>
      <c r="W1072" s="232">
        <v>0</v>
      </c>
      <c r="X1072" s="232">
        <v>0</v>
      </c>
      <c r="Y1072" s="232">
        <v>0</v>
      </c>
      <c r="Z1072" s="233">
        <v>45991</v>
      </c>
      <c r="AA1072" s="234">
        <v>1</v>
      </c>
      <c r="AB1072" s="232">
        <v>11.11</v>
      </c>
    </row>
    <row r="1073" spans="1:28" x14ac:dyDescent="0.25">
      <c r="A1073" s="16" t="s">
        <v>873</v>
      </c>
      <c r="B1073" s="16" t="s">
        <v>3474</v>
      </c>
      <c r="C1073" s="16" t="s">
        <v>5732</v>
      </c>
      <c r="D1073" s="16" t="s">
        <v>5733</v>
      </c>
      <c r="F1073" s="16" t="s">
        <v>3640</v>
      </c>
      <c r="G1073" s="16" t="s">
        <v>3641</v>
      </c>
      <c r="H1073" s="238">
        <v>15</v>
      </c>
      <c r="I1073" s="238">
        <v>0</v>
      </c>
      <c r="J1073" s="238">
        <v>0</v>
      </c>
      <c r="K1073" s="238">
        <v>0</v>
      </c>
      <c r="L1073" s="238">
        <v>0</v>
      </c>
      <c r="M1073" s="238">
        <v>0</v>
      </c>
      <c r="N1073" s="238">
        <v>0</v>
      </c>
      <c r="O1073" s="238">
        <v>0</v>
      </c>
      <c r="P1073" s="238">
        <v>0</v>
      </c>
      <c r="Q1073" s="232">
        <v>166.65</v>
      </c>
      <c r="R1073" s="232">
        <v>0</v>
      </c>
      <c r="S1073" s="232">
        <v>0</v>
      </c>
      <c r="T1073" s="232">
        <v>0</v>
      </c>
      <c r="U1073" s="232">
        <v>0</v>
      </c>
      <c r="V1073" s="232">
        <v>0</v>
      </c>
      <c r="W1073" s="232">
        <v>0</v>
      </c>
      <c r="X1073" s="232">
        <v>0</v>
      </c>
      <c r="Y1073" s="232">
        <v>0</v>
      </c>
      <c r="Z1073" s="233">
        <v>45991</v>
      </c>
      <c r="AA1073" s="234">
        <v>15</v>
      </c>
      <c r="AB1073" s="232">
        <v>166.65</v>
      </c>
    </row>
    <row r="1074" spans="1:28" x14ac:dyDescent="0.25">
      <c r="A1074" s="16" t="s">
        <v>873</v>
      </c>
      <c r="B1074" s="16" t="s">
        <v>3474</v>
      </c>
      <c r="C1074" s="16" t="s">
        <v>5734</v>
      </c>
      <c r="D1074" s="16" t="s">
        <v>5735</v>
      </c>
      <c r="F1074" s="16" t="s">
        <v>3640</v>
      </c>
      <c r="G1074" s="16" t="s">
        <v>3641</v>
      </c>
      <c r="H1074" s="238">
        <v>8</v>
      </c>
      <c r="I1074" s="238">
        <v>0</v>
      </c>
      <c r="J1074" s="238">
        <v>0</v>
      </c>
      <c r="K1074" s="238">
        <v>0</v>
      </c>
      <c r="L1074" s="238">
        <v>0</v>
      </c>
      <c r="M1074" s="238">
        <v>0</v>
      </c>
      <c r="N1074" s="238">
        <v>0</v>
      </c>
      <c r="O1074" s="238">
        <v>0</v>
      </c>
      <c r="P1074" s="238">
        <v>0</v>
      </c>
      <c r="Q1074" s="232">
        <v>88.88</v>
      </c>
      <c r="R1074" s="232">
        <v>0</v>
      </c>
      <c r="S1074" s="232">
        <v>0</v>
      </c>
      <c r="T1074" s="232">
        <v>0</v>
      </c>
      <c r="U1074" s="232">
        <v>0</v>
      </c>
      <c r="V1074" s="232">
        <v>0</v>
      </c>
      <c r="W1074" s="232">
        <v>0</v>
      </c>
      <c r="X1074" s="232">
        <v>0</v>
      </c>
      <c r="Y1074" s="232">
        <v>0</v>
      </c>
      <c r="Z1074" s="233">
        <v>45991</v>
      </c>
      <c r="AA1074" s="234">
        <v>8</v>
      </c>
      <c r="AB1074" s="232">
        <v>88.88</v>
      </c>
    </row>
    <row r="1075" spans="1:28" x14ac:dyDescent="0.25">
      <c r="A1075" s="16" t="s">
        <v>873</v>
      </c>
      <c r="B1075" s="16" t="s">
        <v>3474</v>
      </c>
      <c r="C1075" s="16" t="s">
        <v>5736</v>
      </c>
      <c r="D1075" s="16" t="s">
        <v>5737</v>
      </c>
      <c r="F1075" s="16" t="s">
        <v>3640</v>
      </c>
      <c r="G1075" s="16" t="s">
        <v>3641</v>
      </c>
      <c r="H1075" s="238">
        <v>1</v>
      </c>
      <c r="I1075" s="238">
        <v>0</v>
      </c>
      <c r="J1075" s="238">
        <v>0</v>
      </c>
      <c r="K1075" s="238">
        <v>0</v>
      </c>
      <c r="L1075" s="238">
        <v>0</v>
      </c>
      <c r="M1075" s="238">
        <v>0</v>
      </c>
      <c r="N1075" s="238">
        <v>0</v>
      </c>
      <c r="O1075" s="238">
        <v>0</v>
      </c>
      <c r="P1075" s="238">
        <v>0</v>
      </c>
      <c r="Q1075" s="232">
        <v>11.11</v>
      </c>
      <c r="R1075" s="232">
        <v>0</v>
      </c>
      <c r="S1075" s="232">
        <v>0</v>
      </c>
      <c r="T1075" s="232">
        <v>0</v>
      </c>
      <c r="U1075" s="232">
        <v>0</v>
      </c>
      <c r="V1075" s="232">
        <v>0</v>
      </c>
      <c r="W1075" s="232">
        <v>0</v>
      </c>
      <c r="X1075" s="232">
        <v>0</v>
      </c>
      <c r="Y1075" s="232">
        <v>0</v>
      </c>
      <c r="Z1075" s="233">
        <v>45991</v>
      </c>
      <c r="AA1075" s="234">
        <v>1</v>
      </c>
      <c r="AB1075" s="232">
        <v>11.11</v>
      </c>
    </row>
    <row r="1076" spans="1:28" x14ac:dyDescent="0.25">
      <c r="A1076" s="16" t="s">
        <v>873</v>
      </c>
      <c r="B1076" s="16" t="s">
        <v>3474</v>
      </c>
      <c r="C1076" s="16" t="s">
        <v>5738</v>
      </c>
      <c r="D1076" s="16" t="s">
        <v>5739</v>
      </c>
      <c r="F1076" s="16" t="s">
        <v>3640</v>
      </c>
      <c r="G1076" s="16" t="s">
        <v>3641</v>
      </c>
      <c r="H1076" s="238">
        <v>2</v>
      </c>
      <c r="I1076" s="238">
        <v>0</v>
      </c>
      <c r="J1076" s="238">
        <v>0</v>
      </c>
      <c r="K1076" s="238">
        <v>0</v>
      </c>
      <c r="L1076" s="238">
        <v>0</v>
      </c>
      <c r="M1076" s="238">
        <v>0</v>
      </c>
      <c r="N1076" s="238">
        <v>0</v>
      </c>
      <c r="O1076" s="238">
        <v>0</v>
      </c>
      <c r="P1076" s="238">
        <v>0</v>
      </c>
      <c r="Q1076" s="232">
        <v>22.22</v>
      </c>
      <c r="R1076" s="232">
        <v>0</v>
      </c>
      <c r="S1076" s="232">
        <v>0</v>
      </c>
      <c r="T1076" s="232">
        <v>0</v>
      </c>
      <c r="U1076" s="232">
        <v>0</v>
      </c>
      <c r="V1076" s="232">
        <v>0</v>
      </c>
      <c r="W1076" s="232">
        <v>0</v>
      </c>
      <c r="X1076" s="232">
        <v>0</v>
      </c>
      <c r="Y1076" s="232">
        <v>0</v>
      </c>
      <c r="Z1076" s="233">
        <v>45991</v>
      </c>
      <c r="AA1076" s="234">
        <v>2</v>
      </c>
      <c r="AB1076" s="232">
        <v>22.22</v>
      </c>
    </row>
    <row r="1077" spans="1:28" x14ac:dyDescent="0.25">
      <c r="A1077" s="16" t="s">
        <v>873</v>
      </c>
      <c r="B1077" s="16" t="s">
        <v>3474</v>
      </c>
      <c r="C1077" s="16" t="s">
        <v>5740</v>
      </c>
      <c r="D1077" s="16" t="s">
        <v>5741</v>
      </c>
      <c r="F1077" s="16" t="s">
        <v>3640</v>
      </c>
      <c r="G1077" s="16" t="s">
        <v>3641</v>
      </c>
      <c r="H1077" s="238">
        <v>6</v>
      </c>
      <c r="I1077" s="238">
        <v>0</v>
      </c>
      <c r="J1077" s="238">
        <v>0</v>
      </c>
      <c r="K1077" s="238">
        <v>0</v>
      </c>
      <c r="L1077" s="238">
        <v>0</v>
      </c>
      <c r="M1077" s="238">
        <v>0</v>
      </c>
      <c r="N1077" s="238">
        <v>0</v>
      </c>
      <c r="O1077" s="238">
        <v>0</v>
      </c>
      <c r="P1077" s="238">
        <v>0</v>
      </c>
      <c r="Q1077" s="232">
        <v>66.66</v>
      </c>
      <c r="R1077" s="232">
        <v>0</v>
      </c>
      <c r="S1077" s="232">
        <v>0</v>
      </c>
      <c r="T1077" s="232">
        <v>0</v>
      </c>
      <c r="U1077" s="232">
        <v>0</v>
      </c>
      <c r="V1077" s="232">
        <v>0</v>
      </c>
      <c r="W1077" s="232">
        <v>0</v>
      </c>
      <c r="X1077" s="232">
        <v>0</v>
      </c>
      <c r="Y1077" s="232">
        <v>0</v>
      </c>
      <c r="Z1077" s="233">
        <v>45991</v>
      </c>
      <c r="AA1077" s="234">
        <v>6</v>
      </c>
      <c r="AB1077" s="232">
        <v>66.66</v>
      </c>
    </row>
    <row r="1078" spans="1:28" x14ac:dyDescent="0.25">
      <c r="A1078" s="16" t="s">
        <v>873</v>
      </c>
      <c r="B1078" s="16" t="s">
        <v>3474</v>
      </c>
      <c r="C1078" s="16" t="s">
        <v>5742</v>
      </c>
      <c r="D1078" s="16" t="s">
        <v>5743</v>
      </c>
      <c r="F1078" s="16" t="s">
        <v>3640</v>
      </c>
      <c r="G1078" s="16" t="s">
        <v>3641</v>
      </c>
      <c r="H1078" s="238">
        <v>3</v>
      </c>
      <c r="I1078" s="238">
        <v>0</v>
      </c>
      <c r="J1078" s="238">
        <v>0</v>
      </c>
      <c r="K1078" s="238">
        <v>0</v>
      </c>
      <c r="L1078" s="238">
        <v>0</v>
      </c>
      <c r="M1078" s="238">
        <v>0</v>
      </c>
      <c r="N1078" s="238">
        <v>0</v>
      </c>
      <c r="O1078" s="238">
        <v>0</v>
      </c>
      <c r="P1078" s="238">
        <v>0</v>
      </c>
      <c r="Q1078" s="232">
        <v>33.33</v>
      </c>
      <c r="R1078" s="232">
        <v>0</v>
      </c>
      <c r="S1078" s="232">
        <v>0</v>
      </c>
      <c r="T1078" s="232">
        <v>0</v>
      </c>
      <c r="U1078" s="232">
        <v>0</v>
      </c>
      <c r="V1078" s="232">
        <v>0</v>
      </c>
      <c r="W1078" s="232">
        <v>0</v>
      </c>
      <c r="X1078" s="232">
        <v>0</v>
      </c>
      <c r="Y1078" s="232">
        <v>0</v>
      </c>
      <c r="Z1078" s="233">
        <v>45991</v>
      </c>
      <c r="AA1078" s="234">
        <v>3</v>
      </c>
      <c r="AB1078" s="232">
        <v>33.33</v>
      </c>
    </row>
    <row r="1079" spans="1:28" x14ac:dyDescent="0.25">
      <c r="A1079" s="16" t="s">
        <v>873</v>
      </c>
      <c r="B1079" s="16" t="s">
        <v>3474</v>
      </c>
      <c r="C1079" s="16" t="s">
        <v>5744</v>
      </c>
      <c r="D1079" s="16" t="s">
        <v>5745</v>
      </c>
      <c r="F1079" s="16" t="s">
        <v>3640</v>
      </c>
      <c r="G1079" s="16" t="s">
        <v>3641</v>
      </c>
      <c r="H1079" s="238">
        <v>10</v>
      </c>
      <c r="I1079" s="238">
        <v>0</v>
      </c>
      <c r="J1079" s="238">
        <v>0</v>
      </c>
      <c r="K1079" s="238">
        <v>0</v>
      </c>
      <c r="L1079" s="238">
        <v>0</v>
      </c>
      <c r="M1079" s="238">
        <v>0</v>
      </c>
      <c r="N1079" s="238">
        <v>0</v>
      </c>
      <c r="O1079" s="238">
        <v>0</v>
      </c>
      <c r="P1079" s="238">
        <v>0</v>
      </c>
      <c r="Q1079" s="232">
        <v>111.1</v>
      </c>
      <c r="R1079" s="232">
        <v>0</v>
      </c>
      <c r="S1079" s="232">
        <v>0</v>
      </c>
      <c r="T1079" s="232">
        <v>0</v>
      </c>
      <c r="U1079" s="232">
        <v>0</v>
      </c>
      <c r="V1079" s="232">
        <v>0</v>
      </c>
      <c r="W1079" s="232">
        <v>0</v>
      </c>
      <c r="X1079" s="232">
        <v>0</v>
      </c>
      <c r="Y1079" s="232">
        <v>0</v>
      </c>
      <c r="Z1079" s="233">
        <v>45991</v>
      </c>
      <c r="AA1079" s="234">
        <v>10</v>
      </c>
      <c r="AB1079" s="232">
        <v>111.1</v>
      </c>
    </row>
    <row r="1080" spans="1:28" x14ac:dyDescent="0.25">
      <c r="A1080" s="16" t="s">
        <v>873</v>
      </c>
      <c r="B1080" s="16" t="s">
        <v>3474</v>
      </c>
      <c r="C1080" s="16" t="s">
        <v>5746</v>
      </c>
      <c r="D1080" s="16" t="s">
        <v>5747</v>
      </c>
      <c r="F1080" s="16" t="s">
        <v>3640</v>
      </c>
      <c r="G1080" s="16" t="s">
        <v>3641</v>
      </c>
      <c r="H1080" s="238">
        <v>11</v>
      </c>
      <c r="I1080" s="238">
        <v>0</v>
      </c>
      <c r="J1080" s="238">
        <v>0</v>
      </c>
      <c r="K1080" s="238">
        <v>0</v>
      </c>
      <c r="L1080" s="238">
        <v>0</v>
      </c>
      <c r="M1080" s="238">
        <v>0</v>
      </c>
      <c r="N1080" s="238">
        <v>0</v>
      </c>
      <c r="O1080" s="238">
        <v>0</v>
      </c>
      <c r="P1080" s="238">
        <v>0</v>
      </c>
      <c r="Q1080" s="232">
        <v>122.21</v>
      </c>
      <c r="R1080" s="232">
        <v>0</v>
      </c>
      <c r="S1080" s="232">
        <v>0</v>
      </c>
      <c r="T1080" s="232">
        <v>0</v>
      </c>
      <c r="U1080" s="232">
        <v>0</v>
      </c>
      <c r="V1080" s="232">
        <v>0</v>
      </c>
      <c r="W1080" s="232">
        <v>0</v>
      </c>
      <c r="X1080" s="232">
        <v>0</v>
      </c>
      <c r="Y1080" s="232">
        <v>0</v>
      </c>
      <c r="Z1080" s="233">
        <v>45991</v>
      </c>
      <c r="AA1080" s="234">
        <v>11</v>
      </c>
      <c r="AB1080" s="232">
        <v>122.21</v>
      </c>
    </row>
    <row r="1081" spans="1:28" x14ac:dyDescent="0.25">
      <c r="A1081" s="16" t="s">
        <v>873</v>
      </c>
      <c r="B1081" s="16" t="s">
        <v>3474</v>
      </c>
      <c r="C1081" s="16" t="s">
        <v>5748</v>
      </c>
      <c r="D1081" s="16" t="s">
        <v>5749</v>
      </c>
      <c r="F1081" s="16" t="s">
        <v>3640</v>
      </c>
      <c r="G1081" s="16" t="s">
        <v>3641</v>
      </c>
      <c r="H1081" s="238">
        <v>4</v>
      </c>
      <c r="I1081" s="238">
        <v>0</v>
      </c>
      <c r="J1081" s="238">
        <v>0</v>
      </c>
      <c r="K1081" s="238">
        <v>0</v>
      </c>
      <c r="L1081" s="238">
        <v>0</v>
      </c>
      <c r="M1081" s="238">
        <v>0</v>
      </c>
      <c r="N1081" s="238">
        <v>0</v>
      </c>
      <c r="O1081" s="238">
        <v>0</v>
      </c>
      <c r="P1081" s="238">
        <v>0</v>
      </c>
      <c r="Q1081" s="232">
        <v>44.44</v>
      </c>
      <c r="R1081" s="232">
        <v>0</v>
      </c>
      <c r="S1081" s="232">
        <v>0</v>
      </c>
      <c r="T1081" s="232">
        <v>0</v>
      </c>
      <c r="U1081" s="232">
        <v>0</v>
      </c>
      <c r="V1081" s="232">
        <v>0</v>
      </c>
      <c r="W1081" s="232">
        <v>0</v>
      </c>
      <c r="X1081" s="232">
        <v>0</v>
      </c>
      <c r="Y1081" s="232">
        <v>0</v>
      </c>
      <c r="Z1081" s="233">
        <v>45991</v>
      </c>
      <c r="AA1081" s="234">
        <v>4</v>
      </c>
      <c r="AB1081" s="232">
        <v>44.44</v>
      </c>
    </row>
    <row r="1082" spans="1:28" x14ac:dyDescent="0.25">
      <c r="A1082" s="16" t="s">
        <v>873</v>
      </c>
      <c r="B1082" s="16" t="s">
        <v>3474</v>
      </c>
      <c r="C1082" s="16" t="s">
        <v>5750</v>
      </c>
      <c r="D1082" s="16" t="s">
        <v>5751</v>
      </c>
      <c r="F1082" s="16" t="s">
        <v>3640</v>
      </c>
      <c r="G1082" s="16" t="s">
        <v>3641</v>
      </c>
      <c r="H1082" s="238">
        <v>8</v>
      </c>
      <c r="I1082" s="238">
        <v>0</v>
      </c>
      <c r="J1082" s="238">
        <v>0</v>
      </c>
      <c r="K1082" s="238">
        <v>0</v>
      </c>
      <c r="L1082" s="238">
        <v>0</v>
      </c>
      <c r="M1082" s="238">
        <v>0</v>
      </c>
      <c r="N1082" s="238">
        <v>0</v>
      </c>
      <c r="O1082" s="238">
        <v>0</v>
      </c>
      <c r="P1082" s="238">
        <v>0</v>
      </c>
      <c r="Q1082" s="232">
        <v>88.88</v>
      </c>
      <c r="R1082" s="232">
        <v>0</v>
      </c>
      <c r="S1082" s="232">
        <v>0</v>
      </c>
      <c r="T1082" s="232">
        <v>0</v>
      </c>
      <c r="U1082" s="232">
        <v>0</v>
      </c>
      <c r="V1082" s="232">
        <v>0</v>
      </c>
      <c r="W1082" s="232">
        <v>0</v>
      </c>
      <c r="X1082" s="232">
        <v>0</v>
      </c>
      <c r="Y1082" s="232">
        <v>0</v>
      </c>
      <c r="Z1082" s="233">
        <v>45991</v>
      </c>
      <c r="AA1082" s="234">
        <v>8</v>
      </c>
      <c r="AB1082" s="232">
        <v>88.88</v>
      </c>
    </row>
    <row r="1083" spans="1:28" x14ac:dyDescent="0.25">
      <c r="A1083" s="16" t="s">
        <v>873</v>
      </c>
      <c r="B1083" s="16" t="s">
        <v>3474</v>
      </c>
      <c r="C1083" s="16" t="s">
        <v>5752</v>
      </c>
      <c r="D1083" s="16" t="s">
        <v>5753</v>
      </c>
      <c r="F1083" s="16" t="s">
        <v>3640</v>
      </c>
      <c r="G1083" s="16" t="s">
        <v>3641</v>
      </c>
      <c r="H1083" s="238">
        <v>6</v>
      </c>
      <c r="I1083" s="238">
        <v>0</v>
      </c>
      <c r="J1083" s="238">
        <v>0</v>
      </c>
      <c r="K1083" s="238">
        <v>0</v>
      </c>
      <c r="L1083" s="238">
        <v>0</v>
      </c>
      <c r="M1083" s="238">
        <v>0</v>
      </c>
      <c r="N1083" s="238">
        <v>0</v>
      </c>
      <c r="O1083" s="238">
        <v>0</v>
      </c>
      <c r="P1083" s="238">
        <v>0</v>
      </c>
      <c r="Q1083" s="232">
        <v>66.66</v>
      </c>
      <c r="R1083" s="232">
        <v>0</v>
      </c>
      <c r="S1083" s="232">
        <v>0</v>
      </c>
      <c r="T1083" s="232">
        <v>0</v>
      </c>
      <c r="U1083" s="232">
        <v>0</v>
      </c>
      <c r="V1083" s="232">
        <v>0</v>
      </c>
      <c r="W1083" s="232">
        <v>0</v>
      </c>
      <c r="X1083" s="232">
        <v>0</v>
      </c>
      <c r="Y1083" s="232">
        <v>0</v>
      </c>
      <c r="Z1083" s="233">
        <v>45991</v>
      </c>
      <c r="AA1083" s="234">
        <v>6</v>
      </c>
      <c r="AB1083" s="232">
        <v>66.66</v>
      </c>
    </row>
    <row r="1084" spans="1:28" x14ac:dyDescent="0.25">
      <c r="A1084" s="16" t="s">
        <v>873</v>
      </c>
      <c r="B1084" s="16" t="s">
        <v>3474</v>
      </c>
      <c r="C1084" s="16" t="s">
        <v>5754</v>
      </c>
      <c r="D1084" s="16" t="s">
        <v>5755</v>
      </c>
      <c r="F1084" s="16" t="s">
        <v>3640</v>
      </c>
      <c r="G1084" s="16" t="s">
        <v>3641</v>
      </c>
      <c r="H1084" s="238">
        <v>6</v>
      </c>
      <c r="I1084" s="238">
        <v>0</v>
      </c>
      <c r="J1084" s="238">
        <v>0</v>
      </c>
      <c r="K1084" s="238">
        <v>0</v>
      </c>
      <c r="L1084" s="238">
        <v>0</v>
      </c>
      <c r="M1084" s="238">
        <v>0</v>
      </c>
      <c r="N1084" s="238">
        <v>0</v>
      </c>
      <c r="O1084" s="238">
        <v>0</v>
      </c>
      <c r="P1084" s="238">
        <v>0</v>
      </c>
      <c r="Q1084" s="232">
        <v>66.66</v>
      </c>
      <c r="R1084" s="232">
        <v>0</v>
      </c>
      <c r="S1084" s="232">
        <v>0</v>
      </c>
      <c r="T1084" s="232">
        <v>0</v>
      </c>
      <c r="U1084" s="232">
        <v>0</v>
      </c>
      <c r="V1084" s="232">
        <v>0</v>
      </c>
      <c r="W1084" s="232">
        <v>0</v>
      </c>
      <c r="X1084" s="232">
        <v>0</v>
      </c>
      <c r="Y1084" s="232">
        <v>0</v>
      </c>
      <c r="Z1084" s="233">
        <v>45991</v>
      </c>
      <c r="AA1084" s="234">
        <v>6</v>
      </c>
      <c r="AB1084" s="232">
        <v>66.66</v>
      </c>
    </row>
    <row r="1085" spans="1:28" x14ac:dyDescent="0.25">
      <c r="A1085" s="16" t="s">
        <v>873</v>
      </c>
      <c r="B1085" s="16" t="s">
        <v>3474</v>
      </c>
      <c r="C1085" s="16" t="s">
        <v>5756</v>
      </c>
      <c r="D1085" s="16" t="s">
        <v>5757</v>
      </c>
      <c r="F1085" s="16" t="s">
        <v>3640</v>
      </c>
      <c r="G1085" s="16" t="s">
        <v>3641</v>
      </c>
      <c r="H1085" s="238">
        <v>8</v>
      </c>
      <c r="I1085" s="238">
        <v>0</v>
      </c>
      <c r="J1085" s="238">
        <v>0</v>
      </c>
      <c r="K1085" s="238">
        <v>0</v>
      </c>
      <c r="L1085" s="238">
        <v>0</v>
      </c>
      <c r="M1085" s="238">
        <v>0</v>
      </c>
      <c r="N1085" s="238">
        <v>0</v>
      </c>
      <c r="O1085" s="238">
        <v>0</v>
      </c>
      <c r="P1085" s="238">
        <v>0</v>
      </c>
      <c r="Q1085" s="232">
        <v>88.88</v>
      </c>
      <c r="R1085" s="232">
        <v>0</v>
      </c>
      <c r="S1085" s="232">
        <v>0</v>
      </c>
      <c r="T1085" s="232">
        <v>0</v>
      </c>
      <c r="U1085" s="232">
        <v>0</v>
      </c>
      <c r="V1085" s="232">
        <v>0</v>
      </c>
      <c r="W1085" s="232">
        <v>0</v>
      </c>
      <c r="X1085" s="232">
        <v>0</v>
      </c>
      <c r="Y1085" s="232">
        <v>0</v>
      </c>
      <c r="Z1085" s="233">
        <v>45991</v>
      </c>
      <c r="AA1085" s="234">
        <v>8</v>
      </c>
      <c r="AB1085" s="232">
        <v>88.88</v>
      </c>
    </row>
    <row r="1086" spans="1:28" x14ac:dyDescent="0.25">
      <c r="A1086" s="16" t="s">
        <v>873</v>
      </c>
      <c r="B1086" s="16" t="s">
        <v>3474</v>
      </c>
      <c r="C1086" s="16" t="s">
        <v>5758</v>
      </c>
      <c r="D1086" s="16" t="s">
        <v>5759</v>
      </c>
      <c r="F1086" s="16" t="s">
        <v>3640</v>
      </c>
      <c r="G1086" s="16" t="s">
        <v>3641</v>
      </c>
      <c r="H1086" s="238">
        <v>20</v>
      </c>
      <c r="I1086" s="238">
        <v>0</v>
      </c>
      <c r="J1086" s="238">
        <v>0</v>
      </c>
      <c r="K1086" s="238">
        <v>0</v>
      </c>
      <c r="L1086" s="238">
        <v>0</v>
      </c>
      <c r="M1086" s="238">
        <v>0</v>
      </c>
      <c r="N1086" s="238">
        <v>0</v>
      </c>
      <c r="O1086" s="238">
        <v>0</v>
      </c>
      <c r="P1086" s="238">
        <v>0</v>
      </c>
      <c r="Q1086" s="232">
        <v>258.8</v>
      </c>
      <c r="R1086" s="232">
        <v>0</v>
      </c>
      <c r="S1086" s="232">
        <v>0</v>
      </c>
      <c r="T1086" s="232">
        <v>0</v>
      </c>
      <c r="U1086" s="232">
        <v>0</v>
      </c>
      <c r="V1086" s="232">
        <v>0</v>
      </c>
      <c r="W1086" s="232">
        <v>0</v>
      </c>
      <c r="X1086" s="232">
        <v>0</v>
      </c>
      <c r="Y1086" s="232">
        <v>0</v>
      </c>
      <c r="Z1086" s="233">
        <v>45991</v>
      </c>
      <c r="AA1086" s="234">
        <v>20</v>
      </c>
      <c r="AB1086" s="232">
        <v>258.8</v>
      </c>
    </row>
    <row r="1087" spans="1:28" x14ac:dyDescent="0.25">
      <c r="A1087" s="16" t="s">
        <v>873</v>
      </c>
      <c r="B1087" s="16" t="s">
        <v>3474</v>
      </c>
      <c r="C1087" s="16" t="s">
        <v>5760</v>
      </c>
      <c r="D1087" s="16" t="s">
        <v>5761</v>
      </c>
      <c r="F1087" s="16" t="s">
        <v>3640</v>
      </c>
      <c r="G1087" s="16" t="s">
        <v>3641</v>
      </c>
      <c r="H1087" s="238">
        <v>2</v>
      </c>
      <c r="I1087" s="238">
        <v>0</v>
      </c>
      <c r="J1087" s="238">
        <v>0</v>
      </c>
      <c r="K1087" s="238">
        <v>0</v>
      </c>
      <c r="L1087" s="238">
        <v>0</v>
      </c>
      <c r="M1087" s="238">
        <v>0</v>
      </c>
      <c r="N1087" s="238">
        <v>0</v>
      </c>
      <c r="O1087" s="238">
        <v>0</v>
      </c>
      <c r="P1087" s="238">
        <v>0</v>
      </c>
      <c r="Q1087" s="232">
        <v>22.22</v>
      </c>
      <c r="R1087" s="232">
        <v>0</v>
      </c>
      <c r="S1087" s="232">
        <v>0</v>
      </c>
      <c r="T1087" s="232">
        <v>0</v>
      </c>
      <c r="U1087" s="232">
        <v>0</v>
      </c>
      <c r="V1087" s="232">
        <v>0</v>
      </c>
      <c r="W1087" s="232">
        <v>0</v>
      </c>
      <c r="X1087" s="232">
        <v>0</v>
      </c>
      <c r="Y1087" s="232">
        <v>0</v>
      </c>
      <c r="Z1087" s="233">
        <v>45991</v>
      </c>
      <c r="AA1087" s="234">
        <v>2</v>
      </c>
      <c r="AB1087" s="232">
        <v>22.22</v>
      </c>
    </row>
    <row r="1088" spans="1:28" x14ac:dyDescent="0.25">
      <c r="A1088" s="16" t="s">
        <v>873</v>
      </c>
      <c r="B1088" s="16" t="s">
        <v>3474</v>
      </c>
      <c r="C1088" s="16" t="s">
        <v>5762</v>
      </c>
      <c r="D1088" s="16" t="s">
        <v>5763</v>
      </c>
      <c r="F1088" s="16" t="s">
        <v>3640</v>
      </c>
      <c r="G1088" s="16" t="s">
        <v>3641</v>
      </c>
      <c r="H1088" s="238">
        <v>10</v>
      </c>
      <c r="I1088" s="238">
        <v>0</v>
      </c>
      <c r="J1088" s="238">
        <v>0</v>
      </c>
      <c r="K1088" s="238">
        <v>0</v>
      </c>
      <c r="L1088" s="238">
        <v>0</v>
      </c>
      <c r="M1088" s="238">
        <v>0</v>
      </c>
      <c r="N1088" s="238">
        <v>0</v>
      </c>
      <c r="O1088" s="238">
        <v>0</v>
      </c>
      <c r="P1088" s="238">
        <v>0</v>
      </c>
      <c r="Q1088" s="232">
        <v>111.1</v>
      </c>
      <c r="R1088" s="232">
        <v>0</v>
      </c>
      <c r="S1088" s="232">
        <v>0</v>
      </c>
      <c r="T1088" s="232">
        <v>0</v>
      </c>
      <c r="U1088" s="232">
        <v>0</v>
      </c>
      <c r="V1088" s="232">
        <v>0</v>
      </c>
      <c r="W1088" s="232">
        <v>0</v>
      </c>
      <c r="X1088" s="232">
        <v>0</v>
      </c>
      <c r="Y1088" s="232">
        <v>0</v>
      </c>
      <c r="Z1088" s="233">
        <v>45991</v>
      </c>
      <c r="AA1088" s="234">
        <v>10</v>
      </c>
      <c r="AB1088" s="232">
        <v>111.1</v>
      </c>
    </row>
    <row r="1089" spans="1:28" x14ac:dyDescent="0.25">
      <c r="A1089" s="16" t="s">
        <v>873</v>
      </c>
      <c r="B1089" s="16" t="s">
        <v>3474</v>
      </c>
      <c r="C1089" s="16" t="s">
        <v>5764</v>
      </c>
      <c r="D1089" s="16" t="s">
        <v>5765</v>
      </c>
      <c r="F1089" s="16" t="s">
        <v>3640</v>
      </c>
      <c r="G1089" s="16" t="s">
        <v>3641</v>
      </c>
      <c r="H1089" s="238">
        <v>1</v>
      </c>
      <c r="I1089" s="238">
        <v>0</v>
      </c>
      <c r="J1089" s="238">
        <v>0</v>
      </c>
      <c r="K1089" s="238">
        <v>0</v>
      </c>
      <c r="L1089" s="238">
        <v>0</v>
      </c>
      <c r="M1089" s="238">
        <v>0</v>
      </c>
      <c r="N1089" s="238">
        <v>0</v>
      </c>
      <c r="O1089" s="238">
        <v>0</v>
      </c>
      <c r="P1089" s="238">
        <v>0</v>
      </c>
      <c r="Q1089" s="232">
        <v>11.11</v>
      </c>
      <c r="R1089" s="232">
        <v>0</v>
      </c>
      <c r="S1089" s="232">
        <v>0</v>
      </c>
      <c r="T1089" s="232">
        <v>0</v>
      </c>
      <c r="U1089" s="232">
        <v>0</v>
      </c>
      <c r="V1089" s="232">
        <v>0</v>
      </c>
      <c r="W1089" s="232">
        <v>0</v>
      </c>
      <c r="X1089" s="232">
        <v>0</v>
      </c>
      <c r="Y1089" s="232">
        <v>0</v>
      </c>
      <c r="Z1089" s="233">
        <v>45991</v>
      </c>
      <c r="AA1089" s="234">
        <v>1</v>
      </c>
      <c r="AB1089" s="232">
        <v>11.11</v>
      </c>
    </row>
    <row r="1090" spans="1:28" x14ac:dyDescent="0.25">
      <c r="A1090" s="16" t="s">
        <v>873</v>
      </c>
      <c r="B1090" s="16" t="s">
        <v>3474</v>
      </c>
      <c r="C1090" s="16" t="s">
        <v>5766</v>
      </c>
      <c r="D1090" s="16" t="s">
        <v>5767</v>
      </c>
      <c r="F1090" s="16" t="s">
        <v>3640</v>
      </c>
      <c r="G1090" s="16" t="s">
        <v>3641</v>
      </c>
      <c r="H1090" s="238">
        <v>1</v>
      </c>
      <c r="I1090" s="238">
        <v>0</v>
      </c>
      <c r="J1090" s="238">
        <v>0</v>
      </c>
      <c r="K1090" s="238">
        <v>0</v>
      </c>
      <c r="L1090" s="238">
        <v>0</v>
      </c>
      <c r="M1090" s="238">
        <v>0</v>
      </c>
      <c r="N1090" s="238">
        <v>0</v>
      </c>
      <c r="O1090" s="238">
        <v>0</v>
      </c>
      <c r="P1090" s="238">
        <v>0</v>
      </c>
      <c r="Q1090" s="232">
        <v>11.11</v>
      </c>
      <c r="R1090" s="232">
        <v>0</v>
      </c>
      <c r="S1090" s="232">
        <v>0</v>
      </c>
      <c r="T1090" s="232">
        <v>0</v>
      </c>
      <c r="U1090" s="232">
        <v>0</v>
      </c>
      <c r="V1090" s="232">
        <v>0</v>
      </c>
      <c r="W1090" s="232">
        <v>0</v>
      </c>
      <c r="X1090" s="232">
        <v>0</v>
      </c>
      <c r="Y1090" s="232">
        <v>0</v>
      </c>
      <c r="Z1090" s="233">
        <v>45991</v>
      </c>
      <c r="AA1090" s="234">
        <v>1</v>
      </c>
      <c r="AB1090" s="232">
        <v>11.11</v>
      </c>
    </row>
    <row r="1091" spans="1:28" x14ac:dyDescent="0.25">
      <c r="A1091" s="16" t="s">
        <v>873</v>
      </c>
      <c r="B1091" s="16" t="s">
        <v>3474</v>
      </c>
      <c r="C1091" s="16" t="s">
        <v>5768</v>
      </c>
      <c r="D1091" s="16" t="s">
        <v>5769</v>
      </c>
      <c r="F1091" s="16" t="s">
        <v>3640</v>
      </c>
      <c r="G1091" s="16" t="s">
        <v>3641</v>
      </c>
      <c r="H1091" s="238">
        <v>8</v>
      </c>
      <c r="I1091" s="238">
        <v>0</v>
      </c>
      <c r="J1091" s="238">
        <v>0</v>
      </c>
      <c r="K1091" s="238">
        <v>0</v>
      </c>
      <c r="L1091" s="238">
        <v>0</v>
      </c>
      <c r="M1091" s="238">
        <v>0</v>
      </c>
      <c r="N1091" s="238">
        <v>0</v>
      </c>
      <c r="O1091" s="238">
        <v>0</v>
      </c>
      <c r="P1091" s="238">
        <v>0</v>
      </c>
      <c r="Q1091" s="232">
        <v>88.88</v>
      </c>
      <c r="R1091" s="232">
        <v>0</v>
      </c>
      <c r="S1091" s="232">
        <v>0</v>
      </c>
      <c r="T1091" s="232">
        <v>0</v>
      </c>
      <c r="U1091" s="232">
        <v>0</v>
      </c>
      <c r="V1091" s="232">
        <v>0</v>
      </c>
      <c r="W1091" s="232">
        <v>0</v>
      </c>
      <c r="X1091" s="232">
        <v>0</v>
      </c>
      <c r="Y1091" s="232">
        <v>0</v>
      </c>
      <c r="Z1091" s="233">
        <v>45991</v>
      </c>
      <c r="AA1091" s="234">
        <v>8</v>
      </c>
      <c r="AB1091" s="232">
        <v>88.88</v>
      </c>
    </row>
    <row r="1092" spans="1:28" x14ac:dyDescent="0.25">
      <c r="A1092" s="16" t="s">
        <v>873</v>
      </c>
      <c r="B1092" s="16" t="s">
        <v>3474</v>
      </c>
      <c r="C1092" s="16" t="s">
        <v>5770</v>
      </c>
      <c r="D1092" s="16" t="s">
        <v>5771</v>
      </c>
      <c r="F1092" s="16" t="s">
        <v>3640</v>
      </c>
      <c r="G1092" s="16" t="s">
        <v>3641</v>
      </c>
      <c r="H1092" s="238">
        <v>1</v>
      </c>
      <c r="I1092" s="238">
        <v>0</v>
      </c>
      <c r="J1092" s="238">
        <v>0</v>
      </c>
      <c r="K1092" s="238">
        <v>0</v>
      </c>
      <c r="L1092" s="238">
        <v>0</v>
      </c>
      <c r="M1092" s="238">
        <v>0</v>
      </c>
      <c r="N1092" s="238">
        <v>0</v>
      </c>
      <c r="O1092" s="238">
        <v>0</v>
      </c>
      <c r="P1092" s="238">
        <v>0</v>
      </c>
      <c r="Q1092" s="232">
        <v>5.44</v>
      </c>
      <c r="R1092" s="232">
        <v>0</v>
      </c>
      <c r="S1092" s="232">
        <v>0</v>
      </c>
      <c r="T1092" s="232">
        <v>0</v>
      </c>
      <c r="U1092" s="232">
        <v>0</v>
      </c>
      <c r="V1092" s="232">
        <v>0</v>
      </c>
      <c r="W1092" s="232">
        <v>0</v>
      </c>
      <c r="X1092" s="232">
        <v>0</v>
      </c>
      <c r="Y1092" s="232">
        <v>0</v>
      </c>
      <c r="Z1092" s="233">
        <v>45991</v>
      </c>
      <c r="AA1092" s="234">
        <v>1</v>
      </c>
      <c r="AB1092" s="232">
        <v>5.44</v>
      </c>
    </row>
    <row r="1093" spans="1:28" x14ac:dyDescent="0.25">
      <c r="A1093" s="16" t="s">
        <v>873</v>
      </c>
      <c r="B1093" s="16" t="s">
        <v>3474</v>
      </c>
      <c r="C1093" s="16" t="s">
        <v>5772</v>
      </c>
      <c r="D1093" s="16" t="s">
        <v>5773</v>
      </c>
      <c r="F1093" s="16" t="s">
        <v>3640</v>
      </c>
      <c r="G1093" s="16" t="s">
        <v>3641</v>
      </c>
      <c r="H1093" s="238">
        <v>3</v>
      </c>
      <c r="I1093" s="238">
        <v>0</v>
      </c>
      <c r="J1093" s="238">
        <v>0</v>
      </c>
      <c r="K1093" s="238">
        <v>0</v>
      </c>
      <c r="L1093" s="238">
        <v>0</v>
      </c>
      <c r="M1093" s="238">
        <v>0</v>
      </c>
      <c r="N1093" s="238">
        <v>0</v>
      </c>
      <c r="O1093" s="238">
        <v>0</v>
      </c>
      <c r="P1093" s="238">
        <v>0</v>
      </c>
      <c r="Q1093" s="232">
        <v>33.33</v>
      </c>
      <c r="R1093" s="232">
        <v>0</v>
      </c>
      <c r="S1093" s="232">
        <v>0</v>
      </c>
      <c r="T1093" s="232">
        <v>0</v>
      </c>
      <c r="U1093" s="232">
        <v>0</v>
      </c>
      <c r="V1093" s="232">
        <v>0</v>
      </c>
      <c r="W1093" s="232">
        <v>0</v>
      </c>
      <c r="X1093" s="232">
        <v>0</v>
      </c>
      <c r="Y1093" s="232">
        <v>0</v>
      </c>
      <c r="Z1093" s="233">
        <v>45991</v>
      </c>
      <c r="AA1093" s="234">
        <v>3</v>
      </c>
      <c r="AB1093" s="232">
        <v>33.33</v>
      </c>
    </row>
    <row r="1094" spans="1:28" x14ac:dyDescent="0.25">
      <c r="A1094" s="16" t="s">
        <v>873</v>
      </c>
      <c r="B1094" s="16" t="s">
        <v>3474</v>
      </c>
      <c r="C1094" s="16" t="s">
        <v>5774</v>
      </c>
      <c r="D1094" s="16" t="s">
        <v>5775</v>
      </c>
      <c r="F1094" s="16" t="s">
        <v>3640</v>
      </c>
      <c r="G1094" s="16" t="s">
        <v>3641</v>
      </c>
      <c r="H1094" s="238">
        <v>10</v>
      </c>
      <c r="I1094" s="238">
        <v>0</v>
      </c>
      <c r="J1094" s="238">
        <v>0</v>
      </c>
      <c r="K1094" s="238">
        <v>0</v>
      </c>
      <c r="L1094" s="238">
        <v>0</v>
      </c>
      <c r="M1094" s="238">
        <v>0</v>
      </c>
      <c r="N1094" s="238">
        <v>0</v>
      </c>
      <c r="O1094" s="238">
        <v>0</v>
      </c>
      <c r="P1094" s="238">
        <v>0</v>
      </c>
      <c r="Q1094" s="232">
        <v>111.1</v>
      </c>
      <c r="R1094" s="232">
        <v>0</v>
      </c>
      <c r="S1094" s="232">
        <v>0</v>
      </c>
      <c r="T1094" s="232">
        <v>0</v>
      </c>
      <c r="U1094" s="232">
        <v>0</v>
      </c>
      <c r="V1094" s="232">
        <v>0</v>
      </c>
      <c r="W1094" s="232">
        <v>0</v>
      </c>
      <c r="X1094" s="232">
        <v>0</v>
      </c>
      <c r="Y1094" s="232">
        <v>0</v>
      </c>
      <c r="Z1094" s="233">
        <v>45991</v>
      </c>
      <c r="AA1094" s="234">
        <v>10</v>
      </c>
      <c r="AB1094" s="232">
        <v>111.1</v>
      </c>
    </row>
    <row r="1095" spans="1:28" x14ac:dyDescent="0.25">
      <c r="A1095" s="16" t="s">
        <v>873</v>
      </c>
      <c r="B1095" s="16" t="s">
        <v>3474</v>
      </c>
      <c r="C1095" s="16" t="s">
        <v>5776</v>
      </c>
      <c r="D1095" s="16" t="s">
        <v>5777</v>
      </c>
      <c r="F1095" s="16" t="s">
        <v>3640</v>
      </c>
      <c r="G1095" s="16" t="s">
        <v>3641</v>
      </c>
      <c r="H1095" s="238">
        <v>3</v>
      </c>
      <c r="I1095" s="238">
        <v>0</v>
      </c>
      <c r="J1095" s="238">
        <v>0</v>
      </c>
      <c r="K1095" s="238">
        <v>0</v>
      </c>
      <c r="L1095" s="238">
        <v>0</v>
      </c>
      <c r="M1095" s="238">
        <v>0</v>
      </c>
      <c r="N1095" s="238">
        <v>0</v>
      </c>
      <c r="O1095" s="238">
        <v>0</v>
      </c>
      <c r="P1095" s="238">
        <v>0</v>
      </c>
      <c r="Q1095" s="232">
        <v>33.33</v>
      </c>
      <c r="R1095" s="232">
        <v>0</v>
      </c>
      <c r="S1095" s="232">
        <v>0</v>
      </c>
      <c r="T1095" s="232">
        <v>0</v>
      </c>
      <c r="U1095" s="232">
        <v>0</v>
      </c>
      <c r="V1095" s="232">
        <v>0</v>
      </c>
      <c r="W1095" s="232">
        <v>0</v>
      </c>
      <c r="X1095" s="232">
        <v>0</v>
      </c>
      <c r="Y1095" s="232">
        <v>0</v>
      </c>
      <c r="Z1095" s="233">
        <v>45991</v>
      </c>
      <c r="AA1095" s="234">
        <v>3</v>
      </c>
      <c r="AB1095" s="232">
        <v>33.33</v>
      </c>
    </row>
    <row r="1096" spans="1:28" x14ac:dyDescent="0.25">
      <c r="A1096" s="16" t="s">
        <v>873</v>
      </c>
      <c r="B1096" s="16" t="s">
        <v>3474</v>
      </c>
      <c r="C1096" s="16" t="s">
        <v>5778</v>
      </c>
      <c r="D1096" s="16" t="s">
        <v>5779</v>
      </c>
      <c r="F1096" s="16" t="s">
        <v>3640</v>
      </c>
      <c r="G1096" s="16" t="s">
        <v>3641</v>
      </c>
      <c r="H1096" s="238">
        <v>1</v>
      </c>
      <c r="I1096" s="238">
        <v>0</v>
      </c>
      <c r="J1096" s="238">
        <v>0</v>
      </c>
      <c r="K1096" s="238">
        <v>0</v>
      </c>
      <c r="L1096" s="238">
        <v>0</v>
      </c>
      <c r="M1096" s="238">
        <v>0</v>
      </c>
      <c r="N1096" s="238">
        <v>0</v>
      </c>
      <c r="O1096" s="238">
        <v>0</v>
      </c>
      <c r="P1096" s="238">
        <v>0</v>
      </c>
      <c r="Q1096" s="232">
        <v>11.11</v>
      </c>
      <c r="R1096" s="232">
        <v>0</v>
      </c>
      <c r="S1096" s="232">
        <v>0</v>
      </c>
      <c r="T1096" s="232">
        <v>0</v>
      </c>
      <c r="U1096" s="232">
        <v>0</v>
      </c>
      <c r="V1096" s="232">
        <v>0</v>
      </c>
      <c r="W1096" s="232">
        <v>0</v>
      </c>
      <c r="X1096" s="232">
        <v>0</v>
      </c>
      <c r="Y1096" s="232">
        <v>0</v>
      </c>
      <c r="Z1096" s="233">
        <v>45991</v>
      </c>
      <c r="AA1096" s="234">
        <v>1</v>
      </c>
      <c r="AB1096" s="232">
        <v>11.11</v>
      </c>
    </row>
    <row r="1097" spans="1:28" x14ac:dyDescent="0.25">
      <c r="A1097" s="16" t="s">
        <v>873</v>
      </c>
      <c r="B1097" s="16" t="s">
        <v>3474</v>
      </c>
      <c r="C1097" s="16" t="s">
        <v>5780</v>
      </c>
      <c r="D1097" s="16" t="s">
        <v>5781</v>
      </c>
      <c r="F1097" s="16" t="s">
        <v>3640</v>
      </c>
      <c r="G1097" s="16" t="s">
        <v>3641</v>
      </c>
      <c r="H1097" s="238">
        <v>2</v>
      </c>
      <c r="I1097" s="238">
        <v>0</v>
      </c>
      <c r="J1097" s="238">
        <v>0</v>
      </c>
      <c r="K1097" s="238">
        <v>0</v>
      </c>
      <c r="L1097" s="238">
        <v>0</v>
      </c>
      <c r="M1097" s="238">
        <v>0</v>
      </c>
      <c r="N1097" s="238">
        <v>0</v>
      </c>
      <c r="O1097" s="238">
        <v>0</v>
      </c>
      <c r="P1097" s="238">
        <v>0</v>
      </c>
      <c r="Q1097" s="232">
        <v>22.22</v>
      </c>
      <c r="R1097" s="232">
        <v>0</v>
      </c>
      <c r="S1097" s="232">
        <v>0</v>
      </c>
      <c r="T1097" s="232">
        <v>0</v>
      </c>
      <c r="U1097" s="232">
        <v>0</v>
      </c>
      <c r="V1097" s="232">
        <v>0</v>
      </c>
      <c r="W1097" s="232">
        <v>0</v>
      </c>
      <c r="X1097" s="232">
        <v>0</v>
      </c>
      <c r="Y1097" s="232">
        <v>0</v>
      </c>
      <c r="Z1097" s="233">
        <v>45991</v>
      </c>
      <c r="AA1097" s="234">
        <v>2</v>
      </c>
      <c r="AB1097" s="232">
        <v>22.22</v>
      </c>
    </row>
    <row r="1098" spans="1:28" x14ac:dyDescent="0.25">
      <c r="A1098" s="16" t="s">
        <v>873</v>
      </c>
      <c r="B1098" s="16" t="s">
        <v>3474</v>
      </c>
      <c r="C1098" s="16" t="s">
        <v>5782</v>
      </c>
      <c r="D1098" s="16" t="s">
        <v>5783</v>
      </c>
      <c r="F1098" s="16" t="s">
        <v>3640</v>
      </c>
      <c r="G1098" s="16" t="s">
        <v>3641</v>
      </c>
      <c r="H1098" s="238">
        <v>10</v>
      </c>
      <c r="I1098" s="238">
        <v>0</v>
      </c>
      <c r="J1098" s="238">
        <v>0</v>
      </c>
      <c r="K1098" s="238">
        <v>0</v>
      </c>
      <c r="L1098" s="238">
        <v>0</v>
      </c>
      <c r="M1098" s="238">
        <v>0</v>
      </c>
      <c r="N1098" s="238">
        <v>0</v>
      </c>
      <c r="O1098" s="238">
        <v>0</v>
      </c>
      <c r="P1098" s="238">
        <v>0</v>
      </c>
      <c r="Q1098" s="232">
        <v>111.1</v>
      </c>
      <c r="R1098" s="232">
        <v>0</v>
      </c>
      <c r="S1098" s="232">
        <v>0</v>
      </c>
      <c r="T1098" s="232">
        <v>0</v>
      </c>
      <c r="U1098" s="232">
        <v>0</v>
      </c>
      <c r="V1098" s="232">
        <v>0</v>
      </c>
      <c r="W1098" s="232">
        <v>0</v>
      </c>
      <c r="X1098" s="232">
        <v>0</v>
      </c>
      <c r="Y1098" s="232">
        <v>0</v>
      </c>
      <c r="Z1098" s="233">
        <v>45991</v>
      </c>
      <c r="AA1098" s="234">
        <v>10</v>
      </c>
      <c r="AB1098" s="232">
        <v>111.1</v>
      </c>
    </row>
    <row r="1099" spans="1:28" x14ac:dyDescent="0.25">
      <c r="A1099" s="16" t="s">
        <v>873</v>
      </c>
      <c r="B1099" s="16" t="s">
        <v>3474</v>
      </c>
      <c r="C1099" s="16" t="s">
        <v>5784</v>
      </c>
      <c r="D1099" s="16" t="s">
        <v>5785</v>
      </c>
      <c r="F1099" s="16" t="s">
        <v>3640</v>
      </c>
      <c r="G1099" s="16" t="s">
        <v>3641</v>
      </c>
      <c r="H1099" s="238">
        <v>10</v>
      </c>
      <c r="I1099" s="238">
        <v>0</v>
      </c>
      <c r="J1099" s="238">
        <v>0</v>
      </c>
      <c r="K1099" s="238">
        <v>0</v>
      </c>
      <c r="L1099" s="238">
        <v>0</v>
      </c>
      <c r="M1099" s="238">
        <v>0</v>
      </c>
      <c r="N1099" s="238">
        <v>0</v>
      </c>
      <c r="O1099" s="238">
        <v>0</v>
      </c>
      <c r="P1099" s="238">
        <v>0</v>
      </c>
      <c r="Q1099" s="232">
        <v>111.1</v>
      </c>
      <c r="R1099" s="232">
        <v>0</v>
      </c>
      <c r="S1099" s="232">
        <v>0</v>
      </c>
      <c r="T1099" s="232">
        <v>0</v>
      </c>
      <c r="U1099" s="232">
        <v>0</v>
      </c>
      <c r="V1099" s="232">
        <v>0</v>
      </c>
      <c r="W1099" s="232">
        <v>0</v>
      </c>
      <c r="X1099" s="232">
        <v>0</v>
      </c>
      <c r="Y1099" s="232">
        <v>0</v>
      </c>
      <c r="Z1099" s="233">
        <v>45991</v>
      </c>
      <c r="AA1099" s="234">
        <v>10</v>
      </c>
      <c r="AB1099" s="232">
        <v>111.1</v>
      </c>
    </row>
    <row r="1100" spans="1:28" x14ac:dyDescent="0.25">
      <c r="A1100" s="16" t="s">
        <v>873</v>
      </c>
      <c r="B1100" s="16" t="s">
        <v>3474</v>
      </c>
      <c r="C1100" s="16" t="s">
        <v>5786</v>
      </c>
      <c r="D1100" s="16" t="s">
        <v>5787</v>
      </c>
      <c r="F1100" s="16" t="s">
        <v>3640</v>
      </c>
      <c r="G1100" s="16" t="s">
        <v>3641</v>
      </c>
      <c r="H1100" s="238">
        <v>12</v>
      </c>
      <c r="I1100" s="238">
        <v>0</v>
      </c>
      <c r="J1100" s="238">
        <v>0</v>
      </c>
      <c r="K1100" s="238">
        <v>0</v>
      </c>
      <c r="L1100" s="238">
        <v>0</v>
      </c>
      <c r="M1100" s="238">
        <v>0</v>
      </c>
      <c r="N1100" s="238">
        <v>0</v>
      </c>
      <c r="O1100" s="238">
        <v>0</v>
      </c>
      <c r="P1100" s="238">
        <v>0</v>
      </c>
      <c r="Q1100" s="232">
        <v>413.76</v>
      </c>
      <c r="R1100" s="232">
        <v>0</v>
      </c>
      <c r="S1100" s="232">
        <v>0</v>
      </c>
      <c r="T1100" s="232">
        <v>0</v>
      </c>
      <c r="U1100" s="232">
        <v>0</v>
      </c>
      <c r="V1100" s="232">
        <v>0</v>
      </c>
      <c r="W1100" s="232">
        <v>0</v>
      </c>
      <c r="X1100" s="232">
        <v>0</v>
      </c>
      <c r="Y1100" s="232">
        <v>0</v>
      </c>
      <c r="Z1100" s="233">
        <v>45991</v>
      </c>
      <c r="AA1100" s="234">
        <v>12</v>
      </c>
      <c r="AB1100" s="232">
        <v>413.76</v>
      </c>
    </row>
    <row r="1101" spans="1:28" x14ac:dyDescent="0.25">
      <c r="A1101" s="16" t="s">
        <v>873</v>
      </c>
      <c r="B1101" s="16" t="s">
        <v>3474</v>
      </c>
      <c r="C1101" s="16" t="s">
        <v>5788</v>
      </c>
      <c r="D1101" s="16" t="s">
        <v>5789</v>
      </c>
      <c r="F1101" s="16" t="s">
        <v>3640</v>
      </c>
      <c r="G1101" s="16" t="s">
        <v>3641</v>
      </c>
      <c r="H1101" s="238">
        <v>3</v>
      </c>
      <c r="I1101" s="238">
        <v>0</v>
      </c>
      <c r="J1101" s="238">
        <v>0</v>
      </c>
      <c r="K1101" s="238">
        <v>0</v>
      </c>
      <c r="L1101" s="238">
        <v>0</v>
      </c>
      <c r="M1101" s="238">
        <v>0</v>
      </c>
      <c r="N1101" s="238">
        <v>0</v>
      </c>
      <c r="O1101" s="238">
        <v>0</v>
      </c>
      <c r="P1101" s="238">
        <v>0</v>
      </c>
      <c r="Q1101" s="232">
        <v>1.29</v>
      </c>
      <c r="R1101" s="232">
        <v>0</v>
      </c>
      <c r="S1101" s="232">
        <v>0</v>
      </c>
      <c r="T1101" s="232">
        <v>0</v>
      </c>
      <c r="U1101" s="232">
        <v>0</v>
      </c>
      <c r="V1101" s="232">
        <v>0</v>
      </c>
      <c r="W1101" s="232">
        <v>0</v>
      </c>
      <c r="X1101" s="232">
        <v>0</v>
      </c>
      <c r="Y1101" s="232">
        <v>0</v>
      </c>
      <c r="Z1101" s="233">
        <v>45991</v>
      </c>
      <c r="AA1101" s="234">
        <v>3</v>
      </c>
      <c r="AB1101" s="232">
        <v>1.29</v>
      </c>
    </row>
    <row r="1102" spans="1:28" x14ac:dyDescent="0.25">
      <c r="A1102" s="16" t="s">
        <v>873</v>
      </c>
      <c r="B1102" s="16" t="s">
        <v>3474</v>
      </c>
      <c r="C1102" s="16" t="s">
        <v>5790</v>
      </c>
      <c r="D1102" s="16" t="s">
        <v>5791</v>
      </c>
      <c r="F1102" s="16" t="s">
        <v>3640</v>
      </c>
      <c r="G1102" s="16" t="s">
        <v>3641</v>
      </c>
      <c r="H1102" s="238">
        <v>1</v>
      </c>
      <c r="I1102" s="238">
        <v>0</v>
      </c>
      <c r="J1102" s="238">
        <v>0</v>
      </c>
      <c r="K1102" s="238">
        <v>0</v>
      </c>
      <c r="L1102" s="238">
        <v>0</v>
      </c>
      <c r="M1102" s="238">
        <v>0</v>
      </c>
      <c r="N1102" s="238">
        <v>0</v>
      </c>
      <c r="O1102" s="238">
        <v>0</v>
      </c>
      <c r="P1102" s="238">
        <v>0</v>
      </c>
      <c r="Q1102" s="232">
        <v>11.11</v>
      </c>
      <c r="R1102" s="232">
        <v>0</v>
      </c>
      <c r="S1102" s="232">
        <v>0</v>
      </c>
      <c r="T1102" s="232">
        <v>0</v>
      </c>
      <c r="U1102" s="232">
        <v>0</v>
      </c>
      <c r="V1102" s="232">
        <v>0</v>
      </c>
      <c r="W1102" s="232">
        <v>0</v>
      </c>
      <c r="X1102" s="232">
        <v>0</v>
      </c>
      <c r="Y1102" s="232">
        <v>0</v>
      </c>
      <c r="Z1102" s="233">
        <v>45991</v>
      </c>
      <c r="AA1102" s="234">
        <v>1</v>
      </c>
      <c r="AB1102" s="232">
        <v>11.11</v>
      </c>
    </row>
    <row r="1103" spans="1:28" x14ac:dyDescent="0.25">
      <c r="A1103" s="16" t="s">
        <v>873</v>
      </c>
      <c r="B1103" s="16" t="s">
        <v>3474</v>
      </c>
      <c r="C1103" s="16" t="s">
        <v>5792</v>
      </c>
      <c r="D1103" s="16" t="s">
        <v>5793</v>
      </c>
      <c r="F1103" s="16" t="s">
        <v>3640</v>
      </c>
      <c r="G1103" s="16" t="s">
        <v>3641</v>
      </c>
      <c r="H1103" s="238">
        <v>1</v>
      </c>
      <c r="I1103" s="238">
        <v>0</v>
      </c>
      <c r="J1103" s="238">
        <v>0</v>
      </c>
      <c r="K1103" s="238">
        <v>0</v>
      </c>
      <c r="L1103" s="238">
        <v>0</v>
      </c>
      <c r="M1103" s="238">
        <v>0</v>
      </c>
      <c r="N1103" s="238">
        <v>0</v>
      </c>
      <c r="O1103" s="238">
        <v>0</v>
      </c>
      <c r="P1103" s="238">
        <v>0</v>
      </c>
      <c r="Q1103" s="232">
        <v>0.54</v>
      </c>
      <c r="R1103" s="232">
        <v>0</v>
      </c>
      <c r="S1103" s="232">
        <v>0</v>
      </c>
      <c r="T1103" s="232">
        <v>0</v>
      </c>
      <c r="U1103" s="232">
        <v>0</v>
      </c>
      <c r="V1103" s="232">
        <v>0</v>
      </c>
      <c r="W1103" s="232">
        <v>0</v>
      </c>
      <c r="X1103" s="232">
        <v>0</v>
      </c>
      <c r="Y1103" s="232">
        <v>0</v>
      </c>
      <c r="Z1103" s="233">
        <v>45991</v>
      </c>
      <c r="AA1103" s="234">
        <v>1</v>
      </c>
      <c r="AB1103" s="232">
        <v>0.54</v>
      </c>
    </row>
    <row r="1104" spans="1:28" x14ac:dyDescent="0.25">
      <c r="A1104" s="16" t="s">
        <v>873</v>
      </c>
      <c r="B1104" s="16" t="s">
        <v>3474</v>
      </c>
      <c r="C1104" s="16" t="s">
        <v>5794</v>
      </c>
      <c r="D1104" s="16" t="s">
        <v>5795</v>
      </c>
      <c r="F1104" s="16" t="s">
        <v>3640</v>
      </c>
      <c r="G1104" s="16" t="s">
        <v>3641</v>
      </c>
      <c r="H1104" s="238">
        <v>1</v>
      </c>
      <c r="I1104" s="238">
        <v>0</v>
      </c>
      <c r="J1104" s="238">
        <v>0</v>
      </c>
      <c r="K1104" s="238">
        <v>0</v>
      </c>
      <c r="L1104" s="238">
        <v>0</v>
      </c>
      <c r="M1104" s="238">
        <v>0</v>
      </c>
      <c r="N1104" s="238">
        <v>0</v>
      </c>
      <c r="O1104" s="238">
        <v>0</v>
      </c>
      <c r="P1104" s="238">
        <v>0</v>
      </c>
      <c r="Q1104" s="232">
        <v>2.1800000000000002</v>
      </c>
      <c r="R1104" s="232">
        <v>0</v>
      </c>
      <c r="S1104" s="232">
        <v>0</v>
      </c>
      <c r="T1104" s="232">
        <v>0</v>
      </c>
      <c r="U1104" s="232">
        <v>0</v>
      </c>
      <c r="V1104" s="232">
        <v>0</v>
      </c>
      <c r="W1104" s="232">
        <v>0</v>
      </c>
      <c r="X1104" s="232">
        <v>0</v>
      </c>
      <c r="Y1104" s="232">
        <v>0</v>
      </c>
      <c r="Z1104" s="233">
        <v>45991</v>
      </c>
      <c r="AA1104" s="234">
        <v>1</v>
      </c>
      <c r="AB1104" s="232">
        <v>2.1800000000000002</v>
      </c>
    </row>
    <row r="1105" spans="1:28" x14ac:dyDescent="0.25">
      <c r="A1105" s="16" t="s">
        <v>873</v>
      </c>
      <c r="B1105" s="16" t="s">
        <v>3474</v>
      </c>
      <c r="C1105" s="16" t="s">
        <v>5796</v>
      </c>
      <c r="D1105" s="16" t="s">
        <v>5797</v>
      </c>
      <c r="F1105" s="16" t="s">
        <v>3640</v>
      </c>
      <c r="G1105" s="16" t="s">
        <v>3641</v>
      </c>
      <c r="H1105" s="238">
        <v>1</v>
      </c>
      <c r="I1105" s="238">
        <v>0</v>
      </c>
      <c r="J1105" s="238">
        <v>0</v>
      </c>
      <c r="K1105" s="238">
        <v>0</v>
      </c>
      <c r="L1105" s="238">
        <v>0</v>
      </c>
      <c r="M1105" s="238">
        <v>0</v>
      </c>
      <c r="N1105" s="238">
        <v>0</v>
      </c>
      <c r="O1105" s="238">
        <v>0</v>
      </c>
      <c r="P1105" s="238">
        <v>0</v>
      </c>
      <c r="Q1105" s="232">
        <v>0.45</v>
      </c>
      <c r="R1105" s="232">
        <v>0</v>
      </c>
      <c r="S1105" s="232">
        <v>0</v>
      </c>
      <c r="T1105" s="232">
        <v>0</v>
      </c>
      <c r="U1105" s="232">
        <v>0</v>
      </c>
      <c r="V1105" s="232">
        <v>0</v>
      </c>
      <c r="W1105" s="232">
        <v>0</v>
      </c>
      <c r="X1105" s="232">
        <v>0</v>
      </c>
      <c r="Y1105" s="232">
        <v>0</v>
      </c>
      <c r="Z1105" s="233">
        <v>45991</v>
      </c>
      <c r="AA1105" s="234">
        <v>1</v>
      </c>
      <c r="AB1105" s="232">
        <v>0.45</v>
      </c>
    </row>
    <row r="1106" spans="1:28" x14ac:dyDescent="0.25">
      <c r="A1106" s="16" t="s">
        <v>873</v>
      </c>
      <c r="B1106" s="16" t="s">
        <v>3474</v>
      </c>
      <c r="C1106" s="16" t="s">
        <v>5798</v>
      </c>
      <c r="D1106" s="16" t="s">
        <v>5799</v>
      </c>
      <c r="F1106" s="16" t="s">
        <v>3640</v>
      </c>
      <c r="G1106" s="16" t="s">
        <v>3641</v>
      </c>
      <c r="H1106" s="238">
        <v>2</v>
      </c>
      <c r="I1106" s="238">
        <v>0</v>
      </c>
      <c r="J1106" s="238">
        <v>0</v>
      </c>
      <c r="K1106" s="238">
        <v>0</v>
      </c>
      <c r="L1106" s="238">
        <v>0</v>
      </c>
      <c r="M1106" s="238">
        <v>0</v>
      </c>
      <c r="N1106" s="238">
        <v>0</v>
      </c>
      <c r="O1106" s="238">
        <v>0</v>
      </c>
      <c r="P1106" s="238">
        <v>0</v>
      </c>
      <c r="Q1106" s="232">
        <v>1</v>
      </c>
      <c r="R1106" s="232">
        <v>0</v>
      </c>
      <c r="S1106" s="232">
        <v>0</v>
      </c>
      <c r="T1106" s="232">
        <v>0</v>
      </c>
      <c r="U1106" s="232">
        <v>0</v>
      </c>
      <c r="V1106" s="232">
        <v>0</v>
      </c>
      <c r="W1106" s="232">
        <v>0</v>
      </c>
      <c r="X1106" s="232">
        <v>0</v>
      </c>
      <c r="Y1106" s="232">
        <v>0</v>
      </c>
      <c r="Z1106" s="233">
        <v>45991</v>
      </c>
      <c r="AA1106" s="234">
        <v>2</v>
      </c>
      <c r="AB1106" s="232">
        <v>1</v>
      </c>
    </row>
    <row r="1107" spans="1:28" x14ac:dyDescent="0.25">
      <c r="A1107" s="16" t="s">
        <v>873</v>
      </c>
      <c r="B1107" s="16" t="s">
        <v>3474</v>
      </c>
      <c r="C1107" s="16" t="s">
        <v>5800</v>
      </c>
      <c r="D1107" s="16" t="s">
        <v>5801</v>
      </c>
      <c r="F1107" s="16" t="s">
        <v>3640</v>
      </c>
      <c r="G1107" s="16" t="s">
        <v>3641</v>
      </c>
      <c r="H1107" s="238">
        <v>1</v>
      </c>
      <c r="I1107" s="238">
        <v>0</v>
      </c>
      <c r="J1107" s="238">
        <v>0</v>
      </c>
      <c r="K1107" s="238">
        <v>0</v>
      </c>
      <c r="L1107" s="238">
        <v>0</v>
      </c>
      <c r="M1107" s="238">
        <v>0</v>
      </c>
      <c r="N1107" s="238">
        <v>0</v>
      </c>
      <c r="O1107" s="238">
        <v>0</v>
      </c>
      <c r="P1107" s="238">
        <v>0</v>
      </c>
      <c r="Q1107" s="232">
        <v>1.3</v>
      </c>
      <c r="R1107" s="232">
        <v>0</v>
      </c>
      <c r="S1107" s="232">
        <v>0</v>
      </c>
      <c r="T1107" s="232">
        <v>0</v>
      </c>
      <c r="U1107" s="232">
        <v>0</v>
      </c>
      <c r="V1107" s="232">
        <v>0</v>
      </c>
      <c r="W1107" s="232">
        <v>0</v>
      </c>
      <c r="X1107" s="232">
        <v>0</v>
      </c>
      <c r="Y1107" s="232">
        <v>0</v>
      </c>
      <c r="Z1107" s="233">
        <v>45991</v>
      </c>
      <c r="AA1107" s="234">
        <v>1</v>
      </c>
      <c r="AB1107" s="232">
        <v>1.3</v>
      </c>
    </row>
    <row r="1108" spans="1:28" x14ac:dyDescent="0.25">
      <c r="A1108" s="16" t="s">
        <v>873</v>
      </c>
      <c r="B1108" s="16" t="s">
        <v>3474</v>
      </c>
      <c r="C1108" s="16" t="s">
        <v>5802</v>
      </c>
      <c r="D1108" s="16" t="s">
        <v>5803</v>
      </c>
      <c r="F1108" s="16" t="s">
        <v>3640</v>
      </c>
      <c r="G1108" s="16" t="s">
        <v>3641</v>
      </c>
      <c r="H1108" s="238">
        <v>6</v>
      </c>
      <c r="I1108" s="238">
        <v>0</v>
      </c>
      <c r="J1108" s="238">
        <v>0</v>
      </c>
      <c r="K1108" s="238">
        <v>0</v>
      </c>
      <c r="L1108" s="238">
        <v>0</v>
      </c>
      <c r="M1108" s="238">
        <v>0</v>
      </c>
      <c r="N1108" s="238">
        <v>0</v>
      </c>
      <c r="O1108" s="238">
        <v>0</v>
      </c>
      <c r="P1108" s="238">
        <v>0</v>
      </c>
      <c r="Q1108" s="232">
        <v>5.16</v>
      </c>
      <c r="R1108" s="232">
        <v>0</v>
      </c>
      <c r="S1108" s="232">
        <v>0</v>
      </c>
      <c r="T1108" s="232">
        <v>0</v>
      </c>
      <c r="U1108" s="232">
        <v>0</v>
      </c>
      <c r="V1108" s="232">
        <v>0</v>
      </c>
      <c r="W1108" s="232">
        <v>0</v>
      </c>
      <c r="X1108" s="232">
        <v>0</v>
      </c>
      <c r="Y1108" s="232">
        <v>0</v>
      </c>
      <c r="Z1108" s="233">
        <v>45991</v>
      </c>
      <c r="AA1108" s="234">
        <v>6</v>
      </c>
      <c r="AB1108" s="232">
        <v>5.16</v>
      </c>
    </row>
    <row r="1109" spans="1:28" x14ac:dyDescent="0.25">
      <c r="A1109" s="16" t="s">
        <v>873</v>
      </c>
      <c r="B1109" s="16" t="s">
        <v>3474</v>
      </c>
      <c r="C1109" s="16" t="s">
        <v>5804</v>
      </c>
      <c r="D1109" s="16" t="s">
        <v>5805</v>
      </c>
      <c r="F1109" s="16" t="s">
        <v>3640</v>
      </c>
      <c r="G1109" s="16" t="s">
        <v>3641</v>
      </c>
      <c r="H1109" s="238">
        <v>5</v>
      </c>
      <c r="I1109" s="238">
        <v>0</v>
      </c>
      <c r="J1109" s="238">
        <v>0</v>
      </c>
      <c r="K1109" s="238">
        <v>0</v>
      </c>
      <c r="L1109" s="238">
        <v>0</v>
      </c>
      <c r="M1109" s="238">
        <v>0</v>
      </c>
      <c r="N1109" s="238">
        <v>0</v>
      </c>
      <c r="O1109" s="238">
        <v>0</v>
      </c>
      <c r="P1109" s="238">
        <v>0</v>
      </c>
      <c r="Q1109" s="232">
        <v>55.55</v>
      </c>
      <c r="R1109" s="232">
        <v>0</v>
      </c>
      <c r="S1109" s="232">
        <v>0</v>
      </c>
      <c r="T1109" s="232">
        <v>0</v>
      </c>
      <c r="U1109" s="232">
        <v>0</v>
      </c>
      <c r="V1109" s="232">
        <v>0</v>
      </c>
      <c r="W1109" s="232">
        <v>0</v>
      </c>
      <c r="X1109" s="232">
        <v>0</v>
      </c>
      <c r="Y1109" s="232">
        <v>0</v>
      </c>
      <c r="Z1109" s="233">
        <v>45991</v>
      </c>
      <c r="AA1109" s="234">
        <v>5</v>
      </c>
      <c r="AB1109" s="232">
        <v>55.55</v>
      </c>
    </row>
    <row r="1110" spans="1:28" x14ac:dyDescent="0.25">
      <c r="A1110" s="16" t="s">
        <v>873</v>
      </c>
      <c r="B1110" s="16" t="s">
        <v>3474</v>
      </c>
      <c r="C1110" s="16" t="s">
        <v>5806</v>
      </c>
      <c r="D1110" s="16" t="s">
        <v>5807</v>
      </c>
      <c r="F1110" s="16" t="s">
        <v>3640</v>
      </c>
      <c r="G1110" s="16" t="s">
        <v>3641</v>
      </c>
      <c r="H1110" s="238">
        <v>1</v>
      </c>
      <c r="I1110" s="238">
        <v>0</v>
      </c>
      <c r="J1110" s="238">
        <v>0</v>
      </c>
      <c r="K1110" s="238">
        <v>0</v>
      </c>
      <c r="L1110" s="238">
        <v>0</v>
      </c>
      <c r="M1110" s="238">
        <v>0</v>
      </c>
      <c r="N1110" s="238">
        <v>0</v>
      </c>
      <c r="O1110" s="238">
        <v>0</v>
      </c>
      <c r="P1110" s="238">
        <v>0</v>
      </c>
      <c r="Q1110" s="232">
        <v>11.11</v>
      </c>
      <c r="R1110" s="232">
        <v>0</v>
      </c>
      <c r="S1110" s="232">
        <v>0</v>
      </c>
      <c r="T1110" s="232">
        <v>0</v>
      </c>
      <c r="U1110" s="232">
        <v>0</v>
      </c>
      <c r="V1110" s="232">
        <v>0</v>
      </c>
      <c r="W1110" s="232">
        <v>0</v>
      </c>
      <c r="X1110" s="232">
        <v>0</v>
      </c>
      <c r="Y1110" s="232">
        <v>0</v>
      </c>
      <c r="Z1110" s="233">
        <v>45991</v>
      </c>
      <c r="AA1110" s="234">
        <v>1</v>
      </c>
      <c r="AB1110" s="232">
        <v>11.11</v>
      </c>
    </row>
    <row r="1111" spans="1:28" x14ac:dyDescent="0.25">
      <c r="A1111" s="16" t="s">
        <v>873</v>
      </c>
      <c r="B1111" s="16" t="s">
        <v>3474</v>
      </c>
      <c r="C1111" s="16" t="s">
        <v>5808</v>
      </c>
      <c r="D1111" s="16" t="s">
        <v>5809</v>
      </c>
      <c r="F1111" s="16" t="s">
        <v>3640</v>
      </c>
      <c r="G1111" s="16" t="s">
        <v>3641</v>
      </c>
      <c r="H1111" s="238">
        <v>7</v>
      </c>
      <c r="I1111" s="238">
        <v>0</v>
      </c>
      <c r="J1111" s="238">
        <v>0</v>
      </c>
      <c r="K1111" s="238">
        <v>0</v>
      </c>
      <c r="L1111" s="238">
        <v>0</v>
      </c>
      <c r="M1111" s="238">
        <v>0</v>
      </c>
      <c r="N1111" s="238">
        <v>0</v>
      </c>
      <c r="O1111" s="238">
        <v>0</v>
      </c>
      <c r="P1111" s="238">
        <v>0</v>
      </c>
      <c r="Q1111" s="232">
        <v>77.77</v>
      </c>
      <c r="R1111" s="232">
        <v>0</v>
      </c>
      <c r="S1111" s="232">
        <v>0</v>
      </c>
      <c r="T1111" s="232">
        <v>0</v>
      </c>
      <c r="U1111" s="232">
        <v>0</v>
      </c>
      <c r="V1111" s="232">
        <v>0</v>
      </c>
      <c r="W1111" s="232">
        <v>0</v>
      </c>
      <c r="X1111" s="232">
        <v>0</v>
      </c>
      <c r="Y1111" s="232">
        <v>0</v>
      </c>
      <c r="Z1111" s="233">
        <v>45991</v>
      </c>
      <c r="AA1111" s="234">
        <v>7</v>
      </c>
      <c r="AB1111" s="232">
        <v>77.77</v>
      </c>
    </row>
    <row r="1112" spans="1:28" x14ac:dyDescent="0.25">
      <c r="A1112" s="16" t="s">
        <v>873</v>
      </c>
      <c r="B1112" s="16" t="s">
        <v>3474</v>
      </c>
      <c r="C1112" s="16" t="s">
        <v>5810</v>
      </c>
      <c r="D1112" s="16" t="s">
        <v>5811</v>
      </c>
      <c r="F1112" s="16" t="s">
        <v>3640</v>
      </c>
      <c r="G1112" s="16" t="s">
        <v>3641</v>
      </c>
      <c r="H1112" s="238">
        <v>1</v>
      </c>
      <c r="I1112" s="238">
        <v>0</v>
      </c>
      <c r="J1112" s="238">
        <v>0</v>
      </c>
      <c r="K1112" s="238">
        <v>0</v>
      </c>
      <c r="L1112" s="238">
        <v>0</v>
      </c>
      <c r="M1112" s="238">
        <v>0</v>
      </c>
      <c r="N1112" s="238">
        <v>0</v>
      </c>
      <c r="O1112" s="238">
        <v>0</v>
      </c>
      <c r="P1112" s="238">
        <v>0</v>
      </c>
      <c r="Q1112" s="232">
        <v>11.11</v>
      </c>
      <c r="R1112" s="232">
        <v>0</v>
      </c>
      <c r="S1112" s="232">
        <v>0</v>
      </c>
      <c r="T1112" s="232">
        <v>0</v>
      </c>
      <c r="U1112" s="232">
        <v>0</v>
      </c>
      <c r="V1112" s="232">
        <v>0</v>
      </c>
      <c r="W1112" s="232">
        <v>0</v>
      </c>
      <c r="X1112" s="232">
        <v>0</v>
      </c>
      <c r="Y1112" s="232">
        <v>0</v>
      </c>
      <c r="Z1112" s="233">
        <v>45991</v>
      </c>
      <c r="AA1112" s="234">
        <v>1</v>
      </c>
      <c r="AB1112" s="232">
        <v>11.11</v>
      </c>
    </row>
    <row r="1113" spans="1:28" x14ac:dyDescent="0.25">
      <c r="A1113" s="16" t="s">
        <v>873</v>
      </c>
      <c r="B1113" s="16" t="s">
        <v>3474</v>
      </c>
      <c r="C1113" s="16" t="s">
        <v>5812</v>
      </c>
      <c r="D1113" s="16" t="s">
        <v>5813</v>
      </c>
      <c r="F1113" s="16" t="s">
        <v>3640</v>
      </c>
      <c r="G1113" s="16" t="s">
        <v>3641</v>
      </c>
      <c r="H1113" s="238">
        <v>9</v>
      </c>
      <c r="I1113" s="238">
        <v>0</v>
      </c>
      <c r="J1113" s="238">
        <v>0</v>
      </c>
      <c r="K1113" s="238">
        <v>0</v>
      </c>
      <c r="L1113" s="238">
        <v>0</v>
      </c>
      <c r="M1113" s="238">
        <v>0</v>
      </c>
      <c r="N1113" s="238">
        <v>0</v>
      </c>
      <c r="O1113" s="238">
        <v>0</v>
      </c>
      <c r="P1113" s="238">
        <v>0</v>
      </c>
      <c r="Q1113" s="232">
        <v>99.99</v>
      </c>
      <c r="R1113" s="232">
        <v>0</v>
      </c>
      <c r="S1113" s="232">
        <v>0</v>
      </c>
      <c r="T1113" s="232">
        <v>0</v>
      </c>
      <c r="U1113" s="232">
        <v>0</v>
      </c>
      <c r="V1113" s="232">
        <v>0</v>
      </c>
      <c r="W1113" s="232">
        <v>0</v>
      </c>
      <c r="X1113" s="232">
        <v>0</v>
      </c>
      <c r="Y1113" s="232">
        <v>0</v>
      </c>
      <c r="Z1113" s="233">
        <v>45991</v>
      </c>
      <c r="AA1113" s="234">
        <v>9</v>
      </c>
      <c r="AB1113" s="232">
        <v>99.99</v>
      </c>
    </row>
    <row r="1114" spans="1:28" x14ac:dyDescent="0.25">
      <c r="A1114" s="16" t="s">
        <v>873</v>
      </c>
      <c r="B1114" s="16" t="s">
        <v>3474</v>
      </c>
      <c r="C1114" s="16" t="s">
        <v>5814</v>
      </c>
      <c r="D1114" s="16" t="s">
        <v>5815</v>
      </c>
      <c r="F1114" s="16" t="s">
        <v>3640</v>
      </c>
      <c r="G1114" s="16" t="s">
        <v>3641</v>
      </c>
      <c r="H1114" s="238">
        <v>1</v>
      </c>
      <c r="I1114" s="238">
        <v>0</v>
      </c>
      <c r="J1114" s="238">
        <v>0</v>
      </c>
      <c r="K1114" s="238">
        <v>0</v>
      </c>
      <c r="L1114" s="238">
        <v>0</v>
      </c>
      <c r="M1114" s="238">
        <v>0</v>
      </c>
      <c r="N1114" s="238">
        <v>0</v>
      </c>
      <c r="O1114" s="238">
        <v>0</v>
      </c>
      <c r="P1114" s="238">
        <v>0</v>
      </c>
      <c r="Q1114" s="232">
        <v>11.11</v>
      </c>
      <c r="R1114" s="232">
        <v>0</v>
      </c>
      <c r="S1114" s="232">
        <v>0</v>
      </c>
      <c r="T1114" s="232">
        <v>0</v>
      </c>
      <c r="U1114" s="232">
        <v>0</v>
      </c>
      <c r="V1114" s="232">
        <v>0</v>
      </c>
      <c r="W1114" s="232">
        <v>0</v>
      </c>
      <c r="X1114" s="232">
        <v>0</v>
      </c>
      <c r="Y1114" s="232">
        <v>0</v>
      </c>
      <c r="Z1114" s="233">
        <v>45991</v>
      </c>
      <c r="AA1114" s="234">
        <v>1</v>
      </c>
      <c r="AB1114" s="232">
        <v>11.11</v>
      </c>
    </row>
    <row r="1115" spans="1:28" x14ac:dyDescent="0.25">
      <c r="A1115" s="16" t="s">
        <v>873</v>
      </c>
      <c r="B1115" s="16" t="s">
        <v>3474</v>
      </c>
      <c r="C1115" s="16" t="s">
        <v>5816</v>
      </c>
      <c r="D1115" s="16" t="s">
        <v>5817</v>
      </c>
      <c r="F1115" s="16" t="s">
        <v>3640</v>
      </c>
      <c r="G1115" s="16" t="s">
        <v>3641</v>
      </c>
      <c r="H1115" s="238">
        <v>5</v>
      </c>
      <c r="I1115" s="238">
        <v>0</v>
      </c>
      <c r="J1115" s="238">
        <v>0</v>
      </c>
      <c r="K1115" s="238">
        <v>0</v>
      </c>
      <c r="L1115" s="238">
        <v>0</v>
      </c>
      <c r="M1115" s="238">
        <v>0</v>
      </c>
      <c r="N1115" s="238">
        <v>0</v>
      </c>
      <c r="O1115" s="238">
        <v>0</v>
      </c>
      <c r="P1115" s="238">
        <v>0</v>
      </c>
      <c r="Q1115" s="232">
        <v>55.55</v>
      </c>
      <c r="R1115" s="232">
        <v>0</v>
      </c>
      <c r="S1115" s="232">
        <v>0</v>
      </c>
      <c r="T1115" s="232">
        <v>0</v>
      </c>
      <c r="U1115" s="232">
        <v>0</v>
      </c>
      <c r="V1115" s="232">
        <v>0</v>
      </c>
      <c r="W1115" s="232">
        <v>0</v>
      </c>
      <c r="X1115" s="232">
        <v>0</v>
      </c>
      <c r="Y1115" s="232">
        <v>0</v>
      </c>
      <c r="Z1115" s="233">
        <v>45991</v>
      </c>
      <c r="AA1115" s="234">
        <v>5</v>
      </c>
      <c r="AB1115" s="232">
        <v>55.55</v>
      </c>
    </row>
    <row r="1116" spans="1:28" x14ac:dyDescent="0.25">
      <c r="A1116" s="16" t="s">
        <v>873</v>
      </c>
      <c r="B1116" s="16" t="s">
        <v>3474</v>
      </c>
      <c r="C1116" s="16" t="s">
        <v>5818</v>
      </c>
      <c r="D1116" s="16" t="s">
        <v>5819</v>
      </c>
      <c r="F1116" s="16" t="s">
        <v>3640</v>
      </c>
      <c r="G1116" s="16" t="s">
        <v>3641</v>
      </c>
      <c r="H1116" s="238">
        <v>2</v>
      </c>
      <c r="I1116" s="238">
        <v>0</v>
      </c>
      <c r="J1116" s="238">
        <v>0</v>
      </c>
      <c r="K1116" s="238">
        <v>0</v>
      </c>
      <c r="L1116" s="238">
        <v>0</v>
      </c>
      <c r="M1116" s="238">
        <v>0</v>
      </c>
      <c r="N1116" s="238">
        <v>0</v>
      </c>
      <c r="O1116" s="238">
        <v>0</v>
      </c>
      <c r="P1116" s="238">
        <v>0</v>
      </c>
      <c r="Q1116" s="232">
        <v>22.22</v>
      </c>
      <c r="R1116" s="232">
        <v>0</v>
      </c>
      <c r="S1116" s="232">
        <v>0</v>
      </c>
      <c r="T1116" s="232">
        <v>0</v>
      </c>
      <c r="U1116" s="232">
        <v>0</v>
      </c>
      <c r="V1116" s="232">
        <v>0</v>
      </c>
      <c r="W1116" s="232">
        <v>0</v>
      </c>
      <c r="X1116" s="232">
        <v>0</v>
      </c>
      <c r="Y1116" s="232">
        <v>0</v>
      </c>
      <c r="Z1116" s="233">
        <v>45991</v>
      </c>
      <c r="AA1116" s="234">
        <v>2</v>
      </c>
      <c r="AB1116" s="232">
        <v>22.22</v>
      </c>
    </row>
    <row r="1117" spans="1:28" x14ac:dyDescent="0.25">
      <c r="A1117" s="16" t="s">
        <v>873</v>
      </c>
      <c r="B1117" s="16" t="s">
        <v>3474</v>
      </c>
      <c r="C1117" s="16" t="s">
        <v>5820</v>
      </c>
      <c r="D1117" s="16" t="s">
        <v>5821</v>
      </c>
      <c r="F1117" s="16" t="s">
        <v>3640</v>
      </c>
      <c r="G1117" s="16" t="s">
        <v>3641</v>
      </c>
      <c r="H1117" s="238">
        <v>2</v>
      </c>
      <c r="I1117" s="238">
        <v>0</v>
      </c>
      <c r="J1117" s="238">
        <v>0</v>
      </c>
      <c r="K1117" s="238">
        <v>0</v>
      </c>
      <c r="L1117" s="238">
        <v>0</v>
      </c>
      <c r="M1117" s="238">
        <v>0</v>
      </c>
      <c r="N1117" s="238">
        <v>0</v>
      </c>
      <c r="O1117" s="238">
        <v>0</v>
      </c>
      <c r="P1117" s="238">
        <v>0</v>
      </c>
      <c r="Q1117" s="232">
        <v>22.22</v>
      </c>
      <c r="R1117" s="232">
        <v>0</v>
      </c>
      <c r="S1117" s="232">
        <v>0</v>
      </c>
      <c r="T1117" s="232">
        <v>0</v>
      </c>
      <c r="U1117" s="232">
        <v>0</v>
      </c>
      <c r="V1117" s="232">
        <v>0</v>
      </c>
      <c r="W1117" s="232">
        <v>0</v>
      </c>
      <c r="X1117" s="232">
        <v>0</v>
      </c>
      <c r="Y1117" s="232">
        <v>0</v>
      </c>
      <c r="Z1117" s="233">
        <v>45991</v>
      </c>
      <c r="AA1117" s="234">
        <v>2</v>
      </c>
      <c r="AB1117" s="232">
        <v>22.22</v>
      </c>
    </row>
    <row r="1118" spans="1:28" x14ac:dyDescent="0.25">
      <c r="A1118" s="16" t="s">
        <v>873</v>
      </c>
      <c r="B1118" s="16" t="s">
        <v>3474</v>
      </c>
      <c r="C1118" s="16" t="s">
        <v>5822</v>
      </c>
      <c r="D1118" s="16" t="s">
        <v>5823</v>
      </c>
      <c r="F1118" s="16" t="s">
        <v>3640</v>
      </c>
      <c r="G1118" s="16" t="s">
        <v>3641</v>
      </c>
      <c r="H1118" s="238">
        <v>5</v>
      </c>
      <c r="I1118" s="238">
        <v>0</v>
      </c>
      <c r="J1118" s="238">
        <v>0</v>
      </c>
      <c r="K1118" s="238">
        <v>0</v>
      </c>
      <c r="L1118" s="238">
        <v>0</v>
      </c>
      <c r="M1118" s="238">
        <v>0</v>
      </c>
      <c r="N1118" s="238">
        <v>0</v>
      </c>
      <c r="O1118" s="238">
        <v>0</v>
      </c>
      <c r="P1118" s="238">
        <v>0</v>
      </c>
      <c r="Q1118" s="232">
        <v>55.55</v>
      </c>
      <c r="R1118" s="232">
        <v>0</v>
      </c>
      <c r="S1118" s="232">
        <v>0</v>
      </c>
      <c r="T1118" s="232">
        <v>0</v>
      </c>
      <c r="U1118" s="232">
        <v>0</v>
      </c>
      <c r="V1118" s="232">
        <v>0</v>
      </c>
      <c r="W1118" s="232">
        <v>0</v>
      </c>
      <c r="X1118" s="232">
        <v>0</v>
      </c>
      <c r="Y1118" s="232">
        <v>0</v>
      </c>
      <c r="Z1118" s="233">
        <v>45991</v>
      </c>
      <c r="AA1118" s="234">
        <v>5</v>
      </c>
      <c r="AB1118" s="232">
        <v>55.55</v>
      </c>
    </row>
    <row r="1119" spans="1:28" x14ac:dyDescent="0.25">
      <c r="A1119" s="16" t="s">
        <v>873</v>
      </c>
      <c r="B1119" s="16" t="s">
        <v>3474</v>
      </c>
      <c r="C1119" s="16" t="s">
        <v>5824</v>
      </c>
      <c r="D1119" s="16" t="s">
        <v>5825</v>
      </c>
      <c r="F1119" s="16" t="s">
        <v>3640</v>
      </c>
      <c r="G1119" s="16" t="s">
        <v>3641</v>
      </c>
      <c r="H1119" s="238">
        <v>5</v>
      </c>
      <c r="I1119" s="238">
        <v>0</v>
      </c>
      <c r="J1119" s="238">
        <v>0</v>
      </c>
      <c r="K1119" s="238">
        <v>0</v>
      </c>
      <c r="L1119" s="238">
        <v>0</v>
      </c>
      <c r="M1119" s="238">
        <v>0</v>
      </c>
      <c r="N1119" s="238">
        <v>0</v>
      </c>
      <c r="O1119" s="238">
        <v>0</v>
      </c>
      <c r="P1119" s="238">
        <v>0</v>
      </c>
      <c r="Q1119" s="232">
        <v>55.55</v>
      </c>
      <c r="R1119" s="232">
        <v>0</v>
      </c>
      <c r="S1119" s="232">
        <v>0</v>
      </c>
      <c r="T1119" s="232">
        <v>0</v>
      </c>
      <c r="U1119" s="232">
        <v>0</v>
      </c>
      <c r="V1119" s="232">
        <v>0</v>
      </c>
      <c r="W1119" s="232">
        <v>0</v>
      </c>
      <c r="X1119" s="232">
        <v>0</v>
      </c>
      <c r="Y1119" s="232">
        <v>0</v>
      </c>
      <c r="Z1119" s="233">
        <v>45991</v>
      </c>
      <c r="AA1119" s="234">
        <v>5</v>
      </c>
      <c r="AB1119" s="232">
        <v>55.55</v>
      </c>
    </row>
    <row r="1120" spans="1:28" x14ac:dyDescent="0.25">
      <c r="A1120" s="16" t="s">
        <v>873</v>
      </c>
      <c r="B1120" s="16" t="s">
        <v>3474</v>
      </c>
      <c r="C1120" s="16" t="s">
        <v>5826</v>
      </c>
      <c r="D1120" s="16" t="s">
        <v>5827</v>
      </c>
      <c r="F1120" s="16" t="s">
        <v>3640</v>
      </c>
      <c r="G1120" s="16" t="s">
        <v>3641</v>
      </c>
      <c r="H1120" s="238">
        <v>1</v>
      </c>
      <c r="I1120" s="238">
        <v>0</v>
      </c>
      <c r="J1120" s="238">
        <v>0</v>
      </c>
      <c r="K1120" s="238">
        <v>0</v>
      </c>
      <c r="L1120" s="238">
        <v>0</v>
      </c>
      <c r="M1120" s="238">
        <v>0</v>
      </c>
      <c r="N1120" s="238">
        <v>0</v>
      </c>
      <c r="O1120" s="238">
        <v>0</v>
      </c>
      <c r="P1120" s="238">
        <v>0</v>
      </c>
      <c r="Q1120" s="232">
        <v>11.11</v>
      </c>
      <c r="R1120" s="232">
        <v>0</v>
      </c>
      <c r="S1120" s="232">
        <v>0</v>
      </c>
      <c r="T1120" s="232">
        <v>0</v>
      </c>
      <c r="U1120" s="232">
        <v>0</v>
      </c>
      <c r="V1120" s="232">
        <v>0</v>
      </c>
      <c r="W1120" s="232">
        <v>0</v>
      </c>
      <c r="X1120" s="232">
        <v>0</v>
      </c>
      <c r="Y1120" s="232">
        <v>0</v>
      </c>
      <c r="Z1120" s="233">
        <v>45991</v>
      </c>
      <c r="AA1120" s="234">
        <v>1</v>
      </c>
      <c r="AB1120" s="232">
        <v>11.11</v>
      </c>
    </row>
    <row r="1121" spans="1:28" x14ac:dyDescent="0.25">
      <c r="A1121" s="16" t="s">
        <v>873</v>
      </c>
      <c r="B1121" s="16" t="s">
        <v>3474</v>
      </c>
      <c r="C1121" s="16" t="s">
        <v>5828</v>
      </c>
      <c r="D1121" s="16" t="s">
        <v>5829</v>
      </c>
      <c r="F1121" s="16" t="s">
        <v>3640</v>
      </c>
      <c r="G1121" s="16" t="s">
        <v>3641</v>
      </c>
      <c r="H1121" s="238">
        <v>1</v>
      </c>
      <c r="I1121" s="238">
        <v>0</v>
      </c>
      <c r="J1121" s="238">
        <v>0</v>
      </c>
      <c r="K1121" s="238">
        <v>0</v>
      </c>
      <c r="L1121" s="238">
        <v>0</v>
      </c>
      <c r="M1121" s="238">
        <v>0</v>
      </c>
      <c r="N1121" s="238">
        <v>0</v>
      </c>
      <c r="O1121" s="238">
        <v>0</v>
      </c>
      <c r="P1121" s="238">
        <v>0</v>
      </c>
      <c r="Q1121" s="232">
        <v>11.11</v>
      </c>
      <c r="R1121" s="232">
        <v>0</v>
      </c>
      <c r="S1121" s="232">
        <v>0</v>
      </c>
      <c r="T1121" s="232">
        <v>0</v>
      </c>
      <c r="U1121" s="232">
        <v>0</v>
      </c>
      <c r="V1121" s="232">
        <v>0</v>
      </c>
      <c r="W1121" s="232">
        <v>0</v>
      </c>
      <c r="X1121" s="232">
        <v>0</v>
      </c>
      <c r="Y1121" s="232">
        <v>0</v>
      </c>
      <c r="Z1121" s="233">
        <v>45991</v>
      </c>
      <c r="AA1121" s="234">
        <v>1</v>
      </c>
      <c r="AB1121" s="232">
        <v>11.11</v>
      </c>
    </row>
    <row r="1122" spans="1:28" x14ac:dyDescent="0.25">
      <c r="A1122" s="16" t="s">
        <v>873</v>
      </c>
      <c r="B1122" s="16" t="s">
        <v>3474</v>
      </c>
      <c r="C1122" s="16" t="s">
        <v>5830</v>
      </c>
      <c r="D1122" s="16" t="s">
        <v>5831</v>
      </c>
      <c r="F1122" s="16" t="s">
        <v>3640</v>
      </c>
      <c r="G1122" s="16" t="s">
        <v>3641</v>
      </c>
      <c r="H1122" s="238">
        <v>2</v>
      </c>
      <c r="I1122" s="238">
        <v>0</v>
      </c>
      <c r="J1122" s="238">
        <v>0</v>
      </c>
      <c r="K1122" s="238">
        <v>0</v>
      </c>
      <c r="L1122" s="238">
        <v>0</v>
      </c>
      <c r="M1122" s="238">
        <v>0</v>
      </c>
      <c r="N1122" s="238">
        <v>0</v>
      </c>
      <c r="O1122" s="238">
        <v>0</v>
      </c>
      <c r="P1122" s="238">
        <v>0</v>
      </c>
      <c r="Q1122" s="232">
        <v>22.22</v>
      </c>
      <c r="R1122" s="232">
        <v>0</v>
      </c>
      <c r="S1122" s="232">
        <v>0</v>
      </c>
      <c r="T1122" s="232">
        <v>0</v>
      </c>
      <c r="U1122" s="232">
        <v>0</v>
      </c>
      <c r="V1122" s="232">
        <v>0</v>
      </c>
      <c r="W1122" s="232">
        <v>0</v>
      </c>
      <c r="X1122" s="232">
        <v>0</v>
      </c>
      <c r="Y1122" s="232">
        <v>0</v>
      </c>
      <c r="Z1122" s="233">
        <v>45991</v>
      </c>
      <c r="AA1122" s="234">
        <v>2</v>
      </c>
      <c r="AB1122" s="232">
        <v>22.22</v>
      </c>
    </row>
    <row r="1123" spans="1:28" x14ac:dyDescent="0.25">
      <c r="A1123" s="16" t="s">
        <v>873</v>
      </c>
      <c r="B1123" s="16" t="s">
        <v>3474</v>
      </c>
      <c r="C1123" s="16" t="s">
        <v>5832</v>
      </c>
      <c r="D1123" s="16" t="s">
        <v>5833</v>
      </c>
      <c r="F1123" s="16" t="s">
        <v>3640</v>
      </c>
      <c r="G1123" s="16" t="s">
        <v>3641</v>
      </c>
      <c r="H1123" s="238">
        <v>1</v>
      </c>
      <c r="I1123" s="238">
        <v>0</v>
      </c>
      <c r="J1123" s="238">
        <v>0</v>
      </c>
      <c r="K1123" s="238">
        <v>0</v>
      </c>
      <c r="L1123" s="238">
        <v>0</v>
      </c>
      <c r="M1123" s="238">
        <v>0</v>
      </c>
      <c r="N1123" s="238">
        <v>0</v>
      </c>
      <c r="O1123" s="238">
        <v>0</v>
      </c>
      <c r="P1123" s="238">
        <v>0</v>
      </c>
      <c r="Q1123" s="232">
        <v>11.11</v>
      </c>
      <c r="R1123" s="232">
        <v>0</v>
      </c>
      <c r="S1123" s="232">
        <v>0</v>
      </c>
      <c r="T1123" s="232">
        <v>0</v>
      </c>
      <c r="U1123" s="232">
        <v>0</v>
      </c>
      <c r="V1123" s="232">
        <v>0</v>
      </c>
      <c r="W1123" s="232">
        <v>0</v>
      </c>
      <c r="X1123" s="232">
        <v>0</v>
      </c>
      <c r="Y1123" s="232">
        <v>0</v>
      </c>
      <c r="Z1123" s="233">
        <v>45991</v>
      </c>
      <c r="AA1123" s="234">
        <v>1</v>
      </c>
      <c r="AB1123" s="232">
        <v>11.11</v>
      </c>
    </row>
    <row r="1124" spans="1:28" x14ac:dyDescent="0.25">
      <c r="A1124" s="16" t="s">
        <v>873</v>
      </c>
      <c r="B1124" s="16" t="s">
        <v>3474</v>
      </c>
      <c r="C1124" s="16" t="s">
        <v>5834</v>
      </c>
      <c r="D1124" s="16" t="s">
        <v>5835</v>
      </c>
      <c r="F1124" s="16" t="s">
        <v>3640</v>
      </c>
      <c r="G1124" s="16" t="s">
        <v>3641</v>
      </c>
      <c r="H1124" s="238">
        <v>6</v>
      </c>
      <c r="I1124" s="238">
        <v>0</v>
      </c>
      <c r="J1124" s="238">
        <v>0</v>
      </c>
      <c r="K1124" s="238">
        <v>0</v>
      </c>
      <c r="L1124" s="238">
        <v>0</v>
      </c>
      <c r="M1124" s="238">
        <v>0</v>
      </c>
      <c r="N1124" s="238">
        <v>0</v>
      </c>
      <c r="O1124" s="238">
        <v>0</v>
      </c>
      <c r="P1124" s="238">
        <v>0</v>
      </c>
      <c r="Q1124" s="232">
        <v>66.66</v>
      </c>
      <c r="R1124" s="232">
        <v>0</v>
      </c>
      <c r="S1124" s="232">
        <v>0</v>
      </c>
      <c r="T1124" s="232">
        <v>0</v>
      </c>
      <c r="U1124" s="232">
        <v>0</v>
      </c>
      <c r="V1124" s="232">
        <v>0</v>
      </c>
      <c r="W1124" s="232">
        <v>0</v>
      </c>
      <c r="X1124" s="232">
        <v>0</v>
      </c>
      <c r="Y1124" s="232">
        <v>0</v>
      </c>
      <c r="Z1124" s="233">
        <v>45991</v>
      </c>
      <c r="AA1124" s="234">
        <v>6</v>
      </c>
      <c r="AB1124" s="232">
        <v>66.66</v>
      </c>
    </row>
    <row r="1125" spans="1:28" x14ac:dyDescent="0.25">
      <c r="A1125" s="16" t="s">
        <v>873</v>
      </c>
      <c r="B1125" s="16" t="s">
        <v>3474</v>
      </c>
      <c r="C1125" s="16" t="s">
        <v>5836</v>
      </c>
      <c r="D1125" s="16" t="s">
        <v>5837</v>
      </c>
      <c r="F1125" s="16" t="s">
        <v>3640</v>
      </c>
      <c r="G1125" s="16" t="s">
        <v>3641</v>
      </c>
      <c r="H1125" s="238">
        <v>12</v>
      </c>
      <c r="I1125" s="238">
        <v>0</v>
      </c>
      <c r="J1125" s="238">
        <v>0</v>
      </c>
      <c r="K1125" s="238">
        <v>0</v>
      </c>
      <c r="L1125" s="238">
        <v>0</v>
      </c>
      <c r="M1125" s="238">
        <v>0</v>
      </c>
      <c r="N1125" s="238">
        <v>0</v>
      </c>
      <c r="O1125" s="238">
        <v>0</v>
      </c>
      <c r="P1125" s="238">
        <v>0</v>
      </c>
      <c r="Q1125" s="232">
        <v>133.32</v>
      </c>
      <c r="R1125" s="232">
        <v>0</v>
      </c>
      <c r="S1125" s="232">
        <v>0</v>
      </c>
      <c r="T1125" s="232">
        <v>0</v>
      </c>
      <c r="U1125" s="232">
        <v>0</v>
      </c>
      <c r="V1125" s="232">
        <v>0</v>
      </c>
      <c r="W1125" s="232">
        <v>0</v>
      </c>
      <c r="X1125" s="232">
        <v>0</v>
      </c>
      <c r="Y1125" s="232">
        <v>0</v>
      </c>
      <c r="Z1125" s="233">
        <v>45991</v>
      </c>
      <c r="AA1125" s="234">
        <v>12</v>
      </c>
      <c r="AB1125" s="232">
        <v>133.32</v>
      </c>
    </row>
    <row r="1126" spans="1:28" x14ac:dyDescent="0.25">
      <c r="A1126" s="16" t="s">
        <v>873</v>
      </c>
      <c r="B1126" s="16" t="s">
        <v>3474</v>
      </c>
      <c r="C1126" s="16" t="s">
        <v>5838</v>
      </c>
      <c r="D1126" s="16" t="s">
        <v>5839</v>
      </c>
      <c r="F1126" s="16" t="s">
        <v>3640</v>
      </c>
      <c r="G1126" s="16" t="s">
        <v>3641</v>
      </c>
      <c r="H1126" s="238">
        <v>7</v>
      </c>
      <c r="I1126" s="238">
        <v>0</v>
      </c>
      <c r="J1126" s="238">
        <v>0</v>
      </c>
      <c r="K1126" s="238">
        <v>0</v>
      </c>
      <c r="L1126" s="238">
        <v>0</v>
      </c>
      <c r="M1126" s="238">
        <v>0</v>
      </c>
      <c r="N1126" s="238">
        <v>0</v>
      </c>
      <c r="O1126" s="238">
        <v>0</v>
      </c>
      <c r="P1126" s="238">
        <v>0</v>
      </c>
      <c r="Q1126" s="232">
        <v>77.77</v>
      </c>
      <c r="R1126" s="232">
        <v>0</v>
      </c>
      <c r="S1126" s="232">
        <v>0</v>
      </c>
      <c r="T1126" s="232">
        <v>0</v>
      </c>
      <c r="U1126" s="232">
        <v>0</v>
      </c>
      <c r="V1126" s="232">
        <v>0</v>
      </c>
      <c r="W1126" s="232">
        <v>0</v>
      </c>
      <c r="X1126" s="232">
        <v>0</v>
      </c>
      <c r="Y1126" s="232">
        <v>0</v>
      </c>
      <c r="Z1126" s="233">
        <v>45991</v>
      </c>
      <c r="AA1126" s="234">
        <v>7</v>
      </c>
      <c r="AB1126" s="232">
        <v>77.77</v>
      </c>
    </row>
    <row r="1127" spans="1:28" x14ac:dyDescent="0.25">
      <c r="A1127" s="16" t="s">
        <v>873</v>
      </c>
      <c r="B1127" s="16" t="s">
        <v>3474</v>
      </c>
      <c r="C1127" s="16" t="s">
        <v>5840</v>
      </c>
      <c r="D1127" s="16" t="s">
        <v>5841</v>
      </c>
      <c r="F1127" s="16" t="s">
        <v>3640</v>
      </c>
      <c r="G1127" s="16" t="s">
        <v>3641</v>
      </c>
      <c r="H1127" s="238">
        <v>10</v>
      </c>
      <c r="I1127" s="238">
        <v>0</v>
      </c>
      <c r="J1127" s="238">
        <v>0</v>
      </c>
      <c r="K1127" s="238">
        <v>0</v>
      </c>
      <c r="L1127" s="238">
        <v>0</v>
      </c>
      <c r="M1127" s="238">
        <v>0</v>
      </c>
      <c r="N1127" s="238">
        <v>0</v>
      </c>
      <c r="O1127" s="238">
        <v>0</v>
      </c>
      <c r="P1127" s="238">
        <v>0</v>
      </c>
      <c r="Q1127" s="232">
        <v>111.1</v>
      </c>
      <c r="R1127" s="232">
        <v>0</v>
      </c>
      <c r="S1127" s="232">
        <v>0</v>
      </c>
      <c r="T1127" s="232">
        <v>0</v>
      </c>
      <c r="U1127" s="232">
        <v>0</v>
      </c>
      <c r="V1127" s="232">
        <v>0</v>
      </c>
      <c r="W1127" s="232">
        <v>0</v>
      </c>
      <c r="X1127" s="232">
        <v>0</v>
      </c>
      <c r="Y1127" s="232">
        <v>0</v>
      </c>
      <c r="Z1127" s="233">
        <v>45991</v>
      </c>
      <c r="AA1127" s="234">
        <v>10</v>
      </c>
      <c r="AB1127" s="232">
        <v>111.1</v>
      </c>
    </row>
    <row r="1128" spans="1:28" x14ac:dyDescent="0.25">
      <c r="A1128" s="16" t="s">
        <v>873</v>
      </c>
      <c r="B1128" s="16" t="s">
        <v>3474</v>
      </c>
      <c r="C1128" s="16" t="s">
        <v>5842</v>
      </c>
      <c r="D1128" s="16" t="s">
        <v>5843</v>
      </c>
      <c r="F1128" s="16" t="s">
        <v>3640</v>
      </c>
      <c r="G1128" s="16" t="s">
        <v>3641</v>
      </c>
      <c r="H1128" s="238">
        <v>2</v>
      </c>
      <c r="I1128" s="238">
        <v>0</v>
      </c>
      <c r="J1128" s="238">
        <v>0</v>
      </c>
      <c r="K1128" s="238">
        <v>0</v>
      </c>
      <c r="L1128" s="238">
        <v>0</v>
      </c>
      <c r="M1128" s="238">
        <v>0</v>
      </c>
      <c r="N1128" s="238">
        <v>0</v>
      </c>
      <c r="O1128" s="238">
        <v>0</v>
      </c>
      <c r="P1128" s="238">
        <v>0</v>
      </c>
      <c r="Q1128" s="232">
        <v>22.22</v>
      </c>
      <c r="R1128" s="232">
        <v>0</v>
      </c>
      <c r="S1128" s="232">
        <v>0</v>
      </c>
      <c r="T1128" s="232">
        <v>0</v>
      </c>
      <c r="U1128" s="232">
        <v>0</v>
      </c>
      <c r="V1128" s="232">
        <v>0</v>
      </c>
      <c r="W1128" s="232">
        <v>0</v>
      </c>
      <c r="X1128" s="232">
        <v>0</v>
      </c>
      <c r="Y1128" s="232">
        <v>0</v>
      </c>
      <c r="Z1128" s="233">
        <v>45991</v>
      </c>
      <c r="AA1128" s="234">
        <v>2</v>
      </c>
      <c r="AB1128" s="232">
        <v>22.22</v>
      </c>
    </row>
    <row r="1129" spans="1:28" x14ac:dyDescent="0.25">
      <c r="A1129" s="16" t="s">
        <v>873</v>
      </c>
      <c r="B1129" s="16" t="s">
        <v>3474</v>
      </c>
      <c r="C1129" s="16" t="s">
        <v>5844</v>
      </c>
      <c r="D1129" s="16" t="s">
        <v>5845</v>
      </c>
      <c r="F1129" s="16" t="s">
        <v>3640</v>
      </c>
      <c r="G1129" s="16" t="s">
        <v>3641</v>
      </c>
      <c r="H1129" s="238">
        <v>1</v>
      </c>
      <c r="I1129" s="238">
        <v>0</v>
      </c>
      <c r="J1129" s="238">
        <v>0</v>
      </c>
      <c r="K1129" s="238">
        <v>0</v>
      </c>
      <c r="L1129" s="238">
        <v>0</v>
      </c>
      <c r="M1129" s="238">
        <v>0</v>
      </c>
      <c r="N1129" s="238">
        <v>0</v>
      </c>
      <c r="O1129" s="238">
        <v>0</v>
      </c>
      <c r="P1129" s="238">
        <v>0</v>
      </c>
      <c r="Q1129" s="232">
        <v>11.11</v>
      </c>
      <c r="R1129" s="232">
        <v>0</v>
      </c>
      <c r="S1129" s="232">
        <v>0</v>
      </c>
      <c r="T1129" s="232">
        <v>0</v>
      </c>
      <c r="U1129" s="232">
        <v>0</v>
      </c>
      <c r="V1129" s="232">
        <v>0</v>
      </c>
      <c r="W1129" s="232">
        <v>0</v>
      </c>
      <c r="X1129" s="232">
        <v>0</v>
      </c>
      <c r="Y1129" s="232">
        <v>0</v>
      </c>
      <c r="Z1129" s="233">
        <v>45991</v>
      </c>
      <c r="AA1129" s="234">
        <v>1</v>
      </c>
      <c r="AB1129" s="232">
        <v>11.11</v>
      </c>
    </row>
    <row r="1130" spans="1:28" x14ac:dyDescent="0.25">
      <c r="A1130" s="16" t="s">
        <v>873</v>
      </c>
      <c r="B1130" s="16" t="s">
        <v>3474</v>
      </c>
      <c r="C1130" s="16" t="s">
        <v>5846</v>
      </c>
      <c r="D1130" s="16" t="s">
        <v>5847</v>
      </c>
      <c r="F1130" s="16" t="s">
        <v>3640</v>
      </c>
      <c r="G1130" s="16" t="s">
        <v>3641</v>
      </c>
      <c r="H1130" s="238">
        <v>5</v>
      </c>
      <c r="I1130" s="238">
        <v>0</v>
      </c>
      <c r="J1130" s="238">
        <v>0</v>
      </c>
      <c r="K1130" s="238">
        <v>0</v>
      </c>
      <c r="L1130" s="238">
        <v>0</v>
      </c>
      <c r="M1130" s="238">
        <v>0</v>
      </c>
      <c r="N1130" s="238">
        <v>0</v>
      </c>
      <c r="O1130" s="238">
        <v>0</v>
      </c>
      <c r="P1130" s="238">
        <v>0</v>
      </c>
      <c r="Q1130" s="232">
        <v>274.45</v>
      </c>
      <c r="R1130" s="232">
        <v>0</v>
      </c>
      <c r="S1130" s="232">
        <v>0</v>
      </c>
      <c r="T1130" s="232">
        <v>0</v>
      </c>
      <c r="U1130" s="232">
        <v>0</v>
      </c>
      <c r="V1130" s="232">
        <v>0</v>
      </c>
      <c r="W1130" s="232">
        <v>0</v>
      </c>
      <c r="X1130" s="232">
        <v>0</v>
      </c>
      <c r="Y1130" s="232">
        <v>0</v>
      </c>
      <c r="Z1130" s="233">
        <v>45991</v>
      </c>
      <c r="AA1130" s="234">
        <v>5</v>
      </c>
      <c r="AB1130" s="232">
        <v>274.45</v>
      </c>
    </row>
    <row r="1131" spans="1:28" x14ac:dyDescent="0.25">
      <c r="A1131" s="16" t="s">
        <v>873</v>
      </c>
      <c r="B1131" s="16" t="s">
        <v>3474</v>
      </c>
      <c r="C1131" s="16" t="s">
        <v>5848</v>
      </c>
      <c r="D1131" s="16" t="s">
        <v>5849</v>
      </c>
      <c r="F1131" s="16" t="s">
        <v>3640</v>
      </c>
      <c r="G1131" s="16" t="s">
        <v>3641</v>
      </c>
      <c r="H1131" s="238">
        <v>4</v>
      </c>
      <c r="I1131" s="238">
        <v>0</v>
      </c>
      <c r="J1131" s="238">
        <v>0</v>
      </c>
      <c r="K1131" s="238">
        <v>0</v>
      </c>
      <c r="L1131" s="238">
        <v>0</v>
      </c>
      <c r="M1131" s="238">
        <v>0</v>
      </c>
      <c r="N1131" s="238">
        <v>0</v>
      </c>
      <c r="O1131" s="238">
        <v>0</v>
      </c>
      <c r="P1131" s="238">
        <v>0</v>
      </c>
      <c r="Q1131" s="232">
        <v>44.44</v>
      </c>
      <c r="R1131" s="232">
        <v>0</v>
      </c>
      <c r="S1131" s="232">
        <v>0</v>
      </c>
      <c r="T1131" s="232">
        <v>0</v>
      </c>
      <c r="U1131" s="232">
        <v>0</v>
      </c>
      <c r="V1131" s="232">
        <v>0</v>
      </c>
      <c r="W1131" s="232">
        <v>0</v>
      </c>
      <c r="X1131" s="232">
        <v>0</v>
      </c>
      <c r="Y1131" s="232">
        <v>0</v>
      </c>
      <c r="Z1131" s="233">
        <v>45991</v>
      </c>
      <c r="AA1131" s="234">
        <v>4</v>
      </c>
      <c r="AB1131" s="232">
        <v>44.44</v>
      </c>
    </row>
    <row r="1132" spans="1:28" x14ac:dyDescent="0.25">
      <c r="A1132" s="16" t="s">
        <v>873</v>
      </c>
      <c r="B1132" s="16" t="s">
        <v>3474</v>
      </c>
      <c r="C1132" s="16" t="s">
        <v>5850</v>
      </c>
      <c r="D1132" s="16" t="s">
        <v>5851</v>
      </c>
      <c r="F1132" s="16" t="s">
        <v>3640</v>
      </c>
      <c r="G1132" s="16" t="s">
        <v>3641</v>
      </c>
      <c r="H1132" s="238">
        <v>1</v>
      </c>
      <c r="I1132" s="238">
        <v>0</v>
      </c>
      <c r="J1132" s="238">
        <v>0</v>
      </c>
      <c r="K1132" s="238">
        <v>0</v>
      </c>
      <c r="L1132" s="238">
        <v>0</v>
      </c>
      <c r="M1132" s="238">
        <v>0</v>
      </c>
      <c r="N1132" s="238">
        <v>0</v>
      </c>
      <c r="O1132" s="238">
        <v>0</v>
      </c>
      <c r="P1132" s="238">
        <v>0</v>
      </c>
      <c r="Q1132" s="232">
        <v>11.11</v>
      </c>
      <c r="R1132" s="232">
        <v>0</v>
      </c>
      <c r="S1132" s="232">
        <v>0</v>
      </c>
      <c r="T1132" s="232">
        <v>0</v>
      </c>
      <c r="U1132" s="232">
        <v>0</v>
      </c>
      <c r="V1132" s="232">
        <v>0</v>
      </c>
      <c r="W1132" s="232">
        <v>0</v>
      </c>
      <c r="X1132" s="232">
        <v>0</v>
      </c>
      <c r="Y1132" s="232">
        <v>0</v>
      </c>
      <c r="Z1132" s="233">
        <v>45991</v>
      </c>
      <c r="AA1132" s="234">
        <v>1</v>
      </c>
      <c r="AB1132" s="232">
        <v>11.11</v>
      </c>
    </row>
    <row r="1133" spans="1:28" x14ac:dyDescent="0.25">
      <c r="A1133" s="16" t="s">
        <v>873</v>
      </c>
      <c r="B1133" s="16" t="s">
        <v>3474</v>
      </c>
      <c r="C1133" s="16" t="s">
        <v>5852</v>
      </c>
      <c r="D1133" s="16" t="s">
        <v>5853</v>
      </c>
      <c r="F1133" s="16" t="s">
        <v>3640</v>
      </c>
      <c r="G1133" s="16" t="s">
        <v>3641</v>
      </c>
      <c r="H1133" s="238">
        <v>19</v>
      </c>
      <c r="I1133" s="238">
        <v>0</v>
      </c>
      <c r="J1133" s="238">
        <v>0</v>
      </c>
      <c r="K1133" s="238">
        <v>0</v>
      </c>
      <c r="L1133" s="238">
        <v>0</v>
      </c>
      <c r="M1133" s="238">
        <v>0</v>
      </c>
      <c r="N1133" s="238">
        <v>0</v>
      </c>
      <c r="O1133" s="238">
        <v>0</v>
      </c>
      <c r="P1133" s="238">
        <v>0</v>
      </c>
      <c r="Q1133" s="232">
        <v>211.09</v>
      </c>
      <c r="R1133" s="232">
        <v>0</v>
      </c>
      <c r="S1133" s="232">
        <v>0</v>
      </c>
      <c r="T1133" s="232">
        <v>0</v>
      </c>
      <c r="U1133" s="232">
        <v>0</v>
      </c>
      <c r="V1133" s="232">
        <v>0</v>
      </c>
      <c r="W1133" s="232">
        <v>0</v>
      </c>
      <c r="X1133" s="232">
        <v>0</v>
      </c>
      <c r="Y1133" s="232">
        <v>0</v>
      </c>
      <c r="Z1133" s="233">
        <v>45991</v>
      </c>
      <c r="AA1133" s="234">
        <v>19</v>
      </c>
      <c r="AB1133" s="232">
        <v>211.09</v>
      </c>
    </row>
    <row r="1134" spans="1:28" x14ac:dyDescent="0.25">
      <c r="A1134" s="16" t="s">
        <v>873</v>
      </c>
      <c r="B1134" s="16" t="s">
        <v>3474</v>
      </c>
      <c r="C1134" s="16" t="s">
        <v>5854</v>
      </c>
      <c r="D1134" s="16" t="s">
        <v>5855</v>
      </c>
      <c r="F1134" s="16" t="s">
        <v>3640</v>
      </c>
      <c r="G1134" s="16" t="s">
        <v>3641</v>
      </c>
      <c r="H1134" s="238">
        <v>2</v>
      </c>
      <c r="I1134" s="238">
        <v>0</v>
      </c>
      <c r="J1134" s="238">
        <v>0</v>
      </c>
      <c r="K1134" s="238">
        <v>0</v>
      </c>
      <c r="L1134" s="238">
        <v>0</v>
      </c>
      <c r="M1134" s="238">
        <v>0</v>
      </c>
      <c r="N1134" s="238">
        <v>0</v>
      </c>
      <c r="O1134" s="238">
        <v>0</v>
      </c>
      <c r="P1134" s="238">
        <v>0</v>
      </c>
      <c r="Q1134" s="232">
        <v>22.22</v>
      </c>
      <c r="R1134" s="232">
        <v>0</v>
      </c>
      <c r="S1134" s="232">
        <v>0</v>
      </c>
      <c r="T1134" s="232">
        <v>0</v>
      </c>
      <c r="U1134" s="232">
        <v>0</v>
      </c>
      <c r="V1134" s="232">
        <v>0</v>
      </c>
      <c r="W1134" s="232">
        <v>0</v>
      </c>
      <c r="X1134" s="232">
        <v>0</v>
      </c>
      <c r="Y1134" s="232">
        <v>0</v>
      </c>
      <c r="Z1134" s="233">
        <v>45991</v>
      </c>
      <c r="AA1134" s="234">
        <v>2</v>
      </c>
      <c r="AB1134" s="232">
        <v>22.22</v>
      </c>
    </row>
    <row r="1135" spans="1:28" x14ac:dyDescent="0.25">
      <c r="A1135" s="16" t="s">
        <v>873</v>
      </c>
      <c r="B1135" s="16" t="s">
        <v>3474</v>
      </c>
      <c r="C1135" s="16" t="s">
        <v>5856</v>
      </c>
      <c r="D1135" s="16" t="s">
        <v>5857</v>
      </c>
      <c r="F1135" s="16" t="s">
        <v>3640</v>
      </c>
      <c r="G1135" s="16" t="s">
        <v>3641</v>
      </c>
      <c r="H1135" s="238">
        <v>1</v>
      </c>
      <c r="I1135" s="238">
        <v>0</v>
      </c>
      <c r="J1135" s="238">
        <v>0</v>
      </c>
      <c r="K1135" s="238">
        <v>0</v>
      </c>
      <c r="L1135" s="238">
        <v>0</v>
      </c>
      <c r="M1135" s="238">
        <v>0</v>
      </c>
      <c r="N1135" s="238">
        <v>0</v>
      </c>
      <c r="O1135" s="238">
        <v>0</v>
      </c>
      <c r="P1135" s="238">
        <v>0</v>
      </c>
      <c r="Q1135" s="232">
        <v>11.11</v>
      </c>
      <c r="R1135" s="232">
        <v>0</v>
      </c>
      <c r="S1135" s="232">
        <v>0</v>
      </c>
      <c r="T1135" s="232">
        <v>0</v>
      </c>
      <c r="U1135" s="232">
        <v>0</v>
      </c>
      <c r="V1135" s="232">
        <v>0</v>
      </c>
      <c r="W1135" s="232">
        <v>0</v>
      </c>
      <c r="X1135" s="232">
        <v>0</v>
      </c>
      <c r="Y1135" s="232">
        <v>0</v>
      </c>
      <c r="Z1135" s="233">
        <v>45991</v>
      </c>
      <c r="AA1135" s="234">
        <v>1</v>
      </c>
      <c r="AB1135" s="232">
        <v>11.11</v>
      </c>
    </row>
    <row r="1136" spans="1:28" x14ac:dyDescent="0.25">
      <c r="A1136" s="16" t="s">
        <v>873</v>
      </c>
      <c r="B1136" s="16" t="s">
        <v>3474</v>
      </c>
      <c r="C1136" s="16" t="s">
        <v>5858</v>
      </c>
      <c r="D1136" s="16" t="s">
        <v>5859</v>
      </c>
      <c r="F1136" s="16" t="s">
        <v>3640</v>
      </c>
      <c r="G1136" s="16" t="s">
        <v>3641</v>
      </c>
      <c r="H1136" s="238">
        <v>1</v>
      </c>
      <c r="I1136" s="238">
        <v>0</v>
      </c>
      <c r="J1136" s="238">
        <v>0</v>
      </c>
      <c r="K1136" s="238">
        <v>0</v>
      </c>
      <c r="L1136" s="238">
        <v>0</v>
      </c>
      <c r="M1136" s="238">
        <v>0</v>
      </c>
      <c r="N1136" s="238">
        <v>0</v>
      </c>
      <c r="O1136" s="238">
        <v>0</v>
      </c>
      <c r="P1136" s="238">
        <v>0</v>
      </c>
      <c r="Q1136" s="232">
        <v>1012.05</v>
      </c>
      <c r="R1136" s="232">
        <v>0</v>
      </c>
      <c r="S1136" s="232">
        <v>0</v>
      </c>
      <c r="T1136" s="232">
        <v>0</v>
      </c>
      <c r="U1136" s="232">
        <v>0</v>
      </c>
      <c r="V1136" s="232">
        <v>0</v>
      </c>
      <c r="W1136" s="232">
        <v>0</v>
      </c>
      <c r="X1136" s="232">
        <v>0</v>
      </c>
      <c r="Y1136" s="232">
        <v>0</v>
      </c>
      <c r="Z1136" s="233">
        <v>45991</v>
      </c>
      <c r="AA1136" s="234">
        <v>1</v>
      </c>
      <c r="AB1136" s="232">
        <v>1012.05</v>
      </c>
    </row>
    <row r="1137" spans="1:28" x14ac:dyDescent="0.25">
      <c r="A1137" s="16" t="s">
        <v>873</v>
      </c>
      <c r="B1137" s="16" t="s">
        <v>3474</v>
      </c>
      <c r="C1137" s="16" t="s">
        <v>5860</v>
      </c>
      <c r="D1137" s="16" t="s">
        <v>5861</v>
      </c>
      <c r="F1137" s="16" t="s">
        <v>3640</v>
      </c>
      <c r="G1137" s="16" t="s">
        <v>3641</v>
      </c>
      <c r="H1137" s="238">
        <v>6</v>
      </c>
      <c r="I1137" s="238">
        <v>0</v>
      </c>
      <c r="J1137" s="238">
        <v>0</v>
      </c>
      <c r="K1137" s="238">
        <v>0</v>
      </c>
      <c r="L1137" s="238">
        <v>0</v>
      </c>
      <c r="M1137" s="238">
        <v>0</v>
      </c>
      <c r="N1137" s="238">
        <v>0</v>
      </c>
      <c r="O1137" s="238">
        <v>0</v>
      </c>
      <c r="P1137" s="238">
        <v>0</v>
      </c>
      <c r="Q1137" s="232">
        <v>6072.3</v>
      </c>
      <c r="R1137" s="232">
        <v>0</v>
      </c>
      <c r="S1137" s="232">
        <v>0</v>
      </c>
      <c r="T1137" s="232">
        <v>0</v>
      </c>
      <c r="U1137" s="232">
        <v>0</v>
      </c>
      <c r="V1137" s="232">
        <v>0</v>
      </c>
      <c r="W1137" s="232">
        <v>0</v>
      </c>
      <c r="X1137" s="232">
        <v>0</v>
      </c>
      <c r="Y1137" s="232">
        <v>0</v>
      </c>
      <c r="Z1137" s="233">
        <v>45991</v>
      </c>
      <c r="AA1137" s="234">
        <v>6</v>
      </c>
      <c r="AB1137" s="232">
        <v>6072.3</v>
      </c>
    </row>
    <row r="1138" spans="1:28" x14ac:dyDescent="0.25">
      <c r="A1138" s="16" t="s">
        <v>873</v>
      </c>
      <c r="B1138" s="16" t="s">
        <v>3474</v>
      </c>
      <c r="C1138" s="16" t="s">
        <v>5862</v>
      </c>
      <c r="D1138" s="16" t="s">
        <v>5863</v>
      </c>
      <c r="F1138" s="16" t="s">
        <v>3640</v>
      </c>
      <c r="G1138" s="16" t="s">
        <v>3641</v>
      </c>
      <c r="H1138" s="238">
        <v>3</v>
      </c>
      <c r="I1138" s="238">
        <v>0</v>
      </c>
      <c r="J1138" s="238">
        <v>0</v>
      </c>
      <c r="K1138" s="238">
        <v>0</v>
      </c>
      <c r="L1138" s="238">
        <v>0</v>
      </c>
      <c r="M1138" s="238">
        <v>0</v>
      </c>
      <c r="N1138" s="238">
        <v>0</v>
      </c>
      <c r="O1138" s="238">
        <v>0</v>
      </c>
      <c r="P1138" s="238">
        <v>0</v>
      </c>
      <c r="Q1138" s="232">
        <v>33.33</v>
      </c>
      <c r="R1138" s="232">
        <v>0</v>
      </c>
      <c r="S1138" s="232">
        <v>0</v>
      </c>
      <c r="T1138" s="232">
        <v>0</v>
      </c>
      <c r="U1138" s="232">
        <v>0</v>
      </c>
      <c r="V1138" s="232">
        <v>0</v>
      </c>
      <c r="W1138" s="232">
        <v>0</v>
      </c>
      <c r="X1138" s="232">
        <v>0</v>
      </c>
      <c r="Y1138" s="232">
        <v>0</v>
      </c>
      <c r="Z1138" s="233">
        <v>45991</v>
      </c>
      <c r="AA1138" s="234">
        <v>3</v>
      </c>
      <c r="AB1138" s="232">
        <v>33.33</v>
      </c>
    </row>
    <row r="1139" spans="1:28" x14ac:dyDescent="0.25">
      <c r="A1139" s="16" t="s">
        <v>873</v>
      </c>
      <c r="B1139" s="16" t="s">
        <v>3474</v>
      </c>
      <c r="C1139" s="16" t="s">
        <v>5864</v>
      </c>
      <c r="D1139" s="16" t="s">
        <v>5865</v>
      </c>
      <c r="F1139" s="16" t="s">
        <v>3640</v>
      </c>
      <c r="G1139" s="16" t="s">
        <v>3641</v>
      </c>
      <c r="H1139" s="238">
        <v>2</v>
      </c>
      <c r="I1139" s="238">
        <v>0</v>
      </c>
      <c r="J1139" s="238">
        <v>0</v>
      </c>
      <c r="K1139" s="238">
        <v>0</v>
      </c>
      <c r="L1139" s="238">
        <v>0</v>
      </c>
      <c r="M1139" s="238">
        <v>0</v>
      </c>
      <c r="N1139" s="238">
        <v>0</v>
      </c>
      <c r="O1139" s="238">
        <v>0</v>
      </c>
      <c r="P1139" s="238">
        <v>0</v>
      </c>
      <c r="Q1139" s="232">
        <v>22.22</v>
      </c>
      <c r="R1139" s="232">
        <v>0</v>
      </c>
      <c r="S1139" s="232">
        <v>0</v>
      </c>
      <c r="T1139" s="232">
        <v>0</v>
      </c>
      <c r="U1139" s="232">
        <v>0</v>
      </c>
      <c r="V1139" s="232">
        <v>0</v>
      </c>
      <c r="W1139" s="232">
        <v>0</v>
      </c>
      <c r="X1139" s="232">
        <v>0</v>
      </c>
      <c r="Y1139" s="232">
        <v>0</v>
      </c>
      <c r="Z1139" s="233">
        <v>45991</v>
      </c>
      <c r="AA1139" s="234">
        <v>2</v>
      </c>
      <c r="AB1139" s="232">
        <v>22.22</v>
      </c>
    </row>
    <row r="1140" spans="1:28" x14ac:dyDescent="0.25">
      <c r="A1140" s="16" t="s">
        <v>873</v>
      </c>
      <c r="B1140" s="16" t="s">
        <v>3474</v>
      </c>
      <c r="C1140" s="16" t="s">
        <v>5866</v>
      </c>
      <c r="D1140" s="16" t="s">
        <v>5867</v>
      </c>
      <c r="F1140" s="16" t="s">
        <v>3640</v>
      </c>
      <c r="G1140" s="16" t="s">
        <v>3641</v>
      </c>
      <c r="H1140" s="238">
        <v>2</v>
      </c>
      <c r="I1140" s="238">
        <v>0</v>
      </c>
      <c r="J1140" s="238">
        <v>0</v>
      </c>
      <c r="K1140" s="238">
        <v>0</v>
      </c>
      <c r="L1140" s="238">
        <v>0</v>
      </c>
      <c r="M1140" s="238">
        <v>0</v>
      </c>
      <c r="N1140" s="238">
        <v>0</v>
      </c>
      <c r="O1140" s="238">
        <v>0</v>
      </c>
      <c r="P1140" s="238">
        <v>0</v>
      </c>
      <c r="Q1140" s="232">
        <v>22.22</v>
      </c>
      <c r="R1140" s="232">
        <v>0</v>
      </c>
      <c r="S1140" s="232">
        <v>0</v>
      </c>
      <c r="T1140" s="232">
        <v>0</v>
      </c>
      <c r="U1140" s="232">
        <v>0</v>
      </c>
      <c r="V1140" s="232">
        <v>0</v>
      </c>
      <c r="W1140" s="232">
        <v>0</v>
      </c>
      <c r="X1140" s="232">
        <v>0</v>
      </c>
      <c r="Y1140" s="232">
        <v>0</v>
      </c>
      <c r="Z1140" s="233">
        <v>45991</v>
      </c>
      <c r="AA1140" s="234">
        <v>2</v>
      </c>
      <c r="AB1140" s="232">
        <v>22.22</v>
      </c>
    </row>
    <row r="1141" spans="1:28" x14ac:dyDescent="0.25">
      <c r="A1141" s="16" t="s">
        <v>873</v>
      </c>
      <c r="B1141" s="16" t="s">
        <v>3474</v>
      </c>
      <c r="C1141" s="16" t="s">
        <v>5868</v>
      </c>
      <c r="D1141" s="16" t="s">
        <v>5869</v>
      </c>
      <c r="F1141" s="16" t="s">
        <v>3640</v>
      </c>
      <c r="G1141" s="16" t="s">
        <v>3641</v>
      </c>
      <c r="H1141" s="238">
        <v>3</v>
      </c>
      <c r="I1141" s="238">
        <v>0</v>
      </c>
      <c r="J1141" s="238">
        <v>0</v>
      </c>
      <c r="K1141" s="238">
        <v>0</v>
      </c>
      <c r="L1141" s="238">
        <v>0</v>
      </c>
      <c r="M1141" s="238">
        <v>0</v>
      </c>
      <c r="N1141" s="238">
        <v>0</v>
      </c>
      <c r="O1141" s="238">
        <v>0</v>
      </c>
      <c r="P1141" s="238">
        <v>0</v>
      </c>
      <c r="Q1141" s="232">
        <v>33.33</v>
      </c>
      <c r="R1141" s="232">
        <v>0</v>
      </c>
      <c r="S1141" s="232">
        <v>0</v>
      </c>
      <c r="T1141" s="232">
        <v>0</v>
      </c>
      <c r="U1141" s="232">
        <v>0</v>
      </c>
      <c r="V1141" s="232">
        <v>0</v>
      </c>
      <c r="W1141" s="232">
        <v>0</v>
      </c>
      <c r="X1141" s="232">
        <v>0</v>
      </c>
      <c r="Y1141" s="232">
        <v>0</v>
      </c>
      <c r="Z1141" s="233">
        <v>45991</v>
      </c>
      <c r="AA1141" s="234">
        <v>3</v>
      </c>
      <c r="AB1141" s="232">
        <v>33.33</v>
      </c>
    </row>
    <row r="1142" spans="1:28" x14ac:dyDescent="0.25">
      <c r="A1142" s="16" t="s">
        <v>873</v>
      </c>
      <c r="B1142" s="16" t="s">
        <v>3474</v>
      </c>
      <c r="C1142" s="16" t="s">
        <v>5870</v>
      </c>
      <c r="D1142" s="16" t="s">
        <v>5871</v>
      </c>
      <c r="F1142" s="16" t="s">
        <v>3640</v>
      </c>
      <c r="G1142" s="16" t="s">
        <v>3641</v>
      </c>
      <c r="H1142" s="238">
        <v>3</v>
      </c>
      <c r="I1142" s="238">
        <v>0</v>
      </c>
      <c r="J1142" s="238">
        <v>0</v>
      </c>
      <c r="K1142" s="238">
        <v>0</v>
      </c>
      <c r="L1142" s="238">
        <v>0</v>
      </c>
      <c r="M1142" s="238">
        <v>0</v>
      </c>
      <c r="N1142" s="238">
        <v>0</v>
      </c>
      <c r="O1142" s="238">
        <v>0</v>
      </c>
      <c r="P1142" s="238">
        <v>0</v>
      </c>
      <c r="Q1142" s="232">
        <v>33.33</v>
      </c>
      <c r="R1142" s="232">
        <v>0</v>
      </c>
      <c r="S1142" s="232">
        <v>0</v>
      </c>
      <c r="T1142" s="232">
        <v>0</v>
      </c>
      <c r="U1142" s="232">
        <v>0</v>
      </c>
      <c r="V1142" s="232">
        <v>0</v>
      </c>
      <c r="W1142" s="232">
        <v>0</v>
      </c>
      <c r="X1142" s="232">
        <v>0</v>
      </c>
      <c r="Y1142" s="232">
        <v>0</v>
      </c>
      <c r="Z1142" s="233">
        <v>45991</v>
      </c>
      <c r="AA1142" s="234">
        <v>3</v>
      </c>
      <c r="AB1142" s="232">
        <v>33.33</v>
      </c>
    </row>
    <row r="1143" spans="1:28" x14ac:dyDescent="0.25">
      <c r="A1143" s="16" t="s">
        <v>873</v>
      </c>
      <c r="B1143" s="16" t="s">
        <v>3474</v>
      </c>
      <c r="C1143" s="16" t="s">
        <v>5872</v>
      </c>
      <c r="D1143" s="16" t="s">
        <v>5873</v>
      </c>
      <c r="F1143" s="16" t="s">
        <v>3640</v>
      </c>
      <c r="G1143" s="16" t="s">
        <v>3641</v>
      </c>
      <c r="H1143" s="238">
        <v>3</v>
      </c>
      <c r="I1143" s="238">
        <v>0</v>
      </c>
      <c r="J1143" s="238">
        <v>0</v>
      </c>
      <c r="K1143" s="238">
        <v>0</v>
      </c>
      <c r="L1143" s="238">
        <v>0</v>
      </c>
      <c r="M1143" s="238">
        <v>0</v>
      </c>
      <c r="N1143" s="238">
        <v>0</v>
      </c>
      <c r="O1143" s="238">
        <v>0</v>
      </c>
      <c r="P1143" s="238">
        <v>0</v>
      </c>
      <c r="Q1143" s="232">
        <v>33.33</v>
      </c>
      <c r="R1143" s="232">
        <v>0</v>
      </c>
      <c r="S1143" s="232">
        <v>0</v>
      </c>
      <c r="T1143" s="232">
        <v>0</v>
      </c>
      <c r="U1143" s="232">
        <v>0</v>
      </c>
      <c r="V1143" s="232">
        <v>0</v>
      </c>
      <c r="W1143" s="232">
        <v>0</v>
      </c>
      <c r="X1143" s="232">
        <v>0</v>
      </c>
      <c r="Y1143" s="232">
        <v>0</v>
      </c>
      <c r="Z1143" s="233">
        <v>45991</v>
      </c>
      <c r="AA1143" s="234">
        <v>3</v>
      </c>
      <c r="AB1143" s="232">
        <v>33.33</v>
      </c>
    </row>
    <row r="1144" spans="1:28" x14ac:dyDescent="0.25">
      <c r="A1144" s="16" t="s">
        <v>873</v>
      </c>
      <c r="B1144" s="16" t="s">
        <v>3474</v>
      </c>
      <c r="C1144" s="16" t="s">
        <v>5874</v>
      </c>
      <c r="D1144" s="16" t="s">
        <v>5875</v>
      </c>
      <c r="F1144" s="16" t="s">
        <v>3640</v>
      </c>
      <c r="G1144" s="16" t="s">
        <v>3641</v>
      </c>
      <c r="H1144" s="238">
        <v>2</v>
      </c>
      <c r="I1144" s="238">
        <v>0</v>
      </c>
      <c r="J1144" s="238">
        <v>0</v>
      </c>
      <c r="K1144" s="238">
        <v>0</v>
      </c>
      <c r="L1144" s="238">
        <v>0</v>
      </c>
      <c r="M1144" s="238">
        <v>0</v>
      </c>
      <c r="N1144" s="238">
        <v>0</v>
      </c>
      <c r="O1144" s="238">
        <v>0</v>
      </c>
      <c r="P1144" s="238">
        <v>0</v>
      </c>
      <c r="Q1144" s="232">
        <v>22.22</v>
      </c>
      <c r="R1144" s="232">
        <v>0</v>
      </c>
      <c r="S1144" s="232">
        <v>0</v>
      </c>
      <c r="T1144" s="232">
        <v>0</v>
      </c>
      <c r="U1144" s="232">
        <v>0</v>
      </c>
      <c r="V1144" s="232">
        <v>0</v>
      </c>
      <c r="W1144" s="232">
        <v>0</v>
      </c>
      <c r="X1144" s="232">
        <v>0</v>
      </c>
      <c r="Y1144" s="232">
        <v>0</v>
      </c>
      <c r="Z1144" s="233">
        <v>45991</v>
      </c>
      <c r="AA1144" s="234">
        <v>2</v>
      </c>
      <c r="AB1144" s="232">
        <v>22.22</v>
      </c>
    </row>
    <row r="1145" spans="1:28" x14ac:dyDescent="0.25">
      <c r="A1145" s="16" t="s">
        <v>873</v>
      </c>
      <c r="B1145" s="16" t="s">
        <v>3474</v>
      </c>
      <c r="C1145" s="16" t="s">
        <v>5876</v>
      </c>
      <c r="D1145" s="16" t="s">
        <v>5877</v>
      </c>
      <c r="F1145" s="16" t="s">
        <v>3640</v>
      </c>
      <c r="G1145" s="16" t="s">
        <v>3641</v>
      </c>
      <c r="H1145" s="238">
        <v>2</v>
      </c>
      <c r="I1145" s="238">
        <v>0</v>
      </c>
      <c r="J1145" s="238">
        <v>0</v>
      </c>
      <c r="K1145" s="238">
        <v>0</v>
      </c>
      <c r="L1145" s="238">
        <v>0</v>
      </c>
      <c r="M1145" s="238">
        <v>0</v>
      </c>
      <c r="N1145" s="238">
        <v>0</v>
      </c>
      <c r="O1145" s="238">
        <v>0</v>
      </c>
      <c r="P1145" s="238">
        <v>0</v>
      </c>
      <c r="Q1145" s="232">
        <v>22.22</v>
      </c>
      <c r="R1145" s="232">
        <v>0</v>
      </c>
      <c r="S1145" s="232">
        <v>0</v>
      </c>
      <c r="T1145" s="232">
        <v>0</v>
      </c>
      <c r="U1145" s="232">
        <v>0</v>
      </c>
      <c r="V1145" s="232">
        <v>0</v>
      </c>
      <c r="W1145" s="232">
        <v>0</v>
      </c>
      <c r="X1145" s="232">
        <v>0</v>
      </c>
      <c r="Y1145" s="232">
        <v>0</v>
      </c>
      <c r="Z1145" s="233">
        <v>45991</v>
      </c>
      <c r="AA1145" s="234">
        <v>2</v>
      </c>
      <c r="AB1145" s="232">
        <v>22.22</v>
      </c>
    </row>
    <row r="1146" spans="1:28" x14ac:dyDescent="0.25">
      <c r="A1146" s="16" t="s">
        <v>873</v>
      </c>
      <c r="B1146" s="16" t="s">
        <v>3474</v>
      </c>
      <c r="C1146" s="16" t="s">
        <v>5878</v>
      </c>
      <c r="D1146" s="16" t="s">
        <v>5879</v>
      </c>
      <c r="F1146" s="16" t="s">
        <v>3640</v>
      </c>
      <c r="G1146" s="16" t="s">
        <v>3641</v>
      </c>
      <c r="H1146" s="238">
        <v>2</v>
      </c>
      <c r="I1146" s="238">
        <v>0</v>
      </c>
      <c r="J1146" s="238">
        <v>0</v>
      </c>
      <c r="K1146" s="238">
        <v>0</v>
      </c>
      <c r="L1146" s="238">
        <v>0</v>
      </c>
      <c r="M1146" s="238">
        <v>0</v>
      </c>
      <c r="N1146" s="238">
        <v>0</v>
      </c>
      <c r="O1146" s="238">
        <v>0</v>
      </c>
      <c r="P1146" s="238">
        <v>0</v>
      </c>
      <c r="Q1146" s="232">
        <v>22.22</v>
      </c>
      <c r="R1146" s="232">
        <v>0</v>
      </c>
      <c r="S1146" s="232">
        <v>0</v>
      </c>
      <c r="T1146" s="232">
        <v>0</v>
      </c>
      <c r="U1146" s="232">
        <v>0</v>
      </c>
      <c r="V1146" s="232">
        <v>0</v>
      </c>
      <c r="W1146" s="232">
        <v>0</v>
      </c>
      <c r="X1146" s="232">
        <v>0</v>
      </c>
      <c r="Y1146" s="232">
        <v>0</v>
      </c>
      <c r="Z1146" s="233">
        <v>45991</v>
      </c>
      <c r="AA1146" s="234">
        <v>2</v>
      </c>
      <c r="AB1146" s="232">
        <v>22.22</v>
      </c>
    </row>
    <row r="1147" spans="1:28" x14ac:dyDescent="0.25">
      <c r="A1147" s="16" t="s">
        <v>873</v>
      </c>
      <c r="B1147" s="16" t="s">
        <v>3474</v>
      </c>
      <c r="C1147" s="16" t="s">
        <v>5880</v>
      </c>
      <c r="D1147" s="16" t="s">
        <v>5881</v>
      </c>
      <c r="F1147" s="16" t="s">
        <v>3640</v>
      </c>
      <c r="G1147" s="16" t="s">
        <v>3641</v>
      </c>
      <c r="H1147" s="238">
        <v>3</v>
      </c>
      <c r="I1147" s="238">
        <v>0</v>
      </c>
      <c r="J1147" s="238">
        <v>0</v>
      </c>
      <c r="K1147" s="238">
        <v>0</v>
      </c>
      <c r="L1147" s="238">
        <v>0</v>
      </c>
      <c r="M1147" s="238">
        <v>0</v>
      </c>
      <c r="N1147" s="238">
        <v>0</v>
      </c>
      <c r="O1147" s="238">
        <v>0</v>
      </c>
      <c r="P1147" s="238">
        <v>0</v>
      </c>
      <c r="Q1147" s="232">
        <v>64.02</v>
      </c>
      <c r="R1147" s="232">
        <v>0</v>
      </c>
      <c r="S1147" s="232">
        <v>0</v>
      </c>
      <c r="T1147" s="232">
        <v>0</v>
      </c>
      <c r="U1147" s="232">
        <v>0</v>
      </c>
      <c r="V1147" s="232">
        <v>0</v>
      </c>
      <c r="W1147" s="232">
        <v>0</v>
      </c>
      <c r="X1147" s="232">
        <v>0</v>
      </c>
      <c r="Y1147" s="232">
        <v>0</v>
      </c>
      <c r="Z1147" s="233">
        <v>45991</v>
      </c>
      <c r="AA1147" s="234">
        <v>3</v>
      </c>
      <c r="AB1147" s="232">
        <v>64.02</v>
      </c>
    </row>
    <row r="1148" spans="1:28" x14ac:dyDescent="0.25">
      <c r="A1148" s="16" t="s">
        <v>873</v>
      </c>
      <c r="B1148" s="16" t="s">
        <v>3474</v>
      </c>
      <c r="C1148" s="16" t="s">
        <v>5882</v>
      </c>
      <c r="D1148" s="16" t="s">
        <v>5883</v>
      </c>
      <c r="F1148" s="16" t="s">
        <v>3640</v>
      </c>
      <c r="G1148" s="16" t="s">
        <v>3641</v>
      </c>
      <c r="H1148" s="238">
        <v>2</v>
      </c>
      <c r="I1148" s="238">
        <v>0</v>
      </c>
      <c r="J1148" s="238">
        <v>0</v>
      </c>
      <c r="K1148" s="238">
        <v>0</v>
      </c>
      <c r="L1148" s="238">
        <v>0</v>
      </c>
      <c r="M1148" s="238">
        <v>0</v>
      </c>
      <c r="N1148" s="238">
        <v>0</v>
      </c>
      <c r="O1148" s="238">
        <v>0</v>
      </c>
      <c r="P1148" s="238">
        <v>0</v>
      </c>
      <c r="Q1148" s="232">
        <v>22.22</v>
      </c>
      <c r="R1148" s="232">
        <v>0</v>
      </c>
      <c r="S1148" s="232">
        <v>0</v>
      </c>
      <c r="T1148" s="232">
        <v>0</v>
      </c>
      <c r="U1148" s="232">
        <v>0</v>
      </c>
      <c r="V1148" s="232">
        <v>0</v>
      </c>
      <c r="W1148" s="232">
        <v>0</v>
      </c>
      <c r="X1148" s="232">
        <v>0</v>
      </c>
      <c r="Y1148" s="232">
        <v>0</v>
      </c>
      <c r="Z1148" s="233">
        <v>45991</v>
      </c>
      <c r="AA1148" s="234">
        <v>2</v>
      </c>
      <c r="AB1148" s="232">
        <v>22.22</v>
      </c>
    </row>
    <row r="1149" spans="1:28" x14ac:dyDescent="0.25">
      <c r="A1149" s="16" t="s">
        <v>873</v>
      </c>
      <c r="B1149" s="16" t="s">
        <v>3474</v>
      </c>
      <c r="C1149" s="16" t="s">
        <v>5884</v>
      </c>
      <c r="D1149" s="16" t="s">
        <v>5885</v>
      </c>
      <c r="F1149" s="16" t="s">
        <v>3640</v>
      </c>
      <c r="G1149" s="16" t="s">
        <v>3641</v>
      </c>
      <c r="H1149" s="238">
        <v>2</v>
      </c>
      <c r="I1149" s="238">
        <v>0</v>
      </c>
      <c r="J1149" s="238">
        <v>0</v>
      </c>
      <c r="K1149" s="238">
        <v>0</v>
      </c>
      <c r="L1149" s="238">
        <v>0</v>
      </c>
      <c r="M1149" s="238">
        <v>0</v>
      </c>
      <c r="N1149" s="238">
        <v>0</v>
      </c>
      <c r="O1149" s="238">
        <v>0</v>
      </c>
      <c r="P1149" s="238">
        <v>0</v>
      </c>
      <c r="Q1149" s="232">
        <v>22.22</v>
      </c>
      <c r="R1149" s="232">
        <v>0</v>
      </c>
      <c r="S1149" s="232">
        <v>0</v>
      </c>
      <c r="T1149" s="232">
        <v>0</v>
      </c>
      <c r="U1149" s="232">
        <v>0</v>
      </c>
      <c r="V1149" s="232">
        <v>0</v>
      </c>
      <c r="W1149" s="232">
        <v>0</v>
      </c>
      <c r="X1149" s="232">
        <v>0</v>
      </c>
      <c r="Y1149" s="232">
        <v>0</v>
      </c>
      <c r="Z1149" s="233">
        <v>45991</v>
      </c>
      <c r="AA1149" s="234">
        <v>2</v>
      </c>
      <c r="AB1149" s="232">
        <v>22.22</v>
      </c>
    </row>
    <row r="1150" spans="1:28" x14ac:dyDescent="0.25">
      <c r="A1150" s="16" t="s">
        <v>873</v>
      </c>
      <c r="B1150" s="16" t="s">
        <v>3474</v>
      </c>
      <c r="C1150" s="16" t="s">
        <v>5886</v>
      </c>
      <c r="D1150" s="16" t="s">
        <v>5887</v>
      </c>
      <c r="F1150" s="16" t="s">
        <v>3640</v>
      </c>
      <c r="G1150" s="16" t="s">
        <v>3641</v>
      </c>
      <c r="H1150" s="238">
        <v>2</v>
      </c>
      <c r="I1150" s="238">
        <v>0</v>
      </c>
      <c r="J1150" s="238">
        <v>0</v>
      </c>
      <c r="K1150" s="238">
        <v>0</v>
      </c>
      <c r="L1150" s="238">
        <v>0</v>
      </c>
      <c r="M1150" s="238">
        <v>0</v>
      </c>
      <c r="N1150" s="238">
        <v>0</v>
      </c>
      <c r="O1150" s="238">
        <v>0</v>
      </c>
      <c r="P1150" s="238">
        <v>0</v>
      </c>
      <c r="Q1150" s="232">
        <v>22.22</v>
      </c>
      <c r="R1150" s="232">
        <v>0</v>
      </c>
      <c r="S1150" s="232">
        <v>0</v>
      </c>
      <c r="T1150" s="232">
        <v>0</v>
      </c>
      <c r="U1150" s="232">
        <v>0</v>
      </c>
      <c r="V1150" s="232">
        <v>0</v>
      </c>
      <c r="W1150" s="232">
        <v>0</v>
      </c>
      <c r="X1150" s="232">
        <v>0</v>
      </c>
      <c r="Y1150" s="232">
        <v>0</v>
      </c>
      <c r="Z1150" s="233">
        <v>45991</v>
      </c>
      <c r="AA1150" s="234">
        <v>2</v>
      </c>
      <c r="AB1150" s="232">
        <v>22.22</v>
      </c>
    </row>
    <row r="1151" spans="1:28" x14ac:dyDescent="0.25">
      <c r="A1151" s="16" t="s">
        <v>873</v>
      </c>
      <c r="B1151" s="16" t="s">
        <v>3474</v>
      </c>
      <c r="C1151" s="16" t="s">
        <v>5888</v>
      </c>
      <c r="D1151" s="16" t="s">
        <v>5889</v>
      </c>
      <c r="F1151" s="16" t="s">
        <v>3640</v>
      </c>
      <c r="G1151" s="16" t="s">
        <v>3641</v>
      </c>
      <c r="H1151" s="238">
        <v>2</v>
      </c>
      <c r="I1151" s="238">
        <v>0</v>
      </c>
      <c r="J1151" s="238">
        <v>0</v>
      </c>
      <c r="K1151" s="238">
        <v>0</v>
      </c>
      <c r="L1151" s="238">
        <v>0</v>
      </c>
      <c r="M1151" s="238">
        <v>0</v>
      </c>
      <c r="N1151" s="238">
        <v>0</v>
      </c>
      <c r="O1151" s="238">
        <v>0</v>
      </c>
      <c r="P1151" s="238">
        <v>0</v>
      </c>
      <c r="Q1151" s="232">
        <v>22.22</v>
      </c>
      <c r="R1151" s="232">
        <v>0</v>
      </c>
      <c r="S1151" s="232">
        <v>0</v>
      </c>
      <c r="T1151" s="232">
        <v>0</v>
      </c>
      <c r="U1151" s="232">
        <v>0</v>
      </c>
      <c r="V1151" s="232">
        <v>0</v>
      </c>
      <c r="W1151" s="232">
        <v>0</v>
      </c>
      <c r="X1151" s="232">
        <v>0</v>
      </c>
      <c r="Y1151" s="232">
        <v>0</v>
      </c>
      <c r="Z1151" s="233">
        <v>45991</v>
      </c>
      <c r="AA1151" s="234">
        <v>2</v>
      </c>
      <c r="AB1151" s="232">
        <v>22.22</v>
      </c>
    </row>
    <row r="1152" spans="1:28" x14ac:dyDescent="0.25">
      <c r="A1152" s="16" t="s">
        <v>873</v>
      </c>
      <c r="B1152" s="16" t="s">
        <v>3474</v>
      </c>
      <c r="C1152" s="16" t="s">
        <v>5890</v>
      </c>
      <c r="D1152" s="16" t="s">
        <v>5891</v>
      </c>
      <c r="F1152" s="16" t="s">
        <v>3640</v>
      </c>
      <c r="G1152" s="16" t="s">
        <v>3641</v>
      </c>
      <c r="H1152" s="238">
        <v>2</v>
      </c>
      <c r="I1152" s="238">
        <v>0</v>
      </c>
      <c r="J1152" s="238">
        <v>0</v>
      </c>
      <c r="K1152" s="238">
        <v>0</v>
      </c>
      <c r="L1152" s="238">
        <v>0</v>
      </c>
      <c r="M1152" s="238">
        <v>0</v>
      </c>
      <c r="N1152" s="238">
        <v>0</v>
      </c>
      <c r="O1152" s="238">
        <v>0</v>
      </c>
      <c r="P1152" s="238">
        <v>0</v>
      </c>
      <c r="Q1152" s="232">
        <v>22.22</v>
      </c>
      <c r="R1152" s="232">
        <v>0</v>
      </c>
      <c r="S1152" s="232">
        <v>0</v>
      </c>
      <c r="T1152" s="232">
        <v>0</v>
      </c>
      <c r="U1152" s="232">
        <v>0</v>
      </c>
      <c r="V1152" s="232">
        <v>0</v>
      </c>
      <c r="W1152" s="232">
        <v>0</v>
      </c>
      <c r="X1152" s="232">
        <v>0</v>
      </c>
      <c r="Y1152" s="232">
        <v>0</v>
      </c>
      <c r="Z1152" s="233">
        <v>45991</v>
      </c>
      <c r="AA1152" s="234">
        <v>2</v>
      </c>
      <c r="AB1152" s="232">
        <v>22.22</v>
      </c>
    </row>
    <row r="1153" spans="1:28" x14ac:dyDescent="0.25">
      <c r="A1153" s="16" t="s">
        <v>873</v>
      </c>
      <c r="B1153" s="16" t="s">
        <v>3474</v>
      </c>
      <c r="C1153" s="16" t="s">
        <v>5892</v>
      </c>
      <c r="D1153" s="16" t="s">
        <v>5893</v>
      </c>
      <c r="F1153" s="16" t="s">
        <v>3640</v>
      </c>
      <c r="G1153" s="16" t="s">
        <v>3641</v>
      </c>
      <c r="H1153" s="238">
        <v>3</v>
      </c>
      <c r="I1153" s="238">
        <v>0</v>
      </c>
      <c r="J1153" s="238">
        <v>0</v>
      </c>
      <c r="K1153" s="238">
        <v>0</v>
      </c>
      <c r="L1153" s="238">
        <v>0</v>
      </c>
      <c r="M1153" s="238">
        <v>0</v>
      </c>
      <c r="N1153" s="238">
        <v>0</v>
      </c>
      <c r="O1153" s="238">
        <v>0</v>
      </c>
      <c r="P1153" s="238">
        <v>0</v>
      </c>
      <c r="Q1153" s="232">
        <v>33.33</v>
      </c>
      <c r="R1153" s="232">
        <v>0</v>
      </c>
      <c r="S1153" s="232">
        <v>0</v>
      </c>
      <c r="T1153" s="232">
        <v>0</v>
      </c>
      <c r="U1153" s="232">
        <v>0</v>
      </c>
      <c r="V1153" s="232">
        <v>0</v>
      </c>
      <c r="W1153" s="232">
        <v>0</v>
      </c>
      <c r="X1153" s="232">
        <v>0</v>
      </c>
      <c r="Y1153" s="232">
        <v>0</v>
      </c>
      <c r="Z1153" s="233">
        <v>45991</v>
      </c>
      <c r="AA1153" s="234">
        <v>3</v>
      </c>
      <c r="AB1153" s="232">
        <v>33.33</v>
      </c>
    </row>
    <row r="1154" spans="1:28" x14ac:dyDescent="0.25">
      <c r="A1154" s="16" t="s">
        <v>873</v>
      </c>
      <c r="B1154" s="16" t="s">
        <v>3474</v>
      </c>
      <c r="C1154" s="16" t="s">
        <v>5894</v>
      </c>
      <c r="D1154" s="16" t="s">
        <v>5895</v>
      </c>
      <c r="F1154" s="16" t="s">
        <v>3640</v>
      </c>
      <c r="G1154" s="16" t="s">
        <v>3641</v>
      </c>
      <c r="H1154" s="238">
        <v>3</v>
      </c>
      <c r="I1154" s="238">
        <v>0</v>
      </c>
      <c r="J1154" s="238">
        <v>0</v>
      </c>
      <c r="K1154" s="238">
        <v>0</v>
      </c>
      <c r="L1154" s="238">
        <v>0</v>
      </c>
      <c r="M1154" s="238">
        <v>0</v>
      </c>
      <c r="N1154" s="238">
        <v>0</v>
      </c>
      <c r="O1154" s="238">
        <v>0</v>
      </c>
      <c r="P1154" s="238">
        <v>0</v>
      </c>
      <c r="Q1154" s="232">
        <v>33.33</v>
      </c>
      <c r="R1154" s="232">
        <v>0</v>
      </c>
      <c r="S1154" s="232">
        <v>0</v>
      </c>
      <c r="T1154" s="232">
        <v>0</v>
      </c>
      <c r="U1154" s="232">
        <v>0</v>
      </c>
      <c r="V1154" s="232">
        <v>0</v>
      </c>
      <c r="W1154" s="232">
        <v>0</v>
      </c>
      <c r="X1154" s="232">
        <v>0</v>
      </c>
      <c r="Y1154" s="232">
        <v>0</v>
      </c>
      <c r="Z1154" s="233">
        <v>45991</v>
      </c>
      <c r="AA1154" s="234">
        <v>3</v>
      </c>
      <c r="AB1154" s="232">
        <v>33.33</v>
      </c>
    </row>
    <row r="1155" spans="1:28" x14ac:dyDescent="0.25">
      <c r="A1155" s="16" t="s">
        <v>873</v>
      </c>
      <c r="B1155" s="16" t="s">
        <v>3474</v>
      </c>
      <c r="C1155" s="16" t="s">
        <v>5896</v>
      </c>
      <c r="D1155" s="16" t="s">
        <v>5897</v>
      </c>
      <c r="F1155" s="16" t="s">
        <v>3640</v>
      </c>
      <c r="G1155" s="16" t="s">
        <v>3641</v>
      </c>
      <c r="H1155" s="238">
        <v>2</v>
      </c>
      <c r="I1155" s="238">
        <v>0</v>
      </c>
      <c r="J1155" s="238">
        <v>0</v>
      </c>
      <c r="K1155" s="238">
        <v>0</v>
      </c>
      <c r="L1155" s="238">
        <v>0</v>
      </c>
      <c r="M1155" s="238">
        <v>0</v>
      </c>
      <c r="N1155" s="238">
        <v>0</v>
      </c>
      <c r="O1155" s="238">
        <v>0</v>
      </c>
      <c r="P1155" s="238">
        <v>0</v>
      </c>
      <c r="Q1155" s="232">
        <v>22.22</v>
      </c>
      <c r="R1155" s="232">
        <v>0</v>
      </c>
      <c r="S1155" s="232">
        <v>0</v>
      </c>
      <c r="T1155" s="232">
        <v>0</v>
      </c>
      <c r="U1155" s="232">
        <v>0</v>
      </c>
      <c r="V1155" s="232">
        <v>0</v>
      </c>
      <c r="W1155" s="232">
        <v>0</v>
      </c>
      <c r="X1155" s="232">
        <v>0</v>
      </c>
      <c r="Y1155" s="232">
        <v>0</v>
      </c>
      <c r="Z1155" s="233">
        <v>45991</v>
      </c>
      <c r="AA1155" s="234">
        <v>2</v>
      </c>
      <c r="AB1155" s="232">
        <v>22.22</v>
      </c>
    </row>
    <row r="1156" spans="1:28" x14ac:dyDescent="0.25">
      <c r="A1156" s="16" t="s">
        <v>873</v>
      </c>
      <c r="B1156" s="16" t="s">
        <v>3474</v>
      </c>
      <c r="C1156" s="16" t="s">
        <v>5898</v>
      </c>
      <c r="D1156" s="16" t="s">
        <v>5899</v>
      </c>
      <c r="F1156" s="16" t="s">
        <v>3640</v>
      </c>
      <c r="G1156" s="16" t="s">
        <v>3641</v>
      </c>
      <c r="H1156" s="238">
        <v>4</v>
      </c>
      <c r="I1156" s="238">
        <v>0</v>
      </c>
      <c r="J1156" s="238">
        <v>0</v>
      </c>
      <c r="K1156" s="238">
        <v>0</v>
      </c>
      <c r="L1156" s="238">
        <v>0</v>
      </c>
      <c r="M1156" s="238">
        <v>0</v>
      </c>
      <c r="N1156" s="238">
        <v>0</v>
      </c>
      <c r="O1156" s="238">
        <v>0</v>
      </c>
      <c r="P1156" s="238">
        <v>0</v>
      </c>
      <c r="Q1156" s="232">
        <v>44.44</v>
      </c>
      <c r="R1156" s="232">
        <v>0</v>
      </c>
      <c r="S1156" s="232">
        <v>0</v>
      </c>
      <c r="T1156" s="232">
        <v>0</v>
      </c>
      <c r="U1156" s="232">
        <v>0</v>
      </c>
      <c r="V1156" s="232">
        <v>0</v>
      </c>
      <c r="W1156" s="232">
        <v>0</v>
      </c>
      <c r="X1156" s="232">
        <v>0</v>
      </c>
      <c r="Y1156" s="232">
        <v>0</v>
      </c>
      <c r="Z1156" s="233">
        <v>45991</v>
      </c>
      <c r="AA1156" s="234">
        <v>4</v>
      </c>
      <c r="AB1156" s="232">
        <v>44.44</v>
      </c>
    </row>
    <row r="1157" spans="1:28" x14ac:dyDescent="0.25">
      <c r="A1157" s="16" t="s">
        <v>873</v>
      </c>
      <c r="B1157" s="16" t="s">
        <v>3474</v>
      </c>
      <c r="C1157" s="16" t="s">
        <v>5900</v>
      </c>
      <c r="D1157" s="16" t="s">
        <v>5901</v>
      </c>
      <c r="F1157" s="16" t="s">
        <v>3640</v>
      </c>
      <c r="G1157" s="16" t="s">
        <v>3641</v>
      </c>
      <c r="H1157" s="238">
        <v>2</v>
      </c>
      <c r="I1157" s="238">
        <v>0</v>
      </c>
      <c r="J1157" s="238">
        <v>0</v>
      </c>
      <c r="K1157" s="238">
        <v>0</v>
      </c>
      <c r="L1157" s="238">
        <v>0</v>
      </c>
      <c r="M1157" s="238">
        <v>0</v>
      </c>
      <c r="N1157" s="238">
        <v>0</v>
      </c>
      <c r="O1157" s="238">
        <v>0</v>
      </c>
      <c r="P1157" s="238">
        <v>0</v>
      </c>
      <c r="Q1157" s="232">
        <v>22.22</v>
      </c>
      <c r="R1157" s="232">
        <v>0</v>
      </c>
      <c r="S1157" s="232">
        <v>0</v>
      </c>
      <c r="T1157" s="232">
        <v>0</v>
      </c>
      <c r="U1157" s="232">
        <v>0</v>
      </c>
      <c r="V1157" s="232">
        <v>0</v>
      </c>
      <c r="W1157" s="232">
        <v>0</v>
      </c>
      <c r="X1157" s="232">
        <v>0</v>
      </c>
      <c r="Y1157" s="232">
        <v>0</v>
      </c>
      <c r="Z1157" s="233">
        <v>45991</v>
      </c>
      <c r="AA1157" s="234">
        <v>2</v>
      </c>
      <c r="AB1157" s="232">
        <v>22.22</v>
      </c>
    </row>
    <row r="1158" spans="1:28" x14ac:dyDescent="0.25">
      <c r="A1158" s="16" t="s">
        <v>873</v>
      </c>
      <c r="B1158" s="16" t="s">
        <v>3474</v>
      </c>
      <c r="C1158" s="16" t="s">
        <v>5902</v>
      </c>
      <c r="D1158" s="16" t="s">
        <v>5903</v>
      </c>
      <c r="F1158" s="16" t="s">
        <v>3640</v>
      </c>
      <c r="G1158" s="16" t="s">
        <v>3641</v>
      </c>
      <c r="H1158" s="238">
        <v>4</v>
      </c>
      <c r="I1158" s="238">
        <v>0</v>
      </c>
      <c r="J1158" s="238">
        <v>0</v>
      </c>
      <c r="K1158" s="238">
        <v>0</v>
      </c>
      <c r="L1158" s="238">
        <v>0</v>
      </c>
      <c r="M1158" s="238">
        <v>0</v>
      </c>
      <c r="N1158" s="238">
        <v>0</v>
      </c>
      <c r="O1158" s="238">
        <v>0</v>
      </c>
      <c r="P1158" s="238">
        <v>0</v>
      </c>
      <c r="Q1158" s="232">
        <v>44.44</v>
      </c>
      <c r="R1158" s="232">
        <v>0</v>
      </c>
      <c r="S1158" s="232">
        <v>0</v>
      </c>
      <c r="T1158" s="232">
        <v>0</v>
      </c>
      <c r="U1158" s="232">
        <v>0</v>
      </c>
      <c r="V1158" s="232">
        <v>0</v>
      </c>
      <c r="W1158" s="232">
        <v>0</v>
      </c>
      <c r="X1158" s="232">
        <v>0</v>
      </c>
      <c r="Y1158" s="232">
        <v>0</v>
      </c>
      <c r="Z1158" s="233">
        <v>45991</v>
      </c>
      <c r="AA1158" s="234">
        <v>4</v>
      </c>
      <c r="AB1158" s="232">
        <v>44.44</v>
      </c>
    </row>
    <row r="1159" spans="1:28" x14ac:dyDescent="0.25">
      <c r="A1159" s="16" t="s">
        <v>873</v>
      </c>
      <c r="B1159" s="16" t="s">
        <v>3474</v>
      </c>
      <c r="C1159" s="16" t="s">
        <v>5904</v>
      </c>
      <c r="D1159" s="16" t="s">
        <v>5905</v>
      </c>
      <c r="F1159" s="16" t="s">
        <v>3640</v>
      </c>
      <c r="G1159" s="16" t="s">
        <v>3641</v>
      </c>
      <c r="H1159" s="238">
        <v>2</v>
      </c>
      <c r="I1159" s="238">
        <v>0</v>
      </c>
      <c r="J1159" s="238">
        <v>0</v>
      </c>
      <c r="K1159" s="238">
        <v>0</v>
      </c>
      <c r="L1159" s="238">
        <v>0</v>
      </c>
      <c r="M1159" s="238">
        <v>0</v>
      </c>
      <c r="N1159" s="238">
        <v>0</v>
      </c>
      <c r="O1159" s="238">
        <v>0</v>
      </c>
      <c r="P1159" s="238">
        <v>0</v>
      </c>
      <c r="Q1159" s="232">
        <v>22.22</v>
      </c>
      <c r="R1159" s="232">
        <v>0</v>
      </c>
      <c r="S1159" s="232">
        <v>0</v>
      </c>
      <c r="T1159" s="232">
        <v>0</v>
      </c>
      <c r="U1159" s="232">
        <v>0</v>
      </c>
      <c r="V1159" s="232">
        <v>0</v>
      </c>
      <c r="W1159" s="232">
        <v>0</v>
      </c>
      <c r="X1159" s="232">
        <v>0</v>
      </c>
      <c r="Y1159" s="232">
        <v>0</v>
      </c>
      <c r="Z1159" s="233">
        <v>45991</v>
      </c>
      <c r="AA1159" s="234">
        <v>2</v>
      </c>
      <c r="AB1159" s="232">
        <v>22.22</v>
      </c>
    </row>
    <row r="1160" spans="1:28" x14ac:dyDescent="0.25">
      <c r="A1160" s="16" t="s">
        <v>873</v>
      </c>
      <c r="B1160" s="16" t="s">
        <v>3474</v>
      </c>
      <c r="C1160" s="16" t="s">
        <v>5906</v>
      </c>
      <c r="D1160" s="16" t="s">
        <v>5907</v>
      </c>
      <c r="F1160" s="16" t="s">
        <v>3640</v>
      </c>
      <c r="G1160" s="16" t="s">
        <v>3641</v>
      </c>
      <c r="H1160" s="238">
        <v>1</v>
      </c>
      <c r="I1160" s="238">
        <v>0</v>
      </c>
      <c r="J1160" s="238">
        <v>0</v>
      </c>
      <c r="K1160" s="238">
        <v>0</v>
      </c>
      <c r="L1160" s="238">
        <v>0</v>
      </c>
      <c r="M1160" s="238">
        <v>0</v>
      </c>
      <c r="N1160" s="238">
        <v>0</v>
      </c>
      <c r="O1160" s="238">
        <v>0</v>
      </c>
      <c r="P1160" s="238">
        <v>0</v>
      </c>
      <c r="Q1160" s="232">
        <v>11.11</v>
      </c>
      <c r="R1160" s="232">
        <v>0</v>
      </c>
      <c r="S1160" s="232">
        <v>0</v>
      </c>
      <c r="T1160" s="232">
        <v>0</v>
      </c>
      <c r="U1160" s="232">
        <v>0</v>
      </c>
      <c r="V1160" s="232">
        <v>0</v>
      </c>
      <c r="W1160" s="232">
        <v>0</v>
      </c>
      <c r="X1160" s="232">
        <v>0</v>
      </c>
      <c r="Y1160" s="232">
        <v>0</v>
      </c>
      <c r="Z1160" s="233">
        <v>45991</v>
      </c>
      <c r="AA1160" s="234">
        <v>1</v>
      </c>
      <c r="AB1160" s="232">
        <v>11.11</v>
      </c>
    </row>
    <row r="1161" spans="1:28" x14ac:dyDescent="0.25">
      <c r="A1161" s="16" t="s">
        <v>873</v>
      </c>
      <c r="B1161" s="16" t="s">
        <v>3474</v>
      </c>
      <c r="C1161" s="16" t="s">
        <v>5908</v>
      </c>
      <c r="D1161" s="16" t="s">
        <v>5909</v>
      </c>
      <c r="F1161" s="16" t="s">
        <v>3640</v>
      </c>
      <c r="G1161" s="16" t="s">
        <v>3641</v>
      </c>
      <c r="H1161" s="238">
        <v>1</v>
      </c>
      <c r="I1161" s="238">
        <v>0</v>
      </c>
      <c r="J1161" s="238">
        <v>0</v>
      </c>
      <c r="K1161" s="238">
        <v>0</v>
      </c>
      <c r="L1161" s="238">
        <v>0</v>
      </c>
      <c r="M1161" s="238">
        <v>0</v>
      </c>
      <c r="N1161" s="238">
        <v>0</v>
      </c>
      <c r="O1161" s="238">
        <v>0</v>
      </c>
      <c r="P1161" s="238">
        <v>0</v>
      </c>
      <c r="Q1161" s="232">
        <v>11.11</v>
      </c>
      <c r="R1161" s="232">
        <v>0</v>
      </c>
      <c r="S1161" s="232">
        <v>0</v>
      </c>
      <c r="T1161" s="232">
        <v>0</v>
      </c>
      <c r="U1161" s="232">
        <v>0</v>
      </c>
      <c r="V1161" s="232">
        <v>0</v>
      </c>
      <c r="W1161" s="232">
        <v>0</v>
      </c>
      <c r="X1161" s="232">
        <v>0</v>
      </c>
      <c r="Y1161" s="232">
        <v>0</v>
      </c>
      <c r="Z1161" s="233">
        <v>45991</v>
      </c>
      <c r="AA1161" s="234">
        <v>1</v>
      </c>
      <c r="AB1161" s="232">
        <v>11.11</v>
      </c>
    </row>
    <row r="1162" spans="1:28" x14ac:dyDescent="0.25">
      <c r="A1162" s="16" t="s">
        <v>873</v>
      </c>
      <c r="B1162" s="16" t="s">
        <v>3474</v>
      </c>
      <c r="C1162" s="16" t="s">
        <v>5910</v>
      </c>
      <c r="D1162" s="16" t="s">
        <v>5911</v>
      </c>
      <c r="F1162" s="16" t="s">
        <v>3640</v>
      </c>
      <c r="G1162" s="16" t="s">
        <v>3641</v>
      </c>
      <c r="H1162" s="238">
        <v>1</v>
      </c>
      <c r="I1162" s="238">
        <v>0</v>
      </c>
      <c r="J1162" s="238">
        <v>0</v>
      </c>
      <c r="K1162" s="238">
        <v>0</v>
      </c>
      <c r="L1162" s="238">
        <v>0</v>
      </c>
      <c r="M1162" s="238">
        <v>0</v>
      </c>
      <c r="N1162" s="238">
        <v>0</v>
      </c>
      <c r="O1162" s="238">
        <v>0</v>
      </c>
      <c r="P1162" s="238">
        <v>0</v>
      </c>
      <c r="Q1162" s="232">
        <v>11.11</v>
      </c>
      <c r="R1162" s="232">
        <v>0</v>
      </c>
      <c r="S1162" s="232">
        <v>0</v>
      </c>
      <c r="T1162" s="232">
        <v>0</v>
      </c>
      <c r="U1162" s="232">
        <v>0</v>
      </c>
      <c r="V1162" s="232">
        <v>0</v>
      </c>
      <c r="W1162" s="232">
        <v>0</v>
      </c>
      <c r="X1162" s="232">
        <v>0</v>
      </c>
      <c r="Y1162" s="232">
        <v>0</v>
      </c>
      <c r="Z1162" s="233">
        <v>45991</v>
      </c>
      <c r="AA1162" s="234">
        <v>1</v>
      </c>
      <c r="AB1162" s="232">
        <v>11.11</v>
      </c>
    </row>
    <row r="1163" spans="1:28" x14ac:dyDescent="0.25">
      <c r="A1163" s="16" t="s">
        <v>873</v>
      </c>
      <c r="B1163" s="16" t="s">
        <v>3474</v>
      </c>
      <c r="C1163" s="16" t="s">
        <v>5912</v>
      </c>
      <c r="D1163" s="16" t="s">
        <v>5913</v>
      </c>
      <c r="F1163" s="16" t="s">
        <v>3640</v>
      </c>
      <c r="G1163" s="16" t="s">
        <v>3641</v>
      </c>
      <c r="H1163" s="238">
        <v>2</v>
      </c>
      <c r="I1163" s="238">
        <v>0</v>
      </c>
      <c r="J1163" s="238">
        <v>0</v>
      </c>
      <c r="K1163" s="238">
        <v>0</v>
      </c>
      <c r="L1163" s="238">
        <v>0</v>
      </c>
      <c r="M1163" s="238">
        <v>0</v>
      </c>
      <c r="N1163" s="238">
        <v>0</v>
      </c>
      <c r="O1163" s="238">
        <v>0</v>
      </c>
      <c r="P1163" s="238">
        <v>0</v>
      </c>
      <c r="Q1163" s="232">
        <v>22.22</v>
      </c>
      <c r="R1163" s="232">
        <v>0</v>
      </c>
      <c r="S1163" s="232">
        <v>0</v>
      </c>
      <c r="T1163" s="232">
        <v>0</v>
      </c>
      <c r="U1163" s="232">
        <v>0</v>
      </c>
      <c r="V1163" s="232">
        <v>0</v>
      </c>
      <c r="W1163" s="232">
        <v>0</v>
      </c>
      <c r="X1163" s="232">
        <v>0</v>
      </c>
      <c r="Y1163" s="232">
        <v>0</v>
      </c>
      <c r="Z1163" s="233">
        <v>45991</v>
      </c>
      <c r="AA1163" s="234">
        <v>2</v>
      </c>
      <c r="AB1163" s="232">
        <v>22.22</v>
      </c>
    </row>
    <row r="1164" spans="1:28" x14ac:dyDescent="0.25">
      <c r="A1164" s="16" t="s">
        <v>873</v>
      </c>
      <c r="B1164" s="16" t="s">
        <v>3474</v>
      </c>
      <c r="C1164" s="16" t="s">
        <v>5914</v>
      </c>
      <c r="D1164" s="16" t="s">
        <v>5915</v>
      </c>
      <c r="F1164" s="16" t="s">
        <v>3640</v>
      </c>
      <c r="G1164" s="16" t="s">
        <v>3641</v>
      </c>
      <c r="H1164" s="238">
        <v>1</v>
      </c>
      <c r="I1164" s="238">
        <v>0</v>
      </c>
      <c r="J1164" s="238">
        <v>0</v>
      </c>
      <c r="K1164" s="238">
        <v>0</v>
      </c>
      <c r="L1164" s="238">
        <v>0</v>
      </c>
      <c r="M1164" s="238">
        <v>0</v>
      </c>
      <c r="N1164" s="238">
        <v>0</v>
      </c>
      <c r="O1164" s="238">
        <v>0</v>
      </c>
      <c r="P1164" s="238">
        <v>0</v>
      </c>
      <c r="Q1164" s="232">
        <v>11.11</v>
      </c>
      <c r="R1164" s="232">
        <v>0</v>
      </c>
      <c r="S1164" s="232">
        <v>0</v>
      </c>
      <c r="T1164" s="232">
        <v>0</v>
      </c>
      <c r="U1164" s="232">
        <v>0</v>
      </c>
      <c r="V1164" s="232">
        <v>0</v>
      </c>
      <c r="W1164" s="232">
        <v>0</v>
      </c>
      <c r="X1164" s="232">
        <v>0</v>
      </c>
      <c r="Y1164" s="232">
        <v>0</v>
      </c>
      <c r="Z1164" s="233">
        <v>45991</v>
      </c>
      <c r="AA1164" s="234">
        <v>1</v>
      </c>
      <c r="AB1164" s="232">
        <v>11.11</v>
      </c>
    </row>
    <row r="1165" spans="1:28" x14ac:dyDescent="0.25">
      <c r="A1165" s="16" t="s">
        <v>873</v>
      </c>
      <c r="B1165" s="16" t="s">
        <v>3474</v>
      </c>
      <c r="C1165" s="16" t="s">
        <v>5916</v>
      </c>
      <c r="D1165" s="16" t="s">
        <v>5917</v>
      </c>
      <c r="F1165" s="16" t="s">
        <v>3640</v>
      </c>
      <c r="G1165" s="16" t="s">
        <v>3641</v>
      </c>
      <c r="H1165" s="238">
        <v>1</v>
      </c>
      <c r="I1165" s="238">
        <v>0</v>
      </c>
      <c r="J1165" s="238">
        <v>0</v>
      </c>
      <c r="K1165" s="238">
        <v>0</v>
      </c>
      <c r="L1165" s="238">
        <v>0</v>
      </c>
      <c r="M1165" s="238">
        <v>0</v>
      </c>
      <c r="N1165" s="238">
        <v>0</v>
      </c>
      <c r="O1165" s="238">
        <v>0</v>
      </c>
      <c r="P1165" s="238">
        <v>0</v>
      </c>
      <c r="Q1165" s="232">
        <v>11.11</v>
      </c>
      <c r="R1165" s="232">
        <v>0</v>
      </c>
      <c r="S1165" s="232">
        <v>0</v>
      </c>
      <c r="T1165" s="232">
        <v>0</v>
      </c>
      <c r="U1165" s="232">
        <v>0</v>
      </c>
      <c r="V1165" s="232">
        <v>0</v>
      </c>
      <c r="W1165" s="232">
        <v>0</v>
      </c>
      <c r="X1165" s="232">
        <v>0</v>
      </c>
      <c r="Y1165" s="232">
        <v>0</v>
      </c>
      <c r="Z1165" s="233">
        <v>45991</v>
      </c>
      <c r="AA1165" s="234">
        <v>1</v>
      </c>
      <c r="AB1165" s="232">
        <v>11.11</v>
      </c>
    </row>
    <row r="1166" spans="1:28" x14ac:dyDescent="0.25">
      <c r="A1166" s="16" t="s">
        <v>873</v>
      </c>
      <c r="B1166" s="16" t="s">
        <v>3474</v>
      </c>
      <c r="C1166" s="16" t="s">
        <v>5918</v>
      </c>
      <c r="D1166" s="16" t="s">
        <v>5919</v>
      </c>
      <c r="F1166" s="16" t="s">
        <v>3640</v>
      </c>
      <c r="G1166" s="16" t="s">
        <v>3641</v>
      </c>
      <c r="H1166" s="238">
        <v>1</v>
      </c>
      <c r="I1166" s="238">
        <v>0</v>
      </c>
      <c r="J1166" s="238">
        <v>0</v>
      </c>
      <c r="K1166" s="238">
        <v>0</v>
      </c>
      <c r="L1166" s="238">
        <v>0</v>
      </c>
      <c r="M1166" s="238">
        <v>0</v>
      </c>
      <c r="N1166" s="238">
        <v>0</v>
      </c>
      <c r="O1166" s="238">
        <v>0</v>
      </c>
      <c r="P1166" s="238">
        <v>0</v>
      </c>
      <c r="Q1166" s="232">
        <v>11.11</v>
      </c>
      <c r="R1166" s="232">
        <v>0</v>
      </c>
      <c r="S1166" s="232">
        <v>0</v>
      </c>
      <c r="T1166" s="232">
        <v>0</v>
      </c>
      <c r="U1166" s="232">
        <v>0</v>
      </c>
      <c r="V1166" s="232">
        <v>0</v>
      </c>
      <c r="W1166" s="232">
        <v>0</v>
      </c>
      <c r="X1166" s="232">
        <v>0</v>
      </c>
      <c r="Y1166" s="232">
        <v>0</v>
      </c>
      <c r="Z1166" s="233">
        <v>45991</v>
      </c>
      <c r="AA1166" s="234">
        <v>1</v>
      </c>
      <c r="AB1166" s="232">
        <v>11.11</v>
      </c>
    </row>
    <row r="1167" spans="1:28" x14ac:dyDescent="0.25">
      <c r="A1167" s="16" t="s">
        <v>873</v>
      </c>
      <c r="B1167" s="16" t="s">
        <v>3474</v>
      </c>
      <c r="C1167" s="16" t="s">
        <v>5920</v>
      </c>
      <c r="D1167" s="16" t="s">
        <v>5921</v>
      </c>
      <c r="F1167" s="16" t="s">
        <v>3640</v>
      </c>
      <c r="G1167" s="16" t="s">
        <v>3641</v>
      </c>
      <c r="H1167" s="238">
        <v>1</v>
      </c>
      <c r="I1167" s="238">
        <v>0</v>
      </c>
      <c r="J1167" s="238">
        <v>0</v>
      </c>
      <c r="K1167" s="238">
        <v>0</v>
      </c>
      <c r="L1167" s="238">
        <v>0</v>
      </c>
      <c r="M1167" s="238">
        <v>0</v>
      </c>
      <c r="N1167" s="238">
        <v>0</v>
      </c>
      <c r="O1167" s="238">
        <v>0</v>
      </c>
      <c r="P1167" s="238">
        <v>0</v>
      </c>
      <c r="Q1167" s="232">
        <v>11.11</v>
      </c>
      <c r="R1167" s="232">
        <v>0</v>
      </c>
      <c r="S1167" s="232">
        <v>0</v>
      </c>
      <c r="T1167" s="232">
        <v>0</v>
      </c>
      <c r="U1167" s="232">
        <v>0</v>
      </c>
      <c r="V1167" s="232">
        <v>0</v>
      </c>
      <c r="W1167" s="232">
        <v>0</v>
      </c>
      <c r="X1167" s="232">
        <v>0</v>
      </c>
      <c r="Y1167" s="232">
        <v>0</v>
      </c>
      <c r="Z1167" s="233">
        <v>45991</v>
      </c>
      <c r="AA1167" s="234">
        <v>1</v>
      </c>
      <c r="AB1167" s="232">
        <v>11.11</v>
      </c>
    </row>
    <row r="1168" spans="1:28" x14ac:dyDescent="0.25">
      <c r="A1168" s="16" t="s">
        <v>873</v>
      </c>
      <c r="B1168" s="16" t="s">
        <v>3474</v>
      </c>
      <c r="C1168" s="16" t="s">
        <v>5922</v>
      </c>
      <c r="D1168" s="16" t="s">
        <v>5923</v>
      </c>
      <c r="F1168" s="16" t="s">
        <v>3640</v>
      </c>
      <c r="G1168" s="16" t="s">
        <v>3641</v>
      </c>
      <c r="H1168" s="238">
        <v>1</v>
      </c>
      <c r="I1168" s="238">
        <v>0</v>
      </c>
      <c r="J1168" s="238">
        <v>0</v>
      </c>
      <c r="K1168" s="238">
        <v>0</v>
      </c>
      <c r="L1168" s="238">
        <v>0</v>
      </c>
      <c r="M1168" s="238">
        <v>0</v>
      </c>
      <c r="N1168" s="238">
        <v>0</v>
      </c>
      <c r="O1168" s="238">
        <v>0</v>
      </c>
      <c r="P1168" s="238">
        <v>0</v>
      </c>
      <c r="Q1168" s="232">
        <v>11.11</v>
      </c>
      <c r="R1168" s="232">
        <v>0</v>
      </c>
      <c r="S1168" s="232">
        <v>0</v>
      </c>
      <c r="T1168" s="232">
        <v>0</v>
      </c>
      <c r="U1168" s="232">
        <v>0</v>
      </c>
      <c r="V1168" s="232">
        <v>0</v>
      </c>
      <c r="W1168" s="232">
        <v>0</v>
      </c>
      <c r="X1168" s="232">
        <v>0</v>
      </c>
      <c r="Y1168" s="232">
        <v>0</v>
      </c>
      <c r="Z1168" s="233">
        <v>45991</v>
      </c>
      <c r="AA1168" s="234">
        <v>1</v>
      </c>
      <c r="AB1168" s="232">
        <v>11.11</v>
      </c>
    </row>
    <row r="1169" spans="1:28" x14ac:dyDescent="0.25">
      <c r="A1169" s="16" t="s">
        <v>873</v>
      </c>
      <c r="B1169" s="16" t="s">
        <v>3474</v>
      </c>
      <c r="C1169" s="16" t="s">
        <v>5924</v>
      </c>
      <c r="D1169" s="16" t="s">
        <v>5925</v>
      </c>
      <c r="F1169" s="16" t="s">
        <v>3640</v>
      </c>
      <c r="G1169" s="16" t="s">
        <v>3641</v>
      </c>
      <c r="H1169" s="238">
        <v>2</v>
      </c>
      <c r="I1169" s="238">
        <v>0</v>
      </c>
      <c r="J1169" s="238">
        <v>0</v>
      </c>
      <c r="K1169" s="238">
        <v>0</v>
      </c>
      <c r="L1169" s="238">
        <v>0</v>
      </c>
      <c r="M1169" s="238">
        <v>0</v>
      </c>
      <c r="N1169" s="238">
        <v>0</v>
      </c>
      <c r="O1169" s="238">
        <v>0</v>
      </c>
      <c r="P1169" s="238">
        <v>0</v>
      </c>
      <c r="Q1169" s="232">
        <v>22.22</v>
      </c>
      <c r="R1169" s="232">
        <v>0</v>
      </c>
      <c r="S1169" s="232">
        <v>0</v>
      </c>
      <c r="T1169" s="232">
        <v>0</v>
      </c>
      <c r="U1169" s="232">
        <v>0</v>
      </c>
      <c r="V1169" s="232">
        <v>0</v>
      </c>
      <c r="W1169" s="232">
        <v>0</v>
      </c>
      <c r="X1169" s="232">
        <v>0</v>
      </c>
      <c r="Y1169" s="232">
        <v>0</v>
      </c>
      <c r="Z1169" s="233">
        <v>45991</v>
      </c>
      <c r="AA1169" s="234">
        <v>2</v>
      </c>
      <c r="AB1169" s="232">
        <v>22.22</v>
      </c>
    </row>
    <row r="1170" spans="1:28" x14ac:dyDescent="0.25">
      <c r="A1170" s="16" t="s">
        <v>873</v>
      </c>
      <c r="B1170" s="16" t="s">
        <v>3474</v>
      </c>
      <c r="C1170" s="16" t="s">
        <v>5926</v>
      </c>
      <c r="D1170" s="16" t="s">
        <v>5927</v>
      </c>
      <c r="F1170" s="16" t="s">
        <v>3640</v>
      </c>
      <c r="G1170" s="16" t="s">
        <v>3641</v>
      </c>
      <c r="H1170" s="238">
        <v>3</v>
      </c>
      <c r="I1170" s="238">
        <v>0</v>
      </c>
      <c r="J1170" s="238">
        <v>0</v>
      </c>
      <c r="K1170" s="238">
        <v>0</v>
      </c>
      <c r="L1170" s="238">
        <v>0</v>
      </c>
      <c r="M1170" s="238">
        <v>0</v>
      </c>
      <c r="N1170" s="238">
        <v>0</v>
      </c>
      <c r="O1170" s="238">
        <v>0</v>
      </c>
      <c r="P1170" s="238">
        <v>0</v>
      </c>
      <c r="Q1170" s="232">
        <v>33.33</v>
      </c>
      <c r="R1170" s="232">
        <v>0</v>
      </c>
      <c r="S1170" s="232">
        <v>0</v>
      </c>
      <c r="T1170" s="232">
        <v>0</v>
      </c>
      <c r="U1170" s="232">
        <v>0</v>
      </c>
      <c r="V1170" s="232">
        <v>0</v>
      </c>
      <c r="W1170" s="232">
        <v>0</v>
      </c>
      <c r="X1170" s="232">
        <v>0</v>
      </c>
      <c r="Y1170" s="232">
        <v>0</v>
      </c>
      <c r="Z1170" s="233">
        <v>45991</v>
      </c>
      <c r="AA1170" s="234">
        <v>3</v>
      </c>
      <c r="AB1170" s="232">
        <v>33.33</v>
      </c>
    </row>
    <row r="1171" spans="1:28" x14ac:dyDescent="0.25">
      <c r="A1171" s="16" t="s">
        <v>873</v>
      </c>
      <c r="B1171" s="16" t="s">
        <v>3474</v>
      </c>
      <c r="C1171" s="16" t="s">
        <v>5928</v>
      </c>
      <c r="D1171" s="16" t="s">
        <v>5929</v>
      </c>
      <c r="F1171" s="16" t="s">
        <v>3640</v>
      </c>
      <c r="G1171" s="16" t="s">
        <v>3641</v>
      </c>
      <c r="H1171" s="238">
        <v>2</v>
      </c>
      <c r="I1171" s="238">
        <v>0</v>
      </c>
      <c r="J1171" s="238">
        <v>0</v>
      </c>
      <c r="K1171" s="238">
        <v>0</v>
      </c>
      <c r="L1171" s="238">
        <v>0</v>
      </c>
      <c r="M1171" s="238">
        <v>0</v>
      </c>
      <c r="N1171" s="238">
        <v>0</v>
      </c>
      <c r="O1171" s="238">
        <v>0</v>
      </c>
      <c r="P1171" s="238">
        <v>0</v>
      </c>
      <c r="Q1171" s="232">
        <v>22.22</v>
      </c>
      <c r="R1171" s="232">
        <v>0</v>
      </c>
      <c r="S1171" s="232">
        <v>0</v>
      </c>
      <c r="T1171" s="232">
        <v>0</v>
      </c>
      <c r="U1171" s="232">
        <v>0</v>
      </c>
      <c r="V1171" s="232">
        <v>0</v>
      </c>
      <c r="W1171" s="232">
        <v>0</v>
      </c>
      <c r="X1171" s="232">
        <v>0</v>
      </c>
      <c r="Y1171" s="232">
        <v>0</v>
      </c>
      <c r="Z1171" s="233">
        <v>45991</v>
      </c>
      <c r="AA1171" s="234">
        <v>2</v>
      </c>
      <c r="AB1171" s="232">
        <v>22.22</v>
      </c>
    </row>
    <row r="1172" spans="1:28" x14ac:dyDescent="0.25">
      <c r="A1172" s="16" t="s">
        <v>873</v>
      </c>
      <c r="B1172" s="16" t="s">
        <v>3474</v>
      </c>
      <c r="C1172" s="16" t="s">
        <v>5930</v>
      </c>
      <c r="D1172" s="16" t="s">
        <v>5931</v>
      </c>
      <c r="F1172" s="16" t="s">
        <v>3640</v>
      </c>
      <c r="G1172" s="16" t="s">
        <v>3641</v>
      </c>
      <c r="H1172" s="238">
        <v>1</v>
      </c>
      <c r="I1172" s="238">
        <v>0</v>
      </c>
      <c r="J1172" s="238">
        <v>0</v>
      </c>
      <c r="K1172" s="238">
        <v>0</v>
      </c>
      <c r="L1172" s="238">
        <v>0</v>
      </c>
      <c r="M1172" s="238">
        <v>0</v>
      </c>
      <c r="N1172" s="238">
        <v>0</v>
      </c>
      <c r="O1172" s="238">
        <v>0</v>
      </c>
      <c r="P1172" s="238">
        <v>0</v>
      </c>
      <c r="Q1172" s="232">
        <v>11.11</v>
      </c>
      <c r="R1172" s="232">
        <v>0</v>
      </c>
      <c r="S1172" s="232">
        <v>0</v>
      </c>
      <c r="T1172" s="232">
        <v>0</v>
      </c>
      <c r="U1172" s="232">
        <v>0</v>
      </c>
      <c r="V1172" s="232">
        <v>0</v>
      </c>
      <c r="W1172" s="232">
        <v>0</v>
      </c>
      <c r="X1172" s="232">
        <v>0</v>
      </c>
      <c r="Y1172" s="232">
        <v>0</v>
      </c>
      <c r="Z1172" s="233">
        <v>45991</v>
      </c>
      <c r="AA1172" s="234">
        <v>1</v>
      </c>
      <c r="AB1172" s="232">
        <v>11.11</v>
      </c>
    </row>
    <row r="1173" spans="1:28" x14ac:dyDescent="0.25">
      <c r="A1173" s="16" t="s">
        <v>873</v>
      </c>
      <c r="B1173" s="16" t="s">
        <v>3474</v>
      </c>
      <c r="C1173" s="16" t="s">
        <v>5932</v>
      </c>
      <c r="D1173" s="16" t="s">
        <v>5933</v>
      </c>
      <c r="F1173" s="16" t="s">
        <v>3640</v>
      </c>
      <c r="G1173" s="16" t="s">
        <v>3641</v>
      </c>
      <c r="H1173" s="238">
        <v>4</v>
      </c>
      <c r="I1173" s="238">
        <v>0</v>
      </c>
      <c r="J1173" s="238">
        <v>0</v>
      </c>
      <c r="K1173" s="238">
        <v>0</v>
      </c>
      <c r="L1173" s="238">
        <v>0</v>
      </c>
      <c r="M1173" s="238">
        <v>0</v>
      </c>
      <c r="N1173" s="238">
        <v>0</v>
      </c>
      <c r="O1173" s="238">
        <v>0</v>
      </c>
      <c r="P1173" s="238">
        <v>0</v>
      </c>
      <c r="Q1173" s="232">
        <v>44.44</v>
      </c>
      <c r="R1173" s="232">
        <v>0</v>
      </c>
      <c r="S1173" s="232">
        <v>0</v>
      </c>
      <c r="T1173" s="232">
        <v>0</v>
      </c>
      <c r="U1173" s="232">
        <v>0</v>
      </c>
      <c r="V1173" s="232">
        <v>0</v>
      </c>
      <c r="W1173" s="232">
        <v>0</v>
      </c>
      <c r="X1173" s="232">
        <v>0</v>
      </c>
      <c r="Y1173" s="232">
        <v>0</v>
      </c>
      <c r="Z1173" s="233">
        <v>45991</v>
      </c>
      <c r="AA1173" s="234">
        <v>4</v>
      </c>
      <c r="AB1173" s="232">
        <v>44.44</v>
      </c>
    </row>
    <row r="1174" spans="1:28" x14ac:dyDescent="0.25">
      <c r="A1174" s="16" t="s">
        <v>873</v>
      </c>
      <c r="B1174" s="16" t="s">
        <v>3474</v>
      </c>
      <c r="C1174" s="16" t="s">
        <v>5934</v>
      </c>
      <c r="D1174" s="16" t="s">
        <v>5935</v>
      </c>
      <c r="F1174" s="16" t="s">
        <v>3640</v>
      </c>
      <c r="G1174" s="16" t="s">
        <v>3641</v>
      </c>
      <c r="H1174" s="238">
        <v>7</v>
      </c>
      <c r="I1174" s="238">
        <v>0</v>
      </c>
      <c r="J1174" s="238">
        <v>0</v>
      </c>
      <c r="K1174" s="238">
        <v>0</v>
      </c>
      <c r="L1174" s="238">
        <v>0</v>
      </c>
      <c r="M1174" s="238">
        <v>0</v>
      </c>
      <c r="N1174" s="238">
        <v>0</v>
      </c>
      <c r="O1174" s="238">
        <v>0</v>
      </c>
      <c r="P1174" s="238">
        <v>0</v>
      </c>
      <c r="Q1174" s="232">
        <v>77.77</v>
      </c>
      <c r="R1174" s="232">
        <v>0</v>
      </c>
      <c r="S1174" s="232">
        <v>0</v>
      </c>
      <c r="T1174" s="232">
        <v>0</v>
      </c>
      <c r="U1174" s="232">
        <v>0</v>
      </c>
      <c r="V1174" s="232">
        <v>0</v>
      </c>
      <c r="W1174" s="232">
        <v>0</v>
      </c>
      <c r="X1174" s="232">
        <v>0</v>
      </c>
      <c r="Y1174" s="232">
        <v>0</v>
      </c>
      <c r="Z1174" s="233">
        <v>45991</v>
      </c>
      <c r="AA1174" s="234">
        <v>7</v>
      </c>
      <c r="AB1174" s="232">
        <v>77.77</v>
      </c>
    </row>
    <row r="1175" spans="1:28" x14ac:dyDescent="0.25">
      <c r="A1175" s="16" t="s">
        <v>873</v>
      </c>
      <c r="B1175" s="16" t="s">
        <v>3474</v>
      </c>
      <c r="C1175" s="16" t="s">
        <v>5936</v>
      </c>
      <c r="D1175" s="16" t="s">
        <v>5937</v>
      </c>
      <c r="F1175" s="16" t="s">
        <v>3640</v>
      </c>
      <c r="G1175" s="16" t="s">
        <v>3641</v>
      </c>
      <c r="H1175" s="238">
        <v>3</v>
      </c>
      <c r="I1175" s="238">
        <v>0</v>
      </c>
      <c r="J1175" s="238">
        <v>0</v>
      </c>
      <c r="K1175" s="238">
        <v>0</v>
      </c>
      <c r="L1175" s="238">
        <v>0</v>
      </c>
      <c r="M1175" s="238">
        <v>0</v>
      </c>
      <c r="N1175" s="238">
        <v>0</v>
      </c>
      <c r="O1175" s="238">
        <v>0</v>
      </c>
      <c r="P1175" s="238">
        <v>0</v>
      </c>
      <c r="Q1175" s="232">
        <v>33.33</v>
      </c>
      <c r="R1175" s="232">
        <v>0</v>
      </c>
      <c r="S1175" s="232">
        <v>0</v>
      </c>
      <c r="T1175" s="232">
        <v>0</v>
      </c>
      <c r="U1175" s="232">
        <v>0</v>
      </c>
      <c r="V1175" s="232">
        <v>0</v>
      </c>
      <c r="W1175" s="232">
        <v>0</v>
      </c>
      <c r="X1175" s="232">
        <v>0</v>
      </c>
      <c r="Y1175" s="232">
        <v>0</v>
      </c>
      <c r="Z1175" s="233">
        <v>45991</v>
      </c>
      <c r="AA1175" s="234">
        <v>3</v>
      </c>
      <c r="AB1175" s="232">
        <v>33.33</v>
      </c>
    </row>
    <row r="1176" spans="1:28" x14ac:dyDescent="0.25">
      <c r="A1176" s="16" t="s">
        <v>873</v>
      </c>
      <c r="B1176" s="16" t="s">
        <v>3474</v>
      </c>
      <c r="C1176" s="16" t="s">
        <v>5938</v>
      </c>
      <c r="D1176" s="16" t="s">
        <v>5939</v>
      </c>
      <c r="F1176" s="16" t="s">
        <v>3640</v>
      </c>
      <c r="G1176" s="16" t="s">
        <v>3641</v>
      </c>
      <c r="H1176" s="238">
        <v>2</v>
      </c>
      <c r="I1176" s="238">
        <v>0</v>
      </c>
      <c r="J1176" s="238">
        <v>0</v>
      </c>
      <c r="K1176" s="238">
        <v>0</v>
      </c>
      <c r="L1176" s="238">
        <v>0</v>
      </c>
      <c r="M1176" s="238">
        <v>0</v>
      </c>
      <c r="N1176" s="238">
        <v>0</v>
      </c>
      <c r="O1176" s="238">
        <v>0</v>
      </c>
      <c r="P1176" s="238">
        <v>0</v>
      </c>
      <c r="Q1176" s="232">
        <v>22.22</v>
      </c>
      <c r="R1176" s="232">
        <v>0</v>
      </c>
      <c r="S1176" s="232">
        <v>0</v>
      </c>
      <c r="T1176" s="232">
        <v>0</v>
      </c>
      <c r="U1176" s="232">
        <v>0</v>
      </c>
      <c r="V1176" s="232">
        <v>0</v>
      </c>
      <c r="W1176" s="232">
        <v>0</v>
      </c>
      <c r="X1176" s="232">
        <v>0</v>
      </c>
      <c r="Y1176" s="232">
        <v>0</v>
      </c>
      <c r="Z1176" s="233">
        <v>45991</v>
      </c>
      <c r="AA1176" s="234">
        <v>2</v>
      </c>
      <c r="AB1176" s="232">
        <v>22.22</v>
      </c>
    </row>
    <row r="1177" spans="1:28" x14ac:dyDescent="0.25">
      <c r="A1177" s="16" t="s">
        <v>873</v>
      </c>
      <c r="B1177" s="16" t="s">
        <v>3474</v>
      </c>
      <c r="C1177" s="16" t="s">
        <v>5940</v>
      </c>
      <c r="D1177" s="16" t="s">
        <v>5941</v>
      </c>
      <c r="F1177" s="16" t="s">
        <v>3640</v>
      </c>
      <c r="G1177" s="16" t="s">
        <v>3641</v>
      </c>
      <c r="H1177" s="238">
        <v>1</v>
      </c>
      <c r="I1177" s="238">
        <v>0</v>
      </c>
      <c r="J1177" s="238">
        <v>0</v>
      </c>
      <c r="K1177" s="238">
        <v>0</v>
      </c>
      <c r="L1177" s="238">
        <v>0</v>
      </c>
      <c r="M1177" s="238">
        <v>0</v>
      </c>
      <c r="N1177" s="238">
        <v>0</v>
      </c>
      <c r="O1177" s="238">
        <v>0</v>
      </c>
      <c r="P1177" s="238">
        <v>0</v>
      </c>
      <c r="Q1177" s="232">
        <v>11.11</v>
      </c>
      <c r="R1177" s="232">
        <v>0</v>
      </c>
      <c r="S1177" s="232">
        <v>0</v>
      </c>
      <c r="T1177" s="232">
        <v>0</v>
      </c>
      <c r="U1177" s="232">
        <v>0</v>
      </c>
      <c r="V1177" s="232">
        <v>0</v>
      </c>
      <c r="W1177" s="232">
        <v>0</v>
      </c>
      <c r="X1177" s="232">
        <v>0</v>
      </c>
      <c r="Y1177" s="232">
        <v>0</v>
      </c>
      <c r="Z1177" s="233">
        <v>45991</v>
      </c>
      <c r="AA1177" s="234">
        <v>1</v>
      </c>
      <c r="AB1177" s="232">
        <v>11.11</v>
      </c>
    </row>
    <row r="1178" spans="1:28" x14ac:dyDescent="0.25">
      <c r="A1178" s="16" t="s">
        <v>873</v>
      </c>
      <c r="B1178" s="16" t="s">
        <v>3474</v>
      </c>
      <c r="C1178" s="16" t="s">
        <v>5942</v>
      </c>
      <c r="D1178" s="16" t="s">
        <v>5943</v>
      </c>
      <c r="F1178" s="16" t="s">
        <v>3640</v>
      </c>
      <c r="G1178" s="16" t="s">
        <v>3641</v>
      </c>
      <c r="H1178" s="238">
        <v>3</v>
      </c>
      <c r="I1178" s="238">
        <v>0</v>
      </c>
      <c r="J1178" s="238">
        <v>0</v>
      </c>
      <c r="K1178" s="238">
        <v>0</v>
      </c>
      <c r="L1178" s="238">
        <v>0</v>
      </c>
      <c r="M1178" s="238">
        <v>0</v>
      </c>
      <c r="N1178" s="238">
        <v>0</v>
      </c>
      <c r="O1178" s="238">
        <v>0</v>
      </c>
      <c r="P1178" s="238">
        <v>0</v>
      </c>
      <c r="Q1178" s="232">
        <v>33.33</v>
      </c>
      <c r="R1178" s="232">
        <v>0</v>
      </c>
      <c r="S1178" s="232">
        <v>0</v>
      </c>
      <c r="T1178" s="232">
        <v>0</v>
      </c>
      <c r="U1178" s="232">
        <v>0</v>
      </c>
      <c r="V1178" s="232">
        <v>0</v>
      </c>
      <c r="W1178" s="232">
        <v>0</v>
      </c>
      <c r="X1178" s="232">
        <v>0</v>
      </c>
      <c r="Y1178" s="232">
        <v>0</v>
      </c>
      <c r="Z1178" s="233">
        <v>45991</v>
      </c>
      <c r="AA1178" s="234">
        <v>3</v>
      </c>
      <c r="AB1178" s="232">
        <v>33.33</v>
      </c>
    </row>
    <row r="1179" spans="1:28" x14ac:dyDescent="0.25">
      <c r="A1179" s="16" t="s">
        <v>873</v>
      </c>
      <c r="B1179" s="16" t="s">
        <v>3474</v>
      </c>
      <c r="C1179" s="16" t="s">
        <v>5944</v>
      </c>
      <c r="D1179" s="16" t="s">
        <v>5945</v>
      </c>
      <c r="F1179" s="16" t="s">
        <v>3640</v>
      </c>
      <c r="G1179" s="16" t="s">
        <v>3641</v>
      </c>
      <c r="H1179" s="238">
        <v>3</v>
      </c>
      <c r="I1179" s="238">
        <v>0</v>
      </c>
      <c r="J1179" s="238">
        <v>0</v>
      </c>
      <c r="K1179" s="238">
        <v>0</v>
      </c>
      <c r="L1179" s="238">
        <v>0</v>
      </c>
      <c r="M1179" s="238">
        <v>0</v>
      </c>
      <c r="N1179" s="238">
        <v>0</v>
      </c>
      <c r="O1179" s="238">
        <v>0</v>
      </c>
      <c r="P1179" s="238">
        <v>0</v>
      </c>
      <c r="Q1179" s="232">
        <v>33.33</v>
      </c>
      <c r="R1179" s="232">
        <v>0</v>
      </c>
      <c r="S1179" s="232">
        <v>0</v>
      </c>
      <c r="T1179" s="232">
        <v>0</v>
      </c>
      <c r="U1179" s="232">
        <v>0</v>
      </c>
      <c r="V1179" s="232">
        <v>0</v>
      </c>
      <c r="W1179" s="232">
        <v>0</v>
      </c>
      <c r="X1179" s="232">
        <v>0</v>
      </c>
      <c r="Y1179" s="232">
        <v>0</v>
      </c>
      <c r="Z1179" s="233">
        <v>45991</v>
      </c>
      <c r="AA1179" s="234">
        <v>3</v>
      </c>
      <c r="AB1179" s="232">
        <v>33.33</v>
      </c>
    </row>
    <row r="1180" spans="1:28" x14ac:dyDescent="0.25">
      <c r="A1180" s="16" t="s">
        <v>873</v>
      </c>
      <c r="B1180" s="16" t="s">
        <v>3474</v>
      </c>
      <c r="C1180" s="16" t="s">
        <v>5946</v>
      </c>
      <c r="D1180" s="16" t="s">
        <v>5947</v>
      </c>
      <c r="F1180" s="16" t="s">
        <v>3640</v>
      </c>
      <c r="G1180" s="16" t="s">
        <v>3641</v>
      </c>
      <c r="H1180" s="238">
        <v>11</v>
      </c>
      <c r="I1180" s="238">
        <v>0</v>
      </c>
      <c r="J1180" s="238">
        <v>0</v>
      </c>
      <c r="K1180" s="238">
        <v>0</v>
      </c>
      <c r="L1180" s="238">
        <v>0</v>
      </c>
      <c r="M1180" s="238">
        <v>0</v>
      </c>
      <c r="N1180" s="238">
        <v>0</v>
      </c>
      <c r="O1180" s="238">
        <v>0</v>
      </c>
      <c r="P1180" s="238">
        <v>0</v>
      </c>
      <c r="Q1180" s="232">
        <v>122.21</v>
      </c>
      <c r="R1180" s="232">
        <v>0</v>
      </c>
      <c r="S1180" s="232">
        <v>0</v>
      </c>
      <c r="T1180" s="232">
        <v>0</v>
      </c>
      <c r="U1180" s="232">
        <v>0</v>
      </c>
      <c r="V1180" s="232">
        <v>0</v>
      </c>
      <c r="W1180" s="232">
        <v>0</v>
      </c>
      <c r="X1180" s="232">
        <v>0</v>
      </c>
      <c r="Y1180" s="232">
        <v>0</v>
      </c>
      <c r="Z1180" s="233">
        <v>45991</v>
      </c>
      <c r="AA1180" s="234">
        <v>11</v>
      </c>
      <c r="AB1180" s="232">
        <v>122.21</v>
      </c>
    </row>
    <row r="1181" spans="1:28" x14ac:dyDescent="0.25">
      <c r="A1181" s="16" t="s">
        <v>873</v>
      </c>
      <c r="B1181" s="16" t="s">
        <v>3474</v>
      </c>
      <c r="C1181" s="16" t="s">
        <v>5948</v>
      </c>
      <c r="D1181" s="16" t="s">
        <v>5949</v>
      </c>
      <c r="F1181" s="16" t="s">
        <v>3640</v>
      </c>
      <c r="G1181" s="16" t="s">
        <v>3641</v>
      </c>
      <c r="H1181" s="238">
        <v>1</v>
      </c>
      <c r="I1181" s="238">
        <v>0</v>
      </c>
      <c r="J1181" s="238">
        <v>0</v>
      </c>
      <c r="K1181" s="238">
        <v>0</v>
      </c>
      <c r="L1181" s="238">
        <v>0</v>
      </c>
      <c r="M1181" s="238">
        <v>0</v>
      </c>
      <c r="N1181" s="238">
        <v>0</v>
      </c>
      <c r="O1181" s="238">
        <v>0</v>
      </c>
      <c r="P1181" s="238">
        <v>0</v>
      </c>
      <c r="Q1181" s="232">
        <v>11.11</v>
      </c>
      <c r="R1181" s="232">
        <v>0</v>
      </c>
      <c r="S1181" s="232">
        <v>0</v>
      </c>
      <c r="T1181" s="232">
        <v>0</v>
      </c>
      <c r="U1181" s="232">
        <v>0</v>
      </c>
      <c r="V1181" s="232">
        <v>0</v>
      </c>
      <c r="W1181" s="232">
        <v>0</v>
      </c>
      <c r="X1181" s="232">
        <v>0</v>
      </c>
      <c r="Y1181" s="232">
        <v>0</v>
      </c>
      <c r="Z1181" s="233">
        <v>45991</v>
      </c>
      <c r="AA1181" s="234">
        <v>1</v>
      </c>
      <c r="AB1181" s="232">
        <v>11.11</v>
      </c>
    </row>
    <row r="1182" spans="1:28" x14ac:dyDescent="0.25">
      <c r="A1182" s="16" t="s">
        <v>873</v>
      </c>
      <c r="B1182" s="16" t="s">
        <v>3474</v>
      </c>
      <c r="C1182" s="16" t="s">
        <v>5950</v>
      </c>
      <c r="D1182" s="16" t="s">
        <v>5951</v>
      </c>
      <c r="F1182" s="16" t="s">
        <v>3640</v>
      </c>
      <c r="G1182" s="16" t="s">
        <v>3641</v>
      </c>
      <c r="H1182" s="238">
        <v>2</v>
      </c>
      <c r="I1182" s="238">
        <v>0</v>
      </c>
      <c r="J1182" s="238">
        <v>0</v>
      </c>
      <c r="K1182" s="238">
        <v>0</v>
      </c>
      <c r="L1182" s="238">
        <v>0</v>
      </c>
      <c r="M1182" s="238">
        <v>0</v>
      </c>
      <c r="N1182" s="238">
        <v>0</v>
      </c>
      <c r="O1182" s="238">
        <v>0</v>
      </c>
      <c r="P1182" s="238">
        <v>0</v>
      </c>
      <c r="Q1182" s="232">
        <v>22.22</v>
      </c>
      <c r="R1182" s="232">
        <v>0</v>
      </c>
      <c r="S1182" s="232">
        <v>0</v>
      </c>
      <c r="T1182" s="232">
        <v>0</v>
      </c>
      <c r="U1182" s="232">
        <v>0</v>
      </c>
      <c r="V1182" s="232">
        <v>0</v>
      </c>
      <c r="W1182" s="232">
        <v>0</v>
      </c>
      <c r="X1182" s="232">
        <v>0</v>
      </c>
      <c r="Y1182" s="232">
        <v>0</v>
      </c>
      <c r="Z1182" s="233">
        <v>45991</v>
      </c>
      <c r="AA1182" s="234">
        <v>2</v>
      </c>
      <c r="AB1182" s="232">
        <v>22.22</v>
      </c>
    </row>
    <row r="1183" spans="1:28" x14ac:dyDescent="0.25">
      <c r="A1183" s="16" t="s">
        <v>873</v>
      </c>
      <c r="B1183" s="16" t="s">
        <v>3474</v>
      </c>
      <c r="C1183" s="16" t="s">
        <v>5952</v>
      </c>
      <c r="D1183" s="16" t="s">
        <v>5953</v>
      </c>
      <c r="F1183" s="16" t="s">
        <v>3640</v>
      </c>
      <c r="G1183" s="16" t="s">
        <v>3641</v>
      </c>
      <c r="H1183" s="238">
        <v>2</v>
      </c>
      <c r="I1183" s="238">
        <v>0</v>
      </c>
      <c r="J1183" s="238">
        <v>0</v>
      </c>
      <c r="K1183" s="238">
        <v>0</v>
      </c>
      <c r="L1183" s="238">
        <v>0</v>
      </c>
      <c r="M1183" s="238">
        <v>0</v>
      </c>
      <c r="N1183" s="238">
        <v>0</v>
      </c>
      <c r="O1183" s="238">
        <v>0</v>
      </c>
      <c r="P1183" s="238">
        <v>0</v>
      </c>
      <c r="Q1183" s="232">
        <v>22.22</v>
      </c>
      <c r="R1183" s="232">
        <v>0</v>
      </c>
      <c r="S1183" s="232">
        <v>0</v>
      </c>
      <c r="T1183" s="232">
        <v>0</v>
      </c>
      <c r="U1183" s="232">
        <v>0</v>
      </c>
      <c r="V1183" s="232">
        <v>0</v>
      </c>
      <c r="W1183" s="232">
        <v>0</v>
      </c>
      <c r="X1183" s="232">
        <v>0</v>
      </c>
      <c r="Y1183" s="232">
        <v>0</v>
      </c>
      <c r="Z1183" s="233">
        <v>45991</v>
      </c>
      <c r="AA1183" s="234">
        <v>2</v>
      </c>
      <c r="AB1183" s="232">
        <v>22.22</v>
      </c>
    </row>
    <row r="1184" spans="1:28" x14ac:dyDescent="0.25">
      <c r="A1184" s="16" t="s">
        <v>873</v>
      </c>
      <c r="B1184" s="16" t="s">
        <v>3474</v>
      </c>
      <c r="C1184" s="16" t="s">
        <v>5954</v>
      </c>
      <c r="D1184" s="16" t="s">
        <v>5955</v>
      </c>
      <c r="F1184" s="16" t="s">
        <v>3640</v>
      </c>
      <c r="G1184" s="16" t="s">
        <v>3641</v>
      </c>
      <c r="H1184" s="238">
        <v>1</v>
      </c>
      <c r="I1184" s="238">
        <v>0</v>
      </c>
      <c r="J1184" s="238">
        <v>0</v>
      </c>
      <c r="K1184" s="238">
        <v>0</v>
      </c>
      <c r="L1184" s="238">
        <v>0</v>
      </c>
      <c r="M1184" s="238">
        <v>0</v>
      </c>
      <c r="N1184" s="238">
        <v>0</v>
      </c>
      <c r="O1184" s="238">
        <v>0</v>
      </c>
      <c r="P1184" s="238">
        <v>0</v>
      </c>
      <c r="Q1184" s="232">
        <v>11.11</v>
      </c>
      <c r="R1184" s="232">
        <v>0</v>
      </c>
      <c r="S1184" s="232">
        <v>0</v>
      </c>
      <c r="T1184" s="232">
        <v>0</v>
      </c>
      <c r="U1184" s="232">
        <v>0</v>
      </c>
      <c r="V1184" s="232">
        <v>0</v>
      </c>
      <c r="W1184" s="232">
        <v>0</v>
      </c>
      <c r="X1184" s="232">
        <v>0</v>
      </c>
      <c r="Y1184" s="232">
        <v>0</v>
      </c>
      <c r="Z1184" s="233">
        <v>45991</v>
      </c>
      <c r="AA1184" s="234">
        <v>1</v>
      </c>
      <c r="AB1184" s="232">
        <v>11.11</v>
      </c>
    </row>
    <row r="1185" spans="1:28" x14ac:dyDescent="0.25">
      <c r="A1185" s="16" t="s">
        <v>873</v>
      </c>
      <c r="B1185" s="16" t="s">
        <v>3474</v>
      </c>
      <c r="C1185" s="16" t="s">
        <v>5956</v>
      </c>
      <c r="D1185" s="16" t="s">
        <v>5957</v>
      </c>
      <c r="F1185" s="16" t="s">
        <v>3640</v>
      </c>
      <c r="G1185" s="16" t="s">
        <v>3641</v>
      </c>
      <c r="H1185" s="238">
        <v>1</v>
      </c>
      <c r="I1185" s="238">
        <v>0</v>
      </c>
      <c r="J1185" s="238">
        <v>0</v>
      </c>
      <c r="K1185" s="238">
        <v>0</v>
      </c>
      <c r="L1185" s="238">
        <v>0</v>
      </c>
      <c r="M1185" s="238">
        <v>0</v>
      </c>
      <c r="N1185" s="238">
        <v>0</v>
      </c>
      <c r="O1185" s="238">
        <v>0</v>
      </c>
      <c r="P1185" s="238">
        <v>0</v>
      </c>
      <c r="Q1185" s="232">
        <v>11.11</v>
      </c>
      <c r="R1185" s="232">
        <v>0</v>
      </c>
      <c r="S1185" s="232">
        <v>0</v>
      </c>
      <c r="T1185" s="232">
        <v>0</v>
      </c>
      <c r="U1185" s="232">
        <v>0</v>
      </c>
      <c r="V1185" s="232">
        <v>0</v>
      </c>
      <c r="W1185" s="232">
        <v>0</v>
      </c>
      <c r="X1185" s="232">
        <v>0</v>
      </c>
      <c r="Y1185" s="232">
        <v>0</v>
      </c>
      <c r="Z1185" s="233">
        <v>45991</v>
      </c>
      <c r="AA1185" s="234">
        <v>1</v>
      </c>
      <c r="AB1185" s="232">
        <v>11.11</v>
      </c>
    </row>
    <row r="1186" spans="1:28" x14ac:dyDescent="0.25">
      <c r="A1186" s="16" t="s">
        <v>873</v>
      </c>
      <c r="B1186" s="16" t="s">
        <v>3474</v>
      </c>
      <c r="C1186" s="16" t="s">
        <v>5958</v>
      </c>
      <c r="D1186" s="16" t="s">
        <v>5959</v>
      </c>
      <c r="F1186" s="16" t="s">
        <v>3640</v>
      </c>
      <c r="G1186" s="16" t="s">
        <v>3641</v>
      </c>
      <c r="H1186" s="238">
        <v>4</v>
      </c>
      <c r="I1186" s="238">
        <v>0</v>
      </c>
      <c r="J1186" s="238">
        <v>0</v>
      </c>
      <c r="K1186" s="238">
        <v>0</v>
      </c>
      <c r="L1186" s="238">
        <v>0</v>
      </c>
      <c r="M1186" s="238">
        <v>0</v>
      </c>
      <c r="N1186" s="238">
        <v>0</v>
      </c>
      <c r="O1186" s="238">
        <v>0</v>
      </c>
      <c r="P1186" s="238">
        <v>0</v>
      </c>
      <c r="Q1186" s="232">
        <v>44.44</v>
      </c>
      <c r="R1186" s="232">
        <v>0</v>
      </c>
      <c r="S1186" s="232">
        <v>0</v>
      </c>
      <c r="T1186" s="232">
        <v>0</v>
      </c>
      <c r="U1186" s="232">
        <v>0</v>
      </c>
      <c r="V1186" s="232">
        <v>0</v>
      </c>
      <c r="W1186" s="232">
        <v>0</v>
      </c>
      <c r="X1186" s="232">
        <v>0</v>
      </c>
      <c r="Y1186" s="232">
        <v>0</v>
      </c>
      <c r="Z1186" s="233">
        <v>45991</v>
      </c>
      <c r="AA1186" s="234">
        <v>4</v>
      </c>
      <c r="AB1186" s="232">
        <v>44.44</v>
      </c>
    </row>
    <row r="1187" spans="1:28" x14ac:dyDescent="0.25">
      <c r="A1187" s="16" t="s">
        <v>873</v>
      </c>
      <c r="B1187" s="16" t="s">
        <v>3474</v>
      </c>
      <c r="C1187" s="16" t="s">
        <v>5960</v>
      </c>
      <c r="D1187" s="16" t="s">
        <v>5961</v>
      </c>
      <c r="F1187" s="16" t="s">
        <v>3640</v>
      </c>
      <c r="G1187" s="16" t="s">
        <v>3641</v>
      </c>
      <c r="H1187" s="238">
        <v>3</v>
      </c>
      <c r="I1187" s="238">
        <v>0</v>
      </c>
      <c r="J1187" s="238">
        <v>0</v>
      </c>
      <c r="K1187" s="238">
        <v>0</v>
      </c>
      <c r="L1187" s="238">
        <v>0</v>
      </c>
      <c r="M1187" s="238">
        <v>0</v>
      </c>
      <c r="N1187" s="238">
        <v>0</v>
      </c>
      <c r="O1187" s="238">
        <v>0</v>
      </c>
      <c r="P1187" s="238">
        <v>0</v>
      </c>
      <c r="Q1187" s="232">
        <v>33.33</v>
      </c>
      <c r="R1187" s="232">
        <v>0</v>
      </c>
      <c r="S1187" s="232">
        <v>0</v>
      </c>
      <c r="T1187" s="232">
        <v>0</v>
      </c>
      <c r="U1187" s="232">
        <v>0</v>
      </c>
      <c r="V1187" s="232">
        <v>0</v>
      </c>
      <c r="W1187" s="232">
        <v>0</v>
      </c>
      <c r="X1187" s="232">
        <v>0</v>
      </c>
      <c r="Y1187" s="232">
        <v>0</v>
      </c>
      <c r="Z1187" s="233">
        <v>45991</v>
      </c>
      <c r="AA1187" s="234">
        <v>3</v>
      </c>
      <c r="AB1187" s="232">
        <v>33.33</v>
      </c>
    </row>
    <row r="1188" spans="1:28" x14ac:dyDescent="0.25">
      <c r="A1188" s="16" t="s">
        <v>873</v>
      </c>
      <c r="B1188" s="16" t="s">
        <v>3474</v>
      </c>
      <c r="C1188" s="16" t="s">
        <v>5962</v>
      </c>
      <c r="D1188" s="16" t="s">
        <v>5963</v>
      </c>
      <c r="F1188" s="16" t="s">
        <v>3640</v>
      </c>
      <c r="G1188" s="16" t="s">
        <v>3641</v>
      </c>
      <c r="H1188" s="238">
        <v>2</v>
      </c>
      <c r="I1188" s="238">
        <v>0</v>
      </c>
      <c r="J1188" s="238">
        <v>0</v>
      </c>
      <c r="K1188" s="238">
        <v>0</v>
      </c>
      <c r="L1188" s="238">
        <v>0</v>
      </c>
      <c r="M1188" s="238">
        <v>0</v>
      </c>
      <c r="N1188" s="238">
        <v>0</v>
      </c>
      <c r="O1188" s="238">
        <v>0</v>
      </c>
      <c r="P1188" s="238">
        <v>0</v>
      </c>
      <c r="Q1188" s="232">
        <v>22.22</v>
      </c>
      <c r="R1188" s="232">
        <v>0</v>
      </c>
      <c r="S1188" s="232">
        <v>0</v>
      </c>
      <c r="T1188" s="232">
        <v>0</v>
      </c>
      <c r="U1188" s="232">
        <v>0</v>
      </c>
      <c r="V1188" s="232">
        <v>0</v>
      </c>
      <c r="W1188" s="232">
        <v>0</v>
      </c>
      <c r="X1188" s="232">
        <v>0</v>
      </c>
      <c r="Y1188" s="232">
        <v>0</v>
      </c>
      <c r="Z1188" s="233">
        <v>45991</v>
      </c>
      <c r="AA1188" s="234">
        <v>2</v>
      </c>
      <c r="AB1188" s="232">
        <v>22.22</v>
      </c>
    </row>
    <row r="1189" spans="1:28" x14ac:dyDescent="0.25">
      <c r="A1189" s="16" t="s">
        <v>873</v>
      </c>
      <c r="B1189" s="16" t="s">
        <v>3474</v>
      </c>
      <c r="C1189" s="16" t="s">
        <v>5964</v>
      </c>
      <c r="D1189" s="16" t="s">
        <v>5965</v>
      </c>
      <c r="F1189" s="16" t="s">
        <v>3640</v>
      </c>
      <c r="G1189" s="16" t="s">
        <v>3641</v>
      </c>
      <c r="H1189" s="238">
        <v>1</v>
      </c>
      <c r="I1189" s="238">
        <v>0</v>
      </c>
      <c r="J1189" s="238">
        <v>0</v>
      </c>
      <c r="K1189" s="238">
        <v>0</v>
      </c>
      <c r="L1189" s="238">
        <v>0</v>
      </c>
      <c r="M1189" s="238">
        <v>0</v>
      </c>
      <c r="N1189" s="238">
        <v>0</v>
      </c>
      <c r="O1189" s="238">
        <v>0</v>
      </c>
      <c r="P1189" s="238">
        <v>0</v>
      </c>
      <c r="Q1189" s="232">
        <v>11.11</v>
      </c>
      <c r="R1189" s="232">
        <v>0</v>
      </c>
      <c r="S1189" s="232">
        <v>0</v>
      </c>
      <c r="T1189" s="232">
        <v>0</v>
      </c>
      <c r="U1189" s="232">
        <v>0</v>
      </c>
      <c r="V1189" s="232">
        <v>0</v>
      </c>
      <c r="W1189" s="232">
        <v>0</v>
      </c>
      <c r="X1189" s="232">
        <v>0</v>
      </c>
      <c r="Y1189" s="232">
        <v>0</v>
      </c>
      <c r="Z1189" s="233">
        <v>45991</v>
      </c>
      <c r="AA1189" s="234">
        <v>1</v>
      </c>
      <c r="AB1189" s="232">
        <v>11.11</v>
      </c>
    </row>
    <row r="1190" spans="1:28" x14ac:dyDescent="0.25">
      <c r="A1190" s="16" t="s">
        <v>873</v>
      </c>
      <c r="B1190" s="16" t="s">
        <v>3474</v>
      </c>
      <c r="C1190" s="16" t="s">
        <v>5966</v>
      </c>
      <c r="D1190" s="16" t="s">
        <v>5967</v>
      </c>
      <c r="F1190" s="16" t="s">
        <v>3640</v>
      </c>
      <c r="G1190" s="16" t="s">
        <v>3641</v>
      </c>
      <c r="H1190" s="238">
        <v>1</v>
      </c>
      <c r="I1190" s="238">
        <v>0</v>
      </c>
      <c r="J1190" s="238">
        <v>0</v>
      </c>
      <c r="K1190" s="238">
        <v>0</v>
      </c>
      <c r="L1190" s="238">
        <v>0</v>
      </c>
      <c r="M1190" s="238">
        <v>0</v>
      </c>
      <c r="N1190" s="238">
        <v>0</v>
      </c>
      <c r="O1190" s="238">
        <v>0</v>
      </c>
      <c r="P1190" s="238">
        <v>0</v>
      </c>
      <c r="Q1190" s="232">
        <v>11.11</v>
      </c>
      <c r="R1190" s="232">
        <v>0</v>
      </c>
      <c r="S1190" s="232">
        <v>0</v>
      </c>
      <c r="T1190" s="232">
        <v>0</v>
      </c>
      <c r="U1190" s="232">
        <v>0</v>
      </c>
      <c r="V1190" s="232">
        <v>0</v>
      </c>
      <c r="W1190" s="232">
        <v>0</v>
      </c>
      <c r="X1190" s="232">
        <v>0</v>
      </c>
      <c r="Y1190" s="232">
        <v>0</v>
      </c>
      <c r="Z1190" s="233">
        <v>45991</v>
      </c>
      <c r="AA1190" s="234">
        <v>1</v>
      </c>
      <c r="AB1190" s="232">
        <v>11.11</v>
      </c>
    </row>
    <row r="1191" spans="1:28" x14ac:dyDescent="0.25">
      <c r="A1191" s="16" t="s">
        <v>873</v>
      </c>
      <c r="B1191" s="16" t="s">
        <v>3474</v>
      </c>
      <c r="C1191" s="16" t="s">
        <v>5968</v>
      </c>
      <c r="D1191" s="16" t="s">
        <v>5969</v>
      </c>
      <c r="F1191" s="16" t="s">
        <v>3640</v>
      </c>
      <c r="G1191" s="16" t="s">
        <v>3641</v>
      </c>
      <c r="H1191" s="238">
        <v>1</v>
      </c>
      <c r="I1191" s="238">
        <v>0</v>
      </c>
      <c r="J1191" s="238">
        <v>0</v>
      </c>
      <c r="K1191" s="238">
        <v>0</v>
      </c>
      <c r="L1191" s="238">
        <v>0</v>
      </c>
      <c r="M1191" s="238">
        <v>0</v>
      </c>
      <c r="N1191" s="238">
        <v>0</v>
      </c>
      <c r="O1191" s="238">
        <v>0</v>
      </c>
      <c r="P1191" s="238">
        <v>0</v>
      </c>
      <c r="Q1191" s="232">
        <v>11.11</v>
      </c>
      <c r="R1191" s="232">
        <v>0</v>
      </c>
      <c r="S1191" s="232">
        <v>0</v>
      </c>
      <c r="T1191" s="232">
        <v>0</v>
      </c>
      <c r="U1191" s="232">
        <v>0</v>
      </c>
      <c r="V1191" s="232">
        <v>0</v>
      </c>
      <c r="W1191" s="232">
        <v>0</v>
      </c>
      <c r="X1191" s="232">
        <v>0</v>
      </c>
      <c r="Y1191" s="232">
        <v>0</v>
      </c>
      <c r="Z1191" s="233">
        <v>45991</v>
      </c>
      <c r="AA1191" s="234">
        <v>1</v>
      </c>
      <c r="AB1191" s="232">
        <v>11.11</v>
      </c>
    </row>
    <row r="1192" spans="1:28" x14ac:dyDescent="0.25">
      <c r="A1192" s="16" t="s">
        <v>1059</v>
      </c>
      <c r="B1192" s="16" t="s">
        <v>2893</v>
      </c>
      <c r="C1192" s="16" t="s">
        <v>5970</v>
      </c>
      <c r="D1192" s="16" t="s">
        <v>5971</v>
      </c>
      <c r="F1192" s="16" t="s">
        <v>3640</v>
      </c>
      <c r="G1192" s="16" t="s">
        <v>3641</v>
      </c>
      <c r="H1192" s="238">
        <v>1</v>
      </c>
      <c r="I1192" s="238">
        <v>0</v>
      </c>
      <c r="J1192" s="238">
        <v>0</v>
      </c>
      <c r="K1192" s="238">
        <v>0</v>
      </c>
      <c r="L1192" s="238">
        <v>0</v>
      </c>
      <c r="M1192" s="238">
        <v>0</v>
      </c>
      <c r="N1192" s="238">
        <v>0</v>
      </c>
      <c r="O1192" s="238">
        <v>0</v>
      </c>
      <c r="P1192" s="238">
        <v>0</v>
      </c>
      <c r="Q1192" s="232">
        <v>11.11</v>
      </c>
      <c r="R1192" s="232">
        <v>0</v>
      </c>
      <c r="S1192" s="232">
        <v>0</v>
      </c>
      <c r="T1192" s="232">
        <v>0</v>
      </c>
      <c r="U1192" s="232">
        <v>0</v>
      </c>
      <c r="V1192" s="232">
        <v>0</v>
      </c>
      <c r="W1192" s="232">
        <v>0</v>
      </c>
      <c r="X1192" s="232">
        <v>0</v>
      </c>
      <c r="Y1192" s="232">
        <v>0</v>
      </c>
      <c r="Z1192" s="233">
        <v>45991</v>
      </c>
      <c r="AA1192" s="234">
        <v>1</v>
      </c>
      <c r="AB1192" s="232">
        <v>11.11</v>
      </c>
    </row>
    <row r="1193" spans="1:28" x14ac:dyDescent="0.25">
      <c r="A1193" s="16" t="s">
        <v>873</v>
      </c>
      <c r="B1193" s="16" t="s">
        <v>3474</v>
      </c>
      <c r="C1193" s="16" t="s">
        <v>5972</v>
      </c>
      <c r="D1193" s="16" t="s">
        <v>5973</v>
      </c>
      <c r="F1193" s="16" t="s">
        <v>3640</v>
      </c>
      <c r="G1193" s="16" t="s">
        <v>3641</v>
      </c>
      <c r="H1193" s="238">
        <v>1</v>
      </c>
      <c r="I1193" s="238">
        <v>0</v>
      </c>
      <c r="J1193" s="238">
        <v>0</v>
      </c>
      <c r="K1193" s="238">
        <v>0</v>
      </c>
      <c r="L1193" s="238">
        <v>0</v>
      </c>
      <c r="M1193" s="238">
        <v>0</v>
      </c>
      <c r="N1193" s="238">
        <v>0</v>
      </c>
      <c r="O1193" s="238">
        <v>0</v>
      </c>
      <c r="P1193" s="238">
        <v>0</v>
      </c>
      <c r="Q1193" s="232">
        <v>11.11</v>
      </c>
      <c r="R1193" s="232">
        <v>0</v>
      </c>
      <c r="S1193" s="232">
        <v>0</v>
      </c>
      <c r="T1193" s="232">
        <v>0</v>
      </c>
      <c r="U1193" s="232">
        <v>0</v>
      </c>
      <c r="V1193" s="232">
        <v>0</v>
      </c>
      <c r="W1193" s="232">
        <v>0</v>
      </c>
      <c r="X1193" s="232">
        <v>0</v>
      </c>
      <c r="Y1193" s="232">
        <v>0</v>
      </c>
      <c r="Z1193" s="233">
        <v>45991</v>
      </c>
      <c r="AA1193" s="234">
        <v>1</v>
      </c>
      <c r="AB1193" s="232">
        <v>11.11</v>
      </c>
    </row>
    <row r="1194" spans="1:28" x14ac:dyDescent="0.25">
      <c r="A1194" s="16" t="s">
        <v>873</v>
      </c>
      <c r="B1194" s="16" t="s">
        <v>3474</v>
      </c>
      <c r="C1194" s="16" t="s">
        <v>5974</v>
      </c>
      <c r="D1194" s="16" t="s">
        <v>5975</v>
      </c>
      <c r="F1194" s="16" t="s">
        <v>3640</v>
      </c>
      <c r="G1194" s="16" t="s">
        <v>3641</v>
      </c>
      <c r="H1194" s="238">
        <v>1</v>
      </c>
      <c r="I1194" s="238">
        <v>0</v>
      </c>
      <c r="J1194" s="238">
        <v>0</v>
      </c>
      <c r="K1194" s="238">
        <v>0</v>
      </c>
      <c r="L1194" s="238">
        <v>0</v>
      </c>
      <c r="M1194" s="238">
        <v>0</v>
      </c>
      <c r="N1194" s="238">
        <v>0</v>
      </c>
      <c r="O1194" s="238">
        <v>0</v>
      </c>
      <c r="P1194" s="238">
        <v>0</v>
      </c>
      <c r="Q1194" s="232">
        <v>11.11</v>
      </c>
      <c r="R1194" s="232">
        <v>0</v>
      </c>
      <c r="S1194" s="232">
        <v>0</v>
      </c>
      <c r="T1194" s="232">
        <v>0</v>
      </c>
      <c r="U1194" s="232">
        <v>0</v>
      </c>
      <c r="V1194" s="232">
        <v>0</v>
      </c>
      <c r="W1194" s="232">
        <v>0</v>
      </c>
      <c r="X1194" s="232">
        <v>0</v>
      </c>
      <c r="Y1194" s="232">
        <v>0</v>
      </c>
      <c r="Z1194" s="233">
        <v>45991</v>
      </c>
      <c r="AA1194" s="234">
        <v>1</v>
      </c>
      <c r="AB1194" s="232">
        <v>11.11</v>
      </c>
    </row>
    <row r="1195" spans="1:28" x14ac:dyDescent="0.25">
      <c r="A1195" s="16" t="s">
        <v>873</v>
      </c>
      <c r="B1195" s="16" t="s">
        <v>3474</v>
      </c>
      <c r="C1195" s="16" t="s">
        <v>5976</v>
      </c>
      <c r="D1195" s="16" t="s">
        <v>5977</v>
      </c>
      <c r="F1195" s="16" t="s">
        <v>3640</v>
      </c>
      <c r="G1195" s="16" t="s">
        <v>3641</v>
      </c>
      <c r="H1195" s="238">
        <v>1</v>
      </c>
      <c r="I1195" s="238">
        <v>0</v>
      </c>
      <c r="J1195" s="238">
        <v>0</v>
      </c>
      <c r="K1195" s="238">
        <v>0</v>
      </c>
      <c r="L1195" s="238">
        <v>0</v>
      </c>
      <c r="M1195" s="238">
        <v>0</v>
      </c>
      <c r="N1195" s="238">
        <v>0</v>
      </c>
      <c r="O1195" s="238">
        <v>0</v>
      </c>
      <c r="P1195" s="238">
        <v>0</v>
      </c>
      <c r="Q1195" s="232">
        <v>11.11</v>
      </c>
      <c r="R1195" s="232">
        <v>0</v>
      </c>
      <c r="S1195" s="232">
        <v>0</v>
      </c>
      <c r="T1195" s="232">
        <v>0</v>
      </c>
      <c r="U1195" s="232">
        <v>0</v>
      </c>
      <c r="V1195" s="232">
        <v>0</v>
      </c>
      <c r="W1195" s="232">
        <v>0</v>
      </c>
      <c r="X1195" s="232">
        <v>0</v>
      </c>
      <c r="Y1195" s="232">
        <v>0</v>
      </c>
      <c r="Z1195" s="233">
        <v>45991</v>
      </c>
      <c r="AA1195" s="234">
        <v>1</v>
      </c>
      <c r="AB1195" s="232">
        <v>11.11</v>
      </c>
    </row>
    <row r="1196" spans="1:28" x14ac:dyDescent="0.25">
      <c r="A1196" s="16" t="s">
        <v>873</v>
      </c>
      <c r="B1196" s="16" t="s">
        <v>3474</v>
      </c>
      <c r="C1196" s="16" t="s">
        <v>5978</v>
      </c>
      <c r="D1196" s="16" t="s">
        <v>5979</v>
      </c>
      <c r="F1196" s="16" t="s">
        <v>3640</v>
      </c>
      <c r="G1196" s="16" t="s">
        <v>3641</v>
      </c>
      <c r="H1196" s="238">
        <v>2</v>
      </c>
      <c r="I1196" s="238">
        <v>0</v>
      </c>
      <c r="J1196" s="238">
        <v>0</v>
      </c>
      <c r="K1196" s="238">
        <v>0</v>
      </c>
      <c r="L1196" s="238">
        <v>0</v>
      </c>
      <c r="M1196" s="238">
        <v>0</v>
      </c>
      <c r="N1196" s="238">
        <v>0</v>
      </c>
      <c r="O1196" s="238">
        <v>0</v>
      </c>
      <c r="P1196" s="238">
        <v>0</v>
      </c>
      <c r="Q1196" s="232">
        <v>22.22</v>
      </c>
      <c r="R1196" s="232">
        <v>0</v>
      </c>
      <c r="S1196" s="232">
        <v>0</v>
      </c>
      <c r="T1196" s="232">
        <v>0</v>
      </c>
      <c r="U1196" s="232">
        <v>0</v>
      </c>
      <c r="V1196" s="232">
        <v>0</v>
      </c>
      <c r="W1196" s="232">
        <v>0</v>
      </c>
      <c r="X1196" s="232">
        <v>0</v>
      </c>
      <c r="Y1196" s="232">
        <v>0</v>
      </c>
      <c r="Z1196" s="233">
        <v>45991</v>
      </c>
      <c r="AA1196" s="234">
        <v>2</v>
      </c>
      <c r="AB1196" s="232">
        <v>22.22</v>
      </c>
    </row>
    <row r="1197" spans="1:28" x14ac:dyDescent="0.25">
      <c r="A1197" s="16" t="s">
        <v>873</v>
      </c>
      <c r="B1197" s="16" t="s">
        <v>3474</v>
      </c>
      <c r="C1197" s="16" t="s">
        <v>5980</v>
      </c>
      <c r="D1197" s="16" t="s">
        <v>5981</v>
      </c>
      <c r="F1197" s="16" t="s">
        <v>3640</v>
      </c>
      <c r="G1197" s="16" t="s">
        <v>3641</v>
      </c>
      <c r="H1197" s="238">
        <v>1</v>
      </c>
      <c r="I1197" s="238">
        <v>0</v>
      </c>
      <c r="J1197" s="238">
        <v>0</v>
      </c>
      <c r="K1197" s="238">
        <v>0</v>
      </c>
      <c r="L1197" s="238">
        <v>0</v>
      </c>
      <c r="M1197" s="238">
        <v>0</v>
      </c>
      <c r="N1197" s="238">
        <v>0</v>
      </c>
      <c r="O1197" s="238">
        <v>0</v>
      </c>
      <c r="P1197" s="238">
        <v>0</v>
      </c>
      <c r="Q1197" s="232">
        <v>11.11</v>
      </c>
      <c r="R1197" s="232">
        <v>0</v>
      </c>
      <c r="S1197" s="232">
        <v>0</v>
      </c>
      <c r="T1197" s="232">
        <v>0</v>
      </c>
      <c r="U1197" s="232">
        <v>0</v>
      </c>
      <c r="V1197" s="232">
        <v>0</v>
      </c>
      <c r="W1197" s="232">
        <v>0</v>
      </c>
      <c r="X1197" s="232">
        <v>0</v>
      </c>
      <c r="Y1197" s="232">
        <v>0</v>
      </c>
      <c r="Z1197" s="233">
        <v>45991</v>
      </c>
      <c r="AA1197" s="234">
        <v>1</v>
      </c>
      <c r="AB1197" s="232">
        <v>11.11</v>
      </c>
    </row>
    <row r="1198" spans="1:28" x14ac:dyDescent="0.25">
      <c r="A1198" s="16" t="s">
        <v>873</v>
      </c>
      <c r="B1198" s="16" t="s">
        <v>3474</v>
      </c>
      <c r="C1198" s="16" t="s">
        <v>5982</v>
      </c>
      <c r="D1198" s="16" t="s">
        <v>5983</v>
      </c>
      <c r="F1198" s="16" t="s">
        <v>3640</v>
      </c>
      <c r="G1198" s="16" t="s">
        <v>3641</v>
      </c>
      <c r="H1198" s="238">
        <v>2</v>
      </c>
      <c r="I1198" s="238">
        <v>0</v>
      </c>
      <c r="J1198" s="238">
        <v>0</v>
      </c>
      <c r="K1198" s="238">
        <v>0</v>
      </c>
      <c r="L1198" s="238">
        <v>0</v>
      </c>
      <c r="M1198" s="238">
        <v>0</v>
      </c>
      <c r="N1198" s="238">
        <v>0</v>
      </c>
      <c r="O1198" s="238">
        <v>0</v>
      </c>
      <c r="P1198" s="238">
        <v>0</v>
      </c>
      <c r="Q1198" s="232">
        <v>22.22</v>
      </c>
      <c r="R1198" s="232">
        <v>0</v>
      </c>
      <c r="S1198" s="232">
        <v>0</v>
      </c>
      <c r="T1198" s="232">
        <v>0</v>
      </c>
      <c r="U1198" s="232">
        <v>0</v>
      </c>
      <c r="V1198" s="232">
        <v>0</v>
      </c>
      <c r="W1198" s="232">
        <v>0</v>
      </c>
      <c r="X1198" s="232">
        <v>0</v>
      </c>
      <c r="Y1198" s="232">
        <v>0</v>
      </c>
      <c r="Z1198" s="233">
        <v>45991</v>
      </c>
      <c r="AA1198" s="234">
        <v>2</v>
      </c>
      <c r="AB1198" s="232">
        <v>22.22</v>
      </c>
    </row>
    <row r="1199" spans="1:28" x14ac:dyDescent="0.25">
      <c r="A1199" s="16" t="s">
        <v>873</v>
      </c>
      <c r="B1199" s="16" t="s">
        <v>3474</v>
      </c>
      <c r="C1199" s="16" t="s">
        <v>5984</v>
      </c>
      <c r="D1199" s="16" t="s">
        <v>5985</v>
      </c>
      <c r="F1199" s="16" t="s">
        <v>3640</v>
      </c>
      <c r="G1199" s="16" t="s">
        <v>3641</v>
      </c>
      <c r="H1199" s="238">
        <v>1</v>
      </c>
      <c r="I1199" s="238">
        <v>0</v>
      </c>
      <c r="J1199" s="238">
        <v>0</v>
      </c>
      <c r="K1199" s="238">
        <v>0</v>
      </c>
      <c r="L1199" s="238">
        <v>0</v>
      </c>
      <c r="M1199" s="238">
        <v>0</v>
      </c>
      <c r="N1199" s="238">
        <v>0</v>
      </c>
      <c r="O1199" s="238">
        <v>0</v>
      </c>
      <c r="P1199" s="238">
        <v>0</v>
      </c>
      <c r="Q1199" s="232">
        <v>11.11</v>
      </c>
      <c r="R1199" s="232">
        <v>0</v>
      </c>
      <c r="S1199" s="232">
        <v>0</v>
      </c>
      <c r="T1199" s="232">
        <v>0</v>
      </c>
      <c r="U1199" s="232">
        <v>0</v>
      </c>
      <c r="V1199" s="232">
        <v>0</v>
      </c>
      <c r="W1199" s="232">
        <v>0</v>
      </c>
      <c r="X1199" s="232">
        <v>0</v>
      </c>
      <c r="Y1199" s="232">
        <v>0</v>
      </c>
      <c r="Z1199" s="233">
        <v>45991</v>
      </c>
      <c r="AA1199" s="234">
        <v>1</v>
      </c>
      <c r="AB1199" s="232">
        <v>11.11</v>
      </c>
    </row>
    <row r="1200" spans="1:28" x14ac:dyDescent="0.25">
      <c r="A1200" s="16" t="s">
        <v>873</v>
      </c>
      <c r="B1200" s="16" t="s">
        <v>3474</v>
      </c>
      <c r="C1200" s="16" t="s">
        <v>5986</v>
      </c>
      <c r="D1200" s="16" t="s">
        <v>5987</v>
      </c>
      <c r="F1200" s="16" t="s">
        <v>3640</v>
      </c>
      <c r="G1200" s="16" t="s">
        <v>3641</v>
      </c>
      <c r="H1200" s="238">
        <v>17</v>
      </c>
      <c r="I1200" s="238">
        <v>0</v>
      </c>
      <c r="J1200" s="238">
        <v>0</v>
      </c>
      <c r="K1200" s="238">
        <v>0</v>
      </c>
      <c r="L1200" s="238">
        <v>0</v>
      </c>
      <c r="M1200" s="238">
        <v>0</v>
      </c>
      <c r="N1200" s="238">
        <v>0</v>
      </c>
      <c r="O1200" s="238">
        <v>0</v>
      </c>
      <c r="P1200" s="238">
        <v>0</v>
      </c>
      <c r="Q1200" s="232">
        <v>9738.7900000000009</v>
      </c>
      <c r="R1200" s="232">
        <v>0</v>
      </c>
      <c r="S1200" s="232">
        <v>0</v>
      </c>
      <c r="T1200" s="232">
        <v>0</v>
      </c>
      <c r="U1200" s="232">
        <v>0</v>
      </c>
      <c r="V1200" s="232">
        <v>0</v>
      </c>
      <c r="W1200" s="232">
        <v>0</v>
      </c>
      <c r="X1200" s="232">
        <v>0</v>
      </c>
      <c r="Y1200" s="232">
        <v>0</v>
      </c>
      <c r="Z1200" s="233">
        <v>45991</v>
      </c>
      <c r="AA1200" s="234">
        <v>17</v>
      </c>
      <c r="AB1200" s="232">
        <v>9738.7900000000009</v>
      </c>
    </row>
    <row r="1201" spans="1:28" x14ac:dyDescent="0.25">
      <c r="A1201" s="16" t="s">
        <v>873</v>
      </c>
      <c r="B1201" s="16" t="s">
        <v>3474</v>
      </c>
      <c r="C1201" s="16" t="s">
        <v>5988</v>
      </c>
      <c r="D1201" s="16" t="s">
        <v>5989</v>
      </c>
      <c r="F1201" s="16" t="s">
        <v>3640</v>
      </c>
      <c r="G1201" s="16" t="s">
        <v>3641</v>
      </c>
      <c r="H1201" s="238">
        <v>30</v>
      </c>
      <c r="I1201" s="238">
        <v>0</v>
      </c>
      <c r="J1201" s="238">
        <v>0</v>
      </c>
      <c r="K1201" s="238">
        <v>0</v>
      </c>
      <c r="L1201" s="238">
        <v>0</v>
      </c>
      <c r="M1201" s="238">
        <v>0</v>
      </c>
      <c r="N1201" s="238">
        <v>0</v>
      </c>
      <c r="O1201" s="238">
        <v>0</v>
      </c>
      <c r="P1201" s="238">
        <v>0</v>
      </c>
      <c r="Q1201" s="232">
        <v>16870.2</v>
      </c>
      <c r="R1201" s="232">
        <v>0</v>
      </c>
      <c r="S1201" s="232">
        <v>0</v>
      </c>
      <c r="T1201" s="232">
        <v>0</v>
      </c>
      <c r="U1201" s="232">
        <v>0</v>
      </c>
      <c r="V1201" s="232">
        <v>0</v>
      </c>
      <c r="W1201" s="232">
        <v>0</v>
      </c>
      <c r="X1201" s="232">
        <v>0</v>
      </c>
      <c r="Y1201" s="232">
        <v>0</v>
      </c>
      <c r="Z1201" s="233">
        <v>45991</v>
      </c>
      <c r="AA1201" s="234">
        <v>30</v>
      </c>
      <c r="AB1201" s="232">
        <v>16870.2</v>
      </c>
    </row>
    <row r="1202" spans="1:28" x14ac:dyDescent="0.25">
      <c r="A1202" s="16" t="s">
        <v>873</v>
      </c>
      <c r="B1202" s="16" t="s">
        <v>3474</v>
      </c>
      <c r="C1202" s="16" t="s">
        <v>5990</v>
      </c>
      <c r="D1202" s="16" t="s">
        <v>5991</v>
      </c>
      <c r="F1202" s="16" t="s">
        <v>3640</v>
      </c>
      <c r="G1202" s="16" t="s">
        <v>3641</v>
      </c>
      <c r="H1202" s="238">
        <v>1</v>
      </c>
      <c r="I1202" s="238">
        <v>0</v>
      </c>
      <c r="J1202" s="238">
        <v>0</v>
      </c>
      <c r="K1202" s="238">
        <v>0</v>
      </c>
      <c r="L1202" s="238">
        <v>0</v>
      </c>
      <c r="M1202" s="238">
        <v>0</v>
      </c>
      <c r="N1202" s="238">
        <v>0</v>
      </c>
      <c r="O1202" s="238">
        <v>0</v>
      </c>
      <c r="P1202" s="238">
        <v>0</v>
      </c>
      <c r="Q1202" s="232">
        <v>11.11</v>
      </c>
      <c r="R1202" s="232">
        <v>0</v>
      </c>
      <c r="S1202" s="232">
        <v>0</v>
      </c>
      <c r="T1202" s="232">
        <v>0</v>
      </c>
      <c r="U1202" s="232">
        <v>0</v>
      </c>
      <c r="V1202" s="232">
        <v>0</v>
      </c>
      <c r="W1202" s="232">
        <v>0</v>
      </c>
      <c r="X1202" s="232">
        <v>0</v>
      </c>
      <c r="Y1202" s="232">
        <v>0</v>
      </c>
      <c r="Z1202" s="233">
        <v>45991</v>
      </c>
      <c r="AA1202" s="234">
        <v>1</v>
      </c>
      <c r="AB1202" s="232">
        <v>11.11</v>
      </c>
    </row>
    <row r="1203" spans="1:28" x14ac:dyDescent="0.25">
      <c r="A1203" s="16" t="s">
        <v>873</v>
      </c>
      <c r="B1203" s="16" t="s">
        <v>3474</v>
      </c>
      <c r="C1203" s="16" t="s">
        <v>5992</v>
      </c>
      <c r="D1203" s="16" t="s">
        <v>5993</v>
      </c>
      <c r="F1203" s="16" t="s">
        <v>3640</v>
      </c>
      <c r="G1203" s="16" t="s">
        <v>3641</v>
      </c>
      <c r="H1203" s="238">
        <v>1</v>
      </c>
      <c r="I1203" s="238">
        <v>0</v>
      </c>
      <c r="J1203" s="238">
        <v>0</v>
      </c>
      <c r="K1203" s="238">
        <v>0</v>
      </c>
      <c r="L1203" s="238">
        <v>0</v>
      </c>
      <c r="M1203" s="238">
        <v>0</v>
      </c>
      <c r="N1203" s="238">
        <v>0</v>
      </c>
      <c r="O1203" s="238">
        <v>0</v>
      </c>
      <c r="P1203" s="238">
        <v>0</v>
      </c>
      <c r="Q1203" s="232">
        <v>11.11</v>
      </c>
      <c r="R1203" s="232">
        <v>0</v>
      </c>
      <c r="S1203" s="232">
        <v>0</v>
      </c>
      <c r="T1203" s="232">
        <v>0</v>
      </c>
      <c r="U1203" s="232">
        <v>0</v>
      </c>
      <c r="V1203" s="232">
        <v>0</v>
      </c>
      <c r="W1203" s="232">
        <v>0</v>
      </c>
      <c r="X1203" s="232">
        <v>0</v>
      </c>
      <c r="Y1203" s="232">
        <v>0</v>
      </c>
      <c r="Z1203" s="233">
        <v>45991</v>
      </c>
      <c r="AA1203" s="234">
        <v>1</v>
      </c>
      <c r="AB1203" s="232">
        <v>11.11</v>
      </c>
    </row>
    <row r="1204" spans="1:28" x14ac:dyDescent="0.25">
      <c r="A1204" s="16" t="s">
        <v>873</v>
      </c>
      <c r="B1204" s="16" t="s">
        <v>3474</v>
      </c>
      <c r="C1204" s="16" t="s">
        <v>5994</v>
      </c>
      <c r="D1204" s="16" t="s">
        <v>5995</v>
      </c>
      <c r="F1204" s="16" t="s">
        <v>3640</v>
      </c>
      <c r="G1204" s="16" t="s">
        <v>3641</v>
      </c>
      <c r="H1204" s="238">
        <v>2</v>
      </c>
      <c r="I1204" s="238">
        <v>0</v>
      </c>
      <c r="J1204" s="238">
        <v>0</v>
      </c>
      <c r="K1204" s="238">
        <v>0</v>
      </c>
      <c r="L1204" s="238">
        <v>0</v>
      </c>
      <c r="M1204" s="238">
        <v>0</v>
      </c>
      <c r="N1204" s="238">
        <v>0</v>
      </c>
      <c r="O1204" s="238">
        <v>0</v>
      </c>
      <c r="P1204" s="238">
        <v>0</v>
      </c>
      <c r="Q1204" s="232">
        <v>22.22</v>
      </c>
      <c r="R1204" s="232">
        <v>0</v>
      </c>
      <c r="S1204" s="232">
        <v>0</v>
      </c>
      <c r="T1204" s="232">
        <v>0</v>
      </c>
      <c r="U1204" s="232">
        <v>0</v>
      </c>
      <c r="V1204" s="232">
        <v>0</v>
      </c>
      <c r="W1204" s="232">
        <v>0</v>
      </c>
      <c r="X1204" s="232">
        <v>0</v>
      </c>
      <c r="Y1204" s="232">
        <v>0</v>
      </c>
      <c r="Z1204" s="233">
        <v>45991</v>
      </c>
      <c r="AA1204" s="234">
        <v>2</v>
      </c>
      <c r="AB1204" s="232">
        <v>22.22</v>
      </c>
    </row>
    <row r="1205" spans="1:28" x14ac:dyDescent="0.25">
      <c r="A1205" s="16" t="s">
        <v>873</v>
      </c>
      <c r="B1205" s="16" t="s">
        <v>3474</v>
      </c>
      <c r="C1205" s="16" t="s">
        <v>5996</v>
      </c>
      <c r="D1205" s="16" t="s">
        <v>5997</v>
      </c>
      <c r="F1205" s="16" t="s">
        <v>3640</v>
      </c>
      <c r="G1205" s="16" t="s">
        <v>3641</v>
      </c>
      <c r="H1205" s="238">
        <v>10</v>
      </c>
      <c r="I1205" s="238">
        <v>0</v>
      </c>
      <c r="J1205" s="238">
        <v>0</v>
      </c>
      <c r="K1205" s="238">
        <v>0</v>
      </c>
      <c r="L1205" s="238">
        <v>0</v>
      </c>
      <c r="M1205" s="238">
        <v>0</v>
      </c>
      <c r="N1205" s="238">
        <v>0</v>
      </c>
      <c r="O1205" s="238">
        <v>0</v>
      </c>
      <c r="P1205" s="238">
        <v>0</v>
      </c>
      <c r="Q1205" s="232">
        <v>111.1</v>
      </c>
      <c r="R1205" s="232">
        <v>0</v>
      </c>
      <c r="S1205" s="232">
        <v>0</v>
      </c>
      <c r="T1205" s="232">
        <v>0</v>
      </c>
      <c r="U1205" s="232">
        <v>0</v>
      </c>
      <c r="V1205" s="232">
        <v>0</v>
      </c>
      <c r="W1205" s="232">
        <v>0</v>
      </c>
      <c r="X1205" s="232">
        <v>0</v>
      </c>
      <c r="Y1205" s="232">
        <v>0</v>
      </c>
      <c r="Z1205" s="233">
        <v>45991</v>
      </c>
      <c r="AA1205" s="234">
        <v>10</v>
      </c>
      <c r="AB1205" s="232">
        <v>111.1</v>
      </c>
    </row>
    <row r="1206" spans="1:28" x14ac:dyDescent="0.25">
      <c r="A1206" s="16" t="s">
        <v>873</v>
      </c>
      <c r="B1206" s="16" t="s">
        <v>3474</v>
      </c>
      <c r="C1206" s="16" t="s">
        <v>5998</v>
      </c>
      <c r="D1206" s="16" t="s">
        <v>5999</v>
      </c>
      <c r="F1206" s="16" t="s">
        <v>3640</v>
      </c>
      <c r="G1206" s="16" t="s">
        <v>3641</v>
      </c>
      <c r="H1206" s="238">
        <v>10</v>
      </c>
      <c r="I1206" s="238">
        <v>0</v>
      </c>
      <c r="J1206" s="238">
        <v>0</v>
      </c>
      <c r="K1206" s="238">
        <v>0</v>
      </c>
      <c r="L1206" s="238">
        <v>0</v>
      </c>
      <c r="M1206" s="238">
        <v>0</v>
      </c>
      <c r="N1206" s="238">
        <v>0</v>
      </c>
      <c r="O1206" s="238">
        <v>0</v>
      </c>
      <c r="P1206" s="238">
        <v>0</v>
      </c>
      <c r="Q1206" s="232">
        <v>111.1</v>
      </c>
      <c r="R1206" s="232">
        <v>0</v>
      </c>
      <c r="S1206" s="232">
        <v>0</v>
      </c>
      <c r="T1206" s="232">
        <v>0</v>
      </c>
      <c r="U1206" s="232">
        <v>0</v>
      </c>
      <c r="V1206" s="232">
        <v>0</v>
      </c>
      <c r="W1206" s="232">
        <v>0</v>
      </c>
      <c r="X1206" s="232">
        <v>0</v>
      </c>
      <c r="Y1206" s="232">
        <v>0</v>
      </c>
      <c r="Z1206" s="233">
        <v>45991</v>
      </c>
      <c r="AA1206" s="234">
        <v>10</v>
      </c>
      <c r="AB1206" s="232">
        <v>111.1</v>
      </c>
    </row>
    <row r="1207" spans="1:28" x14ac:dyDescent="0.25">
      <c r="A1207" s="16" t="s">
        <v>873</v>
      </c>
      <c r="B1207" s="16" t="s">
        <v>3474</v>
      </c>
      <c r="C1207" s="16" t="s">
        <v>6000</v>
      </c>
      <c r="D1207" s="16" t="s">
        <v>6001</v>
      </c>
      <c r="F1207" s="16" t="s">
        <v>3640</v>
      </c>
      <c r="G1207" s="16" t="s">
        <v>3641</v>
      </c>
      <c r="H1207" s="238">
        <v>10</v>
      </c>
      <c r="I1207" s="238">
        <v>0</v>
      </c>
      <c r="J1207" s="238">
        <v>0</v>
      </c>
      <c r="K1207" s="238">
        <v>0</v>
      </c>
      <c r="L1207" s="238">
        <v>0</v>
      </c>
      <c r="M1207" s="238">
        <v>0</v>
      </c>
      <c r="N1207" s="238">
        <v>0</v>
      </c>
      <c r="O1207" s="238">
        <v>0</v>
      </c>
      <c r="P1207" s="238">
        <v>0</v>
      </c>
      <c r="Q1207" s="232">
        <v>111.1</v>
      </c>
      <c r="R1207" s="232">
        <v>0</v>
      </c>
      <c r="S1207" s="232">
        <v>0</v>
      </c>
      <c r="T1207" s="232">
        <v>0</v>
      </c>
      <c r="U1207" s="232">
        <v>0</v>
      </c>
      <c r="V1207" s="232">
        <v>0</v>
      </c>
      <c r="W1207" s="232">
        <v>0</v>
      </c>
      <c r="X1207" s="232">
        <v>0</v>
      </c>
      <c r="Y1207" s="232">
        <v>0</v>
      </c>
      <c r="Z1207" s="233">
        <v>45991</v>
      </c>
      <c r="AA1207" s="234">
        <v>10</v>
      </c>
      <c r="AB1207" s="232">
        <v>111.1</v>
      </c>
    </row>
    <row r="1208" spans="1:28" x14ac:dyDescent="0.25">
      <c r="A1208" s="16" t="s">
        <v>873</v>
      </c>
      <c r="B1208" s="16" t="s">
        <v>3474</v>
      </c>
      <c r="C1208" s="16" t="s">
        <v>6002</v>
      </c>
      <c r="D1208" s="16" t="s">
        <v>6003</v>
      </c>
      <c r="F1208" s="16" t="s">
        <v>3640</v>
      </c>
      <c r="G1208" s="16" t="s">
        <v>3641</v>
      </c>
      <c r="H1208" s="238">
        <v>10</v>
      </c>
      <c r="I1208" s="238">
        <v>0</v>
      </c>
      <c r="J1208" s="238">
        <v>0</v>
      </c>
      <c r="K1208" s="238">
        <v>0</v>
      </c>
      <c r="L1208" s="238">
        <v>0</v>
      </c>
      <c r="M1208" s="238">
        <v>0</v>
      </c>
      <c r="N1208" s="238">
        <v>0</v>
      </c>
      <c r="O1208" s="238">
        <v>0</v>
      </c>
      <c r="P1208" s="238">
        <v>0</v>
      </c>
      <c r="Q1208" s="232">
        <v>111.1</v>
      </c>
      <c r="R1208" s="232">
        <v>0</v>
      </c>
      <c r="S1208" s="232">
        <v>0</v>
      </c>
      <c r="T1208" s="232">
        <v>0</v>
      </c>
      <c r="U1208" s="232">
        <v>0</v>
      </c>
      <c r="V1208" s="232">
        <v>0</v>
      </c>
      <c r="W1208" s="232">
        <v>0</v>
      </c>
      <c r="X1208" s="232">
        <v>0</v>
      </c>
      <c r="Y1208" s="232">
        <v>0</v>
      </c>
      <c r="Z1208" s="233">
        <v>45991</v>
      </c>
      <c r="AA1208" s="234">
        <v>10</v>
      </c>
      <c r="AB1208" s="232">
        <v>111.1</v>
      </c>
    </row>
    <row r="1209" spans="1:28" x14ac:dyDescent="0.25">
      <c r="A1209" s="16" t="s">
        <v>873</v>
      </c>
      <c r="B1209" s="16" t="s">
        <v>3474</v>
      </c>
      <c r="C1209" s="16" t="s">
        <v>6004</v>
      </c>
      <c r="D1209" s="16" t="s">
        <v>6005</v>
      </c>
      <c r="F1209" s="16" t="s">
        <v>3640</v>
      </c>
      <c r="G1209" s="16" t="s">
        <v>3641</v>
      </c>
      <c r="H1209" s="238">
        <v>10</v>
      </c>
      <c r="I1209" s="238">
        <v>0</v>
      </c>
      <c r="J1209" s="238">
        <v>0</v>
      </c>
      <c r="K1209" s="238">
        <v>0</v>
      </c>
      <c r="L1209" s="238">
        <v>0</v>
      </c>
      <c r="M1209" s="238">
        <v>0</v>
      </c>
      <c r="N1209" s="238">
        <v>0</v>
      </c>
      <c r="O1209" s="238">
        <v>0</v>
      </c>
      <c r="P1209" s="238">
        <v>0</v>
      </c>
      <c r="Q1209" s="232">
        <v>111.1</v>
      </c>
      <c r="R1209" s="232">
        <v>0</v>
      </c>
      <c r="S1209" s="232">
        <v>0</v>
      </c>
      <c r="T1209" s="232">
        <v>0</v>
      </c>
      <c r="U1209" s="232">
        <v>0</v>
      </c>
      <c r="V1209" s="232">
        <v>0</v>
      </c>
      <c r="W1209" s="232">
        <v>0</v>
      </c>
      <c r="X1209" s="232">
        <v>0</v>
      </c>
      <c r="Y1209" s="232">
        <v>0</v>
      </c>
      <c r="Z1209" s="233">
        <v>45991</v>
      </c>
      <c r="AA1209" s="234">
        <v>10</v>
      </c>
      <c r="AB1209" s="232">
        <v>111.1</v>
      </c>
    </row>
    <row r="1210" spans="1:28" x14ac:dyDescent="0.25">
      <c r="A1210" s="16" t="s">
        <v>873</v>
      </c>
      <c r="B1210" s="16" t="s">
        <v>3474</v>
      </c>
      <c r="C1210" s="16" t="s">
        <v>6006</v>
      </c>
      <c r="D1210" s="16" t="s">
        <v>6007</v>
      </c>
      <c r="F1210" s="16" t="s">
        <v>3640</v>
      </c>
      <c r="G1210" s="16" t="s">
        <v>3641</v>
      </c>
      <c r="H1210" s="238">
        <v>10</v>
      </c>
      <c r="I1210" s="238">
        <v>0</v>
      </c>
      <c r="J1210" s="238">
        <v>0</v>
      </c>
      <c r="K1210" s="238">
        <v>0</v>
      </c>
      <c r="L1210" s="238">
        <v>0</v>
      </c>
      <c r="M1210" s="238">
        <v>0</v>
      </c>
      <c r="N1210" s="238">
        <v>0</v>
      </c>
      <c r="O1210" s="238">
        <v>0</v>
      </c>
      <c r="P1210" s="238">
        <v>0</v>
      </c>
      <c r="Q1210" s="232">
        <v>111.1</v>
      </c>
      <c r="R1210" s="232">
        <v>0</v>
      </c>
      <c r="S1210" s="232">
        <v>0</v>
      </c>
      <c r="T1210" s="232">
        <v>0</v>
      </c>
      <c r="U1210" s="232">
        <v>0</v>
      </c>
      <c r="V1210" s="232">
        <v>0</v>
      </c>
      <c r="W1210" s="232">
        <v>0</v>
      </c>
      <c r="X1210" s="232">
        <v>0</v>
      </c>
      <c r="Y1210" s="232">
        <v>0</v>
      </c>
      <c r="Z1210" s="233">
        <v>45991</v>
      </c>
      <c r="AA1210" s="234">
        <v>10</v>
      </c>
      <c r="AB1210" s="232">
        <v>111.1</v>
      </c>
    </row>
    <row r="1211" spans="1:28" x14ac:dyDescent="0.25">
      <c r="A1211" s="16" t="s">
        <v>873</v>
      </c>
      <c r="B1211" s="16" t="s">
        <v>3474</v>
      </c>
      <c r="C1211" s="16" t="s">
        <v>6008</v>
      </c>
      <c r="D1211" s="16" t="s">
        <v>6009</v>
      </c>
      <c r="F1211" s="16" t="s">
        <v>3640</v>
      </c>
      <c r="G1211" s="16" t="s">
        <v>3641</v>
      </c>
      <c r="H1211" s="238">
        <v>10</v>
      </c>
      <c r="I1211" s="238">
        <v>0</v>
      </c>
      <c r="J1211" s="238">
        <v>0</v>
      </c>
      <c r="K1211" s="238">
        <v>0</v>
      </c>
      <c r="L1211" s="238">
        <v>0</v>
      </c>
      <c r="M1211" s="238">
        <v>0</v>
      </c>
      <c r="N1211" s="238">
        <v>0</v>
      </c>
      <c r="O1211" s="238">
        <v>0</v>
      </c>
      <c r="P1211" s="238">
        <v>0</v>
      </c>
      <c r="Q1211" s="232">
        <v>111.1</v>
      </c>
      <c r="R1211" s="232">
        <v>0</v>
      </c>
      <c r="S1211" s="232">
        <v>0</v>
      </c>
      <c r="T1211" s="232">
        <v>0</v>
      </c>
      <c r="U1211" s="232">
        <v>0</v>
      </c>
      <c r="V1211" s="232">
        <v>0</v>
      </c>
      <c r="W1211" s="232">
        <v>0</v>
      </c>
      <c r="X1211" s="232">
        <v>0</v>
      </c>
      <c r="Y1211" s="232">
        <v>0</v>
      </c>
      <c r="Z1211" s="233">
        <v>45991</v>
      </c>
      <c r="AA1211" s="234">
        <v>10</v>
      </c>
      <c r="AB1211" s="232">
        <v>111.1</v>
      </c>
    </row>
    <row r="1212" spans="1:28" x14ac:dyDescent="0.25">
      <c r="A1212" s="16" t="s">
        <v>873</v>
      </c>
      <c r="B1212" s="16" t="s">
        <v>3474</v>
      </c>
      <c r="C1212" s="16" t="s">
        <v>6010</v>
      </c>
      <c r="D1212" s="16" t="s">
        <v>6011</v>
      </c>
      <c r="F1212" s="16" t="s">
        <v>3640</v>
      </c>
      <c r="G1212" s="16" t="s">
        <v>3641</v>
      </c>
      <c r="H1212" s="238">
        <v>17</v>
      </c>
      <c r="I1212" s="238">
        <v>0</v>
      </c>
      <c r="J1212" s="238">
        <v>0</v>
      </c>
      <c r="K1212" s="238">
        <v>0</v>
      </c>
      <c r="L1212" s="238">
        <v>0</v>
      </c>
      <c r="M1212" s="238">
        <v>0</v>
      </c>
      <c r="N1212" s="238">
        <v>0</v>
      </c>
      <c r="O1212" s="238">
        <v>0</v>
      </c>
      <c r="P1212" s="238">
        <v>0</v>
      </c>
      <c r="Q1212" s="232">
        <v>188.87</v>
      </c>
      <c r="R1212" s="232">
        <v>0</v>
      </c>
      <c r="S1212" s="232">
        <v>0</v>
      </c>
      <c r="T1212" s="232">
        <v>0</v>
      </c>
      <c r="U1212" s="232">
        <v>0</v>
      </c>
      <c r="V1212" s="232">
        <v>0</v>
      </c>
      <c r="W1212" s="232">
        <v>0</v>
      </c>
      <c r="X1212" s="232">
        <v>0</v>
      </c>
      <c r="Y1212" s="232">
        <v>0</v>
      </c>
      <c r="Z1212" s="233">
        <v>45991</v>
      </c>
      <c r="AA1212" s="234">
        <v>17</v>
      </c>
      <c r="AB1212" s="232">
        <v>188.87</v>
      </c>
    </row>
    <row r="1213" spans="1:28" x14ac:dyDescent="0.25">
      <c r="A1213" s="16" t="s">
        <v>873</v>
      </c>
      <c r="B1213" s="16" t="s">
        <v>3474</v>
      </c>
      <c r="C1213" s="16" t="s">
        <v>6012</v>
      </c>
      <c r="D1213" s="16" t="s">
        <v>6013</v>
      </c>
      <c r="F1213" s="16" t="s">
        <v>3640</v>
      </c>
      <c r="G1213" s="16" t="s">
        <v>3641</v>
      </c>
      <c r="H1213" s="238">
        <v>17</v>
      </c>
      <c r="I1213" s="238">
        <v>0</v>
      </c>
      <c r="J1213" s="238">
        <v>0</v>
      </c>
      <c r="K1213" s="238">
        <v>0</v>
      </c>
      <c r="L1213" s="238">
        <v>0</v>
      </c>
      <c r="M1213" s="238">
        <v>0</v>
      </c>
      <c r="N1213" s="238">
        <v>0</v>
      </c>
      <c r="O1213" s="238">
        <v>0</v>
      </c>
      <c r="P1213" s="238">
        <v>0</v>
      </c>
      <c r="Q1213" s="232">
        <v>188.87</v>
      </c>
      <c r="R1213" s="232">
        <v>0</v>
      </c>
      <c r="S1213" s="232">
        <v>0</v>
      </c>
      <c r="T1213" s="232">
        <v>0</v>
      </c>
      <c r="U1213" s="232">
        <v>0</v>
      </c>
      <c r="V1213" s="232">
        <v>0</v>
      </c>
      <c r="W1213" s="232">
        <v>0</v>
      </c>
      <c r="X1213" s="232">
        <v>0</v>
      </c>
      <c r="Y1213" s="232">
        <v>0</v>
      </c>
      <c r="Z1213" s="233">
        <v>45991</v>
      </c>
      <c r="AA1213" s="234">
        <v>17</v>
      </c>
      <c r="AB1213" s="232">
        <v>188.87</v>
      </c>
    </row>
    <row r="1214" spans="1:28" x14ac:dyDescent="0.25">
      <c r="A1214" s="16" t="s">
        <v>873</v>
      </c>
      <c r="B1214" s="16" t="s">
        <v>3474</v>
      </c>
      <c r="C1214" s="16" t="s">
        <v>6014</v>
      </c>
      <c r="D1214" s="16" t="s">
        <v>6015</v>
      </c>
      <c r="F1214" s="16" t="s">
        <v>3640</v>
      </c>
      <c r="G1214" s="16" t="s">
        <v>3641</v>
      </c>
      <c r="H1214" s="238">
        <v>10</v>
      </c>
      <c r="I1214" s="238">
        <v>0</v>
      </c>
      <c r="J1214" s="238">
        <v>0</v>
      </c>
      <c r="K1214" s="238">
        <v>0</v>
      </c>
      <c r="L1214" s="238">
        <v>0</v>
      </c>
      <c r="M1214" s="238">
        <v>0</v>
      </c>
      <c r="N1214" s="238">
        <v>0</v>
      </c>
      <c r="O1214" s="238">
        <v>0</v>
      </c>
      <c r="P1214" s="238">
        <v>0</v>
      </c>
      <c r="Q1214" s="232">
        <v>111.1</v>
      </c>
      <c r="R1214" s="232">
        <v>0</v>
      </c>
      <c r="S1214" s="232">
        <v>0</v>
      </c>
      <c r="T1214" s="232">
        <v>0</v>
      </c>
      <c r="U1214" s="232">
        <v>0</v>
      </c>
      <c r="V1214" s="232">
        <v>0</v>
      </c>
      <c r="W1214" s="232">
        <v>0</v>
      </c>
      <c r="X1214" s="232">
        <v>0</v>
      </c>
      <c r="Y1214" s="232">
        <v>0</v>
      </c>
      <c r="Z1214" s="233">
        <v>45991</v>
      </c>
      <c r="AA1214" s="234">
        <v>10</v>
      </c>
      <c r="AB1214" s="232">
        <v>111.1</v>
      </c>
    </row>
    <row r="1215" spans="1:28" x14ac:dyDescent="0.25">
      <c r="A1215" s="16" t="s">
        <v>873</v>
      </c>
      <c r="B1215" s="16" t="s">
        <v>3474</v>
      </c>
      <c r="C1215" s="16" t="s">
        <v>6016</v>
      </c>
      <c r="D1215" s="16" t="s">
        <v>6017</v>
      </c>
      <c r="F1215" s="16" t="s">
        <v>3640</v>
      </c>
      <c r="G1215" s="16" t="s">
        <v>3641</v>
      </c>
      <c r="H1215" s="238">
        <v>10</v>
      </c>
      <c r="I1215" s="238">
        <v>0</v>
      </c>
      <c r="J1215" s="238">
        <v>0</v>
      </c>
      <c r="K1215" s="238">
        <v>0</v>
      </c>
      <c r="L1215" s="238">
        <v>0</v>
      </c>
      <c r="M1215" s="238">
        <v>0</v>
      </c>
      <c r="N1215" s="238">
        <v>0</v>
      </c>
      <c r="O1215" s="238">
        <v>0</v>
      </c>
      <c r="P1215" s="238">
        <v>0</v>
      </c>
      <c r="Q1215" s="232">
        <v>111.1</v>
      </c>
      <c r="R1215" s="232">
        <v>0</v>
      </c>
      <c r="S1215" s="232">
        <v>0</v>
      </c>
      <c r="T1215" s="232">
        <v>0</v>
      </c>
      <c r="U1215" s="232">
        <v>0</v>
      </c>
      <c r="V1215" s="232">
        <v>0</v>
      </c>
      <c r="W1215" s="232">
        <v>0</v>
      </c>
      <c r="X1215" s="232">
        <v>0</v>
      </c>
      <c r="Y1215" s="232">
        <v>0</v>
      </c>
      <c r="Z1215" s="233">
        <v>45991</v>
      </c>
      <c r="AA1215" s="234">
        <v>10</v>
      </c>
      <c r="AB1215" s="232">
        <v>111.1</v>
      </c>
    </row>
    <row r="1216" spans="1:28" x14ac:dyDescent="0.25">
      <c r="A1216" s="16" t="s">
        <v>873</v>
      </c>
      <c r="B1216" s="16" t="s">
        <v>3474</v>
      </c>
      <c r="C1216" s="16" t="s">
        <v>6018</v>
      </c>
      <c r="D1216" s="16" t="s">
        <v>6019</v>
      </c>
      <c r="F1216" s="16" t="s">
        <v>3640</v>
      </c>
      <c r="G1216" s="16" t="s">
        <v>3641</v>
      </c>
      <c r="H1216" s="238">
        <v>10</v>
      </c>
      <c r="I1216" s="238">
        <v>0</v>
      </c>
      <c r="J1216" s="238">
        <v>0</v>
      </c>
      <c r="K1216" s="238">
        <v>0</v>
      </c>
      <c r="L1216" s="238">
        <v>0</v>
      </c>
      <c r="M1216" s="238">
        <v>0</v>
      </c>
      <c r="N1216" s="238">
        <v>0</v>
      </c>
      <c r="O1216" s="238">
        <v>0</v>
      </c>
      <c r="P1216" s="238">
        <v>0</v>
      </c>
      <c r="Q1216" s="232">
        <v>111.1</v>
      </c>
      <c r="R1216" s="232">
        <v>0</v>
      </c>
      <c r="S1216" s="232">
        <v>0</v>
      </c>
      <c r="T1216" s="232">
        <v>0</v>
      </c>
      <c r="U1216" s="232">
        <v>0</v>
      </c>
      <c r="V1216" s="232">
        <v>0</v>
      </c>
      <c r="W1216" s="232">
        <v>0</v>
      </c>
      <c r="X1216" s="232">
        <v>0</v>
      </c>
      <c r="Y1216" s="232">
        <v>0</v>
      </c>
      <c r="Z1216" s="233">
        <v>45991</v>
      </c>
      <c r="AA1216" s="234">
        <v>10</v>
      </c>
      <c r="AB1216" s="232">
        <v>111.1</v>
      </c>
    </row>
    <row r="1217" spans="1:28" x14ac:dyDescent="0.25">
      <c r="A1217" s="16" t="s">
        <v>873</v>
      </c>
      <c r="B1217" s="16" t="s">
        <v>3474</v>
      </c>
      <c r="C1217" s="16" t="s">
        <v>6020</v>
      </c>
      <c r="D1217" s="16" t="s">
        <v>6021</v>
      </c>
      <c r="F1217" s="16" t="s">
        <v>3640</v>
      </c>
      <c r="G1217" s="16" t="s">
        <v>3641</v>
      </c>
      <c r="H1217" s="238">
        <v>10</v>
      </c>
      <c r="I1217" s="238">
        <v>0</v>
      </c>
      <c r="J1217" s="238">
        <v>0</v>
      </c>
      <c r="K1217" s="238">
        <v>0</v>
      </c>
      <c r="L1217" s="238">
        <v>0</v>
      </c>
      <c r="M1217" s="238">
        <v>0</v>
      </c>
      <c r="N1217" s="238">
        <v>0</v>
      </c>
      <c r="O1217" s="238">
        <v>0</v>
      </c>
      <c r="P1217" s="238">
        <v>0</v>
      </c>
      <c r="Q1217" s="232">
        <v>111.1</v>
      </c>
      <c r="R1217" s="232">
        <v>0</v>
      </c>
      <c r="S1217" s="232">
        <v>0</v>
      </c>
      <c r="T1217" s="232">
        <v>0</v>
      </c>
      <c r="U1217" s="232">
        <v>0</v>
      </c>
      <c r="V1217" s="232">
        <v>0</v>
      </c>
      <c r="W1217" s="232">
        <v>0</v>
      </c>
      <c r="X1217" s="232">
        <v>0</v>
      </c>
      <c r="Y1217" s="232">
        <v>0</v>
      </c>
      <c r="Z1217" s="233">
        <v>45991</v>
      </c>
      <c r="AA1217" s="234">
        <v>10</v>
      </c>
      <c r="AB1217" s="232">
        <v>111.1</v>
      </c>
    </row>
    <row r="1218" spans="1:28" x14ac:dyDescent="0.25">
      <c r="A1218" s="16" t="s">
        <v>873</v>
      </c>
      <c r="B1218" s="16" t="s">
        <v>3474</v>
      </c>
      <c r="C1218" s="16" t="s">
        <v>6022</v>
      </c>
      <c r="D1218" s="16" t="s">
        <v>6023</v>
      </c>
      <c r="F1218" s="16" t="s">
        <v>3640</v>
      </c>
      <c r="G1218" s="16" t="s">
        <v>3641</v>
      </c>
      <c r="H1218" s="238">
        <v>1</v>
      </c>
      <c r="I1218" s="238">
        <v>0</v>
      </c>
      <c r="J1218" s="238">
        <v>0</v>
      </c>
      <c r="K1218" s="238">
        <v>0</v>
      </c>
      <c r="L1218" s="238">
        <v>0</v>
      </c>
      <c r="M1218" s="238">
        <v>0</v>
      </c>
      <c r="N1218" s="238">
        <v>0</v>
      </c>
      <c r="O1218" s="238">
        <v>0</v>
      </c>
      <c r="P1218" s="238">
        <v>0</v>
      </c>
      <c r="Q1218" s="232">
        <v>11.11</v>
      </c>
      <c r="R1218" s="232">
        <v>0</v>
      </c>
      <c r="S1218" s="232">
        <v>0</v>
      </c>
      <c r="T1218" s="232">
        <v>0</v>
      </c>
      <c r="U1218" s="232">
        <v>0</v>
      </c>
      <c r="V1218" s="232">
        <v>0</v>
      </c>
      <c r="W1218" s="232">
        <v>0</v>
      </c>
      <c r="X1218" s="232">
        <v>0</v>
      </c>
      <c r="Y1218" s="232">
        <v>0</v>
      </c>
      <c r="Z1218" s="233">
        <v>45991</v>
      </c>
      <c r="AA1218" s="234">
        <v>1</v>
      </c>
      <c r="AB1218" s="232">
        <v>11.11</v>
      </c>
    </row>
    <row r="1219" spans="1:28" x14ac:dyDescent="0.25">
      <c r="A1219" s="16" t="s">
        <v>873</v>
      </c>
      <c r="B1219" s="16" t="s">
        <v>3474</v>
      </c>
      <c r="C1219" s="16" t="s">
        <v>6024</v>
      </c>
      <c r="D1219" s="16" t="s">
        <v>6025</v>
      </c>
      <c r="F1219" s="16" t="s">
        <v>3640</v>
      </c>
      <c r="G1219" s="16" t="s">
        <v>3641</v>
      </c>
      <c r="H1219" s="238">
        <v>4</v>
      </c>
      <c r="I1219" s="238">
        <v>0</v>
      </c>
      <c r="J1219" s="238">
        <v>0</v>
      </c>
      <c r="K1219" s="238">
        <v>0</v>
      </c>
      <c r="L1219" s="238">
        <v>0</v>
      </c>
      <c r="M1219" s="238">
        <v>0</v>
      </c>
      <c r="N1219" s="238">
        <v>0</v>
      </c>
      <c r="O1219" s="238">
        <v>0</v>
      </c>
      <c r="P1219" s="238">
        <v>0</v>
      </c>
      <c r="Q1219" s="232">
        <v>44.44</v>
      </c>
      <c r="R1219" s="232">
        <v>0</v>
      </c>
      <c r="S1219" s="232">
        <v>0</v>
      </c>
      <c r="T1219" s="232">
        <v>0</v>
      </c>
      <c r="U1219" s="232">
        <v>0</v>
      </c>
      <c r="V1219" s="232">
        <v>0</v>
      </c>
      <c r="W1219" s="232">
        <v>0</v>
      </c>
      <c r="X1219" s="232">
        <v>0</v>
      </c>
      <c r="Y1219" s="232">
        <v>0</v>
      </c>
      <c r="Z1219" s="233">
        <v>45991</v>
      </c>
      <c r="AA1219" s="234">
        <v>4</v>
      </c>
      <c r="AB1219" s="232">
        <v>44.44</v>
      </c>
    </row>
    <row r="1220" spans="1:28" x14ac:dyDescent="0.25">
      <c r="A1220" s="16" t="s">
        <v>873</v>
      </c>
      <c r="B1220" s="16" t="s">
        <v>3474</v>
      </c>
      <c r="C1220" s="16" t="s">
        <v>6026</v>
      </c>
      <c r="D1220" s="16" t="s">
        <v>6027</v>
      </c>
      <c r="F1220" s="16" t="s">
        <v>3640</v>
      </c>
      <c r="G1220" s="16" t="s">
        <v>3641</v>
      </c>
      <c r="H1220" s="238">
        <v>3</v>
      </c>
      <c r="I1220" s="238">
        <v>0</v>
      </c>
      <c r="J1220" s="238">
        <v>0</v>
      </c>
      <c r="K1220" s="238">
        <v>0</v>
      </c>
      <c r="L1220" s="238">
        <v>0</v>
      </c>
      <c r="M1220" s="238">
        <v>0</v>
      </c>
      <c r="N1220" s="238">
        <v>0</v>
      </c>
      <c r="O1220" s="238">
        <v>0</v>
      </c>
      <c r="P1220" s="238">
        <v>0</v>
      </c>
      <c r="Q1220" s="232">
        <v>33.33</v>
      </c>
      <c r="R1220" s="232">
        <v>0</v>
      </c>
      <c r="S1220" s="232">
        <v>0</v>
      </c>
      <c r="T1220" s="232">
        <v>0</v>
      </c>
      <c r="U1220" s="232">
        <v>0</v>
      </c>
      <c r="V1220" s="232">
        <v>0</v>
      </c>
      <c r="W1220" s="232">
        <v>0</v>
      </c>
      <c r="X1220" s="232">
        <v>0</v>
      </c>
      <c r="Y1220" s="232">
        <v>0</v>
      </c>
      <c r="Z1220" s="233">
        <v>45991</v>
      </c>
      <c r="AA1220" s="234">
        <v>3</v>
      </c>
      <c r="AB1220" s="232">
        <v>33.33</v>
      </c>
    </row>
    <row r="1221" spans="1:28" x14ac:dyDescent="0.25">
      <c r="A1221" s="16" t="s">
        <v>873</v>
      </c>
      <c r="B1221" s="16" t="s">
        <v>3474</v>
      </c>
      <c r="C1221" s="16" t="s">
        <v>6028</v>
      </c>
      <c r="D1221" s="16" t="s">
        <v>6029</v>
      </c>
      <c r="F1221" s="16" t="s">
        <v>3640</v>
      </c>
      <c r="G1221" s="16" t="s">
        <v>3641</v>
      </c>
      <c r="H1221" s="238">
        <v>1</v>
      </c>
      <c r="I1221" s="238">
        <v>0</v>
      </c>
      <c r="J1221" s="238">
        <v>0</v>
      </c>
      <c r="K1221" s="238">
        <v>0</v>
      </c>
      <c r="L1221" s="238">
        <v>0</v>
      </c>
      <c r="M1221" s="238">
        <v>0</v>
      </c>
      <c r="N1221" s="238">
        <v>0</v>
      </c>
      <c r="O1221" s="238">
        <v>0</v>
      </c>
      <c r="P1221" s="238">
        <v>0</v>
      </c>
      <c r="Q1221" s="232">
        <v>11.11</v>
      </c>
      <c r="R1221" s="232">
        <v>0</v>
      </c>
      <c r="S1221" s="232">
        <v>0</v>
      </c>
      <c r="T1221" s="232">
        <v>0</v>
      </c>
      <c r="U1221" s="232">
        <v>0</v>
      </c>
      <c r="V1221" s="232">
        <v>0</v>
      </c>
      <c r="W1221" s="232">
        <v>0</v>
      </c>
      <c r="X1221" s="232">
        <v>0</v>
      </c>
      <c r="Y1221" s="232">
        <v>0</v>
      </c>
      <c r="Z1221" s="233">
        <v>45991</v>
      </c>
      <c r="AA1221" s="234">
        <v>1</v>
      </c>
      <c r="AB1221" s="232">
        <v>11.11</v>
      </c>
    </row>
    <row r="1222" spans="1:28" x14ac:dyDescent="0.25">
      <c r="A1222" s="16" t="s">
        <v>873</v>
      </c>
      <c r="B1222" s="16" t="s">
        <v>3474</v>
      </c>
      <c r="C1222" s="16" t="s">
        <v>6030</v>
      </c>
      <c r="D1222" s="16" t="s">
        <v>6031</v>
      </c>
      <c r="F1222" s="16" t="s">
        <v>3640</v>
      </c>
      <c r="G1222" s="16" t="s">
        <v>3641</v>
      </c>
      <c r="H1222" s="238">
        <v>2</v>
      </c>
      <c r="I1222" s="238">
        <v>0</v>
      </c>
      <c r="J1222" s="238">
        <v>0</v>
      </c>
      <c r="K1222" s="238">
        <v>0</v>
      </c>
      <c r="L1222" s="238">
        <v>0</v>
      </c>
      <c r="M1222" s="238">
        <v>0</v>
      </c>
      <c r="N1222" s="238">
        <v>0</v>
      </c>
      <c r="O1222" s="238">
        <v>0</v>
      </c>
      <c r="P1222" s="238">
        <v>0</v>
      </c>
      <c r="Q1222" s="232">
        <v>22.22</v>
      </c>
      <c r="R1222" s="232">
        <v>0</v>
      </c>
      <c r="S1222" s="232">
        <v>0</v>
      </c>
      <c r="T1222" s="232">
        <v>0</v>
      </c>
      <c r="U1222" s="232">
        <v>0</v>
      </c>
      <c r="V1222" s="232">
        <v>0</v>
      </c>
      <c r="W1222" s="232">
        <v>0</v>
      </c>
      <c r="X1222" s="232">
        <v>0</v>
      </c>
      <c r="Y1222" s="232">
        <v>0</v>
      </c>
      <c r="Z1222" s="233">
        <v>45991</v>
      </c>
      <c r="AA1222" s="234">
        <v>2</v>
      </c>
      <c r="AB1222" s="232">
        <v>22.22</v>
      </c>
    </row>
    <row r="1223" spans="1:28" x14ac:dyDescent="0.25">
      <c r="A1223" s="16" t="s">
        <v>873</v>
      </c>
      <c r="B1223" s="16" t="s">
        <v>3474</v>
      </c>
      <c r="C1223" s="16" t="s">
        <v>6032</v>
      </c>
      <c r="D1223" s="16" t="s">
        <v>6033</v>
      </c>
      <c r="F1223" s="16" t="s">
        <v>3640</v>
      </c>
      <c r="G1223" s="16" t="s">
        <v>3641</v>
      </c>
      <c r="H1223" s="238">
        <v>1</v>
      </c>
      <c r="I1223" s="238">
        <v>0</v>
      </c>
      <c r="J1223" s="238">
        <v>0</v>
      </c>
      <c r="K1223" s="238">
        <v>0</v>
      </c>
      <c r="L1223" s="238">
        <v>0</v>
      </c>
      <c r="M1223" s="238">
        <v>0</v>
      </c>
      <c r="N1223" s="238">
        <v>0</v>
      </c>
      <c r="O1223" s="238">
        <v>0</v>
      </c>
      <c r="P1223" s="238">
        <v>0</v>
      </c>
      <c r="Q1223" s="232">
        <v>11.11</v>
      </c>
      <c r="R1223" s="232">
        <v>0</v>
      </c>
      <c r="S1223" s="232">
        <v>0</v>
      </c>
      <c r="T1223" s="232">
        <v>0</v>
      </c>
      <c r="U1223" s="232">
        <v>0</v>
      </c>
      <c r="V1223" s="232">
        <v>0</v>
      </c>
      <c r="W1223" s="232">
        <v>0</v>
      </c>
      <c r="X1223" s="232">
        <v>0</v>
      </c>
      <c r="Y1223" s="232">
        <v>0</v>
      </c>
      <c r="Z1223" s="233">
        <v>45991</v>
      </c>
      <c r="AA1223" s="234">
        <v>1</v>
      </c>
      <c r="AB1223" s="232">
        <v>11.11</v>
      </c>
    </row>
    <row r="1224" spans="1:28" x14ac:dyDescent="0.25">
      <c r="A1224" s="16" t="s">
        <v>873</v>
      </c>
      <c r="B1224" s="16" t="s">
        <v>3474</v>
      </c>
      <c r="C1224" s="16" t="s">
        <v>6034</v>
      </c>
      <c r="D1224" s="16" t="s">
        <v>6035</v>
      </c>
      <c r="F1224" s="16" t="s">
        <v>3640</v>
      </c>
      <c r="G1224" s="16" t="s">
        <v>3641</v>
      </c>
      <c r="H1224" s="238">
        <v>9</v>
      </c>
      <c r="I1224" s="238">
        <v>0</v>
      </c>
      <c r="J1224" s="238">
        <v>0</v>
      </c>
      <c r="K1224" s="238">
        <v>0</v>
      </c>
      <c r="L1224" s="238">
        <v>0</v>
      </c>
      <c r="M1224" s="238">
        <v>0</v>
      </c>
      <c r="N1224" s="238">
        <v>0</v>
      </c>
      <c r="O1224" s="238">
        <v>0</v>
      </c>
      <c r="P1224" s="238">
        <v>0</v>
      </c>
      <c r="Q1224" s="232">
        <v>99.99</v>
      </c>
      <c r="R1224" s="232">
        <v>0</v>
      </c>
      <c r="S1224" s="232">
        <v>0</v>
      </c>
      <c r="T1224" s="232">
        <v>0</v>
      </c>
      <c r="U1224" s="232">
        <v>0</v>
      </c>
      <c r="V1224" s="232">
        <v>0</v>
      </c>
      <c r="W1224" s="232">
        <v>0</v>
      </c>
      <c r="X1224" s="232">
        <v>0</v>
      </c>
      <c r="Y1224" s="232">
        <v>0</v>
      </c>
      <c r="Z1224" s="233">
        <v>45991</v>
      </c>
      <c r="AA1224" s="234">
        <v>9</v>
      </c>
      <c r="AB1224" s="232">
        <v>99.99</v>
      </c>
    </row>
    <row r="1225" spans="1:28" x14ac:dyDescent="0.25">
      <c r="A1225" s="16" t="s">
        <v>873</v>
      </c>
      <c r="B1225" s="16" t="s">
        <v>3474</v>
      </c>
      <c r="C1225" s="16" t="s">
        <v>6036</v>
      </c>
      <c r="D1225" s="16" t="s">
        <v>6037</v>
      </c>
      <c r="F1225" s="16" t="s">
        <v>3640</v>
      </c>
      <c r="G1225" s="16" t="s">
        <v>3641</v>
      </c>
      <c r="H1225" s="238">
        <v>3</v>
      </c>
      <c r="I1225" s="238">
        <v>0</v>
      </c>
      <c r="J1225" s="238">
        <v>0</v>
      </c>
      <c r="K1225" s="238">
        <v>0</v>
      </c>
      <c r="L1225" s="238">
        <v>0</v>
      </c>
      <c r="M1225" s="238">
        <v>0</v>
      </c>
      <c r="N1225" s="238">
        <v>0</v>
      </c>
      <c r="O1225" s="238">
        <v>0</v>
      </c>
      <c r="P1225" s="238">
        <v>0</v>
      </c>
      <c r="Q1225" s="232">
        <v>33.33</v>
      </c>
      <c r="R1225" s="232">
        <v>0</v>
      </c>
      <c r="S1225" s="232">
        <v>0</v>
      </c>
      <c r="T1225" s="232">
        <v>0</v>
      </c>
      <c r="U1225" s="232">
        <v>0</v>
      </c>
      <c r="V1225" s="232">
        <v>0</v>
      </c>
      <c r="W1225" s="232">
        <v>0</v>
      </c>
      <c r="X1225" s="232">
        <v>0</v>
      </c>
      <c r="Y1225" s="232">
        <v>0</v>
      </c>
      <c r="Z1225" s="233">
        <v>45991</v>
      </c>
      <c r="AA1225" s="234">
        <v>3</v>
      </c>
      <c r="AB1225" s="232">
        <v>33.33</v>
      </c>
    </row>
    <row r="1226" spans="1:28" x14ac:dyDescent="0.25">
      <c r="A1226" s="16" t="s">
        <v>873</v>
      </c>
      <c r="B1226" s="16" t="s">
        <v>3474</v>
      </c>
      <c r="C1226" s="16" t="s">
        <v>6038</v>
      </c>
      <c r="D1226" s="16" t="s">
        <v>6039</v>
      </c>
      <c r="F1226" s="16" t="s">
        <v>3640</v>
      </c>
      <c r="G1226" s="16" t="s">
        <v>3641</v>
      </c>
      <c r="H1226" s="238">
        <v>2</v>
      </c>
      <c r="I1226" s="238">
        <v>0</v>
      </c>
      <c r="J1226" s="238">
        <v>0</v>
      </c>
      <c r="K1226" s="238">
        <v>0</v>
      </c>
      <c r="L1226" s="238">
        <v>0</v>
      </c>
      <c r="M1226" s="238">
        <v>0</v>
      </c>
      <c r="N1226" s="238">
        <v>0</v>
      </c>
      <c r="O1226" s="238">
        <v>0</v>
      </c>
      <c r="P1226" s="238">
        <v>0</v>
      </c>
      <c r="Q1226" s="232">
        <v>22.22</v>
      </c>
      <c r="R1226" s="232">
        <v>0</v>
      </c>
      <c r="S1226" s="232">
        <v>0</v>
      </c>
      <c r="T1226" s="232">
        <v>0</v>
      </c>
      <c r="U1226" s="232">
        <v>0</v>
      </c>
      <c r="V1226" s="232">
        <v>0</v>
      </c>
      <c r="W1226" s="232">
        <v>0</v>
      </c>
      <c r="X1226" s="232">
        <v>0</v>
      </c>
      <c r="Y1226" s="232">
        <v>0</v>
      </c>
      <c r="Z1226" s="233">
        <v>45991</v>
      </c>
      <c r="AA1226" s="234">
        <v>2</v>
      </c>
      <c r="AB1226" s="232">
        <v>22.22</v>
      </c>
    </row>
    <row r="1227" spans="1:28" x14ac:dyDescent="0.25">
      <c r="A1227" s="16" t="s">
        <v>873</v>
      </c>
      <c r="B1227" s="16" t="s">
        <v>3474</v>
      </c>
      <c r="C1227" s="16" t="s">
        <v>6040</v>
      </c>
      <c r="D1227" s="16" t="s">
        <v>6041</v>
      </c>
      <c r="F1227" s="16" t="s">
        <v>3640</v>
      </c>
      <c r="G1227" s="16" t="s">
        <v>3641</v>
      </c>
      <c r="H1227" s="238">
        <v>3</v>
      </c>
      <c r="I1227" s="238">
        <v>0</v>
      </c>
      <c r="J1227" s="238">
        <v>0</v>
      </c>
      <c r="K1227" s="238">
        <v>0</v>
      </c>
      <c r="L1227" s="238">
        <v>0</v>
      </c>
      <c r="M1227" s="238">
        <v>0</v>
      </c>
      <c r="N1227" s="238">
        <v>0</v>
      </c>
      <c r="O1227" s="238">
        <v>0</v>
      </c>
      <c r="P1227" s="238">
        <v>0</v>
      </c>
      <c r="Q1227" s="232">
        <v>33.33</v>
      </c>
      <c r="R1227" s="232">
        <v>0</v>
      </c>
      <c r="S1227" s="232">
        <v>0</v>
      </c>
      <c r="T1227" s="232">
        <v>0</v>
      </c>
      <c r="U1227" s="232">
        <v>0</v>
      </c>
      <c r="V1227" s="232">
        <v>0</v>
      </c>
      <c r="W1227" s="232">
        <v>0</v>
      </c>
      <c r="X1227" s="232">
        <v>0</v>
      </c>
      <c r="Y1227" s="232">
        <v>0</v>
      </c>
      <c r="Z1227" s="233">
        <v>45991</v>
      </c>
      <c r="AA1227" s="234">
        <v>3</v>
      </c>
      <c r="AB1227" s="232">
        <v>33.33</v>
      </c>
    </row>
    <row r="1228" spans="1:28" x14ac:dyDescent="0.25">
      <c r="A1228" s="16" t="s">
        <v>873</v>
      </c>
      <c r="B1228" s="16" t="s">
        <v>3474</v>
      </c>
      <c r="C1228" s="16" t="s">
        <v>6042</v>
      </c>
      <c r="D1228" s="16" t="s">
        <v>6043</v>
      </c>
      <c r="F1228" s="16" t="s">
        <v>3640</v>
      </c>
      <c r="G1228" s="16" t="s">
        <v>3641</v>
      </c>
      <c r="H1228" s="238">
        <v>2</v>
      </c>
      <c r="I1228" s="238">
        <v>0</v>
      </c>
      <c r="J1228" s="238">
        <v>0</v>
      </c>
      <c r="K1228" s="238">
        <v>0</v>
      </c>
      <c r="L1228" s="238">
        <v>0</v>
      </c>
      <c r="M1228" s="238">
        <v>0</v>
      </c>
      <c r="N1228" s="238">
        <v>0</v>
      </c>
      <c r="O1228" s="238">
        <v>0</v>
      </c>
      <c r="P1228" s="238">
        <v>0</v>
      </c>
      <c r="Q1228" s="232">
        <v>22.22</v>
      </c>
      <c r="R1228" s="232">
        <v>0</v>
      </c>
      <c r="S1228" s="232">
        <v>0</v>
      </c>
      <c r="T1228" s="232">
        <v>0</v>
      </c>
      <c r="U1228" s="232">
        <v>0</v>
      </c>
      <c r="V1228" s="232">
        <v>0</v>
      </c>
      <c r="W1228" s="232">
        <v>0</v>
      </c>
      <c r="X1228" s="232">
        <v>0</v>
      </c>
      <c r="Y1228" s="232">
        <v>0</v>
      </c>
      <c r="Z1228" s="233">
        <v>45991</v>
      </c>
      <c r="AA1228" s="234">
        <v>2</v>
      </c>
      <c r="AB1228" s="232">
        <v>22.22</v>
      </c>
    </row>
    <row r="1229" spans="1:28" x14ac:dyDescent="0.25">
      <c r="A1229" s="16" t="s">
        <v>873</v>
      </c>
      <c r="B1229" s="16" t="s">
        <v>3474</v>
      </c>
      <c r="C1229" s="16" t="s">
        <v>6044</v>
      </c>
      <c r="D1229" s="16" t="s">
        <v>6045</v>
      </c>
      <c r="F1229" s="16" t="s">
        <v>3640</v>
      </c>
      <c r="G1229" s="16" t="s">
        <v>3641</v>
      </c>
      <c r="H1229" s="238">
        <v>2</v>
      </c>
      <c r="I1229" s="238">
        <v>0</v>
      </c>
      <c r="J1229" s="238">
        <v>0</v>
      </c>
      <c r="K1229" s="238">
        <v>0</v>
      </c>
      <c r="L1229" s="238">
        <v>0</v>
      </c>
      <c r="M1229" s="238">
        <v>0</v>
      </c>
      <c r="N1229" s="238">
        <v>0</v>
      </c>
      <c r="O1229" s="238">
        <v>0</v>
      </c>
      <c r="P1229" s="238">
        <v>0</v>
      </c>
      <c r="Q1229" s="232">
        <v>22.22</v>
      </c>
      <c r="R1229" s="232">
        <v>0</v>
      </c>
      <c r="S1229" s="232">
        <v>0</v>
      </c>
      <c r="T1229" s="232">
        <v>0</v>
      </c>
      <c r="U1229" s="232">
        <v>0</v>
      </c>
      <c r="V1229" s="232">
        <v>0</v>
      </c>
      <c r="W1229" s="232">
        <v>0</v>
      </c>
      <c r="X1229" s="232">
        <v>0</v>
      </c>
      <c r="Y1229" s="232">
        <v>0</v>
      </c>
      <c r="Z1229" s="233">
        <v>45991</v>
      </c>
      <c r="AA1229" s="234">
        <v>2</v>
      </c>
      <c r="AB1229" s="232">
        <v>22.22</v>
      </c>
    </row>
    <row r="1230" spans="1:28" x14ac:dyDescent="0.25">
      <c r="A1230" s="16" t="s">
        <v>873</v>
      </c>
      <c r="B1230" s="16" t="s">
        <v>3474</v>
      </c>
      <c r="C1230" s="16" t="s">
        <v>6046</v>
      </c>
      <c r="D1230" s="16" t="s">
        <v>6047</v>
      </c>
      <c r="F1230" s="16" t="s">
        <v>3640</v>
      </c>
      <c r="G1230" s="16" t="s">
        <v>3641</v>
      </c>
      <c r="H1230" s="238">
        <v>2</v>
      </c>
      <c r="I1230" s="238">
        <v>0</v>
      </c>
      <c r="J1230" s="238">
        <v>0</v>
      </c>
      <c r="K1230" s="238">
        <v>0</v>
      </c>
      <c r="L1230" s="238">
        <v>0</v>
      </c>
      <c r="M1230" s="238">
        <v>0</v>
      </c>
      <c r="N1230" s="238">
        <v>0</v>
      </c>
      <c r="O1230" s="238">
        <v>0</v>
      </c>
      <c r="P1230" s="238">
        <v>0</v>
      </c>
      <c r="Q1230" s="232">
        <v>22.22</v>
      </c>
      <c r="R1230" s="232">
        <v>0</v>
      </c>
      <c r="S1230" s="232">
        <v>0</v>
      </c>
      <c r="T1230" s="232">
        <v>0</v>
      </c>
      <c r="U1230" s="232">
        <v>0</v>
      </c>
      <c r="V1230" s="232">
        <v>0</v>
      </c>
      <c r="W1230" s="232">
        <v>0</v>
      </c>
      <c r="X1230" s="232">
        <v>0</v>
      </c>
      <c r="Y1230" s="232">
        <v>0</v>
      </c>
      <c r="Z1230" s="233">
        <v>45991</v>
      </c>
      <c r="AA1230" s="234">
        <v>2</v>
      </c>
      <c r="AB1230" s="232">
        <v>22.22</v>
      </c>
    </row>
    <row r="1231" spans="1:28" x14ac:dyDescent="0.25">
      <c r="A1231" s="16" t="s">
        <v>873</v>
      </c>
      <c r="B1231" s="16" t="s">
        <v>3474</v>
      </c>
      <c r="C1231" s="16" t="s">
        <v>6048</v>
      </c>
      <c r="D1231" s="16" t="s">
        <v>6049</v>
      </c>
      <c r="F1231" s="16" t="s">
        <v>3640</v>
      </c>
      <c r="G1231" s="16" t="s">
        <v>3641</v>
      </c>
      <c r="H1231" s="238">
        <v>1</v>
      </c>
      <c r="I1231" s="238">
        <v>0</v>
      </c>
      <c r="J1231" s="238">
        <v>0</v>
      </c>
      <c r="K1231" s="238">
        <v>0</v>
      </c>
      <c r="L1231" s="238">
        <v>0</v>
      </c>
      <c r="M1231" s="238">
        <v>0</v>
      </c>
      <c r="N1231" s="238">
        <v>0</v>
      </c>
      <c r="O1231" s="238">
        <v>0</v>
      </c>
      <c r="P1231" s="238">
        <v>0</v>
      </c>
      <c r="Q1231" s="232">
        <v>11.11</v>
      </c>
      <c r="R1231" s="232">
        <v>0</v>
      </c>
      <c r="S1231" s="232">
        <v>0</v>
      </c>
      <c r="T1231" s="232">
        <v>0</v>
      </c>
      <c r="U1231" s="232">
        <v>0</v>
      </c>
      <c r="V1231" s="232">
        <v>0</v>
      </c>
      <c r="W1231" s="232">
        <v>0</v>
      </c>
      <c r="X1231" s="232">
        <v>0</v>
      </c>
      <c r="Y1231" s="232">
        <v>0</v>
      </c>
      <c r="Z1231" s="233">
        <v>45991</v>
      </c>
      <c r="AA1231" s="234">
        <v>1</v>
      </c>
      <c r="AB1231" s="232">
        <v>11.11</v>
      </c>
    </row>
    <row r="1232" spans="1:28" x14ac:dyDescent="0.25">
      <c r="A1232" s="16" t="s">
        <v>873</v>
      </c>
      <c r="B1232" s="16" t="s">
        <v>3474</v>
      </c>
      <c r="C1232" s="16" t="s">
        <v>6050</v>
      </c>
      <c r="D1232" s="16" t="s">
        <v>6051</v>
      </c>
      <c r="F1232" s="16" t="s">
        <v>3640</v>
      </c>
      <c r="G1232" s="16" t="s">
        <v>3641</v>
      </c>
      <c r="H1232" s="238">
        <v>4</v>
      </c>
      <c r="I1232" s="238">
        <v>0</v>
      </c>
      <c r="J1232" s="238">
        <v>0</v>
      </c>
      <c r="K1232" s="238">
        <v>0</v>
      </c>
      <c r="L1232" s="238">
        <v>0</v>
      </c>
      <c r="M1232" s="238">
        <v>0</v>
      </c>
      <c r="N1232" s="238">
        <v>0</v>
      </c>
      <c r="O1232" s="238">
        <v>0</v>
      </c>
      <c r="P1232" s="238">
        <v>0</v>
      </c>
      <c r="Q1232" s="232">
        <v>44.44</v>
      </c>
      <c r="R1232" s="232">
        <v>0</v>
      </c>
      <c r="S1232" s="232">
        <v>0</v>
      </c>
      <c r="T1232" s="232">
        <v>0</v>
      </c>
      <c r="U1232" s="232">
        <v>0</v>
      </c>
      <c r="V1232" s="232">
        <v>0</v>
      </c>
      <c r="W1232" s="232">
        <v>0</v>
      </c>
      <c r="X1232" s="232">
        <v>0</v>
      </c>
      <c r="Y1232" s="232">
        <v>0</v>
      </c>
      <c r="Z1232" s="233">
        <v>45991</v>
      </c>
      <c r="AA1232" s="234">
        <v>4</v>
      </c>
      <c r="AB1232" s="232">
        <v>44.44</v>
      </c>
    </row>
    <row r="1233" spans="1:28" x14ac:dyDescent="0.25">
      <c r="A1233" s="16" t="s">
        <v>873</v>
      </c>
      <c r="B1233" s="16" t="s">
        <v>3474</v>
      </c>
      <c r="C1233" s="16" t="s">
        <v>6052</v>
      </c>
      <c r="D1233" s="16" t="s">
        <v>6053</v>
      </c>
      <c r="F1233" s="16" t="s">
        <v>3640</v>
      </c>
      <c r="G1233" s="16" t="s">
        <v>3641</v>
      </c>
      <c r="H1233" s="238">
        <v>3</v>
      </c>
      <c r="I1233" s="238">
        <v>0</v>
      </c>
      <c r="J1233" s="238">
        <v>0</v>
      </c>
      <c r="K1233" s="238">
        <v>0</v>
      </c>
      <c r="L1233" s="238">
        <v>0</v>
      </c>
      <c r="M1233" s="238">
        <v>0</v>
      </c>
      <c r="N1233" s="238">
        <v>0</v>
      </c>
      <c r="O1233" s="238">
        <v>0</v>
      </c>
      <c r="P1233" s="238">
        <v>0</v>
      </c>
      <c r="Q1233" s="232">
        <v>33.33</v>
      </c>
      <c r="R1233" s="232">
        <v>0</v>
      </c>
      <c r="S1233" s="232">
        <v>0</v>
      </c>
      <c r="T1233" s="232">
        <v>0</v>
      </c>
      <c r="U1233" s="232">
        <v>0</v>
      </c>
      <c r="V1233" s="232">
        <v>0</v>
      </c>
      <c r="W1233" s="232">
        <v>0</v>
      </c>
      <c r="X1233" s="232">
        <v>0</v>
      </c>
      <c r="Y1233" s="232">
        <v>0</v>
      </c>
      <c r="Z1233" s="233">
        <v>45991</v>
      </c>
      <c r="AA1233" s="234">
        <v>3</v>
      </c>
      <c r="AB1233" s="232">
        <v>33.33</v>
      </c>
    </row>
    <row r="1234" spans="1:28" x14ac:dyDescent="0.25">
      <c r="A1234" s="16" t="s">
        <v>873</v>
      </c>
      <c r="B1234" s="16" t="s">
        <v>3474</v>
      </c>
      <c r="C1234" s="16" t="s">
        <v>6054</v>
      </c>
      <c r="D1234" s="16" t="s">
        <v>6055</v>
      </c>
      <c r="F1234" s="16" t="s">
        <v>3640</v>
      </c>
      <c r="G1234" s="16" t="s">
        <v>3641</v>
      </c>
      <c r="H1234" s="238">
        <v>1</v>
      </c>
      <c r="I1234" s="238">
        <v>0</v>
      </c>
      <c r="J1234" s="238">
        <v>0</v>
      </c>
      <c r="K1234" s="238">
        <v>0</v>
      </c>
      <c r="L1234" s="238">
        <v>0</v>
      </c>
      <c r="M1234" s="238">
        <v>0</v>
      </c>
      <c r="N1234" s="238">
        <v>0</v>
      </c>
      <c r="O1234" s="238">
        <v>0</v>
      </c>
      <c r="P1234" s="238">
        <v>0</v>
      </c>
      <c r="Q1234" s="232">
        <v>11.11</v>
      </c>
      <c r="R1234" s="232">
        <v>0</v>
      </c>
      <c r="S1234" s="232">
        <v>0</v>
      </c>
      <c r="T1234" s="232">
        <v>0</v>
      </c>
      <c r="U1234" s="232">
        <v>0</v>
      </c>
      <c r="V1234" s="232">
        <v>0</v>
      </c>
      <c r="W1234" s="232">
        <v>0</v>
      </c>
      <c r="X1234" s="232">
        <v>0</v>
      </c>
      <c r="Y1234" s="232">
        <v>0</v>
      </c>
      <c r="Z1234" s="233">
        <v>45991</v>
      </c>
      <c r="AA1234" s="234">
        <v>1</v>
      </c>
      <c r="AB1234" s="232">
        <v>11.11</v>
      </c>
    </row>
    <row r="1235" spans="1:28" x14ac:dyDescent="0.25">
      <c r="A1235" s="16" t="s">
        <v>873</v>
      </c>
      <c r="B1235" s="16" t="s">
        <v>3474</v>
      </c>
      <c r="C1235" s="16" t="s">
        <v>6056</v>
      </c>
      <c r="D1235" s="16" t="s">
        <v>6057</v>
      </c>
      <c r="F1235" s="16" t="s">
        <v>3640</v>
      </c>
      <c r="G1235" s="16" t="s">
        <v>3641</v>
      </c>
      <c r="H1235" s="238">
        <v>9</v>
      </c>
      <c r="I1235" s="238">
        <v>0</v>
      </c>
      <c r="J1235" s="238">
        <v>0</v>
      </c>
      <c r="K1235" s="238">
        <v>0</v>
      </c>
      <c r="L1235" s="238">
        <v>0</v>
      </c>
      <c r="M1235" s="238">
        <v>0</v>
      </c>
      <c r="N1235" s="238">
        <v>0</v>
      </c>
      <c r="O1235" s="238">
        <v>0</v>
      </c>
      <c r="P1235" s="238">
        <v>0</v>
      </c>
      <c r="Q1235" s="232">
        <v>99.99</v>
      </c>
      <c r="R1235" s="232">
        <v>0</v>
      </c>
      <c r="S1235" s="232">
        <v>0</v>
      </c>
      <c r="T1235" s="232">
        <v>0</v>
      </c>
      <c r="U1235" s="232">
        <v>0</v>
      </c>
      <c r="V1235" s="232">
        <v>0</v>
      </c>
      <c r="W1235" s="232">
        <v>0</v>
      </c>
      <c r="X1235" s="232">
        <v>0</v>
      </c>
      <c r="Y1235" s="232">
        <v>0</v>
      </c>
      <c r="Z1235" s="233">
        <v>45991</v>
      </c>
      <c r="AA1235" s="234">
        <v>9</v>
      </c>
      <c r="AB1235" s="232">
        <v>99.99</v>
      </c>
    </row>
    <row r="1236" spans="1:28" x14ac:dyDescent="0.25">
      <c r="A1236" s="16" t="s">
        <v>873</v>
      </c>
      <c r="B1236" s="16" t="s">
        <v>3474</v>
      </c>
      <c r="C1236" s="16" t="s">
        <v>6058</v>
      </c>
      <c r="D1236" s="16" t="s">
        <v>6059</v>
      </c>
      <c r="F1236" s="16" t="s">
        <v>3640</v>
      </c>
      <c r="G1236" s="16" t="s">
        <v>3641</v>
      </c>
      <c r="H1236" s="238">
        <v>1</v>
      </c>
      <c r="I1236" s="238">
        <v>0</v>
      </c>
      <c r="J1236" s="238">
        <v>0</v>
      </c>
      <c r="K1236" s="238">
        <v>0</v>
      </c>
      <c r="L1236" s="238">
        <v>0</v>
      </c>
      <c r="M1236" s="238">
        <v>0</v>
      </c>
      <c r="N1236" s="238">
        <v>0</v>
      </c>
      <c r="O1236" s="238">
        <v>0</v>
      </c>
      <c r="P1236" s="238">
        <v>0</v>
      </c>
      <c r="Q1236" s="232">
        <v>11.11</v>
      </c>
      <c r="R1236" s="232">
        <v>0</v>
      </c>
      <c r="S1236" s="232">
        <v>0</v>
      </c>
      <c r="T1236" s="232">
        <v>0</v>
      </c>
      <c r="U1236" s="232">
        <v>0</v>
      </c>
      <c r="V1236" s="232">
        <v>0</v>
      </c>
      <c r="W1236" s="232">
        <v>0</v>
      </c>
      <c r="X1236" s="232">
        <v>0</v>
      </c>
      <c r="Y1236" s="232">
        <v>0</v>
      </c>
      <c r="Z1236" s="233">
        <v>45991</v>
      </c>
      <c r="AA1236" s="234">
        <v>1</v>
      </c>
      <c r="AB1236" s="232">
        <v>11.11</v>
      </c>
    </row>
    <row r="1237" spans="1:28" x14ac:dyDescent="0.25">
      <c r="A1237" s="16" t="s">
        <v>873</v>
      </c>
      <c r="B1237" s="16" t="s">
        <v>3474</v>
      </c>
      <c r="C1237" s="16" t="s">
        <v>6060</v>
      </c>
      <c r="D1237" s="16" t="s">
        <v>6061</v>
      </c>
      <c r="F1237" s="16" t="s">
        <v>3640</v>
      </c>
      <c r="G1237" s="16" t="s">
        <v>3641</v>
      </c>
      <c r="H1237" s="238">
        <v>1</v>
      </c>
      <c r="I1237" s="238">
        <v>0</v>
      </c>
      <c r="J1237" s="238">
        <v>0</v>
      </c>
      <c r="K1237" s="238">
        <v>0</v>
      </c>
      <c r="L1237" s="238">
        <v>0</v>
      </c>
      <c r="M1237" s="238">
        <v>0</v>
      </c>
      <c r="N1237" s="238">
        <v>0</v>
      </c>
      <c r="O1237" s="238">
        <v>0</v>
      </c>
      <c r="P1237" s="238">
        <v>0</v>
      </c>
      <c r="Q1237" s="232">
        <v>11.11</v>
      </c>
      <c r="R1237" s="232">
        <v>0</v>
      </c>
      <c r="S1237" s="232">
        <v>0</v>
      </c>
      <c r="T1237" s="232">
        <v>0</v>
      </c>
      <c r="U1237" s="232">
        <v>0</v>
      </c>
      <c r="V1237" s="232">
        <v>0</v>
      </c>
      <c r="W1237" s="232">
        <v>0</v>
      </c>
      <c r="X1237" s="232">
        <v>0</v>
      </c>
      <c r="Y1237" s="232">
        <v>0</v>
      </c>
      <c r="Z1237" s="233">
        <v>45991</v>
      </c>
      <c r="AA1237" s="234">
        <v>1</v>
      </c>
      <c r="AB1237" s="232">
        <v>11.11</v>
      </c>
    </row>
    <row r="1238" spans="1:28" x14ac:dyDescent="0.25">
      <c r="A1238" s="16" t="s">
        <v>873</v>
      </c>
      <c r="B1238" s="16" t="s">
        <v>3474</v>
      </c>
      <c r="C1238" s="16" t="s">
        <v>6062</v>
      </c>
      <c r="D1238" s="16" t="s">
        <v>6063</v>
      </c>
      <c r="F1238" s="16" t="s">
        <v>3640</v>
      </c>
      <c r="G1238" s="16" t="s">
        <v>3641</v>
      </c>
      <c r="H1238" s="238">
        <v>10</v>
      </c>
      <c r="I1238" s="238">
        <v>0</v>
      </c>
      <c r="J1238" s="238">
        <v>0</v>
      </c>
      <c r="K1238" s="238">
        <v>0</v>
      </c>
      <c r="L1238" s="238">
        <v>0</v>
      </c>
      <c r="M1238" s="238">
        <v>0</v>
      </c>
      <c r="N1238" s="238">
        <v>0</v>
      </c>
      <c r="O1238" s="238">
        <v>0</v>
      </c>
      <c r="P1238" s="238">
        <v>0</v>
      </c>
      <c r="Q1238" s="232">
        <v>111.1</v>
      </c>
      <c r="R1238" s="232">
        <v>0</v>
      </c>
      <c r="S1238" s="232">
        <v>0</v>
      </c>
      <c r="T1238" s="232">
        <v>0</v>
      </c>
      <c r="U1238" s="232">
        <v>0</v>
      </c>
      <c r="V1238" s="232">
        <v>0</v>
      </c>
      <c r="W1238" s="232">
        <v>0</v>
      </c>
      <c r="X1238" s="232">
        <v>0</v>
      </c>
      <c r="Y1238" s="232">
        <v>0</v>
      </c>
      <c r="Z1238" s="233">
        <v>45991</v>
      </c>
      <c r="AA1238" s="234">
        <v>10</v>
      </c>
      <c r="AB1238" s="232">
        <v>111.1</v>
      </c>
    </row>
    <row r="1239" spans="1:28" x14ac:dyDescent="0.25">
      <c r="A1239" s="16" t="s">
        <v>873</v>
      </c>
      <c r="B1239" s="16" t="s">
        <v>3474</v>
      </c>
      <c r="C1239" s="16" t="s">
        <v>6064</v>
      </c>
      <c r="D1239" s="16" t="s">
        <v>6065</v>
      </c>
      <c r="F1239" s="16" t="s">
        <v>3640</v>
      </c>
      <c r="G1239" s="16" t="s">
        <v>3641</v>
      </c>
      <c r="H1239" s="238">
        <v>7</v>
      </c>
      <c r="I1239" s="238">
        <v>0</v>
      </c>
      <c r="J1239" s="238">
        <v>0</v>
      </c>
      <c r="K1239" s="238">
        <v>0</v>
      </c>
      <c r="L1239" s="238">
        <v>0</v>
      </c>
      <c r="M1239" s="238">
        <v>0</v>
      </c>
      <c r="N1239" s="238">
        <v>0</v>
      </c>
      <c r="O1239" s="238">
        <v>0</v>
      </c>
      <c r="P1239" s="238">
        <v>0</v>
      </c>
      <c r="Q1239" s="232">
        <v>77.77</v>
      </c>
      <c r="R1239" s="232">
        <v>0</v>
      </c>
      <c r="S1239" s="232">
        <v>0</v>
      </c>
      <c r="T1239" s="232">
        <v>0</v>
      </c>
      <c r="U1239" s="232">
        <v>0</v>
      </c>
      <c r="V1239" s="232">
        <v>0</v>
      </c>
      <c r="W1239" s="232">
        <v>0</v>
      </c>
      <c r="X1239" s="232">
        <v>0</v>
      </c>
      <c r="Y1239" s="232">
        <v>0</v>
      </c>
      <c r="Z1239" s="233">
        <v>45991</v>
      </c>
      <c r="AA1239" s="234">
        <v>7</v>
      </c>
      <c r="AB1239" s="232">
        <v>77.77</v>
      </c>
    </row>
    <row r="1240" spans="1:28" x14ac:dyDescent="0.25">
      <c r="A1240" s="16" t="s">
        <v>873</v>
      </c>
      <c r="B1240" s="16" t="s">
        <v>3474</v>
      </c>
      <c r="C1240" s="16" t="s">
        <v>6066</v>
      </c>
      <c r="D1240" s="16" t="s">
        <v>6067</v>
      </c>
      <c r="F1240" s="16" t="s">
        <v>3640</v>
      </c>
      <c r="G1240" s="16" t="s">
        <v>3641</v>
      </c>
      <c r="H1240" s="238">
        <v>2</v>
      </c>
      <c r="I1240" s="238">
        <v>0</v>
      </c>
      <c r="J1240" s="238">
        <v>0</v>
      </c>
      <c r="K1240" s="238">
        <v>0</v>
      </c>
      <c r="L1240" s="238">
        <v>0</v>
      </c>
      <c r="M1240" s="238">
        <v>0</v>
      </c>
      <c r="N1240" s="238">
        <v>0</v>
      </c>
      <c r="O1240" s="238">
        <v>0</v>
      </c>
      <c r="P1240" s="238">
        <v>0</v>
      </c>
      <c r="Q1240" s="232">
        <v>22.22</v>
      </c>
      <c r="R1240" s="232">
        <v>0</v>
      </c>
      <c r="S1240" s="232">
        <v>0</v>
      </c>
      <c r="T1240" s="232">
        <v>0</v>
      </c>
      <c r="U1240" s="232">
        <v>0</v>
      </c>
      <c r="V1240" s="232">
        <v>0</v>
      </c>
      <c r="W1240" s="232">
        <v>0</v>
      </c>
      <c r="X1240" s="232">
        <v>0</v>
      </c>
      <c r="Y1240" s="232">
        <v>0</v>
      </c>
      <c r="Z1240" s="233">
        <v>45991</v>
      </c>
      <c r="AA1240" s="234">
        <v>2</v>
      </c>
      <c r="AB1240" s="232">
        <v>22.22</v>
      </c>
    </row>
    <row r="1241" spans="1:28" x14ac:dyDescent="0.25">
      <c r="A1241" s="16" t="s">
        <v>873</v>
      </c>
      <c r="B1241" s="16" t="s">
        <v>3474</v>
      </c>
      <c r="C1241" s="16" t="s">
        <v>6068</v>
      </c>
      <c r="D1241" s="16" t="s">
        <v>6069</v>
      </c>
      <c r="F1241" s="16" t="s">
        <v>3640</v>
      </c>
      <c r="G1241" s="16" t="s">
        <v>3641</v>
      </c>
      <c r="H1241" s="238">
        <v>2</v>
      </c>
      <c r="I1241" s="238">
        <v>0</v>
      </c>
      <c r="J1241" s="238">
        <v>0</v>
      </c>
      <c r="K1241" s="238">
        <v>0</v>
      </c>
      <c r="L1241" s="238">
        <v>0</v>
      </c>
      <c r="M1241" s="238">
        <v>0</v>
      </c>
      <c r="N1241" s="238">
        <v>0</v>
      </c>
      <c r="O1241" s="238">
        <v>0</v>
      </c>
      <c r="P1241" s="238">
        <v>0</v>
      </c>
      <c r="Q1241" s="232">
        <v>22.22</v>
      </c>
      <c r="R1241" s="232">
        <v>0</v>
      </c>
      <c r="S1241" s="232">
        <v>0</v>
      </c>
      <c r="T1241" s="232">
        <v>0</v>
      </c>
      <c r="U1241" s="232">
        <v>0</v>
      </c>
      <c r="V1241" s="232">
        <v>0</v>
      </c>
      <c r="W1241" s="232">
        <v>0</v>
      </c>
      <c r="X1241" s="232">
        <v>0</v>
      </c>
      <c r="Y1241" s="232">
        <v>0</v>
      </c>
      <c r="Z1241" s="233">
        <v>45991</v>
      </c>
      <c r="AA1241" s="234">
        <v>2</v>
      </c>
      <c r="AB1241" s="232">
        <v>22.22</v>
      </c>
    </row>
    <row r="1242" spans="1:28" x14ac:dyDescent="0.25">
      <c r="A1242" s="16" t="s">
        <v>873</v>
      </c>
      <c r="B1242" s="16" t="s">
        <v>3474</v>
      </c>
      <c r="C1242" s="16" t="s">
        <v>6070</v>
      </c>
      <c r="D1242" s="16" t="s">
        <v>6071</v>
      </c>
      <c r="F1242" s="16" t="s">
        <v>3640</v>
      </c>
      <c r="G1242" s="16" t="s">
        <v>3641</v>
      </c>
      <c r="H1242" s="238">
        <v>3</v>
      </c>
      <c r="I1242" s="238">
        <v>0</v>
      </c>
      <c r="J1242" s="238">
        <v>0</v>
      </c>
      <c r="K1242" s="238">
        <v>0</v>
      </c>
      <c r="L1242" s="238">
        <v>0</v>
      </c>
      <c r="M1242" s="238">
        <v>0</v>
      </c>
      <c r="N1242" s="238">
        <v>0</v>
      </c>
      <c r="O1242" s="238">
        <v>0</v>
      </c>
      <c r="P1242" s="238">
        <v>0</v>
      </c>
      <c r="Q1242" s="232">
        <v>33.33</v>
      </c>
      <c r="R1242" s="232">
        <v>0</v>
      </c>
      <c r="S1242" s="232">
        <v>0</v>
      </c>
      <c r="T1242" s="232">
        <v>0</v>
      </c>
      <c r="U1242" s="232">
        <v>0</v>
      </c>
      <c r="V1242" s="232">
        <v>0</v>
      </c>
      <c r="W1242" s="232">
        <v>0</v>
      </c>
      <c r="X1242" s="232">
        <v>0</v>
      </c>
      <c r="Y1242" s="232">
        <v>0</v>
      </c>
      <c r="Z1242" s="233">
        <v>45991</v>
      </c>
      <c r="AA1242" s="234">
        <v>3</v>
      </c>
      <c r="AB1242" s="232">
        <v>33.33</v>
      </c>
    </row>
    <row r="1243" spans="1:28" x14ac:dyDescent="0.25">
      <c r="A1243" s="16" t="s">
        <v>873</v>
      </c>
      <c r="B1243" s="16" t="s">
        <v>3474</v>
      </c>
      <c r="C1243" s="16" t="s">
        <v>6072</v>
      </c>
      <c r="D1243" s="16" t="s">
        <v>6073</v>
      </c>
      <c r="F1243" s="16" t="s">
        <v>3640</v>
      </c>
      <c r="G1243" s="16" t="s">
        <v>3641</v>
      </c>
      <c r="H1243" s="238">
        <v>4</v>
      </c>
      <c r="I1243" s="238">
        <v>0</v>
      </c>
      <c r="J1243" s="238">
        <v>0</v>
      </c>
      <c r="K1243" s="238">
        <v>0</v>
      </c>
      <c r="L1243" s="238">
        <v>0</v>
      </c>
      <c r="M1243" s="238">
        <v>0</v>
      </c>
      <c r="N1243" s="238">
        <v>0</v>
      </c>
      <c r="O1243" s="238">
        <v>0</v>
      </c>
      <c r="P1243" s="238">
        <v>0</v>
      </c>
      <c r="Q1243" s="232">
        <v>44.44</v>
      </c>
      <c r="R1243" s="232">
        <v>0</v>
      </c>
      <c r="S1243" s="232">
        <v>0</v>
      </c>
      <c r="T1243" s="232">
        <v>0</v>
      </c>
      <c r="U1243" s="232">
        <v>0</v>
      </c>
      <c r="V1243" s="232">
        <v>0</v>
      </c>
      <c r="W1243" s="232">
        <v>0</v>
      </c>
      <c r="X1243" s="232">
        <v>0</v>
      </c>
      <c r="Y1243" s="232">
        <v>0</v>
      </c>
      <c r="Z1243" s="233">
        <v>45991</v>
      </c>
      <c r="AA1243" s="234">
        <v>4</v>
      </c>
      <c r="AB1243" s="232">
        <v>44.44</v>
      </c>
    </row>
    <row r="1244" spans="1:28" x14ac:dyDescent="0.25">
      <c r="A1244" s="16" t="s">
        <v>873</v>
      </c>
      <c r="B1244" s="16" t="s">
        <v>3474</v>
      </c>
      <c r="C1244" s="16" t="s">
        <v>6074</v>
      </c>
      <c r="D1244" s="16" t="s">
        <v>6075</v>
      </c>
      <c r="F1244" s="16" t="s">
        <v>3640</v>
      </c>
      <c r="G1244" s="16" t="s">
        <v>3641</v>
      </c>
      <c r="H1244" s="238">
        <v>3</v>
      </c>
      <c r="I1244" s="238">
        <v>0</v>
      </c>
      <c r="J1244" s="238">
        <v>0</v>
      </c>
      <c r="K1244" s="238">
        <v>0</v>
      </c>
      <c r="L1244" s="238">
        <v>0</v>
      </c>
      <c r="M1244" s="238">
        <v>0</v>
      </c>
      <c r="N1244" s="238">
        <v>0</v>
      </c>
      <c r="O1244" s="238">
        <v>0</v>
      </c>
      <c r="P1244" s="238">
        <v>0</v>
      </c>
      <c r="Q1244" s="232">
        <v>39228</v>
      </c>
      <c r="R1244" s="232">
        <v>0</v>
      </c>
      <c r="S1244" s="232">
        <v>0</v>
      </c>
      <c r="T1244" s="232">
        <v>0</v>
      </c>
      <c r="U1244" s="232">
        <v>0</v>
      </c>
      <c r="V1244" s="232">
        <v>0</v>
      </c>
      <c r="W1244" s="232">
        <v>0</v>
      </c>
      <c r="X1244" s="232">
        <v>0</v>
      </c>
      <c r="Y1244" s="232">
        <v>0</v>
      </c>
      <c r="Z1244" s="233">
        <v>45991</v>
      </c>
      <c r="AA1244" s="234">
        <v>3</v>
      </c>
      <c r="AB1244" s="232">
        <v>39228</v>
      </c>
    </row>
    <row r="1245" spans="1:28" x14ac:dyDescent="0.25">
      <c r="A1245" s="16" t="s">
        <v>873</v>
      </c>
      <c r="B1245" s="16" t="s">
        <v>3474</v>
      </c>
      <c r="C1245" s="16" t="s">
        <v>6076</v>
      </c>
      <c r="D1245" s="16" t="s">
        <v>6077</v>
      </c>
      <c r="F1245" s="16" t="s">
        <v>3640</v>
      </c>
      <c r="G1245" s="16" t="s">
        <v>3641</v>
      </c>
      <c r="H1245" s="238">
        <v>5</v>
      </c>
      <c r="I1245" s="238">
        <v>0</v>
      </c>
      <c r="J1245" s="238">
        <v>0</v>
      </c>
      <c r="K1245" s="238">
        <v>0</v>
      </c>
      <c r="L1245" s="238">
        <v>0</v>
      </c>
      <c r="M1245" s="238">
        <v>0</v>
      </c>
      <c r="N1245" s="238">
        <v>0</v>
      </c>
      <c r="O1245" s="238">
        <v>0</v>
      </c>
      <c r="P1245" s="238">
        <v>0</v>
      </c>
      <c r="Q1245" s="232">
        <v>55.55</v>
      </c>
      <c r="R1245" s="232">
        <v>0</v>
      </c>
      <c r="S1245" s="232">
        <v>0</v>
      </c>
      <c r="T1245" s="232">
        <v>0</v>
      </c>
      <c r="U1245" s="232">
        <v>0</v>
      </c>
      <c r="V1245" s="232">
        <v>0</v>
      </c>
      <c r="W1245" s="232">
        <v>0</v>
      </c>
      <c r="X1245" s="232">
        <v>0</v>
      </c>
      <c r="Y1245" s="232">
        <v>0</v>
      </c>
      <c r="Z1245" s="233">
        <v>45991</v>
      </c>
      <c r="AA1245" s="234">
        <v>5</v>
      </c>
      <c r="AB1245" s="232">
        <v>55.55</v>
      </c>
    </row>
    <row r="1246" spans="1:28" x14ac:dyDescent="0.25">
      <c r="A1246" s="16" t="s">
        <v>873</v>
      </c>
      <c r="B1246" s="16" t="s">
        <v>3474</v>
      </c>
      <c r="C1246" s="16" t="s">
        <v>6078</v>
      </c>
      <c r="D1246" s="16" t="s">
        <v>6079</v>
      </c>
      <c r="F1246" s="16" t="s">
        <v>3640</v>
      </c>
      <c r="G1246" s="16" t="s">
        <v>3641</v>
      </c>
      <c r="H1246" s="238">
        <v>2</v>
      </c>
      <c r="I1246" s="238">
        <v>0</v>
      </c>
      <c r="J1246" s="238">
        <v>0</v>
      </c>
      <c r="K1246" s="238">
        <v>0</v>
      </c>
      <c r="L1246" s="238">
        <v>0</v>
      </c>
      <c r="M1246" s="238">
        <v>0</v>
      </c>
      <c r="N1246" s="238">
        <v>0</v>
      </c>
      <c r="O1246" s="238">
        <v>0</v>
      </c>
      <c r="P1246" s="238">
        <v>0</v>
      </c>
      <c r="Q1246" s="232">
        <v>22.22</v>
      </c>
      <c r="R1246" s="232">
        <v>0</v>
      </c>
      <c r="S1246" s="232">
        <v>0</v>
      </c>
      <c r="T1246" s="232">
        <v>0</v>
      </c>
      <c r="U1246" s="232">
        <v>0</v>
      </c>
      <c r="V1246" s="232">
        <v>0</v>
      </c>
      <c r="W1246" s="232">
        <v>0</v>
      </c>
      <c r="X1246" s="232">
        <v>0</v>
      </c>
      <c r="Y1246" s="232">
        <v>0</v>
      </c>
      <c r="Z1246" s="233">
        <v>45991</v>
      </c>
      <c r="AA1246" s="234">
        <v>2</v>
      </c>
      <c r="AB1246" s="232">
        <v>22.22</v>
      </c>
    </row>
    <row r="1247" spans="1:28" x14ac:dyDescent="0.25">
      <c r="A1247" s="16" t="s">
        <v>873</v>
      </c>
      <c r="B1247" s="16" t="s">
        <v>3474</v>
      </c>
      <c r="C1247" s="16" t="s">
        <v>6080</v>
      </c>
      <c r="D1247" s="16" t="s">
        <v>6081</v>
      </c>
      <c r="F1247" s="16" t="s">
        <v>3640</v>
      </c>
      <c r="G1247" s="16" t="s">
        <v>3641</v>
      </c>
      <c r="H1247" s="238">
        <v>13</v>
      </c>
      <c r="I1247" s="238">
        <v>0</v>
      </c>
      <c r="J1247" s="238">
        <v>0</v>
      </c>
      <c r="K1247" s="238">
        <v>0</v>
      </c>
      <c r="L1247" s="238">
        <v>0</v>
      </c>
      <c r="M1247" s="238">
        <v>0</v>
      </c>
      <c r="N1247" s="238">
        <v>0</v>
      </c>
      <c r="O1247" s="238">
        <v>0</v>
      </c>
      <c r="P1247" s="238">
        <v>0</v>
      </c>
      <c r="Q1247" s="232">
        <v>144.43</v>
      </c>
      <c r="R1247" s="232">
        <v>0</v>
      </c>
      <c r="S1247" s="232">
        <v>0</v>
      </c>
      <c r="T1247" s="232">
        <v>0</v>
      </c>
      <c r="U1247" s="232">
        <v>0</v>
      </c>
      <c r="V1247" s="232">
        <v>0</v>
      </c>
      <c r="W1247" s="232">
        <v>0</v>
      </c>
      <c r="X1247" s="232">
        <v>0</v>
      </c>
      <c r="Y1247" s="232">
        <v>0</v>
      </c>
      <c r="Z1247" s="233">
        <v>45991</v>
      </c>
      <c r="AA1247" s="234">
        <v>13</v>
      </c>
      <c r="AB1247" s="232">
        <v>144.43</v>
      </c>
    </row>
    <row r="1248" spans="1:28" x14ac:dyDescent="0.25">
      <c r="A1248" s="16" t="s">
        <v>873</v>
      </c>
      <c r="B1248" s="16" t="s">
        <v>3474</v>
      </c>
      <c r="C1248" s="16" t="s">
        <v>6082</v>
      </c>
      <c r="D1248" s="16" t="s">
        <v>6083</v>
      </c>
      <c r="F1248" s="16" t="s">
        <v>3640</v>
      </c>
      <c r="G1248" s="16" t="s">
        <v>3641</v>
      </c>
      <c r="H1248" s="238">
        <v>16</v>
      </c>
      <c r="I1248" s="238">
        <v>0</v>
      </c>
      <c r="J1248" s="238">
        <v>0</v>
      </c>
      <c r="K1248" s="238">
        <v>0</v>
      </c>
      <c r="L1248" s="238">
        <v>0</v>
      </c>
      <c r="M1248" s="238">
        <v>0</v>
      </c>
      <c r="N1248" s="238">
        <v>0</v>
      </c>
      <c r="O1248" s="238">
        <v>0</v>
      </c>
      <c r="P1248" s="238">
        <v>0</v>
      </c>
      <c r="Q1248" s="232">
        <v>177.76</v>
      </c>
      <c r="R1248" s="232">
        <v>0</v>
      </c>
      <c r="S1248" s="232">
        <v>0</v>
      </c>
      <c r="T1248" s="232">
        <v>0</v>
      </c>
      <c r="U1248" s="232">
        <v>0</v>
      </c>
      <c r="V1248" s="232">
        <v>0</v>
      </c>
      <c r="W1248" s="232">
        <v>0</v>
      </c>
      <c r="X1248" s="232">
        <v>0</v>
      </c>
      <c r="Y1248" s="232">
        <v>0</v>
      </c>
      <c r="Z1248" s="233">
        <v>45991</v>
      </c>
      <c r="AA1248" s="234">
        <v>16</v>
      </c>
      <c r="AB1248" s="232">
        <v>177.76</v>
      </c>
    </row>
    <row r="1249" spans="1:28" x14ac:dyDescent="0.25">
      <c r="A1249" s="16" t="s">
        <v>873</v>
      </c>
      <c r="B1249" s="16" t="s">
        <v>3474</v>
      </c>
      <c r="C1249" s="16" t="s">
        <v>6084</v>
      </c>
      <c r="D1249" s="16" t="s">
        <v>6085</v>
      </c>
      <c r="F1249" s="16" t="s">
        <v>3640</v>
      </c>
      <c r="G1249" s="16" t="s">
        <v>3641</v>
      </c>
      <c r="H1249" s="238">
        <v>10</v>
      </c>
      <c r="I1249" s="238">
        <v>0</v>
      </c>
      <c r="J1249" s="238">
        <v>0</v>
      </c>
      <c r="K1249" s="238">
        <v>0</v>
      </c>
      <c r="L1249" s="238">
        <v>0</v>
      </c>
      <c r="M1249" s="238">
        <v>0</v>
      </c>
      <c r="N1249" s="238">
        <v>0</v>
      </c>
      <c r="O1249" s="238">
        <v>0</v>
      </c>
      <c r="P1249" s="238">
        <v>0</v>
      </c>
      <c r="Q1249" s="232">
        <v>111.1</v>
      </c>
      <c r="R1249" s="232">
        <v>0</v>
      </c>
      <c r="S1249" s="232">
        <v>0</v>
      </c>
      <c r="T1249" s="232">
        <v>0</v>
      </c>
      <c r="U1249" s="232">
        <v>0</v>
      </c>
      <c r="V1249" s="232">
        <v>0</v>
      </c>
      <c r="W1249" s="232">
        <v>0</v>
      </c>
      <c r="X1249" s="232">
        <v>0</v>
      </c>
      <c r="Y1249" s="232">
        <v>0</v>
      </c>
      <c r="Z1249" s="233">
        <v>45991</v>
      </c>
      <c r="AA1249" s="234">
        <v>10</v>
      </c>
      <c r="AB1249" s="232">
        <v>111.1</v>
      </c>
    </row>
    <row r="1250" spans="1:28" x14ac:dyDescent="0.25">
      <c r="A1250" s="16" t="s">
        <v>873</v>
      </c>
      <c r="B1250" s="16" t="s">
        <v>3474</v>
      </c>
      <c r="C1250" s="16" t="s">
        <v>6086</v>
      </c>
      <c r="D1250" s="16" t="s">
        <v>6087</v>
      </c>
      <c r="F1250" s="16" t="s">
        <v>3640</v>
      </c>
      <c r="G1250" s="16" t="s">
        <v>3641</v>
      </c>
      <c r="H1250" s="238">
        <v>15</v>
      </c>
      <c r="I1250" s="238">
        <v>0</v>
      </c>
      <c r="J1250" s="238">
        <v>0</v>
      </c>
      <c r="K1250" s="238">
        <v>0</v>
      </c>
      <c r="L1250" s="238">
        <v>0</v>
      </c>
      <c r="M1250" s="238">
        <v>0</v>
      </c>
      <c r="N1250" s="238">
        <v>0</v>
      </c>
      <c r="O1250" s="238">
        <v>0</v>
      </c>
      <c r="P1250" s="238">
        <v>0</v>
      </c>
      <c r="Q1250" s="232">
        <v>166.65</v>
      </c>
      <c r="R1250" s="232">
        <v>0</v>
      </c>
      <c r="S1250" s="232">
        <v>0</v>
      </c>
      <c r="T1250" s="232">
        <v>0</v>
      </c>
      <c r="U1250" s="232">
        <v>0</v>
      </c>
      <c r="V1250" s="232">
        <v>0</v>
      </c>
      <c r="W1250" s="232">
        <v>0</v>
      </c>
      <c r="X1250" s="232">
        <v>0</v>
      </c>
      <c r="Y1250" s="232">
        <v>0</v>
      </c>
      <c r="Z1250" s="233">
        <v>45991</v>
      </c>
      <c r="AA1250" s="234">
        <v>15</v>
      </c>
      <c r="AB1250" s="232">
        <v>166.65</v>
      </c>
    </row>
    <row r="1251" spans="1:28" x14ac:dyDescent="0.25">
      <c r="A1251" s="16" t="s">
        <v>873</v>
      </c>
      <c r="B1251" s="16" t="s">
        <v>3474</v>
      </c>
      <c r="C1251" s="16" t="s">
        <v>6088</v>
      </c>
      <c r="D1251" s="16" t="s">
        <v>6089</v>
      </c>
      <c r="F1251" s="16" t="s">
        <v>3640</v>
      </c>
      <c r="G1251" s="16" t="s">
        <v>3641</v>
      </c>
      <c r="H1251" s="238">
        <v>18</v>
      </c>
      <c r="I1251" s="238">
        <v>0</v>
      </c>
      <c r="J1251" s="238">
        <v>0</v>
      </c>
      <c r="K1251" s="238">
        <v>0</v>
      </c>
      <c r="L1251" s="238">
        <v>0</v>
      </c>
      <c r="M1251" s="238">
        <v>0</v>
      </c>
      <c r="N1251" s="238">
        <v>0</v>
      </c>
      <c r="O1251" s="238">
        <v>0</v>
      </c>
      <c r="P1251" s="238">
        <v>0</v>
      </c>
      <c r="Q1251" s="232">
        <v>199.98</v>
      </c>
      <c r="R1251" s="232">
        <v>0</v>
      </c>
      <c r="S1251" s="232">
        <v>0</v>
      </c>
      <c r="T1251" s="232">
        <v>0</v>
      </c>
      <c r="U1251" s="232">
        <v>0</v>
      </c>
      <c r="V1251" s="232">
        <v>0</v>
      </c>
      <c r="W1251" s="232">
        <v>0</v>
      </c>
      <c r="X1251" s="232">
        <v>0</v>
      </c>
      <c r="Y1251" s="232">
        <v>0</v>
      </c>
      <c r="Z1251" s="233">
        <v>45991</v>
      </c>
      <c r="AA1251" s="234">
        <v>18</v>
      </c>
      <c r="AB1251" s="232">
        <v>199.98</v>
      </c>
    </row>
    <row r="1252" spans="1:28" x14ac:dyDescent="0.25">
      <c r="A1252" s="16" t="s">
        <v>873</v>
      </c>
      <c r="B1252" s="16" t="s">
        <v>3474</v>
      </c>
      <c r="C1252" s="16" t="s">
        <v>6090</v>
      </c>
      <c r="D1252" s="16" t="s">
        <v>6091</v>
      </c>
      <c r="F1252" s="16" t="s">
        <v>3640</v>
      </c>
      <c r="G1252" s="16" t="s">
        <v>3641</v>
      </c>
      <c r="H1252" s="238">
        <v>14</v>
      </c>
      <c r="I1252" s="238">
        <v>0</v>
      </c>
      <c r="J1252" s="238">
        <v>0</v>
      </c>
      <c r="K1252" s="238">
        <v>0</v>
      </c>
      <c r="L1252" s="238">
        <v>0</v>
      </c>
      <c r="M1252" s="238">
        <v>0</v>
      </c>
      <c r="N1252" s="238">
        <v>0</v>
      </c>
      <c r="O1252" s="238">
        <v>0</v>
      </c>
      <c r="P1252" s="238">
        <v>0</v>
      </c>
      <c r="Q1252" s="232">
        <v>155.54</v>
      </c>
      <c r="R1252" s="232">
        <v>0</v>
      </c>
      <c r="S1252" s="232">
        <v>0</v>
      </c>
      <c r="T1252" s="232">
        <v>0</v>
      </c>
      <c r="U1252" s="232">
        <v>0</v>
      </c>
      <c r="V1252" s="232">
        <v>0</v>
      </c>
      <c r="W1252" s="232">
        <v>0</v>
      </c>
      <c r="X1252" s="232">
        <v>0</v>
      </c>
      <c r="Y1252" s="232">
        <v>0</v>
      </c>
      <c r="Z1252" s="233">
        <v>45991</v>
      </c>
      <c r="AA1252" s="234">
        <v>14</v>
      </c>
      <c r="AB1252" s="232">
        <v>155.54</v>
      </c>
    </row>
    <row r="1253" spans="1:28" x14ac:dyDescent="0.25">
      <c r="A1253" s="16" t="s">
        <v>873</v>
      </c>
      <c r="B1253" s="16" t="s">
        <v>3474</v>
      </c>
      <c r="C1253" s="16" t="s">
        <v>6092</v>
      </c>
      <c r="D1253" s="16" t="s">
        <v>6093</v>
      </c>
      <c r="F1253" s="16" t="s">
        <v>3640</v>
      </c>
      <c r="G1253" s="16" t="s">
        <v>3641</v>
      </c>
      <c r="H1253" s="238">
        <v>10</v>
      </c>
      <c r="I1253" s="238">
        <v>0</v>
      </c>
      <c r="J1253" s="238">
        <v>0</v>
      </c>
      <c r="K1253" s="238">
        <v>0</v>
      </c>
      <c r="L1253" s="238">
        <v>0</v>
      </c>
      <c r="M1253" s="238">
        <v>0</v>
      </c>
      <c r="N1253" s="238">
        <v>0</v>
      </c>
      <c r="O1253" s="238">
        <v>0</v>
      </c>
      <c r="P1253" s="238">
        <v>0</v>
      </c>
      <c r="Q1253" s="232">
        <v>111.1</v>
      </c>
      <c r="R1253" s="232">
        <v>0</v>
      </c>
      <c r="S1253" s="232">
        <v>0</v>
      </c>
      <c r="T1253" s="232">
        <v>0</v>
      </c>
      <c r="U1253" s="232">
        <v>0</v>
      </c>
      <c r="V1253" s="232">
        <v>0</v>
      </c>
      <c r="W1253" s="232">
        <v>0</v>
      </c>
      <c r="X1253" s="232">
        <v>0</v>
      </c>
      <c r="Y1253" s="232">
        <v>0</v>
      </c>
      <c r="Z1253" s="233">
        <v>45991</v>
      </c>
      <c r="AA1253" s="234">
        <v>10</v>
      </c>
      <c r="AB1253" s="232">
        <v>111.1</v>
      </c>
    </row>
    <row r="1254" spans="1:28" x14ac:dyDescent="0.25">
      <c r="A1254" s="16" t="s">
        <v>873</v>
      </c>
      <c r="B1254" s="16" t="s">
        <v>3474</v>
      </c>
      <c r="C1254" s="16" t="s">
        <v>6094</v>
      </c>
      <c r="D1254" s="16" t="s">
        <v>6095</v>
      </c>
      <c r="F1254" s="16" t="s">
        <v>3640</v>
      </c>
      <c r="G1254" s="16" t="s">
        <v>3641</v>
      </c>
      <c r="H1254" s="238">
        <v>11</v>
      </c>
      <c r="I1254" s="238">
        <v>0</v>
      </c>
      <c r="J1254" s="238">
        <v>0</v>
      </c>
      <c r="K1254" s="238">
        <v>0</v>
      </c>
      <c r="L1254" s="238">
        <v>0</v>
      </c>
      <c r="M1254" s="238">
        <v>0</v>
      </c>
      <c r="N1254" s="238">
        <v>0</v>
      </c>
      <c r="O1254" s="238">
        <v>0</v>
      </c>
      <c r="P1254" s="238">
        <v>0</v>
      </c>
      <c r="Q1254" s="232">
        <v>122.21</v>
      </c>
      <c r="R1254" s="232">
        <v>0</v>
      </c>
      <c r="S1254" s="232">
        <v>0</v>
      </c>
      <c r="T1254" s="232">
        <v>0</v>
      </c>
      <c r="U1254" s="232">
        <v>0</v>
      </c>
      <c r="V1254" s="232">
        <v>0</v>
      </c>
      <c r="W1254" s="232">
        <v>0</v>
      </c>
      <c r="X1254" s="232">
        <v>0</v>
      </c>
      <c r="Y1254" s="232">
        <v>0</v>
      </c>
      <c r="Z1254" s="233">
        <v>45991</v>
      </c>
      <c r="AA1254" s="234">
        <v>11</v>
      </c>
      <c r="AB1254" s="232">
        <v>122.21</v>
      </c>
    </row>
    <row r="1255" spans="1:28" x14ac:dyDescent="0.25">
      <c r="A1255" s="16" t="s">
        <v>873</v>
      </c>
      <c r="B1255" s="16" t="s">
        <v>3474</v>
      </c>
      <c r="C1255" s="16" t="s">
        <v>6096</v>
      </c>
      <c r="D1255" s="16" t="s">
        <v>6097</v>
      </c>
      <c r="F1255" s="16" t="s">
        <v>3640</v>
      </c>
      <c r="G1255" s="16" t="s">
        <v>3641</v>
      </c>
      <c r="H1255" s="238">
        <v>9</v>
      </c>
      <c r="I1255" s="238">
        <v>0</v>
      </c>
      <c r="J1255" s="238">
        <v>0</v>
      </c>
      <c r="K1255" s="238">
        <v>0</v>
      </c>
      <c r="L1255" s="238">
        <v>0</v>
      </c>
      <c r="M1255" s="238">
        <v>0</v>
      </c>
      <c r="N1255" s="238">
        <v>0</v>
      </c>
      <c r="O1255" s="238">
        <v>0</v>
      </c>
      <c r="P1255" s="238">
        <v>0</v>
      </c>
      <c r="Q1255" s="232">
        <v>99.99</v>
      </c>
      <c r="R1255" s="232">
        <v>0</v>
      </c>
      <c r="S1255" s="232">
        <v>0</v>
      </c>
      <c r="T1255" s="232">
        <v>0</v>
      </c>
      <c r="U1255" s="232">
        <v>0</v>
      </c>
      <c r="V1255" s="232">
        <v>0</v>
      </c>
      <c r="W1255" s="232">
        <v>0</v>
      </c>
      <c r="X1255" s="232">
        <v>0</v>
      </c>
      <c r="Y1255" s="232">
        <v>0</v>
      </c>
      <c r="Z1255" s="233">
        <v>45991</v>
      </c>
      <c r="AA1255" s="234">
        <v>9</v>
      </c>
      <c r="AB1255" s="232">
        <v>99.99</v>
      </c>
    </row>
    <row r="1256" spans="1:28" x14ac:dyDescent="0.25">
      <c r="A1256" s="16" t="s">
        <v>873</v>
      </c>
      <c r="B1256" s="16" t="s">
        <v>3474</v>
      </c>
      <c r="C1256" s="16" t="s">
        <v>6098</v>
      </c>
      <c r="D1256" s="16" t="s">
        <v>6099</v>
      </c>
      <c r="F1256" s="16" t="s">
        <v>3640</v>
      </c>
      <c r="G1256" s="16" t="s">
        <v>3641</v>
      </c>
      <c r="H1256" s="238">
        <v>2</v>
      </c>
      <c r="I1256" s="238">
        <v>0</v>
      </c>
      <c r="J1256" s="238">
        <v>0</v>
      </c>
      <c r="K1256" s="238">
        <v>0</v>
      </c>
      <c r="L1256" s="238">
        <v>0</v>
      </c>
      <c r="M1256" s="238">
        <v>0</v>
      </c>
      <c r="N1256" s="238">
        <v>0</v>
      </c>
      <c r="O1256" s="238">
        <v>0</v>
      </c>
      <c r="P1256" s="238">
        <v>0</v>
      </c>
      <c r="Q1256" s="232">
        <v>22.22</v>
      </c>
      <c r="R1256" s="232">
        <v>0</v>
      </c>
      <c r="S1256" s="232">
        <v>0</v>
      </c>
      <c r="T1256" s="232">
        <v>0</v>
      </c>
      <c r="U1256" s="232">
        <v>0</v>
      </c>
      <c r="V1256" s="232">
        <v>0</v>
      </c>
      <c r="W1256" s="232">
        <v>0</v>
      </c>
      <c r="X1256" s="232">
        <v>0</v>
      </c>
      <c r="Y1256" s="232">
        <v>0</v>
      </c>
      <c r="Z1256" s="233">
        <v>45991</v>
      </c>
      <c r="AA1256" s="234">
        <v>2</v>
      </c>
      <c r="AB1256" s="232">
        <v>22.22</v>
      </c>
    </row>
    <row r="1257" spans="1:28" x14ac:dyDescent="0.25">
      <c r="A1257" s="16" t="s">
        <v>873</v>
      </c>
      <c r="B1257" s="16" t="s">
        <v>3474</v>
      </c>
      <c r="C1257" s="16" t="s">
        <v>6100</v>
      </c>
      <c r="D1257" s="16" t="s">
        <v>6101</v>
      </c>
      <c r="F1257" s="16" t="s">
        <v>3640</v>
      </c>
      <c r="G1257" s="16" t="s">
        <v>3641</v>
      </c>
      <c r="H1257" s="238">
        <v>2</v>
      </c>
      <c r="I1257" s="238">
        <v>0</v>
      </c>
      <c r="J1257" s="238">
        <v>0</v>
      </c>
      <c r="K1257" s="238">
        <v>0</v>
      </c>
      <c r="L1257" s="238">
        <v>0</v>
      </c>
      <c r="M1257" s="238">
        <v>0</v>
      </c>
      <c r="N1257" s="238">
        <v>0</v>
      </c>
      <c r="O1257" s="238">
        <v>0</v>
      </c>
      <c r="P1257" s="238">
        <v>0</v>
      </c>
      <c r="Q1257" s="232">
        <v>22.22</v>
      </c>
      <c r="R1257" s="232">
        <v>0</v>
      </c>
      <c r="S1257" s="232">
        <v>0</v>
      </c>
      <c r="T1257" s="232">
        <v>0</v>
      </c>
      <c r="U1257" s="232">
        <v>0</v>
      </c>
      <c r="V1257" s="232">
        <v>0</v>
      </c>
      <c r="W1257" s="232">
        <v>0</v>
      </c>
      <c r="X1257" s="232">
        <v>0</v>
      </c>
      <c r="Y1257" s="232">
        <v>0</v>
      </c>
      <c r="Z1257" s="233">
        <v>45991</v>
      </c>
      <c r="AA1257" s="234">
        <v>2</v>
      </c>
      <c r="AB1257" s="232">
        <v>22.22</v>
      </c>
    </row>
    <row r="1258" spans="1:28" x14ac:dyDescent="0.25">
      <c r="A1258" s="16" t="s">
        <v>1059</v>
      </c>
      <c r="B1258" s="16" t="s">
        <v>2893</v>
      </c>
      <c r="C1258" s="16" t="s">
        <v>6102</v>
      </c>
      <c r="D1258" s="16" t="s">
        <v>6103</v>
      </c>
      <c r="F1258" s="16" t="s">
        <v>3640</v>
      </c>
      <c r="G1258" s="16" t="s">
        <v>3641</v>
      </c>
      <c r="H1258" s="238">
        <v>1</v>
      </c>
      <c r="I1258" s="238">
        <v>0</v>
      </c>
      <c r="J1258" s="238">
        <v>0</v>
      </c>
      <c r="K1258" s="238">
        <v>0</v>
      </c>
      <c r="L1258" s="238">
        <v>0</v>
      </c>
      <c r="M1258" s="238">
        <v>0</v>
      </c>
      <c r="N1258" s="238">
        <v>0</v>
      </c>
      <c r="O1258" s="238">
        <v>0</v>
      </c>
      <c r="P1258" s="238">
        <v>0</v>
      </c>
      <c r="Q1258" s="232">
        <v>11.11</v>
      </c>
      <c r="R1258" s="232">
        <v>0</v>
      </c>
      <c r="S1258" s="232">
        <v>0</v>
      </c>
      <c r="T1258" s="232">
        <v>0</v>
      </c>
      <c r="U1258" s="232">
        <v>0</v>
      </c>
      <c r="V1258" s="232">
        <v>0</v>
      </c>
      <c r="W1258" s="232">
        <v>0</v>
      </c>
      <c r="X1258" s="232">
        <v>0</v>
      </c>
      <c r="Y1258" s="232">
        <v>0</v>
      </c>
      <c r="Z1258" s="233">
        <v>45991</v>
      </c>
      <c r="AA1258" s="234">
        <v>1</v>
      </c>
      <c r="AB1258" s="232">
        <v>11.11</v>
      </c>
    </row>
    <row r="1259" spans="1:28" x14ac:dyDescent="0.25">
      <c r="A1259" s="16" t="s">
        <v>873</v>
      </c>
      <c r="B1259" s="16" t="s">
        <v>3474</v>
      </c>
      <c r="C1259" s="16" t="s">
        <v>6102</v>
      </c>
      <c r="D1259" s="16" t="s">
        <v>6103</v>
      </c>
      <c r="F1259" s="16" t="s">
        <v>3640</v>
      </c>
      <c r="G1259" s="16" t="s">
        <v>3641</v>
      </c>
      <c r="H1259" s="238">
        <v>3</v>
      </c>
      <c r="I1259" s="238">
        <v>0</v>
      </c>
      <c r="J1259" s="238">
        <v>0</v>
      </c>
      <c r="K1259" s="238">
        <v>0</v>
      </c>
      <c r="L1259" s="238">
        <v>0</v>
      </c>
      <c r="M1259" s="238">
        <v>0</v>
      </c>
      <c r="N1259" s="238">
        <v>0</v>
      </c>
      <c r="O1259" s="238">
        <v>0</v>
      </c>
      <c r="P1259" s="238">
        <v>0</v>
      </c>
      <c r="Q1259" s="232">
        <v>33.33</v>
      </c>
      <c r="R1259" s="232">
        <v>0</v>
      </c>
      <c r="S1259" s="232">
        <v>0</v>
      </c>
      <c r="T1259" s="232">
        <v>0</v>
      </c>
      <c r="U1259" s="232">
        <v>0</v>
      </c>
      <c r="V1259" s="232">
        <v>0</v>
      </c>
      <c r="W1259" s="232">
        <v>0</v>
      </c>
      <c r="X1259" s="232">
        <v>0</v>
      </c>
      <c r="Y1259" s="232">
        <v>0</v>
      </c>
      <c r="Z1259" s="233">
        <v>45991</v>
      </c>
      <c r="AA1259" s="234">
        <v>3</v>
      </c>
      <c r="AB1259" s="232">
        <v>33.33</v>
      </c>
    </row>
    <row r="1260" spans="1:28" x14ac:dyDescent="0.25">
      <c r="A1260" s="16" t="s">
        <v>873</v>
      </c>
      <c r="B1260" s="16" t="s">
        <v>3474</v>
      </c>
      <c r="C1260" s="16" t="s">
        <v>6104</v>
      </c>
      <c r="D1260" s="16" t="s">
        <v>6105</v>
      </c>
      <c r="F1260" s="16" t="s">
        <v>3640</v>
      </c>
      <c r="G1260" s="16" t="s">
        <v>3641</v>
      </c>
      <c r="H1260" s="238">
        <v>1</v>
      </c>
      <c r="I1260" s="238">
        <v>0</v>
      </c>
      <c r="J1260" s="238">
        <v>0</v>
      </c>
      <c r="K1260" s="238">
        <v>0</v>
      </c>
      <c r="L1260" s="238">
        <v>0</v>
      </c>
      <c r="M1260" s="238">
        <v>0</v>
      </c>
      <c r="N1260" s="238">
        <v>0</v>
      </c>
      <c r="O1260" s="238">
        <v>0</v>
      </c>
      <c r="P1260" s="238">
        <v>0</v>
      </c>
      <c r="Q1260" s="232">
        <v>11.11</v>
      </c>
      <c r="R1260" s="232">
        <v>0</v>
      </c>
      <c r="S1260" s="232">
        <v>0</v>
      </c>
      <c r="T1260" s="232">
        <v>0</v>
      </c>
      <c r="U1260" s="232">
        <v>0</v>
      </c>
      <c r="V1260" s="232">
        <v>0</v>
      </c>
      <c r="W1260" s="232">
        <v>0</v>
      </c>
      <c r="X1260" s="232">
        <v>0</v>
      </c>
      <c r="Y1260" s="232">
        <v>0</v>
      </c>
      <c r="Z1260" s="233">
        <v>45991</v>
      </c>
      <c r="AA1260" s="234">
        <v>1</v>
      </c>
      <c r="AB1260" s="232">
        <v>11.11</v>
      </c>
    </row>
    <row r="1261" spans="1:28" x14ac:dyDescent="0.25">
      <c r="A1261" s="16" t="s">
        <v>873</v>
      </c>
      <c r="B1261" s="16" t="s">
        <v>3474</v>
      </c>
      <c r="C1261" s="16" t="s">
        <v>6106</v>
      </c>
      <c r="D1261" s="16" t="s">
        <v>6107</v>
      </c>
      <c r="F1261" s="16" t="s">
        <v>3640</v>
      </c>
      <c r="G1261" s="16" t="s">
        <v>3641</v>
      </c>
      <c r="H1261" s="238">
        <v>12</v>
      </c>
      <c r="I1261" s="238">
        <v>0</v>
      </c>
      <c r="J1261" s="238">
        <v>0</v>
      </c>
      <c r="K1261" s="238">
        <v>0</v>
      </c>
      <c r="L1261" s="238">
        <v>0</v>
      </c>
      <c r="M1261" s="238">
        <v>0</v>
      </c>
      <c r="N1261" s="238">
        <v>0</v>
      </c>
      <c r="O1261" s="238">
        <v>0</v>
      </c>
      <c r="P1261" s="238">
        <v>0</v>
      </c>
      <c r="Q1261" s="232">
        <v>133.32</v>
      </c>
      <c r="R1261" s="232">
        <v>0</v>
      </c>
      <c r="S1261" s="232">
        <v>0</v>
      </c>
      <c r="T1261" s="232">
        <v>0</v>
      </c>
      <c r="U1261" s="232">
        <v>0</v>
      </c>
      <c r="V1261" s="232">
        <v>0</v>
      </c>
      <c r="W1261" s="232">
        <v>0</v>
      </c>
      <c r="X1261" s="232">
        <v>0</v>
      </c>
      <c r="Y1261" s="232">
        <v>0</v>
      </c>
      <c r="Z1261" s="233">
        <v>45991</v>
      </c>
      <c r="AA1261" s="234">
        <v>12</v>
      </c>
      <c r="AB1261" s="232">
        <v>133.32</v>
      </c>
    </row>
    <row r="1262" spans="1:28" x14ac:dyDescent="0.25">
      <c r="A1262" s="16" t="s">
        <v>873</v>
      </c>
      <c r="B1262" s="16" t="s">
        <v>3474</v>
      </c>
      <c r="C1262" s="16" t="s">
        <v>6108</v>
      </c>
      <c r="D1262" s="16" t="s">
        <v>6109</v>
      </c>
      <c r="F1262" s="16" t="s">
        <v>3640</v>
      </c>
      <c r="G1262" s="16" t="s">
        <v>3641</v>
      </c>
      <c r="H1262" s="238">
        <v>5</v>
      </c>
      <c r="I1262" s="238">
        <v>0</v>
      </c>
      <c r="J1262" s="238">
        <v>0</v>
      </c>
      <c r="K1262" s="238">
        <v>0</v>
      </c>
      <c r="L1262" s="238">
        <v>0</v>
      </c>
      <c r="M1262" s="238">
        <v>0</v>
      </c>
      <c r="N1262" s="238">
        <v>0</v>
      </c>
      <c r="O1262" s="238">
        <v>0</v>
      </c>
      <c r="P1262" s="238">
        <v>0</v>
      </c>
      <c r="Q1262" s="232">
        <v>55.55</v>
      </c>
      <c r="R1262" s="232">
        <v>0</v>
      </c>
      <c r="S1262" s="232">
        <v>0</v>
      </c>
      <c r="T1262" s="232">
        <v>0</v>
      </c>
      <c r="U1262" s="232">
        <v>0</v>
      </c>
      <c r="V1262" s="232">
        <v>0</v>
      </c>
      <c r="W1262" s="232">
        <v>0</v>
      </c>
      <c r="X1262" s="232">
        <v>0</v>
      </c>
      <c r="Y1262" s="232">
        <v>0</v>
      </c>
      <c r="Z1262" s="233">
        <v>45991</v>
      </c>
      <c r="AA1262" s="234">
        <v>5</v>
      </c>
      <c r="AB1262" s="232">
        <v>55.55</v>
      </c>
    </row>
    <row r="1263" spans="1:28" x14ac:dyDescent="0.25">
      <c r="A1263" s="16" t="s">
        <v>873</v>
      </c>
      <c r="B1263" s="16" t="s">
        <v>3474</v>
      </c>
      <c r="C1263" s="16" t="s">
        <v>6110</v>
      </c>
      <c r="D1263" s="16" t="s">
        <v>6111</v>
      </c>
      <c r="F1263" s="16" t="s">
        <v>3640</v>
      </c>
      <c r="G1263" s="16" t="s">
        <v>3641</v>
      </c>
      <c r="H1263" s="238">
        <v>19</v>
      </c>
      <c r="I1263" s="238">
        <v>0</v>
      </c>
      <c r="J1263" s="238">
        <v>0</v>
      </c>
      <c r="K1263" s="238">
        <v>0</v>
      </c>
      <c r="L1263" s="238">
        <v>0</v>
      </c>
      <c r="M1263" s="238">
        <v>0</v>
      </c>
      <c r="N1263" s="238">
        <v>0</v>
      </c>
      <c r="O1263" s="238">
        <v>0</v>
      </c>
      <c r="P1263" s="238">
        <v>0</v>
      </c>
      <c r="Q1263" s="232">
        <v>211.09</v>
      </c>
      <c r="R1263" s="232">
        <v>0</v>
      </c>
      <c r="S1263" s="232">
        <v>0</v>
      </c>
      <c r="T1263" s="232">
        <v>0</v>
      </c>
      <c r="U1263" s="232">
        <v>0</v>
      </c>
      <c r="V1263" s="232">
        <v>0</v>
      </c>
      <c r="W1263" s="232">
        <v>0</v>
      </c>
      <c r="X1263" s="232">
        <v>0</v>
      </c>
      <c r="Y1263" s="232">
        <v>0</v>
      </c>
      <c r="Z1263" s="233">
        <v>45991</v>
      </c>
      <c r="AA1263" s="234">
        <v>19</v>
      </c>
      <c r="AB1263" s="232">
        <v>211.09</v>
      </c>
    </row>
    <row r="1264" spans="1:28" x14ac:dyDescent="0.25">
      <c r="A1264" s="16" t="s">
        <v>873</v>
      </c>
      <c r="B1264" s="16" t="s">
        <v>3474</v>
      </c>
      <c r="C1264" s="16" t="s">
        <v>6112</v>
      </c>
      <c r="D1264" s="16" t="s">
        <v>6113</v>
      </c>
      <c r="F1264" s="16" t="s">
        <v>3640</v>
      </c>
      <c r="G1264" s="16" t="s">
        <v>3641</v>
      </c>
      <c r="H1264" s="238">
        <v>10</v>
      </c>
      <c r="I1264" s="238">
        <v>0</v>
      </c>
      <c r="J1264" s="238">
        <v>0</v>
      </c>
      <c r="K1264" s="238">
        <v>0</v>
      </c>
      <c r="L1264" s="238">
        <v>0</v>
      </c>
      <c r="M1264" s="238">
        <v>0</v>
      </c>
      <c r="N1264" s="238">
        <v>0</v>
      </c>
      <c r="O1264" s="238">
        <v>0</v>
      </c>
      <c r="P1264" s="238">
        <v>0</v>
      </c>
      <c r="Q1264" s="232">
        <v>4320</v>
      </c>
      <c r="R1264" s="232">
        <v>0</v>
      </c>
      <c r="S1264" s="232">
        <v>0</v>
      </c>
      <c r="T1264" s="232">
        <v>0</v>
      </c>
      <c r="U1264" s="232">
        <v>0</v>
      </c>
      <c r="V1264" s="232">
        <v>0</v>
      </c>
      <c r="W1264" s="232">
        <v>0</v>
      </c>
      <c r="X1264" s="232">
        <v>0</v>
      </c>
      <c r="Y1264" s="232">
        <v>0</v>
      </c>
      <c r="Z1264" s="233">
        <v>45991</v>
      </c>
      <c r="AA1264" s="234">
        <v>10</v>
      </c>
      <c r="AB1264" s="232">
        <v>4320</v>
      </c>
    </row>
    <row r="1265" spans="1:28" x14ac:dyDescent="0.25">
      <c r="A1265" s="16" t="s">
        <v>873</v>
      </c>
      <c r="B1265" s="16" t="s">
        <v>3474</v>
      </c>
      <c r="C1265" s="16" t="s">
        <v>6114</v>
      </c>
      <c r="D1265" s="16" t="s">
        <v>6115</v>
      </c>
      <c r="F1265" s="16" t="s">
        <v>3640</v>
      </c>
      <c r="G1265" s="16" t="s">
        <v>3641</v>
      </c>
      <c r="H1265" s="238">
        <v>8</v>
      </c>
      <c r="I1265" s="238">
        <v>0</v>
      </c>
      <c r="J1265" s="238">
        <v>0</v>
      </c>
      <c r="K1265" s="238">
        <v>0</v>
      </c>
      <c r="L1265" s="238">
        <v>0</v>
      </c>
      <c r="M1265" s="238">
        <v>0</v>
      </c>
      <c r="N1265" s="238">
        <v>0</v>
      </c>
      <c r="O1265" s="238">
        <v>0</v>
      </c>
      <c r="P1265" s="238">
        <v>0</v>
      </c>
      <c r="Q1265" s="232">
        <v>4061.2</v>
      </c>
      <c r="R1265" s="232">
        <v>0</v>
      </c>
      <c r="S1265" s="232">
        <v>0</v>
      </c>
      <c r="T1265" s="232">
        <v>0</v>
      </c>
      <c r="U1265" s="232">
        <v>0</v>
      </c>
      <c r="V1265" s="232">
        <v>0</v>
      </c>
      <c r="W1265" s="232">
        <v>0</v>
      </c>
      <c r="X1265" s="232">
        <v>0</v>
      </c>
      <c r="Y1265" s="232">
        <v>0</v>
      </c>
      <c r="Z1265" s="233">
        <v>45991</v>
      </c>
      <c r="AA1265" s="234">
        <v>8</v>
      </c>
      <c r="AB1265" s="232">
        <v>4061.2</v>
      </c>
    </row>
    <row r="1266" spans="1:28" x14ac:dyDescent="0.25">
      <c r="A1266" s="16" t="s">
        <v>873</v>
      </c>
      <c r="B1266" s="16" t="s">
        <v>3474</v>
      </c>
      <c r="C1266" s="16" t="s">
        <v>6116</v>
      </c>
      <c r="D1266" s="16" t="s">
        <v>6117</v>
      </c>
      <c r="F1266" s="16" t="s">
        <v>3640</v>
      </c>
      <c r="G1266" s="16" t="s">
        <v>3641</v>
      </c>
      <c r="H1266" s="238">
        <v>10</v>
      </c>
      <c r="I1266" s="238">
        <v>0</v>
      </c>
      <c r="J1266" s="238">
        <v>0</v>
      </c>
      <c r="K1266" s="238">
        <v>0</v>
      </c>
      <c r="L1266" s="238">
        <v>0</v>
      </c>
      <c r="M1266" s="238">
        <v>0</v>
      </c>
      <c r="N1266" s="238">
        <v>0</v>
      </c>
      <c r="O1266" s="238">
        <v>0</v>
      </c>
      <c r="P1266" s="238">
        <v>0</v>
      </c>
      <c r="Q1266" s="232">
        <v>111.1</v>
      </c>
      <c r="R1266" s="232">
        <v>0</v>
      </c>
      <c r="S1266" s="232">
        <v>0</v>
      </c>
      <c r="T1266" s="232">
        <v>0</v>
      </c>
      <c r="U1266" s="232">
        <v>0</v>
      </c>
      <c r="V1266" s="232">
        <v>0</v>
      </c>
      <c r="W1266" s="232">
        <v>0</v>
      </c>
      <c r="X1266" s="232">
        <v>0</v>
      </c>
      <c r="Y1266" s="232">
        <v>0</v>
      </c>
      <c r="Z1266" s="233">
        <v>45991</v>
      </c>
      <c r="AA1266" s="234">
        <v>10</v>
      </c>
      <c r="AB1266" s="232">
        <v>111.1</v>
      </c>
    </row>
    <row r="1267" spans="1:28" x14ac:dyDescent="0.25">
      <c r="A1267" s="16" t="s">
        <v>873</v>
      </c>
      <c r="B1267" s="16" t="s">
        <v>3474</v>
      </c>
      <c r="C1267" s="16" t="s">
        <v>6118</v>
      </c>
      <c r="D1267" s="16" t="s">
        <v>6119</v>
      </c>
      <c r="F1267" s="16" t="s">
        <v>3640</v>
      </c>
      <c r="G1267" s="16" t="s">
        <v>3641</v>
      </c>
      <c r="H1267" s="238">
        <v>5</v>
      </c>
      <c r="I1267" s="238">
        <v>0</v>
      </c>
      <c r="J1267" s="238">
        <v>0</v>
      </c>
      <c r="K1267" s="238">
        <v>0</v>
      </c>
      <c r="L1267" s="238">
        <v>0</v>
      </c>
      <c r="M1267" s="238">
        <v>0</v>
      </c>
      <c r="N1267" s="238">
        <v>0</v>
      </c>
      <c r="O1267" s="238">
        <v>0</v>
      </c>
      <c r="P1267" s="238">
        <v>0</v>
      </c>
      <c r="Q1267" s="232">
        <v>55.55</v>
      </c>
      <c r="R1267" s="232">
        <v>0</v>
      </c>
      <c r="S1267" s="232">
        <v>0</v>
      </c>
      <c r="T1267" s="232">
        <v>0</v>
      </c>
      <c r="U1267" s="232">
        <v>0</v>
      </c>
      <c r="V1267" s="232">
        <v>0</v>
      </c>
      <c r="W1267" s="232">
        <v>0</v>
      </c>
      <c r="X1267" s="232">
        <v>0</v>
      </c>
      <c r="Y1267" s="232">
        <v>0</v>
      </c>
      <c r="Z1267" s="233">
        <v>45991</v>
      </c>
      <c r="AA1267" s="234">
        <v>5</v>
      </c>
      <c r="AB1267" s="232">
        <v>55.55</v>
      </c>
    </row>
    <row r="1268" spans="1:28" x14ac:dyDescent="0.25">
      <c r="A1268" s="16" t="s">
        <v>873</v>
      </c>
      <c r="B1268" s="16" t="s">
        <v>3474</v>
      </c>
      <c r="C1268" s="16" t="s">
        <v>6120</v>
      </c>
      <c r="D1268" s="16" t="s">
        <v>6121</v>
      </c>
      <c r="F1268" s="16" t="s">
        <v>3640</v>
      </c>
      <c r="G1268" s="16" t="s">
        <v>3641</v>
      </c>
      <c r="H1268" s="238">
        <v>11</v>
      </c>
      <c r="I1268" s="238">
        <v>0</v>
      </c>
      <c r="J1268" s="238">
        <v>0</v>
      </c>
      <c r="K1268" s="238">
        <v>0</v>
      </c>
      <c r="L1268" s="238">
        <v>0</v>
      </c>
      <c r="M1268" s="238">
        <v>0</v>
      </c>
      <c r="N1268" s="238">
        <v>0</v>
      </c>
      <c r="O1268" s="238">
        <v>0</v>
      </c>
      <c r="P1268" s="238">
        <v>0</v>
      </c>
      <c r="Q1268" s="232">
        <v>122.21</v>
      </c>
      <c r="R1268" s="232">
        <v>0</v>
      </c>
      <c r="S1268" s="232">
        <v>0</v>
      </c>
      <c r="T1268" s="232">
        <v>0</v>
      </c>
      <c r="U1268" s="232">
        <v>0</v>
      </c>
      <c r="V1268" s="232">
        <v>0</v>
      </c>
      <c r="W1268" s="232">
        <v>0</v>
      </c>
      <c r="X1268" s="232">
        <v>0</v>
      </c>
      <c r="Y1268" s="232">
        <v>0</v>
      </c>
      <c r="Z1268" s="233">
        <v>45991</v>
      </c>
      <c r="AA1268" s="234">
        <v>11</v>
      </c>
      <c r="AB1268" s="232">
        <v>122.21</v>
      </c>
    </row>
    <row r="1269" spans="1:28" x14ac:dyDescent="0.25">
      <c r="A1269" s="16" t="s">
        <v>873</v>
      </c>
      <c r="B1269" s="16" t="s">
        <v>3474</v>
      </c>
      <c r="C1269" s="16" t="s">
        <v>6122</v>
      </c>
      <c r="D1269" s="16" t="s">
        <v>6123</v>
      </c>
      <c r="F1269" s="16" t="s">
        <v>3640</v>
      </c>
      <c r="G1269" s="16" t="s">
        <v>3641</v>
      </c>
      <c r="H1269" s="238">
        <v>1</v>
      </c>
      <c r="I1269" s="238">
        <v>0</v>
      </c>
      <c r="J1269" s="238">
        <v>0</v>
      </c>
      <c r="K1269" s="238">
        <v>0</v>
      </c>
      <c r="L1269" s="238">
        <v>0</v>
      </c>
      <c r="M1269" s="238">
        <v>0</v>
      </c>
      <c r="N1269" s="238">
        <v>0</v>
      </c>
      <c r="O1269" s="238">
        <v>0</v>
      </c>
      <c r="P1269" s="238">
        <v>0</v>
      </c>
      <c r="Q1269" s="232">
        <v>11.11</v>
      </c>
      <c r="R1269" s="232">
        <v>0</v>
      </c>
      <c r="S1269" s="232">
        <v>0</v>
      </c>
      <c r="T1269" s="232">
        <v>0</v>
      </c>
      <c r="U1269" s="232">
        <v>0</v>
      </c>
      <c r="V1269" s="232">
        <v>0</v>
      </c>
      <c r="W1269" s="232">
        <v>0</v>
      </c>
      <c r="X1269" s="232">
        <v>0</v>
      </c>
      <c r="Y1269" s="232">
        <v>0</v>
      </c>
      <c r="Z1269" s="233">
        <v>45991</v>
      </c>
      <c r="AA1269" s="234">
        <v>1</v>
      </c>
      <c r="AB1269" s="232">
        <v>11.11</v>
      </c>
    </row>
    <row r="1270" spans="1:28" x14ac:dyDescent="0.25">
      <c r="A1270" s="16" t="s">
        <v>873</v>
      </c>
      <c r="B1270" s="16" t="s">
        <v>3474</v>
      </c>
      <c r="C1270" s="16" t="s">
        <v>6124</v>
      </c>
      <c r="D1270" s="16" t="s">
        <v>6125</v>
      </c>
      <c r="F1270" s="16" t="s">
        <v>3640</v>
      </c>
      <c r="G1270" s="16" t="s">
        <v>3641</v>
      </c>
      <c r="H1270" s="238">
        <v>1</v>
      </c>
      <c r="I1270" s="238">
        <v>0</v>
      </c>
      <c r="J1270" s="238">
        <v>0</v>
      </c>
      <c r="K1270" s="238">
        <v>0</v>
      </c>
      <c r="L1270" s="238">
        <v>0</v>
      </c>
      <c r="M1270" s="238">
        <v>0</v>
      </c>
      <c r="N1270" s="238">
        <v>0</v>
      </c>
      <c r="O1270" s="238">
        <v>0</v>
      </c>
      <c r="P1270" s="238">
        <v>0</v>
      </c>
      <c r="Q1270" s="232">
        <v>11.11</v>
      </c>
      <c r="R1270" s="232">
        <v>0</v>
      </c>
      <c r="S1270" s="232">
        <v>0</v>
      </c>
      <c r="T1270" s="232">
        <v>0</v>
      </c>
      <c r="U1270" s="232">
        <v>0</v>
      </c>
      <c r="V1270" s="232">
        <v>0</v>
      </c>
      <c r="W1270" s="232">
        <v>0</v>
      </c>
      <c r="X1270" s="232">
        <v>0</v>
      </c>
      <c r="Y1270" s="232">
        <v>0</v>
      </c>
      <c r="Z1270" s="233">
        <v>45991</v>
      </c>
      <c r="AA1270" s="234">
        <v>1</v>
      </c>
      <c r="AB1270" s="232">
        <v>11.11</v>
      </c>
    </row>
    <row r="1271" spans="1:28" x14ac:dyDescent="0.25">
      <c r="A1271" s="16" t="s">
        <v>873</v>
      </c>
      <c r="B1271" s="16" t="s">
        <v>3474</v>
      </c>
      <c r="C1271" s="16" t="s">
        <v>6126</v>
      </c>
      <c r="D1271" s="16" t="s">
        <v>6127</v>
      </c>
      <c r="F1271" s="16" t="s">
        <v>3640</v>
      </c>
      <c r="G1271" s="16" t="s">
        <v>3641</v>
      </c>
      <c r="H1271" s="238">
        <v>11</v>
      </c>
      <c r="I1271" s="238">
        <v>0</v>
      </c>
      <c r="J1271" s="238">
        <v>0</v>
      </c>
      <c r="K1271" s="238">
        <v>0</v>
      </c>
      <c r="L1271" s="238">
        <v>0</v>
      </c>
      <c r="M1271" s="238">
        <v>0</v>
      </c>
      <c r="N1271" s="238">
        <v>0</v>
      </c>
      <c r="O1271" s="238">
        <v>0</v>
      </c>
      <c r="P1271" s="238">
        <v>0</v>
      </c>
      <c r="Q1271" s="232">
        <v>122.21</v>
      </c>
      <c r="R1271" s="232">
        <v>0</v>
      </c>
      <c r="S1271" s="232">
        <v>0</v>
      </c>
      <c r="T1271" s="232">
        <v>0</v>
      </c>
      <c r="U1271" s="232">
        <v>0</v>
      </c>
      <c r="V1271" s="232">
        <v>0</v>
      </c>
      <c r="W1271" s="232">
        <v>0</v>
      </c>
      <c r="X1271" s="232">
        <v>0</v>
      </c>
      <c r="Y1271" s="232">
        <v>0</v>
      </c>
      <c r="Z1271" s="233">
        <v>45991</v>
      </c>
      <c r="AA1271" s="234">
        <v>11</v>
      </c>
      <c r="AB1271" s="232">
        <v>122.21</v>
      </c>
    </row>
    <row r="1272" spans="1:28" x14ac:dyDescent="0.25">
      <c r="A1272" s="16" t="s">
        <v>873</v>
      </c>
      <c r="B1272" s="16" t="s">
        <v>3474</v>
      </c>
      <c r="C1272" s="16" t="s">
        <v>6128</v>
      </c>
      <c r="D1272" s="16" t="s">
        <v>6129</v>
      </c>
      <c r="F1272" s="16" t="s">
        <v>3640</v>
      </c>
      <c r="G1272" s="16" t="s">
        <v>3641</v>
      </c>
      <c r="H1272" s="238">
        <v>3</v>
      </c>
      <c r="I1272" s="238">
        <v>0</v>
      </c>
      <c r="J1272" s="238">
        <v>0</v>
      </c>
      <c r="K1272" s="238">
        <v>0</v>
      </c>
      <c r="L1272" s="238">
        <v>0</v>
      </c>
      <c r="M1272" s="238">
        <v>0</v>
      </c>
      <c r="N1272" s="238">
        <v>0</v>
      </c>
      <c r="O1272" s="238">
        <v>0</v>
      </c>
      <c r="P1272" s="238">
        <v>0</v>
      </c>
      <c r="Q1272" s="232">
        <v>33.33</v>
      </c>
      <c r="R1272" s="232">
        <v>0</v>
      </c>
      <c r="S1272" s="232">
        <v>0</v>
      </c>
      <c r="T1272" s="232">
        <v>0</v>
      </c>
      <c r="U1272" s="232">
        <v>0</v>
      </c>
      <c r="V1272" s="232">
        <v>0</v>
      </c>
      <c r="W1272" s="232">
        <v>0</v>
      </c>
      <c r="X1272" s="232">
        <v>0</v>
      </c>
      <c r="Y1272" s="232">
        <v>0</v>
      </c>
      <c r="Z1272" s="233">
        <v>45991</v>
      </c>
      <c r="AA1272" s="234">
        <v>3</v>
      </c>
      <c r="AB1272" s="232">
        <v>33.33</v>
      </c>
    </row>
    <row r="1273" spans="1:28" x14ac:dyDescent="0.25">
      <c r="A1273" s="16" t="s">
        <v>873</v>
      </c>
      <c r="B1273" s="16" t="s">
        <v>3474</v>
      </c>
      <c r="C1273" s="16" t="s">
        <v>6130</v>
      </c>
      <c r="D1273" s="16" t="s">
        <v>6131</v>
      </c>
      <c r="F1273" s="16" t="s">
        <v>3640</v>
      </c>
      <c r="G1273" s="16" t="s">
        <v>3641</v>
      </c>
      <c r="H1273" s="238">
        <v>1</v>
      </c>
      <c r="I1273" s="238">
        <v>0</v>
      </c>
      <c r="J1273" s="238">
        <v>0</v>
      </c>
      <c r="K1273" s="238">
        <v>0</v>
      </c>
      <c r="L1273" s="238">
        <v>0</v>
      </c>
      <c r="M1273" s="238">
        <v>0</v>
      </c>
      <c r="N1273" s="238">
        <v>0</v>
      </c>
      <c r="O1273" s="238">
        <v>0</v>
      </c>
      <c r="P1273" s="238">
        <v>0</v>
      </c>
      <c r="Q1273" s="232">
        <v>11.11</v>
      </c>
      <c r="R1273" s="232">
        <v>0</v>
      </c>
      <c r="S1273" s="232">
        <v>0</v>
      </c>
      <c r="T1273" s="232">
        <v>0</v>
      </c>
      <c r="U1273" s="232">
        <v>0</v>
      </c>
      <c r="V1273" s="232">
        <v>0</v>
      </c>
      <c r="W1273" s="232">
        <v>0</v>
      </c>
      <c r="X1273" s="232">
        <v>0</v>
      </c>
      <c r="Y1273" s="232">
        <v>0</v>
      </c>
      <c r="Z1273" s="233">
        <v>45991</v>
      </c>
      <c r="AA1273" s="234">
        <v>1</v>
      </c>
      <c r="AB1273" s="232">
        <v>11.11</v>
      </c>
    </row>
    <row r="1274" spans="1:28" x14ac:dyDescent="0.25">
      <c r="A1274" s="16" t="s">
        <v>873</v>
      </c>
      <c r="B1274" s="16" t="s">
        <v>3474</v>
      </c>
      <c r="C1274" s="16" t="s">
        <v>6132</v>
      </c>
      <c r="D1274" s="16" t="s">
        <v>6133</v>
      </c>
      <c r="F1274" s="16" t="s">
        <v>3640</v>
      </c>
      <c r="G1274" s="16" t="s">
        <v>3641</v>
      </c>
      <c r="H1274" s="238">
        <v>1</v>
      </c>
      <c r="I1274" s="238">
        <v>0</v>
      </c>
      <c r="J1274" s="238">
        <v>0</v>
      </c>
      <c r="K1274" s="238">
        <v>0</v>
      </c>
      <c r="L1274" s="238">
        <v>0</v>
      </c>
      <c r="M1274" s="238">
        <v>0</v>
      </c>
      <c r="N1274" s="238">
        <v>0</v>
      </c>
      <c r="O1274" s="238">
        <v>0</v>
      </c>
      <c r="P1274" s="238">
        <v>0</v>
      </c>
      <c r="Q1274" s="232">
        <v>11.11</v>
      </c>
      <c r="R1274" s="232">
        <v>0</v>
      </c>
      <c r="S1274" s="232">
        <v>0</v>
      </c>
      <c r="T1274" s="232">
        <v>0</v>
      </c>
      <c r="U1274" s="232">
        <v>0</v>
      </c>
      <c r="V1274" s="232">
        <v>0</v>
      </c>
      <c r="W1274" s="232">
        <v>0</v>
      </c>
      <c r="X1274" s="232">
        <v>0</v>
      </c>
      <c r="Y1274" s="232">
        <v>0</v>
      </c>
      <c r="Z1274" s="233">
        <v>45991</v>
      </c>
      <c r="AA1274" s="234">
        <v>1</v>
      </c>
      <c r="AB1274" s="232">
        <v>11.11</v>
      </c>
    </row>
    <row r="1275" spans="1:28" x14ac:dyDescent="0.25">
      <c r="A1275" s="16" t="s">
        <v>873</v>
      </c>
      <c r="B1275" s="16" t="s">
        <v>3474</v>
      </c>
      <c r="C1275" s="16" t="s">
        <v>6134</v>
      </c>
      <c r="D1275" s="16" t="s">
        <v>6135</v>
      </c>
      <c r="F1275" s="16" t="s">
        <v>3640</v>
      </c>
      <c r="G1275" s="16" t="s">
        <v>3641</v>
      </c>
      <c r="H1275" s="238">
        <v>1</v>
      </c>
      <c r="I1275" s="238">
        <v>0</v>
      </c>
      <c r="J1275" s="238">
        <v>0</v>
      </c>
      <c r="K1275" s="238">
        <v>0</v>
      </c>
      <c r="L1275" s="238">
        <v>0</v>
      </c>
      <c r="M1275" s="238">
        <v>0</v>
      </c>
      <c r="N1275" s="238">
        <v>0</v>
      </c>
      <c r="O1275" s="238">
        <v>0</v>
      </c>
      <c r="P1275" s="238">
        <v>0</v>
      </c>
      <c r="Q1275" s="232">
        <v>11.11</v>
      </c>
      <c r="R1275" s="232">
        <v>0</v>
      </c>
      <c r="S1275" s="232">
        <v>0</v>
      </c>
      <c r="T1275" s="232">
        <v>0</v>
      </c>
      <c r="U1275" s="232">
        <v>0</v>
      </c>
      <c r="V1275" s="232">
        <v>0</v>
      </c>
      <c r="W1275" s="232">
        <v>0</v>
      </c>
      <c r="X1275" s="232">
        <v>0</v>
      </c>
      <c r="Y1275" s="232">
        <v>0</v>
      </c>
      <c r="Z1275" s="233">
        <v>45991</v>
      </c>
      <c r="AA1275" s="234">
        <v>1</v>
      </c>
      <c r="AB1275" s="232">
        <v>11.11</v>
      </c>
    </row>
    <row r="1276" spans="1:28" x14ac:dyDescent="0.25">
      <c r="A1276" s="16" t="s">
        <v>873</v>
      </c>
      <c r="B1276" s="16" t="s">
        <v>3474</v>
      </c>
      <c r="C1276" s="16" t="s">
        <v>6136</v>
      </c>
      <c r="D1276" s="16" t="s">
        <v>6137</v>
      </c>
      <c r="F1276" s="16" t="s">
        <v>3640</v>
      </c>
      <c r="G1276" s="16" t="s">
        <v>3641</v>
      </c>
      <c r="H1276" s="238">
        <v>12</v>
      </c>
      <c r="I1276" s="238">
        <v>0</v>
      </c>
      <c r="J1276" s="238">
        <v>0</v>
      </c>
      <c r="K1276" s="238">
        <v>0</v>
      </c>
      <c r="L1276" s="238">
        <v>0</v>
      </c>
      <c r="M1276" s="238">
        <v>0</v>
      </c>
      <c r="N1276" s="238">
        <v>0</v>
      </c>
      <c r="O1276" s="238">
        <v>0</v>
      </c>
      <c r="P1276" s="238">
        <v>0</v>
      </c>
      <c r="Q1276" s="232">
        <v>133.32</v>
      </c>
      <c r="R1276" s="232">
        <v>0</v>
      </c>
      <c r="S1276" s="232">
        <v>0</v>
      </c>
      <c r="T1276" s="232">
        <v>0</v>
      </c>
      <c r="U1276" s="232">
        <v>0</v>
      </c>
      <c r="V1276" s="232">
        <v>0</v>
      </c>
      <c r="W1276" s="232">
        <v>0</v>
      </c>
      <c r="X1276" s="232">
        <v>0</v>
      </c>
      <c r="Y1276" s="232">
        <v>0</v>
      </c>
      <c r="Z1276" s="233">
        <v>45991</v>
      </c>
      <c r="AA1276" s="234">
        <v>12</v>
      </c>
      <c r="AB1276" s="232">
        <v>133.32</v>
      </c>
    </row>
    <row r="1277" spans="1:28" x14ac:dyDescent="0.25">
      <c r="A1277" s="16" t="s">
        <v>873</v>
      </c>
      <c r="B1277" s="16" t="s">
        <v>3474</v>
      </c>
      <c r="C1277" s="16" t="s">
        <v>6138</v>
      </c>
      <c r="D1277" s="16" t="s">
        <v>6139</v>
      </c>
      <c r="F1277" s="16" t="s">
        <v>3640</v>
      </c>
      <c r="G1277" s="16" t="s">
        <v>3641</v>
      </c>
      <c r="H1277" s="238">
        <v>10</v>
      </c>
      <c r="I1277" s="238">
        <v>0</v>
      </c>
      <c r="J1277" s="238">
        <v>0</v>
      </c>
      <c r="K1277" s="238">
        <v>0</v>
      </c>
      <c r="L1277" s="238">
        <v>0</v>
      </c>
      <c r="M1277" s="238">
        <v>0</v>
      </c>
      <c r="N1277" s="238">
        <v>0</v>
      </c>
      <c r="O1277" s="238">
        <v>0</v>
      </c>
      <c r="P1277" s="238">
        <v>0</v>
      </c>
      <c r="Q1277" s="232">
        <v>111.1</v>
      </c>
      <c r="R1277" s="232">
        <v>0</v>
      </c>
      <c r="S1277" s="232">
        <v>0</v>
      </c>
      <c r="T1277" s="232">
        <v>0</v>
      </c>
      <c r="U1277" s="232">
        <v>0</v>
      </c>
      <c r="V1277" s="232">
        <v>0</v>
      </c>
      <c r="W1277" s="232">
        <v>0</v>
      </c>
      <c r="X1277" s="232">
        <v>0</v>
      </c>
      <c r="Y1277" s="232">
        <v>0</v>
      </c>
      <c r="Z1277" s="233">
        <v>45991</v>
      </c>
      <c r="AA1277" s="234">
        <v>10</v>
      </c>
      <c r="AB1277" s="232">
        <v>111.1</v>
      </c>
    </row>
    <row r="1278" spans="1:28" x14ac:dyDescent="0.25">
      <c r="A1278" s="16" t="s">
        <v>873</v>
      </c>
      <c r="B1278" s="16" t="s">
        <v>3474</v>
      </c>
      <c r="C1278" s="16" t="s">
        <v>6140</v>
      </c>
      <c r="D1278" s="16" t="s">
        <v>6141</v>
      </c>
      <c r="F1278" s="16" t="s">
        <v>3640</v>
      </c>
      <c r="G1278" s="16" t="s">
        <v>3641</v>
      </c>
      <c r="H1278" s="238">
        <v>5</v>
      </c>
      <c r="I1278" s="238">
        <v>0</v>
      </c>
      <c r="J1278" s="238">
        <v>0</v>
      </c>
      <c r="K1278" s="238">
        <v>0</v>
      </c>
      <c r="L1278" s="238">
        <v>0</v>
      </c>
      <c r="M1278" s="238">
        <v>0</v>
      </c>
      <c r="N1278" s="238">
        <v>0</v>
      </c>
      <c r="O1278" s="238">
        <v>0</v>
      </c>
      <c r="P1278" s="238">
        <v>0</v>
      </c>
      <c r="Q1278" s="232">
        <v>55.55</v>
      </c>
      <c r="R1278" s="232">
        <v>0</v>
      </c>
      <c r="S1278" s="232">
        <v>0</v>
      </c>
      <c r="T1278" s="232">
        <v>0</v>
      </c>
      <c r="U1278" s="232">
        <v>0</v>
      </c>
      <c r="V1278" s="232">
        <v>0</v>
      </c>
      <c r="W1278" s="232">
        <v>0</v>
      </c>
      <c r="X1278" s="232">
        <v>0</v>
      </c>
      <c r="Y1278" s="232">
        <v>0</v>
      </c>
      <c r="Z1278" s="233">
        <v>45991</v>
      </c>
      <c r="AA1278" s="234">
        <v>5</v>
      </c>
      <c r="AB1278" s="232">
        <v>55.55</v>
      </c>
    </row>
    <row r="1279" spans="1:28" x14ac:dyDescent="0.25">
      <c r="A1279" s="16" t="s">
        <v>873</v>
      </c>
      <c r="B1279" s="16" t="s">
        <v>3474</v>
      </c>
      <c r="C1279" s="16" t="s">
        <v>6142</v>
      </c>
      <c r="D1279" s="16" t="s">
        <v>6143</v>
      </c>
      <c r="F1279" s="16" t="s">
        <v>3640</v>
      </c>
      <c r="G1279" s="16" t="s">
        <v>3641</v>
      </c>
      <c r="H1279" s="238">
        <v>19</v>
      </c>
      <c r="I1279" s="238">
        <v>0</v>
      </c>
      <c r="J1279" s="238">
        <v>0</v>
      </c>
      <c r="K1279" s="238">
        <v>0</v>
      </c>
      <c r="L1279" s="238">
        <v>0</v>
      </c>
      <c r="M1279" s="238">
        <v>0</v>
      </c>
      <c r="N1279" s="238">
        <v>0</v>
      </c>
      <c r="O1279" s="238">
        <v>0</v>
      </c>
      <c r="P1279" s="238">
        <v>0</v>
      </c>
      <c r="Q1279" s="232">
        <v>211.09</v>
      </c>
      <c r="R1279" s="232">
        <v>0</v>
      </c>
      <c r="S1279" s="232">
        <v>0</v>
      </c>
      <c r="T1279" s="232">
        <v>0</v>
      </c>
      <c r="U1279" s="232">
        <v>0</v>
      </c>
      <c r="V1279" s="232">
        <v>0</v>
      </c>
      <c r="W1279" s="232">
        <v>0</v>
      </c>
      <c r="X1279" s="232">
        <v>0</v>
      </c>
      <c r="Y1279" s="232">
        <v>0</v>
      </c>
      <c r="Z1279" s="233">
        <v>45991</v>
      </c>
      <c r="AA1279" s="234">
        <v>19</v>
      </c>
      <c r="AB1279" s="232">
        <v>211.09</v>
      </c>
    </row>
    <row r="1280" spans="1:28" x14ac:dyDescent="0.25">
      <c r="A1280" s="16" t="s">
        <v>873</v>
      </c>
      <c r="B1280" s="16" t="s">
        <v>3474</v>
      </c>
      <c r="C1280" s="16" t="s">
        <v>6144</v>
      </c>
      <c r="D1280" s="16" t="s">
        <v>6145</v>
      </c>
      <c r="F1280" s="16" t="s">
        <v>3640</v>
      </c>
      <c r="G1280" s="16" t="s">
        <v>3641</v>
      </c>
      <c r="H1280" s="238">
        <v>10</v>
      </c>
      <c r="I1280" s="238">
        <v>0</v>
      </c>
      <c r="J1280" s="238">
        <v>0</v>
      </c>
      <c r="K1280" s="238">
        <v>0</v>
      </c>
      <c r="L1280" s="238">
        <v>0</v>
      </c>
      <c r="M1280" s="238">
        <v>0</v>
      </c>
      <c r="N1280" s="238">
        <v>0</v>
      </c>
      <c r="O1280" s="238">
        <v>0</v>
      </c>
      <c r="P1280" s="238">
        <v>0</v>
      </c>
      <c r="Q1280" s="232">
        <v>111.1</v>
      </c>
      <c r="R1280" s="232">
        <v>0</v>
      </c>
      <c r="S1280" s="232">
        <v>0</v>
      </c>
      <c r="T1280" s="232">
        <v>0</v>
      </c>
      <c r="U1280" s="232">
        <v>0</v>
      </c>
      <c r="V1280" s="232">
        <v>0</v>
      </c>
      <c r="W1280" s="232">
        <v>0</v>
      </c>
      <c r="X1280" s="232">
        <v>0</v>
      </c>
      <c r="Y1280" s="232">
        <v>0</v>
      </c>
      <c r="Z1280" s="233">
        <v>45991</v>
      </c>
      <c r="AA1280" s="234">
        <v>10</v>
      </c>
      <c r="AB1280" s="232">
        <v>111.1</v>
      </c>
    </row>
    <row r="1281" spans="1:28" x14ac:dyDescent="0.25">
      <c r="A1281" s="16" t="s">
        <v>873</v>
      </c>
      <c r="B1281" s="16" t="s">
        <v>3474</v>
      </c>
      <c r="C1281" s="16" t="s">
        <v>6146</v>
      </c>
      <c r="D1281" s="16" t="s">
        <v>6147</v>
      </c>
      <c r="F1281" s="16" t="s">
        <v>3640</v>
      </c>
      <c r="G1281" s="16" t="s">
        <v>3641</v>
      </c>
      <c r="H1281" s="238">
        <v>15</v>
      </c>
      <c r="I1281" s="238">
        <v>0</v>
      </c>
      <c r="J1281" s="238">
        <v>0</v>
      </c>
      <c r="K1281" s="238">
        <v>0</v>
      </c>
      <c r="L1281" s="238">
        <v>0</v>
      </c>
      <c r="M1281" s="238">
        <v>0</v>
      </c>
      <c r="N1281" s="238">
        <v>0</v>
      </c>
      <c r="O1281" s="238">
        <v>0</v>
      </c>
      <c r="P1281" s="238">
        <v>0</v>
      </c>
      <c r="Q1281" s="232">
        <v>166.65</v>
      </c>
      <c r="R1281" s="232">
        <v>0</v>
      </c>
      <c r="S1281" s="232">
        <v>0</v>
      </c>
      <c r="T1281" s="232">
        <v>0</v>
      </c>
      <c r="U1281" s="232">
        <v>0</v>
      </c>
      <c r="V1281" s="232">
        <v>0</v>
      </c>
      <c r="W1281" s="232">
        <v>0</v>
      </c>
      <c r="X1281" s="232">
        <v>0</v>
      </c>
      <c r="Y1281" s="232">
        <v>0</v>
      </c>
      <c r="Z1281" s="233">
        <v>45991</v>
      </c>
      <c r="AA1281" s="234">
        <v>15</v>
      </c>
      <c r="AB1281" s="232">
        <v>166.65</v>
      </c>
    </row>
    <row r="1282" spans="1:28" x14ac:dyDescent="0.25">
      <c r="A1282" s="16" t="s">
        <v>873</v>
      </c>
      <c r="B1282" s="16" t="s">
        <v>3474</v>
      </c>
      <c r="C1282" s="16" t="s">
        <v>6148</v>
      </c>
      <c r="D1282" s="16" t="s">
        <v>6149</v>
      </c>
      <c r="F1282" s="16" t="s">
        <v>3640</v>
      </c>
      <c r="G1282" s="16" t="s">
        <v>3641</v>
      </c>
      <c r="H1282" s="238">
        <v>8</v>
      </c>
      <c r="I1282" s="238">
        <v>0</v>
      </c>
      <c r="J1282" s="238">
        <v>0</v>
      </c>
      <c r="K1282" s="238">
        <v>0</v>
      </c>
      <c r="L1282" s="238">
        <v>0</v>
      </c>
      <c r="M1282" s="238">
        <v>0</v>
      </c>
      <c r="N1282" s="238">
        <v>0</v>
      </c>
      <c r="O1282" s="238">
        <v>0</v>
      </c>
      <c r="P1282" s="238">
        <v>0</v>
      </c>
      <c r="Q1282" s="232">
        <v>88.88</v>
      </c>
      <c r="R1282" s="232">
        <v>0</v>
      </c>
      <c r="S1282" s="232">
        <v>0</v>
      </c>
      <c r="T1282" s="232">
        <v>0</v>
      </c>
      <c r="U1282" s="232">
        <v>0</v>
      </c>
      <c r="V1282" s="232">
        <v>0</v>
      </c>
      <c r="W1282" s="232">
        <v>0</v>
      </c>
      <c r="X1282" s="232">
        <v>0</v>
      </c>
      <c r="Y1282" s="232">
        <v>0</v>
      </c>
      <c r="Z1282" s="233">
        <v>45991</v>
      </c>
      <c r="AA1282" s="234">
        <v>8</v>
      </c>
      <c r="AB1282" s="232">
        <v>88.88</v>
      </c>
    </row>
    <row r="1283" spans="1:28" x14ac:dyDescent="0.25">
      <c r="A1283" s="16" t="s">
        <v>873</v>
      </c>
      <c r="B1283" s="16" t="s">
        <v>3474</v>
      </c>
      <c r="C1283" s="16" t="s">
        <v>6150</v>
      </c>
      <c r="D1283" s="16" t="s">
        <v>6151</v>
      </c>
      <c r="F1283" s="16" t="s">
        <v>3640</v>
      </c>
      <c r="G1283" s="16" t="s">
        <v>3641</v>
      </c>
      <c r="H1283" s="238">
        <v>8</v>
      </c>
      <c r="I1283" s="238">
        <v>0</v>
      </c>
      <c r="J1283" s="238">
        <v>0</v>
      </c>
      <c r="K1283" s="238">
        <v>0</v>
      </c>
      <c r="L1283" s="238">
        <v>0</v>
      </c>
      <c r="M1283" s="238">
        <v>0</v>
      </c>
      <c r="N1283" s="238">
        <v>0</v>
      </c>
      <c r="O1283" s="238">
        <v>0</v>
      </c>
      <c r="P1283" s="238">
        <v>0</v>
      </c>
      <c r="Q1283" s="232">
        <v>88.88</v>
      </c>
      <c r="R1283" s="232">
        <v>0</v>
      </c>
      <c r="S1283" s="232">
        <v>0</v>
      </c>
      <c r="T1283" s="232">
        <v>0</v>
      </c>
      <c r="U1283" s="232">
        <v>0</v>
      </c>
      <c r="V1283" s="232">
        <v>0</v>
      </c>
      <c r="W1283" s="232">
        <v>0</v>
      </c>
      <c r="X1283" s="232">
        <v>0</v>
      </c>
      <c r="Y1283" s="232">
        <v>0</v>
      </c>
      <c r="Z1283" s="233">
        <v>45991</v>
      </c>
      <c r="AA1283" s="234">
        <v>8</v>
      </c>
      <c r="AB1283" s="232">
        <v>88.88</v>
      </c>
    </row>
    <row r="1284" spans="1:28" x14ac:dyDescent="0.25">
      <c r="A1284" s="16" t="s">
        <v>873</v>
      </c>
      <c r="B1284" s="16" t="s">
        <v>3474</v>
      </c>
      <c r="C1284" s="16" t="s">
        <v>6152</v>
      </c>
      <c r="D1284" s="16" t="s">
        <v>6153</v>
      </c>
      <c r="F1284" s="16" t="s">
        <v>3640</v>
      </c>
      <c r="G1284" s="16" t="s">
        <v>3641</v>
      </c>
      <c r="H1284" s="238">
        <v>12</v>
      </c>
      <c r="I1284" s="238">
        <v>0</v>
      </c>
      <c r="J1284" s="238">
        <v>0</v>
      </c>
      <c r="K1284" s="238">
        <v>0</v>
      </c>
      <c r="L1284" s="238">
        <v>0</v>
      </c>
      <c r="M1284" s="238">
        <v>0</v>
      </c>
      <c r="N1284" s="238">
        <v>0</v>
      </c>
      <c r="O1284" s="238">
        <v>0</v>
      </c>
      <c r="P1284" s="238">
        <v>0</v>
      </c>
      <c r="Q1284" s="232">
        <v>133.32</v>
      </c>
      <c r="R1284" s="232">
        <v>0</v>
      </c>
      <c r="S1284" s="232">
        <v>0</v>
      </c>
      <c r="T1284" s="232">
        <v>0</v>
      </c>
      <c r="U1284" s="232">
        <v>0</v>
      </c>
      <c r="V1284" s="232">
        <v>0</v>
      </c>
      <c r="W1284" s="232">
        <v>0</v>
      </c>
      <c r="X1284" s="232">
        <v>0</v>
      </c>
      <c r="Y1284" s="232">
        <v>0</v>
      </c>
      <c r="Z1284" s="233">
        <v>45991</v>
      </c>
      <c r="AA1284" s="234">
        <v>12</v>
      </c>
      <c r="AB1284" s="232">
        <v>133.32</v>
      </c>
    </row>
    <row r="1285" spans="1:28" x14ac:dyDescent="0.25">
      <c r="A1285" s="16" t="s">
        <v>873</v>
      </c>
      <c r="B1285" s="16" t="s">
        <v>3474</v>
      </c>
      <c r="C1285" s="16" t="s">
        <v>6154</v>
      </c>
      <c r="D1285" s="16" t="s">
        <v>6155</v>
      </c>
      <c r="F1285" s="16" t="s">
        <v>3640</v>
      </c>
      <c r="G1285" s="16" t="s">
        <v>3641</v>
      </c>
      <c r="H1285" s="238">
        <v>6</v>
      </c>
      <c r="I1285" s="238">
        <v>0</v>
      </c>
      <c r="J1285" s="238">
        <v>0</v>
      </c>
      <c r="K1285" s="238">
        <v>0</v>
      </c>
      <c r="L1285" s="238">
        <v>0</v>
      </c>
      <c r="M1285" s="238">
        <v>0</v>
      </c>
      <c r="N1285" s="238">
        <v>0</v>
      </c>
      <c r="O1285" s="238">
        <v>0</v>
      </c>
      <c r="P1285" s="238">
        <v>0</v>
      </c>
      <c r="Q1285" s="232">
        <v>66.66</v>
      </c>
      <c r="R1285" s="232">
        <v>0</v>
      </c>
      <c r="S1285" s="232">
        <v>0</v>
      </c>
      <c r="T1285" s="232">
        <v>0</v>
      </c>
      <c r="U1285" s="232">
        <v>0</v>
      </c>
      <c r="V1285" s="232">
        <v>0</v>
      </c>
      <c r="W1285" s="232">
        <v>0</v>
      </c>
      <c r="X1285" s="232">
        <v>0</v>
      </c>
      <c r="Y1285" s="232">
        <v>0</v>
      </c>
      <c r="Z1285" s="233">
        <v>45991</v>
      </c>
      <c r="AA1285" s="234">
        <v>6</v>
      </c>
      <c r="AB1285" s="232">
        <v>66.66</v>
      </c>
    </row>
    <row r="1286" spans="1:28" x14ac:dyDescent="0.25">
      <c r="A1286" s="16" t="s">
        <v>873</v>
      </c>
      <c r="B1286" s="16" t="s">
        <v>3474</v>
      </c>
      <c r="C1286" s="16" t="s">
        <v>6156</v>
      </c>
      <c r="D1286" s="16" t="s">
        <v>6157</v>
      </c>
      <c r="F1286" s="16" t="s">
        <v>3640</v>
      </c>
      <c r="G1286" s="16" t="s">
        <v>3641</v>
      </c>
      <c r="H1286" s="238">
        <v>10</v>
      </c>
      <c r="I1286" s="238">
        <v>0</v>
      </c>
      <c r="J1286" s="238">
        <v>0</v>
      </c>
      <c r="K1286" s="238">
        <v>0</v>
      </c>
      <c r="L1286" s="238">
        <v>0</v>
      </c>
      <c r="M1286" s="238">
        <v>0</v>
      </c>
      <c r="N1286" s="238">
        <v>0</v>
      </c>
      <c r="O1286" s="238">
        <v>0</v>
      </c>
      <c r="P1286" s="238">
        <v>0</v>
      </c>
      <c r="Q1286" s="232">
        <v>111.1</v>
      </c>
      <c r="R1286" s="232">
        <v>0</v>
      </c>
      <c r="S1286" s="232">
        <v>0</v>
      </c>
      <c r="T1286" s="232">
        <v>0</v>
      </c>
      <c r="U1286" s="232">
        <v>0</v>
      </c>
      <c r="V1286" s="232">
        <v>0</v>
      </c>
      <c r="W1286" s="232">
        <v>0</v>
      </c>
      <c r="X1286" s="232">
        <v>0</v>
      </c>
      <c r="Y1286" s="232">
        <v>0</v>
      </c>
      <c r="Z1286" s="233">
        <v>45991</v>
      </c>
      <c r="AA1286" s="234">
        <v>10</v>
      </c>
      <c r="AB1286" s="232">
        <v>111.1</v>
      </c>
    </row>
    <row r="1287" spans="1:28" x14ac:dyDescent="0.25">
      <c r="A1287" s="16" t="s">
        <v>873</v>
      </c>
      <c r="B1287" s="16" t="s">
        <v>3474</v>
      </c>
      <c r="C1287" s="16" t="s">
        <v>6158</v>
      </c>
      <c r="D1287" s="16" t="s">
        <v>6159</v>
      </c>
      <c r="F1287" s="16" t="s">
        <v>3640</v>
      </c>
      <c r="G1287" s="16" t="s">
        <v>3641</v>
      </c>
      <c r="H1287" s="238">
        <v>10</v>
      </c>
      <c r="I1287" s="238">
        <v>0</v>
      </c>
      <c r="J1287" s="238">
        <v>0</v>
      </c>
      <c r="K1287" s="238">
        <v>0</v>
      </c>
      <c r="L1287" s="238">
        <v>0</v>
      </c>
      <c r="M1287" s="238">
        <v>0</v>
      </c>
      <c r="N1287" s="238">
        <v>0</v>
      </c>
      <c r="O1287" s="238">
        <v>0</v>
      </c>
      <c r="P1287" s="238">
        <v>0</v>
      </c>
      <c r="Q1287" s="232">
        <v>111.1</v>
      </c>
      <c r="R1287" s="232">
        <v>0</v>
      </c>
      <c r="S1287" s="232">
        <v>0</v>
      </c>
      <c r="T1287" s="232">
        <v>0</v>
      </c>
      <c r="U1287" s="232">
        <v>0</v>
      </c>
      <c r="V1287" s="232">
        <v>0</v>
      </c>
      <c r="W1287" s="232">
        <v>0</v>
      </c>
      <c r="X1287" s="232">
        <v>0</v>
      </c>
      <c r="Y1287" s="232">
        <v>0</v>
      </c>
      <c r="Z1287" s="233">
        <v>45991</v>
      </c>
      <c r="AA1287" s="234">
        <v>10</v>
      </c>
      <c r="AB1287" s="232">
        <v>111.1</v>
      </c>
    </row>
    <row r="1288" spans="1:28" x14ac:dyDescent="0.25">
      <c r="A1288" s="16" t="s">
        <v>873</v>
      </c>
      <c r="B1288" s="16" t="s">
        <v>3474</v>
      </c>
      <c r="C1288" s="16" t="s">
        <v>6160</v>
      </c>
      <c r="D1288" s="16" t="s">
        <v>6161</v>
      </c>
      <c r="F1288" s="16" t="s">
        <v>3640</v>
      </c>
      <c r="G1288" s="16" t="s">
        <v>3641</v>
      </c>
      <c r="H1288" s="238">
        <v>8</v>
      </c>
      <c r="I1288" s="238">
        <v>0</v>
      </c>
      <c r="J1288" s="238">
        <v>0</v>
      </c>
      <c r="K1288" s="238">
        <v>0</v>
      </c>
      <c r="L1288" s="238">
        <v>0</v>
      </c>
      <c r="M1288" s="238">
        <v>0</v>
      </c>
      <c r="N1288" s="238">
        <v>0</v>
      </c>
      <c r="O1288" s="238">
        <v>0</v>
      </c>
      <c r="P1288" s="238">
        <v>0</v>
      </c>
      <c r="Q1288" s="232">
        <v>88.88</v>
      </c>
      <c r="R1288" s="232">
        <v>0</v>
      </c>
      <c r="S1288" s="232">
        <v>0</v>
      </c>
      <c r="T1288" s="232">
        <v>0</v>
      </c>
      <c r="U1288" s="232">
        <v>0</v>
      </c>
      <c r="V1288" s="232">
        <v>0</v>
      </c>
      <c r="W1288" s="232">
        <v>0</v>
      </c>
      <c r="X1288" s="232">
        <v>0</v>
      </c>
      <c r="Y1288" s="232">
        <v>0</v>
      </c>
      <c r="Z1288" s="233">
        <v>45991</v>
      </c>
      <c r="AA1288" s="234">
        <v>8</v>
      </c>
      <c r="AB1288" s="232">
        <v>88.88</v>
      </c>
    </row>
    <row r="1289" spans="1:28" x14ac:dyDescent="0.25">
      <c r="A1289" s="16" t="s">
        <v>873</v>
      </c>
      <c r="B1289" s="16" t="s">
        <v>3474</v>
      </c>
      <c r="C1289" s="16" t="s">
        <v>6162</v>
      </c>
      <c r="D1289" s="16" t="s">
        <v>6163</v>
      </c>
      <c r="F1289" s="16" t="s">
        <v>3640</v>
      </c>
      <c r="G1289" s="16" t="s">
        <v>3641</v>
      </c>
      <c r="H1289" s="238">
        <v>10</v>
      </c>
      <c r="I1289" s="238">
        <v>0</v>
      </c>
      <c r="J1289" s="238">
        <v>0</v>
      </c>
      <c r="K1289" s="238">
        <v>0</v>
      </c>
      <c r="L1289" s="238">
        <v>0</v>
      </c>
      <c r="M1289" s="238">
        <v>0</v>
      </c>
      <c r="N1289" s="238">
        <v>0</v>
      </c>
      <c r="O1289" s="238">
        <v>0</v>
      </c>
      <c r="P1289" s="238">
        <v>0</v>
      </c>
      <c r="Q1289" s="232">
        <v>111.1</v>
      </c>
      <c r="R1289" s="232">
        <v>0</v>
      </c>
      <c r="S1289" s="232">
        <v>0</v>
      </c>
      <c r="T1289" s="232">
        <v>0</v>
      </c>
      <c r="U1289" s="232">
        <v>0</v>
      </c>
      <c r="V1289" s="232">
        <v>0</v>
      </c>
      <c r="W1289" s="232">
        <v>0</v>
      </c>
      <c r="X1289" s="232">
        <v>0</v>
      </c>
      <c r="Y1289" s="232">
        <v>0</v>
      </c>
      <c r="Z1289" s="233">
        <v>45991</v>
      </c>
      <c r="AA1289" s="234">
        <v>10</v>
      </c>
      <c r="AB1289" s="232">
        <v>111.1</v>
      </c>
    </row>
    <row r="1290" spans="1:28" x14ac:dyDescent="0.25">
      <c r="A1290" s="16" t="s">
        <v>873</v>
      </c>
      <c r="B1290" s="16" t="s">
        <v>3474</v>
      </c>
      <c r="C1290" s="16" t="s">
        <v>6164</v>
      </c>
      <c r="D1290" s="16" t="s">
        <v>6165</v>
      </c>
      <c r="F1290" s="16" t="s">
        <v>3640</v>
      </c>
      <c r="G1290" s="16" t="s">
        <v>3641</v>
      </c>
      <c r="H1290" s="238">
        <v>9</v>
      </c>
      <c r="I1290" s="238">
        <v>0</v>
      </c>
      <c r="J1290" s="238">
        <v>0</v>
      </c>
      <c r="K1290" s="238">
        <v>0</v>
      </c>
      <c r="L1290" s="238">
        <v>0</v>
      </c>
      <c r="M1290" s="238">
        <v>0</v>
      </c>
      <c r="N1290" s="238">
        <v>0</v>
      </c>
      <c r="O1290" s="238">
        <v>0</v>
      </c>
      <c r="P1290" s="238">
        <v>0</v>
      </c>
      <c r="Q1290" s="232">
        <v>99.99</v>
      </c>
      <c r="R1290" s="232">
        <v>0</v>
      </c>
      <c r="S1290" s="232">
        <v>0</v>
      </c>
      <c r="T1290" s="232">
        <v>0</v>
      </c>
      <c r="U1290" s="232">
        <v>0</v>
      </c>
      <c r="V1290" s="232">
        <v>0</v>
      </c>
      <c r="W1290" s="232">
        <v>0</v>
      </c>
      <c r="X1290" s="232">
        <v>0</v>
      </c>
      <c r="Y1290" s="232">
        <v>0</v>
      </c>
      <c r="Z1290" s="233">
        <v>45991</v>
      </c>
      <c r="AA1290" s="234">
        <v>9</v>
      </c>
      <c r="AB1290" s="232">
        <v>99.99</v>
      </c>
    </row>
    <row r="1291" spans="1:28" x14ac:dyDescent="0.25">
      <c r="A1291" s="16" t="s">
        <v>873</v>
      </c>
      <c r="B1291" s="16" t="s">
        <v>3474</v>
      </c>
      <c r="C1291" s="16" t="s">
        <v>6166</v>
      </c>
      <c r="D1291" s="16" t="s">
        <v>6167</v>
      </c>
      <c r="F1291" s="16" t="s">
        <v>3640</v>
      </c>
      <c r="G1291" s="16" t="s">
        <v>3641</v>
      </c>
      <c r="H1291" s="238">
        <v>10</v>
      </c>
      <c r="I1291" s="238">
        <v>0</v>
      </c>
      <c r="J1291" s="238">
        <v>0</v>
      </c>
      <c r="K1291" s="238">
        <v>0</v>
      </c>
      <c r="L1291" s="238">
        <v>0</v>
      </c>
      <c r="M1291" s="238">
        <v>0</v>
      </c>
      <c r="N1291" s="238">
        <v>0</v>
      </c>
      <c r="O1291" s="238">
        <v>0</v>
      </c>
      <c r="P1291" s="238">
        <v>0</v>
      </c>
      <c r="Q1291" s="232">
        <v>111.1</v>
      </c>
      <c r="R1291" s="232">
        <v>0</v>
      </c>
      <c r="S1291" s="232">
        <v>0</v>
      </c>
      <c r="T1291" s="232">
        <v>0</v>
      </c>
      <c r="U1291" s="232">
        <v>0</v>
      </c>
      <c r="V1291" s="232">
        <v>0</v>
      </c>
      <c r="W1291" s="232">
        <v>0</v>
      </c>
      <c r="X1291" s="232">
        <v>0</v>
      </c>
      <c r="Y1291" s="232">
        <v>0</v>
      </c>
      <c r="Z1291" s="233">
        <v>45991</v>
      </c>
      <c r="AA1291" s="234">
        <v>10</v>
      </c>
      <c r="AB1291" s="232">
        <v>111.1</v>
      </c>
    </row>
    <row r="1292" spans="1:28" x14ac:dyDescent="0.25">
      <c r="A1292" s="16" t="s">
        <v>873</v>
      </c>
      <c r="B1292" s="16" t="s">
        <v>3474</v>
      </c>
      <c r="C1292" s="16" t="s">
        <v>6168</v>
      </c>
      <c r="D1292" s="16" t="s">
        <v>6169</v>
      </c>
      <c r="F1292" s="16" t="s">
        <v>3640</v>
      </c>
      <c r="G1292" s="16" t="s">
        <v>3641</v>
      </c>
      <c r="H1292" s="238">
        <v>1</v>
      </c>
      <c r="I1292" s="238">
        <v>0</v>
      </c>
      <c r="J1292" s="238">
        <v>0</v>
      </c>
      <c r="K1292" s="238">
        <v>0</v>
      </c>
      <c r="L1292" s="238">
        <v>0</v>
      </c>
      <c r="M1292" s="238">
        <v>0</v>
      </c>
      <c r="N1292" s="238">
        <v>0</v>
      </c>
      <c r="O1292" s="238">
        <v>0</v>
      </c>
      <c r="P1292" s="238">
        <v>0</v>
      </c>
      <c r="Q1292" s="232">
        <v>11.11</v>
      </c>
      <c r="R1292" s="232">
        <v>0</v>
      </c>
      <c r="S1292" s="232">
        <v>0</v>
      </c>
      <c r="T1292" s="232">
        <v>0</v>
      </c>
      <c r="U1292" s="232">
        <v>0</v>
      </c>
      <c r="V1292" s="232">
        <v>0</v>
      </c>
      <c r="W1292" s="232">
        <v>0</v>
      </c>
      <c r="X1292" s="232">
        <v>0</v>
      </c>
      <c r="Y1292" s="232">
        <v>0</v>
      </c>
      <c r="Z1292" s="233">
        <v>45991</v>
      </c>
      <c r="AA1292" s="234">
        <v>1</v>
      </c>
      <c r="AB1292" s="232">
        <v>11.11</v>
      </c>
    </row>
    <row r="1293" spans="1:28" x14ac:dyDescent="0.25">
      <c r="A1293" s="16" t="s">
        <v>873</v>
      </c>
      <c r="B1293" s="16" t="s">
        <v>3474</v>
      </c>
      <c r="C1293" s="16" t="s">
        <v>6170</v>
      </c>
      <c r="D1293" s="16" t="s">
        <v>6171</v>
      </c>
      <c r="F1293" s="16" t="s">
        <v>3640</v>
      </c>
      <c r="G1293" s="16" t="s">
        <v>3641</v>
      </c>
      <c r="H1293" s="238">
        <v>15</v>
      </c>
      <c r="I1293" s="238">
        <v>0</v>
      </c>
      <c r="J1293" s="238">
        <v>0</v>
      </c>
      <c r="K1293" s="238">
        <v>0</v>
      </c>
      <c r="L1293" s="238">
        <v>0</v>
      </c>
      <c r="M1293" s="238">
        <v>0</v>
      </c>
      <c r="N1293" s="238">
        <v>0</v>
      </c>
      <c r="O1293" s="238">
        <v>0</v>
      </c>
      <c r="P1293" s="238">
        <v>0</v>
      </c>
      <c r="Q1293" s="232">
        <v>166.65</v>
      </c>
      <c r="R1293" s="232">
        <v>0</v>
      </c>
      <c r="S1293" s="232">
        <v>0</v>
      </c>
      <c r="T1293" s="232">
        <v>0</v>
      </c>
      <c r="U1293" s="232">
        <v>0</v>
      </c>
      <c r="V1293" s="232">
        <v>0</v>
      </c>
      <c r="W1293" s="232">
        <v>0</v>
      </c>
      <c r="X1293" s="232">
        <v>0</v>
      </c>
      <c r="Y1293" s="232">
        <v>0</v>
      </c>
      <c r="Z1293" s="233">
        <v>45991</v>
      </c>
      <c r="AA1293" s="234">
        <v>15</v>
      </c>
      <c r="AB1293" s="232">
        <v>166.65</v>
      </c>
    </row>
    <row r="1294" spans="1:28" x14ac:dyDescent="0.25">
      <c r="A1294" s="16" t="s">
        <v>873</v>
      </c>
      <c r="B1294" s="16" t="s">
        <v>3474</v>
      </c>
      <c r="C1294" s="16" t="s">
        <v>6172</v>
      </c>
      <c r="D1294" s="16" t="s">
        <v>6173</v>
      </c>
      <c r="F1294" s="16" t="s">
        <v>3640</v>
      </c>
      <c r="G1294" s="16" t="s">
        <v>3641</v>
      </c>
      <c r="H1294" s="238">
        <v>10</v>
      </c>
      <c r="I1294" s="238">
        <v>0</v>
      </c>
      <c r="J1294" s="238">
        <v>0</v>
      </c>
      <c r="K1294" s="238">
        <v>0</v>
      </c>
      <c r="L1294" s="238">
        <v>0</v>
      </c>
      <c r="M1294" s="238">
        <v>0</v>
      </c>
      <c r="N1294" s="238">
        <v>0</v>
      </c>
      <c r="O1294" s="238">
        <v>0</v>
      </c>
      <c r="P1294" s="238">
        <v>0</v>
      </c>
      <c r="Q1294" s="232">
        <v>111.1</v>
      </c>
      <c r="R1294" s="232">
        <v>0</v>
      </c>
      <c r="S1294" s="232">
        <v>0</v>
      </c>
      <c r="T1294" s="232">
        <v>0</v>
      </c>
      <c r="U1294" s="232">
        <v>0</v>
      </c>
      <c r="V1294" s="232">
        <v>0</v>
      </c>
      <c r="W1294" s="232">
        <v>0</v>
      </c>
      <c r="X1294" s="232">
        <v>0</v>
      </c>
      <c r="Y1294" s="232">
        <v>0</v>
      </c>
      <c r="Z1294" s="233">
        <v>45991</v>
      </c>
      <c r="AA1294" s="234">
        <v>10</v>
      </c>
      <c r="AB1294" s="232">
        <v>111.1</v>
      </c>
    </row>
    <row r="1295" spans="1:28" x14ac:dyDescent="0.25">
      <c r="A1295" s="16" t="s">
        <v>873</v>
      </c>
      <c r="B1295" s="16" t="s">
        <v>3474</v>
      </c>
      <c r="C1295" s="16" t="s">
        <v>6174</v>
      </c>
      <c r="D1295" s="16" t="s">
        <v>6175</v>
      </c>
      <c r="F1295" s="16" t="s">
        <v>3640</v>
      </c>
      <c r="G1295" s="16" t="s">
        <v>3641</v>
      </c>
      <c r="H1295" s="238">
        <v>10</v>
      </c>
      <c r="I1295" s="238">
        <v>0</v>
      </c>
      <c r="J1295" s="238">
        <v>0</v>
      </c>
      <c r="K1295" s="238">
        <v>0</v>
      </c>
      <c r="L1295" s="238">
        <v>0</v>
      </c>
      <c r="M1295" s="238">
        <v>0</v>
      </c>
      <c r="N1295" s="238">
        <v>0</v>
      </c>
      <c r="O1295" s="238">
        <v>0</v>
      </c>
      <c r="P1295" s="238">
        <v>0</v>
      </c>
      <c r="Q1295" s="232">
        <v>111.1</v>
      </c>
      <c r="R1295" s="232">
        <v>0</v>
      </c>
      <c r="S1295" s="232">
        <v>0</v>
      </c>
      <c r="T1295" s="232">
        <v>0</v>
      </c>
      <c r="U1295" s="232">
        <v>0</v>
      </c>
      <c r="V1295" s="232">
        <v>0</v>
      </c>
      <c r="W1295" s="232">
        <v>0</v>
      </c>
      <c r="X1295" s="232">
        <v>0</v>
      </c>
      <c r="Y1295" s="232">
        <v>0</v>
      </c>
      <c r="Z1295" s="233">
        <v>45991</v>
      </c>
      <c r="AA1295" s="234">
        <v>10</v>
      </c>
      <c r="AB1295" s="232">
        <v>111.1</v>
      </c>
    </row>
    <row r="1296" spans="1:28" x14ac:dyDescent="0.25">
      <c r="A1296" s="16" t="s">
        <v>873</v>
      </c>
      <c r="B1296" s="16" t="s">
        <v>3474</v>
      </c>
      <c r="C1296" s="16" t="s">
        <v>6176</v>
      </c>
      <c r="D1296" s="16" t="s">
        <v>6177</v>
      </c>
      <c r="F1296" s="16" t="s">
        <v>3640</v>
      </c>
      <c r="G1296" s="16" t="s">
        <v>3641</v>
      </c>
      <c r="H1296" s="238">
        <v>3</v>
      </c>
      <c r="I1296" s="238">
        <v>0</v>
      </c>
      <c r="J1296" s="238">
        <v>0</v>
      </c>
      <c r="K1296" s="238">
        <v>0</v>
      </c>
      <c r="L1296" s="238">
        <v>0</v>
      </c>
      <c r="M1296" s="238">
        <v>0</v>
      </c>
      <c r="N1296" s="238">
        <v>0</v>
      </c>
      <c r="O1296" s="238">
        <v>0</v>
      </c>
      <c r="P1296" s="238">
        <v>0</v>
      </c>
      <c r="Q1296" s="232">
        <v>33.33</v>
      </c>
      <c r="R1296" s="232">
        <v>0</v>
      </c>
      <c r="S1296" s="232">
        <v>0</v>
      </c>
      <c r="T1296" s="232">
        <v>0</v>
      </c>
      <c r="U1296" s="232">
        <v>0</v>
      </c>
      <c r="V1296" s="232">
        <v>0</v>
      </c>
      <c r="W1296" s="232">
        <v>0</v>
      </c>
      <c r="X1296" s="232">
        <v>0</v>
      </c>
      <c r="Y1296" s="232">
        <v>0</v>
      </c>
      <c r="Z1296" s="233">
        <v>45991</v>
      </c>
      <c r="AA1296" s="234">
        <v>3</v>
      </c>
      <c r="AB1296" s="232">
        <v>33.33</v>
      </c>
    </row>
    <row r="1297" spans="1:28" x14ac:dyDescent="0.25">
      <c r="A1297" s="16" t="s">
        <v>873</v>
      </c>
      <c r="B1297" s="16" t="s">
        <v>3474</v>
      </c>
      <c r="C1297" s="16" t="s">
        <v>6178</v>
      </c>
      <c r="D1297" s="16" t="s">
        <v>6179</v>
      </c>
      <c r="F1297" s="16" t="s">
        <v>3640</v>
      </c>
      <c r="G1297" s="16" t="s">
        <v>3641</v>
      </c>
      <c r="H1297" s="238">
        <v>6</v>
      </c>
      <c r="I1297" s="238">
        <v>0</v>
      </c>
      <c r="J1297" s="238">
        <v>0</v>
      </c>
      <c r="K1297" s="238">
        <v>0</v>
      </c>
      <c r="L1297" s="238">
        <v>0</v>
      </c>
      <c r="M1297" s="238">
        <v>0</v>
      </c>
      <c r="N1297" s="238">
        <v>0</v>
      </c>
      <c r="O1297" s="238">
        <v>0</v>
      </c>
      <c r="P1297" s="238">
        <v>0</v>
      </c>
      <c r="Q1297" s="232">
        <v>66.66</v>
      </c>
      <c r="R1297" s="232">
        <v>0</v>
      </c>
      <c r="S1297" s="232">
        <v>0</v>
      </c>
      <c r="T1297" s="232">
        <v>0</v>
      </c>
      <c r="U1297" s="232">
        <v>0</v>
      </c>
      <c r="V1297" s="232">
        <v>0</v>
      </c>
      <c r="W1297" s="232">
        <v>0</v>
      </c>
      <c r="X1297" s="232">
        <v>0</v>
      </c>
      <c r="Y1297" s="232">
        <v>0</v>
      </c>
      <c r="Z1297" s="233">
        <v>45991</v>
      </c>
      <c r="AA1297" s="234">
        <v>6</v>
      </c>
      <c r="AB1297" s="232">
        <v>66.66</v>
      </c>
    </row>
    <row r="1298" spans="1:28" x14ac:dyDescent="0.25">
      <c r="A1298" s="16" t="s">
        <v>873</v>
      </c>
      <c r="B1298" s="16" t="s">
        <v>3474</v>
      </c>
      <c r="C1298" s="16" t="s">
        <v>6180</v>
      </c>
      <c r="D1298" s="16" t="s">
        <v>6181</v>
      </c>
      <c r="F1298" s="16" t="s">
        <v>3640</v>
      </c>
      <c r="G1298" s="16" t="s">
        <v>3641</v>
      </c>
      <c r="H1298" s="238">
        <v>1</v>
      </c>
      <c r="I1298" s="238">
        <v>0</v>
      </c>
      <c r="J1298" s="238">
        <v>0</v>
      </c>
      <c r="K1298" s="238">
        <v>0</v>
      </c>
      <c r="L1298" s="238">
        <v>0</v>
      </c>
      <c r="M1298" s="238">
        <v>0</v>
      </c>
      <c r="N1298" s="238">
        <v>0</v>
      </c>
      <c r="O1298" s="238">
        <v>0</v>
      </c>
      <c r="P1298" s="238">
        <v>0</v>
      </c>
      <c r="Q1298" s="232">
        <v>11.11</v>
      </c>
      <c r="R1298" s="232">
        <v>0</v>
      </c>
      <c r="S1298" s="232">
        <v>0</v>
      </c>
      <c r="T1298" s="232">
        <v>0</v>
      </c>
      <c r="U1298" s="232">
        <v>0</v>
      </c>
      <c r="V1298" s="232">
        <v>0</v>
      </c>
      <c r="W1298" s="232">
        <v>0</v>
      </c>
      <c r="X1298" s="232">
        <v>0</v>
      </c>
      <c r="Y1298" s="232">
        <v>0</v>
      </c>
      <c r="Z1298" s="233">
        <v>45991</v>
      </c>
      <c r="AA1298" s="234">
        <v>1</v>
      </c>
      <c r="AB1298" s="232">
        <v>11.11</v>
      </c>
    </row>
    <row r="1299" spans="1:28" x14ac:dyDescent="0.25">
      <c r="A1299" s="16" t="s">
        <v>873</v>
      </c>
      <c r="B1299" s="16" t="s">
        <v>3474</v>
      </c>
      <c r="C1299" s="16" t="s">
        <v>6182</v>
      </c>
      <c r="D1299" s="16" t="s">
        <v>6183</v>
      </c>
      <c r="F1299" s="16" t="s">
        <v>3640</v>
      </c>
      <c r="G1299" s="16" t="s">
        <v>3641</v>
      </c>
      <c r="H1299" s="238">
        <v>1</v>
      </c>
      <c r="I1299" s="238">
        <v>0</v>
      </c>
      <c r="J1299" s="238">
        <v>0</v>
      </c>
      <c r="K1299" s="238">
        <v>0</v>
      </c>
      <c r="L1299" s="238">
        <v>0</v>
      </c>
      <c r="M1299" s="238">
        <v>0</v>
      </c>
      <c r="N1299" s="238">
        <v>0</v>
      </c>
      <c r="O1299" s="238">
        <v>0</v>
      </c>
      <c r="P1299" s="238">
        <v>0</v>
      </c>
      <c r="Q1299" s="232">
        <v>7095</v>
      </c>
      <c r="R1299" s="232">
        <v>0</v>
      </c>
      <c r="S1299" s="232">
        <v>0</v>
      </c>
      <c r="T1299" s="232">
        <v>0</v>
      </c>
      <c r="U1299" s="232">
        <v>0</v>
      </c>
      <c r="V1299" s="232">
        <v>0</v>
      </c>
      <c r="W1299" s="232">
        <v>0</v>
      </c>
      <c r="X1299" s="232">
        <v>0</v>
      </c>
      <c r="Y1299" s="232">
        <v>0</v>
      </c>
      <c r="Z1299" s="233">
        <v>45991</v>
      </c>
      <c r="AA1299" s="234">
        <v>1</v>
      </c>
      <c r="AB1299" s="232">
        <v>7095</v>
      </c>
    </row>
    <row r="1300" spans="1:28" x14ac:dyDescent="0.25">
      <c r="A1300" s="16" t="s">
        <v>873</v>
      </c>
      <c r="B1300" s="16" t="s">
        <v>3474</v>
      </c>
      <c r="C1300" s="16" t="s">
        <v>6184</v>
      </c>
      <c r="D1300" s="16" t="s">
        <v>6185</v>
      </c>
      <c r="F1300" s="16" t="s">
        <v>3640</v>
      </c>
      <c r="G1300" s="16" t="s">
        <v>3641</v>
      </c>
      <c r="H1300" s="238">
        <v>1</v>
      </c>
      <c r="I1300" s="238">
        <v>0</v>
      </c>
      <c r="J1300" s="238">
        <v>0</v>
      </c>
      <c r="K1300" s="238">
        <v>0</v>
      </c>
      <c r="L1300" s="238">
        <v>0</v>
      </c>
      <c r="M1300" s="238">
        <v>0</v>
      </c>
      <c r="N1300" s="238">
        <v>0</v>
      </c>
      <c r="O1300" s="238">
        <v>0</v>
      </c>
      <c r="P1300" s="238">
        <v>0</v>
      </c>
      <c r="Q1300" s="232">
        <v>1.08</v>
      </c>
      <c r="R1300" s="232">
        <v>0</v>
      </c>
      <c r="S1300" s="232">
        <v>0</v>
      </c>
      <c r="T1300" s="232">
        <v>0</v>
      </c>
      <c r="U1300" s="232">
        <v>0</v>
      </c>
      <c r="V1300" s="232">
        <v>0</v>
      </c>
      <c r="W1300" s="232">
        <v>0</v>
      </c>
      <c r="X1300" s="232">
        <v>0</v>
      </c>
      <c r="Y1300" s="232">
        <v>0</v>
      </c>
      <c r="Z1300" s="233">
        <v>45991</v>
      </c>
      <c r="AA1300" s="234">
        <v>1</v>
      </c>
      <c r="AB1300" s="232">
        <v>1.08</v>
      </c>
    </row>
    <row r="1301" spans="1:28" x14ac:dyDescent="0.25">
      <c r="A1301" s="16" t="s">
        <v>873</v>
      </c>
      <c r="B1301" s="16" t="s">
        <v>3474</v>
      </c>
      <c r="C1301" s="16" t="s">
        <v>6186</v>
      </c>
      <c r="D1301" s="16" t="s">
        <v>6187</v>
      </c>
      <c r="F1301" s="16" t="s">
        <v>3640</v>
      </c>
      <c r="G1301" s="16" t="s">
        <v>3641</v>
      </c>
      <c r="H1301" s="238">
        <v>16</v>
      </c>
      <c r="I1301" s="238">
        <v>0</v>
      </c>
      <c r="J1301" s="238">
        <v>0</v>
      </c>
      <c r="K1301" s="238">
        <v>0</v>
      </c>
      <c r="L1301" s="238">
        <v>0</v>
      </c>
      <c r="M1301" s="238">
        <v>0</v>
      </c>
      <c r="N1301" s="238">
        <v>0</v>
      </c>
      <c r="O1301" s="238">
        <v>0</v>
      </c>
      <c r="P1301" s="238">
        <v>0</v>
      </c>
      <c r="Q1301" s="232">
        <v>177.76</v>
      </c>
      <c r="R1301" s="232">
        <v>0</v>
      </c>
      <c r="S1301" s="232">
        <v>0</v>
      </c>
      <c r="T1301" s="232">
        <v>0</v>
      </c>
      <c r="U1301" s="232">
        <v>0</v>
      </c>
      <c r="V1301" s="232">
        <v>0</v>
      </c>
      <c r="W1301" s="232">
        <v>0</v>
      </c>
      <c r="X1301" s="232">
        <v>0</v>
      </c>
      <c r="Y1301" s="232">
        <v>0</v>
      </c>
      <c r="Z1301" s="233">
        <v>45991</v>
      </c>
      <c r="AA1301" s="234">
        <v>16</v>
      </c>
      <c r="AB1301" s="232">
        <v>177.76</v>
      </c>
    </row>
    <row r="1302" spans="1:28" x14ac:dyDescent="0.25">
      <c r="A1302" s="16" t="s">
        <v>873</v>
      </c>
      <c r="B1302" s="16" t="s">
        <v>3474</v>
      </c>
      <c r="C1302" s="16" t="s">
        <v>6188</v>
      </c>
      <c r="D1302" s="16" t="s">
        <v>6189</v>
      </c>
      <c r="F1302" s="16" t="s">
        <v>3640</v>
      </c>
      <c r="G1302" s="16" t="s">
        <v>3641</v>
      </c>
      <c r="H1302" s="238">
        <v>2</v>
      </c>
      <c r="I1302" s="238">
        <v>0</v>
      </c>
      <c r="J1302" s="238">
        <v>0</v>
      </c>
      <c r="K1302" s="238">
        <v>0</v>
      </c>
      <c r="L1302" s="238">
        <v>0</v>
      </c>
      <c r="M1302" s="238">
        <v>0</v>
      </c>
      <c r="N1302" s="238">
        <v>0</v>
      </c>
      <c r="O1302" s="238">
        <v>0</v>
      </c>
      <c r="P1302" s="238">
        <v>0</v>
      </c>
      <c r="Q1302" s="232">
        <v>22.22</v>
      </c>
      <c r="R1302" s="232">
        <v>0</v>
      </c>
      <c r="S1302" s="232">
        <v>0</v>
      </c>
      <c r="T1302" s="232">
        <v>0</v>
      </c>
      <c r="U1302" s="232">
        <v>0</v>
      </c>
      <c r="V1302" s="232">
        <v>0</v>
      </c>
      <c r="W1302" s="232">
        <v>0</v>
      </c>
      <c r="X1302" s="232">
        <v>0</v>
      </c>
      <c r="Y1302" s="232">
        <v>0</v>
      </c>
      <c r="Z1302" s="233">
        <v>45991</v>
      </c>
      <c r="AA1302" s="234">
        <v>2</v>
      </c>
      <c r="AB1302" s="232">
        <v>22.22</v>
      </c>
    </row>
    <row r="1303" spans="1:28" x14ac:dyDescent="0.25">
      <c r="A1303" s="16" t="s">
        <v>873</v>
      </c>
      <c r="B1303" s="16" t="s">
        <v>3474</v>
      </c>
      <c r="C1303" s="16" t="s">
        <v>6190</v>
      </c>
      <c r="D1303" s="16" t="s">
        <v>6191</v>
      </c>
      <c r="F1303" s="16" t="s">
        <v>3640</v>
      </c>
      <c r="G1303" s="16" t="s">
        <v>3641</v>
      </c>
      <c r="H1303" s="238">
        <v>1</v>
      </c>
      <c r="I1303" s="238">
        <v>0</v>
      </c>
      <c r="J1303" s="238">
        <v>0</v>
      </c>
      <c r="K1303" s="238">
        <v>0</v>
      </c>
      <c r="L1303" s="238">
        <v>0</v>
      </c>
      <c r="M1303" s="238">
        <v>0</v>
      </c>
      <c r="N1303" s="238">
        <v>0</v>
      </c>
      <c r="O1303" s="238">
        <v>0</v>
      </c>
      <c r="P1303" s="238">
        <v>0</v>
      </c>
      <c r="Q1303" s="232">
        <v>11.11</v>
      </c>
      <c r="R1303" s="232">
        <v>0</v>
      </c>
      <c r="S1303" s="232">
        <v>0</v>
      </c>
      <c r="T1303" s="232">
        <v>0</v>
      </c>
      <c r="U1303" s="232">
        <v>0</v>
      </c>
      <c r="V1303" s="232">
        <v>0</v>
      </c>
      <c r="W1303" s="232">
        <v>0</v>
      </c>
      <c r="X1303" s="232">
        <v>0</v>
      </c>
      <c r="Y1303" s="232">
        <v>0</v>
      </c>
      <c r="Z1303" s="233">
        <v>45991</v>
      </c>
      <c r="AA1303" s="234">
        <v>1</v>
      </c>
      <c r="AB1303" s="232">
        <v>11.11</v>
      </c>
    </row>
    <row r="1304" spans="1:28" x14ac:dyDescent="0.25">
      <c r="A1304" s="16" t="s">
        <v>873</v>
      </c>
      <c r="B1304" s="16" t="s">
        <v>3474</v>
      </c>
      <c r="C1304" s="16" t="s">
        <v>6192</v>
      </c>
      <c r="D1304" s="16" t="s">
        <v>6193</v>
      </c>
      <c r="F1304" s="16" t="s">
        <v>3640</v>
      </c>
      <c r="G1304" s="16" t="s">
        <v>3641</v>
      </c>
      <c r="H1304" s="238">
        <v>2</v>
      </c>
      <c r="I1304" s="238">
        <v>0</v>
      </c>
      <c r="J1304" s="238">
        <v>0</v>
      </c>
      <c r="K1304" s="238">
        <v>0</v>
      </c>
      <c r="L1304" s="238">
        <v>0</v>
      </c>
      <c r="M1304" s="238">
        <v>0</v>
      </c>
      <c r="N1304" s="238">
        <v>0</v>
      </c>
      <c r="O1304" s="238">
        <v>0</v>
      </c>
      <c r="P1304" s="238">
        <v>0</v>
      </c>
      <c r="Q1304" s="232">
        <v>22.22</v>
      </c>
      <c r="R1304" s="232">
        <v>0</v>
      </c>
      <c r="S1304" s="232">
        <v>0</v>
      </c>
      <c r="T1304" s="232">
        <v>0</v>
      </c>
      <c r="U1304" s="232">
        <v>0</v>
      </c>
      <c r="V1304" s="232">
        <v>0</v>
      </c>
      <c r="W1304" s="232">
        <v>0</v>
      </c>
      <c r="X1304" s="232">
        <v>0</v>
      </c>
      <c r="Y1304" s="232">
        <v>0</v>
      </c>
      <c r="Z1304" s="233">
        <v>45991</v>
      </c>
      <c r="AA1304" s="234">
        <v>2</v>
      </c>
      <c r="AB1304" s="232">
        <v>22.22</v>
      </c>
    </row>
    <row r="1305" spans="1:28" x14ac:dyDescent="0.25">
      <c r="A1305" s="16" t="s">
        <v>873</v>
      </c>
      <c r="B1305" s="16" t="s">
        <v>3474</v>
      </c>
      <c r="C1305" s="16" t="s">
        <v>6194</v>
      </c>
      <c r="D1305" s="16" t="s">
        <v>6195</v>
      </c>
      <c r="F1305" s="16" t="s">
        <v>3640</v>
      </c>
      <c r="G1305" s="16" t="s">
        <v>3641</v>
      </c>
      <c r="H1305" s="238">
        <v>2</v>
      </c>
      <c r="I1305" s="238">
        <v>0</v>
      </c>
      <c r="J1305" s="238">
        <v>0</v>
      </c>
      <c r="K1305" s="238">
        <v>0</v>
      </c>
      <c r="L1305" s="238">
        <v>0</v>
      </c>
      <c r="M1305" s="238">
        <v>0</v>
      </c>
      <c r="N1305" s="238">
        <v>0</v>
      </c>
      <c r="O1305" s="238">
        <v>0</v>
      </c>
      <c r="P1305" s="238">
        <v>0</v>
      </c>
      <c r="Q1305" s="232">
        <v>22.22</v>
      </c>
      <c r="R1305" s="232">
        <v>0</v>
      </c>
      <c r="S1305" s="232">
        <v>0</v>
      </c>
      <c r="T1305" s="232">
        <v>0</v>
      </c>
      <c r="U1305" s="232">
        <v>0</v>
      </c>
      <c r="V1305" s="232">
        <v>0</v>
      </c>
      <c r="W1305" s="232">
        <v>0</v>
      </c>
      <c r="X1305" s="232">
        <v>0</v>
      </c>
      <c r="Y1305" s="232">
        <v>0</v>
      </c>
      <c r="Z1305" s="233">
        <v>45991</v>
      </c>
      <c r="AA1305" s="234">
        <v>2</v>
      </c>
      <c r="AB1305" s="232">
        <v>22.22</v>
      </c>
    </row>
    <row r="1306" spans="1:28" x14ac:dyDescent="0.25">
      <c r="A1306" s="16" t="s">
        <v>873</v>
      </c>
      <c r="B1306" s="16" t="s">
        <v>3474</v>
      </c>
      <c r="C1306" s="16" t="s">
        <v>6196</v>
      </c>
      <c r="D1306" s="16" t="s">
        <v>6197</v>
      </c>
      <c r="F1306" s="16" t="s">
        <v>3640</v>
      </c>
      <c r="G1306" s="16" t="s">
        <v>3641</v>
      </c>
      <c r="H1306" s="238">
        <v>5</v>
      </c>
      <c r="I1306" s="238">
        <v>0</v>
      </c>
      <c r="J1306" s="238">
        <v>0</v>
      </c>
      <c r="K1306" s="238">
        <v>0</v>
      </c>
      <c r="L1306" s="238">
        <v>0</v>
      </c>
      <c r="M1306" s="238">
        <v>0</v>
      </c>
      <c r="N1306" s="238">
        <v>0</v>
      </c>
      <c r="O1306" s="238">
        <v>0</v>
      </c>
      <c r="P1306" s="238">
        <v>0</v>
      </c>
      <c r="Q1306" s="232">
        <v>55.55</v>
      </c>
      <c r="R1306" s="232">
        <v>0</v>
      </c>
      <c r="S1306" s="232">
        <v>0</v>
      </c>
      <c r="T1306" s="232">
        <v>0</v>
      </c>
      <c r="U1306" s="232">
        <v>0</v>
      </c>
      <c r="V1306" s="232">
        <v>0</v>
      </c>
      <c r="W1306" s="232">
        <v>0</v>
      </c>
      <c r="X1306" s="232">
        <v>0</v>
      </c>
      <c r="Y1306" s="232">
        <v>0</v>
      </c>
      <c r="Z1306" s="233">
        <v>45991</v>
      </c>
      <c r="AA1306" s="234">
        <v>5</v>
      </c>
      <c r="AB1306" s="232">
        <v>55.55</v>
      </c>
    </row>
    <row r="1307" spans="1:28" x14ac:dyDescent="0.25">
      <c r="A1307" s="16" t="s">
        <v>873</v>
      </c>
      <c r="B1307" s="16" t="s">
        <v>3474</v>
      </c>
      <c r="C1307" s="16" t="s">
        <v>6198</v>
      </c>
      <c r="D1307" s="16" t="s">
        <v>6199</v>
      </c>
      <c r="F1307" s="16" t="s">
        <v>3640</v>
      </c>
      <c r="G1307" s="16" t="s">
        <v>3641</v>
      </c>
      <c r="H1307" s="238">
        <v>3</v>
      </c>
      <c r="I1307" s="238">
        <v>0</v>
      </c>
      <c r="J1307" s="238">
        <v>0</v>
      </c>
      <c r="K1307" s="238">
        <v>0</v>
      </c>
      <c r="L1307" s="238">
        <v>0</v>
      </c>
      <c r="M1307" s="238">
        <v>0</v>
      </c>
      <c r="N1307" s="238">
        <v>0</v>
      </c>
      <c r="O1307" s="238">
        <v>0</v>
      </c>
      <c r="P1307" s="238">
        <v>0</v>
      </c>
      <c r="Q1307" s="232">
        <v>33.33</v>
      </c>
      <c r="R1307" s="232">
        <v>0</v>
      </c>
      <c r="S1307" s="232">
        <v>0</v>
      </c>
      <c r="T1307" s="232">
        <v>0</v>
      </c>
      <c r="U1307" s="232">
        <v>0</v>
      </c>
      <c r="V1307" s="232">
        <v>0</v>
      </c>
      <c r="W1307" s="232">
        <v>0</v>
      </c>
      <c r="X1307" s="232">
        <v>0</v>
      </c>
      <c r="Y1307" s="232">
        <v>0</v>
      </c>
      <c r="Z1307" s="233">
        <v>45991</v>
      </c>
      <c r="AA1307" s="234">
        <v>3</v>
      </c>
      <c r="AB1307" s="232">
        <v>33.33</v>
      </c>
    </row>
    <row r="1308" spans="1:28" x14ac:dyDescent="0.25">
      <c r="A1308" s="16" t="s">
        <v>873</v>
      </c>
      <c r="B1308" s="16" t="s">
        <v>3474</v>
      </c>
      <c r="C1308" s="16" t="s">
        <v>6200</v>
      </c>
      <c r="D1308" s="16" t="s">
        <v>6201</v>
      </c>
      <c r="F1308" s="16" t="s">
        <v>3640</v>
      </c>
      <c r="G1308" s="16" t="s">
        <v>3641</v>
      </c>
      <c r="H1308" s="238">
        <v>3</v>
      </c>
      <c r="I1308" s="238">
        <v>0</v>
      </c>
      <c r="J1308" s="238">
        <v>0</v>
      </c>
      <c r="K1308" s="238">
        <v>0</v>
      </c>
      <c r="L1308" s="238">
        <v>0</v>
      </c>
      <c r="M1308" s="238">
        <v>0</v>
      </c>
      <c r="N1308" s="238">
        <v>0</v>
      </c>
      <c r="O1308" s="238">
        <v>0</v>
      </c>
      <c r="P1308" s="238">
        <v>0</v>
      </c>
      <c r="Q1308" s="232">
        <v>33.33</v>
      </c>
      <c r="R1308" s="232">
        <v>0</v>
      </c>
      <c r="S1308" s="232">
        <v>0</v>
      </c>
      <c r="T1308" s="232">
        <v>0</v>
      </c>
      <c r="U1308" s="232">
        <v>0</v>
      </c>
      <c r="V1308" s="232">
        <v>0</v>
      </c>
      <c r="W1308" s="232">
        <v>0</v>
      </c>
      <c r="X1308" s="232">
        <v>0</v>
      </c>
      <c r="Y1308" s="232">
        <v>0</v>
      </c>
      <c r="Z1308" s="233">
        <v>45991</v>
      </c>
      <c r="AA1308" s="234">
        <v>3</v>
      </c>
      <c r="AB1308" s="232">
        <v>33.33</v>
      </c>
    </row>
    <row r="1309" spans="1:28" x14ac:dyDescent="0.25">
      <c r="A1309" s="16" t="s">
        <v>873</v>
      </c>
      <c r="B1309" s="16" t="s">
        <v>3474</v>
      </c>
      <c r="C1309" s="16" t="s">
        <v>6202</v>
      </c>
      <c r="D1309" s="16" t="s">
        <v>6203</v>
      </c>
      <c r="F1309" s="16" t="s">
        <v>3640</v>
      </c>
      <c r="G1309" s="16" t="s">
        <v>3641</v>
      </c>
      <c r="H1309" s="238">
        <v>1</v>
      </c>
      <c r="I1309" s="238">
        <v>0</v>
      </c>
      <c r="J1309" s="238">
        <v>0</v>
      </c>
      <c r="K1309" s="238">
        <v>0</v>
      </c>
      <c r="L1309" s="238">
        <v>0</v>
      </c>
      <c r="M1309" s="238">
        <v>0</v>
      </c>
      <c r="N1309" s="238">
        <v>0</v>
      </c>
      <c r="O1309" s="238">
        <v>0</v>
      </c>
      <c r="P1309" s="238">
        <v>0</v>
      </c>
      <c r="Q1309" s="232">
        <v>11.11</v>
      </c>
      <c r="R1309" s="232">
        <v>0</v>
      </c>
      <c r="S1309" s="232">
        <v>0</v>
      </c>
      <c r="T1309" s="232">
        <v>0</v>
      </c>
      <c r="U1309" s="232">
        <v>0</v>
      </c>
      <c r="V1309" s="232">
        <v>0</v>
      </c>
      <c r="W1309" s="232">
        <v>0</v>
      </c>
      <c r="X1309" s="232">
        <v>0</v>
      </c>
      <c r="Y1309" s="232">
        <v>0</v>
      </c>
      <c r="Z1309" s="233">
        <v>45991</v>
      </c>
      <c r="AA1309" s="234">
        <v>1</v>
      </c>
      <c r="AB1309" s="232">
        <v>11.11</v>
      </c>
    </row>
    <row r="1310" spans="1:28" x14ac:dyDescent="0.25">
      <c r="A1310" s="16" t="s">
        <v>873</v>
      </c>
      <c r="B1310" s="16" t="s">
        <v>3474</v>
      </c>
      <c r="C1310" s="16" t="s">
        <v>6204</v>
      </c>
      <c r="D1310" s="16" t="s">
        <v>6205</v>
      </c>
      <c r="F1310" s="16" t="s">
        <v>3640</v>
      </c>
      <c r="G1310" s="16" t="s">
        <v>3641</v>
      </c>
      <c r="H1310" s="238">
        <v>2</v>
      </c>
      <c r="I1310" s="238">
        <v>0</v>
      </c>
      <c r="J1310" s="238">
        <v>0</v>
      </c>
      <c r="K1310" s="238">
        <v>0</v>
      </c>
      <c r="L1310" s="238">
        <v>0</v>
      </c>
      <c r="M1310" s="238">
        <v>0</v>
      </c>
      <c r="N1310" s="238">
        <v>0</v>
      </c>
      <c r="O1310" s="238">
        <v>0</v>
      </c>
      <c r="P1310" s="238">
        <v>0</v>
      </c>
      <c r="Q1310" s="232">
        <v>22.22</v>
      </c>
      <c r="R1310" s="232">
        <v>0</v>
      </c>
      <c r="S1310" s="232">
        <v>0</v>
      </c>
      <c r="T1310" s="232">
        <v>0</v>
      </c>
      <c r="U1310" s="232">
        <v>0</v>
      </c>
      <c r="V1310" s="232">
        <v>0</v>
      </c>
      <c r="W1310" s="232">
        <v>0</v>
      </c>
      <c r="X1310" s="232">
        <v>0</v>
      </c>
      <c r="Y1310" s="232">
        <v>0</v>
      </c>
      <c r="Z1310" s="233">
        <v>45991</v>
      </c>
      <c r="AA1310" s="234">
        <v>2</v>
      </c>
      <c r="AB1310" s="232">
        <v>22.22</v>
      </c>
    </row>
    <row r="1311" spans="1:28" x14ac:dyDescent="0.25">
      <c r="A1311" s="16" t="s">
        <v>873</v>
      </c>
      <c r="B1311" s="16" t="s">
        <v>3474</v>
      </c>
      <c r="C1311" s="16" t="s">
        <v>6206</v>
      </c>
      <c r="D1311" s="16" t="s">
        <v>6207</v>
      </c>
      <c r="F1311" s="16" t="s">
        <v>3640</v>
      </c>
      <c r="G1311" s="16" t="s">
        <v>3641</v>
      </c>
      <c r="H1311" s="238">
        <v>4</v>
      </c>
      <c r="I1311" s="238">
        <v>0</v>
      </c>
      <c r="J1311" s="238">
        <v>0</v>
      </c>
      <c r="K1311" s="238">
        <v>0</v>
      </c>
      <c r="L1311" s="238">
        <v>0</v>
      </c>
      <c r="M1311" s="238">
        <v>0</v>
      </c>
      <c r="N1311" s="238">
        <v>0</v>
      </c>
      <c r="O1311" s="238">
        <v>0</v>
      </c>
      <c r="P1311" s="238">
        <v>0</v>
      </c>
      <c r="Q1311" s="232">
        <v>44.44</v>
      </c>
      <c r="R1311" s="232">
        <v>0</v>
      </c>
      <c r="S1311" s="232">
        <v>0</v>
      </c>
      <c r="T1311" s="232">
        <v>0</v>
      </c>
      <c r="U1311" s="232">
        <v>0</v>
      </c>
      <c r="V1311" s="232">
        <v>0</v>
      </c>
      <c r="W1311" s="232">
        <v>0</v>
      </c>
      <c r="X1311" s="232">
        <v>0</v>
      </c>
      <c r="Y1311" s="232">
        <v>0</v>
      </c>
      <c r="Z1311" s="233">
        <v>45991</v>
      </c>
      <c r="AA1311" s="234">
        <v>4</v>
      </c>
      <c r="AB1311" s="232">
        <v>44.44</v>
      </c>
    </row>
    <row r="1312" spans="1:28" x14ac:dyDescent="0.25">
      <c r="A1312" s="16" t="s">
        <v>873</v>
      </c>
      <c r="B1312" s="16" t="s">
        <v>3474</v>
      </c>
      <c r="C1312" s="16" t="s">
        <v>6208</v>
      </c>
      <c r="D1312" s="16" t="s">
        <v>6209</v>
      </c>
      <c r="F1312" s="16" t="s">
        <v>3640</v>
      </c>
      <c r="G1312" s="16" t="s">
        <v>3641</v>
      </c>
      <c r="H1312" s="238">
        <v>3</v>
      </c>
      <c r="I1312" s="238">
        <v>0</v>
      </c>
      <c r="J1312" s="238">
        <v>0</v>
      </c>
      <c r="K1312" s="238">
        <v>0</v>
      </c>
      <c r="L1312" s="238">
        <v>0</v>
      </c>
      <c r="M1312" s="238">
        <v>0</v>
      </c>
      <c r="N1312" s="238">
        <v>0</v>
      </c>
      <c r="O1312" s="238">
        <v>0</v>
      </c>
      <c r="P1312" s="238">
        <v>0</v>
      </c>
      <c r="Q1312" s="232">
        <v>33.33</v>
      </c>
      <c r="R1312" s="232">
        <v>0</v>
      </c>
      <c r="S1312" s="232">
        <v>0</v>
      </c>
      <c r="T1312" s="232">
        <v>0</v>
      </c>
      <c r="U1312" s="232">
        <v>0</v>
      </c>
      <c r="V1312" s="232">
        <v>0</v>
      </c>
      <c r="W1312" s="232">
        <v>0</v>
      </c>
      <c r="X1312" s="232">
        <v>0</v>
      </c>
      <c r="Y1312" s="232">
        <v>0</v>
      </c>
      <c r="Z1312" s="233">
        <v>45991</v>
      </c>
      <c r="AA1312" s="234">
        <v>3</v>
      </c>
      <c r="AB1312" s="232">
        <v>33.33</v>
      </c>
    </row>
    <row r="1313" spans="1:28" x14ac:dyDescent="0.25">
      <c r="A1313" s="16" t="s">
        <v>873</v>
      </c>
      <c r="B1313" s="16" t="s">
        <v>3474</v>
      </c>
      <c r="C1313" s="16" t="s">
        <v>6210</v>
      </c>
      <c r="D1313" s="16" t="s">
        <v>6211</v>
      </c>
      <c r="F1313" s="16" t="s">
        <v>3640</v>
      </c>
      <c r="G1313" s="16" t="s">
        <v>3641</v>
      </c>
      <c r="H1313" s="238">
        <v>6</v>
      </c>
      <c r="I1313" s="238">
        <v>0</v>
      </c>
      <c r="J1313" s="238">
        <v>0</v>
      </c>
      <c r="K1313" s="238">
        <v>0</v>
      </c>
      <c r="L1313" s="238">
        <v>0</v>
      </c>
      <c r="M1313" s="238">
        <v>0</v>
      </c>
      <c r="N1313" s="238">
        <v>0</v>
      </c>
      <c r="O1313" s="238">
        <v>0</v>
      </c>
      <c r="P1313" s="238">
        <v>0</v>
      </c>
      <c r="Q1313" s="232">
        <v>66.66</v>
      </c>
      <c r="R1313" s="232">
        <v>0</v>
      </c>
      <c r="S1313" s="232">
        <v>0</v>
      </c>
      <c r="T1313" s="232">
        <v>0</v>
      </c>
      <c r="U1313" s="232">
        <v>0</v>
      </c>
      <c r="V1313" s="232">
        <v>0</v>
      </c>
      <c r="W1313" s="232">
        <v>0</v>
      </c>
      <c r="X1313" s="232">
        <v>0</v>
      </c>
      <c r="Y1313" s="232">
        <v>0</v>
      </c>
      <c r="Z1313" s="233">
        <v>45991</v>
      </c>
      <c r="AA1313" s="234">
        <v>6</v>
      </c>
      <c r="AB1313" s="232">
        <v>66.66</v>
      </c>
    </row>
    <row r="1314" spans="1:28" x14ac:dyDescent="0.25">
      <c r="A1314" s="16" t="s">
        <v>873</v>
      </c>
      <c r="B1314" s="16" t="s">
        <v>3474</v>
      </c>
      <c r="C1314" s="16" t="s">
        <v>6212</v>
      </c>
      <c r="D1314" s="16" t="s">
        <v>6213</v>
      </c>
      <c r="F1314" s="16" t="s">
        <v>3640</v>
      </c>
      <c r="G1314" s="16" t="s">
        <v>3641</v>
      </c>
      <c r="H1314" s="238">
        <v>5</v>
      </c>
      <c r="I1314" s="238">
        <v>0</v>
      </c>
      <c r="J1314" s="238">
        <v>0</v>
      </c>
      <c r="K1314" s="238">
        <v>0</v>
      </c>
      <c r="L1314" s="238">
        <v>0</v>
      </c>
      <c r="M1314" s="238">
        <v>0</v>
      </c>
      <c r="N1314" s="238">
        <v>0</v>
      </c>
      <c r="O1314" s="238">
        <v>0</v>
      </c>
      <c r="P1314" s="238">
        <v>0</v>
      </c>
      <c r="Q1314" s="232">
        <v>55.55</v>
      </c>
      <c r="R1314" s="232">
        <v>0</v>
      </c>
      <c r="S1314" s="232">
        <v>0</v>
      </c>
      <c r="T1314" s="232">
        <v>0</v>
      </c>
      <c r="U1314" s="232">
        <v>0</v>
      </c>
      <c r="V1314" s="232">
        <v>0</v>
      </c>
      <c r="W1314" s="232">
        <v>0</v>
      </c>
      <c r="X1314" s="232">
        <v>0</v>
      </c>
      <c r="Y1314" s="232">
        <v>0</v>
      </c>
      <c r="Z1314" s="233">
        <v>45991</v>
      </c>
      <c r="AA1314" s="234">
        <v>5</v>
      </c>
      <c r="AB1314" s="232">
        <v>55.55</v>
      </c>
    </row>
    <row r="1315" spans="1:28" x14ac:dyDescent="0.25">
      <c r="A1315" s="16" t="s">
        <v>873</v>
      </c>
      <c r="B1315" s="16" t="s">
        <v>3474</v>
      </c>
      <c r="C1315" s="16" t="s">
        <v>6214</v>
      </c>
      <c r="D1315" s="16" t="s">
        <v>6215</v>
      </c>
      <c r="F1315" s="16" t="s">
        <v>3640</v>
      </c>
      <c r="G1315" s="16" t="s">
        <v>3641</v>
      </c>
      <c r="H1315" s="238">
        <v>2</v>
      </c>
      <c r="I1315" s="238">
        <v>0</v>
      </c>
      <c r="J1315" s="238">
        <v>0</v>
      </c>
      <c r="K1315" s="238">
        <v>0</v>
      </c>
      <c r="L1315" s="238">
        <v>0</v>
      </c>
      <c r="M1315" s="238">
        <v>0</v>
      </c>
      <c r="N1315" s="238">
        <v>0</v>
      </c>
      <c r="O1315" s="238">
        <v>0</v>
      </c>
      <c r="P1315" s="238">
        <v>0</v>
      </c>
      <c r="Q1315" s="232">
        <v>22.22</v>
      </c>
      <c r="R1315" s="232">
        <v>0</v>
      </c>
      <c r="S1315" s="232">
        <v>0</v>
      </c>
      <c r="T1315" s="232">
        <v>0</v>
      </c>
      <c r="U1315" s="232">
        <v>0</v>
      </c>
      <c r="V1315" s="232">
        <v>0</v>
      </c>
      <c r="W1315" s="232">
        <v>0</v>
      </c>
      <c r="X1315" s="232">
        <v>0</v>
      </c>
      <c r="Y1315" s="232">
        <v>0</v>
      </c>
      <c r="Z1315" s="233">
        <v>45991</v>
      </c>
      <c r="AA1315" s="234">
        <v>2</v>
      </c>
      <c r="AB1315" s="232">
        <v>22.22</v>
      </c>
    </row>
    <row r="1316" spans="1:28" x14ac:dyDescent="0.25">
      <c r="A1316" s="16" t="s">
        <v>873</v>
      </c>
      <c r="B1316" s="16" t="s">
        <v>3474</v>
      </c>
      <c r="C1316" s="16" t="s">
        <v>6216</v>
      </c>
      <c r="D1316" s="16" t="s">
        <v>6217</v>
      </c>
      <c r="F1316" s="16" t="s">
        <v>3640</v>
      </c>
      <c r="G1316" s="16" t="s">
        <v>3641</v>
      </c>
      <c r="H1316" s="238">
        <v>5</v>
      </c>
      <c r="I1316" s="238">
        <v>0</v>
      </c>
      <c r="J1316" s="238">
        <v>0</v>
      </c>
      <c r="K1316" s="238">
        <v>0</v>
      </c>
      <c r="L1316" s="238">
        <v>0</v>
      </c>
      <c r="M1316" s="238">
        <v>0</v>
      </c>
      <c r="N1316" s="238">
        <v>0</v>
      </c>
      <c r="O1316" s="238">
        <v>0</v>
      </c>
      <c r="P1316" s="238">
        <v>0</v>
      </c>
      <c r="Q1316" s="232">
        <v>55.55</v>
      </c>
      <c r="R1316" s="232">
        <v>0</v>
      </c>
      <c r="S1316" s="232">
        <v>0</v>
      </c>
      <c r="T1316" s="232">
        <v>0</v>
      </c>
      <c r="U1316" s="232">
        <v>0</v>
      </c>
      <c r="V1316" s="232">
        <v>0</v>
      </c>
      <c r="W1316" s="232">
        <v>0</v>
      </c>
      <c r="X1316" s="232">
        <v>0</v>
      </c>
      <c r="Y1316" s="232">
        <v>0</v>
      </c>
      <c r="Z1316" s="233">
        <v>45991</v>
      </c>
      <c r="AA1316" s="234">
        <v>5</v>
      </c>
      <c r="AB1316" s="232">
        <v>55.55</v>
      </c>
    </row>
    <row r="1317" spans="1:28" x14ac:dyDescent="0.25">
      <c r="A1317" s="16" t="s">
        <v>873</v>
      </c>
      <c r="B1317" s="16" t="s">
        <v>3474</v>
      </c>
      <c r="C1317" s="16" t="s">
        <v>6218</v>
      </c>
      <c r="D1317" s="16" t="s">
        <v>6219</v>
      </c>
      <c r="F1317" s="16" t="s">
        <v>3640</v>
      </c>
      <c r="G1317" s="16" t="s">
        <v>3641</v>
      </c>
      <c r="H1317" s="238">
        <v>10</v>
      </c>
      <c r="I1317" s="238">
        <v>0</v>
      </c>
      <c r="J1317" s="238">
        <v>0</v>
      </c>
      <c r="K1317" s="238">
        <v>0</v>
      </c>
      <c r="L1317" s="238">
        <v>0</v>
      </c>
      <c r="M1317" s="238">
        <v>0</v>
      </c>
      <c r="N1317" s="238">
        <v>0</v>
      </c>
      <c r="O1317" s="238">
        <v>0</v>
      </c>
      <c r="P1317" s="238">
        <v>0</v>
      </c>
      <c r="Q1317" s="232">
        <v>111.1</v>
      </c>
      <c r="R1317" s="232">
        <v>0</v>
      </c>
      <c r="S1317" s="232">
        <v>0</v>
      </c>
      <c r="T1317" s="232">
        <v>0</v>
      </c>
      <c r="U1317" s="232">
        <v>0</v>
      </c>
      <c r="V1317" s="232">
        <v>0</v>
      </c>
      <c r="W1317" s="232">
        <v>0</v>
      </c>
      <c r="X1317" s="232">
        <v>0</v>
      </c>
      <c r="Y1317" s="232">
        <v>0</v>
      </c>
      <c r="Z1317" s="233">
        <v>45991</v>
      </c>
      <c r="AA1317" s="234">
        <v>10</v>
      </c>
      <c r="AB1317" s="232">
        <v>111.1</v>
      </c>
    </row>
    <row r="1318" spans="1:28" x14ac:dyDescent="0.25">
      <c r="A1318" s="16" t="s">
        <v>873</v>
      </c>
      <c r="B1318" s="16" t="s">
        <v>3474</v>
      </c>
      <c r="C1318" s="16" t="s">
        <v>6220</v>
      </c>
      <c r="D1318" s="16" t="s">
        <v>6221</v>
      </c>
      <c r="F1318" s="16" t="s">
        <v>3640</v>
      </c>
      <c r="G1318" s="16" t="s">
        <v>3641</v>
      </c>
      <c r="H1318" s="238">
        <v>1</v>
      </c>
      <c r="I1318" s="238">
        <v>0</v>
      </c>
      <c r="J1318" s="238">
        <v>0</v>
      </c>
      <c r="K1318" s="238">
        <v>0</v>
      </c>
      <c r="L1318" s="238">
        <v>0</v>
      </c>
      <c r="M1318" s="238">
        <v>0</v>
      </c>
      <c r="N1318" s="238">
        <v>0</v>
      </c>
      <c r="O1318" s="238">
        <v>0</v>
      </c>
      <c r="P1318" s="238">
        <v>0</v>
      </c>
      <c r="Q1318" s="232">
        <v>11.11</v>
      </c>
      <c r="R1318" s="232">
        <v>0</v>
      </c>
      <c r="S1318" s="232">
        <v>0</v>
      </c>
      <c r="T1318" s="232">
        <v>0</v>
      </c>
      <c r="U1318" s="232">
        <v>0</v>
      </c>
      <c r="V1318" s="232">
        <v>0</v>
      </c>
      <c r="W1318" s="232">
        <v>0</v>
      </c>
      <c r="X1318" s="232">
        <v>0</v>
      </c>
      <c r="Y1318" s="232">
        <v>0</v>
      </c>
      <c r="Z1318" s="233">
        <v>45991</v>
      </c>
      <c r="AA1318" s="234">
        <v>1</v>
      </c>
      <c r="AB1318" s="232">
        <v>11.11</v>
      </c>
    </row>
    <row r="1319" spans="1:28" x14ac:dyDescent="0.25">
      <c r="A1319" s="16" t="s">
        <v>873</v>
      </c>
      <c r="B1319" s="16" t="s">
        <v>3474</v>
      </c>
      <c r="C1319" s="16" t="s">
        <v>6222</v>
      </c>
      <c r="D1319" s="16" t="s">
        <v>6223</v>
      </c>
      <c r="F1319" s="16" t="s">
        <v>3640</v>
      </c>
      <c r="G1319" s="16" t="s">
        <v>3641</v>
      </c>
      <c r="H1319" s="238">
        <v>3</v>
      </c>
      <c r="I1319" s="238">
        <v>0</v>
      </c>
      <c r="J1319" s="238">
        <v>0</v>
      </c>
      <c r="K1319" s="238">
        <v>0</v>
      </c>
      <c r="L1319" s="238">
        <v>0</v>
      </c>
      <c r="M1319" s="238">
        <v>0</v>
      </c>
      <c r="N1319" s="238">
        <v>0</v>
      </c>
      <c r="O1319" s="238">
        <v>0</v>
      </c>
      <c r="P1319" s="238">
        <v>0</v>
      </c>
      <c r="Q1319" s="232">
        <v>33.33</v>
      </c>
      <c r="R1319" s="232">
        <v>0</v>
      </c>
      <c r="S1319" s="232">
        <v>0</v>
      </c>
      <c r="T1319" s="232">
        <v>0</v>
      </c>
      <c r="U1319" s="232">
        <v>0</v>
      </c>
      <c r="V1319" s="232">
        <v>0</v>
      </c>
      <c r="W1319" s="232">
        <v>0</v>
      </c>
      <c r="X1319" s="232">
        <v>0</v>
      </c>
      <c r="Y1319" s="232">
        <v>0</v>
      </c>
      <c r="Z1319" s="233">
        <v>45991</v>
      </c>
      <c r="AA1319" s="234">
        <v>3</v>
      </c>
      <c r="AB1319" s="232">
        <v>33.33</v>
      </c>
    </row>
    <row r="1320" spans="1:28" x14ac:dyDescent="0.25">
      <c r="A1320" s="16" t="s">
        <v>873</v>
      </c>
      <c r="B1320" s="16" t="s">
        <v>3474</v>
      </c>
      <c r="C1320" s="16" t="s">
        <v>6224</v>
      </c>
      <c r="D1320" s="16" t="s">
        <v>6225</v>
      </c>
      <c r="F1320" s="16" t="s">
        <v>3640</v>
      </c>
      <c r="G1320" s="16" t="s">
        <v>3641</v>
      </c>
      <c r="H1320" s="238">
        <v>4</v>
      </c>
      <c r="I1320" s="238">
        <v>0</v>
      </c>
      <c r="J1320" s="238">
        <v>0</v>
      </c>
      <c r="K1320" s="238">
        <v>0</v>
      </c>
      <c r="L1320" s="238">
        <v>0</v>
      </c>
      <c r="M1320" s="238">
        <v>0</v>
      </c>
      <c r="N1320" s="238">
        <v>0</v>
      </c>
      <c r="O1320" s="238">
        <v>0</v>
      </c>
      <c r="P1320" s="238">
        <v>0</v>
      </c>
      <c r="Q1320" s="232">
        <v>44.44</v>
      </c>
      <c r="R1320" s="232">
        <v>0</v>
      </c>
      <c r="S1320" s="232">
        <v>0</v>
      </c>
      <c r="T1320" s="232">
        <v>0</v>
      </c>
      <c r="U1320" s="232">
        <v>0</v>
      </c>
      <c r="V1320" s="232">
        <v>0</v>
      </c>
      <c r="W1320" s="232">
        <v>0</v>
      </c>
      <c r="X1320" s="232">
        <v>0</v>
      </c>
      <c r="Y1320" s="232">
        <v>0</v>
      </c>
      <c r="Z1320" s="233">
        <v>45991</v>
      </c>
      <c r="AA1320" s="234">
        <v>4</v>
      </c>
      <c r="AB1320" s="232">
        <v>44.44</v>
      </c>
    </row>
    <row r="1321" spans="1:28" x14ac:dyDescent="0.25">
      <c r="A1321" s="16" t="s">
        <v>873</v>
      </c>
      <c r="B1321" s="16" t="s">
        <v>3474</v>
      </c>
      <c r="C1321" s="16" t="s">
        <v>6226</v>
      </c>
      <c r="D1321" s="16" t="s">
        <v>6227</v>
      </c>
      <c r="F1321" s="16" t="s">
        <v>3640</v>
      </c>
      <c r="G1321" s="16" t="s">
        <v>3641</v>
      </c>
      <c r="H1321" s="238">
        <v>9</v>
      </c>
      <c r="I1321" s="238">
        <v>0</v>
      </c>
      <c r="J1321" s="238">
        <v>0</v>
      </c>
      <c r="K1321" s="238">
        <v>0</v>
      </c>
      <c r="L1321" s="238">
        <v>0</v>
      </c>
      <c r="M1321" s="238">
        <v>0</v>
      </c>
      <c r="N1321" s="238">
        <v>0</v>
      </c>
      <c r="O1321" s="238">
        <v>0</v>
      </c>
      <c r="P1321" s="238">
        <v>0</v>
      </c>
      <c r="Q1321" s="232">
        <v>99.99</v>
      </c>
      <c r="R1321" s="232">
        <v>0</v>
      </c>
      <c r="S1321" s="232">
        <v>0</v>
      </c>
      <c r="T1321" s="232">
        <v>0</v>
      </c>
      <c r="U1321" s="232">
        <v>0</v>
      </c>
      <c r="V1321" s="232">
        <v>0</v>
      </c>
      <c r="W1321" s="232">
        <v>0</v>
      </c>
      <c r="X1321" s="232">
        <v>0</v>
      </c>
      <c r="Y1321" s="232">
        <v>0</v>
      </c>
      <c r="Z1321" s="233">
        <v>45991</v>
      </c>
      <c r="AA1321" s="234">
        <v>9</v>
      </c>
      <c r="AB1321" s="232">
        <v>99.99</v>
      </c>
    </row>
    <row r="1322" spans="1:28" x14ac:dyDescent="0.25">
      <c r="A1322" s="16" t="s">
        <v>873</v>
      </c>
      <c r="B1322" s="16" t="s">
        <v>3474</v>
      </c>
      <c r="C1322" s="16" t="s">
        <v>6228</v>
      </c>
      <c r="D1322" s="16" t="s">
        <v>6229</v>
      </c>
      <c r="F1322" s="16" t="s">
        <v>3640</v>
      </c>
      <c r="G1322" s="16" t="s">
        <v>3641</v>
      </c>
      <c r="H1322" s="238">
        <v>1</v>
      </c>
      <c r="I1322" s="238">
        <v>0</v>
      </c>
      <c r="J1322" s="238">
        <v>0</v>
      </c>
      <c r="K1322" s="238">
        <v>0</v>
      </c>
      <c r="L1322" s="238">
        <v>0</v>
      </c>
      <c r="M1322" s="238">
        <v>0</v>
      </c>
      <c r="N1322" s="238">
        <v>0</v>
      </c>
      <c r="O1322" s="238">
        <v>0</v>
      </c>
      <c r="P1322" s="238">
        <v>0</v>
      </c>
      <c r="Q1322" s="232">
        <v>11.11</v>
      </c>
      <c r="R1322" s="232">
        <v>0</v>
      </c>
      <c r="S1322" s="232">
        <v>0</v>
      </c>
      <c r="T1322" s="232">
        <v>0</v>
      </c>
      <c r="U1322" s="232">
        <v>0</v>
      </c>
      <c r="V1322" s="232">
        <v>0</v>
      </c>
      <c r="W1322" s="232">
        <v>0</v>
      </c>
      <c r="X1322" s="232">
        <v>0</v>
      </c>
      <c r="Y1322" s="232">
        <v>0</v>
      </c>
      <c r="Z1322" s="233">
        <v>45991</v>
      </c>
      <c r="AA1322" s="234">
        <v>1</v>
      </c>
      <c r="AB1322" s="232">
        <v>11.11</v>
      </c>
    </row>
    <row r="1323" spans="1:28" x14ac:dyDescent="0.25">
      <c r="A1323" s="16" t="s">
        <v>873</v>
      </c>
      <c r="B1323" s="16" t="s">
        <v>3474</v>
      </c>
      <c r="C1323" s="16" t="s">
        <v>6230</v>
      </c>
      <c r="D1323" s="16" t="s">
        <v>6231</v>
      </c>
      <c r="F1323" s="16" t="s">
        <v>3640</v>
      </c>
      <c r="G1323" s="16" t="s">
        <v>3641</v>
      </c>
      <c r="H1323" s="238">
        <v>1</v>
      </c>
      <c r="I1323" s="238">
        <v>0</v>
      </c>
      <c r="J1323" s="238">
        <v>0</v>
      </c>
      <c r="K1323" s="238">
        <v>0</v>
      </c>
      <c r="L1323" s="238">
        <v>0</v>
      </c>
      <c r="M1323" s="238">
        <v>0</v>
      </c>
      <c r="N1323" s="238">
        <v>0</v>
      </c>
      <c r="O1323" s="238">
        <v>0</v>
      </c>
      <c r="P1323" s="238">
        <v>0</v>
      </c>
      <c r="Q1323" s="232">
        <v>11.11</v>
      </c>
      <c r="R1323" s="232">
        <v>0</v>
      </c>
      <c r="S1323" s="232">
        <v>0</v>
      </c>
      <c r="T1323" s="232">
        <v>0</v>
      </c>
      <c r="U1323" s="232">
        <v>0</v>
      </c>
      <c r="V1323" s="232">
        <v>0</v>
      </c>
      <c r="W1323" s="232">
        <v>0</v>
      </c>
      <c r="X1323" s="232">
        <v>0</v>
      </c>
      <c r="Y1323" s="232">
        <v>0</v>
      </c>
      <c r="Z1323" s="233">
        <v>45991</v>
      </c>
      <c r="AA1323" s="234">
        <v>1</v>
      </c>
      <c r="AB1323" s="232">
        <v>11.11</v>
      </c>
    </row>
    <row r="1324" spans="1:28" x14ac:dyDescent="0.25">
      <c r="A1324" s="16" t="s">
        <v>873</v>
      </c>
      <c r="B1324" s="16" t="s">
        <v>3474</v>
      </c>
      <c r="C1324" s="16" t="s">
        <v>6232</v>
      </c>
      <c r="D1324" s="16" t="s">
        <v>6233</v>
      </c>
      <c r="F1324" s="16" t="s">
        <v>3640</v>
      </c>
      <c r="G1324" s="16" t="s">
        <v>3641</v>
      </c>
      <c r="H1324" s="238">
        <v>1</v>
      </c>
      <c r="I1324" s="238">
        <v>0</v>
      </c>
      <c r="J1324" s="238">
        <v>0</v>
      </c>
      <c r="K1324" s="238">
        <v>0</v>
      </c>
      <c r="L1324" s="238">
        <v>0</v>
      </c>
      <c r="M1324" s="238">
        <v>0</v>
      </c>
      <c r="N1324" s="238">
        <v>0</v>
      </c>
      <c r="O1324" s="238">
        <v>0</v>
      </c>
      <c r="P1324" s="238">
        <v>0</v>
      </c>
      <c r="Q1324" s="232">
        <v>11.11</v>
      </c>
      <c r="R1324" s="232">
        <v>0</v>
      </c>
      <c r="S1324" s="232">
        <v>0</v>
      </c>
      <c r="T1324" s="232">
        <v>0</v>
      </c>
      <c r="U1324" s="232">
        <v>0</v>
      </c>
      <c r="V1324" s="232">
        <v>0</v>
      </c>
      <c r="W1324" s="232">
        <v>0</v>
      </c>
      <c r="X1324" s="232">
        <v>0</v>
      </c>
      <c r="Y1324" s="232">
        <v>0</v>
      </c>
      <c r="Z1324" s="233">
        <v>45991</v>
      </c>
      <c r="AA1324" s="234">
        <v>1</v>
      </c>
      <c r="AB1324" s="232">
        <v>11.11</v>
      </c>
    </row>
    <row r="1325" spans="1:28" x14ac:dyDescent="0.25">
      <c r="A1325" s="16" t="s">
        <v>873</v>
      </c>
      <c r="B1325" s="16" t="s">
        <v>3474</v>
      </c>
      <c r="C1325" s="16" t="s">
        <v>6234</v>
      </c>
      <c r="D1325" s="16" t="s">
        <v>6235</v>
      </c>
      <c r="F1325" s="16" t="s">
        <v>3640</v>
      </c>
      <c r="G1325" s="16" t="s">
        <v>3641</v>
      </c>
      <c r="H1325" s="238">
        <v>10</v>
      </c>
      <c r="I1325" s="238">
        <v>0</v>
      </c>
      <c r="J1325" s="238">
        <v>0</v>
      </c>
      <c r="K1325" s="238">
        <v>0</v>
      </c>
      <c r="L1325" s="238">
        <v>0</v>
      </c>
      <c r="M1325" s="238">
        <v>0</v>
      </c>
      <c r="N1325" s="238">
        <v>0</v>
      </c>
      <c r="O1325" s="238">
        <v>0</v>
      </c>
      <c r="P1325" s="238">
        <v>0</v>
      </c>
      <c r="Q1325" s="232">
        <v>111.1</v>
      </c>
      <c r="R1325" s="232">
        <v>0</v>
      </c>
      <c r="S1325" s="232">
        <v>0</v>
      </c>
      <c r="T1325" s="232">
        <v>0</v>
      </c>
      <c r="U1325" s="232">
        <v>0</v>
      </c>
      <c r="V1325" s="232">
        <v>0</v>
      </c>
      <c r="W1325" s="232">
        <v>0</v>
      </c>
      <c r="X1325" s="232">
        <v>0</v>
      </c>
      <c r="Y1325" s="232">
        <v>0</v>
      </c>
      <c r="Z1325" s="233">
        <v>45991</v>
      </c>
      <c r="AA1325" s="234">
        <v>10</v>
      </c>
      <c r="AB1325" s="232">
        <v>111.1</v>
      </c>
    </row>
    <row r="1326" spans="1:28" x14ac:dyDescent="0.25">
      <c r="A1326" s="16" t="s">
        <v>873</v>
      </c>
      <c r="B1326" s="16" t="s">
        <v>3474</v>
      </c>
      <c r="C1326" s="16" t="s">
        <v>6236</v>
      </c>
      <c r="D1326" s="16" t="s">
        <v>6237</v>
      </c>
      <c r="F1326" s="16" t="s">
        <v>3640</v>
      </c>
      <c r="G1326" s="16" t="s">
        <v>3641</v>
      </c>
      <c r="H1326" s="238">
        <v>6</v>
      </c>
      <c r="I1326" s="238">
        <v>0</v>
      </c>
      <c r="J1326" s="238">
        <v>0</v>
      </c>
      <c r="K1326" s="238">
        <v>0</v>
      </c>
      <c r="L1326" s="238">
        <v>0</v>
      </c>
      <c r="M1326" s="238">
        <v>0</v>
      </c>
      <c r="N1326" s="238">
        <v>0</v>
      </c>
      <c r="O1326" s="238">
        <v>0</v>
      </c>
      <c r="P1326" s="238">
        <v>0</v>
      </c>
      <c r="Q1326" s="232">
        <v>66.66</v>
      </c>
      <c r="R1326" s="232">
        <v>0</v>
      </c>
      <c r="S1326" s="232">
        <v>0</v>
      </c>
      <c r="T1326" s="232">
        <v>0</v>
      </c>
      <c r="U1326" s="232">
        <v>0</v>
      </c>
      <c r="V1326" s="232">
        <v>0</v>
      </c>
      <c r="W1326" s="232">
        <v>0</v>
      </c>
      <c r="X1326" s="232">
        <v>0</v>
      </c>
      <c r="Y1326" s="232">
        <v>0</v>
      </c>
      <c r="Z1326" s="233">
        <v>45991</v>
      </c>
      <c r="AA1326" s="234">
        <v>6</v>
      </c>
      <c r="AB1326" s="232">
        <v>66.66</v>
      </c>
    </row>
    <row r="1327" spans="1:28" x14ac:dyDescent="0.25">
      <c r="A1327" s="16" t="s">
        <v>873</v>
      </c>
      <c r="B1327" s="16" t="s">
        <v>3474</v>
      </c>
      <c r="C1327" s="16" t="s">
        <v>6238</v>
      </c>
      <c r="D1327" s="16" t="s">
        <v>6239</v>
      </c>
      <c r="F1327" s="16" t="s">
        <v>3640</v>
      </c>
      <c r="G1327" s="16" t="s">
        <v>3641</v>
      </c>
      <c r="H1327" s="238">
        <v>5</v>
      </c>
      <c r="I1327" s="238">
        <v>0</v>
      </c>
      <c r="J1327" s="238">
        <v>0</v>
      </c>
      <c r="K1327" s="238">
        <v>0</v>
      </c>
      <c r="L1327" s="238">
        <v>0</v>
      </c>
      <c r="M1327" s="238">
        <v>0</v>
      </c>
      <c r="N1327" s="238">
        <v>0</v>
      </c>
      <c r="O1327" s="238">
        <v>0</v>
      </c>
      <c r="P1327" s="238">
        <v>0</v>
      </c>
      <c r="Q1327" s="232">
        <v>55.55</v>
      </c>
      <c r="R1327" s="232">
        <v>0</v>
      </c>
      <c r="S1327" s="232">
        <v>0</v>
      </c>
      <c r="T1327" s="232">
        <v>0</v>
      </c>
      <c r="U1327" s="232">
        <v>0</v>
      </c>
      <c r="V1327" s="232">
        <v>0</v>
      </c>
      <c r="W1327" s="232">
        <v>0</v>
      </c>
      <c r="X1327" s="232">
        <v>0</v>
      </c>
      <c r="Y1327" s="232">
        <v>0</v>
      </c>
      <c r="Z1327" s="233">
        <v>45991</v>
      </c>
      <c r="AA1327" s="234">
        <v>5</v>
      </c>
      <c r="AB1327" s="232">
        <v>55.55</v>
      </c>
    </row>
    <row r="1328" spans="1:28" x14ac:dyDescent="0.25">
      <c r="A1328" s="16" t="s">
        <v>873</v>
      </c>
      <c r="B1328" s="16" t="s">
        <v>3474</v>
      </c>
      <c r="C1328" s="16" t="s">
        <v>6240</v>
      </c>
      <c r="D1328" s="16" t="s">
        <v>6241</v>
      </c>
      <c r="F1328" s="16" t="s">
        <v>3640</v>
      </c>
      <c r="G1328" s="16" t="s">
        <v>3641</v>
      </c>
      <c r="H1328" s="238">
        <v>6</v>
      </c>
      <c r="I1328" s="238">
        <v>0</v>
      </c>
      <c r="J1328" s="238">
        <v>0</v>
      </c>
      <c r="K1328" s="238">
        <v>0</v>
      </c>
      <c r="L1328" s="238">
        <v>0</v>
      </c>
      <c r="M1328" s="238">
        <v>0</v>
      </c>
      <c r="N1328" s="238">
        <v>0</v>
      </c>
      <c r="O1328" s="238">
        <v>0</v>
      </c>
      <c r="P1328" s="238">
        <v>0</v>
      </c>
      <c r="Q1328" s="232">
        <v>66.66</v>
      </c>
      <c r="R1328" s="232">
        <v>0</v>
      </c>
      <c r="S1328" s="232">
        <v>0</v>
      </c>
      <c r="T1328" s="232">
        <v>0</v>
      </c>
      <c r="U1328" s="232">
        <v>0</v>
      </c>
      <c r="V1328" s="232">
        <v>0</v>
      </c>
      <c r="W1328" s="232">
        <v>0</v>
      </c>
      <c r="X1328" s="232">
        <v>0</v>
      </c>
      <c r="Y1328" s="232">
        <v>0</v>
      </c>
      <c r="Z1328" s="233">
        <v>45991</v>
      </c>
      <c r="AA1328" s="234">
        <v>6</v>
      </c>
      <c r="AB1328" s="232">
        <v>66.66</v>
      </c>
    </row>
    <row r="1329" spans="1:28" x14ac:dyDescent="0.25">
      <c r="A1329" s="16" t="s">
        <v>873</v>
      </c>
      <c r="B1329" s="16" t="s">
        <v>3474</v>
      </c>
      <c r="C1329" s="16" t="s">
        <v>6242</v>
      </c>
      <c r="D1329" s="16" t="s">
        <v>6243</v>
      </c>
      <c r="F1329" s="16" t="s">
        <v>3640</v>
      </c>
      <c r="G1329" s="16" t="s">
        <v>3641</v>
      </c>
      <c r="H1329" s="238">
        <v>3</v>
      </c>
      <c r="I1329" s="238">
        <v>0</v>
      </c>
      <c r="J1329" s="238">
        <v>0</v>
      </c>
      <c r="K1329" s="238">
        <v>0</v>
      </c>
      <c r="L1329" s="238">
        <v>0</v>
      </c>
      <c r="M1329" s="238">
        <v>0</v>
      </c>
      <c r="N1329" s="238">
        <v>0</v>
      </c>
      <c r="O1329" s="238">
        <v>0</v>
      </c>
      <c r="P1329" s="238">
        <v>0</v>
      </c>
      <c r="Q1329" s="232">
        <v>33.33</v>
      </c>
      <c r="R1329" s="232">
        <v>0</v>
      </c>
      <c r="S1329" s="232">
        <v>0</v>
      </c>
      <c r="T1329" s="232">
        <v>0</v>
      </c>
      <c r="U1329" s="232">
        <v>0</v>
      </c>
      <c r="V1329" s="232">
        <v>0</v>
      </c>
      <c r="W1329" s="232">
        <v>0</v>
      </c>
      <c r="X1329" s="232">
        <v>0</v>
      </c>
      <c r="Y1329" s="232">
        <v>0</v>
      </c>
      <c r="Z1329" s="233">
        <v>45991</v>
      </c>
      <c r="AA1329" s="234">
        <v>3</v>
      </c>
      <c r="AB1329" s="232">
        <v>33.33</v>
      </c>
    </row>
    <row r="1330" spans="1:28" x14ac:dyDescent="0.25">
      <c r="A1330" s="16" t="s">
        <v>873</v>
      </c>
      <c r="B1330" s="16" t="s">
        <v>3474</v>
      </c>
      <c r="C1330" s="16" t="s">
        <v>6244</v>
      </c>
      <c r="D1330" s="16" t="s">
        <v>6245</v>
      </c>
      <c r="F1330" s="16" t="s">
        <v>3640</v>
      </c>
      <c r="G1330" s="16" t="s">
        <v>3641</v>
      </c>
      <c r="H1330" s="238">
        <v>12</v>
      </c>
      <c r="I1330" s="238">
        <v>0</v>
      </c>
      <c r="J1330" s="238">
        <v>0</v>
      </c>
      <c r="K1330" s="238">
        <v>0</v>
      </c>
      <c r="L1330" s="238">
        <v>0</v>
      </c>
      <c r="M1330" s="238">
        <v>0</v>
      </c>
      <c r="N1330" s="238">
        <v>0</v>
      </c>
      <c r="O1330" s="238">
        <v>0</v>
      </c>
      <c r="P1330" s="238">
        <v>0</v>
      </c>
      <c r="Q1330" s="232">
        <v>133.32</v>
      </c>
      <c r="R1330" s="232">
        <v>0</v>
      </c>
      <c r="S1330" s="232">
        <v>0</v>
      </c>
      <c r="T1330" s="232">
        <v>0</v>
      </c>
      <c r="U1330" s="232">
        <v>0</v>
      </c>
      <c r="V1330" s="232">
        <v>0</v>
      </c>
      <c r="W1330" s="232">
        <v>0</v>
      </c>
      <c r="X1330" s="232">
        <v>0</v>
      </c>
      <c r="Y1330" s="232">
        <v>0</v>
      </c>
      <c r="Z1330" s="233">
        <v>45991</v>
      </c>
      <c r="AA1330" s="234">
        <v>12</v>
      </c>
      <c r="AB1330" s="232">
        <v>133.32</v>
      </c>
    </row>
    <row r="1331" spans="1:28" x14ac:dyDescent="0.25">
      <c r="A1331" s="16" t="s">
        <v>873</v>
      </c>
      <c r="B1331" s="16" t="s">
        <v>3474</v>
      </c>
      <c r="C1331" s="16" t="s">
        <v>6246</v>
      </c>
      <c r="D1331" s="16" t="s">
        <v>6247</v>
      </c>
      <c r="F1331" s="16" t="s">
        <v>3640</v>
      </c>
      <c r="G1331" s="16" t="s">
        <v>3641</v>
      </c>
      <c r="H1331" s="238">
        <v>1</v>
      </c>
      <c r="I1331" s="238">
        <v>0</v>
      </c>
      <c r="J1331" s="238">
        <v>0</v>
      </c>
      <c r="K1331" s="238">
        <v>0</v>
      </c>
      <c r="L1331" s="238">
        <v>0</v>
      </c>
      <c r="M1331" s="238">
        <v>0</v>
      </c>
      <c r="N1331" s="238">
        <v>0</v>
      </c>
      <c r="O1331" s="238">
        <v>0</v>
      </c>
      <c r="P1331" s="238">
        <v>0</v>
      </c>
      <c r="Q1331" s="232">
        <v>11.11</v>
      </c>
      <c r="R1331" s="232">
        <v>0</v>
      </c>
      <c r="S1331" s="232">
        <v>0</v>
      </c>
      <c r="T1331" s="232">
        <v>0</v>
      </c>
      <c r="U1331" s="232">
        <v>0</v>
      </c>
      <c r="V1331" s="232">
        <v>0</v>
      </c>
      <c r="W1331" s="232">
        <v>0</v>
      </c>
      <c r="X1331" s="232">
        <v>0</v>
      </c>
      <c r="Y1331" s="232">
        <v>0</v>
      </c>
      <c r="Z1331" s="233">
        <v>45991</v>
      </c>
      <c r="AA1331" s="234">
        <v>1</v>
      </c>
      <c r="AB1331" s="232">
        <v>11.11</v>
      </c>
    </row>
    <row r="1332" spans="1:28" x14ac:dyDescent="0.25">
      <c r="A1332" s="16" t="s">
        <v>873</v>
      </c>
      <c r="B1332" s="16" t="s">
        <v>3474</v>
      </c>
      <c r="C1332" s="16" t="s">
        <v>6248</v>
      </c>
      <c r="D1332" s="16" t="s">
        <v>6249</v>
      </c>
      <c r="F1332" s="16" t="s">
        <v>3640</v>
      </c>
      <c r="G1332" s="16" t="s">
        <v>3641</v>
      </c>
      <c r="H1332" s="238">
        <v>1</v>
      </c>
      <c r="I1332" s="238">
        <v>0</v>
      </c>
      <c r="J1332" s="238">
        <v>0</v>
      </c>
      <c r="K1332" s="238">
        <v>0</v>
      </c>
      <c r="L1332" s="238">
        <v>0</v>
      </c>
      <c r="M1332" s="238">
        <v>0</v>
      </c>
      <c r="N1332" s="238">
        <v>0</v>
      </c>
      <c r="O1332" s="238">
        <v>0</v>
      </c>
      <c r="P1332" s="238">
        <v>0</v>
      </c>
      <c r="Q1332" s="232">
        <v>11.11</v>
      </c>
      <c r="R1332" s="232">
        <v>0</v>
      </c>
      <c r="S1332" s="232">
        <v>0</v>
      </c>
      <c r="T1332" s="232">
        <v>0</v>
      </c>
      <c r="U1332" s="232">
        <v>0</v>
      </c>
      <c r="V1332" s="232">
        <v>0</v>
      </c>
      <c r="W1332" s="232">
        <v>0</v>
      </c>
      <c r="X1332" s="232">
        <v>0</v>
      </c>
      <c r="Y1332" s="232">
        <v>0</v>
      </c>
      <c r="Z1332" s="233">
        <v>45991</v>
      </c>
      <c r="AA1332" s="234">
        <v>1</v>
      </c>
      <c r="AB1332" s="232">
        <v>11.11</v>
      </c>
    </row>
    <row r="1333" spans="1:28" x14ac:dyDescent="0.25">
      <c r="A1333" s="16" t="s">
        <v>873</v>
      </c>
      <c r="B1333" s="16" t="s">
        <v>3474</v>
      </c>
      <c r="C1333" s="16" t="s">
        <v>6250</v>
      </c>
      <c r="D1333" s="16" t="s">
        <v>6251</v>
      </c>
      <c r="F1333" s="16" t="s">
        <v>3640</v>
      </c>
      <c r="G1333" s="16" t="s">
        <v>3641</v>
      </c>
      <c r="H1333" s="238">
        <v>1</v>
      </c>
      <c r="I1333" s="238">
        <v>0</v>
      </c>
      <c r="J1333" s="238">
        <v>0</v>
      </c>
      <c r="K1333" s="238">
        <v>0</v>
      </c>
      <c r="L1333" s="238">
        <v>0</v>
      </c>
      <c r="M1333" s="238">
        <v>0</v>
      </c>
      <c r="N1333" s="238">
        <v>0</v>
      </c>
      <c r="O1333" s="238">
        <v>0</v>
      </c>
      <c r="P1333" s="238">
        <v>0</v>
      </c>
      <c r="Q1333" s="232">
        <v>11.11</v>
      </c>
      <c r="R1333" s="232">
        <v>0</v>
      </c>
      <c r="S1333" s="232">
        <v>0</v>
      </c>
      <c r="T1333" s="232">
        <v>0</v>
      </c>
      <c r="U1333" s="232">
        <v>0</v>
      </c>
      <c r="V1333" s="232">
        <v>0</v>
      </c>
      <c r="W1333" s="232">
        <v>0</v>
      </c>
      <c r="X1333" s="232">
        <v>0</v>
      </c>
      <c r="Y1333" s="232">
        <v>0</v>
      </c>
      <c r="Z1333" s="233">
        <v>45991</v>
      </c>
      <c r="AA1333" s="234">
        <v>1</v>
      </c>
      <c r="AB1333" s="232">
        <v>11.11</v>
      </c>
    </row>
    <row r="1334" spans="1:28" x14ac:dyDescent="0.25">
      <c r="A1334" s="16" t="s">
        <v>873</v>
      </c>
      <c r="B1334" s="16" t="s">
        <v>3474</v>
      </c>
      <c r="C1334" s="16" t="s">
        <v>6252</v>
      </c>
      <c r="D1334" s="16" t="s">
        <v>6253</v>
      </c>
      <c r="F1334" s="16" t="s">
        <v>3640</v>
      </c>
      <c r="G1334" s="16" t="s">
        <v>3641</v>
      </c>
      <c r="H1334" s="238">
        <v>10</v>
      </c>
      <c r="I1334" s="238">
        <v>0</v>
      </c>
      <c r="J1334" s="238">
        <v>0</v>
      </c>
      <c r="K1334" s="238">
        <v>0</v>
      </c>
      <c r="L1334" s="238">
        <v>0</v>
      </c>
      <c r="M1334" s="238">
        <v>0</v>
      </c>
      <c r="N1334" s="238">
        <v>0</v>
      </c>
      <c r="O1334" s="238">
        <v>0</v>
      </c>
      <c r="P1334" s="238">
        <v>0</v>
      </c>
      <c r="Q1334" s="232">
        <v>111.1</v>
      </c>
      <c r="R1334" s="232">
        <v>0</v>
      </c>
      <c r="S1334" s="232">
        <v>0</v>
      </c>
      <c r="T1334" s="232">
        <v>0</v>
      </c>
      <c r="U1334" s="232">
        <v>0</v>
      </c>
      <c r="V1334" s="232">
        <v>0</v>
      </c>
      <c r="W1334" s="232">
        <v>0</v>
      </c>
      <c r="X1334" s="232">
        <v>0</v>
      </c>
      <c r="Y1334" s="232">
        <v>0</v>
      </c>
      <c r="Z1334" s="233">
        <v>45991</v>
      </c>
      <c r="AA1334" s="234">
        <v>10</v>
      </c>
      <c r="AB1334" s="232">
        <v>111.1</v>
      </c>
    </row>
    <row r="1335" spans="1:28" x14ac:dyDescent="0.25">
      <c r="A1335" s="16" t="s">
        <v>873</v>
      </c>
      <c r="B1335" s="16" t="s">
        <v>3474</v>
      </c>
      <c r="C1335" s="16" t="s">
        <v>6254</v>
      </c>
      <c r="D1335" s="16" t="s">
        <v>6255</v>
      </c>
      <c r="F1335" s="16" t="s">
        <v>3640</v>
      </c>
      <c r="G1335" s="16" t="s">
        <v>3641</v>
      </c>
      <c r="H1335" s="238">
        <v>1</v>
      </c>
      <c r="I1335" s="238">
        <v>0</v>
      </c>
      <c r="J1335" s="238">
        <v>0</v>
      </c>
      <c r="K1335" s="238">
        <v>0</v>
      </c>
      <c r="L1335" s="238">
        <v>0</v>
      </c>
      <c r="M1335" s="238">
        <v>0</v>
      </c>
      <c r="N1335" s="238">
        <v>0</v>
      </c>
      <c r="O1335" s="238">
        <v>0</v>
      </c>
      <c r="P1335" s="238">
        <v>0</v>
      </c>
      <c r="Q1335" s="232">
        <v>11.11</v>
      </c>
      <c r="R1335" s="232">
        <v>0</v>
      </c>
      <c r="S1335" s="232">
        <v>0</v>
      </c>
      <c r="T1335" s="232">
        <v>0</v>
      </c>
      <c r="U1335" s="232">
        <v>0</v>
      </c>
      <c r="V1335" s="232">
        <v>0</v>
      </c>
      <c r="W1335" s="232">
        <v>0</v>
      </c>
      <c r="X1335" s="232">
        <v>0</v>
      </c>
      <c r="Y1335" s="232">
        <v>0</v>
      </c>
      <c r="Z1335" s="233">
        <v>45991</v>
      </c>
      <c r="AA1335" s="234">
        <v>1</v>
      </c>
      <c r="AB1335" s="232">
        <v>11.11</v>
      </c>
    </row>
    <row r="1336" spans="1:28" x14ac:dyDescent="0.25">
      <c r="A1336" s="16" t="s">
        <v>873</v>
      </c>
      <c r="B1336" s="16" t="s">
        <v>3474</v>
      </c>
      <c r="C1336" s="16" t="s">
        <v>6256</v>
      </c>
      <c r="D1336" s="16" t="s">
        <v>6257</v>
      </c>
      <c r="F1336" s="16" t="s">
        <v>3640</v>
      </c>
      <c r="G1336" s="16" t="s">
        <v>3641</v>
      </c>
      <c r="H1336" s="238">
        <v>3</v>
      </c>
      <c r="I1336" s="238">
        <v>0</v>
      </c>
      <c r="J1336" s="238">
        <v>0</v>
      </c>
      <c r="K1336" s="238">
        <v>0</v>
      </c>
      <c r="L1336" s="238">
        <v>0</v>
      </c>
      <c r="M1336" s="238">
        <v>0</v>
      </c>
      <c r="N1336" s="238">
        <v>0</v>
      </c>
      <c r="O1336" s="238">
        <v>0</v>
      </c>
      <c r="P1336" s="238">
        <v>0</v>
      </c>
      <c r="Q1336" s="232">
        <v>33.33</v>
      </c>
      <c r="R1336" s="232">
        <v>0</v>
      </c>
      <c r="S1336" s="232">
        <v>0</v>
      </c>
      <c r="T1336" s="232">
        <v>0</v>
      </c>
      <c r="U1336" s="232">
        <v>0</v>
      </c>
      <c r="V1336" s="232">
        <v>0</v>
      </c>
      <c r="W1336" s="232">
        <v>0</v>
      </c>
      <c r="X1336" s="232">
        <v>0</v>
      </c>
      <c r="Y1336" s="232">
        <v>0</v>
      </c>
      <c r="Z1336" s="233">
        <v>45991</v>
      </c>
      <c r="AA1336" s="234">
        <v>3</v>
      </c>
      <c r="AB1336" s="232">
        <v>33.33</v>
      </c>
    </row>
    <row r="1337" spans="1:28" x14ac:dyDescent="0.25">
      <c r="A1337" s="16" t="s">
        <v>873</v>
      </c>
      <c r="B1337" s="16" t="s">
        <v>3474</v>
      </c>
      <c r="C1337" s="16" t="s">
        <v>6258</v>
      </c>
      <c r="D1337" s="16" t="s">
        <v>6259</v>
      </c>
      <c r="F1337" s="16" t="s">
        <v>3640</v>
      </c>
      <c r="G1337" s="16" t="s">
        <v>3641</v>
      </c>
      <c r="H1337" s="238">
        <v>1</v>
      </c>
      <c r="I1337" s="238">
        <v>0</v>
      </c>
      <c r="J1337" s="238">
        <v>0</v>
      </c>
      <c r="K1337" s="238">
        <v>0</v>
      </c>
      <c r="L1337" s="238">
        <v>0</v>
      </c>
      <c r="M1337" s="238">
        <v>0</v>
      </c>
      <c r="N1337" s="238">
        <v>0</v>
      </c>
      <c r="O1337" s="238">
        <v>0</v>
      </c>
      <c r="P1337" s="238">
        <v>0</v>
      </c>
      <c r="Q1337" s="232">
        <v>11.11</v>
      </c>
      <c r="R1337" s="232">
        <v>0</v>
      </c>
      <c r="S1337" s="232">
        <v>0</v>
      </c>
      <c r="T1337" s="232">
        <v>0</v>
      </c>
      <c r="U1337" s="232">
        <v>0</v>
      </c>
      <c r="V1337" s="232">
        <v>0</v>
      </c>
      <c r="W1337" s="232">
        <v>0</v>
      </c>
      <c r="X1337" s="232">
        <v>0</v>
      </c>
      <c r="Y1337" s="232">
        <v>0</v>
      </c>
      <c r="Z1337" s="233">
        <v>45991</v>
      </c>
      <c r="AA1337" s="234">
        <v>1</v>
      </c>
      <c r="AB1337" s="232">
        <v>11.11</v>
      </c>
    </row>
    <row r="1338" spans="1:28" x14ac:dyDescent="0.25">
      <c r="A1338" s="16" t="s">
        <v>873</v>
      </c>
      <c r="B1338" s="16" t="s">
        <v>3474</v>
      </c>
      <c r="C1338" s="16" t="s">
        <v>6260</v>
      </c>
      <c r="D1338" s="16" t="s">
        <v>6261</v>
      </c>
      <c r="F1338" s="16" t="s">
        <v>3640</v>
      </c>
      <c r="G1338" s="16" t="s">
        <v>3641</v>
      </c>
      <c r="H1338" s="238">
        <v>1</v>
      </c>
      <c r="I1338" s="238">
        <v>0</v>
      </c>
      <c r="J1338" s="238">
        <v>0</v>
      </c>
      <c r="K1338" s="238">
        <v>0</v>
      </c>
      <c r="L1338" s="238">
        <v>0</v>
      </c>
      <c r="M1338" s="238">
        <v>0</v>
      </c>
      <c r="N1338" s="238">
        <v>0</v>
      </c>
      <c r="O1338" s="238">
        <v>0</v>
      </c>
      <c r="P1338" s="238">
        <v>0</v>
      </c>
      <c r="Q1338" s="232">
        <v>11.11</v>
      </c>
      <c r="R1338" s="232">
        <v>0</v>
      </c>
      <c r="S1338" s="232">
        <v>0</v>
      </c>
      <c r="T1338" s="232">
        <v>0</v>
      </c>
      <c r="U1338" s="232">
        <v>0</v>
      </c>
      <c r="V1338" s="232">
        <v>0</v>
      </c>
      <c r="W1338" s="232">
        <v>0</v>
      </c>
      <c r="X1338" s="232">
        <v>0</v>
      </c>
      <c r="Y1338" s="232">
        <v>0</v>
      </c>
      <c r="Z1338" s="233">
        <v>45991</v>
      </c>
      <c r="AA1338" s="234">
        <v>1</v>
      </c>
      <c r="AB1338" s="232">
        <v>11.11</v>
      </c>
    </row>
    <row r="1339" spans="1:28" x14ac:dyDescent="0.25">
      <c r="A1339" s="16" t="s">
        <v>873</v>
      </c>
      <c r="B1339" s="16" t="s">
        <v>3474</v>
      </c>
      <c r="C1339" s="16" t="s">
        <v>6262</v>
      </c>
      <c r="D1339" s="16" t="s">
        <v>6263</v>
      </c>
      <c r="F1339" s="16" t="s">
        <v>3640</v>
      </c>
      <c r="G1339" s="16" t="s">
        <v>3641</v>
      </c>
      <c r="H1339" s="238">
        <v>1</v>
      </c>
      <c r="I1339" s="238">
        <v>0</v>
      </c>
      <c r="J1339" s="238">
        <v>0</v>
      </c>
      <c r="K1339" s="238">
        <v>0</v>
      </c>
      <c r="L1339" s="238">
        <v>0</v>
      </c>
      <c r="M1339" s="238">
        <v>0</v>
      </c>
      <c r="N1339" s="238">
        <v>0</v>
      </c>
      <c r="O1339" s="238">
        <v>0</v>
      </c>
      <c r="P1339" s="238">
        <v>0</v>
      </c>
      <c r="Q1339" s="232">
        <v>11.11</v>
      </c>
      <c r="R1339" s="232">
        <v>0</v>
      </c>
      <c r="S1339" s="232">
        <v>0</v>
      </c>
      <c r="T1339" s="232">
        <v>0</v>
      </c>
      <c r="U1339" s="232">
        <v>0</v>
      </c>
      <c r="V1339" s="232">
        <v>0</v>
      </c>
      <c r="W1339" s="232">
        <v>0</v>
      </c>
      <c r="X1339" s="232">
        <v>0</v>
      </c>
      <c r="Y1339" s="232">
        <v>0</v>
      </c>
      <c r="Z1339" s="233">
        <v>45991</v>
      </c>
      <c r="AA1339" s="234">
        <v>1</v>
      </c>
      <c r="AB1339" s="232">
        <v>11.11</v>
      </c>
    </row>
    <row r="1340" spans="1:28" x14ac:dyDescent="0.25">
      <c r="A1340" s="16" t="s">
        <v>873</v>
      </c>
      <c r="B1340" s="16" t="s">
        <v>3474</v>
      </c>
      <c r="C1340" s="16" t="s">
        <v>6264</v>
      </c>
      <c r="D1340" s="16" t="s">
        <v>6265</v>
      </c>
      <c r="F1340" s="16" t="s">
        <v>3640</v>
      </c>
      <c r="G1340" s="16" t="s">
        <v>3641</v>
      </c>
      <c r="H1340" s="238">
        <v>1</v>
      </c>
      <c r="I1340" s="238">
        <v>0</v>
      </c>
      <c r="J1340" s="238">
        <v>0</v>
      </c>
      <c r="K1340" s="238">
        <v>0</v>
      </c>
      <c r="L1340" s="238">
        <v>0</v>
      </c>
      <c r="M1340" s="238">
        <v>0</v>
      </c>
      <c r="N1340" s="238">
        <v>0</v>
      </c>
      <c r="O1340" s="238">
        <v>0</v>
      </c>
      <c r="P1340" s="238">
        <v>0</v>
      </c>
      <c r="Q1340" s="232">
        <v>11.11</v>
      </c>
      <c r="R1340" s="232">
        <v>0</v>
      </c>
      <c r="S1340" s="232">
        <v>0</v>
      </c>
      <c r="T1340" s="232">
        <v>0</v>
      </c>
      <c r="U1340" s="232">
        <v>0</v>
      </c>
      <c r="V1340" s="232">
        <v>0</v>
      </c>
      <c r="W1340" s="232">
        <v>0</v>
      </c>
      <c r="X1340" s="232">
        <v>0</v>
      </c>
      <c r="Y1340" s="232">
        <v>0</v>
      </c>
      <c r="Z1340" s="233">
        <v>45991</v>
      </c>
      <c r="AA1340" s="234">
        <v>1</v>
      </c>
      <c r="AB1340" s="232">
        <v>11.11</v>
      </c>
    </row>
    <row r="1341" spans="1:28" x14ac:dyDescent="0.25">
      <c r="A1341" s="16" t="s">
        <v>873</v>
      </c>
      <c r="B1341" s="16" t="s">
        <v>3474</v>
      </c>
      <c r="C1341" s="16" t="s">
        <v>6266</v>
      </c>
      <c r="D1341" s="16" t="s">
        <v>6267</v>
      </c>
      <c r="F1341" s="16" t="s">
        <v>3640</v>
      </c>
      <c r="G1341" s="16" t="s">
        <v>3641</v>
      </c>
      <c r="H1341" s="238">
        <v>15</v>
      </c>
      <c r="I1341" s="238">
        <v>0</v>
      </c>
      <c r="J1341" s="238">
        <v>0</v>
      </c>
      <c r="K1341" s="238">
        <v>0</v>
      </c>
      <c r="L1341" s="238">
        <v>0</v>
      </c>
      <c r="M1341" s="238">
        <v>0</v>
      </c>
      <c r="N1341" s="238">
        <v>0</v>
      </c>
      <c r="O1341" s="238">
        <v>0</v>
      </c>
      <c r="P1341" s="238">
        <v>0</v>
      </c>
      <c r="Q1341" s="232">
        <v>166.65</v>
      </c>
      <c r="R1341" s="232">
        <v>0</v>
      </c>
      <c r="S1341" s="232">
        <v>0</v>
      </c>
      <c r="T1341" s="232">
        <v>0</v>
      </c>
      <c r="U1341" s="232">
        <v>0</v>
      </c>
      <c r="V1341" s="232">
        <v>0</v>
      </c>
      <c r="W1341" s="232">
        <v>0</v>
      </c>
      <c r="X1341" s="232">
        <v>0</v>
      </c>
      <c r="Y1341" s="232">
        <v>0</v>
      </c>
      <c r="Z1341" s="233">
        <v>45991</v>
      </c>
      <c r="AA1341" s="234">
        <v>15</v>
      </c>
      <c r="AB1341" s="232">
        <v>166.65</v>
      </c>
    </row>
    <row r="1342" spans="1:28" x14ac:dyDescent="0.25">
      <c r="A1342" s="16" t="s">
        <v>873</v>
      </c>
      <c r="B1342" s="16" t="s">
        <v>3474</v>
      </c>
      <c r="C1342" s="16" t="s">
        <v>6268</v>
      </c>
      <c r="D1342" s="16" t="s">
        <v>6269</v>
      </c>
      <c r="F1342" s="16" t="s">
        <v>3640</v>
      </c>
      <c r="G1342" s="16" t="s">
        <v>3641</v>
      </c>
      <c r="H1342" s="238">
        <v>1</v>
      </c>
      <c r="I1342" s="238">
        <v>0</v>
      </c>
      <c r="J1342" s="238">
        <v>0</v>
      </c>
      <c r="K1342" s="238">
        <v>0</v>
      </c>
      <c r="L1342" s="238">
        <v>0</v>
      </c>
      <c r="M1342" s="238">
        <v>0</v>
      </c>
      <c r="N1342" s="238">
        <v>0</v>
      </c>
      <c r="O1342" s="238">
        <v>0</v>
      </c>
      <c r="P1342" s="238">
        <v>0</v>
      </c>
      <c r="Q1342" s="232">
        <v>11.11</v>
      </c>
      <c r="R1342" s="232">
        <v>0</v>
      </c>
      <c r="S1342" s="232">
        <v>0</v>
      </c>
      <c r="T1342" s="232">
        <v>0</v>
      </c>
      <c r="U1342" s="232">
        <v>0</v>
      </c>
      <c r="V1342" s="232">
        <v>0</v>
      </c>
      <c r="W1342" s="232">
        <v>0</v>
      </c>
      <c r="X1342" s="232">
        <v>0</v>
      </c>
      <c r="Y1342" s="232">
        <v>0</v>
      </c>
      <c r="Z1342" s="233">
        <v>45991</v>
      </c>
      <c r="AA1342" s="234">
        <v>1</v>
      </c>
      <c r="AB1342" s="232">
        <v>11.11</v>
      </c>
    </row>
    <row r="1343" spans="1:28" x14ac:dyDescent="0.25">
      <c r="A1343" s="16" t="s">
        <v>2253</v>
      </c>
      <c r="B1343" s="16" t="s">
        <v>3348</v>
      </c>
      <c r="C1343" s="16" t="s">
        <v>6270</v>
      </c>
      <c r="D1343" s="16" t="s">
        <v>6271</v>
      </c>
      <c r="F1343" s="16" t="s">
        <v>3640</v>
      </c>
      <c r="G1343" s="16" t="s">
        <v>3641</v>
      </c>
      <c r="H1343" s="238">
        <v>33</v>
      </c>
      <c r="I1343" s="238">
        <v>0</v>
      </c>
      <c r="J1343" s="238">
        <v>0</v>
      </c>
      <c r="K1343" s="238">
        <v>0</v>
      </c>
      <c r="L1343" s="238">
        <v>0</v>
      </c>
      <c r="M1343" s="238">
        <v>0</v>
      </c>
      <c r="N1343" s="238">
        <v>0</v>
      </c>
      <c r="O1343" s="238">
        <v>0</v>
      </c>
      <c r="P1343" s="238">
        <v>0</v>
      </c>
      <c r="Q1343" s="232">
        <v>206.6</v>
      </c>
      <c r="R1343" s="232">
        <v>0</v>
      </c>
      <c r="S1343" s="232">
        <v>0</v>
      </c>
      <c r="T1343" s="232">
        <v>0</v>
      </c>
      <c r="U1343" s="232">
        <v>0</v>
      </c>
      <c r="V1343" s="232">
        <v>0</v>
      </c>
      <c r="W1343" s="232">
        <v>0</v>
      </c>
      <c r="X1343" s="232">
        <v>0</v>
      </c>
      <c r="Y1343" s="232">
        <v>0</v>
      </c>
      <c r="Z1343" s="233">
        <v>45991</v>
      </c>
      <c r="AA1343" s="234">
        <v>33</v>
      </c>
      <c r="AB1343" s="232">
        <v>206.6</v>
      </c>
    </row>
    <row r="1344" spans="1:28" x14ac:dyDescent="0.25">
      <c r="A1344" s="16" t="s">
        <v>2253</v>
      </c>
      <c r="B1344" s="16" t="s">
        <v>3348</v>
      </c>
      <c r="C1344" s="16" t="s">
        <v>6272</v>
      </c>
      <c r="D1344" s="16" t="s">
        <v>6273</v>
      </c>
      <c r="F1344" s="16" t="s">
        <v>3640</v>
      </c>
      <c r="G1344" s="16" t="s">
        <v>3641</v>
      </c>
      <c r="H1344" s="238">
        <v>2</v>
      </c>
      <c r="I1344" s="238">
        <v>0</v>
      </c>
      <c r="J1344" s="238">
        <v>0</v>
      </c>
      <c r="K1344" s="238">
        <v>0</v>
      </c>
      <c r="L1344" s="238">
        <v>0</v>
      </c>
      <c r="M1344" s="238">
        <v>0</v>
      </c>
      <c r="N1344" s="238">
        <v>0</v>
      </c>
      <c r="O1344" s="238">
        <v>0</v>
      </c>
      <c r="P1344" s="238">
        <v>0</v>
      </c>
      <c r="Q1344" s="232">
        <v>7.47</v>
      </c>
      <c r="R1344" s="232">
        <v>0</v>
      </c>
      <c r="S1344" s="232">
        <v>0</v>
      </c>
      <c r="T1344" s="232">
        <v>0</v>
      </c>
      <c r="U1344" s="232">
        <v>0</v>
      </c>
      <c r="V1344" s="232">
        <v>0</v>
      </c>
      <c r="W1344" s="232">
        <v>0</v>
      </c>
      <c r="X1344" s="232">
        <v>0</v>
      </c>
      <c r="Y1344" s="232">
        <v>0</v>
      </c>
      <c r="Z1344" s="233">
        <v>45991</v>
      </c>
      <c r="AA1344" s="234">
        <v>2</v>
      </c>
      <c r="AB1344" s="232">
        <v>7.47</v>
      </c>
    </row>
    <row r="1345" spans="1:28" x14ac:dyDescent="0.25">
      <c r="A1345" s="16" t="s">
        <v>873</v>
      </c>
      <c r="B1345" s="16" t="s">
        <v>3474</v>
      </c>
      <c r="C1345" s="16" t="s">
        <v>6274</v>
      </c>
      <c r="D1345" s="16" t="s">
        <v>6275</v>
      </c>
      <c r="F1345" s="16" t="s">
        <v>3640</v>
      </c>
      <c r="G1345" s="16" t="s">
        <v>3641</v>
      </c>
      <c r="H1345" s="238">
        <v>15</v>
      </c>
      <c r="I1345" s="238">
        <v>0</v>
      </c>
      <c r="J1345" s="238">
        <v>0</v>
      </c>
      <c r="K1345" s="238">
        <v>0</v>
      </c>
      <c r="L1345" s="238">
        <v>0</v>
      </c>
      <c r="M1345" s="238">
        <v>0</v>
      </c>
      <c r="N1345" s="238">
        <v>0</v>
      </c>
      <c r="O1345" s="238">
        <v>0</v>
      </c>
      <c r="P1345" s="238">
        <v>0</v>
      </c>
      <c r="Q1345" s="232">
        <v>1064.4000000000001</v>
      </c>
      <c r="R1345" s="232">
        <v>0</v>
      </c>
      <c r="S1345" s="232">
        <v>0</v>
      </c>
      <c r="T1345" s="232">
        <v>0</v>
      </c>
      <c r="U1345" s="232">
        <v>0</v>
      </c>
      <c r="V1345" s="232">
        <v>0</v>
      </c>
      <c r="W1345" s="232">
        <v>0</v>
      </c>
      <c r="X1345" s="232">
        <v>0</v>
      </c>
      <c r="Y1345" s="232">
        <v>0</v>
      </c>
      <c r="Z1345" s="233">
        <v>45991</v>
      </c>
      <c r="AA1345" s="234">
        <v>15</v>
      </c>
      <c r="AB1345" s="232">
        <v>1064.4000000000001</v>
      </c>
    </row>
    <row r="1346" spans="1:28" x14ac:dyDescent="0.25">
      <c r="A1346" s="16" t="s">
        <v>873</v>
      </c>
      <c r="B1346" s="16" t="s">
        <v>3474</v>
      </c>
      <c r="C1346" s="16" t="s">
        <v>6276</v>
      </c>
      <c r="D1346" s="16" t="s">
        <v>6277</v>
      </c>
      <c r="F1346" s="16" t="s">
        <v>3640</v>
      </c>
      <c r="G1346" s="16" t="s">
        <v>3641</v>
      </c>
      <c r="H1346" s="238">
        <v>1</v>
      </c>
      <c r="I1346" s="238">
        <v>0</v>
      </c>
      <c r="J1346" s="238">
        <v>0</v>
      </c>
      <c r="K1346" s="238">
        <v>0</v>
      </c>
      <c r="L1346" s="238">
        <v>0</v>
      </c>
      <c r="M1346" s="238">
        <v>0</v>
      </c>
      <c r="N1346" s="238">
        <v>0</v>
      </c>
      <c r="O1346" s="238">
        <v>0</v>
      </c>
      <c r="P1346" s="238">
        <v>0</v>
      </c>
      <c r="Q1346" s="232">
        <v>11.11</v>
      </c>
      <c r="R1346" s="232">
        <v>0</v>
      </c>
      <c r="S1346" s="232">
        <v>0</v>
      </c>
      <c r="T1346" s="232">
        <v>0</v>
      </c>
      <c r="U1346" s="232">
        <v>0</v>
      </c>
      <c r="V1346" s="232">
        <v>0</v>
      </c>
      <c r="W1346" s="232">
        <v>0</v>
      </c>
      <c r="X1346" s="232">
        <v>0</v>
      </c>
      <c r="Y1346" s="232">
        <v>0</v>
      </c>
      <c r="Z1346" s="233">
        <v>45991</v>
      </c>
      <c r="AA1346" s="234">
        <v>1</v>
      </c>
      <c r="AB1346" s="232">
        <v>11.11</v>
      </c>
    </row>
    <row r="1347" spans="1:28" x14ac:dyDescent="0.25">
      <c r="A1347" s="16" t="s">
        <v>873</v>
      </c>
      <c r="B1347" s="16" t="s">
        <v>3474</v>
      </c>
      <c r="C1347" s="16" t="s">
        <v>6278</v>
      </c>
      <c r="D1347" s="16" t="s">
        <v>6279</v>
      </c>
      <c r="F1347" s="16" t="s">
        <v>3640</v>
      </c>
      <c r="G1347" s="16" t="s">
        <v>3641</v>
      </c>
      <c r="H1347" s="238">
        <v>2</v>
      </c>
      <c r="I1347" s="238">
        <v>0</v>
      </c>
      <c r="J1347" s="238">
        <v>0</v>
      </c>
      <c r="K1347" s="238">
        <v>0</v>
      </c>
      <c r="L1347" s="238">
        <v>0</v>
      </c>
      <c r="M1347" s="238">
        <v>0</v>
      </c>
      <c r="N1347" s="238">
        <v>0</v>
      </c>
      <c r="O1347" s="238">
        <v>0</v>
      </c>
      <c r="P1347" s="238">
        <v>0</v>
      </c>
      <c r="Q1347" s="232">
        <v>22.22</v>
      </c>
      <c r="R1347" s="232">
        <v>0</v>
      </c>
      <c r="S1347" s="232">
        <v>0</v>
      </c>
      <c r="T1347" s="232">
        <v>0</v>
      </c>
      <c r="U1347" s="232">
        <v>0</v>
      </c>
      <c r="V1347" s="232">
        <v>0</v>
      </c>
      <c r="W1347" s="232">
        <v>0</v>
      </c>
      <c r="X1347" s="232">
        <v>0</v>
      </c>
      <c r="Y1347" s="232">
        <v>0</v>
      </c>
      <c r="Z1347" s="233">
        <v>45991</v>
      </c>
      <c r="AA1347" s="234">
        <v>2</v>
      </c>
      <c r="AB1347" s="232">
        <v>22.22</v>
      </c>
    </row>
    <row r="1348" spans="1:28" x14ac:dyDescent="0.25">
      <c r="A1348" s="16" t="s">
        <v>873</v>
      </c>
      <c r="B1348" s="16" t="s">
        <v>3474</v>
      </c>
      <c r="C1348" s="16" t="s">
        <v>6280</v>
      </c>
      <c r="D1348" s="16" t="s">
        <v>6281</v>
      </c>
      <c r="F1348" s="16" t="s">
        <v>3640</v>
      </c>
      <c r="G1348" s="16" t="s">
        <v>3641</v>
      </c>
      <c r="H1348" s="238">
        <v>2</v>
      </c>
      <c r="I1348" s="238">
        <v>0</v>
      </c>
      <c r="J1348" s="238">
        <v>0</v>
      </c>
      <c r="K1348" s="238">
        <v>0</v>
      </c>
      <c r="L1348" s="238">
        <v>0</v>
      </c>
      <c r="M1348" s="238">
        <v>0</v>
      </c>
      <c r="N1348" s="238">
        <v>0</v>
      </c>
      <c r="O1348" s="238">
        <v>0</v>
      </c>
      <c r="P1348" s="238">
        <v>0</v>
      </c>
      <c r="Q1348" s="232">
        <v>22.22</v>
      </c>
      <c r="R1348" s="232">
        <v>0</v>
      </c>
      <c r="S1348" s="232">
        <v>0</v>
      </c>
      <c r="T1348" s="232">
        <v>0</v>
      </c>
      <c r="U1348" s="232">
        <v>0</v>
      </c>
      <c r="V1348" s="232">
        <v>0</v>
      </c>
      <c r="W1348" s="232">
        <v>0</v>
      </c>
      <c r="X1348" s="232">
        <v>0</v>
      </c>
      <c r="Y1348" s="232">
        <v>0</v>
      </c>
      <c r="Z1348" s="233">
        <v>45991</v>
      </c>
      <c r="AA1348" s="234">
        <v>2</v>
      </c>
      <c r="AB1348" s="232">
        <v>22.22</v>
      </c>
    </row>
    <row r="1349" spans="1:28" x14ac:dyDescent="0.25">
      <c r="A1349" s="16" t="s">
        <v>873</v>
      </c>
      <c r="B1349" s="16" t="s">
        <v>3474</v>
      </c>
      <c r="C1349" s="16" t="s">
        <v>6282</v>
      </c>
      <c r="D1349" s="16" t="s">
        <v>6283</v>
      </c>
      <c r="F1349" s="16" t="s">
        <v>3640</v>
      </c>
      <c r="G1349" s="16" t="s">
        <v>3641</v>
      </c>
      <c r="H1349" s="238">
        <v>1</v>
      </c>
      <c r="I1349" s="238">
        <v>0</v>
      </c>
      <c r="J1349" s="238">
        <v>0</v>
      </c>
      <c r="K1349" s="238">
        <v>0</v>
      </c>
      <c r="L1349" s="238">
        <v>0</v>
      </c>
      <c r="M1349" s="238">
        <v>0</v>
      </c>
      <c r="N1349" s="238">
        <v>0</v>
      </c>
      <c r="O1349" s="238">
        <v>0</v>
      </c>
      <c r="P1349" s="238">
        <v>0</v>
      </c>
      <c r="Q1349" s="232">
        <v>11.11</v>
      </c>
      <c r="R1349" s="232">
        <v>0</v>
      </c>
      <c r="S1349" s="232">
        <v>0</v>
      </c>
      <c r="T1349" s="232">
        <v>0</v>
      </c>
      <c r="U1349" s="232">
        <v>0</v>
      </c>
      <c r="V1349" s="232">
        <v>0</v>
      </c>
      <c r="W1349" s="232">
        <v>0</v>
      </c>
      <c r="X1349" s="232">
        <v>0</v>
      </c>
      <c r="Y1349" s="232">
        <v>0</v>
      </c>
      <c r="Z1349" s="233">
        <v>45991</v>
      </c>
      <c r="AA1349" s="234">
        <v>1</v>
      </c>
      <c r="AB1349" s="232">
        <v>11.11</v>
      </c>
    </row>
    <row r="1350" spans="1:28" x14ac:dyDescent="0.25">
      <c r="A1350" s="16" t="s">
        <v>873</v>
      </c>
      <c r="B1350" s="16" t="s">
        <v>3474</v>
      </c>
      <c r="C1350" s="16" t="s">
        <v>6284</v>
      </c>
      <c r="D1350" s="16" t="s">
        <v>6285</v>
      </c>
      <c r="F1350" s="16" t="s">
        <v>3640</v>
      </c>
      <c r="G1350" s="16" t="s">
        <v>3641</v>
      </c>
      <c r="H1350" s="238">
        <v>1</v>
      </c>
      <c r="I1350" s="238">
        <v>0</v>
      </c>
      <c r="J1350" s="238">
        <v>0</v>
      </c>
      <c r="K1350" s="238">
        <v>0</v>
      </c>
      <c r="L1350" s="238">
        <v>0</v>
      </c>
      <c r="M1350" s="238">
        <v>0</v>
      </c>
      <c r="N1350" s="238">
        <v>0</v>
      </c>
      <c r="O1350" s="238">
        <v>0</v>
      </c>
      <c r="P1350" s="238">
        <v>0</v>
      </c>
      <c r="Q1350" s="232">
        <v>11.11</v>
      </c>
      <c r="R1350" s="232">
        <v>0</v>
      </c>
      <c r="S1350" s="232">
        <v>0</v>
      </c>
      <c r="T1350" s="232">
        <v>0</v>
      </c>
      <c r="U1350" s="232">
        <v>0</v>
      </c>
      <c r="V1350" s="232">
        <v>0</v>
      </c>
      <c r="W1350" s="232">
        <v>0</v>
      </c>
      <c r="X1350" s="232">
        <v>0</v>
      </c>
      <c r="Y1350" s="232">
        <v>0</v>
      </c>
      <c r="Z1350" s="233">
        <v>45991</v>
      </c>
      <c r="AA1350" s="234">
        <v>1</v>
      </c>
      <c r="AB1350" s="232">
        <v>11.11</v>
      </c>
    </row>
    <row r="1351" spans="1:28" x14ac:dyDescent="0.25">
      <c r="A1351" s="16" t="s">
        <v>873</v>
      </c>
      <c r="B1351" s="16" t="s">
        <v>3474</v>
      </c>
      <c r="C1351" s="16" t="s">
        <v>6286</v>
      </c>
      <c r="D1351" s="16" t="s">
        <v>6287</v>
      </c>
      <c r="F1351" s="16" t="s">
        <v>3640</v>
      </c>
      <c r="G1351" s="16" t="s">
        <v>3641</v>
      </c>
      <c r="H1351" s="238">
        <v>1</v>
      </c>
      <c r="I1351" s="238">
        <v>0</v>
      </c>
      <c r="J1351" s="238">
        <v>0</v>
      </c>
      <c r="K1351" s="238">
        <v>0</v>
      </c>
      <c r="L1351" s="238">
        <v>0</v>
      </c>
      <c r="M1351" s="238">
        <v>0</v>
      </c>
      <c r="N1351" s="238">
        <v>0</v>
      </c>
      <c r="O1351" s="238">
        <v>0</v>
      </c>
      <c r="P1351" s="238">
        <v>0</v>
      </c>
      <c r="Q1351" s="232">
        <v>11.11</v>
      </c>
      <c r="R1351" s="232">
        <v>0</v>
      </c>
      <c r="S1351" s="232">
        <v>0</v>
      </c>
      <c r="T1351" s="232">
        <v>0</v>
      </c>
      <c r="U1351" s="232">
        <v>0</v>
      </c>
      <c r="V1351" s="232">
        <v>0</v>
      </c>
      <c r="W1351" s="232">
        <v>0</v>
      </c>
      <c r="X1351" s="232">
        <v>0</v>
      </c>
      <c r="Y1351" s="232">
        <v>0</v>
      </c>
      <c r="Z1351" s="233">
        <v>45991</v>
      </c>
      <c r="AA1351" s="234">
        <v>1</v>
      </c>
      <c r="AB1351" s="232">
        <v>11.11</v>
      </c>
    </row>
    <row r="1352" spans="1:28" x14ac:dyDescent="0.25">
      <c r="A1352" s="16" t="s">
        <v>873</v>
      </c>
      <c r="B1352" s="16" t="s">
        <v>3474</v>
      </c>
      <c r="C1352" s="16" t="s">
        <v>6288</v>
      </c>
      <c r="D1352" s="16" t="s">
        <v>6289</v>
      </c>
      <c r="F1352" s="16" t="s">
        <v>3640</v>
      </c>
      <c r="G1352" s="16" t="s">
        <v>3641</v>
      </c>
      <c r="H1352" s="238">
        <v>1</v>
      </c>
      <c r="I1352" s="238">
        <v>0</v>
      </c>
      <c r="J1352" s="238">
        <v>0</v>
      </c>
      <c r="K1352" s="238">
        <v>0</v>
      </c>
      <c r="L1352" s="238">
        <v>0</v>
      </c>
      <c r="M1352" s="238">
        <v>0</v>
      </c>
      <c r="N1352" s="238">
        <v>0</v>
      </c>
      <c r="O1352" s="238">
        <v>0</v>
      </c>
      <c r="P1352" s="238">
        <v>0</v>
      </c>
      <c r="Q1352" s="232">
        <v>11.11</v>
      </c>
      <c r="R1352" s="232">
        <v>0</v>
      </c>
      <c r="S1352" s="232">
        <v>0</v>
      </c>
      <c r="T1352" s="232">
        <v>0</v>
      </c>
      <c r="U1352" s="232">
        <v>0</v>
      </c>
      <c r="V1352" s="232">
        <v>0</v>
      </c>
      <c r="W1352" s="232">
        <v>0</v>
      </c>
      <c r="X1352" s="232">
        <v>0</v>
      </c>
      <c r="Y1352" s="232">
        <v>0</v>
      </c>
      <c r="Z1352" s="233">
        <v>45991</v>
      </c>
      <c r="AA1352" s="234">
        <v>1</v>
      </c>
      <c r="AB1352" s="232">
        <v>11.11</v>
      </c>
    </row>
    <row r="1353" spans="1:28" x14ac:dyDescent="0.25">
      <c r="A1353" s="16" t="s">
        <v>873</v>
      </c>
      <c r="B1353" s="16" t="s">
        <v>3474</v>
      </c>
      <c r="C1353" s="16" t="s">
        <v>6290</v>
      </c>
      <c r="D1353" s="16" t="s">
        <v>6291</v>
      </c>
      <c r="F1353" s="16" t="s">
        <v>3640</v>
      </c>
      <c r="G1353" s="16" t="s">
        <v>3641</v>
      </c>
      <c r="H1353" s="238">
        <v>1</v>
      </c>
      <c r="I1353" s="238">
        <v>0</v>
      </c>
      <c r="J1353" s="238">
        <v>0</v>
      </c>
      <c r="K1353" s="238">
        <v>0</v>
      </c>
      <c r="L1353" s="238">
        <v>0</v>
      </c>
      <c r="M1353" s="238">
        <v>0</v>
      </c>
      <c r="N1353" s="238">
        <v>0</v>
      </c>
      <c r="O1353" s="238">
        <v>0</v>
      </c>
      <c r="P1353" s="238">
        <v>0</v>
      </c>
      <c r="Q1353" s="232">
        <v>11.11</v>
      </c>
      <c r="R1353" s="232">
        <v>0</v>
      </c>
      <c r="S1353" s="232">
        <v>0</v>
      </c>
      <c r="T1353" s="232">
        <v>0</v>
      </c>
      <c r="U1353" s="232">
        <v>0</v>
      </c>
      <c r="V1353" s="232">
        <v>0</v>
      </c>
      <c r="W1353" s="232">
        <v>0</v>
      </c>
      <c r="X1353" s="232">
        <v>0</v>
      </c>
      <c r="Y1353" s="232">
        <v>0</v>
      </c>
      <c r="Z1353" s="233">
        <v>45991</v>
      </c>
      <c r="AA1353" s="234">
        <v>1</v>
      </c>
      <c r="AB1353" s="232">
        <v>11.11</v>
      </c>
    </row>
    <row r="1354" spans="1:28" x14ac:dyDescent="0.25">
      <c r="A1354" s="16" t="s">
        <v>873</v>
      </c>
      <c r="B1354" s="16" t="s">
        <v>3474</v>
      </c>
      <c r="C1354" s="16" t="s">
        <v>6292</v>
      </c>
      <c r="D1354" s="16" t="s">
        <v>6293</v>
      </c>
      <c r="F1354" s="16" t="s">
        <v>3640</v>
      </c>
      <c r="G1354" s="16" t="s">
        <v>3641</v>
      </c>
      <c r="H1354" s="238">
        <v>2</v>
      </c>
      <c r="I1354" s="238">
        <v>0</v>
      </c>
      <c r="J1354" s="238">
        <v>0</v>
      </c>
      <c r="K1354" s="238">
        <v>0</v>
      </c>
      <c r="L1354" s="238">
        <v>0</v>
      </c>
      <c r="M1354" s="238">
        <v>0</v>
      </c>
      <c r="N1354" s="238">
        <v>0</v>
      </c>
      <c r="O1354" s="238">
        <v>0</v>
      </c>
      <c r="P1354" s="238">
        <v>0</v>
      </c>
      <c r="Q1354" s="232">
        <v>22.22</v>
      </c>
      <c r="R1354" s="232">
        <v>0</v>
      </c>
      <c r="S1354" s="232">
        <v>0</v>
      </c>
      <c r="T1354" s="232">
        <v>0</v>
      </c>
      <c r="U1354" s="232">
        <v>0</v>
      </c>
      <c r="V1354" s="232">
        <v>0</v>
      </c>
      <c r="W1354" s="232">
        <v>0</v>
      </c>
      <c r="X1354" s="232">
        <v>0</v>
      </c>
      <c r="Y1354" s="232">
        <v>0</v>
      </c>
      <c r="Z1354" s="233">
        <v>45991</v>
      </c>
      <c r="AA1354" s="234">
        <v>2</v>
      </c>
      <c r="AB1354" s="232">
        <v>22.22</v>
      </c>
    </row>
    <row r="1355" spans="1:28" x14ac:dyDescent="0.25">
      <c r="A1355" s="16" t="s">
        <v>873</v>
      </c>
      <c r="B1355" s="16" t="s">
        <v>3474</v>
      </c>
      <c r="C1355" s="16" t="s">
        <v>6294</v>
      </c>
      <c r="D1355" s="16" t="s">
        <v>6295</v>
      </c>
      <c r="F1355" s="16" t="s">
        <v>3640</v>
      </c>
      <c r="G1355" s="16" t="s">
        <v>3641</v>
      </c>
      <c r="H1355" s="238">
        <v>1</v>
      </c>
      <c r="I1355" s="238">
        <v>0</v>
      </c>
      <c r="J1355" s="238">
        <v>0</v>
      </c>
      <c r="K1355" s="238">
        <v>0</v>
      </c>
      <c r="L1355" s="238">
        <v>0</v>
      </c>
      <c r="M1355" s="238">
        <v>0</v>
      </c>
      <c r="N1355" s="238">
        <v>0</v>
      </c>
      <c r="O1355" s="238">
        <v>0</v>
      </c>
      <c r="P1355" s="238">
        <v>0</v>
      </c>
      <c r="Q1355" s="232">
        <v>11.11</v>
      </c>
      <c r="R1355" s="232">
        <v>0</v>
      </c>
      <c r="S1355" s="232">
        <v>0</v>
      </c>
      <c r="T1355" s="232">
        <v>0</v>
      </c>
      <c r="U1355" s="232">
        <v>0</v>
      </c>
      <c r="V1355" s="232">
        <v>0</v>
      </c>
      <c r="W1355" s="232">
        <v>0</v>
      </c>
      <c r="X1355" s="232">
        <v>0</v>
      </c>
      <c r="Y1355" s="232">
        <v>0</v>
      </c>
      <c r="Z1355" s="233">
        <v>45991</v>
      </c>
      <c r="AA1355" s="234">
        <v>1</v>
      </c>
      <c r="AB1355" s="232">
        <v>11.11</v>
      </c>
    </row>
    <row r="1356" spans="1:28" x14ac:dyDescent="0.25">
      <c r="A1356" s="16" t="s">
        <v>873</v>
      </c>
      <c r="B1356" s="16" t="s">
        <v>3474</v>
      </c>
      <c r="C1356" s="16" t="s">
        <v>6296</v>
      </c>
      <c r="D1356" s="16" t="s">
        <v>6297</v>
      </c>
      <c r="F1356" s="16" t="s">
        <v>3640</v>
      </c>
      <c r="G1356" s="16" t="s">
        <v>3641</v>
      </c>
      <c r="H1356" s="238">
        <v>1</v>
      </c>
      <c r="I1356" s="238">
        <v>0</v>
      </c>
      <c r="J1356" s="238">
        <v>0</v>
      </c>
      <c r="K1356" s="238">
        <v>0</v>
      </c>
      <c r="L1356" s="238">
        <v>0</v>
      </c>
      <c r="M1356" s="238">
        <v>0</v>
      </c>
      <c r="N1356" s="238">
        <v>0</v>
      </c>
      <c r="O1356" s="238">
        <v>0</v>
      </c>
      <c r="P1356" s="238">
        <v>0</v>
      </c>
      <c r="Q1356" s="232">
        <v>11.11</v>
      </c>
      <c r="R1356" s="232">
        <v>0</v>
      </c>
      <c r="S1356" s="232">
        <v>0</v>
      </c>
      <c r="T1356" s="232">
        <v>0</v>
      </c>
      <c r="U1356" s="232">
        <v>0</v>
      </c>
      <c r="V1356" s="232">
        <v>0</v>
      </c>
      <c r="W1356" s="232">
        <v>0</v>
      </c>
      <c r="X1356" s="232">
        <v>0</v>
      </c>
      <c r="Y1356" s="232">
        <v>0</v>
      </c>
      <c r="Z1356" s="233">
        <v>45991</v>
      </c>
      <c r="AA1356" s="234">
        <v>1</v>
      </c>
      <c r="AB1356" s="232">
        <v>11.11</v>
      </c>
    </row>
    <row r="1357" spans="1:28" x14ac:dyDescent="0.25">
      <c r="A1357" s="16" t="s">
        <v>873</v>
      </c>
      <c r="B1357" s="16" t="s">
        <v>3474</v>
      </c>
      <c r="C1357" s="16" t="s">
        <v>6298</v>
      </c>
      <c r="D1357" s="16" t="s">
        <v>6299</v>
      </c>
      <c r="F1357" s="16" t="s">
        <v>3640</v>
      </c>
      <c r="G1357" s="16" t="s">
        <v>3641</v>
      </c>
      <c r="H1357" s="238">
        <v>1</v>
      </c>
      <c r="I1357" s="238">
        <v>0</v>
      </c>
      <c r="J1357" s="238">
        <v>0</v>
      </c>
      <c r="K1357" s="238">
        <v>0</v>
      </c>
      <c r="L1357" s="238">
        <v>0</v>
      </c>
      <c r="M1357" s="238">
        <v>0</v>
      </c>
      <c r="N1357" s="238">
        <v>0</v>
      </c>
      <c r="O1357" s="238">
        <v>0</v>
      </c>
      <c r="P1357" s="238">
        <v>0</v>
      </c>
      <c r="Q1357" s="232">
        <v>11.11</v>
      </c>
      <c r="R1357" s="232">
        <v>0</v>
      </c>
      <c r="S1357" s="232">
        <v>0</v>
      </c>
      <c r="T1357" s="232">
        <v>0</v>
      </c>
      <c r="U1357" s="232">
        <v>0</v>
      </c>
      <c r="V1357" s="232">
        <v>0</v>
      </c>
      <c r="W1357" s="232">
        <v>0</v>
      </c>
      <c r="X1357" s="232">
        <v>0</v>
      </c>
      <c r="Y1357" s="232">
        <v>0</v>
      </c>
      <c r="Z1357" s="233">
        <v>45991</v>
      </c>
      <c r="AA1357" s="234">
        <v>1</v>
      </c>
      <c r="AB1357" s="232">
        <v>11.11</v>
      </c>
    </row>
    <row r="1358" spans="1:28" x14ac:dyDescent="0.25">
      <c r="A1358" s="16" t="s">
        <v>873</v>
      </c>
      <c r="B1358" s="16" t="s">
        <v>3474</v>
      </c>
      <c r="C1358" s="16" t="s">
        <v>6300</v>
      </c>
      <c r="D1358" s="16" t="s">
        <v>6301</v>
      </c>
      <c r="F1358" s="16" t="s">
        <v>3640</v>
      </c>
      <c r="G1358" s="16" t="s">
        <v>3641</v>
      </c>
      <c r="H1358" s="238">
        <v>1</v>
      </c>
      <c r="I1358" s="238">
        <v>0</v>
      </c>
      <c r="J1358" s="238">
        <v>0</v>
      </c>
      <c r="K1358" s="238">
        <v>0</v>
      </c>
      <c r="L1358" s="238">
        <v>0</v>
      </c>
      <c r="M1358" s="238">
        <v>0</v>
      </c>
      <c r="N1358" s="238">
        <v>0</v>
      </c>
      <c r="O1358" s="238">
        <v>0</v>
      </c>
      <c r="P1358" s="238">
        <v>0</v>
      </c>
      <c r="Q1358" s="232">
        <v>11.11</v>
      </c>
      <c r="R1358" s="232">
        <v>0</v>
      </c>
      <c r="S1358" s="232">
        <v>0</v>
      </c>
      <c r="T1358" s="232">
        <v>0</v>
      </c>
      <c r="U1358" s="232">
        <v>0</v>
      </c>
      <c r="V1358" s="232">
        <v>0</v>
      </c>
      <c r="W1358" s="232">
        <v>0</v>
      </c>
      <c r="X1358" s="232">
        <v>0</v>
      </c>
      <c r="Y1358" s="232">
        <v>0</v>
      </c>
      <c r="Z1358" s="233">
        <v>45991</v>
      </c>
      <c r="AA1358" s="234">
        <v>1</v>
      </c>
      <c r="AB1358" s="232">
        <v>11.11</v>
      </c>
    </row>
    <row r="1359" spans="1:28" x14ac:dyDescent="0.25">
      <c r="A1359" s="16" t="s">
        <v>873</v>
      </c>
      <c r="B1359" s="16" t="s">
        <v>3474</v>
      </c>
      <c r="C1359" s="16" t="s">
        <v>6302</v>
      </c>
      <c r="D1359" s="16" t="s">
        <v>6303</v>
      </c>
      <c r="F1359" s="16" t="s">
        <v>3640</v>
      </c>
      <c r="G1359" s="16" t="s">
        <v>3641</v>
      </c>
      <c r="H1359" s="238">
        <v>18</v>
      </c>
      <c r="I1359" s="238">
        <v>0</v>
      </c>
      <c r="J1359" s="238">
        <v>0</v>
      </c>
      <c r="K1359" s="238">
        <v>0</v>
      </c>
      <c r="L1359" s="238">
        <v>0</v>
      </c>
      <c r="M1359" s="238">
        <v>0</v>
      </c>
      <c r="N1359" s="238">
        <v>0</v>
      </c>
      <c r="O1359" s="238">
        <v>0</v>
      </c>
      <c r="P1359" s="238">
        <v>0</v>
      </c>
      <c r="Q1359" s="232">
        <v>199.98</v>
      </c>
      <c r="R1359" s="232">
        <v>0</v>
      </c>
      <c r="S1359" s="232">
        <v>0</v>
      </c>
      <c r="T1359" s="232">
        <v>0</v>
      </c>
      <c r="U1359" s="232">
        <v>0</v>
      </c>
      <c r="V1359" s="232">
        <v>0</v>
      </c>
      <c r="W1359" s="232">
        <v>0</v>
      </c>
      <c r="X1359" s="232">
        <v>0</v>
      </c>
      <c r="Y1359" s="232">
        <v>0</v>
      </c>
      <c r="Z1359" s="233">
        <v>45991</v>
      </c>
      <c r="AA1359" s="234">
        <v>18</v>
      </c>
      <c r="AB1359" s="232">
        <v>199.98</v>
      </c>
    </row>
    <row r="1360" spans="1:28" x14ac:dyDescent="0.25">
      <c r="A1360" s="16" t="s">
        <v>873</v>
      </c>
      <c r="B1360" s="16" t="s">
        <v>3474</v>
      </c>
      <c r="C1360" s="16" t="s">
        <v>6304</v>
      </c>
      <c r="D1360" s="16" t="s">
        <v>6305</v>
      </c>
      <c r="F1360" s="16" t="s">
        <v>3640</v>
      </c>
      <c r="G1360" s="16" t="s">
        <v>3641</v>
      </c>
      <c r="H1360" s="238">
        <v>1</v>
      </c>
      <c r="I1360" s="238">
        <v>0</v>
      </c>
      <c r="J1360" s="238">
        <v>0</v>
      </c>
      <c r="K1360" s="238">
        <v>0</v>
      </c>
      <c r="L1360" s="238">
        <v>0</v>
      </c>
      <c r="M1360" s="238">
        <v>0</v>
      </c>
      <c r="N1360" s="238">
        <v>0</v>
      </c>
      <c r="O1360" s="238">
        <v>0</v>
      </c>
      <c r="P1360" s="238">
        <v>0</v>
      </c>
      <c r="Q1360" s="232">
        <v>11.11</v>
      </c>
      <c r="R1360" s="232">
        <v>0</v>
      </c>
      <c r="S1360" s="232">
        <v>0</v>
      </c>
      <c r="T1360" s="232">
        <v>0</v>
      </c>
      <c r="U1360" s="232">
        <v>0</v>
      </c>
      <c r="V1360" s="232">
        <v>0</v>
      </c>
      <c r="W1360" s="232">
        <v>0</v>
      </c>
      <c r="X1360" s="232">
        <v>0</v>
      </c>
      <c r="Y1360" s="232">
        <v>0</v>
      </c>
      <c r="Z1360" s="233">
        <v>45991</v>
      </c>
      <c r="AA1360" s="234">
        <v>1</v>
      </c>
      <c r="AB1360" s="232">
        <v>11.11</v>
      </c>
    </row>
    <row r="1361" spans="1:28" x14ac:dyDescent="0.25">
      <c r="A1361" s="16" t="s">
        <v>873</v>
      </c>
      <c r="B1361" s="16" t="s">
        <v>3474</v>
      </c>
      <c r="C1361" s="16" t="s">
        <v>6306</v>
      </c>
      <c r="D1361" s="16" t="s">
        <v>6307</v>
      </c>
      <c r="F1361" s="16" t="s">
        <v>3640</v>
      </c>
      <c r="G1361" s="16" t="s">
        <v>3641</v>
      </c>
      <c r="H1361" s="238">
        <v>4</v>
      </c>
      <c r="I1361" s="238">
        <v>0</v>
      </c>
      <c r="J1361" s="238">
        <v>0</v>
      </c>
      <c r="K1361" s="238">
        <v>0</v>
      </c>
      <c r="L1361" s="238">
        <v>0</v>
      </c>
      <c r="M1361" s="238">
        <v>0</v>
      </c>
      <c r="N1361" s="238">
        <v>0</v>
      </c>
      <c r="O1361" s="238">
        <v>0</v>
      </c>
      <c r="P1361" s="238">
        <v>0</v>
      </c>
      <c r="Q1361" s="232">
        <v>44.44</v>
      </c>
      <c r="R1361" s="232">
        <v>0</v>
      </c>
      <c r="S1361" s="232">
        <v>0</v>
      </c>
      <c r="T1361" s="232">
        <v>0</v>
      </c>
      <c r="U1361" s="232">
        <v>0</v>
      </c>
      <c r="V1361" s="232">
        <v>0</v>
      </c>
      <c r="W1361" s="232">
        <v>0</v>
      </c>
      <c r="X1361" s="232">
        <v>0</v>
      </c>
      <c r="Y1361" s="232">
        <v>0</v>
      </c>
      <c r="Z1361" s="233">
        <v>45991</v>
      </c>
      <c r="AA1361" s="234">
        <v>4</v>
      </c>
      <c r="AB1361" s="232">
        <v>44.44</v>
      </c>
    </row>
    <row r="1362" spans="1:28" x14ac:dyDescent="0.25">
      <c r="A1362" s="16" t="s">
        <v>873</v>
      </c>
      <c r="B1362" s="16" t="s">
        <v>3474</v>
      </c>
      <c r="C1362" s="16" t="s">
        <v>6308</v>
      </c>
      <c r="D1362" s="16" t="s">
        <v>6309</v>
      </c>
      <c r="F1362" s="16" t="s">
        <v>3640</v>
      </c>
      <c r="G1362" s="16" t="s">
        <v>3641</v>
      </c>
      <c r="H1362" s="238">
        <v>5</v>
      </c>
      <c r="I1362" s="238">
        <v>0</v>
      </c>
      <c r="J1362" s="238">
        <v>0</v>
      </c>
      <c r="K1362" s="238">
        <v>0</v>
      </c>
      <c r="L1362" s="238">
        <v>0</v>
      </c>
      <c r="M1362" s="238">
        <v>0</v>
      </c>
      <c r="N1362" s="238">
        <v>0</v>
      </c>
      <c r="O1362" s="238">
        <v>0</v>
      </c>
      <c r="P1362" s="238">
        <v>0</v>
      </c>
      <c r="Q1362" s="232">
        <v>55.55</v>
      </c>
      <c r="R1362" s="232">
        <v>0</v>
      </c>
      <c r="S1362" s="232">
        <v>0</v>
      </c>
      <c r="T1362" s="232">
        <v>0</v>
      </c>
      <c r="U1362" s="232">
        <v>0</v>
      </c>
      <c r="V1362" s="232">
        <v>0</v>
      </c>
      <c r="W1362" s="232">
        <v>0</v>
      </c>
      <c r="X1362" s="232">
        <v>0</v>
      </c>
      <c r="Y1362" s="232">
        <v>0</v>
      </c>
      <c r="Z1362" s="233">
        <v>45991</v>
      </c>
      <c r="AA1362" s="234">
        <v>5</v>
      </c>
      <c r="AB1362" s="232">
        <v>55.55</v>
      </c>
    </row>
    <row r="1363" spans="1:28" x14ac:dyDescent="0.25">
      <c r="A1363" s="16" t="s">
        <v>873</v>
      </c>
      <c r="B1363" s="16" t="s">
        <v>3474</v>
      </c>
      <c r="C1363" s="16" t="s">
        <v>6310</v>
      </c>
      <c r="D1363" s="16" t="s">
        <v>6311</v>
      </c>
      <c r="F1363" s="16" t="s">
        <v>3640</v>
      </c>
      <c r="G1363" s="16" t="s">
        <v>3641</v>
      </c>
      <c r="H1363" s="238">
        <v>5</v>
      </c>
      <c r="I1363" s="238">
        <v>0</v>
      </c>
      <c r="J1363" s="238">
        <v>0</v>
      </c>
      <c r="K1363" s="238">
        <v>0</v>
      </c>
      <c r="L1363" s="238">
        <v>0</v>
      </c>
      <c r="M1363" s="238">
        <v>0</v>
      </c>
      <c r="N1363" s="238">
        <v>0</v>
      </c>
      <c r="O1363" s="238">
        <v>0</v>
      </c>
      <c r="P1363" s="238">
        <v>0</v>
      </c>
      <c r="Q1363" s="232">
        <v>55.55</v>
      </c>
      <c r="R1363" s="232">
        <v>0</v>
      </c>
      <c r="S1363" s="232">
        <v>0</v>
      </c>
      <c r="T1363" s="232">
        <v>0</v>
      </c>
      <c r="U1363" s="232">
        <v>0</v>
      </c>
      <c r="V1363" s="232">
        <v>0</v>
      </c>
      <c r="W1363" s="232">
        <v>0</v>
      </c>
      <c r="X1363" s="232">
        <v>0</v>
      </c>
      <c r="Y1363" s="232">
        <v>0</v>
      </c>
      <c r="Z1363" s="233">
        <v>45991</v>
      </c>
      <c r="AA1363" s="234">
        <v>5</v>
      </c>
      <c r="AB1363" s="232">
        <v>55.55</v>
      </c>
    </row>
    <row r="1364" spans="1:28" x14ac:dyDescent="0.25">
      <c r="A1364" s="16" t="s">
        <v>873</v>
      </c>
      <c r="B1364" s="16" t="s">
        <v>3474</v>
      </c>
      <c r="C1364" s="16" t="s">
        <v>6312</v>
      </c>
      <c r="D1364" s="16" t="s">
        <v>6313</v>
      </c>
      <c r="F1364" s="16" t="s">
        <v>3640</v>
      </c>
      <c r="G1364" s="16" t="s">
        <v>3641</v>
      </c>
      <c r="H1364" s="238">
        <v>1</v>
      </c>
      <c r="I1364" s="238">
        <v>0</v>
      </c>
      <c r="J1364" s="238">
        <v>0</v>
      </c>
      <c r="K1364" s="238">
        <v>0</v>
      </c>
      <c r="L1364" s="238">
        <v>0</v>
      </c>
      <c r="M1364" s="238">
        <v>0</v>
      </c>
      <c r="N1364" s="238">
        <v>0</v>
      </c>
      <c r="O1364" s="238">
        <v>0</v>
      </c>
      <c r="P1364" s="238">
        <v>0</v>
      </c>
      <c r="Q1364" s="232">
        <v>11.11</v>
      </c>
      <c r="R1364" s="232">
        <v>0</v>
      </c>
      <c r="S1364" s="232">
        <v>0</v>
      </c>
      <c r="T1364" s="232">
        <v>0</v>
      </c>
      <c r="U1364" s="232">
        <v>0</v>
      </c>
      <c r="V1364" s="232">
        <v>0</v>
      </c>
      <c r="W1364" s="232">
        <v>0</v>
      </c>
      <c r="X1364" s="232">
        <v>0</v>
      </c>
      <c r="Y1364" s="232">
        <v>0</v>
      </c>
      <c r="Z1364" s="233">
        <v>45991</v>
      </c>
      <c r="AA1364" s="234">
        <v>1</v>
      </c>
      <c r="AB1364" s="232">
        <v>11.11</v>
      </c>
    </row>
    <row r="1365" spans="1:28" x14ac:dyDescent="0.25">
      <c r="A1365" s="16" t="s">
        <v>873</v>
      </c>
      <c r="B1365" s="16" t="s">
        <v>3474</v>
      </c>
      <c r="C1365" s="16" t="s">
        <v>6314</v>
      </c>
      <c r="D1365" s="16" t="s">
        <v>6315</v>
      </c>
      <c r="F1365" s="16" t="s">
        <v>3640</v>
      </c>
      <c r="G1365" s="16" t="s">
        <v>3641</v>
      </c>
      <c r="H1365" s="238">
        <v>1</v>
      </c>
      <c r="I1365" s="238">
        <v>0</v>
      </c>
      <c r="J1365" s="238">
        <v>0</v>
      </c>
      <c r="K1365" s="238">
        <v>0</v>
      </c>
      <c r="L1365" s="238">
        <v>0</v>
      </c>
      <c r="M1365" s="238">
        <v>0</v>
      </c>
      <c r="N1365" s="238">
        <v>0</v>
      </c>
      <c r="O1365" s="238">
        <v>0</v>
      </c>
      <c r="P1365" s="238">
        <v>0</v>
      </c>
      <c r="Q1365" s="232">
        <v>11.11</v>
      </c>
      <c r="R1365" s="232">
        <v>0</v>
      </c>
      <c r="S1365" s="232">
        <v>0</v>
      </c>
      <c r="T1365" s="232">
        <v>0</v>
      </c>
      <c r="U1365" s="232">
        <v>0</v>
      </c>
      <c r="V1365" s="232">
        <v>0</v>
      </c>
      <c r="W1365" s="232">
        <v>0</v>
      </c>
      <c r="X1365" s="232">
        <v>0</v>
      </c>
      <c r="Y1365" s="232">
        <v>0</v>
      </c>
      <c r="Z1365" s="233">
        <v>45991</v>
      </c>
      <c r="AA1365" s="234">
        <v>1</v>
      </c>
      <c r="AB1365" s="232">
        <v>11.11</v>
      </c>
    </row>
    <row r="1366" spans="1:28" x14ac:dyDescent="0.25">
      <c r="A1366" s="16" t="s">
        <v>873</v>
      </c>
      <c r="B1366" s="16" t="s">
        <v>3474</v>
      </c>
      <c r="C1366" s="16" t="s">
        <v>6316</v>
      </c>
      <c r="D1366" s="16" t="s">
        <v>6317</v>
      </c>
      <c r="F1366" s="16" t="s">
        <v>3640</v>
      </c>
      <c r="G1366" s="16" t="s">
        <v>3641</v>
      </c>
      <c r="H1366" s="238">
        <v>1</v>
      </c>
      <c r="I1366" s="238">
        <v>0</v>
      </c>
      <c r="J1366" s="238">
        <v>0</v>
      </c>
      <c r="K1366" s="238">
        <v>0</v>
      </c>
      <c r="L1366" s="238">
        <v>0</v>
      </c>
      <c r="M1366" s="238">
        <v>0</v>
      </c>
      <c r="N1366" s="238">
        <v>0</v>
      </c>
      <c r="O1366" s="238">
        <v>0</v>
      </c>
      <c r="P1366" s="238">
        <v>0</v>
      </c>
      <c r="Q1366" s="232">
        <v>11.11</v>
      </c>
      <c r="R1366" s="232">
        <v>0</v>
      </c>
      <c r="S1366" s="232">
        <v>0</v>
      </c>
      <c r="T1366" s="232">
        <v>0</v>
      </c>
      <c r="U1366" s="232">
        <v>0</v>
      </c>
      <c r="V1366" s="232">
        <v>0</v>
      </c>
      <c r="W1366" s="232">
        <v>0</v>
      </c>
      <c r="X1366" s="232">
        <v>0</v>
      </c>
      <c r="Y1366" s="232">
        <v>0</v>
      </c>
      <c r="Z1366" s="233">
        <v>45991</v>
      </c>
      <c r="AA1366" s="234">
        <v>1</v>
      </c>
      <c r="AB1366" s="232">
        <v>11.11</v>
      </c>
    </row>
    <row r="1367" spans="1:28" x14ac:dyDescent="0.25">
      <c r="A1367" s="16" t="s">
        <v>873</v>
      </c>
      <c r="B1367" s="16" t="s">
        <v>3474</v>
      </c>
      <c r="C1367" s="16" t="s">
        <v>6318</v>
      </c>
      <c r="D1367" s="16" t="s">
        <v>6319</v>
      </c>
      <c r="F1367" s="16" t="s">
        <v>3640</v>
      </c>
      <c r="G1367" s="16" t="s">
        <v>3641</v>
      </c>
      <c r="H1367" s="238">
        <v>1</v>
      </c>
      <c r="I1367" s="238">
        <v>0</v>
      </c>
      <c r="J1367" s="238">
        <v>0</v>
      </c>
      <c r="K1367" s="238">
        <v>0</v>
      </c>
      <c r="L1367" s="238">
        <v>0</v>
      </c>
      <c r="M1367" s="238">
        <v>0</v>
      </c>
      <c r="N1367" s="238">
        <v>0</v>
      </c>
      <c r="O1367" s="238">
        <v>0</v>
      </c>
      <c r="P1367" s="238">
        <v>0</v>
      </c>
      <c r="Q1367" s="232">
        <v>11.11</v>
      </c>
      <c r="R1367" s="232">
        <v>0</v>
      </c>
      <c r="S1367" s="232">
        <v>0</v>
      </c>
      <c r="T1367" s="232">
        <v>0</v>
      </c>
      <c r="U1367" s="232">
        <v>0</v>
      </c>
      <c r="V1367" s="232">
        <v>0</v>
      </c>
      <c r="W1367" s="232">
        <v>0</v>
      </c>
      <c r="X1367" s="232">
        <v>0</v>
      </c>
      <c r="Y1367" s="232">
        <v>0</v>
      </c>
      <c r="Z1367" s="233">
        <v>45991</v>
      </c>
      <c r="AA1367" s="234">
        <v>1</v>
      </c>
      <c r="AB1367" s="232">
        <v>11.11</v>
      </c>
    </row>
    <row r="1368" spans="1:28" x14ac:dyDescent="0.25">
      <c r="A1368" s="16" t="s">
        <v>873</v>
      </c>
      <c r="B1368" s="16" t="s">
        <v>3474</v>
      </c>
      <c r="C1368" s="16" t="s">
        <v>6320</v>
      </c>
      <c r="D1368" s="16" t="s">
        <v>6321</v>
      </c>
      <c r="F1368" s="16" t="s">
        <v>3640</v>
      </c>
      <c r="G1368" s="16" t="s">
        <v>3641</v>
      </c>
      <c r="H1368" s="238">
        <v>1</v>
      </c>
      <c r="I1368" s="238">
        <v>0</v>
      </c>
      <c r="J1368" s="238">
        <v>0</v>
      </c>
      <c r="K1368" s="238">
        <v>0</v>
      </c>
      <c r="L1368" s="238">
        <v>0</v>
      </c>
      <c r="M1368" s="238">
        <v>0</v>
      </c>
      <c r="N1368" s="238">
        <v>0</v>
      </c>
      <c r="O1368" s="238">
        <v>0</v>
      </c>
      <c r="P1368" s="238">
        <v>0</v>
      </c>
      <c r="Q1368" s="232">
        <v>11.11</v>
      </c>
      <c r="R1368" s="232">
        <v>0</v>
      </c>
      <c r="S1368" s="232">
        <v>0</v>
      </c>
      <c r="T1368" s="232">
        <v>0</v>
      </c>
      <c r="U1368" s="232">
        <v>0</v>
      </c>
      <c r="V1368" s="232">
        <v>0</v>
      </c>
      <c r="W1368" s="232">
        <v>0</v>
      </c>
      <c r="X1368" s="232">
        <v>0</v>
      </c>
      <c r="Y1368" s="232">
        <v>0</v>
      </c>
      <c r="Z1368" s="233">
        <v>45991</v>
      </c>
      <c r="AA1368" s="234">
        <v>1</v>
      </c>
      <c r="AB1368" s="232">
        <v>11.11</v>
      </c>
    </row>
    <row r="1369" spans="1:28" x14ac:dyDescent="0.25">
      <c r="A1369" s="16" t="s">
        <v>873</v>
      </c>
      <c r="B1369" s="16" t="s">
        <v>3474</v>
      </c>
      <c r="C1369" s="16" t="s">
        <v>6322</v>
      </c>
      <c r="D1369" s="16" t="s">
        <v>6323</v>
      </c>
      <c r="F1369" s="16" t="s">
        <v>3640</v>
      </c>
      <c r="G1369" s="16" t="s">
        <v>3641</v>
      </c>
      <c r="H1369" s="238">
        <v>1</v>
      </c>
      <c r="I1369" s="238">
        <v>0</v>
      </c>
      <c r="J1369" s="238">
        <v>0</v>
      </c>
      <c r="K1369" s="238">
        <v>0</v>
      </c>
      <c r="L1369" s="238">
        <v>0</v>
      </c>
      <c r="M1369" s="238">
        <v>0</v>
      </c>
      <c r="N1369" s="238">
        <v>0</v>
      </c>
      <c r="O1369" s="238">
        <v>0</v>
      </c>
      <c r="P1369" s="238">
        <v>0</v>
      </c>
      <c r="Q1369" s="232">
        <v>11.11</v>
      </c>
      <c r="R1369" s="232">
        <v>0</v>
      </c>
      <c r="S1369" s="232">
        <v>0</v>
      </c>
      <c r="T1369" s="232">
        <v>0</v>
      </c>
      <c r="U1369" s="232">
        <v>0</v>
      </c>
      <c r="V1369" s="232">
        <v>0</v>
      </c>
      <c r="W1369" s="232">
        <v>0</v>
      </c>
      <c r="X1369" s="232">
        <v>0</v>
      </c>
      <c r="Y1369" s="232">
        <v>0</v>
      </c>
      <c r="Z1369" s="233">
        <v>45991</v>
      </c>
      <c r="AA1369" s="234">
        <v>1</v>
      </c>
      <c r="AB1369" s="232">
        <v>11.11</v>
      </c>
    </row>
    <row r="1370" spans="1:28" x14ac:dyDescent="0.25">
      <c r="A1370" s="16" t="s">
        <v>873</v>
      </c>
      <c r="B1370" s="16" t="s">
        <v>3474</v>
      </c>
      <c r="C1370" s="16" t="s">
        <v>6324</v>
      </c>
      <c r="D1370" s="16" t="s">
        <v>6325</v>
      </c>
      <c r="F1370" s="16" t="s">
        <v>3640</v>
      </c>
      <c r="G1370" s="16" t="s">
        <v>3641</v>
      </c>
      <c r="H1370" s="238">
        <v>1</v>
      </c>
      <c r="I1370" s="238">
        <v>0</v>
      </c>
      <c r="J1370" s="238">
        <v>0</v>
      </c>
      <c r="K1370" s="238">
        <v>0</v>
      </c>
      <c r="L1370" s="238">
        <v>0</v>
      </c>
      <c r="M1370" s="238">
        <v>0</v>
      </c>
      <c r="N1370" s="238">
        <v>0</v>
      </c>
      <c r="O1370" s="238">
        <v>0</v>
      </c>
      <c r="P1370" s="238">
        <v>0</v>
      </c>
      <c r="Q1370" s="232">
        <v>11.11</v>
      </c>
      <c r="R1370" s="232">
        <v>0</v>
      </c>
      <c r="S1370" s="232">
        <v>0</v>
      </c>
      <c r="T1370" s="232">
        <v>0</v>
      </c>
      <c r="U1370" s="232">
        <v>0</v>
      </c>
      <c r="V1370" s="232">
        <v>0</v>
      </c>
      <c r="W1370" s="232">
        <v>0</v>
      </c>
      <c r="X1370" s="232">
        <v>0</v>
      </c>
      <c r="Y1370" s="232">
        <v>0</v>
      </c>
      <c r="Z1370" s="233">
        <v>45991</v>
      </c>
      <c r="AA1370" s="234">
        <v>1</v>
      </c>
      <c r="AB1370" s="232">
        <v>11.11</v>
      </c>
    </row>
    <row r="1371" spans="1:28" x14ac:dyDescent="0.25">
      <c r="A1371" s="16" t="s">
        <v>873</v>
      </c>
      <c r="B1371" s="16" t="s">
        <v>3474</v>
      </c>
      <c r="C1371" s="16" t="s">
        <v>6326</v>
      </c>
      <c r="D1371" s="16" t="s">
        <v>6327</v>
      </c>
      <c r="F1371" s="16" t="s">
        <v>3640</v>
      </c>
      <c r="G1371" s="16" t="s">
        <v>3641</v>
      </c>
      <c r="H1371" s="238">
        <v>1</v>
      </c>
      <c r="I1371" s="238">
        <v>0</v>
      </c>
      <c r="J1371" s="238">
        <v>0</v>
      </c>
      <c r="K1371" s="238">
        <v>0</v>
      </c>
      <c r="L1371" s="238">
        <v>0</v>
      </c>
      <c r="M1371" s="238">
        <v>0</v>
      </c>
      <c r="N1371" s="238">
        <v>0</v>
      </c>
      <c r="O1371" s="238">
        <v>0</v>
      </c>
      <c r="P1371" s="238">
        <v>0</v>
      </c>
      <c r="Q1371" s="232">
        <v>11.11</v>
      </c>
      <c r="R1371" s="232">
        <v>0</v>
      </c>
      <c r="S1371" s="232">
        <v>0</v>
      </c>
      <c r="T1371" s="232">
        <v>0</v>
      </c>
      <c r="U1371" s="232">
        <v>0</v>
      </c>
      <c r="V1371" s="232">
        <v>0</v>
      </c>
      <c r="W1371" s="232">
        <v>0</v>
      </c>
      <c r="X1371" s="232">
        <v>0</v>
      </c>
      <c r="Y1371" s="232">
        <v>0</v>
      </c>
      <c r="Z1371" s="233">
        <v>45991</v>
      </c>
      <c r="AA1371" s="234">
        <v>1</v>
      </c>
      <c r="AB1371" s="232">
        <v>11.11</v>
      </c>
    </row>
    <row r="1372" spans="1:28" x14ac:dyDescent="0.25">
      <c r="A1372" s="16" t="s">
        <v>873</v>
      </c>
      <c r="B1372" s="16" t="s">
        <v>3474</v>
      </c>
      <c r="C1372" s="16" t="s">
        <v>6328</v>
      </c>
      <c r="D1372" s="16" t="s">
        <v>6329</v>
      </c>
      <c r="F1372" s="16" t="s">
        <v>3640</v>
      </c>
      <c r="G1372" s="16" t="s">
        <v>3641</v>
      </c>
      <c r="H1372" s="238">
        <v>1</v>
      </c>
      <c r="I1372" s="238">
        <v>0</v>
      </c>
      <c r="J1372" s="238">
        <v>0</v>
      </c>
      <c r="K1372" s="238">
        <v>0</v>
      </c>
      <c r="L1372" s="238">
        <v>0</v>
      </c>
      <c r="M1372" s="238">
        <v>0</v>
      </c>
      <c r="N1372" s="238">
        <v>0</v>
      </c>
      <c r="O1372" s="238">
        <v>0</v>
      </c>
      <c r="P1372" s="238">
        <v>0</v>
      </c>
      <c r="Q1372" s="232">
        <v>11.11</v>
      </c>
      <c r="R1372" s="232">
        <v>0</v>
      </c>
      <c r="S1372" s="232">
        <v>0</v>
      </c>
      <c r="T1372" s="232">
        <v>0</v>
      </c>
      <c r="U1372" s="232">
        <v>0</v>
      </c>
      <c r="V1372" s="232">
        <v>0</v>
      </c>
      <c r="W1372" s="232">
        <v>0</v>
      </c>
      <c r="X1372" s="232">
        <v>0</v>
      </c>
      <c r="Y1372" s="232">
        <v>0</v>
      </c>
      <c r="Z1372" s="233">
        <v>45991</v>
      </c>
      <c r="AA1372" s="234">
        <v>1</v>
      </c>
      <c r="AB1372" s="232">
        <v>11.11</v>
      </c>
    </row>
    <row r="1373" spans="1:28" x14ac:dyDescent="0.25">
      <c r="A1373" s="16" t="s">
        <v>873</v>
      </c>
      <c r="B1373" s="16" t="s">
        <v>3474</v>
      </c>
      <c r="C1373" s="16" t="s">
        <v>6330</v>
      </c>
      <c r="D1373" s="16" t="s">
        <v>6331</v>
      </c>
      <c r="F1373" s="16" t="s">
        <v>3640</v>
      </c>
      <c r="G1373" s="16" t="s">
        <v>3641</v>
      </c>
      <c r="H1373" s="238">
        <v>2</v>
      </c>
      <c r="I1373" s="238">
        <v>0</v>
      </c>
      <c r="J1373" s="238">
        <v>0</v>
      </c>
      <c r="K1373" s="238">
        <v>0</v>
      </c>
      <c r="L1373" s="238">
        <v>0</v>
      </c>
      <c r="M1373" s="238">
        <v>0</v>
      </c>
      <c r="N1373" s="238">
        <v>0</v>
      </c>
      <c r="O1373" s="238">
        <v>0</v>
      </c>
      <c r="P1373" s="238">
        <v>0</v>
      </c>
      <c r="Q1373" s="232">
        <v>22.22</v>
      </c>
      <c r="R1373" s="232">
        <v>0</v>
      </c>
      <c r="S1373" s="232">
        <v>0</v>
      </c>
      <c r="T1373" s="232">
        <v>0</v>
      </c>
      <c r="U1373" s="232">
        <v>0</v>
      </c>
      <c r="V1373" s="232">
        <v>0</v>
      </c>
      <c r="W1373" s="232">
        <v>0</v>
      </c>
      <c r="X1373" s="232">
        <v>0</v>
      </c>
      <c r="Y1373" s="232">
        <v>0</v>
      </c>
      <c r="Z1373" s="233">
        <v>45991</v>
      </c>
      <c r="AA1373" s="234">
        <v>2</v>
      </c>
      <c r="AB1373" s="232">
        <v>22.22</v>
      </c>
    </row>
    <row r="1374" spans="1:28" x14ac:dyDescent="0.25">
      <c r="A1374" s="16" t="s">
        <v>873</v>
      </c>
      <c r="B1374" s="16" t="s">
        <v>3474</v>
      </c>
      <c r="C1374" s="16" t="s">
        <v>6332</v>
      </c>
      <c r="D1374" s="16" t="s">
        <v>6333</v>
      </c>
      <c r="F1374" s="16" t="s">
        <v>3640</v>
      </c>
      <c r="G1374" s="16" t="s">
        <v>3641</v>
      </c>
      <c r="H1374" s="238">
        <v>1</v>
      </c>
      <c r="I1374" s="238">
        <v>0</v>
      </c>
      <c r="J1374" s="238">
        <v>0</v>
      </c>
      <c r="K1374" s="238">
        <v>0</v>
      </c>
      <c r="L1374" s="238">
        <v>0</v>
      </c>
      <c r="M1374" s="238">
        <v>0</v>
      </c>
      <c r="N1374" s="238">
        <v>0</v>
      </c>
      <c r="O1374" s="238">
        <v>0</v>
      </c>
      <c r="P1374" s="238">
        <v>0</v>
      </c>
      <c r="Q1374" s="232">
        <v>11.11</v>
      </c>
      <c r="R1374" s="232">
        <v>0</v>
      </c>
      <c r="S1374" s="232">
        <v>0</v>
      </c>
      <c r="T1374" s="232">
        <v>0</v>
      </c>
      <c r="U1374" s="232">
        <v>0</v>
      </c>
      <c r="V1374" s="232">
        <v>0</v>
      </c>
      <c r="W1374" s="232">
        <v>0</v>
      </c>
      <c r="X1374" s="232">
        <v>0</v>
      </c>
      <c r="Y1374" s="232">
        <v>0</v>
      </c>
      <c r="Z1374" s="233">
        <v>45991</v>
      </c>
      <c r="AA1374" s="234">
        <v>1</v>
      </c>
      <c r="AB1374" s="232">
        <v>11.11</v>
      </c>
    </row>
    <row r="1375" spans="1:28" x14ac:dyDescent="0.25">
      <c r="A1375" s="16" t="s">
        <v>873</v>
      </c>
      <c r="B1375" s="16" t="s">
        <v>3474</v>
      </c>
      <c r="C1375" s="16" t="s">
        <v>6334</v>
      </c>
      <c r="D1375" s="16" t="s">
        <v>6335</v>
      </c>
      <c r="F1375" s="16" t="s">
        <v>3640</v>
      </c>
      <c r="G1375" s="16" t="s">
        <v>3641</v>
      </c>
      <c r="H1375" s="238">
        <v>4</v>
      </c>
      <c r="I1375" s="238">
        <v>0</v>
      </c>
      <c r="J1375" s="238">
        <v>0</v>
      </c>
      <c r="K1375" s="238">
        <v>0</v>
      </c>
      <c r="L1375" s="238">
        <v>0</v>
      </c>
      <c r="M1375" s="238">
        <v>0</v>
      </c>
      <c r="N1375" s="238">
        <v>0</v>
      </c>
      <c r="O1375" s="238">
        <v>0</v>
      </c>
      <c r="P1375" s="238">
        <v>0</v>
      </c>
      <c r="Q1375" s="232">
        <v>44.44</v>
      </c>
      <c r="R1375" s="232">
        <v>0</v>
      </c>
      <c r="S1375" s="232">
        <v>0</v>
      </c>
      <c r="T1375" s="232">
        <v>0</v>
      </c>
      <c r="U1375" s="232">
        <v>0</v>
      </c>
      <c r="V1375" s="232">
        <v>0</v>
      </c>
      <c r="W1375" s="232">
        <v>0</v>
      </c>
      <c r="X1375" s="232">
        <v>0</v>
      </c>
      <c r="Y1375" s="232">
        <v>0</v>
      </c>
      <c r="Z1375" s="233">
        <v>45991</v>
      </c>
      <c r="AA1375" s="234">
        <v>4</v>
      </c>
      <c r="AB1375" s="232">
        <v>44.44</v>
      </c>
    </row>
    <row r="1376" spans="1:28" x14ac:dyDescent="0.25">
      <c r="A1376" s="16" t="s">
        <v>873</v>
      </c>
      <c r="B1376" s="16" t="s">
        <v>3474</v>
      </c>
      <c r="C1376" s="16" t="s">
        <v>6336</v>
      </c>
      <c r="D1376" s="16" t="s">
        <v>6337</v>
      </c>
      <c r="F1376" s="16" t="s">
        <v>3640</v>
      </c>
      <c r="G1376" s="16" t="s">
        <v>3641</v>
      </c>
      <c r="H1376" s="238">
        <v>1</v>
      </c>
      <c r="I1376" s="238">
        <v>0</v>
      </c>
      <c r="J1376" s="238">
        <v>0</v>
      </c>
      <c r="K1376" s="238">
        <v>0</v>
      </c>
      <c r="L1376" s="238">
        <v>0</v>
      </c>
      <c r="M1376" s="238">
        <v>0</v>
      </c>
      <c r="N1376" s="238">
        <v>0</v>
      </c>
      <c r="O1376" s="238">
        <v>0</v>
      </c>
      <c r="P1376" s="238">
        <v>0</v>
      </c>
      <c r="Q1376" s="232">
        <v>11.11</v>
      </c>
      <c r="R1376" s="232">
        <v>0</v>
      </c>
      <c r="S1376" s="232">
        <v>0</v>
      </c>
      <c r="T1376" s="232">
        <v>0</v>
      </c>
      <c r="U1376" s="232">
        <v>0</v>
      </c>
      <c r="V1376" s="232">
        <v>0</v>
      </c>
      <c r="W1376" s="232">
        <v>0</v>
      </c>
      <c r="X1376" s="232">
        <v>0</v>
      </c>
      <c r="Y1376" s="232">
        <v>0</v>
      </c>
      <c r="Z1376" s="233">
        <v>45991</v>
      </c>
      <c r="AA1376" s="234">
        <v>1</v>
      </c>
      <c r="AB1376" s="232">
        <v>11.11</v>
      </c>
    </row>
    <row r="1377" spans="1:28" x14ac:dyDescent="0.25">
      <c r="A1377" s="16" t="s">
        <v>873</v>
      </c>
      <c r="B1377" s="16" t="s">
        <v>3474</v>
      </c>
      <c r="C1377" s="16" t="s">
        <v>6338</v>
      </c>
      <c r="D1377" s="16" t="s">
        <v>6339</v>
      </c>
      <c r="F1377" s="16" t="s">
        <v>3640</v>
      </c>
      <c r="G1377" s="16" t="s">
        <v>3641</v>
      </c>
      <c r="H1377" s="238">
        <v>4</v>
      </c>
      <c r="I1377" s="238">
        <v>0</v>
      </c>
      <c r="J1377" s="238">
        <v>0</v>
      </c>
      <c r="K1377" s="238">
        <v>0</v>
      </c>
      <c r="L1377" s="238">
        <v>0</v>
      </c>
      <c r="M1377" s="238">
        <v>0</v>
      </c>
      <c r="N1377" s="238">
        <v>0</v>
      </c>
      <c r="O1377" s="238">
        <v>0</v>
      </c>
      <c r="P1377" s="238">
        <v>0</v>
      </c>
      <c r="Q1377" s="232">
        <v>44.44</v>
      </c>
      <c r="R1377" s="232">
        <v>0</v>
      </c>
      <c r="S1377" s="232">
        <v>0</v>
      </c>
      <c r="T1377" s="232">
        <v>0</v>
      </c>
      <c r="U1377" s="232">
        <v>0</v>
      </c>
      <c r="V1377" s="232">
        <v>0</v>
      </c>
      <c r="W1377" s="232">
        <v>0</v>
      </c>
      <c r="X1377" s="232">
        <v>0</v>
      </c>
      <c r="Y1377" s="232">
        <v>0</v>
      </c>
      <c r="Z1377" s="233">
        <v>45991</v>
      </c>
      <c r="AA1377" s="234">
        <v>4</v>
      </c>
      <c r="AB1377" s="232">
        <v>44.44</v>
      </c>
    </row>
    <row r="1378" spans="1:28" x14ac:dyDescent="0.25">
      <c r="A1378" s="16" t="s">
        <v>873</v>
      </c>
      <c r="B1378" s="16" t="s">
        <v>3474</v>
      </c>
      <c r="C1378" s="16" t="s">
        <v>6340</v>
      </c>
      <c r="D1378" s="16" t="s">
        <v>6341</v>
      </c>
      <c r="F1378" s="16" t="s">
        <v>3640</v>
      </c>
      <c r="G1378" s="16" t="s">
        <v>3641</v>
      </c>
      <c r="H1378" s="238">
        <v>2</v>
      </c>
      <c r="I1378" s="238">
        <v>0</v>
      </c>
      <c r="J1378" s="238">
        <v>0</v>
      </c>
      <c r="K1378" s="238">
        <v>0</v>
      </c>
      <c r="L1378" s="238">
        <v>0</v>
      </c>
      <c r="M1378" s="238">
        <v>0</v>
      </c>
      <c r="N1378" s="238">
        <v>0</v>
      </c>
      <c r="O1378" s="238">
        <v>0</v>
      </c>
      <c r="P1378" s="238">
        <v>0</v>
      </c>
      <c r="Q1378" s="232">
        <v>22.22</v>
      </c>
      <c r="R1378" s="232">
        <v>0</v>
      </c>
      <c r="S1378" s="232">
        <v>0</v>
      </c>
      <c r="T1378" s="232">
        <v>0</v>
      </c>
      <c r="U1378" s="232">
        <v>0</v>
      </c>
      <c r="V1378" s="232">
        <v>0</v>
      </c>
      <c r="W1378" s="232">
        <v>0</v>
      </c>
      <c r="X1378" s="232">
        <v>0</v>
      </c>
      <c r="Y1378" s="232">
        <v>0</v>
      </c>
      <c r="Z1378" s="233">
        <v>45991</v>
      </c>
      <c r="AA1378" s="234">
        <v>2</v>
      </c>
      <c r="AB1378" s="232">
        <v>22.22</v>
      </c>
    </row>
    <row r="1379" spans="1:28" x14ac:dyDescent="0.25">
      <c r="A1379" s="16" t="s">
        <v>873</v>
      </c>
      <c r="B1379" s="16" t="s">
        <v>3474</v>
      </c>
      <c r="C1379" s="16" t="s">
        <v>6342</v>
      </c>
      <c r="D1379" s="16" t="s">
        <v>6343</v>
      </c>
      <c r="F1379" s="16" t="s">
        <v>3640</v>
      </c>
      <c r="G1379" s="16" t="s">
        <v>3641</v>
      </c>
      <c r="H1379" s="238">
        <v>1</v>
      </c>
      <c r="I1379" s="238">
        <v>0</v>
      </c>
      <c r="J1379" s="238">
        <v>0</v>
      </c>
      <c r="K1379" s="238">
        <v>0</v>
      </c>
      <c r="L1379" s="238">
        <v>0</v>
      </c>
      <c r="M1379" s="238">
        <v>0</v>
      </c>
      <c r="N1379" s="238">
        <v>0</v>
      </c>
      <c r="O1379" s="238">
        <v>0</v>
      </c>
      <c r="P1379" s="238">
        <v>0</v>
      </c>
      <c r="Q1379" s="232">
        <v>11.11</v>
      </c>
      <c r="R1379" s="232">
        <v>0</v>
      </c>
      <c r="S1379" s="232">
        <v>0</v>
      </c>
      <c r="T1379" s="232">
        <v>0</v>
      </c>
      <c r="U1379" s="232">
        <v>0</v>
      </c>
      <c r="V1379" s="232">
        <v>0</v>
      </c>
      <c r="W1379" s="232">
        <v>0</v>
      </c>
      <c r="X1379" s="232">
        <v>0</v>
      </c>
      <c r="Y1379" s="232">
        <v>0</v>
      </c>
      <c r="Z1379" s="233">
        <v>45991</v>
      </c>
      <c r="AA1379" s="234">
        <v>1</v>
      </c>
      <c r="AB1379" s="232">
        <v>11.11</v>
      </c>
    </row>
    <row r="1380" spans="1:28" x14ac:dyDescent="0.25">
      <c r="A1380" s="16" t="s">
        <v>873</v>
      </c>
      <c r="B1380" s="16" t="s">
        <v>3474</v>
      </c>
      <c r="C1380" s="16" t="s">
        <v>6344</v>
      </c>
      <c r="D1380" s="16" t="s">
        <v>6345</v>
      </c>
      <c r="F1380" s="16" t="s">
        <v>3640</v>
      </c>
      <c r="G1380" s="16" t="s">
        <v>3641</v>
      </c>
      <c r="H1380" s="238">
        <v>1</v>
      </c>
      <c r="I1380" s="238">
        <v>0</v>
      </c>
      <c r="J1380" s="238">
        <v>0</v>
      </c>
      <c r="K1380" s="238">
        <v>0</v>
      </c>
      <c r="L1380" s="238">
        <v>0</v>
      </c>
      <c r="M1380" s="238">
        <v>0</v>
      </c>
      <c r="N1380" s="238">
        <v>0</v>
      </c>
      <c r="O1380" s="238">
        <v>0</v>
      </c>
      <c r="P1380" s="238">
        <v>0</v>
      </c>
      <c r="Q1380" s="232">
        <v>11.11</v>
      </c>
      <c r="R1380" s="232">
        <v>0</v>
      </c>
      <c r="S1380" s="232">
        <v>0</v>
      </c>
      <c r="T1380" s="232">
        <v>0</v>
      </c>
      <c r="U1380" s="232">
        <v>0</v>
      </c>
      <c r="V1380" s="232">
        <v>0</v>
      </c>
      <c r="W1380" s="232">
        <v>0</v>
      </c>
      <c r="X1380" s="232">
        <v>0</v>
      </c>
      <c r="Y1380" s="232">
        <v>0</v>
      </c>
      <c r="Z1380" s="233">
        <v>45991</v>
      </c>
      <c r="AA1380" s="234">
        <v>1</v>
      </c>
      <c r="AB1380" s="232">
        <v>11.11</v>
      </c>
    </row>
    <row r="1381" spans="1:28" x14ac:dyDescent="0.25">
      <c r="A1381" s="16" t="s">
        <v>873</v>
      </c>
      <c r="B1381" s="16" t="s">
        <v>3474</v>
      </c>
      <c r="C1381" s="16" t="s">
        <v>6346</v>
      </c>
      <c r="D1381" s="16" t="s">
        <v>6347</v>
      </c>
      <c r="F1381" s="16" t="s">
        <v>3640</v>
      </c>
      <c r="G1381" s="16" t="s">
        <v>3641</v>
      </c>
      <c r="H1381" s="238">
        <v>3</v>
      </c>
      <c r="I1381" s="238">
        <v>0</v>
      </c>
      <c r="J1381" s="238">
        <v>0</v>
      </c>
      <c r="K1381" s="238">
        <v>0</v>
      </c>
      <c r="L1381" s="238">
        <v>0</v>
      </c>
      <c r="M1381" s="238">
        <v>0</v>
      </c>
      <c r="N1381" s="238">
        <v>0</v>
      </c>
      <c r="O1381" s="238">
        <v>0</v>
      </c>
      <c r="P1381" s="238">
        <v>0</v>
      </c>
      <c r="Q1381" s="232">
        <v>33.33</v>
      </c>
      <c r="R1381" s="232">
        <v>0</v>
      </c>
      <c r="S1381" s="232">
        <v>0</v>
      </c>
      <c r="T1381" s="232">
        <v>0</v>
      </c>
      <c r="U1381" s="232">
        <v>0</v>
      </c>
      <c r="V1381" s="232">
        <v>0</v>
      </c>
      <c r="W1381" s="232">
        <v>0</v>
      </c>
      <c r="X1381" s="232">
        <v>0</v>
      </c>
      <c r="Y1381" s="232">
        <v>0</v>
      </c>
      <c r="Z1381" s="233">
        <v>45991</v>
      </c>
      <c r="AA1381" s="234">
        <v>3</v>
      </c>
      <c r="AB1381" s="232">
        <v>33.33</v>
      </c>
    </row>
    <row r="1382" spans="1:28" x14ac:dyDescent="0.25">
      <c r="A1382" s="16" t="s">
        <v>873</v>
      </c>
      <c r="B1382" s="16" t="s">
        <v>3474</v>
      </c>
      <c r="C1382" s="16" t="s">
        <v>6348</v>
      </c>
      <c r="D1382" s="16" t="s">
        <v>6349</v>
      </c>
      <c r="F1382" s="16" t="s">
        <v>3640</v>
      </c>
      <c r="G1382" s="16" t="s">
        <v>3641</v>
      </c>
      <c r="H1382" s="238">
        <v>6</v>
      </c>
      <c r="I1382" s="238">
        <v>0</v>
      </c>
      <c r="J1382" s="238">
        <v>0</v>
      </c>
      <c r="K1382" s="238">
        <v>0</v>
      </c>
      <c r="L1382" s="238">
        <v>0</v>
      </c>
      <c r="M1382" s="238">
        <v>0</v>
      </c>
      <c r="N1382" s="238">
        <v>0</v>
      </c>
      <c r="O1382" s="238">
        <v>0</v>
      </c>
      <c r="P1382" s="238">
        <v>0</v>
      </c>
      <c r="Q1382" s="232">
        <v>66.66</v>
      </c>
      <c r="R1382" s="232">
        <v>0</v>
      </c>
      <c r="S1382" s="232">
        <v>0</v>
      </c>
      <c r="T1382" s="232">
        <v>0</v>
      </c>
      <c r="U1382" s="232">
        <v>0</v>
      </c>
      <c r="V1382" s="232">
        <v>0</v>
      </c>
      <c r="W1382" s="232">
        <v>0</v>
      </c>
      <c r="X1382" s="232">
        <v>0</v>
      </c>
      <c r="Y1382" s="232">
        <v>0</v>
      </c>
      <c r="Z1382" s="233">
        <v>45991</v>
      </c>
      <c r="AA1382" s="234">
        <v>6</v>
      </c>
      <c r="AB1382" s="232">
        <v>66.66</v>
      </c>
    </row>
    <row r="1383" spans="1:28" x14ac:dyDescent="0.25">
      <c r="A1383" s="16" t="s">
        <v>873</v>
      </c>
      <c r="B1383" s="16" t="s">
        <v>3474</v>
      </c>
      <c r="C1383" s="16" t="s">
        <v>6350</v>
      </c>
      <c r="D1383" s="16" t="s">
        <v>6351</v>
      </c>
      <c r="F1383" s="16" t="s">
        <v>3640</v>
      </c>
      <c r="G1383" s="16" t="s">
        <v>3641</v>
      </c>
      <c r="H1383" s="238">
        <v>1</v>
      </c>
      <c r="I1383" s="238">
        <v>0</v>
      </c>
      <c r="J1383" s="238">
        <v>0</v>
      </c>
      <c r="K1383" s="238">
        <v>0</v>
      </c>
      <c r="L1383" s="238">
        <v>0</v>
      </c>
      <c r="M1383" s="238">
        <v>0</v>
      </c>
      <c r="N1383" s="238">
        <v>0</v>
      </c>
      <c r="O1383" s="238">
        <v>0</v>
      </c>
      <c r="P1383" s="238">
        <v>0</v>
      </c>
      <c r="Q1383" s="232">
        <v>11.11</v>
      </c>
      <c r="R1383" s="232">
        <v>0</v>
      </c>
      <c r="S1383" s="232">
        <v>0</v>
      </c>
      <c r="T1383" s="232">
        <v>0</v>
      </c>
      <c r="U1383" s="232">
        <v>0</v>
      </c>
      <c r="V1383" s="232">
        <v>0</v>
      </c>
      <c r="W1383" s="232">
        <v>0</v>
      </c>
      <c r="X1383" s="232">
        <v>0</v>
      </c>
      <c r="Y1383" s="232">
        <v>0</v>
      </c>
      <c r="Z1383" s="233">
        <v>45991</v>
      </c>
      <c r="AA1383" s="234">
        <v>1</v>
      </c>
      <c r="AB1383" s="232">
        <v>11.11</v>
      </c>
    </row>
    <row r="1384" spans="1:28" x14ac:dyDescent="0.25">
      <c r="A1384" s="16" t="s">
        <v>873</v>
      </c>
      <c r="B1384" s="16" t="s">
        <v>3474</v>
      </c>
      <c r="C1384" s="16" t="s">
        <v>6352</v>
      </c>
      <c r="D1384" s="16" t="s">
        <v>6353</v>
      </c>
      <c r="F1384" s="16" t="s">
        <v>3640</v>
      </c>
      <c r="G1384" s="16" t="s">
        <v>3641</v>
      </c>
      <c r="H1384" s="238">
        <v>2</v>
      </c>
      <c r="I1384" s="238">
        <v>0</v>
      </c>
      <c r="J1384" s="238">
        <v>0</v>
      </c>
      <c r="K1384" s="238">
        <v>0</v>
      </c>
      <c r="L1384" s="238">
        <v>0</v>
      </c>
      <c r="M1384" s="238">
        <v>0</v>
      </c>
      <c r="N1384" s="238">
        <v>0</v>
      </c>
      <c r="O1384" s="238">
        <v>0</v>
      </c>
      <c r="P1384" s="238">
        <v>0</v>
      </c>
      <c r="Q1384" s="232">
        <v>22.22</v>
      </c>
      <c r="R1384" s="232">
        <v>0</v>
      </c>
      <c r="S1384" s="232">
        <v>0</v>
      </c>
      <c r="T1384" s="232">
        <v>0</v>
      </c>
      <c r="U1384" s="232">
        <v>0</v>
      </c>
      <c r="V1384" s="232">
        <v>0</v>
      </c>
      <c r="W1384" s="232">
        <v>0</v>
      </c>
      <c r="X1384" s="232">
        <v>0</v>
      </c>
      <c r="Y1384" s="232">
        <v>0</v>
      </c>
      <c r="Z1384" s="233">
        <v>45991</v>
      </c>
      <c r="AA1384" s="234">
        <v>2</v>
      </c>
      <c r="AB1384" s="232">
        <v>22.22</v>
      </c>
    </row>
    <row r="1385" spans="1:28" x14ac:dyDescent="0.25">
      <c r="A1385" s="16" t="s">
        <v>873</v>
      </c>
      <c r="B1385" s="16" t="s">
        <v>3474</v>
      </c>
      <c r="C1385" s="16" t="s">
        <v>6354</v>
      </c>
      <c r="D1385" s="16" t="s">
        <v>6355</v>
      </c>
      <c r="F1385" s="16" t="s">
        <v>3640</v>
      </c>
      <c r="G1385" s="16" t="s">
        <v>3641</v>
      </c>
      <c r="H1385" s="238">
        <v>2</v>
      </c>
      <c r="I1385" s="238">
        <v>0</v>
      </c>
      <c r="J1385" s="238">
        <v>0</v>
      </c>
      <c r="K1385" s="238">
        <v>0</v>
      </c>
      <c r="L1385" s="238">
        <v>0</v>
      </c>
      <c r="M1385" s="238">
        <v>0</v>
      </c>
      <c r="N1385" s="238">
        <v>0</v>
      </c>
      <c r="O1385" s="238">
        <v>0</v>
      </c>
      <c r="P1385" s="238">
        <v>0</v>
      </c>
      <c r="Q1385" s="232">
        <v>22.22</v>
      </c>
      <c r="R1385" s="232">
        <v>0</v>
      </c>
      <c r="S1385" s="232">
        <v>0</v>
      </c>
      <c r="T1385" s="232">
        <v>0</v>
      </c>
      <c r="U1385" s="232">
        <v>0</v>
      </c>
      <c r="V1385" s="232">
        <v>0</v>
      </c>
      <c r="W1385" s="232">
        <v>0</v>
      </c>
      <c r="X1385" s="232">
        <v>0</v>
      </c>
      <c r="Y1385" s="232">
        <v>0</v>
      </c>
      <c r="Z1385" s="233">
        <v>45991</v>
      </c>
      <c r="AA1385" s="234">
        <v>2</v>
      </c>
      <c r="AB1385" s="232">
        <v>22.22</v>
      </c>
    </row>
    <row r="1386" spans="1:28" x14ac:dyDescent="0.25">
      <c r="A1386" s="16" t="s">
        <v>873</v>
      </c>
      <c r="B1386" s="16" t="s">
        <v>3474</v>
      </c>
      <c r="C1386" s="16" t="s">
        <v>6356</v>
      </c>
      <c r="D1386" s="16" t="s">
        <v>6357</v>
      </c>
      <c r="F1386" s="16" t="s">
        <v>3640</v>
      </c>
      <c r="G1386" s="16" t="s">
        <v>3641</v>
      </c>
      <c r="H1386" s="238">
        <v>14</v>
      </c>
      <c r="I1386" s="238">
        <v>0</v>
      </c>
      <c r="J1386" s="238">
        <v>0</v>
      </c>
      <c r="K1386" s="238">
        <v>0</v>
      </c>
      <c r="L1386" s="238">
        <v>0</v>
      </c>
      <c r="M1386" s="238">
        <v>0</v>
      </c>
      <c r="N1386" s="238">
        <v>0</v>
      </c>
      <c r="O1386" s="238">
        <v>0</v>
      </c>
      <c r="P1386" s="238">
        <v>0</v>
      </c>
      <c r="Q1386" s="232">
        <v>155.54</v>
      </c>
      <c r="R1386" s="232">
        <v>0</v>
      </c>
      <c r="S1386" s="232">
        <v>0</v>
      </c>
      <c r="T1386" s="232">
        <v>0</v>
      </c>
      <c r="U1386" s="232">
        <v>0</v>
      </c>
      <c r="V1386" s="232">
        <v>0</v>
      </c>
      <c r="W1386" s="232">
        <v>0</v>
      </c>
      <c r="X1386" s="232">
        <v>0</v>
      </c>
      <c r="Y1386" s="232">
        <v>0</v>
      </c>
      <c r="Z1386" s="233">
        <v>45991</v>
      </c>
      <c r="AA1386" s="234">
        <v>14</v>
      </c>
      <c r="AB1386" s="232">
        <v>155.54</v>
      </c>
    </row>
    <row r="1387" spans="1:28" x14ac:dyDescent="0.25">
      <c r="A1387" s="16" t="s">
        <v>873</v>
      </c>
      <c r="B1387" s="16" t="s">
        <v>3474</v>
      </c>
      <c r="C1387" s="16" t="s">
        <v>6358</v>
      </c>
      <c r="D1387" s="16" t="s">
        <v>6359</v>
      </c>
      <c r="F1387" s="16" t="s">
        <v>3640</v>
      </c>
      <c r="G1387" s="16" t="s">
        <v>3641</v>
      </c>
      <c r="H1387" s="238">
        <v>1</v>
      </c>
      <c r="I1387" s="238">
        <v>0</v>
      </c>
      <c r="J1387" s="238">
        <v>0</v>
      </c>
      <c r="K1387" s="238">
        <v>0</v>
      </c>
      <c r="L1387" s="238">
        <v>0</v>
      </c>
      <c r="M1387" s="238">
        <v>0</v>
      </c>
      <c r="N1387" s="238">
        <v>0</v>
      </c>
      <c r="O1387" s="238">
        <v>0</v>
      </c>
      <c r="P1387" s="238">
        <v>0</v>
      </c>
      <c r="Q1387" s="232">
        <v>11.11</v>
      </c>
      <c r="R1387" s="232">
        <v>0</v>
      </c>
      <c r="S1387" s="232">
        <v>0</v>
      </c>
      <c r="T1387" s="232">
        <v>0</v>
      </c>
      <c r="U1387" s="232">
        <v>0</v>
      </c>
      <c r="V1387" s="232">
        <v>0</v>
      </c>
      <c r="W1387" s="232">
        <v>0</v>
      </c>
      <c r="X1387" s="232">
        <v>0</v>
      </c>
      <c r="Y1387" s="232">
        <v>0</v>
      </c>
      <c r="Z1387" s="233">
        <v>45991</v>
      </c>
      <c r="AA1387" s="234">
        <v>1</v>
      </c>
      <c r="AB1387" s="232">
        <v>11.11</v>
      </c>
    </row>
    <row r="1388" spans="1:28" x14ac:dyDescent="0.25">
      <c r="A1388" s="16" t="s">
        <v>873</v>
      </c>
      <c r="B1388" s="16" t="s">
        <v>3474</v>
      </c>
      <c r="C1388" s="16" t="s">
        <v>6360</v>
      </c>
      <c r="D1388" s="16" t="s">
        <v>6361</v>
      </c>
      <c r="F1388" s="16" t="s">
        <v>3640</v>
      </c>
      <c r="G1388" s="16" t="s">
        <v>3641</v>
      </c>
      <c r="H1388" s="238">
        <v>4</v>
      </c>
      <c r="I1388" s="238">
        <v>0</v>
      </c>
      <c r="J1388" s="238">
        <v>0</v>
      </c>
      <c r="K1388" s="238">
        <v>0</v>
      </c>
      <c r="L1388" s="238">
        <v>0</v>
      </c>
      <c r="M1388" s="238">
        <v>0</v>
      </c>
      <c r="N1388" s="238">
        <v>0</v>
      </c>
      <c r="O1388" s="238">
        <v>0</v>
      </c>
      <c r="P1388" s="238">
        <v>0</v>
      </c>
      <c r="Q1388" s="232">
        <v>44.44</v>
      </c>
      <c r="R1388" s="232">
        <v>0</v>
      </c>
      <c r="S1388" s="232">
        <v>0</v>
      </c>
      <c r="T1388" s="232">
        <v>0</v>
      </c>
      <c r="U1388" s="232">
        <v>0</v>
      </c>
      <c r="V1388" s="232">
        <v>0</v>
      </c>
      <c r="W1388" s="232">
        <v>0</v>
      </c>
      <c r="X1388" s="232">
        <v>0</v>
      </c>
      <c r="Y1388" s="232">
        <v>0</v>
      </c>
      <c r="Z1388" s="233">
        <v>45991</v>
      </c>
      <c r="AA1388" s="234">
        <v>4</v>
      </c>
      <c r="AB1388" s="232">
        <v>44.44</v>
      </c>
    </row>
    <row r="1389" spans="1:28" x14ac:dyDescent="0.25">
      <c r="A1389" s="16" t="s">
        <v>873</v>
      </c>
      <c r="B1389" s="16" t="s">
        <v>3474</v>
      </c>
      <c r="C1389" s="16" t="s">
        <v>6362</v>
      </c>
      <c r="D1389" s="16" t="s">
        <v>6363</v>
      </c>
      <c r="F1389" s="16" t="s">
        <v>3640</v>
      </c>
      <c r="G1389" s="16" t="s">
        <v>3641</v>
      </c>
      <c r="H1389" s="238">
        <v>1</v>
      </c>
      <c r="I1389" s="238">
        <v>0</v>
      </c>
      <c r="J1389" s="238">
        <v>0</v>
      </c>
      <c r="K1389" s="238">
        <v>0</v>
      </c>
      <c r="L1389" s="238">
        <v>0</v>
      </c>
      <c r="M1389" s="238">
        <v>0</v>
      </c>
      <c r="N1389" s="238">
        <v>0</v>
      </c>
      <c r="O1389" s="238">
        <v>0</v>
      </c>
      <c r="P1389" s="238">
        <v>0</v>
      </c>
      <c r="Q1389" s="232">
        <v>11.11</v>
      </c>
      <c r="R1389" s="232">
        <v>0</v>
      </c>
      <c r="S1389" s="232">
        <v>0</v>
      </c>
      <c r="T1389" s="232">
        <v>0</v>
      </c>
      <c r="U1389" s="232">
        <v>0</v>
      </c>
      <c r="V1389" s="232">
        <v>0</v>
      </c>
      <c r="W1389" s="232">
        <v>0</v>
      </c>
      <c r="X1389" s="232">
        <v>0</v>
      </c>
      <c r="Y1389" s="232">
        <v>0</v>
      </c>
      <c r="Z1389" s="233">
        <v>45991</v>
      </c>
      <c r="AA1389" s="234">
        <v>1</v>
      </c>
      <c r="AB1389" s="232">
        <v>11.11</v>
      </c>
    </row>
    <row r="1390" spans="1:28" x14ac:dyDescent="0.25">
      <c r="A1390" s="16" t="s">
        <v>873</v>
      </c>
      <c r="B1390" s="16" t="s">
        <v>3474</v>
      </c>
      <c r="C1390" s="16" t="s">
        <v>6364</v>
      </c>
      <c r="D1390" s="16" t="s">
        <v>6365</v>
      </c>
      <c r="F1390" s="16" t="s">
        <v>3640</v>
      </c>
      <c r="G1390" s="16" t="s">
        <v>3641</v>
      </c>
      <c r="H1390" s="238">
        <v>3</v>
      </c>
      <c r="I1390" s="238">
        <v>0</v>
      </c>
      <c r="J1390" s="238">
        <v>0</v>
      </c>
      <c r="K1390" s="238">
        <v>0</v>
      </c>
      <c r="L1390" s="238">
        <v>0</v>
      </c>
      <c r="M1390" s="238">
        <v>0</v>
      </c>
      <c r="N1390" s="238">
        <v>0</v>
      </c>
      <c r="O1390" s="238">
        <v>0</v>
      </c>
      <c r="P1390" s="238">
        <v>0</v>
      </c>
      <c r="Q1390" s="232">
        <v>33.33</v>
      </c>
      <c r="R1390" s="232">
        <v>0</v>
      </c>
      <c r="S1390" s="232">
        <v>0</v>
      </c>
      <c r="T1390" s="232">
        <v>0</v>
      </c>
      <c r="U1390" s="232">
        <v>0</v>
      </c>
      <c r="V1390" s="232">
        <v>0</v>
      </c>
      <c r="W1390" s="232">
        <v>0</v>
      </c>
      <c r="X1390" s="232">
        <v>0</v>
      </c>
      <c r="Y1390" s="232">
        <v>0</v>
      </c>
      <c r="Z1390" s="233">
        <v>45991</v>
      </c>
      <c r="AA1390" s="234">
        <v>3</v>
      </c>
      <c r="AB1390" s="232">
        <v>33.33</v>
      </c>
    </row>
    <row r="1391" spans="1:28" x14ac:dyDescent="0.25">
      <c r="A1391" s="16" t="s">
        <v>873</v>
      </c>
      <c r="B1391" s="16" t="s">
        <v>3474</v>
      </c>
      <c r="C1391" s="16" t="s">
        <v>6366</v>
      </c>
      <c r="D1391" s="16" t="s">
        <v>6367</v>
      </c>
      <c r="F1391" s="16" t="s">
        <v>3640</v>
      </c>
      <c r="G1391" s="16" t="s">
        <v>3641</v>
      </c>
      <c r="H1391" s="238">
        <v>1</v>
      </c>
      <c r="I1391" s="238">
        <v>0</v>
      </c>
      <c r="J1391" s="238">
        <v>0</v>
      </c>
      <c r="K1391" s="238">
        <v>0</v>
      </c>
      <c r="L1391" s="238">
        <v>0</v>
      </c>
      <c r="M1391" s="238">
        <v>0</v>
      </c>
      <c r="N1391" s="238">
        <v>0</v>
      </c>
      <c r="O1391" s="238">
        <v>0</v>
      </c>
      <c r="P1391" s="238">
        <v>0</v>
      </c>
      <c r="Q1391" s="232">
        <v>11.11</v>
      </c>
      <c r="R1391" s="232">
        <v>0</v>
      </c>
      <c r="S1391" s="232">
        <v>0</v>
      </c>
      <c r="T1391" s="232">
        <v>0</v>
      </c>
      <c r="U1391" s="232">
        <v>0</v>
      </c>
      <c r="V1391" s="232">
        <v>0</v>
      </c>
      <c r="W1391" s="232">
        <v>0</v>
      </c>
      <c r="X1391" s="232">
        <v>0</v>
      </c>
      <c r="Y1391" s="232">
        <v>0</v>
      </c>
      <c r="Z1391" s="233">
        <v>45991</v>
      </c>
      <c r="AA1391" s="234">
        <v>1</v>
      </c>
      <c r="AB1391" s="232">
        <v>11.11</v>
      </c>
    </row>
    <row r="1392" spans="1:28" x14ac:dyDescent="0.25">
      <c r="A1392" s="16" t="s">
        <v>873</v>
      </c>
      <c r="B1392" s="16" t="s">
        <v>3474</v>
      </c>
      <c r="C1392" s="16" t="s">
        <v>6368</v>
      </c>
      <c r="D1392" s="16" t="s">
        <v>6369</v>
      </c>
      <c r="F1392" s="16" t="s">
        <v>3640</v>
      </c>
      <c r="G1392" s="16" t="s">
        <v>3641</v>
      </c>
      <c r="H1392" s="238">
        <v>1</v>
      </c>
      <c r="I1392" s="238">
        <v>0</v>
      </c>
      <c r="J1392" s="238">
        <v>0</v>
      </c>
      <c r="K1392" s="238">
        <v>0</v>
      </c>
      <c r="L1392" s="238">
        <v>0</v>
      </c>
      <c r="M1392" s="238">
        <v>0</v>
      </c>
      <c r="N1392" s="238">
        <v>0</v>
      </c>
      <c r="O1392" s="238">
        <v>0</v>
      </c>
      <c r="P1392" s="238">
        <v>0</v>
      </c>
      <c r="Q1392" s="232">
        <v>11.11</v>
      </c>
      <c r="R1392" s="232">
        <v>0</v>
      </c>
      <c r="S1392" s="232">
        <v>0</v>
      </c>
      <c r="T1392" s="232">
        <v>0</v>
      </c>
      <c r="U1392" s="232">
        <v>0</v>
      </c>
      <c r="V1392" s="232">
        <v>0</v>
      </c>
      <c r="W1392" s="232">
        <v>0</v>
      </c>
      <c r="X1392" s="232">
        <v>0</v>
      </c>
      <c r="Y1392" s="232">
        <v>0</v>
      </c>
      <c r="Z1392" s="233">
        <v>45991</v>
      </c>
      <c r="AA1392" s="234">
        <v>1</v>
      </c>
      <c r="AB1392" s="232">
        <v>11.11</v>
      </c>
    </row>
    <row r="1393" spans="1:28" x14ac:dyDescent="0.25">
      <c r="A1393" s="16" t="s">
        <v>873</v>
      </c>
      <c r="B1393" s="16" t="s">
        <v>3474</v>
      </c>
      <c r="C1393" s="16" t="s">
        <v>6370</v>
      </c>
      <c r="D1393" s="16" t="s">
        <v>6371</v>
      </c>
      <c r="F1393" s="16" t="s">
        <v>3640</v>
      </c>
      <c r="G1393" s="16" t="s">
        <v>3641</v>
      </c>
      <c r="H1393" s="238">
        <v>1</v>
      </c>
      <c r="I1393" s="238">
        <v>0</v>
      </c>
      <c r="J1393" s="238">
        <v>0</v>
      </c>
      <c r="K1393" s="238">
        <v>0</v>
      </c>
      <c r="L1393" s="238">
        <v>0</v>
      </c>
      <c r="M1393" s="238">
        <v>0</v>
      </c>
      <c r="N1393" s="238">
        <v>0</v>
      </c>
      <c r="O1393" s="238">
        <v>0</v>
      </c>
      <c r="P1393" s="238">
        <v>0</v>
      </c>
      <c r="Q1393" s="232">
        <v>11.11</v>
      </c>
      <c r="R1393" s="232">
        <v>0</v>
      </c>
      <c r="S1393" s="232">
        <v>0</v>
      </c>
      <c r="T1393" s="232">
        <v>0</v>
      </c>
      <c r="U1393" s="232">
        <v>0</v>
      </c>
      <c r="V1393" s="232">
        <v>0</v>
      </c>
      <c r="W1393" s="232">
        <v>0</v>
      </c>
      <c r="X1393" s="232">
        <v>0</v>
      </c>
      <c r="Y1393" s="232">
        <v>0</v>
      </c>
      <c r="Z1393" s="233">
        <v>45991</v>
      </c>
      <c r="AA1393" s="234">
        <v>1</v>
      </c>
      <c r="AB1393" s="232">
        <v>11.11</v>
      </c>
    </row>
    <row r="1394" spans="1:28" x14ac:dyDescent="0.25">
      <c r="A1394" s="16" t="s">
        <v>873</v>
      </c>
      <c r="B1394" s="16" t="s">
        <v>3474</v>
      </c>
      <c r="C1394" s="16" t="s">
        <v>6372</v>
      </c>
      <c r="D1394" s="16" t="s">
        <v>6373</v>
      </c>
      <c r="F1394" s="16" t="s">
        <v>3640</v>
      </c>
      <c r="G1394" s="16" t="s">
        <v>3641</v>
      </c>
      <c r="H1394" s="238">
        <v>2</v>
      </c>
      <c r="I1394" s="238">
        <v>0</v>
      </c>
      <c r="J1394" s="238">
        <v>0</v>
      </c>
      <c r="K1394" s="238">
        <v>0</v>
      </c>
      <c r="L1394" s="238">
        <v>0</v>
      </c>
      <c r="M1394" s="238">
        <v>0</v>
      </c>
      <c r="N1394" s="238">
        <v>0</v>
      </c>
      <c r="O1394" s="238">
        <v>0</v>
      </c>
      <c r="P1394" s="238">
        <v>0</v>
      </c>
      <c r="Q1394" s="232">
        <v>22.22</v>
      </c>
      <c r="R1394" s="232">
        <v>0</v>
      </c>
      <c r="S1394" s="232">
        <v>0</v>
      </c>
      <c r="T1394" s="232">
        <v>0</v>
      </c>
      <c r="U1394" s="232">
        <v>0</v>
      </c>
      <c r="V1394" s="232">
        <v>0</v>
      </c>
      <c r="W1394" s="232">
        <v>0</v>
      </c>
      <c r="X1394" s="232">
        <v>0</v>
      </c>
      <c r="Y1394" s="232">
        <v>0</v>
      </c>
      <c r="Z1394" s="233">
        <v>45991</v>
      </c>
      <c r="AA1394" s="234">
        <v>2</v>
      </c>
      <c r="AB1394" s="232">
        <v>22.22</v>
      </c>
    </row>
    <row r="1395" spans="1:28" x14ac:dyDescent="0.25">
      <c r="A1395" s="16" t="s">
        <v>873</v>
      </c>
      <c r="B1395" s="16" t="s">
        <v>3474</v>
      </c>
      <c r="C1395" s="16" t="s">
        <v>6374</v>
      </c>
      <c r="D1395" s="16" t="s">
        <v>6375</v>
      </c>
      <c r="F1395" s="16" t="s">
        <v>3640</v>
      </c>
      <c r="G1395" s="16" t="s">
        <v>3641</v>
      </c>
      <c r="H1395" s="238">
        <v>1</v>
      </c>
      <c r="I1395" s="238">
        <v>0</v>
      </c>
      <c r="J1395" s="238">
        <v>0</v>
      </c>
      <c r="K1395" s="238">
        <v>0</v>
      </c>
      <c r="L1395" s="238">
        <v>0</v>
      </c>
      <c r="M1395" s="238">
        <v>0</v>
      </c>
      <c r="N1395" s="238">
        <v>0</v>
      </c>
      <c r="O1395" s="238">
        <v>0</v>
      </c>
      <c r="P1395" s="238">
        <v>0</v>
      </c>
      <c r="Q1395" s="232">
        <v>11.11</v>
      </c>
      <c r="R1395" s="232">
        <v>0</v>
      </c>
      <c r="S1395" s="232">
        <v>0</v>
      </c>
      <c r="T1395" s="232">
        <v>0</v>
      </c>
      <c r="U1395" s="232">
        <v>0</v>
      </c>
      <c r="V1395" s="232">
        <v>0</v>
      </c>
      <c r="W1395" s="232">
        <v>0</v>
      </c>
      <c r="X1395" s="232">
        <v>0</v>
      </c>
      <c r="Y1395" s="232">
        <v>0</v>
      </c>
      <c r="Z1395" s="233">
        <v>45991</v>
      </c>
      <c r="AA1395" s="234">
        <v>1</v>
      </c>
      <c r="AB1395" s="232">
        <v>11.11</v>
      </c>
    </row>
    <row r="1396" spans="1:28" x14ac:dyDescent="0.25">
      <c r="A1396" s="16" t="s">
        <v>873</v>
      </c>
      <c r="B1396" s="16" t="s">
        <v>3474</v>
      </c>
      <c r="C1396" s="16" t="s">
        <v>6376</v>
      </c>
      <c r="D1396" s="16" t="s">
        <v>6377</v>
      </c>
      <c r="F1396" s="16" t="s">
        <v>3640</v>
      </c>
      <c r="G1396" s="16" t="s">
        <v>3641</v>
      </c>
      <c r="H1396" s="238">
        <v>1</v>
      </c>
      <c r="I1396" s="238">
        <v>0</v>
      </c>
      <c r="J1396" s="238">
        <v>0</v>
      </c>
      <c r="K1396" s="238">
        <v>0</v>
      </c>
      <c r="L1396" s="238">
        <v>0</v>
      </c>
      <c r="M1396" s="238">
        <v>0</v>
      </c>
      <c r="N1396" s="238">
        <v>0</v>
      </c>
      <c r="O1396" s="238">
        <v>0</v>
      </c>
      <c r="P1396" s="238">
        <v>0</v>
      </c>
      <c r="Q1396" s="232">
        <v>11.11</v>
      </c>
      <c r="R1396" s="232">
        <v>0</v>
      </c>
      <c r="S1396" s="232">
        <v>0</v>
      </c>
      <c r="T1396" s="232">
        <v>0</v>
      </c>
      <c r="U1396" s="232">
        <v>0</v>
      </c>
      <c r="V1396" s="232">
        <v>0</v>
      </c>
      <c r="W1396" s="232">
        <v>0</v>
      </c>
      <c r="X1396" s="232">
        <v>0</v>
      </c>
      <c r="Y1396" s="232">
        <v>0</v>
      </c>
      <c r="Z1396" s="233">
        <v>45991</v>
      </c>
      <c r="AA1396" s="234">
        <v>1</v>
      </c>
      <c r="AB1396" s="232">
        <v>11.11</v>
      </c>
    </row>
    <row r="1397" spans="1:28" x14ac:dyDescent="0.25">
      <c r="A1397" s="16" t="s">
        <v>873</v>
      </c>
      <c r="B1397" s="16" t="s">
        <v>3474</v>
      </c>
      <c r="C1397" s="16" t="s">
        <v>6378</v>
      </c>
      <c r="D1397" s="16" t="s">
        <v>6379</v>
      </c>
      <c r="F1397" s="16" t="s">
        <v>3640</v>
      </c>
      <c r="G1397" s="16" t="s">
        <v>3641</v>
      </c>
      <c r="H1397" s="238">
        <v>3</v>
      </c>
      <c r="I1397" s="238">
        <v>0</v>
      </c>
      <c r="J1397" s="238">
        <v>0</v>
      </c>
      <c r="K1397" s="238">
        <v>0</v>
      </c>
      <c r="L1397" s="238">
        <v>0</v>
      </c>
      <c r="M1397" s="238">
        <v>0</v>
      </c>
      <c r="N1397" s="238">
        <v>0</v>
      </c>
      <c r="O1397" s="238">
        <v>0</v>
      </c>
      <c r="P1397" s="238">
        <v>0</v>
      </c>
      <c r="Q1397" s="232">
        <v>33.33</v>
      </c>
      <c r="R1397" s="232">
        <v>0</v>
      </c>
      <c r="S1397" s="232">
        <v>0</v>
      </c>
      <c r="T1397" s="232">
        <v>0</v>
      </c>
      <c r="U1397" s="232">
        <v>0</v>
      </c>
      <c r="V1397" s="232">
        <v>0</v>
      </c>
      <c r="W1397" s="232">
        <v>0</v>
      </c>
      <c r="X1397" s="232">
        <v>0</v>
      </c>
      <c r="Y1397" s="232">
        <v>0</v>
      </c>
      <c r="Z1397" s="233">
        <v>45991</v>
      </c>
      <c r="AA1397" s="234">
        <v>3</v>
      </c>
      <c r="AB1397" s="232">
        <v>33.33</v>
      </c>
    </row>
    <row r="1398" spans="1:28" x14ac:dyDescent="0.25">
      <c r="A1398" s="16" t="s">
        <v>873</v>
      </c>
      <c r="B1398" s="16" t="s">
        <v>3474</v>
      </c>
      <c r="C1398" s="16" t="s">
        <v>6380</v>
      </c>
      <c r="D1398" s="16" t="s">
        <v>6381</v>
      </c>
      <c r="F1398" s="16" t="s">
        <v>3640</v>
      </c>
      <c r="G1398" s="16" t="s">
        <v>3641</v>
      </c>
      <c r="H1398" s="238">
        <v>1</v>
      </c>
      <c r="I1398" s="238">
        <v>0</v>
      </c>
      <c r="J1398" s="238">
        <v>0</v>
      </c>
      <c r="K1398" s="238">
        <v>0</v>
      </c>
      <c r="L1398" s="238">
        <v>0</v>
      </c>
      <c r="M1398" s="238">
        <v>0</v>
      </c>
      <c r="N1398" s="238">
        <v>0</v>
      </c>
      <c r="O1398" s="238">
        <v>0</v>
      </c>
      <c r="P1398" s="238">
        <v>0</v>
      </c>
      <c r="Q1398" s="232">
        <v>11.11</v>
      </c>
      <c r="R1398" s="232">
        <v>0</v>
      </c>
      <c r="S1398" s="232">
        <v>0</v>
      </c>
      <c r="T1398" s="232">
        <v>0</v>
      </c>
      <c r="U1398" s="232">
        <v>0</v>
      </c>
      <c r="V1398" s="232">
        <v>0</v>
      </c>
      <c r="W1398" s="232">
        <v>0</v>
      </c>
      <c r="X1398" s="232">
        <v>0</v>
      </c>
      <c r="Y1398" s="232">
        <v>0</v>
      </c>
      <c r="Z1398" s="233">
        <v>45991</v>
      </c>
      <c r="AA1398" s="234">
        <v>1</v>
      </c>
      <c r="AB1398" s="232">
        <v>11.11</v>
      </c>
    </row>
    <row r="1399" spans="1:28" x14ac:dyDescent="0.25">
      <c r="A1399" s="16" t="s">
        <v>873</v>
      </c>
      <c r="B1399" s="16" t="s">
        <v>3474</v>
      </c>
      <c r="C1399" s="16" t="s">
        <v>6382</v>
      </c>
      <c r="D1399" s="16" t="s">
        <v>6383</v>
      </c>
      <c r="F1399" s="16" t="s">
        <v>3640</v>
      </c>
      <c r="G1399" s="16" t="s">
        <v>3641</v>
      </c>
      <c r="H1399" s="238">
        <v>3</v>
      </c>
      <c r="I1399" s="238">
        <v>0</v>
      </c>
      <c r="J1399" s="238">
        <v>0</v>
      </c>
      <c r="K1399" s="238">
        <v>0</v>
      </c>
      <c r="L1399" s="238">
        <v>0</v>
      </c>
      <c r="M1399" s="238">
        <v>0</v>
      </c>
      <c r="N1399" s="238">
        <v>0</v>
      </c>
      <c r="O1399" s="238">
        <v>0</v>
      </c>
      <c r="P1399" s="238">
        <v>0</v>
      </c>
      <c r="Q1399" s="232">
        <v>33.33</v>
      </c>
      <c r="R1399" s="232">
        <v>0</v>
      </c>
      <c r="S1399" s="232">
        <v>0</v>
      </c>
      <c r="T1399" s="232">
        <v>0</v>
      </c>
      <c r="U1399" s="232">
        <v>0</v>
      </c>
      <c r="V1399" s="232">
        <v>0</v>
      </c>
      <c r="W1399" s="232">
        <v>0</v>
      </c>
      <c r="X1399" s="232">
        <v>0</v>
      </c>
      <c r="Y1399" s="232">
        <v>0</v>
      </c>
      <c r="Z1399" s="233">
        <v>45991</v>
      </c>
      <c r="AA1399" s="234">
        <v>3</v>
      </c>
      <c r="AB1399" s="232">
        <v>33.33</v>
      </c>
    </row>
    <row r="1400" spans="1:28" x14ac:dyDescent="0.25">
      <c r="A1400" s="16" t="s">
        <v>873</v>
      </c>
      <c r="B1400" s="16" t="s">
        <v>3474</v>
      </c>
      <c r="C1400" s="16" t="s">
        <v>6384</v>
      </c>
      <c r="D1400" s="16" t="s">
        <v>6385</v>
      </c>
      <c r="F1400" s="16" t="s">
        <v>3640</v>
      </c>
      <c r="G1400" s="16" t="s">
        <v>3641</v>
      </c>
      <c r="H1400" s="238">
        <v>1</v>
      </c>
      <c r="I1400" s="238">
        <v>0</v>
      </c>
      <c r="J1400" s="238">
        <v>0</v>
      </c>
      <c r="K1400" s="238">
        <v>0</v>
      </c>
      <c r="L1400" s="238">
        <v>0</v>
      </c>
      <c r="M1400" s="238">
        <v>0</v>
      </c>
      <c r="N1400" s="238">
        <v>0</v>
      </c>
      <c r="O1400" s="238">
        <v>0</v>
      </c>
      <c r="P1400" s="238">
        <v>0</v>
      </c>
      <c r="Q1400" s="232">
        <v>11.11</v>
      </c>
      <c r="R1400" s="232">
        <v>0</v>
      </c>
      <c r="S1400" s="232">
        <v>0</v>
      </c>
      <c r="T1400" s="232">
        <v>0</v>
      </c>
      <c r="U1400" s="232">
        <v>0</v>
      </c>
      <c r="V1400" s="232">
        <v>0</v>
      </c>
      <c r="W1400" s="232">
        <v>0</v>
      </c>
      <c r="X1400" s="232">
        <v>0</v>
      </c>
      <c r="Y1400" s="232">
        <v>0</v>
      </c>
      <c r="Z1400" s="233">
        <v>45991</v>
      </c>
      <c r="AA1400" s="234">
        <v>1</v>
      </c>
      <c r="AB1400" s="232">
        <v>11.11</v>
      </c>
    </row>
    <row r="1401" spans="1:28" x14ac:dyDescent="0.25">
      <c r="A1401" s="16" t="s">
        <v>873</v>
      </c>
      <c r="B1401" s="16" t="s">
        <v>3474</v>
      </c>
      <c r="C1401" s="16" t="s">
        <v>6386</v>
      </c>
      <c r="D1401" s="16" t="s">
        <v>6387</v>
      </c>
      <c r="F1401" s="16" t="s">
        <v>3640</v>
      </c>
      <c r="G1401" s="16" t="s">
        <v>3641</v>
      </c>
      <c r="H1401" s="238">
        <v>1</v>
      </c>
      <c r="I1401" s="238">
        <v>0</v>
      </c>
      <c r="J1401" s="238">
        <v>0</v>
      </c>
      <c r="K1401" s="238">
        <v>0</v>
      </c>
      <c r="L1401" s="238">
        <v>0</v>
      </c>
      <c r="M1401" s="238">
        <v>0</v>
      </c>
      <c r="N1401" s="238">
        <v>0</v>
      </c>
      <c r="O1401" s="238">
        <v>0</v>
      </c>
      <c r="P1401" s="238">
        <v>0</v>
      </c>
      <c r="Q1401" s="232">
        <v>11.11</v>
      </c>
      <c r="R1401" s="232">
        <v>0</v>
      </c>
      <c r="S1401" s="232">
        <v>0</v>
      </c>
      <c r="T1401" s="232">
        <v>0</v>
      </c>
      <c r="U1401" s="232">
        <v>0</v>
      </c>
      <c r="V1401" s="232">
        <v>0</v>
      </c>
      <c r="W1401" s="232">
        <v>0</v>
      </c>
      <c r="X1401" s="232">
        <v>0</v>
      </c>
      <c r="Y1401" s="232">
        <v>0</v>
      </c>
      <c r="Z1401" s="233">
        <v>45991</v>
      </c>
      <c r="AA1401" s="234">
        <v>1</v>
      </c>
      <c r="AB1401" s="232">
        <v>11.11</v>
      </c>
    </row>
    <row r="1402" spans="1:28" x14ac:dyDescent="0.25">
      <c r="A1402" s="16" t="s">
        <v>873</v>
      </c>
      <c r="B1402" s="16" t="s">
        <v>3474</v>
      </c>
      <c r="C1402" s="16" t="s">
        <v>6388</v>
      </c>
      <c r="D1402" s="16" t="s">
        <v>6389</v>
      </c>
      <c r="F1402" s="16" t="s">
        <v>3640</v>
      </c>
      <c r="G1402" s="16" t="s">
        <v>3641</v>
      </c>
      <c r="H1402" s="238">
        <v>1</v>
      </c>
      <c r="I1402" s="238">
        <v>0</v>
      </c>
      <c r="J1402" s="238">
        <v>0</v>
      </c>
      <c r="K1402" s="238">
        <v>0</v>
      </c>
      <c r="L1402" s="238">
        <v>0</v>
      </c>
      <c r="M1402" s="238">
        <v>0</v>
      </c>
      <c r="N1402" s="238">
        <v>0</v>
      </c>
      <c r="O1402" s="238">
        <v>0</v>
      </c>
      <c r="P1402" s="238">
        <v>0</v>
      </c>
      <c r="Q1402" s="232">
        <v>11.11</v>
      </c>
      <c r="R1402" s="232">
        <v>0</v>
      </c>
      <c r="S1402" s="232">
        <v>0</v>
      </c>
      <c r="T1402" s="232">
        <v>0</v>
      </c>
      <c r="U1402" s="232">
        <v>0</v>
      </c>
      <c r="V1402" s="232">
        <v>0</v>
      </c>
      <c r="W1402" s="232">
        <v>0</v>
      </c>
      <c r="X1402" s="232">
        <v>0</v>
      </c>
      <c r="Y1402" s="232">
        <v>0</v>
      </c>
      <c r="Z1402" s="233">
        <v>45991</v>
      </c>
      <c r="AA1402" s="234">
        <v>1</v>
      </c>
      <c r="AB1402" s="232">
        <v>11.11</v>
      </c>
    </row>
    <row r="1403" spans="1:28" x14ac:dyDescent="0.25">
      <c r="A1403" s="16" t="s">
        <v>873</v>
      </c>
      <c r="B1403" s="16" t="s">
        <v>3474</v>
      </c>
      <c r="C1403" s="16" t="s">
        <v>6390</v>
      </c>
      <c r="D1403" s="16" t="s">
        <v>6391</v>
      </c>
      <c r="F1403" s="16" t="s">
        <v>3640</v>
      </c>
      <c r="G1403" s="16" t="s">
        <v>3641</v>
      </c>
      <c r="H1403" s="238">
        <v>1</v>
      </c>
      <c r="I1403" s="238">
        <v>0</v>
      </c>
      <c r="J1403" s="238">
        <v>0</v>
      </c>
      <c r="K1403" s="238">
        <v>0</v>
      </c>
      <c r="L1403" s="238">
        <v>0</v>
      </c>
      <c r="M1403" s="238">
        <v>0</v>
      </c>
      <c r="N1403" s="238">
        <v>0</v>
      </c>
      <c r="O1403" s="238">
        <v>0</v>
      </c>
      <c r="P1403" s="238">
        <v>0</v>
      </c>
      <c r="Q1403" s="232">
        <v>11.11</v>
      </c>
      <c r="R1403" s="232">
        <v>0</v>
      </c>
      <c r="S1403" s="232">
        <v>0</v>
      </c>
      <c r="T1403" s="232">
        <v>0</v>
      </c>
      <c r="U1403" s="232">
        <v>0</v>
      </c>
      <c r="V1403" s="232">
        <v>0</v>
      </c>
      <c r="W1403" s="232">
        <v>0</v>
      </c>
      <c r="X1403" s="232">
        <v>0</v>
      </c>
      <c r="Y1403" s="232">
        <v>0</v>
      </c>
      <c r="Z1403" s="233">
        <v>45991</v>
      </c>
      <c r="AA1403" s="234">
        <v>1</v>
      </c>
      <c r="AB1403" s="232">
        <v>11.11</v>
      </c>
    </row>
    <row r="1404" spans="1:28" x14ac:dyDescent="0.25">
      <c r="A1404" s="16" t="s">
        <v>873</v>
      </c>
      <c r="B1404" s="16" t="s">
        <v>3474</v>
      </c>
      <c r="C1404" s="16" t="s">
        <v>6392</v>
      </c>
      <c r="D1404" s="16" t="s">
        <v>6393</v>
      </c>
      <c r="F1404" s="16" t="s">
        <v>3640</v>
      </c>
      <c r="G1404" s="16" t="s">
        <v>3641</v>
      </c>
      <c r="H1404" s="238">
        <v>1</v>
      </c>
      <c r="I1404" s="238">
        <v>0</v>
      </c>
      <c r="J1404" s="238">
        <v>0</v>
      </c>
      <c r="K1404" s="238">
        <v>0</v>
      </c>
      <c r="L1404" s="238">
        <v>0</v>
      </c>
      <c r="M1404" s="238">
        <v>0</v>
      </c>
      <c r="N1404" s="238">
        <v>0</v>
      </c>
      <c r="O1404" s="238">
        <v>0</v>
      </c>
      <c r="P1404" s="238">
        <v>0</v>
      </c>
      <c r="Q1404" s="232">
        <v>11.11</v>
      </c>
      <c r="R1404" s="232">
        <v>0</v>
      </c>
      <c r="S1404" s="232">
        <v>0</v>
      </c>
      <c r="T1404" s="232">
        <v>0</v>
      </c>
      <c r="U1404" s="232">
        <v>0</v>
      </c>
      <c r="V1404" s="232">
        <v>0</v>
      </c>
      <c r="W1404" s="232">
        <v>0</v>
      </c>
      <c r="X1404" s="232">
        <v>0</v>
      </c>
      <c r="Y1404" s="232">
        <v>0</v>
      </c>
      <c r="Z1404" s="233">
        <v>45991</v>
      </c>
      <c r="AA1404" s="234">
        <v>1</v>
      </c>
      <c r="AB1404" s="232">
        <v>11.11</v>
      </c>
    </row>
    <row r="1405" spans="1:28" x14ac:dyDescent="0.25">
      <c r="A1405" s="16" t="s">
        <v>873</v>
      </c>
      <c r="B1405" s="16" t="s">
        <v>3474</v>
      </c>
      <c r="C1405" s="16" t="s">
        <v>6394</v>
      </c>
      <c r="D1405" s="16" t="s">
        <v>6395</v>
      </c>
      <c r="F1405" s="16" t="s">
        <v>3640</v>
      </c>
      <c r="G1405" s="16" t="s">
        <v>3641</v>
      </c>
      <c r="H1405" s="238">
        <v>4</v>
      </c>
      <c r="I1405" s="238">
        <v>0</v>
      </c>
      <c r="J1405" s="238">
        <v>0</v>
      </c>
      <c r="K1405" s="238">
        <v>0</v>
      </c>
      <c r="L1405" s="238">
        <v>0</v>
      </c>
      <c r="M1405" s="238">
        <v>0</v>
      </c>
      <c r="N1405" s="238">
        <v>0</v>
      </c>
      <c r="O1405" s="238">
        <v>0</v>
      </c>
      <c r="P1405" s="238">
        <v>0</v>
      </c>
      <c r="Q1405" s="232">
        <v>44.44</v>
      </c>
      <c r="R1405" s="232">
        <v>0</v>
      </c>
      <c r="S1405" s="232">
        <v>0</v>
      </c>
      <c r="T1405" s="232">
        <v>0</v>
      </c>
      <c r="U1405" s="232">
        <v>0</v>
      </c>
      <c r="V1405" s="232">
        <v>0</v>
      </c>
      <c r="W1405" s="232">
        <v>0</v>
      </c>
      <c r="X1405" s="232">
        <v>0</v>
      </c>
      <c r="Y1405" s="232">
        <v>0</v>
      </c>
      <c r="Z1405" s="233">
        <v>45991</v>
      </c>
      <c r="AA1405" s="234">
        <v>4</v>
      </c>
      <c r="AB1405" s="232">
        <v>44.44</v>
      </c>
    </row>
    <row r="1406" spans="1:28" x14ac:dyDescent="0.25">
      <c r="A1406" s="16" t="s">
        <v>873</v>
      </c>
      <c r="B1406" s="16" t="s">
        <v>3474</v>
      </c>
      <c r="C1406" s="16" t="s">
        <v>6396</v>
      </c>
      <c r="D1406" s="16" t="s">
        <v>6397</v>
      </c>
      <c r="F1406" s="16" t="s">
        <v>3640</v>
      </c>
      <c r="G1406" s="16" t="s">
        <v>3641</v>
      </c>
      <c r="H1406" s="238">
        <v>2</v>
      </c>
      <c r="I1406" s="238">
        <v>0</v>
      </c>
      <c r="J1406" s="238">
        <v>0</v>
      </c>
      <c r="K1406" s="238">
        <v>0</v>
      </c>
      <c r="L1406" s="238">
        <v>0</v>
      </c>
      <c r="M1406" s="238">
        <v>0</v>
      </c>
      <c r="N1406" s="238">
        <v>0</v>
      </c>
      <c r="O1406" s="238">
        <v>0</v>
      </c>
      <c r="P1406" s="238">
        <v>0</v>
      </c>
      <c r="Q1406" s="232">
        <v>22.22</v>
      </c>
      <c r="R1406" s="232">
        <v>0</v>
      </c>
      <c r="S1406" s="232">
        <v>0</v>
      </c>
      <c r="T1406" s="232">
        <v>0</v>
      </c>
      <c r="U1406" s="232">
        <v>0</v>
      </c>
      <c r="V1406" s="232">
        <v>0</v>
      </c>
      <c r="W1406" s="232">
        <v>0</v>
      </c>
      <c r="X1406" s="232">
        <v>0</v>
      </c>
      <c r="Y1406" s="232">
        <v>0</v>
      </c>
      <c r="Z1406" s="233">
        <v>45991</v>
      </c>
      <c r="AA1406" s="234">
        <v>2</v>
      </c>
      <c r="AB1406" s="232">
        <v>22.22</v>
      </c>
    </row>
    <row r="1407" spans="1:28" x14ac:dyDescent="0.25">
      <c r="A1407" s="16" t="s">
        <v>873</v>
      </c>
      <c r="B1407" s="16" t="s">
        <v>3474</v>
      </c>
      <c r="C1407" s="16" t="s">
        <v>6398</v>
      </c>
      <c r="D1407" s="16" t="s">
        <v>6399</v>
      </c>
      <c r="F1407" s="16" t="s">
        <v>3640</v>
      </c>
      <c r="G1407" s="16" t="s">
        <v>3641</v>
      </c>
      <c r="H1407" s="238">
        <v>1</v>
      </c>
      <c r="I1407" s="238">
        <v>0</v>
      </c>
      <c r="J1407" s="238">
        <v>0</v>
      </c>
      <c r="K1407" s="238">
        <v>0</v>
      </c>
      <c r="L1407" s="238">
        <v>0</v>
      </c>
      <c r="M1407" s="238">
        <v>0</v>
      </c>
      <c r="N1407" s="238">
        <v>0</v>
      </c>
      <c r="O1407" s="238">
        <v>0</v>
      </c>
      <c r="P1407" s="238">
        <v>0</v>
      </c>
      <c r="Q1407" s="232">
        <v>11.11</v>
      </c>
      <c r="R1407" s="232">
        <v>0</v>
      </c>
      <c r="S1407" s="232">
        <v>0</v>
      </c>
      <c r="T1407" s="232">
        <v>0</v>
      </c>
      <c r="U1407" s="232">
        <v>0</v>
      </c>
      <c r="V1407" s="232">
        <v>0</v>
      </c>
      <c r="W1407" s="232">
        <v>0</v>
      </c>
      <c r="X1407" s="232">
        <v>0</v>
      </c>
      <c r="Y1407" s="232">
        <v>0</v>
      </c>
      <c r="Z1407" s="233">
        <v>45991</v>
      </c>
      <c r="AA1407" s="234">
        <v>1</v>
      </c>
      <c r="AB1407" s="232">
        <v>11.11</v>
      </c>
    </row>
    <row r="1408" spans="1:28" x14ac:dyDescent="0.25">
      <c r="A1408" s="16" t="s">
        <v>873</v>
      </c>
      <c r="B1408" s="16" t="s">
        <v>3474</v>
      </c>
      <c r="C1408" s="16" t="s">
        <v>6400</v>
      </c>
      <c r="D1408" s="16" t="s">
        <v>6401</v>
      </c>
      <c r="F1408" s="16" t="s">
        <v>3640</v>
      </c>
      <c r="G1408" s="16" t="s">
        <v>3641</v>
      </c>
      <c r="H1408" s="238">
        <v>1</v>
      </c>
      <c r="I1408" s="238">
        <v>0</v>
      </c>
      <c r="J1408" s="238">
        <v>0</v>
      </c>
      <c r="K1408" s="238">
        <v>0</v>
      </c>
      <c r="L1408" s="238">
        <v>0</v>
      </c>
      <c r="M1408" s="238">
        <v>0</v>
      </c>
      <c r="N1408" s="238">
        <v>0</v>
      </c>
      <c r="O1408" s="238">
        <v>0</v>
      </c>
      <c r="P1408" s="238">
        <v>0</v>
      </c>
      <c r="Q1408" s="232">
        <v>11.11</v>
      </c>
      <c r="R1408" s="232">
        <v>0</v>
      </c>
      <c r="S1408" s="232">
        <v>0</v>
      </c>
      <c r="T1408" s="232">
        <v>0</v>
      </c>
      <c r="U1408" s="232">
        <v>0</v>
      </c>
      <c r="V1408" s="232">
        <v>0</v>
      </c>
      <c r="W1408" s="232">
        <v>0</v>
      </c>
      <c r="X1408" s="232">
        <v>0</v>
      </c>
      <c r="Y1408" s="232">
        <v>0</v>
      </c>
      <c r="Z1408" s="233">
        <v>45991</v>
      </c>
      <c r="AA1408" s="234">
        <v>1</v>
      </c>
      <c r="AB1408" s="232">
        <v>11.11</v>
      </c>
    </row>
    <row r="1409" spans="1:28" x14ac:dyDescent="0.25">
      <c r="A1409" s="16" t="s">
        <v>873</v>
      </c>
      <c r="B1409" s="16" t="s">
        <v>3474</v>
      </c>
      <c r="C1409" s="16" t="s">
        <v>6402</v>
      </c>
      <c r="D1409" s="16" t="s">
        <v>6403</v>
      </c>
      <c r="F1409" s="16" t="s">
        <v>3640</v>
      </c>
      <c r="G1409" s="16" t="s">
        <v>3641</v>
      </c>
      <c r="H1409" s="238">
        <v>9</v>
      </c>
      <c r="I1409" s="238">
        <v>0</v>
      </c>
      <c r="J1409" s="238">
        <v>0</v>
      </c>
      <c r="K1409" s="238">
        <v>0</v>
      </c>
      <c r="L1409" s="238">
        <v>0</v>
      </c>
      <c r="M1409" s="238">
        <v>0</v>
      </c>
      <c r="N1409" s="238">
        <v>0</v>
      </c>
      <c r="O1409" s="238">
        <v>0</v>
      </c>
      <c r="P1409" s="238">
        <v>0</v>
      </c>
      <c r="Q1409" s="232">
        <v>99.99</v>
      </c>
      <c r="R1409" s="232">
        <v>0</v>
      </c>
      <c r="S1409" s="232">
        <v>0</v>
      </c>
      <c r="T1409" s="232">
        <v>0</v>
      </c>
      <c r="U1409" s="232">
        <v>0</v>
      </c>
      <c r="V1409" s="232">
        <v>0</v>
      </c>
      <c r="W1409" s="232">
        <v>0</v>
      </c>
      <c r="X1409" s="232">
        <v>0</v>
      </c>
      <c r="Y1409" s="232">
        <v>0</v>
      </c>
      <c r="Z1409" s="233">
        <v>45991</v>
      </c>
      <c r="AA1409" s="234">
        <v>9</v>
      </c>
      <c r="AB1409" s="232">
        <v>99.99</v>
      </c>
    </row>
    <row r="1410" spans="1:28" x14ac:dyDescent="0.25">
      <c r="A1410" s="16" t="s">
        <v>873</v>
      </c>
      <c r="B1410" s="16" t="s">
        <v>3474</v>
      </c>
      <c r="C1410" s="16" t="s">
        <v>6404</v>
      </c>
      <c r="D1410" s="16" t="s">
        <v>6405</v>
      </c>
      <c r="F1410" s="16" t="s">
        <v>3640</v>
      </c>
      <c r="G1410" s="16" t="s">
        <v>3641</v>
      </c>
      <c r="H1410" s="238">
        <v>2</v>
      </c>
      <c r="I1410" s="238">
        <v>0</v>
      </c>
      <c r="J1410" s="238">
        <v>0</v>
      </c>
      <c r="K1410" s="238">
        <v>0</v>
      </c>
      <c r="L1410" s="238">
        <v>0</v>
      </c>
      <c r="M1410" s="238">
        <v>0</v>
      </c>
      <c r="N1410" s="238">
        <v>0</v>
      </c>
      <c r="O1410" s="238">
        <v>0</v>
      </c>
      <c r="P1410" s="238">
        <v>0</v>
      </c>
      <c r="Q1410" s="232">
        <v>22.22</v>
      </c>
      <c r="R1410" s="232">
        <v>0</v>
      </c>
      <c r="S1410" s="232">
        <v>0</v>
      </c>
      <c r="T1410" s="232">
        <v>0</v>
      </c>
      <c r="U1410" s="232">
        <v>0</v>
      </c>
      <c r="V1410" s="232">
        <v>0</v>
      </c>
      <c r="W1410" s="232">
        <v>0</v>
      </c>
      <c r="X1410" s="232">
        <v>0</v>
      </c>
      <c r="Y1410" s="232">
        <v>0</v>
      </c>
      <c r="Z1410" s="233">
        <v>45991</v>
      </c>
      <c r="AA1410" s="234">
        <v>2</v>
      </c>
      <c r="AB1410" s="232">
        <v>22.22</v>
      </c>
    </row>
    <row r="1411" spans="1:28" x14ac:dyDescent="0.25">
      <c r="A1411" s="16" t="s">
        <v>873</v>
      </c>
      <c r="B1411" s="16" t="s">
        <v>3474</v>
      </c>
      <c r="C1411" s="16" t="s">
        <v>6406</v>
      </c>
      <c r="D1411" s="16" t="s">
        <v>6407</v>
      </c>
      <c r="F1411" s="16" t="s">
        <v>3640</v>
      </c>
      <c r="G1411" s="16" t="s">
        <v>3641</v>
      </c>
      <c r="H1411" s="238">
        <v>2</v>
      </c>
      <c r="I1411" s="238">
        <v>0</v>
      </c>
      <c r="J1411" s="238">
        <v>0</v>
      </c>
      <c r="K1411" s="238">
        <v>0</v>
      </c>
      <c r="L1411" s="238">
        <v>0</v>
      </c>
      <c r="M1411" s="238">
        <v>0</v>
      </c>
      <c r="N1411" s="238">
        <v>0</v>
      </c>
      <c r="O1411" s="238">
        <v>0</v>
      </c>
      <c r="P1411" s="238">
        <v>0</v>
      </c>
      <c r="Q1411" s="232">
        <v>22.22</v>
      </c>
      <c r="R1411" s="232">
        <v>0</v>
      </c>
      <c r="S1411" s="232">
        <v>0</v>
      </c>
      <c r="T1411" s="232">
        <v>0</v>
      </c>
      <c r="U1411" s="232">
        <v>0</v>
      </c>
      <c r="V1411" s="232">
        <v>0</v>
      </c>
      <c r="W1411" s="232">
        <v>0</v>
      </c>
      <c r="X1411" s="232">
        <v>0</v>
      </c>
      <c r="Y1411" s="232">
        <v>0</v>
      </c>
      <c r="Z1411" s="233">
        <v>45991</v>
      </c>
      <c r="AA1411" s="234">
        <v>2</v>
      </c>
      <c r="AB1411" s="232">
        <v>22.22</v>
      </c>
    </row>
    <row r="1412" spans="1:28" x14ac:dyDescent="0.25">
      <c r="A1412" s="16" t="s">
        <v>873</v>
      </c>
      <c r="B1412" s="16" t="s">
        <v>3474</v>
      </c>
      <c r="C1412" s="16" t="s">
        <v>6408</v>
      </c>
      <c r="D1412" s="16" t="s">
        <v>6409</v>
      </c>
      <c r="F1412" s="16" t="s">
        <v>3640</v>
      </c>
      <c r="G1412" s="16" t="s">
        <v>3641</v>
      </c>
      <c r="H1412" s="238">
        <v>2</v>
      </c>
      <c r="I1412" s="238">
        <v>0</v>
      </c>
      <c r="J1412" s="238">
        <v>0</v>
      </c>
      <c r="K1412" s="238">
        <v>0</v>
      </c>
      <c r="L1412" s="238">
        <v>0</v>
      </c>
      <c r="M1412" s="238">
        <v>0</v>
      </c>
      <c r="N1412" s="238">
        <v>0</v>
      </c>
      <c r="O1412" s="238">
        <v>0</v>
      </c>
      <c r="P1412" s="238">
        <v>0</v>
      </c>
      <c r="Q1412" s="232">
        <v>22.22</v>
      </c>
      <c r="R1412" s="232">
        <v>0</v>
      </c>
      <c r="S1412" s="232">
        <v>0</v>
      </c>
      <c r="T1412" s="232">
        <v>0</v>
      </c>
      <c r="U1412" s="232">
        <v>0</v>
      </c>
      <c r="V1412" s="232">
        <v>0</v>
      </c>
      <c r="W1412" s="232">
        <v>0</v>
      </c>
      <c r="X1412" s="232">
        <v>0</v>
      </c>
      <c r="Y1412" s="232">
        <v>0</v>
      </c>
      <c r="Z1412" s="233">
        <v>45991</v>
      </c>
      <c r="AA1412" s="234">
        <v>2</v>
      </c>
      <c r="AB1412" s="232">
        <v>22.22</v>
      </c>
    </row>
    <row r="1413" spans="1:28" x14ac:dyDescent="0.25">
      <c r="A1413" s="16" t="s">
        <v>873</v>
      </c>
      <c r="B1413" s="16" t="s">
        <v>3474</v>
      </c>
      <c r="C1413" s="16" t="s">
        <v>6410</v>
      </c>
      <c r="D1413" s="16" t="s">
        <v>6411</v>
      </c>
      <c r="F1413" s="16" t="s">
        <v>3640</v>
      </c>
      <c r="G1413" s="16" t="s">
        <v>3641</v>
      </c>
      <c r="H1413" s="238">
        <v>10</v>
      </c>
      <c r="I1413" s="238">
        <v>0</v>
      </c>
      <c r="J1413" s="238">
        <v>0</v>
      </c>
      <c r="K1413" s="238">
        <v>0</v>
      </c>
      <c r="L1413" s="238">
        <v>0</v>
      </c>
      <c r="M1413" s="238">
        <v>0</v>
      </c>
      <c r="N1413" s="238">
        <v>0</v>
      </c>
      <c r="O1413" s="238">
        <v>0</v>
      </c>
      <c r="P1413" s="238">
        <v>0</v>
      </c>
      <c r="Q1413" s="232">
        <v>111.1</v>
      </c>
      <c r="R1413" s="232">
        <v>0</v>
      </c>
      <c r="S1413" s="232">
        <v>0</v>
      </c>
      <c r="T1413" s="232">
        <v>0</v>
      </c>
      <c r="U1413" s="232">
        <v>0</v>
      </c>
      <c r="V1413" s="232">
        <v>0</v>
      </c>
      <c r="W1413" s="232">
        <v>0</v>
      </c>
      <c r="X1413" s="232">
        <v>0</v>
      </c>
      <c r="Y1413" s="232">
        <v>0</v>
      </c>
      <c r="Z1413" s="233">
        <v>45991</v>
      </c>
      <c r="AA1413" s="234">
        <v>10</v>
      </c>
      <c r="AB1413" s="232">
        <v>111.1</v>
      </c>
    </row>
    <row r="1414" spans="1:28" x14ac:dyDescent="0.25">
      <c r="A1414" s="16" t="s">
        <v>873</v>
      </c>
      <c r="B1414" s="16" t="s">
        <v>3474</v>
      </c>
      <c r="C1414" s="16" t="s">
        <v>6412</v>
      </c>
      <c r="D1414" s="16" t="s">
        <v>6413</v>
      </c>
      <c r="F1414" s="16" t="s">
        <v>3640</v>
      </c>
      <c r="G1414" s="16" t="s">
        <v>3641</v>
      </c>
      <c r="H1414" s="238">
        <v>6</v>
      </c>
      <c r="I1414" s="238">
        <v>0</v>
      </c>
      <c r="J1414" s="238">
        <v>0</v>
      </c>
      <c r="K1414" s="238">
        <v>0</v>
      </c>
      <c r="L1414" s="238">
        <v>0</v>
      </c>
      <c r="M1414" s="238">
        <v>0</v>
      </c>
      <c r="N1414" s="238">
        <v>0</v>
      </c>
      <c r="O1414" s="238">
        <v>0</v>
      </c>
      <c r="P1414" s="238">
        <v>0</v>
      </c>
      <c r="Q1414" s="232">
        <v>66.66</v>
      </c>
      <c r="R1414" s="232">
        <v>0</v>
      </c>
      <c r="S1414" s="232">
        <v>0</v>
      </c>
      <c r="T1414" s="232">
        <v>0</v>
      </c>
      <c r="U1414" s="232">
        <v>0</v>
      </c>
      <c r="V1414" s="232">
        <v>0</v>
      </c>
      <c r="W1414" s="232">
        <v>0</v>
      </c>
      <c r="X1414" s="232">
        <v>0</v>
      </c>
      <c r="Y1414" s="232">
        <v>0</v>
      </c>
      <c r="Z1414" s="233">
        <v>45991</v>
      </c>
      <c r="AA1414" s="234">
        <v>6</v>
      </c>
      <c r="AB1414" s="232">
        <v>66.66</v>
      </c>
    </row>
    <row r="1415" spans="1:28" x14ac:dyDescent="0.25">
      <c r="A1415" s="16" t="s">
        <v>873</v>
      </c>
      <c r="B1415" s="16" t="s">
        <v>3474</v>
      </c>
      <c r="C1415" s="16" t="s">
        <v>6414</v>
      </c>
      <c r="D1415" s="16" t="s">
        <v>6415</v>
      </c>
      <c r="F1415" s="16" t="s">
        <v>3640</v>
      </c>
      <c r="G1415" s="16" t="s">
        <v>3641</v>
      </c>
      <c r="H1415" s="238">
        <v>4</v>
      </c>
      <c r="I1415" s="238">
        <v>0</v>
      </c>
      <c r="J1415" s="238">
        <v>0</v>
      </c>
      <c r="K1415" s="238">
        <v>0</v>
      </c>
      <c r="L1415" s="238">
        <v>0</v>
      </c>
      <c r="M1415" s="238">
        <v>0</v>
      </c>
      <c r="N1415" s="238">
        <v>0</v>
      </c>
      <c r="O1415" s="238">
        <v>0</v>
      </c>
      <c r="P1415" s="238">
        <v>0</v>
      </c>
      <c r="Q1415" s="232">
        <v>44.44</v>
      </c>
      <c r="R1415" s="232">
        <v>0</v>
      </c>
      <c r="S1415" s="232">
        <v>0</v>
      </c>
      <c r="T1415" s="232">
        <v>0</v>
      </c>
      <c r="U1415" s="232">
        <v>0</v>
      </c>
      <c r="V1415" s="232">
        <v>0</v>
      </c>
      <c r="W1415" s="232">
        <v>0</v>
      </c>
      <c r="X1415" s="232">
        <v>0</v>
      </c>
      <c r="Y1415" s="232">
        <v>0</v>
      </c>
      <c r="Z1415" s="233">
        <v>45991</v>
      </c>
      <c r="AA1415" s="234">
        <v>4</v>
      </c>
      <c r="AB1415" s="232">
        <v>44.44</v>
      </c>
    </row>
    <row r="1416" spans="1:28" x14ac:dyDescent="0.25">
      <c r="A1416" s="16" t="s">
        <v>873</v>
      </c>
      <c r="B1416" s="16" t="s">
        <v>3474</v>
      </c>
      <c r="C1416" s="16" t="s">
        <v>6416</v>
      </c>
      <c r="D1416" s="16" t="s">
        <v>6417</v>
      </c>
      <c r="F1416" s="16" t="s">
        <v>3640</v>
      </c>
      <c r="G1416" s="16" t="s">
        <v>3641</v>
      </c>
      <c r="H1416" s="238">
        <v>4</v>
      </c>
      <c r="I1416" s="238">
        <v>0</v>
      </c>
      <c r="J1416" s="238">
        <v>0</v>
      </c>
      <c r="K1416" s="238">
        <v>0</v>
      </c>
      <c r="L1416" s="238">
        <v>0</v>
      </c>
      <c r="M1416" s="238">
        <v>0</v>
      </c>
      <c r="N1416" s="238">
        <v>0</v>
      </c>
      <c r="O1416" s="238">
        <v>0</v>
      </c>
      <c r="P1416" s="238">
        <v>0</v>
      </c>
      <c r="Q1416" s="232">
        <v>44.44</v>
      </c>
      <c r="R1416" s="232">
        <v>0</v>
      </c>
      <c r="S1416" s="232">
        <v>0</v>
      </c>
      <c r="T1416" s="232">
        <v>0</v>
      </c>
      <c r="U1416" s="232">
        <v>0</v>
      </c>
      <c r="V1416" s="232">
        <v>0</v>
      </c>
      <c r="W1416" s="232">
        <v>0</v>
      </c>
      <c r="X1416" s="232">
        <v>0</v>
      </c>
      <c r="Y1416" s="232">
        <v>0</v>
      </c>
      <c r="Z1416" s="233">
        <v>45991</v>
      </c>
      <c r="AA1416" s="234">
        <v>4</v>
      </c>
      <c r="AB1416" s="232">
        <v>44.44</v>
      </c>
    </row>
    <row r="1417" spans="1:28" x14ac:dyDescent="0.25">
      <c r="A1417" s="16" t="s">
        <v>873</v>
      </c>
      <c r="B1417" s="16" t="s">
        <v>3474</v>
      </c>
      <c r="C1417" s="16" t="s">
        <v>6418</v>
      </c>
      <c r="D1417" s="16" t="s">
        <v>6419</v>
      </c>
      <c r="F1417" s="16" t="s">
        <v>3640</v>
      </c>
      <c r="G1417" s="16" t="s">
        <v>3641</v>
      </c>
      <c r="H1417" s="238">
        <v>4</v>
      </c>
      <c r="I1417" s="238">
        <v>0</v>
      </c>
      <c r="J1417" s="238">
        <v>0</v>
      </c>
      <c r="K1417" s="238">
        <v>0</v>
      </c>
      <c r="L1417" s="238">
        <v>0</v>
      </c>
      <c r="M1417" s="238">
        <v>0</v>
      </c>
      <c r="N1417" s="238">
        <v>0</v>
      </c>
      <c r="O1417" s="238">
        <v>0</v>
      </c>
      <c r="P1417" s="238">
        <v>0</v>
      </c>
      <c r="Q1417" s="232">
        <v>44.44</v>
      </c>
      <c r="R1417" s="232">
        <v>0</v>
      </c>
      <c r="S1417" s="232">
        <v>0</v>
      </c>
      <c r="T1417" s="232">
        <v>0</v>
      </c>
      <c r="U1417" s="232">
        <v>0</v>
      </c>
      <c r="V1417" s="232">
        <v>0</v>
      </c>
      <c r="W1417" s="232">
        <v>0</v>
      </c>
      <c r="X1417" s="232">
        <v>0</v>
      </c>
      <c r="Y1417" s="232">
        <v>0</v>
      </c>
      <c r="Z1417" s="233">
        <v>45991</v>
      </c>
      <c r="AA1417" s="234">
        <v>4</v>
      </c>
      <c r="AB1417" s="232">
        <v>44.44</v>
      </c>
    </row>
    <row r="1418" spans="1:28" x14ac:dyDescent="0.25">
      <c r="A1418" s="16" t="s">
        <v>873</v>
      </c>
      <c r="B1418" s="16" t="s">
        <v>3474</v>
      </c>
      <c r="C1418" s="16" t="s">
        <v>6420</v>
      </c>
      <c r="D1418" s="16" t="s">
        <v>6421</v>
      </c>
      <c r="F1418" s="16" t="s">
        <v>3640</v>
      </c>
      <c r="G1418" s="16" t="s">
        <v>3641</v>
      </c>
      <c r="H1418" s="238">
        <v>2</v>
      </c>
      <c r="I1418" s="238">
        <v>0</v>
      </c>
      <c r="J1418" s="238">
        <v>0</v>
      </c>
      <c r="K1418" s="238">
        <v>0</v>
      </c>
      <c r="L1418" s="238">
        <v>0</v>
      </c>
      <c r="M1418" s="238">
        <v>0</v>
      </c>
      <c r="N1418" s="238">
        <v>0</v>
      </c>
      <c r="O1418" s="238">
        <v>0</v>
      </c>
      <c r="P1418" s="238">
        <v>0</v>
      </c>
      <c r="Q1418" s="232">
        <v>22.22</v>
      </c>
      <c r="R1418" s="232">
        <v>0</v>
      </c>
      <c r="S1418" s="232">
        <v>0</v>
      </c>
      <c r="T1418" s="232">
        <v>0</v>
      </c>
      <c r="U1418" s="232">
        <v>0</v>
      </c>
      <c r="V1418" s="232">
        <v>0</v>
      </c>
      <c r="W1418" s="232">
        <v>0</v>
      </c>
      <c r="X1418" s="232">
        <v>0</v>
      </c>
      <c r="Y1418" s="232">
        <v>0</v>
      </c>
      <c r="Z1418" s="233">
        <v>45991</v>
      </c>
      <c r="AA1418" s="234">
        <v>2</v>
      </c>
      <c r="AB1418" s="232">
        <v>22.22</v>
      </c>
    </row>
    <row r="1419" spans="1:28" x14ac:dyDescent="0.25">
      <c r="A1419" s="16" t="s">
        <v>873</v>
      </c>
      <c r="B1419" s="16" t="s">
        <v>3474</v>
      </c>
      <c r="C1419" s="16" t="s">
        <v>6422</v>
      </c>
      <c r="D1419" s="16" t="s">
        <v>6423</v>
      </c>
      <c r="F1419" s="16" t="s">
        <v>3640</v>
      </c>
      <c r="G1419" s="16" t="s">
        <v>3641</v>
      </c>
      <c r="H1419" s="238">
        <v>4</v>
      </c>
      <c r="I1419" s="238">
        <v>0</v>
      </c>
      <c r="J1419" s="238">
        <v>0</v>
      </c>
      <c r="K1419" s="238">
        <v>0</v>
      </c>
      <c r="L1419" s="238">
        <v>0</v>
      </c>
      <c r="M1419" s="238">
        <v>0</v>
      </c>
      <c r="N1419" s="238">
        <v>0</v>
      </c>
      <c r="O1419" s="238">
        <v>0</v>
      </c>
      <c r="P1419" s="238">
        <v>0</v>
      </c>
      <c r="Q1419" s="232">
        <v>44.44</v>
      </c>
      <c r="R1419" s="232">
        <v>0</v>
      </c>
      <c r="S1419" s="232">
        <v>0</v>
      </c>
      <c r="T1419" s="232">
        <v>0</v>
      </c>
      <c r="U1419" s="232">
        <v>0</v>
      </c>
      <c r="V1419" s="232">
        <v>0</v>
      </c>
      <c r="W1419" s="232">
        <v>0</v>
      </c>
      <c r="X1419" s="232">
        <v>0</v>
      </c>
      <c r="Y1419" s="232">
        <v>0</v>
      </c>
      <c r="Z1419" s="233">
        <v>45991</v>
      </c>
      <c r="AA1419" s="234">
        <v>4</v>
      </c>
      <c r="AB1419" s="232">
        <v>44.44</v>
      </c>
    </row>
    <row r="1420" spans="1:28" x14ac:dyDescent="0.25">
      <c r="A1420" s="16" t="s">
        <v>873</v>
      </c>
      <c r="B1420" s="16" t="s">
        <v>3474</v>
      </c>
      <c r="C1420" s="16" t="s">
        <v>6424</v>
      </c>
      <c r="D1420" s="16" t="s">
        <v>6425</v>
      </c>
      <c r="F1420" s="16" t="s">
        <v>3640</v>
      </c>
      <c r="G1420" s="16" t="s">
        <v>3641</v>
      </c>
      <c r="H1420" s="238">
        <v>2</v>
      </c>
      <c r="I1420" s="238">
        <v>0</v>
      </c>
      <c r="J1420" s="238">
        <v>0</v>
      </c>
      <c r="K1420" s="238">
        <v>0</v>
      </c>
      <c r="L1420" s="238">
        <v>0</v>
      </c>
      <c r="M1420" s="238">
        <v>0</v>
      </c>
      <c r="N1420" s="238">
        <v>0</v>
      </c>
      <c r="O1420" s="238">
        <v>0</v>
      </c>
      <c r="P1420" s="238">
        <v>0</v>
      </c>
      <c r="Q1420" s="232">
        <v>22.22</v>
      </c>
      <c r="R1420" s="232">
        <v>0</v>
      </c>
      <c r="S1420" s="232">
        <v>0</v>
      </c>
      <c r="T1420" s="232">
        <v>0</v>
      </c>
      <c r="U1420" s="232">
        <v>0</v>
      </c>
      <c r="V1420" s="232">
        <v>0</v>
      </c>
      <c r="W1420" s="232">
        <v>0</v>
      </c>
      <c r="X1420" s="232">
        <v>0</v>
      </c>
      <c r="Y1420" s="232">
        <v>0</v>
      </c>
      <c r="Z1420" s="233">
        <v>45991</v>
      </c>
      <c r="AA1420" s="234">
        <v>2</v>
      </c>
      <c r="AB1420" s="232">
        <v>22.22</v>
      </c>
    </row>
    <row r="1421" spans="1:28" x14ac:dyDescent="0.25">
      <c r="A1421" s="16" t="s">
        <v>873</v>
      </c>
      <c r="B1421" s="16" t="s">
        <v>3474</v>
      </c>
      <c r="C1421" s="16" t="s">
        <v>6426</v>
      </c>
      <c r="D1421" s="16" t="s">
        <v>6427</v>
      </c>
      <c r="F1421" s="16" t="s">
        <v>3640</v>
      </c>
      <c r="G1421" s="16" t="s">
        <v>3641</v>
      </c>
      <c r="H1421" s="238">
        <v>4</v>
      </c>
      <c r="I1421" s="238">
        <v>0</v>
      </c>
      <c r="J1421" s="238">
        <v>0</v>
      </c>
      <c r="K1421" s="238">
        <v>0</v>
      </c>
      <c r="L1421" s="238">
        <v>0</v>
      </c>
      <c r="M1421" s="238">
        <v>0</v>
      </c>
      <c r="N1421" s="238">
        <v>0</v>
      </c>
      <c r="O1421" s="238">
        <v>0</v>
      </c>
      <c r="P1421" s="238">
        <v>0</v>
      </c>
      <c r="Q1421" s="232">
        <v>44.44</v>
      </c>
      <c r="R1421" s="232">
        <v>0</v>
      </c>
      <c r="S1421" s="232">
        <v>0</v>
      </c>
      <c r="T1421" s="232">
        <v>0</v>
      </c>
      <c r="U1421" s="232">
        <v>0</v>
      </c>
      <c r="V1421" s="232">
        <v>0</v>
      </c>
      <c r="W1421" s="232">
        <v>0</v>
      </c>
      <c r="X1421" s="232">
        <v>0</v>
      </c>
      <c r="Y1421" s="232">
        <v>0</v>
      </c>
      <c r="Z1421" s="233">
        <v>45991</v>
      </c>
      <c r="AA1421" s="234">
        <v>4</v>
      </c>
      <c r="AB1421" s="232">
        <v>44.44</v>
      </c>
    </row>
    <row r="1422" spans="1:28" x14ac:dyDescent="0.25">
      <c r="A1422" s="16" t="s">
        <v>873</v>
      </c>
      <c r="B1422" s="16" t="s">
        <v>3474</v>
      </c>
      <c r="C1422" s="16" t="s">
        <v>6428</v>
      </c>
      <c r="D1422" s="16" t="s">
        <v>6429</v>
      </c>
      <c r="F1422" s="16" t="s">
        <v>3640</v>
      </c>
      <c r="G1422" s="16" t="s">
        <v>3641</v>
      </c>
      <c r="H1422" s="238">
        <v>2</v>
      </c>
      <c r="I1422" s="238">
        <v>0</v>
      </c>
      <c r="J1422" s="238">
        <v>0</v>
      </c>
      <c r="K1422" s="238">
        <v>0</v>
      </c>
      <c r="L1422" s="238">
        <v>0</v>
      </c>
      <c r="M1422" s="238">
        <v>0</v>
      </c>
      <c r="N1422" s="238">
        <v>0</v>
      </c>
      <c r="O1422" s="238">
        <v>0</v>
      </c>
      <c r="P1422" s="238">
        <v>0</v>
      </c>
      <c r="Q1422" s="232">
        <v>22.22</v>
      </c>
      <c r="R1422" s="232">
        <v>0</v>
      </c>
      <c r="S1422" s="232">
        <v>0</v>
      </c>
      <c r="T1422" s="232">
        <v>0</v>
      </c>
      <c r="U1422" s="232">
        <v>0</v>
      </c>
      <c r="V1422" s="232">
        <v>0</v>
      </c>
      <c r="W1422" s="232">
        <v>0</v>
      </c>
      <c r="X1422" s="232">
        <v>0</v>
      </c>
      <c r="Y1422" s="232">
        <v>0</v>
      </c>
      <c r="Z1422" s="233">
        <v>45991</v>
      </c>
      <c r="AA1422" s="234">
        <v>2</v>
      </c>
      <c r="AB1422" s="232">
        <v>22.22</v>
      </c>
    </row>
    <row r="1423" spans="1:28" x14ac:dyDescent="0.25">
      <c r="A1423" s="16" t="s">
        <v>873</v>
      </c>
      <c r="B1423" s="16" t="s">
        <v>3474</v>
      </c>
      <c r="C1423" s="16" t="s">
        <v>6430</v>
      </c>
      <c r="D1423" s="16" t="s">
        <v>6431</v>
      </c>
      <c r="F1423" s="16" t="s">
        <v>3640</v>
      </c>
      <c r="G1423" s="16" t="s">
        <v>3641</v>
      </c>
      <c r="H1423" s="238">
        <v>3</v>
      </c>
      <c r="I1423" s="238">
        <v>0</v>
      </c>
      <c r="J1423" s="238">
        <v>0</v>
      </c>
      <c r="K1423" s="238">
        <v>0</v>
      </c>
      <c r="L1423" s="238">
        <v>0</v>
      </c>
      <c r="M1423" s="238">
        <v>0</v>
      </c>
      <c r="N1423" s="238">
        <v>0</v>
      </c>
      <c r="O1423" s="238">
        <v>0</v>
      </c>
      <c r="P1423" s="238">
        <v>0</v>
      </c>
      <c r="Q1423" s="232">
        <v>33.33</v>
      </c>
      <c r="R1423" s="232">
        <v>0</v>
      </c>
      <c r="S1423" s="232">
        <v>0</v>
      </c>
      <c r="T1423" s="232">
        <v>0</v>
      </c>
      <c r="U1423" s="232">
        <v>0</v>
      </c>
      <c r="V1423" s="232">
        <v>0</v>
      </c>
      <c r="W1423" s="232">
        <v>0</v>
      </c>
      <c r="X1423" s="232">
        <v>0</v>
      </c>
      <c r="Y1423" s="232">
        <v>0</v>
      </c>
      <c r="Z1423" s="233">
        <v>45991</v>
      </c>
      <c r="AA1423" s="234">
        <v>3</v>
      </c>
      <c r="AB1423" s="232">
        <v>33.33</v>
      </c>
    </row>
    <row r="1424" spans="1:28" x14ac:dyDescent="0.25">
      <c r="A1424" s="16" t="s">
        <v>873</v>
      </c>
      <c r="B1424" s="16" t="s">
        <v>3474</v>
      </c>
      <c r="C1424" s="16" t="s">
        <v>6432</v>
      </c>
      <c r="D1424" s="16" t="s">
        <v>6433</v>
      </c>
      <c r="F1424" s="16" t="s">
        <v>3640</v>
      </c>
      <c r="G1424" s="16" t="s">
        <v>3641</v>
      </c>
      <c r="H1424" s="238">
        <v>2</v>
      </c>
      <c r="I1424" s="238">
        <v>0</v>
      </c>
      <c r="J1424" s="238">
        <v>0</v>
      </c>
      <c r="K1424" s="238">
        <v>0</v>
      </c>
      <c r="L1424" s="238">
        <v>0</v>
      </c>
      <c r="M1424" s="238">
        <v>0</v>
      </c>
      <c r="N1424" s="238">
        <v>0</v>
      </c>
      <c r="O1424" s="238">
        <v>0</v>
      </c>
      <c r="P1424" s="238">
        <v>0</v>
      </c>
      <c r="Q1424" s="232">
        <v>22.22</v>
      </c>
      <c r="R1424" s="232">
        <v>0</v>
      </c>
      <c r="S1424" s="232">
        <v>0</v>
      </c>
      <c r="T1424" s="232">
        <v>0</v>
      </c>
      <c r="U1424" s="232">
        <v>0</v>
      </c>
      <c r="V1424" s="232">
        <v>0</v>
      </c>
      <c r="W1424" s="232">
        <v>0</v>
      </c>
      <c r="X1424" s="232">
        <v>0</v>
      </c>
      <c r="Y1424" s="232">
        <v>0</v>
      </c>
      <c r="Z1424" s="233">
        <v>45991</v>
      </c>
      <c r="AA1424" s="234">
        <v>2</v>
      </c>
      <c r="AB1424" s="232">
        <v>22.22</v>
      </c>
    </row>
    <row r="1425" spans="1:28" x14ac:dyDescent="0.25">
      <c r="A1425" s="16" t="s">
        <v>873</v>
      </c>
      <c r="B1425" s="16" t="s">
        <v>3474</v>
      </c>
      <c r="C1425" s="16" t="s">
        <v>6434</v>
      </c>
      <c r="D1425" s="16" t="s">
        <v>6435</v>
      </c>
      <c r="F1425" s="16" t="s">
        <v>3640</v>
      </c>
      <c r="G1425" s="16" t="s">
        <v>3641</v>
      </c>
      <c r="H1425" s="238">
        <v>3</v>
      </c>
      <c r="I1425" s="238">
        <v>0</v>
      </c>
      <c r="J1425" s="238">
        <v>0</v>
      </c>
      <c r="K1425" s="238">
        <v>0</v>
      </c>
      <c r="L1425" s="238">
        <v>0</v>
      </c>
      <c r="M1425" s="238">
        <v>0</v>
      </c>
      <c r="N1425" s="238">
        <v>0</v>
      </c>
      <c r="O1425" s="238">
        <v>0</v>
      </c>
      <c r="P1425" s="238">
        <v>0</v>
      </c>
      <c r="Q1425" s="232">
        <v>33.33</v>
      </c>
      <c r="R1425" s="232">
        <v>0</v>
      </c>
      <c r="S1425" s="232">
        <v>0</v>
      </c>
      <c r="T1425" s="232">
        <v>0</v>
      </c>
      <c r="U1425" s="232">
        <v>0</v>
      </c>
      <c r="V1425" s="232">
        <v>0</v>
      </c>
      <c r="W1425" s="232">
        <v>0</v>
      </c>
      <c r="X1425" s="232">
        <v>0</v>
      </c>
      <c r="Y1425" s="232">
        <v>0</v>
      </c>
      <c r="Z1425" s="233">
        <v>45991</v>
      </c>
      <c r="AA1425" s="234">
        <v>3</v>
      </c>
      <c r="AB1425" s="232">
        <v>33.33</v>
      </c>
    </row>
    <row r="1426" spans="1:28" x14ac:dyDescent="0.25">
      <c r="A1426" s="16" t="s">
        <v>873</v>
      </c>
      <c r="B1426" s="16" t="s">
        <v>3474</v>
      </c>
      <c r="C1426" s="16" t="s">
        <v>6436</v>
      </c>
      <c r="D1426" s="16" t="s">
        <v>6437</v>
      </c>
      <c r="F1426" s="16" t="s">
        <v>3640</v>
      </c>
      <c r="G1426" s="16" t="s">
        <v>3641</v>
      </c>
      <c r="H1426" s="238">
        <v>3</v>
      </c>
      <c r="I1426" s="238">
        <v>0</v>
      </c>
      <c r="J1426" s="238">
        <v>0</v>
      </c>
      <c r="K1426" s="238">
        <v>0</v>
      </c>
      <c r="L1426" s="238">
        <v>0</v>
      </c>
      <c r="M1426" s="238">
        <v>0</v>
      </c>
      <c r="N1426" s="238">
        <v>0</v>
      </c>
      <c r="O1426" s="238">
        <v>0</v>
      </c>
      <c r="P1426" s="238">
        <v>0</v>
      </c>
      <c r="Q1426" s="232">
        <v>33.33</v>
      </c>
      <c r="R1426" s="232">
        <v>0</v>
      </c>
      <c r="S1426" s="232">
        <v>0</v>
      </c>
      <c r="T1426" s="232">
        <v>0</v>
      </c>
      <c r="U1426" s="232">
        <v>0</v>
      </c>
      <c r="V1426" s="232">
        <v>0</v>
      </c>
      <c r="W1426" s="232">
        <v>0</v>
      </c>
      <c r="X1426" s="232">
        <v>0</v>
      </c>
      <c r="Y1426" s="232">
        <v>0</v>
      </c>
      <c r="Z1426" s="233">
        <v>45991</v>
      </c>
      <c r="AA1426" s="234">
        <v>3</v>
      </c>
      <c r="AB1426" s="232">
        <v>33.33</v>
      </c>
    </row>
    <row r="1427" spans="1:28" x14ac:dyDescent="0.25">
      <c r="A1427" s="16" t="s">
        <v>873</v>
      </c>
      <c r="B1427" s="16" t="s">
        <v>3474</v>
      </c>
      <c r="C1427" s="16" t="s">
        <v>6438</v>
      </c>
      <c r="D1427" s="16" t="s">
        <v>6439</v>
      </c>
      <c r="F1427" s="16" t="s">
        <v>3640</v>
      </c>
      <c r="G1427" s="16" t="s">
        <v>3641</v>
      </c>
      <c r="H1427" s="238">
        <v>8</v>
      </c>
      <c r="I1427" s="238">
        <v>0</v>
      </c>
      <c r="J1427" s="238">
        <v>0</v>
      </c>
      <c r="K1427" s="238">
        <v>0</v>
      </c>
      <c r="L1427" s="238">
        <v>0</v>
      </c>
      <c r="M1427" s="238">
        <v>0</v>
      </c>
      <c r="N1427" s="238">
        <v>0</v>
      </c>
      <c r="O1427" s="238">
        <v>0</v>
      </c>
      <c r="P1427" s="238">
        <v>0</v>
      </c>
      <c r="Q1427" s="232">
        <v>88.88</v>
      </c>
      <c r="R1427" s="232">
        <v>0</v>
      </c>
      <c r="S1427" s="232">
        <v>0</v>
      </c>
      <c r="T1427" s="232">
        <v>0</v>
      </c>
      <c r="U1427" s="232">
        <v>0</v>
      </c>
      <c r="V1427" s="232">
        <v>0</v>
      </c>
      <c r="W1427" s="232">
        <v>0</v>
      </c>
      <c r="X1427" s="232">
        <v>0</v>
      </c>
      <c r="Y1427" s="232">
        <v>0</v>
      </c>
      <c r="Z1427" s="233">
        <v>45991</v>
      </c>
      <c r="AA1427" s="234">
        <v>8</v>
      </c>
      <c r="AB1427" s="232">
        <v>88.88</v>
      </c>
    </row>
    <row r="1428" spans="1:28" x14ac:dyDescent="0.25">
      <c r="A1428" s="16" t="s">
        <v>873</v>
      </c>
      <c r="B1428" s="16" t="s">
        <v>3474</v>
      </c>
      <c r="C1428" s="16" t="s">
        <v>6440</v>
      </c>
      <c r="D1428" s="16" t="s">
        <v>6441</v>
      </c>
      <c r="F1428" s="16" t="s">
        <v>3640</v>
      </c>
      <c r="G1428" s="16" t="s">
        <v>3641</v>
      </c>
      <c r="H1428" s="238">
        <v>5</v>
      </c>
      <c r="I1428" s="238">
        <v>0</v>
      </c>
      <c r="J1428" s="238">
        <v>0</v>
      </c>
      <c r="K1428" s="238">
        <v>0</v>
      </c>
      <c r="L1428" s="238">
        <v>0</v>
      </c>
      <c r="M1428" s="238">
        <v>0</v>
      </c>
      <c r="N1428" s="238">
        <v>0</v>
      </c>
      <c r="O1428" s="238">
        <v>0</v>
      </c>
      <c r="P1428" s="238">
        <v>0</v>
      </c>
      <c r="Q1428" s="232">
        <v>55.55</v>
      </c>
      <c r="R1428" s="232">
        <v>0</v>
      </c>
      <c r="S1428" s="232">
        <v>0</v>
      </c>
      <c r="T1428" s="232">
        <v>0</v>
      </c>
      <c r="U1428" s="232">
        <v>0</v>
      </c>
      <c r="V1428" s="232">
        <v>0</v>
      </c>
      <c r="W1428" s="232">
        <v>0</v>
      </c>
      <c r="X1428" s="232">
        <v>0</v>
      </c>
      <c r="Y1428" s="232">
        <v>0</v>
      </c>
      <c r="Z1428" s="233">
        <v>45991</v>
      </c>
      <c r="AA1428" s="234">
        <v>5</v>
      </c>
      <c r="AB1428" s="232">
        <v>55.55</v>
      </c>
    </row>
    <row r="1429" spans="1:28" x14ac:dyDescent="0.25">
      <c r="A1429" s="16" t="s">
        <v>873</v>
      </c>
      <c r="B1429" s="16" t="s">
        <v>3474</v>
      </c>
      <c r="C1429" s="16" t="s">
        <v>6442</v>
      </c>
      <c r="D1429" s="16" t="s">
        <v>6443</v>
      </c>
      <c r="F1429" s="16" t="s">
        <v>3640</v>
      </c>
      <c r="G1429" s="16" t="s">
        <v>3641</v>
      </c>
      <c r="H1429" s="238">
        <v>1</v>
      </c>
      <c r="I1429" s="238">
        <v>0</v>
      </c>
      <c r="J1429" s="238">
        <v>0</v>
      </c>
      <c r="K1429" s="238">
        <v>0</v>
      </c>
      <c r="L1429" s="238">
        <v>0</v>
      </c>
      <c r="M1429" s="238">
        <v>0</v>
      </c>
      <c r="N1429" s="238">
        <v>0</v>
      </c>
      <c r="O1429" s="238">
        <v>0</v>
      </c>
      <c r="P1429" s="238">
        <v>0</v>
      </c>
      <c r="Q1429" s="232">
        <v>11.11</v>
      </c>
      <c r="R1429" s="232">
        <v>0</v>
      </c>
      <c r="S1429" s="232">
        <v>0</v>
      </c>
      <c r="T1429" s="232">
        <v>0</v>
      </c>
      <c r="U1429" s="232">
        <v>0</v>
      </c>
      <c r="V1429" s="232">
        <v>0</v>
      </c>
      <c r="W1429" s="232">
        <v>0</v>
      </c>
      <c r="X1429" s="232">
        <v>0</v>
      </c>
      <c r="Y1429" s="232">
        <v>0</v>
      </c>
      <c r="Z1429" s="233">
        <v>45991</v>
      </c>
      <c r="AA1429" s="234">
        <v>1</v>
      </c>
      <c r="AB1429" s="232">
        <v>11.11</v>
      </c>
    </row>
    <row r="1430" spans="1:28" x14ac:dyDescent="0.25">
      <c r="A1430" s="16" t="s">
        <v>873</v>
      </c>
      <c r="B1430" s="16" t="s">
        <v>3474</v>
      </c>
      <c r="C1430" s="16" t="s">
        <v>6444</v>
      </c>
      <c r="D1430" s="16" t="s">
        <v>6445</v>
      </c>
      <c r="F1430" s="16" t="s">
        <v>3640</v>
      </c>
      <c r="G1430" s="16" t="s">
        <v>3641</v>
      </c>
      <c r="H1430" s="238">
        <v>2</v>
      </c>
      <c r="I1430" s="238">
        <v>0</v>
      </c>
      <c r="J1430" s="238">
        <v>0</v>
      </c>
      <c r="K1430" s="238">
        <v>0</v>
      </c>
      <c r="L1430" s="238">
        <v>0</v>
      </c>
      <c r="M1430" s="238">
        <v>0</v>
      </c>
      <c r="N1430" s="238">
        <v>0</v>
      </c>
      <c r="O1430" s="238">
        <v>0</v>
      </c>
      <c r="P1430" s="238">
        <v>0</v>
      </c>
      <c r="Q1430" s="232">
        <v>22.22</v>
      </c>
      <c r="R1430" s="232">
        <v>0</v>
      </c>
      <c r="S1430" s="232">
        <v>0</v>
      </c>
      <c r="T1430" s="232">
        <v>0</v>
      </c>
      <c r="U1430" s="232">
        <v>0</v>
      </c>
      <c r="V1430" s="232">
        <v>0</v>
      </c>
      <c r="W1430" s="232">
        <v>0</v>
      </c>
      <c r="X1430" s="232">
        <v>0</v>
      </c>
      <c r="Y1430" s="232">
        <v>0</v>
      </c>
      <c r="Z1430" s="233">
        <v>45991</v>
      </c>
      <c r="AA1430" s="234">
        <v>2</v>
      </c>
      <c r="AB1430" s="232">
        <v>22.22</v>
      </c>
    </row>
    <row r="1431" spans="1:28" x14ac:dyDescent="0.25">
      <c r="A1431" s="16" t="s">
        <v>873</v>
      </c>
      <c r="B1431" s="16" t="s">
        <v>3474</v>
      </c>
      <c r="C1431" s="16" t="s">
        <v>6446</v>
      </c>
      <c r="D1431" s="16" t="s">
        <v>6447</v>
      </c>
      <c r="F1431" s="16" t="s">
        <v>3640</v>
      </c>
      <c r="G1431" s="16" t="s">
        <v>3641</v>
      </c>
      <c r="H1431" s="238">
        <v>2</v>
      </c>
      <c r="I1431" s="238">
        <v>0</v>
      </c>
      <c r="J1431" s="238">
        <v>0</v>
      </c>
      <c r="K1431" s="238">
        <v>0</v>
      </c>
      <c r="L1431" s="238">
        <v>0</v>
      </c>
      <c r="M1431" s="238">
        <v>0</v>
      </c>
      <c r="N1431" s="238">
        <v>0</v>
      </c>
      <c r="O1431" s="238">
        <v>0</v>
      </c>
      <c r="P1431" s="238">
        <v>0</v>
      </c>
      <c r="Q1431" s="232">
        <v>22.22</v>
      </c>
      <c r="R1431" s="232">
        <v>0</v>
      </c>
      <c r="S1431" s="232">
        <v>0</v>
      </c>
      <c r="T1431" s="232">
        <v>0</v>
      </c>
      <c r="U1431" s="232">
        <v>0</v>
      </c>
      <c r="V1431" s="232">
        <v>0</v>
      </c>
      <c r="W1431" s="232">
        <v>0</v>
      </c>
      <c r="X1431" s="232">
        <v>0</v>
      </c>
      <c r="Y1431" s="232">
        <v>0</v>
      </c>
      <c r="Z1431" s="233">
        <v>45991</v>
      </c>
      <c r="AA1431" s="234">
        <v>2</v>
      </c>
      <c r="AB1431" s="232">
        <v>22.22</v>
      </c>
    </row>
    <row r="1432" spans="1:28" x14ac:dyDescent="0.25">
      <c r="A1432" s="16" t="s">
        <v>873</v>
      </c>
      <c r="B1432" s="16" t="s">
        <v>3474</v>
      </c>
      <c r="C1432" s="16" t="s">
        <v>6448</v>
      </c>
      <c r="D1432" s="16" t="s">
        <v>6449</v>
      </c>
      <c r="F1432" s="16" t="s">
        <v>3640</v>
      </c>
      <c r="G1432" s="16" t="s">
        <v>3641</v>
      </c>
      <c r="H1432" s="238">
        <v>1</v>
      </c>
      <c r="I1432" s="238">
        <v>0</v>
      </c>
      <c r="J1432" s="238">
        <v>0</v>
      </c>
      <c r="K1432" s="238">
        <v>0</v>
      </c>
      <c r="L1432" s="238">
        <v>0</v>
      </c>
      <c r="M1432" s="238">
        <v>0</v>
      </c>
      <c r="N1432" s="238">
        <v>0</v>
      </c>
      <c r="O1432" s="238">
        <v>0</v>
      </c>
      <c r="P1432" s="238">
        <v>0</v>
      </c>
      <c r="Q1432" s="232">
        <v>11.11</v>
      </c>
      <c r="R1432" s="232">
        <v>0</v>
      </c>
      <c r="S1432" s="232">
        <v>0</v>
      </c>
      <c r="T1432" s="232">
        <v>0</v>
      </c>
      <c r="U1432" s="232">
        <v>0</v>
      </c>
      <c r="V1432" s="232">
        <v>0</v>
      </c>
      <c r="W1432" s="232">
        <v>0</v>
      </c>
      <c r="X1432" s="232">
        <v>0</v>
      </c>
      <c r="Y1432" s="232">
        <v>0</v>
      </c>
      <c r="Z1432" s="233">
        <v>45991</v>
      </c>
      <c r="AA1432" s="234">
        <v>1</v>
      </c>
      <c r="AB1432" s="232">
        <v>11.11</v>
      </c>
    </row>
    <row r="1433" spans="1:28" x14ac:dyDescent="0.25">
      <c r="A1433" s="16" t="s">
        <v>873</v>
      </c>
      <c r="B1433" s="16" t="s">
        <v>3474</v>
      </c>
      <c r="C1433" s="16" t="s">
        <v>6450</v>
      </c>
      <c r="D1433" s="16" t="s">
        <v>6451</v>
      </c>
      <c r="F1433" s="16" t="s">
        <v>3640</v>
      </c>
      <c r="G1433" s="16" t="s">
        <v>3641</v>
      </c>
      <c r="H1433" s="238">
        <v>2</v>
      </c>
      <c r="I1433" s="238">
        <v>0</v>
      </c>
      <c r="J1433" s="238">
        <v>0</v>
      </c>
      <c r="K1433" s="238">
        <v>0</v>
      </c>
      <c r="L1433" s="238">
        <v>0</v>
      </c>
      <c r="M1433" s="238">
        <v>0</v>
      </c>
      <c r="N1433" s="238">
        <v>0</v>
      </c>
      <c r="O1433" s="238">
        <v>0</v>
      </c>
      <c r="P1433" s="238">
        <v>0</v>
      </c>
      <c r="Q1433" s="232">
        <v>22.22</v>
      </c>
      <c r="R1433" s="232">
        <v>0</v>
      </c>
      <c r="S1433" s="232">
        <v>0</v>
      </c>
      <c r="T1433" s="232">
        <v>0</v>
      </c>
      <c r="U1433" s="232">
        <v>0</v>
      </c>
      <c r="V1433" s="232">
        <v>0</v>
      </c>
      <c r="W1433" s="232">
        <v>0</v>
      </c>
      <c r="X1433" s="232">
        <v>0</v>
      </c>
      <c r="Y1433" s="232">
        <v>0</v>
      </c>
      <c r="Z1433" s="233">
        <v>45991</v>
      </c>
      <c r="AA1433" s="234">
        <v>2</v>
      </c>
      <c r="AB1433" s="232">
        <v>22.22</v>
      </c>
    </row>
    <row r="1434" spans="1:28" x14ac:dyDescent="0.25">
      <c r="A1434" s="16" t="s">
        <v>873</v>
      </c>
      <c r="B1434" s="16" t="s">
        <v>3474</v>
      </c>
      <c r="C1434" s="16" t="s">
        <v>6452</v>
      </c>
      <c r="D1434" s="16" t="s">
        <v>6453</v>
      </c>
      <c r="F1434" s="16" t="s">
        <v>3640</v>
      </c>
      <c r="G1434" s="16" t="s">
        <v>3641</v>
      </c>
      <c r="H1434" s="238">
        <v>3</v>
      </c>
      <c r="I1434" s="238">
        <v>0</v>
      </c>
      <c r="J1434" s="238">
        <v>0</v>
      </c>
      <c r="K1434" s="238">
        <v>0</v>
      </c>
      <c r="L1434" s="238">
        <v>0</v>
      </c>
      <c r="M1434" s="238">
        <v>0</v>
      </c>
      <c r="N1434" s="238">
        <v>0</v>
      </c>
      <c r="O1434" s="238">
        <v>0</v>
      </c>
      <c r="P1434" s="238">
        <v>0</v>
      </c>
      <c r="Q1434" s="232">
        <v>33.33</v>
      </c>
      <c r="R1434" s="232">
        <v>0</v>
      </c>
      <c r="S1434" s="232">
        <v>0</v>
      </c>
      <c r="T1434" s="232">
        <v>0</v>
      </c>
      <c r="U1434" s="232">
        <v>0</v>
      </c>
      <c r="V1434" s="232">
        <v>0</v>
      </c>
      <c r="W1434" s="232">
        <v>0</v>
      </c>
      <c r="X1434" s="232">
        <v>0</v>
      </c>
      <c r="Y1434" s="232">
        <v>0</v>
      </c>
      <c r="Z1434" s="233">
        <v>45991</v>
      </c>
      <c r="AA1434" s="234">
        <v>3</v>
      </c>
      <c r="AB1434" s="232">
        <v>33.33</v>
      </c>
    </row>
    <row r="1435" spans="1:28" x14ac:dyDescent="0.25">
      <c r="A1435" s="16" t="s">
        <v>873</v>
      </c>
      <c r="B1435" s="16" t="s">
        <v>3474</v>
      </c>
      <c r="C1435" s="16" t="s">
        <v>6454</v>
      </c>
      <c r="D1435" s="16" t="s">
        <v>6455</v>
      </c>
      <c r="F1435" s="16" t="s">
        <v>3640</v>
      </c>
      <c r="G1435" s="16" t="s">
        <v>3641</v>
      </c>
      <c r="H1435" s="238">
        <v>1</v>
      </c>
      <c r="I1435" s="238">
        <v>0</v>
      </c>
      <c r="J1435" s="238">
        <v>0</v>
      </c>
      <c r="K1435" s="238">
        <v>0</v>
      </c>
      <c r="L1435" s="238">
        <v>0</v>
      </c>
      <c r="M1435" s="238">
        <v>0</v>
      </c>
      <c r="N1435" s="238">
        <v>0</v>
      </c>
      <c r="O1435" s="238">
        <v>0</v>
      </c>
      <c r="P1435" s="238">
        <v>0</v>
      </c>
      <c r="Q1435" s="232">
        <v>11.11</v>
      </c>
      <c r="R1435" s="232">
        <v>0</v>
      </c>
      <c r="S1435" s="232">
        <v>0</v>
      </c>
      <c r="T1435" s="232">
        <v>0</v>
      </c>
      <c r="U1435" s="232">
        <v>0</v>
      </c>
      <c r="V1435" s="232">
        <v>0</v>
      </c>
      <c r="W1435" s="232">
        <v>0</v>
      </c>
      <c r="X1435" s="232">
        <v>0</v>
      </c>
      <c r="Y1435" s="232">
        <v>0</v>
      </c>
      <c r="Z1435" s="233">
        <v>45991</v>
      </c>
      <c r="AA1435" s="234">
        <v>1</v>
      </c>
      <c r="AB1435" s="232">
        <v>11.11</v>
      </c>
    </row>
    <row r="1436" spans="1:28" x14ac:dyDescent="0.25">
      <c r="A1436" s="16" t="s">
        <v>873</v>
      </c>
      <c r="B1436" s="16" t="s">
        <v>3474</v>
      </c>
      <c r="C1436" s="16" t="s">
        <v>6456</v>
      </c>
      <c r="D1436" s="16" t="s">
        <v>6457</v>
      </c>
      <c r="F1436" s="16" t="s">
        <v>3640</v>
      </c>
      <c r="G1436" s="16" t="s">
        <v>3641</v>
      </c>
      <c r="H1436" s="238">
        <v>7</v>
      </c>
      <c r="I1436" s="238">
        <v>0</v>
      </c>
      <c r="J1436" s="238">
        <v>0</v>
      </c>
      <c r="K1436" s="238">
        <v>0</v>
      </c>
      <c r="L1436" s="238">
        <v>0</v>
      </c>
      <c r="M1436" s="238">
        <v>0</v>
      </c>
      <c r="N1436" s="238">
        <v>0</v>
      </c>
      <c r="O1436" s="238">
        <v>0</v>
      </c>
      <c r="P1436" s="238">
        <v>0</v>
      </c>
      <c r="Q1436" s="232">
        <v>77.77</v>
      </c>
      <c r="R1436" s="232">
        <v>0</v>
      </c>
      <c r="S1436" s="232">
        <v>0</v>
      </c>
      <c r="T1436" s="232">
        <v>0</v>
      </c>
      <c r="U1436" s="232">
        <v>0</v>
      </c>
      <c r="V1436" s="232">
        <v>0</v>
      </c>
      <c r="W1436" s="232">
        <v>0</v>
      </c>
      <c r="X1436" s="232">
        <v>0</v>
      </c>
      <c r="Y1436" s="232">
        <v>0</v>
      </c>
      <c r="Z1436" s="233">
        <v>45991</v>
      </c>
      <c r="AA1436" s="234">
        <v>7</v>
      </c>
      <c r="AB1436" s="232">
        <v>77.77</v>
      </c>
    </row>
    <row r="1437" spans="1:28" x14ac:dyDescent="0.25">
      <c r="A1437" s="16" t="s">
        <v>873</v>
      </c>
      <c r="B1437" s="16" t="s">
        <v>3474</v>
      </c>
      <c r="C1437" s="16" t="s">
        <v>6458</v>
      </c>
      <c r="D1437" s="16" t="s">
        <v>6459</v>
      </c>
      <c r="F1437" s="16" t="s">
        <v>3640</v>
      </c>
      <c r="G1437" s="16" t="s">
        <v>3641</v>
      </c>
      <c r="H1437" s="238">
        <v>2</v>
      </c>
      <c r="I1437" s="238">
        <v>0</v>
      </c>
      <c r="J1437" s="238">
        <v>0</v>
      </c>
      <c r="K1437" s="238">
        <v>0</v>
      </c>
      <c r="L1437" s="238">
        <v>0</v>
      </c>
      <c r="M1437" s="238">
        <v>0</v>
      </c>
      <c r="N1437" s="238">
        <v>0</v>
      </c>
      <c r="O1437" s="238">
        <v>0</v>
      </c>
      <c r="P1437" s="238">
        <v>0</v>
      </c>
      <c r="Q1437" s="232">
        <v>22.22</v>
      </c>
      <c r="R1437" s="232">
        <v>0</v>
      </c>
      <c r="S1437" s="232">
        <v>0</v>
      </c>
      <c r="T1437" s="232">
        <v>0</v>
      </c>
      <c r="U1437" s="232">
        <v>0</v>
      </c>
      <c r="V1437" s="232">
        <v>0</v>
      </c>
      <c r="W1437" s="232">
        <v>0</v>
      </c>
      <c r="X1437" s="232">
        <v>0</v>
      </c>
      <c r="Y1437" s="232">
        <v>0</v>
      </c>
      <c r="Z1437" s="233">
        <v>45991</v>
      </c>
      <c r="AA1437" s="234">
        <v>2</v>
      </c>
      <c r="AB1437" s="232">
        <v>22.22</v>
      </c>
    </row>
    <row r="1438" spans="1:28" x14ac:dyDescent="0.25">
      <c r="A1438" s="16" t="s">
        <v>873</v>
      </c>
      <c r="B1438" s="16" t="s">
        <v>3474</v>
      </c>
      <c r="C1438" s="16" t="s">
        <v>6460</v>
      </c>
      <c r="D1438" s="16" t="s">
        <v>6461</v>
      </c>
      <c r="F1438" s="16" t="s">
        <v>3640</v>
      </c>
      <c r="G1438" s="16" t="s">
        <v>3641</v>
      </c>
      <c r="H1438" s="238">
        <v>5</v>
      </c>
      <c r="I1438" s="238">
        <v>0</v>
      </c>
      <c r="J1438" s="238">
        <v>0</v>
      </c>
      <c r="K1438" s="238">
        <v>0</v>
      </c>
      <c r="L1438" s="238">
        <v>0</v>
      </c>
      <c r="M1438" s="238">
        <v>0</v>
      </c>
      <c r="N1438" s="238">
        <v>0</v>
      </c>
      <c r="O1438" s="238">
        <v>0</v>
      </c>
      <c r="P1438" s="238">
        <v>0</v>
      </c>
      <c r="Q1438" s="232">
        <v>55.55</v>
      </c>
      <c r="R1438" s="232">
        <v>0</v>
      </c>
      <c r="S1438" s="232">
        <v>0</v>
      </c>
      <c r="T1438" s="232">
        <v>0</v>
      </c>
      <c r="U1438" s="232">
        <v>0</v>
      </c>
      <c r="V1438" s="232">
        <v>0</v>
      </c>
      <c r="W1438" s="232">
        <v>0</v>
      </c>
      <c r="X1438" s="232">
        <v>0</v>
      </c>
      <c r="Y1438" s="232">
        <v>0</v>
      </c>
      <c r="Z1438" s="233">
        <v>45991</v>
      </c>
      <c r="AA1438" s="234">
        <v>5</v>
      </c>
      <c r="AB1438" s="232">
        <v>55.55</v>
      </c>
    </row>
    <row r="1439" spans="1:28" x14ac:dyDescent="0.25">
      <c r="A1439" s="16" t="s">
        <v>873</v>
      </c>
      <c r="B1439" s="16" t="s">
        <v>3474</v>
      </c>
      <c r="C1439" s="16" t="s">
        <v>6462</v>
      </c>
      <c r="D1439" s="16" t="s">
        <v>6463</v>
      </c>
      <c r="F1439" s="16" t="s">
        <v>3640</v>
      </c>
      <c r="G1439" s="16" t="s">
        <v>3641</v>
      </c>
      <c r="H1439" s="238">
        <v>2</v>
      </c>
      <c r="I1439" s="238">
        <v>0</v>
      </c>
      <c r="J1439" s="238">
        <v>0</v>
      </c>
      <c r="K1439" s="238">
        <v>0</v>
      </c>
      <c r="L1439" s="238">
        <v>0</v>
      </c>
      <c r="M1439" s="238">
        <v>0</v>
      </c>
      <c r="N1439" s="238">
        <v>0</v>
      </c>
      <c r="O1439" s="238">
        <v>0</v>
      </c>
      <c r="P1439" s="238">
        <v>0</v>
      </c>
      <c r="Q1439" s="232">
        <v>22.22</v>
      </c>
      <c r="R1439" s="232">
        <v>0</v>
      </c>
      <c r="S1439" s="232">
        <v>0</v>
      </c>
      <c r="T1439" s="232">
        <v>0</v>
      </c>
      <c r="U1439" s="232">
        <v>0</v>
      </c>
      <c r="V1439" s="232">
        <v>0</v>
      </c>
      <c r="W1439" s="232">
        <v>0</v>
      </c>
      <c r="X1439" s="232">
        <v>0</v>
      </c>
      <c r="Y1439" s="232">
        <v>0</v>
      </c>
      <c r="Z1439" s="233">
        <v>45991</v>
      </c>
      <c r="AA1439" s="234">
        <v>2</v>
      </c>
      <c r="AB1439" s="232">
        <v>22.22</v>
      </c>
    </row>
    <row r="1440" spans="1:28" x14ac:dyDescent="0.25">
      <c r="A1440" s="16" t="s">
        <v>873</v>
      </c>
      <c r="B1440" s="16" t="s">
        <v>3474</v>
      </c>
      <c r="C1440" s="16" t="s">
        <v>6464</v>
      </c>
      <c r="D1440" s="16" t="s">
        <v>6465</v>
      </c>
      <c r="F1440" s="16" t="s">
        <v>3640</v>
      </c>
      <c r="G1440" s="16" t="s">
        <v>3641</v>
      </c>
      <c r="H1440" s="238">
        <v>7</v>
      </c>
      <c r="I1440" s="238">
        <v>0</v>
      </c>
      <c r="J1440" s="238">
        <v>0</v>
      </c>
      <c r="K1440" s="238">
        <v>0</v>
      </c>
      <c r="L1440" s="238">
        <v>0</v>
      </c>
      <c r="M1440" s="238">
        <v>0</v>
      </c>
      <c r="N1440" s="238">
        <v>0</v>
      </c>
      <c r="O1440" s="238">
        <v>0</v>
      </c>
      <c r="P1440" s="238">
        <v>0</v>
      </c>
      <c r="Q1440" s="232">
        <v>77.77</v>
      </c>
      <c r="R1440" s="232">
        <v>0</v>
      </c>
      <c r="S1440" s="232">
        <v>0</v>
      </c>
      <c r="T1440" s="232">
        <v>0</v>
      </c>
      <c r="U1440" s="232">
        <v>0</v>
      </c>
      <c r="V1440" s="232">
        <v>0</v>
      </c>
      <c r="W1440" s="232">
        <v>0</v>
      </c>
      <c r="X1440" s="232">
        <v>0</v>
      </c>
      <c r="Y1440" s="232">
        <v>0</v>
      </c>
      <c r="Z1440" s="233">
        <v>45991</v>
      </c>
      <c r="AA1440" s="234">
        <v>7</v>
      </c>
      <c r="AB1440" s="232">
        <v>77.77</v>
      </c>
    </row>
    <row r="1441" spans="1:28" x14ac:dyDescent="0.25">
      <c r="A1441" s="16" t="s">
        <v>873</v>
      </c>
      <c r="B1441" s="16" t="s">
        <v>3474</v>
      </c>
      <c r="C1441" s="16" t="s">
        <v>6466</v>
      </c>
      <c r="D1441" s="16" t="s">
        <v>6467</v>
      </c>
      <c r="F1441" s="16" t="s">
        <v>3640</v>
      </c>
      <c r="G1441" s="16" t="s">
        <v>3641</v>
      </c>
      <c r="H1441" s="238">
        <v>1</v>
      </c>
      <c r="I1441" s="238">
        <v>0</v>
      </c>
      <c r="J1441" s="238">
        <v>0</v>
      </c>
      <c r="K1441" s="238">
        <v>0</v>
      </c>
      <c r="L1441" s="238">
        <v>0</v>
      </c>
      <c r="M1441" s="238">
        <v>0</v>
      </c>
      <c r="N1441" s="238">
        <v>0</v>
      </c>
      <c r="O1441" s="238">
        <v>0</v>
      </c>
      <c r="P1441" s="238">
        <v>0</v>
      </c>
      <c r="Q1441" s="232">
        <v>11.11</v>
      </c>
      <c r="R1441" s="232">
        <v>0</v>
      </c>
      <c r="S1441" s="232">
        <v>0</v>
      </c>
      <c r="T1441" s="232">
        <v>0</v>
      </c>
      <c r="U1441" s="232">
        <v>0</v>
      </c>
      <c r="V1441" s="232">
        <v>0</v>
      </c>
      <c r="W1441" s="232">
        <v>0</v>
      </c>
      <c r="X1441" s="232">
        <v>0</v>
      </c>
      <c r="Y1441" s="232">
        <v>0</v>
      </c>
      <c r="Z1441" s="233">
        <v>45991</v>
      </c>
      <c r="AA1441" s="234">
        <v>1</v>
      </c>
      <c r="AB1441" s="232">
        <v>11.11</v>
      </c>
    </row>
    <row r="1442" spans="1:28" x14ac:dyDescent="0.25">
      <c r="A1442" s="16" t="s">
        <v>873</v>
      </c>
      <c r="B1442" s="16" t="s">
        <v>3474</v>
      </c>
      <c r="C1442" s="16" t="s">
        <v>6468</v>
      </c>
      <c r="D1442" s="16" t="s">
        <v>6469</v>
      </c>
      <c r="F1442" s="16" t="s">
        <v>3640</v>
      </c>
      <c r="G1442" s="16" t="s">
        <v>3641</v>
      </c>
      <c r="H1442" s="238">
        <v>1</v>
      </c>
      <c r="I1442" s="238">
        <v>0</v>
      </c>
      <c r="J1442" s="238">
        <v>0</v>
      </c>
      <c r="K1442" s="238">
        <v>0</v>
      </c>
      <c r="L1442" s="238">
        <v>0</v>
      </c>
      <c r="M1442" s="238">
        <v>0</v>
      </c>
      <c r="N1442" s="238">
        <v>0</v>
      </c>
      <c r="O1442" s="238">
        <v>0</v>
      </c>
      <c r="P1442" s="238">
        <v>0</v>
      </c>
      <c r="Q1442" s="232">
        <v>11.11</v>
      </c>
      <c r="R1442" s="232">
        <v>0</v>
      </c>
      <c r="S1442" s="232">
        <v>0</v>
      </c>
      <c r="T1442" s="232">
        <v>0</v>
      </c>
      <c r="U1442" s="232">
        <v>0</v>
      </c>
      <c r="V1442" s="232">
        <v>0</v>
      </c>
      <c r="W1442" s="232">
        <v>0</v>
      </c>
      <c r="X1442" s="232">
        <v>0</v>
      </c>
      <c r="Y1442" s="232">
        <v>0</v>
      </c>
      <c r="Z1442" s="233">
        <v>45991</v>
      </c>
      <c r="AA1442" s="234">
        <v>1</v>
      </c>
      <c r="AB1442" s="232">
        <v>11.11</v>
      </c>
    </row>
    <row r="1443" spans="1:28" x14ac:dyDescent="0.25">
      <c r="A1443" s="16" t="s">
        <v>873</v>
      </c>
      <c r="B1443" s="16" t="s">
        <v>3474</v>
      </c>
      <c r="C1443" s="16" t="s">
        <v>6470</v>
      </c>
      <c r="D1443" s="16" t="s">
        <v>6471</v>
      </c>
      <c r="F1443" s="16" t="s">
        <v>3640</v>
      </c>
      <c r="G1443" s="16" t="s">
        <v>3641</v>
      </c>
      <c r="H1443" s="238">
        <v>1</v>
      </c>
      <c r="I1443" s="238">
        <v>0</v>
      </c>
      <c r="J1443" s="238">
        <v>0</v>
      </c>
      <c r="K1443" s="238">
        <v>0</v>
      </c>
      <c r="L1443" s="238">
        <v>0</v>
      </c>
      <c r="M1443" s="238">
        <v>0</v>
      </c>
      <c r="N1443" s="238">
        <v>0</v>
      </c>
      <c r="O1443" s="238">
        <v>0</v>
      </c>
      <c r="P1443" s="238">
        <v>0</v>
      </c>
      <c r="Q1443" s="232">
        <v>11.11</v>
      </c>
      <c r="R1443" s="232">
        <v>0</v>
      </c>
      <c r="S1443" s="232">
        <v>0</v>
      </c>
      <c r="T1443" s="232">
        <v>0</v>
      </c>
      <c r="U1443" s="232">
        <v>0</v>
      </c>
      <c r="V1443" s="232">
        <v>0</v>
      </c>
      <c r="W1443" s="232">
        <v>0</v>
      </c>
      <c r="X1443" s="232">
        <v>0</v>
      </c>
      <c r="Y1443" s="232">
        <v>0</v>
      </c>
      <c r="Z1443" s="233">
        <v>45991</v>
      </c>
      <c r="AA1443" s="234">
        <v>1</v>
      </c>
      <c r="AB1443" s="232">
        <v>11.11</v>
      </c>
    </row>
    <row r="1444" spans="1:28" x14ac:dyDescent="0.25">
      <c r="A1444" s="16" t="s">
        <v>873</v>
      </c>
      <c r="B1444" s="16" t="s">
        <v>3474</v>
      </c>
      <c r="C1444" s="16" t="s">
        <v>6472</v>
      </c>
      <c r="D1444" s="16" t="s">
        <v>6473</v>
      </c>
      <c r="F1444" s="16" t="s">
        <v>3640</v>
      </c>
      <c r="G1444" s="16" t="s">
        <v>3641</v>
      </c>
      <c r="H1444" s="238">
        <v>10</v>
      </c>
      <c r="I1444" s="238">
        <v>0</v>
      </c>
      <c r="J1444" s="238">
        <v>0</v>
      </c>
      <c r="K1444" s="238">
        <v>0</v>
      </c>
      <c r="L1444" s="238">
        <v>0</v>
      </c>
      <c r="M1444" s="238">
        <v>0</v>
      </c>
      <c r="N1444" s="238">
        <v>0</v>
      </c>
      <c r="O1444" s="238">
        <v>0</v>
      </c>
      <c r="P1444" s="238">
        <v>0</v>
      </c>
      <c r="Q1444" s="232">
        <v>111.1</v>
      </c>
      <c r="R1444" s="232">
        <v>0</v>
      </c>
      <c r="S1444" s="232">
        <v>0</v>
      </c>
      <c r="T1444" s="232">
        <v>0</v>
      </c>
      <c r="U1444" s="232">
        <v>0</v>
      </c>
      <c r="V1444" s="232">
        <v>0</v>
      </c>
      <c r="W1444" s="232">
        <v>0</v>
      </c>
      <c r="X1444" s="232">
        <v>0</v>
      </c>
      <c r="Y1444" s="232">
        <v>0</v>
      </c>
      <c r="Z1444" s="233">
        <v>45991</v>
      </c>
      <c r="AA1444" s="234">
        <v>10</v>
      </c>
      <c r="AB1444" s="232">
        <v>111.1</v>
      </c>
    </row>
    <row r="1445" spans="1:28" x14ac:dyDescent="0.25">
      <c r="A1445" s="16" t="s">
        <v>873</v>
      </c>
      <c r="B1445" s="16" t="s">
        <v>3474</v>
      </c>
      <c r="C1445" s="16" t="s">
        <v>6474</v>
      </c>
      <c r="D1445" s="16" t="s">
        <v>6475</v>
      </c>
      <c r="F1445" s="16" t="s">
        <v>3640</v>
      </c>
      <c r="G1445" s="16" t="s">
        <v>3641</v>
      </c>
      <c r="H1445" s="238">
        <v>10</v>
      </c>
      <c r="I1445" s="238">
        <v>0</v>
      </c>
      <c r="J1445" s="238">
        <v>0</v>
      </c>
      <c r="K1445" s="238">
        <v>0</v>
      </c>
      <c r="L1445" s="238">
        <v>0</v>
      </c>
      <c r="M1445" s="238">
        <v>0</v>
      </c>
      <c r="N1445" s="238">
        <v>0</v>
      </c>
      <c r="O1445" s="238">
        <v>0</v>
      </c>
      <c r="P1445" s="238">
        <v>0</v>
      </c>
      <c r="Q1445" s="232">
        <v>111.1</v>
      </c>
      <c r="R1445" s="232">
        <v>0</v>
      </c>
      <c r="S1445" s="232">
        <v>0</v>
      </c>
      <c r="T1445" s="232">
        <v>0</v>
      </c>
      <c r="U1445" s="232">
        <v>0</v>
      </c>
      <c r="V1445" s="232">
        <v>0</v>
      </c>
      <c r="W1445" s="232">
        <v>0</v>
      </c>
      <c r="X1445" s="232">
        <v>0</v>
      </c>
      <c r="Y1445" s="232">
        <v>0</v>
      </c>
      <c r="Z1445" s="233">
        <v>45991</v>
      </c>
      <c r="AA1445" s="234">
        <v>10</v>
      </c>
      <c r="AB1445" s="232">
        <v>111.1</v>
      </c>
    </row>
    <row r="1446" spans="1:28" x14ac:dyDescent="0.25">
      <c r="A1446" s="16" t="s">
        <v>873</v>
      </c>
      <c r="B1446" s="16" t="s">
        <v>3474</v>
      </c>
      <c r="C1446" s="16" t="s">
        <v>6476</v>
      </c>
      <c r="D1446" s="16" t="s">
        <v>6477</v>
      </c>
      <c r="F1446" s="16" t="s">
        <v>3640</v>
      </c>
      <c r="G1446" s="16" t="s">
        <v>3641</v>
      </c>
      <c r="H1446" s="238">
        <v>1</v>
      </c>
      <c r="I1446" s="238">
        <v>0</v>
      </c>
      <c r="J1446" s="238">
        <v>0</v>
      </c>
      <c r="K1446" s="238">
        <v>0</v>
      </c>
      <c r="L1446" s="238">
        <v>0</v>
      </c>
      <c r="M1446" s="238">
        <v>0</v>
      </c>
      <c r="N1446" s="238">
        <v>0</v>
      </c>
      <c r="O1446" s="238">
        <v>0</v>
      </c>
      <c r="P1446" s="238">
        <v>0</v>
      </c>
      <c r="Q1446" s="232">
        <v>11.11</v>
      </c>
      <c r="R1446" s="232">
        <v>0</v>
      </c>
      <c r="S1446" s="232">
        <v>0</v>
      </c>
      <c r="T1446" s="232">
        <v>0</v>
      </c>
      <c r="U1446" s="232">
        <v>0</v>
      </c>
      <c r="V1446" s="232">
        <v>0</v>
      </c>
      <c r="W1446" s="232">
        <v>0</v>
      </c>
      <c r="X1446" s="232">
        <v>0</v>
      </c>
      <c r="Y1446" s="232">
        <v>0</v>
      </c>
      <c r="Z1446" s="233">
        <v>45991</v>
      </c>
      <c r="AA1446" s="234">
        <v>1</v>
      </c>
      <c r="AB1446" s="232">
        <v>11.11</v>
      </c>
    </row>
    <row r="1447" spans="1:28" x14ac:dyDescent="0.25">
      <c r="A1447" s="16" t="s">
        <v>873</v>
      </c>
      <c r="B1447" s="16" t="s">
        <v>3474</v>
      </c>
      <c r="C1447" s="16" t="s">
        <v>6478</v>
      </c>
      <c r="D1447" s="16" t="s">
        <v>6479</v>
      </c>
      <c r="F1447" s="16" t="s">
        <v>3640</v>
      </c>
      <c r="G1447" s="16" t="s">
        <v>3641</v>
      </c>
      <c r="H1447" s="238">
        <v>3</v>
      </c>
      <c r="I1447" s="238">
        <v>0</v>
      </c>
      <c r="J1447" s="238">
        <v>0</v>
      </c>
      <c r="K1447" s="238">
        <v>0</v>
      </c>
      <c r="L1447" s="238">
        <v>0</v>
      </c>
      <c r="M1447" s="238">
        <v>0</v>
      </c>
      <c r="N1447" s="238">
        <v>0</v>
      </c>
      <c r="O1447" s="238">
        <v>0</v>
      </c>
      <c r="P1447" s="238">
        <v>0</v>
      </c>
      <c r="Q1447" s="232">
        <v>33.33</v>
      </c>
      <c r="R1447" s="232">
        <v>0</v>
      </c>
      <c r="S1447" s="232">
        <v>0</v>
      </c>
      <c r="T1447" s="232">
        <v>0</v>
      </c>
      <c r="U1447" s="232">
        <v>0</v>
      </c>
      <c r="V1447" s="232">
        <v>0</v>
      </c>
      <c r="W1447" s="232">
        <v>0</v>
      </c>
      <c r="X1447" s="232">
        <v>0</v>
      </c>
      <c r="Y1447" s="232">
        <v>0</v>
      </c>
      <c r="Z1447" s="233">
        <v>45991</v>
      </c>
      <c r="AA1447" s="234">
        <v>3</v>
      </c>
      <c r="AB1447" s="232">
        <v>33.33</v>
      </c>
    </row>
    <row r="1448" spans="1:28" x14ac:dyDescent="0.25">
      <c r="A1448" s="16" t="s">
        <v>873</v>
      </c>
      <c r="B1448" s="16" t="s">
        <v>3474</v>
      </c>
      <c r="C1448" s="16" t="s">
        <v>6480</v>
      </c>
      <c r="D1448" s="16" t="s">
        <v>6481</v>
      </c>
      <c r="F1448" s="16" t="s">
        <v>3640</v>
      </c>
      <c r="G1448" s="16" t="s">
        <v>3641</v>
      </c>
      <c r="H1448" s="238">
        <v>7</v>
      </c>
      <c r="I1448" s="238">
        <v>0</v>
      </c>
      <c r="J1448" s="238">
        <v>0</v>
      </c>
      <c r="K1448" s="238">
        <v>0</v>
      </c>
      <c r="L1448" s="238">
        <v>0</v>
      </c>
      <c r="M1448" s="238">
        <v>0</v>
      </c>
      <c r="N1448" s="238">
        <v>0</v>
      </c>
      <c r="O1448" s="238">
        <v>0</v>
      </c>
      <c r="P1448" s="238">
        <v>0</v>
      </c>
      <c r="Q1448" s="232">
        <v>77.77</v>
      </c>
      <c r="R1448" s="232">
        <v>0</v>
      </c>
      <c r="S1448" s="232">
        <v>0</v>
      </c>
      <c r="T1448" s="232">
        <v>0</v>
      </c>
      <c r="U1448" s="232">
        <v>0</v>
      </c>
      <c r="V1448" s="232">
        <v>0</v>
      </c>
      <c r="W1448" s="232">
        <v>0</v>
      </c>
      <c r="X1448" s="232">
        <v>0</v>
      </c>
      <c r="Y1448" s="232">
        <v>0</v>
      </c>
      <c r="Z1448" s="233">
        <v>45991</v>
      </c>
      <c r="AA1448" s="234">
        <v>7</v>
      </c>
      <c r="AB1448" s="232">
        <v>77.77</v>
      </c>
    </row>
    <row r="1449" spans="1:28" x14ac:dyDescent="0.25">
      <c r="A1449" s="16" t="s">
        <v>873</v>
      </c>
      <c r="B1449" s="16" t="s">
        <v>3474</v>
      </c>
      <c r="C1449" s="16" t="s">
        <v>6482</v>
      </c>
      <c r="D1449" s="16" t="s">
        <v>6483</v>
      </c>
      <c r="F1449" s="16" t="s">
        <v>3640</v>
      </c>
      <c r="G1449" s="16" t="s">
        <v>3641</v>
      </c>
      <c r="H1449" s="238">
        <v>6</v>
      </c>
      <c r="I1449" s="238">
        <v>0</v>
      </c>
      <c r="J1449" s="238">
        <v>0</v>
      </c>
      <c r="K1449" s="238">
        <v>0</v>
      </c>
      <c r="L1449" s="238">
        <v>0</v>
      </c>
      <c r="M1449" s="238">
        <v>0</v>
      </c>
      <c r="N1449" s="238">
        <v>0</v>
      </c>
      <c r="O1449" s="238">
        <v>0</v>
      </c>
      <c r="P1449" s="238">
        <v>0</v>
      </c>
      <c r="Q1449" s="232">
        <v>66.66</v>
      </c>
      <c r="R1449" s="232">
        <v>0</v>
      </c>
      <c r="S1449" s="232">
        <v>0</v>
      </c>
      <c r="T1449" s="232">
        <v>0</v>
      </c>
      <c r="U1449" s="232">
        <v>0</v>
      </c>
      <c r="V1449" s="232">
        <v>0</v>
      </c>
      <c r="W1449" s="232">
        <v>0</v>
      </c>
      <c r="X1449" s="232">
        <v>0</v>
      </c>
      <c r="Y1449" s="232">
        <v>0</v>
      </c>
      <c r="Z1449" s="233">
        <v>45991</v>
      </c>
      <c r="AA1449" s="234">
        <v>6</v>
      </c>
      <c r="AB1449" s="232">
        <v>66.66</v>
      </c>
    </row>
    <row r="1450" spans="1:28" x14ac:dyDescent="0.25">
      <c r="A1450" s="16" t="s">
        <v>873</v>
      </c>
      <c r="B1450" s="16" t="s">
        <v>3474</v>
      </c>
      <c r="C1450" s="16" t="s">
        <v>6484</v>
      </c>
      <c r="D1450" s="16" t="s">
        <v>6485</v>
      </c>
      <c r="F1450" s="16" t="s">
        <v>3640</v>
      </c>
      <c r="G1450" s="16" t="s">
        <v>3641</v>
      </c>
      <c r="H1450" s="238">
        <v>12</v>
      </c>
      <c r="I1450" s="238">
        <v>0</v>
      </c>
      <c r="J1450" s="238">
        <v>0</v>
      </c>
      <c r="K1450" s="238">
        <v>0</v>
      </c>
      <c r="L1450" s="238">
        <v>0</v>
      </c>
      <c r="M1450" s="238">
        <v>0</v>
      </c>
      <c r="N1450" s="238">
        <v>0</v>
      </c>
      <c r="O1450" s="238">
        <v>0</v>
      </c>
      <c r="P1450" s="238">
        <v>0</v>
      </c>
      <c r="Q1450" s="232">
        <v>133.32</v>
      </c>
      <c r="R1450" s="232">
        <v>0</v>
      </c>
      <c r="S1450" s="232">
        <v>0</v>
      </c>
      <c r="T1450" s="232">
        <v>0</v>
      </c>
      <c r="U1450" s="232">
        <v>0</v>
      </c>
      <c r="V1450" s="232">
        <v>0</v>
      </c>
      <c r="W1450" s="232">
        <v>0</v>
      </c>
      <c r="X1450" s="232">
        <v>0</v>
      </c>
      <c r="Y1450" s="232">
        <v>0</v>
      </c>
      <c r="Z1450" s="233">
        <v>45991</v>
      </c>
      <c r="AA1450" s="234">
        <v>12</v>
      </c>
      <c r="AB1450" s="232">
        <v>133.32</v>
      </c>
    </row>
    <row r="1451" spans="1:28" x14ac:dyDescent="0.25">
      <c r="A1451" s="16" t="s">
        <v>873</v>
      </c>
      <c r="B1451" s="16" t="s">
        <v>3474</v>
      </c>
      <c r="C1451" s="16" t="s">
        <v>6486</v>
      </c>
      <c r="D1451" s="16" t="s">
        <v>6487</v>
      </c>
      <c r="F1451" s="16" t="s">
        <v>3640</v>
      </c>
      <c r="G1451" s="16" t="s">
        <v>3641</v>
      </c>
      <c r="H1451" s="238">
        <v>2</v>
      </c>
      <c r="I1451" s="238">
        <v>0</v>
      </c>
      <c r="J1451" s="238">
        <v>0</v>
      </c>
      <c r="K1451" s="238">
        <v>0</v>
      </c>
      <c r="L1451" s="238">
        <v>0</v>
      </c>
      <c r="M1451" s="238">
        <v>0</v>
      </c>
      <c r="N1451" s="238">
        <v>0</v>
      </c>
      <c r="O1451" s="238">
        <v>0</v>
      </c>
      <c r="P1451" s="238">
        <v>0</v>
      </c>
      <c r="Q1451" s="232">
        <v>22.22</v>
      </c>
      <c r="R1451" s="232">
        <v>0</v>
      </c>
      <c r="S1451" s="232">
        <v>0</v>
      </c>
      <c r="T1451" s="232">
        <v>0</v>
      </c>
      <c r="U1451" s="232">
        <v>0</v>
      </c>
      <c r="V1451" s="232">
        <v>0</v>
      </c>
      <c r="W1451" s="232">
        <v>0</v>
      </c>
      <c r="X1451" s="232">
        <v>0</v>
      </c>
      <c r="Y1451" s="232">
        <v>0</v>
      </c>
      <c r="Z1451" s="233">
        <v>45991</v>
      </c>
      <c r="AA1451" s="234">
        <v>2</v>
      </c>
      <c r="AB1451" s="232">
        <v>22.22</v>
      </c>
    </row>
    <row r="1452" spans="1:28" x14ac:dyDescent="0.25">
      <c r="A1452" s="16" t="s">
        <v>873</v>
      </c>
      <c r="B1452" s="16" t="s">
        <v>3474</v>
      </c>
      <c r="C1452" s="16" t="s">
        <v>6488</v>
      </c>
      <c r="D1452" s="16" t="s">
        <v>6489</v>
      </c>
      <c r="F1452" s="16" t="s">
        <v>3640</v>
      </c>
      <c r="G1452" s="16" t="s">
        <v>3641</v>
      </c>
      <c r="H1452" s="238">
        <v>9</v>
      </c>
      <c r="I1452" s="238">
        <v>0</v>
      </c>
      <c r="J1452" s="238">
        <v>0</v>
      </c>
      <c r="K1452" s="238">
        <v>0</v>
      </c>
      <c r="L1452" s="238">
        <v>0</v>
      </c>
      <c r="M1452" s="238">
        <v>0</v>
      </c>
      <c r="N1452" s="238">
        <v>0</v>
      </c>
      <c r="O1452" s="238">
        <v>0</v>
      </c>
      <c r="P1452" s="238">
        <v>0</v>
      </c>
      <c r="Q1452" s="232">
        <v>99.99</v>
      </c>
      <c r="R1452" s="232">
        <v>0</v>
      </c>
      <c r="S1452" s="232">
        <v>0</v>
      </c>
      <c r="T1452" s="232">
        <v>0</v>
      </c>
      <c r="U1452" s="232">
        <v>0</v>
      </c>
      <c r="V1452" s="232">
        <v>0</v>
      </c>
      <c r="W1452" s="232">
        <v>0</v>
      </c>
      <c r="X1452" s="232">
        <v>0</v>
      </c>
      <c r="Y1452" s="232">
        <v>0</v>
      </c>
      <c r="Z1452" s="233">
        <v>45991</v>
      </c>
      <c r="AA1452" s="234">
        <v>9</v>
      </c>
      <c r="AB1452" s="232">
        <v>99.99</v>
      </c>
    </row>
    <row r="1453" spans="1:28" x14ac:dyDescent="0.25">
      <c r="A1453" s="16" t="s">
        <v>873</v>
      </c>
      <c r="B1453" s="16" t="s">
        <v>3474</v>
      </c>
      <c r="C1453" s="16" t="s">
        <v>6490</v>
      </c>
      <c r="D1453" s="16" t="s">
        <v>6491</v>
      </c>
      <c r="F1453" s="16" t="s">
        <v>3640</v>
      </c>
      <c r="G1453" s="16" t="s">
        <v>3641</v>
      </c>
      <c r="H1453" s="238">
        <v>8</v>
      </c>
      <c r="I1453" s="238">
        <v>0</v>
      </c>
      <c r="J1453" s="238">
        <v>0</v>
      </c>
      <c r="K1453" s="238">
        <v>0</v>
      </c>
      <c r="L1453" s="238">
        <v>0</v>
      </c>
      <c r="M1453" s="238">
        <v>0</v>
      </c>
      <c r="N1453" s="238">
        <v>0</v>
      </c>
      <c r="O1453" s="238">
        <v>0</v>
      </c>
      <c r="P1453" s="238">
        <v>0</v>
      </c>
      <c r="Q1453" s="232">
        <v>88.88</v>
      </c>
      <c r="R1453" s="232">
        <v>0</v>
      </c>
      <c r="S1453" s="232">
        <v>0</v>
      </c>
      <c r="T1453" s="232">
        <v>0</v>
      </c>
      <c r="U1453" s="232">
        <v>0</v>
      </c>
      <c r="V1453" s="232">
        <v>0</v>
      </c>
      <c r="W1453" s="232">
        <v>0</v>
      </c>
      <c r="X1453" s="232">
        <v>0</v>
      </c>
      <c r="Y1453" s="232">
        <v>0</v>
      </c>
      <c r="Z1453" s="233">
        <v>45991</v>
      </c>
      <c r="AA1453" s="234">
        <v>8</v>
      </c>
      <c r="AB1453" s="232">
        <v>88.88</v>
      </c>
    </row>
    <row r="1454" spans="1:28" x14ac:dyDescent="0.25">
      <c r="A1454" s="16" t="s">
        <v>873</v>
      </c>
      <c r="B1454" s="16" t="s">
        <v>3474</v>
      </c>
      <c r="C1454" s="16" t="s">
        <v>6492</v>
      </c>
      <c r="D1454" s="16" t="s">
        <v>6493</v>
      </c>
      <c r="F1454" s="16" t="s">
        <v>3640</v>
      </c>
      <c r="G1454" s="16" t="s">
        <v>3641</v>
      </c>
      <c r="H1454" s="238">
        <v>3</v>
      </c>
      <c r="I1454" s="238">
        <v>0</v>
      </c>
      <c r="J1454" s="238">
        <v>0</v>
      </c>
      <c r="K1454" s="238">
        <v>0</v>
      </c>
      <c r="L1454" s="238">
        <v>0</v>
      </c>
      <c r="M1454" s="238">
        <v>0</v>
      </c>
      <c r="N1454" s="238">
        <v>0</v>
      </c>
      <c r="O1454" s="238">
        <v>0</v>
      </c>
      <c r="P1454" s="238">
        <v>0</v>
      </c>
      <c r="Q1454" s="232">
        <v>33.33</v>
      </c>
      <c r="R1454" s="232">
        <v>0</v>
      </c>
      <c r="S1454" s="232">
        <v>0</v>
      </c>
      <c r="T1454" s="232">
        <v>0</v>
      </c>
      <c r="U1454" s="232">
        <v>0</v>
      </c>
      <c r="V1454" s="232">
        <v>0</v>
      </c>
      <c r="W1454" s="232">
        <v>0</v>
      </c>
      <c r="X1454" s="232">
        <v>0</v>
      </c>
      <c r="Y1454" s="232">
        <v>0</v>
      </c>
      <c r="Z1454" s="233">
        <v>45991</v>
      </c>
      <c r="AA1454" s="234">
        <v>3</v>
      </c>
      <c r="AB1454" s="232">
        <v>33.33</v>
      </c>
    </row>
    <row r="1455" spans="1:28" x14ac:dyDescent="0.25">
      <c r="A1455" s="16" t="s">
        <v>873</v>
      </c>
      <c r="B1455" s="16" t="s">
        <v>3474</v>
      </c>
      <c r="C1455" s="16" t="s">
        <v>6494</v>
      </c>
      <c r="D1455" s="16" t="s">
        <v>6495</v>
      </c>
      <c r="F1455" s="16" t="s">
        <v>3640</v>
      </c>
      <c r="G1455" s="16" t="s">
        <v>3641</v>
      </c>
      <c r="H1455" s="238">
        <v>11</v>
      </c>
      <c r="I1455" s="238">
        <v>0</v>
      </c>
      <c r="J1455" s="238">
        <v>0</v>
      </c>
      <c r="K1455" s="238">
        <v>0</v>
      </c>
      <c r="L1455" s="238">
        <v>0</v>
      </c>
      <c r="M1455" s="238">
        <v>0</v>
      </c>
      <c r="N1455" s="238">
        <v>0</v>
      </c>
      <c r="O1455" s="238">
        <v>0</v>
      </c>
      <c r="P1455" s="238">
        <v>0</v>
      </c>
      <c r="Q1455" s="232">
        <v>122.21</v>
      </c>
      <c r="R1455" s="232">
        <v>0</v>
      </c>
      <c r="S1455" s="232">
        <v>0</v>
      </c>
      <c r="T1455" s="232">
        <v>0</v>
      </c>
      <c r="U1455" s="232">
        <v>0</v>
      </c>
      <c r="V1455" s="232">
        <v>0</v>
      </c>
      <c r="W1455" s="232">
        <v>0</v>
      </c>
      <c r="X1455" s="232">
        <v>0</v>
      </c>
      <c r="Y1455" s="232">
        <v>0</v>
      </c>
      <c r="Z1455" s="233">
        <v>45991</v>
      </c>
      <c r="AA1455" s="234">
        <v>11</v>
      </c>
      <c r="AB1455" s="232">
        <v>122.21</v>
      </c>
    </row>
    <row r="1456" spans="1:28" x14ac:dyDescent="0.25">
      <c r="A1456" s="16" t="s">
        <v>873</v>
      </c>
      <c r="B1456" s="16" t="s">
        <v>3474</v>
      </c>
      <c r="C1456" s="16" t="s">
        <v>6496</v>
      </c>
      <c r="D1456" s="16" t="s">
        <v>6497</v>
      </c>
      <c r="F1456" s="16" t="s">
        <v>3640</v>
      </c>
      <c r="G1456" s="16" t="s">
        <v>3641</v>
      </c>
      <c r="H1456" s="238">
        <v>2</v>
      </c>
      <c r="I1456" s="238">
        <v>0</v>
      </c>
      <c r="J1456" s="238">
        <v>0</v>
      </c>
      <c r="K1456" s="238">
        <v>0</v>
      </c>
      <c r="L1456" s="238">
        <v>0</v>
      </c>
      <c r="M1456" s="238">
        <v>0</v>
      </c>
      <c r="N1456" s="238">
        <v>0</v>
      </c>
      <c r="O1456" s="238">
        <v>0</v>
      </c>
      <c r="P1456" s="238">
        <v>0</v>
      </c>
      <c r="Q1456" s="232">
        <v>22.22</v>
      </c>
      <c r="R1456" s="232">
        <v>0</v>
      </c>
      <c r="S1456" s="232">
        <v>0</v>
      </c>
      <c r="T1456" s="232">
        <v>0</v>
      </c>
      <c r="U1456" s="232">
        <v>0</v>
      </c>
      <c r="V1456" s="232">
        <v>0</v>
      </c>
      <c r="W1456" s="232">
        <v>0</v>
      </c>
      <c r="X1456" s="232">
        <v>0</v>
      </c>
      <c r="Y1456" s="232">
        <v>0</v>
      </c>
      <c r="Z1456" s="233">
        <v>45991</v>
      </c>
      <c r="AA1456" s="234">
        <v>2</v>
      </c>
      <c r="AB1456" s="232">
        <v>22.22</v>
      </c>
    </row>
    <row r="1457" spans="1:28" x14ac:dyDescent="0.25">
      <c r="A1457" s="16" t="s">
        <v>873</v>
      </c>
      <c r="B1457" s="16" t="s">
        <v>3474</v>
      </c>
      <c r="C1457" s="16" t="s">
        <v>6498</v>
      </c>
      <c r="D1457" s="16" t="s">
        <v>6499</v>
      </c>
      <c r="F1457" s="16" t="s">
        <v>3640</v>
      </c>
      <c r="G1457" s="16" t="s">
        <v>3641</v>
      </c>
      <c r="H1457" s="238">
        <v>12</v>
      </c>
      <c r="I1457" s="238">
        <v>0</v>
      </c>
      <c r="J1457" s="238">
        <v>0</v>
      </c>
      <c r="K1457" s="238">
        <v>0</v>
      </c>
      <c r="L1457" s="238">
        <v>0</v>
      </c>
      <c r="M1457" s="238">
        <v>0</v>
      </c>
      <c r="N1457" s="238">
        <v>0</v>
      </c>
      <c r="O1457" s="238">
        <v>0</v>
      </c>
      <c r="P1457" s="238">
        <v>0</v>
      </c>
      <c r="Q1457" s="232">
        <v>133.32</v>
      </c>
      <c r="R1457" s="232">
        <v>0</v>
      </c>
      <c r="S1457" s="232">
        <v>0</v>
      </c>
      <c r="T1457" s="232">
        <v>0</v>
      </c>
      <c r="U1457" s="232">
        <v>0</v>
      </c>
      <c r="V1457" s="232">
        <v>0</v>
      </c>
      <c r="W1457" s="232">
        <v>0</v>
      </c>
      <c r="X1457" s="232">
        <v>0</v>
      </c>
      <c r="Y1457" s="232">
        <v>0</v>
      </c>
      <c r="Z1457" s="233">
        <v>45991</v>
      </c>
      <c r="AA1457" s="234">
        <v>12</v>
      </c>
      <c r="AB1457" s="232">
        <v>133.32</v>
      </c>
    </row>
    <row r="1458" spans="1:28" x14ac:dyDescent="0.25">
      <c r="A1458" s="16" t="s">
        <v>873</v>
      </c>
      <c r="B1458" s="16" t="s">
        <v>3474</v>
      </c>
      <c r="C1458" s="16" t="s">
        <v>6500</v>
      </c>
      <c r="D1458" s="16" t="s">
        <v>6501</v>
      </c>
      <c r="F1458" s="16" t="s">
        <v>3640</v>
      </c>
      <c r="G1458" s="16" t="s">
        <v>3641</v>
      </c>
      <c r="H1458" s="238">
        <v>15</v>
      </c>
      <c r="I1458" s="238">
        <v>0</v>
      </c>
      <c r="J1458" s="238">
        <v>0</v>
      </c>
      <c r="K1458" s="238">
        <v>0</v>
      </c>
      <c r="L1458" s="238">
        <v>0</v>
      </c>
      <c r="M1458" s="238">
        <v>0</v>
      </c>
      <c r="N1458" s="238">
        <v>0</v>
      </c>
      <c r="O1458" s="238">
        <v>0</v>
      </c>
      <c r="P1458" s="238">
        <v>0</v>
      </c>
      <c r="Q1458" s="232">
        <v>166.65</v>
      </c>
      <c r="R1458" s="232">
        <v>0</v>
      </c>
      <c r="S1458" s="232">
        <v>0</v>
      </c>
      <c r="T1458" s="232">
        <v>0</v>
      </c>
      <c r="U1458" s="232">
        <v>0</v>
      </c>
      <c r="V1458" s="232">
        <v>0</v>
      </c>
      <c r="W1458" s="232">
        <v>0</v>
      </c>
      <c r="X1458" s="232">
        <v>0</v>
      </c>
      <c r="Y1458" s="232">
        <v>0</v>
      </c>
      <c r="Z1458" s="233">
        <v>45991</v>
      </c>
      <c r="AA1458" s="234">
        <v>15</v>
      </c>
      <c r="AB1458" s="232">
        <v>166.65</v>
      </c>
    </row>
    <row r="1459" spans="1:28" x14ac:dyDescent="0.25">
      <c r="A1459" s="16" t="s">
        <v>873</v>
      </c>
      <c r="B1459" s="16" t="s">
        <v>3474</v>
      </c>
      <c r="C1459" s="16" t="s">
        <v>6502</v>
      </c>
      <c r="D1459" s="16" t="s">
        <v>6503</v>
      </c>
      <c r="F1459" s="16" t="s">
        <v>3640</v>
      </c>
      <c r="G1459" s="16" t="s">
        <v>3641</v>
      </c>
      <c r="H1459" s="238">
        <v>8</v>
      </c>
      <c r="I1459" s="238">
        <v>0</v>
      </c>
      <c r="J1459" s="238">
        <v>0</v>
      </c>
      <c r="K1459" s="238">
        <v>0</v>
      </c>
      <c r="L1459" s="238">
        <v>0</v>
      </c>
      <c r="M1459" s="238">
        <v>0</v>
      </c>
      <c r="N1459" s="238">
        <v>0</v>
      </c>
      <c r="O1459" s="238">
        <v>0</v>
      </c>
      <c r="P1459" s="238">
        <v>0</v>
      </c>
      <c r="Q1459" s="232">
        <v>88.88</v>
      </c>
      <c r="R1459" s="232">
        <v>0</v>
      </c>
      <c r="S1459" s="232">
        <v>0</v>
      </c>
      <c r="T1459" s="232">
        <v>0</v>
      </c>
      <c r="U1459" s="232">
        <v>0</v>
      </c>
      <c r="V1459" s="232">
        <v>0</v>
      </c>
      <c r="W1459" s="232">
        <v>0</v>
      </c>
      <c r="X1459" s="232">
        <v>0</v>
      </c>
      <c r="Y1459" s="232">
        <v>0</v>
      </c>
      <c r="Z1459" s="233">
        <v>45991</v>
      </c>
      <c r="AA1459" s="234">
        <v>8</v>
      </c>
      <c r="AB1459" s="232">
        <v>88.88</v>
      </c>
    </row>
    <row r="1460" spans="1:28" x14ac:dyDescent="0.25">
      <c r="A1460" s="16" t="s">
        <v>873</v>
      </c>
      <c r="B1460" s="16" t="s">
        <v>3474</v>
      </c>
      <c r="C1460" s="16" t="s">
        <v>6504</v>
      </c>
      <c r="D1460" s="16" t="s">
        <v>6505</v>
      </c>
      <c r="F1460" s="16" t="s">
        <v>3640</v>
      </c>
      <c r="G1460" s="16" t="s">
        <v>3641</v>
      </c>
      <c r="H1460" s="238">
        <v>18</v>
      </c>
      <c r="I1460" s="238">
        <v>0</v>
      </c>
      <c r="J1460" s="238">
        <v>0</v>
      </c>
      <c r="K1460" s="238">
        <v>0</v>
      </c>
      <c r="L1460" s="238">
        <v>0</v>
      </c>
      <c r="M1460" s="238">
        <v>0</v>
      </c>
      <c r="N1460" s="238">
        <v>0</v>
      </c>
      <c r="O1460" s="238">
        <v>0</v>
      </c>
      <c r="P1460" s="238">
        <v>0</v>
      </c>
      <c r="Q1460" s="232">
        <v>199.98</v>
      </c>
      <c r="R1460" s="232">
        <v>0</v>
      </c>
      <c r="S1460" s="232">
        <v>0</v>
      </c>
      <c r="T1460" s="232">
        <v>0</v>
      </c>
      <c r="U1460" s="232">
        <v>0</v>
      </c>
      <c r="V1460" s="232">
        <v>0</v>
      </c>
      <c r="W1460" s="232">
        <v>0</v>
      </c>
      <c r="X1460" s="232">
        <v>0</v>
      </c>
      <c r="Y1460" s="232">
        <v>0</v>
      </c>
      <c r="Z1460" s="233">
        <v>45991</v>
      </c>
      <c r="AA1460" s="234">
        <v>18</v>
      </c>
      <c r="AB1460" s="232">
        <v>199.98</v>
      </c>
    </row>
    <row r="1461" spans="1:28" x14ac:dyDescent="0.25">
      <c r="A1461" s="16" t="s">
        <v>873</v>
      </c>
      <c r="B1461" s="16" t="s">
        <v>3474</v>
      </c>
      <c r="C1461" s="16" t="s">
        <v>6506</v>
      </c>
      <c r="D1461" s="16" t="s">
        <v>6507</v>
      </c>
      <c r="F1461" s="16" t="s">
        <v>3640</v>
      </c>
      <c r="G1461" s="16" t="s">
        <v>3641</v>
      </c>
      <c r="H1461" s="238">
        <v>4</v>
      </c>
      <c r="I1461" s="238">
        <v>0</v>
      </c>
      <c r="J1461" s="238">
        <v>0</v>
      </c>
      <c r="K1461" s="238">
        <v>0</v>
      </c>
      <c r="L1461" s="238">
        <v>0</v>
      </c>
      <c r="M1461" s="238">
        <v>0</v>
      </c>
      <c r="N1461" s="238">
        <v>0</v>
      </c>
      <c r="O1461" s="238">
        <v>0</v>
      </c>
      <c r="P1461" s="238">
        <v>0</v>
      </c>
      <c r="Q1461" s="232">
        <v>1336</v>
      </c>
      <c r="R1461" s="232">
        <v>0</v>
      </c>
      <c r="S1461" s="232">
        <v>0</v>
      </c>
      <c r="T1461" s="232">
        <v>0</v>
      </c>
      <c r="U1461" s="232">
        <v>0</v>
      </c>
      <c r="V1461" s="232">
        <v>0</v>
      </c>
      <c r="W1461" s="232">
        <v>0</v>
      </c>
      <c r="X1461" s="232">
        <v>0</v>
      </c>
      <c r="Y1461" s="232">
        <v>0</v>
      </c>
      <c r="Z1461" s="233">
        <v>45991</v>
      </c>
      <c r="AA1461" s="234">
        <v>4</v>
      </c>
      <c r="AB1461" s="232">
        <v>1336</v>
      </c>
    </row>
    <row r="1462" spans="1:28" x14ac:dyDescent="0.25">
      <c r="A1462" s="16" t="s">
        <v>873</v>
      </c>
      <c r="B1462" s="16" t="s">
        <v>3474</v>
      </c>
      <c r="C1462" s="16" t="s">
        <v>6508</v>
      </c>
      <c r="D1462" s="16" t="s">
        <v>6509</v>
      </c>
      <c r="F1462" s="16" t="s">
        <v>3640</v>
      </c>
      <c r="G1462" s="16" t="s">
        <v>3641</v>
      </c>
      <c r="H1462" s="238">
        <v>3</v>
      </c>
      <c r="I1462" s="238">
        <v>0</v>
      </c>
      <c r="J1462" s="238">
        <v>0</v>
      </c>
      <c r="K1462" s="238">
        <v>0</v>
      </c>
      <c r="L1462" s="238">
        <v>0</v>
      </c>
      <c r="M1462" s="238">
        <v>0</v>
      </c>
      <c r="N1462" s="238">
        <v>0</v>
      </c>
      <c r="O1462" s="238">
        <v>0</v>
      </c>
      <c r="P1462" s="238">
        <v>0</v>
      </c>
      <c r="Q1462" s="232">
        <v>33.33</v>
      </c>
      <c r="R1462" s="232">
        <v>0</v>
      </c>
      <c r="S1462" s="232">
        <v>0</v>
      </c>
      <c r="T1462" s="232">
        <v>0</v>
      </c>
      <c r="U1462" s="232">
        <v>0</v>
      </c>
      <c r="V1462" s="232">
        <v>0</v>
      </c>
      <c r="W1462" s="232">
        <v>0</v>
      </c>
      <c r="X1462" s="232">
        <v>0</v>
      </c>
      <c r="Y1462" s="232">
        <v>0</v>
      </c>
      <c r="Z1462" s="233">
        <v>45991</v>
      </c>
      <c r="AA1462" s="234">
        <v>3</v>
      </c>
      <c r="AB1462" s="232">
        <v>33.33</v>
      </c>
    </row>
    <row r="1463" spans="1:28" x14ac:dyDescent="0.25">
      <c r="A1463" s="16" t="s">
        <v>873</v>
      </c>
      <c r="B1463" s="16" t="s">
        <v>3474</v>
      </c>
      <c r="C1463" s="16" t="s">
        <v>6510</v>
      </c>
      <c r="D1463" s="16" t="s">
        <v>6511</v>
      </c>
      <c r="F1463" s="16" t="s">
        <v>3640</v>
      </c>
      <c r="G1463" s="16" t="s">
        <v>3641</v>
      </c>
      <c r="H1463" s="238">
        <v>2</v>
      </c>
      <c r="I1463" s="238">
        <v>0</v>
      </c>
      <c r="J1463" s="238">
        <v>0</v>
      </c>
      <c r="K1463" s="238">
        <v>0</v>
      </c>
      <c r="L1463" s="238">
        <v>0</v>
      </c>
      <c r="M1463" s="238">
        <v>0</v>
      </c>
      <c r="N1463" s="238">
        <v>0</v>
      </c>
      <c r="O1463" s="238">
        <v>0</v>
      </c>
      <c r="P1463" s="238">
        <v>0</v>
      </c>
      <c r="Q1463" s="232">
        <v>22.22</v>
      </c>
      <c r="R1463" s="232">
        <v>0</v>
      </c>
      <c r="S1463" s="232">
        <v>0</v>
      </c>
      <c r="T1463" s="232">
        <v>0</v>
      </c>
      <c r="U1463" s="232">
        <v>0</v>
      </c>
      <c r="V1463" s="232">
        <v>0</v>
      </c>
      <c r="W1463" s="232">
        <v>0</v>
      </c>
      <c r="X1463" s="232">
        <v>0</v>
      </c>
      <c r="Y1463" s="232">
        <v>0</v>
      </c>
      <c r="Z1463" s="233">
        <v>45991</v>
      </c>
      <c r="AA1463" s="234">
        <v>2</v>
      </c>
      <c r="AB1463" s="232">
        <v>22.22</v>
      </c>
    </row>
    <row r="1464" spans="1:28" x14ac:dyDescent="0.25">
      <c r="A1464" s="16" t="s">
        <v>873</v>
      </c>
      <c r="B1464" s="16" t="s">
        <v>3474</v>
      </c>
      <c r="C1464" s="16" t="s">
        <v>6512</v>
      </c>
      <c r="D1464" s="16" t="s">
        <v>6513</v>
      </c>
      <c r="F1464" s="16" t="s">
        <v>3640</v>
      </c>
      <c r="G1464" s="16" t="s">
        <v>3641</v>
      </c>
      <c r="H1464" s="238">
        <v>5</v>
      </c>
      <c r="I1464" s="238">
        <v>0</v>
      </c>
      <c r="J1464" s="238">
        <v>0</v>
      </c>
      <c r="K1464" s="238">
        <v>0</v>
      </c>
      <c r="L1464" s="238">
        <v>0</v>
      </c>
      <c r="M1464" s="238">
        <v>0</v>
      </c>
      <c r="N1464" s="238">
        <v>0</v>
      </c>
      <c r="O1464" s="238">
        <v>0</v>
      </c>
      <c r="P1464" s="238">
        <v>0</v>
      </c>
      <c r="Q1464" s="232">
        <v>55.55</v>
      </c>
      <c r="R1464" s="232">
        <v>0</v>
      </c>
      <c r="S1464" s="232">
        <v>0</v>
      </c>
      <c r="T1464" s="232">
        <v>0</v>
      </c>
      <c r="U1464" s="232">
        <v>0</v>
      </c>
      <c r="V1464" s="232">
        <v>0</v>
      </c>
      <c r="W1464" s="232">
        <v>0</v>
      </c>
      <c r="X1464" s="232">
        <v>0</v>
      </c>
      <c r="Y1464" s="232">
        <v>0</v>
      </c>
      <c r="Z1464" s="233">
        <v>45991</v>
      </c>
      <c r="AA1464" s="234">
        <v>5</v>
      </c>
      <c r="AB1464" s="232">
        <v>55.55</v>
      </c>
    </row>
    <row r="1465" spans="1:28" x14ac:dyDescent="0.25">
      <c r="A1465" s="16" t="s">
        <v>873</v>
      </c>
      <c r="B1465" s="16" t="s">
        <v>3474</v>
      </c>
      <c r="C1465" s="16" t="s">
        <v>6514</v>
      </c>
      <c r="D1465" s="16" t="s">
        <v>6515</v>
      </c>
      <c r="F1465" s="16" t="s">
        <v>3640</v>
      </c>
      <c r="G1465" s="16" t="s">
        <v>3641</v>
      </c>
      <c r="H1465" s="238">
        <v>1</v>
      </c>
      <c r="I1465" s="238">
        <v>0</v>
      </c>
      <c r="J1465" s="238">
        <v>0</v>
      </c>
      <c r="K1465" s="238">
        <v>0</v>
      </c>
      <c r="L1465" s="238">
        <v>0</v>
      </c>
      <c r="M1465" s="238">
        <v>0</v>
      </c>
      <c r="N1465" s="238">
        <v>0</v>
      </c>
      <c r="O1465" s="238">
        <v>0</v>
      </c>
      <c r="P1465" s="238">
        <v>0</v>
      </c>
      <c r="Q1465" s="232">
        <v>11.11</v>
      </c>
      <c r="R1465" s="232">
        <v>0</v>
      </c>
      <c r="S1465" s="232">
        <v>0</v>
      </c>
      <c r="T1465" s="232">
        <v>0</v>
      </c>
      <c r="U1465" s="232">
        <v>0</v>
      </c>
      <c r="V1465" s="232">
        <v>0</v>
      </c>
      <c r="W1465" s="232">
        <v>0</v>
      </c>
      <c r="X1465" s="232">
        <v>0</v>
      </c>
      <c r="Y1465" s="232">
        <v>0</v>
      </c>
      <c r="Z1465" s="233">
        <v>45991</v>
      </c>
      <c r="AA1465" s="234">
        <v>1</v>
      </c>
      <c r="AB1465" s="232">
        <v>11.11</v>
      </c>
    </row>
    <row r="1466" spans="1:28" x14ac:dyDescent="0.25">
      <c r="A1466" s="16" t="s">
        <v>873</v>
      </c>
      <c r="B1466" s="16" t="s">
        <v>3474</v>
      </c>
      <c r="C1466" s="16" t="s">
        <v>6516</v>
      </c>
      <c r="D1466" s="16" t="s">
        <v>6517</v>
      </c>
      <c r="F1466" s="16" t="s">
        <v>3640</v>
      </c>
      <c r="G1466" s="16" t="s">
        <v>3641</v>
      </c>
      <c r="H1466" s="238">
        <v>1</v>
      </c>
      <c r="I1466" s="238">
        <v>0</v>
      </c>
      <c r="J1466" s="238">
        <v>0</v>
      </c>
      <c r="K1466" s="238">
        <v>0</v>
      </c>
      <c r="L1466" s="238">
        <v>0</v>
      </c>
      <c r="M1466" s="238">
        <v>0</v>
      </c>
      <c r="N1466" s="238">
        <v>0</v>
      </c>
      <c r="O1466" s="238">
        <v>0</v>
      </c>
      <c r="P1466" s="238">
        <v>0</v>
      </c>
      <c r="Q1466" s="232">
        <v>11.11</v>
      </c>
      <c r="R1466" s="232">
        <v>0</v>
      </c>
      <c r="S1466" s="232">
        <v>0</v>
      </c>
      <c r="T1466" s="232">
        <v>0</v>
      </c>
      <c r="U1466" s="232">
        <v>0</v>
      </c>
      <c r="V1466" s="232">
        <v>0</v>
      </c>
      <c r="W1466" s="232">
        <v>0</v>
      </c>
      <c r="X1466" s="232">
        <v>0</v>
      </c>
      <c r="Y1466" s="232">
        <v>0</v>
      </c>
      <c r="Z1466" s="233">
        <v>45991</v>
      </c>
      <c r="AA1466" s="234">
        <v>1</v>
      </c>
      <c r="AB1466" s="232">
        <v>11.11</v>
      </c>
    </row>
    <row r="1467" spans="1:28" x14ac:dyDescent="0.25">
      <c r="A1467" s="16" t="s">
        <v>873</v>
      </c>
      <c r="B1467" s="16" t="s">
        <v>3474</v>
      </c>
      <c r="C1467" s="16" t="s">
        <v>6518</v>
      </c>
      <c r="D1467" s="16" t="s">
        <v>6519</v>
      </c>
      <c r="F1467" s="16" t="s">
        <v>3640</v>
      </c>
      <c r="G1467" s="16" t="s">
        <v>3641</v>
      </c>
      <c r="H1467" s="238">
        <v>2</v>
      </c>
      <c r="I1467" s="238">
        <v>0</v>
      </c>
      <c r="J1467" s="238">
        <v>0</v>
      </c>
      <c r="K1467" s="238">
        <v>0</v>
      </c>
      <c r="L1467" s="238">
        <v>0</v>
      </c>
      <c r="M1467" s="238">
        <v>0</v>
      </c>
      <c r="N1467" s="238">
        <v>0</v>
      </c>
      <c r="O1467" s="238">
        <v>0</v>
      </c>
      <c r="P1467" s="238">
        <v>0</v>
      </c>
      <c r="Q1467" s="232">
        <v>22.22</v>
      </c>
      <c r="R1467" s="232">
        <v>0</v>
      </c>
      <c r="S1467" s="232">
        <v>0</v>
      </c>
      <c r="T1467" s="232">
        <v>0</v>
      </c>
      <c r="U1467" s="232">
        <v>0</v>
      </c>
      <c r="V1467" s="232">
        <v>0</v>
      </c>
      <c r="W1467" s="232">
        <v>0</v>
      </c>
      <c r="X1467" s="232">
        <v>0</v>
      </c>
      <c r="Y1467" s="232">
        <v>0</v>
      </c>
      <c r="Z1467" s="233">
        <v>45991</v>
      </c>
      <c r="AA1467" s="234">
        <v>2</v>
      </c>
      <c r="AB1467" s="232">
        <v>22.22</v>
      </c>
    </row>
    <row r="1468" spans="1:28" x14ac:dyDescent="0.25">
      <c r="A1468" s="16" t="s">
        <v>873</v>
      </c>
      <c r="B1468" s="16" t="s">
        <v>3474</v>
      </c>
      <c r="C1468" s="16" t="s">
        <v>6520</v>
      </c>
      <c r="D1468" s="16" t="s">
        <v>6521</v>
      </c>
      <c r="F1468" s="16" t="s">
        <v>3640</v>
      </c>
      <c r="G1468" s="16" t="s">
        <v>3641</v>
      </c>
      <c r="H1468" s="238">
        <v>9</v>
      </c>
      <c r="I1468" s="238">
        <v>0</v>
      </c>
      <c r="J1468" s="238">
        <v>0</v>
      </c>
      <c r="K1468" s="238">
        <v>0</v>
      </c>
      <c r="L1468" s="238">
        <v>0</v>
      </c>
      <c r="M1468" s="238">
        <v>0</v>
      </c>
      <c r="N1468" s="238">
        <v>0</v>
      </c>
      <c r="O1468" s="238">
        <v>0</v>
      </c>
      <c r="P1468" s="238">
        <v>0</v>
      </c>
      <c r="Q1468" s="232">
        <v>99.99</v>
      </c>
      <c r="R1468" s="232">
        <v>0</v>
      </c>
      <c r="S1468" s="232">
        <v>0</v>
      </c>
      <c r="T1468" s="232">
        <v>0</v>
      </c>
      <c r="U1468" s="232">
        <v>0</v>
      </c>
      <c r="V1468" s="232">
        <v>0</v>
      </c>
      <c r="W1468" s="232">
        <v>0</v>
      </c>
      <c r="X1468" s="232">
        <v>0</v>
      </c>
      <c r="Y1468" s="232">
        <v>0</v>
      </c>
      <c r="Z1468" s="233">
        <v>45991</v>
      </c>
      <c r="AA1468" s="234">
        <v>9</v>
      </c>
      <c r="AB1468" s="232">
        <v>99.99</v>
      </c>
    </row>
    <row r="1469" spans="1:28" x14ac:dyDescent="0.25">
      <c r="A1469" s="16" t="s">
        <v>873</v>
      </c>
      <c r="B1469" s="16" t="s">
        <v>3474</v>
      </c>
      <c r="C1469" s="16" t="s">
        <v>6522</v>
      </c>
      <c r="D1469" s="16" t="s">
        <v>6523</v>
      </c>
      <c r="F1469" s="16" t="s">
        <v>3640</v>
      </c>
      <c r="G1469" s="16" t="s">
        <v>3641</v>
      </c>
      <c r="H1469" s="238">
        <v>2</v>
      </c>
      <c r="I1469" s="238">
        <v>0</v>
      </c>
      <c r="J1469" s="238">
        <v>0</v>
      </c>
      <c r="K1469" s="238">
        <v>0</v>
      </c>
      <c r="L1469" s="238">
        <v>0</v>
      </c>
      <c r="M1469" s="238">
        <v>0</v>
      </c>
      <c r="N1469" s="238">
        <v>0</v>
      </c>
      <c r="O1469" s="238">
        <v>0</v>
      </c>
      <c r="P1469" s="238">
        <v>0</v>
      </c>
      <c r="Q1469" s="232">
        <v>22.22</v>
      </c>
      <c r="R1469" s="232">
        <v>0</v>
      </c>
      <c r="S1469" s="232">
        <v>0</v>
      </c>
      <c r="T1469" s="232">
        <v>0</v>
      </c>
      <c r="U1469" s="232">
        <v>0</v>
      </c>
      <c r="V1469" s="232">
        <v>0</v>
      </c>
      <c r="W1469" s="232">
        <v>0</v>
      </c>
      <c r="X1469" s="232">
        <v>0</v>
      </c>
      <c r="Y1469" s="232">
        <v>0</v>
      </c>
      <c r="Z1469" s="233">
        <v>45991</v>
      </c>
      <c r="AA1469" s="234">
        <v>2</v>
      </c>
      <c r="AB1469" s="232">
        <v>22.22</v>
      </c>
    </row>
    <row r="1470" spans="1:28" x14ac:dyDescent="0.25">
      <c r="A1470" s="16" t="s">
        <v>873</v>
      </c>
      <c r="B1470" s="16" t="s">
        <v>3474</v>
      </c>
      <c r="C1470" s="16" t="s">
        <v>6524</v>
      </c>
      <c r="D1470" s="16" t="s">
        <v>6525</v>
      </c>
      <c r="F1470" s="16" t="s">
        <v>3640</v>
      </c>
      <c r="G1470" s="16" t="s">
        <v>3641</v>
      </c>
      <c r="H1470" s="238">
        <v>1</v>
      </c>
      <c r="I1470" s="238">
        <v>0</v>
      </c>
      <c r="J1470" s="238">
        <v>0</v>
      </c>
      <c r="K1470" s="238">
        <v>0</v>
      </c>
      <c r="L1470" s="238">
        <v>0</v>
      </c>
      <c r="M1470" s="238">
        <v>0</v>
      </c>
      <c r="N1470" s="238">
        <v>0</v>
      </c>
      <c r="O1470" s="238">
        <v>0</v>
      </c>
      <c r="P1470" s="238">
        <v>0</v>
      </c>
      <c r="Q1470" s="232">
        <v>11.11</v>
      </c>
      <c r="R1470" s="232">
        <v>0</v>
      </c>
      <c r="S1470" s="232">
        <v>0</v>
      </c>
      <c r="T1470" s="232">
        <v>0</v>
      </c>
      <c r="U1470" s="232">
        <v>0</v>
      </c>
      <c r="V1470" s="232">
        <v>0</v>
      </c>
      <c r="W1470" s="232">
        <v>0</v>
      </c>
      <c r="X1470" s="232">
        <v>0</v>
      </c>
      <c r="Y1470" s="232">
        <v>0</v>
      </c>
      <c r="Z1470" s="233">
        <v>45991</v>
      </c>
      <c r="AA1470" s="234">
        <v>1</v>
      </c>
      <c r="AB1470" s="232">
        <v>11.11</v>
      </c>
    </row>
    <row r="1471" spans="1:28" x14ac:dyDescent="0.25">
      <c r="A1471" s="16" t="s">
        <v>873</v>
      </c>
      <c r="B1471" s="16" t="s">
        <v>3474</v>
      </c>
      <c r="C1471" s="16" t="s">
        <v>6526</v>
      </c>
      <c r="D1471" s="16" t="s">
        <v>6527</v>
      </c>
      <c r="F1471" s="16" t="s">
        <v>3640</v>
      </c>
      <c r="G1471" s="16" t="s">
        <v>3641</v>
      </c>
      <c r="H1471" s="238">
        <v>4</v>
      </c>
      <c r="I1471" s="238">
        <v>0</v>
      </c>
      <c r="J1471" s="238">
        <v>0</v>
      </c>
      <c r="K1471" s="238">
        <v>0</v>
      </c>
      <c r="L1471" s="238">
        <v>0</v>
      </c>
      <c r="M1471" s="238">
        <v>0</v>
      </c>
      <c r="N1471" s="238">
        <v>0</v>
      </c>
      <c r="O1471" s="238">
        <v>0</v>
      </c>
      <c r="P1471" s="238">
        <v>0</v>
      </c>
      <c r="Q1471" s="232">
        <v>44.44</v>
      </c>
      <c r="R1471" s="232">
        <v>0</v>
      </c>
      <c r="S1471" s="232">
        <v>0</v>
      </c>
      <c r="T1471" s="232">
        <v>0</v>
      </c>
      <c r="U1471" s="232">
        <v>0</v>
      </c>
      <c r="V1471" s="232">
        <v>0</v>
      </c>
      <c r="W1471" s="232">
        <v>0</v>
      </c>
      <c r="X1471" s="232">
        <v>0</v>
      </c>
      <c r="Y1471" s="232">
        <v>0</v>
      </c>
      <c r="Z1471" s="233">
        <v>45991</v>
      </c>
      <c r="AA1471" s="234">
        <v>4</v>
      </c>
      <c r="AB1471" s="232">
        <v>44.44</v>
      </c>
    </row>
    <row r="1472" spans="1:28" x14ac:dyDescent="0.25">
      <c r="A1472" s="16" t="s">
        <v>873</v>
      </c>
      <c r="B1472" s="16" t="s">
        <v>3474</v>
      </c>
      <c r="C1472" s="16" t="s">
        <v>6528</v>
      </c>
      <c r="D1472" s="16" t="s">
        <v>6529</v>
      </c>
      <c r="F1472" s="16" t="s">
        <v>3640</v>
      </c>
      <c r="G1472" s="16" t="s">
        <v>3641</v>
      </c>
      <c r="H1472" s="238">
        <v>8</v>
      </c>
      <c r="I1472" s="238">
        <v>0</v>
      </c>
      <c r="J1472" s="238">
        <v>0</v>
      </c>
      <c r="K1472" s="238">
        <v>0</v>
      </c>
      <c r="L1472" s="238">
        <v>0</v>
      </c>
      <c r="M1472" s="238">
        <v>0</v>
      </c>
      <c r="N1472" s="238">
        <v>0</v>
      </c>
      <c r="O1472" s="238">
        <v>0</v>
      </c>
      <c r="P1472" s="238">
        <v>0</v>
      </c>
      <c r="Q1472" s="232">
        <v>88.88</v>
      </c>
      <c r="R1472" s="232">
        <v>0</v>
      </c>
      <c r="S1472" s="232">
        <v>0</v>
      </c>
      <c r="T1472" s="232">
        <v>0</v>
      </c>
      <c r="U1472" s="232">
        <v>0</v>
      </c>
      <c r="V1472" s="232">
        <v>0</v>
      </c>
      <c r="W1472" s="232">
        <v>0</v>
      </c>
      <c r="X1472" s="232">
        <v>0</v>
      </c>
      <c r="Y1472" s="232">
        <v>0</v>
      </c>
      <c r="Z1472" s="233">
        <v>45991</v>
      </c>
      <c r="AA1472" s="234">
        <v>8</v>
      </c>
      <c r="AB1472" s="232">
        <v>88.88</v>
      </c>
    </row>
    <row r="1473" spans="1:28" x14ac:dyDescent="0.25">
      <c r="A1473" s="16" t="s">
        <v>873</v>
      </c>
      <c r="B1473" s="16" t="s">
        <v>3474</v>
      </c>
      <c r="C1473" s="16" t="s">
        <v>6530</v>
      </c>
      <c r="D1473" s="16" t="s">
        <v>6531</v>
      </c>
      <c r="F1473" s="16" t="s">
        <v>3640</v>
      </c>
      <c r="G1473" s="16" t="s">
        <v>3641</v>
      </c>
      <c r="H1473" s="238">
        <v>1</v>
      </c>
      <c r="I1473" s="238">
        <v>0</v>
      </c>
      <c r="J1473" s="238">
        <v>0</v>
      </c>
      <c r="K1473" s="238">
        <v>0</v>
      </c>
      <c r="L1473" s="238">
        <v>0</v>
      </c>
      <c r="M1473" s="238">
        <v>0</v>
      </c>
      <c r="N1473" s="238">
        <v>0</v>
      </c>
      <c r="O1473" s="238">
        <v>0</v>
      </c>
      <c r="P1473" s="238">
        <v>0</v>
      </c>
      <c r="Q1473" s="232">
        <v>11.11</v>
      </c>
      <c r="R1473" s="232">
        <v>0</v>
      </c>
      <c r="S1473" s="232">
        <v>0</v>
      </c>
      <c r="T1473" s="232">
        <v>0</v>
      </c>
      <c r="U1473" s="232">
        <v>0</v>
      </c>
      <c r="V1473" s="232">
        <v>0</v>
      </c>
      <c r="W1473" s="232">
        <v>0</v>
      </c>
      <c r="X1473" s="232">
        <v>0</v>
      </c>
      <c r="Y1473" s="232">
        <v>0</v>
      </c>
      <c r="Z1473" s="233">
        <v>45991</v>
      </c>
      <c r="AA1473" s="234">
        <v>1</v>
      </c>
      <c r="AB1473" s="232">
        <v>11.11</v>
      </c>
    </row>
    <row r="1474" spans="1:28" x14ac:dyDescent="0.25">
      <c r="A1474" s="16" t="s">
        <v>873</v>
      </c>
      <c r="B1474" s="16" t="s">
        <v>3474</v>
      </c>
      <c r="C1474" s="16" t="s">
        <v>6532</v>
      </c>
      <c r="D1474" s="16" t="s">
        <v>6533</v>
      </c>
      <c r="F1474" s="16" t="s">
        <v>3640</v>
      </c>
      <c r="G1474" s="16" t="s">
        <v>3641</v>
      </c>
      <c r="H1474" s="238">
        <v>5</v>
      </c>
      <c r="I1474" s="238">
        <v>0</v>
      </c>
      <c r="J1474" s="238">
        <v>0</v>
      </c>
      <c r="K1474" s="238">
        <v>0</v>
      </c>
      <c r="L1474" s="238">
        <v>0</v>
      </c>
      <c r="M1474" s="238">
        <v>0</v>
      </c>
      <c r="N1474" s="238">
        <v>0</v>
      </c>
      <c r="O1474" s="238">
        <v>0</v>
      </c>
      <c r="P1474" s="238">
        <v>0</v>
      </c>
      <c r="Q1474" s="232">
        <v>55.55</v>
      </c>
      <c r="R1474" s="232">
        <v>0</v>
      </c>
      <c r="S1474" s="232">
        <v>0</v>
      </c>
      <c r="T1474" s="232">
        <v>0</v>
      </c>
      <c r="U1474" s="232">
        <v>0</v>
      </c>
      <c r="V1474" s="232">
        <v>0</v>
      </c>
      <c r="W1474" s="232">
        <v>0</v>
      </c>
      <c r="X1474" s="232">
        <v>0</v>
      </c>
      <c r="Y1474" s="232">
        <v>0</v>
      </c>
      <c r="Z1474" s="233">
        <v>45991</v>
      </c>
      <c r="AA1474" s="234">
        <v>5</v>
      </c>
      <c r="AB1474" s="232">
        <v>55.55</v>
      </c>
    </row>
    <row r="1475" spans="1:28" x14ac:dyDescent="0.25">
      <c r="A1475" s="16" t="s">
        <v>873</v>
      </c>
      <c r="B1475" s="16" t="s">
        <v>3474</v>
      </c>
      <c r="C1475" s="16" t="s">
        <v>6534</v>
      </c>
      <c r="D1475" s="16" t="s">
        <v>6535</v>
      </c>
      <c r="F1475" s="16" t="s">
        <v>3640</v>
      </c>
      <c r="G1475" s="16" t="s">
        <v>3641</v>
      </c>
      <c r="H1475" s="238">
        <v>17</v>
      </c>
      <c r="I1475" s="238">
        <v>0</v>
      </c>
      <c r="J1475" s="238">
        <v>0</v>
      </c>
      <c r="K1475" s="238">
        <v>0</v>
      </c>
      <c r="L1475" s="238">
        <v>0</v>
      </c>
      <c r="M1475" s="238">
        <v>0</v>
      </c>
      <c r="N1475" s="238">
        <v>0</v>
      </c>
      <c r="O1475" s="238">
        <v>0</v>
      </c>
      <c r="P1475" s="238">
        <v>0</v>
      </c>
      <c r="Q1475" s="232">
        <v>188.87</v>
      </c>
      <c r="R1475" s="232">
        <v>0</v>
      </c>
      <c r="S1475" s="232">
        <v>0</v>
      </c>
      <c r="T1475" s="232">
        <v>0</v>
      </c>
      <c r="U1475" s="232">
        <v>0</v>
      </c>
      <c r="V1475" s="232">
        <v>0</v>
      </c>
      <c r="W1475" s="232">
        <v>0</v>
      </c>
      <c r="X1475" s="232">
        <v>0</v>
      </c>
      <c r="Y1475" s="232">
        <v>0</v>
      </c>
      <c r="Z1475" s="233">
        <v>45991</v>
      </c>
      <c r="AA1475" s="234">
        <v>17</v>
      </c>
      <c r="AB1475" s="232">
        <v>188.87</v>
      </c>
    </row>
    <row r="1476" spans="1:28" x14ac:dyDescent="0.25">
      <c r="A1476" s="16" t="s">
        <v>873</v>
      </c>
      <c r="B1476" s="16" t="s">
        <v>3474</v>
      </c>
      <c r="C1476" s="16" t="s">
        <v>6536</v>
      </c>
      <c r="D1476" s="16" t="s">
        <v>6537</v>
      </c>
      <c r="F1476" s="16" t="s">
        <v>3640</v>
      </c>
      <c r="G1476" s="16" t="s">
        <v>3641</v>
      </c>
      <c r="H1476" s="238">
        <v>10</v>
      </c>
      <c r="I1476" s="238">
        <v>0</v>
      </c>
      <c r="J1476" s="238">
        <v>0</v>
      </c>
      <c r="K1476" s="238">
        <v>0</v>
      </c>
      <c r="L1476" s="238">
        <v>0</v>
      </c>
      <c r="M1476" s="238">
        <v>0</v>
      </c>
      <c r="N1476" s="238">
        <v>0</v>
      </c>
      <c r="O1476" s="238">
        <v>0</v>
      </c>
      <c r="P1476" s="238">
        <v>0</v>
      </c>
      <c r="Q1476" s="232">
        <v>111.1</v>
      </c>
      <c r="R1476" s="232">
        <v>0</v>
      </c>
      <c r="S1476" s="232">
        <v>0</v>
      </c>
      <c r="T1476" s="232">
        <v>0</v>
      </c>
      <c r="U1476" s="232">
        <v>0</v>
      </c>
      <c r="V1476" s="232">
        <v>0</v>
      </c>
      <c r="W1476" s="232">
        <v>0</v>
      </c>
      <c r="X1476" s="232">
        <v>0</v>
      </c>
      <c r="Y1476" s="232">
        <v>0</v>
      </c>
      <c r="Z1476" s="233">
        <v>45991</v>
      </c>
      <c r="AA1476" s="234">
        <v>10</v>
      </c>
      <c r="AB1476" s="232">
        <v>111.1</v>
      </c>
    </row>
    <row r="1477" spans="1:28" x14ac:dyDescent="0.25">
      <c r="A1477" s="16" t="s">
        <v>873</v>
      </c>
      <c r="B1477" s="16" t="s">
        <v>3474</v>
      </c>
      <c r="C1477" s="16" t="s">
        <v>6538</v>
      </c>
      <c r="D1477" s="16" t="s">
        <v>6539</v>
      </c>
      <c r="F1477" s="16" t="s">
        <v>3640</v>
      </c>
      <c r="G1477" s="16" t="s">
        <v>3641</v>
      </c>
      <c r="H1477" s="238">
        <v>2</v>
      </c>
      <c r="I1477" s="238">
        <v>0</v>
      </c>
      <c r="J1477" s="238">
        <v>0</v>
      </c>
      <c r="K1477" s="238">
        <v>0</v>
      </c>
      <c r="L1477" s="238">
        <v>0</v>
      </c>
      <c r="M1477" s="238">
        <v>0</v>
      </c>
      <c r="N1477" s="238">
        <v>0</v>
      </c>
      <c r="O1477" s="238">
        <v>0</v>
      </c>
      <c r="P1477" s="238">
        <v>0</v>
      </c>
      <c r="Q1477" s="232">
        <v>22.22</v>
      </c>
      <c r="R1477" s="232">
        <v>0</v>
      </c>
      <c r="S1477" s="232">
        <v>0</v>
      </c>
      <c r="T1477" s="232">
        <v>0</v>
      </c>
      <c r="U1477" s="232">
        <v>0</v>
      </c>
      <c r="V1477" s="232">
        <v>0</v>
      </c>
      <c r="W1477" s="232">
        <v>0</v>
      </c>
      <c r="X1477" s="232">
        <v>0</v>
      </c>
      <c r="Y1477" s="232">
        <v>0</v>
      </c>
      <c r="Z1477" s="233">
        <v>45991</v>
      </c>
      <c r="AA1477" s="234">
        <v>2</v>
      </c>
      <c r="AB1477" s="232">
        <v>22.22</v>
      </c>
    </row>
    <row r="1478" spans="1:28" x14ac:dyDescent="0.25">
      <c r="A1478" s="16" t="s">
        <v>873</v>
      </c>
      <c r="B1478" s="16" t="s">
        <v>3474</v>
      </c>
      <c r="C1478" s="16" t="s">
        <v>6540</v>
      </c>
      <c r="D1478" s="16" t="s">
        <v>6541</v>
      </c>
      <c r="F1478" s="16" t="s">
        <v>3640</v>
      </c>
      <c r="G1478" s="16" t="s">
        <v>3641</v>
      </c>
      <c r="H1478" s="238">
        <v>1</v>
      </c>
      <c r="I1478" s="238">
        <v>0</v>
      </c>
      <c r="J1478" s="238">
        <v>0</v>
      </c>
      <c r="K1478" s="238">
        <v>0</v>
      </c>
      <c r="L1478" s="238">
        <v>0</v>
      </c>
      <c r="M1478" s="238">
        <v>0</v>
      </c>
      <c r="N1478" s="238">
        <v>0</v>
      </c>
      <c r="O1478" s="238">
        <v>0</v>
      </c>
      <c r="P1478" s="238">
        <v>0</v>
      </c>
      <c r="Q1478" s="232">
        <v>11.11</v>
      </c>
      <c r="R1478" s="232">
        <v>0</v>
      </c>
      <c r="S1478" s="232">
        <v>0</v>
      </c>
      <c r="T1478" s="232">
        <v>0</v>
      </c>
      <c r="U1478" s="232">
        <v>0</v>
      </c>
      <c r="V1478" s="232">
        <v>0</v>
      </c>
      <c r="W1478" s="232">
        <v>0</v>
      </c>
      <c r="X1478" s="232">
        <v>0</v>
      </c>
      <c r="Y1478" s="232">
        <v>0</v>
      </c>
      <c r="Z1478" s="233">
        <v>45991</v>
      </c>
      <c r="AA1478" s="234">
        <v>1</v>
      </c>
      <c r="AB1478" s="232">
        <v>11.11</v>
      </c>
    </row>
    <row r="1479" spans="1:28" x14ac:dyDescent="0.25">
      <c r="A1479" s="16" t="s">
        <v>873</v>
      </c>
      <c r="B1479" s="16" t="s">
        <v>3474</v>
      </c>
      <c r="C1479" s="16" t="s">
        <v>6542</v>
      </c>
      <c r="D1479" s="16" t="s">
        <v>6543</v>
      </c>
      <c r="F1479" s="16" t="s">
        <v>3640</v>
      </c>
      <c r="G1479" s="16" t="s">
        <v>3641</v>
      </c>
      <c r="H1479" s="238">
        <v>1</v>
      </c>
      <c r="I1479" s="238">
        <v>0</v>
      </c>
      <c r="J1479" s="238">
        <v>0</v>
      </c>
      <c r="K1479" s="238">
        <v>0</v>
      </c>
      <c r="L1479" s="238">
        <v>0</v>
      </c>
      <c r="M1479" s="238">
        <v>0</v>
      </c>
      <c r="N1479" s="238">
        <v>0</v>
      </c>
      <c r="O1479" s="238">
        <v>0</v>
      </c>
      <c r="P1479" s="238">
        <v>0</v>
      </c>
      <c r="Q1479" s="232">
        <v>11.11</v>
      </c>
      <c r="R1479" s="232">
        <v>0</v>
      </c>
      <c r="S1479" s="232">
        <v>0</v>
      </c>
      <c r="T1479" s="232">
        <v>0</v>
      </c>
      <c r="U1479" s="232">
        <v>0</v>
      </c>
      <c r="V1479" s="232">
        <v>0</v>
      </c>
      <c r="W1479" s="232">
        <v>0</v>
      </c>
      <c r="X1479" s="232">
        <v>0</v>
      </c>
      <c r="Y1479" s="232">
        <v>0</v>
      </c>
      <c r="Z1479" s="233">
        <v>45991</v>
      </c>
      <c r="AA1479" s="234">
        <v>1</v>
      </c>
      <c r="AB1479" s="232">
        <v>11.11</v>
      </c>
    </row>
    <row r="1480" spans="1:28" x14ac:dyDescent="0.25">
      <c r="A1480" s="16" t="s">
        <v>873</v>
      </c>
      <c r="B1480" s="16" t="s">
        <v>3474</v>
      </c>
      <c r="C1480" s="16" t="s">
        <v>6544</v>
      </c>
      <c r="D1480" s="16" t="s">
        <v>6545</v>
      </c>
      <c r="F1480" s="16" t="s">
        <v>3640</v>
      </c>
      <c r="G1480" s="16" t="s">
        <v>3641</v>
      </c>
      <c r="H1480" s="238">
        <v>1</v>
      </c>
      <c r="I1480" s="238">
        <v>0</v>
      </c>
      <c r="J1480" s="238">
        <v>0</v>
      </c>
      <c r="K1480" s="238">
        <v>0</v>
      </c>
      <c r="L1480" s="238">
        <v>0</v>
      </c>
      <c r="M1480" s="238">
        <v>0</v>
      </c>
      <c r="N1480" s="238">
        <v>0</v>
      </c>
      <c r="O1480" s="238">
        <v>0</v>
      </c>
      <c r="P1480" s="238">
        <v>0</v>
      </c>
      <c r="Q1480" s="232">
        <v>11.11</v>
      </c>
      <c r="R1480" s="232">
        <v>0</v>
      </c>
      <c r="S1480" s="232">
        <v>0</v>
      </c>
      <c r="T1480" s="232">
        <v>0</v>
      </c>
      <c r="U1480" s="232">
        <v>0</v>
      </c>
      <c r="V1480" s="232">
        <v>0</v>
      </c>
      <c r="W1480" s="232">
        <v>0</v>
      </c>
      <c r="X1480" s="232">
        <v>0</v>
      </c>
      <c r="Y1480" s="232">
        <v>0</v>
      </c>
      <c r="Z1480" s="233">
        <v>45991</v>
      </c>
      <c r="AA1480" s="234">
        <v>1</v>
      </c>
      <c r="AB1480" s="232">
        <v>11.11</v>
      </c>
    </row>
    <row r="1481" spans="1:28" x14ac:dyDescent="0.25">
      <c r="A1481" s="16" t="s">
        <v>873</v>
      </c>
      <c r="B1481" s="16" t="s">
        <v>3474</v>
      </c>
      <c r="C1481" s="16" t="s">
        <v>6546</v>
      </c>
      <c r="D1481" s="16" t="s">
        <v>6547</v>
      </c>
      <c r="F1481" s="16" t="s">
        <v>3640</v>
      </c>
      <c r="G1481" s="16" t="s">
        <v>3641</v>
      </c>
      <c r="H1481" s="238">
        <v>1</v>
      </c>
      <c r="I1481" s="238">
        <v>0</v>
      </c>
      <c r="J1481" s="238">
        <v>0</v>
      </c>
      <c r="K1481" s="238">
        <v>0</v>
      </c>
      <c r="L1481" s="238">
        <v>0</v>
      </c>
      <c r="M1481" s="238">
        <v>0</v>
      </c>
      <c r="N1481" s="238">
        <v>0</v>
      </c>
      <c r="O1481" s="238">
        <v>0</v>
      </c>
      <c r="P1481" s="238">
        <v>0</v>
      </c>
      <c r="Q1481" s="232">
        <v>11.11</v>
      </c>
      <c r="R1481" s="232">
        <v>0</v>
      </c>
      <c r="S1481" s="232">
        <v>0</v>
      </c>
      <c r="T1481" s="232">
        <v>0</v>
      </c>
      <c r="U1481" s="232">
        <v>0</v>
      </c>
      <c r="V1481" s="232">
        <v>0</v>
      </c>
      <c r="W1481" s="232">
        <v>0</v>
      </c>
      <c r="X1481" s="232">
        <v>0</v>
      </c>
      <c r="Y1481" s="232">
        <v>0</v>
      </c>
      <c r="Z1481" s="233">
        <v>45991</v>
      </c>
      <c r="AA1481" s="234">
        <v>1</v>
      </c>
      <c r="AB1481" s="232">
        <v>11.11</v>
      </c>
    </row>
    <row r="1482" spans="1:28" x14ac:dyDescent="0.25">
      <c r="A1482" s="16" t="s">
        <v>873</v>
      </c>
      <c r="B1482" s="16" t="s">
        <v>3474</v>
      </c>
      <c r="C1482" s="16" t="s">
        <v>6548</v>
      </c>
      <c r="D1482" s="16" t="s">
        <v>6549</v>
      </c>
      <c r="F1482" s="16" t="s">
        <v>3640</v>
      </c>
      <c r="G1482" s="16" t="s">
        <v>3641</v>
      </c>
      <c r="H1482" s="238">
        <v>1</v>
      </c>
      <c r="I1482" s="238">
        <v>0</v>
      </c>
      <c r="J1482" s="238">
        <v>0</v>
      </c>
      <c r="K1482" s="238">
        <v>0</v>
      </c>
      <c r="L1482" s="238">
        <v>0</v>
      </c>
      <c r="M1482" s="238">
        <v>0</v>
      </c>
      <c r="N1482" s="238">
        <v>0</v>
      </c>
      <c r="O1482" s="238">
        <v>0</v>
      </c>
      <c r="P1482" s="238">
        <v>0</v>
      </c>
      <c r="Q1482" s="232">
        <v>11.11</v>
      </c>
      <c r="R1482" s="232">
        <v>0</v>
      </c>
      <c r="S1482" s="232">
        <v>0</v>
      </c>
      <c r="T1482" s="232">
        <v>0</v>
      </c>
      <c r="U1482" s="232">
        <v>0</v>
      </c>
      <c r="V1482" s="232">
        <v>0</v>
      </c>
      <c r="W1482" s="232">
        <v>0</v>
      </c>
      <c r="X1482" s="232">
        <v>0</v>
      </c>
      <c r="Y1482" s="232">
        <v>0</v>
      </c>
      <c r="Z1482" s="233">
        <v>45991</v>
      </c>
      <c r="AA1482" s="234">
        <v>1</v>
      </c>
      <c r="AB1482" s="232">
        <v>11.11</v>
      </c>
    </row>
    <row r="1483" spans="1:28" x14ac:dyDescent="0.25">
      <c r="A1483" s="16" t="s">
        <v>873</v>
      </c>
      <c r="B1483" s="16" t="s">
        <v>3474</v>
      </c>
      <c r="C1483" s="16" t="s">
        <v>6550</v>
      </c>
      <c r="D1483" s="16" t="s">
        <v>6551</v>
      </c>
      <c r="F1483" s="16" t="s">
        <v>3640</v>
      </c>
      <c r="G1483" s="16" t="s">
        <v>3641</v>
      </c>
      <c r="H1483" s="238">
        <v>1</v>
      </c>
      <c r="I1483" s="238">
        <v>0</v>
      </c>
      <c r="J1483" s="238">
        <v>0</v>
      </c>
      <c r="K1483" s="238">
        <v>0</v>
      </c>
      <c r="L1483" s="238">
        <v>0</v>
      </c>
      <c r="M1483" s="238">
        <v>0</v>
      </c>
      <c r="N1483" s="238">
        <v>0</v>
      </c>
      <c r="O1483" s="238">
        <v>0</v>
      </c>
      <c r="P1483" s="238">
        <v>0</v>
      </c>
      <c r="Q1483" s="232">
        <v>11.11</v>
      </c>
      <c r="R1483" s="232">
        <v>0</v>
      </c>
      <c r="S1483" s="232">
        <v>0</v>
      </c>
      <c r="T1483" s="232">
        <v>0</v>
      </c>
      <c r="U1483" s="232">
        <v>0</v>
      </c>
      <c r="V1483" s="232">
        <v>0</v>
      </c>
      <c r="W1483" s="232">
        <v>0</v>
      </c>
      <c r="X1483" s="232">
        <v>0</v>
      </c>
      <c r="Y1483" s="232">
        <v>0</v>
      </c>
      <c r="Z1483" s="233">
        <v>45991</v>
      </c>
      <c r="AA1483" s="234">
        <v>1</v>
      </c>
      <c r="AB1483" s="232">
        <v>11.11</v>
      </c>
    </row>
    <row r="1484" spans="1:28" x14ac:dyDescent="0.25">
      <c r="A1484" s="16" t="s">
        <v>873</v>
      </c>
      <c r="B1484" s="16" t="s">
        <v>3474</v>
      </c>
      <c r="C1484" s="16" t="s">
        <v>6552</v>
      </c>
      <c r="D1484" s="16" t="s">
        <v>6553</v>
      </c>
      <c r="F1484" s="16" t="s">
        <v>3640</v>
      </c>
      <c r="G1484" s="16" t="s">
        <v>3641</v>
      </c>
      <c r="H1484" s="238">
        <v>2</v>
      </c>
      <c r="I1484" s="238">
        <v>0</v>
      </c>
      <c r="J1484" s="238">
        <v>0</v>
      </c>
      <c r="K1484" s="238">
        <v>0</v>
      </c>
      <c r="L1484" s="238">
        <v>0</v>
      </c>
      <c r="M1484" s="238">
        <v>0</v>
      </c>
      <c r="N1484" s="238">
        <v>0</v>
      </c>
      <c r="O1484" s="238">
        <v>0</v>
      </c>
      <c r="P1484" s="238">
        <v>0</v>
      </c>
      <c r="Q1484" s="232">
        <v>22.22</v>
      </c>
      <c r="R1484" s="232">
        <v>0</v>
      </c>
      <c r="S1484" s="232">
        <v>0</v>
      </c>
      <c r="T1484" s="232">
        <v>0</v>
      </c>
      <c r="U1484" s="232">
        <v>0</v>
      </c>
      <c r="V1484" s="232">
        <v>0</v>
      </c>
      <c r="W1484" s="232">
        <v>0</v>
      </c>
      <c r="X1484" s="232">
        <v>0</v>
      </c>
      <c r="Y1484" s="232">
        <v>0</v>
      </c>
      <c r="Z1484" s="233">
        <v>45991</v>
      </c>
      <c r="AA1484" s="234">
        <v>2</v>
      </c>
      <c r="AB1484" s="232">
        <v>22.22</v>
      </c>
    </row>
    <row r="1485" spans="1:28" x14ac:dyDescent="0.25">
      <c r="A1485" s="16" t="s">
        <v>873</v>
      </c>
      <c r="B1485" s="16" t="s">
        <v>3474</v>
      </c>
      <c r="C1485" s="16" t="s">
        <v>6554</v>
      </c>
      <c r="D1485" s="16" t="s">
        <v>6555</v>
      </c>
      <c r="F1485" s="16" t="s">
        <v>3640</v>
      </c>
      <c r="G1485" s="16" t="s">
        <v>3641</v>
      </c>
      <c r="H1485" s="238">
        <v>3</v>
      </c>
      <c r="I1485" s="238">
        <v>0</v>
      </c>
      <c r="J1485" s="238">
        <v>0</v>
      </c>
      <c r="K1485" s="238">
        <v>0</v>
      </c>
      <c r="L1485" s="238">
        <v>0</v>
      </c>
      <c r="M1485" s="238">
        <v>0</v>
      </c>
      <c r="N1485" s="238">
        <v>0</v>
      </c>
      <c r="O1485" s="238">
        <v>0</v>
      </c>
      <c r="P1485" s="238">
        <v>0</v>
      </c>
      <c r="Q1485" s="232">
        <v>33.33</v>
      </c>
      <c r="R1485" s="232">
        <v>0</v>
      </c>
      <c r="S1485" s="232">
        <v>0</v>
      </c>
      <c r="T1485" s="232">
        <v>0</v>
      </c>
      <c r="U1485" s="232">
        <v>0</v>
      </c>
      <c r="V1485" s="232">
        <v>0</v>
      </c>
      <c r="W1485" s="232">
        <v>0</v>
      </c>
      <c r="X1485" s="232">
        <v>0</v>
      </c>
      <c r="Y1485" s="232">
        <v>0</v>
      </c>
      <c r="Z1485" s="233">
        <v>45991</v>
      </c>
      <c r="AA1485" s="234">
        <v>3</v>
      </c>
      <c r="AB1485" s="232">
        <v>33.33</v>
      </c>
    </row>
    <row r="1486" spans="1:28" x14ac:dyDescent="0.25">
      <c r="A1486" s="16" t="s">
        <v>873</v>
      </c>
      <c r="B1486" s="16" t="s">
        <v>3474</v>
      </c>
      <c r="C1486" s="16" t="s">
        <v>6556</v>
      </c>
      <c r="D1486" s="16" t="s">
        <v>6557</v>
      </c>
      <c r="F1486" s="16" t="s">
        <v>3640</v>
      </c>
      <c r="G1486" s="16" t="s">
        <v>3641</v>
      </c>
      <c r="H1486" s="238">
        <v>1</v>
      </c>
      <c r="I1486" s="238">
        <v>0</v>
      </c>
      <c r="J1486" s="238">
        <v>0</v>
      </c>
      <c r="K1486" s="238">
        <v>0</v>
      </c>
      <c r="L1486" s="238">
        <v>0</v>
      </c>
      <c r="M1486" s="238">
        <v>0</v>
      </c>
      <c r="N1486" s="238">
        <v>0</v>
      </c>
      <c r="O1486" s="238">
        <v>0</v>
      </c>
      <c r="P1486" s="238">
        <v>0</v>
      </c>
      <c r="Q1486" s="232">
        <v>11.11</v>
      </c>
      <c r="R1486" s="232">
        <v>0</v>
      </c>
      <c r="S1486" s="232">
        <v>0</v>
      </c>
      <c r="T1486" s="232">
        <v>0</v>
      </c>
      <c r="U1486" s="232">
        <v>0</v>
      </c>
      <c r="V1486" s="232">
        <v>0</v>
      </c>
      <c r="W1486" s="232">
        <v>0</v>
      </c>
      <c r="X1486" s="232">
        <v>0</v>
      </c>
      <c r="Y1486" s="232">
        <v>0</v>
      </c>
      <c r="Z1486" s="233">
        <v>45991</v>
      </c>
      <c r="AA1486" s="234">
        <v>1</v>
      </c>
      <c r="AB1486" s="232">
        <v>11.11</v>
      </c>
    </row>
    <row r="1487" spans="1:28" x14ac:dyDescent="0.25">
      <c r="A1487" s="16" t="s">
        <v>873</v>
      </c>
      <c r="B1487" s="16" t="s">
        <v>3474</v>
      </c>
      <c r="C1487" s="16" t="s">
        <v>6558</v>
      </c>
      <c r="D1487" s="16" t="s">
        <v>6559</v>
      </c>
      <c r="F1487" s="16" t="s">
        <v>3640</v>
      </c>
      <c r="G1487" s="16" t="s">
        <v>3641</v>
      </c>
      <c r="H1487" s="238">
        <v>1</v>
      </c>
      <c r="I1487" s="238">
        <v>0</v>
      </c>
      <c r="J1487" s="238">
        <v>0</v>
      </c>
      <c r="K1487" s="238">
        <v>0</v>
      </c>
      <c r="L1487" s="238">
        <v>0</v>
      </c>
      <c r="M1487" s="238">
        <v>0</v>
      </c>
      <c r="N1487" s="238">
        <v>0</v>
      </c>
      <c r="O1487" s="238">
        <v>0</v>
      </c>
      <c r="P1487" s="238">
        <v>0</v>
      </c>
      <c r="Q1487" s="232">
        <v>11.11</v>
      </c>
      <c r="R1487" s="232">
        <v>0</v>
      </c>
      <c r="S1487" s="232">
        <v>0</v>
      </c>
      <c r="T1487" s="232">
        <v>0</v>
      </c>
      <c r="U1487" s="232">
        <v>0</v>
      </c>
      <c r="V1487" s="232">
        <v>0</v>
      </c>
      <c r="W1487" s="232">
        <v>0</v>
      </c>
      <c r="X1487" s="232">
        <v>0</v>
      </c>
      <c r="Y1487" s="232">
        <v>0</v>
      </c>
      <c r="Z1487" s="233">
        <v>45991</v>
      </c>
      <c r="AA1487" s="234">
        <v>1</v>
      </c>
      <c r="AB1487" s="232">
        <v>11.11</v>
      </c>
    </row>
    <row r="1488" spans="1:28" x14ac:dyDescent="0.25">
      <c r="A1488" s="16" t="s">
        <v>873</v>
      </c>
      <c r="B1488" s="16" t="s">
        <v>3474</v>
      </c>
      <c r="C1488" s="16" t="s">
        <v>6560</v>
      </c>
      <c r="D1488" s="16" t="s">
        <v>6561</v>
      </c>
      <c r="F1488" s="16" t="s">
        <v>3640</v>
      </c>
      <c r="G1488" s="16" t="s">
        <v>3641</v>
      </c>
      <c r="H1488" s="238">
        <v>1</v>
      </c>
      <c r="I1488" s="238">
        <v>0</v>
      </c>
      <c r="J1488" s="238">
        <v>0</v>
      </c>
      <c r="K1488" s="238">
        <v>0</v>
      </c>
      <c r="L1488" s="238">
        <v>0</v>
      </c>
      <c r="M1488" s="238">
        <v>0</v>
      </c>
      <c r="N1488" s="238">
        <v>0</v>
      </c>
      <c r="O1488" s="238">
        <v>0</v>
      </c>
      <c r="P1488" s="238">
        <v>0</v>
      </c>
      <c r="Q1488" s="232">
        <v>11.11</v>
      </c>
      <c r="R1488" s="232">
        <v>0</v>
      </c>
      <c r="S1488" s="232">
        <v>0</v>
      </c>
      <c r="T1488" s="232">
        <v>0</v>
      </c>
      <c r="U1488" s="232">
        <v>0</v>
      </c>
      <c r="V1488" s="232">
        <v>0</v>
      </c>
      <c r="W1488" s="232">
        <v>0</v>
      </c>
      <c r="X1488" s="232">
        <v>0</v>
      </c>
      <c r="Y1488" s="232">
        <v>0</v>
      </c>
      <c r="Z1488" s="233">
        <v>45991</v>
      </c>
      <c r="AA1488" s="234">
        <v>1</v>
      </c>
      <c r="AB1488" s="232">
        <v>11.11</v>
      </c>
    </row>
    <row r="1489" spans="1:28" x14ac:dyDescent="0.25">
      <c r="A1489" s="16" t="s">
        <v>873</v>
      </c>
      <c r="B1489" s="16" t="s">
        <v>3474</v>
      </c>
      <c r="C1489" s="16" t="s">
        <v>6562</v>
      </c>
      <c r="D1489" s="16" t="s">
        <v>6563</v>
      </c>
      <c r="F1489" s="16" t="s">
        <v>3640</v>
      </c>
      <c r="G1489" s="16" t="s">
        <v>3641</v>
      </c>
      <c r="H1489" s="238">
        <v>8</v>
      </c>
      <c r="I1489" s="238">
        <v>0</v>
      </c>
      <c r="J1489" s="238">
        <v>0</v>
      </c>
      <c r="K1489" s="238">
        <v>0</v>
      </c>
      <c r="L1489" s="238">
        <v>0</v>
      </c>
      <c r="M1489" s="238">
        <v>0</v>
      </c>
      <c r="N1489" s="238">
        <v>0</v>
      </c>
      <c r="O1489" s="238">
        <v>0</v>
      </c>
      <c r="P1489" s="238">
        <v>0</v>
      </c>
      <c r="Q1489" s="232">
        <v>88.88</v>
      </c>
      <c r="R1489" s="232">
        <v>0</v>
      </c>
      <c r="S1489" s="232">
        <v>0</v>
      </c>
      <c r="T1489" s="232">
        <v>0</v>
      </c>
      <c r="U1489" s="232">
        <v>0</v>
      </c>
      <c r="V1489" s="232">
        <v>0</v>
      </c>
      <c r="W1489" s="232">
        <v>0</v>
      </c>
      <c r="X1489" s="232">
        <v>0</v>
      </c>
      <c r="Y1489" s="232">
        <v>0</v>
      </c>
      <c r="Z1489" s="233">
        <v>45991</v>
      </c>
      <c r="AA1489" s="234">
        <v>8</v>
      </c>
      <c r="AB1489" s="232">
        <v>88.88</v>
      </c>
    </row>
    <row r="1490" spans="1:28" x14ac:dyDescent="0.25">
      <c r="A1490" s="16" t="s">
        <v>873</v>
      </c>
      <c r="B1490" s="16" t="s">
        <v>3474</v>
      </c>
      <c r="C1490" s="16" t="s">
        <v>6564</v>
      </c>
      <c r="D1490" s="16" t="s">
        <v>6565</v>
      </c>
      <c r="F1490" s="16" t="s">
        <v>3640</v>
      </c>
      <c r="G1490" s="16" t="s">
        <v>3641</v>
      </c>
      <c r="H1490" s="238">
        <v>2</v>
      </c>
      <c r="I1490" s="238">
        <v>0</v>
      </c>
      <c r="J1490" s="238">
        <v>0</v>
      </c>
      <c r="K1490" s="238">
        <v>0</v>
      </c>
      <c r="L1490" s="238">
        <v>0</v>
      </c>
      <c r="M1490" s="238">
        <v>0</v>
      </c>
      <c r="N1490" s="238">
        <v>0</v>
      </c>
      <c r="O1490" s="238">
        <v>0</v>
      </c>
      <c r="P1490" s="238">
        <v>0</v>
      </c>
      <c r="Q1490" s="232">
        <v>22.22</v>
      </c>
      <c r="R1490" s="232">
        <v>0</v>
      </c>
      <c r="S1490" s="232">
        <v>0</v>
      </c>
      <c r="T1490" s="232">
        <v>0</v>
      </c>
      <c r="U1490" s="232">
        <v>0</v>
      </c>
      <c r="V1490" s="232">
        <v>0</v>
      </c>
      <c r="W1490" s="232">
        <v>0</v>
      </c>
      <c r="X1490" s="232">
        <v>0</v>
      </c>
      <c r="Y1490" s="232">
        <v>0</v>
      </c>
      <c r="Z1490" s="233">
        <v>45991</v>
      </c>
      <c r="AA1490" s="234">
        <v>2</v>
      </c>
      <c r="AB1490" s="232">
        <v>22.22</v>
      </c>
    </row>
    <row r="1491" spans="1:28" x14ac:dyDescent="0.25">
      <c r="A1491" s="16" t="s">
        <v>873</v>
      </c>
      <c r="B1491" s="16" t="s">
        <v>3474</v>
      </c>
      <c r="C1491" s="16" t="s">
        <v>6566</v>
      </c>
      <c r="D1491" s="16" t="s">
        <v>6567</v>
      </c>
      <c r="F1491" s="16" t="s">
        <v>3640</v>
      </c>
      <c r="G1491" s="16" t="s">
        <v>3641</v>
      </c>
      <c r="H1491" s="238">
        <v>7</v>
      </c>
      <c r="I1491" s="238">
        <v>0</v>
      </c>
      <c r="J1491" s="238">
        <v>0</v>
      </c>
      <c r="K1491" s="238">
        <v>0</v>
      </c>
      <c r="L1491" s="238">
        <v>0</v>
      </c>
      <c r="M1491" s="238">
        <v>0</v>
      </c>
      <c r="N1491" s="238">
        <v>0</v>
      </c>
      <c r="O1491" s="238">
        <v>0</v>
      </c>
      <c r="P1491" s="238">
        <v>0</v>
      </c>
      <c r="Q1491" s="232">
        <v>77.77</v>
      </c>
      <c r="R1491" s="232">
        <v>0</v>
      </c>
      <c r="S1491" s="232">
        <v>0</v>
      </c>
      <c r="T1491" s="232">
        <v>0</v>
      </c>
      <c r="U1491" s="232">
        <v>0</v>
      </c>
      <c r="V1491" s="232">
        <v>0</v>
      </c>
      <c r="W1491" s="232">
        <v>0</v>
      </c>
      <c r="X1491" s="232">
        <v>0</v>
      </c>
      <c r="Y1491" s="232">
        <v>0</v>
      </c>
      <c r="Z1491" s="233">
        <v>45991</v>
      </c>
      <c r="AA1491" s="234">
        <v>7</v>
      </c>
      <c r="AB1491" s="232">
        <v>77.77</v>
      </c>
    </row>
    <row r="1492" spans="1:28" x14ac:dyDescent="0.25">
      <c r="A1492" s="16" t="s">
        <v>873</v>
      </c>
      <c r="B1492" s="16" t="s">
        <v>3474</v>
      </c>
      <c r="C1492" s="16" t="s">
        <v>6568</v>
      </c>
      <c r="D1492" s="16" t="s">
        <v>6569</v>
      </c>
      <c r="F1492" s="16" t="s">
        <v>3640</v>
      </c>
      <c r="G1492" s="16" t="s">
        <v>3641</v>
      </c>
      <c r="H1492" s="238">
        <v>1</v>
      </c>
      <c r="I1492" s="238">
        <v>0</v>
      </c>
      <c r="J1492" s="238">
        <v>0</v>
      </c>
      <c r="K1492" s="238">
        <v>0</v>
      </c>
      <c r="L1492" s="238">
        <v>0</v>
      </c>
      <c r="M1492" s="238">
        <v>0</v>
      </c>
      <c r="N1492" s="238">
        <v>0</v>
      </c>
      <c r="O1492" s="238">
        <v>0</v>
      </c>
      <c r="P1492" s="238">
        <v>0</v>
      </c>
      <c r="Q1492" s="232">
        <v>11.11</v>
      </c>
      <c r="R1492" s="232">
        <v>0</v>
      </c>
      <c r="S1492" s="232">
        <v>0</v>
      </c>
      <c r="T1492" s="232">
        <v>0</v>
      </c>
      <c r="U1492" s="232">
        <v>0</v>
      </c>
      <c r="V1492" s="232">
        <v>0</v>
      </c>
      <c r="W1492" s="232">
        <v>0</v>
      </c>
      <c r="X1492" s="232">
        <v>0</v>
      </c>
      <c r="Y1492" s="232">
        <v>0</v>
      </c>
      <c r="Z1492" s="233">
        <v>45991</v>
      </c>
      <c r="AA1492" s="234">
        <v>1</v>
      </c>
      <c r="AB1492" s="232">
        <v>11.11</v>
      </c>
    </row>
    <row r="1493" spans="1:28" x14ac:dyDescent="0.25">
      <c r="A1493" s="16" t="s">
        <v>873</v>
      </c>
      <c r="B1493" s="16" t="s">
        <v>3474</v>
      </c>
      <c r="C1493" s="16" t="s">
        <v>6570</v>
      </c>
      <c r="D1493" s="16" t="s">
        <v>6571</v>
      </c>
      <c r="F1493" s="16" t="s">
        <v>3640</v>
      </c>
      <c r="G1493" s="16" t="s">
        <v>3641</v>
      </c>
      <c r="H1493" s="238">
        <v>1</v>
      </c>
      <c r="I1493" s="238">
        <v>0</v>
      </c>
      <c r="J1493" s="238">
        <v>0</v>
      </c>
      <c r="K1493" s="238">
        <v>0</v>
      </c>
      <c r="L1493" s="238">
        <v>0</v>
      </c>
      <c r="M1493" s="238">
        <v>0</v>
      </c>
      <c r="N1493" s="238">
        <v>0</v>
      </c>
      <c r="O1493" s="238">
        <v>0</v>
      </c>
      <c r="P1493" s="238">
        <v>0</v>
      </c>
      <c r="Q1493" s="232">
        <v>11.11</v>
      </c>
      <c r="R1493" s="232">
        <v>0</v>
      </c>
      <c r="S1493" s="232">
        <v>0</v>
      </c>
      <c r="T1493" s="232">
        <v>0</v>
      </c>
      <c r="U1493" s="232">
        <v>0</v>
      </c>
      <c r="V1493" s="232">
        <v>0</v>
      </c>
      <c r="W1493" s="232">
        <v>0</v>
      </c>
      <c r="X1493" s="232">
        <v>0</v>
      </c>
      <c r="Y1493" s="232">
        <v>0</v>
      </c>
      <c r="Z1493" s="233">
        <v>45991</v>
      </c>
      <c r="AA1493" s="234">
        <v>1</v>
      </c>
      <c r="AB1493" s="232">
        <v>11.11</v>
      </c>
    </row>
    <row r="1494" spans="1:28" x14ac:dyDescent="0.25">
      <c r="A1494" s="16" t="s">
        <v>873</v>
      </c>
      <c r="B1494" s="16" t="s">
        <v>3474</v>
      </c>
      <c r="C1494" s="16" t="s">
        <v>6572</v>
      </c>
      <c r="D1494" s="16" t="s">
        <v>6573</v>
      </c>
      <c r="F1494" s="16" t="s">
        <v>3640</v>
      </c>
      <c r="G1494" s="16" t="s">
        <v>3641</v>
      </c>
      <c r="H1494" s="238">
        <v>1</v>
      </c>
      <c r="I1494" s="238">
        <v>0</v>
      </c>
      <c r="J1494" s="238">
        <v>0</v>
      </c>
      <c r="K1494" s="238">
        <v>0</v>
      </c>
      <c r="L1494" s="238">
        <v>0</v>
      </c>
      <c r="M1494" s="238">
        <v>0</v>
      </c>
      <c r="N1494" s="238">
        <v>0</v>
      </c>
      <c r="O1494" s="238">
        <v>0</v>
      </c>
      <c r="P1494" s="238">
        <v>0</v>
      </c>
      <c r="Q1494" s="232">
        <v>11.11</v>
      </c>
      <c r="R1494" s="232">
        <v>0</v>
      </c>
      <c r="S1494" s="232">
        <v>0</v>
      </c>
      <c r="T1494" s="232">
        <v>0</v>
      </c>
      <c r="U1494" s="232">
        <v>0</v>
      </c>
      <c r="V1494" s="232">
        <v>0</v>
      </c>
      <c r="W1494" s="232">
        <v>0</v>
      </c>
      <c r="X1494" s="232">
        <v>0</v>
      </c>
      <c r="Y1494" s="232">
        <v>0</v>
      </c>
      <c r="Z1494" s="233">
        <v>45991</v>
      </c>
      <c r="AA1494" s="234">
        <v>1</v>
      </c>
      <c r="AB1494" s="232">
        <v>11.11</v>
      </c>
    </row>
    <row r="1495" spans="1:28" x14ac:dyDescent="0.25">
      <c r="A1495" s="16" t="s">
        <v>873</v>
      </c>
      <c r="B1495" s="16" t="s">
        <v>3474</v>
      </c>
      <c r="C1495" s="16" t="s">
        <v>6574</v>
      </c>
      <c r="D1495" s="16" t="s">
        <v>6575</v>
      </c>
      <c r="F1495" s="16" t="s">
        <v>3640</v>
      </c>
      <c r="G1495" s="16" t="s">
        <v>3641</v>
      </c>
      <c r="H1495" s="238">
        <v>1</v>
      </c>
      <c r="I1495" s="238">
        <v>0</v>
      </c>
      <c r="J1495" s="238">
        <v>0</v>
      </c>
      <c r="K1495" s="238">
        <v>0</v>
      </c>
      <c r="L1495" s="238">
        <v>0</v>
      </c>
      <c r="M1495" s="238">
        <v>0</v>
      </c>
      <c r="N1495" s="238">
        <v>0</v>
      </c>
      <c r="O1495" s="238">
        <v>0</v>
      </c>
      <c r="P1495" s="238">
        <v>0</v>
      </c>
      <c r="Q1495" s="232">
        <v>11.11</v>
      </c>
      <c r="R1495" s="232">
        <v>0</v>
      </c>
      <c r="S1495" s="232">
        <v>0</v>
      </c>
      <c r="T1495" s="232">
        <v>0</v>
      </c>
      <c r="U1495" s="232">
        <v>0</v>
      </c>
      <c r="V1495" s="232">
        <v>0</v>
      </c>
      <c r="W1495" s="232">
        <v>0</v>
      </c>
      <c r="X1495" s="232">
        <v>0</v>
      </c>
      <c r="Y1495" s="232">
        <v>0</v>
      </c>
      <c r="Z1495" s="233">
        <v>45991</v>
      </c>
      <c r="AA1495" s="234">
        <v>1</v>
      </c>
      <c r="AB1495" s="232">
        <v>11.11</v>
      </c>
    </row>
    <row r="1496" spans="1:28" x14ac:dyDescent="0.25">
      <c r="A1496" s="16" t="s">
        <v>873</v>
      </c>
      <c r="B1496" s="16" t="s">
        <v>3474</v>
      </c>
      <c r="C1496" s="16" t="s">
        <v>6576</v>
      </c>
      <c r="D1496" s="16" t="s">
        <v>6577</v>
      </c>
      <c r="F1496" s="16" t="s">
        <v>3640</v>
      </c>
      <c r="G1496" s="16" t="s">
        <v>3641</v>
      </c>
      <c r="H1496" s="238">
        <v>9</v>
      </c>
      <c r="I1496" s="238">
        <v>0</v>
      </c>
      <c r="J1496" s="238">
        <v>0</v>
      </c>
      <c r="K1496" s="238">
        <v>0</v>
      </c>
      <c r="L1496" s="238">
        <v>0</v>
      </c>
      <c r="M1496" s="238">
        <v>0</v>
      </c>
      <c r="N1496" s="238">
        <v>0</v>
      </c>
      <c r="O1496" s="238">
        <v>0</v>
      </c>
      <c r="P1496" s="238">
        <v>0</v>
      </c>
      <c r="Q1496" s="232">
        <v>99.99</v>
      </c>
      <c r="R1496" s="232">
        <v>0</v>
      </c>
      <c r="S1496" s="232">
        <v>0</v>
      </c>
      <c r="T1496" s="232">
        <v>0</v>
      </c>
      <c r="U1496" s="232">
        <v>0</v>
      </c>
      <c r="V1496" s="232">
        <v>0</v>
      </c>
      <c r="W1496" s="232">
        <v>0</v>
      </c>
      <c r="X1496" s="232">
        <v>0</v>
      </c>
      <c r="Y1496" s="232">
        <v>0</v>
      </c>
      <c r="Z1496" s="233">
        <v>45991</v>
      </c>
      <c r="AA1496" s="234">
        <v>9</v>
      </c>
      <c r="AB1496" s="232">
        <v>99.99</v>
      </c>
    </row>
    <row r="1497" spans="1:28" x14ac:dyDescent="0.25">
      <c r="A1497" s="16" t="s">
        <v>873</v>
      </c>
      <c r="B1497" s="16" t="s">
        <v>3474</v>
      </c>
      <c r="C1497" s="16" t="s">
        <v>6578</v>
      </c>
      <c r="D1497" s="16" t="s">
        <v>6579</v>
      </c>
      <c r="F1497" s="16" t="s">
        <v>3640</v>
      </c>
      <c r="G1497" s="16" t="s">
        <v>3641</v>
      </c>
      <c r="H1497" s="238">
        <v>10</v>
      </c>
      <c r="I1497" s="238">
        <v>0</v>
      </c>
      <c r="J1497" s="238">
        <v>0</v>
      </c>
      <c r="K1497" s="238">
        <v>0</v>
      </c>
      <c r="L1497" s="238">
        <v>0</v>
      </c>
      <c r="M1497" s="238">
        <v>0</v>
      </c>
      <c r="N1497" s="238">
        <v>0</v>
      </c>
      <c r="O1497" s="238">
        <v>0</v>
      </c>
      <c r="P1497" s="238">
        <v>0</v>
      </c>
      <c r="Q1497" s="232">
        <v>111.1</v>
      </c>
      <c r="R1497" s="232">
        <v>0</v>
      </c>
      <c r="S1497" s="232">
        <v>0</v>
      </c>
      <c r="T1497" s="232">
        <v>0</v>
      </c>
      <c r="U1497" s="232">
        <v>0</v>
      </c>
      <c r="V1497" s="232">
        <v>0</v>
      </c>
      <c r="W1497" s="232">
        <v>0</v>
      </c>
      <c r="X1497" s="232">
        <v>0</v>
      </c>
      <c r="Y1497" s="232">
        <v>0</v>
      </c>
      <c r="Z1497" s="233">
        <v>45991</v>
      </c>
      <c r="AA1497" s="234">
        <v>10</v>
      </c>
      <c r="AB1497" s="232">
        <v>111.1</v>
      </c>
    </row>
    <row r="1498" spans="1:28" x14ac:dyDescent="0.25">
      <c r="A1498" s="16" t="s">
        <v>873</v>
      </c>
      <c r="B1498" s="16" t="s">
        <v>3474</v>
      </c>
      <c r="C1498" s="16" t="s">
        <v>6580</v>
      </c>
      <c r="D1498" s="16" t="s">
        <v>6581</v>
      </c>
      <c r="F1498" s="16" t="s">
        <v>3640</v>
      </c>
      <c r="G1498" s="16" t="s">
        <v>3641</v>
      </c>
      <c r="H1498" s="238">
        <v>10</v>
      </c>
      <c r="I1498" s="238">
        <v>0</v>
      </c>
      <c r="J1498" s="238">
        <v>0</v>
      </c>
      <c r="K1498" s="238">
        <v>0</v>
      </c>
      <c r="L1498" s="238">
        <v>0</v>
      </c>
      <c r="M1498" s="238">
        <v>0</v>
      </c>
      <c r="N1498" s="238">
        <v>0</v>
      </c>
      <c r="O1498" s="238">
        <v>0</v>
      </c>
      <c r="P1498" s="238">
        <v>0</v>
      </c>
      <c r="Q1498" s="232">
        <v>111.1</v>
      </c>
      <c r="R1498" s="232">
        <v>0</v>
      </c>
      <c r="S1498" s="232">
        <v>0</v>
      </c>
      <c r="T1498" s="232">
        <v>0</v>
      </c>
      <c r="U1498" s="232">
        <v>0</v>
      </c>
      <c r="V1498" s="232">
        <v>0</v>
      </c>
      <c r="W1498" s="232">
        <v>0</v>
      </c>
      <c r="X1498" s="232">
        <v>0</v>
      </c>
      <c r="Y1498" s="232">
        <v>0</v>
      </c>
      <c r="Z1498" s="233">
        <v>45991</v>
      </c>
      <c r="AA1498" s="234">
        <v>10</v>
      </c>
      <c r="AB1498" s="232">
        <v>111.1</v>
      </c>
    </row>
    <row r="1499" spans="1:28" x14ac:dyDescent="0.25">
      <c r="A1499" s="16" t="s">
        <v>873</v>
      </c>
      <c r="B1499" s="16" t="s">
        <v>3474</v>
      </c>
      <c r="C1499" s="16" t="s">
        <v>6582</v>
      </c>
      <c r="D1499" s="16" t="s">
        <v>6583</v>
      </c>
      <c r="F1499" s="16" t="s">
        <v>3640</v>
      </c>
      <c r="G1499" s="16" t="s">
        <v>3641</v>
      </c>
      <c r="H1499" s="238">
        <v>7</v>
      </c>
      <c r="I1499" s="238">
        <v>0</v>
      </c>
      <c r="J1499" s="238">
        <v>0</v>
      </c>
      <c r="K1499" s="238">
        <v>0</v>
      </c>
      <c r="L1499" s="238">
        <v>0</v>
      </c>
      <c r="M1499" s="238">
        <v>0</v>
      </c>
      <c r="N1499" s="238">
        <v>0</v>
      </c>
      <c r="O1499" s="238">
        <v>0</v>
      </c>
      <c r="P1499" s="238">
        <v>0</v>
      </c>
      <c r="Q1499" s="232">
        <v>77.77</v>
      </c>
      <c r="R1499" s="232">
        <v>0</v>
      </c>
      <c r="S1499" s="232">
        <v>0</v>
      </c>
      <c r="T1499" s="232">
        <v>0</v>
      </c>
      <c r="U1499" s="232">
        <v>0</v>
      </c>
      <c r="V1499" s="232">
        <v>0</v>
      </c>
      <c r="W1499" s="232">
        <v>0</v>
      </c>
      <c r="X1499" s="232">
        <v>0</v>
      </c>
      <c r="Y1499" s="232">
        <v>0</v>
      </c>
      <c r="Z1499" s="233">
        <v>45991</v>
      </c>
      <c r="AA1499" s="234">
        <v>7</v>
      </c>
      <c r="AB1499" s="232">
        <v>77.77</v>
      </c>
    </row>
    <row r="1500" spans="1:28" x14ac:dyDescent="0.25">
      <c r="A1500" s="16" t="s">
        <v>873</v>
      </c>
      <c r="B1500" s="16" t="s">
        <v>3474</v>
      </c>
      <c r="C1500" s="16" t="s">
        <v>6584</v>
      </c>
      <c r="D1500" s="16" t="s">
        <v>6585</v>
      </c>
      <c r="F1500" s="16" t="s">
        <v>3640</v>
      </c>
      <c r="G1500" s="16" t="s">
        <v>3641</v>
      </c>
      <c r="H1500" s="238">
        <v>10</v>
      </c>
      <c r="I1500" s="238">
        <v>0</v>
      </c>
      <c r="J1500" s="238">
        <v>0</v>
      </c>
      <c r="K1500" s="238">
        <v>0</v>
      </c>
      <c r="L1500" s="238">
        <v>0</v>
      </c>
      <c r="M1500" s="238">
        <v>0</v>
      </c>
      <c r="N1500" s="238">
        <v>0</v>
      </c>
      <c r="O1500" s="238">
        <v>0</v>
      </c>
      <c r="P1500" s="238">
        <v>0</v>
      </c>
      <c r="Q1500" s="232">
        <v>111.1</v>
      </c>
      <c r="R1500" s="232">
        <v>0</v>
      </c>
      <c r="S1500" s="232">
        <v>0</v>
      </c>
      <c r="T1500" s="232">
        <v>0</v>
      </c>
      <c r="U1500" s="232">
        <v>0</v>
      </c>
      <c r="V1500" s="232">
        <v>0</v>
      </c>
      <c r="W1500" s="232">
        <v>0</v>
      </c>
      <c r="X1500" s="232">
        <v>0</v>
      </c>
      <c r="Y1500" s="232">
        <v>0</v>
      </c>
      <c r="Z1500" s="233">
        <v>45991</v>
      </c>
      <c r="AA1500" s="234">
        <v>10</v>
      </c>
      <c r="AB1500" s="232">
        <v>111.1</v>
      </c>
    </row>
    <row r="1501" spans="1:28" x14ac:dyDescent="0.25">
      <c r="A1501" s="16" t="s">
        <v>873</v>
      </c>
      <c r="B1501" s="16" t="s">
        <v>3474</v>
      </c>
      <c r="C1501" s="16" t="s">
        <v>6586</v>
      </c>
      <c r="D1501" s="16" t="s">
        <v>6587</v>
      </c>
      <c r="F1501" s="16" t="s">
        <v>3640</v>
      </c>
      <c r="G1501" s="16" t="s">
        <v>3641</v>
      </c>
      <c r="H1501" s="238">
        <v>1</v>
      </c>
      <c r="I1501" s="238">
        <v>0</v>
      </c>
      <c r="J1501" s="238">
        <v>0</v>
      </c>
      <c r="K1501" s="238">
        <v>0</v>
      </c>
      <c r="L1501" s="238">
        <v>0</v>
      </c>
      <c r="M1501" s="238">
        <v>0</v>
      </c>
      <c r="N1501" s="238">
        <v>0</v>
      </c>
      <c r="O1501" s="238">
        <v>0</v>
      </c>
      <c r="P1501" s="238">
        <v>0</v>
      </c>
      <c r="Q1501" s="232">
        <v>11.11</v>
      </c>
      <c r="R1501" s="232">
        <v>0</v>
      </c>
      <c r="S1501" s="232">
        <v>0</v>
      </c>
      <c r="T1501" s="232">
        <v>0</v>
      </c>
      <c r="U1501" s="232">
        <v>0</v>
      </c>
      <c r="V1501" s="232">
        <v>0</v>
      </c>
      <c r="W1501" s="232">
        <v>0</v>
      </c>
      <c r="X1501" s="232">
        <v>0</v>
      </c>
      <c r="Y1501" s="232">
        <v>0</v>
      </c>
      <c r="Z1501" s="233">
        <v>45991</v>
      </c>
      <c r="AA1501" s="234">
        <v>1</v>
      </c>
      <c r="AB1501" s="232">
        <v>11.11</v>
      </c>
    </row>
    <row r="1502" spans="1:28" x14ac:dyDescent="0.25">
      <c r="A1502" s="16" t="s">
        <v>873</v>
      </c>
      <c r="B1502" s="16" t="s">
        <v>3474</v>
      </c>
      <c r="C1502" s="16" t="s">
        <v>6588</v>
      </c>
      <c r="D1502" s="16" t="s">
        <v>6589</v>
      </c>
      <c r="F1502" s="16" t="s">
        <v>3640</v>
      </c>
      <c r="G1502" s="16" t="s">
        <v>3641</v>
      </c>
      <c r="H1502" s="238">
        <v>9</v>
      </c>
      <c r="I1502" s="238">
        <v>0</v>
      </c>
      <c r="J1502" s="238">
        <v>0</v>
      </c>
      <c r="K1502" s="238">
        <v>0</v>
      </c>
      <c r="L1502" s="238">
        <v>0</v>
      </c>
      <c r="M1502" s="238">
        <v>0</v>
      </c>
      <c r="N1502" s="238">
        <v>0</v>
      </c>
      <c r="O1502" s="238">
        <v>0</v>
      </c>
      <c r="P1502" s="238">
        <v>0</v>
      </c>
      <c r="Q1502" s="232">
        <v>99.99</v>
      </c>
      <c r="R1502" s="232">
        <v>0</v>
      </c>
      <c r="S1502" s="232">
        <v>0</v>
      </c>
      <c r="T1502" s="232">
        <v>0</v>
      </c>
      <c r="U1502" s="232">
        <v>0</v>
      </c>
      <c r="V1502" s="232">
        <v>0</v>
      </c>
      <c r="W1502" s="232">
        <v>0</v>
      </c>
      <c r="X1502" s="232">
        <v>0</v>
      </c>
      <c r="Y1502" s="232">
        <v>0</v>
      </c>
      <c r="Z1502" s="233">
        <v>45991</v>
      </c>
      <c r="AA1502" s="234">
        <v>9</v>
      </c>
      <c r="AB1502" s="232">
        <v>99.99</v>
      </c>
    </row>
    <row r="1503" spans="1:28" x14ac:dyDescent="0.25">
      <c r="A1503" s="16" t="s">
        <v>873</v>
      </c>
      <c r="B1503" s="16" t="s">
        <v>3474</v>
      </c>
      <c r="C1503" s="16" t="s">
        <v>6590</v>
      </c>
      <c r="D1503" s="16" t="s">
        <v>6591</v>
      </c>
      <c r="F1503" s="16" t="s">
        <v>3640</v>
      </c>
      <c r="G1503" s="16" t="s">
        <v>3641</v>
      </c>
      <c r="H1503" s="238">
        <v>1</v>
      </c>
      <c r="I1503" s="238">
        <v>0</v>
      </c>
      <c r="J1503" s="238">
        <v>0</v>
      </c>
      <c r="K1503" s="238">
        <v>0</v>
      </c>
      <c r="L1503" s="238">
        <v>0</v>
      </c>
      <c r="M1503" s="238">
        <v>0</v>
      </c>
      <c r="N1503" s="238">
        <v>0</v>
      </c>
      <c r="O1503" s="238">
        <v>0</v>
      </c>
      <c r="P1503" s="238">
        <v>0</v>
      </c>
      <c r="Q1503" s="232">
        <v>11.11</v>
      </c>
      <c r="R1503" s="232">
        <v>0</v>
      </c>
      <c r="S1503" s="232">
        <v>0</v>
      </c>
      <c r="T1503" s="232">
        <v>0</v>
      </c>
      <c r="U1503" s="232">
        <v>0</v>
      </c>
      <c r="V1503" s="232">
        <v>0</v>
      </c>
      <c r="W1503" s="232">
        <v>0</v>
      </c>
      <c r="X1503" s="232">
        <v>0</v>
      </c>
      <c r="Y1503" s="232">
        <v>0</v>
      </c>
      <c r="Z1503" s="233">
        <v>45991</v>
      </c>
      <c r="AA1503" s="234">
        <v>1</v>
      </c>
      <c r="AB1503" s="232">
        <v>11.11</v>
      </c>
    </row>
    <row r="1504" spans="1:28" x14ac:dyDescent="0.25">
      <c r="A1504" s="16" t="s">
        <v>873</v>
      </c>
      <c r="B1504" s="16" t="s">
        <v>3474</v>
      </c>
      <c r="C1504" s="16" t="s">
        <v>6592</v>
      </c>
      <c r="D1504" s="16" t="s">
        <v>6593</v>
      </c>
      <c r="F1504" s="16" t="s">
        <v>3640</v>
      </c>
      <c r="G1504" s="16" t="s">
        <v>3641</v>
      </c>
      <c r="H1504" s="238">
        <v>1</v>
      </c>
      <c r="I1504" s="238">
        <v>0</v>
      </c>
      <c r="J1504" s="238">
        <v>0</v>
      </c>
      <c r="K1504" s="238">
        <v>0</v>
      </c>
      <c r="L1504" s="238">
        <v>0</v>
      </c>
      <c r="M1504" s="238">
        <v>0</v>
      </c>
      <c r="N1504" s="238">
        <v>0</v>
      </c>
      <c r="O1504" s="238">
        <v>0</v>
      </c>
      <c r="P1504" s="238">
        <v>0</v>
      </c>
      <c r="Q1504" s="232">
        <v>11.11</v>
      </c>
      <c r="R1504" s="232">
        <v>0</v>
      </c>
      <c r="S1504" s="232">
        <v>0</v>
      </c>
      <c r="T1504" s="232">
        <v>0</v>
      </c>
      <c r="U1504" s="232">
        <v>0</v>
      </c>
      <c r="V1504" s="232">
        <v>0</v>
      </c>
      <c r="W1504" s="232">
        <v>0</v>
      </c>
      <c r="X1504" s="232">
        <v>0</v>
      </c>
      <c r="Y1504" s="232">
        <v>0</v>
      </c>
      <c r="Z1504" s="233">
        <v>45991</v>
      </c>
      <c r="AA1504" s="234">
        <v>1</v>
      </c>
      <c r="AB1504" s="232">
        <v>11.11</v>
      </c>
    </row>
    <row r="1505" spans="1:28" x14ac:dyDescent="0.25">
      <c r="A1505" s="16" t="s">
        <v>873</v>
      </c>
      <c r="B1505" s="16" t="s">
        <v>3474</v>
      </c>
      <c r="C1505" s="16" t="s">
        <v>6594</v>
      </c>
      <c r="D1505" s="16" t="s">
        <v>6595</v>
      </c>
      <c r="F1505" s="16" t="s">
        <v>3640</v>
      </c>
      <c r="G1505" s="16" t="s">
        <v>3641</v>
      </c>
      <c r="H1505" s="238">
        <v>2</v>
      </c>
      <c r="I1505" s="238">
        <v>0</v>
      </c>
      <c r="J1505" s="238">
        <v>0</v>
      </c>
      <c r="K1505" s="238">
        <v>0</v>
      </c>
      <c r="L1505" s="238">
        <v>0</v>
      </c>
      <c r="M1505" s="238">
        <v>0</v>
      </c>
      <c r="N1505" s="238">
        <v>0</v>
      </c>
      <c r="O1505" s="238">
        <v>0</v>
      </c>
      <c r="P1505" s="238">
        <v>0</v>
      </c>
      <c r="Q1505" s="232">
        <v>22.22</v>
      </c>
      <c r="R1505" s="232">
        <v>0</v>
      </c>
      <c r="S1505" s="232">
        <v>0</v>
      </c>
      <c r="T1505" s="232">
        <v>0</v>
      </c>
      <c r="U1505" s="232">
        <v>0</v>
      </c>
      <c r="V1505" s="232">
        <v>0</v>
      </c>
      <c r="W1505" s="232">
        <v>0</v>
      </c>
      <c r="X1505" s="232">
        <v>0</v>
      </c>
      <c r="Y1505" s="232">
        <v>0</v>
      </c>
      <c r="Z1505" s="233">
        <v>45991</v>
      </c>
      <c r="AA1505" s="234">
        <v>2</v>
      </c>
      <c r="AB1505" s="232">
        <v>22.22</v>
      </c>
    </row>
    <row r="1506" spans="1:28" x14ac:dyDescent="0.25">
      <c r="A1506" s="16" t="s">
        <v>873</v>
      </c>
      <c r="B1506" s="16" t="s">
        <v>3474</v>
      </c>
      <c r="C1506" s="16" t="s">
        <v>6596</v>
      </c>
      <c r="D1506" s="16" t="s">
        <v>6597</v>
      </c>
      <c r="F1506" s="16" t="s">
        <v>3640</v>
      </c>
      <c r="G1506" s="16" t="s">
        <v>3641</v>
      </c>
      <c r="H1506" s="238">
        <v>5</v>
      </c>
      <c r="I1506" s="238">
        <v>0</v>
      </c>
      <c r="J1506" s="238">
        <v>0</v>
      </c>
      <c r="K1506" s="238">
        <v>0</v>
      </c>
      <c r="L1506" s="238">
        <v>0</v>
      </c>
      <c r="M1506" s="238">
        <v>0</v>
      </c>
      <c r="N1506" s="238">
        <v>0</v>
      </c>
      <c r="O1506" s="238">
        <v>0</v>
      </c>
      <c r="P1506" s="238">
        <v>0</v>
      </c>
      <c r="Q1506" s="232">
        <v>55.55</v>
      </c>
      <c r="R1506" s="232">
        <v>0</v>
      </c>
      <c r="S1506" s="232">
        <v>0</v>
      </c>
      <c r="T1506" s="232">
        <v>0</v>
      </c>
      <c r="U1506" s="232">
        <v>0</v>
      </c>
      <c r="V1506" s="232">
        <v>0</v>
      </c>
      <c r="W1506" s="232">
        <v>0</v>
      </c>
      <c r="X1506" s="232">
        <v>0</v>
      </c>
      <c r="Y1506" s="232">
        <v>0</v>
      </c>
      <c r="Z1506" s="233">
        <v>45991</v>
      </c>
      <c r="AA1506" s="234">
        <v>5</v>
      </c>
      <c r="AB1506" s="232">
        <v>55.55</v>
      </c>
    </row>
    <row r="1507" spans="1:28" x14ac:dyDescent="0.25">
      <c r="A1507" s="16" t="s">
        <v>873</v>
      </c>
      <c r="B1507" s="16" t="s">
        <v>3474</v>
      </c>
      <c r="C1507" s="16" t="s">
        <v>6598</v>
      </c>
      <c r="D1507" s="16" t="s">
        <v>6599</v>
      </c>
      <c r="F1507" s="16" t="s">
        <v>3640</v>
      </c>
      <c r="G1507" s="16" t="s">
        <v>3641</v>
      </c>
      <c r="H1507" s="238">
        <v>11</v>
      </c>
      <c r="I1507" s="238">
        <v>0</v>
      </c>
      <c r="J1507" s="238">
        <v>0</v>
      </c>
      <c r="K1507" s="238">
        <v>0</v>
      </c>
      <c r="L1507" s="238">
        <v>0</v>
      </c>
      <c r="M1507" s="238">
        <v>0</v>
      </c>
      <c r="N1507" s="238">
        <v>0</v>
      </c>
      <c r="O1507" s="238">
        <v>0</v>
      </c>
      <c r="P1507" s="238">
        <v>0</v>
      </c>
      <c r="Q1507" s="232">
        <v>122.21</v>
      </c>
      <c r="R1507" s="232">
        <v>0</v>
      </c>
      <c r="S1507" s="232">
        <v>0</v>
      </c>
      <c r="T1507" s="232">
        <v>0</v>
      </c>
      <c r="U1507" s="232">
        <v>0</v>
      </c>
      <c r="V1507" s="232">
        <v>0</v>
      </c>
      <c r="W1507" s="232">
        <v>0</v>
      </c>
      <c r="X1507" s="232">
        <v>0</v>
      </c>
      <c r="Y1507" s="232">
        <v>0</v>
      </c>
      <c r="Z1507" s="233">
        <v>45991</v>
      </c>
      <c r="AA1507" s="234">
        <v>11</v>
      </c>
      <c r="AB1507" s="232">
        <v>122.21</v>
      </c>
    </row>
    <row r="1508" spans="1:28" x14ac:dyDescent="0.25">
      <c r="A1508" s="16" t="s">
        <v>873</v>
      </c>
      <c r="B1508" s="16" t="s">
        <v>3474</v>
      </c>
      <c r="C1508" s="16" t="s">
        <v>6600</v>
      </c>
      <c r="D1508" s="16" t="s">
        <v>6601</v>
      </c>
      <c r="F1508" s="16" t="s">
        <v>3640</v>
      </c>
      <c r="G1508" s="16" t="s">
        <v>3641</v>
      </c>
      <c r="H1508" s="238">
        <v>10</v>
      </c>
      <c r="I1508" s="238">
        <v>0</v>
      </c>
      <c r="J1508" s="238">
        <v>0</v>
      </c>
      <c r="K1508" s="238">
        <v>0</v>
      </c>
      <c r="L1508" s="238">
        <v>0</v>
      </c>
      <c r="M1508" s="238">
        <v>0</v>
      </c>
      <c r="N1508" s="238">
        <v>0</v>
      </c>
      <c r="O1508" s="238">
        <v>0</v>
      </c>
      <c r="P1508" s="238">
        <v>0</v>
      </c>
      <c r="Q1508" s="232">
        <v>111.1</v>
      </c>
      <c r="R1508" s="232">
        <v>0</v>
      </c>
      <c r="S1508" s="232">
        <v>0</v>
      </c>
      <c r="T1508" s="232">
        <v>0</v>
      </c>
      <c r="U1508" s="232">
        <v>0</v>
      </c>
      <c r="V1508" s="232">
        <v>0</v>
      </c>
      <c r="W1508" s="232">
        <v>0</v>
      </c>
      <c r="X1508" s="232">
        <v>0</v>
      </c>
      <c r="Y1508" s="232">
        <v>0</v>
      </c>
      <c r="Z1508" s="233">
        <v>45991</v>
      </c>
      <c r="AA1508" s="234">
        <v>10</v>
      </c>
      <c r="AB1508" s="232">
        <v>111.1</v>
      </c>
    </row>
    <row r="1509" spans="1:28" x14ac:dyDescent="0.25">
      <c r="A1509" s="16" t="s">
        <v>873</v>
      </c>
      <c r="B1509" s="16" t="s">
        <v>3474</v>
      </c>
      <c r="C1509" s="16" t="s">
        <v>6602</v>
      </c>
      <c r="D1509" s="16" t="s">
        <v>6603</v>
      </c>
      <c r="F1509" s="16" t="s">
        <v>3640</v>
      </c>
      <c r="G1509" s="16" t="s">
        <v>3641</v>
      </c>
      <c r="H1509" s="238">
        <v>2</v>
      </c>
      <c r="I1509" s="238">
        <v>0</v>
      </c>
      <c r="J1509" s="238">
        <v>0</v>
      </c>
      <c r="K1509" s="238">
        <v>0</v>
      </c>
      <c r="L1509" s="238">
        <v>0</v>
      </c>
      <c r="M1509" s="238">
        <v>0</v>
      </c>
      <c r="N1509" s="238">
        <v>0</v>
      </c>
      <c r="O1509" s="238">
        <v>0</v>
      </c>
      <c r="P1509" s="238">
        <v>0</v>
      </c>
      <c r="Q1509" s="232">
        <v>22.22</v>
      </c>
      <c r="R1509" s="232">
        <v>0</v>
      </c>
      <c r="S1509" s="232">
        <v>0</v>
      </c>
      <c r="T1509" s="232">
        <v>0</v>
      </c>
      <c r="U1509" s="232">
        <v>0</v>
      </c>
      <c r="V1509" s="232">
        <v>0</v>
      </c>
      <c r="W1509" s="232">
        <v>0</v>
      </c>
      <c r="X1509" s="232">
        <v>0</v>
      </c>
      <c r="Y1509" s="232">
        <v>0</v>
      </c>
      <c r="Z1509" s="233">
        <v>45991</v>
      </c>
      <c r="AA1509" s="234">
        <v>2</v>
      </c>
      <c r="AB1509" s="232">
        <v>22.22</v>
      </c>
    </row>
    <row r="1510" spans="1:28" x14ac:dyDescent="0.25">
      <c r="A1510" s="16" t="s">
        <v>873</v>
      </c>
      <c r="B1510" s="16" t="s">
        <v>3474</v>
      </c>
      <c r="C1510" s="16" t="s">
        <v>6604</v>
      </c>
      <c r="D1510" s="16" t="s">
        <v>6605</v>
      </c>
      <c r="F1510" s="16" t="s">
        <v>3640</v>
      </c>
      <c r="G1510" s="16" t="s">
        <v>3641</v>
      </c>
      <c r="H1510" s="238">
        <v>7</v>
      </c>
      <c r="I1510" s="238">
        <v>0</v>
      </c>
      <c r="J1510" s="238">
        <v>0</v>
      </c>
      <c r="K1510" s="238">
        <v>0</v>
      </c>
      <c r="L1510" s="238">
        <v>0</v>
      </c>
      <c r="M1510" s="238">
        <v>0</v>
      </c>
      <c r="N1510" s="238">
        <v>0</v>
      </c>
      <c r="O1510" s="238">
        <v>0</v>
      </c>
      <c r="P1510" s="238">
        <v>0</v>
      </c>
      <c r="Q1510" s="232">
        <v>77.77</v>
      </c>
      <c r="R1510" s="232">
        <v>0</v>
      </c>
      <c r="S1510" s="232">
        <v>0</v>
      </c>
      <c r="T1510" s="232">
        <v>0</v>
      </c>
      <c r="U1510" s="232">
        <v>0</v>
      </c>
      <c r="V1510" s="232">
        <v>0</v>
      </c>
      <c r="W1510" s="232">
        <v>0</v>
      </c>
      <c r="X1510" s="232">
        <v>0</v>
      </c>
      <c r="Y1510" s="232">
        <v>0</v>
      </c>
      <c r="Z1510" s="233">
        <v>45991</v>
      </c>
      <c r="AA1510" s="234">
        <v>7</v>
      </c>
      <c r="AB1510" s="232">
        <v>77.77</v>
      </c>
    </row>
    <row r="1511" spans="1:28" x14ac:dyDescent="0.25">
      <c r="A1511" s="16" t="s">
        <v>873</v>
      </c>
      <c r="B1511" s="16" t="s">
        <v>3474</v>
      </c>
      <c r="C1511" s="16" t="s">
        <v>6606</v>
      </c>
      <c r="D1511" s="16" t="s">
        <v>6607</v>
      </c>
      <c r="F1511" s="16" t="s">
        <v>3640</v>
      </c>
      <c r="G1511" s="16" t="s">
        <v>3641</v>
      </c>
      <c r="H1511" s="238">
        <v>3</v>
      </c>
      <c r="I1511" s="238">
        <v>0</v>
      </c>
      <c r="J1511" s="238">
        <v>0</v>
      </c>
      <c r="K1511" s="238">
        <v>0</v>
      </c>
      <c r="L1511" s="238">
        <v>0</v>
      </c>
      <c r="M1511" s="238">
        <v>0</v>
      </c>
      <c r="N1511" s="238">
        <v>0</v>
      </c>
      <c r="O1511" s="238">
        <v>0</v>
      </c>
      <c r="P1511" s="238">
        <v>0</v>
      </c>
      <c r="Q1511" s="232">
        <v>33.33</v>
      </c>
      <c r="R1511" s="232">
        <v>0</v>
      </c>
      <c r="S1511" s="232">
        <v>0</v>
      </c>
      <c r="T1511" s="232">
        <v>0</v>
      </c>
      <c r="U1511" s="232">
        <v>0</v>
      </c>
      <c r="V1511" s="232">
        <v>0</v>
      </c>
      <c r="W1511" s="232">
        <v>0</v>
      </c>
      <c r="X1511" s="232">
        <v>0</v>
      </c>
      <c r="Y1511" s="232">
        <v>0</v>
      </c>
      <c r="Z1511" s="233">
        <v>45991</v>
      </c>
      <c r="AA1511" s="234">
        <v>3</v>
      </c>
      <c r="AB1511" s="232">
        <v>33.33</v>
      </c>
    </row>
    <row r="1512" spans="1:28" x14ac:dyDescent="0.25">
      <c r="A1512" s="16" t="s">
        <v>873</v>
      </c>
      <c r="B1512" s="16" t="s">
        <v>3474</v>
      </c>
      <c r="C1512" s="16" t="s">
        <v>6608</v>
      </c>
      <c r="D1512" s="16" t="s">
        <v>6609</v>
      </c>
      <c r="F1512" s="16" t="s">
        <v>3640</v>
      </c>
      <c r="G1512" s="16" t="s">
        <v>3641</v>
      </c>
      <c r="H1512" s="238">
        <v>6</v>
      </c>
      <c r="I1512" s="238">
        <v>0</v>
      </c>
      <c r="J1512" s="238">
        <v>0</v>
      </c>
      <c r="K1512" s="238">
        <v>0</v>
      </c>
      <c r="L1512" s="238">
        <v>0</v>
      </c>
      <c r="M1512" s="238">
        <v>0</v>
      </c>
      <c r="N1512" s="238">
        <v>0</v>
      </c>
      <c r="O1512" s="238">
        <v>0</v>
      </c>
      <c r="P1512" s="238">
        <v>0</v>
      </c>
      <c r="Q1512" s="232">
        <v>66.66</v>
      </c>
      <c r="R1512" s="232">
        <v>0</v>
      </c>
      <c r="S1512" s="232">
        <v>0</v>
      </c>
      <c r="T1512" s="232">
        <v>0</v>
      </c>
      <c r="U1512" s="232">
        <v>0</v>
      </c>
      <c r="V1512" s="232">
        <v>0</v>
      </c>
      <c r="W1512" s="232">
        <v>0</v>
      </c>
      <c r="X1512" s="232">
        <v>0</v>
      </c>
      <c r="Y1512" s="232">
        <v>0</v>
      </c>
      <c r="Z1512" s="233">
        <v>45991</v>
      </c>
      <c r="AA1512" s="234">
        <v>6</v>
      </c>
      <c r="AB1512" s="232">
        <v>66.66</v>
      </c>
    </row>
    <row r="1513" spans="1:28" x14ac:dyDescent="0.25">
      <c r="A1513" s="16" t="s">
        <v>873</v>
      </c>
      <c r="B1513" s="16" t="s">
        <v>3474</v>
      </c>
      <c r="C1513" s="16" t="s">
        <v>6610</v>
      </c>
      <c r="D1513" s="16" t="s">
        <v>6611</v>
      </c>
      <c r="F1513" s="16" t="s">
        <v>3640</v>
      </c>
      <c r="G1513" s="16" t="s">
        <v>3641</v>
      </c>
      <c r="H1513" s="238">
        <v>4</v>
      </c>
      <c r="I1513" s="238">
        <v>0</v>
      </c>
      <c r="J1513" s="238">
        <v>0</v>
      </c>
      <c r="K1513" s="238">
        <v>0</v>
      </c>
      <c r="L1513" s="238">
        <v>0</v>
      </c>
      <c r="M1513" s="238">
        <v>0</v>
      </c>
      <c r="N1513" s="238">
        <v>0</v>
      </c>
      <c r="O1513" s="238">
        <v>0</v>
      </c>
      <c r="P1513" s="238">
        <v>0</v>
      </c>
      <c r="Q1513" s="232">
        <v>44.44</v>
      </c>
      <c r="R1513" s="232">
        <v>0</v>
      </c>
      <c r="S1513" s="232">
        <v>0</v>
      </c>
      <c r="T1513" s="232">
        <v>0</v>
      </c>
      <c r="U1513" s="232">
        <v>0</v>
      </c>
      <c r="V1513" s="232">
        <v>0</v>
      </c>
      <c r="W1513" s="232">
        <v>0</v>
      </c>
      <c r="X1513" s="232">
        <v>0</v>
      </c>
      <c r="Y1513" s="232">
        <v>0</v>
      </c>
      <c r="Z1513" s="233">
        <v>45991</v>
      </c>
      <c r="AA1513" s="234">
        <v>4</v>
      </c>
      <c r="AB1513" s="232">
        <v>44.44</v>
      </c>
    </row>
    <row r="1514" spans="1:28" x14ac:dyDescent="0.25">
      <c r="A1514" s="16" t="s">
        <v>873</v>
      </c>
      <c r="B1514" s="16" t="s">
        <v>3474</v>
      </c>
      <c r="C1514" s="16" t="s">
        <v>6612</v>
      </c>
      <c r="D1514" s="16" t="s">
        <v>6613</v>
      </c>
      <c r="F1514" s="16" t="s">
        <v>3640</v>
      </c>
      <c r="G1514" s="16" t="s">
        <v>3641</v>
      </c>
      <c r="H1514" s="238">
        <v>4</v>
      </c>
      <c r="I1514" s="238">
        <v>0</v>
      </c>
      <c r="J1514" s="238">
        <v>0</v>
      </c>
      <c r="K1514" s="238">
        <v>0</v>
      </c>
      <c r="L1514" s="238">
        <v>0</v>
      </c>
      <c r="M1514" s="238">
        <v>0</v>
      </c>
      <c r="N1514" s="238">
        <v>0</v>
      </c>
      <c r="O1514" s="238">
        <v>0</v>
      </c>
      <c r="P1514" s="238">
        <v>0</v>
      </c>
      <c r="Q1514" s="232">
        <v>44.44</v>
      </c>
      <c r="R1514" s="232">
        <v>0</v>
      </c>
      <c r="S1514" s="232">
        <v>0</v>
      </c>
      <c r="T1514" s="232">
        <v>0</v>
      </c>
      <c r="U1514" s="232">
        <v>0</v>
      </c>
      <c r="V1514" s="232">
        <v>0</v>
      </c>
      <c r="W1514" s="232">
        <v>0</v>
      </c>
      <c r="X1514" s="232">
        <v>0</v>
      </c>
      <c r="Y1514" s="232">
        <v>0</v>
      </c>
      <c r="Z1514" s="233">
        <v>45991</v>
      </c>
      <c r="AA1514" s="234">
        <v>4</v>
      </c>
      <c r="AB1514" s="232">
        <v>44.44</v>
      </c>
    </row>
    <row r="1515" spans="1:28" x14ac:dyDescent="0.25">
      <c r="A1515" s="16" t="s">
        <v>873</v>
      </c>
      <c r="B1515" s="16" t="s">
        <v>3474</v>
      </c>
      <c r="C1515" s="16" t="s">
        <v>6614</v>
      </c>
      <c r="D1515" s="16" t="s">
        <v>6615</v>
      </c>
      <c r="F1515" s="16" t="s">
        <v>3640</v>
      </c>
      <c r="G1515" s="16" t="s">
        <v>3641</v>
      </c>
      <c r="H1515" s="238">
        <v>1</v>
      </c>
      <c r="I1515" s="238">
        <v>0</v>
      </c>
      <c r="J1515" s="238">
        <v>0</v>
      </c>
      <c r="K1515" s="238">
        <v>0</v>
      </c>
      <c r="L1515" s="238">
        <v>0</v>
      </c>
      <c r="M1515" s="238">
        <v>0</v>
      </c>
      <c r="N1515" s="238">
        <v>0</v>
      </c>
      <c r="O1515" s="238">
        <v>0</v>
      </c>
      <c r="P1515" s="238">
        <v>0</v>
      </c>
      <c r="Q1515" s="232">
        <v>11.11</v>
      </c>
      <c r="R1515" s="232">
        <v>0</v>
      </c>
      <c r="S1515" s="232">
        <v>0</v>
      </c>
      <c r="T1515" s="232">
        <v>0</v>
      </c>
      <c r="U1515" s="232">
        <v>0</v>
      </c>
      <c r="V1515" s="232">
        <v>0</v>
      </c>
      <c r="W1515" s="232">
        <v>0</v>
      </c>
      <c r="X1515" s="232">
        <v>0</v>
      </c>
      <c r="Y1515" s="232">
        <v>0</v>
      </c>
      <c r="Z1515" s="233">
        <v>45991</v>
      </c>
      <c r="AA1515" s="234">
        <v>1</v>
      </c>
      <c r="AB1515" s="232">
        <v>11.11</v>
      </c>
    </row>
    <row r="1516" spans="1:28" x14ac:dyDescent="0.25">
      <c r="A1516" s="16" t="s">
        <v>873</v>
      </c>
      <c r="B1516" s="16" t="s">
        <v>3474</v>
      </c>
      <c r="C1516" s="16" t="s">
        <v>6616</v>
      </c>
      <c r="D1516" s="16" t="s">
        <v>6617</v>
      </c>
      <c r="F1516" s="16" t="s">
        <v>3640</v>
      </c>
      <c r="G1516" s="16" t="s">
        <v>3641</v>
      </c>
      <c r="H1516" s="238">
        <v>3</v>
      </c>
      <c r="I1516" s="238">
        <v>0</v>
      </c>
      <c r="J1516" s="238">
        <v>0</v>
      </c>
      <c r="K1516" s="238">
        <v>0</v>
      </c>
      <c r="L1516" s="238">
        <v>0</v>
      </c>
      <c r="M1516" s="238">
        <v>0</v>
      </c>
      <c r="N1516" s="238">
        <v>0</v>
      </c>
      <c r="O1516" s="238">
        <v>0</v>
      </c>
      <c r="P1516" s="238">
        <v>0</v>
      </c>
      <c r="Q1516" s="232">
        <v>478.17</v>
      </c>
      <c r="R1516" s="232">
        <v>0</v>
      </c>
      <c r="S1516" s="232">
        <v>0</v>
      </c>
      <c r="T1516" s="232">
        <v>0</v>
      </c>
      <c r="U1516" s="232">
        <v>0</v>
      </c>
      <c r="V1516" s="232">
        <v>0</v>
      </c>
      <c r="W1516" s="232">
        <v>0</v>
      </c>
      <c r="X1516" s="232">
        <v>0</v>
      </c>
      <c r="Y1516" s="232">
        <v>0</v>
      </c>
      <c r="Z1516" s="233">
        <v>45991</v>
      </c>
      <c r="AA1516" s="234">
        <v>3</v>
      </c>
      <c r="AB1516" s="232">
        <v>478.17</v>
      </c>
    </row>
    <row r="1517" spans="1:28" x14ac:dyDescent="0.25">
      <c r="A1517" s="16" t="s">
        <v>873</v>
      </c>
      <c r="B1517" s="16" t="s">
        <v>3474</v>
      </c>
      <c r="C1517" s="16" t="s">
        <v>6618</v>
      </c>
      <c r="D1517" s="16" t="s">
        <v>6619</v>
      </c>
      <c r="F1517" s="16" t="s">
        <v>3640</v>
      </c>
      <c r="G1517" s="16" t="s">
        <v>3641</v>
      </c>
      <c r="H1517" s="238">
        <v>3</v>
      </c>
      <c r="I1517" s="238">
        <v>0</v>
      </c>
      <c r="J1517" s="238">
        <v>0</v>
      </c>
      <c r="K1517" s="238">
        <v>0</v>
      </c>
      <c r="L1517" s="238">
        <v>0</v>
      </c>
      <c r="M1517" s="238">
        <v>0</v>
      </c>
      <c r="N1517" s="238">
        <v>0</v>
      </c>
      <c r="O1517" s="238">
        <v>0</v>
      </c>
      <c r="P1517" s="238">
        <v>0</v>
      </c>
      <c r="Q1517" s="232">
        <v>629.85</v>
      </c>
      <c r="R1517" s="232">
        <v>0</v>
      </c>
      <c r="S1517" s="232">
        <v>0</v>
      </c>
      <c r="T1517" s="232">
        <v>0</v>
      </c>
      <c r="U1517" s="232">
        <v>0</v>
      </c>
      <c r="V1517" s="232">
        <v>0</v>
      </c>
      <c r="W1517" s="232">
        <v>0</v>
      </c>
      <c r="X1517" s="232">
        <v>0</v>
      </c>
      <c r="Y1517" s="232">
        <v>0</v>
      </c>
      <c r="Z1517" s="233">
        <v>45991</v>
      </c>
      <c r="AA1517" s="234">
        <v>3</v>
      </c>
      <c r="AB1517" s="232">
        <v>629.85</v>
      </c>
    </row>
    <row r="1518" spans="1:28" x14ac:dyDescent="0.25">
      <c r="A1518" s="16" t="s">
        <v>873</v>
      </c>
      <c r="B1518" s="16" t="s">
        <v>3474</v>
      </c>
      <c r="C1518" s="16" t="s">
        <v>6620</v>
      </c>
      <c r="D1518" s="16" t="s">
        <v>6621</v>
      </c>
      <c r="F1518" s="16" t="s">
        <v>3640</v>
      </c>
      <c r="G1518" s="16" t="s">
        <v>3641</v>
      </c>
      <c r="H1518" s="238">
        <v>1</v>
      </c>
      <c r="I1518" s="238">
        <v>0</v>
      </c>
      <c r="J1518" s="238">
        <v>0</v>
      </c>
      <c r="K1518" s="238">
        <v>0</v>
      </c>
      <c r="L1518" s="238">
        <v>0</v>
      </c>
      <c r="M1518" s="238">
        <v>0</v>
      </c>
      <c r="N1518" s="238">
        <v>0</v>
      </c>
      <c r="O1518" s="238">
        <v>0</v>
      </c>
      <c r="P1518" s="238">
        <v>0</v>
      </c>
      <c r="Q1518" s="232">
        <v>85.76</v>
      </c>
      <c r="R1518" s="232">
        <v>0</v>
      </c>
      <c r="S1518" s="232">
        <v>0</v>
      </c>
      <c r="T1518" s="232">
        <v>0</v>
      </c>
      <c r="U1518" s="232">
        <v>0</v>
      </c>
      <c r="V1518" s="232">
        <v>0</v>
      </c>
      <c r="W1518" s="232">
        <v>0</v>
      </c>
      <c r="X1518" s="232">
        <v>0</v>
      </c>
      <c r="Y1518" s="232">
        <v>0</v>
      </c>
      <c r="Z1518" s="233">
        <v>45991</v>
      </c>
      <c r="AA1518" s="234">
        <v>1</v>
      </c>
      <c r="AB1518" s="232">
        <v>85.76</v>
      </c>
    </row>
    <row r="1519" spans="1:28" x14ac:dyDescent="0.25">
      <c r="A1519" s="16" t="s">
        <v>873</v>
      </c>
      <c r="B1519" s="16" t="s">
        <v>3474</v>
      </c>
      <c r="C1519" s="16" t="s">
        <v>6622</v>
      </c>
      <c r="D1519" s="16" t="s">
        <v>6623</v>
      </c>
      <c r="F1519" s="16" t="s">
        <v>3640</v>
      </c>
      <c r="G1519" s="16" t="s">
        <v>3641</v>
      </c>
      <c r="H1519" s="238">
        <v>1</v>
      </c>
      <c r="I1519" s="238">
        <v>0</v>
      </c>
      <c r="J1519" s="238">
        <v>0</v>
      </c>
      <c r="K1519" s="238">
        <v>0</v>
      </c>
      <c r="L1519" s="238">
        <v>0</v>
      </c>
      <c r="M1519" s="238">
        <v>0</v>
      </c>
      <c r="N1519" s="238">
        <v>0</v>
      </c>
      <c r="O1519" s="238">
        <v>0</v>
      </c>
      <c r="P1519" s="238">
        <v>0</v>
      </c>
      <c r="Q1519" s="232">
        <v>42.45</v>
      </c>
      <c r="R1519" s="232">
        <v>0</v>
      </c>
      <c r="S1519" s="232">
        <v>0</v>
      </c>
      <c r="T1519" s="232">
        <v>0</v>
      </c>
      <c r="U1519" s="232">
        <v>0</v>
      </c>
      <c r="V1519" s="232">
        <v>0</v>
      </c>
      <c r="W1519" s="232">
        <v>0</v>
      </c>
      <c r="X1519" s="232">
        <v>0</v>
      </c>
      <c r="Y1519" s="232">
        <v>0</v>
      </c>
      <c r="Z1519" s="233">
        <v>45991</v>
      </c>
      <c r="AA1519" s="234">
        <v>1</v>
      </c>
      <c r="AB1519" s="232">
        <v>42.45</v>
      </c>
    </row>
    <row r="1520" spans="1:28" x14ac:dyDescent="0.25">
      <c r="A1520" s="16" t="s">
        <v>873</v>
      </c>
      <c r="B1520" s="16" t="s">
        <v>3474</v>
      </c>
      <c r="C1520" s="16" t="s">
        <v>6624</v>
      </c>
      <c r="D1520" s="16" t="s">
        <v>6625</v>
      </c>
      <c r="F1520" s="16" t="s">
        <v>3640</v>
      </c>
      <c r="G1520" s="16" t="s">
        <v>3641</v>
      </c>
      <c r="H1520" s="238">
        <v>1</v>
      </c>
      <c r="I1520" s="238">
        <v>0</v>
      </c>
      <c r="J1520" s="238">
        <v>0</v>
      </c>
      <c r="K1520" s="238">
        <v>0</v>
      </c>
      <c r="L1520" s="238">
        <v>0</v>
      </c>
      <c r="M1520" s="238">
        <v>0</v>
      </c>
      <c r="N1520" s="238">
        <v>0</v>
      </c>
      <c r="O1520" s="238">
        <v>0</v>
      </c>
      <c r="P1520" s="238">
        <v>0</v>
      </c>
      <c r="Q1520" s="232">
        <v>248</v>
      </c>
      <c r="R1520" s="232">
        <v>0</v>
      </c>
      <c r="S1520" s="232">
        <v>0</v>
      </c>
      <c r="T1520" s="232">
        <v>0</v>
      </c>
      <c r="U1520" s="232">
        <v>0</v>
      </c>
      <c r="V1520" s="232">
        <v>0</v>
      </c>
      <c r="W1520" s="232">
        <v>0</v>
      </c>
      <c r="X1520" s="232">
        <v>0</v>
      </c>
      <c r="Y1520" s="232">
        <v>0</v>
      </c>
      <c r="Z1520" s="233">
        <v>45991</v>
      </c>
      <c r="AA1520" s="234">
        <v>1</v>
      </c>
      <c r="AB1520" s="232">
        <v>248</v>
      </c>
    </row>
    <row r="1521" spans="1:28" x14ac:dyDescent="0.25">
      <c r="A1521" s="16" t="s">
        <v>873</v>
      </c>
      <c r="B1521" s="16" t="s">
        <v>3474</v>
      </c>
      <c r="C1521" s="16" t="s">
        <v>6626</v>
      </c>
      <c r="D1521" s="16" t="s">
        <v>6627</v>
      </c>
      <c r="F1521" s="16" t="s">
        <v>3640</v>
      </c>
      <c r="G1521" s="16" t="s">
        <v>3641</v>
      </c>
      <c r="H1521" s="238">
        <v>1</v>
      </c>
      <c r="I1521" s="238">
        <v>0</v>
      </c>
      <c r="J1521" s="238">
        <v>0</v>
      </c>
      <c r="K1521" s="238">
        <v>0</v>
      </c>
      <c r="L1521" s="238">
        <v>0</v>
      </c>
      <c r="M1521" s="238">
        <v>0</v>
      </c>
      <c r="N1521" s="238">
        <v>0</v>
      </c>
      <c r="O1521" s="238">
        <v>0</v>
      </c>
      <c r="P1521" s="238">
        <v>0</v>
      </c>
      <c r="Q1521" s="232">
        <v>226</v>
      </c>
      <c r="R1521" s="232">
        <v>0</v>
      </c>
      <c r="S1521" s="232">
        <v>0</v>
      </c>
      <c r="T1521" s="232">
        <v>0</v>
      </c>
      <c r="U1521" s="232">
        <v>0</v>
      </c>
      <c r="V1521" s="232">
        <v>0</v>
      </c>
      <c r="W1521" s="232">
        <v>0</v>
      </c>
      <c r="X1521" s="232">
        <v>0</v>
      </c>
      <c r="Y1521" s="232">
        <v>0</v>
      </c>
      <c r="Z1521" s="233">
        <v>45991</v>
      </c>
      <c r="AA1521" s="234">
        <v>1</v>
      </c>
      <c r="AB1521" s="232">
        <v>226</v>
      </c>
    </row>
    <row r="1522" spans="1:28" x14ac:dyDescent="0.25">
      <c r="A1522" s="16" t="s">
        <v>873</v>
      </c>
      <c r="B1522" s="16" t="s">
        <v>3474</v>
      </c>
      <c r="C1522" s="16" t="s">
        <v>6628</v>
      </c>
      <c r="D1522" s="16" t="s">
        <v>6629</v>
      </c>
      <c r="F1522" s="16" t="s">
        <v>3640</v>
      </c>
      <c r="G1522" s="16" t="s">
        <v>3641</v>
      </c>
      <c r="H1522" s="238">
        <v>1</v>
      </c>
      <c r="I1522" s="238">
        <v>0</v>
      </c>
      <c r="J1522" s="238">
        <v>0</v>
      </c>
      <c r="K1522" s="238">
        <v>0</v>
      </c>
      <c r="L1522" s="238">
        <v>0</v>
      </c>
      <c r="M1522" s="238">
        <v>0</v>
      </c>
      <c r="N1522" s="238">
        <v>0</v>
      </c>
      <c r="O1522" s="238">
        <v>0</v>
      </c>
      <c r="P1522" s="238">
        <v>0</v>
      </c>
      <c r="Q1522" s="232">
        <v>188.48</v>
      </c>
      <c r="R1522" s="232">
        <v>0</v>
      </c>
      <c r="S1522" s="232">
        <v>0</v>
      </c>
      <c r="T1522" s="232">
        <v>0</v>
      </c>
      <c r="U1522" s="232">
        <v>0</v>
      </c>
      <c r="V1522" s="232">
        <v>0</v>
      </c>
      <c r="W1522" s="232">
        <v>0</v>
      </c>
      <c r="X1522" s="232">
        <v>0</v>
      </c>
      <c r="Y1522" s="232">
        <v>0</v>
      </c>
      <c r="Z1522" s="233">
        <v>45991</v>
      </c>
      <c r="AA1522" s="234">
        <v>1</v>
      </c>
      <c r="AB1522" s="232">
        <v>188.48</v>
      </c>
    </row>
    <row r="1523" spans="1:28" x14ac:dyDescent="0.25">
      <c r="A1523" s="16" t="s">
        <v>873</v>
      </c>
      <c r="B1523" s="16" t="s">
        <v>3474</v>
      </c>
      <c r="C1523" s="16" t="s">
        <v>6630</v>
      </c>
      <c r="D1523" s="16" t="s">
        <v>6631</v>
      </c>
      <c r="F1523" s="16" t="s">
        <v>3640</v>
      </c>
      <c r="G1523" s="16" t="s">
        <v>3641</v>
      </c>
      <c r="H1523" s="238">
        <v>1</v>
      </c>
      <c r="I1523" s="238">
        <v>0</v>
      </c>
      <c r="J1523" s="238">
        <v>0</v>
      </c>
      <c r="K1523" s="238">
        <v>0</v>
      </c>
      <c r="L1523" s="238">
        <v>0</v>
      </c>
      <c r="M1523" s="238">
        <v>0</v>
      </c>
      <c r="N1523" s="238">
        <v>0</v>
      </c>
      <c r="O1523" s="238">
        <v>0</v>
      </c>
      <c r="P1523" s="238">
        <v>0</v>
      </c>
      <c r="Q1523" s="232">
        <v>155.65</v>
      </c>
      <c r="R1523" s="232">
        <v>0</v>
      </c>
      <c r="S1523" s="232">
        <v>0</v>
      </c>
      <c r="T1523" s="232">
        <v>0</v>
      </c>
      <c r="U1523" s="232">
        <v>0</v>
      </c>
      <c r="V1523" s="232">
        <v>0</v>
      </c>
      <c r="W1523" s="232">
        <v>0</v>
      </c>
      <c r="X1523" s="232">
        <v>0</v>
      </c>
      <c r="Y1523" s="232">
        <v>0</v>
      </c>
      <c r="Z1523" s="233">
        <v>45991</v>
      </c>
      <c r="AA1523" s="234">
        <v>1</v>
      </c>
      <c r="AB1523" s="232">
        <v>155.65</v>
      </c>
    </row>
    <row r="1524" spans="1:28" x14ac:dyDescent="0.25">
      <c r="A1524" s="16" t="s">
        <v>873</v>
      </c>
      <c r="B1524" s="16" t="s">
        <v>3474</v>
      </c>
      <c r="C1524" s="16" t="s">
        <v>6632</v>
      </c>
      <c r="D1524" s="16" t="s">
        <v>6633</v>
      </c>
      <c r="F1524" s="16" t="s">
        <v>3640</v>
      </c>
      <c r="G1524" s="16" t="s">
        <v>3641</v>
      </c>
      <c r="H1524" s="238">
        <v>1</v>
      </c>
      <c r="I1524" s="238">
        <v>0</v>
      </c>
      <c r="J1524" s="238">
        <v>0</v>
      </c>
      <c r="K1524" s="238">
        <v>0</v>
      </c>
      <c r="L1524" s="238">
        <v>0</v>
      </c>
      <c r="M1524" s="238">
        <v>0</v>
      </c>
      <c r="N1524" s="238">
        <v>0</v>
      </c>
      <c r="O1524" s="238">
        <v>0</v>
      </c>
      <c r="P1524" s="238">
        <v>0</v>
      </c>
      <c r="Q1524" s="232">
        <v>114.88</v>
      </c>
      <c r="R1524" s="232">
        <v>0</v>
      </c>
      <c r="S1524" s="232">
        <v>0</v>
      </c>
      <c r="T1524" s="232">
        <v>0</v>
      </c>
      <c r="U1524" s="232">
        <v>0</v>
      </c>
      <c r="V1524" s="232">
        <v>0</v>
      </c>
      <c r="W1524" s="232">
        <v>0</v>
      </c>
      <c r="X1524" s="232">
        <v>0</v>
      </c>
      <c r="Y1524" s="232">
        <v>0</v>
      </c>
      <c r="Z1524" s="233">
        <v>45991</v>
      </c>
      <c r="AA1524" s="234">
        <v>1</v>
      </c>
      <c r="AB1524" s="232">
        <v>114.88</v>
      </c>
    </row>
    <row r="1525" spans="1:28" x14ac:dyDescent="0.25">
      <c r="A1525" s="16" t="s">
        <v>873</v>
      </c>
      <c r="B1525" s="16" t="s">
        <v>3474</v>
      </c>
      <c r="C1525" s="16" t="s">
        <v>6634</v>
      </c>
      <c r="D1525" s="16" t="s">
        <v>6635</v>
      </c>
      <c r="F1525" s="16" t="s">
        <v>3640</v>
      </c>
      <c r="G1525" s="16" t="s">
        <v>3641</v>
      </c>
      <c r="H1525" s="238">
        <v>1</v>
      </c>
      <c r="I1525" s="238">
        <v>0</v>
      </c>
      <c r="J1525" s="238">
        <v>0</v>
      </c>
      <c r="K1525" s="238">
        <v>0</v>
      </c>
      <c r="L1525" s="238">
        <v>0</v>
      </c>
      <c r="M1525" s="238">
        <v>0</v>
      </c>
      <c r="N1525" s="238">
        <v>0</v>
      </c>
      <c r="O1525" s="238">
        <v>0</v>
      </c>
      <c r="P1525" s="238">
        <v>0</v>
      </c>
      <c r="Q1525" s="232">
        <v>11.11</v>
      </c>
      <c r="R1525" s="232">
        <v>0</v>
      </c>
      <c r="S1525" s="232">
        <v>0</v>
      </c>
      <c r="T1525" s="232">
        <v>0</v>
      </c>
      <c r="U1525" s="232">
        <v>0</v>
      </c>
      <c r="V1525" s="232">
        <v>0</v>
      </c>
      <c r="W1525" s="232">
        <v>0</v>
      </c>
      <c r="X1525" s="232">
        <v>0</v>
      </c>
      <c r="Y1525" s="232">
        <v>0</v>
      </c>
      <c r="Z1525" s="233">
        <v>45991</v>
      </c>
      <c r="AA1525" s="234">
        <v>1</v>
      </c>
      <c r="AB1525" s="232">
        <v>11.11</v>
      </c>
    </row>
    <row r="1526" spans="1:28" x14ac:dyDescent="0.25">
      <c r="A1526" s="16" t="s">
        <v>873</v>
      </c>
      <c r="B1526" s="16" t="s">
        <v>3474</v>
      </c>
      <c r="C1526" s="16" t="s">
        <v>6636</v>
      </c>
      <c r="D1526" s="16" t="s">
        <v>6637</v>
      </c>
      <c r="F1526" s="16" t="s">
        <v>3640</v>
      </c>
      <c r="G1526" s="16" t="s">
        <v>3641</v>
      </c>
      <c r="H1526" s="238">
        <v>1</v>
      </c>
      <c r="I1526" s="238">
        <v>0</v>
      </c>
      <c r="J1526" s="238">
        <v>0</v>
      </c>
      <c r="K1526" s="238">
        <v>0</v>
      </c>
      <c r="L1526" s="238">
        <v>0</v>
      </c>
      <c r="M1526" s="238">
        <v>0</v>
      </c>
      <c r="N1526" s="238">
        <v>0</v>
      </c>
      <c r="O1526" s="238">
        <v>0</v>
      </c>
      <c r="P1526" s="238">
        <v>0</v>
      </c>
      <c r="Q1526" s="232">
        <v>11.11</v>
      </c>
      <c r="R1526" s="232">
        <v>0</v>
      </c>
      <c r="S1526" s="232">
        <v>0</v>
      </c>
      <c r="T1526" s="232">
        <v>0</v>
      </c>
      <c r="U1526" s="232">
        <v>0</v>
      </c>
      <c r="V1526" s="232">
        <v>0</v>
      </c>
      <c r="W1526" s="232">
        <v>0</v>
      </c>
      <c r="X1526" s="232">
        <v>0</v>
      </c>
      <c r="Y1526" s="232">
        <v>0</v>
      </c>
      <c r="Z1526" s="233">
        <v>45991</v>
      </c>
      <c r="AA1526" s="234">
        <v>1</v>
      </c>
      <c r="AB1526" s="232">
        <v>11.11</v>
      </c>
    </row>
    <row r="1527" spans="1:28" x14ac:dyDescent="0.25">
      <c r="A1527" s="16" t="s">
        <v>873</v>
      </c>
      <c r="B1527" s="16" t="s">
        <v>3474</v>
      </c>
      <c r="C1527" s="16" t="s">
        <v>6638</v>
      </c>
      <c r="D1527" s="16" t="s">
        <v>6639</v>
      </c>
      <c r="F1527" s="16" t="s">
        <v>3640</v>
      </c>
      <c r="G1527" s="16" t="s">
        <v>3641</v>
      </c>
      <c r="H1527" s="238">
        <v>2</v>
      </c>
      <c r="I1527" s="238">
        <v>0</v>
      </c>
      <c r="J1527" s="238">
        <v>0</v>
      </c>
      <c r="K1527" s="238">
        <v>0</v>
      </c>
      <c r="L1527" s="238">
        <v>0</v>
      </c>
      <c r="M1527" s="238">
        <v>0</v>
      </c>
      <c r="N1527" s="238">
        <v>0</v>
      </c>
      <c r="O1527" s="238">
        <v>0</v>
      </c>
      <c r="P1527" s="238">
        <v>0</v>
      </c>
      <c r="Q1527" s="232">
        <v>22.22</v>
      </c>
      <c r="R1527" s="232">
        <v>0</v>
      </c>
      <c r="S1527" s="232">
        <v>0</v>
      </c>
      <c r="T1527" s="232">
        <v>0</v>
      </c>
      <c r="U1527" s="232">
        <v>0</v>
      </c>
      <c r="V1527" s="232">
        <v>0</v>
      </c>
      <c r="W1527" s="232">
        <v>0</v>
      </c>
      <c r="X1527" s="232">
        <v>0</v>
      </c>
      <c r="Y1527" s="232">
        <v>0</v>
      </c>
      <c r="Z1527" s="233">
        <v>45991</v>
      </c>
      <c r="AA1527" s="234">
        <v>2</v>
      </c>
      <c r="AB1527" s="232">
        <v>22.22</v>
      </c>
    </row>
    <row r="1528" spans="1:28" x14ac:dyDescent="0.25">
      <c r="A1528" s="16" t="s">
        <v>873</v>
      </c>
      <c r="B1528" s="16" t="s">
        <v>3474</v>
      </c>
      <c r="C1528" s="16" t="s">
        <v>6640</v>
      </c>
      <c r="D1528" s="16" t="s">
        <v>6641</v>
      </c>
      <c r="F1528" s="16" t="s">
        <v>3640</v>
      </c>
      <c r="G1528" s="16" t="s">
        <v>3641</v>
      </c>
      <c r="H1528" s="238">
        <v>2</v>
      </c>
      <c r="I1528" s="238">
        <v>0</v>
      </c>
      <c r="J1528" s="238">
        <v>0</v>
      </c>
      <c r="K1528" s="238">
        <v>0</v>
      </c>
      <c r="L1528" s="238">
        <v>0</v>
      </c>
      <c r="M1528" s="238">
        <v>0</v>
      </c>
      <c r="N1528" s="238">
        <v>0</v>
      </c>
      <c r="O1528" s="238">
        <v>0</v>
      </c>
      <c r="P1528" s="238">
        <v>0</v>
      </c>
      <c r="Q1528" s="232">
        <v>22.22</v>
      </c>
      <c r="R1528" s="232">
        <v>0</v>
      </c>
      <c r="S1528" s="232">
        <v>0</v>
      </c>
      <c r="T1528" s="232">
        <v>0</v>
      </c>
      <c r="U1528" s="232">
        <v>0</v>
      </c>
      <c r="V1528" s="232">
        <v>0</v>
      </c>
      <c r="W1528" s="232">
        <v>0</v>
      </c>
      <c r="X1528" s="232">
        <v>0</v>
      </c>
      <c r="Y1528" s="232">
        <v>0</v>
      </c>
      <c r="Z1528" s="233">
        <v>45991</v>
      </c>
      <c r="AA1528" s="234">
        <v>2</v>
      </c>
      <c r="AB1528" s="232">
        <v>22.22</v>
      </c>
    </row>
    <row r="1529" spans="1:28" x14ac:dyDescent="0.25">
      <c r="A1529" s="16" t="s">
        <v>873</v>
      </c>
      <c r="B1529" s="16" t="s">
        <v>3474</v>
      </c>
      <c r="C1529" s="16" t="s">
        <v>6642</v>
      </c>
      <c r="D1529" s="16" t="s">
        <v>6643</v>
      </c>
      <c r="F1529" s="16" t="s">
        <v>3640</v>
      </c>
      <c r="G1529" s="16" t="s">
        <v>3641</v>
      </c>
      <c r="H1529" s="238">
        <v>3</v>
      </c>
      <c r="I1529" s="238">
        <v>0</v>
      </c>
      <c r="J1529" s="238">
        <v>0</v>
      </c>
      <c r="K1529" s="238">
        <v>0</v>
      </c>
      <c r="L1529" s="238">
        <v>0</v>
      </c>
      <c r="M1529" s="238">
        <v>0</v>
      </c>
      <c r="N1529" s="238">
        <v>0</v>
      </c>
      <c r="O1529" s="238">
        <v>0</v>
      </c>
      <c r="P1529" s="238">
        <v>0</v>
      </c>
      <c r="Q1529" s="232">
        <v>33.33</v>
      </c>
      <c r="R1529" s="232">
        <v>0</v>
      </c>
      <c r="S1529" s="232">
        <v>0</v>
      </c>
      <c r="T1529" s="232">
        <v>0</v>
      </c>
      <c r="U1529" s="232">
        <v>0</v>
      </c>
      <c r="V1529" s="232">
        <v>0</v>
      </c>
      <c r="W1529" s="232">
        <v>0</v>
      </c>
      <c r="X1529" s="232">
        <v>0</v>
      </c>
      <c r="Y1529" s="232">
        <v>0</v>
      </c>
      <c r="Z1529" s="233">
        <v>45991</v>
      </c>
      <c r="AA1529" s="234">
        <v>3</v>
      </c>
      <c r="AB1529" s="232">
        <v>33.33</v>
      </c>
    </row>
    <row r="1530" spans="1:28" x14ac:dyDescent="0.25">
      <c r="A1530" s="16" t="s">
        <v>873</v>
      </c>
      <c r="B1530" s="16" t="s">
        <v>3474</v>
      </c>
      <c r="C1530" s="16" t="s">
        <v>6644</v>
      </c>
      <c r="D1530" s="16" t="s">
        <v>6645</v>
      </c>
      <c r="F1530" s="16" t="s">
        <v>3640</v>
      </c>
      <c r="G1530" s="16" t="s">
        <v>3641</v>
      </c>
      <c r="H1530" s="238">
        <v>1</v>
      </c>
      <c r="I1530" s="238">
        <v>0</v>
      </c>
      <c r="J1530" s="238">
        <v>0</v>
      </c>
      <c r="K1530" s="238">
        <v>0</v>
      </c>
      <c r="L1530" s="238">
        <v>0</v>
      </c>
      <c r="M1530" s="238">
        <v>0</v>
      </c>
      <c r="N1530" s="238">
        <v>0</v>
      </c>
      <c r="O1530" s="238">
        <v>0</v>
      </c>
      <c r="P1530" s="238">
        <v>0</v>
      </c>
      <c r="Q1530" s="232">
        <v>11.11</v>
      </c>
      <c r="R1530" s="232">
        <v>0</v>
      </c>
      <c r="S1530" s="232">
        <v>0</v>
      </c>
      <c r="T1530" s="232">
        <v>0</v>
      </c>
      <c r="U1530" s="232">
        <v>0</v>
      </c>
      <c r="V1530" s="232">
        <v>0</v>
      </c>
      <c r="W1530" s="232">
        <v>0</v>
      </c>
      <c r="X1530" s="232">
        <v>0</v>
      </c>
      <c r="Y1530" s="232">
        <v>0</v>
      </c>
      <c r="Z1530" s="233">
        <v>45991</v>
      </c>
      <c r="AA1530" s="234">
        <v>1</v>
      </c>
      <c r="AB1530" s="232">
        <v>11.11</v>
      </c>
    </row>
    <row r="1531" spans="1:28" x14ac:dyDescent="0.25">
      <c r="A1531" s="16" t="s">
        <v>873</v>
      </c>
      <c r="B1531" s="16" t="s">
        <v>3474</v>
      </c>
      <c r="C1531" s="16" t="s">
        <v>6646</v>
      </c>
      <c r="D1531" s="16" t="s">
        <v>6647</v>
      </c>
      <c r="F1531" s="16" t="s">
        <v>3640</v>
      </c>
      <c r="G1531" s="16" t="s">
        <v>3641</v>
      </c>
      <c r="H1531" s="238">
        <v>1</v>
      </c>
      <c r="I1531" s="238">
        <v>0</v>
      </c>
      <c r="J1531" s="238">
        <v>0</v>
      </c>
      <c r="K1531" s="238">
        <v>0</v>
      </c>
      <c r="L1531" s="238">
        <v>0</v>
      </c>
      <c r="M1531" s="238">
        <v>0</v>
      </c>
      <c r="N1531" s="238">
        <v>0</v>
      </c>
      <c r="O1531" s="238">
        <v>0</v>
      </c>
      <c r="P1531" s="238">
        <v>0</v>
      </c>
      <c r="Q1531" s="232">
        <v>11.11</v>
      </c>
      <c r="R1531" s="232">
        <v>0</v>
      </c>
      <c r="S1531" s="232">
        <v>0</v>
      </c>
      <c r="T1531" s="232">
        <v>0</v>
      </c>
      <c r="U1531" s="232">
        <v>0</v>
      </c>
      <c r="V1531" s="232">
        <v>0</v>
      </c>
      <c r="W1531" s="232">
        <v>0</v>
      </c>
      <c r="X1531" s="232">
        <v>0</v>
      </c>
      <c r="Y1531" s="232">
        <v>0</v>
      </c>
      <c r="Z1531" s="233">
        <v>45991</v>
      </c>
      <c r="AA1531" s="234">
        <v>1</v>
      </c>
      <c r="AB1531" s="232">
        <v>11.11</v>
      </c>
    </row>
    <row r="1532" spans="1:28" x14ac:dyDescent="0.25">
      <c r="A1532" s="16" t="s">
        <v>873</v>
      </c>
      <c r="B1532" s="16" t="s">
        <v>3474</v>
      </c>
      <c r="C1532" s="16" t="s">
        <v>6648</v>
      </c>
      <c r="D1532" s="16" t="s">
        <v>6649</v>
      </c>
      <c r="F1532" s="16" t="s">
        <v>3640</v>
      </c>
      <c r="G1532" s="16" t="s">
        <v>3641</v>
      </c>
      <c r="H1532" s="238">
        <v>2</v>
      </c>
      <c r="I1532" s="238">
        <v>0</v>
      </c>
      <c r="J1532" s="238">
        <v>0</v>
      </c>
      <c r="K1532" s="238">
        <v>0</v>
      </c>
      <c r="L1532" s="238">
        <v>0</v>
      </c>
      <c r="M1532" s="238">
        <v>0</v>
      </c>
      <c r="N1532" s="238">
        <v>0</v>
      </c>
      <c r="O1532" s="238">
        <v>0</v>
      </c>
      <c r="P1532" s="238">
        <v>0</v>
      </c>
      <c r="Q1532" s="232">
        <v>22.22</v>
      </c>
      <c r="R1532" s="232">
        <v>0</v>
      </c>
      <c r="S1532" s="232">
        <v>0</v>
      </c>
      <c r="T1532" s="232">
        <v>0</v>
      </c>
      <c r="U1532" s="232">
        <v>0</v>
      </c>
      <c r="V1532" s="232">
        <v>0</v>
      </c>
      <c r="W1532" s="232">
        <v>0</v>
      </c>
      <c r="X1532" s="232">
        <v>0</v>
      </c>
      <c r="Y1532" s="232">
        <v>0</v>
      </c>
      <c r="Z1532" s="233">
        <v>45991</v>
      </c>
      <c r="AA1532" s="234">
        <v>2</v>
      </c>
      <c r="AB1532" s="232">
        <v>22.22</v>
      </c>
    </row>
    <row r="1533" spans="1:28" x14ac:dyDescent="0.25">
      <c r="A1533" s="16" t="s">
        <v>873</v>
      </c>
      <c r="B1533" s="16" t="s">
        <v>3474</v>
      </c>
      <c r="C1533" s="16" t="s">
        <v>6650</v>
      </c>
      <c r="D1533" s="16" t="s">
        <v>6651</v>
      </c>
      <c r="F1533" s="16" t="s">
        <v>3640</v>
      </c>
      <c r="G1533" s="16" t="s">
        <v>3641</v>
      </c>
      <c r="H1533" s="238">
        <v>1</v>
      </c>
      <c r="I1533" s="238">
        <v>0</v>
      </c>
      <c r="J1533" s="238">
        <v>0</v>
      </c>
      <c r="K1533" s="238">
        <v>0</v>
      </c>
      <c r="L1533" s="238">
        <v>0</v>
      </c>
      <c r="M1533" s="238">
        <v>0</v>
      </c>
      <c r="N1533" s="238">
        <v>0</v>
      </c>
      <c r="O1533" s="238">
        <v>0</v>
      </c>
      <c r="P1533" s="238">
        <v>0</v>
      </c>
      <c r="Q1533" s="232">
        <v>11.11</v>
      </c>
      <c r="R1533" s="232">
        <v>0</v>
      </c>
      <c r="S1533" s="232">
        <v>0</v>
      </c>
      <c r="T1533" s="232">
        <v>0</v>
      </c>
      <c r="U1533" s="232">
        <v>0</v>
      </c>
      <c r="V1533" s="232">
        <v>0</v>
      </c>
      <c r="W1533" s="232">
        <v>0</v>
      </c>
      <c r="X1533" s="232">
        <v>0</v>
      </c>
      <c r="Y1533" s="232">
        <v>0</v>
      </c>
      <c r="Z1533" s="233">
        <v>45991</v>
      </c>
      <c r="AA1533" s="234">
        <v>1</v>
      </c>
      <c r="AB1533" s="232">
        <v>11.11</v>
      </c>
    </row>
    <row r="1534" spans="1:28" x14ac:dyDescent="0.25">
      <c r="A1534" s="16" t="s">
        <v>873</v>
      </c>
      <c r="B1534" s="16" t="s">
        <v>3474</v>
      </c>
      <c r="C1534" s="16" t="s">
        <v>6652</v>
      </c>
      <c r="D1534" s="16" t="s">
        <v>6653</v>
      </c>
      <c r="F1534" s="16" t="s">
        <v>3640</v>
      </c>
      <c r="G1534" s="16" t="s">
        <v>3641</v>
      </c>
      <c r="H1534" s="238">
        <v>1</v>
      </c>
      <c r="I1534" s="238">
        <v>0</v>
      </c>
      <c r="J1534" s="238">
        <v>0</v>
      </c>
      <c r="K1534" s="238">
        <v>0</v>
      </c>
      <c r="L1534" s="238">
        <v>0</v>
      </c>
      <c r="M1534" s="238">
        <v>0</v>
      </c>
      <c r="N1534" s="238">
        <v>0</v>
      </c>
      <c r="O1534" s="238">
        <v>0</v>
      </c>
      <c r="P1534" s="238">
        <v>0</v>
      </c>
      <c r="Q1534" s="232">
        <v>11.11</v>
      </c>
      <c r="R1534" s="232">
        <v>0</v>
      </c>
      <c r="S1534" s="232">
        <v>0</v>
      </c>
      <c r="T1534" s="232">
        <v>0</v>
      </c>
      <c r="U1534" s="232">
        <v>0</v>
      </c>
      <c r="V1534" s="232">
        <v>0</v>
      </c>
      <c r="W1534" s="232">
        <v>0</v>
      </c>
      <c r="X1534" s="232">
        <v>0</v>
      </c>
      <c r="Y1534" s="232">
        <v>0</v>
      </c>
      <c r="Z1534" s="233">
        <v>45991</v>
      </c>
      <c r="AA1534" s="234">
        <v>1</v>
      </c>
      <c r="AB1534" s="232">
        <v>11.11</v>
      </c>
    </row>
    <row r="1535" spans="1:28" x14ac:dyDescent="0.25">
      <c r="A1535" s="16" t="s">
        <v>873</v>
      </c>
      <c r="B1535" s="16" t="s">
        <v>3474</v>
      </c>
      <c r="C1535" s="16" t="s">
        <v>6654</v>
      </c>
      <c r="D1535" s="16" t="s">
        <v>6655</v>
      </c>
      <c r="F1535" s="16" t="s">
        <v>3640</v>
      </c>
      <c r="G1535" s="16" t="s">
        <v>3641</v>
      </c>
      <c r="H1535" s="238">
        <v>1</v>
      </c>
      <c r="I1535" s="238">
        <v>0</v>
      </c>
      <c r="J1535" s="238">
        <v>0</v>
      </c>
      <c r="K1535" s="238">
        <v>0</v>
      </c>
      <c r="L1535" s="238">
        <v>0</v>
      </c>
      <c r="M1535" s="238">
        <v>0</v>
      </c>
      <c r="N1535" s="238">
        <v>0</v>
      </c>
      <c r="O1535" s="238">
        <v>0</v>
      </c>
      <c r="P1535" s="238">
        <v>0</v>
      </c>
      <c r="Q1535" s="232">
        <v>11.11</v>
      </c>
      <c r="R1535" s="232">
        <v>0</v>
      </c>
      <c r="S1535" s="232">
        <v>0</v>
      </c>
      <c r="T1535" s="232">
        <v>0</v>
      </c>
      <c r="U1535" s="232">
        <v>0</v>
      </c>
      <c r="V1535" s="232">
        <v>0</v>
      </c>
      <c r="W1535" s="232">
        <v>0</v>
      </c>
      <c r="X1535" s="232">
        <v>0</v>
      </c>
      <c r="Y1535" s="232">
        <v>0</v>
      </c>
      <c r="Z1535" s="233">
        <v>45991</v>
      </c>
      <c r="AA1535" s="234">
        <v>1</v>
      </c>
      <c r="AB1535" s="232">
        <v>11.11</v>
      </c>
    </row>
    <row r="1536" spans="1:28" x14ac:dyDescent="0.25">
      <c r="A1536" s="16" t="s">
        <v>873</v>
      </c>
      <c r="B1536" s="16" t="s">
        <v>3474</v>
      </c>
      <c r="C1536" s="16" t="s">
        <v>6656</v>
      </c>
      <c r="D1536" s="16" t="s">
        <v>6657</v>
      </c>
      <c r="F1536" s="16" t="s">
        <v>3640</v>
      </c>
      <c r="G1536" s="16" t="s">
        <v>3641</v>
      </c>
      <c r="H1536" s="238">
        <v>3</v>
      </c>
      <c r="I1536" s="238">
        <v>0</v>
      </c>
      <c r="J1536" s="238">
        <v>0</v>
      </c>
      <c r="K1536" s="238">
        <v>0</v>
      </c>
      <c r="L1536" s="238">
        <v>0</v>
      </c>
      <c r="M1536" s="238">
        <v>0</v>
      </c>
      <c r="N1536" s="238">
        <v>0</v>
      </c>
      <c r="O1536" s="238">
        <v>0</v>
      </c>
      <c r="P1536" s="238">
        <v>0</v>
      </c>
      <c r="Q1536" s="232">
        <v>33.33</v>
      </c>
      <c r="R1536" s="232">
        <v>0</v>
      </c>
      <c r="S1536" s="232">
        <v>0</v>
      </c>
      <c r="T1536" s="232">
        <v>0</v>
      </c>
      <c r="U1536" s="232">
        <v>0</v>
      </c>
      <c r="V1536" s="232">
        <v>0</v>
      </c>
      <c r="W1536" s="232">
        <v>0</v>
      </c>
      <c r="X1536" s="232">
        <v>0</v>
      </c>
      <c r="Y1536" s="232">
        <v>0</v>
      </c>
      <c r="Z1536" s="233">
        <v>45991</v>
      </c>
      <c r="AA1536" s="234">
        <v>3</v>
      </c>
      <c r="AB1536" s="232">
        <v>33.33</v>
      </c>
    </row>
    <row r="1537" spans="1:28" x14ac:dyDescent="0.25">
      <c r="A1537" s="16" t="s">
        <v>873</v>
      </c>
      <c r="B1537" s="16" t="s">
        <v>3474</v>
      </c>
      <c r="C1537" s="16" t="s">
        <v>6658</v>
      </c>
      <c r="D1537" s="16" t="s">
        <v>6659</v>
      </c>
      <c r="F1537" s="16" t="s">
        <v>3640</v>
      </c>
      <c r="G1537" s="16" t="s">
        <v>3641</v>
      </c>
      <c r="H1537" s="238">
        <v>2</v>
      </c>
      <c r="I1537" s="238">
        <v>0</v>
      </c>
      <c r="J1537" s="238">
        <v>0</v>
      </c>
      <c r="K1537" s="238">
        <v>0</v>
      </c>
      <c r="L1537" s="238">
        <v>0</v>
      </c>
      <c r="M1537" s="238">
        <v>0</v>
      </c>
      <c r="N1537" s="238">
        <v>0</v>
      </c>
      <c r="O1537" s="238">
        <v>0</v>
      </c>
      <c r="P1537" s="238">
        <v>0</v>
      </c>
      <c r="Q1537" s="232">
        <v>22.22</v>
      </c>
      <c r="R1537" s="232">
        <v>0</v>
      </c>
      <c r="S1537" s="232">
        <v>0</v>
      </c>
      <c r="T1537" s="232">
        <v>0</v>
      </c>
      <c r="U1537" s="232">
        <v>0</v>
      </c>
      <c r="V1537" s="232">
        <v>0</v>
      </c>
      <c r="W1537" s="232">
        <v>0</v>
      </c>
      <c r="X1537" s="232">
        <v>0</v>
      </c>
      <c r="Y1537" s="232">
        <v>0</v>
      </c>
      <c r="Z1537" s="233">
        <v>45991</v>
      </c>
      <c r="AA1537" s="234">
        <v>2</v>
      </c>
      <c r="AB1537" s="232">
        <v>22.22</v>
      </c>
    </row>
    <row r="1538" spans="1:28" x14ac:dyDescent="0.25">
      <c r="A1538" s="16" t="s">
        <v>873</v>
      </c>
      <c r="B1538" s="16" t="s">
        <v>3474</v>
      </c>
      <c r="C1538" s="16" t="s">
        <v>6660</v>
      </c>
      <c r="D1538" s="16" t="s">
        <v>6661</v>
      </c>
      <c r="F1538" s="16" t="s">
        <v>3640</v>
      </c>
      <c r="G1538" s="16" t="s">
        <v>3641</v>
      </c>
      <c r="H1538" s="238">
        <v>2</v>
      </c>
      <c r="I1538" s="238">
        <v>0</v>
      </c>
      <c r="J1538" s="238">
        <v>0</v>
      </c>
      <c r="K1538" s="238">
        <v>0</v>
      </c>
      <c r="L1538" s="238">
        <v>0</v>
      </c>
      <c r="M1538" s="238">
        <v>0</v>
      </c>
      <c r="N1538" s="238">
        <v>0</v>
      </c>
      <c r="O1538" s="238">
        <v>0</v>
      </c>
      <c r="P1538" s="238">
        <v>0</v>
      </c>
      <c r="Q1538" s="232">
        <v>22.22</v>
      </c>
      <c r="R1538" s="232">
        <v>0</v>
      </c>
      <c r="S1538" s="232">
        <v>0</v>
      </c>
      <c r="T1538" s="232">
        <v>0</v>
      </c>
      <c r="U1538" s="232">
        <v>0</v>
      </c>
      <c r="V1538" s="232">
        <v>0</v>
      </c>
      <c r="W1538" s="232">
        <v>0</v>
      </c>
      <c r="X1538" s="232">
        <v>0</v>
      </c>
      <c r="Y1538" s="232">
        <v>0</v>
      </c>
      <c r="Z1538" s="233">
        <v>45991</v>
      </c>
      <c r="AA1538" s="234">
        <v>2</v>
      </c>
      <c r="AB1538" s="232">
        <v>22.22</v>
      </c>
    </row>
    <row r="1539" spans="1:28" x14ac:dyDescent="0.25">
      <c r="A1539" s="16" t="s">
        <v>873</v>
      </c>
      <c r="B1539" s="16" t="s">
        <v>3474</v>
      </c>
      <c r="C1539" s="16" t="s">
        <v>6662</v>
      </c>
      <c r="D1539" s="16" t="s">
        <v>6663</v>
      </c>
      <c r="F1539" s="16" t="s">
        <v>3640</v>
      </c>
      <c r="G1539" s="16" t="s">
        <v>3641</v>
      </c>
      <c r="H1539" s="238">
        <v>1</v>
      </c>
      <c r="I1539" s="238">
        <v>0</v>
      </c>
      <c r="J1539" s="238">
        <v>0</v>
      </c>
      <c r="K1539" s="238">
        <v>0</v>
      </c>
      <c r="L1539" s="238">
        <v>0</v>
      </c>
      <c r="M1539" s="238">
        <v>0</v>
      </c>
      <c r="N1539" s="238">
        <v>0</v>
      </c>
      <c r="O1539" s="238">
        <v>0</v>
      </c>
      <c r="P1539" s="238">
        <v>0</v>
      </c>
      <c r="Q1539" s="232">
        <v>11.11</v>
      </c>
      <c r="R1539" s="232">
        <v>0</v>
      </c>
      <c r="S1539" s="232">
        <v>0</v>
      </c>
      <c r="T1539" s="232">
        <v>0</v>
      </c>
      <c r="U1539" s="232">
        <v>0</v>
      </c>
      <c r="V1539" s="232">
        <v>0</v>
      </c>
      <c r="W1539" s="232">
        <v>0</v>
      </c>
      <c r="X1539" s="232">
        <v>0</v>
      </c>
      <c r="Y1539" s="232">
        <v>0</v>
      </c>
      <c r="Z1539" s="233">
        <v>45991</v>
      </c>
      <c r="AA1539" s="234">
        <v>1</v>
      </c>
      <c r="AB1539" s="232">
        <v>11.11</v>
      </c>
    </row>
    <row r="1540" spans="1:28" x14ac:dyDescent="0.25">
      <c r="A1540" s="16" t="s">
        <v>873</v>
      </c>
      <c r="B1540" s="16" t="s">
        <v>3474</v>
      </c>
      <c r="C1540" s="16" t="s">
        <v>6664</v>
      </c>
      <c r="D1540" s="16" t="s">
        <v>6665</v>
      </c>
      <c r="F1540" s="16" t="s">
        <v>3640</v>
      </c>
      <c r="G1540" s="16" t="s">
        <v>3641</v>
      </c>
      <c r="H1540" s="238">
        <v>1</v>
      </c>
      <c r="I1540" s="238">
        <v>0</v>
      </c>
      <c r="J1540" s="238">
        <v>0</v>
      </c>
      <c r="K1540" s="238">
        <v>0</v>
      </c>
      <c r="L1540" s="238">
        <v>0</v>
      </c>
      <c r="M1540" s="238">
        <v>0</v>
      </c>
      <c r="N1540" s="238">
        <v>0</v>
      </c>
      <c r="O1540" s="238">
        <v>0</v>
      </c>
      <c r="P1540" s="238">
        <v>0</v>
      </c>
      <c r="Q1540" s="232">
        <v>11.11</v>
      </c>
      <c r="R1540" s="232">
        <v>0</v>
      </c>
      <c r="S1540" s="232">
        <v>0</v>
      </c>
      <c r="T1540" s="232">
        <v>0</v>
      </c>
      <c r="U1540" s="232">
        <v>0</v>
      </c>
      <c r="V1540" s="232">
        <v>0</v>
      </c>
      <c r="W1540" s="232">
        <v>0</v>
      </c>
      <c r="X1540" s="232">
        <v>0</v>
      </c>
      <c r="Y1540" s="232">
        <v>0</v>
      </c>
      <c r="Z1540" s="233">
        <v>45991</v>
      </c>
      <c r="AA1540" s="234">
        <v>1</v>
      </c>
      <c r="AB1540" s="232">
        <v>11.11</v>
      </c>
    </row>
    <row r="1541" spans="1:28" x14ac:dyDescent="0.25">
      <c r="A1541" s="16" t="s">
        <v>873</v>
      </c>
      <c r="B1541" s="16" t="s">
        <v>3474</v>
      </c>
      <c r="C1541" s="16" t="s">
        <v>6666</v>
      </c>
      <c r="D1541" s="16" t="s">
        <v>6667</v>
      </c>
      <c r="F1541" s="16" t="s">
        <v>3640</v>
      </c>
      <c r="G1541" s="16" t="s">
        <v>3641</v>
      </c>
      <c r="H1541" s="238">
        <v>1</v>
      </c>
      <c r="I1541" s="238">
        <v>0</v>
      </c>
      <c r="J1541" s="238">
        <v>0</v>
      </c>
      <c r="K1541" s="238">
        <v>0</v>
      </c>
      <c r="L1541" s="238">
        <v>0</v>
      </c>
      <c r="M1541" s="238">
        <v>0</v>
      </c>
      <c r="N1541" s="238">
        <v>0</v>
      </c>
      <c r="O1541" s="238">
        <v>0</v>
      </c>
      <c r="P1541" s="238">
        <v>0</v>
      </c>
      <c r="Q1541" s="232">
        <v>11.11</v>
      </c>
      <c r="R1541" s="232">
        <v>0</v>
      </c>
      <c r="S1541" s="232">
        <v>0</v>
      </c>
      <c r="T1541" s="232">
        <v>0</v>
      </c>
      <c r="U1541" s="232">
        <v>0</v>
      </c>
      <c r="V1541" s="232">
        <v>0</v>
      </c>
      <c r="W1541" s="232">
        <v>0</v>
      </c>
      <c r="X1541" s="232">
        <v>0</v>
      </c>
      <c r="Y1541" s="232">
        <v>0</v>
      </c>
      <c r="Z1541" s="233">
        <v>45991</v>
      </c>
      <c r="AA1541" s="234">
        <v>1</v>
      </c>
      <c r="AB1541" s="232">
        <v>11.11</v>
      </c>
    </row>
    <row r="1542" spans="1:28" x14ac:dyDescent="0.25">
      <c r="A1542" s="16" t="s">
        <v>873</v>
      </c>
      <c r="B1542" s="16" t="s">
        <v>3474</v>
      </c>
      <c r="C1542" s="16" t="s">
        <v>6668</v>
      </c>
      <c r="D1542" s="16" t="s">
        <v>6669</v>
      </c>
      <c r="F1542" s="16" t="s">
        <v>3640</v>
      </c>
      <c r="G1542" s="16" t="s">
        <v>3641</v>
      </c>
      <c r="H1542" s="238">
        <v>2</v>
      </c>
      <c r="I1542" s="238">
        <v>0</v>
      </c>
      <c r="J1542" s="238">
        <v>0</v>
      </c>
      <c r="K1542" s="238">
        <v>0</v>
      </c>
      <c r="L1542" s="238">
        <v>0</v>
      </c>
      <c r="M1542" s="238">
        <v>0</v>
      </c>
      <c r="N1542" s="238">
        <v>0</v>
      </c>
      <c r="O1542" s="238">
        <v>0</v>
      </c>
      <c r="P1542" s="238">
        <v>0</v>
      </c>
      <c r="Q1542" s="232">
        <v>22.22</v>
      </c>
      <c r="R1542" s="232">
        <v>0</v>
      </c>
      <c r="S1542" s="232">
        <v>0</v>
      </c>
      <c r="T1542" s="232">
        <v>0</v>
      </c>
      <c r="U1542" s="232">
        <v>0</v>
      </c>
      <c r="V1542" s="232">
        <v>0</v>
      </c>
      <c r="W1542" s="232">
        <v>0</v>
      </c>
      <c r="X1542" s="232">
        <v>0</v>
      </c>
      <c r="Y1542" s="232">
        <v>0</v>
      </c>
      <c r="Z1542" s="233">
        <v>45991</v>
      </c>
      <c r="AA1542" s="234">
        <v>2</v>
      </c>
      <c r="AB1542" s="232">
        <v>22.22</v>
      </c>
    </row>
    <row r="1543" spans="1:28" x14ac:dyDescent="0.25">
      <c r="A1543" s="16" t="s">
        <v>873</v>
      </c>
      <c r="B1543" s="16" t="s">
        <v>3474</v>
      </c>
      <c r="C1543" s="16" t="s">
        <v>6670</v>
      </c>
      <c r="D1543" s="16" t="s">
        <v>6671</v>
      </c>
      <c r="F1543" s="16" t="s">
        <v>3640</v>
      </c>
      <c r="G1543" s="16" t="s">
        <v>3641</v>
      </c>
      <c r="H1543" s="238">
        <v>10</v>
      </c>
      <c r="I1543" s="238">
        <v>0</v>
      </c>
      <c r="J1543" s="238">
        <v>0</v>
      </c>
      <c r="K1543" s="238">
        <v>0</v>
      </c>
      <c r="L1543" s="238">
        <v>0</v>
      </c>
      <c r="M1543" s="238">
        <v>0</v>
      </c>
      <c r="N1543" s="238">
        <v>0</v>
      </c>
      <c r="O1543" s="238">
        <v>0</v>
      </c>
      <c r="P1543" s="238">
        <v>0</v>
      </c>
      <c r="Q1543" s="232">
        <v>274.10000000000002</v>
      </c>
      <c r="R1543" s="232">
        <v>0</v>
      </c>
      <c r="S1543" s="232">
        <v>0</v>
      </c>
      <c r="T1543" s="232">
        <v>0</v>
      </c>
      <c r="U1543" s="232">
        <v>0</v>
      </c>
      <c r="V1543" s="232">
        <v>0</v>
      </c>
      <c r="W1543" s="232">
        <v>0</v>
      </c>
      <c r="X1543" s="232">
        <v>0</v>
      </c>
      <c r="Y1543" s="232">
        <v>0</v>
      </c>
      <c r="Z1543" s="233">
        <v>45991</v>
      </c>
      <c r="AA1543" s="234">
        <v>10</v>
      </c>
      <c r="AB1543" s="232">
        <v>274.10000000000002</v>
      </c>
    </row>
    <row r="1544" spans="1:28" x14ac:dyDescent="0.25">
      <c r="A1544" s="16" t="s">
        <v>873</v>
      </c>
      <c r="B1544" s="16" t="s">
        <v>3474</v>
      </c>
      <c r="C1544" s="16" t="s">
        <v>6672</v>
      </c>
      <c r="D1544" s="16" t="s">
        <v>6673</v>
      </c>
      <c r="F1544" s="16" t="s">
        <v>3640</v>
      </c>
      <c r="G1544" s="16" t="s">
        <v>3641</v>
      </c>
      <c r="H1544" s="238">
        <v>1</v>
      </c>
      <c r="I1544" s="238">
        <v>0</v>
      </c>
      <c r="J1544" s="238">
        <v>0</v>
      </c>
      <c r="K1544" s="238">
        <v>0</v>
      </c>
      <c r="L1544" s="238">
        <v>0</v>
      </c>
      <c r="M1544" s="238">
        <v>0</v>
      </c>
      <c r="N1544" s="238">
        <v>0</v>
      </c>
      <c r="O1544" s="238">
        <v>0</v>
      </c>
      <c r="P1544" s="238">
        <v>0</v>
      </c>
      <c r="Q1544" s="232">
        <v>11.11</v>
      </c>
      <c r="R1544" s="232">
        <v>0</v>
      </c>
      <c r="S1544" s="232">
        <v>0</v>
      </c>
      <c r="T1544" s="232">
        <v>0</v>
      </c>
      <c r="U1544" s="232">
        <v>0</v>
      </c>
      <c r="V1544" s="232">
        <v>0</v>
      </c>
      <c r="W1544" s="232">
        <v>0</v>
      </c>
      <c r="X1544" s="232">
        <v>0</v>
      </c>
      <c r="Y1544" s="232">
        <v>0</v>
      </c>
      <c r="Z1544" s="233">
        <v>45991</v>
      </c>
      <c r="AA1544" s="234">
        <v>1</v>
      </c>
      <c r="AB1544" s="232">
        <v>11.11</v>
      </c>
    </row>
    <row r="1545" spans="1:28" x14ac:dyDescent="0.25">
      <c r="A1545" s="16" t="s">
        <v>873</v>
      </c>
      <c r="B1545" s="16" t="s">
        <v>3474</v>
      </c>
      <c r="C1545" s="16" t="s">
        <v>6674</v>
      </c>
      <c r="D1545" s="16" t="s">
        <v>6675</v>
      </c>
      <c r="F1545" s="16" t="s">
        <v>3640</v>
      </c>
      <c r="G1545" s="16" t="s">
        <v>3641</v>
      </c>
      <c r="H1545" s="238">
        <v>1</v>
      </c>
      <c r="I1545" s="238">
        <v>0</v>
      </c>
      <c r="J1545" s="238">
        <v>0</v>
      </c>
      <c r="K1545" s="238">
        <v>0</v>
      </c>
      <c r="L1545" s="238">
        <v>0</v>
      </c>
      <c r="M1545" s="238">
        <v>0</v>
      </c>
      <c r="N1545" s="238">
        <v>0</v>
      </c>
      <c r="O1545" s="238">
        <v>0</v>
      </c>
      <c r="P1545" s="238">
        <v>0</v>
      </c>
      <c r="Q1545" s="232">
        <v>11.11</v>
      </c>
      <c r="R1545" s="232">
        <v>0</v>
      </c>
      <c r="S1545" s="232">
        <v>0</v>
      </c>
      <c r="T1545" s="232">
        <v>0</v>
      </c>
      <c r="U1545" s="232">
        <v>0</v>
      </c>
      <c r="V1545" s="232">
        <v>0</v>
      </c>
      <c r="W1545" s="232">
        <v>0</v>
      </c>
      <c r="X1545" s="232">
        <v>0</v>
      </c>
      <c r="Y1545" s="232">
        <v>0</v>
      </c>
      <c r="Z1545" s="233">
        <v>45991</v>
      </c>
      <c r="AA1545" s="234">
        <v>1</v>
      </c>
      <c r="AB1545" s="232">
        <v>11.11</v>
      </c>
    </row>
    <row r="1546" spans="1:28" x14ac:dyDescent="0.25">
      <c r="A1546" s="16" t="s">
        <v>873</v>
      </c>
      <c r="B1546" s="16" t="s">
        <v>3474</v>
      </c>
      <c r="C1546" s="16" t="s">
        <v>6676</v>
      </c>
      <c r="D1546" s="16" t="s">
        <v>6677</v>
      </c>
      <c r="F1546" s="16" t="s">
        <v>3640</v>
      </c>
      <c r="G1546" s="16" t="s">
        <v>3641</v>
      </c>
      <c r="H1546" s="238">
        <v>1</v>
      </c>
      <c r="I1546" s="238">
        <v>0</v>
      </c>
      <c r="J1546" s="238">
        <v>0</v>
      </c>
      <c r="K1546" s="238">
        <v>0</v>
      </c>
      <c r="L1546" s="238">
        <v>0</v>
      </c>
      <c r="M1546" s="238">
        <v>0</v>
      </c>
      <c r="N1546" s="238">
        <v>0</v>
      </c>
      <c r="O1546" s="238">
        <v>0</v>
      </c>
      <c r="P1546" s="238">
        <v>0</v>
      </c>
      <c r="Q1546" s="232">
        <v>11.11</v>
      </c>
      <c r="R1546" s="232">
        <v>0</v>
      </c>
      <c r="S1546" s="232">
        <v>0</v>
      </c>
      <c r="T1546" s="232">
        <v>0</v>
      </c>
      <c r="U1546" s="232">
        <v>0</v>
      </c>
      <c r="V1546" s="232">
        <v>0</v>
      </c>
      <c r="W1546" s="232">
        <v>0</v>
      </c>
      <c r="X1546" s="232">
        <v>0</v>
      </c>
      <c r="Y1546" s="232">
        <v>0</v>
      </c>
      <c r="Z1546" s="233">
        <v>45991</v>
      </c>
      <c r="AA1546" s="234">
        <v>1</v>
      </c>
      <c r="AB1546" s="232">
        <v>11.11</v>
      </c>
    </row>
    <row r="1547" spans="1:28" x14ac:dyDescent="0.25">
      <c r="A1547" s="16" t="s">
        <v>873</v>
      </c>
      <c r="B1547" s="16" t="s">
        <v>3474</v>
      </c>
      <c r="C1547" s="16" t="s">
        <v>6678</v>
      </c>
      <c r="D1547" s="16" t="s">
        <v>6679</v>
      </c>
      <c r="F1547" s="16" t="s">
        <v>3640</v>
      </c>
      <c r="G1547" s="16" t="s">
        <v>3641</v>
      </c>
      <c r="H1547" s="238">
        <v>3</v>
      </c>
      <c r="I1547" s="238">
        <v>0</v>
      </c>
      <c r="J1547" s="238">
        <v>0</v>
      </c>
      <c r="K1547" s="238">
        <v>0</v>
      </c>
      <c r="L1547" s="238">
        <v>0</v>
      </c>
      <c r="M1547" s="238">
        <v>0</v>
      </c>
      <c r="N1547" s="238">
        <v>0</v>
      </c>
      <c r="O1547" s="238">
        <v>0</v>
      </c>
      <c r="P1547" s="238">
        <v>0</v>
      </c>
      <c r="Q1547" s="232">
        <v>33.33</v>
      </c>
      <c r="R1547" s="232">
        <v>0</v>
      </c>
      <c r="S1547" s="232">
        <v>0</v>
      </c>
      <c r="T1547" s="232">
        <v>0</v>
      </c>
      <c r="U1547" s="232">
        <v>0</v>
      </c>
      <c r="V1547" s="232">
        <v>0</v>
      </c>
      <c r="W1547" s="232">
        <v>0</v>
      </c>
      <c r="X1547" s="232">
        <v>0</v>
      </c>
      <c r="Y1547" s="232">
        <v>0</v>
      </c>
      <c r="Z1547" s="233">
        <v>45991</v>
      </c>
      <c r="AA1547" s="234">
        <v>3</v>
      </c>
      <c r="AB1547" s="232">
        <v>33.33</v>
      </c>
    </row>
    <row r="1548" spans="1:28" x14ac:dyDescent="0.25">
      <c r="A1548" s="16" t="s">
        <v>2253</v>
      </c>
      <c r="B1548" s="16" t="s">
        <v>3348</v>
      </c>
      <c r="C1548" s="16" t="s">
        <v>6680</v>
      </c>
      <c r="D1548" s="16" t="s">
        <v>6681</v>
      </c>
      <c r="F1548" s="16" t="s">
        <v>3640</v>
      </c>
      <c r="G1548" s="16" t="s">
        <v>3641</v>
      </c>
      <c r="H1548" s="238">
        <v>5</v>
      </c>
      <c r="I1548" s="238">
        <v>0</v>
      </c>
      <c r="J1548" s="238">
        <v>0</v>
      </c>
      <c r="K1548" s="238">
        <v>0</v>
      </c>
      <c r="L1548" s="238">
        <v>0</v>
      </c>
      <c r="M1548" s="238">
        <v>0</v>
      </c>
      <c r="N1548" s="238">
        <v>0</v>
      </c>
      <c r="O1548" s="238">
        <v>0</v>
      </c>
      <c r="P1548" s="238">
        <v>0</v>
      </c>
      <c r="Q1548" s="232">
        <v>26.13</v>
      </c>
      <c r="R1548" s="232">
        <v>0</v>
      </c>
      <c r="S1548" s="232">
        <v>0</v>
      </c>
      <c r="T1548" s="232">
        <v>0</v>
      </c>
      <c r="U1548" s="232">
        <v>0</v>
      </c>
      <c r="V1548" s="232">
        <v>0</v>
      </c>
      <c r="W1548" s="232">
        <v>0</v>
      </c>
      <c r="X1548" s="232">
        <v>0</v>
      </c>
      <c r="Y1548" s="232">
        <v>0</v>
      </c>
      <c r="Z1548" s="233">
        <v>45991</v>
      </c>
      <c r="AA1548" s="234">
        <v>5</v>
      </c>
      <c r="AB1548" s="232">
        <v>26.13</v>
      </c>
    </row>
    <row r="1549" spans="1:28" x14ac:dyDescent="0.25">
      <c r="A1549" s="16" t="s">
        <v>873</v>
      </c>
      <c r="B1549" s="16" t="s">
        <v>3474</v>
      </c>
      <c r="C1549" s="16" t="s">
        <v>6680</v>
      </c>
      <c r="D1549" s="16" t="s">
        <v>6681</v>
      </c>
      <c r="F1549" s="16" t="s">
        <v>3640</v>
      </c>
      <c r="G1549" s="16" t="s">
        <v>3641</v>
      </c>
      <c r="H1549" s="238">
        <v>3</v>
      </c>
      <c r="I1549" s="238">
        <v>0</v>
      </c>
      <c r="J1549" s="238">
        <v>0</v>
      </c>
      <c r="K1549" s="238">
        <v>0</v>
      </c>
      <c r="L1549" s="238">
        <v>0</v>
      </c>
      <c r="M1549" s="238">
        <v>0</v>
      </c>
      <c r="N1549" s="238">
        <v>0</v>
      </c>
      <c r="O1549" s="238">
        <v>0</v>
      </c>
      <c r="P1549" s="238">
        <v>0</v>
      </c>
      <c r="Q1549" s="232">
        <v>33.33</v>
      </c>
      <c r="R1549" s="232">
        <v>0</v>
      </c>
      <c r="S1549" s="232">
        <v>0</v>
      </c>
      <c r="T1549" s="232">
        <v>0</v>
      </c>
      <c r="U1549" s="232">
        <v>0</v>
      </c>
      <c r="V1549" s="232">
        <v>0</v>
      </c>
      <c r="W1549" s="232">
        <v>0</v>
      </c>
      <c r="X1549" s="232">
        <v>0</v>
      </c>
      <c r="Y1549" s="232">
        <v>0</v>
      </c>
      <c r="Z1549" s="233">
        <v>45991</v>
      </c>
      <c r="AA1549" s="234">
        <v>3</v>
      </c>
      <c r="AB1549" s="232">
        <v>33.33</v>
      </c>
    </row>
    <row r="1550" spans="1:28" x14ac:dyDescent="0.25">
      <c r="A1550" s="16" t="s">
        <v>873</v>
      </c>
      <c r="B1550" s="16" t="s">
        <v>3474</v>
      </c>
      <c r="C1550" s="16" t="s">
        <v>6682</v>
      </c>
      <c r="D1550" s="16" t="s">
        <v>6683</v>
      </c>
      <c r="F1550" s="16" t="s">
        <v>3640</v>
      </c>
      <c r="G1550" s="16" t="s">
        <v>3641</v>
      </c>
      <c r="H1550" s="238">
        <v>2</v>
      </c>
      <c r="I1550" s="238">
        <v>0</v>
      </c>
      <c r="J1550" s="238">
        <v>0</v>
      </c>
      <c r="K1550" s="238">
        <v>0</v>
      </c>
      <c r="L1550" s="238">
        <v>0</v>
      </c>
      <c r="M1550" s="238">
        <v>0</v>
      </c>
      <c r="N1550" s="238">
        <v>0</v>
      </c>
      <c r="O1550" s="238">
        <v>0</v>
      </c>
      <c r="P1550" s="238">
        <v>0</v>
      </c>
      <c r="Q1550" s="232">
        <v>22.22</v>
      </c>
      <c r="R1550" s="232">
        <v>0</v>
      </c>
      <c r="S1550" s="232">
        <v>0</v>
      </c>
      <c r="T1550" s="232">
        <v>0</v>
      </c>
      <c r="U1550" s="232">
        <v>0</v>
      </c>
      <c r="V1550" s="232">
        <v>0</v>
      </c>
      <c r="W1550" s="232">
        <v>0</v>
      </c>
      <c r="X1550" s="232">
        <v>0</v>
      </c>
      <c r="Y1550" s="232">
        <v>0</v>
      </c>
      <c r="Z1550" s="233">
        <v>45991</v>
      </c>
      <c r="AA1550" s="234">
        <v>2</v>
      </c>
      <c r="AB1550" s="232">
        <v>22.22</v>
      </c>
    </row>
    <row r="1551" spans="1:28" x14ac:dyDescent="0.25">
      <c r="A1551" s="16" t="s">
        <v>873</v>
      </c>
      <c r="B1551" s="16" t="s">
        <v>3474</v>
      </c>
      <c r="C1551" s="16" t="s">
        <v>6684</v>
      </c>
      <c r="D1551" s="16" t="s">
        <v>6685</v>
      </c>
      <c r="F1551" s="16" t="s">
        <v>3640</v>
      </c>
      <c r="G1551" s="16" t="s">
        <v>3641</v>
      </c>
      <c r="H1551" s="238">
        <v>2</v>
      </c>
      <c r="I1551" s="238">
        <v>0</v>
      </c>
      <c r="J1551" s="238">
        <v>0</v>
      </c>
      <c r="K1551" s="238">
        <v>0</v>
      </c>
      <c r="L1551" s="238">
        <v>0</v>
      </c>
      <c r="M1551" s="238">
        <v>0</v>
      </c>
      <c r="N1551" s="238">
        <v>0</v>
      </c>
      <c r="O1551" s="238">
        <v>0</v>
      </c>
      <c r="P1551" s="238">
        <v>0</v>
      </c>
      <c r="Q1551" s="232">
        <v>22.22</v>
      </c>
      <c r="R1551" s="232">
        <v>0</v>
      </c>
      <c r="S1551" s="232">
        <v>0</v>
      </c>
      <c r="T1551" s="232">
        <v>0</v>
      </c>
      <c r="U1551" s="232">
        <v>0</v>
      </c>
      <c r="V1551" s="232">
        <v>0</v>
      </c>
      <c r="W1551" s="232">
        <v>0</v>
      </c>
      <c r="X1551" s="232">
        <v>0</v>
      </c>
      <c r="Y1551" s="232">
        <v>0</v>
      </c>
      <c r="Z1551" s="233">
        <v>45991</v>
      </c>
      <c r="AA1551" s="234">
        <v>2</v>
      </c>
      <c r="AB1551" s="232">
        <v>22.22</v>
      </c>
    </row>
    <row r="1552" spans="1:28" x14ac:dyDescent="0.25">
      <c r="A1552" s="16" t="s">
        <v>873</v>
      </c>
      <c r="B1552" s="16" t="s">
        <v>3474</v>
      </c>
      <c r="C1552" s="16" t="s">
        <v>6686</v>
      </c>
      <c r="D1552" s="16" t="s">
        <v>6687</v>
      </c>
      <c r="F1552" s="16" t="s">
        <v>3640</v>
      </c>
      <c r="G1552" s="16" t="s">
        <v>3641</v>
      </c>
      <c r="H1552" s="238">
        <v>3</v>
      </c>
      <c r="I1552" s="238">
        <v>0</v>
      </c>
      <c r="J1552" s="238">
        <v>0</v>
      </c>
      <c r="K1552" s="238">
        <v>0</v>
      </c>
      <c r="L1552" s="238">
        <v>0</v>
      </c>
      <c r="M1552" s="238">
        <v>0</v>
      </c>
      <c r="N1552" s="238">
        <v>0</v>
      </c>
      <c r="O1552" s="238">
        <v>0</v>
      </c>
      <c r="P1552" s="238">
        <v>0</v>
      </c>
      <c r="Q1552" s="232">
        <v>33.33</v>
      </c>
      <c r="R1552" s="232">
        <v>0</v>
      </c>
      <c r="S1552" s="232">
        <v>0</v>
      </c>
      <c r="T1552" s="232">
        <v>0</v>
      </c>
      <c r="U1552" s="232">
        <v>0</v>
      </c>
      <c r="V1552" s="232">
        <v>0</v>
      </c>
      <c r="W1552" s="232">
        <v>0</v>
      </c>
      <c r="X1552" s="232">
        <v>0</v>
      </c>
      <c r="Y1552" s="232">
        <v>0</v>
      </c>
      <c r="Z1552" s="233">
        <v>45991</v>
      </c>
      <c r="AA1552" s="234">
        <v>3</v>
      </c>
      <c r="AB1552" s="232">
        <v>33.33</v>
      </c>
    </row>
    <row r="1553" spans="1:28" x14ac:dyDescent="0.25">
      <c r="A1553" s="16" t="s">
        <v>873</v>
      </c>
      <c r="B1553" s="16" t="s">
        <v>3474</v>
      </c>
      <c r="C1553" s="16" t="s">
        <v>6688</v>
      </c>
      <c r="D1553" s="16" t="s">
        <v>6689</v>
      </c>
      <c r="F1553" s="16" t="s">
        <v>3640</v>
      </c>
      <c r="G1553" s="16" t="s">
        <v>3641</v>
      </c>
      <c r="H1553" s="238">
        <v>2</v>
      </c>
      <c r="I1553" s="238">
        <v>0</v>
      </c>
      <c r="J1553" s="238">
        <v>0</v>
      </c>
      <c r="K1553" s="238">
        <v>0</v>
      </c>
      <c r="L1553" s="238">
        <v>0</v>
      </c>
      <c r="M1553" s="238">
        <v>0</v>
      </c>
      <c r="N1553" s="238">
        <v>0</v>
      </c>
      <c r="O1553" s="238">
        <v>0</v>
      </c>
      <c r="P1553" s="238">
        <v>0</v>
      </c>
      <c r="Q1553" s="232">
        <v>22.22</v>
      </c>
      <c r="R1553" s="232">
        <v>0</v>
      </c>
      <c r="S1553" s="232">
        <v>0</v>
      </c>
      <c r="T1553" s="232">
        <v>0</v>
      </c>
      <c r="U1553" s="232">
        <v>0</v>
      </c>
      <c r="V1553" s="232">
        <v>0</v>
      </c>
      <c r="W1553" s="232">
        <v>0</v>
      </c>
      <c r="X1553" s="232">
        <v>0</v>
      </c>
      <c r="Y1553" s="232">
        <v>0</v>
      </c>
      <c r="Z1553" s="233">
        <v>45991</v>
      </c>
      <c r="AA1553" s="234">
        <v>2</v>
      </c>
      <c r="AB1553" s="232">
        <v>22.22</v>
      </c>
    </row>
    <row r="1554" spans="1:28" x14ac:dyDescent="0.25">
      <c r="A1554" s="16" t="s">
        <v>873</v>
      </c>
      <c r="B1554" s="16" t="s">
        <v>3474</v>
      </c>
      <c r="C1554" s="16" t="s">
        <v>6690</v>
      </c>
      <c r="D1554" s="16" t="s">
        <v>6691</v>
      </c>
      <c r="F1554" s="16" t="s">
        <v>3640</v>
      </c>
      <c r="G1554" s="16" t="s">
        <v>3641</v>
      </c>
      <c r="H1554" s="238">
        <v>2</v>
      </c>
      <c r="I1554" s="238">
        <v>0</v>
      </c>
      <c r="J1554" s="238">
        <v>0</v>
      </c>
      <c r="K1554" s="238">
        <v>0</v>
      </c>
      <c r="L1554" s="238">
        <v>0</v>
      </c>
      <c r="M1554" s="238">
        <v>0</v>
      </c>
      <c r="N1554" s="238">
        <v>0</v>
      </c>
      <c r="O1554" s="238">
        <v>0</v>
      </c>
      <c r="P1554" s="238">
        <v>0</v>
      </c>
      <c r="Q1554" s="232">
        <v>22.22</v>
      </c>
      <c r="R1554" s="232">
        <v>0</v>
      </c>
      <c r="S1554" s="232">
        <v>0</v>
      </c>
      <c r="T1554" s="232">
        <v>0</v>
      </c>
      <c r="U1554" s="232">
        <v>0</v>
      </c>
      <c r="V1554" s="232">
        <v>0</v>
      </c>
      <c r="W1554" s="232">
        <v>0</v>
      </c>
      <c r="X1554" s="232">
        <v>0</v>
      </c>
      <c r="Y1554" s="232">
        <v>0</v>
      </c>
      <c r="Z1554" s="233">
        <v>45991</v>
      </c>
      <c r="AA1554" s="234">
        <v>2</v>
      </c>
      <c r="AB1554" s="232">
        <v>22.22</v>
      </c>
    </row>
    <row r="1555" spans="1:28" x14ac:dyDescent="0.25">
      <c r="A1555" s="16" t="s">
        <v>873</v>
      </c>
      <c r="B1555" s="16" t="s">
        <v>3474</v>
      </c>
      <c r="C1555" s="16" t="s">
        <v>6692</v>
      </c>
      <c r="D1555" s="16" t="s">
        <v>6693</v>
      </c>
      <c r="F1555" s="16" t="s">
        <v>3640</v>
      </c>
      <c r="G1555" s="16" t="s">
        <v>3641</v>
      </c>
      <c r="H1555" s="238">
        <v>1</v>
      </c>
      <c r="I1555" s="238">
        <v>0</v>
      </c>
      <c r="J1555" s="238">
        <v>0</v>
      </c>
      <c r="K1555" s="238">
        <v>0</v>
      </c>
      <c r="L1555" s="238">
        <v>0</v>
      </c>
      <c r="M1555" s="238">
        <v>0</v>
      </c>
      <c r="N1555" s="238">
        <v>0</v>
      </c>
      <c r="O1555" s="238">
        <v>0</v>
      </c>
      <c r="P1555" s="238">
        <v>0</v>
      </c>
      <c r="Q1555" s="232">
        <v>11.11</v>
      </c>
      <c r="R1555" s="232">
        <v>0</v>
      </c>
      <c r="S1555" s="232">
        <v>0</v>
      </c>
      <c r="T1555" s="232">
        <v>0</v>
      </c>
      <c r="U1555" s="232">
        <v>0</v>
      </c>
      <c r="V1555" s="232">
        <v>0</v>
      </c>
      <c r="W1555" s="232">
        <v>0</v>
      </c>
      <c r="X1555" s="232">
        <v>0</v>
      </c>
      <c r="Y1555" s="232">
        <v>0</v>
      </c>
      <c r="Z1555" s="233">
        <v>45991</v>
      </c>
      <c r="AA1555" s="234">
        <v>1</v>
      </c>
      <c r="AB1555" s="232">
        <v>11.11</v>
      </c>
    </row>
    <row r="1556" spans="1:28" x14ac:dyDescent="0.25">
      <c r="A1556" s="16" t="s">
        <v>873</v>
      </c>
      <c r="B1556" s="16" t="s">
        <v>3474</v>
      </c>
      <c r="C1556" s="16" t="s">
        <v>6694</v>
      </c>
      <c r="D1556" s="16" t="s">
        <v>6695</v>
      </c>
      <c r="F1556" s="16" t="s">
        <v>3640</v>
      </c>
      <c r="G1556" s="16" t="s">
        <v>3641</v>
      </c>
      <c r="H1556" s="238">
        <v>1</v>
      </c>
      <c r="I1556" s="238">
        <v>0</v>
      </c>
      <c r="J1556" s="238">
        <v>0</v>
      </c>
      <c r="K1556" s="238">
        <v>0</v>
      </c>
      <c r="L1556" s="238">
        <v>0</v>
      </c>
      <c r="M1556" s="238">
        <v>0</v>
      </c>
      <c r="N1556" s="238">
        <v>0</v>
      </c>
      <c r="O1556" s="238">
        <v>0</v>
      </c>
      <c r="P1556" s="238">
        <v>0</v>
      </c>
      <c r="Q1556" s="232">
        <v>11.11</v>
      </c>
      <c r="R1556" s="232">
        <v>0</v>
      </c>
      <c r="S1556" s="232">
        <v>0</v>
      </c>
      <c r="T1556" s="232">
        <v>0</v>
      </c>
      <c r="U1556" s="232">
        <v>0</v>
      </c>
      <c r="V1556" s="232">
        <v>0</v>
      </c>
      <c r="W1556" s="232">
        <v>0</v>
      </c>
      <c r="X1556" s="232">
        <v>0</v>
      </c>
      <c r="Y1556" s="232">
        <v>0</v>
      </c>
      <c r="Z1556" s="233">
        <v>45991</v>
      </c>
      <c r="AA1556" s="234">
        <v>1</v>
      </c>
      <c r="AB1556" s="232">
        <v>11.11</v>
      </c>
    </row>
    <row r="1557" spans="1:28" x14ac:dyDescent="0.25">
      <c r="A1557" s="16" t="s">
        <v>873</v>
      </c>
      <c r="B1557" s="16" t="s">
        <v>3474</v>
      </c>
      <c r="C1557" s="16" t="s">
        <v>6696</v>
      </c>
      <c r="D1557" s="16" t="s">
        <v>6697</v>
      </c>
      <c r="F1557" s="16" t="s">
        <v>3640</v>
      </c>
      <c r="G1557" s="16" t="s">
        <v>3641</v>
      </c>
      <c r="H1557" s="238">
        <v>3</v>
      </c>
      <c r="I1557" s="238">
        <v>0</v>
      </c>
      <c r="J1557" s="238">
        <v>0</v>
      </c>
      <c r="K1557" s="238">
        <v>0</v>
      </c>
      <c r="L1557" s="238">
        <v>0</v>
      </c>
      <c r="M1557" s="238">
        <v>0</v>
      </c>
      <c r="N1557" s="238">
        <v>0</v>
      </c>
      <c r="O1557" s="238">
        <v>0</v>
      </c>
      <c r="P1557" s="238">
        <v>0</v>
      </c>
      <c r="Q1557" s="232">
        <v>33.33</v>
      </c>
      <c r="R1557" s="232">
        <v>0</v>
      </c>
      <c r="S1557" s="232">
        <v>0</v>
      </c>
      <c r="T1557" s="232">
        <v>0</v>
      </c>
      <c r="U1557" s="232">
        <v>0</v>
      </c>
      <c r="V1557" s="232">
        <v>0</v>
      </c>
      <c r="W1557" s="232">
        <v>0</v>
      </c>
      <c r="X1557" s="232">
        <v>0</v>
      </c>
      <c r="Y1557" s="232">
        <v>0</v>
      </c>
      <c r="Z1557" s="233">
        <v>45991</v>
      </c>
      <c r="AA1557" s="234">
        <v>3</v>
      </c>
      <c r="AB1557" s="232">
        <v>33.33</v>
      </c>
    </row>
    <row r="1558" spans="1:28" x14ac:dyDescent="0.25">
      <c r="A1558" s="16" t="s">
        <v>873</v>
      </c>
      <c r="B1558" s="16" t="s">
        <v>3474</v>
      </c>
      <c r="C1558" s="16" t="s">
        <v>6698</v>
      </c>
      <c r="D1558" s="16" t="s">
        <v>6699</v>
      </c>
      <c r="F1558" s="16" t="s">
        <v>3640</v>
      </c>
      <c r="G1558" s="16" t="s">
        <v>3641</v>
      </c>
      <c r="H1558" s="238">
        <v>3</v>
      </c>
      <c r="I1558" s="238">
        <v>0</v>
      </c>
      <c r="J1558" s="238">
        <v>0</v>
      </c>
      <c r="K1558" s="238">
        <v>0</v>
      </c>
      <c r="L1558" s="238">
        <v>0</v>
      </c>
      <c r="M1558" s="238">
        <v>0</v>
      </c>
      <c r="N1558" s="238">
        <v>0</v>
      </c>
      <c r="O1558" s="238">
        <v>0</v>
      </c>
      <c r="P1558" s="238">
        <v>0</v>
      </c>
      <c r="Q1558" s="232">
        <v>33.33</v>
      </c>
      <c r="R1558" s="232">
        <v>0</v>
      </c>
      <c r="S1558" s="232">
        <v>0</v>
      </c>
      <c r="T1558" s="232">
        <v>0</v>
      </c>
      <c r="U1558" s="232">
        <v>0</v>
      </c>
      <c r="V1558" s="232">
        <v>0</v>
      </c>
      <c r="W1558" s="232">
        <v>0</v>
      </c>
      <c r="X1558" s="232">
        <v>0</v>
      </c>
      <c r="Y1558" s="232">
        <v>0</v>
      </c>
      <c r="Z1558" s="233">
        <v>45991</v>
      </c>
      <c r="AA1558" s="234">
        <v>3</v>
      </c>
      <c r="AB1558" s="232">
        <v>33.33</v>
      </c>
    </row>
    <row r="1559" spans="1:28" x14ac:dyDescent="0.25">
      <c r="A1559" s="16" t="s">
        <v>873</v>
      </c>
      <c r="B1559" s="16" t="s">
        <v>3474</v>
      </c>
      <c r="C1559" s="16" t="s">
        <v>6700</v>
      </c>
      <c r="D1559" s="16" t="s">
        <v>6701</v>
      </c>
      <c r="F1559" s="16" t="s">
        <v>3640</v>
      </c>
      <c r="G1559" s="16" t="s">
        <v>3641</v>
      </c>
      <c r="H1559" s="238">
        <v>5</v>
      </c>
      <c r="I1559" s="238">
        <v>0</v>
      </c>
      <c r="J1559" s="238">
        <v>0</v>
      </c>
      <c r="K1559" s="238">
        <v>0</v>
      </c>
      <c r="L1559" s="238">
        <v>0</v>
      </c>
      <c r="M1559" s="238">
        <v>0</v>
      </c>
      <c r="N1559" s="238">
        <v>0</v>
      </c>
      <c r="O1559" s="238">
        <v>0</v>
      </c>
      <c r="P1559" s="238">
        <v>0</v>
      </c>
      <c r="Q1559" s="232">
        <v>55.55</v>
      </c>
      <c r="R1559" s="232">
        <v>0</v>
      </c>
      <c r="S1559" s="232">
        <v>0</v>
      </c>
      <c r="T1559" s="232">
        <v>0</v>
      </c>
      <c r="U1559" s="232">
        <v>0</v>
      </c>
      <c r="V1559" s="232">
        <v>0</v>
      </c>
      <c r="W1559" s="232">
        <v>0</v>
      </c>
      <c r="X1559" s="232">
        <v>0</v>
      </c>
      <c r="Y1559" s="232">
        <v>0</v>
      </c>
      <c r="Z1559" s="233">
        <v>45991</v>
      </c>
      <c r="AA1559" s="234">
        <v>5</v>
      </c>
      <c r="AB1559" s="232">
        <v>55.55</v>
      </c>
    </row>
    <row r="1560" spans="1:28" x14ac:dyDescent="0.25">
      <c r="A1560" s="16" t="s">
        <v>873</v>
      </c>
      <c r="B1560" s="16" t="s">
        <v>3474</v>
      </c>
      <c r="C1560" s="16" t="s">
        <v>6702</v>
      </c>
      <c r="D1560" s="16" t="s">
        <v>6703</v>
      </c>
      <c r="F1560" s="16" t="s">
        <v>3640</v>
      </c>
      <c r="G1560" s="16" t="s">
        <v>3641</v>
      </c>
      <c r="H1560" s="238">
        <v>2</v>
      </c>
      <c r="I1560" s="238">
        <v>0</v>
      </c>
      <c r="J1560" s="238">
        <v>0</v>
      </c>
      <c r="K1560" s="238">
        <v>0</v>
      </c>
      <c r="L1560" s="238">
        <v>0</v>
      </c>
      <c r="M1560" s="238">
        <v>0</v>
      </c>
      <c r="N1560" s="238">
        <v>0</v>
      </c>
      <c r="O1560" s="238">
        <v>0</v>
      </c>
      <c r="P1560" s="238">
        <v>0</v>
      </c>
      <c r="Q1560" s="232">
        <v>22.22</v>
      </c>
      <c r="R1560" s="232">
        <v>0</v>
      </c>
      <c r="S1560" s="232">
        <v>0</v>
      </c>
      <c r="T1560" s="232">
        <v>0</v>
      </c>
      <c r="U1560" s="232">
        <v>0</v>
      </c>
      <c r="V1560" s="232">
        <v>0</v>
      </c>
      <c r="W1560" s="232">
        <v>0</v>
      </c>
      <c r="X1560" s="232">
        <v>0</v>
      </c>
      <c r="Y1560" s="232">
        <v>0</v>
      </c>
      <c r="Z1560" s="233">
        <v>45991</v>
      </c>
      <c r="AA1560" s="234">
        <v>2</v>
      </c>
      <c r="AB1560" s="232">
        <v>22.22</v>
      </c>
    </row>
    <row r="1561" spans="1:28" x14ac:dyDescent="0.25">
      <c r="A1561" s="16" t="s">
        <v>873</v>
      </c>
      <c r="B1561" s="16" t="s">
        <v>3474</v>
      </c>
      <c r="C1561" s="16" t="s">
        <v>6704</v>
      </c>
      <c r="D1561" s="16" t="s">
        <v>6705</v>
      </c>
      <c r="F1561" s="16" t="s">
        <v>3640</v>
      </c>
      <c r="G1561" s="16" t="s">
        <v>3641</v>
      </c>
      <c r="H1561" s="238">
        <v>2</v>
      </c>
      <c r="I1561" s="238">
        <v>0</v>
      </c>
      <c r="J1561" s="238">
        <v>0</v>
      </c>
      <c r="K1561" s="238">
        <v>0</v>
      </c>
      <c r="L1561" s="238">
        <v>0</v>
      </c>
      <c r="M1561" s="238">
        <v>0</v>
      </c>
      <c r="N1561" s="238">
        <v>0</v>
      </c>
      <c r="O1561" s="238">
        <v>0</v>
      </c>
      <c r="P1561" s="238">
        <v>0</v>
      </c>
      <c r="Q1561" s="232">
        <v>22.22</v>
      </c>
      <c r="R1561" s="232">
        <v>0</v>
      </c>
      <c r="S1561" s="232">
        <v>0</v>
      </c>
      <c r="T1561" s="232">
        <v>0</v>
      </c>
      <c r="U1561" s="232">
        <v>0</v>
      </c>
      <c r="V1561" s="232">
        <v>0</v>
      </c>
      <c r="W1561" s="232">
        <v>0</v>
      </c>
      <c r="X1561" s="232">
        <v>0</v>
      </c>
      <c r="Y1561" s="232">
        <v>0</v>
      </c>
      <c r="Z1561" s="233">
        <v>45991</v>
      </c>
      <c r="AA1561" s="234">
        <v>2</v>
      </c>
      <c r="AB1561" s="232">
        <v>22.22</v>
      </c>
    </row>
    <row r="1562" spans="1:28" x14ac:dyDescent="0.25">
      <c r="A1562" s="16" t="s">
        <v>873</v>
      </c>
      <c r="B1562" s="16" t="s">
        <v>3474</v>
      </c>
      <c r="C1562" s="16" t="s">
        <v>6706</v>
      </c>
      <c r="D1562" s="16" t="s">
        <v>6707</v>
      </c>
      <c r="F1562" s="16" t="s">
        <v>3640</v>
      </c>
      <c r="G1562" s="16" t="s">
        <v>3641</v>
      </c>
      <c r="H1562" s="238">
        <v>3</v>
      </c>
      <c r="I1562" s="238">
        <v>0</v>
      </c>
      <c r="J1562" s="238">
        <v>0</v>
      </c>
      <c r="K1562" s="238">
        <v>0</v>
      </c>
      <c r="L1562" s="238">
        <v>0</v>
      </c>
      <c r="M1562" s="238">
        <v>0</v>
      </c>
      <c r="N1562" s="238">
        <v>0</v>
      </c>
      <c r="O1562" s="238">
        <v>0</v>
      </c>
      <c r="P1562" s="238">
        <v>0</v>
      </c>
      <c r="Q1562" s="232">
        <v>33.33</v>
      </c>
      <c r="R1562" s="232">
        <v>0</v>
      </c>
      <c r="S1562" s="232">
        <v>0</v>
      </c>
      <c r="T1562" s="232">
        <v>0</v>
      </c>
      <c r="U1562" s="232">
        <v>0</v>
      </c>
      <c r="V1562" s="232">
        <v>0</v>
      </c>
      <c r="W1562" s="232">
        <v>0</v>
      </c>
      <c r="X1562" s="232">
        <v>0</v>
      </c>
      <c r="Y1562" s="232">
        <v>0</v>
      </c>
      <c r="Z1562" s="233">
        <v>45991</v>
      </c>
      <c r="AA1562" s="234">
        <v>3</v>
      </c>
      <c r="AB1562" s="232">
        <v>33.33</v>
      </c>
    </row>
    <row r="1563" spans="1:28" x14ac:dyDescent="0.25">
      <c r="A1563" s="16" t="s">
        <v>873</v>
      </c>
      <c r="B1563" s="16" t="s">
        <v>3474</v>
      </c>
      <c r="C1563" s="16" t="s">
        <v>6708</v>
      </c>
      <c r="D1563" s="16" t="s">
        <v>6709</v>
      </c>
      <c r="F1563" s="16" t="s">
        <v>3640</v>
      </c>
      <c r="G1563" s="16" t="s">
        <v>3641</v>
      </c>
      <c r="H1563" s="238">
        <v>3</v>
      </c>
      <c r="I1563" s="238">
        <v>0</v>
      </c>
      <c r="J1563" s="238">
        <v>0</v>
      </c>
      <c r="K1563" s="238">
        <v>0</v>
      </c>
      <c r="L1563" s="238">
        <v>0</v>
      </c>
      <c r="M1563" s="238">
        <v>0</v>
      </c>
      <c r="N1563" s="238">
        <v>0</v>
      </c>
      <c r="O1563" s="238">
        <v>0</v>
      </c>
      <c r="P1563" s="238">
        <v>0</v>
      </c>
      <c r="Q1563" s="232">
        <v>33.33</v>
      </c>
      <c r="R1563" s="232">
        <v>0</v>
      </c>
      <c r="S1563" s="232">
        <v>0</v>
      </c>
      <c r="T1563" s="232">
        <v>0</v>
      </c>
      <c r="U1563" s="232">
        <v>0</v>
      </c>
      <c r="V1563" s="232">
        <v>0</v>
      </c>
      <c r="W1563" s="232">
        <v>0</v>
      </c>
      <c r="X1563" s="232">
        <v>0</v>
      </c>
      <c r="Y1563" s="232">
        <v>0</v>
      </c>
      <c r="Z1563" s="233">
        <v>45991</v>
      </c>
      <c r="AA1563" s="234">
        <v>3</v>
      </c>
      <c r="AB1563" s="232">
        <v>33.33</v>
      </c>
    </row>
    <row r="1564" spans="1:28" x14ac:dyDescent="0.25">
      <c r="A1564" s="16" t="s">
        <v>873</v>
      </c>
      <c r="B1564" s="16" t="s">
        <v>3474</v>
      </c>
      <c r="C1564" s="16" t="s">
        <v>6710</v>
      </c>
      <c r="D1564" s="16" t="s">
        <v>6711</v>
      </c>
      <c r="F1564" s="16" t="s">
        <v>3640</v>
      </c>
      <c r="G1564" s="16" t="s">
        <v>3641</v>
      </c>
      <c r="H1564" s="238">
        <v>2</v>
      </c>
      <c r="I1564" s="238">
        <v>0</v>
      </c>
      <c r="J1564" s="238">
        <v>0</v>
      </c>
      <c r="K1564" s="238">
        <v>0</v>
      </c>
      <c r="L1564" s="238">
        <v>0</v>
      </c>
      <c r="M1564" s="238">
        <v>0</v>
      </c>
      <c r="N1564" s="238">
        <v>0</v>
      </c>
      <c r="O1564" s="238">
        <v>0</v>
      </c>
      <c r="P1564" s="238">
        <v>0</v>
      </c>
      <c r="Q1564" s="232">
        <v>22.22</v>
      </c>
      <c r="R1564" s="232">
        <v>0</v>
      </c>
      <c r="S1564" s="232">
        <v>0</v>
      </c>
      <c r="T1564" s="232">
        <v>0</v>
      </c>
      <c r="U1564" s="232">
        <v>0</v>
      </c>
      <c r="V1564" s="232">
        <v>0</v>
      </c>
      <c r="W1564" s="232">
        <v>0</v>
      </c>
      <c r="X1564" s="232">
        <v>0</v>
      </c>
      <c r="Y1564" s="232">
        <v>0</v>
      </c>
      <c r="Z1564" s="233">
        <v>45991</v>
      </c>
      <c r="AA1564" s="234">
        <v>2</v>
      </c>
      <c r="AB1564" s="232">
        <v>22.22</v>
      </c>
    </row>
    <row r="1565" spans="1:28" x14ac:dyDescent="0.25">
      <c r="A1565" s="16" t="s">
        <v>873</v>
      </c>
      <c r="B1565" s="16" t="s">
        <v>3474</v>
      </c>
      <c r="C1565" s="16" t="s">
        <v>6712</v>
      </c>
      <c r="D1565" s="16" t="s">
        <v>6713</v>
      </c>
      <c r="F1565" s="16" t="s">
        <v>3640</v>
      </c>
      <c r="G1565" s="16" t="s">
        <v>3641</v>
      </c>
      <c r="H1565" s="238">
        <v>2</v>
      </c>
      <c r="I1565" s="238">
        <v>0</v>
      </c>
      <c r="J1565" s="238">
        <v>0</v>
      </c>
      <c r="K1565" s="238">
        <v>0</v>
      </c>
      <c r="L1565" s="238">
        <v>0</v>
      </c>
      <c r="M1565" s="238">
        <v>0</v>
      </c>
      <c r="N1565" s="238">
        <v>0</v>
      </c>
      <c r="O1565" s="238">
        <v>0</v>
      </c>
      <c r="P1565" s="238">
        <v>0</v>
      </c>
      <c r="Q1565" s="232">
        <v>994</v>
      </c>
      <c r="R1565" s="232">
        <v>0</v>
      </c>
      <c r="S1565" s="232">
        <v>0</v>
      </c>
      <c r="T1565" s="232">
        <v>0</v>
      </c>
      <c r="U1565" s="232">
        <v>0</v>
      </c>
      <c r="V1565" s="232">
        <v>0</v>
      </c>
      <c r="W1565" s="232">
        <v>0</v>
      </c>
      <c r="X1565" s="232">
        <v>0</v>
      </c>
      <c r="Y1565" s="232">
        <v>0</v>
      </c>
      <c r="Z1565" s="233">
        <v>45991</v>
      </c>
      <c r="AA1565" s="234">
        <v>2</v>
      </c>
      <c r="AB1565" s="232">
        <v>994</v>
      </c>
    </row>
    <row r="1566" spans="1:28" x14ac:dyDescent="0.25">
      <c r="A1566" s="16" t="s">
        <v>873</v>
      </c>
      <c r="B1566" s="16" t="s">
        <v>3474</v>
      </c>
      <c r="C1566" s="16" t="s">
        <v>6714</v>
      </c>
      <c r="D1566" s="16" t="s">
        <v>6715</v>
      </c>
      <c r="F1566" s="16" t="s">
        <v>3640</v>
      </c>
      <c r="G1566" s="16" t="s">
        <v>3641</v>
      </c>
      <c r="H1566" s="238">
        <v>3</v>
      </c>
      <c r="I1566" s="238">
        <v>0</v>
      </c>
      <c r="J1566" s="238">
        <v>0</v>
      </c>
      <c r="K1566" s="238">
        <v>0</v>
      </c>
      <c r="L1566" s="238">
        <v>0</v>
      </c>
      <c r="M1566" s="238">
        <v>0</v>
      </c>
      <c r="N1566" s="238">
        <v>0</v>
      </c>
      <c r="O1566" s="238">
        <v>0</v>
      </c>
      <c r="P1566" s="238">
        <v>0</v>
      </c>
      <c r="Q1566" s="232">
        <v>33.33</v>
      </c>
      <c r="R1566" s="232">
        <v>0</v>
      </c>
      <c r="S1566" s="232">
        <v>0</v>
      </c>
      <c r="T1566" s="232">
        <v>0</v>
      </c>
      <c r="U1566" s="232">
        <v>0</v>
      </c>
      <c r="V1566" s="232">
        <v>0</v>
      </c>
      <c r="W1566" s="232">
        <v>0</v>
      </c>
      <c r="X1566" s="232">
        <v>0</v>
      </c>
      <c r="Y1566" s="232">
        <v>0</v>
      </c>
      <c r="Z1566" s="233">
        <v>45991</v>
      </c>
      <c r="AA1566" s="234">
        <v>3</v>
      </c>
      <c r="AB1566" s="232">
        <v>33.33</v>
      </c>
    </row>
    <row r="1567" spans="1:28" x14ac:dyDescent="0.25">
      <c r="A1567" s="16" t="s">
        <v>873</v>
      </c>
      <c r="B1567" s="16" t="s">
        <v>3474</v>
      </c>
      <c r="C1567" s="16" t="s">
        <v>6716</v>
      </c>
      <c r="D1567" s="16" t="s">
        <v>6717</v>
      </c>
      <c r="F1567" s="16" t="s">
        <v>3640</v>
      </c>
      <c r="G1567" s="16" t="s">
        <v>3641</v>
      </c>
      <c r="H1567" s="238">
        <v>1</v>
      </c>
      <c r="I1567" s="238">
        <v>0</v>
      </c>
      <c r="J1567" s="238">
        <v>0</v>
      </c>
      <c r="K1567" s="238">
        <v>0</v>
      </c>
      <c r="L1567" s="238">
        <v>0</v>
      </c>
      <c r="M1567" s="238">
        <v>0</v>
      </c>
      <c r="N1567" s="238">
        <v>0</v>
      </c>
      <c r="O1567" s="238">
        <v>0</v>
      </c>
      <c r="P1567" s="238">
        <v>0</v>
      </c>
      <c r="Q1567" s="232">
        <v>11.11</v>
      </c>
      <c r="R1567" s="232">
        <v>0</v>
      </c>
      <c r="S1567" s="232">
        <v>0</v>
      </c>
      <c r="T1567" s="232">
        <v>0</v>
      </c>
      <c r="U1567" s="232">
        <v>0</v>
      </c>
      <c r="V1567" s="232">
        <v>0</v>
      </c>
      <c r="W1567" s="232">
        <v>0</v>
      </c>
      <c r="X1567" s="232">
        <v>0</v>
      </c>
      <c r="Y1567" s="232">
        <v>0</v>
      </c>
      <c r="Z1567" s="233">
        <v>45991</v>
      </c>
      <c r="AA1567" s="234">
        <v>1</v>
      </c>
      <c r="AB1567" s="232">
        <v>11.11</v>
      </c>
    </row>
    <row r="1568" spans="1:28" x14ac:dyDescent="0.25">
      <c r="A1568" s="16" t="s">
        <v>873</v>
      </c>
      <c r="B1568" s="16" t="s">
        <v>3474</v>
      </c>
      <c r="C1568" s="16" t="s">
        <v>6718</v>
      </c>
      <c r="D1568" s="16" t="s">
        <v>6719</v>
      </c>
      <c r="F1568" s="16" t="s">
        <v>3640</v>
      </c>
      <c r="G1568" s="16" t="s">
        <v>3641</v>
      </c>
      <c r="H1568" s="238">
        <v>1</v>
      </c>
      <c r="I1568" s="238">
        <v>0</v>
      </c>
      <c r="J1568" s="238">
        <v>0</v>
      </c>
      <c r="K1568" s="238">
        <v>0</v>
      </c>
      <c r="L1568" s="238">
        <v>0</v>
      </c>
      <c r="M1568" s="238">
        <v>0</v>
      </c>
      <c r="N1568" s="238">
        <v>0</v>
      </c>
      <c r="O1568" s="238">
        <v>0</v>
      </c>
      <c r="P1568" s="238">
        <v>0</v>
      </c>
      <c r="Q1568" s="232">
        <v>11.11</v>
      </c>
      <c r="R1568" s="232">
        <v>0</v>
      </c>
      <c r="S1568" s="232">
        <v>0</v>
      </c>
      <c r="T1568" s="232">
        <v>0</v>
      </c>
      <c r="U1568" s="232">
        <v>0</v>
      </c>
      <c r="V1568" s="232">
        <v>0</v>
      </c>
      <c r="W1568" s="232">
        <v>0</v>
      </c>
      <c r="X1568" s="232">
        <v>0</v>
      </c>
      <c r="Y1568" s="232">
        <v>0</v>
      </c>
      <c r="Z1568" s="233">
        <v>45991</v>
      </c>
      <c r="AA1568" s="234">
        <v>1</v>
      </c>
      <c r="AB1568" s="232">
        <v>11.11</v>
      </c>
    </row>
    <row r="1569" spans="1:28" x14ac:dyDescent="0.25">
      <c r="A1569" s="16" t="s">
        <v>873</v>
      </c>
      <c r="B1569" s="16" t="s">
        <v>3474</v>
      </c>
      <c r="C1569" s="16" t="s">
        <v>6720</v>
      </c>
      <c r="D1569" s="16" t="s">
        <v>6721</v>
      </c>
      <c r="F1569" s="16" t="s">
        <v>3640</v>
      </c>
      <c r="G1569" s="16" t="s">
        <v>3641</v>
      </c>
      <c r="H1569" s="238">
        <v>1</v>
      </c>
      <c r="I1569" s="238">
        <v>0</v>
      </c>
      <c r="J1569" s="238">
        <v>0</v>
      </c>
      <c r="K1569" s="238">
        <v>0</v>
      </c>
      <c r="L1569" s="238">
        <v>0</v>
      </c>
      <c r="M1569" s="238">
        <v>0</v>
      </c>
      <c r="N1569" s="238">
        <v>0</v>
      </c>
      <c r="O1569" s="238">
        <v>0</v>
      </c>
      <c r="P1569" s="238">
        <v>0</v>
      </c>
      <c r="Q1569" s="232">
        <v>11.11</v>
      </c>
      <c r="R1569" s="232">
        <v>0</v>
      </c>
      <c r="S1569" s="232">
        <v>0</v>
      </c>
      <c r="T1569" s="232">
        <v>0</v>
      </c>
      <c r="U1569" s="232">
        <v>0</v>
      </c>
      <c r="V1569" s="232">
        <v>0</v>
      </c>
      <c r="W1569" s="232">
        <v>0</v>
      </c>
      <c r="X1569" s="232">
        <v>0</v>
      </c>
      <c r="Y1569" s="232">
        <v>0</v>
      </c>
      <c r="Z1569" s="233">
        <v>45991</v>
      </c>
      <c r="AA1569" s="234">
        <v>1</v>
      </c>
      <c r="AB1569" s="232">
        <v>11.11</v>
      </c>
    </row>
    <row r="1570" spans="1:28" x14ac:dyDescent="0.25">
      <c r="A1570" s="16" t="s">
        <v>873</v>
      </c>
      <c r="B1570" s="16" t="s">
        <v>3474</v>
      </c>
      <c r="C1570" s="16" t="s">
        <v>6722</v>
      </c>
      <c r="D1570" s="16" t="s">
        <v>6723</v>
      </c>
      <c r="F1570" s="16" t="s">
        <v>3640</v>
      </c>
      <c r="G1570" s="16" t="s">
        <v>3641</v>
      </c>
      <c r="H1570" s="238">
        <v>3</v>
      </c>
      <c r="I1570" s="238">
        <v>0</v>
      </c>
      <c r="J1570" s="238">
        <v>0</v>
      </c>
      <c r="K1570" s="238">
        <v>0</v>
      </c>
      <c r="L1570" s="238">
        <v>0</v>
      </c>
      <c r="M1570" s="238">
        <v>0</v>
      </c>
      <c r="N1570" s="238">
        <v>0</v>
      </c>
      <c r="O1570" s="238">
        <v>0</v>
      </c>
      <c r="P1570" s="238">
        <v>0</v>
      </c>
      <c r="Q1570" s="232">
        <v>33.33</v>
      </c>
      <c r="R1570" s="232">
        <v>0</v>
      </c>
      <c r="S1570" s="232">
        <v>0</v>
      </c>
      <c r="T1570" s="232">
        <v>0</v>
      </c>
      <c r="U1570" s="232">
        <v>0</v>
      </c>
      <c r="V1570" s="232">
        <v>0</v>
      </c>
      <c r="W1570" s="232">
        <v>0</v>
      </c>
      <c r="X1570" s="232">
        <v>0</v>
      </c>
      <c r="Y1570" s="232">
        <v>0</v>
      </c>
      <c r="Z1570" s="233">
        <v>45991</v>
      </c>
      <c r="AA1570" s="234">
        <v>3</v>
      </c>
      <c r="AB1570" s="232">
        <v>33.33</v>
      </c>
    </row>
    <row r="1571" spans="1:28" x14ac:dyDescent="0.25">
      <c r="A1571" s="16" t="s">
        <v>873</v>
      </c>
      <c r="B1571" s="16" t="s">
        <v>3474</v>
      </c>
      <c r="C1571" s="16" t="s">
        <v>6724</v>
      </c>
      <c r="D1571" s="16" t="s">
        <v>6725</v>
      </c>
      <c r="F1571" s="16" t="s">
        <v>3640</v>
      </c>
      <c r="G1571" s="16" t="s">
        <v>3641</v>
      </c>
      <c r="H1571" s="238">
        <v>2</v>
      </c>
      <c r="I1571" s="238">
        <v>0</v>
      </c>
      <c r="J1571" s="238">
        <v>0</v>
      </c>
      <c r="K1571" s="238">
        <v>0</v>
      </c>
      <c r="L1571" s="238">
        <v>0</v>
      </c>
      <c r="M1571" s="238">
        <v>0</v>
      </c>
      <c r="N1571" s="238">
        <v>0</v>
      </c>
      <c r="O1571" s="238">
        <v>0</v>
      </c>
      <c r="P1571" s="238">
        <v>0</v>
      </c>
      <c r="Q1571" s="232">
        <v>22.22</v>
      </c>
      <c r="R1571" s="232">
        <v>0</v>
      </c>
      <c r="S1571" s="232">
        <v>0</v>
      </c>
      <c r="T1571" s="232">
        <v>0</v>
      </c>
      <c r="U1571" s="232">
        <v>0</v>
      </c>
      <c r="V1571" s="232">
        <v>0</v>
      </c>
      <c r="W1571" s="232">
        <v>0</v>
      </c>
      <c r="X1571" s="232">
        <v>0</v>
      </c>
      <c r="Y1571" s="232">
        <v>0</v>
      </c>
      <c r="Z1571" s="233">
        <v>45991</v>
      </c>
      <c r="AA1571" s="234">
        <v>2</v>
      </c>
      <c r="AB1571" s="232">
        <v>22.22</v>
      </c>
    </row>
    <row r="1572" spans="1:28" x14ac:dyDescent="0.25">
      <c r="A1572" s="16" t="s">
        <v>873</v>
      </c>
      <c r="B1572" s="16" t="s">
        <v>3474</v>
      </c>
      <c r="C1572" s="16" t="s">
        <v>6726</v>
      </c>
      <c r="D1572" s="16" t="s">
        <v>6727</v>
      </c>
      <c r="F1572" s="16" t="s">
        <v>3640</v>
      </c>
      <c r="G1572" s="16" t="s">
        <v>3641</v>
      </c>
      <c r="H1572" s="238">
        <v>3</v>
      </c>
      <c r="I1572" s="238">
        <v>0</v>
      </c>
      <c r="J1572" s="238">
        <v>0</v>
      </c>
      <c r="K1572" s="238">
        <v>0</v>
      </c>
      <c r="L1572" s="238">
        <v>0</v>
      </c>
      <c r="M1572" s="238">
        <v>0</v>
      </c>
      <c r="N1572" s="238">
        <v>0</v>
      </c>
      <c r="O1572" s="238">
        <v>0</v>
      </c>
      <c r="P1572" s="238">
        <v>0</v>
      </c>
      <c r="Q1572" s="232">
        <v>33.33</v>
      </c>
      <c r="R1572" s="232">
        <v>0</v>
      </c>
      <c r="S1572" s="232">
        <v>0</v>
      </c>
      <c r="T1572" s="232">
        <v>0</v>
      </c>
      <c r="U1572" s="232">
        <v>0</v>
      </c>
      <c r="V1572" s="232">
        <v>0</v>
      </c>
      <c r="W1572" s="232">
        <v>0</v>
      </c>
      <c r="X1572" s="232">
        <v>0</v>
      </c>
      <c r="Y1572" s="232">
        <v>0</v>
      </c>
      <c r="Z1572" s="233">
        <v>45991</v>
      </c>
      <c r="AA1572" s="234">
        <v>3</v>
      </c>
      <c r="AB1572" s="232">
        <v>33.33</v>
      </c>
    </row>
    <row r="1573" spans="1:28" x14ac:dyDescent="0.25">
      <c r="A1573" s="16" t="s">
        <v>873</v>
      </c>
      <c r="B1573" s="16" t="s">
        <v>3474</v>
      </c>
      <c r="C1573" s="16" t="s">
        <v>6728</v>
      </c>
      <c r="D1573" s="16" t="s">
        <v>6729</v>
      </c>
      <c r="F1573" s="16" t="s">
        <v>3640</v>
      </c>
      <c r="G1573" s="16" t="s">
        <v>3641</v>
      </c>
      <c r="H1573" s="238">
        <v>1</v>
      </c>
      <c r="I1573" s="238">
        <v>0</v>
      </c>
      <c r="J1573" s="238">
        <v>0</v>
      </c>
      <c r="K1573" s="238">
        <v>0</v>
      </c>
      <c r="L1573" s="238">
        <v>0</v>
      </c>
      <c r="M1573" s="238">
        <v>0</v>
      </c>
      <c r="N1573" s="238">
        <v>0</v>
      </c>
      <c r="O1573" s="238">
        <v>0</v>
      </c>
      <c r="P1573" s="238">
        <v>0</v>
      </c>
      <c r="Q1573" s="232">
        <v>11.11</v>
      </c>
      <c r="R1573" s="232">
        <v>0</v>
      </c>
      <c r="S1573" s="232">
        <v>0</v>
      </c>
      <c r="T1573" s="232">
        <v>0</v>
      </c>
      <c r="U1573" s="232">
        <v>0</v>
      </c>
      <c r="V1573" s="232">
        <v>0</v>
      </c>
      <c r="W1573" s="232">
        <v>0</v>
      </c>
      <c r="X1573" s="232">
        <v>0</v>
      </c>
      <c r="Y1573" s="232">
        <v>0</v>
      </c>
      <c r="Z1573" s="233">
        <v>45991</v>
      </c>
      <c r="AA1573" s="234">
        <v>1</v>
      </c>
      <c r="AB1573" s="232">
        <v>11.11</v>
      </c>
    </row>
    <row r="1574" spans="1:28" x14ac:dyDescent="0.25">
      <c r="A1574" s="16" t="s">
        <v>873</v>
      </c>
      <c r="B1574" s="16" t="s">
        <v>3474</v>
      </c>
      <c r="C1574" s="16" t="s">
        <v>6730</v>
      </c>
      <c r="D1574" s="16" t="s">
        <v>6731</v>
      </c>
      <c r="F1574" s="16" t="s">
        <v>3640</v>
      </c>
      <c r="G1574" s="16" t="s">
        <v>3641</v>
      </c>
      <c r="H1574" s="238">
        <v>2</v>
      </c>
      <c r="I1574" s="238">
        <v>0</v>
      </c>
      <c r="J1574" s="238">
        <v>0</v>
      </c>
      <c r="K1574" s="238">
        <v>0</v>
      </c>
      <c r="L1574" s="238">
        <v>0</v>
      </c>
      <c r="M1574" s="238">
        <v>0</v>
      </c>
      <c r="N1574" s="238">
        <v>0</v>
      </c>
      <c r="O1574" s="238">
        <v>0</v>
      </c>
      <c r="P1574" s="238">
        <v>0</v>
      </c>
      <c r="Q1574" s="232">
        <v>22.22</v>
      </c>
      <c r="R1574" s="232">
        <v>0</v>
      </c>
      <c r="S1574" s="232">
        <v>0</v>
      </c>
      <c r="T1574" s="232">
        <v>0</v>
      </c>
      <c r="U1574" s="232">
        <v>0</v>
      </c>
      <c r="V1574" s="232">
        <v>0</v>
      </c>
      <c r="W1574" s="232">
        <v>0</v>
      </c>
      <c r="X1574" s="232">
        <v>0</v>
      </c>
      <c r="Y1574" s="232">
        <v>0</v>
      </c>
      <c r="Z1574" s="233">
        <v>45991</v>
      </c>
      <c r="AA1574" s="234">
        <v>2</v>
      </c>
      <c r="AB1574" s="232">
        <v>22.22</v>
      </c>
    </row>
    <row r="1575" spans="1:28" x14ac:dyDescent="0.25">
      <c r="A1575" s="16" t="s">
        <v>873</v>
      </c>
      <c r="B1575" s="16" t="s">
        <v>3474</v>
      </c>
      <c r="C1575" s="16" t="s">
        <v>6732</v>
      </c>
      <c r="D1575" s="16" t="s">
        <v>6733</v>
      </c>
      <c r="F1575" s="16" t="s">
        <v>3640</v>
      </c>
      <c r="G1575" s="16" t="s">
        <v>3641</v>
      </c>
      <c r="H1575" s="238">
        <v>2</v>
      </c>
      <c r="I1575" s="238">
        <v>0</v>
      </c>
      <c r="J1575" s="238">
        <v>0</v>
      </c>
      <c r="K1575" s="238">
        <v>0</v>
      </c>
      <c r="L1575" s="238">
        <v>0</v>
      </c>
      <c r="M1575" s="238">
        <v>0</v>
      </c>
      <c r="N1575" s="238">
        <v>0</v>
      </c>
      <c r="O1575" s="238">
        <v>0</v>
      </c>
      <c r="P1575" s="238">
        <v>0</v>
      </c>
      <c r="Q1575" s="232">
        <v>22.22</v>
      </c>
      <c r="R1575" s="232">
        <v>0</v>
      </c>
      <c r="S1575" s="232">
        <v>0</v>
      </c>
      <c r="T1575" s="232">
        <v>0</v>
      </c>
      <c r="U1575" s="232">
        <v>0</v>
      </c>
      <c r="V1575" s="232">
        <v>0</v>
      </c>
      <c r="W1575" s="232">
        <v>0</v>
      </c>
      <c r="X1575" s="232">
        <v>0</v>
      </c>
      <c r="Y1575" s="232">
        <v>0</v>
      </c>
      <c r="Z1575" s="233">
        <v>45991</v>
      </c>
      <c r="AA1575" s="234">
        <v>2</v>
      </c>
      <c r="AB1575" s="232">
        <v>22.22</v>
      </c>
    </row>
    <row r="1576" spans="1:28" x14ac:dyDescent="0.25">
      <c r="A1576" s="16" t="s">
        <v>873</v>
      </c>
      <c r="B1576" s="16" t="s">
        <v>3474</v>
      </c>
      <c r="C1576" s="16" t="s">
        <v>6734</v>
      </c>
      <c r="D1576" s="16" t="s">
        <v>6735</v>
      </c>
      <c r="F1576" s="16" t="s">
        <v>3640</v>
      </c>
      <c r="G1576" s="16" t="s">
        <v>3641</v>
      </c>
      <c r="H1576" s="238">
        <v>1</v>
      </c>
      <c r="I1576" s="238">
        <v>0</v>
      </c>
      <c r="J1576" s="238">
        <v>0</v>
      </c>
      <c r="K1576" s="238">
        <v>0</v>
      </c>
      <c r="L1576" s="238">
        <v>0</v>
      </c>
      <c r="M1576" s="238">
        <v>0</v>
      </c>
      <c r="N1576" s="238">
        <v>0</v>
      </c>
      <c r="O1576" s="238">
        <v>0</v>
      </c>
      <c r="P1576" s="238">
        <v>0</v>
      </c>
      <c r="Q1576" s="232">
        <v>11.11</v>
      </c>
      <c r="R1576" s="232">
        <v>0</v>
      </c>
      <c r="S1576" s="232">
        <v>0</v>
      </c>
      <c r="T1576" s="232">
        <v>0</v>
      </c>
      <c r="U1576" s="232">
        <v>0</v>
      </c>
      <c r="V1576" s="232">
        <v>0</v>
      </c>
      <c r="W1576" s="232">
        <v>0</v>
      </c>
      <c r="X1576" s="232">
        <v>0</v>
      </c>
      <c r="Y1576" s="232">
        <v>0</v>
      </c>
      <c r="Z1576" s="233">
        <v>45991</v>
      </c>
      <c r="AA1576" s="234">
        <v>1</v>
      </c>
      <c r="AB1576" s="232">
        <v>11.11</v>
      </c>
    </row>
    <row r="1577" spans="1:28" x14ac:dyDescent="0.25">
      <c r="A1577" s="16" t="s">
        <v>873</v>
      </c>
      <c r="B1577" s="16" t="s">
        <v>3474</v>
      </c>
      <c r="C1577" s="16" t="s">
        <v>6736</v>
      </c>
      <c r="D1577" s="16" t="s">
        <v>6737</v>
      </c>
      <c r="F1577" s="16" t="s">
        <v>3640</v>
      </c>
      <c r="G1577" s="16" t="s">
        <v>3641</v>
      </c>
      <c r="H1577" s="238">
        <v>4</v>
      </c>
      <c r="I1577" s="238">
        <v>0</v>
      </c>
      <c r="J1577" s="238">
        <v>0</v>
      </c>
      <c r="K1577" s="238">
        <v>0</v>
      </c>
      <c r="L1577" s="238">
        <v>0</v>
      </c>
      <c r="M1577" s="238">
        <v>0</v>
      </c>
      <c r="N1577" s="238">
        <v>0</v>
      </c>
      <c r="O1577" s="238">
        <v>0</v>
      </c>
      <c r="P1577" s="238">
        <v>0</v>
      </c>
      <c r="Q1577" s="232">
        <v>44.44</v>
      </c>
      <c r="R1577" s="232">
        <v>0</v>
      </c>
      <c r="S1577" s="232">
        <v>0</v>
      </c>
      <c r="T1577" s="232">
        <v>0</v>
      </c>
      <c r="U1577" s="232">
        <v>0</v>
      </c>
      <c r="V1577" s="232">
        <v>0</v>
      </c>
      <c r="W1577" s="232">
        <v>0</v>
      </c>
      <c r="X1577" s="232">
        <v>0</v>
      </c>
      <c r="Y1577" s="232">
        <v>0</v>
      </c>
      <c r="Z1577" s="233">
        <v>45991</v>
      </c>
      <c r="AA1577" s="234">
        <v>4</v>
      </c>
      <c r="AB1577" s="232">
        <v>44.44</v>
      </c>
    </row>
    <row r="1578" spans="1:28" x14ac:dyDescent="0.25">
      <c r="A1578" s="16" t="s">
        <v>873</v>
      </c>
      <c r="B1578" s="16" t="s">
        <v>3474</v>
      </c>
      <c r="C1578" s="16" t="s">
        <v>6738</v>
      </c>
      <c r="D1578" s="16" t="s">
        <v>6739</v>
      </c>
      <c r="F1578" s="16" t="s">
        <v>3640</v>
      </c>
      <c r="G1578" s="16" t="s">
        <v>3641</v>
      </c>
      <c r="H1578" s="238">
        <v>2</v>
      </c>
      <c r="I1578" s="238">
        <v>0</v>
      </c>
      <c r="J1578" s="238">
        <v>0</v>
      </c>
      <c r="K1578" s="238">
        <v>0</v>
      </c>
      <c r="L1578" s="238">
        <v>0</v>
      </c>
      <c r="M1578" s="238">
        <v>0</v>
      </c>
      <c r="N1578" s="238">
        <v>0</v>
      </c>
      <c r="O1578" s="238">
        <v>0</v>
      </c>
      <c r="P1578" s="238">
        <v>0</v>
      </c>
      <c r="Q1578" s="232">
        <v>22.22</v>
      </c>
      <c r="R1578" s="232">
        <v>0</v>
      </c>
      <c r="S1578" s="232">
        <v>0</v>
      </c>
      <c r="T1578" s="232">
        <v>0</v>
      </c>
      <c r="U1578" s="232">
        <v>0</v>
      </c>
      <c r="V1578" s="232">
        <v>0</v>
      </c>
      <c r="W1578" s="232">
        <v>0</v>
      </c>
      <c r="X1578" s="232">
        <v>0</v>
      </c>
      <c r="Y1578" s="232">
        <v>0</v>
      </c>
      <c r="Z1578" s="233">
        <v>45991</v>
      </c>
      <c r="AA1578" s="234">
        <v>2</v>
      </c>
      <c r="AB1578" s="232">
        <v>22.22</v>
      </c>
    </row>
    <row r="1579" spans="1:28" x14ac:dyDescent="0.25">
      <c r="A1579" s="16" t="s">
        <v>873</v>
      </c>
      <c r="B1579" s="16" t="s">
        <v>3474</v>
      </c>
      <c r="C1579" s="16" t="s">
        <v>6740</v>
      </c>
      <c r="D1579" s="16" t="s">
        <v>6741</v>
      </c>
      <c r="F1579" s="16" t="s">
        <v>3640</v>
      </c>
      <c r="G1579" s="16" t="s">
        <v>3641</v>
      </c>
      <c r="H1579" s="238">
        <v>3</v>
      </c>
      <c r="I1579" s="238">
        <v>0</v>
      </c>
      <c r="J1579" s="238">
        <v>0</v>
      </c>
      <c r="K1579" s="238">
        <v>0</v>
      </c>
      <c r="L1579" s="238">
        <v>0</v>
      </c>
      <c r="M1579" s="238">
        <v>0</v>
      </c>
      <c r="N1579" s="238">
        <v>0</v>
      </c>
      <c r="O1579" s="238">
        <v>0</v>
      </c>
      <c r="P1579" s="238">
        <v>0</v>
      </c>
      <c r="Q1579" s="232">
        <v>33.33</v>
      </c>
      <c r="R1579" s="232">
        <v>0</v>
      </c>
      <c r="S1579" s="232">
        <v>0</v>
      </c>
      <c r="T1579" s="232">
        <v>0</v>
      </c>
      <c r="U1579" s="232">
        <v>0</v>
      </c>
      <c r="V1579" s="232">
        <v>0</v>
      </c>
      <c r="W1579" s="232">
        <v>0</v>
      </c>
      <c r="X1579" s="232">
        <v>0</v>
      </c>
      <c r="Y1579" s="232">
        <v>0</v>
      </c>
      <c r="Z1579" s="233">
        <v>45991</v>
      </c>
      <c r="AA1579" s="234">
        <v>3</v>
      </c>
      <c r="AB1579" s="232">
        <v>33.33</v>
      </c>
    </row>
    <row r="1580" spans="1:28" x14ac:dyDescent="0.25">
      <c r="A1580" s="16" t="s">
        <v>873</v>
      </c>
      <c r="B1580" s="16" t="s">
        <v>3474</v>
      </c>
      <c r="C1580" s="16" t="s">
        <v>6742</v>
      </c>
      <c r="D1580" s="16" t="s">
        <v>6743</v>
      </c>
      <c r="F1580" s="16" t="s">
        <v>3640</v>
      </c>
      <c r="G1580" s="16" t="s">
        <v>3641</v>
      </c>
      <c r="H1580" s="238">
        <v>1</v>
      </c>
      <c r="I1580" s="238">
        <v>0</v>
      </c>
      <c r="J1580" s="238">
        <v>0</v>
      </c>
      <c r="K1580" s="238">
        <v>0</v>
      </c>
      <c r="L1580" s="238">
        <v>0</v>
      </c>
      <c r="M1580" s="238">
        <v>0</v>
      </c>
      <c r="N1580" s="238">
        <v>0</v>
      </c>
      <c r="O1580" s="238">
        <v>0</v>
      </c>
      <c r="P1580" s="238">
        <v>0</v>
      </c>
      <c r="Q1580" s="232">
        <v>11.11</v>
      </c>
      <c r="R1580" s="232">
        <v>0</v>
      </c>
      <c r="S1580" s="232">
        <v>0</v>
      </c>
      <c r="T1580" s="232">
        <v>0</v>
      </c>
      <c r="U1580" s="232">
        <v>0</v>
      </c>
      <c r="V1580" s="232">
        <v>0</v>
      </c>
      <c r="W1580" s="232">
        <v>0</v>
      </c>
      <c r="X1580" s="232">
        <v>0</v>
      </c>
      <c r="Y1580" s="232">
        <v>0</v>
      </c>
      <c r="Z1580" s="233">
        <v>45991</v>
      </c>
      <c r="AA1580" s="234">
        <v>1</v>
      </c>
      <c r="AB1580" s="232">
        <v>11.11</v>
      </c>
    </row>
    <row r="1581" spans="1:28" x14ac:dyDescent="0.25">
      <c r="A1581" s="16" t="s">
        <v>873</v>
      </c>
      <c r="B1581" s="16" t="s">
        <v>3474</v>
      </c>
      <c r="C1581" s="16" t="s">
        <v>6744</v>
      </c>
      <c r="D1581" s="16" t="s">
        <v>6745</v>
      </c>
      <c r="F1581" s="16" t="s">
        <v>3640</v>
      </c>
      <c r="G1581" s="16" t="s">
        <v>3641</v>
      </c>
      <c r="H1581" s="238">
        <v>35</v>
      </c>
      <c r="I1581" s="238">
        <v>0</v>
      </c>
      <c r="J1581" s="238">
        <v>0</v>
      </c>
      <c r="K1581" s="238">
        <v>0</v>
      </c>
      <c r="L1581" s="238">
        <v>0</v>
      </c>
      <c r="M1581" s="238">
        <v>0</v>
      </c>
      <c r="N1581" s="238">
        <v>0</v>
      </c>
      <c r="O1581" s="238">
        <v>0</v>
      </c>
      <c r="P1581" s="238">
        <v>0</v>
      </c>
      <c r="Q1581" s="232">
        <v>388.85</v>
      </c>
      <c r="R1581" s="232">
        <v>0</v>
      </c>
      <c r="S1581" s="232">
        <v>0</v>
      </c>
      <c r="T1581" s="232">
        <v>0</v>
      </c>
      <c r="U1581" s="232">
        <v>0</v>
      </c>
      <c r="V1581" s="232">
        <v>0</v>
      </c>
      <c r="W1581" s="232">
        <v>0</v>
      </c>
      <c r="X1581" s="232">
        <v>0</v>
      </c>
      <c r="Y1581" s="232">
        <v>0</v>
      </c>
      <c r="Z1581" s="233">
        <v>45991</v>
      </c>
      <c r="AA1581" s="234">
        <v>35</v>
      </c>
      <c r="AB1581" s="232">
        <v>388.85</v>
      </c>
    </row>
    <row r="1582" spans="1:28" x14ac:dyDescent="0.25">
      <c r="A1582" s="16" t="s">
        <v>873</v>
      </c>
      <c r="B1582" s="16" t="s">
        <v>3474</v>
      </c>
      <c r="C1582" s="16" t="s">
        <v>6746</v>
      </c>
      <c r="D1582" s="16" t="s">
        <v>6747</v>
      </c>
      <c r="F1582" s="16" t="s">
        <v>3640</v>
      </c>
      <c r="G1582" s="16" t="s">
        <v>3641</v>
      </c>
      <c r="H1582" s="238">
        <v>5</v>
      </c>
      <c r="I1582" s="238">
        <v>0</v>
      </c>
      <c r="J1582" s="238">
        <v>0</v>
      </c>
      <c r="K1582" s="238">
        <v>0</v>
      </c>
      <c r="L1582" s="238">
        <v>0</v>
      </c>
      <c r="M1582" s="238">
        <v>0</v>
      </c>
      <c r="N1582" s="238">
        <v>0</v>
      </c>
      <c r="O1582" s="238">
        <v>0</v>
      </c>
      <c r="P1582" s="238">
        <v>0</v>
      </c>
      <c r="Q1582" s="232">
        <v>55.55</v>
      </c>
      <c r="R1582" s="232">
        <v>0</v>
      </c>
      <c r="S1582" s="232">
        <v>0</v>
      </c>
      <c r="T1582" s="232">
        <v>0</v>
      </c>
      <c r="U1582" s="232">
        <v>0</v>
      </c>
      <c r="V1582" s="232">
        <v>0</v>
      </c>
      <c r="W1582" s="232">
        <v>0</v>
      </c>
      <c r="X1582" s="232">
        <v>0</v>
      </c>
      <c r="Y1582" s="232">
        <v>0</v>
      </c>
      <c r="Z1582" s="233">
        <v>45991</v>
      </c>
      <c r="AA1582" s="234">
        <v>5</v>
      </c>
      <c r="AB1582" s="232">
        <v>55.55</v>
      </c>
    </row>
    <row r="1583" spans="1:28" x14ac:dyDescent="0.25">
      <c r="A1583" s="16" t="s">
        <v>873</v>
      </c>
      <c r="B1583" s="16" t="s">
        <v>3474</v>
      </c>
      <c r="C1583" s="16" t="s">
        <v>6748</v>
      </c>
      <c r="D1583" s="16" t="s">
        <v>6749</v>
      </c>
      <c r="F1583" s="16" t="s">
        <v>3640</v>
      </c>
      <c r="G1583" s="16" t="s">
        <v>3641</v>
      </c>
      <c r="H1583" s="238">
        <v>1</v>
      </c>
      <c r="I1583" s="238">
        <v>0</v>
      </c>
      <c r="J1583" s="238">
        <v>0</v>
      </c>
      <c r="K1583" s="238">
        <v>0</v>
      </c>
      <c r="L1583" s="238">
        <v>0</v>
      </c>
      <c r="M1583" s="238">
        <v>0</v>
      </c>
      <c r="N1583" s="238">
        <v>0</v>
      </c>
      <c r="O1583" s="238">
        <v>0</v>
      </c>
      <c r="P1583" s="238">
        <v>0</v>
      </c>
      <c r="Q1583" s="232">
        <v>11.11</v>
      </c>
      <c r="R1583" s="232">
        <v>0</v>
      </c>
      <c r="S1583" s="232">
        <v>0</v>
      </c>
      <c r="T1583" s="232">
        <v>0</v>
      </c>
      <c r="U1583" s="232">
        <v>0</v>
      </c>
      <c r="V1583" s="232">
        <v>0</v>
      </c>
      <c r="W1583" s="232">
        <v>0</v>
      </c>
      <c r="X1583" s="232">
        <v>0</v>
      </c>
      <c r="Y1583" s="232">
        <v>0</v>
      </c>
      <c r="Z1583" s="233">
        <v>45991</v>
      </c>
      <c r="AA1583" s="234">
        <v>1</v>
      </c>
      <c r="AB1583" s="232">
        <v>11.11</v>
      </c>
    </row>
    <row r="1584" spans="1:28" x14ac:dyDescent="0.25">
      <c r="A1584" s="16" t="s">
        <v>873</v>
      </c>
      <c r="B1584" s="16" t="s">
        <v>3474</v>
      </c>
      <c r="C1584" s="16" t="s">
        <v>6750</v>
      </c>
      <c r="D1584" s="16" t="s">
        <v>6751</v>
      </c>
      <c r="F1584" s="16" t="s">
        <v>3640</v>
      </c>
      <c r="G1584" s="16" t="s">
        <v>3641</v>
      </c>
      <c r="H1584" s="238">
        <v>1</v>
      </c>
      <c r="I1584" s="238">
        <v>0</v>
      </c>
      <c r="J1584" s="238">
        <v>0</v>
      </c>
      <c r="K1584" s="238">
        <v>0</v>
      </c>
      <c r="L1584" s="238">
        <v>0</v>
      </c>
      <c r="M1584" s="238">
        <v>0</v>
      </c>
      <c r="N1584" s="238">
        <v>0</v>
      </c>
      <c r="O1584" s="238">
        <v>0</v>
      </c>
      <c r="P1584" s="238">
        <v>0</v>
      </c>
      <c r="Q1584" s="232">
        <v>11.11</v>
      </c>
      <c r="R1584" s="232">
        <v>0</v>
      </c>
      <c r="S1584" s="232">
        <v>0</v>
      </c>
      <c r="T1584" s="232">
        <v>0</v>
      </c>
      <c r="U1584" s="232">
        <v>0</v>
      </c>
      <c r="V1584" s="232">
        <v>0</v>
      </c>
      <c r="W1584" s="232">
        <v>0</v>
      </c>
      <c r="X1584" s="232">
        <v>0</v>
      </c>
      <c r="Y1584" s="232">
        <v>0</v>
      </c>
      <c r="Z1584" s="233">
        <v>45991</v>
      </c>
      <c r="AA1584" s="234">
        <v>1</v>
      </c>
      <c r="AB1584" s="232">
        <v>11.11</v>
      </c>
    </row>
    <row r="1585" spans="1:28" x14ac:dyDescent="0.25">
      <c r="A1585" s="16" t="s">
        <v>873</v>
      </c>
      <c r="B1585" s="16" t="s">
        <v>3474</v>
      </c>
      <c r="C1585" s="16" t="s">
        <v>6752</v>
      </c>
      <c r="D1585" s="16" t="s">
        <v>6753</v>
      </c>
      <c r="F1585" s="16" t="s">
        <v>3640</v>
      </c>
      <c r="G1585" s="16" t="s">
        <v>3641</v>
      </c>
      <c r="H1585" s="238">
        <v>1</v>
      </c>
      <c r="I1585" s="238">
        <v>0</v>
      </c>
      <c r="J1585" s="238">
        <v>0</v>
      </c>
      <c r="K1585" s="238">
        <v>0</v>
      </c>
      <c r="L1585" s="238">
        <v>0</v>
      </c>
      <c r="M1585" s="238">
        <v>0</v>
      </c>
      <c r="N1585" s="238">
        <v>0</v>
      </c>
      <c r="O1585" s="238">
        <v>0</v>
      </c>
      <c r="P1585" s="238">
        <v>0</v>
      </c>
      <c r="Q1585" s="232">
        <v>11.11</v>
      </c>
      <c r="R1585" s="232">
        <v>0</v>
      </c>
      <c r="S1585" s="232">
        <v>0</v>
      </c>
      <c r="T1585" s="232">
        <v>0</v>
      </c>
      <c r="U1585" s="232">
        <v>0</v>
      </c>
      <c r="V1585" s="232">
        <v>0</v>
      </c>
      <c r="W1585" s="232">
        <v>0</v>
      </c>
      <c r="X1585" s="232">
        <v>0</v>
      </c>
      <c r="Y1585" s="232">
        <v>0</v>
      </c>
      <c r="Z1585" s="233">
        <v>45991</v>
      </c>
      <c r="AA1585" s="234">
        <v>1</v>
      </c>
      <c r="AB1585" s="232">
        <v>11.11</v>
      </c>
    </row>
    <row r="1586" spans="1:28" x14ac:dyDescent="0.25">
      <c r="A1586" s="16" t="s">
        <v>873</v>
      </c>
      <c r="B1586" s="16" t="s">
        <v>3474</v>
      </c>
      <c r="C1586" s="16" t="s">
        <v>6754</v>
      </c>
      <c r="D1586" s="16" t="s">
        <v>6755</v>
      </c>
      <c r="F1586" s="16" t="s">
        <v>3640</v>
      </c>
      <c r="G1586" s="16" t="s">
        <v>3641</v>
      </c>
      <c r="H1586" s="238">
        <v>2</v>
      </c>
      <c r="I1586" s="238">
        <v>0</v>
      </c>
      <c r="J1586" s="238">
        <v>0</v>
      </c>
      <c r="K1586" s="238">
        <v>0</v>
      </c>
      <c r="L1586" s="238">
        <v>0</v>
      </c>
      <c r="M1586" s="238">
        <v>0</v>
      </c>
      <c r="N1586" s="238">
        <v>0</v>
      </c>
      <c r="O1586" s="238">
        <v>0</v>
      </c>
      <c r="P1586" s="238">
        <v>0</v>
      </c>
      <c r="Q1586" s="232">
        <v>22.22</v>
      </c>
      <c r="R1586" s="232">
        <v>0</v>
      </c>
      <c r="S1586" s="232">
        <v>0</v>
      </c>
      <c r="T1586" s="232">
        <v>0</v>
      </c>
      <c r="U1586" s="232">
        <v>0</v>
      </c>
      <c r="V1586" s="232">
        <v>0</v>
      </c>
      <c r="W1586" s="232">
        <v>0</v>
      </c>
      <c r="X1586" s="232">
        <v>0</v>
      </c>
      <c r="Y1586" s="232">
        <v>0</v>
      </c>
      <c r="Z1586" s="233">
        <v>45991</v>
      </c>
      <c r="AA1586" s="234">
        <v>2</v>
      </c>
      <c r="AB1586" s="232">
        <v>22.22</v>
      </c>
    </row>
    <row r="1587" spans="1:28" x14ac:dyDescent="0.25">
      <c r="A1587" s="16" t="s">
        <v>873</v>
      </c>
      <c r="B1587" s="16" t="s">
        <v>3474</v>
      </c>
      <c r="C1587" s="16" t="s">
        <v>6756</v>
      </c>
      <c r="D1587" s="16" t="s">
        <v>6757</v>
      </c>
      <c r="F1587" s="16" t="s">
        <v>3640</v>
      </c>
      <c r="G1587" s="16" t="s">
        <v>3641</v>
      </c>
      <c r="H1587" s="238">
        <v>1</v>
      </c>
      <c r="I1587" s="238">
        <v>0</v>
      </c>
      <c r="J1587" s="238">
        <v>0</v>
      </c>
      <c r="K1587" s="238">
        <v>0</v>
      </c>
      <c r="L1587" s="238">
        <v>0</v>
      </c>
      <c r="M1587" s="238">
        <v>0</v>
      </c>
      <c r="N1587" s="238">
        <v>0</v>
      </c>
      <c r="O1587" s="238">
        <v>0</v>
      </c>
      <c r="P1587" s="238">
        <v>0</v>
      </c>
      <c r="Q1587" s="232">
        <v>9580</v>
      </c>
      <c r="R1587" s="232">
        <v>0</v>
      </c>
      <c r="S1587" s="232">
        <v>0</v>
      </c>
      <c r="T1587" s="232">
        <v>0</v>
      </c>
      <c r="U1587" s="232">
        <v>0</v>
      </c>
      <c r="V1587" s="232">
        <v>0</v>
      </c>
      <c r="W1587" s="232">
        <v>0</v>
      </c>
      <c r="X1587" s="232">
        <v>0</v>
      </c>
      <c r="Y1587" s="232">
        <v>0</v>
      </c>
      <c r="Z1587" s="233">
        <v>45991</v>
      </c>
      <c r="AA1587" s="234">
        <v>1</v>
      </c>
      <c r="AB1587" s="232">
        <v>9580</v>
      </c>
    </row>
    <row r="1588" spans="1:28" x14ac:dyDescent="0.25">
      <c r="A1588" s="16" t="s">
        <v>873</v>
      </c>
      <c r="B1588" s="16" t="s">
        <v>3474</v>
      </c>
      <c r="C1588" s="16" t="s">
        <v>6758</v>
      </c>
      <c r="D1588" s="16" t="s">
        <v>6759</v>
      </c>
      <c r="F1588" s="16" t="s">
        <v>3640</v>
      </c>
      <c r="G1588" s="16" t="s">
        <v>3641</v>
      </c>
      <c r="H1588" s="238">
        <v>1</v>
      </c>
      <c r="I1588" s="238">
        <v>0</v>
      </c>
      <c r="J1588" s="238">
        <v>0</v>
      </c>
      <c r="K1588" s="238">
        <v>0</v>
      </c>
      <c r="L1588" s="238">
        <v>0</v>
      </c>
      <c r="M1588" s="238">
        <v>0</v>
      </c>
      <c r="N1588" s="238">
        <v>0</v>
      </c>
      <c r="O1588" s="238">
        <v>0</v>
      </c>
      <c r="P1588" s="238">
        <v>0</v>
      </c>
      <c r="Q1588" s="232">
        <v>11.11</v>
      </c>
      <c r="R1588" s="232">
        <v>0</v>
      </c>
      <c r="S1588" s="232">
        <v>0</v>
      </c>
      <c r="T1588" s="232">
        <v>0</v>
      </c>
      <c r="U1588" s="232">
        <v>0</v>
      </c>
      <c r="V1588" s="232">
        <v>0</v>
      </c>
      <c r="W1588" s="232">
        <v>0</v>
      </c>
      <c r="X1588" s="232">
        <v>0</v>
      </c>
      <c r="Y1588" s="232">
        <v>0</v>
      </c>
      <c r="Z1588" s="233">
        <v>45991</v>
      </c>
      <c r="AA1588" s="234">
        <v>1</v>
      </c>
      <c r="AB1588" s="232">
        <v>11.11</v>
      </c>
    </row>
    <row r="1589" spans="1:28" x14ac:dyDescent="0.25">
      <c r="A1589" s="16" t="s">
        <v>873</v>
      </c>
      <c r="B1589" s="16" t="s">
        <v>3474</v>
      </c>
      <c r="C1589" s="16" t="s">
        <v>6760</v>
      </c>
      <c r="D1589" s="16" t="s">
        <v>6761</v>
      </c>
      <c r="F1589" s="16" t="s">
        <v>3640</v>
      </c>
      <c r="G1589" s="16" t="s">
        <v>3641</v>
      </c>
      <c r="H1589" s="238">
        <v>1</v>
      </c>
      <c r="I1589" s="238">
        <v>0</v>
      </c>
      <c r="J1589" s="238">
        <v>0</v>
      </c>
      <c r="K1589" s="238">
        <v>0</v>
      </c>
      <c r="L1589" s="238">
        <v>0</v>
      </c>
      <c r="M1589" s="238">
        <v>0</v>
      </c>
      <c r="N1589" s="238">
        <v>0</v>
      </c>
      <c r="O1589" s="238">
        <v>0</v>
      </c>
      <c r="P1589" s="238">
        <v>0</v>
      </c>
      <c r="Q1589" s="232">
        <v>11.11</v>
      </c>
      <c r="R1589" s="232">
        <v>0</v>
      </c>
      <c r="S1589" s="232">
        <v>0</v>
      </c>
      <c r="T1589" s="232">
        <v>0</v>
      </c>
      <c r="U1589" s="232">
        <v>0</v>
      </c>
      <c r="V1589" s="232">
        <v>0</v>
      </c>
      <c r="W1589" s="232">
        <v>0</v>
      </c>
      <c r="X1589" s="232">
        <v>0</v>
      </c>
      <c r="Y1589" s="232">
        <v>0</v>
      </c>
      <c r="Z1589" s="233">
        <v>45991</v>
      </c>
      <c r="AA1589" s="234">
        <v>1</v>
      </c>
      <c r="AB1589" s="232">
        <v>11.11</v>
      </c>
    </row>
    <row r="1590" spans="1:28" x14ac:dyDescent="0.25">
      <c r="A1590" s="16" t="s">
        <v>873</v>
      </c>
      <c r="B1590" s="16" t="s">
        <v>3474</v>
      </c>
      <c r="C1590" s="16" t="s">
        <v>6762</v>
      </c>
      <c r="D1590" s="16" t="s">
        <v>6763</v>
      </c>
      <c r="F1590" s="16" t="s">
        <v>3640</v>
      </c>
      <c r="G1590" s="16" t="s">
        <v>3641</v>
      </c>
      <c r="H1590" s="238">
        <v>1</v>
      </c>
      <c r="I1590" s="238">
        <v>0</v>
      </c>
      <c r="J1590" s="238">
        <v>0</v>
      </c>
      <c r="K1590" s="238">
        <v>0</v>
      </c>
      <c r="L1590" s="238">
        <v>0</v>
      </c>
      <c r="M1590" s="238">
        <v>0</v>
      </c>
      <c r="N1590" s="238">
        <v>0</v>
      </c>
      <c r="O1590" s="238">
        <v>0</v>
      </c>
      <c r="P1590" s="238">
        <v>0</v>
      </c>
      <c r="Q1590" s="232">
        <v>11.11</v>
      </c>
      <c r="R1590" s="232">
        <v>0</v>
      </c>
      <c r="S1590" s="232">
        <v>0</v>
      </c>
      <c r="T1590" s="232">
        <v>0</v>
      </c>
      <c r="U1590" s="232">
        <v>0</v>
      </c>
      <c r="V1590" s="232">
        <v>0</v>
      </c>
      <c r="W1590" s="232">
        <v>0</v>
      </c>
      <c r="X1590" s="232">
        <v>0</v>
      </c>
      <c r="Y1590" s="232">
        <v>0</v>
      </c>
      <c r="Z1590" s="233">
        <v>45991</v>
      </c>
      <c r="AA1590" s="234">
        <v>1</v>
      </c>
      <c r="AB1590" s="232">
        <v>11.11</v>
      </c>
    </row>
    <row r="1591" spans="1:28" x14ac:dyDescent="0.25">
      <c r="A1591" s="16" t="s">
        <v>873</v>
      </c>
      <c r="B1591" s="16" t="s">
        <v>3474</v>
      </c>
      <c r="C1591" s="16" t="s">
        <v>6764</v>
      </c>
      <c r="D1591" s="16" t="s">
        <v>6765</v>
      </c>
      <c r="F1591" s="16" t="s">
        <v>3640</v>
      </c>
      <c r="G1591" s="16" t="s">
        <v>3641</v>
      </c>
      <c r="H1591" s="238">
        <v>1</v>
      </c>
      <c r="I1591" s="238">
        <v>0</v>
      </c>
      <c r="J1591" s="238">
        <v>0</v>
      </c>
      <c r="K1591" s="238">
        <v>0</v>
      </c>
      <c r="L1591" s="238">
        <v>0</v>
      </c>
      <c r="M1591" s="238">
        <v>0</v>
      </c>
      <c r="N1591" s="238">
        <v>0</v>
      </c>
      <c r="O1591" s="238">
        <v>0</v>
      </c>
      <c r="P1591" s="238">
        <v>0</v>
      </c>
      <c r="Q1591" s="232">
        <v>11.11</v>
      </c>
      <c r="R1591" s="232">
        <v>0</v>
      </c>
      <c r="S1591" s="232">
        <v>0</v>
      </c>
      <c r="T1591" s="232">
        <v>0</v>
      </c>
      <c r="U1591" s="232">
        <v>0</v>
      </c>
      <c r="V1591" s="232">
        <v>0</v>
      </c>
      <c r="W1591" s="232">
        <v>0</v>
      </c>
      <c r="X1591" s="232">
        <v>0</v>
      </c>
      <c r="Y1591" s="232">
        <v>0</v>
      </c>
      <c r="Z1591" s="233">
        <v>45991</v>
      </c>
      <c r="AA1591" s="234">
        <v>1</v>
      </c>
      <c r="AB1591" s="232">
        <v>11.11</v>
      </c>
    </row>
    <row r="1592" spans="1:28" x14ac:dyDescent="0.25">
      <c r="A1592" s="16" t="s">
        <v>873</v>
      </c>
      <c r="B1592" s="16" t="s">
        <v>3474</v>
      </c>
      <c r="C1592" s="16" t="s">
        <v>6766</v>
      </c>
      <c r="D1592" s="16" t="s">
        <v>6767</v>
      </c>
      <c r="F1592" s="16" t="s">
        <v>3640</v>
      </c>
      <c r="G1592" s="16" t="s">
        <v>3641</v>
      </c>
      <c r="H1592" s="238">
        <v>1</v>
      </c>
      <c r="I1592" s="238">
        <v>0</v>
      </c>
      <c r="J1592" s="238">
        <v>0</v>
      </c>
      <c r="K1592" s="238">
        <v>0</v>
      </c>
      <c r="L1592" s="238">
        <v>0</v>
      </c>
      <c r="M1592" s="238">
        <v>0</v>
      </c>
      <c r="N1592" s="238">
        <v>0</v>
      </c>
      <c r="O1592" s="238">
        <v>0</v>
      </c>
      <c r="P1592" s="238">
        <v>0</v>
      </c>
      <c r="Q1592" s="232">
        <v>11.11</v>
      </c>
      <c r="R1592" s="232">
        <v>0</v>
      </c>
      <c r="S1592" s="232">
        <v>0</v>
      </c>
      <c r="T1592" s="232">
        <v>0</v>
      </c>
      <c r="U1592" s="232">
        <v>0</v>
      </c>
      <c r="V1592" s="232">
        <v>0</v>
      </c>
      <c r="W1592" s="232">
        <v>0</v>
      </c>
      <c r="X1592" s="232">
        <v>0</v>
      </c>
      <c r="Y1592" s="232">
        <v>0</v>
      </c>
      <c r="Z1592" s="233">
        <v>45991</v>
      </c>
      <c r="AA1592" s="234">
        <v>1</v>
      </c>
      <c r="AB1592" s="232">
        <v>11.11</v>
      </c>
    </row>
    <row r="1593" spans="1:28" x14ac:dyDescent="0.25">
      <c r="A1593" s="16" t="s">
        <v>873</v>
      </c>
      <c r="B1593" s="16" t="s">
        <v>3474</v>
      </c>
      <c r="C1593" s="16" t="s">
        <v>6768</v>
      </c>
      <c r="D1593" s="16" t="s">
        <v>6769</v>
      </c>
      <c r="F1593" s="16" t="s">
        <v>3640</v>
      </c>
      <c r="G1593" s="16" t="s">
        <v>3641</v>
      </c>
      <c r="H1593" s="238">
        <v>1</v>
      </c>
      <c r="I1593" s="238">
        <v>0</v>
      </c>
      <c r="J1593" s="238">
        <v>0</v>
      </c>
      <c r="K1593" s="238">
        <v>0</v>
      </c>
      <c r="L1593" s="238">
        <v>0</v>
      </c>
      <c r="M1593" s="238">
        <v>0</v>
      </c>
      <c r="N1593" s="238">
        <v>0</v>
      </c>
      <c r="O1593" s="238">
        <v>0</v>
      </c>
      <c r="P1593" s="238">
        <v>0</v>
      </c>
      <c r="Q1593" s="232">
        <v>11.11</v>
      </c>
      <c r="R1593" s="232">
        <v>0</v>
      </c>
      <c r="S1593" s="232">
        <v>0</v>
      </c>
      <c r="T1593" s="232">
        <v>0</v>
      </c>
      <c r="U1593" s="232">
        <v>0</v>
      </c>
      <c r="V1593" s="232">
        <v>0</v>
      </c>
      <c r="W1593" s="232">
        <v>0</v>
      </c>
      <c r="X1593" s="232">
        <v>0</v>
      </c>
      <c r="Y1593" s="232">
        <v>0</v>
      </c>
      <c r="Z1593" s="233">
        <v>45991</v>
      </c>
      <c r="AA1593" s="234">
        <v>1</v>
      </c>
      <c r="AB1593" s="232">
        <v>11.11</v>
      </c>
    </row>
    <row r="1594" spans="1:28" x14ac:dyDescent="0.25">
      <c r="A1594" s="16" t="s">
        <v>873</v>
      </c>
      <c r="B1594" s="16" t="s">
        <v>3474</v>
      </c>
      <c r="C1594" s="16" t="s">
        <v>6770</v>
      </c>
      <c r="D1594" s="16" t="s">
        <v>6771</v>
      </c>
      <c r="F1594" s="16" t="s">
        <v>3640</v>
      </c>
      <c r="G1594" s="16" t="s">
        <v>3641</v>
      </c>
      <c r="H1594" s="238">
        <v>1</v>
      </c>
      <c r="I1594" s="238">
        <v>0</v>
      </c>
      <c r="J1594" s="238">
        <v>0</v>
      </c>
      <c r="K1594" s="238">
        <v>0</v>
      </c>
      <c r="L1594" s="238">
        <v>0</v>
      </c>
      <c r="M1594" s="238">
        <v>0</v>
      </c>
      <c r="N1594" s="238">
        <v>0</v>
      </c>
      <c r="O1594" s="238">
        <v>0</v>
      </c>
      <c r="P1594" s="238">
        <v>0</v>
      </c>
      <c r="Q1594" s="232">
        <v>11.11</v>
      </c>
      <c r="R1594" s="232">
        <v>0</v>
      </c>
      <c r="S1594" s="232">
        <v>0</v>
      </c>
      <c r="T1594" s="232">
        <v>0</v>
      </c>
      <c r="U1594" s="232">
        <v>0</v>
      </c>
      <c r="V1594" s="232">
        <v>0</v>
      </c>
      <c r="W1594" s="232">
        <v>0</v>
      </c>
      <c r="X1594" s="232">
        <v>0</v>
      </c>
      <c r="Y1594" s="232">
        <v>0</v>
      </c>
      <c r="Z1594" s="233">
        <v>45991</v>
      </c>
      <c r="AA1594" s="234">
        <v>1</v>
      </c>
      <c r="AB1594" s="232">
        <v>11.11</v>
      </c>
    </row>
    <row r="1595" spans="1:28" x14ac:dyDescent="0.25">
      <c r="A1595" s="16" t="s">
        <v>873</v>
      </c>
      <c r="B1595" s="16" t="s">
        <v>3474</v>
      </c>
      <c r="C1595" s="16" t="s">
        <v>6772</v>
      </c>
      <c r="D1595" s="16" t="s">
        <v>6773</v>
      </c>
      <c r="F1595" s="16" t="s">
        <v>3640</v>
      </c>
      <c r="G1595" s="16" t="s">
        <v>3641</v>
      </c>
      <c r="H1595" s="238">
        <v>1</v>
      </c>
      <c r="I1595" s="238">
        <v>0</v>
      </c>
      <c r="J1595" s="238">
        <v>0</v>
      </c>
      <c r="K1595" s="238">
        <v>0</v>
      </c>
      <c r="L1595" s="238">
        <v>0</v>
      </c>
      <c r="M1595" s="238">
        <v>0</v>
      </c>
      <c r="N1595" s="238">
        <v>0</v>
      </c>
      <c r="O1595" s="238">
        <v>0</v>
      </c>
      <c r="P1595" s="238">
        <v>0</v>
      </c>
      <c r="Q1595" s="232">
        <v>11.11</v>
      </c>
      <c r="R1595" s="232">
        <v>0</v>
      </c>
      <c r="S1595" s="232">
        <v>0</v>
      </c>
      <c r="T1595" s="232">
        <v>0</v>
      </c>
      <c r="U1595" s="232">
        <v>0</v>
      </c>
      <c r="V1595" s="232">
        <v>0</v>
      </c>
      <c r="W1595" s="232">
        <v>0</v>
      </c>
      <c r="X1595" s="232">
        <v>0</v>
      </c>
      <c r="Y1595" s="232">
        <v>0</v>
      </c>
      <c r="Z1595" s="233">
        <v>45991</v>
      </c>
      <c r="AA1595" s="234">
        <v>1</v>
      </c>
      <c r="AB1595" s="232">
        <v>11.11</v>
      </c>
    </row>
    <row r="1596" spans="1:28" x14ac:dyDescent="0.25">
      <c r="A1596" s="16" t="s">
        <v>873</v>
      </c>
      <c r="B1596" s="16" t="s">
        <v>3474</v>
      </c>
      <c r="C1596" s="16" t="s">
        <v>6774</v>
      </c>
      <c r="D1596" s="16" t="s">
        <v>6775</v>
      </c>
      <c r="F1596" s="16" t="s">
        <v>3640</v>
      </c>
      <c r="G1596" s="16" t="s">
        <v>3641</v>
      </c>
      <c r="H1596" s="238">
        <v>1</v>
      </c>
      <c r="I1596" s="238">
        <v>0</v>
      </c>
      <c r="J1596" s="238">
        <v>0</v>
      </c>
      <c r="K1596" s="238">
        <v>0</v>
      </c>
      <c r="L1596" s="238">
        <v>0</v>
      </c>
      <c r="M1596" s="238">
        <v>0</v>
      </c>
      <c r="N1596" s="238">
        <v>0</v>
      </c>
      <c r="O1596" s="238">
        <v>0</v>
      </c>
      <c r="P1596" s="238">
        <v>0</v>
      </c>
      <c r="Q1596" s="232">
        <v>11.11</v>
      </c>
      <c r="R1596" s="232">
        <v>0</v>
      </c>
      <c r="S1596" s="232">
        <v>0</v>
      </c>
      <c r="T1596" s="232">
        <v>0</v>
      </c>
      <c r="U1596" s="232">
        <v>0</v>
      </c>
      <c r="V1596" s="232">
        <v>0</v>
      </c>
      <c r="W1596" s="232">
        <v>0</v>
      </c>
      <c r="X1596" s="232">
        <v>0</v>
      </c>
      <c r="Y1596" s="232">
        <v>0</v>
      </c>
      <c r="Z1596" s="233">
        <v>45991</v>
      </c>
      <c r="AA1596" s="234">
        <v>1</v>
      </c>
      <c r="AB1596" s="232">
        <v>11.11</v>
      </c>
    </row>
    <row r="1597" spans="1:28" x14ac:dyDescent="0.25">
      <c r="A1597" s="16" t="s">
        <v>873</v>
      </c>
      <c r="B1597" s="16" t="s">
        <v>3474</v>
      </c>
      <c r="C1597" s="16" t="s">
        <v>6776</v>
      </c>
      <c r="D1597" s="16" t="s">
        <v>6777</v>
      </c>
      <c r="F1597" s="16" t="s">
        <v>3640</v>
      </c>
      <c r="G1597" s="16" t="s">
        <v>3641</v>
      </c>
      <c r="H1597" s="238">
        <v>1</v>
      </c>
      <c r="I1597" s="238">
        <v>0</v>
      </c>
      <c r="J1597" s="238">
        <v>0</v>
      </c>
      <c r="K1597" s="238">
        <v>0</v>
      </c>
      <c r="L1597" s="238">
        <v>0</v>
      </c>
      <c r="M1597" s="238">
        <v>0</v>
      </c>
      <c r="N1597" s="238">
        <v>0</v>
      </c>
      <c r="O1597" s="238">
        <v>0</v>
      </c>
      <c r="P1597" s="238">
        <v>0</v>
      </c>
      <c r="Q1597" s="232">
        <v>11.11</v>
      </c>
      <c r="R1597" s="232">
        <v>0</v>
      </c>
      <c r="S1597" s="232">
        <v>0</v>
      </c>
      <c r="T1597" s="232">
        <v>0</v>
      </c>
      <c r="U1597" s="232">
        <v>0</v>
      </c>
      <c r="V1597" s="232">
        <v>0</v>
      </c>
      <c r="W1597" s="232">
        <v>0</v>
      </c>
      <c r="X1597" s="232">
        <v>0</v>
      </c>
      <c r="Y1597" s="232">
        <v>0</v>
      </c>
      <c r="Z1597" s="233">
        <v>45991</v>
      </c>
      <c r="AA1597" s="234">
        <v>1</v>
      </c>
      <c r="AB1597" s="232">
        <v>11.11</v>
      </c>
    </row>
    <row r="1598" spans="1:28" x14ac:dyDescent="0.25">
      <c r="A1598" s="16" t="s">
        <v>873</v>
      </c>
      <c r="B1598" s="16" t="s">
        <v>3474</v>
      </c>
      <c r="C1598" s="16" t="s">
        <v>6778</v>
      </c>
      <c r="D1598" s="16" t="s">
        <v>6779</v>
      </c>
      <c r="F1598" s="16" t="s">
        <v>3640</v>
      </c>
      <c r="G1598" s="16" t="s">
        <v>3641</v>
      </c>
      <c r="H1598" s="238">
        <v>1</v>
      </c>
      <c r="I1598" s="238">
        <v>0</v>
      </c>
      <c r="J1598" s="238">
        <v>0</v>
      </c>
      <c r="K1598" s="238">
        <v>0</v>
      </c>
      <c r="L1598" s="238">
        <v>0</v>
      </c>
      <c r="M1598" s="238">
        <v>0</v>
      </c>
      <c r="N1598" s="238">
        <v>0</v>
      </c>
      <c r="O1598" s="238">
        <v>0</v>
      </c>
      <c r="P1598" s="238">
        <v>0</v>
      </c>
      <c r="Q1598" s="232">
        <v>11.11</v>
      </c>
      <c r="R1598" s="232">
        <v>0</v>
      </c>
      <c r="S1598" s="232">
        <v>0</v>
      </c>
      <c r="T1598" s="232">
        <v>0</v>
      </c>
      <c r="U1598" s="232">
        <v>0</v>
      </c>
      <c r="V1598" s="232">
        <v>0</v>
      </c>
      <c r="W1598" s="232">
        <v>0</v>
      </c>
      <c r="X1598" s="232">
        <v>0</v>
      </c>
      <c r="Y1598" s="232">
        <v>0</v>
      </c>
      <c r="Z1598" s="233">
        <v>45991</v>
      </c>
      <c r="AA1598" s="234">
        <v>1</v>
      </c>
      <c r="AB1598" s="232">
        <v>11.11</v>
      </c>
    </row>
    <row r="1599" spans="1:28" x14ac:dyDescent="0.25">
      <c r="A1599" s="16" t="s">
        <v>873</v>
      </c>
      <c r="B1599" s="16" t="s">
        <v>3474</v>
      </c>
      <c r="C1599" s="16" t="s">
        <v>6780</v>
      </c>
      <c r="D1599" s="16" t="s">
        <v>6781</v>
      </c>
      <c r="F1599" s="16" t="s">
        <v>3640</v>
      </c>
      <c r="G1599" s="16" t="s">
        <v>3641</v>
      </c>
      <c r="H1599" s="238">
        <v>1</v>
      </c>
      <c r="I1599" s="238">
        <v>0</v>
      </c>
      <c r="J1599" s="238">
        <v>0</v>
      </c>
      <c r="K1599" s="238">
        <v>0</v>
      </c>
      <c r="L1599" s="238">
        <v>0</v>
      </c>
      <c r="M1599" s="238">
        <v>0</v>
      </c>
      <c r="N1599" s="238">
        <v>0</v>
      </c>
      <c r="O1599" s="238">
        <v>0</v>
      </c>
      <c r="P1599" s="238">
        <v>0</v>
      </c>
      <c r="Q1599" s="232">
        <v>11.11</v>
      </c>
      <c r="R1599" s="232">
        <v>0</v>
      </c>
      <c r="S1599" s="232">
        <v>0</v>
      </c>
      <c r="T1599" s="232">
        <v>0</v>
      </c>
      <c r="U1599" s="232">
        <v>0</v>
      </c>
      <c r="V1599" s="232">
        <v>0</v>
      </c>
      <c r="W1599" s="232">
        <v>0</v>
      </c>
      <c r="X1599" s="232">
        <v>0</v>
      </c>
      <c r="Y1599" s="232">
        <v>0</v>
      </c>
      <c r="Z1599" s="233">
        <v>45991</v>
      </c>
      <c r="AA1599" s="234">
        <v>1</v>
      </c>
      <c r="AB1599" s="232">
        <v>11.11</v>
      </c>
    </row>
    <row r="1600" spans="1:28" x14ac:dyDescent="0.25">
      <c r="A1600" s="16" t="s">
        <v>873</v>
      </c>
      <c r="B1600" s="16" t="s">
        <v>3474</v>
      </c>
      <c r="C1600" s="16" t="s">
        <v>6782</v>
      </c>
      <c r="D1600" s="16" t="s">
        <v>6783</v>
      </c>
      <c r="F1600" s="16" t="s">
        <v>3640</v>
      </c>
      <c r="G1600" s="16" t="s">
        <v>3641</v>
      </c>
      <c r="H1600" s="238">
        <v>1</v>
      </c>
      <c r="I1600" s="238">
        <v>0</v>
      </c>
      <c r="J1600" s="238">
        <v>0</v>
      </c>
      <c r="K1600" s="238">
        <v>0</v>
      </c>
      <c r="L1600" s="238">
        <v>0</v>
      </c>
      <c r="M1600" s="238">
        <v>0</v>
      </c>
      <c r="N1600" s="238">
        <v>0</v>
      </c>
      <c r="O1600" s="238">
        <v>0</v>
      </c>
      <c r="P1600" s="238">
        <v>0</v>
      </c>
      <c r="Q1600" s="232">
        <v>11.11</v>
      </c>
      <c r="R1600" s="232">
        <v>0</v>
      </c>
      <c r="S1600" s="232">
        <v>0</v>
      </c>
      <c r="T1600" s="232">
        <v>0</v>
      </c>
      <c r="U1600" s="232">
        <v>0</v>
      </c>
      <c r="V1600" s="232">
        <v>0</v>
      </c>
      <c r="W1600" s="232">
        <v>0</v>
      </c>
      <c r="X1600" s="232">
        <v>0</v>
      </c>
      <c r="Y1600" s="232">
        <v>0</v>
      </c>
      <c r="Z1600" s="233">
        <v>45991</v>
      </c>
      <c r="AA1600" s="234">
        <v>1</v>
      </c>
      <c r="AB1600" s="232">
        <v>11.11</v>
      </c>
    </row>
    <row r="1601" spans="1:28" x14ac:dyDescent="0.25">
      <c r="A1601" s="16" t="s">
        <v>873</v>
      </c>
      <c r="B1601" s="16" t="s">
        <v>3474</v>
      </c>
      <c r="C1601" s="16" t="s">
        <v>6784</v>
      </c>
      <c r="D1601" s="16" t="s">
        <v>6785</v>
      </c>
      <c r="F1601" s="16" t="s">
        <v>3640</v>
      </c>
      <c r="G1601" s="16" t="s">
        <v>3641</v>
      </c>
      <c r="H1601" s="238">
        <v>1</v>
      </c>
      <c r="I1601" s="238">
        <v>0</v>
      </c>
      <c r="J1601" s="238">
        <v>0</v>
      </c>
      <c r="K1601" s="238">
        <v>0</v>
      </c>
      <c r="L1601" s="238">
        <v>0</v>
      </c>
      <c r="M1601" s="238">
        <v>0</v>
      </c>
      <c r="N1601" s="238">
        <v>0</v>
      </c>
      <c r="O1601" s="238">
        <v>0</v>
      </c>
      <c r="P1601" s="238">
        <v>0</v>
      </c>
      <c r="Q1601" s="232">
        <v>11.11</v>
      </c>
      <c r="R1601" s="232">
        <v>0</v>
      </c>
      <c r="S1601" s="232">
        <v>0</v>
      </c>
      <c r="T1601" s="232">
        <v>0</v>
      </c>
      <c r="U1601" s="232">
        <v>0</v>
      </c>
      <c r="V1601" s="232">
        <v>0</v>
      </c>
      <c r="W1601" s="232">
        <v>0</v>
      </c>
      <c r="X1601" s="232">
        <v>0</v>
      </c>
      <c r="Y1601" s="232">
        <v>0</v>
      </c>
      <c r="Z1601" s="233">
        <v>45991</v>
      </c>
      <c r="AA1601" s="234">
        <v>1</v>
      </c>
      <c r="AB1601" s="232">
        <v>11.11</v>
      </c>
    </row>
    <row r="1602" spans="1:28" x14ac:dyDescent="0.25">
      <c r="A1602" s="16" t="s">
        <v>873</v>
      </c>
      <c r="B1602" s="16" t="s">
        <v>3474</v>
      </c>
      <c r="C1602" s="16" t="s">
        <v>6786</v>
      </c>
      <c r="D1602" s="16" t="s">
        <v>6787</v>
      </c>
      <c r="F1602" s="16" t="s">
        <v>3640</v>
      </c>
      <c r="G1602" s="16" t="s">
        <v>3641</v>
      </c>
      <c r="H1602" s="238">
        <v>6</v>
      </c>
      <c r="I1602" s="238">
        <v>0</v>
      </c>
      <c r="J1602" s="238">
        <v>0</v>
      </c>
      <c r="K1602" s="238">
        <v>0</v>
      </c>
      <c r="L1602" s="238">
        <v>0</v>
      </c>
      <c r="M1602" s="238">
        <v>0</v>
      </c>
      <c r="N1602" s="238">
        <v>0</v>
      </c>
      <c r="O1602" s="238">
        <v>0</v>
      </c>
      <c r="P1602" s="238">
        <v>0</v>
      </c>
      <c r="Q1602" s="232">
        <v>66.66</v>
      </c>
      <c r="R1602" s="232">
        <v>0</v>
      </c>
      <c r="S1602" s="232">
        <v>0</v>
      </c>
      <c r="T1602" s="232">
        <v>0</v>
      </c>
      <c r="U1602" s="232">
        <v>0</v>
      </c>
      <c r="V1602" s="232">
        <v>0</v>
      </c>
      <c r="W1602" s="232">
        <v>0</v>
      </c>
      <c r="X1602" s="232">
        <v>0</v>
      </c>
      <c r="Y1602" s="232">
        <v>0</v>
      </c>
      <c r="Z1602" s="233">
        <v>45991</v>
      </c>
      <c r="AA1602" s="234">
        <v>6</v>
      </c>
      <c r="AB1602" s="232">
        <v>66.66</v>
      </c>
    </row>
    <row r="1603" spans="1:28" x14ac:dyDescent="0.25">
      <c r="A1603" s="16" t="s">
        <v>873</v>
      </c>
      <c r="B1603" s="16" t="s">
        <v>3474</v>
      </c>
      <c r="C1603" s="16" t="s">
        <v>6788</v>
      </c>
      <c r="D1603" s="16" t="s">
        <v>6789</v>
      </c>
      <c r="F1603" s="16" t="s">
        <v>3640</v>
      </c>
      <c r="G1603" s="16" t="s">
        <v>3641</v>
      </c>
      <c r="H1603" s="238">
        <v>1</v>
      </c>
      <c r="I1603" s="238">
        <v>0</v>
      </c>
      <c r="J1603" s="238">
        <v>0</v>
      </c>
      <c r="K1603" s="238">
        <v>0</v>
      </c>
      <c r="L1603" s="238">
        <v>0</v>
      </c>
      <c r="M1603" s="238">
        <v>0</v>
      </c>
      <c r="N1603" s="238">
        <v>0</v>
      </c>
      <c r="O1603" s="238">
        <v>0</v>
      </c>
      <c r="P1603" s="238">
        <v>0</v>
      </c>
      <c r="Q1603" s="232">
        <v>11.11</v>
      </c>
      <c r="R1603" s="232">
        <v>0</v>
      </c>
      <c r="S1603" s="232">
        <v>0</v>
      </c>
      <c r="T1603" s="232">
        <v>0</v>
      </c>
      <c r="U1603" s="232">
        <v>0</v>
      </c>
      <c r="V1603" s="232">
        <v>0</v>
      </c>
      <c r="W1603" s="232">
        <v>0</v>
      </c>
      <c r="X1603" s="232">
        <v>0</v>
      </c>
      <c r="Y1603" s="232">
        <v>0</v>
      </c>
      <c r="Z1603" s="233">
        <v>45991</v>
      </c>
      <c r="AA1603" s="234">
        <v>1</v>
      </c>
      <c r="AB1603" s="232">
        <v>11.11</v>
      </c>
    </row>
    <row r="1604" spans="1:28" x14ac:dyDescent="0.25">
      <c r="A1604" s="16" t="s">
        <v>873</v>
      </c>
      <c r="B1604" s="16" t="s">
        <v>3474</v>
      </c>
      <c r="C1604" s="16" t="s">
        <v>6790</v>
      </c>
      <c r="D1604" s="16" t="s">
        <v>6791</v>
      </c>
      <c r="F1604" s="16" t="s">
        <v>3640</v>
      </c>
      <c r="G1604" s="16" t="s">
        <v>3641</v>
      </c>
      <c r="H1604" s="238">
        <v>1</v>
      </c>
      <c r="I1604" s="238">
        <v>0</v>
      </c>
      <c r="J1604" s="238">
        <v>0</v>
      </c>
      <c r="K1604" s="238">
        <v>0</v>
      </c>
      <c r="L1604" s="238">
        <v>0</v>
      </c>
      <c r="M1604" s="238">
        <v>0</v>
      </c>
      <c r="N1604" s="238">
        <v>0</v>
      </c>
      <c r="O1604" s="238">
        <v>0</v>
      </c>
      <c r="P1604" s="238">
        <v>0</v>
      </c>
      <c r="Q1604" s="232">
        <v>11.11</v>
      </c>
      <c r="R1604" s="232">
        <v>0</v>
      </c>
      <c r="S1604" s="232">
        <v>0</v>
      </c>
      <c r="T1604" s="232">
        <v>0</v>
      </c>
      <c r="U1604" s="232">
        <v>0</v>
      </c>
      <c r="V1604" s="232">
        <v>0</v>
      </c>
      <c r="W1604" s="232">
        <v>0</v>
      </c>
      <c r="X1604" s="232">
        <v>0</v>
      </c>
      <c r="Y1604" s="232">
        <v>0</v>
      </c>
      <c r="Z1604" s="233">
        <v>45991</v>
      </c>
      <c r="AA1604" s="234">
        <v>1</v>
      </c>
      <c r="AB1604" s="232">
        <v>11.11</v>
      </c>
    </row>
    <row r="1605" spans="1:28" x14ac:dyDescent="0.25">
      <c r="A1605" s="16" t="s">
        <v>873</v>
      </c>
      <c r="B1605" s="16" t="s">
        <v>3474</v>
      </c>
      <c r="C1605" s="16" t="s">
        <v>6792</v>
      </c>
      <c r="D1605" s="16" t="s">
        <v>6793</v>
      </c>
      <c r="F1605" s="16" t="s">
        <v>3640</v>
      </c>
      <c r="G1605" s="16" t="s">
        <v>3641</v>
      </c>
      <c r="H1605" s="238">
        <v>1</v>
      </c>
      <c r="I1605" s="238">
        <v>0</v>
      </c>
      <c r="J1605" s="238">
        <v>0</v>
      </c>
      <c r="K1605" s="238">
        <v>0</v>
      </c>
      <c r="L1605" s="238">
        <v>0</v>
      </c>
      <c r="M1605" s="238">
        <v>0</v>
      </c>
      <c r="N1605" s="238">
        <v>0</v>
      </c>
      <c r="O1605" s="238">
        <v>0</v>
      </c>
      <c r="P1605" s="238">
        <v>0</v>
      </c>
      <c r="Q1605" s="232">
        <v>11.11</v>
      </c>
      <c r="R1605" s="232">
        <v>0</v>
      </c>
      <c r="S1605" s="232">
        <v>0</v>
      </c>
      <c r="T1605" s="232">
        <v>0</v>
      </c>
      <c r="U1605" s="232">
        <v>0</v>
      </c>
      <c r="V1605" s="232">
        <v>0</v>
      </c>
      <c r="W1605" s="232">
        <v>0</v>
      </c>
      <c r="X1605" s="232">
        <v>0</v>
      </c>
      <c r="Y1605" s="232">
        <v>0</v>
      </c>
      <c r="Z1605" s="233">
        <v>45991</v>
      </c>
      <c r="AA1605" s="234">
        <v>1</v>
      </c>
      <c r="AB1605" s="232">
        <v>11.11</v>
      </c>
    </row>
    <row r="1606" spans="1:28" x14ac:dyDescent="0.25">
      <c r="A1606" s="16" t="s">
        <v>873</v>
      </c>
      <c r="B1606" s="16" t="s">
        <v>3474</v>
      </c>
      <c r="C1606" s="16" t="s">
        <v>6794</v>
      </c>
      <c r="D1606" s="16" t="s">
        <v>6795</v>
      </c>
      <c r="F1606" s="16" t="s">
        <v>3640</v>
      </c>
      <c r="G1606" s="16" t="s">
        <v>3641</v>
      </c>
      <c r="H1606" s="238">
        <v>1</v>
      </c>
      <c r="I1606" s="238">
        <v>0</v>
      </c>
      <c r="J1606" s="238">
        <v>0</v>
      </c>
      <c r="K1606" s="238">
        <v>0</v>
      </c>
      <c r="L1606" s="238">
        <v>0</v>
      </c>
      <c r="M1606" s="238">
        <v>0</v>
      </c>
      <c r="N1606" s="238">
        <v>0</v>
      </c>
      <c r="O1606" s="238">
        <v>0</v>
      </c>
      <c r="P1606" s="238">
        <v>0</v>
      </c>
      <c r="Q1606" s="232">
        <v>11.11</v>
      </c>
      <c r="R1606" s="232">
        <v>0</v>
      </c>
      <c r="S1606" s="232">
        <v>0</v>
      </c>
      <c r="T1606" s="232">
        <v>0</v>
      </c>
      <c r="U1606" s="232">
        <v>0</v>
      </c>
      <c r="V1606" s="232">
        <v>0</v>
      </c>
      <c r="W1606" s="232">
        <v>0</v>
      </c>
      <c r="X1606" s="232">
        <v>0</v>
      </c>
      <c r="Y1606" s="232">
        <v>0</v>
      </c>
      <c r="Z1606" s="233">
        <v>45991</v>
      </c>
      <c r="AA1606" s="234">
        <v>1</v>
      </c>
      <c r="AB1606" s="232">
        <v>11.11</v>
      </c>
    </row>
    <row r="1607" spans="1:28" x14ac:dyDescent="0.25">
      <c r="A1607" s="16" t="s">
        <v>873</v>
      </c>
      <c r="B1607" s="16" t="s">
        <v>3474</v>
      </c>
      <c r="C1607" s="16" t="s">
        <v>6796</v>
      </c>
      <c r="D1607" s="16" t="s">
        <v>6797</v>
      </c>
      <c r="F1607" s="16" t="s">
        <v>3640</v>
      </c>
      <c r="G1607" s="16" t="s">
        <v>3641</v>
      </c>
      <c r="H1607" s="238">
        <v>2</v>
      </c>
      <c r="I1607" s="238">
        <v>0</v>
      </c>
      <c r="J1607" s="238">
        <v>0</v>
      </c>
      <c r="K1607" s="238">
        <v>0</v>
      </c>
      <c r="L1607" s="238">
        <v>0</v>
      </c>
      <c r="M1607" s="238">
        <v>0</v>
      </c>
      <c r="N1607" s="238">
        <v>0</v>
      </c>
      <c r="O1607" s="238">
        <v>0</v>
      </c>
      <c r="P1607" s="238">
        <v>0</v>
      </c>
      <c r="Q1607" s="232">
        <v>22.22</v>
      </c>
      <c r="R1607" s="232">
        <v>0</v>
      </c>
      <c r="S1607" s="232">
        <v>0</v>
      </c>
      <c r="T1607" s="232">
        <v>0</v>
      </c>
      <c r="U1607" s="232">
        <v>0</v>
      </c>
      <c r="V1607" s="232">
        <v>0</v>
      </c>
      <c r="W1607" s="232">
        <v>0</v>
      </c>
      <c r="X1607" s="232">
        <v>0</v>
      </c>
      <c r="Y1607" s="232">
        <v>0</v>
      </c>
      <c r="Z1607" s="233">
        <v>45991</v>
      </c>
      <c r="AA1607" s="234">
        <v>2</v>
      </c>
      <c r="AB1607" s="232">
        <v>22.22</v>
      </c>
    </row>
    <row r="1608" spans="1:28" x14ac:dyDescent="0.25">
      <c r="A1608" s="16" t="s">
        <v>873</v>
      </c>
      <c r="B1608" s="16" t="s">
        <v>3474</v>
      </c>
      <c r="C1608" s="16" t="s">
        <v>6798</v>
      </c>
      <c r="D1608" s="16" t="s">
        <v>6799</v>
      </c>
      <c r="F1608" s="16" t="s">
        <v>3640</v>
      </c>
      <c r="G1608" s="16" t="s">
        <v>3641</v>
      </c>
      <c r="H1608" s="238">
        <v>3</v>
      </c>
      <c r="I1608" s="238">
        <v>0</v>
      </c>
      <c r="J1608" s="238">
        <v>0</v>
      </c>
      <c r="K1608" s="238">
        <v>0</v>
      </c>
      <c r="L1608" s="238">
        <v>0</v>
      </c>
      <c r="M1608" s="238">
        <v>0</v>
      </c>
      <c r="N1608" s="238">
        <v>0</v>
      </c>
      <c r="O1608" s="238">
        <v>0</v>
      </c>
      <c r="P1608" s="238">
        <v>0</v>
      </c>
      <c r="Q1608" s="232">
        <v>33.33</v>
      </c>
      <c r="R1608" s="232">
        <v>0</v>
      </c>
      <c r="S1608" s="232">
        <v>0</v>
      </c>
      <c r="T1608" s="232">
        <v>0</v>
      </c>
      <c r="U1608" s="232">
        <v>0</v>
      </c>
      <c r="V1608" s="232">
        <v>0</v>
      </c>
      <c r="W1608" s="232">
        <v>0</v>
      </c>
      <c r="X1608" s="232">
        <v>0</v>
      </c>
      <c r="Y1608" s="232">
        <v>0</v>
      </c>
      <c r="Z1608" s="233">
        <v>45991</v>
      </c>
      <c r="AA1608" s="234">
        <v>3</v>
      </c>
      <c r="AB1608" s="232">
        <v>33.33</v>
      </c>
    </row>
    <row r="1609" spans="1:28" x14ac:dyDescent="0.25">
      <c r="A1609" s="16" t="s">
        <v>873</v>
      </c>
      <c r="B1609" s="16" t="s">
        <v>3474</v>
      </c>
      <c r="C1609" s="16" t="s">
        <v>6800</v>
      </c>
      <c r="D1609" s="16" t="s">
        <v>6801</v>
      </c>
      <c r="F1609" s="16" t="s">
        <v>3640</v>
      </c>
      <c r="G1609" s="16" t="s">
        <v>3641</v>
      </c>
      <c r="H1609" s="238">
        <v>1</v>
      </c>
      <c r="I1609" s="238">
        <v>0</v>
      </c>
      <c r="J1609" s="238">
        <v>0</v>
      </c>
      <c r="K1609" s="238">
        <v>0</v>
      </c>
      <c r="L1609" s="238">
        <v>0</v>
      </c>
      <c r="M1609" s="238">
        <v>0</v>
      </c>
      <c r="N1609" s="238">
        <v>0</v>
      </c>
      <c r="O1609" s="238">
        <v>0</v>
      </c>
      <c r="P1609" s="238">
        <v>0</v>
      </c>
      <c r="Q1609" s="232">
        <v>11.11</v>
      </c>
      <c r="R1609" s="232">
        <v>0</v>
      </c>
      <c r="S1609" s="232">
        <v>0</v>
      </c>
      <c r="T1609" s="232">
        <v>0</v>
      </c>
      <c r="U1609" s="232">
        <v>0</v>
      </c>
      <c r="V1609" s="232">
        <v>0</v>
      </c>
      <c r="W1609" s="232">
        <v>0</v>
      </c>
      <c r="X1609" s="232">
        <v>0</v>
      </c>
      <c r="Y1609" s="232">
        <v>0</v>
      </c>
      <c r="Z1609" s="233">
        <v>45991</v>
      </c>
      <c r="AA1609" s="234">
        <v>1</v>
      </c>
      <c r="AB1609" s="232">
        <v>11.11</v>
      </c>
    </row>
    <row r="1610" spans="1:28" x14ac:dyDescent="0.25">
      <c r="A1610" s="16" t="s">
        <v>873</v>
      </c>
      <c r="B1610" s="16" t="s">
        <v>3474</v>
      </c>
      <c r="C1610" s="16" t="s">
        <v>6802</v>
      </c>
      <c r="D1610" s="16" t="s">
        <v>6803</v>
      </c>
      <c r="F1610" s="16" t="s">
        <v>3640</v>
      </c>
      <c r="G1610" s="16" t="s">
        <v>3641</v>
      </c>
      <c r="H1610" s="238">
        <v>4</v>
      </c>
      <c r="I1610" s="238">
        <v>0</v>
      </c>
      <c r="J1610" s="238">
        <v>0</v>
      </c>
      <c r="K1610" s="238">
        <v>0</v>
      </c>
      <c r="L1610" s="238">
        <v>0</v>
      </c>
      <c r="M1610" s="238">
        <v>0</v>
      </c>
      <c r="N1610" s="238">
        <v>0</v>
      </c>
      <c r="O1610" s="238">
        <v>0</v>
      </c>
      <c r="P1610" s="238">
        <v>0</v>
      </c>
      <c r="Q1610" s="232">
        <v>44.44</v>
      </c>
      <c r="R1610" s="232">
        <v>0</v>
      </c>
      <c r="S1610" s="232">
        <v>0</v>
      </c>
      <c r="T1610" s="232">
        <v>0</v>
      </c>
      <c r="U1610" s="232">
        <v>0</v>
      </c>
      <c r="V1610" s="232">
        <v>0</v>
      </c>
      <c r="W1610" s="232">
        <v>0</v>
      </c>
      <c r="X1610" s="232">
        <v>0</v>
      </c>
      <c r="Y1610" s="232">
        <v>0</v>
      </c>
      <c r="Z1610" s="233">
        <v>45991</v>
      </c>
      <c r="AA1610" s="234">
        <v>4</v>
      </c>
      <c r="AB1610" s="232">
        <v>44.44</v>
      </c>
    </row>
    <row r="1611" spans="1:28" x14ac:dyDescent="0.25">
      <c r="A1611" s="16" t="s">
        <v>873</v>
      </c>
      <c r="B1611" s="16" t="s">
        <v>3474</v>
      </c>
      <c r="C1611" s="16" t="s">
        <v>6804</v>
      </c>
      <c r="D1611" s="16" t="s">
        <v>6805</v>
      </c>
      <c r="F1611" s="16" t="s">
        <v>3640</v>
      </c>
      <c r="G1611" s="16" t="s">
        <v>3641</v>
      </c>
      <c r="H1611" s="238">
        <v>2</v>
      </c>
      <c r="I1611" s="238">
        <v>0</v>
      </c>
      <c r="J1611" s="238">
        <v>0</v>
      </c>
      <c r="K1611" s="238">
        <v>0</v>
      </c>
      <c r="L1611" s="238">
        <v>0</v>
      </c>
      <c r="M1611" s="238">
        <v>0</v>
      </c>
      <c r="N1611" s="238">
        <v>0</v>
      </c>
      <c r="O1611" s="238">
        <v>0</v>
      </c>
      <c r="P1611" s="238">
        <v>0</v>
      </c>
      <c r="Q1611" s="232">
        <v>22.22</v>
      </c>
      <c r="R1611" s="232">
        <v>0</v>
      </c>
      <c r="S1611" s="232">
        <v>0</v>
      </c>
      <c r="T1611" s="232">
        <v>0</v>
      </c>
      <c r="U1611" s="232">
        <v>0</v>
      </c>
      <c r="V1611" s="232">
        <v>0</v>
      </c>
      <c r="W1611" s="232">
        <v>0</v>
      </c>
      <c r="X1611" s="232">
        <v>0</v>
      </c>
      <c r="Y1611" s="232">
        <v>0</v>
      </c>
      <c r="Z1611" s="233">
        <v>45991</v>
      </c>
      <c r="AA1611" s="234">
        <v>2</v>
      </c>
      <c r="AB1611" s="232">
        <v>22.22</v>
      </c>
    </row>
    <row r="1612" spans="1:28" x14ac:dyDescent="0.25">
      <c r="A1612" s="16" t="s">
        <v>873</v>
      </c>
      <c r="B1612" s="16" t="s">
        <v>3474</v>
      </c>
      <c r="C1612" s="16" t="s">
        <v>6806</v>
      </c>
      <c r="D1612" s="16" t="s">
        <v>6807</v>
      </c>
      <c r="F1612" s="16" t="s">
        <v>3640</v>
      </c>
      <c r="G1612" s="16" t="s">
        <v>3641</v>
      </c>
      <c r="H1612" s="238">
        <v>3</v>
      </c>
      <c r="I1612" s="238">
        <v>0</v>
      </c>
      <c r="J1612" s="238">
        <v>0</v>
      </c>
      <c r="K1612" s="238">
        <v>0</v>
      </c>
      <c r="L1612" s="238">
        <v>0</v>
      </c>
      <c r="M1612" s="238">
        <v>0</v>
      </c>
      <c r="N1612" s="238">
        <v>0</v>
      </c>
      <c r="O1612" s="238">
        <v>0</v>
      </c>
      <c r="P1612" s="238">
        <v>0</v>
      </c>
      <c r="Q1612" s="232">
        <v>33.33</v>
      </c>
      <c r="R1612" s="232">
        <v>0</v>
      </c>
      <c r="S1612" s="232">
        <v>0</v>
      </c>
      <c r="T1612" s="232">
        <v>0</v>
      </c>
      <c r="U1612" s="232">
        <v>0</v>
      </c>
      <c r="V1612" s="232">
        <v>0</v>
      </c>
      <c r="W1612" s="232">
        <v>0</v>
      </c>
      <c r="X1612" s="232">
        <v>0</v>
      </c>
      <c r="Y1612" s="232">
        <v>0</v>
      </c>
      <c r="Z1612" s="233">
        <v>45991</v>
      </c>
      <c r="AA1612" s="234">
        <v>3</v>
      </c>
      <c r="AB1612" s="232">
        <v>33.33</v>
      </c>
    </row>
    <row r="1613" spans="1:28" x14ac:dyDescent="0.25">
      <c r="A1613" s="16" t="s">
        <v>873</v>
      </c>
      <c r="B1613" s="16" t="s">
        <v>3474</v>
      </c>
      <c r="C1613" s="16" t="s">
        <v>6808</v>
      </c>
      <c r="D1613" s="16" t="s">
        <v>6809</v>
      </c>
      <c r="F1613" s="16" t="s">
        <v>3640</v>
      </c>
      <c r="G1613" s="16" t="s">
        <v>3641</v>
      </c>
      <c r="H1613" s="238">
        <v>1</v>
      </c>
      <c r="I1613" s="238">
        <v>0</v>
      </c>
      <c r="J1613" s="238">
        <v>0</v>
      </c>
      <c r="K1613" s="238">
        <v>0</v>
      </c>
      <c r="L1613" s="238">
        <v>0</v>
      </c>
      <c r="M1613" s="238">
        <v>0</v>
      </c>
      <c r="N1613" s="238">
        <v>0</v>
      </c>
      <c r="O1613" s="238">
        <v>0</v>
      </c>
      <c r="P1613" s="238">
        <v>0</v>
      </c>
      <c r="Q1613" s="232">
        <v>11.11</v>
      </c>
      <c r="R1613" s="232">
        <v>0</v>
      </c>
      <c r="S1613" s="232">
        <v>0</v>
      </c>
      <c r="T1613" s="232">
        <v>0</v>
      </c>
      <c r="U1613" s="232">
        <v>0</v>
      </c>
      <c r="V1613" s="232">
        <v>0</v>
      </c>
      <c r="W1613" s="232">
        <v>0</v>
      </c>
      <c r="X1613" s="232">
        <v>0</v>
      </c>
      <c r="Y1613" s="232">
        <v>0</v>
      </c>
      <c r="Z1613" s="233">
        <v>45991</v>
      </c>
      <c r="AA1613" s="234">
        <v>1</v>
      </c>
      <c r="AB1613" s="232">
        <v>11.11</v>
      </c>
    </row>
    <row r="1614" spans="1:28" x14ac:dyDescent="0.25">
      <c r="A1614" s="16" t="s">
        <v>873</v>
      </c>
      <c r="B1614" s="16" t="s">
        <v>3474</v>
      </c>
      <c r="C1614" s="16" t="s">
        <v>6810</v>
      </c>
      <c r="D1614" s="16" t="s">
        <v>6811</v>
      </c>
      <c r="F1614" s="16" t="s">
        <v>3640</v>
      </c>
      <c r="G1614" s="16" t="s">
        <v>3641</v>
      </c>
      <c r="H1614" s="238">
        <v>4</v>
      </c>
      <c r="I1614" s="238">
        <v>0</v>
      </c>
      <c r="J1614" s="238">
        <v>0</v>
      </c>
      <c r="K1614" s="238">
        <v>0</v>
      </c>
      <c r="L1614" s="238">
        <v>0</v>
      </c>
      <c r="M1614" s="238">
        <v>0</v>
      </c>
      <c r="N1614" s="238">
        <v>0</v>
      </c>
      <c r="O1614" s="238">
        <v>0</v>
      </c>
      <c r="P1614" s="238">
        <v>0</v>
      </c>
      <c r="Q1614" s="232">
        <v>44.44</v>
      </c>
      <c r="R1614" s="232">
        <v>0</v>
      </c>
      <c r="S1614" s="232">
        <v>0</v>
      </c>
      <c r="T1614" s="232">
        <v>0</v>
      </c>
      <c r="U1614" s="232">
        <v>0</v>
      </c>
      <c r="V1614" s="232">
        <v>0</v>
      </c>
      <c r="W1614" s="232">
        <v>0</v>
      </c>
      <c r="X1614" s="232">
        <v>0</v>
      </c>
      <c r="Y1614" s="232">
        <v>0</v>
      </c>
      <c r="Z1614" s="233">
        <v>45991</v>
      </c>
      <c r="AA1614" s="234">
        <v>4</v>
      </c>
      <c r="AB1614" s="232">
        <v>44.44</v>
      </c>
    </row>
    <row r="1615" spans="1:28" x14ac:dyDescent="0.25">
      <c r="A1615" s="16" t="s">
        <v>873</v>
      </c>
      <c r="B1615" s="16" t="s">
        <v>3474</v>
      </c>
      <c r="C1615" s="16" t="s">
        <v>6812</v>
      </c>
      <c r="D1615" s="16" t="s">
        <v>6813</v>
      </c>
      <c r="F1615" s="16" t="s">
        <v>3640</v>
      </c>
      <c r="G1615" s="16" t="s">
        <v>3641</v>
      </c>
      <c r="H1615" s="238">
        <v>5</v>
      </c>
      <c r="I1615" s="238">
        <v>0</v>
      </c>
      <c r="J1615" s="238">
        <v>0</v>
      </c>
      <c r="K1615" s="238">
        <v>0</v>
      </c>
      <c r="L1615" s="238">
        <v>0</v>
      </c>
      <c r="M1615" s="238">
        <v>0</v>
      </c>
      <c r="N1615" s="238">
        <v>0</v>
      </c>
      <c r="O1615" s="238">
        <v>0</v>
      </c>
      <c r="P1615" s="238">
        <v>0</v>
      </c>
      <c r="Q1615" s="232">
        <v>55.55</v>
      </c>
      <c r="R1615" s="232">
        <v>0</v>
      </c>
      <c r="S1615" s="232">
        <v>0</v>
      </c>
      <c r="T1615" s="232">
        <v>0</v>
      </c>
      <c r="U1615" s="232">
        <v>0</v>
      </c>
      <c r="V1615" s="232">
        <v>0</v>
      </c>
      <c r="W1615" s="232">
        <v>0</v>
      </c>
      <c r="X1615" s="232">
        <v>0</v>
      </c>
      <c r="Y1615" s="232">
        <v>0</v>
      </c>
      <c r="Z1615" s="233">
        <v>45991</v>
      </c>
      <c r="AA1615" s="234">
        <v>5</v>
      </c>
      <c r="AB1615" s="232">
        <v>55.55</v>
      </c>
    </row>
    <row r="1616" spans="1:28" x14ac:dyDescent="0.25">
      <c r="A1616" s="16" t="s">
        <v>873</v>
      </c>
      <c r="B1616" s="16" t="s">
        <v>3474</v>
      </c>
      <c r="C1616" s="16" t="s">
        <v>6814</v>
      </c>
      <c r="D1616" s="16" t="s">
        <v>6815</v>
      </c>
      <c r="F1616" s="16" t="s">
        <v>3640</v>
      </c>
      <c r="G1616" s="16" t="s">
        <v>3641</v>
      </c>
      <c r="H1616" s="238">
        <v>3</v>
      </c>
      <c r="I1616" s="238">
        <v>0</v>
      </c>
      <c r="J1616" s="238">
        <v>0</v>
      </c>
      <c r="K1616" s="238">
        <v>0</v>
      </c>
      <c r="L1616" s="238">
        <v>0</v>
      </c>
      <c r="M1616" s="238">
        <v>0</v>
      </c>
      <c r="N1616" s="238">
        <v>0</v>
      </c>
      <c r="O1616" s="238">
        <v>0</v>
      </c>
      <c r="P1616" s="238">
        <v>0</v>
      </c>
      <c r="Q1616" s="232">
        <v>33.33</v>
      </c>
      <c r="R1616" s="232">
        <v>0</v>
      </c>
      <c r="S1616" s="232">
        <v>0</v>
      </c>
      <c r="T1616" s="232">
        <v>0</v>
      </c>
      <c r="U1616" s="232">
        <v>0</v>
      </c>
      <c r="V1616" s="232">
        <v>0</v>
      </c>
      <c r="W1616" s="232">
        <v>0</v>
      </c>
      <c r="X1616" s="232">
        <v>0</v>
      </c>
      <c r="Y1616" s="232">
        <v>0</v>
      </c>
      <c r="Z1616" s="233">
        <v>45991</v>
      </c>
      <c r="AA1616" s="234">
        <v>3</v>
      </c>
      <c r="AB1616" s="232">
        <v>33.33</v>
      </c>
    </row>
    <row r="1617" spans="1:28" x14ac:dyDescent="0.25">
      <c r="A1617" s="16" t="s">
        <v>873</v>
      </c>
      <c r="B1617" s="16" t="s">
        <v>3474</v>
      </c>
      <c r="C1617" s="16" t="s">
        <v>6816</v>
      </c>
      <c r="D1617" s="16" t="s">
        <v>6817</v>
      </c>
      <c r="F1617" s="16" t="s">
        <v>3640</v>
      </c>
      <c r="G1617" s="16" t="s">
        <v>3641</v>
      </c>
      <c r="H1617" s="238">
        <v>10</v>
      </c>
      <c r="I1617" s="238">
        <v>0</v>
      </c>
      <c r="J1617" s="238">
        <v>0</v>
      </c>
      <c r="K1617" s="238">
        <v>0</v>
      </c>
      <c r="L1617" s="238">
        <v>0</v>
      </c>
      <c r="M1617" s="238">
        <v>0</v>
      </c>
      <c r="N1617" s="238">
        <v>0</v>
      </c>
      <c r="O1617" s="238">
        <v>0</v>
      </c>
      <c r="P1617" s="238">
        <v>0</v>
      </c>
      <c r="Q1617" s="232">
        <v>111.1</v>
      </c>
      <c r="R1617" s="232">
        <v>0</v>
      </c>
      <c r="S1617" s="232">
        <v>0</v>
      </c>
      <c r="T1617" s="232">
        <v>0</v>
      </c>
      <c r="U1617" s="232">
        <v>0</v>
      </c>
      <c r="V1617" s="232">
        <v>0</v>
      </c>
      <c r="W1617" s="232">
        <v>0</v>
      </c>
      <c r="X1617" s="232">
        <v>0</v>
      </c>
      <c r="Y1617" s="232">
        <v>0</v>
      </c>
      <c r="Z1617" s="233">
        <v>45991</v>
      </c>
      <c r="AA1617" s="234">
        <v>10</v>
      </c>
      <c r="AB1617" s="232">
        <v>111.1</v>
      </c>
    </row>
    <row r="1618" spans="1:28" x14ac:dyDescent="0.25">
      <c r="A1618" s="16" t="s">
        <v>873</v>
      </c>
      <c r="B1618" s="16" t="s">
        <v>3474</v>
      </c>
      <c r="C1618" s="16" t="s">
        <v>6818</v>
      </c>
      <c r="D1618" s="16" t="s">
        <v>6819</v>
      </c>
      <c r="F1618" s="16" t="s">
        <v>3640</v>
      </c>
      <c r="G1618" s="16" t="s">
        <v>3641</v>
      </c>
      <c r="H1618" s="238">
        <v>5</v>
      </c>
      <c r="I1618" s="238">
        <v>0</v>
      </c>
      <c r="J1618" s="238">
        <v>0</v>
      </c>
      <c r="K1618" s="238">
        <v>0</v>
      </c>
      <c r="L1618" s="238">
        <v>0</v>
      </c>
      <c r="M1618" s="238">
        <v>0</v>
      </c>
      <c r="N1618" s="238">
        <v>0</v>
      </c>
      <c r="O1618" s="238">
        <v>0</v>
      </c>
      <c r="P1618" s="238">
        <v>0</v>
      </c>
      <c r="Q1618" s="232">
        <v>55.55</v>
      </c>
      <c r="R1618" s="232">
        <v>0</v>
      </c>
      <c r="S1618" s="232">
        <v>0</v>
      </c>
      <c r="T1618" s="232">
        <v>0</v>
      </c>
      <c r="U1618" s="232">
        <v>0</v>
      </c>
      <c r="V1618" s="232">
        <v>0</v>
      </c>
      <c r="W1618" s="232">
        <v>0</v>
      </c>
      <c r="X1618" s="232">
        <v>0</v>
      </c>
      <c r="Y1618" s="232">
        <v>0</v>
      </c>
      <c r="Z1618" s="233">
        <v>45991</v>
      </c>
      <c r="AA1618" s="234">
        <v>5</v>
      </c>
      <c r="AB1618" s="232">
        <v>55.55</v>
      </c>
    </row>
    <row r="1619" spans="1:28" x14ac:dyDescent="0.25">
      <c r="A1619" s="16" t="s">
        <v>873</v>
      </c>
      <c r="B1619" s="16" t="s">
        <v>3474</v>
      </c>
      <c r="C1619" s="16" t="s">
        <v>6820</v>
      </c>
      <c r="D1619" s="16" t="s">
        <v>6821</v>
      </c>
      <c r="F1619" s="16" t="s">
        <v>3640</v>
      </c>
      <c r="G1619" s="16" t="s">
        <v>3641</v>
      </c>
      <c r="H1619" s="238">
        <v>5</v>
      </c>
      <c r="I1619" s="238">
        <v>0</v>
      </c>
      <c r="J1619" s="238">
        <v>0</v>
      </c>
      <c r="K1619" s="238">
        <v>0</v>
      </c>
      <c r="L1619" s="238">
        <v>0</v>
      </c>
      <c r="M1619" s="238">
        <v>0</v>
      </c>
      <c r="N1619" s="238">
        <v>0</v>
      </c>
      <c r="O1619" s="238">
        <v>0</v>
      </c>
      <c r="P1619" s="238">
        <v>0</v>
      </c>
      <c r="Q1619" s="232">
        <v>55.55</v>
      </c>
      <c r="R1619" s="232">
        <v>0</v>
      </c>
      <c r="S1619" s="232">
        <v>0</v>
      </c>
      <c r="T1619" s="232">
        <v>0</v>
      </c>
      <c r="U1619" s="232">
        <v>0</v>
      </c>
      <c r="V1619" s="232">
        <v>0</v>
      </c>
      <c r="W1619" s="232">
        <v>0</v>
      </c>
      <c r="X1619" s="232">
        <v>0</v>
      </c>
      <c r="Y1619" s="232">
        <v>0</v>
      </c>
      <c r="Z1619" s="233">
        <v>45991</v>
      </c>
      <c r="AA1619" s="234">
        <v>5</v>
      </c>
      <c r="AB1619" s="232">
        <v>55.55</v>
      </c>
    </row>
    <row r="1620" spans="1:28" x14ac:dyDescent="0.25">
      <c r="A1620" s="16" t="s">
        <v>873</v>
      </c>
      <c r="B1620" s="16" t="s">
        <v>3474</v>
      </c>
      <c r="C1620" s="16" t="s">
        <v>6822</v>
      </c>
      <c r="D1620" s="16" t="s">
        <v>6823</v>
      </c>
      <c r="F1620" s="16" t="s">
        <v>3640</v>
      </c>
      <c r="G1620" s="16" t="s">
        <v>3641</v>
      </c>
      <c r="H1620" s="238">
        <v>4</v>
      </c>
      <c r="I1620" s="238">
        <v>0</v>
      </c>
      <c r="J1620" s="238">
        <v>0</v>
      </c>
      <c r="K1620" s="238">
        <v>0</v>
      </c>
      <c r="L1620" s="238">
        <v>0</v>
      </c>
      <c r="M1620" s="238">
        <v>0</v>
      </c>
      <c r="N1620" s="238">
        <v>0</v>
      </c>
      <c r="O1620" s="238">
        <v>0</v>
      </c>
      <c r="P1620" s="238">
        <v>0</v>
      </c>
      <c r="Q1620" s="232">
        <v>940</v>
      </c>
      <c r="R1620" s="232">
        <v>0</v>
      </c>
      <c r="S1620" s="232">
        <v>0</v>
      </c>
      <c r="T1620" s="232">
        <v>0</v>
      </c>
      <c r="U1620" s="232">
        <v>0</v>
      </c>
      <c r="V1620" s="232">
        <v>0</v>
      </c>
      <c r="W1620" s="232">
        <v>0</v>
      </c>
      <c r="X1620" s="232">
        <v>0</v>
      </c>
      <c r="Y1620" s="232">
        <v>0</v>
      </c>
      <c r="Z1620" s="233">
        <v>45991</v>
      </c>
      <c r="AA1620" s="234">
        <v>4</v>
      </c>
      <c r="AB1620" s="232">
        <v>940</v>
      </c>
    </row>
    <row r="1621" spans="1:28" x14ac:dyDescent="0.25">
      <c r="A1621" s="16" t="s">
        <v>873</v>
      </c>
      <c r="B1621" s="16" t="s">
        <v>3474</v>
      </c>
      <c r="C1621" s="16" t="s">
        <v>6824</v>
      </c>
      <c r="D1621" s="16" t="s">
        <v>6825</v>
      </c>
      <c r="F1621" s="16" t="s">
        <v>3640</v>
      </c>
      <c r="G1621" s="16" t="s">
        <v>3641</v>
      </c>
      <c r="H1621" s="238">
        <v>12</v>
      </c>
      <c r="I1621" s="238">
        <v>0</v>
      </c>
      <c r="J1621" s="238">
        <v>0</v>
      </c>
      <c r="K1621" s="238">
        <v>0</v>
      </c>
      <c r="L1621" s="238">
        <v>0</v>
      </c>
      <c r="M1621" s="238">
        <v>0</v>
      </c>
      <c r="N1621" s="238">
        <v>0</v>
      </c>
      <c r="O1621" s="238">
        <v>0</v>
      </c>
      <c r="P1621" s="238">
        <v>0</v>
      </c>
      <c r="Q1621" s="232">
        <v>3540</v>
      </c>
      <c r="R1621" s="232">
        <v>0</v>
      </c>
      <c r="S1621" s="232">
        <v>0</v>
      </c>
      <c r="T1621" s="232">
        <v>0</v>
      </c>
      <c r="U1621" s="232">
        <v>0</v>
      </c>
      <c r="V1621" s="232">
        <v>0</v>
      </c>
      <c r="W1621" s="232">
        <v>0</v>
      </c>
      <c r="X1621" s="232">
        <v>0</v>
      </c>
      <c r="Y1621" s="232">
        <v>0</v>
      </c>
      <c r="Z1621" s="233">
        <v>45991</v>
      </c>
      <c r="AA1621" s="234">
        <v>12</v>
      </c>
      <c r="AB1621" s="232">
        <v>3540</v>
      </c>
    </row>
    <row r="1622" spans="1:28" x14ac:dyDescent="0.25">
      <c r="A1622" s="16" t="s">
        <v>873</v>
      </c>
      <c r="B1622" s="16" t="s">
        <v>3474</v>
      </c>
      <c r="C1622" s="16" t="s">
        <v>6826</v>
      </c>
      <c r="D1622" s="16" t="s">
        <v>6827</v>
      </c>
      <c r="F1622" s="16" t="s">
        <v>3640</v>
      </c>
      <c r="G1622" s="16" t="s">
        <v>3641</v>
      </c>
      <c r="H1622" s="238">
        <v>16</v>
      </c>
      <c r="I1622" s="238">
        <v>0</v>
      </c>
      <c r="J1622" s="238">
        <v>0</v>
      </c>
      <c r="K1622" s="238">
        <v>0</v>
      </c>
      <c r="L1622" s="238">
        <v>0</v>
      </c>
      <c r="M1622" s="238">
        <v>0</v>
      </c>
      <c r="N1622" s="238">
        <v>0</v>
      </c>
      <c r="O1622" s="238">
        <v>0</v>
      </c>
      <c r="P1622" s="238">
        <v>0</v>
      </c>
      <c r="Q1622" s="232">
        <v>177.76</v>
      </c>
      <c r="R1622" s="232">
        <v>0</v>
      </c>
      <c r="S1622" s="232">
        <v>0</v>
      </c>
      <c r="T1622" s="232">
        <v>0</v>
      </c>
      <c r="U1622" s="232">
        <v>0</v>
      </c>
      <c r="V1622" s="232">
        <v>0</v>
      </c>
      <c r="W1622" s="232">
        <v>0</v>
      </c>
      <c r="X1622" s="232">
        <v>0</v>
      </c>
      <c r="Y1622" s="232">
        <v>0</v>
      </c>
      <c r="Z1622" s="233">
        <v>45991</v>
      </c>
      <c r="AA1622" s="234">
        <v>16</v>
      </c>
      <c r="AB1622" s="232">
        <v>177.76</v>
      </c>
    </row>
    <row r="1623" spans="1:28" x14ac:dyDescent="0.25">
      <c r="A1623" s="16" t="s">
        <v>873</v>
      </c>
      <c r="B1623" s="16" t="s">
        <v>3474</v>
      </c>
      <c r="C1623" s="16" t="s">
        <v>6828</v>
      </c>
      <c r="D1623" s="16" t="s">
        <v>6829</v>
      </c>
      <c r="F1623" s="16" t="s">
        <v>3640</v>
      </c>
      <c r="G1623" s="16" t="s">
        <v>3641</v>
      </c>
      <c r="H1623" s="238">
        <v>4</v>
      </c>
      <c r="I1623" s="238">
        <v>0</v>
      </c>
      <c r="J1623" s="238">
        <v>0</v>
      </c>
      <c r="K1623" s="238">
        <v>0</v>
      </c>
      <c r="L1623" s="238">
        <v>0</v>
      </c>
      <c r="M1623" s="238">
        <v>0</v>
      </c>
      <c r="N1623" s="238">
        <v>0</v>
      </c>
      <c r="O1623" s="238">
        <v>0</v>
      </c>
      <c r="P1623" s="238">
        <v>0</v>
      </c>
      <c r="Q1623" s="232">
        <v>44.44</v>
      </c>
      <c r="R1623" s="232">
        <v>0</v>
      </c>
      <c r="S1623" s="232">
        <v>0</v>
      </c>
      <c r="T1623" s="232">
        <v>0</v>
      </c>
      <c r="U1623" s="232">
        <v>0</v>
      </c>
      <c r="V1623" s="232">
        <v>0</v>
      </c>
      <c r="W1623" s="232">
        <v>0</v>
      </c>
      <c r="X1623" s="232">
        <v>0</v>
      </c>
      <c r="Y1623" s="232">
        <v>0</v>
      </c>
      <c r="Z1623" s="233">
        <v>45991</v>
      </c>
      <c r="AA1623" s="234">
        <v>4</v>
      </c>
      <c r="AB1623" s="232">
        <v>44.44</v>
      </c>
    </row>
    <row r="1624" spans="1:28" x14ac:dyDescent="0.25">
      <c r="A1624" s="16" t="s">
        <v>873</v>
      </c>
      <c r="B1624" s="16" t="s">
        <v>3474</v>
      </c>
      <c r="C1624" s="16" t="s">
        <v>6830</v>
      </c>
      <c r="D1624" s="16" t="s">
        <v>6831</v>
      </c>
      <c r="F1624" s="16" t="s">
        <v>3640</v>
      </c>
      <c r="G1624" s="16" t="s">
        <v>3641</v>
      </c>
      <c r="H1624" s="238">
        <v>10</v>
      </c>
      <c r="I1624" s="238">
        <v>0</v>
      </c>
      <c r="J1624" s="238">
        <v>0</v>
      </c>
      <c r="K1624" s="238">
        <v>0</v>
      </c>
      <c r="L1624" s="238">
        <v>0</v>
      </c>
      <c r="M1624" s="238">
        <v>0</v>
      </c>
      <c r="N1624" s="238">
        <v>0</v>
      </c>
      <c r="O1624" s="238">
        <v>0</v>
      </c>
      <c r="P1624" s="238">
        <v>0</v>
      </c>
      <c r="Q1624" s="232">
        <v>111.1</v>
      </c>
      <c r="R1624" s="232">
        <v>0</v>
      </c>
      <c r="S1624" s="232">
        <v>0</v>
      </c>
      <c r="T1624" s="232">
        <v>0</v>
      </c>
      <c r="U1624" s="232">
        <v>0</v>
      </c>
      <c r="V1624" s="232">
        <v>0</v>
      </c>
      <c r="W1624" s="232">
        <v>0</v>
      </c>
      <c r="X1624" s="232">
        <v>0</v>
      </c>
      <c r="Y1624" s="232">
        <v>0</v>
      </c>
      <c r="Z1624" s="233">
        <v>45991</v>
      </c>
      <c r="AA1624" s="234">
        <v>10</v>
      </c>
      <c r="AB1624" s="232">
        <v>111.1</v>
      </c>
    </row>
    <row r="1625" spans="1:28" x14ac:dyDescent="0.25">
      <c r="A1625" s="16" t="s">
        <v>873</v>
      </c>
      <c r="B1625" s="16" t="s">
        <v>3474</v>
      </c>
      <c r="C1625" s="16" t="s">
        <v>6832</v>
      </c>
      <c r="D1625" s="16" t="s">
        <v>6833</v>
      </c>
      <c r="F1625" s="16" t="s">
        <v>3640</v>
      </c>
      <c r="G1625" s="16" t="s">
        <v>3641</v>
      </c>
      <c r="H1625" s="238">
        <v>7</v>
      </c>
      <c r="I1625" s="238">
        <v>0</v>
      </c>
      <c r="J1625" s="238">
        <v>0</v>
      </c>
      <c r="K1625" s="238">
        <v>0</v>
      </c>
      <c r="L1625" s="238">
        <v>0</v>
      </c>
      <c r="M1625" s="238">
        <v>0</v>
      </c>
      <c r="N1625" s="238">
        <v>0</v>
      </c>
      <c r="O1625" s="238">
        <v>0</v>
      </c>
      <c r="P1625" s="238">
        <v>0</v>
      </c>
      <c r="Q1625" s="232">
        <v>77.77</v>
      </c>
      <c r="R1625" s="232">
        <v>0</v>
      </c>
      <c r="S1625" s="232">
        <v>0</v>
      </c>
      <c r="T1625" s="232">
        <v>0</v>
      </c>
      <c r="U1625" s="232">
        <v>0</v>
      </c>
      <c r="V1625" s="232">
        <v>0</v>
      </c>
      <c r="W1625" s="232">
        <v>0</v>
      </c>
      <c r="X1625" s="232">
        <v>0</v>
      </c>
      <c r="Y1625" s="232">
        <v>0</v>
      </c>
      <c r="Z1625" s="233">
        <v>45991</v>
      </c>
      <c r="AA1625" s="234">
        <v>7</v>
      </c>
      <c r="AB1625" s="232">
        <v>77.77</v>
      </c>
    </row>
    <row r="1626" spans="1:28" x14ac:dyDescent="0.25">
      <c r="A1626" s="16" t="s">
        <v>873</v>
      </c>
      <c r="B1626" s="16" t="s">
        <v>3474</v>
      </c>
      <c r="C1626" s="16" t="s">
        <v>6834</v>
      </c>
      <c r="D1626" s="16" t="s">
        <v>6835</v>
      </c>
      <c r="F1626" s="16" t="s">
        <v>3640</v>
      </c>
      <c r="G1626" s="16" t="s">
        <v>3641</v>
      </c>
      <c r="H1626" s="238">
        <v>4</v>
      </c>
      <c r="I1626" s="238">
        <v>0</v>
      </c>
      <c r="J1626" s="238">
        <v>0</v>
      </c>
      <c r="K1626" s="238">
        <v>0</v>
      </c>
      <c r="L1626" s="238">
        <v>0</v>
      </c>
      <c r="M1626" s="238">
        <v>0</v>
      </c>
      <c r="N1626" s="238">
        <v>0</v>
      </c>
      <c r="O1626" s="238">
        <v>0</v>
      </c>
      <c r="P1626" s="238">
        <v>0</v>
      </c>
      <c r="Q1626" s="232">
        <v>44.44</v>
      </c>
      <c r="R1626" s="232">
        <v>0</v>
      </c>
      <c r="S1626" s="232">
        <v>0</v>
      </c>
      <c r="T1626" s="232">
        <v>0</v>
      </c>
      <c r="U1626" s="232">
        <v>0</v>
      </c>
      <c r="V1626" s="232">
        <v>0</v>
      </c>
      <c r="W1626" s="232">
        <v>0</v>
      </c>
      <c r="X1626" s="232">
        <v>0</v>
      </c>
      <c r="Y1626" s="232">
        <v>0</v>
      </c>
      <c r="Z1626" s="233">
        <v>45991</v>
      </c>
      <c r="AA1626" s="234">
        <v>4</v>
      </c>
      <c r="AB1626" s="232">
        <v>44.44</v>
      </c>
    </row>
    <row r="1627" spans="1:28" x14ac:dyDescent="0.25">
      <c r="A1627" s="16" t="s">
        <v>873</v>
      </c>
      <c r="B1627" s="16" t="s">
        <v>3474</v>
      </c>
      <c r="C1627" s="16" t="s">
        <v>6836</v>
      </c>
      <c r="D1627" s="16" t="s">
        <v>6837</v>
      </c>
      <c r="F1627" s="16" t="s">
        <v>3640</v>
      </c>
      <c r="G1627" s="16" t="s">
        <v>3641</v>
      </c>
      <c r="H1627" s="238">
        <v>4</v>
      </c>
      <c r="I1627" s="238">
        <v>0</v>
      </c>
      <c r="J1627" s="238">
        <v>0</v>
      </c>
      <c r="K1627" s="238">
        <v>0</v>
      </c>
      <c r="L1627" s="238">
        <v>0</v>
      </c>
      <c r="M1627" s="238">
        <v>0</v>
      </c>
      <c r="N1627" s="238">
        <v>0</v>
      </c>
      <c r="O1627" s="238">
        <v>0</v>
      </c>
      <c r="P1627" s="238">
        <v>0</v>
      </c>
      <c r="Q1627" s="232">
        <v>44.44</v>
      </c>
      <c r="R1627" s="232">
        <v>0</v>
      </c>
      <c r="S1627" s="232">
        <v>0</v>
      </c>
      <c r="T1627" s="232">
        <v>0</v>
      </c>
      <c r="U1627" s="232">
        <v>0</v>
      </c>
      <c r="V1627" s="232">
        <v>0</v>
      </c>
      <c r="W1627" s="232">
        <v>0</v>
      </c>
      <c r="X1627" s="232">
        <v>0</v>
      </c>
      <c r="Y1627" s="232">
        <v>0</v>
      </c>
      <c r="Z1627" s="233">
        <v>45991</v>
      </c>
      <c r="AA1627" s="234">
        <v>4</v>
      </c>
      <c r="AB1627" s="232">
        <v>44.44</v>
      </c>
    </row>
    <row r="1628" spans="1:28" x14ac:dyDescent="0.25">
      <c r="A1628" s="16" t="s">
        <v>873</v>
      </c>
      <c r="B1628" s="16" t="s">
        <v>3474</v>
      </c>
      <c r="C1628" s="16" t="s">
        <v>6838</v>
      </c>
      <c r="D1628" s="16" t="s">
        <v>6839</v>
      </c>
      <c r="F1628" s="16" t="s">
        <v>3640</v>
      </c>
      <c r="G1628" s="16" t="s">
        <v>3641</v>
      </c>
      <c r="H1628" s="238">
        <v>9</v>
      </c>
      <c r="I1628" s="238">
        <v>0</v>
      </c>
      <c r="J1628" s="238">
        <v>0</v>
      </c>
      <c r="K1628" s="238">
        <v>0</v>
      </c>
      <c r="L1628" s="238">
        <v>0</v>
      </c>
      <c r="M1628" s="238">
        <v>0</v>
      </c>
      <c r="N1628" s="238">
        <v>0</v>
      </c>
      <c r="O1628" s="238">
        <v>0</v>
      </c>
      <c r="P1628" s="238">
        <v>0</v>
      </c>
      <c r="Q1628" s="232">
        <v>99.99</v>
      </c>
      <c r="R1628" s="232">
        <v>0</v>
      </c>
      <c r="S1628" s="232">
        <v>0</v>
      </c>
      <c r="T1628" s="232">
        <v>0</v>
      </c>
      <c r="U1628" s="232">
        <v>0</v>
      </c>
      <c r="V1628" s="232">
        <v>0</v>
      </c>
      <c r="W1628" s="232">
        <v>0</v>
      </c>
      <c r="X1628" s="232">
        <v>0</v>
      </c>
      <c r="Y1628" s="232">
        <v>0</v>
      </c>
      <c r="Z1628" s="233">
        <v>45991</v>
      </c>
      <c r="AA1628" s="234">
        <v>9</v>
      </c>
      <c r="AB1628" s="232">
        <v>99.99</v>
      </c>
    </row>
    <row r="1629" spans="1:28" x14ac:dyDescent="0.25">
      <c r="A1629" s="16" t="s">
        <v>873</v>
      </c>
      <c r="B1629" s="16" t="s">
        <v>3474</v>
      </c>
      <c r="C1629" s="16" t="s">
        <v>6840</v>
      </c>
      <c r="D1629" s="16" t="s">
        <v>6841</v>
      </c>
      <c r="F1629" s="16" t="s">
        <v>3640</v>
      </c>
      <c r="G1629" s="16" t="s">
        <v>3641</v>
      </c>
      <c r="H1629" s="238">
        <v>19</v>
      </c>
      <c r="I1629" s="238">
        <v>0</v>
      </c>
      <c r="J1629" s="238">
        <v>0</v>
      </c>
      <c r="K1629" s="238">
        <v>0</v>
      </c>
      <c r="L1629" s="238">
        <v>0</v>
      </c>
      <c r="M1629" s="238">
        <v>0</v>
      </c>
      <c r="N1629" s="238">
        <v>0</v>
      </c>
      <c r="O1629" s="238">
        <v>0</v>
      </c>
      <c r="P1629" s="238">
        <v>0</v>
      </c>
      <c r="Q1629" s="232">
        <v>1548.31</v>
      </c>
      <c r="R1629" s="232">
        <v>0</v>
      </c>
      <c r="S1629" s="232">
        <v>0</v>
      </c>
      <c r="T1629" s="232">
        <v>0</v>
      </c>
      <c r="U1629" s="232">
        <v>0</v>
      </c>
      <c r="V1629" s="232">
        <v>0</v>
      </c>
      <c r="W1629" s="232">
        <v>0</v>
      </c>
      <c r="X1629" s="232">
        <v>0</v>
      </c>
      <c r="Y1629" s="232">
        <v>0</v>
      </c>
      <c r="Z1629" s="233">
        <v>45991</v>
      </c>
      <c r="AA1629" s="234">
        <v>19</v>
      </c>
      <c r="AB1629" s="232">
        <v>1548.31</v>
      </c>
    </row>
    <row r="1630" spans="1:28" x14ac:dyDescent="0.25">
      <c r="A1630" s="16" t="s">
        <v>873</v>
      </c>
      <c r="B1630" s="16" t="s">
        <v>3474</v>
      </c>
      <c r="C1630" s="16" t="s">
        <v>6842</v>
      </c>
      <c r="D1630" s="16" t="s">
        <v>6843</v>
      </c>
      <c r="F1630" s="16" t="s">
        <v>3640</v>
      </c>
      <c r="G1630" s="16" t="s">
        <v>3641</v>
      </c>
      <c r="H1630" s="238">
        <v>1</v>
      </c>
      <c r="I1630" s="238">
        <v>0</v>
      </c>
      <c r="J1630" s="238">
        <v>0</v>
      </c>
      <c r="K1630" s="238">
        <v>0</v>
      </c>
      <c r="L1630" s="238">
        <v>0</v>
      </c>
      <c r="M1630" s="238">
        <v>0</v>
      </c>
      <c r="N1630" s="238">
        <v>0</v>
      </c>
      <c r="O1630" s="238">
        <v>0</v>
      </c>
      <c r="P1630" s="238">
        <v>0</v>
      </c>
      <c r="Q1630" s="232">
        <v>11.11</v>
      </c>
      <c r="R1630" s="232">
        <v>0</v>
      </c>
      <c r="S1630" s="232">
        <v>0</v>
      </c>
      <c r="T1630" s="232">
        <v>0</v>
      </c>
      <c r="U1630" s="232">
        <v>0</v>
      </c>
      <c r="V1630" s="232">
        <v>0</v>
      </c>
      <c r="W1630" s="232">
        <v>0</v>
      </c>
      <c r="X1630" s="232">
        <v>0</v>
      </c>
      <c r="Y1630" s="232">
        <v>0</v>
      </c>
      <c r="Z1630" s="233">
        <v>45991</v>
      </c>
      <c r="AA1630" s="234">
        <v>1</v>
      </c>
      <c r="AB1630" s="232">
        <v>11.11</v>
      </c>
    </row>
    <row r="1631" spans="1:28" x14ac:dyDescent="0.25">
      <c r="A1631" s="16" t="s">
        <v>873</v>
      </c>
      <c r="B1631" s="16" t="s">
        <v>3474</v>
      </c>
      <c r="C1631" s="16" t="s">
        <v>6844</v>
      </c>
      <c r="D1631" s="16" t="s">
        <v>6845</v>
      </c>
      <c r="F1631" s="16" t="s">
        <v>3640</v>
      </c>
      <c r="G1631" s="16" t="s">
        <v>3641</v>
      </c>
      <c r="H1631" s="238">
        <v>10</v>
      </c>
      <c r="I1631" s="238">
        <v>0</v>
      </c>
      <c r="J1631" s="238">
        <v>0</v>
      </c>
      <c r="K1631" s="238">
        <v>0</v>
      </c>
      <c r="L1631" s="238">
        <v>0</v>
      </c>
      <c r="M1631" s="238">
        <v>0</v>
      </c>
      <c r="N1631" s="238">
        <v>0</v>
      </c>
      <c r="O1631" s="238">
        <v>0</v>
      </c>
      <c r="P1631" s="238">
        <v>0</v>
      </c>
      <c r="Q1631" s="232">
        <v>1133.5</v>
      </c>
      <c r="R1631" s="232">
        <v>0</v>
      </c>
      <c r="S1631" s="232">
        <v>0</v>
      </c>
      <c r="T1631" s="232">
        <v>0</v>
      </c>
      <c r="U1631" s="232">
        <v>0</v>
      </c>
      <c r="V1631" s="232">
        <v>0</v>
      </c>
      <c r="W1631" s="232">
        <v>0</v>
      </c>
      <c r="X1631" s="232">
        <v>0</v>
      </c>
      <c r="Y1631" s="232">
        <v>0</v>
      </c>
      <c r="Z1631" s="233">
        <v>45991</v>
      </c>
      <c r="AA1631" s="234">
        <v>10</v>
      </c>
      <c r="AB1631" s="232">
        <v>1133.5</v>
      </c>
    </row>
    <row r="1632" spans="1:28" x14ac:dyDescent="0.25">
      <c r="A1632" s="16" t="s">
        <v>873</v>
      </c>
      <c r="B1632" s="16" t="s">
        <v>3474</v>
      </c>
      <c r="C1632" s="16" t="s">
        <v>6846</v>
      </c>
      <c r="D1632" s="16" t="s">
        <v>6847</v>
      </c>
      <c r="F1632" s="16" t="s">
        <v>3640</v>
      </c>
      <c r="G1632" s="16" t="s">
        <v>3641</v>
      </c>
      <c r="H1632" s="238">
        <v>10</v>
      </c>
      <c r="I1632" s="238">
        <v>0</v>
      </c>
      <c r="J1632" s="238">
        <v>0</v>
      </c>
      <c r="K1632" s="238">
        <v>0</v>
      </c>
      <c r="L1632" s="238">
        <v>0</v>
      </c>
      <c r="M1632" s="238">
        <v>0</v>
      </c>
      <c r="N1632" s="238">
        <v>0</v>
      </c>
      <c r="O1632" s="238">
        <v>0</v>
      </c>
      <c r="P1632" s="238">
        <v>0</v>
      </c>
      <c r="Q1632" s="232">
        <v>11715.4</v>
      </c>
      <c r="R1632" s="232">
        <v>0</v>
      </c>
      <c r="S1632" s="232">
        <v>0</v>
      </c>
      <c r="T1632" s="232">
        <v>0</v>
      </c>
      <c r="U1632" s="232">
        <v>0</v>
      </c>
      <c r="V1632" s="232">
        <v>0</v>
      </c>
      <c r="W1632" s="232">
        <v>0</v>
      </c>
      <c r="X1632" s="232">
        <v>0</v>
      </c>
      <c r="Y1632" s="232">
        <v>0</v>
      </c>
      <c r="Z1632" s="233">
        <v>45991</v>
      </c>
      <c r="AA1632" s="234">
        <v>10</v>
      </c>
      <c r="AB1632" s="232">
        <v>11715.4</v>
      </c>
    </row>
    <row r="1633" spans="1:28" x14ac:dyDescent="0.25">
      <c r="A1633" s="16" t="s">
        <v>873</v>
      </c>
      <c r="B1633" s="16" t="s">
        <v>3474</v>
      </c>
      <c r="C1633" s="16" t="s">
        <v>6848</v>
      </c>
      <c r="D1633" s="16" t="s">
        <v>6849</v>
      </c>
      <c r="F1633" s="16" t="s">
        <v>3640</v>
      </c>
      <c r="G1633" s="16" t="s">
        <v>3641</v>
      </c>
      <c r="H1633" s="238">
        <v>12</v>
      </c>
      <c r="I1633" s="238">
        <v>0</v>
      </c>
      <c r="J1633" s="238">
        <v>0</v>
      </c>
      <c r="K1633" s="238">
        <v>0</v>
      </c>
      <c r="L1633" s="238">
        <v>0</v>
      </c>
      <c r="M1633" s="238">
        <v>0</v>
      </c>
      <c r="N1633" s="238">
        <v>0</v>
      </c>
      <c r="O1633" s="238">
        <v>0</v>
      </c>
      <c r="P1633" s="238">
        <v>0</v>
      </c>
      <c r="Q1633" s="232">
        <v>10842.84</v>
      </c>
      <c r="R1633" s="232">
        <v>0</v>
      </c>
      <c r="S1633" s="232">
        <v>0</v>
      </c>
      <c r="T1633" s="232">
        <v>0</v>
      </c>
      <c r="U1633" s="232">
        <v>0</v>
      </c>
      <c r="V1633" s="232">
        <v>0</v>
      </c>
      <c r="W1633" s="232">
        <v>0</v>
      </c>
      <c r="X1633" s="232">
        <v>0</v>
      </c>
      <c r="Y1633" s="232">
        <v>0</v>
      </c>
      <c r="Z1633" s="233">
        <v>45991</v>
      </c>
      <c r="AA1633" s="234">
        <v>12</v>
      </c>
      <c r="AB1633" s="232">
        <v>10842.84</v>
      </c>
    </row>
    <row r="1634" spans="1:28" x14ac:dyDescent="0.25">
      <c r="A1634" s="16" t="s">
        <v>873</v>
      </c>
      <c r="B1634" s="16" t="s">
        <v>3474</v>
      </c>
      <c r="C1634" s="16" t="s">
        <v>6850</v>
      </c>
      <c r="D1634" s="16" t="s">
        <v>6851</v>
      </c>
      <c r="F1634" s="16" t="s">
        <v>3640</v>
      </c>
      <c r="G1634" s="16" t="s">
        <v>3641</v>
      </c>
      <c r="H1634" s="238">
        <v>10</v>
      </c>
      <c r="I1634" s="238">
        <v>0</v>
      </c>
      <c r="J1634" s="238">
        <v>0</v>
      </c>
      <c r="K1634" s="238">
        <v>0</v>
      </c>
      <c r="L1634" s="238">
        <v>0</v>
      </c>
      <c r="M1634" s="238">
        <v>0</v>
      </c>
      <c r="N1634" s="238">
        <v>0</v>
      </c>
      <c r="O1634" s="238">
        <v>0</v>
      </c>
      <c r="P1634" s="238">
        <v>0</v>
      </c>
      <c r="Q1634" s="232">
        <v>3154.1</v>
      </c>
      <c r="R1634" s="232">
        <v>0</v>
      </c>
      <c r="S1634" s="232">
        <v>0</v>
      </c>
      <c r="T1634" s="232">
        <v>0</v>
      </c>
      <c r="U1634" s="232">
        <v>0</v>
      </c>
      <c r="V1634" s="232">
        <v>0</v>
      </c>
      <c r="W1634" s="232">
        <v>0</v>
      </c>
      <c r="X1634" s="232">
        <v>0</v>
      </c>
      <c r="Y1634" s="232">
        <v>0</v>
      </c>
      <c r="Z1634" s="233">
        <v>45991</v>
      </c>
      <c r="AA1634" s="234">
        <v>10</v>
      </c>
      <c r="AB1634" s="232">
        <v>3154.1</v>
      </c>
    </row>
    <row r="1635" spans="1:28" x14ac:dyDescent="0.25">
      <c r="A1635" s="16" t="s">
        <v>873</v>
      </c>
      <c r="B1635" s="16" t="s">
        <v>3474</v>
      </c>
      <c r="C1635" s="16" t="s">
        <v>6852</v>
      </c>
      <c r="D1635" s="16" t="s">
        <v>6853</v>
      </c>
      <c r="F1635" s="16" t="s">
        <v>3640</v>
      </c>
      <c r="G1635" s="16" t="s">
        <v>3641</v>
      </c>
      <c r="H1635" s="238">
        <v>19</v>
      </c>
      <c r="I1635" s="238">
        <v>0</v>
      </c>
      <c r="J1635" s="238">
        <v>0</v>
      </c>
      <c r="K1635" s="238">
        <v>0</v>
      </c>
      <c r="L1635" s="238">
        <v>0</v>
      </c>
      <c r="M1635" s="238">
        <v>0</v>
      </c>
      <c r="N1635" s="238">
        <v>0</v>
      </c>
      <c r="O1635" s="238">
        <v>0</v>
      </c>
      <c r="P1635" s="238">
        <v>0</v>
      </c>
      <c r="Q1635" s="232">
        <v>7388.15</v>
      </c>
      <c r="R1635" s="232">
        <v>0</v>
      </c>
      <c r="S1635" s="232">
        <v>0</v>
      </c>
      <c r="T1635" s="232">
        <v>0</v>
      </c>
      <c r="U1635" s="232">
        <v>0</v>
      </c>
      <c r="V1635" s="232">
        <v>0</v>
      </c>
      <c r="W1635" s="232">
        <v>0</v>
      </c>
      <c r="X1635" s="232">
        <v>0</v>
      </c>
      <c r="Y1635" s="232">
        <v>0</v>
      </c>
      <c r="Z1635" s="233">
        <v>45991</v>
      </c>
      <c r="AA1635" s="234">
        <v>19</v>
      </c>
      <c r="AB1635" s="232">
        <v>7388.15</v>
      </c>
    </row>
    <row r="1636" spans="1:28" x14ac:dyDescent="0.25">
      <c r="A1636" s="16" t="s">
        <v>873</v>
      </c>
      <c r="B1636" s="16" t="s">
        <v>3474</v>
      </c>
      <c r="C1636" s="16" t="s">
        <v>6854</v>
      </c>
      <c r="D1636" s="16" t="s">
        <v>6855</v>
      </c>
      <c r="F1636" s="16" t="s">
        <v>3640</v>
      </c>
      <c r="G1636" s="16" t="s">
        <v>3641</v>
      </c>
      <c r="H1636" s="238">
        <v>18</v>
      </c>
      <c r="I1636" s="238">
        <v>0</v>
      </c>
      <c r="J1636" s="238">
        <v>0</v>
      </c>
      <c r="K1636" s="238">
        <v>0</v>
      </c>
      <c r="L1636" s="238">
        <v>0</v>
      </c>
      <c r="M1636" s="238">
        <v>0</v>
      </c>
      <c r="N1636" s="238">
        <v>0</v>
      </c>
      <c r="O1636" s="238">
        <v>0</v>
      </c>
      <c r="P1636" s="238">
        <v>0</v>
      </c>
      <c r="Q1636" s="232">
        <v>3728.35</v>
      </c>
      <c r="R1636" s="232">
        <v>0</v>
      </c>
      <c r="S1636" s="232">
        <v>0</v>
      </c>
      <c r="T1636" s="232">
        <v>0</v>
      </c>
      <c r="U1636" s="232">
        <v>0</v>
      </c>
      <c r="V1636" s="232">
        <v>0</v>
      </c>
      <c r="W1636" s="232">
        <v>0</v>
      </c>
      <c r="X1636" s="232">
        <v>0</v>
      </c>
      <c r="Y1636" s="232">
        <v>0</v>
      </c>
      <c r="Z1636" s="233">
        <v>45991</v>
      </c>
      <c r="AA1636" s="234">
        <v>18</v>
      </c>
      <c r="AB1636" s="232">
        <v>3728.35</v>
      </c>
    </row>
    <row r="1637" spans="1:28" x14ac:dyDescent="0.25">
      <c r="A1637" s="16" t="s">
        <v>873</v>
      </c>
      <c r="B1637" s="16" t="s">
        <v>3474</v>
      </c>
      <c r="C1637" s="16" t="s">
        <v>6856</v>
      </c>
      <c r="D1637" s="16" t="s">
        <v>6857</v>
      </c>
      <c r="F1637" s="16" t="s">
        <v>3640</v>
      </c>
      <c r="G1637" s="16" t="s">
        <v>3641</v>
      </c>
      <c r="H1637" s="238">
        <v>6</v>
      </c>
      <c r="I1637" s="238">
        <v>0</v>
      </c>
      <c r="J1637" s="238">
        <v>0</v>
      </c>
      <c r="K1637" s="238">
        <v>0</v>
      </c>
      <c r="L1637" s="238">
        <v>0</v>
      </c>
      <c r="M1637" s="238">
        <v>0</v>
      </c>
      <c r="N1637" s="238">
        <v>0</v>
      </c>
      <c r="O1637" s="238">
        <v>0</v>
      </c>
      <c r="P1637" s="238">
        <v>0</v>
      </c>
      <c r="Q1637" s="232">
        <v>66.66</v>
      </c>
      <c r="R1637" s="232">
        <v>0</v>
      </c>
      <c r="S1637" s="232">
        <v>0</v>
      </c>
      <c r="T1637" s="232">
        <v>0</v>
      </c>
      <c r="U1637" s="232">
        <v>0</v>
      </c>
      <c r="V1637" s="232">
        <v>0</v>
      </c>
      <c r="W1637" s="232">
        <v>0</v>
      </c>
      <c r="X1637" s="232">
        <v>0</v>
      </c>
      <c r="Y1637" s="232">
        <v>0</v>
      </c>
      <c r="Z1637" s="233">
        <v>45991</v>
      </c>
      <c r="AA1637" s="234">
        <v>6</v>
      </c>
      <c r="AB1637" s="232">
        <v>66.66</v>
      </c>
    </row>
    <row r="1638" spans="1:28" x14ac:dyDescent="0.25">
      <c r="A1638" s="16" t="s">
        <v>873</v>
      </c>
      <c r="B1638" s="16" t="s">
        <v>3474</v>
      </c>
      <c r="C1638" s="16" t="s">
        <v>6858</v>
      </c>
      <c r="D1638" s="16" t="s">
        <v>6859</v>
      </c>
      <c r="F1638" s="16" t="s">
        <v>3640</v>
      </c>
      <c r="G1638" s="16" t="s">
        <v>3641</v>
      </c>
      <c r="H1638" s="238">
        <v>2</v>
      </c>
      <c r="I1638" s="238">
        <v>0</v>
      </c>
      <c r="J1638" s="238">
        <v>0</v>
      </c>
      <c r="K1638" s="238">
        <v>0</v>
      </c>
      <c r="L1638" s="238">
        <v>0</v>
      </c>
      <c r="M1638" s="238">
        <v>0</v>
      </c>
      <c r="N1638" s="238">
        <v>0</v>
      </c>
      <c r="O1638" s="238">
        <v>0</v>
      </c>
      <c r="P1638" s="238">
        <v>0</v>
      </c>
      <c r="Q1638" s="232">
        <v>22.22</v>
      </c>
      <c r="R1638" s="232">
        <v>0</v>
      </c>
      <c r="S1638" s="232">
        <v>0</v>
      </c>
      <c r="T1638" s="232">
        <v>0</v>
      </c>
      <c r="U1638" s="232">
        <v>0</v>
      </c>
      <c r="V1638" s="232">
        <v>0</v>
      </c>
      <c r="W1638" s="232">
        <v>0</v>
      </c>
      <c r="X1638" s="232">
        <v>0</v>
      </c>
      <c r="Y1638" s="232">
        <v>0</v>
      </c>
      <c r="Z1638" s="233">
        <v>45991</v>
      </c>
      <c r="AA1638" s="234">
        <v>2</v>
      </c>
      <c r="AB1638" s="232">
        <v>22.22</v>
      </c>
    </row>
    <row r="1639" spans="1:28" x14ac:dyDescent="0.25">
      <c r="A1639" s="16" t="s">
        <v>873</v>
      </c>
      <c r="B1639" s="16" t="s">
        <v>3474</v>
      </c>
      <c r="C1639" s="16" t="s">
        <v>6860</v>
      </c>
      <c r="D1639" s="16" t="s">
        <v>6861</v>
      </c>
      <c r="F1639" s="16" t="s">
        <v>3640</v>
      </c>
      <c r="G1639" s="16" t="s">
        <v>3641</v>
      </c>
      <c r="H1639" s="238">
        <v>1</v>
      </c>
      <c r="I1639" s="238">
        <v>0</v>
      </c>
      <c r="J1639" s="238">
        <v>0</v>
      </c>
      <c r="K1639" s="238">
        <v>0</v>
      </c>
      <c r="L1639" s="238">
        <v>0</v>
      </c>
      <c r="M1639" s="238">
        <v>0</v>
      </c>
      <c r="N1639" s="238">
        <v>0</v>
      </c>
      <c r="O1639" s="238">
        <v>0</v>
      </c>
      <c r="P1639" s="238">
        <v>0</v>
      </c>
      <c r="Q1639" s="232">
        <v>11.11</v>
      </c>
      <c r="R1639" s="232">
        <v>0</v>
      </c>
      <c r="S1639" s="232">
        <v>0</v>
      </c>
      <c r="T1639" s="232">
        <v>0</v>
      </c>
      <c r="U1639" s="232">
        <v>0</v>
      </c>
      <c r="V1639" s="232">
        <v>0</v>
      </c>
      <c r="W1639" s="232">
        <v>0</v>
      </c>
      <c r="X1639" s="232">
        <v>0</v>
      </c>
      <c r="Y1639" s="232">
        <v>0</v>
      </c>
      <c r="Z1639" s="233">
        <v>45991</v>
      </c>
      <c r="AA1639" s="234">
        <v>1</v>
      </c>
      <c r="AB1639" s="232">
        <v>11.11</v>
      </c>
    </row>
    <row r="1640" spans="1:28" x14ac:dyDescent="0.25">
      <c r="A1640" s="16" t="s">
        <v>873</v>
      </c>
      <c r="B1640" s="16" t="s">
        <v>3474</v>
      </c>
      <c r="C1640" s="16" t="s">
        <v>6862</v>
      </c>
      <c r="D1640" s="16" t="s">
        <v>6863</v>
      </c>
      <c r="F1640" s="16" t="s">
        <v>3640</v>
      </c>
      <c r="G1640" s="16" t="s">
        <v>3641</v>
      </c>
      <c r="H1640" s="238">
        <v>1</v>
      </c>
      <c r="I1640" s="238">
        <v>0</v>
      </c>
      <c r="J1640" s="238">
        <v>0</v>
      </c>
      <c r="K1640" s="238">
        <v>0</v>
      </c>
      <c r="L1640" s="238">
        <v>0</v>
      </c>
      <c r="M1640" s="238">
        <v>0</v>
      </c>
      <c r="N1640" s="238">
        <v>0</v>
      </c>
      <c r="O1640" s="238">
        <v>0</v>
      </c>
      <c r="P1640" s="238">
        <v>0</v>
      </c>
      <c r="Q1640" s="232">
        <v>11.11</v>
      </c>
      <c r="R1640" s="232">
        <v>0</v>
      </c>
      <c r="S1640" s="232">
        <v>0</v>
      </c>
      <c r="T1640" s="232">
        <v>0</v>
      </c>
      <c r="U1640" s="232">
        <v>0</v>
      </c>
      <c r="V1640" s="232">
        <v>0</v>
      </c>
      <c r="W1640" s="232">
        <v>0</v>
      </c>
      <c r="X1640" s="232">
        <v>0</v>
      </c>
      <c r="Y1640" s="232">
        <v>0</v>
      </c>
      <c r="Z1640" s="233">
        <v>45991</v>
      </c>
      <c r="AA1640" s="234">
        <v>1</v>
      </c>
      <c r="AB1640" s="232">
        <v>11.11</v>
      </c>
    </row>
    <row r="1641" spans="1:28" x14ac:dyDescent="0.25">
      <c r="A1641" s="16" t="s">
        <v>873</v>
      </c>
      <c r="B1641" s="16" t="s">
        <v>3474</v>
      </c>
      <c r="C1641" s="16" t="s">
        <v>6864</v>
      </c>
      <c r="D1641" s="16" t="s">
        <v>6865</v>
      </c>
      <c r="F1641" s="16" t="s">
        <v>3640</v>
      </c>
      <c r="G1641" s="16" t="s">
        <v>3641</v>
      </c>
      <c r="H1641" s="238">
        <v>1</v>
      </c>
      <c r="I1641" s="238">
        <v>0</v>
      </c>
      <c r="J1641" s="238">
        <v>0</v>
      </c>
      <c r="K1641" s="238">
        <v>0</v>
      </c>
      <c r="L1641" s="238">
        <v>0</v>
      </c>
      <c r="M1641" s="238">
        <v>0</v>
      </c>
      <c r="N1641" s="238">
        <v>0</v>
      </c>
      <c r="O1641" s="238">
        <v>0</v>
      </c>
      <c r="P1641" s="238">
        <v>0</v>
      </c>
      <c r="Q1641" s="232">
        <v>11.11</v>
      </c>
      <c r="R1641" s="232">
        <v>0</v>
      </c>
      <c r="S1641" s="232">
        <v>0</v>
      </c>
      <c r="T1641" s="232">
        <v>0</v>
      </c>
      <c r="U1641" s="232">
        <v>0</v>
      </c>
      <c r="V1641" s="232">
        <v>0</v>
      </c>
      <c r="W1641" s="232">
        <v>0</v>
      </c>
      <c r="X1641" s="232">
        <v>0</v>
      </c>
      <c r="Y1641" s="232">
        <v>0</v>
      </c>
      <c r="Z1641" s="233">
        <v>45991</v>
      </c>
      <c r="AA1641" s="234">
        <v>1</v>
      </c>
      <c r="AB1641" s="232">
        <v>11.11</v>
      </c>
    </row>
    <row r="1642" spans="1:28" x14ac:dyDescent="0.25">
      <c r="A1642" s="16" t="s">
        <v>873</v>
      </c>
      <c r="B1642" s="16" t="s">
        <v>3474</v>
      </c>
      <c r="C1642" s="16" t="s">
        <v>6866</v>
      </c>
      <c r="D1642" s="16" t="s">
        <v>6867</v>
      </c>
      <c r="F1642" s="16" t="s">
        <v>3640</v>
      </c>
      <c r="G1642" s="16" t="s">
        <v>3641</v>
      </c>
      <c r="H1642" s="238">
        <v>1</v>
      </c>
      <c r="I1642" s="238">
        <v>0</v>
      </c>
      <c r="J1642" s="238">
        <v>0</v>
      </c>
      <c r="K1642" s="238">
        <v>0</v>
      </c>
      <c r="L1642" s="238">
        <v>0</v>
      </c>
      <c r="M1642" s="238">
        <v>0</v>
      </c>
      <c r="N1642" s="238">
        <v>0</v>
      </c>
      <c r="O1642" s="238">
        <v>0</v>
      </c>
      <c r="P1642" s="238">
        <v>0</v>
      </c>
      <c r="Q1642" s="232">
        <v>11.11</v>
      </c>
      <c r="R1642" s="232">
        <v>0</v>
      </c>
      <c r="S1642" s="232">
        <v>0</v>
      </c>
      <c r="T1642" s="232">
        <v>0</v>
      </c>
      <c r="U1642" s="232">
        <v>0</v>
      </c>
      <c r="V1642" s="232">
        <v>0</v>
      </c>
      <c r="W1642" s="232">
        <v>0</v>
      </c>
      <c r="X1642" s="232">
        <v>0</v>
      </c>
      <c r="Y1642" s="232">
        <v>0</v>
      </c>
      <c r="Z1642" s="233">
        <v>45991</v>
      </c>
      <c r="AA1642" s="234">
        <v>1</v>
      </c>
      <c r="AB1642" s="232">
        <v>11.11</v>
      </c>
    </row>
    <row r="1643" spans="1:28" x14ac:dyDescent="0.25">
      <c r="A1643" s="16" t="s">
        <v>873</v>
      </c>
      <c r="B1643" s="16" t="s">
        <v>3474</v>
      </c>
      <c r="C1643" s="16" t="s">
        <v>6868</v>
      </c>
      <c r="D1643" s="16" t="s">
        <v>6869</v>
      </c>
      <c r="F1643" s="16" t="s">
        <v>3640</v>
      </c>
      <c r="G1643" s="16" t="s">
        <v>3641</v>
      </c>
      <c r="H1643" s="238">
        <v>4</v>
      </c>
      <c r="I1643" s="238">
        <v>0</v>
      </c>
      <c r="J1643" s="238">
        <v>0</v>
      </c>
      <c r="K1643" s="238">
        <v>0</v>
      </c>
      <c r="L1643" s="238">
        <v>0</v>
      </c>
      <c r="M1643" s="238">
        <v>0</v>
      </c>
      <c r="N1643" s="238">
        <v>0</v>
      </c>
      <c r="O1643" s="238">
        <v>0</v>
      </c>
      <c r="P1643" s="238">
        <v>0</v>
      </c>
      <c r="Q1643" s="232">
        <v>44.44</v>
      </c>
      <c r="R1643" s="232">
        <v>0</v>
      </c>
      <c r="S1643" s="232">
        <v>0</v>
      </c>
      <c r="T1643" s="232">
        <v>0</v>
      </c>
      <c r="U1643" s="232">
        <v>0</v>
      </c>
      <c r="V1643" s="232">
        <v>0</v>
      </c>
      <c r="W1643" s="232">
        <v>0</v>
      </c>
      <c r="X1643" s="232">
        <v>0</v>
      </c>
      <c r="Y1643" s="232">
        <v>0</v>
      </c>
      <c r="Z1643" s="233">
        <v>45991</v>
      </c>
      <c r="AA1643" s="234">
        <v>4</v>
      </c>
      <c r="AB1643" s="232">
        <v>44.44</v>
      </c>
    </row>
    <row r="1644" spans="1:28" x14ac:dyDescent="0.25">
      <c r="A1644" s="16" t="s">
        <v>873</v>
      </c>
      <c r="B1644" s="16" t="s">
        <v>3474</v>
      </c>
      <c r="C1644" s="16" t="s">
        <v>6870</v>
      </c>
      <c r="D1644" s="16" t="s">
        <v>6871</v>
      </c>
      <c r="F1644" s="16" t="s">
        <v>3640</v>
      </c>
      <c r="G1644" s="16" t="s">
        <v>3641</v>
      </c>
      <c r="H1644" s="238">
        <v>2</v>
      </c>
      <c r="I1644" s="238">
        <v>0</v>
      </c>
      <c r="J1644" s="238">
        <v>0</v>
      </c>
      <c r="K1644" s="238">
        <v>0</v>
      </c>
      <c r="L1644" s="238">
        <v>0</v>
      </c>
      <c r="M1644" s="238">
        <v>0</v>
      </c>
      <c r="N1644" s="238">
        <v>0</v>
      </c>
      <c r="O1644" s="238">
        <v>0</v>
      </c>
      <c r="P1644" s="238">
        <v>0</v>
      </c>
      <c r="Q1644" s="232">
        <v>22.22</v>
      </c>
      <c r="R1644" s="232">
        <v>0</v>
      </c>
      <c r="S1644" s="232">
        <v>0</v>
      </c>
      <c r="T1644" s="232">
        <v>0</v>
      </c>
      <c r="U1644" s="232">
        <v>0</v>
      </c>
      <c r="V1644" s="232">
        <v>0</v>
      </c>
      <c r="W1644" s="232">
        <v>0</v>
      </c>
      <c r="X1644" s="232">
        <v>0</v>
      </c>
      <c r="Y1644" s="232">
        <v>0</v>
      </c>
      <c r="Z1644" s="233">
        <v>45991</v>
      </c>
      <c r="AA1644" s="234">
        <v>2</v>
      </c>
      <c r="AB1644" s="232">
        <v>22.22</v>
      </c>
    </row>
    <row r="1645" spans="1:28" x14ac:dyDescent="0.25">
      <c r="A1645" s="16" t="s">
        <v>873</v>
      </c>
      <c r="B1645" s="16" t="s">
        <v>3474</v>
      </c>
      <c r="C1645" s="16" t="s">
        <v>6872</v>
      </c>
      <c r="D1645" s="16" t="s">
        <v>6873</v>
      </c>
      <c r="F1645" s="16" t="s">
        <v>3640</v>
      </c>
      <c r="G1645" s="16" t="s">
        <v>3641</v>
      </c>
      <c r="H1645" s="238">
        <v>2</v>
      </c>
      <c r="I1645" s="238">
        <v>0</v>
      </c>
      <c r="J1645" s="238">
        <v>0</v>
      </c>
      <c r="K1645" s="238">
        <v>0</v>
      </c>
      <c r="L1645" s="238">
        <v>0</v>
      </c>
      <c r="M1645" s="238">
        <v>0</v>
      </c>
      <c r="N1645" s="238">
        <v>0</v>
      </c>
      <c r="O1645" s="238">
        <v>0</v>
      </c>
      <c r="P1645" s="238">
        <v>0</v>
      </c>
      <c r="Q1645" s="232">
        <v>22.22</v>
      </c>
      <c r="R1645" s="232">
        <v>0</v>
      </c>
      <c r="S1645" s="232">
        <v>0</v>
      </c>
      <c r="T1645" s="232">
        <v>0</v>
      </c>
      <c r="U1645" s="232">
        <v>0</v>
      </c>
      <c r="V1645" s="232">
        <v>0</v>
      </c>
      <c r="W1645" s="232">
        <v>0</v>
      </c>
      <c r="X1645" s="232">
        <v>0</v>
      </c>
      <c r="Y1645" s="232">
        <v>0</v>
      </c>
      <c r="Z1645" s="233">
        <v>45991</v>
      </c>
      <c r="AA1645" s="234">
        <v>2</v>
      </c>
      <c r="AB1645" s="232">
        <v>22.22</v>
      </c>
    </row>
    <row r="1646" spans="1:28" x14ac:dyDescent="0.25">
      <c r="A1646" s="16" t="s">
        <v>873</v>
      </c>
      <c r="B1646" s="16" t="s">
        <v>3474</v>
      </c>
      <c r="C1646" s="16" t="s">
        <v>6874</v>
      </c>
      <c r="D1646" s="16" t="s">
        <v>6875</v>
      </c>
      <c r="F1646" s="16" t="s">
        <v>3640</v>
      </c>
      <c r="G1646" s="16" t="s">
        <v>3641</v>
      </c>
      <c r="H1646" s="238">
        <v>2</v>
      </c>
      <c r="I1646" s="238">
        <v>0</v>
      </c>
      <c r="J1646" s="238">
        <v>0</v>
      </c>
      <c r="K1646" s="238">
        <v>0</v>
      </c>
      <c r="L1646" s="238">
        <v>0</v>
      </c>
      <c r="M1646" s="238">
        <v>0</v>
      </c>
      <c r="N1646" s="238">
        <v>0</v>
      </c>
      <c r="O1646" s="238">
        <v>0</v>
      </c>
      <c r="P1646" s="238">
        <v>0</v>
      </c>
      <c r="Q1646" s="232">
        <v>22.22</v>
      </c>
      <c r="R1646" s="232">
        <v>0</v>
      </c>
      <c r="S1646" s="232">
        <v>0</v>
      </c>
      <c r="T1646" s="232">
        <v>0</v>
      </c>
      <c r="U1646" s="232">
        <v>0</v>
      </c>
      <c r="V1646" s="232">
        <v>0</v>
      </c>
      <c r="W1646" s="232">
        <v>0</v>
      </c>
      <c r="X1646" s="232">
        <v>0</v>
      </c>
      <c r="Y1646" s="232">
        <v>0</v>
      </c>
      <c r="Z1646" s="233">
        <v>45991</v>
      </c>
      <c r="AA1646" s="234">
        <v>2</v>
      </c>
      <c r="AB1646" s="232">
        <v>22.22</v>
      </c>
    </row>
    <row r="1647" spans="1:28" x14ac:dyDescent="0.25">
      <c r="A1647" s="16" t="s">
        <v>873</v>
      </c>
      <c r="B1647" s="16" t="s">
        <v>3474</v>
      </c>
      <c r="C1647" s="16" t="s">
        <v>6876</v>
      </c>
      <c r="D1647" s="16" t="s">
        <v>6877</v>
      </c>
      <c r="F1647" s="16" t="s">
        <v>3640</v>
      </c>
      <c r="G1647" s="16" t="s">
        <v>3641</v>
      </c>
      <c r="H1647" s="238">
        <v>1</v>
      </c>
      <c r="I1647" s="238">
        <v>0</v>
      </c>
      <c r="J1647" s="238">
        <v>0</v>
      </c>
      <c r="K1647" s="238">
        <v>0</v>
      </c>
      <c r="L1647" s="238">
        <v>0</v>
      </c>
      <c r="M1647" s="238">
        <v>0</v>
      </c>
      <c r="N1647" s="238">
        <v>0</v>
      </c>
      <c r="O1647" s="238">
        <v>0</v>
      </c>
      <c r="P1647" s="238">
        <v>0</v>
      </c>
      <c r="Q1647" s="232">
        <v>11.11</v>
      </c>
      <c r="R1647" s="232">
        <v>0</v>
      </c>
      <c r="S1647" s="232">
        <v>0</v>
      </c>
      <c r="T1647" s="232">
        <v>0</v>
      </c>
      <c r="U1647" s="232">
        <v>0</v>
      </c>
      <c r="V1647" s="232">
        <v>0</v>
      </c>
      <c r="W1647" s="232">
        <v>0</v>
      </c>
      <c r="X1647" s="232">
        <v>0</v>
      </c>
      <c r="Y1647" s="232">
        <v>0</v>
      </c>
      <c r="Z1647" s="233">
        <v>45991</v>
      </c>
      <c r="AA1647" s="234">
        <v>1</v>
      </c>
      <c r="AB1647" s="232">
        <v>11.11</v>
      </c>
    </row>
    <row r="1648" spans="1:28" x14ac:dyDescent="0.25">
      <c r="A1648" s="16" t="s">
        <v>873</v>
      </c>
      <c r="B1648" s="16" t="s">
        <v>3474</v>
      </c>
      <c r="C1648" s="16" t="s">
        <v>6878</v>
      </c>
      <c r="D1648" s="16" t="s">
        <v>6879</v>
      </c>
      <c r="F1648" s="16" t="s">
        <v>3640</v>
      </c>
      <c r="G1648" s="16" t="s">
        <v>3641</v>
      </c>
      <c r="H1648" s="238">
        <v>2</v>
      </c>
      <c r="I1648" s="238">
        <v>0</v>
      </c>
      <c r="J1648" s="238">
        <v>0</v>
      </c>
      <c r="K1648" s="238">
        <v>0</v>
      </c>
      <c r="L1648" s="238">
        <v>0</v>
      </c>
      <c r="M1648" s="238">
        <v>0</v>
      </c>
      <c r="N1648" s="238">
        <v>0</v>
      </c>
      <c r="O1648" s="238">
        <v>0</v>
      </c>
      <c r="P1648" s="238">
        <v>0</v>
      </c>
      <c r="Q1648" s="232">
        <v>22.22</v>
      </c>
      <c r="R1648" s="232">
        <v>0</v>
      </c>
      <c r="S1648" s="232">
        <v>0</v>
      </c>
      <c r="T1648" s="232">
        <v>0</v>
      </c>
      <c r="U1648" s="232">
        <v>0</v>
      </c>
      <c r="V1648" s="232">
        <v>0</v>
      </c>
      <c r="W1648" s="232">
        <v>0</v>
      </c>
      <c r="X1648" s="232">
        <v>0</v>
      </c>
      <c r="Y1648" s="232">
        <v>0</v>
      </c>
      <c r="Z1648" s="233">
        <v>45991</v>
      </c>
      <c r="AA1648" s="234">
        <v>2</v>
      </c>
      <c r="AB1648" s="232">
        <v>22.22</v>
      </c>
    </row>
    <row r="1649" spans="1:28" x14ac:dyDescent="0.25">
      <c r="A1649" s="16" t="s">
        <v>873</v>
      </c>
      <c r="B1649" s="16" t="s">
        <v>3474</v>
      </c>
      <c r="C1649" s="16" t="s">
        <v>6880</v>
      </c>
      <c r="D1649" s="16" t="s">
        <v>6881</v>
      </c>
      <c r="F1649" s="16" t="s">
        <v>3640</v>
      </c>
      <c r="G1649" s="16" t="s">
        <v>3641</v>
      </c>
      <c r="H1649" s="238">
        <v>3</v>
      </c>
      <c r="I1649" s="238">
        <v>0</v>
      </c>
      <c r="J1649" s="238">
        <v>0</v>
      </c>
      <c r="K1649" s="238">
        <v>0</v>
      </c>
      <c r="L1649" s="238">
        <v>0</v>
      </c>
      <c r="M1649" s="238">
        <v>0</v>
      </c>
      <c r="N1649" s="238">
        <v>0</v>
      </c>
      <c r="O1649" s="238">
        <v>0</v>
      </c>
      <c r="P1649" s="238">
        <v>0</v>
      </c>
      <c r="Q1649" s="232">
        <v>33.33</v>
      </c>
      <c r="R1649" s="232">
        <v>0</v>
      </c>
      <c r="S1649" s="232">
        <v>0</v>
      </c>
      <c r="T1649" s="232">
        <v>0</v>
      </c>
      <c r="U1649" s="232">
        <v>0</v>
      </c>
      <c r="V1649" s="232">
        <v>0</v>
      </c>
      <c r="W1649" s="232">
        <v>0</v>
      </c>
      <c r="X1649" s="232">
        <v>0</v>
      </c>
      <c r="Y1649" s="232">
        <v>0</v>
      </c>
      <c r="Z1649" s="233">
        <v>45991</v>
      </c>
      <c r="AA1649" s="234">
        <v>3</v>
      </c>
      <c r="AB1649" s="232">
        <v>33.33</v>
      </c>
    </row>
    <row r="1650" spans="1:28" x14ac:dyDescent="0.25">
      <c r="A1650" s="16" t="s">
        <v>873</v>
      </c>
      <c r="B1650" s="16" t="s">
        <v>3474</v>
      </c>
      <c r="C1650" s="16" t="s">
        <v>6882</v>
      </c>
      <c r="D1650" s="16" t="s">
        <v>6883</v>
      </c>
      <c r="F1650" s="16" t="s">
        <v>3640</v>
      </c>
      <c r="G1650" s="16" t="s">
        <v>3641</v>
      </c>
      <c r="H1650" s="238">
        <v>1</v>
      </c>
      <c r="I1650" s="238">
        <v>0</v>
      </c>
      <c r="J1650" s="238">
        <v>0</v>
      </c>
      <c r="K1650" s="238">
        <v>0</v>
      </c>
      <c r="L1650" s="238">
        <v>0</v>
      </c>
      <c r="M1650" s="238">
        <v>0</v>
      </c>
      <c r="N1650" s="238">
        <v>0</v>
      </c>
      <c r="O1650" s="238">
        <v>0</v>
      </c>
      <c r="P1650" s="238">
        <v>0</v>
      </c>
      <c r="Q1650" s="232">
        <v>11.11</v>
      </c>
      <c r="R1650" s="232">
        <v>0</v>
      </c>
      <c r="S1650" s="232">
        <v>0</v>
      </c>
      <c r="T1650" s="232">
        <v>0</v>
      </c>
      <c r="U1650" s="232">
        <v>0</v>
      </c>
      <c r="V1650" s="232">
        <v>0</v>
      </c>
      <c r="W1650" s="232">
        <v>0</v>
      </c>
      <c r="X1650" s="232">
        <v>0</v>
      </c>
      <c r="Y1650" s="232">
        <v>0</v>
      </c>
      <c r="Z1650" s="233">
        <v>45991</v>
      </c>
      <c r="AA1650" s="234">
        <v>1</v>
      </c>
      <c r="AB1650" s="232">
        <v>11.11</v>
      </c>
    </row>
    <row r="1651" spans="1:28" x14ac:dyDescent="0.25">
      <c r="A1651" s="16" t="s">
        <v>873</v>
      </c>
      <c r="B1651" s="16" t="s">
        <v>3474</v>
      </c>
      <c r="C1651" s="16" t="s">
        <v>6884</v>
      </c>
      <c r="D1651" s="16" t="s">
        <v>6885</v>
      </c>
      <c r="F1651" s="16" t="s">
        <v>3640</v>
      </c>
      <c r="G1651" s="16" t="s">
        <v>3641</v>
      </c>
      <c r="H1651" s="238">
        <v>1</v>
      </c>
      <c r="I1651" s="238">
        <v>0</v>
      </c>
      <c r="J1651" s="238">
        <v>0</v>
      </c>
      <c r="K1651" s="238">
        <v>0</v>
      </c>
      <c r="L1651" s="238">
        <v>0</v>
      </c>
      <c r="M1651" s="238">
        <v>0</v>
      </c>
      <c r="N1651" s="238">
        <v>0</v>
      </c>
      <c r="O1651" s="238">
        <v>0</v>
      </c>
      <c r="P1651" s="238">
        <v>0</v>
      </c>
      <c r="Q1651" s="232">
        <v>11.11</v>
      </c>
      <c r="R1651" s="232">
        <v>0</v>
      </c>
      <c r="S1651" s="232">
        <v>0</v>
      </c>
      <c r="T1651" s="232">
        <v>0</v>
      </c>
      <c r="U1651" s="232">
        <v>0</v>
      </c>
      <c r="V1651" s="232">
        <v>0</v>
      </c>
      <c r="W1651" s="232">
        <v>0</v>
      </c>
      <c r="X1651" s="232">
        <v>0</v>
      </c>
      <c r="Y1651" s="232">
        <v>0</v>
      </c>
      <c r="Z1651" s="233">
        <v>45991</v>
      </c>
      <c r="AA1651" s="234">
        <v>1</v>
      </c>
      <c r="AB1651" s="232">
        <v>11.11</v>
      </c>
    </row>
    <row r="1652" spans="1:28" x14ac:dyDescent="0.25">
      <c r="A1652" s="16" t="s">
        <v>873</v>
      </c>
      <c r="B1652" s="16" t="s">
        <v>3474</v>
      </c>
      <c r="C1652" s="16" t="s">
        <v>6886</v>
      </c>
      <c r="D1652" s="16" t="s">
        <v>6887</v>
      </c>
      <c r="F1652" s="16" t="s">
        <v>3640</v>
      </c>
      <c r="G1652" s="16" t="s">
        <v>3641</v>
      </c>
      <c r="H1652" s="238">
        <v>1</v>
      </c>
      <c r="I1652" s="238">
        <v>0</v>
      </c>
      <c r="J1652" s="238">
        <v>0</v>
      </c>
      <c r="K1652" s="238">
        <v>0</v>
      </c>
      <c r="L1652" s="238">
        <v>0</v>
      </c>
      <c r="M1652" s="238">
        <v>0</v>
      </c>
      <c r="N1652" s="238">
        <v>0</v>
      </c>
      <c r="O1652" s="238">
        <v>0</v>
      </c>
      <c r="P1652" s="238">
        <v>0</v>
      </c>
      <c r="Q1652" s="232">
        <v>11.11</v>
      </c>
      <c r="R1652" s="232">
        <v>0</v>
      </c>
      <c r="S1652" s="232">
        <v>0</v>
      </c>
      <c r="T1652" s="232">
        <v>0</v>
      </c>
      <c r="U1652" s="232">
        <v>0</v>
      </c>
      <c r="V1652" s="232">
        <v>0</v>
      </c>
      <c r="W1652" s="232">
        <v>0</v>
      </c>
      <c r="X1652" s="232">
        <v>0</v>
      </c>
      <c r="Y1652" s="232">
        <v>0</v>
      </c>
      <c r="Z1652" s="233">
        <v>45991</v>
      </c>
      <c r="AA1652" s="234">
        <v>1</v>
      </c>
      <c r="AB1652" s="232">
        <v>11.11</v>
      </c>
    </row>
    <row r="1653" spans="1:28" x14ac:dyDescent="0.25">
      <c r="A1653" s="16" t="s">
        <v>873</v>
      </c>
      <c r="B1653" s="16" t="s">
        <v>3474</v>
      </c>
      <c r="C1653" s="16" t="s">
        <v>6888</v>
      </c>
      <c r="D1653" s="16" t="s">
        <v>6889</v>
      </c>
      <c r="F1653" s="16" t="s">
        <v>3640</v>
      </c>
      <c r="G1653" s="16" t="s">
        <v>3641</v>
      </c>
      <c r="H1653" s="238">
        <v>2</v>
      </c>
      <c r="I1653" s="238">
        <v>0</v>
      </c>
      <c r="J1653" s="238">
        <v>0</v>
      </c>
      <c r="K1653" s="238">
        <v>0</v>
      </c>
      <c r="L1653" s="238">
        <v>0</v>
      </c>
      <c r="M1653" s="238">
        <v>0</v>
      </c>
      <c r="N1653" s="238">
        <v>0</v>
      </c>
      <c r="O1653" s="238">
        <v>0</v>
      </c>
      <c r="P1653" s="238">
        <v>0</v>
      </c>
      <c r="Q1653" s="232">
        <v>22.22</v>
      </c>
      <c r="R1653" s="232">
        <v>0</v>
      </c>
      <c r="S1653" s="232">
        <v>0</v>
      </c>
      <c r="T1653" s="232">
        <v>0</v>
      </c>
      <c r="U1653" s="232">
        <v>0</v>
      </c>
      <c r="V1653" s="232">
        <v>0</v>
      </c>
      <c r="W1653" s="232">
        <v>0</v>
      </c>
      <c r="X1653" s="232">
        <v>0</v>
      </c>
      <c r="Y1653" s="232">
        <v>0</v>
      </c>
      <c r="Z1653" s="233">
        <v>45991</v>
      </c>
      <c r="AA1653" s="234">
        <v>2</v>
      </c>
      <c r="AB1653" s="232">
        <v>22.22</v>
      </c>
    </row>
    <row r="1654" spans="1:28" x14ac:dyDescent="0.25">
      <c r="A1654" s="16" t="s">
        <v>873</v>
      </c>
      <c r="B1654" s="16" t="s">
        <v>3474</v>
      </c>
      <c r="C1654" s="16" t="s">
        <v>6890</v>
      </c>
      <c r="D1654" s="16" t="s">
        <v>6891</v>
      </c>
      <c r="F1654" s="16" t="s">
        <v>3640</v>
      </c>
      <c r="G1654" s="16" t="s">
        <v>3641</v>
      </c>
      <c r="H1654" s="238">
        <v>2</v>
      </c>
      <c r="I1654" s="238">
        <v>0</v>
      </c>
      <c r="J1654" s="238">
        <v>0</v>
      </c>
      <c r="K1654" s="238">
        <v>0</v>
      </c>
      <c r="L1654" s="238">
        <v>0</v>
      </c>
      <c r="M1654" s="238">
        <v>0</v>
      </c>
      <c r="N1654" s="238">
        <v>0</v>
      </c>
      <c r="O1654" s="238">
        <v>0</v>
      </c>
      <c r="P1654" s="238">
        <v>0</v>
      </c>
      <c r="Q1654" s="232">
        <v>22.22</v>
      </c>
      <c r="R1654" s="232">
        <v>0</v>
      </c>
      <c r="S1654" s="232">
        <v>0</v>
      </c>
      <c r="T1654" s="232">
        <v>0</v>
      </c>
      <c r="U1654" s="232">
        <v>0</v>
      </c>
      <c r="V1654" s="232">
        <v>0</v>
      </c>
      <c r="W1654" s="232">
        <v>0</v>
      </c>
      <c r="X1654" s="232">
        <v>0</v>
      </c>
      <c r="Y1654" s="232">
        <v>0</v>
      </c>
      <c r="Z1654" s="233">
        <v>45991</v>
      </c>
      <c r="AA1654" s="234">
        <v>2</v>
      </c>
      <c r="AB1654" s="232">
        <v>22.22</v>
      </c>
    </row>
    <row r="1655" spans="1:28" x14ac:dyDescent="0.25">
      <c r="A1655" s="16" t="s">
        <v>873</v>
      </c>
      <c r="B1655" s="16" t="s">
        <v>3474</v>
      </c>
      <c r="C1655" s="16" t="s">
        <v>6892</v>
      </c>
      <c r="D1655" s="16" t="s">
        <v>6893</v>
      </c>
      <c r="F1655" s="16" t="s">
        <v>3640</v>
      </c>
      <c r="G1655" s="16" t="s">
        <v>3641</v>
      </c>
      <c r="H1655" s="238">
        <v>1</v>
      </c>
      <c r="I1655" s="238">
        <v>0</v>
      </c>
      <c r="J1655" s="238">
        <v>0</v>
      </c>
      <c r="K1655" s="238">
        <v>0</v>
      </c>
      <c r="L1655" s="238">
        <v>0</v>
      </c>
      <c r="M1655" s="238">
        <v>0</v>
      </c>
      <c r="N1655" s="238">
        <v>0</v>
      </c>
      <c r="O1655" s="238">
        <v>0</v>
      </c>
      <c r="P1655" s="238">
        <v>0</v>
      </c>
      <c r="Q1655" s="232">
        <v>11.11</v>
      </c>
      <c r="R1655" s="232">
        <v>0</v>
      </c>
      <c r="S1655" s="232">
        <v>0</v>
      </c>
      <c r="T1655" s="232">
        <v>0</v>
      </c>
      <c r="U1655" s="232">
        <v>0</v>
      </c>
      <c r="V1655" s="232">
        <v>0</v>
      </c>
      <c r="W1655" s="232">
        <v>0</v>
      </c>
      <c r="X1655" s="232">
        <v>0</v>
      </c>
      <c r="Y1655" s="232">
        <v>0</v>
      </c>
      <c r="Z1655" s="233">
        <v>45991</v>
      </c>
      <c r="AA1655" s="234">
        <v>1</v>
      </c>
      <c r="AB1655" s="232">
        <v>11.11</v>
      </c>
    </row>
    <row r="1656" spans="1:28" x14ac:dyDescent="0.25">
      <c r="A1656" s="16" t="s">
        <v>873</v>
      </c>
      <c r="B1656" s="16" t="s">
        <v>3474</v>
      </c>
      <c r="C1656" s="16" t="s">
        <v>6894</v>
      </c>
      <c r="D1656" s="16" t="s">
        <v>6895</v>
      </c>
      <c r="F1656" s="16" t="s">
        <v>3640</v>
      </c>
      <c r="G1656" s="16" t="s">
        <v>3641</v>
      </c>
      <c r="H1656" s="238">
        <v>2</v>
      </c>
      <c r="I1656" s="238">
        <v>0</v>
      </c>
      <c r="J1656" s="238">
        <v>0</v>
      </c>
      <c r="K1656" s="238">
        <v>0</v>
      </c>
      <c r="L1656" s="238">
        <v>0</v>
      </c>
      <c r="M1656" s="238">
        <v>0</v>
      </c>
      <c r="N1656" s="238">
        <v>0</v>
      </c>
      <c r="O1656" s="238">
        <v>0</v>
      </c>
      <c r="P1656" s="238">
        <v>0</v>
      </c>
      <c r="Q1656" s="232">
        <v>22.22</v>
      </c>
      <c r="R1656" s="232">
        <v>0</v>
      </c>
      <c r="S1656" s="232">
        <v>0</v>
      </c>
      <c r="T1656" s="232">
        <v>0</v>
      </c>
      <c r="U1656" s="232">
        <v>0</v>
      </c>
      <c r="V1656" s="232">
        <v>0</v>
      </c>
      <c r="W1656" s="232">
        <v>0</v>
      </c>
      <c r="X1656" s="232">
        <v>0</v>
      </c>
      <c r="Y1656" s="232">
        <v>0</v>
      </c>
      <c r="Z1656" s="233">
        <v>45991</v>
      </c>
      <c r="AA1656" s="234">
        <v>2</v>
      </c>
      <c r="AB1656" s="232">
        <v>22.22</v>
      </c>
    </row>
    <row r="1657" spans="1:28" x14ac:dyDescent="0.25">
      <c r="A1657" s="16" t="s">
        <v>873</v>
      </c>
      <c r="B1657" s="16" t="s">
        <v>3474</v>
      </c>
      <c r="C1657" s="16" t="s">
        <v>6896</v>
      </c>
      <c r="D1657" s="16" t="s">
        <v>6897</v>
      </c>
      <c r="F1657" s="16" t="s">
        <v>3640</v>
      </c>
      <c r="G1657" s="16" t="s">
        <v>3641</v>
      </c>
      <c r="H1657" s="238">
        <v>3</v>
      </c>
      <c r="I1657" s="238">
        <v>0</v>
      </c>
      <c r="J1657" s="238">
        <v>0</v>
      </c>
      <c r="K1657" s="238">
        <v>0</v>
      </c>
      <c r="L1657" s="238">
        <v>0</v>
      </c>
      <c r="M1657" s="238">
        <v>0</v>
      </c>
      <c r="N1657" s="238">
        <v>0</v>
      </c>
      <c r="O1657" s="238">
        <v>0</v>
      </c>
      <c r="P1657" s="238">
        <v>0</v>
      </c>
      <c r="Q1657" s="232">
        <v>33.33</v>
      </c>
      <c r="R1657" s="232">
        <v>0</v>
      </c>
      <c r="S1657" s="232">
        <v>0</v>
      </c>
      <c r="T1657" s="232">
        <v>0</v>
      </c>
      <c r="U1657" s="232">
        <v>0</v>
      </c>
      <c r="V1657" s="232">
        <v>0</v>
      </c>
      <c r="W1657" s="232">
        <v>0</v>
      </c>
      <c r="X1657" s="232">
        <v>0</v>
      </c>
      <c r="Y1657" s="232">
        <v>0</v>
      </c>
      <c r="Z1657" s="233">
        <v>45991</v>
      </c>
      <c r="AA1657" s="234">
        <v>3</v>
      </c>
      <c r="AB1657" s="232">
        <v>33.33</v>
      </c>
    </row>
    <row r="1658" spans="1:28" x14ac:dyDescent="0.25">
      <c r="A1658" s="16" t="s">
        <v>873</v>
      </c>
      <c r="B1658" s="16" t="s">
        <v>3474</v>
      </c>
      <c r="C1658" s="16" t="s">
        <v>6898</v>
      </c>
      <c r="D1658" s="16" t="s">
        <v>6899</v>
      </c>
      <c r="F1658" s="16" t="s">
        <v>3640</v>
      </c>
      <c r="G1658" s="16" t="s">
        <v>3641</v>
      </c>
      <c r="H1658" s="238">
        <v>4</v>
      </c>
      <c r="I1658" s="238">
        <v>0</v>
      </c>
      <c r="J1658" s="238">
        <v>0</v>
      </c>
      <c r="K1658" s="238">
        <v>0</v>
      </c>
      <c r="L1658" s="238">
        <v>0</v>
      </c>
      <c r="M1658" s="238">
        <v>0</v>
      </c>
      <c r="N1658" s="238">
        <v>0</v>
      </c>
      <c r="O1658" s="238">
        <v>0</v>
      </c>
      <c r="P1658" s="238">
        <v>0</v>
      </c>
      <c r="Q1658" s="232">
        <v>44.44</v>
      </c>
      <c r="R1658" s="232">
        <v>0</v>
      </c>
      <c r="S1658" s="232">
        <v>0</v>
      </c>
      <c r="T1658" s="232">
        <v>0</v>
      </c>
      <c r="U1658" s="232">
        <v>0</v>
      </c>
      <c r="V1658" s="232">
        <v>0</v>
      </c>
      <c r="W1658" s="232">
        <v>0</v>
      </c>
      <c r="X1658" s="232">
        <v>0</v>
      </c>
      <c r="Y1658" s="232">
        <v>0</v>
      </c>
      <c r="Z1658" s="233">
        <v>45991</v>
      </c>
      <c r="AA1658" s="234">
        <v>4</v>
      </c>
      <c r="AB1658" s="232">
        <v>44.44</v>
      </c>
    </row>
    <row r="1659" spans="1:28" x14ac:dyDescent="0.25">
      <c r="A1659" s="16" t="s">
        <v>873</v>
      </c>
      <c r="B1659" s="16" t="s">
        <v>3474</v>
      </c>
      <c r="C1659" s="16" t="s">
        <v>6900</v>
      </c>
      <c r="D1659" s="16" t="s">
        <v>6901</v>
      </c>
      <c r="F1659" s="16" t="s">
        <v>3640</v>
      </c>
      <c r="G1659" s="16" t="s">
        <v>3641</v>
      </c>
      <c r="H1659" s="238">
        <v>2</v>
      </c>
      <c r="I1659" s="238">
        <v>0</v>
      </c>
      <c r="J1659" s="238">
        <v>0</v>
      </c>
      <c r="K1659" s="238">
        <v>0</v>
      </c>
      <c r="L1659" s="238">
        <v>0</v>
      </c>
      <c r="M1659" s="238">
        <v>0</v>
      </c>
      <c r="N1659" s="238">
        <v>0</v>
      </c>
      <c r="O1659" s="238">
        <v>0</v>
      </c>
      <c r="P1659" s="238">
        <v>0</v>
      </c>
      <c r="Q1659" s="232">
        <v>22.22</v>
      </c>
      <c r="R1659" s="232">
        <v>0</v>
      </c>
      <c r="S1659" s="232">
        <v>0</v>
      </c>
      <c r="T1659" s="232">
        <v>0</v>
      </c>
      <c r="U1659" s="232">
        <v>0</v>
      </c>
      <c r="V1659" s="232">
        <v>0</v>
      </c>
      <c r="W1659" s="232">
        <v>0</v>
      </c>
      <c r="X1659" s="232">
        <v>0</v>
      </c>
      <c r="Y1659" s="232">
        <v>0</v>
      </c>
      <c r="Z1659" s="233">
        <v>45991</v>
      </c>
      <c r="AA1659" s="234">
        <v>2</v>
      </c>
      <c r="AB1659" s="232">
        <v>22.22</v>
      </c>
    </row>
    <row r="1660" spans="1:28" x14ac:dyDescent="0.25">
      <c r="A1660" s="16" t="s">
        <v>873</v>
      </c>
      <c r="B1660" s="16" t="s">
        <v>3474</v>
      </c>
      <c r="C1660" s="16" t="s">
        <v>6902</v>
      </c>
      <c r="D1660" s="16" t="s">
        <v>6903</v>
      </c>
      <c r="F1660" s="16" t="s">
        <v>3640</v>
      </c>
      <c r="G1660" s="16" t="s">
        <v>3641</v>
      </c>
      <c r="H1660" s="238">
        <v>4</v>
      </c>
      <c r="I1660" s="238">
        <v>0</v>
      </c>
      <c r="J1660" s="238">
        <v>0</v>
      </c>
      <c r="K1660" s="238">
        <v>0</v>
      </c>
      <c r="L1660" s="238">
        <v>0</v>
      </c>
      <c r="M1660" s="238">
        <v>0</v>
      </c>
      <c r="N1660" s="238">
        <v>0</v>
      </c>
      <c r="O1660" s="238">
        <v>0</v>
      </c>
      <c r="P1660" s="238">
        <v>0</v>
      </c>
      <c r="Q1660" s="232">
        <v>44.44</v>
      </c>
      <c r="R1660" s="232">
        <v>0</v>
      </c>
      <c r="S1660" s="232">
        <v>0</v>
      </c>
      <c r="T1660" s="232">
        <v>0</v>
      </c>
      <c r="U1660" s="232">
        <v>0</v>
      </c>
      <c r="V1660" s="232">
        <v>0</v>
      </c>
      <c r="W1660" s="232">
        <v>0</v>
      </c>
      <c r="X1660" s="232">
        <v>0</v>
      </c>
      <c r="Y1660" s="232">
        <v>0</v>
      </c>
      <c r="Z1660" s="233">
        <v>45991</v>
      </c>
      <c r="AA1660" s="234">
        <v>4</v>
      </c>
      <c r="AB1660" s="232">
        <v>44.44</v>
      </c>
    </row>
    <row r="1661" spans="1:28" x14ac:dyDescent="0.25">
      <c r="A1661" s="16" t="s">
        <v>873</v>
      </c>
      <c r="B1661" s="16" t="s">
        <v>3474</v>
      </c>
      <c r="C1661" s="16" t="s">
        <v>6904</v>
      </c>
      <c r="D1661" s="16" t="s">
        <v>6905</v>
      </c>
      <c r="F1661" s="16" t="s">
        <v>3640</v>
      </c>
      <c r="G1661" s="16" t="s">
        <v>3641</v>
      </c>
      <c r="H1661" s="238">
        <v>1</v>
      </c>
      <c r="I1661" s="238">
        <v>0</v>
      </c>
      <c r="J1661" s="238">
        <v>0</v>
      </c>
      <c r="K1661" s="238">
        <v>0</v>
      </c>
      <c r="L1661" s="238">
        <v>0</v>
      </c>
      <c r="M1661" s="238">
        <v>0</v>
      </c>
      <c r="N1661" s="238">
        <v>0</v>
      </c>
      <c r="O1661" s="238">
        <v>0</v>
      </c>
      <c r="P1661" s="238">
        <v>0</v>
      </c>
      <c r="Q1661" s="232">
        <v>11.11</v>
      </c>
      <c r="R1661" s="232">
        <v>0</v>
      </c>
      <c r="S1661" s="232">
        <v>0</v>
      </c>
      <c r="T1661" s="232">
        <v>0</v>
      </c>
      <c r="U1661" s="232">
        <v>0</v>
      </c>
      <c r="V1661" s="232">
        <v>0</v>
      </c>
      <c r="W1661" s="232">
        <v>0</v>
      </c>
      <c r="X1661" s="232">
        <v>0</v>
      </c>
      <c r="Y1661" s="232">
        <v>0</v>
      </c>
      <c r="Z1661" s="233">
        <v>45991</v>
      </c>
      <c r="AA1661" s="234">
        <v>1</v>
      </c>
      <c r="AB1661" s="232">
        <v>11.11</v>
      </c>
    </row>
    <row r="1662" spans="1:28" x14ac:dyDescent="0.25">
      <c r="A1662" s="16" t="s">
        <v>873</v>
      </c>
      <c r="B1662" s="16" t="s">
        <v>3474</v>
      </c>
      <c r="C1662" s="16" t="s">
        <v>6906</v>
      </c>
      <c r="D1662" s="16" t="s">
        <v>6907</v>
      </c>
      <c r="F1662" s="16" t="s">
        <v>3640</v>
      </c>
      <c r="G1662" s="16" t="s">
        <v>3641</v>
      </c>
      <c r="H1662" s="238">
        <v>4</v>
      </c>
      <c r="I1662" s="238">
        <v>0</v>
      </c>
      <c r="J1662" s="238">
        <v>0</v>
      </c>
      <c r="K1662" s="238">
        <v>0</v>
      </c>
      <c r="L1662" s="238">
        <v>0</v>
      </c>
      <c r="M1662" s="238">
        <v>0</v>
      </c>
      <c r="N1662" s="238">
        <v>0</v>
      </c>
      <c r="O1662" s="238">
        <v>0</v>
      </c>
      <c r="P1662" s="238">
        <v>0</v>
      </c>
      <c r="Q1662" s="232">
        <v>44.44</v>
      </c>
      <c r="R1662" s="232">
        <v>0</v>
      </c>
      <c r="S1662" s="232">
        <v>0</v>
      </c>
      <c r="T1662" s="232">
        <v>0</v>
      </c>
      <c r="U1662" s="232">
        <v>0</v>
      </c>
      <c r="V1662" s="232">
        <v>0</v>
      </c>
      <c r="W1662" s="232">
        <v>0</v>
      </c>
      <c r="X1662" s="232">
        <v>0</v>
      </c>
      <c r="Y1662" s="232">
        <v>0</v>
      </c>
      <c r="Z1662" s="233">
        <v>45991</v>
      </c>
      <c r="AA1662" s="234">
        <v>4</v>
      </c>
      <c r="AB1662" s="232">
        <v>44.44</v>
      </c>
    </row>
    <row r="1663" spans="1:28" x14ac:dyDescent="0.25">
      <c r="A1663" s="16" t="s">
        <v>873</v>
      </c>
      <c r="B1663" s="16" t="s">
        <v>3474</v>
      </c>
      <c r="C1663" s="16" t="s">
        <v>6908</v>
      </c>
      <c r="D1663" s="16" t="s">
        <v>6909</v>
      </c>
      <c r="F1663" s="16" t="s">
        <v>3640</v>
      </c>
      <c r="G1663" s="16" t="s">
        <v>3641</v>
      </c>
      <c r="H1663" s="238">
        <v>3</v>
      </c>
      <c r="I1663" s="238">
        <v>0</v>
      </c>
      <c r="J1663" s="238">
        <v>0</v>
      </c>
      <c r="K1663" s="238">
        <v>0</v>
      </c>
      <c r="L1663" s="238">
        <v>0</v>
      </c>
      <c r="M1663" s="238">
        <v>0</v>
      </c>
      <c r="N1663" s="238">
        <v>0</v>
      </c>
      <c r="O1663" s="238">
        <v>0</v>
      </c>
      <c r="P1663" s="238">
        <v>0</v>
      </c>
      <c r="Q1663" s="232">
        <v>33.33</v>
      </c>
      <c r="R1663" s="232">
        <v>0</v>
      </c>
      <c r="S1663" s="232">
        <v>0</v>
      </c>
      <c r="T1663" s="232">
        <v>0</v>
      </c>
      <c r="U1663" s="232">
        <v>0</v>
      </c>
      <c r="V1663" s="232">
        <v>0</v>
      </c>
      <c r="W1663" s="232">
        <v>0</v>
      </c>
      <c r="X1663" s="232">
        <v>0</v>
      </c>
      <c r="Y1663" s="232">
        <v>0</v>
      </c>
      <c r="Z1663" s="233">
        <v>45991</v>
      </c>
      <c r="AA1663" s="234">
        <v>3</v>
      </c>
      <c r="AB1663" s="232">
        <v>33.33</v>
      </c>
    </row>
    <row r="1664" spans="1:28" x14ac:dyDescent="0.25">
      <c r="A1664" s="16" t="s">
        <v>873</v>
      </c>
      <c r="B1664" s="16" t="s">
        <v>3474</v>
      </c>
      <c r="C1664" s="16" t="s">
        <v>6910</v>
      </c>
      <c r="D1664" s="16" t="s">
        <v>6911</v>
      </c>
      <c r="F1664" s="16" t="s">
        <v>3640</v>
      </c>
      <c r="G1664" s="16" t="s">
        <v>3641</v>
      </c>
      <c r="H1664" s="238">
        <v>7</v>
      </c>
      <c r="I1664" s="238">
        <v>0</v>
      </c>
      <c r="J1664" s="238">
        <v>0</v>
      </c>
      <c r="K1664" s="238">
        <v>0</v>
      </c>
      <c r="L1664" s="238">
        <v>0</v>
      </c>
      <c r="M1664" s="238">
        <v>0</v>
      </c>
      <c r="N1664" s="238">
        <v>0</v>
      </c>
      <c r="O1664" s="238">
        <v>0</v>
      </c>
      <c r="P1664" s="238">
        <v>0</v>
      </c>
      <c r="Q1664" s="232">
        <v>77.77</v>
      </c>
      <c r="R1664" s="232">
        <v>0</v>
      </c>
      <c r="S1664" s="232">
        <v>0</v>
      </c>
      <c r="T1664" s="232">
        <v>0</v>
      </c>
      <c r="U1664" s="232">
        <v>0</v>
      </c>
      <c r="V1664" s="232">
        <v>0</v>
      </c>
      <c r="W1664" s="232">
        <v>0</v>
      </c>
      <c r="X1664" s="232">
        <v>0</v>
      </c>
      <c r="Y1664" s="232">
        <v>0</v>
      </c>
      <c r="Z1664" s="233">
        <v>45991</v>
      </c>
      <c r="AA1664" s="234">
        <v>7</v>
      </c>
      <c r="AB1664" s="232">
        <v>77.77</v>
      </c>
    </row>
    <row r="1665" spans="1:28" x14ac:dyDescent="0.25">
      <c r="A1665" s="16" t="s">
        <v>873</v>
      </c>
      <c r="B1665" s="16" t="s">
        <v>3474</v>
      </c>
      <c r="C1665" s="16" t="s">
        <v>6912</v>
      </c>
      <c r="D1665" s="16" t="s">
        <v>6913</v>
      </c>
      <c r="F1665" s="16" t="s">
        <v>3640</v>
      </c>
      <c r="G1665" s="16" t="s">
        <v>3641</v>
      </c>
      <c r="H1665" s="238">
        <v>1</v>
      </c>
      <c r="I1665" s="238">
        <v>0</v>
      </c>
      <c r="J1665" s="238">
        <v>0</v>
      </c>
      <c r="K1665" s="238">
        <v>0</v>
      </c>
      <c r="L1665" s="238">
        <v>0</v>
      </c>
      <c r="M1665" s="238">
        <v>0</v>
      </c>
      <c r="N1665" s="238">
        <v>0</v>
      </c>
      <c r="O1665" s="238">
        <v>0</v>
      </c>
      <c r="P1665" s="238">
        <v>0</v>
      </c>
      <c r="Q1665" s="232">
        <v>11.11</v>
      </c>
      <c r="R1665" s="232">
        <v>0</v>
      </c>
      <c r="S1665" s="232">
        <v>0</v>
      </c>
      <c r="T1665" s="232">
        <v>0</v>
      </c>
      <c r="U1665" s="232">
        <v>0</v>
      </c>
      <c r="V1665" s="232">
        <v>0</v>
      </c>
      <c r="W1665" s="232">
        <v>0</v>
      </c>
      <c r="X1665" s="232">
        <v>0</v>
      </c>
      <c r="Y1665" s="232">
        <v>0</v>
      </c>
      <c r="Z1665" s="233">
        <v>45991</v>
      </c>
      <c r="AA1665" s="234">
        <v>1</v>
      </c>
      <c r="AB1665" s="232">
        <v>11.11</v>
      </c>
    </row>
    <row r="1666" spans="1:28" x14ac:dyDescent="0.25">
      <c r="A1666" s="16" t="s">
        <v>873</v>
      </c>
      <c r="B1666" s="16" t="s">
        <v>3474</v>
      </c>
      <c r="C1666" s="16" t="s">
        <v>6914</v>
      </c>
      <c r="D1666" s="16" t="s">
        <v>6915</v>
      </c>
      <c r="F1666" s="16" t="s">
        <v>3640</v>
      </c>
      <c r="G1666" s="16" t="s">
        <v>3641</v>
      </c>
      <c r="H1666" s="238">
        <v>1</v>
      </c>
      <c r="I1666" s="238">
        <v>0</v>
      </c>
      <c r="J1666" s="238">
        <v>0</v>
      </c>
      <c r="K1666" s="238">
        <v>0</v>
      </c>
      <c r="L1666" s="238">
        <v>0</v>
      </c>
      <c r="M1666" s="238">
        <v>0</v>
      </c>
      <c r="N1666" s="238">
        <v>0</v>
      </c>
      <c r="O1666" s="238">
        <v>0</v>
      </c>
      <c r="P1666" s="238">
        <v>0</v>
      </c>
      <c r="Q1666" s="232">
        <v>11.11</v>
      </c>
      <c r="R1666" s="232">
        <v>0</v>
      </c>
      <c r="S1666" s="232">
        <v>0</v>
      </c>
      <c r="T1666" s="232">
        <v>0</v>
      </c>
      <c r="U1666" s="232">
        <v>0</v>
      </c>
      <c r="V1666" s="232">
        <v>0</v>
      </c>
      <c r="W1666" s="232">
        <v>0</v>
      </c>
      <c r="X1666" s="232">
        <v>0</v>
      </c>
      <c r="Y1666" s="232">
        <v>0</v>
      </c>
      <c r="Z1666" s="233">
        <v>45991</v>
      </c>
      <c r="AA1666" s="234">
        <v>1</v>
      </c>
      <c r="AB1666" s="232">
        <v>11.11</v>
      </c>
    </row>
    <row r="1667" spans="1:28" x14ac:dyDescent="0.25">
      <c r="A1667" s="16" t="s">
        <v>873</v>
      </c>
      <c r="B1667" s="16" t="s">
        <v>3474</v>
      </c>
      <c r="C1667" s="16" t="s">
        <v>6916</v>
      </c>
      <c r="D1667" s="16" t="s">
        <v>6917</v>
      </c>
      <c r="F1667" s="16" t="s">
        <v>3640</v>
      </c>
      <c r="G1667" s="16" t="s">
        <v>3641</v>
      </c>
      <c r="H1667" s="238">
        <v>2</v>
      </c>
      <c r="I1667" s="238">
        <v>0</v>
      </c>
      <c r="J1667" s="238">
        <v>0</v>
      </c>
      <c r="K1667" s="238">
        <v>0</v>
      </c>
      <c r="L1667" s="238">
        <v>0</v>
      </c>
      <c r="M1667" s="238">
        <v>0</v>
      </c>
      <c r="N1667" s="238">
        <v>0</v>
      </c>
      <c r="O1667" s="238">
        <v>0</v>
      </c>
      <c r="P1667" s="238">
        <v>0</v>
      </c>
      <c r="Q1667" s="232">
        <v>22.22</v>
      </c>
      <c r="R1667" s="232">
        <v>0</v>
      </c>
      <c r="S1667" s="232">
        <v>0</v>
      </c>
      <c r="T1667" s="232">
        <v>0</v>
      </c>
      <c r="U1667" s="232">
        <v>0</v>
      </c>
      <c r="V1667" s="232">
        <v>0</v>
      </c>
      <c r="W1667" s="232">
        <v>0</v>
      </c>
      <c r="X1667" s="232">
        <v>0</v>
      </c>
      <c r="Y1667" s="232">
        <v>0</v>
      </c>
      <c r="Z1667" s="233">
        <v>45991</v>
      </c>
      <c r="AA1667" s="234">
        <v>2</v>
      </c>
      <c r="AB1667" s="232">
        <v>22.22</v>
      </c>
    </row>
    <row r="1668" spans="1:28" x14ac:dyDescent="0.25">
      <c r="A1668" s="16" t="s">
        <v>873</v>
      </c>
      <c r="B1668" s="16" t="s">
        <v>3474</v>
      </c>
      <c r="C1668" s="16" t="s">
        <v>6918</v>
      </c>
      <c r="D1668" s="16" t="s">
        <v>6919</v>
      </c>
      <c r="F1668" s="16" t="s">
        <v>3640</v>
      </c>
      <c r="G1668" s="16" t="s">
        <v>3641</v>
      </c>
      <c r="H1668" s="238">
        <v>4</v>
      </c>
      <c r="I1668" s="238">
        <v>0</v>
      </c>
      <c r="J1668" s="238">
        <v>0</v>
      </c>
      <c r="K1668" s="238">
        <v>0</v>
      </c>
      <c r="L1668" s="238">
        <v>0</v>
      </c>
      <c r="M1668" s="238">
        <v>0</v>
      </c>
      <c r="N1668" s="238">
        <v>0</v>
      </c>
      <c r="O1668" s="238">
        <v>0</v>
      </c>
      <c r="P1668" s="238">
        <v>0</v>
      </c>
      <c r="Q1668" s="232">
        <v>44.44</v>
      </c>
      <c r="R1668" s="232">
        <v>0</v>
      </c>
      <c r="S1668" s="232">
        <v>0</v>
      </c>
      <c r="T1668" s="232">
        <v>0</v>
      </c>
      <c r="U1668" s="232">
        <v>0</v>
      </c>
      <c r="V1668" s="232">
        <v>0</v>
      </c>
      <c r="W1668" s="232">
        <v>0</v>
      </c>
      <c r="X1668" s="232">
        <v>0</v>
      </c>
      <c r="Y1668" s="232">
        <v>0</v>
      </c>
      <c r="Z1668" s="233">
        <v>45991</v>
      </c>
      <c r="AA1668" s="234">
        <v>4</v>
      </c>
      <c r="AB1668" s="232">
        <v>44.44</v>
      </c>
    </row>
    <row r="1669" spans="1:28" x14ac:dyDescent="0.25">
      <c r="A1669" s="16" t="s">
        <v>873</v>
      </c>
      <c r="B1669" s="16" t="s">
        <v>3474</v>
      </c>
      <c r="C1669" s="16" t="s">
        <v>6920</v>
      </c>
      <c r="D1669" s="16" t="s">
        <v>6921</v>
      </c>
      <c r="F1669" s="16" t="s">
        <v>3640</v>
      </c>
      <c r="G1669" s="16" t="s">
        <v>3641</v>
      </c>
      <c r="H1669" s="238">
        <v>2</v>
      </c>
      <c r="I1669" s="238">
        <v>0</v>
      </c>
      <c r="J1669" s="238">
        <v>0</v>
      </c>
      <c r="K1669" s="238">
        <v>0</v>
      </c>
      <c r="L1669" s="238">
        <v>0</v>
      </c>
      <c r="M1669" s="238">
        <v>0</v>
      </c>
      <c r="N1669" s="238">
        <v>0</v>
      </c>
      <c r="O1669" s="238">
        <v>0</v>
      </c>
      <c r="P1669" s="238">
        <v>0</v>
      </c>
      <c r="Q1669" s="232">
        <v>22.22</v>
      </c>
      <c r="R1669" s="232">
        <v>0</v>
      </c>
      <c r="S1669" s="232">
        <v>0</v>
      </c>
      <c r="T1669" s="232">
        <v>0</v>
      </c>
      <c r="U1669" s="232">
        <v>0</v>
      </c>
      <c r="V1669" s="232">
        <v>0</v>
      </c>
      <c r="W1669" s="232">
        <v>0</v>
      </c>
      <c r="X1669" s="232">
        <v>0</v>
      </c>
      <c r="Y1669" s="232">
        <v>0</v>
      </c>
      <c r="Z1669" s="233">
        <v>45991</v>
      </c>
      <c r="AA1669" s="234">
        <v>2</v>
      </c>
      <c r="AB1669" s="232">
        <v>22.22</v>
      </c>
    </row>
    <row r="1670" spans="1:28" x14ac:dyDescent="0.25">
      <c r="A1670" s="16" t="s">
        <v>873</v>
      </c>
      <c r="B1670" s="16" t="s">
        <v>3474</v>
      </c>
      <c r="C1670" s="16" t="s">
        <v>6922</v>
      </c>
      <c r="D1670" s="16" t="s">
        <v>6923</v>
      </c>
      <c r="F1670" s="16" t="s">
        <v>3640</v>
      </c>
      <c r="G1670" s="16" t="s">
        <v>3641</v>
      </c>
      <c r="H1670" s="238">
        <v>2</v>
      </c>
      <c r="I1670" s="238">
        <v>0</v>
      </c>
      <c r="J1670" s="238">
        <v>0</v>
      </c>
      <c r="K1670" s="238">
        <v>0</v>
      </c>
      <c r="L1670" s="238">
        <v>0</v>
      </c>
      <c r="M1670" s="238">
        <v>0</v>
      </c>
      <c r="N1670" s="238">
        <v>0</v>
      </c>
      <c r="O1670" s="238">
        <v>0</v>
      </c>
      <c r="P1670" s="238">
        <v>0</v>
      </c>
      <c r="Q1670" s="232">
        <v>22.22</v>
      </c>
      <c r="R1670" s="232">
        <v>0</v>
      </c>
      <c r="S1670" s="232">
        <v>0</v>
      </c>
      <c r="T1670" s="232">
        <v>0</v>
      </c>
      <c r="U1670" s="232">
        <v>0</v>
      </c>
      <c r="V1670" s="232">
        <v>0</v>
      </c>
      <c r="W1670" s="232">
        <v>0</v>
      </c>
      <c r="X1670" s="232">
        <v>0</v>
      </c>
      <c r="Y1670" s="232">
        <v>0</v>
      </c>
      <c r="Z1670" s="233">
        <v>45991</v>
      </c>
      <c r="AA1670" s="234">
        <v>2</v>
      </c>
      <c r="AB1670" s="232">
        <v>22.22</v>
      </c>
    </row>
    <row r="1671" spans="1:28" x14ac:dyDescent="0.25">
      <c r="A1671" s="16" t="s">
        <v>873</v>
      </c>
      <c r="B1671" s="16" t="s">
        <v>3474</v>
      </c>
      <c r="C1671" s="16" t="s">
        <v>6924</v>
      </c>
      <c r="D1671" s="16" t="s">
        <v>6925</v>
      </c>
      <c r="F1671" s="16" t="s">
        <v>3640</v>
      </c>
      <c r="G1671" s="16" t="s">
        <v>3641</v>
      </c>
      <c r="H1671" s="238">
        <v>1</v>
      </c>
      <c r="I1671" s="238">
        <v>0</v>
      </c>
      <c r="J1671" s="238">
        <v>0</v>
      </c>
      <c r="K1671" s="238">
        <v>0</v>
      </c>
      <c r="L1671" s="238">
        <v>0</v>
      </c>
      <c r="M1671" s="238">
        <v>0</v>
      </c>
      <c r="N1671" s="238">
        <v>0</v>
      </c>
      <c r="O1671" s="238">
        <v>0</v>
      </c>
      <c r="P1671" s="238">
        <v>0</v>
      </c>
      <c r="Q1671" s="232">
        <v>11.11</v>
      </c>
      <c r="R1671" s="232">
        <v>0</v>
      </c>
      <c r="S1671" s="232">
        <v>0</v>
      </c>
      <c r="T1671" s="232">
        <v>0</v>
      </c>
      <c r="U1671" s="232">
        <v>0</v>
      </c>
      <c r="V1671" s="232">
        <v>0</v>
      </c>
      <c r="W1671" s="232">
        <v>0</v>
      </c>
      <c r="X1671" s="232">
        <v>0</v>
      </c>
      <c r="Y1671" s="232">
        <v>0</v>
      </c>
      <c r="Z1671" s="233">
        <v>45991</v>
      </c>
      <c r="AA1671" s="234">
        <v>1</v>
      </c>
      <c r="AB1671" s="232">
        <v>11.11</v>
      </c>
    </row>
    <row r="1672" spans="1:28" x14ac:dyDescent="0.25">
      <c r="A1672" s="16" t="s">
        <v>873</v>
      </c>
      <c r="B1672" s="16" t="s">
        <v>3474</v>
      </c>
      <c r="C1672" s="16" t="s">
        <v>6926</v>
      </c>
      <c r="D1672" s="16" t="s">
        <v>6927</v>
      </c>
      <c r="F1672" s="16" t="s">
        <v>3640</v>
      </c>
      <c r="G1672" s="16" t="s">
        <v>3641</v>
      </c>
      <c r="H1672" s="238">
        <v>4</v>
      </c>
      <c r="I1672" s="238">
        <v>0</v>
      </c>
      <c r="J1672" s="238">
        <v>0</v>
      </c>
      <c r="K1672" s="238">
        <v>0</v>
      </c>
      <c r="L1672" s="238">
        <v>0</v>
      </c>
      <c r="M1672" s="238">
        <v>0</v>
      </c>
      <c r="N1672" s="238">
        <v>0</v>
      </c>
      <c r="O1672" s="238">
        <v>0</v>
      </c>
      <c r="P1672" s="238">
        <v>0</v>
      </c>
      <c r="Q1672" s="232">
        <v>219.8</v>
      </c>
      <c r="R1672" s="232">
        <v>0</v>
      </c>
      <c r="S1672" s="232">
        <v>0</v>
      </c>
      <c r="T1672" s="232">
        <v>0</v>
      </c>
      <c r="U1672" s="232">
        <v>0</v>
      </c>
      <c r="V1672" s="232">
        <v>0</v>
      </c>
      <c r="W1672" s="232">
        <v>0</v>
      </c>
      <c r="X1672" s="232">
        <v>0</v>
      </c>
      <c r="Y1672" s="232">
        <v>0</v>
      </c>
      <c r="Z1672" s="233">
        <v>45991</v>
      </c>
      <c r="AA1672" s="234">
        <v>4</v>
      </c>
      <c r="AB1672" s="232">
        <v>219.8</v>
      </c>
    </row>
    <row r="1673" spans="1:28" x14ac:dyDescent="0.25">
      <c r="A1673" s="16" t="s">
        <v>873</v>
      </c>
      <c r="B1673" s="16" t="s">
        <v>3474</v>
      </c>
      <c r="C1673" s="16" t="s">
        <v>6928</v>
      </c>
      <c r="D1673" s="16" t="s">
        <v>6929</v>
      </c>
      <c r="F1673" s="16" t="s">
        <v>3640</v>
      </c>
      <c r="G1673" s="16" t="s">
        <v>3641</v>
      </c>
      <c r="H1673" s="238">
        <v>4</v>
      </c>
      <c r="I1673" s="238">
        <v>0</v>
      </c>
      <c r="J1673" s="238">
        <v>0</v>
      </c>
      <c r="K1673" s="238">
        <v>0</v>
      </c>
      <c r="L1673" s="238">
        <v>0</v>
      </c>
      <c r="M1673" s="238">
        <v>0</v>
      </c>
      <c r="N1673" s="238">
        <v>0</v>
      </c>
      <c r="O1673" s="238">
        <v>0</v>
      </c>
      <c r="P1673" s="238">
        <v>0</v>
      </c>
      <c r="Q1673" s="232">
        <v>44.44</v>
      </c>
      <c r="R1673" s="232">
        <v>0</v>
      </c>
      <c r="S1673" s="232">
        <v>0</v>
      </c>
      <c r="T1673" s="232">
        <v>0</v>
      </c>
      <c r="U1673" s="232">
        <v>0</v>
      </c>
      <c r="V1673" s="232">
        <v>0</v>
      </c>
      <c r="W1673" s="232">
        <v>0</v>
      </c>
      <c r="X1673" s="232">
        <v>0</v>
      </c>
      <c r="Y1673" s="232">
        <v>0</v>
      </c>
      <c r="Z1673" s="233">
        <v>45991</v>
      </c>
      <c r="AA1673" s="234">
        <v>4</v>
      </c>
      <c r="AB1673" s="232">
        <v>44.44</v>
      </c>
    </row>
    <row r="1674" spans="1:28" x14ac:dyDescent="0.25">
      <c r="A1674" s="16" t="s">
        <v>873</v>
      </c>
      <c r="B1674" s="16" t="s">
        <v>3474</v>
      </c>
      <c r="C1674" s="16" t="s">
        <v>6930</v>
      </c>
      <c r="D1674" s="16" t="s">
        <v>6931</v>
      </c>
      <c r="F1674" s="16" t="s">
        <v>3640</v>
      </c>
      <c r="G1674" s="16" t="s">
        <v>3641</v>
      </c>
      <c r="H1674" s="238">
        <v>12</v>
      </c>
      <c r="I1674" s="238">
        <v>0</v>
      </c>
      <c r="J1674" s="238">
        <v>0</v>
      </c>
      <c r="K1674" s="238">
        <v>0</v>
      </c>
      <c r="L1674" s="238">
        <v>0</v>
      </c>
      <c r="M1674" s="238">
        <v>0</v>
      </c>
      <c r="N1674" s="238">
        <v>0</v>
      </c>
      <c r="O1674" s="238">
        <v>0</v>
      </c>
      <c r="P1674" s="238">
        <v>0</v>
      </c>
      <c r="Q1674" s="232">
        <v>230.2</v>
      </c>
      <c r="R1674" s="232">
        <v>0</v>
      </c>
      <c r="S1674" s="232">
        <v>0</v>
      </c>
      <c r="T1674" s="232">
        <v>0</v>
      </c>
      <c r="U1674" s="232">
        <v>0</v>
      </c>
      <c r="V1674" s="232">
        <v>0</v>
      </c>
      <c r="W1674" s="232">
        <v>0</v>
      </c>
      <c r="X1674" s="232">
        <v>0</v>
      </c>
      <c r="Y1674" s="232">
        <v>0</v>
      </c>
      <c r="Z1674" s="233">
        <v>45991</v>
      </c>
      <c r="AA1674" s="234">
        <v>12</v>
      </c>
      <c r="AB1674" s="232">
        <v>230.2</v>
      </c>
    </row>
    <row r="1675" spans="1:28" x14ac:dyDescent="0.25">
      <c r="A1675" s="16" t="s">
        <v>873</v>
      </c>
      <c r="B1675" s="16" t="s">
        <v>3474</v>
      </c>
      <c r="C1675" s="16" t="s">
        <v>6932</v>
      </c>
      <c r="D1675" s="16" t="s">
        <v>6933</v>
      </c>
      <c r="F1675" s="16" t="s">
        <v>3640</v>
      </c>
      <c r="G1675" s="16" t="s">
        <v>3641</v>
      </c>
      <c r="H1675" s="238">
        <v>3</v>
      </c>
      <c r="I1675" s="238">
        <v>0</v>
      </c>
      <c r="J1675" s="238">
        <v>0</v>
      </c>
      <c r="K1675" s="238">
        <v>0</v>
      </c>
      <c r="L1675" s="238">
        <v>0</v>
      </c>
      <c r="M1675" s="238">
        <v>0</v>
      </c>
      <c r="N1675" s="238">
        <v>0</v>
      </c>
      <c r="O1675" s="238">
        <v>0</v>
      </c>
      <c r="P1675" s="238">
        <v>0</v>
      </c>
      <c r="Q1675" s="232">
        <v>33.33</v>
      </c>
      <c r="R1675" s="232">
        <v>0</v>
      </c>
      <c r="S1675" s="232">
        <v>0</v>
      </c>
      <c r="T1675" s="232">
        <v>0</v>
      </c>
      <c r="U1675" s="232">
        <v>0</v>
      </c>
      <c r="V1675" s="232">
        <v>0</v>
      </c>
      <c r="W1675" s="232">
        <v>0</v>
      </c>
      <c r="X1675" s="232">
        <v>0</v>
      </c>
      <c r="Y1675" s="232">
        <v>0</v>
      </c>
      <c r="Z1675" s="233">
        <v>45991</v>
      </c>
      <c r="AA1675" s="234">
        <v>3</v>
      </c>
      <c r="AB1675" s="232">
        <v>33.33</v>
      </c>
    </row>
    <row r="1676" spans="1:28" x14ac:dyDescent="0.25">
      <c r="A1676" s="16" t="s">
        <v>873</v>
      </c>
      <c r="B1676" s="16" t="s">
        <v>3474</v>
      </c>
      <c r="C1676" s="16" t="s">
        <v>6934</v>
      </c>
      <c r="D1676" s="16" t="s">
        <v>6935</v>
      </c>
      <c r="F1676" s="16" t="s">
        <v>3640</v>
      </c>
      <c r="G1676" s="16" t="s">
        <v>3641</v>
      </c>
      <c r="H1676" s="238">
        <v>2</v>
      </c>
      <c r="I1676" s="238">
        <v>0</v>
      </c>
      <c r="J1676" s="238">
        <v>0</v>
      </c>
      <c r="K1676" s="238">
        <v>0</v>
      </c>
      <c r="L1676" s="238">
        <v>0</v>
      </c>
      <c r="M1676" s="238">
        <v>0</v>
      </c>
      <c r="N1676" s="238">
        <v>0</v>
      </c>
      <c r="O1676" s="238">
        <v>0</v>
      </c>
      <c r="P1676" s="238">
        <v>0</v>
      </c>
      <c r="Q1676" s="232">
        <v>22.22</v>
      </c>
      <c r="R1676" s="232">
        <v>0</v>
      </c>
      <c r="S1676" s="232">
        <v>0</v>
      </c>
      <c r="T1676" s="232">
        <v>0</v>
      </c>
      <c r="U1676" s="232">
        <v>0</v>
      </c>
      <c r="V1676" s="232">
        <v>0</v>
      </c>
      <c r="W1676" s="232">
        <v>0</v>
      </c>
      <c r="X1676" s="232">
        <v>0</v>
      </c>
      <c r="Y1676" s="232">
        <v>0</v>
      </c>
      <c r="Z1676" s="233">
        <v>45991</v>
      </c>
      <c r="AA1676" s="234">
        <v>2</v>
      </c>
      <c r="AB1676" s="232">
        <v>22.22</v>
      </c>
    </row>
    <row r="1677" spans="1:28" x14ac:dyDescent="0.25">
      <c r="A1677" s="16" t="s">
        <v>1059</v>
      </c>
      <c r="B1677" s="16" t="s">
        <v>2893</v>
      </c>
      <c r="C1677" s="16" t="s">
        <v>6936</v>
      </c>
      <c r="D1677" s="16" t="s">
        <v>6937</v>
      </c>
      <c r="F1677" s="16" t="s">
        <v>3640</v>
      </c>
      <c r="G1677" s="16" t="s">
        <v>3641</v>
      </c>
      <c r="H1677" s="238">
        <v>3</v>
      </c>
      <c r="I1677" s="238">
        <v>0</v>
      </c>
      <c r="J1677" s="238">
        <v>0</v>
      </c>
      <c r="K1677" s="238">
        <v>0</v>
      </c>
      <c r="L1677" s="238">
        <v>0</v>
      </c>
      <c r="M1677" s="238">
        <v>0</v>
      </c>
      <c r="N1677" s="238">
        <v>0</v>
      </c>
      <c r="O1677" s="238">
        <v>0</v>
      </c>
      <c r="P1677" s="238">
        <v>0</v>
      </c>
      <c r="Q1677" s="232">
        <v>33.33</v>
      </c>
      <c r="R1677" s="232">
        <v>0</v>
      </c>
      <c r="S1677" s="232">
        <v>0</v>
      </c>
      <c r="T1677" s="232">
        <v>0</v>
      </c>
      <c r="U1677" s="232">
        <v>0</v>
      </c>
      <c r="V1677" s="232">
        <v>0</v>
      </c>
      <c r="W1677" s="232">
        <v>0</v>
      </c>
      <c r="X1677" s="232">
        <v>0</v>
      </c>
      <c r="Y1677" s="232">
        <v>0</v>
      </c>
      <c r="Z1677" s="233">
        <v>45991</v>
      </c>
      <c r="AA1677" s="234">
        <v>3</v>
      </c>
      <c r="AB1677" s="232">
        <v>33.33</v>
      </c>
    </row>
    <row r="1678" spans="1:28" x14ac:dyDescent="0.25">
      <c r="A1678" s="16" t="s">
        <v>873</v>
      </c>
      <c r="B1678" s="16" t="s">
        <v>3474</v>
      </c>
      <c r="C1678" s="16" t="s">
        <v>6938</v>
      </c>
      <c r="D1678" s="16" t="s">
        <v>6939</v>
      </c>
      <c r="F1678" s="16" t="s">
        <v>3640</v>
      </c>
      <c r="G1678" s="16" t="s">
        <v>3641</v>
      </c>
      <c r="H1678" s="238">
        <v>40</v>
      </c>
      <c r="I1678" s="238">
        <v>0</v>
      </c>
      <c r="J1678" s="238">
        <v>0</v>
      </c>
      <c r="K1678" s="238">
        <v>0</v>
      </c>
      <c r="L1678" s="238">
        <v>0</v>
      </c>
      <c r="M1678" s="238">
        <v>0</v>
      </c>
      <c r="N1678" s="238">
        <v>0</v>
      </c>
      <c r="O1678" s="238">
        <v>0</v>
      </c>
      <c r="P1678" s="238">
        <v>0</v>
      </c>
      <c r="Q1678" s="232">
        <v>444.4</v>
      </c>
      <c r="R1678" s="232">
        <v>0</v>
      </c>
      <c r="S1678" s="232">
        <v>0</v>
      </c>
      <c r="T1678" s="232">
        <v>0</v>
      </c>
      <c r="U1678" s="232">
        <v>0</v>
      </c>
      <c r="V1678" s="232">
        <v>0</v>
      </c>
      <c r="W1678" s="232">
        <v>0</v>
      </c>
      <c r="X1678" s="232">
        <v>0</v>
      </c>
      <c r="Y1678" s="232">
        <v>0</v>
      </c>
      <c r="Z1678" s="233">
        <v>45991</v>
      </c>
      <c r="AA1678" s="234">
        <v>40</v>
      </c>
      <c r="AB1678" s="232">
        <v>444.4</v>
      </c>
    </row>
    <row r="1679" spans="1:28" x14ac:dyDescent="0.25">
      <c r="A1679" s="16" t="s">
        <v>873</v>
      </c>
      <c r="B1679" s="16" t="s">
        <v>3474</v>
      </c>
      <c r="C1679" s="16" t="s">
        <v>6940</v>
      </c>
      <c r="D1679" s="16" t="s">
        <v>6941</v>
      </c>
      <c r="F1679" s="16" t="s">
        <v>3640</v>
      </c>
      <c r="G1679" s="16" t="s">
        <v>3641</v>
      </c>
      <c r="H1679" s="238">
        <v>6</v>
      </c>
      <c r="I1679" s="238">
        <v>0</v>
      </c>
      <c r="J1679" s="238">
        <v>0</v>
      </c>
      <c r="K1679" s="238">
        <v>0</v>
      </c>
      <c r="L1679" s="238">
        <v>0</v>
      </c>
      <c r="M1679" s="238">
        <v>0</v>
      </c>
      <c r="N1679" s="238">
        <v>0</v>
      </c>
      <c r="O1679" s="238">
        <v>0</v>
      </c>
      <c r="P1679" s="238">
        <v>0</v>
      </c>
      <c r="Q1679" s="232">
        <v>66.66</v>
      </c>
      <c r="R1679" s="232">
        <v>0</v>
      </c>
      <c r="S1679" s="232">
        <v>0</v>
      </c>
      <c r="T1679" s="232">
        <v>0</v>
      </c>
      <c r="U1679" s="232">
        <v>0</v>
      </c>
      <c r="V1679" s="232">
        <v>0</v>
      </c>
      <c r="W1679" s="232">
        <v>0</v>
      </c>
      <c r="X1679" s="232">
        <v>0</v>
      </c>
      <c r="Y1679" s="232">
        <v>0</v>
      </c>
      <c r="Z1679" s="233">
        <v>45991</v>
      </c>
      <c r="AA1679" s="234">
        <v>6</v>
      </c>
      <c r="AB1679" s="232">
        <v>66.66</v>
      </c>
    </row>
    <row r="1680" spans="1:28" x14ac:dyDescent="0.25">
      <c r="A1680" s="16" t="s">
        <v>873</v>
      </c>
      <c r="B1680" s="16" t="s">
        <v>3474</v>
      </c>
      <c r="C1680" s="16" t="s">
        <v>6942</v>
      </c>
      <c r="D1680" s="16" t="s">
        <v>6943</v>
      </c>
      <c r="F1680" s="16" t="s">
        <v>3640</v>
      </c>
      <c r="G1680" s="16" t="s">
        <v>3641</v>
      </c>
      <c r="H1680" s="238">
        <v>2</v>
      </c>
      <c r="I1680" s="238">
        <v>0</v>
      </c>
      <c r="J1680" s="238">
        <v>0</v>
      </c>
      <c r="K1680" s="238">
        <v>0</v>
      </c>
      <c r="L1680" s="238">
        <v>0</v>
      </c>
      <c r="M1680" s="238">
        <v>0</v>
      </c>
      <c r="N1680" s="238">
        <v>0</v>
      </c>
      <c r="O1680" s="238">
        <v>0</v>
      </c>
      <c r="P1680" s="238">
        <v>0</v>
      </c>
      <c r="Q1680" s="232">
        <v>22.22</v>
      </c>
      <c r="R1680" s="232">
        <v>0</v>
      </c>
      <c r="S1680" s="232">
        <v>0</v>
      </c>
      <c r="T1680" s="232">
        <v>0</v>
      </c>
      <c r="U1680" s="232">
        <v>0</v>
      </c>
      <c r="V1680" s="232">
        <v>0</v>
      </c>
      <c r="W1680" s="232">
        <v>0</v>
      </c>
      <c r="X1680" s="232">
        <v>0</v>
      </c>
      <c r="Y1680" s="232">
        <v>0</v>
      </c>
      <c r="Z1680" s="233">
        <v>45991</v>
      </c>
      <c r="AA1680" s="234">
        <v>2</v>
      </c>
      <c r="AB1680" s="232">
        <v>22.22</v>
      </c>
    </row>
    <row r="1681" spans="1:28" x14ac:dyDescent="0.25">
      <c r="A1681" s="16" t="s">
        <v>873</v>
      </c>
      <c r="B1681" s="16" t="s">
        <v>3474</v>
      </c>
      <c r="C1681" s="16" t="s">
        <v>6944</v>
      </c>
      <c r="D1681" s="16" t="s">
        <v>6945</v>
      </c>
      <c r="F1681" s="16" t="s">
        <v>3640</v>
      </c>
      <c r="G1681" s="16" t="s">
        <v>3641</v>
      </c>
      <c r="H1681" s="238">
        <v>6</v>
      </c>
      <c r="I1681" s="238">
        <v>0</v>
      </c>
      <c r="J1681" s="238">
        <v>0</v>
      </c>
      <c r="K1681" s="238">
        <v>0</v>
      </c>
      <c r="L1681" s="238">
        <v>0</v>
      </c>
      <c r="M1681" s="238">
        <v>0</v>
      </c>
      <c r="N1681" s="238">
        <v>0</v>
      </c>
      <c r="O1681" s="238">
        <v>0</v>
      </c>
      <c r="P1681" s="238">
        <v>0</v>
      </c>
      <c r="Q1681" s="232">
        <v>66.66</v>
      </c>
      <c r="R1681" s="232">
        <v>0</v>
      </c>
      <c r="S1681" s="232">
        <v>0</v>
      </c>
      <c r="T1681" s="232">
        <v>0</v>
      </c>
      <c r="U1681" s="232">
        <v>0</v>
      </c>
      <c r="V1681" s="232">
        <v>0</v>
      </c>
      <c r="W1681" s="232">
        <v>0</v>
      </c>
      <c r="X1681" s="232">
        <v>0</v>
      </c>
      <c r="Y1681" s="232">
        <v>0</v>
      </c>
      <c r="Z1681" s="233">
        <v>45991</v>
      </c>
      <c r="AA1681" s="234">
        <v>6</v>
      </c>
      <c r="AB1681" s="232">
        <v>66.66</v>
      </c>
    </row>
    <row r="1682" spans="1:28" x14ac:dyDescent="0.25">
      <c r="A1682" s="16" t="s">
        <v>873</v>
      </c>
      <c r="B1682" s="16" t="s">
        <v>3474</v>
      </c>
      <c r="C1682" s="16" t="s">
        <v>6946</v>
      </c>
      <c r="D1682" s="16" t="s">
        <v>6947</v>
      </c>
      <c r="F1682" s="16" t="s">
        <v>3640</v>
      </c>
      <c r="G1682" s="16" t="s">
        <v>3641</v>
      </c>
      <c r="H1682" s="238">
        <v>3</v>
      </c>
      <c r="I1682" s="238">
        <v>0</v>
      </c>
      <c r="J1682" s="238">
        <v>0</v>
      </c>
      <c r="K1682" s="238">
        <v>0</v>
      </c>
      <c r="L1682" s="238">
        <v>0</v>
      </c>
      <c r="M1682" s="238">
        <v>0</v>
      </c>
      <c r="N1682" s="238">
        <v>0</v>
      </c>
      <c r="O1682" s="238">
        <v>0</v>
      </c>
      <c r="P1682" s="238">
        <v>0</v>
      </c>
      <c r="Q1682" s="232">
        <v>33.33</v>
      </c>
      <c r="R1682" s="232">
        <v>0</v>
      </c>
      <c r="S1682" s="232">
        <v>0</v>
      </c>
      <c r="T1682" s="232">
        <v>0</v>
      </c>
      <c r="U1682" s="232">
        <v>0</v>
      </c>
      <c r="V1682" s="232">
        <v>0</v>
      </c>
      <c r="W1682" s="232">
        <v>0</v>
      </c>
      <c r="X1682" s="232">
        <v>0</v>
      </c>
      <c r="Y1682" s="232">
        <v>0</v>
      </c>
      <c r="Z1682" s="233">
        <v>45991</v>
      </c>
      <c r="AA1682" s="234">
        <v>3</v>
      </c>
      <c r="AB1682" s="232">
        <v>33.33</v>
      </c>
    </row>
    <row r="1683" spans="1:28" x14ac:dyDescent="0.25">
      <c r="A1683" s="16" t="s">
        <v>873</v>
      </c>
      <c r="B1683" s="16" t="s">
        <v>3474</v>
      </c>
      <c r="C1683" s="16" t="s">
        <v>6948</v>
      </c>
      <c r="D1683" s="16" t="s">
        <v>6949</v>
      </c>
      <c r="F1683" s="16" t="s">
        <v>3640</v>
      </c>
      <c r="G1683" s="16" t="s">
        <v>3641</v>
      </c>
      <c r="H1683" s="238">
        <v>2</v>
      </c>
      <c r="I1683" s="238">
        <v>0</v>
      </c>
      <c r="J1683" s="238">
        <v>0</v>
      </c>
      <c r="K1683" s="238">
        <v>0</v>
      </c>
      <c r="L1683" s="238">
        <v>0</v>
      </c>
      <c r="M1683" s="238">
        <v>0</v>
      </c>
      <c r="N1683" s="238">
        <v>0</v>
      </c>
      <c r="O1683" s="238">
        <v>0</v>
      </c>
      <c r="P1683" s="238">
        <v>0</v>
      </c>
      <c r="Q1683" s="232">
        <v>22.22</v>
      </c>
      <c r="R1683" s="232">
        <v>0</v>
      </c>
      <c r="S1683" s="232">
        <v>0</v>
      </c>
      <c r="T1683" s="232">
        <v>0</v>
      </c>
      <c r="U1683" s="232">
        <v>0</v>
      </c>
      <c r="V1683" s="232">
        <v>0</v>
      </c>
      <c r="W1683" s="232">
        <v>0</v>
      </c>
      <c r="X1683" s="232">
        <v>0</v>
      </c>
      <c r="Y1683" s="232">
        <v>0</v>
      </c>
      <c r="Z1683" s="233">
        <v>45991</v>
      </c>
      <c r="AA1683" s="234">
        <v>2</v>
      </c>
      <c r="AB1683" s="232">
        <v>22.22</v>
      </c>
    </row>
    <row r="1684" spans="1:28" x14ac:dyDescent="0.25">
      <c r="A1684" s="16" t="s">
        <v>873</v>
      </c>
      <c r="B1684" s="16" t="s">
        <v>3474</v>
      </c>
      <c r="C1684" s="16" t="s">
        <v>6950</v>
      </c>
      <c r="D1684" s="16" t="s">
        <v>6951</v>
      </c>
      <c r="F1684" s="16" t="s">
        <v>3640</v>
      </c>
      <c r="G1684" s="16" t="s">
        <v>3641</v>
      </c>
      <c r="H1684" s="238">
        <v>2</v>
      </c>
      <c r="I1684" s="238">
        <v>0</v>
      </c>
      <c r="J1684" s="238">
        <v>0</v>
      </c>
      <c r="K1684" s="238">
        <v>0</v>
      </c>
      <c r="L1684" s="238">
        <v>0</v>
      </c>
      <c r="M1684" s="238">
        <v>0</v>
      </c>
      <c r="N1684" s="238">
        <v>0</v>
      </c>
      <c r="O1684" s="238">
        <v>0</v>
      </c>
      <c r="P1684" s="238">
        <v>0</v>
      </c>
      <c r="Q1684" s="232">
        <v>22.22</v>
      </c>
      <c r="R1684" s="232">
        <v>0</v>
      </c>
      <c r="S1684" s="232">
        <v>0</v>
      </c>
      <c r="T1684" s="232">
        <v>0</v>
      </c>
      <c r="U1684" s="232">
        <v>0</v>
      </c>
      <c r="V1684" s="232">
        <v>0</v>
      </c>
      <c r="W1684" s="232">
        <v>0</v>
      </c>
      <c r="X1684" s="232">
        <v>0</v>
      </c>
      <c r="Y1684" s="232">
        <v>0</v>
      </c>
      <c r="Z1684" s="233">
        <v>45991</v>
      </c>
      <c r="AA1684" s="234">
        <v>2</v>
      </c>
      <c r="AB1684" s="232">
        <v>22.22</v>
      </c>
    </row>
    <row r="1685" spans="1:28" x14ac:dyDescent="0.25">
      <c r="A1685" s="16" t="s">
        <v>873</v>
      </c>
      <c r="B1685" s="16" t="s">
        <v>3474</v>
      </c>
      <c r="C1685" s="16" t="s">
        <v>6952</v>
      </c>
      <c r="D1685" s="16" t="s">
        <v>6953</v>
      </c>
      <c r="F1685" s="16" t="s">
        <v>3640</v>
      </c>
      <c r="G1685" s="16" t="s">
        <v>3641</v>
      </c>
      <c r="H1685" s="238">
        <v>2</v>
      </c>
      <c r="I1685" s="238">
        <v>0</v>
      </c>
      <c r="J1685" s="238">
        <v>0</v>
      </c>
      <c r="K1685" s="238">
        <v>0</v>
      </c>
      <c r="L1685" s="238">
        <v>0</v>
      </c>
      <c r="M1685" s="238">
        <v>0</v>
      </c>
      <c r="N1685" s="238">
        <v>0</v>
      </c>
      <c r="O1685" s="238">
        <v>0</v>
      </c>
      <c r="P1685" s="238">
        <v>0</v>
      </c>
      <c r="Q1685" s="232">
        <v>22.22</v>
      </c>
      <c r="R1685" s="232">
        <v>0</v>
      </c>
      <c r="S1685" s="232">
        <v>0</v>
      </c>
      <c r="T1685" s="232">
        <v>0</v>
      </c>
      <c r="U1685" s="232">
        <v>0</v>
      </c>
      <c r="V1685" s="232">
        <v>0</v>
      </c>
      <c r="W1685" s="232">
        <v>0</v>
      </c>
      <c r="X1685" s="232">
        <v>0</v>
      </c>
      <c r="Y1685" s="232">
        <v>0</v>
      </c>
      <c r="Z1685" s="233">
        <v>45991</v>
      </c>
      <c r="AA1685" s="234">
        <v>2</v>
      </c>
      <c r="AB1685" s="232">
        <v>22.22</v>
      </c>
    </row>
    <row r="1686" spans="1:28" x14ac:dyDescent="0.25">
      <c r="A1686" s="16" t="s">
        <v>1059</v>
      </c>
      <c r="B1686" s="16" t="s">
        <v>2893</v>
      </c>
      <c r="C1686" s="16" t="s">
        <v>6954</v>
      </c>
      <c r="D1686" s="16" t="s">
        <v>6955</v>
      </c>
      <c r="F1686" s="16" t="s">
        <v>3640</v>
      </c>
      <c r="G1686" s="16" t="s">
        <v>3641</v>
      </c>
      <c r="H1686" s="238">
        <v>8</v>
      </c>
      <c r="I1686" s="238">
        <v>0</v>
      </c>
      <c r="J1686" s="238">
        <v>8</v>
      </c>
      <c r="K1686" s="238">
        <v>8</v>
      </c>
      <c r="L1686" s="238">
        <v>0</v>
      </c>
      <c r="M1686" s="238">
        <v>0</v>
      </c>
      <c r="N1686" s="238">
        <v>0</v>
      </c>
      <c r="O1686" s="238">
        <v>0</v>
      </c>
      <c r="P1686" s="238">
        <v>0</v>
      </c>
      <c r="Q1686" s="232">
        <v>88.88</v>
      </c>
      <c r="R1686" s="232">
        <v>0</v>
      </c>
      <c r="S1686" s="232">
        <v>88.88</v>
      </c>
      <c r="T1686" s="232">
        <v>88.88</v>
      </c>
      <c r="U1686" s="232">
        <v>0</v>
      </c>
      <c r="V1686" s="232">
        <v>0</v>
      </c>
      <c r="W1686" s="232">
        <v>0</v>
      </c>
      <c r="X1686" s="232">
        <v>0</v>
      </c>
      <c r="Y1686" s="232">
        <v>0</v>
      </c>
      <c r="Z1686" s="233">
        <v>45991</v>
      </c>
      <c r="AA1686" s="234">
        <v>24</v>
      </c>
      <c r="AB1686" s="232">
        <v>266.64</v>
      </c>
    </row>
    <row r="1687" spans="1:28" x14ac:dyDescent="0.25">
      <c r="A1687" s="16" t="s">
        <v>873</v>
      </c>
      <c r="B1687" s="16" t="s">
        <v>3474</v>
      </c>
      <c r="C1687" s="16" t="s">
        <v>6954</v>
      </c>
      <c r="D1687" s="16" t="s">
        <v>6955</v>
      </c>
      <c r="F1687" s="16" t="s">
        <v>3640</v>
      </c>
      <c r="G1687" s="16" t="s">
        <v>3641</v>
      </c>
      <c r="H1687" s="238">
        <v>1</v>
      </c>
      <c r="I1687" s="238">
        <v>0</v>
      </c>
      <c r="J1687" s="238">
        <v>0</v>
      </c>
      <c r="K1687" s="238">
        <v>0</v>
      </c>
      <c r="L1687" s="238">
        <v>0</v>
      </c>
      <c r="M1687" s="238">
        <v>0</v>
      </c>
      <c r="N1687" s="238">
        <v>0</v>
      </c>
      <c r="O1687" s="238">
        <v>0</v>
      </c>
      <c r="P1687" s="238">
        <v>0</v>
      </c>
      <c r="Q1687" s="232">
        <v>11.11</v>
      </c>
      <c r="R1687" s="232">
        <v>0</v>
      </c>
      <c r="S1687" s="232">
        <v>0</v>
      </c>
      <c r="T1687" s="232">
        <v>0</v>
      </c>
      <c r="U1687" s="232">
        <v>0</v>
      </c>
      <c r="V1687" s="232">
        <v>0</v>
      </c>
      <c r="W1687" s="232">
        <v>0</v>
      </c>
      <c r="X1687" s="232">
        <v>0</v>
      </c>
      <c r="Y1687" s="232">
        <v>0</v>
      </c>
      <c r="Z1687" s="233">
        <v>45991</v>
      </c>
      <c r="AA1687" s="234">
        <v>1</v>
      </c>
      <c r="AB1687" s="232">
        <v>11.11</v>
      </c>
    </row>
    <row r="1688" spans="1:28" x14ac:dyDescent="0.25">
      <c r="A1688" s="16" t="s">
        <v>873</v>
      </c>
      <c r="B1688" s="16" t="s">
        <v>3474</v>
      </c>
      <c r="C1688" s="16" t="s">
        <v>6956</v>
      </c>
      <c r="D1688" s="16" t="s">
        <v>6957</v>
      </c>
      <c r="F1688" s="16" t="s">
        <v>3640</v>
      </c>
      <c r="G1688" s="16" t="s">
        <v>3641</v>
      </c>
      <c r="H1688" s="238">
        <v>2</v>
      </c>
      <c r="I1688" s="238">
        <v>0</v>
      </c>
      <c r="J1688" s="238">
        <v>0</v>
      </c>
      <c r="K1688" s="238">
        <v>0</v>
      </c>
      <c r="L1688" s="238">
        <v>0</v>
      </c>
      <c r="M1688" s="238">
        <v>0</v>
      </c>
      <c r="N1688" s="238">
        <v>0</v>
      </c>
      <c r="O1688" s="238">
        <v>0</v>
      </c>
      <c r="P1688" s="238">
        <v>0</v>
      </c>
      <c r="Q1688" s="232">
        <v>22.22</v>
      </c>
      <c r="R1688" s="232">
        <v>0</v>
      </c>
      <c r="S1688" s="232">
        <v>0</v>
      </c>
      <c r="T1688" s="232">
        <v>0</v>
      </c>
      <c r="U1688" s="232">
        <v>0</v>
      </c>
      <c r="V1688" s="232">
        <v>0</v>
      </c>
      <c r="W1688" s="232">
        <v>0</v>
      </c>
      <c r="X1688" s="232">
        <v>0</v>
      </c>
      <c r="Y1688" s="232">
        <v>0</v>
      </c>
      <c r="Z1688" s="233">
        <v>45991</v>
      </c>
      <c r="AA1688" s="234">
        <v>2</v>
      </c>
      <c r="AB1688" s="232">
        <v>22.22</v>
      </c>
    </row>
    <row r="1689" spans="1:28" x14ac:dyDescent="0.25">
      <c r="A1689" s="16" t="s">
        <v>873</v>
      </c>
      <c r="B1689" s="16" t="s">
        <v>3474</v>
      </c>
      <c r="C1689" s="16" t="s">
        <v>6958</v>
      </c>
      <c r="D1689" s="16" t="s">
        <v>6959</v>
      </c>
      <c r="F1689" s="16" t="s">
        <v>3640</v>
      </c>
      <c r="G1689" s="16" t="s">
        <v>3641</v>
      </c>
      <c r="H1689" s="238">
        <v>4</v>
      </c>
      <c r="I1689" s="238">
        <v>0</v>
      </c>
      <c r="J1689" s="238">
        <v>0</v>
      </c>
      <c r="K1689" s="238">
        <v>0</v>
      </c>
      <c r="L1689" s="238">
        <v>0</v>
      </c>
      <c r="M1689" s="238">
        <v>0</v>
      </c>
      <c r="N1689" s="238">
        <v>0</v>
      </c>
      <c r="O1689" s="238">
        <v>0</v>
      </c>
      <c r="P1689" s="238">
        <v>0</v>
      </c>
      <c r="Q1689" s="232">
        <v>44.44</v>
      </c>
      <c r="R1689" s="232">
        <v>0</v>
      </c>
      <c r="S1689" s="232">
        <v>0</v>
      </c>
      <c r="T1689" s="232">
        <v>0</v>
      </c>
      <c r="U1689" s="232">
        <v>0</v>
      </c>
      <c r="V1689" s="232">
        <v>0</v>
      </c>
      <c r="W1689" s="232">
        <v>0</v>
      </c>
      <c r="X1689" s="232">
        <v>0</v>
      </c>
      <c r="Y1689" s="232">
        <v>0</v>
      </c>
      <c r="Z1689" s="233">
        <v>45991</v>
      </c>
      <c r="AA1689" s="234">
        <v>4</v>
      </c>
      <c r="AB1689" s="232">
        <v>44.44</v>
      </c>
    </row>
    <row r="1690" spans="1:28" x14ac:dyDescent="0.25">
      <c r="A1690" s="16" t="s">
        <v>873</v>
      </c>
      <c r="B1690" s="16" t="s">
        <v>3474</v>
      </c>
      <c r="C1690" s="16" t="s">
        <v>6960</v>
      </c>
      <c r="D1690" s="16" t="s">
        <v>6961</v>
      </c>
      <c r="F1690" s="16" t="s">
        <v>3640</v>
      </c>
      <c r="G1690" s="16" t="s">
        <v>3641</v>
      </c>
      <c r="H1690" s="238">
        <v>1</v>
      </c>
      <c r="I1690" s="238">
        <v>0</v>
      </c>
      <c r="J1690" s="238">
        <v>0</v>
      </c>
      <c r="K1690" s="238">
        <v>0</v>
      </c>
      <c r="L1690" s="238">
        <v>0</v>
      </c>
      <c r="M1690" s="238">
        <v>0</v>
      </c>
      <c r="N1690" s="238">
        <v>0</v>
      </c>
      <c r="O1690" s="238">
        <v>0</v>
      </c>
      <c r="P1690" s="238">
        <v>0</v>
      </c>
      <c r="Q1690" s="232">
        <v>11.11</v>
      </c>
      <c r="R1690" s="232">
        <v>0</v>
      </c>
      <c r="S1690" s="232">
        <v>0</v>
      </c>
      <c r="T1690" s="232">
        <v>0</v>
      </c>
      <c r="U1690" s="232">
        <v>0</v>
      </c>
      <c r="V1690" s="232">
        <v>0</v>
      </c>
      <c r="W1690" s="232">
        <v>0</v>
      </c>
      <c r="X1690" s="232">
        <v>0</v>
      </c>
      <c r="Y1690" s="232">
        <v>0</v>
      </c>
      <c r="Z1690" s="233">
        <v>45991</v>
      </c>
      <c r="AA1690" s="234">
        <v>1</v>
      </c>
      <c r="AB1690" s="232">
        <v>11.11</v>
      </c>
    </row>
    <row r="1691" spans="1:28" x14ac:dyDescent="0.25">
      <c r="A1691" s="16" t="s">
        <v>873</v>
      </c>
      <c r="B1691" s="16" t="s">
        <v>3474</v>
      </c>
      <c r="C1691" s="16" t="s">
        <v>6962</v>
      </c>
      <c r="D1691" s="16" t="s">
        <v>6963</v>
      </c>
      <c r="F1691" s="16" t="s">
        <v>3640</v>
      </c>
      <c r="G1691" s="16" t="s">
        <v>3641</v>
      </c>
      <c r="H1691" s="238">
        <v>2</v>
      </c>
      <c r="I1691" s="238">
        <v>0</v>
      </c>
      <c r="J1691" s="238">
        <v>0</v>
      </c>
      <c r="K1691" s="238">
        <v>0</v>
      </c>
      <c r="L1691" s="238">
        <v>0</v>
      </c>
      <c r="M1691" s="238">
        <v>0</v>
      </c>
      <c r="N1691" s="238">
        <v>0</v>
      </c>
      <c r="O1691" s="238">
        <v>0</v>
      </c>
      <c r="P1691" s="238">
        <v>0</v>
      </c>
      <c r="Q1691" s="232">
        <v>22.22</v>
      </c>
      <c r="R1691" s="232">
        <v>0</v>
      </c>
      <c r="S1691" s="232">
        <v>0</v>
      </c>
      <c r="T1691" s="232">
        <v>0</v>
      </c>
      <c r="U1691" s="232">
        <v>0</v>
      </c>
      <c r="V1691" s="232">
        <v>0</v>
      </c>
      <c r="W1691" s="232">
        <v>0</v>
      </c>
      <c r="X1691" s="232">
        <v>0</v>
      </c>
      <c r="Y1691" s="232">
        <v>0</v>
      </c>
      <c r="Z1691" s="233">
        <v>45991</v>
      </c>
      <c r="AA1691" s="234">
        <v>2</v>
      </c>
      <c r="AB1691" s="232">
        <v>22.22</v>
      </c>
    </row>
    <row r="1692" spans="1:28" x14ac:dyDescent="0.25">
      <c r="A1692" s="16" t="s">
        <v>873</v>
      </c>
      <c r="B1692" s="16" t="s">
        <v>3474</v>
      </c>
      <c r="C1692" s="16" t="s">
        <v>6964</v>
      </c>
      <c r="D1692" s="16" t="s">
        <v>6965</v>
      </c>
      <c r="F1692" s="16" t="s">
        <v>3640</v>
      </c>
      <c r="G1692" s="16" t="s">
        <v>3641</v>
      </c>
      <c r="H1692" s="238">
        <v>2</v>
      </c>
      <c r="I1692" s="238">
        <v>0</v>
      </c>
      <c r="J1692" s="238">
        <v>0</v>
      </c>
      <c r="K1692" s="238">
        <v>0</v>
      </c>
      <c r="L1692" s="238">
        <v>0</v>
      </c>
      <c r="M1692" s="238">
        <v>0</v>
      </c>
      <c r="N1692" s="238">
        <v>0</v>
      </c>
      <c r="O1692" s="238">
        <v>0</v>
      </c>
      <c r="P1692" s="238">
        <v>0</v>
      </c>
      <c r="Q1692" s="232">
        <v>22.22</v>
      </c>
      <c r="R1692" s="232">
        <v>0</v>
      </c>
      <c r="S1692" s="232">
        <v>0</v>
      </c>
      <c r="T1692" s="232">
        <v>0</v>
      </c>
      <c r="U1692" s="232">
        <v>0</v>
      </c>
      <c r="V1692" s="232">
        <v>0</v>
      </c>
      <c r="W1692" s="232">
        <v>0</v>
      </c>
      <c r="X1692" s="232">
        <v>0</v>
      </c>
      <c r="Y1692" s="232">
        <v>0</v>
      </c>
      <c r="Z1692" s="233">
        <v>45991</v>
      </c>
      <c r="AA1692" s="234">
        <v>2</v>
      </c>
      <c r="AB1692" s="232">
        <v>22.22</v>
      </c>
    </row>
    <row r="1693" spans="1:28" x14ac:dyDescent="0.25">
      <c r="A1693" s="16" t="s">
        <v>873</v>
      </c>
      <c r="B1693" s="16" t="s">
        <v>3474</v>
      </c>
      <c r="C1693" s="16" t="s">
        <v>6966</v>
      </c>
      <c r="D1693" s="16" t="s">
        <v>6967</v>
      </c>
      <c r="F1693" s="16" t="s">
        <v>3640</v>
      </c>
      <c r="G1693" s="16" t="s">
        <v>3641</v>
      </c>
      <c r="H1693" s="238">
        <v>1</v>
      </c>
      <c r="I1693" s="238">
        <v>0</v>
      </c>
      <c r="J1693" s="238">
        <v>0</v>
      </c>
      <c r="K1693" s="238">
        <v>0</v>
      </c>
      <c r="L1693" s="238">
        <v>0</v>
      </c>
      <c r="M1693" s="238">
        <v>0</v>
      </c>
      <c r="N1693" s="238">
        <v>0</v>
      </c>
      <c r="O1693" s="238">
        <v>0</v>
      </c>
      <c r="P1693" s="238">
        <v>0</v>
      </c>
      <c r="Q1693" s="232">
        <v>11.11</v>
      </c>
      <c r="R1693" s="232">
        <v>0</v>
      </c>
      <c r="S1693" s="232">
        <v>0</v>
      </c>
      <c r="T1693" s="232">
        <v>0</v>
      </c>
      <c r="U1693" s="232">
        <v>0</v>
      </c>
      <c r="V1693" s="232">
        <v>0</v>
      </c>
      <c r="W1693" s="232">
        <v>0</v>
      </c>
      <c r="X1693" s="232">
        <v>0</v>
      </c>
      <c r="Y1693" s="232">
        <v>0</v>
      </c>
      <c r="Z1693" s="233">
        <v>45991</v>
      </c>
      <c r="AA1693" s="234">
        <v>1</v>
      </c>
      <c r="AB1693" s="232">
        <v>11.11</v>
      </c>
    </row>
    <row r="1694" spans="1:28" x14ac:dyDescent="0.25">
      <c r="A1694" s="16" t="s">
        <v>873</v>
      </c>
      <c r="B1694" s="16" t="s">
        <v>3474</v>
      </c>
      <c r="C1694" s="16" t="s">
        <v>6968</v>
      </c>
      <c r="D1694" s="16" t="s">
        <v>6969</v>
      </c>
      <c r="F1694" s="16" t="s">
        <v>3640</v>
      </c>
      <c r="G1694" s="16" t="s">
        <v>3641</v>
      </c>
      <c r="H1694" s="238">
        <v>1</v>
      </c>
      <c r="I1694" s="238">
        <v>0</v>
      </c>
      <c r="J1694" s="238">
        <v>0</v>
      </c>
      <c r="K1694" s="238">
        <v>0</v>
      </c>
      <c r="L1694" s="238">
        <v>0</v>
      </c>
      <c r="M1694" s="238">
        <v>0</v>
      </c>
      <c r="N1694" s="238">
        <v>0</v>
      </c>
      <c r="O1694" s="238">
        <v>0</v>
      </c>
      <c r="P1694" s="238">
        <v>0</v>
      </c>
      <c r="Q1694" s="232">
        <v>11.11</v>
      </c>
      <c r="R1694" s="232">
        <v>0</v>
      </c>
      <c r="S1694" s="232">
        <v>0</v>
      </c>
      <c r="T1694" s="232">
        <v>0</v>
      </c>
      <c r="U1694" s="232">
        <v>0</v>
      </c>
      <c r="V1694" s="232">
        <v>0</v>
      </c>
      <c r="W1694" s="232">
        <v>0</v>
      </c>
      <c r="X1694" s="232">
        <v>0</v>
      </c>
      <c r="Y1694" s="232">
        <v>0</v>
      </c>
      <c r="Z1694" s="233">
        <v>45991</v>
      </c>
      <c r="AA1694" s="234">
        <v>1</v>
      </c>
      <c r="AB1694" s="232">
        <v>11.11</v>
      </c>
    </row>
    <row r="1695" spans="1:28" x14ac:dyDescent="0.25">
      <c r="A1695" s="16" t="s">
        <v>873</v>
      </c>
      <c r="B1695" s="16" t="s">
        <v>3474</v>
      </c>
      <c r="C1695" s="16" t="s">
        <v>6970</v>
      </c>
      <c r="D1695" s="16" t="s">
        <v>6971</v>
      </c>
      <c r="F1695" s="16" t="s">
        <v>3640</v>
      </c>
      <c r="G1695" s="16" t="s">
        <v>3641</v>
      </c>
      <c r="H1695" s="238">
        <v>1</v>
      </c>
      <c r="I1695" s="238">
        <v>0</v>
      </c>
      <c r="J1695" s="238">
        <v>0</v>
      </c>
      <c r="K1695" s="238">
        <v>0</v>
      </c>
      <c r="L1695" s="238">
        <v>0</v>
      </c>
      <c r="M1695" s="238">
        <v>0</v>
      </c>
      <c r="N1695" s="238">
        <v>0</v>
      </c>
      <c r="O1695" s="238">
        <v>0</v>
      </c>
      <c r="P1695" s="238">
        <v>0</v>
      </c>
      <c r="Q1695" s="232">
        <v>11.11</v>
      </c>
      <c r="R1695" s="232">
        <v>0</v>
      </c>
      <c r="S1695" s="232">
        <v>0</v>
      </c>
      <c r="T1695" s="232">
        <v>0</v>
      </c>
      <c r="U1695" s="232">
        <v>0</v>
      </c>
      <c r="V1695" s="232">
        <v>0</v>
      </c>
      <c r="W1695" s="232">
        <v>0</v>
      </c>
      <c r="X1695" s="232">
        <v>0</v>
      </c>
      <c r="Y1695" s="232">
        <v>0</v>
      </c>
      <c r="Z1695" s="233">
        <v>45991</v>
      </c>
      <c r="AA1695" s="234">
        <v>1</v>
      </c>
      <c r="AB1695" s="232">
        <v>11.11</v>
      </c>
    </row>
    <row r="1696" spans="1:28" x14ac:dyDescent="0.25">
      <c r="A1696" s="16" t="s">
        <v>873</v>
      </c>
      <c r="B1696" s="16" t="s">
        <v>3474</v>
      </c>
      <c r="C1696" s="16" t="s">
        <v>6972</v>
      </c>
      <c r="D1696" s="16" t="s">
        <v>6973</v>
      </c>
      <c r="F1696" s="16" t="s">
        <v>3640</v>
      </c>
      <c r="G1696" s="16" t="s">
        <v>3641</v>
      </c>
      <c r="H1696" s="238">
        <v>6</v>
      </c>
      <c r="I1696" s="238">
        <v>0</v>
      </c>
      <c r="J1696" s="238">
        <v>0</v>
      </c>
      <c r="K1696" s="238">
        <v>0</v>
      </c>
      <c r="L1696" s="238">
        <v>0</v>
      </c>
      <c r="M1696" s="238">
        <v>0</v>
      </c>
      <c r="N1696" s="238">
        <v>0</v>
      </c>
      <c r="O1696" s="238">
        <v>0</v>
      </c>
      <c r="P1696" s="238">
        <v>0</v>
      </c>
      <c r="Q1696" s="232">
        <v>66.66</v>
      </c>
      <c r="R1696" s="232">
        <v>0</v>
      </c>
      <c r="S1696" s="232">
        <v>0</v>
      </c>
      <c r="T1696" s="232">
        <v>0</v>
      </c>
      <c r="U1696" s="232">
        <v>0</v>
      </c>
      <c r="V1696" s="232">
        <v>0</v>
      </c>
      <c r="W1696" s="232">
        <v>0</v>
      </c>
      <c r="X1696" s="232">
        <v>0</v>
      </c>
      <c r="Y1696" s="232">
        <v>0</v>
      </c>
      <c r="Z1696" s="233">
        <v>45991</v>
      </c>
      <c r="AA1696" s="234">
        <v>6</v>
      </c>
      <c r="AB1696" s="232">
        <v>66.66</v>
      </c>
    </row>
    <row r="1697" spans="1:28" x14ac:dyDescent="0.25">
      <c r="A1697" s="16" t="s">
        <v>873</v>
      </c>
      <c r="B1697" s="16" t="s">
        <v>3474</v>
      </c>
      <c r="C1697" s="16" t="s">
        <v>6974</v>
      </c>
      <c r="D1697" s="16" t="s">
        <v>6975</v>
      </c>
      <c r="F1697" s="16" t="s">
        <v>3640</v>
      </c>
      <c r="G1697" s="16" t="s">
        <v>3641</v>
      </c>
      <c r="H1697" s="238">
        <v>1</v>
      </c>
      <c r="I1697" s="238">
        <v>0</v>
      </c>
      <c r="J1697" s="238">
        <v>0</v>
      </c>
      <c r="K1697" s="238">
        <v>0</v>
      </c>
      <c r="L1697" s="238">
        <v>0</v>
      </c>
      <c r="M1697" s="238">
        <v>0</v>
      </c>
      <c r="N1697" s="238">
        <v>0</v>
      </c>
      <c r="O1697" s="238">
        <v>0</v>
      </c>
      <c r="P1697" s="238">
        <v>0</v>
      </c>
      <c r="Q1697" s="232">
        <v>11.11</v>
      </c>
      <c r="R1697" s="232">
        <v>0</v>
      </c>
      <c r="S1697" s="232">
        <v>0</v>
      </c>
      <c r="T1697" s="232">
        <v>0</v>
      </c>
      <c r="U1697" s="232">
        <v>0</v>
      </c>
      <c r="V1697" s="232">
        <v>0</v>
      </c>
      <c r="W1697" s="232">
        <v>0</v>
      </c>
      <c r="X1697" s="232">
        <v>0</v>
      </c>
      <c r="Y1697" s="232">
        <v>0</v>
      </c>
      <c r="Z1697" s="233">
        <v>45991</v>
      </c>
      <c r="AA1697" s="234">
        <v>1</v>
      </c>
      <c r="AB1697" s="232">
        <v>11.11</v>
      </c>
    </row>
    <row r="1698" spans="1:28" x14ac:dyDescent="0.25">
      <c r="A1698" s="16" t="s">
        <v>873</v>
      </c>
      <c r="B1698" s="16" t="s">
        <v>3474</v>
      </c>
      <c r="C1698" s="16" t="s">
        <v>6976</v>
      </c>
      <c r="D1698" s="16" t="s">
        <v>6977</v>
      </c>
      <c r="F1698" s="16" t="s">
        <v>3640</v>
      </c>
      <c r="G1698" s="16" t="s">
        <v>3641</v>
      </c>
      <c r="H1698" s="238">
        <v>1</v>
      </c>
      <c r="I1698" s="238">
        <v>0</v>
      </c>
      <c r="J1698" s="238">
        <v>0</v>
      </c>
      <c r="K1698" s="238">
        <v>0</v>
      </c>
      <c r="L1698" s="238">
        <v>0</v>
      </c>
      <c r="M1698" s="238">
        <v>0</v>
      </c>
      <c r="N1698" s="238">
        <v>0</v>
      </c>
      <c r="O1698" s="238">
        <v>0</v>
      </c>
      <c r="P1698" s="238">
        <v>0</v>
      </c>
      <c r="Q1698" s="232">
        <v>11.11</v>
      </c>
      <c r="R1698" s="232">
        <v>0</v>
      </c>
      <c r="S1698" s="232">
        <v>0</v>
      </c>
      <c r="T1698" s="232">
        <v>0</v>
      </c>
      <c r="U1698" s="232">
        <v>0</v>
      </c>
      <c r="V1698" s="232">
        <v>0</v>
      </c>
      <c r="W1698" s="232">
        <v>0</v>
      </c>
      <c r="X1698" s="232">
        <v>0</v>
      </c>
      <c r="Y1698" s="232">
        <v>0</v>
      </c>
      <c r="Z1698" s="233">
        <v>45991</v>
      </c>
      <c r="AA1698" s="234">
        <v>1</v>
      </c>
      <c r="AB1698" s="232">
        <v>11.11</v>
      </c>
    </row>
    <row r="1699" spans="1:28" x14ac:dyDescent="0.25">
      <c r="A1699" s="16" t="s">
        <v>873</v>
      </c>
      <c r="B1699" s="16" t="s">
        <v>3474</v>
      </c>
      <c r="C1699" s="16" t="s">
        <v>6978</v>
      </c>
      <c r="D1699" s="16" t="s">
        <v>6979</v>
      </c>
      <c r="F1699" s="16" t="s">
        <v>3640</v>
      </c>
      <c r="G1699" s="16" t="s">
        <v>3641</v>
      </c>
      <c r="H1699" s="238">
        <v>1</v>
      </c>
      <c r="I1699" s="238">
        <v>0</v>
      </c>
      <c r="J1699" s="238">
        <v>0</v>
      </c>
      <c r="K1699" s="238">
        <v>0</v>
      </c>
      <c r="L1699" s="238">
        <v>0</v>
      </c>
      <c r="M1699" s="238">
        <v>0</v>
      </c>
      <c r="N1699" s="238">
        <v>0</v>
      </c>
      <c r="O1699" s="238">
        <v>0</v>
      </c>
      <c r="P1699" s="238">
        <v>0</v>
      </c>
      <c r="Q1699" s="232">
        <v>11.11</v>
      </c>
      <c r="R1699" s="232">
        <v>0</v>
      </c>
      <c r="S1699" s="232">
        <v>0</v>
      </c>
      <c r="T1699" s="232">
        <v>0</v>
      </c>
      <c r="U1699" s="232">
        <v>0</v>
      </c>
      <c r="V1699" s="232">
        <v>0</v>
      </c>
      <c r="W1699" s="232">
        <v>0</v>
      </c>
      <c r="X1699" s="232">
        <v>0</v>
      </c>
      <c r="Y1699" s="232">
        <v>0</v>
      </c>
      <c r="Z1699" s="233">
        <v>45991</v>
      </c>
      <c r="AA1699" s="234">
        <v>1</v>
      </c>
      <c r="AB1699" s="232">
        <v>11.11</v>
      </c>
    </row>
    <row r="1700" spans="1:28" x14ac:dyDescent="0.25">
      <c r="A1700" s="16" t="s">
        <v>873</v>
      </c>
      <c r="B1700" s="16" t="s">
        <v>3474</v>
      </c>
      <c r="C1700" s="16" t="s">
        <v>6980</v>
      </c>
      <c r="D1700" s="16" t="s">
        <v>6981</v>
      </c>
      <c r="F1700" s="16" t="s">
        <v>3640</v>
      </c>
      <c r="G1700" s="16" t="s">
        <v>3641</v>
      </c>
      <c r="H1700" s="238">
        <v>2</v>
      </c>
      <c r="I1700" s="238">
        <v>0</v>
      </c>
      <c r="J1700" s="238">
        <v>0</v>
      </c>
      <c r="K1700" s="238">
        <v>0</v>
      </c>
      <c r="L1700" s="238">
        <v>0</v>
      </c>
      <c r="M1700" s="238">
        <v>0</v>
      </c>
      <c r="N1700" s="238">
        <v>0</v>
      </c>
      <c r="O1700" s="238">
        <v>0</v>
      </c>
      <c r="P1700" s="238">
        <v>0</v>
      </c>
      <c r="Q1700" s="232">
        <v>22.22</v>
      </c>
      <c r="R1700" s="232">
        <v>0</v>
      </c>
      <c r="S1700" s="232">
        <v>0</v>
      </c>
      <c r="T1700" s="232">
        <v>0</v>
      </c>
      <c r="U1700" s="232">
        <v>0</v>
      </c>
      <c r="V1700" s="232">
        <v>0</v>
      </c>
      <c r="W1700" s="232">
        <v>0</v>
      </c>
      <c r="X1700" s="232">
        <v>0</v>
      </c>
      <c r="Y1700" s="232">
        <v>0</v>
      </c>
      <c r="Z1700" s="233">
        <v>45991</v>
      </c>
      <c r="AA1700" s="234">
        <v>2</v>
      </c>
      <c r="AB1700" s="232">
        <v>22.22</v>
      </c>
    </row>
    <row r="1701" spans="1:28" x14ac:dyDescent="0.25">
      <c r="A1701" s="16" t="s">
        <v>873</v>
      </c>
      <c r="B1701" s="16" t="s">
        <v>3474</v>
      </c>
      <c r="C1701" s="16" t="s">
        <v>6982</v>
      </c>
      <c r="D1701" s="16" t="s">
        <v>6983</v>
      </c>
      <c r="F1701" s="16" t="s">
        <v>3640</v>
      </c>
      <c r="G1701" s="16" t="s">
        <v>3641</v>
      </c>
      <c r="H1701" s="238">
        <v>3</v>
      </c>
      <c r="I1701" s="238">
        <v>0</v>
      </c>
      <c r="J1701" s="238">
        <v>0</v>
      </c>
      <c r="K1701" s="238">
        <v>0</v>
      </c>
      <c r="L1701" s="238">
        <v>0</v>
      </c>
      <c r="M1701" s="238">
        <v>0</v>
      </c>
      <c r="N1701" s="238">
        <v>0</v>
      </c>
      <c r="O1701" s="238">
        <v>0</v>
      </c>
      <c r="P1701" s="238">
        <v>0</v>
      </c>
      <c r="Q1701" s="232">
        <v>33.33</v>
      </c>
      <c r="R1701" s="232">
        <v>0</v>
      </c>
      <c r="S1701" s="232">
        <v>0</v>
      </c>
      <c r="T1701" s="232">
        <v>0</v>
      </c>
      <c r="U1701" s="232">
        <v>0</v>
      </c>
      <c r="V1701" s="232">
        <v>0</v>
      </c>
      <c r="W1701" s="232">
        <v>0</v>
      </c>
      <c r="X1701" s="232">
        <v>0</v>
      </c>
      <c r="Y1701" s="232">
        <v>0</v>
      </c>
      <c r="Z1701" s="233">
        <v>45991</v>
      </c>
      <c r="AA1701" s="234">
        <v>3</v>
      </c>
      <c r="AB1701" s="232">
        <v>33.33</v>
      </c>
    </row>
    <row r="1702" spans="1:28" x14ac:dyDescent="0.25">
      <c r="A1702" s="16" t="s">
        <v>873</v>
      </c>
      <c r="B1702" s="16" t="s">
        <v>3474</v>
      </c>
      <c r="C1702" s="16" t="s">
        <v>6984</v>
      </c>
      <c r="D1702" s="16" t="s">
        <v>6985</v>
      </c>
      <c r="F1702" s="16" t="s">
        <v>3640</v>
      </c>
      <c r="G1702" s="16" t="s">
        <v>3641</v>
      </c>
      <c r="H1702" s="238">
        <v>2</v>
      </c>
      <c r="I1702" s="238">
        <v>0</v>
      </c>
      <c r="J1702" s="238">
        <v>0</v>
      </c>
      <c r="K1702" s="238">
        <v>0</v>
      </c>
      <c r="L1702" s="238">
        <v>0</v>
      </c>
      <c r="M1702" s="238">
        <v>0</v>
      </c>
      <c r="N1702" s="238">
        <v>0</v>
      </c>
      <c r="O1702" s="238">
        <v>0</v>
      </c>
      <c r="P1702" s="238">
        <v>0</v>
      </c>
      <c r="Q1702" s="232">
        <v>22.22</v>
      </c>
      <c r="R1702" s="232">
        <v>0</v>
      </c>
      <c r="S1702" s="232">
        <v>0</v>
      </c>
      <c r="T1702" s="232">
        <v>0</v>
      </c>
      <c r="U1702" s="232">
        <v>0</v>
      </c>
      <c r="V1702" s="232">
        <v>0</v>
      </c>
      <c r="W1702" s="232">
        <v>0</v>
      </c>
      <c r="X1702" s="232">
        <v>0</v>
      </c>
      <c r="Y1702" s="232">
        <v>0</v>
      </c>
      <c r="Z1702" s="233">
        <v>45991</v>
      </c>
      <c r="AA1702" s="234">
        <v>2</v>
      </c>
      <c r="AB1702" s="232">
        <v>22.22</v>
      </c>
    </row>
    <row r="1703" spans="1:28" x14ac:dyDescent="0.25">
      <c r="A1703" s="16" t="s">
        <v>873</v>
      </c>
      <c r="B1703" s="16" t="s">
        <v>3474</v>
      </c>
      <c r="C1703" s="16" t="s">
        <v>6986</v>
      </c>
      <c r="D1703" s="16" t="s">
        <v>6987</v>
      </c>
      <c r="F1703" s="16" t="s">
        <v>3640</v>
      </c>
      <c r="G1703" s="16" t="s">
        <v>3641</v>
      </c>
      <c r="H1703" s="238">
        <v>2</v>
      </c>
      <c r="I1703" s="238">
        <v>0</v>
      </c>
      <c r="J1703" s="238">
        <v>0</v>
      </c>
      <c r="K1703" s="238">
        <v>0</v>
      </c>
      <c r="L1703" s="238">
        <v>0</v>
      </c>
      <c r="M1703" s="238">
        <v>0</v>
      </c>
      <c r="N1703" s="238">
        <v>0</v>
      </c>
      <c r="O1703" s="238">
        <v>0</v>
      </c>
      <c r="P1703" s="238">
        <v>0</v>
      </c>
      <c r="Q1703" s="232">
        <v>22.22</v>
      </c>
      <c r="R1703" s="232">
        <v>0</v>
      </c>
      <c r="S1703" s="232">
        <v>0</v>
      </c>
      <c r="T1703" s="232">
        <v>0</v>
      </c>
      <c r="U1703" s="232">
        <v>0</v>
      </c>
      <c r="V1703" s="232">
        <v>0</v>
      </c>
      <c r="W1703" s="232">
        <v>0</v>
      </c>
      <c r="X1703" s="232">
        <v>0</v>
      </c>
      <c r="Y1703" s="232">
        <v>0</v>
      </c>
      <c r="Z1703" s="233">
        <v>45991</v>
      </c>
      <c r="AA1703" s="234">
        <v>2</v>
      </c>
      <c r="AB1703" s="232">
        <v>22.22</v>
      </c>
    </row>
    <row r="1704" spans="1:28" x14ac:dyDescent="0.25">
      <c r="A1704" s="16" t="s">
        <v>873</v>
      </c>
      <c r="B1704" s="16" t="s">
        <v>3474</v>
      </c>
      <c r="C1704" s="16" t="s">
        <v>6988</v>
      </c>
      <c r="D1704" s="16" t="s">
        <v>6989</v>
      </c>
      <c r="F1704" s="16" t="s">
        <v>3640</v>
      </c>
      <c r="G1704" s="16" t="s">
        <v>3641</v>
      </c>
      <c r="H1704" s="238">
        <v>2</v>
      </c>
      <c r="I1704" s="238">
        <v>0</v>
      </c>
      <c r="J1704" s="238">
        <v>0</v>
      </c>
      <c r="K1704" s="238">
        <v>0</v>
      </c>
      <c r="L1704" s="238">
        <v>0</v>
      </c>
      <c r="M1704" s="238">
        <v>0</v>
      </c>
      <c r="N1704" s="238">
        <v>0</v>
      </c>
      <c r="O1704" s="238">
        <v>0</v>
      </c>
      <c r="P1704" s="238">
        <v>0</v>
      </c>
      <c r="Q1704" s="232">
        <v>22.22</v>
      </c>
      <c r="R1704" s="232">
        <v>0</v>
      </c>
      <c r="S1704" s="232">
        <v>0</v>
      </c>
      <c r="T1704" s="232">
        <v>0</v>
      </c>
      <c r="U1704" s="232">
        <v>0</v>
      </c>
      <c r="V1704" s="232">
        <v>0</v>
      </c>
      <c r="W1704" s="232">
        <v>0</v>
      </c>
      <c r="X1704" s="232">
        <v>0</v>
      </c>
      <c r="Y1704" s="232">
        <v>0</v>
      </c>
      <c r="Z1704" s="233">
        <v>45991</v>
      </c>
      <c r="AA1704" s="234">
        <v>2</v>
      </c>
      <c r="AB1704" s="232">
        <v>22.22</v>
      </c>
    </row>
    <row r="1705" spans="1:28" x14ac:dyDescent="0.25">
      <c r="A1705" s="16" t="s">
        <v>873</v>
      </c>
      <c r="B1705" s="16" t="s">
        <v>3474</v>
      </c>
      <c r="C1705" s="16" t="s">
        <v>6990</v>
      </c>
      <c r="D1705" s="16" t="s">
        <v>6991</v>
      </c>
      <c r="F1705" s="16" t="s">
        <v>3640</v>
      </c>
      <c r="G1705" s="16" t="s">
        <v>3641</v>
      </c>
      <c r="H1705" s="238">
        <v>1</v>
      </c>
      <c r="I1705" s="238">
        <v>0</v>
      </c>
      <c r="J1705" s="238">
        <v>0</v>
      </c>
      <c r="K1705" s="238">
        <v>0</v>
      </c>
      <c r="L1705" s="238">
        <v>0</v>
      </c>
      <c r="M1705" s="238">
        <v>0</v>
      </c>
      <c r="N1705" s="238">
        <v>0</v>
      </c>
      <c r="O1705" s="238">
        <v>0</v>
      </c>
      <c r="P1705" s="238">
        <v>0</v>
      </c>
      <c r="Q1705" s="232">
        <v>11.11</v>
      </c>
      <c r="R1705" s="232">
        <v>0</v>
      </c>
      <c r="S1705" s="232">
        <v>0</v>
      </c>
      <c r="T1705" s="232">
        <v>0</v>
      </c>
      <c r="U1705" s="232">
        <v>0</v>
      </c>
      <c r="V1705" s="232">
        <v>0</v>
      </c>
      <c r="W1705" s="232">
        <v>0</v>
      </c>
      <c r="X1705" s="232">
        <v>0</v>
      </c>
      <c r="Y1705" s="232">
        <v>0</v>
      </c>
      <c r="Z1705" s="233">
        <v>45991</v>
      </c>
      <c r="AA1705" s="234">
        <v>1</v>
      </c>
      <c r="AB1705" s="232">
        <v>11.11</v>
      </c>
    </row>
    <row r="1706" spans="1:28" x14ac:dyDescent="0.25">
      <c r="A1706" s="16" t="s">
        <v>873</v>
      </c>
      <c r="B1706" s="16" t="s">
        <v>3474</v>
      </c>
      <c r="C1706" s="16" t="s">
        <v>6992</v>
      </c>
      <c r="D1706" s="16" t="s">
        <v>6993</v>
      </c>
      <c r="F1706" s="16" t="s">
        <v>3640</v>
      </c>
      <c r="G1706" s="16" t="s">
        <v>3641</v>
      </c>
      <c r="H1706" s="238">
        <v>2</v>
      </c>
      <c r="I1706" s="238">
        <v>0</v>
      </c>
      <c r="J1706" s="238">
        <v>0</v>
      </c>
      <c r="K1706" s="238">
        <v>0</v>
      </c>
      <c r="L1706" s="238">
        <v>0</v>
      </c>
      <c r="M1706" s="238">
        <v>0</v>
      </c>
      <c r="N1706" s="238">
        <v>0</v>
      </c>
      <c r="O1706" s="238">
        <v>0</v>
      </c>
      <c r="P1706" s="238">
        <v>0</v>
      </c>
      <c r="Q1706" s="232">
        <v>22.22</v>
      </c>
      <c r="R1706" s="232">
        <v>0</v>
      </c>
      <c r="S1706" s="232">
        <v>0</v>
      </c>
      <c r="T1706" s="232">
        <v>0</v>
      </c>
      <c r="U1706" s="232">
        <v>0</v>
      </c>
      <c r="V1706" s="232">
        <v>0</v>
      </c>
      <c r="W1706" s="232">
        <v>0</v>
      </c>
      <c r="X1706" s="232">
        <v>0</v>
      </c>
      <c r="Y1706" s="232">
        <v>0</v>
      </c>
      <c r="Z1706" s="233">
        <v>45991</v>
      </c>
      <c r="AA1706" s="234">
        <v>2</v>
      </c>
      <c r="AB1706" s="232">
        <v>22.22</v>
      </c>
    </row>
    <row r="1707" spans="1:28" x14ac:dyDescent="0.25">
      <c r="A1707" s="16" t="s">
        <v>873</v>
      </c>
      <c r="B1707" s="16" t="s">
        <v>3474</v>
      </c>
      <c r="C1707" s="16" t="s">
        <v>6994</v>
      </c>
      <c r="D1707" s="16" t="s">
        <v>6995</v>
      </c>
      <c r="F1707" s="16" t="s">
        <v>3640</v>
      </c>
      <c r="G1707" s="16" t="s">
        <v>3641</v>
      </c>
      <c r="H1707" s="238">
        <v>8</v>
      </c>
      <c r="I1707" s="238">
        <v>0</v>
      </c>
      <c r="J1707" s="238">
        <v>0</v>
      </c>
      <c r="K1707" s="238">
        <v>0</v>
      </c>
      <c r="L1707" s="238">
        <v>0</v>
      </c>
      <c r="M1707" s="238">
        <v>0</v>
      </c>
      <c r="N1707" s="238">
        <v>0</v>
      </c>
      <c r="O1707" s="238">
        <v>0</v>
      </c>
      <c r="P1707" s="238">
        <v>0</v>
      </c>
      <c r="Q1707" s="232">
        <v>550</v>
      </c>
      <c r="R1707" s="232">
        <v>0</v>
      </c>
      <c r="S1707" s="232">
        <v>0</v>
      </c>
      <c r="T1707" s="232">
        <v>0</v>
      </c>
      <c r="U1707" s="232">
        <v>0</v>
      </c>
      <c r="V1707" s="232">
        <v>0</v>
      </c>
      <c r="W1707" s="232">
        <v>0</v>
      </c>
      <c r="X1707" s="232">
        <v>0</v>
      </c>
      <c r="Y1707" s="232">
        <v>0</v>
      </c>
      <c r="Z1707" s="233">
        <v>45991</v>
      </c>
      <c r="AA1707" s="234">
        <v>8</v>
      </c>
      <c r="AB1707" s="232">
        <v>550</v>
      </c>
    </row>
    <row r="1708" spans="1:28" x14ac:dyDescent="0.25">
      <c r="A1708" s="16" t="s">
        <v>873</v>
      </c>
      <c r="B1708" s="16" t="s">
        <v>3474</v>
      </c>
      <c r="C1708" s="16" t="s">
        <v>6996</v>
      </c>
      <c r="D1708" s="16" t="s">
        <v>6997</v>
      </c>
      <c r="F1708" s="16" t="s">
        <v>3640</v>
      </c>
      <c r="G1708" s="16" t="s">
        <v>3641</v>
      </c>
      <c r="H1708" s="238">
        <v>2</v>
      </c>
      <c r="I1708" s="238">
        <v>0</v>
      </c>
      <c r="J1708" s="238">
        <v>0</v>
      </c>
      <c r="K1708" s="238">
        <v>0</v>
      </c>
      <c r="L1708" s="238">
        <v>0</v>
      </c>
      <c r="M1708" s="238">
        <v>0</v>
      </c>
      <c r="N1708" s="238">
        <v>0</v>
      </c>
      <c r="O1708" s="238">
        <v>0</v>
      </c>
      <c r="P1708" s="238">
        <v>0</v>
      </c>
      <c r="Q1708" s="232">
        <v>22.22</v>
      </c>
      <c r="R1708" s="232">
        <v>0</v>
      </c>
      <c r="S1708" s="232">
        <v>0</v>
      </c>
      <c r="T1708" s="232">
        <v>0</v>
      </c>
      <c r="U1708" s="232">
        <v>0</v>
      </c>
      <c r="V1708" s="232">
        <v>0</v>
      </c>
      <c r="W1708" s="232">
        <v>0</v>
      </c>
      <c r="X1708" s="232">
        <v>0</v>
      </c>
      <c r="Y1708" s="232">
        <v>0</v>
      </c>
      <c r="Z1708" s="233">
        <v>45991</v>
      </c>
      <c r="AA1708" s="234">
        <v>2</v>
      </c>
      <c r="AB1708" s="232">
        <v>22.22</v>
      </c>
    </row>
    <row r="1709" spans="1:28" x14ac:dyDescent="0.25">
      <c r="A1709" s="16" t="s">
        <v>873</v>
      </c>
      <c r="B1709" s="16" t="s">
        <v>3474</v>
      </c>
      <c r="C1709" s="16" t="s">
        <v>6998</v>
      </c>
      <c r="D1709" s="16" t="s">
        <v>6999</v>
      </c>
      <c r="F1709" s="16" t="s">
        <v>3640</v>
      </c>
      <c r="G1709" s="16" t="s">
        <v>3641</v>
      </c>
      <c r="H1709" s="238">
        <v>2</v>
      </c>
      <c r="I1709" s="238">
        <v>0</v>
      </c>
      <c r="J1709" s="238">
        <v>0</v>
      </c>
      <c r="K1709" s="238">
        <v>0</v>
      </c>
      <c r="L1709" s="238">
        <v>0</v>
      </c>
      <c r="M1709" s="238">
        <v>0</v>
      </c>
      <c r="N1709" s="238">
        <v>0</v>
      </c>
      <c r="O1709" s="238">
        <v>0</v>
      </c>
      <c r="P1709" s="238">
        <v>0</v>
      </c>
      <c r="Q1709" s="232">
        <v>22.22</v>
      </c>
      <c r="R1709" s="232">
        <v>0</v>
      </c>
      <c r="S1709" s="232">
        <v>0</v>
      </c>
      <c r="T1709" s="232">
        <v>0</v>
      </c>
      <c r="U1709" s="232">
        <v>0</v>
      </c>
      <c r="V1709" s="232">
        <v>0</v>
      </c>
      <c r="W1709" s="232">
        <v>0</v>
      </c>
      <c r="X1709" s="232">
        <v>0</v>
      </c>
      <c r="Y1709" s="232">
        <v>0</v>
      </c>
      <c r="Z1709" s="233">
        <v>45991</v>
      </c>
      <c r="AA1709" s="234">
        <v>2</v>
      </c>
      <c r="AB1709" s="232">
        <v>22.22</v>
      </c>
    </row>
    <row r="1710" spans="1:28" x14ac:dyDescent="0.25">
      <c r="A1710" s="16" t="s">
        <v>873</v>
      </c>
      <c r="B1710" s="16" t="s">
        <v>3474</v>
      </c>
      <c r="C1710" s="16" t="s">
        <v>7000</v>
      </c>
      <c r="D1710" s="16" t="s">
        <v>7001</v>
      </c>
      <c r="F1710" s="16" t="s">
        <v>3640</v>
      </c>
      <c r="G1710" s="16" t="s">
        <v>3641</v>
      </c>
      <c r="H1710" s="238">
        <v>2</v>
      </c>
      <c r="I1710" s="238">
        <v>0</v>
      </c>
      <c r="J1710" s="238">
        <v>0</v>
      </c>
      <c r="K1710" s="238">
        <v>0</v>
      </c>
      <c r="L1710" s="238">
        <v>0</v>
      </c>
      <c r="M1710" s="238">
        <v>0</v>
      </c>
      <c r="N1710" s="238">
        <v>0</v>
      </c>
      <c r="O1710" s="238">
        <v>0</v>
      </c>
      <c r="P1710" s="238">
        <v>0</v>
      </c>
      <c r="Q1710" s="232">
        <v>22.22</v>
      </c>
      <c r="R1710" s="232">
        <v>0</v>
      </c>
      <c r="S1710" s="232">
        <v>0</v>
      </c>
      <c r="T1710" s="232">
        <v>0</v>
      </c>
      <c r="U1710" s="232">
        <v>0</v>
      </c>
      <c r="V1710" s="232">
        <v>0</v>
      </c>
      <c r="W1710" s="232">
        <v>0</v>
      </c>
      <c r="X1710" s="232">
        <v>0</v>
      </c>
      <c r="Y1710" s="232">
        <v>0</v>
      </c>
      <c r="Z1710" s="233">
        <v>45991</v>
      </c>
      <c r="AA1710" s="234">
        <v>2</v>
      </c>
      <c r="AB1710" s="232">
        <v>22.22</v>
      </c>
    </row>
    <row r="1711" spans="1:28" x14ac:dyDescent="0.25">
      <c r="A1711" s="16" t="s">
        <v>1059</v>
      </c>
      <c r="B1711" s="16" t="s">
        <v>2893</v>
      </c>
      <c r="C1711" s="16" t="s">
        <v>7002</v>
      </c>
      <c r="D1711" s="16" t="s">
        <v>7003</v>
      </c>
      <c r="F1711" s="16" t="s">
        <v>3640</v>
      </c>
      <c r="G1711" s="16" t="s">
        <v>3641</v>
      </c>
      <c r="H1711" s="238">
        <v>2</v>
      </c>
      <c r="I1711" s="238">
        <v>0</v>
      </c>
      <c r="J1711" s="238">
        <v>0</v>
      </c>
      <c r="K1711" s="238">
        <v>0</v>
      </c>
      <c r="L1711" s="238">
        <v>0</v>
      </c>
      <c r="M1711" s="238">
        <v>0</v>
      </c>
      <c r="N1711" s="238">
        <v>0</v>
      </c>
      <c r="O1711" s="238">
        <v>0</v>
      </c>
      <c r="P1711" s="238">
        <v>0</v>
      </c>
      <c r="Q1711" s="232">
        <v>22.22</v>
      </c>
      <c r="R1711" s="232">
        <v>0</v>
      </c>
      <c r="S1711" s="232">
        <v>0</v>
      </c>
      <c r="T1711" s="232">
        <v>0</v>
      </c>
      <c r="U1711" s="232">
        <v>0</v>
      </c>
      <c r="V1711" s="232">
        <v>0</v>
      </c>
      <c r="W1711" s="232">
        <v>0</v>
      </c>
      <c r="X1711" s="232">
        <v>0</v>
      </c>
      <c r="Y1711" s="232">
        <v>0</v>
      </c>
      <c r="Z1711" s="233">
        <v>45991</v>
      </c>
      <c r="AA1711" s="234">
        <v>2</v>
      </c>
      <c r="AB1711" s="232">
        <v>22.22</v>
      </c>
    </row>
    <row r="1712" spans="1:28" x14ac:dyDescent="0.25">
      <c r="A1712" s="16" t="s">
        <v>873</v>
      </c>
      <c r="B1712" s="16" t="s">
        <v>3474</v>
      </c>
      <c r="C1712" s="16" t="s">
        <v>7002</v>
      </c>
      <c r="D1712" s="16" t="s">
        <v>7003</v>
      </c>
      <c r="F1712" s="16" t="s">
        <v>3640</v>
      </c>
      <c r="G1712" s="16" t="s">
        <v>3641</v>
      </c>
      <c r="H1712" s="238">
        <v>1</v>
      </c>
      <c r="I1712" s="238">
        <v>0</v>
      </c>
      <c r="J1712" s="238">
        <v>0</v>
      </c>
      <c r="K1712" s="238">
        <v>0</v>
      </c>
      <c r="L1712" s="238">
        <v>0</v>
      </c>
      <c r="M1712" s="238">
        <v>0</v>
      </c>
      <c r="N1712" s="238">
        <v>0</v>
      </c>
      <c r="O1712" s="238">
        <v>0</v>
      </c>
      <c r="P1712" s="238">
        <v>0</v>
      </c>
      <c r="Q1712" s="232">
        <v>11.11</v>
      </c>
      <c r="R1712" s="232">
        <v>0</v>
      </c>
      <c r="S1712" s="232">
        <v>0</v>
      </c>
      <c r="T1712" s="232">
        <v>0</v>
      </c>
      <c r="U1712" s="232">
        <v>0</v>
      </c>
      <c r="V1712" s="232">
        <v>0</v>
      </c>
      <c r="W1712" s="232">
        <v>0</v>
      </c>
      <c r="X1712" s="232">
        <v>0</v>
      </c>
      <c r="Y1712" s="232">
        <v>0</v>
      </c>
      <c r="Z1712" s="233">
        <v>45991</v>
      </c>
      <c r="AA1712" s="234">
        <v>1</v>
      </c>
      <c r="AB1712" s="232">
        <v>11.11</v>
      </c>
    </row>
    <row r="1713" spans="1:28" x14ac:dyDescent="0.25">
      <c r="A1713" s="16" t="s">
        <v>873</v>
      </c>
      <c r="B1713" s="16" t="s">
        <v>3474</v>
      </c>
      <c r="C1713" s="16" t="s">
        <v>7004</v>
      </c>
      <c r="D1713" s="16" t="s">
        <v>7005</v>
      </c>
      <c r="F1713" s="16" t="s">
        <v>3640</v>
      </c>
      <c r="G1713" s="16" t="s">
        <v>3641</v>
      </c>
      <c r="H1713" s="238">
        <v>2</v>
      </c>
      <c r="I1713" s="238">
        <v>0</v>
      </c>
      <c r="J1713" s="238">
        <v>0</v>
      </c>
      <c r="K1713" s="238">
        <v>0</v>
      </c>
      <c r="L1713" s="238">
        <v>0</v>
      </c>
      <c r="M1713" s="238">
        <v>0</v>
      </c>
      <c r="N1713" s="238">
        <v>0</v>
      </c>
      <c r="O1713" s="238">
        <v>0</v>
      </c>
      <c r="P1713" s="238">
        <v>0</v>
      </c>
      <c r="Q1713" s="232">
        <v>22.22</v>
      </c>
      <c r="R1713" s="232">
        <v>0</v>
      </c>
      <c r="S1713" s="232">
        <v>0</v>
      </c>
      <c r="T1713" s="232">
        <v>0</v>
      </c>
      <c r="U1713" s="232">
        <v>0</v>
      </c>
      <c r="V1713" s="232">
        <v>0</v>
      </c>
      <c r="W1713" s="232">
        <v>0</v>
      </c>
      <c r="X1713" s="232">
        <v>0</v>
      </c>
      <c r="Y1713" s="232">
        <v>0</v>
      </c>
      <c r="Z1713" s="233">
        <v>45991</v>
      </c>
      <c r="AA1713" s="234">
        <v>2</v>
      </c>
      <c r="AB1713" s="232">
        <v>22.22</v>
      </c>
    </row>
    <row r="1714" spans="1:28" x14ac:dyDescent="0.25">
      <c r="A1714" s="16" t="s">
        <v>873</v>
      </c>
      <c r="B1714" s="16" t="s">
        <v>3474</v>
      </c>
      <c r="C1714" s="16" t="s">
        <v>7006</v>
      </c>
      <c r="D1714" s="16" t="s">
        <v>7007</v>
      </c>
      <c r="F1714" s="16" t="s">
        <v>3640</v>
      </c>
      <c r="G1714" s="16" t="s">
        <v>3641</v>
      </c>
      <c r="H1714" s="238">
        <v>3</v>
      </c>
      <c r="I1714" s="238">
        <v>0</v>
      </c>
      <c r="J1714" s="238">
        <v>0</v>
      </c>
      <c r="K1714" s="238">
        <v>0</v>
      </c>
      <c r="L1714" s="238">
        <v>0</v>
      </c>
      <c r="M1714" s="238">
        <v>0</v>
      </c>
      <c r="N1714" s="238">
        <v>0</v>
      </c>
      <c r="O1714" s="238">
        <v>0</v>
      </c>
      <c r="P1714" s="238">
        <v>0</v>
      </c>
      <c r="Q1714" s="232">
        <v>33.33</v>
      </c>
      <c r="R1714" s="232">
        <v>0</v>
      </c>
      <c r="S1714" s="232">
        <v>0</v>
      </c>
      <c r="T1714" s="232">
        <v>0</v>
      </c>
      <c r="U1714" s="232">
        <v>0</v>
      </c>
      <c r="V1714" s="232">
        <v>0</v>
      </c>
      <c r="W1714" s="232">
        <v>0</v>
      </c>
      <c r="X1714" s="232">
        <v>0</v>
      </c>
      <c r="Y1714" s="232">
        <v>0</v>
      </c>
      <c r="Z1714" s="233">
        <v>45991</v>
      </c>
      <c r="AA1714" s="234">
        <v>3</v>
      </c>
      <c r="AB1714" s="232">
        <v>33.33</v>
      </c>
    </row>
    <row r="1715" spans="1:28" x14ac:dyDescent="0.25">
      <c r="A1715" s="16" t="s">
        <v>873</v>
      </c>
      <c r="B1715" s="16" t="s">
        <v>3474</v>
      </c>
      <c r="C1715" s="16" t="s">
        <v>7008</v>
      </c>
      <c r="D1715" s="16" t="s">
        <v>7009</v>
      </c>
      <c r="F1715" s="16" t="s">
        <v>3640</v>
      </c>
      <c r="G1715" s="16" t="s">
        <v>3641</v>
      </c>
      <c r="H1715" s="238">
        <v>2</v>
      </c>
      <c r="I1715" s="238">
        <v>0</v>
      </c>
      <c r="J1715" s="238">
        <v>0</v>
      </c>
      <c r="K1715" s="238">
        <v>0</v>
      </c>
      <c r="L1715" s="238">
        <v>0</v>
      </c>
      <c r="M1715" s="238">
        <v>0</v>
      </c>
      <c r="N1715" s="238">
        <v>0</v>
      </c>
      <c r="O1715" s="238">
        <v>0</v>
      </c>
      <c r="P1715" s="238">
        <v>0</v>
      </c>
      <c r="Q1715" s="232">
        <v>22.22</v>
      </c>
      <c r="R1715" s="232">
        <v>0</v>
      </c>
      <c r="S1715" s="232">
        <v>0</v>
      </c>
      <c r="T1715" s="232">
        <v>0</v>
      </c>
      <c r="U1715" s="232">
        <v>0</v>
      </c>
      <c r="V1715" s="232">
        <v>0</v>
      </c>
      <c r="W1715" s="232">
        <v>0</v>
      </c>
      <c r="X1715" s="232">
        <v>0</v>
      </c>
      <c r="Y1715" s="232">
        <v>0</v>
      </c>
      <c r="Z1715" s="233">
        <v>45991</v>
      </c>
      <c r="AA1715" s="234">
        <v>2</v>
      </c>
      <c r="AB1715" s="232">
        <v>22.22</v>
      </c>
    </row>
    <row r="1716" spans="1:28" x14ac:dyDescent="0.25">
      <c r="A1716" s="16" t="s">
        <v>873</v>
      </c>
      <c r="B1716" s="16" t="s">
        <v>3474</v>
      </c>
      <c r="C1716" s="16" t="s">
        <v>7010</v>
      </c>
      <c r="D1716" s="16" t="s">
        <v>7011</v>
      </c>
      <c r="F1716" s="16" t="s">
        <v>3640</v>
      </c>
      <c r="G1716" s="16" t="s">
        <v>3641</v>
      </c>
      <c r="H1716" s="238">
        <v>1</v>
      </c>
      <c r="I1716" s="238">
        <v>0</v>
      </c>
      <c r="J1716" s="238">
        <v>0</v>
      </c>
      <c r="K1716" s="238">
        <v>0</v>
      </c>
      <c r="L1716" s="238">
        <v>0</v>
      </c>
      <c r="M1716" s="238">
        <v>0</v>
      </c>
      <c r="N1716" s="238">
        <v>0</v>
      </c>
      <c r="O1716" s="238">
        <v>0</v>
      </c>
      <c r="P1716" s="238">
        <v>0</v>
      </c>
      <c r="Q1716" s="232">
        <v>11.11</v>
      </c>
      <c r="R1716" s="232">
        <v>0</v>
      </c>
      <c r="S1716" s="232">
        <v>0</v>
      </c>
      <c r="T1716" s="232">
        <v>0</v>
      </c>
      <c r="U1716" s="232">
        <v>0</v>
      </c>
      <c r="V1716" s="232">
        <v>0</v>
      </c>
      <c r="W1716" s="232">
        <v>0</v>
      </c>
      <c r="X1716" s="232">
        <v>0</v>
      </c>
      <c r="Y1716" s="232">
        <v>0</v>
      </c>
      <c r="Z1716" s="233">
        <v>45991</v>
      </c>
      <c r="AA1716" s="234">
        <v>1</v>
      </c>
      <c r="AB1716" s="232">
        <v>11.11</v>
      </c>
    </row>
    <row r="1717" spans="1:28" x14ac:dyDescent="0.25">
      <c r="A1717" s="16" t="s">
        <v>1059</v>
      </c>
      <c r="B1717" s="16" t="s">
        <v>2893</v>
      </c>
      <c r="C1717" s="16" t="s">
        <v>7012</v>
      </c>
      <c r="D1717" s="16" t="s">
        <v>7013</v>
      </c>
      <c r="F1717" s="16" t="s">
        <v>3640</v>
      </c>
      <c r="G1717" s="16" t="s">
        <v>3641</v>
      </c>
      <c r="H1717" s="238">
        <v>8</v>
      </c>
      <c r="I1717" s="238">
        <v>0</v>
      </c>
      <c r="J1717" s="238">
        <v>0</v>
      </c>
      <c r="K1717" s="238">
        <v>0</v>
      </c>
      <c r="L1717" s="238">
        <v>0</v>
      </c>
      <c r="M1717" s="238">
        <v>0</v>
      </c>
      <c r="N1717" s="238">
        <v>0</v>
      </c>
      <c r="O1717" s="238">
        <v>0</v>
      </c>
      <c r="P1717" s="238">
        <v>0</v>
      </c>
      <c r="Q1717" s="232">
        <v>88.88</v>
      </c>
      <c r="R1717" s="232">
        <v>0</v>
      </c>
      <c r="S1717" s="232">
        <v>0</v>
      </c>
      <c r="T1717" s="232">
        <v>0</v>
      </c>
      <c r="U1717" s="232">
        <v>0</v>
      </c>
      <c r="V1717" s="232">
        <v>0</v>
      </c>
      <c r="W1717" s="232">
        <v>0</v>
      </c>
      <c r="X1717" s="232">
        <v>0</v>
      </c>
      <c r="Y1717" s="232">
        <v>0</v>
      </c>
      <c r="Z1717" s="233">
        <v>45991</v>
      </c>
      <c r="AA1717" s="234">
        <v>8</v>
      </c>
      <c r="AB1717" s="232">
        <v>88.88</v>
      </c>
    </row>
    <row r="1718" spans="1:28" x14ac:dyDescent="0.25">
      <c r="A1718" s="16" t="s">
        <v>873</v>
      </c>
      <c r="B1718" s="16" t="s">
        <v>3474</v>
      </c>
      <c r="C1718" s="16" t="s">
        <v>7012</v>
      </c>
      <c r="D1718" s="16" t="s">
        <v>7013</v>
      </c>
      <c r="F1718" s="16" t="s">
        <v>3640</v>
      </c>
      <c r="G1718" s="16" t="s">
        <v>3641</v>
      </c>
      <c r="H1718" s="238">
        <v>3</v>
      </c>
      <c r="I1718" s="238">
        <v>0</v>
      </c>
      <c r="J1718" s="238">
        <v>0</v>
      </c>
      <c r="K1718" s="238">
        <v>0</v>
      </c>
      <c r="L1718" s="238">
        <v>0</v>
      </c>
      <c r="M1718" s="238">
        <v>0</v>
      </c>
      <c r="N1718" s="238">
        <v>0</v>
      </c>
      <c r="O1718" s="238">
        <v>0</v>
      </c>
      <c r="P1718" s="238">
        <v>0</v>
      </c>
      <c r="Q1718" s="232">
        <v>33.33</v>
      </c>
      <c r="R1718" s="232">
        <v>0</v>
      </c>
      <c r="S1718" s="232">
        <v>0</v>
      </c>
      <c r="T1718" s="232">
        <v>0</v>
      </c>
      <c r="U1718" s="232">
        <v>0</v>
      </c>
      <c r="V1718" s="232">
        <v>0</v>
      </c>
      <c r="W1718" s="232">
        <v>0</v>
      </c>
      <c r="X1718" s="232">
        <v>0</v>
      </c>
      <c r="Y1718" s="232">
        <v>0</v>
      </c>
      <c r="Z1718" s="233">
        <v>45991</v>
      </c>
      <c r="AA1718" s="234">
        <v>3</v>
      </c>
      <c r="AB1718" s="232">
        <v>33.33</v>
      </c>
    </row>
    <row r="1719" spans="1:28" x14ac:dyDescent="0.25">
      <c r="A1719" s="16" t="s">
        <v>873</v>
      </c>
      <c r="B1719" s="16" t="s">
        <v>3474</v>
      </c>
      <c r="C1719" s="16" t="s">
        <v>7014</v>
      </c>
      <c r="D1719" s="16" t="s">
        <v>7015</v>
      </c>
      <c r="F1719" s="16" t="s">
        <v>3640</v>
      </c>
      <c r="G1719" s="16" t="s">
        <v>3641</v>
      </c>
      <c r="H1719" s="238">
        <v>1</v>
      </c>
      <c r="I1719" s="238">
        <v>0</v>
      </c>
      <c r="J1719" s="238">
        <v>0</v>
      </c>
      <c r="K1719" s="238">
        <v>0</v>
      </c>
      <c r="L1719" s="238">
        <v>0</v>
      </c>
      <c r="M1719" s="238">
        <v>0</v>
      </c>
      <c r="N1719" s="238">
        <v>0</v>
      </c>
      <c r="O1719" s="238">
        <v>0</v>
      </c>
      <c r="P1719" s="238">
        <v>0</v>
      </c>
      <c r="Q1719" s="232">
        <v>11.11</v>
      </c>
      <c r="R1719" s="232">
        <v>0</v>
      </c>
      <c r="S1719" s="232">
        <v>0</v>
      </c>
      <c r="T1719" s="232">
        <v>0</v>
      </c>
      <c r="U1719" s="232">
        <v>0</v>
      </c>
      <c r="V1719" s="232">
        <v>0</v>
      </c>
      <c r="W1719" s="232">
        <v>0</v>
      </c>
      <c r="X1719" s="232">
        <v>0</v>
      </c>
      <c r="Y1719" s="232">
        <v>0</v>
      </c>
      <c r="Z1719" s="233">
        <v>45991</v>
      </c>
      <c r="AA1719" s="234">
        <v>1</v>
      </c>
      <c r="AB1719" s="232">
        <v>11.11</v>
      </c>
    </row>
    <row r="1720" spans="1:28" x14ac:dyDescent="0.25">
      <c r="A1720" s="16" t="s">
        <v>873</v>
      </c>
      <c r="B1720" s="16" t="s">
        <v>3474</v>
      </c>
      <c r="C1720" s="16" t="s">
        <v>7016</v>
      </c>
      <c r="D1720" s="16" t="s">
        <v>7017</v>
      </c>
      <c r="F1720" s="16" t="s">
        <v>3640</v>
      </c>
      <c r="G1720" s="16" t="s">
        <v>3641</v>
      </c>
      <c r="H1720" s="238">
        <v>10</v>
      </c>
      <c r="I1720" s="238">
        <v>0</v>
      </c>
      <c r="J1720" s="238">
        <v>0</v>
      </c>
      <c r="K1720" s="238">
        <v>0</v>
      </c>
      <c r="L1720" s="238">
        <v>0</v>
      </c>
      <c r="M1720" s="238">
        <v>0</v>
      </c>
      <c r="N1720" s="238">
        <v>0</v>
      </c>
      <c r="O1720" s="238">
        <v>0</v>
      </c>
      <c r="P1720" s="238">
        <v>0</v>
      </c>
      <c r="Q1720" s="232">
        <v>111.1</v>
      </c>
      <c r="R1720" s="232">
        <v>0</v>
      </c>
      <c r="S1720" s="232">
        <v>0</v>
      </c>
      <c r="T1720" s="232">
        <v>0</v>
      </c>
      <c r="U1720" s="232">
        <v>0</v>
      </c>
      <c r="V1720" s="232">
        <v>0</v>
      </c>
      <c r="W1720" s="232">
        <v>0</v>
      </c>
      <c r="X1720" s="232">
        <v>0</v>
      </c>
      <c r="Y1720" s="232">
        <v>0</v>
      </c>
      <c r="Z1720" s="233">
        <v>45991</v>
      </c>
      <c r="AA1720" s="234">
        <v>10</v>
      </c>
      <c r="AB1720" s="232">
        <v>111.1</v>
      </c>
    </row>
    <row r="1721" spans="1:28" x14ac:dyDescent="0.25">
      <c r="A1721" s="16" t="s">
        <v>873</v>
      </c>
      <c r="B1721" s="16" t="s">
        <v>3474</v>
      </c>
      <c r="C1721" s="16" t="s">
        <v>7018</v>
      </c>
      <c r="D1721" s="16" t="s">
        <v>7019</v>
      </c>
      <c r="F1721" s="16" t="s">
        <v>3640</v>
      </c>
      <c r="G1721" s="16" t="s">
        <v>3641</v>
      </c>
      <c r="H1721" s="238">
        <v>15</v>
      </c>
      <c r="I1721" s="238">
        <v>0</v>
      </c>
      <c r="J1721" s="238">
        <v>0</v>
      </c>
      <c r="K1721" s="238">
        <v>0</v>
      </c>
      <c r="L1721" s="238">
        <v>0</v>
      </c>
      <c r="M1721" s="238">
        <v>0</v>
      </c>
      <c r="N1721" s="238">
        <v>0</v>
      </c>
      <c r="O1721" s="238">
        <v>0</v>
      </c>
      <c r="P1721" s="238">
        <v>0</v>
      </c>
      <c r="Q1721" s="232">
        <v>814.65</v>
      </c>
      <c r="R1721" s="232">
        <v>0</v>
      </c>
      <c r="S1721" s="232">
        <v>0</v>
      </c>
      <c r="T1721" s="232">
        <v>0</v>
      </c>
      <c r="U1721" s="232">
        <v>0</v>
      </c>
      <c r="V1721" s="232">
        <v>0</v>
      </c>
      <c r="W1721" s="232">
        <v>0</v>
      </c>
      <c r="X1721" s="232">
        <v>0</v>
      </c>
      <c r="Y1721" s="232">
        <v>0</v>
      </c>
      <c r="Z1721" s="233">
        <v>45991</v>
      </c>
      <c r="AA1721" s="234">
        <v>15</v>
      </c>
      <c r="AB1721" s="232">
        <v>814.65</v>
      </c>
    </row>
    <row r="1722" spans="1:28" x14ac:dyDescent="0.25">
      <c r="A1722" s="16" t="s">
        <v>873</v>
      </c>
      <c r="B1722" s="16" t="s">
        <v>3474</v>
      </c>
      <c r="C1722" s="16" t="s">
        <v>7020</v>
      </c>
      <c r="D1722" s="16" t="s">
        <v>7021</v>
      </c>
      <c r="F1722" s="16" t="s">
        <v>3640</v>
      </c>
      <c r="G1722" s="16" t="s">
        <v>3641</v>
      </c>
      <c r="H1722" s="238">
        <v>1</v>
      </c>
      <c r="I1722" s="238">
        <v>0</v>
      </c>
      <c r="J1722" s="238">
        <v>0</v>
      </c>
      <c r="K1722" s="238">
        <v>0</v>
      </c>
      <c r="L1722" s="238">
        <v>0</v>
      </c>
      <c r="M1722" s="238">
        <v>0</v>
      </c>
      <c r="N1722" s="238">
        <v>0</v>
      </c>
      <c r="O1722" s="238">
        <v>0</v>
      </c>
      <c r="P1722" s="238">
        <v>0</v>
      </c>
      <c r="Q1722" s="232">
        <v>11.11</v>
      </c>
      <c r="R1722" s="232">
        <v>0</v>
      </c>
      <c r="S1722" s="232">
        <v>0</v>
      </c>
      <c r="T1722" s="232">
        <v>0</v>
      </c>
      <c r="U1722" s="232">
        <v>0</v>
      </c>
      <c r="V1722" s="232">
        <v>0</v>
      </c>
      <c r="W1722" s="232">
        <v>0</v>
      </c>
      <c r="X1722" s="232">
        <v>0</v>
      </c>
      <c r="Y1722" s="232">
        <v>0</v>
      </c>
      <c r="Z1722" s="233">
        <v>45991</v>
      </c>
      <c r="AA1722" s="234">
        <v>1</v>
      </c>
      <c r="AB1722" s="232">
        <v>11.11</v>
      </c>
    </row>
    <row r="1723" spans="1:28" x14ac:dyDescent="0.25">
      <c r="A1723" s="16" t="s">
        <v>873</v>
      </c>
      <c r="B1723" s="16" t="s">
        <v>3474</v>
      </c>
      <c r="C1723" s="16" t="s">
        <v>7022</v>
      </c>
      <c r="D1723" s="16" t="s">
        <v>7023</v>
      </c>
      <c r="F1723" s="16" t="s">
        <v>3640</v>
      </c>
      <c r="G1723" s="16" t="s">
        <v>3641</v>
      </c>
      <c r="H1723" s="238">
        <v>1</v>
      </c>
      <c r="I1723" s="238">
        <v>0</v>
      </c>
      <c r="J1723" s="238">
        <v>0</v>
      </c>
      <c r="K1723" s="238">
        <v>0</v>
      </c>
      <c r="L1723" s="238">
        <v>0</v>
      </c>
      <c r="M1723" s="238">
        <v>0</v>
      </c>
      <c r="N1723" s="238">
        <v>0</v>
      </c>
      <c r="O1723" s="238">
        <v>0</v>
      </c>
      <c r="P1723" s="238">
        <v>0</v>
      </c>
      <c r="Q1723" s="232">
        <v>11.11</v>
      </c>
      <c r="R1723" s="232">
        <v>0</v>
      </c>
      <c r="S1723" s="232">
        <v>0</v>
      </c>
      <c r="T1723" s="232">
        <v>0</v>
      </c>
      <c r="U1723" s="232">
        <v>0</v>
      </c>
      <c r="V1723" s="232">
        <v>0</v>
      </c>
      <c r="W1723" s="232">
        <v>0</v>
      </c>
      <c r="X1723" s="232">
        <v>0</v>
      </c>
      <c r="Y1723" s="232">
        <v>0</v>
      </c>
      <c r="Z1723" s="233">
        <v>45991</v>
      </c>
      <c r="AA1723" s="234">
        <v>1</v>
      </c>
      <c r="AB1723" s="232">
        <v>11.11</v>
      </c>
    </row>
    <row r="1724" spans="1:28" x14ac:dyDescent="0.25">
      <c r="A1724" s="16" t="s">
        <v>873</v>
      </c>
      <c r="B1724" s="16" t="s">
        <v>3474</v>
      </c>
      <c r="C1724" s="16" t="s">
        <v>7024</v>
      </c>
      <c r="D1724" s="16" t="s">
        <v>7025</v>
      </c>
      <c r="F1724" s="16" t="s">
        <v>3640</v>
      </c>
      <c r="G1724" s="16" t="s">
        <v>3641</v>
      </c>
      <c r="H1724" s="238">
        <v>2</v>
      </c>
      <c r="I1724" s="238">
        <v>0</v>
      </c>
      <c r="J1724" s="238">
        <v>0</v>
      </c>
      <c r="K1724" s="238">
        <v>0</v>
      </c>
      <c r="L1724" s="238">
        <v>0</v>
      </c>
      <c r="M1724" s="238">
        <v>0</v>
      </c>
      <c r="N1724" s="238">
        <v>0</v>
      </c>
      <c r="O1724" s="238">
        <v>0</v>
      </c>
      <c r="P1724" s="238">
        <v>0</v>
      </c>
      <c r="Q1724" s="232">
        <v>22.22</v>
      </c>
      <c r="R1724" s="232">
        <v>0</v>
      </c>
      <c r="S1724" s="232">
        <v>0</v>
      </c>
      <c r="T1724" s="232">
        <v>0</v>
      </c>
      <c r="U1724" s="232">
        <v>0</v>
      </c>
      <c r="V1724" s="232">
        <v>0</v>
      </c>
      <c r="W1724" s="232">
        <v>0</v>
      </c>
      <c r="X1724" s="232">
        <v>0</v>
      </c>
      <c r="Y1724" s="232">
        <v>0</v>
      </c>
      <c r="Z1724" s="233">
        <v>45991</v>
      </c>
      <c r="AA1724" s="234">
        <v>2</v>
      </c>
      <c r="AB1724" s="232">
        <v>22.22</v>
      </c>
    </row>
    <row r="1725" spans="1:28" x14ac:dyDescent="0.25">
      <c r="A1725" s="16" t="s">
        <v>873</v>
      </c>
      <c r="B1725" s="16" t="s">
        <v>3474</v>
      </c>
      <c r="C1725" s="16" t="s">
        <v>7026</v>
      </c>
      <c r="D1725" s="16" t="s">
        <v>7027</v>
      </c>
      <c r="F1725" s="16" t="s">
        <v>3640</v>
      </c>
      <c r="G1725" s="16" t="s">
        <v>3641</v>
      </c>
      <c r="H1725" s="238">
        <v>2</v>
      </c>
      <c r="I1725" s="238">
        <v>0</v>
      </c>
      <c r="J1725" s="238">
        <v>0</v>
      </c>
      <c r="K1725" s="238">
        <v>0</v>
      </c>
      <c r="L1725" s="238">
        <v>0</v>
      </c>
      <c r="M1725" s="238">
        <v>0</v>
      </c>
      <c r="N1725" s="238">
        <v>0</v>
      </c>
      <c r="O1725" s="238">
        <v>0</v>
      </c>
      <c r="P1725" s="238">
        <v>0</v>
      </c>
      <c r="Q1725" s="232">
        <v>22.22</v>
      </c>
      <c r="R1725" s="232">
        <v>0</v>
      </c>
      <c r="S1725" s="232">
        <v>0</v>
      </c>
      <c r="T1725" s="232">
        <v>0</v>
      </c>
      <c r="U1725" s="232">
        <v>0</v>
      </c>
      <c r="V1725" s="232">
        <v>0</v>
      </c>
      <c r="W1725" s="232">
        <v>0</v>
      </c>
      <c r="X1725" s="232">
        <v>0</v>
      </c>
      <c r="Y1725" s="232">
        <v>0</v>
      </c>
      <c r="Z1725" s="233">
        <v>45991</v>
      </c>
      <c r="AA1725" s="234">
        <v>2</v>
      </c>
      <c r="AB1725" s="232">
        <v>22.22</v>
      </c>
    </row>
    <row r="1726" spans="1:28" x14ac:dyDescent="0.25">
      <c r="A1726" s="16" t="s">
        <v>873</v>
      </c>
      <c r="B1726" s="16" t="s">
        <v>3474</v>
      </c>
      <c r="C1726" s="16" t="s">
        <v>7028</v>
      </c>
      <c r="D1726" s="16" t="s">
        <v>7029</v>
      </c>
      <c r="F1726" s="16" t="s">
        <v>3640</v>
      </c>
      <c r="G1726" s="16" t="s">
        <v>3641</v>
      </c>
      <c r="H1726" s="238">
        <v>1</v>
      </c>
      <c r="I1726" s="238">
        <v>0</v>
      </c>
      <c r="J1726" s="238">
        <v>0</v>
      </c>
      <c r="K1726" s="238">
        <v>0</v>
      </c>
      <c r="L1726" s="238">
        <v>0</v>
      </c>
      <c r="M1726" s="238">
        <v>0</v>
      </c>
      <c r="N1726" s="238">
        <v>0</v>
      </c>
      <c r="O1726" s="238">
        <v>0</v>
      </c>
      <c r="P1726" s="238">
        <v>0</v>
      </c>
      <c r="Q1726" s="232">
        <v>11.11</v>
      </c>
      <c r="R1726" s="232">
        <v>0</v>
      </c>
      <c r="S1726" s="232">
        <v>0</v>
      </c>
      <c r="T1726" s="232">
        <v>0</v>
      </c>
      <c r="U1726" s="232">
        <v>0</v>
      </c>
      <c r="V1726" s="232">
        <v>0</v>
      </c>
      <c r="W1726" s="232">
        <v>0</v>
      </c>
      <c r="X1726" s="232">
        <v>0</v>
      </c>
      <c r="Y1726" s="232">
        <v>0</v>
      </c>
      <c r="Z1726" s="233">
        <v>45991</v>
      </c>
      <c r="AA1726" s="234">
        <v>1</v>
      </c>
      <c r="AB1726" s="232">
        <v>11.11</v>
      </c>
    </row>
    <row r="1727" spans="1:28" x14ac:dyDescent="0.25">
      <c r="A1727" s="16" t="s">
        <v>873</v>
      </c>
      <c r="B1727" s="16" t="s">
        <v>3474</v>
      </c>
      <c r="C1727" s="16" t="s">
        <v>7030</v>
      </c>
      <c r="D1727" s="16" t="s">
        <v>7031</v>
      </c>
      <c r="F1727" s="16" t="s">
        <v>3640</v>
      </c>
      <c r="G1727" s="16" t="s">
        <v>3641</v>
      </c>
      <c r="H1727" s="238">
        <v>1</v>
      </c>
      <c r="I1727" s="238">
        <v>0</v>
      </c>
      <c r="J1727" s="238">
        <v>0</v>
      </c>
      <c r="K1727" s="238">
        <v>0</v>
      </c>
      <c r="L1727" s="238">
        <v>0</v>
      </c>
      <c r="M1727" s="238">
        <v>0</v>
      </c>
      <c r="N1727" s="238">
        <v>0</v>
      </c>
      <c r="O1727" s="238">
        <v>0</v>
      </c>
      <c r="P1727" s="238">
        <v>0</v>
      </c>
      <c r="Q1727" s="232">
        <v>11.11</v>
      </c>
      <c r="R1727" s="232">
        <v>0</v>
      </c>
      <c r="S1727" s="232">
        <v>0</v>
      </c>
      <c r="T1727" s="232">
        <v>0</v>
      </c>
      <c r="U1727" s="232">
        <v>0</v>
      </c>
      <c r="V1727" s="232">
        <v>0</v>
      </c>
      <c r="W1727" s="232">
        <v>0</v>
      </c>
      <c r="X1727" s="232">
        <v>0</v>
      </c>
      <c r="Y1727" s="232">
        <v>0</v>
      </c>
      <c r="Z1727" s="233">
        <v>45991</v>
      </c>
      <c r="AA1727" s="234">
        <v>1</v>
      </c>
      <c r="AB1727" s="232">
        <v>11.11</v>
      </c>
    </row>
    <row r="1728" spans="1:28" x14ac:dyDescent="0.25">
      <c r="A1728" s="16" t="s">
        <v>1059</v>
      </c>
      <c r="B1728" s="16" t="s">
        <v>2893</v>
      </c>
      <c r="C1728" s="16" t="s">
        <v>7032</v>
      </c>
      <c r="D1728" s="16" t="s">
        <v>7033</v>
      </c>
      <c r="F1728" s="16" t="s">
        <v>3640</v>
      </c>
      <c r="G1728" s="16" t="s">
        <v>3641</v>
      </c>
      <c r="H1728" s="238">
        <v>2</v>
      </c>
      <c r="I1728" s="238">
        <v>0</v>
      </c>
      <c r="J1728" s="238">
        <v>0</v>
      </c>
      <c r="K1728" s="238">
        <v>0</v>
      </c>
      <c r="L1728" s="238">
        <v>0</v>
      </c>
      <c r="M1728" s="238">
        <v>0</v>
      </c>
      <c r="N1728" s="238">
        <v>0</v>
      </c>
      <c r="O1728" s="238">
        <v>0</v>
      </c>
      <c r="P1728" s="238">
        <v>0</v>
      </c>
      <c r="Q1728" s="232">
        <v>22.22</v>
      </c>
      <c r="R1728" s="232">
        <v>0</v>
      </c>
      <c r="S1728" s="232">
        <v>0</v>
      </c>
      <c r="T1728" s="232">
        <v>0</v>
      </c>
      <c r="U1728" s="232">
        <v>0</v>
      </c>
      <c r="V1728" s="232">
        <v>0</v>
      </c>
      <c r="W1728" s="232">
        <v>0</v>
      </c>
      <c r="X1728" s="232">
        <v>0</v>
      </c>
      <c r="Y1728" s="232">
        <v>0</v>
      </c>
      <c r="Z1728" s="233">
        <v>45991</v>
      </c>
      <c r="AA1728" s="234">
        <v>2</v>
      </c>
      <c r="AB1728" s="232">
        <v>22.22</v>
      </c>
    </row>
    <row r="1729" spans="1:28" x14ac:dyDescent="0.25">
      <c r="A1729" s="16" t="s">
        <v>873</v>
      </c>
      <c r="B1729" s="16" t="s">
        <v>3474</v>
      </c>
      <c r="C1729" s="16" t="s">
        <v>7032</v>
      </c>
      <c r="D1729" s="16" t="s">
        <v>7033</v>
      </c>
      <c r="F1729" s="16" t="s">
        <v>3640</v>
      </c>
      <c r="G1729" s="16" t="s">
        <v>3641</v>
      </c>
      <c r="H1729" s="238">
        <v>1</v>
      </c>
      <c r="I1729" s="238">
        <v>0</v>
      </c>
      <c r="J1729" s="238">
        <v>0</v>
      </c>
      <c r="K1729" s="238">
        <v>0</v>
      </c>
      <c r="L1729" s="238">
        <v>0</v>
      </c>
      <c r="M1729" s="238">
        <v>0</v>
      </c>
      <c r="N1729" s="238">
        <v>0</v>
      </c>
      <c r="O1729" s="238">
        <v>0</v>
      </c>
      <c r="P1729" s="238">
        <v>0</v>
      </c>
      <c r="Q1729" s="232">
        <v>11.11</v>
      </c>
      <c r="R1729" s="232">
        <v>0</v>
      </c>
      <c r="S1729" s="232">
        <v>0</v>
      </c>
      <c r="T1729" s="232">
        <v>0</v>
      </c>
      <c r="U1729" s="232">
        <v>0</v>
      </c>
      <c r="V1729" s="232">
        <v>0</v>
      </c>
      <c r="W1729" s="232">
        <v>0</v>
      </c>
      <c r="X1729" s="232">
        <v>0</v>
      </c>
      <c r="Y1729" s="232">
        <v>0</v>
      </c>
      <c r="Z1729" s="233">
        <v>45991</v>
      </c>
      <c r="AA1729" s="234">
        <v>1</v>
      </c>
      <c r="AB1729" s="232">
        <v>11.11</v>
      </c>
    </row>
    <row r="1730" spans="1:28" x14ac:dyDescent="0.25">
      <c r="A1730" s="16" t="s">
        <v>873</v>
      </c>
      <c r="B1730" s="16" t="s">
        <v>3474</v>
      </c>
      <c r="C1730" s="16" t="s">
        <v>7034</v>
      </c>
      <c r="D1730" s="16" t="s">
        <v>7035</v>
      </c>
      <c r="F1730" s="16" t="s">
        <v>3640</v>
      </c>
      <c r="G1730" s="16" t="s">
        <v>3641</v>
      </c>
      <c r="H1730" s="238">
        <v>3</v>
      </c>
      <c r="I1730" s="238">
        <v>0</v>
      </c>
      <c r="J1730" s="238">
        <v>0</v>
      </c>
      <c r="K1730" s="238">
        <v>0</v>
      </c>
      <c r="L1730" s="238">
        <v>0</v>
      </c>
      <c r="M1730" s="238">
        <v>0</v>
      </c>
      <c r="N1730" s="238">
        <v>0</v>
      </c>
      <c r="O1730" s="238">
        <v>0</v>
      </c>
      <c r="P1730" s="238">
        <v>0</v>
      </c>
      <c r="Q1730" s="232">
        <v>33.33</v>
      </c>
      <c r="R1730" s="232">
        <v>0</v>
      </c>
      <c r="S1730" s="232">
        <v>0</v>
      </c>
      <c r="T1730" s="232">
        <v>0</v>
      </c>
      <c r="U1730" s="232">
        <v>0</v>
      </c>
      <c r="V1730" s="232">
        <v>0</v>
      </c>
      <c r="W1730" s="232">
        <v>0</v>
      </c>
      <c r="X1730" s="232">
        <v>0</v>
      </c>
      <c r="Y1730" s="232">
        <v>0</v>
      </c>
      <c r="Z1730" s="233">
        <v>45991</v>
      </c>
      <c r="AA1730" s="234">
        <v>3</v>
      </c>
      <c r="AB1730" s="232">
        <v>33.33</v>
      </c>
    </row>
    <row r="1731" spans="1:28" x14ac:dyDescent="0.25">
      <c r="A1731" s="16" t="s">
        <v>873</v>
      </c>
      <c r="B1731" s="16" t="s">
        <v>3474</v>
      </c>
      <c r="C1731" s="16" t="s">
        <v>7036</v>
      </c>
      <c r="D1731" s="16" t="s">
        <v>7037</v>
      </c>
      <c r="F1731" s="16" t="s">
        <v>3640</v>
      </c>
      <c r="G1731" s="16" t="s">
        <v>3641</v>
      </c>
      <c r="H1731" s="238">
        <v>6</v>
      </c>
      <c r="I1731" s="238">
        <v>0</v>
      </c>
      <c r="J1731" s="238">
        <v>0</v>
      </c>
      <c r="K1731" s="238">
        <v>0</v>
      </c>
      <c r="L1731" s="238">
        <v>0</v>
      </c>
      <c r="M1731" s="238">
        <v>0</v>
      </c>
      <c r="N1731" s="238">
        <v>0</v>
      </c>
      <c r="O1731" s="238">
        <v>0</v>
      </c>
      <c r="P1731" s="238">
        <v>0</v>
      </c>
      <c r="Q1731" s="232">
        <v>66.66</v>
      </c>
      <c r="R1731" s="232">
        <v>0</v>
      </c>
      <c r="S1731" s="232">
        <v>0</v>
      </c>
      <c r="T1731" s="232">
        <v>0</v>
      </c>
      <c r="U1731" s="232">
        <v>0</v>
      </c>
      <c r="V1731" s="232">
        <v>0</v>
      </c>
      <c r="W1731" s="232">
        <v>0</v>
      </c>
      <c r="X1731" s="232">
        <v>0</v>
      </c>
      <c r="Y1731" s="232">
        <v>0</v>
      </c>
      <c r="Z1731" s="233">
        <v>45991</v>
      </c>
      <c r="AA1731" s="234">
        <v>6</v>
      </c>
      <c r="AB1731" s="232">
        <v>66.66</v>
      </c>
    </row>
    <row r="1732" spans="1:28" x14ac:dyDescent="0.25">
      <c r="A1732" s="16" t="s">
        <v>873</v>
      </c>
      <c r="B1732" s="16" t="s">
        <v>3474</v>
      </c>
      <c r="C1732" s="16" t="s">
        <v>7038</v>
      </c>
      <c r="D1732" s="16" t="s">
        <v>7039</v>
      </c>
      <c r="F1732" s="16" t="s">
        <v>3640</v>
      </c>
      <c r="G1732" s="16" t="s">
        <v>3641</v>
      </c>
      <c r="H1732" s="238">
        <v>1</v>
      </c>
      <c r="I1732" s="238">
        <v>0</v>
      </c>
      <c r="J1732" s="238">
        <v>0</v>
      </c>
      <c r="K1732" s="238">
        <v>0</v>
      </c>
      <c r="L1732" s="238">
        <v>0</v>
      </c>
      <c r="M1732" s="238">
        <v>0</v>
      </c>
      <c r="N1732" s="238">
        <v>0</v>
      </c>
      <c r="O1732" s="238">
        <v>0</v>
      </c>
      <c r="P1732" s="238">
        <v>0</v>
      </c>
      <c r="Q1732" s="232">
        <v>11.11</v>
      </c>
      <c r="R1732" s="232">
        <v>0</v>
      </c>
      <c r="S1732" s="232">
        <v>0</v>
      </c>
      <c r="T1732" s="232">
        <v>0</v>
      </c>
      <c r="U1732" s="232">
        <v>0</v>
      </c>
      <c r="V1732" s="232">
        <v>0</v>
      </c>
      <c r="W1732" s="232">
        <v>0</v>
      </c>
      <c r="X1732" s="232">
        <v>0</v>
      </c>
      <c r="Y1732" s="232">
        <v>0</v>
      </c>
      <c r="Z1732" s="233">
        <v>45991</v>
      </c>
      <c r="AA1732" s="234">
        <v>1</v>
      </c>
      <c r="AB1732" s="232">
        <v>11.11</v>
      </c>
    </row>
    <row r="1733" spans="1:28" x14ac:dyDescent="0.25">
      <c r="A1733" s="16" t="s">
        <v>873</v>
      </c>
      <c r="B1733" s="16" t="s">
        <v>3474</v>
      </c>
      <c r="C1733" s="16" t="s">
        <v>7040</v>
      </c>
      <c r="D1733" s="16" t="s">
        <v>7041</v>
      </c>
      <c r="F1733" s="16" t="s">
        <v>3640</v>
      </c>
      <c r="G1733" s="16" t="s">
        <v>3641</v>
      </c>
      <c r="H1733" s="238">
        <v>5</v>
      </c>
      <c r="I1733" s="238">
        <v>0</v>
      </c>
      <c r="J1733" s="238">
        <v>0</v>
      </c>
      <c r="K1733" s="238">
        <v>0</v>
      </c>
      <c r="L1733" s="238">
        <v>0</v>
      </c>
      <c r="M1733" s="238">
        <v>0</v>
      </c>
      <c r="N1733" s="238">
        <v>0</v>
      </c>
      <c r="O1733" s="238">
        <v>0</v>
      </c>
      <c r="P1733" s="238">
        <v>0</v>
      </c>
      <c r="Q1733" s="232">
        <v>55.55</v>
      </c>
      <c r="R1733" s="232">
        <v>0</v>
      </c>
      <c r="S1733" s="232">
        <v>0</v>
      </c>
      <c r="T1733" s="232">
        <v>0</v>
      </c>
      <c r="U1733" s="232">
        <v>0</v>
      </c>
      <c r="V1733" s="232">
        <v>0</v>
      </c>
      <c r="W1733" s="232">
        <v>0</v>
      </c>
      <c r="X1733" s="232">
        <v>0</v>
      </c>
      <c r="Y1733" s="232">
        <v>0</v>
      </c>
      <c r="Z1733" s="233">
        <v>45991</v>
      </c>
      <c r="AA1733" s="234">
        <v>5</v>
      </c>
      <c r="AB1733" s="232">
        <v>55.55</v>
      </c>
    </row>
    <row r="1734" spans="1:28" x14ac:dyDescent="0.25">
      <c r="A1734" s="16" t="s">
        <v>873</v>
      </c>
      <c r="B1734" s="16" t="s">
        <v>3474</v>
      </c>
      <c r="C1734" s="16" t="s">
        <v>7042</v>
      </c>
      <c r="D1734" s="16" t="s">
        <v>7043</v>
      </c>
      <c r="F1734" s="16" t="s">
        <v>3640</v>
      </c>
      <c r="G1734" s="16" t="s">
        <v>3641</v>
      </c>
      <c r="H1734" s="238">
        <v>13</v>
      </c>
      <c r="I1734" s="238">
        <v>0</v>
      </c>
      <c r="J1734" s="238">
        <v>0</v>
      </c>
      <c r="K1734" s="238">
        <v>0</v>
      </c>
      <c r="L1734" s="238">
        <v>0</v>
      </c>
      <c r="M1734" s="238">
        <v>0</v>
      </c>
      <c r="N1734" s="238">
        <v>0</v>
      </c>
      <c r="O1734" s="238">
        <v>0</v>
      </c>
      <c r="P1734" s="238">
        <v>0</v>
      </c>
      <c r="Q1734" s="232">
        <v>144.43</v>
      </c>
      <c r="R1734" s="232">
        <v>0</v>
      </c>
      <c r="S1734" s="232">
        <v>0</v>
      </c>
      <c r="T1734" s="232">
        <v>0</v>
      </c>
      <c r="U1734" s="232">
        <v>0</v>
      </c>
      <c r="V1734" s="232">
        <v>0</v>
      </c>
      <c r="W1734" s="232">
        <v>0</v>
      </c>
      <c r="X1734" s="232">
        <v>0</v>
      </c>
      <c r="Y1734" s="232">
        <v>0</v>
      </c>
      <c r="Z1734" s="233">
        <v>45991</v>
      </c>
      <c r="AA1734" s="234">
        <v>13</v>
      </c>
      <c r="AB1734" s="232">
        <v>144.43</v>
      </c>
    </row>
    <row r="1735" spans="1:28" x14ac:dyDescent="0.25">
      <c r="A1735" s="16" t="s">
        <v>873</v>
      </c>
      <c r="B1735" s="16" t="s">
        <v>3474</v>
      </c>
      <c r="C1735" s="16" t="s">
        <v>7044</v>
      </c>
      <c r="D1735" s="16" t="s">
        <v>7045</v>
      </c>
      <c r="F1735" s="16" t="s">
        <v>3640</v>
      </c>
      <c r="G1735" s="16" t="s">
        <v>3641</v>
      </c>
      <c r="H1735" s="238">
        <v>10</v>
      </c>
      <c r="I1735" s="238">
        <v>0</v>
      </c>
      <c r="J1735" s="238">
        <v>0</v>
      </c>
      <c r="K1735" s="238">
        <v>0</v>
      </c>
      <c r="L1735" s="238">
        <v>0</v>
      </c>
      <c r="M1735" s="238">
        <v>0</v>
      </c>
      <c r="N1735" s="238">
        <v>0</v>
      </c>
      <c r="O1735" s="238">
        <v>0</v>
      </c>
      <c r="P1735" s="238">
        <v>0</v>
      </c>
      <c r="Q1735" s="232">
        <v>111.1</v>
      </c>
      <c r="R1735" s="232">
        <v>0</v>
      </c>
      <c r="S1735" s="232">
        <v>0</v>
      </c>
      <c r="T1735" s="232">
        <v>0</v>
      </c>
      <c r="U1735" s="232">
        <v>0</v>
      </c>
      <c r="V1735" s="232">
        <v>0</v>
      </c>
      <c r="W1735" s="232">
        <v>0</v>
      </c>
      <c r="X1735" s="232">
        <v>0</v>
      </c>
      <c r="Y1735" s="232">
        <v>0</v>
      </c>
      <c r="Z1735" s="233">
        <v>45991</v>
      </c>
      <c r="AA1735" s="234">
        <v>10</v>
      </c>
      <c r="AB1735" s="232">
        <v>111.1</v>
      </c>
    </row>
    <row r="1736" spans="1:28" x14ac:dyDescent="0.25">
      <c r="A1736" s="16" t="s">
        <v>873</v>
      </c>
      <c r="B1736" s="16" t="s">
        <v>3474</v>
      </c>
      <c r="C1736" s="16" t="s">
        <v>7046</v>
      </c>
      <c r="D1736" s="16" t="s">
        <v>7047</v>
      </c>
      <c r="F1736" s="16" t="s">
        <v>3640</v>
      </c>
      <c r="G1736" s="16" t="s">
        <v>3641</v>
      </c>
      <c r="H1736" s="238">
        <v>2</v>
      </c>
      <c r="I1736" s="238">
        <v>0</v>
      </c>
      <c r="J1736" s="238">
        <v>0</v>
      </c>
      <c r="K1736" s="238">
        <v>0</v>
      </c>
      <c r="L1736" s="238">
        <v>0</v>
      </c>
      <c r="M1736" s="238">
        <v>0</v>
      </c>
      <c r="N1736" s="238">
        <v>0</v>
      </c>
      <c r="O1736" s="238">
        <v>0</v>
      </c>
      <c r="P1736" s="238">
        <v>0</v>
      </c>
      <c r="Q1736" s="232">
        <v>22.22</v>
      </c>
      <c r="R1736" s="232">
        <v>0</v>
      </c>
      <c r="S1736" s="232">
        <v>0</v>
      </c>
      <c r="T1736" s="232">
        <v>0</v>
      </c>
      <c r="U1736" s="232">
        <v>0</v>
      </c>
      <c r="V1736" s="232">
        <v>0</v>
      </c>
      <c r="W1736" s="232">
        <v>0</v>
      </c>
      <c r="X1736" s="232">
        <v>0</v>
      </c>
      <c r="Y1736" s="232">
        <v>0</v>
      </c>
      <c r="Z1736" s="233">
        <v>45991</v>
      </c>
      <c r="AA1736" s="234">
        <v>2</v>
      </c>
      <c r="AB1736" s="232">
        <v>22.22</v>
      </c>
    </row>
    <row r="1737" spans="1:28" x14ac:dyDescent="0.25">
      <c r="A1737" s="16" t="s">
        <v>873</v>
      </c>
      <c r="B1737" s="16" t="s">
        <v>3474</v>
      </c>
      <c r="C1737" s="16" t="s">
        <v>7048</v>
      </c>
      <c r="D1737" s="16" t="s">
        <v>7049</v>
      </c>
      <c r="F1737" s="16" t="s">
        <v>3640</v>
      </c>
      <c r="G1737" s="16" t="s">
        <v>3641</v>
      </c>
      <c r="H1737" s="238">
        <v>2</v>
      </c>
      <c r="I1737" s="238">
        <v>0</v>
      </c>
      <c r="J1737" s="238">
        <v>0</v>
      </c>
      <c r="K1737" s="238">
        <v>0</v>
      </c>
      <c r="L1737" s="238">
        <v>0</v>
      </c>
      <c r="M1737" s="238">
        <v>0</v>
      </c>
      <c r="N1737" s="238">
        <v>0</v>
      </c>
      <c r="O1737" s="238">
        <v>0</v>
      </c>
      <c r="P1737" s="238">
        <v>0</v>
      </c>
      <c r="Q1737" s="232">
        <v>22.22</v>
      </c>
      <c r="R1737" s="232">
        <v>0</v>
      </c>
      <c r="S1737" s="232">
        <v>0</v>
      </c>
      <c r="T1737" s="232">
        <v>0</v>
      </c>
      <c r="U1737" s="232">
        <v>0</v>
      </c>
      <c r="V1737" s="232">
        <v>0</v>
      </c>
      <c r="W1737" s="232">
        <v>0</v>
      </c>
      <c r="X1737" s="232">
        <v>0</v>
      </c>
      <c r="Y1737" s="232">
        <v>0</v>
      </c>
      <c r="Z1737" s="233">
        <v>45991</v>
      </c>
      <c r="AA1737" s="234">
        <v>2</v>
      </c>
      <c r="AB1737" s="232">
        <v>22.22</v>
      </c>
    </row>
    <row r="1738" spans="1:28" x14ac:dyDescent="0.25">
      <c r="A1738" s="16" t="s">
        <v>873</v>
      </c>
      <c r="B1738" s="16" t="s">
        <v>3474</v>
      </c>
      <c r="C1738" s="16" t="s">
        <v>7050</v>
      </c>
      <c r="D1738" s="16" t="s">
        <v>7051</v>
      </c>
      <c r="F1738" s="16" t="s">
        <v>3640</v>
      </c>
      <c r="G1738" s="16" t="s">
        <v>3641</v>
      </c>
      <c r="H1738" s="238">
        <v>10</v>
      </c>
      <c r="I1738" s="238">
        <v>0</v>
      </c>
      <c r="J1738" s="238">
        <v>0</v>
      </c>
      <c r="K1738" s="238">
        <v>0</v>
      </c>
      <c r="L1738" s="238">
        <v>0</v>
      </c>
      <c r="M1738" s="238">
        <v>0</v>
      </c>
      <c r="N1738" s="238">
        <v>0</v>
      </c>
      <c r="O1738" s="238">
        <v>0</v>
      </c>
      <c r="P1738" s="238">
        <v>0</v>
      </c>
      <c r="Q1738" s="232">
        <v>111.1</v>
      </c>
      <c r="R1738" s="232">
        <v>0</v>
      </c>
      <c r="S1738" s="232">
        <v>0</v>
      </c>
      <c r="T1738" s="232">
        <v>0</v>
      </c>
      <c r="U1738" s="232">
        <v>0</v>
      </c>
      <c r="V1738" s="232">
        <v>0</v>
      </c>
      <c r="W1738" s="232">
        <v>0</v>
      </c>
      <c r="X1738" s="232">
        <v>0</v>
      </c>
      <c r="Y1738" s="232">
        <v>0</v>
      </c>
      <c r="Z1738" s="233">
        <v>45991</v>
      </c>
      <c r="AA1738" s="234">
        <v>10</v>
      </c>
      <c r="AB1738" s="232">
        <v>111.1</v>
      </c>
    </row>
    <row r="1739" spans="1:28" x14ac:dyDescent="0.25">
      <c r="A1739" s="16" t="s">
        <v>873</v>
      </c>
      <c r="B1739" s="16" t="s">
        <v>3474</v>
      </c>
      <c r="C1739" s="16" t="s">
        <v>7052</v>
      </c>
      <c r="D1739" s="16" t="s">
        <v>7053</v>
      </c>
      <c r="F1739" s="16" t="s">
        <v>3640</v>
      </c>
      <c r="G1739" s="16" t="s">
        <v>3641</v>
      </c>
      <c r="H1739" s="238">
        <v>4</v>
      </c>
      <c r="I1739" s="238">
        <v>0</v>
      </c>
      <c r="J1739" s="238">
        <v>0</v>
      </c>
      <c r="K1739" s="238">
        <v>0</v>
      </c>
      <c r="L1739" s="238">
        <v>0</v>
      </c>
      <c r="M1739" s="238">
        <v>0</v>
      </c>
      <c r="N1739" s="238">
        <v>0</v>
      </c>
      <c r="O1739" s="238">
        <v>0</v>
      </c>
      <c r="P1739" s="238">
        <v>0</v>
      </c>
      <c r="Q1739" s="232">
        <v>44.44</v>
      </c>
      <c r="R1739" s="232">
        <v>0</v>
      </c>
      <c r="S1739" s="232">
        <v>0</v>
      </c>
      <c r="T1739" s="232">
        <v>0</v>
      </c>
      <c r="U1739" s="232">
        <v>0</v>
      </c>
      <c r="V1739" s="232">
        <v>0</v>
      </c>
      <c r="W1739" s="232">
        <v>0</v>
      </c>
      <c r="X1739" s="232">
        <v>0</v>
      </c>
      <c r="Y1739" s="232">
        <v>0</v>
      </c>
      <c r="Z1739" s="233">
        <v>45991</v>
      </c>
      <c r="AA1739" s="234">
        <v>4</v>
      </c>
      <c r="AB1739" s="232">
        <v>44.44</v>
      </c>
    </row>
    <row r="1740" spans="1:28" x14ac:dyDescent="0.25">
      <c r="A1740" s="16" t="s">
        <v>873</v>
      </c>
      <c r="B1740" s="16" t="s">
        <v>3474</v>
      </c>
      <c r="C1740" s="16" t="s">
        <v>7054</v>
      </c>
      <c r="D1740" s="16" t="s">
        <v>7055</v>
      </c>
      <c r="F1740" s="16" t="s">
        <v>3640</v>
      </c>
      <c r="G1740" s="16" t="s">
        <v>3641</v>
      </c>
      <c r="H1740" s="238">
        <v>10</v>
      </c>
      <c r="I1740" s="238">
        <v>0</v>
      </c>
      <c r="J1740" s="238">
        <v>0</v>
      </c>
      <c r="K1740" s="238">
        <v>0</v>
      </c>
      <c r="L1740" s="238">
        <v>0</v>
      </c>
      <c r="M1740" s="238">
        <v>0</v>
      </c>
      <c r="N1740" s="238">
        <v>0</v>
      </c>
      <c r="O1740" s="238">
        <v>0</v>
      </c>
      <c r="P1740" s="238">
        <v>0</v>
      </c>
      <c r="Q1740" s="232">
        <v>111.1</v>
      </c>
      <c r="R1740" s="232">
        <v>0</v>
      </c>
      <c r="S1740" s="232">
        <v>0</v>
      </c>
      <c r="T1740" s="232">
        <v>0</v>
      </c>
      <c r="U1740" s="232">
        <v>0</v>
      </c>
      <c r="V1740" s="232">
        <v>0</v>
      </c>
      <c r="W1740" s="232">
        <v>0</v>
      </c>
      <c r="X1740" s="232">
        <v>0</v>
      </c>
      <c r="Y1740" s="232">
        <v>0</v>
      </c>
      <c r="Z1740" s="233">
        <v>45991</v>
      </c>
      <c r="AA1740" s="234">
        <v>10</v>
      </c>
      <c r="AB1740" s="232">
        <v>111.1</v>
      </c>
    </row>
    <row r="1741" spans="1:28" x14ac:dyDescent="0.25">
      <c r="A1741" s="16" t="s">
        <v>873</v>
      </c>
      <c r="B1741" s="16" t="s">
        <v>3474</v>
      </c>
      <c r="C1741" s="16" t="s">
        <v>7056</v>
      </c>
      <c r="D1741" s="16" t="s">
        <v>7057</v>
      </c>
      <c r="F1741" s="16" t="s">
        <v>3640</v>
      </c>
      <c r="G1741" s="16" t="s">
        <v>3641</v>
      </c>
      <c r="H1741" s="238">
        <v>10</v>
      </c>
      <c r="I1741" s="238">
        <v>0</v>
      </c>
      <c r="J1741" s="238">
        <v>0</v>
      </c>
      <c r="K1741" s="238">
        <v>0</v>
      </c>
      <c r="L1741" s="238">
        <v>0</v>
      </c>
      <c r="M1741" s="238">
        <v>0</v>
      </c>
      <c r="N1741" s="238">
        <v>0</v>
      </c>
      <c r="O1741" s="238">
        <v>0</v>
      </c>
      <c r="P1741" s="238">
        <v>0</v>
      </c>
      <c r="Q1741" s="232">
        <v>111.1</v>
      </c>
      <c r="R1741" s="232">
        <v>0</v>
      </c>
      <c r="S1741" s="232">
        <v>0</v>
      </c>
      <c r="T1741" s="232">
        <v>0</v>
      </c>
      <c r="U1741" s="232">
        <v>0</v>
      </c>
      <c r="V1741" s="232">
        <v>0</v>
      </c>
      <c r="W1741" s="232">
        <v>0</v>
      </c>
      <c r="X1741" s="232">
        <v>0</v>
      </c>
      <c r="Y1741" s="232">
        <v>0</v>
      </c>
      <c r="Z1741" s="233">
        <v>45991</v>
      </c>
      <c r="AA1741" s="234">
        <v>10</v>
      </c>
      <c r="AB1741" s="232">
        <v>111.1</v>
      </c>
    </row>
    <row r="1742" spans="1:28" x14ac:dyDescent="0.25">
      <c r="A1742" s="16" t="s">
        <v>873</v>
      </c>
      <c r="B1742" s="16" t="s">
        <v>3474</v>
      </c>
      <c r="C1742" s="16" t="s">
        <v>7058</v>
      </c>
      <c r="D1742" s="16" t="s">
        <v>7059</v>
      </c>
      <c r="F1742" s="16" t="s">
        <v>3640</v>
      </c>
      <c r="G1742" s="16" t="s">
        <v>3641</v>
      </c>
      <c r="H1742" s="238">
        <v>16</v>
      </c>
      <c r="I1742" s="238">
        <v>0</v>
      </c>
      <c r="J1742" s="238">
        <v>0</v>
      </c>
      <c r="K1742" s="238">
        <v>0</v>
      </c>
      <c r="L1742" s="238">
        <v>0</v>
      </c>
      <c r="M1742" s="238">
        <v>0</v>
      </c>
      <c r="N1742" s="238">
        <v>0</v>
      </c>
      <c r="O1742" s="238">
        <v>0</v>
      </c>
      <c r="P1742" s="238">
        <v>0</v>
      </c>
      <c r="Q1742" s="232">
        <v>177.76</v>
      </c>
      <c r="R1742" s="232">
        <v>0</v>
      </c>
      <c r="S1742" s="232">
        <v>0</v>
      </c>
      <c r="T1742" s="232">
        <v>0</v>
      </c>
      <c r="U1742" s="232">
        <v>0</v>
      </c>
      <c r="V1742" s="232">
        <v>0</v>
      </c>
      <c r="W1742" s="232">
        <v>0</v>
      </c>
      <c r="X1742" s="232">
        <v>0</v>
      </c>
      <c r="Y1742" s="232">
        <v>0</v>
      </c>
      <c r="Z1742" s="233">
        <v>45991</v>
      </c>
      <c r="AA1742" s="234">
        <v>16</v>
      </c>
      <c r="AB1742" s="232">
        <v>177.76</v>
      </c>
    </row>
    <row r="1743" spans="1:28" x14ac:dyDescent="0.25">
      <c r="A1743" s="16" t="s">
        <v>873</v>
      </c>
      <c r="B1743" s="16" t="s">
        <v>3474</v>
      </c>
      <c r="C1743" s="16" t="s">
        <v>7060</v>
      </c>
      <c r="D1743" s="16" t="s">
        <v>7061</v>
      </c>
      <c r="F1743" s="16" t="s">
        <v>3640</v>
      </c>
      <c r="G1743" s="16" t="s">
        <v>3641</v>
      </c>
      <c r="H1743" s="238">
        <v>2</v>
      </c>
      <c r="I1743" s="238">
        <v>0</v>
      </c>
      <c r="J1743" s="238">
        <v>0</v>
      </c>
      <c r="K1743" s="238">
        <v>0</v>
      </c>
      <c r="L1743" s="238">
        <v>0</v>
      </c>
      <c r="M1743" s="238">
        <v>0</v>
      </c>
      <c r="N1743" s="238">
        <v>0</v>
      </c>
      <c r="O1743" s="238">
        <v>0</v>
      </c>
      <c r="P1743" s="238">
        <v>0</v>
      </c>
      <c r="Q1743" s="232">
        <v>22.22</v>
      </c>
      <c r="R1743" s="232">
        <v>0</v>
      </c>
      <c r="S1743" s="232">
        <v>0</v>
      </c>
      <c r="T1743" s="232">
        <v>0</v>
      </c>
      <c r="U1743" s="232">
        <v>0</v>
      </c>
      <c r="V1743" s="232">
        <v>0</v>
      </c>
      <c r="W1743" s="232">
        <v>0</v>
      </c>
      <c r="X1743" s="232">
        <v>0</v>
      </c>
      <c r="Y1743" s="232">
        <v>0</v>
      </c>
      <c r="Z1743" s="233">
        <v>45991</v>
      </c>
      <c r="AA1743" s="234">
        <v>2</v>
      </c>
      <c r="AB1743" s="232">
        <v>22.22</v>
      </c>
    </row>
    <row r="1744" spans="1:28" x14ac:dyDescent="0.25">
      <c r="A1744" s="16" t="s">
        <v>873</v>
      </c>
      <c r="B1744" s="16" t="s">
        <v>3474</v>
      </c>
      <c r="C1744" s="16" t="s">
        <v>7062</v>
      </c>
      <c r="D1744" s="16" t="s">
        <v>7063</v>
      </c>
      <c r="F1744" s="16" t="s">
        <v>3640</v>
      </c>
      <c r="G1744" s="16" t="s">
        <v>3641</v>
      </c>
      <c r="H1744" s="238">
        <v>1</v>
      </c>
      <c r="I1744" s="238">
        <v>0</v>
      </c>
      <c r="J1744" s="238">
        <v>0</v>
      </c>
      <c r="K1744" s="238">
        <v>0</v>
      </c>
      <c r="L1744" s="238">
        <v>0</v>
      </c>
      <c r="M1744" s="238">
        <v>0</v>
      </c>
      <c r="N1744" s="238">
        <v>0</v>
      </c>
      <c r="O1744" s="238">
        <v>0</v>
      </c>
      <c r="P1744" s="238">
        <v>0</v>
      </c>
      <c r="Q1744" s="232">
        <v>11.11</v>
      </c>
      <c r="R1744" s="232">
        <v>0</v>
      </c>
      <c r="S1744" s="232">
        <v>0</v>
      </c>
      <c r="T1744" s="232">
        <v>0</v>
      </c>
      <c r="U1744" s="232">
        <v>0</v>
      </c>
      <c r="V1744" s="232">
        <v>0</v>
      </c>
      <c r="W1744" s="232">
        <v>0</v>
      </c>
      <c r="X1744" s="232">
        <v>0</v>
      </c>
      <c r="Y1744" s="232">
        <v>0</v>
      </c>
      <c r="Z1744" s="233">
        <v>45991</v>
      </c>
      <c r="AA1744" s="234">
        <v>1</v>
      </c>
      <c r="AB1744" s="232">
        <v>11.11</v>
      </c>
    </row>
    <row r="1745" spans="1:28" x14ac:dyDescent="0.25">
      <c r="A1745" s="16" t="s">
        <v>873</v>
      </c>
      <c r="B1745" s="16" t="s">
        <v>3474</v>
      </c>
      <c r="C1745" s="16" t="s">
        <v>7064</v>
      </c>
      <c r="D1745" s="16" t="s">
        <v>7065</v>
      </c>
      <c r="F1745" s="16" t="s">
        <v>3640</v>
      </c>
      <c r="G1745" s="16" t="s">
        <v>3641</v>
      </c>
      <c r="H1745" s="238">
        <v>2</v>
      </c>
      <c r="I1745" s="238">
        <v>0</v>
      </c>
      <c r="J1745" s="238">
        <v>0</v>
      </c>
      <c r="K1745" s="238">
        <v>0</v>
      </c>
      <c r="L1745" s="238">
        <v>0</v>
      </c>
      <c r="M1745" s="238">
        <v>0</v>
      </c>
      <c r="N1745" s="238">
        <v>0</v>
      </c>
      <c r="O1745" s="238">
        <v>0</v>
      </c>
      <c r="P1745" s="238">
        <v>0</v>
      </c>
      <c r="Q1745" s="232">
        <v>320.72000000000003</v>
      </c>
      <c r="R1745" s="232">
        <v>0</v>
      </c>
      <c r="S1745" s="232">
        <v>0</v>
      </c>
      <c r="T1745" s="232">
        <v>0</v>
      </c>
      <c r="U1745" s="232">
        <v>0</v>
      </c>
      <c r="V1745" s="232">
        <v>0</v>
      </c>
      <c r="W1745" s="232">
        <v>0</v>
      </c>
      <c r="X1745" s="232">
        <v>0</v>
      </c>
      <c r="Y1745" s="232">
        <v>0</v>
      </c>
      <c r="Z1745" s="233">
        <v>45991</v>
      </c>
      <c r="AA1745" s="234">
        <v>2</v>
      </c>
      <c r="AB1745" s="232">
        <v>320.72000000000003</v>
      </c>
    </row>
    <row r="1746" spans="1:28" x14ac:dyDescent="0.25">
      <c r="A1746" s="16" t="s">
        <v>873</v>
      </c>
      <c r="B1746" s="16" t="s">
        <v>3474</v>
      </c>
      <c r="C1746" s="16" t="s">
        <v>7066</v>
      </c>
      <c r="D1746" s="16" t="s">
        <v>7067</v>
      </c>
      <c r="F1746" s="16" t="s">
        <v>3640</v>
      </c>
      <c r="G1746" s="16" t="s">
        <v>3641</v>
      </c>
      <c r="H1746" s="238">
        <v>2</v>
      </c>
      <c r="I1746" s="238">
        <v>0</v>
      </c>
      <c r="J1746" s="238">
        <v>0</v>
      </c>
      <c r="K1746" s="238">
        <v>0</v>
      </c>
      <c r="L1746" s="238">
        <v>0</v>
      </c>
      <c r="M1746" s="238">
        <v>0</v>
      </c>
      <c r="N1746" s="238">
        <v>0</v>
      </c>
      <c r="O1746" s="238">
        <v>0</v>
      </c>
      <c r="P1746" s="238">
        <v>0</v>
      </c>
      <c r="Q1746" s="232">
        <v>22.22</v>
      </c>
      <c r="R1746" s="232">
        <v>0</v>
      </c>
      <c r="S1746" s="232">
        <v>0</v>
      </c>
      <c r="T1746" s="232">
        <v>0</v>
      </c>
      <c r="U1746" s="232">
        <v>0</v>
      </c>
      <c r="V1746" s="232">
        <v>0</v>
      </c>
      <c r="W1746" s="232">
        <v>0</v>
      </c>
      <c r="X1746" s="232">
        <v>0</v>
      </c>
      <c r="Y1746" s="232">
        <v>0</v>
      </c>
      <c r="Z1746" s="233">
        <v>45991</v>
      </c>
      <c r="AA1746" s="234">
        <v>2</v>
      </c>
      <c r="AB1746" s="232">
        <v>22.22</v>
      </c>
    </row>
    <row r="1747" spans="1:28" x14ac:dyDescent="0.25">
      <c r="A1747" s="16" t="s">
        <v>873</v>
      </c>
      <c r="B1747" s="16" t="s">
        <v>3474</v>
      </c>
      <c r="C1747" s="16" t="s">
        <v>7068</v>
      </c>
      <c r="D1747" s="16" t="s">
        <v>7069</v>
      </c>
      <c r="F1747" s="16" t="s">
        <v>3640</v>
      </c>
      <c r="G1747" s="16" t="s">
        <v>3641</v>
      </c>
      <c r="H1747" s="238">
        <v>1</v>
      </c>
      <c r="I1747" s="238">
        <v>0</v>
      </c>
      <c r="J1747" s="238">
        <v>0</v>
      </c>
      <c r="K1747" s="238">
        <v>0</v>
      </c>
      <c r="L1747" s="238">
        <v>0</v>
      </c>
      <c r="M1747" s="238">
        <v>0</v>
      </c>
      <c r="N1747" s="238">
        <v>0</v>
      </c>
      <c r="O1747" s="238">
        <v>0</v>
      </c>
      <c r="P1747" s="238">
        <v>0</v>
      </c>
      <c r="Q1747" s="232">
        <v>11.11</v>
      </c>
      <c r="R1747" s="232">
        <v>0</v>
      </c>
      <c r="S1747" s="232">
        <v>0</v>
      </c>
      <c r="T1747" s="232">
        <v>0</v>
      </c>
      <c r="U1747" s="232">
        <v>0</v>
      </c>
      <c r="V1747" s="232">
        <v>0</v>
      </c>
      <c r="W1747" s="232">
        <v>0</v>
      </c>
      <c r="X1747" s="232">
        <v>0</v>
      </c>
      <c r="Y1747" s="232">
        <v>0</v>
      </c>
      <c r="Z1747" s="233">
        <v>45991</v>
      </c>
      <c r="AA1747" s="234">
        <v>1</v>
      </c>
      <c r="AB1747" s="232">
        <v>11.11</v>
      </c>
    </row>
    <row r="1748" spans="1:28" x14ac:dyDescent="0.25">
      <c r="A1748" s="16" t="s">
        <v>873</v>
      </c>
      <c r="B1748" s="16" t="s">
        <v>3474</v>
      </c>
      <c r="C1748" s="16" t="s">
        <v>7070</v>
      </c>
      <c r="D1748" s="16" t="s">
        <v>7071</v>
      </c>
      <c r="F1748" s="16" t="s">
        <v>3640</v>
      </c>
      <c r="G1748" s="16" t="s">
        <v>3641</v>
      </c>
      <c r="H1748" s="238">
        <v>6</v>
      </c>
      <c r="I1748" s="238">
        <v>0</v>
      </c>
      <c r="J1748" s="238">
        <v>0</v>
      </c>
      <c r="K1748" s="238">
        <v>0</v>
      </c>
      <c r="L1748" s="238">
        <v>0</v>
      </c>
      <c r="M1748" s="238">
        <v>0</v>
      </c>
      <c r="N1748" s="238">
        <v>0</v>
      </c>
      <c r="O1748" s="238">
        <v>0</v>
      </c>
      <c r="P1748" s="238">
        <v>0</v>
      </c>
      <c r="Q1748" s="232">
        <v>66.66</v>
      </c>
      <c r="R1748" s="232">
        <v>0</v>
      </c>
      <c r="S1748" s="232">
        <v>0</v>
      </c>
      <c r="T1748" s="232">
        <v>0</v>
      </c>
      <c r="U1748" s="232">
        <v>0</v>
      </c>
      <c r="V1748" s="232">
        <v>0</v>
      </c>
      <c r="W1748" s="232">
        <v>0</v>
      </c>
      <c r="X1748" s="232">
        <v>0</v>
      </c>
      <c r="Y1748" s="232">
        <v>0</v>
      </c>
      <c r="Z1748" s="233">
        <v>45991</v>
      </c>
      <c r="AA1748" s="234">
        <v>6</v>
      </c>
      <c r="AB1748" s="232">
        <v>66.66</v>
      </c>
    </row>
    <row r="1749" spans="1:28" x14ac:dyDescent="0.25">
      <c r="A1749" s="16" t="s">
        <v>873</v>
      </c>
      <c r="B1749" s="16" t="s">
        <v>3474</v>
      </c>
      <c r="C1749" s="16" t="s">
        <v>7072</v>
      </c>
      <c r="D1749" s="16" t="s">
        <v>7073</v>
      </c>
      <c r="F1749" s="16" t="s">
        <v>3640</v>
      </c>
      <c r="G1749" s="16" t="s">
        <v>3641</v>
      </c>
      <c r="H1749" s="238">
        <v>6</v>
      </c>
      <c r="I1749" s="238">
        <v>0</v>
      </c>
      <c r="J1749" s="238">
        <v>0</v>
      </c>
      <c r="K1749" s="238">
        <v>0</v>
      </c>
      <c r="L1749" s="238">
        <v>0</v>
      </c>
      <c r="M1749" s="238">
        <v>0</v>
      </c>
      <c r="N1749" s="238">
        <v>0</v>
      </c>
      <c r="O1749" s="238">
        <v>0</v>
      </c>
      <c r="P1749" s="238">
        <v>0</v>
      </c>
      <c r="Q1749" s="232">
        <v>66.66</v>
      </c>
      <c r="R1749" s="232">
        <v>0</v>
      </c>
      <c r="S1749" s="232">
        <v>0</v>
      </c>
      <c r="T1749" s="232">
        <v>0</v>
      </c>
      <c r="U1749" s="232">
        <v>0</v>
      </c>
      <c r="V1749" s="232">
        <v>0</v>
      </c>
      <c r="W1749" s="232">
        <v>0</v>
      </c>
      <c r="X1749" s="232">
        <v>0</v>
      </c>
      <c r="Y1749" s="232">
        <v>0</v>
      </c>
      <c r="Z1749" s="233">
        <v>45991</v>
      </c>
      <c r="AA1749" s="234">
        <v>6</v>
      </c>
      <c r="AB1749" s="232">
        <v>66.66</v>
      </c>
    </row>
    <row r="1750" spans="1:28" x14ac:dyDescent="0.25">
      <c r="A1750" s="16" t="s">
        <v>873</v>
      </c>
      <c r="B1750" s="16" t="s">
        <v>3474</v>
      </c>
      <c r="C1750" s="16" t="s">
        <v>7074</v>
      </c>
      <c r="D1750" s="16" t="s">
        <v>7075</v>
      </c>
      <c r="F1750" s="16" t="s">
        <v>3640</v>
      </c>
      <c r="G1750" s="16" t="s">
        <v>3641</v>
      </c>
      <c r="H1750" s="238">
        <v>5</v>
      </c>
      <c r="I1750" s="238">
        <v>0</v>
      </c>
      <c r="J1750" s="238">
        <v>0</v>
      </c>
      <c r="K1750" s="238">
        <v>0</v>
      </c>
      <c r="L1750" s="238">
        <v>0</v>
      </c>
      <c r="M1750" s="238">
        <v>0</v>
      </c>
      <c r="N1750" s="238">
        <v>0</v>
      </c>
      <c r="O1750" s="238">
        <v>0</v>
      </c>
      <c r="P1750" s="238">
        <v>0</v>
      </c>
      <c r="Q1750" s="232">
        <v>55.55</v>
      </c>
      <c r="R1750" s="232">
        <v>0</v>
      </c>
      <c r="S1750" s="232">
        <v>0</v>
      </c>
      <c r="T1750" s="232">
        <v>0</v>
      </c>
      <c r="U1750" s="232">
        <v>0</v>
      </c>
      <c r="V1750" s="232">
        <v>0</v>
      </c>
      <c r="W1750" s="232">
        <v>0</v>
      </c>
      <c r="X1750" s="232">
        <v>0</v>
      </c>
      <c r="Y1750" s="232">
        <v>0</v>
      </c>
      <c r="Z1750" s="233">
        <v>45991</v>
      </c>
      <c r="AA1750" s="234">
        <v>5</v>
      </c>
      <c r="AB1750" s="232">
        <v>55.55</v>
      </c>
    </row>
    <row r="1751" spans="1:28" x14ac:dyDescent="0.25">
      <c r="A1751" s="16" t="s">
        <v>873</v>
      </c>
      <c r="B1751" s="16" t="s">
        <v>3474</v>
      </c>
      <c r="C1751" s="16" t="s">
        <v>7076</v>
      </c>
      <c r="D1751" s="16" t="s">
        <v>7077</v>
      </c>
      <c r="F1751" s="16" t="s">
        <v>3640</v>
      </c>
      <c r="G1751" s="16" t="s">
        <v>3641</v>
      </c>
      <c r="H1751" s="238">
        <v>3</v>
      </c>
      <c r="I1751" s="238">
        <v>0</v>
      </c>
      <c r="J1751" s="238">
        <v>0</v>
      </c>
      <c r="K1751" s="238">
        <v>0</v>
      </c>
      <c r="L1751" s="238">
        <v>0</v>
      </c>
      <c r="M1751" s="238">
        <v>0</v>
      </c>
      <c r="N1751" s="238">
        <v>0</v>
      </c>
      <c r="O1751" s="238">
        <v>0</v>
      </c>
      <c r="P1751" s="238">
        <v>0</v>
      </c>
      <c r="Q1751" s="232">
        <v>33.33</v>
      </c>
      <c r="R1751" s="232">
        <v>0</v>
      </c>
      <c r="S1751" s="232">
        <v>0</v>
      </c>
      <c r="T1751" s="232">
        <v>0</v>
      </c>
      <c r="U1751" s="232">
        <v>0</v>
      </c>
      <c r="V1751" s="232">
        <v>0</v>
      </c>
      <c r="W1751" s="232">
        <v>0</v>
      </c>
      <c r="X1751" s="232">
        <v>0</v>
      </c>
      <c r="Y1751" s="232">
        <v>0</v>
      </c>
      <c r="Z1751" s="233">
        <v>45991</v>
      </c>
      <c r="AA1751" s="234">
        <v>3</v>
      </c>
      <c r="AB1751" s="232">
        <v>33.33</v>
      </c>
    </row>
    <row r="1752" spans="1:28" x14ac:dyDescent="0.25">
      <c r="A1752" s="16" t="s">
        <v>873</v>
      </c>
      <c r="B1752" s="16" t="s">
        <v>3474</v>
      </c>
      <c r="C1752" s="16" t="s">
        <v>7078</v>
      </c>
      <c r="D1752" s="16" t="s">
        <v>7079</v>
      </c>
      <c r="F1752" s="16" t="s">
        <v>3640</v>
      </c>
      <c r="G1752" s="16" t="s">
        <v>3641</v>
      </c>
      <c r="H1752" s="238">
        <v>4</v>
      </c>
      <c r="I1752" s="238">
        <v>0</v>
      </c>
      <c r="J1752" s="238">
        <v>0</v>
      </c>
      <c r="K1752" s="238">
        <v>0</v>
      </c>
      <c r="L1752" s="238">
        <v>0</v>
      </c>
      <c r="M1752" s="238">
        <v>0</v>
      </c>
      <c r="N1752" s="238">
        <v>0</v>
      </c>
      <c r="O1752" s="238">
        <v>0</v>
      </c>
      <c r="P1752" s="238">
        <v>0</v>
      </c>
      <c r="Q1752" s="232">
        <v>44.44</v>
      </c>
      <c r="R1752" s="232">
        <v>0</v>
      </c>
      <c r="S1752" s="232">
        <v>0</v>
      </c>
      <c r="T1752" s="232">
        <v>0</v>
      </c>
      <c r="U1752" s="232">
        <v>0</v>
      </c>
      <c r="V1752" s="232">
        <v>0</v>
      </c>
      <c r="W1752" s="232">
        <v>0</v>
      </c>
      <c r="X1752" s="232">
        <v>0</v>
      </c>
      <c r="Y1752" s="232">
        <v>0</v>
      </c>
      <c r="Z1752" s="233">
        <v>45991</v>
      </c>
      <c r="AA1752" s="234">
        <v>4</v>
      </c>
      <c r="AB1752" s="232">
        <v>44.44</v>
      </c>
    </row>
    <row r="1753" spans="1:28" x14ac:dyDescent="0.25">
      <c r="A1753" s="16" t="s">
        <v>873</v>
      </c>
      <c r="B1753" s="16" t="s">
        <v>3474</v>
      </c>
      <c r="C1753" s="16" t="s">
        <v>7080</v>
      </c>
      <c r="D1753" s="16" t="s">
        <v>7081</v>
      </c>
      <c r="F1753" s="16" t="s">
        <v>3640</v>
      </c>
      <c r="G1753" s="16" t="s">
        <v>3641</v>
      </c>
      <c r="H1753" s="238">
        <v>4</v>
      </c>
      <c r="I1753" s="238">
        <v>0</v>
      </c>
      <c r="J1753" s="238">
        <v>0</v>
      </c>
      <c r="K1753" s="238">
        <v>0</v>
      </c>
      <c r="L1753" s="238">
        <v>0</v>
      </c>
      <c r="M1753" s="238">
        <v>0</v>
      </c>
      <c r="N1753" s="238">
        <v>0</v>
      </c>
      <c r="O1753" s="238">
        <v>0</v>
      </c>
      <c r="P1753" s="238">
        <v>0</v>
      </c>
      <c r="Q1753" s="232">
        <v>44.44</v>
      </c>
      <c r="R1753" s="232">
        <v>0</v>
      </c>
      <c r="S1753" s="232">
        <v>0</v>
      </c>
      <c r="T1753" s="232">
        <v>0</v>
      </c>
      <c r="U1753" s="232">
        <v>0</v>
      </c>
      <c r="V1753" s="232">
        <v>0</v>
      </c>
      <c r="W1753" s="232">
        <v>0</v>
      </c>
      <c r="X1753" s="232">
        <v>0</v>
      </c>
      <c r="Y1753" s="232">
        <v>0</v>
      </c>
      <c r="Z1753" s="233">
        <v>45991</v>
      </c>
      <c r="AA1753" s="234">
        <v>4</v>
      </c>
      <c r="AB1753" s="232">
        <v>44.44</v>
      </c>
    </row>
    <row r="1754" spans="1:28" x14ac:dyDescent="0.25">
      <c r="A1754" s="16" t="s">
        <v>873</v>
      </c>
      <c r="B1754" s="16" t="s">
        <v>3474</v>
      </c>
      <c r="C1754" s="16" t="s">
        <v>7082</v>
      </c>
      <c r="D1754" s="16" t="s">
        <v>7083</v>
      </c>
      <c r="F1754" s="16" t="s">
        <v>3640</v>
      </c>
      <c r="G1754" s="16" t="s">
        <v>3641</v>
      </c>
      <c r="H1754" s="238">
        <v>5</v>
      </c>
      <c r="I1754" s="238">
        <v>0</v>
      </c>
      <c r="J1754" s="238">
        <v>0</v>
      </c>
      <c r="K1754" s="238">
        <v>0</v>
      </c>
      <c r="L1754" s="238">
        <v>0</v>
      </c>
      <c r="M1754" s="238">
        <v>0</v>
      </c>
      <c r="N1754" s="238">
        <v>0</v>
      </c>
      <c r="O1754" s="238">
        <v>0</v>
      </c>
      <c r="P1754" s="238">
        <v>0</v>
      </c>
      <c r="Q1754" s="232">
        <v>55.55</v>
      </c>
      <c r="R1754" s="232">
        <v>0</v>
      </c>
      <c r="S1754" s="232">
        <v>0</v>
      </c>
      <c r="T1754" s="232">
        <v>0</v>
      </c>
      <c r="U1754" s="232">
        <v>0</v>
      </c>
      <c r="V1754" s="232">
        <v>0</v>
      </c>
      <c r="W1754" s="232">
        <v>0</v>
      </c>
      <c r="X1754" s="232">
        <v>0</v>
      </c>
      <c r="Y1754" s="232">
        <v>0</v>
      </c>
      <c r="Z1754" s="233">
        <v>45991</v>
      </c>
      <c r="AA1754" s="234">
        <v>5</v>
      </c>
      <c r="AB1754" s="232">
        <v>55.55</v>
      </c>
    </row>
    <row r="1755" spans="1:28" x14ac:dyDescent="0.25">
      <c r="A1755" s="16" t="s">
        <v>873</v>
      </c>
      <c r="B1755" s="16" t="s">
        <v>3474</v>
      </c>
      <c r="C1755" s="16" t="s">
        <v>7084</v>
      </c>
      <c r="D1755" s="16" t="s">
        <v>7085</v>
      </c>
      <c r="F1755" s="16" t="s">
        <v>3640</v>
      </c>
      <c r="G1755" s="16" t="s">
        <v>3641</v>
      </c>
      <c r="H1755" s="238">
        <v>19</v>
      </c>
      <c r="I1755" s="238">
        <v>0</v>
      </c>
      <c r="J1755" s="238">
        <v>0</v>
      </c>
      <c r="K1755" s="238">
        <v>0</v>
      </c>
      <c r="L1755" s="238">
        <v>0</v>
      </c>
      <c r="M1755" s="238">
        <v>0</v>
      </c>
      <c r="N1755" s="238">
        <v>0</v>
      </c>
      <c r="O1755" s="238">
        <v>0</v>
      </c>
      <c r="P1755" s="238">
        <v>0</v>
      </c>
      <c r="Q1755" s="232">
        <v>211.09</v>
      </c>
      <c r="R1755" s="232">
        <v>0</v>
      </c>
      <c r="S1755" s="232">
        <v>0</v>
      </c>
      <c r="T1755" s="232">
        <v>0</v>
      </c>
      <c r="U1755" s="232">
        <v>0</v>
      </c>
      <c r="V1755" s="232">
        <v>0</v>
      </c>
      <c r="W1755" s="232">
        <v>0</v>
      </c>
      <c r="X1755" s="232">
        <v>0</v>
      </c>
      <c r="Y1755" s="232">
        <v>0</v>
      </c>
      <c r="Z1755" s="233">
        <v>45991</v>
      </c>
      <c r="AA1755" s="234">
        <v>19</v>
      </c>
      <c r="AB1755" s="232">
        <v>211.09</v>
      </c>
    </row>
    <row r="1756" spans="1:28" x14ac:dyDescent="0.25">
      <c r="A1756" s="16" t="s">
        <v>873</v>
      </c>
      <c r="B1756" s="16" t="s">
        <v>3474</v>
      </c>
      <c r="C1756" s="16" t="s">
        <v>7086</v>
      </c>
      <c r="D1756" s="16" t="s">
        <v>7087</v>
      </c>
      <c r="F1756" s="16" t="s">
        <v>3640</v>
      </c>
      <c r="G1756" s="16" t="s">
        <v>3641</v>
      </c>
      <c r="H1756" s="238">
        <v>1</v>
      </c>
      <c r="I1756" s="238">
        <v>0</v>
      </c>
      <c r="J1756" s="238">
        <v>0</v>
      </c>
      <c r="K1756" s="238">
        <v>0</v>
      </c>
      <c r="L1756" s="238">
        <v>0</v>
      </c>
      <c r="M1756" s="238">
        <v>0</v>
      </c>
      <c r="N1756" s="238">
        <v>0</v>
      </c>
      <c r="O1756" s="238">
        <v>0</v>
      </c>
      <c r="P1756" s="238">
        <v>0</v>
      </c>
      <c r="Q1756" s="232">
        <v>11.11</v>
      </c>
      <c r="R1756" s="232">
        <v>0</v>
      </c>
      <c r="S1756" s="232">
        <v>0</v>
      </c>
      <c r="T1756" s="232">
        <v>0</v>
      </c>
      <c r="U1756" s="232">
        <v>0</v>
      </c>
      <c r="V1756" s="232">
        <v>0</v>
      </c>
      <c r="W1756" s="232">
        <v>0</v>
      </c>
      <c r="X1756" s="232">
        <v>0</v>
      </c>
      <c r="Y1756" s="232">
        <v>0</v>
      </c>
      <c r="Z1756" s="233">
        <v>45991</v>
      </c>
      <c r="AA1756" s="234">
        <v>1</v>
      </c>
      <c r="AB1756" s="232">
        <v>11.11</v>
      </c>
    </row>
    <row r="1757" spans="1:28" x14ac:dyDescent="0.25">
      <c r="A1757" s="16" t="s">
        <v>873</v>
      </c>
      <c r="B1757" s="16" t="s">
        <v>3474</v>
      </c>
      <c r="C1757" s="16" t="s">
        <v>7088</v>
      </c>
      <c r="D1757" s="16" t="s">
        <v>7089</v>
      </c>
      <c r="F1757" s="16" t="s">
        <v>3640</v>
      </c>
      <c r="G1757" s="16" t="s">
        <v>3641</v>
      </c>
      <c r="H1757" s="238">
        <v>3</v>
      </c>
      <c r="I1757" s="238">
        <v>0</v>
      </c>
      <c r="J1757" s="238">
        <v>0</v>
      </c>
      <c r="K1757" s="238">
        <v>0</v>
      </c>
      <c r="L1757" s="238">
        <v>0</v>
      </c>
      <c r="M1757" s="238">
        <v>0</v>
      </c>
      <c r="N1757" s="238">
        <v>0</v>
      </c>
      <c r="O1757" s="238">
        <v>0</v>
      </c>
      <c r="P1757" s="238">
        <v>0</v>
      </c>
      <c r="Q1757" s="232">
        <v>33.33</v>
      </c>
      <c r="R1757" s="232">
        <v>0</v>
      </c>
      <c r="S1757" s="232">
        <v>0</v>
      </c>
      <c r="T1757" s="232">
        <v>0</v>
      </c>
      <c r="U1757" s="232">
        <v>0</v>
      </c>
      <c r="V1757" s="232">
        <v>0</v>
      </c>
      <c r="W1757" s="232">
        <v>0</v>
      </c>
      <c r="X1757" s="232">
        <v>0</v>
      </c>
      <c r="Y1757" s="232">
        <v>0</v>
      </c>
      <c r="Z1757" s="233">
        <v>45991</v>
      </c>
      <c r="AA1757" s="234">
        <v>3</v>
      </c>
      <c r="AB1757" s="232">
        <v>33.33</v>
      </c>
    </row>
    <row r="1758" spans="1:28" x14ac:dyDescent="0.25">
      <c r="A1758" s="16" t="s">
        <v>873</v>
      </c>
      <c r="B1758" s="16" t="s">
        <v>3474</v>
      </c>
      <c r="C1758" s="16" t="s">
        <v>7090</v>
      </c>
      <c r="D1758" s="16" t="s">
        <v>7091</v>
      </c>
      <c r="F1758" s="16" t="s">
        <v>3640</v>
      </c>
      <c r="G1758" s="16" t="s">
        <v>3641</v>
      </c>
      <c r="H1758" s="238">
        <v>3</v>
      </c>
      <c r="I1758" s="238">
        <v>0</v>
      </c>
      <c r="J1758" s="238">
        <v>0</v>
      </c>
      <c r="K1758" s="238">
        <v>0</v>
      </c>
      <c r="L1758" s="238">
        <v>0</v>
      </c>
      <c r="M1758" s="238">
        <v>0</v>
      </c>
      <c r="N1758" s="238">
        <v>0</v>
      </c>
      <c r="O1758" s="238">
        <v>0</v>
      </c>
      <c r="P1758" s="238">
        <v>0</v>
      </c>
      <c r="Q1758" s="232">
        <v>33.33</v>
      </c>
      <c r="R1758" s="232">
        <v>0</v>
      </c>
      <c r="S1758" s="232">
        <v>0</v>
      </c>
      <c r="T1758" s="232">
        <v>0</v>
      </c>
      <c r="U1758" s="232">
        <v>0</v>
      </c>
      <c r="V1758" s="232">
        <v>0</v>
      </c>
      <c r="W1758" s="232">
        <v>0</v>
      </c>
      <c r="X1758" s="232">
        <v>0</v>
      </c>
      <c r="Y1758" s="232">
        <v>0</v>
      </c>
      <c r="Z1758" s="233">
        <v>45991</v>
      </c>
      <c r="AA1758" s="234">
        <v>3</v>
      </c>
      <c r="AB1758" s="232">
        <v>33.33</v>
      </c>
    </row>
    <row r="1759" spans="1:28" x14ac:dyDescent="0.25">
      <c r="A1759" s="16" t="s">
        <v>873</v>
      </c>
      <c r="B1759" s="16" t="s">
        <v>3474</v>
      </c>
      <c r="C1759" s="16" t="s">
        <v>7092</v>
      </c>
      <c r="D1759" s="16" t="s">
        <v>7093</v>
      </c>
      <c r="F1759" s="16" t="s">
        <v>3640</v>
      </c>
      <c r="G1759" s="16" t="s">
        <v>3641</v>
      </c>
      <c r="H1759" s="238">
        <v>7</v>
      </c>
      <c r="I1759" s="238">
        <v>0</v>
      </c>
      <c r="J1759" s="238">
        <v>0</v>
      </c>
      <c r="K1759" s="238">
        <v>0</v>
      </c>
      <c r="L1759" s="238">
        <v>0</v>
      </c>
      <c r="M1759" s="238">
        <v>0</v>
      </c>
      <c r="N1759" s="238">
        <v>0</v>
      </c>
      <c r="O1759" s="238">
        <v>0</v>
      </c>
      <c r="P1759" s="238">
        <v>0</v>
      </c>
      <c r="Q1759" s="232">
        <v>77.77</v>
      </c>
      <c r="R1759" s="232">
        <v>0</v>
      </c>
      <c r="S1759" s="232">
        <v>0</v>
      </c>
      <c r="T1759" s="232">
        <v>0</v>
      </c>
      <c r="U1759" s="232">
        <v>0</v>
      </c>
      <c r="V1759" s="232">
        <v>0</v>
      </c>
      <c r="W1759" s="232">
        <v>0</v>
      </c>
      <c r="X1759" s="232">
        <v>0</v>
      </c>
      <c r="Y1759" s="232">
        <v>0</v>
      </c>
      <c r="Z1759" s="233">
        <v>45991</v>
      </c>
      <c r="AA1759" s="234">
        <v>7</v>
      </c>
      <c r="AB1759" s="232">
        <v>77.77</v>
      </c>
    </row>
    <row r="1760" spans="1:28" x14ac:dyDescent="0.25">
      <c r="A1760" s="16" t="s">
        <v>873</v>
      </c>
      <c r="B1760" s="16" t="s">
        <v>3474</v>
      </c>
      <c r="C1760" s="16" t="s">
        <v>7094</v>
      </c>
      <c r="D1760" s="16" t="s">
        <v>7095</v>
      </c>
      <c r="F1760" s="16" t="s">
        <v>3640</v>
      </c>
      <c r="G1760" s="16" t="s">
        <v>3641</v>
      </c>
      <c r="H1760" s="238">
        <v>12</v>
      </c>
      <c r="I1760" s="238">
        <v>0</v>
      </c>
      <c r="J1760" s="238">
        <v>0</v>
      </c>
      <c r="K1760" s="238">
        <v>0</v>
      </c>
      <c r="L1760" s="238">
        <v>0</v>
      </c>
      <c r="M1760" s="238">
        <v>0</v>
      </c>
      <c r="N1760" s="238">
        <v>0</v>
      </c>
      <c r="O1760" s="238">
        <v>0</v>
      </c>
      <c r="P1760" s="238">
        <v>0</v>
      </c>
      <c r="Q1760" s="232">
        <v>133.32</v>
      </c>
      <c r="R1760" s="232">
        <v>0</v>
      </c>
      <c r="S1760" s="232">
        <v>0</v>
      </c>
      <c r="T1760" s="232">
        <v>0</v>
      </c>
      <c r="U1760" s="232">
        <v>0</v>
      </c>
      <c r="V1760" s="232">
        <v>0</v>
      </c>
      <c r="W1760" s="232">
        <v>0</v>
      </c>
      <c r="X1760" s="232">
        <v>0</v>
      </c>
      <c r="Y1760" s="232">
        <v>0</v>
      </c>
      <c r="Z1760" s="233">
        <v>45991</v>
      </c>
      <c r="AA1760" s="234">
        <v>12</v>
      </c>
      <c r="AB1760" s="232">
        <v>133.32</v>
      </c>
    </row>
    <row r="1761" spans="1:28" x14ac:dyDescent="0.25">
      <c r="A1761" s="16" t="s">
        <v>873</v>
      </c>
      <c r="B1761" s="16" t="s">
        <v>3474</v>
      </c>
      <c r="C1761" s="16" t="s">
        <v>7096</v>
      </c>
      <c r="D1761" s="16" t="s">
        <v>7097</v>
      </c>
      <c r="F1761" s="16" t="s">
        <v>3640</v>
      </c>
      <c r="G1761" s="16" t="s">
        <v>3641</v>
      </c>
      <c r="H1761" s="238">
        <v>1</v>
      </c>
      <c r="I1761" s="238">
        <v>0</v>
      </c>
      <c r="J1761" s="238">
        <v>0</v>
      </c>
      <c r="K1761" s="238">
        <v>0</v>
      </c>
      <c r="L1761" s="238">
        <v>0</v>
      </c>
      <c r="M1761" s="238">
        <v>0</v>
      </c>
      <c r="N1761" s="238">
        <v>0</v>
      </c>
      <c r="O1761" s="238">
        <v>0</v>
      </c>
      <c r="P1761" s="238">
        <v>0</v>
      </c>
      <c r="Q1761" s="232">
        <v>11.11</v>
      </c>
      <c r="R1761" s="232">
        <v>0</v>
      </c>
      <c r="S1761" s="232">
        <v>0</v>
      </c>
      <c r="T1761" s="232">
        <v>0</v>
      </c>
      <c r="U1761" s="232">
        <v>0</v>
      </c>
      <c r="V1761" s="232">
        <v>0</v>
      </c>
      <c r="W1761" s="232">
        <v>0</v>
      </c>
      <c r="X1761" s="232">
        <v>0</v>
      </c>
      <c r="Y1761" s="232">
        <v>0</v>
      </c>
      <c r="Z1761" s="233">
        <v>45991</v>
      </c>
      <c r="AA1761" s="234">
        <v>1</v>
      </c>
      <c r="AB1761" s="232">
        <v>11.11</v>
      </c>
    </row>
    <row r="1762" spans="1:28" x14ac:dyDescent="0.25">
      <c r="A1762" s="16" t="s">
        <v>873</v>
      </c>
      <c r="B1762" s="16" t="s">
        <v>3474</v>
      </c>
      <c r="C1762" s="16" t="s">
        <v>7098</v>
      </c>
      <c r="D1762" s="16" t="s">
        <v>7099</v>
      </c>
      <c r="F1762" s="16" t="s">
        <v>3640</v>
      </c>
      <c r="G1762" s="16" t="s">
        <v>3641</v>
      </c>
      <c r="H1762" s="238">
        <v>10</v>
      </c>
      <c r="I1762" s="238">
        <v>0</v>
      </c>
      <c r="J1762" s="238">
        <v>0</v>
      </c>
      <c r="K1762" s="238">
        <v>0</v>
      </c>
      <c r="L1762" s="238">
        <v>0</v>
      </c>
      <c r="M1762" s="238">
        <v>0</v>
      </c>
      <c r="N1762" s="238">
        <v>0</v>
      </c>
      <c r="O1762" s="238">
        <v>0</v>
      </c>
      <c r="P1762" s="238">
        <v>0</v>
      </c>
      <c r="Q1762" s="232">
        <v>111.1</v>
      </c>
      <c r="R1762" s="232">
        <v>0</v>
      </c>
      <c r="S1762" s="232">
        <v>0</v>
      </c>
      <c r="T1762" s="232">
        <v>0</v>
      </c>
      <c r="U1762" s="232">
        <v>0</v>
      </c>
      <c r="V1762" s="232">
        <v>0</v>
      </c>
      <c r="W1762" s="232">
        <v>0</v>
      </c>
      <c r="X1762" s="232">
        <v>0</v>
      </c>
      <c r="Y1762" s="232">
        <v>0</v>
      </c>
      <c r="Z1762" s="233">
        <v>45991</v>
      </c>
      <c r="AA1762" s="234">
        <v>10</v>
      </c>
      <c r="AB1762" s="232">
        <v>111.1</v>
      </c>
    </row>
    <row r="1763" spans="1:28" x14ac:dyDescent="0.25">
      <c r="A1763" s="16" t="s">
        <v>873</v>
      </c>
      <c r="B1763" s="16" t="s">
        <v>3474</v>
      </c>
      <c r="C1763" s="16" t="s">
        <v>7100</v>
      </c>
      <c r="D1763" s="16" t="s">
        <v>7101</v>
      </c>
      <c r="F1763" s="16" t="s">
        <v>3640</v>
      </c>
      <c r="G1763" s="16" t="s">
        <v>3641</v>
      </c>
      <c r="H1763" s="238">
        <v>8</v>
      </c>
      <c r="I1763" s="238">
        <v>0</v>
      </c>
      <c r="J1763" s="238">
        <v>0</v>
      </c>
      <c r="K1763" s="238">
        <v>0</v>
      </c>
      <c r="L1763" s="238">
        <v>0</v>
      </c>
      <c r="M1763" s="238">
        <v>0</v>
      </c>
      <c r="N1763" s="238">
        <v>0</v>
      </c>
      <c r="O1763" s="238">
        <v>0</v>
      </c>
      <c r="P1763" s="238">
        <v>0</v>
      </c>
      <c r="Q1763" s="232">
        <v>88.88</v>
      </c>
      <c r="R1763" s="232">
        <v>0</v>
      </c>
      <c r="S1763" s="232">
        <v>0</v>
      </c>
      <c r="T1763" s="232">
        <v>0</v>
      </c>
      <c r="U1763" s="232">
        <v>0</v>
      </c>
      <c r="V1763" s="232">
        <v>0</v>
      </c>
      <c r="W1763" s="232">
        <v>0</v>
      </c>
      <c r="X1763" s="232">
        <v>0</v>
      </c>
      <c r="Y1763" s="232">
        <v>0</v>
      </c>
      <c r="Z1763" s="233">
        <v>45991</v>
      </c>
      <c r="AA1763" s="234">
        <v>8</v>
      </c>
      <c r="AB1763" s="232">
        <v>88.88</v>
      </c>
    </row>
    <row r="1764" spans="1:28" x14ac:dyDescent="0.25">
      <c r="A1764" s="16" t="s">
        <v>873</v>
      </c>
      <c r="B1764" s="16" t="s">
        <v>3474</v>
      </c>
      <c r="C1764" s="16" t="s">
        <v>7102</v>
      </c>
      <c r="D1764" s="16" t="s">
        <v>7103</v>
      </c>
      <c r="F1764" s="16" t="s">
        <v>3640</v>
      </c>
      <c r="G1764" s="16" t="s">
        <v>3641</v>
      </c>
      <c r="H1764" s="238">
        <v>12</v>
      </c>
      <c r="I1764" s="238">
        <v>0</v>
      </c>
      <c r="J1764" s="238">
        <v>0</v>
      </c>
      <c r="K1764" s="238">
        <v>0</v>
      </c>
      <c r="L1764" s="238">
        <v>0</v>
      </c>
      <c r="M1764" s="238">
        <v>0</v>
      </c>
      <c r="N1764" s="238">
        <v>0</v>
      </c>
      <c r="O1764" s="238">
        <v>0</v>
      </c>
      <c r="P1764" s="238">
        <v>0</v>
      </c>
      <c r="Q1764" s="232">
        <v>133.32</v>
      </c>
      <c r="R1764" s="232">
        <v>0</v>
      </c>
      <c r="S1764" s="232">
        <v>0</v>
      </c>
      <c r="T1764" s="232">
        <v>0</v>
      </c>
      <c r="U1764" s="232">
        <v>0</v>
      </c>
      <c r="V1764" s="232">
        <v>0</v>
      </c>
      <c r="W1764" s="232">
        <v>0</v>
      </c>
      <c r="X1764" s="232">
        <v>0</v>
      </c>
      <c r="Y1764" s="232">
        <v>0</v>
      </c>
      <c r="Z1764" s="233">
        <v>45991</v>
      </c>
      <c r="AA1764" s="234">
        <v>12</v>
      </c>
      <c r="AB1764" s="232">
        <v>133.32</v>
      </c>
    </row>
    <row r="1765" spans="1:28" x14ac:dyDescent="0.25">
      <c r="A1765" s="16" t="s">
        <v>873</v>
      </c>
      <c r="B1765" s="16" t="s">
        <v>3474</v>
      </c>
      <c r="C1765" s="16" t="s">
        <v>7104</v>
      </c>
      <c r="D1765" s="16" t="s">
        <v>7105</v>
      </c>
      <c r="F1765" s="16" t="s">
        <v>3640</v>
      </c>
      <c r="G1765" s="16" t="s">
        <v>3641</v>
      </c>
      <c r="H1765" s="238">
        <v>5</v>
      </c>
      <c r="I1765" s="238">
        <v>0</v>
      </c>
      <c r="J1765" s="238">
        <v>0</v>
      </c>
      <c r="K1765" s="238">
        <v>0</v>
      </c>
      <c r="L1765" s="238">
        <v>0</v>
      </c>
      <c r="M1765" s="238">
        <v>0</v>
      </c>
      <c r="N1765" s="238">
        <v>0</v>
      </c>
      <c r="O1765" s="238">
        <v>0</v>
      </c>
      <c r="P1765" s="238">
        <v>0</v>
      </c>
      <c r="Q1765" s="232">
        <v>55.55</v>
      </c>
      <c r="R1765" s="232">
        <v>0</v>
      </c>
      <c r="S1765" s="232">
        <v>0</v>
      </c>
      <c r="T1765" s="232">
        <v>0</v>
      </c>
      <c r="U1765" s="232">
        <v>0</v>
      </c>
      <c r="V1765" s="232">
        <v>0</v>
      </c>
      <c r="W1765" s="232">
        <v>0</v>
      </c>
      <c r="X1765" s="232">
        <v>0</v>
      </c>
      <c r="Y1765" s="232">
        <v>0</v>
      </c>
      <c r="Z1765" s="233">
        <v>45991</v>
      </c>
      <c r="AA1765" s="234">
        <v>5</v>
      </c>
      <c r="AB1765" s="232">
        <v>55.55</v>
      </c>
    </row>
    <row r="1766" spans="1:28" x14ac:dyDescent="0.25">
      <c r="A1766" s="16" t="s">
        <v>873</v>
      </c>
      <c r="B1766" s="16" t="s">
        <v>3474</v>
      </c>
      <c r="C1766" s="16" t="s">
        <v>7106</v>
      </c>
      <c r="D1766" s="16" t="s">
        <v>7107</v>
      </c>
      <c r="F1766" s="16" t="s">
        <v>3640</v>
      </c>
      <c r="G1766" s="16" t="s">
        <v>3641</v>
      </c>
      <c r="H1766" s="238">
        <v>3</v>
      </c>
      <c r="I1766" s="238">
        <v>0</v>
      </c>
      <c r="J1766" s="238">
        <v>0</v>
      </c>
      <c r="K1766" s="238">
        <v>0</v>
      </c>
      <c r="L1766" s="238">
        <v>0</v>
      </c>
      <c r="M1766" s="238">
        <v>0</v>
      </c>
      <c r="N1766" s="238">
        <v>0</v>
      </c>
      <c r="O1766" s="238">
        <v>0</v>
      </c>
      <c r="P1766" s="238">
        <v>0</v>
      </c>
      <c r="Q1766" s="232">
        <v>33.33</v>
      </c>
      <c r="R1766" s="232">
        <v>0</v>
      </c>
      <c r="S1766" s="232">
        <v>0</v>
      </c>
      <c r="T1766" s="232">
        <v>0</v>
      </c>
      <c r="U1766" s="232">
        <v>0</v>
      </c>
      <c r="V1766" s="232">
        <v>0</v>
      </c>
      <c r="W1766" s="232">
        <v>0</v>
      </c>
      <c r="X1766" s="232">
        <v>0</v>
      </c>
      <c r="Y1766" s="232">
        <v>0</v>
      </c>
      <c r="Z1766" s="233">
        <v>45991</v>
      </c>
      <c r="AA1766" s="234">
        <v>3</v>
      </c>
      <c r="AB1766" s="232">
        <v>33.33</v>
      </c>
    </row>
    <row r="1767" spans="1:28" x14ac:dyDescent="0.25">
      <c r="A1767" s="16" t="s">
        <v>873</v>
      </c>
      <c r="B1767" s="16" t="s">
        <v>3474</v>
      </c>
      <c r="C1767" s="16" t="s">
        <v>7108</v>
      </c>
      <c r="D1767" s="16" t="s">
        <v>7109</v>
      </c>
      <c r="F1767" s="16" t="s">
        <v>3640</v>
      </c>
      <c r="G1767" s="16" t="s">
        <v>3641</v>
      </c>
      <c r="H1767" s="238">
        <v>4</v>
      </c>
      <c r="I1767" s="238">
        <v>0</v>
      </c>
      <c r="J1767" s="238">
        <v>0</v>
      </c>
      <c r="K1767" s="238">
        <v>0</v>
      </c>
      <c r="L1767" s="238">
        <v>0</v>
      </c>
      <c r="M1767" s="238">
        <v>0</v>
      </c>
      <c r="N1767" s="238">
        <v>0</v>
      </c>
      <c r="O1767" s="238">
        <v>0</v>
      </c>
      <c r="P1767" s="238">
        <v>0</v>
      </c>
      <c r="Q1767" s="232">
        <v>44.44</v>
      </c>
      <c r="R1767" s="232">
        <v>0</v>
      </c>
      <c r="S1767" s="232">
        <v>0</v>
      </c>
      <c r="T1767" s="232">
        <v>0</v>
      </c>
      <c r="U1767" s="232">
        <v>0</v>
      </c>
      <c r="V1767" s="232">
        <v>0</v>
      </c>
      <c r="W1767" s="232">
        <v>0</v>
      </c>
      <c r="X1767" s="232">
        <v>0</v>
      </c>
      <c r="Y1767" s="232">
        <v>0</v>
      </c>
      <c r="Z1767" s="233">
        <v>45991</v>
      </c>
      <c r="AA1767" s="234">
        <v>4</v>
      </c>
      <c r="AB1767" s="232">
        <v>44.44</v>
      </c>
    </row>
    <row r="1768" spans="1:28" x14ac:dyDescent="0.25">
      <c r="A1768" s="16" t="s">
        <v>873</v>
      </c>
      <c r="B1768" s="16" t="s">
        <v>3474</v>
      </c>
      <c r="C1768" s="16" t="s">
        <v>7110</v>
      </c>
      <c r="D1768" s="16" t="s">
        <v>7111</v>
      </c>
      <c r="F1768" s="16" t="s">
        <v>3640</v>
      </c>
      <c r="G1768" s="16" t="s">
        <v>3641</v>
      </c>
      <c r="H1768" s="238">
        <v>4</v>
      </c>
      <c r="I1768" s="238">
        <v>0</v>
      </c>
      <c r="J1768" s="238">
        <v>0</v>
      </c>
      <c r="K1768" s="238">
        <v>0</v>
      </c>
      <c r="L1768" s="238">
        <v>0</v>
      </c>
      <c r="M1768" s="238">
        <v>0</v>
      </c>
      <c r="N1768" s="238">
        <v>0</v>
      </c>
      <c r="O1768" s="238">
        <v>0</v>
      </c>
      <c r="P1768" s="238">
        <v>0</v>
      </c>
      <c r="Q1768" s="232">
        <v>44.44</v>
      </c>
      <c r="R1768" s="232">
        <v>0</v>
      </c>
      <c r="S1768" s="232">
        <v>0</v>
      </c>
      <c r="T1768" s="232">
        <v>0</v>
      </c>
      <c r="U1768" s="232">
        <v>0</v>
      </c>
      <c r="V1768" s="232">
        <v>0</v>
      </c>
      <c r="W1768" s="232">
        <v>0</v>
      </c>
      <c r="X1768" s="232">
        <v>0</v>
      </c>
      <c r="Y1768" s="232">
        <v>0</v>
      </c>
      <c r="Z1768" s="233">
        <v>45991</v>
      </c>
      <c r="AA1768" s="234">
        <v>4</v>
      </c>
      <c r="AB1768" s="232">
        <v>44.44</v>
      </c>
    </row>
    <row r="1769" spans="1:28" x14ac:dyDescent="0.25">
      <c r="A1769" s="16" t="s">
        <v>873</v>
      </c>
      <c r="B1769" s="16" t="s">
        <v>3474</v>
      </c>
      <c r="C1769" s="16" t="s">
        <v>7112</v>
      </c>
      <c r="D1769" s="16" t="s">
        <v>7113</v>
      </c>
      <c r="F1769" s="16" t="s">
        <v>3640</v>
      </c>
      <c r="G1769" s="16" t="s">
        <v>3641</v>
      </c>
      <c r="H1769" s="238">
        <v>2</v>
      </c>
      <c r="I1769" s="238">
        <v>0</v>
      </c>
      <c r="J1769" s="238">
        <v>0</v>
      </c>
      <c r="K1769" s="238">
        <v>0</v>
      </c>
      <c r="L1769" s="238">
        <v>0</v>
      </c>
      <c r="M1769" s="238">
        <v>0</v>
      </c>
      <c r="N1769" s="238">
        <v>0</v>
      </c>
      <c r="O1769" s="238">
        <v>0</v>
      </c>
      <c r="P1769" s="238">
        <v>0</v>
      </c>
      <c r="Q1769" s="232">
        <v>22.22</v>
      </c>
      <c r="R1769" s="232">
        <v>0</v>
      </c>
      <c r="S1769" s="232">
        <v>0</v>
      </c>
      <c r="T1769" s="232">
        <v>0</v>
      </c>
      <c r="U1769" s="232">
        <v>0</v>
      </c>
      <c r="V1769" s="232">
        <v>0</v>
      </c>
      <c r="W1769" s="232">
        <v>0</v>
      </c>
      <c r="X1769" s="232">
        <v>0</v>
      </c>
      <c r="Y1769" s="232">
        <v>0</v>
      </c>
      <c r="Z1769" s="233">
        <v>45991</v>
      </c>
      <c r="AA1769" s="234">
        <v>2</v>
      </c>
      <c r="AB1769" s="232">
        <v>22.22</v>
      </c>
    </row>
    <row r="1770" spans="1:28" x14ac:dyDescent="0.25">
      <c r="A1770" s="16" t="s">
        <v>873</v>
      </c>
      <c r="B1770" s="16" t="s">
        <v>3474</v>
      </c>
      <c r="C1770" s="16" t="s">
        <v>7114</v>
      </c>
      <c r="D1770" s="16" t="s">
        <v>7115</v>
      </c>
      <c r="F1770" s="16" t="s">
        <v>3640</v>
      </c>
      <c r="G1770" s="16" t="s">
        <v>3641</v>
      </c>
      <c r="H1770" s="238">
        <v>4</v>
      </c>
      <c r="I1770" s="238">
        <v>0</v>
      </c>
      <c r="J1770" s="238">
        <v>0</v>
      </c>
      <c r="K1770" s="238">
        <v>0</v>
      </c>
      <c r="L1770" s="238">
        <v>0</v>
      </c>
      <c r="M1770" s="238">
        <v>0</v>
      </c>
      <c r="N1770" s="238">
        <v>0</v>
      </c>
      <c r="O1770" s="238">
        <v>0</v>
      </c>
      <c r="P1770" s="238">
        <v>0</v>
      </c>
      <c r="Q1770" s="232">
        <v>44.44</v>
      </c>
      <c r="R1770" s="232">
        <v>0</v>
      </c>
      <c r="S1770" s="232">
        <v>0</v>
      </c>
      <c r="T1770" s="232">
        <v>0</v>
      </c>
      <c r="U1770" s="232">
        <v>0</v>
      </c>
      <c r="V1770" s="232">
        <v>0</v>
      </c>
      <c r="W1770" s="232">
        <v>0</v>
      </c>
      <c r="X1770" s="232">
        <v>0</v>
      </c>
      <c r="Y1770" s="232">
        <v>0</v>
      </c>
      <c r="Z1770" s="233">
        <v>45991</v>
      </c>
      <c r="AA1770" s="234">
        <v>4</v>
      </c>
      <c r="AB1770" s="232">
        <v>44.44</v>
      </c>
    </row>
    <row r="1771" spans="1:28" x14ac:dyDescent="0.25">
      <c r="A1771" s="16" t="s">
        <v>873</v>
      </c>
      <c r="B1771" s="16" t="s">
        <v>3474</v>
      </c>
      <c r="C1771" s="16" t="s">
        <v>7116</v>
      </c>
      <c r="D1771" s="16" t="s">
        <v>7117</v>
      </c>
      <c r="F1771" s="16" t="s">
        <v>3640</v>
      </c>
      <c r="G1771" s="16" t="s">
        <v>3641</v>
      </c>
      <c r="H1771" s="238">
        <v>1</v>
      </c>
      <c r="I1771" s="238">
        <v>0</v>
      </c>
      <c r="J1771" s="238">
        <v>0</v>
      </c>
      <c r="K1771" s="238">
        <v>0</v>
      </c>
      <c r="L1771" s="238">
        <v>0</v>
      </c>
      <c r="M1771" s="238">
        <v>0</v>
      </c>
      <c r="N1771" s="238">
        <v>0</v>
      </c>
      <c r="O1771" s="238">
        <v>0</v>
      </c>
      <c r="P1771" s="238">
        <v>0</v>
      </c>
      <c r="Q1771" s="232">
        <v>11.11</v>
      </c>
      <c r="R1771" s="232">
        <v>0</v>
      </c>
      <c r="S1771" s="232">
        <v>0</v>
      </c>
      <c r="T1771" s="232">
        <v>0</v>
      </c>
      <c r="U1771" s="232">
        <v>0</v>
      </c>
      <c r="V1771" s="232">
        <v>0</v>
      </c>
      <c r="W1771" s="232">
        <v>0</v>
      </c>
      <c r="X1771" s="232">
        <v>0</v>
      </c>
      <c r="Y1771" s="232">
        <v>0</v>
      </c>
      <c r="Z1771" s="233">
        <v>45991</v>
      </c>
      <c r="AA1771" s="234">
        <v>1</v>
      </c>
      <c r="AB1771" s="232">
        <v>11.11</v>
      </c>
    </row>
    <row r="1772" spans="1:28" x14ac:dyDescent="0.25">
      <c r="A1772" s="16" t="s">
        <v>873</v>
      </c>
      <c r="B1772" s="16" t="s">
        <v>3474</v>
      </c>
      <c r="C1772" s="16" t="s">
        <v>7118</v>
      </c>
      <c r="D1772" s="16" t="s">
        <v>7119</v>
      </c>
      <c r="F1772" s="16" t="s">
        <v>3640</v>
      </c>
      <c r="G1772" s="16" t="s">
        <v>3641</v>
      </c>
      <c r="H1772" s="238">
        <v>2</v>
      </c>
      <c r="I1772" s="238">
        <v>0</v>
      </c>
      <c r="J1772" s="238">
        <v>0</v>
      </c>
      <c r="K1772" s="238">
        <v>0</v>
      </c>
      <c r="L1772" s="238">
        <v>0</v>
      </c>
      <c r="M1772" s="238">
        <v>0</v>
      </c>
      <c r="N1772" s="238">
        <v>0</v>
      </c>
      <c r="O1772" s="238">
        <v>0</v>
      </c>
      <c r="P1772" s="238">
        <v>0</v>
      </c>
      <c r="Q1772" s="232">
        <v>22.22</v>
      </c>
      <c r="R1772" s="232">
        <v>0</v>
      </c>
      <c r="S1772" s="232">
        <v>0</v>
      </c>
      <c r="T1772" s="232">
        <v>0</v>
      </c>
      <c r="U1772" s="232">
        <v>0</v>
      </c>
      <c r="V1772" s="232">
        <v>0</v>
      </c>
      <c r="W1772" s="232">
        <v>0</v>
      </c>
      <c r="X1772" s="232">
        <v>0</v>
      </c>
      <c r="Y1772" s="232">
        <v>0</v>
      </c>
      <c r="Z1772" s="233">
        <v>45991</v>
      </c>
      <c r="AA1772" s="234">
        <v>2</v>
      </c>
      <c r="AB1772" s="232">
        <v>22.22</v>
      </c>
    </row>
    <row r="1773" spans="1:28" x14ac:dyDescent="0.25">
      <c r="A1773" s="16" t="s">
        <v>873</v>
      </c>
      <c r="B1773" s="16" t="s">
        <v>3474</v>
      </c>
      <c r="C1773" s="16" t="s">
        <v>7120</v>
      </c>
      <c r="D1773" s="16" t="s">
        <v>7121</v>
      </c>
      <c r="F1773" s="16" t="s">
        <v>3640</v>
      </c>
      <c r="G1773" s="16" t="s">
        <v>3641</v>
      </c>
      <c r="H1773" s="238">
        <v>5</v>
      </c>
      <c r="I1773" s="238">
        <v>0</v>
      </c>
      <c r="J1773" s="238">
        <v>0</v>
      </c>
      <c r="K1773" s="238">
        <v>0</v>
      </c>
      <c r="L1773" s="238">
        <v>0</v>
      </c>
      <c r="M1773" s="238">
        <v>0</v>
      </c>
      <c r="N1773" s="238">
        <v>0</v>
      </c>
      <c r="O1773" s="238">
        <v>0</v>
      </c>
      <c r="P1773" s="238">
        <v>0</v>
      </c>
      <c r="Q1773" s="232">
        <v>55.55</v>
      </c>
      <c r="R1773" s="232">
        <v>0</v>
      </c>
      <c r="S1773" s="232">
        <v>0</v>
      </c>
      <c r="T1773" s="232">
        <v>0</v>
      </c>
      <c r="U1773" s="232">
        <v>0</v>
      </c>
      <c r="V1773" s="232">
        <v>0</v>
      </c>
      <c r="W1773" s="232">
        <v>0</v>
      </c>
      <c r="X1773" s="232">
        <v>0</v>
      </c>
      <c r="Y1773" s="232">
        <v>0</v>
      </c>
      <c r="Z1773" s="233">
        <v>45991</v>
      </c>
      <c r="AA1773" s="234">
        <v>5</v>
      </c>
      <c r="AB1773" s="232">
        <v>55.55</v>
      </c>
    </row>
    <row r="1774" spans="1:28" x14ac:dyDescent="0.25">
      <c r="A1774" s="16" t="s">
        <v>873</v>
      </c>
      <c r="B1774" s="16" t="s">
        <v>3474</v>
      </c>
      <c r="C1774" s="16" t="s">
        <v>7122</v>
      </c>
      <c r="D1774" s="16" t="s">
        <v>7123</v>
      </c>
      <c r="F1774" s="16" t="s">
        <v>3640</v>
      </c>
      <c r="G1774" s="16" t="s">
        <v>3641</v>
      </c>
      <c r="H1774" s="238">
        <v>5</v>
      </c>
      <c r="I1774" s="238">
        <v>0</v>
      </c>
      <c r="J1774" s="238">
        <v>0</v>
      </c>
      <c r="K1774" s="238">
        <v>0</v>
      </c>
      <c r="L1774" s="238">
        <v>0</v>
      </c>
      <c r="M1774" s="238">
        <v>0</v>
      </c>
      <c r="N1774" s="238">
        <v>0</v>
      </c>
      <c r="O1774" s="238">
        <v>0</v>
      </c>
      <c r="P1774" s="238">
        <v>0</v>
      </c>
      <c r="Q1774" s="232">
        <v>55.55</v>
      </c>
      <c r="R1774" s="232">
        <v>0</v>
      </c>
      <c r="S1774" s="232">
        <v>0</v>
      </c>
      <c r="T1774" s="232">
        <v>0</v>
      </c>
      <c r="U1774" s="232">
        <v>0</v>
      </c>
      <c r="V1774" s="232">
        <v>0</v>
      </c>
      <c r="W1774" s="232">
        <v>0</v>
      </c>
      <c r="X1774" s="232">
        <v>0</v>
      </c>
      <c r="Y1774" s="232">
        <v>0</v>
      </c>
      <c r="Z1774" s="233">
        <v>45991</v>
      </c>
      <c r="AA1774" s="234">
        <v>5</v>
      </c>
      <c r="AB1774" s="232">
        <v>55.55</v>
      </c>
    </row>
    <row r="1775" spans="1:28" x14ac:dyDescent="0.25">
      <c r="A1775" s="16" t="s">
        <v>873</v>
      </c>
      <c r="B1775" s="16" t="s">
        <v>3474</v>
      </c>
      <c r="C1775" s="16" t="s">
        <v>7124</v>
      </c>
      <c r="D1775" s="16" t="s">
        <v>7125</v>
      </c>
      <c r="F1775" s="16" t="s">
        <v>3640</v>
      </c>
      <c r="G1775" s="16" t="s">
        <v>3641</v>
      </c>
      <c r="H1775" s="238">
        <v>1</v>
      </c>
      <c r="I1775" s="238">
        <v>0</v>
      </c>
      <c r="J1775" s="238">
        <v>0</v>
      </c>
      <c r="K1775" s="238">
        <v>0</v>
      </c>
      <c r="L1775" s="238">
        <v>0</v>
      </c>
      <c r="M1775" s="238">
        <v>0</v>
      </c>
      <c r="N1775" s="238">
        <v>0</v>
      </c>
      <c r="O1775" s="238">
        <v>0</v>
      </c>
      <c r="P1775" s="238">
        <v>0</v>
      </c>
      <c r="Q1775" s="232">
        <v>11.11</v>
      </c>
      <c r="R1775" s="232">
        <v>0</v>
      </c>
      <c r="S1775" s="232">
        <v>0</v>
      </c>
      <c r="T1775" s="232">
        <v>0</v>
      </c>
      <c r="U1775" s="232">
        <v>0</v>
      </c>
      <c r="V1775" s="232">
        <v>0</v>
      </c>
      <c r="W1775" s="232">
        <v>0</v>
      </c>
      <c r="X1775" s="232">
        <v>0</v>
      </c>
      <c r="Y1775" s="232">
        <v>0</v>
      </c>
      <c r="Z1775" s="233">
        <v>45991</v>
      </c>
      <c r="AA1775" s="234">
        <v>1</v>
      </c>
      <c r="AB1775" s="232">
        <v>11.11</v>
      </c>
    </row>
    <row r="1776" spans="1:28" x14ac:dyDescent="0.25">
      <c r="A1776" s="16" t="s">
        <v>873</v>
      </c>
      <c r="B1776" s="16" t="s">
        <v>3474</v>
      </c>
      <c r="C1776" s="16" t="s">
        <v>7126</v>
      </c>
      <c r="D1776" s="16" t="s">
        <v>7127</v>
      </c>
      <c r="F1776" s="16" t="s">
        <v>3640</v>
      </c>
      <c r="G1776" s="16" t="s">
        <v>3641</v>
      </c>
      <c r="H1776" s="238">
        <v>1</v>
      </c>
      <c r="I1776" s="238">
        <v>0</v>
      </c>
      <c r="J1776" s="238">
        <v>0</v>
      </c>
      <c r="K1776" s="238">
        <v>0</v>
      </c>
      <c r="L1776" s="238">
        <v>0</v>
      </c>
      <c r="M1776" s="238">
        <v>0</v>
      </c>
      <c r="N1776" s="238">
        <v>0</v>
      </c>
      <c r="O1776" s="238">
        <v>0</v>
      </c>
      <c r="P1776" s="238">
        <v>0</v>
      </c>
      <c r="Q1776" s="232">
        <v>11.11</v>
      </c>
      <c r="R1776" s="232">
        <v>0</v>
      </c>
      <c r="S1776" s="232">
        <v>0</v>
      </c>
      <c r="T1776" s="232">
        <v>0</v>
      </c>
      <c r="U1776" s="232">
        <v>0</v>
      </c>
      <c r="V1776" s="232">
        <v>0</v>
      </c>
      <c r="W1776" s="232">
        <v>0</v>
      </c>
      <c r="X1776" s="232">
        <v>0</v>
      </c>
      <c r="Y1776" s="232">
        <v>0</v>
      </c>
      <c r="Z1776" s="233">
        <v>45991</v>
      </c>
      <c r="AA1776" s="234">
        <v>1</v>
      </c>
      <c r="AB1776" s="232">
        <v>11.11</v>
      </c>
    </row>
    <row r="1777" spans="1:28" x14ac:dyDescent="0.25">
      <c r="A1777" s="16" t="s">
        <v>873</v>
      </c>
      <c r="B1777" s="16" t="s">
        <v>3474</v>
      </c>
      <c r="C1777" s="16" t="s">
        <v>7128</v>
      </c>
      <c r="D1777" s="16" t="s">
        <v>7129</v>
      </c>
      <c r="F1777" s="16" t="s">
        <v>3640</v>
      </c>
      <c r="G1777" s="16" t="s">
        <v>3641</v>
      </c>
      <c r="H1777" s="238">
        <v>10</v>
      </c>
      <c r="I1777" s="238">
        <v>0</v>
      </c>
      <c r="J1777" s="238">
        <v>0</v>
      </c>
      <c r="K1777" s="238">
        <v>0</v>
      </c>
      <c r="L1777" s="238">
        <v>0</v>
      </c>
      <c r="M1777" s="238">
        <v>0</v>
      </c>
      <c r="N1777" s="238">
        <v>0</v>
      </c>
      <c r="O1777" s="238">
        <v>0</v>
      </c>
      <c r="P1777" s="238">
        <v>0</v>
      </c>
      <c r="Q1777" s="232">
        <v>111.1</v>
      </c>
      <c r="R1777" s="232">
        <v>0</v>
      </c>
      <c r="S1777" s="232">
        <v>0</v>
      </c>
      <c r="T1777" s="232">
        <v>0</v>
      </c>
      <c r="U1777" s="232">
        <v>0</v>
      </c>
      <c r="V1777" s="232">
        <v>0</v>
      </c>
      <c r="W1777" s="232">
        <v>0</v>
      </c>
      <c r="X1777" s="232">
        <v>0</v>
      </c>
      <c r="Y1777" s="232">
        <v>0</v>
      </c>
      <c r="Z1777" s="233">
        <v>45991</v>
      </c>
      <c r="AA1777" s="234">
        <v>10</v>
      </c>
      <c r="AB1777" s="232">
        <v>111.1</v>
      </c>
    </row>
    <row r="1778" spans="1:28" x14ac:dyDescent="0.25">
      <c r="A1778" s="16" t="s">
        <v>873</v>
      </c>
      <c r="B1778" s="16" t="s">
        <v>3474</v>
      </c>
      <c r="C1778" s="16" t="s">
        <v>7130</v>
      </c>
      <c r="D1778" s="16" t="s">
        <v>7131</v>
      </c>
      <c r="F1778" s="16" t="s">
        <v>3640</v>
      </c>
      <c r="G1778" s="16" t="s">
        <v>3641</v>
      </c>
      <c r="H1778" s="238">
        <v>1</v>
      </c>
      <c r="I1778" s="238">
        <v>0</v>
      </c>
      <c r="J1778" s="238">
        <v>0</v>
      </c>
      <c r="K1778" s="238">
        <v>0</v>
      </c>
      <c r="L1778" s="238">
        <v>0</v>
      </c>
      <c r="M1778" s="238">
        <v>0</v>
      </c>
      <c r="N1778" s="238">
        <v>0</v>
      </c>
      <c r="O1778" s="238">
        <v>0</v>
      </c>
      <c r="P1778" s="238">
        <v>0</v>
      </c>
      <c r="Q1778" s="232">
        <v>11.11</v>
      </c>
      <c r="R1778" s="232">
        <v>0</v>
      </c>
      <c r="S1778" s="232">
        <v>0</v>
      </c>
      <c r="T1778" s="232">
        <v>0</v>
      </c>
      <c r="U1778" s="232">
        <v>0</v>
      </c>
      <c r="V1778" s="232">
        <v>0</v>
      </c>
      <c r="W1778" s="232">
        <v>0</v>
      </c>
      <c r="X1778" s="232">
        <v>0</v>
      </c>
      <c r="Y1778" s="232">
        <v>0</v>
      </c>
      <c r="Z1778" s="233">
        <v>45991</v>
      </c>
      <c r="AA1778" s="234">
        <v>1</v>
      </c>
      <c r="AB1778" s="232">
        <v>11.11</v>
      </c>
    </row>
    <row r="1779" spans="1:28" x14ac:dyDescent="0.25">
      <c r="A1779" s="16" t="s">
        <v>873</v>
      </c>
      <c r="B1779" s="16" t="s">
        <v>3474</v>
      </c>
      <c r="C1779" s="16" t="s">
        <v>7132</v>
      </c>
      <c r="D1779" s="16" t="s">
        <v>7133</v>
      </c>
      <c r="F1779" s="16" t="s">
        <v>3640</v>
      </c>
      <c r="G1779" s="16" t="s">
        <v>3641</v>
      </c>
      <c r="H1779" s="238">
        <v>1</v>
      </c>
      <c r="I1779" s="238">
        <v>0</v>
      </c>
      <c r="J1779" s="238">
        <v>0</v>
      </c>
      <c r="K1779" s="238">
        <v>0</v>
      </c>
      <c r="L1779" s="238">
        <v>0</v>
      </c>
      <c r="M1779" s="238">
        <v>0</v>
      </c>
      <c r="N1779" s="238">
        <v>0</v>
      </c>
      <c r="O1779" s="238">
        <v>0</v>
      </c>
      <c r="P1779" s="238">
        <v>0</v>
      </c>
      <c r="Q1779" s="232">
        <v>11.11</v>
      </c>
      <c r="R1779" s="232">
        <v>0</v>
      </c>
      <c r="S1779" s="232">
        <v>0</v>
      </c>
      <c r="T1779" s="232">
        <v>0</v>
      </c>
      <c r="U1779" s="232">
        <v>0</v>
      </c>
      <c r="V1779" s="232">
        <v>0</v>
      </c>
      <c r="W1779" s="232">
        <v>0</v>
      </c>
      <c r="X1779" s="232">
        <v>0</v>
      </c>
      <c r="Y1779" s="232">
        <v>0</v>
      </c>
      <c r="Z1779" s="233">
        <v>45991</v>
      </c>
      <c r="AA1779" s="234">
        <v>1</v>
      </c>
      <c r="AB1779" s="232">
        <v>11.11</v>
      </c>
    </row>
    <row r="1780" spans="1:28" x14ac:dyDescent="0.25">
      <c r="A1780" s="16" t="s">
        <v>873</v>
      </c>
      <c r="B1780" s="16" t="s">
        <v>3474</v>
      </c>
      <c r="C1780" s="16" t="s">
        <v>7134</v>
      </c>
      <c r="D1780" s="16" t="s">
        <v>7135</v>
      </c>
      <c r="F1780" s="16" t="s">
        <v>3640</v>
      </c>
      <c r="G1780" s="16" t="s">
        <v>3641</v>
      </c>
      <c r="H1780" s="238">
        <v>6</v>
      </c>
      <c r="I1780" s="238">
        <v>0</v>
      </c>
      <c r="J1780" s="238">
        <v>0</v>
      </c>
      <c r="K1780" s="238">
        <v>0</v>
      </c>
      <c r="L1780" s="238">
        <v>0</v>
      </c>
      <c r="M1780" s="238">
        <v>0</v>
      </c>
      <c r="N1780" s="238">
        <v>0</v>
      </c>
      <c r="O1780" s="238">
        <v>0</v>
      </c>
      <c r="P1780" s="238">
        <v>0</v>
      </c>
      <c r="Q1780" s="232">
        <v>66.66</v>
      </c>
      <c r="R1780" s="232">
        <v>0</v>
      </c>
      <c r="S1780" s="232">
        <v>0</v>
      </c>
      <c r="T1780" s="232">
        <v>0</v>
      </c>
      <c r="U1780" s="232">
        <v>0</v>
      </c>
      <c r="V1780" s="232">
        <v>0</v>
      </c>
      <c r="W1780" s="232">
        <v>0</v>
      </c>
      <c r="X1780" s="232">
        <v>0</v>
      </c>
      <c r="Y1780" s="232">
        <v>0</v>
      </c>
      <c r="Z1780" s="233">
        <v>45991</v>
      </c>
      <c r="AA1780" s="234">
        <v>6</v>
      </c>
      <c r="AB1780" s="232">
        <v>66.66</v>
      </c>
    </row>
    <row r="1781" spans="1:28" x14ac:dyDescent="0.25">
      <c r="A1781" s="16" t="s">
        <v>873</v>
      </c>
      <c r="B1781" s="16" t="s">
        <v>3474</v>
      </c>
      <c r="C1781" s="16" t="s">
        <v>7136</v>
      </c>
      <c r="D1781" s="16" t="s">
        <v>7137</v>
      </c>
      <c r="F1781" s="16" t="s">
        <v>3640</v>
      </c>
      <c r="G1781" s="16" t="s">
        <v>3641</v>
      </c>
      <c r="H1781" s="238">
        <v>8</v>
      </c>
      <c r="I1781" s="238">
        <v>0</v>
      </c>
      <c r="J1781" s="238">
        <v>0</v>
      </c>
      <c r="K1781" s="238">
        <v>0</v>
      </c>
      <c r="L1781" s="238">
        <v>0</v>
      </c>
      <c r="M1781" s="238">
        <v>0</v>
      </c>
      <c r="N1781" s="238">
        <v>0</v>
      </c>
      <c r="O1781" s="238">
        <v>0</v>
      </c>
      <c r="P1781" s="238">
        <v>0</v>
      </c>
      <c r="Q1781" s="232">
        <v>88.88</v>
      </c>
      <c r="R1781" s="232">
        <v>0</v>
      </c>
      <c r="S1781" s="232">
        <v>0</v>
      </c>
      <c r="T1781" s="232">
        <v>0</v>
      </c>
      <c r="U1781" s="232">
        <v>0</v>
      </c>
      <c r="V1781" s="232">
        <v>0</v>
      </c>
      <c r="W1781" s="232">
        <v>0</v>
      </c>
      <c r="X1781" s="232">
        <v>0</v>
      </c>
      <c r="Y1781" s="232">
        <v>0</v>
      </c>
      <c r="Z1781" s="233">
        <v>45991</v>
      </c>
      <c r="AA1781" s="234">
        <v>8</v>
      </c>
      <c r="AB1781" s="232">
        <v>88.88</v>
      </c>
    </row>
    <row r="1782" spans="1:28" x14ac:dyDescent="0.25">
      <c r="A1782" s="16" t="s">
        <v>873</v>
      </c>
      <c r="B1782" s="16" t="s">
        <v>3474</v>
      </c>
      <c r="C1782" s="16" t="s">
        <v>7138</v>
      </c>
      <c r="D1782" s="16" t="s">
        <v>7139</v>
      </c>
      <c r="F1782" s="16" t="s">
        <v>3640</v>
      </c>
      <c r="G1782" s="16" t="s">
        <v>3641</v>
      </c>
      <c r="H1782" s="238">
        <v>1</v>
      </c>
      <c r="I1782" s="238">
        <v>0</v>
      </c>
      <c r="J1782" s="238">
        <v>0</v>
      </c>
      <c r="K1782" s="238">
        <v>0</v>
      </c>
      <c r="L1782" s="238">
        <v>0</v>
      </c>
      <c r="M1782" s="238">
        <v>0</v>
      </c>
      <c r="N1782" s="238">
        <v>0</v>
      </c>
      <c r="O1782" s="238">
        <v>0</v>
      </c>
      <c r="P1782" s="238">
        <v>0</v>
      </c>
      <c r="Q1782" s="232">
        <v>11.11</v>
      </c>
      <c r="R1782" s="232">
        <v>0</v>
      </c>
      <c r="S1782" s="232">
        <v>0</v>
      </c>
      <c r="T1782" s="232">
        <v>0</v>
      </c>
      <c r="U1782" s="232">
        <v>0</v>
      </c>
      <c r="V1782" s="232">
        <v>0</v>
      </c>
      <c r="W1782" s="232">
        <v>0</v>
      </c>
      <c r="X1782" s="232">
        <v>0</v>
      </c>
      <c r="Y1782" s="232">
        <v>0</v>
      </c>
      <c r="Z1782" s="233">
        <v>45991</v>
      </c>
      <c r="AA1782" s="234">
        <v>1</v>
      </c>
      <c r="AB1782" s="232">
        <v>11.11</v>
      </c>
    </row>
    <row r="1783" spans="1:28" x14ac:dyDescent="0.25">
      <c r="A1783" s="16" t="s">
        <v>873</v>
      </c>
      <c r="B1783" s="16" t="s">
        <v>3474</v>
      </c>
      <c r="C1783" s="16" t="s">
        <v>7140</v>
      </c>
      <c r="D1783" s="16" t="s">
        <v>7141</v>
      </c>
      <c r="F1783" s="16" t="s">
        <v>3640</v>
      </c>
      <c r="G1783" s="16" t="s">
        <v>3641</v>
      </c>
      <c r="H1783" s="238">
        <v>1</v>
      </c>
      <c r="I1783" s="238">
        <v>0</v>
      </c>
      <c r="J1783" s="238">
        <v>0</v>
      </c>
      <c r="K1783" s="238">
        <v>0</v>
      </c>
      <c r="L1783" s="238">
        <v>0</v>
      </c>
      <c r="M1783" s="238">
        <v>0</v>
      </c>
      <c r="N1783" s="238">
        <v>0</v>
      </c>
      <c r="O1783" s="238">
        <v>0</v>
      </c>
      <c r="P1783" s="238">
        <v>0</v>
      </c>
      <c r="Q1783" s="232">
        <v>11.11</v>
      </c>
      <c r="R1783" s="232">
        <v>0</v>
      </c>
      <c r="S1783" s="232">
        <v>0</v>
      </c>
      <c r="T1783" s="232">
        <v>0</v>
      </c>
      <c r="U1783" s="232">
        <v>0</v>
      </c>
      <c r="V1783" s="232">
        <v>0</v>
      </c>
      <c r="W1783" s="232">
        <v>0</v>
      </c>
      <c r="X1783" s="232">
        <v>0</v>
      </c>
      <c r="Y1783" s="232">
        <v>0</v>
      </c>
      <c r="Z1783" s="233">
        <v>45991</v>
      </c>
      <c r="AA1783" s="234">
        <v>1</v>
      </c>
      <c r="AB1783" s="232">
        <v>11.11</v>
      </c>
    </row>
    <row r="1784" spans="1:28" x14ac:dyDescent="0.25">
      <c r="A1784" s="16" t="s">
        <v>873</v>
      </c>
      <c r="B1784" s="16" t="s">
        <v>3474</v>
      </c>
      <c r="C1784" s="16" t="s">
        <v>7142</v>
      </c>
      <c r="D1784" s="16" t="s">
        <v>7143</v>
      </c>
      <c r="F1784" s="16" t="s">
        <v>3640</v>
      </c>
      <c r="G1784" s="16" t="s">
        <v>3641</v>
      </c>
      <c r="H1784" s="238">
        <v>2</v>
      </c>
      <c r="I1784" s="238">
        <v>0</v>
      </c>
      <c r="J1784" s="238">
        <v>0</v>
      </c>
      <c r="K1784" s="238">
        <v>0</v>
      </c>
      <c r="L1784" s="238">
        <v>0</v>
      </c>
      <c r="M1784" s="238">
        <v>0</v>
      </c>
      <c r="N1784" s="238">
        <v>0</v>
      </c>
      <c r="O1784" s="238">
        <v>0</v>
      </c>
      <c r="P1784" s="238">
        <v>0</v>
      </c>
      <c r="Q1784" s="232">
        <v>22.22</v>
      </c>
      <c r="R1784" s="232">
        <v>0</v>
      </c>
      <c r="S1784" s="232">
        <v>0</v>
      </c>
      <c r="T1784" s="232">
        <v>0</v>
      </c>
      <c r="U1784" s="232">
        <v>0</v>
      </c>
      <c r="V1784" s="232">
        <v>0</v>
      </c>
      <c r="W1784" s="232">
        <v>0</v>
      </c>
      <c r="X1784" s="232">
        <v>0</v>
      </c>
      <c r="Y1784" s="232">
        <v>0</v>
      </c>
      <c r="Z1784" s="233">
        <v>45991</v>
      </c>
      <c r="AA1784" s="234">
        <v>2</v>
      </c>
      <c r="AB1784" s="232">
        <v>22.22</v>
      </c>
    </row>
    <row r="1785" spans="1:28" x14ac:dyDescent="0.25">
      <c r="A1785" s="16" t="s">
        <v>873</v>
      </c>
      <c r="B1785" s="16" t="s">
        <v>3474</v>
      </c>
      <c r="C1785" s="16" t="s">
        <v>7144</v>
      </c>
      <c r="D1785" s="16" t="s">
        <v>7145</v>
      </c>
      <c r="F1785" s="16" t="s">
        <v>3640</v>
      </c>
      <c r="G1785" s="16" t="s">
        <v>3641</v>
      </c>
      <c r="H1785" s="238">
        <v>3</v>
      </c>
      <c r="I1785" s="238">
        <v>0</v>
      </c>
      <c r="J1785" s="238">
        <v>0</v>
      </c>
      <c r="K1785" s="238">
        <v>0</v>
      </c>
      <c r="L1785" s="238">
        <v>0</v>
      </c>
      <c r="M1785" s="238">
        <v>0</v>
      </c>
      <c r="N1785" s="238">
        <v>0</v>
      </c>
      <c r="O1785" s="238">
        <v>0</v>
      </c>
      <c r="P1785" s="238">
        <v>0</v>
      </c>
      <c r="Q1785" s="232">
        <v>33.33</v>
      </c>
      <c r="R1785" s="232">
        <v>0</v>
      </c>
      <c r="S1785" s="232">
        <v>0</v>
      </c>
      <c r="T1785" s="232">
        <v>0</v>
      </c>
      <c r="U1785" s="232">
        <v>0</v>
      </c>
      <c r="V1785" s="232">
        <v>0</v>
      </c>
      <c r="W1785" s="232">
        <v>0</v>
      </c>
      <c r="X1785" s="232">
        <v>0</v>
      </c>
      <c r="Y1785" s="232">
        <v>0</v>
      </c>
      <c r="Z1785" s="233">
        <v>45991</v>
      </c>
      <c r="AA1785" s="234">
        <v>3</v>
      </c>
      <c r="AB1785" s="232">
        <v>33.33</v>
      </c>
    </row>
    <row r="1786" spans="1:28" x14ac:dyDescent="0.25">
      <c r="A1786" s="16" t="s">
        <v>873</v>
      </c>
      <c r="B1786" s="16" t="s">
        <v>3474</v>
      </c>
      <c r="C1786" s="16" t="s">
        <v>7146</v>
      </c>
      <c r="D1786" s="16" t="s">
        <v>7147</v>
      </c>
      <c r="F1786" s="16" t="s">
        <v>3640</v>
      </c>
      <c r="G1786" s="16" t="s">
        <v>3641</v>
      </c>
      <c r="H1786" s="238">
        <v>2</v>
      </c>
      <c r="I1786" s="238">
        <v>0</v>
      </c>
      <c r="J1786" s="238">
        <v>0</v>
      </c>
      <c r="K1786" s="238">
        <v>0</v>
      </c>
      <c r="L1786" s="238">
        <v>0</v>
      </c>
      <c r="M1786" s="238">
        <v>0</v>
      </c>
      <c r="N1786" s="238">
        <v>0</v>
      </c>
      <c r="O1786" s="238">
        <v>0</v>
      </c>
      <c r="P1786" s="238">
        <v>0</v>
      </c>
      <c r="Q1786" s="232">
        <v>22.22</v>
      </c>
      <c r="R1786" s="232">
        <v>0</v>
      </c>
      <c r="S1786" s="232">
        <v>0</v>
      </c>
      <c r="T1786" s="232">
        <v>0</v>
      </c>
      <c r="U1786" s="232">
        <v>0</v>
      </c>
      <c r="V1786" s="232">
        <v>0</v>
      </c>
      <c r="W1786" s="232">
        <v>0</v>
      </c>
      <c r="X1786" s="232">
        <v>0</v>
      </c>
      <c r="Y1786" s="232">
        <v>0</v>
      </c>
      <c r="Z1786" s="233">
        <v>45991</v>
      </c>
      <c r="AA1786" s="234">
        <v>2</v>
      </c>
      <c r="AB1786" s="232">
        <v>22.22</v>
      </c>
    </row>
    <row r="1787" spans="1:28" x14ac:dyDescent="0.25">
      <c r="A1787" s="16" t="s">
        <v>873</v>
      </c>
      <c r="B1787" s="16" t="s">
        <v>3474</v>
      </c>
      <c r="C1787" s="16" t="s">
        <v>7148</v>
      </c>
      <c r="D1787" s="16" t="s">
        <v>7149</v>
      </c>
      <c r="F1787" s="16" t="s">
        <v>3640</v>
      </c>
      <c r="G1787" s="16" t="s">
        <v>3641</v>
      </c>
      <c r="H1787" s="238">
        <v>4</v>
      </c>
      <c r="I1787" s="238">
        <v>0</v>
      </c>
      <c r="J1787" s="238">
        <v>0</v>
      </c>
      <c r="K1787" s="238">
        <v>0</v>
      </c>
      <c r="L1787" s="238">
        <v>0</v>
      </c>
      <c r="M1787" s="238">
        <v>0</v>
      </c>
      <c r="N1787" s="238">
        <v>0</v>
      </c>
      <c r="O1787" s="238">
        <v>0</v>
      </c>
      <c r="P1787" s="238">
        <v>0</v>
      </c>
      <c r="Q1787" s="232">
        <v>44.44</v>
      </c>
      <c r="R1787" s="232">
        <v>0</v>
      </c>
      <c r="S1787" s="232">
        <v>0</v>
      </c>
      <c r="T1787" s="232">
        <v>0</v>
      </c>
      <c r="U1787" s="232">
        <v>0</v>
      </c>
      <c r="V1787" s="232">
        <v>0</v>
      </c>
      <c r="W1787" s="232">
        <v>0</v>
      </c>
      <c r="X1787" s="232">
        <v>0</v>
      </c>
      <c r="Y1787" s="232">
        <v>0</v>
      </c>
      <c r="Z1787" s="233">
        <v>45991</v>
      </c>
      <c r="AA1787" s="234">
        <v>4</v>
      </c>
      <c r="AB1787" s="232">
        <v>44.44</v>
      </c>
    </row>
    <row r="1788" spans="1:28" x14ac:dyDescent="0.25">
      <c r="A1788" s="16" t="s">
        <v>873</v>
      </c>
      <c r="B1788" s="16" t="s">
        <v>3474</v>
      </c>
      <c r="C1788" s="16" t="s">
        <v>7150</v>
      </c>
      <c r="D1788" s="16" t="s">
        <v>7151</v>
      </c>
      <c r="F1788" s="16" t="s">
        <v>3640</v>
      </c>
      <c r="G1788" s="16" t="s">
        <v>3641</v>
      </c>
      <c r="H1788" s="238">
        <v>8</v>
      </c>
      <c r="I1788" s="238">
        <v>0</v>
      </c>
      <c r="J1788" s="238">
        <v>0</v>
      </c>
      <c r="K1788" s="238">
        <v>0</v>
      </c>
      <c r="L1788" s="238">
        <v>0</v>
      </c>
      <c r="M1788" s="238">
        <v>0</v>
      </c>
      <c r="N1788" s="238">
        <v>0</v>
      </c>
      <c r="O1788" s="238">
        <v>0</v>
      </c>
      <c r="P1788" s="238">
        <v>0</v>
      </c>
      <c r="Q1788" s="232">
        <v>88.88</v>
      </c>
      <c r="R1788" s="232">
        <v>0</v>
      </c>
      <c r="S1788" s="232">
        <v>0</v>
      </c>
      <c r="T1788" s="232">
        <v>0</v>
      </c>
      <c r="U1788" s="232">
        <v>0</v>
      </c>
      <c r="V1788" s="232">
        <v>0</v>
      </c>
      <c r="W1788" s="232">
        <v>0</v>
      </c>
      <c r="X1788" s="232">
        <v>0</v>
      </c>
      <c r="Y1788" s="232">
        <v>0</v>
      </c>
      <c r="Z1788" s="233">
        <v>45991</v>
      </c>
      <c r="AA1788" s="234">
        <v>8</v>
      </c>
      <c r="AB1788" s="232">
        <v>88.88</v>
      </c>
    </row>
    <row r="1789" spans="1:28" x14ac:dyDescent="0.25">
      <c r="A1789" s="16" t="s">
        <v>873</v>
      </c>
      <c r="B1789" s="16" t="s">
        <v>3474</v>
      </c>
      <c r="C1789" s="16" t="s">
        <v>7152</v>
      </c>
      <c r="D1789" s="16" t="s">
        <v>7153</v>
      </c>
      <c r="F1789" s="16" t="s">
        <v>3640</v>
      </c>
      <c r="G1789" s="16" t="s">
        <v>3641</v>
      </c>
      <c r="H1789" s="238">
        <v>8</v>
      </c>
      <c r="I1789" s="238">
        <v>0</v>
      </c>
      <c r="J1789" s="238">
        <v>0</v>
      </c>
      <c r="K1789" s="238">
        <v>0</v>
      </c>
      <c r="L1789" s="238">
        <v>0</v>
      </c>
      <c r="M1789" s="238">
        <v>0</v>
      </c>
      <c r="N1789" s="238">
        <v>0</v>
      </c>
      <c r="O1789" s="238">
        <v>0</v>
      </c>
      <c r="P1789" s="238">
        <v>0</v>
      </c>
      <c r="Q1789" s="232">
        <v>88.88</v>
      </c>
      <c r="R1789" s="232">
        <v>0</v>
      </c>
      <c r="S1789" s="232">
        <v>0</v>
      </c>
      <c r="T1789" s="232">
        <v>0</v>
      </c>
      <c r="U1789" s="232">
        <v>0</v>
      </c>
      <c r="V1789" s="232">
        <v>0</v>
      </c>
      <c r="W1789" s="232">
        <v>0</v>
      </c>
      <c r="X1789" s="232">
        <v>0</v>
      </c>
      <c r="Y1789" s="232">
        <v>0</v>
      </c>
      <c r="Z1789" s="233">
        <v>45991</v>
      </c>
      <c r="AA1789" s="234">
        <v>8</v>
      </c>
      <c r="AB1789" s="232">
        <v>88.88</v>
      </c>
    </row>
    <row r="1790" spans="1:28" x14ac:dyDescent="0.25">
      <c r="A1790" s="16" t="s">
        <v>873</v>
      </c>
      <c r="B1790" s="16" t="s">
        <v>3474</v>
      </c>
      <c r="C1790" s="16" t="s">
        <v>7154</v>
      </c>
      <c r="D1790" s="16" t="s">
        <v>7155</v>
      </c>
      <c r="F1790" s="16" t="s">
        <v>3640</v>
      </c>
      <c r="G1790" s="16" t="s">
        <v>3641</v>
      </c>
      <c r="H1790" s="238">
        <v>4</v>
      </c>
      <c r="I1790" s="238">
        <v>0</v>
      </c>
      <c r="J1790" s="238">
        <v>0</v>
      </c>
      <c r="K1790" s="238">
        <v>0</v>
      </c>
      <c r="L1790" s="238">
        <v>0</v>
      </c>
      <c r="M1790" s="238">
        <v>0</v>
      </c>
      <c r="N1790" s="238">
        <v>0</v>
      </c>
      <c r="O1790" s="238">
        <v>0</v>
      </c>
      <c r="P1790" s="238">
        <v>0</v>
      </c>
      <c r="Q1790" s="232">
        <v>44.44</v>
      </c>
      <c r="R1790" s="232">
        <v>0</v>
      </c>
      <c r="S1790" s="232">
        <v>0</v>
      </c>
      <c r="T1790" s="232">
        <v>0</v>
      </c>
      <c r="U1790" s="232">
        <v>0</v>
      </c>
      <c r="V1790" s="232">
        <v>0</v>
      </c>
      <c r="W1790" s="232">
        <v>0</v>
      </c>
      <c r="X1790" s="232">
        <v>0</v>
      </c>
      <c r="Y1790" s="232">
        <v>0</v>
      </c>
      <c r="Z1790" s="233">
        <v>45991</v>
      </c>
      <c r="AA1790" s="234">
        <v>4</v>
      </c>
      <c r="AB1790" s="232">
        <v>44.44</v>
      </c>
    </row>
    <row r="1791" spans="1:28" x14ac:dyDescent="0.25">
      <c r="A1791" s="16" t="s">
        <v>873</v>
      </c>
      <c r="B1791" s="16" t="s">
        <v>3474</v>
      </c>
      <c r="C1791" s="16" t="s">
        <v>7156</v>
      </c>
      <c r="D1791" s="16" t="s">
        <v>7157</v>
      </c>
      <c r="F1791" s="16" t="s">
        <v>3640</v>
      </c>
      <c r="G1791" s="16" t="s">
        <v>3641</v>
      </c>
      <c r="H1791" s="238">
        <v>7</v>
      </c>
      <c r="I1791" s="238">
        <v>0</v>
      </c>
      <c r="J1791" s="238">
        <v>0</v>
      </c>
      <c r="K1791" s="238">
        <v>0</v>
      </c>
      <c r="L1791" s="238">
        <v>0</v>
      </c>
      <c r="M1791" s="238">
        <v>0</v>
      </c>
      <c r="N1791" s="238">
        <v>0</v>
      </c>
      <c r="O1791" s="238">
        <v>0</v>
      </c>
      <c r="P1791" s="238">
        <v>0</v>
      </c>
      <c r="Q1791" s="232">
        <v>77.77</v>
      </c>
      <c r="R1791" s="232">
        <v>0</v>
      </c>
      <c r="S1791" s="232">
        <v>0</v>
      </c>
      <c r="T1791" s="232">
        <v>0</v>
      </c>
      <c r="U1791" s="232">
        <v>0</v>
      </c>
      <c r="V1791" s="232">
        <v>0</v>
      </c>
      <c r="W1791" s="232">
        <v>0</v>
      </c>
      <c r="X1791" s="232">
        <v>0</v>
      </c>
      <c r="Y1791" s="232">
        <v>0</v>
      </c>
      <c r="Z1791" s="233">
        <v>45991</v>
      </c>
      <c r="AA1791" s="234">
        <v>7</v>
      </c>
      <c r="AB1791" s="232">
        <v>77.77</v>
      </c>
    </row>
    <row r="1792" spans="1:28" x14ac:dyDescent="0.25">
      <c r="A1792" s="16" t="s">
        <v>873</v>
      </c>
      <c r="B1792" s="16" t="s">
        <v>3474</v>
      </c>
      <c r="C1792" s="16" t="s">
        <v>7158</v>
      </c>
      <c r="D1792" s="16" t="s">
        <v>7159</v>
      </c>
      <c r="F1792" s="16" t="s">
        <v>3640</v>
      </c>
      <c r="G1792" s="16" t="s">
        <v>3641</v>
      </c>
      <c r="H1792" s="238">
        <v>5</v>
      </c>
      <c r="I1792" s="238">
        <v>0</v>
      </c>
      <c r="J1792" s="238">
        <v>0</v>
      </c>
      <c r="K1792" s="238">
        <v>0</v>
      </c>
      <c r="L1792" s="238">
        <v>0</v>
      </c>
      <c r="M1792" s="238">
        <v>0</v>
      </c>
      <c r="N1792" s="238">
        <v>0</v>
      </c>
      <c r="O1792" s="238">
        <v>0</v>
      </c>
      <c r="P1792" s="238">
        <v>0</v>
      </c>
      <c r="Q1792" s="232">
        <v>55.55</v>
      </c>
      <c r="R1792" s="232">
        <v>0</v>
      </c>
      <c r="S1792" s="232">
        <v>0</v>
      </c>
      <c r="T1792" s="232">
        <v>0</v>
      </c>
      <c r="U1792" s="232">
        <v>0</v>
      </c>
      <c r="V1792" s="232">
        <v>0</v>
      </c>
      <c r="W1792" s="232">
        <v>0</v>
      </c>
      <c r="X1792" s="232">
        <v>0</v>
      </c>
      <c r="Y1792" s="232">
        <v>0</v>
      </c>
      <c r="Z1792" s="233">
        <v>45991</v>
      </c>
      <c r="AA1792" s="234">
        <v>5</v>
      </c>
      <c r="AB1792" s="232">
        <v>55.55</v>
      </c>
    </row>
    <row r="1793" spans="1:28" x14ac:dyDescent="0.25">
      <c r="A1793" s="16" t="s">
        <v>873</v>
      </c>
      <c r="B1793" s="16" t="s">
        <v>3474</v>
      </c>
      <c r="C1793" s="16" t="s">
        <v>7160</v>
      </c>
      <c r="D1793" s="16" t="s">
        <v>7161</v>
      </c>
      <c r="F1793" s="16" t="s">
        <v>3640</v>
      </c>
      <c r="G1793" s="16" t="s">
        <v>3641</v>
      </c>
      <c r="H1793" s="238">
        <v>2</v>
      </c>
      <c r="I1793" s="238">
        <v>0</v>
      </c>
      <c r="J1793" s="238">
        <v>0</v>
      </c>
      <c r="K1793" s="238">
        <v>0</v>
      </c>
      <c r="L1793" s="238">
        <v>0</v>
      </c>
      <c r="M1793" s="238">
        <v>0</v>
      </c>
      <c r="N1793" s="238">
        <v>0</v>
      </c>
      <c r="O1793" s="238">
        <v>0</v>
      </c>
      <c r="P1793" s="238">
        <v>0</v>
      </c>
      <c r="Q1793" s="232">
        <v>22.22</v>
      </c>
      <c r="R1793" s="232">
        <v>0</v>
      </c>
      <c r="S1793" s="232">
        <v>0</v>
      </c>
      <c r="T1793" s="232">
        <v>0</v>
      </c>
      <c r="U1793" s="232">
        <v>0</v>
      </c>
      <c r="V1793" s="232">
        <v>0</v>
      </c>
      <c r="W1793" s="232">
        <v>0</v>
      </c>
      <c r="X1793" s="232">
        <v>0</v>
      </c>
      <c r="Y1793" s="232">
        <v>0</v>
      </c>
      <c r="Z1793" s="233">
        <v>45991</v>
      </c>
      <c r="AA1793" s="234">
        <v>2</v>
      </c>
      <c r="AB1793" s="232">
        <v>22.22</v>
      </c>
    </row>
    <row r="1794" spans="1:28" x14ac:dyDescent="0.25">
      <c r="A1794" s="16" t="s">
        <v>873</v>
      </c>
      <c r="B1794" s="16" t="s">
        <v>3474</v>
      </c>
      <c r="C1794" s="16" t="s">
        <v>7162</v>
      </c>
      <c r="D1794" s="16" t="s">
        <v>7163</v>
      </c>
      <c r="F1794" s="16" t="s">
        <v>3640</v>
      </c>
      <c r="G1794" s="16" t="s">
        <v>3641</v>
      </c>
      <c r="H1794" s="238">
        <v>2</v>
      </c>
      <c r="I1794" s="238">
        <v>0</v>
      </c>
      <c r="J1794" s="238">
        <v>0</v>
      </c>
      <c r="K1794" s="238">
        <v>0</v>
      </c>
      <c r="L1794" s="238">
        <v>0</v>
      </c>
      <c r="M1794" s="238">
        <v>0</v>
      </c>
      <c r="N1794" s="238">
        <v>0</v>
      </c>
      <c r="O1794" s="238">
        <v>0</v>
      </c>
      <c r="P1794" s="238">
        <v>0</v>
      </c>
      <c r="Q1794" s="232">
        <v>22.22</v>
      </c>
      <c r="R1794" s="232">
        <v>0</v>
      </c>
      <c r="S1794" s="232">
        <v>0</v>
      </c>
      <c r="T1794" s="232">
        <v>0</v>
      </c>
      <c r="U1794" s="232">
        <v>0</v>
      </c>
      <c r="V1794" s="232">
        <v>0</v>
      </c>
      <c r="W1794" s="232">
        <v>0</v>
      </c>
      <c r="X1794" s="232">
        <v>0</v>
      </c>
      <c r="Y1794" s="232">
        <v>0</v>
      </c>
      <c r="Z1794" s="233">
        <v>45991</v>
      </c>
      <c r="AA1794" s="234">
        <v>2</v>
      </c>
      <c r="AB1794" s="232">
        <v>22.22</v>
      </c>
    </row>
    <row r="1795" spans="1:28" x14ac:dyDescent="0.25">
      <c r="A1795" s="16" t="s">
        <v>873</v>
      </c>
      <c r="B1795" s="16" t="s">
        <v>3474</v>
      </c>
      <c r="C1795" s="16" t="s">
        <v>7164</v>
      </c>
      <c r="D1795" s="16" t="s">
        <v>7165</v>
      </c>
      <c r="F1795" s="16" t="s">
        <v>3640</v>
      </c>
      <c r="G1795" s="16" t="s">
        <v>3641</v>
      </c>
      <c r="H1795" s="238">
        <v>2</v>
      </c>
      <c r="I1795" s="238">
        <v>0</v>
      </c>
      <c r="J1795" s="238">
        <v>0</v>
      </c>
      <c r="K1795" s="238">
        <v>0</v>
      </c>
      <c r="L1795" s="238">
        <v>0</v>
      </c>
      <c r="M1795" s="238">
        <v>0</v>
      </c>
      <c r="N1795" s="238">
        <v>0</v>
      </c>
      <c r="O1795" s="238">
        <v>0</v>
      </c>
      <c r="P1795" s="238">
        <v>0</v>
      </c>
      <c r="Q1795" s="232">
        <v>22.22</v>
      </c>
      <c r="R1795" s="232">
        <v>0</v>
      </c>
      <c r="S1795" s="232">
        <v>0</v>
      </c>
      <c r="T1795" s="232">
        <v>0</v>
      </c>
      <c r="U1795" s="232">
        <v>0</v>
      </c>
      <c r="V1795" s="232">
        <v>0</v>
      </c>
      <c r="W1795" s="232">
        <v>0</v>
      </c>
      <c r="X1795" s="232">
        <v>0</v>
      </c>
      <c r="Y1795" s="232">
        <v>0</v>
      </c>
      <c r="Z1795" s="233">
        <v>45991</v>
      </c>
      <c r="AA1795" s="234">
        <v>2</v>
      </c>
      <c r="AB1795" s="232">
        <v>22.22</v>
      </c>
    </row>
    <row r="1796" spans="1:28" x14ac:dyDescent="0.25">
      <c r="A1796" s="16" t="s">
        <v>873</v>
      </c>
      <c r="B1796" s="16" t="s">
        <v>3474</v>
      </c>
      <c r="C1796" s="16" t="s">
        <v>7166</v>
      </c>
      <c r="D1796" s="16" t="s">
        <v>7167</v>
      </c>
      <c r="F1796" s="16" t="s">
        <v>3640</v>
      </c>
      <c r="G1796" s="16" t="s">
        <v>3641</v>
      </c>
      <c r="H1796" s="238">
        <v>2</v>
      </c>
      <c r="I1796" s="238">
        <v>0</v>
      </c>
      <c r="J1796" s="238">
        <v>0</v>
      </c>
      <c r="K1796" s="238">
        <v>0</v>
      </c>
      <c r="L1796" s="238">
        <v>0</v>
      </c>
      <c r="M1796" s="238">
        <v>0</v>
      </c>
      <c r="N1796" s="238">
        <v>0</v>
      </c>
      <c r="O1796" s="238">
        <v>0</v>
      </c>
      <c r="P1796" s="238">
        <v>0</v>
      </c>
      <c r="Q1796" s="232">
        <v>22.22</v>
      </c>
      <c r="R1796" s="232">
        <v>0</v>
      </c>
      <c r="S1796" s="232">
        <v>0</v>
      </c>
      <c r="T1796" s="232">
        <v>0</v>
      </c>
      <c r="U1796" s="232">
        <v>0</v>
      </c>
      <c r="V1796" s="232">
        <v>0</v>
      </c>
      <c r="W1796" s="232">
        <v>0</v>
      </c>
      <c r="X1796" s="232">
        <v>0</v>
      </c>
      <c r="Y1796" s="232">
        <v>0</v>
      </c>
      <c r="Z1796" s="233">
        <v>45991</v>
      </c>
      <c r="AA1796" s="234">
        <v>2</v>
      </c>
      <c r="AB1796" s="232">
        <v>22.22</v>
      </c>
    </row>
    <row r="1797" spans="1:28" x14ac:dyDescent="0.25">
      <c r="A1797" s="16" t="s">
        <v>873</v>
      </c>
      <c r="B1797" s="16" t="s">
        <v>3474</v>
      </c>
      <c r="C1797" s="16" t="s">
        <v>7168</v>
      </c>
      <c r="D1797" s="16" t="s">
        <v>7169</v>
      </c>
      <c r="F1797" s="16" t="s">
        <v>3640</v>
      </c>
      <c r="G1797" s="16" t="s">
        <v>3641</v>
      </c>
      <c r="H1797" s="238">
        <v>1</v>
      </c>
      <c r="I1797" s="238">
        <v>0</v>
      </c>
      <c r="J1797" s="238">
        <v>0</v>
      </c>
      <c r="K1797" s="238">
        <v>0</v>
      </c>
      <c r="L1797" s="238">
        <v>0</v>
      </c>
      <c r="M1797" s="238">
        <v>0</v>
      </c>
      <c r="N1797" s="238">
        <v>0</v>
      </c>
      <c r="O1797" s="238">
        <v>0</v>
      </c>
      <c r="P1797" s="238">
        <v>0</v>
      </c>
      <c r="Q1797" s="232">
        <v>11.11</v>
      </c>
      <c r="R1797" s="232">
        <v>0</v>
      </c>
      <c r="S1797" s="232">
        <v>0</v>
      </c>
      <c r="T1797" s="232">
        <v>0</v>
      </c>
      <c r="U1797" s="232">
        <v>0</v>
      </c>
      <c r="V1797" s="232">
        <v>0</v>
      </c>
      <c r="W1797" s="232">
        <v>0</v>
      </c>
      <c r="X1797" s="232">
        <v>0</v>
      </c>
      <c r="Y1797" s="232">
        <v>0</v>
      </c>
      <c r="Z1797" s="233">
        <v>45991</v>
      </c>
      <c r="AA1797" s="234">
        <v>1</v>
      </c>
      <c r="AB1797" s="232">
        <v>11.11</v>
      </c>
    </row>
    <row r="1798" spans="1:28" x14ac:dyDescent="0.25">
      <c r="A1798" s="16" t="s">
        <v>873</v>
      </c>
      <c r="B1798" s="16" t="s">
        <v>3474</v>
      </c>
      <c r="C1798" s="16" t="s">
        <v>7170</v>
      </c>
      <c r="D1798" s="16" t="s">
        <v>7171</v>
      </c>
      <c r="F1798" s="16" t="s">
        <v>3640</v>
      </c>
      <c r="G1798" s="16" t="s">
        <v>3641</v>
      </c>
      <c r="H1798" s="238">
        <v>2</v>
      </c>
      <c r="I1798" s="238">
        <v>0</v>
      </c>
      <c r="J1798" s="238">
        <v>0</v>
      </c>
      <c r="K1798" s="238">
        <v>0</v>
      </c>
      <c r="L1798" s="238">
        <v>0</v>
      </c>
      <c r="M1798" s="238">
        <v>0</v>
      </c>
      <c r="N1798" s="238">
        <v>0</v>
      </c>
      <c r="O1798" s="238">
        <v>0</v>
      </c>
      <c r="P1798" s="238">
        <v>0</v>
      </c>
      <c r="Q1798" s="232">
        <v>22.22</v>
      </c>
      <c r="R1798" s="232">
        <v>0</v>
      </c>
      <c r="S1798" s="232">
        <v>0</v>
      </c>
      <c r="T1798" s="232">
        <v>0</v>
      </c>
      <c r="U1798" s="232">
        <v>0</v>
      </c>
      <c r="V1798" s="232">
        <v>0</v>
      </c>
      <c r="W1798" s="232">
        <v>0</v>
      </c>
      <c r="X1798" s="232">
        <v>0</v>
      </c>
      <c r="Y1798" s="232">
        <v>0</v>
      </c>
      <c r="Z1798" s="233">
        <v>45991</v>
      </c>
      <c r="AA1798" s="234">
        <v>2</v>
      </c>
      <c r="AB1798" s="232">
        <v>22.22</v>
      </c>
    </row>
    <row r="1799" spans="1:28" x14ac:dyDescent="0.25">
      <c r="A1799" s="16" t="s">
        <v>873</v>
      </c>
      <c r="B1799" s="16" t="s">
        <v>3474</v>
      </c>
      <c r="C1799" s="16" t="s">
        <v>7172</v>
      </c>
      <c r="D1799" s="16" t="s">
        <v>7173</v>
      </c>
      <c r="F1799" s="16" t="s">
        <v>3640</v>
      </c>
      <c r="G1799" s="16" t="s">
        <v>3641</v>
      </c>
      <c r="H1799" s="238">
        <v>4</v>
      </c>
      <c r="I1799" s="238">
        <v>0</v>
      </c>
      <c r="J1799" s="238">
        <v>0</v>
      </c>
      <c r="K1799" s="238">
        <v>0</v>
      </c>
      <c r="L1799" s="238">
        <v>0</v>
      </c>
      <c r="M1799" s="238">
        <v>0</v>
      </c>
      <c r="N1799" s="238">
        <v>0</v>
      </c>
      <c r="O1799" s="238">
        <v>0</v>
      </c>
      <c r="P1799" s="238">
        <v>0</v>
      </c>
      <c r="Q1799" s="232">
        <v>44.44</v>
      </c>
      <c r="R1799" s="232">
        <v>0</v>
      </c>
      <c r="S1799" s="232">
        <v>0</v>
      </c>
      <c r="T1799" s="232">
        <v>0</v>
      </c>
      <c r="U1799" s="232">
        <v>0</v>
      </c>
      <c r="V1799" s="232">
        <v>0</v>
      </c>
      <c r="W1799" s="232">
        <v>0</v>
      </c>
      <c r="X1799" s="232">
        <v>0</v>
      </c>
      <c r="Y1799" s="232">
        <v>0</v>
      </c>
      <c r="Z1799" s="233">
        <v>45991</v>
      </c>
      <c r="AA1799" s="234">
        <v>4</v>
      </c>
      <c r="AB1799" s="232">
        <v>44.44</v>
      </c>
    </row>
    <row r="1800" spans="1:28" x14ac:dyDescent="0.25">
      <c r="A1800" s="16" t="s">
        <v>873</v>
      </c>
      <c r="B1800" s="16" t="s">
        <v>3474</v>
      </c>
      <c r="C1800" s="16" t="s">
        <v>7174</v>
      </c>
      <c r="D1800" s="16" t="s">
        <v>7175</v>
      </c>
      <c r="F1800" s="16" t="s">
        <v>3640</v>
      </c>
      <c r="G1800" s="16" t="s">
        <v>3641</v>
      </c>
      <c r="H1800" s="238">
        <v>4</v>
      </c>
      <c r="I1800" s="238">
        <v>0</v>
      </c>
      <c r="J1800" s="238">
        <v>0</v>
      </c>
      <c r="K1800" s="238">
        <v>0</v>
      </c>
      <c r="L1800" s="238">
        <v>0</v>
      </c>
      <c r="M1800" s="238">
        <v>0</v>
      </c>
      <c r="N1800" s="238">
        <v>0</v>
      </c>
      <c r="O1800" s="238">
        <v>0</v>
      </c>
      <c r="P1800" s="238">
        <v>0</v>
      </c>
      <c r="Q1800" s="232">
        <v>44.44</v>
      </c>
      <c r="R1800" s="232">
        <v>0</v>
      </c>
      <c r="S1800" s="232">
        <v>0</v>
      </c>
      <c r="T1800" s="232">
        <v>0</v>
      </c>
      <c r="U1800" s="232">
        <v>0</v>
      </c>
      <c r="V1800" s="232">
        <v>0</v>
      </c>
      <c r="W1800" s="232">
        <v>0</v>
      </c>
      <c r="X1800" s="232">
        <v>0</v>
      </c>
      <c r="Y1800" s="232">
        <v>0</v>
      </c>
      <c r="Z1800" s="233">
        <v>45991</v>
      </c>
      <c r="AA1800" s="234">
        <v>4</v>
      </c>
      <c r="AB1800" s="232">
        <v>44.44</v>
      </c>
    </row>
    <row r="1801" spans="1:28" x14ac:dyDescent="0.25">
      <c r="A1801" s="16" t="s">
        <v>873</v>
      </c>
      <c r="B1801" s="16" t="s">
        <v>3474</v>
      </c>
      <c r="C1801" s="16" t="s">
        <v>7176</v>
      </c>
      <c r="D1801" s="16" t="s">
        <v>7177</v>
      </c>
      <c r="F1801" s="16" t="s">
        <v>3640</v>
      </c>
      <c r="G1801" s="16" t="s">
        <v>3641</v>
      </c>
      <c r="H1801" s="238">
        <v>2</v>
      </c>
      <c r="I1801" s="238">
        <v>0</v>
      </c>
      <c r="J1801" s="238">
        <v>0</v>
      </c>
      <c r="K1801" s="238">
        <v>0</v>
      </c>
      <c r="L1801" s="238">
        <v>0</v>
      </c>
      <c r="M1801" s="238">
        <v>0</v>
      </c>
      <c r="N1801" s="238">
        <v>0</v>
      </c>
      <c r="O1801" s="238">
        <v>0</v>
      </c>
      <c r="P1801" s="238">
        <v>0</v>
      </c>
      <c r="Q1801" s="232">
        <v>22.22</v>
      </c>
      <c r="R1801" s="232">
        <v>0</v>
      </c>
      <c r="S1801" s="232">
        <v>0</v>
      </c>
      <c r="T1801" s="232">
        <v>0</v>
      </c>
      <c r="U1801" s="232">
        <v>0</v>
      </c>
      <c r="V1801" s="232">
        <v>0</v>
      </c>
      <c r="W1801" s="232">
        <v>0</v>
      </c>
      <c r="X1801" s="232">
        <v>0</v>
      </c>
      <c r="Y1801" s="232">
        <v>0</v>
      </c>
      <c r="Z1801" s="233">
        <v>45991</v>
      </c>
      <c r="AA1801" s="234">
        <v>2</v>
      </c>
      <c r="AB1801" s="232">
        <v>22.22</v>
      </c>
    </row>
    <row r="1802" spans="1:28" x14ac:dyDescent="0.25">
      <c r="A1802" s="16" t="s">
        <v>873</v>
      </c>
      <c r="B1802" s="16" t="s">
        <v>3474</v>
      </c>
      <c r="C1802" s="16" t="s">
        <v>7178</v>
      </c>
      <c r="D1802" s="16" t="s">
        <v>7179</v>
      </c>
      <c r="F1802" s="16" t="s">
        <v>3640</v>
      </c>
      <c r="G1802" s="16" t="s">
        <v>3641</v>
      </c>
      <c r="H1802" s="238">
        <v>3</v>
      </c>
      <c r="I1802" s="238">
        <v>0</v>
      </c>
      <c r="J1802" s="238">
        <v>0</v>
      </c>
      <c r="K1802" s="238">
        <v>0</v>
      </c>
      <c r="L1802" s="238">
        <v>0</v>
      </c>
      <c r="M1802" s="238">
        <v>0</v>
      </c>
      <c r="N1802" s="238">
        <v>0</v>
      </c>
      <c r="O1802" s="238">
        <v>0</v>
      </c>
      <c r="P1802" s="238">
        <v>0</v>
      </c>
      <c r="Q1802" s="232">
        <v>33.33</v>
      </c>
      <c r="R1802" s="232">
        <v>0</v>
      </c>
      <c r="S1802" s="232">
        <v>0</v>
      </c>
      <c r="T1802" s="232">
        <v>0</v>
      </c>
      <c r="U1802" s="232">
        <v>0</v>
      </c>
      <c r="V1802" s="232">
        <v>0</v>
      </c>
      <c r="W1802" s="232">
        <v>0</v>
      </c>
      <c r="X1802" s="232">
        <v>0</v>
      </c>
      <c r="Y1802" s="232">
        <v>0</v>
      </c>
      <c r="Z1802" s="233">
        <v>45991</v>
      </c>
      <c r="AA1802" s="234">
        <v>3</v>
      </c>
      <c r="AB1802" s="232">
        <v>33.33</v>
      </c>
    </row>
    <row r="1803" spans="1:28" x14ac:dyDescent="0.25">
      <c r="A1803" s="16" t="s">
        <v>873</v>
      </c>
      <c r="B1803" s="16" t="s">
        <v>3474</v>
      </c>
      <c r="C1803" s="16" t="s">
        <v>7180</v>
      </c>
      <c r="D1803" s="16" t="s">
        <v>7181</v>
      </c>
      <c r="F1803" s="16" t="s">
        <v>3640</v>
      </c>
      <c r="G1803" s="16" t="s">
        <v>3641</v>
      </c>
      <c r="H1803" s="238">
        <v>6</v>
      </c>
      <c r="I1803" s="238">
        <v>0</v>
      </c>
      <c r="J1803" s="238">
        <v>0</v>
      </c>
      <c r="K1803" s="238">
        <v>0</v>
      </c>
      <c r="L1803" s="238">
        <v>0</v>
      </c>
      <c r="M1803" s="238">
        <v>0</v>
      </c>
      <c r="N1803" s="238">
        <v>0</v>
      </c>
      <c r="O1803" s="238">
        <v>0</v>
      </c>
      <c r="P1803" s="238">
        <v>0</v>
      </c>
      <c r="Q1803" s="232">
        <v>66.66</v>
      </c>
      <c r="R1803" s="232">
        <v>0</v>
      </c>
      <c r="S1803" s="232">
        <v>0</v>
      </c>
      <c r="T1803" s="232">
        <v>0</v>
      </c>
      <c r="U1803" s="232">
        <v>0</v>
      </c>
      <c r="V1803" s="232">
        <v>0</v>
      </c>
      <c r="W1803" s="232">
        <v>0</v>
      </c>
      <c r="X1803" s="232">
        <v>0</v>
      </c>
      <c r="Y1803" s="232">
        <v>0</v>
      </c>
      <c r="Z1803" s="233">
        <v>45991</v>
      </c>
      <c r="AA1803" s="234">
        <v>6</v>
      </c>
      <c r="AB1803" s="232">
        <v>66.66</v>
      </c>
    </row>
    <row r="1804" spans="1:28" x14ac:dyDescent="0.25">
      <c r="A1804" s="16" t="s">
        <v>873</v>
      </c>
      <c r="B1804" s="16" t="s">
        <v>3474</v>
      </c>
      <c r="C1804" s="16" t="s">
        <v>7182</v>
      </c>
      <c r="D1804" s="16" t="s">
        <v>7183</v>
      </c>
      <c r="F1804" s="16" t="s">
        <v>3640</v>
      </c>
      <c r="G1804" s="16" t="s">
        <v>3641</v>
      </c>
      <c r="H1804" s="238">
        <v>3</v>
      </c>
      <c r="I1804" s="238">
        <v>0</v>
      </c>
      <c r="J1804" s="238">
        <v>0</v>
      </c>
      <c r="K1804" s="238">
        <v>0</v>
      </c>
      <c r="L1804" s="238">
        <v>0</v>
      </c>
      <c r="M1804" s="238">
        <v>0</v>
      </c>
      <c r="N1804" s="238">
        <v>0</v>
      </c>
      <c r="O1804" s="238">
        <v>0</v>
      </c>
      <c r="P1804" s="238">
        <v>0</v>
      </c>
      <c r="Q1804" s="232">
        <v>33.33</v>
      </c>
      <c r="R1804" s="232">
        <v>0</v>
      </c>
      <c r="S1804" s="232">
        <v>0</v>
      </c>
      <c r="T1804" s="232">
        <v>0</v>
      </c>
      <c r="U1804" s="232">
        <v>0</v>
      </c>
      <c r="V1804" s="232">
        <v>0</v>
      </c>
      <c r="W1804" s="232">
        <v>0</v>
      </c>
      <c r="X1804" s="232">
        <v>0</v>
      </c>
      <c r="Y1804" s="232">
        <v>0</v>
      </c>
      <c r="Z1804" s="233">
        <v>45991</v>
      </c>
      <c r="AA1804" s="234">
        <v>3</v>
      </c>
      <c r="AB1804" s="232">
        <v>33.33</v>
      </c>
    </row>
    <row r="1805" spans="1:28" x14ac:dyDescent="0.25">
      <c r="A1805" s="16" t="s">
        <v>873</v>
      </c>
      <c r="B1805" s="16" t="s">
        <v>3474</v>
      </c>
      <c r="C1805" s="16" t="s">
        <v>7184</v>
      </c>
      <c r="D1805" s="16" t="s">
        <v>7185</v>
      </c>
      <c r="F1805" s="16" t="s">
        <v>3640</v>
      </c>
      <c r="G1805" s="16" t="s">
        <v>3641</v>
      </c>
      <c r="H1805" s="238">
        <v>15</v>
      </c>
      <c r="I1805" s="238">
        <v>0</v>
      </c>
      <c r="J1805" s="238">
        <v>0</v>
      </c>
      <c r="K1805" s="238">
        <v>0</v>
      </c>
      <c r="L1805" s="238">
        <v>0</v>
      </c>
      <c r="M1805" s="238">
        <v>0</v>
      </c>
      <c r="N1805" s="238">
        <v>0</v>
      </c>
      <c r="O1805" s="238">
        <v>0</v>
      </c>
      <c r="P1805" s="238">
        <v>0</v>
      </c>
      <c r="Q1805" s="232">
        <v>166.65</v>
      </c>
      <c r="R1805" s="232">
        <v>0</v>
      </c>
      <c r="S1805" s="232">
        <v>0</v>
      </c>
      <c r="T1805" s="232">
        <v>0</v>
      </c>
      <c r="U1805" s="232">
        <v>0</v>
      </c>
      <c r="V1805" s="232">
        <v>0</v>
      </c>
      <c r="W1805" s="232">
        <v>0</v>
      </c>
      <c r="X1805" s="232">
        <v>0</v>
      </c>
      <c r="Y1805" s="232">
        <v>0</v>
      </c>
      <c r="Z1805" s="233">
        <v>45991</v>
      </c>
      <c r="AA1805" s="234">
        <v>15</v>
      </c>
      <c r="AB1805" s="232">
        <v>166.65</v>
      </c>
    </row>
    <row r="1806" spans="1:28" x14ac:dyDescent="0.25">
      <c r="A1806" s="16" t="s">
        <v>873</v>
      </c>
      <c r="B1806" s="16" t="s">
        <v>3474</v>
      </c>
      <c r="C1806" s="16" t="s">
        <v>7186</v>
      </c>
      <c r="D1806" s="16" t="s">
        <v>7187</v>
      </c>
      <c r="F1806" s="16" t="s">
        <v>3640</v>
      </c>
      <c r="G1806" s="16" t="s">
        <v>3641</v>
      </c>
      <c r="H1806" s="238">
        <v>1</v>
      </c>
      <c r="I1806" s="238">
        <v>0</v>
      </c>
      <c r="J1806" s="238">
        <v>0</v>
      </c>
      <c r="K1806" s="238">
        <v>0</v>
      </c>
      <c r="L1806" s="238">
        <v>0</v>
      </c>
      <c r="M1806" s="238">
        <v>0</v>
      </c>
      <c r="N1806" s="238">
        <v>0</v>
      </c>
      <c r="O1806" s="238">
        <v>0</v>
      </c>
      <c r="P1806" s="238">
        <v>0</v>
      </c>
      <c r="Q1806" s="232">
        <v>11.11</v>
      </c>
      <c r="R1806" s="232">
        <v>0</v>
      </c>
      <c r="S1806" s="232">
        <v>0</v>
      </c>
      <c r="T1806" s="232">
        <v>0</v>
      </c>
      <c r="U1806" s="232">
        <v>0</v>
      </c>
      <c r="V1806" s="232">
        <v>0</v>
      </c>
      <c r="W1806" s="232">
        <v>0</v>
      </c>
      <c r="X1806" s="232">
        <v>0</v>
      </c>
      <c r="Y1806" s="232">
        <v>0</v>
      </c>
      <c r="Z1806" s="233">
        <v>45991</v>
      </c>
      <c r="AA1806" s="234">
        <v>1</v>
      </c>
      <c r="AB1806" s="232">
        <v>11.11</v>
      </c>
    </row>
    <row r="1807" spans="1:28" x14ac:dyDescent="0.25">
      <c r="A1807" s="16" t="s">
        <v>873</v>
      </c>
      <c r="B1807" s="16" t="s">
        <v>3474</v>
      </c>
      <c r="C1807" s="16" t="s">
        <v>7188</v>
      </c>
      <c r="D1807" s="16" t="s">
        <v>7189</v>
      </c>
      <c r="F1807" s="16" t="s">
        <v>3640</v>
      </c>
      <c r="G1807" s="16" t="s">
        <v>3641</v>
      </c>
      <c r="H1807" s="238">
        <v>1</v>
      </c>
      <c r="I1807" s="238">
        <v>0</v>
      </c>
      <c r="J1807" s="238">
        <v>0</v>
      </c>
      <c r="K1807" s="238">
        <v>0</v>
      </c>
      <c r="L1807" s="238">
        <v>0</v>
      </c>
      <c r="M1807" s="238">
        <v>0</v>
      </c>
      <c r="N1807" s="238">
        <v>0</v>
      </c>
      <c r="O1807" s="238">
        <v>0</v>
      </c>
      <c r="P1807" s="238">
        <v>0</v>
      </c>
      <c r="Q1807" s="232">
        <v>11.11</v>
      </c>
      <c r="R1807" s="232">
        <v>0</v>
      </c>
      <c r="S1807" s="232">
        <v>0</v>
      </c>
      <c r="T1807" s="232">
        <v>0</v>
      </c>
      <c r="U1807" s="232">
        <v>0</v>
      </c>
      <c r="V1807" s="232">
        <v>0</v>
      </c>
      <c r="W1807" s="232">
        <v>0</v>
      </c>
      <c r="X1807" s="232">
        <v>0</v>
      </c>
      <c r="Y1807" s="232">
        <v>0</v>
      </c>
      <c r="Z1807" s="233">
        <v>45991</v>
      </c>
      <c r="AA1807" s="234">
        <v>1</v>
      </c>
      <c r="AB1807" s="232">
        <v>11.11</v>
      </c>
    </row>
    <row r="1808" spans="1:28" x14ac:dyDescent="0.25">
      <c r="A1808" s="16" t="s">
        <v>873</v>
      </c>
      <c r="B1808" s="16" t="s">
        <v>3474</v>
      </c>
      <c r="C1808" s="16" t="s">
        <v>7190</v>
      </c>
      <c r="D1808" s="16" t="s">
        <v>7191</v>
      </c>
      <c r="F1808" s="16" t="s">
        <v>3640</v>
      </c>
      <c r="G1808" s="16" t="s">
        <v>3641</v>
      </c>
      <c r="H1808" s="238">
        <v>9</v>
      </c>
      <c r="I1808" s="238">
        <v>0</v>
      </c>
      <c r="J1808" s="238">
        <v>0</v>
      </c>
      <c r="K1808" s="238">
        <v>0</v>
      </c>
      <c r="L1808" s="238">
        <v>0</v>
      </c>
      <c r="M1808" s="238">
        <v>0</v>
      </c>
      <c r="N1808" s="238">
        <v>0</v>
      </c>
      <c r="O1808" s="238">
        <v>0</v>
      </c>
      <c r="P1808" s="238">
        <v>0</v>
      </c>
      <c r="Q1808" s="232">
        <v>99.99</v>
      </c>
      <c r="R1808" s="232">
        <v>0</v>
      </c>
      <c r="S1808" s="232">
        <v>0</v>
      </c>
      <c r="T1808" s="232">
        <v>0</v>
      </c>
      <c r="U1808" s="232">
        <v>0</v>
      </c>
      <c r="V1808" s="232">
        <v>0</v>
      </c>
      <c r="W1808" s="232">
        <v>0</v>
      </c>
      <c r="X1808" s="232">
        <v>0</v>
      </c>
      <c r="Y1808" s="232">
        <v>0</v>
      </c>
      <c r="Z1808" s="233">
        <v>45991</v>
      </c>
      <c r="AA1808" s="234">
        <v>9</v>
      </c>
      <c r="AB1808" s="232">
        <v>99.99</v>
      </c>
    </row>
    <row r="1809" spans="1:28" x14ac:dyDescent="0.25">
      <c r="A1809" s="16" t="s">
        <v>873</v>
      </c>
      <c r="B1809" s="16" t="s">
        <v>3474</v>
      </c>
      <c r="C1809" s="16" t="s">
        <v>7192</v>
      </c>
      <c r="D1809" s="16" t="s">
        <v>7193</v>
      </c>
      <c r="F1809" s="16" t="s">
        <v>3640</v>
      </c>
      <c r="G1809" s="16" t="s">
        <v>3641</v>
      </c>
      <c r="H1809" s="238">
        <v>3</v>
      </c>
      <c r="I1809" s="238">
        <v>0</v>
      </c>
      <c r="J1809" s="238">
        <v>0</v>
      </c>
      <c r="K1809" s="238">
        <v>0</v>
      </c>
      <c r="L1809" s="238">
        <v>0</v>
      </c>
      <c r="M1809" s="238">
        <v>0</v>
      </c>
      <c r="N1809" s="238">
        <v>0</v>
      </c>
      <c r="O1809" s="238">
        <v>0</v>
      </c>
      <c r="P1809" s="238">
        <v>0</v>
      </c>
      <c r="Q1809" s="232">
        <v>33.33</v>
      </c>
      <c r="R1809" s="232">
        <v>0</v>
      </c>
      <c r="S1809" s="232">
        <v>0</v>
      </c>
      <c r="T1809" s="232">
        <v>0</v>
      </c>
      <c r="U1809" s="232">
        <v>0</v>
      </c>
      <c r="V1809" s="232">
        <v>0</v>
      </c>
      <c r="W1809" s="232">
        <v>0</v>
      </c>
      <c r="X1809" s="232">
        <v>0</v>
      </c>
      <c r="Y1809" s="232">
        <v>0</v>
      </c>
      <c r="Z1809" s="233">
        <v>45991</v>
      </c>
      <c r="AA1809" s="234">
        <v>3</v>
      </c>
      <c r="AB1809" s="232">
        <v>33.33</v>
      </c>
    </row>
    <row r="1810" spans="1:28" x14ac:dyDescent="0.25">
      <c r="A1810" s="16" t="s">
        <v>873</v>
      </c>
      <c r="B1810" s="16" t="s">
        <v>3474</v>
      </c>
      <c r="C1810" s="16" t="s">
        <v>7194</v>
      </c>
      <c r="D1810" s="16" t="s">
        <v>7195</v>
      </c>
      <c r="F1810" s="16" t="s">
        <v>3640</v>
      </c>
      <c r="G1810" s="16" t="s">
        <v>3641</v>
      </c>
      <c r="H1810" s="238">
        <v>2</v>
      </c>
      <c r="I1810" s="238">
        <v>0</v>
      </c>
      <c r="J1810" s="238">
        <v>0</v>
      </c>
      <c r="K1810" s="238">
        <v>0</v>
      </c>
      <c r="L1810" s="238">
        <v>0</v>
      </c>
      <c r="M1810" s="238">
        <v>0</v>
      </c>
      <c r="N1810" s="238">
        <v>0</v>
      </c>
      <c r="O1810" s="238">
        <v>0</v>
      </c>
      <c r="P1810" s="238">
        <v>0</v>
      </c>
      <c r="Q1810" s="232">
        <v>22.22</v>
      </c>
      <c r="R1810" s="232">
        <v>0</v>
      </c>
      <c r="S1810" s="232">
        <v>0</v>
      </c>
      <c r="T1810" s="232">
        <v>0</v>
      </c>
      <c r="U1810" s="232">
        <v>0</v>
      </c>
      <c r="V1810" s="232">
        <v>0</v>
      </c>
      <c r="W1810" s="232">
        <v>0</v>
      </c>
      <c r="X1810" s="232">
        <v>0</v>
      </c>
      <c r="Y1810" s="232">
        <v>0</v>
      </c>
      <c r="Z1810" s="233">
        <v>45991</v>
      </c>
      <c r="AA1810" s="234">
        <v>2</v>
      </c>
      <c r="AB1810" s="232">
        <v>22.22</v>
      </c>
    </row>
    <row r="1811" spans="1:28" x14ac:dyDescent="0.25">
      <c r="A1811" s="16" t="s">
        <v>873</v>
      </c>
      <c r="B1811" s="16" t="s">
        <v>3474</v>
      </c>
      <c r="C1811" s="16" t="s">
        <v>7196</v>
      </c>
      <c r="D1811" s="16" t="s">
        <v>7197</v>
      </c>
      <c r="F1811" s="16" t="s">
        <v>3640</v>
      </c>
      <c r="G1811" s="16" t="s">
        <v>3641</v>
      </c>
      <c r="H1811" s="238">
        <v>12</v>
      </c>
      <c r="I1811" s="238">
        <v>0</v>
      </c>
      <c r="J1811" s="238">
        <v>0</v>
      </c>
      <c r="K1811" s="238">
        <v>0</v>
      </c>
      <c r="L1811" s="238">
        <v>0</v>
      </c>
      <c r="M1811" s="238">
        <v>0</v>
      </c>
      <c r="N1811" s="238">
        <v>0</v>
      </c>
      <c r="O1811" s="238">
        <v>0</v>
      </c>
      <c r="P1811" s="238">
        <v>0</v>
      </c>
      <c r="Q1811" s="232">
        <v>133.32</v>
      </c>
      <c r="R1811" s="232">
        <v>0</v>
      </c>
      <c r="S1811" s="232">
        <v>0</v>
      </c>
      <c r="T1811" s="232">
        <v>0</v>
      </c>
      <c r="U1811" s="232">
        <v>0</v>
      </c>
      <c r="V1811" s="232">
        <v>0</v>
      </c>
      <c r="W1811" s="232">
        <v>0</v>
      </c>
      <c r="X1811" s="232">
        <v>0</v>
      </c>
      <c r="Y1811" s="232">
        <v>0</v>
      </c>
      <c r="Z1811" s="233">
        <v>45991</v>
      </c>
      <c r="AA1811" s="234">
        <v>12</v>
      </c>
      <c r="AB1811" s="232">
        <v>133.32</v>
      </c>
    </row>
    <row r="1812" spans="1:28" x14ac:dyDescent="0.25">
      <c r="A1812" s="16" t="s">
        <v>873</v>
      </c>
      <c r="B1812" s="16" t="s">
        <v>3474</v>
      </c>
      <c r="C1812" s="16" t="s">
        <v>7198</v>
      </c>
      <c r="D1812" s="16" t="s">
        <v>7199</v>
      </c>
      <c r="F1812" s="16" t="s">
        <v>3640</v>
      </c>
      <c r="G1812" s="16" t="s">
        <v>3641</v>
      </c>
      <c r="H1812" s="238">
        <v>11</v>
      </c>
      <c r="I1812" s="238">
        <v>0</v>
      </c>
      <c r="J1812" s="238">
        <v>0</v>
      </c>
      <c r="K1812" s="238">
        <v>0</v>
      </c>
      <c r="L1812" s="238">
        <v>0</v>
      </c>
      <c r="M1812" s="238">
        <v>0</v>
      </c>
      <c r="N1812" s="238">
        <v>0</v>
      </c>
      <c r="O1812" s="238">
        <v>0</v>
      </c>
      <c r="P1812" s="238">
        <v>0</v>
      </c>
      <c r="Q1812" s="232">
        <v>122.21</v>
      </c>
      <c r="R1812" s="232">
        <v>0</v>
      </c>
      <c r="S1812" s="232">
        <v>0</v>
      </c>
      <c r="T1812" s="232">
        <v>0</v>
      </c>
      <c r="U1812" s="232">
        <v>0</v>
      </c>
      <c r="V1812" s="232">
        <v>0</v>
      </c>
      <c r="W1812" s="232">
        <v>0</v>
      </c>
      <c r="X1812" s="232">
        <v>0</v>
      </c>
      <c r="Y1812" s="232">
        <v>0</v>
      </c>
      <c r="Z1812" s="233">
        <v>45991</v>
      </c>
      <c r="AA1812" s="234">
        <v>11</v>
      </c>
      <c r="AB1812" s="232">
        <v>122.21</v>
      </c>
    </row>
    <row r="1813" spans="1:28" x14ac:dyDescent="0.25">
      <c r="A1813" s="16" t="s">
        <v>873</v>
      </c>
      <c r="B1813" s="16" t="s">
        <v>3474</v>
      </c>
      <c r="C1813" s="16" t="s">
        <v>7200</v>
      </c>
      <c r="D1813" s="16" t="s">
        <v>7201</v>
      </c>
      <c r="F1813" s="16" t="s">
        <v>3640</v>
      </c>
      <c r="G1813" s="16" t="s">
        <v>3641</v>
      </c>
      <c r="H1813" s="238">
        <v>16</v>
      </c>
      <c r="I1813" s="238">
        <v>0</v>
      </c>
      <c r="J1813" s="238">
        <v>0</v>
      </c>
      <c r="K1813" s="238">
        <v>0</v>
      </c>
      <c r="L1813" s="238">
        <v>0</v>
      </c>
      <c r="M1813" s="238">
        <v>0</v>
      </c>
      <c r="N1813" s="238">
        <v>0</v>
      </c>
      <c r="O1813" s="238">
        <v>0</v>
      </c>
      <c r="P1813" s="238">
        <v>0</v>
      </c>
      <c r="Q1813" s="232">
        <v>177.76</v>
      </c>
      <c r="R1813" s="232">
        <v>0</v>
      </c>
      <c r="S1813" s="232">
        <v>0</v>
      </c>
      <c r="T1813" s="232">
        <v>0</v>
      </c>
      <c r="U1813" s="232">
        <v>0</v>
      </c>
      <c r="V1813" s="232">
        <v>0</v>
      </c>
      <c r="W1813" s="232">
        <v>0</v>
      </c>
      <c r="X1813" s="232">
        <v>0</v>
      </c>
      <c r="Y1813" s="232">
        <v>0</v>
      </c>
      <c r="Z1813" s="233">
        <v>45991</v>
      </c>
      <c r="AA1813" s="234">
        <v>16</v>
      </c>
      <c r="AB1813" s="232">
        <v>177.76</v>
      </c>
    </row>
    <row r="1814" spans="1:28" x14ac:dyDescent="0.25">
      <c r="A1814" s="16" t="s">
        <v>873</v>
      </c>
      <c r="B1814" s="16" t="s">
        <v>3474</v>
      </c>
      <c r="C1814" s="16" t="s">
        <v>7202</v>
      </c>
      <c r="D1814" s="16" t="s">
        <v>7203</v>
      </c>
      <c r="F1814" s="16" t="s">
        <v>3640</v>
      </c>
      <c r="G1814" s="16" t="s">
        <v>3641</v>
      </c>
      <c r="H1814" s="238">
        <v>3</v>
      </c>
      <c r="I1814" s="238">
        <v>0</v>
      </c>
      <c r="J1814" s="238">
        <v>0</v>
      </c>
      <c r="K1814" s="238">
        <v>0</v>
      </c>
      <c r="L1814" s="238">
        <v>0</v>
      </c>
      <c r="M1814" s="238">
        <v>0</v>
      </c>
      <c r="N1814" s="238">
        <v>0</v>
      </c>
      <c r="O1814" s="238">
        <v>0</v>
      </c>
      <c r="P1814" s="238">
        <v>0</v>
      </c>
      <c r="Q1814" s="232">
        <v>33.33</v>
      </c>
      <c r="R1814" s="232">
        <v>0</v>
      </c>
      <c r="S1814" s="232">
        <v>0</v>
      </c>
      <c r="T1814" s="232">
        <v>0</v>
      </c>
      <c r="U1814" s="232">
        <v>0</v>
      </c>
      <c r="V1814" s="232">
        <v>0</v>
      </c>
      <c r="W1814" s="232">
        <v>0</v>
      </c>
      <c r="X1814" s="232">
        <v>0</v>
      </c>
      <c r="Y1814" s="232">
        <v>0</v>
      </c>
      <c r="Z1814" s="233">
        <v>45991</v>
      </c>
      <c r="AA1814" s="234">
        <v>3</v>
      </c>
      <c r="AB1814" s="232">
        <v>33.33</v>
      </c>
    </row>
    <row r="1815" spans="1:28" x14ac:dyDescent="0.25">
      <c r="A1815" s="16" t="s">
        <v>873</v>
      </c>
      <c r="B1815" s="16" t="s">
        <v>3474</v>
      </c>
      <c r="C1815" s="16" t="s">
        <v>7204</v>
      </c>
      <c r="D1815" s="16" t="s">
        <v>7205</v>
      </c>
      <c r="F1815" s="16" t="s">
        <v>3640</v>
      </c>
      <c r="G1815" s="16" t="s">
        <v>3641</v>
      </c>
      <c r="H1815" s="238">
        <v>1</v>
      </c>
      <c r="I1815" s="238">
        <v>0</v>
      </c>
      <c r="J1815" s="238">
        <v>0</v>
      </c>
      <c r="K1815" s="238">
        <v>0</v>
      </c>
      <c r="L1815" s="238">
        <v>0</v>
      </c>
      <c r="M1815" s="238">
        <v>0</v>
      </c>
      <c r="N1815" s="238">
        <v>0</v>
      </c>
      <c r="O1815" s="238">
        <v>0</v>
      </c>
      <c r="P1815" s="238">
        <v>0</v>
      </c>
      <c r="Q1815" s="232">
        <v>11.11</v>
      </c>
      <c r="R1815" s="232">
        <v>0</v>
      </c>
      <c r="S1815" s="232">
        <v>0</v>
      </c>
      <c r="T1815" s="232">
        <v>0</v>
      </c>
      <c r="U1815" s="232">
        <v>0</v>
      </c>
      <c r="V1815" s="232">
        <v>0</v>
      </c>
      <c r="W1815" s="232">
        <v>0</v>
      </c>
      <c r="X1815" s="232">
        <v>0</v>
      </c>
      <c r="Y1815" s="232">
        <v>0</v>
      </c>
      <c r="Z1815" s="233">
        <v>45991</v>
      </c>
      <c r="AA1815" s="234">
        <v>1</v>
      </c>
      <c r="AB1815" s="232">
        <v>11.11</v>
      </c>
    </row>
    <row r="1816" spans="1:28" x14ac:dyDescent="0.25">
      <c r="A1816" s="16" t="s">
        <v>1059</v>
      </c>
      <c r="B1816" s="16" t="s">
        <v>2893</v>
      </c>
      <c r="C1816" s="16" t="s">
        <v>7206</v>
      </c>
      <c r="D1816" s="16" t="s">
        <v>7207</v>
      </c>
      <c r="F1816" s="16" t="s">
        <v>3640</v>
      </c>
      <c r="G1816" s="16" t="s">
        <v>3641</v>
      </c>
      <c r="H1816" s="238">
        <v>2</v>
      </c>
      <c r="I1816" s="238">
        <v>0</v>
      </c>
      <c r="J1816" s="238">
        <v>0</v>
      </c>
      <c r="K1816" s="238">
        <v>0</v>
      </c>
      <c r="L1816" s="238">
        <v>0</v>
      </c>
      <c r="M1816" s="238">
        <v>0</v>
      </c>
      <c r="N1816" s="238">
        <v>0</v>
      </c>
      <c r="O1816" s="238">
        <v>0</v>
      </c>
      <c r="P1816" s="238">
        <v>0</v>
      </c>
      <c r="Q1816" s="232">
        <v>22.22</v>
      </c>
      <c r="R1816" s="232">
        <v>0</v>
      </c>
      <c r="S1816" s="232">
        <v>0</v>
      </c>
      <c r="T1816" s="232">
        <v>0</v>
      </c>
      <c r="U1816" s="232">
        <v>0</v>
      </c>
      <c r="V1816" s="232">
        <v>0</v>
      </c>
      <c r="W1816" s="232">
        <v>0</v>
      </c>
      <c r="X1816" s="232">
        <v>0</v>
      </c>
      <c r="Y1816" s="232">
        <v>0</v>
      </c>
      <c r="Z1816" s="233">
        <v>45991</v>
      </c>
      <c r="AA1816" s="234">
        <v>2</v>
      </c>
      <c r="AB1816" s="232">
        <v>22.22</v>
      </c>
    </row>
    <row r="1817" spans="1:28" x14ac:dyDescent="0.25">
      <c r="A1817" s="16" t="s">
        <v>873</v>
      </c>
      <c r="B1817" s="16" t="s">
        <v>3474</v>
      </c>
      <c r="C1817" s="16" t="s">
        <v>7206</v>
      </c>
      <c r="D1817" s="16" t="s">
        <v>7207</v>
      </c>
      <c r="F1817" s="16" t="s">
        <v>3640</v>
      </c>
      <c r="G1817" s="16" t="s">
        <v>3641</v>
      </c>
      <c r="H1817" s="238">
        <v>2</v>
      </c>
      <c r="I1817" s="238">
        <v>0</v>
      </c>
      <c r="J1817" s="238">
        <v>0</v>
      </c>
      <c r="K1817" s="238">
        <v>0</v>
      </c>
      <c r="L1817" s="238">
        <v>0</v>
      </c>
      <c r="M1817" s="238">
        <v>0</v>
      </c>
      <c r="N1817" s="238">
        <v>0</v>
      </c>
      <c r="O1817" s="238">
        <v>0</v>
      </c>
      <c r="P1817" s="238">
        <v>0</v>
      </c>
      <c r="Q1817" s="232">
        <v>22.22</v>
      </c>
      <c r="R1817" s="232">
        <v>0</v>
      </c>
      <c r="S1817" s="232">
        <v>0</v>
      </c>
      <c r="T1817" s="232">
        <v>0</v>
      </c>
      <c r="U1817" s="232">
        <v>0</v>
      </c>
      <c r="V1817" s="232">
        <v>0</v>
      </c>
      <c r="W1817" s="232">
        <v>0</v>
      </c>
      <c r="X1817" s="232">
        <v>0</v>
      </c>
      <c r="Y1817" s="232">
        <v>0</v>
      </c>
      <c r="Z1817" s="233">
        <v>45991</v>
      </c>
      <c r="AA1817" s="234">
        <v>2</v>
      </c>
      <c r="AB1817" s="232">
        <v>22.22</v>
      </c>
    </row>
    <row r="1818" spans="1:28" x14ac:dyDescent="0.25">
      <c r="A1818" s="16" t="s">
        <v>1059</v>
      </c>
      <c r="B1818" s="16" t="s">
        <v>2893</v>
      </c>
      <c r="C1818" s="16" t="s">
        <v>7208</v>
      </c>
      <c r="D1818" s="16" t="s">
        <v>7209</v>
      </c>
      <c r="F1818" s="16" t="s">
        <v>3640</v>
      </c>
      <c r="G1818" s="16" t="s">
        <v>3641</v>
      </c>
      <c r="H1818" s="238">
        <v>2</v>
      </c>
      <c r="I1818" s="238">
        <v>0</v>
      </c>
      <c r="J1818" s="238">
        <v>0</v>
      </c>
      <c r="K1818" s="238">
        <v>0</v>
      </c>
      <c r="L1818" s="238">
        <v>0</v>
      </c>
      <c r="M1818" s="238">
        <v>0</v>
      </c>
      <c r="N1818" s="238">
        <v>0</v>
      </c>
      <c r="O1818" s="238">
        <v>0</v>
      </c>
      <c r="P1818" s="238">
        <v>0</v>
      </c>
      <c r="Q1818" s="232">
        <v>22.22</v>
      </c>
      <c r="R1818" s="232">
        <v>0</v>
      </c>
      <c r="S1818" s="232">
        <v>0</v>
      </c>
      <c r="T1818" s="232">
        <v>0</v>
      </c>
      <c r="U1818" s="232">
        <v>0</v>
      </c>
      <c r="V1818" s="232">
        <v>0</v>
      </c>
      <c r="W1818" s="232">
        <v>0</v>
      </c>
      <c r="X1818" s="232">
        <v>0</v>
      </c>
      <c r="Y1818" s="232">
        <v>0</v>
      </c>
      <c r="Z1818" s="233">
        <v>45991</v>
      </c>
      <c r="AA1818" s="234">
        <v>2</v>
      </c>
      <c r="AB1818" s="232">
        <v>22.22</v>
      </c>
    </row>
    <row r="1819" spans="1:28" x14ac:dyDescent="0.25">
      <c r="A1819" s="16" t="s">
        <v>873</v>
      </c>
      <c r="B1819" s="16" t="s">
        <v>3474</v>
      </c>
      <c r="C1819" s="16" t="s">
        <v>7208</v>
      </c>
      <c r="D1819" s="16" t="s">
        <v>7209</v>
      </c>
      <c r="F1819" s="16" t="s">
        <v>3640</v>
      </c>
      <c r="G1819" s="16" t="s">
        <v>3641</v>
      </c>
      <c r="H1819" s="238">
        <v>3</v>
      </c>
      <c r="I1819" s="238">
        <v>0</v>
      </c>
      <c r="J1819" s="238">
        <v>0</v>
      </c>
      <c r="K1819" s="238">
        <v>0</v>
      </c>
      <c r="L1819" s="238">
        <v>0</v>
      </c>
      <c r="M1819" s="238">
        <v>0</v>
      </c>
      <c r="N1819" s="238">
        <v>0</v>
      </c>
      <c r="O1819" s="238">
        <v>0</v>
      </c>
      <c r="P1819" s="238">
        <v>0</v>
      </c>
      <c r="Q1819" s="232">
        <v>33.33</v>
      </c>
      <c r="R1819" s="232">
        <v>0</v>
      </c>
      <c r="S1819" s="232">
        <v>0</v>
      </c>
      <c r="T1819" s="232">
        <v>0</v>
      </c>
      <c r="U1819" s="232">
        <v>0</v>
      </c>
      <c r="V1819" s="232">
        <v>0</v>
      </c>
      <c r="W1819" s="232">
        <v>0</v>
      </c>
      <c r="X1819" s="232">
        <v>0</v>
      </c>
      <c r="Y1819" s="232">
        <v>0</v>
      </c>
      <c r="Z1819" s="233">
        <v>45991</v>
      </c>
      <c r="AA1819" s="234">
        <v>3</v>
      </c>
      <c r="AB1819" s="232">
        <v>33.33</v>
      </c>
    </row>
    <row r="1820" spans="1:28" x14ac:dyDescent="0.25">
      <c r="A1820" s="16" t="s">
        <v>873</v>
      </c>
      <c r="B1820" s="16" t="s">
        <v>3474</v>
      </c>
      <c r="C1820" s="16" t="s">
        <v>7210</v>
      </c>
      <c r="D1820" s="16" t="s">
        <v>7211</v>
      </c>
      <c r="F1820" s="16" t="s">
        <v>3640</v>
      </c>
      <c r="G1820" s="16" t="s">
        <v>3641</v>
      </c>
      <c r="H1820" s="238">
        <v>4</v>
      </c>
      <c r="I1820" s="238">
        <v>0</v>
      </c>
      <c r="J1820" s="238">
        <v>0</v>
      </c>
      <c r="K1820" s="238">
        <v>0</v>
      </c>
      <c r="L1820" s="238">
        <v>0</v>
      </c>
      <c r="M1820" s="238">
        <v>0</v>
      </c>
      <c r="N1820" s="238">
        <v>0</v>
      </c>
      <c r="O1820" s="238">
        <v>0</v>
      </c>
      <c r="P1820" s="238">
        <v>0</v>
      </c>
      <c r="Q1820" s="232">
        <v>44.44</v>
      </c>
      <c r="R1820" s="232">
        <v>0</v>
      </c>
      <c r="S1820" s="232">
        <v>0</v>
      </c>
      <c r="T1820" s="232">
        <v>0</v>
      </c>
      <c r="U1820" s="232">
        <v>0</v>
      </c>
      <c r="V1820" s="232">
        <v>0</v>
      </c>
      <c r="W1820" s="232">
        <v>0</v>
      </c>
      <c r="X1820" s="232">
        <v>0</v>
      </c>
      <c r="Y1820" s="232">
        <v>0</v>
      </c>
      <c r="Z1820" s="233">
        <v>45991</v>
      </c>
      <c r="AA1820" s="234">
        <v>4</v>
      </c>
      <c r="AB1820" s="232">
        <v>44.44</v>
      </c>
    </row>
    <row r="1821" spans="1:28" x14ac:dyDescent="0.25">
      <c r="A1821" s="16" t="s">
        <v>873</v>
      </c>
      <c r="B1821" s="16" t="s">
        <v>3474</v>
      </c>
      <c r="C1821" s="16" t="s">
        <v>7212</v>
      </c>
      <c r="D1821" s="16" t="s">
        <v>7213</v>
      </c>
      <c r="F1821" s="16" t="s">
        <v>3640</v>
      </c>
      <c r="G1821" s="16" t="s">
        <v>3641</v>
      </c>
      <c r="H1821" s="238">
        <v>1</v>
      </c>
      <c r="I1821" s="238">
        <v>0</v>
      </c>
      <c r="J1821" s="238">
        <v>0</v>
      </c>
      <c r="K1821" s="238">
        <v>0</v>
      </c>
      <c r="L1821" s="238">
        <v>0</v>
      </c>
      <c r="M1821" s="238">
        <v>0</v>
      </c>
      <c r="N1821" s="238">
        <v>0</v>
      </c>
      <c r="O1821" s="238">
        <v>0</v>
      </c>
      <c r="P1821" s="238">
        <v>0</v>
      </c>
      <c r="Q1821" s="232">
        <v>11.11</v>
      </c>
      <c r="R1821" s="232">
        <v>0</v>
      </c>
      <c r="S1821" s="232">
        <v>0</v>
      </c>
      <c r="T1821" s="232">
        <v>0</v>
      </c>
      <c r="U1821" s="232">
        <v>0</v>
      </c>
      <c r="V1821" s="232">
        <v>0</v>
      </c>
      <c r="W1821" s="232">
        <v>0</v>
      </c>
      <c r="X1821" s="232">
        <v>0</v>
      </c>
      <c r="Y1821" s="232">
        <v>0</v>
      </c>
      <c r="Z1821" s="233">
        <v>45991</v>
      </c>
      <c r="AA1821" s="234">
        <v>1</v>
      </c>
      <c r="AB1821" s="232">
        <v>11.11</v>
      </c>
    </row>
    <row r="1822" spans="1:28" x14ac:dyDescent="0.25">
      <c r="A1822" s="16" t="s">
        <v>873</v>
      </c>
      <c r="B1822" s="16" t="s">
        <v>3474</v>
      </c>
      <c r="C1822" s="16" t="s">
        <v>7214</v>
      </c>
      <c r="D1822" s="16" t="s">
        <v>7215</v>
      </c>
      <c r="F1822" s="16" t="s">
        <v>3640</v>
      </c>
      <c r="G1822" s="16" t="s">
        <v>3641</v>
      </c>
      <c r="H1822" s="238">
        <v>1</v>
      </c>
      <c r="I1822" s="238">
        <v>0</v>
      </c>
      <c r="J1822" s="238">
        <v>0</v>
      </c>
      <c r="K1822" s="238">
        <v>0</v>
      </c>
      <c r="L1822" s="238">
        <v>0</v>
      </c>
      <c r="M1822" s="238">
        <v>0</v>
      </c>
      <c r="N1822" s="238">
        <v>0</v>
      </c>
      <c r="O1822" s="238">
        <v>0</v>
      </c>
      <c r="P1822" s="238">
        <v>0</v>
      </c>
      <c r="Q1822" s="232">
        <v>11.11</v>
      </c>
      <c r="R1822" s="232">
        <v>0</v>
      </c>
      <c r="S1822" s="232">
        <v>0</v>
      </c>
      <c r="T1822" s="232">
        <v>0</v>
      </c>
      <c r="U1822" s="232">
        <v>0</v>
      </c>
      <c r="V1822" s="232">
        <v>0</v>
      </c>
      <c r="W1822" s="232">
        <v>0</v>
      </c>
      <c r="X1822" s="232">
        <v>0</v>
      </c>
      <c r="Y1822" s="232">
        <v>0</v>
      </c>
      <c r="Z1822" s="233">
        <v>45991</v>
      </c>
      <c r="AA1822" s="234">
        <v>1</v>
      </c>
      <c r="AB1822" s="232">
        <v>11.11</v>
      </c>
    </row>
    <row r="1823" spans="1:28" x14ac:dyDescent="0.25">
      <c r="A1823" s="16" t="s">
        <v>873</v>
      </c>
      <c r="B1823" s="16" t="s">
        <v>3474</v>
      </c>
      <c r="C1823" s="16" t="s">
        <v>7216</v>
      </c>
      <c r="D1823" s="16" t="s">
        <v>7217</v>
      </c>
      <c r="F1823" s="16" t="s">
        <v>3640</v>
      </c>
      <c r="G1823" s="16" t="s">
        <v>3641</v>
      </c>
      <c r="H1823" s="238">
        <v>5</v>
      </c>
      <c r="I1823" s="238">
        <v>0</v>
      </c>
      <c r="J1823" s="238">
        <v>0</v>
      </c>
      <c r="K1823" s="238">
        <v>0</v>
      </c>
      <c r="L1823" s="238">
        <v>0</v>
      </c>
      <c r="M1823" s="238">
        <v>0</v>
      </c>
      <c r="N1823" s="238">
        <v>0</v>
      </c>
      <c r="O1823" s="238">
        <v>0</v>
      </c>
      <c r="P1823" s="238">
        <v>0</v>
      </c>
      <c r="Q1823" s="232">
        <v>55.55</v>
      </c>
      <c r="R1823" s="232">
        <v>0</v>
      </c>
      <c r="S1823" s="232">
        <v>0</v>
      </c>
      <c r="T1823" s="232">
        <v>0</v>
      </c>
      <c r="U1823" s="232">
        <v>0</v>
      </c>
      <c r="V1823" s="232">
        <v>0</v>
      </c>
      <c r="W1823" s="232">
        <v>0</v>
      </c>
      <c r="X1823" s="232">
        <v>0</v>
      </c>
      <c r="Y1823" s="232">
        <v>0</v>
      </c>
      <c r="Z1823" s="233">
        <v>45991</v>
      </c>
      <c r="AA1823" s="234">
        <v>5</v>
      </c>
      <c r="AB1823" s="232">
        <v>55.55</v>
      </c>
    </row>
    <row r="1824" spans="1:28" x14ac:dyDescent="0.25">
      <c r="A1824" s="16" t="s">
        <v>873</v>
      </c>
      <c r="B1824" s="16" t="s">
        <v>3474</v>
      </c>
      <c r="C1824" s="16" t="s">
        <v>7218</v>
      </c>
      <c r="D1824" s="16" t="s">
        <v>7219</v>
      </c>
      <c r="F1824" s="16" t="s">
        <v>3640</v>
      </c>
      <c r="G1824" s="16" t="s">
        <v>3641</v>
      </c>
      <c r="H1824" s="238">
        <v>1</v>
      </c>
      <c r="I1824" s="238">
        <v>0</v>
      </c>
      <c r="J1824" s="238">
        <v>0</v>
      </c>
      <c r="K1824" s="238">
        <v>0</v>
      </c>
      <c r="L1824" s="238">
        <v>0</v>
      </c>
      <c r="M1824" s="238">
        <v>0</v>
      </c>
      <c r="N1824" s="238">
        <v>0</v>
      </c>
      <c r="O1824" s="238">
        <v>0</v>
      </c>
      <c r="P1824" s="238">
        <v>0</v>
      </c>
      <c r="Q1824" s="232">
        <v>11.11</v>
      </c>
      <c r="R1824" s="232">
        <v>0</v>
      </c>
      <c r="S1824" s="232">
        <v>0</v>
      </c>
      <c r="T1824" s="232">
        <v>0</v>
      </c>
      <c r="U1824" s="232">
        <v>0</v>
      </c>
      <c r="V1824" s="232">
        <v>0</v>
      </c>
      <c r="W1824" s="232">
        <v>0</v>
      </c>
      <c r="X1824" s="232">
        <v>0</v>
      </c>
      <c r="Y1824" s="232">
        <v>0</v>
      </c>
      <c r="Z1824" s="233">
        <v>45991</v>
      </c>
      <c r="AA1824" s="234">
        <v>1</v>
      </c>
      <c r="AB1824" s="232">
        <v>11.11</v>
      </c>
    </row>
    <row r="1825" spans="1:28" x14ac:dyDescent="0.25">
      <c r="A1825" s="16" t="s">
        <v>873</v>
      </c>
      <c r="B1825" s="16" t="s">
        <v>3474</v>
      </c>
      <c r="C1825" s="16" t="s">
        <v>7220</v>
      </c>
      <c r="D1825" s="16" t="s">
        <v>7221</v>
      </c>
      <c r="F1825" s="16" t="s">
        <v>3640</v>
      </c>
      <c r="G1825" s="16" t="s">
        <v>3641</v>
      </c>
      <c r="H1825" s="238">
        <v>5</v>
      </c>
      <c r="I1825" s="238">
        <v>0</v>
      </c>
      <c r="J1825" s="238">
        <v>0</v>
      </c>
      <c r="K1825" s="238">
        <v>0</v>
      </c>
      <c r="L1825" s="238">
        <v>0</v>
      </c>
      <c r="M1825" s="238">
        <v>0</v>
      </c>
      <c r="N1825" s="238">
        <v>0</v>
      </c>
      <c r="O1825" s="238">
        <v>0</v>
      </c>
      <c r="P1825" s="238">
        <v>0</v>
      </c>
      <c r="Q1825" s="232">
        <v>55.55</v>
      </c>
      <c r="R1825" s="232">
        <v>0</v>
      </c>
      <c r="S1825" s="232">
        <v>0</v>
      </c>
      <c r="T1825" s="232">
        <v>0</v>
      </c>
      <c r="U1825" s="232">
        <v>0</v>
      </c>
      <c r="V1825" s="232">
        <v>0</v>
      </c>
      <c r="W1825" s="232">
        <v>0</v>
      </c>
      <c r="X1825" s="232">
        <v>0</v>
      </c>
      <c r="Y1825" s="232">
        <v>0</v>
      </c>
      <c r="Z1825" s="233">
        <v>45991</v>
      </c>
      <c r="AA1825" s="234">
        <v>5</v>
      </c>
      <c r="AB1825" s="232">
        <v>55.55</v>
      </c>
    </row>
    <row r="1826" spans="1:28" x14ac:dyDescent="0.25">
      <c r="A1826" s="16" t="s">
        <v>873</v>
      </c>
      <c r="B1826" s="16" t="s">
        <v>3474</v>
      </c>
      <c r="C1826" s="16" t="s">
        <v>7222</v>
      </c>
      <c r="D1826" s="16" t="s">
        <v>7223</v>
      </c>
      <c r="F1826" s="16" t="s">
        <v>3640</v>
      </c>
      <c r="G1826" s="16" t="s">
        <v>3641</v>
      </c>
      <c r="H1826" s="238">
        <v>2</v>
      </c>
      <c r="I1826" s="238">
        <v>0</v>
      </c>
      <c r="J1826" s="238">
        <v>0</v>
      </c>
      <c r="K1826" s="238">
        <v>0</v>
      </c>
      <c r="L1826" s="238">
        <v>0</v>
      </c>
      <c r="M1826" s="238">
        <v>0</v>
      </c>
      <c r="N1826" s="238">
        <v>0</v>
      </c>
      <c r="O1826" s="238">
        <v>0</v>
      </c>
      <c r="P1826" s="238">
        <v>0</v>
      </c>
      <c r="Q1826" s="232">
        <v>22.22</v>
      </c>
      <c r="R1826" s="232">
        <v>0</v>
      </c>
      <c r="S1826" s="232">
        <v>0</v>
      </c>
      <c r="T1826" s="232">
        <v>0</v>
      </c>
      <c r="U1826" s="232">
        <v>0</v>
      </c>
      <c r="V1826" s="232">
        <v>0</v>
      </c>
      <c r="W1826" s="232">
        <v>0</v>
      </c>
      <c r="X1826" s="232">
        <v>0</v>
      </c>
      <c r="Y1826" s="232">
        <v>0</v>
      </c>
      <c r="Z1826" s="233">
        <v>45991</v>
      </c>
      <c r="AA1826" s="234">
        <v>2</v>
      </c>
      <c r="AB1826" s="232">
        <v>22.22</v>
      </c>
    </row>
    <row r="1827" spans="1:28" x14ac:dyDescent="0.25">
      <c r="A1827" s="16" t="s">
        <v>873</v>
      </c>
      <c r="B1827" s="16" t="s">
        <v>3474</v>
      </c>
      <c r="C1827" s="16" t="s">
        <v>7224</v>
      </c>
      <c r="D1827" s="16" t="s">
        <v>7225</v>
      </c>
      <c r="F1827" s="16" t="s">
        <v>3640</v>
      </c>
      <c r="G1827" s="16" t="s">
        <v>3641</v>
      </c>
      <c r="H1827" s="238">
        <v>9</v>
      </c>
      <c r="I1827" s="238">
        <v>0</v>
      </c>
      <c r="J1827" s="238">
        <v>0</v>
      </c>
      <c r="K1827" s="238">
        <v>0</v>
      </c>
      <c r="L1827" s="238">
        <v>0</v>
      </c>
      <c r="M1827" s="238">
        <v>0</v>
      </c>
      <c r="N1827" s="238">
        <v>0</v>
      </c>
      <c r="O1827" s="238">
        <v>0</v>
      </c>
      <c r="P1827" s="238">
        <v>0</v>
      </c>
      <c r="Q1827" s="232">
        <v>99.99</v>
      </c>
      <c r="R1827" s="232">
        <v>0</v>
      </c>
      <c r="S1827" s="232">
        <v>0</v>
      </c>
      <c r="T1827" s="232">
        <v>0</v>
      </c>
      <c r="U1827" s="232">
        <v>0</v>
      </c>
      <c r="V1827" s="232">
        <v>0</v>
      </c>
      <c r="W1827" s="232">
        <v>0</v>
      </c>
      <c r="X1827" s="232">
        <v>0</v>
      </c>
      <c r="Y1827" s="232">
        <v>0</v>
      </c>
      <c r="Z1827" s="233">
        <v>45991</v>
      </c>
      <c r="AA1827" s="234">
        <v>9</v>
      </c>
      <c r="AB1827" s="232">
        <v>99.99</v>
      </c>
    </row>
    <row r="1828" spans="1:28" x14ac:dyDescent="0.25">
      <c r="A1828" s="16" t="s">
        <v>873</v>
      </c>
      <c r="B1828" s="16" t="s">
        <v>3474</v>
      </c>
      <c r="C1828" s="16" t="s">
        <v>7226</v>
      </c>
      <c r="D1828" s="16" t="s">
        <v>7227</v>
      </c>
      <c r="F1828" s="16" t="s">
        <v>3640</v>
      </c>
      <c r="G1828" s="16" t="s">
        <v>3641</v>
      </c>
      <c r="H1828" s="238">
        <v>10</v>
      </c>
      <c r="I1828" s="238">
        <v>0</v>
      </c>
      <c r="J1828" s="238">
        <v>0</v>
      </c>
      <c r="K1828" s="238">
        <v>0</v>
      </c>
      <c r="L1828" s="238">
        <v>0</v>
      </c>
      <c r="M1828" s="238">
        <v>0</v>
      </c>
      <c r="N1828" s="238">
        <v>0</v>
      </c>
      <c r="O1828" s="238">
        <v>0</v>
      </c>
      <c r="P1828" s="238">
        <v>0</v>
      </c>
      <c r="Q1828" s="232">
        <v>111.1</v>
      </c>
      <c r="R1828" s="232">
        <v>0</v>
      </c>
      <c r="S1828" s="232">
        <v>0</v>
      </c>
      <c r="T1828" s="232">
        <v>0</v>
      </c>
      <c r="U1828" s="232">
        <v>0</v>
      </c>
      <c r="V1828" s="232">
        <v>0</v>
      </c>
      <c r="W1828" s="232">
        <v>0</v>
      </c>
      <c r="X1828" s="232">
        <v>0</v>
      </c>
      <c r="Y1828" s="232">
        <v>0</v>
      </c>
      <c r="Z1828" s="233">
        <v>45991</v>
      </c>
      <c r="AA1828" s="234">
        <v>10</v>
      </c>
      <c r="AB1828" s="232">
        <v>111.1</v>
      </c>
    </row>
    <row r="1829" spans="1:28" x14ac:dyDescent="0.25">
      <c r="A1829" s="16" t="s">
        <v>873</v>
      </c>
      <c r="B1829" s="16" t="s">
        <v>3474</v>
      </c>
      <c r="C1829" s="16" t="s">
        <v>7228</v>
      </c>
      <c r="D1829" s="16" t="s">
        <v>7229</v>
      </c>
      <c r="F1829" s="16" t="s">
        <v>3640</v>
      </c>
      <c r="G1829" s="16" t="s">
        <v>3641</v>
      </c>
      <c r="H1829" s="238">
        <v>10</v>
      </c>
      <c r="I1829" s="238">
        <v>0</v>
      </c>
      <c r="J1829" s="238">
        <v>0</v>
      </c>
      <c r="K1829" s="238">
        <v>0</v>
      </c>
      <c r="L1829" s="238">
        <v>0</v>
      </c>
      <c r="M1829" s="238">
        <v>0</v>
      </c>
      <c r="N1829" s="238">
        <v>0</v>
      </c>
      <c r="O1829" s="238">
        <v>0</v>
      </c>
      <c r="P1829" s="238">
        <v>0</v>
      </c>
      <c r="Q1829" s="232">
        <v>111.1</v>
      </c>
      <c r="R1829" s="232">
        <v>0</v>
      </c>
      <c r="S1829" s="232">
        <v>0</v>
      </c>
      <c r="T1829" s="232">
        <v>0</v>
      </c>
      <c r="U1829" s="232">
        <v>0</v>
      </c>
      <c r="V1829" s="232">
        <v>0</v>
      </c>
      <c r="W1829" s="232">
        <v>0</v>
      </c>
      <c r="X1829" s="232">
        <v>0</v>
      </c>
      <c r="Y1829" s="232">
        <v>0</v>
      </c>
      <c r="Z1829" s="233">
        <v>45991</v>
      </c>
      <c r="AA1829" s="234">
        <v>10</v>
      </c>
      <c r="AB1829" s="232">
        <v>111.1</v>
      </c>
    </row>
    <row r="1830" spans="1:28" x14ac:dyDescent="0.25">
      <c r="A1830" s="16" t="s">
        <v>873</v>
      </c>
      <c r="B1830" s="16" t="s">
        <v>3474</v>
      </c>
      <c r="C1830" s="16" t="s">
        <v>7230</v>
      </c>
      <c r="D1830" s="16" t="s">
        <v>7231</v>
      </c>
      <c r="F1830" s="16" t="s">
        <v>3640</v>
      </c>
      <c r="G1830" s="16" t="s">
        <v>3641</v>
      </c>
      <c r="H1830" s="238">
        <v>1</v>
      </c>
      <c r="I1830" s="238">
        <v>0</v>
      </c>
      <c r="J1830" s="238">
        <v>0</v>
      </c>
      <c r="K1830" s="238">
        <v>0</v>
      </c>
      <c r="L1830" s="238">
        <v>0</v>
      </c>
      <c r="M1830" s="238">
        <v>0</v>
      </c>
      <c r="N1830" s="238">
        <v>0</v>
      </c>
      <c r="O1830" s="238">
        <v>0</v>
      </c>
      <c r="P1830" s="238">
        <v>0</v>
      </c>
      <c r="Q1830" s="232">
        <v>11.11</v>
      </c>
      <c r="R1830" s="232">
        <v>0</v>
      </c>
      <c r="S1830" s="232">
        <v>0</v>
      </c>
      <c r="T1830" s="232">
        <v>0</v>
      </c>
      <c r="U1830" s="232">
        <v>0</v>
      </c>
      <c r="V1830" s="232">
        <v>0</v>
      </c>
      <c r="W1830" s="232">
        <v>0</v>
      </c>
      <c r="X1830" s="232">
        <v>0</v>
      </c>
      <c r="Y1830" s="232">
        <v>0</v>
      </c>
      <c r="Z1830" s="233">
        <v>45991</v>
      </c>
      <c r="AA1830" s="234">
        <v>1</v>
      </c>
      <c r="AB1830" s="232">
        <v>11.11</v>
      </c>
    </row>
    <row r="1831" spans="1:28" x14ac:dyDescent="0.25">
      <c r="A1831" s="16" t="s">
        <v>873</v>
      </c>
      <c r="B1831" s="16" t="s">
        <v>3474</v>
      </c>
      <c r="C1831" s="16" t="s">
        <v>7232</v>
      </c>
      <c r="D1831" s="16" t="s">
        <v>7233</v>
      </c>
      <c r="F1831" s="16" t="s">
        <v>3640</v>
      </c>
      <c r="G1831" s="16" t="s">
        <v>3641</v>
      </c>
      <c r="H1831" s="238">
        <v>15</v>
      </c>
      <c r="I1831" s="238">
        <v>0</v>
      </c>
      <c r="J1831" s="238">
        <v>0</v>
      </c>
      <c r="K1831" s="238">
        <v>0</v>
      </c>
      <c r="L1831" s="238">
        <v>0</v>
      </c>
      <c r="M1831" s="238">
        <v>0</v>
      </c>
      <c r="N1831" s="238">
        <v>0</v>
      </c>
      <c r="O1831" s="238">
        <v>0</v>
      </c>
      <c r="P1831" s="238">
        <v>0</v>
      </c>
      <c r="Q1831" s="232">
        <v>2543.25</v>
      </c>
      <c r="R1831" s="232">
        <v>0</v>
      </c>
      <c r="S1831" s="232">
        <v>0</v>
      </c>
      <c r="T1831" s="232">
        <v>0</v>
      </c>
      <c r="U1831" s="232">
        <v>0</v>
      </c>
      <c r="V1831" s="232">
        <v>0</v>
      </c>
      <c r="W1831" s="232">
        <v>0</v>
      </c>
      <c r="X1831" s="232">
        <v>0</v>
      </c>
      <c r="Y1831" s="232">
        <v>0</v>
      </c>
      <c r="Z1831" s="233">
        <v>45991</v>
      </c>
      <c r="AA1831" s="234">
        <v>15</v>
      </c>
      <c r="AB1831" s="232">
        <v>2543.25</v>
      </c>
    </row>
    <row r="1832" spans="1:28" x14ac:dyDescent="0.25">
      <c r="A1832" s="16" t="s">
        <v>873</v>
      </c>
      <c r="B1832" s="16" t="s">
        <v>3474</v>
      </c>
      <c r="C1832" s="16" t="s">
        <v>7234</v>
      </c>
      <c r="D1832" s="16" t="s">
        <v>7235</v>
      </c>
      <c r="F1832" s="16" t="s">
        <v>3640</v>
      </c>
      <c r="G1832" s="16" t="s">
        <v>3641</v>
      </c>
      <c r="H1832" s="238">
        <v>6</v>
      </c>
      <c r="I1832" s="238">
        <v>0</v>
      </c>
      <c r="J1832" s="238">
        <v>0</v>
      </c>
      <c r="K1832" s="238">
        <v>0</v>
      </c>
      <c r="L1832" s="238">
        <v>0</v>
      </c>
      <c r="M1832" s="238">
        <v>0</v>
      </c>
      <c r="N1832" s="238">
        <v>0</v>
      </c>
      <c r="O1832" s="238">
        <v>0</v>
      </c>
      <c r="P1832" s="238">
        <v>0</v>
      </c>
      <c r="Q1832" s="232">
        <v>66.66</v>
      </c>
      <c r="R1832" s="232">
        <v>0</v>
      </c>
      <c r="S1832" s="232">
        <v>0</v>
      </c>
      <c r="T1832" s="232">
        <v>0</v>
      </c>
      <c r="U1832" s="232">
        <v>0</v>
      </c>
      <c r="V1832" s="232">
        <v>0</v>
      </c>
      <c r="W1832" s="232">
        <v>0</v>
      </c>
      <c r="X1832" s="232">
        <v>0</v>
      </c>
      <c r="Y1832" s="232">
        <v>0</v>
      </c>
      <c r="Z1832" s="233">
        <v>45991</v>
      </c>
      <c r="AA1832" s="234">
        <v>6</v>
      </c>
      <c r="AB1832" s="232">
        <v>66.66</v>
      </c>
    </row>
    <row r="1833" spans="1:28" x14ac:dyDescent="0.25">
      <c r="A1833" s="16" t="s">
        <v>873</v>
      </c>
      <c r="B1833" s="16" t="s">
        <v>3474</v>
      </c>
      <c r="C1833" s="16" t="s">
        <v>7236</v>
      </c>
      <c r="D1833" s="16" t="s">
        <v>7237</v>
      </c>
      <c r="F1833" s="16" t="s">
        <v>3640</v>
      </c>
      <c r="G1833" s="16" t="s">
        <v>3641</v>
      </c>
      <c r="H1833" s="238">
        <v>7</v>
      </c>
      <c r="I1833" s="238">
        <v>0</v>
      </c>
      <c r="J1833" s="238">
        <v>0</v>
      </c>
      <c r="K1833" s="238">
        <v>0</v>
      </c>
      <c r="L1833" s="238">
        <v>0</v>
      </c>
      <c r="M1833" s="238">
        <v>0</v>
      </c>
      <c r="N1833" s="238">
        <v>0</v>
      </c>
      <c r="O1833" s="238">
        <v>0</v>
      </c>
      <c r="P1833" s="238">
        <v>0</v>
      </c>
      <c r="Q1833" s="232">
        <v>719.92</v>
      </c>
      <c r="R1833" s="232">
        <v>0</v>
      </c>
      <c r="S1833" s="232">
        <v>0</v>
      </c>
      <c r="T1833" s="232">
        <v>0</v>
      </c>
      <c r="U1833" s="232">
        <v>0</v>
      </c>
      <c r="V1833" s="232">
        <v>0</v>
      </c>
      <c r="W1833" s="232">
        <v>0</v>
      </c>
      <c r="X1833" s="232">
        <v>0</v>
      </c>
      <c r="Y1833" s="232">
        <v>0</v>
      </c>
      <c r="Z1833" s="233">
        <v>45991</v>
      </c>
      <c r="AA1833" s="234">
        <v>7</v>
      </c>
      <c r="AB1833" s="232">
        <v>719.92</v>
      </c>
    </row>
    <row r="1834" spans="1:28" x14ac:dyDescent="0.25">
      <c r="A1834" s="16" t="s">
        <v>873</v>
      </c>
      <c r="B1834" s="16" t="s">
        <v>3474</v>
      </c>
      <c r="C1834" s="16" t="s">
        <v>7238</v>
      </c>
      <c r="D1834" s="16" t="s">
        <v>7239</v>
      </c>
      <c r="F1834" s="16" t="s">
        <v>3640</v>
      </c>
      <c r="G1834" s="16" t="s">
        <v>3641</v>
      </c>
      <c r="H1834" s="238">
        <v>1</v>
      </c>
      <c r="I1834" s="238">
        <v>0</v>
      </c>
      <c r="J1834" s="238">
        <v>0</v>
      </c>
      <c r="K1834" s="238">
        <v>0</v>
      </c>
      <c r="L1834" s="238">
        <v>0</v>
      </c>
      <c r="M1834" s="238">
        <v>0</v>
      </c>
      <c r="N1834" s="238">
        <v>0</v>
      </c>
      <c r="O1834" s="238">
        <v>0</v>
      </c>
      <c r="P1834" s="238">
        <v>0</v>
      </c>
      <c r="Q1834" s="232">
        <v>11.11</v>
      </c>
      <c r="R1834" s="232">
        <v>0</v>
      </c>
      <c r="S1834" s="232">
        <v>0</v>
      </c>
      <c r="T1834" s="232">
        <v>0</v>
      </c>
      <c r="U1834" s="232">
        <v>0</v>
      </c>
      <c r="V1834" s="232">
        <v>0</v>
      </c>
      <c r="W1834" s="232">
        <v>0</v>
      </c>
      <c r="X1834" s="232">
        <v>0</v>
      </c>
      <c r="Y1834" s="232">
        <v>0</v>
      </c>
      <c r="Z1834" s="233">
        <v>45991</v>
      </c>
      <c r="AA1834" s="234">
        <v>1</v>
      </c>
      <c r="AB1834" s="232">
        <v>11.11</v>
      </c>
    </row>
    <row r="1835" spans="1:28" x14ac:dyDescent="0.25">
      <c r="A1835" s="16" t="s">
        <v>873</v>
      </c>
      <c r="B1835" s="16" t="s">
        <v>3474</v>
      </c>
      <c r="C1835" s="16" t="s">
        <v>7240</v>
      </c>
      <c r="D1835" s="16" t="s">
        <v>7241</v>
      </c>
      <c r="F1835" s="16" t="s">
        <v>3640</v>
      </c>
      <c r="G1835" s="16" t="s">
        <v>3641</v>
      </c>
      <c r="H1835" s="238">
        <v>3</v>
      </c>
      <c r="I1835" s="238">
        <v>0</v>
      </c>
      <c r="J1835" s="238">
        <v>0</v>
      </c>
      <c r="K1835" s="238">
        <v>0</v>
      </c>
      <c r="L1835" s="238">
        <v>0</v>
      </c>
      <c r="M1835" s="238">
        <v>0</v>
      </c>
      <c r="N1835" s="238">
        <v>0</v>
      </c>
      <c r="O1835" s="238">
        <v>0</v>
      </c>
      <c r="P1835" s="238">
        <v>0</v>
      </c>
      <c r="Q1835" s="232">
        <v>33.33</v>
      </c>
      <c r="R1835" s="232">
        <v>0</v>
      </c>
      <c r="S1835" s="232">
        <v>0</v>
      </c>
      <c r="T1835" s="232">
        <v>0</v>
      </c>
      <c r="U1835" s="232">
        <v>0</v>
      </c>
      <c r="V1835" s="232">
        <v>0</v>
      </c>
      <c r="W1835" s="232">
        <v>0</v>
      </c>
      <c r="X1835" s="232">
        <v>0</v>
      </c>
      <c r="Y1835" s="232">
        <v>0</v>
      </c>
      <c r="Z1835" s="233">
        <v>45991</v>
      </c>
      <c r="AA1835" s="234">
        <v>3</v>
      </c>
      <c r="AB1835" s="232">
        <v>33.33</v>
      </c>
    </row>
    <row r="1836" spans="1:28" x14ac:dyDescent="0.25">
      <c r="A1836" s="16" t="s">
        <v>873</v>
      </c>
      <c r="B1836" s="16" t="s">
        <v>3474</v>
      </c>
      <c r="C1836" s="16" t="s">
        <v>7242</v>
      </c>
      <c r="D1836" s="16" t="s">
        <v>7243</v>
      </c>
      <c r="F1836" s="16" t="s">
        <v>3640</v>
      </c>
      <c r="G1836" s="16" t="s">
        <v>3641</v>
      </c>
      <c r="H1836" s="238">
        <v>1</v>
      </c>
      <c r="I1836" s="238">
        <v>0</v>
      </c>
      <c r="J1836" s="238">
        <v>0</v>
      </c>
      <c r="K1836" s="238">
        <v>0</v>
      </c>
      <c r="L1836" s="238">
        <v>0</v>
      </c>
      <c r="M1836" s="238">
        <v>0</v>
      </c>
      <c r="N1836" s="238">
        <v>0</v>
      </c>
      <c r="O1836" s="238">
        <v>0</v>
      </c>
      <c r="P1836" s="238">
        <v>0</v>
      </c>
      <c r="Q1836" s="232">
        <v>11.11</v>
      </c>
      <c r="R1836" s="232">
        <v>0</v>
      </c>
      <c r="S1836" s="232">
        <v>0</v>
      </c>
      <c r="T1836" s="232">
        <v>0</v>
      </c>
      <c r="U1836" s="232">
        <v>0</v>
      </c>
      <c r="V1836" s="232">
        <v>0</v>
      </c>
      <c r="W1836" s="232">
        <v>0</v>
      </c>
      <c r="X1836" s="232">
        <v>0</v>
      </c>
      <c r="Y1836" s="232">
        <v>0</v>
      </c>
      <c r="Z1836" s="233">
        <v>45991</v>
      </c>
      <c r="AA1836" s="234">
        <v>1</v>
      </c>
      <c r="AB1836" s="232">
        <v>11.11</v>
      </c>
    </row>
    <row r="1837" spans="1:28" x14ac:dyDescent="0.25">
      <c r="A1837" s="16" t="s">
        <v>873</v>
      </c>
      <c r="B1837" s="16" t="s">
        <v>3474</v>
      </c>
      <c r="C1837" s="16" t="s">
        <v>7244</v>
      </c>
      <c r="D1837" s="16" t="s">
        <v>7245</v>
      </c>
      <c r="F1837" s="16" t="s">
        <v>3640</v>
      </c>
      <c r="G1837" s="16" t="s">
        <v>3641</v>
      </c>
      <c r="H1837" s="238">
        <v>1</v>
      </c>
      <c r="I1837" s="238">
        <v>0</v>
      </c>
      <c r="J1837" s="238">
        <v>0</v>
      </c>
      <c r="K1837" s="238">
        <v>0</v>
      </c>
      <c r="L1837" s="238">
        <v>0</v>
      </c>
      <c r="M1837" s="238">
        <v>0</v>
      </c>
      <c r="N1837" s="238">
        <v>0</v>
      </c>
      <c r="O1837" s="238">
        <v>0</v>
      </c>
      <c r="P1837" s="238">
        <v>0</v>
      </c>
      <c r="Q1837" s="232">
        <v>11.11</v>
      </c>
      <c r="R1837" s="232">
        <v>0</v>
      </c>
      <c r="S1837" s="232">
        <v>0</v>
      </c>
      <c r="T1837" s="232">
        <v>0</v>
      </c>
      <c r="U1837" s="232">
        <v>0</v>
      </c>
      <c r="V1837" s="232">
        <v>0</v>
      </c>
      <c r="W1837" s="232">
        <v>0</v>
      </c>
      <c r="X1837" s="232">
        <v>0</v>
      </c>
      <c r="Y1837" s="232">
        <v>0</v>
      </c>
      <c r="Z1837" s="233">
        <v>45991</v>
      </c>
      <c r="AA1837" s="234">
        <v>1</v>
      </c>
      <c r="AB1837" s="232">
        <v>11.11</v>
      </c>
    </row>
    <row r="1838" spans="1:28" x14ac:dyDescent="0.25">
      <c r="A1838" s="16" t="s">
        <v>873</v>
      </c>
      <c r="B1838" s="16" t="s">
        <v>3474</v>
      </c>
      <c r="C1838" s="16" t="s">
        <v>7246</v>
      </c>
      <c r="D1838" s="16" t="s">
        <v>7247</v>
      </c>
      <c r="F1838" s="16" t="s">
        <v>3640</v>
      </c>
      <c r="G1838" s="16" t="s">
        <v>3641</v>
      </c>
      <c r="H1838" s="238">
        <v>5</v>
      </c>
      <c r="I1838" s="238">
        <v>0</v>
      </c>
      <c r="J1838" s="238">
        <v>0</v>
      </c>
      <c r="K1838" s="238">
        <v>0</v>
      </c>
      <c r="L1838" s="238">
        <v>0</v>
      </c>
      <c r="M1838" s="238">
        <v>0</v>
      </c>
      <c r="N1838" s="238">
        <v>0</v>
      </c>
      <c r="O1838" s="238">
        <v>0</v>
      </c>
      <c r="P1838" s="238">
        <v>0</v>
      </c>
      <c r="Q1838" s="232">
        <v>55.55</v>
      </c>
      <c r="R1838" s="232">
        <v>0</v>
      </c>
      <c r="S1838" s="232">
        <v>0</v>
      </c>
      <c r="T1838" s="232">
        <v>0</v>
      </c>
      <c r="U1838" s="232">
        <v>0</v>
      </c>
      <c r="V1838" s="232">
        <v>0</v>
      </c>
      <c r="W1838" s="232">
        <v>0</v>
      </c>
      <c r="X1838" s="232">
        <v>0</v>
      </c>
      <c r="Y1838" s="232">
        <v>0</v>
      </c>
      <c r="Z1838" s="233">
        <v>45991</v>
      </c>
      <c r="AA1838" s="234">
        <v>5</v>
      </c>
      <c r="AB1838" s="232">
        <v>55.55</v>
      </c>
    </row>
    <row r="1839" spans="1:28" x14ac:dyDescent="0.25">
      <c r="A1839" s="16" t="s">
        <v>873</v>
      </c>
      <c r="B1839" s="16" t="s">
        <v>3474</v>
      </c>
      <c r="C1839" s="16" t="s">
        <v>7248</v>
      </c>
      <c r="D1839" s="16" t="s">
        <v>7249</v>
      </c>
      <c r="F1839" s="16" t="s">
        <v>3640</v>
      </c>
      <c r="G1839" s="16" t="s">
        <v>3641</v>
      </c>
      <c r="H1839" s="238">
        <v>6</v>
      </c>
      <c r="I1839" s="238">
        <v>0</v>
      </c>
      <c r="J1839" s="238">
        <v>0</v>
      </c>
      <c r="K1839" s="238">
        <v>0</v>
      </c>
      <c r="L1839" s="238">
        <v>0</v>
      </c>
      <c r="M1839" s="238">
        <v>0</v>
      </c>
      <c r="N1839" s="238">
        <v>0</v>
      </c>
      <c r="O1839" s="238">
        <v>0</v>
      </c>
      <c r="P1839" s="238">
        <v>0</v>
      </c>
      <c r="Q1839" s="232">
        <v>483.06</v>
      </c>
      <c r="R1839" s="232">
        <v>0</v>
      </c>
      <c r="S1839" s="232">
        <v>0</v>
      </c>
      <c r="T1839" s="232">
        <v>0</v>
      </c>
      <c r="U1839" s="232">
        <v>0</v>
      </c>
      <c r="V1839" s="232">
        <v>0</v>
      </c>
      <c r="W1839" s="232">
        <v>0</v>
      </c>
      <c r="X1839" s="232">
        <v>0</v>
      </c>
      <c r="Y1839" s="232">
        <v>0</v>
      </c>
      <c r="Z1839" s="233">
        <v>45991</v>
      </c>
      <c r="AA1839" s="234">
        <v>6</v>
      </c>
      <c r="AB1839" s="232">
        <v>483.06</v>
      </c>
    </row>
    <row r="1840" spans="1:28" x14ac:dyDescent="0.25">
      <c r="A1840" s="16" t="s">
        <v>873</v>
      </c>
      <c r="B1840" s="16" t="s">
        <v>3474</v>
      </c>
      <c r="C1840" s="16" t="s">
        <v>7250</v>
      </c>
      <c r="D1840" s="16" t="s">
        <v>7251</v>
      </c>
      <c r="F1840" s="16" t="s">
        <v>3640</v>
      </c>
      <c r="G1840" s="16" t="s">
        <v>3641</v>
      </c>
      <c r="H1840" s="238">
        <v>1</v>
      </c>
      <c r="I1840" s="238">
        <v>0</v>
      </c>
      <c r="J1840" s="238">
        <v>0</v>
      </c>
      <c r="K1840" s="238">
        <v>0</v>
      </c>
      <c r="L1840" s="238">
        <v>0</v>
      </c>
      <c r="M1840" s="238">
        <v>0</v>
      </c>
      <c r="N1840" s="238">
        <v>0</v>
      </c>
      <c r="O1840" s="238">
        <v>0</v>
      </c>
      <c r="P1840" s="238">
        <v>0</v>
      </c>
      <c r="Q1840" s="232">
        <v>11.11</v>
      </c>
      <c r="R1840" s="232">
        <v>0</v>
      </c>
      <c r="S1840" s="232">
        <v>0</v>
      </c>
      <c r="T1840" s="232">
        <v>0</v>
      </c>
      <c r="U1840" s="232">
        <v>0</v>
      </c>
      <c r="V1840" s="232">
        <v>0</v>
      </c>
      <c r="W1840" s="232">
        <v>0</v>
      </c>
      <c r="X1840" s="232">
        <v>0</v>
      </c>
      <c r="Y1840" s="232">
        <v>0</v>
      </c>
      <c r="Z1840" s="233">
        <v>45991</v>
      </c>
      <c r="AA1840" s="234">
        <v>1</v>
      </c>
      <c r="AB1840" s="232">
        <v>11.11</v>
      </c>
    </row>
    <row r="1841" spans="1:28" x14ac:dyDescent="0.25">
      <c r="A1841" s="16" t="s">
        <v>873</v>
      </c>
      <c r="B1841" s="16" t="s">
        <v>3474</v>
      </c>
      <c r="C1841" s="16" t="s">
        <v>7252</v>
      </c>
      <c r="D1841" s="16" t="s">
        <v>7253</v>
      </c>
      <c r="F1841" s="16" t="s">
        <v>3640</v>
      </c>
      <c r="G1841" s="16" t="s">
        <v>3641</v>
      </c>
      <c r="H1841" s="238">
        <v>9</v>
      </c>
      <c r="I1841" s="238">
        <v>0</v>
      </c>
      <c r="J1841" s="238">
        <v>0</v>
      </c>
      <c r="K1841" s="238">
        <v>0</v>
      </c>
      <c r="L1841" s="238">
        <v>0</v>
      </c>
      <c r="M1841" s="238">
        <v>0</v>
      </c>
      <c r="N1841" s="238">
        <v>0</v>
      </c>
      <c r="O1841" s="238">
        <v>0</v>
      </c>
      <c r="P1841" s="238">
        <v>0</v>
      </c>
      <c r="Q1841" s="232">
        <v>99.99</v>
      </c>
      <c r="R1841" s="232">
        <v>0</v>
      </c>
      <c r="S1841" s="232">
        <v>0</v>
      </c>
      <c r="T1841" s="232">
        <v>0</v>
      </c>
      <c r="U1841" s="232">
        <v>0</v>
      </c>
      <c r="V1841" s="232">
        <v>0</v>
      </c>
      <c r="W1841" s="232">
        <v>0</v>
      </c>
      <c r="X1841" s="232">
        <v>0</v>
      </c>
      <c r="Y1841" s="232">
        <v>0</v>
      </c>
      <c r="Z1841" s="233">
        <v>45991</v>
      </c>
      <c r="AA1841" s="234">
        <v>9</v>
      </c>
      <c r="AB1841" s="232">
        <v>99.99</v>
      </c>
    </row>
    <row r="1842" spans="1:28" x14ac:dyDescent="0.25">
      <c r="A1842" s="16" t="s">
        <v>873</v>
      </c>
      <c r="B1842" s="16" t="s">
        <v>3474</v>
      </c>
      <c r="C1842" s="16" t="s">
        <v>7254</v>
      </c>
      <c r="D1842" s="16" t="s">
        <v>7255</v>
      </c>
      <c r="F1842" s="16" t="s">
        <v>3640</v>
      </c>
      <c r="G1842" s="16" t="s">
        <v>3641</v>
      </c>
      <c r="H1842" s="238">
        <v>1</v>
      </c>
      <c r="I1842" s="238">
        <v>0</v>
      </c>
      <c r="J1842" s="238">
        <v>0</v>
      </c>
      <c r="K1842" s="238">
        <v>0</v>
      </c>
      <c r="L1842" s="238">
        <v>0</v>
      </c>
      <c r="M1842" s="238">
        <v>0</v>
      </c>
      <c r="N1842" s="238">
        <v>0</v>
      </c>
      <c r="O1842" s="238">
        <v>0</v>
      </c>
      <c r="P1842" s="238">
        <v>0</v>
      </c>
      <c r="Q1842" s="232">
        <v>11.11</v>
      </c>
      <c r="R1842" s="232">
        <v>0</v>
      </c>
      <c r="S1842" s="232">
        <v>0</v>
      </c>
      <c r="T1842" s="232">
        <v>0</v>
      </c>
      <c r="U1842" s="232">
        <v>0</v>
      </c>
      <c r="V1842" s="232">
        <v>0</v>
      </c>
      <c r="W1842" s="232">
        <v>0</v>
      </c>
      <c r="X1842" s="232">
        <v>0</v>
      </c>
      <c r="Y1842" s="232">
        <v>0</v>
      </c>
      <c r="Z1842" s="233">
        <v>45991</v>
      </c>
      <c r="AA1842" s="234">
        <v>1</v>
      </c>
      <c r="AB1842" s="232">
        <v>11.11</v>
      </c>
    </row>
    <row r="1843" spans="1:28" x14ac:dyDescent="0.25">
      <c r="A1843" s="16" t="s">
        <v>873</v>
      </c>
      <c r="B1843" s="16" t="s">
        <v>3474</v>
      </c>
      <c r="C1843" s="16" t="s">
        <v>7256</v>
      </c>
      <c r="D1843" s="16" t="s">
        <v>7257</v>
      </c>
      <c r="F1843" s="16" t="s">
        <v>3640</v>
      </c>
      <c r="G1843" s="16" t="s">
        <v>3641</v>
      </c>
      <c r="H1843" s="238">
        <v>1</v>
      </c>
      <c r="I1843" s="238">
        <v>0</v>
      </c>
      <c r="J1843" s="238">
        <v>0</v>
      </c>
      <c r="K1843" s="238">
        <v>0</v>
      </c>
      <c r="L1843" s="238">
        <v>0</v>
      </c>
      <c r="M1843" s="238">
        <v>0</v>
      </c>
      <c r="N1843" s="238">
        <v>0</v>
      </c>
      <c r="O1843" s="238">
        <v>0</v>
      </c>
      <c r="P1843" s="238">
        <v>0</v>
      </c>
      <c r="Q1843" s="232">
        <v>11.11</v>
      </c>
      <c r="R1843" s="232">
        <v>0</v>
      </c>
      <c r="S1843" s="232">
        <v>0</v>
      </c>
      <c r="T1843" s="232">
        <v>0</v>
      </c>
      <c r="U1843" s="232">
        <v>0</v>
      </c>
      <c r="V1843" s="232">
        <v>0</v>
      </c>
      <c r="W1843" s="232">
        <v>0</v>
      </c>
      <c r="X1843" s="232">
        <v>0</v>
      </c>
      <c r="Y1843" s="232">
        <v>0</v>
      </c>
      <c r="Z1843" s="233">
        <v>45991</v>
      </c>
      <c r="AA1843" s="234">
        <v>1</v>
      </c>
      <c r="AB1843" s="232">
        <v>11.11</v>
      </c>
    </row>
    <row r="1844" spans="1:28" x14ac:dyDescent="0.25">
      <c r="A1844" s="16" t="s">
        <v>873</v>
      </c>
      <c r="B1844" s="16" t="s">
        <v>3474</v>
      </c>
      <c r="C1844" s="16" t="s">
        <v>7258</v>
      </c>
      <c r="D1844" s="16" t="s">
        <v>7259</v>
      </c>
      <c r="F1844" s="16" t="s">
        <v>3640</v>
      </c>
      <c r="G1844" s="16" t="s">
        <v>3641</v>
      </c>
      <c r="H1844" s="238">
        <v>5</v>
      </c>
      <c r="I1844" s="238">
        <v>0</v>
      </c>
      <c r="J1844" s="238">
        <v>0</v>
      </c>
      <c r="K1844" s="238">
        <v>0</v>
      </c>
      <c r="L1844" s="238">
        <v>0</v>
      </c>
      <c r="M1844" s="238">
        <v>0</v>
      </c>
      <c r="N1844" s="238">
        <v>0</v>
      </c>
      <c r="O1844" s="238">
        <v>0</v>
      </c>
      <c r="P1844" s="238">
        <v>0</v>
      </c>
      <c r="Q1844" s="232">
        <v>55.55</v>
      </c>
      <c r="R1844" s="232">
        <v>0</v>
      </c>
      <c r="S1844" s="232">
        <v>0</v>
      </c>
      <c r="T1844" s="232">
        <v>0</v>
      </c>
      <c r="U1844" s="232">
        <v>0</v>
      </c>
      <c r="V1844" s="232">
        <v>0</v>
      </c>
      <c r="W1844" s="232">
        <v>0</v>
      </c>
      <c r="X1844" s="232">
        <v>0</v>
      </c>
      <c r="Y1844" s="232">
        <v>0</v>
      </c>
      <c r="Z1844" s="233">
        <v>45991</v>
      </c>
      <c r="AA1844" s="234">
        <v>5</v>
      </c>
      <c r="AB1844" s="232">
        <v>55.55</v>
      </c>
    </row>
    <row r="1845" spans="1:28" x14ac:dyDescent="0.25">
      <c r="A1845" s="16" t="s">
        <v>873</v>
      </c>
      <c r="B1845" s="16" t="s">
        <v>3474</v>
      </c>
      <c r="C1845" s="16" t="s">
        <v>7260</v>
      </c>
      <c r="D1845" s="16" t="s">
        <v>7261</v>
      </c>
      <c r="F1845" s="16" t="s">
        <v>3640</v>
      </c>
      <c r="G1845" s="16" t="s">
        <v>3641</v>
      </c>
      <c r="H1845" s="238">
        <v>13</v>
      </c>
      <c r="I1845" s="238">
        <v>0</v>
      </c>
      <c r="J1845" s="238">
        <v>0</v>
      </c>
      <c r="K1845" s="238">
        <v>0</v>
      </c>
      <c r="L1845" s="238">
        <v>0</v>
      </c>
      <c r="M1845" s="238">
        <v>0</v>
      </c>
      <c r="N1845" s="238">
        <v>0</v>
      </c>
      <c r="O1845" s="238">
        <v>0</v>
      </c>
      <c r="P1845" s="238">
        <v>0</v>
      </c>
      <c r="Q1845" s="232">
        <v>144.43</v>
      </c>
      <c r="R1845" s="232">
        <v>0</v>
      </c>
      <c r="S1845" s="232">
        <v>0</v>
      </c>
      <c r="T1845" s="232">
        <v>0</v>
      </c>
      <c r="U1845" s="232">
        <v>0</v>
      </c>
      <c r="V1845" s="232">
        <v>0</v>
      </c>
      <c r="W1845" s="232">
        <v>0</v>
      </c>
      <c r="X1845" s="232">
        <v>0</v>
      </c>
      <c r="Y1845" s="232">
        <v>0</v>
      </c>
      <c r="Z1845" s="233">
        <v>45991</v>
      </c>
      <c r="AA1845" s="234">
        <v>13</v>
      </c>
      <c r="AB1845" s="232">
        <v>144.43</v>
      </c>
    </row>
    <row r="1846" spans="1:28" x14ac:dyDescent="0.25">
      <c r="A1846" s="16" t="s">
        <v>873</v>
      </c>
      <c r="B1846" s="16" t="s">
        <v>3474</v>
      </c>
      <c r="C1846" s="16" t="s">
        <v>7262</v>
      </c>
      <c r="D1846" s="16" t="s">
        <v>7263</v>
      </c>
      <c r="F1846" s="16" t="s">
        <v>3640</v>
      </c>
      <c r="G1846" s="16" t="s">
        <v>3641</v>
      </c>
      <c r="H1846" s="238">
        <v>5</v>
      </c>
      <c r="I1846" s="238">
        <v>0</v>
      </c>
      <c r="J1846" s="238">
        <v>0</v>
      </c>
      <c r="K1846" s="238">
        <v>0</v>
      </c>
      <c r="L1846" s="238">
        <v>0</v>
      </c>
      <c r="M1846" s="238">
        <v>0</v>
      </c>
      <c r="N1846" s="238">
        <v>0</v>
      </c>
      <c r="O1846" s="238">
        <v>0</v>
      </c>
      <c r="P1846" s="238">
        <v>0</v>
      </c>
      <c r="Q1846" s="232">
        <v>55.55</v>
      </c>
      <c r="R1846" s="232">
        <v>0</v>
      </c>
      <c r="S1846" s="232">
        <v>0</v>
      </c>
      <c r="T1846" s="232">
        <v>0</v>
      </c>
      <c r="U1846" s="232">
        <v>0</v>
      </c>
      <c r="V1846" s="232">
        <v>0</v>
      </c>
      <c r="W1846" s="232">
        <v>0</v>
      </c>
      <c r="X1846" s="232">
        <v>0</v>
      </c>
      <c r="Y1846" s="232">
        <v>0</v>
      </c>
      <c r="Z1846" s="233">
        <v>45991</v>
      </c>
      <c r="AA1846" s="234">
        <v>5</v>
      </c>
      <c r="AB1846" s="232">
        <v>55.55</v>
      </c>
    </row>
    <row r="1847" spans="1:28" x14ac:dyDescent="0.25">
      <c r="A1847" s="16" t="s">
        <v>873</v>
      </c>
      <c r="B1847" s="16" t="s">
        <v>3474</v>
      </c>
      <c r="C1847" s="16" t="s">
        <v>7264</v>
      </c>
      <c r="D1847" s="16" t="s">
        <v>7265</v>
      </c>
      <c r="F1847" s="16" t="s">
        <v>3640</v>
      </c>
      <c r="G1847" s="16" t="s">
        <v>3641</v>
      </c>
      <c r="H1847" s="231">
        <v>1</v>
      </c>
      <c r="I1847" s="231">
        <v>0</v>
      </c>
      <c r="J1847" s="231">
        <v>0</v>
      </c>
      <c r="K1847" s="231">
        <v>0</v>
      </c>
      <c r="L1847" s="231">
        <v>0</v>
      </c>
      <c r="M1847" s="231">
        <v>0</v>
      </c>
      <c r="N1847" s="231">
        <v>0</v>
      </c>
      <c r="O1847" s="231">
        <v>0</v>
      </c>
      <c r="P1847" s="231">
        <v>0</v>
      </c>
      <c r="Q1847" s="232">
        <v>11.11</v>
      </c>
      <c r="R1847" s="232">
        <v>0</v>
      </c>
      <c r="S1847" s="232">
        <v>0</v>
      </c>
      <c r="T1847" s="232">
        <v>0</v>
      </c>
      <c r="U1847" s="232">
        <v>0</v>
      </c>
      <c r="V1847" s="232">
        <v>0</v>
      </c>
      <c r="W1847" s="232">
        <v>0</v>
      </c>
      <c r="X1847" s="232">
        <v>0</v>
      </c>
      <c r="Y1847" s="232">
        <v>0</v>
      </c>
      <c r="Z1847" s="233">
        <v>45991</v>
      </c>
      <c r="AA1847" s="234">
        <v>1</v>
      </c>
      <c r="AB1847" s="232">
        <v>11.11</v>
      </c>
    </row>
    <row r="1848" spans="1:28" x14ac:dyDescent="0.25">
      <c r="A1848" s="16" t="s">
        <v>873</v>
      </c>
      <c r="B1848" s="16" t="s">
        <v>3474</v>
      </c>
      <c r="C1848" s="16" t="s">
        <v>7266</v>
      </c>
      <c r="D1848" s="16" t="s">
        <v>7267</v>
      </c>
      <c r="F1848" s="16" t="s">
        <v>3640</v>
      </c>
      <c r="G1848" s="16" t="s">
        <v>3641</v>
      </c>
      <c r="H1848" s="231">
        <v>3</v>
      </c>
      <c r="I1848" s="231">
        <v>0</v>
      </c>
      <c r="J1848" s="231">
        <v>0</v>
      </c>
      <c r="K1848" s="231">
        <v>0</v>
      </c>
      <c r="L1848" s="231">
        <v>0</v>
      </c>
      <c r="M1848" s="231">
        <v>0</v>
      </c>
      <c r="N1848" s="231">
        <v>0</v>
      </c>
      <c r="O1848" s="231">
        <v>0</v>
      </c>
      <c r="P1848" s="231">
        <v>0</v>
      </c>
      <c r="Q1848" s="232">
        <v>33.33</v>
      </c>
      <c r="R1848" s="232">
        <v>0</v>
      </c>
      <c r="S1848" s="232">
        <v>0</v>
      </c>
      <c r="T1848" s="232">
        <v>0</v>
      </c>
      <c r="U1848" s="232">
        <v>0</v>
      </c>
      <c r="V1848" s="232">
        <v>0</v>
      </c>
      <c r="W1848" s="232">
        <v>0</v>
      </c>
      <c r="X1848" s="232">
        <v>0</v>
      </c>
      <c r="Y1848" s="232">
        <v>0</v>
      </c>
      <c r="Z1848" s="233">
        <v>45991</v>
      </c>
      <c r="AA1848" s="234">
        <v>3</v>
      </c>
      <c r="AB1848" s="232">
        <v>33.33</v>
      </c>
    </row>
    <row r="1849" spans="1:28" x14ac:dyDescent="0.25">
      <c r="A1849" s="16" t="s">
        <v>873</v>
      </c>
      <c r="B1849" s="16" t="s">
        <v>3474</v>
      </c>
      <c r="C1849" s="16" t="s">
        <v>7268</v>
      </c>
      <c r="D1849" s="16" t="s">
        <v>7269</v>
      </c>
      <c r="F1849" s="16" t="s">
        <v>3640</v>
      </c>
      <c r="G1849" s="16" t="s">
        <v>3641</v>
      </c>
      <c r="H1849" s="231">
        <v>1</v>
      </c>
      <c r="I1849" s="231">
        <v>0</v>
      </c>
      <c r="J1849" s="231">
        <v>0</v>
      </c>
      <c r="K1849" s="231">
        <v>0</v>
      </c>
      <c r="L1849" s="231">
        <v>0</v>
      </c>
      <c r="M1849" s="231">
        <v>0</v>
      </c>
      <c r="N1849" s="231">
        <v>0</v>
      </c>
      <c r="O1849" s="231">
        <v>0</v>
      </c>
      <c r="P1849" s="231">
        <v>0</v>
      </c>
      <c r="Q1849" s="232">
        <v>11.11</v>
      </c>
      <c r="R1849" s="232">
        <v>0</v>
      </c>
      <c r="S1849" s="232">
        <v>0</v>
      </c>
      <c r="T1849" s="232">
        <v>0</v>
      </c>
      <c r="U1849" s="232">
        <v>0</v>
      </c>
      <c r="V1849" s="232">
        <v>0</v>
      </c>
      <c r="W1849" s="232">
        <v>0</v>
      </c>
      <c r="X1849" s="232">
        <v>0</v>
      </c>
      <c r="Y1849" s="232">
        <v>0</v>
      </c>
      <c r="Z1849" s="233">
        <v>45991</v>
      </c>
      <c r="AA1849" s="234">
        <v>1</v>
      </c>
      <c r="AB1849" s="232">
        <v>11.11</v>
      </c>
    </row>
    <row r="1850" spans="1:28" x14ac:dyDescent="0.25">
      <c r="A1850" s="16" t="s">
        <v>873</v>
      </c>
      <c r="B1850" s="16" t="s">
        <v>3474</v>
      </c>
      <c r="C1850" s="16" t="s">
        <v>7270</v>
      </c>
      <c r="D1850" s="16" t="s">
        <v>7271</v>
      </c>
      <c r="F1850" s="16" t="s">
        <v>3640</v>
      </c>
      <c r="G1850" s="16" t="s">
        <v>3641</v>
      </c>
      <c r="H1850" s="231">
        <v>2</v>
      </c>
      <c r="I1850" s="231">
        <v>0</v>
      </c>
      <c r="J1850" s="231">
        <v>0</v>
      </c>
      <c r="K1850" s="231">
        <v>0</v>
      </c>
      <c r="L1850" s="231">
        <v>0</v>
      </c>
      <c r="M1850" s="231">
        <v>0</v>
      </c>
      <c r="N1850" s="231">
        <v>0</v>
      </c>
      <c r="O1850" s="231">
        <v>0</v>
      </c>
      <c r="P1850" s="231">
        <v>0</v>
      </c>
      <c r="Q1850" s="232">
        <v>22.22</v>
      </c>
      <c r="R1850" s="232">
        <v>0</v>
      </c>
      <c r="S1850" s="232">
        <v>0</v>
      </c>
      <c r="T1850" s="232">
        <v>0</v>
      </c>
      <c r="U1850" s="232">
        <v>0</v>
      </c>
      <c r="V1850" s="232">
        <v>0</v>
      </c>
      <c r="W1850" s="232">
        <v>0</v>
      </c>
      <c r="X1850" s="232">
        <v>0</v>
      </c>
      <c r="Y1850" s="232">
        <v>0</v>
      </c>
      <c r="Z1850" s="233">
        <v>45991</v>
      </c>
      <c r="AA1850" s="234">
        <v>2</v>
      </c>
      <c r="AB1850" s="232">
        <v>22.22</v>
      </c>
    </row>
    <row r="1851" spans="1:28" x14ac:dyDescent="0.25">
      <c r="A1851" s="16" t="s">
        <v>873</v>
      </c>
      <c r="B1851" s="16" t="s">
        <v>3474</v>
      </c>
      <c r="C1851" s="16" t="s">
        <v>7272</v>
      </c>
      <c r="D1851" s="16" t="s">
        <v>7273</v>
      </c>
      <c r="F1851" s="16" t="s">
        <v>3640</v>
      </c>
      <c r="G1851" s="16" t="s">
        <v>3641</v>
      </c>
      <c r="H1851" s="231">
        <v>7</v>
      </c>
      <c r="I1851" s="231">
        <v>0</v>
      </c>
      <c r="J1851" s="231">
        <v>0</v>
      </c>
      <c r="K1851" s="231">
        <v>0</v>
      </c>
      <c r="L1851" s="231">
        <v>0</v>
      </c>
      <c r="M1851" s="231">
        <v>0</v>
      </c>
      <c r="N1851" s="231">
        <v>0</v>
      </c>
      <c r="O1851" s="231">
        <v>0</v>
      </c>
      <c r="P1851" s="231">
        <v>0</v>
      </c>
      <c r="Q1851" s="232">
        <v>77.77</v>
      </c>
      <c r="R1851" s="232">
        <v>0</v>
      </c>
      <c r="S1851" s="232">
        <v>0</v>
      </c>
      <c r="T1851" s="232">
        <v>0</v>
      </c>
      <c r="U1851" s="232">
        <v>0</v>
      </c>
      <c r="V1851" s="232">
        <v>0</v>
      </c>
      <c r="W1851" s="232">
        <v>0</v>
      </c>
      <c r="X1851" s="232">
        <v>0</v>
      </c>
      <c r="Y1851" s="232">
        <v>0</v>
      </c>
      <c r="Z1851" s="233">
        <v>45991</v>
      </c>
      <c r="AA1851" s="234">
        <v>7</v>
      </c>
      <c r="AB1851" s="232">
        <v>77.77</v>
      </c>
    </row>
    <row r="1852" spans="1:28" x14ac:dyDescent="0.25">
      <c r="A1852" s="16" t="s">
        <v>873</v>
      </c>
      <c r="B1852" s="16" t="s">
        <v>3474</v>
      </c>
      <c r="C1852" s="16" t="s">
        <v>7274</v>
      </c>
      <c r="D1852" s="16" t="s">
        <v>7275</v>
      </c>
      <c r="F1852" s="16" t="s">
        <v>3640</v>
      </c>
      <c r="G1852" s="16" t="s">
        <v>3641</v>
      </c>
      <c r="H1852" s="231">
        <v>3</v>
      </c>
      <c r="I1852" s="231">
        <v>0</v>
      </c>
      <c r="J1852" s="231">
        <v>0</v>
      </c>
      <c r="K1852" s="231">
        <v>0</v>
      </c>
      <c r="L1852" s="231">
        <v>0</v>
      </c>
      <c r="M1852" s="231">
        <v>0</v>
      </c>
      <c r="N1852" s="231">
        <v>0</v>
      </c>
      <c r="O1852" s="231">
        <v>0</v>
      </c>
      <c r="P1852" s="231">
        <v>0</v>
      </c>
      <c r="Q1852" s="232">
        <v>33.33</v>
      </c>
      <c r="R1852" s="232">
        <v>0</v>
      </c>
      <c r="S1852" s="232">
        <v>0</v>
      </c>
      <c r="T1852" s="232">
        <v>0</v>
      </c>
      <c r="U1852" s="232">
        <v>0</v>
      </c>
      <c r="V1852" s="232">
        <v>0</v>
      </c>
      <c r="W1852" s="232">
        <v>0</v>
      </c>
      <c r="X1852" s="232">
        <v>0</v>
      </c>
      <c r="Y1852" s="232">
        <v>0</v>
      </c>
      <c r="Z1852" s="233">
        <v>45991</v>
      </c>
      <c r="AA1852" s="234">
        <v>3</v>
      </c>
      <c r="AB1852" s="232">
        <v>33.33</v>
      </c>
    </row>
    <row r="1853" spans="1:28" x14ac:dyDescent="0.25">
      <c r="A1853" s="16" t="s">
        <v>873</v>
      </c>
      <c r="B1853" s="16" t="s">
        <v>3474</v>
      </c>
      <c r="C1853" s="16" t="s">
        <v>7276</v>
      </c>
      <c r="D1853" s="16" t="s">
        <v>7277</v>
      </c>
      <c r="F1853" s="16" t="s">
        <v>3640</v>
      </c>
      <c r="G1853" s="16" t="s">
        <v>3641</v>
      </c>
      <c r="H1853" s="231">
        <v>6</v>
      </c>
      <c r="I1853" s="231">
        <v>0</v>
      </c>
      <c r="J1853" s="231">
        <v>0</v>
      </c>
      <c r="K1853" s="231">
        <v>0</v>
      </c>
      <c r="L1853" s="231">
        <v>0</v>
      </c>
      <c r="M1853" s="231">
        <v>0</v>
      </c>
      <c r="N1853" s="231">
        <v>0</v>
      </c>
      <c r="O1853" s="231">
        <v>0</v>
      </c>
      <c r="P1853" s="231">
        <v>0</v>
      </c>
      <c r="Q1853" s="232">
        <v>66.66</v>
      </c>
      <c r="R1853" s="232">
        <v>0</v>
      </c>
      <c r="S1853" s="232">
        <v>0</v>
      </c>
      <c r="T1853" s="232">
        <v>0</v>
      </c>
      <c r="U1853" s="232">
        <v>0</v>
      </c>
      <c r="V1853" s="232">
        <v>0</v>
      </c>
      <c r="W1853" s="232">
        <v>0</v>
      </c>
      <c r="X1853" s="232">
        <v>0</v>
      </c>
      <c r="Y1853" s="232">
        <v>0</v>
      </c>
      <c r="Z1853" s="233">
        <v>45991</v>
      </c>
      <c r="AA1853" s="234">
        <v>6</v>
      </c>
      <c r="AB1853" s="232">
        <v>66.66</v>
      </c>
    </row>
    <row r="1854" spans="1:28" x14ac:dyDescent="0.25">
      <c r="A1854" s="16" t="s">
        <v>873</v>
      </c>
      <c r="B1854" s="16" t="s">
        <v>3474</v>
      </c>
      <c r="C1854" s="16" t="s">
        <v>7278</v>
      </c>
      <c r="D1854" s="16" t="s">
        <v>7279</v>
      </c>
      <c r="F1854" s="16" t="s">
        <v>3640</v>
      </c>
      <c r="G1854" s="16" t="s">
        <v>3641</v>
      </c>
      <c r="H1854" s="231">
        <v>1</v>
      </c>
      <c r="I1854" s="231">
        <v>0</v>
      </c>
      <c r="J1854" s="231">
        <v>0</v>
      </c>
      <c r="K1854" s="231">
        <v>0</v>
      </c>
      <c r="L1854" s="231">
        <v>0</v>
      </c>
      <c r="M1854" s="231">
        <v>0</v>
      </c>
      <c r="N1854" s="231">
        <v>0</v>
      </c>
      <c r="O1854" s="231">
        <v>0</v>
      </c>
      <c r="P1854" s="231">
        <v>0</v>
      </c>
      <c r="Q1854" s="232">
        <v>11.11</v>
      </c>
      <c r="R1854" s="232">
        <v>0</v>
      </c>
      <c r="S1854" s="232">
        <v>0</v>
      </c>
      <c r="T1854" s="232">
        <v>0</v>
      </c>
      <c r="U1854" s="232">
        <v>0</v>
      </c>
      <c r="V1854" s="232">
        <v>0</v>
      </c>
      <c r="W1854" s="232">
        <v>0</v>
      </c>
      <c r="X1854" s="232">
        <v>0</v>
      </c>
      <c r="Y1854" s="232">
        <v>0</v>
      </c>
      <c r="Z1854" s="233">
        <v>45991</v>
      </c>
      <c r="AA1854" s="234">
        <v>1</v>
      </c>
      <c r="AB1854" s="232">
        <v>11.11</v>
      </c>
    </row>
    <row r="1855" spans="1:28" x14ac:dyDescent="0.25">
      <c r="A1855" s="16" t="s">
        <v>873</v>
      </c>
      <c r="B1855" s="16" t="s">
        <v>3474</v>
      </c>
      <c r="C1855" s="16" t="s">
        <v>7280</v>
      </c>
      <c r="D1855" s="16" t="s">
        <v>7281</v>
      </c>
      <c r="F1855" s="16" t="s">
        <v>3640</v>
      </c>
      <c r="G1855" s="16" t="s">
        <v>3641</v>
      </c>
      <c r="H1855" s="231">
        <v>12</v>
      </c>
      <c r="I1855" s="231">
        <v>0</v>
      </c>
      <c r="J1855" s="231">
        <v>0</v>
      </c>
      <c r="K1855" s="231">
        <v>0</v>
      </c>
      <c r="L1855" s="231">
        <v>0</v>
      </c>
      <c r="M1855" s="231">
        <v>0</v>
      </c>
      <c r="N1855" s="231">
        <v>0</v>
      </c>
      <c r="O1855" s="231">
        <v>0</v>
      </c>
      <c r="P1855" s="231">
        <v>0</v>
      </c>
      <c r="Q1855" s="232">
        <v>133.32</v>
      </c>
      <c r="R1855" s="232">
        <v>0</v>
      </c>
      <c r="S1855" s="232">
        <v>0</v>
      </c>
      <c r="T1855" s="232">
        <v>0</v>
      </c>
      <c r="U1855" s="232">
        <v>0</v>
      </c>
      <c r="V1855" s="232">
        <v>0</v>
      </c>
      <c r="W1855" s="232">
        <v>0</v>
      </c>
      <c r="X1855" s="232">
        <v>0</v>
      </c>
      <c r="Y1855" s="232">
        <v>0</v>
      </c>
      <c r="Z1855" s="233">
        <v>45991</v>
      </c>
      <c r="AA1855" s="234">
        <v>12</v>
      </c>
      <c r="AB1855" s="232">
        <v>133.32</v>
      </c>
    </row>
    <row r="1856" spans="1:28" x14ac:dyDescent="0.25">
      <c r="A1856" s="16" t="s">
        <v>873</v>
      </c>
      <c r="B1856" s="16" t="s">
        <v>3474</v>
      </c>
      <c r="C1856" s="16" t="s">
        <v>7282</v>
      </c>
      <c r="D1856" s="16" t="s">
        <v>7283</v>
      </c>
      <c r="F1856" s="16" t="s">
        <v>3640</v>
      </c>
      <c r="G1856" s="16" t="s">
        <v>3641</v>
      </c>
      <c r="H1856" s="231">
        <v>1</v>
      </c>
      <c r="I1856" s="231">
        <v>0</v>
      </c>
      <c r="J1856" s="231">
        <v>0</v>
      </c>
      <c r="K1856" s="231">
        <v>0</v>
      </c>
      <c r="L1856" s="231">
        <v>0</v>
      </c>
      <c r="M1856" s="231">
        <v>0</v>
      </c>
      <c r="N1856" s="231">
        <v>0</v>
      </c>
      <c r="O1856" s="231">
        <v>0</v>
      </c>
      <c r="P1856" s="231">
        <v>0</v>
      </c>
      <c r="Q1856" s="232">
        <v>11.11</v>
      </c>
      <c r="R1856" s="232">
        <v>0</v>
      </c>
      <c r="S1856" s="232">
        <v>0</v>
      </c>
      <c r="T1856" s="232">
        <v>0</v>
      </c>
      <c r="U1856" s="232">
        <v>0</v>
      </c>
      <c r="V1856" s="232">
        <v>0</v>
      </c>
      <c r="W1856" s="232">
        <v>0</v>
      </c>
      <c r="X1856" s="232">
        <v>0</v>
      </c>
      <c r="Y1856" s="232">
        <v>0</v>
      </c>
      <c r="Z1856" s="233">
        <v>45991</v>
      </c>
      <c r="AA1856" s="234">
        <v>1</v>
      </c>
      <c r="AB1856" s="232">
        <v>11.11</v>
      </c>
    </row>
    <row r="1857" spans="1:28" x14ac:dyDescent="0.25">
      <c r="A1857" s="16" t="s">
        <v>873</v>
      </c>
      <c r="B1857" s="16" t="s">
        <v>3474</v>
      </c>
      <c r="C1857" s="16" t="s">
        <v>7284</v>
      </c>
      <c r="D1857" s="16" t="s">
        <v>7285</v>
      </c>
      <c r="F1857" s="16" t="s">
        <v>3640</v>
      </c>
      <c r="G1857" s="16" t="s">
        <v>3641</v>
      </c>
      <c r="H1857" s="231">
        <v>10</v>
      </c>
      <c r="I1857" s="231">
        <v>0</v>
      </c>
      <c r="J1857" s="231">
        <v>0</v>
      </c>
      <c r="K1857" s="231">
        <v>0</v>
      </c>
      <c r="L1857" s="231">
        <v>0</v>
      </c>
      <c r="M1857" s="231">
        <v>0</v>
      </c>
      <c r="N1857" s="231">
        <v>0</v>
      </c>
      <c r="O1857" s="231">
        <v>0</v>
      </c>
      <c r="P1857" s="231">
        <v>0</v>
      </c>
      <c r="Q1857" s="232">
        <v>111.1</v>
      </c>
      <c r="R1857" s="232">
        <v>0</v>
      </c>
      <c r="S1857" s="232">
        <v>0</v>
      </c>
      <c r="T1857" s="232">
        <v>0</v>
      </c>
      <c r="U1857" s="232">
        <v>0</v>
      </c>
      <c r="V1857" s="232">
        <v>0</v>
      </c>
      <c r="W1857" s="232">
        <v>0</v>
      </c>
      <c r="X1857" s="232">
        <v>0</v>
      </c>
      <c r="Y1857" s="232">
        <v>0</v>
      </c>
      <c r="Z1857" s="233">
        <v>45991</v>
      </c>
      <c r="AA1857" s="234">
        <v>10</v>
      </c>
      <c r="AB1857" s="232">
        <v>111.1</v>
      </c>
    </row>
    <row r="1858" spans="1:28" x14ac:dyDescent="0.25">
      <c r="A1858" s="16" t="s">
        <v>873</v>
      </c>
      <c r="B1858" s="16" t="s">
        <v>3474</v>
      </c>
      <c r="C1858" s="16" t="s">
        <v>7286</v>
      </c>
      <c r="D1858" s="16" t="s">
        <v>7287</v>
      </c>
      <c r="F1858" s="16" t="s">
        <v>3640</v>
      </c>
      <c r="G1858" s="16" t="s">
        <v>3641</v>
      </c>
      <c r="H1858" s="231">
        <v>5</v>
      </c>
      <c r="I1858" s="231">
        <v>0</v>
      </c>
      <c r="J1858" s="231">
        <v>0</v>
      </c>
      <c r="K1858" s="231">
        <v>0</v>
      </c>
      <c r="L1858" s="231">
        <v>0</v>
      </c>
      <c r="M1858" s="231">
        <v>0</v>
      </c>
      <c r="N1858" s="231">
        <v>0</v>
      </c>
      <c r="O1858" s="231">
        <v>0</v>
      </c>
      <c r="P1858" s="231">
        <v>0</v>
      </c>
      <c r="Q1858" s="232">
        <v>383.35</v>
      </c>
      <c r="R1858" s="232">
        <v>0</v>
      </c>
      <c r="S1858" s="232">
        <v>0</v>
      </c>
      <c r="T1858" s="232">
        <v>0</v>
      </c>
      <c r="U1858" s="232">
        <v>0</v>
      </c>
      <c r="V1858" s="232">
        <v>0</v>
      </c>
      <c r="W1858" s="232">
        <v>0</v>
      </c>
      <c r="X1858" s="232">
        <v>0</v>
      </c>
      <c r="Y1858" s="232">
        <v>0</v>
      </c>
      <c r="Z1858" s="233">
        <v>45991</v>
      </c>
      <c r="AA1858" s="234">
        <v>5</v>
      </c>
      <c r="AB1858" s="232">
        <v>383.35</v>
      </c>
    </row>
    <row r="1859" spans="1:28" x14ac:dyDescent="0.25">
      <c r="A1859" s="16" t="s">
        <v>1059</v>
      </c>
      <c r="B1859" s="16" t="s">
        <v>2893</v>
      </c>
      <c r="C1859" s="16" t="s">
        <v>7288</v>
      </c>
      <c r="D1859" s="16" t="s">
        <v>7289</v>
      </c>
      <c r="F1859" s="16" t="s">
        <v>3640</v>
      </c>
      <c r="G1859" s="16" t="s">
        <v>3641</v>
      </c>
      <c r="H1859" s="231">
        <v>2</v>
      </c>
      <c r="I1859" s="231">
        <v>0</v>
      </c>
      <c r="J1859" s="231">
        <v>0</v>
      </c>
      <c r="K1859" s="231">
        <v>0</v>
      </c>
      <c r="L1859" s="231">
        <v>0</v>
      </c>
      <c r="M1859" s="231">
        <v>0</v>
      </c>
      <c r="N1859" s="231">
        <v>0</v>
      </c>
      <c r="O1859" s="231">
        <v>0</v>
      </c>
      <c r="P1859" s="231">
        <v>0</v>
      </c>
      <c r="Q1859" s="232">
        <v>0</v>
      </c>
      <c r="R1859" s="232">
        <v>0</v>
      </c>
      <c r="S1859" s="232">
        <v>0</v>
      </c>
      <c r="T1859" s="232">
        <v>0</v>
      </c>
      <c r="U1859" s="232">
        <v>0</v>
      </c>
      <c r="V1859" s="232">
        <v>0</v>
      </c>
      <c r="W1859" s="232">
        <v>0</v>
      </c>
      <c r="X1859" s="232">
        <v>0</v>
      </c>
      <c r="Y1859" s="232">
        <v>0</v>
      </c>
      <c r="Z1859" s="233">
        <v>45991</v>
      </c>
      <c r="AA1859" s="234">
        <v>2</v>
      </c>
      <c r="AB1859" s="232">
        <v>0</v>
      </c>
    </row>
    <row r="1860" spans="1:28" x14ac:dyDescent="0.25">
      <c r="A1860" s="16" t="s">
        <v>873</v>
      </c>
      <c r="B1860" s="16" t="s">
        <v>3474</v>
      </c>
      <c r="C1860" s="16" t="s">
        <v>7290</v>
      </c>
      <c r="D1860" s="16" t="s">
        <v>7291</v>
      </c>
      <c r="F1860" s="16" t="s">
        <v>3640</v>
      </c>
      <c r="G1860" s="16" t="s">
        <v>3641</v>
      </c>
      <c r="H1860" s="231">
        <v>6</v>
      </c>
      <c r="I1860" s="231">
        <v>0</v>
      </c>
      <c r="J1860" s="231">
        <v>0</v>
      </c>
      <c r="K1860" s="231">
        <v>0</v>
      </c>
      <c r="L1860" s="231">
        <v>0</v>
      </c>
      <c r="M1860" s="231">
        <v>0</v>
      </c>
      <c r="N1860" s="231">
        <v>0</v>
      </c>
      <c r="O1860" s="231">
        <v>0</v>
      </c>
      <c r="P1860" s="231">
        <v>0</v>
      </c>
      <c r="Q1860" s="232">
        <v>93.78</v>
      </c>
      <c r="R1860" s="232">
        <v>0</v>
      </c>
      <c r="S1860" s="232">
        <v>0</v>
      </c>
      <c r="T1860" s="232">
        <v>0</v>
      </c>
      <c r="U1860" s="232">
        <v>0</v>
      </c>
      <c r="V1860" s="232">
        <v>0</v>
      </c>
      <c r="W1860" s="232">
        <v>0</v>
      </c>
      <c r="X1860" s="232">
        <v>0</v>
      </c>
      <c r="Y1860" s="232">
        <v>0</v>
      </c>
      <c r="Z1860" s="233">
        <v>45991</v>
      </c>
      <c r="AA1860" s="234">
        <v>6</v>
      </c>
      <c r="AB1860" s="232">
        <v>93.78</v>
      </c>
    </row>
    <row r="1861" spans="1:28" x14ac:dyDescent="0.25">
      <c r="A1861" s="16" t="s">
        <v>2253</v>
      </c>
      <c r="B1861" s="16" t="s">
        <v>3348</v>
      </c>
      <c r="C1861" s="16" t="s">
        <v>7292</v>
      </c>
      <c r="D1861" s="16" t="s">
        <v>7293</v>
      </c>
      <c r="F1861" s="16" t="s">
        <v>3640</v>
      </c>
      <c r="G1861" s="16" t="s">
        <v>3641</v>
      </c>
      <c r="H1861" s="231">
        <v>132</v>
      </c>
      <c r="I1861" s="231">
        <v>0</v>
      </c>
      <c r="J1861" s="231">
        <v>0</v>
      </c>
      <c r="K1861" s="231">
        <v>0</v>
      </c>
      <c r="L1861" s="231">
        <v>0</v>
      </c>
      <c r="M1861" s="231">
        <v>0</v>
      </c>
      <c r="N1861" s="231">
        <v>0</v>
      </c>
      <c r="O1861" s="231">
        <v>0</v>
      </c>
      <c r="P1861" s="231">
        <v>0</v>
      </c>
      <c r="Q1861" s="232">
        <v>1193</v>
      </c>
      <c r="R1861" s="232">
        <v>0</v>
      </c>
      <c r="S1861" s="232">
        <v>0</v>
      </c>
      <c r="T1861" s="232">
        <v>0</v>
      </c>
      <c r="U1861" s="232">
        <v>0</v>
      </c>
      <c r="V1861" s="232">
        <v>0</v>
      </c>
      <c r="W1861" s="232">
        <v>0</v>
      </c>
      <c r="X1861" s="232">
        <v>0</v>
      </c>
      <c r="Y1861" s="232">
        <v>0</v>
      </c>
      <c r="Z1861" s="233">
        <v>45991</v>
      </c>
      <c r="AA1861" s="234">
        <v>132</v>
      </c>
      <c r="AB1861" s="232">
        <v>1193</v>
      </c>
    </row>
    <row r="1862" spans="1:28" x14ac:dyDescent="0.25">
      <c r="A1862" s="16" t="s">
        <v>873</v>
      </c>
      <c r="B1862" s="16" t="s">
        <v>3474</v>
      </c>
      <c r="C1862" s="16" t="s">
        <v>7294</v>
      </c>
      <c r="D1862" s="16" t="s">
        <v>7295</v>
      </c>
      <c r="F1862" s="16" t="s">
        <v>3640</v>
      </c>
      <c r="G1862" s="16" t="s">
        <v>3641</v>
      </c>
      <c r="H1862" s="231">
        <v>10</v>
      </c>
      <c r="I1862" s="231">
        <v>0</v>
      </c>
      <c r="J1862" s="231">
        <v>0</v>
      </c>
      <c r="K1862" s="231">
        <v>0</v>
      </c>
      <c r="L1862" s="231">
        <v>0</v>
      </c>
      <c r="M1862" s="231">
        <v>0</v>
      </c>
      <c r="N1862" s="231">
        <v>0</v>
      </c>
      <c r="O1862" s="231">
        <v>0</v>
      </c>
      <c r="P1862" s="231">
        <v>0</v>
      </c>
      <c r="Q1862" s="232">
        <v>399</v>
      </c>
      <c r="R1862" s="232">
        <v>0</v>
      </c>
      <c r="S1862" s="232">
        <v>0</v>
      </c>
      <c r="T1862" s="232">
        <v>0</v>
      </c>
      <c r="U1862" s="232">
        <v>0</v>
      </c>
      <c r="V1862" s="232">
        <v>0</v>
      </c>
      <c r="W1862" s="232">
        <v>0</v>
      </c>
      <c r="X1862" s="232">
        <v>0</v>
      </c>
      <c r="Y1862" s="232">
        <v>0</v>
      </c>
      <c r="Z1862" s="233">
        <v>45991</v>
      </c>
      <c r="AA1862" s="234">
        <v>10</v>
      </c>
      <c r="AB1862" s="232">
        <v>399</v>
      </c>
    </row>
    <row r="1863" spans="1:28" x14ac:dyDescent="0.25">
      <c r="A1863" s="16" t="s">
        <v>2253</v>
      </c>
      <c r="B1863" s="16" t="s">
        <v>3348</v>
      </c>
      <c r="C1863" s="16" t="s">
        <v>7296</v>
      </c>
      <c r="D1863" s="16" t="s">
        <v>7297</v>
      </c>
      <c r="F1863" s="16" t="s">
        <v>3640</v>
      </c>
      <c r="G1863" s="16" t="s">
        <v>3641</v>
      </c>
      <c r="H1863" s="231">
        <v>18</v>
      </c>
      <c r="I1863" s="231">
        <v>0</v>
      </c>
      <c r="J1863" s="231">
        <v>0</v>
      </c>
      <c r="K1863" s="231">
        <v>0</v>
      </c>
      <c r="L1863" s="231">
        <v>0</v>
      </c>
      <c r="M1863" s="231">
        <v>0</v>
      </c>
      <c r="N1863" s="231">
        <v>0</v>
      </c>
      <c r="O1863" s="231">
        <v>0</v>
      </c>
      <c r="P1863" s="231">
        <v>0</v>
      </c>
      <c r="Q1863" s="232">
        <v>0.18</v>
      </c>
      <c r="R1863" s="232">
        <v>0</v>
      </c>
      <c r="S1863" s="232">
        <v>0</v>
      </c>
      <c r="T1863" s="232">
        <v>0</v>
      </c>
      <c r="U1863" s="232">
        <v>0</v>
      </c>
      <c r="V1863" s="232">
        <v>0</v>
      </c>
      <c r="W1863" s="232">
        <v>0</v>
      </c>
      <c r="X1863" s="232">
        <v>0</v>
      </c>
      <c r="Y1863" s="232">
        <v>0</v>
      </c>
      <c r="Z1863" s="233">
        <v>45991</v>
      </c>
      <c r="AA1863" s="234">
        <v>18</v>
      </c>
      <c r="AB1863" s="232">
        <v>0.18</v>
      </c>
    </row>
    <row r="1864" spans="1:28" x14ac:dyDescent="0.25">
      <c r="A1864" s="16" t="s">
        <v>2253</v>
      </c>
      <c r="B1864" s="16" t="s">
        <v>3348</v>
      </c>
      <c r="C1864" s="16" t="s">
        <v>7298</v>
      </c>
      <c r="D1864" s="16" t="s">
        <v>7299</v>
      </c>
      <c r="F1864" s="16" t="s">
        <v>3640</v>
      </c>
      <c r="G1864" s="16" t="s">
        <v>3641</v>
      </c>
      <c r="H1864" s="231">
        <v>3</v>
      </c>
      <c r="I1864" s="231">
        <v>0</v>
      </c>
      <c r="J1864" s="231">
        <v>0</v>
      </c>
      <c r="K1864" s="231">
        <v>0</v>
      </c>
      <c r="L1864" s="231">
        <v>0</v>
      </c>
      <c r="M1864" s="231">
        <v>0</v>
      </c>
      <c r="N1864" s="231">
        <v>0</v>
      </c>
      <c r="O1864" s="231">
        <v>0</v>
      </c>
      <c r="P1864" s="231">
        <v>0</v>
      </c>
      <c r="Q1864" s="232">
        <v>22.93</v>
      </c>
      <c r="R1864" s="232">
        <v>0</v>
      </c>
      <c r="S1864" s="232">
        <v>0</v>
      </c>
      <c r="T1864" s="232">
        <v>0</v>
      </c>
      <c r="U1864" s="232">
        <v>0</v>
      </c>
      <c r="V1864" s="232">
        <v>0</v>
      </c>
      <c r="W1864" s="232">
        <v>0</v>
      </c>
      <c r="X1864" s="232">
        <v>0</v>
      </c>
      <c r="Y1864" s="232">
        <v>0</v>
      </c>
      <c r="Z1864" s="233">
        <v>45991</v>
      </c>
      <c r="AA1864" s="234">
        <v>3</v>
      </c>
      <c r="AB1864" s="232">
        <v>22.93</v>
      </c>
    </row>
    <row r="1865" spans="1:28" x14ac:dyDescent="0.25">
      <c r="A1865" s="16" t="s">
        <v>2253</v>
      </c>
      <c r="B1865" s="16" t="s">
        <v>3348</v>
      </c>
      <c r="C1865" s="16" t="s">
        <v>7300</v>
      </c>
      <c r="D1865" s="16" t="s">
        <v>7301</v>
      </c>
      <c r="F1865" s="16" t="s">
        <v>3640</v>
      </c>
      <c r="G1865" s="16" t="s">
        <v>3641</v>
      </c>
      <c r="H1865" s="231">
        <v>50</v>
      </c>
      <c r="I1865" s="231">
        <v>0</v>
      </c>
      <c r="J1865" s="231">
        <v>0</v>
      </c>
      <c r="K1865" s="231">
        <v>0</v>
      </c>
      <c r="L1865" s="231">
        <v>0</v>
      </c>
      <c r="M1865" s="231">
        <v>0</v>
      </c>
      <c r="N1865" s="231">
        <v>0</v>
      </c>
      <c r="O1865" s="231">
        <v>0</v>
      </c>
      <c r="P1865" s="231">
        <v>0</v>
      </c>
      <c r="Q1865" s="232">
        <v>0.5</v>
      </c>
      <c r="R1865" s="232">
        <v>0</v>
      </c>
      <c r="S1865" s="232">
        <v>0</v>
      </c>
      <c r="T1865" s="232">
        <v>0</v>
      </c>
      <c r="U1865" s="232">
        <v>0</v>
      </c>
      <c r="V1865" s="232">
        <v>0</v>
      </c>
      <c r="W1865" s="232">
        <v>0</v>
      </c>
      <c r="X1865" s="232">
        <v>0</v>
      </c>
      <c r="Y1865" s="232">
        <v>0</v>
      </c>
      <c r="Z1865" s="233">
        <v>45991</v>
      </c>
      <c r="AA1865" s="234">
        <v>50</v>
      </c>
      <c r="AB1865" s="232">
        <v>0.5</v>
      </c>
    </row>
    <row r="1866" spans="1:28" x14ac:dyDescent="0.25">
      <c r="A1866" s="16" t="s">
        <v>2253</v>
      </c>
      <c r="B1866" s="16" t="s">
        <v>3348</v>
      </c>
      <c r="C1866" s="16" t="s">
        <v>7302</v>
      </c>
      <c r="D1866" s="16" t="s">
        <v>7303</v>
      </c>
      <c r="F1866" s="16" t="s">
        <v>3640</v>
      </c>
      <c r="G1866" s="16" t="s">
        <v>3641</v>
      </c>
      <c r="H1866" s="231">
        <v>100</v>
      </c>
      <c r="I1866" s="231">
        <v>0</v>
      </c>
      <c r="J1866" s="231">
        <v>0</v>
      </c>
      <c r="K1866" s="231">
        <v>0</v>
      </c>
      <c r="L1866" s="231">
        <v>0</v>
      </c>
      <c r="M1866" s="231">
        <v>0</v>
      </c>
      <c r="N1866" s="231">
        <v>0</v>
      </c>
      <c r="O1866" s="231">
        <v>0</v>
      </c>
      <c r="P1866" s="231">
        <v>0</v>
      </c>
      <c r="Q1866" s="232">
        <v>1</v>
      </c>
      <c r="R1866" s="232">
        <v>0</v>
      </c>
      <c r="S1866" s="232">
        <v>0</v>
      </c>
      <c r="T1866" s="232">
        <v>0</v>
      </c>
      <c r="U1866" s="232">
        <v>0</v>
      </c>
      <c r="V1866" s="232">
        <v>0</v>
      </c>
      <c r="W1866" s="232">
        <v>0</v>
      </c>
      <c r="X1866" s="232">
        <v>0</v>
      </c>
      <c r="Y1866" s="232">
        <v>0</v>
      </c>
      <c r="Z1866" s="233">
        <v>45991</v>
      </c>
      <c r="AA1866" s="234">
        <v>100</v>
      </c>
      <c r="AB1866" s="232">
        <v>1</v>
      </c>
    </row>
    <row r="1867" spans="1:28" x14ac:dyDescent="0.25">
      <c r="A1867" s="16" t="s">
        <v>2253</v>
      </c>
      <c r="B1867" s="16" t="s">
        <v>3348</v>
      </c>
      <c r="C1867" s="16" t="s">
        <v>7304</v>
      </c>
      <c r="D1867" s="16" t="s">
        <v>7305</v>
      </c>
      <c r="F1867" s="16" t="s">
        <v>3640</v>
      </c>
      <c r="G1867" s="16" t="s">
        <v>3641</v>
      </c>
      <c r="H1867" s="231">
        <v>5</v>
      </c>
      <c r="I1867" s="231">
        <v>0</v>
      </c>
      <c r="J1867" s="231">
        <v>0</v>
      </c>
      <c r="K1867" s="231">
        <v>0</v>
      </c>
      <c r="L1867" s="231">
        <v>0</v>
      </c>
      <c r="M1867" s="231">
        <v>0</v>
      </c>
      <c r="N1867" s="231">
        <v>0</v>
      </c>
      <c r="O1867" s="231">
        <v>0</v>
      </c>
      <c r="P1867" s="231">
        <v>0</v>
      </c>
      <c r="Q1867" s="232">
        <v>0.05</v>
      </c>
      <c r="R1867" s="232">
        <v>0</v>
      </c>
      <c r="S1867" s="232">
        <v>0</v>
      </c>
      <c r="T1867" s="232">
        <v>0</v>
      </c>
      <c r="U1867" s="232">
        <v>0</v>
      </c>
      <c r="V1867" s="232">
        <v>0</v>
      </c>
      <c r="W1867" s="232">
        <v>0</v>
      </c>
      <c r="X1867" s="232">
        <v>0</v>
      </c>
      <c r="Y1867" s="232">
        <v>0</v>
      </c>
      <c r="Z1867" s="233">
        <v>45991</v>
      </c>
      <c r="AA1867" s="234">
        <v>5</v>
      </c>
      <c r="AB1867" s="232">
        <v>0.05</v>
      </c>
    </row>
    <row r="1868" spans="1:28" x14ac:dyDescent="0.25">
      <c r="A1868" s="16" t="s">
        <v>2253</v>
      </c>
      <c r="B1868" s="16" t="s">
        <v>3348</v>
      </c>
      <c r="C1868" s="16" t="s">
        <v>7306</v>
      </c>
      <c r="D1868" s="16" t="s">
        <v>7307</v>
      </c>
      <c r="F1868" s="16" t="s">
        <v>3640</v>
      </c>
      <c r="G1868" s="16" t="s">
        <v>3641</v>
      </c>
      <c r="H1868" s="231">
        <v>5</v>
      </c>
      <c r="I1868" s="231">
        <v>0</v>
      </c>
      <c r="J1868" s="231">
        <v>0</v>
      </c>
      <c r="K1868" s="231">
        <v>0</v>
      </c>
      <c r="L1868" s="231">
        <v>0</v>
      </c>
      <c r="M1868" s="231">
        <v>0</v>
      </c>
      <c r="N1868" s="231">
        <v>0</v>
      </c>
      <c r="O1868" s="231">
        <v>0</v>
      </c>
      <c r="P1868" s="231">
        <v>0</v>
      </c>
      <c r="Q1868" s="232">
        <v>0.05</v>
      </c>
      <c r="R1868" s="232">
        <v>0</v>
      </c>
      <c r="S1868" s="232">
        <v>0</v>
      </c>
      <c r="T1868" s="232">
        <v>0</v>
      </c>
      <c r="U1868" s="232">
        <v>0</v>
      </c>
      <c r="V1868" s="232">
        <v>0</v>
      </c>
      <c r="W1868" s="232">
        <v>0</v>
      </c>
      <c r="X1868" s="232">
        <v>0</v>
      </c>
      <c r="Y1868" s="232">
        <v>0</v>
      </c>
      <c r="Z1868" s="233">
        <v>45991</v>
      </c>
      <c r="AA1868" s="234">
        <v>5</v>
      </c>
      <c r="AB1868" s="232">
        <v>0.05</v>
      </c>
    </row>
    <row r="1869" spans="1:28" x14ac:dyDescent="0.25">
      <c r="A1869" s="16" t="s">
        <v>2253</v>
      </c>
      <c r="B1869" s="16" t="s">
        <v>3348</v>
      </c>
      <c r="C1869" s="16" t="s">
        <v>7308</v>
      </c>
      <c r="D1869" s="16" t="s">
        <v>7309</v>
      </c>
      <c r="F1869" s="16" t="s">
        <v>3640</v>
      </c>
      <c r="G1869" s="16" t="s">
        <v>3641</v>
      </c>
      <c r="H1869" s="231">
        <v>1</v>
      </c>
      <c r="I1869" s="231">
        <v>0</v>
      </c>
      <c r="J1869" s="231">
        <v>0</v>
      </c>
      <c r="K1869" s="231">
        <v>0</v>
      </c>
      <c r="L1869" s="231">
        <v>0</v>
      </c>
      <c r="M1869" s="231">
        <v>0</v>
      </c>
      <c r="N1869" s="231">
        <v>0</v>
      </c>
      <c r="O1869" s="231">
        <v>0</v>
      </c>
      <c r="P1869" s="231">
        <v>0</v>
      </c>
      <c r="Q1869" s="232">
        <v>0.01</v>
      </c>
      <c r="R1869" s="232">
        <v>0</v>
      </c>
      <c r="S1869" s="232">
        <v>0</v>
      </c>
      <c r="T1869" s="232">
        <v>0</v>
      </c>
      <c r="U1869" s="232">
        <v>0</v>
      </c>
      <c r="V1869" s="232">
        <v>0</v>
      </c>
      <c r="W1869" s="232">
        <v>0</v>
      </c>
      <c r="X1869" s="232">
        <v>0</v>
      </c>
      <c r="Y1869" s="232">
        <v>0</v>
      </c>
      <c r="Z1869" s="233">
        <v>45991</v>
      </c>
      <c r="AA1869" s="234">
        <v>1</v>
      </c>
      <c r="AB1869" s="232">
        <v>0.01</v>
      </c>
    </row>
    <row r="1870" spans="1:28" x14ac:dyDescent="0.25">
      <c r="A1870" s="16" t="s">
        <v>2253</v>
      </c>
      <c r="B1870" s="16" t="s">
        <v>3348</v>
      </c>
      <c r="C1870" s="16" t="s">
        <v>7310</v>
      </c>
      <c r="D1870" s="16" t="s">
        <v>7311</v>
      </c>
      <c r="F1870" s="16" t="s">
        <v>3640</v>
      </c>
      <c r="G1870" s="16" t="s">
        <v>3641</v>
      </c>
      <c r="H1870" s="231">
        <v>1</v>
      </c>
      <c r="I1870" s="231">
        <v>0</v>
      </c>
      <c r="J1870" s="231">
        <v>0</v>
      </c>
      <c r="K1870" s="231">
        <v>0</v>
      </c>
      <c r="L1870" s="231">
        <v>0</v>
      </c>
      <c r="M1870" s="231">
        <v>0</v>
      </c>
      <c r="N1870" s="231">
        <v>0</v>
      </c>
      <c r="O1870" s="231">
        <v>0</v>
      </c>
      <c r="P1870" s="231">
        <v>0</v>
      </c>
      <c r="Q1870" s="232">
        <v>31.45</v>
      </c>
      <c r="R1870" s="232">
        <v>0</v>
      </c>
      <c r="S1870" s="232">
        <v>0</v>
      </c>
      <c r="T1870" s="232">
        <v>0</v>
      </c>
      <c r="U1870" s="232">
        <v>0</v>
      </c>
      <c r="V1870" s="232">
        <v>0</v>
      </c>
      <c r="W1870" s="232">
        <v>0</v>
      </c>
      <c r="X1870" s="232">
        <v>0</v>
      </c>
      <c r="Y1870" s="232">
        <v>0</v>
      </c>
      <c r="Z1870" s="233">
        <v>45991</v>
      </c>
      <c r="AA1870" s="234">
        <v>1</v>
      </c>
      <c r="AB1870" s="232">
        <v>31.45</v>
      </c>
    </row>
    <row r="1871" spans="1:28" x14ac:dyDescent="0.25">
      <c r="A1871" s="16" t="s">
        <v>2253</v>
      </c>
      <c r="B1871" s="16" t="s">
        <v>3348</v>
      </c>
      <c r="C1871" s="16" t="s">
        <v>7312</v>
      </c>
      <c r="D1871" s="16" t="s">
        <v>7313</v>
      </c>
      <c r="F1871" s="16" t="s">
        <v>3640</v>
      </c>
      <c r="G1871" s="16" t="s">
        <v>3641</v>
      </c>
      <c r="H1871" s="231">
        <v>50</v>
      </c>
      <c r="I1871" s="231">
        <v>0</v>
      </c>
      <c r="J1871" s="231">
        <v>0</v>
      </c>
      <c r="K1871" s="231">
        <v>0</v>
      </c>
      <c r="L1871" s="231">
        <v>0</v>
      </c>
      <c r="M1871" s="231">
        <v>0</v>
      </c>
      <c r="N1871" s="231">
        <v>0</v>
      </c>
      <c r="O1871" s="231">
        <v>0</v>
      </c>
      <c r="P1871" s="231">
        <v>0</v>
      </c>
      <c r="Q1871" s="232">
        <v>0.5</v>
      </c>
      <c r="R1871" s="232">
        <v>0</v>
      </c>
      <c r="S1871" s="232">
        <v>0</v>
      </c>
      <c r="T1871" s="232">
        <v>0</v>
      </c>
      <c r="U1871" s="232">
        <v>0</v>
      </c>
      <c r="V1871" s="232">
        <v>0</v>
      </c>
      <c r="W1871" s="232">
        <v>0</v>
      </c>
      <c r="X1871" s="232">
        <v>0</v>
      </c>
      <c r="Y1871" s="232">
        <v>0</v>
      </c>
      <c r="Z1871" s="233">
        <v>45991</v>
      </c>
      <c r="AA1871" s="234">
        <v>50</v>
      </c>
      <c r="AB1871" s="232">
        <v>0.5</v>
      </c>
    </row>
    <row r="1872" spans="1:28" x14ac:dyDescent="0.25">
      <c r="A1872" s="16" t="s">
        <v>2253</v>
      </c>
      <c r="B1872" s="16" t="s">
        <v>3348</v>
      </c>
      <c r="C1872" s="16" t="s">
        <v>7314</v>
      </c>
      <c r="D1872" s="16" t="s">
        <v>7315</v>
      </c>
      <c r="F1872" s="16" t="s">
        <v>3640</v>
      </c>
      <c r="G1872" s="16" t="s">
        <v>3641</v>
      </c>
      <c r="H1872" s="231">
        <v>42</v>
      </c>
      <c r="I1872" s="231">
        <v>0</v>
      </c>
      <c r="J1872" s="231">
        <v>0</v>
      </c>
      <c r="K1872" s="231">
        <v>0</v>
      </c>
      <c r="L1872" s="231">
        <v>0</v>
      </c>
      <c r="M1872" s="231">
        <v>0</v>
      </c>
      <c r="N1872" s="231">
        <v>0</v>
      </c>
      <c r="O1872" s="231">
        <v>0</v>
      </c>
      <c r="P1872" s="231">
        <v>0</v>
      </c>
      <c r="Q1872" s="232">
        <v>5.04</v>
      </c>
      <c r="R1872" s="232">
        <v>0</v>
      </c>
      <c r="S1872" s="232">
        <v>0</v>
      </c>
      <c r="T1872" s="232">
        <v>0</v>
      </c>
      <c r="U1872" s="232">
        <v>0</v>
      </c>
      <c r="V1872" s="232">
        <v>0</v>
      </c>
      <c r="W1872" s="232">
        <v>0</v>
      </c>
      <c r="X1872" s="232">
        <v>0</v>
      </c>
      <c r="Y1872" s="232">
        <v>0</v>
      </c>
      <c r="Z1872" s="233">
        <v>45991</v>
      </c>
      <c r="AA1872" s="234">
        <v>42</v>
      </c>
      <c r="AB1872" s="232">
        <v>5.04</v>
      </c>
    </row>
    <row r="1873" spans="1:28" x14ac:dyDescent="0.25">
      <c r="A1873" s="16" t="s">
        <v>2253</v>
      </c>
      <c r="B1873" s="16" t="s">
        <v>3348</v>
      </c>
      <c r="C1873" s="16" t="s">
        <v>7316</v>
      </c>
      <c r="D1873" s="16" t="s">
        <v>7317</v>
      </c>
      <c r="F1873" s="16" t="s">
        <v>3640</v>
      </c>
      <c r="G1873" s="16" t="s">
        <v>3641</v>
      </c>
      <c r="H1873" s="231">
        <v>250</v>
      </c>
      <c r="I1873" s="231">
        <v>0</v>
      </c>
      <c r="J1873" s="231">
        <v>0</v>
      </c>
      <c r="K1873" s="231">
        <v>0</v>
      </c>
      <c r="L1873" s="231">
        <v>0</v>
      </c>
      <c r="M1873" s="231">
        <v>0</v>
      </c>
      <c r="N1873" s="231">
        <v>0</v>
      </c>
      <c r="O1873" s="231">
        <v>0</v>
      </c>
      <c r="P1873" s="231">
        <v>0</v>
      </c>
      <c r="Q1873" s="232">
        <v>2.5</v>
      </c>
      <c r="R1873" s="232">
        <v>0</v>
      </c>
      <c r="S1873" s="232">
        <v>0</v>
      </c>
      <c r="T1873" s="232">
        <v>0</v>
      </c>
      <c r="U1873" s="232">
        <v>0</v>
      </c>
      <c r="V1873" s="232">
        <v>0</v>
      </c>
      <c r="W1873" s="232">
        <v>0</v>
      </c>
      <c r="X1873" s="232">
        <v>0</v>
      </c>
      <c r="Y1873" s="232">
        <v>0</v>
      </c>
      <c r="Z1873" s="233">
        <v>45991</v>
      </c>
      <c r="AA1873" s="234">
        <v>250</v>
      </c>
      <c r="AB1873" s="232">
        <v>2.5</v>
      </c>
    </row>
    <row r="1874" spans="1:28" x14ac:dyDescent="0.25">
      <c r="A1874" s="16" t="s">
        <v>2253</v>
      </c>
      <c r="B1874" s="16" t="s">
        <v>3348</v>
      </c>
      <c r="C1874" s="16" t="s">
        <v>7318</v>
      </c>
      <c r="D1874" s="16" t="s">
        <v>7319</v>
      </c>
      <c r="F1874" s="16" t="s">
        <v>3640</v>
      </c>
      <c r="G1874" s="16" t="s">
        <v>3641</v>
      </c>
      <c r="H1874" s="231">
        <v>100</v>
      </c>
      <c r="I1874" s="231">
        <v>0</v>
      </c>
      <c r="J1874" s="231">
        <v>0</v>
      </c>
      <c r="K1874" s="231">
        <v>0</v>
      </c>
      <c r="L1874" s="231">
        <v>0</v>
      </c>
      <c r="M1874" s="231">
        <v>0</v>
      </c>
      <c r="N1874" s="231">
        <v>0</v>
      </c>
      <c r="O1874" s="231">
        <v>0</v>
      </c>
      <c r="P1874" s="231">
        <v>0</v>
      </c>
      <c r="Q1874" s="232">
        <v>1</v>
      </c>
      <c r="R1874" s="232">
        <v>0</v>
      </c>
      <c r="S1874" s="232">
        <v>0</v>
      </c>
      <c r="T1874" s="232">
        <v>0</v>
      </c>
      <c r="U1874" s="232">
        <v>0</v>
      </c>
      <c r="V1874" s="232">
        <v>0</v>
      </c>
      <c r="W1874" s="232">
        <v>0</v>
      </c>
      <c r="X1874" s="232">
        <v>0</v>
      </c>
      <c r="Y1874" s="232">
        <v>0</v>
      </c>
      <c r="Z1874" s="233">
        <v>45991</v>
      </c>
      <c r="AA1874" s="234">
        <v>100</v>
      </c>
      <c r="AB1874" s="232">
        <v>1</v>
      </c>
    </row>
    <row r="1875" spans="1:28" x14ac:dyDescent="0.25">
      <c r="A1875" s="16" t="s">
        <v>2253</v>
      </c>
      <c r="B1875" s="16" t="s">
        <v>3348</v>
      </c>
      <c r="C1875" s="16" t="s">
        <v>7320</v>
      </c>
      <c r="D1875" s="16" t="s">
        <v>7321</v>
      </c>
      <c r="F1875" s="16" t="s">
        <v>3640</v>
      </c>
      <c r="G1875" s="16" t="s">
        <v>3641</v>
      </c>
      <c r="H1875" s="231">
        <v>100</v>
      </c>
      <c r="I1875" s="231">
        <v>0</v>
      </c>
      <c r="J1875" s="231">
        <v>0</v>
      </c>
      <c r="K1875" s="231">
        <v>0</v>
      </c>
      <c r="L1875" s="231">
        <v>0</v>
      </c>
      <c r="M1875" s="231">
        <v>0</v>
      </c>
      <c r="N1875" s="231">
        <v>0</v>
      </c>
      <c r="O1875" s="231">
        <v>0</v>
      </c>
      <c r="P1875" s="231">
        <v>0</v>
      </c>
      <c r="Q1875" s="232">
        <v>1</v>
      </c>
      <c r="R1875" s="232">
        <v>0</v>
      </c>
      <c r="S1875" s="232">
        <v>0</v>
      </c>
      <c r="T1875" s="232">
        <v>0</v>
      </c>
      <c r="U1875" s="232">
        <v>0</v>
      </c>
      <c r="V1875" s="232">
        <v>0</v>
      </c>
      <c r="W1875" s="232">
        <v>0</v>
      </c>
      <c r="X1875" s="232">
        <v>0</v>
      </c>
      <c r="Y1875" s="232">
        <v>0</v>
      </c>
      <c r="Z1875" s="233">
        <v>45991</v>
      </c>
      <c r="AA1875" s="234">
        <v>100</v>
      </c>
      <c r="AB1875" s="232">
        <v>1</v>
      </c>
    </row>
    <row r="1876" spans="1:28" x14ac:dyDescent="0.25">
      <c r="A1876" s="16" t="s">
        <v>2253</v>
      </c>
      <c r="B1876" s="16" t="s">
        <v>3348</v>
      </c>
      <c r="C1876" s="16" t="s">
        <v>7322</v>
      </c>
      <c r="D1876" s="16" t="s">
        <v>7323</v>
      </c>
      <c r="F1876" s="16" t="s">
        <v>3640</v>
      </c>
      <c r="G1876" s="16" t="s">
        <v>3641</v>
      </c>
      <c r="H1876" s="231">
        <v>50</v>
      </c>
      <c r="I1876" s="231">
        <v>0</v>
      </c>
      <c r="J1876" s="231">
        <v>0</v>
      </c>
      <c r="K1876" s="231">
        <v>0</v>
      </c>
      <c r="L1876" s="231">
        <v>0</v>
      </c>
      <c r="M1876" s="231">
        <v>0</v>
      </c>
      <c r="N1876" s="231">
        <v>0</v>
      </c>
      <c r="O1876" s="231">
        <v>0</v>
      </c>
      <c r="P1876" s="231">
        <v>0</v>
      </c>
      <c r="Q1876" s="232">
        <v>0.5</v>
      </c>
      <c r="R1876" s="232">
        <v>0</v>
      </c>
      <c r="S1876" s="232">
        <v>0</v>
      </c>
      <c r="T1876" s="232">
        <v>0</v>
      </c>
      <c r="U1876" s="232">
        <v>0</v>
      </c>
      <c r="V1876" s="232">
        <v>0</v>
      </c>
      <c r="W1876" s="232">
        <v>0</v>
      </c>
      <c r="X1876" s="232">
        <v>0</v>
      </c>
      <c r="Y1876" s="232">
        <v>0</v>
      </c>
      <c r="Z1876" s="233">
        <v>45991</v>
      </c>
      <c r="AA1876" s="234">
        <v>50</v>
      </c>
      <c r="AB1876" s="232">
        <v>0.5</v>
      </c>
    </row>
    <row r="1877" spans="1:28" x14ac:dyDescent="0.25">
      <c r="A1877" s="16" t="s">
        <v>2253</v>
      </c>
      <c r="B1877" s="16" t="s">
        <v>3348</v>
      </c>
      <c r="C1877" s="16" t="s">
        <v>7324</v>
      </c>
      <c r="D1877" s="16" t="s">
        <v>7325</v>
      </c>
      <c r="F1877" s="16" t="s">
        <v>3640</v>
      </c>
      <c r="G1877" s="16" t="s">
        <v>3641</v>
      </c>
      <c r="H1877" s="231">
        <v>4</v>
      </c>
      <c r="I1877" s="231">
        <v>0</v>
      </c>
      <c r="J1877" s="231">
        <v>0</v>
      </c>
      <c r="K1877" s="231">
        <v>0</v>
      </c>
      <c r="L1877" s="231">
        <v>0</v>
      </c>
      <c r="M1877" s="231">
        <v>0</v>
      </c>
      <c r="N1877" s="231">
        <v>0</v>
      </c>
      <c r="O1877" s="231">
        <v>0</v>
      </c>
      <c r="P1877" s="231">
        <v>0</v>
      </c>
      <c r="Q1877" s="232">
        <v>0.04</v>
      </c>
      <c r="R1877" s="232">
        <v>0</v>
      </c>
      <c r="S1877" s="232">
        <v>0</v>
      </c>
      <c r="T1877" s="232">
        <v>0</v>
      </c>
      <c r="U1877" s="232">
        <v>0</v>
      </c>
      <c r="V1877" s="232">
        <v>0</v>
      </c>
      <c r="W1877" s="232">
        <v>0</v>
      </c>
      <c r="X1877" s="232">
        <v>0</v>
      </c>
      <c r="Y1877" s="232">
        <v>0</v>
      </c>
      <c r="Z1877" s="233">
        <v>45991</v>
      </c>
      <c r="AA1877" s="234">
        <v>4</v>
      </c>
      <c r="AB1877" s="232">
        <v>0.04</v>
      </c>
    </row>
    <row r="1878" spans="1:28" x14ac:dyDescent="0.25">
      <c r="A1878" s="16" t="s">
        <v>2253</v>
      </c>
      <c r="B1878" s="16" t="s">
        <v>3348</v>
      </c>
      <c r="C1878" s="16" t="s">
        <v>7326</v>
      </c>
      <c r="D1878" s="16" t="s">
        <v>7327</v>
      </c>
      <c r="F1878" s="16" t="s">
        <v>3640</v>
      </c>
      <c r="G1878" s="16" t="s">
        <v>3641</v>
      </c>
      <c r="H1878" s="231">
        <v>9</v>
      </c>
      <c r="I1878" s="231">
        <v>0</v>
      </c>
      <c r="J1878" s="231">
        <v>0</v>
      </c>
      <c r="K1878" s="231">
        <v>0</v>
      </c>
      <c r="L1878" s="231">
        <v>0</v>
      </c>
      <c r="M1878" s="231">
        <v>0</v>
      </c>
      <c r="N1878" s="231">
        <v>0</v>
      </c>
      <c r="O1878" s="231">
        <v>0</v>
      </c>
      <c r="P1878" s="231">
        <v>0</v>
      </c>
      <c r="Q1878" s="232">
        <v>0.09</v>
      </c>
      <c r="R1878" s="232">
        <v>0</v>
      </c>
      <c r="S1878" s="232">
        <v>0</v>
      </c>
      <c r="T1878" s="232">
        <v>0</v>
      </c>
      <c r="U1878" s="232">
        <v>0</v>
      </c>
      <c r="V1878" s="232">
        <v>0</v>
      </c>
      <c r="W1878" s="232">
        <v>0</v>
      </c>
      <c r="X1878" s="232">
        <v>0</v>
      </c>
      <c r="Y1878" s="232">
        <v>0</v>
      </c>
      <c r="Z1878" s="233">
        <v>45991</v>
      </c>
      <c r="AA1878" s="234">
        <v>9</v>
      </c>
      <c r="AB1878" s="232">
        <v>0.09</v>
      </c>
    </row>
    <row r="1879" spans="1:28" x14ac:dyDescent="0.25">
      <c r="A1879" s="16" t="s">
        <v>2253</v>
      </c>
      <c r="B1879" s="16" t="s">
        <v>3348</v>
      </c>
      <c r="C1879" s="16" t="s">
        <v>7328</v>
      </c>
      <c r="D1879" s="16" t="s">
        <v>7329</v>
      </c>
      <c r="F1879" s="16" t="s">
        <v>3640</v>
      </c>
      <c r="G1879" s="16" t="s">
        <v>3641</v>
      </c>
      <c r="H1879" s="231">
        <v>100</v>
      </c>
      <c r="I1879" s="231">
        <v>0</v>
      </c>
      <c r="J1879" s="231">
        <v>0</v>
      </c>
      <c r="K1879" s="231">
        <v>0</v>
      </c>
      <c r="L1879" s="231">
        <v>0</v>
      </c>
      <c r="M1879" s="231">
        <v>0</v>
      </c>
      <c r="N1879" s="231">
        <v>0</v>
      </c>
      <c r="O1879" s="231">
        <v>0</v>
      </c>
      <c r="P1879" s="231">
        <v>0</v>
      </c>
      <c r="Q1879" s="232">
        <v>7.5</v>
      </c>
      <c r="R1879" s="232">
        <v>0</v>
      </c>
      <c r="S1879" s="232">
        <v>0</v>
      </c>
      <c r="T1879" s="232">
        <v>0</v>
      </c>
      <c r="U1879" s="232">
        <v>0</v>
      </c>
      <c r="V1879" s="232">
        <v>0</v>
      </c>
      <c r="W1879" s="232">
        <v>0</v>
      </c>
      <c r="X1879" s="232">
        <v>0</v>
      </c>
      <c r="Y1879" s="232">
        <v>0</v>
      </c>
      <c r="Z1879" s="233">
        <v>45991</v>
      </c>
      <c r="AA1879" s="234">
        <v>100</v>
      </c>
      <c r="AB1879" s="232">
        <v>7.5</v>
      </c>
    </row>
    <row r="1880" spans="1:28" x14ac:dyDescent="0.25">
      <c r="A1880" s="16" t="s">
        <v>2253</v>
      </c>
      <c r="B1880" s="16" t="s">
        <v>3348</v>
      </c>
      <c r="C1880" s="16" t="s">
        <v>7330</v>
      </c>
      <c r="D1880" s="16" t="s">
        <v>7331</v>
      </c>
      <c r="F1880" s="16" t="s">
        <v>3640</v>
      </c>
      <c r="G1880" s="16" t="s">
        <v>3641</v>
      </c>
      <c r="H1880" s="231">
        <v>25</v>
      </c>
      <c r="I1880" s="231">
        <v>0</v>
      </c>
      <c r="J1880" s="231">
        <v>0</v>
      </c>
      <c r="K1880" s="231">
        <v>0</v>
      </c>
      <c r="L1880" s="231">
        <v>0</v>
      </c>
      <c r="M1880" s="231">
        <v>0</v>
      </c>
      <c r="N1880" s="231">
        <v>0</v>
      </c>
      <c r="O1880" s="231">
        <v>0</v>
      </c>
      <c r="P1880" s="231">
        <v>0</v>
      </c>
      <c r="Q1880" s="232">
        <v>0.25</v>
      </c>
      <c r="R1880" s="232">
        <v>0</v>
      </c>
      <c r="S1880" s="232">
        <v>0</v>
      </c>
      <c r="T1880" s="232">
        <v>0</v>
      </c>
      <c r="U1880" s="232">
        <v>0</v>
      </c>
      <c r="V1880" s="232">
        <v>0</v>
      </c>
      <c r="W1880" s="232">
        <v>0</v>
      </c>
      <c r="X1880" s="232">
        <v>0</v>
      </c>
      <c r="Y1880" s="232">
        <v>0</v>
      </c>
      <c r="Z1880" s="233">
        <v>45991</v>
      </c>
      <c r="AA1880" s="234">
        <v>25</v>
      </c>
      <c r="AB1880" s="232">
        <v>0.25</v>
      </c>
    </row>
    <row r="1881" spans="1:28" x14ac:dyDescent="0.25">
      <c r="A1881" s="16" t="s">
        <v>2253</v>
      </c>
      <c r="B1881" s="16" t="s">
        <v>3348</v>
      </c>
      <c r="C1881" s="16" t="s">
        <v>7332</v>
      </c>
      <c r="D1881" s="16" t="s">
        <v>7333</v>
      </c>
      <c r="F1881" s="16" t="s">
        <v>3640</v>
      </c>
      <c r="G1881" s="16" t="s">
        <v>3641</v>
      </c>
      <c r="H1881" s="231">
        <v>50</v>
      </c>
      <c r="I1881" s="231">
        <v>0</v>
      </c>
      <c r="J1881" s="231">
        <v>0</v>
      </c>
      <c r="K1881" s="231">
        <v>0</v>
      </c>
      <c r="L1881" s="231">
        <v>0</v>
      </c>
      <c r="M1881" s="231">
        <v>0</v>
      </c>
      <c r="N1881" s="231">
        <v>0</v>
      </c>
      <c r="O1881" s="231">
        <v>0</v>
      </c>
      <c r="P1881" s="231">
        <v>0</v>
      </c>
      <c r="Q1881" s="232">
        <v>0.5</v>
      </c>
      <c r="R1881" s="232">
        <v>0</v>
      </c>
      <c r="S1881" s="232">
        <v>0</v>
      </c>
      <c r="T1881" s="232">
        <v>0</v>
      </c>
      <c r="U1881" s="232">
        <v>0</v>
      </c>
      <c r="V1881" s="232">
        <v>0</v>
      </c>
      <c r="W1881" s="232">
        <v>0</v>
      </c>
      <c r="X1881" s="232">
        <v>0</v>
      </c>
      <c r="Y1881" s="232">
        <v>0</v>
      </c>
      <c r="Z1881" s="233">
        <v>45991</v>
      </c>
      <c r="AA1881" s="234">
        <v>50</v>
      </c>
      <c r="AB1881" s="232">
        <v>0.5</v>
      </c>
    </row>
    <row r="1882" spans="1:28" x14ac:dyDescent="0.25">
      <c r="A1882" s="16" t="s">
        <v>2253</v>
      </c>
      <c r="B1882" s="16" t="s">
        <v>3348</v>
      </c>
      <c r="C1882" s="16" t="s">
        <v>7334</v>
      </c>
      <c r="D1882" s="16" t="s">
        <v>7335</v>
      </c>
      <c r="F1882" s="16" t="s">
        <v>3640</v>
      </c>
      <c r="G1882" s="16" t="s">
        <v>3641</v>
      </c>
      <c r="H1882" s="231">
        <v>6</v>
      </c>
      <c r="I1882" s="231">
        <v>0</v>
      </c>
      <c r="J1882" s="231">
        <v>0</v>
      </c>
      <c r="K1882" s="231">
        <v>0</v>
      </c>
      <c r="L1882" s="231">
        <v>0</v>
      </c>
      <c r="M1882" s="231">
        <v>0</v>
      </c>
      <c r="N1882" s="231">
        <v>0</v>
      </c>
      <c r="O1882" s="231">
        <v>0</v>
      </c>
      <c r="P1882" s="231">
        <v>0</v>
      </c>
      <c r="Q1882" s="232">
        <v>0.06</v>
      </c>
      <c r="R1882" s="232">
        <v>0</v>
      </c>
      <c r="S1882" s="232">
        <v>0</v>
      </c>
      <c r="T1882" s="232">
        <v>0</v>
      </c>
      <c r="U1882" s="232">
        <v>0</v>
      </c>
      <c r="V1882" s="232">
        <v>0</v>
      </c>
      <c r="W1882" s="232">
        <v>0</v>
      </c>
      <c r="X1882" s="232">
        <v>0</v>
      </c>
      <c r="Y1882" s="232">
        <v>0</v>
      </c>
      <c r="Z1882" s="233">
        <v>45991</v>
      </c>
      <c r="AA1882" s="234">
        <v>6</v>
      </c>
      <c r="AB1882" s="232">
        <v>0.06</v>
      </c>
    </row>
    <row r="1883" spans="1:28" x14ac:dyDescent="0.25">
      <c r="A1883" s="16" t="s">
        <v>2253</v>
      </c>
      <c r="B1883" s="16" t="s">
        <v>3348</v>
      </c>
      <c r="C1883" s="16" t="s">
        <v>7336</v>
      </c>
      <c r="D1883" s="16" t="s">
        <v>7337</v>
      </c>
      <c r="F1883" s="16" t="s">
        <v>3640</v>
      </c>
      <c r="G1883" s="16" t="s">
        <v>3641</v>
      </c>
      <c r="H1883" s="231">
        <v>13</v>
      </c>
      <c r="I1883" s="231">
        <v>0</v>
      </c>
      <c r="J1883" s="231">
        <v>0</v>
      </c>
      <c r="K1883" s="231">
        <v>0</v>
      </c>
      <c r="L1883" s="231">
        <v>0</v>
      </c>
      <c r="M1883" s="231">
        <v>0</v>
      </c>
      <c r="N1883" s="231">
        <v>0</v>
      </c>
      <c r="O1883" s="231">
        <v>0</v>
      </c>
      <c r="P1883" s="231">
        <v>0</v>
      </c>
      <c r="Q1883" s="232">
        <v>32.89</v>
      </c>
      <c r="R1883" s="232">
        <v>0</v>
      </c>
      <c r="S1883" s="232">
        <v>0</v>
      </c>
      <c r="T1883" s="232">
        <v>0</v>
      </c>
      <c r="U1883" s="232">
        <v>0</v>
      </c>
      <c r="V1883" s="232">
        <v>0</v>
      </c>
      <c r="W1883" s="232">
        <v>0</v>
      </c>
      <c r="X1883" s="232">
        <v>0</v>
      </c>
      <c r="Y1883" s="232">
        <v>0</v>
      </c>
      <c r="Z1883" s="233">
        <v>45991</v>
      </c>
      <c r="AA1883" s="234">
        <v>13</v>
      </c>
      <c r="AB1883" s="232">
        <v>32.89</v>
      </c>
    </row>
    <row r="1884" spans="1:28" x14ac:dyDescent="0.25">
      <c r="A1884" s="16" t="s">
        <v>2253</v>
      </c>
      <c r="B1884" s="16" t="s">
        <v>3348</v>
      </c>
      <c r="C1884" s="16" t="s">
        <v>7338</v>
      </c>
      <c r="D1884" s="16" t="s">
        <v>7339</v>
      </c>
      <c r="F1884" s="16" t="s">
        <v>3640</v>
      </c>
      <c r="G1884" s="16" t="s">
        <v>3641</v>
      </c>
      <c r="H1884" s="231">
        <v>4</v>
      </c>
      <c r="I1884" s="231">
        <v>0</v>
      </c>
      <c r="J1884" s="231">
        <v>0</v>
      </c>
      <c r="K1884" s="231">
        <v>0</v>
      </c>
      <c r="L1884" s="231">
        <v>0</v>
      </c>
      <c r="M1884" s="231">
        <v>0</v>
      </c>
      <c r="N1884" s="231">
        <v>0</v>
      </c>
      <c r="O1884" s="231">
        <v>0</v>
      </c>
      <c r="P1884" s="231">
        <v>0</v>
      </c>
      <c r="Q1884" s="232">
        <v>0.04</v>
      </c>
      <c r="R1884" s="232">
        <v>0</v>
      </c>
      <c r="S1884" s="232">
        <v>0</v>
      </c>
      <c r="T1884" s="232">
        <v>0</v>
      </c>
      <c r="U1884" s="232">
        <v>0</v>
      </c>
      <c r="V1884" s="232">
        <v>0</v>
      </c>
      <c r="W1884" s="232">
        <v>0</v>
      </c>
      <c r="X1884" s="232">
        <v>0</v>
      </c>
      <c r="Y1884" s="232">
        <v>0</v>
      </c>
      <c r="Z1884" s="233">
        <v>45991</v>
      </c>
      <c r="AA1884" s="234">
        <v>4</v>
      </c>
      <c r="AB1884" s="232">
        <v>0.04</v>
      </c>
    </row>
    <row r="1885" spans="1:28" x14ac:dyDescent="0.25">
      <c r="A1885" s="16" t="s">
        <v>2253</v>
      </c>
      <c r="B1885" s="16" t="s">
        <v>3348</v>
      </c>
      <c r="C1885" s="16" t="s">
        <v>7340</v>
      </c>
      <c r="D1885" s="16" t="s">
        <v>7341</v>
      </c>
      <c r="F1885" s="16" t="s">
        <v>3640</v>
      </c>
      <c r="G1885" s="16" t="s">
        <v>3641</v>
      </c>
      <c r="H1885" s="231">
        <v>340</v>
      </c>
      <c r="I1885" s="231">
        <v>0</v>
      </c>
      <c r="J1885" s="231">
        <v>0</v>
      </c>
      <c r="K1885" s="231">
        <v>0</v>
      </c>
      <c r="L1885" s="231">
        <v>0</v>
      </c>
      <c r="M1885" s="231">
        <v>0</v>
      </c>
      <c r="N1885" s="231">
        <v>0</v>
      </c>
      <c r="O1885" s="231">
        <v>0</v>
      </c>
      <c r="P1885" s="231">
        <v>0</v>
      </c>
      <c r="Q1885" s="232">
        <v>3.4</v>
      </c>
      <c r="R1885" s="232">
        <v>0</v>
      </c>
      <c r="S1885" s="232">
        <v>0</v>
      </c>
      <c r="T1885" s="232">
        <v>0</v>
      </c>
      <c r="U1885" s="232">
        <v>0</v>
      </c>
      <c r="V1885" s="232">
        <v>0</v>
      </c>
      <c r="W1885" s="232">
        <v>0</v>
      </c>
      <c r="X1885" s="232">
        <v>0</v>
      </c>
      <c r="Y1885" s="232">
        <v>0</v>
      </c>
      <c r="Z1885" s="233">
        <v>45991</v>
      </c>
      <c r="AA1885" s="234">
        <v>340</v>
      </c>
      <c r="AB1885" s="232">
        <v>3.4</v>
      </c>
    </row>
    <row r="1886" spans="1:28" x14ac:dyDescent="0.25">
      <c r="A1886" s="16" t="s">
        <v>2253</v>
      </c>
      <c r="B1886" s="16" t="s">
        <v>3348</v>
      </c>
      <c r="C1886" s="16" t="s">
        <v>7342</v>
      </c>
      <c r="D1886" s="16" t="s">
        <v>7343</v>
      </c>
      <c r="F1886" s="16" t="s">
        <v>3640</v>
      </c>
      <c r="G1886" s="16" t="s">
        <v>3641</v>
      </c>
      <c r="H1886" s="231">
        <v>50</v>
      </c>
      <c r="I1886" s="231">
        <v>0</v>
      </c>
      <c r="J1886" s="231">
        <v>0</v>
      </c>
      <c r="K1886" s="231">
        <v>0</v>
      </c>
      <c r="L1886" s="231">
        <v>0</v>
      </c>
      <c r="M1886" s="231">
        <v>0</v>
      </c>
      <c r="N1886" s="231">
        <v>0</v>
      </c>
      <c r="O1886" s="231">
        <v>0</v>
      </c>
      <c r="P1886" s="231">
        <v>0</v>
      </c>
      <c r="Q1886" s="232">
        <v>0.5</v>
      </c>
      <c r="R1886" s="232">
        <v>0</v>
      </c>
      <c r="S1886" s="232">
        <v>0</v>
      </c>
      <c r="T1886" s="232">
        <v>0</v>
      </c>
      <c r="U1886" s="232">
        <v>0</v>
      </c>
      <c r="V1886" s="232">
        <v>0</v>
      </c>
      <c r="W1886" s="232">
        <v>0</v>
      </c>
      <c r="X1886" s="232">
        <v>0</v>
      </c>
      <c r="Y1886" s="232">
        <v>0</v>
      </c>
      <c r="Z1886" s="233">
        <v>45991</v>
      </c>
      <c r="AA1886" s="234">
        <v>50</v>
      </c>
      <c r="AB1886" s="232">
        <v>0.5</v>
      </c>
    </row>
    <row r="1887" spans="1:28" x14ac:dyDescent="0.25">
      <c r="A1887" s="16" t="s">
        <v>2253</v>
      </c>
      <c r="B1887" s="16" t="s">
        <v>3348</v>
      </c>
      <c r="C1887" s="16" t="s">
        <v>7344</v>
      </c>
      <c r="D1887" s="16" t="s">
        <v>7345</v>
      </c>
      <c r="F1887" s="16" t="s">
        <v>3640</v>
      </c>
      <c r="G1887" s="16" t="s">
        <v>3641</v>
      </c>
      <c r="H1887" s="231">
        <v>4</v>
      </c>
      <c r="I1887" s="231">
        <v>0</v>
      </c>
      <c r="J1887" s="231">
        <v>0</v>
      </c>
      <c r="K1887" s="231">
        <v>0</v>
      </c>
      <c r="L1887" s="231">
        <v>0</v>
      </c>
      <c r="M1887" s="231">
        <v>0</v>
      </c>
      <c r="N1887" s="231">
        <v>0</v>
      </c>
      <c r="O1887" s="231">
        <v>0</v>
      </c>
      <c r="P1887" s="231">
        <v>0</v>
      </c>
      <c r="Q1887" s="232">
        <v>0.04</v>
      </c>
      <c r="R1887" s="232">
        <v>0</v>
      </c>
      <c r="S1887" s="232">
        <v>0</v>
      </c>
      <c r="T1887" s="232">
        <v>0</v>
      </c>
      <c r="U1887" s="232">
        <v>0</v>
      </c>
      <c r="V1887" s="232">
        <v>0</v>
      </c>
      <c r="W1887" s="232">
        <v>0</v>
      </c>
      <c r="X1887" s="232">
        <v>0</v>
      </c>
      <c r="Y1887" s="232">
        <v>0</v>
      </c>
      <c r="Z1887" s="233">
        <v>45991</v>
      </c>
      <c r="AA1887" s="234">
        <v>4</v>
      </c>
      <c r="AB1887" s="232">
        <v>0.04</v>
      </c>
    </row>
    <row r="1888" spans="1:28" x14ac:dyDescent="0.25">
      <c r="A1888" s="16" t="s">
        <v>2253</v>
      </c>
      <c r="B1888" s="16" t="s">
        <v>3348</v>
      </c>
      <c r="C1888" s="16" t="s">
        <v>7346</v>
      </c>
      <c r="D1888" s="16" t="s">
        <v>7347</v>
      </c>
      <c r="F1888" s="16" t="s">
        <v>3640</v>
      </c>
      <c r="G1888" s="16" t="s">
        <v>3641</v>
      </c>
      <c r="H1888" s="231">
        <v>2</v>
      </c>
      <c r="I1888" s="231">
        <v>0</v>
      </c>
      <c r="J1888" s="231">
        <v>0</v>
      </c>
      <c r="K1888" s="231">
        <v>0</v>
      </c>
      <c r="L1888" s="231">
        <v>0</v>
      </c>
      <c r="M1888" s="231">
        <v>0</v>
      </c>
      <c r="N1888" s="231">
        <v>0</v>
      </c>
      <c r="O1888" s="231">
        <v>0</v>
      </c>
      <c r="P1888" s="231">
        <v>0</v>
      </c>
      <c r="Q1888" s="232">
        <v>0.02</v>
      </c>
      <c r="R1888" s="232">
        <v>0</v>
      </c>
      <c r="S1888" s="232">
        <v>0</v>
      </c>
      <c r="T1888" s="232">
        <v>0</v>
      </c>
      <c r="U1888" s="232">
        <v>0</v>
      </c>
      <c r="V1888" s="232">
        <v>0</v>
      </c>
      <c r="W1888" s="232">
        <v>0</v>
      </c>
      <c r="X1888" s="232">
        <v>0</v>
      </c>
      <c r="Y1888" s="232">
        <v>0</v>
      </c>
      <c r="Z1888" s="233">
        <v>45991</v>
      </c>
      <c r="AA1888" s="234">
        <v>2</v>
      </c>
      <c r="AB1888" s="232">
        <v>0.02</v>
      </c>
    </row>
    <row r="1889" spans="1:28" x14ac:dyDescent="0.25">
      <c r="A1889" s="16" t="s">
        <v>2253</v>
      </c>
      <c r="B1889" s="16" t="s">
        <v>3348</v>
      </c>
      <c r="C1889" s="16" t="s">
        <v>7348</v>
      </c>
      <c r="D1889" s="16" t="s">
        <v>7349</v>
      </c>
      <c r="F1889" s="16" t="s">
        <v>3640</v>
      </c>
      <c r="G1889" s="16" t="s">
        <v>3641</v>
      </c>
      <c r="H1889" s="231">
        <v>5</v>
      </c>
      <c r="I1889" s="231">
        <v>0</v>
      </c>
      <c r="J1889" s="231">
        <v>0</v>
      </c>
      <c r="K1889" s="231">
        <v>0</v>
      </c>
      <c r="L1889" s="231">
        <v>0</v>
      </c>
      <c r="M1889" s="231">
        <v>0</v>
      </c>
      <c r="N1889" s="231">
        <v>0</v>
      </c>
      <c r="O1889" s="231">
        <v>0</v>
      </c>
      <c r="P1889" s="231">
        <v>0</v>
      </c>
      <c r="Q1889" s="232">
        <v>0.05</v>
      </c>
      <c r="R1889" s="232">
        <v>0</v>
      </c>
      <c r="S1889" s="232">
        <v>0</v>
      </c>
      <c r="T1889" s="232">
        <v>0</v>
      </c>
      <c r="U1889" s="232">
        <v>0</v>
      </c>
      <c r="V1889" s="232">
        <v>0</v>
      </c>
      <c r="W1889" s="232">
        <v>0</v>
      </c>
      <c r="X1889" s="232">
        <v>0</v>
      </c>
      <c r="Y1889" s="232">
        <v>0</v>
      </c>
      <c r="Z1889" s="233">
        <v>45991</v>
      </c>
      <c r="AA1889" s="234">
        <v>5</v>
      </c>
      <c r="AB1889" s="232">
        <v>0.05</v>
      </c>
    </row>
    <row r="1890" spans="1:28" x14ac:dyDescent="0.25">
      <c r="A1890" s="16" t="s">
        <v>2253</v>
      </c>
      <c r="B1890" s="16" t="s">
        <v>3348</v>
      </c>
      <c r="C1890" s="16" t="s">
        <v>7350</v>
      </c>
      <c r="D1890" s="16" t="s">
        <v>7351</v>
      </c>
      <c r="F1890" s="16" t="s">
        <v>3640</v>
      </c>
      <c r="G1890" s="16" t="s">
        <v>3641</v>
      </c>
      <c r="H1890" s="231">
        <v>1</v>
      </c>
      <c r="I1890" s="231">
        <v>0</v>
      </c>
      <c r="J1890" s="231">
        <v>0</v>
      </c>
      <c r="K1890" s="231">
        <v>0</v>
      </c>
      <c r="L1890" s="231">
        <v>0</v>
      </c>
      <c r="M1890" s="231">
        <v>0</v>
      </c>
      <c r="N1890" s="231">
        <v>0</v>
      </c>
      <c r="O1890" s="231">
        <v>0</v>
      </c>
      <c r="P1890" s="231">
        <v>0</v>
      </c>
      <c r="Q1890" s="232">
        <v>0.01</v>
      </c>
      <c r="R1890" s="232">
        <v>0</v>
      </c>
      <c r="S1890" s="232">
        <v>0</v>
      </c>
      <c r="T1890" s="232">
        <v>0</v>
      </c>
      <c r="U1890" s="232">
        <v>0</v>
      </c>
      <c r="V1890" s="232">
        <v>0</v>
      </c>
      <c r="W1890" s="232">
        <v>0</v>
      </c>
      <c r="X1890" s="232">
        <v>0</v>
      </c>
      <c r="Y1890" s="232">
        <v>0</v>
      </c>
      <c r="Z1890" s="233">
        <v>45991</v>
      </c>
      <c r="AA1890" s="234">
        <v>1</v>
      </c>
      <c r="AB1890" s="232">
        <v>0.01</v>
      </c>
    </row>
    <row r="1891" spans="1:28" x14ac:dyDescent="0.25">
      <c r="A1891" s="16" t="s">
        <v>2253</v>
      </c>
      <c r="B1891" s="16" t="s">
        <v>3348</v>
      </c>
      <c r="C1891" s="16" t="s">
        <v>7352</v>
      </c>
      <c r="D1891" s="16" t="s">
        <v>7353</v>
      </c>
      <c r="F1891" s="16" t="s">
        <v>3640</v>
      </c>
      <c r="G1891" s="16" t="s">
        <v>3641</v>
      </c>
      <c r="H1891" s="231">
        <v>500</v>
      </c>
      <c r="I1891" s="231">
        <v>0</v>
      </c>
      <c r="J1891" s="231">
        <v>0</v>
      </c>
      <c r="K1891" s="231">
        <v>0</v>
      </c>
      <c r="L1891" s="231">
        <v>0</v>
      </c>
      <c r="M1891" s="231">
        <v>0</v>
      </c>
      <c r="N1891" s="231">
        <v>0</v>
      </c>
      <c r="O1891" s="231">
        <v>0</v>
      </c>
      <c r="P1891" s="231">
        <v>0</v>
      </c>
      <c r="Q1891" s="232">
        <v>5</v>
      </c>
      <c r="R1891" s="232">
        <v>0</v>
      </c>
      <c r="S1891" s="232">
        <v>0</v>
      </c>
      <c r="T1891" s="232">
        <v>0</v>
      </c>
      <c r="U1891" s="232">
        <v>0</v>
      </c>
      <c r="V1891" s="232">
        <v>0</v>
      </c>
      <c r="W1891" s="232">
        <v>0</v>
      </c>
      <c r="X1891" s="232">
        <v>0</v>
      </c>
      <c r="Y1891" s="232">
        <v>0</v>
      </c>
      <c r="Z1891" s="233">
        <v>45991</v>
      </c>
      <c r="AA1891" s="234">
        <v>500</v>
      </c>
      <c r="AB1891" s="232">
        <v>5</v>
      </c>
    </row>
    <row r="1892" spans="1:28" x14ac:dyDescent="0.25">
      <c r="A1892" s="16" t="s">
        <v>2253</v>
      </c>
      <c r="B1892" s="16" t="s">
        <v>3348</v>
      </c>
      <c r="C1892" s="16" t="s">
        <v>7354</v>
      </c>
      <c r="D1892" s="16" t="s">
        <v>7355</v>
      </c>
      <c r="F1892" s="16" t="s">
        <v>3640</v>
      </c>
      <c r="G1892" s="16" t="s">
        <v>3641</v>
      </c>
      <c r="H1892" s="231">
        <v>191</v>
      </c>
      <c r="I1892" s="231">
        <v>0</v>
      </c>
      <c r="J1892" s="231">
        <v>0</v>
      </c>
      <c r="K1892" s="231">
        <v>0</v>
      </c>
      <c r="L1892" s="231">
        <v>0</v>
      </c>
      <c r="M1892" s="231">
        <v>0</v>
      </c>
      <c r="N1892" s="231">
        <v>0</v>
      </c>
      <c r="O1892" s="231">
        <v>0</v>
      </c>
      <c r="P1892" s="231">
        <v>0</v>
      </c>
      <c r="Q1892" s="232">
        <v>1.91</v>
      </c>
      <c r="R1892" s="232">
        <v>0</v>
      </c>
      <c r="S1892" s="232">
        <v>0</v>
      </c>
      <c r="T1892" s="232">
        <v>0</v>
      </c>
      <c r="U1892" s="232">
        <v>0</v>
      </c>
      <c r="V1892" s="232">
        <v>0</v>
      </c>
      <c r="W1892" s="232">
        <v>0</v>
      </c>
      <c r="X1892" s="232">
        <v>0</v>
      </c>
      <c r="Y1892" s="232">
        <v>0</v>
      </c>
      <c r="Z1892" s="233">
        <v>45991</v>
      </c>
      <c r="AA1892" s="234">
        <v>191</v>
      </c>
      <c r="AB1892" s="232">
        <v>1.91</v>
      </c>
    </row>
    <row r="1893" spans="1:28" x14ac:dyDescent="0.25">
      <c r="A1893" s="16" t="s">
        <v>2253</v>
      </c>
      <c r="B1893" s="16" t="s">
        <v>3348</v>
      </c>
      <c r="C1893" s="16" t="s">
        <v>7356</v>
      </c>
      <c r="D1893" s="16" t="s">
        <v>7357</v>
      </c>
      <c r="F1893" s="16" t="s">
        <v>3640</v>
      </c>
      <c r="G1893" s="16" t="s">
        <v>3641</v>
      </c>
      <c r="H1893" s="239">
        <v>50</v>
      </c>
      <c r="I1893" s="239">
        <v>0</v>
      </c>
      <c r="J1893" s="239">
        <v>0</v>
      </c>
      <c r="K1893" s="239">
        <v>0</v>
      </c>
      <c r="L1893" s="239">
        <v>0</v>
      </c>
      <c r="M1893" s="239">
        <v>0</v>
      </c>
      <c r="N1893" s="239">
        <v>0</v>
      </c>
      <c r="O1893" s="239">
        <v>0</v>
      </c>
      <c r="P1893" s="239">
        <v>0</v>
      </c>
      <c r="Q1893" s="232">
        <v>0.5</v>
      </c>
      <c r="R1893" s="232">
        <v>0</v>
      </c>
      <c r="S1893" s="232">
        <v>0</v>
      </c>
      <c r="T1893" s="232">
        <v>0</v>
      </c>
      <c r="U1893" s="232">
        <v>0</v>
      </c>
      <c r="V1893" s="232">
        <v>0</v>
      </c>
      <c r="W1893" s="232">
        <v>0</v>
      </c>
      <c r="X1893" s="232">
        <v>0</v>
      </c>
      <c r="Y1893" s="232">
        <v>0</v>
      </c>
      <c r="Z1893" s="233">
        <v>45991</v>
      </c>
      <c r="AA1893" s="234">
        <v>50</v>
      </c>
      <c r="AB1893" s="232">
        <v>0.5</v>
      </c>
    </row>
    <row r="1894" spans="1:28" x14ac:dyDescent="0.25">
      <c r="A1894" s="16" t="s">
        <v>2253</v>
      </c>
      <c r="B1894" s="16" t="s">
        <v>3348</v>
      </c>
      <c r="C1894" s="16" t="s">
        <v>7358</v>
      </c>
      <c r="D1894" s="16" t="s">
        <v>7359</v>
      </c>
      <c r="F1894" s="16" t="s">
        <v>3640</v>
      </c>
      <c r="G1894" s="16" t="s">
        <v>3641</v>
      </c>
      <c r="H1894" s="231">
        <v>200</v>
      </c>
      <c r="I1894" s="231">
        <v>0</v>
      </c>
      <c r="J1894" s="231">
        <v>0</v>
      </c>
      <c r="K1894" s="231">
        <v>0</v>
      </c>
      <c r="L1894" s="231">
        <v>0</v>
      </c>
      <c r="M1894" s="231">
        <v>0</v>
      </c>
      <c r="N1894" s="231">
        <v>0</v>
      </c>
      <c r="O1894" s="231">
        <v>0</v>
      </c>
      <c r="P1894" s="231">
        <v>0</v>
      </c>
      <c r="Q1894" s="232">
        <v>2</v>
      </c>
      <c r="R1894" s="232">
        <v>0</v>
      </c>
      <c r="S1894" s="232">
        <v>0</v>
      </c>
      <c r="T1894" s="232">
        <v>0</v>
      </c>
      <c r="U1894" s="232">
        <v>0</v>
      </c>
      <c r="V1894" s="232">
        <v>0</v>
      </c>
      <c r="W1894" s="232">
        <v>0</v>
      </c>
      <c r="X1894" s="232">
        <v>0</v>
      </c>
      <c r="Y1894" s="232">
        <v>0</v>
      </c>
      <c r="Z1894" s="233">
        <v>45991</v>
      </c>
      <c r="AA1894" s="234">
        <v>200</v>
      </c>
      <c r="AB1894" s="232">
        <v>2</v>
      </c>
    </row>
    <row r="1895" spans="1:28" x14ac:dyDescent="0.25">
      <c r="A1895" s="16" t="s">
        <v>2253</v>
      </c>
      <c r="B1895" s="16" t="s">
        <v>3348</v>
      </c>
      <c r="C1895" s="16" t="s">
        <v>7360</v>
      </c>
      <c r="D1895" s="16" t="s">
        <v>7361</v>
      </c>
      <c r="F1895" s="16" t="s">
        <v>3640</v>
      </c>
      <c r="G1895" s="16" t="s">
        <v>3641</v>
      </c>
      <c r="H1895" s="231">
        <v>6</v>
      </c>
      <c r="I1895" s="231">
        <v>0</v>
      </c>
      <c r="J1895" s="231">
        <v>0</v>
      </c>
      <c r="K1895" s="231">
        <v>0</v>
      </c>
      <c r="L1895" s="231">
        <v>0</v>
      </c>
      <c r="M1895" s="231">
        <v>0</v>
      </c>
      <c r="N1895" s="231">
        <v>0</v>
      </c>
      <c r="O1895" s="231">
        <v>0</v>
      </c>
      <c r="P1895" s="231">
        <v>0</v>
      </c>
      <c r="Q1895" s="232">
        <v>0.06</v>
      </c>
      <c r="R1895" s="232">
        <v>0</v>
      </c>
      <c r="S1895" s="232">
        <v>0</v>
      </c>
      <c r="T1895" s="232">
        <v>0</v>
      </c>
      <c r="U1895" s="232">
        <v>0</v>
      </c>
      <c r="V1895" s="232">
        <v>0</v>
      </c>
      <c r="W1895" s="232">
        <v>0</v>
      </c>
      <c r="X1895" s="232">
        <v>0</v>
      </c>
      <c r="Y1895" s="232">
        <v>0</v>
      </c>
      <c r="Z1895" s="233">
        <v>45991</v>
      </c>
      <c r="AA1895" s="234">
        <v>6</v>
      </c>
      <c r="AB1895" s="232">
        <v>0.06</v>
      </c>
    </row>
    <row r="1896" spans="1:28" x14ac:dyDescent="0.25">
      <c r="A1896" s="16" t="s">
        <v>2253</v>
      </c>
      <c r="B1896" s="16" t="s">
        <v>3348</v>
      </c>
      <c r="C1896" s="16" t="s">
        <v>7362</v>
      </c>
      <c r="D1896" s="16" t="s">
        <v>7363</v>
      </c>
      <c r="F1896" s="16" t="s">
        <v>3640</v>
      </c>
      <c r="G1896" s="16" t="s">
        <v>3641</v>
      </c>
      <c r="H1896" s="231">
        <v>48</v>
      </c>
      <c r="I1896" s="231">
        <v>0</v>
      </c>
      <c r="J1896" s="231">
        <v>0</v>
      </c>
      <c r="K1896" s="231">
        <v>0</v>
      </c>
      <c r="L1896" s="231">
        <v>0</v>
      </c>
      <c r="M1896" s="231">
        <v>0</v>
      </c>
      <c r="N1896" s="231">
        <v>0</v>
      </c>
      <c r="O1896" s="231">
        <v>0</v>
      </c>
      <c r="P1896" s="231">
        <v>0</v>
      </c>
      <c r="Q1896" s="232">
        <v>0.48</v>
      </c>
      <c r="R1896" s="232">
        <v>0</v>
      </c>
      <c r="S1896" s="232">
        <v>0</v>
      </c>
      <c r="T1896" s="232">
        <v>0</v>
      </c>
      <c r="U1896" s="232">
        <v>0</v>
      </c>
      <c r="V1896" s="232">
        <v>0</v>
      </c>
      <c r="W1896" s="232">
        <v>0</v>
      </c>
      <c r="X1896" s="232">
        <v>0</v>
      </c>
      <c r="Y1896" s="232">
        <v>0</v>
      </c>
      <c r="Z1896" s="233">
        <v>45991</v>
      </c>
      <c r="AA1896" s="234">
        <v>48</v>
      </c>
      <c r="AB1896" s="232">
        <v>0.48</v>
      </c>
    </row>
    <row r="1897" spans="1:28" x14ac:dyDescent="0.25">
      <c r="A1897" s="16" t="s">
        <v>2253</v>
      </c>
      <c r="B1897" s="16" t="s">
        <v>3348</v>
      </c>
      <c r="C1897" s="16" t="s">
        <v>7364</v>
      </c>
      <c r="D1897" s="16" t="s">
        <v>7365</v>
      </c>
      <c r="F1897" s="16" t="s">
        <v>3640</v>
      </c>
      <c r="G1897" s="16" t="s">
        <v>3641</v>
      </c>
      <c r="H1897" s="231">
        <v>107</v>
      </c>
      <c r="I1897" s="231">
        <v>0</v>
      </c>
      <c r="J1897" s="231">
        <v>0</v>
      </c>
      <c r="K1897" s="231">
        <v>0</v>
      </c>
      <c r="L1897" s="231">
        <v>0</v>
      </c>
      <c r="M1897" s="231">
        <v>0</v>
      </c>
      <c r="N1897" s="231">
        <v>0</v>
      </c>
      <c r="O1897" s="231">
        <v>0</v>
      </c>
      <c r="P1897" s="231">
        <v>0</v>
      </c>
      <c r="Q1897" s="232">
        <v>1.07</v>
      </c>
      <c r="R1897" s="232">
        <v>0</v>
      </c>
      <c r="S1897" s="232">
        <v>0</v>
      </c>
      <c r="T1897" s="232">
        <v>0</v>
      </c>
      <c r="U1897" s="232">
        <v>0</v>
      </c>
      <c r="V1897" s="232">
        <v>0</v>
      </c>
      <c r="W1897" s="232">
        <v>0</v>
      </c>
      <c r="X1897" s="232">
        <v>0</v>
      </c>
      <c r="Y1897" s="232">
        <v>0</v>
      </c>
      <c r="Z1897" s="233">
        <v>45991</v>
      </c>
      <c r="AA1897" s="234">
        <v>107</v>
      </c>
      <c r="AB1897" s="232">
        <v>1.07</v>
      </c>
    </row>
    <row r="1898" spans="1:28" x14ac:dyDescent="0.25">
      <c r="A1898" s="16" t="s">
        <v>2253</v>
      </c>
      <c r="B1898" s="16" t="s">
        <v>3348</v>
      </c>
      <c r="C1898" s="16" t="s">
        <v>7366</v>
      </c>
      <c r="D1898" s="16" t="s">
        <v>7367</v>
      </c>
      <c r="F1898" s="16" t="s">
        <v>3640</v>
      </c>
      <c r="G1898" s="16" t="s">
        <v>3641</v>
      </c>
      <c r="H1898" s="231">
        <v>60</v>
      </c>
      <c r="I1898" s="231">
        <v>0</v>
      </c>
      <c r="J1898" s="231">
        <v>0</v>
      </c>
      <c r="K1898" s="231">
        <v>0</v>
      </c>
      <c r="L1898" s="231">
        <v>0</v>
      </c>
      <c r="M1898" s="231">
        <v>0</v>
      </c>
      <c r="N1898" s="231">
        <v>0</v>
      </c>
      <c r="O1898" s="231">
        <v>0</v>
      </c>
      <c r="P1898" s="231">
        <v>0</v>
      </c>
      <c r="Q1898" s="232">
        <v>0.6</v>
      </c>
      <c r="R1898" s="232">
        <v>0</v>
      </c>
      <c r="S1898" s="232">
        <v>0</v>
      </c>
      <c r="T1898" s="232">
        <v>0</v>
      </c>
      <c r="U1898" s="232">
        <v>0</v>
      </c>
      <c r="V1898" s="232">
        <v>0</v>
      </c>
      <c r="W1898" s="232">
        <v>0</v>
      </c>
      <c r="X1898" s="232">
        <v>0</v>
      </c>
      <c r="Y1898" s="232">
        <v>0</v>
      </c>
      <c r="Z1898" s="233">
        <v>45991</v>
      </c>
      <c r="AA1898" s="234">
        <v>60</v>
      </c>
      <c r="AB1898" s="232">
        <v>0.6</v>
      </c>
    </row>
    <row r="1899" spans="1:28" x14ac:dyDescent="0.25">
      <c r="A1899" s="16" t="s">
        <v>2253</v>
      </c>
      <c r="B1899" s="16" t="s">
        <v>3348</v>
      </c>
      <c r="C1899" s="16" t="s">
        <v>7368</v>
      </c>
      <c r="D1899" s="16" t="s">
        <v>7369</v>
      </c>
      <c r="F1899" s="16" t="s">
        <v>3640</v>
      </c>
      <c r="G1899" s="16" t="s">
        <v>3641</v>
      </c>
      <c r="H1899" s="231">
        <v>11</v>
      </c>
      <c r="I1899" s="231">
        <v>0</v>
      </c>
      <c r="J1899" s="231">
        <v>0</v>
      </c>
      <c r="K1899" s="231">
        <v>0</v>
      </c>
      <c r="L1899" s="231">
        <v>0</v>
      </c>
      <c r="M1899" s="231">
        <v>0</v>
      </c>
      <c r="N1899" s="231">
        <v>0</v>
      </c>
      <c r="O1899" s="231">
        <v>0</v>
      </c>
      <c r="P1899" s="231">
        <v>0</v>
      </c>
      <c r="Q1899" s="232">
        <v>0.11</v>
      </c>
      <c r="R1899" s="232">
        <v>0</v>
      </c>
      <c r="S1899" s="232">
        <v>0</v>
      </c>
      <c r="T1899" s="232">
        <v>0</v>
      </c>
      <c r="U1899" s="232">
        <v>0</v>
      </c>
      <c r="V1899" s="232">
        <v>0</v>
      </c>
      <c r="W1899" s="232">
        <v>0</v>
      </c>
      <c r="X1899" s="232">
        <v>0</v>
      </c>
      <c r="Y1899" s="232">
        <v>0</v>
      </c>
      <c r="Z1899" s="233">
        <v>45991</v>
      </c>
      <c r="AA1899" s="234">
        <v>11</v>
      </c>
      <c r="AB1899" s="232">
        <v>0.11</v>
      </c>
    </row>
    <row r="1900" spans="1:28" x14ac:dyDescent="0.25">
      <c r="A1900" s="16" t="s">
        <v>2253</v>
      </c>
      <c r="B1900" s="16" t="s">
        <v>3348</v>
      </c>
      <c r="C1900" s="16" t="s">
        <v>7370</v>
      </c>
      <c r="D1900" s="16" t="s">
        <v>7371</v>
      </c>
      <c r="F1900" s="16" t="s">
        <v>3640</v>
      </c>
      <c r="G1900" s="16" t="s">
        <v>3641</v>
      </c>
      <c r="H1900" s="231">
        <v>6</v>
      </c>
      <c r="I1900" s="231">
        <v>0</v>
      </c>
      <c r="J1900" s="231">
        <v>0</v>
      </c>
      <c r="K1900" s="231">
        <v>0</v>
      </c>
      <c r="L1900" s="231">
        <v>0</v>
      </c>
      <c r="M1900" s="231">
        <v>0</v>
      </c>
      <c r="N1900" s="231">
        <v>0</v>
      </c>
      <c r="O1900" s="231">
        <v>0</v>
      </c>
      <c r="P1900" s="231">
        <v>0</v>
      </c>
      <c r="Q1900" s="232">
        <v>8.59</v>
      </c>
      <c r="R1900" s="232">
        <v>0</v>
      </c>
      <c r="S1900" s="232">
        <v>0</v>
      </c>
      <c r="T1900" s="232">
        <v>0</v>
      </c>
      <c r="U1900" s="232">
        <v>0</v>
      </c>
      <c r="V1900" s="232">
        <v>0</v>
      </c>
      <c r="W1900" s="232">
        <v>0</v>
      </c>
      <c r="X1900" s="232">
        <v>0</v>
      </c>
      <c r="Y1900" s="232">
        <v>0</v>
      </c>
      <c r="Z1900" s="233">
        <v>45991</v>
      </c>
      <c r="AA1900" s="234">
        <v>6</v>
      </c>
      <c r="AB1900" s="232">
        <v>8.59</v>
      </c>
    </row>
    <row r="1901" spans="1:28" x14ac:dyDescent="0.25">
      <c r="A1901" s="16" t="s">
        <v>2253</v>
      </c>
      <c r="B1901" s="16" t="s">
        <v>3348</v>
      </c>
      <c r="C1901" s="16" t="s">
        <v>7372</v>
      </c>
      <c r="D1901" s="16" t="s">
        <v>7373</v>
      </c>
      <c r="F1901" s="16" t="s">
        <v>3640</v>
      </c>
      <c r="G1901" s="16" t="s">
        <v>3641</v>
      </c>
      <c r="H1901" s="231">
        <v>4</v>
      </c>
      <c r="I1901" s="231">
        <v>0</v>
      </c>
      <c r="J1901" s="231">
        <v>0</v>
      </c>
      <c r="K1901" s="231">
        <v>0</v>
      </c>
      <c r="L1901" s="231">
        <v>0</v>
      </c>
      <c r="M1901" s="231">
        <v>0</v>
      </c>
      <c r="N1901" s="231">
        <v>0</v>
      </c>
      <c r="O1901" s="231">
        <v>0</v>
      </c>
      <c r="P1901" s="231">
        <v>0</v>
      </c>
      <c r="Q1901" s="232">
        <v>0.04</v>
      </c>
      <c r="R1901" s="232">
        <v>0</v>
      </c>
      <c r="S1901" s="232">
        <v>0</v>
      </c>
      <c r="T1901" s="232">
        <v>0</v>
      </c>
      <c r="U1901" s="232">
        <v>0</v>
      </c>
      <c r="V1901" s="232">
        <v>0</v>
      </c>
      <c r="W1901" s="232">
        <v>0</v>
      </c>
      <c r="X1901" s="232">
        <v>0</v>
      </c>
      <c r="Y1901" s="232">
        <v>0</v>
      </c>
      <c r="Z1901" s="233">
        <v>45991</v>
      </c>
      <c r="AA1901" s="234">
        <v>4</v>
      </c>
      <c r="AB1901" s="232">
        <v>0.04</v>
      </c>
    </row>
    <row r="1902" spans="1:28" x14ac:dyDescent="0.25">
      <c r="A1902" s="16" t="s">
        <v>2253</v>
      </c>
      <c r="B1902" s="16" t="s">
        <v>3348</v>
      </c>
      <c r="C1902" s="16" t="s">
        <v>7374</v>
      </c>
      <c r="D1902" s="16" t="s">
        <v>7375</v>
      </c>
      <c r="F1902" s="16" t="s">
        <v>3640</v>
      </c>
      <c r="G1902" s="16" t="s">
        <v>3641</v>
      </c>
      <c r="H1902" s="231">
        <v>2</v>
      </c>
      <c r="I1902" s="231">
        <v>0</v>
      </c>
      <c r="J1902" s="231">
        <v>0</v>
      </c>
      <c r="K1902" s="231">
        <v>0</v>
      </c>
      <c r="L1902" s="231">
        <v>0</v>
      </c>
      <c r="M1902" s="231">
        <v>0</v>
      </c>
      <c r="N1902" s="231">
        <v>0</v>
      </c>
      <c r="O1902" s="231">
        <v>0</v>
      </c>
      <c r="P1902" s="231">
        <v>0</v>
      </c>
      <c r="Q1902" s="232">
        <v>135.26</v>
      </c>
      <c r="R1902" s="232">
        <v>0</v>
      </c>
      <c r="S1902" s="232">
        <v>0</v>
      </c>
      <c r="T1902" s="232">
        <v>0</v>
      </c>
      <c r="U1902" s="232">
        <v>0</v>
      </c>
      <c r="V1902" s="232">
        <v>0</v>
      </c>
      <c r="W1902" s="232">
        <v>0</v>
      </c>
      <c r="X1902" s="232">
        <v>0</v>
      </c>
      <c r="Y1902" s="232">
        <v>0</v>
      </c>
      <c r="Z1902" s="233">
        <v>45991</v>
      </c>
      <c r="AA1902" s="234">
        <v>2</v>
      </c>
      <c r="AB1902" s="232">
        <v>135.26</v>
      </c>
    </row>
    <row r="1903" spans="1:28" x14ac:dyDescent="0.25">
      <c r="A1903" s="16" t="s">
        <v>2253</v>
      </c>
      <c r="B1903" s="16" t="s">
        <v>3348</v>
      </c>
      <c r="C1903" s="16" t="s">
        <v>7376</v>
      </c>
      <c r="D1903" s="16" t="s">
        <v>7377</v>
      </c>
      <c r="F1903" s="16" t="s">
        <v>3640</v>
      </c>
      <c r="G1903" s="16" t="s">
        <v>3641</v>
      </c>
      <c r="H1903" s="231">
        <v>1</v>
      </c>
      <c r="I1903" s="231">
        <v>0</v>
      </c>
      <c r="J1903" s="231">
        <v>0</v>
      </c>
      <c r="K1903" s="231">
        <v>0</v>
      </c>
      <c r="L1903" s="231">
        <v>0</v>
      </c>
      <c r="M1903" s="231">
        <v>0</v>
      </c>
      <c r="N1903" s="231">
        <v>0</v>
      </c>
      <c r="O1903" s="231">
        <v>0</v>
      </c>
      <c r="P1903" s="231">
        <v>0</v>
      </c>
      <c r="Q1903" s="232">
        <v>69.209999999999994</v>
      </c>
      <c r="R1903" s="232">
        <v>0</v>
      </c>
      <c r="S1903" s="232">
        <v>0</v>
      </c>
      <c r="T1903" s="232">
        <v>0</v>
      </c>
      <c r="U1903" s="232">
        <v>0</v>
      </c>
      <c r="V1903" s="232">
        <v>0</v>
      </c>
      <c r="W1903" s="232">
        <v>0</v>
      </c>
      <c r="X1903" s="232">
        <v>0</v>
      </c>
      <c r="Y1903" s="232">
        <v>0</v>
      </c>
      <c r="Z1903" s="233">
        <v>45991</v>
      </c>
      <c r="AA1903" s="234">
        <v>1</v>
      </c>
      <c r="AB1903" s="232">
        <v>69.209999999999994</v>
      </c>
    </row>
    <row r="1904" spans="1:28" x14ac:dyDescent="0.25">
      <c r="A1904" s="16" t="s">
        <v>2253</v>
      </c>
      <c r="B1904" s="16" t="s">
        <v>3348</v>
      </c>
      <c r="C1904" s="16" t="s">
        <v>7378</v>
      </c>
      <c r="D1904" s="16" t="s">
        <v>7379</v>
      </c>
      <c r="F1904" s="16" t="s">
        <v>3640</v>
      </c>
      <c r="G1904" s="16" t="s">
        <v>3641</v>
      </c>
      <c r="H1904" s="231">
        <v>50</v>
      </c>
      <c r="I1904" s="231">
        <v>0</v>
      </c>
      <c r="J1904" s="231">
        <v>0</v>
      </c>
      <c r="K1904" s="231">
        <v>0</v>
      </c>
      <c r="L1904" s="231">
        <v>0</v>
      </c>
      <c r="M1904" s="231">
        <v>0</v>
      </c>
      <c r="N1904" s="231">
        <v>0</v>
      </c>
      <c r="O1904" s="231">
        <v>0</v>
      </c>
      <c r="P1904" s="231">
        <v>0</v>
      </c>
      <c r="Q1904" s="232">
        <v>0.5</v>
      </c>
      <c r="R1904" s="232">
        <v>0</v>
      </c>
      <c r="S1904" s="232">
        <v>0</v>
      </c>
      <c r="T1904" s="232">
        <v>0</v>
      </c>
      <c r="U1904" s="232">
        <v>0</v>
      </c>
      <c r="V1904" s="232">
        <v>0</v>
      </c>
      <c r="W1904" s="232">
        <v>0</v>
      </c>
      <c r="X1904" s="232">
        <v>0</v>
      </c>
      <c r="Y1904" s="232">
        <v>0</v>
      </c>
      <c r="Z1904" s="233">
        <v>45991</v>
      </c>
      <c r="AA1904" s="234">
        <v>50</v>
      </c>
      <c r="AB1904" s="232">
        <v>0.5</v>
      </c>
    </row>
    <row r="1905" spans="1:28" x14ac:dyDescent="0.25">
      <c r="A1905" s="16" t="s">
        <v>2253</v>
      </c>
      <c r="B1905" s="16" t="s">
        <v>3348</v>
      </c>
      <c r="C1905" s="16" t="s">
        <v>7380</v>
      </c>
      <c r="D1905" s="16" t="s">
        <v>7381</v>
      </c>
      <c r="F1905" s="16" t="s">
        <v>3640</v>
      </c>
      <c r="G1905" s="16" t="s">
        <v>3641</v>
      </c>
      <c r="H1905" s="231">
        <v>3</v>
      </c>
      <c r="I1905" s="231">
        <v>0</v>
      </c>
      <c r="J1905" s="231">
        <v>0</v>
      </c>
      <c r="K1905" s="231">
        <v>0</v>
      </c>
      <c r="L1905" s="231">
        <v>0</v>
      </c>
      <c r="M1905" s="231">
        <v>0</v>
      </c>
      <c r="N1905" s="231">
        <v>0</v>
      </c>
      <c r="O1905" s="231">
        <v>0</v>
      </c>
      <c r="P1905" s="231">
        <v>0</v>
      </c>
      <c r="Q1905" s="232">
        <v>0.03</v>
      </c>
      <c r="R1905" s="232">
        <v>0</v>
      </c>
      <c r="S1905" s="232">
        <v>0</v>
      </c>
      <c r="T1905" s="232">
        <v>0</v>
      </c>
      <c r="U1905" s="232">
        <v>0</v>
      </c>
      <c r="V1905" s="232">
        <v>0</v>
      </c>
      <c r="W1905" s="232">
        <v>0</v>
      </c>
      <c r="X1905" s="232">
        <v>0</v>
      </c>
      <c r="Y1905" s="232">
        <v>0</v>
      </c>
      <c r="Z1905" s="233">
        <v>45991</v>
      </c>
      <c r="AA1905" s="234">
        <v>3</v>
      </c>
      <c r="AB1905" s="232">
        <v>0.03</v>
      </c>
    </row>
    <row r="1906" spans="1:28" x14ac:dyDescent="0.25">
      <c r="A1906" s="16" t="s">
        <v>2253</v>
      </c>
      <c r="B1906" s="16" t="s">
        <v>3348</v>
      </c>
      <c r="C1906" s="16" t="s">
        <v>7382</v>
      </c>
      <c r="D1906" s="16" t="s">
        <v>7383</v>
      </c>
      <c r="F1906" s="16" t="s">
        <v>3640</v>
      </c>
      <c r="G1906" s="16" t="s">
        <v>3641</v>
      </c>
      <c r="H1906" s="231">
        <v>10</v>
      </c>
      <c r="I1906" s="231">
        <v>0</v>
      </c>
      <c r="J1906" s="231">
        <v>0</v>
      </c>
      <c r="K1906" s="231">
        <v>0</v>
      </c>
      <c r="L1906" s="231">
        <v>0</v>
      </c>
      <c r="M1906" s="231">
        <v>0</v>
      </c>
      <c r="N1906" s="231">
        <v>0</v>
      </c>
      <c r="O1906" s="231">
        <v>0</v>
      </c>
      <c r="P1906" s="231">
        <v>0</v>
      </c>
      <c r="Q1906" s="232">
        <v>0.1</v>
      </c>
      <c r="R1906" s="232">
        <v>0</v>
      </c>
      <c r="S1906" s="232">
        <v>0</v>
      </c>
      <c r="T1906" s="232">
        <v>0</v>
      </c>
      <c r="U1906" s="232">
        <v>0</v>
      </c>
      <c r="V1906" s="232">
        <v>0</v>
      </c>
      <c r="W1906" s="232">
        <v>0</v>
      </c>
      <c r="X1906" s="232">
        <v>0</v>
      </c>
      <c r="Y1906" s="232">
        <v>0</v>
      </c>
      <c r="Z1906" s="233">
        <v>45991</v>
      </c>
      <c r="AA1906" s="234">
        <v>10</v>
      </c>
      <c r="AB1906" s="232">
        <v>0.1</v>
      </c>
    </row>
    <row r="1907" spans="1:28" x14ac:dyDescent="0.25">
      <c r="A1907" s="16" t="s">
        <v>2253</v>
      </c>
      <c r="B1907" s="16" t="s">
        <v>3348</v>
      </c>
      <c r="C1907" s="16" t="s">
        <v>7384</v>
      </c>
      <c r="D1907" s="16" t="s">
        <v>7385</v>
      </c>
      <c r="F1907" s="16" t="s">
        <v>3640</v>
      </c>
      <c r="G1907" s="16" t="s">
        <v>3641</v>
      </c>
      <c r="H1907" s="231">
        <v>2</v>
      </c>
      <c r="I1907" s="231">
        <v>0</v>
      </c>
      <c r="J1907" s="231">
        <v>0</v>
      </c>
      <c r="K1907" s="231">
        <v>0</v>
      </c>
      <c r="L1907" s="231">
        <v>0</v>
      </c>
      <c r="M1907" s="231">
        <v>0</v>
      </c>
      <c r="N1907" s="231">
        <v>0</v>
      </c>
      <c r="O1907" s="231">
        <v>0</v>
      </c>
      <c r="P1907" s="231">
        <v>0</v>
      </c>
      <c r="Q1907" s="232">
        <v>67.14</v>
      </c>
      <c r="R1907" s="232">
        <v>0</v>
      </c>
      <c r="S1907" s="232">
        <v>0</v>
      </c>
      <c r="T1907" s="232">
        <v>0</v>
      </c>
      <c r="U1907" s="232">
        <v>0</v>
      </c>
      <c r="V1907" s="232">
        <v>0</v>
      </c>
      <c r="W1907" s="232">
        <v>0</v>
      </c>
      <c r="X1907" s="232">
        <v>0</v>
      </c>
      <c r="Y1907" s="232">
        <v>0</v>
      </c>
      <c r="Z1907" s="233">
        <v>45991</v>
      </c>
      <c r="AA1907" s="234">
        <v>2</v>
      </c>
      <c r="AB1907" s="232">
        <v>67.14</v>
      </c>
    </row>
    <row r="1908" spans="1:28" x14ac:dyDescent="0.25">
      <c r="A1908" s="16" t="s">
        <v>2253</v>
      </c>
      <c r="B1908" s="16" t="s">
        <v>3348</v>
      </c>
      <c r="C1908" s="16" t="s">
        <v>7386</v>
      </c>
      <c r="D1908" s="16" t="s">
        <v>7387</v>
      </c>
      <c r="F1908" s="16" t="s">
        <v>3640</v>
      </c>
      <c r="G1908" s="16" t="s">
        <v>3641</v>
      </c>
      <c r="H1908" s="231">
        <v>50</v>
      </c>
      <c r="I1908" s="231">
        <v>0</v>
      </c>
      <c r="J1908" s="231">
        <v>0</v>
      </c>
      <c r="K1908" s="231">
        <v>0</v>
      </c>
      <c r="L1908" s="231">
        <v>0</v>
      </c>
      <c r="M1908" s="231">
        <v>0</v>
      </c>
      <c r="N1908" s="231">
        <v>0</v>
      </c>
      <c r="O1908" s="231">
        <v>0</v>
      </c>
      <c r="P1908" s="231">
        <v>0</v>
      </c>
      <c r="Q1908" s="232">
        <v>0.5</v>
      </c>
      <c r="R1908" s="232">
        <v>0</v>
      </c>
      <c r="S1908" s="232">
        <v>0</v>
      </c>
      <c r="T1908" s="232">
        <v>0</v>
      </c>
      <c r="U1908" s="232">
        <v>0</v>
      </c>
      <c r="V1908" s="232">
        <v>0</v>
      </c>
      <c r="W1908" s="232">
        <v>0</v>
      </c>
      <c r="X1908" s="232">
        <v>0</v>
      </c>
      <c r="Y1908" s="232">
        <v>0</v>
      </c>
      <c r="Z1908" s="233">
        <v>45991</v>
      </c>
      <c r="AA1908" s="234">
        <v>50</v>
      </c>
      <c r="AB1908" s="232">
        <v>0.5</v>
      </c>
    </row>
    <row r="1909" spans="1:28" x14ac:dyDescent="0.25">
      <c r="A1909" s="16" t="s">
        <v>2253</v>
      </c>
      <c r="B1909" s="16" t="s">
        <v>3348</v>
      </c>
      <c r="C1909" s="16" t="s">
        <v>7388</v>
      </c>
      <c r="D1909" s="16" t="s">
        <v>7389</v>
      </c>
      <c r="F1909" s="16" t="s">
        <v>3640</v>
      </c>
      <c r="G1909" s="16" t="s">
        <v>3641</v>
      </c>
      <c r="H1909" s="231">
        <v>75</v>
      </c>
      <c r="I1909" s="231">
        <v>0</v>
      </c>
      <c r="J1909" s="231">
        <v>0</v>
      </c>
      <c r="K1909" s="231">
        <v>0</v>
      </c>
      <c r="L1909" s="231">
        <v>0</v>
      </c>
      <c r="M1909" s="231">
        <v>0</v>
      </c>
      <c r="N1909" s="231">
        <v>0</v>
      </c>
      <c r="O1909" s="231">
        <v>0</v>
      </c>
      <c r="P1909" s="231">
        <v>0</v>
      </c>
      <c r="Q1909" s="232">
        <v>0.75</v>
      </c>
      <c r="R1909" s="232">
        <v>0</v>
      </c>
      <c r="S1909" s="232">
        <v>0</v>
      </c>
      <c r="T1909" s="232">
        <v>0</v>
      </c>
      <c r="U1909" s="232">
        <v>0</v>
      </c>
      <c r="V1909" s="232">
        <v>0</v>
      </c>
      <c r="W1909" s="232">
        <v>0</v>
      </c>
      <c r="X1909" s="232">
        <v>0</v>
      </c>
      <c r="Y1909" s="232">
        <v>0</v>
      </c>
      <c r="Z1909" s="233">
        <v>45991</v>
      </c>
      <c r="AA1909" s="234">
        <v>75</v>
      </c>
      <c r="AB1909" s="232">
        <v>0.75</v>
      </c>
    </row>
    <row r="1910" spans="1:28" x14ac:dyDescent="0.25">
      <c r="A1910" s="16" t="s">
        <v>2253</v>
      </c>
      <c r="B1910" s="16" t="s">
        <v>3348</v>
      </c>
      <c r="C1910" s="16" t="s">
        <v>7390</v>
      </c>
      <c r="D1910" s="16" t="s">
        <v>7391</v>
      </c>
      <c r="F1910" s="16" t="s">
        <v>3640</v>
      </c>
      <c r="G1910" s="16" t="s">
        <v>3641</v>
      </c>
      <c r="H1910" s="231">
        <v>50</v>
      </c>
      <c r="I1910" s="231">
        <v>0</v>
      </c>
      <c r="J1910" s="231">
        <v>0</v>
      </c>
      <c r="K1910" s="231">
        <v>0</v>
      </c>
      <c r="L1910" s="231">
        <v>0</v>
      </c>
      <c r="M1910" s="231">
        <v>0</v>
      </c>
      <c r="N1910" s="231">
        <v>0</v>
      </c>
      <c r="O1910" s="231">
        <v>0</v>
      </c>
      <c r="P1910" s="231">
        <v>0</v>
      </c>
      <c r="Q1910" s="232">
        <v>0.5</v>
      </c>
      <c r="R1910" s="232">
        <v>0</v>
      </c>
      <c r="S1910" s="232">
        <v>0</v>
      </c>
      <c r="T1910" s="232">
        <v>0</v>
      </c>
      <c r="U1910" s="232">
        <v>0</v>
      </c>
      <c r="V1910" s="232">
        <v>0</v>
      </c>
      <c r="W1910" s="232">
        <v>0</v>
      </c>
      <c r="X1910" s="232">
        <v>0</v>
      </c>
      <c r="Y1910" s="232">
        <v>0</v>
      </c>
      <c r="Z1910" s="233">
        <v>45991</v>
      </c>
      <c r="AA1910" s="234">
        <v>50</v>
      </c>
      <c r="AB1910" s="232">
        <v>0.5</v>
      </c>
    </row>
    <row r="1911" spans="1:28" x14ac:dyDescent="0.25">
      <c r="A1911" s="16" t="s">
        <v>2253</v>
      </c>
      <c r="B1911" s="16" t="s">
        <v>3348</v>
      </c>
      <c r="C1911" s="16" t="s">
        <v>7392</v>
      </c>
      <c r="D1911" s="16" t="s">
        <v>7393</v>
      </c>
      <c r="F1911" s="16" t="s">
        <v>3640</v>
      </c>
      <c r="G1911" s="16" t="s">
        <v>3641</v>
      </c>
      <c r="H1911" s="231">
        <v>4</v>
      </c>
      <c r="I1911" s="231">
        <v>0</v>
      </c>
      <c r="J1911" s="231">
        <v>0</v>
      </c>
      <c r="K1911" s="231">
        <v>0</v>
      </c>
      <c r="L1911" s="231">
        <v>0</v>
      </c>
      <c r="M1911" s="231">
        <v>0</v>
      </c>
      <c r="N1911" s="231">
        <v>0</v>
      </c>
      <c r="O1911" s="231">
        <v>0</v>
      </c>
      <c r="P1911" s="231">
        <v>0</v>
      </c>
      <c r="Q1911" s="232">
        <v>44.44</v>
      </c>
      <c r="R1911" s="232">
        <v>0</v>
      </c>
      <c r="S1911" s="232">
        <v>0</v>
      </c>
      <c r="T1911" s="232">
        <v>0</v>
      </c>
      <c r="U1911" s="232">
        <v>0</v>
      </c>
      <c r="V1911" s="232">
        <v>0</v>
      </c>
      <c r="W1911" s="232">
        <v>0</v>
      </c>
      <c r="X1911" s="232">
        <v>0</v>
      </c>
      <c r="Y1911" s="232">
        <v>0</v>
      </c>
      <c r="Z1911" s="233">
        <v>45991</v>
      </c>
      <c r="AA1911" s="234">
        <v>4</v>
      </c>
      <c r="AB1911" s="232">
        <v>44.44</v>
      </c>
    </row>
    <row r="1912" spans="1:28" x14ac:dyDescent="0.25">
      <c r="A1912" s="16" t="s">
        <v>2253</v>
      </c>
      <c r="B1912" s="16" t="s">
        <v>3348</v>
      </c>
      <c r="C1912" s="16" t="s">
        <v>7394</v>
      </c>
      <c r="D1912" s="16" t="s">
        <v>7395</v>
      </c>
      <c r="F1912" s="16" t="s">
        <v>3640</v>
      </c>
      <c r="G1912" s="16" t="s">
        <v>3641</v>
      </c>
      <c r="H1912" s="231">
        <v>100</v>
      </c>
      <c r="I1912" s="231">
        <v>0</v>
      </c>
      <c r="J1912" s="231">
        <v>0</v>
      </c>
      <c r="K1912" s="231">
        <v>0</v>
      </c>
      <c r="L1912" s="231">
        <v>0</v>
      </c>
      <c r="M1912" s="231">
        <v>0</v>
      </c>
      <c r="N1912" s="231">
        <v>0</v>
      </c>
      <c r="O1912" s="231">
        <v>0</v>
      </c>
      <c r="P1912" s="231">
        <v>0</v>
      </c>
      <c r="Q1912" s="232">
        <v>1</v>
      </c>
      <c r="R1912" s="232">
        <v>0</v>
      </c>
      <c r="S1912" s="232">
        <v>0</v>
      </c>
      <c r="T1912" s="232">
        <v>0</v>
      </c>
      <c r="U1912" s="232">
        <v>0</v>
      </c>
      <c r="V1912" s="232">
        <v>0</v>
      </c>
      <c r="W1912" s="232">
        <v>0</v>
      </c>
      <c r="X1912" s="232">
        <v>0</v>
      </c>
      <c r="Y1912" s="232">
        <v>0</v>
      </c>
      <c r="Z1912" s="233">
        <v>45991</v>
      </c>
      <c r="AA1912" s="234">
        <v>100</v>
      </c>
      <c r="AB1912" s="232">
        <v>1</v>
      </c>
    </row>
    <row r="1913" spans="1:28" x14ac:dyDescent="0.25">
      <c r="A1913" s="16" t="s">
        <v>2253</v>
      </c>
      <c r="B1913" s="16" t="s">
        <v>3348</v>
      </c>
      <c r="C1913" s="16" t="s">
        <v>7396</v>
      </c>
      <c r="D1913" s="16" t="s">
        <v>7397</v>
      </c>
      <c r="F1913" s="16" t="s">
        <v>3640</v>
      </c>
      <c r="G1913" s="16" t="s">
        <v>3641</v>
      </c>
      <c r="H1913" s="231">
        <v>157</v>
      </c>
      <c r="I1913" s="231">
        <v>0</v>
      </c>
      <c r="J1913" s="231">
        <v>0</v>
      </c>
      <c r="K1913" s="231">
        <v>0</v>
      </c>
      <c r="L1913" s="231">
        <v>0</v>
      </c>
      <c r="M1913" s="231">
        <v>0</v>
      </c>
      <c r="N1913" s="231">
        <v>0</v>
      </c>
      <c r="O1913" s="231">
        <v>0</v>
      </c>
      <c r="P1913" s="231">
        <v>0</v>
      </c>
      <c r="Q1913" s="232">
        <v>1.57</v>
      </c>
      <c r="R1913" s="232">
        <v>0</v>
      </c>
      <c r="S1913" s="232">
        <v>0</v>
      </c>
      <c r="T1913" s="232">
        <v>0</v>
      </c>
      <c r="U1913" s="232">
        <v>0</v>
      </c>
      <c r="V1913" s="232">
        <v>0</v>
      </c>
      <c r="W1913" s="232">
        <v>0</v>
      </c>
      <c r="X1913" s="232">
        <v>0</v>
      </c>
      <c r="Y1913" s="232">
        <v>0</v>
      </c>
      <c r="Z1913" s="233">
        <v>45991</v>
      </c>
      <c r="AA1913" s="234">
        <v>157</v>
      </c>
      <c r="AB1913" s="232">
        <v>1.57</v>
      </c>
    </row>
    <row r="1914" spans="1:28" x14ac:dyDescent="0.25">
      <c r="A1914" s="16" t="s">
        <v>2253</v>
      </c>
      <c r="B1914" s="16" t="s">
        <v>3348</v>
      </c>
      <c r="C1914" s="16" t="s">
        <v>7398</v>
      </c>
      <c r="D1914" s="16" t="s">
        <v>7399</v>
      </c>
      <c r="F1914" s="16" t="s">
        <v>3640</v>
      </c>
      <c r="G1914" s="16" t="s">
        <v>3641</v>
      </c>
      <c r="H1914" s="231">
        <v>5</v>
      </c>
      <c r="I1914" s="231">
        <v>0</v>
      </c>
      <c r="J1914" s="231">
        <v>0</v>
      </c>
      <c r="K1914" s="231">
        <v>0</v>
      </c>
      <c r="L1914" s="231">
        <v>0</v>
      </c>
      <c r="M1914" s="231">
        <v>0</v>
      </c>
      <c r="N1914" s="231">
        <v>0</v>
      </c>
      <c r="O1914" s="231">
        <v>0</v>
      </c>
      <c r="P1914" s="231">
        <v>0</v>
      </c>
      <c r="Q1914" s="232">
        <v>0.1</v>
      </c>
      <c r="R1914" s="232">
        <v>0</v>
      </c>
      <c r="S1914" s="232">
        <v>0</v>
      </c>
      <c r="T1914" s="232">
        <v>0</v>
      </c>
      <c r="U1914" s="232">
        <v>0</v>
      </c>
      <c r="V1914" s="232">
        <v>0</v>
      </c>
      <c r="W1914" s="232">
        <v>0</v>
      </c>
      <c r="X1914" s="232">
        <v>0</v>
      </c>
      <c r="Y1914" s="232">
        <v>0</v>
      </c>
      <c r="Z1914" s="233">
        <v>45991</v>
      </c>
      <c r="AA1914" s="234">
        <v>5</v>
      </c>
      <c r="AB1914" s="232">
        <v>0.1</v>
      </c>
    </row>
    <row r="1915" spans="1:28" x14ac:dyDescent="0.25">
      <c r="A1915" s="16" t="s">
        <v>2253</v>
      </c>
      <c r="B1915" s="16" t="s">
        <v>3348</v>
      </c>
      <c r="C1915" s="16" t="s">
        <v>7400</v>
      </c>
      <c r="D1915" s="16" t="s">
        <v>7401</v>
      </c>
      <c r="F1915" s="16" t="s">
        <v>3640</v>
      </c>
      <c r="G1915" s="16" t="s">
        <v>3641</v>
      </c>
      <c r="H1915" s="231">
        <v>50</v>
      </c>
      <c r="I1915" s="231">
        <v>0</v>
      </c>
      <c r="J1915" s="231">
        <v>0</v>
      </c>
      <c r="K1915" s="231">
        <v>0</v>
      </c>
      <c r="L1915" s="231">
        <v>0</v>
      </c>
      <c r="M1915" s="231">
        <v>0</v>
      </c>
      <c r="N1915" s="231">
        <v>0</v>
      </c>
      <c r="O1915" s="231">
        <v>0</v>
      </c>
      <c r="P1915" s="231">
        <v>0</v>
      </c>
      <c r="Q1915" s="232">
        <v>0.5</v>
      </c>
      <c r="R1915" s="232">
        <v>0</v>
      </c>
      <c r="S1915" s="232">
        <v>0</v>
      </c>
      <c r="T1915" s="232">
        <v>0</v>
      </c>
      <c r="U1915" s="232">
        <v>0</v>
      </c>
      <c r="V1915" s="232">
        <v>0</v>
      </c>
      <c r="W1915" s="232">
        <v>0</v>
      </c>
      <c r="X1915" s="232">
        <v>0</v>
      </c>
      <c r="Y1915" s="232">
        <v>0</v>
      </c>
      <c r="Z1915" s="233">
        <v>45991</v>
      </c>
      <c r="AA1915" s="234">
        <v>50</v>
      </c>
      <c r="AB1915" s="232">
        <v>0.5</v>
      </c>
    </row>
    <row r="1916" spans="1:28" x14ac:dyDescent="0.25">
      <c r="A1916" s="16" t="s">
        <v>2253</v>
      </c>
      <c r="B1916" s="16" t="s">
        <v>3348</v>
      </c>
      <c r="C1916" s="16" t="s">
        <v>7402</v>
      </c>
      <c r="D1916" s="16" t="s">
        <v>7403</v>
      </c>
      <c r="F1916" s="16" t="s">
        <v>3640</v>
      </c>
      <c r="G1916" s="16" t="s">
        <v>3641</v>
      </c>
      <c r="H1916" s="231">
        <v>79</v>
      </c>
      <c r="I1916" s="231">
        <v>0</v>
      </c>
      <c r="J1916" s="231">
        <v>0</v>
      </c>
      <c r="K1916" s="231">
        <v>0</v>
      </c>
      <c r="L1916" s="231">
        <v>0</v>
      </c>
      <c r="M1916" s="231">
        <v>0</v>
      </c>
      <c r="N1916" s="231">
        <v>0</v>
      </c>
      <c r="O1916" s="231">
        <v>0</v>
      </c>
      <c r="P1916" s="231">
        <v>0</v>
      </c>
      <c r="Q1916" s="232">
        <v>105.28</v>
      </c>
      <c r="R1916" s="232">
        <v>0</v>
      </c>
      <c r="S1916" s="232">
        <v>0</v>
      </c>
      <c r="T1916" s="232">
        <v>0</v>
      </c>
      <c r="U1916" s="232">
        <v>0</v>
      </c>
      <c r="V1916" s="232">
        <v>0</v>
      </c>
      <c r="W1916" s="232">
        <v>0</v>
      </c>
      <c r="X1916" s="232">
        <v>0</v>
      </c>
      <c r="Y1916" s="232">
        <v>0</v>
      </c>
      <c r="Z1916" s="233">
        <v>45991</v>
      </c>
      <c r="AA1916" s="234">
        <v>79</v>
      </c>
      <c r="AB1916" s="232">
        <v>105.28</v>
      </c>
    </row>
    <row r="1917" spans="1:28" x14ac:dyDescent="0.25">
      <c r="A1917" s="16" t="s">
        <v>873</v>
      </c>
      <c r="B1917" s="16" t="s">
        <v>3474</v>
      </c>
      <c r="C1917" s="16" t="s">
        <v>7404</v>
      </c>
      <c r="D1917" s="16" t="s">
        <v>7405</v>
      </c>
      <c r="F1917" s="16" t="s">
        <v>3640</v>
      </c>
      <c r="G1917" s="16" t="s">
        <v>3641</v>
      </c>
      <c r="H1917" s="231">
        <v>1</v>
      </c>
      <c r="I1917" s="231">
        <v>0</v>
      </c>
      <c r="J1917" s="231">
        <v>0</v>
      </c>
      <c r="K1917" s="231">
        <v>0</v>
      </c>
      <c r="L1917" s="231">
        <v>0</v>
      </c>
      <c r="M1917" s="231">
        <v>0</v>
      </c>
      <c r="N1917" s="231">
        <v>0</v>
      </c>
      <c r="O1917" s="231">
        <v>0</v>
      </c>
      <c r="P1917" s="231">
        <v>0</v>
      </c>
      <c r="Q1917" s="232">
        <v>11.11</v>
      </c>
      <c r="R1917" s="232">
        <v>0</v>
      </c>
      <c r="S1917" s="232">
        <v>0</v>
      </c>
      <c r="T1917" s="232">
        <v>0</v>
      </c>
      <c r="U1917" s="232">
        <v>0</v>
      </c>
      <c r="V1917" s="232">
        <v>0</v>
      </c>
      <c r="W1917" s="232">
        <v>0</v>
      </c>
      <c r="X1917" s="232">
        <v>0</v>
      </c>
      <c r="Y1917" s="232">
        <v>0</v>
      </c>
      <c r="Z1917" s="233">
        <v>45991</v>
      </c>
      <c r="AA1917" s="234">
        <v>1</v>
      </c>
      <c r="AB1917" s="232">
        <v>11.11</v>
      </c>
    </row>
    <row r="1918" spans="1:28" x14ac:dyDescent="0.25">
      <c r="A1918" s="16" t="s">
        <v>2253</v>
      </c>
      <c r="B1918" s="16" t="s">
        <v>3348</v>
      </c>
      <c r="C1918" s="16" t="s">
        <v>7406</v>
      </c>
      <c r="D1918" s="16" t="s">
        <v>7407</v>
      </c>
      <c r="F1918" s="16" t="s">
        <v>3640</v>
      </c>
      <c r="G1918" s="16" t="s">
        <v>3641</v>
      </c>
      <c r="H1918" s="231">
        <v>48</v>
      </c>
      <c r="I1918" s="231">
        <v>0</v>
      </c>
      <c r="J1918" s="231">
        <v>0</v>
      </c>
      <c r="K1918" s="231">
        <v>0</v>
      </c>
      <c r="L1918" s="231">
        <v>0</v>
      </c>
      <c r="M1918" s="231">
        <v>0</v>
      </c>
      <c r="N1918" s="231">
        <v>0</v>
      </c>
      <c r="O1918" s="231">
        <v>0</v>
      </c>
      <c r="P1918" s="231">
        <v>0</v>
      </c>
      <c r="Q1918" s="232">
        <v>0.48</v>
      </c>
      <c r="R1918" s="232">
        <v>0</v>
      </c>
      <c r="S1918" s="232">
        <v>0</v>
      </c>
      <c r="T1918" s="232">
        <v>0</v>
      </c>
      <c r="U1918" s="232">
        <v>0</v>
      </c>
      <c r="V1918" s="232">
        <v>0</v>
      </c>
      <c r="W1918" s="232">
        <v>0</v>
      </c>
      <c r="X1918" s="232">
        <v>0</v>
      </c>
      <c r="Y1918" s="232">
        <v>0</v>
      </c>
      <c r="Z1918" s="233">
        <v>45991</v>
      </c>
      <c r="AA1918" s="234">
        <v>48</v>
      </c>
      <c r="AB1918" s="232">
        <v>0.48</v>
      </c>
    </row>
    <row r="1919" spans="1:28" x14ac:dyDescent="0.25">
      <c r="A1919" s="16" t="s">
        <v>2253</v>
      </c>
      <c r="B1919" s="16" t="s">
        <v>3348</v>
      </c>
      <c r="C1919" s="16" t="s">
        <v>7408</v>
      </c>
      <c r="D1919" s="16" t="s">
        <v>7409</v>
      </c>
      <c r="F1919" s="16" t="s">
        <v>3640</v>
      </c>
      <c r="G1919" s="16" t="s">
        <v>3641</v>
      </c>
      <c r="H1919" s="231">
        <v>3</v>
      </c>
      <c r="I1919" s="231">
        <v>0</v>
      </c>
      <c r="J1919" s="231">
        <v>0</v>
      </c>
      <c r="K1919" s="231">
        <v>0</v>
      </c>
      <c r="L1919" s="231">
        <v>0</v>
      </c>
      <c r="M1919" s="231">
        <v>0</v>
      </c>
      <c r="N1919" s="231">
        <v>0</v>
      </c>
      <c r="O1919" s="231">
        <v>0</v>
      </c>
      <c r="P1919" s="231">
        <v>0</v>
      </c>
      <c r="Q1919" s="232">
        <v>0.03</v>
      </c>
      <c r="R1919" s="232">
        <v>0</v>
      </c>
      <c r="S1919" s="232">
        <v>0</v>
      </c>
      <c r="T1919" s="232">
        <v>0</v>
      </c>
      <c r="U1919" s="232">
        <v>0</v>
      </c>
      <c r="V1919" s="232">
        <v>0</v>
      </c>
      <c r="W1919" s="232">
        <v>0</v>
      </c>
      <c r="X1919" s="232">
        <v>0</v>
      </c>
      <c r="Y1919" s="232">
        <v>0</v>
      </c>
      <c r="Z1919" s="233">
        <v>45991</v>
      </c>
      <c r="AA1919" s="234">
        <v>3</v>
      </c>
      <c r="AB1919" s="232">
        <v>0.03</v>
      </c>
    </row>
    <row r="1920" spans="1:28" x14ac:dyDescent="0.25">
      <c r="A1920" s="16" t="s">
        <v>2253</v>
      </c>
      <c r="B1920" s="16" t="s">
        <v>3348</v>
      </c>
      <c r="C1920" s="16" t="s">
        <v>7410</v>
      </c>
      <c r="D1920" s="16" t="s">
        <v>7411</v>
      </c>
      <c r="F1920" s="16" t="s">
        <v>3640</v>
      </c>
      <c r="G1920" s="16" t="s">
        <v>3641</v>
      </c>
      <c r="H1920" s="231">
        <v>3</v>
      </c>
      <c r="I1920" s="231">
        <v>0</v>
      </c>
      <c r="J1920" s="231">
        <v>0</v>
      </c>
      <c r="K1920" s="231">
        <v>0</v>
      </c>
      <c r="L1920" s="231">
        <v>0</v>
      </c>
      <c r="M1920" s="231">
        <v>0</v>
      </c>
      <c r="N1920" s="231">
        <v>0</v>
      </c>
      <c r="O1920" s="231">
        <v>0</v>
      </c>
      <c r="P1920" s="231">
        <v>0</v>
      </c>
      <c r="Q1920" s="232">
        <v>0.03</v>
      </c>
      <c r="R1920" s="232">
        <v>0</v>
      </c>
      <c r="S1920" s="232">
        <v>0</v>
      </c>
      <c r="T1920" s="232">
        <v>0</v>
      </c>
      <c r="U1920" s="232">
        <v>0</v>
      </c>
      <c r="V1920" s="232">
        <v>0</v>
      </c>
      <c r="W1920" s="232">
        <v>0</v>
      </c>
      <c r="X1920" s="232">
        <v>0</v>
      </c>
      <c r="Y1920" s="232">
        <v>0</v>
      </c>
      <c r="Z1920" s="233">
        <v>45991</v>
      </c>
      <c r="AA1920" s="234">
        <v>3</v>
      </c>
      <c r="AB1920" s="232">
        <v>0.03</v>
      </c>
    </row>
    <row r="1921" spans="1:28" x14ac:dyDescent="0.25">
      <c r="A1921" s="16" t="s">
        <v>2253</v>
      </c>
      <c r="B1921" s="16" t="s">
        <v>3348</v>
      </c>
      <c r="C1921" s="16" t="s">
        <v>7412</v>
      </c>
      <c r="D1921" s="16" t="s">
        <v>7413</v>
      </c>
      <c r="F1921" s="16" t="s">
        <v>3640</v>
      </c>
      <c r="G1921" s="16" t="s">
        <v>3641</v>
      </c>
      <c r="H1921" s="231">
        <v>50</v>
      </c>
      <c r="I1921" s="231">
        <v>0</v>
      </c>
      <c r="J1921" s="231">
        <v>0</v>
      </c>
      <c r="K1921" s="231">
        <v>0</v>
      </c>
      <c r="L1921" s="231">
        <v>0</v>
      </c>
      <c r="M1921" s="231">
        <v>0</v>
      </c>
      <c r="N1921" s="231">
        <v>0</v>
      </c>
      <c r="O1921" s="231">
        <v>0</v>
      </c>
      <c r="P1921" s="231">
        <v>0</v>
      </c>
      <c r="Q1921" s="232">
        <v>0.5</v>
      </c>
      <c r="R1921" s="232">
        <v>0</v>
      </c>
      <c r="S1921" s="232">
        <v>0</v>
      </c>
      <c r="T1921" s="232">
        <v>0</v>
      </c>
      <c r="U1921" s="232">
        <v>0</v>
      </c>
      <c r="V1921" s="232">
        <v>0</v>
      </c>
      <c r="W1921" s="232">
        <v>0</v>
      </c>
      <c r="X1921" s="232">
        <v>0</v>
      </c>
      <c r="Y1921" s="232">
        <v>0</v>
      </c>
      <c r="Z1921" s="233">
        <v>45991</v>
      </c>
      <c r="AA1921" s="234">
        <v>50</v>
      </c>
      <c r="AB1921" s="232">
        <v>0.5</v>
      </c>
    </row>
    <row r="1922" spans="1:28" x14ac:dyDescent="0.25">
      <c r="A1922" s="16" t="s">
        <v>2253</v>
      </c>
      <c r="B1922" s="16" t="s">
        <v>3348</v>
      </c>
      <c r="C1922" s="16" t="s">
        <v>7414</v>
      </c>
      <c r="D1922" s="16" t="s">
        <v>7415</v>
      </c>
      <c r="F1922" s="16" t="s">
        <v>3640</v>
      </c>
      <c r="G1922" s="16" t="s">
        <v>3641</v>
      </c>
      <c r="H1922" s="231">
        <v>50</v>
      </c>
      <c r="I1922" s="231">
        <v>0</v>
      </c>
      <c r="J1922" s="231">
        <v>0</v>
      </c>
      <c r="K1922" s="231">
        <v>0</v>
      </c>
      <c r="L1922" s="231">
        <v>0</v>
      </c>
      <c r="M1922" s="231">
        <v>0</v>
      </c>
      <c r="N1922" s="231">
        <v>0</v>
      </c>
      <c r="O1922" s="231">
        <v>0</v>
      </c>
      <c r="P1922" s="231">
        <v>0</v>
      </c>
      <c r="Q1922" s="232">
        <v>0.5</v>
      </c>
      <c r="R1922" s="232">
        <v>0</v>
      </c>
      <c r="S1922" s="232">
        <v>0</v>
      </c>
      <c r="T1922" s="232">
        <v>0</v>
      </c>
      <c r="U1922" s="232">
        <v>0</v>
      </c>
      <c r="V1922" s="232">
        <v>0</v>
      </c>
      <c r="W1922" s="232">
        <v>0</v>
      </c>
      <c r="X1922" s="232">
        <v>0</v>
      </c>
      <c r="Y1922" s="232">
        <v>0</v>
      </c>
      <c r="Z1922" s="233">
        <v>45991</v>
      </c>
      <c r="AA1922" s="234">
        <v>50</v>
      </c>
      <c r="AB1922" s="232">
        <v>0.5</v>
      </c>
    </row>
    <row r="1923" spans="1:28" x14ac:dyDescent="0.25">
      <c r="A1923" s="16" t="s">
        <v>2253</v>
      </c>
      <c r="B1923" s="16" t="s">
        <v>3348</v>
      </c>
      <c r="C1923" s="16" t="s">
        <v>7416</v>
      </c>
      <c r="D1923" s="16" t="s">
        <v>7417</v>
      </c>
      <c r="F1923" s="16" t="s">
        <v>3640</v>
      </c>
      <c r="G1923" s="16" t="s">
        <v>3641</v>
      </c>
      <c r="H1923" s="231">
        <v>250</v>
      </c>
      <c r="I1923" s="231">
        <v>0</v>
      </c>
      <c r="J1923" s="231">
        <v>0</v>
      </c>
      <c r="K1923" s="231">
        <v>0</v>
      </c>
      <c r="L1923" s="231">
        <v>0</v>
      </c>
      <c r="M1923" s="231">
        <v>0</v>
      </c>
      <c r="N1923" s="231">
        <v>0</v>
      </c>
      <c r="O1923" s="231">
        <v>0</v>
      </c>
      <c r="P1923" s="231">
        <v>0</v>
      </c>
      <c r="Q1923" s="232">
        <v>2.5</v>
      </c>
      <c r="R1923" s="232">
        <v>0</v>
      </c>
      <c r="S1923" s="232">
        <v>0</v>
      </c>
      <c r="T1923" s="232">
        <v>0</v>
      </c>
      <c r="U1923" s="232">
        <v>0</v>
      </c>
      <c r="V1923" s="232">
        <v>0</v>
      </c>
      <c r="W1923" s="232">
        <v>0</v>
      </c>
      <c r="X1923" s="232">
        <v>0</v>
      </c>
      <c r="Y1923" s="232">
        <v>0</v>
      </c>
      <c r="Z1923" s="233">
        <v>45991</v>
      </c>
      <c r="AA1923" s="234">
        <v>250</v>
      </c>
      <c r="AB1923" s="232">
        <v>2.5</v>
      </c>
    </row>
    <row r="1924" spans="1:28" x14ac:dyDescent="0.25">
      <c r="A1924" s="16" t="s">
        <v>2253</v>
      </c>
      <c r="B1924" s="16" t="s">
        <v>3348</v>
      </c>
      <c r="C1924" s="16" t="s">
        <v>7418</v>
      </c>
      <c r="D1924" s="16" t="s">
        <v>7419</v>
      </c>
      <c r="F1924" s="16" t="s">
        <v>3640</v>
      </c>
      <c r="G1924" s="16" t="s">
        <v>3641</v>
      </c>
      <c r="H1924" s="231">
        <v>16</v>
      </c>
      <c r="I1924" s="231">
        <v>0</v>
      </c>
      <c r="J1924" s="231">
        <v>0</v>
      </c>
      <c r="K1924" s="231">
        <v>0</v>
      </c>
      <c r="L1924" s="231">
        <v>0</v>
      </c>
      <c r="M1924" s="231">
        <v>0</v>
      </c>
      <c r="N1924" s="231">
        <v>0</v>
      </c>
      <c r="O1924" s="231">
        <v>0</v>
      </c>
      <c r="P1924" s="231">
        <v>0</v>
      </c>
      <c r="Q1924" s="232">
        <v>125.44</v>
      </c>
      <c r="R1924" s="232">
        <v>0</v>
      </c>
      <c r="S1924" s="232">
        <v>0</v>
      </c>
      <c r="T1924" s="232">
        <v>0</v>
      </c>
      <c r="U1924" s="232">
        <v>0</v>
      </c>
      <c r="V1924" s="232">
        <v>0</v>
      </c>
      <c r="W1924" s="232">
        <v>0</v>
      </c>
      <c r="X1924" s="232">
        <v>0</v>
      </c>
      <c r="Y1924" s="232">
        <v>0</v>
      </c>
      <c r="Z1924" s="233">
        <v>45991</v>
      </c>
      <c r="AA1924" s="234">
        <v>16</v>
      </c>
      <c r="AB1924" s="232">
        <v>125.44</v>
      </c>
    </row>
    <row r="1925" spans="1:28" x14ac:dyDescent="0.25">
      <c r="A1925" s="16" t="s">
        <v>2253</v>
      </c>
      <c r="B1925" s="16" t="s">
        <v>3348</v>
      </c>
      <c r="C1925" s="16" t="s">
        <v>7420</v>
      </c>
      <c r="D1925" s="16" t="s">
        <v>7421</v>
      </c>
      <c r="F1925" s="16" t="s">
        <v>3640</v>
      </c>
      <c r="G1925" s="16" t="s">
        <v>3641</v>
      </c>
      <c r="H1925" s="231">
        <v>10</v>
      </c>
      <c r="I1925" s="231">
        <v>0</v>
      </c>
      <c r="J1925" s="231">
        <v>0</v>
      </c>
      <c r="K1925" s="231">
        <v>0</v>
      </c>
      <c r="L1925" s="231">
        <v>0</v>
      </c>
      <c r="M1925" s="231">
        <v>0</v>
      </c>
      <c r="N1925" s="231">
        <v>0</v>
      </c>
      <c r="O1925" s="231">
        <v>0</v>
      </c>
      <c r="P1925" s="231">
        <v>0</v>
      </c>
      <c r="Q1925" s="232">
        <v>0.1</v>
      </c>
      <c r="R1925" s="232">
        <v>0</v>
      </c>
      <c r="S1925" s="232">
        <v>0</v>
      </c>
      <c r="T1925" s="232">
        <v>0</v>
      </c>
      <c r="U1925" s="232">
        <v>0</v>
      </c>
      <c r="V1925" s="232">
        <v>0</v>
      </c>
      <c r="W1925" s="232">
        <v>0</v>
      </c>
      <c r="X1925" s="232">
        <v>0</v>
      </c>
      <c r="Y1925" s="232">
        <v>0</v>
      </c>
      <c r="Z1925" s="233">
        <v>45991</v>
      </c>
      <c r="AA1925" s="234">
        <v>10</v>
      </c>
      <c r="AB1925" s="232">
        <v>0.1</v>
      </c>
    </row>
    <row r="1926" spans="1:28" x14ac:dyDescent="0.25">
      <c r="A1926" s="16" t="s">
        <v>2253</v>
      </c>
      <c r="B1926" s="16" t="s">
        <v>3348</v>
      </c>
      <c r="C1926" s="16" t="s">
        <v>7422</v>
      </c>
      <c r="D1926" s="16" t="s">
        <v>7423</v>
      </c>
      <c r="F1926" s="16" t="s">
        <v>3640</v>
      </c>
      <c r="G1926" s="16" t="s">
        <v>3641</v>
      </c>
      <c r="H1926" s="231">
        <v>50</v>
      </c>
      <c r="I1926" s="231">
        <v>0</v>
      </c>
      <c r="J1926" s="231">
        <v>0</v>
      </c>
      <c r="K1926" s="231">
        <v>0</v>
      </c>
      <c r="L1926" s="231">
        <v>0</v>
      </c>
      <c r="M1926" s="231">
        <v>0</v>
      </c>
      <c r="N1926" s="231">
        <v>0</v>
      </c>
      <c r="O1926" s="231">
        <v>0</v>
      </c>
      <c r="P1926" s="231">
        <v>0</v>
      </c>
      <c r="Q1926" s="232">
        <v>0.5</v>
      </c>
      <c r="R1926" s="232">
        <v>0</v>
      </c>
      <c r="S1926" s="232">
        <v>0</v>
      </c>
      <c r="T1926" s="232">
        <v>0</v>
      </c>
      <c r="U1926" s="232">
        <v>0</v>
      </c>
      <c r="V1926" s="232">
        <v>0</v>
      </c>
      <c r="W1926" s="232">
        <v>0</v>
      </c>
      <c r="X1926" s="232">
        <v>0</v>
      </c>
      <c r="Y1926" s="232">
        <v>0</v>
      </c>
      <c r="Z1926" s="233">
        <v>45991</v>
      </c>
      <c r="AA1926" s="234">
        <v>50</v>
      </c>
      <c r="AB1926" s="232">
        <v>0.5</v>
      </c>
    </row>
    <row r="1927" spans="1:28" x14ac:dyDescent="0.25">
      <c r="A1927" s="16" t="s">
        <v>2253</v>
      </c>
      <c r="B1927" s="16" t="s">
        <v>3348</v>
      </c>
      <c r="C1927" s="16" t="s">
        <v>7424</v>
      </c>
      <c r="D1927" s="16" t="s">
        <v>7425</v>
      </c>
      <c r="F1927" s="16" t="s">
        <v>3640</v>
      </c>
      <c r="G1927" s="16" t="s">
        <v>3641</v>
      </c>
      <c r="H1927" s="231">
        <v>25</v>
      </c>
      <c r="I1927" s="231">
        <v>0</v>
      </c>
      <c r="J1927" s="231">
        <v>0</v>
      </c>
      <c r="K1927" s="231">
        <v>0</v>
      </c>
      <c r="L1927" s="231">
        <v>0</v>
      </c>
      <c r="M1927" s="231">
        <v>0</v>
      </c>
      <c r="N1927" s="231">
        <v>0</v>
      </c>
      <c r="O1927" s="231">
        <v>0</v>
      </c>
      <c r="P1927" s="231">
        <v>0</v>
      </c>
      <c r="Q1927" s="232">
        <v>0.25</v>
      </c>
      <c r="R1927" s="232">
        <v>0</v>
      </c>
      <c r="S1927" s="232">
        <v>0</v>
      </c>
      <c r="T1927" s="232">
        <v>0</v>
      </c>
      <c r="U1927" s="232">
        <v>0</v>
      </c>
      <c r="V1927" s="232">
        <v>0</v>
      </c>
      <c r="W1927" s="232">
        <v>0</v>
      </c>
      <c r="X1927" s="232">
        <v>0</v>
      </c>
      <c r="Y1927" s="232">
        <v>0</v>
      </c>
      <c r="Z1927" s="233">
        <v>45991</v>
      </c>
      <c r="AA1927" s="234">
        <v>25</v>
      </c>
      <c r="AB1927" s="232">
        <v>0.25</v>
      </c>
    </row>
    <row r="1928" spans="1:28" x14ac:dyDescent="0.25">
      <c r="A1928" s="16" t="s">
        <v>2253</v>
      </c>
      <c r="B1928" s="16" t="s">
        <v>3348</v>
      </c>
      <c r="C1928" s="16" t="s">
        <v>7426</v>
      </c>
      <c r="D1928" s="16" t="s">
        <v>7427</v>
      </c>
      <c r="F1928" s="16" t="s">
        <v>3640</v>
      </c>
      <c r="G1928" s="16" t="s">
        <v>3641</v>
      </c>
      <c r="H1928" s="231">
        <v>16</v>
      </c>
      <c r="I1928" s="231">
        <v>0</v>
      </c>
      <c r="J1928" s="231">
        <v>0</v>
      </c>
      <c r="K1928" s="231">
        <v>0</v>
      </c>
      <c r="L1928" s="231">
        <v>0</v>
      </c>
      <c r="M1928" s="231">
        <v>0</v>
      </c>
      <c r="N1928" s="231">
        <v>0</v>
      </c>
      <c r="O1928" s="231">
        <v>0</v>
      </c>
      <c r="P1928" s="231">
        <v>0</v>
      </c>
      <c r="Q1928" s="232">
        <v>0.16</v>
      </c>
      <c r="R1928" s="232">
        <v>0</v>
      </c>
      <c r="S1928" s="232">
        <v>0</v>
      </c>
      <c r="T1928" s="232">
        <v>0</v>
      </c>
      <c r="U1928" s="232">
        <v>0</v>
      </c>
      <c r="V1928" s="232">
        <v>0</v>
      </c>
      <c r="W1928" s="232">
        <v>0</v>
      </c>
      <c r="X1928" s="232">
        <v>0</v>
      </c>
      <c r="Y1928" s="232">
        <v>0</v>
      </c>
      <c r="Z1928" s="233">
        <v>45991</v>
      </c>
      <c r="AA1928" s="234">
        <v>16</v>
      </c>
      <c r="AB1928" s="232">
        <v>0.16</v>
      </c>
    </row>
    <row r="1929" spans="1:28" x14ac:dyDescent="0.25">
      <c r="A1929" s="16" t="s">
        <v>2253</v>
      </c>
      <c r="B1929" s="16" t="s">
        <v>3348</v>
      </c>
      <c r="C1929" s="16" t="s">
        <v>7428</v>
      </c>
      <c r="D1929" s="16" t="s">
        <v>7429</v>
      </c>
      <c r="F1929" s="16" t="s">
        <v>3640</v>
      </c>
      <c r="G1929" s="16" t="s">
        <v>3641</v>
      </c>
      <c r="H1929" s="231">
        <v>200</v>
      </c>
      <c r="I1929" s="231">
        <v>0</v>
      </c>
      <c r="J1929" s="231">
        <v>0</v>
      </c>
      <c r="K1929" s="231">
        <v>0</v>
      </c>
      <c r="L1929" s="231">
        <v>0</v>
      </c>
      <c r="M1929" s="231">
        <v>0</v>
      </c>
      <c r="N1929" s="231">
        <v>0</v>
      </c>
      <c r="O1929" s="231">
        <v>0</v>
      </c>
      <c r="P1929" s="231">
        <v>0</v>
      </c>
      <c r="Q1929" s="232">
        <v>2</v>
      </c>
      <c r="R1929" s="232">
        <v>0</v>
      </c>
      <c r="S1929" s="232">
        <v>0</v>
      </c>
      <c r="T1929" s="232">
        <v>0</v>
      </c>
      <c r="U1929" s="232">
        <v>0</v>
      </c>
      <c r="V1929" s="232">
        <v>0</v>
      </c>
      <c r="W1929" s="232">
        <v>0</v>
      </c>
      <c r="X1929" s="232">
        <v>0</v>
      </c>
      <c r="Y1929" s="232">
        <v>0</v>
      </c>
      <c r="Z1929" s="233">
        <v>45991</v>
      </c>
      <c r="AA1929" s="234">
        <v>200</v>
      </c>
      <c r="AB1929" s="232">
        <v>2</v>
      </c>
    </row>
    <row r="1930" spans="1:28" x14ac:dyDescent="0.25">
      <c r="A1930" s="16" t="s">
        <v>2253</v>
      </c>
      <c r="B1930" s="16" t="s">
        <v>3348</v>
      </c>
      <c r="C1930" s="16" t="s">
        <v>7430</v>
      </c>
      <c r="D1930" s="16" t="s">
        <v>7431</v>
      </c>
      <c r="F1930" s="16" t="s">
        <v>3640</v>
      </c>
      <c r="G1930" s="16" t="s">
        <v>3641</v>
      </c>
      <c r="H1930" s="231">
        <v>10</v>
      </c>
      <c r="I1930" s="231">
        <v>0</v>
      </c>
      <c r="J1930" s="231">
        <v>0</v>
      </c>
      <c r="K1930" s="231">
        <v>0</v>
      </c>
      <c r="L1930" s="231">
        <v>0</v>
      </c>
      <c r="M1930" s="231">
        <v>0</v>
      </c>
      <c r="N1930" s="231">
        <v>0</v>
      </c>
      <c r="O1930" s="231">
        <v>0</v>
      </c>
      <c r="P1930" s="231">
        <v>0</v>
      </c>
      <c r="Q1930" s="232">
        <v>193.1</v>
      </c>
      <c r="R1930" s="232">
        <v>0</v>
      </c>
      <c r="S1930" s="232">
        <v>0</v>
      </c>
      <c r="T1930" s="232">
        <v>0</v>
      </c>
      <c r="U1930" s="232">
        <v>0</v>
      </c>
      <c r="V1930" s="232">
        <v>0</v>
      </c>
      <c r="W1930" s="232">
        <v>0</v>
      </c>
      <c r="X1930" s="232">
        <v>0</v>
      </c>
      <c r="Y1930" s="232">
        <v>0</v>
      </c>
      <c r="Z1930" s="233">
        <v>45991</v>
      </c>
      <c r="AA1930" s="234">
        <v>10</v>
      </c>
      <c r="AB1930" s="232">
        <v>193.1</v>
      </c>
    </row>
    <row r="1931" spans="1:28" x14ac:dyDescent="0.25">
      <c r="A1931" s="16" t="s">
        <v>2253</v>
      </c>
      <c r="B1931" s="16" t="s">
        <v>3348</v>
      </c>
      <c r="C1931" s="16" t="s">
        <v>7432</v>
      </c>
      <c r="D1931" s="16" t="s">
        <v>7433</v>
      </c>
      <c r="F1931" s="16" t="s">
        <v>3640</v>
      </c>
      <c r="G1931" s="16" t="s">
        <v>3641</v>
      </c>
      <c r="H1931" s="231">
        <v>100</v>
      </c>
      <c r="I1931" s="231">
        <v>0</v>
      </c>
      <c r="J1931" s="231">
        <v>0</v>
      </c>
      <c r="K1931" s="231">
        <v>0</v>
      </c>
      <c r="L1931" s="231">
        <v>0</v>
      </c>
      <c r="M1931" s="231">
        <v>0</v>
      </c>
      <c r="N1931" s="231">
        <v>0</v>
      </c>
      <c r="O1931" s="231">
        <v>0</v>
      </c>
      <c r="P1931" s="231">
        <v>0</v>
      </c>
      <c r="Q1931" s="232">
        <v>1</v>
      </c>
      <c r="R1931" s="232">
        <v>0</v>
      </c>
      <c r="S1931" s="232">
        <v>0</v>
      </c>
      <c r="T1931" s="232">
        <v>0</v>
      </c>
      <c r="U1931" s="232">
        <v>0</v>
      </c>
      <c r="V1931" s="232">
        <v>0</v>
      </c>
      <c r="W1931" s="232">
        <v>0</v>
      </c>
      <c r="X1931" s="232">
        <v>0</v>
      </c>
      <c r="Y1931" s="232">
        <v>0</v>
      </c>
      <c r="Z1931" s="233">
        <v>45991</v>
      </c>
      <c r="AA1931" s="234">
        <v>100</v>
      </c>
      <c r="AB1931" s="232">
        <v>1</v>
      </c>
    </row>
    <row r="1932" spans="1:28" x14ac:dyDescent="0.25">
      <c r="A1932" s="16" t="s">
        <v>2253</v>
      </c>
      <c r="B1932" s="16" t="s">
        <v>3348</v>
      </c>
      <c r="C1932" s="16" t="s">
        <v>7434</v>
      </c>
      <c r="D1932" s="16" t="s">
        <v>7435</v>
      </c>
      <c r="F1932" s="16" t="s">
        <v>3640</v>
      </c>
      <c r="G1932" s="16" t="s">
        <v>3641</v>
      </c>
      <c r="H1932" s="231">
        <v>100</v>
      </c>
      <c r="I1932" s="231">
        <v>0</v>
      </c>
      <c r="J1932" s="231">
        <v>0</v>
      </c>
      <c r="K1932" s="231">
        <v>0</v>
      </c>
      <c r="L1932" s="231">
        <v>0</v>
      </c>
      <c r="M1932" s="231">
        <v>0</v>
      </c>
      <c r="N1932" s="231">
        <v>0</v>
      </c>
      <c r="O1932" s="231">
        <v>0</v>
      </c>
      <c r="P1932" s="231">
        <v>0</v>
      </c>
      <c r="Q1932" s="232">
        <v>1</v>
      </c>
      <c r="R1932" s="232">
        <v>0</v>
      </c>
      <c r="S1932" s="232">
        <v>0</v>
      </c>
      <c r="T1932" s="232">
        <v>0</v>
      </c>
      <c r="U1932" s="232">
        <v>0</v>
      </c>
      <c r="V1932" s="232">
        <v>0</v>
      </c>
      <c r="W1932" s="232">
        <v>0</v>
      </c>
      <c r="X1932" s="232">
        <v>0</v>
      </c>
      <c r="Y1932" s="232">
        <v>0</v>
      </c>
      <c r="Z1932" s="233">
        <v>45991</v>
      </c>
      <c r="AA1932" s="234">
        <v>100</v>
      </c>
      <c r="AB1932" s="232">
        <v>1</v>
      </c>
    </row>
    <row r="1933" spans="1:28" x14ac:dyDescent="0.25">
      <c r="A1933" s="16" t="s">
        <v>2253</v>
      </c>
      <c r="B1933" s="16" t="s">
        <v>3348</v>
      </c>
      <c r="C1933" s="16" t="s">
        <v>7436</v>
      </c>
      <c r="D1933" s="16" t="s">
        <v>7437</v>
      </c>
      <c r="F1933" s="16" t="s">
        <v>3640</v>
      </c>
      <c r="G1933" s="16" t="s">
        <v>3641</v>
      </c>
      <c r="H1933" s="231">
        <v>75</v>
      </c>
      <c r="I1933" s="231">
        <v>0</v>
      </c>
      <c r="J1933" s="231">
        <v>0</v>
      </c>
      <c r="K1933" s="231">
        <v>0</v>
      </c>
      <c r="L1933" s="231">
        <v>0</v>
      </c>
      <c r="M1933" s="231">
        <v>0</v>
      </c>
      <c r="N1933" s="231">
        <v>0</v>
      </c>
      <c r="O1933" s="231">
        <v>0</v>
      </c>
      <c r="P1933" s="231">
        <v>0</v>
      </c>
      <c r="Q1933" s="232">
        <v>0.75</v>
      </c>
      <c r="R1933" s="232">
        <v>0</v>
      </c>
      <c r="S1933" s="232">
        <v>0</v>
      </c>
      <c r="T1933" s="232">
        <v>0</v>
      </c>
      <c r="U1933" s="232">
        <v>0</v>
      </c>
      <c r="V1933" s="232">
        <v>0</v>
      </c>
      <c r="W1933" s="232">
        <v>0</v>
      </c>
      <c r="X1933" s="232">
        <v>0</v>
      </c>
      <c r="Y1933" s="232">
        <v>0</v>
      </c>
      <c r="Z1933" s="233">
        <v>45991</v>
      </c>
      <c r="AA1933" s="234">
        <v>75</v>
      </c>
      <c r="AB1933" s="232">
        <v>0.75</v>
      </c>
    </row>
    <row r="1934" spans="1:28" x14ac:dyDescent="0.25">
      <c r="A1934" s="16" t="s">
        <v>2253</v>
      </c>
      <c r="B1934" s="16" t="s">
        <v>3348</v>
      </c>
      <c r="C1934" s="16" t="s">
        <v>7438</v>
      </c>
      <c r="D1934" s="16" t="s">
        <v>7439</v>
      </c>
      <c r="F1934" s="16" t="s">
        <v>3640</v>
      </c>
      <c r="G1934" s="16" t="s">
        <v>3641</v>
      </c>
      <c r="H1934" s="231">
        <v>9</v>
      </c>
      <c r="I1934" s="231">
        <v>0</v>
      </c>
      <c r="J1934" s="231">
        <v>0</v>
      </c>
      <c r="K1934" s="231">
        <v>0</v>
      </c>
      <c r="L1934" s="231">
        <v>0</v>
      </c>
      <c r="M1934" s="231">
        <v>0</v>
      </c>
      <c r="N1934" s="231">
        <v>0</v>
      </c>
      <c r="O1934" s="231">
        <v>0</v>
      </c>
      <c r="P1934" s="231">
        <v>0</v>
      </c>
      <c r="Q1934" s="232">
        <v>0.09</v>
      </c>
      <c r="R1934" s="232">
        <v>0</v>
      </c>
      <c r="S1934" s="232">
        <v>0</v>
      </c>
      <c r="T1934" s="232">
        <v>0</v>
      </c>
      <c r="U1934" s="232">
        <v>0</v>
      </c>
      <c r="V1934" s="232">
        <v>0</v>
      </c>
      <c r="W1934" s="232">
        <v>0</v>
      </c>
      <c r="X1934" s="232">
        <v>0</v>
      </c>
      <c r="Y1934" s="232">
        <v>0</v>
      </c>
      <c r="Z1934" s="233">
        <v>45991</v>
      </c>
      <c r="AA1934" s="234">
        <v>9</v>
      </c>
      <c r="AB1934" s="232">
        <v>0.09</v>
      </c>
    </row>
    <row r="1935" spans="1:28" x14ac:dyDescent="0.25">
      <c r="A1935" s="16" t="s">
        <v>2253</v>
      </c>
      <c r="B1935" s="16" t="s">
        <v>3348</v>
      </c>
      <c r="C1935" s="16" t="s">
        <v>7440</v>
      </c>
      <c r="D1935" s="16" t="s">
        <v>7441</v>
      </c>
      <c r="F1935" s="16" t="s">
        <v>3640</v>
      </c>
      <c r="G1935" s="16" t="s">
        <v>3641</v>
      </c>
      <c r="H1935" s="231">
        <v>10</v>
      </c>
      <c r="I1935" s="231">
        <v>0</v>
      </c>
      <c r="J1935" s="231">
        <v>0</v>
      </c>
      <c r="K1935" s="231">
        <v>0</v>
      </c>
      <c r="L1935" s="231">
        <v>0</v>
      </c>
      <c r="M1935" s="231">
        <v>0</v>
      </c>
      <c r="N1935" s="231">
        <v>0</v>
      </c>
      <c r="O1935" s="231">
        <v>0</v>
      </c>
      <c r="P1935" s="231">
        <v>0</v>
      </c>
      <c r="Q1935" s="232">
        <v>0.1</v>
      </c>
      <c r="R1935" s="232">
        <v>0</v>
      </c>
      <c r="S1935" s="232">
        <v>0</v>
      </c>
      <c r="T1935" s="232">
        <v>0</v>
      </c>
      <c r="U1935" s="232">
        <v>0</v>
      </c>
      <c r="V1935" s="232">
        <v>0</v>
      </c>
      <c r="W1935" s="232">
        <v>0</v>
      </c>
      <c r="X1935" s="232">
        <v>0</v>
      </c>
      <c r="Y1935" s="232">
        <v>0</v>
      </c>
      <c r="Z1935" s="233">
        <v>45991</v>
      </c>
      <c r="AA1935" s="234">
        <v>10</v>
      </c>
      <c r="AB1935" s="232">
        <v>0.1</v>
      </c>
    </row>
    <row r="1936" spans="1:28" x14ac:dyDescent="0.25">
      <c r="A1936" s="16" t="s">
        <v>2253</v>
      </c>
      <c r="B1936" s="16" t="s">
        <v>3348</v>
      </c>
      <c r="C1936" s="16" t="s">
        <v>7442</v>
      </c>
      <c r="D1936" s="16" t="s">
        <v>7443</v>
      </c>
      <c r="F1936" s="16" t="s">
        <v>3640</v>
      </c>
      <c r="G1936" s="16" t="s">
        <v>3641</v>
      </c>
      <c r="H1936" s="231">
        <v>8</v>
      </c>
      <c r="I1936" s="231">
        <v>0</v>
      </c>
      <c r="J1936" s="231">
        <v>0</v>
      </c>
      <c r="K1936" s="231">
        <v>0</v>
      </c>
      <c r="L1936" s="231">
        <v>0</v>
      </c>
      <c r="M1936" s="231">
        <v>0</v>
      </c>
      <c r="N1936" s="231">
        <v>0</v>
      </c>
      <c r="O1936" s="231">
        <v>0</v>
      </c>
      <c r="P1936" s="231">
        <v>0</v>
      </c>
      <c r="Q1936" s="232">
        <v>0.08</v>
      </c>
      <c r="R1936" s="232">
        <v>0</v>
      </c>
      <c r="S1936" s="232">
        <v>0</v>
      </c>
      <c r="T1936" s="232">
        <v>0</v>
      </c>
      <c r="U1936" s="232">
        <v>0</v>
      </c>
      <c r="V1936" s="232">
        <v>0</v>
      </c>
      <c r="W1936" s="232">
        <v>0</v>
      </c>
      <c r="X1936" s="232">
        <v>0</v>
      </c>
      <c r="Y1936" s="232">
        <v>0</v>
      </c>
      <c r="Z1936" s="233">
        <v>45991</v>
      </c>
      <c r="AA1936" s="234">
        <v>8</v>
      </c>
      <c r="AB1936" s="232">
        <v>0.08</v>
      </c>
    </row>
    <row r="1937" spans="1:28" x14ac:dyDescent="0.25">
      <c r="A1937" s="16" t="s">
        <v>2253</v>
      </c>
      <c r="B1937" s="16" t="s">
        <v>3348</v>
      </c>
      <c r="C1937" s="16" t="s">
        <v>7444</v>
      </c>
      <c r="D1937" s="16" t="s">
        <v>7445</v>
      </c>
      <c r="F1937" s="16" t="s">
        <v>3640</v>
      </c>
      <c r="G1937" s="16" t="s">
        <v>3641</v>
      </c>
      <c r="H1937" s="231">
        <v>4</v>
      </c>
      <c r="I1937" s="231">
        <v>0</v>
      </c>
      <c r="J1937" s="231">
        <v>0</v>
      </c>
      <c r="K1937" s="231">
        <v>0</v>
      </c>
      <c r="L1937" s="231">
        <v>0</v>
      </c>
      <c r="M1937" s="231">
        <v>0</v>
      </c>
      <c r="N1937" s="231">
        <v>0</v>
      </c>
      <c r="O1937" s="231">
        <v>0</v>
      </c>
      <c r="P1937" s="231">
        <v>0</v>
      </c>
      <c r="Q1937" s="232">
        <v>0.04</v>
      </c>
      <c r="R1937" s="232">
        <v>0</v>
      </c>
      <c r="S1937" s="232">
        <v>0</v>
      </c>
      <c r="T1937" s="232">
        <v>0</v>
      </c>
      <c r="U1937" s="232">
        <v>0</v>
      </c>
      <c r="V1937" s="232">
        <v>0</v>
      </c>
      <c r="W1937" s="232">
        <v>0</v>
      </c>
      <c r="X1937" s="232">
        <v>0</v>
      </c>
      <c r="Y1937" s="232">
        <v>0</v>
      </c>
      <c r="Z1937" s="233">
        <v>45991</v>
      </c>
      <c r="AA1937" s="234">
        <v>4</v>
      </c>
      <c r="AB1937" s="232">
        <v>0.04</v>
      </c>
    </row>
    <row r="1938" spans="1:28" x14ac:dyDescent="0.25">
      <c r="A1938" s="16" t="s">
        <v>2253</v>
      </c>
      <c r="B1938" s="16" t="s">
        <v>3348</v>
      </c>
      <c r="C1938" s="16" t="s">
        <v>7446</v>
      </c>
      <c r="D1938" s="16" t="s">
        <v>7447</v>
      </c>
      <c r="F1938" s="16" t="s">
        <v>3640</v>
      </c>
      <c r="G1938" s="16" t="s">
        <v>3641</v>
      </c>
      <c r="H1938" s="231">
        <v>2</v>
      </c>
      <c r="I1938" s="231">
        <v>0</v>
      </c>
      <c r="J1938" s="231">
        <v>0</v>
      </c>
      <c r="K1938" s="231">
        <v>0</v>
      </c>
      <c r="L1938" s="231">
        <v>0</v>
      </c>
      <c r="M1938" s="231">
        <v>0</v>
      </c>
      <c r="N1938" s="231">
        <v>0</v>
      </c>
      <c r="O1938" s="231">
        <v>0</v>
      </c>
      <c r="P1938" s="231">
        <v>0</v>
      </c>
      <c r="Q1938" s="232">
        <v>0.02</v>
      </c>
      <c r="R1938" s="232">
        <v>0</v>
      </c>
      <c r="S1938" s="232">
        <v>0</v>
      </c>
      <c r="T1938" s="232">
        <v>0</v>
      </c>
      <c r="U1938" s="232">
        <v>0</v>
      </c>
      <c r="V1938" s="232">
        <v>0</v>
      </c>
      <c r="W1938" s="232">
        <v>0</v>
      </c>
      <c r="X1938" s="232">
        <v>0</v>
      </c>
      <c r="Y1938" s="232">
        <v>0</v>
      </c>
      <c r="Z1938" s="233">
        <v>45991</v>
      </c>
      <c r="AA1938" s="234">
        <v>2</v>
      </c>
      <c r="AB1938" s="232">
        <v>0.02</v>
      </c>
    </row>
    <row r="1939" spans="1:28" x14ac:dyDescent="0.25">
      <c r="A1939" s="16" t="s">
        <v>2253</v>
      </c>
      <c r="B1939" s="16" t="s">
        <v>3348</v>
      </c>
      <c r="C1939" s="16" t="s">
        <v>7448</v>
      </c>
      <c r="D1939" s="16" t="s">
        <v>7449</v>
      </c>
      <c r="F1939" s="16" t="s">
        <v>3640</v>
      </c>
      <c r="G1939" s="16" t="s">
        <v>3641</v>
      </c>
      <c r="H1939" s="231">
        <v>20</v>
      </c>
      <c r="I1939" s="231">
        <v>0</v>
      </c>
      <c r="J1939" s="231">
        <v>0</v>
      </c>
      <c r="K1939" s="231">
        <v>0</v>
      </c>
      <c r="L1939" s="231">
        <v>0</v>
      </c>
      <c r="M1939" s="231">
        <v>0</v>
      </c>
      <c r="N1939" s="231">
        <v>0</v>
      </c>
      <c r="O1939" s="231">
        <v>0</v>
      </c>
      <c r="P1939" s="231">
        <v>0</v>
      </c>
      <c r="Q1939" s="232">
        <v>0.2</v>
      </c>
      <c r="R1939" s="232">
        <v>0</v>
      </c>
      <c r="S1939" s="232">
        <v>0</v>
      </c>
      <c r="T1939" s="232">
        <v>0</v>
      </c>
      <c r="U1939" s="232">
        <v>0</v>
      </c>
      <c r="V1939" s="232">
        <v>0</v>
      </c>
      <c r="W1939" s="232">
        <v>0</v>
      </c>
      <c r="X1939" s="232">
        <v>0</v>
      </c>
      <c r="Y1939" s="232">
        <v>0</v>
      </c>
      <c r="Z1939" s="233">
        <v>45991</v>
      </c>
      <c r="AA1939" s="234">
        <v>20</v>
      </c>
      <c r="AB1939" s="232">
        <v>0.2</v>
      </c>
    </row>
    <row r="1940" spans="1:28" x14ac:dyDescent="0.25">
      <c r="A1940" s="16" t="s">
        <v>2253</v>
      </c>
      <c r="B1940" s="16" t="s">
        <v>3348</v>
      </c>
      <c r="C1940" s="16" t="s">
        <v>7450</v>
      </c>
      <c r="D1940" s="16" t="s">
        <v>7451</v>
      </c>
      <c r="F1940" s="16" t="s">
        <v>3640</v>
      </c>
      <c r="G1940" s="16" t="s">
        <v>3641</v>
      </c>
      <c r="H1940" s="231">
        <v>15</v>
      </c>
      <c r="I1940" s="231">
        <v>0</v>
      </c>
      <c r="J1940" s="231">
        <v>0</v>
      </c>
      <c r="K1940" s="231">
        <v>0</v>
      </c>
      <c r="L1940" s="231">
        <v>0</v>
      </c>
      <c r="M1940" s="231">
        <v>0</v>
      </c>
      <c r="N1940" s="231">
        <v>0</v>
      </c>
      <c r="O1940" s="231">
        <v>0</v>
      </c>
      <c r="P1940" s="231">
        <v>0</v>
      </c>
      <c r="Q1940" s="232">
        <v>0.15</v>
      </c>
      <c r="R1940" s="232">
        <v>0</v>
      </c>
      <c r="S1940" s="232">
        <v>0</v>
      </c>
      <c r="T1940" s="232">
        <v>0</v>
      </c>
      <c r="U1940" s="232">
        <v>0</v>
      </c>
      <c r="V1940" s="232">
        <v>0</v>
      </c>
      <c r="W1940" s="232">
        <v>0</v>
      </c>
      <c r="X1940" s="232">
        <v>0</v>
      </c>
      <c r="Y1940" s="232">
        <v>0</v>
      </c>
      <c r="Z1940" s="233">
        <v>45991</v>
      </c>
      <c r="AA1940" s="234">
        <v>15</v>
      </c>
      <c r="AB1940" s="232">
        <v>0.15</v>
      </c>
    </row>
    <row r="1941" spans="1:28" x14ac:dyDescent="0.25">
      <c r="A1941" s="16" t="s">
        <v>1059</v>
      </c>
      <c r="B1941" s="16" t="s">
        <v>2893</v>
      </c>
      <c r="C1941" s="16" t="s">
        <v>7452</v>
      </c>
      <c r="D1941" s="16" t="s">
        <v>7453</v>
      </c>
      <c r="F1941" s="16" t="s">
        <v>3640</v>
      </c>
      <c r="G1941" s="16" t="s">
        <v>3641</v>
      </c>
      <c r="H1941" s="231">
        <v>2</v>
      </c>
      <c r="I1941" s="231">
        <v>0</v>
      </c>
      <c r="J1941" s="231">
        <v>2</v>
      </c>
      <c r="K1941" s="231">
        <v>2</v>
      </c>
      <c r="L1941" s="231">
        <v>0</v>
      </c>
      <c r="M1941" s="231">
        <v>0</v>
      </c>
      <c r="N1941" s="231">
        <v>0</v>
      </c>
      <c r="O1941" s="231">
        <v>0</v>
      </c>
      <c r="P1941" s="231">
        <v>0</v>
      </c>
      <c r="Q1941" s="232">
        <v>0</v>
      </c>
      <c r="R1941" s="232">
        <v>0</v>
      </c>
      <c r="S1941" s="232">
        <v>0</v>
      </c>
      <c r="T1941" s="232">
        <v>0</v>
      </c>
      <c r="U1941" s="232">
        <v>0</v>
      </c>
      <c r="V1941" s="232">
        <v>0</v>
      </c>
      <c r="W1941" s="232">
        <v>0</v>
      </c>
      <c r="X1941" s="232">
        <v>0</v>
      </c>
      <c r="Y1941" s="232">
        <v>0</v>
      </c>
      <c r="Z1941" s="233">
        <v>45991</v>
      </c>
      <c r="AA1941" s="234">
        <v>6</v>
      </c>
      <c r="AB1941" s="232">
        <v>0</v>
      </c>
    </row>
    <row r="1942" spans="1:28" x14ac:dyDescent="0.25">
      <c r="A1942" s="16" t="s">
        <v>2253</v>
      </c>
      <c r="B1942" s="16" t="s">
        <v>3348</v>
      </c>
      <c r="C1942" s="16" t="s">
        <v>7454</v>
      </c>
      <c r="D1942" s="16" t="s">
        <v>7455</v>
      </c>
      <c r="F1942" s="16" t="s">
        <v>3640</v>
      </c>
      <c r="G1942" s="16" t="s">
        <v>3641</v>
      </c>
      <c r="H1942" s="231">
        <v>1</v>
      </c>
      <c r="I1942" s="231">
        <v>0</v>
      </c>
      <c r="J1942" s="231">
        <v>0</v>
      </c>
      <c r="K1942" s="231">
        <v>0</v>
      </c>
      <c r="L1942" s="231">
        <v>0</v>
      </c>
      <c r="M1942" s="231">
        <v>0</v>
      </c>
      <c r="N1942" s="231">
        <v>0</v>
      </c>
      <c r="O1942" s="231">
        <v>0</v>
      </c>
      <c r="P1942" s="231">
        <v>0</v>
      </c>
      <c r="Q1942" s="232">
        <v>30.41</v>
      </c>
      <c r="R1942" s="232">
        <v>0</v>
      </c>
      <c r="S1942" s="232">
        <v>0</v>
      </c>
      <c r="T1942" s="232">
        <v>0</v>
      </c>
      <c r="U1942" s="232">
        <v>0</v>
      </c>
      <c r="V1942" s="232">
        <v>0</v>
      </c>
      <c r="W1942" s="232">
        <v>0</v>
      </c>
      <c r="X1942" s="232">
        <v>0</v>
      </c>
      <c r="Y1942" s="232">
        <v>0</v>
      </c>
      <c r="Z1942" s="233">
        <v>45991</v>
      </c>
      <c r="AA1942" s="234">
        <v>1</v>
      </c>
      <c r="AB1942" s="232">
        <v>30.41</v>
      </c>
    </row>
    <row r="1943" spans="1:28" x14ac:dyDescent="0.25">
      <c r="A1943" s="16" t="s">
        <v>2253</v>
      </c>
      <c r="B1943" s="16" t="s">
        <v>3348</v>
      </c>
      <c r="C1943" s="16" t="s">
        <v>7456</v>
      </c>
      <c r="D1943" s="16" t="s">
        <v>7457</v>
      </c>
      <c r="F1943" s="16" t="s">
        <v>3640</v>
      </c>
      <c r="G1943" s="16" t="s">
        <v>3641</v>
      </c>
      <c r="H1943" s="231">
        <v>100</v>
      </c>
      <c r="I1943" s="231">
        <v>0</v>
      </c>
      <c r="J1943" s="231">
        <v>0</v>
      </c>
      <c r="K1943" s="231">
        <v>0</v>
      </c>
      <c r="L1943" s="231">
        <v>0</v>
      </c>
      <c r="M1943" s="231">
        <v>0</v>
      </c>
      <c r="N1943" s="231">
        <v>0</v>
      </c>
      <c r="O1943" s="231">
        <v>0</v>
      </c>
      <c r="P1943" s="231">
        <v>0</v>
      </c>
      <c r="Q1943" s="232">
        <v>1</v>
      </c>
      <c r="R1943" s="232">
        <v>0</v>
      </c>
      <c r="S1943" s="232">
        <v>0</v>
      </c>
      <c r="T1943" s="232">
        <v>0</v>
      </c>
      <c r="U1943" s="232">
        <v>0</v>
      </c>
      <c r="V1943" s="232">
        <v>0</v>
      </c>
      <c r="W1943" s="232">
        <v>0</v>
      </c>
      <c r="X1943" s="232">
        <v>0</v>
      </c>
      <c r="Y1943" s="232">
        <v>0</v>
      </c>
      <c r="Z1943" s="233">
        <v>45991</v>
      </c>
      <c r="AA1943" s="234">
        <v>100</v>
      </c>
      <c r="AB1943" s="232">
        <v>1</v>
      </c>
    </row>
    <row r="1944" spans="1:28" x14ac:dyDescent="0.25">
      <c r="A1944" s="16" t="s">
        <v>2253</v>
      </c>
      <c r="B1944" s="16" t="s">
        <v>3348</v>
      </c>
      <c r="C1944" s="16" t="s">
        <v>7458</v>
      </c>
      <c r="D1944" s="16" t="s">
        <v>7459</v>
      </c>
      <c r="F1944" s="16" t="s">
        <v>3640</v>
      </c>
      <c r="G1944" s="16" t="s">
        <v>3641</v>
      </c>
      <c r="H1944" s="231">
        <v>50</v>
      </c>
      <c r="I1944" s="231">
        <v>0</v>
      </c>
      <c r="J1944" s="231">
        <v>0</v>
      </c>
      <c r="K1944" s="231">
        <v>0</v>
      </c>
      <c r="L1944" s="231">
        <v>0</v>
      </c>
      <c r="M1944" s="231">
        <v>0</v>
      </c>
      <c r="N1944" s="231">
        <v>0</v>
      </c>
      <c r="O1944" s="231">
        <v>0</v>
      </c>
      <c r="P1944" s="231">
        <v>0</v>
      </c>
      <c r="Q1944" s="232">
        <v>0.5</v>
      </c>
      <c r="R1944" s="232">
        <v>0</v>
      </c>
      <c r="S1944" s="232">
        <v>0</v>
      </c>
      <c r="T1944" s="232">
        <v>0</v>
      </c>
      <c r="U1944" s="232">
        <v>0</v>
      </c>
      <c r="V1944" s="232">
        <v>0</v>
      </c>
      <c r="W1944" s="232">
        <v>0</v>
      </c>
      <c r="X1944" s="232">
        <v>0</v>
      </c>
      <c r="Y1944" s="232">
        <v>0</v>
      </c>
      <c r="Z1944" s="233">
        <v>45991</v>
      </c>
      <c r="AA1944" s="234">
        <v>50</v>
      </c>
      <c r="AB1944" s="232">
        <v>0.5</v>
      </c>
    </row>
    <row r="1945" spans="1:28" x14ac:dyDescent="0.25">
      <c r="A1945" s="16" t="s">
        <v>2253</v>
      </c>
      <c r="B1945" s="16" t="s">
        <v>3348</v>
      </c>
      <c r="C1945" s="16" t="s">
        <v>7460</v>
      </c>
      <c r="D1945" s="16" t="s">
        <v>7461</v>
      </c>
      <c r="F1945" s="16" t="s">
        <v>3640</v>
      </c>
      <c r="G1945" s="16" t="s">
        <v>3641</v>
      </c>
      <c r="H1945" s="231">
        <v>50</v>
      </c>
      <c r="I1945" s="231">
        <v>0</v>
      </c>
      <c r="J1945" s="231">
        <v>0</v>
      </c>
      <c r="K1945" s="231">
        <v>0</v>
      </c>
      <c r="L1945" s="231">
        <v>0</v>
      </c>
      <c r="M1945" s="231">
        <v>0</v>
      </c>
      <c r="N1945" s="231">
        <v>0</v>
      </c>
      <c r="O1945" s="231">
        <v>0</v>
      </c>
      <c r="P1945" s="231">
        <v>0</v>
      </c>
      <c r="Q1945" s="232">
        <v>0.5</v>
      </c>
      <c r="R1945" s="232">
        <v>0</v>
      </c>
      <c r="S1945" s="232">
        <v>0</v>
      </c>
      <c r="T1945" s="232">
        <v>0</v>
      </c>
      <c r="U1945" s="232">
        <v>0</v>
      </c>
      <c r="V1945" s="232">
        <v>0</v>
      </c>
      <c r="W1945" s="232">
        <v>0</v>
      </c>
      <c r="X1945" s="232">
        <v>0</v>
      </c>
      <c r="Y1945" s="232">
        <v>0</v>
      </c>
      <c r="Z1945" s="233">
        <v>45991</v>
      </c>
      <c r="AA1945" s="234">
        <v>50</v>
      </c>
      <c r="AB1945" s="232">
        <v>0.5</v>
      </c>
    </row>
    <row r="1946" spans="1:28" x14ac:dyDescent="0.25">
      <c r="A1946" s="16" t="s">
        <v>2253</v>
      </c>
      <c r="B1946" s="16" t="s">
        <v>3348</v>
      </c>
      <c r="C1946" s="16" t="s">
        <v>7462</v>
      </c>
      <c r="D1946" s="16" t="s">
        <v>7463</v>
      </c>
      <c r="F1946" s="16" t="s">
        <v>3640</v>
      </c>
      <c r="G1946" s="16" t="s">
        <v>3641</v>
      </c>
      <c r="H1946" s="231">
        <v>260</v>
      </c>
      <c r="I1946" s="231">
        <v>0</v>
      </c>
      <c r="J1946" s="231">
        <v>0</v>
      </c>
      <c r="K1946" s="231">
        <v>0</v>
      </c>
      <c r="L1946" s="231">
        <v>0</v>
      </c>
      <c r="M1946" s="231">
        <v>0</v>
      </c>
      <c r="N1946" s="231">
        <v>0</v>
      </c>
      <c r="O1946" s="231">
        <v>0</v>
      </c>
      <c r="P1946" s="231">
        <v>0</v>
      </c>
      <c r="Q1946" s="232">
        <v>2.6</v>
      </c>
      <c r="R1946" s="232">
        <v>0</v>
      </c>
      <c r="S1946" s="232">
        <v>0</v>
      </c>
      <c r="T1946" s="232">
        <v>0</v>
      </c>
      <c r="U1946" s="232">
        <v>0</v>
      </c>
      <c r="V1946" s="232">
        <v>0</v>
      </c>
      <c r="W1946" s="232">
        <v>0</v>
      </c>
      <c r="X1946" s="232">
        <v>0</v>
      </c>
      <c r="Y1946" s="232">
        <v>0</v>
      </c>
      <c r="Z1946" s="233">
        <v>45991</v>
      </c>
      <c r="AA1946" s="234">
        <v>260</v>
      </c>
      <c r="AB1946" s="232">
        <v>2.6</v>
      </c>
    </row>
    <row r="1947" spans="1:28" x14ac:dyDescent="0.25">
      <c r="A1947" s="16" t="s">
        <v>2253</v>
      </c>
      <c r="B1947" s="16" t="s">
        <v>3348</v>
      </c>
      <c r="C1947" s="16" t="s">
        <v>7464</v>
      </c>
      <c r="D1947" s="16" t="s">
        <v>7465</v>
      </c>
      <c r="F1947" s="16" t="s">
        <v>3640</v>
      </c>
      <c r="G1947" s="16" t="s">
        <v>3641</v>
      </c>
      <c r="H1947" s="231">
        <v>100</v>
      </c>
      <c r="I1947" s="231">
        <v>0</v>
      </c>
      <c r="J1947" s="231">
        <v>0</v>
      </c>
      <c r="K1947" s="231">
        <v>0</v>
      </c>
      <c r="L1947" s="231">
        <v>0</v>
      </c>
      <c r="M1947" s="231">
        <v>0</v>
      </c>
      <c r="N1947" s="231">
        <v>0</v>
      </c>
      <c r="O1947" s="231">
        <v>0</v>
      </c>
      <c r="P1947" s="231">
        <v>0</v>
      </c>
      <c r="Q1947" s="232">
        <v>1</v>
      </c>
      <c r="R1947" s="232">
        <v>0</v>
      </c>
      <c r="S1947" s="232">
        <v>0</v>
      </c>
      <c r="T1947" s="232">
        <v>0</v>
      </c>
      <c r="U1947" s="232">
        <v>0</v>
      </c>
      <c r="V1947" s="232">
        <v>0</v>
      </c>
      <c r="W1947" s="232">
        <v>0</v>
      </c>
      <c r="X1947" s="232">
        <v>0</v>
      </c>
      <c r="Y1947" s="232">
        <v>0</v>
      </c>
      <c r="Z1947" s="233">
        <v>45991</v>
      </c>
      <c r="AA1947" s="234">
        <v>100</v>
      </c>
      <c r="AB1947" s="232">
        <v>1</v>
      </c>
    </row>
    <row r="1948" spans="1:28" x14ac:dyDescent="0.25">
      <c r="A1948" s="16" t="s">
        <v>2253</v>
      </c>
      <c r="B1948" s="16" t="s">
        <v>3348</v>
      </c>
      <c r="C1948" s="16" t="s">
        <v>7466</v>
      </c>
      <c r="D1948" s="16" t="s">
        <v>7467</v>
      </c>
      <c r="F1948" s="16" t="s">
        <v>3640</v>
      </c>
      <c r="G1948" s="16" t="s">
        <v>3641</v>
      </c>
      <c r="H1948" s="231">
        <v>200</v>
      </c>
      <c r="I1948" s="231">
        <v>0</v>
      </c>
      <c r="J1948" s="231">
        <v>0</v>
      </c>
      <c r="K1948" s="231">
        <v>0</v>
      </c>
      <c r="L1948" s="231">
        <v>0</v>
      </c>
      <c r="M1948" s="231">
        <v>0</v>
      </c>
      <c r="N1948" s="231">
        <v>0</v>
      </c>
      <c r="O1948" s="231">
        <v>0</v>
      </c>
      <c r="P1948" s="231">
        <v>0</v>
      </c>
      <c r="Q1948" s="232">
        <v>2</v>
      </c>
      <c r="R1948" s="232">
        <v>0</v>
      </c>
      <c r="S1948" s="232">
        <v>0</v>
      </c>
      <c r="T1948" s="232">
        <v>0</v>
      </c>
      <c r="U1948" s="232">
        <v>0</v>
      </c>
      <c r="V1948" s="232">
        <v>0</v>
      </c>
      <c r="W1948" s="232">
        <v>0</v>
      </c>
      <c r="X1948" s="232">
        <v>0</v>
      </c>
      <c r="Y1948" s="232">
        <v>0</v>
      </c>
      <c r="Z1948" s="233">
        <v>45991</v>
      </c>
      <c r="AA1948" s="234">
        <v>200</v>
      </c>
      <c r="AB1948" s="232">
        <v>2</v>
      </c>
    </row>
    <row r="1949" spans="1:28" x14ac:dyDescent="0.25">
      <c r="A1949" s="16" t="s">
        <v>2253</v>
      </c>
      <c r="B1949" s="16" t="s">
        <v>3348</v>
      </c>
      <c r="C1949" s="16" t="s">
        <v>7468</v>
      </c>
      <c r="D1949" s="16" t="s">
        <v>7469</v>
      </c>
      <c r="F1949" s="16" t="s">
        <v>3640</v>
      </c>
      <c r="G1949" s="16" t="s">
        <v>3641</v>
      </c>
      <c r="H1949" s="231">
        <v>200</v>
      </c>
      <c r="I1949" s="231">
        <v>0</v>
      </c>
      <c r="J1949" s="231">
        <v>0</v>
      </c>
      <c r="K1949" s="231">
        <v>0</v>
      </c>
      <c r="L1949" s="231">
        <v>0</v>
      </c>
      <c r="M1949" s="231">
        <v>0</v>
      </c>
      <c r="N1949" s="231">
        <v>0</v>
      </c>
      <c r="O1949" s="231">
        <v>0</v>
      </c>
      <c r="P1949" s="231">
        <v>0</v>
      </c>
      <c r="Q1949" s="232">
        <v>2</v>
      </c>
      <c r="R1949" s="232">
        <v>0</v>
      </c>
      <c r="S1949" s="232">
        <v>0</v>
      </c>
      <c r="T1949" s="232">
        <v>0</v>
      </c>
      <c r="U1949" s="232">
        <v>0</v>
      </c>
      <c r="V1949" s="232">
        <v>0</v>
      </c>
      <c r="W1949" s="232">
        <v>0</v>
      </c>
      <c r="X1949" s="232">
        <v>0</v>
      </c>
      <c r="Y1949" s="232">
        <v>0</v>
      </c>
      <c r="Z1949" s="233">
        <v>45991</v>
      </c>
      <c r="AA1949" s="234">
        <v>200</v>
      </c>
      <c r="AB1949" s="232">
        <v>2</v>
      </c>
    </row>
    <row r="1950" spans="1:28" x14ac:dyDescent="0.25">
      <c r="A1950" s="16" t="s">
        <v>2253</v>
      </c>
      <c r="B1950" s="16" t="s">
        <v>3348</v>
      </c>
      <c r="C1950" s="16" t="s">
        <v>7470</v>
      </c>
      <c r="D1950" s="16" t="s">
        <v>7471</v>
      </c>
      <c r="F1950" s="16" t="s">
        <v>3640</v>
      </c>
      <c r="G1950" s="16" t="s">
        <v>3641</v>
      </c>
      <c r="H1950" s="231">
        <v>26</v>
      </c>
      <c r="I1950" s="231">
        <v>0</v>
      </c>
      <c r="J1950" s="231">
        <v>0</v>
      </c>
      <c r="K1950" s="231">
        <v>0</v>
      </c>
      <c r="L1950" s="231">
        <v>0</v>
      </c>
      <c r="M1950" s="231">
        <v>0</v>
      </c>
      <c r="N1950" s="231">
        <v>0</v>
      </c>
      <c r="O1950" s="231">
        <v>0</v>
      </c>
      <c r="P1950" s="231">
        <v>0</v>
      </c>
      <c r="Q1950" s="232">
        <v>0.26</v>
      </c>
      <c r="R1950" s="232">
        <v>0</v>
      </c>
      <c r="S1950" s="232">
        <v>0</v>
      </c>
      <c r="T1950" s="232">
        <v>0</v>
      </c>
      <c r="U1950" s="232">
        <v>0</v>
      </c>
      <c r="V1950" s="232">
        <v>0</v>
      </c>
      <c r="W1950" s="232">
        <v>0</v>
      </c>
      <c r="X1950" s="232">
        <v>0</v>
      </c>
      <c r="Y1950" s="232">
        <v>0</v>
      </c>
      <c r="Z1950" s="233">
        <v>45991</v>
      </c>
      <c r="AA1950" s="234">
        <v>26</v>
      </c>
      <c r="AB1950" s="232">
        <v>0.26</v>
      </c>
    </row>
    <row r="1951" spans="1:28" x14ac:dyDescent="0.25">
      <c r="A1951" s="16" t="s">
        <v>2253</v>
      </c>
      <c r="B1951" s="16" t="s">
        <v>3348</v>
      </c>
      <c r="C1951" s="16" t="s">
        <v>7472</v>
      </c>
      <c r="D1951" s="16" t="s">
        <v>7473</v>
      </c>
      <c r="F1951" s="16" t="s">
        <v>3640</v>
      </c>
      <c r="G1951" s="16" t="s">
        <v>3641</v>
      </c>
      <c r="H1951" s="231">
        <v>100</v>
      </c>
      <c r="I1951" s="231">
        <v>0</v>
      </c>
      <c r="J1951" s="231">
        <v>0</v>
      </c>
      <c r="K1951" s="231">
        <v>0</v>
      </c>
      <c r="L1951" s="231">
        <v>0</v>
      </c>
      <c r="M1951" s="231">
        <v>0</v>
      </c>
      <c r="N1951" s="231">
        <v>0</v>
      </c>
      <c r="O1951" s="231">
        <v>0</v>
      </c>
      <c r="P1951" s="231">
        <v>0</v>
      </c>
      <c r="Q1951" s="232">
        <v>1</v>
      </c>
      <c r="R1951" s="232">
        <v>0</v>
      </c>
      <c r="S1951" s="232">
        <v>0</v>
      </c>
      <c r="T1951" s="232">
        <v>0</v>
      </c>
      <c r="U1951" s="232">
        <v>0</v>
      </c>
      <c r="V1951" s="232">
        <v>0</v>
      </c>
      <c r="W1951" s="232">
        <v>0</v>
      </c>
      <c r="X1951" s="232">
        <v>0</v>
      </c>
      <c r="Y1951" s="232">
        <v>0</v>
      </c>
      <c r="Z1951" s="233">
        <v>45991</v>
      </c>
      <c r="AA1951" s="234">
        <v>100</v>
      </c>
      <c r="AB1951" s="232">
        <v>1</v>
      </c>
    </row>
    <row r="1952" spans="1:28" x14ac:dyDescent="0.25">
      <c r="A1952" s="16" t="s">
        <v>2253</v>
      </c>
      <c r="B1952" s="16" t="s">
        <v>3348</v>
      </c>
      <c r="C1952" s="16" t="s">
        <v>7474</v>
      </c>
      <c r="D1952" s="16" t="s">
        <v>7475</v>
      </c>
      <c r="F1952" s="16" t="s">
        <v>3640</v>
      </c>
      <c r="G1952" s="16" t="s">
        <v>3641</v>
      </c>
      <c r="H1952" s="231">
        <v>250</v>
      </c>
      <c r="I1952" s="231">
        <v>0</v>
      </c>
      <c r="J1952" s="231">
        <v>0</v>
      </c>
      <c r="K1952" s="231">
        <v>0</v>
      </c>
      <c r="L1952" s="231">
        <v>0</v>
      </c>
      <c r="M1952" s="231">
        <v>0</v>
      </c>
      <c r="N1952" s="231">
        <v>0</v>
      </c>
      <c r="O1952" s="231">
        <v>0</v>
      </c>
      <c r="P1952" s="231">
        <v>0</v>
      </c>
      <c r="Q1952" s="232">
        <v>7.5</v>
      </c>
      <c r="R1952" s="232">
        <v>0</v>
      </c>
      <c r="S1952" s="232">
        <v>0</v>
      </c>
      <c r="T1952" s="232">
        <v>0</v>
      </c>
      <c r="U1952" s="232">
        <v>0</v>
      </c>
      <c r="V1952" s="232">
        <v>0</v>
      </c>
      <c r="W1952" s="232">
        <v>0</v>
      </c>
      <c r="X1952" s="232">
        <v>0</v>
      </c>
      <c r="Y1952" s="232">
        <v>0</v>
      </c>
      <c r="Z1952" s="233">
        <v>45991</v>
      </c>
      <c r="AA1952" s="234">
        <v>250</v>
      </c>
      <c r="AB1952" s="232">
        <v>7.5</v>
      </c>
    </row>
    <row r="1953" spans="1:28" x14ac:dyDescent="0.25">
      <c r="A1953" s="16" t="s">
        <v>2253</v>
      </c>
      <c r="B1953" s="16" t="s">
        <v>3348</v>
      </c>
      <c r="C1953" s="16" t="s">
        <v>7476</v>
      </c>
      <c r="D1953" s="16" t="s">
        <v>7477</v>
      </c>
      <c r="F1953" s="16" t="s">
        <v>3640</v>
      </c>
      <c r="G1953" s="16" t="s">
        <v>3641</v>
      </c>
      <c r="H1953" s="231">
        <v>100</v>
      </c>
      <c r="I1953" s="231">
        <v>0</v>
      </c>
      <c r="J1953" s="231">
        <v>0</v>
      </c>
      <c r="K1953" s="231">
        <v>0</v>
      </c>
      <c r="L1953" s="231">
        <v>0</v>
      </c>
      <c r="M1953" s="231">
        <v>0</v>
      </c>
      <c r="N1953" s="231">
        <v>0</v>
      </c>
      <c r="O1953" s="231">
        <v>0</v>
      </c>
      <c r="P1953" s="231">
        <v>0</v>
      </c>
      <c r="Q1953" s="232">
        <v>0.96</v>
      </c>
      <c r="R1953" s="232">
        <v>0</v>
      </c>
      <c r="S1953" s="232">
        <v>0</v>
      </c>
      <c r="T1953" s="232">
        <v>0</v>
      </c>
      <c r="U1953" s="232">
        <v>0</v>
      </c>
      <c r="V1953" s="232">
        <v>0</v>
      </c>
      <c r="W1953" s="232">
        <v>0</v>
      </c>
      <c r="X1953" s="232">
        <v>0</v>
      </c>
      <c r="Y1953" s="232">
        <v>0</v>
      </c>
      <c r="Z1953" s="233">
        <v>45991</v>
      </c>
      <c r="AA1953" s="234">
        <v>100</v>
      </c>
      <c r="AB1953" s="232">
        <v>0.96</v>
      </c>
    </row>
    <row r="1954" spans="1:28" x14ac:dyDescent="0.25">
      <c r="A1954" s="16" t="s">
        <v>2253</v>
      </c>
      <c r="B1954" s="16" t="s">
        <v>3348</v>
      </c>
      <c r="C1954" s="16" t="s">
        <v>7478</v>
      </c>
      <c r="D1954" s="16" t="s">
        <v>7479</v>
      </c>
      <c r="F1954" s="16" t="s">
        <v>3640</v>
      </c>
      <c r="G1954" s="16" t="s">
        <v>3641</v>
      </c>
      <c r="H1954" s="231">
        <v>25</v>
      </c>
      <c r="I1954" s="231">
        <v>0</v>
      </c>
      <c r="J1954" s="231">
        <v>0</v>
      </c>
      <c r="K1954" s="231">
        <v>0</v>
      </c>
      <c r="L1954" s="231">
        <v>0</v>
      </c>
      <c r="M1954" s="231">
        <v>0</v>
      </c>
      <c r="N1954" s="231">
        <v>0</v>
      </c>
      <c r="O1954" s="231">
        <v>0</v>
      </c>
      <c r="P1954" s="231">
        <v>0</v>
      </c>
      <c r="Q1954" s="232">
        <v>0.25</v>
      </c>
      <c r="R1954" s="232">
        <v>0</v>
      </c>
      <c r="S1954" s="232">
        <v>0</v>
      </c>
      <c r="T1954" s="232">
        <v>0</v>
      </c>
      <c r="U1954" s="232">
        <v>0</v>
      </c>
      <c r="V1954" s="232">
        <v>0</v>
      </c>
      <c r="W1954" s="232">
        <v>0</v>
      </c>
      <c r="X1954" s="232">
        <v>0</v>
      </c>
      <c r="Y1954" s="232">
        <v>0</v>
      </c>
      <c r="Z1954" s="233">
        <v>45991</v>
      </c>
      <c r="AA1954" s="234">
        <v>25</v>
      </c>
      <c r="AB1954" s="232">
        <v>0.25</v>
      </c>
    </row>
    <row r="1955" spans="1:28" x14ac:dyDescent="0.25">
      <c r="A1955" s="16" t="s">
        <v>2253</v>
      </c>
      <c r="B1955" s="16" t="s">
        <v>3348</v>
      </c>
      <c r="C1955" s="16" t="s">
        <v>7480</v>
      </c>
      <c r="D1955" s="16" t="s">
        <v>7481</v>
      </c>
      <c r="F1955" s="16" t="s">
        <v>3640</v>
      </c>
      <c r="G1955" s="16" t="s">
        <v>3641</v>
      </c>
      <c r="H1955" s="231">
        <v>100</v>
      </c>
      <c r="I1955" s="231">
        <v>0</v>
      </c>
      <c r="J1955" s="231">
        <v>0</v>
      </c>
      <c r="K1955" s="231">
        <v>0</v>
      </c>
      <c r="L1955" s="231">
        <v>0</v>
      </c>
      <c r="M1955" s="231">
        <v>0</v>
      </c>
      <c r="N1955" s="231">
        <v>0</v>
      </c>
      <c r="O1955" s="231">
        <v>0</v>
      </c>
      <c r="P1955" s="231">
        <v>0</v>
      </c>
      <c r="Q1955" s="232">
        <v>1</v>
      </c>
      <c r="R1955" s="232">
        <v>0</v>
      </c>
      <c r="S1955" s="232">
        <v>0</v>
      </c>
      <c r="T1955" s="232">
        <v>0</v>
      </c>
      <c r="U1955" s="232">
        <v>0</v>
      </c>
      <c r="V1955" s="232">
        <v>0</v>
      </c>
      <c r="W1955" s="232">
        <v>0</v>
      </c>
      <c r="X1955" s="232">
        <v>0</v>
      </c>
      <c r="Y1955" s="232">
        <v>0</v>
      </c>
      <c r="Z1955" s="233">
        <v>45991</v>
      </c>
      <c r="AA1955" s="234">
        <v>100</v>
      </c>
      <c r="AB1955" s="232">
        <v>1</v>
      </c>
    </row>
    <row r="1956" spans="1:28" x14ac:dyDescent="0.25">
      <c r="A1956" s="16" t="s">
        <v>2253</v>
      </c>
      <c r="B1956" s="16" t="s">
        <v>3348</v>
      </c>
      <c r="C1956" s="16" t="s">
        <v>7482</v>
      </c>
      <c r="D1956" s="16" t="s">
        <v>7483</v>
      </c>
      <c r="F1956" s="16" t="s">
        <v>3640</v>
      </c>
      <c r="G1956" s="16" t="s">
        <v>3641</v>
      </c>
      <c r="H1956" s="231">
        <v>50</v>
      </c>
      <c r="I1956" s="231">
        <v>0</v>
      </c>
      <c r="J1956" s="231">
        <v>0</v>
      </c>
      <c r="K1956" s="231">
        <v>0</v>
      </c>
      <c r="L1956" s="231">
        <v>0</v>
      </c>
      <c r="M1956" s="231">
        <v>0</v>
      </c>
      <c r="N1956" s="231">
        <v>0</v>
      </c>
      <c r="O1956" s="231">
        <v>0</v>
      </c>
      <c r="P1956" s="231">
        <v>0</v>
      </c>
      <c r="Q1956" s="232">
        <v>0.5</v>
      </c>
      <c r="R1956" s="232">
        <v>0</v>
      </c>
      <c r="S1956" s="232">
        <v>0</v>
      </c>
      <c r="T1956" s="232">
        <v>0</v>
      </c>
      <c r="U1956" s="232">
        <v>0</v>
      </c>
      <c r="V1956" s="232">
        <v>0</v>
      </c>
      <c r="W1956" s="232">
        <v>0</v>
      </c>
      <c r="X1956" s="232">
        <v>0</v>
      </c>
      <c r="Y1956" s="232">
        <v>0</v>
      </c>
      <c r="Z1956" s="233">
        <v>45991</v>
      </c>
      <c r="AA1956" s="234">
        <v>50</v>
      </c>
      <c r="AB1956" s="232">
        <v>0.5</v>
      </c>
    </row>
    <row r="1957" spans="1:28" x14ac:dyDescent="0.25">
      <c r="A1957" s="16" t="s">
        <v>2253</v>
      </c>
      <c r="B1957" s="16" t="s">
        <v>3348</v>
      </c>
      <c r="C1957" s="16" t="s">
        <v>7484</v>
      </c>
      <c r="D1957" s="16" t="s">
        <v>7485</v>
      </c>
      <c r="F1957" s="16" t="s">
        <v>3640</v>
      </c>
      <c r="G1957" s="16" t="s">
        <v>3641</v>
      </c>
      <c r="H1957" s="231">
        <v>25</v>
      </c>
      <c r="I1957" s="231">
        <v>0</v>
      </c>
      <c r="J1957" s="231">
        <v>0</v>
      </c>
      <c r="K1957" s="231">
        <v>0</v>
      </c>
      <c r="L1957" s="231">
        <v>0</v>
      </c>
      <c r="M1957" s="231">
        <v>0</v>
      </c>
      <c r="N1957" s="231">
        <v>0</v>
      </c>
      <c r="O1957" s="231">
        <v>0</v>
      </c>
      <c r="P1957" s="231">
        <v>0</v>
      </c>
      <c r="Q1957" s="232">
        <v>0.25</v>
      </c>
      <c r="R1957" s="232">
        <v>0</v>
      </c>
      <c r="S1957" s="232">
        <v>0</v>
      </c>
      <c r="T1957" s="232">
        <v>0</v>
      </c>
      <c r="U1957" s="232">
        <v>0</v>
      </c>
      <c r="V1957" s="232">
        <v>0</v>
      </c>
      <c r="W1957" s="232">
        <v>0</v>
      </c>
      <c r="X1957" s="232">
        <v>0</v>
      </c>
      <c r="Y1957" s="232">
        <v>0</v>
      </c>
      <c r="Z1957" s="233">
        <v>45991</v>
      </c>
      <c r="AA1957" s="234">
        <v>25</v>
      </c>
      <c r="AB1957" s="232">
        <v>0.25</v>
      </c>
    </row>
    <row r="1958" spans="1:28" x14ac:dyDescent="0.25">
      <c r="A1958" s="16" t="s">
        <v>2253</v>
      </c>
      <c r="B1958" s="16" t="s">
        <v>3348</v>
      </c>
      <c r="C1958" s="16" t="s">
        <v>7486</v>
      </c>
      <c r="D1958" s="16" t="s">
        <v>7487</v>
      </c>
      <c r="F1958" s="16" t="s">
        <v>3640</v>
      </c>
      <c r="G1958" s="16" t="s">
        <v>3641</v>
      </c>
      <c r="H1958" s="231">
        <v>25</v>
      </c>
      <c r="I1958" s="231">
        <v>0</v>
      </c>
      <c r="J1958" s="231">
        <v>0</v>
      </c>
      <c r="K1958" s="231">
        <v>0</v>
      </c>
      <c r="L1958" s="231">
        <v>0</v>
      </c>
      <c r="M1958" s="231">
        <v>0</v>
      </c>
      <c r="N1958" s="231">
        <v>0</v>
      </c>
      <c r="O1958" s="231">
        <v>0</v>
      </c>
      <c r="P1958" s="231">
        <v>0</v>
      </c>
      <c r="Q1958" s="232">
        <v>0.25</v>
      </c>
      <c r="R1958" s="232">
        <v>0</v>
      </c>
      <c r="S1958" s="232">
        <v>0</v>
      </c>
      <c r="T1958" s="232">
        <v>0</v>
      </c>
      <c r="U1958" s="232">
        <v>0</v>
      </c>
      <c r="V1958" s="232">
        <v>0</v>
      </c>
      <c r="W1958" s="232">
        <v>0</v>
      </c>
      <c r="X1958" s="232">
        <v>0</v>
      </c>
      <c r="Y1958" s="232">
        <v>0</v>
      </c>
      <c r="Z1958" s="233">
        <v>45991</v>
      </c>
      <c r="AA1958" s="234">
        <v>25</v>
      </c>
      <c r="AB1958" s="232">
        <v>0.25</v>
      </c>
    </row>
    <row r="1959" spans="1:28" x14ac:dyDescent="0.25">
      <c r="A1959" s="16" t="s">
        <v>2253</v>
      </c>
      <c r="B1959" s="16" t="s">
        <v>3348</v>
      </c>
      <c r="C1959" s="16" t="s">
        <v>7488</v>
      </c>
      <c r="D1959" s="16" t="s">
        <v>7489</v>
      </c>
      <c r="F1959" s="16" t="s">
        <v>3640</v>
      </c>
      <c r="G1959" s="16" t="s">
        <v>3641</v>
      </c>
      <c r="H1959" s="231">
        <v>50</v>
      </c>
      <c r="I1959" s="231">
        <v>0</v>
      </c>
      <c r="J1959" s="231">
        <v>0</v>
      </c>
      <c r="K1959" s="231">
        <v>0</v>
      </c>
      <c r="L1959" s="231">
        <v>0</v>
      </c>
      <c r="M1959" s="231">
        <v>0</v>
      </c>
      <c r="N1959" s="231">
        <v>0</v>
      </c>
      <c r="O1959" s="231">
        <v>0</v>
      </c>
      <c r="P1959" s="231">
        <v>0</v>
      </c>
      <c r="Q1959" s="232">
        <v>0.5</v>
      </c>
      <c r="R1959" s="232">
        <v>0</v>
      </c>
      <c r="S1959" s="232">
        <v>0</v>
      </c>
      <c r="T1959" s="232">
        <v>0</v>
      </c>
      <c r="U1959" s="232">
        <v>0</v>
      </c>
      <c r="V1959" s="232">
        <v>0</v>
      </c>
      <c r="W1959" s="232">
        <v>0</v>
      </c>
      <c r="X1959" s="232">
        <v>0</v>
      </c>
      <c r="Y1959" s="232">
        <v>0</v>
      </c>
      <c r="Z1959" s="233">
        <v>45991</v>
      </c>
      <c r="AA1959" s="234">
        <v>50</v>
      </c>
      <c r="AB1959" s="232">
        <v>0.5</v>
      </c>
    </row>
    <row r="1960" spans="1:28" x14ac:dyDescent="0.25">
      <c r="A1960" s="16" t="s">
        <v>2253</v>
      </c>
      <c r="B1960" s="16" t="s">
        <v>3348</v>
      </c>
      <c r="C1960" s="16" t="s">
        <v>7490</v>
      </c>
      <c r="D1960" s="16" t="s">
        <v>7491</v>
      </c>
      <c r="F1960" s="16" t="s">
        <v>3640</v>
      </c>
      <c r="G1960" s="16" t="s">
        <v>3641</v>
      </c>
      <c r="H1960" s="231">
        <v>25</v>
      </c>
      <c r="I1960" s="231">
        <v>0</v>
      </c>
      <c r="J1960" s="231">
        <v>0</v>
      </c>
      <c r="K1960" s="231">
        <v>0</v>
      </c>
      <c r="L1960" s="231">
        <v>0</v>
      </c>
      <c r="M1960" s="231">
        <v>0</v>
      </c>
      <c r="N1960" s="231">
        <v>0</v>
      </c>
      <c r="O1960" s="231">
        <v>0</v>
      </c>
      <c r="P1960" s="231">
        <v>0</v>
      </c>
      <c r="Q1960" s="232">
        <v>0.25</v>
      </c>
      <c r="R1960" s="232">
        <v>0</v>
      </c>
      <c r="S1960" s="232">
        <v>0</v>
      </c>
      <c r="T1960" s="232">
        <v>0</v>
      </c>
      <c r="U1960" s="232">
        <v>0</v>
      </c>
      <c r="V1960" s="232">
        <v>0</v>
      </c>
      <c r="W1960" s="232">
        <v>0</v>
      </c>
      <c r="X1960" s="232">
        <v>0</v>
      </c>
      <c r="Y1960" s="232">
        <v>0</v>
      </c>
      <c r="Z1960" s="233">
        <v>45991</v>
      </c>
      <c r="AA1960" s="234">
        <v>25</v>
      </c>
      <c r="AB1960" s="232">
        <v>0.25</v>
      </c>
    </row>
    <row r="1961" spans="1:28" x14ac:dyDescent="0.25">
      <c r="A1961" s="16" t="s">
        <v>2253</v>
      </c>
      <c r="B1961" s="16" t="s">
        <v>3348</v>
      </c>
      <c r="C1961" s="16" t="s">
        <v>7492</v>
      </c>
      <c r="D1961" s="16" t="s">
        <v>7493</v>
      </c>
      <c r="F1961" s="16" t="s">
        <v>3640</v>
      </c>
      <c r="G1961" s="16" t="s">
        <v>3641</v>
      </c>
      <c r="H1961" s="231">
        <v>25</v>
      </c>
      <c r="I1961" s="231">
        <v>0</v>
      </c>
      <c r="J1961" s="231">
        <v>0</v>
      </c>
      <c r="K1961" s="231">
        <v>0</v>
      </c>
      <c r="L1961" s="231">
        <v>0</v>
      </c>
      <c r="M1961" s="231">
        <v>0</v>
      </c>
      <c r="N1961" s="231">
        <v>0</v>
      </c>
      <c r="O1961" s="231">
        <v>0</v>
      </c>
      <c r="P1961" s="231">
        <v>0</v>
      </c>
      <c r="Q1961" s="232">
        <v>0.25</v>
      </c>
      <c r="R1961" s="232">
        <v>0</v>
      </c>
      <c r="S1961" s="232">
        <v>0</v>
      </c>
      <c r="T1961" s="232">
        <v>0</v>
      </c>
      <c r="U1961" s="232">
        <v>0</v>
      </c>
      <c r="V1961" s="232">
        <v>0</v>
      </c>
      <c r="W1961" s="232">
        <v>0</v>
      </c>
      <c r="X1961" s="232">
        <v>0</v>
      </c>
      <c r="Y1961" s="232">
        <v>0</v>
      </c>
      <c r="Z1961" s="233">
        <v>45991</v>
      </c>
      <c r="AA1961" s="234">
        <v>25</v>
      </c>
      <c r="AB1961" s="232">
        <v>0.25</v>
      </c>
    </row>
    <row r="1962" spans="1:28" x14ac:dyDescent="0.25">
      <c r="A1962" s="16" t="s">
        <v>2253</v>
      </c>
      <c r="B1962" s="16" t="s">
        <v>3348</v>
      </c>
      <c r="C1962" s="16" t="s">
        <v>7494</v>
      </c>
      <c r="D1962" s="16" t="s">
        <v>7495</v>
      </c>
      <c r="F1962" s="16" t="s">
        <v>3640</v>
      </c>
      <c r="G1962" s="16" t="s">
        <v>3641</v>
      </c>
      <c r="H1962" s="231">
        <v>25</v>
      </c>
      <c r="I1962" s="231">
        <v>0</v>
      </c>
      <c r="J1962" s="231">
        <v>0</v>
      </c>
      <c r="K1962" s="231">
        <v>0</v>
      </c>
      <c r="L1962" s="231">
        <v>0</v>
      </c>
      <c r="M1962" s="231">
        <v>0</v>
      </c>
      <c r="N1962" s="231">
        <v>0</v>
      </c>
      <c r="O1962" s="231">
        <v>0</v>
      </c>
      <c r="P1962" s="231">
        <v>0</v>
      </c>
      <c r="Q1962" s="232">
        <v>0.25</v>
      </c>
      <c r="R1962" s="232">
        <v>0</v>
      </c>
      <c r="S1962" s="232">
        <v>0</v>
      </c>
      <c r="T1962" s="232">
        <v>0</v>
      </c>
      <c r="U1962" s="232">
        <v>0</v>
      </c>
      <c r="V1962" s="232">
        <v>0</v>
      </c>
      <c r="W1962" s="232">
        <v>0</v>
      </c>
      <c r="X1962" s="232">
        <v>0</v>
      </c>
      <c r="Y1962" s="232">
        <v>0</v>
      </c>
      <c r="Z1962" s="233">
        <v>45991</v>
      </c>
      <c r="AA1962" s="234">
        <v>25</v>
      </c>
      <c r="AB1962" s="232">
        <v>0.25</v>
      </c>
    </row>
    <row r="1963" spans="1:28" x14ac:dyDescent="0.25">
      <c r="A1963" s="16" t="s">
        <v>2253</v>
      </c>
      <c r="B1963" s="16" t="s">
        <v>3348</v>
      </c>
      <c r="C1963" s="16" t="s">
        <v>7496</v>
      </c>
      <c r="D1963" s="16" t="s">
        <v>7497</v>
      </c>
      <c r="F1963" s="16" t="s">
        <v>3640</v>
      </c>
      <c r="G1963" s="16" t="s">
        <v>3641</v>
      </c>
      <c r="H1963" s="231">
        <v>30</v>
      </c>
      <c r="I1963" s="231">
        <v>0</v>
      </c>
      <c r="J1963" s="231">
        <v>0</v>
      </c>
      <c r="K1963" s="231">
        <v>0</v>
      </c>
      <c r="L1963" s="231">
        <v>0</v>
      </c>
      <c r="M1963" s="231">
        <v>0</v>
      </c>
      <c r="N1963" s="231">
        <v>0</v>
      </c>
      <c r="O1963" s="231">
        <v>0</v>
      </c>
      <c r="P1963" s="231">
        <v>0</v>
      </c>
      <c r="Q1963" s="232">
        <v>0.3</v>
      </c>
      <c r="R1963" s="232">
        <v>0</v>
      </c>
      <c r="S1963" s="232">
        <v>0</v>
      </c>
      <c r="T1963" s="232">
        <v>0</v>
      </c>
      <c r="U1963" s="232">
        <v>0</v>
      </c>
      <c r="V1963" s="232">
        <v>0</v>
      </c>
      <c r="W1963" s="232">
        <v>0</v>
      </c>
      <c r="X1963" s="232">
        <v>0</v>
      </c>
      <c r="Y1963" s="232">
        <v>0</v>
      </c>
      <c r="Z1963" s="233">
        <v>45991</v>
      </c>
      <c r="AA1963" s="234">
        <v>30</v>
      </c>
      <c r="AB1963" s="232">
        <v>0.3</v>
      </c>
    </row>
    <row r="1964" spans="1:28" x14ac:dyDescent="0.25">
      <c r="A1964" s="16" t="s">
        <v>2253</v>
      </c>
      <c r="B1964" s="16" t="s">
        <v>3348</v>
      </c>
      <c r="C1964" s="16" t="s">
        <v>7498</v>
      </c>
      <c r="D1964" s="16" t="s">
        <v>7499</v>
      </c>
      <c r="F1964" s="16" t="s">
        <v>3640</v>
      </c>
      <c r="G1964" s="16" t="s">
        <v>3641</v>
      </c>
      <c r="H1964" s="231">
        <v>100</v>
      </c>
      <c r="I1964" s="231">
        <v>0</v>
      </c>
      <c r="J1964" s="231">
        <v>0</v>
      </c>
      <c r="K1964" s="231">
        <v>0</v>
      </c>
      <c r="L1964" s="231">
        <v>0</v>
      </c>
      <c r="M1964" s="231">
        <v>0</v>
      </c>
      <c r="N1964" s="231">
        <v>0</v>
      </c>
      <c r="O1964" s="231">
        <v>0</v>
      </c>
      <c r="P1964" s="231">
        <v>0</v>
      </c>
      <c r="Q1964" s="232">
        <v>1</v>
      </c>
      <c r="R1964" s="232">
        <v>0</v>
      </c>
      <c r="S1964" s="232">
        <v>0</v>
      </c>
      <c r="T1964" s="232">
        <v>0</v>
      </c>
      <c r="U1964" s="232">
        <v>0</v>
      </c>
      <c r="V1964" s="232">
        <v>0</v>
      </c>
      <c r="W1964" s="232">
        <v>0</v>
      </c>
      <c r="X1964" s="232">
        <v>0</v>
      </c>
      <c r="Y1964" s="232">
        <v>0</v>
      </c>
      <c r="Z1964" s="233">
        <v>45991</v>
      </c>
      <c r="AA1964" s="234">
        <v>100</v>
      </c>
      <c r="AB1964" s="232">
        <v>1</v>
      </c>
    </row>
    <row r="1965" spans="1:28" x14ac:dyDescent="0.25">
      <c r="A1965" s="16" t="s">
        <v>2253</v>
      </c>
      <c r="B1965" s="16" t="s">
        <v>3348</v>
      </c>
      <c r="C1965" s="16" t="s">
        <v>7500</v>
      </c>
      <c r="D1965" s="16" t="s">
        <v>7501</v>
      </c>
      <c r="F1965" s="16" t="s">
        <v>3640</v>
      </c>
      <c r="G1965" s="16" t="s">
        <v>3641</v>
      </c>
      <c r="H1965" s="231">
        <v>50</v>
      </c>
      <c r="I1965" s="231">
        <v>0</v>
      </c>
      <c r="J1965" s="231">
        <v>0</v>
      </c>
      <c r="K1965" s="231">
        <v>0</v>
      </c>
      <c r="L1965" s="231">
        <v>0</v>
      </c>
      <c r="M1965" s="231">
        <v>0</v>
      </c>
      <c r="N1965" s="231">
        <v>0</v>
      </c>
      <c r="O1965" s="231">
        <v>0</v>
      </c>
      <c r="P1965" s="231">
        <v>0</v>
      </c>
      <c r="Q1965" s="232">
        <v>0.5</v>
      </c>
      <c r="R1965" s="232">
        <v>0</v>
      </c>
      <c r="S1965" s="232">
        <v>0</v>
      </c>
      <c r="T1965" s="232">
        <v>0</v>
      </c>
      <c r="U1965" s="232">
        <v>0</v>
      </c>
      <c r="V1965" s="232">
        <v>0</v>
      </c>
      <c r="W1965" s="232">
        <v>0</v>
      </c>
      <c r="X1965" s="232">
        <v>0</v>
      </c>
      <c r="Y1965" s="232">
        <v>0</v>
      </c>
      <c r="Z1965" s="233">
        <v>45991</v>
      </c>
      <c r="AA1965" s="234">
        <v>50</v>
      </c>
      <c r="AB1965" s="232">
        <v>0.5</v>
      </c>
    </row>
    <row r="1966" spans="1:28" x14ac:dyDescent="0.25">
      <c r="A1966" s="16" t="s">
        <v>2253</v>
      </c>
      <c r="B1966" s="16" t="s">
        <v>3348</v>
      </c>
      <c r="C1966" s="16" t="s">
        <v>7502</v>
      </c>
      <c r="D1966" s="16" t="s">
        <v>7503</v>
      </c>
      <c r="F1966" s="16" t="s">
        <v>3640</v>
      </c>
      <c r="G1966" s="16" t="s">
        <v>3641</v>
      </c>
      <c r="H1966" s="231">
        <v>50</v>
      </c>
      <c r="I1966" s="231">
        <v>0</v>
      </c>
      <c r="J1966" s="231">
        <v>0</v>
      </c>
      <c r="K1966" s="231">
        <v>0</v>
      </c>
      <c r="L1966" s="231">
        <v>0</v>
      </c>
      <c r="M1966" s="231">
        <v>0</v>
      </c>
      <c r="N1966" s="231">
        <v>0</v>
      </c>
      <c r="O1966" s="231">
        <v>0</v>
      </c>
      <c r="P1966" s="231">
        <v>0</v>
      </c>
      <c r="Q1966" s="232">
        <v>0.5</v>
      </c>
      <c r="R1966" s="232">
        <v>0</v>
      </c>
      <c r="S1966" s="232">
        <v>0</v>
      </c>
      <c r="T1966" s="232">
        <v>0</v>
      </c>
      <c r="U1966" s="232">
        <v>0</v>
      </c>
      <c r="V1966" s="232">
        <v>0</v>
      </c>
      <c r="W1966" s="232">
        <v>0</v>
      </c>
      <c r="X1966" s="232">
        <v>0</v>
      </c>
      <c r="Y1966" s="232">
        <v>0</v>
      </c>
      <c r="Z1966" s="233">
        <v>45991</v>
      </c>
      <c r="AA1966" s="234">
        <v>50</v>
      </c>
      <c r="AB1966" s="232">
        <v>0.5</v>
      </c>
    </row>
    <row r="1967" spans="1:28" x14ac:dyDescent="0.25">
      <c r="A1967" s="16" t="s">
        <v>2253</v>
      </c>
      <c r="B1967" s="16" t="s">
        <v>3348</v>
      </c>
      <c r="C1967" s="16" t="s">
        <v>7504</v>
      </c>
      <c r="D1967" s="16" t="s">
        <v>7505</v>
      </c>
      <c r="F1967" s="16" t="s">
        <v>3640</v>
      </c>
      <c r="G1967" s="16" t="s">
        <v>3641</v>
      </c>
      <c r="H1967" s="231">
        <v>100</v>
      </c>
      <c r="I1967" s="231">
        <v>0</v>
      </c>
      <c r="J1967" s="231">
        <v>0</v>
      </c>
      <c r="K1967" s="231">
        <v>0</v>
      </c>
      <c r="L1967" s="231">
        <v>0</v>
      </c>
      <c r="M1967" s="231">
        <v>0</v>
      </c>
      <c r="N1967" s="231">
        <v>0</v>
      </c>
      <c r="O1967" s="231">
        <v>0</v>
      </c>
      <c r="P1967" s="231">
        <v>0</v>
      </c>
      <c r="Q1967" s="232">
        <v>1</v>
      </c>
      <c r="R1967" s="232">
        <v>0</v>
      </c>
      <c r="S1967" s="232">
        <v>0</v>
      </c>
      <c r="T1967" s="232">
        <v>0</v>
      </c>
      <c r="U1967" s="232">
        <v>0</v>
      </c>
      <c r="V1967" s="232">
        <v>0</v>
      </c>
      <c r="W1967" s="232">
        <v>0</v>
      </c>
      <c r="X1967" s="232">
        <v>0</v>
      </c>
      <c r="Y1967" s="232">
        <v>0</v>
      </c>
      <c r="Z1967" s="233">
        <v>45991</v>
      </c>
      <c r="AA1967" s="234">
        <v>100</v>
      </c>
      <c r="AB1967" s="232">
        <v>1</v>
      </c>
    </row>
    <row r="1968" spans="1:28" x14ac:dyDescent="0.25">
      <c r="A1968" s="16" t="s">
        <v>2253</v>
      </c>
      <c r="B1968" s="16" t="s">
        <v>3348</v>
      </c>
      <c r="C1968" s="16" t="s">
        <v>7506</v>
      </c>
      <c r="D1968" s="16" t="s">
        <v>7507</v>
      </c>
      <c r="F1968" s="16" t="s">
        <v>3640</v>
      </c>
      <c r="G1968" s="16" t="s">
        <v>3641</v>
      </c>
      <c r="H1968" s="231">
        <v>16</v>
      </c>
      <c r="I1968" s="231">
        <v>0</v>
      </c>
      <c r="J1968" s="231">
        <v>0</v>
      </c>
      <c r="K1968" s="231">
        <v>0</v>
      </c>
      <c r="L1968" s="231">
        <v>0</v>
      </c>
      <c r="M1968" s="231">
        <v>0</v>
      </c>
      <c r="N1968" s="231">
        <v>0</v>
      </c>
      <c r="O1968" s="231">
        <v>0</v>
      </c>
      <c r="P1968" s="231">
        <v>0</v>
      </c>
      <c r="Q1968" s="232">
        <v>2.08</v>
      </c>
      <c r="R1968" s="232">
        <v>0</v>
      </c>
      <c r="S1968" s="232">
        <v>0</v>
      </c>
      <c r="T1968" s="232">
        <v>0</v>
      </c>
      <c r="U1968" s="232">
        <v>0</v>
      </c>
      <c r="V1968" s="232">
        <v>0</v>
      </c>
      <c r="W1968" s="232">
        <v>0</v>
      </c>
      <c r="X1968" s="232">
        <v>0</v>
      </c>
      <c r="Y1968" s="232">
        <v>0</v>
      </c>
      <c r="Z1968" s="233">
        <v>45991</v>
      </c>
      <c r="AA1968" s="234">
        <v>16</v>
      </c>
      <c r="AB1968" s="232">
        <v>2.08</v>
      </c>
    </row>
    <row r="1969" spans="1:28" x14ac:dyDescent="0.25">
      <c r="A1969" s="16" t="s">
        <v>2253</v>
      </c>
      <c r="B1969" s="16" t="s">
        <v>3348</v>
      </c>
      <c r="C1969" s="16" t="s">
        <v>7508</v>
      </c>
      <c r="D1969" s="16" t="s">
        <v>7509</v>
      </c>
      <c r="F1969" s="16" t="s">
        <v>3640</v>
      </c>
      <c r="G1969" s="16" t="s">
        <v>3641</v>
      </c>
      <c r="H1969" s="231">
        <v>100</v>
      </c>
      <c r="I1969" s="231">
        <v>0</v>
      </c>
      <c r="J1969" s="231">
        <v>0</v>
      </c>
      <c r="K1969" s="231">
        <v>0</v>
      </c>
      <c r="L1969" s="231">
        <v>0</v>
      </c>
      <c r="M1969" s="231">
        <v>0</v>
      </c>
      <c r="N1969" s="231">
        <v>0</v>
      </c>
      <c r="O1969" s="231">
        <v>0</v>
      </c>
      <c r="P1969" s="231">
        <v>0</v>
      </c>
      <c r="Q1969" s="232">
        <v>1</v>
      </c>
      <c r="R1969" s="232">
        <v>0</v>
      </c>
      <c r="S1969" s="232">
        <v>0</v>
      </c>
      <c r="T1969" s="232">
        <v>0</v>
      </c>
      <c r="U1969" s="232">
        <v>0</v>
      </c>
      <c r="V1969" s="232">
        <v>0</v>
      </c>
      <c r="W1969" s="232">
        <v>0</v>
      </c>
      <c r="X1969" s="232">
        <v>0</v>
      </c>
      <c r="Y1969" s="232">
        <v>0</v>
      </c>
      <c r="Z1969" s="233">
        <v>45991</v>
      </c>
      <c r="AA1969" s="234">
        <v>100</v>
      </c>
      <c r="AB1969" s="232">
        <v>1</v>
      </c>
    </row>
    <row r="1970" spans="1:28" x14ac:dyDescent="0.25">
      <c r="A1970" s="16" t="s">
        <v>2253</v>
      </c>
      <c r="B1970" s="16" t="s">
        <v>3348</v>
      </c>
      <c r="C1970" s="16" t="s">
        <v>7510</v>
      </c>
      <c r="D1970" s="16" t="s">
        <v>7511</v>
      </c>
      <c r="F1970" s="16" t="s">
        <v>3640</v>
      </c>
      <c r="G1970" s="16" t="s">
        <v>3641</v>
      </c>
      <c r="H1970" s="231">
        <v>14</v>
      </c>
      <c r="I1970" s="231">
        <v>0</v>
      </c>
      <c r="J1970" s="231">
        <v>0</v>
      </c>
      <c r="K1970" s="231">
        <v>0</v>
      </c>
      <c r="L1970" s="231">
        <v>0</v>
      </c>
      <c r="M1970" s="231">
        <v>0</v>
      </c>
      <c r="N1970" s="231">
        <v>0</v>
      </c>
      <c r="O1970" s="231">
        <v>0</v>
      </c>
      <c r="P1970" s="231">
        <v>0</v>
      </c>
      <c r="Q1970" s="232">
        <v>0.14000000000000001</v>
      </c>
      <c r="R1970" s="232">
        <v>0</v>
      </c>
      <c r="S1970" s="232">
        <v>0</v>
      </c>
      <c r="T1970" s="232">
        <v>0</v>
      </c>
      <c r="U1970" s="232">
        <v>0</v>
      </c>
      <c r="V1970" s="232">
        <v>0</v>
      </c>
      <c r="W1970" s="232">
        <v>0</v>
      </c>
      <c r="X1970" s="232">
        <v>0</v>
      </c>
      <c r="Y1970" s="232">
        <v>0</v>
      </c>
      <c r="Z1970" s="233">
        <v>45991</v>
      </c>
      <c r="AA1970" s="234">
        <v>14</v>
      </c>
      <c r="AB1970" s="232">
        <v>0.14000000000000001</v>
      </c>
    </row>
    <row r="1971" spans="1:28" x14ac:dyDescent="0.25">
      <c r="A1971" s="16" t="s">
        <v>2253</v>
      </c>
      <c r="B1971" s="16" t="s">
        <v>3348</v>
      </c>
      <c r="C1971" s="16" t="s">
        <v>7512</v>
      </c>
      <c r="D1971" s="16" t="s">
        <v>7513</v>
      </c>
      <c r="F1971" s="16" t="s">
        <v>3640</v>
      </c>
      <c r="G1971" s="16" t="s">
        <v>3641</v>
      </c>
      <c r="H1971" s="231">
        <v>30</v>
      </c>
      <c r="I1971" s="231">
        <v>0</v>
      </c>
      <c r="J1971" s="231">
        <v>0</v>
      </c>
      <c r="K1971" s="231">
        <v>0</v>
      </c>
      <c r="L1971" s="231">
        <v>0</v>
      </c>
      <c r="M1971" s="231">
        <v>0</v>
      </c>
      <c r="N1971" s="231">
        <v>0</v>
      </c>
      <c r="O1971" s="231">
        <v>0</v>
      </c>
      <c r="P1971" s="231">
        <v>0</v>
      </c>
      <c r="Q1971" s="232">
        <v>1.8</v>
      </c>
      <c r="R1971" s="232">
        <v>0</v>
      </c>
      <c r="S1971" s="232">
        <v>0</v>
      </c>
      <c r="T1971" s="232">
        <v>0</v>
      </c>
      <c r="U1971" s="232">
        <v>0</v>
      </c>
      <c r="V1971" s="232">
        <v>0</v>
      </c>
      <c r="W1971" s="232">
        <v>0</v>
      </c>
      <c r="X1971" s="232">
        <v>0</v>
      </c>
      <c r="Y1971" s="232">
        <v>0</v>
      </c>
      <c r="Z1971" s="233">
        <v>45991</v>
      </c>
      <c r="AA1971" s="234">
        <v>30</v>
      </c>
      <c r="AB1971" s="232">
        <v>1.8</v>
      </c>
    </row>
    <row r="1972" spans="1:28" x14ac:dyDescent="0.25">
      <c r="A1972" s="16" t="s">
        <v>2253</v>
      </c>
      <c r="B1972" s="16" t="s">
        <v>3348</v>
      </c>
      <c r="C1972" s="16" t="s">
        <v>7514</v>
      </c>
      <c r="D1972" s="16" t="s">
        <v>7515</v>
      </c>
      <c r="F1972" s="16" t="s">
        <v>3640</v>
      </c>
      <c r="G1972" s="16" t="s">
        <v>3641</v>
      </c>
      <c r="H1972" s="231">
        <v>100</v>
      </c>
      <c r="I1972" s="231">
        <v>0</v>
      </c>
      <c r="J1972" s="231">
        <v>0</v>
      </c>
      <c r="K1972" s="231">
        <v>0</v>
      </c>
      <c r="L1972" s="231">
        <v>0</v>
      </c>
      <c r="M1972" s="231">
        <v>0</v>
      </c>
      <c r="N1972" s="231">
        <v>0</v>
      </c>
      <c r="O1972" s="231">
        <v>0</v>
      </c>
      <c r="P1972" s="231">
        <v>0</v>
      </c>
      <c r="Q1972" s="232">
        <v>1</v>
      </c>
      <c r="R1972" s="232">
        <v>0</v>
      </c>
      <c r="S1972" s="232">
        <v>0</v>
      </c>
      <c r="T1972" s="232">
        <v>0</v>
      </c>
      <c r="U1972" s="232">
        <v>0</v>
      </c>
      <c r="V1972" s="232">
        <v>0</v>
      </c>
      <c r="W1972" s="232">
        <v>0</v>
      </c>
      <c r="X1972" s="232">
        <v>0</v>
      </c>
      <c r="Y1972" s="232">
        <v>0</v>
      </c>
      <c r="Z1972" s="233">
        <v>45991</v>
      </c>
      <c r="AA1972" s="234">
        <v>100</v>
      </c>
      <c r="AB1972" s="232">
        <v>1</v>
      </c>
    </row>
    <row r="1973" spans="1:28" x14ac:dyDescent="0.25">
      <c r="A1973" s="16" t="s">
        <v>2253</v>
      </c>
      <c r="B1973" s="16" t="s">
        <v>3348</v>
      </c>
      <c r="C1973" s="16" t="s">
        <v>7516</v>
      </c>
      <c r="D1973" s="16" t="s">
        <v>7517</v>
      </c>
      <c r="F1973" s="16" t="s">
        <v>3640</v>
      </c>
      <c r="G1973" s="16" t="s">
        <v>3641</v>
      </c>
      <c r="H1973" s="231">
        <v>50</v>
      </c>
      <c r="I1973" s="231">
        <v>0</v>
      </c>
      <c r="J1973" s="231">
        <v>0</v>
      </c>
      <c r="K1973" s="231">
        <v>0</v>
      </c>
      <c r="L1973" s="231">
        <v>0</v>
      </c>
      <c r="M1973" s="231">
        <v>0</v>
      </c>
      <c r="N1973" s="231">
        <v>0</v>
      </c>
      <c r="O1973" s="231">
        <v>0</v>
      </c>
      <c r="P1973" s="231">
        <v>0</v>
      </c>
      <c r="Q1973" s="232">
        <v>0.5</v>
      </c>
      <c r="R1973" s="232">
        <v>0</v>
      </c>
      <c r="S1973" s="232">
        <v>0</v>
      </c>
      <c r="T1973" s="232">
        <v>0</v>
      </c>
      <c r="U1973" s="232">
        <v>0</v>
      </c>
      <c r="V1973" s="232">
        <v>0</v>
      </c>
      <c r="W1973" s="232">
        <v>0</v>
      </c>
      <c r="X1973" s="232">
        <v>0</v>
      </c>
      <c r="Y1973" s="232">
        <v>0</v>
      </c>
      <c r="Z1973" s="233">
        <v>45991</v>
      </c>
      <c r="AA1973" s="234">
        <v>50</v>
      </c>
      <c r="AB1973" s="232">
        <v>0.5</v>
      </c>
    </row>
    <row r="1974" spans="1:28" x14ac:dyDescent="0.25">
      <c r="A1974" s="16" t="s">
        <v>2253</v>
      </c>
      <c r="B1974" s="16" t="s">
        <v>3348</v>
      </c>
      <c r="C1974" s="16" t="s">
        <v>7518</v>
      </c>
      <c r="D1974" s="16" t="s">
        <v>7519</v>
      </c>
      <c r="F1974" s="16" t="s">
        <v>3640</v>
      </c>
      <c r="G1974" s="16" t="s">
        <v>3641</v>
      </c>
      <c r="H1974" s="231">
        <v>50</v>
      </c>
      <c r="I1974" s="231">
        <v>0</v>
      </c>
      <c r="J1974" s="231">
        <v>0</v>
      </c>
      <c r="K1974" s="231">
        <v>0</v>
      </c>
      <c r="L1974" s="231">
        <v>0</v>
      </c>
      <c r="M1974" s="231">
        <v>0</v>
      </c>
      <c r="N1974" s="231">
        <v>0</v>
      </c>
      <c r="O1974" s="231">
        <v>0</v>
      </c>
      <c r="P1974" s="231">
        <v>0</v>
      </c>
      <c r="Q1974" s="232">
        <v>0.5</v>
      </c>
      <c r="R1974" s="232">
        <v>0</v>
      </c>
      <c r="S1974" s="232">
        <v>0</v>
      </c>
      <c r="T1974" s="232">
        <v>0</v>
      </c>
      <c r="U1974" s="232">
        <v>0</v>
      </c>
      <c r="V1974" s="232">
        <v>0</v>
      </c>
      <c r="W1974" s="232">
        <v>0</v>
      </c>
      <c r="X1974" s="232">
        <v>0</v>
      </c>
      <c r="Y1974" s="232">
        <v>0</v>
      </c>
      <c r="Z1974" s="233">
        <v>45991</v>
      </c>
      <c r="AA1974" s="234">
        <v>50</v>
      </c>
      <c r="AB1974" s="232">
        <v>0.5</v>
      </c>
    </row>
    <row r="1975" spans="1:28" x14ac:dyDescent="0.25">
      <c r="A1975" s="16" t="s">
        <v>2253</v>
      </c>
      <c r="B1975" s="16" t="s">
        <v>3348</v>
      </c>
      <c r="C1975" s="16" t="s">
        <v>7520</v>
      </c>
      <c r="D1975" s="16" t="s">
        <v>7521</v>
      </c>
      <c r="F1975" s="16" t="s">
        <v>3640</v>
      </c>
      <c r="G1975" s="16" t="s">
        <v>3641</v>
      </c>
      <c r="H1975" s="231">
        <v>150</v>
      </c>
      <c r="I1975" s="231">
        <v>0</v>
      </c>
      <c r="J1975" s="231">
        <v>0</v>
      </c>
      <c r="K1975" s="231">
        <v>0</v>
      </c>
      <c r="L1975" s="231">
        <v>0</v>
      </c>
      <c r="M1975" s="231">
        <v>0</v>
      </c>
      <c r="N1975" s="231">
        <v>0</v>
      </c>
      <c r="O1975" s="231">
        <v>0</v>
      </c>
      <c r="P1975" s="231">
        <v>0</v>
      </c>
      <c r="Q1975" s="232">
        <v>4.5</v>
      </c>
      <c r="R1975" s="232">
        <v>0</v>
      </c>
      <c r="S1975" s="232">
        <v>0</v>
      </c>
      <c r="T1975" s="232">
        <v>0</v>
      </c>
      <c r="U1975" s="232">
        <v>0</v>
      </c>
      <c r="V1975" s="232">
        <v>0</v>
      </c>
      <c r="W1975" s="232">
        <v>0</v>
      </c>
      <c r="X1975" s="232">
        <v>0</v>
      </c>
      <c r="Y1975" s="232">
        <v>0</v>
      </c>
      <c r="Z1975" s="233">
        <v>45991</v>
      </c>
      <c r="AA1975" s="234">
        <v>150</v>
      </c>
      <c r="AB1975" s="232">
        <v>4.5</v>
      </c>
    </row>
    <row r="1976" spans="1:28" x14ac:dyDescent="0.25">
      <c r="A1976" s="16" t="s">
        <v>2253</v>
      </c>
      <c r="B1976" s="16" t="s">
        <v>3348</v>
      </c>
      <c r="C1976" s="16" t="s">
        <v>7522</v>
      </c>
      <c r="D1976" s="16" t="s">
        <v>7523</v>
      </c>
      <c r="F1976" s="16" t="s">
        <v>3640</v>
      </c>
      <c r="G1976" s="16" t="s">
        <v>3641</v>
      </c>
      <c r="H1976" s="231">
        <v>100</v>
      </c>
      <c r="I1976" s="231">
        <v>0</v>
      </c>
      <c r="J1976" s="231">
        <v>0</v>
      </c>
      <c r="K1976" s="231">
        <v>0</v>
      </c>
      <c r="L1976" s="231">
        <v>0</v>
      </c>
      <c r="M1976" s="231">
        <v>0</v>
      </c>
      <c r="N1976" s="231">
        <v>0</v>
      </c>
      <c r="O1976" s="231">
        <v>0</v>
      </c>
      <c r="P1976" s="231">
        <v>0</v>
      </c>
      <c r="Q1976" s="232">
        <v>4</v>
      </c>
      <c r="R1976" s="232">
        <v>0</v>
      </c>
      <c r="S1976" s="232">
        <v>0</v>
      </c>
      <c r="T1976" s="232">
        <v>0</v>
      </c>
      <c r="U1976" s="232">
        <v>0</v>
      </c>
      <c r="V1976" s="232">
        <v>0</v>
      </c>
      <c r="W1976" s="232">
        <v>0</v>
      </c>
      <c r="X1976" s="232">
        <v>0</v>
      </c>
      <c r="Y1976" s="232">
        <v>0</v>
      </c>
      <c r="Z1976" s="233">
        <v>45991</v>
      </c>
      <c r="AA1976" s="234">
        <v>100</v>
      </c>
      <c r="AB1976" s="232">
        <v>4</v>
      </c>
    </row>
    <row r="1977" spans="1:28" x14ac:dyDescent="0.25">
      <c r="A1977" s="16" t="s">
        <v>2253</v>
      </c>
      <c r="B1977" s="16" t="s">
        <v>3348</v>
      </c>
      <c r="C1977" s="16" t="s">
        <v>7524</v>
      </c>
      <c r="D1977" s="16" t="s">
        <v>7525</v>
      </c>
      <c r="F1977" s="16" t="s">
        <v>3640</v>
      </c>
      <c r="G1977" s="16" t="s">
        <v>3641</v>
      </c>
      <c r="H1977" s="231">
        <v>200</v>
      </c>
      <c r="I1977" s="231">
        <v>0</v>
      </c>
      <c r="J1977" s="231">
        <v>0</v>
      </c>
      <c r="K1977" s="231">
        <v>0</v>
      </c>
      <c r="L1977" s="231">
        <v>0</v>
      </c>
      <c r="M1977" s="231">
        <v>0</v>
      </c>
      <c r="N1977" s="231">
        <v>0</v>
      </c>
      <c r="O1977" s="231">
        <v>0</v>
      </c>
      <c r="P1977" s="231">
        <v>0</v>
      </c>
      <c r="Q1977" s="232">
        <v>2</v>
      </c>
      <c r="R1977" s="232">
        <v>0</v>
      </c>
      <c r="S1977" s="232">
        <v>0</v>
      </c>
      <c r="T1977" s="232">
        <v>0</v>
      </c>
      <c r="U1977" s="232">
        <v>0</v>
      </c>
      <c r="V1977" s="232">
        <v>0</v>
      </c>
      <c r="W1977" s="232">
        <v>0</v>
      </c>
      <c r="X1977" s="232">
        <v>0</v>
      </c>
      <c r="Y1977" s="232">
        <v>0</v>
      </c>
      <c r="Z1977" s="233">
        <v>45991</v>
      </c>
      <c r="AA1977" s="234">
        <v>200</v>
      </c>
      <c r="AB1977" s="232">
        <v>2</v>
      </c>
    </row>
    <row r="1978" spans="1:28" x14ac:dyDescent="0.25">
      <c r="A1978" s="16" t="s">
        <v>2253</v>
      </c>
      <c r="B1978" s="16" t="s">
        <v>3348</v>
      </c>
      <c r="C1978" s="16" t="s">
        <v>7526</v>
      </c>
      <c r="D1978" s="16" t="s">
        <v>7527</v>
      </c>
      <c r="F1978" s="16" t="s">
        <v>3640</v>
      </c>
      <c r="G1978" s="16" t="s">
        <v>3641</v>
      </c>
      <c r="H1978" s="231">
        <v>100</v>
      </c>
      <c r="I1978" s="231">
        <v>0</v>
      </c>
      <c r="J1978" s="231">
        <v>0</v>
      </c>
      <c r="K1978" s="231">
        <v>0</v>
      </c>
      <c r="L1978" s="231">
        <v>0</v>
      </c>
      <c r="M1978" s="231">
        <v>0</v>
      </c>
      <c r="N1978" s="231">
        <v>0</v>
      </c>
      <c r="O1978" s="231">
        <v>0</v>
      </c>
      <c r="P1978" s="231">
        <v>0</v>
      </c>
      <c r="Q1978" s="232">
        <v>1</v>
      </c>
      <c r="R1978" s="232">
        <v>0</v>
      </c>
      <c r="S1978" s="232">
        <v>0</v>
      </c>
      <c r="T1978" s="232">
        <v>0</v>
      </c>
      <c r="U1978" s="232">
        <v>0</v>
      </c>
      <c r="V1978" s="232">
        <v>0</v>
      </c>
      <c r="W1978" s="232">
        <v>0</v>
      </c>
      <c r="X1978" s="232">
        <v>0</v>
      </c>
      <c r="Y1978" s="232">
        <v>0</v>
      </c>
      <c r="Z1978" s="233">
        <v>45991</v>
      </c>
      <c r="AA1978" s="234">
        <v>100</v>
      </c>
      <c r="AB1978" s="232">
        <v>1</v>
      </c>
    </row>
    <row r="1979" spans="1:28" x14ac:dyDescent="0.25">
      <c r="A1979" s="16" t="s">
        <v>2253</v>
      </c>
      <c r="B1979" s="16" t="s">
        <v>3348</v>
      </c>
      <c r="C1979" s="16" t="s">
        <v>7528</v>
      </c>
      <c r="D1979" s="16" t="s">
        <v>7529</v>
      </c>
      <c r="F1979" s="16" t="s">
        <v>3640</v>
      </c>
      <c r="G1979" s="16" t="s">
        <v>3641</v>
      </c>
      <c r="H1979" s="231">
        <v>200</v>
      </c>
      <c r="I1979" s="231">
        <v>0</v>
      </c>
      <c r="J1979" s="231">
        <v>0</v>
      </c>
      <c r="K1979" s="231">
        <v>0</v>
      </c>
      <c r="L1979" s="231">
        <v>0</v>
      </c>
      <c r="M1979" s="231">
        <v>0</v>
      </c>
      <c r="N1979" s="231">
        <v>0</v>
      </c>
      <c r="O1979" s="231">
        <v>0</v>
      </c>
      <c r="P1979" s="231">
        <v>0</v>
      </c>
      <c r="Q1979" s="232">
        <v>2</v>
      </c>
      <c r="R1979" s="232">
        <v>0</v>
      </c>
      <c r="S1979" s="232">
        <v>0</v>
      </c>
      <c r="T1979" s="232">
        <v>0</v>
      </c>
      <c r="U1979" s="232">
        <v>0</v>
      </c>
      <c r="V1979" s="232">
        <v>0</v>
      </c>
      <c r="W1979" s="232">
        <v>0</v>
      </c>
      <c r="X1979" s="232">
        <v>0</v>
      </c>
      <c r="Y1979" s="232">
        <v>0</v>
      </c>
      <c r="Z1979" s="233">
        <v>45991</v>
      </c>
      <c r="AA1979" s="234">
        <v>200</v>
      </c>
      <c r="AB1979" s="232">
        <v>2</v>
      </c>
    </row>
    <row r="1980" spans="1:28" x14ac:dyDescent="0.25">
      <c r="A1980" s="16" t="s">
        <v>2253</v>
      </c>
      <c r="B1980" s="16" t="s">
        <v>3348</v>
      </c>
      <c r="C1980" s="16" t="s">
        <v>7530</v>
      </c>
      <c r="D1980" s="16" t="s">
        <v>7531</v>
      </c>
      <c r="F1980" s="16" t="s">
        <v>3640</v>
      </c>
      <c r="G1980" s="16" t="s">
        <v>3641</v>
      </c>
      <c r="H1980" s="231">
        <v>110</v>
      </c>
      <c r="I1980" s="231">
        <v>0</v>
      </c>
      <c r="J1980" s="231">
        <v>0</v>
      </c>
      <c r="K1980" s="231">
        <v>0</v>
      </c>
      <c r="L1980" s="231">
        <v>0</v>
      </c>
      <c r="M1980" s="231">
        <v>0</v>
      </c>
      <c r="N1980" s="231">
        <v>0</v>
      </c>
      <c r="O1980" s="231">
        <v>0</v>
      </c>
      <c r="P1980" s="231">
        <v>0</v>
      </c>
      <c r="Q1980" s="232">
        <v>3.3</v>
      </c>
      <c r="R1980" s="232">
        <v>0</v>
      </c>
      <c r="S1980" s="232">
        <v>0</v>
      </c>
      <c r="T1980" s="232">
        <v>0</v>
      </c>
      <c r="U1980" s="232">
        <v>0</v>
      </c>
      <c r="V1980" s="232">
        <v>0</v>
      </c>
      <c r="W1980" s="232">
        <v>0</v>
      </c>
      <c r="X1980" s="232">
        <v>0</v>
      </c>
      <c r="Y1980" s="232">
        <v>0</v>
      </c>
      <c r="Z1980" s="233">
        <v>45991</v>
      </c>
      <c r="AA1980" s="234">
        <v>110</v>
      </c>
      <c r="AB1980" s="232">
        <v>3.3</v>
      </c>
    </row>
    <row r="1981" spans="1:28" x14ac:dyDescent="0.25">
      <c r="A1981" s="16" t="s">
        <v>1059</v>
      </c>
      <c r="B1981" s="16" t="s">
        <v>2893</v>
      </c>
      <c r="C1981" s="16" t="s">
        <v>7532</v>
      </c>
      <c r="D1981" s="16" t="s">
        <v>7533</v>
      </c>
      <c r="F1981" s="16" t="s">
        <v>3640</v>
      </c>
      <c r="G1981" s="16" t="s">
        <v>3641</v>
      </c>
      <c r="H1981" s="231">
        <v>7</v>
      </c>
      <c r="I1981" s="231">
        <v>0</v>
      </c>
      <c r="J1981" s="231">
        <v>0</v>
      </c>
      <c r="K1981" s="231">
        <v>0</v>
      </c>
      <c r="L1981" s="231">
        <v>0</v>
      </c>
      <c r="M1981" s="231">
        <v>0</v>
      </c>
      <c r="N1981" s="231">
        <v>0</v>
      </c>
      <c r="O1981" s="231">
        <v>0</v>
      </c>
      <c r="P1981" s="231">
        <v>0</v>
      </c>
      <c r="Q1981" s="232">
        <v>19.53</v>
      </c>
      <c r="R1981" s="232">
        <v>0</v>
      </c>
      <c r="S1981" s="232">
        <v>0</v>
      </c>
      <c r="T1981" s="232">
        <v>0</v>
      </c>
      <c r="U1981" s="232">
        <v>0</v>
      </c>
      <c r="V1981" s="232">
        <v>0</v>
      </c>
      <c r="W1981" s="232">
        <v>0</v>
      </c>
      <c r="X1981" s="232">
        <v>0</v>
      </c>
      <c r="Y1981" s="232">
        <v>0</v>
      </c>
      <c r="Z1981" s="233">
        <v>45991</v>
      </c>
      <c r="AA1981" s="234">
        <v>7</v>
      </c>
      <c r="AB1981" s="232">
        <v>19.53</v>
      </c>
    </row>
    <row r="1982" spans="1:28" x14ac:dyDescent="0.25">
      <c r="A1982" s="16" t="s">
        <v>2253</v>
      </c>
      <c r="B1982" s="16" t="s">
        <v>3348</v>
      </c>
      <c r="C1982" s="16" t="s">
        <v>7534</v>
      </c>
      <c r="D1982" s="16" t="s">
        <v>7535</v>
      </c>
      <c r="F1982" s="16" t="s">
        <v>3640</v>
      </c>
      <c r="G1982" s="16" t="s">
        <v>3641</v>
      </c>
      <c r="H1982" s="231">
        <v>10</v>
      </c>
      <c r="I1982" s="231">
        <v>0</v>
      </c>
      <c r="J1982" s="231">
        <v>0</v>
      </c>
      <c r="K1982" s="231">
        <v>0</v>
      </c>
      <c r="L1982" s="231">
        <v>0</v>
      </c>
      <c r="M1982" s="231">
        <v>0</v>
      </c>
      <c r="N1982" s="231">
        <v>0</v>
      </c>
      <c r="O1982" s="231">
        <v>0</v>
      </c>
      <c r="P1982" s="231">
        <v>0</v>
      </c>
      <c r="Q1982" s="232">
        <v>0.1</v>
      </c>
      <c r="R1982" s="232">
        <v>0</v>
      </c>
      <c r="S1982" s="232">
        <v>0</v>
      </c>
      <c r="T1982" s="232">
        <v>0</v>
      </c>
      <c r="U1982" s="232">
        <v>0</v>
      </c>
      <c r="V1982" s="232">
        <v>0</v>
      </c>
      <c r="W1982" s="232">
        <v>0</v>
      </c>
      <c r="X1982" s="232">
        <v>0</v>
      </c>
      <c r="Y1982" s="232">
        <v>0</v>
      </c>
      <c r="Z1982" s="233">
        <v>45991</v>
      </c>
      <c r="AA1982" s="234">
        <v>10</v>
      </c>
      <c r="AB1982" s="232">
        <v>0.1</v>
      </c>
    </row>
    <row r="1983" spans="1:28" x14ac:dyDescent="0.25">
      <c r="A1983" s="16" t="s">
        <v>1059</v>
      </c>
      <c r="B1983" s="16" t="s">
        <v>2893</v>
      </c>
      <c r="C1983" s="16" t="s">
        <v>7536</v>
      </c>
      <c r="D1983" s="16" t="s">
        <v>7537</v>
      </c>
      <c r="F1983" s="16" t="s">
        <v>3640</v>
      </c>
      <c r="G1983" s="16" t="s">
        <v>3641</v>
      </c>
      <c r="H1983" s="231">
        <v>2</v>
      </c>
      <c r="I1983" s="231">
        <v>0</v>
      </c>
      <c r="J1983" s="231">
        <v>0</v>
      </c>
      <c r="K1983" s="231">
        <v>0</v>
      </c>
      <c r="L1983" s="231">
        <v>0</v>
      </c>
      <c r="M1983" s="231">
        <v>0</v>
      </c>
      <c r="N1983" s="231">
        <v>0</v>
      </c>
      <c r="O1983" s="231">
        <v>0</v>
      </c>
      <c r="P1983" s="231">
        <v>0</v>
      </c>
      <c r="Q1983" s="232">
        <v>78.98</v>
      </c>
      <c r="R1983" s="232">
        <v>0</v>
      </c>
      <c r="S1983" s="232">
        <v>0</v>
      </c>
      <c r="T1983" s="232">
        <v>0</v>
      </c>
      <c r="U1983" s="232">
        <v>0</v>
      </c>
      <c r="V1983" s="232">
        <v>0</v>
      </c>
      <c r="W1983" s="232">
        <v>0</v>
      </c>
      <c r="X1983" s="232">
        <v>0</v>
      </c>
      <c r="Y1983" s="232">
        <v>0</v>
      </c>
      <c r="Z1983" s="233">
        <v>45991</v>
      </c>
      <c r="AA1983" s="234">
        <v>2</v>
      </c>
      <c r="AB1983" s="232">
        <v>78.98</v>
      </c>
    </row>
    <row r="1984" spans="1:28" x14ac:dyDescent="0.25">
      <c r="A1984" s="16" t="s">
        <v>2253</v>
      </c>
      <c r="B1984" s="16" t="s">
        <v>3348</v>
      </c>
      <c r="C1984" s="16" t="s">
        <v>7538</v>
      </c>
      <c r="D1984" s="16" t="s">
        <v>7539</v>
      </c>
      <c r="F1984" s="16" t="s">
        <v>3640</v>
      </c>
      <c r="G1984" s="16" t="s">
        <v>3641</v>
      </c>
      <c r="H1984" s="231">
        <v>1</v>
      </c>
      <c r="I1984" s="231">
        <v>0</v>
      </c>
      <c r="J1984" s="231">
        <v>0</v>
      </c>
      <c r="K1984" s="231">
        <v>0</v>
      </c>
      <c r="L1984" s="231">
        <v>0</v>
      </c>
      <c r="M1984" s="231">
        <v>0</v>
      </c>
      <c r="N1984" s="231">
        <v>0</v>
      </c>
      <c r="O1984" s="231">
        <v>0</v>
      </c>
      <c r="P1984" s="231">
        <v>0</v>
      </c>
      <c r="Q1984" s="232">
        <v>15.48</v>
      </c>
      <c r="R1984" s="232">
        <v>0</v>
      </c>
      <c r="S1984" s="232">
        <v>0</v>
      </c>
      <c r="T1984" s="232">
        <v>0</v>
      </c>
      <c r="U1984" s="232">
        <v>0</v>
      </c>
      <c r="V1984" s="232">
        <v>0</v>
      </c>
      <c r="W1984" s="232">
        <v>0</v>
      </c>
      <c r="X1984" s="232">
        <v>0</v>
      </c>
      <c r="Y1984" s="232">
        <v>0</v>
      </c>
      <c r="Z1984" s="233">
        <v>45991</v>
      </c>
      <c r="AA1984" s="234">
        <v>1</v>
      </c>
      <c r="AB1984" s="232">
        <v>15.48</v>
      </c>
    </row>
    <row r="1985" spans="1:28" x14ac:dyDescent="0.25">
      <c r="A1985" s="16" t="s">
        <v>1059</v>
      </c>
      <c r="B1985" s="16" t="s">
        <v>2893</v>
      </c>
      <c r="C1985" s="16" t="s">
        <v>7540</v>
      </c>
      <c r="D1985" s="16" t="s">
        <v>7541</v>
      </c>
      <c r="F1985" s="16" t="s">
        <v>3640</v>
      </c>
      <c r="G1985" s="16" t="s">
        <v>3641</v>
      </c>
      <c r="H1985" s="231">
        <v>2</v>
      </c>
      <c r="I1985" s="231">
        <v>0</v>
      </c>
      <c r="J1985" s="231">
        <v>0</v>
      </c>
      <c r="K1985" s="231">
        <v>0</v>
      </c>
      <c r="L1985" s="231">
        <v>0</v>
      </c>
      <c r="M1985" s="231">
        <v>0</v>
      </c>
      <c r="N1985" s="231">
        <v>0</v>
      </c>
      <c r="O1985" s="231">
        <v>0</v>
      </c>
      <c r="P1985" s="231">
        <v>0</v>
      </c>
      <c r="Q1985" s="232">
        <v>22.22</v>
      </c>
      <c r="R1985" s="232">
        <v>0</v>
      </c>
      <c r="S1985" s="232">
        <v>0</v>
      </c>
      <c r="T1985" s="232">
        <v>0</v>
      </c>
      <c r="U1985" s="232">
        <v>0</v>
      </c>
      <c r="V1985" s="232">
        <v>0</v>
      </c>
      <c r="W1985" s="232">
        <v>0</v>
      </c>
      <c r="X1985" s="232">
        <v>0</v>
      </c>
      <c r="Y1985" s="232">
        <v>0</v>
      </c>
      <c r="Z1985" s="233">
        <v>45991</v>
      </c>
      <c r="AA1985" s="234">
        <v>2</v>
      </c>
      <c r="AB1985" s="232">
        <v>22.22</v>
      </c>
    </row>
    <row r="1986" spans="1:28" x14ac:dyDescent="0.25">
      <c r="A1986" s="16" t="s">
        <v>2253</v>
      </c>
      <c r="B1986" s="16" t="s">
        <v>3348</v>
      </c>
      <c r="C1986" s="16" t="s">
        <v>7540</v>
      </c>
      <c r="D1986" s="16" t="s">
        <v>7541</v>
      </c>
      <c r="F1986" s="16" t="s">
        <v>3640</v>
      </c>
      <c r="G1986" s="16" t="s">
        <v>3641</v>
      </c>
      <c r="H1986" s="231">
        <v>3</v>
      </c>
      <c r="I1986" s="231">
        <v>0</v>
      </c>
      <c r="J1986" s="231">
        <v>0</v>
      </c>
      <c r="K1986" s="231">
        <v>0</v>
      </c>
      <c r="L1986" s="231">
        <v>0</v>
      </c>
      <c r="M1986" s="231">
        <v>0</v>
      </c>
      <c r="N1986" s="231">
        <v>0</v>
      </c>
      <c r="O1986" s="231">
        <v>0</v>
      </c>
      <c r="P1986" s="231">
        <v>0</v>
      </c>
      <c r="Q1986" s="232">
        <v>33.33</v>
      </c>
      <c r="R1986" s="232">
        <v>0</v>
      </c>
      <c r="S1986" s="232">
        <v>0</v>
      </c>
      <c r="T1986" s="232">
        <v>0</v>
      </c>
      <c r="U1986" s="232">
        <v>0</v>
      </c>
      <c r="V1986" s="232">
        <v>0</v>
      </c>
      <c r="W1986" s="232">
        <v>0</v>
      </c>
      <c r="X1986" s="232">
        <v>0</v>
      </c>
      <c r="Y1986" s="232">
        <v>0</v>
      </c>
      <c r="Z1986" s="233">
        <v>45991</v>
      </c>
      <c r="AA1986" s="234">
        <v>3</v>
      </c>
      <c r="AB1986" s="232">
        <v>33.33</v>
      </c>
    </row>
    <row r="1987" spans="1:28" x14ac:dyDescent="0.25">
      <c r="A1987" s="16" t="s">
        <v>2253</v>
      </c>
      <c r="B1987" s="16" t="s">
        <v>3348</v>
      </c>
      <c r="C1987" s="16" t="s">
        <v>7542</v>
      </c>
      <c r="D1987" s="16" t="s">
        <v>7543</v>
      </c>
      <c r="F1987" s="16" t="s">
        <v>3640</v>
      </c>
      <c r="G1987" s="16" t="s">
        <v>3641</v>
      </c>
      <c r="H1987" s="231">
        <v>2</v>
      </c>
      <c r="I1987" s="231">
        <v>0</v>
      </c>
      <c r="J1987" s="231">
        <v>0</v>
      </c>
      <c r="K1987" s="231">
        <v>0</v>
      </c>
      <c r="L1987" s="231">
        <v>0</v>
      </c>
      <c r="M1987" s="231">
        <v>0</v>
      </c>
      <c r="N1987" s="231">
        <v>0</v>
      </c>
      <c r="O1987" s="231">
        <v>0</v>
      </c>
      <c r="P1987" s="231">
        <v>0</v>
      </c>
      <c r="Q1987" s="232">
        <v>6.24</v>
      </c>
      <c r="R1987" s="232">
        <v>0</v>
      </c>
      <c r="S1987" s="232">
        <v>0</v>
      </c>
      <c r="T1987" s="232">
        <v>0</v>
      </c>
      <c r="U1987" s="232">
        <v>0</v>
      </c>
      <c r="V1987" s="232">
        <v>0</v>
      </c>
      <c r="W1987" s="232">
        <v>0</v>
      </c>
      <c r="X1987" s="232">
        <v>0</v>
      </c>
      <c r="Y1987" s="232">
        <v>0</v>
      </c>
      <c r="Z1987" s="233">
        <v>45991</v>
      </c>
      <c r="AA1987" s="234">
        <v>2</v>
      </c>
      <c r="AB1987" s="232">
        <v>6.24</v>
      </c>
    </row>
    <row r="1988" spans="1:28" x14ac:dyDescent="0.25">
      <c r="A1988" s="16" t="s">
        <v>2253</v>
      </c>
      <c r="B1988" s="16" t="s">
        <v>3348</v>
      </c>
      <c r="C1988" s="16" t="s">
        <v>7544</v>
      </c>
      <c r="D1988" s="16" t="s">
        <v>7545</v>
      </c>
      <c r="F1988" s="16" t="s">
        <v>3640</v>
      </c>
      <c r="G1988" s="16" t="s">
        <v>3641</v>
      </c>
      <c r="H1988" s="231">
        <v>5</v>
      </c>
      <c r="I1988" s="231">
        <v>0</v>
      </c>
      <c r="J1988" s="231">
        <v>0</v>
      </c>
      <c r="K1988" s="231">
        <v>0</v>
      </c>
      <c r="L1988" s="231">
        <v>0</v>
      </c>
      <c r="M1988" s="231">
        <v>0</v>
      </c>
      <c r="N1988" s="231">
        <v>0</v>
      </c>
      <c r="O1988" s="231">
        <v>0</v>
      </c>
      <c r="P1988" s="231">
        <v>0</v>
      </c>
      <c r="Q1988" s="232">
        <v>6.44</v>
      </c>
      <c r="R1988" s="232">
        <v>0</v>
      </c>
      <c r="S1988" s="232">
        <v>0</v>
      </c>
      <c r="T1988" s="232">
        <v>0</v>
      </c>
      <c r="U1988" s="232">
        <v>0</v>
      </c>
      <c r="V1988" s="232">
        <v>0</v>
      </c>
      <c r="W1988" s="232">
        <v>0</v>
      </c>
      <c r="X1988" s="232">
        <v>0</v>
      </c>
      <c r="Y1988" s="232">
        <v>0</v>
      </c>
      <c r="Z1988" s="233">
        <v>45991</v>
      </c>
      <c r="AA1988" s="234">
        <v>5</v>
      </c>
      <c r="AB1988" s="232">
        <v>6.44</v>
      </c>
    </row>
    <row r="1989" spans="1:28" x14ac:dyDescent="0.25">
      <c r="A1989" s="16" t="s">
        <v>2253</v>
      </c>
      <c r="B1989" s="16" t="s">
        <v>3348</v>
      </c>
      <c r="C1989" s="16" t="s">
        <v>7546</v>
      </c>
      <c r="D1989" s="16" t="s">
        <v>7547</v>
      </c>
      <c r="F1989" s="16" t="s">
        <v>3640</v>
      </c>
      <c r="G1989" s="16" t="s">
        <v>3641</v>
      </c>
      <c r="H1989" s="231">
        <v>6</v>
      </c>
      <c r="I1989" s="231">
        <v>0</v>
      </c>
      <c r="J1989" s="231">
        <v>0</v>
      </c>
      <c r="K1989" s="231">
        <v>0</v>
      </c>
      <c r="L1989" s="231">
        <v>0</v>
      </c>
      <c r="M1989" s="231">
        <v>0</v>
      </c>
      <c r="N1989" s="231">
        <v>0</v>
      </c>
      <c r="O1989" s="231">
        <v>0</v>
      </c>
      <c r="P1989" s="231">
        <v>0</v>
      </c>
      <c r="Q1989" s="232">
        <v>94.26</v>
      </c>
      <c r="R1989" s="232">
        <v>0</v>
      </c>
      <c r="S1989" s="232">
        <v>0</v>
      </c>
      <c r="T1989" s="232">
        <v>0</v>
      </c>
      <c r="U1989" s="232">
        <v>0</v>
      </c>
      <c r="V1989" s="232">
        <v>0</v>
      </c>
      <c r="W1989" s="232">
        <v>0</v>
      </c>
      <c r="X1989" s="232">
        <v>0</v>
      </c>
      <c r="Y1989" s="232">
        <v>0</v>
      </c>
      <c r="Z1989" s="233">
        <v>45991</v>
      </c>
      <c r="AA1989" s="234">
        <v>6</v>
      </c>
      <c r="AB1989" s="232">
        <v>94.26</v>
      </c>
    </row>
    <row r="1990" spans="1:28" x14ac:dyDescent="0.25">
      <c r="A1990" s="16" t="s">
        <v>2253</v>
      </c>
      <c r="B1990" s="16" t="s">
        <v>3348</v>
      </c>
      <c r="C1990" s="16" t="s">
        <v>7548</v>
      </c>
      <c r="D1990" s="16" t="s">
        <v>7549</v>
      </c>
      <c r="F1990" s="16" t="s">
        <v>3640</v>
      </c>
      <c r="G1990" s="16" t="s">
        <v>3641</v>
      </c>
      <c r="H1990" s="231">
        <v>10</v>
      </c>
      <c r="I1990" s="231">
        <v>0</v>
      </c>
      <c r="J1990" s="231">
        <v>0</v>
      </c>
      <c r="K1990" s="231">
        <v>0</v>
      </c>
      <c r="L1990" s="231">
        <v>0</v>
      </c>
      <c r="M1990" s="231">
        <v>0</v>
      </c>
      <c r="N1990" s="231">
        <v>0</v>
      </c>
      <c r="O1990" s="231">
        <v>0</v>
      </c>
      <c r="P1990" s="231">
        <v>0</v>
      </c>
      <c r="Q1990" s="232">
        <v>36.96</v>
      </c>
      <c r="R1990" s="232">
        <v>0</v>
      </c>
      <c r="S1990" s="232">
        <v>0</v>
      </c>
      <c r="T1990" s="232">
        <v>0</v>
      </c>
      <c r="U1990" s="232">
        <v>0</v>
      </c>
      <c r="V1990" s="232">
        <v>0</v>
      </c>
      <c r="W1990" s="232">
        <v>0</v>
      </c>
      <c r="X1990" s="232">
        <v>0</v>
      </c>
      <c r="Y1990" s="232">
        <v>0</v>
      </c>
      <c r="Z1990" s="233">
        <v>45991</v>
      </c>
      <c r="AA1990" s="234">
        <v>10</v>
      </c>
      <c r="AB1990" s="232">
        <v>36.96</v>
      </c>
    </row>
    <row r="1991" spans="1:28" x14ac:dyDescent="0.25">
      <c r="A1991" s="16" t="s">
        <v>2253</v>
      </c>
      <c r="B1991" s="16" t="s">
        <v>3348</v>
      </c>
      <c r="C1991" s="16" t="s">
        <v>7550</v>
      </c>
      <c r="D1991" s="16" t="s">
        <v>7551</v>
      </c>
      <c r="F1991" s="16" t="s">
        <v>3640</v>
      </c>
      <c r="G1991" s="16" t="s">
        <v>3641</v>
      </c>
      <c r="H1991" s="231">
        <v>150</v>
      </c>
      <c r="I1991" s="231">
        <v>0</v>
      </c>
      <c r="J1991" s="231">
        <v>0</v>
      </c>
      <c r="K1991" s="231">
        <v>0</v>
      </c>
      <c r="L1991" s="231">
        <v>0</v>
      </c>
      <c r="M1991" s="231">
        <v>0</v>
      </c>
      <c r="N1991" s="231">
        <v>0</v>
      </c>
      <c r="O1991" s="231">
        <v>0</v>
      </c>
      <c r="P1991" s="231">
        <v>0</v>
      </c>
      <c r="Q1991" s="232">
        <v>1.5</v>
      </c>
      <c r="R1991" s="232">
        <v>0</v>
      </c>
      <c r="S1991" s="232">
        <v>0</v>
      </c>
      <c r="T1991" s="232">
        <v>0</v>
      </c>
      <c r="U1991" s="232">
        <v>0</v>
      </c>
      <c r="V1991" s="232">
        <v>0</v>
      </c>
      <c r="W1991" s="232">
        <v>0</v>
      </c>
      <c r="X1991" s="232">
        <v>0</v>
      </c>
      <c r="Y1991" s="232">
        <v>0</v>
      </c>
      <c r="Z1991" s="233">
        <v>45991</v>
      </c>
      <c r="AA1991" s="234">
        <v>150</v>
      </c>
      <c r="AB1991" s="232">
        <v>1.5</v>
      </c>
    </row>
    <row r="1992" spans="1:28" x14ac:dyDescent="0.25">
      <c r="A1992" s="16" t="s">
        <v>2253</v>
      </c>
      <c r="B1992" s="16" t="s">
        <v>3348</v>
      </c>
      <c r="C1992" s="16" t="s">
        <v>7552</v>
      </c>
      <c r="D1992" s="16" t="s">
        <v>7553</v>
      </c>
      <c r="F1992" s="16" t="s">
        <v>3640</v>
      </c>
      <c r="G1992" s="16" t="s">
        <v>3641</v>
      </c>
      <c r="H1992" s="231">
        <v>50</v>
      </c>
      <c r="I1992" s="231">
        <v>0</v>
      </c>
      <c r="J1992" s="231">
        <v>0</v>
      </c>
      <c r="K1992" s="231">
        <v>0</v>
      </c>
      <c r="L1992" s="231">
        <v>0</v>
      </c>
      <c r="M1992" s="231">
        <v>0</v>
      </c>
      <c r="N1992" s="231">
        <v>0</v>
      </c>
      <c r="O1992" s="231">
        <v>0</v>
      </c>
      <c r="P1992" s="231">
        <v>0</v>
      </c>
      <c r="Q1992" s="232">
        <v>0.5</v>
      </c>
      <c r="R1992" s="232">
        <v>0</v>
      </c>
      <c r="S1992" s="232">
        <v>0</v>
      </c>
      <c r="T1992" s="232">
        <v>0</v>
      </c>
      <c r="U1992" s="232">
        <v>0</v>
      </c>
      <c r="V1992" s="232">
        <v>0</v>
      </c>
      <c r="W1992" s="232">
        <v>0</v>
      </c>
      <c r="X1992" s="232">
        <v>0</v>
      </c>
      <c r="Y1992" s="232">
        <v>0</v>
      </c>
      <c r="Z1992" s="233">
        <v>45991</v>
      </c>
      <c r="AA1992" s="234">
        <v>50</v>
      </c>
      <c r="AB1992" s="232">
        <v>0.5</v>
      </c>
    </row>
    <row r="1993" spans="1:28" x14ac:dyDescent="0.25">
      <c r="A1993" s="16" t="s">
        <v>2253</v>
      </c>
      <c r="B1993" s="16" t="s">
        <v>3348</v>
      </c>
      <c r="C1993" s="16" t="s">
        <v>7554</v>
      </c>
      <c r="D1993" s="16" t="s">
        <v>7555</v>
      </c>
      <c r="F1993" s="16" t="s">
        <v>3640</v>
      </c>
      <c r="G1993" s="16" t="s">
        <v>3641</v>
      </c>
      <c r="H1993" s="231">
        <v>2</v>
      </c>
      <c r="I1993" s="231">
        <v>0</v>
      </c>
      <c r="J1993" s="231">
        <v>0</v>
      </c>
      <c r="K1993" s="231">
        <v>0</v>
      </c>
      <c r="L1993" s="231">
        <v>0</v>
      </c>
      <c r="M1993" s="231">
        <v>0</v>
      </c>
      <c r="N1993" s="231">
        <v>0</v>
      </c>
      <c r="O1993" s="231">
        <v>0</v>
      </c>
      <c r="P1993" s="231">
        <v>0</v>
      </c>
      <c r="Q1993" s="232">
        <v>0.02</v>
      </c>
      <c r="R1993" s="232">
        <v>0</v>
      </c>
      <c r="S1993" s="232">
        <v>0</v>
      </c>
      <c r="T1993" s="232">
        <v>0</v>
      </c>
      <c r="U1993" s="232">
        <v>0</v>
      </c>
      <c r="V1993" s="232">
        <v>0</v>
      </c>
      <c r="W1993" s="232">
        <v>0</v>
      </c>
      <c r="X1993" s="232">
        <v>0</v>
      </c>
      <c r="Y1993" s="232">
        <v>0</v>
      </c>
      <c r="Z1993" s="233">
        <v>45991</v>
      </c>
      <c r="AA1993" s="234">
        <v>2</v>
      </c>
      <c r="AB1993" s="232">
        <v>0.02</v>
      </c>
    </row>
    <row r="1994" spans="1:28" x14ac:dyDescent="0.25">
      <c r="A1994" s="16" t="s">
        <v>2253</v>
      </c>
      <c r="B1994" s="16" t="s">
        <v>3348</v>
      </c>
      <c r="C1994" s="16" t="s">
        <v>7556</v>
      </c>
      <c r="D1994" s="16" t="s">
        <v>7557</v>
      </c>
      <c r="F1994" s="16" t="s">
        <v>3640</v>
      </c>
      <c r="G1994" s="16" t="s">
        <v>3641</v>
      </c>
      <c r="H1994" s="231">
        <v>20</v>
      </c>
      <c r="I1994" s="231">
        <v>0</v>
      </c>
      <c r="J1994" s="231">
        <v>0</v>
      </c>
      <c r="K1994" s="231">
        <v>0</v>
      </c>
      <c r="L1994" s="231">
        <v>0</v>
      </c>
      <c r="M1994" s="231">
        <v>0</v>
      </c>
      <c r="N1994" s="231">
        <v>0</v>
      </c>
      <c r="O1994" s="231">
        <v>0</v>
      </c>
      <c r="P1994" s="231">
        <v>0</v>
      </c>
      <c r="Q1994" s="232">
        <v>0.2</v>
      </c>
      <c r="R1994" s="232">
        <v>0</v>
      </c>
      <c r="S1994" s="232">
        <v>0</v>
      </c>
      <c r="T1994" s="232">
        <v>0</v>
      </c>
      <c r="U1994" s="232">
        <v>0</v>
      </c>
      <c r="V1994" s="232">
        <v>0</v>
      </c>
      <c r="W1994" s="232">
        <v>0</v>
      </c>
      <c r="X1994" s="232">
        <v>0</v>
      </c>
      <c r="Y1994" s="232">
        <v>0</v>
      </c>
      <c r="Z1994" s="233">
        <v>45991</v>
      </c>
      <c r="AA1994" s="234">
        <v>20</v>
      </c>
      <c r="AB1994" s="232">
        <v>0.2</v>
      </c>
    </row>
    <row r="1995" spans="1:28" x14ac:dyDescent="0.25">
      <c r="A1995" s="16" t="s">
        <v>2253</v>
      </c>
      <c r="B1995" s="16" t="s">
        <v>3348</v>
      </c>
      <c r="C1995" s="16" t="s">
        <v>7558</v>
      </c>
      <c r="D1995" s="16" t="s">
        <v>7559</v>
      </c>
      <c r="F1995" s="16" t="s">
        <v>3640</v>
      </c>
      <c r="G1995" s="16" t="s">
        <v>3641</v>
      </c>
      <c r="H1995" s="231">
        <v>50</v>
      </c>
      <c r="I1995" s="231">
        <v>0</v>
      </c>
      <c r="J1995" s="231">
        <v>0</v>
      </c>
      <c r="K1995" s="231">
        <v>0</v>
      </c>
      <c r="L1995" s="231">
        <v>0</v>
      </c>
      <c r="M1995" s="231">
        <v>0</v>
      </c>
      <c r="N1995" s="231">
        <v>0</v>
      </c>
      <c r="O1995" s="231">
        <v>0</v>
      </c>
      <c r="P1995" s="231">
        <v>0</v>
      </c>
      <c r="Q1995" s="232">
        <v>0.5</v>
      </c>
      <c r="R1995" s="232">
        <v>0</v>
      </c>
      <c r="S1995" s="232">
        <v>0</v>
      </c>
      <c r="T1995" s="232">
        <v>0</v>
      </c>
      <c r="U1995" s="232">
        <v>0</v>
      </c>
      <c r="V1995" s="232">
        <v>0</v>
      </c>
      <c r="W1995" s="232">
        <v>0</v>
      </c>
      <c r="X1995" s="232">
        <v>0</v>
      </c>
      <c r="Y1995" s="232">
        <v>0</v>
      </c>
      <c r="Z1995" s="233">
        <v>45991</v>
      </c>
      <c r="AA1995" s="234">
        <v>50</v>
      </c>
      <c r="AB1995" s="232">
        <v>0.5</v>
      </c>
    </row>
    <row r="1996" spans="1:28" x14ac:dyDescent="0.25">
      <c r="A1996" s="16" t="s">
        <v>2253</v>
      </c>
      <c r="B1996" s="16" t="s">
        <v>3348</v>
      </c>
      <c r="C1996" s="16" t="s">
        <v>7560</v>
      </c>
      <c r="D1996" s="16" t="s">
        <v>7561</v>
      </c>
      <c r="F1996" s="16" t="s">
        <v>3640</v>
      </c>
      <c r="G1996" s="16" t="s">
        <v>3641</v>
      </c>
      <c r="H1996" s="231">
        <v>84</v>
      </c>
      <c r="I1996" s="231">
        <v>0</v>
      </c>
      <c r="J1996" s="231">
        <v>0</v>
      </c>
      <c r="K1996" s="231">
        <v>0</v>
      </c>
      <c r="L1996" s="231">
        <v>0</v>
      </c>
      <c r="M1996" s="231">
        <v>0</v>
      </c>
      <c r="N1996" s="231">
        <v>0</v>
      </c>
      <c r="O1996" s="231">
        <v>0</v>
      </c>
      <c r="P1996" s="231">
        <v>0</v>
      </c>
      <c r="Q1996" s="232">
        <v>5.88</v>
      </c>
      <c r="R1996" s="232">
        <v>0</v>
      </c>
      <c r="S1996" s="232">
        <v>0</v>
      </c>
      <c r="T1996" s="232">
        <v>0</v>
      </c>
      <c r="U1996" s="232">
        <v>0</v>
      </c>
      <c r="V1996" s="232">
        <v>0</v>
      </c>
      <c r="W1996" s="232">
        <v>0</v>
      </c>
      <c r="X1996" s="232">
        <v>0</v>
      </c>
      <c r="Y1996" s="232">
        <v>0</v>
      </c>
      <c r="Z1996" s="233">
        <v>45991</v>
      </c>
      <c r="AA1996" s="234">
        <v>84</v>
      </c>
      <c r="AB1996" s="232">
        <v>5.88</v>
      </c>
    </row>
    <row r="1997" spans="1:28" x14ac:dyDescent="0.25">
      <c r="A1997" s="16" t="s">
        <v>2253</v>
      </c>
      <c r="B1997" s="16" t="s">
        <v>3348</v>
      </c>
      <c r="C1997" s="16" t="s">
        <v>7562</v>
      </c>
      <c r="D1997" s="16" t="s">
        <v>7563</v>
      </c>
      <c r="F1997" s="16" t="s">
        <v>3640</v>
      </c>
      <c r="G1997" s="16" t="s">
        <v>3641</v>
      </c>
      <c r="H1997" s="231">
        <v>60</v>
      </c>
      <c r="I1997" s="231">
        <v>0</v>
      </c>
      <c r="J1997" s="231">
        <v>0</v>
      </c>
      <c r="K1997" s="231">
        <v>0</v>
      </c>
      <c r="L1997" s="231">
        <v>0</v>
      </c>
      <c r="M1997" s="231">
        <v>0</v>
      </c>
      <c r="N1997" s="231">
        <v>0</v>
      </c>
      <c r="O1997" s="231">
        <v>0</v>
      </c>
      <c r="P1997" s="231">
        <v>0</v>
      </c>
      <c r="Q1997" s="232">
        <v>1.8</v>
      </c>
      <c r="R1997" s="232">
        <v>0</v>
      </c>
      <c r="S1997" s="232">
        <v>0</v>
      </c>
      <c r="T1997" s="232">
        <v>0</v>
      </c>
      <c r="U1997" s="232">
        <v>0</v>
      </c>
      <c r="V1997" s="232">
        <v>0</v>
      </c>
      <c r="W1997" s="232">
        <v>0</v>
      </c>
      <c r="X1997" s="232">
        <v>0</v>
      </c>
      <c r="Y1997" s="232">
        <v>0</v>
      </c>
      <c r="Z1997" s="233">
        <v>45991</v>
      </c>
      <c r="AA1997" s="234">
        <v>60</v>
      </c>
      <c r="AB1997" s="232">
        <v>1.8</v>
      </c>
    </row>
    <row r="1998" spans="1:28" x14ac:dyDescent="0.25">
      <c r="A1998" s="16" t="s">
        <v>2253</v>
      </c>
      <c r="B1998" s="16" t="s">
        <v>3348</v>
      </c>
      <c r="C1998" s="16" t="s">
        <v>7564</v>
      </c>
      <c r="D1998" s="16" t="s">
        <v>7565</v>
      </c>
      <c r="F1998" s="16" t="s">
        <v>3640</v>
      </c>
      <c r="G1998" s="16" t="s">
        <v>3641</v>
      </c>
      <c r="H1998" s="231">
        <v>40</v>
      </c>
      <c r="I1998" s="231">
        <v>0</v>
      </c>
      <c r="J1998" s="231">
        <v>0</v>
      </c>
      <c r="K1998" s="231">
        <v>0</v>
      </c>
      <c r="L1998" s="231">
        <v>0</v>
      </c>
      <c r="M1998" s="231">
        <v>0</v>
      </c>
      <c r="N1998" s="231">
        <v>0</v>
      </c>
      <c r="O1998" s="231">
        <v>0</v>
      </c>
      <c r="P1998" s="231">
        <v>0</v>
      </c>
      <c r="Q1998" s="232">
        <v>0.8</v>
      </c>
      <c r="R1998" s="232">
        <v>0</v>
      </c>
      <c r="S1998" s="232">
        <v>0</v>
      </c>
      <c r="T1998" s="232">
        <v>0</v>
      </c>
      <c r="U1998" s="232">
        <v>0</v>
      </c>
      <c r="V1998" s="232">
        <v>0</v>
      </c>
      <c r="W1998" s="232">
        <v>0</v>
      </c>
      <c r="X1998" s="232">
        <v>0</v>
      </c>
      <c r="Y1998" s="232">
        <v>0</v>
      </c>
      <c r="Z1998" s="233">
        <v>45991</v>
      </c>
      <c r="AA1998" s="234">
        <v>40</v>
      </c>
      <c r="AB1998" s="232">
        <v>0.8</v>
      </c>
    </row>
    <row r="1999" spans="1:28" x14ac:dyDescent="0.25">
      <c r="A1999" s="16" t="s">
        <v>2253</v>
      </c>
      <c r="B1999" s="16" t="s">
        <v>3348</v>
      </c>
      <c r="C1999" s="16" t="s">
        <v>7566</v>
      </c>
      <c r="D1999" s="16" t="s">
        <v>7567</v>
      </c>
      <c r="F1999" s="16" t="s">
        <v>3640</v>
      </c>
      <c r="G1999" s="16" t="s">
        <v>3641</v>
      </c>
      <c r="H1999" s="231">
        <v>300</v>
      </c>
      <c r="I1999" s="231">
        <v>0</v>
      </c>
      <c r="J1999" s="231">
        <v>0</v>
      </c>
      <c r="K1999" s="231">
        <v>0</v>
      </c>
      <c r="L1999" s="231">
        <v>0</v>
      </c>
      <c r="M1999" s="231">
        <v>0</v>
      </c>
      <c r="N1999" s="231">
        <v>0</v>
      </c>
      <c r="O1999" s="231">
        <v>0</v>
      </c>
      <c r="P1999" s="231">
        <v>0</v>
      </c>
      <c r="Q1999" s="232">
        <v>3</v>
      </c>
      <c r="R1999" s="232">
        <v>0</v>
      </c>
      <c r="S1999" s="232">
        <v>0</v>
      </c>
      <c r="T1999" s="232">
        <v>0</v>
      </c>
      <c r="U1999" s="232">
        <v>0</v>
      </c>
      <c r="V1999" s="232">
        <v>0</v>
      </c>
      <c r="W1999" s="232">
        <v>0</v>
      </c>
      <c r="X1999" s="232">
        <v>0</v>
      </c>
      <c r="Y1999" s="232">
        <v>0</v>
      </c>
      <c r="Z1999" s="233">
        <v>45991</v>
      </c>
      <c r="AA1999" s="234">
        <v>300</v>
      </c>
      <c r="AB1999" s="232">
        <v>3</v>
      </c>
    </row>
    <row r="2000" spans="1:28" x14ac:dyDescent="0.25">
      <c r="A2000" s="16" t="s">
        <v>2253</v>
      </c>
      <c r="B2000" s="16" t="s">
        <v>3348</v>
      </c>
      <c r="C2000" s="16" t="s">
        <v>7568</v>
      </c>
      <c r="D2000" s="16" t="s">
        <v>7569</v>
      </c>
      <c r="F2000" s="16" t="s">
        <v>3640</v>
      </c>
      <c r="G2000" s="16" t="s">
        <v>3641</v>
      </c>
      <c r="H2000" s="231">
        <v>194</v>
      </c>
      <c r="I2000" s="231">
        <v>0</v>
      </c>
      <c r="J2000" s="231">
        <v>0</v>
      </c>
      <c r="K2000" s="231">
        <v>0</v>
      </c>
      <c r="L2000" s="231">
        <v>0</v>
      </c>
      <c r="M2000" s="231">
        <v>0</v>
      </c>
      <c r="N2000" s="231">
        <v>0</v>
      </c>
      <c r="O2000" s="231">
        <v>0</v>
      </c>
      <c r="P2000" s="231">
        <v>0</v>
      </c>
      <c r="Q2000" s="232">
        <v>1.94</v>
      </c>
      <c r="R2000" s="232">
        <v>0</v>
      </c>
      <c r="S2000" s="232">
        <v>0</v>
      </c>
      <c r="T2000" s="232">
        <v>0</v>
      </c>
      <c r="U2000" s="232">
        <v>0</v>
      </c>
      <c r="V2000" s="232">
        <v>0</v>
      </c>
      <c r="W2000" s="232">
        <v>0</v>
      </c>
      <c r="X2000" s="232">
        <v>0</v>
      </c>
      <c r="Y2000" s="232">
        <v>0</v>
      </c>
      <c r="Z2000" s="233">
        <v>45991</v>
      </c>
      <c r="AA2000" s="234">
        <v>194</v>
      </c>
      <c r="AB2000" s="232">
        <v>1.94</v>
      </c>
    </row>
    <row r="2001" spans="1:28" x14ac:dyDescent="0.25">
      <c r="A2001" s="16" t="s">
        <v>2253</v>
      </c>
      <c r="B2001" s="16" t="s">
        <v>3348</v>
      </c>
      <c r="C2001" s="16" t="s">
        <v>7570</v>
      </c>
      <c r="D2001" s="16" t="s">
        <v>7571</v>
      </c>
      <c r="F2001" s="16" t="s">
        <v>3640</v>
      </c>
      <c r="G2001" s="16" t="s">
        <v>3641</v>
      </c>
      <c r="H2001" s="231">
        <v>100</v>
      </c>
      <c r="I2001" s="231">
        <v>0</v>
      </c>
      <c r="J2001" s="231">
        <v>0</v>
      </c>
      <c r="K2001" s="231">
        <v>0</v>
      </c>
      <c r="L2001" s="231">
        <v>0</v>
      </c>
      <c r="M2001" s="231">
        <v>0</v>
      </c>
      <c r="N2001" s="231">
        <v>0</v>
      </c>
      <c r="O2001" s="231">
        <v>0</v>
      </c>
      <c r="P2001" s="231">
        <v>0</v>
      </c>
      <c r="Q2001" s="232">
        <v>1</v>
      </c>
      <c r="R2001" s="232">
        <v>0</v>
      </c>
      <c r="S2001" s="232">
        <v>0</v>
      </c>
      <c r="T2001" s="232">
        <v>0</v>
      </c>
      <c r="U2001" s="232">
        <v>0</v>
      </c>
      <c r="V2001" s="232">
        <v>0</v>
      </c>
      <c r="W2001" s="232">
        <v>0</v>
      </c>
      <c r="X2001" s="232">
        <v>0</v>
      </c>
      <c r="Y2001" s="232">
        <v>0</v>
      </c>
      <c r="Z2001" s="233">
        <v>45991</v>
      </c>
      <c r="AA2001" s="234">
        <v>100</v>
      </c>
      <c r="AB2001" s="232">
        <v>1</v>
      </c>
    </row>
    <row r="2002" spans="1:28" x14ac:dyDescent="0.25">
      <c r="A2002" s="16" t="s">
        <v>2253</v>
      </c>
      <c r="B2002" s="16" t="s">
        <v>3348</v>
      </c>
      <c r="C2002" s="16" t="s">
        <v>7572</v>
      </c>
      <c r="D2002" s="16" t="s">
        <v>7573</v>
      </c>
      <c r="F2002" s="16" t="s">
        <v>3640</v>
      </c>
      <c r="G2002" s="16" t="s">
        <v>3641</v>
      </c>
      <c r="H2002" s="231">
        <v>100</v>
      </c>
      <c r="I2002" s="231">
        <v>0</v>
      </c>
      <c r="J2002" s="231">
        <v>0</v>
      </c>
      <c r="K2002" s="231">
        <v>0</v>
      </c>
      <c r="L2002" s="231">
        <v>0</v>
      </c>
      <c r="M2002" s="231">
        <v>0</v>
      </c>
      <c r="N2002" s="231">
        <v>0</v>
      </c>
      <c r="O2002" s="231">
        <v>0</v>
      </c>
      <c r="P2002" s="231">
        <v>0</v>
      </c>
      <c r="Q2002" s="232">
        <v>1</v>
      </c>
      <c r="R2002" s="232">
        <v>0</v>
      </c>
      <c r="S2002" s="232">
        <v>0</v>
      </c>
      <c r="T2002" s="232">
        <v>0</v>
      </c>
      <c r="U2002" s="232">
        <v>0</v>
      </c>
      <c r="V2002" s="232">
        <v>0</v>
      </c>
      <c r="W2002" s="232">
        <v>0</v>
      </c>
      <c r="X2002" s="232">
        <v>0</v>
      </c>
      <c r="Y2002" s="232">
        <v>0</v>
      </c>
      <c r="Z2002" s="233">
        <v>45991</v>
      </c>
      <c r="AA2002" s="234">
        <v>100</v>
      </c>
      <c r="AB2002" s="232">
        <v>1</v>
      </c>
    </row>
    <row r="2003" spans="1:28" x14ac:dyDescent="0.25">
      <c r="A2003" s="16" t="s">
        <v>2253</v>
      </c>
      <c r="B2003" s="16" t="s">
        <v>3348</v>
      </c>
      <c r="C2003" s="16" t="s">
        <v>7574</v>
      </c>
      <c r="D2003" s="16" t="s">
        <v>7575</v>
      </c>
      <c r="F2003" s="16" t="s">
        <v>3640</v>
      </c>
      <c r="G2003" s="16" t="s">
        <v>3641</v>
      </c>
      <c r="H2003" s="231">
        <v>100</v>
      </c>
      <c r="I2003" s="231">
        <v>0</v>
      </c>
      <c r="J2003" s="231">
        <v>0</v>
      </c>
      <c r="K2003" s="231">
        <v>0</v>
      </c>
      <c r="L2003" s="231">
        <v>0</v>
      </c>
      <c r="M2003" s="231">
        <v>0</v>
      </c>
      <c r="N2003" s="231">
        <v>0</v>
      </c>
      <c r="O2003" s="231">
        <v>0</v>
      </c>
      <c r="P2003" s="231">
        <v>0</v>
      </c>
      <c r="Q2003" s="232">
        <v>1</v>
      </c>
      <c r="R2003" s="232">
        <v>0</v>
      </c>
      <c r="S2003" s="232">
        <v>0</v>
      </c>
      <c r="T2003" s="232">
        <v>0</v>
      </c>
      <c r="U2003" s="232">
        <v>0</v>
      </c>
      <c r="V2003" s="232">
        <v>0</v>
      </c>
      <c r="W2003" s="232">
        <v>0</v>
      </c>
      <c r="X2003" s="232">
        <v>0</v>
      </c>
      <c r="Y2003" s="232">
        <v>0</v>
      </c>
      <c r="Z2003" s="233">
        <v>45991</v>
      </c>
      <c r="AA2003" s="234">
        <v>100</v>
      </c>
      <c r="AB2003" s="232">
        <v>1</v>
      </c>
    </row>
    <row r="2004" spans="1:28" x14ac:dyDescent="0.25">
      <c r="A2004" s="16" t="s">
        <v>2253</v>
      </c>
      <c r="B2004" s="16" t="s">
        <v>3348</v>
      </c>
      <c r="C2004" s="16" t="s">
        <v>7576</v>
      </c>
      <c r="D2004" s="16" t="s">
        <v>7577</v>
      </c>
      <c r="F2004" s="16" t="s">
        <v>3640</v>
      </c>
      <c r="G2004" s="16" t="s">
        <v>3641</v>
      </c>
      <c r="H2004" s="231">
        <v>100</v>
      </c>
      <c r="I2004" s="231">
        <v>0</v>
      </c>
      <c r="J2004" s="231">
        <v>0</v>
      </c>
      <c r="K2004" s="231">
        <v>0</v>
      </c>
      <c r="L2004" s="231">
        <v>0</v>
      </c>
      <c r="M2004" s="231">
        <v>0</v>
      </c>
      <c r="N2004" s="231">
        <v>0</v>
      </c>
      <c r="O2004" s="231">
        <v>0</v>
      </c>
      <c r="P2004" s="231">
        <v>0</v>
      </c>
      <c r="Q2004" s="232">
        <v>1</v>
      </c>
      <c r="R2004" s="232">
        <v>0</v>
      </c>
      <c r="S2004" s="232">
        <v>0</v>
      </c>
      <c r="T2004" s="232">
        <v>0</v>
      </c>
      <c r="U2004" s="232">
        <v>0</v>
      </c>
      <c r="V2004" s="232">
        <v>0</v>
      </c>
      <c r="W2004" s="232">
        <v>0</v>
      </c>
      <c r="X2004" s="232">
        <v>0</v>
      </c>
      <c r="Y2004" s="232">
        <v>0</v>
      </c>
      <c r="Z2004" s="233">
        <v>45991</v>
      </c>
      <c r="AA2004" s="234">
        <v>100</v>
      </c>
      <c r="AB2004" s="232">
        <v>1</v>
      </c>
    </row>
    <row r="2005" spans="1:28" x14ac:dyDescent="0.25">
      <c r="A2005" s="16" t="s">
        <v>2253</v>
      </c>
      <c r="B2005" s="16" t="s">
        <v>3348</v>
      </c>
      <c r="C2005" s="16" t="s">
        <v>7578</v>
      </c>
      <c r="D2005" s="16" t="s">
        <v>7579</v>
      </c>
      <c r="F2005" s="16" t="s">
        <v>3640</v>
      </c>
      <c r="G2005" s="16" t="s">
        <v>3641</v>
      </c>
      <c r="H2005" s="231">
        <v>100</v>
      </c>
      <c r="I2005" s="231">
        <v>0</v>
      </c>
      <c r="J2005" s="231">
        <v>0</v>
      </c>
      <c r="K2005" s="231">
        <v>0</v>
      </c>
      <c r="L2005" s="231">
        <v>0</v>
      </c>
      <c r="M2005" s="231">
        <v>0</v>
      </c>
      <c r="N2005" s="231">
        <v>0</v>
      </c>
      <c r="O2005" s="231">
        <v>0</v>
      </c>
      <c r="P2005" s="231">
        <v>0</v>
      </c>
      <c r="Q2005" s="232">
        <v>1</v>
      </c>
      <c r="R2005" s="232">
        <v>0</v>
      </c>
      <c r="S2005" s="232">
        <v>0</v>
      </c>
      <c r="T2005" s="232">
        <v>0</v>
      </c>
      <c r="U2005" s="232">
        <v>0</v>
      </c>
      <c r="V2005" s="232">
        <v>0</v>
      </c>
      <c r="W2005" s="232">
        <v>0</v>
      </c>
      <c r="X2005" s="232">
        <v>0</v>
      </c>
      <c r="Y2005" s="232">
        <v>0</v>
      </c>
      <c r="Z2005" s="233">
        <v>45991</v>
      </c>
      <c r="AA2005" s="234">
        <v>100</v>
      </c>
      <c r="AB2005" s="232">
        <v>1</v>
      </c>
    </row>
    <row r="2006" spans="1:28" x14ac:dyDescent="0.25">
      <c r="A2006" s="16" t="s">
        <v>2253</v>
      </c>
      <c r="B2006" s="16" t="s">
        <v>3348</v>
      </c>
      <c r="C2006" s="16" t="s">
        <v>7580</v>
      </c>
      <c r="D2006" s="16" t="s">
        <v>7581</v>
      </c>
      <c r="F2006" s="16" t="s">
        <v>3640</v>
      </c>
      <c r="G2006" s="16" t="s">
        <v>3641</v>
      </c>
      <c r="H2006" s="231">
        <v>25</v>
      </c>
      <c r="I2006" s="231">
        <v>0</v>
      </c>
      <c r="J2006" s="231">
        <v>0</v>
      </c>
      <c r="K2006" s="231">
        <v>0</v>
      </c>
      <c r="L2006" s="231">
        <v>0</v>
      </c>
      <c r="M2006" s="231">
        <v>0</v>
      </c>
      <c r="N2006" s="231">
        <v>0</v>
      </c>
      <c r="O2006" s="231">
        <v>0</v>
      </c>
      <c r="P2006" s="231">
        <v>0</v>
      </c>
      <c r="Q2006" s="232">
        <v>0.25</v>
      </c>
      <c r="R2006" s="232">
        <v>0</v>
      </c>
      <c r="S2006" s="232">
        <v>0</v>
      </c>
      <c r="T2006" s="232">
        <v>0</v>
      </c>
      <c r="U2006" s="232">
        <v>0</v>
      </c>
      <c r="V2006" s="232">
        <v>0</v>
      </c>
      <c r="W2006" s="232">
        <v>0</v>
      </c>
      <c r="X2006" s="232">
        <v>0</v>
      </c>
      <c r="Y2006" s="232">
        <v>0</v>
      </c>
      <c r="Z2006" s="233">
        <v>45991</v>
      </c>
      <c r="AA2006" s="234">
        <v>25</v>
      </c>
      <c r="AB2006" s="232">
        <v>0.25</v>
      </c>
    </row>
    <row r="2007" spans="1:28" x14ac:dyDescent="0.25">
      <c r="A2007" s="16" t="s">
        <v>2253</v>
      </c>
      <c r="B2007" s="16" t="s">
        <v>3348</v>
      </c>
      <c r="C2007" s="16" t="s">
        <v>7582</v>
      </c>
      <c r="D2007" s="16" t="s">
        <v>7583</v>
      </c>
      <c r="F2007" s="16" t="s">
        <v>3640</v>
      </c>
      <c r="G2007" s="16" t="s">
        <v>3641</v>
      </c>
      <c r="H2007" s="231">
        <v>50</v>
      </c>
      <c r="I2007" s="231">
        <v>0</v>
      </c>
      <c r="J2007" s="231">
        <v>0</v>
      </c>
      <c r="K2007" s="231">
        <v>0</v>
      </c>
      <c r="L2007" s="231">
        <v>0</v>
      </c>
      <c r="M2007" s="231">
        <v>0</v>
      </c>
      <c r="N2007" s="231">
        <v>0</v>
      </c>
      <c r="O2007" s="231">
        <v>0</v>
      </c>
      <c r="P2007" s="231">
        <v>0</v>
      </c>
      <c r="Q2007" s="232">
        <v>0.5</v>
      </c>
      <c r="R2007" s="232">
        <v>0</v>
      </c>
      <c r="S2007" s="232">
        <v>0</v>
      </c>
      <c r="T2007" s="232">
        <v>0</v>
      </c>
      <c r="U2007" s="232">
        <v>0</v>
      </c>
      <c r="V2007" s="232">
        <v>0</v>
      </c>
      <c r="W2007" s="232">
        <v>0</v>
      </c>
      <c r="X2007" s="232">
        <v>0</v>
      </c>
      <c r="Y2007" s="232">
        <v>0</v>
      </c>
      <c r="Z2007" s="233">
        <v>45991</v>
      </c>
      <c r="AA2007" s="234">
        <v>50</v>
      </c>
      <c r="AB2007" s="232">
        <v>0.5</v>
      </c>
    </row>
    <row r="2008" spans="1:28" x14ac:dyDescent="0.25">
      <c r="A2008" s="16" t="s">
        <v>2253</v>
      </c>
      <c r="B2008" s="16" t="s">
        <v>3348</v>
      </c>
      <c r="C2008" s="16" t="s">
        <v>7584</v>
      </c>
      <c r="D2008" s="16" t="s">
        <v>7585</v>
      </c>
      <c r="F2008" s="16" t="s">
        <v>3640</v>
      </c>
      <c r="G2008" s="16" t="s">
        <v>3641</v>
      </c>
      <c r="H2008" s="231">
        <v>2</v>
      </c>
      <c r="I2008" s="231">
        <v>0</v>
      </c>
      <c r="J2008" s="231">
        <v>0</v>
      </c>
      <c r="K2008" s="231">
        <v>0</v>
      </c>
      <c r="L2008" s="231">
        <v>0</v>
      </c>
      <c r="M2008" s="231">
        <v>0</v>
      </c>
      <c r="N2008" s="231">
        <v>0</v>
      </c>
      <c r="O2008" s="231">
        <v>0</v>
      </c>
      <c r="P2008" s="231">
        <v>0</v>
      </c>
      <c r="Q2008" s="232">
        <v>0.02</v>
      </c>
      <c r="R2008" s="232">
        <v>0</v>
      </c>
      <c r="S2008" s="232">
        <v>0</v>
      </c>
      <c r="T2008" s="232">
        <v>0</v>
      </c>
      <c r="U2008" s="232">
        <v>0</v>
      </c>
      <c r="V2008" s="232">
        <v>0</v>
      </c>
      <c r="W2008" s="232">
        <v>0</v>
      </c>
      <c r="X2008" s="232">
        <v>0</v>
      </c>
      <c r="Y2008" s="232">
        <v>0</v>
      </c>
      <c r="Z2008" s="233">
        <v>45991</v>
      </c>
      <c r="AA2008" s="234">
        <v>2</v>
      </c>
      <c r="AB2008" s="232">
        <v>0.02</v>
      </c>
    </row>
    <row r="2009" spans="1:28" x14ac:dyDescent="0.25">
      <c r="A2009" s="16" t="s">
        <v>2253</v>
      </c>
      <c r="B2009" s="16" t="s">
        <v>3348</v>
      </c>
      <c r="C2009" s="16" t="s">
        <v>7586</v>
      </c>
      <c r="D2009" s="16" t="s">
        <v>7587</v>
      </c>
      <c r="F2009" s="16" t="s">
        <v>3640</v>
      </c>
      <c r="G2009" s="16" t="s">
        <v>3641</v>
      </c>
      <c r="H2009" s="231">
        <v>25</v>
      </c>
      <c r="I2009" s="231">
        <v>0</v>
      </c>
      <c r="J2009" s="231">
        <v>0</v>
      </c>
      <c r="K2009" s="231">
        <v>0</v>
      </c>
      <c r="L2009" s="231">
        <v>0</v>
      </c>
      <c r="M2009" s="231">
        <v>0</v>
      </c>
      <c r="N2009" s="231">
        <v>0</v>
      </c>
      <c r="O2009" s="231">
        <v>0</v>
      </c>
      <c r="P2009" s="231">
        <v>0</v>
      </c>
      <c r="Q2009" s="232">
        <v>0.25</v>
      </c>
      <c r="R2009" s="232">
        <v>0</v>
      </c>
      <c r="S2009" s="232">
        <v>0</v>
      </c>
      <c r="T2009" s="232">
        <v>0</v>
      </c>
      <c r="U2009" s="232">
        <v>0</v>
      </c>
      <c r="V2009" s="232">
        <v>0</v>
      </c>
      <c r="W2009" s="232">
        <v>0</v>
      </c>
      <c r="X2009" s="232">
        <v>0</v>
      </c>
      <c r="Y2009" s="232">
        <v>0</v>
      </c>
      <c r="Z2009" s="233">
        <v>45991</v>
      </c>
      <c r="AA2009" s="234">
        <v>25</v>
      </c>
      <c r="AB2009" s="232">
        <v>0.25</v>
      </c>
    </row>
    <row r="2010" spans="1:28" x14ac:dyDescent="0.25">
      <c r="A2010" s="16" t="s">
        <v>2253</v>
      </c>
      <c r="B2010" s="16" t="s">
        <v>3348</v>
      </c>
      <c r="C2010" s="16" t="s">
        <v>7588</v>
      </c>
      <c r="D2010" s="16" t="s">
        <v>7589</v>
      </c>
      <c r="F2010" s="16" t="s">
        <v>3640</v>
      </c>
      <c r="G2010" s="16" t="s">
        <v>3641</v>
      </c>
      <c r="H2010" s="231">
        <v>20</v>
      </c>
      <c r="I2010" s="231">
        <v>0</v>
      </c>
      <c r="J2010" s="231">
        <v>0</v>
      </c>
      <c r="K2010" s="231">
        <v>0</v>
      </c>
      <c r="L2010" s="231">
        <v>0</v>
      </c>
      <c r="M2010" s="231">
        <v>0</v>
      </c>
      <c r="N2010" s="231">
        <v>0</v>
      </c>
      <c r="O2010" s="231">
        <v>0</v>
      </c>
      <c r="P2010" s="231">
        <v>0</v>
      </c>
      <c r="Q2010" s="232">
        <v>0.2</v>
      </c>
      <c r="R2010" s="232">
        <v>0</v>
      </c>
      <c r="S2010" s="232">
        <v>0</v>
      </c>
      <c r="T2010" s="232">
        <v>0</v>
      </c>
      <c r="U2010" s="232">
        <v>0</v>
      </c>
      <c r="V2010" s="232">
        <v>0</v>
      </c>
      <c r="W2010" s="232">
        <v>0</v>
      </c>
      <c r="X2010" s="232">
        <v>0</v>
      </c>
      <c r="Y2010" s="232">
        <v>0</v>
      </c>
      <c r="Z2010" s="233">
        <v>45991</v>
      </c>
      <c r="AA2010" s="234">
        <v>20</v>
      </c>
      <c r="AB2010" s="232">
        <v>0.2</v>
      </c>
    </row>
    <row r="2011" spans="1:28" x14ac:dyDescent="0.25">
      <c r="A2011" s="16" t="s">
        <v>2253</v>
      </c>
      <c r="B2011" s="16" t="s">
        <v>3348</v>
      </c>
      <c r="C2011" s="16" t="s">
        <v>7590</v>
      </c>
      <c r="D2011" s="16" t="s">
        <v>7591</v>
      </c>
      <c r="F2011" s="16" t="s">
        <v>3640</v>
      </c>
      <c r="G2011" s="16" t="s">
        <v>3641</v>
      </c>
      <c r="H2011" s="231">
        <v>2</v>
      </c>
      <c r="I2011" s="231">
        <v>0</v>
      </c>
      <c r="J2011" s="231">
        <v>0</v>
      </c>
      <c r="K2011" s="231">
        <v>0</v>
      </c>
      <c r="L2011" s="231">
        <v>0</v>
      </c>
      <c r="M2011" s="231">
        <v>0</v>
      </c>
      <c r="N2011" s="231">
        <v>0</v>
      </c>
      <c r="O2011" s="231">
        <v>0</v>
      </c>
      <c r="P2011" s="231">
        <v>0</v>
      </c>
      <c r="Q2011" s="232">
        <v>0.02</v>
      </c>
      <c r="R2011" s="232">
        <v>0</v>
      </c>
      <c r="S2011" s="232">
        <v>0</v>
      </c>
      <c r="T2011" s="232">
        <v>0</v>
      </c>
      <c r="U2011" s="232">
        <v>0</v>
      </c>
      <c r="V2011" s="232">
        <v>0</v>
      </c>
      <c r="W2011" s="232">
        <v>0</v>
      </c>
      <c r="X2011" s="232">
        <v>0</v>
      </c>
      <c r="Y2011" s="232">
        <v>0</v>
      </c>
      <c r="Z2011" s="233">
        <v>45991</v>
      </c>
      <c r="AA2011" s="234">
        <v>2</v>
      </c>
      <c r="AB2011" s="232">
        <v>0.02</v>
      </c>
    </row>
    <row r="2012" spans="1:28" x14ac:dyDescent="0.25">
      <c r="A2012" s="16" t="s">
        <v>2253</v>
      </c>
      <c r="B2012" s="16" t="s">
        <v>3348</v>
      </c>
      <c r="C2012" s="16" t="s">
        <v>7592</v>
      </c>
      <c r="D2012" s="16" t="s">
        <v>7593</v>
      </c>
      <c r="F2012" s="16" t="s">
        <v>3640</v>
      </c>
      <c r="G2012" s="16" t="s">
        <v>3641</v>
      </c>
      <c r="H2012" s="231">
        <v>2</v>
      </c>
      <c r="I2012" s="231">
        <v>0</v>
      </c>
      <c r="J2012" s="231">
        <v>0</v>
      </c>
      <c r="K2012" s="231">
        <v>0</v>
      </c>
      <c r="L2012" s="231">
        <v>0</v>
      </c>
      <c r="M2012" s="231">
        <v>0</v>
      </c>
      <c r="N2012" s="231">
        <v>0</v>
      </c>
      <c r="O2012" s="231">
        <v>0</v>
      </c>
      <c r="P2012" s="231">
        <v>0</v>
      </c>
      <c r="Q2012" s="232">
        <v>0.02</v>
      </c>
      <c r="R2012" s="232">
        <v>0</v>
      </c>
      <c r="S2012" s="232">
        <v>0</v>
      </c>
      <c r="T2012" s="232">
        <v>0</v>
      </c>
      <c r="U2012" s="232">
        <v>0</v>
      </c>
      <c r="V2012" s="232">
        <v>0</v>
      </c>
      <c r="W2012" s="232">
        <v>0</v>
      </c>
      <c r="X2012" s="232">
        <v>0</v>
      </c>
      <c r="Y2012" s="232">
        <v>0</v>
      </c>
      <c r="Z2012" s="233">
        <v>45991</v>
      </c>
      <c r="AA2012" s="234">
        <v>2</v>
      </c>
      <c r="AB2012" s="232">
        <v>0.02</v>
      </c>
    </row>
    <row r="2013" spans="1:28" x14ac:dyDescent="0.25">
      <c r="A2013" s="16" t="s">
        <v>2253</v>
      </c>
      <c r="B2013" s="16" t="s">
        <v>3348</v>
      </c>
      <c r="C2013" s="16" t="s">
        <v>7594</v>
      </c>
      <c r="D2013" s="16" t="s">
        <v>7595</v>
      </c>
      <c r="F2013" s="16" t="s">
        <v>3640</v>
      </c>
      <c r="G2013" s="16" t="s">
        <v>3641</v>
      </c>
      <c r="H2013" s="231">
        <v>15</v>
      </c>
      <c r="I2013" s="231">
        <v>0</v>
      </c>
      <c r="J2013" s="231">
        <v>0</v>
      </c>
      <c r="K2013" s="231">
        <v>0</v>
      </c>
      <c r="L2013" s="231">
        <v>0</v>
      </c>
      <c r="M2013" s="231">
        <v>0</v>
      </c>
      <c r="N2013" s="231">
        <v>0</v>
      </c>
      <c r="O2013" s="231">
        <v>0</v>
      </c>
      <c r="P2013" s="231">
        <v>0</v>
      </c>
      <c r="Q2013" s="232">
        <v>0.15</v>
      </c>
      <c r="R2013" s="232">
        <v>0</v>
      </c>
      <c r="S2013" s="232">
        <v>0</v>
      </c>
      <c r="T2013" s="232">
        <v>0</v>
      </c>
      <c r="U2013" s="232">
        <v>0</v>
      </c>
      <c r="V2013" s="232">
        <v>0</v>
      </c>
      <c r="W2013" s="232">
        <v>0</v>
      </c>
      <c r="X2013" s="232">
        <v>0</v>
      </c>
      <c r="Y2013" s="232">
        <v>0</v>
      </c>
      <c r="Z2013" s="233">
        <v>45991</v>
      </c>
      <c r="AA2013" s="234">
        <v>15</v>
      </c>
      <c r="AB2013" s="232">
        <v>0.15</v>
      </c>
    </row>
    <row r="2014" spans="1:28" x14ac:dyDescent="0.25">
      <c r="A2014" s="16" t="s">
        <v>2253</v>
      </c>
      <c r="B2014" s="16" t="s">
        <v>3348</v>
      </c>
      <c r="C2014" s="16" t="s">
        <v>7596</v>
      </c>
      <c r="D2014" s="16" t="s">
        <v>7597</v>
      </c>
      <c r="F2014" s="16" t="s">
        <v>3640</v>
      </c>
      <c r="G2014" s="16" t="s">
        <v>3641</v>
      </c>
      <c r="H2014" s="231">
        <v>6</v>
      </c>
      <c r="I2014" s="231">
        <v>0</v>
      </c>
      <c r="J2014" s="231">
        <v>0</v>
      </c>
      <c r="K2014" s="231">
        <v>0</v>
      </c>
      <c r="L2014" s="231">
        <v>0</v>
      </c>
      <c r="M2014" s="231">
        <v>0</v>
      </c>
      <c r="N2014" s="231">
        <v>0</v>
      </c>
      <c r="O2014" s="231">
        <v>0</v>
      </c>
      <c r="P2014" s="231">
        <v>0</v>
      </c>
      <c r="Q2014" s="232">
        <v>0.06</v>
      </c>
      <c r="R2014" s="232">
        <v>0</v>
      </c>
      <c r="S2014" s="232">
        <v>0</v>
      </c>
      <c r="T2014" s="232">
        <v>0</v>
      </c>
      <c r="U2014" s="232">
        <v>0</v>
      </c>
      <c r="V2014" s="232">
        <v>0</v>
      </c>
      <c r="W2014" s="232">
        <v>0</v>
      </c>
      <c r="X2014" s="232">
        <v>0</v>
      </c>
      <c r="Y2014" s="232">
        <v>0</v>
      </c>
      <c r="Z2014" s="233">
        <v>45991</v>
      </c>
      <c r="AA2014" s="234">
        <v>6</v>
      </c>
      <c r="AB2014" s="232">
        <v>0.06</v>
      </c>
    </row>
    <row r="2015" spans="1:28" x14ac:dyDescent="0.25">
      <c r="A2015" s="16" t="s">
        <v>2253</v>
      </c>
      <c r="B2015" s="16" t="s">
        <v>3348</v>
      </c>
      <c r="C2015" s="16" t="s">
        <v>7598</v>
      </c>
      <c r="D2015" s="16" t="s">
        <v>7599</v>
      </c>
      <c r="F2015" s="16" t="s">
        <v>3640</v>
      </c>
      <c r="G2015" s="16" t="s">
        <v>3641</v>
      </c>
      <c r="H2015" s="231">
        <v>1</v>
      </c>
      <c r="I2015" s="231">
        <v>0</v>
      </c>
      <c r="J2015" s="231">
        <v>0</v>
      </c>
      <c r="K2015" s="231">
        <v>0</v>
      </c>
      <c r="L2015" s="231">
        <v>0</v>
      </c>
      <c r="M2015" s="231">
        <v>0</v>
      </c>
      <c r="N2015" s="231">
        <v>0</v>
      </c>
      <c r="O2015" s="231">
        <v>0</v>
      </c>
      <c r="P2015" s="231">
        <v>0</v>
      </c>
      <c r="Q2015" s="232">
        <v>0.01</v>
      </c>
      <c r="R2015" s="232">
        <v>0</v>
      </c>
      <c r="S2015" s="232">
        <v>0</v>
      </c>
      <c r="T2015" s="232">
        <v>0</v>
      </c>
      <c r="U2015" s="232">
        <v>0</v>
      </c>
      <c r="V2015" s="232">
        <v>0</v>
      </c>
      <c r="W2015" s="232">
        <v>0</v>
      </c>
      <c r="X2015" s="232">
        <v>0</v>
      </c>
      <c r="Y2015" s="232">
        <v>0</v>
      </c>
      <c r="Z2015" s="233">
        <v>45991</v>
      </c>
      <c r="AA2015" s="234">
        <v>1</v>
      </c>
      <c r="AB2015" s="232">
        <v>0.01</v>
      </c>
    </row>
    <row r="2016" spans="1:28" x14ac:dyDescent="0.25">
      <c r="A2016" s="16" t="s">
        <v>2253</v>
      </c>
      <c r="B2016" s="16" t="s">
        <v>3348</v>
      </c>
      <c r="C2016" s="16" t="s">
        <v>7600</v>
      </c>
      <c r="D2016" s="16" t="s">
        <v>7601</v>
      </c>
      <c r="F2016" s="16" t="s">
        <v>3640</v>
      </c>
      <c r="G2016" s="16" t="s">
        <v>3641</v>
      </c>
      <c r="H2016" s="231">
        <v>18</v>
      </c>
      <c r="I2016" s="231">
        <v>0</v>
      </c>
      <c r="J2016" s="231">
        <v>0</v>
      </c>
      <c r="K2016" s="231">
        <v>0</v>
      </c>
      <c r="L2016" s="231">
        <v>0</v>
      </c>
      <c r="M2016" s="231">
        <v>0</v>
      </c>
      <c r="N2016" s="231">
        <v>0</v>
      </c>
      <c r="O2016" s="231">
        <v>0</v>
      </c>
      <c r="P2016" s="231">
        <v>0</v>
      </c>
      <c r="Q2016" s="232">
        <v>0.18</v>
      </c>
      <c r="R2016" s="232">
        <v>0</v>
      </c>
      <c r="S2016" s="232">
        <v>0</v>
      </c>
      <c r="T2016" s="232">
        <v>0</v>
      </c>
      <c r="U2016" s="232">
        <v>0</v>
      </c>
      <c r="V2016" s="232">
        <v>0</v>
      </c>
      <c r="W2016" s="232">
        <v>0</v>
      </c>
      <c r="X2016" s="232">
        <v>0</v>
      </c>
      <c r="Y2016" s="232">
        <v>0</v>
      </c>
      <c r="Z2016" s="233">
        <v>45991</v>
      </c>
      <c r="AA2016" s="234">
        <v>18</v>
      </c>
      <c r="AB2016" s="232">
        <v>0.18</v>
      </c>
    </row>
    <row r="2017" spans="1:28" x14ac:dyDescent="0.25">
      <c r="A2017" s="16" t="s">
        <v>2253</v>
      </c>
      <c r="B2017" s="16" t="s">
        <v>3348</v>
      </c>
      <c r="C2017" s="16" t="s">
        <v>7602</v>
      </c>
      <c r="D2017" s="16" t="s">
        <v>7603</v>
      </c>
      <c r="F2017" s="16" t="s">
        <v>3640</v>
      </c>
      <c r="G2017" s="16" t="s">
        <v>3641</v>
      </c>
      <c r="H2017" s="231">
        <v>20</v>
      </c>
      <c r="I2017" s="231">
        <v>0</v>
      </c>
      <c r="J2017" s="231">
        <v>0</v>
      </c>
      <c r="K2017" s="231">
        <v>0</v>
      </c>
      <c r="L2017" s="231">
        <v>0</v>
      </c>
      <c r="M2017" s="231">
        <v>0</v>
      </c>
      <c r="N2017" s="231">
        <v>0</v>
      </c>
      <c r="O2017" s="231">
        <v>0</v>
      </c>
      <c r="P2017" s="231">
        <v>0</v>
      </c>
      <c r="Q2017" s="232">
        <v>0.2</v>
      </c>
      <c r="R2017" s="232">
        <v>0</v>
      </c>
      <c r="S2017" s="232">
        <v>0</v>
      </c>
      <c r="T2017" s="232">
        <v>0</v>
      </c>
      <c r="U2017" s="232">
        <v>0</v>
      </c>
      <c r="V2017" s="232">
        <v>0</v>
      </c>
      <c r="W2017" s="232">
        <v>0</v>
      </c>
      <c r="X2017" s="232">
        <v>0</v>
      </c>
      <c r="Y2017" s="232">
        <v>0</v>
      </c>
      <c r="Z2017" s="233">
        <v>45991</v>
      </c>
      <c r="AA2017" s="234">
        <v>20</v>
      </c>
      <c r="AB2017" s="232">
        <v>0.2</v>
      </c>
    </row>
    <row r="2018" spans="1:28" x14ac:dyDescent="0.25">
      <c r="A2018" s="16" t="s">
        <v>2253</v>
      </c>
      <c r="B2018" s="16" t="s">
        <v>3348</v>
      </c>
      <c r="C2018" s="16" t="s">
        <v>7604</v>
      </c>
      <c r="D2018" s="16" t="s">
        <v>7605</v>
      </c>
      <c r="F2018" s="16" t="s">
        <v>3640</v>
      </c>
      <c r="G2018" s="16" t="s">
        <v>3641</v>
      </c>
      <c r="H2018" s="231">
        <v>5</v>
      </c>
      <c r="I2018" s="231">
        <v>0</v>
      </c>
      <c r="J2018" s="231">
        <v>0</v>
      </c>
      <c r="K2018" s="231">
        <v>0</v>
      </c>
      <c r="L2018" s="231">
        <v>0</v>
      </c>
      <c r="M2018" s="231">
        <v>0</v>
      </c>
      <c r="N2018" s="231">
        <v>0</v>
      </c>
      <c r="O2018" s="231">
        <v>0</v>
      </c>
      <c r="P2018" s="231">
        <v>0</v>
      </c>
      <c r="Q2018" s="232">
        <v>0.05</v>
      </c>
      <c r="R2018" s="232">
        <v>0</v>
      </c>
      <c r="S2018" s="232">
        <v>0</v>
      </c>
      <c r="T2018" s="232">
        <v>0</v>
      </c>
      <c r="U2018" s="232">
        <v>0</v>
      </c>
      <c r="V2018" s="232">
        <v>0</v>
      </c>
      <c r="W2018" s="232">
        <v>0</v>
      </c>
      <c r="X2018" s="232">
        <v>0</v>
      </c>
      <c r="Y2018" s="232">
        <v>0</v>
      </c>
      <c r="Z2018" s="233">
        <v>45991</v>
      </c>
      <c r="AA2018" s="234">
        <v>5</v>
      </c>
      <c r="AB2018" s="232">
        <v>0.05</v>
      </c>
    </row>
    <row r="2019" spans="1:28" x14ac:dyDescent="0.25">
      <c r="A2019" s="16" t="s">
        <v>2253</v>
      </c>
      <c r="B2019" s="16" t="s">
        <v>3348</v>
      </c>
      <c r="C2019" s="16" t="s">
        <v>7606</v>
      </c>
      <c r="D2019" s="16" t="s">
        <v>7607</v>
      </c>
      <c r="F2019" s="16" t="s">
        <v>3640</v>
      </c>
      <c r="G2019" s="16" t="s">
        <v>3641</v>
      </c>
      <c r="H2019" s="231">
        <v>1</v>
      </c>
      <c r="I2019" s="231">
        <v>0</v>
      </c>
      <c r="J2019" s="231">
        <v>0</v>
      </c>
      <c r="K2019" s="231">
        <v>0</v>
      </c>
      <c r="L2019" s="231">
        <v>0</v>
      </c>
      <c r="M2019" s="231">
        <v>0</v>
      </c>
      <c r="N2019" s="231">
        <v>0</v>
      </c>
      <c r="O2019" s="231">
        <v>0</v>
      </c>
      <c r="P2019" s="231">
        <v>0</v>
      </c>
      <c r="Q2019" s="232">
        <v>0.01</v>
      </c>
      <c r="R2019" s="232">
        <v>0</v>
      </c>
      <c r="S2019" s="232">
        <v>0</v>
      </c>
      <c r="T2019" s="232">
        <v>0</v>
      </c>
      <c r="U2019" s="232">
        <v>0</v>
      </c>
      <c r="V2019" s="232">
        <v>0</v>
      </c>
      <c r="W2019" s="232">
        <v>0</v>
      </c>
      <c r="X2019" s="232">
        <v>0</v>
      </c>
      <c r="Y2019" s="232">
        <v>0</v>
      </c>
      <c r="Z2019" s="233">
        <v>45991</v>
      </c>
      <c r="AA2019" s="234">
        <v>1</v>
      </c>
      <c r="AB2019" s="232">
        <v>0.01</v>
      </c>
    </row>
    <row r="2020" spans="1:28" x14ac:dyDescent="0.25">
      <c r="A2020" s="16" t="s">
        <v>2253</v>
      </c>
      <c r="B2020" s="16" t="s">
        <v>3348</v>
      </c>
      <c r="C2020" s="16" t="s">
        <v>7608</v>
      </c>
      <c r="D2020" s="16" t="s">
        <v>7609</v>
      </c>
      <c r="F2020" s="16" t="s">
        <v>3640</v>
      </c>
      <c r="G2020" s="16" t="s">
        <v>3641</v>
      </c>
      <c r="H2020" s="231">
        <v>1</v>
      </c>
      <c r="I2020" s="231">
        <v>0</v>
      </c>
      <c r="J2020" s="231">
        <v>0</v>
      </c>
      <c r="K2020" s="231">
        <v>0</v>
      </c>
      <c r="L2020" s="231">
        <v>0</v>
      </c>
      <c r="M2020" s="231">
        <v>0</v>
      </c>
      <c r="N2020" s="231">
        <v>0</v>
      </c>
      <c r="O2020" s="231">
        <v>0</v>
      </c>
      <c r="P2020" s="231">
        <v>0</v>
      </c>
      <c r="Q2020" s="232">
        <v>0.01</v>
      </c>
      <c r="R2020" s="232">
        <v>0</v>
      </c>
      <c r="S2020" s="232">
        <v>0</v>
      </c>
      <c r="T2020" s="232">
        <v>0</v>
      </c>
      <c r="U2020" s="232">
        <v>0</v>
      </c>
      <c r="V2020" s="232">
        <v>0</v>
      </c>
      <c r="W2020" s="232">
        <v>0</v>
      </c>
      <c r="X2020" s="232">
        <v>0</v>
      </c>
      <c r="Y2020" s="232">
        <v>0</v>
      </c>
      <c r="Z2020" s="233">
        <v>45991</v>
      </c>
      <c r="AA2020" s="234">
        <v>1</v>
      </c>
      <c r="AB2020" s="232">
        <v>0.01</v>
      </c>
    </row>
    <row r="2021" spans="1:28" x14ac:dyDescent="0.25">
      <c r="A2021" s="16" t="s">
        <v>2253</v>
      </c>
      <c r="B2021" s="16" t="s">
        <v>3348</v>
      </c>
      <c r="C2021" s="16" t="s">
        <v>7610</v>
      </c>
      <c r="D2021" s="16" t="s">
        <v>7611</v>
      </c>
      <c r="F2021" s="16" t="s">
        <v>3640</v>
      </c>
      <c r="G2021" s="16" t="s">
        <v>3641</v>
      </c>
      <c r="H2021" s="231">
        <v>1</v>
      </c>
      <c r="I2021" s="231">
        <v>0</v>
      </c>
      <c r="J2021" s="231">
        <v>0</v>
      </c>
      <c r="K2021" s="231">
        <v>0</v>
      </c>
      <c r="L2021" s="231">
        <v>0</v>
      </c>
      <c r="M2021" s="231">
        <v>0</v>
      </c>
      <c r="N2021" s="231">
        <v>0</v>
      </c>
      <c r="O2021" s="231">
        <v>0</v>
      </c>
      <c r="P2021" s="231">
        <v>0</v>
      </c>
      <c r="Q2021" s="232">
        <v>0.01</v>
      </c>
      <c r="R2021" s="232">
        <v>0</v>
      </c>
      <c r="S2021" s="232">
        <v>0</v>
      </c>
      <c r="T2021" s="232">
        <v>0</v>
      </c>
      <c r="U2021" s="232">
        <v>0</v>
      </c>
      <c r="V2021" s="232">
        <v>0</v>
      </c>
      <c r="W2021" s="232">
        <v>0</v>
      </c>
      <c r="X2021" s="232">
        <v>0</v>
      </c>
      <c r="Y2021" s="232">
        <v>0</v>
      </c>
      <c r="Z2021" s="233">
        <v>45991</v>
      </c>
      <c r="AA2021" s="234">
        <v>1</v>
      </c>
      <c r="AB2021" s="232">
        <v>0.01</v>
      </c>
    </row>
    <row r="2022" spans="1:28" x14ac:dyDescent="0.25">
      <c r="A2022" s="16" t="s">
        <v>2253</v>
      </c>
      <c r="B2022" s="16" t="s">
        <v>3348</v>
      </c>
      <c r="C2022" s="16" t="s">
        <v>7612</v>
      </c>
      <c r="D2022" s="16" t="s">
        <v>7613</v>
      </c>
      <c r="F2022" s="16" t="s">
        <v>3640</v>
      </c>
      <c r="G2022" s="16" t="s">
        <v>3641</v>
      </c>
      <c r="H2022" s="231">
        <v>4</v>
      </c>
      <c r="I2022" s="231">
        <v>0</v>
      </c>
      <c r="J2022" s="231">
        <v>0</v>
      </c>
      <c r="K2022" s="231">
        <v>0</v>
      </c>
      <c r="L2022" s="231">
        <v>0</v>
      </c>
      <c r="M2022" s="231">
        <v>0</v>
      </c>
      <c r="N2022" s="231">
        <v>0</v>
      </c>
      <c r="O2022" s="231">
        <v>0</v>
      </c>
      <c r="P2022" s="231">
        <v>0</v>
      </c>
      <c r="Q2022" s="232">
        <v>0.04</v>
      </c>
      <c r="R2022" s="232">
        <v>0</v>
      </c>
      <c r="S2022" s="232">
        <v>0</v>
      </c>
      <c r="T2022" s="232">
        <v>0</v>
      </c>
      <c r="U2022" s="232">
        <v>0</v>
      </c>
      <c r="V2022" s="232">
        <v>0</v>
      </c>
      <c r="W2022" s="232">
        <v>0</v>
      </c>
      <c r="X2022" s="232">
        <v>0</v>
      </c>
      <c r="Y2022" s="232">
        <v>0</v>
      </c>
      <c r="Z2022" s="233">
        <v>45991</v>
      </c>
      <c r="AA2022" s="234">
        <v>4</v>
      </c>
      <c r="AB2022" s="232">
        <v>0.04</v>
      </c>
    </row>
    <row r="2023" spans="1:28" x14ac:dyDescent="0.25">
      <c r="A2023" s="16" t="s">
        <v>2253</v>
      </c>
      <c r="B2023" s="16" t="s">
        <v>3348</v>
      </c>
      <c r="C2023" s="16" t="s">
        <v>7614</v>
      </c>
      <c r="D2023" s="16" t="s">
        <v>7615</v>
      </c>
      <c r="F2023" s="16" t="s">
        <v>3640</v>
      </c>
      <c r="G2023" s="16" t="s">
        <v>3641</v>
      </c>
      <c r="H2023" s="231">
        <v>5</v>
      </c>
      <c r="I2023" s="231">
        <v>0</v>
      </c>
      <c r="J2023" s="231">
        <v>0</v>
      </c>
      <c r="K2023" s="231">
        <v>0</v>
      </c>
      <c r="L2023" s="231">
        <v>0</v>
      </c>
      <c r="M2023" s="231">
        <v>0</v>
      </c>
      <c r="N2023" s="231">
        <v>0</v>
      </c>
      <c r="O2023" s="231">
        <v>0</v>
      </c>
      <c r="P2023" s="231">
        <v>0</v>
      </c>
      <c r="Q2023" s="232">
        <v>0.05</v>
      </c>
      <c r="R2023" s="232">
        <v>0</v>
      </c>
      <c r="S2023" s="232">
        <v>0</v>
      </c>
      <c r="T2023" s="232">
        <v>0</v>
      </c>
      <c r="U2023" s="232">
        <v>0</v>
      </c>
      <c r="V2023" s="232">
        <v>0</v>
      </c>
      <c r="W2023" s="232">
        <v>0</v>
      </c>
      <c r="X2023" s="232">
        <v>0</v>
      </c>
      <c r="Y2023" s="232">
        <v>0</v>
      </c>
      <c r="Z2023" s="233">
        <v>45991</v>
      </c>
      <c r="AA2023" s="234">
        <v>5</v>
      </c>
      <c r="AB2023" s="232">
        <v>0.05</v>
      </c>
    </row>
    <row r="2024" spans="1:28" x14ac:dyDescent="0.25">
      <c r="A2024" s="16" t="s">
        <v>2253</v>
      </c>
      <c r="B2024" s="16" t="s">
        <v>3348</v>
      </c>
      <c r="C2024" s="16" t="s">
        <v>7616</v>
      </c>
      <c r="D2024" s="16" t="s">
        <v>7617</v>
      </c>
      <c r="F2024" s="16" t="s">
        <v>3640</v>
      </c>
      <c r="G2024" s="16" t="s">
        <v>3641</v>
      </c>
      <c r="H2024" s="231">
        <v>20</v>
      </c>
      <c r="I2024" s="231">
        <v>0</v>
      </c>
      <c r="J2024" s="231">
        <v>0</v>
      </c>
      <c r="K2024" s="231">
        <v>0</v>
      </c>
      <c r="L2024" s="231">
        <v>0</v>
      </c>
      <c r="M2024" s="231">
        <v>0</v>
      </c>
      <c r="N2024" s="231">
        <v>0</v>
      </c>
      <c r="O2024" s="231">
        <v>0</v>
      </c>
      <c r="P2024" s="231">
        <v>0</v>
      </c>
      <c r="Q2024" s="232">
        <v>0.2</v>
      </c>
      <c r="R2024" s="232">
        <v>0</v>
      </c>
      <c r="S2024" s="232">
        <v>0</v>
      </c>
      <c r="T2024" s="232">
        <v>0</v>
      </c>
      <c r="U2024" s="232">
        <v>0</v>
      </c>
      <c r="V2024" s="232">
        <v>0</v>
      </c>
      <c r="W2024" s="232">
        <v>0</v>
      </c>
      <c r="X2024" s="232">
        <v>0</v>
      </c>
      <c r="Y2024" s="232">
        <v>0</v>
      </c>
      <c r="Z2024" s="233">
        <v>45991</v>
      </c>
      <c r="AA2024" s="234">
        <v>20</v>
      </c>
      <c r="AB2024" s="232">
        <v>0.2</v>
      </c>
    </row>
    <row r="2025" spans="1:28" x14ac:dyDescent="0.25">
      <c r="A2025" s="16" t="s">
        <v>2253</v>
      </c>
      <c r="B2025" s="16" t="s">
        <v>3348</v>
      </c>
      <c r="C2025" s="16" t="s">
        <v>7618</v>
      </c>
      <c r="D2025" s="16" t="s">
        <v>7619</v>
      </c>
      <c r="F2025" s="16" t="s">
        <v>3640</v>
      </c>
      <c r="G2025" s="16" t="s">
        <v>3641</v>
      </c>
      <c r="H2025" s="231">
        <v>10</v>
      </c>
      <c r="I2025" s="231">
        <v>0</v>
      </c>
      <c r="J2025" s="231">
        <v>0</v>
      </c>
      <c r="K2025" s="231">
        <v>0</v>
      </c>
      <c r="L2025" s="231">
        <v>0</v>
      </c>
      <c r="M2025" s="231">
        <v>0</v>
      </c>
      <c r="N2025" s="231">
        <v>0</v>
      </c>
      <c r="O2025" s="231">
        <v>0</v>
      </c>
      <c r="P2025" s="231">
        <v>0</v>
      </c>
      <c r="Q2025" s="232">
        <v>10.7</v>
      </c>
      <c r="R2025" s="232">
        <v>0</v>
      </c>
      <c r="S2025" s="232">
        <v>0</v>
      </c>
      <c r="T2025" s="232">
        <v>0</v>
      </c>
      <c r="U2025" s="232">
        <v>0</v>
      </c>
      <c r="V2025" s="232">
        <v>0</v>
      </c>
      <c r="W2025" s="232">
        <v>0</v>
      </c>
      <c r="X2025" s="232">
        <v>0</v>
      </c>
      <c r="Y2025" s="232">
        <v>0</v>
      </c>
      <c r="Z2025" s="233">
        <v>45991</v>
      </c>
      <c r="AA2025" s="234">
        <v>10</v>
      </c>
      <c r="AB2025" s="232">
        <v>10.7</v>
      </c>
    </row>
    <row r="2026" spans="1:28" x14ac:dyDescent="0.25">
      <c r="A2026" s="16" t="s">
        <v>2253</v>
      </c>
      <c r="B2026" s="16" t="s">
        <v>3348</v>
      </c>
      <c r="C2026" s="16" t="s">
        <v>7620</v>
      </c>
      <c r="D2026" s="16" t="s">
        <v>7621</v>
      </c>
      <c r="F2026" s="16" t="s">
        <v>3640</v>
      </c>
      <c r="G2026" s="16" t="s">
        <v>3641</v>
      </c>
      <c r="H2026" s="231">
        <v>8</v>
      </c>
      <c r="I2026" s="231">
        <v>0</v>
      </c>
      <c r="J2026" s="231">
        <v>0</v>
      </c>
      <c r="K2026" s="231">
        <v>0</v>
      </c>
      <c r="L2026" s="231">
        <v>0</v>
      </c>
      <c r="M2026" s="231">
        <v>0</v>
      </c>
      <c r="N2026" s="231">
        <v>0</v>
      </c>
      <c r="O2026" s="231">
        <v>0</v>
      </c>
      <c r="P2026" s="231">
        <v>0</v>
      </c>
      <c r="Q2026" s="232">
        <v>0.08</v>
      </c>
      <c r="R2026" s="232">
        <v>0</v>
      </c>
      <c r="S2026" s="232">
        <v>0</v>
      </c>
      <c r="T2026" s="232">
        <v>0</v>
      </c>
      <c r="U2026" s="232">
        <v>0</v>
      </c>
      <c r="V2026" s="232">
        <v>0</v>
      </c>
      <c r="W2026" s="232">
        <v>0</v>
      </c>
      <c r="X2026" s="232">
        <v>0</v>
      </c>
      <c r="Y2026" s="232">
        <v>0</v>
      </c>
      <c r="Z2026" s="233">
        <v>45991</v>
      </c>
      <c r="AA2026" s="234">
        <v>8</v>
      </c>
      <c r="AB2026" s="232">
        <v>0.08</v>
      </c>
    </row>
    <row r="2027" spans="1:28" x14ac:dyDescent="0.25">
      <c r="A2027" s="16" t="s">
        <v>2253</v>
      </c>
      <c r="B2027" s="16" t="s">
        <v>3348</v>
      </c>
      <c r="C2027" s="16" t="s">
        <v>7622</v>
      </c>
      <c r="D2027" s="16" t="s">
        <v>7623</v>
      </c>
      <c r="F2027" s="16" t="s">
        <v>3640</v>
      </c>
      <c r="G2027" s="16" t="s">
        <v>3641</v>
      </c>
      <c r="H2027" s="231">
        <v>2</v>
      </c>
      <c r="I2027" s="231">
        <v>0</v>
      </c>
      <c r="J2027" s="231">
        <v>0</v>
      </c>
      <c r="K2027" s="231">
        <v>0</v>
      </c>
      <c r="L2027" s="231">
        <v>0</v>
      </c>
      <c r="M2027" s="231">
        <v>0</v>
      </c>
      <c r="N2027" s="231">
        <v>0</v>
      </c>
      <c r="O2027" s="231">
        <v>0</v>
      </c>
      <c r="P2027" s="231">
        <v>0</v>
      </c>
      <c r="Q2027" s="232">
        <v>0.02</v>
      </c>
      <c r="R2027" s="232">
        <v>0</v>
      </c>
      <c r="S2027" s="232">
        <v>0</v>
      </c>
      <c r="T2027" s="232">
        <v>0</v>
      </c>
      <c r="U2027" s="232">
        <v>0</v>
      </c>
      <c r="V2027" s="232">
        <v>0</v>
      </c>
      <c r="W2027" s="232">
        <v>0</v>
      </c>
      <c r="X2027" s="232">
        <v>0</v>
      </c>
      <c r="Y2027" s="232">
        <v>0</v>
      </c>
      <c r="Z2027" s="233">
        <v>45991</v>
      </c>
      <c r="AA2027" s="234">
        <v>2</v>
      </c>
      <c r="AB2027" s="232">
        <v>0.02</v>
      </c>
    </row>
    <row r="2028" spans="1:28" x14ac:dyDescent="0.25">
      <c r="A2028" s="16" t="s">
        <v>2253</v>
      </c>
      <c r="B2028" s="16" t="s">
        <v>3348</v>
      </c>
      <c r="C2028" s="16" t="s">
        <v>7624</v>
      </c>
      <c r="D2028" s="16" t="s">
        <v>7625</v>
      </c>
      <c r="F2028" s="16" t="s">
        <v>3640</v>
      </c>
      <c r="G2028" s="16" t="s">
        <v>3641</v>
      </c>
      <c r="H2028" s="231">
        <v>25</v>
      </c>
      <c r="I2028" s="231">
        <v>0</v>
      </c>
      <c r="J2028" s="231">
        <v>0</v>
      </c>
      <c r="K2028" s="231">
        <v>0</v>
      </c>
      <c r="L2028" s="231">
        <v>0</v>
      </c>
      <c r="M2028" s="231">
        <v>0</v>
      </c>
      <c r="N2028" s="231">
        <v>0</v>
      </c>
      <c r="O2028" s="231">
        <v>0</v>
      </c>
      <c r="P2028" s="231">
        <v>0</v>
      </c>
      <c r="Q2028" s="232">
        <v>0.25</v>
      </c>
      <c r="R2028" s="232">
        <v>0</v>
      </c>
      <c r="S2028" s="232">
        <v>0</v>
      </c>
      <c r="T2028" s="232">
        <v>0</v>
      </c>
      <c r="U2028" s="232">
        <v>0</v>
      </c>
      <c r="V2028" s="232">
        <v>0</v>
      </c>
      <c r="W2028" s="232">
        <v>0</v>
      </c>
      <c r="X2028" s="232">
        <v>0</v>
      </c>
      <c r="Y2028" s="232">
        <v>0</v>
      </c>
      <c r="Z2028" s="233">
        <v>45991</v>
      </c>
      <c r="AA2028" s="234">
        <v>25</v>
      </c>
      <c r="AB2028" s="232">
        <v>0.25</v>
      </c>
    </row>
    <row r="2029" spans="1:28" x14ac:dyDescent="0.25">
      <c r="A2029" s="16" t="s">
        <v>2253</v>
      </c>
      <c r="B2029" s="16" t="s">
        <v>3348</v>
      </c>
      <c r="C2029" s="16" t="s">
        <v>7626</v>
      </c>
      <c r="D2029" s="16" t="s">
        <v>7627</v>
      </c>
      <c r="F2029" s="16" t="s">
        <v>3640</v>
      </c>
      <c r="G2029" s="16" t="s">
        <v>3641</v>
      </c>
      <c r="H2029" s="231">
        <v>12</v>
      </c>
      <c r="I2029" s="231">
        <v>0</v>
      </c>
      <c r="J2029" s="231">
        <v>0</v>
      </c>
      <c r="K2029" s="231">
        <v>0</v>
      </c>
      <c r="L2029" s="231">
        <v>0</v>
      </c>
      <c r="M2029" s="231">
        <v>0</v>
      </c>
      <c r="N2029" s="231">
        <v>0</v>
      </c>
      <c r="O2029" s="231">
        <v>0</v>
      </c>
      <c r="P2029" s="231">
        <v>0</v>
      </c>
      <c r="Q2029" s="232">
        <v>0.12</v>
      </c>
      <c r="R2029" s="232">
        <v>0</v>
      </c>
      <c r="S2029" s="232">
        <v>0</v>
      </c>
      <c r="T2029" s="232">
        <v>0</v>
      </c>
      <c r="U2029" s="232">
        <v>0</v>
      </c>
      <c r="V2029" s="232">
        <v>0</v>
      </c>
      <c r="W2029" s="232">
        <v>0</v>
      </c>
      <c r="X2029" s="232">
        <v>0</v>
      </c>
      <c r="Y2029" s="232">
        <v>0</v>
      </c>
      <c r="Z2029" s="233">
        <v>45991</v>
      </c>
      <c r="AA2029" s="234">
        <v>12</v>
      </c>
      <c r="AB2029" s="232">
        <v>0.12</v>
      </c>
    </row>
    <row r="2030" spans="1:28" x14ac:dyDescent="0.25">
      <c r="A2030" s="16" t="s">
        <v>2253</v>
      </c>
      <c r="B2030" s="16" t="s">
        <v>3348</v>
      </c>
      <c r="C2030" s="16" t="s">
        <v>7628</v>
      </c>
      <c r="D2030" s="16" t="s">
        <v>7629</v>
      </c>
      <c r="F2030" s="16" t="s">
        <v>3640</v>
      </c>
      <c r="G2030" s="16" t="s">
        <v>3641</v>
      </c>
      <c r="H2030" s="231">
        <v>10</v>
      </c>
      <c r="I2030" s="231">
        <v>0</v>
      </c>
      <c r="J2030" s="231">
        <v>0</v>
      </c>
      <c r="K2030" s="231">
        <v>0</v>
      </c>
      <c r="L2030" s="231">
        <v>0</v>
      </c>
      <c r="M2030" s="231">
        <v>0</v>
      </c>
      <c r="N2030" s="231">
        <v>0</v>
      </c>
      <c r="O2030" s="231">
        <v>0</v>
      </c>
      <c r="P2030" s="231">
        <v>0</v>
      </c>
      <c r="Q2030" s="232">
        <v>0.1</v>
      </c>
      <c r="R2030" s="232">
        <v>0</v>
      </c>
      <c r="S2030" s="232">
        <v>0</v>
      </c>
      <c r="T2030" s="232">
        <v>0</v>
      </c>
      <c r="U2030" s="232">
        <v>0</v>
      </c>
      <c r="V2030" s="232">
        <v>0</v>
      </c>
      <c r="W2030" s="232">
        <v>0</v>
      </c>
      <c r="X2030" s="232">
        <v>0</v>
      </c>
      <c r="Y2030" s="232">
        <v>0</v>
      </c>
      <c r="Z2030" s="233">
        <v>45991</v>
      </c>
      <c r="AA2030" s="234">
        <v>10</v>
      </c>
      <c r="AB2030" s="232">
        <v>0.1</v>
      </c>
    </row>
    <row r="2031" spans="1:28" x14ac:dyDescent="0.25">
      <c r="A2031" s="16" t="s">
        <v>2253</v>
      </c>
      <c r="B2031" s="16" t="s">
        <v>3348</v>
      </c>
      <c r="C2031" s="16" t="s">
        <v>7630</v>
      </c>
      <c r="D2031" s="16" t="s">
        <v>7631</v>
      </c>
      <c r="F2031" s="16" t="s">
        <v>3640</v>
      </c>
      <c r="G2031" s="16" t="s">
        <v>3641</v>
      </c>
      <c r="H2031" s="231">
        <v>9</v>
      </c>
      <c r="I2031" s="231">
        <v>0</v>
      </c>
      <c r="J2031" s="231">
        <v>0</v>
      </c>
      <c r="K2031" s="231">
        <v>0</v>
      </c>
      <c r="L2031" s="231">
        <v>0</v>
      </c>
      <c r="M2031" s="231">
        <v>0</v>
      </c>
      <c r="N2031" s="231">
        <v>0</v>
      </c>
      <c r="O2031" s="231">
        <v>0</v>
      </c>
      <c r="P2031" s="231">
        <v>0</v>
      </c>
      <c r="Q2031" s="232">
        <v>5.76</v>
      </c>
      <c r="R2031" s="232">
        <v>0</v>
      </c>
      <c r="S2031" s="232">
        <v>0</v>
      </c>
      <c r="T2031" s="232">
        <v>0</v>
      </c>
      <c r="U2031" s="232">
        <v>0</v>
      </c>
      <c r="V2031" s="232">
        <v>0</v>
      </c>
      <c r="W2031" s="232">
        <v>0</v>
      </c>
      <c r="X2031" s="232">
        <v>0</v>
      </c>
      <c r="Y2031" s="232">
        <v>0</v>
      </c>
      <c r="Z2031" s="233">
        <v>45991</v>
      </c>
      <c r="AA2031" s="234">
        <v>9</v>
      </c>
      <c r="AB2031" s="232">
        <v>5.76</v>
      </c>
    </row>
    <row r="2032" spans="1:28" x14ac:dyDescent="0.25">
      <c r="A2032" s="16" t="s">
        <v>2253</v>
      </c>
      <c r="B2032" s="16" t="s">
        <v>3348</v>
      </c>
      <c r="C2032" s="16" t="s">
        <v>7632</v>
      </c>
      <c r="D2032" s="16" t="s">
        <v>7633</v>
      </c>
      <c r="F2032" s="16" t="s">
        <v>3640</v>
      </c>
      <c r="G2032" s="16" t="s">
        <v>3641</v>
      </c>
      <c r="H2032" s="231">
        <v>2</v>
      </c>
      <c r="I2032" s="231">
        <v>0</v>
      </c>
      <c r="J2032" s="231">
        <v>0</v>
      </c>
      <c r="K2032" s="231">
        <v>0</v>
      </c>
      <c r="L2032" s="231">
        <v>0</v>
      </c>
      <c r="M2032" s="231">
        <v>0</v>
      </c>
      <c r="N2032" s="231">
        <v>0</v>
      </c>
      <c r="O2032" s="231">
        <v>0</v>
      </c>
      <c r="P2032" s="231">
        <v>0</v>
      </c>
      <c r="Q2032" s="232">
        <v>9.6</v>
      </c>
      <c r="R2032" s="232">
        <v>0</v>
      </c>
      <c r="S2032" s="232">
        <v>0</v>
      </c>
      <c r="T2032" s="232">
        <v>0</v>
      </c>
      <c r="U2032" s="232">
        <v>0</v>
      </c>
      <c r="V2032" s="232">
        <v>0</v>
      </c>
      <c r="W2032" s="232">
        <v>0</v>
      </c>
      <c r="X2032" s="232">
        <v>0</v>
      </c>
      <c r="Y2032" s="232">
        <v>0</v>
      </c>
      <c r="Z2032" s="233">
        <v>45991</v>
      </c>
      <c r="AA2032" s="234">
        <v>2</v>
      </c>
      <c r="AB2032" s="232">
        <v>9.6</v>
      </c>
    </row>
    <row r="2033" spans="1:28" x14ac:dyDescent="0.25">
      <c r="A2033" s="16" t="s">
        <v>2253</v>
      </c>
      <c r="B2033" s="16" t="s">
        <v>3348</v>
      </c>
      <c r="C2033" s="16" t="s">
        <v>7634</v>
      </c>
      <c r="D2033" s="16" t="s">
        <v>7635</v>
      </c>
      <c r="F2033" s="16" t="s">
        <v>3640</v>
      </c>
      <c r="G2033" s="16" t="s">
        <v>3641</v>
      </c>
      <c r="H2033" s="231">
        <v>3</v>
      </c>
      <c r="I2033" s="231">
        <v>0</v>
      </c>
      <c r="J2033" s="231">
        <v>0</v>
      </c>
      <c r="K2033" s="231">
        <v>0</v>
      </c>
      <c r="L2033" s="231">
        <v>0</v>
      </c>
      <c r="M2033" s="231">
        <v>0</v>
      </c>
      <c r="N2033" s="231">
        <v>0</v>
      </c>
      <c r="O2033" s="231">
        <v>0</v>
      </c>
      <c r="P2033" s="231">
        <v>0</v>
      </c>
      <c r="Q2033" s="232">
        <v>0.03</v>
      </c>
      <c r="R2033" s="232">
        <v>0</v>
      </c>
      <c r="S2033" s="232">
        <v>0</v>
      </c>
      <c r="T2033" s="232">
        <v>0</v>
      </c>
      <c r="U2033" s="232">
        <v>0</v>
      </c>
      <c r="V2033" s="232">
        <v>0</v>
      </c>
      <c r="W2033" s="232">
        <v>0</v>
      </c>
      <c r="X2033" s="232">
        <v>0</v>
      </c>
      <c r="Y2033" s="232">
        <v>0</v>
      </c>
      <c r="Z2033" s="233">
        <v>45991</v>
      </c>
      <c r="AA2033" s="234">
        <v>3</v>
      </c>
      <c r="AB2033" s="232">
        <v>0.03</v>
      </c>
    </row>
    <row r="2034" spans="1:28" x14ac:dyDescent="0.25">
      <c r="A2034" s="16" t="s">
        <v>2253</v>
      </c>
      <c r="B2034" s="16" t="s">
        <v>3348</v>
      </c>
      <c r="C2034" s="16" t="s">
        <v>7636</v>
      </c>
      <c r="D2034" s="16" t="s">
        <v>7637</v>
      </c>
      <c r="F2034" s="16" t="s">
        <v>3640</v>
      </c>
      <c r="G2034" s="16" t="s">
        <v>3641</v>
      </c>
      <c r="H2034" s="231">
        <v>2</v>
      </c>
      <c r="I2034" s="231">
        <v>0</v>
      </c>
      <c r="J2034" s="231">
        <v>0</v>
      </c>
      <c r="K2034" s="231">
        <v>0</v>
      </c>
      <c r="L2034" s="231">
        <v>0</v>
      </c>
      <c r="M2034" s="231">
        <v>0</v>
      </c>
      <c r="N2034" s="231">
        <v>0</v>
      </c>
      <c r="O2034" s="231">
        <v>0</v>
      </c>
      <c r="P2034" s="231">
        <v>0</v>
      </c>
      <c r="Q2034" s="232">
        <v>0.02</v>
      </c>
      <c r="R2034" s="232">
        <v>0</v>
      </c>
      <c r="S2034" s="232">
        <v>0</v>
      </c>
      <c r="T2034" s="232">
        <v>0</v>
      </c>
      <c r="U2034" s="232">
        <v>0</v>
      </c>
      <c r="V2034" s="232">
        <v>0</v>
      </c>
      <c r="W2034" s="232">
        <v>0</v>
      </c>
      <c r="X2034" s="232">
        <v>0</v>
      </c>
      <c r="Y2034" s="232">
        <v>0</v>
      </c>
      <c r="Z2034" s="233">
        <v>45991</v>
      </c>
      <c r="AA2034" s="234">
        <v>2</v>
      </c>
      <c r="AB2034" s="232">
        <v>0.02</v>
      </c>
    </row>
    <row r="2035" spans="1:28" x14ac:dyDescent="0.25">
      <c r="A2035" s="16" t="s">
        <v>2253</v>
      </c>
      <c r="B2035" s="16" t="s">
        <v>3348</v>
      </c>
      <c r="C2035" s="16" t="s">
        <v>7638</v>
      </c>
      <c r="D2035" s="16" t="s">
        <v>7639</v>
      </c>
      <c r="F2035" s="16" t="s">
        <v>3640</v>
      </c>
      <c r="G2035" s="16" t="s">
        <v>3641</v>
      </c>
      <c r="H2035" s="231">
        <v>7</v>
      </c>
      <c r="I2035" s="231">
        <v>0</v>
      </c>
      <c r="J2035" s="231">
        <v>0</v>
      </c>
      <c r="K2035" s="231">
        <v>0</v>
      </c>
      <c r="L2035" s="231">
        <v>0</v>
      </c>
      <c r="M2035" s="231">
        <v>0</v>
      </c>
      <c r="N2035" s="231">
        <v>0</v>
      </c>
      <c r="O2035" s="231">
        <v>0</v>
      </c>
      <c r="P2035" s="231">
        <v>0</v>
      </c>
      <c r="Q2035" s="232">
        <v>7.0000000000000007E-2</v>
      </c>
      <c r="R2035" s="232">
        <v>0</v>
      </c>
      <c r="S2035" s="232">
        <v>0</v>
      </c>
      <c r="T2035" s="232">
        <v>0</v>
      </c>
      <c r="U2035" s="232">
        <v>0</v>
      </c>
      <c r="V2035" s="232">
        <v>0</v>
      </c>
      <c r="W2035" s="232">
        <v>0</v>
      </c>
      <c r="X2035" s="232">
        <v>0</v>
      </c>
      <c r="Y2035" s="232">
        <v>0</v>
      </c>
      <c r="Z2035" s="233">
        <v>45991</v>
      </c>
      <c r="AA2035" s="234">
        <v>7</v>
      </c>
      <c r="AB2035" s="232">
        <v>7.0000000000000007E-2</v>
      </c>
    </row>
    <row r="2036" spans="1:28" x14ac:dyDescent="0.25">
      <c r="A2036" s="16" t="s">
        <v>2253</v>
      </c>
      <c r="B2036" s="16" t="s">
        <v>3348</v>
      </c>
      <c r="C2036" s="16" t="s">
        <v>7640</v>
      </c>
      <c r="D2036" s="16" t="s">
        <v>7641</v>
      </c>
      <c r="F2036" s="16" t="s">
        <v>3640</v>
      </c>
      <c r="G2036" s="16" t="s">
        <v>3641</v>
      </c>
      <c r="H2036" s="231">
        <v>1</v>
      </c>
      <c r="I2036" s="231">
        <v>0</v>
      </c>
      <c r="J2036" s="231">
        <v>0</v>
      </c>
      <c r="K2036" s="231">
        <v>0</v>
      </c>
      <c r="L2036" s="231">
        <v>0</v>
      </c>
      <c r="M2036" s="231">
        <v>0</v>
      </c>
      <c r="N2036" s="231">
        <v>0</v>
      </c>
      <c r="O2036" s="231">
        <v>0</v>
      </c>
      <c r="P2036" s="231">
        <v>0</v>
      </c>
      <c r="Q2036" s="232">
        <v>0.01</v>
      </c>
      <c r="R2036" s="232">
        <v>0</v>
      </c>
      <c r="S2036" s="232">
        <v>0</v>
      </c>
      <c r="T2036" s="232">
        <v>0</v>
      </c>
      <c r="U2036" s="232">
        <v>0</v>
      </c>
      <c r="V2036" s="232">
        <v>0</v>
      </c>
      <c r="W2036" s="232">
        <v>0</v>
      </c>
      <c r="X2036" s="232">
        <v>0</v>
      </c>
      <c r="Y2036" s="232">
        <v>0</v>
      </c>
      <c r="Z2036" s="233">
        <v>45991</v>
      </c>
      <c r="AA2036" s="234">
        <v>1</v>
      </c>
      <c r="AB2036" s="232">
        <v>0.01</v>
      </c>
    </row>
    <row r="2037" spans="1:28" x14ac:dyDescent="0.25">
      <c r="A2037" s="16" t="s">
        <v>2253</v>
      </c>
      <c r="B2037" s="16" t="s">
        <v>3348</v>
      </c>
      <c r="C2037" s="16" t="s">
        <v>7642</v>
      </c>
      <c r="D2037" s="16" t="s">
        <v>7643</v>
      </c>
      <c r="F2037" s="16" t="s">
        <v>3640</v>
      </c>
      <c r="G2037" s="16" t="s">
        <v>3641</v>
      </c>
      <c r="H2037" s="231">
        <v>8</v>
      </c>
      <c r="I2037" s="231">
        <v>0</v>
      </c>
      <c r="J2037" s="231">
        <v>0</v>
      </c>
      <c r="K2037" s="231">
        <v>0</v>
      </c>
      <c r="L2037" s="231">
        <v>0</v>
      </c>
      <c r="M2037" s="231">
        <v>0</v>
      </c>
      <c r="N2037" s="231">
        <v>0</v>
      </c>
      <c r="O2037" s="231">
        <v>0</v>
      </c>
      <c r="P2037" s="231">
        <v>0</v>
      </c>
      <c r="Q2037" s="232">
        <v>0.08</v>
      </c>
      <c r="R2037" s="232">
        <v>0</v>
      </c>
      <c r="S2037" s="232">
        <v>0</v>
      </c>
      <c r="T2037" s="232">
        <v>0</v>
      </c>
      <c r="U2037" s="232">
        <v>0</v>
      </c>
      <c r="V2037" s="232">
        <v>0</v>
      </c>
      <c r="W2037" s="232">
        <v>0</v>
      </c>
      <c r="X2037" s="232">
        <v>0</v>
      </c>
      <c r="Y2037" s="232">
        <v>0</v>
      </c>
      <c r="Z2037" s="233">
        <v>45991</v>
      </c>
      <c r="AA2037" s="234">
        <v>8</v>
      </c>
      <c r="AB2037" s="232">
        <v>0.08</v>
      </c>
    </row>
    <row r="2038" spans="1:28" x14ac:dyDescent="0.25">
      <c r="A2038" s="16" t="s">
        <v>2253</v>
      </c>
      <c r="B2038" s="16" t="s">
        <v>3348</v>
      </c>
      <c r="C2038" s="16" t="s">
        <v>7644</v>
      </c>
      <c r="D2038" s="16" t="s">
        <v>7645</v>
      </c>
      <c r="F2038" s="16" t="s">
        <v>3640</v>
      </c>
      <c r="G2038" s="16" t="s">
        <v>3641</v>
      </c>
      <c r="H2038" s="231">
        <v>10</v>
      </c>
      <c r="I2038" s="231">
        <v>0</v>
      </c>
      <c r="J2038" s="231">
        <v>0</v>
      </c>
      <c r="K2038" s="231">
        <v>0</v>
      </c>
      <c r="L2038" s="231">
        <v>0</v>
      </c>
      <c r="M2038" s="231">
        <v>0</v>
      </c>
      <c r="N2038" s="231">
        <v>0</v>
      </c>
      <c r="O2038" s="231">
        <v>0</v>
      </c>
      <c r="P2038" s="231">
        <v>0</v>
      </c>
      <c r="Q2038" s="232">
        <v>0.1</v>
      </c>
      <c r="R2038" s="232">
        <v>0</v>
      </c>
      <c r="S2038" s="232">
        <v>0</v>
      </c>
      <c r="T2038" s="232">
        <v>0</v>
      </c>
      <c r="U2038" s="232">
        <v>0</v>
      </c>
      <c r="V2038" s="232">
        <v>0</v>
      </c>
      <c r="W2038" s="232">
        <v>0</v>
      </c>
      <c r="X2038" s="232">
        <v>0</v>
      </c>
      <c r="Y2038" s="232">
        <v>0</v>
      </c>
      <c r="Z2038" s="233">
        <v>45991</v>
      </c>
      <c r="AA2038" s="234">
        <v>10</v>
      </c>
      <c r="AB2038" s="232">
        <v>0.1</v>
      </c>
    </row>
    <row r="2039" spans="1:28" x14ac:dyDescent="0.25">
      <c r="A2039" s="16" t="s">
        <v>2253</v>
      </c>
      <c r="B2039" s="16" t="s">
        <v>3348</v>
      </c>
      <c r="C2039" s="16" t="s">
        <v>7646</v>
      </c>
      <c r="D2039" s="16" t="s">
        <v>7647</v>
      </c>
      <c r="F2039" s="16" t="s">
        <v>3640</v>
      </c>
      <c r="G2039" s="16" t="s">
        <v>3641</v>
      </c>
      <c r="H2039" s="231">
        <v>5</v>
      </c>
      <c r="I2039" s="231">
        <v>0</v>
      </c>
      <c r="J2039" s="231">
        <v>0</v>
      </c>
      <c r="K2039" s="231">
        <v>0</v>
      </c>
      <c r="L2039" s="231">
        <v>0</v>
      </c>
      <c r="M2039" s="231">
        <v>0</v>
      </c>
      <c r="N2039" s="231">
        <v>0</v>
      </c>
      <c r="O2039" s="231">
        <v>0</v>
      </c>
      <c r="P2039" s="231">
        <v>0</v>
      </c>
      <c r="Q2039" s="232">
        <v>0.05</v>
      </c>
      <c r="R2039" s="232">
        <v>0</v>
      </c>
      <c r="S2039" s="232">
        <v>0</v>
      </c>
      <c r="T2039" s="232">
        <v>0</v>
      </c>
      <c r="U2039" s="232">
        <v>0</v>
      </c>
      <c r="V2039" s="232">
        <v>0</v>
      </c>
      <c r="W2039" s="232">
        <v>0</v>
      </c>
      <c r="X2039" s="232">
        <v>0</v>
      </c>
      <c r="Y2039" s="232">
        <v>0</v>
      </c>
      <c r="Z2039" s="233">
        <v>45991</v>
      </c>
      <c r="AA2039" s="234">
        <v>5</v>
      </c>
      <c r="AB2039" s="232">
        <v>0.05</v>
      </c>
    </row>
    <row r="2040" spans="1:28" x14ac:dyDescent="0.25">
      <c r="A2040" s="16" t="s">
        <v>2253</v>
      </c>
      <c r="B2040" s="16" t="s">
        <v>3348</v>
      </c>
      <c r="C2040" s="16" t="s">
        <v>7648</v>
      </c>
      <c r="D2040" s="16" t="s">
        <v>7649</v>
      </c>
      <c r="F2040" s="16" t="s">
        <v>3640</v>
      </c>
      <c r="G2040" s="16" t="s">
        <v>3641</v>
      </c>
      <c r="H2040" s="231">
        <v>5</v>
      </c>
      <c r="I2040" s="231">
        <v>0</v>
      </c>
      <c r="J2040" s="231">
        <v>0</v>
      </c>
      <c r="K2040" s="231">
        <v>0</v>
      </c>
      <c r="L2040" s="231">
        <v>0</v>
      </c>
      <c r="M2040" s="231">
        <v>0</v>
      </c>
      <c r="N2040" s="231">
        <v>0</v>
      </c>
      <c r="O2040" s="231">
        <v>0</v>
      </c>
      <c r="P2040" s="231">
        <v>0</v>
      </c>
      <c r="Q2040" s="232">
        <v>0.05</v>
      </c>
      <c r="R2040" s="232">
        <v>0</v>
      </c>
      <c r="S2040" s="232">
        <v>0</v>
      </c>
      <c r="T2040" s="232">
        <v>0</v>
      </c>
      <c r="U2040" s="232">
        <v>0</v>
      </c>
      <c r="V2040" s="232">
        <v>0</v>
      </c>
      <c r="W2040" s="232">
        <v>0</v>
      </c>
      <c r="X2040" s="232">
        <v>0</v>
      </c>
      <c r="Y2040" s="232">
        <v>0</v>
      </c>
      <c r="Z2040" s="233">
        <v>45991</v>
      </c>
      <c r="AA2040" s="234">
        <v>5</v>
      </c>
      <c r="AB2040" s="232">
        <v>0.05</v>
      </c>
    </row>
    <row r="2041" spans="1:28" x14ac:dyDescent="0.25">
      <c r="A2041" s="16" t="s">
        <v>2253</v>
      </c>
      <c r="B2041" s="16" t="s">
        <v>3348</v>
      </c>
      <c r="C2041" s="16" t="s">
        <v>7650</v>
      </c>
      <c r="D2041" s="16" t="s">
        <v>7651</v>
      </c>
      <c r="F2041" s="16" t="s">
        <v>3640</v>
      </c>
      <c r="G2041" s="16" t="s">
        <v>3641</v>
      </c>
      <c r="H2041" s="231">
        <v>2</v>
      </c>
      <c r="I2041" s="231">
        <v>0</v>
      </c>
      <c r="J2041" s="231">
        <v>0</v>
      </c>
      <c r="K2041" s="231">
        <v>0</v>
      </c>
      <c r="L2041" s="231">
        <v>0</v>
      </c>
      <c r="M2041" s="231">
        <v>0</v>
      </c>
      <c r="N2041" s="231">
        <v>0</v>
      </c>
      <c r="O2041" s="231">
        <v>0</v>
      </c>
      <c r="P2041" s="231">
        <v>0</v>
      </c>
      <c r="Q2041" s="232">
        <v>0.02</v>
      </c>
      <c r="R2041" s="232">
        <v>0</v>
      </c>
      <c r="S2041" s="232">
        <v>0</v>
      </c>
      <c r="T2041" s="232">
        <v>0</v>
      </c>
      <c r="U2041" s="232">
        <v>0</v>
      </c>
      <c r="V2041" s="232">
        <v>0</v>
      </c>
      <c r="W2041" s="232">
        <v>0</v>
      </c>
      <c r="X2041" s="232">
        <v>0</v>
      </c>
      <c r="Y2041" s="232">
        <v>0</v>
      </c>
      <c r="Z2041" s="233">
        <v>45991</v>
      </c>
      <c r="AA2041" s="234">
        <v>2</v>
      </c>
      <c r="AB2041" s="232">
        <v>0.02</v>
      </c>
    </row>
    <row r="2042" spans="1:28" x14ac:dyDescent="0.25">
      <c r="A2042" s="16" t="s">
        <v>2253</v>
      </c>
      <c r="B2042" s="16" t="s">
        <v>3348</v>
      </c>
      <c r="C2042" s="16" t="s">
        <v>7652</v>
      </c>
      <c r="D2042" s="16" t="s">
        <v>7653</v>
      </c>
      <c r="F2042" s="16" t="s">
        <v>3640</v>
      </c>
      <c r="G2042" s="16" t="s">
        <v>3641</v>
      </c>
      <c r="H2042" s="231">
        <v>7</v>
      </c>
      <c r="I2042" s="231">
        <v>0</v>
      </c>
      <c r="J2042" s="231">
        <v>0</v>
      </c>
      <c r="K2042" s="231">
        <v>0</v>
      </c>
      <c r="L2042" s="231">
        <v>0</v>
      </c>
      <c r="M2042" s="231">
        <v>0</v>
      </c>
      <c r="N2042" s="231">
        <v>0</v>
      </c>
      <c r="O2042" s="231">
        <v>0</v>
      </c>
      <c r="P2042" s="231">
        <v>0</v>
      </c>
      <c r="Q2042" s="232">
        <v>7.0000000000000007E-2</v>
      </c>
      <c r="R2042" s="232">
        <v>0</v>
      </c>
      <c r="S2042" s="232">
        <v>0</v>
      </c>
      <c r="T2042" s="232">
        <v>0</v>
      </c>
      <c r="U2042" s="232">
        <v>0</v>
      </c>
      <c r="V2042" s="232">
        <v>0</v>
      </c>
      <c r="W2042" s="232">
        <v>0</v>
      </c>
      <c r="X2042" s="232">
        <v>0</v>
      </c>
      <c r="Y2042" s="232">
        <v>0</v>
      </c>
      <c r="Z2042" s="233">
        <v>45991</v>
      </c>
      <c r="AA2042" s="234">
        <v>7</v>
      </c>
      <c r="AB2042" s="232">
        <v>7.0000000000000007E-2</v>
      </c>
    </row>
    <row r="2043" spans="1:28" x14ac:dyDescent="0.25">
      <c r="A2043" s="16" t="s">
        <v>2253</v>
      </c>
      <c r="B2043" s="16" t="s">
        <v>3348</v>
      </c>
      <c r="C2043" s="16" t="s">
        <v>7654</v>
      </c>
      <c r="D2043" s="16" t="s">
        <v>7655</v>
      </c>
      <c r="F2043" s="16" t="s">
        <v>3640</v>
      </c>
      <c r="G2043" s="16" t="s">
        <v>3641</v>
      </c>
      <c r="H2043" s="235">
        <v>4</v>
      </c>
      <c r="I2043" s="235">
        <v>0</v>
      </c>
      <c r="J2043" s="235">
        <v>0</v>
      </c>
      <c r="K2043" s="235">
        <v>0</v>
      </c>
      <c r="L2043" s="235">
        <v>0</v>
      </c>
      <c r="M2043" s="235">
        <v>0</v>
      </c>
      <c r="N2043" s="235">
        <v>0</v>
      </c>
      <c r="O2043" s="235">
        <v>0</v>
      </c>
      <c r="P2043" s="235">
        <v>0</v>
      </c>
      <c r="Q2043" s="232">
        <v>0.04</v>
      </c>
      <c r="R2043" s="232">
        <v>0</v>
      </c>
      <c r="S2043" s="232">
        <v>0</v>
      </c>
      <c r="T2043" s="232">
        <v>0</v>
      </c>
      <c r="U2043" s="232">
        <v>0</v>
      </c>
      <c r="V2043" s="232">
        <v>0</v>
      </c>
      <c r="W2043" s="232">
        <v>0</v>
      </c>
      <c r="X2043" s="232">
        <v>0</v>
      </c>
      <c r="Y2043" s="232">
        <v>0</v>
      </c>
      <c r="Z2043" s="233">
        <v>45991</v>
      </c>
      <c r="AA2043" s="234">
        <v>4</v>
      </c>
      <c r="AB2043" s="232">
        <v>0.04</v>
      </c>
    </row>
    <row r="2044" spans="1:28" x14ac:dyDescent="0.25">
      <c r="A2044" s="16" t="s">
        <v>2253</v>
      </c>
      <c r="B2044" s="16" t="s">
        <v>3348</v>
      </c>
      <c r="C2044" s="16" t="s">
        <v>7656</v>
      </c>
      <c r="D2044" s="16" t="s">
        <v>7657</v>
      </c>
      <c r="F2044" s="16" t="s">
        <v>3640</v>
      </c>
      <c r="G2044" s="16" t="s">
        <v>3641</v>
      </c>
      <c r="H2044" s="235">
        <v>10</v>
      </c>
      <c r="I2044" s="235">
        <v>0</v>
      </c>
      <c r="J2044" s="235">
        <v>0</v>
      </c>
      <c r="K2044" s="235">
        <v>0</v>
      </c>
      <c r="L2044" s="235">
        <v>0</v>
      </c>
      <c r="M2044" s="235">
        <v>0</v>
      </c>
      <c r="N2044" s="235">
        <v>0</v>
      </c>
      <c r="O2044" s="235">
        <v>0</v>
      </c>
      <c r="P2044" s="235">
        <v>0</v>
      </c>
      <c r="Q2044" s="232">
        <v>0.1</v>
      </c>
      <c r="R2044" s="232">
        <v>0</v>
      </c>
      <c r="S2044" s="232">
        <v>0</v>
      </c>
      <c r="T2044" s="232">
        <v>0</v>
      </c>
      <c r="U2044" s="232">
        <v>0</v>
      </c>
      <c r="V2044" s="232">
        <v>0</v>
      </c>
      <c r="W2044" s="232">
        <v>0</v>
      </c>
      <c r="X2044" s="232">
        <v>0</v>
      </c>
      <c r="Y2044" s="232">
        <v>0</v>
      </c>
      <c r="Z2044" s="233">
        <v>45991</v>
      </c>
      <c r="AA2044" s="234">
        <v>10</v>
      </c>
      <c r="AB2044" s="232">
        <v>0.1</v>
      </c>
    </row>
    <row r="2045" spans="1:28" x14ac:dyDescent="0.25">
      <c r="A2045" s="16" t="s">
        <v>2253</v>
      </c>
      <c r="B2045" s="16" t="s">
        <v>3348</v>
      </c>
      <c r="C2045" s="16" t="s">
        <v>7658</v>
      </c>
      <c r="D2045" s="16" t="s">
        <v>7659</v>
      </c>
      <c r="F2045" s="16" t="s">
        <v>3640</v>
      </c>
      <c r="G2045" s="16" t="s">
        <v>3641</v>
      </c>
      <c r="H2045" s="235">
        <v>1</v>
      </c>
      <c r="I2045" s="235">
        <v>0</v>
      </c>
      <c r="J2045" s="235">
        <v>0</v>
      </c>
      <c r="K2045" s="235">
        <v>0</v>
      </c>
      <c r="L2045" s="235">
        <v>0</v>
      </c>
      <c r="M2045" s="235">
        <v>0</v>
      </c>
      <c r="N2045" s="235">
        <v>0</v>
      </c>
      <c r="O2045" s="235">
        <v>0</v>
      </c>
      <c r="P2045" s="235">
        <v>0</v>
      </c>
      <c r="Q2045" s="232">
        <v>0.01</v>
      </c>
      <c r="R2045" s="232">
        <v>0</v>
      </c>
      <c r="S2045" s="232">
        <v>0</v>
      </c>
      <c r="T2045" s="232">
        <v>0</v>
      </c>
      <c r="U2045" s="232">
        <v>0</v>
      </c>
      <c r="V2045" s="232">
        <v>0</v>
      </c>
      <c r="W2045" s="232">
        <v>0</v>
      </c>
      <c r="X2045" s="232">
        <v>0</v>
      </c>
      <c r="Y2045" s="232">
        <v>0</v>
      </c>
      <c r="Z2045" s="233">
        <v>45991</v>
      </c>
      <c r="AA2045" s="234">
        <v>1</v>
      </c>
      <c r="AB2045" s="232">
        <v>0.01</v>
      </c>
    </row>
    <row r="2046" spans="1:28" x14ac:dyDescent="0.25">
      <c r="A2046" s="16" t="s">
        <v>2253</v>
      </c>
      <c r="B2046" s="16" t="s">
        <v>3348</v>
      </c>
      <c r="C2046" s="16" t="s">
        <v>7660</v>
      </c>
      <c r="D2046" s="16" t="s">
        <v>7661</v>
      </c>
      <c r="F2046" s="16" t="s">
        <v>3640</v>
      </c>
      <c r="G2046" s="16" t="s">
        <v>3641</v>
      </c>
      <c r="H2046" s="235">
        <v>4</v>
      </c>
      <c r="I2046" s="235">
        <v>0</v>
      </c>
      <c r="J2046" s="235">
        <v>0</v>
      </c>
      <c r="K2046" s="235">
        <v>0</v>
      </c>
      <c r="L2046" s="235">
        <v>0</v>
      </c>
      <c r="M2046" s="235">
        <v>0</v>
      </c>
      <c r="N2046" s="235">
        <v>0</v>
      </c>
      <c r="O2046" s="235">
        <v>0</v>
      </c>
      <c r="P2046" s="235">
        <v>0</v>
      </c>
      <c r="Q2046" s="232">
        <v>0.04</v>
      </c>
      <c r="R2046" s="232">
        <v>0</v>
      </c>
      <c r="S2046" s="232">
        <v>0</v>
      </c>
      <c r="T2046" s="232">
        <v>0</v>
      </c>
      <c r="U2046" s="232">
        <v>0</v>
      </c>
      <c r="V2046" s="232">
        <v>0</v>
      </c>
      <c r="W2046" s="232">
        <v>0</v>
      </c>
      <c r="X2046" s="232">
        <v>0</v>
      </c>
      <c r="Y2046" s="232">
        <v>0</v>
      </c>
      <c r="Z2046" s="233">
        <v>45991</v>
      </c>
      <c r="AA2046" s="234">
        <v>4</v>
      </c>
      <c r="AB2046" s="232">
        <v>0.04</v>
      </c>
    </row>
    <row r="2047" spans="1:28" x14ac:dyDescent="0.25">
      <c r="A2047" s="16" t="s">
        <v>2253</v>
      </c>
      <c r="B2047" s="16" t="s">
        <v>3348</v>
      </c>
      <c r="C2047" s="16" t="s">
        <v>7662</v>
      </c>
      <c r="D2047" s="16" t="s">
        <v>7663</v>
      </c>
      <c r="F2047" s="16" t="s">
        <v>3640</v>
      </c>
      <c r="G2047" s="16" t="s">
        <v>3641</v>
      </c>
      <c r="H2047" s="235">
        <v>3</v>
      </c>
      <c r="I2047" s="235">
        <v>0</v>
      </c>
      <c r="J2047" s="235">
        <v>0</v>
      </c>
      <c r="K2047" s="235">
        <v>0</v>
      </c>
      <c r="L2047" s="235">
        <v>0</v>
      </c>
      <c r="M2047" s="235">
        <v>0</v>
      </c>
      <c r="N2047" s="235">
        <v>0</v>
      </c>
      <c r="O2047" s="235">
        <v>0</v>
      </c>
      <c r="P2047" s="235">
        <v>0</v>
      </c>
      <c r="Q2047" s="232">
        <v>0.03</v>
      </c>
      <c r="R2047" s="232">
        <v>0</v>
      </c>
      <c r="S2047" s="232">
        <v>0</v>
      </c>
      <c r="T2047" s="232">
        <v>0</v>
      </c>
      <c r="U2047" s="232">
        <v>0</v>
      </c>
      <c r="V2047" s="232">
        <v>0</v>
      </c>
      <c r="W2047" s="232">
        <v>0</v>
      </c>
      <c r="X2047" s="232">
        <v>0</v>
      </c>
      <c r="Y2047" s="232">
        <v>0</v>
      </c>
      <c r="Z2047" s="233">
        <v>45991</v>
      </c>
      <c r="AA2047" s="234">
        <v>3</v>
      </c>
      <c r="AB2047" s="232">
        <v>0.03</v>
      </c>
    </row>
    <row r="2048" spans="1:28" x14ac:dyDescent="0.25">
      <c r="A2048" s="16" t="s">
        <v>2253</v>
      </c>
      <c r="B2048" s="16" t="s">
        <v>3348</v>
      </c>
      <c r="C2048" s="16" t="s">
        <v>7664</v>
      </c>
      <c r="D2048" s="16" t="s">
        <v>7665</v>
      </c>
      <c r="F2048" s="16" t="s">
        <v>3640</v>
      </c>
      <c r="G2048" s="16" t="s">
        <v>3641</v>
      </c>
      <c r="H2048" s="235">
        <v>4</v>
      </c>
      <c r="I2048" s="235">
        <v>0</v>
      </c>
      <c r="J2048" s="235">
        <v>0</v>
      </c>
      <c r="K2048" s="235">
        <v>0</v>
      </c>
      <c r="L2048" s="235">
        <v>0</v>
      </c>
      <c r="M2048" s="235">
        <v>0</v>
      </c>
      <c r="N2048" s="235">
        <v>0</v>
      </c>
      <c r="O2048" s="235">
        <v>0</v>
      </c>
      <c r="P2048" s="235">
        <v>0</v>
      </c>
      <c r="Q2048" s="232">
        <v>0.04</v>
      </c>
      <c r="R2048" s="232">
        <v>0</v>
      </c>
      <c r="S2048" s="232">
        <v>0</v>
      </c>
      <c r="T2048" s="232">
        <v>0</v>
      </c>
      <c r="U2048" s="232">
        <v>0</v>
      </c>
      <c r="V2048" s="232">
        <v>0</v>
      </c>
      <c r="W2048" s="232">
        <v>0</v>
      </c>
      <c r="X2048" s="232">
        <v>0</v>
      </c>
      <c r="Y2048" s="232">
        <v>0</v>
      </c>
      <c r="Z2048" s="233">
        <v>45991</v>
      </c>
      <c r="AA2048" s="234">
        <v>4</v>
      </c>
      <c r="AB2048" s="232">
        <v>0.04</v>
      </c>
    </row>
    <row r="2049" spans="1:28" x14ac:dyDescent="0.25">
      <c r="A2049" s="16" t="s">
        <v>2253</v>
      </c>
      <c r="B2049" s="16" t="s">
        <v>3348</v>
      </c>
      <c r="C2049" s="16" t="s">
        <v>7666</v>
      </c>
      <c r="D2049" s="16" t="s">
        <v>7667</v>
      </c>
      <c r="F2049" s="16" t="s">
        <v>3640</v>
      </c>
      <c r="G2049" s="16" t="s">
        <v>3641</v>
      </c>
      <c r="H2049" s="235">
        <v>6</v>
      </c>
      <c r="I2049" s="235">
        <v>0</v>
      </c>
      <c r="J2049" s="235">
        <v>0</v>
      </c>
      <c r="K2049" s="235">
        <v>0</v>
      </c>
      <c r="L2049" s="235">
        <v>0</v>
      </c>
      <c r="M2049" s="235">
        <v>0</v>
      </c>
      <c r="N2049" s="235">
        <v>0</v>
      </c>
      <c r="O2049" s="235">
        <v>0</v>
      </c>
      <c r="P2049" s="235">
        <v>0</v>
      </c>
      <c r="Q2049" s="232">
        <v>0.06</v>
      </c>
      <c r="R2049" s="232">
        <v>0</v>
      </c>
      <c r="S2049" s="232">
        <v>0</v>
      </c>
      <c r="T2049" s="232">
        <v>0</v>
      </c>
      <c r="U2049" s="232">
        <v>0</v>
      </c>
      <c r="V2049" s="232">
        <v>0</v>
      </c>
      <c r="W2049" s="232">
        <v>0</v>
      </c>
      <c r="X2049" s="232">
        <v>0</v>
      </c>
      <c r="Y2049" s="232">
        <v>0</v>
      </c>
      <c r="Z2049" s="233">
        <v>45991</v>
      </c>
      <c r="AA2049" s="234">
        <v>6</v>
      </c>
      <c r="AB2049" s="232">
        <v>0.06</v>
      </c>
    </row>
    <row r="2050" spans="1:28" x14ac:dyDescent="0.25">
      <c r="A2050" s="16" t="s">
        <v>2253</v>
      </c>
      <c r="B2050" s="16" t="s">
        <v>3348</v>
      </c>
      <c r="C2050" s="16" t="s">
        <v>7668</v>
      </c>
      <c r="D2050" s="16" t="s">
        <v>7669</v>
      </c>
      <c r="F2050" s="16" t="s">
        <v>3640</v>
      </c>
      <c r="G2050" s="16" t="s">
        <v>3641</v>
      </c>
      <c r="H2050" s="235">
        <v>9</v>
      </c>
      <c r="I2050" s="235">
        <v>0</v>
      </c>
      <c r="J2050" s="235">
        <v>0</v>
      </c>
      <c r="K2050" s="235">
        <v>0</v>
      </c>
      <c r="L2050" s="235">
        <v>0</v>
      </c>
      <c r="M2050" s="235">
        <v>0</v>
      </c>
      <c r="N2050" s="235">
        <v>0</v>
      </c>
      <c r="O2050" s="235">
        <v>0</v>
      </c>
      <c r="P2050" s="235">
        <v>0</v>
      </c>
      <c r="Q2050" s="232">
        <v>0.09</v>
      </c>
      <c r="R2050" s="232">
        <v>0</v>
      </c>
      <c r="S2050" s="232">
        <v>0</v>
      </c>
      <c r="T2050" s="232">
        <v>0</v>
      </c>
      <c r="U2050" s="232">
        <v>0</v>
      </c>
      <c r="V2050" s="232">
        <v>0</v>
      </c>
      <c r="W2050" s="232">
        <v>0</v>
      </c>
      <c r="X2050" s="232">
        <v>0</v>
      </c>
      <c r="Y2050" s="232">
        <v>0</v>
      </c>
      <c r="Z2050" s="233">
        <v>45991</v>
      </c>
      <c r="AA2050" s="234">
        <v>9</v>
      </c>
      <c r="AB2050" s="232">
        <v>0.09</v>
      </c>
    </row>
    <row r="2051" spans="1:28" x14ac:dyDescent="0.25">
      <c r="A2051" s="16" t="s">
        <v>2253</v>
      </c>
      <c r="B2051" s="16" t="s">
        <v>3348</v>
      </c>
      <c r="C2051" s="16" t="s">
        <v>7670</v>
      </c>
      <c r="D2051" s="16" t="s">
        <v>7671</v>
      </c>
      <c r="F2051" s="16" t="s">
        <v>3640</v>
      </c>
      <c r="G2051" s="16" t="s">
        <v>3641</v>
      </c>
      <c r="H2051" s="235">
        <v>10</v>
      </c>
      <c r="I2051" s="235">
        <v>0</v>
      </c>
      <c r="J2051" s="235">
        <v>0</v>
      </c>
      <c r="K2051" s="235">
        <v>0</v>
      </c>
      <c r="L2051" s="235">
        <v>0</v>
      </c>
      <c r="M2051" s="235">
        <v>0</v>
      </c>
      <c r="N2051" s="235">
        <v>0</v>
      </c>
      <c r="O2051" s="235">
        <v>0</v>
      </c>
      <c r="P2051" s="235">
        <v>0</v>
      </c>
      <c r="Q2051" s="232">
        <v>0.1</v>
      </c>
      <c r="R2051" s="232">
        <v>0</v>
      </c>
      <c r="S2051" s="232">
        <v>0</v>
      </c>
      <c r="T2051" s="232">
        <v>0</v>
      </c>
      <c r="U2051" s="232">
        <v>0</v>
      </c>
      <c r="V2051" s="232">
        <v>0</v>
      </c>
      <c r="W2051" s="232">
        <v>0</v>
      </c>
      <c r="X2051" s="232">
        <v>0</v>
      </c>
      <c r="Y2051" s="232">
        <v>0</v>
      </c>
      <c r="Z2051" s="233">
        <v>45991</v>
      </c>
      <c r="AA2051" s="234">
        <v>10</v>
      </c>
      <c r="AB2051" s="232">
        <v>0.1</v>
      </c>
    </row>
    <row r="2052" spans="1:28" x14ac:dyDescent="0.25">
      <c r="A2052" s="16" t="s">
        <v>2253</v>
      </c>
      <c r="B2052" s="16" t="s">
        <v>3348</v>
      </c>
      <c r="C2052" s="16" t="s">
        <v>7672</v>
      </c>
      <c r="D2052" s="16" t="s">
        <v>7673</v>
      </c>
      <c r="F2052" s="16" t="s">
        <v>3640</v>
      </c>
      <c r="G2052" s="16" t="s">
        <v>3641</v>
      </c>
      <c r="H2052" s="235">
        <v>10</v>
      </c>
      <c r="I2052" s="235">
        <v>0</v>
      </c>
      <c r="J2052" s="235">
        <v>0</v>
      </c>
      <c r="K2052" s="235">
        <v>0</v>
      </c>
      <c r="L2052" s="235">
        <v>0</v>
      </c>
      <c r="M2052" s="235">
        <v>0</v>
      </c>
      <c r="N2052" s="235">
        <v>0</v>
      </c>
      <c r="O2052" s="235">
        <v>0</v>
      </c>
      <c r="P2052" s="235">
        <v>0</v>
      </c>
      <c r="Q2052" s="232">
        <v>0.1</v>
      </c>
      <c r="R2052" s="232">
        <v>0</v>
      </c>
      <c r="S2052" s="232">
        <v>0</v>
      </c>
      <c r="T2052" s="232">
        <v>0</v>
      </c>
      <c r="U2052" s="232">
        <v>0</v>
      </c>
      <c r="V2052" s="232">
        <v>0</v>
      </c>
      <c r="W2052" s="232">
        <v>0</v>
      </c>
      <c r="X2052" s="232">
        <v>0</v>
      </c>
      <c r="Y2052" s="232">
        <v>0</v>
      </c>
      <c r="Z2052" s="233">
        <v>45991</v>
      </c>
      <c r="AA2052" s="234">
        <v>10</v>
      </c>
      <c r="AB2052" s="232">
        <v>0.1</v>
      </c>
    </row>
    <row r="2053" spans="1:28" x14ac:dyDescent="0.25">
      <c r="A2053" s="16" t="s">
        <v>2253</v>
      </c>
      <c r="B2053" s="16" t="s">
        <v>3348</v>
      </c>
      <c r="C2053" s="16" t="s">
        <v>7674</v>
      </c>
      <c r="D2053" s="16" t="s">
        <v>7675</v>
      </c>
      <c r="F2053" s="16" t="s">
        <v>3640</v>
      </c>
      <c r="G2053" s="16" t="s">
        <v>3641</v>
      </c>
      <c r="H2053" s="235">
        <v>2</v>
      </c>
      <c r="I2053" s="235">
        <v>0</v>
      </c>
      <c r="J2053" s="235">
        <v>0</v>
      </c>
      <c r="K2053" s="235">
        <v>0</v>
      </c>
      <c r="L2053" s="235">
        <v>0</v>
      </c>
      <c r="M2053" s="235">
        <v>0</v>
      </c>
      <c r="N2053" s="235">
        <v>0</v>
      </c>
      <c r="O2053" s="235">
        <v>0</v>
      </c>
      <c r="P2053" s="235">
        <v>0</v>
      </c>
      <c r="Q2053" s="232">
        <v>44.67</v>
      </c>
      <c r="R2053" s="232">
        <v>0</v>
      </c>
      <c r="S2053" s="232">
        <v>0</v>
      </c>
      <c r="T2053" s="232">
        <v>0</v>
      </c>
      <c r="U2053" s="232">
        <v>0</v>
      </c>
      <c r="V2053" s="232">
        <v>0</v>
      </c>
      <c r="W2053" s="232">
        <v>0</v>
      </c>
      <c r="X2053" s="232">
        <v>0</v>
      </c>
      <c r="Y2053" s="232">
        <v>0</v>
      </c>
      <c r="Z2053" s="233">
        <v>45991</v>
      </c>
      <c r="AA2053" s="234">
        <v>2</v>
      </c>
      <c r="AB2053" s="232">
        <v>44.67</v>
      </c>
    </row>
    <row r="2054" spans="1:28" x14ac:dyDescent="0.25">
      <c r="A2054" s="16" t="s">
        <v>2253</v>
      </c>
      <c r="B2054" s="16" t="s">
        <v>3348</v>
      </c>
      <c r="C2054" s="16" t="s">
        <v>7676</v>
      </c>
      <c r="D2054" s="16" t="s">
        <v>7677</v>
      </c>
      <c r="F2054" s="16" t="s">
        <v>3640</v>
      </c>
      <c r="G2054" s="16" t="s">
        <v>3641</v>
      </c>
      <c r="H2054" s="231">
        <v>1</v>
      </c>
      <c r="I2054" s="231">
        <v>0</v>
      </c>
      <c r="J2054" s="231">
        <v>0</v>
      </c>
      <c r="K2054" s="231">
        <v>0</v>
      </c>
      <c r="L2054" s="231">
        <v>0</v>
      </c>
      <c r="M2054" s="231">
        <v>0</v>
      </c>
      <c r="N2054" s="231">
        <v>0</v>
      </c>
      <c r="O2054" s="231">
        <v>0</v>
      </c>
      <c r="P2054" s="231">
        <v>0</v>
      </c>
      <c r="Q2054" s="232">
        <v>176.46</v>
      </c>
      <c r="R2054" s="232">
        <v>0</v>
      </c>
      <c r="S2054" s="232">
        <v>0</v>
      </c>
      <c r="T2054" s="232">
        <v>0</v>
      </c>
      <c r="U2054" s="232">
        <v>0</v>
      </c>
      <c r="V2054" s="232">
        <v>0</v>
      </c>
      <c r="W2054" s="232">
        <v>0</v>
      </c>
      <c r="X2054" s="232">
        <v>0</v>
      </c>
      <c r="Y2054" s="232">
        <v>0</v>
      </c>
      <c r="Z2054" s="233">
        <v>45991</v>
      </c>
      <c r="AA2054" s="234">
        <v>1</v>
      </c>
      <c r="AB2054" s="232">
        <v>176.46</v>
      </c>
    </row>
    <row r="2055" spans="1:28" x14ac:dyDescent="0.25">
      <c r="A2055" s="16" t="s">
        <v>2253</v>
      </c>
      <c r="B2055" s="16" t="s">
        <v>3348</v>
      </c>
      <c r="C2055" s="16" t="s">
        <v>7678</v>
      </c>
      <c r="D2055" s="16" t="s">
        <v>7679</v>
      </c>
      <c r="F2055" s="16" t="s">
        <v>3640</v>
      </c>
      <c r="G2055" s="16" t="s">
        <v>3641</v>
      </c>
      <c r="H2055" s="231">
        <v>1</v>
      </c>
      <c r="I2055" s="231">
        <v>0</v>
      </c>
      <c r="J2055" s="231">
        <v>0</v>
      </c>
      <c r="K2055" s="231">
        <v>0</v>
      </c>
      <c r="L2055" s="231">
        <v>0</v>
      </c>
      <c r="M2055" s="231">
        <v>0</v>
      </c>
      <c r="N2055" s="231">
        <v>0</v>
      </c>
      <c r="O2055" s="231">
        <v>0</v>
      </c>
      <c r="P2055" s="231">
        <v>0</v>
      </c>
      <c r="Q2055" s="232">
        <v>121.82</v>
      </c>
      <c r="R2055" s="232">
        <v>0</v>
      </c>
      <c r="S2055" s="232">
        <v>0</v>
      </c>
      <c r="T2055" s="232">
        <v>0</v>
      </c>
      <c r="U2055" s="232">
        <v>0</v>
      </c>
      <c r="V2055" s="232">
        <v>0</v>
      </c>
      <c r="W2055" s="232">
        <v>0</v>
      </c>
      <c r="X2055" s="232">
        <v>0</v>
      </c>
      <c r="Y2055" s="232">
        <v>0</v>
      </c>
      <c r="Z2055" s="233">
        <v>45991</v>
      </c>
      <c r="AA2055" s="234">
        <v>1</v>
      </c>
      <c r="AB2055" s="232">
        <v>121.82</v>
      </c>
    </row>
    <row r="2056" spans="1:28" x14ac:dyDescent="0.25">
      <c r="A2056" s="16" t="s">
        <v>2253</v>
      </c>
      <c r="B2056" s="16" t="s">
        <v>3348</v>
      </c>
      <c r="C2056" s="16" t="s">
        <v>7680</v>
      </c>
      <c r="D2056" s="16" t="s">
        <v>7681</v>
      </c>
      <c r="F2056" s="16" t="s">
        <v>3640</v>
      </c>
      <c r="G2056" s="16" t="s">
        <v>3641</v>
      </c>
      <c r="H2056" s="231">
        <v>1</v>
      </c>
      <c r="I2056" s="231">
        <v>0</v>
      </c>
      <c r="J2056" s="231">
        <v>0</v>
      </c>
      <c r="K2056" s="231">
        <v>0</v>
      </c>
      <c r="L2056" s="231">
        <v>0</v>
      </c>
      <c r="M2056" s="231">
        <v>0</v>
      </c>
      <c r="N2056" s="231">
        <v>0</v>
      </c>
      <c r="O2056" s="231">
        <v>0</v>
      </c>
      <c r="P2056" s="231">
        <v>0</v>
      </c>
      <c r="Q2056" s="232">
        <v>68.14</v>
      </c>
      <c r="R2056" s="232">
        <v>0</v>
      </c>
      <c r="S2056" s="232">
        <v>0</v>
      </c>
      <c r="T2056" s="232">
        <v>0</v>
      </c>
      <c r="U2056" s="232">
        <v>0</v>
      </c>
      <c r="V2056" s="232">
        <v>0</v>
      </c>
      <c r="W2056" s="232">
        <v>0</v>
      </c>
      <c r="X2056" s="232">
        <v>0</v>
      </c>
      <c r="Y2056" s="232">
        <v>0</v>
      </c>
      <c r="Z2056" s="233">
        <v>45991</v>
      </c>
      <c r="AA2056" s="234">
        <v>1</v>
      </c>
      <c r="AB2056" s="232">
        <v>68.14</v>
      </c>
    </row>
    <row r="2057" spans="1:28" x14ac:dyDescent="0.25">
      <c r="A2057" s="16" t="s">
        <v>2253</v>
      </c>
      <c r="B2057" s="16" t="s">
        <v>3348</v>
      </c>
      <c r="C2057" s="16" t="s">
        <v>7682</v>
      </c>
      <c r="D2057" s="16" t="s">
        <v>7683</v>
      </c>
      <c r="F2057" s="16" t="s">
        <v>3640</v>
      </c>
      <c r="G2057" s="16" t="s">
        <v>3641</v>
      </c>
      <c r="H2057" s="231">
        <v>12</v>
      </c>
      <c r="I2057" s="231">
        <v>0</v>
      </c>
      <c r="J2057" s="231">
        <v>0</v>
      </c>
      <c r="K2057" s="231">
        <v>0</v>
      </c>
      <c r="L2057" s="231">
        <v>0</v>
      </c>
      <c r="M2057" s="231">
        <v>0</v>
      </c>
      <c r="N2057" s="231">
        <v>0</v>
      </c>
      <c r="O2057" s="231">
        <v>0</v>
      </c>
      <c r="P2057" s="231">
        <v>0</v>
      </c>
      <c r="Q2057" s="232">
        <v>0.12</v>
      </c>
      <c r="R2057" s="232">
        <v>0</v>
      </c>
      <c r="S2057" s="232">
        <v>0</v>
      </c>
      <c r="T2057" s="232">
        <v>0</v>
      </c>
      <c r="U2057" s="232">
        <v>0</v>
      </c>
      <c r="V2057" s="232">
        <v>0</v>
      </c>
      <c r="W2057" s="232">
        <v>0</v>
      </c>
      <c r="X2057" s="232">
        <v>0</v>
      </c>
      <c r="Y2057" s="232">
        <v>0</v>
      </c>
      <c r="Z2057" s="233">
        <v>45991</v>
      </c>
      <c r="AA2057" s="234">
        <v>12</v>
      </c>
      <c r="AB2057" s="232">
        <v>0.12</v>
      </c>
    </row>
    <row r="2058" spans="1:28" x14ac:dyDescent="0.25">
      <c r="A2058" s="16" t="s">
        <v>2253</v>
      </c>
      <c r="B2058" s="16" t="s">
        <v>3348</v>
      </c>
      <c r="C2058" s="16" t="s">
        <v>7684</v>
      </c>
      <c r="D2058" s="16" t="s">
        <v>7685</v>
      </c>
      <c r="F2058" s="16" t="s">
        <v>3640</v>
      </c>
      <c r="G2058" s="16" t="s">
        <v>3641</v>
      </c>
      <c r="H2058" s="231">
        <v>24</v>
      </c>
      <c r="I2058" s="231">
        <v>0</v>
      </c>
      <c r="J2058" s="231">
        <v>0</v>
      </c>
      <c r="K2058" s="231">
        <v>0</v>
      </c>
      <c r="L2058" s="231">
        <v>0</v>
      </c>
      <c r="M2058" s="231">
        <v>0</v>
      </c>
      <c r="N2058" s="231">
        <v>0</v>
      </c>
      <c r="O2058" s="231">
        <v>0</v>
      </c>
      <c r="P2058" s="231">
        <v>0</v>
      </c>
      <c r="Q2058" s="232">
        <v>0.24</v>
      </c>
      <c r="R2058" s="232">
        <v>0</v>
      </c>
      <c r="S2058" s="232">
        <v>0</v>
      </c>
      <c r="T2058" s="232">
        <v>0</v>
      </c>
      <c r="U2058" s="232">
        <v>0</v>
      </c>
      <c r="V2058" s="232">
        <v>0</v>
      </c>
      <c r="W2058" s="232">
        <v>0</v>
      </c>
      <c r="X2058" s="232">
        <v>0</v>
      </c>
      <c r="Y2058" s="232">
        <v>0</v>
      </c>
      <c r="Z2058" s="233">
        <v>45991</v>
      </c>
      <c r="AA2058" s="234">
        <v>24</v>
      </c>
      <c r="AB2058" s="232">
        <v>0.24</v>
      </c>
    </row>
    <row r="2059" spans="1:28" x14ac:dyDescent="0.25">
      <c r="A2059" s="16" t="s">
        <v>2253</v>
      </c>
      <c r="B2059" s="16" t="s">
        <v>3348</v>
      </c>
      <c r="C2059" s="16" t="s">
        <v>7686</v>
      </c>
      <c r="D2059" s="16" t="s">
        <v>7687</v>
      </c>
      <c r="F2059" s="16" t="s">
        <v>3640</v>
      </c>
      <c r="G2059" s="16" t="s">
        <v>3641</v>
      </c>
      <c r="H2059" s="231">
        <v>24</v>
      </c>
      <c r="I2059" s="231">
        <v>0</v>
      </c>
      <c r="J2059" s="231">
        <v>0</v>
      </c>
      <c r="K2059" s="231">
        <v>0</v>
      </c>
      <c r="L2059" s="231">
        <v>0</v>
      </c>
      <c r="M2059" s="231">
        <v>0</v>
      </c>
      <c r="N2059" s="231">
        <v>0</v>
      </c>
      <c r="O2059" s="231">
        <v>0</v>
      </c>
      <c r="P2059" s="231">
        <v>0</v>
      </c>
      <c r="Q2059" s="232">
        <v>0.24</v>
      </c>
      <c r="R2059" s="232">
        <v>0</v>
      </c>
      <c r="S2059" s="232">
        <v>0</v>
      </c>
      <c r="T2059" s="232">
        <v>0</v>
      </c>
      <c r="U2059" s="232">
        <v>0</v>
      </c>
      <c r="V2059" s="232">
        <v>0</v>
      </c>
      <c r="W2059" s="232">
        <v>0</v>
      </c>
      <c r="X2059" s="232">
        <v>0</v>
      </c>
      <c r="Y2059" s="232">
        <v>0</v>
      </c>
      <c r="Z2059" s="233">
        <v>45991</v>
      </c>
      <c r="AA2059" s="234">
        <v>24</v>
      </c>
      <c r="AB2059" s="232">
        <v>0.24</v>
      </c>
    </row>
    <row r="2060" spans="1:28" x14ac:dyDescent="0.25">
      <c r="A2060" s="16" t="s">
        <v>2253</v>
      </c>
      <c r="B2060" s="16" t="s">
        <v>3348</v>
      </c>
      <c r="C2060" s="16" t="s">
        <v>7688</v>
      </c>
      <c r="D2060" s="16" t="s">
        <v>7689</v>
      </c>
      <c r="F2060" s="16" t="s">
        <v>3640</v>
      </c>
      <c r="G2060" s="16" t="s">
        <v>3641</v>
      </c>
      <c r="H2060" s="231">
        <v>24</v>
      </c>
      <c r="I2060" s="231">
        <v>0</v>
      </c>
      <c r="J2060" s="231">
        <v>0</v>
      </c>
      <c r="K2060" s="231">
        <v>0</v>
      </c>
      <c r="L2060" s="231">
        <v>0</v>
      </c>
      <c r="M2060" s="231">
        <v>0</v>
      </c>
      <c r="N2060" s="231">
        <v>0</v>
      </c>
      <c r="O2060" s="231">
        <v>0</v>
      </c>
      <c r="P2060" s="231">
        <v>0</v>
      </c>
      <c r="Q2060" s="232">
        <v>0.24</v>
      </c>
      <c r="R2060" s="232">
        <v>0</v>
      </c>
      <c r="S2060" s="232">
        <v>0</v>
      </c>
      <c r="T2060" s="232">
        <v>0</v>
      </c>
      <c r="U2060" s="232">
        <v>0</v>
      </c>
      <c r="V2060" s="232">
        <v>0</v>
      </c>
      <c r="W2060" s="232">
        <v>0</v>
      </c>
      <c r="X2060" s="232">
        <v>0</v>
      </c>
      <c r="Y2060" s="232">
        <v>0</v>
      </c>
      <c r="Z2060" s="233">
        <v>45991</v>
      </c>
      <c r="AA2060" s="234">
        <v>24</v>
      </c>
      <c r="AB2060" s="232">
        <v>0.24</v>
      </c>
    </row>
    <row r="2061" spans="1:28" x14ac:dyDescent="0.25">
      <c r="A2061" s="16" t="s">
        <v>2253</v>
      </c>
      <c r="B2061" s="16" t="s">
        <v>3348</v>
      </c>
      <c r="C2061" s="16" t="s">
        <v>7690</v>
      </c>
      <c r="D2061" s="16" t="s">
        <v>7691</v>
      </c>
      <c r="F2061" s="16" t="s">
        <v>3640</v>
      </c>
      <c r="G2061" s="16" t="s">
        <v>3641</v>
      </c>
      <c r="H2061" s="231">
        <v>24</v>
      </c>
      <c r="I2061" s="231">
        <v>0</v>
      </c>
      <c r="J2061" s="231">
        <v>0</v>
      </c>
      <c r="K2061" s="231">
        <v>0</v>
      </c>
      <c r="L2061" s="231">
        <v>0</v>
      </c>
      <c r="M2061" s="231">
        <v>0</v>
      </c>
      <c r="N2061" s="231">
        <v>0</v>
      </c>
      <c r="O2061" s="231">
        <v>0</v>
      </c>
      <c r="P2061" s="231">
        <v>0</v>
      </c>
      <c r="Q2061" s="232">
        <v>0.24</v>
      </c>
      <c r="R2061" s="232">
        <v>0</v>
      </c>
      <c r="S2061" s="232">
        <v>0</v>
      </c>
      <c r="T2061" s="232">
        <v>0</v>
      </c>
      <c r="U2061" s="232">
        <v>0</v>
      </c>
      <c r="V2061" s="232">
        <v>0</v>
      </c>
      <c r="W2061" s="232">
        <v>0</v>
      </c>
      <c r="X2061" s="232">
        <v>0</v>
      </c>
      <c r="Y2061" s="232">
        <v>0</v>
      </c>
      <c r="Z2061" s="233">
        <v>45991</v>
      </c>
      <c r="AA2061" s="234">
        <v>24</v>
      </c>
      <c r="AB2061" s="232">
        <v>0.24</v>
      </c>
    </row>
    <row r="2062" spans="1:28" x14ac:dyDescent="0.25">
      <c r="A2062" s="16" t="s">
        <v>2253</v>
      </c>
      <c r="B2062" s="16" t="s">
        <v>3348</v>
      </c>
      <c r="C2062" s="16" t="s">
        <v>7692</v>
      </c>
      <c r="D2062" s="16" t="s">
        <v>7693</v>
      </c>
      <c r="F2062" s="16" t="s">
        <v>3640</v>
      </c>
      <c r="G2062" s="16" t="s">
        <v>3641</v>
      </c>
      <c r="H2062" s="231">
        <v>6</v>
      </c>
      <c r="I2062" s="231">
        <v>0</v>
      </c>
      <c r="J2062" s="231">
        <v>0</v>
      </c>
      <c r="K2062" s="231">
        <v>0</v>
      </c>
      <c r="L2062" s="231">
        <v>0</v>
      </c>
      <c r="M2062" s="231">
        <v>0</v>
      </c>
      <c r="N2062" s="231">
        <v>0</v>
      </c>
      <c r="O2062" s="231">
        <v>0</v>
      </c>
      <c r="P2062" s="231">
        <v>0</v>
      </c>
      <c r="Q2062" s="232">
        <v>0.06</v>
      </c>
      <c r="R2062" s="232">
        <v>0</v>
      </c>
      <c r="S2062" s="232">
        <v>0</v>
      </c>
      <c r="T2062" s="232">
        <v>0</v>
      </c>
      <c r="U2062" s="232">
        <v>0</v>
      </c>
      <c r="V2062" s="232">
        <v>0</v>
      </c>
      <c r="W2062" s="232">
        <v>0</v>
      </c>
      <c r="X2062" s="232">
        <v>0</v>
      </c>
      <c r="Y2062" s="232">
        <v>0</v>
      </c>
      <c r="Z2062" s="233">
        <v>45991</v>
      </c>
      <c r="AA2062" s="234">
        <v>6</v>
      </c>
      <c r="AB2062" s="232">
        <v>0.06</v>
      </c>
    </row>
    <row r="2063" spans="1:28" x14ac:dyDescent="0.25">
      <c r="A2063" s="16" t="s">
        <v>2253</v>
      </c>
      <c r="B2063" s="16" t="s">
        <v>3348</v>
      </c>
      <c r="C2063" s="16" t="s">
        <v>7694</v>
      </c>
      <c r="D2063" s="16" t="s">
        <v>7695</v>
      </c>
      <c r="F2063" s="16" t="s">
        <v>3640</v>
      </c>
      <c r="G2063" s="16" t="s">
        <v>3641</v>
      </c>
      <c r="H2063" s="231">
        <v>12</v>
      </c>
      <c r="I2063" s="231">
        <v>0</v>
      </c>
      <c r="J2063" s="231">
        <v>0</v>
      </c>
      <c r="K2063" s="231">
        <v>0</v>
      </c>
      <c r="L2063" s="231">
        <v>0</v>
      </c>
      <c r="M2063" s="231">
        <v>0</v>
      </c>
      <c r="N2063" s="231">
        <v>0</v>
      </c>
      <c r="O2063" s="231">
        <v>0</v>
      </c>
      <c r="P2063" s="231">
        <v>0</v>
      </c>
      <c r="Q2063" s="232">
        <v>57.24</v>
      </c>
      <c r="R2063" s="232">
        <v>0</v>
      </c>
      <c r="S2063" s="232">
        <v>0</v>
      </c>
      <c r="T2063" s="232">
        <v>0</v>
      </c>
      <c r="U2063" s="232">
        <v>0</v>
      </c>
      <c r="V2063" s="232">
        <v>0</v>
      </c>
      <c r="W2063" s="232">
        <v>0</v>
      </c>
      <c r="X2063" s="232">
        <v>0</v>
      </c>
      <c r="Y2063" s="232">
        <v>0</v>
      </c>
      <c r="Z2063" s="233">
        <v>45991</v>
      </c>
      <c r="AA2063" s="234">
        <v>12</v>
      </c>
      <c r="AB2063" s="232">
        <v>57.24</v>
      </c>
    </row>
    <row r="2064" spans="1:28" x14ac:dyDescent="0.25">
      <c r="A2064" s="16" t="s">
        <v>2253</v>
      </c>
      <c r="B2064" s="16" t="s">
        <v>3348</v>
      </c>
      <c r="C2064" s="16" t="s">
        <v>7696</v>
      </c>
      <c r="D2064" s="16" t="s">
        <v>7697</v>
      </c>
      <c r="F2064" s="16" t="s">
        <v>3640</v>
      </c>
      <c r="G2064" s="16" t="s">
        <v>3641</v>
      </c>
      <c r="H2064" s="231">
        <v>3</v>
      </c>
      <c r="I2064" s="231">
        <v>0</v>
      </c>
      <c r="J2064" s="231">
        <v>0</v>
      </c>
      <c r="K2064" s="231">
        <v>0</v>
      </c>
      <c r="L2064" s="231">
        <v>0</v>
      </c>
      <c r="M2064" s="231">
        <v>0</v>
      </c>
      <c r="N2064" s="231">
        <v>0</v>
      </c>
      <c r="O2064" s="231">
        <v>0</v>
      </c>
      <c r="P2064" s="231">
        <v>0</v>
      </c>
      <c r="Q2064" s="232">
        <v>0</v>
      </c>
      <c r="R2064" s="232">
        <v>0</v>
      </c>
      <c r="S2064" s="232">
        <v>0</v>
      </c>
      <c r="T2064" s="232">
        <v>0</v>
      </c>
      <c r="U2064" s="232">
        <v>0</v>
      </c>
      <c r="V2064" s="232">
        <v>0</v>
      </c>
      <c r="W2064" s="232">
        <v>0</v>
      </c>
      <c r="X2064" s="232">
        <v>0</v>
      </c>
      <c r="Y2064" s="232">
        <v>0</v>
      </c>
      <c r="Z2064" s="233">
        <v>45991</v>
      </c>
      <c r="AA2064" s="234">
        <v>3</v>
      </c>
      <c r="AB2064" s="232">
        <v>0</v>
      </c>
    </row>
    <row r="2065" spans="1:28" x14ac:dyDescent="0.25">
      <c r="A2065" s="16" t="s">
        <v>2253</v>
      </c>
      <c r="B2065" s="16" t="s">
        <v>3348</v>
      </c>
      <c r="C2065" s="16" t="s">
        <v>7698</v>
      </c>
      <c r="D2065" s="16" t="s">
        <v>7699</v>
      </c>
      <c r="F2065" s="16" t="s">
        <v>3640</v>
      </c>
      <c r="G2065" s="16" t="s">
        <v>3641</v>
      </c>
      <c r="H2065" s="231">
        <v>12</v>
      </c>
      <c r="I2065" s="231">
        <v>0</v>
      </c>
      <c r="J2065" s="231">
        <v>0</v>
      </c>
      <c r="K2065" s="231">
        <v>0</v>
      </c>
      <c r="L2065" s="231">
        <v>0</v>
      </c>
      <c r="M2065" s="231">
        <v>0</v>
      </c>
      <c r="N2065" s="231">
        <v>0</v>
      </c>
      <c r="O2065" s="231">
        <v>0</v>
      </c>
      <c r="P2065" s="231">
        <v>0</v>
      </c>
      <c r="Q2065" s="232">
        <v>0</v>
      </c>
      <c r="R2065" s="232">
        <v>0</v>
      </c>
      <c r="S2065" s="232">
        <v>0</v>
      </c>
      <c r="T2065" s="232">
        <v>0</v>
      </c>
      <c r="U2065" s="232">
        <v>0</v>
      </c>
      <c r="V2065" s="232">
        <v>0</v>
      </c>
      <c r="W2065" s="232">
        <v>0</v>
      </c>
      <c r="X2065" s="232">
        <v>0</v>
      </c>
      <c r="Y2065" s="232">
        <v>0</v>
      </c>
      <c r="Z2065" s="233">
        <v>45991</v>
      </c>
      <c r="AA2065" s="234">
        <v>12</v>
      </c>
      <c r="AB2065" s="232">
        <v>0</v>
      </c>
    </row>
    <row r="2066" spans="1:28" x14ac:dyDescent="0.25">
      <c r="A2066" s="16" t="s">
        <v>2253</v>
      </c>
      <c r="B2066" s="16" t="s">
        <v>3348</v>
      </c>
      <c r="C2066" s="16" t="s">
        <v>7700</v>
      </c>
      <c r="D2066" s="16" t="s">
        <v>7701</v>
      </c>
      <c r="F2066" s="16" t="s">
        <v>3640</v>
      </c>
      <c r="G2066" s="16" t="s">
        <v>3641</v>
      </c>
      <c r="H2066" s="231">
        <v>12</v>
      </c>
      <c r="I2066" s="231">
        <v>0</v>
      </c>
      <c r="J2066" s="231">
        <v>0</v>
      </c>
      <c r="K2066" s="231">
        <v>0</v>
      </c>
      <c r="L2066" s="231">
        <v>0</v>
      </c>
      <c r="M2066" s="231">
        <v>0</v>
      </c>
      <c r="N2066" s="231">
        <v>0</v>
      </c>
      <c r="O2066" s="231">
        <v>0</v>
      </c>
      <c r="P2066" s="231">
        <v>0</v>
      </c>
      <c r="Q2066" s="232">
        <v>0</v>
      </c>
      <c r="R2066" s="232">
        <v>0</v>
      </c>
      <c r="S2066" s="232">
        <v>0</v>
      </c>
      <c r="T2066" s="232">
        <v>0</v>
      </c>
      <c r="U2066" s="232">
        <v>0</v>
      </c>
      <c r="V2066" s="232">
        <v>0</v>
      </c>
      <c r="W2066" s="232">
        <v>0</v>
      </c>
      <c r="X2066" s="232">
        <v>0</v>
      </c>
      <c r="Y2066" s="232">
        <v>0</v>
      </c>
      <c r="Z2066" s="233">
        <v>45991</v>
      </c>
      <c r="AA2066" s="234">
        <v>12</v>
      </c>
      <c r="AB2066" s="232">
        <v>0</v>
      </c>
    </row>
    <row r="2067" spans="1:28" x14ac:dyDescent="0.25">
      <c r="A2067" s="16" t="s">
        <v>2253</v>
      </c>
      <c r="B2067" s="16" t="s">
        <v>3348</v>
      </c>
      <c r="C2067" s="16" t="s">
        <v>7702</v>
      </c>
      <c r="D2067" s="16" t="s">
        <v>7703</v>
      </c>
      <c r="F2067" s="16" t="s">
        <v>3640</v>
      </c>
      <c r="G2067" s="16" t="s">
        <v>3641</v>
      </c>
      <c r="H2067" s="231">
        <v>18</v>
      </c>
      <c r="I2067" s="231">
        <v>0</v>
      </c>
      <c r="J2067" s="231">
        <v>0</v>
      </c>
      <c r="K2067" s="231">
        <v>0</v>
      </c>
      <c r="L2067" s="231">
        <v>0</v>
      </c>
      <c r="M2067" s="231">
        <v>0</v>
      </c>
      <c r="N2067" s="231">
        <v>0</v>
      </c>
      <c r="O2067" s="231">
        <v>0</v>
      </c>
      <c r="P2067" s="231">
        <v>0</v>
      </c>
      <c r="Q2067" s="232">
        <v>0.18</v>
      </c>
      <c r="R2067" s="232">
        <v>0</v>
      </c>
      <c r="S2067" s="232">
        <v>0</v>
      </c>
      <c r="T2067" s="232">
        <v>0</v>
      </c>
      <c r="U2067" s="232">
        <v>0</v>
      </c>
      <c r="V2067" s="232">
        <v>0</v>
      </c>
      <c r="W2067" s="232">
        <v>0</v>
      </c>
      <c r="X2067" s="232">
        <v>0</v>
      </c>
      <c r="Y2067" s="232">
        <v>0</v>
      </c>
      <c r="Z2067" s="233">
        <v>45991</v>
      </c>
      <c r="AA2067" s="234">
        <v>18</v>
      </c>
      <c r="AB2067" s="232">
        <v>0.18</v>
      </c>
    </row>
    <row r="2068" spans="1:28" x14ac:dyDescent="0.25">
      <c r="A2068" s="16" t="s">
        <v>2253</v>
      </c>
      <c r="B2068" s="16" t="s">
        <v>3348</v>
      </c>
      <c r="C2068" s="16" t="s">
        <v>7704</v>
      </c>
      <c r="D2068" s="16" t="s">
        <v>7705</v>
      </c>
      <c r="F2068" s="16" t="s">
        <v>3640</v>
      </c>
      <c r="G2068" s="16" t="s">
        <v>3641</v>
      </c>
      <c r="H2068" s="231">
        <v>15</v>
      </c>
      <c r="I2068" s="231">
        <v>0</v>
      </c>
      <c r="J2068" s="231">
        <v>0</v>
      </c>
      <c r="K2068" s="231">
        <v>0</v>
      </c>
      <c r="L2068" s="231">
        <v>0</v>
      </c>
      <c r="M2068" s="231">
        <v>0</v>
      </c>
      <c r="N2068" s="231">
        <v>0</v>
      </c>
      <c r="O2068" s="231">
        <v>0</v>
      </c>
      <c r="P2068" s="231">
        <v>0</v>
      </c>
      <c r="Q2068" s="232">
        <v>0.15</v>
      </c>
      <c r="R2068" s="232">
        <v>0</v>
      </c>
      <c r="S2068" s="232">
        <v>0</v>
      </c>
      <c r="T2068" s="232">
        <v>0</v>
      </c>
      <c r="U2068" s="232">
        <v>0</v>
      </c>
      <c r="V2068" s="232">
        <v>0</v>
      </c>
      <c r="W2068" s="232">
        <v>0</v>
      </c>
      <c r="X2068" s="232">
        <v>0</v>
      </c>
      <c r="Y2068" s="232">
        <v>0</v>
      </c>
      <c r="Z2068" s="233">
        <v>45991</v>
      </c>
      <c r="AA2068" s="234">
        <v>15</v>
      </c>
      <c r="AB2068" s="232">
        <v>0.15</v>
      </c>
    </row>
    <row r="2069" spans="1:28" x14ac:dyDescent="0.25">
      <c r="A2069" s="16" t="s">
        <v>2253</v>
      </c>
      <c r="B2069" s="16" t="s">
        <v>3348</v>
      </c>
      <c r="C2069" s="16" t="s">
        <v>7706</v>
      </c>
      <c r="D2069" s="16" t="s">
        <v>7707</v>
      </c>
      <c r="F2069" s="16" t="s">
        <v>3640</v>
      </c>
      <c r="G2069" s="16" t="s">
        <v>3641</v>
      </c>
      <c r="H2069" s="235">
        <v>15</v>
      </c>
      <c r="I2069" s="235">
        <v>0</v>
      </c>
      <c r="J2069" s="235">
        <v>0</v>
      </c>
      <c r="K2069" s="235">
        <v>0</v>
      </c>
      <c r="L2069" s="235">
        <v>0</v>
      </c>
      <c r="M2069" s="235">
        <v>0</v>
      </c>
      <c r="N2069" s="235">
        <v>0</v>
      </c>
      <c r="O2069" s="235">
        <v>0</v>
      </c>
      <c r="P2069" s="235">
        <v>0</v>
      </c>
      <c r="Q2069" s="232">
        <v>0.15</v>
      </c>
      <c r="R2069" s="232">
        <v>0</v>
      </c>
      <c r="S2069" s="232">
        <v>0</v>
      </c>
      <c r="T2069" s="232">
        <v>0</v>
      </c>
      <c r="U2069" s="232">
        <v>0</v>
      </c>
      <c r="V2069" s="232">
        <v>0</v>
      </c>
      <c r="W2069" s="232">
        <v>0</v>
      </c>
      <c r="X2069" s="232">
        <v>0</v>
      </c>
      <c r="Y2069" s="232">
        <v>0</v>
      </c>
      <c r="Z2069" s="233">
        <v>45991</v>
      </c>
      <c r="AA2069" s="234">
        <v>15</v>
      </c>
      <c r="AB2069" s="232">
        <v>0.15</v>
      </c>
    </row>
    <row r="2070" spans="1:28" x14ac:dyDescent="0.25">
      <c r="A2070" s="16" t="s">
        <v>2253</v>
      </c>
      <c r="B2070" s="16" t="s">
        <v>3348</v>
      </c>
      <c r="C2070" s="16" t="s">
        <v>7708</v>
      </c>
      <c r="D2070" s="16" t="s">
        <v>7709</v>
      </c>
      <c r="F2070" s="16" t="s">
        <v>3640</v>
      </c>
      <c r="G2070" s="16" t="s">
        <v>3641</v>
      </c>
      <c r="H2070" s="231">
        <v>10</v>
      </c>
      <c r="I2070" s="231">
        <v>0</v>
      </c>
      <c r="J2070" s="231">
        <v>0</v>
      </c>
      <c r="K2070" s="231">
        <v>0</v>
      </c>
      <c r="L2070" s="231">
        <v>0</v>
      </c>
      <c r="M2070" s="231">
        <v>0</v>
      </c>
      <c r="N2070" s="231">
        <v>0</v>
      </c>
      <c r="O2070" s="231">
        <v>0</v>
      </c>
      <c r="P2070" s="231">
        <v>0</v>
      </c>
      <c r="Q2070" s="232">
        <v>0.1</v>
      </c>
      <c r="R2070" s="232">
        <v>0</v>
      </c>
      <c r="S2070" s="232">
        <v>0</v>
      </c>
      <c r="T2070" s="232">
        <v>0</v>
      </c>
      <c r="U2070" s="232">
        <v>0</v>
      </c>
      <c r="V2070" s="232">
        <v>0</v>
      </c>
      <c r="W2070" s="232">
        <v>0</v>
      </c>
      <c r="X2070" s="232">
        <v>0</v>
      </c>
      <c r="Y2070" s="232">
        <v>0</v>
      </c>
      <c r="Z2070" s="233">
        <v>45991</v>
      </c>
      <c r="AA2070" s="234">
        <v>10</v>
      </c>
      <c r="AB2070" s="232">
        <v>0.1</v>
      </c>
    </row>
    <row r="2071" spans="1:28" x14ac:dyDescent="0.25">
      <c r="A2071" s="16" t="s">
        <v>2253</v>
      </c>
      <c r="B2071" s="16" t="s">
        <v>3348</v>
      </c>
      <c r="C2071" s="16" t="s">
        <v>7710</v>
      </c>
      <c r="D2071" s="16" t="s">
        <v>7711</v>
      </c>
      <c r="F2071" s="16" t="s">
        <v>3640</v>
      </c>
      <c r="G2071" s="16" t="s">
        <v>3641</v>
      </c>
      <c r="H2071" s="231">
        <v>25</v>
      </c>
      <c r="I2071" s="231">
        <v>0</v>
      </c>
      <c r="J2071" s="231">
        <v>0</v>
      </c>
      <c r="K2071" s="231">
        <v>0</v>
      </c>
      <c r="L2071" s="231">
        <v>0</v>
      </c>
      <c r="M2071" s="231">
        <v>0</v>
      </c>
      <c r="N2071" s="231">
        <v>0</v>
      </c>
      <c r="O2071" s="231">
        <v>0</v>
      </c>
      <c r="P2071" s="231">
        <v>0</v>
      </c>
      <c r="Q2071" s="232">
        <v>0.25</v>
      </c>
      <c r="R2071" s="232">
        <v>0</v>
      </c>
      <c r="S2071" s="232">
        <v>0</v>
      </c>
      <c r="T2071" s="232">
        <v>0</v>
      </c>
      <c r="U2071" s="232">
        <v>0</v>
      </c>
      <c r="V2071" s="232">
        <v>0</v>
      </c>
      <c r="W2071" s="232">
        <v>0</v>
      </c>
      <c r="X2071" s="232">
        <v>0</v>
      </c>
      <c r="Y2071" s="232">
        <v>0</v>
      </c>
      <c r="Z2071" s="233">
        <v>45991</v>
      </c>
      <c r="AA2071" s="234">
        <v>25</v>
      </c>
      <c r="AB2071" s="232">
        <v>0.25</v>
      </c>
    </row>
    <row r="2072" spans="1:28" x14ac:dyDescent="0.25">
      <c r="A2072" s="16" t="s">
        <v>2253</v>
      </c>
      <c r="B2072" s="16" t="s">
        <v>3348</v>
      </c>
      <c r="C2072" s="16" t="s">
        <v>7712</v>
      </c>
      <c r="D2072" s="16" t="s">
        <v>7713</v>
      </c>
      <c r="F2072" s="16" t="s">
        <v>3640</v>
      </c>
      <c r="G2072" s="16" t="s">
        <v>3641</v>
      </c>
      <c r="H2072" s="231">
        <v>52</v>
      </c>
      <c r="I2072" s="231">
        <v>0</v>
      </c>
      <c r="J2072" s="231">
        <v>0</v>
      </c>
      <c r="K2072" s="231">
        <v>0</v>
      </c>
      <c r="L2072" s="231">
        <v>0</v>
      </c>
      <c r="M2072" s="231">
        <v>0</v>
      </c>
      <c r="N2072" s="231">
        <v>0</v>
      </c>
      <c r="O2072" s="231">
        <v>0</v>
      </c>
      <c r="P2072" s="231">
        <v>0</v>
      </c>
      <c r="Q2072" s="232">
        <v>0.52</v>
      </c>
      <c r="R2072" s="232">
        <v>0</v>
      </c>
      <c r="S2072" s="232">
        <v>0</v>
      </c>
      <c r="T2072" s="232">
        <v>0</v>
      </c>
      <c r="U2072" s="232">
        <v>0</v>
      </c>
      <c r="V2072" s="232">
        <v>0</v>
      </c>
      <c r="W2072" s="232">
        <v>0</v>
      </c>
      <c r="X2072" s="232">
        <v>0</v>
      </c>
      <c r="Y2072" s="232">
        <v>0</v>
      </c>
      <c r="Z2072" s="233">
        <v>45991</v>
      </c>
      <c r="AA2072" s="234">
        <v>52</v>
      </c>
      <c r="AB2072" s="232">
        <v>0.52</v>
      </c>
    </row>
    <row r="2073" spans="1:28" x14ac:dyDescent="0.25">
      <c r="A2073" s="16" t="s">
        <v>2253</v>
      </c>
      <c r="B2073" s="16" t="s">
        <v>3348</v>
      </c>
      <c r="C2073" s="16" t="s">
        <v>7714</v>
      </c>
      <c r="D2073" s="16" t="s">
        <v>7715</v>
      </c>
      <c r="F2073" s="16" t="s">
        <v>3640</v>
      </c>
      <c r="G2073" s="16" t="s">
        <v>3641</v>
      </c>
      <c r="H2073" s="231">
        <v>5</v>
      </c>
      <c r="I2073" s="231">
        <v>0</v>
      </c>
      <c r="J2073" s="231">
        <v>0</v>
      </c>
      <c r="K2073" s="231">
        <v>0</v>
      </c>
      <c r="L2073" s="231">
        <v>0</v>
      </c>
      <c r="M2073" s="231">
        <v>0</v>
      </c>
      <c r="N2073" s="231">
        <v>0</v>
      </c>
      <c r="O2073" s="231">
        <v>0</v>
      </c>
      <c r="P2073" s="231">
        <v>0</v>
      </c>
      <c r="Q2073" s="232">
        <v>0.05</v>
      </c>
      <c r="R2073" s="232">
        <v>0</v>
      </c>
      <c r="S2073" s="232">
        <v>0</v>
      </c>
      <c r="T2073" s="232">
        <v>0</v>
      </c>
      <c r="U2073" s="232">
        <v>0</v>
      </c>
      <c r="V2073" s="232">
        <v>0</v>
      </c>
      <c r="W2073" s="232">
        <v>0</v>
      </c>
      <c r="X2073" s="232">
        <v>0</v>
      </c>
      <c r="Y2073" s="232">
        <v>0</v>
      </c>
      <c r="Z2073" s="233">
        <v>45991</v>
      </c>
      <c r="AA2073" s="234">
        <v>5</v>
      </c>
      <c r="AB2073" s="232">
        <v>0.05</v>
      </c>
    </row>
    <row r="2074" spans="1:28" x14ac:dyDescent="0.25">
      <c r="A2074" s="16" t="s">
        <v>2253</v>
      </c>
      <c r="B2074" s="16" t="s">
        <v>3348</v>
      </c>
      <c r="C2074" s="16" t="s">
        <v>7716</v>
      </c>
      <c r="D2074" s="16" t="s">
        <v>7717</v>
      </c>
      <c r="F2074" s="16" t="s">
        <v>3640</v>
      </c>
      <c r="G2074" s="16" t="s">
        <v>3641</v>
      </c>
      <c r="H2074" s="240">
        <v>2</v>
      </c>
      <c r="I2074" s="240">
        <v>0</v>
      </c>
      <c r="J2074" s="240">
        <v>0</v>
      </c>
      <c r="K2074" s="240">
        <v>0</v>
      </c>
      <c r="L2074" s="240">
        <v>0</v>
      </c>
      <c r="M2074" s="240">
        <v>0</v>
      </c>
      <c r="N2074" s="240">
        <v>0</v>
      </c>
      <c r="O2074" s="240">
        <v>0</v>
      </c>
      <c r="P2074" s="240">
        <v>0</v>
      </c>
      <c r="Q2074" s="232">
        <v>90.02</v>
      </c>
      <c r="R2074" s="232">
        <v>0</v>
      </c>
      <c r="S2074" s="232">
        <v>0</v>
      </c>
      <c r="T2074" s="232">
        <v>0</v>
      </c>
      <c r="U2074" s="232">
        <v>0</v>
      </c>
      <c r="V2074" s="232">
        <v>0</v>
      </c>
      <c r="W2074" s="232">
        <v>0</v>
      </c>
      <c r="X2074" s="232">
        <v>0</v>
      </c>
      <c r="Y2074" s="232">
        <v>0</v>
      </c>
      <c r="Z2074" s="233">
        <v>45991</v>
      </c>
      <c r="AA2074" s="234">
        <v>2</v>
      </c>
      <c r="AB2074" s="232">
        <v>90.02</v>
      </c>
    </row>
    <row r="2075" spans="1:28" x14ac:dyDescent="0.25">
      <c r="A2075" s="16" t="s">
        <v>2253</v>
      </c>
      <c r="B2075" s="16" t="s">
        <v>3348</v>
      </c>
      <c r="C2075" s="16" t="s">
        <v>7718</v>
      </c>
      <c r="D2075" s="16" t="s">
        <v>7719</v>
      </c>
      <c r="F2075" s="16" t="s">
        <v>3640</v>
      </c>
      <c r="G2075" s="16" t="s">
        <v>3641</v>
      </c>
      <c r="H2075" s="231">
        <v>5</v>
      </c>
      <c r="I2075" s="231">
        <v>0</v>
      </c>
      <c r="J2075" s="231">
        <v>0</v>
      </c>
      <c r="K2075" s="231">
        <v>0</v>
      </c>
      <c r="L2075" s="231">
        <v>0</v>
      </c>
      <c r="M2075" s="231">
        <v>0</v>
      </c>
      <c r="N2075" s="231">
        <v>0</v>
      </c>
      <c r="O2075" s="231">
        <v>0</v>
      </c>
      <c r="P2075" s="231">
        <v>0</v>
      </c>
      <c r="Q2075" s="232">
        <v>257.8</v>
      </c>
      <c r="R2075" s="232">
        <v>0</v>
      </c>
      <c r="S2075" s="232">
        <v>0</v>
      </c>
      <c r="T2075" s="232">
        <v>0</v>
      </c>
      <c r="U2075" s="232">
        <v>0</v>
      </c>
      <c r="V2075" s="232">
        <v>0</v>
      </c>
      <c r="W2075" s="232">
        <v>0</v>
      </c>
      <c r="X2075" s="232">
        <v>0</v>
      </c>
      <c r="Y2075" s="232">
        <v>0</v>
      </c>
      <c r="Z2075" s="233">
        <v>45991</v>
      </c>
      <c r="AA2075" s="234">
        <v>5</v>
      </c>
      <c r="AB2075" s="232">
        <v>257.8</v>
      </c>
    </row>
    <row r="2076" spans="1:28" x14ac:dyDescent="0.25">
      <c r="A2076" s="16" t="s">
        <v>2253</v>
      </c>
      <c r="B2076" s="16" t="s">
        <v>3348</v>
      </c>
      <c r="C2076" s="16" t="s">
        <v>7720</v>
      </c>
      <c r="D2076" s="16" t="s">
        <v>7721</v>
      </c>
      <c r="F2076" s="16" t="s">
        <v>3640</v>
      </c>
      <c r="G2076" s="16" t="s">
        <v>3641</v>
      </c>
      <c r="H2076" s="231">
        <v>2</v>
      </c>
      <c r="I2076" s="231">
        <v>0</v>
      </c>
      <c r="J2076" s="231">
        <v>0</v>
      </c>
      <c r="K2076" s="231">
        <v>0</v>
      </c>
      <c r="L2076" s="231">
        <v>0</v>
      </c>
      <c r="M2076" s="231">
        <v>0</v>
      </c>
      <c r="N2076" s="231">
        <v>0</v>
      </c>
      <c r="O2076" s="231">
        <v>0</v>
      </c>
      <c r="P2076" s="231">
        <v>0</v>
      </c>
      <c r="Q2076" s="232">
        <v>0.02</v>
      </c>
      <c r="R2076" s="232">
        <v>0</v>
      </c>
      <c r="S2076" s="232">
        <v>0</v>
      </c>
      <c r="T2076" s="232">
        <v>0</v>
      </c>
      <c r="U2076" s="232">
        <v>0</v>
      </c>
      <c r="V2076" s="232">
        <v>0</v>
      </c>
      <c r="W2076" s="232">
        <v>0</v>
      </c>
      <c r="X2076" s="232">
        <v>0</v>
      </c>
      <c r="Y2076" s="232">
        <v>0</v>
      </c>
      <c r="Z2076" s="233">
        <v>45991</v>
      </c>
      <c r="AA2076" s="234">
        <v>2</v>
      </c>
      <c r="AB2076" s="232">
        <v>0.02</v>
      </c>
    </row>
    <row r="2077" spans="1:28" x14ac:dyDescent="0.25">
      <c r="A2077" s="16" t="s">
        <v>2253</v>
      </c>
      <c r="B2077" s="16" t="s">
        <v>3348</v>
      </c>
      <c r="C2077" s="16" t="s">
        <v>7722</v>
      </c>
      <c r="D2077" s="16" t="s">
        <v>7723</v>
      </c>
      <c r="F2077" s="16" t="s">
        <v>3640</v>
      </c>
      <c r="G2077" s="16" t="s">
        <v>3641</v>
      </c>
      <c r="H2077" s="231">
        <v>6</v>
      </c>
      <c r="I2077" s="231">
        <v>0</v>
      </c>
      <c r="J2077" s="231">
        <v>0</v>
      </c>
      <c r="K2077" s="231">
        <v>0</v>
      </c>
      <c r="L2077" s="231">
        <v>0</v>
      </c>
      <c r="M2077" s="231">
        <v>0</v>
      </c>
      <c r="N2077" s="231">
        <v>0</v>
      </c>
      <c r="O2077" s="231">
        <v>0</v>
      </c>
      <c r="P2077" s="231">
        <v>0</v>
      </c>
      <c r="Q2077" s="232">
        <v>0.06</v>
      </c>
      <c r="R2077" s="232">
        <v>0</v>
      </c>
      <c r="S2077" s="232">
        <v>0</v>
      </c>
      <c r="T2077" s="232">
        <v>0</v>
      </c>
      <c r="U2077" s="232">
        <v>0</v>
      </c>
      <c r="V2077" s="232">
        <v>0</v>
      </c>
      <c r="W2077" s="232">
        <v>0</v>
      </c>
      <c r="X2077" s="232">
        <v>0</v>
      </c>
      <c r="Y2077" s="232">
        <v>0</v>
      </c>
      <c r="Z2077" s="233">
        <v>45991</v>
      </c>
      <c r="AA2077" s="234">
        <v>6</v>
      </c>
      <c r="AB2077" s="232">
        <v>0.06</v>
      </c>
    </row>
    <row r="2078" spans="1:28" x14ac:dyDescent="0.25">
      <c r="A2078" s="16" t="s">
        <v>2253</v>
      </c>
      <c r="B2078" s="16" t="s">
        <v>3348</v>
      </c>
      <c r="C2078" s="16" t="s">
        <v>7724</v>
      </c>
      <c r="D2078" s="16" t="s">
        <v>7725</v>
      </c>
      <c r="F2078" s="16" t="s">
        <v>3640</v>
      </c>
      <c r="G2078" s="16" t="s">
        <v>3641</v>
      </c>
      <c r="H2078" s="231">
        <v>2</v>
      </c>
      <c r="I2078" s="231">
        <v>0</v>
      </c>
      <c r="J2078" s="231">
        <v>0</v>
      </c>
      <c r="K2078" s="231">
        <v>0</v>
      </c>
      <c r="L2078" s="231">
        <v>0</v>
      </c>
      <c r="M2078" s="231">
        <v>0</v>
      </c>
      <c r="N2078" s="231">
        <v>0</v>
      </c>
      <c r="O2078" s="231">
        <v>0</v>
      </c>
      <c r="P2078" s="231">
        <v>0</v>
      </c>
      <c r="Q2078" s="232">
        <v>0.02</v>
      </c>
      <c r="R2078" s="232">
        <v>0</v>
      </c>
      <c r="S2078" s="232">
        <v>0</v>
      </c>
      <c r="T2078" s="232">
        <v>0</v>
      </c>
      <c r="U2078" s="232">
        <v>0</v>
      </c>
      <c r="V2078" s="232">
        <v>0</v>
      </c>
      <c r="W2078" s="232">
        <v>0</v>
      </c>
      <c r="X2078" s="232">
        <v>0</v>
      </c>
      <c r="Y2078" s="232">
        <v>0</v>
      </c>
      <c r="Z2078" s="233">
        <v>45991</v>
      </c>
      <c r="AA2078" s="234">
        <v>2</v>
      </c>
      <c r="AB2078" s="232">
        <v>0.02</v>
      </c>
    </row>
    <row r="2079" spans="1:28" x14ac:dyDescent="0.25">
      <c r="A2079" s="16" t="s">
        <v>2253</v>
      </c>
      <c r="B2079" s="16" t="s">
        <v>3348</v>
      </c>
      <c r="C2079" s="16" t="s">
        <v>7726</v>
      </c>
      <c r="D2079" s="16" t="s">
        <v>7727</v>
      </c>
      <c r="F2079" s="16" t="s">
        <v>3640</v>
      </c>
      <c r="G2079" s="16" t="s">
        <v>3641</v>
      </c>
      <c r="H2079" s="231">
        <v>2</v>
      </c>
      <c r="I2079" s="231">
        <v>0</v>
      </c>
      <c r="J2079" s="231">
        <v>0</v>
      </c>
      <c r="K2079" s="231">
        <v>0</v>
      </c>
      <c r="L2079" s="231">
        <v>0</v>
      </c>
      <c r="M2079" s="231">
        <v>0</v>
      </c>
      <c r="N2079" s="231">
        <v>0</v>
      </c>
      <c r="O2079" s="231">
        <v>0</v>
      </c>
      <c r="P2079" s="231">
        <v>0</v>
      </c>
      <c r="Q2079" s="232">
        <v>0.02</v>
      </c>
      <c r="R2079" s="232">
        <v>0</v>
      </c>
      <c r="S2079" s="232">
        <v>0</v>
      </c>
      <c r="T2079" s="232">
        <v>0</v>
      </c>
      <c r="U2079" s="232">
        <v>0</v>
      </c>
      <c r="V2079" s="232">
        <v>0</v>
      </c>
      <c r="W2079" s="232">
        <v>0</v>
      </c>
      <c r="X2079" s="232">
        <v>0</v>
      </c>
      <c r="Y2079" s="232">
        <v>0</v>
      </c>
      <c r="Z2079" s="233">
        <v>45991</v>
      </c>
      <c r="AA2079" s="234">
        <v>2</v>
      </c>
      <c r="AB2079" s="232">
        <v>0.02</v>
      </c>
    </row>
    <row r="2080" spans="1:28" x14ac:dyDescent="0.25">
      <c r="A2080" s="16" t="s">
        <v>2253</v>
      </c>
      <c r="B2080" s="16" t="s">
        <v>3348</v>
      </c>
      <c r="C2080" s="16" t="s">
        <v>7728</v>
      </c>
      <c r="D2080" s="16" t="s">
        <v>7729</v>
      </c>
      <c r="F2080" s="16" t="s">
        <v>3640</v>
      </c>
      <c r="G2080" s="16" t="s">
        <v>3641</v>
      </c>
      <c r="H2080" s="231">
        <v>5</v>
      </c>
      <c r="I2080" s="231">
        <v>0</v>
      </c>
      <c r="J2080" s="231">
        <v>0</v>
      </c>
      <c r="K2080" s="231">
        <v>0</v>
      </c>
      <c r="L2080" s="231">
        <v>0</v>
      </c>
      <c r="M2080" s="231">
        <v>0</v>
      </c>
      <c r="N2080" s="231">
        <v>0</v>
      </c>
      <c r="O2080" s="231">
        <v>0</v>
      </c>
      <c r="P2080" s="231">
        <v>0</v>
      </c>
      <c r="Q2080" s="232">
        <v>0.05</v>
      </c>
      <c r="R2080" s="232">
        <v>0</v>
      </c>
      <c r="S2080" s="232">
        <v>0</v>
      </c>
      <c r="T2080" s="232">
        <v>0</v>
      </c>
      <c r="U2080" s="232">
        <v>0</v>
      </c>
      <c r="V2080" s="232">
        <v>0</v>
      </c>
      <c r="W2080" s="232">
        <v>0</v>
      </c>
      <c r="X2080" s="232">
        <v>0</v>
      </c>
      <c r="Y2080" s="232">
        <v>0</v>
      </c>
      <c r="Z2080" s="233">
        <v>45991</v>
      </c>
      <c r="AA2080" s="234">
        <v>5</v>
      </c>
      <c r="AB2080" s="232">
        <v>0.05</v>
      </c>
    </row>
    <row r="2081" spans="1:28" x14ac:dyDescent="0.25">
      <c r="A2081" s="16" t="s">
        <v>2253</v>
      </c>
      <c r="B2081" s="16" t="s">
        <v>3348</v>
      </c>
      <c r="C2081" s="16" t="s">
        <v>7730</v>
      </c>
      <c r="D2081" s="16" t="s">
        <v>7731</v>
      </c>
      <c r="F2081" s="16" t="s">
        <v>3640</v>
      </c>
      <c r="G2081" s="16" t="s">
        <v>3641</v>
      </c>
      <c r="H2081" s="231">
        <v>1</v>
      </c>
      <c r="I2081" s="231">
        <v>0</v>
      </c>
      <c r="J2081" s="231">
        <v>0</v>
      </c>
      <c r="K2081" s="231">
        <v>0</v>
      </c>
      <c r="L2081" s="231">
        <v>0</v>
      </c>
      <c r="M2081" s="231">
        <v>0</v>
      </c>
      <c r="N2081" s="231">
        <v>0</v>
      </c>
      <c r="O2081" s="231">
        <v>0</v>
      </c>
      <c r="P2081" s="231">
        <v>0</v>
      </c>
      <c r="Q2081" s="232">
        <v>3.97</v>
      </c>
      <c r="R2081" s="232">
        <v>0</v>
      </c>
      <c r="S2081" s="232">
        <v>0</v>
      </c>
      <c r="T2081" s="232">
        <v>0</v>
      </c>
      <c r="U2081" s="232">
        <v>0</v>
      </c>
      <c r="V2081" s="232">
        <v>0</v>
      </c>
      <c r="W2081" s="232">
        <v>0</v>
      </c>
      <c r="X2081" s="232">
        <v>0</v>
      </c>
      <c r="Y2081" s="232">
        <v>0</v>
      </c>
      <c r="Z2081" s="233">
        <v>45991</v>
      </c>
      <c r="AA2081" s="234">
        <v>1</v>
      </c>
      <c r="AB2081" s="232">
        <v>3.97</v>
      </c>
    </row>
    <row r="2082" spans="1:28" x14ac:dyDescent="0.25">
      <c r="A2082" s="16" t="s">
        <v>2253</v>
      </c>
      <c r="B2082" s="16" t="s">
        <v>3348</v>
      </c>
      <c r="C2082" s="16" t="s">
        <v>7732</v>
      </c>
      <c r="D2082" s="16" t="s">
        <v>7733</v>
      </c>
      <c r="F2082" s="16" t="s">
        <v>3640</v>
      </c>
      <c r="G2082" s="16" t="s">
        <v>3641</v>
      </c>
      <c r="H2082" s="231">
        <v>20</v>
      </c>
      <c r="I2082" s="231">
        <v>0</v>
      </c>
      <c r="J2082" s="231">
        <v>0</v>
      </c>
      <c r="K2082" s="231">
        <v>0</v>
      </c>
      <c r="L2082" s="231">
        <v>0</v>
      </c>
      <c r="M2082" s="231">
        <v>0</v>
      </c>
      <c r="N2082" s="231">
        <v>0</v>
      </c>
      <c r="O2082" s="231">
        <v>0</v>
      </c>
      <c r="P2082" s="231">
        <v>0</v>
      </c>
      <c r="Q2082" s="232">
        <v>0.2</v>
      </c>
      <c r="R2082" s="232">
        <v>0</v>
      </c>
      <c r="S2082" s="232">
        <v>0</v>
      </c>
      <c r="T2082" s="232">
        <v>0</v>
      </c>
      <c r="U2082" s="232">
        <v>0</v>
      </c>
      <c r="V2082" s="232">
        <v>0</v>
      </c>
      <c r="W2082" s="232">
        <v>0</v>
      </c>
      <c r="X2082" s="232">
        <v>0</v>
      </c>
      <c r="Y2082" s="232">
        <v>0</v>
      </c>
      <c r="Z2082" s="233">
        <v>45991</v>
      </c>
      <c r="AA2082" s="234">
        <v>20</v>
      </c>
      <c r="AB2082" s="232">
        <v>0.2</v>
      </c>
    </row>
    <row r="2083" spans="1:28" x14ac:dyDescent="0.25">
      <c r="A2083" s="16" t="s">
        <v>2253</v>
      </c>
      <c r="B2083" s="16" t="s">
        <v>3348</v>
      </c>
      <c r="C2083" s="16" t="s">
        <v>7734</v>
      </c>
      <c r="D2083" s="16" t="s">
        <v>7735</v>
      </c>
      <c r="F2083" s="16" t="s">
        <v>3640</v>
      </c>
      <c r="G2083" s="16" t="s">
        <v>3641</v>
      </c>
      <c r="H2083" s="231">
        <v>25</v>
      </c>
      <c r="I2083" s="231">
        <v>0</v>
      </c>
      <c r="J2083" s="231">
        <v>0</v>
      </c>
      <c r="K2083" s="231">
        <v>0</v>
      </c>
      <c r="L2083" s="231">
        <v>0</v>
      </c>
      <c r="M2083" s="231">
        <v>0</v>
      </c>
      <c r="N2083" s="231">
        <v>0</v>
      </c>
      <c r="O2083" s="231">
        <v>0</v>
      </c>
      <c r="P2083" s="231">
        <v>0</v>
      </c>
      <c r="Q2083" s="232">
        <v>0.25</v>
      </c>
      <c r="R2083" s="232">
        <v>0</v>
      </c>
      <c r="S2083" s="232">
        <v>0</v>
      </c>
      <c r="T2083" s="232">
        <v>0</v>
      </c>
      <c r="U2083" s="232">
        <v>0</v>
      </c>
      <c r="V2083" s="232">
        <v>0</v>
      </c>
      <c r="W2083" s="232">
        <v>0</v>
      </c>
      <c r="X2083" s="232">
        <v>0</v>
      </c>
      <c r="Y2083" s="232">
        <v>0</v>
      </c>
      <c r="Z2083" s="233">
        <v>45991</v>
      </c>
      <c r="AA2083" s="234">
        <v>25</v>
      </c>
      <c r="AB2083" s="232">
        <v>0.25</v>
      </c>
    </row>
    <row r="2084" spans="1:28" x14ac:dyDescent="0.25">
      <c r="A2084" s="16" t="s">
        <v>2253</v>
      </c>
      <c r="B2084" s="16" t="s">
        <v>3348</v>
      </c>
      <c r="C2084" s="16" t="s">
        <v>7736</v>
      </c>
      <c r="D2084" s="16" t="s">
        <v>7737</v>
      </c>
      <c r="F2084" s="16" t="s">
        <v>3640</v>
      </c>
      <c r="G2084" s="16" t="s">
        <v>3641</v>
      </c>
      <c r="H2084" s="231">
        <v>1</v>
      </c>
      <c r="I2084" s="231">
        <v>0</v>
      </c>
      <c r="J2084" s="231">
        <v>0</v>
      </c>
      <c r="K2084" s="231">
        <v>0</v>
      </c>
      <c r="L2084" s="231">
        <v>0</v>
      </c>
      <c r="M2084" s="231">
        <v>0</v>
      </c>
      <c r="N2084" s="231">
        <v>0</v>
      </c>
      <c r="O2084" s="231">
        <v>0</v>
      </c>
      <c r="P2084" s="231">
        <v>0</v>
      </c>
      <c r="Q2084" s="232">
        <v>0.01</v>
      </c>
      <c r="R2084" s="232">
        <v>0</v>
      </c>
      <c r="S2084" s="232">
        <v>0</v>
      </c>
      <c r="T2084" s="232">
        <v>0</v>
      </c>
      <c r="U2084" s="232">
        <v>0</v>
      </c>
      <c r="V2084" s="232">
        <v>0</v>
      </c>
      <c r="W2084" s="232">
        <v>0</v>
      </c>
      <c r="X2084" s="232">
        <v>0</v>
      </c>
      <c r="Y2084" s="232">
        <v>0</v>
      </c>
      <c r="Z2084" s="233">
        <v>45991</v>
      </c>
      <c r="AA2084" s="234">
        <v>1</v>
      </c>
      <c r="AB2084" s="232">
        <v>0.01</v>
      </c>
    </row>
    <row r="2085" spans="1:28" x14ac:dyDescent="0.25">
      <c r="A2085" s="16" t="s">
        <v>1059</v>
      </c>
      <c r="B2085" s="16" t="s">
        <v>2893</v>
      </c>
      <c r="C2085" s="16" t="s">
        <v>7738</v>
      </c>
      <c r="D2085" s="16" t="s">
        <v>7739</v>
      </c>
      <c r="F2085" s="16" t="s">
        <v>3640</v>
      </c>
      <c r="G2085" s="16" t="s">
        <v>3641</v>
      </c>
      <c r="H2085" s="231">
        <v>2</v>
      </c>
      <c r="I2085" s="231">
        <v>0</v>
      </c>
      <c r="J2085" s="231">
        <v>0</v>
      </c>
      <c r="K2085" s="231">
        <v>0</v>
      </c>
      <c r="L2085" s="231">
        <v>0</v>
      </c>
      <c r="M2085" s="231">
        <v>0</v>
      </c>
      <c r="N2085" s="231">
        <v>0</v>
      </c>
      <c r="O2085" s="231">
        <v>0</v>
      </c>
      <c r="P2085" s="231">
        <v>0</v>
      </c>
      <c r="Q2085" s="232">
        <v>0</v>
      </c>
      <c r="R2085" s="232">
        <v>0</v>
      </c>
      <c r="S2085" s="232">
        <v>0</v>
      </c>
      <c r="T2085" s="232">
        <v>0</v>
      </c>
      <c r="U2085" s="232">
        <v>0</v>
      </c>
      <c r="V2085" s="232">
        <v>0</v>
      </c>
      <c r="W2085" s="232">
        <v>0</v>
      </c>
      <c r="X2085" s="232">
        <v>0</v>
      </c>
      <c r="Y2085" s="232">
        <v>0</v>
      </c>
      <c r="Z2085" s="233">
        <v>45991</v>
      </c>
      <c r="AA2085" s="234">
        <v>2</v>
      </c>
      <c r="AB2085" s="232">
        <v>0</v>
      </c>
    </row>
    <row r="2086" spans="1:28" x14ac:dyDescent="0.25">
      <c r="A2086" s="16" t="s">
        <v>1059</v>
      </c>
      <c r="B2086" s="16" t="s">
        <v>2893</v>
      </c>
      <c r="C2086" s="16" t="s">
        <v>7740</v>
      </c>
      <c r="D2086" s="16" t="s">
        <v>7741</v>
      </c>
      <c r="F2086" s="16" t="s">
        <v>3640</v>
      </c>
      <c r="G2086" s="16" t="s">
        <v>3641</v>
      </c>
      <c r="H2086" s="231">
        <v>2</v>
      </c>
      <c r="I2086" s="231">
        <v>0</v>
      </c>
      <c r="J2086" s="231">
        <v>0</v>
      </c>
      <c r="K2086" s="231">
        <v>0</v>
      </c>
      <c r="L2086" s="231">
        <v>0</v>
      </c>
      <c r="M2086" s="231">
        <v>0</v>
      </c>
      <c r="N2086" s="231">
        <v>0</v>
      </c>
      <c r="O2086" s="231">
        <v>0</v>
      </c>
      <c r="P2086" s="231">
        <v>0</v>
      </c>
      <c r="Q2086" s="232">
        <v>0</v>
      </c>
      <c r="R2086" s="232">
        <v>0</v>
      </c>
      <c r="S2086" s="232">
        <v>0</v>
      </c>
      <c r="T2086" s="232">
        <v>0</v>
      </c>
      <c r="U2086" s="232">
        <v>0</v>
      </c>
      <c r="V2086" s="232">
        <v>0</v>
      </c>
      <c r="W2086" s="232">
        <v>0</v>
      </c>
      <c r="X2086" s="232">
        <v>0</v>
      </c>
      <c r="Y2086" s="232">
        <v>0</v>
      </c>
      <c r="Z2086" s="233">
        <v>45991</v>
      </c>
      <c r="AA2086" s="234">
        <v>2</v>
      </c>
      <c r="AB2086" s="232">
        <v>0</v>
      </c>
    </row>
    <row r="2087" spans="1:28" x14ac:dyDescent="0.25">
      <c r="A2087" s="16" t="s">
        <v>873</v>
      </c>
      <c r="B2087" s="16" t="s">
        <v>3474</v>
      </c>
      <c r="C2087" s="16" t="s">
        <v>7742</v>
      </c>
      <c r="D2087" s="16" t="s">
        <v>7743</v>
      </c>
      <c r="F2087" s="16" t="s">
        <v>3640</v>
      </c>
      <c r="G2087" s="16" t="s">
        <v>3641</v>
      </c>
      <c r="H2087" s="231">
        <v>3</v>
      </c>
      <c r="I2087" s="231">
        <v>0</v>
      </c>
      <c r="J2087" s="231">
        <v>0</v>
      </c>
      <c r="K2087" s="231">
        <v>0</v>
      </c>
      <c r="L2087" s="231">
        <v>0</v>
      </c>
      <c r="M2087" s="231">
        <v>0</v>
      </c>
      <c r="N2087" s="231">
        <v>0</v>
      </c>
      <c r="O2087" s="231">
        <v>0</v>
      </c>
      <c r="P2087" s="231">
        <v>0</v>
      </c>
      <c r="Q2087" s="232">
        <v>0.03</v>
      </c>
      <c r="R2087" s="232">
        <v>0</v>
      </c>
      <c r="S2087" s="232">
        <v>0</v>
      </c>
      <c r="T2087" s="232">
        <v>0</v>
      </c>
      <c r="U2087" s="232">
        <v>0</v>
      </c>
      <c r="V2087" s="232">
        <v>0</v>
      </c>
      <c r="W2087" s="232">
        <v>0</v>
      </c>
      <c r="X2087" s="232">
        <v>0</v>
      </c>
      <c r="Y2087" s="232">
        <v>0</v>
      </c>
      <c r="Z2087" s="233">
        <v>45991</v>
      </c>
      <c r="AA2087" s="234">
        <v>3</v>
      </c>
      <c r="AB2087" s="232">
        <v>0.03</v>
      </c>
    </row>
    <row r="2088" spans="1:28" x14ac:dyDescent="0.25">
      <c r="A2088" s="16" t="s">
        <v>2253</v>
      </c>
      <c r="B2088" s="16" t="s">
        <v>3348</v>
      </c>
      <c r="C2088" s="16" t="s">
        <v>7744</v>
      </c>
      <c r="D2088" s="16" t="s">
        <v>7745</v>
      </c>
      <c r="F2088" s="16" t="s">
        <v>3640</v>
      </c>
      <c r="G2088" s="16" t="s">
        <v>3641</v>
      </c>
      <c r="H2088" s="231">
        <v>1</v>
      </c>
      <c r="I2088" s="231">
        <v>0</v>
      </c>
      <c r="J2088" s="231">
        <v>0</v>
      </c>
      <c r="K2088" s="231">
        <v>0</v>
      </c>
      <c r="L2088" s="231">
        <v>0</v>
      </c>
      <c r="M2088" s="231">
        <v>0</v>
      </c>
      <c r="N2088" s="231">
        <v>0</v>
      </c>
      <c r="O2088" s="231">
        <v>0</v>
      </c>
      <c r="P2088" s="231">
        <v>0</v>
      </c>
      <c r="Q2088" s="232">
        <v>0.01</v>
      </c>
      <c r="R2088" s="232">
        <v>0</v>
      </c>
      <c r="S2088" s="232">
        <v>0</v>
      </c>
      <c r="T2088" s="232">
        <v>0</v>
      </c>
      <c r="U2088" s="232">
        <v>0</v>
      </c>
      <c r="V2088" s="232">
        <v>0</v>
      </c>
      <c r="W2088" s="232">
        <v>0</v>
      </c>
      <c r="X2088" s="232">
        <v>0</v>
      </c>
      <c r="Y2088" s="232">
        <v>0</v>
      </c>
      <c r="Z2088" s="233">
        <v>45991</v>
      </c>
      <c r="AA2088" s="234">
        <v>1</v>
      </c>
      <c r="AB2088" s="232">
        <v>0.01</v>
      </c>
    </row>
    <row r="2089" spans="1:28" x14ac:dyDescent="0.25">
      <c r="A2089" s="16" t="s">
        <v>2253</v>
      </c>
      <c r="B2089" s="16" t="s">
        <v>3348</v>
      </c>
      <c r="C2089" s="16" t="s">
        <v>7746</v>
      </c>
      <c r="D2089" s="16" t="s">
        <v>7747</v>
      </c>
      <c r="F2089" s="16" t="s">
        <v>3640</v>
      </c>
      <c r="G2089" s="16" t="s">
        <v>3641</v>
      </c>
      <c r="H2089" s="231">
        <v>5</v>
      </c>
      <c r="I2089" s="231">
        <v>0</v>
      </c>
      <c r="J2089" s="231">
        <v>0</v>
      </c>
      <c r="K2089" s="231">
        <v>0</v>
      </c>
      <c r="L2089" s="231">
        <v>0</v>
      </c>
      <c r="M2089" s="231">
        <v>0</v>
      </c>
      <c r="N2089" s="231">
        <v>0</v>
      </c>
      <c r="O2089" s="231">
        <v>0</v>
      </c>
      <c r="P2089" s="231">
        <v>0</v>
      </c>
      <c r="Q2089" s="232">
        <v>0.05</v>
      </c>
      <c r="R2089" s="232">
        <v>0</v>
      </c>
      <c r="S2089" s="232">
        <v>0</v>
      </c>
      <c r="T2089" s="232">
        <v>0</v>
      </c>
      <c r="U2089" s="232">
        <v>0</v>
      </c>
      <c r="V2089" s="232">
        <v>0</v>
      </c>
      <c r="W2089" s="232">
        <v>0</v>
      </c>
      <c r="X2089" s="232">
        <v>0</v>
      </c>
      <c r="Y2089" s="232">
        <v>0</v>
      </c>
      <c r="Z2089" s="233">
        <v>45991</v>
      </c>
      <c r="AA2089" s="234">
        <v>5</v>
      </c>
      <c r="AB2089" s="232">
        <v>0.05</v>
      </c>
    </row>
    <row r="2090" spans="1:28" x14ac:dyDescent="0.25">
      <c r="A2090" s="16" t="s">
        <v>2000</v>
      </c>
      <c r="B2090" s="16" t="s">
        <v>3250</v>
      </c>
      <c r="C2090" s="16" t="s">
        <v>7748</v>
      </c>
      <c r="D2090" s="16" t="s">
        <v>7749</v>
      </c>
      <c r="F2090" s="16" t="s">
        <v>3640</v>
      </c>
      <c r="G2090" s="16" t="s">
        <v>3641</v>
      </c>
      <c r="H2090" s="231">
        <v>1</v>
      </c>
      <c r="I2090" s="231">
        <v>0</v>
      </c>
      <c r="J2090" s="231">
        <v>0</v>
      </c>
      <c r="K2090" s="231">
        <v>0</v>
      </c>
      <c r="L2090" s="231">
        <v>0</v>
      </c>
      <c r="M2090" s="231">
        <v>0</v>
      </c>
      <c r="N2090" s="231">
        <v>0</v>
      </c>
      <c r="O2090" s="231">
        <v>0</v>
      </c>
      <c r="P2090" s="231">
        <v>0</v>
      </c>
      <c r="Q2090" s="232">
        <v>11.11</v>
      </c>
      <c r="R2090" s="232">
        <v>0</v>
      </c>
      <c r="S2090" s="232">
        <v>0</v>
      </c>
      <c r="T2090" s="232">
        <v>0</v>
      </c>
      <c r="U2090" s="232">
        <v>0</v>
      </c>
      <c r="V2090" s="232">
        <v>0</v>
      </c>
      <c r="W2090" s="232">
        <v>0</v>
      </c>
      <c r="X2090" s="232">
        <v>0</v>
      </c>
      <c r="Y2090" s="232">
        <v>0</v>
      </c>
      <c r="Z2090" s="233">
        <v>45991</v>
      </c>
      <c r="AA2090" s="234">
        <v>1</v>
      </c>
      <c r="AB2090" s="232">
        <v>11.11</v>
      </c>
    </row>
    <row r="2091" spans="1:28" x14ac:dyDescent="0.25">
      <c r="A2091" s="16" t="s">
        <v>2253</v>
      </c>
      <c r="B2091" s="16" t="s">
        <v>3348</v>
      </c>
      <c r="C2091" s="16" t="s">
        <v>7750</v>
      </c>
      <c r="D2091" s="16" t="s">
        <v>7751</v>
      </c>
      <c r="F2091" s="16" t="s">
        <v>3640</v>
      </c>
      <c r="G2091" s="16" t="s">
        <v>3641</v>
      </c>
      <c r="H2091" s="231">
        <v>1</v>
      </c>
      <c r="I2091" s="231">
        <v>0</v>
      </c>
      <c r="J2091" s="231">
        <v>0</v>
      </c>
      <c r="K2091" s="231">
        <v>0</v>
      </c>
      <c r="L2091" s="231">
        <v>0</v>
      </c>
      <c r="M2091" s="231">
        <v>0</v>
      </c>
      <c r="N2091" s="231">
        <v>0</v>
      </c>
      <c r="O2091" s="231">
        <v>0</v>
      </c>
      <c r="P2091" s="231">
        <v>0</v>
      </c>
      <c r="Q2091" s="232">
        <v>0.01</v>
      </c>
      <c r="R2091" s="232">
        <v>0</v>
      </c>
      <c r="S2091" s="232">
        <v>0</v>
      </c>
      <c r="T2091" s="232">
        <v>0</v>
      </c>
      <c r="U2091" s="232">
        <v>0</v>
      </c>
      <c r="V2091" s="232">
        <v>0</v>
      </c>
      <c r="W2091" s="232">
        <v>0</v>
      </c>
      <c r="X2091" s="232">
        <v>0</v>
      </c>
      <c r="Y2091" s="232">
        <v>0</v>
      </c>
      <c r="Z2091" s="233">
        <v>45991</v>
      </c>
      <c r="AA2091" s="234">
        <v>1</v>
      </c>
      <c r="AB2091" s="232">
        <v>0.01</v>
      </c>
    </row>
    <row r="2092" spans="1:28" x14ac:dyDescent="0.25">
      <c r="A2092" s="16" t="s">
        <v>2253</v>
      </c>
      <c r="B2092" s="16" t="s">
        <v>3348</v>
      </c>
      <c r="C2092" s="16" t="s">
        <v>7752</v>
      </c>
      <c r="D2092" s="16" t="s">
        <v>7753</v>
      </c>
      <c r="F2092" s="16" t="s">
        <v>3640</v>
      </c>
      <c r="G2092" s="16" t="s">
        <v>3641</v>
      </c>
      <c r="H2092" s="231">
        <v>1</v>
      </c>
      <c r="I2092" s="231">
        <v>0</v>
      </c>
      <c r="J2092" s="231">
        <v>0</v>
      </c>
      <c r="K2092" s="231">
        <v>0</v>
      </c>
      <c r="L2092" s="231">
        <v>0</v>
      </c>
      <c r="M2092" s="231">
        <v>0</v>
      </c>
      <c r="N2092" s="231">
        <v>0</v>
      </c>
      <c r="O2092" s="231">
        <v>0</v>
      </c>
      <c r="P2092" s="231">
        <v>0</v>
      </c>
      <c r="Q2092" s="232">
        <v>0.01</v>
      </c>
      <c r="R2092" s="232">
        <v>0</v>
      </c>
      <c r="S2092" s="232">
        <v>0</v>
      </c>
      <c r="T2092" s="232">
        <v>0</v>
      </c>
      <c r="U2092" s="232">
        <v>0</v>
      </c>
      <c r="V2092" s="232">
        <v>0</v>
      </c>
      <c r="W2092" s="232">
        <v>0</v>
      </c>
      <c r="X2092" s="232">
        <v>0</v>
      </c>
      <c r="Y2092" s="232">
        <v>0</v>
      </c>
      <c r="Z2092" s="233">
        <v>45991</v>
      </c>
      <c r="AA2092" s="234">
        <v>1</v>
      </c>
      <c r="AB2092" s="232">
        <v>0.01</v>
      </c>
    </row>
    <row r="2093" spans="1:28" x14ac:dyDescent="0.25">
      <c r="A2093" s="16" t="s">
        <v>2253</v>
      </c>
      <c r="B2093" s="16" t="s">
        <v>3348</v>
      </c>
      <c r="C2093" s="16" t="s">
        <v>7754</v>
      </c>
      <c r="D2093" s="16" t="s">
        <v>7755</v>
      </c>
      <c r="F2093" s="16" t="s">
        <v>3640</v>
      </c>
      <c r="G2093" s="16" t="s">
        <v>3641</v>
      </c>
      <c r="H2093" s="231">
        <v>2</v>
      </c>
      <c r="I2093" s="231">
        <v>0</v>
      </c>
      <c r="J2093" s="231">
        <v>0</v>
      </c>
      <c r="K2093" s="231">
        <v>0</v>
      </c>
      <c r="L2093" s="231">
        <v>0</v>
      </c>
      <c r="M2093" s="231">
        <v>0</v>
      </c>
      <c r="N2093" s="231">
        <v>0</v>
      </c>
      <c r="O2093" s="231">
        <v>0</v>
      </c>
      <c r="P2093" s="231">
        <v>0</v>
      </c>
      <c r="Q2093" s="232">
        <v>0.02</v>
      </c>
      <c r="R2093" s="232">
        <v>0</v>
      </c>
      <c r="S2093" s="232">
        <v>0</v>
      </c>
      <c r="T2093" s="232">
        <v>0</v>
      </c>
      <c r="U2093" s="232">
        <v>0</v>
      </c>
      <c r="V2093" s="232">
        <v>0</v>
      </c>
      <c r="W2093" s="232">
        <v>0</v>
      </c>
      <c r="X2093" s="232">
        <v>0</v>
      </c>
      <c r="Y2093" s="232">
        <v>0</v>
      </c>
      <c r="Z2093" s="233">
        <v>45991</v>
      </c>
      <c r="AA2093" s="234">
        <v>2</v>
      </c>
      <c r="AB2093" s="232">
        <v>0.02</v>
      </c>
    </row>
    <row r="2094" spans="1:28" x14ac:dyDescent="0.25">
      <c r="A2094" s="16" t="s">
        <v>873</v>
      </c>
      <c r="B2094" s="16" t="s">
        <v>3474</v>
      </c>
      <c r="C2094" s="16" t="s">
        <v>7756</v>
      </c>
      <c r="D2094" s="16" t="s">
        <v>7757</v>
      </c>
      <c r="F2094" s="16" t="s">
        <v>3640</v>
      </c>
      <c r="G2094" s="16" t="s">
        <v>3641</v>
      </c>
      <c r="H2094" s="231">
        <v>1</v>
      </c>
      <c r="I2094" s="231">
        <v>0</v>
      </c>
      <c r="J2094" s="231">
        <v>0</v>
      </c>
      <c r="K2094" s="231">
        <v>0</v>
      </c>
      <c r="L2094" s="231">
        <v>0</v>
      </c>
      <c r="M2094" s="231">
        <v>0</v>
      </c>
      <c r="N2094" s="231">
        <v>0</v>
      </c>
      <c r="O2094" s="231">
        <v>0</v>
      </c>
      <c r="P2094" s="231">
        <v>0</v>
      </c>
      <c r="Q2094" s="232">
        <v>11.11</v>
      </c>
      <c r="R2094" s="232">
        <v>0</v>
      </c>
      <c r="S2094" s="232">
        <v>0</v>
      </c>
      <c r="T2094" s="232">
        <v>0</v>
      </c>
      <c r="U2094" s="232">
        <v>0</v>
      </c>
      <c r="V2094" s="232">
        <v>0</v>
      </c>
      <c r="W2094" s="232">
        <v>0</v>
      </c>
      <c r="X2094" s="232">
        <v>0</v>
      </c>
      <c r="Y2094" s="232">
        <v>0</v>
      </c>
      <c r="Z2094" s="233">
        <v>45991</v>
      </c>
      <c r="AA2094" s="234">
        <v>1</v>
      </c>
      <c r="AB2094" s="232">
        <v>11.11</v>
      </c>
    </row>
    <row r="2095" spans="1:28" x14ac:dyDescent="0.25">
      <c r="A2095" s="16" t="s">
        <v>873</v>
      </c>
      <c r="B2095" s="16" t="s">
        <v>3474</v>
      </c>
      <c r="C2095" s="16" t="s">
        <v>7758</v>
      </c>
      <c r="D2095" s="16" t="s">
        <v>7759</v>
      </c>
      <c r="F2095" s="16" t="s">
        <v>3640</v>
      </c>
      <c r="G2095" s="16" t="s">
        <v>3641</v>
      </c>
      <c r="H2095" s="231">
        <v>2</v>
      </c>
      <c r="I2095" s="231">
        <v>0</v>
      </c>
      <c r="J2095" s="231">
        <v>0</v>
      </c>
      <c r="K2095" s="231">
        <v>0</v>
      </c>
      <c r="L2095" s="231">
        <v>0</v>
      </c>
      <c r="M2095" s="231">
        <v>0</v>
      </c>
      <c r="N2095" s="231">
        <v>0</v>
      </c>
      <c r="O2095" s="231">
        <v>0</v>
      </c>
      <c r="P2095" s="231">
        <v>0</v>
      </c>
      <c r="Q2095" s="232">
        <v>0</v>
      </c>
      <c r="R2095" s="232">
        <v>0</v>
      </c>
      <c r="S2095" s="232">
        <v>0</v>
      </c>
      <c r="T2095" s="232">
        <v>0</v>
      </c>
      <c r="U2095" s="232">
        <v>0</v>
      </c>
      <c r="V2095" s="232">
        <v>0</v>
      </c>
      <c r="W2095" s="232">
        <v>0</v>
      </c>
      <c r="X2095" s="232">
        <v>0</v>
      </c>
      <c r="Y2095" s="232">
        <v>0</v>
      </c>
      <c r="Z2095" s="233">
        <v>45991</v>
      </c>
      <c r="AA2095" s="234">
        <v>2</v>
      </c>
      <c r="AB2095" s="232">
        <v>0</v>
      </c>
    </row>
    <row r="2096" spans="1:28" x14ac:dyDescent="0.25">
      <c r="A2096" s="16" t="s">
        <v>873</v>
      </c>
      <c r="B2096" s="16" t="s">
        <v>3474</v>
      </c>
      <c r="C2096" s="16" t="s">
        <v>7760</v>
      </c>
      <c r="D2096" s="16" t="s">
        <v>7761</v>
      </c>
      <c r="F2096" s="16" t="s">
        <v>3640</v>
      </c>
      <c r="G2096" s="16" t="s">
        <v>3641</v>
      </c>
      <c r="H2096" s="231">
        <v>1</v>
      </c>
      <c r="I2096" s="231">
        <v>0</v>
      </c>
      <c r="J2096" s="231">
        <v>0</v>
      </c>
      <c r="K2096" s="231">
        <v>0</v>
      </c>
      <c r="L2096" s="231">
        <v>0</v>
      </c>
      <c r="M2096" s="231">
        <v>0</v>
      </c>
      <c r="N2096" s="231">
        <v>0</v>
      </c>
      <c r="O2096" s="231">
        <v>0</v>
      </c>
      <c r="P2096" s="231">
        <v>0</v>
      </c>
      <c r="Q2096" s="232">
        <v>0.01</v>
      </c>
      <c r="R2096" s="232">
        <v>0</v>
      </c>
      <c r="S2096" s="232">
        <v>0</v>
      </c>
      <c r="T2096" s="232">
        <v>0</v>
      </c>
      <c r="U2096" s="232">
        <v>0</v>
      </c>
      <c r="V2096" s="232">
        <v>0</v>
      </c>
      <c r="W2096" s="232">
        <v>0</v>
      </c>
      <c r="X2096" s="232">
        <v>0</v>
      </c>
      <c r="Y2096" s="232">
        <v>0</v>
      </c>
      <c r="Z2096" s="233">
        <v>45991</v>
      </c>
      <c r="AA2096" s="234">
        <v>1</v>
      </c>
      <c r="AB2096" s="232">
        <v>0.01</v>
      </c>
    </row>
    <row r="2097" spans="1:28" x14ac:dyDescent="0.25">
      <c r="A2097" s="16" t="s">
        <v>873</v>
      </c>
      <c r="B2097" s="16" t="s">
        <v>3474</v>
      </c>
      <c r="C2097" s="16" t="s">
        <v>7762</v>
      </c>
      <c r="D2097" s="16" t="s">
        <v>7763</v>
      </c>
      <c r="F2097" s="16" t="s">
        <v>3640</v>
      </c>
      <c r="G2097" s="16" t="s">
        <v>3641</v>
      </c>
      <c r="H2097" s="231">
        <v>1</v>
      </c>
      <c r="I2097" s="231">
        <v>0</v>
      </c>
      <c r="J2097" s="231">
        <v>0</v>
      </c>
      <c r="K2097" s="231">
        <v>0</v>
      </c>
      <c r="L2097" s="231">
        <v>0</v>
      </c>
      <c r="M2097" s="231">
        <v>0</v>
      </c>
      <c r="N2097" s="231">
        <v>0</v>
      </c>
      <c r="O2097" s="231">
        <v>0</v>
      </c>
      <c r="P2097" s="231">
        <v>0</v>
      </c>
      <c r="Q2097" s="232">
        <v>0.01</v>
      </c>
      <c r="R2097" s="232">
        <v>0</v>
      </c>
      <c r="S2097" s="232">
        <v>0</v>
      </c>
      <c r="T2097" s="232">
        <v>0</v>
      </c>
      <c r="U2097" s="232">
        <v>0</v>
      </c>
      <c r="V2097" s="232">
        <v>0</v>
      </c>
      <c r="W2097" s="232">
        <v>0</v>
      </c>
      <c r="X2097" s="232">
        <v>0</v>
      </c>
      <c r="Y2097" s="232">
        <v>0</v>
      </c>
      <c r="Z2097" s="233">
        <v>45991</v>
      </c>
      <c r="AA2097" s="234">
        <v>1</v>
      </c>
      <c r="AB2097" s="232">
        <v>0.01</v>
      </c>
    </row>
    <row r="2098" spans="1:28" x14ac:dyDescent="0.25">
      <c r="A2098" s="16" t="s">
        <v>873</v>
      </c>
      <c r="B2098" s="16" t="s">
        <v>3474</v>
      </c>
      <c r="C2098" s="16" t="s">
        <v>7764</v>
      </c>
      <c r="D2098" s="16" t="s">
        <v>7765</v>
      </c>
      <c r="F2098" s="16" t="s">
        <v>3640</v>
      </c>
      <c r="G2098" s="16" t="s">
        <v>3641</v>
      </c>
      <c r="H2098" s="231">
        <v>2</v>
      </c>
      <c r="I2098" s="231">
        <v>0</v>
      </c>
      <c r="J2098" s="231">
        <v>0</v>
      </c>
      <c r="K2098" s="231">
        <v>0</v>
      </c>
      <c r="L2098" s="231">
        <v>0</v>
      </c>
      <c r="M2098" s="231">
        <v>0</v>
      </c>
      <c r="N2098" s="231">
        <v>0</v>
      </c>
      <c r="O2098" s="231">
        <v>0</v>
      </c>
      <c r="P2098" s="231">
        <v>0</v>
      </c>
      <c r="Q2098" s="232">
        <v>0.02</v>
      </c>
      <c r="R2098" s="232">
        <v>0</v>
      </c>
      <c r="S2098" s="232">
        <v>0</v>
      </c>
      <c r="T2098" s="232">
        <v>0</v>
      </c>
      <c r="U2098" s="232">
        <v>0</v>
      </c>
      <c r="V2098" s="232">
        <v>0</v>
      </c>
      <c r="W2098" s="232">
        <v>0</v>
      </c>
      <c r="X2098" s="232">
        <v>0</v>
      </c>
      <c r="Y2098" s="232">
        <v>0</v>
      </c>
      <c r="Z2098" s="233">
        <v>45991</v>
      </c>
      <c r="AA2098" s="234">
        <v>2</v>
      </c>
      <c r="AB2098" s="232">
        <v>0.02</v>
      </c>
    </row>
    <row r="2099" spans="1:28" x14ac:dyDescent="0.25">
      <c r="A2099" s="16" t="s">
        <v>2253</v>
      </c>
      <c r="B2099" s="16" t="s">
        <v>3348</v>
      </c>
      <c r="C2099" s="16" t="s">
        <v>7766</v>
      </c>
      <c r="D2099" s="16" t="s">
        <v>7767</v>
      </c>
      <c r="F2099" s="16" t="s">
        <v>3640</v>
      </c>
      <c r="G2099" s="16" t="s">
        <v>3641</v>
      </c>
      <c r="H2099" s="231">
        <v>2</v>
      </c>
      <c r="I2099" s="231">
        <v>0</v>
      </c>
      <c r="J2099" s="231">
        <v>0</v>
      </c>
      <c r="K2099" s="231">
        <v>0</v>
      </c>
      <c r="L2099" s="231">
        <v>0</v>
      </c>
      <c r="M2099" s="231">
        <v>0</v>
      </c>
      <c r="N2099" s="231">
        <v>0</v>
      </c>
      <c r="O2099" s="231">
        <v>0</v>
      </c>
      <c r="P2099" s="231">
        <v>0</v>
      </c>
      <c r="Q2099" s="232">
        <v>0.02</v>
      </c>
      <c r="R2099" s="232">
        <v>0</v>
      </c>
      <c r="S2099" s="232">
        <v>0</v>
      </c>
      <c r="T2099" s="232">
        <v>0</v>
      </c>
      <c r="U2099" s="232">
        <v>0</v>
      </c>
      <c r="V2099" s="232">
        <v>0</v>
      </c>
      <c r="W2099" s="232">
        <v>0</v>
      </c>
      <c r="X2099" s="232">
        <v>0</v>
      </c>
      <c r="Y2099" s="232">
        <v>0</v>
      </c>
      <c r="Z2099" s="233">
        <v>45991</v>
      </c>
      <c r="AA2099" s="234">
        <v>2</v>
      </c>
      <c r="AB2099" s="232">
        <v>0.02</v>
      </c>
    </row>
    <row r="2100" spans="1:28" x14ac:dyDescent="0.25">
      <c r="A2100" s="16" t="s">
        <v>2253</v>
      </c>
      <c r="B2100" s="16" t="s">
        <v>3348</v>
      </c>
      <c r="C2100" s="16" t="s">
        <v>7768</v>
      </c>
      <c r="D2100" s="16" t="s">
        <v>7769</v>
      </c>
      <c r="F2100" s="16" t="s">
        <v>3640</v>
      </c>
      <c r="G2100" s="16" t="s">
        <v>3641</v>
      </c>
      <c r="H2100" s="231">
        <v>5</v>
      </c>
      <c r="I2100" s="231">
        <v>0</v>
      </c>
      <c r="J2100" s="231">
        <v>0</v>
      </c>
      <c r="K2100" s="231">
        <v>0</v>
      </c>
      <c r="L2100" s="231">
        <v>0</v>
      </c>
      <c r="M2100" s="231">
        <v>0</v>
      </c>
      <c r="N2100" s="231">
        <v>0</v>
      </c>
      <c r="O2100" s="231">
        <v>0</v>
      </c>
      <c r="P2100" s="231">
        <v>0</v>
      </c>
      <c r="Q2100" s="232">
        <v>0.05</v>
      </c>
      <c r="R2100" s="232">
        <v>0</v>
      </c>
      <c r="S2100" s="232">
        <v>0</v>
      </c>
      <c r="T2100" s="232">
        <v>0</v>
      </c>
      <c r="U2100" s="232">
        <v>0</v>
      </c>
      <c r="V2100" s="232">
        <v>0</v>
      </c>
      <c r="W2100" s="232">
        <v>0</v>
      </c>
      <c r="X2100" s="232">
        <v>0</v>
      </c>
      <c r="Y2100" s="232">
        <v>0</v>
      </c>
      <c r="Z2100" s="233">
        <v>45991</v>
      </c>
      <c r="AA2100" s="234">
        <v>5</v>
      </c>
      <c r="AB2100" s="232">
        <v>0.05</v>
      </c>
    </row>
    <row r="2101" spans="1:28" x14ac:dyDescent="0.25">
      <c r="A2101" s="16" t="s">
        <v>2253</v>
      </c>
      <c r="B2101" s="16" t="s">
        <v>3348</v>
      </c>
      <c r="C2101" s="16" t="s">
        <v>7770</v>
      </c>
      <c r="D2101" s="16" t="s">
        <v>7771</v>
      </c>
      <c r="F2101" s="16" t="s">
        <v>3640</v>
      </c>
      <c r="G2101" s="16" t="s">
        <v>3641</v>
      </c>
      <c r="H2101" s="231">
        <v>3</v>
      </c>
      <c r="I2101" s="231">
        <v>0</v>
      </c>
      <c r="J2101" s="231">
        <v>0</v>
      </c>
      <c r="K2101" s="231">
        <v>0</v>
      </c>
      <c r="L2101" s="231">
        <v>0</v>
      </c>
      <c r="M2101" s="231">
        <v>0</v>
      </c>
      <c r="N2101" s="231">
        <v>0</v>
      </c>
      <c r="O2101" s="231">
        <v>0</v>
      </c>
      <c r="P2101" s="231">
        <v>0</v>
      </c>
      <c r="Q2101" s="232">
        <v>0.03</v>
      </c>
      <c r="R2101" s="232">
        <v>0</v>
      </c>
      <c r="S2101" s="232">
        <v>0</v>
      </c>
      <c r="T2101" s="232">
        <v>0</v>
      </c>
      <c r="U2101" s="232">
        <v>0</v>
      </c>
      <c r="V2101" s="232">
        <v>0</v>
      </c>
      <c r="W2101" s="232">
        <v>0</v>
      </c>
      <c r="X2101" s="232">
        <v>0</v>
      </c>
      <c r="Y2101" s="232">
        <v>0</v>
      </c>
      <c r="Z2101" s="233">
        <v>45991</v>
      </c>
      <c r="AA2101" s="234">
        <v>3</v>
      </c>
      <c r="AB2101" s="232">
        <v>0.03</v>
      </c>
    </row>
    <row r="2102" spans="1:28" x14ac:dyDescent="0.25">
      <c r="A2102" s="16" t="s">
        <v>2253</v>
      </c>
      <c r="B2102" s="16" t="s">
        <v>3348</v>
      </c>
      <c r="C2102" s="16" t="s">
        <v>7772</v>
      </c>
      <c r="D2102" s="16" t="s">
        <v>7773</v>
      </c>
      <c r="F2102" s="16" t="s">
        <v>3640</v>
      </c>
      <c r="G2102" s="16" t="s">
        <v>3641</v>
      </c>
      <c r="H2102" s="231">
        <v>5</v>
      </c>
      <c r="I2102" s="231">
        <v>0</v>
      </c>
      <c r="J2102" s="231">
        <v>0</v>
      </c>
      <c r="K2102" s="231">
        <v>0</v>
      </c>
      <c r="L2102" s="231">
        <v>0</v>
      </c>
      <c r="M2102" s="231">
        <v>0</v>
      </c>
      <c r="N2102" s="231">
        <v>0</v>
      </c>
      <c r="O2102" s="231">
        <v>0</v>
      </c>
      <c r="P2102" s="231">
        <v>0</v>
      </c>
      <c r="Q2102" s="232">
        <v>70.72</v>
      </c>
      <c r="R2102" s="232">
        <v>0</v>
      </c>
      <c r="S2102" s="232">
        <v>0</v>
      </c>
      <c r="T2102" s="232">
        <v>0</v>
      </c>
      <c r="U2102" s="232">
        <v>0</v>
      </c>
      <c r="V2102" s="232">
        <v>0</v>
      </c>
      <c r="W2102" s="232">
        <v>0</v>
      </c>
      <c r="X2102" s="232">
        <v>0</v>
      </c>
      <c r="Y2102" s="232">
        <v>0</v>
      </c>
      <c r="Z2102" s="233">
        <v>45991</v>
      </c>
      <c r="AA2102" s="234">
        <v>5</v>
      </c>
      <c r="AB2102" s="232">
        <v>70.72</v>
      </c>
    </row>
    <row r="2103" spans="1:28" x14ac:dyDescent="0.25">
      <c r="A2103" s="16" t="s">
        <v>2253</v>
      </c>
      <c r="B2103" s="16" t="s">
        <v>3348</v>
      </c>
      <c r="C2103" s="16" t="s">
        <v>7774</v>
      </c>
      <c r="D2103" s="16" t="s">
        <v>7775</v>
      </c>
      <c r="F2103" s="16" t="s">
        <v>3640</v>
      </c>
      <c r="G2103" s="16" t="s">
        <v>3641</v>
      </c>
      <c r="H2103" s="231">
        <v>3</v>
      </c>
      <c r="I2103" s="231">
        <v>0</v>
      </c>
      <c r="J2103" s="231">
        <v>0</v>
      </c>
      <c r="K2103" s="231">
        <v>0</v>
      </c>
      <c r="L2103" s="231">
        <v>0</v>
      </c>
      <c r="M2103" s="231">
        <v>0</v>
      </c>
      <c r="N2103" s="231">
        <v>0</v>
      </c>
      <c r="O2103" s="231">
        <v>0</v>
      </c>
      <c r="P2103" s="231">
        <v>0</v>
      </c>
      <c r="Q2103" s="232">
        <v>0.03</v>
      </c>
      <c r="R2103" s="232">
        <v>0</v>
      </c>
      <c r="S2103" s="232">
        <v>0</v>
      </c>
      <c r="T2103" s="232">
        <v>0</v>
      </c>
      <c r="U2103" s="232">
        <v>0</v>
      </c>
      <c r="V2103" s="232">
        <v>0</v>
      </c>
      <c r="W2103" s="232">
        <v>0</v>
      </c>
      <c r="X2103" s="232">
        <v>0</v>
      </c>
      <c r="Y2103" s="232">
        <v>0</v>
      </c>
      <c r="Z2103" s="233">
        <v>45991</v>
      </c>
      <c r="AA2103" s="234">
        <v>3</v>
      </c>
      <c r="AB2103" s="232">
        <v>0.03</v>
      </c>
    </row>
    <row r="2104" spans="1:28" x14ac:dyDescent="0.25">
      <c r="A2104" s="16" t="s">
        <v>2253</v>
      </c>
      <c r="B2104" s="16" t="s">
        <v>3348</v>
      </c>
      <c r="C2104" s="16" t="s">
        <v>7776</v>
      </c>
      <c r="D2104" s="16" t="s">
        <v>7777</v>
      </c>
      <c r="F2104" s="16" t="s">
        <v>3640</v>
      </c>
      <c r="G2104" s="16" t="s">
        <v>3641</v>
      </c>
      <c r="H2104" s="231">
        <v>6</v>
      </c>
      <c r="I2104" s="231">
        <v>0</v>
      </c>
      <c r="J2104" s="231">
        <v>0</v>
      </c>
      <c r="K2104" s="231">
        <v>0</v>
      </c>
      <c r="L2104" s="231">
        <v>0</v>
      </c>
      <c r="M2104" s="231">
        <v>0</v>
      </c>
      <c r="N2104" s="231">
        <v>0</v>
      </c>
      <c r="O2104" s="231">
        <v>0</v>
      </c>
      <c r="P2104" s="231">
        <v>0</v>
      </c>
      <c r="Q2104" s="232">
        <v>40.619999999999997</v>
      </c>
      <c r="R2104" s="232">
        <v>0</v>
      </c>
      <c r="S2104" s="232">
        <v>0</v>
      </c>
      <c r="T2104" s="232">
        <v>0</v>
      </c>
      <c r="U2104" s="232">
        <v>0</v>
      </c>
      <c r="V2104" s="232">
        <v>0</v>
      </c>
      <c r="W2104" s="232">
        <v>0</v>
      </c>
      <c r="X2104" s="232">
        <v>0</v>
      </c>
      <c r="Y2104" s="232">
        <v>0</v>
      </c>
      <c r="Z2104" s="233">
        <v>45991</v>
      </c>
      <c r="AA2104" s="234">
        <v>6</v>
      </c>
      <c r="AB2104" s="232">
        <v>40.619999999999997</v>
      </c>
    </row>
    <row r="2105" spans="1:28" x14ac:dyDescent="0.25">
      <c r="A2105" s="16" t="s">
        <v>2253</v>
      </c>
      <c r="B2105" s="16" t="s">
        <v>3348</v>
      </c>
      <c r="C2105" s="16" t="s">
        <v>7778</v>
      </c>
      <c r="D2105" s="16" t="s">
        <v>7779</v>
      </c>
      <c r="F2105" s="16" t="s">
        <v>3640</v>
      </c>
      <c r="G2105" s="16" t="s">
        <v>3641</v>
      </c>
      <c r="H2105" s="231">
        <v>6</v>
      </c>
      <c r="I2105" s="231">
        <v>0</v>
      </c>
      <c r="J2105" s="231">
        <v>0</v>
      </c>
      <c r="K2105" s="231">
        <v>0</v>
      </c>
      <c r="L2105" s="231">
        <v>0</v>
      </c>
      <c r="M2105" s="231">
        <v>0</v>
      </c>
      <c r="N2105" s="231">
        <v>0</v>
      </c>
      <c r="O2105" s="231">
        <v>0</v>
      </c>
      <c r="P2105" s="231">
        <v>0</v>
      </c>
      <c r="Q2105" s="232">
        <v>43.83</v>
      </c>
      <c r="R2105" s="232">
        <v>0</v>
      </c>
      <c r="S2105" s="232">
        <v>0</v>
      </c>
      <c r="T2105" s="232">
        <v>0</v>
      </c>
      <c r="U2105" s="232">
        <v>0</v>
      </c>
      <c r="V2105" s="232">
        <v>0</v>
      </c>
      <c r="W2105" s="232">
        <v>0</v>
      </c>
      <c r="X2105" s="232">
        <v>0</v>
      </c>
      <c r="Y2105" s="232">
        <v>0</v>
      </c>
      <c r="Z2105" s="233">
        <v>45991</v>
      </c>
      <c r="AA2105" s="234">
        <v>6</v>
      </c>
      <c r="AB2105" s="232">
        <v>43.83</v>
      </c>
    </row>
    <row r="2106" spans="1:28" x14ac:dyDescent="0.25">
      <c r="A2106" s="16" t="s">
        <v>2253</v>
      </c>
      <c r="B2106" s="16" t="s">
        <v>3348</v>
      </c>
      <c r="C2106" s="16" t="s">
        <v>7780</v>
      </c>
      <c r="D2106" s="16" t="s">
        <v>7781</v>
      </c>
      <c r="F2106" s="16" t="s">
        <v>3640</v>
      </c>
      <c r="G2106" s="16" t="s">
        <v>3641</v>
      </c>
      <c r="H2106" s="231">
        <v>4</v>
      </c>
      <c r="I2106" s="231">
        <v>0</v>
      </c>
      <c r="J2106" s="231">
        <v>0</v>
      </c>
      <c r="K2106" s="231">
        <v>0</v>
      </c>
      <c r="L2106" s="231">
        <v>0</v>
      </c>
      <c r="M2106" s="231">
        <v>0</v>
      </c>
      <c r="N2106" s="231">
        <v>0</v>
      </c>
      <c r="O2106" s="231">
        <v>0</v>
      </c>
      <c r="P2106" s="231">
        <v>0</v>
      </c>
      <c r="Q2106" s="232">
        <v>0.04</v>
      </c>
      <c r="R2106" s="232">
        <v>0</v>
      </c>
      <c r="S2106" s="232">
        <v>0</v>
      </c>
      <c r="T2106" s="232">
        <v>0</v>
      </c>
      <c r="U2106" s="232">
        <v>0</v>
      </c>
      <c r="V2106" s="232">
        <v>0</v>
      </c>
      <c r="W2106" s="232">
        <v>0</v>
      </c>
      <c r="X2106" s="232">
        <v>0</v>
      </c>
      <c r="Y2106" s="232">
        <v>0</v>
      </c>
      <c r="Z2106" s="233">
        <v>45991</v>
      </c>
      <c r="AA2106" s="234">
        <v>4</v>
      </c>
      <c r="AB2106" s="232">
        <v>0.04</v>
      </c>
    </row>
    <row r="2107" spans="1:28" x14ac:dyDescent="0.25">
      <c r="A2107" s="16" t="s">
        <v>2253</v>
      </c>
      <c r="B2107" s="16" t="s">
        <v>3348</v>
      </c>
      <c r="C2107" s="16" t="s">
        <v>7782</v>
      </c>
      <c r="D2107" s="16" t="s">
        <v>7783</v>
      </c>
      <c r="F2107" s="16" t="s">
        <v>3640</v>
      </c>
      <c r="G2107" s="16" t="s">
        <v>3641</v>
      </c>
      <c r="H2107" s="238">
        <v>6</v>
      </c>
      <c r="I2107" s="238">
        <v>0</v>
      </c>
      <c r="J2107" s="238">
        <v>0</v>
      </c>
      <c r="K2107" s="238">
        <v>0</v>
      </c>
      <c r="L2107" s="238">
        <v>0</v>
      </c>
      <c r="M2107" s="238">
        <v>0</v>
      </c>
      <c r="N2107" s="238">
        <v>0</v>
      </c>
      <c r="O2107" s="238">
        <v>0</v>
      </c>
      <c r="P2107" s="238">
        <v>0</v>
      </c>
      <c r="Q2107" s="232">
        <v>0.06</v>
      </c>
      <c r="R2107" s="232">
        <v>0</v>
      </c>
      <c r="S2107" s="232">
        <v>0</v>
      </c>
      <c r="T2107" s="232">
        <v>0</v>
      </c>
      <c r="U2107" s="232">
        <v>0</v>
      </c>
      <c r="V2107" s="232">
        <v>0</v>
      </c>
      <c r="W2107" s="232">
        <v>0</v>
      </c>
      <c r="X2107" s="232">
        <v>0</v>
      </c>
      <c r="Y2107" s="232">
        <v>0</v>
      </c>
      <c r="Z2107" s="233">
        <v>45991</v>
      </c>
      <c r="AA2107" s="234">
        <v>6</v>
      </c>
      <c r="AB2107" s="232">
        <v>0.06</v>
      </c>
    </row>
    <row r="2108" spans="1:28" x14ac:dyDescent="0.25">
      <c r="A2108" s="16" t="s">
        <v>2253</v>
      </c>
      <c r="B2108" s="16" t="s">
        <v>3348</v>
      </c>
      <c r="C2108" s="16" t="s">
        <v>7784</v>
      </c>
      <c r="D2108" s="16" t="s">
        <v>7785</v>
      </c>
      <c r="F2108" s="16" t="s">
        <v>3640</v>
      </c>
      <c r="G2108" s="16" t="s">
        <v>3641</v>
      </c>
      <c r="H2108" s="238">
        <v>6</v>
      </c>
      <c r="I2108" s="238">
        <v>0</v>
      </c>
      <c r="J2108" s="238">
        <v>0</v>
      </c>
      <c r="K2108" s="238">
        <v>0</v>
      </c>
      <c r="L2108" s="238">
        <v>0</v>
      </c>
      <c r="M2108" s="238">
        <v>0</v>
      </c>
      <c r="N2108" s="238">
        <v>0</v>
      </c>
      <c r="O2108" s="238">
        <v>0</v>
      </c>
      <c r="P2108" s="238">
        <v>0</v>
      </c>
      <c r="Q2108" s="232">
        <v>0.06</v>
      </c>
      <c r="R2108" s="232">
        <v>0</v>
      </c>
      <c r="S2108" s="232">
        <v>0</v>
      </c>
      <c r="T2108" s="232">
        <v>0</v>
      </c>
      <c r="U2108" s="232">
        <v>0</v>
      </c>
      <c r="V2108" s="232">
        <v>0</v>
      </c>
      <c r="W2108" s="232">
        <v>0</v>
      </c>
      <c r="X2108" s="232">
        <v>0</v>
      </c>
      <c r="Y2108" s="232">
        <v>0</v>
      </c>
      <c r="Z2108" s="233">
        <v>45991</v>
      </c>
      <c r="AA2108" s="234">
        <v>6</v>
      </c>
      <c r="AB2108" s="232">
        <v>0.06</v>
      </c>
    </row>
    <row r="2109" spans="1:28" x14ac:dyDescent="0.25">
      <c r="A2109" s="16" t="s">
        <v>2253</v>
      </c>
      <c r="B2109" s="16" t="s">
        <v>3348</v>
      </c>
      <c r="C2109" s="16" t="s">
        <v>7786</v>
      </c>
      <c r="D2109" s="16" t="s">
        <v>7787</v>
      </c>
      <c r="F2109" s="16" t="s">
        <v>3640</v>
      </c>
      <c r="G2109" s="16" t="s">
        <v>3641</v>
      </c>
      <c r="H2109" s="238">
        <v>6</v>
      </c>
      <c r="I2109" s="238">
        <v>0</v>
      </c>
      <c r="J2109" s="238">
        <v>0</v>
      </c>
      <c r="K2109" s="238">
        <v>0</v>
      </c>
      <c r="L2109" s="238">
        <v>0</v>
      </c>
      <c r="M2109" s="238">
        <v>0</v>
      </c>
      <c r="N2109" s="238">
        <v>0</v>
      </c>
      <c r="O2109" s="238">
        <v>0</v>
      </c>
      <c r="P2109" s="238">
        <v>0</v>
      </c>
      <c r="Q2109" s="232">
        <v>30.58</v>
      </c>
      <c r="R2109" s="232">
        <v>0</v>
      </c>
      <c r="S2109" s="232">
        <v>0</v>
      </c>
      <c r="T2109" s="232">
        <v>0</v>
      </c>
      <c r="U2109" s="232">
        <v>0</v>
      </c>
      <c r="V2109" s="232">
        <v>0</v>
      </c>
      <c r="W2109" s="232">
        <v>0</v>
      </c>
      <c r="X2109" s="232">
        <v>0</v>
      </c>
      <c r="Y2109" s="232">
        <v>0</v>
      </c>
      <c r="Z2109" s="233">
        <v>45991</v>
      </c>
      <c r="AA2109" s="234">
        <v>6</v>
      </c>
      <c r="AB2109" s="232">
        <v>30.58</v>
      </c>
    </row>
    <row r="2110" spans="1:28" x14ac:dyDescent="0.25">
      <c r="A2110" s="16" t="s">
        <v>2253</v>
      </c>
      <c r="B2110" s="16" t="s">
        <v>3348</v>
      </c>
      <c r="C2110" s="16" t="s">
        <v>7788</v>
      </c>
      <c r="D2110" s="16" t="s">
        <v>7789</v>
      </c>
      <c r="F2110" s="16" t="s">
        <v>3640</v>
      </c>
      <c r="G2110" s="16" t="s">
        <v>3641</v>
      </c>
      <c r="H2110" s="238">
        <v>6</v>
      </c>
      <c r="I2110" s="238">
        <v>0</v>
      </c>
      <c r="J2110" s="238">
        <v>0</v>
      </c>
      <c r="K2110" s="238">
        <v>0</v>
      </c>
      <c r="L2110" s="238">
        <v>0</v>
      </c>
      <c r="M2110" s="238">
        <v>0</v>
      </c>
      <c r="N2110" s="238">
        <v>0</v>
      </c>
      <c r="O2110" s="238">
        <v>0</v>
      </c>
      <c r="P2110" s="238">
        <v>0</v>
      </c>
      <c r="Q2110" s="232">
        <v>24.56</v>
      </c>
      <c r="R2110" s="232">
        <v>0</v>
      </c>
      <c r="S2110" s="232">
        <v>0</v>
      </c>
      <c r="T2110" s="232">
        <v>0</v>
      </c>
      <c r="U2110" s="232">
        <v>0</v>
      </c>
      <c r="V2110" s="232">
        <v>0</v>
      </c>
      <c r="W2110" s="232">
        <v>0</v>
      </c>
      <c r="X2110" s="232">
        <v>0</v>
      </c>
      <c r="Y2110" s="232">
        <v>0</v>
      </c>
      <c r="Z2110" s="233">
        <v>45991</v>
      </c>
      <c r="AA2110" s="234">
        <v>6</v>
      </c>
      <c r="AB2110" s="232">
        <v>24.56</v>
      </c>
    </row>
    <row r="2111" spans="1:28" x14ac:dyDescent="0.25">
      <c r="A2111" s="16" t="s">
        <v>2253</v>
      </c>
      <c r="B2111" s="16" t="s">
        <v>3348</v>
      </c>
      <c r="C2111" s="16" t="s">
        <v>7790</v>
      </c>
      <c r="D2111" s="16" t="s">
        <v>7791</v>
      </c>
      <c r="F2111" s="16" t="s">
        <v>3640</v>
      </c>
      <c r="G2111" s="16" t="s">
        <v>3641</v>
      </c>
      <c r="H2111" s="238">
        <v>10</v>
      </c>
      <c r="I2111" s="238">
        <v>0</v>
      </c>
      <c r="J2111" s="238">
        <v>0</v>
      </c>
      <c r="K2111" s="238">
        <v>0</v>
      </c>
      <c r="L2111" s="238">
        <v>0</v>
      </c>
      <c r="M2111" s="238">
        <v>0</v>
      </c>
      <c r="N2111" s="238">
        <v>0</v>
      </c>
      <c r="O2111" s="238">
        <v>0</v>
      </c>
      <c r="P2111" s="238">
        <v>0</v>
      </c>
      <c r="Q2111" s="232">
        <v>42.6</v>
      </c>
      <c r="R2111" s="232">
        <v>0</v>
      </c>
      <c r="S2111" s="232">
        <v>0</v>
      </c>
      <c r="T2111" s="232">
        <v>0</v>
      </c>
      <c r="U2111" s="232">
        <v>0</v>
      </c>
      <c r="V2111" s="232">
        <v>0</v>
      </c>
      <c r="W2111" s="232">
        <v>0</v>
      </c>
      <c r="X2111" s="232">
        <v>0</v>
      </c>
      <c r="Y2111" s="232">
        <v>0</v>
      </c>
      <c r="Z2111" s="233">
        <v>45991</v>
      </c>
      <c r="AA2111" s="234">
        <v>10</v>
      </c>
      <c r="AB2111" s="232">
        <v>42.6</v>
      </c>
    </row>
    <row r="2112" spans="1:28" x14ac:dyDescent="0.25">
      <c r="A2112" s="16" t="s">
        <v>2253</v>
      </c>
      <c r="B2112" s="16" t="s">
        <v>3348</v>
      </c>
      <c r="C2112" s="16" t="s">
        <v>7792</v>
      </c>
      <c r="D2112" s="16" t="s">
        <v>7793</v>
      </c>
      <c r="F2112" s="16" t="s">
        <v>3640</v>
      </c>
      <c r="G2112" s="16" t="s">
        <v>3641</v>
      </c>
      <c r="H2112" s="231">
        <v>11</v>
      </c>
      <c r="I2112" s="231">
        <v>0</v>
      </c>
      <c r="J2112" s="231">
        <v>0</v>
      </c>
      <c r="K2112" s="231">
        <v>0</v>
      </c>
      <c r="L2112" s="231">
        <v>0</v>
      </c>
      <c r="M2112" s="231">
        <v>0</v>
      </c>
      <c r="N2112" s="231">
        <v>0</v>
      </c>
      <c r="O2112" s="231">
        <v>0</v>
      </c>
      <c r="P2112" s="231">
        <v>0</v>
      </c>
      <c r="Q2112" s="232">
        <v>0.11</v>
      </c>
      <c r="R2112" s="232">
        <v>0</v>
      </c>
      <c r="S2112" s="232">
        <v>0</v>
      </c>
      <c r="T2112" s="232">
        <v>0</v>
      </c>
      <c r="U2112" s="232">
        <v>0</v>
      </c>
      <c r="V2112" s="232">
        <v>0</v>
      </c>
      <c r="W2112" s="232">
        <v>0</v>
      </c>
      <c r="X2112" s="232">
        <v>0</v>
      </c>
      <c r="Y2112" s="232">
        <v>0</v>
      </c>
      <c r="Z2112" s="233">
        <v>45991</v>
      </c>
      <c r="AA2112" s="234">
        <v>11</v>
      </c>
      <c r="AB2112" s="232">
        <v>0.11</v>
      </c>
    </row>
    <row r="2113" spans="1:28" x14ac:dyDescent="0.25">
      <c r="A2113" s="16" t="s">
        <v>2253</v>
      </c>
      <c r="B2113" s="16" t="s">
        <v>3348</v>
      </c>
      <c r="C2113" s="16" t="s">
        <v>7794</v>
      </c>
      <c r="D2113" s="16" t="s">
        <v>7795</v>
      </c>
      <c r="F2113" s="16" t="s">
        <v>3640</v>
      </c>
      <c r="G2113" s="16" t="s">
        <v>3641</v>
      </c>
      <c r="H2113" s="231">
        <v>10</v>
      </c>
      <c r="I2113" s="231">
        <v>0</v>
      </c>
      <c r="J2113" s="231">
        <v>0</v>
      </c>
      <c r="K2113" s="231">
        <v>0</v>
      </c>
      <c r="L2113" s="231">
        <v>0</v>
      </c>
      <c r="M2113" s="231">
        <v>0</v>
      </c>
      <c r="N2113" s="231">
        <v>0</v>
      </c>
      <c r="O2113" s="231">
        <v>0</v>
      </c>
      <c r="P2113" s="231">
        <v>0</v>
      </c>
      <c r="Q2113" s="232">
        <v>32.46</v>
      </c>
      <c r="R2113" s="232">
        <v>0</v>
      </c>
      <c r="S2113" s="232">
        <v>0</v>
      </c>
      <c r="T2113" s="232">
        <v>0</v>
      </c>
      <c r="U2113" s="232">
        <v>0</v>
      </c>
      <c r="V2113" s="232">
        <v>0</v>
      </c>
      <c r="W2113" s="232">
        <v>0</v>
      </c>
      <c r="X2113" s="232">
        <v>0</v>
      </c>
      <c r="Y2113" s="232">
        <v>0</v>
      </c>
      <c r="Z2113" s="233">
        <v>45991</v>
      </c>
      <c r="AA2113" s="234">
        <v>10</v>
      </c>
      <c r="AB2113" s="232">
        <v>32.46</v>
      </c>
    </row>
    <row r="2114" spans="1:28" x14ac:dyDescent="0.25">
      <c r="A2114" s="16" t="s">
        <v>2253</v>
      </c>
      <c r="B2114" s="16" t="s">
        <v>3348</v>
      </c>
      <c r="C2114" s="16" t="s">
        <v>7796</v>
      </c>
      <c r="D2114" s="16" t="s">
        <v>7797</v>
      </c>
      <c r="F2114" s="16" t="s">
        <v>3640</v>
      </c>
      <c r="G2114" s="16" t="s">
        <v>3641</v>
      </c>
      <c r="H2114" s="231">
        <v>2</v>
      </c>
      <c r="I2114" s="231">
        <v>0</v>
      </c>
      <c r="J2114" s="231">
        <v>0</v>
      </c>
      <c r="K2114" s="231">
        <v>0</v>
      </c>
      <c r="L2114" s="231">
        <v>0</v>
      </c>
      <c r="M2114" s="231">
        <v>0</v>
      </c>
      <c r="N2114" s="231">
        <v>0</v>
      </c>
      <c r="O2114" s="231">
        <v>0</v>
      </c>
      <c r="P2114" s="231">
        <v>0</v>
      </c>
      <c r="Q2114" s="232">
        <v>0.02</v>
      </c>
      <c r="R2114" s="232">
        <v>0</v>
      </c>
      <c r="S2114" s="232">
        <v>0</v>
      </c>
      <c r="T2114" s="232">
        <v>0</v>
      </c>
      <c r="U2114" s="232">
        <v>0</v>
      </c>
      <c r="V2114" s="232">
        <v>0</v>
      </c>
      <c r="W2114" s="232">
        <v>0</v>
      </c>
      <c r="X2114" s="232">
        <v>0</v>
      </c>
      <c r="Y2114" s="232">
        <v>0</v>
      </c>
      <c r="Z2114" s="233">
        <v>45991</v>
      </c>
      <c r="AA2114" s="234">
        <v>2</v>
      </c>
      <c r="AB2114" s="232">
        <v>0.02</v>
      </c>
    </row>
    <row r="2115" spans="1:28" x14ac:dyDescent="0.25">
      <c r="A2115" s="16" t="s">
        <v>2253</v>
      </c>
      <c r="B2115" s="16" t="s">
        <v>3348</v>
      </c>
      <c r="C2115" s="16" t="s">
        <v>7798</v>
      </c>
      <c r="D2115" s="16" t="s">
        <v>7799</v>
      </c>
      <c r="F2115" s="16" t="s">
        <v>3640</v>
      </c>
      <c r="G2115" s="16" t="s">
        <v>3641</v>
      </c>
      <c r="H2115" s="231">
        <v>5</v>
      </c>
      <c r="I2115" s="231">
        <v>0</v>
      </c>
      <c r="J2115" s="231">
        <v>0</v>
      </c>
      <c r="K2115" s="231">
        <v>0</v>
      </c>
      <c r="L2115" s="231">
        <v>0</v>
      </c>
      <c r="M2115" s="231">
        <v>0</v>
      </c>
      <c r="N2115" s="231">
        <v>0</v>
      </c>
      <c r="O2115" s="231">
        <v>0</v>
      </c>
      <c r="P2115" s="231">
        <v>0</v>
      </c>
      <c r="Q2115" s="232">
        <v>0.05</v>
      </c>
      <c r="R2115" s="232">
        <v>0</v>
      </c>
      <c r="S2115" s="232">
        <v>0</v>
      </c>
      <c r="T2115" s="232">
        <v>0</v>
      </c>
      <c r="U2115" s="232">
        <v>0</v>
      </c>
      <c r="V2115" s="232">
        <v>0</v>
      </c>
      <c r="W2115" s="232">
        <v>0</v>
      </c>
      <c r="X2115" s="232">
        <v>0</v>
      </c>
      <c r="Y2115" s="232">
        <v>0</v>
      </c>
      <c r="Z2115" s="233">
        <v>45991</v>
      </c>
      <c r="AA2115" s="234">
        <v>5</v>
      </c>
      <c r="AB2115" s="232">
        <v>0.05</v>
      </c>
    </row>
    <row r="2116" spans="1:28" x14ac:dyDescent="0.25">
      <c r="A2116" s="16" t="s">
        <v>2253</v>
      </c>
      <c r="B2116" s="16" t="s">
        <v>3348</v>
      </c>
      <c r="C2116" s="16" t="s">
        <v>7800</v>
      </c>
      <c r="D2116" s="16" t="s">
        <v>7801</v>
      </c>
      <c r="F2116" s="16" t="s">
        <v>3640</v>
      </c>
      <c r="G2116" s="16" t="s">
        <v>3641</v>
      </c>
      <c r="H2116" s="231">
        <v>4</v>
      </c>
      <c r="I2116" s="231">
        <v>0</v>
      </c>
      <c r="J2116" s="231">
        <v>0</v>
      </c>
      <c r="K2116" s="231">
        <v>0</v>
      </c>
      <c r="L2116" s="231">
        <v>0</v>
      </c>
      <c r="M2116" s="231">
        <v>0</v>
      </c>
      <c r="N2116" s="231">
        <v>0</v>
      </c>
      <c r="O2116" s="231">
        <v>0</v>
      </c>
      <c r="P2116" s="231">
        <v>0</v>
      </c>
      <c r="Q2116" s="232">
        <v>0.04</v>
      </c>
      <c r="R2116" s="232">
        <v>0</v>
      </c>
      <c r="S2116" s="232">
        <v>0</v>
      </c>
      <c r="T2116" s="232">
        <v>0</v>
      </c>
      <c r="U2116" s="232">
        <v>0</v>
      </c>
      <c r="V2116" s="232">
        <v>0</v>
      </c>
      <c r="W2116" s="232">
        <v>0</v>
      </c>
      <c r="X2116" s="232">
        <v>0</v>
      </c>
      <c r="Y2116" s="232">
        <v>0</v>
      </c>
      <c r="Z2116" s="233">
        <v>45991</v>
      </c>
      <c r="AA2116" s="234">
        <v>4</v>
      </c>
      <c r="AB2116" s="232">
        <v>0.04</v>
      </c>
    </row>
    <row r="2117" spans="1:28" x14ac:dyDescent="0.25">
      <c r="A2117" s="16" t="s">
        <v>2253</v>
      </c>
      <c r="B2117" s="16" t="s">
        <v>3348</v>
      </c>
      <c r="C2117" s="16" t="s">
        <v>7802</v>
      </c>
      <c r="D2117" s="16" t="s">
        <v>7803</v>
      </c>
      <c r="F2117" s="16" t="s">
        <v>3640</v>
      </c>
      <c r="G2117" s="16" t="s">
        <v>3641</v>
      </c>
      <c r="H2117" s="231">
        <v>3</v>
      </c>
      <c r="I2117" s="231">
        <v>0</v>
      </c>
      <c r="J2117" s="231">
        <v>0</v>
      </c>
      <c r="K2117" s="231">
        <v>0</v>
      </c>
      <c r="L2117" s="231">
        <v>0</v>
      </c>
      <c r="M2117" s="231">
        <v>0</v>
      </c>
      <c r="N2117" s="231">
        <v>0</v>
      </c>
      <c r="O2117" s="231">
        <v>0</v>
      </c>
      <c r="P2117" s="231">
        <v>0</v>
      </c>
      <c r="Q2117" s="232">
        <v>0.03</v>
      </c>
      <c r="R2117" s="232">
        <v>0</v>
      </c>
      <c r="S2117" s="232">
        <v>0</v>
      </c>
      <c r="T2117" s="232">
        <v>0</v>
      </c>
      <c r="U2117" s="232">
        <v>0</v>
      </c>
      <c r="V2117" s="232">
        <v>0</v>
      </c>
      <c r="W2117" s="232">
        <v>0</v>
      </c>
      <c r="X2117" s="232">
        <v>0</v>
      </c>
      <c r="Y2117" s="232">
        <v>0</v>
      </c>
      <c r="Z2117" s="233">
        <v>45991</v>
      </c>
      <c r="AA2117" s="234">
        <v>3</v>
      </c>
      <c r="AB2117" s="232">
        <v>0.03</v>
      </c>
    </row>
    <row r="2118" spans="1:28" x14ac:dyDescent="0.25">
      <c r="A2118" s="16" t="s">
        <v>2253</v>
      </c>
      <c r="B2118" s="16" t="s">
        <v>3348</v>
      </c>
      <c r="C2118" s="16" t="s">
        <v>7804</v>
      </c>
      <c r="D2118" s="16" t="s">
        <v>7805</v>
      </c>
      <c r="F2118" s="16" t="s">
        <v>3640</v>
      </c>
      <c r="G2118" s="16" t="s">
        <v>3641</v>
      </c>
      <c r="H2118" s="231">
        <v>10</v>
      </c>
      <c r="I2118" s="231">
        <v>0</v>
      </c>
      <c r="J2118" s="231">
        <v>0</v>
      </c>
      <c r="K2118" s="231">
        <v>0</v>
      </c>
      <c r="L2118" s="231">
        <v>0</v>
      </c>
      <c r="M2118" s="231">
        <v>0</v>
      </c>
      <c r="N2118" s="231">
        <v>0</v>
      </c>
      <c r="O2118" s="231">
        <v>0</v>
      </c>
      <c r="P2118" s="231">
        <v>0</v>
      </c>
      <c r="Q2118" s="232">
        <v>0.1</v>
      </c>
      <c r="R2118" s="232">
        <v>0</v>
      </c>
      <c r="S2118" s="232">
        <v>0</v>
      </c>
      <c r="T2118" s="232">
        <v>0</v>
      </c>
      <c r="U2118" s="232">
        <v>0</v>
      </c>
      <c r="V2118" s="232">
        <v>0</v>
      </c>
      <c r="W2118" s="232">
        <v>0</v>
      </c>
      <c r="X2118" s="232">
        <v>0</v>
      </c>
      <c r="Y2118" s="232">
        <v>0</v>
      </c>
      <c r="Z2118" s="233">
        <v>45991</v>
      </c>
      <c r="AA2118" s="234">
        <v>10</v>
      </c>
      <c r="AB2118" s="232">
        <v>0.1</v>
      </c>
    </row>
    <row r="2119" spans="1:28" x14ac:dyDescent="0.25">
      <c r="A2119" s="16" t="s">
        <v>2253</v>
      </c>
      <c r="B2119" s="16" t="s">
        <v>3348</v>
      </c>
      <c r="C2119" s="16" t="s">
        <v>7806</v>
      </c>
      <c r="D2119" s="16" t="s">
        <v>7807</v>
      </c>
      <c r="F2119" s="16" t="s">
        <v>3640</v>
      </c>
      <c r="G2119" s="16" t="s">
        <v>3641</v>
      </c>
      <c r="H2119" s="231">
        <v>11</v>
      </c>
      <c r="I2119" s="231">
        <v>0</v>
      </c>
      <c r="J2119" s="231">
        <v>0</v>
      </c>
      <c r="K2119" s="231">
        <v>0</v>
      </c>
      <c r="L2119" s="231">
        <v>0</v>
      </c>
      <c r="M2119" s="231">
        <v>0</v>
      </c>
      <c r="N2119" s="231">
        <v>0</v>
      </c>
      <c r="O2119" s="231">
        <v>0</v>
      </c>
      <c r="P2119" s="231">
        <v>0</v>
      </c>
      <c r="Q2119" s="232">
        <v>0.11</v>
      </c>
      <c r="R2119" s="232">
        <v>0</v>
      </c>
      <c r="S2119" s="232">
        <v>0</v>
      </c>
      <c r="T2119" s="232">
        <v>0</v>
      </c>
      <c r="U2119" s="232">
        <v>0</v>
      </c>
      <c r="V2119" s="232">
        <v>0</v>
      </c>
      <c r="W2119" s="232">
        <v>0</v>
      </c>
      <c r="X2119" s="232">
        <v>0</v>
      </c>
      <c r="Y2119" s="232">
        <v>0</v>
      </c>
      <c r="Z2119" s="233">
        <v>45991</v>
      </c>
      <c r="AA2119" s="234">
        <v>11</v>
      </c>
      <c r="AB2119" s="232">
        <v>0.11</v>
      </c>
    </row>
    <row r="2120" spans="1:28" x14ac:dyDescent="0.25">
      <c r="A2120" s="16" t="s">
        <v>2253</v>
      </c>
      <c r="B2120" s="16" t="s">
        <v>3348</v>
      </c>
      <c r="C2120" s="16" t="s">
        <v>7808</v>
      </c>
      <c r="D2120" s="16" t="s">
        <v>7809</v>
      </c>
      <c r="F2120" s="16" t="s">
        <v>3640</v>
      </c>
      <c r="G2120" s="16" t="s">
        <v>3641</v>
      </c>
      <c r="H2120" s="231">
        <v>2</v>
      </c>
      <c r="I2120" s="231">
        <v>0</v>
      </c>
      <c r="J2120" s="231">
        <v>0</v>
      </c>
      <c r="K2120" s="231">
        <v>0</v>
      </c>
      <c r="L2120" s="231">
        <v>0</v>
      </c>
      <c r="M2120" s="231">
        <v>0</v>
      </c>
      <c r="N2120" s="231">
        <v>0</v>
      </c>
      <c r="O2120" s="231">
        <v>0</v>
      </c>
      <c r="P2120" s="231">
        <v>0</v>
      </c>
      <c r="Q2120" s="232">
        <v>0.02</v>
      </c>
      <c r="R2120" s="232">
        <v>0</v>
      </c>
      <c r="S2120" s="232">
        <v>0</v>
      </c>
      <c r="T2120" s="232">
        <v>0</v>
      </c>
      <c r="U2120" s="232">
        <v>0</v>
      </c>
      <c r="V2120" s="232">
        <v>0</v>
      </c>
      <c r="W2120" s="232">
        <v>0</v>
      </c>
      <c r="X2120" s="232">
        <v>0</v>
      </c>
      <c r="Y2120" s="232">
        <v>0</v>
      </c>
      <c r="Z2120" s="233">
        <v>45991</v>
      </c>
      <c r="AA2120" s="234">
        <v>2</v>
      </c>
      <c r="AB2120" s="232">
        <v>0.02</v>
      </c>
    </row>
    <row r="2121" spans="1:28" x14ac:dyDescent="0.25">
      <c r="A2121" s="16" t="s">
        <v>2253</v>
      </c>
      <c r="B2121" s="16" t="s">
        <v>3348</v>
      </c>
      <c r="C2121" s="16" t="s">
        <v>7810</v>
      </c>
      <c r="D2121" s="16" t="s">
        <v>7811</v>
      </c>
      <c r="F2121" s="16" t="s">
        <v>3640</v>
      </c>
      <c r="G2121" s="16" t="s">
        <v>3641</v>
      </c>
      <c r="H2121" s="231">
        <v>2</v>
      </c>
      <c r="I2121" s="231">
        <v>0</v>
      </c>
      <c r="J2121" s="231">
        <v>0</v>
      </c>
      <c r="K2121" s="231">
        <v>0</v>
      </c>
      <c r="L2121" s="231">
        <v>0</v>
      </c>
      <c r="M2121" s="231">
        <v>0</v>
      </c>
      <c r="N2121" s="231">
        <v>0</v>
      </c>
      <c r="O2121" s="231">
        <v>0</v>
      </c>
      <c r="P2121" s="231">
        <v>0</v>
      </c>
      <c r="Q2121" s="232">
        <v>22.22</v>
      </c>
      <c r="R2121" s="232">
        <v>0</v>
      </c>
      <c r="S2121" s="232">
        <v>0</v>
      </c>
      <c r="T2121" s="232">
        <v>0</v>
      </c>
      <c r="U2121" s="232">
        <v>0</v>
      </c>
      <c r="V2121" s="232">
        <v>0</v>
      </c>
      <c r="W2121" s="232">
        <v>0</v>
      </c>
      <c r="X2121" s="232">
        <v>0</v>
      </c>
      <c r="Y2121" s="232">
        <v>0</v>
      </c>
      <c r="Z2121" s="233">
        <v>45991</v>
      </c>
      <c r="AA2121" s="234">
        <v>2</v>
      </c>
      <c r="AB2121" s="232">
        <v>22.22</v>
      </c>
    </row>
    <row r="2122" spans="1:28" x14ac:dyDescent="0.25">
      <c r="A2122" s="16" t="s">
        <v>873</v>
      </c>
      <c r="B2122" s="16" t="s">
        <v>3474</v>
      </c>
      <c r="C2122" s="16" t="s">
        <v>7810</v>
      </c>
      <c r="D2122" s="16" t="s">
        <v>7811</v>
      </c>
      <c r="F2122" s="16" t="s">
        <v>3640</v>
      </c>
      <c r="G2122" s="16" t="s">
        <v>3641</v>
      </c>
      <c r="H2122" s="231">
        <v>1</v>
      </c>
      <c r="I2122" s="231">
        <v>0</v>
      </c>
      <c r="J2122" s="231">
        <v>0</v>
      </c>
      <c r="K2122" s="231">
        <v>0</v>
      </c>
      <c r="L2122" s="231">
        <v>0</v>
      </c>
      <c r="M2122" s="231">
        <v>0</v>
      </c>
      <c r="N2122" s="231">
        <v>0</v>
      </c>
      <c r="O2122" s="231">
        <v>0</v>
      </c>
      <c r="P2122" s="231">
        <v>0</v>
      </c>
      <c r="Q2122" s="232">
        <v>11.11</v>
      </c>
      <c r="R2122" s="232">
        <v>0</v>
      </c>
      <c r="S2122" s="232">
        <v>0</v>
      </c>
      <c r="T2122" s="232">
        <v>0</v>
      </c>
      <c r="U2122" s="232">
        <v>0</v>
      </c>
      <c r="V2122" s="232">
        <v>0</v>
      </c>
      <c r="W2122" s="232">
        <v>0</v>
      </c>
      <c r="X2122" s="232">
        <v>0</v>
      </c>
      <c r="Y2122" s="232">
        <v>0</v>
      </c>
      <c r="Z2122" s="233">
        <v>45991</v>
      </c>
      <c r="AA2122" s="234">
        <v>1</v>
      </c>
      <c r="AB2122" s="232">
        <v>11.11</v>
      </c>
    </row>
    <row r="2123" spans="1:28" x14ac:dyDescent="0.25">
      <c r="A2123" s="16" t="s">
        <v>873</v>
      </c>
      <c r="B2123" s="16" t="s">
        <v>3474</v>
      </c>
      <c r="C2123" s="16" t="s">
        <v>7812</v>
      </c>
      <c r="D2123" s="16" t="s">
        <v>7813</v>
      </c>
      <c r="F2123" s="16" t="s">
        <v>3640</v>
      </c>
      <c r="G2123" s="16" t="s">
        <v>3641</v>
      </c>
      <c r="H2123" s="231">
        <v>2</v>
      </c>
      <c r="I2123" s="231">
        <v>0</v>
      </c>
      <c r="J2123" s="231">
        <v>0</v>
      </c>
      <c r="K2123" s="231">
        <v>0</v>
      </c>
      <c r="L2123" s="231">
        <v>0</v>
      </c>
      <c r="M2123" s="231">
        <v>0</v>
      </c>
      <c r="N2123" s="231">
        <v>0</v>
      </c>
      <c r="O2123" s="231">
        <v>0</v>
      </c>
      <c r="P2123" s="231">
        <v>0</v>
      </c>
      <c r="Q2123" s="232">
        <v>22.22</v>
      </c>
      <c r="R2123" s="232">
        <v>0</v>
      </c>
      <c r="S2123" s="232">
        <v>0</v>
      </c>
      <c r="T2123" s="232">
        <v>0</v>
      </c>
      <c r="U2123" s="232">
        <v>0</v>
      </c>
      <c r="V2123" s="232">
        <v>0</v>
      </c>
      <c r="W2123" s="232">
        <v>0</v>
      </c>
      <c r="X2123" s="232">
        <v>0</v>
      </c>
      <c r="Y2123" s="232">
        <v>0</v>
      </c>
      <c r="Z2123" s="233">
        <v>45991</v>
      </c>
      <c r="AA2123" s="234">
        <v>2</v>
      </c>
      <c r="AB2123" s="232">
        <v>22.22</v>
      </c>
    </row>
    <row r="2124" spans="1:28" x14ac:dyDescent="0.25">
      <c r="A2124" s="16" t="s">
        <v>873</v>
      </c>
      <c r="B2124" s="16" t="s">
        <v>3474</v>
      </c>
      <c r="C2124" s="16" t="s">
        <v>7814</v>
      </c>
      <c r="D2124" s="16" t="s">
        <v>7815</v>
      </c>
      <c r="F2124" s="16" t="s">
        <v>3640</v>
      </c>
      <c r="G2124" s="16" t="s">
        <v>3641</v>
      </c>
      <c r="H2124" s="231">
        <v>1</v>
      </c>
      <c r="I2124" s="231">
        <v>0</v>
      </c>
      <c r="J2124" s="231">
        <v>0</v>
      </c>
      <c r="K2124" s="231">
        <v>0</v>
      </c>
      <c r="L2124" s="231">
        <v>0</v>
      </c>
      <c r="M2124" s="231">
        <v>0</v>
      </c>
      <c r="N2124" s="231">
        <v>0</v>
      </c>
      <c r="O2124" s="231">
        <v>0</v>
      </c>
      <c r="P2124" s="231">
        <v>0</v>
      </c>
      <c r="Q2124" s="232">
        <v>2.2599999999999998</v>
      </c>
      <c r="R2124" s="232">
        <v>0</v>
      </c>
      <c r="S2124" s="232">
        <v>0</v>
      </c>
      <c r="T2124" s="232">
        <v>0</v>
      </c>
      <c r="U2124" s="232">
        <v>0</v>
      </c>
      <c r="V2124" s="232">
        <v>0</v>
      </c>
      <c r="W2124" s="232">
        <v>0</v>
      </c>
      <c r="X2124" s="232">
        <v>0</v>
      </c>
      <c r="Y2124" s="232">
        <v>0</v>
      </c>
      <c r="Z2124" s="233">
        <v>45991</v>
      </c>
      <c r="AA2124" s="234">
        <v>1</v>
      </c>
      <c r="AB2124" s="232">
        <v>2.2599999999999998</v>
      </c>
    </row>
    <row r="2125" spans="1:28" x14ac:dyDescent="0.25">
      <c r="A2125" s="16" t="s">
        <v>1059</v>
      </c>
      <c r="B2125" s="16" t="s">
        <v>2893</v>
      </c>
      <c r="C2125" s="16" t="s">
        <v>7816</v>
      </c>
      <c r="D2125" s="16" t="s">
        <v>7817</v>
      </c>
      <c r="F2125" s="16" t="s">
        <v>3640</v>
      </c>
      <c r="G2125" s="16" t="s">
        <v>3641</v>
      </c>
      <c r="H2125" s="231">
        <v>1</v>
      </c>
      <c r="I2125" s="231">
        <v>0</v>
      </c>
      <c r="J2125" s="231">
        <v>0</v>
      </c>
      <c r="K2125" s="231">
        <v>0</v>
      </c>
      <c r="L2125" s="231">
        <v>0</v>
      </c>
      <c r="M2125" s="231">
        <v>0</v>
      </c>
      <c r="N2125" s="231">
        <v>0</v>
      </c>
      <c r="O2125" s="231">
        <v>0</v>
      </c>
      <c r="P2125" s="231">
        <v>0</v>
      </c>
      <c r="Q2125" s="232">
        <v>0</v>
      </c>
      <c r="R2125" s="232">
        <v>0</v>
      </c>
      <c r="S2125" s="232">
        <v>0</v>
      </c>
      <c r="T2125" s="232">
        <v>0</v>
      </c>
      <c r="U2125" s="232">
        <v>0</v>
      </c>
      <c r="V2125" s="232">
        <v>0</v>
      </c>
      <c r="W2125" s="232">
        <v>0</v>
      </c>
      <c r="X2125" s="232">
        <v>0</v>
      </c>
      <c r="Y2125" s="232">
        <v>0</v>
      </c>
      <c r="Z2125" s="233">
        <v>45991</v>
      </c>
      <c r="AA2125" s="234">
        <v>1</v>
      </c>
      <c r="AB2125" s="232">
        <v>0</v>
      </c>
    </row>
    <row r="2126" spans="1:28" x14ac:dyDescent="0.25">
      <c r="A2126" s="16" t="s">
        <v>1059</v>
      </c>
      <c r="B2126" s="16" t="s">
        <v>2893</v>
      </c>
      <c r="C2126" s="16" t="s">
        <v>7818</v>
      </c>
      <c r="D2126" s="16" t="s">
        <v>7819</v>
      </c>
      <c r="F2126" s="16" t="s">
        <v>3640</v>
      </c>
      <c r="G2126" s="16" t="s">
        <v>3641</v>
      </c>
      <c r="H2126" s="231">
        <v>2</v>
      </c>
      <c r="I2126" s="231">
        <v>0</v>
      </c>
      <c r="J2126" s="231">
        <v>0</v>
      </c>
      <c r="K2126" s="231">
        <v>0</v>
      </c>
      <c r="L2126" s="231">
        <v>0</v>
      </c>
      <c r="M2126" s="231">
        <v>0</v>
      </c>
      <c r="N2126" s="231">
        <v>0</v>
      </c>
      <c r="O2126" s="231">
        <v>0</v>
      </c>
      <c r="P2126" s="231">
        <v>0</v>
      </c>
      <c r="Q2126" s="232">
        <v>0</v>
      </c>
      <c r="R2126" s="232">
        <v>0</v>
      </c>
      <c r="S2126" s="232">
        <v>0</v>
      </c>
      <c r="T2126" s="232">
        <v>0</v>
      </c>
      <c r="U2126" s="232">
        <v>0</v>
      </c>
      <c r="V2126" s="232">
        <v>0</v>
      </c>
      <c r="W2126" s="232">
        <v>0</v>
      </c>
      <c r="X2126" s="232">
        <v>0</v>
      </c>
      <c r="Y2126" s="232">
        <v>0</v>
      </c>
      <c r="Z2126" s="233">
        <v>45991</v>
      </c>
      <c r="AA2126" s="234">
        <v>2</v>
      </c>
      <c r="AB2126" s="232">
        <v>0</v>
      </c>
    </row>
    <row r="2127" spans="1:28" x14ac:dyDescent="0.25">
      <c r="A2127" s="16" t="s">
        <v>2253</v>
      </c>
      <c r="B2127" s="16" t="s">
        <v>3348</v>
      </c>
      <c r="C2127" s="16" t="s">
        <v>7820</v>
      </c>
      <c r="D2127" s="16" t="s">
        <v>7821</v>
      </c>
      <c r="F2127" s="16" t="s">
        <v>3640</v>
      </c>
      <c r="G2127" s="16" t="s">
        <v>3641</v>
      </c>
      <c r="H2127" s="231">
        <v>2</v>
      </c>
      <c r="I2127" s="231">
        <v>0</v>
      </c>
      <c r="J2127" s="231">
        <v>0</v>
      </c>
      <c r="K2127" s="231">
        <v>0</v>
      </c>
      <c r="L2127" s="231">
        <v>0</v>
      </c>
      <c r="M2127" s="231">
        <v>0</v>
      </c>
      <c r="N2127" s="231">
        <v>0</v>
      </c>
      <c r="O2127" s="231">
        <v>0</v>
      </c>
      <c r="P2127" s="231">
        <v>0</v>
      </c>
      <c r="Q2127" s="232">
        <v>0.02</v>
      </c>
      <c r="R2127" s="232">
        <v>0</v>
      </c>
      <c r="S2127" s="232">
        <v>0</v>
      </c>
      <c r="T2127" s="232">
        <v>0</v>
      </c>
      <c r="U2127" s="232">
        <v>0</v>
      </c>
      <c r="V2127" s="232">
        <v>0</v>
      </c>
      <c r="W2127" s="232">
        <v>0</v>
      </c>
      <c r="X2127" s="232">
        <v>0</v>
      </c>
      <c r="Y2127" s="232">
        <v>0</v>
      </c>
      <c r="Z2127" s="233">
        <v>45991</v>
      </c>
      <c r="AA2127" s="234">
        <v>2</v>
      </c>
      <c r="AB2127" s="232">
        <v>0.02</v>
      </c>
    </row>
    <row r="2128" spans="1:28" x14ac:dyDescent="0.25">
      <c r="A2128" s="16" t="s">
        <v>2253</v>
      </c>
      <c r="B2128" s="16" t="s">
        <v>3348</v>
      </c>
      <c r="C2128" s="16" t="s">
        <v>7822</v>
      </c>
      <c r="D2128" s="16" t="s">
        <v>7823</v>
      </c>
      <c r="F2128" s="16" t="s">
        <v>3640</v>
      </c>
      <c r="G2128" s="16" t="s">
        <v>3641</v>
      </c>
      <c r="H2128" s="231">
        <v>8</v>
      </c>
      <c r="I2128" s="231">
        <v>0</v>
      </c>
      <c r="J2128" s="231">
        <v>0</v>
      </c>
      <c r="K2128" s="231">
        <v>0</v>
      </c>
      <c r="L2128" s="231">
        <v>0</v>
      </c>
      <c r="M2128" s="231">
        <v>0</v>
      </c>
      <c r="N2128" s="231">
        <v>0</v>
      </c>
      <c r="O2128" s="231">
        <v>0</v>
      </c>
      <c r="P2128" s="231">
        <v>0</v>
      </c>
      <c r="Q2128" s="232">
        <v>0.08</v>
      </c>
      <c r="R2128" s="232">
        <v>0</v>
      </c>
      <c r="S2128" s="232">
        <v>0</v>
      </c>
      <c r="T2128" s="232">
        <v>0</v>
      </c>
      <c r="U2128" s="232">
        <v>0</v>
      </c>
      <c r="V2128" s="232">
        <v>0</v>
      </c>
      <c r="W2128" s="232">
        <v>0</v>
      </c>
      <c r="X2128" s="232">
        <v>0</v>
      </c>
      <c r="Y2128" s="232">
        <v>0</v>
      </c>
      <c r="Z2128" s="233">
        <v>45991</v>
      </c>
      <c r="AA2128" s="234">
        <v>8</v>
      </c>
      <c r="AB2128" s="232">
        <v>0.08</v>
      </c>
    </row>
    <row r="2129" spans="1:28" x14ac:dyDescent="0.25">
      <c r="A2129" s="16" t="s">
        <v>1059</v>
      </c>
      <c r="B2129" s="16" t="s">
        <v>2893</v>
      </c>
      <c r="C2129" s="16" t="s">
        <v>7824</v>
      </c>
      <c r="D2129" s="16" t="s">
        <v>7825</v>
      </c>
      <c r="F2129" s="16" t="s">
        <v>3640</v>
      </c>
      <c r="G2129" s="16" t="s">
        <v>3641</v>
      </c>
      <c r="H2129" s="231">
        <v>3</v>
      </c>
      <c r="I2129" s="231">
        <v>0</v>
      </c>
      <c r="J2129" s="231">
        <v>0</v>
      </c>
      <c r="K2129" s="231">
        <v>0</v>
      </c>
      <c r="L2129" s="231">
        <v>0</v>
      </c>
      <c r="M2129" s="231">
        <v>0</v>
      </c>
      <c r="N2129" s="231">
        <v>0</v>
      </c>
      <c r="O2129" s="231">
        <v>0</v>
      </c>
      <c r="P2129" s="231">
        <v>0</v>
      </c>
      <c r="Q2129" s="232">
        <v>0</v>
      </c>
      <c r="R2129" s="232">
        <v>0</v>
      </c>
      <c r="S2129" s="232">
        <v>0</v>
      </c>
      <c r="T2129" s="232">
        <v>0</v>
      </c>
      <c r="U2129" s="232">
        <v>0</v>
      </c>
      <c r="V2129" s="232">
        <v>0</v>
      </c>
      <c r="W2129" s="232">
        <v>0</v>
      </c>
      <c r="X2129" s="232">
        <v>0</v>
      </c>
      <c r="Y2129" s="232">
        <v>0</v>
      </c>
      <c r="Z2129" s="233">
        <v>45991</v>
      </c>
      <c r="AA2129" s="234">
        <v>3</v>
      </c>
      <c r="AB2129" s="232">
        <v>0</v>
      </c>
    </row>
    <row r="2130" spans="1:28" x14ac:dyDescent="0.25">
      <c r="A2130" s="16" t="s">
        <v>1059</v>
      </c>
      <c r="B2130" s="16" t="s">
        <v>2893</v>
      </c>
      <c r="C2130" s="16" t="s">
        <v>7826</v>
      </c>
      <c r="D2130" s="16" t="s">
        <v>7827</v>
      </c>
      <c r="F2130" s="16" t="s">
        <v>3640</v>
      </c>
      <c r="G2130" s="16" t="s">
        <v>3641</v>
      </c>
      <c r="H2130" s="231">
        <v>2</v>
      </c>
      <c r="I2130" s="231">
        <v>0</v>
      </c>
      <c r="J2130" s="231">
        <v>0</v>
      </c>
      <c r="K2130" s="231">
        <v>0</v>
      </c>
      <c r="L2130" s="231">
        <v>0</v>
      </c>
      <c r="M2130" s="231">
        <v>0</v>
      </c>
      <c r="N2130" s="231">
        <v>0</v>
      </c>
      <c r="O2130" s="231">
        <v>0</v>
      </c>
      <c r="P2130" s="231">
        <v>0</v>
      </c>
      <c r="Q2130" s="232">
        <v>0</v>
      </c>
      <c r="R2130" s="232">
        <v>0</v>
      </c>
      <c r="S2130" s="232">
        <v>0</v>
      </c>
      <c r="T2130" s="232">
        <v>0</v>
      </c>
      <c r="U2130" s="232">
        <v>0</v>
      </c>
      <c r="V2130" s="232">
        <v>0</v>
      </c>
      <c r="W2130" s="232">
        <v>0</v>
      </c>
      <c r="X2130" s="232">
        <v>0</v>
      </c>
      <c r="Y2130" s="232">
        <v>0</v>
      </c>
      <c r="Z2130" s="233">
        <v>45991</v>
      </c>
      <c r="AA2130" s="234">
        <v>2</v>
      </c>
      <c r="AB2130" s="232">
        <v>0</v>
      </c>
    </row>
    <row r="2131" spans="1:28" x14ac:dyDescent="0.25">
      <c r="A2131" s="16" t="s">
        <v>1059</v>
      </c>
      <c r="B2131" s="16" t="s">
        <v>2893</v>
      </c>
      <c r="C2131" s="16" t="s">
        <v>7828</v>
      </c>
      <c r="D2131" s="16" t="s">
        <v>7829</v>
      </c>
      <c r="F2131" s="16" t="s">
        <v>3640</v>
      </c>
      <c r="G2131" s="16" t="s">
        <v>3641</v>
      </c>
      <c r="H2131" s="231">
        <v>2</v>
      </c>
      <c r="I2131" s="231">
        <v>0</v>
      </c>
      <c r="J2131" s="231">
        <v>0</v>
      </c>
      <c r="K2131" s="231">
        <v>0</v>
      </c>
      <c r="L2131" s="231">
        <v>0</v>
      </c>
      <c r="M2131" s="231">
        <v>0</v>
      </c>
      <c r="N2131" s="231">
        <v>0</v>
      </c>
      <c r="O2131" s="231">
        <v>0</v>
      </c>
      <c r="P2131" s="231">
        <v>0</v>
      </c>
      <c r="Q2131" s="232">
        <v>0</v>
      </c>
      <c r="R2131" s="232">
        <v>0</v>
      </c>
      <c r="S2131" s="232">
        <v>0</v>
      </c>
      <c r="T2131" s="232">
        <v>0</v>
      </c>
      <c r="U2131" s="232">
        <v>0</v>
      </c>
      <c r="V2131" s="232">
        <v>0</v>
      </c>
      <c r="W2131" s="232">
        <v>0</v>
      </c>
      <c r="X2131" s="232">
        <v>0</v>
      </c>
      <c r="Y2131" s="232">
        <v>0</v>
      </c>
      <c r="Z2131" s="233">
        <v>45991</v>
      </c>
      <c r="AA2131" s="234">
        <v>2</v>
      </c>
      <c r="AB2131" s="232">
        <v>0</v>
      </c>
    </row>
    <row r="2132" spans="1:28" x14ac:dyDescent="0.25">
      <c r="A2132" s="16" t="s">
        <v>873</v>
      </c>
      <c r="B2132" s="16" t="s">
        <v>3474</v>
      </c>
      <c r="C2132" s="16" t="s">
        <v>7830</v>
      </c>
      <c r="D2132" s="16" t="s">
        <v>7831</v>
      </c>
      <c r="F2132" s="16" t="s">
        <v>3640</v>
      </c>
      <c r="G2132" s="16" t="s">
        <v>3641</v>
      </c>
      <c r="H2132" s="231">
        <v>3</v>
      </c>
      <c r="I2132" s="231">
        <v>0</v>
      </c>
      <c r="J2132" s="231">
        <v>0</v>
      </c>
      <c r="K2132" s="231">
        <v>0</v>
      </c>
      <c r="L2132" s="231">
        <v>0</v>
      </c>
      <c r="M2132" s="231">
        <v>0</v>
      </c>
      <c r="N2132" s="231">
        <v>0</v>
      </c>
      <c r="O2132" s="231">
        <v>0</v>
      </c>
      <c r="P2132" s="231">
        <v>0</v>
      </c>
      <c r="Q2132" s="232">
        <v>33.33</v>
      </c>
      <c r="R2132" s="232">
        <v>0</v>
      </c>
      <c r="S2132" s="232">
        <v>0</v>
      </c>
      <c r="T2132" s="232">
        <v>0</v>
      </c>
      <c r="U2132" s="232">
        <v>0</v>
      </c>
      <c r="V2132" s="232">
        <v>0</v>
      </c>
      <c r="W2132" s="232">
        <v>0</v>
      </c>
      <c r="X2132" s="232">
        <v>0</v>
      </c>
      <c r="Y2132" s="232">
        <v>0</v>
      </c>
      <c r="Z2132" s="233">
        <v>45991</v>
      </c>
      <c r="AA2132" s="234">
        <v>3</v>
      </c>
      <c r="AB2132" s="232">
        <v>33.33</v>
      </c>
    </row>
    <row r="2133" spans="1:28" x14ac:dyDescent="0.25">
      <c r="A2133" s="16" t="s">
        <v>873</v>
      </c>
      <c r="B2133" s="16" t="s">
        <v>3474</v>
      </c>
      <c r="C2133" s="16" t="s">
        <v>7832</v>
      </c>
      <c r="D2133" s="16" t="s">
        <v>7833</v>
      </c>
      <c r="F2133" s="16" t="s">
        <v>3640</v>
      </c>
      <c r="G2133" s="16" t="s">
        <v>3641</v>
      </c>
      <c r="H2133" s="231">
        <v>2</v>
      </c>
      <c r="I2133" s="231">
        <v>0</v>
      </c>
      <c r="J2133" s="231">
        <v>0</v>
      </c>
      <c r="K2133" s="231">
        <v>0</v>
      </c>
      <c r="L2133" s="231">
        <v>0</v>
      </c>
      <c r="M2133" s="231">
        <v>0</v>
      </c>
      <c r="N2133" s="231">
        <v>0</v>
      </c>
      <c r="O2133" s="231">
        <v>0</v>
      </c>
      <c r="P2133" s="231">
        <v>0</v>
      </c>
      <c r="Q2133" s="232">
        <v>22.22</v>
      </c>
      <c r="R2133" s="232">
        <v>0</v>
      </c>
      <c r="S2133" s="232">
        <v>0</v>
      </c>
      <c r="T2133" s="232">
        <v>0</v>
      </c>
      <c r="U2133" s="232">
        <v>0</v>
      </c>
      <c r="V2133" s="232">
        <v>0</v>
      </c>
      <c r="W2133" s="232">
        <v>0</v>
      </c>
      <c r="X2133" s="232">
        <v>0</v>
      </c>
      <c r="Y2133" s="232">
        <v>0</v>
      </c>
      <c r="Z2133" s="233">
        <v>45991</v>
      </c>
      <c r="AA2133" s="234">
        <v>2</v>
      </c>
      <c r="AB2133" s="232">
        <v>22.22</v>
      </c>
    </row>
    <row r="2134" spans="1:28" x14ac:dyDescent="0.25">
      <c r="A2134" s="16" t="s">
        <v>1059</v>
      </c>
      <c r="B2134" s="16" t="s">
        <v>2893</v>
      </c>
      <c r="C2134" s="16" t="s">
        <v>7834</v>
      </c>
      <c r="D2134" s="16" t="s">
        <v>7835</v>
      </c>
      <c r="F2134" s="16" t="s">
        <v>3640</v>
      </c>
      <c r="G2134" s="16" t="s">
        <v>3641</v>
      </c>
      <c r="H2134" s="231">
        <v>3</v>
      </c>
      <c r="I2134" s="231">
        <v>0</v>
      </c>
      <c r="J2134" s="231">
        <v>0</v>
      </c>
      <c r="K2134" s="231">
        <v>0</v>
      </c>
      <c r="L2134" s="231">
        <v>0</v>
      </c>
      <c r="M2134" s="231">
        <v>0</v>
      </c>
      <c r="N2134" s="231">
        <v>0</v>
      </c>
      <c r="O2134" s="231">
        <v>0</v>
      </c>
      <c r="P2134" s="231">
        <v>0</v>
      </c>
      <c r="Q2134" s="232">
        <v>0</v>
      </c>
      <c r="R2134" s="232">
        <v>0</v>
      </c>
      <c r="S2134" s="232">
        <v>0</v>
      </c>
      <c r="T2134" s="232">
        <v>0</v>
      </c>
      <c r="U2134" s="232">
        <v>0</v>
      </c>
      <c r="V2134" s="232">
        <v>0</v>
      </c>
      <c r="W2134" s="232">
        <v>0</v>
      </c>
      <c r="X2134" s="232">
        <v>0</v>
      </c>
      <c r="Y2134" s="232">
        <v>0</v>
      </c>
      <c r="Z2134" s="233">
        <v>45991</v>
      </c>
      <c r="AA2134" s="234">
        <v>3</v>
      </c>
      <c r="AB2134" s="232">
        <v>0</v>
      </c>
    </row>
    <row r="2135" spans="1:28" x14ac:dyDescent="0.25">
      <c r="A2135" s="16" t="s">
        <v>2253</v>
      </c>
      <c r="B2135" s="16" t="s">
        <v>3348</v>
      </c>
      <c r="C2135" s="16" t="s">
        <v>7836</v>
      </c>
      <c r="D2135" s="16" t="s">
        <v>7837</v>
      </c>
      <c r="F2135" s="16" t="s">
        <v>3640</v>
      </c>
      <c r="G2135" s="16" t="s">
        <v>3641</v>
      </c>
      <c r="H2135" s="231">
        <v>1</v>
      </c>
      <c r="I2135" s="231">
        <v>0</v>
      </c>
      <c r="J2135" s="231">
        <v>0</v>
      </c>
      <c r="K2135" s="231">
        <v>0</v>
      </c>
      <c r="L2135" s="231">
        <v>0</v>
      </c>
      <c r="M2135" s="231">
        <v>0</v>
      </c>
      <c r="N2135" s="231">
        <v>0</v>
      </c>
      <c r="O2135" s="231">
        <v>0</v>
      </c>
      <c r="P2135" s="231">
        <v>0</v>
      </c>
      <c r="Q2135" s="232">
        <v>0.01</v>
      </c>
      <c r="R2135" s="232">
        <v>0</v>
      </c>
      <c r="S2135" s="232">
        <v>0</v>
      </c>
      <c r="T2135" s="232">
        <v>0</v>
      </c>
      <c r="U2135" s="232">
        <v>0</v>
      </c>
      <c r="V2135" s="232">
        <v>0</v>
      </c>
      <c r="W2135" s="232">
        <v>0</v>
      </c>
      <c r="X2135" s="232">
        <v>0</v>
      </c>
      <c r="Y2135" s="232">
        <v>0</v>
      </c>
      <c r="Z2135" s="233">
        <v>45991</v>
      </c>
      <c r="AA2135" s="234">
        <v>1</v>
      </c>
      <c r="AB2135" s="232">
        <v>0.01</v>
      </c>
    </row>
    <row r="2136" spans="1:28" x14ac:dyDescent="0.25">
      <c r="A2136" s="16" t="s">
        <v>1059</v>
      </c>
      <c r="B2136" s="16" t="s">
        <v>2893</v>
      </c>
      <c r="C2136" s="16" t="s">
        <v>7838</v>
      </c>
      <c r="D2136" s="16" t="s">
        <v>7839</v>
      </c>
      <c r="F2136" s="16" t="s">
        <v>3640</v>
      </c>
      <c r="G2136" s="16" t="s">
        <v>3641</v>
      </c>
      <c r="H2136" s="231">
        <v>6</v>
      </c>
      <c r="I2136" s="231">
        <v>0</v>
      </c>
      <c r="J2136" s="231">
        <v>0</v>
      </c>
      <c r="K2136" s="231">
        <v>0</v>
      </c>
      <c r="L2136" s="231">
        <v>0</v>
      </c>
      <c r="M2136" s="231">
        <v>0</v>
      </c>
      <c r="N2136" s="231">
        <v>0</v>
      </c>
      <c r="O2136" s="231">
        <v>0</v>
      </c>
      <c r="P2136" s="231">
        <v>0</v>
      </c>
      <c r="Q2136" s="232">
        <v>0</v>
      </c>
      <c r="R2136" s="232">
        <v>0</v>
      </c>
      <c r="S2136" s="232">
        <v>0</v>
      </c>
      <c r="T2136" s="232">
        <v>0</v>
      </c>
      <c r="U2136" s="232">
        <v>0</v>
      </c>
      <c r="V2136" s="232">
        <v>0</v>
      </c>
      <c r="W2136" s="232">
        <v>0</v>
      </c>
      <c r="X2136" s="232">
        <v>0</v>
      </c>
      <c r="Y2136" s="232">
        <v>0</v>
      </c>
      <c r="Z2136" s="233">
        <v>45991</v>
      </c>
      <c r="AA2136" s="234">
        <v>6</v>
      </c>
      <c r="AB2136" s="232">
        <v>0</v>
      </c>
    </row>
    <row r="2137" spans="1:28" x14ac:dyDescent="0.25">
      <c r="A2137" s="16" t="s">
        <v>2253</v>
      </c>
      <c r="B2137" s="16" t="s">
        <v>3348</v>
      </c>
      <c r="C2137" s="16" t="s">
        <v>7840</v>
      </c>
      <c r="D2137" s="16" t="s">
        <v>7841</v>
      </c>
      <c r="F2137" s="16" t="s">
        <v>3640</v>
      </c>
      <c r="G2137" s="16" t="s">
        <v>3641</v>
      </c>
      <c r="H2137" s="231">
        <v>2</v>
      </c>
      <c r="I2137" s="231">
        <v>0</v>
      </c>
      <c r="J2137" s="231">
        <v>0</v>
      </c>
      <c r="K2137" s="231">
        <v>0</v>
      </c>
      <c r="L2137" s="231">
        <v>0</v>
      </c>
      <c r="M2137" s="231">
        <v>0</v>
      </c>
      <c r="N2137" s="231">
        <v>0</v>
      </c>
      <c r="O2137" s="231">
        <v>0</v>
      </c>
      <c r="P2137" s="231">
        <v>0</v>
      </c>
      <c r="Q2137" s="232">
        <v>22.22</v>
      </c>
      <c r="R2137" s="232">
        <v>0</v>
      </c>
      <c r="S2137" s="232">
        <v>0</v>
      </c>
      <c r="T2137" s="232">
        <v>0</v>
      </c>
      <c r="U2137" s="232">
        <v>0</v>
      </c>
      <c r="V2137" s="232">
        <v>0</v>
      </c>
      <c r="W2137" s="232">
        <v>0</v>
      </c>
      <c r="X2137" s="232">
        <v>0</v>
      </c>
      <c r="Y2137" s="232">
        <v>0</v>
      </c>
      <c r="Z2137" s="233">
        <v>45991</v>
      </c>
      <c r="AA2137" s="234">
        <v>2</v>
      </c>
      <c r="AB2137" s="232">
        <v>22.22</v>
      </c>
    </row>
    <row r="2138" spans="1:28" x14ac:dyDescent="0.25">
      <c r="A2138" s="16" t="s">
        <v>1059</v>
      </c>
      <c r="B2138" s="16" t="s">
        <v>2893</v>
      </c>
      <c r="C2138" s="16" t="s">
        <v>7842</v>
      </c>
      <c r="D2138" s="16" t="s">
        <v>7843</v>
      </c>
      <c r="F2138" s="16" t="s">
        <v>3640</v>
      </c>
      <c r="G2138" s="16" t="s">
        <v>3641</v>
      </c>
      <c r="H2138" s="231">
        <v>3</v>
      </c>
      <c r="I2138" s="231">
        <v>0</v>
      </c>
      <c r="J2138" s="231">
        <v>0</v>
      </c>
      <c r="K2138" s="231">
        <v>0</v>
      </c>
      <c r="L2138" s="231">
        <v>0</v>
      </c>
      <c r="M2138" s="231">
        <v>0</v>
      </c>
      <c r="N2138" s="231">
        <v>0</v>
      </c>
      <c r="O2138" s="231">
        <v>0</v>
      </c>
      <c r="P2138" s="231">
        <v>0</v>
      </c>
      <c r="Q2138" s="232">
        <v>0</v>
      </c>
      <c r="R2138" s="232">
        <v>0</v>
      </c>
      <c r="S2138" s="232">
        <v>0</v>
      </c>
      <c r="T2138" s="232">
        <v>0</v>
      </c>
      <c r="U2138" s="232">
        <v>0</v>
      </c>
      <c r="V2138" s="232">
        <v>0</v>
      </c>
      <c r="W2138" s="232">
        <v>0</v>
      </c>
      <c r="X2138" s="232">
        <v>0</v>
      </c>
      <c r="Y2138" s="232">
        <v>0</v>
      </c>
      <c r="Z2138" s="233">
        <v>45991</v>
      </c>
      <c r="AA2138" s="234">
        <v>3</v>
      </c>
      <c r="AB2138" s="232">
        <v>0</v>
      </c>
    </row>
    <row r="2139" spans="1:28" x14ac:dyDescent="0.25">
      <c r="A2139" s="16" t="s">
        <v>873</v>
      </c>
      <c r="B2139" s="16" t="s">
        <v>3474</v>
      </c>
      <c r="C2139" s="16" t="s">
        <v>7844</v>
      </c>
      <c r="D2139" s="16" t="s">
        <v>7845</v>
      </c>
      <c r="F2139" s="16" t="s">
        <v>3640</v>
      </c>
      <c r="G2139" s="16" t="s">
        <v>3641</v>
      </c>
      <c r="H2139" s="231">
        <v>1</v>
      </c>
      <c r="I2139" s="231">
        <v>0</v>
      </c>
      <c r="J2139" s="231">
        <v>0</v>
      </c>
      <c r="K2139" s="231">
        <v>0</v>
      </c>
      <c r="L2139" s="231">
        <v>0</v>
      </c>
      <c r="M2139" s="231">
        <v>0</v>
      </c>
      <c r="N2139" s="231">
        <v>0</v>
      </c>
      <c r="O2139" s="231">
        <v>0</v>
      </c>
      <c r="P2139" s="231">
        <v>0</v>
      </c>
      <c r="Q2139" s="232">
        <v>0.01</v>
      </c>
      <c r="R2139" s="232">
        <v>0</v>
      </c>
      <c r="S2139" s="232">
        <v>0</v>
      </c>
      <c r="T2139" s="232">
        <v>0</v>
      </c>
      <c r="U2139" s="232">
        <v>0</v>
      </c>
      <c r="V2139" s="232">
        <v>0</v>
      </c>
      <c r="W2139" s="232">
        <v>0</v>
      </c>
      <c r="X2139" s="232">
        <v>0</v>
      </c>
      <c r="Y2139" s="232">
        <v>0</v>
      </c>
      <c r="Z2139" s="233">
        <v>45991</v>
      </c>
      <c r="AA2139" s="234">
        <v>1</v>
      </c>
      <c r="AB2139" s="232">
        <v>0.01</v>
      </c>
    </row>
    <row r="2140" spans="1:28" x14ac:dyDescent="0.25">
      <c r="A2140" s="16" t="s">
        <v>873</v>
      </c>
      <c r="B2140" s="16" t="s">
        <v>3474</v>
      </c>
      <c r="C2140" s="16" t="s">
        <v>7846</v>
      </c>
      <c r="D2140" s="16" t="s">
        <v>7847</v>
      </c>
      <c r="F2140" s="16" t="s">
        <v>3640</v>
      </c>
      <c r="G2140" s="16" t="s">
        <v>3641</v>
      </c>
      <c r="H2140" s="231">
        <v>18</v>
      </c>
      <c r="I2140" s="231">
        <v>0</v>
      </c>
      <c r="J2140" s="231">
        <v>0</v>
      </c>
      <c r="K2140" s="231">
        <v>0</v>
      </c>
      <c r="L2140" s="231">
        <v>0</v>
      </c>
      <c r="M2140" s="231">
        <v>0</v>
      </c>
      <c r="N2140" s="231">
        <v>0</v>
      </c>
      <c r="O2140" s="231">
        <v>0</v>
      </c>
      <c r="P2140" s="231">
        <v>0</v>
      </c>
      <c r="Q2140" s="232">
        <v>199.98</v>
      </c>
      <c r="R2140" s="232">
        <v>0</v>
      </c>
      <c r="S2140" s="232">
        <v>0</v>
      </c>
      <c r="T2140" s="232">
        <v>0</v>
      </c>
      <c r="U2140" s="232">
        <v>0</v>
      </c>
      <c r="V2140" s="232">
        <v>0</v>
      </c>
      <c r="W2140" s="232">
        <v>0</v>
      </c>
      <c r="X2140" s="232">
        <v>0</v>
      </c>
      <c r="Y2140" s="232">
        <v>0</v>
      </c>
      <c r="Z2140" s="233">
        <v>45991</v>
      </c>
      <c r="AA2140" s="234">
        <v>18</v>
      </c>
      <c r="AB2140" s="232">
        <v>199.98</v>
      </c>
    </row>
    <row r="2141" spans="1:28" x14ac:dyDescent="0.25">
      <c r="A2141" s="16" t="s">
        <v>1059</v>
      </c>
      <c r="B2141" s="16" t="s">
        <v>2893</v>
      </c>
      <c r="C2141" s="16" t="s">
        <v>7848</v>
      </c>
      <c r="D2141" s="16" t="s">
        <v>7849</v>
      </c>
      <c r="F2141" s="16" t="s">
        <v>3640</v>
      </c>
      <c r="G2141" s="16" t="s">
        <v>3641</v>
      </c>
      <c r="H2141" s="231">
        <v>8</v>
      </c>
      <c r="I2141" s="231">
        <v>0</v>
      </c>
      <c r="J2141" s="231">
        <v>0</v>
      </c>
      <c r="K2141" s="231">
        <v>0</v>
      </c>
      <c r="L2141" s="231">
        <v>0</v>
      </c>
      <c r="M2141" s="231">
        <v>0</v>
      </c>
      <c r="N2141" s="231">
        <v>0</v>
      </c>
      <c r="O2141" s="231">
        <v>0</v>
      </c>
      <c r="P2141" s="231">
        <v>0</v>
      </c>
      <c r="Q2141" s="232">
        <v>88.88</v>
      </c>
      <c r="R2141" s="232">
        <v>0</v>
      </c>
      <c r="S2141" s="232">
        <v>0</v>
      </c>
      <c r="T2141" s="232">
        <v>0</v>
      </c>
      <c r="U2141" s="232">
        <v>0</v>
      </c>
      <c r="V2141" s="232">
        <v>0</v>
      </c>
      <c r="W2141" s="232">
        <v>0</v>
      </c>
      <c r="X2141" s="232">
        <v>0</v>
      </c>
      <c r="Y2141" s="232">
        <v>0</v>
      </c>
      <c r="Z2141" s="233">
        <v>45991</v>
      </c>
      <c r="AA2141" s="234">
        <v>8</v>
      </c>
      <c r="AB2141" s="232">
        <v>88.88</v>
      </c>
    </row>
    <row r="2142" spans="1:28" x14ac:dyDescent="0.25">
      <c r="A2142" s="16" t="s">
        <v>1059</v>
      </c>
      <c r="B2142" s="16" t="s">
        <v>2893</v>
      </c>
      <c r="C2142" s="16" t="s">
        <v>7850</v>
      </c>
      <c r="D2142" s="16" t="s">
        <v>7851</v>
      </c>
      <c r="F2142" s="16" t="s">
        <v>3640</v>
      </c>
      <c r="G2142" s="16" t="s">
        <v>3641</v>
      </c>
      <c r="H2142" s="231">
        <v>6</v>
      </c>
      <c r="I2142" s="231">
        <v>0</v>
      </c>
      <c r="J2142" s="231">
        <v>0</v>
      </c>
      <c r="K2142" s="231">
        <v>0</v>
      </c>
      <c r="L2142" s="231">
        <v>0</v>
      </c>
      <c r="M2142" s="231">
        <v>0</v>
      </c>
      <c r="N2142" s="231">
        <v>0</v>
      </c>
      <c r="O2142" s="231">
        <v>0</v>
      </c>
      <c r="P2142" s="231">
        <v>0</v>
      </c>
      <c r="Q2142" s="232">
        <v>66.66</v>
      </c>
      <c r="R2142" s="232">
        <v>0</v>
      </c>
      <c r="S2142" s="232">
        <v>0</v>
      </c>
      <c r="T2142" s="232">
        <v>0</v>
      </c>
      <c r="U2142" s="232">
        <v>0</v>
      </c>
      <c r="V2142" s="232">
        <v>0</v>
      </c>
      <c r="W2142" s="232">
        <v>0</v>
      </c>
      <c r="X2142" s="232">
        <v>0</v>
      </c>
      <c r="Y2142" s="232">
        <v>0</v>
      </c>
      <c r="Z2142" s="233">
        <v>45991</v>
      </c>
      <c r="AA2142" s="234">
        <v>6</v>
      </c>
      <c r="AB2142" s="232">
        <v>66.66</v>
      </c>
    </row>
    <row r="2143" spans="1:28" x14ac:dyDescent="0.25">
      <c r="A2143" s="16" t="s">
        <v>873</v>
      </c>
      <c r="B2143" s="16" t="s">
        <v>3474</v>
      </c>
      <c r="C2143" s="16" t="s">
        <v>7850</v>
      </c>
      <c r="D2143" s="16" t="s">
        <v>7851</v>
      </c>
      <c r="F2143" s="16" t="s">
        <v>3640</v>
      </c>
      <c r="G2143" s="16" t="s">
        <v>3641</v>
      </c>
      <c r="H2143" s="231">
        <v>6</v>
      </c>
      <c r="I2143" s="231">
        <v>0</v>
      </c>
      <c r="J2143" s="231">
        <v>0</v>
      </c>
      <c r="K2143" s="231">
        <v>0</v>
      </c>
      <c r="L2143" s="231">
        <v>0</v>
      </c>
      <c r="M2143" s="231">
        <v>0</v>
      </c>
      <c r="N2143" s="231">
        <v>0</v>
      </c>
      <c r="O2143" s="231">
        <v>0</v>
      </c>
      <c r="P2143" s="231">
        <v>0</v>
      </c>
      <c r="Q2143" s="232">
        <v>66.66</v>
      </c>
      <c r="R2143" s="232">
        <v>0</v>
      </c>
      <c r="S2143" s="232">
        <v>0</v>
      </c>
      <c r="T2143" s="232">
        <v>0</v>
      </c>
      <c r="U2143" s="232">
        <v>0</v>
      </c>
      <c r="V2143" s="232">
        <v>0</v>
      </c>
      <c r="W2143" s="232">
        <v>0</v>
      </c>
      <c r="X2143" s="232">
        <v>0</v>
      </c>
      <c r="Y2143" s="232">
        <v>0</v>
      </c>
      <c r="Z2143" s="233">
        <v>45991</v>
      </c>
      <c r="AA2143" s="234">
        <v>6</v>
      </c>
      <c r="AB2143" s="232">
        <v>66.66</v>
      </c>
    </row>
    <row r="2144" spans="1:28" x14ac:dyDescent="0.25">
      <c r="A2144" s="16" t="s">
        <v>1059</v>
      </c>
      <c r="B2144" s="16" t="s">
        <v>2893</v>
      </c>
      <c r="C2144" s="16" t="s">
        <v>7852</v>
      </c>
      <c r="D2144" s="16" t="s">
        <v>7853</v>
      </c>
      <c r="F2144" s="16" t="s">
        <v>3640</v>
      </c>
      <c r="G2144" s="16" t="s">
        <v>3641</v>
      </c>
      <c r="H2144" s="231">
        <v>7</v>
      </c>
      <c r="I2144" s="231">
        <v>0</v>
      </c>
      <c r="J2144" s="231">
        <v>0</v>
      </c>
      <c r="K2144" s="231">
        <v>0</v>
      </c>
      <c r="L2144" s="231">
        <v>0</v>
      </c>
      <c r="M2144" s="231">
        <v>0</v>
      </c>
      <c r="N2144" s="231">
        <v>0</v>
      </c>
      <c r="O2144" s="231">
        <v>0</v>
      </c>
      <c r="P2144" s="231">
        <v>0</v>
      </c>
      <c r="Q2144" s="232">
        <v>0</v>
      </c>
      <c r="R2144" s="232">
        <v>0</v>
      </c>
      <c r="S2144" s="232">
        <v>0</v>
      </c>
      <c r="T2144" s="232">
        <v>0</v>
      </c>
      <c r="U2144" s="232">
        <v>0</v>
      </c>
      <c r="V2144" s="232">
        <v>0</v>
      </c>
      <c r="W2144" s="232">
        <v>0</v>
      </c>
      <c r="X2144" s="232">
        <v>0</v>
      </c>
      <c r="Y2144" s="232">
        <v>0</v>
      </c>
      <c r="Z2144" s="233">
        <v>45991</v>
      </c>
      <c r="AA2144" s="234">
        <v>7</v>
      </c>
      <c r="AB2144" s="232">
        <v>0</v>
      </c>
    </row>
    <row r="2145" spans="1:28" x14ac:dyDescent="0.25">
      <c r="A2145" s="16" t="s">
        <v>1059</v>
      </c>
      <c r="B2145" s="16" t="s">
        <v>2893</v>
      </c>
      <c r="C2145" s="16" t="s">
        <v>7854</v>
      </c>
      <c r="D2145" s="16" t="s">
        <v>7855</v>
      </c>
      <c r="F2145" s="16" t="s">
        <v>3640</v>
      </c>
      <c r="G2145" s="16" t="s">
        <v>3641</v>
      </c>
      <c r="H2145" s="231">
        <v>3</v>
      </c>
      <c r="I2145" s="231">
        <v>0</v>
      </c>
      <c r="J2145" s="231">
        <v>0</v>
      </c>
      <c r="K2145" s="231">
        <v>0</v>
      </c>
      <c r="L2145" s="231">
        <v>0</v>
      </c>
      <c r="M2145" s="231">
        <v>0</v>
      </c>
      <c r="N2145" s="231">
        <v>0</v>
      </c>
      <c r="O2145" s="231">
        <v>0</v>
      </c>
      <c r="P2145" s="231">
        <v>0</v>
      </c>
      <c r="Q2145" s="232">
        <v>0</v>
      </c>
      <c r="R2145" s="232">
        <v>0</v>
      </c>
      <c r="S2145" s="232">
        <v>0</v>
      </c>
      <c r="T2145" s="232">
        <v>0</v>
      </c>
      <c r="U2145" s="232">
        <v>0</v>
      </c>
      <c r="V2145" s="232">
        <v>0</v>
      </c>
      <c r="W2145" s="232">
        <v>0</v>
      </c>
      <c r="X2145" s="232">
        <v>0</v>
      </c>
      <c r="Y2145" s="232">
        <v>0</v>
      </c>
      <c r="Z2145" s="233">
        <v>45991</v>
      </c>
      <c r="AA2145" s="234">
        <v>3</v>
      </c>
      <c r="AB2145" s="232">
        <v>0</v>
      </c>
    </row>
    <row r="2146" spans="1:28" x14ac:dyDescent="0.25">
      <c r="A2146" s="16" t="s">
        <v>1059</v>
      </c>
      <c r="B2146" s="16" t="s">
        <v>2893</v>
      </c>
      <c r="C2146" s="16" t="s">
        <v>7856</v>
      </c>
      <c r="D2146" s="16" t="s">
        <v>7857</v>
      </c>
      <c r="F2146" s="16" t="s">
        <v>3640</v>
      </c>
      <c r="G2146" s="16" t="s">
        <v>3641</v>
      </c>
      <c r="H2146" s="231">
        <v>2</v>
      </c>
      <c r="I2146" s="231">
        <v>0</v>
      </c>
      <c r="J2146" s="231">
        <v>0</v>
      </c>
      <c r="K2146" s="231">
        <v>0</v>
      </c>
      <c r="L2146" s="231">
        <v>0</v>
      </c>
      <c r="M2146" s="231">
        <v>0</v>
      </c>
      <c r="N2146" s="231">
        <v>0</v>
      </c>
      <c r="O2146" s="231">
        <v>0</v>
      </c>
      <c r="P2146" s="231">
        <v>0</v>
      </c>
      <c r="Q2146" s="232">
        <v>22.22</v>
      </c>
      <c r="R2146" s="232">
        <v>0</v>
      </c>
      <c r="S2146" s="232">
        <v>0</v>
      </c>
      <c r="T2146" s="232">
        <v>0</v>
      </c>
      <c r="U2146" s="232">
        <v>0</v>
      </c>
      <c r="V2146" s="232">
        <v>0</v>
      </c>
      <c r="W2146" s="232">
        <v>0</v>
      </c>
      <c r="X2146" s="232">
        <v>0</v>
      </c>
      <c r="Y2146" s="232">
        <v>0</v>
      </c>
      <c r="Z2146" s="233">
        <v>45991</v>
      </c>
      <c r="AA2146" s="234">
        <v>2</v>
      </c>
      <c r="AB2146" s="232">
        <v>22.22</v>
      </c>
    </row>
    <row r="2147" spans="1:28" x14ac:dyDescent="0.25">
      <c r="A2147" s="16" t="s">
        <v>873</v>
      </c>
      <c r="B2147" s="16" t="s">
        <v>3474</v>
      </c>
      <c r="C2147" s="16" t="s">
        <v>7856</v>
      </c>
      <c r="D2147" s="16" t="s">
        <v>7857</v>
      </c>
      <c r="F2147" s="16" t="s">
        <v>3640</v>
      </c>
      <c r="G2147" s="16" t="s">
        <v>3641</v>
      </c>
      <c r="H2147" s="231">
        <v>2</v>
      </c>
      <c r="I2147" s="231">
        <v>0</v>
      </c>
      <c r="J2147" s="231">
        <v>0</v>
      </c>
      <c r="K2147" s="231">
        <v>0</v>
      </c>
      <c r="L2147" s="231">
        <v>0</v>
      </c>
      <c r="M2147" s="231">
        <v>0</v>
      </c>
      <c r="N2147" s="231">
        <v>0</v>
      </c>
      <c r="O2147" s="231">
        <v>0</v>
      </c>
      <c r="P2147" s="231">
        <v>0</v>
      </c>
      <c r="Q2147" s="232">
        <v>22.22</v>
      </c>
      <c r="R2147" s="232">
        <v>0</v>
      </c>
      <c r="S2147" s="232">
        <v>0</v>
      </c>
      <c r="T2147" s="232">
        <v>0</v>
      </c>
      <c r="U2147" s="232">
        <v>0</v>
      </c>
      <c r="V2147" s="232">
        <v>0</v>
      </c>
      <c r="W2147" s="232">
        <v>0</v>
      </c>
      <c r="X2147" s="232">
        <v>0</v>
      </c>
      <c r="Y2147" s="232">
        <v>0</v>
      </c>
      <c r="Z2147" s="233">
        <v>45991</v>
      </c>
      <c r="AA2147" s="234">
        <v>2</v>
      </c>
      <c r="AB2147" s="232">
        <v>22.22</v>
      </c>
    </row>
    <row r="2148" spans="1:28" x14ac:dyDescent="0.25">
      <c r="A2148" s="16" t="s">
        <v>2253</v>
      </c>
      <c r="B2148" s="16" t="s">
        <v>3348</v>
      </c>
      <c r="C2148" s="16" t="s">
        <v>7858</v>
      </c>
      <c r="D2148" s="16" t="s">
        <v>7859</v>
      </c>
      <c r="F2148" s="16" t="s">
        <v>3640</v>
      </c>
      <c r="G2148" s="16" t="s">
        <v>3641</v>
      </c>
      <c r="H2148" s="231">
        <v>2</v>
      </c>
      <c r="I2148" s="231">
        <v>0</v>
      </c>
      <c r="J2148" s="231">
        <v>0</v>
      </c>
      <c r="K2148" s="231">
        <v>0</v>
      </c>
      <c r="L2148" s="231">
        <v>0</v>
      </c>
      <c r="M2148" s="231">
        <v>0</v>
      </c>
      <c r="N2148" s="231">
        <v>0</v>
      </c>
      <c r="O2148" s="231">
        <v>0</v>
      </c>
      <c r="P2148" s="231">
        <v>0</v>
      </c>
      <c r="Q2148" s="232">
        <v>14.4</v>
      </c>
      <c r="R2148" s="232">
        <v>0</v>
      </c>
      <c r="S2148" s="232">
        <v>0</v>
      </c>
      <c r="T2148" s="232">
        <v>0</v>
      </c>
      <c r="U2148" s="232">
        <v>0</v>
      </c>
      <c r="V2148" s="232">
        <v>0</v>
      </c>
      <c r="W2148" s="232">
        <v>0</v>
      </c>
      <c r="X2148" s="232">
        <v>0</v>
      </c>
      <c r="Y2148" s="232">
        <v>0</v>
      </c>
      <c r="Z2148" s="233">
        <v>45991</v>
      </c>
      <c r="AA2148" s="234">
        <v>2</v>
      </c>
      <c r="AB2148" s="232">
        <v>14.4</v>
      </c>
    </row>
    <row r="2149" spans="1:28" x14ac:dyDescent="0.25">
      <c r="A2149" s="16" t="s">
        <v>1059</v>
      </c>
      <c r="B2149" s="16" t="s">
        <v>2893</v>
      </c>
      <c r="C2149" s="16" t="s">
        <v>7860</v>
      </c>
      <c r="D2149" s="16" t="s">
        <v>7861</v>
      </c>
      <c r="F2149" s="16" t="s">
        <v>3640</v>
      </c>
      <c r="G2149" s="16" t="s">
        <v>3641</v>
      </c>
      <c r="H2149" s="231">
        <v>3</v>
      </c>
      <c r="I2149" s="231">
        <v>0</v>
      </c>
      <c r="J2149" s="231">
        <v>0</v>
      </c>
      <c r="K2149" s="231">
        <v>0</v>
      </c>
      <c r="L2149" s="231">
        <v>0</v>
      </c>
      <c r="M2149" s="231">
        <v>0</v>
      </c>
      <c r="N2149" s="231">
        <v>0</v>
      </c>
      <c r="O2149" s="231">
        <v>0</v>
      </c>
      <c r="P2149" s="231">
        <v>0</v>
      </c>
      <c r="Q2149" s="232">
        <v>0</v>
      </c>
      <c r="R2149" s="232">
        <v>0</v>
      </c>
      <c r="S2149" s="232">
        <v>0</v>
      </c>
      <c r="T2149" s="232">
        <v>0</v>
      </c>
      <c r="U2149" s="232">
        <v>0</v>
      </c>
      <c r="V2149" s="232">
        <v>0</v>
      </c>
      <c r="W2149" s="232">
        <v>0</v>
      </c>
      <c r="X2149" s="232">
        <v>0</v>
      </c>
      <c r="Y2149" s="232">
        <v>0</v>
      </c>
      <c r="Z2149" s="233">
        <v>45991</v>
      </c>
      <c r="AA2149" s="234">
        <v>3</v>
      </c>
      <c r="AB2149" s="232">
        <v>0</v>
      </c>
    </row>
    <row r="2150" spans="1:28" x14ac:dyDescent="0.25">
      <c r="A2150" s="16" t="s">
        <v>1059</v>
      </c>
      <c r="B2150" s="16" t="s">
        <v>2893</v>
      </c>
      <c r="C2150" s="16" t="s">
        <v>7862</v>
      </c>
      <c r="D2150" s="16" t="s">
        <v>7863</v>
      </c>
      <c r="F2150" s="16" t="s">
        <v>3640</v>
      </c>
      <c r="G2150" s="16" t="s">
        <v>3641</v>
      </c>
      <c r="H2150" s="231">
        <v>4</v>
      </c>
      <c r="I2150" s="231">
        <v>0</v>
      </c>
      <c r="J2150" s="231">
        <v>0</v>
      </c>
      <c r="K2150" s="231">
        <v>0</v>
      </c>
      <c r="L2150" s="231">
        <v>0</v>
      </c>
      <c r="M2150" s="231">
        <v>0</v>
      </c>
      <c r="N2150" s="231">
        <v>0</v>
      </c>
      <c r="O2150" s="231">
        <v>0</v>
      </c>
      <c r="P2150" s="231">
        <v>0</v>
      </c>
      <c r="Q2150" s="232">
        <v>0</v>
      </c>
      <c r="R2150" s="232">
        <v>0</v>
      </c>
      <c r="S2150" s="232">
        <v>0</v>
      </c>
      <c r="T2150" s="232">
        <v>0</v>
      </c>
      <c r="U2150" s="232">
        <v>0</v>
      </c>
      <c r="V2150" s="232">
        <v>0</v>
      </c>
      <c r="W2150" s="232">
        <v>0</v>
      </c>
      <c r="X2150" s="232">
        <v>0</v>
      </c>
      <c r="Y2150" s="232">
        <v>0</v>
      </c>
      <c r="Z2150" s="233">
        <v>45991</v>
      </c>
      <c r="AA2150" s="234">
        <v>4</v>
      </c>
      <c r="AB2150" s="232">
        <v>0</v>
      </c>
    </row>
    <row r="2151" spans="1:28" x14ac:dyDescent="0.25">
      <c r="A2151" s="16" t="s">
        <v>2253</v>
      </c>
      <c r="B2151" s="16" t="s">
        <v>3348</v>
      </c>
      <c r="C2151" s="16" t="s">
        <v>7864</v>
      </c>
      <c r="D2151" s="16" t="s">
        <v>7865</v>
      </c>
      <c r="F2151" s="16" t="s">
        <v>3640</v>
      </c>
      <c r="G2151" s="16" t="s">
        <v>3641</v>
      </c>
      <c r="H2151" s="231">
        <v>2</v>
      </c>
      <c r="I2151" s="231">
        <v>0</v>
      </c>
      <c r="J2151" s="231">
        <v>0</v>
      </c>
      <c r="K2151" s="231">
        <v>0</v>
      </c>
      <c r="L2151" s="231">
        <v>0</v>
      </c>
      <c r="M2151" s="231">
        <v>0</v>
      </c>
      <c r="N2151" s="231">
        <v>0</v>
      </c>
      <c r="O2151" s="231">
        <v>0</v>
      </c>
      <c r="P2151" s="231">
        <v>0</v>
      </c>
      <c r="Q2151" s="232">
        <v>14.6</v>
      </c>
      <c r="R2151" s="232">
        <v>0</v>
      </c>
      <c r="S2151" s="232">
        <v>0</v>
      </c>
      <c r="T2151" s="232">
        <v>0</v>
      </c>
      <c r="U2151" s="232">
        <v>0</v>
      </c>
      <c r="V2151" s="232">
        <v>0</v>
      </c>
      <c r="W2151" s="232">
        <v>0</v>
      </c>
      <c r="X2151" s="232">
        <v>0</v>
      </c>
      <c r="Y2151" s="232">
        <v>0</v>
      </c>
      <c r="Z2151" s="233">
        <v>45991</v>
      </c>
      <c r="AA2151" s="234">
        <v>2</v>
      </c>
      <c r="AB2151" s="232">
        <v>14.6</v>
      </c>
    </row>
    <row r="2152" spans="1:28" x14ac:dyDescent="0.25">
      <c r="A2152" s="16" t="s">
        <v>1059</v>
      </c>
      <c r="B2152" s="16" t="s">
        <v>2893</v>
      </c>
      <c r="C2152" s="16" t="s">
        <v>7866</v>
      </c>
      <c r="D2152" s="16" t="s">
        <v>7867</v>
      </c>
      <c r="F2152" s="16" t="s">
        <v>3640</v>
      </c>
      <c r="G2152" s="16" t="s">
        <v>3641</v>
      </c>
      <c r="H2152" s="231">
        <v>6</v>
      </c>
      <c r="I2152" s="231">
        <v>0</v>
      </c>
      <c r="J2152" s="231">
        <v>0</v>
      </c>
      <c r="K2152" s="231">
        <v>0</v>
      </c>
      <c r="L2152" s="231">
        <v>0</v>
      </c>
      <c r="M2152" s="231">
        <v>0</v>
      </c>
      <c r="N2152" s="231">
        <v>0</v>
      </c>
      <c r="O2152" s="231">
        <v>0</v>
      </c>
      <c r="P2152" s="231">
        <v>0</v>
      </c>
      <c r="Q2152" s="232">
        <v>0.06</v>
      </c>
      <c r="R2152" s="232">
        <v>0</v>
      </c>
      <c r="S2152" s="232">
        <v>0</v>
      </c>
      <c r="T2152" s="232">
        <v>0</v>
      </c>
      <c r="U2152" s="232">
        <v>0</v>
      </c>
      <c r="V2152" s="232">
        <v>0</v>
      </c>
      <c r="W2152" s="232">
        <v>0</v>
      </c>
      <c r="X2152" s="232">
        <v>0</v>
      </c>
      <c r="Y2152" s="232">
        <v>0</v>
      </c>
      <c r="Z2152" s="233">
        <v>45991</v>
      </c>
      <c r="AA2152" s="234">
        <v>6</v>
      </c>
      <c r="AB2152" s="232">
        <v>0.06</v>
      </c>
    </row>
    <row r="2153" spans="1:28" x14ac:dyDescent="0.25">
      <c r="A2153" s="16" t="s">
        <v>1059</v>
      </c>
      <c r="B2153" s="16" t="s">
        <v>2893</v>
      </c>
      <c r="C2153" s="16" t="s">
        <v>7868</v>
      </c>
      <c r="D2153" s="16" t="s">
        <v>7869</v>
      </c>
      <c r="F2153" s="16" t="s">
        <v>3640</v>
      </c>
      <c r="G2153" s="16" t="s">
        <v>3641</v>
      </c>
      <c r="H2153" s="231">
        <v>2</v>
      </c>
      <c r="I2153" s="231">
        <v>0</v>
      </c>
      <c r="J2153" s="231">
        <v>0</v>
      </c>
      <c r="K2153" s="231">
        <v>0</v>
      </c>
      <c r="L2153" s="231">
        <v>0</v>
      </c>
      <c r="M2153" s="231">
        <v>0</v>
      </c>
      <c r="N2153" s="231">
        <v>0</v>
      </c>
      <c r="O2153" s="231">
        <v>0</v>
      </c>
      <c r="P2153" s="231">
        <v>0</v>
      </c>
      <c r="Q2153" s="232">
        <v>0.02</v>
      </c>
      <c r="R2153" s="232">
        <v>0</v>
      </c>
      <c r="S2153" s="232">
        <v>0</v>
      </c>
      <c r="T2153" s="232">
        <v>0</v>
      </c>
      <c r="U2153" s="232">
        <v>0</v>
      </c>
      <c r="V2153" s="232">
        <v>0</v>
      </c>
      <c r="W2153" s="232">
        <v>0</v>
      </c>
      <c r="X2153" s="232">
        <v>0</v>
      </c>
      <c r="Y2153" s="232">
        <v>0</v>
      </c>
      <c r="Z2153" s="233">
        <v>45991</v>
      </c>
      <c r="AA2153" s="234">
        <v>2</v>
      </c>
      <c r="AB2153" s="232">
        <v>0.02</v>
      </c>
    </row>
    <row r="2154" spans="1:28" x14ac:dyDescent="0.25">
      <c r="A2154" s="16" t="s">
        <v>1059</v>
      </c>
      <c r="B2154" s="16" t="s">
        <v>2893</v>
      </c>
      <c r="C2154" s="16" t="s">
        <v>7870</v>
      </c>
      <c r="D2154" s="16" t="s">
        <v>7871</v>
      </c>
      <c r="F2154" s="16" t="s">
        <v>3640</v>
      </c>
      <c r="G2154" s="16" t="s">
        <v>3641</v>
      </c>
      <c r="H2154" s="231">
        <v>2</v>
      </c>
      <c r="I2154" s="231">
        <v>0</v>
      </c>
      <c r="J2154" s="231">
        <v>0</v>
      </c>
      <c r="K2154" s="231">
        <v>0</v>
      </c>
      <c r="L2154" s="231">
        <v>0</v>
      </c>
      <c r="M2154" s="231">
        <v>0</v>
      </c>
      <c r="N2154" s="231">
        <v>0</v>
      </c>
      <c r="O2154" s="231">
        <v>0</v>
      </c>
      <c r="P2154" s="231">
        <v>0</v>
      </c>
      <c r="Q2154" s="232">
        <v>0.02</v>
      </c>
      <c r="R2154" s="232">
        <v>0</v>
      </c>
      <c r="S2154" s="232">
        <v>0</v>
      </c>
      <c r="T2154" s="232">
        <v>0</v>
      </c>
      <c r="U2154" s="232">
        <v>0</v>
      </c>
      <c r="V2154" s="232">
        <v>0</v>
      </c>
      <c r="W2154" s="232">
        <v>0</v>
      </c>
      <c r="X2154" s="232">
        <v>0</v>
      </c>
      <c r="Y2154" s="232">
        <v>0</v>
      </c>
      <c r="Z2154" s="233">
        <v>45991</v>
      </c>
      <c r="AA2154" s="234">
        <v>2</v>
      </c>
      <c r="AB2154" s="232">
        <v>0.02</v>
      </c>
    </row>
    <row r="2155" spans="1:28" x14ac:dyDescent="0.25">
      <c r="A2155" s="16" t="s">
        <v>873</v>
      </c>
      <c r="B2155" s="16" t="s">
        <v>3474</v>
      </c>
      <c r="C2155" s="16" t="s">
        <v>7872</v>
      </c>
      <c r="D2155" s="16" t="s">
        <v>7873</v>
      </c>
      <c r="F2155" s="16" t="s">
        <v>3640</v>
      </c>
      <c r="G2155" s="16" t="s">
        <v>3641</v>
      </c>
      <c r="H2155" s="231">
        <v>1</v>
      </c>
      <c r="I2155" s="231">
        <v>0</v>
      </c>
      <c r="J2155" s="231">
        <v>0</v>
      </c>
      <c r="K2155" s="231">
        <v>0</v>
      </c>
      <c r="L2155" s="231">
        <v>0</v>
      </c>
      <c r="M2155" s="231">
        <v>0</v>
      </c>
      <c r="N2155" s="231">
        <v>0</v>
      </c>
      <c r="O2155" s="231">
        <v>0</v>
      </c>
      <c r="P2155" s="231">
        <v>0</v>
      </c>
      <c r="Q2155" s="232">
        <v>12.24</v>
      </c>
      <c r="R2155" s="232">
        <v>0</v>
      </c>
      <c r="S2155" s="232">
        <v>0</v>
      </c>
      <c r="T2155" s="232">
        <v>0</v>
      </c>
      <c r="U2155" s="232">
        <v>0</v>
      </c>
      <c r="V2155" s="232">
        <v>0</v>
      </c>
      <c r="W2155" s="232">
        <v>0</v>
      </c>
      <c r="X2155" s="232">
        <v>0</v>
      </c>
      <c r="Y2155" s="232">
        <v>0</v>
      </c>
      <c r="Z2155" s="233">
        <v>45991</v>
      </c>
      <c r="AA2155" s="234">
        <v>1</v>
      </c>
      <c r="AB2155" s="232">
        <v>12.24</v>
      </c>
    </row>
    <row r="2156" spans="1:28" x14ac:dyDescent="0.25">
      <c r="A2156" s="16" t="s">
        <v>1059</v>
      </c>
      <c r="B2156" s="16" t="s">
        <v>2893</v>
      </c>
      <c r="C2156" s="16" t="s">
        <v>7874</v>
      </c>
      <c r="D2156" s="16" t="s">
        <v>7875</v>
      </c>
      <c r="F2156" s="16" t="s">
        <v>3640</v>
      </c>
      <c r="G2156" s="16" t="s">
        <v>3641</v>
      </c>
      <c r="H2156" s="231">
        <v>2</v>
      </c>
      <c r="I2156" s="231">
        <v>0</v>
      </c>
      <c r="J2156" s="231">
        <v>0</v>
      </c>
      <c r="K2156" s="231">
        <v>0</v>
      </c>
      <c r="L2156" s="231">
        <v>0</v>
      </c>
      <c r="M2156" s="231">
        <v>0</v>
      </c>
      <c r="N2156" s="231">
        <v>0</v>
      </c>
      <c r="O2156" s="231">
        <v>0</v>
      </c>
      <c r="P2156" s="231">
        <v>0</v>
      </c>
      <c r="Q2156" s="232">
        <v>0</v>
      </c>
      <c r="R2156" s="232">
        <v>0</v>
      </c>
      <c r="S2156" s="232">
        <v>0</v>
      </c>
      <c r="T2156" s="232">
        <v>0</v>
      </c>
      <c r="U2156" s="232">
        <v>0</v>
      </c>
      <c r="V2156" s="232">
        <v>0</v>
      </c>
      <c r="W2156" s="232">
        <v>0</v>
      </c>
      <c r="X2156" s="232">
        <v>0</v>
      </c>
      <c r="Y2156" s="232">
        <v>0</v>
      </c>
      <c r="Z2156" s="233">
        <v>45991</v>
      </c>
      <c r="AA2156" s="234">
        <v>2</v>
      </c>
      <c r="AB2156" s="232">
        <v>0</v>
      </c>
    </row>
    <row r="2157" spans="1:28" x14ac:dyDescent="0.25">
      <c r="A2157" s="16" t="s">
        <v>1059</v>
      </c>
      <c r="B2157" s="16" t="s">
        <v>2893</v>
      </c>
      <c r="C2157" s="16" t="s">
        <v>7876</v>
      </c>
      <c r="D2157" s="16" t="s">
        <v>7877</v>
      </c>
      <c r="F2157" s="16" t="s">
        <v>3640</v>
      </c>
      <c r="G2157" s="16" t="s">
        <v>3641</v>
      </c>
      <c r="H2157" s="231">
        <v>4</v>
      </c>
      <c r="I2157" s="231">
        <v>0</v>
      </c>
      <c r="J2157" s="231">
        <v>0</v>
      </c>
      <c r="K2157" s="231">
        <v>0</v>
      </c>
      <c r="L2157" s="231">
        <v>0</v>
      </c>
      <c r="M2157" s="231">
        <v>0</v>
      </c>
      <c r="N2157" s="231">
        <v>0</v>
      </c>
      <c r="O2157" s="231">
        <v>0</v>
      </c>
      <c r="P2157" s="231">
        <v>0</v>
      </c>
      <c r="Q2157" s="232">
        <v>0</v>
      </c>
      <c r="R2157" s="232">
        <v>0</v>
      </c>
      <c r="S2157" s="232">
        <v>0</v>
      </c>
      <c r="T2157" s="232">
        <v>0</v>
      </c>
      <c r="U2157" s="232">
        <v>0</v>
      </c>
      <c r="V2157" s="232">
        <v>0</v>
      </c>
      <c r="W2157" s="232">
        <v>0</v>
      </c>
      <c r="X2157" s="232">
        <v>0</v>
      </c>
      <c r="Y2157" s="232">
        <v>0</v>
      </c>
      <c r="Z2157" s="233">
        <v>45991</v>
      </c>
      <c r="AA2157" s="234">
        <v>4</v>
      </c>
      <c r="AB2157" s="232">
        <v>0</v>
      </c>
    </row>
    <row r="2158" spans="1:28" x14ac:dyDescent="0.25">
      <c r="A2158" s="16" t="s">
        <v>873</v>
      </c>
      <c r="B2158" s="16" t="s">
        <v>3474</v>
      </c>
      <c r="C2158" s="16" t="s">
        <v>7878</v>
      </c>
      <c r="D2158" s="16" t="s">
        <v>7879</v>
      </c>
      <c r="F2158" s="16" t="s">
        <v>3640</v>
      </c>
      <c r="G2158" s="16" t="s">
        <v>3641</v>
      </c>
      <c r="H2158" s="231">
        <v>4</v>
      </c>
      <c r="I2158" s="231">
        <v>0</v>
      </c>
      <c r="J2158" s="231">
        <v>0</v>
      </c>
      <c r="K2158" s="231">
        <v>0</v>
      </c>
      <c r="L2158" s="231">
        <v>0</v>
      </c>
      <c r="M2158" s="231">
        <v>0</v>
      </c>
      <c r="N2158" s="231">
        <v>0</v>
      </c>
      <c r="O2158" s="231">
        <v>0</v>
      </c>
      <c r="P2158" s="231">
        <v>0</v>
      </c>
      <c r="Q2158" s="232">
        <v>0</v>
      </c>
      <c r="R2158" s="232">
        <v>0</v>
      </c>
      <c r="S2158" s="232">
        <v>0</v>
      </c>
      <c r="T2158" s="232">
        <v>0</v>
      </c>
      <c r="U2158" s="232">
        <v>0</v>
      </c>
      <c r="V2158" s="232">
        <v>0</v>
      </c>
      <c r="W2158" s="232">
        <v>0</v>
      </c>
      <c r="X2158" s="232">
        <v>0</v>
      </c>
      <c r="Y2158" s="232">
        <v>0</v>
      </c>
      <c r="Z2158" s="233">
        <v>45991</v>
      </c>
      <c r="AA2158" s="234">
        <v>4</v>
      </c>
      <c r="AB2158" s="232">
        <v>0</v>
      </c>
    </row>
    <row r="2159" spans="1:28" x14ac:dyDescent="0.25">
      <c r="A2159" s="16" t="s">
        <v>873</v>
      </c>
      <c r="B2159" s="16" t="s">
        <v>3474</v>
      </c>
      <c r="C2159" s="16" t="s">
        <v>7880</v>
      </c>
      <c r="D2159" s="16" t="s">
        <v>7881</v>
      </c>
      <c r="F2159" s="16" t="s">
        <v>3640</v>
      </c>
      <c r="G2159" s="16" t="s">
        <v>3641</v>
      </c>
      <c r="H2159" s="231">
        <v>1</v>
      </c>
      <c r="I2159" s="231">
        <v>0</v>
      </c>
      <c r="J2159" s="231">
        <v>0</v>
      </c>
      <c r="K2159" s="231">
        <v>0</v>
      </c>
      <c r="L2159" s="231">
        <v>0</v>
      </c>
      <c r="M2159" s="231">
        <v>0</v>
      </c>
      <c r="N2159" s="231">
        <v>0</v>
      </c>
      <c r="O2159" s="231">
        <v>0</v>
      </c>
      <c r="P2159" s="231">
        <v>0</v>
      </c>
      <c r="Q2159" s="232">
        <v>11.11</v>
      </c>
      <c r="R2159" s="232">
        <v>0</v>
      </c>
      <c r="S2159" s="232">
        <v>0</v>
      </c>
      <c r="T2159" s="232">
        <v>0</v>
      </c>
      <c r="U2159" s="232">
        <v>0</v>
      </c>
      <c r="V2159" s="232">
        <v>0</v>
      </c>
      <c r="W2159" s="232">
        <v>0</v>
      </c>
      <c r="X2159" s="232">
        <v>0</v>
      </c>
      <c r="Y2159" s="232">
        <v>0</v>
      </c>
      <c r="Z2159" s="233">
        <v>45991</v>
      </c>
      <c r="AA2159" s="234">
        <v>1</v>
      </c>
      <c r="AB2159" s="232">
        <v>11.11</v>
      </c>
    </row>
    <row r="2160" spans="1:28" x14ac:dyDescent="0.25">
      <c r="A2160" s="16" t="s">
        <v>873</v>
      </c>
      <c r="B2160" s="16" t="s">
        <v>3474</v>
      </c>
      <c r="C2160" s="16" t="s">
        <v>7882</v>
      </c>
      <c r="D2160" s="16" t="s">
        <v>7883</v>
      </c>
      <c r="F2160" s="16" t="s">
        <v>3640</v>
      </c>
      <c r="G2160" s="16" t="s">
        <v>3641</v>
      </c>
      <c r="H2160" s="231">
        <v>2</v>
      </c>
      <c r="I2160" s="231">
        <v>0</v>
      </c>
      <c r="J2160" s="231">
        <v>0</v>
      </c>
      <c r="K2160" s="231">
        <v>0</v>
      </c>
      <c r="L2160" s="231">
        <v>0</v>
      </c>
      <c r="M2160" s="231">
        <v>0</v>
      </c>
      <c r="N2160" s="231">
        <v>0</v>
      </c>
      <c r="O2160" s="231">
        <v>0</v>
      </c>
      <c r="P2160" s="231">
        <v>0</v>
      </c>
      <c r="Q2160" s="232">
        <v>22.22</v>
      </c>
      <c r="R2160" s="232">
        <v>0</v>
      </c>
      <c r="S2160" s="232">
        <v>0</v>
      </c>
      <c r="T2160" s="232">
        <v>0</v>
      </c>
      <c r="U2160" s="232">
        <v>0</v>
      </c>
      <c r="V2160" s="232">
        <v>0</v>
      </c>
      <c r="W2160" s="232">
        <v>0</v>
      </c>
      <c r="X2160" s="232">
        <v>0</v>
      </c>
      <c r="Y2160" s="232">
        <v>0</v>
      </c>
      <c r="Z2160" s="233">
        <v>45991</v>
      </c>
      <c r="AA2160" s="234">
        <v>2</v>
      </c>
      <c r="AB2160" s="232">
        <v>22.22</v>
      </c>
    </row>
    <row r="2161" spans="1:28" x14ac:dyDescent="0.25">
      <c r="A2161" s="16" t="s">
        <v>873</v>
      </c>
      <c r="B2161" s="16" t="s">
        <v>3474</v>
      </c>
      <c r="C2161" s="16" t="s">
        <v>7884</v>
      </c>
      <c r="D2161" s="16" t="s">
        <v>7885</v>
      </c>
      <c r="F2161" s="16" t="s">
        <v>3640</v>
      </c>
      <c r="G2161" s="16" t="s">
        <v>3641</v>
      </c>
      <c r="H2161" s="231">
        <v>2</v>
      </c>
      <c r="I2161" s="231">
        <v>0</v>
      </c>
      <c r="J2161" s="231">
        <v>0</v>
      </c>
      <c r="K2161" s="231">
        <v>0</v>
      </c>
      <c r="L2161" s="231">
        <v>0</v>
      </c>
      <c r="M2161" s="231">
        <v>0</v>
      </c>
      <c r="N2161" s="231">
        <v>0</v>
      </c>
      <c r="O2161" s="231">
        <v>0</v>
      </c>
      <c r="P2161" s="231">
        <v>0</v>
      </c>
      <c r="Q2161" s="232">
        <v>22.22</v>
      </c>
      <c r="R2161" s="232">
        <v>0</v>
      </c>
      <c r="S2161" s="232">
        <v>0</v>
      </c>
      <c r="T2161" s="232">
        <v>0</v>
      </c>
      <c r="U2161" s="232">
        <v>0</v>
      </c>
      <c r="V2161" s="232">
        <v>0</v>
      </c>
      <c r="W2161" s="232">
        <v>0</v>
      </c>
      <c r="X2161" s="232">
        <v>0</v>
      </c>
      <c r="Y2161" s="232">
        <v>0</v>
      </c>
      <c r="Z2161" s="233">
        <v>45991</v>
      </c>
      <c r="AA2161" s="234">
        <v>2</v>
      </c>
      <c r="AB2161" s="232">
        <v>22.22</v>
      </c>
    </row>
    <row r="2162" spans="1:28" x14ac:dyDescent="0.25">
      <c r="A2162" s="16" t="s">
        <v>873</v>
      </c>
      <c r="B2162" s="16" t="s">
        <v>3474</v>
      </c>
      <c r="C2162" s="16" t="s">
        <v>7886</v>
      </c>
      <c r="D2162" s="16" t="s">
        <v>7887</v>
      </c>
      <c r="F2162" s="16" t="s">
        <v>3640</v>
      </c>
      <c r="G2162" s="16" t="s">
        <v>3641</v>
      </c>
      <c r="H2162" s="231">
        <v>1</v>
      </c>
      <c r="I2162" s="231">
        <v>0</v>
      </c>
      <c r="J2162" s="231">
        <v>0</v>
      </c>
      <c r="K2162" s="231">
        <v>0</v>
      </c>
      <c r="L2162" s="231">
        <v>0</v>
      </c>
      <c r="M2162" s="231">
        <v>0</v>
      </c>
      <c r="N2162" s="231">
        <v>0</v>
      </c>
      <c r="O2162" s="231">
        <v>0</v>
      </c>
      <c r="P2162" s="231">
        <v>0</v>
      </c>
      <c r="Q2162" s="232">
        <v>11.11</v>
      </c>
      <c r="R2162" s="232">
        <v>0</v>
      </c>
      <c r="S2162" s="232">
        <v>0</v>
      </c>
      <c r="T2162" s="232">
        <v>0</v>
      </c>
      <c r="U2162" s="232">
        <v>0</v>
      </c>
      <c r="V2162" s="232">
        <v>0</v>
      </c>
      <c r="W2162" s="232">
        <v>0</v>
      </c>
      <c r="X2162" s="232">
        <v>0</v>
      </c>
      <c r="Y2162" s="232">
        <v>0</v>
      </c>
      <c r="Z2162" s="233">
        <v>45991</v>
      </c>
      <c r="AA2162" s="234">
        <v>1</v>
      </c>
      <c r="AB2162" s="232">
        <v>11.11</v>
      </c>
    </row>
    <row r="2163" spans="1:28" x14ac:dyDescent="0.25">
      <c r="A2163" s="16" t="s">
        <v>873</v>
      </c>
      <c r="B2163" s="16" t="s">
        <v>3474</v>
      </c>
      <c r="C2163" s="16" t="s">
        <v>7888</v>
      </c>
      <c r="D2163" s="16" t="s">
        <v>7889</v>
      </c>
      <c r="F2163" s="16" t="s">
        <v>3640</v>
      </c>
      <c r="G2163" s="16" t="s">
        <v>3641</v>
      </c>
      <c r="H2163" s="231">
        <v>4</v>
      </c>
      <c r="I2163" s="231">
        <v>0</v>
      </c>
      <c r="J2163" s="231">
        <v>0</v>
      </c>
      <c r="K2163" s="231">
        <v>0</v>
      </c>
      <c r="L2163" s="231">
        <v>0</v>
      </c>
      <c r="M2163" s="231">
        <v>0</v>
      </c>
      <c r="N2163" s="231">
        <v>0</v>
      </c>
      <c r="O2163" s="231">
        <v>0</v>
      </c>
      <c r="P2163" s="231">
        <v>0</v>
      </c>
      <c r="Q2163" s="232">
        <v>44.44</v>
      </c>
      <c r="R2163" s="232">
        <v>0</v>
      </c>
      <c r="S2163" s="232">
        <v>0</v>
      </c>
      <c r="T2163" s="232">
        <v>0</v>
      </c>
      <c r="U2163" s="232">
        <v>0</v>
      </c>
      <c r="V2163" s="232">
        <v>0</v>
      </c>
      <c r="W2163" s="232">
        <v>0</v>
      </c>
      <c r="X2163" s="232">
        <v>0</v>
      </c>
      <c r="Y2163" s="232">
        <v>0</v>
      </c>
      <c r="Z2163" s="233">
        <v>45991</v>
      </c>
      <c r="AA2163" s="234">
        <v>4</v>
      </c>
      <c r="AB2163" s="232">
        <v>44.44</v>
      </c>
    </row>
    <row r="2164" spans="1:28" x14ac:dyDescent="0.25">
      <c r="A2164" s="16" t="s">
        <v>1059</v>
      </c>
      <c r="B2164" s="16" t="s">
        <v>2893</v>
      </c>
      <c r="C2164" s="16" t="s">
        <v>7890</v>
      </c>
      <c r="D2164" s="16" t="s">
        <v>7891</v>
      </c>
      <c r="F2164" s="16" t="s">
        <v>3640</v>
      </c>
      <c r="G2164" s="16" t="s">
        <v>3641</v>
      </c>
      <c r="H2164" s="231">
        <v>2</v>
      </c>
      <c r="I2164" s="231">
        <v>0</v>
      </c>
      <c r="J2164" s="231">
        <v>0</v>
      </c>
      <c r="K2164" s="231">
        <v>0</v>
      </c>
      <c r="L2164" s="231">
        <v>0</v>
      </c>
      <c r="M2164" s="231">
        <v>0</v>
      </c>
      <c r="N2164" s="231">
        <v>0</v>
      </c>
      <c r="O2164" s="231">
        <v>0</v>
      </c>
      <c r="P2164" s="231">
        <v>0</v>
      </c>
      <c r="Q2164" s="232">
        <v>0.02</v>
      </c>
      <c r="R2164" s="232">
        <v>0</v>
      </c>
      <c r="S2164" s="232">
        <v>0</v>
      </c>
      <c r="T2164" s="232">
        <v>0</v>
      </c>
      <c r="U2164" s="232">
        <v>0</v>
      </c>
      <c r="V2164" s="232">
        <v>0</v>
      </c>
      <c r="W2164" s="232">
        <v>0</v>
      </c>
      <c r="X2164" s="232">
        <v>0</v>
      </c>
      <c r="Y2164" s="232">
        <v>0</v>
      </c>
      <c r="Z2164" s="233">
        <v>45991</v>
      </c>
      <c r="AA2164" s="234">
        <v>2</v>
      </c>
      <c r="AB2164" s="232">
        <v>0.02</v>
      </c>
    </row>
    <row r="2165" spans="1:28" x14ac:dyDescent="0.25">
      <c r="A2165" s="16" t="s">
        <v>2253</v>
      </c>
      <c r="B2165" s="16" t="s">
        <v>3348</v>
      </c>
      <c r="C2165" s="16" t="s">
        <v>7892</v>
      </c>
      <c r="D2165" s="16" t="s">
        <v>7893</v>
      </c>
      <c r="F2165" s="16" t="s">
        <v>3640</v>
      </c>
      <c r="G2165" s="16" t="s">
        <v>3641</v>
      </c>
      <c r="H2165" s="231">
        <v>2</v>
      </c>
      <c r="I2165" s="231">
        <v>0</v>
      </c>
      <c r="J2165" s="231">
        <v>0</v>
      </c>
      <c r="K2165" s="231">
        <v>0</v>
      </c>
      <c r="L2165" s="231">
        <v>0</v>
      </c>
      <c r="M2165" s="231">
        <v>0</v>
      </c>
      <c r="N2165" s="231">
        <v>0</v>
      </c>
      <c r="O2165" s="231">
        <v>0</v>
      </c>
      <c r="P2165" s="231">
        <v>0</v>
      </c>
      <c r="Q2165" s="232">
        <v>0.02</v>
      </c>
      <c r="R2165" s="232">
        <v>0</v>
      </c>
      <c r="S2165" s="232">
        <v>0</v>
      </c>
      <c r="T2165" s="232">
        <v>0</v>
      </c>
      <c r="U2165" s="232">
        <v>0</v>
      </c>
      <c r="V2165" s="232">
        <v>0</v>
      </c>
      <c r="W2165" s="232">
        <v>0</v>
      </c>
      <c r="X2165" s="232">
        <v>0</v>
      </c>
      <c r="Y2165" s="232">
        <v>0</v>
      </c>
      <c r="Z2165" s="233">
        <v>45991</v>
      </c>
      <c r="AA2165" s="234">
        <v>2</v>
      </c>
      <c r="AB2165" s="232">
        <v>0.02</v>
      </c>
    </row>
    <row r="2166" spans="1:28" x14ac:dyDescent="0.25">
      <c r="A2166" s="16" t="s">
        <v>2253</v>
      </c>
      <c r="B2166" s="16" t="s">
        <v>3348</v>
      </c>
      <c r="C2166" s="16" t="s">
        <v>7894</v>
      </c>
      <c r="D2166" s="16" t="s">
        <v>7895</v>
      </c>
      <c r="F2166" s="16" t="s">
        <v>3640</v>
      </c>
      <c r="G2166" s="16" t="s">
        <v>3641</v>
      </c>
      <c r="H2166" s="231">
        <v>2</v>
      </c>
      <c r="I2166" s="231">
        <v>0</v>
      </c>
      <c r="J2166" s="231">
        <v>0</v>
      </c>
      <c r="K2166" s="231">
        <v>0</v>
      </c>
      <c r="L2166" s="231">
        <v>0</v>
      </c>
      <c r="M2166" s="231">
        <v>0</v>
      </c>
      <c r="N2166" s="231">
        <v>0</v>
      </c>
      <c r="O2166" s="231">
        <v>0</v>
      </c>
      <c r="P2166" s="231">
        <v>0</v>
      </c>
      <c r="Q2166" s="232">
        <v>0.02</v>
      </c>
      <c r="R2166" s="232">
        <v>0</v>
      </c>
      <c r="S2166" s="232">
        <v>0</v>
      </c>
      <c r="T2166" s="232">
        <v>0</v>
      </c>
      <c r="U2166" s="232">
        <v>0</v>
      </c>
      <c r="V2166" s="232">
        <v>0</v>
      </c>
      <c r="W2166" s="232">
        <v>0</v>
      </c>
      <c r="X2166" s="232">
        <v>0</v>
      </c>
      <c r="Y2166" s="232">
        <v>0</v>
      </c>
      <c r="Z2166" s="233">
        <v>45991</v>
      </c>
      <c r="AA2166" s="234">
        <v>2</v>
      </c>
      <c r="AB2166" s="232">
        <v>0.02</v>
      </c>
    </row>
    <row r="2167" spans="1:28" x14ac:dyDescent="0.25">
      <c r="A2167" s="16" t="s">
        <v>2253</v>
      </c>
      <c r="B2167" s="16" t="s">
        <v>3348</v>
      </c>
      <c r="C2167" s="16" t="s">
        <v>7896</v>
      </c>
      <c r="D2167" s="16" t="s">
        <v>7897</v>
      </c>
      <c r="F2167" s="16" t="s">
        <v>3640</v>
      </c>
      <c r="G2167" s="16" t="s">
        <v>3641</v>
      </c>
      <c r="H2167" s="231">
        <v>2</v>
      </c>
      <c r="I2167" s="231">
        <v>0</v>
      </c>
      <c r="J2167" s="231">
        <v>0</v>
      </c>
      <c r="K2167" s="231">
        <v>0</v>
      </c>
      <c r="L2167" s="231">
        <v>0</v>
      </c>
      <c r="M2167" s="231">
        <v>0</v>
      </c>
      <c r="N2167" s="231">
        <v>0</v>
      </c>
      <c r="O2167" s="231">
        <v>0</v>
      </c>
      <c r="P2167" s="231">
        <v>0</v>
      </c>
      <c r="Q2167" s="232">
        <v>22.22</v>
      </c>
      <c r="R2167" s="232">
        <v>0</v>
      </c>
      <c r="S2167" s="232">
        <v>0</v>
      </c>
      <c r="T2167" s="232">
        <v>0</v>
      </c>
      <c r="U2167" s="232">
        <v>0</v>
      </c>
      <c r="V2167" s="232">
        <v>0</v>
      </c>
      <c r="W2167" s="232">
        <v>0</v>
      </c>
      <c r="X2167" s="232">
        <v>0</v>
      </c>
      <c r="Y2167" s="232">
        <v>0</v>
      </c>
      <c r="Z2167" s="233">
        <v>45991</v>
      </c>
      <c r="AA2167" s="234">
        <v>2</v>
      </c>
      <c r="AB2167" s="232">
        <v>22.22</v>
      </c>
    </row>
    <row r="2168" spans="1:28" x14ac:dyDescent="0.25">
      <c r="A2168" s="16" t="s">
        <v>1059</v>
      </c>
      <c r="B2168" s="16" t="s">
        <v>2893</v>
      </c>
      <c r="C2168" s="16" t="s">
        <v>7898</v>
      </c>
      <c r="D2168" s="16" t="s">
        <v>7899</v>
      </c>
      <c r="F2168" s="16" t="s">
        <v>3640</v>
      </c>
      <c r="G2168" s="16" t="s">
        <v>3641</v>
      </c>
      <c r="H2168" s="231">
        <v>2</v>
      </c>
      <c r="I2168" s="231">
        <v>0</v>
      </c>
      <c r="J2168" s="231">
        <v>0</v>
      </c>
      <c r="K2168" s="231">
        <v>0</v>
      </c>
      <c r="L2168" s="231">
        <v>0</v>
      </c>
      <c r="M2168" s="231">
        <v>0</v>
      </c>
      <c r="N2168" s="231">
        <v>0</v>
      </c>
      <c r="O2168" s="231">
        <v>0</v>
      </c>
      <c r="P2168" s="231">
        <v>0</v>
      </c>
      <c r="Q2168" s="232">
        <v>22.22</v>
      </c>
      <c r="R2168" s="232">
        <v>0</v>
      </c>
      <c r="S2168" s="232">
        <v>0</v>
      </c>
      <c r="T2168" s="232">
        <v>0</v>
      </c>
      <c r="U2168" s="232">
        <v>0</v>
      </c>
      <c r="V2168" s="232">
        <v>0</v>
      </c>
      <c r="W2168" s="232">
        <v>0</v>
      </c>
      <c r="X2168" s="232">
        <v>0</v>
      </c>
      <c r="Y2168" s="232">
        <v>0</v>
      </c>
      <c r="Z2168" s="233">
        <v>45991</v>
      </c>
      <c r="AA2168" s="234">
        <v>2</v>
      </c>
      <c r="AB2168" s="232">
        <v>22.22</v>
      </c>
    </row>
    <row r="2169" spans="1:28" x14ac:dyDescent="0.25">
      <c r="A2169" s="16" t="s">
        <v>873</v>
      </c>
      <c r="B2169" s="16" t="s">
        <v>3474</v>
      </c>
      <c r="C2169" s="16" t="s">
        <v>7900</v>
      </c>
      <c r="D2169" s="16" t="s">
        <v>7901</v>
      </c>
      <c r="F2169" s="16" t="s">
        <v>3640</v>
      </c>
      <c r="G2169" s="16" t="s">
        <v>3641</v>
      </c>
      <c r="H2169" s="231">
        <v>5</v>
      </c>
      <c r="I2169" s="231">
        <v>0</v>
      </c>
      <c r="J2169" s="231">
        <v>0</v>
      </c>
      <c r="K2169" s="231">
        <v>0</v>
      </c>
      <c r="L2169" s="231">
        <v>0</v>
      </c>
      <c r="M2169" s="231">
        <v>0</v>
      </c>
      <c r="N2169" s="231">
        <v>0</v>
      </c>
      <c r="O2169" s="231">
        <v>0</v>
      </c>
      <c r="P2169" s="231">
        <v>0</v>
      </c>
      <c r="Q2169" s="232">
        <v>84.3</v>
      </c>
      <c r="R2169" s="232">
        <v>0</v>
      </c>
      <c r="S2169" s="232">
        <v>0</v>
      </c>
      <c r="T2169" s="232">
        <v>0</v>
      </c>
      <c r="U2169" s="232">
        <v>0</v>
      </c>
      <c r="V2169" s="232">
        <v>0</v>
      </c>
      <c r="W2169" s="232">
        <v>0</v>
      </c>
      <c r="X2169" s="232">
        <v>0</v>
      </c>
      <c r="Y2169" s="232">
        <v>0</v>
      </c>
      <c r="Z2169" s="233">
        <v>45991</v>
      </c>
      <c r="AA2169" s="234">
        <v>5</v>
      </c>
      <c r="AB2169" s="232">
        <v>84.3</v>
      </c>
    </row>
    <row r="2170" spans="1:28" x14ac:dyDescent="0.25">
      <c r="A2170" s="16" t="s">
        <v>873</v>
      </c>
      <c r="B2170" s="16" t="s">
        <v>3474</v>
      </c>
      <c r="C2170" s="16" t="s">
        <v>7902</v>
      </c>
      <c r="D2170" s="16" t="s">
        <v>7903</v>
      </c>
      <c r="F2170" s="16" t="s">
        <v>3640</v>
      </c>
      <c r="G2170" s="16" t="s">
        <v>3641</v>
      </c>
      <c r="H2170" s="231">
        <v>3</v>
      </c>
      <c r="I2170" s="231">
        <v>0</v>
      </c>
      <c r="J2170" s="231">
        <v>0</v>
      </c>
      <c r="K2170" s="231">
        <v>0</v>
      </c>
      <c r="L2170" s="231">
        <v>0</v>
      </c>
      <c r="M2170" s="231">
        <v>0</v>
      </c>
      <c r="N2170" s="231">
        <v>0</v>
      </c>
      <c r="O2170" s="231">
        <v>0</v>
      </c>
      <c r="P2170" s="231">
        <v>0</v>
      </c>
      <c r="Q2170" s="232">
        <v>50.58</v>
      </c>
      <c r="R2170" s="232">
        <v>0</v>
      </c>
      <c r="S2170" s="232">
        <v>0</v>
      </c>
      <c r="T2170" s="232">
        <v>0</v>
      </c>
      <c r="U2170" s="232">
        <v>0</v>
      </c>
      <c r="V2170" s="232">
        <v>0</v>
      </c>
      <c r="W2170" s="232">
        <v>0</v>
      </c>
      <c r="X2170" s="232">
        <v>0</v>
      </c>
      <c r="Y2170" s="232">
        <v>0</v>
      </c>
      <c r="Z2170" s="233">
        <v>45991</v>
      </c>
      <c r="AA2170" s="234">
        <v>3</v>
      </c>
      <c r="AB2170" s="232">
        <v>50.58</v>
      </c>
    </row>
    <row r="2171" spans="1:28" x14ac:dyDescent="0.25">
      <c r="A2171" s="16" t="s">
        <v>873</v>
      </c>
      <c r="B2171" s="16" t="s">
        <v>3474</v>
      </c>
      <c r="C2171" s="16" t="s">
        <v>7904</v>
      </c>
      <c r="D2171" s="16" t="s">
        <v>7905</v>
      </c>
      <c r="F2171" s="16" t="s">
        <v>3640</v>
      </c>
      <c r="G2171" s="16" t="s">
        <v>3641</v>
      </c>
      <c r="H2171" s="231">
        <v>5</v>
      </c>
      <c r="I2171" s="231">
        <v>0</v>
      </c>
      <c r="J2171" s="231">
        <v>0</v>
      </c>
      <c r="K2171" s="231">
        <v>0</v>
      </c>
      <c r="L2171" s="231">
        <v>0</v>
      </c>
      <c r="M2171" s="231">
        <v>0</v>
      </c>
      <c r="N2171" s="231">
        <v>0</v>
      </c>
      <c r="O2171" s="231">
        <v>0</v>
      </c>
      <c r="P2171" s="231">
        <v>0</v>
      </c>
      <c r="Q2171" s="232">
        <v>67.2</v>
      </c>
      <c r="R2171" s="232">
        <v>0</v>
      </c>
      <c r="S2171" s="232">
        <v>0</v>
      </c>
      <c r="T2171" s="232">
        <v>0</v>
      </c>
      <c r="U2171" s="232">
        <v>0</v>
      </c>
      <c r="V2171" s="232">
        <v>0</v>
      </c>
      <c r="W2171" s="232">
        <v>0</v>
      </c>
      <c r="X2171" s="232">
        <v>0</v>
      </c>
      <c r="Y2171" s="232">
        <v>0</v>
      </c>
      <c r="Z2171" s="233">
        <v>45991</v>
      </c>
      <c r="AA2171" s="234">
        <v>5</v>
      </c>
      <c r="AB2171" s="232">
        <v>67.2</v>
      </c>
    </row>
    <row r="2172" spans="1:28" x14ac:dyDescent="0.25">
      <c r="A2172" s="16" t="s">
        <v>2253</v>
      </c>
      <c r="B2172" s="16" t="s">
        <v>3348</v>
      </c>
      <c r="C2172" s="16" t="s">
        <v>7906</v>
      </c>
      <c r="D2172" s="16" t="s">
        <v>7907</v>
      </c>
      <c r="F2172" s="16" t="s">
        <v>3640</v>
      </c>
      <c r="G2172" s="16" t="s">
        <v>3641</v>
      </c>
      <c r="H2172" s="231">
        <v>2</v>
      </c>
      <c r="I2172" s="231">
        <v>0</v>
      </c>
      <c r="J2172" s="231">
        <v>0</v>
      </c>
      <c r="K2172" s="231">
        <v>0</v>
      </c>
      <c r="L2172" s="231">
        <v>0</v>
      </c>
      <c r="M2172" s="231">
        <v>0</v>
      </c>
      <c r="N2172" s="231">
        <v>0</v>
      </c>
      <c r="O2172" s="231">
        <v>0</v>
      </c>
      <c r="P2172" s="231">
        <v>0</v>
      </c>
      <c r="Q2172" s="232">
        <v>0.02</v>
      </c>
      <c r="R2172" s="232">
        <v>0</v>
      </c>
      <c r="S2172" s="232">
        <v>0</v>
      </c>
      <c r="T2172" s="232">
        <v>0</v>
      </c>
      <c r="U2172" s="232">
        <v>0</v>
      </c>
      <c r="V2172" s="232">
        <v>0</v>
      </c>
      <c r="W2172" s="232">
        <v>0</v>
      </c>
      <c r="X2172" s="232">
        <v>0</v>
      </c>
      <c r="Y2172" s="232">
        <v>0</v>
      </c>
      <c r="Z2172" s="233">
        <v>45991</v>
      </c>
      <c r="AA2172" s="234">
        <v>2</v>
      </c>
      <c r="AB2172" s="232">
        <v>0.02</v>
      </c>
    </row>
    <row r="2173" spans="1:28" x14ac:dyDescent="0.25">
      <c r="A2173" s="16" t="s">
        <v>873</v>
      </c>
      <c r="B2173" s="16" t="s">
        <v>3474</v>
      </c>
      <c r="C2173" s="16" t="s">
        <v>7908</v>
      </c>
      <c r="D2173" s="16" t="s">
        <v>7909</v>
      </c>
      <c r="F2173" s="16" t="s">
        <v>3640</v>
      </c>
      <c r="G2173" s="16" t="s">
        <v>3641</v>
      </c>
      <c r="H2173" s="231">
        <v>5</v>
      </c>
      <c r="I2173" s="231">
        <v>0</v>
      </c>
      <c r="J2173" s="231">
        <v>0</v>
      </c>
      <c r="K2173" s="231">
        <v>0</v>
      </c>
      <c r="L2173" s="231">
        <v>0</v>
      </c>
      <c r="M2173" s="231">
        <v>0</v>
      </c>
      <c r="N2173" s="231">
        <v>0</v>
      </c>
      <c r="O2173" s="231">
        <v>0</v>
      </c>
      <c r="P2173" s="231">
        <v>0</v>
      </c>
      <c r="Q2173" s="232">
        <v>37.9</v>
      </c>
      <c r="R2173" s="232">
        <v>0</v>
      </c>
      <c r="S2173" s="232">
        <v>0</v>
      </c>
      <c r="T2173" s="232">
        <v>0</v>
      </c>
      <c r="U2173" s="232">
        <v>0</v>
      </c>
      <c r="V2173" s="232">
        <v>0</v>
      </c>
      <c r="W2173" s="232">
        <v>0</v>
      </c>
      <c r="X2173" s="232">
        <v>0</v>
      </c>
      <c r="Y2173" s="232">
        <v>0</v>
      </c>
      <c r="Z2173" s="233">
        <v>45991</v>
      </c>
      <c r="AA2173" s="234">
        <v>5</v>
      </c>
      <c r="AB2173" s="232">
        <v>37.9</v>
      </c>
    </row>
    <row r="2174" spans="1:28" x14ac:dyDescent="0.25">
      <c r="A2174" s="16" t="s">
        <v>2253</v>
      </c>
      <c r="B2174" s="16" t="s">
        <v>3348</v>
      </c>
      <c r="C2174" s="16" t="s">
        <v>7910</v>
      </c>
      <c r="D2174" s="16" t="s">
        <v>7911</v>
      </c>
      <c r="F2174" s="16" t="s">
        <v>3640</v>
      </c>
      <c r="G2174" s="16" t="s">
        <v>3641</v>
      </c>
      <c r="H2174" s="231">
        <v>2</v>
      </c>
      <c r="I2174" s="231">
        <v>0</v>
      </c>
      <c r="J2174" s="231">
        <v>0</v>
      </c>
      <c r="K2174" s="231">
        <v>0</v>
      </c>
      <c r="L2174" s="231">
        <v>0</v>
      </c>
      <c r="M2174" s="231">
        <v>0</v>
      </c>
      <c r="N2174" s="231">
        <v>0</v>
      </c>
      <c r="O2174" s="231">
        <v>0</v>
      </c>
      <c r="P2174" s="231">
        <v>0</v>
      </c>
      <c r="Q2174" s="232">
        <v>0.02</v>
      </c>
      <c r="R2174" s="232">
        <v>0</v>
      </c>
      <c r="S2174" s="232">
        <v>0</v>
      </c>
      <c r="T2174" s="232">
        <v>0</v>
      </c>
      <c r="U2174" s="232">
        <v>0</v>
      </c>
      <c r="V2174" s="232">
        <v>0</v>
      </c>
      <c r="W2174" s="232">
        <v>0</v>
      </c>
      <c r="X2174" s="232">
        <v>0</v>
      </c>
      <c r="Y2174" s="232">
        <v>0</v>
      </c>
      <c r="Z2174" s="233">
        <v>45991</v>
      </c>
      <c r="AA2174" s="234">
        <v>2</v>
      </c>
      <c r="AB2174" s="232">
        <v>0.02</v>
      </c>
    </row>
    <row r="2175" spans="1:28" x14ac:dyDescent="0.25">
      <c r="A2175" s="16" t="s">
        <v>1059</v>
      </c>
      <c r="B2175" s="16" t="s">
        <v>2893</v>
      </c>
      <c r="C2175" s="16" t="s">
        <v>7912</v>
      </c>
      <c r="D2175" s="16" t="s">
        <v>7913</v>
      </c>
      <c r="F2175" s="16" t="s">
        <v>3640</v>
      </c>
      <c r="G2175" s="16" t="s">
        <v>3641</v>
      </c>
      <c r="H2175" s="231">
        <v>2</v>
      </c>
      <c r="I2175" s="231">
        <v>0</v>
      </c>
      <c r="J2175" s="231">
        <v>0</v>
      </c>
      <c r="K2175" s="231">
        <v>0</v>
      </c>
      <c r="L2175" s="231">
        <v>0</v>
      </c>
      <c r="M2175" s="231">
        <v>0</v>
      </c>
      <c r="N2175" s="231">
        <v>0</v>
      </c>
      <c r="O2175" s="231">
        <v>0</v>
      </c>
      <c r="P2175" s="231">
        <v>0</v>
      </c>
      <c r="Q2175" s="232">
        <v>22.22</v>
      </c>
      <c r="R2175" s="232">
        <v>0</v>
      </c>
      <c r="S2175" s="232">
        <v>0</v>
      </c>
      <c r="T2175" s="232">
        <v>0</v>
      </c>
      <c r="U2175" s="232">
        <v>0</v>
      </c>
      <c r="V2175" s="232">
        <v>0</v>
      </c>
      <c r="W2175" s="232">
        <v>0</v>
      </c>
      <c r="X2175" s="232">
        <v>0</v>
      </c>
      <c r="Y2175" s="232">
        <v>0</v>
      </c>
      <c r="Z2175" s="233">
        <v>45991</v>
      </c>
      <c r="AA2175" s="234">
        <v>2</v>
      </c>
      <c r="AB2175" s="232">
        <v>22.22</v>
      </c>
    </row>
    <row r="2176" spans="1:28" x14ac:dyDescent="0.25">
      <c r="A2176" s="16" t="s">
        <v>873</v>
      </c>
      <c r="B2176" s="16" t="s">
        <v>3474</v>
      </c>
      <c r="C2176" s="16" t="s">
        <v>7912</v>
      </c>
      <c r="D2176" s="16" t="s">
        <v>7913</v>
      </c>
      <c r="F2176" s="16" t="s">
        <v>3640</v>
      </c>
      <c r="G2176" s="16" t="s">
        <v>3641</v>
      </c>
      <c r="H2176" s="231">
        <v>1</v>
      </c>
      <c r="I2176" s="231">
        <v>0</v>
      </c>
      <c r="J2176" s="231">
        <v>0</v>
      </c>
      <c r="K2176" s="231">
        <v>0</v>
      </c>
      <c r="L2176" s="231">
        <v>0</v>
      </c>
      <c r="M2176" s="231">
        <v>0</v>
      </c>
      <c r="N2176" s="231">
        <v>0</v>
      </c>
      <c r="O2176" s="231">
        <v>0</v>
      </c>
      <c r="P2176" s="231">
        <v>0</v>
      </c>
      <c r="Q2176" s="232">
        <v>11.11</v>
      </c>
      <c r="R2176" s="232">
        <v>0</v>
      </c>
      <c r="S2176" s="232">
        <v>0</v>
      </c>
      <c r="T2176" s="232">
        <v>0</v>
      </c>
      <c r="U2176" s="232">
        <v>0</v>
      </c>
      <c r="V2176" s="232">
        <v>0</v>
      </c>
      <c r="W2176" s="232">
        <v>0</v>
      </c>
      <c r="X2176" s="232">
        <v>0</v>
      </c>
      <c r="Y2176" s="232">
        <v>0</v>
      </c>
      <c r="Z2176" s="233">
        <v>45991</v>
      </c>
      <c r="AA2176" s="234">
        <v>1</v>
      </c>
      <c r="AB2176" s="232">
        <v>11.11</v>
      </c>
    </row>
    <row r="2177" spans="1:28" x14ac:dyDescent="0.25">
      <c r="A2177" s="16" t="s">
        <v>2253</v>
      </c>
      <c r="B2177" s="16" t="s">
        <v>3348</v>
      </c>
      <c r="C2177" s="16" t="s">
        <v>7914</v>
      </c>
      <c r="D2177" s="16" t="s">
        <v>7915</v>
      </c>
      <c r="F2177" s="16" t="s">
        <v>3640</v>
      </c>
      <c r="G2177" s="16" t="s">
        <v>3641</v>
      </c>
      <c r="H2177" s="231">
        <v>4</v>
      </c>
      <c r="I2177" s="231">
        <v>0</v>
      </c>
      <c r="J2177" s="231">
        <v>0</v>
      </c>
      <c r="K2177" s="231">
        <v>0</v>
      </c>
      <c r="L2177" s="231">
        <v>0</v>
      </c>
      <c r="M2177" s="231">
        <v>0</v>
      </c>
      <c r="N2177" s="231">
        <v>0</v>
      </c>
      <c r="O2177" s="231">
        <v>0</v>
      </c>
      <c r="P2177" s="231">
        <v>0</v>
      </c>
      <c r="Q2177" s="232">
        <v>0.04</v>
      </c>
      <c r="R2177" s="232">
        <v>0</v>
      </c>
      <c r="S2177" s="232">
        <v>0</v>
      </c>
      <c r="T2177" s="232">
        <v>0</v>
      </c>
      <c r="U2177" s="232">
        <v>0</v>
      </c>
      <c r="V2177" s="232">
        <v>0</v>
      </c>
      <c r="W2177" s="232">
        <v>0</v>
      </c>
      <c r="X2177" s="232">
        <v>0</v>
      </c>
      <c r="Y2177" s="232">
        <v>0</v>
      </c>
      <c r="Z2177" s="233">
        <v>45991</v>
      </c>
      <c r="AA2177" s="234">
        <v>4</v>
      </c>
      <c r="AB2177" s="232">
        <v>0.04</v>
      </c>
    </row>
    <row r="2178" spans="1:28" x14ac:dyDescent="0.25">
      <c r="A2178" s="16" t="s">
        <v>1059</v>
      </c>
      <c r="B2178" s="16" t="s">
        <v>2893</v>
      </c>
      <c r="C2178" s="16" t="s">
        <v>7916</v>
      </c>
      <c r="D2178" s="16" t="s">
        <v>7917</v>
      </c>
      <c r="F2178" s="16" t="s">
        <v>3640</v>
      </c>
      <c r="G2178" s="16" t="s">
        <v>3641</v>
      </c>
      <c r="H2178" s="231">
        <v>2</v>
      </c>
      <c r="I2178" s="231">
        <v>0</v>
      </c>
      <c r="J2178" s="231">
        <v>0</v>
      </c>
      <c r="K2178" s="231">
        <v>0</v>
      </c>
      <c r="L2178" s="231">
        <v>0</v>
      </c>
      <c r="M2178" s="231">
        <v>0</v>
      </c>
      <c r="N2178" s="231">
        <v>0</v>
      </c>
      <c r="O2178" s="231">
        <v>0</v>
      </c>
      <c r="P2178" s="231">
        <v>0</v>
      </c>
      <c r="Q2178" s="232">
        <v>22.22</v>
      </c>
      <c r="R2178" s="232">
        <v>0</v>
      </c>
      <c r="S2178" s="232">
        <v>0</v>
      </c>
      <c r="T2178" s="232">
        <v>0</v>
      </c>
      <c r="U2178" s="232">
        <v>0</v>
      </c>
      <c r="V2178" s="232">
        <v>0</v>
      </c>
      <c r="W2178" s="232">
        <v>0</v>
      </c>
      <c r="X2178" s="232">
        <v>0</v>
      </c>
      <c r="Y2178" s="232">
        <v>0</v>
      </c>
      <c r="Z2178" s="233">
        <v>45991</v>
      </c>
      <c r="AA2178" s="234">
        <v>2</v>
      </c>
      <c r="AB2178" s="232">
        <v>22.22</v>
      </c>
    </row>
    <row r="2179" spans="1:28" x14ac:dyDescent="0.25">
      <c r="A2179" s="16" t="s">
        <v>1059</v>
      </c>
      <c r="B2179" s="16" t="s">
        <v>2893</v>
      </c>
      <c r="C2179" s="16" t="s">
        <v>7918</v>
      </c>
      <c r="D2179" s="16" t="s">
        <v>7919</v>
      </c>
      <c r="F2179" s="16" t="s">
        <v>3640</v>
      </c>
      <c r="G2179" s="16" t="s">
        <v>3641</v>
      </c>
      <c r="H2179" s="231">
        <v>2</v>
      </c>
      <c r="I2179" s="231">
        <v>0</v>
      </c>
      <c r="J2179" s="231">
        <v>0</v>
      </c>
      <c r="K2179" s="231">
        <v>0</v>
      </c>
      <c r="L2179" s="231">
        <v>0</v>
      </c>
      <c r="M2179" s="231">
        <v>0</v>
      </c>
      <c r="N2179" s="231">
        <v>0</v>
      </c>
      <c r="O2179" s="231">
        <v>0</v>
      </c>
      <c r="P2179" s="231">
        <v>0</v>
      </c>
      <c r="Q2179" s="232">
        <v>0</v>
      </c>
      <c r="R2179" s="232">
        <v>0</v>
      </c>
      <c r="S2179" s="232">
        <v>0</v>
      </c>
      <c r="T2179" s="232">
        <v>0</v>
      </c>
      <c r="U2179" s="232">
        <v>0</v>
      </c>
      <c r="V2179" s="232">
        <v>0</v>
      </c>
      <c r="W2179" s="232">
        <v>0</v>
      </c>
      <c r="X2179" s="232">
        <v>0</v>
      </c>
      <c r="Y2179" s="232">
        <v>0</v>
      </c>
      <c r="Z2179" s="233">
        <v>45991</v>
      </c>
      <c r="AA2179" s="234">
        <v>2</v>
      </c>
      <c r="AB2179" s="232">
        <v>0</v>
      </c>
    </row>
    <row r="2180" spans="1:28" x14ac:dyDescent="0.25">
      <c r="A2180" s="16" t="s">
        <v>873</v>
      </c>
      <c r="B2180" s="16" t="s">
        <v>3474</v>
      </c>
      <c r="C2180" s="16" t="s">
        <v>7920</v>
      </c>
      <c r="D2180" s="16" t="s">
        <v>7921</v>
      </c>
      <c r="F2180" s="16" t="s">
        <v>3640</v>
      </c>
      <c r="G2180" s="16" t="s">
        <v>3641</v>
      </c>
      <c r="H2180" s="231">
        <v>1</v>
      </c>
      <c r="I2180" s="231">
        <v>0</v>
      </c>
      <c r="J2180" s="231">
        <v>0</v>
      </c>
      <c r="K2180" s="231">
        <v>0</v>
      </c>
      <c r="L2180" s="231">
        <v>0</v>
      </c>
      <c r="M2180" s="231">
        <v>0</v>
      </c>
      <c r="N2180" s="231">
        <v>0</v>
      </c>
      <c r="O2180" s="231">
        <v>0</v>
      </c>
      <c r="P2180" s="231">
        <v>0</v>
      </c>
      <c r="Q2180" s="232">
        <v>11.11</v>
      </c>
      <c r="R2180" s="232">
        <v>0</v>
      </c>
      <c r="S2180" s="232">
        <v>0</v>
      </c>
      <c r="T2180" s="232">
        <v>0</v>
      </c>
      <c r="U2180" s="232">
        <v>0</v>
      </c>
      <c r="V2180" s="232">
        <v>0</v>
      </c>
      <c r="W2180" s="232">
        <v>0</v>
      </c>
      <c r="X2180" s="232">
        <v>0</v>
      </c>
      <c r="Y2180" s="232">
        <v>0</v>
      </c>
      <c r="Z2180" s="233">
        <v>45991</v>
      </c>
      <c r="AA2180" s="234">
        <v>1</v>
      </c>
      <c r="AB2180" s="232">
        <v>11.11</v>
      </c>
    </row>
    <row r="2181" spans="1:28" x14ac:dyDescent="0.25">
      <c r="A2181" s="16" t="s">
        <v>1059</v>
      </c>
      <c r="B2181" s="16" t="s">
        <v>2893</v>
      </c>
      <c r="C2181" s="16" t="s">
        <v>7922</v>
      </c>
      <c r="D2181" s="16" t="s">
        <v>7923</v>
      </c>
      <c r="F2181" s="16" t="s">
        <v>3640</v>
      </c>
      <c r="G2181" s="16" t="s">
        <v>3641</v>
      </c>
      <c r="H2181" s="231">
        <v>3</v>
      </c>
      <c r="I2181" s="231">
        <v>0</v>
      </c>
      <c r="J2181" s="231">
        <v>0</v>
      </c>
      <c r="K2181" s="231">
        <v>0</v>
      </c>
      <c r="L2181" s="231">
        <v>0</v>
      </c>
      <c r="M2181" s="231">
        <v>0</v>
      </c>
      <c r="N2181" s="231">
        <v>0</v>
      </c>
      <c r="O2181" s="231">
        <v>0</v>
      </c>
      <c r="P2181" s="231">
        <v>0</v>
      </c>
      <c r="Q2181" s="232">
        <v>33.33</v>
      </c>
      <c r="R2181" s="232">
        <v>0</v>
      </c>
      <c r="S2181" s="232">
        <v>0</v>
      </c>
      <c r="T2181" s="232">
        <v>0</v>
      </c>
      <c r="U2181" s="232">
        <v>0</v>
      </c>
      <c r="V2181" s="232">
        <v>0</v>
      </c>
      <c r="W2181" s="232">
        <v>0</v>
      </c>
      <c r="X2181" s="232">
        <v>0</v>
      </c>
      <c r="Y2181" s="232">
        <v>0</v>
      </c>
      <c r="Z2181" s="233">
        <v>45991</v>
      </c>
      <c r="AA2181" s="234">
        <v>3</v>
      </c>
      <c r="AB2181" s="232">
        <v>33.33</v>
      </c>
    </row>
    <row r="2182" spans="1:28" x14ac:dyDescent="0.25">
      <c r="A2182" s="16" t="s">
        <v>873</v>
      </c>
      <c r="B2182" s="16" t="s">
        <v>3474</v>
      </c>
      <c r="C2182" s="16" t="s">
        <v>7922</v>
      </c>
      <c r="D2182" s="16" t="s">
        <v>7923</v>
      </c>
      <c r="F2182" s="16" t="s">
        <v>3640</v>
      </c>
      <c r="G2182" s="16" t="s">
        <v>3641</v>
      </c>
      <c r="H2182" s="231">
        <v>3</v>
      </c>
      <c r="I2182" s="231">
        <v>0</v>
      </c>
      <c r="J2182" s="231">
        <v>0</v>
      </c>
      <c r="K2182" s="231">
        <v>0</v>
      </c>
      <c r="L2182" s="231">
        <v>0</v>
      </c>
      <c r="M2182" s="231">
        <v>0</v>
      </c>
      <c r="N2182" s="231">
        <v>0</v>
      </c>
      <c r="O2182" s="231">
        <v>0</v>
      </c>
      <c r="P2182" s="231">
        <v>0</v>
      </c>
      <c r="Q2182" s="232">
        <v>33.33</v>
      </c>
      <c r="R2182" s="232">
        <v>0</v>
      </c>
      <c r="S2182" s="232">
        <v>0</v>
      </c>
      <c r="T2182" s="232">
        <v>0</v>
      </c>
      <c r="U2182" s="232">
        <v>0</v>
      </c>
      <c r="V2182" s="232">
        <v>0</v>
      </c>
      <c r="W2182" s="232">
        <v>0</v>
      </c>
      <c r="X2182" s="232">
        <v>0</v>
      </c>
      <c r="Y2182" s="232">
        <v>0</v>
      </c>
      <c r="Z2182" s="233">
        <v>45991</v>
      </c>
      <c r="AA2182" s="234">
        <v>3</v>
      </c>
      <c r="AB2182" s="232">
        <v>33.33</v>
      </c>
    </row>
    <row r="2183" spans="1:28" x14ac:dyDescent="0.25">
      <c r="A2183" s="16" t="s">
        <v>1059</v>
      </c>
      <c r="B2183" s="16" t="s">
        <v>2893</v>
      </c>
      <c r="C2183" s="16" t="s">
        <v>7924</v>
      </c>
      <c r="D2183" s="16" t="s">
        <v>7925</v>
      </c>
      <c r="F2183" s="16" t="s">
        <v>3640</v>
      </c>
      <c r="G2183" s="16" t="s">
        <v>3641</v>
      </c>
      <c r="H2183" s="231">
        <v>2</v>
      </c>
      <c r="I2183" s="231">
        <v>0</v>
      </c>
      <c r="J2183" s="231">
        <v>0</v>
      </c>
      <c r="K2183" s="231">
        <v>0</v>
      </c>
      <c r="L2183" s="231">
        <v>0</v>
      </c>
      <c r="M2183" s="231">
        <v>0</v>
      </c>
      <c r="N2183" s="231">
        <v>0</v>
      </c>
      <c r="O2183" s="231">
        <v>0</v>
      </c>
      <c r="P2183" s="231">
        <v>0</v>
      </c>
      <c r="Q2183" s="232">
        <v>22.22</v>
      </c>
      <c r="R2183" s="232">
        <v>0</v>
      </c>
      <c r="S2183" s="232">
        <v>0</v>
      </c>
      <c r="T2183" s="232">
        <v>0</v>
      </c>
      <c r="U2183" s="232">
        <v>0</v>
      </c>
      <c r="V2183" s="232">
        <v>0</v>
      </c>
      <c r="W2183" s="232">
        <v>0</v>
      </c>
      <c r="X2183" s="232">
        <v>0</v>
      </c>
      <c r="Y2183" s="232">
        <v>0</v>
      </c>
      <c r="Z2183" s="233">
        <v>45991</v>
      </c>
      <c r="AA2183" s="234">
        <v>2</v>
      </c>
      <c r="AB2183" s="232">
        <v>22.22</v>
      </c>
    </row>
    <row r="2184" spans="1:28" x14ac:dyDescent="0.25">
      <c r="A2184" s="16" t="s">
        <v>1059</v>
      </c>
      <c r="B2184" s="16" t="s">
        <v>2893</v>
      </c>
      <c r="C2184" s="16" t="s">
        <v>7926</v>
      </c>
      <c r="D2184" s="16" t="s">
        <v>7927</v>
      </c>
      <c r="F2184" s="16" t="s">
        <v>3640</v>
      </c>
      <c r="G2184" s="16" t="s">
        <v>3641</v>
      </c>
      <c r="H2184" s="231">
        <v>6</v>
      </c>
      <c r="I2184" s="231">
        <v>0</v>
      </c>
      <c r="J2184" s="231">
        <v>0</v>
      </c>
      <c r="K2184" s="231">
        <v>0</v>
      </c>
      <c r="L2184" s="231">
        <v>0</v>
      </c>
      <c r="M2184" s="231">
        <v>0</v>
      </c>
      <c r="N2184" s="231">
        <v>0</v>
      </c>
      <c r="O2184" s="231">
        <v>0</v>
      </c>
      <c r="P2184" s="231">
        <v>0</v>
      </c>
      <c r="Q2184" s="232">
        <v>0.06</v>
      </c>
      <c r="R2184" s="232">
        <v>0</v>
      </c>
      <c r="S2184" s="232">
        <v>0</v>
      </c>
      <c r="T2184" s="232">
        <v>0</v>
      </c>
      <c r="U2184" s="232">
        <v>0</v>
      </c>
      <c r="V2184" s="232">
        <v>0</v>
      </c>
      <c r="W2184" s="232">
        <v>0</v>
      </c>
      <c r="X2184" s="232">
        <v>0</v>
      </c>
      <c r="Y2184" s="232">
        <v>0</v>
      </c>
      <c r="Z2184" s="233">
        <v>45991</v>
      </c>
      <c r="AA2184" s="234">
        <v>6</v>
      </c>
      <c r="AB2184" s="232">
        <v>0.06</v>
      </c>
    </row>
    <row r="2185" spans="1:28" x14ac:dyDescent="0.25">
      <c r="A2185" s="16" t="s">
        <v>1059</v>
      </c>
      <c r="B2185" s="16" t="s">
        <v>2893</v>
      </c>
      <c r="C2185" s="16" t="s">
        <v>7928</v>
      </c>
      <c r="D2185" s="16" t="s">
        <v>7929</v>
      </c>
      <c r="F2185" s="16" t="s">
        <v>3640</v>
      </c>
      <c r="G2185" s="16" t="s">
        <v>3641</v>
      </c>
      <c r="H2185" s="231">
        <v>2</v>
      </c>
      <c r="I2185" s="231">
        <v>0</v>
      </c>
      <c r="J2185" s="231">
        <v>0</v>
      </c>
      <c r="K2185" s="231">
        <v>0</v>
      </c>
      <c r="L2185" s="231">
        <v>0</v>
      </c>
      <c r="M2185" s="231">
        <v>0</v>
      </c>
      <c r="N2185" s="231">
        <v>0</v>
      </c>
      <c r="O2185" s="231">
        <v>0</v>
      </c>
      <c r="P2185" s="231">
        <v>0</v>
      </c>
      <c r="Q2185" s="232">
        <v>22.22</v>
      </c>
      <c r="R2185" s="232">
        <v>0</v>
      </c>
      <c r="S2185" s="232">
        <v>0</v>
      </c>
      <c r="T2185" s="232">
        <v>0</v>
      </c>
      <c r="U2185" s="232">
        <v>0</v>
      </c>
      <c r="V2185" s="232">
        <v>0</v>
      </c>
      <c r="W2185" s="232">
        <v>0</v>
      </c>
      <c r="X2185" s="232">
        <v>0</v>
      </c>
      <c r="Y2185" s="232">
        <v>0</v>
      </c>
      <c r="Z2185" s="233">
        <v>45991</v>
      </c>
      <c r="AA2185" s="234">
        <v>2</v>
      </c>
      <c r="AB2185" s="232">
        <v>22.22</v>
      </c>
    </row>
    <row r="2186" spans="1:28" x14ac:dyDescent="0.25">
      <c r="A2186" s="16" t="s">
        <v>2253</v>
      </c>
      <c r="B2186" s="16" t="s">
        <v>3348</v>
      </c>
      <c r="C2186" s="16" t="s">
        <v>7928</v>
      </c>
      <c r="D2186" s="16" t="s">
        <v>7929</v>
      </c>
      <c r="F2186" s="16" t="s">
        <v>3640</v>
      </c>
      <c r="G2186" s="16" t="s">
        <v>3641</v>
      </c>
      <c r="H2186" s="231">
        <v>1</v>
      </c>
      <c r="I2186" s="231">
        <v>0</v>
      </c>
      <c r="J2186" s="231">
        <v>0</v>
      </c>
      <c r="K2186" s="231">
        <v>0</v>
      </c>
      <c r="L2186" s="231">
        <v>0</v>
      </c>
      <c r="M2186" s="231">
        <v>0</v>
      </c>
      <c r="N2186" s="231">
        <v>0</v>
      </c>
      <c r="O2186" s="231">
        <v>0</v>
      </c>
      <c r="P2186" s="231">
        <v>0</v>
      </c>
      <c r="Q2186" s="232">
        <v>11.11</v>
      </c>
      <c r="R2186" s="232">
        <v>0</v>
      </c>
      <c r="S2186" s="232">
        <v>0</v>
      </c>
      <c r="T2186" s="232">
        <v>0</v>
      </c>
      <c r="U2186" s="232">
        <v>0</v>
      </c>
      <c r="V2186" s="232">
        <v>0</v>
      </c>
      <c r="W2186" s="232">
        <v>0</v>
      </c>
      <c r="X2186" s="232">
        <v>0</v>
      </c>
      <c r="Y2186" s="232">
        <v>0</v>
      </c>
      <c r="Z2186" s="233">
        <v>45991</v>
      </c>
      <c r="AA2186" s="234">
        <v>1</v>
      </c>
      <c r="AB2186" s="232">
        <v>11.11</v>
      </c>
    </row>
    <row r="2187" spans="1:28" x14ac:dyDescent="0.25">
      <c r="A2187" s="16" t="s">
        <v>873</v>
      </c>
      <c r="B2187" s="16" t="s">
        <v>3474</v>
      </c>
      <c r="C2187" s="16" t="s">
        <v>7928</v>
      </c>
      <c r="D2187" s="16" t="s">
        <v>7929</v>
      </c>
      <c r="F2187" s="16" t="s">
        <v>3640</v>
      </c>
      <c r="G2187" s="16" t="s">
        <v>3641</v>
      </c>
      <c r="H2187" s="231">
        <v>2</v>
      </c>
      <c r="I2187" s="231">
        <v>0</v>
      </c>
      <c r="J2187" s="231">
        <v>0</v>
      </c>
      <c r="K2187" s="231">
        <v>0</v>
      </c>
      <c r="L2187" s="231">
        <v>0</v>
      </c>
      <c r="M2187" s="231">
        <v>0</v>
      </c>
      <c r="N2187" s="231">
        <v>0</v>
      </c>
      <c r="O2187" s="231">
        <v>0</v>
      </c>
      <c r="P2187" s="231">
        <v>0</v>
      </c>
      <c r="Q2187" s="232">
        <v>22.22</v>
      </c>
      <c r="R2187" s="232">
        <v>0</v>
      </c>
      <c r="S2187" s="232">
        <v>0</v>
      </c>
      <c r="T2187" s="232">
        <v>0</v>
      </c>
      <c r="U2187" s="232">
        <v>0</v>
      </c>
      <c r="V2187" s="232">
        <v>0</v>
      </c>
      <c r="W2187" s="232">
        <v>0</v>
      </c>
      <c r="X2187" s="232">
        <v>0</v>
      </c>
      <c r="Y2187" s="232">
        <v>0</v>
      </c>
      <c r="Z2187" s="233">
        <v>45991</v>
      </c>
      <c r="AA2187" s="234">
        <v>2</v>
      </c>
      <c r="AB2187" s="232">
        <v>22.22</v>
      </c>
    </row>
    <row r="2188" spans="1:28" x14ac:dyDescent="0.25">
      <c r="A2188" s="16" t="s">
        <v>1059</v>
      </c>
      <c r="B2188" s="16" t="s">
        <v>2893</v>
      </c>
      <c r="C2188" s="16" t="s">
        <v>7930</v>
      </c>
      <c r="D2188" s="16" t="s">
        <v>7931</v>
      </c>
      <c r="F2188" s="16" t="s">
        <v>3640</v>
      </c>
      <c r="G2188" s="16" t="s">
        <v>3641</v>
      </c>
      <c r="H2188" s="231">
        <v>2</v>
      </c>
      <c r="I2188" s="231">
        <v>0</v>
      </c>
      <c r="J2188" s="231">
        <v>0</v>
      </c>
      <c r="K2188" s="231">
        <v>0</v>
      </c>
      <c r="L2188" s="231">
        <v>0</v>
      </c>
      <c r="M2188" s="231">
        <v>0</v>
      </c>
      <c r="N2188" s="231">
        <v>0</v>
      </c>
      <c r="O2188" s="231">
        <v>0</v>
      </c>
      <c r="P2188" s="231">
        <v>0</v>
      </c>
      <c r="Q2188" s="232">
        <v>22.22</v>
      </c>
      <c r="R2188" s="232">
        <v>0</v>
      </c>
      <c r="S2188" s="232">
        <v>0</v>
      </c>
      <c r="T2188" s="232">
        <v>0</v>
      </c>
      <c r="U2188" s="232">
        <v>0</v>
      </c>
      <c r="V2188" s="232">
        <v>0</v>
      </c>
      <c r="W2188" s="232">
        <v>0</v>
      </c>
      <c r="X2188" s="232">
        <v>0</v>
      </c>
      <c r="Y2188" s="232">
        <v>0</v>
      </c>
      <c r="Z2188" s="233">
        <v>45991</v>
      </c>
      <c r="AA2188" s="234">
        <v>2</v>
      </c>
      <c r="AB2188" s="232">
        <v>22.22</v>
      </c>
    </row>
    <row r="2189" spans="1:28" x14ac:dyDescent="0.25">
      <c r="A2189" s="16" t="s">
        <v>1059</v>
      </c>
      <c r="B2189" s="16" t="s">
        <v>2893</v>
      </c>
      <c r="C2189" s="16" t="s">
        <v>7932</v>
      </c>
      <c r="D2189" s="16" t="s">
        <v>7933</v>
      </c>
      <c r="F2189" s="16" t="s">
        <v>3640</v>
      </c>
      <c r="G2189" s="16" t="s">
        <v>3641</v>
      </c>
      <c r="H2189" s="231">
        <v>4</v>
      </c>
      <c r="I2189" s="231">
        <v>0</v>
      </c>
      <c r="J2189" s="231">
        <v>0</v>
      </c>
      <c r="K2189" s="231">
        <v>0</v>
      </c>
      <c r="L2189" s="231">
        <v>0</v>
      </c>
      <c r="M2189" s="231">
        <v>0</v>
      </c>
      <c r="N2189" s="231">
        <v>0</v>
      </c>
      <c r="O2189" s="231">
        <v>0</v>
      </c>
      <c r="P2189" s="231">
        <v>0</v>
      </c>
      <c r="Q2189" s="232">
        <v>44.44</v>
      </c>
      <c r="R2189" s="232">
        <v>0</v>
      </c>
      <c r="S2189" s="232">
        <v>0</v>
      </c>
      <c r="T2189" s="232">
        <v>0</v>
      </c>
      <c r="U2189" s="232">
        <v>0</v>
      </c>
      <c r="V2189" s="232">
        <v>0</v>
      </c>
      <c r="W2189" s="232">
        <v>0</v>
      </c>
      <c r="X2189" s="232">
        <v>0</v>
      </c>
      <c r="Y2189" s="232">
        <v>0</v>
      </c>
      <c r="Z2189" s="233">
        <v>45991</v>
      </c>
      <c r="AA2189" s="234">
        <v>4</v>
      </c>
      <c r="AB2189" s="232">
        <v>44.44</v>
      </c>
    </row>
    <row r="2190" spans="1:28" x14ac:dyDescent="0.25">
      <c r="A2190" s="16" t="s">
        <v>2253</v>
      </c>
      <c r="B2190" s="16" t="s">
        <v>3348</v>
      </c>
      <c r="C2190" s="16" t="s">
        <v>7932</v>
      </c>
      <c r="D2190" s="16" t="s">
        <v>7933</v>
      </c>
      <c r="F2190" s="16" t="s">
        <v>3640</v>
      </c>
      <c r="G2190" s="16" t="s">
        <v>3641</v>
      </c>
      <c r="H2190" s="231">
        <v>2</v>
      </c>
      <c r="I2190" s="231">
        <v>0</v>
      </c>
      <c r="J2190" s="231">
        <v>0</v>
      </c>
      <c r="K2190" s="231">
        <v>0</v>
      </c>
      <c r="L2190" s="231">
        <v>0</v>
      </c>
      <c r="M2190" s="231">
        <v>0</v>
      </c>
      <c r="N2190" s="231">
        <v>0</v>
      </c>
      <c r="O2190" s="231">
        <v>0</v>
      </c>
      <c r="P2190" s="231">
        <v>0</v>
      </c>
      <c r="Q2190" s="232">
        <v>22.22</v>
      </c>
      <c r="R2190" s="232">
        <v>0</v>
      </c>
      <c r="S2190" s="232">
        <v>0</v>
      </c>
      <c r="T2190" s="232">
        <v>0</v>
      </c>
      <c r="U2190" s="232">
        <v>0</v>
      </c>
      <c r="V2190" s="232">
        <v>0</v>
      </c>
      <c r="W2190" s="232">
        <v>0</v>
      </c>
      <c r="X2190" s="232">
        <v>0</v>
      </c>
      <c r="Y2190" s="232">
        <v>0</v>
      </c>
      <c r="Z2190" s="233">
        <v>45991</v>
      </c>
      <c r="AA2190" s="234">
        <v>2</v>
      </c>
      <c r="AB2190" s="232">
        <v>22.22</v>
      </c>
    </row>
    <row r="2191" spans="1:28" x14ac:dyDescent="0.25">
      <c r="A2191" s="16" t="s">
        <v>873</v>
      </c>
      <c r="B2191" s="16" t="s">
        <v>3474</v>
      </c>
      <c r="C2191" s="16" t="s">
        <v>7932</v>
      </c>
      <c r="D2191" s="16" t="s">
        <v>7933</v>
      </c>
      <c r="F2191" s="16" t="s">
        <v>3640</v>
      </c>
      <c r="G2191" s="16" t="s">
        <v>3641</v>
      </c>
      <c r="H2191" s="231">
        <v>3</v>
      </c>
      <c r="I2191" s="231">
        <v>0</v>
      </c>
      <c r="J2191" s="231">
        <v>0</v>
      </c>
      <c r="K2191" s="231">
        <v>0</v>
      </c>
      <c r="L2191" s="231">
        <v>0</v>
      </c>
      <c r="M2191" s="231">
        <v>0</v>
      </c>
      <c r="N2191" s="231">
        <v>0</v>
      </c>
      <c r="O2191" s="231">
        <v>0</v>
      </c>
      <c r="P2191" s="231">
        <v>0</v>
      </c>
      <c r="Q2191" s="232">
        <v>33.33</v>
      </c>
      <c r="R2191" s="232">
        <v>0</v>
      </c>
      <c r="S2191" s="232">
        <v>0</v>
      </c>
      <c r="T2191" s="232">
        <v>0</v>
      </c>
      <c r="U2191" s="232">
        <v>0</v>
      </c>
      <c r="V2191" s="232">
        <v>0</v>
      </c>
      <c r="W2191" s="232">
        <v>0</v>
      </c>
      <c r="X2191" s="232">
        <v>0</v>
      </c>
      <c r="Y2191" s="232">
        <v>0</v>
      </c>
      <c r="Z2191" s="233">
        <v>45991</v>
      </c>
      <c r="AA2191" s="234">
        <v>3</v>
      </c>
      <c r="AB2191" s="232">
        <v>33.33</v>
      </c>
    </row>
    <row r="2192" spans="1:28" x14ac:dyDescent="0.25">
      <c r="A2192" s="16" t="s">
        <v>1059</v>
      </c>
      <c r="B2192" s="16" t="s">
        <v>2893</v>
      </c>
      <c r="C2192" s="16" t="s">
        <v>7934</v>
      </c>
      <c r="D2192" s="16" t="s">
        <v>7935</v>
      </c>
      <c r="F2192" s="16" t="s">
        <v>3640</v>
      </c>
      <c r="G2192" s="16" t="s">
        <v>3641</v>
      </c>
      <c r="H2192" s="231">
        <v>5</v>
      </c>
      <c r="I2192" s="231">
        <v>0</v>
      </c>
      <c r="J2192" s="231">
        <v>0</v>
      </c>
      <c r="K2192" s="231">
        <v>0</v>
      </c>
      <c r="L2192" s="231">
        <v>0</v>
      </c>
      <c r="M2192" s="231">
        <v>0</v>
      </c>
      <c r="N2192" s="231">
        <v>0</v>
      </c>
      <c r="O2192" s="231">
        <v>0</v>
      </c>
      <c r="P2192" s="231">
        <v>0</v>
      </c>
      <c r="Q2192" s="232">
        <v>55.55</v>
      </c>
      <c r="R2192" s="232">
        <v>0</v>
      </c>
      <c r="S2192" s="232">
        <v>0</v>
      </c>
      <c r="T2192" s="232">
        <v>0</v>
      </c>
      <c r="U2192" s="232">
        <v>0</v>
      </c>
      <c r="V2192" s="232">
        <v>0</v>
      </c>
      <c r="W2192" s="232">
        <v>0</v>
      </c>
      <c r="X2192" s="232">
        <v>0</v>
      </c>
      <c r="Y2192" s="232">
        <v>0</v>
      </c>
      <c r="Z2192" s="233">
        <v>45991</v>
      </c>
      <c r="AA2192" s="234">
        <v>5</v>
      </c>
      <c r="AB2192" s="232">
        <v>55.55</v>
      </c>
    </row>
    <row r="2193" spans="1:28" x14ac:dyDescent="0.25">
      <c r="A2193" s="16" t="s">
        <v>873</v>
      </c>
      <c r="B2193" s="16" t="s">
        <v>3474</v>
      </c>
      <c r="C2193" s="16" t="s">
        <v>7934</v>
      </c>
      <c r="D2193" s="16" t="s">
        <v>7935</v>
      </c>
      <c r="F2193" s="16" t="s">
        <v>3640</v>
      </c>
      <c r="G2193" s="16" t="s">
        <v>3641</v>
      </c>
      <c r="H2193" s="231">
        <v>3</v>
      </c>
      <c r="I2193" s="231">
        <v>0</v>
      </c>
      <c r="J2193" s="231">
        <v>0</v>
      </c>
      <c r="K2193" s="231">
        <v>0</v>
      </c>
      <c r="L2193" s="231">
        <v>0</v>
      </c>
      <c r="M2193" s="231">
        <v>0</v>
      </c>
      <c r="N2193" s="231">
        <v>0</v>
      </c>
      <c r="O2193" s="231">
        <v>0</v>
      </c>
      <c r="P2193" s="231">
        <v>0</v>
      </c>
      <c r="Q2193" s="232">
        <v>33.33</v>
      </c>
      <c r="R2193" s="232">
        <v>0</v>
      </c>
      <c r="S2193" s="232">
        <v>0</v>
      </c>
      <c r="T2193" s="232">
        <v>0</v>
      </c>
      <c r="U2193" s="232">
        <v>0</v>
      </c>
      <c r="V2193" s="232">
        <v>0</v>
      </c>
      <c r="W2193" s="232">
        <v>0</v>
      </c>
      <c r="X2193" s="232">
        <v>0</v>
      </c>
      <c r="Y2193" s="232">
        <v>0</v>
      </c>
      <c r="Z2193" s="233">
        <v>45991</v>
      </c>
      <c r="AA2193" s="234">
        <v>3</v>
      </c>
      <c r="AB2193" s="232">
        <v>33.33</v>
      </c>
    </row>
    <row r="2194" spans="1:28" x14ac:dyDescent="0.25">
      <c r="A2194" s="16" t="s">
        <v>1059</v>
      </c>
      <c r="B2194" s="16" t="s">
        <v>2893</v>
      </c>
      <c r="C2194" s="16" t="s">
        <v>7936</v>
      </c>
      <c r="D2194" s="16" t="s">
        <v>7937</v>
      </c>
      <c r="F2194" s="16" t="s">
        <v>3640</v>
      </c>
      <c r="G2194" s="16" t="s">
        <v>3641</v>
      </c>
      <c r="H2194" s="231">
        <v>2</v>
      </c>
      <c r="I2194" s="231">
        <v>0</v>
      </c>
      <c r="J2194" s="231">
        <v>0</v>
      </c>
      <c r="K2194" s="231">
        <v>0</v>
      </c>
      <c r="L2194" s="231">
        <v>0</v>
      </c>
      <c r="M2194" s="231">
        <v>0</v>
      </c>
      <c r="N2194" s="231">
        <v>0</v>
      </c>
      <c r="O2194" s="231">
        <v>0</v>
      </c>
      <c r="P2194" s="231">
        <v>0</v>
      </c>
      <c r="Q2194" s="232">
        <v>22.22</v>
      </c>
      <c r="R2194" s="232">
        <v>0</v>
      </c>
      <c r="S2194" s="232">
        <v>0</v>
      </c>
      <c r="T2194" s="232">
        <v>0</v>
      </c>
      <c r="U2194" s="232">
        <v>0</v>
      </c>
      <c r="V2194" s="232">
        <v>0</v>
      </c>
      <c r="W2194" s="232">
        <v>0</v>
      </c>
      <c r="X2194" s="232">
        <v>0</v>
      </c>
      <c r="Y2194" s="232">
        <v>0</v>
      </c>
      <c r="Z2194" s="233">
        <v>45991</v>
      </c>
      <c r="AA2194" s="234">
        <v>2</v>
      </c>
      <c r="AB2194" s="232">
        <v>22.22</v>
      </c>
    </row>
    <row r="2195" spans="1:28" x14ac:dyDescent="0.25">
      <c r="A2195" s="16" t="s">
        <v>1059</v>
      </c>
      <c r="B2195" s="16" t="s">
        <v>2893</v>
      </c>
      <c r="C2195" s="16" t="s">
        <v>7938</v>
      </c>
      <c r="D2195" s="16" t="s">
        <v>7939</v>
      </c>
      <c r="F2195" s="16" t="s">
        <v>3640</v>
      </c>
      <c r="G2195" s="16" t="s">
        <v>3641</v>
      </c>
      <c r="H2195" s="231">
        <v>2</v>
      </c>
      <c r="I2195" s="231">
        <v>0</v>
      </c>
      <c r="J2195" s="231">
        <v>0</v>
      </c>
      <c r="K2195" s="231">
        <v>0</v>
      </c>
      <c r="L2195" s="231">
        <v>0</v>
      </c>
      <c r="M2195" s="231">
        <v>0</v>
      </c>
      <c r="N2195" s="231">
        <v>0</v>
      </c>
      <c r="O2195" s="231">
        <v>0</v>
      </c>
      <c r="P2195" s="231">
        <v>0</v>
      </c>
      <c r="Q2195" s="232">
        <v>0.02</v>
      </c>
      <c r="R2195" s="232">
        <v>0</v>
      </c>
      <c r="S2195" s="232">
        <v>0</v>
      </c>
      <c r="T2195" s="232">
        <v>0</v>
      </c>
      <c r="U2195" s="232">
        <v>0</v>
      </c>
      <c r="V2195" s="232">
        <v>0</v>
      </c>
      <c r="W2195" s="232">
        <v>0</v>
      </c>
      <c r="X2195" s="232">
        <v>0</v>
      </c>
      <c r="Y2195" s="232">
        <v>0</v>
      </c>
      <c r="Z2195" s="233">
        <v>45991</v>
      </c>
      <c r="AA2195" s="234">
        <v>2</v>
      </c>
      <c r="AB2195" s="232">
        <v>0.02</v>
      </c>
    </row>
    <row r="2196" spans="1:28" x14ac:dyDescent="0.25">
      <c r="A2196" s="16" t="s">
        <v>1059</v>
      </c>
      <c r="B2196" s="16" t="s">
        <v>2893</v>
      </c>
      <c r="C2196" s="16" t="s">
        <v>7940</v>
      </c>
      <c r="D2196" s="16" t="s">
        <v>7941</v>
      </c>
      <c r="F2196" s="16" t="s">
        <v>3640</v>
      </c>
      <c r="G2196" s="16" t="s">
        <v>3641</v>
      </c>
      <c r="H2196" s="231">
        <v>2</v>
      </c>
      <c r="I2196" s="231">
        <v>0</v>
      </c>
      <c r="J2196" s="231">
        <v>0</v>
      </c>
      <c r="K2196" s="231">
        <v>0</v>
      </c>
      <c r="L2196" s="231">
        <v>0</v>
      </c>
      <c r="M2196" s="231">
        <v>0</v>
      </c>
      <c r="N2196" s="231">
        <v>0</v>
      </c>
      <c r="O2196" s="231">
        <v>0</v>
      </c>
      <c r="P2196" s="231">
        <v>0</v>
      </c>
      <c r="Q2196" s="232">
        <v>22.22</v>
      </c>
      <c r="R2196" s="232">
        <v>0</v>
      </c>
      <c r="S2196" s="232">
        <v>0</v>
      </c>
      <c r="T2196" s="232">
        <v>0</v>
      </c>
      <c r="U2196" s="232">
        <v>0</v>
      </c>
      <c r="V2196" s="232">
        <v>0</v>
      </c>
      <c r="W2196" s="232">
        <v>0</v>
      </c>
      <c r="X2196" s="232">
        <v>0</v>
      </c>
      <c r="Y2196" s="232">
        <v>0</v>
      </c>
      <c r="Z2196" s="233">
        <v>45991</v>
      </c>
      <c r="AA2196" s="234">
        <v>2</v>
      </c>
      <c r="AB2196" s="232">
        <v>22.22</v>
      </c>
    </row>
    <row r="2197" spans="1:28" x14ac:dyDescent="0.25">
      <c r="A2197" s="16" t="s">
        <v>873</v>
      </c>
      <c r="B2197" s="16" t="s">
        <v>3474</v>
      </c>
      <c r="C2197" s="16" t="s">
        <v>7940</v>
      </c>
      <c r="D2197" s="16" t="s">
        <v>7941</v>
      </c>
      <c r="F2197" s="16" t="s">
        <v>3640</v>
      </c>
      <c r="G2197" s="16" t="s">
        <v>3641</v>
      </c>
      <c r="H2197" s="231">
        <v>3</v>
      </c>
      <c r="I2197" s="231">
        <v>0</v>
      </c>
      <c r="J2197" s="231">
        <v>0</v>
      </c>
      <c r="K2197" s="231">
        <v>0</v>
      </c>
      <c r="L2197" s="231">
        <v>0</v>
      </c>
      <c r="M2197" s="231">
        <v>0</v>
      </c>
      <c r="N2197" s="231">
        <v>0</v>
      </c>
      <c r="O2197" s="231">
        <v>0</v>
      </c>
      <c r="P2197" s="231">
        <v>0</v>
      </c>
      <c r="Q2197" s="232">
        <v>33.33</v>
      </c>
      <c r="R2197" s="232">
        <v>0</v>
      </c>
      <c r="S2197" s="232">
        <v>0</v>
      </c>
      <c r="T2197" s="232">
        <v>0</v>
      </c>
      <c r="U2197" s="232">
        <v>0</v>
      </c>
      <c r="V2197" s="232">
        <v>0</v>
      </c>
      <c r="W2197" s="232">
        <v>0</v>
      </c>
      <c r="X2197" s="232">
        <v>0</v>
      </c>
      <c r="Y2197" s="232">
        <v>0</v>
      </c>
      <c r="Z2197" s="233">
        <v>45991</v>
      </c>
      <c r="AA2197" s="234">
        <v>3</v>
      </c>
      <c r="AB2197" s="232">
        <v>33.33</v>
      </c>
    </row>
    <row r="2198" spans="1:28" x14ac:dyDescent="0.25">
      <c r="A2198" s="16" t="s">
        <v>1059</v>
      </c>
      <c r="B2198" s="16" t="s">
        <v>2893</v>
      </c>
      <c r="C2198" s="16" t="s">
        <v>7942</v>
      </c>
      <c r="D2198" s="16" t="s">
        <v>7943</v>
      </c>
      <c r="F2198" s="16" t="s">
        <v>3640</v>
      </c>
      <c r="G2198" s="16" t="s">
        <v>3641</v>
      </c>
      <c r="H2198" s="231">
        <v>2</v>
      </c>
      <c r="I2198" s="231">
        <v>0</v>
      </c>
      <c r="J2198" s="231">
        <v>0</v>
      </c>
      <c r="K2198" s="231">
        <v>0</v>
      </c>
      <c r="L2198" s="231">
        <v>0</v>
      </c>
      <c r="M2198" s="231">
        <v>0</v>
      </c>
      <c r="N2198" s="231">
        <v>0</v>
      </c>
      <c r="O2198" s="231">
        <v>0</v>
      </c>
      <c r="P2198" s="231">
        <v>0</v>
      </c>
      <c r="Q2198" s="232">
        <v>22.22</v>
      </c>
      <c r="R2198" s="232">
        <v>0</v>
      </c>
      <c r="S2198" s="232">
        <v>0</v>
      </c>
      <c r="T2198" s="232">
        <v>0</v>
      </c>
      <c r="U2198" s="232">
        <v>0</v>
      </c>
      <c r="V2198" s="232">
        <v>0</v>
      </c>
      <c r="W2198" s="232">
        <v>0</v>
      </c>
      <c r="X2198" s="232">
        <v>0</v>
      </c>
      <c r="Y2198" s="232">
        <v>0</v>
      </c>
      <c r="Z2198" s="233">
        <v>45991</v>
      </c>
      <c r="AA2198" s="234">
        <v>2</v>
      </c>
      <c r="AB2198" s="232">
        <v>22.22</v>
      </c>
    </row>
    <row r="2199" spans="1:28" x14ac:dyDescent="0.25">
      <c r="A2199" s="16" t="s">
        <v>873</v>
      </c>
      <c r="B2199" s="16" t="s">
        <v>3474</v>
      </c>
      <c r="C2199" s="16" t="s">
        <v>7942</v>
      </c>
      <c r="D2199" s="16" t="s">
        <v>7943</v>
      </c>
      <c r="F2199" s="16" t="s">
        <v>3640</v>
      </c>
      <c r="G2199" s="16" t="s">
        <v>3641</v>
      </c>
      <c r="H2199" s="231">
        <v>3</v>
      </c>
      <c r="I2199" s="231">
        <v>0</v>
      </c>
      <c r="J2199" s="231">
        <v>0</v>
      </c>
      <c r="K2199" s="231">
        <v>0</v>
      </c>
      <c r="L2199" s="231">
        <v>0</v>
      </c>
      <c r="M2199" s="231">
        <v>0</v>
      </c>
      <c r="N2199" s="231">
        <v>0</v>
      </c>
      <c r="O2199" s="231">
        <v>0</v>
      </c>
      <c r="P2199" s="231">
        <v>0</v>
      </c>
      <c r="Q2199" s="232">
        <v>33.33</v>
      </c>
      <c r="R2199" s="232">
        <v>0</v>
      </c>
      <c r="S2199" s="232">
        <v>0</v>
      </c>
      <c r="T2199" s="232">
        <v>0</v>
      </c>
      <c r="U2199" s="232">
        <v>0</v>
      </c>
      <c r="V2199" s="232">
        <v>0</v>
      </c>
      <c r="W2199" s="232">
        <v>0</v>
      </c>
      <c r="X2199" s="232">
        <v>0</v>
      </c>
      <c r="Y2199" s="232">
        <v>0</v>
      </c>
      <c r="Z2199" s="233">
        <v>45991</v>
      </c>
      <c r="AA2199" s="234">
        <v>3</v>
      </c>
      <c r="AB2199" s="232">
        <v>33.33</v>
      </c>
    </row>
    <row r="2200" spans="1:28" x14ac:dyDescent="0.25">
      <c r="A2200" s="16" t="s">
        <v>1059</v>
      </c>
      <c r="B2200" s="16" t="s">
        <v>2893</v>
      </c>
      <c r="C2200" s="16" t="s">
        <v>7944</v>
      </c>
      <c r="D2200" s="16" t="s">
        <v>7945</v>
      </c>
      <c r="F2200" s="16" t="s">
        <v>3640</v>
      </c>
      <c r="G2200" s="16" t="s">
        <v>3641</v>
      </c>
      <c r="H2200" s="231">
        <v>2</v>
      </c>
      <c r="I2200" s="231">
        <v>0</v>
      </c>
      <c r="J2200" s="231">
        <v>0</v>
      </c>
      <c r="K2200" s="231">
        <v>0</v>
      </c>
      <c r="L2200" s="231">
        <v>0</v>
      </c>
      <c r="M2200" s="231">
        <v>0</v>
      </c>
      <c r="N2200" s="231">
        <v>0</v>
      </c>
      <c r="O2200" s="231">
        <v>0</v>
      </c>
      <c r="P2200" s="231">
        <v>0</v>
      </c>
      <c r="Q2200" s="232">
        <v>22.22</v>
      </c>
      <c r="R2200" s="232">
        <v>0</v>
      </c>
      <c r="S2200" s="232">
        <v>0</v>
      </c>
      <c r="T2200" s="232">
        <v>0</v>
      </c>
      <c r="U2200" s="232">
        <v>0</v>
      </c>
      <c r="V2200" s="232">
        <v>0</v>
      </c>
      <c r="W2200" s="232">
        <v>0</v>
      </c>
      <c r="X2200" s="232">
        <v>0</v>
      </c>
      <c r="Y2200" s="232">
        <v>0</v>
      </c>
      <c r="Z2200" s="233">
        <v>45991</v>
      </c>
      <c r="AA2200" s="234">
        <v>2</v>
      </c>
      <c r="AB2200" s="232">
        <v>22.22</v>
      </c>
    </row>
    <row r="2201" spans="1:28" x14ac:dyDescent="0.25">
      <c r="A2201" s="16" t="s">
        <v>873</v>
      </c>
      <c r="B2201" s="16" t="s">
        <v>3474</v>
      </c>
      <c r="C2201" s="16" t="s">
        <v>7944</v>
      </c>
      <c r="D2201" s="16" t="s">
        <v>7945</v>
      </c>
      <c r="F2201" s="16" t="s">
        <v>3640</v>
      </c>
      <c r="G2201" s="16" t="s">
        <v>3641</v>
      </c>
      <c r="H2201" s="231">
        <v>4</v>
      </c>
      <c r="I2201" s="231">
        <v>0</v>
      </c>
      <c r="J2201" s="231">
        <v>0</v>
      </c>
      <c r="K2201" s="231">
        <v>0</v>
      </c>
      <c r="L2201" s="231">
        <v>0</v>
      </c>
      <c r="M2201" s="231">
        <v>0</v>
      </c>
      <c r="N2201" s="231">
        <v>0</v>
      </c>
      <c r="O2201" s="231">
        <v>0</v>
      </c>
      <c r="P2201" s="231">
        <v>0</v>
      </c>
      <c r="Q2201" s="232">
        <v>44.44</v>
      </c>
      <c r="R2201" s="232">
        <v>0</v>
      </c>
      <c r="S2201" s="232">
        <v>0</v>
      </c>
      <c r="T2201" s="232">
        <v>0</v>
      </c>
      <c r="U2201" s="232">
        <v>0</v>
      </c>
      <c r="V2201" s="232">
        <v>0</v>
      </c>
      <c r="W2201" s="232">
        <v>0</v>
      </c>
      <c r="X2201" s="232">
        <v>0</v>
      </c>
      <c r="Y2201" s="232">
        <v>0</v>
      </c>
      <c r="Z2201" s="233">
        <v>45991</v>
      </c>
      <c r="AA2201" s="234">
        <v>4</v>
      </c>
      <c r="AB2201" s="232">
        <v>44.44</v>
      </c>
    </row>
    <row r="2202" spans="1:28" x14ac:dyDescent="0.25">
      <c r="A2202" s="16" t="s">
        <v>1059</v>
      </c>
      <c r="B2202" s="16" t="s">
        <v>2893</v>
      </c>
      <c r="C2202" s="16" t="s">
        <v>7946</v>
      </c>
      <c r="D2202" s="16" t="s">
        <v>7947</v>
      </c>
      <c r="F2202" s="16" t="s">
        <v>3640</v>
      </c>
      <c r="G2202" s="16" t="s">
        <v>3641</v>
      </c>
      <c r="H2202" s="231">
        <v>2</v>
      </c>
      <c r="I2202" s="231">
        <v>0</v>
      </c>
      <c r="J2202" s="231">
        <v>0</v>
      </c>
      <c r="K2202" s="231">
        <v>0</v>
      </c>
      <c r="L2202" s="231">
        <v>0</v>
      </c>
      <c r="M2202" s="231">
        <v>0</v>
      </c>
      <c r="N2202" s="231">
        <v>0</v>
      </c>
      <c r="O2202" s="231">
        <v>0</v>
      </c>
      <c r="P2202" s="231">
        <v>0</v>
      </c>
      <c r="Q2202" s="232">
        <v>22.22</v>
      </c>
      <c r="R2202" s="232">
        <v>0</v>
      </c>
      <c r="S2202" s="232">
        <v>0</v>
      </c>
      <c r="T2202" s="232">
        <v>0</v>
      </c>
      <c r="U2202" s="232">
        <v>0</v>
      </c>
      <c r="V2202" s="232">
        <v>0</v>
      </c>
      <c r="W2202" s="232">
        <v>0</v>
      </c>
      <c r="X2202" s="232">
        <v>0</v>
      </c>
      <c r="Y2202" s="232">
        <v>0</v>
      </c>
      <c r="Z2202" s="233">
        <v>45991</v>
      </c>
      <c r="AA2202" s="234">
        <v>2</v>
      </c>
      <c r="AB2202" s="232">
        <v>22.22</v>
      </c>
    </row>
    <row r="2203" spans="1:28" x14ac:dyDescent="0.25">
      <c r="A2203" s="16" t="s">
        <v>873</v>
      </c>
      <c r="B2203" s="16" t="s">
        <v>3474</v>
      </c>
      <c r="C2203" s="16" t="s">
        <v>7946</v>
      </c>
      <c r="D2203" s="16" t="s">
        <v>7947</v>
      </c>
      <c r="F2203" s="16" t="s">
        <v>3640</v>
      </c>
      <c r="G2203" s="16" t="s">
        <v>3641</v>
      </c>
      <c r="H2203" s="231">
        <v>5</v>
      </c>
      <c r="I2203" s="231">
        <v>0</v>
      </c>
      <c r="J2203" s="231">
        <v>0</v>
      </c>
      <c r="K2203" s="231">
        <v>0</v>
      </c>
      <c r="L2203" s="231">
        <v>0</v>
      </c>
      <c r="M2203" s="231">
        <v>0</v>
      </c>
      <c r="N2203" s="231">
        <v>0</v>
      </c>
      <c r="O2203" s="231">
        <v>0</v>
      </c>
      <c r="P2203" s="231">
        <v>0</v>
      </c>
      <c r="Q2203" s="232">
        <v>55.55</v>
      </c>
      <c r="R2203" s="232">
        <v>0</v>
      </c>
      <c r="S2203" s="232">
        <v>0</v>
      </c>
      <c r="T2203" s="232">
        <v>0</v>
      </c>
      <c r="U2203" s="232">
        <v>0</v>
      </c>
      <c r="V2203" s="232">
        <v>0</v>
      </c>
      <c r="W2203" s="232">
        <v>0</v>
      </c>
      <c r="X2203" s="232">
        <v>0</v>
      </c>
      <c r="Y2203" s="232">
        <v>0</v>
      </c>
      <c r="Z2203" s="233">
        <v>45991</v>
      </c>
      <c r="AA2203" s="234">
        <v>5</v>
      </c>
      <c r="AB2203" s="232">
        <v>55.55</v>
      </c>
    </row>
    <row r="2204" spans="1:28" x14ac:dyDescent="0.25">
      <c r="A2204" s="16" t="s">
        <v>873</v>
      </c>
      <c r="B2204" s="16" t="s">
        <v>3474</v>
      </c>
      <c r="C2204" s="16" t="s">
        <v>7948</v>
      </c>
      <c r="D2204" s="16" t="s">
        <v>7949</v>
      </c>
      <c r="F2204" s="16" t="s">
        <v>3640</v>
      </c>
      <c r="G2204" s="16" t="s">
        <v>3641</v>
      </c>
      <c r="H2204" s="231">
        <v>3</v>
      </c>
      <c r="I2204" s="231">
        <v>0</v>
      </c>
      <c r="J2204" s="231">
        <v>0</v>
      </c>
      <c r="K2204" s="231">
        <v>0</v>
      </c>
      <c r="L2204" s="231">
        <v>0</v>
      </c>
      <c r="M2204" s="231">
        <v>0</v>
      </c>
      <c r="N2204" s="231">
        <v>0</v>
      </c>
      <c r="O2204" s="231">
        <v>0</v>
      </c>
      <c r="P2204" s="231">
        <v>0</v>
      </c>
      <c r="Q2204" s="232">
        <v>33.33</v>
      </c>
      <c r="R2204" s="232">
        <v>0</v>
      </c>
      <c r="S2204" s="232">
        <v>0</v>
      </c>
      <c r="T2204" s="232">
        <v>0</v>
      </c>
      <c r="U2204" s="232">
        <v>0</v>
      </c>
      <c r="V2204" s="232">
        <v>0</v>
      </c>
      <c r="W2204" s="232">
        <v>0</v>
      </c>
      <c r="X2204" s="232">
        <v>0</v>
      </c>
      <c r="Y2204" s="232">
        <v>0</v>
      </c>
      <c r="Z2204" s="233">
        <v>45991</v>
      </c>
      <c r="AA2204" s="234">
        <v>3</v>
      </c>
      <c r="AB2204" s="232">
        <v>33.33</v>
      </c>
    </row>
    <row r="2205" spans="1:28" x14ac:dyDescent="0.25">
      <c r="A2205" s="16" t="s">
        <v>2253</v>
      </c>
      <c r="B2205" s="16" t="s">
        <v>3348</v>
      </c>
      <c r="C2205" s="16" t="s">
        <v>7950</v>
      </c>
      <c r="D2205" s="16" t="s">
        <v>7951</v>
      </c>
      <c r="F2205" s="16" t="s">
        <v>3640</v>
      </c>
      <c r="G2205" s="16" t="s">
        <v>3641</v>
      </c>
      <c r="H2205" s="231">
        <v>2</v>
      </c>
      <c r="I2205" s="231">
        <v>0</v>
      </c>
      <c r="J2205" s="231">
        <v>0</v>
      </c>
      <c r="K2205" s="231">
        <v>0</v>
      </c>
      <c r="L2205" s="231">
        <v>0</v>
      </c>
      <c r="M2205" s="231">
        <v>0</v>
      </c>
      <c r="N2205" s="231">
        <v>0</v>
      </c>
      <c r="O2205" s="231">
        <v>0</v>
      </c>
      <c r="P2205" s="231">
        <v>0</v>
      </c>
      <c r="Q2205" s="232">
        <v>22.22</v>
      </c>
      <c r="R2205" s="232">
        <v>0</v>
      </c>
      <c r="S2205" s="232">
        <v>0</v>
      </c>
      <c r="T2205" s="232">
        <v>0</v>
      </c>
      <c r="U2205" s="232">
        <v>0</v>
      </c>
      <c r="V2205" s="232">
        <v>0</v>
      </c>
      <c r="W2205" s="232">
        <v>0</v>
      </c>
      <c r="X2205" s="232">
        <v>0</v>
      </c>
      <c r="Y2205" s="232">
        <v>0</v>
      </c>
      <c r="Z2205" s="233">
        <v>45991</v>
      </c>
      <c r="AA2205" s="234">
        <v>2</v>
      </c>
      <c r="AB2205" s="232">
        <v>22.22</v>
      </c>
    </row>
    <row r="2206" spans="1:28" x14ac:dyDescent="0.25">
      <c r="A2206" s="16" t="s">
        <v>873</v>
      </c>
      <c r="B2206" s="16" t="s">
        <v>3474</v>
      </c>
      <c r="C2206" s="16" t="s">
        <v>7950</v>
      </c>
      <c r="D2206" s="16" t="s">
        <v>7951</v>
      </c>
      <c r="F2206" s="16" t="s">
        <v>3640</v>
      </c>
      <c r="G2206" s="16" t="s">
        <v>3641</v>
      </c>
      <c r="H2206" s="231">
        <v>2</v>
      </c>
      <c r="I2206" s="231">
        <v>0</v>
      </c>
      <c r="J2206" s="231">
        <v>0</v>
      </c>
      <c r="K2206" s="231">
        <v>0</v>
      </c>
      <c r="L2206" s="231">
        <v>0</v>
      </c>
      <c r="M2206" s="231">
        <v>0</v>
      </c>
      <c r="N2206" s="231">
        <v>0</v>
      </c>
      <c r="O2206" s="231">
        <v>0</v>
      </c>
      <c r="P2206" s="231">
        <v>0</v>
      </c>
      <c r="Q2206" s="232">
        <v>22.22</v>
      </c>
      <c r="R2206" s="232">
        <v>0</v>
      </c>
      <c r="S2206" s="232">
        <v>0</v>
      </c>
      <c r="T2206" s="232">
        <v>0</v>
      </c>
      <c r="U2206" s="232">
        <v>0</v>
      </c>
      <c r="V2206" s="232">
        <v>0</v>
      </c>
      <c r="W2206" s="232">
        <v>0</v>
      </c>
      <c r="X2206" s="232">
        <v>0</v>
      </c>
      <c r="Y2206" s="232">
        <v>0</v>
      </c>
      <c r="Z2206" s="233">
        <v>45991</v>
      </c>
      <c r="AA2206" s="234">
        <v>2</v>
      </c>
      <c r="AB2206" s="232">
        <v>22.22</v>
      </c>
    </row>
    <row r="2207" spans="1:28" x14ac:dyDescent="0.25">
      <c r="A2207" s="16" t="s">
        <v>873</v>
      </c>
      <c r="B2207" s="16" t="s">
        <v>3474</v>
      </c>
      <c r="C2207" s="16" t="s">
        <v>7952</v>
      </c>
      <c r="D2207" s="16" t="s">
        <v>7953</v>
      </c>
      <c r="F2207" s="16" t="s">
        <v>3640</v>
      </c>
      <c r="G2207" s="16" t="s">
        <v>3641</v>
      </c>
      <c r="H2207" s="231">
        <v>1</v>
      </c>
      <c r="I2207" s="231">
        <v>0</v>
      </c>
      <c r="J2207" s="231">
        <v>0</v>
      </c>
      <c r="K2207" s="231">
        <v>0</v>
      </c>
      <c r="L2207" s="231">
        <v>0</v>
      </c>
      <c r="M2207" s="231">
        <v>0</v>
      </c>
      <c r="N2207" s="231">
        <v>0</v>
      </c>
      <c r="O2207" s="231">
        <v>0</v>
      </c>
      <c r="P2207" s="231">
        <v>0</v>
      </c>
      <c r="Q2207" s="232">
        <v>11.11</v>
      </c>
      <c r="R2207" s="232">
        <v>0</v>
      </c>
      <c r="S2207" s="232">
        <v>0</v>
      </c>
      <c r="T2207" s="232">
        <v>0</v>
      </c>
      <c r="U2207" s="232">
        <v>0</v>
      </c>
      <c r="V2207" s="232">
        <v>0</v>
      </c>
      <c r="W2207" s="232">
        <v>0</v>
      </c>
      <c r="X2207" s="232">
        <v>0</v>
      </c>
      <c r="Y2207" s="232">
        <v>0</v>
      </c>
      <c r="Z2207" s="233">
        <v>45991</v>
      </c>
      <c r="AA2207" s="234">
        <v>1</v>
      </c>
      <c r="AB2207" s="232">
        <v>11.11</v>
      </c>
    </row>
    <row r="2208" spans="1:28" x14ac:dyDescent="0.25">
      <c r="A2208" s="16" t="s">
        <v>873</v>
      </c>
      <c r="B2208" s="16" t="s">
        <v>3474</v>
      </c>
      <c r="C2208" s="16" t="s">
        <v>585</v>
      </c>
      <c r="D2208" s="16" t="s">
        <v>586</v>
      </c>
      <c r="F2208" s="16" t="s">
        <v>3640</v>
      </c>
      <c r="G2208" s="16" t="s">
        <v>3641</v>
      </c>
      <c r="H2208" s="231">
        <v>6</v>
      </c>
      <c r="I2208" s="231">
        <v>0</v>
      </c>
      <c r="J2208" s="231">
        <v>0</v>
      </c>
      <c r="K2208" s="231">
        <v>0</v>
      </c>
      <c r="L2208" s="231">
        <v>0</v>
      </c>
      <c r="M2208" s="231">
        <v>0</v>
      </c>
      <c r="N2208" s="231">
        <v>0</v>
      </c>
      <c r="O2208" s="231">
        <v>0</v>
      </c>
      <c r="P2208" s="231">
        <v>0</v>
      </c>
      <c r="Q2208" s="232">
        <v>907.5</v>
      </c>
      <c r="R2208" s="232">
        <v>0</v>
      </c>
      <c r="S2208" s="232">
        <v>0</v>
      </c>
      <c r="T2208" s="232">
        <v>0</v>
      </c>
      <c r="U2208" s="232">
        <v>0</v>
      </c>
      <c r="V2208" s="232">
        <v>0</v>
      </c>
      <c r="W2208" s="232">
        <v>0</v>
      </c>
      <c r="X2208" s="232">
        <v>0</v>
      </c>
      <c r="Y2208" s="232">
        <v>0</v>
      </c>
      <c r="Z2208" s="233">
        <v>45991</v>
      </c>
      <c r="AA2208" s="234">
        <v>6</v>
      </c>
      <c r="AB2208" s="232">
        <v>907.5</v>
      </c>
    </row>
    <row r="2209" spans="1:28" x14ac:dyDescent="0.25">
      <c r="A2209" s="16" t="s">
        <v>1059</v>
      </c>
      <c r="B2209" s="16" t="s">
        <v>2893</v>
      </c>
      <c r="C2209" s="16" t="s">
        <v>7954</v>
      </c>
      <c r="D2209" s="16" t="s">
        <v>7955</v>
      </c>
      <c r="F2209" s="16" t="s">
        <v>3640</v>
      </c>
      <c r="G2209" s="16" t="s">
        <v>3641</v>
      </c>
      <c r="H2209" s="231">
        <v>2</v>
      </c>
      <c r="I2209" s="231">
        <v>0</v>
      </c>
      <c r="J2209" s="231">
        <v>2</v>
      </c>
      <c r="K2209" s="231">
        <v>2</v>
      </c>
      <c r="L2209" s="231">
        <v>0</v>
      </c>
      <c r="M2209" s="231">
        <v>0</v>
      </c>
      <c r="N2209" s="231">
        <v>0</v>
      </c>
      <c r="O2209" s="231">
        <v>0</v>
      </c>
      <c r="P2209" s="231">
        <v>0</v>
      </c>
      <c r="Q2209" s="232">
        <v>0</v>
      </c>
      <c r="R2209" s="232">
        <v>0</v>
      </c>
      <c r="S2209" s="232">
        <v>0</v>
      </c>
      <c r="T2209" s="232">
        <v>0</v>
      </c>
      <c r="U2209" s="232">
        <v>0</v>
      </c>
      <c r="V2209" s="232">
        <v>0</v>
      </c>
      <c r="W2209" s="232">
        <v>0</v>
      </c>
      <c r="X2209" s="232">
        <v>0</v>
      </c>
      <c r="Y2209" s="232">
        <v>0</v>
      </c>
      <c r="Z2209" s="233">
        <v>45991</v>
      </c>
      <c r="AA2209" s="234">
        <v>6</v>
      </c>
      <c r="AB2209" s="232">
        <v>0</v>
      </c>
    </row>
    <row r="2210" spans="1:28" x14ac:dyDescent="0.25">
      <c r="A2210" s="16" t="s">
        <v>1059</v>
      </c>
      <c r="B2210" s="16" t="s">
        <v>2893</v>
      </c>
      <c r="C2210" s="16" t="s">
        <v>7956</v>
      </c>
      <c r="D2210" s="16" t="s">
        <v>7957</v>
      </c>
      <c r="F2210" s="16" t="s">
        <v>3640</v>
      </c>
      <c r="G2210" s="16" t="s">
        <v>3641</v>
      </c>
      <c r="H2210" s="231">
        <v>3</v>
      </c>
      <c r="I2210" s="231">
        <v>0</v>
      </c>
      <c r="J2210" s="231">
        <v>0</v>
      </c>
      <c r="K2210" s="231">
        <v>0</v>
      </c>
      <c r="L2210" s="231">
        <v>0</v>
      </c>
      <c r="M2210" s="231">
        <v>0</v>
      </c>
      <c r="N2210" s="231">
        <v>0</v>
      </c>
      <c r="O2210" s="231">
        <v>0</v>
      </c>
      <c r="P2210" s="231">
        <v>0</v>
      </c>
      <c r="Q2210" s="232">
        <v>33.33</v>
      </c>
      <c r="R2210" s="232">
        <v>0</v>
      </c>
      <c r="S2210" s="232">
        <v>0</v>
      </c>
      <c r="T2210" s="232">
        <v>0</v>
      </c>
      <c r="U2210" s="232">
        <v>0</v>
      </c>
      <c r="V2210" s="232">
        <v>0</v>
      </c>
      <c r="W2210" s="232">
        <v>0</v>
      </c>
      <c r="X2210" s="232">
        <v>0</v>
      </c>
      <c r="Y2210" s="232">
        <v>0</v>
      </c>
      <c r="Z2210" s="233">
        <v>45991</v>
      </c>
      <c r="AA2210" s="234">
        <v>3</v>
      </c>
      <c r="AB2210" s="232">
        <v>33.33</v>
      </c>
    </row>
    <row r="2211" spans="1:28" x14ac:dyDescent="0.25">
      <c r="A2211" s="16" t="s">
        <v>873</v>
      </c>
      <c r="B2211" s="16" t="s">
        <v>3474</v>
      </c>
      <c r="C2211" s="16" t="s">
        <v>7956</v>
      </c>
      <c r="D2211" s="16" t="s">
        <v>7957</v>
      </c>
      <c r="F2211" s="16" t="s">
        <v>3640</v>
      </c>
      <c r="G2211" s="16" t="s">
        <v>3641</v>
      </c>
      <c r="H2211" s="231">
        <v>3</v>
      </c>
      <c r="I2211" s="231">
        <v>0</v>
      </c>
      <c r="J2211" s="231">
        <v>0</v>
      </c>
      <c r="K2211" s="231">
        <v>0</v>
      </c>
      <c r="L2211" s="231">
        <v>0</v>
      </c>
      <c r="M2211" s="231">
        <v>0</v>
      </c>
      <c r="N2211" s="231">
        <v>0</v>
      </c>
      <c r="O2211" s="231">
        <v>0</v>
      </c>
      <c r="P2211" s="231">
        <v>0</v>
      </c>
      <c r="Q2211" s="232">
        <v>33.33</v>
      </c>
      <c r="R2211" s="232">
        <v>0</v>
      </c>
      <c r="S2211" s="232">
        <v>0</v>
      </c>
      <c r="T2211" s="232">
        <v>0</v>
      </c>
      <c r="U2211" s="232">
        <v>0</v>
      </c>
      <c r="V2211" s="232">
        <v>0</v>
      </c>
      <c r="W2211" s="232">
        <v>0</v>
      </c>
      <c r="X2211" s="232">
        <v>0</v>
      </c>
      <c r="Y2211" s="232">
        <v>0</v>
      </c>
      <c r="Z2211" s="233">
        <v>45991</v>
      </c>
      <c r="AA2211" s="234">
        <v>3</v>
      </c>
      <c r="AB2211" s="232">
        <v>33.33</v>
      </c>
    </row>
    <row r="2212" spans="1:28" x14ac:dyDescent="0.25">
      <c r="A2212" s="16" t="s">
        <v>1059</v>
      </c>
      <c r="B2212" s="16" t="s">
        <v>2893</v>
      </c>
      <c r="C2212" s="16" t="s">
        <v>7958</v>
      </c>
      <c r="D2212" s="16" t="s">
        <v>7959</v>
      </c>
      <c r="F2212" s="16" t="s">
        <v>3640</v>
      </c>
      <c r="G2212" s="16" t="s">
        <v>3641</v>
      </c>
      <c r="H2212" s="231">
        <v>2</v>
      </c>
      <c r="I2212" s="231">
        <v>0</v>
      </c>
      <c r="J2212" s="231">
        <v>0</v>
      </c>
      <c r="K2212" s="231">
        <v>0</v>
      </c>
      <c r="L2212" s="231">
        <v>0</v>
      </c>
      <c r="M2212" s="231">
        <v>0</v>
      </c>
      <c r="N2212" s="231">
        <v>0</v>
      </c>
      <c r="O2212" s="231">
        <v>0</v>
      </c>
      <c r="P2212" s="231">
        <v>0</v>
      </c>
      <c r="Q2212" s="232">
        <v>22.22</v>
      </c>
      <c r="R2212" s="232">
        <v>0</v>
      </c>
      <c r="S2212" s="232">
        <v>0</v>
      </c>
      <c r="T2212" s="232">
        <v>0</v>
      </c>
      <c r="U2212" s="232">
        <v>0</v>
      </c>
      <c r="V2212" s="232">
        <v>0</v>
      </c>
      <c r="W2212" s="232">
        <v>0</v>
      </c>
      <c r="X2212" s="232">
        <v>0</v>
      </c>
      <c r="Y2212" s="232">
        <v>0</v>
      </c>
      <c r="Z2212" s="233">
        <v>45991</v>
      </c>
      <c r="AA2212" s="234">
        <v>2</v>
      </c>
      <c r="AB2212" s="232">
        <v>22.22</v>
      </c>
    </row>
    <row r="2213" spans="1:28" x14ac:dyDescent="0.25">
      <c r="A2213" s="16" t="s">
        <v>873</v>
      </c>
      <c r="B2213" s="16" t="s">
        <v>3474</v>
      </c>
      <c r="C2213" s="16" t="s">
        <v>7958</v>
      </c>
      <c r="D2213" s="16" t="s">
        <v>7959</v>
      </c>
      <c r="F2213" s="16" t="s">
        <v>3640</v>
      </c>
      <c r="G2213" s="16" t="s">
        <v>3641</v>
      </c>
      <c r="H2213" s="231">
        <v>2</v>
      </c>
      <c r="I2213" s="231">
        <v>0</v>
      </c>
      <c r="J2213" s="231">
        <v>0</v>
      </c>
      <c r="K2213" s="231">
        <v>0</v>
      </c>
      <c r="L2213" s="231">
        <v>0</v>
      </c>
      <c r="M2213" s="231">
        <v>0</v>
      </c>
      <c r="N2213" s="231">
        <v>0</v>
      </c>
      <c r="O2213" s="231">
        <v>0</v>
      </c>
      <c r="P2213" s="231">
        <v>0</v>
      </c>
      <c r="Q2213" s="232">
        <v>22.22</v>
      </c>
      <c r="R2213" s="232">
        <v>0</v>
      </c>
      <c r="S2213" s="232">
        <v>0</v>
      </c>
      <c r="T2213" s="232">
        <v>0</v>
      </c>
      <c r="U2213" s="232">
        <v>0</v>
      </c>
      <c r="V2213" s="232">
        <v>0</v>
      </c>
      <c r="W2213" s="232">
        <v>0</v>
      </c>
      <c r="X2213" s="232">
        <v>0</v>
      </c>
      <c r="Y2213" s="232">
        <v>0</v>
      </c>
      <c r="Z2213" s="233">
        <v>45991</v>
      </c>
      <c r="AA2213" s="234">
        <v>2</v>
      </c>
      <c r="AB2213" s="232">
        <v>22.22</v>
      </c>
    </row>
    <row r="2214" spans="1:28" x14ac:dyDescent="0.25">
      <c r="A2214" s="16" t="s">
        <v>1059</v>
      </c>
      <c r="B2214" s="16" t="s">
        <v>2893</v>
      </c>
      <c r="C2214" s="16" t="s">
        <v>7960</v>
      </c>
      <c r="D2214" s="16" t="s">
        <v>7961</v>
      </c>
      <c r="F2214" s="16" t="s">
        <v>3640</v>
      </c>
      <c r="G2214" s="16" t="s">
        <v>3641</v>
      </c>
      <c r="H2214" s="231">
        <v>2</v>
      </c>
      <c r="I2214" s="231">
        <v>0</v>
      </c>
      <c r="J2214" s="231">
        <v>0</v>
      </c>
      <c r="K2214" s="231">
        <v>0</v>
      </c>
      <c r="L2214" s="231">
        <v>0</v>
      </c>
      <c r="M2214" s="231">
        <v>0</v>
      </c>
      <c r="N2214" s="231">
        <v>0</v>
      </c>
      <c r="O2214" s="231">
        <v>0</v>
      </c>
      <c r="P2214" s="231">
        <v>0</v>
      </c>
      <c r="Q2214" s="232">
        <v>0</v>
      </c>
      <c r="R2214" s="232">
        <v>0</v>
      </c>
      <c r="S2214" s="232">
        <v>0</v>
      </c>
      <c r="T2214" s="232">
        <v>0</v>
      </c>
      <c r="U2214" s="232">
        <v>0</v>
      </c>
      <c r="V2214" s="232">
        <v>0</v>
      </c>
      <c r="W2214" s="232">
        <v>0</v>
      </c>
      <c r="X2214" s="232">
        <v>0</v>
      </c>
      <c r="Y2214" s="232">
        <v>0</v>
      </c>
      <c r="Z2214" s="233">
        <v>45991</v>
      </c>
      <c r="AA2214" s="234">
        <v>2</v>
      </c>
      <c r="AB2214" s="232">
        <v>0</v>
      </c>
    </row>
    <row r="2215" spans="1:28" x14ac:dyDescent="0.25">
      <c r="A2215" s="16" t="s">
        <v>2253</v>
      </c>
      <c r="B2215" s="16" t="s">
        <v>3348</v>
      </c>
      <c r="C2215" s="16" t="s">
        <v>7962</v>
      </c>
      <c r="D2215" s="16" t="s">
        <v>7963</v>
      </c>
      <c r="F2215" s="16" t="s">
        <v>3640</v>
      </c>
      <c r="G2215" s="16" t="s">
        <v>3641</v>
      </c>
      <c r="H2215" s="231">
        <v>5</v>
      </c>
      <c r="I2215" s="231">
        <v>0</v>
      </c>
      <c r="J2215" s="231">
        <v>0</v>
      </c>
      <c r="K2215" s="231">
        <v>0</v>
      </c>
      <c r="L2215" s="231">
        <v>0</v>
      </c>
      <c r="M2215" s="231">
        <v>0</v>
      </c>
      <c r="N2215" s="231">
        <v>0</v>
      </c>
      <c r="O2215" s="231">
        <v>0</v>
      </c>
      <c r="P2215" s="231">
        <v>0</v>
      </c>
      <c r="Q2215" s="232">
        <v>0.05</v>
      </c>
      <c r="R2215" s="232">
        <v>0</v>
      </c>
      <c r="S2215" s="232">
        <v>0</v>
      </c>
      <c r="T2215" s="232">
        <v>0</v>
      </c>
      <c r="U2215" s="232">
        <v>0</v>
      </c>
      <c r="V2215" s="232">
        <v>0</v>
      </c>
      <c r="W2215" s="232">
        <v>0</v>
      </c>
      <c r="X2215" s="232">
        <v>0</v>
      </c>
      <c r="Y2215" s="232">
        <v>0</v>
      </c>
      <c r="Z2215" s="233">
        <v>45991</v>
      </c>
      <c r="AA2215" s="234">
        <v>5</v>
      </c>
      <c r="AB2215" s="232">
        <v>0.05</v>
      </c>
    </row>
    <row r="2216" spans="1:28" x14ac:dyDescent="0.25">
      <c r="A2216" s="16" t="s">
        <v>873</v>
      </c>
      <c r="B2216" s="16" t="s">
        <v>3474</v>
      </c>
      <c r="C2216" s="16" t="s">
        <v>7962</v>
      </c>
      <c r="D2216" s="16" t="s">
        <v>7963</v>
      </c>
      <c r="F2216" s="16" t="s">
        <v>3640</v>
      </c>
      <c r="G2216" s="16" t="s">
        <v>3641</v>
      </c>
      <c r="H2216" s="231">
        <v>2</v>
      </c>
      <c r="I2216" s="231">
        <v>0</v>
      </c>
      <c r="J2216" s="231">
        <v>0</v>
      </c>
      <c r="K2216" s="231">
        <v>0</v>
      </c>
      <c r="L2216" s="231">
        <v>0</v>
      </c>
      <c r="M2216" s="231">
        <v>0</v>
      </c>
      <c r="N2216" s="231">
        <v>0</v>
      </c>
      <c r="O2216" s="231">
        <v>0</v>
      </c>
      <c r="P2216" s="231">
        <v>0</v>
      </c>
      <c r="Q2216" s="232">
        <v>0.02</v>
      </c>
      <c r="R2216" s="232">
        <v>0</v>
      </c>
      <c r="S2216" s="232">
        <v>0</v>
      </c>
      <c r="T2216" s="232">
        <v>0</v>
      </c>
      <c r="U2216" s="232">
        <v>0</v>
      </c>
      <c r="V2216" s="232">
        <v>0</v>
      </c>
      <c r="W2216" s="232">
        <v>0</v>
      </c>
      <c r="X2216" s="232">
        <v>0</v>
      </c>
      <c r="Y2216" s="232">
        <v>0</v>
      </c>
      <c r="Z2216" s="233">
        <v>45991</v>
      </c>
      <c r="AA2216" s="234">
        <v>2</v>
      </c>
      <c r="AB2216" s="232">
        <v>0.02</v>
      </c>
    </row>
    <row r="2217" spans="1:28" x14ac:dyDescent="0.25">
      <c r="A2217" s="16" t="s">
        <v>1059</v>
      </c>
      <c r="B2217" s="16" t="s">
        <v>2893</v>
      </c>
      <c r="C2217" s="16" t="s">
        <v>7964</v>
      </c>
      <c r="D2217" s="16" t="s">
        <v>7965</v>
      </c>
      <c r="F2217" s="16" t="s">
        <v>3640</v>
      </c>
      <c r="G2217" s="16" t="s">
        <v>3641</v>
      </c>
      <c r="H2217" s="231">
        <v>2</v>
      </c>
      <c r="I2217" s="231">
        <v>0</v>
      </c>
      <c r="J2217" s="231">
        <v>0</v>
      </c>
      <c r="K2217" s="231">
        <v>0</v>
      </c>
      <c r="L2217" s="231">
        <v>0</v>
      </c>
      <c r="M2217" s="231">
        <v>0</v>
      </c>
      <c r="N2217" s="231">
        <v>0</v>
      </c>
      <c r="O2217" s="231">
        <v>0</v>
      </c>
      <c r="P2217" s="231">
        <v>0</v>
      </c>
      <c r="Q2217" s="232">
        <v>0</v>
      </c>
      <c r="R2217" s="232">
        <v>0</v>
      </c>
      <c r="S2217" s="232">
        <v>0</v>
      </c>
      <c r="T2217" s="232">
        <v>0</v>
      </c>
      <c r="U2217" s="232">
        <v>0</v>
      </c>
      <c r="V2217" s="232">
        <v>0</v>
      </c>
      <c r="W2217" s="232">
        <v>0</v>
      </c>
      <c r="X2217" s="232">
        <v>0</v>
      </c>
      <c r="Y2217" s="232">
        <v>0</v>
      </c>
      <c r="Z2217" s="233">
        <v>45991</v>
      </c>
      <c r="AA2217" s="234">
        <v>2</v>
      </c>
      <c r="AB2217" s="232">
        <v>0</v>
      </c>
    </row>
    <row r="2218" spans="1:28" x14ac:dyDescent="0.25">
      <c r="A2218" s="16" t="s">
        <v>873</v>
      </c>
      <c r="B2218" s="16" t="s">
        <v>3474</v>
      </c>
      <c r="C2218" s="16" t="s">
        <v>7966</v>
      </c>
      <c r="D2218" s="16" t="s">
        <v>7967</v>
      </c>
      <c r="F2218" s="16" t="s">
        <v>3640</v>
      </c>
      <c r="G2218" s="16" t="s">
        <v>3641</v>
      </c>
      <c r="H2218" s="231">
        <v>1</v>
      </c>
      <c r="I2218" s="231">
        <v>0</v>
      </c>
      <c r="J2218" s="231">
        <v>0</v>
      </c>
      <c r="K2218" s="231">
        <v>0</v>
      </c>
      <c r="L2218" s="231">
        <v>0</v>
      </c>
      <c r="M2218" s="231">
        <v>0</v>
      </c>
      <c r="N2218" s="231">
        <v>0</v>
      </c>
      <c r="O2218" s="231">
        <v>0</v>
      </c>
      <c r="P2218" s="231">
        <v>0</v>
      </c>
      <c r="Q2218" s="232">
        <v>11.11</v>
      </c>
      <c r="R2218" s="232">
        <v>0</v>
      </c>
      <c r="S2218" s="232">
        <v>0</v>
      </c>
      <c r="T2218" s="232">
        <v>0</v>
      </c>
      <c r="U2218" s="232">
        <v>0</v>
      </c>
      <c r="V2218" s="232">
        <v>0</v>
      </c>
      <c r="W2218" s="232">
        <v>0</v>
      </c>
      <c r="X2218" s="232">
        <v>0</v>
      </c>
      <c r="Y2218" s="232">
        <v>0</v>
      </c>
      <c r="Z2218" s="233">
        <v>45991</v>
      </c>
      <c r="AA2218" s="234">
        <v>1</v>
      </c>
      <c r="AB2218" s="232">
        <v>11.11</v>
      </c>
    </row>
    <row r="2219" spans="1:28" x14ac:dyDescent="0.25">
      <c r="A2219" s="16" t="s">
        <v>1059</v>
      </c>
      <c r="B2219" s="16" t="s">
        <v>2893</v>
      </c>
      <c r="C2219" s="16" t="s">
        <v>7968</v>
      </c>
      <c r="D2219" s="16" t="s">
        <v>7969</v>
      </c>
      <c r="F2219" s="16" t="s">
        <v>3640</v>
      </c>
      <c r="G2219" s="16" t="s">
        <v>3641</v>
      </c>
      <c r="H2219" s="231">
        <v>1</v>
      </c>
      <c r="I2219" s="231">
        <v>0</v>
      </c>
      <c r="J2219" s="231">
        <v>0</v>
      </c>
      <c r="K2219" s="231">
        <v>0</v>
      </c>
      <c r="L2219" s="231">
        <v>0</v>
      </c>
      <c r="M2219" s="231">
        <v>0</v>
      </c>
      <c r="N2219" s="231">
        <v>0</v>
      </c>
      <c r="O2219" s="231">
        <v>0</v>
      </c>
      <c r="P2219" s="231">
        <v>0</v>
      </c>
      <c r="Q2219" s="232">
        <v>0</v>
      </c>
      <c r="R2219" s="232">
        <v>0</v>
      </c>
      <c r="S2219" s="232">
        <v>0</v>
      </c>
      <c r="T2219" s="232">
        <v>0</v>
      </c>
      <c r="U2219" s="232">
        <v>0</v>
      </c>
      <c r="V2219" s="232">
        <v>0</v>
      </c>
      <c r="W2219" s="232">
        <v>0</v>
      </c>
      <c r="X2219" s="232">
        <v>0</v>
      </c>
      <c r="Y2219" s="232">
        <v>0</v>
      </c>
      <c r="Z2219" s="233">
        <v>45991</v>
      </c>
      <c r="AA2219" s="234">
        <v>1</v>
      </c>
      <c r="AB2219" s="232">
        <v>0</v>
      </c>
    </row>
    <row r="2220" spans="1:28" x14ac:dyDescent="0.25">
      <c r="A2220" s="16" t="s">
        <v>1059</v>
      </c>
      <c r="B2220" s="16" t="s">
        <v>2893</v>
      </c>
      <c r="C2220" s="16" t="s">
        <v>7970</v>
      </c>
      <c r="D2220" s="16" t="s">
        <v>7971</v>
      </c>
      <c r="F2220" s="16" t="s">
        <v>3640</v>
      </c>
      <c r="G2220" s="16" t="s">
        <v>3641</v>
      </c>
      <c r="H2220" s="231">
        <v>4</v>
      </c>
      <c r="I2220" s="231">
        <v>0</v>
      </c>
      <c r="J2220" s="231">
        <v>0</v>
      </c>
      <c r="K2220" s="231">
        <v>0</v>
      </c>
      <c r="L2220" s="231">
        <v>0</v>
      </c>
      <c r="M2220" s="231">
        <v>0</v>
      </c>
      <c r="N2220" s="231">
        <v>0</v>
      </c>
      <c r="O2220" s="231">
        <v>0</v>
      </c>
      <c r="P2220" s="231">
        <v>0</v>
      </c>
      <c r="Q2220" s="232">
        <v>44.44</v>
      </c>
      <c r="R2220" s="232">
        <v>0</v>
      </c>
      <c r="S2220" s="232">
        <v>0</v>
      </c>
      <c r="T2220" s="232">
        <v>0</v>
      </c>
      <c r="U2220" s="232">
        <v>0</v>
      </c>
      <c r="V2220" s="232">
        <v>0</v>
      </c>
      <c r="W2220" s="232">
        <v>0</v>
      </c>
      <c r="X2220" s="232">
        <v>0</v>
      </c>
      <c r="Y2220" s="232">
        <v>0</v>
      </c>
      <c r="Z2220" s="233">
        <v>45991</v>
      </c>
      <c r="AA2220" s="234">
        <v>4</v>
      </c>
      <c r="AB2220" s="232">
        <v>44.44</v>
      </c>
    </row>
    <row r="2221" spans="1:28" x14ac:dyDescent="0.25">
      <c r="A2221" s="16" t="s">
        <v>2253</v>
      </c>
      <c r="B2221" s="16" t="s">
        <v>3348</v>
      </c>
      <c r="C2221" s="16" t="s">
        <v>7972</v>
      </c>
      <c r="D2221" s="16" t="s">
        <v>7973</v>
      </c>
      <c r="F2221" s="16" t="s">
        <v>3640</v>
      </c>
      <c r="G2221" s="16" t="s">
        <v>3641</v>
      </c>
      <c r="H2221" s="231">
        <v>2</v>
      </c>
      <c r="I2221" s="231">
        <v>0</v>
      </c>
      <c r="J2221" s="231">
        <v>0</v>
      </c>
      <c r="K2221" s="231">
        <v>0</v>
      </c>
      <c r="L2221" s="231">
        <v>0</v>
      </c>
      <c r="M2221" s="231">
        <v>0</v>
      </c>
      <c r="N2221" s="231">
        <v>0</v>
      </c>
      <c r="O2221" s="231">
        <v>0</v>
      </c>
      <c r="P2221" s="231">
        <v>0</v>
      </c>
      <c r="Q2221" s="232">
        <v>0.02</v>
      </c>
      <c r="R2221" s="232">
        <v>0</v>
      </c>
      <c r="S2221" s="232">
        <v>0</v>
      </c>
      <c r="T2221" s="232">
        <v>0</v>
      </c>
      <c r="U2221" s="232">
        <v>0</v>
      </c>
      <c r="V2221" s="232">
        <v>0</v>
      </c>
      <c r="W2221" s="232">
        <v>0</v>
      </c>
      <c r="X2221" s="232">
        <v>0</v>
      </c>
      <c r="Y2221" s="232">
        <v>0</v>
      </c>
      <c r="Z2221" s="233">
        <v>45991</v>
      </c>
      <c r="AA2221" s="234">
        <v>2</v>
      </c>
      <c r="AB2221" s="232">
        <v>0.02</v>
      </c>
    </row>
    <row r="2222" spans="1:28" x14ac:dyDescent="0.25">
      <c r="A2222" s="16" t="s">
        <v>2253</v>
      </c>
      <c r="B2222" s="16" t="s">
        <v>3348</v>
      </c>
      <c r="C2222" s="16" t="s">
        <v>7974</v>
      </c>
      <c r="D2222" s="16" t="s">
        <v>7975</v>
      </c>
      <c r="F2222" s="16" t="s">
        <v>3640</v>
      </c>
      <c r="G2222" s="16" t="s">
        <v>3641</v>
      </c>
      <c r="H2222" s="231">
        <v>3</v>
      </c>
      <c r="I2222" s="231">
        <v>0</v>
      </c>
      <c r="J2222" s="231">
        <v>0</v>
      </c>
      <c r="K2222" s="231">
        <v>0</v>
      </c>
      <c r="L2222" s="231">
        <v>0</v>
      </c>
      <c r="M2222" s="231">
        <v>0</v>
      </c>
      <c r="N2222" s="231">
        <v>0</v>
      </c>
      <c r="O2222" s="231">
        <v>0</v>
      </c>
      <c r="P2222" s="231">
        <v>0</v>
      </c>
      <c r="Q2222" s="232">
        <v>0.03</v>
      </c>
      <c r="R2222" s="232">
        <v>0</v>
      </c>
      <c r="S2222" s="232">
        <v>0</v>
      </c>
      <c r="T2222" s="232">
        <v>0</v>
      </c>
      <c r="U2222" s="232">
        <v>0</v>
      </c>
      <c r="V2222" s="232">
        <v>0</v>
      </c>
      <c r="W2222" s="232">
        <v>0</v>
      </c>
      <c r="X2222" s="232">
        <v>0</v>
      </c>
      <c r="Y2222" s="232">
        <v>0</v>
      </c>
      <c r="Z2222" s="233">
        <v>45991</v>
      </c>
      <c r="AA2222" s="234">
        <v>3</v>
      </c>
      <c r="AB2222" s="232">
        <v>0.03</v>
      </c>
    </row>
    <row r="2223" spans="1:28" x14ac:dyDescent="0.25">
      <c r="A2223" s="16" t="s">
        <v>1059</v>
      </c>
      <c r="B2223" s="16" t="s">
        <v>2893</v>
      </c>
      <c r="C2223" s="16" t="s">
        <v>7976</v>
      </c>
      <c r="D2223" s="16" t="s">
        <v>7977</v>
      </c>
      <c r="F2223" s="16" t="s">
        <v>3640</v>
      </c>
      <c r="G2223" s="16" t="s">
        <v>3641</v>
      </c>
      <c r="H2223" s="231">
        <v>2</v>
      </c>
      <c r="I2223" s="231">
        <v>0</v>
      </c>
      <c r="J2223" s="231">
        <v>0</v>
      </c>
      <c r="K2223" s="231">
        <v>0</v>
      </c>
      <c r="L2223" s="231">
        <v>0</v>
      </c>
      <c r="M2223" s="231">
        <v>0</v>
      </c>
      <c r="N2223" s="231">
        <v>0</v>
      </c>
      <c r="O2223" s="231">
        <v>0</v>
      </c>
      <c r="P2223" s="231">
        <v>0</v>
      </c>
      <c r="Q2223" s="232">
        <v>0</v>
      </c>
      <c r="R2223" s="232">
        <v>0</v>
      </c>
      <c r="S2223" s="232">
        <v>0</v>
      </c>
      <c r="T2223" s="232">
        <v>0</v>
      </c>
      <c r="U2223" s="232">
        <v>0</v>
      </c>
      <c r="V2223" s="232">
        <v>0</v>
      </c>
      <c r="W2223" s="232">
        <v>0</v>
      </c>
      <c r="X2223" s="232">
        <v>0</v>
      </c>
      <c r="Y2223" s="232">
        <v>0</v>
      </c>
      <c r="Z2223" s="233">
        <v>45991</v>
      </c>
      <c r="AA2223" s="234">
        <v>2</v>
      </c>
      <c r="AB2223" s="232">
        <v>0</v>
      </c>
    </row>
    <row r="2224" spans="1:28" x14ac:dyDescent="0.25">
      <c r="A2224" s="16" t="s">
        <v>1059</v>
      </c>
      <c r="B2224" s="16" t="s">
        <v>2893</v>
      </c>
      <c r="C2224" s="16" t="s">
        <v>7978</v>
      </c>
      <c r="D2224" s="16" t="s">
        <v>7979</v>
      </c>
      <c r="F2224" s="16" t="s">
        <v>3640</v>
      </c>
      <c r="G2224" s="16" t="s">
        <v>3641</v>
      </c>
      <c r="H2224" s="231">
        <v>2</v>
      </c>
      <c r="I2224" s="231">
        <v>0</v>
      </c>
      <c r="J2224" s="231">
        <v>0</v>
      </c>
      <c r="K2224" s="231">
        <v>0</v>
      </c>
      <c r="L2224" s="231">
        <v>0</v>
      </c>
      <c r="M2224" s="231">
        <v>0</v>
      </c>
      <c r="N2224" s="231">
        <v>0</v>
      </c>
      <c r="O2224" s="231">
        <v>0</v>
      </c>
      <c r="P2224" s="231">
        <v>0</v>
      </c>
      <c r="Q2224" s="232">
        <v>0</v>
      </c>
      <c r="R2224" s="232">
        <v>0</v>
      </c>
      <c r="S2224" s="232">
        <v>0</v>
      </c>
      <c r="T2224" s="232">
        <v>0</v>
      </c>
      <c r="U2224" s="232">
        <v>0</v>
      </c>
      <c r="V2224" s="232">
        <v>0</v>
      </c>
      <c r="W2224" s="232">
        <v>0</v>
      </c>
      <c r="X2224" s="232">
        <v>0</v>
      </c>
      <c r="Y2224" s="232">
        <v>0</v>
      </c>
      <c r="Z2224" s="233">
        <v>45991</v>
      </c>
      <c r="AA2224" s="234">
        <v>2</v>
      </c>
      <c r="AB2224" s="232">
        <v>0</v>
      </c>
    </row>
    <row r="2225" spans="1:28" x14ac:dyDescent="0.25">
      <c r="A2225" s="16" t="s">
        <v>1059</v>
      </c>
      <c r="B2225" s="16" t="s">
        <v>2893</v>
      </c>
      <c r="C2225" s="16" t="s">
        <v>7980</v>
      </c>
      <c r="D2225" s="16" t="s">
        <v>7981</v>
      </c>
      <c r="F2225" s="16" t="s">
        <v>3640</v>
      </c>
      <c r="G2225" s="16" t="s">
        <v>3641</v>
      </c>
      <c r="H2225" s="231">
        <v>8</v>
      </c>
      <c r="I2225" s="231">
        <v>0</v>
      </c>
      <c r="J2225" s="231">
        <v>0</v>
      </c>
      <c r="K2225" s="231">
        <v>0</v>
      </c>
      <c r="L2225" s="231">
        <v>0</v>
      </c>
      <c r="M2225" s="231">
        <v>0</v>
      </c>
      <c r="N2225" s="231">
        <v>0</v>
      </c>
      <c r="O2225" s="231">
        <v>0</v>
      </c>
      <c r="P2225" s="231">
        <v>0</v>
      </c>
      <c r="Q2225" s="232">
        <v>0</v>
      </c>
      <c r="R2225" s="232">
        <v>0</v>
      </c>
      <c r="S2225" s="232">
        <v>0</v>
      </c>
      <c r="T2225" s="232">
        <v>0</v>
      </c>
      <c r="U2225" s="232">
        <v>0</v>
      </c>
      <c r="V2225" s="232">
        <v>0</v>
      </c>
      <c r="W2225" s="232">
        <v>0</v>
      </c>
      <c r="X2225" s="232">
        <v>0</v>
      </c>
      <c r="Y2225" s="232">
        <v>0</v>
      </c>
      <c r="Z2225" s="233">
        <v>45991</v>
      </c>
      <c r="AA2225" s="234">
        <v>8</v>
      </c>
      <c r="AB2225" s="232">
        <v>0</v>
      </c>
    </row>
    <row r="2226" spans="1:28" x14ac:dyDescent="0.25">
      <c r="A2226" s="16" t="s">
        <v>1059</v>
      </c>
      <c r="B2226" s="16" t="s">
        <v>2893</v>
      </c>
      <c r="C2226" s="16" t="s">
        <v>7982</v>
      </c>
      <c r="D2226" s="16" t="s">
        <v>7983</v>
      </c>
      <c r="F2226" s="16" t="s">
        <v>3640</v>
      </c>
      <c r="G2226" s="16" t="s">
        <v>3641</v>
      </c>
      <c r="H2226" s="231">
        <v>8</v>
      </c>
      <c r="I2226" s="231">
        <v>0</v>
      </c>
      <c r="J2226" s="231">
        <v>0</v>
      </c>
      <c r="K2226" s="231">
        <v>0</v>
      </c>
      <c r="L2226" s="231">
        <v>0</v>
      </c>
      <c r="M2226" s="231">
        <v>0</v>
      </c>
      <c r="N2226" s="231">
        <v>0</v>
      </c>
      <c r="O2226" s="231">
        <v>0</v>
      </c>
      <c r="P2226" s="231">
        <v>0</v>
      </c>
      <c r="Q2226" s="232">
        <v>0.08</v>
      </c>
      <c r="R2226" s="232">
        <v>0</v>
      </c>
      <c r="S2226" s="232">
        <v>0</v>
      </c>
      <c r="T2226" s="232">
        <v>0</v>
      </c>
      <c r="U2226" s="232">
        <v>0</v>
      </c>
      <c r="V2226" s="232">
        <v>0</v>
      </c>
      <c r="W2226" s="232">
        <v>0</v>
      </c>
      <c r="X2226" s="232">
        <v>0</v>
      </c>
      <c r="Y2226" s="232">
        <v>0</v>
      </c>
      <c r="Z2226" s="233">
        <v>45991</v>
      </c>
      <c r="AA2226" s="234">
        <v>8</v>
      </c>
      <c r="AB2226" s="232">
        <v>0.08</v>
      </c>
    </row>
    <row r="2227" spans="1:28" x14ac:dyDescent="0.25">
      <c r="A2227" s="16" t="s">
        <v>1059</v>
      </c>
      <c r="B2227" s="16" t="s">
        <v>2893</v>
      </c>
      <c r="C2227" s="16" t="s">
        <v>7984</v>
      </c>
      <c r="D2227" s="16" t="s">
        <v>7985</v>
      </c>
      <c r="F2227" s="16" t="s">
        <v>3640</v>
      </c>
      <c r="G2227" s="16" t="s">
        <v>3641</v>
      </c>
      <c r="H2227" s="231">
        <v>2</v>
      </c>
      <c r="I2227" s="231">
        <v>0</v>
      </c>
      <c r="J2227" s="231">
        <v>0</v>
      </c>
      <c r="K2227" s="231">
        <v>0</v>
      </c>
      <c r="L2227" s="231">
        <v>0</v>
      </c>
      <c r="M2227" s="231">
        <v>0</v>
      </c>
      <c r="N2227" s="231">
        <v>0</v>
      </c>
      <c r="O2227" s="231">
        <v>0</v>
      </c>
      <c r="P2227" s="231">
        <v>0</v>
      </c>
      <c r="Q2227" s="232">
        <v>0.02</v>
      </c>
      <c r="R2227" s="232">
        <v>0</v>
      </c>
      <c r="S2227" s="232">
        <v>0</v>
      </c>
      <c r="T2227" s="232">
        <v>0</v>
      </c>
      <c r="U2227" s="232">
        <v>0</v>
      </c>
      <c r="V2227" s="232">
        <v>0</v>
      </c>
      <c r="W2227" s="232">
        <v>0</v>
      </c>
      <c r="X2227" s="232">
        <v>0</v>
      </c>
      <c r="Y2227" s="232">
        <v>0</v>
      </c>
      <c r="Z2227" s="233">
        <v>45991</v>
      </c>
      <c r="AA2227" s="234">
        <v>2</v>
      </c>
      <c r="AB2227" s="232">
        <v>0.02</v>
      </c>
    </row>
    <row r="2228" spans="1:28" x14ac:dyDescent="0.25">
      <c r="A2228" s="16" t="s">
        <v>1059</v>
      </c>
      <c r="B2228" s="16" t="s">
        <v>2893</v>
      </c>
      <c r="C2228" s="16" t="s">
        <v>7986</v>
      </c>
      <c r="D2228" s="16" t="s">
        <v>7987</v>
      </c>
      <c r="F2228" s="16" t="s">
        <v>3640</v>
      </c>
      <c r="G2228" s="16" t="s">
        <v>3641</v>
      </c>
      <c r="H2228" s="231">
        <v>5</v>
      </c>
      <c r="I2228" s="231">
        <v>0</v>
      </c>
      <c r="J2228" s="231">
        <v>0</v>
      </c>
      <c r="K2228" s="231">
        <v>0</v>
      </c>
      <c r="L2228" s="231">
        <v>0</v>
      </c>
      <c r="M2228" s="231">
        <v>0</v>
      </c>
      <c r="N2228" s="231">
        <v>0</v>
      </c>
      <c r="O2228" s="231">
        <v>0</v>
      </c>
      <c r="P2228" s="231">
        <v>0</v>
      </c>
      <c r="Q2228" s="232">
        <v>0</v>
      </c>
      <c r="R2228" s="232">
        <v>0</v>
      </c>
      <c r="S2228" s="232">
        <v>0</v>
      </c>
      <c r="T2228" s="232">
        <v>0</v>
      </c>
      <c r="U2228" s="232">
        <v>0</v>
      </c>
      <c r="V2228" s="232">
        <v>0</v>
      </c>
      <c r="W2228" s="232">
        <v>0</v>
      </c>
      <c r="X2228" s="232">
        <v>0</v>
      </c>
      <c r="Y2228" s="232">
        <v>0</v>
      </c>
      <c r="Z2228" s="233">
        <v>45991</v>
      </c>
      <c r="AA2228" s="234">
        <v>5</v>
      </c>
      <c r="AB2228" s="232">
        <v>0</v>
      </c>
    </row>
    <row r="2229" spans="1:28" x14ac:dyDescent="0.25">
      <c r="A2229" s="16" t="s">
        <v>1059</v>
      </c>
      <c r="B2229" s="16" t="s">
        <v>2893</v>
      </c>
      <c r="C2229" s="16" t="s">
        <v>7988</v>
      </c>
      <c r="D2229" s="16" t="s">
        <v>7989</v>
      </c>
      <c r="F2229" s="16" t="s">
        <v>3640</v>
      </c>
      <c r="G2229" s="16" t="s">
        <v>3641</v>
      </c>
      <c r="H2229" s="231">
        <v>4</v>
      </c>
      <c r="I2229" s="231">
        <v>0</v>
      </c>
      <c r="J2229" s="231">
        <v>0</v>
      </c>
      <c r="K2229" s="231">
        <v>0</v>
      </c>
      <c r="L2229" s="231">
        <v>0</v>
      </c>
      <c r="M2229" s="231">
        <v>0</v>
      </c>
      <c r="N2229" s="231">
        <v>0</v>
      </c>
      <c r="O2229" s="231">
        <v>0</v>
      </c>
      <c r="P2229" s="231">
        <v>0</v>
      </c>
      <c r="Q2229" s="232">
        <v>0</v>
      </c>
      <c r="R2229" s="232">
        <v>0</v>
      </c>
      <c r="S2229" s="232">
        <v>0</v>
      </c>
      <c r="T2229" s="232">
        <v>0</v>
      </c>
      <c r="U2229" s="232">
        <v>0</v>
      </c>
      <c r="V2229" s="232">
        <v>0</v>
      </c>
      <c r="W2229" s="232">
        <v>0</v>
      </c>
      <c r="X2229" s="232">
        <v>0</v>
      </c>
      <c r="Y2229" s="232">
        <v>0</v>
      </c>
      <c r="Z2229" s="233">
        <v>45991</v>
      </c>
      <c r="AA2229" s="234">
        <v>4</v>
      </c>
      <c r="AB2229" s="232">
        <v>0</v>
      </c>
    </row>
    <row r="2230" spans="1:28" x14ac:dyDescent="0.25">
      <c r="A2230" s="16" t="s">
        <v>873</v>
      </c>
      <c r="B2230" s="16" t="s">
        <v>3474</v>
      </c>
      <c r="C2230" s="16" t="s">
        <v>7990</v>
      </c>
      <c r="D2230" s="16" t="s">
        <v>7991</v>
      </c>
      <c r="F2230" s="16" t="s">
        <v>3640</v>
      </c>
      <c r="G2230" s="16" t="s">
        <v>3641</v>
      </c>
      <c r="H2230" s="231">
        <v>4</v>
      </c>
      <c r="I2230" s="231">
        <v>0</v>
      </c>
      <c r="J2230" s="231">
        <v>0</v>
      </c>
      <c r="K2230" s="231">
        <v>0</v>
      </c>
      <c r="L2230" s="231">
        <v>0</v>
      </c>
      <c r="M2230" s="231">
        <v>0</v>
      </c>
      <c r="N2230" s="231">
        <v>0</v>
      </c>
      <c r="O2230" s="231">
        <v>0</v>
      </c>
      <c r="P2230" s="231">
        <v>0</v>
      </c>
      <c r="Q2230" s="232">
        <v>44.44</v>
      </c>
      <c r="R2230" s="232">
        <v>0</v>
      </c>
      <c r="S2230" s="232">
        <v>0</v>
      </c>
      <c r="T2230" s="232">
        <v>0</v>
      </c>
      <c r="U2230" s="232">
        <v>0</v>
      </c>
      <c r="V2230" s="232">
        <v>0</v>
      </c>
      <c r="W2230" s="232">
        <v>0</v>
      </c>
      <c r="X2230" s="232">
        <v>0</v>
      </c>
      <c r="Y2230" s="232">
        <v>0</v>
      </c>
      <c r="Z2230" s="233">
        <v>45991</v>
      </c>
      <c r="AA2230" s="234">
        <v>4</v>
      </c>
      <c r="AB2230" s="232">
        <v>44.44</v>
      </c>
    </row>
    <row r="2231" spans="1:28" x14ac:dyDescent="0.25">
      <c r="A2231" s="16" t="s">
        <v>873</v>
      </c>
      <c r="B2231" s="16" t="s">
        <v>3474</v>
      </c>
      <c r="C2231" s="16" t="s">
        <v>7992</v>
      </c>
      <c r="D2231" s="16" t="s">
        <v>7993</v>
      </c>
      <c r="F2231" s="16" t="s">
        <v>3640</v>
      </c>
      <c r="G2231" s="16" t="s">
        <v>3641</v>
      </c>
      <c r="H2231" s="231">
        <v>2</v>
      </c>
      <c r="I2231" s="231">
        <v>0</v>
      </c>
      <c r="J2231" s="231">
        <v>0</v>
      </c>
      <c r="K2231" s="231">
        <v>0</v>
      </c>
      <c r="L2231" s="231">
        <v>0</v>
      </c>
      <c r="M2231" s="231">
        <v>0</v>
      </c>
      <c r="N2231" s="231">
        <v>0</v>
      </c>
      <c r="O2231" s="231">
        <v>0</v>
      </c>
      <c r="P2231" s="231">
        <v>0</v>
      </c>
      <c r="Q2231" s="232">
        <v>22.22</v>
      </c>
      <c r="R2231" s="232">
        <v>0</v>
      </c>
      <c r="S2231" s="232">
        <v>0</v>
      </c>
      <c r="T2231" s="232">
        <v>0</v>
      </c>
      <c r="U2231" s="232">
        <v>0</v>
      </c>
      <c r="V2231" s="232">
        <v>0</v>
      </c>
      <c r="W2231" s="232">
        <v>0</v>
      </c>
      <c r="X2231" s="232">
        <v>0</v>
      </c>
      <c r="Y2231" s="232">
        <v>0</v>
      </c>
      <c r="Z2231" s="233">
        <v>45991</v>
      </c>
      <c r="AA2231" s="234">
        <v>2</v>
      </c>
      <c r="AB2231" s="232">
        <v>22.22</v>
      </c>
    </row>
    <row r="2232" spans="1:28" x14ac:dyDescent="0.25">
      <c r="A2232" s="16" t="s">
        <v>873</v>
      </c>
      <c r="B2232" s="16" t="s">
        <v>3474</v>
      </c>
      <c r="C2232" s="16" t="s">
        <v>7994</v>
      </c>
      <c r="D2232" s="16" t="s">
        <v>7995</v>
      </c>
      <c r="F2232" s="16" t="s">
        <v>3640</v>
      </c>
      <c r="G2232" s="16" t="s">
        <v>3641</v>
      </c>
      <c r="H2232" s="231">
        <v>2</v>
      </c>
      <c r="I2232" s="231">
        <v>0</v>
      </c>
      <c r="J2232" s="231">
        <v>0</v>
      </c>
      <c r="K2232" s="231">
        <v>0</v>
      </c>
      <c r="L2232" s="231">
        <v>0</v>
      </c>
      <c r="M2232" s="231">
        <v>0</v>
      </c>
      <c r="N2232" s="231">
        <v>0</v>
      </c>
      <c r="O2232" s="231">
        <v>0</v>
      </c>
      <c r="P2232" s="231">
        <v>0</v>
      </c>
      <c r="Q2232" s="232">
        <v>22.22</v>
      </c>
      <c r="R2232" s="232">
        <v>0</v>
      </c>
      <c r="S2232" s="232">
        <v>0</v>
      </c>
      <c r="T2232" s="232">
        <v>0</v>
      </c>
      <c r="U2232" s="232">
        <v>0</v>
      </c>
      <c r="V2232" s="232">
        <v>0</v>
      </c>
      <c r="W2232" s="232">
        <v>0</v>
      </c>
      <c r="X2232" s="232">
        <v>0</v>
      </c>
      <c r="Y2232" s="232">
        <v>0</v>
      </c>
      <c r="Z2232" s="233">
        <v>45991</v>
      </c>
      <c r="AA2232" s="234">
        <v>2</v>
      </c>
      <c r="AB2232" s="232">
        <v>22.22</v>
      </c>
    </row>
    <row r="2233" spans="1:28" x14ac:dyDescent="0.25">
      <c r="A2233" s="16" t="s">
        <v>873</v>
      </c>
      <c r="B2233" s="16" t="s">
        <v>3474</v>
      </c>
      <c r="C2233" s="16" t="s">
        <v>7996</v>
      </c>
      <c r="D2233" s="16" t="s">
        <v>7997</v>
      </c>
      <c r="F2233" s="16" t="s">
        <v>3640</v>
      </c>
      <c r="G2233" s="16" t="s">
        <v>3641</v>
      </c>
      <c r="H2233" s="231">
        <v>1</v>
      </c>
      <c r="I2233" s="231">
        <v>0</v>
      </c>
      <c r="J2233" s="231">
        <v>0</v>
      </c>
      <c r="K2233" s="231">
        <v>0</v>
      </c>
      <c r="L2233" s="231">
        <v>0</v>
      </c>
      <c r="M2233" s="231">
        <v>0</v>
      </c>
      <c r="N2233" s="231">
        <v>0</v>
      </c>
      <c r="O2233" s="231">
        <v>0</v>
      </c>
      <c r="P2233" s="231">
        <v>0</v>
      </c>
      <c r="Q2233" s="232">
        <v>0.01</v>
      </c>
      <c r="R2233" s="232">
        <v>0</v>
      </c>
      <c r="S2233" s="232">
        <v>0</v>
      </c>
      <c r="T2233" s="232">
        <v>0</v>
      </c>
      <c r="U2233" s="232">
        <v>0</v>
      </c>
      <c r="V2233" s="232">
        <v>0</v>
      </c>
      <c r="W2233" s="232">
        <v>0</v>
      </c>
      <c r="X2233" s="232">
        <v>0</v>
      </c>
      <c r="Y2233" s="232">
        <v>0</v>
      </c>
      <c r="Z2233" s="233">
        <v>45991</v>
      </c>
      <c r="AA2233" s="234">
        <v>1</v>
      </c>
      <c r="AB2233" s="232">
        <v>0.01</v>
      </c>
    </row>
    <row r="2234" spans="1:28" x14ac:dyDescent="0.25">
      <c r="A2234" s="16" t="s">
        <v>1059</v>
      </c>
      <c r="B2234" s="16" t="s">
        <v>2893</v>
      </c>
      <c r="C2234" s="16" t="s">
        <v>7998</v>
      </c>
      <c r="D2234" s="16" t="s">
        <v>7999</v>
      </c>
      <c r="F2234" s="16" t="s">
        <v>3640</v>
      </c>
      <c r="G2234" s="16" t="s">
        <v>3641</v>
      </c>
      <c r="H2234" s="231">
        <v>2</v>
      </c>
      <c r="I2234" s="231">
        <v>0</v>
      </c>
      <c r="J2234" s="231">
        <v>0</v>
      </c>
      <c r="K2234" s="231">
        <v>0</v>
      </c>
      <c r="L2234" s="231">
        <v>0</v>
      </c>
      <c r="M2234" s="231">
        <v>0</v>
      </c>
      <c r="N2234" s="231">
        <v>0</v>
      </c>
      <c r="O2234" s="231">
        <v>0</v>
      </c>
      <c r="P2234" s="231">
        <v>0</v>
      </c>
      <c r="Q2234" s="232">
        <v>22.22</v>
      </c>
      <c r="R2234" s="232">
        <v>0</v>
      </c>
      <c r="S2234" s="232">
        <v>0</v>
      </c>
      <c r="T2234" s="232">
        <v>0</v>
      </c>
      <c r="U2234" s="232">
        <v>0</v>
      </c>
      <c r="V2234" s="232">
        <v>0</v>
      </c>
      <c r="W2234" s="232">
        <v>0</v>
      </c>
      <c r="X2234" s="232">
        <v>0</v>
      </c>
      <c r="Y2234" s="232">
        <v>0</v>
      </c>
      <c r="Z2234" s="233">
        <v>45991</v>
      </c>
      <c r="AA2234" s="234">
        <v>2</v>
      </c>
      <c r="AB2234" s="232">
        <v>22.22</v>
      </c>
    </row>
    <row r="2235" spans="1:28" x14ac:dyDescent="0.25">
      <c r="A2235" s="16" t="s">
        <v>873</v>
      </c>
      <c r="B2235" s="16" t="s">
        <v>3474</v>
      </c>
      <c r="C2235" s="16" t="s">
        <v>7998</v>
      </c>
      <c r="D2235" s="16" t="s">
        <v>7999</v>
      </c>
      <c r="F2235" s="16" t="s">
        <v>3640</v>
      </c>
      <c r="G2235" s="16" t="s">
        <v>3641</v>
      </c>
      <c r="H2235" s="231">
        <v>3</v>
      </c>
      <c r="I2235" s="231">
        <v>0</v>
      </c>
      <c r="J2235" s="231">
        <v>0</v>
      </c>
      <c r="K2235" s="231">
        <v>0</v>
      </c>
      <c r="L2235" s="231">
        <v>0</v>
      </c>
      <c r="M2235" s="231">
        <v>0</v>
      </c>
      <c r="N2235" s="231">
        <v>0</v>
      </c>
      <c r="O2235" s="231">
        <v>0</v>
      </c>
      <c r="P2235" s="231">
        <v>0</v>
      </c>
      <c r="Q2235" s="232">
        <v>33.33</v>
      </c>
      <c r="R2235" s="232">
        <v>0</v>
      </c>
      <c r="S2235" s="232">
        <v>0</v>
      </c>
      <c r="T2235" s="232">
        <v>0</v>
      </c>
      <c r="U2235" s="232">
        <v>0</v>
      </c>
      <c r="V2235" s="232">
        <v>0</v>
      </c>
      <c r="W2235" s="232">
        <v>0</v>
      </c>
      <c r="X2235" s="232">
        <v>0</v>
      </c>
      <c r="Y2235" s="232">
        <v>0</v>
      </c>
      <c r="Z2235" s="233">
        <v>45991</v>
      </c>
      <c r="AA2235" s="234">
        <v>3</v>
      </c>
      <c r="AB2235" s="232">
        <v>33.33</v>
      </c>
    </row>
    <row r="2236" spans="1:28" x14ac:dyDescent="0.25">
      <c r="A2236" s="16" t="s">
        <v>1059</v>
      </c>
      <c r="B2236" s="16" t="s">
        <v>2893</v>
      </c>
      <c r="C2236" s="16" t="s">
        <v>8000</v>
      </c>
      <c r="D2236" s="16" t="s">
        <v>8001</v>
      </c>
      <c r="F2236" s="16" t="s">
        <v>3640</v>
      </c>
      <c r="G2236" s="16" t="s">
        <v>3641</v>
      </c>
      <c r="H2236" s="231">
        <v>2</v>
      </c>
      <c r="I2236" s="231">
        <v>0</v>
      </c>
      <c r="J2236" s="231">
        <v>0</v>
      </c>
      <c r="K2236" s="231">
        <v>0</v>
      </c>
      <c r="L2236" s="231">
        <v>0</v>
      </c>
      <c r="M2236" s="231">
        <v>0</v>
      </c>
      <c r="N2236" s="231">
        <v>0</v>
      </c>
      <c r="O2236" s="231">
        <v>0</v>
      </c>
      <c r="P2236" s="231">
        <v>0</v>
      </c>
      <c r="Q2236" s="232">
        <v>0</v>
      </c>
      <c r="R2236" s="232">
        <v>0</v>
      </c>
      <c r="S2236" s="232">
        <v>0</v>
      </c>
      <c r="T2236" s="232">
        <v>0</v>
      </c>
      <c r="U2236" s="232">
        <v>0</v>
      </c>
      <c r="V2236" s="232">
        <v>0</v>
      </c>
      <c r="W2236" s="232">
        <v>0</v>
      </c>
      <c r="X2236" s="232">
        <v>0</v>
      </c>
      <c r="Y2236" s="232">
        <v>0</v>
      </c>
      <c r="Z2236" s="233">
        <v>45991</v>
      </c>
      <c r="AA2236" s="234">
        <v>2</v>
      </c>
      <c r="AB2236" s="232">
        <v>0</v>
      </c>
    </row>
    <row r="2237" spans="1:28" x14ac:dyDescent="0.25">
      <c r="A2237" s="16" t="s">
        <v>873</v>
      </c>
      <c r="B2237" s="16" t="s">
        <v>3474</v>
      </c>
      <c r="C2237" s="16" t="s">
        <v>8002</v>
      </c>
      <c r="D2237" s="16" t="s">
        <v>8003</v>
      </c>
      <c r="F2237" s="16" t="s">
        <v>3640</v>
      </c>
      <c r="G2237" s="16" t="s">
        <v>3641</v>
      </c>
      <c r="H2237" s="231">
        <v>1</v>
      </c>
      <c r="I2237" s="231">
        <v>0</v>
      </c>
      <c r="J2237" s="231">
        <v>0</v>
      </c>
      <c r="K2237" s="231">
        <v>0</v>
      </c>
      <c r="L2237" s="231">
        <v>0</v>
      </c>
      <c r="M2237" s="231">
        <v>0</v>
      </c>
      <c r="N2237" s="231">
        <v>0</v>
      </c>
      <c r="O2237" s="231">
        <v>0</v>
      </c>
      <c r="P2237" s="231">
        <v>0</v>
      </c>
      <c r="Q2237" s="232">
        <v>11.11</v>
      </c>
      <c r="R2237" s="232">
        <v>0</v>
      </c>
      <c r="S2237" s="232">
        <v>0</v>
      </c>
      <c r="T2237" s="232">
        <v>0</v>
      </c>
      <c r="U2237" s="232">
        <v>0</v>
      </c>
      <c r="V2237" s="232">
        <v>0</v>
      </c>
      <c r="W2237" s="232">
        <v>0</v>
      </c>
      <c r="X2237" s="232">
        <v>0</v>
      </c>
      <c r="Y2237" s="232">
        <v>0</v>
      </c>
      <c r="Z2237" s="233">
        <v>45991</v>
      </c>
      <c r="AA2237" s="234">
        <v>1</v>
      </c>
      <c r="AB2237" s="232">
        <v>11.11</v>
      </c>
    </row>
    <row r="2238" spans="1:28" x14ac:dyDescent="0.25">
      <c r="A2238" s="16" t="s">
        <v>1059</v>
      </c>
      <c r="B2238" s="16" t="s">
        <v>2893</v>
      </c>
      <c r="C2238" s="16" t="s">
        <v>8004</v>
      </c>
      <c r="D2238" s="16" t="s">
        <v>8005</v>
      </c>
      <c r="F2238" s="16" t="s">
        <v>3640</v>
      </c>
      <c r="G2238" s="16" t="s">
        <v>3641</v>
      </c>
      <c r="H2238" s="231">
        <v>2</v>
      </c>
      <c r="I2238" s="231">
        <v>0</v>
      </c>
      <c r="J2238" s="231">
        <v>0</v>
      </c>
      <c r="K2238" s="231">
        <v>0</v>
      </c>
      <c r="L2238" s="231">
        <v>0</v>
      </c>
      <c r="M2238" s="231">
        <v>0</v>
      </c>
      <c r="N2238" s="231">
        <v>0</v>
      </c>
      <c r="O2238" s="231">
        <v>0</v>
      </c>
      <c r="P2238" s="231">
        <v>0</v>
      </c>
      <c r="Q2238" s="232">
        <v>22.22</v>
      </c>
      <c r="R2238" s="232">
        <v>0</v>
      </c>
      <c r="S2238" s="232">
        <v>0</v>
      </c>
      <c r="T2238" s="232">
        <v>0</v>
      </c>
      <c r="U2238" s="232">
        <v>0</v>
      </c>
      <c r="V2238" s="232">
        <v>0</v>
      </c>
      <c r="W2238" s="232">
        <v>0</v>
      </c>
      <c r="X2238" s="232">
        <v>0</v>
      </c>
      <c r="Y2238" s="232">
        <v>0</v>
      </c>
      <c r="Z2238" s="233">
        <v>45991</v>
      </c>
      <c r="AA2238" s="234">
        <v>2</v>
      </c>
      <c r="AB2238" s="232">
        <v>22.22</v>
      </c>
    </row>
    <row r="2239" spans="1:28" x14ac:dyDescent="0.25">
      <c r="A2239" s="16" t="s">
        <v>873</v>
      </c>
      <c r="B2239" s="16" t="s">
        <v>3474</v>
      </c>
      <c r="C2239" s="16" t="s">
        <v>8004</v>
      </c>
      <c r="D2239" s="16" t="s">
        <v>8005</v>
      </c>
      <c r="F2239" s="16" t="s">
        <v>3640</v>
      </c>
      <c r="G2239" s="16" t="s">
        <v>3641</v>
      </c>
      <c r="H2239" s="231">
        <v>3</v>
      </c>
      <c r="I2239" s="231">
        <v>0</v>
      </c>
      <c r="J2239" s="231">
        <v>0</v>
      </c>
      <c r="K2239" s="231">
        <v>0</v>
      </c>
      <c r="L2239" s="231">
        <v>0</v>
      </c>
      <c r="M2239" s="231">
        <v>0</v>
      </c>
      <c r="N2239" s="231">
        <v>0</v>
      </c>
      <c r="O2239" s="231">
        <v>0</v>
      </c>
      <c r="P2239" s="231">
        <v>0</v>
      </c>
      <c r="Q2239" s="232">
        <v>33.33</v>
      </c>
      <c r="R2239" s="232">
        <v>0</v>
      </c>
      <c r="S2239" s="232">
        <v>0</v>
      </c>
      <c r="T2239" s="232">
        <v>0</v>
      </c>
      <c r="U2239" s="232">
        <v>0</v>
      </c>
      <c r="V2239" s="232">
        <v>0</v>
      </c>
      <c r="W2239" s="232">
        <v>0</v>
      </c>
      <c r="X2239" s="232">
        <v>0</v>
      </c>
      <c r="Y2239" s="232">
        <v>0</v>
      </c>
      <c r="Z2239" s="233">
        <v>45991</v>
      </c>
      <c r="AA2239" s="234">
        <v>3</v>
      </c>
      <c r="AB2239" s="232">
        <v>33.33</v>
      </c>
    </row>
    <row r="2240" spans="1:28" x14ac:dyDescent="0.25">
      <c r="A2240" s="16" t="s">
        <v>1059</v>
      </c>
      <c r="B2240" s="16" t="s">
        <v>2893</v>
      </c>
      <c r="C2240" s="16" t="s">
        <v>8006</v>
      </c>
      <c r="D2240" s="16" t="s">
        <v>8007</v>
      </c>
      <c r="F2240" s="16" t="s">
        <v>3640</v>
      </c>
      <c r="G2240" s="16" t="s">
        <v>3641</v>
      </c>
      <c r="H2240" s="231">
        <v>4</v>
      </c>
      <c r="I2240" s="231">
        <v>0</v>
      </c>
      <c r="J2240" s="231">
        <v>0</v>
      </c>
      <c r="K2240" s="231">
        <v>0</v>
      </c>
      <c r="L2240" s="231">
        <v>0</v>
      </c>
      <c r="M2240" s="231">
        <v>0</v>
      </c>
      <c r="N2240" s="231">
        <v>0</v>
      </c>
      <c r="O2240" s="231">
        <v>0</v>
      </c>
      <c r="P2240" s="231">
        <v>0</v>
      </c>
      <c r="Q2240" s="232">
        <v>44.44</v>
      </c>
      <c r="R2240" s="232">
        <v>0</v>
      </c>
      <c r="S2240" s="232">
        <v>0</v>
      </c>
      <c r="T2240" s="232">
        <v>0</v>
      </c>
      <c r="U2240" s="232">
        <v>0</v>
      </c>
      <c r="V2240" s="232">
        <v>0</v>
      </c>
      <c r="W2240" s="232">
        <v>0</v>
      </c>
      <c r="X2240" s="232">
        <v>0</v>
      </c>
      <c r="Y2240" s="232">
        <v>0</v>
      </c>
      <c r="Z2240" s="233">
        <v>45991</v>
      </c>
      <c r="AA2240" s="234">
        <v>4</v>
      </c>
      <c r="AB2240" s="232">
        <v>44.44</v>
      </c>
    </row>
    <row r="2241" spans="1:28" x14ac:dyDescent="0.25">
      <c r="A2241" s="16" t="s">
        <v>1059</v>
      </c>
      <c r="B2241" s="16" t="s">
        <v>2893</v>
      </c>
      <c r="C2241" s="16" t="s">
        <v>8008</v>
      </c>
      <c r="D2241" s="16" t="s">
        <v>8009</v>
      </c>
      <c r="F2241" s="16" t="s">
        <v>3640</v>
      </c>
      <c r="G2241" s="16" t="s">
        <v>3641</v>
      </c>
      <c r="H2241" s="231">
        <v>2</v>
      </c>
      <c r="I2241" s="231">
        <v>0</v>
      </c>
      <c r="J2241" s="231">
        <v>0</v>
      </c>
      <c r="K2241" s="231">
        <v>0</v>
      </c>
      <c r="L2241" s="231">
        <v>0</v>
      </c>
      <c r="M2241" s="231">
        <v>0</v>
      </c>
      <c r="N2241" s="231">
        <v>0</v>
      </c>
      <c r="O2241" s="231">
        <v>0</v>
      </c>
      <c r="P2241" s="231">
        <v>0</v>
      </c>
      <c r="Q2241" s="232">
        <v>22.22</v>
      </c>
      <c r="R2241" s="232">
        <v>0</v>
      </c>
      <c r="S2241" s="232">
        <v>0</v>
      </c>
      <c r="T2241" s="232">
        <v>0</v>
      </c>
      <c r="U2241" s="232">
        <v>0</v>
      </c>
      <c r="V2241" s="232">
        <v>0</v>
      </c>
      <c r="W2241" s="232">
        <v>0</v>
      </c>
      <c r="X2241" s="232">
        <v>0</v>
      </c>
      <c r="Y2241" s="232">
        <v>0</v>
      </c>
      <c r="Z2241" s="233">
        <v>45991</v>
      </c>
      <c r="AA2241" s="234">
        <v>2</v>
      </c>
      <c r="AB2241" s="232">
        <v>22.22</v>
      </c>
    </row>
    <row r="2242" spans="1:28" x14ac:dyDescent="0.25">
      <c r="A2242" s="16" t="s">
        <v>873</v>
      </c>
      <c r="B2242" s="16" t="s">
        <v>3474</v>
      </c>
      <c r="C2242" s="16" t="s">
        <v>8008</v>
      </c>
      <c r="D2242" s="16" t="s">
        <v>8009</v>
      </c>
      <c r="F2242" s="16" t="s">
        <v>3640</v>
      </c>
      <c r="G2242" s="16" t="s">
        <v>3641</v>
      </c>
      <c r="H2242" s="231">
        <v>2</v>
      </c>
      <c r="I2242" s="231">
        <v>0</v>
      </c>
      <c r="J2242" s="231">
        <v>0</v>
      </c>
      <c r="K2242" s="231">
        <v>0</v>
      </c>
      <c r="L2242" s="231">
        <v>0</v>
      </c>
      <c r="M2242" s="231">
        <v>0</v>
      </c>
      <c r="N2242" s="231">
        <v>0</v>
      </c>
      <c r="O2242" s="231">
        <v>0</v>
      </c>
      <c r="P2242" s="231">
        <v>0</v>
      </c>
      <c r="Q2242" s="232">
        <v>22.22</v>
      </c>
      <c r="R2242" s="232">
        <v>0</v>
      </c>
      <c r="S2242" s="232">
        <v>0</v>
      </c>
      <c r="T2242" s="232">
        <v>0</v>
      </c>
      <c r="U2242" s="232">
        <v>0</v>
      </c>
      <c r="V2242" s="232">
        <v>0</v>
      </c>
      <c r="W2242" s="232">
        <v>0</v>
      </c>
      <c r="X2242" s="232">
        <v>0</v>
      </c>
      <c r="Y2242" s="232">
        <v>0</v>
      </c>
      <c r="Z2242" s="233">
        <v>45991</v>
      </c>
      <c r="AA2242" s="234">
        <v>2</v>
      </c>
      <c r="AB2242" s="232">
        <v>22.22</v>
      </c>
    </row>
    <row r="2243" spans="1:28" x14ac:dyDescent="0.25">
      <c r="A2243" s="16" t="s">
        <v>1059</v>
      </c>
      <c r="B2243" s="16" t="s">
        <v>2893</v>
      </c>
      <c r="C2243" s="16" t="s">
        <v>8010</v>
      </c>
      <c r="D2243" s="16" t="s">
        <v>8011</v>
      </c>
      <c r="F2243" s="16" t="s">
        <v>3640</v>
      </c>
      <c r="G2243" s="16" t="s">
        <v>3641</v>
      </c>
      <c r="H2243" s="231">
        <v>3</v>
      </c>
      <c r="I2243" s="231">
        <v>0</v>
      </c>
      <c r="J2243" s="231">
        <v>0</v>
      </c>
      <c r="K2243" s="231">
        <v>0</v>
      </c>
      <c r="L2243" s="231">
        <v>0</v>
      </c>
      <c r="M2243" s="231">
        <v>0</v>
      </c>
      <c r="N2243" s="231">
        <v>0</v>
      </c>
      <c r="O2243" s="231">
        <v>0</v>
      </c>
      <c r="P2243" s="231">
        <v>0</v>
      </c>
      <c r="Q2243" s="232">
        <v>62.19</v>
      </c>
      <c r="R2243" s="232">
        <v>0</v>
      </c>
      <c r="S2243" s="232">
        <v>0</v>
      </c>
      <c r="T2243" s="232">
        <v>0</v>
      </c>
      <c r="U2243" s="232">
        <v>0</v>
      </c>
      <c r="V2243" s="232">
        <v>0</v>
      </c>
      <c r="W2243" s="232">
        <v>0</v>
      </c>
      <c r="X2243" s="232">
        <v>0</v>
      </c>
      <c r="Y2243" s="232">
        <v>0</v>
      </c>
      <c r="Z2243" s="233">
        <v>45991</v>
      </c>
      <c r="AA2243" s="234">
        <v>3</v>
      </c>
      <c r="AB2243" s="232">
        <v>62.19</v>
      </c>
    </row>
    <row r="2244" spans="1:28" x14ac:dyDescent="0.25">
      <c r="A2244" s="16" t="s">
        <v>1059</v>
      </c>
      <c r="B2244" s="16" t="s">
        <v>2893</v>
      </c>
      <c r="C2244" s="16" t="s">
        <v>8012</v>
      </c>
      <c r="D2244" s="16" t="s">
        <v>8013</v>
      </c>
      <c r="F2244" s="16" t="s">
        <v>3640</v>
      </c>
      <c r="G2244" s="16" t="s">
        <v>3641</v>
      </c>
      <c r="H2244" s="231">
        <v>2</v>
      </c>
      <c r="I2244" s="231">
        <v>0</v>
      </c>
      <c r="J2244" s="231">
        <v>0</v>
      </c>
      <c r="K2244" s="231">
        <v>0</v>
      </c>
      <c r="L2244" s="231">
        <v>0</v>
      </c>
      <c r="M2244" s="231">
        <v>0</v>
      </c>
      <c r="N2244" s="231">
        <v>0</v>
      </c>
      <c r="O2244" s="231">
        <v>0</v>
      </c>
      <c r="P2244" s="231">
        <v>0</v>
      </c>
      <c r="Q2244" s="232">
        <v>0</v>
      </c>
      <c r="R2244" s="232">
        <v>0</v>
      </c>
      <c r="S2244" s="232">
        <v>0</v>
      </c>
      <c r="T2244" s="232">
        <v>0</v>
      </c>
      <c r="U2244" s="232">
        <v>0</v>
      </c>
      <c r="V2244" s="232">
        <v>0</v>
      </c>
      <c r="W2244" s="232">
        <v>0</v>
      </c>
      <c r="X2244" s="232">
        <v>0</v>
      </c>
      <c r="Y2244" s="232">
        <v>0</v>
      </c>
      <c r="Z2244" s="233">
        <v>45991</v>
      </c>
      <c r="AA2244" s="234">
        <v>2</v>
      </c>
      <c r="AB2244" s="232">
        <v>0</v>
      </c>
    </row>
    <row r="2245" spans="1:28" x14ac:dyDescent="0.25">
      <c r="A2245" s="16" t="s">
        <v>1059</v>
      </c>
      <c r="B2245" s="16" t="s">
        <v>2893</v>
      </c>
      <c r="C2245" s="16" t="s">
        <v>8014</v>
      </c>
      <c r="D2245" s="16" t="s">
        <v>8015</v>
      </c>
      <c r="F2245" s="16" t="s">
        <v>3640</v>
      </c>
      <c r="G2245" s="16" t="s">
        <v>3641</v>
      </c>
      <c r="H2245" s="231">
        <v>3</v>
      </c>
      <c r="I2245" s="231">
        <v>0</v>
      </c>
      <c r="J2245" s="231">
        <v>0</v>
      </c>
      <c r="K2245" s="231">
        <v>0</v>
      </c>
      <c r="L2245" s="231">
        <v>0</v>
      </c>
      <c r="M2245" s="231">
        <v>0</v>
      </c>
      <c r="N2245" s="231">
        <v>0</v>
      </c>
      <c r="O2245" s="231">
        <v>0</v>
      </c>
      <c r="P2245" s="231">
        <v>0</v>
      </c>
      <c r="Q2245" s="232">
        <v>0.03</v>
      </c>
      <c r="R2245" s="232">
        <v>0</v>
      </c>
      <c r="S2245" s="232">
        <v>0</v>
      </c>
      <c r="T2245" s="232">
        <v>0</v>
      </c>
      <c r="U2245" s="232">
        <v>0</v>
      </c>
      <c r="V2245" s="232">
        <v>0</v>
      </c>
      <c r="W2245" s="232">
        <v>0</v>
      </c>
      <c r="X2245" s="232">
        <v>0</v>
      </c>
      <c r="Y2245" s="232">
        <v>0</v>
      </c>
      <c r="Z2245" s="233">
        <v>45991</v>
      </c>
      <c r="AA2245" s="234">
        <v>3</v>
      </c>
      <c r="AB2245" s="232">
        <v>0.03</v>
      </c>
    </row>
    <row r="2246" spans="1:28" x14ac:dyDescent="0.25">
      <c r="A2246" s="16" t="s">
        <v>873</v>
      </c>
      <c r="B2246" s="16" t="s">
        <v>3474</v>
      </c>
      <c r="C2246" s="16" t="s">
        <v>8016</v>
      </c>
      <c r="D2246" s="16" t="s">
        <v>8017</v>
      </c>
      <c r="F2246" s="16" t="s">
        <v>3640</v>
      </c>
      <c r="G2246" s="16" t="s">
        <v>3641</v>
      </c>
      <c r="H2246" s="231">
        <v>8</v>
      </c>
      <c r="I2246" s="231">
        <v>0</v>
      </c>
      <c r="J2246" s="231">
        <v>0</v>
      </c>
      <c r="K2246" s="231">
        <v>0</v>
      </c>
      <c r="L2246" s="231">
        <v>0</v>
      </c>
      <c r="M2246" s="231">
        <v>0</v>
      </c>
      <c r="N2246" s="231">
        <v>0</v>
      </c>
      <c r="O2246" s="231">
        <v>0</v>
      </c>
      <c r="P2246" s="231">
        <v>0</v>
      </c>
      <c r="Q2246" s="232">
        <v>1975.84</v>
      </c>
      <c r="R2246" s="232">
        <v>0</v>
      </c>
      <c r="S2246" s="232">
        <v>0</v>
      </c>
      <c r="T2246" s="232">
        <v>0</v>
      </c>
      <c r="U2246" s="232">
        <v>0</v>
      </c>
      <c r="V2246" s="232">
        <v>0</v>
      </c>
      <c r="W2246" s="232">
        <v>0</v>
      </c>
      <c r="X2246" s="232">
        <v>0</v>
      </c>
      <c r="Y2246" s="232">
        <v>0</v>
      </c>
      <c r="Z2246" s="233">
        <v>45991</v>
      </c>
      <c r="AA2246" s="234">
        <v>8</v>
      </c>
      <c r="AB2246" s="232">
        <v>1975.84</v>
      </c>
    </row>
    <row r="2247" spans="1:28" x14ac:dyDescent="0.25">
      <c r="A2247" s="16" t="s">
        <v>1059</v>
      </c>
      <c r="B2247" s="16" t="s">
        <v>2893</v>
      </c>
      <c r="C2247" s="16" t="s">
        <v>8018</v>
      </c>
      <c r="D2247" s="16" t="s">
        <v>8019</v>
      </c>
      <c r="F2247" s="16" t="s">
        <v>3640</v>
      </c>
      <c r="G2247" s="16" t="s">
        <v>3641</v>
      </c>
      <c r="H2247" s="231">
        <v>4</v>
      </c>
      <c r="I2247" s="231">
        <v>0</v>
      </c>
      <c r="J2247" s="231">
        <v>0</v>
      </c>
      <c r="K2247" s="231">
        <v>0</v>
      </c>
      <c r="L2247" s="231">
        <v>0</v>
      </c>
      <c r="M2247" s="231">
        <v>0</v>
      </c>
      <c r="N2247" s="231">
        <v>0</v>
      </c>
      <c r="O2247" s="231">
        <v>0</v>
      </c>
      <c r="P2247" s="231">
        <v>0</v>
      </c>
      <c r="Q2247" s="232">
        <v>0</v>
      </c>
      <c r="R2247" s="232">
        <v>0</v>
      </c>
      <c r="S2247" s="232">
        <v>0</v>
      </c>
      <c r="T2247" s="232">
        <v>0</v>
      </c>
      <c r="U2247" s="232">
        <v>0</v>
      </c>
      <c r="V2247" s="232">
        <v>0</v>
      </c>
      <c r="W2247" s="232">
        <v>0</v>
      </c>
      <c r="X2247" s="232">
        <v>0</v>
      </c>
      <c r="Y2247" s="232">
        <v>0</v>
      </c>
      <c r="Z2247" s="233">
        <v>45991</v>
      </c>
      <c r="AA2247" s="234">
        <v>4</v>
      </c>
      <c r="AB2247" s="232">
        <v>0</v>
      </c>
    </row>
    <row r="2248" spans="1:28" x14ac:dyDescent="0.25">
      <c r="A2248" s="16" t="s">
        <v>1059</v>
      </c>
      <c r="B2248" s="16" t="s">
        <v>2893</v>
      </c>
      <c r="C2248" s="16" t="s">
        <v>8020</v>
      </c>
      <c r="D2248" s="16" t="s">
        <v>8021</v>
      </c>
      <c r="F2248" s="16" t="s">
        <v>3640</v>
      </c>
      <c r="G2248" s="16" t="s">
        <v>3641</v>
      </c>
      <c r="H2248" s="231">
        <v>7</v>
      </c>
      <c r="I2248" s="231">
        <v>0</v>
      </c>
      <c r="J2248" s="231">
        <v>0</v>
      </c>
      <c r="K2248" s="231">
        <v>0</v>
      </c>
      <c r="L2248" s="231">
        <v>0</v>
      </c>
      <c r="M2248" s="231">
        <v>0</v>
      </c>
      <c r="N2248" s="231">
        <v>0</v>
      </c>
      <c r="O2248" s="231">
        <v>0</v>
      </c>
      <c r="P2248" s="231">
        <v>0</v>
      </c>
      <c r="Q2248" s="232">
        <v>7.0000000000000007E-2</v>
      </c>
      <c r="R2248" s="232">
        <v>0</v>
      </c>
      <c r="S2248" s="232">
        <v>0</v>
      </c>
      <c r="T2248" s="232">
        <v>0</v>
      </c>
      <c r="U2248" s="232">
        <v>0</v>
      </c>
      <c r="V2248" s="232">
        <v>0</v>
      </c>
      <c r="W2248" s="232">
        <v>0</v>
      </c>
      <c r="X2248" s="232">
        <v>0</v>
      </c>
      <c r="Y2248" s="232">
        <v>0</v>
      </c>
      <c r="Z2248" s="233">
        <v>45991</v>
      </c>
      <c r="AA2248" s="234">
        <v>7</v>
      </c>
      <c r="AB2248" s="232">
        <v>7.0000000000000007E-2</v>
      </c>
    </row>
    <row r="2249" spans="1:28" x14ac:dyDescent="0.25">
      <c r="A2249" s="16" t="s">
        <v>1059</v>
      </c>
      <c r="B2249" s="16" t="s">
        <v>2893</v>
      </c>
      <c r="C2249" s="16" t="s">
        <v>8022</v>
      </c>
      <c r="D2249" s="16" t="s">
        <v>8023</v>
      </c>
      <c r="F2249" s="16" t="s">
        <v>3640</v>
      </c>
      <c r="G2249" s="16" t="s">
        <v>3641</v>
      </c>
      <c r="H2249" s="231">
        <v>11</v>
      </c>
      <c r="I2249" s="231">
        <v>0</v>
      </c>
      <c r="J2249" s="231">
        <v>0</v>
      </c>
      <c r="K2249" s="231">
        <v>0</v>
      </c>
      <c r="L2249" s="231">
        <v>0</v>
      </c>
      <c r="M2249" s="231">
        <v>0</v>
      </c>
      <c r="N2249" s="231">
        <v>0</v>
      </c>
      <c r="O2249" s="231">
        <v>0</v>
      </c>
      <c r="P2249" s="231">
        <v>0</v>
      </c>
      <c r="Q2249" s="232">
        <v>0.11</v>
      </c>
      <c r="R2249" s="232">
        <v>0</v>
      </c>
      <c r="S2249" s="232">
        <v>0</v>
      </c>
      <c r="T2249" s="232">
        <v>0</v>
      </c>
      <c r="U2249" s="232">
        <v>0</v>
      </c>
      <c r="V2249" s="232">
        <v>0</v>
      </c>
      <c r="W2249" s="232">
        <v>0</v>
      </c>
      <c r="X2249" s="232">
        <v>0</v>
      </c>
      <c r="Y2249" s="232">
        <v>0</v>
      </c>
      <c r="Z2249" s="233">
        <v>45991</v>
      </c>
      <c r="AA2249" s="234">
        <v>11</v>
      </c>
      <c r="AB2249" s="232">
        <v>0.11</v>
      </c>
    </row>
    <row r="2250" spans="1:28" x14ac:dyDescent="0.25">
      <c r="A2250" s="16" t="s">
        <v>1059</v>
      </c>
      <c r="B2250" s="16" t="s">
        <v>2893</v>
      </c>
      <c r="C2250" s="16" t="s">
        <v>8024</v>
      </c>
      <c r="D2250" s="16" t="s">
        <v>8025</v>
      </c>
      <c r="F2250" s="16" t="s">
        <v>3640</v>
      </c>
      <c r="G2250" s="16" t="s">
        <v>3641</v>
      </c>
      <c r="H2250" s="231">
        <v>5</v>
      </c>
      <c r="I2250" s="231">
        <v>0</v>
      </c>
      <c r="J2250" s="231">
        <v>0</v>
      </c>
      <c r="K2250" s="231">
        <v>0</v>
      </c>
      <c r="L2250" s="231">
        <v>0</v>
      </c>
      <c r="M2250" s="231">
        <v>0</v>
      </c>
      <c r="N2250" s="231">
        <v>0</v>
      </c>
      <c r="O2250" s="231">
        <v>0</v>
      </c>
      <c r="P2250" s="231">
        <v>0</v>
      </c>
      <c r="Q2250" s="232">
        <v>0.05</v>
      </c>
      <c r="R2250" s="232">
        <v>0</v>
      </c>
      <c r="S2250" s="232">
        <v>0</v>
      </c>
      <c r="T2250" s="232">
        <v>0</v>
      </c>
      <c r="U2250" s="232">
        <v>0</v>
      </c>
      <c r="V2250" s="232">
        <v>0</v>
      </c>
      <c r="W2250" s="232">
        <v>0</v>
      </c>
      <c r="X2250" s="232">
        <v>0</v>
      </c>
      <c r="Y2250" s="232">
        <v>0</v>
      </c>
      <c r="Z2250" s="233">
        <v>45991</v>
      </c>
      <c r="AA2250" s="234">
        <v>5</v>
      </c>
      <c r="AB2250" s="232">
        <v>0.05</v>
      </c>
    </row>
    <row r="2251" spans="1:28" x14ac:dyDescent="0.25">
      <c r="A2251" s="16" t="s">
        <v>873</v>
      </c>
      <c r="B2251" s="16" t="s">
        <v>3474</v>
      </c>
      <c r="C2251" s="16" t="s">
        <v>8026</v>
      </c>
      <c r="D2251" s="16" t="s">
        <v>8027</v>
      </c>
      <c r="F2251" s="16" t="s">
        <v>3640</v>
      </c>
      <c r="G2251" s="16" t="s">
        <v>3641</v>
      </c>
      <c r="H2251" s="231">
        <v>10</v>
      </c>
      <c r="I2251" s="231">
        <v>0</v>
      </c>
      <c r="J2251" s="231">
        <v>0</v>
      </c>
      <c r="K2251" s="231">
        <v>0</v>
      </c>
      <c r="L2251" s="231">
        <v>0</v>
      </c>
      <c r="M2251" s="231">
        <v>0</v>
      </c>
      <c r="N2251" s="231">
        <v>0</v>
      </c>
      <c r="O2251" s="231">
        <v>0</v>
      </c>
      <c r="P2251" s="231">
        <v>0</v>
      </c>
      <c r="Q2251" s="232">
        <v>0.1</v>
      </c>
      <c r="R2251" s="232">
        <v>0</v>
      </c>
      <c r="S2251" s="232">
        <v>0</v>
      </c>
      <c r="T2251" s="232">
        <v>0</v>
      </c>
      <c r="U2251" s="232">
        <v>0</v>
      </c>
      <c r="V2251" s="232">
        <v>0</v>
      </c>
      <c r="W2251" s="232">
        <v>0</v>
      </c>
      <c r="X2251" s="232">
        <v>0</v>
      </c>
      <c r="Y2251" s="232">
        <v>0</v>
      </c>
      <c r="Z2251" s="233">
        <v>45991</v>
      </c>
      <c r="AA2251" s="234">
        <v>10</v>
      </c>
      <c r="AB2251" s="232">
        <v>0.1</v>
      </c>
    </row>
    <row r="2252" spans="1:28" x14ac:dyDescent="0.25">
      <c r="A2252" s="16" t="s">
        <v>2253</v>
      </c>
      <c r="B2252" s="16" t="s">
        <v>3348</v>
      </c>
      <c r="C2252" s="16" t="s">
        <v>8028</v>
      </c>
      <c r="D2252" s="16" t="s">
        <v>8029</v>
      </c>
      <c r="F2252" s="16" t="s">
        <v>3640</v>
      </c>
      <c r="G2252" s="16" t="s">
        <v>3641</v>
      </c>
      <c r="H2252" s="231">
        <v>2</v>
      </c>
      <c r="I2252" s="231">
        <v>0</v>
      </c>
      <c r="J2252" s="231">
        <v>0</v>
      </c>
      <c r="K2252" s="231">
        <v>0</v>
      </c>
      <c r="L2252" s="231">
        <v>0</v>
      </c>
      <c r="M2252" s="231">
        <v>0</v>
      </c>
      <c r="N2252" s="231">
        <v>0</v>
      </c>
      <c r="O2252" s="231">
        <v>0</v>
      </c>
      <c r="P2252" s="231">
        <v>0</v>
      </c>
      <c r="Q2252" s="232">
        <v>0.02</v>
      </c>
      <c r="R2252" s="232">
        <v>0</v>
      </c>
      <c r="S2252" s="232">
        <v>0</v>
      </c>
      <c r="T2252" s="232">
        <v>0</v>
      </c>
      <c r="U2252" s="232">
        <v>0</v>
      </c>
      <c r="V2252" s="232">
        <v>0</v>
      </c>
      <c r="W2252" s="232">
        <v>0</v>
      </c>
      <c r="X2252" s="232">
        <v>0</v>
      </c>
      <c r="Y2252" s="232">
        <v>0</v>
      </c>
      <c r="Z2252" s="233">
        <v>45991</v>
      </c>
      <c r="AA2252" s="234">
        <v>2</v>
      </c>
      <c r="AB2252" s="232">
        <v>0.02</v>
      </c>
    </row>
    <row r="2253" spans="1:28" x14ac:dyDescent="0.25">
      <c r="A2253" s="16" t="s">
        <v>2253</v>
      </c>
      <c r="B2253" s="16" t="s">
        <v>3348</v>
      </c>
      <c r="C2253" s="16" t="s">
        <v>8030</v>
      </c>
      <c r="D2253" s="16" t="s">
        <v>8031</v>
      </c>
      <c r="F2253" s="16" t="s">
        <v>3640</v>
      </c>
      <c r="G2253" s="16" t="s">
        <v>3641</v>
      </c>
      <c r="H2253" s="231">
        <v>12</v>
      </c>
      <c r="I2253" s="231">
        <v>0</v>
      </c>
      <c r="J2253" s="231">
        <v>0</v>
      </c>
      <c r="K2253" s="231">
        <v>0</v>
      </c>
      <c r="L2253" s="231">
        <v>0</v>
      </c>
      <c r="M2253" s="231">
        <v>0</v>
      </c>
      <c r="N2253" s="231">
        <v>0</v>
      </c>
      <c r="O2253" s="231">
        <v>0</v>
      </c>
      <c r="P2253" s="231">
        <v>0</v>
      </c>
      <c r="Q2253" s="232">
        <v>0.12</v>
      </c>
      <c r="R2253" s="232">
        <v>0</v>
      </c>
      <c r="S2253" s="232">
        <v>0</v>
      </c>
      <c r="T2253" s="232">
        <v>0</v>
      </c>
      <c r="U2253" s="232">
        <v>0</v>
      </c>
      <c r="V2253" s="232">
        <v>0</v>
      </c>
      <c r="W2253" s="232">
        <v>0</v>
      </c>
      <c r="X2253" s="232">
        <v>0</v>
      </c>
      <c r="Y2253" s="232">
        <v>0</v>
      </c>
      <c r="Z2253" s="233">
        <v>45991</v>
      </c>
      <c r="AA2253" s="234">
        <v>12</v>
      </c>
      <c r="AB2253" s="232">
        <v>0.12</v>
      </c>
    </row>
    <row r="2254" spans="1:28" x14ac:dyDescent="0.25">
      <c r="A2254" s="16" t="s">
        <v>2253</v>
      </c>
      <c r="B2254" s="16" t="s">
        <v>3348</v>
      </c>
      <c r="C2254" s="16" t="s">
        <v>8032</v>
      </c>
      <c r="D2254" s="16" t="s">
        <v>8033</v>
      </c>
      <c r="F2254" s="16" t="s">
        <v>3640</v>
      </c>
      <c r="G2254" s="16" t="s">
        <v>3641</v>
      </c>
      <c r="H2254" s="231">
        <v>2</v>
      </c>
      <c r="I2254" s="231">
        <v>0</v>
      </c>
      <c r="J2254" s="231">
        <v>0</v>
      </c>
      <c r="K2254" s="231">
        <v>0</v>
      </c>
      <c r="L2254" s="231">
        <v>0</v>
      </c>
      <c r="M2254" s="231">
        <v>0</v>
      </c>
      <c r="N2254" s="231">
        <v>0</v>
      </c>
      <c r="O2254" s="231">
        <v>0</v>
      </c>
      <c r="P2254" s="231">
        <v>0</v>
      </c>
      <c r="Q2254" s="232">
        <v>37.86</v>
      </c>
      <c r="R2254" s="232">
        <v>0</v>
      </c>
      <c r="S2254" s="232">
        <v>0</v>
      </c>
      <c r="T2254" s="232">
        <v>0</v>
      </c>
      <c r="U2254" s="232">
        <v>0</v>
      </c>
      <c r="V2254" s="232">
        <v>0</v>
      </c>
      <c r="W2254" s="232">
        <v>0</v>
      </c>
      <c r="X2254" s="232">
        <v>0</v>
      </c>
      <c r="Y2254" s="232">
        <v>0</v>
      </c>
      <c r="Z2254" s="233">
        <v>45991</v>
      </c>
      <c r="AA2254" s="234">
        <v>2</v>
      </c>
      <c r="AB2254" s="232">
        <v>37.86</v>
      </c>
    </row>
    <row r="2255" spans="1:28" x14ac:dyDescent="0.25">
      <c r="A2255" s="16" t="s">
        <v>1059</v>
      </c>
      <c r="B2255" s="16" t="s">
        <v>2893</v>
      </c>
      <c r="C2255" s="16" t="s">
        <v>8034</v>
      </c>
      <c r="D2255" s="16" t="s">
        <v>8035</v>
      </c>
      <c r="F2255" s="16" t="s">
        <v>3640</v>
      </c>
      <c r="G2255" s="16" t="s">
        <v>3641</v>
      </c>
      <c r="H2255" s="231">
        <v>2</v>
      </c>
      <c r="I2255" s="231">
        <v>0</v>
      </c>
      <c r="J2255" s="231">
        <v>0</v>
      </c>
      <c r="K2255" s="231">
        <v>0</v>
      </c>
      <c r="L2255" s="231">
        <v>0</v>
      </c>
      <c r="M2255" s="231">
        <v>0</v>
      </c>
      <c r="N2255" s="231">
        <v>0</v>
      </c>
      <c r="O2255" s="231">
        <v>0</v>
      </c>
      <c r="P2255" s="231">
        <v>0</v>
      </c>
      <c r="Q2255" s="232">
        <v>0.02</v>
      </c>
      <c r="R2255" s="232">
        <v>0</v>
      </c>
      <c r="S2255" s="232">
        <v>0</v>
      </c>
      <c r="T2255" s="232">
        <v>0</v>
      </c>
      <c r="U2255" s="232">
        <v>0</v>
      </c>
      <c r="V2255" s="232">
        <v>0</v>
      </c>
      <c r="W2255" s="232">
        <v>0</v>
      </c>
      <c r="X2255" s="232">
        <v>0</v>
      </c>
      <c r="Y2255" s="232">
        <v>0</v>
      </c>
      <c r="Z2255" s="233">
        <v>45991</v>
      </c>
      <c r="AA2255" s="234">
        <v>2</v>
      </c>
      <c r="AB2255" s="232">
        <v>0.02</v>
      </c>
    </row>
    <row r="2256" spans="1:28" x14ac:dyDescent="0.25">
      <c r="A2256" s="16" t="s">
        <v>1059</v>
      </c>
      <c r="B2256" s="16" t="s">
        <v>2893</v>
      </c>
      <c r="C2256" s="16" t="s">
        <v>8036</v>
      </c>
      <c r="D2256" s="16" t="s">
        <v>8037</v>
      </c>
      <c r="F2256" s="16" t="s">
        <v>3640</v>
      </c>
      <c r="G2256" s="16" t="s">
        <v>3641</v>
      </c>
      <c r="H2256" s="231">
        <v>2</v>
      </c>
      <c r="I2256" s="231">
        <v>0</v>
      </c>
      <c r="J2256" s="231">
        <v>0</v>
      </c>
      <c r="K2256" s="231">
        <v>0</v>
      </c>
      <c r="L2256" s="231">
        <v>0</v>
      </c>
      <c r="M2256" s="231">
        <v>0</v>
      </c>
      <c r="N2256" s="231">
        <v>0</v>
      </c>
      <c r="O2256" s="231">
        <v>0</v>
      </c>
      <c r="P2256" s="231">
        <v>0</v>
      </c>
      <c r="Q2256" s="232">
        <v>0</v>
      </c>
      <c r="R2256" s="232">
        <v>0</v>
      </c>
      <c r="S2256" s="232">
        <v>0</v>
      </c>
      <c r="T2256" s="232">
        <v>0</v>
      </c>
      <c r="U2256" s="232">
        <v>0</v>
      </c>
      <c r="V2256" s="232">
        <v>0</v>
      </c>
      <c r="W2256" s="232">
        <v>0</v>
      </c>
      <c r="X2256" s="232">
        <v>0</v>
      </c>
      <c r="Y2256" s="232">
        <v>0</v>
      </c>
      <c r="Z2256" s="233">
        <v>45991</v>
      </c>
      <c r="AA2256" s="234">
        <v>2</v>
      </c>
      <c r="AB2256" s="232">
        <v>0</v>
      </c>
    </row>
    <row r="2257" spans="1:28" x14ac:dyDescent="0.25">
      <c r="A2257" s="16" t="s">
        <v>1059</v>
      </c>
      <c r="B2257" s="16" t="s">
        <v>2893</v>
      </c>
      <c r="C2257" s="16" t="s">
        <v>8038</v>
      </c>
      <c r="D2257" s="16" t="s">
        <v>8039</v>
      </c>
      <c r="F2257" s="16" t="s">
        <v>3640</v>
      </c>
      <c r="G2257" s="16" t="s">
        <v>3641</v>
      </c>
      <c r="H2257" s="231">
        <v>3</v>
      </c>
      <c r="I2257" s="231">
        <v>0</v>
      </c>
      <c r="J2257" s="231">
        <v>0</v>
      </c>
      <c r="K2257" s="231">
        <v>0</v>
      </c>
      <c r="L2257" s="231">
        <v>0</v>
      </c>
      <c r="M2257" s="231">
        <v>0</v>
      </c>
      <c r="N2257" s="231">
        <v>0</v>
      </c>
      <c r="O2257" s="231">
        <v>0</v>
      </c>
      <c r="P2257" s="231">
        <v>0</v>
      </c>
      <c r="Q2257" s="232">
        <v>33.33</v>
      </c>
      <c r="R2257" s="232">
        <v>0</v>
      </c>
      <c r="S2257" s="232">
        <v>0</v>
      </c>
      <c r="T2257" s="232">
        <v>0</v>
      </c>
      <c r="U2257" s="232">
        <v>0</v>
      </c>
      <c r="V2257" s="232">
        <v>0</v>
      </c>
      <c r="W2257" s="232">
        <v>0</v>
      </c>
      <c r="X2257" s="232">
        <v>0</v>
      </c>
      <c r="Y2257" s="232">
        <v>0</v>
      </c>
      <c r="Z2257" s="233">
        <v>45991</v>
      </c>
      <c r="AA2257" s="234">
        <v>3</v>
      </c>
      <c r="AB2257" s="232">
        <v>33.33</v>
      </c>
    </row>
    <row r="2258" spans="1:28" x14ac:dyDescent="0.25">
      <c r="A2258" s="16" t="s">
        <v>873</v>
      </c>
      <c r="B2258" s="16" t="s">
        <v>3474</v>
      </c>
      <c r="C2258" s="16" t="s">
        <v>8038</v>
      </c>
      <c r="D2258" s="16" t="s">
        <v>8039</v>
      </c>
      <c r="F2258" s="16" t="s">
        <v>3640</v>
      </c>
      <c r="G2258" s="16" t="s">
        <v>3641</v>
      </c>
      <c r="H2258" s="231">
        <v>1</v>
      </c>
      <c r="I2258" s="231">
        <v>0</v>
      </c>
      <c r="J2258" s="231">
        <v>0</v>
      </c>
      <c r="K2258" s="231">
        <v>0</v>
      </c>
      <c r="L2258" s="231">
        <v>0</v>
      </c>
      <c r="M2258" s="231">
        <v>0</v>
      </c>
      <c r="N2258" s="231">
        <v>0</v>
      </c>
      <c r="O2258" s="231">
        <v>0</v>
      </c>
      <c r="P2258" s="231">
        <v>0</v>
      </c>
      <c r="Q2258" s="232">
        <v>11.11</v>
      </c>
      <c r="R2258" s="232">
        <v>0</v>
      </c>
      <c r="S2258" s="232">
        <v>0</v>
      </c>
      <c r="T2258" s="232">
        <v>0</v>
      </c>
      <c r="U2258" s="232">
        <v>0</v>
      </c>
      <c r="V2258" s="232">
        <v>0</v>
      </c>
      <c r="W2258" s="232">
        <v>0</v>
      </c>
      <c r="X2258" s="232">
        <v>0</v>
      </c>
      <c r="Y2258" s="232">
        <v>0</v>
      </c>
      <c r="Z2258" s="233">
        <v>45991</v>
      </c>
      <c r="AA2258" s="234">
        <v>1</v>
      </c>
      <c r="AB2258" s="232">
        <v>11.11</v>
      </c>
    </row>
    <row r="2259" spans="1:28" x14ac:dyDescent="0.25">
      <c r="A2259" s="16" t="s">
        <v>2253</v>
      </c>
      <c r="B2259" s="16" t="s">
        <v>3348</v>
      </c>
      <c r="C2259" s="16" t="s">
        <v>8040</v>
      </c>
      <c r="D2259" s="16" t="s">
        <v>8041</v>
      </c>
      <c r="F2259" s="16" t="s">
        <v>3640</v>
      </c>
      <c r="G2259" s="16" t="s">
        <v>3641</v>
      </c>
      <c r="H2259" s="231">
        <v>4</v>
      </c>
      <c r="I2259" s="231">
        <v>0</v>
      </c>
      <c r="J2259" s="231">
        <v>0</v>
      </c>
      <c r="K2259" s="231">
        <v>0</v>
      </c>
      <c r="L2259" s="231">
        <v>0</v>
      </c>
      <c r="M2259" s="231">
        <v>0</v>
      </c>
      <c r="N2259" s="231">
        <v>0</v>
      </c>
      <c r="O2259" s="231">
        <v>0</v>
      </c>
      <c r="P2259" s="231">
        <v>0</v>
      </c>
      <c r="Q2259" s="232">
        <v>0.04</v>
      </c>
      <c r="R2259" s="232">
        <v>0</v>
      </c>
      <c r="S2259" s="232">
        <v>0</v>
      </c>
      <c r="T2259" s="232">
        <v>0</v>
      </c>
      <c r="U2259" s="232">
        <v>0</v>
      </c>
      <c r="V2259" s="232">
        <v>0</v>
      </c>
      <c r="W2259" s="232">
        <v>0</v>
      </c>
      <c r="X2259" s="232">
        <v>0</v>
      </c>
      <c r="Y2259" s="232">
        <v>0</v>
      </c>
      <c r="Z2259" s="233">
        <v>45991</v>
      </c>
      <c r="AA2259" s="234">
        <v>4</v>
      </c>
      <c r="AB2259" s="232">
        <v>0.04</v>
      </c>
    </row>
    <row r="2260" spans="1:28" x14ac:dyDescent="0.25">
      <c r="A2260" s="16" t="s">
        <v>2253</v>
      </c>
      <c r="B2260" s="16" t="s">
        <v>3348</v>
      </c>
      <c r="C2260" s="16" t="s">
        <v>8042</v>
      </c>
      <c r="D2260" s="16" t="s">
        <v>8043</v>
      </c>
      <c r="F2260" s="16" t="s">
        <v>3640</v>
      </c>
      <c r="G2260" s="16" t="s">
        <v>3641</v>
      </c>
      <c r="H2260" s="231">
        <v>1</v>
      </c>
      <c r="I2260" s="231">
        <v>0</v>
      </c>
      <c r="J2260" s="231">
        <v>0</v>
      </c>
      <c r="K2260" s="231">
        <v>0</v>
      </c>
      <c r="L2260" s="231">
        <v>0</v>
      </c>
      <c r="M2260" s="231">
        <v>0</v>
      </c>
      <c r="N2260" s="231">
        <v>0</v>
      </c>
      <c r="O2260" s="231">
        <v>0</v>
      </c>
      <c r="P2260" s="231">
        <v>0</v>
      </c>
      <c r="Q2260" s="232">
        <v>11.11</v>
      </c>
      <c r="R2260" s="232">
        <v>0</v>
      </c>
      <c r="S2260" s="232">
        <v>0</v>
      </c>
      <c r="T2260" s="232">
        <v>0</v>
      </c>
      <c r="U2260" s="232">
        <v>0</v>
      </c>
      <c r="V2260" s="232">
        <v>0</v>
      </c>
      <c r="W2260" s="232">
        <v>0</v>
      </c>
      <c r="X2260" s="232">
        <v>0</v>
      </c>
      <c r="Y2260" s="232">
        <v>0</v>
      </c>
      <c r="Z2260" s="233">
        <v>45991</v>
      </c>
      <c r="AA2260" s="234">
        <v>1</v>
      </c>
      <c r="AB2260" s="232">
        <v>11.11</v>
      </c>
    </row>
    <row r="2261" spans="1:28" x14ac:dyDescent="0.25">
      <c r="A2261" s="16" t="s">
        <v>873</v>
      </c>
      <c r="B2261" s="16" t="s">
        <v>3474</v>
      </c>
      <c r="C2261" s="16" t="s">
        <v>8042</v>
      </c>
      <c r="D2261" s="16" t="s">
        <v>8043</v>
      </c>
      <c r="F2261" s="16" t="s">
        <v>3640</v>
      </c>
      <c r="G2261" s="16" t="s">
        <v>3641</v>
      </c>
      <c r="H2261" s="231">
        <v>1</v>
      </c>
      <c r="I2261" s="231">
        <v>0</v>
      </c>
      <c r="J2261" s="231">
        <v>0</v>
      </c>
      <c r="K2261" s="231">
        <v>0</v>
      </c>
      <c r="L2261" s="231">
        <v>0</v>
      </c>
      <c r="M2261" s="231">
        <v>0</v>
      </c>
      <c r="N2261" s="231">
        <v>0</v>
      </c>
      <c r="O2261" s="231">
        <v>0</v>
      </c>
      <c r="P2261" s="231">
        <v>0</v>
      </c>
      <c r="Q2261" s="232">
        <v>11.11</v>
      </c>
      <c r="R2261" s="232">
        <v>0</v>
      </c>
      <c r="S2261" s="232">
        <v>0</v>
      </c>
      <c r="T2261" s="232">
        <v>0</v>
      </c>
      <c r="U2261" s="232">
        <v>0</v>
      </c>
      <c r="V2261" s="232">
        <v>0</v>
      </c>
      <c r="W2261" s="232">
        <v>0</v>
      </c>
      <c r="X2261" s="232">
        <v>0</v>
      </c>
      <c r="Y2261" s="232">
        <v>0</v>
      </c>
      <c r="Z2261" s="233">
        <v>45991</v>
      </c>
      <c r="AA2261" s="234">
        <v>1</v>
      </c>
      <c r="AB2261" s="232">
        <v>11.11</v>
      </c>
    </row>
    <row r="2262" spans="1:28" x14ac:dyDescent="0.25">
      <c r="A2262" s="16" t="s">
        <v>1059</v>
      </c>
      <c r="B2262" s="16" t="s">
        <v>2893</v>
      </c>
      <c r="C2262" s="16" t="s">
        <v>8044</v>
      </c>
      <c r="D2262" s="16" t="s">
        <v>8045</v>
      </c>
      <c r="F2262" s="16" t="s">
        <v>3640</v>
      </c>
      <c r="G2262" s="16" t="s">
        <v>3641</v>
      </c>
      <c r="H2262" s="231">
        <v>9</v>
      </c>
      <c r="I2262" s="231">
        <v>0</v>
      </c>
      <c r="J2262" s="231">
        <v>0</v>
      </c>
      <c r="K2262" s="231">
        <v>0</v>
      </c>
      <c r="L2262" s="231">
        <v>0</v>
      </c>
      <c r="M2262" s="231">
        <v>0</v>
      </c>
      <c r="N2262" s="231">
        <v>0</v>
      </c>
      <c r="O2262" s="231">
        <v>0</v>
      </c>
      <c r="P2262" s="231">
        <v>0</v>
      </c>
      <c r="Q2262" s="232">
        <v>0</v>
      </c>
      <c r="R2262" s="232">
        <v>0</v>
      </c>
      <c r="S2262" s="232">
        <v>0</v>
      </c>
      <c r="T2262" s="232">
        <v>0</v>
      </c>
      <c r="U2262" s="232">
        <v>0</v>
      </c>
      <c r="V2262" s="232">
        <v>0</v>
      </c>
      <c r="W2262" s="232">
        <v>0</v>
      </c>
      <c r="X2262" s="232">
        <v>0</v>
      </c>
      <c r="Y2262" s="232">
        <v>0</v>
      </c>
      <c r="Z2262" s="233">
        <v>45991</v>
      </c>
      <c r="AA2262" s="234">
        <v>9</v>
      </c>
      <c r="AB2262" s="232">
        <v>0</v>
      </c>
    </row>
    <row r="2263" spans="1:28" x14ac:dyDescent="0.25">
      <c r="A2263" s="16" t="s">
        <v>1059</v>
      </c>
      <c r="B2263" s="16" t="s">
        <v>2893</v>
      </c>
      <c r="C2263" s="16" t="s">
        <v>8046</v>
      </c>
      <c r="D2263" s="16" t="s">
        <v>8047</v>
      </c>
      <c r="F2263" s="16" t="s">
        <v>3640</v>
      </c>
      <c r="G2263" s="16" t="s">
        <v>3641</v>
      </c>
      <c r="H2263" s="231">
        <v>2</v>
      </c>
      <c r="I2263" s="231">
        <v>0</v>
      </c>
      <c r="J2263" s="231">
        <v>0</v>
      </c>
      <c r="K2263" s="231">
        <v>0</v>
      </c>
      <c r="L2263" s="231">
        <v>0</v>
      </c>
      <c r="M2263" s="231">
        <v>0</v>
      </c>
      <c r="N2263" s="231">
        <v>0</v>
      </c>
      <c r="O2263" s="231">
        <v>0</v>
      </c>
      <c r="P2263" s="231">
        <v>0</v>
      </c>
      <c r="Q2263" s="232">
        <v>0</v>
      </c>
      <c r="R2263" s="232">
        <v>0</v>
      </c>
      <c r="S2263" s="232">
        <v>0</v>
      </c>
      <c r="T2263" s="232">
        <v>0</v>
      </c>
      <c r="U2263" s="232">
        <v>0</v>
      </c>
      <c r="V2263" s="232">
        <v>0</v>
      </c>
      <c r="W2263" s="232">
        <v>0</v>
      </c>
      <c r="X2263" s="232">
        <v>0</v>
      </c>
      <c r="Y2263" s="232">
        <v>0</v>
      </c>
      <c r="Z2263" s="233">
        <v>45991</v>
      </c>
      <c r="AA2263" s="234">
        <v>2</v>
      </c>
      <c r="AB2263" s="232">
        <v>0</v>
      </c>
    </row>
    <row r="2264" spans="1:28" x14ac:dyDescent="0.25">
      <c r="A2264" s="16" t="s">
        <v>1059</v>
      </c>
      <c r="B2264" s="16" t="s">
        <v>2893</v>
      </c>
      <c r="C2264" s="16" t="s">
        <v>8048</v>
      </c>
      <c r="D2264" s="16" t="s">
        <v>8049</v>
      </c>
      <c r="F2264" s="16" t="s">
        <v>3640</v>
      </c>
      <c r="G2264" s="16" t="s">
        <v>3641</v>
      </c>
      <c r="H2264" s="231">
        <v>2</v>
      </c>
      <c r="I2264" s="231">
        <v>0</v>
      </c>
      <c r="J2264" s="231">
        <v>0</v>
      </c>
      <c r="K2264" s="231">
        <v>0</v>
      </c>
      <c r="L2264" s="231">
        <v>0</v>
      </c>
      <c r="M2264" s="231">
        <v>0</v>
      </c>
      <c r="N2264" s="231">
        <v>0</v>
      </c>
      <c r="O2264" s="231">
        <v>0</v>
      </c>
      <c r="P2264" s="231">
        <v>0</v>
      </c>
      <c r="Q2264" s="232">
        <v>22.22</v>
      </c>
      <c r="R2264" s="232">
        <v>0</v>
      </c>
      <c r="S2264" s="232">
        <v>0</v>
      </c>
      <c r="T2264" s="232">
        <v>0</v>
      </c>
      <c r="U2264" s="232">
        <v>0</v>
      </c>
      <c r="V2264" s="232">
        <v>0</v>
      </c>
      <c r="W2264" s="232">
        <v>0</v>
      </c>
      <c r="X2264" s="232">
        <v>0</v>
      </c>
      <c r="Y2264" s="232">
        <v>0</v>
      </c>
      <c r="Z2264" s="233">
        <v>45991</v>
      </c>
      <c r="AA2264" s="234">
        <v>2</v>
      </c>
      <c r="AB2264" s="232">
        <v>22.22</v>
      </c>
    </row>
    <row r="2265" spans="1:28" x14ac:dyDescent="0.25">
      <c r="A2265" s="16" t="s">
        <v>873</v>
      </c>
      <c r="B2265" s="16" t="s">
        <v>3474</v>
      </c>
      <c r="C2265" s="16" t="s">
        <v>8048</v>
      </c>
      <c r="D2265" s="16" t="s">
        <v>8049</v>
      </c>
      <c r="F2265" s="16" t="s">
        <v>3640</v>
      </c>
      <c r="G2265" s="16" t="s">
        <v>3641</v>
      </c>
      <c r="H2265" s="231">
        <v>2</v>
      </c>
      <c r="I2265" s="231">
        <v>0</v>
      </c>
      <c r="J2265" s="231">
        <v>0</v>
      </c>
      <c r="K2265" s="231">
        <v>0</v>
      </c>
      <c r="L2265" s="231">
        <v>0</v>
      </c>
      <c r="M2265" s="231">
        <v>0</v>
      </c>
      <c r="N2265" s="231">
        <v>0</v>
      </c>
      <c r="O2265" s="231">
        <v>0</v>
      </c>
      <c r="P2265" s="231">
        <v>0</v>
      </c>
      <c r="Q2265" s="232">
        <v>22.22</v>
      </c>
      <c r="R2265" s="232">
        <v>0</v>
      </c>
      <c r="S2265" s="232">
        <v>0</v>
      </c>
      <c r="T2265" s="232">
        <v>0</v>
      </c>
      <c r="U2265" s="232">
        <v>0</v>
      </c>
      <c r="V2265" s="232">
        <v>0</v>
      </c>
      <c r="W2265" s="232">
        <v>0</v>
      </c>
      <c r="X2265" s="232">
        <v>0</v>
      </c>
      <c r="Y2265" s="232">
        <v>0</v>
      </c>
      <c r="Z2265" s="233">
        <v>45991</v>
      </c>
      <c r="AA2265" s="234">
        <v>2</v>
      </c>
      <c r="AB2265" s="232">
        <v>22.22</v>
      </c>
    </row>
    <row r="2266" spans="1:28" x14ac:dyDescent="0.25">
      <c r="A2266" s="16" t="s">
        <v>1059</v>
      </c>
      <c r="B2266" s="16" t="s">
        <v>2893</v>
      </c>
      <c r="C2266" s="16" t="s">
        <v>8050</v>
      </c>
      <c r="D2266" s="16" t="s">
        <v>8051</v>
      </c>
      <c r="F2266" s="16" t="s">
        <v>3640</v>
      </c>
      <c r="G2266" s="16" t="s">
        <v>3641</v>
      </c>
      <c r="H2266" s="231">
        <v>2</v>
      </c>
      <c r="I2266" s="231">
        <v>0</v>
      </c>
      <c r="J2266" s="231">
        <v>0</v>
      </c>
      <c r="K2266" s="231">
        <v>0</v>
      </c>
      <c r="L2266" s="231">
        <v>0</v>
      </c>
      <c r="M2266" s="231">
        <v>0</v>
      </c>
      <c r="N2266" s="231">
        <v>0</v>
      </c>
      <c r="O2266" s="231">
        <v>0</v>
      </c>
      <c r="P2266" s="231">
        <v>0</v>
      </c>
      <c r="Q2266" s="232">
        <v>22.22</v>
      </c>
      <c r="R2266" s="232">
        <v>0</v>
      </c>
      <c r="S2266" s="232">
        <v>0</v>
      </c>
      <c r="T2266" s="232">
        <v>0</v>
      </c>
      <c r="U2266" s="232">
        <v>0</v>
      </c>
      <c r="V2266" s="232">
        <v>0</v>
      </c>
      <c r="W2266" s="232">
        <v>0</v>
      </c>
      <c r="X2266" s="232">
        <v>0</v>
      </c>
      <c r="Y2266" s="232">
        <v>0</v>
      </c>
      <c r="Z2266" s="233">
        <v>45991</v>
      </c>
      <c r="AA2266" s="234">
        <v>2</v>
      </c>
      <c r="AB2266" s="232">
        <v>22.22</v>
      </c>
    </row>
    <row r="2267" spans="1:28" x14ac:dyDescent="0.25">
      <c r="A2267" s="16" t="s">
        <v>2253</v>
      </c>
      <c r="B2267" s="16" t="s">
        <v>3348</v>
      </c>
      <c r="C2267" s="16" t="s">
        <v>8050</v>
      </c>
      <c r="D2267" s="16" t="s">
        <v>8051</v>
      </c>
      <c r="F2267" s="16" t="s">
        <v>3640</v>
      </c>
      <c r="G2267" s="16" t="s">
        <v>3641</v>
      </c>
      <c r="H2267" s="231">
        <v>3</v>
      </c>
      <c r="I2267" s="231">
        <v>0</v>
      </c>
      <c r="J2267" s="231">
        <v>0</v>
      </c>
      <c r="K2267" s="231">
        <v>0</v>
      </c>
      <c r="L2267" s="231">
        <v>0</v>
      </c>
      <c r="M2267" s="231">
        <v>0</v>
      </c>
      <c r="N2267" s="231">
        <v>0</v>
      </c>
      <c r="O2267" s="231">
        <v>0</v>
      </c>
      <c r="P2267" s="231">
        <v>0</v>
      </c>
      <c r="Q2267" s="232">
        <v>33.33</v>
      </c>
      <c r="R2267" s="232">
        <v>0</v>
      </c>
      <c r="S2267" s="232">
        <v>0</v>
      </c>
      <c r="T2267" s="232">
        <v>0</v>
      </c>
      <c r="U2267" s="232">
        <v>0</v>
      </c>
      <c r="V2267" s="232">
        <v>0</v>
      </c>
      <c r="W2267" s="232">
        <v>0</v>
      </c>
      <c r="X2267" s="232">
        <v>0</v>
      </c>
      <c r="Y2267" s="232">
        <v>0</v>
      </c>
      <c r="Z2267" s="233">
        <v>45991</v>
      </c>
      <c r="AA2267" s="234">
        <v>3</v>
      </c>
      <c r="AB2267" s="232">
        <v>33.33</v>
      </c>
    </row>
    <row r="2268" spans="1:28" x14ac:dyDescent="0.25">
      <c r="A2268" s="16" t="s">
        <v>873</v>
      </c>
      <c r="B2268" s="16" t="s">
        <v>3474</v>
      </c>
      <c r="C2268" s="16" t="s">
        <v>8050</v>
      </c>
      <c r="D2268" s="16" t="s">
        <v>8051</v>
      </c>
      <c r="F2268" s="16" t="s">
        <v>3640</v>
      </c>
      <c r="G2268" s="16" t="s">
        <v>3641</v>
      </c>
      <c r="H2268" s="231">
        <v>4</v>
      </c>
      <c r="I2268" s="231">
        <v>0</v>
      </c>
      <c r="J2268" s="231">
        <v>0</v>
      </c>
      <c r="K2268" s="231">
        <v>0</v>
      </c>
      <c r="L2268" s="231">
        <v>0</v>
      </c>
      <c r="M2268" s="231">
        <v>0</v>
      </c>
      <c r="N2268" s="231">
        <v>0</v>
      </c>
      <c r="O2268" s="231">
        <v>0</v>
      </c>
      <c r="P2268" s="231">
        <v>0</v>
      </c>
      <c r="Q2268" s="232">
        <v>44.44</v>
      </c>
      <c r="R2268" s="232">
        <v>0</v>
      </c>
      <c r="S2268" s="232">
        <v>0</v>
      </c>
      <c r="T2268" s="232">
        <v>0</v>
      </c>
      <c r="U2268" s="232">
        <v>0</v>
      </c>
      <c r="V2268" s="232">
        <v>0</v>
      </c>
      <c r="W2268" s="232">
        <v>0</v>
      </c>
      <c r="X2268" s="232">
        <v>0</v>
      </c>
      <c r="Y2268" s="232">
        <v>0</v>
      </c>
      <c r="Z2268" s="233">
        <v>45991</v>
      </c>
      <c r="AA2268" s="234">
        <v>4</v>
      </c>
      <c r="AB2268" s="232">
        <v>44.44</v>
      </c>
    </row>
    <row r="2269" spans="1:28" x14ac:dyDescent="0.25">
      <c r="A2269" s="16" t="s">
        <v>1059</v>
      </c>
      <c r="B2269" s="16" t="s">
        <v>2893</v>
      </c>
      <c r="C2269" s="16" t="s">
        <v>8052</v>
      </c>
      <c r="D2269" s="16" t="s">
        <v>8053</v>
      </c>
      <c r="F2269" s="16" t="s">
        <v>3640</v>
      </c>
      <c r="G2269" s="16" t="s">
        <v>3641</v>
      </c>
      <c r="H2269" s="231">
        <v>2</v>
      </c>
      <c r="I2269" s="231">
        <v>0</v>
      </c>
      <c r="J2269" s="231">
        <v>0</v>
      </c>
      <c r="K2269" s="231">
        <v>0</v>
      </c>
      <c r="L2269" s="231">
        <v>0</v>
      </c>
      <c r="M2269" s="231">
        <v>0</v>
      </c>
      <c r="N2269" s="231">
        <v>0</v>
      </c>
      <c r="O2269" s="231">
        <v>0</v>
      </c>
      <c r="P2269" s="231">
        <v>0</v>
      </c>
      <c r="Q2269" s="232">
        <v>0</v>
      </c>
      <c r="R2269" s="232">
        <v>0</v>
      </c>
      <c r="S2269" s="232">
        <v>0</v>
      </c>
      <c r="T2269" s="232">
        <v>0</v>
      </c>
      <c r="U2269" s="232">
        <v>0</v>
      </c>
      <c r="V2269" s="232">
        <v>0</v>
      </c>
      <c r="W2269" s="232">
        <v>0</v>
      </c>
      <c r="X2269" s="232">
        <v>0</v>
      </c>
      <c r="Y2269" s="232">
        <v>0</v>
      </c>
      <c r="Z2269" s="233">
        <v>45991</v>
      </c>
      <c r="AA2269" s="234">
        <v>2</v>
      </c>
      <c r="AB2269" s="232">
        <v>0</v>
      </c>
    </row>
    <row r="2270" spans="1:28" x14ac:dyDescent="0.25">
      <c r="A2270" s="16" t="s">
        <v>1059</v>
      </c>
      <c r="B2270" s="16" t="s">
        <v>2893</v>
      </c>
      <c r="C2270" s="16" t="s">
        <v>8054</v>
      </c>
      <c r="D2270" s="16" t="s">
        <v>8055</v>
      </c>
      <c r="F2270" s="16" t="s">
        <v>3640</v>
      </c>
      <c r="G2270" s="16" t="s">
        <v>3641</v>
      </c>
      <c r="H2270" s="231">
        <v>2</v>
      </c>
      <c r="I2270" s="231">
        <v>0</v>
      </c>
      <c r="J2270" s="231">
        <v>0</v>
      </c>
      <c r="K2270" s="231">
        <v>0</v>
      </c>
      <c r="L2270" s="231">
        <v>0</v>
      </c>
      <c r="M2270" s="231">
        <v>0</v>
      </c>
      <c r="N2270" s="231">
        <v>0</v>
      </c>
      <c r="O2270" s="231">
        <v>0</v>
      </c>
      <c r="P2270" s="231">
        <v>0</v>
      </c>
      <c r="Q2270" s="232">
        <v>0</v>
      </c>
      <c r="R2270" s="232">
        <v>0</v>
      </c>
      <c r="S2270" s="232">
        <v>0</v>
      </c>
      <c r="T2270" s="232">
        <v>0</v>
      </c>
      <c r="U2270" s="232">
        <v>0</v>
      </c>
      <c r="V2270" s="232">
        <v>0</v>
      </c>
      <c r="W2270" s="232">
        <v>0</v>
      </c>
      <c r="X2270" s="232">
        <v>0</v>
      </c>
      <c r="Y2270" s="232">
        <v>0</v>
      </c>
      <c r="Z2270" s="233">
        <v>45991</v>
      </c>
      <c r="AA2270" s="234">
        <v>2</v>
      </c>
      <c r="AB2270" s="232">
        <v>0</v>
      </c>
    </row>
    <row r="2271" spans="1:28" x14ac:dyDescent="0.25">
      <c r="A2271" s="16" t="s">
        <v>873</v>
      </c>
      <c r="B2271" s="16" t="s">
        <v>3474</v>
      </c>
      <c r="C2271" s="16" t="s">
        <v>8056</v>
      </c>
      <c r="D2271" s="16" t="s">
        <v>8057</v>
      </c>
      <c r="F2271" s="16" t="s">
        <v>3640</v>
      </c>
      <c r="G2271" s="16" t="s">
        <v>3641</v>
      </c>
      <c r="H2271" s="231">
        <v>2</v>
      </c>
      <c r="I2271" s="231">
        <v>0</v>
      </c>
      <c r="J2271" s="231">
        <v>0</v>
      </c>
      <c r="K2271" s="231">
        <v>0</v>
      </c>
      <c r="L2271" s="231">
        <v>0</v>
      </c>
      <c r="M2271" s="231">
        <v>0</v>
      </c>
      <c r="N2271" s="231">
        <v>0</v>
      </c>
      <c r="O2271" s="231">
        <v>0</v>
      </c>
      <c r="P2271" s="231">
        <v>0</v>
      </c>
      <c r="Q2271" s="232">
        <v>22.22</v>
      </c>
      <c r="R2271" s="232">
        <v>0</v>
      </c>
      <c r="S2271" s="232">
        <v>0</v>
      </c>
      <c r="T2271" s="232">
        <v>0</v>
      </c>
      <c r="U2271" s="232">
        <v>0</v>
      </c>
      <c r="V2271" s="232">
        <v>0</v>
      </c>
      <c r="W2271" s="232">
        <v>0</v>
      </c>
      <c r="X2271" s="232">
        <v>0</v>
      </c>
      <c r="Y2271" s="232">
        <v>0</v>
      </c>
      <c r="Z2271" s="233">
        <v>45991</v>
      </c>
      <c r="AA2271" s="234">
        <v>2</v>
      </c>
      <c r="AB2271" s="232">
        <v>22.22</v>
      </c>
    </row>
    <row r="2272" spans="1:28" x14ac:dyDescent="0.25">
      <c r="A2272" s="16" t="s">
        <v>2253</v>
      </c>
      <c r="B2272" s="16" t="s">
        <v>3348</v>
      </c>
      <c r="C2272" s="16" t="s">
        <v>8058</v>
      </c>
      <c r="D2272" s="16" t="s">
        <v>8059</v>
      </c>
      <c r="F2272" s="16" t="s">
        <v>3640</v>
      </c>
      <c r="G2272" s="16" t="s">
        <v>3641</v>
      </c>
      <c r="H2272" s="231">
        <v>2</v>
      </c>
      <c r="I2272" s="231">
        <v>0</v>
      </c>
      <c r="J2272" s="231">
        <v>0</v>
      </c>
      <c r="K2272" s="231">
        <v>0</v>
      </c>
      <c r="L2272" s="231">
        <v>0</v>
      </c>
      <c r="M2272" s="231">
        <v>0</v>
      </c>
      <c r="N2272" s="231">
        <v>0</v>
      </c>
      <c r="O2272" s="231">
        <v>0</v>
      </c>
      <c r="P2272" s="231">
        <v>0</v>
      </c>
      <c r="Q2272" s="232">
        <v>138.80000000000001</v>
      </c>
      <c r="R2272" s="232">
        <v>0</v>
      </c>
      <c r="S2272" s="232">
        <v>0</v>
      </c>
      <c r="T2272" s="232">
        <v>0</v>
      </c>
      <c r="U2272" s="232">
        <v>0</v>
      </c>
      <c r="V2272" s="232">
        <v>0</v>
      </c>
      <c r="W2272" s="232">
        <v>0</v>
      </c>
      <c r="X2272" s="232">
        <v>0</v>
      </c>
      <c r="Y2272" s="232">
        <v>0</v>
      </c>
      <c r="Z2272" s="233">
        <v>45991</v>
      </c>
      <c r="AA2272" s="234">
        <v>2</v>
      </c>
      <c r="AB2272" s="232">
        <v>138.80000000000001</v>
      </c>
    </row>
    <row r="2273" spans="1:28" x14ac:dyDescent="0.25">
      <c r="A2273" s="16" t="s">
        <v>873</v>
      </c>
      <c r="B2273" s="16" t="s">
        <v>3474</v>
      </c>
      <c r="C2273" s="16" t="s">
        <v>8060</v>
      </c>
      <c r="D2273" s="16" t="s">
        <v>8061</v>
      </c>
      <c r="F2273" s="16" t="s">
        <v>3640</v>
      </c>
      <c r="G2273" s="16" t="s">
        <v>3641</v>
      </c>
      <c r="H2273" s="231">
        <v>2</v>
      </c>
      <c r="I2273" s="231">
        <v>0</v>
      </c>
      <c r="J2273" s="231">
        <v>0</v>
      </c>
      <c r="K2273" s="231">
        <v>0</v>
      </c>
      <c r="L2273" s="231">
        <v>0</v>
      </c>
      <c r="M2273" s="231">
        <v>0</v>
      </c>
      <c r="N2273" s="231">
        <v>0</v>
      </c>
      <c r="O2273" s="231">
        <v>0</v>
      </c>
      <c r="P2273" s="231">
        <v>0</v>
      </c>
      <c r="Q2273" s="232">
        <v>22.22</v>
      </c>
      <c r="R2273" s="232">
        <v>0</v>
      </c>
      <c r="S2273" s="232">
        <v>0</v>
      </c>
      <c r="T2273" s="232">
        <v>0</v>
      </c>
      <c r="U2273" s="232">
        <v>0</v>
      </c>
      <c r="V2273" s="232">
        <v>0</v>
      </c>
      <c r="W2273" s="232">
        <v>0</v>
      </c>
      <c r="X2273" s="232">
        <v>0</v>
      </c>
      <c r="Y2273" s="232">
        <v>0</v>
      </c>
      <c r="Z2273" s="233">
        <v>45991</v>
      </c>
      <c r="AA2273" s="234">
        <v>2</v>
      </c>
      <c r="AB2273" s="232">
        <v>22.22</v>
      </c>
    </row>
    <row r="2274" spans="1:28" x14ac:dyDescent="0.25">
      <c r="A2274" s="16" t="s">
        <v>1059</v>
      </c>
      <c r="B2274" s="16" t="s">
        <v>2893</v>
      </c>
      <c r="C2274" s="16" t="s">
        <v>8062</v>
      </c>
      <c r="D2274" s="16" t="s">
        <v>8063</v>
      </c>
      <c r="F2274" s="16" t="s">
        <v>3640</v>
      </c>
      <c r="G2274" s="16" t="s">
        <v>3641</v>
      </c>
      <c r="H2274" s="231">
        <v>3</v>
      </c>
      <c r="I2274" s="231">
        <v>0</v>
      </c>
      <c r="J2274" s="231">
        <v>0</v>
      </c>
      <c r="K2274" s="231">
        <v>0</v>
      </c>
      <c r="L2274" s="231">
        <v>0</v>
      </c>
      <c r="M2274" s="231">
        <v>0</v>
      </c>
      <c r="N2274" s="231">
        <v>0</v>
      </c>
      <c r="O2274" s="231">
        <v>0</v>
      </c>
      <c r="P2274" s="231">
        <v>0</v>
      </c>
      <c r="Q2274" s="232">
        <v>33.33</v>
      </c>
      <c r="R2274" s="232">
        <v>0</v>
      </c>
      <c r="S2274" s="232">
        <v>0</v>
      </c>
      <c r="T2274" s="232">
        <v>0</v>
      </c>
      <c r="U2274" s="232">
        <v>0</v>
      </c>
      <c r="V2274" s="232">
        <v>0</v>
      </c>
      <c r="W2274" s="232">
        <v>0</v>
      </c>
      <c r="X2274" s="232">
        <v>0</v>
      </c>
      <c r="Y2274" s="232">
        <v>0</v>
      </c>
      <c r="Z2274" s="233">
        <v>45991</v>
      </c>
      <c r="AA2274" s="234">
        <v>3</v>
      </c>
      <c r="AB2274" s="232">
        <v>33.33</v>
      </c>
    </row>
    <row r="2275" spans="1:28" x14ac:dyDescent="0.25">
      <c r="A2275" s="16" t="s">
        <v>2253</v>
      </c>
      <c r="B2275" s="16" t="s">
        <v>3348</v>
      </c>
      <c r="C2275" s="16" t="s">
        <v>8062</v>
      </c>
      <c r="D2275" s="16" t="s">
        <v>8063</v>
      </c>
      <c r="F2275" s="16" t="s">
        <v>3640</v>
      </c>
      <c r="G2275" s="16" t="s">
        <v>3641</v>
      </c>
      <c r="H2275" s="231">
        <v>2</v>
      </c>
      <c r="I2275" s="231">
        <v>0</v>
      </c>
      <c r="J2275" s="231">
        <v>0</v>
      </c>
      <c r="K2275" s="231">
        <v>0</v>
      </c>
      <c r="L2275" s="231">
        <v>0</v>
      </c>
      <c r="M2275" s="231">
        <v>0</v>
      </c>
      <c r="N2275" s="231">
        <v>0</v>
      </c>
      <c r="O2275" s="231">
        <v>0</v>
      </c>
      <c r="P2275" s="231">
        <v>0</v>
      </c>
      <c r="Q2275" s="232">
        <v>22.22</v>
      </c>
      <c r="R2275" s="232">
        <v>0</v>
      </c>
      <c r="S2275" s="232">
        <v>0</v>
      </c>
      <c r="T2275" s="232">
        <v>0</v>
      </c>
      <c r="U2275" s="232">
        <v>0</v>
      </c>
      <c r="V2275" s="232">
        <v>0</v>
      </c>
      <c r="W2275" s="232">
        <v>0</v>
      </c>
      <c r="X2275" s="232">
        <v>0</v>
      </c>
      <c r="Y2275" s="232">
        <v>0</v>
      </c>
      <c r="Z2275" s="233">
        <v>45991</v>
      </c>
      <c r="AA2275" s="234">
        <v>2</v>
      </c>
      <c r="AB2275" s="232">
        <v>22.22</v>
      </c>
    </row>
    <row r="2276" spans="1:28" x14ac:dyDescent="0.25">
      <c r="A2276" s="16" t="s">
        <v>873</v>
      </c>
      <c r="B2276" s="16" t="s">
        <v>3474</v>
      </c>
      <c r="C2276" s="16" t="s">
        <v>8062</v>
      </c>
      <c r="D2276" s="16" t="s">
        <v>8063</v>
      </c>
      <c r="F2276" s="16" t="s">
        <v>3640</v>
      </c>
      <c r="G2276" s="16" t="s">
        <v>3641</v>
      </c>
      <c r="H2276" s="231">
        <v>2</v>
      </c>
      <c r="I2276" s="231">
        <v>0</v>
      </c>
      <c r="J2276" s="231">
        <v>0</v>
      </c>
      <c r="K2276" s="231">
        <v>0</v>
      </c>
      <c r="L2276" s="231">
        <v>0</v>
      </c>
      <c r="M2276" s="231">
        <v>0</v>
      </c>
      <c r="N2276" s="231">
        <v>0</v>
      </c>
      <c r="O2276" s="231">
        <v>0</v>
      </c>
      <c r="P2276" s="231">
        <v>0</v>
      </c>
      <c r="Q2276" s="232">
        <v>22.22</v>
      </c>
      <c r="R2276" s="232">
        <v>0</v>
      </c>
      <c r="S2276" s="232">
        <v>0</v>
      </c>
      <c r="T2276" s="232">
        <v>0</v>
      </c>
      <c r="U2276" s="232">
        <v>0</v>
      </c>
      <c r="V2276" s="232">
        <v>0</v>
      </c>
      <c r="W2276" s="232">
        <v>0</v>
      </c>
      <c r="X2276" s="232">
        <v>0</v>
      </c>
      <c r="Y2276" s="232">
        <v>0</v>
      </c>
      <c r="Z2276" s="233">
        <v>45991</v>
      </c>
      <c r="AA2276" s="234">
        <v>2</v>
      </c>
      <c r="AB2276" s="232">
        <v>22.22</v>
      </c>
    </row>
    <row r="2277" spans="1:28" x14ac:dyDescent="0.25">
      <c r="A2277" s="16" t="s">
        <v>1059</v>
      </c>
      <c r="B2277" s="16" t="s">
        <v>2893</v>
      </c>
      <c r="C2277" s="16" t="s">
        <v>8064</v>
      </c>
      <c r="D2277" s="16" t="s">
        <v>8065</v>
      </c>
      <c r="F2277" s="16" t="s">
        <v>3640</v>
      </c>
      <c r="G2277" s="16" t="s">
        <v>3641</v>
      </c>
      <c r="H2277" s="231">
        <v>2</v>
      </c>
      <c r="I2277" s="231">
        <v>0</v>
      </c>
      <c r="J2277" s="231">
        <v>0</v>
      </c>
      <c r="K2277" s="231">
        <v>0</v>
      </c>
      <c r="L2277" s="231">
        <v>0</v>
      </c>
      <c r="M2277" s="231">
        <v>0</v>
      </c>
      <c r="N2277" s="231">
        <v>0</v>
      </c>
      <c r="O2277" s="231">
        <v>0</v>
      </c>
      <c r="P2277" s="231">
        <v>0</v>
      </c>
      <c r="Q2277" s="232">
        <v>22.22</v>
      </c>
      <c r="R2277" s="232">
        <v>0</v>
      </c>
      <c r="S2277" s="232">
        <v>0</v>
      </c>
      <c r="T2277" s="232">
        <v>0</v>
      </c>
      <c r="U2277" s="232">
        <v>0</v>
      </c>
      <c r="V2277" s="232">
        <v>0</v>
      </c>
      <c r="W2277" s="232">
        <v>0</v>
      </c>
      <c r="X2277" s="232">
        <v>0</v>
      </c>
      <c r="Y2277" s="232">
        <v>0</v>
      </c>
      <c r="Z2277" s="233">
        <v>45991</v>
      </c>
      <c r="AA2277" s="234">
        <v>2</v>
      </c>
      <c r="AB2277" s="232">
        <v>22.22</v>
      </c>
    </row>
    <row r="2278" spans="1:28" x14ac:dyDescent="0.25">
      <c r="A2278" s="16" t="s">
        <v>873</v>
      </c>
      <c r="B2278" s="16" t="s">
        <v>3474</v>
      </c>
      <c r="C2278" s="16" t="s">
        <v>8064</v>
      </c>
      <c r="D2278" s="16" t="s">
        <v>8065</v>
      </c>
      <c r="F2278" s="16" t="s">
        <v>3640</v>
      </c>
      <c r="G2278" s="16" t="s">
        <v>3641</v>
      </c>
      <c r="H2278" s="231">
        <v>4</v>
      </c>
      <c r="I2278" s="231">
        <v>0</v>
      </c>
      <c r="J2278" s="231">
        <v>0</v>
      </c>
      <c r="K2278" s="231">
        <v>0</v>
      </c>
      <c r="L2278" s="231">
        <v>0</v>
      </c>
      <c r="M2278" s="231">
        <v>0</v>
      </c>
      <c r="N2278" s="231">
        <v>0</v>
      </c>
      <c r="O2278" s="231">
        <v>0</v>
      </c>
      <c r="P2278" s="231">
        <v>0</v>
      </c>
      <c r="Q2278" s="232">
        <v>44.44</v>
      </c>
      <c r="R2278" s="232">
        <v>0</v>
      </c>
      <c r="S2278" s="232">
        <v>0</v>
      </c>
      <c r="T2278" s="232">
        <v>0</v>
      </c>
      <c r="U2278" s="232">
        <v>0</v>
      </c>
      <c r="V2278" s="232">
        <v>0</v>
      </c>
      <c r="W2278" s="232">
        <v>0</v>
      </c>
      <c r="X2278" s="232">
        <v>0</v>
      </c>
      <c r="Y2278" s="232">
        <v>0</v>
      </c>
      <c r="Z2278" s="233">
        <v>45991</v>
      </c>
      <c r="AA2278" s="234">
        <v>4</v>
      </c>
      <c r="AB2278" s="232">
        <v>44.44</v>
      </c>
    </row>
    <row r="2279" spans="1:28" x14ac:dyDescent="0.25">
      <c r="A2279" s="16" t="s">
        <v>873</v>
      </c>
      <c r="B2279" s="16" t="s">
        <v>3474</v>
      </c>
      <c r="C2279" s="16" t="s">
        <v>8066</v>
      </c>
      <c r="D2279" s="16" t="s">
        <v>8067</v>
      </c>
      <c r="F2279" s="16" t="s">
        <v>3640</v>
      </c>
      <c r="G2279" s="16" t="s">
        <v>3641</v>
      </c>
      <c r="H2279" s="231">
        <v>6</v>
      </c>
      <c r="I2279" s="231">
        <v>0</v>
      </c>
      <c r="J2279" s="231">
        <v>0</v>
      </c>
      <c r="K2279" s="231">
        <v>0</v>
      </c>
      <c r="L2279" s="231">
        <v>0</v>
      </c>
      <c r="M2279" s="231">
        <v>0</v>
      </c>
      <c r="N2279" s="231">
        <v>0</v>
      </c>
      <c r="O2279" s="231">
        <v>0</v>
      </c>
      <c r="P2279" s="231">
        <v>0</v>
      </c>
      <c r="Q2279" s="232">
        <v>857.52</v>
      </c>
      <c r="R2279" s="232">
        <v>0</v>
      </c>
      <c r="S2279" s="232">
        <v>0</v>
      </c>
      <c r="T2279" s="232">
        <v>0</v>
      </c>
      <c r="U2279" s="232">
        <v>0</v>
      </c>
      <c r="V2279" s="232">
        <v>0</v>
      </c>
      <c r="W2279" s="232">
        <v>0</v>
      </c>
      <c r="X2279" s="232">
        <v>0</v>
      </c>
      <c r="Y2279" s="232">
        <v>0</v>
      </c>
      <c r="Z2279" s="233">
        <v>45991</v>
      </c>
      <c r="AA2279" s="234">
        <v>6</v>
      </c>
      <c r="AB2279" s="232">
        <v>857.52</v>
      </c>
    </row>
    <row r="2280" spans="1:28" x14ac:dyDescent="0.25">
      <c r="A2280" s="16" t="s">
        <v>1059</v>
      </c>
      <c r="B2280" s="16" t="s">
        <v>2893</v>
      </c>
      <c r="C2280" s="16" t="s">
        <v>8068</v>
      </c>
      <c r="D2280" s="16" t="s">
        <v>8069</v>
      </c>
      <c r="F2280" s="16" t="s">
        <v>3640</v>
      </c>
      <c r="G2280" s="16" t="s">
        <v>3641</v>
      </c>
      <c r="H2280" s="231">
        <v>4</v>
      </c>
      <c r="I2280" s="231">
        <v>0</v>
      </c>
      <c r="J2280" s="231">
        <v>0</v>
      </c>
      <c r="K2280" s="231">
        <v>0</v>
      </c>
      <c r="L2280" s="231">
        <v>0</v>
      </c>
      <c r="M2280" s="231">
        <v>0</v>
      </c>
      <c r="N2280" s="231">
        <v>0</v>
      </c>
      <c r="O2280" s="231">
        <v>0</v>
      </c>
      <c r="P2280" s="231">
        <v>0</v>
      </c>
      <c r="Q2280" s="232">
        <v>0</v>
      </c>
      <c r="R2280" s="232">
        <v>0</v>
      </c>
      <c r="S2280" s="232">
        <v>0</v>
      </c>
      <c r="T2280" s="232">
        <v>0</v>
      </c>
      <c r="U2280" s="232">
        <v>0</v>
      </c>
      <c r="V2280" s="232">
        <v>0</v>
      </c>
      <c r="W2280" s="232">
        <v>0</v>
      </c>
      <c r="X2280" s="232">
        <v>0</v>
      </c>
      <c r="Y2280" s="232">
        <v>0</v>
      </c>
      <c r="Z2280" s="233">
        <v>45991</v>
      </c>
      <c r="AA2280" s="234">
        <v>4</v>
      </c>
      <c r="AB2280" s="232">
        <v>0</v>
      </c>
    </row>
    <row r="2281" spans="1:28" x14ac:dyDescent="0.25">
      <c r="A2281" s="16" t="s">
        <v>1059</v>
      </c>
      <c r="B2281" s="16" t="s">
        <v>2893</v>
      </c>
      <c r="C2281" s="16" t="s">
        <v>8070</v>
      </c>
      <c r="D2281" s="16" t="s">
        <v>8071</v>
      </c>
      <c r="F2281" s="16" t="s">
        <v>3640</v>
      </c>
      <c r="G2281" s="16" t="s">
        <v>3641</v>
      </c>
      <c r="H2281" s="231">
        <v>2</v>
      </c>
      <c r="I2281" s="231">
        <v>0</v>
      </c>
      <c r="J2281" s="231">
        <v>0</v>
      </c>
      <c r="K2281" s="231">
        <v>0</v>
      </c>
      <c r="L2281" s="231">
        <v>0</v>
      </c>
      <c r="M2281" s="231">
        <v>0</v>
      </c>
      <c r="N2281" s="231">
        <v>0</v>
      </c>
      <c r="O2281" s="231">
        <v>0</v>
      </c>
      <c r="P2281" s="231">
        <v>0</v>
      </c>
      <c r="Q2281" s="232">
        <v>0</v>
      </c>
      <c r="R2281" s="232">
        <v>0</v>
      </c>
      <c r="S2281" s="232">
        <v>0</v>
      </c>
      <c r="T2281" s="232">
        <v>0</v>
      </c>
      <c r="U2281" s="232">
        <v>0</v>
      </c>
      <c r="V2281" s="232">
        <v>0</v>
      </c>
      <c r="W2281" s="232">
        <v>0</v>
      </c>
      <c r="X2281" s="232">
        <v>0</v>
      </c>
      <c r="Y2281" s="232">
        <v>0</v>
      </c>
      <c r="Z2281" s="233">
        <v>45991</v>
      </c>
      <c r="AA2281" s="234">
        <v>2</v>
      </c>
      <c r="AB2281" s="232">
        <v>0</v>
      </c>
    </row>
    <row r="2282" spans="1:28" x14ac:dyDescent="0.25">
      <c r="A2282" s="16" t="s">
        <v>1059</v>
      </c>
      <c r="B2282" s="16" t="s">
        <v>2893</v>
      </c>
      <c r="C2282" s="16" t="s">
        <v>8072</v>
      </c>
      <c r="D2282" s="16" t="s">
        <v>8073</v>
      </c>
      <c r="F2282" s="16" t="s">
        <v>3640</v>
      </c>
      <c r="G2282" s="16" t="s">
        <v>3641</v>
      </c>
      <c r="H2282" s="231">
        <v>4</v>
      </c>
      <c r="I2282" s="231">
        <v>0</v>
      </c>
      <c r="J2282" s="231">
        <v>0</v>
      </c>
      <c r="K2282" s="231">
        <v>0</v>
      </c>
      <c r="L2282" s="231">
        <v>0</v>
      </c>
      <c r="M2282" s="231">
        <v>0</v>
      </c>
      <c r="N2282" s="231">
        <v>0</v>
      </c>
      <c r="O2282" s="231">
        <v>0</v>
      </c>
      <c r="P2282" s="231">
        <v>0</v>
      </c>
      <c r="Q2282" s="232">
        <v>0</v>
      </c>
      <c r="R2282" s="232">
        <v>0</v>
      </c>
      <c r="S2282" s="232">
        <v>0</v>
      </c>
      <c r="T2282" s="232">
        <v>0</v>
      </c>
      <c r="U2282" s="232">
        <v>0</v>
      </c>
      <c r="V2282" s="232">
        <v>0</v>
      </c>
      <c r="W2282" s="232">
        <v>0</v>
      </c>
      <c r="X2282" s="232">
        <v>0</v>
      </c>
      <c r="Y2282" s="232">
        <v>0</v>
      </c>
      <c r="Z2282" s="233">
        <v>45991</v>
      </c>
      <c r="AA2282" s="234">
        <v>4</v>
      </c>
      <c r="AB2282" s="232">
        <v>0</v>
      </c>
    </row>
    <row r="2283" spans="1:28" x14ac:dyDescent="0.25">
      <c r="A2283" s="16" t="s">
        <v>873</v>
      </c>
      <c r="B2283" s="16" t="s">
        <v>3474</v>
      </c>
      <c r="C2283" s="16" t="s">
        <v>8074</v>
      </c>
      <c r="D2283" s="16" t="s">
        <v>8075</v>
      </c>
      <c r="F2283" s="16" t="s">
        <v>3640</v>
      </c>
      <c r="G2283" s="16" t="s">
        <v>3641</v>
      </c>
      <c r="H2283" s="231">
        <v>2</v>
      </c>
      <c r="I2283" s="231">
        <v>0</v>
      </c>
      <c r="J2283" s="231">
        <v>0</v>
      </c>
      <c r="K2283" s="231">
        <v>0</v>
      </c>
      <c r="L2283" s="231">
        <v>0</v>
      </c>
      <c r="M2283" s="231">
        <v>0</v>
      </c>
      <c r="N2283" s="231">
        <v>0</v>
      </c>
      <c r="O2283" s="231">
        <v>0</v>
      </c>
      <c r="P2283" s="231">
        <v>0</v>
      </c>
      <c r="Q2283" s="232">
        <v>22.22</v>
      </c>
      <c r="R2283" s="232">
        <v>0</v>
      </c>
      <c r="S2283" s="232">
        <v>0</v>
      </c>
      <c r="T2283" s="232">
        <v>0</v>
      </c>
      <c r="U2283" s="232">
        <v>0</v>
      </c>
      <c r="V2283" s="232">
        <v>0</v>
      </c>
      <c r="W2283" s="232">
        <v>0</v>
      </c>
      <c r="X2283" s="232">
        <v>0</v>
      </c>
      <c r="Y2283" s="232">
        <v>0</v>
      </c>
      <c r="Z2283" s="233">
        <v>45991</v>
      </c>
      <c r="AA2283" s="234">
        <v>2</v>
      </c>
      <c r="AB2283" s="232">
        <v>22.22</v>
      </c>
    </row>
    <row r="2284" spans="1:28" x14ac:dyDescent="0.25">
      <c r="A2284" s="16" t="s">
        <v>1059</v>
      </c>
      <c r="B2284" s="16" t="s">
        <v>2893</v>
      </c>
      <c r="C2284" s="16" t="s">
        <v>8076</v>
      </c>
      <c r="D2284" s="16" t="s">
        <v>8077</v>
      </c>
      <c r="F2284" s="16" t="s">
        <v>3640</v>
      </c>
      <c r="G2284" s="16" t="s">
        <v>3641</v>
      </c>
      <c r="H2284" s="231">
        <v>3</v>
      </c>
      <c r="I2284" s="231">
        <v>0</v>
      </c>
      <c r="J2284" s="231">
        <v>0</v>
      </c>
      <c r="K2284" s="231">
        <v>0</v>
      </c>
      <c r="L2284" s="231">
        <v>0</v>
      </c>
      <c r="M2284" s="231">
        <v>0</v>
      </c>
      <c r="N2284" s="231">
        <v>0</v>
      </c>
      <c r="O2284" s="231">
        <v>0</v>
      </c>
      <c r="P2284" s="231">
        <v>0</v>
      </c>
      <c r="Q2284" s="232">
        <v>33.33</v>
      </c>
      <c r="R2284" s="232">
        <v>0</v>
      </c>
      <c r="S2284" s="232">
        <v>0</v>
      </c>
      <c r="T2284" s="232">
        <v>0</v>
      </c>
      <c r="U2284" s="232">
        <v>0</v>
      </c>
      <c r="V2284" s="232">
        <v>0</v>
      </c>
      <c r="W2284" s="232">
        <v>0</v>
      </c>
      <c r="X2284" s="232">
        <v>0</v>
      </c>
      <c r="Y2284" s="232">
        <v>0</v>
      </c>
      <c r="Z2284" s="233">
        <v>45991</v>
      </c>
      <c r="AA2284" s="234">
        <v>3</v>
      </c>
      <c r="AB2284" s="232">
        <v>33.33</v>
      </c>
    </row>
    <row r="2285" spans="1:28" x14ac:dyDescent="0.25">
      <c r="A2285" s="16" t="s">
        <v>873</v>
      </c>
      <c r="B2285" s="16" t="s">
        <v>3474</v>
      </c>
      <c r="C2285" s="16" t="s">
        <v>8076</v>
      </c>
      <c r="D2285" s="16" t="s">
        <v>8077</v>
      </c>
      <c r="F2285" s="16" t="s">
        <v>3640</v>
      </c>
      <c r="G2285" s="16" t="s">
        <v>3641</v>
      </c>
      <c r="H2285" s="231">
        <v>4</v>
      </c>
      <c r="I2285" s="231">
        <v>0</v>
      </c>
      <c r="J2285" s="231">
        <v>0</v>
      </c>
      <c r="K2285" s="231">
        <v>0</v>
      </c>
      <c r="L2285" s="231">
        <v>0</v>
      </c>
      <c r="M2285" s="231">
        <v>0</v>
      </c>
      <c r="N2285" s="231">
        <v>0</v>
      </c>
      <c r="O2285" s="231">
        <v>0</v>
      </c>
      <c r="P2285" s="231">
        <v>0</v>
      </c>
      <c r="Q2285" s="232">
        <v>44.44</v>
      </c>
      <c r="R2285" s="232">
        <v>0</v>
      </c>
      <c r="S2285" s="232">
        <v>0</v>
      </c>
      <c r="T2285" s="232">
        <v>0</v>
      </c>
      <c r="U2285" s="232">
        <v>0</v>
      </c>
      <c r="V2285" s="232">
        <v>0</v>
      </c>
      <c r="W2285" s="232">
        <v>0</v>
      </c>
      <c r="X2285" s="232">
        <v>0</v>
      </c>
      <c r="Y2285" s="232">
        <v>0</v>
      </c>
      <c r="Z2285" s="233">
        <v>45991</v>
      </c>
      <c r="AA2285" s="234">
        <v>4</v>
      </c>
      <c r="AB2285" s="232">
        <v>44.44</v>
      </c>
    </row>
    <row r="2286" spans="1:28" x14ac:dyDescent="0.25">
      <c r="A2286" s="16" t="s">
        <v>1059</v>
      </c>
      <c r="B2286" s="16" t="s">
        <v>2893</v>
      </c>
      <c r="C2286" s="16" t="s">
        <v>8078</v>
      </c>
      <c r="D2286" s="16" t="s">
        <v>8079</v>
      </c>
      <c r="F2286" s="16" t="s">
        <v>3640</v>
      </c>
      <c r="G2286" s="16" t="s">
        <v>3641</v>
      </c>
      <c r="H2286" s="231">
        <v>2</v>
      </c>
      <c r="I2286" s="231">
        <v>0</v>
      </c>
      <c r="J2286" s="231">
        <v>0</v>
      </c>
      <c r="K2286" s="231">
        <v>0</v>
      </c>
      <c r="L2286" s="231">
        <v>0</v>
      </c>
      <c r="M2286" s="231">
        <v>0</v>
      </c>
      <c r="N2286" s="231">
        <v>0</v>
      </c>
      <c r="O2286" s="231">
        <v>0</v>
      </c>
      <c r="P2286" s="231">
        <v>0</v>
      </c>
      <c r="Q2286" s="232">
        <v>0.02</v>
      </c>
      <c r="R2286" s="232">
        <v>0</v>
      </c>
      <c r="S2286" s="232">
        <v>0</v>
      </c>
      <c r="T2286" s="232">
        <v>0</v>
      </c>
      <c r="U2286" s="232">
        <v>0</v>
      </c>
      <c r="V2286" s="232">
        <v>0</v>
      </c>
      <c r="W2286" s="232">
        <v>0</v>
      </c>
      <c r="X2286" s="232">
        <v>0</v>
      </c>
      <c r="Y2286" s="232">
        <v>0</v>
      </c>
      <c r="Z2286" s="233">
        <v>45991</v>
      </c>
      <c r="AA2286" s="234">
        <v>2</v>
      </c>
      <c r="AB2286" s="232">
        <v>0.02</v>
      </c>
    </row>
    <row r="2287" spans="1:28" x14ac:dyDescent="0.25">
      <c r="A2287" s="16" t="s">
        <v>1059</v>
      </c>
      <c r="B2287" s="16" t="s">
        <v>2893</v>
      </c>
      <c r="C2287" s="16" t="s">
        <v>8080</v>
      </c>
      <c r="D2287" s="16" t="s">
        <v>8081</v>
      </c>
      <c r="F2287" s="16" t="s">
        <v>3640</v>
      </c>
      <c r="G2287" s="16" t="s">
        <v>3641</v>
      </c>
      <c r="H2287" s="231">
        <v>4</v>
      </c>
      <c r="I2287" s="231">
        <v>0</v>
      </c>
      <c r="J2287" s="231">
        <v>0</v>
      </c>
      <c r="K2287" s="231">
        <v>0</v>
      </c>
      <c r="L2287" s="231">
        <v>0</v>
      </c>
      <c r="M2287" s="231">
        <v>0</v>
      </c>
      <c r="N2287" s="231">
        <v>0</v>
      </c>
      <c r="O2287" s="231">
        <v>0</v>
      </c>
      <c r="P2287" s="231">
        <v>0</v>
      </c>
      <c r="Q2287" s="232">
        <v>0.04</v>
      </c>
      <c r="R2287" s="232">
        <v>0</v>
      </c>
      <c r="S2287" s="232">
        <v>0</v>
      </c>
      <c r="T2287" s="232">
        <v>0</v>
      </c>
      <c r="U2287" s="232">
        <v>0</v>
      </c>
      <c r="V2287" s="232">
        <v>0</v>
      </c>
      <c r="W2287" s="232">
        <v>0</v>
      </c>
      <c r="X2287" s="232">
        <v>0</v>
      </c>
      <c r="Y2287" s="232">
        <v>0</v>
      </c>
      <c r="Z2287" s="233">
        <v>45991</v>
      </c>
      <c r="AA2287" s="234">
        <v>4</v>
      </c>
      <c r="AB2287" s="232">
        <v>0.04</v>
      </c>
    </row>
    <row r="2288" spans="1:28" x14ac:dyDescent="0.25">
      <c r="A2288" s="16" t="s">
        <v>2253</v>
      </c>
      <c r="B2288" s="16" t="s">
        <v>3348</v>
      </c>
      <c r="C2288" s="16" t="s">
        <v>8082</v>
      </c>
      <c r="D2288" s="16" t="s">
        <v>8083</v>
      </c>
      <c r="F2288" s="16" t="s">
        <v>3640</v>
      </c>
      <c r="G2288" s="16" t="s">
        <v>3641</v>
      </c>
      <c r="H2288" s="231">
        <v>4</v>
      </c>
      <c r="I2288" s="231">
        <v>0</v>
      </c>
      <c r="J2288" s="231">
        <v>0</v>
      </c>
      <c r="K2288" s="231">
        <v>0</v>
      </c>
      <c r="L2288" s="231">
        <v>0</v>
      </c>
      <c r="M2288" s="231">
        <v>0</v>
      </c>
      <c r="N2288" s="231">
        <v>0</v>
      </c>
      <c r="O2288" s="231">
        <v>0</v>
      </c>
      <c r="P2288" s="231">
        <v>0</v>
      </c>
      <c r="Q2288" s="232">
        <v>10.34</v>
      </c>
      <c r="R2288" s="232">
        <v>0</v>
      </c>
      <c r="S2288" s="232">
        <v>0</v>
      </c>
      <c r="T2288" s="232">
        <v>0</v>
      </c>
      <c r="U2288" s="232">
        <v>0</v>
      </c>
      <c r="V2288" s="232">
        <v>0</v>
      </c>
      <c r="W2288" s="232">
        <v>0</v>
      </c>
      <c r="X2288" s="232">
        <v>0</v>
      </c>
      <c r="Y2288" s="232">
        <v>0</v>
      </c>
      <c r="Z2288" s="233">
        <v>45991</v>
      </c>
      <c r="AA2288" s="234">
        <v>4</v>
      </c>
      <c r="AB2288" s="232">
        <v>10.34</v>
      </c>
    </row>
    <row r="2289" spans="1:28" x14ac:dyDescent="0.25">
      <c r="A2289" s="16" t="s">
        <v>1059</v>
      </c>
      <c r="B2289" s="16" t="s">
        <v>2893</v>
      </c>
      <c r="C2289" s="16" t="s">
        <v>8084</v>
      </c>
      <c r="D2289" s="16" t="s">
        <v>8085</v>
      </c>
      <c r="F2289" s="16" t="s">
        <v>3640</v>
      </c>
      <c r="G2289" s="16" t="s">
        <v>3641</v>
      </c>
      <c r="H2289" s="231">
        <v>2</v>
      </c>
      <c r="I2289" s="231">
        <v>0</v>
      </c>
      <c r="J2289" s="231">
        <v>2</v>
      </c>
      <c r="K2289" s="231">
        <v>2</v>
      </c>
      <c r="L2289" s="231">
        <v>0</v>
      </c>
      <c r="M2289" s="231">
        <v>0</v>
      </c>
      <c r="N2289" s="231">
        <v>0</v>
      </c>
      <c r="O2289" s="231">
        <v>0</v>
      </c>
      <c r="P2289" s="231">
        <v>0</v>
      </c>
      <c r="Q2289" s="232">
        <v>0</v>
      </c>
      <c r="R2289" s="232">
        <v>0</v>
      </c>
      <c r="S2289" s="232">
        <v>0</v>
      </c>
      <c r="T2289" s="232">
        <v>0</v>
      </c>
      <c r="U2289" s="232">
        <v>0</v>
      </c>
      <c r="V2289" s="232">
        <v>0</v>
      </c>
      <c r="W2289" s="232">
        <v>0</v>
      </c>
      <c r="X2289" s="232">
        <v>0</v>
      </c>
      <c r="Y2289" s="232">
        <v>0</v>
      </c>
      <c r="Z2289" s="233">
        <v>45991</v>
      </c>
      <c r="AA2289" s="234">
        <v>6</v>
      </c>
      <c r="AB2289" s="232">
        <v>0</v>
      </c>
    </row>
    <row r="2290" spans="1:28" x14ac:dyDescent="0.25">
      <c r="A2290" s="16" t="s">
        <v>873</v>
      </c>
      <c r="B2290" s="16" t="s">
        <v>3474</v>
      </c>
      <c r="C2290" s="16" t="s">
        <v>8086</v>
      </c>
      <c r="D2290" s="16" t="s">
        <v>8087</v>
      </c>
      <c r="F2290" s="16" t="s">
        <v>3640</v>
      </c>
      <c r="G2290" s="16" t="s">
        <v>3641</v>
      </c>
      <c r="H2290" s="231">
        <v>2</v>
      </c>
      <c r="I2290" s="231">
        <v>0</v>
      </c>
      <c r="J2290" s="231">
        <v>0</v>
      </c>
      <c r="K2290" s="231">
        <v>0</v>
      </c>
      <c r="L2290" s="231">
        <v>0</v>
      </c>
      <c r="M2290" s="231">
        <v>0</v>
      </c>
      <c r="N2290" s="231">
        <v>0</v>
      </c>
      <c r="O2290" s="231">
        <v>0</v>
      </c>
      <c r="P2290" s="231">
        <v>0</v>
      </c>
      <c r="Q2290" s="232">
        <v>118.78</v>
      </c>
      <c r="R2290" s="232">
        <v>0</v>
      </c>
      <c r="S2290" s="232">
        <v>0</v>
      </c>
      <c r="T2290" s="232">
        <v>0</v>
      </c>
      <c r="U2290" s="232">
        <v>0</v>
      </c>
      <c r="V2290" s="232">
        <v>0</v>
      </c>
      <c r="W2290" s="232">
        <v>0</v>
      </c>
      <c r="X2290" s="232">
        <v>0</v>
      </c>
      <c r="Y2290" s="232">
        <v>0</v>
      </c>
      <c r="Z2290" s="233">
        <v>45991</v>
      </c>
      <c r="AA2290" s="234">
        <v>2</v>
      </c>
      <c r="AB2290" s="232">
        <v>118.78</v>
      </c>
    </row>
    <row r="2291" spans="1:28" x14ac:dyDescent="0.25">
      <c r="A2291" s="16" t="s">
        <v>1059</v>
      </c>
      <c r="B2291" s="16" t="s">
        <v>2893</v>
      </c>
      <c r="C2291" s="16" t="s">
        <v>8088</v>
      </c>
      <c r="D2291" s="16" t="s">
        <v>8089</v>
      </c>
      <c r="F2291" s="16" t="s">
        <v>3640</v>
      </c>
      <c r="G2291" s="16" t="s">
        <v>3641</v>
      </c>
      <c r="H2291" s="231">
        <v>2</v>
      </c>
      <c r="I2291" s="231">
        <v>0</v>
      </c>
      <c r="J2291" s="231">
        <v>0</v>
      </c>
      <c r="K2291" s="231">
        <v>0</v>
      </c>
      <c r="L2291" s="231">
        <v>0</v>
      </c>
      <c r="M2291" s="231">
        <v>0</v>
      </c>
      <c r="N2291" s="231">
        <v>0</v>
      </c>
      <c r="O2291" s="231">
        <v>0</v>
      </c>
      <c r="P2291" s="231">
        <v>0</v>
      </c>
      <c r="Q2291" s="232">
        <v>0</v>
      </c>
      <c r="R2291" s="232">
        <v>0</v>
      </c>
      <c r="S2291" s="232">
        <v>0</v>
      </c>
      <c r="T2291" s="232">
        <v>0</v>
      </c>
      <c r="U2291" s="232">
        <v>0</v>
      </c>
      <c r="V2291" s="232">
        <v>0</v>
      </c>
      <c r="W2291" s="232">
        <v>0</v>
      </c>
      <c r="X2291" s="232">
        <v>0</v>
      </c>
      <c r="Y2291" s="232">
        <v>0</v>
      </c>
      <c r="Z2291" s="233">
        <v>45991</v>
      </c>
      <c r="AA2291" s="234">
        <v>2</v>
      </c>
      <c r="AB2291" s="232">
        <v>0</v>
      </c>
    </row>
    <row r="2292" spans="1:28" x14ac:dyDescent="0.25">
      <c r="A2292" s="16" t="s">
        <v>1059</v>
      </c>
      <c r="B2292" s="16" t="s">
        <v>2893</v>
      </c>
      <c r="C2292" s="16" t="s">
        <v>8090</v>
      </c>
      <c r="D2292" s="16" t="s">
        <v>8091</v>
      </c>
      <c r="F2292" s="16" t="s">
        <v>3640</v>
      </c>
      <c r="G2292" s="16" t="s">
        <v>3641</v>
      </c>
      <c r="H2292" s="241">
        <v>2</v>
      </c>
      <c r="I2292" s="241">
        <v>0</v>
      </c>
      <c r="J2292" s="241">
        <v>0</v>
      </c>
      <c r="K2292" s="241">
        <v>0</v>
      </c>
      <c r="L2292" s="241">
        <v>0</v>
      </c>
      <c r="M2292" s="241">
        <v>0</v>
      </c>
      <c r="N2292" s="241">
        <v>0</v>
      </c>
      <c r="O2292" s="241">
        <v>0</v>
      </c>
      <c r="P2292" s="241">
        <v>0</v>
      </c>
      <c r="Q2292" s="232">
        <v>0</v>
      </c>
      <c r="R2292" s="232">
        <v>0</v>
      </c>
      <c r="S2292" s="232">
        <v>0</v>
      </c>
      <c r="T2292" s="232">
        <v>0</v>
      </c>
      <c r="U2292" s="232">
        <v>0</v>
      </c>
      <c r="V2292" s="232">
        <v>0</v>
      </c>
      <c r="W2292" s="232">
        <v>0</v>
      </c>
      <c r="X2292" s="232">
        <v>0</v>
      </c>
      <c r="Y2292" s="232">
        <v>0</v>
      </c>
      <c r="Z2292" s="233">
        <v>45991</v>
      </c>
      <c r="AA2292" s="234">
        <v>2</v>
      </c>
      <c r="AB2292" s="232">
        <v>0</v>
      </c>
    </row>
    <row r="2293" spans="1:28" x14ac:dyDescent="0.25">
      <c r="A2293" s="16" t="s">
        <v>2253</v>
      </c>
      <c r="B2293" s="16" t="s">
        <v>3348</v>
      </c>
      <c r="C2293" s="16" t="s">
        <v>8092</v>
      </c>
      <c r="D2293" s="16" t="s">
        <v>8093</v>
      </c>
      <c r="F2293" s="16" t="s">
        <v>3640</v>
      </c>
      <c r="G2293" s="16" t="s">
        <v>3641</v>
      </c>
      <c r="H2293" s="241">
        <v>3</v>
      </c>
      <c r="I2293" s="241">
        <v>0</v>
      </c>
      <c r="J2293" s="241">
        <v>0</v>
      </c>
      <c r="K2293" s="241">
        <v>0</v>
      </c>
      <c r="L2293" s="241">
        <v>0</v>
      </c>
      <c r="M2293" s="241">
        <v>0</v>
      </c>
      <c r="N2293" s="241">
        <v>0</v>
      </c>
      <c r="O2293" s="241">
        <v>0</v>
      </c>
      <c r="P2293" s="241">
        <v>0</v>
      </c>
      <c r="Q2293" s="232">
        <v>0.03</v>
      </c>
      <c r="R2293" s="232">
        <v>0</v>
      </c>
      <c r="S2293" s="232">
        <v>0</v>
      </c>
      <c r="T2293" s="232">
        <v>0</v>
      </c>
      <c r="U2293" s="232">
        <v>0</v>
      </c>
      <c r="V2293" s="232">
        <v>0</v>
      </c>
      <c r="W2293" s="232">
        <v>0</v>
      </c>
      <c r="X2293" s="232">
        <v>0</v>
      </c>
      <c r="Y2293" s="232">
        <v>0</v>
      </c>
      <c r="Z2293" s="233">
        <v>45991</v>
      </c>
      <c r="AA2293" s="234">
        <v>3</v>
      </c>
      <c r="AB2293" s="232">
        <v>0.03</v>
      </c>
    </row>
    <row r="2294" spans="1:28" x14ac:dyDescent="0.25">
      <c r="A2294" s="16" t="s">
        <v>1059</v>
      </c>
      <c r="B2294" s="16" t="s">
        <v>2893</v>
      </c>
      <c r="C2294" s="16" t="s">
        <v>8094</v>
      </c>
      <c r="D2294" s="16" t="s">
        <v>8095</v>
      </c>
      <c r="F2294" s="16" t="s">
        <v>3640</v>
      </c>
      <c r="G2294" s="16" t="s">
        <v>3641</v>
      </c>
      <c r="H2294" s="241">
        <v>2</v>
      </c>
      <c r="I2294" s="241">
        <v>0</v>
      </c>
      <c r="J2294" s="241">
        <v>2</v>
      </c>
      <c r="K2294" s="241">
        <v>2</v>
      </c>
      <c r="L2294" s="241">
        <v>0</v>
      </c>
      <c r="M2294" s="241">
        <v>0</v>
      </c>
      <c r="N2294" s="241">
        <v>0</v>
      </c>
      <c r="O2294" s="241">
        <v>0</v>
      </c>
      <c r="P2294" s="241">
        <v>0</v>
      </c>
      <c r="Q2294" s="232">
        <v>0</v>
      </c>
      <c r="R2294" s="232">
        <v>0</v>
      </c>
      <c r="S2294" s="232">
        <v>0</v>
      </c>
      <c r="T2294" s="232">
        <v>0</v>
      </c>
      <c r="U2294" s="232">
        <v>0</v>
      </c>
      <c r="V2294" s="232">
        <v>0</v>
      </c>
      <c r="W2294" s="232">
        <v>0</v>
      </c>
      <c r="X2294" s="232">
        <v>0</v>
      </c>
      <c r="Y2294" s="232">
        <v>0</v>
      </c>
      <c r="Z2294" s="233">
        <v>45991</v>
      </c>
      <c r="AA2294" s="234">
        <v>6</v>
      </c>
      <c r="AB2294" s="232">
        <v>0</v>
      </c>
    </row>
    <row r="2295" spans="1:28" x14ac:dyDescent="0.25">
      <c r="A2295" s="16" t="s">
        <v>2253</v>
      </c>
      <c r="B2295" s="16" t="s">
        <v>3348</v>
      </c>
      <c r="C2295" s="16" t="s">
        <v>8096</v>
      </c>
      <c r="D2295" s="16" t="s">
        <v>8097</v>
      </c>
      <c r="F2295" t="s">
        <v>3640</v>
      </c>
      <c r="G2295" t="s">
        <v>3641</v>
      </c>
      <c r="H2295" s="241">
        <v>3</v>
      </c>
      <c r="I2295" s="241">
        <v>0</v>
      </c>
      <c r="J2295" s="241">
        <v>0</v>
      </c>
      <c r="K2295" s="241">
        <v>0</v>
      </c>
      <c r="L2295" s="241">
        <v>0</v>
      </c>
      <c r="M2295" s="241">
        <v>0</v>
      </c>
      <c r="N2295" s="241">
        <v>0</v>
      </c>
      <c r="O2295" s="241">
        <v>0</v>
      </c>
      <c r="P2295" s="241">
        <v>0</v>
      </c>
      <c r="Q2295" s="232">
        <v>0.03</v>
      </c>
      <c r="R2295" s="232">
        <v>0</v>
      </c>
      <c r="S2295" s="232">
        <v>0</v>
      </c>
      <c r="T2295" s="232">
        <v>0</v>
      </c>
      <c r="U2295" s="232">
        <v>0</v>
      </c>
      <c r="V2295" s="232">
        <v>0</v>
      </c>
      <c r="W2295" s="232">
        <v>0</v>
      </c>
      <c r="X2295" s="232">
        <v>0</v>
      </c>
      <c r="Y2295" s="232">
        <v>0</v>
      </c>
      <c r="Z2295" s="233">
        <v>45991</v>
      </c>
      <c r="AA2295" s="234">
        <v>3</v>
      </c>
      <c r="AB2295" s="232">
        <v>0.03</v>
      </c>
    </row>
    <row r="2296" spans="1:28" x14ac:dyDescent="0.25">
      <c r="A2296" s="16" t="s">
        <v>873</v>
      </c>
      <c r="B2296" s="16" t="s">
        <v>3474</v>
      </c>
      <c r="C2296" s="16" t="s">
        <v>8096</v>
      </c>
      <c r="D2296" s="16" t="s">
        <v>8097</v>
      </c>
      <c r="F2296" s="16" t="s">
        <v>3640</v>
      </c>
      <c r="G2296" s="16" t="s">
        <v>3641</v>
      </c>
      <c r="H2296" s="241">
        <v>6</v>
      </c>
      <c r="I2296" s="241">
        <v>0</v>
      </c>
      <c r="J2296" s="241">
        <v>0</v>
      </c>
      <c r="K2296" s="241">
        <v>0</v>
      </c>
      <c r="L2296" s="241">
        <v>0</v>
      </c>
      <c r="M2296" s="241">
        <v>0</v>
      </c>
      <c r="N2296" s="241">
        <v>0</v>
      </c>
      <c r="O2296" s="241">
        <v>0</v>
      </c>
      <c r="P2296" s="241">
        <v>0</v>
      </c>
      <c r="Q2296" s="232">
        <v>0.06</v>
      </c>
      <c r="R2296" s="232">
        <v>0</v>
      </c>
      <c r="S2296" s="232">
        <v>0</v>
      </c>
      <c r="T2296" s="232">
        <v>0</v>
      </c>
      <c r="U2296" s="232">
        <v>0</v>
      </c>
      <c r="V2296" s="232">
        <v>0</v>
      </c>
      <c r="W2296" s="232">
        <v>0</v>
      </c>
      <c r="X2296" s="232">
        <v>0</v>
      </c>
      <c r="Y2296" s="232">
        <v>0</v>
      </c>
      <c r="Z2296" s="233">
        <v>45991</v>
      </c>
      <c r="AA2296" s="234">
        <v>6</v>
      </c>
      <c r="AB2296" s="232">
        <v>0.06</v>
      </c>
    </row>
    <row r="2297" spans="1:28" x14ac:dyDescent="0.25">
      <c r="A2297" s="16" t="s">
        <v>1059</v>
      </c>
      <c r="B2297" s="16" t="s">
        <v>2893</v>
      </c>
      <c r="C2297" s="16" t="s">
        <v>8098</v>
      </c>
      <c r="D2297" s="16" t="s">
        <v>8099</v>
      </c>
      <c r="F2297" s="16" t="s">
        <v>3640</v>
      </c>
      <c r="G2297" s="16" t="s">
        <v>3641</v>
      </c>
      <c r="H2297" s="241">
        <v>2</v>
      </c>
      <c r="I2297" s="241">
        <v>0</v>
      </c>
      <c r="J2297" s="241">
        <v>0</v>
      </c>
      <c r="K2297" s="241">
        <v>0</v>
      </c>
      <c r="L2297" s="241">
        <v>0</v>
      </c>
      <c r="M2297" s="241">
        <v>0</v>
      </c>
      <c r="N2297" s="241">
        <v>0</v>
      </c>
      <c r="O2297" s="241">
        <v>0</v>
      </c>
      <c r="P2297" s="241">
        <v>0</v>
      </c>
      <c r="Q2297" s="232">
        <v>0</v>
      </c>
      <c r="R2297" s="232">
        <v>0</v>
      </c>
      <c r="S2297" s="232">
        <v>0</v>
      </c>
      <c r="T2297" s="232">
        <v>0</v>
      </c>
      <c r="U2297" s="232">
        <v>0</v>
      </c>
      <c r="V2297" s="232">
        <v>0</v>
      </c>
      <c r="W2297" s="232">
        <v>0</v>
      </c>
      <c r="X2297" s="232">
        <v>0</v>
      </c>
      <c r="Y2297" s="232">
        <v>0</v>
      </c>
      <c r="Z2297" s="233">
        <v>45991</v>
      </c>
      <c r="AA2297" s="234">
        <v>2</v>
      </c>
      <c r="AB2297" s="232">
        <v>0</v>
      </c>
    </row>
    <row r="2298" spans="1:28" x14ac:dyDescent="0.25">
      <c r="A2298" s="16" t="s">
        <v>873</v>
      </c>
      <c r="B2298" s="16" t="s">
        <v>3474</v>
      </c>
      <c r="C2298" s="16" t="s">
        <v>8100</v>
      </c>
      <c r="D2298" s="16" t="s">
        <v>8101</v>
      </c>
      <c r="F2298" s="16" t="s">
        <v>3640</v>
      </c>
      <c r="G2298" s="16" t="s">
        <v>3641</v>
      </c>
      <c r="H2298" s="241">
        <v>2</v>
      </c>
      <c r="I2298" s="241">
        <v>0</v>
      </c>
      <c r="J2298" s="241">
        <v>0</v>
      </c>
      <c r="K2298" s="241">
        <v>0</v>
      </c>
      <c r="L2298" s="241">
        <v>0</v>
      </c>
      <c r="M2298" s="241">
        <v>0</v>
      </c>
      <c r="N2298" s="241">
        <v>0</v>
      </c>
      <c r="O2298" s="241">
        <v>0</v>
      </c>
      <c r="P2298" s="241">
        <v>0</v>
      </c>
      <c r="Q2298" s="232">
        <v>22.22</v>
      </c>
      <c r="R2298" s="232">
        <v>0</v>
      </c>
      <c r="S2298" s="232">
        <v>0</v>
      </c>
      <c r="T2298" s="232">
        <v>0</v>
      </c>
      <c r="U2298" s="232">
        <v>0</v>
      </c>
      <c r="V2298" s="232">
        <v>0</v>
      </c>
      <c r="W2298" s="232">
        <v>0</v>
      </c>
      <c r="X2298" s="232">
        <v>0</v>
      </c>
      <c r="Y2298" s="232">
        <v>0</v>
      </c>
      <c r="Z2298" s="233">
        <v>45991</v>
      </c>
      <c r="AA2298" s="234">
        <v>2</v>
      </c>
      <c r="AB2298" s="232">
        <v>22.22</v>
      </c>
    </row>
    <row r="2299" spans="1:28" x14ac:dyDescent="0.25">
      <c r="A2299" s="16" t="s">
        <v>1059</v>
      </c>
      <c r="B2299" s="16" t="s">
        <v>2893</v>
      </c>
      <c r="C2299" s="16" t="s">
        <v>8102</v>
      </c>
      <c r="D2299" s="16" t="s">
        <v>8103</v>
      </c>
      <c r="F2299" s="16" t="s">
        <v>3640</v>
      </c>
      <c r="G2299" s="16" t="s">
        <v>3641</v>
      </c>
      <c r="H2299" s="241">
        <v>2</v>
      </c>
      <c r="I2299" s="241">
        <v>0</v>
      </c>
      <c r="J2299" s="241">
        <v>0</v>
      </c>
      <c r="K2299" s="241">
        <v>0</v>
      </c>
      <c r="L2299" s="241">
        <v>0</v>
      </c>
      <c r="M2299" s="241">
        <v>0</v>
      </c>
      <c r="N2299" s="241">
        <v>0</v>
      </c>
      <c r="O2299" s="241">
        <v>0</v>
      </c>
      <c r="P2299" s="241">
        <v>0</v>
      </c>
      <c r="Q2299" s="232">
        <v>0</v>
      </c>
      <c r="R2299" s="232">
        <v>0</v>
      </c>
      <c r="S2299" s="232">
        <v>0</v>
      </c>
      <c r="T2299" s="232">
        <v>0</v>
      </c>
      <c r="U2299" s="232">
        <v>0</v>
      </c>
      <c r="V2299" s="232">
        <v>0</v>
      </c>
      <c r="W2299" s="232">
        <v>0</v>
      </c>
      <c r="X2299" s="232">
        <v>0</v>
      </c>
      <c r="Y2299" s="232">
        <v>0</v>
      </c>
      <c r="Z2299" s="233">
        <v>45991</v>
      </c>
      <c r="AA2299" s="234">
        <v>2</v>
      </c>
      <c r="AB2299" s="232">
        <v>0</v>
      </c>
    </row>
    <row r="2300" spans="1:28" x14ac:dyDescent="0.25">
      <c r="A2300" s="16" t="s">
        <v>1059</v>
      </c>
      <c r="B2300" s="16" t="s">
        <v>2893</v>
      </c>
      <c r="C2300" s="16" t="s">
        <v>8104</v>
      </c>
      <c r="D2300" s="16" t="s">
        <v>8105</v>
      </c>
      <c r="F2300" s="16" t="s">
        <v>3640</v>
      </c>
      <c r="G2300" s="16" t="s">
        <v>3641</v>
      </c>
      <c r="H2300" s="241">
        <v>2</v>
      </c>
      <c r="I2300" s="241">
        <v>0</v>
      </c>
      <c r="J2300" s="241">
        <v>0</v>
      </c>
      <c r="K2300" s="241">
        <v>0</v>
      </c>
      <c r="L2300" s="241">
        <v>0</v>
      </c>
      <c r="M2300" s="241">
        <v>0</v>
      </c>
      <c r="N2300" s="241">
        <v>0</v>
      </c>
      <c r="O2300" s="241">
        <v>0</v>
      </c>
      <c r="P2300" s="241">
        <v>0</v>
      </c>
      <c r="Q2300" s="232">
        <v>0</v>
      </c>
      <c r="R2300" s="232">
        <v>0</v>
      </c>
      <c r="S2300" s="232">
        <v>0</v>
      </c>
      <c r="T2300" s="232">
        <v>0</v>
      </c>
      <c r="U2300" s="232">
        <v>0</v>
      </c>
      <c r="V2300" s="232">
        <v>0</v>
      </c>
      <c r="W2300" s="232">
        <v>0</v>
      </c>
      <c r="X2300" s="232">
        <v>0</v>
      </c>
      <c r="Y2300" s="232">
        <v>0</v>
      </c>
      <c r="Z2300" s="233">
        <v>45991</v>
      </c>
      <c r="AA2300" s="234">
        <v>2</v>
      </c>
      <c r="AB2300" s="232">
        <v>0</v>
      </c>
    </row>
    <row r="2301" spans="1:28" x14ac:dyDescent="0.25">
      <c r="A2301" s="16" t="s">
        <v>1059</v>
      </c>
      <c r="B2301" s="16" t="s">
        <v>2893</v>
      </c>
      <c r="C2301" s="16" t="s">
        <v>8106</v>
      </c>
      <c r="D2301" s="16" t="s">
        <v>8107</v>
      </c>
      <c r="E2301" s="16"/>
      <c r="F2301" s="16" t="s">
        <v>3640</v>
      </c>
      <c r="G2301" s="16" t="s">
        <v>3641</v>
      </c>
      <c r="H2301" s="241">
        <v>4</v>
      </c>
      <c r="I2301" s="241">
        <v>0</v>
      </c>
      <c r="J2301" s="241">
        <v>0</v>
      </c>
      <c r="K2301" s="241">
        <v>0</v>
      </c>
      <c r="L2301" s="241">
        <v>0</v>
      </c>
      <c r="M2301" s="241">
        <v>0</v>
      </c>
      <c r="N2301" s="241">
        <v>0</v>
      </c>
      <c r="O2301" s="241">
        <v>0</v>
      </c>
      <c r="P2301" s="241">
        <v>0</v>
      </c>
      <c r="Q2301" s="232">
        <v>0.04</v>
      </c>
      <c r="R2301" s="232">
        <v>0</v>
      </c>
      <c r="S2301" s="232">
        <v>0</v>
      </c>
      <c r="T2301" s="232">
        <v>0</v>
      </c>
      <c r="U2301" s="232">
        <v>0</v>
      </c>
      <c r="V2301" s="232">
        <v>0</v>
      </c>
      <c r="W2301" s="232">
        <v>0</v>
      </c>
      <c r="X2301" s="232">
        <v>0</v>
      </c>
      <c r="Y2301" s="232">
        <v>0</v>
      </c>
      <c r="Z2301" s="233">
        <v>45991</v>
      </c>
      <c r="AA2301" s="234">
        <v>4</v>
      </c>
      <c r="AB2301" s="232">
        <v>0.04</v>
      </c>
    </row>
    <row r="2302" spans="1:28" x14ac:dyDescent="0.25">
      <c r="A2302" s="16" t="s">
        <v>1059</v>
      </c>
      <c r="B2302" s="16" t="s">
        <v>2893</v>
      </c>
      <c r="C2302" s="16" t="s">
        <v>8108</v>
      </c>
      <c r="D2302" s="16" t="s">
        <v>8109</v>
      </c>
      <c r="F2302" s="16" t="s">
        <v>3640</v>
      </c>
      <c r="G2302" s="16" t="s">
        <v>3641</v>
      </c>
      <c r="H2302" s="241">
        <v>2</v>
      </c>
      <c r="I2302" s="241">
        <v>0</v>
      </c>
      <c r="J2302" s="241">
        <v>0</v>
      </c>
      <c r="K2302" s="241">
        <v>0</v>
      </c>
      <c r="L2302" s="241">
        <v>0</v>
      </c>
      <c r="M2302" s="241">
        <v>0</v>
      </c>
      <c r="N2302" s="241">
        <v>0</v>
      </c>
      <c r="O2302" s="241">
        <v>0</v>
      </c>
      <c r="P2302" s="241">
        <v>0</v>
      </c>
      <c r="Q2302" s="232">
        <v>0.02</v>
      </c>
      <c r="R2302" s="232">
        <v>0</v>
      </c>
      <c r="S2302" s="232">
        <v>0</v>
      </c>
      <c r="T2302" s="232">
        <v>0</v>
      </c>
      <c r="U2302" s="232">
        <v>0</v>
      </c>
      <c r="V2302" s="232">
        <v>0</v>
      </c>
      <c r="W2302" s="232">
        <v>0</v>
      </c>
      <c r="X2302" s="232">
        <v>0</v>
      </c>
      <c r="Y2302" s="232">
        <v>0</v>
      </c>
      <c r="Z2302" s="233">
        <v>45991</v>
      </c>
      <c r="AA2302" s="234">
        <v>2</v>
      </c>
      <c r="AB2302" s="232">
        <v>0.02</v>
      </c>
    </row>
    <row r="2303" spans="1:28" x14ac:dyDescent="0.25">
      <c r="A2303" s="16" t="s">
        <v>1059</v>
      </c>
      <c r="B2303" s="16" t="s">
        <v>2893</v>
      </c>
      <c r="C2303" s="16" t="s">
        <v>8110</v>
      </c>
      <c r="D2303" s="16" t="s">
        <v>8111</v>
      </c>
      <c r="F2303" s="16" t="s">
        <v>3640</v>
      </c>
      <c r="G2303" s="16" t="s">
        <v>3641</v>
      </c>
      <c r="H2303" s="241">
        <v>2</v>
      </c>
      <c r="I2303" s="241">
        <v>0</v>
      </c>
      <c r="J2303" s="241">
        <v>0</v>
      </c>
      <c r="K2303" s="241">
        <v>0</v>
      </c>
      <c r="L2303" s="241">
        <v>0</v>
      </c>
      <c r="M2303" s="241">
        <v>0</v>
      </c>
      <c r="N2303" s="241">
        <v>0</v>
      </c>
      <c r="O2303" s="241">
        <v>0</v>
      </c>
      <c r="P2303" s="241">
        <v>0</v>
      </c>
      <c r="Q2303" s="232">
        <v>0</v>
      </c>
      <c r="R2303" s="232">
        <v>0</v>
      </c>
      <c r="S2303" s="232">
        <v>0</v>
      </c>
      <c r="T2303" s="232">
        <v>0</v>
      </c>
      <c r="U2303" s="232">
        <v>0</v>
      </c>
      <c r="V2303" s="232">
        <v>0</v>
      </c>
      <c r="W2303" s="232">
        <v>0</v>
      </c>
      <c r="X2303" s="232">
        <v>0</v>
      </c>
      <c r="Y2303" s="232">
        <v>0</v>
      </c>
      <c r="Z2303" s="233">
        <v>45991</v>
      </c>
      <c r="AA2303" s="234">
        <v>2</v>
      </c>
      <c r="AB2303" s="232">
        <v>0</v>
      </c>
    </row>
    <row r="2304" spans="1:28" x14ac:dyDescent="0.25">
      <c r="A2304" s="16" t="s">
        <v>1059</v>
      </c>
      <c r="B2304" s="16" t="s">
        <v>2893</v>
      </c>
      <c r="C2304" s="16" t="s">
        <v>8112</v>
      </c>
      <c r="D2304" s="16" t="s">
        <v>8113</v>
      </c>
      <c r="F2304" s="16" t="s">
        <v>3640</v>
      </c>
      <c r="G2304" s="16" t="s">
        <v>3641</v>
      </c>
      <c r="H2304" s="241">
        <v>2</v>
      </c>
      <c r="I2304" s="241">
        <v>0</v>
      </c>
      <c r="J2304" s="241">
        <v>0</v>
      </c>
      <c r="K2304" s="241">
        <v>0</v>
      </c>
      <c r="L2304" s="241">
        <v>0</v>
      </c>
      <c r="M2304" s="241">
        <v>0</v>
      </c>
      <c r="N2304" s="241">
        <v>0</v>
      </c>
      <c r="O2304" s="241">
        <v>0</v>
      </c>
      <c r="P2304" s="241">
        <v>0</v>
      </c>
      <c r="Q2304" s="232">
        <v>0</v>
      </c>
      <c r="R2304" s="232">
        <v>0</v>
      </c>
      <c r="S2304" s="232">
        <v>0</v>
      </c>
      <c r="T2304" s="232">
        <v>0</v>
      </c>
      <c r="U2304" s="232">
        <v>0</v>
      </c>
      <c r="V2304" s="232">
        <v>0</v>
      </c>
      <c r="W2304" s="232">
        <v>0</v>
      </c>
      <c r="X2304" s="232">
        <v>0</v>
      </c>
      <c r="Y2304" s="232">
        <v>0</v>
      </c>
      <c r="Z2304" s="233">
        <v>45991</v>
      </c>
      <c r="AA2304" s="234">
        <v>2</v>
      </c>
      <c r="AB2304" s="232">
        <v>0</v>
      </c>
    </row>
    <row r="2305" spans="1:28" x14ac:dyDescent="0.25">
      <c r="A2305" s="16" t="s">
        <v>1059</v>
      </c>
      <c r="B2305" s="16" t="s">
        <v>2893</v>
      </c>
      <c r="C2305" s="16" t="s">
        <v>8114</v>
      </c>
      <c r="D2305" s="16" t="s">
        <v>8115</v>
      </c>
      <c r="F2305" s="16" t="s">
        <v>3640</v>
      </c>
      <c r="G2305" s="16" t="s">
        <v>3641</v>
      </c>
      <c r="H2305" s="241">
        <v>2</v>
      </c>
      <c r="I2305" s="241">
        <v>0</v>
      </c>
      <c r="J2305" s="241">
        <v>0</v>
      </c>
      <c r="K2305" s="241">
        <v>0</v>
      </c>
      <c r="L2305" s="241">
        <v>0</v>
      </c>
      <c r="M2305" s="241">
        <v>0</v>
      </c>
      <c r="N2305" s="241">
        <v>0</v>
      </c>
      <c r="O2305" s="241">
        <v>0</v>
      </c>
      <c r="P2305" s="241">
        <v>0</v>
      </c>
      <c r="Q2305" s="232">
        <v>0</v>
      </c>
      <c r="R2305" s="232">
        <v>0</v>
      </c>
      <c r="S2305" s="232">
        <v>0</v>
      </c>
      <c r="T2305" s="232">
        <v>0</v>
      </c>
      <c r="U2305" s="232">
        <v>0</v>
      </c>
      <c r="V2305" s="232">
        <v>0</v>
      </c>
      <c r="W2305" s="232">
        <v>0</v>
      </c>
      <c r="X2305" s="232">
        <v>0</v>
      </c>
      <c r="Y2305" s="232">
        <v>0</v>
      </c>
      <c r="Z2305" s="233">
        <v>45991</v>
      </c>
      <c r="AA2305" s="234">
        <v>2</v>
      </c>
      <c r="AB2305" s="232">
        <v>0</v>
      </c>
    </row>
    <row r="2306" spans="1:28" x14ac:dyDescent="0.25">
      <c r="A2306" s="16" t="s">
        <v>1059</v>
      </c>
      <c r="B2306" s="16" t="s">
        <v>2893</v>
      </c>
      <c r="C2306" s="16" t="s">
        <v>8116</v>
      </c>
      <c r="D2306" s="16" t="s">
        <v>8117</v>
      </c>
      <c r="E2306" s="16"/>
      <c r="F2306" s="16" t="s">
        <v>3640</v>
      </c>
      <c r="G2306" s="16" t="s">
        <v>3641</v>
      </c>
      <c r="H2306" s="241">
        <v>2</v>
      </c>
      <c r="I2306" s="241">
        <v>0</v>
      </c>
      <c r="J2306" s="241">
        <v>0</v>
      </c>
      <c r="K2306" s="241">
        <v>0</v>
      </c>
      <c r="L2306" s="241">
        <v>0</v>
      </c>
      <c r="M2306" s="241">
        <v>0</v>
      </c>
      <c r="N2306" s="241">
        <v>0</v>
      </c>
      <c r="O2306" s="241">
        <v>0</v>
      </c>
      <c r="P2306" s="241">
        <v>0</v>
      </c>
      <c r="Q2306" s="232">
        <v>22.22</v>
      </c>
      <c r="R2306" s="232">
        <v>0</v>
      </c>
      <c r="S2306" s="232">
        <v>0</v>
      </c>
      <c r="T2306" s="232">
        <v>0</v>
      </c>
      <c r="U2306" s="232">
        <v>0</v>
      </c>
      <c r="V2306" s="232">
        <v>0</v>
      </c>
      <c r="W2306" s="232">
        <v>0</v>
      </c>
      <c r="X2306" s="232">
        <v>0</v>
      </c>
      <c r="Y2306" s="232">
        <v>0</v>
      </c>
      <c r="Z2306" s="233">
        <v>45991</v>
      </c>
      <c r="AA2306" s="234">
        <v>2</v>
      </c>
      <c r="AB2306" s="232">
        <v>22.22</v>
      </c>
    </row>
    <row r="2307" spans="1:28" x14ac:dyDescent="0.25">
      <c r="A2307" s="16" t="s">
        <v>873</v>
      </c>
      <c r="B2307" s="16" t="s">
        <v>3474</v>
      </c>
      <c r="C2307" s="16" t="s">
        <v>8116</v>
      </c>
      <c r="D2307" s="16" t="s">
        <v>8117</v>
      </c>
      <c r="E2307" s="16"/>
      <c r="F2307" s="16" t="s">
        <v>3640</v>
      </c>
      <c r="G2307" s="16" t="s">
        <v>3641</v>
      </c>
      <c r="H2307" s="241">
        <v>1</v>
      </c>
      <c r="I2307" s="241">
        <v>0</v>
      </c>
      <c r="J2307" s="241">
        <v>0</v>
      </c>
      <c r="K2307" s="241">
        <v>0</v>
      </c>
      <c r="L2307" s="241">
        <v>0</v>
      </c>
      <c r="M2307" s="241">
        <v>0</v>
      </c>
      <c r="N2307" s="241">
        <v>0</v>
      </c>
      <c r="O2307" s="241">
        <v>0</v>
      </c>
      <c r="P2307" s="241">
        <v>0</v>
      </c>
      <c r="Q2307" s="232">
        <v>11.11</v>
      </c>
      <c r="R2307" s="232">
        <v>0</v>
      </c>
      <c r="S2307" s="232">
        <v>0</v>
      </c>
      <c r="T2307" s="232">
        <v>0</v>
      </c>
      <c r="U2307" s="232">
        <v>0</v>
      </c>
      <c r="V2307" s="232">
        <v>0</v>
      </c>
      <c r="W2307" s="232">
        <v>0</v>
      </c>
      <c r="X2307" s="232">
        <v>0</v>
      </c>
      <c r="Y2307" s="232">
        <v>0</v>
      </c>
      <c r="Z2307" s="233">
        <v>45991</v>
      </c>
      <c r="AA2307" s="234">
        <v>1</v>
      </c>
      <c r="AB2307" s="232">
        <v>11.11</v>
      </c>
    </row>
    <row r="2308" spans="1:28" x14ac:dyDescent="0.25">
      <c r="A2308" s="16" t="s">
        <v>1059</v>
      </c>
      <c r="B2308" s="16" t="s">
        <v>2893</v>
      </c>
      <c r="C2308" s="16" t="s">
        <v>8118</v>
      </c>
      <c r="D2308" s="16" t="s">
        <v>8119</v>
      </c>
      <c r="F2308" s="16" t="s">
        <v>3640</v>
      </c>
      <c r="G2308" s="16" t="s">
        <v>3641</v>
      </c>
      <c r="H2308" s="241">
        <v>2</v>
      </c>
      <c r="I2308" s="241">
        <v>0</v>
      </c>
      <c r="J2308" s="241">
        <v>0</v>
      </c>
      <c r="K2308" s="241">
        <v>0</v>
      </c>
      <c r="L2308" s="241">
        <v>0</v>
      </c>
      <c r="M2308" s="241">
        <v>0</v>
      </c>
      <c r="N2308" s="241">
        <v>0</v>
      </c>
      <c r="O2308" s="241">
        <v>0</v>
      </c>
      <c r="P2308" s="241">
        <v>0</v>
      </c>
      <c r="Q2308" s="232">
        <v>0.02</v>
      </c>
      <c r="R2308" s="232">
        <v>0</v>
      </c>
      <c r="S2308" s="232">
        <v>0</v>
      </c>
      <c r="T2308" s="232">
        <v>0</v>
      </c>
      <c r="U2308" s="232">
        <v>0</v>
      </c>
      <c r="V2308" s="232">
        <v>0</v>
      </c>
      <c r="W2308" s="232">
        <v>0</v>
      </c>
      <c r="X2308" s="232">
        <v>0</v>
      </c>
      <c r="Y2308" s="232">
        <v>0</v>
      </c>
      <c r="Z2308" s="233">
        <v>45991</v>
      </c>
      <c r="AA2308" s="234">
        <v>2</v>
      </c>
      <c r="AB2308" s="232">
        <v>0.02</v>
      </c>
    </row>
    <row r="2309" spans="1:28" x14ac:dyDescent="0.25">
      <c r="A2309" s="16" t="s">
        <v>1059</v>
      </c>
      <c r="B2309" s="16" t="s">
        <v>2893</v>
      </c>
      <c r="C2309" s="16" t="s">
        <v>8120</v>
      </c>
      <c r="D2309" s="16" t="s">
        <v>8121</v>
      </c>
      <c r="F2309" s="16" t="s">
        <v>3640</v>
      </c>
      <c r="G2309" s="16" t="s">
        <v>3641</v>
      </c>
      <c r="H2309" s="241">
        <v>2</v>
      </c>
      <c r="I2309" s="241">
        <v>0</v>
      </c>
      <c r="J2309" s="241">
        <v>0</v>
      </c>
      <c r="K2309" s="241">
        <v>0</v>
      </c>
      <c r="L2309" s="241">
        <v>0</v>
      </c>
      <c r="M2309" s="241">
        <v>0</v>
      </c>
      <c r="N2309" s="241">
        <v>0</v>
      </c>
      <c r="O2309" s="241">
        <v>0</v>
      </c>
      <c r="P2309" s="241">
        <v>0</v>
      </c>
      <c r="Q2309" s="232">
        <v>0</v>
      </c>
      <c r="R2309" s="232">
        <v>0</v>
      </c>
      <c r="S2309" s="232">
        <v>0</v>
      </c>
      <c r="T2309" s="232">
        <v>0</v>
      </c>
      <c r="U2309" s="232">
        <v>0</v>
      </c>
      <c r="V2309" s="232">
        <v>0</v>
      </c>
      <c r="W2309" s="232">
        <v>0</v>
      </c>
      <c r="X2309" s="232">
        <v>0</v>
      </c>
      <c r="Y2309" s="232">
        <v>0</v>
      </c>
      <c r="Z2309" s="233">
        <v>45991</v>
      </c>
      <c r="AA2309" s="234">
        <v>2</v>
      </c>
      <c r="AB2309" s="232">
        <v>0</v>
      </c>
    </row>
    <row r="2310" spans="1:28" x14ac:dyDescent="0.25">
      <c r="A2310" s="16" t="s">
        <v>1059</v>
      </c>
      <c r="B2310" s="16" t="s">
        <v>2893</v>
      </c>
      <c r="C2310" s="16" t="s">
        <v>8122</v>
      </c>
      <c r="D2310" s="16" t="s">
        <v>8123</v>
      </c>
      <c r="F2310" s="16" t="s">
        <v>3640</v>
      </c>
      <c r="G2310" s="16" t="s">
        <v>3641</v>
      </c>
      <c r="H2310" s="241">
        <v>2</v>
      </c>
      <c r="I2310" s="241">
        <v>0</v>
      </c>
      <c r="J2310" s="241">
        <v>0</v>
      </c>
      <c r="K2310" s="241">
        <v>0</v>
      </c>
      <c r="L2310" s="241">
        <v>0</v>
      </c>
      <c r="M2310" s="241">
        <v>0</v>
      </c>
      <c r="N2310" s="241">
        <v>0</v>
      </c>
      <c r="O2310" s="241">
        <v>0</v>
      </c>
      <c r="P2310" s="241">
        <v>0</v>
      </c>
      <c r="Q2310" s="232">
        <v>0</v>
      </c>
      <c r="R2310" s="232">
        <v>0</v>
      </c>
      <c r="S2310" s="232">
        <v>0</v>
      </c>
      <c r="T2310" s="232">
        <v>0</v>
      </c>
      <c r="U2310" s="232">
        <v>0</v>
      </c>
      <c r="V2310" s="232">
        <v>0</v>
      </c>
      <c r="W2310" s="232">
        <v>0</v>
      </c>
      <c r="X2310" s="232">
        <v>0</v>
      </c>
      <c r="Y2310" s="232">
        <v>0</v>
      </c>
      <c r="Z2310" s="233">
        <v>45991</v>
      </c>
      <c r="AA2310" s="234">
        <v>2</v>
      </c>
      <c r="AB2310" s="232">
        <v>0</v>
      </c>
    </row>
    <row r="2311" spans="1:28" x14ac:dyDescent="0.25">
      <c r="A2311" s="16" t="s">
        <v>1059</v>
      </c>
      <c r="B2311" s="16" t="s">
        <v>2893</v>
      </c>
      <c r="C2311" s="16" t="s">
        <v>8124</v>
      </c>
      <c r="D2311" s="16" t="s">
        <v>8125</v>
      </c>
      <c r="E2311" s="16"/>
      <c r="F2311" s="16" t="s">
        <v>3640</v>
      </c>
      <c r="G2311" s="16" t="s">
        <v>3641</v>
      </c>
      <c r="H2311" s="241">
        <v>2</v>
      </c>
      <c r="I2311" s="241">
        <v>0</v>
      </c>
      <c r="J2311" s="241">
        <v>0</v>
      </c>
      <c r="K2311" s="241">
        <v>0</v>
      </c>
      <c r="L2311" s="241">
        <v>0</v>
      </c>
      <c r="M2311" s="241">
        <v>0</v>
      </c>
      <c r="N2311" s="241">
        <v>0</v>
      </c>
      <c r="O2311" s="241">
        <v>0</v>
      </c>
      <c r="P2311" s="241">
        <v>0</v>
      </c>
      <c r="Q2311" s="232">
        <v>0</v>
      </c>
      <c r="R2311" s="232">
        <v>0</v>
      </c>
      <c r="S2311" s="232">
        <v>0</v>
      </c>
      <c r="T2311" s="232">
        <v>0</v>
      </c>
      <c r="U2311" s="232">
        <v>0</v>
      </c>
      <c r="V2311" s="232">
        <v>0</v>
      </c>
      <c r="W2311" s="232">
        <v>0</v>
      </c>
      <c r="X2311" s="232">
        <v>0</v>
      </c>
      <c r="Y2311" s="232">
        <v>0</v>
      </c>
      <c r="Z2311" s="233">
        <v>45991</v>
      </c>
      <c r="AA2311" s="234">
        <v>2</v>
      </c>
      <c r="AB2311" s="232">
        <v>0</v>
      </c>
    </row>
    <row r="2312" spans="1:28" x14ac:dyDescent="0.25">
      <c r="A2312" s="16" t="s">
        <v>1059</v>
      </c>
      <c r="B2312" s="16" t="s">
        <v>2893</v>
      </c>
      <c r="C2312" s="16" t="s">
        <v>8126</v>
      </c>
      <c r="D2312" s="16" t="s">
        <v>8127</v>
      </c>
      <c r="F2312" s="16" t="s">
        <v>3640</v>
      </c>
      <c r="G2312" s="16" t="s">
        <v>3641</v>
      </c>
      <c r="H2312" s="241">
        <v>5</v>
      </c>
      <c r="I2312" s="241">
        <v>0</v>
      </c>
      <c r="J2312" s="241">
        <v>0</v>
      </c>
      <c r="K2312" s="241">
        <v>0</v>
      </c>
      <c r="L2312" s="241">
        <v>0</v>
      </c>
      <c r="M2312" s="241">
        <v>0</v>
      </c>
      <c r="N2312" s="241">
        <v>0</v>
      </c>
      <c r="O2312" s="241">
        <v>0</v>
      </c>
      <c r="P2312" s="241">
        <v>0</v>
      </c>
      <c r="Q2312" s="232">
        <v>0</v>
      </c>
      <c r="R2312" s="232">
        <v>0</v>
      </c>
      <c r="S2312" s="232">
        <v>0</v>
      </c>
      <c r="T2312" s="232">
        <v>0</v>
      </c>
      <c r="U2312" s="232">
        <v>0</v>
      </c>
      <c r="V2312" s="232">
        <v>0</v>
      </c>
      <c r="W2312" s="232">
        <v>0</v>
      </c>
      <c r="X2312" s="232">
        <v>0</v>
      </c>
      <c r="Y2312" s="232">
        <v>0</v>
      </c>
      <c r="Z2312" s="233">
        <v>45991</v>
      </c>
      <c r="AA2312" s="234">
        <v>5</v>
      </c>
      <c r="AB2312" s="232">
        <v>0</v>
      </c>
    </row>
    <row r="2313" spans="1:28" x14ac:dyDescent="0.25">
      <c r="A2313" s="16" t="s">
        <v>1059</v>
      </c>
      <c r="B2313" s="16" t="s">
        <v>2893</v>
      </c>
      <c r="C2313" s="16" t="s">
        <v>8128</v>
      </c>
      <c r="D2313" s="16" t="s">
        <v>8129</v>
      </c>
      <c r="F2313" s="16" t="s">
        <v>3640</v>
      </c>
      <c r="G2313" s="16" t="s">
        <v>3641</v>
      </c>
      <c r="H2313" s="241">
        <v>2</v>
      </c>
      <c r="I2313" s="241">
        <v>0</v>
      </c>
      <c r="J2313" s="241">
        <v>0</v>
      </c>
      <c r="K2313" s="241">
        <v>0</v>
      </c>
      <c r="L2313" s="241">
        <v>0</v>
      </c>
      <c r="M2313" s="241">
        <v>0</v>
      </c>
      <c r="N2313" s="241">
        <v>0</v>
      </c>
      <c r="O2313" s="241">
        <v>0</v>
      </c>
      <c r="P2313" s="241">
        <v>0</v>
      </c>
      <c r="Q2313" s="232">
        <v>0.02</v>
      </c>
      <c r="R2313" s="232">
        <v>0</v>
      </c>
      <c r="S2313" s="232">
        <v>0</v>
      </c>
      <c r="T2313" s="232">
        <v>0</v>
      </c>
      <c r="U2313" s="232">
        <v>0</v>
      </c>
      <c r="V2313" s="232">
        <v>0</v>
      </c>
      <c r="W2313" s="232">
        <v>0</v>
      </c>
      <c r="X2313" s="232">
        <v>0</v>
      </c>
      <c r="Y2313" s="232">
        <v>0</v>
      </c>
      <c r="Z2313" s="233">
        <v>45991</v>
      </c>
      <c r="AA2313" s="234">
        <v>2</v>
      </c>
      <c r="AB2313" s="232">
        <v>0.02</v>
      </c>
    </row>
    <row r="2314" spans="1:28" x14ac:dyDescent="0.25">
      <c r="A2314" s="16" t="s">
        <v>1059</v>
      </c>
      <c r="B2314" s="16" t="s">
        <v>2893</v>
      </c>
      <c r="C2314" s="16" t="s">
        <v>8130</v>
      </c>
      <c r="D2314" s="16" t="s">
        <v>8131</v>
      </c>
      <c r="F2314" s="16" t="s">
        <v>3640</v>
      </c>
      <c r="G2314" s="16" t="s">
        <v>3641</v>
      </c>
      <c r="H2314" s="241">
        <v>6</v>
      </c>
      <c r="I2314" s="241">
        <v>0</v>
      </c>
      <c r="J2314" s="241">
        <v>0</v>
      </c>
      <c r="K2314" s="241">
        <v>0</v>
      </c>
      <c r="L2314" s="241">
        <v>0</v>
      </c>
      <c r="M2314" s="241">
        <v>0</v>
      </c>
      <c r="N2314" s="241">
        <v>0</v>
      </c>
      <c r="O2314" s="241">
        <v>0</v>
      </c>
      <c r="P2314" s="241">
        <v>0</v>
      </c>
      <c r="Q2314" s="232">
        <v>0.06</v>
      </c>
      <c r="R2314" s="232">
        <v>0</v>
      </c>
      <c r="S2314" s="232">
        <v>0</v>
      </c>
      <c r="T2314" s="232">
        <v>0</v>
      </c>
      <c r="U2314" s="232">
        <v>0</v>
      </c>
      <c r="V2314" s="232">
        <v>0</v>
      </c>
      <c r="W2314" s="232">
        <v>0</v>
      </c>
      <c r="X2314" s="232">
        <v>0</v>
      </c>
      <c r="Y2314" s="232">
        <v>0</v>
      </c>
      <c r="Z2314" s="233">
        <v>45991</v>
      </c>
      <c r="AA2314" s="234">
        <v>6</v>
      </c>
      <c r="AB2314" s="232">
        <v>0.06</v>
      </c>
    </row>
    <row r="2315" spans="1:28" x14ac:dyDescent="0.25">
      <c r="A2315" s="16" t="s">
        <v>1059</v>
      </c>
      <c r="B2315" s="16" t="s">
        <v>2893</v>
      </c>
      <c r="C2315" s="16" t="s">
        <v>8132</v>
      </c>
      <c r="D2315" s="16" t="s">
        <v>8133</v>
      </c>
      <c r="F2315" s="16" t="s">
        <v>3640</v>
      </c>
      <c r="G2315" s="16" t="s">
        <v>3641</v>
      </c>
      <c r="H2315" s="241">
        <v>4</v>
      </c>
      <c r="I2315" s="241">
        <v>0</v>
      </c>
      <c r="J2315" s="241">
        <v>0</v>
      </c>
      <c r="K2315" s="241">
        <v>0</v>
      </c>
      <c r="L2315" s="241">
        <v>0</v>
      </c>
      <c r="M2315" s="241">
        <v>0</v>
      </c>
      <c r="N2315" s="241">
        <v>0</v>
      </c>
      <c r="O2315" s="241">
        <v>0</v>
      </c>
      <c r="P2315" s="241">
        <v>0</v>
      </c>
      <c r="Q2315" s="232">
        <v>0</v>
      </c>
      <c r="R2315" s="232">
        <v>0</v>
      </c>
      <c r="S2315" s="232">
        <v>0</v>
      </c>
      <c r="T2315" s="232">
        <v>0</v>
      </c>
      <c r="U2315" s="232">
        <v>0</v>
      </c>
      <c r="V2315" s="232">
        <v>0</v>
      </c>
      <c r="W2315" s="232">
        <v>0</v>
      </c>
      <c r="X2315" s="232">
        <v>0</v>
      </c>
      <c r="Y2315" s="232">
        <v>0</v>
      </c>
      <c r="Z2315" s="233">
        <v>45991</v>
      </c>
      <c r="AA2315" s="234">
        <v>4</v>
      </c>
      <c r="AB2315" s="232">
        <v>0</v>
      </c>
    </row>
    <row r="2316" spans="1:28" x14ac:dyDescent="0.25">
      <c r="A2316" s="16" t="s">
        <v>1059</v>
      </c>
      <c r="B2316" s="16" t="s">
        <v>2893</v>
      </c>
      <c r="C2316" s="16" t="s">
        <v>8134</v>
      </c>
      <c r="D2316" s="16" t="s">
        <v>8135</v>
      </c>
      <c r="F2316" s="16" t="s">
        <v>3640</v>
      </c>
      <c r="G2316" s="16" t="s">
        <v>3641</v>
      </c>
      <c r="H2316" s="241">
        <v>2</v>
      </c>
      <c r="I2316" s="241">
        <v>0</v>
      </c>
      <c r="J2316" s="241">
        <v>0</v>
      </c>
      <c r="K2316" s="241">
        <v>0</v>
      </c>
      <c r="L2316" s="241">
        <v>0</v>
      </c>
      <c r="M2316" s="241">
        <v>0</v>
      </c>
      <c r="N2316" s="241">
        <v>0</v>
      </c>
      <c r="O2316" s="241">
        <v>0</v>
      </c>
      <c r="P2316" s="241">
        <v>0</v>
      </c>
      <c r="Q2316" s="232">
        <v>0</v>
      </c>
      <c r="R2316" s="232">
        <v>0</v>
      </c>
      <c r="S2316" s="232">
        <v>0</v>
      </c>
      <c r="T2316" s="232">
        <v>0</v>
      </c>
      <c r="U2316" s="232">
        <v>0</v>
      </c>
      <c r="V2316" s="232">
        <v>0</v>
      </c>
      <c r="W2316" s="232">
        <v>0</v>
      </c>
      <c r="X2316" s="232">
        <v>0</v>
      </c>
      <c r="Y2316" s="232">
        <v>0</v>
      </c>
      <c r="Z2316" s="233">
        <v>45991</v>
      </c>
      <c r="AA2316" s="234">
        <v>2</v>
      </c>
      <c r="AB2316" s="232">
        <v>0</v>
      </c>
    </row>
    <row r="2317" spans="1:28" x14ac:dyDescent="0.25">
      <c r="A2317" s="16" t="s">
        <v>2000</v>
      </c>
      <c r="B2317" s="16" t="s">
        <v>3250</v>
      </c>
      <c r="C2317" s="16" t="s">
        <v>2204</v>
      </c>
      <c r="D2317" s="16" t="s">
        <v>2205</v>
      </c>
      <c r="F2317" s="16" t="s">
        <v>8136</v>
      </c>
      <c r="G2317" s="16" t="s">
        <v>8137</v>
      </c>
      <c r="H2317" s="241">
        <v>2.625</v>
      </c>
      <c r="I2317" s="241">
        <v>0</v>
      </c>
      <c r="J2317" s="241">
        <v>0</v>
      </c>
      <c r="K2317" s="241">
        <v>0</v>
      </c>
      <c r="L2317" s="241">
        <v>0</v>
      </c>
      <c r="M2317" s="241">
        <v>0</v>
      </c>
      <c r="N2317" s="241">
        <v>0</v>
      </c>
      <c r="O2317" s="241">
        <v>0</v>
      </c>
      <c r="P2317" s="241">
        <v>0</v>
      </c>
      <c r="Q2317" s="232">
        <v>40.98</v>
      </c>
      <c r="R2317" s="232">
        <v>0</v>
      </c>
      <c r="S2317" s="232">
        <v>0</v>
      </c>
      <c r="T2317" s="232">
        <v>0</v>
      </c>
      <c r="U2317" s="232">
        <v>0</v>
      </c>
      <c r="V2317" s="232">
        <v>0</v>
      </c>
      <c r="W2317" s="232">
        <v>0</v>
      </c>
      <c r="X2317" s="232">
        <v>0</v>
      </c>
      <c r="Y2317" s="232">
        <v>0</v>
      </c>
      <c r="Z2317" s="233">
        <v>45991</v>
      </c>
      <c r="AA2317" s="234">
        <v>2.625</v>
      </c>
      <c r="AB2317" s="232">
        <v>40.98</v>
      </c>
    </row>
    <row r="2318" spans="1:28" x14ac:dyDescent="0.25">
      <c r="A2318" s="16" t="s">
        <v>1059</v>
      </c>
      <c r="B2318" s="16" t="s">
        <v>2893</v>
      </c>
      <c r="C2318" s="16" t="s">
        <v>1240</v>
      </c>
      <c r="D2318" s="16" t="s">
        <v>1241</v>
      </c>
      <c r="E2318" s="16"/>
      <c r="F2318" s="16" t="s">
        <v>8138</v>
      </c>
      <c r="G2318" s="16" t="s">
        <v>8139</v>
      </c>
      <c r="H2318" s="241">
        <v>0</v>
      </c>
      <c r="I2318" s="241">
        <v>0</v>
      </c>
      <c r="J2318" s="241">
        <v>189</v>
      </c>
      <c r="K2318" s="241">
        <v>0</v>
      </c>
      <c r="L2318" s="241">
        <v>0</v>
      </c>
      <c r="M2318" s="241">
        <v>0</v>
      </c>
      <c r="N2318" s="241">
        <v>0</v>
      </c>
      <c r="O2318" s="241">
        <v>0</v>
      </c>
      <c r="P2318" s="241">
        <v>0</v>
      </c>
      <c r="Q2318" s="232">
        <v>0</v>
      </c>
      <c r="R2318" s="232">
        <v>0</v>
      </c>
      <c r="S2318" s="232">
        <v>197836.92</v>
      </c>
      <c r="T2318" s="232">
        <v>0</v>
      </c>
      <c r="U2318" s="232">
        <v>0</v>
      </c>
      <c r="V2318" s="232">
        <v>0</v>
      </c>
      <c r="W2318" s="232">
        <v>0</v>
      </c>
      <c r="X2318" s="232">
        <v>0</v>
      </c>
      <c r="Y2318" s="232">
        <v>0</v>
      </c>
      <c r="Z2318" s="233">
        <v>45991</v>
      </c>
      <c r="AA2318" s="234">
        <v>189</v>
      </c>
      <c r="AB2318" s="232">
        <v>197836.92</v>
      </c>
    </row>
    <row r="2319" spans="1:28" x14ac:dyDescent="0.25">
      <c r="A2319" s="16" t="s">
        <v>1059</v>
      </c>
      <c r="B2319" s="16" t="s">
        <v>2893</v>
      </c>
      <c r="C2319" s="16" t="s">
        <v>1240</v>
      </c>
      <c r="D2319" s="16" t="s">
        <v>1241</v>
      </c>
      <c r="F2319" s="16" t="s">
        <v>8140</v>
      </c>
      <c r="G2319" s="16" t="s">
        <v>8141</v>
      </c>
      <c r="H2319" s="241">
        <v>3553.768</v>
      </c>
      <c r="I2319" s="241">
        <v>0</v>
      </c>
      <c r="J2319" s="241">
        <v>0</v>
      </c>
      <c r="K2319" s="241">
        <v>0</v>
      </c>
      <c r="L2319" s="241">
        <v>0</v>
      </c>
      <c r="M2319" s="241">
        <v>0</v>
      </c>
      <c r="N2319" s="241">
        <v>0</v>
      </c>
      <c r="O2319" s="241">
        <v>0</v>
      </c>
      <c r="P2319" s="241">
        <v>0</v>
      </c>
      <c r="Q2319" s="232">
        <v>3719928.57</v>
      </c>
      <c r="R2319" s="232">
        <v>0</v>
      </c>
      <c r="S2319" s="232">
        <v>0</v>
      </c>
      <c r="T2319" s="232">
        <v>0</v>
      </c>
      <c r="U2319" s="232">
        <v>0</v>
      </c>
      <c r="V2319" s="232">
        <v>0</v>
      </c>
      <c r="W2319" s="232">
        <v>0</v>
      </c>
      <c r="X2319" s="232">
        <v>0</v>
      </c>
      <c r="Y2319" s="232">
        <v>0</v>
      </c>
      <c r="Z2319" s="233">
        <v>45991</v>
      </c>
      <c r="AA2319" s="234">
        <v>3553.768</v>
      </c>
      <c r="AB2319" s="232">
        <v>3719928.57</v>
      </c>
    </row>
    <row r="2320" spans="1:28" x14ac:dyDescent="0.25">
      <c r="A2320" s="16" t="s">
        <v>2253</v>
      </c>
      <c r="B2320" s="16" t="s">
        <v>3348</v>
      </c>
      <c r="C2320" s="16" t="s">
        <v>708</v>
      </c>
      <c r="D2320" s="16" t="s">
        <v>8142</v>
      </c>
      <c r="F2320" s="16"/>
      <c r="G2320" s="16"/>
      <c r="H2320" s="241">
        <v>0</v>
      </c>
      <c r="I2320" s="241">
        <v>600</v>
      </c>
      <c r="J2320" s="241">
        <v>0</v>
      </c>
      <c r="K2320" s="241">
        <v>0</v>
      </c>
      <c r="L2320" s="241">
        <v>0</v>
      </c>
      <c r="M2320" s="241">
        <v>0</v>
      </c>
      <c r="N2320" s="241">
        <v>0</v>
      </c>
      <c r="O2320" s="241">
        <v>0</v>
      </c>
      <c r="P2320" s="241">
        <v>0</v>
      </c>
      <c r="Q2320" s="232">
        <v>0</v>
      </c>
      <c r="R2320" s="232">
        <v>18980.830000000002</v>
      </c>
      <c r="S2320" s="232">
        <v>0</v>
      </c>
      <c r="T2320" s="232">
        <v>0</v>
      </c>
      <c r="U2320" s="232">
        <v>0</v>
      </c>
      <c r="V2320" s="232">
        <v>0</v>
      </c>
      <c r="W2320" s="232">
        <v>0</v>
      </c>
      <c r="X2320" s="232">
        <v>0</v>
      </c>
      <c r="Y2320" s="232">
        <v>0</v>
      </c>
      <c r="Z2320" s="233">
        <v>45991</v>
      </c>
      <c r="AA2320" s="234">
        <v>600</v>
      </c>
      <c r="AB2320" s="232">
        <v>18980.830000000002</v>
      </c>
    </row>
    <row r="2321" spans="1:28" x14ac:dyDescent="0.25">
      <c r="A2321" s="16" t="s">
        <v>2253</v>
      </c>
      <c r="B2321" s="16" t="s">
        <v>3348</v>
      </c>
      <c r="C2321" s="16" t="s">
        <v>708</v>
      </c>
      <c r="D2321" s="16" t="s">
        <v>8142</v>
      </c>
      <c r="F2321" s="16" t="s">
        <v>8143</v>
      </c>
      <c r="G2321" s="16" t="s">
        <v>8144</v>
      </c>
      <c r="H2321" s="241">
        <v>612.09400000000005</v>
      </c>
      <c r="I2321" s="241">
        <v>0</v>
      </c>
      <c r="J2321" s="241">
        <v>0</v>
      </c>
      <c r="K2321" s="241">
        <v>0</v>
      </c>
      <c r="L2321" s="241">
        <v>0</v>
      </c>
      <c r="M2321" s="241">
        <v>0</v>
      </c>
      <c r="N2321" s="241">
        <v>0</v>
      </c>
      <c r="O2321" s="241">
        <v>0</v>
      </c>
      <c r="P2321" s="241">
        <v>0</v>
      </c>
      <c r="Q2321" s="232">
        <v>19363.43</v>
      </c>
      <c r="R2321" s="232">
        <v>0</v>
      </c>
      <c r="S2321" s="232">
        <v>0</v>
      </c>
      <c r="T2321" s="232">
        <v>0</v>
      </c>
      <c r="U2321" s="232">
        <v>0</v>
      </c>
      <c r="V2321" s="232">
        <v>0</v>
      </c>
      <c r="W2321" s="232">
        <v>0</v>
      </c>
      <c r="X2321" s="232">
        <v>0</v>
      </c>
      <c r="Y2321" s="232">
        <v>0</v>
      </c>
      <c r="Z2321" s="233">
        <v>45991</v>
      </c>
      <c r="AA2321" s="234">
        <v>612.09400000000005</v>
      </c>
      <c r="AB2321" s="232">
        <v>19363.43</v>
      </c>
    </row>
    <row r="2322" spans="1:28" x14ac:dyDescent="0.25">
      <c r="A2322" s="16" t="s">
        <v>2253</v>
      </c>
      <c r="B2322" s="16" t="s">
        <v>3348</v>
      </c>
      <c r="C2322" s="16" t="s">
        <v>8145</v>
      </c>
      <c r="D2322" s="16" t="s">
        <v>8146</v>
      </c>
      <c r="F2322" s="16" t="s">
        <v>8147</v>
      </c>
      <c r="G2322" s="16" t="s">
        <v>8148</v>
      </c>
      <c r="H2322" s="241">
        <v>1</v>
      </c>
      <c r="I2322" s="241">
        <v>0</v>
      </c>
      <c r="J2322" s="241">
        <v>0</v>
      </c>
      <c r="K2322" s="241">
        <v>0</v>
      </c>
      <c r="L2322" s="241">
        <v>0</v>
      </c>
      <c r="M2322" s="241">
        <v>0</v>
      </c>
      <c r="N2322" s="241">
        <v>0</v>
      </c>
      <c r="O2322" s="241">
        <v>0</v>
      </c>
      <c r="P2322" s="241">
        <v>0</v>
      </c>
      <c r="Q2322" s="232">
        <v>258.25</v>
      </c>
      <c r="R2322" s="232">
        <v>0</v>
      </c>
      <c r="S2322" s="232">
        <v>0</v>
      </c>
      <c r="T2322" s="232">
        <v>0</v>
      </c>
      <c r="U2322" s="232">
        <v>0</v>
      </c>
      <c r="V2322" s="232">
        <v>0</v>
      </c>
      <c r="W2322" s="232">
        <v>0</v>
      </c>
      <c r="X2322" s="232">
        <v>0</v>
      </c>
      <c r="Y2322" s="232">
        <v>0</v>
      </c>
      <c r="Z2322" s="233">
        <v>45991</v>
      </c>
      <c r="AA2322" s="234">
        <v>1</v>
      </c>
      <c r="AB2322" s="232">
        <v>258.25</v>
      </c>
    </row>
    <row r="2323" spans="1:28" x14ac:dyDescent="0.25">
      <c r="A2323" s="16" t="s">
        <v>1059</v>
      </c>
      <c r="B2323" s="16" t="s">
        <v>2893</v>
      </c>
      <c r="C2323" s="16" t="s">
        <v>8149</v>
      </c>
      <c r="D2323" s="16" t="s">
        <v>2801</v>
      </c>
      <c r="F2323" s="16" t="s">
        <v>8150</v>
      </c>
      <c r="G2323" s="16" t="s">
        <v>8151</v>
      </c>
      <c r="H2323" s="241">
        <v>24.329000000000001</v>
      </c>
      <c r="I2323" s="241">
        <v>0</v>
      </c>
      <c r="J2323" s="241">
        <v>0</v>
      </c>
      <c r="K2323" s="241">
        <v>0</v>
      </c>
      <c r="L2323" s="241">
        <v>0</v>
      </c>
      <c r="M2323" s="241">
        <v>0</v>
      </c>
      <c r="N2323" s="241">
        <v>0</v>
      </c>
      <c r="O2323" s="241">
        <v>0</v>
      </c>
      <c r="P2323" s="241">
        <v>0</v>
      </c>
      <c r="Q2323" s="232">
        <v>38388.25</v>
      </c>
      <c r="R2323" s="232">
        <v>0</v>
      </c>
      <c r="S2323" s="232">
        <v>0</v>
      </c>
      <c r="T2323" s="232">
        <v>0</v>
      </c>
      <c r="U2323" s="232">
        <v>0</v>
      </c>
      <c r="V2323" s="232">
        <v>0</v>
      </c>
      <c r="W2323" s="232">
        <v>0</v>
      </c>
      <c r="X2323" s="232">
        <v>0</v>
      </c>
      <c r="Y2323" s="232">
        <v>0</v>
      </c>
      <c r="Z2323" s="233">
        <v>45991</v>
      </c>
      <c r="AA2323" s="234">
        <v>24.329000000000001</v>
      </c>
      <c r="AB2323" s="232">
        <v>38388.25</v>
      </c>
    </row>
    <row r="2324" spans="1:28" x14ac:dyDescent="0.25">
      <c r="A2324" s="16" t="s">
        <v>1059</v>
      </c>
      <c r="B2324" s="16" t="s">
        <v>2893</v>
      </c>
      <c r="C2324" s="16" t="s">
        <v>8152</v>
      </c>
      <c r="D2324" s="16" t="s">
        <v>8153</v>
      </c>
      <c r="F2324" s="16" t="s">
        <v>8154</v>
      </c>
      <c r="G2324" s="16" t="s">
        <v>8155</v>
      </c>
      <c r="H2324" s="241">
        <v>5.6</v>
      </c>
      <c r="I2324" s="241">
        <v>0</v>
      </c>
      <c r="J2324" s="241">
        <v>0</v>
      </c>
      <c r="K2324" s="241">
        <v>0</v>
      </c>
      <c r="L2324" s="241">
        <v>0</v>
      </c>
      <c r="M2324" s="241">
        <v>0</v>
      </c>
      <c r="N2324" s="241">
        <v>0</v>
      </c>
      <c r="O2324" s="241">
        <v>0</v>
      </c>
      <c r="P2324" s="241">
        <v>0</v>
      </c>
      <c r="Q2324" s="232">
        <v>1589.42</v>
      </c>
      <c r="R2324" s="232">
        <v>0</v>
      </c>
      <c r="S2324" s="232">
        <v>0</v>
      </c>
      <c r="T2324" s="232">
        <v>0</v>
      </c>
      <c r="U2324" s="232">
        <v>0</v>
      </c>
      <c r="V2324" s="232">
        <v>0</v>
      </c>
      <c r="W2324" s="232">
        <v>0</v>
      </c>
      <c r="X2324" s="232">
        <v>0</v>
      </c>
      <c r="Y2324" s="232">
        <v>0</v>
      </c>
      <c r="Z2324" s="233">
        <v>45991</v>
      </c>
      <c r="AA2324" s="234">
        <v>5.6</v>
      </c>
      <c r="AB2324" s="232">
        <v>1589.42</v>
      </c>
    </row>
    <row r="2325" spans="1:28" x14ac:dyDescent="0.25">
      <c r="A2325" s="16" t="s">
        <v>2253</v>
      </c>
      <c r="B2325" s="16" t="s">
        <v>3348</v>
      </c>
      <c r="C2325" s="16" t="s">
        <v>8156</v>
      </c>
      <c r="D2325" s="16" t="s">
        <v>8157</v>
      </c>
      <c r="F2325" s="16" t="s">
        <v>8147</v>
      </c>
      <c r="G2325" s="16" t="s">
        <v>8148</v>
      </c>
      <c r="H2325" s="241">
        <v>54</v>
      </c>
      <c r="I2325" s="241">
        <v>0</v>
      </c>
      <c r="J2325" s="241">
        <v>0</v>
      </c>
      <c r="K2325" s="241">
        <v>0</v>
      </c>
      <c r="L2325" s="241">
        <v>0</v>
      </c>
      <c r="M2325" s="241">
        <v>0</v>
      </c>
      <c r="N2325" s="241">
        <v>0</v>
      </c>
      <c r="O2325" s="241">
        <v>0</v>
      </c>
      <c r="P2325" s="241">
        <v>0</v>
      </c>
      <c r="Q2325" s="232">
        <v>9042.84</v>
      </c>
      <c r="R2325" s="232">
        <v>0</v>
      </c>
      <c r="S2325" s="232">
        <v>0</v>
      </c>
      <c r="T2325" s="232">
        <v>0</v>
      </c>
      <c r="U2325" s="232">
        <v>0</v>
      </c>
      <c r="V2325" s="232">
        <v>0</v>
      </c>
      <c r="W2325" s="232">
        <v>0</v>
      </c>
      <c r="X2325" s="232">
        <v>0</v>
      </c>
      <c r="Y2325" s="232">
        <v>0</v>
      </c>
      <c r="Z2325" s="233">
        <v>45991</v>
      </c>
      <c r="AA2325" s="234">
        <v>54</v>
      </c>
      <c r="AB2325" s="232">
        <v>9042.84</v>
      </c>
    </row>
    <row r="2326" spans="1:28" x14ac:dyDescent="0.25">
      <c r="A2326" s="16" t="s">
        <v>873</v>
      </c>
      <c r="B2326" s="16" t="s">
        <v>3474</v>
      </c>
      <c r="C2326" s="16" t="s">
        <v>580</v>
      </c>
      <c r="D2326" s="16" t="s">
        <v>581</v>
      </c>
      <c r="E2326" s="16"/>
      <c r="F2326" s="16" t="s">
        <v>8158</v>
      </c>
      <c r="G2326" s="16" t="s">
        <v>8159</v>
      </c>
      <c r="H2326" s="241">
        <v>5920.8670000000002</v>
      </c>
      <c r="I2326" s="241">
        <v>0</v>
      </c>
      <c r="J2326" s="241">
        <v>0</v>
      </c>
      <c r="K2326" s="241">
        <v>0</v>
      </c>
      <c r="L2326" s="241">
        <v>0</v>
      </c>
      <c r="M2326" s="241">
        <v>0</v>
      </c>
      <c r="N2326" s="241">
        <v>0</v>
      </c>
      <c r="O2326" s="241">
        <v>0</v>
      </c>
      <c r="P2326" s="241">
        <v>0</v>
      </c>
      <c r="Q2326" s="232">
        <v>111664.66</v>
      </c>
      <c r="R2326" s="232">
        <v>0</v>
      </c>
      <c r="S2326" s="232">
        <v>0</v>
      </c>
      <c r="T2326" s="232">
        <v>0</v>
      </c>
      <c r="U2326" s="232">
        <v>0</v>
      </c>
      <c r="V2326" s="232">
        <v>0</v>
      </c>
      <c r="W2326" s="232">
        <v>0</v>
      </c>
      <c r="X2326" s="232">
        <v>0</v>
      </c>
      <c r="Y2326" s="232">
        <v>0</v>
      </c>
      <c r="Z2326" s="233">
        <v>45991</v>
      </c>
      <c r="AA2326" s="234">
        <v>5920.8670000000002</v>
      </c>
      <c r="AB2326" s="232">
        <v>111664.66</v>
      </c>
    </row>
    <row r="2327" spans="1:28" x14ac:dyDescent="0.25">
      <c r="A2327" s="16" t="s">
        <v>2000</v>
      </c>
      <c r="B2327" s="16" t="s">
        <v>3250</v>
      </c>
      <c r="C2327" s="16" t="s">
        <v>2007</v>
      </c>
      <c r="D2327" s="16" t="s">
        <v>2008</v>
      </c>
      <c r="F2327" s="16" t="s">
        <v>8160</v>
      </c>
      <c r="G2327" s="16" t="s">
        <v>8161</v>
      </c>
      <c r="H2327" s="241">
        <v>-5.9450000000000003</v>
      </c>
      <c r="I2327" s="241">
        <v>0</v>
      </c>
      <c r="J2327" s="241">
        <v>0</v>
      </c>
      <c r="K2327" s="241">
        <v>0</v>
      </c>
      <c r="L2327" s="241">
        <v>0</v>
      </c>
      <c r="M2327" s="241">
        <v>0</v>
      </c>
      <c r="N2327" s="241">
        <v>0</v>
      </c>
      <c r="O2327" s="241">
        <v>0</v>
      </c>
      <c r="P2327" s="241">
        <v>0</v>
      </c>
      <c r="Q2327" s="232">
        <v>-27.55</v>
      </c>
      <c r="R2327" s="232">
        <v>0</v>
      </c>
      <c r="S2327" s="232">
        <v>0</v>
      </c>
      <c r="T2327" s="232">
        <v>0</v>
      </c>
      <c r="U2327" s="232">
        <v>0</v>
      </c>
      <c r="V2327" s="232">
        <v>0</v>
      </c>
      <c r="W2327" s="232">
        <v>0</v>
      </c>
      <c r="X2327" s="232">
        <v>0</v>
      </c>
      <c r="Y2327" s="232">
        <v>0</v>
      </c>
      <c r="Z2327" s="233">
        <v>45991</v>
      </c>
      <c r="AA2327" s="234">
        <v>-5.9450000000000003</v>
      </c>
      <c r="AB2327" s="232">
        <v>-27.55</v>
      </c>
    </row>
    <row r="2328" spans="1:28" x14ac:dyDescent="0.25">
      <c r="A2328" s="16" t="s">
        <v>2000</v>
      </c>
      <c r="B2328" s="16" t="s">
        <v>3250</v>
      </c>
      <c r="C2328" s="16" t="s">
        <v>2007</v>
      </c>
      <c r="D2328" s="16" t="s">
        <v>2008</v>
      </c>
      <c r="F2328" s="16" t="s">
        <v>8162</v>
      </c>
      <c r="G2328" s="16" t="s">
        <v>8163</v>
      </c>
      <c r="H2328" s="241">
        <v>68</v>
      </c>
      <c r="I2328" s="241">
        <v>0</v>
      </c>
      <c r="J2328" s="241">
        <v>0</v>
      </c>
      <c r="K2328" s="241">
        <v>0</v>
      </c>
      <c r="L2328" s="241">
        <v>0</v>
      </c>
      <c r="M2328" s="241">
        <v>0</v>
      </c>
      <c r="N2328" s="241">
        <v>0</v>
      </c>
      <c r="O2328" s="241">
        <v>0</v>
      </c>
      <c r="P2328" s="241">
        <v>0</v>
      </c>
      <c r="Q2328" s="232">
        <v>315.07</v>
      </c>
      <c r="R2328" s="232">
        <v>0</v>
      </c>
      <c r="S2328" s="232">
        <v>0</v>
      </c>
      <c r="T2328" s="232">
        <v>0</v>
      </c>
      <c r="U2328" s="232">
        <v>0</v>
      </c>
      <c r="V2328" s="232">
        <v>0</v>
      </c>
      <c r="W2328" s="232">
        <v>0</v>
      </c>
      <c r="X2328" s="232">
        <v>0</v>
      </c>
      <c r="Y2328" s="232">
        <v>0</v>
      </c>
      <c r="Z2328" s="233">
        <v>45991</v>
      </c>
      <c r="AA2328" s="234">
        <v>68</v>
      </c>
      <c r="AB2328" s="232">
        <v>315.07</v>
      </c>
    </row>
    <row r="2329" spans="1:28" x14ac:dyDescent="0.25">
      <c r="A2329" s="16" t="s">
        <v>2000</v>
      </c>
      <c r="B2329" s="16" t="s">
        <v>3250</v>
      </c>
      <c r="C2329" s="16" t="s">
        <v>576</v>
      </c>
      <c r="D2329" s="16" t="s">
        <v>577</v>
      </c>
      <c r="F2329" s="16" t="s">
        <v>8164</v>
      </c>
      <c r="G2329" s="16" t="s">
        <v>8165</v>
      </c>
      <c r="H2329" s="241">
        <v>227.02</v>
      </c>
      <c r="I2329" s="241">
        <v>0</v>
      </c>
      <c r="J2329" s="241">
        <v>0</v>
      </c>
      <c r="K2329" s="241">
        <v>0</v>
      </c>
      <c r="L2329" s="241">
        <v>0</v>
      </c>
      <c r="M2329" s="241">
        <v>0</v>
      </c>
      <c r="N2329" s="241">
        <v>0</v>
      </c>
      <c r="O2329" s="241">
        <v>0</v>
      </c>
      <c r="P2329" s="241">
        <v>0</v>
      </c>
      <c r="Q2329" s="232">
        <v>4675.2</v>
      </c>
      <c r="R2329" s="232">
        <v>0</v>
      </c>
      <c r="S2329" s="232">
        <v>0</v>
      </c>
      <c r="T2329" s="232">
        <v>0</v>
      </c>
      <c r="U2329" s="232">
        <v>0</v>
      </c>
      <c r="V2329" s="232">
        <v>0</v>
      </c>
      <c r="W2329" s="232">
        <v>0</v>
      </c>
      <c r="X2329" s="232">
        <v>0</v>
      </c>
      <c r="Y2329" s="232">
        <v>0</v>
      </c>
      <c r="Z2329" s="233">
        <v>45991</v>
      </c>
      <c r="AA2329" s="234">
        <v>227.02</v>
      </c>
      <c r="AB2329" s="232">
        <v>4675.2</v>
      </c>
    </row>
    <row r="2330" spans="1:28" x14ac:dyDescent="0.25">
      <c r="A2330" s="16" t="s">
        <v>2000</v>
      </c>
      <c r="B2330" s="16" t="s">
        <v>3250</v>
      </c>
      <c r="C2330" s="16" t="s">
        <v>576</v>
      </c>
      <c r="D2330" s="16" t="s">
        <v>577</v>
      </c>
      <c r="F2330" s="16" t="s">
        <v>8166</v>
      </c>
      <c r="G2330" s="16" t="s">
        <v>8167</v>
      </c>
      <c r="H2330" s="241">
        <v>444.26900000000001</v>
      </c>
      <c r="I2330" s="241">
        <v>0</v>
      </c>
      <c r="J2330" s="241">
        <v>0</v>
      </c>
      <c r="K2330" s="241">
        <v>0</v>
      </c>
      <c r="L2330" s="241">
        <v>0</v>
      </c>
      <c r="M2330" s="241">
        <v>0</v>
      </c>
      <c r="N2330" s="241">
        <v>0</v>
      </c>
      <c r="O2330" s="241">
        <v>0</v>
      </c>
      <c r="P2330" s="241">
        <v>0</v>
      </c>
      <c r="Q2330" s="232">
        <v>9149.18</v>
      </c>
      <c r="R2330" s="232">
        <v>0</v>
      </c>
      <c r="S2330" s="232">
        <v>0</v>
      </c>
      <c r="T2330" s="232">
        <v>0</v>
      </c>
      <c r="U2330" s="232">
        <v>0</v>
      </c>
      <c r="V2330" s="232">
        <v>0</v>
      </c>
      <c r="W2330" s="232">
        <v>0</v>
      </c>
      <c r="X2330" s="232">
        <v>0</v>
      </c>
      <c r="Y2330" s="232">
        <v>0</v>
      </c>
      <c r="Z2330" s="233">
        <v>45991</v>
      </c>
      <c r="AA2330" s="234">
        <v>444.26900000000001</v>
      </c>
      <c r="AB2330" s="232">
        <v>9149.18</v>
      </c>
    </row>
    <row r="2331" spans="1:28" x14ac:dyDescent="0.25">
      <c r="A2331" s="16" t="s">
        <v>873</v>
      </c>
      <c r="B2331" s="16" t="s">
        <v>3474</v>
      </c>
      <c r="C2331" s="16" t="s">
        <v>576</v>
      </c>
      <c r="D2331" s="16" t="s">
        <v>577</v>
      </c>
      <c r="F2331" s="16" t="s">
        <v>8168</v>
      </c>
      <c r="G2331" s="16" t="s">
        <v>8169</v>
      </c>
      <c r="H2331" s="241">
        <v>31.478000000000002</v>
      </c>
      <c r="I2331" s="241">
        <v>0</v>
      </c>
      <c r="J2331" s="241">
        <v>0</v>
      </c>
      <c r="K2331" s="241">
        <v>0</v>
      </c>
      <c r="L2331" s="241">
        <v>0</v>
      </c>
      <c r="M2331" s="241">
        <v>0</v>
      </c>
      <c r="N2331" s="241">
        <v>0</v>
      </c>
      <c r="O2331" s="241">
        <v>0</v>
      </c>
      <c r="P2331" s="241">
        <v>0</v>
      </c>
      <c r="Q2331" s="232">
        <v>1103.76</v>
      </c>
      <c r="R2331" s="232">
        <v>0</v>
      </c>
      <c r="S2331" s="232">
        <v>0</v>
      </c>
      <c r="T2331" s="232">
        <v>0</v>
      </c>
      <c r="U2331" s="232">
        <v>0</v>
      </c>
      <c r="V2331" s="232">
        <v>0</v>
      </c>
      <c r="W2331" s="232">
        <v>0</v>
      </c>
      <c r="X2331" s="232">
        <v>0</v>
      </c>
      <c r="Y2331" s="232">
        <v>0</v>
      </c>
      <c r="Z2331" s="233">
        <v>45991</v>
      </c>
      <c r="AA2331" s="234">
        <v>31.478000000000002</v>
      </c>
      <c r="AB2331" s="232">
        <v>1103.76</v>
      </c>
    </row>
    <row r="2332" spans="1:28" x14ac:dyDescent="0.25">
      <c r="A2332" s="16" t="s">
        <v>2000</v>
      </c>
      <c r="B2332" s="16" t="s">
        <v>3250</v>
      </c>
      <c r="C2332" s="16" t="s">
        <v>2004</v>
      </c>
      <c r="D2332" s="16" t="s">
        <v>2005</v>
      </c>
      <c r="F2332" s="16" t="s">
        <v>8162</v>
      </c>
      <c r="G2332" s="16" t="s">
        <v>8163</v>
      </c>
      <c r="H2332" s="241">
        <v>1278.9000000000001</v>
      </c>
      <c r="I2332" s="241">
        <v>0</v>
      </c>
      <c r="J2332" s="241">
        <v>0</v>
      </c>
      <c r="K2332" s="241">
        <v>0</v>
      </c>
      <c r="L2332" s="241">
        <v>0</v>
      </c>
      <c r="M2332" s="241">
        <v>0</v>
      </c>
      <c r="N2332" s="241">
        <v>0</v>
      </c>
      <c r="O2332" s="241">
        <v>0</v>
      </c>
      <c r="P2332" s="241">
        <v>0</v>
      </c>
      <c r="Q2332" s="232">
        <v>26522.07</v>
      </c>
      <c r="R2332" s="232">
        <v>0</v>
      </c>
      <c r="S2332" s="232">
        <v>0</v>
      </c>
      <c r="T2332" s="232">
        <v>0</v>
      </c>
      <c r="U2332" s="232">
        <v>0</v>
      </c>
      <c r="V2332" s="232">
        <v>0</v>
      </c>
      <c r="W2332" s="232">
        <v>0</v>
      </c>
      <c r="X2332" s="232">
        <v>0</v>
      </c>
      <c r="Y2332" s="232">
        <v>0</v>
      </c>
      <c r="Z2332" s="233">
        <v>45991</v>
      </c>
      <c r="AA2332" s="234">
        <v>1278.9000000000001</v>
      </c>
      <c r="AB2332" s="232">
        <v>26522.07</v>
      </c>
    </row>
    <row r="2333" spans="1:28" x14ac:dyDescent="0.25">
      <c r="A2333" s="16" t="s">
        <v>2000</v>
      </c>
      <c r="B2333" s="16" t="s">
        <v>3250</v>
      </c>
      <c r="C2333" s="16" t="s">
        <v>2004</v>
      </c>
      <c r="D2333" s="16" t="s">
        <v>2005</v>
      </c>
      <c r="F2333" s="16" t="s">
        <v>8170</v>
      </c>
      <c r="G2333" s="16" t="s">
        <v>8171</v>
      </c>
      <c r="H2333" s="241">
        <v>4.3689999999999998</v>
      </c>
      <c r="I2333" s="241">
        <v>0</v>
      </c>
      <c r="J2333" s="241">
        <v>0</v>
      </c>
      <c r="K2333" s="241">
        <v>0</v>
      </c>
      <c r="L2333" s="241">
        <v>0</v>
      </c>
      <c r="M2333" s="241">
        <v>0</v>
      </c>
      <c r="N2333" s="241">
        <v>0</v>
      </c>
      <c r="O2333" s="241">
        <v>0</v>
      </c>
      <c r="P2333" s="241">
        <v>0</v>
      </c>
      <c r="Q2333" s="232">
        <v>90.61</v>
      </c>
      <c r="R2333" s="232">
        <v>0</v>
      </c>
      <c r="S2333" s="232">
        <v>0</v>
      </c>
      <c r="T2333" s="232">
        <v>0</v>
      </c>
      <c r="U2333" s="232">
        <v>0</v>
      </c>
      <c r="V2333" s="232">
        <v>0</v>
      </c>
      <c r="W2333" s="232">
        <v>0</v>
      </c>
      <c r="X2333" s="232">
        <v>0</v>
      </c>
      <c r="Y2333" s="232">
        <v>0</v>
      </c>
      <c r="Z2333" s="233">
        <v>45991</v>
      </c>
      <c r="AA2333" s="234">
        <v>4.3689999999999998</v>
      </c>
      <c r="AB2333" s="232">
        <v>90.61</v>
      </c>
    </row>
    <row r="2334" spans="1:28" x14ac:dyDescent="0.25">
      <c r="A2334" s="16" t="s">
        <v>873</v>
      </c>
      <c r="B2334" s="16" t="s">
        <v>3474</v>
      </c>
      <c r="C2334" s="16" t="s">
        <v>574</v>
      </c>
      <c r="D2334" s="16" t="s">
        <v>575</v>
      </c>
      <c r="F2334" s="16" t="s">
        <v>8172</v>
      </c>
      <c r="G2334" s="16" t="s">
        <v>8173</v>
      </c>
      <c r="H2334" s="241">
        <v>70.099999999999994</v>
      </c>
      <c r="I2334" s="241">
        <v>0</v>
      </c>
      <c r="J2334" s="241">
        <v>0</v>
      </c>
      <c r="K2334" s="241">
        <v>0</v>
      </c>
      <c r="L2334" s="241">
        <v>0</v>
      </c>
      <c r="M2334" s="241">
        <v>0</v>
      </c>
      <c r="N2334" s="241">
        <v>0</v>
      </c>
      <c r="O2334" s="241">
        <v>0</v>
      </c>
      <c r="P2334" s="241">
        <v>0</v>
      </c>
      <c r="Q2334" s="232">
        <v>70.099999999999994</v>
      </c>
      <c r="R2334" s="232">
        <v>0</v>
      </c>
      <c r="S2334" s="232">
        <v>0</v>
      </c>
      <c r="T2334" s="232">
        <v>0</v>
      </c>
      <c r="U2334" s="232">
        <v>0</v>
      </c>
      <c r="V2334" s="232">
        <v>0</v>
      </c>
      <c r="W2334" s="232">
        <v>0</v>
      </c>
      <c r="X2334" s="232">
        <v>0</v>
      </c>
      <c r="Y2334" s="232">
        <v>0</v>
      </c>
      <c r="Z2334" s="233">
        <v>45991</v>
      </c>
      <c r="AA2334" s="234">
        <v>70.099999999999994</v>
      </c>
      <c r="AB2334" s="232">
        <v>70.099999999999994</v>
      </c>
    </row>
    <row r="2335" spans="1:28" x14ac:dyDescent="0.25">
      <c r="A2335" s="16" t="s">
        <v>873</v>
      </c>
      <c r="B2335" s="16" t="s">
        <v>3474</v>
      </c>
      <c r="C2335" s="16" t="s">
        <v>574</v>
      </c>
      <c r="D2335" s="16" t="s">
        <v>575</v>
      </c>
      <c r="F2335" s="16" t="s">
        <v>8174</v>
      </c>
      <c r="G2335" s="16" t="s">
        <v>8175</v>
      </c>
      <c r="H2335" s="241">
        <v>25</v>
      </c>
      <c r="I2335" s="241">
        <v>0</v>
      </c>
      <c r="J2335" s="241">
        <v>0</v>
      </c>
      <c r="K2335" s="241">
        <v>0</v>
      </c>
      <c r="L2335" s="241">
        <v>0</v>
      </c>
      <c r="M2335" s="241">
        <v>0</v>
      </c>
      <c r="N2335" s="241">
        <v>0</v>
      </c>
      <c r="O2335" s="241">
        <v>0</v>
      </c>
      <c r="P2335" s="241">
        <v>0</v>
      </c>
      <c r="Q2335" s="232">
        <v>25</v>
      </c>
      <c r="R2335" s="232">
        <v>0</v>
      </c>
      <c r="S2335" s="232">
        <v>0</v>
      </c>
      <c r="T2335" s="232">
        <v>0</v>
      </c>
      <c r="U2335" s="232">
        <v>0</v>
      </c>
      <c r="V2335" s="232">
        <v>0</v>
      </c>
      <c r="W2335" s="232">
        <v>0</v>
      </c>
      <c r="X2335" s="232">
        <v>0</v>
      </c>
      <c r="Y2335" s="232">
        <v>0</v>
      </c>
      <c r="Z2335" s="233">
        <v>45991</v>
      </c>
      <c r="AA2335" s="234">
        <v>25</v>
      </c>
      <c r="AB2335" s="232">
        <v>25</v>
      </c>
    </row>
    <row r="2336" spans="1:28" x14ac:dyDescent="0.25">
      <c r="A2336" s="16" t="s">
        <v>1059</v>
      </c>
      <c r="B2336" s="16" t="s">
        <v>2893</v>
      </c>
      <c r="C2336" s="16" t="s">
        <v>569</v>
      </c>
      <c r="D2336" s="16" t="s">
        <v>570</v>
      </c>
      <c r="F2336" s="16" t="s">
        <v>8138</v>
      </c>
      <c r="G2336" s="16" t="s">
        <v>8139</v>
      </c>
      <c r="H2336" s="241">
        <v>38.799999999999997</v>
      </c>
      <c r="I2336" s="241">
        <v>0</v>
      </c>
      <c r="J2336" s="241">
        <v>0</v>
      </c>
      <c r="K2336" s="241">
        <v>0</v>
      </c>
      <c r="L2336" s="241">
        <v>0</v>
      </c>
      <c r="M2336" s="241">
        <v>0</v>
      </c>
      <c r="N2336" s="241">
        <v>0</v>
      </c>
      <c r="O2336" s="241">
        <v>0</v>
      </c>
      <c r="P2336" s="241">
        <v>0</v>
      </c>
      <c r="Q2336" s="232">
        <v>38.799999999999997</v>
      </c>
      <c r="R2336" s="232">
        <v>0</v>
      </c>
      <c r="S2336" s="232">
        <v>0</v>
      </c>
      <c r="T2336" s="232">
        <v>0</v>
      </c>
      <c r="U2336" s="232">
        <v>0</v>
      </c>
      <c r="V2336" s="232">
        <v>0</v>
      </c>
      <c r="W2336" s="232">
        <v>0</v>
      </c>
      <c r="X2336" s="232">
        <v>0</v>
      </c>
      <c r="Y2336" s="232">
        <v>0</v>
      </c>
      <c r="Z2336" s="233">
        <v>45991</v>
      </c>
      <c r="AA2336" s="234">
        <v>38.799999999999997</v>
      </c>
      <c r="AB2336" s="232">
        <v>38.799999999999997</v>
      </c>
    </row>
    <row r="2337" spans="1:28" x14ac:dyDescent="0.25">
      <c r="A2337" s="16" t="s">
        <v>2253</v>
      </c>
      <c r="B2337" s="16" t="s">
        <v>3348</v>
      </c>
      <c r="C2337" s="16" t="s">
        <v>569</v>
      </c>
      <c r="D2337" s="16" t="s">
        <v>570</v>
      </c>
      <c r="F2337" s="16" t="s">
        <v>8176</v>
      </c>
      <c r="G2337" s="16" t="s">
        <v>8177</v>
      </c>
      <c r="H2337" s="241">
        <v>41.960999999999999</v>
      </c>
      <c r="I2337" s="241">
        <v>0</v>
      </c>
      <c r="J2337" s="241">
        <v>0</v>
      </c>
      <c r="K2337" s="241">
        <v>0</v>
      </c>
      <c r="L2337" s="241">
        <v>0</v>
      </c>
      <c r="M2337" s="241">
        <v>0</v>
      </c>
      <c r="N2337" s="241">
        <v>0</v>
      </c>
      <c r="O2337" s="241">
        <v>0</v>
      </c>
      <c r="P2337" s="241">
        <v>0</v>
      </c>
      <c r="Q2337" s="232">
        <v>41.96</v>
      </c>
      <c r="R2337" s="232">
        <v>0</v>
      </c>
      <c r="S2337" s="232">
        <v>0</v>
      </c>
      <c r="T2337" s="232">
        <v>0</v>
      </c>
      <c r="U2337" s="232">
        <v>0</v>
      </c>
      <c r="V2337" s="232">
        <v>0</v>
      </c>
      <c r="W2337" s="232">
        <v>0</v>
      </c>
      <c r="X2337" s="232">
        <v>0</v>
      </c>
      <c r="Y2337" s="232">
        <v>0</v>
      </c>
      <c r="Z2337" s="233">
        <v>45991</v>
      </c>
      <c r="AA2337" s="234">
        <v>41.960999999999999</v>
      </c>
      <c r="AB2337" s="232">
        <v>41.96</v>
      </c>
    </row>
    <row r="2338" spans="1:28" x14ac:dyDescent="0.25">
      <c r="A2338" s="16" t="s">
        <v>873</v>
      </c>
      <c r="B2338" s="16" t="s">
        <v>3474</v>
      </c>
      <c r="C2338" s="16" t="s">
        <v>569</v>
      </c>
      <c r="D2338" s="16" t="s">
        <v>570</v>
      </c>
      <c r="F2338" s="16" t="s">
        <v>8178</v>
      </c>
      <c r="G2338" s="16" t="s">
        <v>8179</v>
      </c>
      <c r="H2338" s="241">
        <v>2</v>
      </c>
      <c r="I2338" s="241">
        <v>0</v>
      </c>
      <c r="J2338" s="241">
        <v>0</v>
      </c>
      <c r="K2338" s="241">
        <v>0</v>
      </c>
      <c r="L2338" s="241">
        <v>0</v>
      </c>
      <c r="M2338" s="241">
        <v>0</v>
      </c>
      <c r="N2338" s="241">
        <v>0</v>
      </c>
      <c r="O2338" s="241">
        <v>0</v>
      </c>
      <c r="P2338" s="241">
        <v>0</v>
      </c>
      <c r="Q2338" s="232">
        <v>2</v>
      </c>
      <c r="R2338" s="232">
        <v>0</v>
      </c>
      <c r="S2338" s="232">
        <v>0</v>
      </c>
      <c r="T2338" s="232">
        <v>0</v>
      </c>
      <c r="U2338" s="232">
        <v>0</v>
      </c>
      <c r="V2338" s="232">
        <v>0</v>
      </c>
      <c r="W2338" s="232">
        <v>0</v>
      </c>
      <c r="X2338" s="232">
        <v>0</v>
      </c>
      <c r="Y2338" s="232">
        <v>0</v>
      </c>
      <c r="Z2338" s="233">
        <v>45991</v>
      </c>
      <c r="AA2338" s="234">
        <v>2</v>
      </c>
      <c r="AB2338" s="232">
        <v>2</v>
      </c>
    </row>
    <row r="2339" spans="1:28" x14ac:dyDescent="0.25">
      <c r="A2339" s="16" t="s">
        <v>873</v>
      </c>
      <c r="B2339" s="16" t="s">
        <v>3474</v>
      </c>
      <c r="C2339" s="16" t="s">
        <v>569</v>
      </c>
      <c r="D2339" s="16" t="s">
        <v>570</v>
      </c>
      <c r="F2339" s="16" t="s">
        <v>8180</v>
      </c>
      <c r="G2339" s="16" t="s">
        <v>8181</v>
      </c>
      <c r="H2339" s="241">
        <v>286.625</v>
      </c>
      <c r="I2339" s="241">
        <v>0</v>
      </c>
      <c r="J2339" s="241">
        <v>0</v>
      </c>
      <c r="K2339" s="241">
        <v>0</v>
      </c>
      <c r="L2339" s="241">
        <v>0</v>
      </c>
      <c r="M2339" s="241">
        <v>0</v>
      </c>
      <c r="N2339" s="241">
        <v>0</v>
      </c>
      <c r="O2339" s="241">
        <v>0</v>
      </c>
      <c r="P2339" s="241">
        <v>0</v>
      </c>
      <c r="Q2339" s="232">
        <v>286.64</v>
      </c>
      <c r="R2339" s="232">
        <v>0</v>
      </c>
      <c r="S2339" s="232">
        <v>0</v>
      </c>
      <c r="T2339" s="232">
        <v>0</v>
      </c>
      <c r="U2339" s="232">
        <v>0</v>
      </c>
      <c r="V2339" s="232">
        <v>0</v>
      </c>
      <c r="W2339" s="232">
        <v>0</v>
      </c>
      <c r="X2339" s="232">
        <v>0</v>
      </c>
      <c r="Y2339" s="232">
        <v>0</v>
      </c>
      <c r="Z2339" s="233">
        <v>45991</v>
      </c>
      <c r="AA2339" s="234">
        <v>286.625</v>
      </c>
      <c r="AB2339" s="232">
        <v>286.64</v>
      </c>
    </row>
    <row r="2340" spans="1:28" x14ac:dyDescent="0.25">
      <c r="A2340" s="16" t="s">
        <v>8182</v>
      </c>
      <c r="B2340" s="16" t="s">
        <v>8183</v>
      </c>
      <c r="C2340" s="16" t="s">
        <v>569</v>
      </c>
      <c r="D2340" s="16" t="s">
        <v>570</v>
      </c>
      <c r="F2340" s="16" t="s">
        <v>8184</v>
      </c>
      <c r="G2340" s="16" t="s">
        <v>8185</v>
      </c>
      <c r="H2340" s="241">
        <v>3</v>
      </c>
      <c r="I2340" s="241">
        <v>0</v>
      </c>
      <c r="J2340" s="241">
        <v>0</v>
      </c>
      <c r="K2340" s="241">
        <v>0</v>
      </c>
      <c r="L2340" s="241">
        <v>0</v>
      </c>
      <c r="M2340" s="241">
        <v>0</v>
      </c>
      <c r="N2340" s="241">
        <v>0</v>
      </c>
      <c r="O2340" s="241">
        <v>0</v>
      </c>
      <c r="P2340" s="241">
        <v>0</v>
      </c>
      <c r="Q2340" s="232">
        <v>3</v>
      </c>
      <c r="R2340" s="232">
        <v>0</v>
      </c>
      <c r="S2340" s="232">
        <v>0</v>
      </c>
      <c r="T2340" s="232">
        <v>0</v>
      </c>
      <c r="U2340" s="232">
        <v>0</v>
      </c>
      <c r="V2340" s="232">
        <v>0</v>
      </c>
      <c r="W2340" s="232">
        <v>0</v>
      </c>
      <c r="X2340" s="232">
        <v>0</v>
      </c>
      <c r="Y2340" s="232">
        <v>0</v>
      </c>
      <c r="Z2340" s="233">
        <v>45991</v>
      </c>
      <c r="AA2340" s="234">
        <v>3</v>
      </c>
      <c r="AB2340" s="232">
        <v>3</v>
      </c>
    </row>
    <row r="2341" spans="1:28" x14ac:dyDescent="0.25">
      <c r="A2341" s="16" t="s">
        <v>2000</v>
      </c>
      <c r="B2341" s="16" t="s">
        <v>3250</v>
      </c>
      <c r="C2341" s="16" t="s">
        <v>8186</v>
      </c>
      <c r="D2341" s="16" t="s">
        <v>8187</v>
      </c>
      <c r="F2341" s="16" t="s">
        <v>8188</v>
      </c>
      <c r="G2341" s="16" t="s">
        <v>8189</v>
      </c>
      <c r="H2341" s="241">
        <v>451.28</v>
      </c>
      <c r="I2341" s="241">
        <v>0</v>
      </c>
      <c r="J2341" s="241">
        <v>0</v>
      </c>
      <c r="K2341" s="241">
        <v>0</v>
      </c>
      <c r="L2341" s="241">
        <v>0</v>
      </c>
      <c r="M2341" s="241">
        <v>0</v>
      </c>
      <c r="N2341" s="241">
        <v>0</v>
      </c>
      <c r="O2341" s="241">
        <v>0</v>
      </c>
      <c r="P2341" s="241">
        <v>0</v>
      </c>
      <c r="Q2341" s="232">
        <v>4.51</v>
      </c>
      <c r="R2341" s="232">
        <v>0</v>
      </c>
      <c r="S2341" s="232">
        <v>0</v>
      </c>
      <c r="T2341" s="232">
        <v>0</v>
      </c>
      <c r="U2341" s="232">
        <v>0</v>
      </c>
      <c r="V2341" s="232">
        <v>0</v>
      </c>
      <c r="W2341" s="232">
        <v>0</v>
      </c>
      <c r="X2341" s="232">
        <v>0</v>
      </c>
      <c r="Y2341" s="232">
        <v>0</v>
      </c>
      <c r="Z2341" s="233">
        <v>45991</v>
      </c>
      <c r="AA2341" s="234">
        <v>451.28</v>
      </c>
      <c r="AB2341" s="232">
        <v>4.51</v>
      </c>
    </row>
    <row r="2342" spans="1:28" x14ac:dyDescent="0.25">
      <c r="A2342" s="16" t="s">
        <v>873</v>
      </c>
      <c r="B2342" s="16" t="s">
        <v>3474</v>
      </c>
      <c r="C2342" s="16" t="s">
        <v>703</v>
      </c>
      <c r="D2342" s="16" t="s">
        <v>568</v>
      </c>
      <c r="F2342" s="16" t="s">
        <v>8190</v>
      </c>
      <c r="G2342" s="16" t="s">
        <v>8191</v>
      </c>
      <c r="H2342" s="241">
        <v>54.35</v>
      </c>
      <c r="I2342" s="241">
        <v>0</v>
      </c>
      <c r="J2342" s="241">
        <v>0</v>
      </c>
      <c r="K2342" s="241">
        <v>0</v>
      </c>
      <c r="L2342" s="241">
        <v>0</v>
      </c>
      <c r="M2342" s="241">
        <v>0</v>
      </c>
      <c r="N2342" s="241">
        <v>0</v>
      </c>
      <c r="O2342" s="241">
        <v>0</v>
      </c>
      <c r="P2342" s="241">
        <v>0</v>
      </c>
      <c r="Q2342" s="232">
        <v>2201.17</v>
      </c>
      <c r="R2342" s="232">
        <v>0</v>
      </c>
      <c r="S2342" s="232">
        <v>0</v>
      </c>
      <c r="T2342" s="232">
        <v>0</v>
      </c>
      <c r="U2342" s="232">
        <v>0</v>
      </c>
      <c r="V2342" s="232">
        <v>0</v>
      </c>
      <c r="W2342" s="232">
        <v>0</v>
      </c>
      <c r="X2342" s="232">
        <v>0</v>
      </c>
      <c r="Y2342" s="232">
        <v>0</v>
      </c>
      <c r="Z2342" s="233">
        <v>45991</v>
      </c>
      <c r="AA2342" s="234">
        <v>54.35</v>
      </c>
      <c r="AB2342" s="232">
        <v>2201.17</v>
      </c>
    </row>
    <row r="2343" spans="1:28" x14ac:dyDescent="0.25">
      <c r="A2343" s="16" t="s">
        <v>2253</v>
      </c>
      <c r="B2343" s="16" t="s">
        <v>3348</v>
      </c>
      <c r="C2343" s="16" t="s">
        <v>2629</v>
      </c>
      <c r="D2343" s="16" t="s">
        <v>2630</v>
      </c>
      <c r="F2343" s="16" t="s">
        <v>8176</v>
      </c>
      <c r="G2343" s="16" t="s">
        <v>8177</v>
      </c>
      <c r="H2343" s="241">
        <v>173</v>
      </c>
      <c r="I2343" s="241">
        <v>0</v>
      </c>
      <c r="J2343" s="241">
        <v>0</v>
      </c>
      <c r="K2343" s="241">
        <v>0</v>
      </c>
      <c r="L2343" s="241">
        <v>0</v>
      </c>
      <c r="M2343" s="241">
        <v>0</v>
      </c>
      <c r="N2343" s="241">
        <v>0</v>
      </c>
      <c r="O2343" s="241">
        <v>0</v>
      </c>
      <c r="P2343" s="241">
        <v>0</v>
      </c>
      <c r="Q2343" s="232">
        <v>41073.660000000003</v>
      </c>
      <c r="R2343" s="232">
        <v>0</v>
      </c>
      <c r="S2343" s="232">
        <v>0</v>
      </c>
      <c r="T2343" s="232">
        <v>0</v>
      </c>
      <c r="U2343" s="232">
        <v>0</v>
      </c>
      <c r="V2343" s="232">
        <v>0</v>
      </c>
      <c r="W2343" s="232">
        <v>0</v>
      </c>
      <c r="X2343" s="232">
        <v>0</v>
      </c>
      <c r="Y2343" s="232">
        <v>0</v>
      </c>
      <c r="Z2343" s="233">
        <v>45991</v>
      </c>
      <c r="AA2343" s="234">
        <v>173</v>
      </c>
      <c r="AB2343" s="232">
        <v>41073.660000000003</v>
      </c>
    </row>
    <row r="2344" spans="1:28" x14ac:dyDescent="0.25">
      <c r="A2344" s="16" t="s">
        <v>2253</v>
      </c>
      <c r="B2344" s="16" t="s">
        <v>3348</v>
      </c>
      <c r="C2344" s="16" t="s">
        <v>2626</v>
      </c>
      <c r="D2344" s="16" t="s">
        <v>2627</v>
      </c>
      <c r="F2344" s="16" t="s">
        <v>8176</v>
      </c>
      <c r="G2344" s="16" t="s">
        <v>8177</v>
      </c>
      <c r="H2344" s="241">
        <v>1</v>
      </c>
      <c r="I2344" s="241">
        <v>0</v>
      </c>
      <c r="J2344" s="241">
        <v>0</v>
      </c>
      <c r="K2344" s="241">
        <v>0</v>
      </c>
      <c r="L2344" s="241">
        <v>0</v>
      </c>
      <c r="M2344" s="241">
        <v>0</v>
      </c>
      <c r="N2344" s="241">
        <v>0</v>
      </c>
      <c r="O2344" s="241">
        <v>0</v>
      </c>
      <c r="P2344" s="241">
        <v>0</v>
      </c>
      <c r="Q2344" s="232">
        <v>196.07</v>
      </c>
      <c r="R2344" s="232">
        <v>0</v>
      </c>
      <c r="S2344" s="232">
        <v>0</v>
      </c>
      <c r="T2344" s="232">
        <v>0</v>
      </c>
      <c r="U2344" s="232">
        <v>0</v>
      </c>
      <c r="V2344" s="232">
        <v>0</v>
      </c>
      <c r="W2344" s="232">
        <v>0</v>
      </c>
      <c r="X2344" s="232">
        <v>0</v>
      </c>
      <c r="Y2344" s="232">
        <v>0</v>
      </c>
      <c r="Z2344" s="233">
        <v>45991</v>
      </c>
      <c r="AA2344" s="234">
        <v>1</v>
      </c>
      <c r="AB2344" s="232">
        <v>196.07</v>
      </c>
    </row>
    <row r="2345" spans="1:28" x14ac:dyDescent="0.25">
      <c r="A2345" s="16" t="s">
        <v>1059</v>
      </c>
      <c r="B2345" s="16" t="s">
        <v>2893</v>
      </c>
      <c r="C2345" s="16" t="s">
        <v>1991</v>
      </c>
      <c r="D2345" s="16" t="s">
        <v>1992</v>
      </c>
      <c r="F2345" s="16" t="s">
        <v>8138</v>
      </c>
      <c r="G2345" s="16" t="s">
        <v>8139</v>
      </c>
      <c r="H2345" s="241">
        <v>45</v>
      </c>
      <c r="I2345" s="241">
        <v>0</v>
      </c>
      <c r="J2345" s="241">
        <v>0</v>
      </c>
      <c r="K2345" s="241">
        <v>0</v>
      </c>
      <c r="L2345" s="241">
        <v>0</v>
      </c>
      <c r="M2345" s="241">
        <v>0</v>
      </c>
      <c r="N2345" s="241">
        <v>0</v>
      </c>
      <c r="O2345" s="241">
        <v>0</v>
      </c>
      <c r="P2345" s="241">
        <v>0</v>
      </c>
      <c r="Q2345" s="232">
        <v>9816.2999999999993</v>
      </c>
      <c r="R2345" s="232">
        <v>0</v>
      </c>
      <c r="S2345" s="232">
        <v>0</v>
      </c>
      <c r="T2345" s="232">
        <v>0</v>
      </c>
      <c r="U2345" s="232">
        <v>0</v>
      </c>
      <c r="V2345" s="232">
        <v>0</v>
      </c>
      <c r="W2345" s="232">
        <v>0</v>
      </c>
      <c r="X2345" s="232">
        <v>0</v>
      </c>
      <c r="Y2345" s="232">
        <v>0</v>
      </c>
      <c r="Z2345" s="233">
        <v>45991</v>
      </c>
      <c r="AA2345" s="234">
        <v>45</v>
      </c>
      <c r="AB2345" s="232">
        <v>9816.2999999999993</v>
      </c>
    </row>
    <row r="2346" spans="1:28" x14ac:dyDescent="0.25">
      <c r="A2346" s="16" t="s">
        <v>2000</v>
      </c>
      <c r="B2346" s="16" t="s">
        <v>3250</v>
      </c>
      <c r="C2346" s="16" t="s">
        <v>2245</v>
      </c>
      <c r="D2346" s="16" t="s">
        <v>2246</v>
      </c>
      <c r="F2346" s="16" t="s">
        <v>8192</v>
      </c>
      <c r="G2346" s="16" t="s">
        <v>8193</v>
      </c>
      <c r="H2346" s="241">
        <v>202</v>
      </c>
      <c r="I2346" s="241">
        <v>0</v>
      </c>
      <c r="J2346" s="241">
        <v>0</v>
      </c>
      <c r="K2346" s="241">
        <v>0</v>
      </c>
      <c r="L2346" s="241">
        <v>0</v>
      </c>
      <c r="M2346" s="241">
        <v>0</v>
      </c>
      <c r="N2346" s="241">
        <v>0</v>
      </c>
      <c r="O2346" s="241">
        <v>0</v>
      </c>
      <c r="P2346" s="241">
        <v>0</v>
      </c>
      <c r="Q2346" s="232">
        <v>9126.36</v>
      </c>
      <c r="R2346" s="232">
        <v>0</v>
      </c>
      <c r="S2346" s="232">
        <v>0</v>
      </c>
      <c r="T2346" s="232">
        <v>0</v>
      </c>
      <c r="U2346" s="232">
        <v>0</v>
      </c>
      <c r="V2346" s="232">
        <v>0</v>
      </c>
      <c r="W2346" s="232">
        <v>0</v>
      </c>
      <c r="X2346" s="232">
        <v>0</v>
      </c>
      <c r="Y2346" s="232">
        <v>0</v>
      </c>
      <c r="Z2346" s="233">
        <v>45991</v>
      </c>
      <c r="AA2346" s="234">
        <v>202</v>
      </c>
      <c r="AB2346" s="232">
        <v>9126.36</v>
      </c>
    </row>
    <row r="2347" spans="1:28" x14ac:dyDescent="0.25">
      <c r="A2347" s="16" t="s">
        <v>1059</v>
      </c>
      <c r="B2347" s="16" t="s">
        <v>2893</v>
      </c>
      <c r="C2347" s="16" t="s">
        <v>1988</v>
      </c>
      <c r="D2347" s="16" t="s">
        <v>8194</v>
      </c>
      <c r="F2347" s="16" t="s">
        <v>8138</v>
      </c>
      <c r="G2347" s="16" t="s">
        <v>8139</v>
      </c>
      <c r="H2347" s="241">
        <v>24</v>
      </c>
      <c r="I2347" s="241">
        <v>0</v>
      </c>
      <c r="J2347" s="241">
        <v>0</v>
      </c>
      <c r="K2347" s="241">
        <v>0</v>
      </c>
      <c r="L2347" s="241">
        <v>0</v>
      </c>
      <c r="M2347" s="241">
        <v>0</v>
      </c>
      <c r="N2347" s="241">
        <v>0</v>
      </c>
      <c r="O2347" s="241">
        <v>0</v>
      </c>
      <c r="P2347" s="241">
        <v>0</v>
      </c>
      <c r="Q2347" s="232">
        <v>5676.96</v>
      </c>
      <c r="R2347" s="232">
        <v>0</v>
      </c>
      <c r="S2347" s="232">
        <v>0</v>
      </c>
      <c r="T2347" s="232">
        <v>0</v>
      </c>
      <c r="U2347" s="232">
        <v>0</v>
      </c>
      <c r="V2347" s="232">
        <v>0</v>
      </c>
      <c r="W2347" s="232">
        <v>0</v>
      </c>
      <c r="X2347" s="232">
        <v>0</v>
      </c>
      <c r="Y2347" s="232">
        <v>0</v>
      </c>
      <c r="Z2347" s="233">
        <v>45991</v>
      </c>
      <c r="AA2347" s="234">
        <v>24</v>
      </c>
      <c r="AB2347" s="232">
        <v>5676.96</v>
      </c>
    </row>
    <row r="2348" spans="1:28" x14ac:dyDescent="0.25">
      <c r="A2348" s="16" t="s">
        <v>873</v>
      </c>
      <c r="B2348" s="16" t="s">
        <v>3474</v>
      </c>
      <c r="C2348" s="16" t="s">
        <v>564</v>
      </c>
      <c r="D2348" s="16" t="s">
        <v>565</v>
      </c>
      <c r="F2348" s="16" t="s">
        <v>8180</v>
      </c>
      <c r="G2348" s="16" t="s">
        <v>8181</v>
      </c>
      <c r="H2348" s="241">
        <v>1.2</v>
      </c>
      <c r="I2348" s="241">
        <v>0</v>
      </c>
      <c r="J2348" s="241">
        <v>7.2</v>
      </c>
      <c r="K2348" s="241">
        <v>0</v>
      </c>
      <c r="L2348" s="241">
        <v>0</v>
      </c>
      <c r="M2348" s="241">
        <v>0</v>
      </c>
      <c r="N2348" s="241">
        <v>0</v>
      </c>
      <c r="O2348" s="241">
        <v>0</v>
      </c>
      <c r="P2348" s="241">
        <v>0</v>
      </c>
      <c r="Q2348" s="232">
        <v>908.8</v>
      </c>
      <c r="R2348" s="232">
        <v>0</v>
      </c>
      <c r="S2348" s="232">
        <v>5452.77</v>
      </c>
      <c r="T2348" s="232">
        <v>0</v>
      </c>
      <c r="U2348" s="232">
        <v>0</v>
      </c>
      <c r="V2348" s="232">
        <v>0</v>
      </c>
      <c r="W2348" s="232">
        <v>0</v>
      </c>
      <c r="X2348" s="232">
        <v>0</v>
      </c>
      <c r="Y2348" s="232">
        <v>0</v>
      </c>
      <c r="Z2348" s="233">
        <v>45991</v>
      </c>
      <c r="AA2348" s="234">
        <v>8.4</v>
      </c>
      <c r="AB2348" s="232">
        <v>6361.5700000000006</v>
      </c>
    </row>
    <row r="2349" spans="1:28" x14ac:dyDescent="0.25">
      <c r="A2349" s="16" t="s">
        <v>1059</v>
      </c>
      <c r="B2349" s="16" t="s">
        <v>2893</v>
      </c>
      <c r="C2349" s="16" t="s">
        <v>1981</v>
      </c>
      <c r="D2349" s="16" t="s">
        <v>344</v>
      </c>
      <c r="F2349" s="16" t="s">
        <v>8195</v>
      </c>
      <c r="G2349" s="16" t="s">
        <v>8196</v>
      </c>
      <c r="H2349" s="241">
        <v>9.048</v>
      </c>
      <c r="I2349" s="241">
        <v>0</v>
      </c>
      <c r="J2349" s="241">
        <v>0</v>
      </c>
      <c r="K2349" s="241">
        <v>0</v>
      </c>
      <c r="L2349" s="241">
        <v>0</v>
      </c>
      <c r="M2349" s="241">
        <v>0</v>
      </c>
      <c r="N2349" s="241">
        <v>0</v>
      </c>
      <c r="O2349" s="241">
        <v>0</v>
      </c>
      <c r="P2349" s="241">
        <v>0</v>
      </c>
      <c r="Q2349" s="232">
        <v>5391.44</v>
      </c>
      <c r="R2349" s="232">
        <v>0</v>
      </c>
      <c r="S2349" s="232">
        <v>0</v>
      </c>
      <c r="T2349" s="232">
        <v>0</v>
      </c>
      <c r="U2349" s="232">
        <v>0</v>
      </c>
      <c r="V2349" s="232">
        <v>0</v>
      </c>
      <c r="W2349" s="232">
        <v>0</v>
      </c>
      <c r="X2349" s="232">
        <v>0</v>
      </c>
      <c r="Y2349" s="232">
        <v>0</v>
      </c>
      <c r="Z2349" s="233">
        <v>45991</v>
      </c>
      <c r="AA2349" s="234">
        <v>9.048</v>
      </c>
      <c r="AB2349" s="232">
        <v>5391.44</v>
      </c>
    </row>
    <row r="2350" spans="1:28" x14ac:dyDescent="0.25">
      <c r="A2350" s="16" t="s">
        <v>873</v>
      </c>
      <c r="B2350" s="16" t="s">
        <v>3474</v>
      </c>
      <c r="C2350" s="16" t="s">
        <v>557</v>
      </c>
      <c r="D2350" s="16" t="s">
        <v>558</v>
      </c>
      <c r="F2350" s="16" t="s">
        <v>8180</v>
      </c>
      <c r="G2350" s="16" t="s">
        <v>8181</v>
      </c>
      <c r="H2350" s="241">
        <v>0.75</v>
      </c>
      <c r="I2350" s="241">
        <v>0</v>
      </c>
      <c r="J2350" s="241">
        <v>0</v>
      </c>
      <c r="K2350" s="241">
        <v>0</v>
      </c>
      <c r="L2350" s="241">
        <v>0</v>
      </c>
      <c r="M2350" s="241">
        <v>0</v>
      </c>
      <c r="N2350" s="241">
        <v>0</v>
      </c>
      <c r="O2350" s="241">
        <v>0</v>
      </c>
      <c r="P2350" s="241">
        <v>0</v>
      </c>
      <c r="Q2350" s="232">
        <v>624.01</v>
      </c>
      <c r="R2350" s="232">
        <v>0</v>
      </c>
      <c r="S2350" s="232">
        <v>0</v>
      </c>
      <c r="T2350" s="232">
        <v>0</v>
      </c>
      <c r="U2350" s="232">
        <v>0</v>
      </c>
      <c r="V2350" s="232">
        <v>0</v>
      </c>
      <c r="W2350" s="232">
        <v>0</v>
      </c>
      <c r="X2350" s="232">
        <v>0</v>
      </c>
      <c r="Y2350" s="232">
        <v>0</v>
      </c>
      <c r="Z2350" s="233">
        <v>45991</v>
      </c>
      <c r="AA2350" s="234">
        <v>0.75</v>
      </c>
      <c r="AB2350" s="232">
        <v>624.01</v>
      </c>
    </row>
    <row r="2351" spans="1:28" x14ac:dyDescent="0.25">
      <c r="A2351" s="16" t="s">
        <v>873</v>
      </c>
      <c r="B2351" s="16" t="s">
        <v>3474</v>
      </c>
      <c r="C2351" s="16" t="s">
        <v>552</v>
      </c>
      <c r="D2351" s="16" t="s">
        <v>553</v>
      </c>
      <c r="F2351" s="16" t="s">
        <v>8180</v>
      </c>
      <c r="G2351" s="16" t="s">
        <v>8181</v>
      </c>
      <c r="H2351" s="241">
        <v>1</v>
      </c>
      <c r="I2351" s="241">
        <v>0</v>
      </c>
      <c r="J2351" s="241">
        <v>0</v>
      </c>
      <c r="K2351" s="241">
        <v>0</v>
      </c>
      <c r="L2351" s="241">
        <v>0</v>
      </c>
      <c r="M2351" s="241">
        <v>0</v>
      </c>
      <c r="N2351" s="241">
        <v>0</v>
      </c>
      <c r="O2351" s="241">
        <v>0</v>
      </c>
      <c r="P2351" s="241">
        <v>0</v>
      </c>
      <c r="Q2351" s="232">
        <v>411.17</v>
      </c>
      <c r="R2351" s="232">
        <v>0</v>
      </c>
      <c r="S2351" s="232">
        <v>0</v>
      </c>
      <c r="T2351" s="232">
        <v>0</v>
      </c>
      <c r="U2351" s="232">
        <v>0</v>
      </c>
      <c r="V2351" s="232">
        <v>0</v>
      </c>
      <c r="W2351" s="232">
        <v>0</v>
      </c>
      <c r="X2351" s="232">
        <v>0</v>
      </c>
      <c r="Y2351" s="232">
        <v>0</v>
      </c>
      <c r="Z2351" s="233">
        <v>45991</v>
      </c>
      <c r="AA2351" s="234">
        <v>1</v>
      </c>
      <c r="AB2351" s="232">
        <v>411.17</v>
      </c>
    </row>
    <row r="2352" spans="1:28" x14ac:dyDescent="0.25">
      <c r="A2352" s="16" t="s">
        <v>1059</v>
      </c>
      <c r="B2352" s="16" t="s">
        <v>2893</v>
      </c>
      <c r="C2352" s="16" t="s">
        <v>1975</v>
      </c>
      <c r="D2352" s="16" t="s">
        <v>544</v>
      </c>
      <c r="F2352" s="16" t="s">
        <v>8197</v>
      </c>
      <c r="G2352" s="16" t="s">
        <v>8198</v>
      </c>
      <c r="H2352" s="241">
        <v>92.197999999999993</v>
      </c>
      <c r="I2352" s="241">
        <v>0</v>
      </c>
      <c r="J2352" s="241">
        <v>0</v>
      </c>
      <c r="K2352" s="241">
        <v>0</v>
      </c>
      <c r="L2352" s="241">
        <v>0</v>
      </c>
      <c r="M2352" s="241">
        <v>0</v>
      </c>
      <c r="N2352" s="241">
        <v>0</v>
      </c>
      <c r="O2352" s="241">
        <v>0</v>
      </c>
      <c r="P2352" s="241">
        <v>0</v>
      </c>
      <c r="Q2352" s="232">
        <v>15264.3</v>
      </c>
      <c r="R2352" s="232">
        <v>0</v>
      </c>
      <c r="S2352" s="232">
        <v>0</v>
      </c>
      <c r="T2352" s="232">
        <v>0</v>
      </c>
      <c r="U2352" s="232">
        <v>0</v>
      </c>
      <c r="V2352" s="232">
        <v>0</v>
      </c>
      <c r="W2352" s="232">
        <v>0</v>
      </c>
      <c r="X2352" s="232">
        <v>0</v>
      </c>
      <c r="Y2352" s="232">
        <v>0</v>
      </c>
      <c r="Z2352" s="233">
        <v>45991</v>
      </c>
      <c r="AA2352" s="234">
        <v>92.197999999999993</v>
      </c>
      <c r="AB2352" s="232">
        <v>15264.3</v>
      </c>
    </row>
    <row r="2353" spans="1:28" x14ac:dyDescent="0.25">
      <c r="A2353" s="16" t="s">
        <v>1059</v>
      </c>
      <c r="B2353" s="16" t="s">
        <v>2893</v>
      </c>
      <c r="C2353" s="16" t="s">
        <v>1975</v>
      </c>
      <c r="D2353" s="16" t="s">
        <v>544</v>
      </c>
      <c r="E2353" s="16"/>
      <c r="F2353" s="16" t="s">
        <v>8199</v>
      </c>
      <c r="G2353" s="16" t="s">
        <v>8200</v>
      </c>
      <c r="H2353" s="241">
        <v>182.63</v>
      </c>
      <c r="I2353" s="241">
        <v>0</v>
      </c>
      <c r="J2353" s="241">
        <v>0</v>
      </c>
      <c r="K2353" s="241">
        <v>0</v>
      </c>
      <c r="L2353" s="241">
        <v>0</v>
      </c>
      <c r="M2353" s="241">
        <v>0</v>
      </c>
      <c r="N2353" s="241">
        <v>0</v>
      </c>
      <c r="O2353" s="241">
        <v>0</v>
      </c>
      <c r="P2353" s="241">
        <v>0</v>
      </c>
      <c r="Q2353" s="232">
        <v>30236.23</v>
      </c>
      <c r="R2353" s="232">
        <v>0</v>
      </c>
      <c r="S2353" s="232">
        <v>0</v>
      </c>
      <c r="T2353" s="232">
        <v>0</v>
      </c>
      <c r="U2353" s="232">
        <v>0</v>
      </c>
      <c r="V2353" s="232">
        <v>0</v>
      </c>
      <c r="W2353" s="232">
        <v>0</v>
      </c>
      <c r="X2353" s="232">
        <v>0</v>
      </c>
      <c r="Y2353" s="232">
        <v>0</v>
      </c>
      <c r="Z2353" s="233">
        <v>45991</v>
      </c>
      <c r="AA2353" s="234">
        <v>182.63</v>
      </c>
      <c r="AB2353" s="232">
        <v>30236.23</v>
      </c>
    </row>
    <row r="2354" spans="1:28" x14ac:dyDescent="0.25">
      <c r="A2354" s="16" t="s">
        <v>1059</v>
      </c>
      <c r="B2354" s="16" t="s">
        <v>2893</v>
      </c>
      <c r="C2354" s="16" t="s">
        <v>1970</v>
      </c>
      <c r="D2354" s="16" t="s">
        <v>8201</v>
      </c>
      <c r="F2354" s="16" t="s">
        <v>8138</v>
      </c>
      <c r="G2354" s="16" t="s">
        <v>8139</v>
      </c>
      <c r="H2354" s="241">
        <v>3.6</v>
      </c>
      <c r="I2354" s="241">
        <v>0</v>
      </c>
      <c r="J2354" s="241">
        <v>0</v>
      </c>
      <c r="K2354" s="241">
        <v>0</v>
      </c>
      <c r="L2354" s="241">
        <v>0</v>
      </c>
      <c r="M2354" s="241">
        <v>0</v>
      </c>
      <c r="N2354" s="241">
        <v>0</v>
      </c>
      <c r="O2354" s="241">
        <v>0</v>
      </c>
      <c r="P2354" s="241">
        <v>0</v>
      </c>
      <c r="Q2354" s="232">
        <v>1406.95</v>
      </c>
      <c r="R2354" s="232">
        <v>0</v>
      </c>
      <c r="S2354" s="232">
        <v>0</v>
      </c>
      <c r="T2354" s="232">
        <v>0</v>
      </c>
      <c r="U2354" s="232">
        <v>0</v>
      </c>
      <c r="V2354" s="232">
        <v>0</v>
      </c>
      <c r="W2354" s="232">
        <v>0</v>
      </c>
      <c r="X2354" s="232">
        <v>0</v>
      </c>
      <c r="Y2354" s="232">
        <v>0</v>
      </c>
      <c r="Z2354" s="233">
        <v>45991</v>
      </c>
      <c r="AA2354" s="234">
        <v>3.6</v>
      </c>
      <c r="AB2354" s="232">
        <v>1406.95</v>
      </c>
    </row>
    <row r="2355" spans="1:28" x14ac:dyDescent="0.25">
      <c r="A2355" s="16" t="s">
        <v>1059</v>
      </c>
      <c r="B2355" s="16" t="s">
        <v>2893</v>
      </c>
      <c r="C2355" s="16" t="s">
        <v>3233</v>
      </c>
      <c r="D2355" s="16" t="s">
        <v>2882</v>
      </c>
      <c r="F2355" s="16" t="s">
        <v>8138</v>
      </c>
      <c r="G2355" s="16" t="s">
        <v>8139</v>
      </c>
      <c r="H2355" s="241">
        <v>14</v>
      </c>
      <c r="I2355" s="241">
        <v>0</v>
      </c>
      <c r="J2355" s="241">
        <v>0</v>
      </c>
      <c r="K2355" s="241">
        <v>0</v>
      </c>
      <c r="L2355" s="241">
        <v>0</v>
      </c>
      <c r="M2355" s="241">
        <v>0</v>
      </c>
      <c r="N2355" s="241">
        <v>0</v>
      </c>
      <c r="O2355" s="241">
        <v>0</v>
      </c>
      <c r="P2355" s="241">
        <v>0</v>
      </c>
      <c r="Q2355" s="232">
        <v>6426.84</v>
      </c>
      <c r="R2355" s="232">
        <v>0</v>
      </c>
      <c r="S2355" s="232">
        <v>0</v>
      </c>
      <c r="T2355" s="232">
        <v>0</v>
      </c>
      <c r="U2355" s="232">
        <v>0</v>
      </c>
      <c r="V2355" s="232">
        <v>0</v>
      </c>
      <c r="W2355" s="232">
        <v>0</v>
      </c>
      <c r="X2355" s="232">
        <v>0</v>
      </c>
      <c r="Y2355" s="232">
        <v>0</v>
      </c>
      <c r="Z2355" s="233">
        <v>45991</v>
      </c>
      <c r="AA2355" s="234">
        <v>14</v>
      </c>
      <c r="AB2355" s="232">
        <v>6426.84</v>
      </c>
    </row>
    <row r="2356" spans="1:28" x14ac:dyDescent="0.25">
      <c r="A2356" s="16" t="s">
        <v>1059</v>
      </c>
      <c r="B2356" s="16" t="s">
        <v>2893</v>
      </c>
      <c r="C2356" s="16" t="s">
        <v>1967</v>
      </c>
      <c r="D2356" s="16" t="s">
        <v>1968</v>
      </c>
      <c r="F2356" s="16" t="s">
        <v>8138</v>
      </c>
      <c r="G2356" s="16" t="s">
        <v>8139</v>
      </c>
      <c r="H2356" s="241">
        <v>10</v>
      </c>
      <c r="I2356" s="241">
        <v>0</v>
      </c>
      <c r="J2356" s="241">
        <v>0</v>
      </c>
      <c r="K2356" s="241">
        <v>0</v>
      </c>
      <c r="L2356" s="241">
        <v>0</v>
      </c>
      <c r="M2356" s="241">
        <v>0</v>
      </c>
      <c r="N2356" s="241">
        <v>0</v>
      </c>
      <c r="O2356" s="241">
        <v>0</v>
      </c>
      <c r="P2356" s="241">
        <v>0</v>
      </c>
      <c r="Q2356" s="232">
        <v>7279.3</v>
      </c>
      <c r="R2356" s="232">
        <v>0</v>
      </c>
      <c r="S2356" s="232">
        <v>0</v>
      </c>
      <c r="T2356" s="232">
        <v>0</v>
      </c>
      <c r="U2356" s="232">
        <v>0</v>
      </c>
      <c r="V2356" s="232">
        <v>0</v>
      </c>
      <c r="W2356" s="232">
        <v>0</v>
      </c>
      <c r="X2356" s="232">
        <v>0</v>
      </c>
      <c r="Y2356" s="232">
        <v>0</v>
      </c>
      <c r="Z2356" s="233">
        <v>45991</v>
      </c>
      <c r="AA2356" s="234">
        <v>10</v>
      </c>
      <c r="AB2356" s="232">
        <v>7279.3</v>
      </c>
    </row>
    <row r="2357" spans="1:28" x14ac:dyDescent="0.25">
      <c r="A2357" s="16" t="s">
        <v>1059</v>
      </c>
      <c r="B2357" s="16" t="s">
        <v>2893</v>
      </c>
      <c r="C2357" s="16" t="s">
        <v>1956</v>
      </c>
      <c r="D2357" s="16" t="s">
        <v>1957</v>
      </c>
      <c r="F2357" s="16" t="s">
        <v>8138</v>
      </c>
      <c r="G2357" s="16" t="s">
        <v>8139</v>
      </c>
      <c r="H2357" s="241">
        <v>30</v>
      </c>
      <c r="I2357" s="241">
        <v>0</v>
      </c>
      <c r="J2357" s="241">
        <v>0</v>
      </c>
      <c r="K2357" s="241">
        <v>0</v>
      </c>
      <c r="L2357" s="241">
        <v>0</v>
      </c>
      <c r="M2357" s="241">
        <v>0</v>
      </c>
      <c r="N2357" s="241">
        <v>0</v>
      </c>
      <c r="O2357" s="241">
        <v>0</v>
      </c>
      <c r="P2357" s="241">
        <v>0</v>
      </c>
      <c r="Q2357" s="232">
        <v>9192</v>
      </c>
      <c r="R2357" s="232">
        <v>0</v>
      </c>
      <c r="S2357" s="232">
        <v>0</v>
      </c>
      <c r="T2357" s="232">
        <v>0</v>
      </c>
      <c r="U2357" s="232">
        <v>0</v>
      </c>
      <c r="V2357" s="232">
        <v>0</v>
      </c>
      <c r="W2357" s="232">
        <v>0</v>
      </c>
      <c r="X2357" s="232">
        <v>0</v>
      </c>
      <c r="Y2357" s="232">
        <v>0</v>
      </c>
      <c r="Z2357" s="233">
        <v>45991</v>
      </c>
      <c r="AA2357" s="234">
        <v>30</v>
      </c>
      <c r="AB2357" s="232">
        <v>9192</v>
      </c>
    </row>
    <row r="2358" spans="1:28" x14ac:dyDescent="0.25">
      <c r="A2358" s="16" t="s">
        <v>1059</v>
      </c>
      <c r="B2358" s="16" t="s">
        <v>2893</v>
      </c>
      <c r="C2358" s="16" t="s">
        <v>1947</v>
      </c>
      <c r="D2358" s="16" t="s">
        <v>1948</v>
      </c>
      <c r="F2358" s="16" t="s">
        <v>8138</v>
      </c>
      <c r="G2358" s="16" t="s">
        <v>8139</v>
      </c>
      <c r="H2358" s="241">
        <v>11</v>
      </c>
      <c r="I2358" s="241">
        <v>0</v>
      </c>
      <c r="J2358" s="241">
        <v>0</v>
      </c>
      <c r="K2358" s="241">
        <v>0</v>
      </c>
      <c r="L2358" s="241">
        <v>0</v>
      </c>
      <c r="M2358" s="241">
        <v>0</v>
      </c>
      <c r="N2358" s="241">
        <v>0</v>
      </c>
      <c r="O2358" s="241">
        <v>0</v>
      </c>
      <c r="P2358" s="241">
        <v>0</v>
      </c>
      <c r="Q2358" s="232">
        <v>14961.87</v>
      </c>
      <c r="R2358" s="232">
        <v>0</v>
      </c>
      <c r="S2358" s="232">
        <v>0</v>
      </c>
      <c r="T2358" s="232">
        <v>0</v>
      </c>
      <c r="U2358" s="232">
        <v>0</v>
      </c>
      <c r="V2358" s="232">
        <v>0</v>
      </c>
      <c r="W2358" s="232">
        <v>0</v>
      </c>
      <c r="X2358" s="232">
        <v>0</v>
      </c>
      <c r="Y2358" s="232">
        <v>0</v>
      </c>
      <c r="Z2358" s="233">
        <v>45991</v>
      </c>
      <c r="AA2358" s="234">
        <v>11</v>
      </c>
      <c r="AB2358" s="232">
        <v>14961.87</v>
      </c>
    </row>
    <row r="2359" spans="1:28" x14ac:dyDescent="0.25">
      <c r="A2359" s="16" t="s">
        <v>2253</v>
      </c>
      <c r="B2359" s="16" t="s">
        <v>3348</v>
      </c>
      <c r="C2359" s="16" t="s">
        <v>2623</v>
      </c>
      <c r="D2359" s="16" t="s">
        <v>2624</v>
      </c>
      <c r="F2359" s="16" t="s">
        <v>8176</v>
      </c>
      <c r="G2359" s="16" t="s">
        <v>8177</v>
      </c>
      <c r="H2359" s="241">
        <v>20</v>
      </c>
      <c r="I2359" s="241">
        <v>0</v>
      </c>
      <c r="J2359" s="241">
        <v>0</v>
      </c>
      <c r="K2359" s="241">
        <v>0</v>
      </c>
      <c r="L2359" s="241">
        <v>0</v>
      </c>
      <c r="M2359" s="241">
        <v>0</v>
      </c>
      <c r="N2359" s="241">
        <v>0</v>
      </c>
      <c r="O2359" s="241">
        <v>0</v>
      </c>
      <c r="P2359" s="241">
        <v>0</v>
      </c>
      <c r="Q2359" s="232">
        <v>5369</v>
      </c>
      <c r="R2359" s="232">
        <v>0</v>
      </c>
      <c r="S2359" s="232">
        <v>0</v>
      </c>
      <c r="T2359" s="232">
        <v>0</v>
      </c>
      <c r="U2359" s="232">
        <v>0</v>
      </c>
      <c r="V2359" s="232">
        <v>0</v>
      </c>
      <c r="W2359" s="232">
        <v>0</v>
      </c>
      <c r="X2359" s="232">
        <v>0</v>
      </c>
      <c r="Y2359" s="232">
        <v>0</v>
      </c>
      <c r="Z2359" s="233">
        <v>45991</v>
      </c>
      <c r="AA2359" s="234">
        <v>20</v>
      </c>
      <c r="AB2359" s="232">
        <v>5369</v>
      </c>
    </row>
    <row r="2360" spans="1:28" x14ac:dyDescent="0.25">
      <c r="A2360" s="16" t="s">
        <v>873</v>
      </c>
      <c r="B2360" s="16" t="s">
        <v>3474</v>
      </c>
      <c r="C2360" s="16" t="s">
        <v>550</v>
      </c>
      <c r="D2360" s="16" t="s">
        <v>551</v>
      </c>
      <c r="F2360" s="16" t="s">
        <v>8180</v>
      </c>
      <c r="G2360" s="16" t="s">
        <v>8181</v>
      </c>
      <c r="H2360" s="241">
        <v>12</v>
      </c>
      <c r="I2360" s="241">
        <v>0</v>
      </c>
      <c r="J2360" s="241">
        <v>22.8</v>
      </c>
      <c r="K2360" s="241">
        <v>0</v>
      </c>
      <c r="L2360" s="241">
        <v>0</v>
      </c>
      <c r="M2360" s="241">
        <v>0</v>
      </c>
      <c r="N2360" s="241">
        <v>0</v>
      </c>
      <c r="O2360" s="241">
        <v>0</v>
      </c>
      <c r="P2360" s="241">
        <v>0</v>
      </c>
      <c r="Q2360" s="232">
        <v>9245.0400000000009</v>
      </c>
      <c r="R2360" s="232">
        <v>0</v>
      </c>
      <c r="S2360" s="232">
        <v>17565.57</v>
      </c>
      <c r="T2360" s="232">
        <v>0</v>
      </c>
      <c r="U2360" s="232">
        <v>0</v>
      </c>
      <c r="V2360" s="232">
        <v>0</v>
      </c>
      <c r="W2360" s="232">
        <v>0</v>
      </c>
      <c r="X2360" s="232">
        <v>0</v>
      </c>
      <c r="Y2360" s="232">
        <v>0</v>
      </c>
      <c r="Z2360" s="233">
        <v>45991</v>
      </c>
      <c r="AA2360" s="234">
        <v>34.799999999999997</v>
      </c>
      <c r="AB2360" s="232">
        <v>26810.61</v>
      </c>
    </row>
    <row r="2361" spans="1:28" x14ac:dyDescent="0.25">
      <c r="A2361" s="16" t="s">
        <v>873</v>
      </c>
      <c r="B2361" s="16" t="s">
        <v>3474</v>
      </c>
      <c r="C2361" s="16" t="s">
        <v>548</v>
      </c>
      <c r="D2361" s="16" t="s">
        <v>2772</v>
      </c>
      <c r="F2361" s="16" t="s">
        <v>8180</v>
      </c>
      <c r="G2361" s="16" t="s">
        <v>8181</v>
      </c>
      <c r="H2361" s="241">
        <v>8</v>
      </c>
      <c r="I2361" s="241">
        <v>0</v>
      </c>
      <c r="J2361" s="241">
        <v>0</v>
      </c>
      <c r="K2361" s="241">
        <v>0</v>
      </c>
      <c r="L2361" s="241">
        <v>0</v>
      </c>
      <c r="M2361" s="241">
        <v>0</v>
      </c>
      <c r="N2361" s="241">
        <v>0</v>
      </c>
      <c r="O2361" s="241">
        <v>0</v>
      </c>
      <c r="P2361" s="241">
        <v>0</v>
      </c>
      <c r="Q2361" s="232">
        <v>5727.44</v>
      </c>
      <c r="R2361" s="232">
        <v>0</v>
      </c>
      <c r="S2361" s="232">
        <v>0</v>
      </c>
      <c r="T2361" s="232">
        <v>0</v>
      </c>
      <c r="U2361" s="232">
        <v>0</v>
      </c>
      <c r="V2361" s="232">
        <v>0</v>
      </c>
      <c r="W2361" s="232">
        <v>0</v>
      </c>
      <c r="X2361" s="232">
        <v>0</v>
      </c>
      <c r="Y2361" s="232">
        <v>0</v>
      </c>
      <c r="Z2361" s="233">
        <v>45991</v>
      </c>
      <c r="AA2361" s="234">
        <v>8</v>
      </c>
      <c r="AB2361" s="232">
        <v>5727.44</v>
      </c>
    </row>
    <row r="2362" spans="1:28" x14ac:dyDescent="0.25">
      <c r="A2362" s="16" t="s">
        <v>1059</v>
      </c>
      <c r="B2362" s="16" t="s">
        <v>2893</v>
      </c>
      <c r="C2362" s="16" t="s">
        <v>1939</v>
      </c>
      <c r="D2362" s="16" t="s">
        <v>1940</v>
      </c>
      <c r="F2362" s="16" t="s">
        <v>8138</v>
      </c>
      <c r="G2362" s="16" t="s">
        <v>8139</v>
      </c>
      <c r="H2362" s="241">
        <v>33.6</v>
      </c>
      <c r="I2362" s="241">
        <v>0</v>
      </c>
      <c r="J2362" s="241">
        <v>0</v>
      </c>
      <c r="K2362" s="241">
        <v>0</v>
      </c>
      <c r="L2362" s="241">
        <v>0</v>
      </c>
      <c r="M2362" s="241">
        <v>0</v>
      </c>
      <c r="N2362" s="241">
        <v>0</v>
      </c>
      <c r="O2362" s="241">
        <v>0</v>
      </c>
      <c r="P2362" s="241">
        <v>0</v>
      </c>
      <c r="Q2362" s="232">
        <v>15834.66</v>
      </c>
      <c r="R2362" s="232">
        <v>0</v>
      </c>
      <c r="S2362" s="232">
        <v>0</v>
      </c>
      <c r="T2362" s="232">
        <v>0</v>
      </c>
      <c r="U2362" s="232">
        <v>0</v>
      </c>
      <c r="V2362" s="232">
        <v>0</v>
      </c>
      <c r="W2362" s="232">
        <v>0</v>
      </c>
      <c r="X2362" s="232">
        <v>0</v>
      </c>
      <c r="Y2362" s="232">
        <v>0</v>
      </c>
      <c r="Z2362" s="233">
        <v>45991</v>
      </c>
      <c r="AA2362" s="234">
        <v>33.6</v>
      </c>
      <c r="AB2362" s="232">
        <v>15834.66</v>
      </c>
    </row>
    <row r="2363" spans="1:28" x14ac:dyDescent="0.25">
      <c r="A2363" s="16" t="s">
        <v>1059</v>
      </c>
      <c r="B2363" s="16" t="s">
        <v>2893</v>
      </c>
      <c r="C2363" s="16" t="s">
        <v>1936</v>
      </c>
      <c r="D2363" s="16" t="s">
        <v>1937</v>
      </c>
      <c r="F2363" s="16" t="s">
        <v>8138</v>
      </c>
      <c r="G2363" s="16" t="s">
        <v>8139</v>
      </c>
      <c r="H2363" s="241">
        <v>3.2</v>
      </c>
      <c r="I2363" s="241">
        <v>0</v>
      </c>
      <c r="J2363" s="241">
        <v>0</v>
      </c>
      <c r="K2363" s="241">
        <v>0</v>
      </c>
      <c r="L2363" s="241">
        <v>0</v>
      </c>
      <c r="M2363" s="241">
        <v>0</v>
      </c>
      <c r="N2363" s="241">
        <v>0</v>
      </c>
      <c r="O2363" s="241">
        <v>0</v>
      </c>
      <c r="P2363" s="241">
        <v>0</v>
      </c>
      <c r="Q2363" s="232">
        <v>2031.3</v>
      </c>
      <c r="R2363" s="232">
        <v>0</v>
      </c>
      <c r="S2363" s="232">
        <v>0</v>
      </c>
      <c r="T2363" s="232">
        <v>0</v>
      </c>
      <c r="U2363" s="232">
        <v>0</v>
      </c>
      <c r="V2363" s="232">
        <v>0</v>
      </c>
      <c r="W2363" s="232">
        <v>0</v>
      </c>
      <c r="X2363" s="232">
        <v>0</v>
      </c>
      <c r="Y2363" s="232">
        <v>0</v>
      </c>
      <c r="Z2363" s="233">
        <v>45991</v>
      </c>
      <c r="AA2363" s="234">
        <v>3.2</v>
      </c>
      <c r="AB2363" s="232">
        <v>2031.3</v>
      </c>
    </row>
    <row r="2364" spans="1:28" x14ac:dyDescent="0.25">
      <c r="A2364" s="16" t="s">
        <v>2253</v>
      </c>
      <c r="B2364" s="16" t="s">
        <v>3348</v>
      </c>
      <c r="C2364" s="16" t="s">
        <v>2610</v>
      </c>
      <c r="D2364" s="16" t="s">
        <v>2611</v>
      </c>
      <c r="E2364" s="16"/>
      <c r="F2364" s="16" t="s">
        <v>8202</v>
      </c>
      <c r="G2364" s="16" t="s">
        <v>8163</v>
      </c>
      <c r="H2364" s="241">
        <v>60.564999999999998</v>
      </c>
      <c r="I2364" s="241">
        <v>0</v>
      </c>
      <c r="J2364" s="241">
        <v>0</v>
      </c>
      <c r="K2364" s="241">
        <v>0</v>
      </c>
      <c r="L2364" s="241">
        <v>0</v>
      </c>
      <c r="M2364" s="241">
        <v>0</v>
      </c>
      <c r="N2364" s="241">
        <v>0</v>
      </c>
      <c r="O2364" s="241">
        <v>0</v>
      </c>
      <c r="P2364" s="241">
        <v>0</v>
      </c>
      <c r="Q2364" s="232">
        <v>11229.97</v>
      </c>
      <c r="R2364" s="232">
        <v>0</v>
      </c>
      <c r="S2364" s="232">
        <v>0</v>
      </c>
      <c r="T2364" s="232">
        <v>0</v>
      </c>
      <c r="U2364" s="232">
        <v>0</v>
      </c>
      <c r="V2364" s="232">
        <v>0</v>
      </c>
      <c r="W2364" s="232">
        <v>0</v>
      </c>
      <c r="X2364" s="232">
        <v>0</v>
      </c>
      <c r="Y2364" s="232">
        <v>0</v>
      </c>
      <c r="Z2364" s="233">
        <v>45991</v>
      </c>
      <c r="AA2364" s="234">
        <v>60.564999999999998</v>
      </c>
      <c r="AB2364" s="232">
        <v>11229.97</v>
      </c>
    </row>
    <row r="2365" spans="1:28" x14ac:dyDescent="0.25">
      <c r="A2365" s="16" t="s">
        <v>2253</v>
      </c>
      <c r="B2365" s="16" t="s">
        <v>3348</v>
      </c>
      <c r="C2365" s="16" t="s">
        <v>2610</v>
      </c>
      <c r="D2365" s="16" t="s">
        <v>2611</v>
      </c>
      <c r="F2365" s="16" t="s">
        <v>8203</v>
      </c>
      <c r="G2365" s="16" t="s">
        <v>8204</v>
      </c>
      <c r="H2365" s="241">
        <v>45.23</v>
      </c>
      <c r="I2365" s="241">
        <v>0</v>
      </c>
      <c r="J2365" s="241">
        <v>0</v>
      </c>
      <c r="K2365" s="241">
        <v>0</v>
      </c>
      <c r="L2365" s="241">
        <v>0</v>
      </c>
      <c r="M2365" s="241">
        <v>0</v>
      </c>
      <c r="N2365" s="241">
        <v>0</v>
      </c>
      <c r="O2365" s="241">
        <v>0</v>
      </c>
      <c r="P2365" s="241">
        <v>0</v>
      </c>
      <c r="Q2365" s="232">
        <v>8386.5499999999993</v>
      </c>
      <c r="R2365" s="232">
        <v>0</v>
      </c>
      <c r="S2365" s="232">
        <v>0</v>
      </c>
      <c r="T2365" s="232">
        <v>0</v>
      </c>
      <c r="U2365" s="232">
        <v>0</v>
      </c>
      <c r="V2365" s="232">
        <v>0</v>
      </c>
      <c r="W2365" s="232">
        <v>0</v>
      </c>
      <c r="X2365" s="232">
        <v>0</v>
      </c>
      <c r="Y2365" s="232">
        <v>0</v>
      </c>
      <c r="Z2365" s="233">
        <v>45991</v>
      </c>
      <c r="AA2365" s="234">
        <v>45.23</v>
      </c>
      <c r="AB2365" s="232">
        <v>8386.5499999999993</v>
      </c>
    </row>
    <row r="2366" spans="1:28" x14ac:dyDescent="0.25">
      <c r="A2366" s="16" t="s">
        <v>873</v>
      </c>
      <c r="B2366" s="16" t="s">
        <v>3474</v>
      </c>
      <c r="C2366" s="16" t="s">
        <v>2610</v>
      </c>
      <c r="D2366" s="16" t="s">
        <v>2611</v>
      </c>
      <c r="F2366" s="16"/>
      <c r="G2366" s="16"/>
      <c r="H2366" s="241">
        <v>0</v>
      </c>
      <c r="I2366" s="241">
        <v>0</v>
      </c>
      <c r="J2366" s="241">
        <v>0</v>
      </c>
      <c r="K2366" s="241">
        <v>0</v>
      </c>
      <c r="L2366" s="241">
        <v>0</v>
      </c>
      <c r="M2366" s="241">
        <v>0</v>
      </c>
      <c r="N2366" s="241">
        <v>2.7</v>
      </c>
      <c r="O2366" s="241">
        <v>0</v>
      </c>
      <c r="P2366" s="241">
        <v>0</v>
      </c>
      <c r="Q2366" s="232">
        <v>0</v>
      </c>
      <c r="R2366" s="232">
        <v>0</v>
      </c>
      <c r="S2366" s="232">
        <v>0</v>
      </c>
      <c r="T2366" s="232">
        <v>0</v>
      </c>
      <c r="U2366" s="232">
        <v>0</v>
      </c>
      <c r="V2366" s="232">
        <v>0</v>
      </c>
      <c r="W2366" s="232">
        <v>520.88</v>
      </c>
      <c r="X2366" s="232">
        <v>0</v>
      </c>
      <c r="Y2366" s="232">
        <v>0</v>
      </c>
      <c r="Z2366" s="233">
        <v>45991</v>
      </c>
      <c r="AA2366" s="234">
        <v>2.7</v>
      </c>
      <c r="AB2366" s="232">
        <v>520.88</v>
      </c>
    </row>
    <row r="2367" spans="1:28" x14ac:dyDescent="0.25">
      <c r="A2367" s="16" t="s">
        <v>873</v>
      </c>
      <c r="B2367" s="16" t="s">
        <v>3474</v>
      </c>
      <c r="C2367" s="16" t="s">
        <v>2610</v>
      </c>
      <c r="D2367" s="16" t="s">
        <v>2611</v>
      </c>
      <c r="F2367" s="16" t="s">
        <v>8205</v>
      </c>
      <c r="G2367" s="16" t="s">
        <v>8206</v>
      </c>
      <c r="H2367" s="241">
        <v>177.69</v>
      </c>
      <c r="I2367" s="241">
        <v>0</v>
      </c>
      <c r="J2367" s="241">
        <v>0</v>
      </c>
      <c r="K2367" s="241">
        <v>0</v>
      </c>
      <c r="L2367" s="241">
        <v>0</v>
      </c>
      <c r="M2367" s="241">
        <v>0</v>
      </c>
      <c r="N2367" s="241">
        <v>0</v>
      </c>
      <c r="O2367" s="241">
        <v>0</v>
      </c>
      <c r="P2367" s="241">
        <v>0</v>
      </c>
      <c r="Q2367" s="232">
        <v>34279.97</v>
      </c>
      <c r="R2367" s="232">
        <v>0</v>
      </c>
      <c r="S2367" s="232">
        <v>0</v>
      </c>
      <c r="T2367" s="232">
        <v>0</v>
      </c>
      <c r="U2367" s="232">
        <v>0</v>
      </c>
      <c r="V2367" s="232">
        <v>0</v>
      </c>
      <c r="W2367" s="232">
        <v>0</v>
      </c>
      <c r="X2367" s="232">
        <v>0</v>
      </c>
      <c r="Y2367" s="232">
        <v>0</v>
      </c>
      <c r="Z2367" s="233">
        <v>45991</v>
      </c>
      <c r="AA2367" s="234">
        <v>177.69</v>
      </c>
      <c r="AB2367" s="232">
        <v>34279.97</v>
      </c>
    </row>
    <row r="2368" spans="1:28" x14ac:dyDescent="0.25">
      <c r="A2368" s="16" t="s">
        <v>873</v>
      </c>
      <c r="B2368" s="16" t="s">
        <v>3474</v>
      </c>
      <c r="C2368" s="16" t="s">
        <v>2610</v>
      </c>
      <c r="D2368" s="16" t="s">
        <v>2611</v>
      </c>
      <c r="F2368" s="16" t="s">
        <v>8207</v>
      </c>
      <c r="G2368" s="16" t="s">
        <v>8208</v>
      </c>
      <c r="H2368" s="241">
        <v>53.69</v>
      </c>
      <c r="I2368" s="241">
        <v>0</v>
      </c>
      <c r="J2368" s="241">
        <v>0</v>
      </c>
      <c r="K2368" s="241">
        <v>0</v>
      </c>
      <c r="L2368" s="241">
        <v>0</v>
      </c>
      <c r="M2368" s="241">
        <v>0</v>
      </c>
      <c r="N2368" s="241">
        <v>0</v>
      </c>
      <c r="O2368" s="241">
        <v>0</v>
      </c>
      <c r="P2368" s="241">
        <v>0</v>
      </c>
      <c r="Q2368" s="232">
        <v>10357.879999999999</v>
      </c>
      <c r="R2368" s="232">
        <v>0</v>
      </c>
      <c r="S2368" s="232">
        <v>0</v>
      </c>
      <c r="T2368" s="232">
        <v>0</v>
      </c>
      <c r="U2368" s="232">
        <v>0</v>
      </c>
      <c r="V2368" s="232">
        <v>0</v>
      </c>
      <c r="W2368" s="232">
        <v>0</v>
      </c>
      <c r="X2368" s="232">
        <v>0</v>
      </c>
      <c r="Y2368" s="232">
        <v>0</v>
      </c>
      <c r="Z2368" s="233">
        <v>45991</v>
      </c>
      <c r="AA2368" s="234">
        <v>53.69</v>
      </c>
      <c r="AB2368" s="232">
        <v>10357.879999999999</v>
      </c>
    </row>
    <row r="2369" spans="1:28" x14ac:dyDescent="0.25">
      <c r="A2369" s="16" t="s">
        <v>1059</v>
      </c>
      <c r="B2369" s="16" t="s">
        <v>2893</v>
      </c>
      <c r="C2369" s="16" t="s">
        <v>1929</v>
      </c>
      <c r="D2369" s="16" t="s">
        <v>1930</v>
      </c>
      <c r="F2369" s="16" t="s">
        <v>8209</v>
      </c>
      <c r="G2369" s="16" t="s">
        <v>8210</v>
      </c>
      <c r="H2369" s="241">
        <v>0.5</v>
      </c>
      <c r="I2369" s="241">
        <v>0</v>
      </c>
      <c r="J2369" s="241">
        <v>0</v>
      </c>
      <c r="K2369" s="241">
        <v>0</v>
      </c>
      <c r="L2369" s="241">
        <v>0</v>
      </c>
      <c r="M2369" s="241">
        <v>0</v>
      </c>
      <c r="N2369" s="241">
        <v>0</v>
      </c>
      <c r="O2369" s="241">
        <v>0</v>
      </c>
      <c r="P2369" s="241">
        <v>0</v>
      </c>
      <c r="Q2369" s="232">
        <v>207.02</v>
      </c>
      <c r="R2369" s="232">
        <v>0</v>
      </c>
      <c r="S2369" s="232">
        <v>0</v>
      </c>
      <c r="T2369" s="232">
        <v>0</v>
      </c>
      <c r="U2369" s="232">
        <v>0</v>
      </c>
      <c r="V2369" s="232">
        <v>0</v>
      </c>
      <c r="W2369" s="232">
        <v>0</v>
      </c>
      <c r="X2369" s="232">
        <v>0</v>
      </c>
      <c r="Y2369" s="232">
        <v>0</v>
      </c>
      <c r="Z2369" s="233">
        <v>45991</v>
      </c>
      <c r="AA2369" s="234">
        <v>0.5</v>
      </c>
      <c r="AB2369" s="232">
        <v>207.02</v>
      </c>
    </row>
    <row r="2370" spans="1:28" x14ac:dyDescent="0.25">
      <c r="A2370" s="16" t="s">
        <v>873</v>
      </c>
      <c r="B2370" s="16" t="s">
        <v>3474</v>
      </c>
      <c r="C2370" s="16" t="s">
        <v>537</v>
      </c>
      <c r="D2370" s="16" t="s">
        <v>538</v>
      </c>
      <c r="F2370" s="16" t="s">
        <v>8211</v>
      </c>
      <c r="G2370" s="16" t="s">
        <v>8212</v>
      </c>
      <c r="H2370" s="241">
        <v>89.430999999999997</v>
      </c>
      <c r="I2370" s="241">
        <v>0</v>
      </c>
      <c r="J2370" s="241">
        <v>0</v>
      </c>
      <c r="K2370" s="241">
        <v>0</v>
      </c>
      <c r="L2370" s="241">
        <v>0</v>
      </c>
      <c r="M2370" s="241">
        <v>0</v>
      </c>
      <c r="N2370" s="241">
        <v>0</v>
      </c>
      <c r="O2370" s="241">
        <v>0</v>
      </c>
      <c r="P2370" s="241">
        <v>0</v>
      </c>
      <c r="Q2370" s="232">
        <v>30969.98</v>
      </c>
      <c r="R2370" s="232">
        <v>0</v>
      </c>
      <c r="S2370" s="232">
        <v>0</v>
      </c>
      <c r="T2370" s="232">
        <v>0</v>
      </c>
      <c r="U2370" s="232">
        <v>0</v>
      </c>
      <c r="V2370" s="232">
        <v>0</v>
      </c>
      <c r="W2370" s="232">
        <v>0</v>
      </c>
      <c r="X2370" s="232">
        <v>0</v>
      </c>
      <c r="Y2370" s="232">
        <v>0</v>
      </c>
      <c r="Z2370" s="233">
        <v>45991</v>
      </c>
      <c r="AA2370" s="234">
        <v>89.430999999999997</v>
      </c>
      <c r="AB2370" s="232">
        <v>30969.98</v>
      </c>
    </row>
    <row r="2371" spans="1:28" x14ac:dyDescent="0.25">
      <c r="A2371" s="16" t="s">
        <v>2253</v>
      </c>
      <c r="B2371" s="16" t="s">
        <v>3348</v>
      </c>
      <c r="C2371" s="16" t="s">
        <v>2618</v>
      </c>
      <c r="D2371" s="16" t="s">
        <v>2619</v>
      </c>
      <c r="F2371" s="16" t="s">
        <v>8176</v>
      </c>
      <c r="G2371" s="16" t="s">
        <v>8177</v>
      </c>
      <c r="H2371" s="241">
        <v>54</v>
      </c>
      <c r="I2371" s="241">
        <v>0</v>
      </c>
      <c r="J2371" s="241">
        <v>0</v>
      </c>
      <c r="K2371" s="241">
        <v>0</v>
      </c>
      <c r="L2371" s="241">
        <v>0</v>
      </c>
      <c r="M2371" s="241">
        <v>0</v>
      </c>
      <c r="N2371" s="241">
        <v>0</v>
      </c>
      <c r="O2371" s="241">
        <v>0</v>
      </c>
      <c r="P2371" s="241">
        <v>0</v>
      </c>
      <c r="Q2371" s="232">
        <v>12746.16</v>
      </c>
      <c r="R2371" s="232">
        <v>0</v>
      </c>
      <c r="S2371" s="232">
        <v>0</v>
      </c>
      <c r="T2371" s="232">
        <v>0</v>
      </c>
      <c r="U2371" s="232">
        <v>0</v>
      </c>
      <c r="V2371" s="232">
        <v>0</v>
      </c>
      <c r="W2371" s="232">
        <v>0</v>
      </c>
      <c r="X2371" s="232">
        <v>0</v>
      </c>
      <c r="Y2371" s="232">
        <v>0</v>
      </c>
      <c r="Z2371" s="233">
        <v>45991</v>
      </c>
      <c r="AA2371" s="234">
        <v>54</v>
      </c>
      <c r="AB2371" s="232">
        <v>12746.16</v>
      </c>
    </row>
    <row r="2372" spans="1:28" x14ac:dyDescent="0.25">
      <c r="A2372" s="16" t="s">
        <v>2253</v>
      </c>
      <c r="B2372" s="16" t="s">
        <v>3348</v>
      </c>
      <c r="C2372" s="16" t="s">
        <v>2615</v>
      </c>
      <c r="D2372" s="16" t="s">
        <v>2616</v>
      </c>
      <c r="F2372" s="16" t="s">
        <v>8176</v>
      </c>
      <c r="G2372" s="16" t="s">
        <v>8177</v>
      </c>
      <c r="H2372" s="241">
        <v>2</v>
      </c>
      <c r="I2372" s="241">
        <v>0</v>
      </c>
      <c r="J2372" s="241">
        <v>0</v>
      </c>
      <c r="K2372" s="241">
        <v>0</v>
      </c>
      <c r="L2372" s="241">
        <v>0</v>
      </c>
      <c r="M2372" s="241">
        <v>0</v>
      </c>
      <c r="N2372" s="241">
        <v>0</v>
      </c>
      <c r="O2372" s="241">
        <v>0</v>
      </c>
      <c r="P2372" s="241">
        <v>0</v>
      </c>
      <c r="Q2372" s="232">
        <v>403.42</v>
      </c>
      <c r="R2372" s="232">
        <v>0</v>
      </c>
      <c r="S2372" s="232">
        <v>0</v>
      </c>
      <c r="T2372" s="232">
        <v>0</v>
      </c>
      <c r="U2372" s="232">
        <v>0</v>
      </c>
      <c r="V2372" s="232">
        <v>0</v>
      </c>
      <c r="W2372" s="232">
        <v>0</v>
      </c>
      <c r="X2372" s="232">
        <v>0</v>
      </c>
      <c r="Y2372" s="232">
        <v>0</v>
      </c>
      <c r="Z2372" s="233">
        <v>45991</v>
      </c>
      <c r="AA2372" s="234">
        <v>2</v>
      </c>
      <c r="AB2372" s="232">
        <v>403.42</v>
      </c>
    </row>
    <row r="2373" spans="1:28" x14ac:dyDescent="0.25">
      <c r="A2373" s="16" t="s">
        <v>2253</v>
      </c>
      <c r="B2373" s="16" t="s">
        <v>3348</v>
      </c>
      <c r="C2373" s="16" t="s">
        <v>2612</v>
      </c>
      <c r="D2373" s="16" t="s">
        <v>2613</v>
      </c>
      <c r="F2373" s="16" t="s">
        <v>8213</v>
      </c>
      <c r="G2373" s="16" t="s">
        <v>8214</v>
      </c>
      <c r="H2373" s="241">
        <v>25.13</v>
      </c>
      <c r="I2373" s="241">
        <v>0</v>
      </c>
      <c r="J2373" s="241">
        <v>0</v>
      </c>
      <c r="K2373" s="241">
        <v>0</v>
      </c>
      <c r="L2373" s="241">
        <v>0</v>
      </c>
      <c r="M2373" s="241">
        <v>0</v>
      </c>
      <c r="N2373" s="241">
        <v>0</v>
      </c>
      <c r="O2373" s="241">
        <v>0</v>
      </c>
      <c r="P2373" s="241">
        <v>0</v>
      </c>
      <c r="Q2373" s="232">
        <v>3630.53</v>
      </c>
      <c r="R2373" s="232">
        <v>0</v>
      </c>
      <c r="S2373" s="232">
        <v>0</v>
      </c>
      <c r="T2373" s="232">
        <v>0</v>
      </c>
      <c r="U2373" s="232">
        <v>0</v>
      </c>
      <c r="V2373" s="232">
        <v>0</v>
      </c>
      <c r="W2373" s="232">
        <v>0</v>
      </c>
      <c r="X2373" s="232">
        <v>0</v>
      </c>
      <c r="Y2373" s="232">
        <v>0</v>
      </c>
      <c r="Z2373" s="233">
        <v>45991</v>
      </c>
      <c r="AA2373" s="234">
        <v>25.13</v>
      </c>
      <c r="AB2373" s="232">
        <v>3630.53</v>
      </c>
    </row>
    <row r="2374" spans="1:28" x14ac:dyDescent="0.25">
      <c r="A2374" s="16" t="s">
        <v>2253</v>
      </c>
      <c r="B2374" s="16" t="s">
        <v>3348</v>
      </c>
      <c r="C2374" s="16" t="s">
        <v>2607</v>
      </c>
      <c r="D2374" s="16" t="s">
        <v>2608</v>
      </c>
      <c r="F2374" s="16" t="s">
        <v>8176</v>
      </c>
      <c r="G2374" s="16" t="s">
        <v>8177</v>
      </c>
      <c r="H2374" s="241">
        <v>6</v>
      </c>
      <c r="I2374" s="241">
        <v>0</v>
      </c>
      <c r="J2374" s="241">
        <v>0</v>
      </c>
      <c r="K2374" s="241">
        <v>0</v>
      </c>
      <c r="L2374" s="241">
        <v>0</v>
      </c>
      <c r="M2374" s="241">
        <v>0</v>
      </c>
      <c r="N2374" s="241">
        <v>0</v>
      </c>
      <c r="O2374" s="241">
        <v>0</v>
      </c>
      <c r="P2374" s="241">
        <v>0</v>
      </c>
      <c r="Q2374" s="232">
        <v>1499.58</v>
      </c>
      <c r="R2374" s="232">
        <v>0</v>
      </c>
      <c r="S2374" s="232">
        <v>0</v>
      </c>
      <c r="T2374" s="232">
        <v>0</v>
      </c>
      <c r="U2374" s="232">
        <v>0</v>
      </c>
      <c r="V2374" s="232">
        <v>0</v>
      </c>
      <c r="W2374" s="232">
        <v>0</v>
      </c>
      <c r="X2374" s="232">
        <v>0</v>
      </c>
      <c r="Y2374" s="232">
        <v>0</v>
      </c>
      <c r="Z2374" s="233">
        <v>45991</v>
      </c>
      <c r="AA2374" s="234">
        <v>6</v>
      </c>
      <c r="AB2374" s="232">
        <v>1499.58</v>
      </c>
    </row>
    <row r="2375" spans="1:28" x14ac:dyDescent="0.25">
      <c r="A2375" s="16" t="s">
        <v>1059</v>
      </c>
      <c r="B2375" s="16" t="s">
        <v>2893</v>
      </c>
      <c r="C2375" s="16" t="s">
        <v>1926</v>
      </c>
      <c r="D2375" s="16" t="s">
        <v>1927</v>
      </c>
      <c r="F2375" s="16" t="s">
        <v>8138</v>
      </c>
      <c r="G2375" s="16" t="s">
        <v>8139</v>
      </c>
      <c r="H2375" s="241">
        <v>50</v>
      </c>
      <c r="I2375" s="241">
        <v>0</v>
      </c>
      <c r="J2375" s="241">
        <v>0</v>
      </c>
      <c r="K2375" s="241">
        <v>0</v>
      </c>
      <c r="L2375" s="241">
        <v>0</v>
      </c>
      <c r="M2375" s="241">
        <v>0</v>
      </c>
      <c r="N2375" s="241">
        <v>0</v>
      </c>
      <c r="O2375" s="241">
        <v>0</v>
      </c>
      <c r="P2375" s="241">
        <v>0</v>
      </c>
      <c r="Q2375" s="232">
        <v>84203</v>
      </c>
      <c r="R2375" s="232">
        <v>0</v>
      </c>
      <c r="S2375" s="232">
        <v>0</v>
      </c>
      <c r="T2375" s="232">
        <v>0</v>
      </c>
      <c r="U2375" s="232">
        <v>0</v>
      </c>
      <c r="V2375" s="232">
        <v>0</v>
      </c>
      <c r="W2375" s="232">
        <v>0</v>
      </c>
      <c r="X2375" s="232">
        <v>0</v>
      </c>
      <c r="Y2375" s="232">
        <v>0</v>
      </c>
      <c r="Z2375" s="233">
        <v>45991</v>
      </c>
      <c r="AA2375" s="234">
        <v>50</v>
      </c>
      <c r="AB2375" s="232">
        <v>84203</v>
      </c>
    </row>
    <row r="2376" spans="1:28" x14ac:dyDescent="0.25">
      <c r="A2376" s="16" t="s">
        <v>873</v>
      </c>
      <c r="B2376" s="16" t="s">
        <v>3474</v>
      </c>
      <c r="C2376" s="16" t="s">
        <v>529</v>
      </c>
      <c r="D2376" s="16" t="s">
        <v>530</v>
      </c>
      <c r="F2376" s="16" t="s">
        <v>8215</v>
      </c>
      <c r="G2376" s="16" t="s">
        <v>8216</v>
      </c>
      <c r="H2376" s="241">
        <v>161.21799999999999</v>
      </c>
      <c r="I2376" s="241">
        <v>0</v>
      </c>
      <c r="J2376" s="241">
        <v>0</v>
      </c>
      <c r="K2376" s="241">
        <v>0</v>
      </c>
      <c r="L2376" s="241">
        <v>0</v>
      </c>
      <c r="M2376" s="241">
        <v>0</v>
      </c>
      <c r="N2376" s="241">
        <v>0</v>
      </c>
      <c r="O2376" s="241">
        <v>0</v>
      </c>
      <c r="P2376" s="241">
        <v>0</v>
      </c>
      <c r="Q2376" s="232">
        <v>10284.08</v>
      </c>
      <c r="R2376" s="232">
        <v>0</v>
      </c>
      <c r="S2376" s="232">
        <v>0</v>
      </c>
      <c r="T2376" s="232">
        <v>0</v>
      </c>
      <c r="U2376" s="232">
        <v>0</v>
      </c>
      <c r="V2376" s="232">
        <v>0</v>
      </c>
      <c r="W2376" s="232">
        <v>0</v>
      </c>
      <c r="X2376" s="232">
        <v>0</v>
      </c>
      <c r="Y2376" s="232">
        <v>0</v>
      </c>
      <c r="Z2376" s="233">
        <v>45991</v>
      </c>
      <c r="AA2376" s="234">
        <v>161.21799999999999</v>
      </c>
      <c r="AB2376" s="232">
        <v>10284.08</v>
      </c>
    </row>
    <row r="2377" spans="1:28" x14ac:dyDescent="0.25">
      <c r="A2377" s="16" t="s">
        <v>2253</v>
      </c>
      <c r="B2377" s="16" t="s">
        <v>3348</v>
      </c>
      <c r="C2377" s="16" t="s">
        <v>8217</v>
      </c>
      <c r="D2377" s="16" t="s">
        <v>8218</v>
      </c>
      <c r="F2377" s="16" t="s">
        <v>8219</v>
      </c>
      <c r="G2377" s="16" t="s">
        <v>8220</v>
      </c>
      <c r="H2377" s="241">
        <v>1780.021</v>
      </c>
      <c r="I2377" s="241">
        <v>0</v>
      </c>
      <c r="J2377" s="241">
        <v>0</v>
      </c>
      <c r="K2377" s="241">
        <v>0</v>
      </c>
      <c r="L2377" s="241">
        <v>0</v>
      </c>
      <c r="M2377" s="241">
        <v>0</v>
      </c>
      <c r="N2377" s="241">
        <v>0</v>
      </c>
      <c r="O2377" s="241">
        <v>0</v>
      </c>
      <c r="P2377" s="241">
        <v>0</v>
      </c>
      <c r="Q2377" s="232">
        <v>172662.04</v>
      </c>
      <c r="R2377" s="232">
        <v>0</v>
      </c>
      <c r="S2377" s="232">
        <v>0</v>
      </c>
      <c r="T2377" s="232">
        <v>0</v>
      </c>
      <c r="U2377" s="232">
        <v>0</v>
      </c>
      <c r="V2377" s="232">
        <v>0</v>
      </c>
      <c r="W2377" s="232">
        <v>0</v>
      </c>
      <c r="X2377" s="232">
        <v>0</v>
      </c>
      <c r="Y2377" s="232">
        <v>0</v>
      </c>
      <c r="Z2377" s="233">
        <v>45991</v>
      </c>
      <c r="AA2377" s="234">
        <v>1780.021</v>
      </c>
      <c r="AB2377" s="232">
        <v>172662.04</v>
      </c>
    </row>
    <row r="2378" spans="1:28" x14ac:dyDescent="0.25">
      <c r="A2378" s="16" t="s">
        <v>873</v>
      </c>
      <c r="B2378" s="16" t="s">
        <v>3474</v>
      </c>
      <c r="C2378" s="16" t="s">
        <v>525</v>
      </c>
      <c r="D2378" s="16" t="s">
        <v>526</v>
      </c>
      <c r="F2378" s="16" t="s">
        <v>8180</v>
      </c>
      <c r="G2378" s="16" t="s">
        <v>8181</v>
      </c>
      <c r="H2378" s="241">
        <v>15</v>
      </c>
      <c r="I2378" s="241">
        <v>0</v>
      </c>
      <c r="J2378" s="241">
        <v>0</v>
      </c>
      <c r="K2378" s="241">
        <v>0</v>
      </c>
      <c r="L2378" s="241">
        <v>0</v>
      </c>
      <c r="M2378" s="241">
        <v>0</v>
      </c>
      <c r="N2378" s="241">
        <v>0</v>
      </c>
      <c r="O2378" s="241">
        <v>0</v>
      </c>
      <c r="P2378" s="241">
        <v>0</v>
      </c>
      <c r="Q2378" s="232">
        <v>5966.7</v>
      </c>
      <c r="R2378" s="232">
        <v>0</v>
      </c>
      <c r="S2378" s="232">
        <v>0</v>
      </c>
      <c r="T2378" s="232">
        <v>0</v>
      </c>
      <c r="U2378" s="232">
        <v>0</v>
      </c>
      <c r="V2378" s="232">
        <v>0</v>
      </c>
      <c r="W2378" s="232">
        <v>0</v>
      </c>
      <c r="X2378" s="232">
        <v>0</v>
      </c>
      <c r="Y2378" s="232">
        <v>0</v>
      </c>
      <c r="Z2378" s="233">
        <v>45991</v>
      </c>
      <c r="AA2378" s="234">
        <v>15</v>
      </c>
      <c r="AB2378" s="232">
        <v>5966.7</v>
      </c>
    </row>
    <row r="2379" spans="1:28" x14ac:dyDescent="0.25">
      <c r="A2379" s="16" t="s">
        <v>873</v>
      </c>
      <c r="B2379" s="16" t="s">
        <v>3474</v>
      </c>
      <c r="C2379" s="16" t="s">
        <v>8221</v>
      </c>
      <c r="D2379" s="16" t="s">
        <v>8222</v>
      </c>
      <c r="F2379" s="16" t="s">
        <v>8223</v>
      </c>
      <c r="G2379" s="16" t="s">
        <v>8224</v>
      </c>
      <c r="H2379" s="231">
        <v>0.2</v>
      </c>
      <c r="I2379" s="231">
        <v>0</v>
      </c>
      <c r="J2379" s="231">
        <v>0</v>
      </c>
      <c r="K2379" s="231">
        <v>0</v>
      </c>
      <c r="L2379" s="231">
        <v>0</v>
      </c>
      <c r="M2379" s="231">
        <v>0</v>
      </c>
      <c r="N2379" s="231">
        <v>0</v>
      </c>
      <c r="O2379" s="231">
        <v>0</v>
      </c>
      <c r="P2379" s="231">
        <v>0</v>
      </c>
      <c r="Q2379" s="232">
        <v>1314</v>
      </c>
      <c r="R2379" s="232">
        <v>0</v>
      </c>
      <c r="S2379" s="232">
        <v>0</v>
      </c>
      <c r="T2379" s="232">
        <v>0</v>
      </c>
      <c r="U2379" s="232">
        <v>0</v>
      </c>
      <c r="V2379" s="232">
        <v>0</v>
      </c>
      <c r="W2379" s="232">
        <v>0</v>
      </c>
      <c r="X2379" s="232">
        <v>0</v>
      </c>
      <c r="Y2379" s="232">
        <v>0</v>
      </c>
      <c r="Z2379" s="233">
        <v>45991</v>
      </c>
      <c r="AA2379" s="234">
        <v>0.2</v>
      </c>
      <c r="AB2379" s="232">
        <v>1314</v>
      </c>
    </row>
    <row r="2380" spans="1:28" x14ac:dyDescent="0.25">
      <c r="A2380" s="16" t="s">
        <v>2253</v>
      </c>
      <c r="B2380" s="16" t="s">
        <v>3348</v>
      </c>
      <c r="C2380" s="16" t="s">
        <v>2597</v>
      </c>
      <c r="D2380" s="16" t="s">
        <v>544</v>
      </c>
      <c r="E2380" s="16"/>
      <c r="F2380" s="16" t="s">
        <v>8225</v>
      </c>
      <c r="G2380" s="16" t="s">
        <v>8167</v>
      </c>
      <c r="H2380" s="241">
        <v>0</v>
      </c>
      <c r="I2380" s="241">
        <v>0</v>
      </c>
      <c r="J2380" s="241">
        <v>24.82</v>
      </c>
      <c r="K2380" s="241">
        <v>0</v>
      </c>
      <c r="L2380" s="241">
        <v>0</v>
      </c>
      <c r="M2380" s="241">
        <v>0</v>
      </c>
      <c r="N2380" s="241">
        <v>0</v>
      </c>
      <c r="O2380" s="241">
        <v>0</v>
      </c>
      <c r="P2380" s="241">
        <v>0</v>
      </c>
      <c r="Q2380" s="232">
        <v>0</v>
      </c>
      <c r="R2380" s="232">
        <v>0</v>
      </c>
      <c r="S2380" s="232">
        <v>4414.24</v>
      </c>
      <c r="T2380" s="232">
        <v>0</v>
      </c>
      <c r="U2380" s="232">
        <v>0</v>
      </c>
      <c r="V2380" s="232">
        <v>0</v>
      </c>
      <c r="W2380" s="232">
        <v>0</v>
      </c>
      <c r="X2380" s="232">
        <v>0</v>
      </c>
      <c r="Y2380" s="232">
        <v>0</v>
      </c>
      <c r="Z2380" s="233">
        <v>45991</v>
      </c>
      <c r="AA2380" s="234">
        <v>24.82</v>
      </c>
      <c r="AB2380" s="232">
        <v>4414.24</v>
      </c>
    </row>
    <row r="2381" spans="1:28" x14ac:dyDescent="0.25">
      <c r="A2381" s="16" t="s">
        <v>2253</v>
      </c>
      <c r="B2381" s="16" t="s">
        <v>3348</v>
      </c>
      <c r="C2381" s="16" t="s">
        <v>2597</v>
      </c>
      <c r="D2381" s="16" t="s">
        <v>544</v>
      </c>
      <c r="F2381" s="16" t="s">
        <v>8226</v>
      </c>
      <c r="G2381" s="16" t="s">
        <v>8227</v>
      </c>
      <c r="H2381" s="241">
        <v>124.38</v>
      </c>
      <c r="I2381" s="241">
        <v>0</v>
      </c>
      <c r="J2381" s="241">
        <v>0</v>
      </c>
      <c r="K2381" s="241">
        <v>0</v>
      </c>
      <c r="L2381" s="241">
        <v>0</v>
      </c>
      <c r="M2381" s="241">
        <v>0</v>
      </c>
      <c r="N2381" s="241">
        <v>0</v>
      </c>
      <c r="O2381" s="241">
        <v>0</v>
      </c>
      <c r="P2381" s="241">
        <v>0</v>
      </c>
      <c r="Q2381" s="232">
        <v>22120.99</v>
      </c>
      <c r="R2381" s="232">
        <v>0</v>
      </c>
      <c r="S2381" s="232">
        <v>0</v>
      </c>
      <c r="T2381" s="232">
        <v>0</v>
      </c>
      <c r="U2381" s="232">
        <v>0</v>
      </c>
      <c r="V2381" s="232">
        <v>0</v>
      </c>
      <c r="W2381" s="232">
        <v>0</v>
      </c>
      <c r="X2381" s="232">
        <v>0</v>
      </c>
      <c r="Y2381" s="232">
        <v>0</v>
      </c>
      <c r="Z2381" s="233">
        <v>45991</v>
      </c>
      <c r="AA2381" s="234">
        <v>124.38</v>
      </c>
      <c r="AB2381" s="232">
        <v>22120.99</v>
      </c>
    </row>
    <row r="2382" spans="1:28" x14ac:dyDescent="0.25">
      <c r="A2382" s="16" t="s">
        <v>873</v>
      </c>
      <c r="B2382" s="16" t="s">
        <v>3474</v>
      </c>
      <c r="C2382" s="16" t="s">
        <v>2597</v>
      </c>
      <c r="D2382" s="16" t="s">
        <v>544</v>
      </c>
      <c r="F2382" s="16" t="s">
        <v>8228</v>
      </c>
      <c r="G2382" s="16" t="s">
        <v>8229</v>
      </c>
      <c r="H2382" s="241">
        <v>1065</v>
      </c>
      <c r="I2382" s="241">
        <v>0</v>
      </c>
      <c r="J2382" s="241">
        <v>0</v>
      </c>
      <c r="K2382" s="241">
        <v>0</v>
      </c>
      <c r="L2382" s="241">
        <v>0</v>
      </c>
      <c r="M2382" s="241">
        <v>0</v>
      </c>
      <c r="N2382" s="241">
        <v>0</v>
      </c>
      <c r="O2382" s="241">
        <v>0</v>
      </c>
      <c r="P2382" s="241">
        <v>0</v>
      </c>
      <c r="Q2382" s="232">
        <v>202190.24</v>
      </c>
      <c r="R2382" s="232">
        <v>0</v>
      </c>
      <c r="S2382" s="232">
        <v>0</v>
      </c>
      <c r="T2382" s="232">
        <v>0</v>
      </c>
      <c r="U2382" s="232">
        <v>0</v>
      </c>
      <c r="V2382" s="232">
        <v>0</v>
      </c>
      <c r="W2382" s="232">
        <v>0</v>
      </c>
      <c r="X2382" s="232">
        <v>0</v>
      </c>
      <c r="Y2382" s="232">
        <v>0</v>
      </c>
      <c r="Z2382" s="233">
        <v>45991</v>
      </c>
      <c r="AA2382" s="234">
        <v>1065</v>
      </c>
      <c r="AB2382" s="232">
        <v>202190.24</v>
      </c>
    </row>
    <row r="2383" spans="1:28" x14ac:dyDescent="0.25">
      <c r="A2383" s="16" t="s">
        <v>1059</v>
      </c>
      <c r="B2383" s="16" t="s">
        <v>2893</v>
      </c>
      <c r="C2383" s="16" t="s">
        <v>8230</v>
      </c>
      <c r="D2383" s="16" t="s">
        <v>8231</v>
      </c>
      <c r="F2383" s="16" t="s">
        <v>8232</v>
      </c>
      <c r="G2383" s="16" t="s">
        <v>8233</v>
      </c>
      <c r="H2383" s="241">
        <v>15.96</v>
      </c>
      <c r="I2383" s="241">
        <v>0</v>
      </c>
      <c r="J2383" s="241">
        <v>0</v>
      </c>
      <c r="K2383" s="241">
        <v>0</v>
      </c>
      <c r="L2383" s="241">
        <v>0</v>
      </c>
      <c r="M2383" s="241">
        <v>0</v>
      </c>
      <c r="N2383" s="241">
        <v>0</v>
      </c>
      <c r="O2383" s="241">
        <v>0</v>
      </c>
      <c r="P2383" s="241">
        <v>0</v>
      </c>
      <c r="Q2383" s="232">
        <v>698.73</v>
      </c>
      <c r="R2383" s="232">
        <v>0</v>
      </c>
      <c r="S2383" s="232">
        <v>0</v>
      </c>
      <c r="T2383" s="232">
        <v>0</v>
      </c>
      <c r="U2383" s="232">
        <v>0</v>
      </c>
      <c r="V2383" s="232">
        <v>0</v>
      </c>
      <c r="W2383" s="232">
        <v>0</v>
      </c>
      <c r="X2383" s="232">
        <v>0</v>
      </c>
      <c r="Y2383" s="232">
        <v>0</v>
      </c>
      <c r="Z2383" s="233">
        <v>45991</v>
      </c>
      <c r="AA2383" s="234">
        <v>15.96</v>
      </c>
      <c r="AB2383" s="232">
        <v>698.73</v>
      </c>
    </row>
    <row r="2384" spans="1:28" x14ac:dyDescent="0.25">
      <c r="A2384" s="16" t="s">
        <v>1059</v>
      </c>
      <c r="B2384" s="16" t="s">
        <v>2893</v>
      </c>
      <c r="C2384" s="16" t="s">
        <v>8230</v>
      </c>
      <c r="D2384" s="16" t="s">
        <v>8231</v>
      </c>
      <c r="F2384" s="16" t="s">
        <v>8150</v>
      </c>
      <c r="G2384" s="16" t="s">
        <v>8151</v>
      </c>
      <c r="H2384" s="241">
        <v>0</v>
      </c>
      <c r="I2384" s="241">
        <v>0</v>
      </c>
      <c r="J2384" s="241">
        <v>364.17599999999999</v>
      </c>
      <c r="K2384" s="241">
        <v>0</v>
      </c>
      <c r="L2384" s="241">
        <v>0</v>
      </c>
      <c r="M2384" s="241">
        <v>0</v>
      </c>
      <c r="N2384" s="241">
        <v>0</v>
      </c>
      <c r="O2384" s="241">
        <v>0</v>
      </c>
      <c r="P2384" s="241">
        <v>0</v>
      </c>
      <c r="Q2384" s="232">
        <v>0</v>
      </c>
      <c r="R2384" s="232">
        <v>0</v>
      </c>
      <c r="S2384" s="232">
        <v>15943.62</v>
      </c>
      <c r="T2384" s="232">
        <v>0</v>
      </c>
      <c r="U2384" s="232">
        <v>0</v>
      </c>
      <c r="V2384" s="232">
        <v>0</v>
      </c>
      <c r="W2384" s="232">
        <v>0</v>
      </c>
      <c r="X2384" s="232">
        <v>0</v>
      </c>
      <c r="Y2384" s="232">
        <v>0</v>
      </c>
      <c r="Z2384" s="233">
        <v>45991</v>
      </c>
      <c r="AA2384" s="234">
        <v>364.17599999999999</v>
      </c>
      <c r="AB2384" s="232">
        <v>15943.62</v>
      </c>
    </row>
    <row r="2385" spans="1:28" x14ac:dyDescent="0.25">
      <c r="A2385" s="16" t="s">
        <v>873</v>
      </c>
      <c r="B2385" s="16" t="s">
        <v>3474</v>
      </c>
      <c r="C2385" s="16" t="s">
        <v>8234</v>
      </c>
      <c r="D2385" s="16" t="s">
        <v>8235</v>
      </c>
      <c r="F2385" s="16" t="s">
        <v>8223</v>
      </c>
      <c r="G2385" s="16" t="s">
        <v>8224</v>
      </c>
      <c r="H2385" s="241">
        <v>0.2</v>
      </c>
      <c r="I2385" s="241">
        <v>0</v>
      </c>
      <c r="J2385" s="241">
        <v>0</v>
      </c>
      <c r="K2385" s="241">
        <v>0</v>
      </c>
      <c r="L2385" s="241">
        <v>0</v>
      </c>
      <c r="M2385" s="241">
        <v>0</v>
      </c>
      <c r="N2385" s="241">
        <v>0</v>
      </c>
      <c r="O2385" s="241">
        <v>0</v>
      </c>
      <c r="P2385" s="241">
        <v>0</v>
      </c>
      <c r="Q2385" s="232">
        <v>1284</v>
      </c>
      <c r="R2385" s="232">
        <v>0</v>
      </c>
      <c r="S2385" s="232">
        <v>0</v>
      </c>
      <c r="T2385" s="232">
        <v>0</v>
      </c>
      <c r="U2385" s="232">
        <v>0</v>
      </c>
      <c r="V2385" s="232">
        <v>0</v>
      </c>
      <c r="W2385" s="232">
        <v>0</v>
      </c>
      <c r="X2385" s="232">
        <v>0</v>
      </c>
      <c r="Y2385" s="232">
        <v>0</v>
      </c>
      <c r="Z2385" s="233">
        <v>45991</v>
      </c>
      <c r="AA2385" s="234">
        <v>0.2</v>
      </c>
      <c r="AB2385" s="232">
        <v>1284</v>
      </c>
    </row>
    <row r="2386" spans="1:28" x14ac:dyDescent="0.25">
      <c r="A2386" s="16" t="s">
        <v>873</v>
      </c>
      <c r="B2386" s="16" t="s">
        <v>3474</v>
      </c>
      <c r="C2386" s="16" t="s">
        <v>8236</v>
      </c>
      <c r="D2386" s="16" t="s">
        <v>8237</v>
      </c>
      <c r="F2386" s="16" t="s">
        <v>8223</v>
      </c>
      <c r="G2386" s="16" t="s">
        <v>8224</v>
      </c>
      <c r="H2386" s="241">
        <v>0.2</v>
      </c>
      <c r="I2386" s="241">
        <v>0</v>
      </c>
      <c r="J2386" s="241">
        <v>0</v>
      </c>
      <c r="K2386" s="241">
        <v>0</v>
      </c>
      <c r="L2386" s="241">
        <v>0</v>
      </c>
      <c r="M2386" s="241">
        <v>0</v>
      </c>
      <c r="N2386" s="241">
        <v>0</v>
      </c>
      <c r="O2386" s="241">
        <v>0</v>
      </c>
      <c r="P2386" s="241">
        <v>0</v>
      </c>
      <c r="Q2386" s="232">
        <v>1276</v>
      </c>
      <c r="R2386" s="232">
        <v>0</v>
      </c>
      <c r="S2386" s="232">
        <v>0</v>
      </c>
      <c r="T2386" s="232">
        <v>0</v>
      </c>
      <c r="U2386" s="232">
        <v>0</v>
      </c>
      <c r="V2386" s="232">
        <v>0</v>
      </c>
      <c r="W2386" s="232">
        <v>0</v>
      </c>
      <c r="X2386" s="232">
        <v>0</v>
      </c>
      <c r="Y2386" s="232">
        <v>0</v>
      </c>
      <c r="Z2386" s="233">
        <v>45991</v>
      </c>
      <c r="AA2386" s="234">
        <v>0.2</v>
      </c>
      <c r="AB2386" s="232">
        <v>1276</v>
      </c>
    </row>
    <row r="2387" spans="1:28" x14ac:dyDescent="0.25">
      <c r="A2387" s="16" t="s">
        <v>873</v>
      </c>
      <c r="B2387" s="16" t="s">
        <v>3474</v>
      </c>
      <c r="C2387" s="16" t="s">
        <v>8238</v>
      </c>
      <c r="D2387" s="16" t="s">
        <v>8239</v>
      </c>
      <c r="F2387" s="16" t="s">
        <v>8223</v>
      </c>
      <c r="G2387" s="16" t="s">
        <v>8224</v>
      </c>
      <c r="H2387" s="241">
        <v>0.2</v>
      </c>
      <c r="I2387" s="241">
        <v>0</v>
      </c>
      <c r="J2387" s="241">
        <v>0</v>
      </c>
      <c r="K2387" s="241">
        <v>0</v>
      </c>
      <c r="L2387" s="241">
        <v>0</v>
      </c>
      <c r="M2387" s="241">
        <v>0</v>
      </c>
      <c r="N2387" s="241">
        <v>0</v>
      </c>
      <c r="O2387" s="241">
        <v>0</v>
      </c>
      <c r="P2387" s="241">
        <v>0</v>
      </c>
      <c r="Q2387" s="232">
        <v>1168</v>
      </c>
      <c r="R2387" s="232">
        <v>0</v>
      </c>
      <c r="S2387" s="232">
        <v>0</v>
      </c>
      <c r="T2387" s="232">
        <v>0</v>
      </c>
      <c r="U2387" s="232">
        <v>0</v>
      </c>
      <c r="V2387" s="232">
        <v>0</v>
      </c>
      <c r="W2387" s="232">
        <v>0</v>
      </c>
      <c r="X2387" s="232">
        <v>0</v>
      </c>
      <c r="Y2387" s="232">
        <v>0</v>
      </c>
      <c r="Z2387" s="233">
        <v>45991</v>
      </c>
      <c r="AA2387" s="234">
        <v>0.2</v>
      </c>
      <c r="AB2387" s="232">
        <v>1168</v>
      </c>
    </row>
    <row r="2388" spans="1:28" x14ac:dyDescent="0.25">
      <c r="A2388" s="16" t="s">
        <v>873</v>
      </c>
      <c r="B2388" s="16" t="s">
        <v>3474</v>
      </c>
      <c r="C2388" s="16" t="s">
        <v>8240</v>
      </c>
      <c r="D2388" s="16" t="s">
        <v>8241</v>
      </c>
      <c r="F2388" s="16" t="s">
        <v>8223</v>
      </c>
      <c r="G2388" s="16" t="s">
        <v>8224</v>
      </c>
      <c r="H2388" s="241">
        <v>0.2</v>
      </c>
      <c r="I2388" s="241">
        <v>0</v>
      </c>
      <c r="J2388" s="241">
        <v>0</v>
      </c>
      <c r="K2388" s="241">
        <v>0</v>
      </c>
      <c r="L2388" s="241">
        <v>0</v>
      </c>
      <c r="M2388" s="241">
        <v>0</v>
      </c>
      <c r="N2388" s="241">
        <v>0</v>
      </c>
      <c r="O2388" s="241">
        <v>0</v>
      </c>
      <c r="P2388" s="241">
        <v>0</v>
      </c>
      <c r="Q2388" s="232">
        <v>1206</v>
      </c>
      <c r="R2388" s="232">
        <v>0</v>
      </c>
      <c r="S2388" s="232">
        <v>0</v>
      </c>
      <c r="T2388" s="232">
        <v>0</v>
      </c>
      <c r="U2388" s="232">
        <v>0</v>
      </c>
      <c r="V2388" s="232">
        <v>0</v>
      </c>
      <c r="W2388" s="232">
        <v>0</v>
      </c>
      <c r="X2388" s="232">
        <v>0</v>
      </c>
      <c r="Y2388" s="232">
        <v>0</v>
      </c>
      <c r="Z2388" s="233">
        <v>45991</v>
      </c>
      <c r="AA2388" s="234">
        <v>0.2</v>
      </c>
      <c r="AB2388" s="232">
        <v>1206</v>
      </c>
    </row>
    <row r="2389" spans="1:28" x14ac:dyDescent="0.25">
      <c r="A2389" s="16" t="s">
        <v>1059</v>
      </c>
      <c r="B2389" s="16" t="s">
        <v>2893</v>
      </c>
      <c r="C2389" s="16" t="s">
        <v>1912</v>
      </c>
      <c r="D2389" s="16" t="s">
        <v>1913</v>
      </c>
      <c r="F2389" s="16" t="s">
        <v>8138</v>
      </c>
      <c r="G2389" s="16" t="s">
        <v>8139</v>
      </c>
      <c r="H2389" s="241">
        <v>10.6</v>
      </c>
      <c r="I2389" s="241">
        <v>0</v>
      </c>
      <c r="J2389" s="241">
        <v>0</v>
      </c>
      <c r="K2389" s="241">
        <v>0</v>
      </c>
      <c r="L2389" s="241">
        <v>0</v>
      </c>
      <c r="M2389" s="241">
        <v>0</v>
      </c>
      <c r="N2389" s="241">
        <v>0</v>
      </c>
      <c r="O2389" s="241">
        <v>0</v>
      </c>
      <c r="P2389" s="241">
        <v>0</v>
      </c>
      <c r="Q2389" s="232">
        <v>7760.58</v>
      </c>
      <c r="R2389" s="232">
        <v>0</v>
      </c>
      <c r="S2389" s="232">
        <v>0</v>
      </c>
      <c r="T2389" s="232">
        <v>0</v>
      </c>
      <c r="U2389" s="232">
        <v>0</v>
      </c>
      <c r="V2389" s="232">
        <v>0</v>
      </c>
      <c r="W2389" s="232">
        <v>0</v>
      </c>
      <c r="X2389" s="232">
        <v>0</v>
      </c>
      <c r="Y2389" s="232">
        <v>0</v>
      </c>
      <c r="Z2389" s="233">
        <v>45991</v>
      </c>
      <c r="AA2389" s="234">
        <v>10.6</v>
      </c>
      <c r="AB2389" s="232">
        <v>7760.58</v>
      </c>
    </row>
    <row r="2390" spans="1:28" x14ac:dyDescent="0.25">
      <c r="A2390" s="16" t="s">
        <v>1059</v>
      </c>
      <c r="B2390" s="16" t="s">
        <v>2893</v>
      </c>
      <c r="C2390" s="16" t="s">
        <v>1906</v>
      </c>
      <c r="D2390" s="16" t="s">
        <v>1907</v>
      </c>
      <c r="F2390" s="16" t="s">
        <v>8138</v>
      </c>
      <c r="G2390" s="16" t="s">
        <v>8139</v>
      </c>
      <c r="H2390" s="241">
        <v>345.6</v>
      </c>
      <c r="I2390" s="241">
        <v>0</v>
      </c>
      <c r="J2390" s="241">
        <v>0</v>
      </c>
      <c r="K2390" s="241">
        <v>0</v>
      </c>
      <c r="L2390" s="241">
        <v>0</v>
      </c>
      <c r="M2390" s="241">
        <v>0</v>
      </c>
      <c r="N2390" s="241">
        <v>0</v>
      </c>
      <c r="O2390" s="241">
        <v>0</v>
      </c>
      <c r="P2390" s="241">
        <v>0</v>
      </c>
      <c r="Q2390" s="232">
        <v>535966.84</v>
      </c>
      <c r="R2390" s="232">
        <v>0</v>
      </c>
      <c r="S2390" s="232">
        <v>0</v>
      </c>
      <c r="T2390" s="232">
        <v>0</v>
      </c>
      <c r="U2390" s="232">
        <v>0</v>
      </c>
      <c r="V2390" s="232">
        <v>0</v>
      </c>
      <c r="W2390" s="232">
        <v>0</v>
      </c>
      <c r="X2390" s="232">
        <v>0</v>
      </c>
      <c r="Y2390" s="232">
        <v>0</v>
      </c>
      <c r="Z2390" s="233">
        <v>45991</v>
      </c>
      <c r="AA2390" s="234">
        <v>345.6</v>
      </c>
      <c r="AB2390" s="232">
        <v>535966.84</v>
      </c>
    </row>
    <row r="2391" spans="1:28" x14ac:dyDescent="0.25">
      <c r="A2391" s="16" t="s">
        <v>1059</v>
      </c>
      <c r="B2391" s="16" t="s">
        <v>2893</v>
      </c>
      <c r="C2391" s="16" t="s">
        <v>1901</v>
      </c>
      <c r="D2391" s="16" t="s">
        <v>1902</v>
      </c>
      <c r="E2391" s="16"/>
      <c r="F2391" s="16" t="s">
        <v>8138</v>
      </c>
      <c r="G2391" s="16" t="s">
        <v>8139</v>
      </c>
      <c r="H2391" s="241">
        <v>3</v>
      </c>
      <c r="I2391" s="241">
        <v>0</v>
      </c>
      <c r="J2391" s="241">
        <v>0</v>
      </c>
      <c r="K2391" s="241">
        <v>0</v>
      </c>
      <c r="L2391" s="241">
        <v>0</v>
      </c>
      <c r="M2391" s="241">
        <v>0</v>
      </c>
      <c r="N2391" s="241">
        <v>0</v>
      </c>
      <c r="O2391" s="241">
        <v>0</v>
      </c>
      <c r="P2391" s="241">
        <v>0</v>
      </c>
      <c r="Q2391" s="232">
        <v>700.98</v>
      </c>
      <c r="R2391" s="232">
        <v>0</v>
      </c>
      <c r="S2391" s="232">
        <v>0</v>
      </c>
      <c r="T2391" s="232">
        <v>0</v>
      </c>
      <c r="U2391" s="232">
        <v>0</v>
      </c>
      <c r="V2391" s="232">
        <v>0</v>
      </c>
      <c r="W2391" s="232">
        <v>0</v>
      </c>
      <c r="X2391" s="232">
        <v>0</v>
      </c>
      <c r="Y2391" s="232">
        <v>0</v>
      </c>
      <c r="Z2391" s="233">
        <v>45991</v>
      </c>
      <c r="AA2391" s="234">
        <v>3</v>
      </c>
      <c r="AB2391" s="232">
        <v>700.98</v>
      </c>
    </row>
    <row r="2392" spans="1:28" x14ac:dyDescent="0.25">
      <c r="A2392" s="16" t="s">
        <v>1059</v>
      </c>
      <c r="B2392" s="16" t="s">
        <v>2893</v>
      </c>
      <c r="C2392" s="16" t="s">
        <v>1894</v>
      </c>
      <c r="D2392" s="16" t="s">
        <v>1895</v>
      </c>
      <c r="F2392" s="16" t="s">
        <v>8138</v>
      </c>
      <c r="G2392" s="16" t="s">
        <v>8139</v>
      </c>
      <c r="H2392" s="241">
        <v>25</v>
      </c>
      <c r="I2392" s="241">
        <v>0</v>
      </c>
      <c r="J2392" s="241">
        <v>0</v>
      </c>
      <c r="K2392" s="241">
        <v>0</v>
      </c>
      <c r="L2392" s="241">
        <v>0</v>
      </c>
      <c r="M2392" s="241">
        <v>0</v>
      </c>
      <c r="N2392" s="241">
        <v>0</v>
      </c>
      <c r="O2392" s="241">
        <v>0</v>
      </c>
      <c r="P2392" s="241">
        <v>0</v>
      </c>
      <c r="Q2392" s="232">
        <v>5701.5</v>
      </c>
      <c r="R2392" s="232">
        <v>0</v>
      </c>
      <c r="S2392" s="232">
        <v>0</v>
      </c>
      <c r="T2392" s="232">
        <v>0</v>
      </c>
      <c r="U2392" s="232">
        <v>0</v>
      </c>
      <c r="V2392" s="232">
        <v>0</v>
      </c>
      <c r="W2392" s="232">
        <v>0</v>
      </c>
      <c r="X2392" s="232">
        <v>0</v>
      </c>
      <c r="Y2392" s="232">
        <v>0</v>
      </c>
      <c r="Z2392" s="233">
        <v>45991</v>
      </c>
      <c r="AA2392" s="234">
        <v>25</v>
      </c>
      <c r="AB2392" s="232">
        <v>5701.5</v>
      </c>
    </row>
    <row r="2393" spans="1:28" x14ac:dyDescent="0.25">
      <c r="A2393" s="16" t="s">
        <v>1059</v>
      </c>
      <c r="B2393" s="16" t="s">
        <v>2893</v>
      </c>
      <c r="C2393" s="16" t="s">
        <v>1891</v>
      </c>
      <c r="D2393" s="16" t="s">
        <v>8242</v>
      </c>
      <c r="F2393" s="16" t="s">
        <v>8138</v>
      </c>
      <c r="G2393" s="16" t="s">
        <v>8139</v>
      </c>
      <c r="H2393" s="241">
        <v>40</v>
      </c>
      <c r="I2393" s="241">
        <v>0</v>
      </c>
      <c r="J2393" s="241">
        <v>5</v>
      </c>
      <c r="K2393" s="241">
        <v>0</v>
      </c>
      <c r="L2393" s="241">
        <v>0</v>
      </c>
      <c r="M2393" s="241">
        <v>0</v>
      </c>
      <c r="N2393" s="241">
        <v>0</v>
      </c>
      <c r="O2393" s="241">
        <v>0</v>
      </c>
      <c r="P2393" s="241">
        <v>0</v>
      </c>
      <c r="Q2393" s="232">
        <v>10567.2</v>
      </c>
      <c r="R2393" s="232">
        <v>0</v>
      </c>
      <c r="S2393" s="232">
        <v>1320.9</v>
      </c>
      <c r="T2393" s="232">
        <v>0</v>
      </c>
      <c r="U2393" s="232">
        <v>0</v>
      </c>
      <c r="V2393" s="232">
        <v>0</v>
      </c>
      <c r="W2393" s="232">
        <v>0</v>
      </c>
      <c r="X2393" s="232">
        <v>0</v>
      </c>
      <c r="Y2393" s="232">
        <v>0</v>
      </c>
      <c r="Z2393" s="233">
        <v>45991</v>
      </c>
      <c r="AA2393" s="234">
        <v>45</v>
      </c>
      <c r="AB2393" s="232">
        <v>11888.1</v>
      </c>
    </row>
    <row r="2394" spans="1:28" x14ac:dyDescent="0.25">
      <c r="A2394" s="16" t="s">
        <v>1059</v>
      </c>
      <c r="B2394" s="16" t="s">
        <v>2893</v>
      </c>
      <c r="C2394" s="16" t="s">
        <v>1883</v>
      </c>
      <c r="D2394" s="16" t="s">
        <v>1884</v>
      </c>
      <c r="F2394" s="16" t="s">
        <v>8138</v>
      </c>
      <c r="G2394" s="16" t="s">
        <v>8139</v>
      </c>
      <c r="H2394" s="241">
        <v>46.8</v>
      </c>
      <c r="I2394" s="241">
        <v>0</v>
      </c>
      <c r="J2394" s="241">
        <v>0</v>
      </c>
      <c r="K2394" s="241">
        <v>0</v>
      </c>
      <c r="L2394" s="241">
        <v>0</v>
      </c>
      <c r="M2394" s="241">
        <v>0</v>
      </c>
      <c r="N2394" s="241">
        <v>0</v>
      </c>
      <c r="O2394" s="241">
        <v>0</v>
      </c>
      <c r="P2394" s="241">
        <v>0</v>
      </c>
      <c r="Q2394" s="232">
        <v>9932.36</v>
      </c>
      <c r="R2394" s="232">
        <v>0</v>
      </c>
      <c r="S2394" s="232">
        <v>0</v>
      </c>
      <c r="T2394" s="232">
        <v>0</v>
      </c>
      <c r="U2394" s="232">
        <v>0</v>
      </c>
      <c r="V2394" s="232">
        <v>0</v>
      </c>
      <c r="W2394" s="232">
        <v>0</v>
      </c>
      <c r="X2394" s="232">
        <v>0</v>
      </c>
      <c r="Y2394" s="232">
        <v>0</v>
      </c>
      <c r="Z2394" s="233">
        <v>45991</v>
      </c>
      <c r="AA2394" s="234">
        <v>46.8</v>
      </c>
      <c r="AB2394" s="232">
        <v>9932.36</v>
      </c>
    </row>
    <row r="2395" spans="1:28" x14ac:dyDescent="0.25">
      <c r="A2395" s="16" t="s">
        <v>2253</v>
      </c>
      <c r="B2395" s="16" t="s">
        <v>3348</v>
      </c>
      <c r="C2395" s="16" t="s">
        <v>2592</v>
      </c>
      <c r="D2395" s="16" t="s">
        <v>2593</v>
      </c>
      <c r="F2395" s="16" t="s">
        <v>8243</v>
      </c>
      <c r="G2395" s="16" t="s">
        <v>8244</v>
      </c>
      <c r="H2395" s="241">
        <v>32.658000000000001</v>
      </c>
      <c r="I2395" s="241">
        <v>0</v>
      </c>
      <c r="J2395" s="241">
        <v>0</v>
      </c>
      <c r="K2395" s="241">
        <v>0</v>
      </c>
      <c r="L2395" s="241">
        <v>0</v>
      </c>
      <c r="M2395" s="241">
        <v>0</v>
      </c>
      <c r="N2395" s="241">
        <v>0</v>
      </c>
      <c r="O2395" s="241">
        <v>0</v>
      </c>
      <c r="P2395" s="241">
        <v>0</v>
      </c>
      <c r="Q2395" s="232">
        <v>4682.5</v>
      </c>
      <c r="R2395" s="232">
        <v>0</v>
      </c>
      <c r="S2395" s="232">
        <v>0</v>
      </c>
      <c r="T2395" s="232">
        <v>0</v>
      </c>
      <c r="U2395" s="232">
        <v>0</v>
      </c>
      <c r="V2395" s="232">
        <v>0</v>
      </c>
      <c r="W2395" s="232">
        <v>0</v>
      </c>
      <c r="X2395" s="232">
        <v>0</v>
      </c>
      <c r="Y2395" s="232">
        <v>0</v>
      </c>
      <c r="Z2395" s="233">
        <v>45991</v>
      </c>
      <c r="AA2395" s="234">
        <v>32.658000000000001</v>
      </c>
      <c r="AB2395" s="232">
        <v>4682.5</v>
      </c>
    </row>
    <row r="2396" spans="1:28" x14ac:dyDescent="0.25">
      <c r="A2396" s="16" t="s">
        <v>873</v>
      </c>
      <c r="B2396" s="16" t="s">
        <v>3474</v>
      </c>
      <c r="C2396" s="16" t="s">
        <v>8245</v>
      </c>
      <c r="D2396" s="16" t="s">
        <v>8246</v>
      </c>
      <c r="F2396" s="16" t="s">
        <v>8223</v>
      </c>
      <c r="G2396" s="16" t="s">
        <v>8224</v>
      </c>
      <c r="H2396" s="241">
        <v>0.42499999999999999</v>
      </c>
      <c r="I2396" s="241">
        <v>0</v>
      </c>
      <c r="J2396" s="241">
        <v>0</v>
      </c>
      <c r="K2396" s="241">
        <v>0</v>
      </c>
      <c r="L2396" s="241">
        <v>0</v>
      </c>
      <c r="M2396" s="241">
        <v>0</v>
      </c>
      <c r="N2396" s="241">
        <v>0</v>
      </c>
      <c r="O2396" s="241">
        <v>0</v>
      </c>
      <c r="P2396" s="241">
        <v>0</v>
      </c>
      <c r="Q2396" s="232">
        <v>2125</v>
      </c>
      <c r="R2396" s="232">
        <v>0</v>
      </c>
      <c r="S2396" s="232">
        <v>0</v>
      </c>
      <c r="T2396" s="232">
        <v>0</v>
      </c>
      <c r="U2396" s="232">
        <v>0</v>
      </c>
      <c r="V2396" s="232">
        <v>0</v>
      </c>
      <c r="W2396" s="232">
        <v>0</v>
      </c>
      <c r="X2396" s="232">
        <v>0</v>
      </c>
      <c r="Y2396" s="232">
        <v>0</v>
      </c>
      <c r="Z2396" s="233">
        <v>45991</v>
      </c>
      <c r="AA2396" s="234">
        <v>0.42499999999999999</v>
      </c>
      <c r="AB2396" s="232">
        <v>2125</v>
      </c>
    </row>
    <row r="2397" spans="1:28" x14ac:dyDescent="0.25">
      <c r="A2397" s="16" t="s">
        <v>873</v>
      </c>
      <c r="B2397" s="16" t="s">
        <v>3474</v>
      </c>
      <c r="C2397" s="16" t="s">
        <v>8247</v>
      </c>
      <c r="D2397" s="16" t="s">
        <v>8248</v>
      </c>
      <c r="F2397" s="16" t="s">
        <v>8223</v>
      </c>
      <c r="G2397" s="16" t="s">
        <v>8224</v>
      </c>
      <c r="H2397" s="241">
        <v>0.9</v>
      </c>
      <c r="I2397" s="241">
        <v>0</v>
      </c>
      <c r="J2397" s="241">
        <v>0</v>
      </c>
      <c r="K2397" s="241">
        <v>0</v>
      </c>
      <c r="L2397" s="241">
        <v>0</v>
      </c>
      <c r="M2397" s="241">
        <v>0</v>
      </c>
      <c r="N2397" s="241">
        <v>0</v>
      </c>
      <c r="O2397" s="241">
        <v>0</v>
      </c>
      <c r="P2397" s="241">
        <v>0</v>
      </c>
      <c r="Q2397" s="232">
        <v>4500</v>
      </c>
      <c r="R2397" s="232">
        <v>0</v>
      </c>
      <c r="S2397" s="232">
        <v>0</v>
      </c>
      <c r="T2397" s="232">
        <v>0</v>
      </c>
      <c r="U2397" s="232">
        <v>0</v>
      </c>
      <c r="V2397" s="232">
        <v>0</v>
      </c>
      <c r="W2397" s="232">
        <v>0</v>
      </c>
      <c r="X2397" s="232">
        <v>0</v>
      </c>
      <c r="Y2397" s="232">
        <v>0</v>
      </c>
      <c r="Z2397" s="233">
        <v>45991</v>
      </c>
      <c r="AA2397" s="234">
        <v>0.9</v>
      </c>
      <c r="AB2397" s="232">
        <v>4500</v>
      </c>
    </row>
    <row r="2398" spans="1:28" x14ac:dyDescent="0.25">
      <c r="A2398" s="16" t="s">
        <v>2000</v>
      </c>
      <c r="B2398" s="16" t="s">
        <v>3250</v>
      </c>
      <c r="C2398" s="16" t="s">
        <v>500</v>
      </c>
      <c r="D2398" s="16" t="s">
        <v>501</v>
      </c>
      <c r="F2398" s="16" t="s">
        <v>8249</v>
      </c>
      <c r="G2398" s="16" t="s">
        <v>8250</v>
      </c>
      <c r="H2398" s="231">
        <v>3.14</v>
      </c>
      <c r="I2398" s="231">
        <v>0</v>
      </c>
      <c r="J2398" s="231">
        <v>0</v>
      </c>
      <c r="K2398" s="231">
        <v>0</v>
      </c>
      <c r="L2398" s="231">
        <v>0</v>
      </c>
      <c r="M2398" s="231">
        <v>0</v>
      </c>
      <c r="N2398" s="231">
        <v>0</v>
      </c>
      <c r="O2398" s="231">
        <v>0</v>
      </c>
      <c r="P2398" s="231">
        <v>0</v>
      </c>
      <c r="Q2398" s="232">
        <v>95.65</v>
      </c>
      <c r="R2398" s="232">
        <v>0</v>
      </c>
      <c r="S2398" s="232">
        <v>0</v>
      </c>
      <c r="T2398" s="232">
        <v>0</v>
      </c>
      <c r="U2398" s="232">
        <v>0</v>
      </c>
      <c r="V2398" s="232">
        <v>0</v>
      </c>
      <c r="W2398" s="232">
        <v>0</v>
      </c>
      <c r="X2398" s="232">
        <v>0</v>
      </c>
      <c r="Y2398" s="232">
        <v>0</v>
      </c>
      <c r="Z2398" s="233">
        <v>45991</v>
      </c>
      <c r="AA2398" s="234">
        <v>3.14</v>
      </c>
      <c r="AB2398" s="232">
        <v>95.65</v>
      </c>
    </row>
    <row r="2399" spans="1:28" x14ac:dyDescent="0.25">
      <c r="A2399" s="16" t="s">
        <v>873</v>
      </c>
      <c r="B2399" s="16" t="s">
        <v>3474</v>
      </c>
      <c r="C2399" s="16" t="s">
        <v>500</v>
      </c>
      <c r="D2399" s="16" t="s">
        <v>501</v>
      </c>
      <c r="F2399" s="16" t="s">
        <v>8251</v>
      </c>
      <c r="G2399" s="16" t="s">
        <v>8252</v>
      </c>
      <c r="H2399" s="241">
        <v>200.54</v>
      </c>
      <c r="I2399" s="241">
        <v>0</v>
      </c>
      <c r="J2399" s="241">
        <v>0</v>
      </c>
      <c r="K2399" s="241">
        <v>0</v>
      </c>
      <c r="L2399" s="241">
        <v>0</v>
      </c>
      <c r="M2399" s="241">
        <v>0</v>
      </c>
      <c r="N2399" s="241">
        <v>0</v>
      </c>
      <c r="O2399" s="241">
        <v>0</v>
      </c>
      <c r="P2399" s="241">
        <v>0</v>
      </c>
      <c r="Q2399" s="232">
        <v>9559.74</v>
      </c>
      <c r="R2399" s="232">
        <v>0</v>
      </c>
      <c r="S2399" s="232">
        <v>0</v>
      </c>
      <c r="T2399" s="232">
        <v>0</v>
      </c>
      <c r="U2399" s="232">
        <v>0</v>
      </c>
      <c r="V2399" s="232">
        <v>0</v>
      </c>
      <c r="W2399" s="232">
        <v>0</v>
      </c>
      <c r="X2399" s="232">
        <v>0</v>
      </c>
      <c r="Y2399" s="232">
        <v>0</v>
      </c>
      <c r="Z2399" s="233">
        <v>45991</v>
      </c>
      <c r="AA2399" s="234">
        <v>200.54</v>
      </c>
      <c r="AB2399" s="232">
        <v>9559.74</v>
      </c>
    </row>
    <row r="2400" spans="1:28" x14ac:dyDescent="0.25">
      <c r="A2400" s="16" t="s">
        <v>873</v>
      </c>
      <c r="B2400" s="16" t="s">
        <v>3474</v>
      </c>
      <c r="C2400" s="16" t="s">
        <v>8253</v>
      </c>
      <c r="D2400" s="16" t="s">
        <v>8254</v>
      </c>
      <c r="F2400" s="16" t="s">
        <v>8223</v>
      </c>
      <c r="G2400" s="16" t="s">
        <v>8224</v>
      </c>
      <c r="H2400" s="241">
        <v>2.65</v>
      </c>
      <c r="I2400" s="241">
        <v>0</v>
      </c>
      <c r="J2400" s="241">
        <v>0</v>
      </c>
      <c r="K2400" s="241">
        <v>0</v>
      </c>
      <c r="L2400" s="241">
        <v>0</v>
      </c>
      <c r="M2400" s="241">
        <v>0</v>
      </c>
      <c r="N2400" s="241">
        <v>0</v>
      </c>
      <c r="O2400" s="241">
        <v>0</v>
      </c>
      <c r="P2400" s="241">
        <v>0</v>
      </c>
      <c r="Q2400" s="232">
        <v>13250</v>
      </c>
      <c r="R2400" s="232">
        <v>0</v>
      </c>
      <c r="S2400" s="232">
        <v>0</v>
      </c>
      <c r="T2400" s="232">
        <v>0</v>
      </c>
      <c r="U2400" s="232">
        <v>0</v>
      </c>
      <c r="V2400" s="232">
        <v>0</v>
      </c>
      <c r="W2400" s="232">
        <v>0</v>
      </c>
      <c r="X2400" s="232">
        <v>0</v>
      </c>
      <c r="Y2400" s="232">
        <v>0</v>
      </c>
      <c r="Z2400" s="233">
        <v>45991</v>
      </c>
      <c r="AA2400" s="234">
        <v>2.65</v>
      </c>
      <c r="AB2400" s="232">
        <v>13250</v>
      </c>
    </row>
    <row r="2401" spans="1:28" x14ac:dyDescent="0.25">
      <c r="A2401" s="16" t="s">
        <v>873</v>
      </c>
      <c r="B2401" s="16" t="s">
        <v>3474</v>
      </c>
      <c r="C2401" s="16" t="s">
        <v>490</v>
      </c>
      <c r="D2401" s="16" t="s">
        <v>491</v>
      </c>
      <c r="F2401" s="16" t="s">
        <v>8255</v>
      </c>
      <c r="G2401" s="16" t="s">
        <v>8256</v>
      </c>
      <c r="H2401" s="241">
        <v>4297.9930000000004</v>
      </c>
      <c r="I2401" s="241">
        <v>0</v>
      </c>
      <c r="J2401" s="241">
        <v>0</v>
      </c>
      <c r="K2401" s="241">
        <v>0</v>
      </c>
      <c r="L2401" s="241">
        <v>0</v>
      </c>
      <c r="M2401" s="241">
        <v>0</v>
      </c>
      <c r="N2401" s="241">
        <v>0</v>
      </c>
      <c r="O2401" s="241">
        <v>0</v>
      </c>
      <c r="P2401" s="241">
        <v>0</v>
      </c>
      <c r="Q2401" s="232">
        <v>155716.29999999999</v>
      </c>
      <c r="R2401" s="232">
        <v>0</v>
      </c>
      <c r="S2401" s="232">
        <v>0</v>
      </c>
      <c r="T2401" s="232">
        <v>0</v>
      </c>
      <c r="U2401" s="232">
        <v>0</v>
      </c>
      <c r="V2401" s="232">
        <v>0</v>
      </c>
      <c r="W2401" s="232">
        <v>0</v>
      </c>
      <c r="X2401" s="232">
        <v>0</v>
      </c>
      <c r="Y2401" s="232">
        <v>0</v>
      </c>
      <c r="Z2401" s="233">
        <v>45991</v>
      </c>
      <c r="AA2401" s="234">
        <v>4297.9930000000004</v>
      </c>
      <c r="AB2401" s="232">
        <v>155716.29999999999</v>
      </c>
    </row>
    <row r="2402" spans="1:28" x14ac:dyDescent="0.25">
      <c r="A2402" s="16" t="s">
        <v>2253</v>
      </c>
      <c r="B2402" s="16" t="s">
        <v>3348</v>
      </c>
      <c r="C2402" s="16" t="s">
        <v>2306</v>
      </c>
      <c r="D2402" s="16" t="s">
        <v>2307</v>
      </c>
      <c r="F2402" s="16" t="s">
        <v>8257</v>
      </c>
      <c r="G2402" s="16" t="s">
        <v>8258</v>
      </c>
      <c r="H2402" s="241">
        <v>348.53699999999998</v>
      </c>
      <c r="I2402" s="241">
        <v>0</v>
      </c>
      <c r="J2402" s="241">
        <v>0</v>
      </c>
      <c r="K2402" s="241">
        <v>0</v>
      </c>
      <c r="L2402" s="241">
        <v>0</v>
      </c>
      <c r="M2402" s="241">
        <v>0</v>
      </c>
      <c r="N2402" s="241">
        <v>0</v>
      </c>
      <c r="O2402" s="241">
        <v>0</v>
      </c>
      <c r="P2402" s="241">
        <v>0</v>
      </c>
      <c r="Q2402" s="232">
        <v>37697.760000000002</v>
      </c>
      <c r="R2402" s="232">
        <v>0</v>
      </c>
      <c r="S2402" s="232">
        <v>0</v>
      </c>
      <c r="T2402" s="232">
        <v>0</v>
      </c>
      <c r="U2402" s="232">
        <v>0</v>
      </c>
      <c r="V2402" s="232">
        <v>0</v>
      </c>
      <c r="W2402" s="232">
        <v>0</v>
      </c>
      <c r="X2402" s="232">
        <v>0</v>
      </c>
      <c r="Y2402" s="232">
        <v>0</v>
      </c>
      <c r="Z2402" s="233">
        <v>45991</v>
      </c>
      <c r="AA2402" s="234">
        <v>348.53699999999998</v>
      </c>
      <c r="AB2402" s="232">
        <v>37697.760000000002</v>
      </c>
    </row>
    <row r="2403" spans="1:28" x14ac:dyDescent="0.25">
      <c r="A2403" s="16" t="s">
        <v>873</v>
      </c>
      <c r="B2403" s="16" t="s">
        <v>3474</v>
      </c>
      <c r="C2403" s="16" t="s">
        <v>487</v>
      </c>
      <c r="D2403" s="16" t="s">
        <v>488</v>
      </c>
      <c r="F2403" s="16" t="s">
        <v>8259</v>
      </c>
      <c r="G2403" s="16" t="s">
        <v>8260</v>
      </c>
      <c r="H2403" s="241">
        <v>537.17499999999995</v>
      </c>
      <c r="I2403" s="241">
        <v>0</v>
      </c>
      <c r="J2403" s="241">
        <v>0</v>
      </c>
      <c r="K2403" s="241">
        <v>0</v>
      </c>
      <c r="L2403" s="241">
        <v>0</v>
      </c>
      <c r="M2403" s="241">
        <v>0</v>
      </c>
      <c r="N2403" s="241">
        <v>0</v>
      </c>
      <c r="O2403" s="241">
        <v>0</v>
      </c>
      <c r="P2403" s="241">
        <v>0</v>
      </c>
      <c r="Q2403" s="232">
        <v>122475.9</v>
      </c>
      <c r="R2403" s="232">
        <v>0</v>
      </c>
      <c r="S2403" s="232">
        <v>0</v>
      </c>
      <c r="T2403" s="232">
        <v>0</v>
      </c>
      <c r="U2403" s="232">
        <v>0</v>
      </c>
      <c r="V2403" s="232">
        <v>0</v>
      </c>
      <c r="W2403" s="232">
        <v>0</v>
      </c>
      <c r="X2403" s="232">
        <v>0</v>
      </c>
      <c r="Y2403" s="232">
        <v>0</v>
      </c>
      <c r="Z2403" s="233">
        <v>45991</v>
      </c>
      <c r="AA2403" s="234">
        <v>537.17499999999995</v>
      </c>
      <c r="AB2403" s="232">
        <v>122475.9</v>
      </c>
    </row>
    <row r="2404" spans="1:28" x14ac:dyDescent="0.25">
      <c r="A2404" s="16" t="s">
        <v>873</v>
      </c>
      <c r="B2404" s="16" t="s">
        <v>3474</v>
      </c>
      <c r="C2404" s="16" t="s">
        <v>480</v>
      </c>
      <c r="D2404" s="16" t="s">
        <v>481</v>
      </c>
      <c r="F2404" s="16" t="s">
        <v>8261</v>
      </c>
      <c r="G2404" s="16" t="s">
        <v>8262</v>
      </c>
      <c r="H2404" s="241">
        <v>1</v>
      </c>
      <c r="I2404" s="241">
        <v>0</v>
      </c>
      <c r="J2404" s="241">
        <v>0</v>
      </c>
      <c r="K2404" s="241">
        <v>0</v>
      </c>
      <c r="L2404" s="241">
        <v>0</v>
      </c>
      <c r="M2404" s="241">
        <v>0</v>
      </c>
      <c r="N2404" s="241">
        <v>0</v>
      </c>
      <c r="O2404" s="241">
        <v>0</v>
      </c>
      <c r="P2404" s="241">
        <v>0</v>
      </c>
      <c r="Q2404" s="232">
        <v>52.2</v>
      </c>
      <c r="R2404" s="232">
        <v>0</v>
      </c>
      <c r="S2404" s="232">
        <v>0</v>
      </c>
      <c r="T2404" s="232">
        <v>0</v>
      </c>
      <c r="U2404" s="232">
        <v>0</v>
      </c>
      <c r="V2404" s="232">
        <v>0</v>
      </c>
      <c r="W2404" s="232">
        <v>0</v>
      </c>
      <c r="X2404" s="232">
        <v>0</v>
      </c>
      <c r="Y2404" s="232">
        <v>0</v>
      </c>
      <c r="Z2404" s="233">
        <v>45991</v>
      </c>
      <c r="AA2404" s="234">
        <v>1</v>
      </c>
      <c r="AB2404" s="232">
        <v>52.2</v>
      </c>
    </row>
    <row r="2405" spans="1:28" x14ac:dyDescent="0.25">
      <c r="A2405" s="16" t="s">
        <v>873</v>
      </c>
      <c r="B2405" s="16" t="s">
        <v>3474</v>
      </c>
      <c r="C2405" s="16" t="s">
        <v>478</v>
      </c>
      <c r="D2405" s="16" t="s">
        <v>479</v>
      </c>
      <c r="F2405" t="s">
        <v>8180</v>
      </c>
      <c r="G2405" t="s">
        <v>8181</v>
      </c>
      <c r="H2405" s="241">
        <v>48</v>
      </c>
      <c r="I2405" s="241">
        <v>0</v>
      </c>
      <c r="J2405" s="241">
        <v>0</v>
      </c>
      <c r="K2405" s="241">
        <v>0</v>
      </c>
      <c r="L2405" s="241">
        <v>0</v>
      </c>
      <c r="M2405" s="241">
        <v>0</v>
      </c>
      <c r="N2405" s="241">
        <v>0</v>
      </c>
      <c r="O2405" s="241">
        <v>0</v>
      </c>
      <c r="P2405" s="241">
        <v>0</v>
      </c>
      <c r="Q2405" s="232">
        <v>12387.36</v>
      </c>
      <c r="R2405" s="232">
        <v>0</v>
      </c>
      <c r="S2405" s="232">
        <v>0</v>
      </c>
      <c r="T2405" s="232">
        <v>0</v>
      </c>
      <c r="U2405" s="232">
        <v>0</v>
      </c>
      <c r="V2405" s="232">
        <v>0</v>
      </c>
      <c r="W2405" s="232">
        <v>0</v>
      </c>
      <c r="X2405" s="232">
        <v>0</v>
      </c>
      <c r="Y2405" s="232">
        <v>0</v>
      </c>
      <c r="Z2405" s="233">
        <v>45991</v>
      </c>
      <c r="AA2405" s="234">
        <v>48</v>
      </c>
      <c r="AB2405" s="232">
        <v>12387.36</v>
      </c>
    </row>
    <row r="2406" spans="1:28" x14ac:dyDescent="0.25">
      <c r="A2406" s="16" t="s">
        <v>873</v>
      </c>
      <c r="B2406" s="16" t="s">
        <v>3474</v>
      </c>
      <c r="C2406" s="16" t="s">
        <v>471</v>
      </c>
      <c r="D2406" s="16" t="s">
        <v>472</v>
      </c>
      <c r="F2406" s="16" t="s">
        <v>8180</v>
      </c>
      <c r="G2406" s="16" t="s">
        <v>8181</v>
      </c>
      <c r="H2406" s="241">
        <v>24</v>
      </c>
      <c r="I2406" s="241">
        <v>0</v>
      </c>
      <c r="J2406" s="241">
        <v>0</v>
      </c>
      <c r="K2406" s="241">
        <v>0</v>
      </c>
      <c r="L2406" s="241">
        <v>0</v>
      </c>
      <c r="M2406" s="241">
        <v>0</v>
      </c>
      <c r="N2406" s="241">
        <v>0</v>
      </c>
      <c r="O2406" s="241">
        <v>0</v>
      </c>
      <c r="P2406" s="241">
        <v>0</v>
      </c>
      <c r="Q2406" s="232">
        <v>9383.52</v>
      </c>
      <c r="R2406" s="232">
        <v>0</v>
      </c>
      <c r="S2406" s="232">
        <v>0</v>
      </c>
      <c r="T2406" s="232">
        <v>0</v>
      </c>
      <c r="U2406" s="232">
        <v>0</v>
      </c>
      <c r="V2406" s="232">
        <v>0</v>
      </c>
      <c r="W2406" s="232">
        <v>0</v>
      </c>
      <c r="X2406" s="232">
        <v>0</v>
      </c>
      <c r="Y2406" s="232">
        <v>0</v>
      </c>
      <c r="Z2406" s="233">
        <v>45991</v>
      </c>
      <c r="AA2406" s="234">
        <v>24</v>
      </c>
      <c r="AB2406" s="232">
        <v>9383.52</v>
      </c>
    </row>
    <row r="2407" spans="1:28" x14ac:dyDescent="0.25">
      <c r="A2407" s="16" t="s">
        <v>1059</v>
      </c>
      <c r="B2407" s="16" t="s">
        <v>2893</v>
      </c>
      <c r="C2407" s="16" t="s">
        <v>1871</v>
      </c>
      <c r="D2407" s="16" t="s">
        <v>1872</v>
      </c>
      <c r="F2407" s="16" t="s">
        <v>8138</v>
      </c>
      <c r="G2407" s="16" t="s">
        <v>8139</v>
      </c>
      <c r="H2407" s="241">
        <v>9.4499999999999993</v>
      </c>
      <c r="I2407" s="241">
        <v>0</v>
      </c>
      <c r="J2407" s="241">
        <v>0</v>
      </c>
      <c r="K2407" s="241">
        <v>0</v>
      </c>
      <c r="L2407" s="241">
        <v>0</v>
      </c>
      <c r="M2407" s="241">
        <v>0</v>
      </c>
      <c r="N2407" s="241">
        <v>0</v>
      </c>
      <c r="O2407" s="241">
        <v>0</v>
      </c>
      <c r="P2407" s="241">
        <v>0</v>
      </c>
      <c r="Q2407" s="232">
        <v>3580.7</v>
      </c>
      <c r="R2407" s="232">
        <v>0</v>
      </c>
      <c r="S2407" s="232">
        <v>0</v>
      </c>
      <c r="T2407" s="232">
        <v>0</v>
      </c>
      <c r="U2407" s="232">
        <v>0</v>
      </c>
      <c r="V2407" s="232">
        <v>0</v>
      </c>
      <c r="W2407" s="232">
        <v>0</v>
      </c>
      <c r="X2407" s="232">
        <v>0</v>
      </c>
      <c r="Y2407" s="232">
        <v>0</v>
      </c>
      <c r="Z2407" s="233">
        <v>45991</v>
      </c>
      <c r="AA2407" s="234">
        <v>9.4499999999999993</v>
      </c>
      <c r="AB2407" s="232">
        <v>3580.7</v>
      </c>
    </row>
    <row r="2408" spans="1:28" x14ac:dyDescent="0.25">
      <c r="A2408" s="16" t="s">
        <v>2253</v>
      </c>
      <c r="B2408" s="16" t="s">
        <v>3348</v>
      </c>
      <c r="C2408" s="16" t="s">
        <v>2579</v>
      </c>
      <c r="D2408" s="16" t="s">
        <v>2580</v>
      </c>
      <c r="F2408" s="16" t="s">
        <v>8263</v>
      </c>
      <c r="G2408" s="16" t="s">
        <v>8264</v>
      </c>
      <c r="H2408" s="241">
        <v>4.72</v>
      </c>
      <c r="I2408" s="241">
        <v>0</v>
      </c>
      <c r="J2408" s="241">
        <v>0</v>
      </c>
      <c r="K2408" s="241">
        <v>0</v>
      </c>
      <c r="L2408" s="241">
        <v>0</v>
      </c>
      <c r="M2408" s="241">
        <v>0</v>
      </c>
      <c r="N2408" s="241">
        <v>0</v>
      </c>
      <c r="O2408" s="241">
        <v>0</v>
      </c>
      <c r="P2408" s="241">
        <v>0</v>
      </c>
      <c r="Q2408" s="232">
        <v>854.46</v>
      </c>
      <c r="R2408" s="232">
        <v>0</v>
      </c>
      <c r="S2408" s="232">
        <v>0</v>
      </c>
      <c r="T2408" s="232">
        <v>0</v>
      </c>
      <c r="U2408" s="232">
        <v>0</v>
      </c>
      <c r="V2408" s="232">
        <v>0</v>
      </c>
      <c r="W2408" s="232">
        <v>0</v>
      </c>
      <c r="X2408" s="232">
        <v>0</v>
      </c>
      <c r="Y2408" s="232">
        <v>0</v>
      </c>
      <c r="Z2408" s="233">
        <v>45991</v>
      </c>
      <c r="AA2408" s="234">
        <v>4.72</v>
      </c>
      <c r="AB2408" s="232">
        <v>854.46</v>
      </c>
    </row>
    <row r="2409" spans="1:28" x14ac:dyDescent="0.25">
      <c r="A2409" s="16" t="s">
        <v>2253</v>
      </c>
      <c r="B2409" s="16" t="s">
        <v>3348</v>
      </c>
      <c r="C2409" s="16" t="s">
        <v>2579</v>
      </c>
      <c r="D2409" s="16" t="s">
        <v>2580</v>
      </c>
      <c r="F2409" s="16" t="s">
        <v>8265</v>
      </c>
      <c r="G2409" s="16" t="s">
        <v>8266</v>
      </c>
      <c r="H2409" s="231">
        <v>135.70500000000001</v>
      </c>
      <c r="I2409" s="231">
        <v>0</v>
      </c>
      <c r="J2409" s="231">
        <v>0</v>
      </c>
      <c r="K2409" s="231">
        <v>0</v>
      </c>
      <c r="L2409" s="231">
        <v>0</v>
      </c>
      <c r="M2409" s="231">
        <v>0</v>
      </c>
      <c r="N2409" s="231">
        <v>0</v>
      </c>
      <c r="O2409" s="231">
        <v>0</v>
      </c>
      <c r="P2409" s="231">
        <v>0</v>
      </c>
      <c r="Q2409" s="232">
        <v>24566.49</v>
      </c>
      <c r="R2409" s="232">
        <v>0</v>
      </c>
      <c r="S2409" s="232">
        <v>0</v>
      </c>
      <c r="T2409" s="232">
        <v>0</v>
      </c>
      <c r="U2409" s="232">
        <v>0</v>
      </c>
      <c r="V2409" s="232">
        <v>0</v>
      </c>
      <c r="W2409" s="232">
        <v>0</v>
      </c>
      <c r="X2409" s="232">
        <v>0</v>
      </c>
      <c r="Y2409" s="232">
        <v>0</v>
      </c>
      <c r="Z2409" s="233">
        <v>45991</v>
      </c>
      <c r="AA2409" s="234">
        <v>135.70500000000001</v>
      </c>
      <c r="AB2409" s="232">
        <v>24566.49</v>
      </c>
    </row>
    <row r="2410" spans="1:28" x14ac:dyDescent="0.25">
      <c r="A2410" s="16" t="s">
        <v>873</v>
      </c>
      <c r="B2410" s="16" t="s">
        <v>3474</v>
      </c>
      <c r="C2410" s="16" t="s">
        <v>469</v>
      </c>
      <c r="D2410" s="16" t="s">
        <v>470</v>
      </c>
      <c r="F2410" s="16" t="s">
        <v>8267</v>
      </c>
      <c r="G2410" s="16" t="s">
        <v>8268</v>
      </c>
      <c r="H2410" s="241">
        <v>81.899000000000001</v>
      </c>
      <c r="I2410" s="241">
        <v>0</v>
      </c>
      <c r="J2410" s="241">
        <v>0</v>
      </c>
      <c r="K2410" s="241">
        <v>0</v>
      </c>
      <c r="L2410" s="241">
        <v>0</v>
      </c>
      <c r="M2410" s="241">
        <v>0</v>
      </c>
      <c r="N2410" s="241">
        <v>0</v>
      </c>
      <c r="O2410" s="241">
        <v>0</v>
      </c>
      <c r="P2410" s="241">
        <v>0</v>
      </c>
      <c r="Q2410" s="232">
        <v>27802.25</v>
      </c>
      <c r="R2410" s="232">
        <v>0</v>
      </c>
      <c r="S2410" s="232">
        <v>0</v>
      </c>
      <c r="T2410" s="232">
        <v>0</v>
      </c>
      <c r="U2410" s="232">
        <v>0</v>
      </c>
      <c r="V2410" s="232">
        <v>0</v>
      </c>
      <c r="W2410" s="232">
        <v>0</v>
      </c>
      <c r="X2410" s="232">
        <v>0</v>
      </c>
      <c r="Y2410" s="232">
        <v>0</v>
      </c>
      <c r="Z2410" s="233">
        <v>45991</v>
      </c>
      <c r="AA2410" s="234">
        <v>81.899000000000001</v>
      </c>
      <c r="AB2410" s="232">
        <v>27802.25</v>
      </c>
    </row>
    <row r="2411" spans="1:28" x14ac:dyDescent="0.25">
      <c r="A2411" s="16" t="s">
        <v>873</v>
      </c>
      <c r="B2411" s="16" t="s">
        <v>3474</v>
      </c>
      <c r="C2411" s="16" t="s">
        <v>466</v>
      </c>
      <c r="D2411" s="16" t="s">
        <v>467</v>
      </c>
      <c r="F2411" t="s">
        <v>8269</v>
      </c>
      <c r="G2411" t="s">
        <v>8270</v>
      </c>
      <c r="H2411" s="241">
        <v>419.8</v>
      </c>
      <c r="I2411" s="241">
        <v>0</v>
      </c>
      <c r="J2411" s="241">
        <v>0</v>
      </c>
      <c r="K2411" s="241">
        <v>0</v>
      </c>
      <c r="L2411" s="241">
        <v>0</v>
      </c>
      <c r="M2411" s="241">
        <v>0</v>
      </c>
      <c r="N2411" s="241">
        <v>0</v>
      </c>
      <c r="O2411" s="241">
        <v>0</v>
      </c>
      <c r="P2411" s="241">
        <v>0</v>
      </c>
      <c r="Q2411" s="232">
        <v>28491.83</v>
      </c>
      <c r="R2411" s="232">
        <v>0</v>
      </c>
      <c r="S2411" s="232">
        <v>0</v>
      </c>
      <c r="T2411" s="232">
        <v>0</v>
      </c>
      <c r="U2411" s="232">
        <v>0</v>
      </c>
      <c r="V2411" s="232">
        <v>0</v>
      </c>
      <c r="W2411" s="232">
        <v>0</v>
      </c>
      <c r="X2411" s="232">
        <v>0</v>
      </c>
      <c r="Y2411" s="232">
        <v>0</v>
      </c>
      <c r="Z2411" s="233">
        <v>45991</v>
      </c>
      <c r="AA2411" s="234">
        <v>419.8</v>
      </c>
      <c r="AB2411" s="232">
        <v>28491.83</v>
      </c>
    </row>
    <row r="2412" spans="1:28" x14ac:dyDescent="0.25">
      <c r="A2412" s="16" t="s">
        <v>873</v>
      </c>
      <c r="B2412" s="16" t="s">
        <v>3474</v>
      </c>
      <c r="C2412" s="16" t="s">
        <v>463</v>
      </c>
      <c r="D2412" s="16" t="s">
        <v>464</v>
      </c>
      <c r="F2412" s="16" t="s">
        <v>8271</v>
      </c>
      <c r="G2412" s="16" t="s">
        <v>8272</v>
      </c>
      <c r="H2412" s="241">
        <v>280.47000000000003</v>
      </c>
      <c r="I2412" s="241">
        <v>0</v>
      </c>
      <c r="J2412" s="241">
        <v>0</v>
      </c>
      <c r="K2412" s="241">
        <v>0</v>
      </c>
      <c r="L2412" s="241">
        <v>0</v>
      </c>
      <c r="M2412" s="241">
        <v>0</v>
      </c>
      <c r="N2412" s="241">
        <v>0</v>
      </c>
      <c r="O2412" s="241">
        <v>0</v>
      </c>
      <c r="P2412" s="241">
        <v>0</v>
      </c>
      <c r="Q2412" s="232">
        <v>18726.98</v>
      </c>
      <c r="R2412" s="232">
        <v>0</v>
      </c>
      <c r="S2412" s="232">
        <v>0</v>
      </c>
      <c r="T2412" s="232">
        <v>0</v>
      </c>
      <c r="U2412" s="232">
        <v>0</v>
      </c>
      <c r="V2412" s="232">
        <v>0</v>
      </c>
      <c r="W2412" s="232">
        <v>0</v>
      </c>
      <c r="X2412" s="232">
        <v>0</v>
      </c>
      <c r="Y2412" s="232">
        <v>0</v>
      </c>
      <c r="Z2412" s="233">
        <v>45991</v>
      </c>
      <c r="AA2412" s="234">
        <v>280.47000000000003</v>
      </c>
      <c r="AB2412" s="232">
        <v>18726.98</v>
      </c>
    </row>
    <row r="2413" spans="1:28" x14ac:dyDescent="0.25">
      <c r="A2413" s="16" t="s">
        <v>873</v>
      </c>
      <c r="B2413" s="16" t="s">
        <v>3474</v>
      </c>
      <c r="C2413" s="16" t="s">
        <v>461</v>
      </c>
      <c r="D2413" s="16" t="s">
        <v>462</v>
      </c>
      <c r="F2413" s="16" t="s">
        <v>8180</v>
      </c>
      <c r="G2413" s="16" t="s">
        <v>8181</v>
      </c>
      <c r="H2413" s="241">
        <v>21.12</v>
      </c>
      <c r="I2413" s="241">
        <v>0</v>
      </c>
      <c r="J2413" s="241">
        <v>0</v>
      </c>
      <c r="K2413" s="241">
        <v>0</v>
      </c>
      <c r="L2413" s="241">
        <v>0</v>
      </c>
      <c r="M2413" s="241">
        <v>0</v>
      </c>
      <c r="N2413" s="241">
        <v>0</v>
      </c>
      <c r="O2413" s="241">
        <v>0</v>
      </c>
      <c r="P2413" s="241">
        <v>0</v>
      </c>
      <c r="Q2413" s="232">
        <v>9513.1</v>
      </c>
      <c r="R2413" s="232">
        <v>0</v>
      </c>
      <c r="S2413" s="232">
        <v>0</v>
      </c>
      <c r="T2413" s="232">
        <v>0</v>
      </c>
      <c r="U2413" s="232">
        <v>0</v>
      </c>
      <c r="V2413" s="232">
        <v>0</v>
      </c>
      <c r="W2413" s="232">
        <v>0</v>
      </c>
      <c r="X2413" s="232">
        <v>0</v>
      </c>
      <c r="Y2413" s="232">
        <v>0</v>
      </c>
      <c r="Z2413" s="233">
        <v>45991</v>
      </c>
      <c r="AA2413" s="234">
        <v>21.12</v>
      </c>
      <c r="AB2413" s="232">
        <v>9513.1</v>
      </c>
    </row>
    <row r="2414" spans="1:28" x14ac:dyDescent="0.25">
      <c r="A2414" s="16" t="s">
        <v>873</v>
      </c>
      <c r="B2414" s="16" t="s">
        <v>3474</v>
      </c>
      <c r="C2414" s="16" t="s">
        <v>459</v>
      </c>
      <c r="D2414" s="16" t="s">
        <v>460</v>
      </c>
      <c r="F2414" s="16" t="s">
        <v>8180</v>
      </c>
      <c r="G2414" s="16" t="s">
        <v>8181</v>
      </c>
      <c r="H2414" s="241">
        <v>21</v>
      </c>
      <c r="I2414" s="241">
        <v>0</v>
      </c>
      <c r="J2414" s="241">
        <v>0</v>
      </c>
      <c r="K2414" s="241">
        <v>0</v>
      </c>
      <c r="L2414" s="241">
        <v>0</v>
      </c>
      <c r="M2414" s="241">
        <v>0</v>
      </c>
      <c r="N2414" s="241">
        <v>0</v>
      </c>
      <c r="O2414" s="241">
        <v>0</v>
      </c>
      <c r="P2414" s="241">
        <v>0</v>
      </c>
      <c r="Q2414" s="232">
        <v>18984</v>
      </c>
      <c r="R2414" s="232">
        <v>0</v>
      </c>
      <c r="S2414" s="232">
        <v>0</v>
      </c>
      <c r="T2414" s="232">
        <v>0</v>
      </c>
      <c r="U2414" s="232">
        <v>0</v>
      </c>
      <c r="V2414" s="232">
        <v>0</v>
      </c>
      <c r="W2414" s="232">
        <v>0</v>
      </c>
      <c r="X2414" s="232">
        <v>0</v>
      </c>
      <c r="Y2414" s="232">
        <v>0</v>
      </c>
      <c r="Z2414" s="233">
        <v>45991</v>
      </c>
      <c r="AA2414" s="234">
        <v>21</v>
      </c>
      <c r="AB2414" s="232">
        <v>18984</v>
      </c>
    </row>
    <row r="2415" spans="1:28" x14ac:dyDescent="0.25">
      <c r="A2415" s="16" t="s">
        <v>873</v>
      </c>
      <c r="B2415" s="16" t="s">
        <v>3474</v>
      </c>
      <c r="C2415" s="16" t="s">
        <v>457</v>
      </c>
      <c r="D2415" s="16" t="s">
        <v>458</v>
      </c>
      <c r="F2415" s="16" t="s">
        <v>8180</v>
      </c>
      <c r="G2415" s="16" t="s">
        <v>8181</v>
      </c>
      <c r="H2415" s="241">
        <v>12</v>
      </c>
      <c r="I2415" s="241">
        <v>0</v>
      </c>
      <c r="J2415" s="241">
        <v>0</v>
      </c>
      <c r="K2415" s="241">
        <v>24</v>
      </c>
      <c r="L2415" s="241">
        <v>0</v>
      </c>
      <c r="M2415" s="241">
        <v>0</v>
      </c>
      <c r="N2415" s="241">
        <v>0</v>
      </c>
      <c r="O2415" s="241">
        <v>0</v>
      </c>
      <c r="P2415" s="241">
        <v>0</v>
      </c>
      <c r="Q2415" s="232">
        <v>4984.8</v>
      </c>
      <c r="R2415" s="232">
        <v>0</v>
      </c>
      <c r="S2415" s="232">
        <v>0</v>
      </c>
      <c r="T2415" s="232">
        <v>9969.6</v>
      </c>
      <c r="U2415" s="232">
        <v>0</v>
      </c>
      <c r="V2415" s="232">
        <v>0</v>
      </c>
      <c r="W2415" s="232">
        <v>0</v>
      </c>
      <c r="X2415" s="232">
        <v>0</v>
      </c>
      <c r="Y2415" s="232">
        <v>0</v>
      </c>
      <c r="Z2415" s="233">
        <v>45991</v>
      </c>
      <c r="AA2415" s="234">
        <v>36</v>
      </c>
      <c r="AB2415" s="232">
        <v>14954.400000000001</v>
      </c>
    </row>
    <row r="2416" spans="1:28" x14ac:dyDescent="0.25">
      <c r="A2416" s="16" t="s">
        <v>873</v>
      </c>
      <c r="B2416" s="16" t="s">
        <v>3474</v>
      </c>
      <c r="C2416" s="16" t="s">
        <v>455</v>
      </c>
      <c r="D2416" s="16" t="s">
        <v>456</v>
      </c>
      <c r="F2416" s="16" t="s">
        <v>8180</v>
      </c>
      <c r="G2416" s="16" t="s">
        <v>8181</v>
      </c>
      <c r="H2416" s="241">
        <v>0</v>
      </c>
      <c r="I2416" s="241">
        <v>0</v>
      </c>
      <c r="J2416" s="241">
        <v>0</v>
      </c>
      <c r="K2416" s="241">
        <v>44.2</v>
      </c>
      <c r="L2416" s="241">
        <v>0</v>
      </c>
      <c r="M2416" s="241">
        <v>0</v>
      </c>
      <c r="N2416" s="241">
        <v>0</v>
      </c>
      <c r="O2416" s="241">
        <v>0</v>
      </c>
      <c r="P2416" s="241">
        <v>0</v>
      </c>
      <c r="Q2416" s="232">
        <v>0</v>
      </c>
      <c r="R2416" s="232">
        <v>0</v>
      </c>
      <c r="S2416" s="232">
        <v>0</v>
      </c>
      <c r="T2416" s="232">
        <v>19926.25</v>
      </c>
      <c r="U2416" s="232">
        <v>0</v>
      </c>
      <c r="V2416" s="232">
        <v>0</v>
      </c>
      <c r="W2416" s="232">
        <v>0</v>
      </c>
      <c r="X2416" s="232">
        <v>0</v>
      </c>
      <c r="Y2416" s="232">
        <v>0</v>
      </c>
      <c r="Z2416" s="233">
        <v>45991</v>
      </c>
      <c r="AA2416" s="234">
        <v>44.2</v>
      </c>
      <c r="AB2416" s="232">
        <v>19926.25</v>
      </c>
    </row>
    <row r="2417" spans="1:28" x14ac:dyDescent="0.25">
      <c r="A2417" s="16" t="s">
        <v>873</v>
      </c>
      <c r="B2417" s="16" t="s">
        <v>3474</v>
      </c>
      <c r="C2417" s="16" t="s">
        <v>453</v>
      </c>
      <c r="D2417" s="16" t="s">
        <v>454</v>
      </c>
      <c r="F2417" s="16" t="s">
        <v>8180</v>
      </c>
      <c r="G2417" s="16" t="s">
        <v>8181</v>
      </c>
      <c r="H2417" s="241">
        <v>13.2</v>
      </c>
      <c r="I2417" s="241">
        <v>0</v>
      </c>
      <c r="J2417" s="241">
        <v>32.4</v>
      </c>
      <c r="K2417" s="241">
        <v>0</v>
      </c>
      <c r="L2417" s="241">
        <v>0</v>
      </c>
      <c r="M2417" s="241">
        <v>0</v>
      </c>
      <c r="N2417" s="241">
        <v>0</v>
      </c>
      <c r="O2417" s="241">
        <v>0</v>
      </c>
      <c r="P2417" s="241">
        <v>0</v>
      </c>
      <c r="Q2417" s="232">
        <v>5800.87</v>
      </c>
      <c r="R2417" s="232">
        <v>0</v>
      </c>
      <c r="S2417" s="232">
        <v>14238.51</v>
      </c>
      <c r="T2417" s="232">
        <v>0</v>
      </c>
      <c r="U2417" s="232">
        <v>0</v>
      </c>
      <c r="V2417" s="232">
        <v>0</v>
      </c>
      <c r="W2417" s="232">
        <v>0</v>
      </c>
      <c r="X2417" s="232">
        <v>0</v>
      </c>
      <c r="Y2417" s="232">
        <v>0</v>
      </c>
      <c r="Z2417" s="233">
        <v>45991</v>
      </c>
      <c r="AA2417" s="234">
        <v>45.599999999999994</v>
      </c>
      <c r="AB2417" s="232">
        <v>20039.38</v>
      </c>
    </row>
    <row r="2418" spans="1:28" x14ac:dyDescent="0.25">
      <c r="A2418" s="16" t="s">
        <v>873</v>
      </c>
      <c r="B2418" s="16" t="s">
        <v>3474</v>
      </c>
      <c r="C2418" s="16" t="s">
        <v>451</v>
      </c>
      <c r="D2418" s="16" t="s">
        <v>452</v>
      </c>
      <c r="F2418" s="16" t="s">
        <v>8180</v>
      </c>
      <c r="G2418" s="16" t="s">
        <v>8181</v>
      </c>
      <c r="H2418" s="241">
        <v>9.6</v>
      </c>
      <c r="I2418" s="241">
        <v>0</v>
      </c>
      <c r="J2418" s="241">
        <v>0</v>
      </c>
      <c r="K2418" s="241">
        <v>48</v>
      </c>
      <c r="L2418" s="241">
        <v>0</v>
      </c>
      <c r="M2418" s="241">
        <v>0</v>
      </c>
      <c r="N2418" s="241">
        <v>0</v>
      </c>
      <c r="O2418" s="241">
        <v>0</v>
      </c>
      <c r="P2418" s="241">
        <v>0</v>
      </c>
      <c r="Q2418" s="232">
        <v>4255.68</v>
      </c>
      <c r="R2418" s="232">
        <v>0</v>
      </c>
      <c r="S2418" s="232">
        <v>0</v>
      </c>
      <c r="T2418" s="232">
        <v>21278.42</v>
      </c>
      <c r="U2418" s="232">
        <v>0</v>
      </c>
      <c r="V2418" s="232">
        <v>0</v>
      </c>
      <c r="W2418" s="232">
        <v>0</v>
      </c>
      <c r="X2418" s="232">
        <v>0</v>
      </c>
      <c r="Y2418" s="232">
        <v>0</v>
      </c>
      <c r="Z2418" s="233">
        <v>45991</v>
      </c>
      <c r="AA2418" s="234">
        <v>57.6</v>
      </c>
      <c r="AB2418" s="232">
        <v>25534.1</v>
      </c>
    </row>
    <row r="2419" spans="1:28" x14ac:dyDescent="0.25">
      <c r="A2419" s="16" t="s">
        <v>873</v>
      </c>
      <c r="B2419" s="16" t="s">
        <v>3474</v>
      </c>
      <c r="C2419" s="16" t="s">
        <v>449</v>
      </c>
      <c r="D2419" s="16" t="s">
        <v>450</v>
      </c>
      <c r="F2419" s="16" t="s">
        <v>8180</v>
      </c>
      <c r="G2419" s="16" t="s">
        <v>8181</v>
      </c>
      <c r="H2419" s="241">
        <v>49</v>
      </c>
      <c r="I2419" s="241">
        <v>0</v>
      </c>
      <c r="J2419" s="241">
        <v>10</v>
      </c>
      <c r="K2419" s="241">
        <v>0</v>
      </c>
      <c r="L2419" s="241">
        <v>0</v>
      </c>
      <c r="M2419" s="241">
        <v>0</v>
      </c>
      <c r="N2419" s="241">
        <v>0</v>
      </c>
      <c r="O2419" s="241">
        <v>0</v>
      </c>
      <c r="P2419" s="241">
        <v>0</v>
      </c>
      <c r="Q2419" s="232">
        <v>19383.91</v>
      </c>
      <c r="R2419" s="232">
        <v>0</v>
      </c>
      <c r="S2419" s="232">
        <v>3955.9</v>
      </c>
      <c r="T2419" s="232">
        <v>0</v>
      </c>
      <c r="U2419" s="232">
        <v>0</v>
      </c>
      <c r="V2419" s="232">
        <v>0</v>
      </c>
      <c r="W2419" s="232">
        <v>0</v>
      </c>
      <c r="X2419" s="232">
        <v>0</v>
      </c>
      <c r="Y2419" s="232">
        <v>0</v>
      </c>
      <c r="Z2419" s="233">
        <v>45991</v>
      </c>
      <c r="AA2419" s="234">
        <v>59</v>
      </c>
      <c r="AB2419" s="232">
        <v>23339.81</v>
      </c>
    </row>
    <row r="2420" spans="1:28" x14ac:dyDescent="0.25">
      <c r="A2420" s="16" t="s">
        <v>1059</v>
      </c>
      <c r="B2420" s="16" t="s">
        <v>2893</v>
      </c>
      <c r="C2420" s="16" t="s">
        <v>1868</v>
      </c>
      <c r="D2420" s="16" t="s">
        <v>1869</v>
      </c>
      <c r="F2420" s="16" t="s">
        <v>8138</v>
      </c>
      <c r="G2420" s="16" t="s">
        <v>8139</v>
      </c>
      <c r="H2420" s="241">
        <v>72</v>
      </c>
      <c r="I2420" s="241">
        <v>0</v>
      </c>
      <c r="J2420" s="241">
        <v>0</v>
      </c>
      <c r="K2420" s="241">
        <v>0</v>
      </c>
      <c r="L2420" s="241">
        <v>0</v>
      </c>
      <c r="M2420" s="241">
        <v>0</v>
      </c>
      <c r="N2420" s="241">
        <v>0</v>
      </c>
      <c r="O2420" s="241">
        <v>0</v>
      </c>
      <c r="P2420" s="241">
        <v>0</v>
      </c>
      <c r="Q2420" s="232">
        <v>12270.24</v>
      </c>
      <c r="R2420" s="232">
        <v>0</v>
      </c>
      <c r="S2420" s="232">
        <v>0</v>
      </c>
      <c r="T2420" s="232">
        <v>0</v>
      </c>
      <c r="U2420" s="232">
        <v>0</v>
      </c>
      <c r="V2420" s="232">
        <v>0</v>
      </c>
      <c r="W2420" s="232">
        <v>0</v>
      </c>
      <c r="X2420" s="232">
        <v>0</v>
      </c>
      <c r="Y2420" s="232">
        <v>0</v>
      </c>
      <c r="Z2420" s="233">
        <v>45991</v>
      </c>
      <c r="AA2420" s="234">
        <v>72</v>
      </c>
      <c r="AB2420" s="232">
        <v>12270.24</v>
      </c>
    </row>
    <row r="2421" spans="1:28" x14ac:dyDescent="0.25">
      <c r="A2421" s="16" t="s">
        <v>1059</v>
      </c>
      <c r="B2421" s="16" t="s">
        <v>2893</v>
      </c>
      <c r="C2421" s="16" t="s">
        <v>1865</v>
      </c>
      <c r="D2421" s="16" t="s">
        <v>8273</v>
      </c>
      <c r="F2421" s="16" t="s">
        <v>8138</v>
      </c>
      <c r="G2421" s="16" t="s">
        <v>8139</v>
      </c>
      <c r="H2421" s="241">
        <v>36</v>
      </c>
      <c r="I2421" s="241">
        <v>0</v>
      </c>
      <c r="J2421" s="241">
        <v>0</v>
      </c>
      <c r="K2421" s="241">
        <v>0</v>
      </c>
      <c r="L2421" s="241">
        <v>0</v>
      </c>
      <c r="M2421" s="241">
        <v>0</v>
      </c>
      <c r="N2421" s="241">
        <v>0</v>
      </c>
      <c r="O2421" s="241">
        <v>0</v>
      </c>
      <c r="P2421" s="241">
        <v>0</v>
      </c>
      <c r="Q2421" s="232">
        <v>6508.08</v>
      </c>
      <c r="R2421" s="232">
        <v>0</v>
      </c>
      <c r="S2421" s="232">
        <v>0</v>
      </c>
      <c r="T2421" s="232">
        <v>0</v>
      </c>
      <c r="U2421" s="232">
        <v>0</v>
      </c>
      <c r="V2421" s="232">
        <v>0</v>
      </c>
      <c r="W2421" s="232">
        <v>0</v>
      </c>
      <c r="X2421" s="232">
        <v>0</v>
      </c>
      <c r="Y2421" s="232">
        <v>0</v>
      </c>
      <c r="Z2421" s="233">
        <v>45991</v>
      </c>
      <c r="AA2421" s="234">
        <v>36</v>
      </c>
      <c r="AB2421" s="232">
        <v>6508.08</v>
      </c>
    </row>
    <row r="2422" spans="1:28" x14ac:dyDescent="0.25">
      <c r="A2422" s="16" t="s">
        <v>873</v>
      </c>
      <c r="B2422" s="16" t="s">
        <v>3474</v>
      </c>
      <c r="C2422" s="16" t="s">
        <v>447</v>
      </c>
      <c r="D2422" s="16" t="s">
        <v>448</v>
      </c>
      <c r="F2422" s="16" t="s">
        <v>8274</v>
      </c>
      <c r="G2422" s="16" t="s">
        <v>8275</v>
      </c>
      <c r="H2422" s="241">
        <v>169.79</v>
      </c>
      <c r="I2422" s="241">
        <v>0</v>
      </c>
      <c r="J2422" s="241">
        <v>0</v>
      </c>
      <c r="K2422" s="241">
        <v>0</v>
      </c>
      <c r="L2422" s="241">
        <v>0</v>
      </c>
      <c r="M2422" s="241">
        <v>0</v>
      </c>
      <c r="N2422" s="241">
        <v>0</v>
      </c>
      <c r="O2422" s="241">
        <v>0</v>
      </c>
      <c r="P2422" s="241">
        <v>0</v>
      </c>
      <c r="Q2422" s="232">
        <v>64297.68</v>
      </c>
      <c r="R2422" s="232">
        <v>0</v>
      </c>
      <c r="S2422" s="232">
        <v>0</v>
      </c>
      <c r="T2422" s="232">
        <v>0</v>
      </c>
      <c r="U2422" s="232">
        <v>0</v>
      </c>
      <c r="V2422" s="232">
        <v>0</v>
      </c>
      <c r="W2422" s="232">
        <v>0</v>
      </c>
      <c r="X2422" s="232">
        <v>0</v>
      </c>
      <c r="Y2422" s="232">
        <v>0</v>
      </c>
      <c r="Z2422" s="233">
        <v>45991</v>
      </c>
      <c r="AA2422" s="234">
        <v>169.79</v>
      </c>
      <c r="AB2422" s="232">
        <v>64297.68</v>
      </c>
    </row>
    <row r="2423" spans="1:28" x14ac:dyDescent="0.25">
      <c r="A2423" s="16" t="s">
        <v>873</v>
      </c>
      <c r="B2423" s="16" t="s">
        <v>3474</v>
      </c>
      <c r="C2423" s="16" t="s">
        <v>447</v>
      </c>
      <c r="D2423" s="16" t="s">
        <v>448</v>
      </c>
      <c r="F2423" s="16" t="s">
        <v>8276</v>
      </c>
      <c r="G2423" s="16" t="s">
        <v>8277</v>
      </c>
      <c r="H2423" s="241">
        <v>21.6</v>
      </c>
      <c r="I2423" s="241">
        <v>0</v>
      </c>
      <c r="J2423" s="241">
        <v>0</v>
      </c>
      <c r="K2423" s="241">
        <v>0</v>
      </c>
      <c r="L2423" s="241">
        <v>0</v>
      </c>
      <c r="M2423" s="241">
        <v>0</v>
      </c>
      <c r="N2423" s="241">
        <v>0</v>
      </c>
      <c r="O2423" s="241">
        <v>0</v>
      </c>
      <c r="P2423" s="241">
        <v>0</v>
      </c>
      <c r="Q2423" s="232">
        <v>8179.69</v>
      </c>
      <c r="R2423" s="232">
        <v>0</v>
      </c>
      <c r="S2423" s="232">
        <v>0</v>
      </c>
      <c r="T2423" s="232">
        <v>0</v>
      </c>
      <c r="U2423" s="232">
        <v>0</v>
      </c>
      <c r="V2423" s="232">
        <v>0</v>
      </c>
      <c r="W2423" s="232">
        <v>0</v>
      </c>
      <c r="X2423" s="232">
        <v>0</v>
      </c>
      <c r="Y2423" s="232">
        <v>0</v>
      </c>
      <c r="Z2423" s="233">
        <v>45991</v>
      </c>
      <c r="AA2423" s="234">
        <v>21.6</v>
      </c>
      <c r="AB2423" s="232">
        <v>8179.69</v>
      </c>
    </row>
    <row r="2424" spans="1:28" x14ac:dyDescent="0.25">
      <c r="A2424" s="16" t="s">
        <v>873</v>
      </c>
      <c r="B2424" s="16" t="s">
        <v>3474</v>
      </c>
      <c r="C2424" s="16" t="s">
        <v>444</v>
      </c>
      <c r="D2424" s="16" t="s">
        <v>445</v>
      </c>
      <c r="F2424" s="16" t="s">
        <v>8278</v>
      </c>
      <c r="G2424" s="16" t="s">
        <v>8279</v>
      </c>
      <c r="H2424" s="241">
        <v>292.58</v>
      </c>
      <c r="I2424" s="241">
        <v>0</v>
      </c>
      <c r="J2424" s="241">
        <v>0</v>
      </c>
      <c r="K2424" s="241">
        <v>0</v>
      </c>
      <c r="L2424" s="241">
        <v>0</v>
      </c>
      <c r="M2424" s="241">
        <v>0</v>
      </c>
      <c r="N2424" s="241">
        <v>0</v>
      </c>
      <c r="O2424" s="241">
        <v>0</v>
      </c>
      <c r="P2424" s="241">
        <v>0</v>
      </c>
      <c r="Q2424" s="232">
        <v>103494.31</v>
      </c>
      <c r="R2424" s="232">
        <v>0</v>
      </c>
      <c r="S2424" s="232">
        <v>0</v>
      </c>
      <c r="T2424" s="232">
        <v>0</v>
      </c>
      <c r="U2424" s="232">
        <v>0</v>
      </c>
      <c r="V2424" s="232">
        <v>0</v>
      </c>
      <c r="W2424" s="232">
        <v>0</v>
      </c>
      <c r="X2424" s="232">
        <v>0</v>
      </c>
      <c r="Y2424" s="232">
        <v>0</v>
      </c>
      <c r="Z2424" s="233">
        <v>45991</v>
      </c>
      <c r="AA2424" s="234">
        <v>292.58</v>
      </c>
      <c r="AB2424" s="232">
        <v>103494.31</v>
      </c>
    </row>
    <row r="2425" spans="1:28" x14ac:dyDescent="0.25">
      <c r="A2425" s="16" t="s">
        <v>873</v>
      </c>
      <c r="B2425" s="16" t="s">
        <v>3474</v>
      </c>
      <c r="C2425" s="16" t="s">
        <v>444</v>
      </c>
      <c r="D2425" s="16" t="s">
        <v>445</v>
      </c>
      <c r="F2425" s="16" t="s">
        <v>8280</v>
      </c>
      <c r="G2425" s="16" t="s">
        <v>8281</v>
      </c>
      <c r="H2425" s="241">
        <v>97.108999999999995</v>
      </c>
      <c r="I2425" s="241">
        <v>0</v>
      </c>
      <c r="J2425" s="241">
        <v>0</v>
      </c>
      <c r="K2425" s="241">
        <v>0</v>
      </c>
      <c r="L2425" s="241">
        <v>0</v>
      </c>
      <c r="M2425" s="241">
        <v>0</v>
      </c>
      <c r="N2425" s="241">
        <v>0</v>
      </c>
      <c r="O2425" s="241">
        <v>0</v>
      </c>
      <c r="P2425" s="241">
        <v>0</v>
      </c>
      <c r="Q2425" s="232">
        <v>34350.370000000003</v>
      </c>
      <c r="R2425" s="232">
        <v>0</v>
      </c>
      <c r="S2425" s="232">
        <v>0</v>
      </c>
      <c r="T2425" s="232">
        <v>0</v>
      </c>
      <c r="U2425" s="232">
        <v>0</v>
      </c>
      <c r="V2425" s="232">
        <v>0</v>
      </c>
      <c r="W2425" s="232">
        <v>0</v>
      </c>
      <c r="X2425" s="232">
        <v>0</v>
      </c>
      <c r="Y2425" s="232">
        <v>0</v>
      </c>
      <c r="Z2425" s="233">
        <v>45991</v>
      </c>
      <c r="AA2425" s="234">
        <v>97.108999999999995</v>
      </c>
      <c r="AB2425" s="232">
        <v>34350.370000000003</v>
      </c>
    </row>
    <row r="2426" spans="1:28" x14ac:dyDescent="0.25">
      <c r="A2426" s="16" t="s">
        <v>873</v>
      </c>
      <c r="B2426" s="16" t="s">
        <v>3474</v>
      </c>
      <c r="C2426" s="16" t="s">
        <v>440</v>
      </c>
      <c r="D2426" s="16" t="s">
        <v>441</v>
      </c>
      <c r="F2426" s="16" t="s">
        <v>8282</v>
      </c>
      <c r="G2426" s="16" t="s">
        <v>8283</v>
      </c>
      <c r="H2426" s="241">
        <v>104.73099999999999</v>
      </c>
      <c r="I2426" s="241">
        <v>0</v>
      </c>
      <c r="J2426" s="241">
        <v>0</v>
      </c>
      <c r="K2426" s="241">
        <v>0</v>
      </c>
      <c r="L2426" s="241">
        <v>0</v>
      </c>
      <c r="M2426" s="241">
        <v>0</v>
      </c>
      <c r="N2426" s="241">
        <v>0</v>
      </c>
      <c r="O2426" s="241">
        <v>0</v>
      </c>
      <c r="P2426" s="241">
        <v>0</v>
      </c>
      <c r="Q2426" s="232">
        <v>37594.239999999998</v>
      </c>
      <c r="R2426" s="232">
        <v>0</v>
      </c>
      <c r="S2426" s="232">
        <v>0</v>
      </c>
      <c r="T2426" s="232">
        <v>0</v>
      </c>
      <c r="U2426" s="232">
        <v>0</v>
      </c>
      <c r="V2426" s="232">
        <v>0</v>
      </c>
      <c r="W2426" s="232">
        <v>0</v>
      </c>
      <c r="X2426" s="232">
        <v>0</v>
      </c>
      <c r="Y2426" s="232">
        <v>0</v>
      </c>
      <c r="Z2426" s="233">
        <v>45991</v>
      </c>
      <c r="AA2426" s="234">
        <v>104.73099999999999</v>
      </c>
      <c r="AB2426" s="232">
        <v>37594.239999999998</v>
      </c>
    </row>
    <row r="2427" spans="1:28" x14ac:dyDescent="0.25">
      <c r="A2427" s="16" t="s">
        <v>873</v>
      </c>
      <c r="B2427" s="16" t="s">
        <v>3474</v>
      </c>
      <c r="C2427" s="16" t="s">
        <v>8284</v>
      </c>
      <c r="D2427" s="16" t="s">
        <v>8285</v>
      </c>
      <c r="F2427" s="16" t="s">
        <v>8223</v>
      </c>
      <c r="G2427" s="16" t="s">
        <v>8224</v>
      </c>
      <c r="H2427" s="241">
        <v>0.32500000000000001</v>
      </c>
      <c r="I2427" s="241">
        <v>0</v>
      </c>
      <c r="J2427" s="241">
        <v>0</v>
      </c>
      <c r="K2427" s="241">
        <v>0</v>
      </c>
      <c r="L2427" s="241">
        <v>0</v>
      </c>
      <c r="M2427" s="241">
        <v>0</v>
      </c>
      <c r="N2427" s="241">
        <v>0</v>
      </c>
      <c r="O2427" s="241">
        <v>0</v>
      </c>
      <c r="P2427" s="241">
        <v>0</v>
      </c>
      <c r="Q2427" s="232">
        <v>1625</v>
      </c>
      <c r="R2427" s="232">
        <v>0</v>
      </c>
      <c r="S2427" s="232">
        <v>0</v>
      </c>
      <c r="T2427" s="232">
        <v>0</v>
      </c>
      <c r="U2427" s="232">
        <v>0</v>
      </c>
      <c r="V2427" s="232">
        <v>0</v>
      </c>
      <c r="W2427" s="232">
        <v>0</v>
      </c>
      <c r="X2427" s="232">
        <v>0</v>
      </c>
      <c r="Y2427" s="232">
        <v>0</v>
      </c>
      <c r="Z2427" s="233">
        <v>45991</v>
      </c>
      <c r="AA2427" s="234">
        <v>0.32500000000000001</v>
      </c>
      <c r="AB2427" s="232">
        <v>1625</v>
      </c>
    </row>
    <row r="2428" spans="1:28" x14ac:dyDescent="0.25">
      <c r="A2428" s="16" t="s">
        <v>1059</v>
      </c>
      <c r="B2428" s="16" t="s">
        <v>2893</v>
      </c>
      <c r="C2428" s="16" t="s">
        <v>1858</v>
      </c>
      <c r="D2428" s="16" t="s">
        <v>1859</v>
      </c>
      <c r="F2428" s="16" t="s">
        <v>8138</v>
      </c>
      <c r="G2428" s="16" t="s">
        <v>8139</v>
      </c>
      <c r="H2428" s="241">
        <v>90</v>
      </c>
      <c r="I2428" s="241">
        <v>0</v>
      </c>
      <c r="J2428" s="241">
        <v>0</v>
      </c>
      <c r="K2428" s="241">
        <v>0</v>
      </c>
      <c r="L2428" s="241">
        <v>0</v>
      </c>
      <c r="M2428" s="241">
        <v>0</v>
      </c>
      <c r="N2428" s="241">
        <v>0</v>
      </c>
      <c r="O2428" s="241">
        <v>0</v>
      </c>
      <c r="P2428" s="241">
        <v>0</v>
      </c>
      <c r="Q2428" s="232">
        <v>63110.7</v>
      </c>
      <c r="R2428" s="232">
        <v>0</v>
      </c>
      <c r="S2428" s="232">
        <v>0</v>
      </c>
      <c r="T2428" s="232">
        <v>0</v>
      </c>
      <c r="U2428" s="232">
        <v>0</v>
      </c>
      <c r="V2428" s="232">
        <v>0</v>
      </c>
      <c r="W2428" s="232">
        <v>0</v>
      </c>
      <c r="X2428" s="232">
        <v>0</v>
      </c>
      <c r="Y2428" s="232">
        <v>0</v>
      </c>
      <c r="Z2428" s="233">
        <v>45991</v>
      </c>
      <c r="AA2428" s="234">
        <v>90</v>
      </c>
      <c r="AB2428" s="232">
        <v>63110.7</v>
      </c>
    </row>
    <row r="2429" spans="1:28" x14ac:dyDescent="0.25">
      <c r="A2429" s="16" t="s">
        <v>1059</v>
      </c>
      <c r="B2429" s="16" t="s">
        <v>2893</v>
      </c>
      <c r="C2429" s="16" t="s">
        <v>1855</v>
      </c>
      <c r="D2429" s="16" t="s">
        <v>1856</v>
      </c>
      <c r="F2429" s="16" t="s">
        <v>8138</v>
      </c>
      <c r="G2429" s="16" t="s">
        <v>8139</v>
      </c>
      <c r="H2429" s="241">
        <v>48.3</v>
      </c>
      <c r="I2429" s="241">
        <v>0</v>
      </c>
      <c r="J2429" s="241">
        <v>0</v>
      </c>
      <c r="K2429" s="241">
        <v>0</v>
      </c>
      <c r="L2429" s="241">
        <v>0</v>
      </c>
      <c r="M2429" s="241">
        <v>0</v>
      </c>
      <c r="N2429" s="241">
        <v>0</v>
      </c>
      <c r="O2429" s="241">
        <v>0</v>
      </c>
      <c r="P2429" s="241">
        <v>0</v>
      </c>
      <c r="Q2429" s="232">
        <v>42512.7</v>
      </c>
      <c r="R2429" s="232">
        <v>0</v>
      </c>
      <c r="S2429" s="232">
        <v>0</v>
      </c>
      <c r="T2429" s="232">
        <v>0</v>
      </c>
      <c r="U2429" s="232">
        <v>0</v>
      </c>
      <c r="V2429" s="232">
        <v>0</v>
      </c>
      <c r="W2429" s="232">
        <v>0</v>
      </c>
      <c r="X2429" s="232">
        <v>0</v>
      </c>
      <c r="Y2429" s="232">
        <v>0</v>
      </c>
      <c r="Z2429" s="233">
        <v>45991</v>
      </c>
      <c r="AA2429" s="234">
        <v>48.3</v>
      </c>
      <c r="AB2429" s="232">
        <v>42512.7</v>
      </c>
    </row>
    <row r="2430" spans="1:28" x14ac:dyDescent="0.25">
      <c r="A2430" s="16" t="s">
        <v>1059</v>
      </c>
      <c r="B2430" s="16" t="s">
        <v>2893</v>
      </c>
      <c r="C2430" s="16" t="s">
        <v>1850</v>
      </c>
      <c r="D2430" s="16" t="s">
        <v>1851</v>
      </c>
      <c r="F2430" s="16"/>
      <c r="G2430" s="16"/>
      <c r="H2430" s="241">
        <v>5.41</v>
      </c>
      <c r="I2430" s="241">
        <v>0</v>
      </c>
      <c r="J2430" s="241">
        <v>0</v>
      </c>
      <c r="K2430" s="241">
        <v>0</v>
      </c>
      <c r="L2430" s="241">
        <v>0</v>
      </c>
      <c r="M2430" s="241">
        <v>0</v>
      </c>
      <c r="N2430" s="241">
        <v>0</v>
      </c>
      <c r="O2430" s="241">
        <v>0</v>
      </c>
      <c r="P2430" s="241">
        <v>0</v>
      </c>
      <c r="Q2430" s="232">
        <v>4059.88</v>
      </c>
      <c r="R2430" s="232">
        <v>0</v>
      </c>
      <c r="S2430" s="232">
        <v>0</v>
      </c>
      <c r="T2430" s="232">
        <v>0</v>
      </c>
      <c r="U2430" s="232">
        <v>0</v>
      </c>
      <c r="V2430" s="232">
        <v>0</v>
      </c>
      <c r="W2430" s="232">
        <v>0</v>
      </c>
      <c r="X2430" s="232">
        <v>0</v>
      </c>
      <c r="Y2430" s="232">
        <v>0</v>
      </c>
      <c r="Z2430" s="233">
        <v>45991</v>
      </c>
      <c r="AA2430" s="234">
        <v>5.41</v>
      </c>
      <c r="AB2430" s="232">
        <v>4059.88</v>
      </c>
    </row>
    <row r="2431" spans="1:28" x14ac:dyDescent="0.25">
      <c r="A2431" s="16" t="s">
        <v>1059</v>
      </c>
      <c r="B2431" s="16" t="s">
        <v>2893</v>
      </c>
      <c r="C2431" s="16" t="s">
        <v>1850</v>
      </c>
      <c r="D2431" s="16" t="s">
        <v>1851</v>
      </c>
      <c r="F2431" s="16" t="s">
        <v>8138</v>
      </c>
      <c r="G2431" s="16" t="s">
        <v>8139</v>
      </c>
      <c r="H2431" s="241">
        <v>11.55</v>
      </c>
      <c r="I2431" s="241">
        <v>0</v>
      </c>
      <c r="J2431" s="241">
        <v>0</v>
      </c>
      <c r="K2431" s="241">
        <v>0</v>
      </c>
      <c r="L2431" s="241">
        <v>0</v>
      </c>
      <c r="M2431" s="241">
        <v>0</v>
      </c>
      <c r="N2431" s="241">
        <v>0</v>
      </c>
      <c r="O2431" s="241">
        <v>0</v>
      </c>
      <c r="P2431" s="241">
        <v>0</v>
      </c>
      <c r="Q2431" s="232">
        <v>8667.59</v>
      </c>
      <c r="R2431" s="232">
        <v>0</v>
      </c>
      <c r="S2431" s="232">
        <v>0</v>
      </c>
      <c r="T2431" s="232">
        <v>0</v>
      </c>
      <c r="U2431" s="232">
        <v>0</v>
      </c>
      <c r="V2431" s="232">
        <v>0</v>
      </c>
      <c r="W2431" s="232">
        <v>0</v>
      </c>
      <c r="X2431" s="232">
        <v>0</v>
      </c>
      <c r="Y2431" s="232">
        <v>0</v>
      </c>
      <c r="Z2431" s="233">
        <v>45991</v>
      </c>
      <c r="AA2431" s="234">
        <v>11.55</v>
      </c>
      <c r="AB2431" s="232">
        <v>8667.59</v>
      </c>
    </row>
    <row r="2432" spans="1:28" x14ac:dyDescent="0.25">
      <c r="A2432" s="16" t="s">
        <v>1059</v>
      </c>
      <c r="B2432" s="16" t="s">
        <v>2893</v>
      </c>
      <c r="C2432" s="16" t="s">
        <v>1845</v>
      </c>
      <c r="D2432" s="16" t="s">
        <v>1846</v>
      </c>
      <c r="F2432" s="16" t="s">
        <v>8138</v>
      </c>
      <c r="G2432" s="16" t="s">
        <v>8139</v>
      </c>
      <c r="H2432" s="241">
        <v>53.55</v>
      </c>
      <c r="I2432" s="241">
        <v>0</v>
      </c>
      <c r="J2432" s="241">
        <v>0</v>
      </c>
      <c r="K2432" s="241">
        <v>12.6</v>
      </c>
      <c r="L2432" s="241">
        <v>0</v>
      </c>
      <c r="M2432" s="241">
        <v>0</v>
      </c>
      <c r="N2432" s="241">
        <v>0</v>
      </c>
      <c r="O2432" s="241">
        <v>0</v>
      </c>
      <c r="P2432" s="241">
        <v>0</v>
      </c>
      <c r="Q2432" s="232">
        <v>49338.79</v>
      </c>
      <c r="R2432" s="232">
        <v>0</v>
      </c>
      <c r="S2432" s="232">
        <v>0</v>
      </c>
      <c r="T2432" s="232">
        <v>11609.13</v>
      </c>
      <c r="U2432" s="232">
        <v>0</v>
      </c>
      <c r="V2432" s="232">
        <v>0</v>
      </c>
      <c r="W2432" s="232">
        <v>0</v>
      </c>
      <c r="X2432" s="232">
        <v>0</v>
      </c>
      <c r="Y2432" s="232">
        <v>0</v>
      </c>
      <c r="Z2432" s="233">
        <v>45991</v>
      </c>
      <c r="AA2432" s="234">
        <v>66.149999999999991</v>
      </c>
      <c r="AB2432" s="232">
        <v>60947.92</v>
      </c>
    </row>
    <row r="2433" spans="1:28" x14ac:dyDescent="0.25">
      <c r="A2433" s="16" t="s">
        <v>873</v>
      </c>
      <c r="B2433" s="16" t="s">
        <v>3474</v>
      </c>
      <c r="C2433" s="16" t="s">
        <v>437</v>
      </c>
      <c r="D2433" s="16" t="s">
        <v>438</v>
      </c>
      <c r="F2433" s="16" t="s">
        <v>8180</v>
      </c>
      <c r="G2433" s="16" t="s">
        <v>8181</v>
      </c>
      <c r="H2433" s="241">
        <v>6.25</v>
      </c>
      <c r="I2433" s="241">
        <v>0</v>
      </c>
      <c r="J2433" s="241">
        <v>0</v>
      </c>
      <c r="K2433" s="241">
        <v>0</v>
      </c>
      <c r="L2433" s="241">
        <v>0</v>
      </c>
      <c r="M2433" s="241">
        <v>0</v>
      </c>
      <c r="N2433" s="241">
        <v>0</v>
      </c>
      <c r="O2433" s="241">
        <v>0</v>
      </c>
      <c r="P2433" s="241">
        <v>0</v>
      </c>
      <c r="Q2433" s="232">
        <v>6147.12</v>
      </c>
      <c r="R2433" s="232">
        <v>0</v>
      </c>
      <c r="S2433" s="232">
        <v>0</v>
      </c>
      <c r="T2433" s="232">
        <v>0</v>
      </c>
      <c r="U2433" s="232">
        <v>0</v>
      </c>
      <c r="V2433" s="232">
        <v>0</v>
      </c>
      <c r="W2433" s="232">
        <v>0</v>
      </c>
      <c r="X2433" s="232">
        <v>0</v>
      </c>
      <c r="Y2433" s="232">
        <v>0</v>
      </c>
      <c r="Z2433" s="233">
        <v>45991</v>
      </c>
      <c r="AA2433" s="234">
        <v>6.25</v>
      </c>
      <c r="AB2433" s="232">
        <v>6147.12</v>
      </c>
    </row>
    <row r="2434" spans="1:28" x14ac:dyDescent="0.25">
      <c r="A2434" s="16" t="s">
        <v>873</v>
      </c>
      <c r="B2434" s="16" t="s">
        <v>3474</v>
      </c>
      <c r="C2434" s="16" t="s">
        <v>435</v>
      </c>
      <c r="D2434" s="16" t="s">
        <v>436</v>
      </c>
      <c r="F2434" s="16" t="s">
        <v>8180</v>
      </c>
      <c r="G2434" s="16" t="s">
        <v>8181</v>
      </c>
      <c r="H2434" s="241">
        <v>0.9</v>
      </c>
      <c r="I2434" s="241">
        <v>0</v>
      </c>
      <c r="J2434" s="241">
        <v>4.5</v>
      </c>
      <c r="K2434" s="241">
        <v>0</v>
      </c>
      <c r="L2434" s="241">
        <v>0</v>
      </c>
      <c r="M2434" s="241">
        <v>0</v>
      </c>
      <c r="N2434" s="241">
        <v>0</v>
      </c>
      <c r="O2434" s="241">
        <v>0</v>
      </c>
      <c r="P2434" s="241">
        <v>0</v>
      </c>
      <c r="Q2434" s="232">
        <v>785.18</v>
      </c>
      <c r="R2434" s="232">
        <v>0</v>
      </c>
      <c r="S2434" s="232">
        <v>3925.89</v>
      </c>
      <c r="T2434" s="232">
        <v>0</v>
      </c>
      <c r="U2434" s="232">
        <v>0</v>
      </c>
      <c r="V2434" s="232">
        <v>0</v>
      </c>
      <c r="W2434" s="232">
        <v>0</v>
      </c>
      <c r="X2434" s="232">
        <v>0</v>
      </c>
      <c r="Y2434" s="232">
        <v>0</v>
      </c>
      <c r="Z2434" s="233">
        <v>45991</v>
      </c>
      <c r="AA2434" s="234">
        <v>5.4</v>
      </c>
      <c r="AB2434" s="232">
        <v>4711.07</v>
      </c>
    </row>
    <row r="2435" spans="1:28" x14ac:dyDescent="0.25">
      <c r="A2435" s="16" t="s">
        <v>873</v>
      </c>
      <c r="B2435" s="16" t="s">
        <v>3474</v>
      </c>
      <c r="C2435" s="16" t="s">
        <v>430</v>
      </c>
      <c r="D2435" s="16" t="s">
        <v>431</v>
      </c>
      <c r="F2435" s="16" t="s">
        <v>8180</v>
      </c>
      <c r="G2435" s="16" t="s">
        <v>8181</v>
      </c>
      <c r="H2435" s="241">
        <v>3</v>
      </c>
      <c r="I2435" s="241">
        <v>0</v>
      </c>
      <c r="J2435" s="241">
        <v>0</v>
      </c>
      <c r="K2435" s="241">
        <v>0</v>
      </c>
      <c r="L2435" s="241">
        <v>0</v>
      </c>
      <c r="M2435" s="241">
        <v>0</v>
      </c>
      <c r="N2435" s="241">
        <v>0</v>
      </c>
      <c r="O2435" s="241">
        <v>0</v>
      </c>
      <c r="P2435" s="241">
        <v>0</v>
      </c>
      <c r="Q2435" s="232">
        <v>2102.58</v>
      </c>
      <c r="R2435" s="232">
        <v>0</v>
      </c>
      <c r="S2435" s="232">
        <v>0</v>
      </c>
      <c r="T2435" s="232">
        <v>0</v>
      </c>
      <c r="U2435" s="232">
        <v>0</v>
      </c>
      <c r="V2435" s="232">
        <v>0</v>
      </c>
      <c r="W2435" s="232">
        <v>0</v>
      </c>
      <c r="X2435" s="232">
        <v>0</v>
      </c>
      <c r="Y2435" s="232">
        <v>0</v>
      </c>
      <c r="Z2435" s="233">
        <v>45991</v>
      </c>
      <c r="AA2435" s="234">
        <v>3</v>
      </c>
      <c r="AB2435" s="232">
        <v>2102.58</v>
      </c>
    </row>
    <row r="2436" spans="1:28" x14ac:dyDescent="0.25">
      <c r="A2436" s="16" t="s">
        <v>1059</v>
      </c>
      <c r="B2436" s="16" t="s">
        <v>2893</v>
      </c>
      <c r="C2436" s="16" t="s">
        <v>1842</v>
      </c>
      <c r="D2436" s="16" t="s">
        <v>1843</v>
      </c>
      <c r="F2436" s="16"/>
      <c r="G2436" s="16"/>
      <c r="H2436" s="241">
        <v>3.56</v>
      </c>
      <c r="I2436" s="241">
        <v>0</v>
      </c>
      <c r="J2436" s="241">
        <v>0</v>
      </c>
      <c r="K2436" s="241">
        <v>0</v>
      </c>
      <c r="L2436" s="241">
        <v>0</v>
      </c>
      <c r="M2436" s="241">
        <v>0</v>
      </c>
      <c r="N2436" s="241">
        <v>0</v>
      </c>
      <c r="O2436" s="241">
        <v>0</v>
      </c>
      <c r="P2436" s="241">
        <v>0</v>
      </c>
      <c r="Q2436" s="232">
        <v>2315</v>
      </c>
      <c r="R2436" s="232">
        <v>0</v>
      </c>
      <c r="S2436" s="232">
        <v>0</v>
      </c>
      <c r="T2436" s="232">
        <v>0</v>
      </c>
      <c r="U2436" s="232">
        <v>0</v>
      </c>
      <c r="V2436" s="232">
        <v>0</v>
      </c>
      <c r="W2436" s="232">
        <v>0</v>
      </c>
      <c r="X2436" s="232">
        <v>0</v>
      </c>
      <c r="Y2436" s="232">
        <v>0</v>
      </c>
      <c r="Z2436" s="233">
        <v>45991</v>
      </c>
      <c r="AA2436" s="234">
        <v>3.56</v>
      </c>
      <c r="AB2436" s="232">
        <v>2315</v>
      </c>
    </row>
    <row r="2437" spans="1:28" x14ac:dyDescent="0.25">
      <c r="A2437" s="16" t="s">
        <v>1059</v>
      </c>
      <c r="B2437" s="16" t="s">
        <v>2893</v>
      </c>
      <c r="C2437" s="16" t="s">
        <v>1842</v>
      </c>
      <c r="D2437" s="16" t="s">
        <v>1843</v>
      </c>
      <c r="F2437" t="s">
        <v>8138</v>
      </c>
      <c r="G2437" t="s">
        <v>8139</v>
      </c>
      <c r="H2437" s="241">
        <v>21.6</v>
      </c>
      <c r="I2437" s="241">
        <v>0</v>
      </c>
      <c r="J2437" s="241">
        <v>0</v>
      </c>
      <c r="K2437" s="241">
        <v>0</v>
      </c>
      <c r="L2437" s="241">
        <v>0</v>
      </c>
      <c r="M2437" s="241">
        <v>0</v>
      </c>
      <c r="N2437" s="241">
        <v>0</v>
      </c>
      <c r="O2437" s="241">
        <v>0</v>
      </c>
      <c r="P2437" s="241">
        <v>0</v>
      </c>
      <c r="Q2437" s="232">
        <v>14046.04</v>
      </c>
      <c r="R2437" s="232">
        <v>0</v>
      </c>
      <c r="S2437" s="232">
        <v>0</v>
      </c>
      <c r="T2437" s="232">
        <v>0</v>
      </c>
      <c r="U2437" s="232">
        <v>0</v>
      </c>
      <c r="V2437" s="232">
        <v>0</v>
      </c>
      <c r="W2437" s="232">
        <v>0</v>
      </c>
      <c r="X2437" s="232">
        <v>0</v>
      </c>
      <c r="Y2437" s="232">
        <v>0</v>
      </c>
      <c r="Z2437" s="233">
        <v>45991</v>
      </c>
      <c r="AA2437" s="234">
        <v>21.6</v>
      </c>
      <c r="AB2437" s="232">
        <v>14046.04</v>
      </c>
    </row>
    <row r="2438" spans="1:28" x14ac:dyDescent="0.25">
      <c r="A2438" s="16" t="s">
        <v>1059</v>
      </c>
      <c r="B2438" s="16" t="s">
        <v>2893</v>
      </c>
      <c r="C2438" s="16" t="s">
        <v>1834</v>
      </c>
      <c r="D2438" s="16" t="s">
        <v>1835</v>
      </c>
      <c r="F2438" s="16" t="s">
        <v>8138</v>
      </c>
      <c r="G2438" s="16" t="s">
        <v>8139</v>
      </c>
      <c r="H2438" s="231">
        <v>26</v>
      </c>
      <c r="I2438" s="231">
        <v>0</v>
      </c>
      <c r="J2438" s="231">
        <v>0</v>
      </c>
      <c r="K2438" s="231">
        <v>0</v>
      </c>
      <c r="L2438" s="231">
        <v>0</v>
      </c>
      <c r="M2438" s="231">
        <v>0</v>
      </c>
      <c r="N2438" s="231">
        <v>0</v>
      </c>
      <c r="O2438" s="231">
        <v>0</v>
      </c>
      <c r="P2438" s="231">
        <v>0</v>
      </c>
      <c r="Q2438" s="232">
        <v>6479.46</v>
      </c>
      <c r="R2438" s="232">
        <v>0</v>
      </c>
      <c r="S2438" s="232">
        <v>0</v>
      </c>
      <c r="T2438" s="232">
        <v>0</v>
      </c>
      <c r="U2438" s="232">
        <v>0</v>
      </c>
      <c r="V2438" s="232">
        <v>0</v>
      </c>
      <c r="W2438" s="232">
        <v>0</v>
      </c>
      <c r="X2438" s="232">
        <v>0</v>
      </c>
      <c r="Y2438" s="232">
        <v>0</v>
      </c>
      <c r="Z2438" s="233">
        <v>45991</v>
      </c>
      <c r="AA2438" s="234">
        <v>26</v>
      </c>
      <c r="AB2438" s="232">
        <v>6479.46</v>
      </c>
    </row>
    <row r="2439" spans="1:28" x14ac:dyDescent="0.25">
      <c r="A2439" s="16" t="s">
        <v>2253</v>
      </c>
      <c r="B2439" s="16" t="s">
        <v>3348</v>
      </c>
      <c r="C2439" s="16" t="s">
        <v>2569</v>
      </c>
      <c r="D2439" s="16" t="s">
        <v>2570</v>
      </c>
      <c r="F2439" s="16" t="s">
        <v>8176</v>
      </c>
      <c r="G2439" s="16" t="s">
        <v>8177</v>
      </c>
      <c r="H2439" s="241">
        <v>24</v>
      </c>
      <c r="I2439" s="241">
        <v>0</v>
      </c>
      <c r="J2439" s="241">
        <v>0</v>
      </c>
      <c r="K2439" s="241">
        <v>0</v>
      </c>
      <c r="L2439" s="241">
        <v>0</v>
      </c>
      <c r="M2439" s="241">
        <v>0</v>
      </c>
      <c r="N2439" s="241">
        <v>0</v>
      </c>
      <c r="O2439" s="241">
        <v>0</v>
      </c>
      <c r="P2439" s="241">
        <v>0</v>
      </c>
      <c r="Q2439" s="232">
        <v>2462.4</v>
      </c>
      <c r="R2439" s="232">
        <v>0</v>
      </c>
      <c r="S2439" s="232">
        <v>0</v>
      </c>
      <c r="T2439" s="232">
        <v>0</v>
      </c>
      <c r="U2439" s="232">
        <v>0</v>
      </c>
      <c r="V2439" s="232">
        <v>0</v>
      </c>
      <c r="W2439" s="232">
        <v>0</v>
      </c>
      <c r="X2439" s="232">
        <v>0</v>
      </c>
      <c r="Y2439" s="232">
        <v>0</v>
      </c>
      <c r="Z2439" s="233">
        <v>45991</v>
      </c>
      <c r="AA2439" s="234">
        <v>24</v>
      </c>
      <c r="AB2439" s="232">
        <v>2462.4</v>
      </c>
    </row>
    <row r="2440" spans="1:28" x14ac:dyDescent="0.25">
      <c r="A2440" s="16" t="s">
        <v>1059</v>
      </c>
      <c r="B2440" s="16" t="s">
        <v>2893</v>
      </c>
      <c r="C2440" s="16" t="s">
        <v>1829</v>
      </c>
      <c r="D2440" s="16" t="s">
        <v>8286</v>
      </c>
      <c r="F2440" s="16" t="s">
        <v>8138</v>
      </c>
      <c r="G2440" s="16" t="s">
        <v>8139</v>
      </c>
      <c r="H2440" s="241">
        <v>3.6</v>
      </c>
      <c r="I2440" s="241">
        <v>0</v>
      </c>
      <c r="J2440" s="241">
        <v>0</v>
      </c>
      <c r="K2440" s="241">
        <v>0</v>
      </c>
      <c r="L2440" s="241">
        <v>0</v>
      </c>
      <c r="M2440" s="241">
        <v>0</v>
      </c>
      <c r="N2440" s="241">
        <v>0</v>
      </c>
      <c r="O2440" s="241">
        <v>0</v>
      </c>
      <c r="P2440" s="241">
        <v>0</v>
      </c>
      <c r="Q2440" s="232">
        <v>1725.91</v>
      </c>
      <c r="R2440" s="232">
        <v>0</v>
      </c>
      <c r="S2440" s="232">
        <v>0</v>
      </c>
      <c r="T2440" s="232">
        <v>0</v>
      </c>
      <c r="U2440" s="232">
        <v>0</v>
      </c>
      <c r="V2440" s="232">
        <v>0</v>
      </c>
      <c r="W2440" s="232">
        <v>0</v>
      </c>
      <c r="X2440" s="232">
        <v>0</v>
      </c>
      <c r="Y2440" s="232">
        <v>0</v>
      </c>
      <c r="Z2440" s="233">
        <v>45991</v>
      </c>
      <c r="AA2440" s="234">
        <v>3.6</v>
      </c>
      <c r="AB2440" s="232">
        <v>1725.91</v>
      </c>
    </row>
    <row r="2441" spans="1:28" x14ac:dyDescent="0.25">
      <c r="A2441" s="16" t="s">
        <v>1059</v>
      </c>
      <c r="B2441" s="16" t="s">
        <v>2893</v>
      </c>
      <c r="C2441" s="16" t="s">
        <v>1825</v>
      </c>
      <c r="D2441" s="16" t="s">
        <v>1826</v>
      </c>
      <c r="F2441" s="16" t="s">
        <v>8138</v>
      </c>
      <c r="G2441" s="16" t="s">
        <v>8139</v>
      </c>
      <c r="H2441" s="241">
        <v>12</v>
      </c>
      <c r="I2441" s="241">
        <v>0</v>
      </c>
      <c r="J2441" s="241">
        <v>0</v>
      </c>
      <c r="K2441" s="241">
        <v>0</v>
      </c>
      <c r="L2441" s="241">
        <v>0</v>
      </c>
      <c r="M2441" s="241">
        <v>0</v>
      </c>
      <c r="N2441" s="241">
        <v>0</v>
      </c>
      <c r="O2441" s="241">
        <v>0</v>
      </c>
      <c r="P2441" s="241">
        <v>0</v>
      </c>
      <c r="Q2441" s="232">
        <v>6181.56</v>
      </c>
      <c r="R2441" s="232">
        <v>0</v>
      </c>
      <c r="S2441" s="232">
        <v>0</v>
      </c>
      <c r="T2441" s="232">
        <v>0</v>
      </c>
      <c r="U2441" s="232">
        <v>0</v>
      </c>
      <c r="V2441" s="232">
        <v>0</v>
      </c>
      <c r="W2441" s="232">
        <v>0</v>
      </c>
      <c r="X2441" s="232">
        <v>0</v>
      </c>
      <c r="Y2441" s="232">
        <v>0</v>
      </c>
      <c r="Z2441" s="233">
        <v>45991</v>
      </c>
      <c r="AA2441" s="234">
        <v>12</v>
      </c>
      <c r="AB2441" s="232">
        <v>6181.56</v>
      </c>
    </row>
    <row r="2442" spans="1:28" x14ac:dyDescent="0.25">
      <c r="A2442" s="16" t="s">
        <v>873</v>
      </c>
      <c r="B2442" s="16" t="s">
        <v>3474</v>
      </c>
      <c r="C2442" s="16" t="s">
        <v>8287</v>
      </c>
      <c r="D2442" s="16" t="s">
        <v>8288</v>
      </c>
      <c r="F2442" s="16" t="s">
        <v>8223</v>
      </c>
      <c r="G2442" s="16" t="s">
        <v>8224</v>
      </c>
      <c r="H2442" s="241">
        <v>1</v>
      </c>
      <c r="I2442" s="241">
        <v>0</v>
      </c>
      <c r="J2442" s="241">
        <v>0</v>
      </c>
      <c r="K2442" s="241">
        <v>0</v>
      </c>
      <c r="L2442" s="241">
        <v>0</v>
      </c>
      <c r="M2442" s="241">
        <v>0</v>
      </c>
      <c r="N2442" s="241">
        <v>0</v>
      </c>
      <c r="O2442" s="241">
        <v>0</v>
      </c>
      <c r="P2442" s="241">
        <v>0</v>
      </c>
      <c r="Q2442" s="232">
        <v>7141</v>
      </c>
      <c r="R2442" s="232">
        <v>0</v>
      </c>
      <c r="S2442" s="232">
        <v>0</v>
      </c>
      <c r="T2442" s="232">
        <v>0</v>
      </c>
      <c r="U2442" s="232">
        <v>0</v>
      </c>
      <c r="V2442" s="232">
        <v>0</v>
      </c>
      <c r="W2442" s="232">
        <v>0</v>
      </c>
      <c r="X2442" s="232">
        <v>0</v>
      </c>
      <c r="Y2442" s="232">
        <v>0</v>
      </c>
      <c r="Z2442" s="233">
        <v>45991</v>
      </c>
      <c r="AA2442" s="234">
        <v>1</v>
      </c>
      <c r="AB2442" s="232">
        <v>7141</v>
      </c>
    </row>
    <row r="2443" spans="1:28" x14ac:dyDescent="0.25">
      <c r="A2443" s="16" t="s">
        <v>873</v>
      </c>
      <c r="B2443" s="16" t="s">
        <v>3474</v>
      </c>
      <c r="C2443" s="16" t="s">
        <v>427</v>
      </c>
      <c r="D2443" s="16" t="s">
        <v>428</v>
      </c>
      <c r="F2443" s="16" t="s">
        <v>8180</v>
      </c>
      <c r="G2443" s="16" t="s">
        <v>8181</v>
      </c>
      <c r="H2443" s="241">
        <v>16.8</v>
      </c>
      <c r="I2443" s="241">
        <v>0</v>
      </c>
      <c r="J2443" s="241">
        <v>0</v>
      </c>
      <c r="K2443" s="241">
        <v>0</v>
      </c>
      <c r="L2443" s="241">
        <v>0</v>
      </c>
      <c r="M2443" s="241">
        <v>0</v>
      </c>
      <c r="N2443" s="241">
        <v>0</v>
      </c>
      <c r="O2443" s="241">
        <v>0</v>
      </c>
      <c r="P2443" s="241">
        <v>0</v>
      </c>
      <c r="Q2443" s="232">
        <v>6788.54</v>
      </c>
      <c r="R2443" s="232">
        <v>0</v>
      </c>
      <c r="S2443" s="232">
        <v>0</v>
      </c>
      <c r="T2443" s="232">
        <v>0</v>
      </c>
      <c r="U2443" s="232">
        <v>0</v>
      </c>
      <c r="V2443" s="232">
        <v>0</v>
      </c>
      <c r="W2443" s="232">
        <v>0</v>
      </c>
      <c r="X2443" s="232">
        <v>0</v>
      </c>
      <c r="Y2443" s="232">
        <v>0</v>
      </c>
      <c r="Z2443" s="233">
        <v>45991</v>
      </c>
      <c r="AA2443" s="234">
        <v>16.8</v>
      </c>
      <c r="AB2443" s="232">
        <v>6788.54</v>
      </c>
    </row>
    <row r="2444" spans="1:28" x14ac:dyDescent="0.25">
      <c r="A2444" s="16" t="s">
        <v>1059</v>
      </c>
      <c r="B2444" s="16" t="s">
        <v>2893</v>
      </c>
      <c r="C2444" s="16" t="s">
        <v>1819</v>
      </c>
      <c r="D2444" s="16" t="s">
        <v>1820</v>
      </c>
      <c r="F2444" s="16" t="s">
        <v>8138</v>
      </c>
      <c r="G2444" s="16" t="s">
        <v>8139</v>
      </c>
      <c r="H2444" s="241">
        <v>130</v>
      </c>
      <c r="I2444" s="241">
        <v>0</v>
      </c>
      <c r="J2444" s="241">
        <v>0</v>
      </c>
      <c r="K2444" s="241">
        <v>0</v>
      </c>
      <c r="L2444" s="241">
        <v>0</v>
      </c>
      <c r="M2444" s="241">
        <v>0</v>
      </c>
      <c r="N2444" s="241">
        <v>0</v>
      </c>
      <c r="O2444" s="241">
        <v>0</v>
      </c>
      <c r="P2444" s="241">
        <v>0</v>
      </c>
      <c r="Q2444" s="232">
        <v>71355.710000000006</v>
      </c>
      <c r="R2444" s="232">
        <v>0</v>
      </c>
      <c r="S2444" s="232">
        <v>0</v>
      </c>
      <c r="T2444" s="232">
        <v>0</v>
      </c>
      <c r="U2444" s="232">
        <v>0</v>
      </c>
      <c r="V2444" s="232">
        <v>0</v>
      </c>
      <c r="W2444" s="232">
        <v>0</v>
      </c>
      <c r="X2444" s="232">
        <v>0</v>
      </c>
      <c r="Y2444" s="232">
        <v>0</v>
      </c>
      <c r="Z2444" s="233">
        <v>45991</v>
      </c>
      <c r="AA2444" s="234">
        <v>130</v>
      </c>
      <c r="AB2444" s="232">
        <v>71355.710000000006</v>
      </c>
    </row>
    <row r="2445" spans="1:28" x14ac:dyDescent="0.25">
      <c r="A2445" s="16" t="s">
        <v>2000</v>
      </c>
      <c r="B2445" s="16" t="s">
        <v>3250</v>
      </c>
      <c r="C2445" s="16" t="s">
        <v>2201</v>
      </c>
      <c r="D2445" s="16" t="s">
        <v>2002</v>
      </c>
      <c r="F2445" s="16" t="s">
        <v>8199</v>
      </c>
      <c r="G2445" s="16" t="s">
        <v>8289</v>
      </c>
      <c r="H2445" s="241">
        <v>57</v>
      </c>
      <c r="I2445" s="241">
        <v>0</v>
      </c>
      <c r="J2445" s="241">
        <v>0</v>
      </c>
      <c r="K2445" s="241">
        <v>0</v>
      </c>
      <c r="L2445" s="241">
        <v>0</v>
      </c>
      <c r="M2445" s="241">
        <v>0</v>
      </c>
      <c r="N2445" s="241">
        <v>0</v>
      </c>
      <c r="O2445" s="241">
        <v>0</v>
      </c>
      <c r="P2445" s="241">
        <v>0</v>
      </c>
      <c r="Q2445" s="232">
        <v>1739.64</v>
      </c>
      <c r="R2445" s="232">
        <v>0</v>
      </c>
      <c r="S2445" s="232">
        <v>0</v>
      </c>
      <c r="T2445" s="232">
        <v>0</v>
      </c>
      <c r="U2445" s="232">
        <v>0</v>
      </c>
      <c r="V2445" s="232">
        <v>0</v>
      </c>
      <c r="W2445" s="232">
        <v>0</v>
      </c>
      <c r="X2445" s="232">
        <v>0</v>
      </c>
      <c r="Y2445" s="232">
        <v>0</v>
      </c>
      <c r="Z2445" s="233">
        <v>45991</v>
      </c>
      <c r="AA2445" s="234">
        <v>57</v>
      </c>
      <c r="AB2445" s="232">
        <v>1739.64</v>
      </c>
    </row>
    <row r="2446" spans="1:28" x14ac:dyDescent="0.25">
      <c r="A2446" s="16" t="s">
        <v>2253</v>
      </c>
      <c r="B2446" s="16" t="s">
        <v>3348</v>
      </c>
      <c r="C2446" s="16" t="s">
        <v>2566</v>
      </c>
      <c r="D2446" s="16" t="s">
        <v>2567</v>
      </c>
      <c r="F2446" s="16" t="s">
        <v>8176</v>
      </c>
      <c r="G2446" s="16" t="s">
        <v>8177</v>
      </c>
      <c r="H2446" s="241">
        <v>8</v>
      </c>
      <c r="I2446" s="241">
        <v>0</v>
      </c>
      <c r="J2446" s="241">
        <v>0</v>
      </c>
      <c r="K2446" s="241">
        <v>0</v>
      </c>
      <c r="L2446" s="241">
        <v>0</v>
      </c>
      <c r="M2446" s="241">
        <v>0</v>
      </c>
      <c r="N2446" s="241">
        <v>0</v>
      </c>
      <c r="O2446" s="241">
        <v>0</v>
      </c>
      <c r="P2446" s="241">
        <v>0</v>
      </c>
      <c r="Q2446" s="232">
        <v>692.56</v>
      </c>
      <c r="R2446" s="232">
        <v>0</v>
      </c>
      <c r="S2446" s="232">
        <v>0</v>
      </c>
      <c r="T2446" s="232">
        <v>0</v>
      </c>
      <c r="U2446" s="232">
        <v>0</v>
      </c>
      <c r="V2446" s="232">
        <v>0</v>
      </c>
      <c r="W2446" s="232">
        <v>0</v>
      </c>
      <c r="X2446" s="232">
        <v>0</v>
      </c>
      <c r="Y2446" s="232">
        <v>0</v>
      </c>
      <c r="Z2446" s="233">
        <v>45991</v>
      </c>
      <c r="AA2446" s="234">
        <v>8</v>
      </c>
      <c r="AB2446" s="232">
        <v>692.56</v>
      </c>
    </row>
    <row r="2447" spans="1:28" x14ac:dyDescent="0.25">
      <c r="A2447" s="16" t="s">
        <v>2253</v>
      </c>
      <c r="B2447" s="16" t="s">
        <v>3348</v>
      </c>
      <c r="C2447" s="16" t="s">
        <v>2563</v>
      </c>
      <c r="D2447" s="16" t="s">
        <v>2564</v>
      </c>
      <c r="F2447" s="16" t="s">
        <v>8176</v>
      </c>
      <c r="G2447" s="16" t="s">
        <v>8177</v>
      </c>
      <c r="H2447" s="241">
        <v>46.2</v>
      </c>
      <c r="I2447" s="241">
        <v>0</v>
      </c>
      <c r="J2447" s="241">
        <v>0</v>
      </c>
      <c r="K2447" s="241">
        <v>0</v>
      </c>
      <c r="L2447" s="241">
        <v>0</v>
      </c>
      <c r="M2447" s="241">
        <v>0</v>
      </c>
      <c r="N2447" s="241">
        <v>0</v>
      </c>
      <c r="O2447" s="241">
        <v>0</v>
      </c>
      <c r="P2447" s="241">
        <v>0</v>
      </c>
      <c r="Q2447" s="232">
        <v>5436.81</v>
      </c>
      <c r="R2447" s="232">
        <v>0</v>
      </c>
      <c r="S2447" s="232">
        <v>0</v>
      </c>
      <c r="T2447" s="232">
        <v>0</v>
      </c>
      <c r="U2447" s="232">
        <v>0</v>
      </c>
      <c r="V2447" s="232">
        <v>0</v>
      </c>
      <c r="W2447" s="232">
        <v>0</v>
      </c>
      <c r="X2447" s="232">
        <v>0</v>
      </c>
      <c r="Y2447" s="232">
        <v>0</v>
      </c>
      <c r="Z2447" s="233">
        <v>45991</v>
      </c>
      <c r="AA2447" s="234">
        <v>46.2</v>
      </c>
      <c r="AB2447" s="232">
        <v>5436.81</v>
      </c>
    </row>
    <row r="2448" spans="1:28" x14ac:dyDescent="0.25">
      <c r="A2448" s="16" t="s">
        <v>873</v>
      </c>
      <c r="B2448" s="16" t="s">
        <v>3474</v>
      </c>
      <c r="C2448" s="16" t="s">
        <v>421</v>
      </c>
      <c r="D2448" s="16" t="s">
        <v>422</v>
      </c>
      <c r="F2448" s="16" t="s">
        <v>8180</v>
      </c>
      <c r="G2448" s="16" t="s">
        <v>8181</v>
      </c>
      <c r="H2448" s="241">
        <v>3.75</v>
      </c>
      <c r="I2448" s="241">
        <v>0</v>
      </c>
      <c r="J2448" s="241">
        <v>0</v>
      </c>
      <c r="K2448" s="241">
        <v>0</v>
      </c>
      <c r="L2448" s="241">
        <v>0</v>
      </c>
      <c r="M2448" s="241">
        <v>0</v>
      </c>
      <c r="N2448" s="241">
        <v>0</v>
      </c>
      <c r="O2448" s="241">
        <v>0</v>
      </c>
      <c r="P2448" s="241">
        <v>0</v>
      </c>
      <c r="Q2448" s="232">
        <v>2803.69</v>
      </c>
      <c r="R2448" s="232">
        <v>0</v>
      </c>
      <c r="S2448" s="232">
        <v>0</v>
      </c>
      <c r="T2448" s="232">
        <v>0</v>
      </c>
      <c r="U2448" s="232">
        <v>0</v>
      </c>
      <c r="V2448" s="232">
        <v>0</v>
      </c>
      <c r="W2448" s="232">
        <v>0</v>
      </c>
      <c r="X2448" s="232">
        <v>0</v>
      </c>
      <c r="Y2448" s="232">
        <v>0</v>
      </c>
      <c r="Z2448" s="233">
        <v>45991</v>
      </c>
      <c r="AA2448" s="234">
        <v>3.75</v>
      </c>
      <c r="AB2448" s="232">
        <v>2803.69</v>
      </c>
    </row>
    <row r="2449" spans="1:28" x14ac:dyDescent="0.25">
      <c r="A2449" s="16" t="s">
        <v>2253</v>
      </c>
      <c r="B2449" s="16" t="s">
        <v>3348</v>
      </c>
      <c r="C2449" s="16" t="s">
        <v>2556</v>
      </c>
      <c r="D2449" s="16" t="s">
        <v>2557</v>
      </c>
      <c r="F2449" s="16" t="s">
        <v>8176</v>
      </c>
      <c r="G2449" s="16" t="s">
        <v>8177</v>
      </c>
      <c r="H2449" s="241">
        <v>9.6</v>
      </c>
      <c r="I2449" s="241">
        <v>0</v>
      </c>
      <c r="J2449" s="241">
        <v>0</v>
      </c>
      <c r="K2449" s="241">
        <v>0</v>
      </c>
      <c r="L2449" s="241">
        <v>0</v>
      </c>
      <c r="M2449" s="241">
        <v>0</v>
      </c>
      <c r="N2449" s="241">
        <v>0</v>
      </c>
      <c r="O2449" s="241">
        <v>0</v>
      </c>
      <c r="P2449" s="241">
        <v>0</v>
      </c>
      <c r="Q2449" s="232">
        <v>653.28</v>
      </c>
      <c r="R2449" s="232">
        <v>0</v>
      </c>
      <c r="S2449" s="232">
        <v>0</v>
      </c>
      <c r="T2449" s="232">
        <v>0</v>
      </c>
      <c r="U2449" s="232">
        <v>0</v>
      </c>
      <c r="V2449" s="232">
        <v>0</v>
      </c>
      <c r="W2449" s="232">
        <v>0</v>
      </c>
      <c r="X2449" s="232">
        <v>0</v>
      </c>
      <c r="Y2449" s="232">
        <v>0</v>
      </c>
      <c r="Z2449" s="233">
        <v>45991</v>
      </c>
      <c r="AA2449" s="234">
        <v>9.6</v>
      </c>
      <c r="AB2449" s="232">
        <v>653.28</v>
      </c>
    </row>
    <row r="2450" spans="1:28" x14ac:dyDescent="0.25">
      <c r="A2450" s="16" t="s">
        <v>873</v>
      </c>
      <c r="B2450" s="16" t="s">
        <v>3474</v>
      </c>
      <c r="C2450" s="16" t="s">
        <v>417</v>
      </c>
      <c r="D2450" s="16" t="s">
        <v>418</v>
      </c>
      <c r="F2450" s="16" t="s">
        <v>8180</v>
      </c>
      <c r="G2450" s="16" t="s">
        <v>8181</v>
      </c>
      <c r="H2450" s="241">
        <v>12</v>
      </c>
      <c r="I2450" s="241">
        <v>0</v>
      </c>
      <c r="J2450" s="241">
        <v>0</v>
      </c>
      <c r="K2450" s="241">
        <v>4.8</v>
      </c>
      <c r="L2450" s="241">
        <v>0</v>
      </c>
      <c r="M2450" s="241">
        <v>0</v>
      </c>
      <c r="N2450" s="241">
        <v>0</v>
      </c>
      <c r="O2450" s="241">
        <v>0</v>
      </c>
      <c r="P2450" s="241">
        <v>0</v>
      </c>
      <c r="Q2450" s="232">
        <v>5319.6</v>
      </c>
      <c r="R2450" s="232">
        <v>0</v>
      </c>
      <c r="S2450" s="232">
        <v>0</v>
      </c>
      <c r="T2450" s="232">
        <v>2127.84</v>
      </c>
      <c r="U2450" s="232">
        <v>0</v>
      </c>
      <c r="V2450" s="232">
        <v>0</v>
      </c>
      <c r="W2450" s="232">
        <v>0</v>
      </c>
      <c r="X2450" s="232">
        <v>0</v>
      </c>
      <c r="Y2450" s="232">
        <v>0</v>
      </c>
      <c r="Z2450" s="233">
        <v>45991</v>
      </c>
      <c r="AA2450" s="234">
        <v>16.8</v>
      </c>
      <c r="AB2450" s="232">
        <v>7447.4400000000005</v>
      </c>
    </row>
    <row r="2451" spans="1:28" x14ac:dyDescent="0.25">
      <c r="A2451" s="16" t="s">
        <v>2253</v>
      </c>
      <c r="B2451" s="16" t="s">
        <v>3348</v>
      </c>
      <c r="C2451" s="16" t="s">
        <v>2332</v>
      </c>
      <c r="D2451" s="16" t="s">
        <v>2269</v>
      </c>
      <c r="F2451" s="16" t="s">
        <v>8290</v>
      </c>
      <c r="G2451" s="16" t="s">
        <v>8291</v>
      </c>
      <c r="H2451" s="241">
        <v>5.55</v>
      </c>
      <c r="I2451" s="241">
        <v>0</v>
      </c>
      <c r="J2451" s="241">
        <v>0</v>
      </c>
      <c r="K2451" s="241">
        <v>0</v>
      </c>
      <c r="L2451" s="241">
        <v>0</v>
      </c>
      <c r="M2451" s="241">
        <v>0</v>
      </c>
      <c r="N2451" s="241">
        <v>0</v>
      </c>
      <c r="O2451" s="241">
        <v>0</v>
      </c>
      <c r="P2451" s="241">
        <v>0</v>
      </c>
      <c r="Q2451" s="232">
        <v>271.95</v>
      </c>
      <c r="R2451" s="232">
        <v>0</v>
      </c>
      <c r="S2451" s="232">
        <v>0</v>
      </c>
      <c r="T2451" s="232">
        <v>0</v>
      </c>
      <c r="U2451" s="232">
        <v>0</v>
      </c>
      <c r="V2451" s="232">
        <v>0</v>
      </c>
      <c r="W2451" s="232">
        <v>0</v>
      </c>
      <c r="X2451" s="232">
        <v>0</v>
      </c>
      <c r="Y2451" s="232">
        <v>0</v>
      </c>
      <c r="Z2451" s="233">
        <v>45991</v>
      </c>
      <c r="AA2451" s="234">
        <v>5.55</v>
      </c>
      <c r="AB2451" s="232">
        <v>271.95</v>
      </c>
    </row>
    <row r="2452" spans="1:28" x14ac:dyDescent="0.25">
      <c r="A2452" s="16" t="s">
        <v>2000</v>
      </c>
      <c r="B2452" s="16" t="s">
        <v>3250</v>
      </c>
      <c r="C2452" s="16" t="s">
        <v>2198</v>
      </c>
      <c r="D2452" s="16" t="s">
        <v>2199</v>
      </c>
      <c r="F2452" s="16" t="s">
        <v>8292</v>
      </c>
      <c r="G2452" s="16" t="s">
        <v>8293</v>
      </c>
      <c r="H2452" s="241">
        <v>207.74</v>
      </c>
      <c r="I2452" s="241">
        <v>0</v>
      </c>
      <c r="J2452" s="241">
        <v>0</v>
      </c>
      <c r="K2452" s="241">
        <v>0</v>
      </c>
      <c r="L2452" s="241">
        <v>0</v>
      </c>
      <c r="M2452" s="241">
        <v>0</v>
      </c>
      <c r="N2452" s="241">
        <v>0</v>
      </c>
      <c r="O2452" s="241">
        <v>0</v>
      </c>
      <c r="P2452" s="241">
        <v>0</v>
      </c>
      <c r="Q2452" s="232">
        <v>22219.86</v>
      </c>
      <c r="R2452" s="232">
        <v>0</v>
      </c>
      <c r="S2452" s="232">
        <v>0</v>
      </c>
      <c r="T2452" s="232">
        <v>0</v>
      </c>
      <c r="U2452" s="232">
        <v>0</v>
      </c>
      <c r="V2452" s="232">
        <v>0</v>
      </c>
      <c r="W2452" s="232">
        <v>0</v>
      </c>
      <c r="X2452" s="232">
        <v>0</v>
      </c>
      <c r="Y2452" s="232">
        <v>0</v>
      </c>
      <c r="Z2452" s="233">
        <v>45991</v>
      </c>
      <c r="AA2452" s="234">
        <v>207.74</v>
      </c>
      <c r="AB2452" s="232">
        <v>22219.86</v>
      </c>
    </row>
    <row r="2453" spans="1:28" x14ac:dyDescent="0.25">
      <c r="A2453" s="16" t="s">
        <v>2000</v>
      </c>
      <c r="B2453" s="16" t="s">
        <v>3250</v>
      </c>
      <c r="C2453" s="16" t="s">
        <v>2190</v>
      </c>
      <c r="D2453" s="16" t="s">
        <v>2191</v>
      </c>
      <c r="F2453" s="16" t="s">
        <v>8174</v>
      </c>
      <c r="G2453" s="16" t="s">
        <v>8175</v>
      </c>
      <c r="H2453" s="231">
        <v>33.36</v>
      </c>
      <c r="I2453" s="231">
        <v>0</v>
      </c>
      <c r="J2453" s="231">
        <v>0</v>
      </c>
      <c r="K2453" s="231">
        <v>0</v>
      </c>
      <c r="L2453" s="231">
        <v>0</v>
      </c>
      <c r="M2453" s="231">
        <v>0</v>
      </c>
      <c r="N2453" s="231">
        <v>0</v>
      </c>
      <c r="O2453" s="231">
        <v>0</v>
      </c>
      <c r="P2453" s="231">
        <v>0</v>
      </c>
      <c r="Q2453" s="232">
        <v>2408.2600000000002</v>
      </c>
      <c r="R2453" s="232">
        <v>0</v>
      </c>
      <c r="S2453" s="232">
        <v>0</v>
      </c>
      <c r="T2453" s="232">
        <v>0</v>
      </c>
      <c r="U2453" s="232">
        <v>0</v>
      </c>
      <c r="V2453" s="232">
        <v>0</v>
      </c>
      <c r="W2453" s="232">
        <v>0</v>
      </c>
      <c r="X2453" s="232">
        <v>0</v>
      </c>
      <c r="Y2453" s="232">
        <v>0</v>
      </c>
      <c r="Z2453" s="233">
        <v>45991</v>
      </c>
      <c r="AA2453" s="234">
        <v>33.36</v>
      </c>
      <c r="AB2453" s="232">
        <v>2408.2600000000002</v>
      </c>
    </row>
    <row r="2454" spans="1:28" x14ac:dyDescent="0.25">
      <c r="A2454" s="16" t="s">
        <v>1059</v>
      </c>
      <c r="B2454" s="16" t="s">
        <v>2893</v>
      </c>
      <c r="C2454" s="16" t="s">
        <v>1801</v>
      </c>
      <c r="D2454" s="16" t="s">
        <v>1802</v>
      </c>
      <c r="F2454" s="16" t="s">
        <v>8138</v>
      </c>
      <c r="G2454" s="16" t="s">
        <v>8139</v>
      </c>
      <c r="H2454" s="231">
        <v>6</v>
      </c>
      <c r="I2454" s="231">
        <v>0</v>
      </c>
      <c r="J2454" s="231">
        <v>0</v>
      </c>
      <c r="K2454" s="231">
        <v>0</v>
      </c>
      <c r="L2454" s="231">
        <v>0</v>
      </c>
      <c r="M2454" s="231">
        <v>0</v>
      </c>
      <c r="N2454" s="231">
        <v>0</v>
      </c>
      <c r="O2454" s="231">
        <v>0</v>
      </c>
      <c r="P2454" s="231">
        <v>0</v>
      </c>
      <c r="Q2454" s="232">
        <v>5262.84</v>
      </c>
      <c r="R2454" s="232">
        <v>0</v>
      </c>
      <c r="S2454" s="232">
        <v>0</v>
      </c>
      <c r="T2454" s="232">
        <v>0</v>
      </c>
      <c r="U2454" s="232">
        <v>0</v>
      </c>
      <c r="V2454" s="232">
        <v>0</v>
      </c>
      <c r="W2454" s="232">
        <v>0</v>
      </c>
      <c r="X2454" s="232">
        <v>0</v>
      </c>
      <c r="Y2454" s="232">
        <v>0</v>
      </c>
      <c r="Z2454" s="233">
        <v>45991</v>
      </c>
      <c r="AA2454" s="234">
        <v>6</v>
      </c>
      <c r="AB2454" s="232">
        <v>5262.84</v>
      </c>
    </row>
    <row r="2455" spans="1:28" x14ac:dyDescent="0.25">
      <c r="A2455" s="16" t="s">
        <v>1059</v>
      </c>
      <c r="B2455" s="16" t="s">
        <v>2893</v>
      </c>
      <c r="C2455" s="16" t="s">
        <v>1780</v>
      </c>
      <c r="D2455" s="16" t="s">
        <v>1781</v>
      </c>
      <c r="F2455" s="16" t="s">
        <v>8257</v>
      </c>
      <c r="G2455" s="16" t="s">
        <v>8294</v>
      </c>
      <c r="H2455" s="237">
        <v>72.061999999999998</v>
      </c>
      <c r="I2455" s="237">
        <v>0</v>
      </c>
      <c r="J2455" s="237">
        <v>0</v>
      </c>
      <c r="K2455" s="237">
        <v>0</v>
      </c>
      <c r="L2455" s="237">
        <v>0</v>
      </c>
      <c r="M2455" s="237">
        <v>0</v>
      </c>
      <c r="N2455" s="237">
        <v>0</v>
      </c>
      <c r="O2455" s="237">
        <v>0</v>
      </c>
      <c r="P2455" s="237">
        <v>0</v>
      </c>
      <c r="Q2455" s="232">
        <v>9273.64</v>
      </c>
      <c r="R2455" s="232">
        <v>0</v>
      </c>
      <c r="S2455" s="232">
        <v>0</v>
      </c>
      <c r="T2455" s="232">
        <v>0</v>
      </c>
      <c r="U2455" s="232">
        <v>0</v>
      </c>
      <c r="V2455" s="232">
        <v>0</v>
      </c>
      <c r="W2455" s="232">
        <v>0</v>
      </c>
      <c r="X2455" s="232">
        <v>0</v>
      </c>
      <c r="Y2455" s="232">
        <v>0</v>
      </c>
      <c r="Z2455" s="233">
        <v>45991</v>
      </c>
      <c r="AA2455" s="234">
        <v>72.061999999999998</v>
      </c>
      <c r="AB2455" s="232">
        <v>9273.64</v>
      </c>
    </row>
    <row r="2456" spans="1:28" x14ac:dyDescent="0.25">
      <c r="A2456" s="16" t="s">
        <v>1059</v>
      </c>
      <c r="B2456" s="16" t="s">
        <v>2893</v>
      </c>
      <c r="C2456" s="16" t="s">
        <v>1780</v>
      </c>
      <c r="D2456" s="16" t="s">
        <v>1781</v>
      </c>
      <c r="E2456" s="16"/>
      <c r="F2456" s="16" t="s">
        <v>8295</v>
      </c>
      <c r="G2456" s="16" t="s">
        <v>8296</v>
      </c>
      <c r="H2456" s="241">
        <v>76.331000000000003</v>
      </c>
      <c r="I2456" s="241">
        <v>0</v>
      </c>
      <c r="J2456" s="241">
        <v>0</v>
      </c>
      <c r="K2456" s="241">
        <v>0</v>
      </c>
      <c r="L2456" s="241">
        <v>0</v>
      </c>
      <c r="M2456" s="241">
        <v>0</v>
      </c>
      <c r="N2456" s="241">
        <v>0</v>
      </c>
      <c r="O2456" s="241">
        <v>0</v>
      </c>
      <c r="P2456" s="241">
        <v>0</v>
      </c>
      <c r="Q2456" s="232">
        <v>9823.01</v>
      </c>
      <c r="R2456" s="232">
        <v>0</v>
      </c>
      <c r="S2456" s="232">
        <v>0</v>
      </c>
      <c r="T2456" s="232">
        <v>0</v>
      </c>
      <c r="U2456" s="232">
        <v>0</v>
      </c>
      <c r="V2456" s="232">
        <v>0</v>
      </c>
      <c r="W2456" s="232">
        <v>0</v>
      </c>
      <c r="X2456" s="232">
        <v>0</v>
      </c>
      <c r="Y2456" s="232">
        <v>0</v>
      </c>
      <c r="Z2456" s="233">
        <v>45991</v>
      </c>
      <c r="AA2456" s="234">
        <v>76.331000000000003</v>
      </c>
      <c r="AB2456" s="232">
        <v>9823.01</v>
      </c>
    </row>
    <row r="2457" spans="1:28" x14ac:dyDescent="0.25">
      <c r="A2457" s="16" t="s">
        <v>873</v>
      </c>
      <c r="B2457" s="16" t="s">
        <v>3474</v>
      </c>
      <c r="C2457" s="16" t="s">
        <v>406</v>
      </c>
      <c r="D2457" s="16" t="s">
        <v>407</v>
      </c>
      <c r="F2457" s="16" t="s">
        <v>8213</v>
      </c>
      <c r="G2457" s="16" t="s">
        <v>8214</v>
      </c>
      <c r="H2457" s="241">
        <v>96.007000000000005</v>
      </c>
      <c r="I2457" s="241">
        <v>0</v>
      </c>
      <c r="J2457" s="241">
        <v>0</v>
      </c>
      <c r="K2457" s="241">
        <v>0</v>
      </c>
      <c r="L2457" s="241">
        <v>0</v>
      </c>
      <c r="M2457" s="241">
        <v>0</v>
      </c>
      <c r="N2457" s="241">
        <v>0</v>
      </c>
      <c r="O2457" s="241">
        <v>0</v>
      </c>
      <c r="P2457" s="241">
        <v>0</v>
      </c>
      <c r="Q2457" s="232">
        <v>11532.35</v>
      </c>
      <c r="R2457" s="232">
        <v>0</v>
      </c>
      <c r="S2457" s="232">
        <v>0</v>
      </c>
      <c r="T2457" s="232">
        <v>0</v>
      </c>
      <c r="U2457" s="232">
        <v>0</v>
      </c>
      <c r="V2457" s="232">
        <v>0</v>
      </c>
      <c r="W2457" s="232">
        <v>0</v>
      </c>
      <c r="X2457" s="232">
        <v>0</v>
      </c>
      <c r="Y2457" s="232">
        <v>0</v>
      </c>
      <c r="Z2457" s="233">
        <v>45991</v>
      </c>
      <c r="AA2457" s="234">
        <v>96.007000000000005</v>
      </c>
      <c r="AB2457" s="232">
        <v>11532.35</v>
      </c>
    </row>
    <row r="2458" spans="1:28" x14ac:dyDescent="0.25">
      <c r="A2458" s="16" t="s">
        <v>873</v>
      </c>
      <c r="B2458" s="16" t="s">
        <v>3474</v>
      </c>
      <c r="C2458" s="16" t="s">
        <v>406</v>
      </c>
      <c r="D2458" s="16" t="s">
        <v>407</v>
      </c>
      <c r="F2458" s="16" t="s">
        <v>8297</v>
      </c>
      <c r="G2458" s="16" t="s">
        <v>8298</v>
      </c>
      <c r="H2458" s="241">
        <v>301.29599999999999</v>
      </c>
      <c r="I2458" s="241">
        <v>0</v>
      </c>
      <c r="J2458" s="241">
        <v>0</v>
      </c>
      <c r="K2458" s="241">
        <v>0</v>
      </c>
      <c r="L2458" s="241">
        <v>0</v>
      </c>
      <c r="M2458" s="241">
        <v>0</v>
      </c>
      <c r="N2458" s="241">
        <v>0</v>
      </c>
      <c r="O2458" s="241">
        <v>0</v>
      </c>
      <c r="P2458" s="241">
        <v>0</v>
      </c>
      <c r="Q2458" s="232">
        <v>36191.629999999997</v>
      </c>
      <c r="R2458" s="232">
        <v>0</v>
      </c>
      <c r="S2458" s="232">
        <v>0</v>
      </c>
      <c r="T2458" s="232">
        <v>0</v>
      </c>
      <c r="U2458" s="232">
        <v>0</v>
      </c>
      <c r="V2458" s="232">
        <v>0</v>
      </c>
      <c r="W2458" s="232">
        <v>0</v>
      </c>
      <c r="X2458" s="232">
        <v>0</v>
      </c>
      <c r="Y2458" s="232">
        <v>0</v>
      </c>
      <c r="Z2458" s="233">
        <v>45991</v>
      </c>
      <c r="AA2458" s="234">
        <v>301.29599999999999</v>
      </c>
      <c r="AB2458" s="232">
        <v>36191.629999999997</v>
      </c>
    </row>
    <row r="2459" spans="1:28" x14ac:dyDescent="0.25">
      <c r="A2459" s="16" t="s">
        <v>873</v>
      </c>
      <c r="B2459" s="16" t="s">
        <v>3474</v>
      </c>
      <c r="C2459" s="16" t="s">
        <v>403</v>
      </c>
      <c r="D2459" s="16" t="s">
        <v>404</v>
      </c>
      <c r="F2459" s="16" t="s">
        <v>8299</v>
      </c>
      <c r="G2459" s="16" t="s">
        <v>8300</v>
      </c>
      <c r="H2459" s="241">
        <v>1252.74</v>
      </c>
      <c r="I2459" s="241">
        <v>0</v>
      </c>
      <c r="J2459" s="241">
        <v>0</v>
      </c>
      <c r="K2459" s="241">
        <v>0</v>
      </c>
      <c r="L2459" s="241">
        <v>0</v>
      </c>
      <c r="M2459" s="241">
        <v>0</v>
      </c>
      <c r="N2459" s="241">
        <v>0</v>
      </c>
      <c r="O2459" s="241">
        <v>0</v>
      </c>
      <c r="P2459" s="241">
        <v>0</v>
      </c>
      <c r="Q2459" s="232">
        <v>91850.9</v>
      </c>
      <c r="R2459" s="232">
        <v>0</v>
      </c>
      <c r="S2459" s="232">
        <v>0</v>
      </c>
      <c r="T2459" s="232">
        <v>0</v>
      </c>
      <c r="U2459" s="232">
        <v>0</v>
      </c>
      <c r="V2459" s="232">
        <v>0</v>
      </c>
      <c r="W2459" s="232">
        <v>0</v>
      </c>
      <c r="X2459" s="232">
        <v>0</v>
      </c>
      <c r="Y2459" s="232">
        <v>0</v>
      </c>
      <c r="Z2459" s="233">
        <v>45991</v>
      </c>
      <c r="AA2459" s="234">
        <v>1252.74</v>
      </c>
      <c r="AB2459" s="232">
        <v>91850.9</v>
      </c>
    </row>
    <row r="2460" spans="1:28" x14ac:dyDescent="0.25">
      <c r="A2460" s="16" t="s">
        <v>873</v>
      </c>
      <c r="B2460" s="16" t="s">
        <v>3474</v>
      </c>
      <c r="C2460" s="16" t="s">
        <v>401</v>
      </c>
      <c r="D2460" s="16" t="s">
        <v>402</v>
      </c>
      <c r="F2460" s="16" t="s">
        <v>8301</v>
      </c>
      <c r="G2460" s="16" t="s">
        <v>8302</v>
      </c>
      <c r="H2460" s="241">
        <v>21.61</v>
      </c>
      <c r="I2460" s="241">
        <v>0</v>
      </c>
      <c r="J2460" s="241">
        <v>0</v>
      </c>
      <c r="K2460" s="241">
        <v>0</v>
      </c>
      <c r="L2460" s="241">
        <v>0</v>
      </c>
      <c r="M2460" s="241">
        <v>0</v>
      </c>
      <c r="N2460" s="241">
        <v>0</v>
      </c>
      <c r="O2460" s="241">
        <v>0</v>
      </c>
      <c r="P2460" s="241">
        <v>0</v>
      </c>
      <c r="Q2460" s="232">
        <v>1413.73</v>
      </c>
      <c r="R2460" s="232">
        <v>0</v>
      </c>
      <c r="S2460" s="232">
        <v>0</v>
      </c>
      <c r="T2460" s="232">
        <v>0</v>
      </c>
      <c r="U2460" s="232">
        <v>0</v>
      </c>
      <c r="V2460" s="232">
        <v>0</v>
      </c>
      <c r="W2460" s="232">
        <v>0</v>
      </c>
      <c r="X2460" s="232">
        <v>0</v>
      </c>
      <c r="Y2460" s="232">
        <v>0</v>
      </c>
      <c r="Z2460" s="233">
        <v>45991</v>
      </c>
      <c r="AA2460" s="234">
        <v>21.61</v>
      </c>
      <c r="AB2460" s="232">
        <v>1413.73</v>
      </c>
    </row>
    <row r="2461" spans="1:28" x14ac:dyDescent="0.25">
      <c r="A2461" s="16" t="s">
        <v>1059</v>
      </c>
      <c r="B2461" s="16" t="s">
        <v>2893</v>
      </c>
      <c r="C2461" s="16" t="s">
        <v>8303</v>
      </c>
      <c r="D2461" s="16" t="s">
        <v>8304</v>
      </c>
      <c r="F2461" s="16" t="s">
        <v>8138</v>
      </c>
      <c r="G2461" s="16" t="s">
        <v>8139</v>
      </c>
      <c r="H2461" s="241">
        <v>6</v>
      </c>
      <c r="I2461" s="241">
        <v>0</v>
      </c>
      <c r="J2461" s="241">
        <v>0</v>
      </c>
      <c r="K2461" s="241">
        <v>0</v>
      </c>
      <c r="L2461" s="241">
        <v>0</v>
      </c>
      <c r="M2461" s="241">
        <v>0</v>
      </c>
      <c r="N2461" s="241">
        <v>0</v>
      </c>
      <c r="O2461" s="241">
        <v>0</v>
      </c>
      <c r="P2461" s="241">
        <v>0</v>
      </c>
      <c r="Q2461" s="232">
        <v>2697.78</v>
      </c>
      <c r="R2461" s="232">
        <v>0</v>
      </c>
      <c r="S2461" s="232">
        <v>0</v>
      </c>
      <c r="T2461" s="232">
        <v>0</v>
      </c>
      <c r="U2461" s="232">
        <v>0</v>
      </c>
      <c r="V2461" s="232">
        <v>0</v>
      </c>
      <c r="W2461" s="232">
        <v>0</v>
      </c>
      <c r="X2461" s="232">
        <v>0</v>
      </c>
      <c r="Y2461" s="232">
        <v>0</v>
      </c>
      <c r="Z2461" s="233">
        <v>45991</v>
      </c>
      <c r="AA2461" s="234">
        <v>6</v>
      </c>
      <c r="AB2461" s="232">
        <v>2697.78</v>
      </c>
    </row>
    <row r="2462" spans="1:28" x14ac:dyDescent="0.25">
      <c r="A2462" s="16" t="s">
        <v>8305</v>
      </c>
      <c r="B2462" s="16" t="s">
        <v>8306</v>
      </c>
      <c r="C2462" s="16" t="s">
        <v>8307</v>
      </c>
      <c r="D2462" s="16" t="s">
        <v>8308</v>
      </c>
      <c r="F2462" s="16"/>
      <c r="G2462" s="16"/>
      <c r="H2462" s="241">
        <v>4.5430000000000001</v>
      </c>
      <c r="I2462" s="241">
        <v>0</v>
      </c>
      <c r="J2462" s="241">
        <v>0</v>
      </c>
      <c r="K2462" s="241">
        <v>0</v>
      </c>
      <c r="L2462" s="241">
        <v>0</v>
      </c>
      <c r="M2462" s="241">
        <v>0</v>
      </c>
      <c r="N2462" s="241">
        <v>0</v>
      </c>
      <c r="O2462" s="241">
        <v>0</v>
      </c>
      <c r="P2462" s="241">
        <v>0</v>
      </c>
      <c r="Q2462" s="232">
        <v>1967.12</v>
      </c>
      <c r="R2462" s="232">
        <v>0</v>
      </c>
      <c r="S2462" s="232">
        <v>0</v>
      </c>
      <c r="T2462" s="232">
        <v>0</v>
      </c>
      <c r="U2462" s="232">
        <v>0</v>
      </c>
      <c r="V2462" s="232">
        <v>0</v>
      </c>
      <c r="W2462" s="232">
        <v>0</v>
      </c>
      <c r="X2462" s="232">
        <v>0</v>
      </c>
      <c r="Y2462" s="232">
        <v>0</v>
      </c>
      <c r="Z2462" s="233">
        <v>45991</v>
      </c>
      <c r="AA2462" s="234">
        <v>4.5430000000000001</v>
      </c>
      <c r="AB2462" s="232">
        <v>1967.12</v>
      </c>
    </row>
    <row r="2463" spans="1:28" x14ac:dyDescent="0.25">
      <c r="A2463" s="16" t="s">
        <v>873</v>
      </c>
      <c r="B2463" s="16" t="s">
        <v>3474</v>
      </c>
      <c r="C2463" s="16" t="s">
        <v>8309</v>
      </c>
      <c r="D2463" s="16" t="s">
        <v>8310</v>
      </c>
      <c r="F2463" s="16" t="s">
        <v>8223</v>
      </c>
      <c r="G2463" s="16" t="s">
        <v>8224</v>
      </c>
      <c r="H2463" s="241">
        <v>1</v>
      </c>
      <c r="I2463" s="241">
        <v>0</v>
      </c>
      <c r="J2463" s="241">
        <v>0</v>
      </c>
      <c r="K2463" s="241">
        <v>0</v>
      </c>
      <c r="L2463" s="241">
        <v>0</v>
      </c>
      <c r="M2463" s="241">
        <v>0</v>
      </c>
      <c r="N2463" s="241">
        <v>0</v>
      </c>
      <c r="O2463" s="241">
        <v>0</v>
      </c>
      <c r="P2463" s="241">
        <v>0</v>
      </c>
      <c r="Q2463" s="232">
        <v>5640</v>
      </c>
      <c r="R2463" s="232">
        <v>0</v>
      </c>
      <c r="S2463" s="232">
        <v>0</v>
      </c>
      <c r="T2463" s="232">
        <v>0</v>
      </c>
      <c r="U2463" s="232">
        <v>0</v>
      </c>
      <c r="V2463" s="232">
        <v>0</v>
      </c>
      <c r="W2463" s="232">
        <v>0</v>
      </c>
      <c r="X2463" s="232">
        <v>0</v>
      </c>
      <c r="Y2463" s="232">
        <v>0</v>
      </c>
      <c r="Z2463" s="233">
        <v>45991</v>
      </c>
      <c r="AA2463" s="234">
        <v>1</v>
      </c>
      <c r="AB2463" s="232">
        <v>5640</v>
      </c>
    </row>
    <row r="2464" spans="1:28" x14ac:dyDescent="0.25">
      <c r="A2464" s="16" t="s">
        <v>2253</v>
      </c>
      <c r="B2464" s="16" t="s">
        <v>3348</v>
      </c>
      <c r="C2464" s="16" t="s">
        <v>2277</v>
      </c>
      <c r="D2464" s="16" t="s">
        <v>2278</v>
      </c>
      <c r="F2464" s="16" t="s">
        <v>8203</v>
      </c>
      <c r="G2464" s="16" t="s">
        <v>8204</v>
      </c>
      <c r="H2464" s="241">
        <v>9.5920000000000005</v>
      </c>
      <c r="I2464" s="241">
        <v>0</v>
      </c>
      <c r="J2464" s="241">
        <v>0</v>
      </c>
      <c r="K2464" s="241">
        <v>0</v>
      </c>
      <c r="L2464" s="241">
        <v>0</v>
      </c>
      <c r="M2464" s="241">
        <v>0</v>
      </c>
      <c r="N2464" s="241">
        <v>0</v>
      </c>
      <c r="O2464" s="241">
        <v>0</v>
      </c>
      <c r="P2464" s="241">
        <v>0</v>
      </c>
      <c r="Q2464" s="232">
        <v>892.05</v>
      </c>
      <c r="R2464" s="232">
        <v>0</v>
      </c>
      <c r="S2464" s="232">
        <v>0</v>
      </c>
      <c r="T2464" s="232">
        <v>0</v>
      </c>
      <c r="U2464" s="232">
        <v>0</v>
      </c>
      <c r="V2464" s="232">
        <v>0</v>
      </c>
      <c r="W2464" s="232">
        <v>0</v>
      </c>
      <c r="X2464" s="232">
        <v>0</v>
      </c>
      <c r="Y2464" s="232">
        <v>0</v>
      </c>
      <c r="Z2464" s="233">
        <v>45991</v>
      </c>
      <c r="AA2464" s="234">
        <v>9.5920000000000005</v>
      </c>
      <c r="AB2464" s="232">
        <v>892.05</v>
      </c>
    </row>
    <row r="2465" spans="1:28" x14ac:dyDescent="0.25">
      <c r="A2465" s="16" t="s">
        <v>2253</v>
      </c>
      <c r="B2465" s="16" t="s">
        <v>3348</v>
      </c>
      <c r="C2465" s="16" t="s">
        <v>2277</v>
      </c>
      <c r="D2465" s="16" t="s">
        <v>2278</v>
      </c>
      <c r="F2465" s="16" t="s">
        <v>8311</v>
      </c>
      <c r="G2465" s="16" t="s">
        <v>8312</v>
      </c>
      <c r="H2465" s="241">
        <v>820.97400000000005</v>
      </c>
      <c r="I2465" s="241">
        <v>0</v>
      </c>
      <c r="J2465" s="241">
        <v>0</v>
      </c>
      <c r="K2465" s="241">
        <v>0</v>
      </c>
      <c r="L2465" s="241">
        <v>0</v>
      </c>
      <c r="M2465" s="241">
        <v>0</v>
      </c>
      <c r="N2465" s="241">
        <v>0</v>
      </c>
      <c r="O2465" s="241">
        <v>0</v>
      </c>
      <c r="P2465" s="241">
        <v>0</v>
      </c>
      <c r="Q2465" s="232">
        <v>76349.78</v>
      </c>
      <c r="R2465" s="232">
        <v>0</v>
      </c>
      <c r="S2465" s="232">
        <v>0</v>
      </c>
      <c r="T2465" s="232">
        <v>0</v>
      </c>
      <c r="U2465" s="232">
        <v>0</v>
      </c>
      <c r="V2465" s="232">
        <v>0</v>
      </c>
      <c r="W2465" s="232">
        <v>0</v>
      </c>
      <c r="X2465" s="232">
        <v>0</v>
      </c>
      <c r="Y2465" s="232">
        <v>0</v>
      </c>
      <c r="Z2465" s="233">
        <v>45991</v>
      </c>
      <c r="AA2465" s="234">
        <v>820.97400000000005</v>
      </c>
      <c r="AB2465" s="232">
        <v>76349.78</v>
      </c>
    </row>
    <row r="2466" spans="1:28" x14ac:dyDescent="0.25">
      <c r="A2466" s="16" t="s">
        <v>1059</v>
      </c>
      <c r="B2466" s="16" t="s">
        <v>2893</v>
      </c>
      <c r="C2466" s="16" t="s">
        <v>1180</v>
      </c>
      <c r="D2466" s="16" t="s">
        <v>1181</v>
      </c>
      <c r="F2466" s="16" t="s">
        <v>8150</v>
      </c>
      <c r="G2466" s="16" t="s">
        <v>8151</v>
      </c>
      <c r="H2466" s="241">
        <v>723.73500000000001</v>
      </c>
      <c r="I2466" s="241">
        <v>0</v>
      </c>
      <c r="J2466" s="241">
        <v>0</v>
      </c>
      <c r="K2466" s="241">
        <v>0</v>
      </c>
      <c r="L2466" s="241">
        <v>0</v>
      </c>
      <c r="M2466" s="241">
        <v>0</v>
      </c>
      <c r="N2466" s="241">
        <v>0</v>
      </c>
      <c r="O2466" s="241">
        <v>0</v>
      </c>
      <c r="P2466" s="241">
        <v>0</v>
      </c>
      <c r="Q2466" s="232">
        <v>43062.23</v>
      </c>
      <c r="R2466" s="232">
        <v>0</v>
      </c>
      <c r="S2466" s="232">
        <v>0</v>
      </c>
      <c r="T2466" s="232">
        <v>0</v>
      </c>
      <c r="U2466" s="232">
        <v>0</v>
      </c>
      <c r="V2466" s="232">
        <v>0</v>
      </c>
      <c r="W2466" s="232">
        <v>0</v>
      </c>
      <c r="X2466" s="232">
        <v>0</v>
      </c>
      <c r="Y2466" s="232">
        <v>0</v>
      </c>
      <c r="Z2466" s="233">
        <v>45991</v>
      </c>
      <c r="AA2466" s="234">
        <v>723.73500000000001</v>
      </c>
      <c r="AB2466" s="232">
        <v>43062.23</v>
      </c>
    </row>
    <row r="2467" spans="1:28" x14ac:dyDescent="0.25">
      <c r="A2467" s="16" t="s">
        <v>2253</v>
      </c>
      <c r="B2467" s="16" t="s">
        <v>3348</v>
      </c>
      <c r="C2467" s="16" t="s">
        <v>2553</v>
      </c>
      <c r="D2467" s="16" t="s">
        <v>2554</v>
      </c>
      <c r="F2467" s="16" t="s">
        <v>8176</v>
      </c>
      <c r="G2467" s="16" t="s">
        <v>8177</v>
      </c>
      <c r="H2467" s="241">
        <v>27</v>
      </c>
      <c r="I2467" s="241">
        <v>0</v>
      </c>
      <c r="J2467" s="241">
        <v>0</v>
      </c>
      <c r="K2467" s="241">
        <v>0</v>
      </c>
      <c r="L2467" s="241">
        <v>0</v>
      </c>
      <c r="M2467" s="241">
        <v>0</v>
      </c>
      <c r="N2467" s="241">
        <v>0</v>
      </c>
      <c r="O2467" s="241">
        <v>0</v>
      </c>
      <c r="P2467" s="241">
        <v>0</v>
      </c>
      <c r="Q2467" s="232">
        <v>3808.89</v>
      </c>
      <c r="R2467" s="232">
        <v>0</v>
      </c>
      <c r="S2467" s="232">
        <v>0</v>
      </c>
      <c r="T2467" s="232">
        <v>0</v>
      </c>
      <c r="U2467" s="232">
        <v>0</v>
      </c>
      <c r="V2467" s="232">
        <v>0</v>
      </c>
      <c r="W2467" s="232">
        <v>0</v>
      </c>
      <c r="X2467" s="232">
        <v>0</v>
      </c>
      <c r="Y2467" s="232">
        <v>0</v>
      </c>
      <c r="Z2467" s="233">
        <v>45991</v>
      </c>
      <c r="AA2467" s="234">
        <v>27</v>
      </c>
      <c r="AB2467" s="232">
        <v>3808.89</v>
      </c>
    </row>
    <row r="2468" spans="1:28" x14ac:dyDescent="0.25">
      <c r="A2468" s="16" t="s">
        <v>2253</v>
      </c>
      <c r="B2468" s="16" t="s">
        <v>3348</v>
      </c>
      <c r="C2468" s="16" t="s">
        <v>2550</v>
      </c>
      <c r="D2468" s="16" t="s">
        <v>2551</v>
      </c>
      <c r="F2468" s="16" t="s">
        <v>8176</v>
      </c>
      <c r="G2468" s="16" t="s">
        <v>8177</v>
      </c>
      <c r="H2468" s="241">
        <v>23.75</v>
      </c>
      <c r="I2468" s="241">
        <v>0</v>
      </c>
      <c r="J2468" s="241">
        <v>0</v>
      </c>
      <c r="K2468" s="241">
        <v>0</v>
      </c>
      <c r="L2468" s="241">
        <v>0</v>
      </c>
      <c r="M2468" s="241">
        <v>0</v>
      </c>
      <c r="N2468" s="241">
        <v>0</v>
      </c>
      <c r="O2468" s="241">
        <v>0</v>
      </c>
      <c r="P2468" s="241">
        <v>0</v>
      </c>
      <c r="Q2468" s="232">
        <v>4144.38</v>
      </c>
      <c r="R2468" s="232">
        <v>0</v>
      </c>
      <c r="S2468" s="232">
        <v>0</v>
      </c>
      <c r="T2468" s="232">
        <v>0</v>
      </c>
      <c r="U2468" s="232">
        <v>0</v>
      </c>
      <c r="V2468" s="232">
        <v>0</v>
      </c>
      <c r="W2468" s="232">
        <v>0</v>
      </c>
      <c r="X2468" s="232">
        <v>0</v>
      </c>
      <c r="Y2468" s="232">
        <v>0</v>
      </c>
      <c r="Z2468" s="233">
        <v>45991</v>
      </c>
      <c r="AA2468" s="234">
        <v>23.75</v>
      </c>
      <c r="AB2468" s="232">
        <v>4144.38</v>
      </c>
    </row>
    <row r="2469" spans="1:28" x14ac:dyDescent="0.25">
      <c r="A2469" s="16" t="s">
        <v>2253</v>
      </c>
      <c r="B2469" s="16" t="s">
        <v>3348</v>
      </c>
      <c r="C2469" s="16" t="s">
        <v>2545</v>
      </c>
      <c r="D2469" s="16" t="s">
        <v>2546</v>
      </c>
      <c r="F2469" s="16" t="s">
        <v>8176</v>
      </c>
      <c r="G2469" s="16" t="s">
        <v>8177</v>
      </c>
      <c r="H2469" s="241">
        <v>18.2</v>
      </c>
      <c r="I2469" s="241">
        <v>0</v>
      </c>
      <c r="J2469" s="241">
        <v>0</v>
      </c>
      <c r="K2469" s="241">
        <v>0</v>
      </c>
      <c r="L2469" s="241">
        <v>0</v>
      </c>
      <c r="M2469" s="241">
        <v>0</v>
      </c>
      <c r="N2469" s="241">
        <v>0</v>
      </c>
      <c r="O2469" s="241">
        <v>0</v>
      </c>
      <c r="P2469" s="241">
        <v>0</v>
      </c>
      <c r="Q2469" s="232">
        <v>1582.49</v>
      </c>
      <c r="R2469" s="232">
        <v>0</v>
      </c>
      <c r="S2469" s="232">
        <v>0</v>
      </c>
      <c r="T2469" s="232">
        <v>0</v>
      </c>
      <c r="U2469" s="232">
        <v>0</v>
      </c>
      <c r="V2469" s="232">
        <v>0</v>
      </c>
      <c r="W2469" s="232">
        <v>0</v>
      </c>
      <c r="X2469" s="232">
        <v>0</v>
      </c>
      <c r="Y2469" s="232">
        <v>0</v>
      </c>
      <c r="Z2469" s="233">
        <v>45991</v>
      </c>
      <c r="AA2469" s="234">
        <v>18.2</v>
      </c>
      <c r="AB2469" s="232">
        <v>1582.49</v>
      </c>
    </row>
    <row r="2470" spans="1:28" x14ac:dyDescent="0.25">
      <c r="A2470" s="16" t="s">
        <v>2253</v>
      </c>
      <c r="B2470" s="16" t="s">
        <v>3348</v>
      </c>
      <c r="C2470" s="16" t="s">
        <v>8313</v>
      </c>
      <c r="D2470" s="16" t="s">
        <v>8314</v>
      </c>
      <c r="F2470" s="16" t="s">
        <v>8176</v>
      </c>
      <c r="G2470" s="16" t="s">
        <v>8177</v>
      </c>
      <c r="H2470" s="241">
        <v>4.5</v>
      </c>
      <c r="I2470" s="241">
        <v>0</v>
      </c>
      <c r="J2470" s="241">
        <v>0</v>
      </c>
      <c r="K2470" s="241">
        <v>0</v>
      </c>
      <c r="L2470" s="241">
        <v>0</v>
      </c>
      <c r="M2470" s="241">
        <v>0</v>
      </c>
      <c r="N2470" s="241">
        <v>0</v>
      </c>
      <c r="O2470" s="241">
        <v>0</v>
      </c>
      <c r="P2470" s="241">
        <v>0</v>
      </c>
      <c r="Q2470" s="232">
        <v>382.32</v>
      </c>
      <c r="R2470" s="232">
        <v>0</v>
      </c>
      <c r="S2470" s="232">
        <v>0</v>
      </c>
      <c r="T2470" s="232">
        <v>0</v>
      </c>
      <c r="U2470" s="232">
        <v>0</v>
      </c>
      <c r="V2470" s="232">
        <v>0</v>
      </c>
      <c r="W2470" s="232">
        <v>0</v>
      </c>
      <c r="X2470" s="232">
        <v>0</v>
      </c>
      <c r="Y2470" s="232">
        <v>0</v>
      </c>
      <c r="Z2470" s="233">
        <v>45991</v>
      </c>
      <c r="AA2470" s="234">
        <v>4.5</v>
      </c>
      <c r="AB2470" s="232">
        <v>382.32</v>
      </c>
    </row>
    <row r="2471" spans="1:28" x14ac:dyDescent="0.25">
      <c r="A2471" s="16" t="s">
        <v>2253</v>
      </c>
      <c r="B2471" s="16" t="s">
        <v>3348</v>
      </c>
      <c r="C2471" s="16" t="s">
        <v>2542</v>
      </c>
      <c r="D2471" s="16" t="s">
        <v>2543</v>
      </c>
      <c r="F2471" s="16" t="s">
        <v>8176</v>
      </c>
      <c r="G2471" s="16" t="s">
        <v>8177</v>
      </c>
      <c r="H2471" s="241">
        <v>93.8</v>
      </c>
      <c r="I2471" s="241">
        <v>0</v>
      </c>
      <c r="J2471" s="241">
        <v>0</v>
      </c>
      <c r="K2471" s="241">
        <v>0</v>
      </c>
      <c r="L2471" s="241">
        <v>0</v>
      </c>
      <c r="M2471" s="241">
        <v>0</v>
      </c>
      <c r="N2471" s="241">
        <v>0</v>
      </c>
      <c r="O2471" s="241">
        <v>0</v>
      </c>
      <c r="P2471" s="241">
        <v>0</v>
      </c>
      <c r="Q2471" s="232">
        <v>18214.09</v>
      </c>
      <c r="R2471" s="232">
        <v>0</v>
      </c>
      <c r="S2471" s="232">
        <v>0</v>
      </c>
      <c r="T2471" s="232">
        <v>0</v>
      </c>
      <c r="U2471" s="232">
        <v>0</v>
      </c>
      <c r="V2471" s="232">
        <v>0</v>
      </c>
      <c r="W2471" s="232">
        <v>0</v>
      </c>
      <c r="X2471" s="232">
        <v>0</v>
      </c>
      <c r="Y2471" s="232">
        <v>0</v>
      </c>
      <c r="Z2471" s="233">
        <v>45991</v>
      </c>
      <c r="AA2471" s="234">
        <v>93.8</v>
      </c>
      <c r="AB2471" s="232">
        <v>18214.09</v>
      </c>
    </row>
    <row r="2472" spans="1:28" x14ac:dyDescent="0.25">
      <c r="A2472" s="16" t="s">
        <v>2253</v>
      </c>
      <c r="B2472" s="16" t="s">
        <v>3348</v>
      </c>
      <c r="C2472" s="16" t="s">
        <v>2421</v>
      </c>
      <c r="D2472" s="16" t="s">
        <v>2422</v>
      </c>
      <c r="F2472" s="16" t="s">
        <v>8197</v>
      </c>
      <c r="G2472" s="16" t="s">
        <v>8315</v>
      </c>
      <c r="H2472" s="241">
        <v>250.02199999999999</v>
      </c>
      <c r="I2472" s="241">
        <v>0</v>
      </c>
      <c r="J2472" s="241">
        <v>0</v>
      </c>
      <c r="K2472" s="241">
        <v>0</v>
      </c>
      <c r="L2472" s="241">
        <v>0</v>
      </c>
      <c r="M2472" s="241">
        <v>0</v>
      </c>
      <c r="N2472" s="241">
        <v>0</v>
      </c>
      <c r="O2472" s="241">
        <v>0</v>
      </c>
      <c r="P2472" s="241">
        <v>0</v>
      </c>
      <c r="Q2472" s="232">
        <v>33260.43</v>
      </c>
      <c r="R2472" s="232">
        <v>0</v>
      </c>
      <c r="S2472" s="232">
        <v>0</v>
      </c>
      <c r="T2472" s="232">
        <v>0</v>
      </c>
      <c r="U2472" s="232">
        <v>0</v>
      </c>
      <c r="V2472" s="232">
        <v>0</v>
      </c>
      <c r="W2472" s="232">
        <v>0</v>
      </c>
      <c r="X2472" s="232">
        <v>0</v>
      </c>
      <c r="Y2472" s="232">
        <v>0</v>
      </c>
      <c r="Z2472" s="233">
        <v>45991</v>
      </c>
      <c r="AA2472" s="234">
        <v>250.02199999999999</v>
      </c>
      <c r="AB2472" s="232">
        <v>33260.43</v>
      </c>
    </row>
    <row r="2473" spans="1:28" x14ac:dyDescent="0.25">
      <c r="A2473" s="16" t="s">
        <v>2253</v>
      </c>
      <c r="B2473" s="16" t="s">
        <v>3348</v>
      </c>
      <c r="C2473" s="16" t="s">
        <v>2421</v>
      </c>
      <c r="D2473" s="16" t="s">
        <v>2422</v>
      </c>
      <c r="F2473" s="16" t="s">
        <v>8174</v>
      </c>
      <c r="G2473" s="16" t="s">
        <v>8316</v>
      </c>
      <c r="H2473" s="241">
        <v>125</v>
      </c>
      <c r="I2473" s="241">
        <v>0</v>
      </c>
      <c r="J2473" s="241">
        <v>0</v>
      </c>
      <c r="K2473" s="241">
        <v>0</v>
      </c>
      <c r="L2473" s="241">
        <v>0</v>
      </c>
      <c r="M2473" s="241">
        <v>0</v>
      </c>
      <c r="N2473" s="241">
        <v>0</v>
      </c>
      <c r="O2473" s="241">
        <v>0</v>
      </c>
      <c r="P2473" s="241">
        <v>0</v>
      </c>
      <c r="Q2473" s="232">
        <v>16628.75</v>
      </c>
      <c r="R2473" s="232">
        <v>0</v>
      </c>
      <c r="S2473" s="232">
        <v>0</v>
      </c>
      <c r="T2473" s="232">
        <v>0</v>
      </c>
      <c r="U2473" s="232">
        <v>0</v>
      </c>
      <c r="V2473" s="232">
        <v>0</v>
      </c>
      <c r="W2473" s="232">
        <v>0</v>
      </c>
      <c r="X2473" s="232">
        <v>0</v>
      </c>
      <c r="Y2473" s="232">
        <v>0</v>
      </c>
      <c r="Z2473" s="233">
        <v>45991</v>
      </c>
      <c r="AA2473" s="234">
        <v>125</v>
      </c>
      <c r="AB2473" s="232">
        <v>16628.75</v>
      </c>
    </row>
    <row r="2474" spans="1:28" x14ac:dyDescent="0.25">
      <c r="A2474" s="16" t="s">
        <v>2000</v>
      </c>
      <c r="B2474" s="16" t="s">
        <v>3250</v>
      </c>
      <c r="C2474" s="16" t="s">
        <v>397</v>
      </c>
      <c r="D2474" s="16" t="s">
        <v>398</v>
      </c>
      <c r="F2474" s="16" t="s">
        <v>8317</v>
      </c>
      <c r="G2474" s="16" t="s">
        <v>8318</v>
      </c>
      <c r="H2474" s="241">
        <v>100.85</v>
      </c>
      <c r="I2474" s="241">
        <v>0</v>
      </c>
      <c r="J2474" s="241">
        <v>0</v>
      </c>
      <c r="K2474" s="241">
        <v>0</v>
      </c>
      <c r="L2474" s="241">
        <v>0</v>
      </c>
      <c r="M2474" s="241">
        <v>0</v>
      </c>
      <c r="N2474" s="241">
        <v>0</v>
      </c>
      <c r="O2474" s="241">
        <v>0</v>
      </c>
      <c r="P2474" s="241">
        <v>0</v>
      </c>
      <c r="Q2474" s="232">
        <v>2766.31</v>
      </c>
      <c r="R2474" s="232">
        <v>0</v>
      </c>
      <c r="S2474" s="232">
        <v>0</v>
      </c>
      <c r="T2474" s="232">
        <v>0</v>
      </c>
      <c r="U2474" s="232">
        <v>0</v>
      </c>
      <c r="V2474" s="232">
        <v>0</v>
      </c>
      <c r="W2474" s="232">
        <v>0</v>
      </c>
      <c r="X2474" s="232">
        <v>0</v>
      </c>
      <c r="Y2474" s="232">
        <v>0</v>
      </c>
      <c r="Z2474" s="233">
        <v>45991</v>
      </c>
      <c r="AA2474" s="234">
        <v>100.85</v>
      </c>
      <c r="AB2474" s="232">
        <v>2766.31</v>
      </c>
    </row>
    <row r="2475" spans="1:28" x14ac:dyDescent="0.25">
      <c r="A2475" s="16" t="s">
        <v>2000</v>
      </c>
      <c r="B2475" s="16" t="s">
        <v>3250</v>
      </c>
      <c r="C2475" s="16" t="s">
        <v>397</v>
      </c>
      <c r="D2475" s="16" t="s">
        <v>398</v>
      </c>
      <c r="F2475" s="16" t="s">
        <v>8226</v>
      </c>
      <c r="G2475" s="16" t="s">
        <v>8227</v>
      </c>
      <c r="H2475" s="241">
        <v>2E-3</v>
      </c>
      <c r="I2475" s="241">
        <v>0</v>
      </c>
      <c r="J2475" s="241">
        <v>0</v>
      </c>
      <c r="K2475" s="241">
        <v>0</v>
      </c>
      <c r="L2475" s="241">
        <v>0</v>
      </c>
      <c r="M2475" s="241">
        <v>0</v>
      </c>
      <c r="N2475" s="241">
        <v>0</v>
      </c>
      <c r="O2475" s="241">
        <v>0</v>
      </c>
      <c r="P2475" s="241">
        <v>0</v>
      </c>
      <c r="Q2475" s="232">
        <v>0.05</v>
      </c>
      <c r="R2475" s="232">
        <v>0</v>
      </c>
      <c r="S2475" s="232">
        <v>0</v>
      </c>
      <c r="T2475" s="232">
        <v>0</v>
      </c>
      <c r="U2475" s="232">
        <v>0</v>
      </c>
      <c r="V2475" s="232">
        <v>0</v>
      </c>
      <c r="W2475" s="232">
        <v>0</v>
      </c>
      <c r="X2475" s="232">
        <v>0</v>
      </c>
      <c r="Y2475" s="232">
        <v>0</v>
      </c>
      <c r="Z2475" s="233">
        <v>45991</v>
      </c>
      <c r="AA2475" s="234">
        <v>2E-3</v>
      </c>
      <c r="AB2475" s="232">
        <v>0.05</v>
      </c>
    </row>
    <row r="2476" spans="1:28" x14ac:dyDescent="0.25">
      <c r="A2476" s="16" t="s">
        <v>873</v>
      </c>
      <c r="B2476" s="16" t="s">
        <v>3474</v>
      </c>
      <c r="C2476" s="16" t="s">
        <v>397</v>
      </c>
      <c r="D2476" s="16" t="s">
        <v>398</v>
      </c>
      <c r="F2476" s="16" t="s">
        <v>8226</v>
      </c>
      <c r="G2476" s="16" t="s">
        <v>8227</v>
      </c>
      <c r="H2476" s="241">
        <v>348.86</v>
      </c>
      <c r="I2476" s="241">
        <v>0</v>
      </c>
      <c r="J2476" s="241">
        <v>0</v>
      </c>
      <c r="K2476" s="241">
        <v>0</v>
      </c>
      <c r="L2476" s="241">
        <v>0</v>
      </c>
      <c r="M2476" s="241">
        <v>0</v>
      </c>
      <c r="N2476" s="241">
        <v>0</v>
      </c>
      <c r="O2476" s="241">
        <v>0</v>
      </c>
      <c r="P2476" s="241">
        <v>0</v>
      </c>
      <c r="Q2476" s="232">
        <v>15269.61</v>
      </c>
      <c r="R2476" s="232">
        <v>0</v>
      </c>
      <c r="S2476" s="232">
        <v>0</v>
      </c>
      <c r="T2476" s="232">
        <v>0</v>
      </c>
      <c r="U2476" s="232">
        <v>0</v>
      </c>
      <c r="V2476" s="232">
        <v>0</v>
      </c>
      <c r="W2476" s="232">
        <v>0</v>
      </c>
      <c r="X2476" s="232">
        <v>0</v>
      </c>
      <c r="Y2476" s="232">
        <v>0</v>
      </c>
      <c r="Z2476" s="233">
        <v>45991</v>
      </c>
      <c r="AA2476" s="234">
        <v>348.86</v>
      </c>
      <c r="AB2476" s="232">
        <v>15269.61</v>
      </c>
    </row>
    <row r="2477" spans="1:28" x14ac:dyDescent="0.25">
      <c r="A2477" s="16" t="s">
        <v>2000</v>
      </c>
      <c r="B2477" s="16" t="s">
        <v>3250</v>
      </c>
      <c r="C2477" s="16" t="s">
        <v>2185</v>
      </c>
      <c r="D2477" s="16" t="s">
        <v>2186</v>
      </c>
      <c r="F2477" s="16" t="s">
        <v>8319</v>
      </c>
      <c r="G2477" s="16" t="s">
        <v>8320</v>
      </c>
      <c r="H2477" s="241">
        <v>204.172</v>
      </c>
      <c r="I2477" s="241">
        <v>0</v>
      </c>
      <c r="J2477" s="241">
        <v>0</v>
      </c>
      <c r="K2477" s="241">
        <v>0</v>
      </c>
      <c r="L2477" s="241">
        <v>0</v>
      </c>
      <c r="M2477" s="241">
        <v>0</v>
      </c>
      <c r="N2477" s="241">
        <v>0</v>
      </c>
      <c r="O2477" s="241">
        <v>0</v>
      </c>
      <c r="P2477" s="241">
        <v>0</v>
      </c>
      <c r="Q2477" s="232">
        <v>6190.5</v>
      </c>
      <c r="R2477" s="232">
        <v>0</v>
      </c>
      <c r="S2477" s="232">
        <v>0</v>
      </c>
      <c r="T2477" s="232">
        <v>0</v>
      </c>
      <c r="U2477" s="232">
        <v>0</v>
      </c>
      <c r="V2477" s="232">
        <v>0</v>
      </c>
      <c r="W2477" s="232">
        <v>0</v>
      </c>
      <c r="X2477" s="232">
        <v>0</v>
      </c>
      <c r="Y2477" s="232">
        <v>0</v>
      </c>
      <c r="Z2477" s="233">
        <v>45991</v>
      </c>
      <c r="AA2477" s="234">
        <v>204.172</v>
      </c>
      <c r="AB2477" s="232">
        <v>6190.5</v>
      </c>
    </row>
    <row r="2478" spans="1:28" x14ac:dyDescent="0.25">
      <c r="A2478" s="16" t="s">
        <v>2000</v>
      </c>
      <c r="B2478" s="16" t="s">
        <v>3250</v>
      </c>
      <c r="C2478" s="16" t="s">
        <v>8321</v>
      </c>
      <c r="D2478" s="16" t="s">
        <v>8322</v>
      </c>
      <c r="F2478" s="16" t="s">
        <v>8323</v>
      </c>
      <c r="G2478" s="16" t="s">
        <v>8139</v>
      </c>
      <c r="H2478" s="241">
        <v>25.5</v>
      </c>
      <c r="I2478" s="241">
        <v>0</v>
      </c>
      <c r="J2478" s="241">
        <v>0</v>
      </c>
      <c r="K2478" s="241">
        <v>0</v>
      </c>
      <c r="L2478" s="241">
        <v>0</v>
      </c>
      <c r="M2478" s="241">
        <v>0</v>
      </c>
      <c r="N2478" s="241">
        <v>0</v>
      </c>
      <c r="O2478" s="241">
        <v>0</v>
      </c>
      <c r="P2478" s="241">
        <v>0</v>
      </c>
      <c r="Q2478" s="232">
        <v>1254.8599999999999</v>
      </c>
      <c r="R2478" s="232">
        <v>0</v>
      </c>
      <c r="S2478" s="232">
        <v>0</v>
      </c>
      <c r="T2478" s="232">
        <v>0</v>
      </c>
      <c r="U2478" s="232">
        <v>0</v>
      </c>
      <c r="V2478" s="232">
        <v>0</v>
      </c>
      <c r="W2478" s="232">
        <v>0</v>
      </c>
      <c r="X2478" s="232">
        <v>0</v>
      </c>
      <c r="Y2478" s="232">
        <v>0</v>
      </c>
      <c r="Z2478" s="233">
        <v>45991</v>
      </c>
      <c r="AA2478" s="234">
        <v>25.5</v>
      </c>
      <c r="AB2478" s="232">
        <v>1254.8599999999999</v>
      </c>
    </row>
    <row r="2479" spans="1:28" x14ac:dyDescent="0.25">
      <c r="A2479" s="16" t="s">
        <v>2000</v>
      </c>
      <c r="B2479" s="16" t="s">
        <v>3250</v>
      </c>
      <c r="C2479" s="16" t="s">
        <v>2178</v>
      </c>
      <c r="D2479" s="16" t="s">
        <v>2179</v>
      </c>
      <c r="F2479" s="16" t="s">
        <v>8324</v>
      </c>
      <c r="G2479" s="16" t="s">
        <v>8325</v>
      </c>
      <c r="H2479" s="241">
        <v>432.108</v>
      </c>
      <c r="I2479" s="241">
        <v>0</v>
      </c>
      <c r="J2479" s="241">
        <v>0</v>
      </c>
      <c r="K2479" s="241">
        <v>0</v>
      </c>
      <c r="L2479" s="241">
        <v>0</v>
      </c>
      <c r="M2479" s="241">
        <v>0</v>
      </c>
      <c r="N2479" s="241">
        <v>0</v>
      </c>
      <c r="O2479" s="241">
        <v>0</v>
      </c>
      <c r="P2479" s="241">
        <v>0</v>
      </c>
      <c r="Q2479" s="232">
        <v>21592.44</v>
      </c>
      <c r="R2479" s="232">
        <v>0</v>
      </c>
      <c r="S2479" s="232">
        <v>0</v>
      </c>
      <c r="T2479" s="232">
        <v>0</v>
      </c>
      <c r="U2479" s="232">
        <v>0</v>
      </c>
      <c r="V2479" s="232">
        <v>0</v>
      </c>
      <c r="W2479" s="232">
        <v>0</v>
      </c>
      <c r="X2479" s="232">
        <v>0</v>
      </c>
      <c r="Y2479" s="232">
        <v>0</v>
      </c>
      <c r="Z2479" s="233">
        <v>45991</v>
      </c>
      <c r="AA2479" s="234">
        <v>432.108</v>
      </c>
      <c r="AB2479" s="232">
        <v>21592.44</v>
      </c>
    </row>
    <row r="2480" spans="1:28" x14ac:dyDescent="0.25">
      <c r="A2480" s="16" t="s">
        <v>2000</v>
      </c>
      <c r="B2480" s="16" t="s">
        <v>3250</v>
      </c>
      <c r="C2480" s="16" t="s">
        <v>2178</v>
      </c>
      <c r="D2480" s="16" t="s">
        <v>2179</v>
      </c>
      <c r="F2480" s="16" t="s">
        <v>8215</v>
      </c>
      <c r="G2480" s="16" t="s">
        <v>8216</v>
      </c>
      <c r="H2480" s="241">
        <v>141.91</v>
      </c>
      <c r="I2480" s="241">
        <v>0</v>
      </c>
      <c r="J2480" s="241">
        <v>0</v>
      </c>
      <c r="K2480" s="241">
        <v>0</v>
      </c>
      <c r="L2480" s="241">
        <v>0</v>
      </c>
      <c r="M2480" s="241">
        <v>0</v>
      </c>
      <c r="N2480" s="241">
        <v>0</v>
      </c>
      <c r="O2480" s="241">
        <v>0</v>
      </c>
      <c r="P2480" s="241">
        <v>0</v>
      </c>
      <c r="Q2480" s="232">
        <v>7091.25</v>
      </c>
      <c r="R2480" s="232">
        <v>0</v>
      </c>
      <c r="S2480" s="232">
        <v>0</v>
      </c>
      <c r="T2480" s="232">
        <v>0</v>
      </c>
      <c r="U2480" s="232">
        <v>0</v>
      </c>
      <c r="V2480" s="232">
        <v>0</v>
      </c>
      <c r="W2480" s="232">
        <v>0</v>
      </c>
      <c r="X2480" s="232">
        <v>0</v>
      </c>
      <c r="Y2480" s="232">
        <v>0</v>
      </c>
      <c r="Z2480" s="233">
        <v>45991</v>
      </c>
      <c r="AA2480" s="234">
        <v>141.91</v>
      </c>
      <c r="AB2480" s="232">
        <v>7091.25</v>
      </c>
    </row>
    <row r="2481" spans="1:28" x14ac:dyDescent="0.25">
      <c r="A2481" s="16" t="s">
        <v>2000</v>
      </c>
      <c r="B2481" s="16" t="s">
        <v>3250</v>
      </c>
      <c r="C2481" s="16" t="s">
        <v>2178</v>
      </c>
      <c r="D2481" s="16" t="s">
        <v>2179</v>
      </c>
      <c r="F2481" s="16" t="s">
        <v>8326</v>
      </c>
      <c r="G2481" s="16" t="s">
        <v>8327</v>
      </c>
      <c r="H2481" s="241">
        <v>56.06</v>
      </c>
      <c r="I2481" s="241">
        <v>0</v>
      </c>
      <c r="J2481" s="241">
        <v>0</v>
      </c>
      <c r="K2481" s="241">
        <v>0</v>
      </c>
      <c r="L2481" s="241">
        <v>0</v>
      </c>
      <c r="M2481" s="241">
        <v>0</v>
      </c>
      <c r="N2481" s="241">
        <v>0</v>
      </c>
      <c r="O2481" s="241">
        <v>0</v>
      </c>
      <c r="P2481" s="241">
        <v>0</v>
      </c>
      <c r="Q2481" s="232">
        <v>2801.32</v>
      </c>
      <c r="R2481" s="232">
        <v>0</v>
      </c>
      <c r="S2481" s="232">
        <v>0</v>
      </c>
      <c r="T2481" s="232">
        <v>0</v>
      </c>
      <c r="U2481" s="232">
        <v>0</v>
      </c>
      <c r="V2481" s="232">
        <v>0</v>
      </c>
      <c r="W2481" s="232">
        <v>0</v>
      </c>
      <c r="X2481" s="232">
        <v>0</v>
      </c>
      <c r="Y2481" s="232">
        <v>0</v>
      </c>
      <c r="Z2481" s="233">
        <v>45991</v>
      </c>
      <c r="AA2481" s="234">
        <v>56.06</v>
      </c>
      <c r="AB2481" s="232">
        <v>2801.32</v>
      </c>
    </row>
    <row r="2482" spans="1:28" x14ac:dyDescent="0.25">
      <c r="A2482" s="16" t="s">
        <v>873</v>
      </c>
      <c r="B2482" s="16" t="s">
        <v>3474</v>
      </c>
      <c r="C2482" s="16" t="s">
        <v>395</v>
      </c>
      <c r="D2482" s="16" t="s">
        <v>396</v>
      </c>
      <c r="F2482" s="16" t="s">
        <v>8180</v>
      </c>
      <c r="G2482" s="16" t="s">
        <v>8181</v>
      </c>
      <c r="H2482" s="241">
        <v>48</v>
      </c>
      <c r="I2482" s="241">
        <v>0</v>
      </c>
      <c r="J2482" s="241">
        <v>4</v>
      </c>
      <c r="K2482" s="241">
        <v>0</v>
      </c>
      <c r="L2482" s="241">
        <v>0</v>
      </c>
      <c r="M2482" s="241">
        <v>0</v>
      </c>
      <c r="N2482" s="241">
        <v>0</v>
      </c>
      <c r="O2482" s="241">
        <v>0</v>
      </c>
      <c r="P2482" s="241">
        <v>0</v>
      </c>
      <c r="Q2482" s="232">
        <v>5289.6</v>
      </c>
      <c r="R2482" s="232">
        <v>0</v>
      </c>
      <c r="S2482" s="232">
        <v>440.8</v>
      </c>
      <c r="T2482" s="232">
        <v>0</v>
      </c>
      <c r="U2482" s="232">
        <v>0</v>
      </c>
      <c r="V2482" s="232">
        <v>0</v>
      </c>
      <c r="W2482" s="232">
        <v>0</v>
      </c>
      <c r="X2482" s="232">
        <v>0</v>
      </c>
      <c r="Y2482" s="232">
        <v>0</v>
      </c>
      <c r="Z2482" s="233">
        <v>45991</v>
      </c>
      <c r="AA2482" s="234">
        <v>52</v>
      </c>
      <c r="AB2482" s="232">
        <v>5730.4000000000005</v>
      </c>
    </row>
    <row r="2483" spans="1:28" x14ac:dyDescent="0.25">
      <c r="A2483" s="16" t="s">
        <v>873</v>
      </c>
      <c r="B2483" s="16" t="s">
        <v>3474</v>
      </c>
      <c r="C2483" s="16" t="s">
        <v>393</v>
      </c>
      <c r="D2483" s="16" t="s">
        <v>394</v>
      </c>
      <c r="F2483" s="16" t="s">
        <v>8180</v>
      </c>
      <c r="G2483" s="16" t="s">
        <v>8181</v>
      </c>
      <c r="H2483" s="241">
        <v>8.4</v>
      </c>
      <c r="I2483" s="241">
        <v>0</v>
      </c>
      <c r="J2483" s="241">
        <v>0</v>
      </c>
      <c r="K2483" s="241">
        <v>0</v>
      </c>
      <c r="L2483" s="241">
        <v>0</v>
      </c>
      <c r="M2483" s="241">
        <v>0</v>
      </c>
      <c r="N2483" s="241">
        <v>0</v>
      </c>
      <c r="O2483" s="241">
        <v>0</v>
      </c>
      <c r="P2483" s="241">
        <v>0</v>
      </c>
      <c r="Q2483" s="232">
        <v>950.29</v>
      </c>
      <c r="R2483" s="232">
        <v>0</v>
      </c>
      <c r="S2483" s="232">
        <v>0</v>
      </c>
      <c r="T2483" s="232">
        <v>0</v>
      </c>
      <c r="U2483" s="232">
        <v>0</v>
      </c>
      <c r="V2483" s="232">
        <v>0</v>
      </c>
      <c r="W2483" s="232">
        <v>0</v>
      </c>
      <c r="X2483" s="232">
        <v>0</v>
      </c>
      <c r="Y2483" s="232">
        <v>0</v>
      </c>
      <c r="Z2483" s="233">
        <v>45991</v>
      </c>
      <c r="AA2483" s="234">
        <v>8.4</v>
      </c>
      <c r="AB2483" s="232">
        <v>950.29</v>
      </c>
    </row>
    <row r="2484" spans="1:28" x14ac:dyDescent="0.25">
      <c r="A2484" s="16" t="s">
        <v>873</v>
      </c>
      <c r="B2484" s="16" t="s">
        <v>3474</v>
      </c>
      <c r="C2484" s="16" t="s">
        <v>390</v>
      </c>
      <c r="D2484" s="16" t="s">
        <v>391</v>
      </c>
      <c r="F2484" s="16" t="s">
        <v>8328</v>
      </c>
      <c r="G2484" s="16" t="s">
        <v>8329</v>
      </c>
      <c r="H2484" s="241">
        <v>93.46</v>
      </c>
      <c r="I2484" s="241">
        <v>0</v>
      </c>
      <c r="J2484" s="241">
        <v>0</v>
      </c>
      <c r="K2484" s="241">
        <v>0</v>
      </c>
      <c r="L2484" s="241">
        <v>0</v>
      </c>
      <c r="M2484" s="241">
        <v>0</v>
      </c>
      <c r="N2484" s="241">
        <v>0</v>
      </c>
      <c r="O2484" s="241">
        <v>0</v>
      </c>
      <c r="P2484" s="241">
        <v>0</v>
      </c>
      <c r="Q2484" s="232">
        <v>4971.12</v>
      </c>
      <c r="R2484" s="232">
        <v>0</v>
      </c>
      <c r="S2484" s="232">
        <v>0</v>
      </c>
      <c r="T2484" s="232">
        <v>0</v>
      </c>
      <c r="U2484" s="232">
        <v>0</v>
      </c>
      <c r="V2484" s="232">
        <v>0</v>
      </c>
      <c r="W2484" s="232">
        <v>0</v>
      </c>
      <c r="X2484" s="232">
        <v>0</v>
      </c>
      <c r="Y2484" s="232">
        <v>0</v>
      </c>
      <c r="Z2484" s="233">
        <v>45991</v>
      </c>
      <c r="AA2484" s="234">
        <v>93.46</v>
      </c>
      <c r="AB2484" s="232">
        <v>4971.12</v>
      </c>
    </row>
    <row r="2485" spans="1:28" x14ac:dyDescent="0.25">
      <c r="A2485" s="16" t="s">
        <v>873</v>
      </c>
      <c r="B2485" s="16" t="s">
        <v>3474</v>
      </c>
      <c r="C2485" s="16" t="s">
        <v>388</v>
      </c>
      <c r="D2485" s="16" t="s">
        <v>389</v>
      </c>
      <c r="F2485" s="16" t="s">
        <v>8180</v>
      </c>
      <c r="G2485" s="16" t="s">
        <v>8181</v>
      </c>
      <c r="H2485" s="241">
        <v>25.2</v>
      </c>
      <c r="I2485" s="241">
        <v>0</v>
      </c>
      <c r="J2485" s="241">
        <v>18.2</v>
      </c>
      <c r="K2485" s="241">
        <v>0</v>
      </c>
      <c r="L2485" s="241">
        <v>0</v>
      </c>
      <c r="M2485" s="241">
        <v>0</v>
      </c>
      <c r="N2485" s="241">
        <v>0</v>
      </c>
      <c r="O2485" s="241">
        <v>0</v>
      </c>
      <c r="P2485" s="241">
        <v>0</v>
      </c>
      <c r="Q2485" s="232">
        <v>2751.33</v>
      </c>
      <c r="R2485" s="232">
        <v>0</v>
      </c>
      <c r="S2485" s="232">
        <v>1987.08</v>
      </c>
      <c r="T2485" s="232">
        <v>0</v>
      </c>
      <c r="U2485" s="232">
        <v>0</v>
      </c>
      <c r="V2485" s="232">
        <v>0</v>
      </c>
      <c r="W2485" s="232">
        <v>0</v>
      </c>
      <c r="X2485" s="232">
        <v>0</v>
      </c>
      <c r="Y2485" s="232">
        <v>0</v>
      </c>
      <c r="Z2485" s="233">
        <v>45991</v>
      </c>
      <c r="AA2485" s="234">
        <v>43.4</v>
      </c>
      <c r="AB2485" s="232">
        <v>4738.41</v>
      </c>
    </row>
    <row r="2486" spans="1:28" x14ac:dyDescent="0.25">
      <c r="A2486" s="16" t="s">
        <v>873</v>
      </c>
      <c r="B2486" s="16" t="s">
        <v>3474</v>
      </c>
      <c r="C2486" s="16" t="s">
        <v>383</v>
      </c>
      <c r="D2486" s="16" t="s">
        <v>384</v>
      </c>
      <c r="F2486" s="16" t="s">
        <v>8330</v>
      </c>
      <c r="G2486" s="16" t="s">
        <v>8331</v>
      </c>
      <c r="H2486" s="241">
        <v>150</v>
      </c>
      <c r="I2486" s="241">
        <v>0</v>
      </c>
      <c r="J2486" s="241">
        <v>0</v>
      </c>
      <c r="K2486" s="241">
        <v>0</v>
      </c>
      <c r="L2486" s="241">
        <v>0</v>
      </c>
      <c r="M2486" s="241">
        <v>0</v>
      </c>
      <c r="N2486" s="241">
        <v>0</v>
      </c>
      <c r="O2486" s="241">
        <v>0</v>
      </c>
      <c r="P2486" s="241">
        <v>0</v>
      </c>
      <c r="Q2486" s="232">
        <v>7795.49</v>
      </c>
      <c r="R2486" s="232">
        <v>0</v>
      </c>
      <c r="S2486" s="232">
        <v>0</v>
      </c>
      <c r="T2486" s="232">
        <v>0</v>
      </c>
      <c r="U2486" s="232">
        <v>0</v>
      </c>
      <c r="V2486" s="232">
        <v>0</v>
      </c>
      <c r="W2486" s="232">
        <v>0</v>
      </c>
      <c r="X2486" s="232">
        <v>0</v>
      </c>
      <c r="Y2486" s="232">
        <v>0</v>
      </c>
      <c r="Z2486" s="233">
        <v>45991</v>
      </c>
      <c r="AA2486" s="234">
        <v>150</v>
      </c>
      <c r="AB2486" s="232">
        <v>7795.49</v>
      </c>
    </row>
    <row r="2487" spans="1:28" x14ac:dyDescent="0.25">
      <c r="A2487" s="16" t="s">
        <v>2000</v>
      </c>
      <c r="B2487" s="16" t="s">
        <v>3250</v>
      </c>
      <c r="C2487" s="16" t="s">
        <v>380</v>
      </c>
      <c r="D2487" s="16" t="s">
        <v>381</v>
      </c>
      <c r="F2487" s="16" t="s">
        <v>8278</v>
      </c>
      <c r="G2487" s="16" t="s">
        <v>8279</v>
      </c>
      <c r="H2487" s="241">
        <v>278.04199999999997</v>
      </c>
      <c r="I2487" s="241">
        <v>0</v>
      </c>
      <c r="J2487" s="241">
        <v>0</v>
      </c>
      <c r="K2487" s="241">
        <v>0</v>
      </c>
      <c r="L2487" s="241">
        <v>0</v>
      </c>
      <c r="M2487" s="241">
        <v>0</v>
      </c>
      <c r="N2487" s="241">
        <v>0</v>
      </c>
      <c r="O2487" s="241">
        <v>0</v>
      </c>
      <c r="P2487" s="241">
        <v>0</v>
      </c>
      <c r="Q2487" s="232">
        <v>15283.97</v>
      </c>
      <c r="R2487" s="232">
        <v>0</v>
      </c>
      <c r="S2487" s="232">
        <v>0</v>
      </c>
      <c r="T2487" s="232">
        <v>0</v>
      </c>
      <c r="U2487" s="232">
        <v>0</v>
      </c>
      <c r="V2487" s="232">
        <v>0</v>
      </c>
      <c r="W2487" s="232">
        <v>0</v>
      </c>
      <c r="X2487" s="232">
        <v>0</v>
      </c>
      <c r="Y2487" s="232">
        <v>0</v>
      </c>
      <c r="Z2487" s="233">
        <v>45991</v>
      </c>
      <c r="AA2487" s="234">
        <v>278.04199999999997</v>
      </c>
      <c r="AB2487" s="232">
        <v>15283.97</v>
      </c>
    </row>
    <row r="2488" spans="1:28" x14ac:dyDescent="0.25">
      <c r="A2488" s="16" t="s">
        <v>2000</v>
      </c>
      <c r="B2488" s="16" t="s">
        <v>3250</v>
      </c>
      <c r="C2488" s="16" t="s">
        <v>380</v>
      </c>
      <c r="D2488" s="16" t="s">
        <v>381</v>
      </c>
      <c r="F2488" s="16" t="s">
        <v>8265</v>
      </c>
      <c r="G2488" s="16" t="s">
        <v>8266</v>
      </c>
      <c r="H2488" s="241">
        <v>93.066000000000003</v>
      </c>
      <c r="I2488" s="241">
        <v>0</v>
      </c>
      <c r="J2488" s="241">
        <v>0</v>
      </c>
      <c r="K2488" s="241">
        <v>0</v>
      </c>
      <c r="L2488" s="241">
        <v>0</v>
      </c>
      <c r="M2488" s="241">
        <v>0</v>
      </c>
      <c r="N2488" s="241">
        <v>0</v>
      </c>
      <c r="O2488" s="241">
        <v>0</v>
      </c>
      <c r="P2488" s="241">
        <v>0</v>
      </c>
      <c r="Q2488" s="232">
        <v>5115.84</v>
      </c>
      <c r="R2488" s="232">
        <v>0</v>
      </c>
      <c r="S2488" s="232">
        <v>0</v>
      </c>
      <c r="T2488" s="232">
        <v>0</v>
      </c>
      <c r="U2488" s="232">
        <v>0</v>
      </c>
      <c r="V2488" s="232">
        <v>0</v>
      </c>
      <c r="W2488" s="232">
        <v>0</v>
      </c>
      <c r="X2488" s="232">
        <v>0</v>
      </c>
      <c r="Y2488" s="232">
        <v>0</v>
      </c>
      <c r="Z2488" s="233">
        <v>45991</v>
      </c>
      <c r="AA2488" s="234">
        <v>93.066000000000003</v>
      </c>
      <c r="AB2488" s="232">
        <v>5115.84</v>
      </c>
    </row>
    <row r="2489" spans="1:28" x14ac:dyDescent="0.25">
      <c r="A2489" s="16" t="s">
        <v>873</v>
      </c>
      <c r="B2489" s="16" t="s">
        <v>3474</v>
      </c>
      <c r="C2489" s="16" t="s">
        <v>380</v>
      </c>
      <c r="D2489" s="16" t="s">
        <v>381</v>
      </c>
      <c r="F2489" s="16" t="s">
        <v>8195</v>
      </c>
      <c r="G2489" s="16" t="s">
        <v>8332</v>
      </c>
      <c r="H2489" s="241">
        <v>132.61000000000001</v>
      </c>
      <c r="I2489" s="241">
        <v>0</v>
      </c>
      <c r="J2489" s="241">
        <v>0</v>
      </c>
      <c r="K2489" s="241">
        <v>0</v>
      </c>
      <c r="L2489" s="241">
        <v>0</v>
      </c>
      <c r="M2489" s="241">
        <v>0</v>
      </c>
      <c r="N2489" s="241">
        <v>0</v>
      </c>
      <c r="O2489" s="241">
        <v>0</v>
      </c>
      <c r="P2489" s="241">
        <v>0</v>
      </c>
      <c r="Q2489" s="232">
        <v>7290.89</v>
      </c>
      <c r="R2489" s="232">
        <v>0</v>
      </c>
      <c r="S2489" s="232">
        <v>0</v>
      </c>
      <c r="T2489" s="232">
        <v>0</v>
      </c>
      <c r="U2489" s="232">
        <v>0</v>
      </c>
      <c r="V2489" s="232">
        <v>0</v>
      </c>
      <c r="W2489" s="232">
        <v>0</v>
      </c>
      <c r="X2489" s="232">
        <v>0</v>
      </c>
      <c r="Y2489" s="232">
        <v>0</v>
      </c>
      <c r="Z2489" s="233">
        <v>45991</v>
      </c>
      <c r="AA2489" s="234">
        <v>132.61000000000001</v>
      </c>
      <c r="AB2489" s="232">
        <v>7290.89</v>
      </c>
    </row>
    <row r="2490" spans="1:28" x14ac:dyDescent="0.25">
      <c r="A2490" s="16" t="s">
        <v>1059</v>
      </c>
      <c r="B2490" s="16" t="s">
        <v>2893</v>
      </c>
      <c r="C2490" s="16" t="s">
        <v>1777</v>
      </c>
      <c r="D2490" s="16" t="s">
        <v>1778</v>
      </c>
      <c r="F2490" s="16" t="s">
        <v>8138</v>
      </c>
      <c r="G2490" s="16" t="s">
        <v>8139</v>
      </c>
      <c r="H2490" s="241">
        <v>50</v>
      </c>
      <c r="I2490" s="241">
        <v>0</v>
      </c>
      <c r="J2490" s="241">
        <v>0</v>
      </c>
      <c r="K2490" s="241">
        <v>0</v>
      </c>
      <c r="L2490" s="241">
        <v>0</v>
      </c>
      <c r="M2490" s="241">
        <v>0</v>
      </c>
      <c r="N2490" s="241">
        <v>0</v>
      </c>
      <c r="O2490" s="241">
        <v>0</v>
      </c>
      <c r="P2490" s="241">
        <v>0</v>
      </c>
      <c r="Q2490" s="232">
        <v>9316.5</v>
      </c>
      <c r="R2490" s="232">
        <v>0</v>
      </c>
      <c r="S2490" s="232">
        <v>0</v>
      </c>
      <c r="T2490" s="232">
        <v>0</v>
      </c>
      <c r="U2490" s="232">
        <v>0</v>
      </c>
      <c r="V2490" s="232">
        <v>0</v>
      </c>
      <c r="W2490" s="232">
        <v>0</v>
      </c>
      <c r="X2490" s="232">
        <v>0</v>
      </c>
      <c r="Y2490" s="232">
        <v>0</v>
      </c>
      <c r="Z2490" s="233">
        <v>45991</v>
      </c>
      <c r="AA2490" s="234">
        <v>50</v>
      </c>
      <c r="AB2490" s="232">
        <v>9316.5</v>
      </c>
    </row>
    <row r="2491" spans="1:28" x14ac:dyDescent="0.25">
      <c r="A2491" s="16" t="s">
        <v>1059</v>
      </c>
      <c r="B2491" s="16" t="s">
        <v>2893</v>
      </c>
      <c r="C2491" s="16" t="s">
        <v>3163</v>
      </c>
      <c r="D2491" s="16" t="s">
        <v>2856</v>
      </c>
      <c r="F2491" s="16" t="s">
        <v>8138</v>
      </c>
      <c r="G2491" s="16" t="s">
        <v>8139</v>
      </c>
      <c r="H2491" s="241">
        <v>2.8</v>
      </c>
      <c r="I2491" s="241">
        <v>0</v>
      </c>
      <c r="J2491" s="241">
        <v>0</v>
      </c>
      <c r="K2491" s="241">
        <v>0</v>
      </c>
      <c r="L2491" s="241">
        <v>0</v>
      </c>
      <c r="M2491" s="241">
        <v>0</v>
      </c>
      <c r="N2491" s="241">
        <v>0</v>
      </c>
      <c r="O2491" s="241">
        <v>0</v>
      </c>
      <c r="P2491" s="241">
        <v>0</v>
      </c>
      <c r="Q2491" s="232">
        <v>1442.22</v>
      </c>
      <c r="R2491" s="232">
        <v>0</v>
      </c>
      <c r="S2491" s="232">
        <v>0</v>
      </c>
      <c r="T2491" s="232">
        <v>0</v>
      </c>
      <c r="U2491" s="232">
        <v>0</v>
      </c>
      <c r="V2491" s="232">
        <v>0</v>
      </c>
      <c r="W2491" s="232">
        <v>0</v>
      </c>
      <c r="X2491" s="232">
        <v>0</v>
      </c>
      <c r="Y2491" s="232">
        <v>0</v>
      </c>
      <c r="Z2491" s="233">
        <v>45991</v>
      </c>
      <c r="AA2491" s="234">
        <v>2.8</v>
      </c>
      <c r="AB2491" s="232">
        <v>1442.22</v>
      </c>
    </row>
    <row r="2492" spans="1:28" x14ac:dyDescent="0.25">
      <c r="A2492" s="16" t="s">
        <v>2253</v>
      </c>
      <c r="B2492" s="16" t="s">
        <v>3348</v>
      </c>
      <c r="C2492" s="16" t="s">
        <v>2535</v>
      </c>
      <c r="D2492" s="16" t="s">
        <v>2536</v>
      </c>
      <c r="F2492" s="16" t="s">
        <v>8176</v>
      </c>
      <c r="G2492" s="16" t="s">
        <v>8177</v>
      </c>
      <c r="H2492" s="241">
        <v>3.9</v>
      </c>
      <c r="I2492" s="241">
        <v>0</v>
      </c>
      <c r="J2492" s="241">
        <v>0</v>
      </c>
      <c r="K2492" s="241">
        <v>0</v>
      </c>
      <c r="L2492" s="241">
        <v>0</v>
      </c>
      <c r="M2492" s="241">
        <v>0</v>
      </c>
      <c r="N2492" s="241">
        <v>0</v>
      </c>
      <c r="O2492" s="241">
        <v>0</v>
      </c>
      <c r="P2492" s="241">
        <v>0</v>
      </c>
      <c r="Q2492" s="232">
        <v>320.66000000000003</v>
      </c>
      <c r="R2492" s="232">
        <v>0</v>
      </c>
      <c r="S2492" s="232">
        <v>0</v>
      </c>
      <c r="T2492" s="232">
        <v>0</v>
      </c>
      <c r="U2492" s="232">
        <v>0</v>
      </c>
      <c r="V2492" s="232">
        <v>0</v>
      </c>
      <c r="W2492" s="232">
        <v>0</v>
      </c>
      <c r="X2492" s="232">
        <v>0</v>
      </c>
      <c r="Y2492" s="232">
        <v>0</v>
      </c>
      <c r="Z2492" s="233">
        <v>45991</v>
      </c>
      <c r="AA2492" s="234">
        <v>3.9</v>
      </c>
      <c r="AB2492" s="232">
        <v>320.66000000000003</v>
      </c>
    </row>
    <row r="2493" spans="1:28" x14ac:dyDescent="0.25">
      <c r="A2493" s="16" t="s">
        <v>2253</v>
      </c>
      <c r="B2493" s="16" t="s">
        <v>3348</v>
      </c>
      <c r="C2493" s="16" t="s">
        <v>2532</v>
      </c>
      <c r="D2493" s="16" t="s">
        <v>2533</v>
      </c>
      <c r="F2493" s="16" t="s">
        <v>8176</v>
      </c>
      <c r="G2493" s="16" t="s">
        <v>8177</v>
      </c>
      <c r="H2493" s="241">
        <v>68.900000000000006</v>
      </c>
      <c r="I2493" s="241">
        <v>0</v>
      </c>
      <c r="J2493" s="241">
        <v>0</v>
      </c>
      <c r="K2493" s="241">
        <v>0</v>
      </c>
      <c r="L2493" s="241">
        <v>0</v>
      </c>
      <c r="M2493" s="241">
        <v>0</v>
      </c>
      <c r="N2493" s="241">
        <v>0</v>
      </c>
      <c r="O2493" s="241">
        <v>0</v>
      </c>
      <c r="P2493" s="241">
        <v>0</v>
      </c>
      <c r="Q2493" s="232">
        <v>5967.43</v>
      </c>
      <c r="R2493" s="232">
        <v>0</v>
      </c>
      <c r="S2493" s="232">
        <v>0</v>
      </c>
      <c r="T2493" s="232">
        <v>0</v>
      </c>
      <c r="U2493" s="232">
        <v>0</v>
      </c>
      <c r="V2493" s="232">
        <v>0</v>
      </c>
      <c r="W2493" s="232">
        <v>0</v>
      </c>
      <c r="X2493" s="232">
        <v>0</v>
      </c>
      <c r="Y2493" s="232">
        <v>0</v>
      </c>
      <c r="Z2493" s="233">
        <v>45991</v>
      </c>
      <c r="AA2493" s="234">
        <v>68.900000000000006</v>
      </c>
      <c r="AB2493" s="232">
        <v>5967.43</v>
      </c>
    </row>
    <row r="2494" spans="1:28" x14ac:dyDescent="0.25">
      <c r="A2494" s="16" t="s">
        <v>2253</v>
      </c>
      <c r="B2494" s="16" t="s">
        <v>3348</v>
      </c>
      <c r="C2494" s="16" t="s">
        <v>2529</v>
      </c>
      <c r="D2494" s="16" t="s">
        <v>2530</v>
      </c>
      <c r="F2494" s="16" t="s">
        <v>8176</v>
      </c>
      <c r="G2494" s="16" t="s">
        <v>8177</v>
      </c>
      <c r="H2494" s="241">
        <v>6.5</v>
      </c>
      <c r="I2494" s="241">
        <v>0</v>
      </c>
      <c r="J2494" s="241">
        <v>0</v>
      </c>
      <c r="K2494" s="241">
        <v>0</v>
      </c>
      <c r="L2494" s="241">
        <v>0</v>
      </c>
      <c r="M2494" s="241">
        <v>0</v>
      </c>
      <c r="N2494" s="241">
        <v>0</v>
      </c>
      <c r="O2494" s="241">
        <v>0</v>
      </c>
      <c r="P2494" s="241">
        <v>0</v>
      </c>
      <c r="Q2494" s="232">
        <v>496.4</v>
      </c>
      <c r="R2494" s="232">
        <v>0</v>
      </c>
      <c r="S2494" s="232">
        <v>0</v>
      </c>
      <c r="T2494" s="232">
        <v>0</v>
      </c>
      <c r="U2494" s="232">
        <v>0</v>
      </c>
      <c r="V2494" s="232">
        <v>0</v>
      </c>
      <c r="W2494" s="232">
        <v>0</v>
      </c>
      <c r="X2494" s="232">
        <v>0</v>
      </c>
      <c r="Y2494" s="232">
        <v>0</v>
      </c>
      <c r="Z2494" s="233">
        <v>45991</v>
      </c>
      <c r="AA2494" s="234">
        <v>6.5</v>
      </c>
      <c r="AB2494" s="232">
        <v>496.4</v>
      </c>
    </row>
    <row r="2495" spans="1:28" x14ac:dyDescent="0.25">
      <c r="A2495" s="16" t="s">
        <v>2253</v>
      </c>
      <c r="B2495" s="16" t="s">
        <v>3348</v>
      </c>
      <c r="C2495" s="16" t="s">
        <v>2526</v>
      </c>
      <c r="D2495" s="16" t="s">
        <v>2527</v>
      </c>
      <c r="F2495" s="16" t="s">
        <v>8176</v>
      </c>
      <c r="G2495" s="16" t="s">
        <v>8177</v>
      </c>
      <c r="H2495" s="241">
        <v>87.6</v>
      </c>
      <c r="I2495" s="241">
        <v>0</v>
      </c>
      <c r="J2495" s="241">
        <v>0</v>
      </c>
      <c r="K2495" s="241">
        <v>0</v>
      </c>
      <c r="L2495" s="241">
        <v>0</v>
      </c>
      <c r="M2495" s="241">
        <v>0</v>
      </c>
      <c r="N2495" s="241">
        <v>0</v>
      </c>
      <c r="O2495" s="241">
        <v>0</v>
      </c>
      <c r="P2495" s="241">
        <v>0</v>
      </c>
      <c r="Q2495" s="232">
        <v>7956.7</v>
      </c>
      <c r="R2495" s="232">
        <v>0</v>
      </c>
      <c r="S2495" s="232">
        <v>0</v>
      </c>
      <c r="T2495" s="232">
        <v>0</v>
      </c>
      <c r="U2495" s="232">
        <v>0</v>
      </c>
      <c r="V2495" s="232">
        <v>0</v>
      </c>
      <c r="W2495" s="232">
        <v>0</v>
      </c>
      <c r="X2495" s="232">
        <v>0</v>
      </c>
      <c r="Y2495" s="232">
        <v>0</v>
      </c>
      <c r="Z2495" s="233">
        <v>45991</v>
      </c>
      <c r="AA2495" s="234">
        <v>87.6</v>
      </c>
      <c r="AB2495" s="232">
        <v>7956.7</v>
      </c>
    </row>
    <row r="2496" spans="1:28" x14ac:dyDescent="0.25">
      <c r="A2496" s="16" t="s">
        <v>2253</v>
      </c>
      <c r="B2496" s="16" t="s">
        <v>3348</v>
      </c>
      <c r="C2496" s="16" t="s">
        <v>2523</v>
      </c>
      <c r="D2496" s="16" t="s">
        <v>2343</v>
      </c>
      <c r="H2496" s="241">
        <v>0</v>
      </c>
      <c r="I2496" s="241">
        <v>0</v>
      </c>
      <c r="J2496" s="241">
        <v>26.6</v>
      </c>
      <c r="K2496" s="241">
        <v>0</v>
      </c>
      <c r="L2496" s="241">
        <v>0</v>
      </c>
      <c r="M2496" s="241">
        <v>0</v>
      </c>
      <c r="N2496" s="241">
        <v>0</v>
      </c>
      <c r="O2496" s="241">
        <v>0</v>
      </c>
      <c r="P2496" s="241">
        <v>0</v>
      </c>
      <c r="Q2496" s="232">
        <v>0</v>
      </c>
      <c r="R2496" s="232">
        <v>0</v>
      </c>
      <c r="S2496" s="232">
        <v>2807.1</v>
      </c>
      <c r="T2496" s="232">
        <v>0</v>
      </c>
      <c r="U2496" s="232">
        <v>0</v>
      </c>
      <c r="V2496" s="232">
        <v>0</v>
      </c>
      <c r="W2496" s="232">
        <v>0</v>
      </c>
      <c r="X2496" s="232">
        <v>0</v>
      </c>
      <c r="Y2496" s="232">
        <v>0</v>
      </c>
      <c r="Z2496" s="233">
        <v>45991</v>
      </c>
      <c r="AA2496" s="234">
        <v>26.6</v>
      </c>
      <c r="AB2496" s="232">
        <v>2807.1</v>
      </c>
    </row>
    <row r="2497" spans="1:28" x14ac:dyDescent="0.25">
      <c r="A2497" s="16" t="s">
        <v>2253</v>
      </c>
      <c r="B2497" s="16" t="s">
        <v>3348</v>
      </c>
      <c r="C2497" s="16" t="s">
        <v>2523</v>
      </c>
      <c r="D2497" s="16" t="s">
        <v>2343</v>
      </c>
      <c r="F2497" s="16" t="s">
        <v>8176</v>
      </c>
      <c r="G2497" s="16" t="s">
        <v>8177</v>
      </c>
      <c r="H2497" s="241">
        <v>91</v>
      </c>
      <c r="I2497" s="241">
        <v>0</v>
      </c>
      <c r="J2497" s="241">
        <v>0</v>
      </c>
      <c r="K2497" s="241">
        <v>0</v>
      </c>
      <c r="L2497" s="241">
        <v>0</v>
      </c>
      <c r="M2497" s="241">
        <v>0</v>
      </c>
      <c r="N2497" s="241">
        <v>0</v>
      </c>
      <c r="O2497" s="241">
        <v>0</v>
      </c>
      <c r="P2497" s="241">
        <v>0</v>
      </c>
      <c r="Q2497" s="232">
        <v>9603.2099999999991</v>
      </c>
      <c r="R2497" s="232">
        <v>0</v>
      </c>
      <c r="S2497" s="232">
        <v>0</v>
      </c>
      <c r="T2497" s="232">
        <v>0</v>
      </c>
      <c r="U2497" s="232">
        <v>0</v>
      </c>
      <c r="V2497" s="232">
        <v>0</v>
      </c>
      <c r="W2497" s="232">
        <v>0</v>
      </c>
      <c r="X2497" s="232">
        <v>0</v>
      </c>
      <c r="Y2497" s="232">
        <v>0</v>
      </c>
      <c r="Z2497" s="233">
        <v>45991</v>
      </c>
      <c r="AA2497" s="234">
        <v>91</v>
      </c>
      <c r="AB2497" s="232">
        <v>9603.2099999999991</v>
      </c>
    </row>
    <row r="2498" spans="1:28" x14ac:dyDescent="0.25">
      <c r="A2498" s="16" t="s">
        <v>2253</v>
      </c>
      <c r="B2498" s="16" t="s">
        <v>3348</v>
      </c>
      <c r="C2498" s="16" t="s">
        <v>2520</v>
      </c>
      <c r="D2498" s="16" t="s">
        <v>2521</v>
      </c>
      <c r="F2498" s="16" t="s">
        <v>8176</v>
      </c>
      <c r="G2498" s="16" t="s">
        <v>8177</v>
      </c>
      <c r="H2498" s="241">
        <v>56.012</v>
      </c>
      <c r="I2498" s="241">
        <v>0</v>
      </c>
      <c r="J2498" s="241">
        <v>0</v>
      </c>
      <c r="K2498" s="241">
        <v>0</v>
      </c>
      <c r="L2498" s="241">
        <v>0</v>
      </c>
      <c r="M2498" s="241">
        <v>0</v>
      </c>
      <c r="N2498" s="241">
        <v>0</v>
      </c>
      <c r="O2498" s="241">
        <v>0</v>
      </c>
      <c r="P2498" s="241">
        <v>0</v>
      </c>
      <c r="Q2498" s="232">
        <v>4570.58</v>
      </c>
      <c r="R2498" s="232">
        <v>0</v>
      </c>
      <c r="S2498" s="232">
        <v>0</v>
      </c>
      <c r="T2498" s="232">
        <v>0</v>
      </c>
      <c r="U2498" s="232">
        <v>0</v>
      </c>
      <c r="V2498" s="232">
        <v>0</v>
      </c>
      <c r="W2498" s="232">
        <v>0</v>
      </c>
      <c r="X2498" s="232">
        <v>0</v>
      </c>
      <c r="Y2498" s="232">
        <v>0</v>
      </c>
      <c r="Z2498" s="233">
        <v>45991</v>
      </c>
      <c r="AA2498" s="234">
        <v>56.012</v>
      </c>
      <c r="AB2498" s="232">
        <v>4570.58</v>
      </c>
    </row>
    <row r="2499" spans="1:28" x14ac:dyDescent="0.25">
      <c r="A2499" s="16" t="s">
        <v>2253</v>
      </c>
      <c r="B2499" s="16" t="s">
        <v>3348</v>
      </c>
      <c r="C2499" s="16" t="s">
        <v>2517</v>
      </c>
      <c r="D2499" s="16" t="s">
        <v>2518</v>
      </c>
      <c r="F2499" t="s">
        <v>8176</v>
      </c>
      <c r="G2499" t="s">
        <v>8177</v>
      </c>
      <c r="H2499" s="241">
        <v>93.8</v>
      </c>
      <c r="I2499" s="241">
        <v>0</v>
      </c>
      <c r="J2499" s="241">
        <v>0</v>
      </c>
      <c r="K2499" s="241">
        <v>0</v>
      </c>
      <c r="L2499" s="241">
        <v>0</v>
      </c>
      <c r="M2499" s="241">
        <v>0</v>
      </c>
      <c r="N2499" s="241">
        <v>0</v>
      </c>
      <c r="O2499" s="241">
        <v>0</v>
      </c>
      <c r="P2499" s="241">
        <v>0</v>
      </c>
      <c r="Q2499" s="232">
        <v>9251.49</v>
      </c>
      <c r="R2499" s="232">
        <v>0</v>
      </c>
      <c r="S2499" s="232">
        <v>0</v>
      </c>
      <c r="T2499" s="232">
        <v>0</v>
      </c>
      <c r="U2499" s="232">
        <v>0</v>
      </c>
      <c r="V2499" s="232">
        <v>0</v>
      </c>
      <c r="W2499" s="232">
        <v>0</v>
      </c>
      <c r="X2499" s="232">
        <v>0</v>
      </c>
      <c r="Y2499" s="232">
        <v>0</v>
      </c>
      <c r="Z2499" s="233">
        <v>45991</v>
      </c>
      <c r="AA2499" s="234">
        <v>93.8</v>
      </c>
      <c r="AB2499" s="232">
        <v>9251.49</v>
      </c>
    </row>
    <row r="2500" spans="1:28" x14ac:dyDescent="0.25">
      <c r="A2500" s="16" t="s">
        <v>2253</v>
      </c>
      <c r="B2500" s="16" t="s">
        <v>3348</v>
      </c>
      <c r="C2500" s="16" t="s">
        <v>2509</v>
      </c>
      <c r="D2500" s="16" t="s">
        <v>2510</v>
      </c>
      <c r="F2500" s="16" t="s">
        <v>8176</v>
      </c>
      <c r="G2500" s="16" t="s">
        <v>8177</v>
      </c>
      <c r="H2500" s="241">
        <v>131.32</v>
      </c>
      <c r="I2500" s="241">
        <v>0</v>
      </c>
      <c r="J2500" s="241">
        <v>0</v>
      </c>
      <c r="K2500" s="241">
        <v>0</v>
      </c>
      <c r="L2500" s="241">
        <v>0</v>
      </c>
      <c r="M2500" s="241">
        <v>0</v>
      </c>
      <c r="N2500" s="241">
        <v>0</v>
      </c>
      <c r="O2500" s="241">
        <v>0</v>
      </c>
      <c r="P2500" s="241">
        <v>0</v>
      </c>
      <c r="Q2500" s="232">
        <v>42717.09</v>
      </c>
      <c r="R2500" s="232">
        <v>0</v>
      </c>
      <c r="S2500" s="232">
        <v>0</v>
      </c>
      <c r="T2500" s="232">
        <v>0</v>
      </c>
      <c r="U2500" s="232">
        <v>0</v>
      </c>
      <c r="V2500" s="232">
        <v>0</v>
      </c>
      <c r="W2500" s="232">
        <v>0</v>
      </c>
      <c r="X2500" s="232">
        <v>0</v>
      </c>
      <c r="Y2500" s="232">
        <v>0</v>
      </c>
      <c r="Z2500" s="233">
        <v>45991</v>
      </c>
      <c r="AA2500" s="234">
        <v>131.32</v>
      </c>
      <c r="AB2500" s="232">
        <v>42717.09</v>
      </c>
    </row>
    <row r="2501" spans="1:28" x14ac:dyDescent="0.25">
      <c r="A2501" s="16" t="s">
        <v>2253</v>
      </c>
      <c r="B2501" s="16" t="s">
        <v>3348</v>
      </c>
      <c r="C2501" s="16" t="s">
        <v>2506</v>
      </c>
      <c r="D2501" s="16" t="s">
        <v>2507</v>
      </c>
      <c r="F2501" s="16" t="s">
        <v>8176</v>
      </c>
      <c r="G2501" s="16" t="s">
        <v>8177</v>
      </c>
      <c r="H2501" s="241">
        <v>40.299999999999997</v>
      </c>
      <c r="I2501" s="241">
        <v>0</v>
      </c>
      <c r="J2501" s="241">
        <v>0</v>
      </c>
      <c r="K2501" s="241">
        <v>0</v>
      </c>
      <c r="L2501" s="241">
        <v>0</v>
      </c>
      <c r="M2501" s="241">
        <v>0</v>
      </c>
      <c r="N2501" s="241">
        <v>0</v>
      </c>
      <c r="O2501" s="241">
        <v>0</v>
      </c>
      <c r="P2501" s="241">
        <v>0</v>
      </c>
      <c r="Q2501" s="232">
        <v>2944.73</v>
      </c>
      <c r="R2501" s="232">
        <v>0</v>
      </c>
      <c r="S2501" s="232">
        <v>0</v>
      </c>
      <c r="T2501" s="232">
        <v>0</v>
      </c>
      <c r="U2501" s="232">
        <v>0</v>
      </c>
      <c r="V2501" s="232">
        <v>0</v>
      </c>
      <c r="W2501" s="232">
        <v>0</v>
      </c>
      <c r="X2501" s="232">
        <v>0</v>
      </c>
      <c r="Y2501" s="232">
        <v>0</v>
      </c>
      <c r="Z2501" s="233">
        <v>45991</v>
      </c>
      <c r="AA2501" s="234">
        <v>40.299999999999997</v>
      </c>
      <c r="AB2501" s="232">
        <v>2944.73</v>
      </c>
    </row>
    <row r="2502" spans="1:28" x14ac:dyDescent="0.25">
      <c r="A2502" s="16" t="s">
        <v>2253</v>
      </c>
      <c r="B2502" s="16" t="s">
        <v>3348</v>
      </c>
      <c r="C2502" s="16" t="s">
        <v>2503</v>
      </c>
      <c r="D2502" s="16" t="s">
        <v>2504</v>
      </c>
      <c r="F2502" s="16" t="s">
        <v>8176</v>
      </c>
      <c r="G2502" s="16" t="s">
        <v>8177</v>
      </c>
      <c r="H2502" s="241">
        <v>152.6</v>
      </c>
      <c r="I2502" s="241">
        <v>0</v>
      </c>
      <c r="J2502" s="241">
        <v>26.6</v>
      </c>
      <c r="K2502" s="241">
        <v>0</v>
      </c>
      <c r="L2502" s="241">
        <v>0</v>
      </c>
      <c r="M2502" s="241">
        <v>0</v>
      </c>
      <c r="N2502" s="241">
        <v>0</v>
      </c>
      <c r="O2502" s="241">
        <v>0</v>
      </c>
      <c r="P2502" s="241">
        <v>0</v>
      </c>
      <c r="Q2502" s="232">
        <v>13875.93</v>
      </c>
      <c r="R2502" s="232">
        <v>0</v>
      </c>
      <c r="S2502" s="232">
        <v>2418.7399999999998</v>
      </c>
      <c r="T2502" s="232">
        <v>0</v>
      </c>
      <c r="U2502" s="232">
        <v>0</v>
      </c>
      <c r="V2502" s="232">
        <v>0</v>
      </c>
      <c r="W2502" s="232">
        <v>0</v>
      </c>
      <c r="X2502" s="232">
        <v>0</v>
      </c>
      <c r="Y2502" s="232">
        <v>0</v>
      </c>
      <c r="Z2502" s="233">
        <v>45991</v>
      </c>
      <c r="AA2502" s="234">
        <v>179.2</v>
      </c>
      <c r="AB2502" s="232">
        <v>16294.67</v>
      </c>
    </row>
    <row r="2503" spans="1:28" x14ac:dyDescent="0.25">
      <c r="A2503" s="16" t="s">
        <v>2253</v>
      </c>
      <c r="B2503" s="16" t="s">
        <v>3348</v>
      </c>
      <c r="C2503" s="16" t="s">
        <v>2500</v>
      </c>
      <c r="D2503" s="16" t="s">
        <v>2501</v>
      </c>
      <c r="F2503" s="16" t="s">
        <v>8176</v>
      </c>
      <c r="G2503" s="16" t="s">
        <v>8177</v>
      </c>
      <c r="H2503" s="241">
        <v>18.899999999999999</v>
      </c>
      <c r="I2503" s="241">
        <v>0</v>
      </c>
      <c r="J2503" s="241">
        <v>0</v>
      </c>
      <c r="K2503" s="241">
        <v>0</v>
      </c>
      <c r="L2503" s="241">
        <v>0</v>
      </c>
      <c r="M2503" s="241">
        <v>0</v>
      </c>
      <c r="N2503" s="241">
        <v>0</v>
      </c>
      <c r="O2503" s="241">
        <v>0</v>
      </c>
      <c r="P2503" s="241">
        <v>0</v>
      </c>
      <c r="Q2503" s="232">
        <v>1231.33</v>
      </c>
      <c r="R2503" s="232">
        <v>0</v>
      </c>
      <c r="S2503" s="232">
        <v>0</v>
      </c>
      <c r="T2503" s="232">
        <v>0</v>
      </c>
      <c r="U2503" s="232">
        <v>0</v>
      </c>
      <c r="V2503" s="232">
        <v>0</v>
      </c>
      <c r="W2503" s="232">
        <v>0</v>
      </c>
      <c r="X2503" s="232">
        <v>0</v>
      </c>
      <c r="Y2503" s="232">
        <v>0</v>
      </c>
      <c r="Z2503" s="233">
        <v>45991</v>
      </c>
      <c r="AA2503" s="234">
        <v>18.899999999999999</v>
      </c>
      <c r="AB2503" s="232">
        <v>1231.33</v>
      </c>
    </row>
    <row r="2504" spans="1:28" x14ac:dyDescent="0.25">
      <c r="A2504" s="16" t="s">
        <v>2253</v>
      </c>
      <c r="B2504" s="16" t="s">
        <v>3348</v>
      </c>
      <c r="C2504" s="16" t="s">
        <v>2495</v>
      </c>
      <c r="D2504" s="16" t="s">
        <v>2496</v>
      </c>
      <c r="F2504" s="16" t="s">
        <v>8176</v>
      </c>
      <c r="G2504" s="16" t="s">
        <v>8177</v>
      </c>
      <c r="H2504" s="241">
        <v>11.2</v>
      </c>
      <c r="I2504" s="241">
        <v>0</v>
      </c>
      <c r="J2504" s="241">
        <v>0</v>
      </c>
      <c r="K2504" s="241">
        <v>0</v>
      </c>
      <c r="L2504" s="241">
        <v>0</v>
      </c>
      <c r="M2504" s="241">
        <v>0</v>
      </c>
      <c r="N2504" s="241">
        <v>0</v>
      </c>
      <c r="O2504" s="241">
        <v>0</v>
      </c>
      <c r="P2504" s="241">
        <v>0</v>
      </c>
      <c r="Q2504" s="232">
        <v>1088.6400000000001</v>
      </c>
      <c r="R2504" s="232">
        <v>0</v>
      </c>
      <c r="S2504" s="232">
        <v>0</v>
      </c>
      <c r="T2504" s="232">
        <v>0</v>
      </c>
      <c r="U2504" s="232">
        <v>0</v>
      </c>
      <c r="V2504" s="232">
        <v>0</v>
      </c>
      <c r="W2504" s="232">
        <v>0</v>
      </c>
      <c r="X2504" s="232">
        <v>0</v>
      </c>
      <c r="Y2504" s="232">
        <v>0</v>
      </c>
      <c r="Z2504" s="233">
        <v>45991</v>
      </c>
      <c r="AA2504" s="234">
        <v>11.2</v>
      </c>
      <c r="AB2504" s="232">
        <v>1088.6400000000001</v>
      </c>
    </row>
    <row r="2505" spans="1:28" x14ac:dyDescent="0.25">
      <c r="A2505" s="16" t="s">
        <v>2253</v>
      </c>
      <c r="B2505" s="16" t="s">
        <v>3348</v>
      </c>
      <c r="C2505" s="16" t="s">
        <v>2489</v>
      </c>
      <c r="D2505" s="16" t="s">
        <v>2490</v>
      </c>
      <c r="F2505" s="16" t="s">
        <v>8176</v>
      </c>
      <c r="G2505" s="16" t="s">
        <v>8177</v>
      </c>
      <c r="H2505" s="241">
        <v>51.8</v>
      </c>
      <c r="I2505" s="241">
        <v>0</v>
      </c>
      <c r="J2505" s="241">
        <v>0</v>
      </c>
      <c r="K2505" s="241">
        <v>0</v>
      </c>
      <c r="L2505" s="241">
        <v>0</v>
      </c>
      <c r="M2505" s="241">
        <v>0</v>
      </c>
      <c r="N2505" s="241">
        <v>0</v>
      </c>
      <c r="O2505" s="241">
        <v>0</v>
      </c>
      <c r="P2505" s="241">
        <v>0</v>
      </c>
      <c r="Q2505" s="232">
        <v>5065.5200000000004</v>
      </c>
      <c r="R2505" s="232">
        <v>0</v>
      </c>
      <c r="S2505" s="232">
        <v>0</v>
      </c>
      <c r="T2505" s="232">
        <v>0</v>
      </c>
      <c r="U2505" s="232">
        <v>0</v>
      </c>
      <c r="V2505" s="232">
        <v>0</v>
      </c>
      <c r="W2505" s="232">
        <v>0</v>
      </c>
      <c r="X2505" s="232">
        <v>0</v>
      </c>
      <c r="Y2505" s="232">
        <v>0</v>
      </c>
      <c r="Z2505" s="233">
        <v>45991</v>
      </c>
      <c r="AA2505" s="234">
        <v>51.8</v>
      </c>
      <c r="AB2505" s="232">
        <v>5065.5200000000004</v>
      </c>
    </row>
    <row r="2506" spans="1:28" x14ac:dyDescent="0.25">
      <c r="A2506" s="16" t="s">
        <v>2253</v>
      </c>
      <c r="B2506" s="16" t="s">
        <v>3348</v>
      </c>
      <c r="C2506" s="16" t="s">
        <v>2486</v>
      </c>
      <c r="D2506" s="16" t="s">
        <v>2487</v>
      </c>
      <c r="F2506" s="16" t="s">
        <v>8176</v>
      </c>
      <c r="G2506" s="16" t="s">
        <v>8177</v>
      </c>
      <c r="H2506" s="241">
        <v>41</v>
      </c>
      <c r="I2506" s="241">
        <v>0</v>
      </c>
      <c r="J2506" s="241">
        <v>0</v>
      </c>
      <c r="K2506" s="241">
        <v>0</v>
      </c>
      <c r="L2506" s="241">
        <v>0</v>
      </c>
      <c r="M2506" s="241">
        <v>0</v>
      </c>
      <c r="N2506" s="241">
        <v>0</v>
      </c>
      <c r="O2506" s="241">
        <v>0</v>
      </c>
      <c r="P2506" s="241">
        <v>0</v>
      </c>
      <c r="Q2506" s="232">
        <v>4081.14</v>
      </c>
      <c r="R2506" s="232">
        <v>0</v>
      </c>
      <c r="S2506" s="232">
        <v>0</v>
      </c>
      <c r="T2506" s="232">
        <v>0</v>
      </c>
      <c r="U2506" s="232">
        <v>0</v>
      </c>
      <c r="V2506" s="232">
        <v>0</v>
      </c>
      <c r="W2506" s="232">
        <v>0</v>
      </c>
      <c r="X2506" s="232">
        <v>0</v>
      </c>
      <c r="Y2506" s="232">
        <v>0</v>
      </c>
      <c r="Z2506" s="233">
        <v>45991</v>
      </c>
      <c r="AA2506" s="234">
        <v>41</v>
      </c>
      <c r="AB2506" s="232">
        <v>4081.14</v>
      </c>
    </row>
    <row r="2507" spans="1:28" x14ac:dyDescent="0.25">
      <c r="A2507" s="16" t="s">
        <v>2253</v>
      </c>
      <c r="B2507" s="16" t="s">
        <v>3348</v>
      </c>
      <c r="C2507" s="16" t="s">
        <v>2478</v>
      </c>
      <c r="D2507" s="16" t="s">
        <v>2479</v>
      </c>
      <c r="F2507" s="16" t="s">
        <v>8176</v>
      </c>
      <c r="G2507" s="16" t="s">
        <v>8177</v>
      </c>
      <c r="H2507" s="241">
        <v>35</v>
      </c>
      <c r="I2507" s="241">
        <v>0</v>
      </c>
      <c r="J2507" s="241">
        <v>0</v>
      </c>
      <c r="K2507" s="241">
        <v>0</v>
      </c>
      <c r="L2507" s="241">
        <v>0</v>
      </c>
      <c r="M2507" s="241">
        <v>0</v>
      </c>
      <c r="N2507" s="241">
        <v>0</v>
      </c>
      <c r="O2507" s="241">
        <v>0</v>
      </c>
      <c r="P2507" s="241">
        <v>0</v>
      </c>
      <c r="Q2507" s="232">
        <v>3045.69</v>
      </c>
      <c r="R2507" s="232">
        <v>0</v>
      </c>
      <c r="S2507" s="232">
        <v>0</v>
      </c>
      <c r="T2507" s="232">
        <v>0</v>
      </c>
      <c r="U2507" s="232">
        <v>0</v>
      </c>
      <c r="V2507" s="232">
        <v>0</v>
      </c>
      <c r="W2507" s="232">
        <v>0</v>
      </c>
      <c r="X2507" s="232">
        <v>0</v>
      </c>
      <c r="Y2507" s="232">
        <v>0</v>
      </c>
      <c r="Z2507" s="233">
        <v>45991</v>
      </c>
      <c r="AA2507" s="234">
        <v>35</v>
      </c>
      <c r="AB2507" s="232">
        <v>3045.69</v>
      </c>
    </row>
    <row r="2508" spans="1:28" x14ac:dyDescent="0.25">
      <c r="A2508" s="16" t="s">
        <v>2253</v>
      </c>
      <c r="B2508" s="16" t="s">
        <v>3348</v>
      </c>
      <c r="C2508" s="16" t="s">
        <v>2475</v>
      </c>
      <c r="D2508" s="16" t="s">
        <v>2476</v>
      </c>
      <c r="F2508" t="s">
        <v>8176</v>
      </c>
      <c r="G2508" t="s">
        <v>8177</v>
      </c>
      <c r="H2508" s="241">
        <v>22</v>
      </c>
      <c r="I2508" s="241">
        <v>0</v>
      </c>
      <c r="J2508" s="241">
        <v>0</v>
      </c>
      <c r="K2508" s="241">
        <v>0</v>
      </c>
      <c r="L2508" s="241">
        <v>0</v>
      </c>
      <c r="M2508" s="241">
        <v>0</v>
      </c>
      <c r="N2508" s="241">
        <v>0</v>
      </c>
      <c r="O2508" s="241">
        <v>0</v>
      </c>
      <c r="P2508" s="241">
        <v>0</v>
      </c>
      <c r="Q2508" s="232">
        <v>1953.16</v>
      </c>
      <c r="R2508" s="232">
        <v>0</v>
      </c>
      <c r="S2508" s="232">
        <v>0</v>
      </c>
      <c r="T2508" s="232">
        <v>0</v>
      </c>
      <c r="U2508" s="232">
        <v>0</v>
      </c>
      <c r="V2508" s="232">
        <v>0</v>
      </c>
      <c r="W2508" s="232">
        <v>0</v>
      </c>
      <c r="X2508" s="232">
        <v>0</v>
      </c>
      <c r="Y2508" s="232">
        <v>0</v>
      </c>
      <c r="Z2508" s="233">
        <v>45991</v>
      </c>
      <c r="AA2508" s="234">
        <v>22</v>
      </c>
      <c r="AB2508" s="232">
        <v>1953.16</v>
      </c>
    </row>
    <row r="2509" spans="1:28" x14ac:dyDescent="0.25">
      <c r="A2509" s="16" t="s">
        <v>2253</v>
      </c>
      <c r="B2509" s="16" t="s">
        <v>3348</v>
      </c>
      <c r="C2509" s="16" t="s">
        <v>2470</v>
      </c>
      <c r="D2509" s="16" t="s">
        <v>2471</v>
      </c>
      <c r="F2509" s="16" t="s">
        <v>8176</v>
      </c>
      <c r="G2509" s="16" t="s">
        <v>8177</v>
      </c>
      <c r="H2509" s="241">
        <v>48.6</v>
      </c>
      <c r="I2509" s="241">
        <v>0</v>
      </c>
      <c r="J2509" s="241">
        <v>0</v>
      </c>
      <c r="K2509" s="241">
        <v>0</v>
      </c>
      <c r="L2509" s="241">
        <v>0</v>
      </c>
      <c r="M2509" s="241">
        <v>0</v>
      </c>
      <c r="N2509" s="241">
        <v>0</v>
      </c>
      <c r="O2509" s="241">
        <v>0</v>
      </c>
      <c r="P2509" s="241">
        <v>0</v>
      </c>
      <c r="Q2509" s="232">
        <v>3069.57</v>
      </c>
      <c r="R2509" s="232">
        <v>0</v>
      </c>
      <c r="S2509" s="232">
        <v>0</v>
      </c>
      <c r="T2509" s="232">
        <v>0</v>
      </c>
      <c r="U2509" s="232">
        <v>0</v>
      </c>
      <c r="V2509" s="232">
        <v>0</v>
      </c>
      <c r="W2509" s="232">
        <v>0</v>
      </c>
      <c r="X2509" s="232">
        <v>0</v>
      </c>
      <c r="Y2509" s="232">
        <v>0</v>
      </c>
      <c r="Z2509" s="233">
        <v>45991</v>
      </c>
      <c r="AA2509" s="234">
        <v>48.6</v>
      </c>
      <c r="AB2509" s="232">
        <v>3069.57</v>
      </c>
    </row>
    <row r="2510" spans="1:28" x14ac:dyDescent="0.25">
      <c r="A2510" s="16" t="s">
        <v>2253</v>
      </c>
      <c r="B2510" s="16" t="s">
        <v>3348</v>
      </c>
      <c r="C2510" s="16" t="s">
        <v>2465</v>
      </c>
      <c r="D2510" s="16" t="s">
        <v>2466</v>
      </c>
      <c r="F2510" t="s">
        <v>8176</v>
      </c>
      <c r="G2510" t="s">
        <v>8177</v>
      </c>
      <c r="H2510" s="241">
        <v>28</v>
      </c>
      <c r="I2510" s="241">
        <v>0</v>
      </c>
      <c r="J2510" s="241">
        <v>0</v>
      </c>
      <c r="K2510" s="241">
        <v>0</v>
      </c>
      <c r="L2510" s="241">
        <v>0</v>
      </c>
      <c r="M2510" s="241">
        <v>0</v>
      </c>
      <c r="N2510" s="241">
        <v>0</v>
      </c>
      <c r="O2510" s="241">
        <v>0</v>
      </c>
      <c r="P2510" s="241">
        <v>0</v>
      </c>
      <c r="Q2510" s="232">
        <v>2272.48</v>
      </c>
      <c r="R2510" s="232">
        <v>0</v>
      </c>
      <c r="S2510" s="232">
        <v>0</v>
      </c>
      <c r="T2510" s="232">
        <v>0</v>
      </c>
      <c r="U2510" s="232">
        <v>0</v>
      </c>
      <c r="V2510" s="232">
        <v>0</v>
      </c>
      <c r="W2510" s="232">
        <v>0</v>
      </c>
      <c r="X2510" s="232">
        <v>0</v>
      </c>
      <c r="Y2510" s="232">
        <v>0</v>
      </c>
      <c r="Z2510" s="233">
        <v>45991</v>
      </c>
      <c r="AA2510" s="234">
        <v>28</v>
      </c>
      <c r="AB2510" s="232">
        <v>2272.48</v>
      </c>
    </row>
    <row r="2511" spans="1:28" x14ac:dyDescent="0.25">
      <c r="A2511" s="16" t="s">
        <v>2253</v>
      </c>
      <c r="B2511" s="16" t="s">
        <v>3348</v>
      </c>
      <c r="C2511" s="16" t="s">
        <v>2462</v>
      </c>
      <c r="D2511" s="16" t="s">
        <v>2463</v>
      </c>
      <c r="F2511" s="16" t="s">
        <v>8176</v>
      </c>
      <c r="G2511" s="16" t="s">
        <v>8177</v>
      </c>
      <c r="H2511" s="241">
        <v>34</v>
      </c>
      <c r="I2511" s="241">
        <v>0</v>
      </c>
      <c r="J2511" s="241">
        <v>0</v>
      </c>
      <c r="K2511" s="241">
        <v>0</v>
      </c>
      <c r="L2511" s="241">
        <v>0</v>
      </c>
      <c r="M2511" s="241">
        <v>0</v>
      </c>
      <c r="N2511" s="241">
        <v>0</v>
      </c>
      <c r="O2511" s="241">
        <v>0</v>
      </c>
      <c r="P2511" s="241">
        <v>0</v>
      </c>
      <c r="Q2511" s="232">
        <v>3037.56</v>
      </c>
      <c r="R2511" s="232">
        <v>0</v>
      </c>
      <c r="S2511" s="232">
        <v>0</v>
      </c>
      <c r="T2511" s="232">
        <v>0</v>
      </c>
      <c r="U2511" s="232">
        <v>0</v>
      </c>
      <c r="V2511" s="232">
        <v>0</v>
      </c>
      <c r="W2511" s="232">
        <v>0</v>
      </c>
      <c r="X2511" s="232">
        <v>0</v>
      </c>
      <c r="Y2511" s="232">
        <v>0</v>
      </c>
      <c r="Z2511" s="233">
        <v>45991</v>
      </c>
      <c r="AA2511" s="234">
        <v>34</v>
      </c>
      <c r="AB2511" s="232">
        <v>3037.56</v>
      </c>
    </row>
    <row r="2512" spans="1:28" x14ac:dyDescent="0.25">
      <c r="A2512" s="16" t="s">
        <v>2253</v>
      </c>
      <c r="B2512" s="16" t="s">
        <v>3348</v>
      </c>
      <c r="C2512" s="16" t="s">
        <v>2446</v>
      </c>
      <c r="D2512" s="16" t="s">
        <v>2447</v>
      </c>
      <c r="F2512" s="16" t="s">
        <v>8176</v>
      </c>
      <c r="G2512" s="16" t="s">
        <v>8177</v>
      </c>
      <c r="H2512" s="241">
        <v>36.4</v>
      </c>
      <c r="I2512" s="241">
        <v>0</v>
      </c>
      <c r="J2512" s="241">
        <v>0</v>
      </c>
      <c r="K2512" s="241">
        <v>0</v>
      </c>
      <c r="L2512" s="241">
        <v>0</v>
      </c>
      <c r="M2512" s="241">
        <v>0</v>
      </c>
      <c r="N2512" s="241">
        <v>0</v>
      </c>
      <c r="O2512" s="241">
        <v>0</v>
      </c>
      <c r="P2512" s="241">
        <v>0</v>
      </c>
      <c r="Q2512" s="232">
        <v>4499.41</v>
      </c>
      <c r="R2512" s="232">
        <v>0</v>
      </c>
      <c r="S2512" s="232">
        <v>0</v>
      </c>
      <c r="T2512" s="232">
        <v>0</v>
      </c>
      <c r="U2512" s="232">
        <v>0</v>
      </c>
      <c r="V2512" s="232">
        <v>0</v>
      </c>
      <c r="W2512" s="232">
        <v>0</v>
      </c>
      <c r="X2512" s="232">
        <v>0</v>
      </c>
      <c r="Y2512" s="232">
        <v>0</v>
      </c>
      <c r="Z2512" s="233">
        <v>45991</v>
      </c>
      <c r="AA2512" s="234">
        <v>36.4</v>
      </c>
      <c r="AB2512" s="232">
        <v>4499.41</v>
      </c>
    </row>
    <row r="2513" spans="1:28" x14ac:dyDescent="0.25">
      <c r="A2513" s="16" t="s">
        <v>2253</v>
      </c>
      <c r="B2513" s="16" t="s">
        <v>3348</v>
      </c>
      <c r="C2513" s="16" t="s">
        <v>2443</v>
      </c>
      <c r="D2513" s="16" t="s">
        <v>2444</v>
      </c>
      <c r="F2513" s="16" t="s">
        <v>8176</v>
      </c>
      <c r="G2513" s="16" t="s">
        <v>8177</v>
      </c>
      <c r="H2513" s="241">
        <v>50</v>
      </c>
      <c r="I2513" s="241">
        <v>0</v>
      </c>
      <c r="J2513" s="241">
        <v>0</v>
      </c>
      <c r="K2513" s="241">
        <v>0</v>
      </c>
      <c r="L2513" s="241">
        <v>0</v>
      </c>
      <c r="M2513" s="241">
        <v>0</v>
      </c>
      <c r="N2513" s="241">
        <v>0</v>
      </c>
      <c r="O2513" s="241">
        <v>0</v>
      </c>
      <c r="P2513" s="241">
        <v>0</v>
      </c>
      <c r="Q2513" s="232">
        <v>6256.5</v>
      </c>
      <c r="R2513" s="232">
        <v>0</v>
      </c>
      <c r="S2513" s="232">
        <v>0</v>
      </c>
      <c r="T2513" s="232">
        <v>0</v>
      </c>
      <c r="U2513" s="232">
        <v>0</v>
      </c>
      <c r="V2513" s="232">
        <v>0</v>
      </c>
      <c r="W2513" s="232">
        <v>0</v>
      </c>
      <c r="X2513" s="232">
        <v>0</v>
      </c>
      <c r="Y2513" s="232">
        <v>0</v>
      </c>
      <c r="Z2513" s="233">
        <v>45991</v>
      </c>
      <c r="AA2513" s="234">
        <v>50</v>
      </c>
      <c r="AB2513" s="232">
        <v>6256.5</v>
      </c>
    </row>
    <row r="2514" spans="1:28" x14ac:dyDescent="0.25">
      <c r="A2514" s="16" t="s">
        <v>2253</v>
      </c>
      <c r="B2514" s="16" t="s">
        <v>3348</v>
      </c>
      <c r="C2514" s="16" t="s">
        <v>2257</v>
      </c>
      <c r="D2514" s="16" t="s">
        <v>2258</v>
      </c>
      <c r="F2514" t="s">
        <v>8333</v>
      </c>
      <c r="G2514" t="s">
        <v>8334</v>
      </c>
      <c r="H2514" s="241">
        <v>221.21100000000001</v>
      </c>
      <c r="I2514" s="241">
        <v>0</v>
      </c>
      <c r="J2514" s="241">
        <v>0</v>
      </c>
      <c r="K2514" s="241">
        <v>0</v>
      </c>
      <c r="L2514" s="241">
        <v>0</v>
      </c>
      <c r="M2514" s="241">
        <v>0</v>
      </c>
      <c r="N2514" s="241">
        <v>0</v>
      </c>
      <c r="O2514" s="241">
        <v>0</v>
      </c>
      <c r="P2514" s="241">
        <v>0</v>
      </c>
      <c r="Q2514" s="232">
        <v>22304.7</v>
      </c>
      <c r="R2514" s="232">
        <v>0</v>
      </c>
      <c r="S2514" s="232">
        <v>0</v>
      </c>
      <c r="T2514" s="232">
        <v>0</v>
      </c>
      <c r="U2514" s="232">
        <v>0</v>
      </c>
      <c r="V2514" s="232">
        <v>0</v>
      </c>
      <c r="W2514" s="232">
        <v>0</v>
      </c>
      <c r="X2514" s="232">
        <v>0</v>
      </c>
      <c r="Y2514" s="232">
        <v>0</v>
      </c>
      <c r="Z2514" s="233">
        <v>45991</v>
      </c>
      <c r="AA2514" s="234">
        <v>221.21100000000001</v>
      </c>
      <c r="AB2514" s="232">
        <v>22304.7</v>
      </c>
    </row>
    <row r="2515" spans="1:28" x14ac:dyDescent="0.25">
      <c r="A2515" s="16" t="s">
        <v>2253</v>
      </c>
      <c r="B2515" s="16" t="s">
        <v>3348</v>
      </c>
      <c r="C2515" s="16" t="s">
        <v>2257</v>
      </c>
      <c r="D2515" s="16" t="s">
        <v>2258</v>
      </c>
      <c r="F2515" s="16" t="s">
        <v>8335</v>
      </c>
      <c r="G2515" s="16" t="s">
        <v>8336</v>
      </c>
      <c r="H2515" s="241">
        <v>250</v>
      </c>
      <c r="I2515" s="241">
        <v>0</v>
      </c>
      <c r="J2515" s="241">
        <v>0</v>
      </c>
      <c r="K2515" s="241">
        <v>0</v>
      </c>
      <c r="L2515" s="241">
        <v>0</v>
      </c>
      <c r="M2515" s="241">
        <v>0</v>
      </c>
      <c r="N2515" s="241">
        <v>0</v>
      </c>
      <c r="O2515" s="241">
        <v>0</v>
      </c>
      <c r="P2515" s="241">
        <v>0</v>
      </c>
      <c r="Q2515" s="232">
        <v>25207.48</v>
      </c>
      <c r="R2515" s="232">
        <v>0</v>
      </c>
      <c r="S2515" s="232">
        <v>0</v>
      </c>
      <c r="T2515" s="232">
        <v>0</v>
      </c>
      <c r="U2515" s="232">
        <v>0</v>
      </c>
      <c r="V2515" s="232">
        <v>0</v>
      </c>
      <c r="W2515" s="232">
        <v>0</v>
      </c>
      <c r="X2515" s="232">
        <v>0</v>
      </c>
      <c r="Y2515" s="232">
        <v>0</v>
      </c>
      <c r="Z2515" s="233">
        <v>45991</v>
      </c>
      <c r="AA2515" s="234">
        <v>250</v>
      </c>
      <c r="AB2515" s="232">
        <v>25207.48</v>
      </c>
    </row>
    <row r="2516" spans="1:28" x14ac:dyDescent="0.25">
      <c r="A2516" s="16" t="s">
        <v>1059</v>
      </c>
      <c r="B2516" s="16" t="s">
        <v>2893</v>
      </c>
      <c r="C2516" s="16" t="s">
        <v>1766</v>
      </c>
      <c r="D2516" s="16" t="s">
        <v>1767</v>
      </c>
      <c r="F2516" s="16" t="s">
        <v>8138</v>
      </c>
      <c r="G2516" s="16" t="s">
        <v>8139</v>
      </c>
      <c r="H2516" s="241">
        <v>9</v>
      </c>
      <c r="I2516" s="241">
        <v>0</v>
      </c>
      <c r="J2516" s="241">
        <v>0</v>
      </c>
      <c r="K2516" s="241">
        <v>0</v>
      </c>
      <c r="L2516" s="241">
        <v>0</v>
      </c>
      <c r="M2516" s="241">
        <v>0</v>
      </c>
      <c r="N2516" s="241">
        <v>0</v>
      </c>
      <c r="O2516" s="241">
        <v>0</v>
      </c>
      <c r="P2516" s="241">
        <v>0</v>
      </c>
      <c r="Q2516" s="232">
        <v>3845.25</v>
      </c>
      <c r="R2516" s="232">
        <v>0</v>
      </c>
      <c r="S2516" s="232">
        <v>0</v>
      </c>
      <c r="T2516" s="232">
        <v>0</v>
      </c>
      <c r="U2516" s="232">
        <v>0</v>
      </c>
      <c r="V2516" s="232">
        <v>0</v>
      </c>
      <c r="W2516" s="232">
        <v>0</v>
      </c>
      <c r="X2516" s="232">
        <v>0</v>
      </c>
      <c r="Y2516" s="232">
        <v>0</v>
      </c>
      <c r="Z2516" s="233">
        <v>45991</v>
      </c>
      <c r="AA2516" s="234">
        <v>9</v>
      </c>
      <c r="AB2516" s="232">
        <v>3845.25</v>
      </c>
    </row>
    <row r="2517" spans="1:28" x14ac:dyDescent="0.25">
      <c r="A2517" s="16" t="s">
        <v>1059</v>
      </c>
      <c r="B2517" s="16" t="s">
        <v>2893</v>
      </c>
      <c r="C2517" s="16" t="s">
        <v>1760</v>
      </c>
      <c r="D2517" s="16" t="s">
        <v>1761</v>
      </c>
      <c r="F2517" t="s">
        <v>8138</v>
      </c>
      <c r="G2517" t="s">
        <v>8139</v>
      </c>
      <c r="H2517" s="241">
        <v>6</v>
      </c>
      <c r="I2517" s="241">
        <v>0</v>
      </c>
      <c r="J2517" s="241">
        <v>0</v>
      </c>
      <c r="K2517" s="241">
        <v>0</v>
      </c>
      <c r="L2517" s="241">
        <v>0</v>
      </c>
      <c r="M2517" s="241">
        <v>0</v>
      </c>
      <c r="N2517" s="241">
        <v>0</v>
      </c>
      <c r="O2517" s="241">
        <v>0</v>
      </c>
      <c r="P2517" s="241">
        <v>0</v>
      </c>
      <c r="Q2517" s="232">
        <v>2840.58</v>
      </c>
      <c r="R2517" s="232">
        <v>0</v>
      </c>
      <c r="S2517" s="232">
        <v>0</v>
      </c>
      <c r="T2517" s="232">
        <v>0</v>
      </c>
      <c r="U2517" s="232">
        <v>0</v>
      </c>
      <c r="V2517" s="232">
        <v>0</v>
      </c>
      <c r="W2517" s="232">
        <v>0</v>
      </c>
      <c r="X2517" s="232">
        <v>0</v>
      </c>
      <c r="Y2517" s="232">
        <v>0</v>
      </c>
      <c r="Z2517" s="233">
        <v>45991</v>
      </c>
      <c r="AA2517" s="234">
        <v>6</v>
      </c>
      <c r="AB2517" s="232">
        <v>2840.58</v>
      </c>
    </row>
    <row r="2518" spans="1:28" x14ac:dyDescent="0.25">
      <c r="A2518" s="16" t="s">
        <v>1059</v>
      </c>
      <c r="B2518" s="16" t="s">
        <v>2893</v>
      </c>
      <c r="C2518" s="16" t="s">
        <v>1757</v>
      </c>
      <c r="D2518" s="16" t="s">
        <v>1758</v>
      </c>
      <c r="F2518" s="16" t="s">
        <v>8138</v>
      </c>
      <c r="G2518" s="16" t="s">
        <v>8139</v>
      </c>
      <c r="H2518" s="241">
        <v>21</v>
      </c>
      <c r="I2518" s="241">
        <v>0</v>
      </c>
      <c r="J2518" s="241">
        <v>0</v>
      </c>
      <c r="K2518" s="241">
        <v>0</v>
      </c>
      <c r="L2518" s="241">
        <v>0</v>
      </c>
      <c r="M2518" s="241">
        <v>0</v>
      </c>
      <c r="N2518" s="241">
        <v>0</v>
      </c>
      <c r="O2518" s="241">
        <v>0</v>
      </c>
      <c r="P2518" s="241">
        <v>0</v>
      </c>
      <c r="Q2518" s="232">
        <v>10396.9</v>
      </c>
      <c r="R2518" s="232">
        <v>0</v>
      </c>
      <c r="S2518" s="232">
        <v>0</v>
      </c>
      <c r="T2518" s="232">
        <v>0</v>
      </c>
      <c r="U2518" s="232">
        <v>0</v>
      </c>
      <c r="V2518" s="232">
        <v>0</v>
      </c>
      <c r="W2518" s="232">
        <v>0</v>
      </c>
      <c r="X2518" s="232">
        <v>0</v>
      </c>
      <c r="Y2518" s="232">
        <v>0</v>
      </c>
      <c r="Z2518" s="233">
        <v>45991</v>
      </c>
      <c r="AA2518" s="234">
        <v>21</v>
      </c>
      <c r="AB2518" s="232">
        <v>10396.9</v>
      </c>
    </row>
    <row r="2519" spans="1:28" x14ac:dyDescent="0.25">
      <c r="A2519" s="16" t="s">
        <v>1059</v>
      </c>
      <c r="B2519" s="16" t="s">
        <v>2893</v>
      </c>
      <c r="C2519" s="16" t="s">
        <v>1752</v>
      </c>
      <c r="D2519" s="16" t="s">
        <v>1753</v>
      </c>
      <c r="F2519" s="16" t="s">
        <v>8138</v>
      </c>
      <c r="G2519" s="16" t="s">
        <v>8139</v>
      </c>
      <c r="H2519" s="241">
        <v>12</v>
      </c>
      <c r="I2519" s="241">
        <v>0</v>
      </c>
      <c r="J2519" s="241">
        <v>0</v>
      </c>
      <c r="K2519" s="241">
        <v>0</v>
      </c>
      <c r="L2519" s="241">
        <v>0</v>
      </c>
      <c r="M2519" s="241">
        <v>0</v>
      </c>
      <c r="N2519" s="241">
        <v>0</v>
      </c>
      <c r="O2519" s="241">
        <v>0</v>
      </c>
      <c r="P2519" s="241">
        <v>0</v>
      </c>
      <c r="Q2519" s="232">
        <v>4228.2</v>
      </c>
      <c r="R2519" s="232">
        <v>0</v>
      </c>
      <c r="S2519" s="232">
        <v>0</v>
      </c>
      <c r="T2519" s="232">
        <v>0</v>
      </c>
      <c r="U2519" s="232">
        <v>0</v>
      </c>
      <c r="V2519" s="232">
        <v>0</v>
      </c>
      <c r="W2519" s="232">
        <v>0</v>
      </c>
      <c r="X2519" s="232">
        <v>0</v>
      </c>
      <c r="Y2519" s="232">
        <v>0</v>
      </c>
      <c r="Z2519" s="233">
        <v>45991</v>
      </c>
      <c r="AA2519" s="234">
        <v>12</v>
      </c>
      <c r="AB2519" s="232">
        <v>4228.2</v>
      </c>
    </row>
    <row r="2520" spans="1:28" x14ac:dyDescent="0.25">
      <c r="A2520" s="16" t="s">
        <v>1059</v>
      </c>
      <c r="B2520" s="16" t="s">
        <v>2893</v>
      </c>
      <c r="C2520" s="16" t="s">
        <v>1749</v>
      </c>
      <c r="D2520" s="16" t="s">
        <v>1750</v>
      </c>
      <c r="F2520" s="16" t="s">
        <v>8138</v>
      </c>
      <c r="G2520" s="16" t="s">
        <v>8139</v>
      </c>
      <c r="H2520" s="241">
        <v>8.4600000000000009</v>
      </c>
      <c r="I2520" s="241">
        <v>0</v>
      </c>
      <c r="J2520" s="241">
        <v>0</v>
      </c>
      <c r="K2520" s="241">
        <v>0</v>
      </c>
      <c r="L2520" s="241">
        <v>0</v>
      </c>
      <c r="M2520" s="241">
        <v>0</v>
      </c>
      <c r="N2520" s="241">
        <v>0</v>
      </c>
      <c r="O2520" s="241">
        <v>0</v>
      </c>
      <c r="P2520" s="241">
        <v>0</v>
      </c>
      <c r="Q2520" s="232">
        <v>2896.54</v>
      </c>
      <c r="R2520" s="232">
        <v>0</v>
      </c>
      <c r="S2520" s="232">
        <v>0</v>
      </c>
      <c r="T2520" s="232">
        <v>0</v>
      </c>
      <c r="U2520" s="232">
        <v>0</v>
      </c>
      <c r="V2520" s="232">
        <v>0</v>
      </c>
      <c r="W2520" s="232">
        <v>0</v>
      </c>
      <c r="X2520" s="232">
        <v>0</v>
      </c>
      <c r="Y2520" s="232">
        <v>0</v>
      </c>
      <c r="Z2520" s="233">
        <v>45991</v>
      </c>
      <c r="AA2520" s="234">
        <v>8.4600000000000009</v>
      </c>
      <c r="AB2520" s="232">
        <v>2896.54</v>
      </c>
    </row>
    <row r="2521" spans="1:28" x14ac:dyDescent="0.25">
      <c r="A2521" s="16" t="s">
        <v>1059</v>
      </c>
      <c r="B2521" s="16" t="s">
        <v>2893</v>
      </c>
      <c r="C2521" s="16" t="s">
        <v>1746</v>
      </c>
      <c r="D2521" s="16" t="s">
        <v>1747</v>
      </c>
      <c r="F2521" s="16"/>
      <c r="G2521" s="16"/>
      <c r="H2521" s="241">
        <v>2.8039999999999998</v>
      </c>
      <c r="I2521" s="241">
        <v>0</v>
      </c>
      <c r="J2521" s="241">
        <v>0</v>
      </c>
      <c r="K2521" s="241">
        <v>0</v>
      </c>
      <c r="L2521" s="241">
        <v>0</v>
      </c>
      <c r="M2521" s="241">
        <v>0</v>
      </c>
      <c r="N2521" s="241">
        <v>0</v>
      </c>
      <c r="O2521" s="241">
        <v>0</v>
      </c>
      <c r="P2521" s="241">
        <v>0</v>
      </c>
      <c r="Q2521" s="232">
        <v>1102.17</v>
      </c>
      <c r="R2521" s="232">
        <v>0</v>
      </c>
      <c r="S2521" s="232">
        <v>0</v>
      </c>
      <c r="T2521" s="232">
        <v>0</v>
      </c>
      <c r="U2521" s="232">
        <v>0</v>
      </c>
      <c r="V2521" s="232">
        <v>0</v>
      </c>
      <c r="W2521" s="232">
        <v>0</v>
      </c>
      <c r="X2521" s="232">
        <v>0</v>
      </c>
      <c r="Y2521" s="232">
        <v>0</v>
      </c>
      <c r="Z2521" s="233">
        <v>45991</v>
      </c>
      <c r="AA2521" s="234">
        <v>2.8039999999999998</v>
      </c>
      <c r="AB2521" s="232">
        <v>1102.17</v>
      </c>
    </row>
    <row r="2522" spans="1:28" x14ac:dyDescent="0.25">
      <c r="A2522" s="16" t="s">
        <v>1059</v>
      </c>
      <c r="B2522" s="16" t="s">
        <v>2893</v>
      </c>
      <c r="C2522" s="16" t="s">
        <v>1746</v>
      </c>
      <c r="D2522" s="16" t="s">
        <v>1747</v>
      </c>
      <c r="F2522" s="16" t="s">
        <v>8138</v>
      </c>
      <c r="G2522" s="16" t="s">
        <v>8139</v>
      </c>
      <c r="H2522" s="241">
        <v>70.8</v>
      </c>
      <c r="I2522" s="241">
        <v>0</v>
      </c>
      <c r="J2522" s="241">
        <v>0</v>
      </c>
      <c r="K2522" s="241">
        <v>0</v>
      </c>
      <c r="L2522" s="241">
        <v>0</v>
      </c>
      <c r="M2522" s="241">
        <v>0</v>
      </c>
      <c r="N2522" s="241">
        <v>0</v>
      </c>
      <c r="O2522" s="241">
        <v>0</v>
      </c>
      <c r="P2522" s="241">
        <v>0</v>
      </c>
      <c r="Q2522" s="232">
        <v>27829.37</v>
      </c>
      <c r="R2522" s="232">
        <v>0</v>
      </c>
      <c r="S2522" s="232">
        <v>0</v>
      </c>
      <c r="T2522" s="232">
        <v>0</v>
      </c>
      <c r="U2522" s="232">
        <v>0</v>
      </c>
      <c r="V2522" s="232">
        <v>0</v>
      </c>
      <c r="W2522" s="232">
        <v>0</v>
      </c>
      <c r="X2522" s="232">
        <v>0</v>
      </c>
      <c r="Y2522" s="232">
        <v>0</v>
      </c>
      <c r="Z2522" s="233">
        <v>45991</v>
      </c>
      <c r="AA2522" s="234">
        <v>70.8</v>
      </c>
      <c r="AB2522" s="232">
        <v>27829.37</v>
      </c>
    </row>
    <row r="2523" spans="1:28" x14ac:dyDescent="0.25">
      <c r="A2523" s="16" t="s">
        <v>1059</v>
      </c>
      <c r="B2523" s="16" t="s">
        <v>2893</v>
      </c>
      <c r="C2523" s="16" t="s">
        <v>1743</v>
      </c>
      <c r="D2523" s="16" t="s">
        <v>1744</v>
      </c>
      <c r="F2523" s="16" t="s">
        <v>8138</v>
      </c>
      <c r="G2523" s="16" t="s">
        <v>8139</v>
      </c>
      <c r="H2523" s="241">
        <v>71</v>
      </c>
      <c r="I2523" s="241">
        <v>0</v>
      </c>
      <c r="J2523" s="241">
        <v>0</v>
      </c>
      <c r="K2523" s="241">
        <v>0</v>
      </c>
      <c r="L2523" s="241">
        <v>0</v>
      </c>
      <c r="M2523" s="241">
        <v>0</v>
      </c>
      <c r="N2523" s="241">
        <v>0</v>
      </c>
      <c r="O2523" s="241">
        <v>0</v>
      </c>
      <c r="P2523" s="241">
        <v>0</v>
      </c>
      <c r="Q2523" s="232">
        <v>28039.35</v>
      </c>
      <c r="R2523" s="232">
        <v>0</v>
      </c>
      <c r="S2523" s="232">
        <v>0</v>
      </c>
      <c r="T2523" s="232">
        <v>0</v>
      </c>
      <c r="U2523" s="232">
        <v>0</v>
      </c>
      <c r="V2523" s="232">
        <v>0</v>
      </c>
      <c r="W2523" s="232">
        <v>0</v>
      </c>
      <c r="X2523" s="232">
        <v>0</v>
      </c>
      <c r="Y2523" s="232">
        <v>0</v>
      </c>
      <c r="Z2523" s="233">
        <v>45991</v>
      </c>
      <c r="AA2523" s="234">
        <v>71</v>
      </c>
      <c r="AB2523" s="232">
        <v>28039.35</v>
      </c>
    </row>
    <row r="2524" spans="1:28" x14ac:dyDescent="0.25">
      <c r="A2524" s="16" t="s">
        <v>1059</v>
      </c>
      <c r="B2524" s="16" t="s">
        <v>2893</v>
      </c>
      <c r="C2524" s="16" t="s">
        <v>1737</v>
      </c>
      <c r="D2524" s="16" t="s">
        <v>1738</v>
      </c>
      <c r="H2524" s="241">
        <v>8.0510000000000002</v>
      </c>
      <c r="I2524" s="241">
        <v>0</v>
      </c>
      <c r="J2524" s="241">
        <v>0</v>
      </c>
      <c r="K2524" s="241">
        <v>0</v>
      </c>
      <c r="L2524" s="241">
        <v>0</v>
      </c>
      <c r="M2524" s="241">
        <v>0</v>
      </c>
      <c r="N2524" s="241">
        <v>0</v>
      </c>
      <c r="O2524" s="241">
        <v>0</v>
      </c>
      <c r="P2524" s="241">
        <v>0</v>
      </c>
      <c r="Q2524" s="232">
        <v>3164.61</v>
      </c>
      <c r="R2524" s="232">
        <v>0</v>
      </c>
      <c r="S2524" s="232">
        <v>0</v>
      </c>
      <c r="T2524" s="232">
        <v>0</v>
      </c>
      <c r="U2524" s="232">
        <v>0</v>
      </c>
      <c r="V2524" s="232">
        <v>0</v>
      </c>
      <c r="W2524" s="232">
        <v>0</v>
      </c>
      <c r="X2524" s="232">
        <v>0</v>
      </c>
      <c r="Y2524" s="232">
        <v>0</v>
      </c>
      <c r="Z2524" s="233">
        <v>45991</v>
      </c>
      <c r="AA2524" s="234">
        <v>8.0510000000000002</v>
      </c>
      <c r="AB2524" s="232">
        <v>3164.61</v>
      </c>
    </row>
    <row r="2525" spans="1:28" x14ac:dyDescent="0.25">
      <c r="A2525" s="16" t="s">
        <v>1059</v>
      </c>
      <c r="B2525" s="16" t="s">
        <v>2893</v>
      </c>
      <c r="C2525" s="16" t="s">
        <v>1737</v>
      </c>
      <c r="D2525" s="16" t="s">
        <v>1738</v>
      </c>
      <c r="F2525" s="16" t="s">
        <v>8138</v>
      </c>
      <c r="G2525" s="16" t="s">
        <v>8139</v>
      </c>
      <c r="H2525" s="241">
        <v>32.4</v>
      </c>
      <c r="I2525" s="241">
        <v>0</v>
      </c>
      <c r="J2525" s="241">
        <v>0</v>
      </c>
      <c r="K2525" s="241">
        <v>0</v>
      </c>
      <c r="L2525" s="241">
        <v>0</v>
      </c>
      <c r="M2525" s="241">
        <v>0</v>
      </c>
      <c r="N2525" s="241">
        <v>0</v>
      </c>
      <c r="O2525" s="241">
        <v>0</v>
      </c>
      <c r="P2525" s="241">
        <v>0</v>
      </c>
      <c r="Q2525" s="232">
        <v>12735.47</v>
      </c>
      <c r="R2525" s="232">
        <v>0</v>
      </c>
      <c r="S2525" s="232">
        <v>0</v>
      </c>
      <c r="T2525" s="232">
        <v>0</v>
      </c>
      <c r="U2525" s="232">
        <v>0</v>
      </c>
      <c r="V2525" s="232">
        <v>0</v>
      </c>
      <c r="W2525" s="232">
        <v>0</v>
      </c>
      <c r="X2525" s="232">
        <v>0</v>
      </c>
      <c r="Y2525" s="232">
        <v>0</v>
      </c>
      <c r="Z2525" s="233">
        <v>45991</v>
      </c>
      <c r="AA2525" s="234">
        <v>32.4</v>
      </c>
      <c r="AB2525" s="232">
        <v>12735.47</v>
      </c>
    </row>
    <row r="2526" spans="1:28" x14ac:dyDescent="0.25">
      <c r="A2526" s="16" t="s">
        <v>1059</v>
      </c>
      <c r="B2526" s="16" t="s">
        <v>2893</v>
      </c>
      <c r="C2526" s="16" t="s">
        <v>3149</v>
      </c>
      <c r="D2526" s="16" t="s">
        <v>2852</v>
      </c>
      <c r="F2526" s="16" t="s">
        <v>8138</v>
      </c>
      <c r="G2526" s="16" t="s">
        <v>8139</v>
      </c>
      <c r="H2526" s="241">
        <v>37.799999999999997</v>
      </c>
      <c r="I2526" s="241">
        <v>0</v>
      </c>
      <c r="J2526" s="241">
        <v>0</v>
      </c>
      <c r="K2526" s="241">
        <v>0</v>
      </c>
      <c r="L2526" s="241">
        <v>0</v>
      </c>
      <c r="M2526" s="241">
        <v>0</v>
      </c>
      <c r="N2526" s="241">
        <v>0</v>
      </c>
      <c r="O2526" s="241">
        <v>0</v>
      </c>
      <c r="P2526" s="241">
        <v>0</v>
      </c>
      <c r="Q2526" s="232">
        <v>25816.639999999999</v>
      </c>
      <c r="R2526" s="232">
        <v>0</v>
      </c>
      <c r="S2526" s="232">
        <v>0</v>
      </c>
      <c r="T2526" s="232">
        <v>0</v>
      </c>
      <c r="U2526" s="232">
        <v>0</v>
      </c>
      <c r="V2526" s="232">
        <v>0</v>
      </c>
      <c r="W2526" s="232">
        <v>0</v>
      </c>
      <c r="X2526" s="232">
        <v>0</v>
      </c>
      <c r="Y2526" s="232">
        <v>0</v>
      </c>
      <c r="Z2526" s="233">
        <v>45991</v>
      </c>
      <c r="AA2526" s="234">
        <v>37.799999999999997</v>
      </c>
      <c r="AB2526" s="232">
        <v>25816.639999999999</v>
      </c>
    </row>
    <row r="2527" spans="1:28" x14ac:dyDescent="0.25">
      <c r="A2527" s="16" t="s">
        <v>1059</v>
      </c>
      <c r="B2527" s="16" t="s">
        <v>2893</v>
      </c>
      <c r="C2527" s="16" t="s">
        <v>1731</v>
      </c>
      <c r="D2527" s="16" t="s">
        <v>1732</v>
      </c>
      <c r="F2527" s="16" t="s">
        <v>8138</v>
      </c>
      <c r="G2527" s="16" t="s">
        <v>8139</v>
      </c>
      <c r="H2527" s="241">
        <v>36</v>
      </c>
      <c r="I2527" s="241">
        <v>0</v>
      </c>
      <c r="J2527" s="241">
        <v>0</v>
      </c>
      <c r="K2527" s="241">
        <v>0</v>
      </c>
      <c r="L2527" s="241">
        <v>0</v>
      </c>
      <c r="M2527" s="241">
        <v>0</v>
      </c>
      <c r="N2527" s="241">
        <v>0</v>
      </c>
      <c r="O2527" s="241">
        <v>0</v>
      </c>
      <c r="P2527" s="241">
        <v>0</v>
      </c>
      <c r="Q2527" s="232">
        <v>23424.84</v>
      </c>
      <c r="R2527" s="232">
        <v>0</v>
      </c>
      <c r="S2527" s="232">
        <v>0</v>
      </c>
      <c r="T2527" s="232">
        <v>0</v>
      </c>
      <c r="U2527" s="232">
        <v>0</v>
      </c>
      <c r="V2527" s="232">
        <v>0</v>
      </c>
      <c r="W2527" s="232">
        <v>0</v>
      </c>
      <c r="X2527" s="232">
        <v>0</v>
      </c>
      <c r="Y2527" s="232">
        <v>0</v>
      </c>
      <c r="Z2527" s="233">
        <v>45991</v>
      </c>
      <c r="AA2527" s="234">
        <v>36</v>
      </c>
      <c r="AB2527" s="232">
        <v>23424.84</v>
      </c>
    </row>
    <row r="2528" spans="1:28" x14ac:dyDescent="0.25">
      <c r="A2528" s="16" t="s">
        <v>1059</v>
      </c>
      <c r="B2528" s="16" t="s">
        <v>2893</v>
      </c>
      <c r="C2528" s="16" t="s">
        <v>1728</v>
      </c>
      <c r="D2528" s="16" t="s">
        <v>1729</v>
      </c>
      <c r="F2528" s="16" t="s">
        <v>8138</v>
      </c>
      <c r="G2528" s="16" t="s">
        <v>8139</v>
      </c>
      <c r="H2528" s="241">
        <v>32.4</v>
      </c>
      <c r="I2528" s="241">
        <v>0</v>
      </c>
      <c r="J2528" s="241">
        <v>0</v>
      </c>
      <c r="K2528" s="241">
        <v>0</v>
      </c>
      <c r="L2528" s="241">
        <v>0</v>
      </c>
      <c r="M2528" s="241">
        <v>0</v>
      </c>
      <c r="N2528" s="241">
        <v>0</v>
      </c>
      <c r="O2528" s="241">
        <v>0</v>
      </c>
      <c r="P2528" s="241">
        <v>0</v>
      </c>
      <c r="Q2528" s="232">
        <v>10603.55</v>
      </c>
      <c r="R2528" s="232">
        <v>0</v>
      </c>
      <c r="S2528" s="232">
        <v>0</v>
      </c>
      <c r="T2528" s="232">
        <v>0</v>
      </c>
      <c r="U2528" s="232">
        <v>0</v>
      </c>
      <c r="V2528" s="232">
        <v>0</v>
      </c>
      <c r="W2528" s="232">
        <v>0</v>
      </c>
      <c r="X2528" s="232">
        <v>0</v>
      </c>
      <c r="Y2528" s="232">
        <v>0</v>
      </c>
      <c r="Z2528" s="233">
        <v>45991</v>
      </c>
      <c r="AA2528" s="234">
        <v>32.4</v>
      </c>
      <c r="AB2528" s="232">
        <v>10603.55</v>
      </c>
    </row>
    <row r="2529" spans="1:28" x14ac:dyDescent="0.25">
      <c r="A2529" s="16" t="s">
        <v>1059</v>
      </c>
      <c r="B2529" s="16" t="s">
        <v>2893</v>
      </c>
      <c r="C2529" s="16" t="s">
        <v>1725</v>
      </c>
      <c r="D2529" s="16" t="s">
        <v>1726</v>
      </c>
      <c r="F2529" s="16" t="s">
        <v>8138</v>
      </c>
      <c r="G2529" s="16" t="s">
        <v>8139</v>
      </c>
      <c r="H2529" s="241">
        <v>9.6</v>
      </c>
      <c r="I2529" s="241">
        <v>0</v>
      </c>
      <c r="J2529" s="241">
        <v>0</v>
      </c>
      <c r="K2529" s="241">
        <v>0</v>
      </c>
      <c r="L2529" s="241">
        <v>0</v>
      </c>
      <c r="M2529" s="241">
        <v>0</v>
      </c>
      <c r="N2529" s="241">
        <v>0</v>
      </c>
      <c r="O2529" s="241">
        <v>0</v>
      </c>
      <c r="P2529" s="241">
        <v>0</v>
      </c>
      <c r="Q2529" s="232">
        <v>3365.19</v>
      </c>
      <c r="R2529" s="232">
        <v>0</v>
      </c>
      <c r="S2529" s="232">
        <v>0</v>
      </c>
      <c r="T2529" s="232">
        <v>0</v>
      </c>
      <c r="U2529" s="232">
        <v>0</v>
      </c>
      <c r="V2529" s="232">
        <v>0</v>
      </c>
      <c r="W2529" s="232">
        <v>0</v>
      </c>
      <c r="X2529" s="232">
        <v>0</v>
      </c>
      <c r="Y2529" s="232">
        <v>0</v>
      </c>
      <c r="Z2529" s="233">
        <v>45991</v>
      </c>
      <c r="AA2529" s="234">
        <v>9.6</v>
      </c>
      <c r="AB2529" s="232">
        <v>3365.19</v>
      </c>
    </row>
    <row r="2530" spans="1:28" x14ac:dyDescent="0.25">
      <c r="A2530" s="16" t="s">
        <v>1059</v>
      </c>
      <c r="B2530" s="16" t="s">
        <v>2893</v>
      </c>
      <c r="C2530" s="16" t="s">
        <v>1722</v>
      </c>
      <c r="D2530" s="16" t="s">
        <v>1723</v>
      </c>
      <c r="F2530" s="16" t="s">
        <v>8138</v>
      </c>
      <c r="G2530" s="16" t="s">
        <v>8139</v>
      </c>
      <c r="H2530" s="241">
        <v>24</v>
      </c>
      <c r="I2530" s="241">
        <v>0</v>
      </c>
      <c r="J2530" s="241">
        <v>0</v>
      </c>
      <c r="K2530" s="241">
        <v>0</v>
      </c>
      <c r="L2530" s="241">
        <v>0</v>
      </c>
      <c r="M2530" s="241">
        <v>0</v>
      </c>
      <c r="N2530" s="241">
        <v>0</v>
      </c>
      <c r="O2530" s="241">
        <v>0</v>
      </c>
      <c r="P2530" s="241">
        <v>0</v>
      </c>
      <c r="Q2530" s="232">
        <v>10058.16</v>
      </c>
      <c r="R2530" s="232">
        <v>0</v>
      </c>
      <c r="S2530" s="232">
        <v>0</v>
      </c>
      <c r="T2530" s="232">
        <v>0</v>
      </c>
      <c r="U2530" s="232">
        <v>0</v>
      </c>
      <c r="V2530" s="232">
        <v>0</v>
      </c>
      <c r="W2530" s="232">
        <v>0</v>
      </c>
      <c r="X2530" s="232">
        <v>0</v>
      </c>
      <c r="Y2530" s="232">
        <v>0</v>
      </c>
      <c r="Z2530" s="233">
        <v>45991</v>
      </c>
      <c r="AA2530" s="234">
        <v>24</v>
      </c>
      <c r="AB2530" s="232">
        <v>10058.16</v>
      </c>
    </row>
    <row r="2531" spans="1:28" x14ac:dyDescent="0.25">
      <c r="A2531" s="16" t="s">
        <v>1059</v>
      </c>
      <c r="B2531" s="16" t="s">
        <v>2893</v>
      </c>
      <c r="C2531" s="16" t="s">
        <v>1719</v>
      </c>
      <c r="D2531" s="16" t="s">
        <v>1720</v>
      </c>
      <c r="F2531" s="16" t="s">
        <v>8138</v>
      </c>
      <c r="G2531" s="16" t="s">
        <v>8139</v>
      </c>
      <c r="H2531" s="241">
        <v>34.799999999999997</v>
      </c>
      <c r="I2531" s="241">
        <v>0</v>
      </c>
      <c r="J2531" s="241">
        <v>0</v>
      </c>
      <c r="K2531" s="241">
        <v>0</v>
      </c>
      <c r="L2531" s="241">
        <v>0</v>
      </c>
      <c r="M2531" s="241">
        <v>0</v>
      </c>
      <c r="N2531" s="241">
        <v>0</v>
      </c>
      <c r="O2531" s="241">
        <v>0</v>
      </c>
      <c r="P2531" s="241">
        <v>0</v>
      </c>
      <c r="Q2531" s="232">
        <v>14801.48</v>
      </c>
      <c r="R2531" s="232">
        <v>0</v>
      </c>
      <c r="S2531" s="232">
        <v>0</v>
      </c>
      <c r="T2531" s="232">
        <v>0</v>
      </c>
      <c r="U2531" s="232">
        <v>0</v>
      </c>
      <c r="V2531" s="232">
        <v>0</v>
      </c>
      <c r="W2531" s="232">
        <v>0</v>
      </c>
      <c r="X2531" s="232">
        <v>0</v>
      </c>
      <c r="Y2531" s="232">
        <v>0</v>
      </c>
      <c r="Z2531" s="233">
        <v>45991</v>
      </c>
      <c r="AA2531" s="234">
        <v>34.799999999999997</v>
      </c>
      <c r="AB2531" s="232">
        <v>14801.48</v>
      </c>
    </row>
    <row r="2532" spans="1:28" x14ac:dyDescent="0.25">
      <c r="A2532" s="16" t="s">
        <v>1059</v>
      </c>
      <c r="B2532" s="16" t="s">
        <v>2893</v>
      </c>
      <c r="C2532" s="16" t="s">
        <v>1717</v>
      </c>
      <c r="D2532" s="16" t="s">
        <v>1230</v>
      </c>
      <c r="F2532" s="16" t="s">
        <v>8243</v>
      </c>
      <c r="G2532" s="16" t="s">
        <v>8337</v>
      </c>
      <c r="H2532" s="241">
        <v>1.2</v>
      </c>
      <c r="I2532" s="241">
        <v>0</v>
      </c>
      <c r="J2532" s="241">
        <v>0</v>
      </c>
      <c r="K2532" s="241">
        <v>0</v>
      </c>
      <c r="L2532" s="241">
        <v>0</v>
      </c>
      <c r="M2532" s="241">
        <v>0</v>
      </c>
      <c r="N2532" s="241">
        <v>0</v>
      </c>
      <c r="O2532" s="241">
        <v>0</v>
      </c>
      <c r="P2532" s="241">
        <v>0</v>
      </c>
      <c r="Q2532" s="232">
        <v>441.01</v>
      </c>
      <c r="R2532" s="232">
        <v>0</v>
      </c>
      <c r="S2532" s="232">
        <v>0</v>
      </c>
      <c r="T2532" s="232">
        <v>0</v>
      </c>
      <c r="U2532" s="232">
        <v>0</v>
      </c>
      <c r="V2532" s="232">
        <v>0</v>
      </c>
      <c r="W2532" s="232">
        <v>0</v>
      </c>
      <c r="X2532" s="232">
        <v>0</v>
      </c>
      <c r="Y2532" s="232">
        <v>0</v>
      </c>
      <c r="Z2532" s="233">
        <v>45991</v>
      </c>
      <c r="AA2532" s="234">
        <v>1.2</v>
      </c>
      <c r="AB2532" s="232">
        <v>441.01</v>
      </c>
    </row>
    <row r="2533" spans="1:28" x14ac:dyDescent="0.25">
      <c r="A2533" s="16" t="s">
        <v>1059</v>
      </c>
      <c r="B2533" s="16" t="s">
        <v>2893</v>
      </c>
      <c r="C2533" s="16" t="s">
        <v>1713</v>
      </c>
      <c r="D2533" s="16" t="s">
        <v>1714</v>
      </c>
      <c r="F2533" s="16" t="s">
        <v>8338</v>
      </c>
      <c r="G2533" s="16" t="s">
        <v>8339</v>
      </c>
      <c r="H2533" s="241">
        <v>8.9290000000000003</v>
      </c>
      <c r="I2533" s="241">
        <v>0</v>
      </c>
      <c r="J2533" s="241">
        <v>0</v>
      </c>
      <c r="K2533" s="241">
        <v>0</v>
      </c>
      <c r="L2533" s="241">
        <v>0</v>
      </c>
      <c r="M2533" s="241">
        <v>0</v>
      </c>
      <c r="N2533" s="241">
        <v>0</v>
      </c>
      <c r="O2533" s="241">
        <v>0</v>
      </c>
      <c r="P2533" s="241">
        <v>0</v>
      </c>
      <c r="Q2533" s="232">
        <v>2759.5</v>
      </c>
      <c r="R2533" s="232">
        <v>0</v>
      </c>
      <c r="S2533" s="232">
        <v>0</v>
      </c>
      <c r="T2533" s="232">
        <v>0</v>
      </c>
      <c r="U2533" s="232">
        <v>0</v>
      </c>
      <c r="V2533" s="232">
        <v>0</v>
      </c>
      <c r="W2533" s="232">
        <v>0</v>
      </c>
      <c r="X2533" s="232">
        <v>0</v>
      </c>
      <c r="Y2533" s="232">
        <v>0</v>
      </c>
      <c r="Z2533" s="233">
        <v>45991</v>
      </c>
      <c r="AA2533" s="234">
        <v>8.9290000000000003</v>
      </c>
      <c r="AB2533" s="232">
        <v>2759.5</v>
      </c>
    </row>
    <row r="2534" spans="1:28" x14ac:dyDescent="0.25">
      <c r="A2534" s="16" t="s">
        <v>1059</v>
      </c>
      <c r="B2534" s="16" t="s">
        <v>2893</v>
      </c>
      <c r="C2534" s="16" t="s">
        <v>8340</v>
      </c>
      <c r="D2534" s="16" t="s">
        <v>2851</v>
      </c>
      <c r="F2534" s="16"/>
      <c r="G2534" s="16"/>
      <c r="H2534" s="241">
        <v>10</v>
      </c>
      <c r="I2534" s="241">
        <v>0</v>
      </c>
      <c r="J2534" s="241">
        <v>0</v>
      </c>
      <c r="K2534" s="241">
        <v>0</v>
      </c>
      <c r="L2534" s="241">
        <v>0</v>
      </c>
      <c r="M2534" s="241">
        <v>0</v>
      </c>
      <c r="N2534" s="241">
        <v>0</v>
      </c>
      <c r="O2534" s="241">
        <v>0</v>
      </c>
      <c r="P2534" s="241">
        <v>0</v>
      </c>
      <c r="Q2534" s="232">
        <v>4257.8</v>
      </c>
      <c r="R2534" s="232">
        <v>0</v>
      </c>
      <c r="S2534" s="232">
        <v>0</v>
      </c>
      <c r="T2534" s="232">
        <v>0</v>
      </c>
      <c r="U2534" s="232">
        <v>0</v>
      </c>
      <c r="V2534" s="232">
        <v>0</v>
      </c>
      <c r="W2534" s="232">
        <v>0</v>
      </c>
      <c r="X2534" s="232">
        <v>0</v>
      </c>
      <c r="Y2534" s="232">
        <v>0</v>
      </c>
      <c r="Z2534" s="233">
        <v>45991</v>
      </c>
      <c r="AA2534" s="234">
        <v>10</v>
      </c>
      <c r="AB2534" s="232">
        <v>4257.8</v>
      </c>
    </row>
    <row r="2535" spans="1:28" x14ac:dyDescent="0.25">
      <c r="A2535" s="16" t="s">
        <v>1059</v>
      </c>
      <c r="B2535" s="16" t="s">
        <v>2893</v>
      </c>
      <c r="C2535" s="16" t="s">
        <v>1708</v>
      </c>
      <c r="D2535" s="16" t="s">
        <v>1709</v>
      </c>
      <c r="F2535" s="16" t="s">
        <v>8138</v>
      </c>
      <c r="G2535" s="16" t="s">
        <v>8139</v>
      </c>
      <c r="H2535" s="241">
        <v>61.2</v>
      </c>
      <c r="I2535" s="241">
        <v>0</v>
      </c>
      <c r="J2535" s="241">
        <v>0</v>
      </c>
      <c r="K2535" s="241">
        <v>0</v>
      </c>
      <c r="L2535" s="241">
        <v>0</v>
      </c>
      <c r="M2535" s="241">
        <v>0</v>
      </c>
      <c r="N2535" s="241">
        <v>0</v>
      </c>
      <c r="O2535" s="241">
        <v>0</v>
      </c>
      <c r="P2535" s="241">
        <v>0</v>
      </c>
      <c r="Q2535" s="232">
        <v>19322.689999999999</v>
      </c>
      <c r="R2535" s="232">
        <v>0</v>
      </c>
      <c r="S2535" s="232">
        <v>0</v>
      </c>
      <c r="T2535" s="232">
        <v>0</v>
      </c>
      <c r="U2535" s="232">
        <v>0</v>
      </c>
      <c r="V2535" s="232">
        <v>0</v>
      </c>
      <c r="W2535" s="232">
        <v>0</v>
      </c>
      <c r="X2535" s="232">
        <v>0</v>
      </c>
      <c r="Y2535" s="232">
        <v>0</v>
      </c>
      <c r="Z2535" s="233">
        <v>45991</v>
      </c>
      <c r="AA2535" s="234">
        <v>61.2</v>
      </c>
      <c r="AB2535" s="232">
        <v>19322.689999999999</v>
      </c>
    </row>
    <row r="2536" spans="1:28" x14ac:dyDescent="0.25">
      <c r="A2536" s="16" t="s">
        <v>1059</v>
      </c>
      <c r="B2536" s="16" t="s">
        <v>2893</v>
      </c>
      <c r="C2536" s="16" t="s">
        <v>1705</v>
      </c>
      <c r="D2536" s="16" t="s">
        <v>1706</v>
      </c>
      <c r="F2536" s="16" t="s">
        <v>8138</v>
      </c>
      <c r="G2536" s="16" t="s">
        <v>8139</v>
      </c>
      <c r="H2536" s="241">
        <v>16</v>
      </c>
      <c r="I2536" s="241">
        <v>0</v>
      </c>
      <c r="J2536" s="241">
        <v>0</v>
      </c>
      <c r="K2536" s="241">
        <v>0</v>
      </c>
      <c r="L2536" s="241">
        <v>0</v>
      </c>
      <c r="M2536" s="241">
        <v>0</v>
      </c>
      <c r="N2536" s="241">
        <v>0</v>
      </c>
      <c r="O2536" s="241">
        <v>0</v>
      </c>
      <c r="P2536" s="241">
        <v>0</v>
      </c>
      <c r="Q2536" s="232">
        <v>6914.24</v>
      </c>
      <c r="R2536" s="232">
        <v>0</v>
      </c>
      <c r="S2536" s="232">
        <v>0</v>
      </c>
      <c r="T2536" s="232">
        <v>0</v>
      </c>
      <c r="U2536" s="232">
        <v>0</v>
      </c>
      <c r="V2536" s="232">
        <v>0</v>
      </c>
      <c r="W2536" s="232">
        <v>0</v>
      </c>
      <c r="X2536" s="232">
        <v>0</v>
      </c>
      <c r="Y2536" s="232">
        <v>0</v>
      </c>
      <c r="Z2536" s="233">
        <v>45991</v>
      </c>
      <c r="AA2536" s="234">
        <v>16</v>
      </c>
      <c r="AB2536" s="232">
        <v>6914.24</v>
      </c>
    </row>
    <row r="2537" spans="1:28" x14ac:dyDescent="0.25">
      <c r="A2537" s="16" t="s">
        <v>1059</v>
      </c>
      <c r="B2537" s="16" t="s">
        <v>2893</v>
      </c>
      <c r="C2537" s="16" t="s">
        <v>1701</v>
      </c>
      <c r="D2537" s="16" t="s">
        <v>1702</v>
      </c>
      <c r="F2537" s="16"/>
      <c r="G2537" s="16"/>
      <c r="H2537" s="241">
        <v>134.26</v>
      </c>
      <c r="I2537" s="241">
        <v>0</v>
      </c>
      <c r="J2537" s="241">
        <v>0</v>
      </c>
      <c r="K2537" s="241">
        <v>0</v>
      </c>
      <c r="L2537" s="241">
        <v>0</v>
      </c>
      <c r="M2537" s="241">
        <v>0</v>
      </c>
      <c r="N2537" s="241">
        <v>0</v>
      </c>
      <c r="O2537" s="241">
        <v>0</v>
      </c>
      <c r="P2537" s="241">
        <v>0</v>
      </c>
      <c r="Q2537" s="232">
        <v>57367.96</v>
      </c>
      <c r="R2537" s="232">
        <v>0</v>
      </c>
      <c r="S2537" s="232">
        <v>0</v>
      </c>
      <c r="T2537" s="232">
        <v>0</v>
      </c>
      <c r="U2537" s="232">
        <v>0</v>
      </c>
      <c r="V2537" s="232">
        <v>0</v>
      </c>
      <c r="W2537" s="232">
        <v>0</v>
      </c>
      <c r="X2537" s="232">
        <v>0</v>
      </c>
      <c r="Y2537" s="232">
        <v>0</v>
      </c>
      <c r="Z2537" s="233">
        <v>45991</v>
      </c>
      <c r="AA2537" s="234">
        <v>134.26</v>
      </c>
      <c r="AB2537" s="232">
        <v>57367.96</v>
      </c>
    </row>
    <row r="2538" spans="1:28" x14ac:dyDescent="0.25">
      <c r="A2538" s="16" t="s">
        <v>1059</v>
      </c>
      <c r="B2538" s="16" t="s">
        <v>2893</v>
      </c>
      <c r="C2538" s="16" t="s">
        <v>1701</v>
      </c>
      <c r="D2538" s="16" t="s">
        <v>1702</v>
      </c>
      <c r="F2538" s="16" t="s">
        <v>8138</v>
      </c>
      <c r="G2538" s="16" t="s">
        <v>8139</v>
      </c>
      <c r="H2538" s="241">
        <v>106.8</v>
      </c>
      <c r="I2538" s="241">
        <v>0</v>
      </c>
      <c r="J2538" s="241">
        <v>0</v>
      </c>
      <c r="K2538" s="241">
        <v>22.8</v>
      </c>
      <c r="L2538" s="241">
        <v>0</v>
      </c>
      <c r="M2538" s="241">
        <v>0</v>
      </c>
      <c r="N2538" s="241">
        <v>0</v>
      </c>
      <c r="O2538" s="241">
        <v>0</v>
      </c>
      <c r="P2538" s="241">
        <v>0</v>
      </c>
      <c r="Q2538" s="232">
        <v>45634.59</v>
      </c>
      <c r="R2538" s="232">
        <v>0</v>
      </c>
      <c r="S2538" s="232">
        <v>0</v>
      </c>
      <c r="T2538" s="232">
        <v>9742.2199999999993</v>
      </c>
      <c r="U2538" s="232">
        <v>0</v>
      </c>
      <c r="V2538" s="232">
        <v>0</v>
      </c>
      <c r="W2538" s="232">
        <v>0</v>
      </c>
      <c r="X2538" s="232">
        <v>0</v>
      </c>
      <c r="Y2538" s="232">
        <v>0</v>
      </c>
      <c r="Z2538" s="233">
        <v>45991</v>
      </c>
      <c r="AA2538" s="234">
        <v>129.6</v>
      </c>
      <c r="AB2538" s="232">
        <v>55376.81</v>
      </c>
    </row>
    <row r="2539" spans="1:28" x14ac:dyDescent="0.25">
      <c r="A2539" s="16" t="s">
        <v>1059</v>
      </c>
      <c r="B2539" s="16" t="s">
        <v>2893</v>
      </c>
      <c r="C2539" s="16" t="s">
        <v>1696</v>
      </c>
      <c r="D2539" s="16" t="s">
        <v>1697</v>
      </c>
      <c r="F2539" s="16" t="s">
        <v>8138</v>
      </c>
      <c r="G2539" s="16" t="s">
        <v>8139</v>
      </c>
      <c r="H2539" s="241">
        <v>45.15</v>
      </c>
      <c r="I2539" s="241">
        <v>0</v>
      </c>
      <c r="J2539" s="241">
        <v>0</v>
      </c>
      <c r="K2539" s="241">
        <v>0</v>
      </c>
      <c r="L2539" s="241">
        <v>0</v>
      </c>
      <c r="M2539" s="241">
        <v>0</v>
      </c>
      <c r="N2539" s="241">
        <v>0</v>
      </c>
      <c r="O2539" s="241">
        <v>0</v>
      </c>
      <c r="P2539" s="241">
        <v>0</v>
      </c>
      <c r="Q2539" s="232">
        <v>19419.919999999998</v>
      </c>
      <c r="R2539" s="232">
        <v>0</v>
      </c>
      <c r="S2539" s="232">
        <v>0</v>
      </c>
      <c r="T2539" s="232">
        <v>0</v>
      </c>
      <c r="U2539" s="232">
        <v>0</v>
      </c>
      <c r="V2539" s="232">
        <v>0</v>
      </c>
      <c r="W2539" s="232">
        <v>0</v>
      </c>
      <c r="X2539" s="232">
        <v>0</v>
      </c>
      <c r="Y2539" s="232">
        <v>0</v>
      </c>
      <c r="Z2539" s="233">
        <v>45991</v>
      </c>
      <c r="AA2539" s="234">
        <v>45.15</v>
      </c>
      <c r="AB2539" s="232">
        <v>19419.919999999998</v>
      </c>
    </row>
    <row r="2540" spans="1:28" x14ac:dyDescent="0.25">
      <c r="A2540" s="16" t="s">
        <v>1059</v>
      </c>
      <c r="B2540" s="16" t="s">
        <v>2893</v>
      </c>
      <c r="C2540" s="16" t="s">
        <v>1688</v>
      </c>
      <c r="D2540" s="16" t="s">
        <v>1689</v>
      </c>
      <c r="F2540" s="16"/>
      <c r="G2540" s="16"/>
      <c r="H2540" s="241">
        <v>44.793999999999997</v>
      </c>
      <c r="I2540" s="241">
        <v>0</v>
      </c>
      <c r="J2540" s="241">
        <v>0</v>
      </c>
      <c r="K2540" s="241">
        <v>0</v>
      </c>
      <c r="L2540" s="241">
        <v>0</v>
      </c>
      <c r="M2540" s="241">
        <v>0</v>
      </c>
      <c r="N2540" s="241">
        <v>0</v>
      </c>
      <c r="O2540" s="241">
        <v>0</v>
      </c>
      <c r="P2540" s="241">
        <v>0</v>
      </c>
      <c r="Q2540" s="232">
        <v>21420.94</v>
      </c>
      <c r="R2540" s="232">
        <v>0</v>
      </c>
      <c r="S2540" s="232">
        <v>0</v>
      </c>
      <c r="T2540" s="232">
        <v>0</v>
      </c>
      <c r="U2540" s="232">
        <v>0</v>
      </c>
      <c r="V2540" s="232">
        <v>0</v>
      </c>
      <c r="W2540" s="232">
        <v>0</v>
      </c>
      <c r="X2540" s="232">
        <v>0</v>
      </c>
      <c r="Y2540" s="232">
        <v>0</v>
      </c>
      <c r="Z2540" s="233">
        <v>45991</v>
      </c>
      <c r="AA2540" s="234">
        <v>44.793999999999997</v>
      </c>
      <c r="AB2540" s="232">
        <v>21420.94</v>
      </c>
    </row>
    <row r="2541" spans="1:28" x14ac:dyDescent="0.25">
      <c r="A2541" s="16" t="s">
        <v>1059</v>
      </c>
      <c r="B2541" s="16" t="s">
        <v>2893</v>
      </c>
      <c r="C2541" s="16" t="s">
        <v>1688</v>
      </c>
      <c r="D2541" s="16" t="s">
        <v>1689</v>
      </c>
      <c r="F2541" s="16" t="s">
        <v>8138</v>
      </c>
      <c r="G2541" s="16" t="s">
        <v>8139</v>
      </c>
      <c r="H2541" s="241">
        <v>76.8</v>
      </c>
      <c r="I2541" s="241">
        <v>0</v>
      </c>
      <c r="J2541" s="241">
        <v>0</v>
      </c>
      <c r="K2541" s="241">
        <v>0</v>
      </c>
      <c r="L2541" s="241">
        <v>0</v>
      </c>
      <c r="M2541" s="241">
        <v>0</v>
      </c>
      <c r="N2541" s="241">
        <v>0</v>
      </c>
      <c r="O2541" s="241">
        <v>0</v>
      </c>
      <c r="P2541" s="241">
        <v>0</v>
      </c>
      <c r="Q2541" s="232">
        <v>36726.53</v>
      </c>
      <c r="R2541" s="232">
        <v>0</v>
      </c>
      <c r="S2541" s="232">
        <v>0</v>
      </c>
      <c r="T2541" s="232">
        <v>0</v>
      </c>
      <c r="U2541" s="232">
        <v>0</v>
      </c>
      <c r="V2541" s="232">
        <v>0</v>
      </c>
      <c r="W2541" s="232">
        <v>0</v>
      </c>
      <c r="X2541" s="232">
        <v>0</v>
      </c>
      <c r="Y2541" s="232">
        <v>0</v>
      </c>
      <c r="Z2541" s="233">
        <v>45991</v>
      </c>
      <c r="AA2541" s="234">
        <v>76.8</v>
      </c>
      <c r="AB2541" s="232">
        <v>36726.53</v>
      </c>
    </row>
    <row r="2542" spans="1:28" x14ac:dyDescent="0.25">
      <c r="A2542" s="16" t="s">
        <v>1059</v>
      </c>
      <c r="B2542" s="16" t="s">
        <v>2893</v>
      </c>
      <c r="C2542" s="16" t="s">
        <v>1683</v>
      </c>
      <c r="D2542" s="16" t="s">
        <v>1684</v>
      </c>
      <c r="F2542" s="16" t="s">
        <v>8138</v>
      </c>
      <c r="G2542" s="16" t="s">
        <v>8139</v>
      </c>
      <c r="H2542" s="241">
        <v>32.549999999999997</v>
      </c>
      <c r="I2542" s="241">
        <v>0</v>
      </c>
      <c r="J2542" s="241">
        <v>0</v>
      </c>
      <c r="K2542" s="241">
        <v>0</v>
      </c>
      <c r="L2542" s="241">
        <v>0</v>
      </c>
      <c r="M2542" s="241">
        <v>0</v>
      </c>
      <c r="N2542" s="241">
        <v>0</v>
      </c>
      <c r="O2542" s="241">
        <v>0</v>
      </c>
      <c r="P2542" s="241">
        <v>0</v>
      </c>
      <c r="Q2542" s="232">
        <v>15767.54</v>
      </c>
      <c r="R2542" s="232">
        <v>0</v>
      </c>
      <c r="S2542" s="232">
        <v>0</v>
      </c>
      <c r="T2542" s="232">
        <v>0</v>
      </c>
      <c r="U2542" s="232">
        <v>0</v>
      </c>
      <c r="V2542" s="232">
        <v>0</v>
      </c>
      <c r="W2542" s="232">
        <v>0</v>
      </c>
      <c r="X2542" s="232">
        <v>0</v>
      </c>
      <c r="Y2542" s="232">
        <v>0</v>
      </c>
      <c r="Z2542" s="233">
        <v>45991</v>
      </c>
      <c r="AA2542" s="234">
        <v>32.549999999999997</v>
      </c>
      <c r="AB2542" s="232">
        <v>15767.54</v>
      </c>
    </row>
    <row r="2543" spans="1:28" x14ac:dyDescent="0.25">
      <c r="A2543" s="16" t="s">
        <v>1059</v>
      </c>
      <c r="B2543" s="16" t="s">
        <v>2893</v>
      </c>
      <c r="C2543" s="16" t="s">
        <v>1223</v>
      </c>
      <c r="D2543" s="16" t="s">
        <v>1224</v>
      </c>
      <c r="F2543" s="16"/>
      <c r="G2543" s="16"/>
      <c r="H2543" s="241">
        <v>12.327999999999999</v>
      </c>
      <c r="I2543" s="241">
        <v>0</v>
      </c>
      <c r="J2543" s="241">
        <v>0</v>
      </c>
      <c r="K2543" s="241">
        <v>0</v>
      </c>
      <c r="L2543" s="241">
        <v>0</v>
      </c>
      <c r="M2543" s="241">
        <v>0</v>
      </c>
      <c r="N2543" s="241">
        <v>0</v>
      </c>
      <c r="O2543" s="241">
        <v>0</v>
      </c>
      <c r="P2543" s="241">
        <v>0</v>
      </c>
      <c r="Q2543" s="232">
        <v>5243.71</v>
      </c>
      <c r="R2543" s="232">
        <v>0</v>
      </c>
      <c r="S2543" s="232">
        <v>0</v>
      </c>
      <c r="T2543" s="232">
        <v>0</v>
      </c>
      <c r="U2543" s="232">
        <v>0</v>
      </c>
      <c r="V2543" s="232">
        <v>0</v>
      </c>
      <c r="W2543" s="232">
        <v>0</v>
      </c>
      <c r="X2543" s="232">
        <v>0</v>
      </c>
      <c r="Y2543" s="232">
        <v>0</v>
      </c>
      <c r="Z2543" s="233">
        <v>45991</v>
      </c>
      <c r="AA2543" s="234">
        <v>12.327999999999999</v>
      </c>
      <c r="AB2543" s="232">
        <v>5243.71</v>
      </c>
    </row>
    <row r="2544" spans="1:28" x14ac:dyDescent="0.25">
      <c r="A2544" s="16" t="s">
        <v>1059</v>
      </c>
      <c r="B2544" s="16" t="s">
        <v>2893</v>
      </c>
      <c r="C2544" s="16" t="s">
        <v>1223</v>
      </c>
      <c r="D2544" s="16" t="s">
        <v>1224</v>
      </c>
      <c r="F2544" s="16" t="s">
        <v>8192</v>
      </c>
      <c r="G2544" s="16" t="s">
        <v>8341</v>
      </c>
      <c r="H2544" s="241">
        <v>91.700999999999993</v>
      </c>
      <c r="I2544" s="241">
        <v>0</v>
      </c>
      <c r="J2544" s="241">
        <v>0</v>
      </c>
      <c r="K2544" s="241">
        <v>0</v>
      </c>
      <c r="L2544" s="241">
        <v>0</v>
      </c>
      <c r="M2544" s="241">
        <v>0</v>
      </c>
      <c r="N2544" s="241">
        <v>0</v>
      </c>
      <c r="O2544" s="241">
        <v>0</v>
      </c>
      <c r="P2544" s="241">
        <v>0</v>
      </c>
      <c r="Q2544" s="232">
        <v>39005.019999999997</v>
      </c>
      <c r="R2544" s="232">
        <v>0</v>
      </c>
      <c r="S2544" s="232">
        <v>0</v>
      </c>
      <c r="T2544" s="232">
        <v>0</v>
      </c>
      <c r="U2544" s="232">
        <v>0</v>
      </c>
      <c r="V2544" s="232">
        <v>0</v>
      </c>
      <c r="W2544" s="232">
        <v>0</v>
      </c>
      <c r="X2544" s="232">
        <v>0</v>
      </c>
      <c r="Y2544" s="232">
        <v>0</v>
      </c>
      <c r="Z2544" s="233">
        <v>45991</v>
      </c>
      <c r="AA2544" s="234">
        <v>91.700999999999993</v>
      </c>
      <c r="AB2544" s="232">
        <v>39005.019999999997</v>
      </c>
    </row>
    <row r="2545" spans="1:28" x14ac:dyDescent="0.25">
      <c r="A2545" s="16" t="s">
        <v>1059</v>
      </c>
      <c r="B2545" s="16" t="s">
        <v>2893</v>
      </c>
      <c r="C2545" s="16" t="s">
        <v>1223</v>
      </c>
      <c r="D2545" s="16" t="s">
        <v>1224</v>
      </c>
      <c r="F2545" s="16" t="s">
        <v>8263</v>
      </c>
      <c r="G2545" s="16" t="s">
        <v>8342</v>
      </c>
      <c r="H2545" s="241">
        <v>5.242</v>
      </c>
      <c r="I2545" s="241">
        <v>0</v>
      </c>
      <c r="J2545" s="241">
        <v>0</v>
      </c>
      <c r="K2545" s="241">
        <v>0</v>
      </c>
      <c r="L2545" s="241">
        <v>0</v>
      </c>
      <c r="M2545" s="241">
        <v>0</v>
      </c>
      <c r="N2545" s="241">
        <v>0</v>
      </c>
      <c r="O2545" s="241">
        <v>0</v>
      </c>
      <c r="P2545" s="241">
        <v>0</v>
      </c>
      <c r="Q2545" s="232">
        <v>2229.6799999999998</v>
      </c>
      <c r="R2545" s="232">
        <v>0</v>
      </c>
      <c r="S2545" s="232">
        <v>0</v>
      </c>
      <c r="T2545" s="232">
        <v>0</v>
      </c>
      <c r="U2545" s="232">
        <v>0</v>
      </c>
      <c r="V2545" s="232">
        <v>0</v>
      </c>
      <c r="W2545" s="232">
        <v>0</v>
      </c>
      <c r="X2545" s="232">
        <v>0</v>
      </c>
      <c r="Y2545" s="232">
        <v>0</v>
      </c>
      <c r="Z2545" s="233">
        <v>45991</v>
      </c>
      <c r="AA2545" s="234">
        <v>5.242</v>
      </c>
      <c r="AB2545" s="232">
        <v>2229.6799999999998</v>
      </c>
    </row>
    <row r="2546" spans="1:28" x14ac:dyDescent="0.25">
      <c r="A2546" s="16" t="s">
        <v>1059</v>
      </c>
      <c r="B2546" s="16" t="s">
        <v>2893</v>
      </c>
      <c r="C2546" s="16" t="s">
        <v>1223</v>
      </c>
      <c r="D2546" s="16" t="s">
        <v>1224</v>
      </c>
      <c r="F2546" s="16" t="s">
        <v>8326</v>
      </c>
      <c r="G2546" s="16" t="s">
        <v>8343</v>
      </c>
      <c r="H2546" s="241">
        <v>28.81</v>
      </c>
      <c r="I2546" s="241">
        <v>0</v>
      </c>
      <c r="J2546" s="241">
        <v>0</v>
      </c>
      <c r="K2546" s="241">
        <v>0</v>
      </c>
      <c r="L2546" s="241">
        <v>0</v>
      </c>
      <c r="M2546" s="241">
        <v>0</v>
      </c>
      <c r="N2546" s="241">
        <v>0</v>
      </c>
      <c r="O2546" s="241">
        <v>0</v>
      </c>
      <c r="P2546" s="241">
        <v>0</v>
      </c>
      <c r="Q2546" s="232">
        <v>12254.33</v>
      </c>
      <c r="R2546" s="232">
        <v>0</v>
      </c>
      <c r="S2546" s="232">
        <v>0</v>
      </c>
      <c r="T2546" s="232">
        <v>0</v>
      </c>
      <c r="U2546" s="232">
        <v>0</v>
      </c>
      <c r="V2546" s="232">
        <v>0</v>
      </c>
      <c r="W2546" s="232">
        <v>0</v>
      </c>
      <c r="X2546" s="232">
        <v>0</v>
      </c>
      <c r="Y2546" s="232">
        <v>0</v>
      </c>
      <c r="Z2546" s="233">
        <v>45991</v>
      </c>
      <c r="AA2546" s="234">
        <v>28.81</v>
      </c>
      <c r="AB2546" s="232">
        <v>12254.33</v>
      </c>
    </row>
    <row r="2547" spans="1:28" x14ac:dyDescent="0.25">
      <c r="A2547" s="16" t="s">
        <v>1059</v>
      </c>
      <c r="B2547" s="16" t="s">
        <v>2893</v>
      </c>
      <c r="C2547" s="16" t="s">
        <v>1223</v>
      </c>
      <c r="D2547" s="16" t="s">
        <v>1224</v>
      </c>
      <c r="F2547" s="16" t="s">
        <v>8344</v>
      </c>
      <c r="G2547" s="16" t="s">
        <v>8345</v>
      </c>
      <c r="H2547" s="241">
        <v>18.751000000000001</v>
      </c>
      <c r="I2547" s="241">
        <v>0</v>
      </c>
      <c r="J2547" s="241">
        <v>0</v>
      </c>
      <c r="K2547" s="241">
        <v>0</v>
      </c>
      <c r="L2547" s="241">
        <v>0</v>
      </c>
      <c r="M2547" s="241">
        <v>0</v>
      </c>
      <c r="N2547" s="241">
        <v>0</v>
      </c>
      <c r="O2547" s="241">
        <v>0</v>
      </c>
      <c r="P2547" s="241">
        <v>0</v>
      </c>
      <c r="Q2547" s="232">
        <v>7975.74</v>
      </c>
      <c r="R2547" s="232">
        <v>0</v>
      </c>
      <c r="S2547" s="232">
        <v>0</v>
      </c>
      <c r="T2547" s="232">
        <v>0</v>
      </c>
      <c r="U2547" s="232">
        <v>0</v>
      </c>
      <c r="V2547" s="232">
        <v>0</v>
      </c>
      <c r="W2547" s="232">
        <v>0</v>
      </c>
      <c r="X2547" s="232">
        <v>0</v>
      </c>
      <c r="Y2547" s="232">
        <v>0</v>
      </c>
      <c r="Z2547" s="233">
        <v>45991</v>
      </c>
      <c r="AA2547" s="234">
        <v>18.751000000000001</v>
      </c>
      <c r="AB2547" s="232">
        <v>7975.74</v>
      </c>
    </row>
    <row r="2548" spans="1:28" x14ac:dyDescent="0.25">
      <c r="A2548" s="16" t="s">
        <v>1059</v>
      </c>
      <c r="B2548" s="16" t="s">
        <v>2893</v>
      </c>
      <c r="C2548" s="16" t="s">
        <v>1677</v>
      </c>
      <c r="D2548" s="16" t="s">
        <v>1678</v>
      </c>
      <c r="F2548" s="16" t="s">
        <v>8138</v>
      </c>
      <c r="G2548" s="16" t="s">
        <v>8139</v>
      </c>
      <c r="H2548" s="241">
        <v>2</v>
      </c>
      <c r="I2548" s="241">
        <v>0</v>
      </c>
      <c r="J2548" s="241">
        <v>0</v>
      </c>
      <c r="K2548" s="241">
        <v>0</v>
      </c>
      <c r="L2548" s="241">
        <v>0</v>
      </c>
      <c r="M2548" s="241">
        <v>0</v>
      </c>
      <c r="N2548" s="241">
        <v>0</v>
      </c>
      <c r="O2548" s="241">
        <v>0</v>
      </c>
      <c r="P2548" s="241">
        <v>0</v>
      </c>
      <c r="Q2548" s="232">
        <v>948.76</v>
      </c>
      <c r="R2548" s="232">
        <v>0</v>
      </c>
      <c r="S2548" s="232">
        <v>0</v>
      </c>
      <c r="T2548" s="232">
        <v>0</v>
      </c>
      <c r="U2548" s="232">
        <v>0</v>
      </c>
      <c r="V2548" s="232">
        <v>0</v>
      </c>
      <c r="W2548" s="232">
        <v>0</v>
      </c>
      <c r="X2548" s="232">
        <v>0</v>
      </c>
      <c r="Y2548" s="232">
        <v>0</v>
      </c>
      <c r="Z2548" s="233">
        <v>45991</v>
      </c>
      <c r="AA2548" s="234">
        <v>2</v>
      </c>
      <c r="AB2548" s="232">
        <v>948.76</v>
      </c>
    </row>
    <row r="2549" spans="1:28" x14ac:dyDescent="0.25">
      <c r="A2549" s="16" t="s">
        <v>1059</v>
      </c>
      <c r="B2549" s="16" t="s">
        <v>2893</v>
      </c>
      <c r="C2549" s="16" t="s">
        <v>1674</v>
      </c>
      <c r="D2549" s="16" t="s">
        <v>1675</v>
      </c>
      <c r="F2549" s="16" t="s">
        <v>8138</v>
      </c>
      <c r="G2549" s="16" t="s">
        <v>8139</v>
      </c>
      <c r="H2549" s="241">
        <v>19</v>
      </c>
      <c r="I2549" s="241">
        <v>0</v>
      </c>
      <c r="J2549" s="241">
        <v>0</v>
      </c>
      <c r="K2549" s="241">
        <v>0</v>
      </c>
      <c r="L2549" s="241">
        <v>0</v>
      </c>
      <c r="M2549" s="241">
        <v>0</v>
      </c>
      <c r="N2549" s="241">
        <v>0</v>
      </c>
      <c r="O2549" s="241">
        <v>0</v>
      </c>
      <c r="P2549" s="241">
        <v>0</v>
      </c>
      <c r="Q2549" s="232">
        <v>9636.61</v>
      </c>
      <c r="R2549" s="232">
        <v>0</v>
      </c>
      <c r="S2549" s="232">
        <v>0</v>
      </c>
      <c r="T2549" s="232">
        <v>0</v>
      </c>
      <c r="U2549" s="232">
        <v>0</v>
      </c>
      <c r="V2549" s="232">
        <v>0</v>
      </c>
      <c r="W2549" s="232">
        <v>0</v>
      </c>
      <c r="X2549" s="232">
        <v>0</v>
      </c>
      <c r="Y2549" s="232">
        <v>0</v>
      </c>
      <c r="Z2549" s="233">
        <v>45991</v>
      </c>
      <c r="AA2549" s="234">
        <v>19</v>
      </c>
      <c r="AB2549" s="232">
        <v>9636.61</v>
      </c>
    </row>
    <row r="2550" spans="1:28" x14ac:dyDescent="0.25">
      <c r="A2550" s="16" t="s">
        <v>1059</v>
      </c>
      <c r="B2550" s="16" t="s">
        <v>2893</v>
      </c>
      <c r="C2550" s="16" t="s">
        <v>1671</v>
      </c>
      <c r="D2550" s="16" t="s">
        <v>1672</v>
      </c>
      <c r="F2550" s="16" t="s">
        <v>8138</v>
      </c>
      <c r="G2550" s="16" t="s">
        <v>8139</v>
      </c>
      <c r="H2550" s="241">
        <v>29.7</v>
      </c>
      <c r="I2550" s="241">
        <v>0</v>
      </c>
      <c r="J2550" s="241">
        <v>0</v>
      </c>
      <c r="K2550" s="241">
        <v>0</v>
      </c>
      <c r="L2550" s="241">
        <v>0</v>
      </c>
      <c r="M2550" s="241">
        <v>0</v>
      </c>
      <c r="N2550" s="241">
        <v>0</v>
      </c>
      <c r="O2550" s="241">
        <v>0</v>
      </c>
      <c r="P2550" s="241">
        <v>0</v>
      </c>
      <c r="Q2550" s="232">
        <v>13980.39</v>
      </c>
      <c r="R2550" s="232">
        <v>0</v>
      </c>
      <c r="S2550" s="232">
        <v>0</v>
      </c>
      <c r="T2550" s="232">
        <v>0</v>
      </c>
      <c r="U2550" s="232">
        <v>0</v>
      </c>
      <c r="V2550" s="232">
        <v>0</v>
      </c>
      <c r="W2550" s="232">
        <v>0</v>
      </c>
      <c r="X2550" s="232">
        <v>0</v>
      </c>
      <c r="Y2550" s="232">
        <v>0</v>
      </c>
      <c r="Z2550" s="233">
        <v>45991</v>
      </c>
      <c r="AA2550" s="234">
        <v>29.7</v>
      </c>
      <c r="AB2550" s="232">
        <v>13980.39</v>
      </c>
    </row>
    <row r="2551" spans="1:28" x14ac:dyDescent="0.25">
      <c r="A2551" s="16" t="s">
        <v>1059</v>
      </c>
      <c r="B2551" s="16" t="s">
        <v>2893</v>
      </c>
      <c r="C2551" s="16" t="s">
        <v>1668</v>
      </c>
      <c r="D2551" s="16" t="s">
        <v>1669</v>
      </c>
      <c r="F2551" s="16"/>
      <c r="G2551" s="16"/>
      <c r="H2551" s="241">
        <v>185.221</v>
      </c>
      <c r="I2551" s="241">
        <v>0</v>
      </c>
      <c r="J2551" s="241">
        <v>0</v>
      </c>
      <c r="K2551" s="241">
        <v>0</v>
      </c>
      <c r="L2551" s="241">
        <v>0</v>
      </c>
      <c r="M2551" s="241">
        <v>0</v>
      </c>
      <c r="N2551" s="241">
        <v>0</v>
      </c>
      <c r="O2551" s="241">
        <v>0</v>
      </c>
      <c r="P2551" s="241">
        <v>0</v>
      </c>
      <c r="Q2551" s="232">
        <v>87005.71</v>
      </c>
      <c r="R2551" s="232">
        <v>0</v>
      </c>
      <c r="S2551" s="232">
        <v>0</v>
      </c>
      <c r="T2551" s="232">
        <v>0</v>
      </c>
      <c r="U2551" s="232">
        <v>0</v>
      </c>
      <c r="V2551" s="232">
        <v>0</v>
      </c>
      <c r="W2551" s="232">
        <v>0</v>
      </c>
      <c r="X2551" s="232">
        <v>0</v>
      </c>
      <c r="Y2551" s="232">
        <v>0</v>
      </c>
      <c r="Z2551" s="233">
        <v>45991</v>
      </c>
      <c r="AA2551" s="234">
        <v>185.221</v>
      </c>
      <c r="AB2551" s="232">
        <v>87005.71</v>
      </c>
    </row>
    <row r="2552" spans="1:28" x14ac:dyDescent="0.25">
      <c r="A2552" s="16" t="s">
        <v>1059</v>
      </c>
      <c r="B2552" s="16" t="s">
        <v>2893</v>
      </c>
      <c r="C2552" s="16" t="s">
        <v>1668</v>
      </c>
      <c r="D2552" s="16" t="s">
        <v>1669</v>
      </c>
      <c r="F2552" s="16" t="s">
        <v>8138</v>
      </c>
      <c r="G2552" s="16" t="s">
        <v>8139</v>
      </c>
      <c r="H2552" s="241">
        <v>169.2</v>
      </c>
      <c r="I2552" s="241">
        <v>0</v>
      </c>
      <c r="J2552" s="241">
        <v>0</v>
      </c>
      <c r="K2552" s="241">
        <v>0</v>
      </c>
      <c r="L2552" s="241">
        <v>0</v>
      </c>
      <c r="M2552" s="241">
        <v>0</v>
      </c>
      <c r="N2552" s="241">
        <v>0</v>
      </c>
      <c r="O2552" s="241">
        <v>0</v>
      </c>
      <c r="P2552" s="241">
        <v>0</v>
      </c>
      <c r="Q2552" s="232">
        <v>79480.02</v>
      </c>
      <c r="R2552" s="232">
        <v>0</v>
      </c>
      <c r="S2552" s="232">
        <v>0</v>
      </c>
      <c r="T2552" s="232">
        <v>0</v>
      </c>
      <c r="U2552" s="232">
        <v>0</v>
      </c>
      <c r="V2552" s="232">
        <v>0</v>
      </c>
      <c r="W2552" s="232">
        <v>0</v>
      </c>
      <c r="X2552" s="232">
        <v>0</v>
      </c>
      <c r="Y2552" s="232">
        <v>0</v>
      </c>
      <c r="Z2552" s="233">
        <v>45991</v>
      </c>
      <c r="AA2552" s="234">
        <v>169.2</v>
      </c>
      <c r="AB2552" s="232">
        <v>79480.02</v>
      </c>
    </row>
    <row r="2553" spans="1:28" x14ac:dyDescent="0.25">
      <c r="A2553" s="16" t="s">
        <v>1059</v>
      </c>
      <c r="B2553" s="16" t="s">
        <v>2893</v>
      </c>
      <c r="C2553" s="16" t="s">
        <v>1662</v>
      </c>
      <c r="D2553" s="16" t="s">
        <v>1663</v>
      </c>
      <c r="F2553" s="16" t="s">
        <v>8138</v>
      </c>
      <c r="G2553" s="16" t="s">
        <v>8139</v>
      </c>
      <c r="H2553" s="241">
        <v>69.3</v>
      </c>
      <c r="I2553" s="241">
        <v>0</v>
      </c>
      <c r="J2553" s="241">
        <v>0</v>
      </c>
      <c r="K2553" s="241">
        <v>0</v>
      </c>
      <c r="L2553" s="241">
        <v>0</v>
      </c>
      <c r="M2553" s="241">
        <v>0</v>
      </c>
      <c r="N2553" s="241">
        <v>0</v>
      </c>
      <c r="O2553" s="241">
        <v>0</v>
      </c>
      <c r="P2553" s="241">
        <v>0</v>
      </c>
      <c r="Q2553" s="232">
        <v>32920.28</v>
      </c>
      <c r="R2553" s="232">
        <v>0</v>
      </c>
      <c r="S2553" s="232">
        <v>0</v>
      </c>
      <c r="T2553" s="232">
        <v>0</v>
      </c>
      <c r="U2553" s="232">
        <v>0</v>
      </c>
      <c r="V2553" s="232">
        <v>0</v>
      </c>
      <c r="W2553" s="232">
        <v>0</v>
      </c>
      <c r="X2553" s="232">
        <v>0</v>
      </c>
      <c r="Y2553" s="232">
        <v>0</v>
      </c>
      <c r="Z2553" s="233">
        <v>45991</v>
      </c>
      <c r="AA2553" s="234">
        <v>69.3</v>
      </c>
      <c r="AB2553" s="232">
        <v>32920.28</v>
      </c>
    </row>
    <row r="2554" spans="1:28" x14ac:dyDescent="0.25">
      <c r="A2554" s="16" t="s">
        <v>1059</v>
      </c>
      <c r="B2554" s="16" t="s">
        <v>2893</v>
      </c>
      <c r="C2554" s="16" t="s">
        <v>1655</v>
      </c>
      <c r="D2554" s="16" t="s">
        <v>1656</v>
      </c>
      <c r="F2554" t="s">
        <v>8271</v>
      </c>
      <c r="G2554" t="s">
        <v>8346</v>
      </c>
      <c r="H2554" s="241">
        <v>29.018000000000001</v>
      </c>
      <c r="I2554" s="241">
        <v>0</v>
      </c>
      <c r="J2554" s="241">
        <v>0</v>
      </c>
      <c r="K2554" s="241">
        <v>0</v>
      </c>
      <c r="L2554" s="241">
        <v>0</v>
      </c>
      <c r="M2554" s="241">
        <v>0</v>
      </c>
      <c r="N2554" s="241">
        <v>0</v>
      </c>
      <c r="O2554" s="241">
        <v>0</v>
      </c>
      <c r="P2554" s="241">
        <v>0</v>
      </c>
      <c r="Q2554" s="232">
        <v>12058.14</v>
      </c>
      <c r="R2554" s="232">
        <v>0</v>
      </c>
      <c r="S2554" s="232">
        <v>0</v>
      </c>
      <c r="T2554" s="232">
        <v>0</v>
      </c>
      <c r="U2554" s="232">
        <v>0</v>
      </c>
      <c r="V2554" s="232">
        <v>0</v>
      </c>
      <c r="W2554" s="232">
        <v>0</v>
      </c>
      <c r="X2554" s="232">
        <v>0</v>
      </c>
      <c r="Y2554" s="232">
        <v>0</v>
      </c>
      <c r="Z2554" s="233">
        <v>45991</v>
      </c>
      <c r="AA2554" s="234">
        <v>29.018000000000001</v>
      </c>
      <c r="AB2554" s="232">
        <v>12058.14</v>
      </c>
    </row>
    <row r="2555" spans="1:28" x14ac:dyDescent="0.25">
      <c r="A2555" s="16" t="s">
        <v>1059</v>
      </c>
      <c r="B2555" s="16" t="s">
        <v>2893</v>
      </c>
      <c r="C2555" s="16" t="s">
        <v>1650</v>
      </c>
      <c r="D2555" s="16" t="s">
        <v>1651</v>
      </c>
      <c r="F2555" s="16" t="s">
        <v>8138</v>
      </c>
      <c r="G2555" s="16" t="s">
        <v>8139</v>
      </c>
      <c r="H2555" s="241">
        <v>7</v>
      </c>
      <c r="I2555" s="241">
        <v>0</v>
      </c>
      <c r="J2555" s="241">
        <v>0</v>
      </c>
      <c r="K2555" s="241">
        <v>0</v>
      </c>
      <c r="L2555" s="241">
        <v>0</v>
      </c>
      <c r="M2555" s="241">
        <v>0</v>
      </c>
      <c r="N2555" s="241">
        <v>0</v>
      </c>
      <c r="O2555" s="241">
        <v>0</v>
      </c>
      <c r="P2555" s="241">
        <v>0</v>
      </c>
      <c r="Q2555" s="232">
        <v>2147.88</v>
      </c>
      <c r="R2555" s="232">
        <v>0</v>
      </c>
      <c r="S2555" s="232">
        <v>0</v>
      </c>
      <c r="T2555" s="232">
        <v>0</v>
      </c>
      <c r="U2555" s="232">
        <v>0</v>
      </c>
      <c r="V2555" s="232">
        <v>0</v>
      </c>
      <c r="W2555" s="232">
        <v>0</v>
      </c>
      <c r="X2555" s="232">
        <v>0</v>
      </c>
      <c r="Y2555" s="232">
        <v>0</v>
      </c>
      <c r="Z2555" s="233">
        <v>45991</v>
      </c>
      <c r="AA2555" s="234">
        <v>7</v>
      </c>
      <c r="AB2555" s="232">
        <v>2147.88</v>
      </c>
    </row>
    <row r="2556" spans="1:28" x14ac:dyDescent="0.25">
      <c r="A2556" s="16" t="s">
        <v>1059</v>
      </c>
      <c r="B2556" s="16" t="s">
        <v>2893</v>
      </c>
      <c r="C2556" s="16" t="s">
        <v>3118</v>
      </c>
      <c r="D2556" s="16" t="s">
        <v>2849</v>
      </c>
      <c r="F2556" s="16" t="s">
        <v>8138</v>
      </c>
      <c r="G2556" s="16" t="s">
        <v>8139</v>
      </c>
      <c r="H2556" s="241">
        <v>3.6</v>
      </c>
      <c r="I2556" s="241">
        <v>0</v>
      </c>
      <c r="J2556" s="241">
        <v>0</v>
      </c>
      <c r="K2556" s="241">
        <v>0</v>
      </c>
      <c r="L2556" s="241">
        <v>0</v>
      </c>
      <c r="M2556" s="241">
        <v>0</v>
      </c>
      <c r="N2556" s="241">
        <v>0</v>
      </c>
      <c r="O2556" s="241">
        <v>0</v>
      </c>
      <c r="P2556" s="241">
        <v>0</v>
      </c>
      <c r="Q2556" s="232">
        <v>2453.94</v>
      </c>
      <c r="R2556" s="232">
        <v>0</v>
      </c>
      <c r="S2556" s="232">
        <v>0</v>
      </c>
      <c r="T2556" s="232">
        <v>0</v>
      </c>
      <c r="U2556" s="232">
        <v>0</v>
      </c>
      <c r="V2556" s="232">
        <v>0</v>
      </c>
      <c r="W2556" s="232">
        <v>0</v>
      </c>
      <c r="X2556" s="232">
        <v>0</v>
      </c>
      <c r="Y2556" s="232">
        <v>0</v>
      </c>
      <c r="Z2556" s="233">
        <v>45991</v>
      </c>
      <c r="AA2556" s="234">
        <v>3.6</v>
      </c>
      <c r="AB2556" s="232">
        <v>2453.94</v>
      </c>
    </row>
    <row r="2557" spans="1:28" x14ac:dyDescent="0.25">
      <c r="A2557" s="16" t="s">
        <v>1059</v>
      </c>
      <c r="B2557" s="16" t="s">
        <v>2893</v>
      </c>
      <c r="C2557" s="16" t="s">
        <v>1647</v>
      </c>
      <c r="D2557" s="16" t="s">
        <v>1648</v>
      </c>
      <c r="F2557" s="16" t="s">
        <v>8138</v>
      </c>
      <c r="G2557" s="16" t="s">
        <v>8139</v>
      </c>
      <c r="H2557" s="241">
        <v>15</v>
      </c>
      <c r="I2557" s="241">
        <v>0</v>
      </c>
      <c r="J2557" s="241">
        <v>0</v>
      </c>
      <c r="K2557" s="241">
        <v>0</v>
      </c>
      <c r="L2557" s="241">
        <v>0</v>
      </c>
      <c r="M2557" s="241">
        <v>0</v>
      </c>
      <c r="N2557" s="241">
        <v>0</v>
      </c>
      <c r="O2557" s="241">
        <v>0</v>
      </c>
      <c r="P2557" s="241">
        <v>0</v>
      </c>
      <c r="Q2557" s="232">
        <v>7388.4</v>
      </c>
      <c r="R2557" s="232">
        <v>0</v>
      </c>
      <c r="S2557" s="232">
        <v>0</v>
      </c>
      <c r="T2557" s="232">
        <v>0</v>
      </c>
      <c r="U2557" s="232">
        <v>0</v>
      </c>
      <c r="V2557" s="232">
        <v>0</v>
      </c>
      <c r="W2557" s="232">
        <v>0</v>
      </c>
      <c r="X2557" s="232">
        <v>0</v>
      </c>
      <c r="Y2557" s="232">
        <v>0</v>
      </c>
      <c r="Z2557" s="233">
        <v>45991</v>
      </c>
      <c r="AA2557" s="234">
        <v>15</v>
      </c>
      <c r="AB2557" s="232">
        <v>7388.4</v>
      </c>
    </row>
    <row r="2558" spans="1:28" x14ac:dyDescent="0.25">
      <c r="A2558" s="16" t="s">
        <v>1059</v>
      </c>
      <c r="B2558" s="16" t="s">
        <v>2893</v>
      </c>
      <c r="C2558" s="16" t="s">
        <v>1644</v>
      </c>
      <c r="D2558" s="16" t="s">
        <v>1645</v>
      </c>
      <c r="F2558" s="16" t="s">
        <v>8138</v>
      </c>
      <c r="G2558" s="16" t="s">
        <v>8139</v>
      </c>
      <c r="H2558" s="241">
        <v>54</v>
      </c>
      <c r="I2558" s="241">
        <v>0</v>
      </c>
      <c r="J2558" s="241">
        <v>0</v>
      </c>
      <c r="K2558" s="241">
        <v>0</v>
      </c>
      <c r="L2558" s="241">
        <v>0</v>
      </c>
      <c r="M2558" s="241">
        <v>0</v>
      </c>
      <c r="N2558" s="241">
        <v>0</v>
      </c>
      <c r="O2558" s="241">
        <v>0</v>
      </c>
      <c r="P2558" s="241">
        <v>0</v>
      </c>
      <c r="Q2558" s="232">
        <v>17601.310000000001</v>
      </c>
      <c r="R2558" s="232">
        <v>0</v>
      </c>
      <c r="S2558" s="232">
        <v>0</v>
      </c>
      <c r="T2558" s="232">
        <v>0</v>
      </c>
      <c r="U2558" s="232">
        <v>0</v>
      </c>
      <c r="V2558" s="232">
        <v>0</v>
      </c>
      <c r="W2558" s="232">
        <v>0</v>
      </c>
      <c r="X2558" s="232">
        <v>0</v>
      </c>
      <c r="Y2558" s="232">
        <v>0</v>
      </c>
      <c r="Z2558" s="233">
        <v>45991</v>
      </c>
      <c r="AA2558" s="234">
        <v>54</v>
      </c>
      <c r="AB2558" s="232">
        <v>17601.310000000001</v>
      </c>
    </row>
    <row r="2559" spans="1:28" x14ac:dyDescent="0.25">
      <c r="A2559" s="16" t="s">
        <v>1059</v>
      </c>
      <c r="B2559" s="16" t="s">
        <v>2893</v>
      </c>
      <c r="C2559" s="16" t="s">
        <v>1638</v>
      </c>
      <c r="D2559" s="16" t="s">
        <v>1639</v>
      </c>
      <c r="F2559" s="16" t="s">
        <v>8138</v>
      </c>
      <c r="G2559" s="16" t="s">
        <v>8139</v>
      </c>
      <c r="H2559" s="241">
        <v>3</v>
      </c>
      <c r="I2559" s="241">
        <v>0</v>
      </c>
      <c r="J2559" s="241">
        <v>0</v>
      </c>
      <c r="K2559" s="241">
        <v>0</v>
      </c>
      <c r="L2559" s="241">
        <v>0</v>
      </c>
      <c r="M2559" s="241">
        <v>0</v>
      </c>
      <c r="N2559" s="241">
        <v>0</v>
      </c>
      <c r="O2559" s="241">
        <v>0</v>
      </c>
      <c r="P2559" s="241">
        <v>0</v>
      </c>
      <c r="Q2559" s="232">
        <v>1964.16</v>
      </c>
      <c r="R2559" s="232">
        <v>0</v>
      </c>
      <c r="S2559" s="232">
        <v>0</v>
      </c>
      <c r="T2559" s="232">
        <v>0</v>
      </c>
      <c r="U2559" s="232">
        <v>0</v>
      </c>
      <c r="V2559" s="232">
        <v>0</v>
      </c>
      <c r="W2559" s="232">
        <v>0</v>
      </c>
      <c r="X2559" s="232">
        <v>0</v>
      </c>
      <c r="Y2559" s="232">
        <v>0</v>
      </c>
      <c r="Z2559" s="233">
        <v>45991</v>
      </c>
      <c r="AA2559" s="234">
        <v>3</v>
      </c>
      <c r="AB2559" s="232">
        <v>1964.16</v>
      </c>
    </row>
    <row r="2560" spans="1:28" x14ac:dyDescent="0.25">
      <c r="A2560" s="16" t="s">
        <v>1059</v>
      </c>
      <c r="B2560" s="16" t="s">
        <v>2893</v>
      </c>
      <c r="C2560" s="16" t="s">
        <v>1635</v>
      </c>
      <c r="D2560" s="16" t="s">
        <v>1636</v>
      </c>
      <c r="F2560" s="16" t="s">
        <v>8333</v>
      </c>
      <c r="G2560" s="16" t="s">
        <v>8347</v>
      </c>
      <c r="H2560" s="241">
        <v>85.111000000000004</v>
      </c>
      <c r="I2560" s="241">
        <v>0</v>
      </c>
      <c r="J2560" s="241">
        <v>0</v>
      </c>
      <c r="K2560" s="241">
        <v>0</v>
      </c>
      <c r="L2560" s="241">
        <v>0</v>
      </c>
      <c r="M2560" s="241">
        <v>0</v>
      </c>
      <c r="N2560" s="241">
        <v>0</v>
      </c>
      <c r="O2560" s="241">
        <v>0</v>
      </c>
      <c r="P2560" s="241">
        <v>0</v>
      </c>
      <c r="Q2560" s="232">
        <v>49365.23</v>
      </c>
      <c r="R2560" s="232">
        <v>0</v>
      </c>
      <c r="S2560" s="232">
        <v>0</v>
      </c>
      <c r="T2560" s="232">
        <v>0</v>
      </c>
      <c r="U2560" s="232">
        <v>0</v>
      </c>
      <c r="V2560" s="232">
        <v>0</v>
      </c>
      <c r="W2560" s="232">
        <v>0</v>
      </c>
      <c r="X2560" s="232">
        <v>0</v>
      </c>
      <c r="Y2560" s="232">
        <v>0</v>
      </c>
      <c r="Z2560" s="233">
        <v>45991</v>
      </c>
      <c r="AA2560" s="234">
        <v>85.111000000000004</v>
      </c>
      <c r="AB2560" s="232">
        <v>49365.23</v>
      </c>
    </row>
    <row r="2561" spans="1:28" x14ac:dyDescent="0.25">
      <c r="A2561" s="16" t="s">
        <v>1059</v>
      </c>
      <c r="B2561" s="16" t="s">
        <v>2893</v>
      </c>
      <c r="C2561" s="16" t="s">
        <v>1632</v>
      </c>
      <c r="D2561" s="16" t="s">
        <v>1633</v>
      </c>
      <c r="F2561" s="16" t="s">
        <v>8138</v>
      </c>
      <c r="G2561" s="16" t="s">
        <v>8139</v>
      </c>
      <c r="H2561" s="231">
        <v>62</v>
      </c>
      <c r="I2561" s="231">
        <v>0</v>
      </c>
      <c r="J2561" s="231">
        <v>0</v>
      </c>
      <c r="K2561" s="231">
        <v>0</v>
      </c>
      <c r="L2561" s="231">
        <v>0</v>
      </c>
      <c r="M2561" s="231">
        <v>0</v>
      </c>
      <c r="N2561" s="231">
        <v>0</v>
      </c>
      <c r="O2561" s="231">
        <v>0</v>
      </c>
      <c r="P2561" s="231">
        <v>0</v>
      </c>
      <c r="Q2561" s="232">
        <v>34290.959999999999</v>
      </c>
      <c r="R2561" s="232">
        <v>0</v>
      </c>
      <c r="S2561" s="232">
        <v>0</v>
      </c>
      <c r="T2561" s="232">
        <v>0</v>
      </c>
      <c r="U2561" s="232">
        <v>0</v>
      </c>
      <c r="V2561" s="232">
        <v>0</v>
      </c>
      <c r="W2561" s="232">
        <v>0</v>
      </c>
      <c r="X2561" s="232">
        <v>0</v>
      </c>
      <c r="Y2561" s="232">
        <v>0</v>
      </c>
      <c r="Z2561" s="233">
        <v>45991</v>
      </c>
      <c r="AA2561" s="234">
        <v>62</v>
      </c>
      <c r="AB2561" s="232">
        <v>34290.959999999999</v>
      </c>
    </row>
    <row r="2562" spans="1:28" x14ac:dyDescent="0.25">
      <c r="A2562" s="16" t="s">
        <v>1059</v>
      </c>
      <c r="B2562" s="16" t="s">
        <v>2893</v>
      </c>
      <c r="C2562" s="16" t="s">
        <v>1629</v>
      </c>
      <c r="D2562" s="16" t="s">
        <v>1630</v>
      </c>
      <c r="F2562" s="16" t="s">
        <v>8138</v>
      </c>
      <c r="G2562" s="16" t="s">
        <v>8139</v>
      </c>
      <c r="H2562" s="241">
        <v>0</v>
      </c>
      <c r="I2562" s="241">
        <v>0</v>
      </c>
      <c r="J2562" s="241">
        <v>5</v>
      </c>
      <c r="K2562" s="241">
        <v>0</v>
      </c>
      <c r="L2562" s="241">
        <v>0</v>
      </c>
      <c r="M2562" s="241">
        <v>0</v>
      </c>
      <c r="N2562" s="241">
        <v>0</v>
      </c>
      <c r="O2562" s="241">
        <v>0</v>
      </c>
      <c r="P2562" s="241">
        <v>0</v>
      </c>
      <c r="Q2562" s="232">
        <v>0</v>
      </c>
      <c r="R2562" s="232">
        <v>0</v>
      </c>
      <c r="S2562" s="232">
        <v>2752.75</v>
      </c>
      <c r="T2562" s="232">
        <v>0</v>
      </c>
      <c r="U2562" s="232">
        <v>0</v>
      </c>
      <c r="V2562" s="232">
        <v>0</v>
      </c>
      <c r="W2562" s="232">
        <v>0</v>
      </c>
      <c r="X2562" s="232">
        <v>0</v>
      </c>
      <c r="Y2562" s="232">
        <v>0</v>
      </c>
      <c r="Z2562" s="233">
        <v>45991</v>
      </c>
      <c r="AA2562" s="234">
        <v>5</v>
      </c>
      <c r="AB2562" s="232">
        <v>2752.75</v>
      </c>
    </row>
    <row r="2563" spans="1:28" x14ac:dyDescent="0.25">
      <c r="A2563" s="16" t="s">
        <v>1059</v>
      </c>
      <c r="B2563" s="16" t="s">
        <v>2893</v>
      </c>
      <c r="C2563" s="16" t="s">
        <v>1623</v>
      </c>
      <c r="D2563" s="16" t="s">
        <v>1624</v>
      </c>
      <c r="F2563" s="16" t="s">
        <v>8138</v>
      </c>
      <c r="G2563" s="16" t="s">
        <v>8139</v>
      </c>
      <c r="H2563" s="231">
        <v>63.6</v>
      </c>
      <c r="I2563" s="231">
        <v>0</v>
      </c>
      <c r="J2563" s="231">
        <v>56.4</v>
      </c>
      <c r="K2563" s="231">
        <v>0</v>
      </c>
      <c r="L2563" s="231">
        <v>0</v>
      </c>
      <c r="M2563" s="231">
        <v>0</v>
      </c>
      <c r="N2563" s="231">
        <v>0</v>
      </c>
      <c r="O2563" s="231">
        <v>0</v>
      </c>
      <c r="P2563" s="231">
        <v>0</v>
      </c>
      <c r="Q2563" s="232">
        <v>36720.1</v>
      </c>
      <c r="R2563" s="232">
        <v>0</v>
      </c>
      <c r="S2563" s="232">
        <v>32563.11</v>
      </c>
      <c r="T2563" s="232">
        <v>0</v>
      </c>
      <c r="U2563" s="232">
        <v>0</v>
      </c>
      <c r="V2563" s="232">
        <v>0</v>
      </c>
      <c r="W2563" s="232">
        <v>0</v>
      </c>
      <c r="X2563" s="232">
        <v>0</v>
      </c>
      <c r="Y2563" s="232">
        <v>0</v>
      </c>
      <c r="Z2563" s="233">
        <v>45991</v>
      </c>
      <c r="AA2563" s="234">
        <v>120</v>
      </c>
      <c r="AB2563" s="232">
        <v>69283.209999999992</v>
      </c>
    </row>
    <row r="2564" spans="1:28" x14ac:dyDescent="0.25">
      <c r="A2564" s="16" t="s">
        <v>1059</v>
      </c>
      <c r="B2564" s="16" t="s">
        <v>2893</v>
      </c>
      <c r="C2564" s="16" t="s">
        <v>1620</v>
      </c>
      <c r="D2564" s="16" t="s">
        <v>1621</v>
      </c>
      <c r="F2564" s="16" t="s">
        <v>8335</v>
      </c>
      <c r="G2564" s="16" t="s">
        <v>8348</v>
      </c>
      <c r="H2564" s="241">
        <v>149.27199999999999</v>
      </c>
      <c r="I2564" s="241">
        <v>0</v>
      </c>
      <c r="J2564" s="241">
        <v>0</v>
      </c>
      <c r="K2564" s="241">
        <v>0</v>
      </c>
      <c r="L2564" s="241">
        <v>0</v>
      </c>
      <c r="M2564" s="241">
        <v>0</v>
      </c>
      <c r="N2564" s="241">
        <v>0</v>
      </c>
      <c r="O2564" s="241">
        <v>0</v>
      </c>
      <c r="P2564" s="241">
        <v>0</v>
      </c>
      <c r="Q2564" s="232">
        <v>74989.73</v>
      </c>
      <c r="R2564" s="232">
        <v>0</v>
      </c>
      <c r="S2564" s="232">
        <v>0</v>
      </c>
      <c r="T2564" s="232">
        <v>0</v>
      </c>
      <c r="U2564" s="232">
        <v>0</v>
      </c>
      <c r="V2564" s="232">
        <v>0</v>
      </c>
      <c r="W2564" s="232">
        <v>0</v>
      </c>
      <c r="X2564" s="232">
        <v>0</v>
      </c>
      <c r="Y2564" s="232">
        <v>0</v>
      </c>
      <c r="Z2564" s="233">
        <v>45991</v>
      </c>
      <c r="AA2564" s="234">
        <v>149.27199999999999</v>
      </c>
      <c r="AB2564" s="232">
        <v>74989.73</v>
      </c>
    </row>
    <row r="2565" spans="1:28" x14ac:dyDescent="0.25">
      <c r="A2565" s="16" t="s">
        <v>1059</v>
      </c>
      <c r="B2565" s="16" t="s">
        <v>2893</v>
      </c>
      <c r="C2565" s="16" t="s">
        <v>1620</v>
      </c>
      <c r="D2565" s="16" t="s">
        <v>1621</v>
      </c>
      <c r="F2565" s="16" t="s">
        <v>8226</v>
      </c>
      <c r="G2565" s="16" t="s">
        <v>8349</v>
      </c>
      <c r="H2565" s="241">
        <v>33.402999999999999</v>
      </c>
      <c r="I2565" s="241">
        <v>0</v>
      </c>
      <c r="J2565" s="241">
        <v>0</v>
      </c>
      <c r="K2565" s="241">
        <v>0</v>
      </c>
      <c r="L2565" s="241">
        <v>0</v>
      </c>
      <c r="M2565" s="241">
        <v>0</v>
      </c>
      <c r="N2565" s="241">
        <v>0</v>
      </c>
      <c r="O2565" s="241">
        <v>0</v>
      </c>
      <c r="P2565" s="241">
        <v>0</v>
      </c>
      <c r="Q2565" s="232">
        <v>16780.650000000001</v>
      </c>
      <c r="R2565" s="232">
        <v>0</v>
      </c>
      <c r="S2565" s="232">
        <v>0</v>
      </c>
      <c r="T2565" s="232">
        <v>0</v>
      </c>
      <c r="U2565" s="232">
        <v>0</v>
      </c>
      <c r="V2565" s="232">
        <v>0</v>
      </c>
      <c r="W2565" s="232">
        <v>0</v>
      </c>
      <c r="X2565" s="232">
        <v>0</v>
      </c>
      <c r="Y2565" s="232">
        <v>0</v>
      </c>
      <c r="Z2565" s="233">
        <v>45991</v>
      </c>
      <c r="AA2565" s="234">
        <v>33.402999999999999</v>
      </c>
      <c r="AB2565" s="232">
        <v>16780.650000000001</v>
      </c>
    </row>
    <row r="2566" spans="1:28" x14ac:dyDescent="0.25">
      <c r="A2566" s="16" t="s">
        <v>1059</v>
      </c>
      <c r="B2566" s="16" t="s">
        <v>2893</v>
      </c>
      <c r="C2566" s="16" t="s">
        <v>1620</v>
      </c>
      <c r="D2566" s="16" t="s">
        <v>1621</v>
      </c>
      <c r="F2566" s="16" t="s">
        <v>8350</v>
      </c>
      <c r="G2566" s="16" t="s">
        <v>8351</v>
      </c>
      <c r="H2566" s="241">
        <v>7.556</v>
      </c>
      <c r="I2566" s="241">
        <v>0</v>
      </c>
      <c r="J2566" s="241">
        <v>0</v>
      </c>
      <c r="K2566" s="241">
        <v>0</v>
      </c>
      <c r="L2566" s="241">
        <v>0</v>
      </c>
      <c r="M2566" s="241">
        <v>0</v>
      </c>
      <c r="N2566" s="241">
        <v>0</v>
      </c>
      <c r="O2566" s="241">
        <v>0</v>
      </c>
      <c r="P2566" s="241">
        <v>0</v>
      </c>
      <c r="Q2566" s="232">
        <v>3795.91</v>
      </c>
      <c r="R2566" s="232">
        <v>0</v>
      </c>
      <c r="S2566" s="232">
        <v>0</v>
      </c>
      <c r="T2566" s="232">
        <v>0</v>
      </c>
      <c r="U2566" s="232">
        <v>0</v>
      </c>
      <c r="V2566" s="232">
        <v>0</v>
      </c>
      <c r="W2566" s="232">
        <v>0</v>
      </c>
      <c r="X2566" s="232">
        <v>0</v>
      </c>
      <c r="Y2566" s="232">
        <v>0</v>
      </c>
      <c r="Z2566" s="233">
        <v>45991</v>
      </c>
      <c r="AA2566" s="234">
        <v>7.556</v>
      </c>
      <c r="AB2566" s="232">
        <v>3795.91</v>
      </c>
    </row>
    <row r="2567" spans="1:28" x14ac:dyDescent="0.25">
      <c r="A2567" s="16" t="s">
        <v>1059</v>
      </c>
      <c r="B2567" s="16" t="s">
        <v>2893</v>
      </c>
      <c r="C2567" s="16" t="s">
        <v>1616</v>
      </c>
      <c r="D2567" s="16" t="s">
        <v>1617</v>
      </c>
      <c r="F2567" s="16" t="s">
        <v>8138</v>
      </c>
      <c r="G2567" s="16" t="s">
        <v>8139</v>
      </c>
      <c r="H2567" s="241">
        <v>72</v>
      </c>
      <c r="I2567" s="241">
        <v>0</v>
      </c>
      <c r="J2567" s="241">
        <v>0</v>
      </c>
      <c r="K2567" s="241">
        <v>0</v>
      </c>
      <c r="L2567" s="241">
        <v>0</v>
      </c>
      <c r="M2567" s="241">
        <v>0</v>
      </c>
      <c r="N2567" s="241">
        <v>0</v>
      </c>
      <c r="O2567" s="241">
        <v>0</v>
      </c>
      <c r="P2567" s="241">
        <v>0</v>
      </c>
      <c r="Q2567" s="232">
        <v>41070.239999999998</v>
      </c>
      <c r="R2567" s="232">
        <v>0</v>
      </c>
      <c r="S2567" s="232">
        <v>0</v>
      </c>
      <c r="T2567" s="232">
        <v>0</v>
      </c>
      <c r="U2567" s="232">
        <v>0</v>
      </c>
      <c r="V2567" s="232">
        <v>0</v>
      </c>
      <c r="W2567" s="232">
        <v>0</v>
      </c>
      <c r="X2567" s="232">
        <v>0</v>
      </c>
      <c r="Y2567" s="232">
        <v>0</v>
      </c>
      <c r="Z2567" s="233">
        <v>45991</v>
      </c>
      <c r="AA2567" s="234">
        <v>72</v>
      </c>
      <c r="AB2567" s="232">
        <v>41070.239999999998</v>
      </c>
    </row>
    <row r="2568" spans="1:28" x14ac:dyDescent="0.25">
      <c r="A2568" s="16" t="s">
        <v>1059</v>
      </c>
      <c r="B2568" s="16" t="s">
        <v>2893</v>
      </c>
      <c r="C2568" s="16" t="s">
        <v>1611</v>
      </c>
      <c r="D2568" s="16" t="s">
        <v>1612</v>
      </c>
      <c r="F2568" s="16" t="s">
        <v>8138</v>
      </c>
      <c r="G2568" s="16" t="s">
        <v>8139</v>
      </c>
      <c r="H2568" s="241">
        <v>20.7</v>
      </c>
      <c r="I2568" s="241">
        <v>0</v>
      </c>
      <c r="J2568" s="241">
        <v>0</v>
      </c>
      <c r="K2568" s="241">
        <v>0</v>
      </c>
      <c r="L2568" s="241">
        <v>0</v>
      </c>
      <c r="M2568" s="241">
        <v>0</v>
      </c>
      <c r="N2568" s="241">
        <v>0</v>
      </c>
      <c r="O2568" s="241">
        <v>0</v>
      </c>
      <c r="P2568" s="241">
        <v>0</v>
      </c>
      <c r="Q2568" s="232">
        <v>13050.1</v>
      </c>
      <c r="R2568" s="232">
        <v>0</v>
      </c>
      <c r="S2568" s="232">
        <v>0</v>
      </c>
      <c r="T2568" s="232">
        <v>0</v>
      </c>
      <c r="U2568" s="232">
        <v>0</v>
      </c>
      <c r="V2568" s="232">
        <v>0</v>
      </c>
      <c r="W2568" s="232">
        <v>0</v>
      </c>
      <c r="X2568" s="232">
        <v>0</v>
      </c>
      <c r="Y2568" s="232">
        <v>0</v>
      </c>
      <c r="Z2568" s="233">
        <v>45991</v>
      </c>
      <c r="AA2568" s="234">
        <v>20.7</v>
      </c>
      <c r="AB2568" s="232">
        <v>13050.1</v>
      </c>
    </row>
    <row r="2569" spans="1:28" x14ac:dyDescent="0.25">
      <c r="A2569" s="16" t="s">
        <v>873</v>
      </c>
      <c r="B2569" s="16" t="s">
        <v>3474</v>
      </c>
      <c r="C2569" s="16" t="s">
        <v>363</v>
      </c>
      <c r="D2569" s="16" t="s">
        <v>364</v>
      </c>
      <c r="F2569" s="16" t="s">
        <v>8180</v>
      </c>
      <c r="G2569" s="16" t="s">
        <v>8181</v>
      </c>
      <c r="H2569" s="231">
        <v>4.5</v>
      </c>
      <c r="I2569" s="231">
        <v>0</v>
      </c>
      <c r="J2569" s="231">
        <v>0</v>
      </c>
      <c r="K2569" s="231">
        <v>0</v>
      </c>
      <c r="L2569" s="231">
        <v>0</v>
      </c>
      <c r="M2569" s="231">
        <v>0</v>
      </c>
      <c r="N2569" s="231">
        <v>0</v>
      </c>
      <c r="O2569" s="231">
        <v>0</v>
      </c>
      <c r="P2569" s="231">
        <v>0</v>
      </c>
      <c r="Q2569" s="232">
        <v>3485.79</v>
      </c>
      <c r="R2569" s="232">
        <v>0</v>
      </c>
      <c r="S2569" s="232">
        <v>0</v>
      </c>
      <c r="T2569" s="232">
        <v>0</v>
      </c>
      <c r="U2569" s="232">
        <v>0</v>
      </c>
      <c r="V2569" s="232">
        <v>0</v>
      </c>
      <c r="W2569" s="232">
        <v>0</v>
      </c>
      <c r="X2569" s="232">
        <v>0</v>
      </c>
      <c r="Y2569" s="232">
        <v>0</v>
      </c>
      <c r="Z2569" s="233">
        <v>45991</v>
      </c>
      <c r="AA2569" s="234">
        <v>4.5</v>
      </c>
      <c r="AB2569" s="232">
        <v>3485.79</v>
      </c>
    </row>
    <row r="2570" spans="1:28" x14ac:dyDescent="0.25">
      <c r="A2570" s="16" t="s">
        <v>873</v>
      </c>
      <c r="B2570" s="16" t="s">
        <v>3474</v>
      </c>
      <c r="C2570" s="16" t="s">
        <v>359</v>
      </c>
      <c r="D2570" s="16" t="s">
        <v>360</v>
      </c>
      <c r="F2570" s="16" t="s">
        <v>8180</v>
      </c>
      <c r="G2570" s="16" t="s">
        <v>8181</v>
      </c>
      <c r="H2570" s="241">
        <v>1</v>
      </c>
      <c r="I2570" s="241">
        <v>0</v>
      </c>
      <c r="J2570" s="241">
        <v>0</v>
      </c>
      <c r="K2570" s="241">
        <v>44</v>
      </c>
      <c r="L2570" s="241">
        <v>0</v>
      </c>
      <c r="M2570" s="241">
        <v>0</v>
      </c>
      <c r="N2570" s="241">
        <v>0</v>
      </c>
      <c r="O2570" s="241">
        <v>0</v>
      </c>
      <c r="P2570" s="241">
        <v>0</v>
      </c>
      <c r="Q2570" s="232">
        <v>659.41</v>
      </c>
      <c r="R2570" s="232">
        <v>0</v>
      </c>
      <c r="S2570" s="232">
        <v>0</v>
      </c>
      <c r="T2570" s="232">
        <v>29014.04</v>
      </c>
      <c r="U2570" s="232">
        <v>0</v>
      </c>
      <c r="V2570" s="232">
        <v>0</v>
      </c>
      <c r="W2570" s="232">
        <v>0</v>
      </c>
      <c r="X2570" s="232">
        <v>0</v>
      </c>
      <c r="Y2570" s="232">
        <v>0</v>
      </c>
      <c r="Z2570" s="233">
        <v>45991</v>
      </c>
      <c r="AA2570" s="234">
        <v>45</v>
      </c>
      <c r="AB2570" s="232">
        <v>29673.45</v>
      </c>
    </row>
    <row r="2571" spans="1:28" x14ac:dyDescent="0.25">
      <c r="A2571" s="16" t="s">
        <v>873</v>
      </c>
      <c r="B2571" s="16" t="s">
        <v>3474</v>
      </c>
      <c r="C2571" s="16" t="s">
        <v>357</v>
      </c>
      <c r="D2571" s="16" t="s">
        <v>358</v>
      </c>
      <c r="F2571" t="s">
        <v>8180</v>
      </c>
      <c r="G2571" t="s">
        <v>8181</v>
      </c>
      <c r="H2571" s="241">
        <v>30</v>
      </c>
      <c r="I2571" s="241">
        <v>0</v>
      </c>
      <c r="J2571" s="241">
        <v>0</v>
      </c>
      <c r="K2571" s="241">
        <v>14</v>
      </c>
      <c r="L2571" s="241">
        <v>0</v>
      </c>
      <c r="M2571" s="241">
        <v>0</v>
      </c>
      <c r="N2571" s="241">
        <v>0</v>
      </c>
      <c r="O2571" s="241">
        <v>0</v>
      </c>
      <c r="P2571" s="241">
        <v>0</v>
      </c>
      <c r="Q2571" s="232">
        <v>22060.2</v>
      </c>
      <c r="R2571" s="232">
        <v>0</v>
      </c>
      <c r="S2571" s="232">
        <v>0</v>
      </c>
      <c r="T2571" s="232">
        <v>10294.76</v>
      </c>
      <c r="U2571" s="232">
        <v>0</v>
      </c>
      <c r="V2571" s="232">
        <v>0</v>
      </c>
      <c r="W2571" s="232">
        <v>0</v>
      </c>
      <c r="X2571" s="232">
        <v>0</v>
      </c>
      <c r="Y2571" s="232">
        <v>0</v>
      </c>
      <c r="Z2571" s="233">
        <v>45991</v>
      </c>
      <c r="AA2571" s="234">
        <v>44</v>
      </c>
      <c r="AB2571" s="232">
        <v>32354.959999999999</v>
      </c>
    </row>
    <row r="2572" spans="1:28" x14ac:dyDescent="0.25">
      <c r="A2572" s="16" t="s">
        <v>873</v>
      </c>
      <c r="B2572" s="16" t="s">
        <v>3474</v>
      </c>
      <c r="C2572" s="16" t="s">
        <v>354</v>
      </c>
      <c r="D2572" s="16" t="s">
        <v>355</v>
      </c>
      <c r="F2572" s="16" t="s">
        <v>8352</v>
      </c>
      <c r="G2572" s="16" t="s">
        <v>8353</v>
      </c>
      <c r="H2572" s="241">
        <v>48.664999999999999</v>
      </c>
      <c r="I2572" s="241">
        <v>0</v>
      </c>
      <c r="J2572" s="241">
        <v>0</v>
      </c>
      <c r="K2572" s="241">
        <v>0</v>
      </c>
      <c r="L2572" s="241">
        <v>0</v>
      </c>
      <c r="M2572" s="241">
        <v>0</v>
      </c>
      <c r="N2572" s="241">
        <v>0</v>
      </c>
      <c r="O2572" s="241">
        <v>0</v>
      </c>
      <c r="P2572" s="241">
        <v>0</v>
      </c>
      <c r="Q2572" s="232">
        <v>32516.54</v>
      </c>
      <c r="R2572" s="232">
        <v>0</v>
      </c>
      <c r="S2572" s="232">
        <v>0</v>
      </c>
      <c r="T2572" s="232">
        <v>0</v>
      </c>
      <c r="U2572" s="232">
        <v>0</v>
      </c>
      <c r="V2572" s="232">
        <v>0</v>
      </c>
      <c r="W2572" s="232">
        <v>0</v>
      </c>
      <c r="X2572" s="232">
        <v>0</v>
      </c>
      <c r="Y2572" s="232">
        <v>0</v>
      </c>
      <c r="Z2572" s="233">
        <v>45991</v>
      </c>
      <c r="AA2572" s="234">
        <v>48.664999999999999</v>
      </c>
      <c r="AB2572" s="232">
        <v>32516.54</v>
      </c>
    </row>
    <row r="2573" spans="1:28" x14ac:dyDescent="0.25">
      <c r="A2573" s="16" t="s">
        <v>1059</v>
      </c>
      <c r="B2573" s="16" t="s">
        <v>2893</v>
      </c>
      <c r="C2573" s="16" t="s">
        <v>1600</v>
      </c>
      <c r="D2573" s="16" t="s">
        <v>1601</v>
      </c>
      <c r="F2573" s="16" t="s">
        <v>8138</v>
      </c>
      <c r="G2573" s="16" t="s">
        <v>8139</v>
      </c>
      <c r="H2573" s="241">
        <v>30.4</v>
      </c>
      <c r="I2573" s="241">
        <v>0</v>
      </c>
      <c r="J2573" s="241">
        <v>0</v>
      </c>
      <c r="K2573" s="241">
        <v>0</v>
      </c>
      <c r="L2573" s="241">
        <v>0</v>
      </c>
      <c r="M2573" s="241">
        <v>0</v>
      </c>
      <c r="N2573" s="241">
        <v>0</v>
      </c>
      <c r="O2573" s="241">
        <v>0</v>
      </c>
      <c r="P2573" s="241">
        <v>0</v>
      </c>
      <c r="Q2573" s="232">
        <v>13217.61</v>
      </c>
      <c r="R2573" s="232">
        <v>0</v>
      </c>
      <c r="S2573" s="232">
        <v>0</v>
      </c>
      <c r="T2573" s="232">
        <v>0</v>
      </c>
      <c r="U2573" s="232">
        <v>0</v>
      </c>
      <c r="V2573" s="232">
        <v>0</v>
      </c>
      <c r="W2573" s="232">
        <v>0</v>
      </c>
      <c r="X2573" s="232">
        <v>0</v>
      </c>
      <c r="Y2573" s="232">
        <v>0</v>
      </c>
      <c r="Z2573" s="233">
        <v>45991</v>
      </c>
      <c r="AA2573" s="234">
        <v>30.4</v>
      </c>
      <c r="AB2573" s="232">
        <v>13217.61</v>
      </c>
    </row>
    <row r="2574" spans="1:28" x14ac:dyDescent="0.25">
      <c r="A2574" s="16" t="s">
        <v>1059</v>
      </c>
      <c r="B2574" s="16" t="s">
        <v>2893</v>
      </c>
      <c r="C2574" s="16" t="s">
        <v>1597</v>
      </c>
      <c r="D2574" s="16" t="s">
        <v>1598</v>
      </c>
      <c r="F2574" s="16" t="s">
        <v>8138</v>
      </c>
      <c r="G2574" s="16" t="s">
        <v>8139</v>
      </c>
      <c r="H2574" s="241">
        <v>80</v>
      </c>
      <c r="I2574" s="241">
        <v>0</v>
      </c>
      <c r="J2574" s="241">
        <v>0</v>
      </c>
      <c r="K2574" s="241">
        <v>0</v>
      </c>
      <c r="L2574" s="241">
        <v>0</v>
      </c>
      <c r="M2574" s="241">
        <v>0</v>
      </c>
      <c r="N2574" s="241">
        <v>0</v>
      </c>
      <c r="O2574" s="241">
        <v>0</v>
      </c>
      <c r="P2574" s="241">
        <v>0</v>
      </c>
      <c r="Q2574" s="232">
        <v>33429.61</v>
      </c>
      <c r="R2574" s="232">
        <v>0</v>
      </c>
      <c r="S2574" s="232">
        <v>0</v>
      </c>
      <c r="T2574" s="232">
        <v>0</v>
      </c>
      <c r="U2574" s="232">
        <v>0</v>
      </c>
      <c r="V2574" s="232">
        <v>0</v>
      </c>
      <c r="W2574" s="232">
        <v>0</v>
      </c>
      <c r="X2574" s="232">
        <v>0</v>
      </c>
      <c r="Y2574" s="232">
        <v>0</v>
      </c>
      <c r="Z2574" s="233">
        <v>45991</v>
      </c>
      <c r="AA2574" s="234">
        <v>80</v>
      </c>
      <c r="AB2574" s="232">
        <v>33429.61</v>
      </c>
    </row>
    <row r="2575" spans="1:28" x14ac:dyDescent="0.25">
      <c r="A2575" s="16" t="s">
        <v>1059</v>
      </c>
      <c r="B2575" s="16" t="s">
        <v>2893</v>
      </c>
      <c r="C2575" s="16" t="s">
        <v>1594</v>
      </c>
      <c r="D2575" s="16" t="s">
        <v>1595</v>
      </c>
      <c r="F2575" s="16" t="s">
        <v>8138</v>
      </c>
      <c r="G2575" s="16" t="s">
        <v>8139</v>
      </c>
      <c r="H2575" s="241">
        <v>45</v>
      </c>
      <c r="I2575" s="241">
        <v>0</v>
      </c>
      <c r="J2575" s="241">
        <v>0</v>
      </c>
      <c r="K2575" s="241">
        <v>0</v>
      </c>
      <c r="L2575" s="241">
        <v>0</v>
      </c>
      <c r="M2575" s="241">
        <v>0</v>
      </c>
      <c r="N2575" s="241">
        <v>0</v>
      </c>
      <c r="O2575" s="241">
        <v>0</v>
      </c>
      <c r="P2575" s="241">
        <v>0</v>
      </c>
      <c r="Q2575" s="232">
        <v>18189.900000000001</v>
      </c>
      <c r="R2575" s="232">
        <v>0</v>
      </c>
      <c r="S2575" s="232">
        <v>0</v>
      </c>
      <c r="T2575" s="232">
        <v>0</v>
      </c>
      <c r="U2575" s="232">
        <v>0</v>
      </c>
      <c r="V2575" s="232">
        <v>0</v>
      </c>
      <c r="W2575" s="232">
        <v>0</v>
      </c>
      <c r="X2575" s="232">
        <v>0</v>
      </c>
      <c r="Y2575" s="232">
        <v>0</v>
      </c>
      <c r="Z2575" s="233">
        <v>45991</v>
      </c>
      <c r="AA2575" s="234">
        <v>45</v>
      </c>
      <c r="AB2575" s="232">
        <v>18189.900000000001</v>
      </c>
    </row>
    <row r="2576" spans="1:28" x14ac:dyDescent="0.25">
      <c r="A2576" s="16" t="s">
        <v>1059</v>
      </c>
      <c r="B2576" s="16" t="s">
        <v>2893</v>
      </c>
      <c r="C2576" s="16" t="s">
        <v>1591</v>
      </c>
      <c r="D2576" s="16" t="s">
        <v>1592</v>
      </c>
      <c r="F2576" s="16" t="s">
        <v>8138</v>
      </c>
      <c r="G2576" s="16" t="s">
        <v>8139</v>
      </c>
      <c r="H2576" s="241">
        <v>16.8</v>
      </c>
      <c r="I2576" s="241">
        <v>0</v>
      </c>
      <c r="J2576" s="241">
        <v>0</v>
      </c>
      <c r="K2576" s="241">
        <v>0</v>
      </c>
      <c r="L2576" s="241">
        <v>0</v>
      </c>
      <c r="M2576" s="241">
        <v>0</v>
      </c>
      <c r="N2576" s="241">
        <v>0</v>
      </c>
      <c r="O2576" s="241">
        <v>0</v>
      </c>
      <c r="P2576" s="241">
        <v>0</v>
      </c>
      <c r="Q2576" s="232">
        <v>9613.6299999999992</v>
      </c>
      <c r="R2576" s="232">
        <v>0</v>
      </c>
      <c r="S2576" s="232">
        <v>0</v>
      </c>
      <c r="T2576" s="232">
        <v>0</v>
      </c>
      <c r="U2576" s="232">
        <v>0</v>
      </c>
      <c r="V2576" s="232">
        <v>0</v>
      </c>
      <c r="W2576" s="232">
        <v>0</v>
      </c>
      <c r="X2576" s="232">
        <v>0</v>
      </c>
      <c r="Y2576" s="232">
        <v>0</v>
      </c>
      <c r="Z2576" s="233">
        <v>45991</v>
      </c>
      <c r="AA2576" s="234">
        <v>16.8</v>
      </c>
      <c r="AB2576" s="232">
        <v>9613.6299999999992</v>
      </c>
    </row>
    <row r="2577" spans="1:28" x14ac:dyDescent="0.25">
      <c r="A2577" s="16" t="s">
        <v>1059</v>
      </c>
      <c r="B2577" s="16" t="s">
        <v>2893</v>
      </c>
      <c r="C2577" s="16" t="s">
        <v>1586</v>
      </c>
      <c r="D2577" s="16" t="s">
        <v>1587</v>
      </c>
      <c r="F2577" t="s">
        <v>8138</v>
      </c>
      <c r="G2577" t="s">
        <v>8139</v>
      </c>
      <c r="H2577" s="241">
        <v>1</v>
      </c>
      <c r="I2577" s="241">
        <v>0</v>
      </c>
      <c r="J2577" s="241">
        <v>0</v>
      </c>
      <c r="K2577" s="241">
        <v>0</v>
      </c>
      <c r="L2577" s="241">
        <v>0</v>
      </c>
      <c r="M2577" s="241">
        <v>0</v>
      </c>
      <c r="N2577" s="241">
        <v>0</v>
      </c>
      <c r="O2577" s="241">
        <v>0</v>
      </c>
      <c r="P2577" s="241">
        <v>0</v>
      </c>
      <c r="Q2577" s="232">
        <v>404.22</v>
      </c>
      <c r="R2577" s="232">
        <v>0</v>
      </c>
      <c r="S2577" s="232">
        <v>0</v>
      </c>
      <c r="T2577" s="232">
        <v>0</v>
      </c>
      <c r="U2577" s="232">
        <v>0</v>
      </c>
      <c r="V2577" s="232">
        <v>0</v>
      </c>
      <c r="W2577" s="232">
        <v>0</v>
      </c>
      <c r="X2577" s="232">
        <v>0</v>
      </c>
      <c r="Y2577" s="232">
        <v>0</v>
      </c>
      <c r="Z2577" s="233">
        <v>45991</v>
      </c>
      <c r="AA2577" s="234">
        <v>1</v>
      </c>
      <c r="AB2577" s="232">
        <v>404.22</v>
      </c>
    </row>
    <row r="2578" spans="1:28" x14ac:dyDescent="0.25">
      <c r="A2578" s="16" t="s">
        <v>1059</v>
      </c>
      <c r="B2578" s="16" t="s">
        <v>2893</v>
      </c>
      <c r="C2578" s="16" t="s">
        <v>1579</v>
      </c>
      <c r="D2578" s="16" t="s">
        <v>1580</v>
      </c>
      <c r="F2578" s="16" t="s">
        <v>8138</v>
      </c>
      <c r="G2578" s="16" t="s">
        <v>8139</v>
      </c>
      <c r="H2578" s="241">
        <v>62</v>
      </c>
      <c r="I2578" s="241">
        <v>0</v>
      </c>
      <c r="J2578" s="241">
        <v>0</v>
      </c>
      <c r="K2578" s="241">
        <v>0</v>
      </c>
      <c r="L2578" s="241">
        <v>0</v>
      </c>
      <c r="M2578" s="241">
        <v>0</v>
      </c>
      <c r="N2578" s="241">
        <v>0</v>
      </c>
      <c r="O2578" s="241">
        <v>0</v>
      </c>
      <c r="P2578" s="241">
        <v>0</v>
      </c>
      <c r="Q2578" s="232">
        <v>26451.06</v>
      </c>
      <c r="R2578" s="232">
        <v>0</v>
      </c>
      <c r="S2578" s="232">
        <v>0</v>
      </c>
      <c r="T2578" s="232">
        <v>0</v>
      </c>
      <c r="U2578" s="232">
        <v>0</v>
      </c>
      <c r="V2578" s="232">
        <v>0</v>
      </c>
      <c r="W2578" s="232">
        <v>0</v>
      </c>
      <c r="X2578" s="232">
        <v>0</v>
      </c>
      <c r="Y2578" s="232">
        <v>0</v>
      </c>
      <c r="Z2578" s="233">
        <v>45991</v>
      </c>
      <c r="AA2578" s="234">
        <v>62</v>
      </c>
      <c r="AB2578" s="232">
        <v>26451.06</v>
      </c>
    </row>
    <row r="2579" spans="1:28" x14ac:dyDescent="0.25">
      <c r="A2579" s="16" t="s">
        <v>1059</v>
      </c>
      <c r="B2579" s="16" t="s">
        <v>2893</v>
      </c>
      <c r="C2579" s="16" t="s">
        <v>1575</v>
      </c>
      <c r="D2579" s="16" t="s">
        <v>1576</v>
      </c>
      <c r="F2579" s="16" t="s">
        <v>8138</v>
      </c>
      <c r="G2579" s="16" t="s">
        <v>8139</v>
      </c>
      <c r="H2579" s="241">
        <v>14.4</v>
      </c>
      <c r="I2579" s="241">
        <v>0</v>
      </c>
      <c r="J2579" s="241">
        <v>0</v>
      </c>
      <c r="K2579" s="241">
        <v>0</v>
      </c>
      <c r="L2579" s="241">
        <v>0</v>
      </c>
      <c r="M2579" s="241">
        <v>0</v>
      </c>
      <c r="N2579" s="241">
        <v>0</v>
      </c>
      <c r="O2579" s="241">
        <v>0</v>
      </c>
      <c r="P2579" s="241">
        <v>0</v>
      </c>
      <c r="Q2579" s="232">
        <v>8285.76</v>
      </c>
      <c r="R2579" s="232">
        <v>0</v>
      </c>
      <c r="S2579" s="232">
        <v>0</v>
      </c>
      <c r="T2579" s="232">
        <v>0</v>
      </c>
      <c r="U2579" s="232">
        <v>0</v>
      </c>
      <c r="V2579" s="232">
        <v>0</v>
      </c>
      <c r="W2579" s="232">
        <v>0</v>
      </c>
      <c r="X2579" s="232">
        <v>0</v>
      </c>
      <c r="Y2579" s="232">
        <v>0</v>
      </c>
      <c r="Z2579" s="233">
        <v>45991</v>
      </c>
      <c r="AA2579" s="234">
        <v>14.4</v>
      </c>
      <c r="AB2579" s="232">
        <v>8285.76</v>
      </c>
    </row>
    <row r="2580" spans="1:28" x14ac:dyDescent="0.25">
      <c r="A2580" s="16" t="s">
        <v>1059</v>
      </c>
      <c r="B2580" s="16" t="s">
        <v>2893</v>
      </c>
      <c r="C2580" s="16" t="s">
        <v>1568</v>
      </c>
      <c r="D2580" s="16" t="s">
        <v>1569</v>
      </c>
      <c r="F2580" s="16"/>
      <c r="G2580" s="16"/>
      <c r="H2580" s="241">
        <v>6.8259999999999996</v>
      </c>
      <c r="I2580" s="241">
        <v>0</v>
      </c>
      <c r="J2580" s="241">
        <v>0</v>
      </c>
      <c r="K2580" s="241">
        <v>0</v>
      </c>
      <c r="L2580" s="241">
        <v>0</v>
      </c>
      <c r="M2580" s="241">
        <v>0</v>
      </c>
      <c r="N2580" s="241">
        <v>0</v>
      </c>
      <c r="O2580" s="241">
        <v>0</v>
      </c>
      <c r="P2580" s="241">
        <v>0</v>
      </c>
      <c r="Q2580" s="232">
        <v>3941.06</v>
      </c>
      <c r="R2580" s="232">
        <v>0</v>
      </c>
      <c r="S2580" s="232">
        <v>0</v>
      </c>
      <c r="T2580" s="232">
        <v>0</v>
      </c>
      <c r="U2580" s="232">
        <v>0</v>
      </c>
      <c r="V2580" s="232">
        <v>0</v>
      </c>
      <c r="W2580" s="232">
        <v>0</v>
      </c>
      <c r="X2580" s="232">
        <v>0</v>
      </c>
      <c r="Y2580" s="232">
        <v>0</v>
      </c>
      <c r="Z2580" s="233">
        <v>45991</v>
      </c>
      <c r="AA2580" s="234">
        <v>6.8259999999999996</v>
      </c>
      <c r="AB2580" s="232">
        <v>3941.06</v>
      </c>
    </row>
    <row r="2581" spans="1:28" x14ac:dyDescent="0.25">
      <c r="A2581" s="16" t="s">
        <v>1059</v>
      </c>
      <c r="B2581" s="16" t="s">
        <v>2893</v>
      </c>
      <c r="C2581" s="16" t="s">
        <v>1568</v>
      </c>
      <c r="D2581" s="16" t="s">
        <v>1569</v>
      </c>
      <c r="F2581" s="16" t="s">
        <v>8138</v>
      </c>
      <c r="G2581" s="16" t="s">
        <v>8139</v>
      </c>
      <c r="H2581" s="241">
        <v>13</v>
      </c>
      <c r="I2581" s="241">
        <v>0</v>
      </c>
      <c r="J2581" s="241">
        <v>0</v>
      </c>
      <c r="K2581" s="241">
        <v>0</v>
      </c>
      <c r="L2581" s="241">
        <v>0</v>
      </c>
      <c r="M2581" s="241">
        <v>0</v>
      </c>
      <c r="N2581" s="241">
        <v>0</v>
      </c>
      <c r="O2581" s="241">
        <v>0</v>
      </c>
      <c r="P2581" s="241">
        <v>0</v>
      </c>
      <c r="Q2581" s="232">
        <v>7505.68</v>
      </c>
      <c r="R2581" s="232">
        <v>0</v>
      </c>
      <c r="S2581" s="232">
        <v>0</v>
      </c>
      <c r="T2581" s="232">
        <v>0</v>
      </c>
      <c r="U2581" s="232">
        <v>0</v>
      </c>
      <c r="V2581" s="232">
        <v>0</v>
      </c>
      <c r="W2581" s="232">
        <v>0</v>
      </c>
      <c r="X2581" s="232">
        <v>0</v>
      </c>
      <c r="Y2581" s="232">
        <v>0</v>
      </c>
      <c r="Z2581" s="233">
        <v>45991</v>
      </c>
      <c r="AA2581" s="234">
        <v>13</v>
      </c>
      <c r="AB2581" s="232">
        <v>7505.68</v>
      </c>
    </row>
    <row r="2582" spans="1:28" x14ac:dyDescent="0.25">
      <c r="A2582" s="16" t="s">
        <v>1059</v>
      </c>
      <c r="B2582" s="16" t="s">
        <v>2893</v>
      </c>
      <c r="C2582" s="16" t="s">
        <v>1565</v>
      </c>
      <c r="D2582" s="16" t="s">
        <v>1566</v>
      </c>
      <c r="F2582" s="16" t="s">
        <v>8138</v>
      </c>
      <c r="G2582" s="16" t="s">
        <v>8139</v>
      </c>
      <c r="H2582" s="241">
        <v>20.8</v>
      </c>
      <c r="I2582" s="241">
        <v>0</v>
      </c>
      <c r="J2582" s="241">
        <v>0</v>
      </c>
      <c r="K2582" s="241">
        <v>0</v>
      </c>
      <c r="L2582" s="241">
        <v>0</v>
      </c>
      <c r="M2582" s="241">
        <v>0</v>
      </c>
      <c r="N2582" s="241">
        <v>0</v>
      </c>
      <c r="O2582" s="241">
        <v>0</v>
      </c>
      <c r="P2582" s="241">
        <v>0</v>
      </c>
      <c r="Q2582" s="232">
        <v>11902.59</v>
      </c>
      <c r="R2582" s="232">
        <v>0</v>
      </c>
      <c r="S2582" s="232">
        <v>0</v>
      </c>
      <c r="T2582" s="232">
        <v>0</v>
      </c>
      <c r="U2582" s="232">
        <v>0</v>
      </c>
      <c r="V2582" s="232">
        <v>0</v>
      </c>
      <c r="W2582" s="232">
        <v>0</v>
      </c>
      <c r="X2582" s="232">
        <v>0</v>
      </c>
      <c r="Y2582" s="232">
        <v>0</v>
      </c>
      <c r="Z2582" s="233">
        <v>45991</v>
      </c>
      <c r="AA2582" s="234">
        <v>20.8</v>
      </c>
      <c r="AB2582" s="232">
        <v>11902.59</v>
      </c>
    </row>
    <row r="2583" spans="1:28" x14ac:dyDescent="0.25">
      <c r="A2583" s="16" t="s">
        <v>1059</v>
      </c>
      <c r="B2583" s="16" t="s">
        <v>2893</v>
      </c>
      <c r="C2583" s="16" t="s">
        <v>1560</v>
      </c>
      <c r="D2583" s="16" t="s">
        <v>1561</v>
      </c>
      <c r="F2583" s="16" t="s">
        <v>8138</v>
      </c>
      <c r="G2583" s="16" t="s">
        <v>8139</v>
      </c>
      <c r="H2583" s="241">
        <v>2</v>
      </c>
      <c r="I2583" s="241">
        <v>0</v>
      </c>
      <c r="J2583" s="241">
        <v>0</v>
      </c>
      <c r="K2583" s="241">
        <v>0</v>
      </c>
      <c r="L2583" s="241">
        <v>0</v>
      </c>
      <c r="M2583" s="241">
        <v>0</v>
      </c>
      <c r="N2583" s="241">
        <v>0</v>
      </c>
      <c r="O2583" s="241">
        <v>0</v>
      </c>
      <c r="P2583" s="241">
        <v>0</v>
      </c>
      <c r="Q2583" s="232">
        <v>1147.48</v>
      </c>
      <c r="R2583" s="232">
        <v>0</v>
      </c>
      <c r="S2583" s="232">
        <v>0</v>
      </c>
      <c r="T2583" s="232">
        <v>0</v>
      </c>
      <c r="U2583" s="232">
        <v>0</v>
      </c>
      <c r="V2583" s="232">
        <v>0</v>
      </c>
      <c r="W2583" s="232">
        <v>0</v>
      </c>
      <c r="X2583" s="232">
        <v>0</v>
      </c>
      <c r="Y2583" s="232">
        <v>0</v>
      </c>
      <c r="Z2583" s="233">
        <v>45991</v>
      </c>
      <c r="AA2583" s="234">
        <v>2</v>
      </c>
      <c r="AB2583" s="232">
        <v>1147.48</v>
      </c>
    </row>
    <row r="2584" spans="1:28" x14ac:dyDescent="0.25">
      <c r="A2584" s="16" t="s">
        <v>873</v>
      </c>
      <c r="B2584" s="16" t="s">
        <v>3474</v>
      </c>
      <c r="C2584" s="16" t="s">
        <v>351</v>
      </c>
      <c r="D2584" s="16" t="s">
        <v>352</v>
      </c>
      <c r="F2584" s="16" t="s">
        <v>8180</v>
      </c>
      <c r="G2584" s="16" t="s">
        <v>8181</v>
      </c>
      <c r="H2584" s="241">
        <v>4</v>
      </c>
      <c r="I2584" s="241">
        <v>0</v>
      </c>
      <c r="J2584" s="241">
        <v>0</v>
      </c>
      <c r="K2584" s="241">
        <v>0</v>
      </c>
      <c r="L2584" s="241">
        <v>0</v>
      </c>
      <c r="M2584" s="241">
        <v>0</v>
      </c>
      <c r="N2584" s="241">
        <v>0</v>
      </c>
      <c r="O2584" s="241">
        <v>0</v>
      </c>
      <c r="P2584" s="241">
        <v>0</v>
      </c>
      <c r="Q2584" s="232">
        <v>1656</v>
      </c>
      <c r="R2584" s="232">
        <v>0</v>
      </c>
      <c r="S2584" s="232">
        <v>0</v>
      </c>
      <c r="T2584" s="232">
        <v>0</v>
      </c>
      <c r="U2584" s="232">
        <v>0</v>
      </c>
      <c r="V2584" s="232">
        <v>0</v>
      </c>
      <c r="W2584" s="232">
        <v>0</v>
      </c>
      <c r="X2584" s="232">
        <v>0</v>
      </c>
      <c r="Y2584" s="232">
        <v>0</v>
      </c>
      <c r="Z2584" s="233">
        <v>45991</v>
      </c>
      <c r="AA2584" s="234">
        <v>4</v>
      </c>
      <c r="AB2584" s="232">
        <v>1656</v>
      </c>
    </row>
    <row r="2585" spans="1:28" x14ac:dyDescent="0.25">
      <c r="A2585" s="16" t="s">
        <v>8182</v>
      </c>
      <c r="B2585" s="16" t="s">
        <v>8183</v>
      </c>
      <c r="C2585" s="16" t="s">
        <v>347</v>
      </c>
      <c r="D2585" s="16" t="s">
        <v>350</v>
      </c>
      <c r="F2585" s="16" t="s">
        <v>8184</v>
      </c>
      <c r="G2585" s="16" t="s">
        <v>8185</v>
      </c>
      <c r="H2585" s="241">
        <v>9.8179999999999996</v>
      </c>
      <c r="I2585" s="241">
        <v>0</v>
      </c>
      <c r="J2585" s="241">
        <v>0</v>
      </c>
      <c r="K2585" s="241">
        <v>0</v>
      </c>
      <c r="L2585" s="241">
        <v>0</v>
      </c>
      <c r="M2585" s="241">
        <v>0</v>
      </c>
      <c r="N2585" s="241">
        <v>0</v>
      </c>
      <c r="O2585" s="241">
        <v>0</v>
      </c>
      <c r="P2585" s="241">
        <v>0</v>
      </c>
      <c r="Q2585" s="232">
        <v>6473.2</v>
      </c>
      <c r="R2585" s="232">
        <v>0</v>
      </c>
      <c r="S2585" s="232">
        <v>0</v>
      </c>
      <c r="T2585" s="232">
        <v>0</v>
      </c>
      <c r="U2585" s="232">
        <v>0</v>
      </c>
      <c r="V2585" s="232">
        <v>0</v>
      </c>
      <c r="W2585" s="232">
        <v>0</v>
      </c>
      <c r="X2585" s="232">
        <v>0</v>
      </c>
      <c r="Y2585" s="232">
        <v>0</v>
      </c>
      <c r="Z2585" s="233">
        <v>45991</v>
      </c>
      <c r="AA2585" s="234">
        <v>9.8179999999999996</v>
      </c>
      <c r="AB2585" s="232">
        <v>6473.2</v>
      </c>
    </row>
    <row r="2586" spans="1:28" x14ac:dyDescent="0.25">
      <c r="A2586" s="16" t="s">
        <v>2253</v>
      </c>
      <c r="B2586" s="16" t="s">
        <v>3348</v>
      </c>
      <c r="C2586" s="16" t="s">
        <v>2408</v>
      </c>
      <c r="D2586" s="16" t="s">
        <v>2409</v>
      </c>
      <c r="F2586" s="16" t="s">
        <v>8176</v>
      </c>
      <c r="G2586" s="16" t="s">
        <v>8177</v>
      </c>
      <c r="H2586" s="241">
        <v>22</v>
      </c>
      <c r="I2586" s="241">
        <v>0</v>
      </c>
      <c r="J2586" s="241">
        <v>0</v>
      </c>
      <c r="K2586" s="241">
        <v>0</v>
      </c>
      <c r="L2586" s="241">
        <v>0</v>
      </c>
      <c r="M2586" s="241">
        <v>0</v>
      </c>
      <c r="N2586" s="241">
        <v>0</v>
      </c>
      <c r="O2586" s="241">
        <v>0</v>
      </c>
      <c r="P2586" s="241">
        <v>0</v>
      </c>
      <c r="Q2586" s="232">
        <v>13083.4</v>
      </c>
      <c r="R2586" s="232">
        <v>0</v>
      </c>
      <c r="S2586" s="232">
        <v>0</v>
      </c>
      <c r="T2586" s="232">
        <v>0</v>
      </c>
      <c r="U2586" s="232">
        <v>0</v>
      </c>
      <c r="V2586" s="232">
        <v>0</v>
      </c>
      <c r="W2586" s="232">
        <v>0</v>
      </c>
      <c r="X2586" s="232">
        <v>0</v>
      </c>
      <c r="Y2586" s="232">
        <v>0</v>
      </c>
      <c r="Z2586" s="233">
        <v>45991</v>
      </c>
      <c r="AA2586" s="234">
        <v>22</v>
      </c>
      <c r="AB2586" s="232">
        <v>13083.4</v>
      </c>
    </row>
    <row r="2587" spans="1:28" x14ac:dyDescent="0.25">
      <c r="A2587" s="16" t="s">
        <v>873</v>
      </c>
      <c r="B2587" s="16" t="s">
        <v>3474</v>
      </c>
      <c r="C2587" s="16" t="s">
        <v>343</v>
      </c>
      <c r="D2587" s="16" t="s">
        <v>344</v>
      </c>
      <c r="F2587" s="16" t="s">
        <v>8354</v>
      </c>
      <c r="G2587" s="16" t="s">
        <v>8355</v>
      </c>
      <c r="H2587" s="241">
        <v>192</v>
      </c>
      <c r="I2587" s="241">
        <v>0</v>
      </c>
      <c r="J2587" s="241">
        <v>0</v>
      </c>
      <c r="K2587" s="241">
        <v>0</v>
      </c>
      <c r="L2587" s="241">
        <v>0</v>
      </c>
      <c r="M2587" s="241">
        <v>0</v>
      </c>
      <c r="N2587" s="241">
        <v>0</v>
      </c>
      <c r="O2587" s="241">
        <v>0</v>
      </c>
      <c r="P2587" s="241">
        <v>0</v>
      </c>
      <c r="Q2587" s="232">
        <v>141851.38</v>
      </c>
      <c r="R2587" s="232">
        <v>0</v>
      </c>
      <c r="S2587" s="232">
        <v>0</v>
      </c>
      <c r="T2587" s="232">
        <v>0</v>
      </c>
      <c r="U2587" s="232">
        <v>0</v>
      </c>
      <c r="V2587" s="232">
        <v>0</v>
      </c>
      <c r="W2587" s="232">
        <v>0</v>
      </c>
      <c r="X2587" s="232">
        <v>0</v>
      </c>
      <c r="Y2587" s="232">
        <v>0</v>
      </c>
      <c r="Z2587" s="233">
        <v>45991</v>
      </c>
      <c r="AA2587" s="234">
        <v>192</v>
      </c>
      <c r="AB2587" s="232">
        <v>141851.38</v>
      </c>
    </row>
    <row r="2588" spans="1:28" x14ac:dyDescent="0.25">
      <c r="A2588" s="16" t="s">
        <v>8182</v>
      </c>
      <c r="B2588" s="16" t="s">
        <v>8183</v>
      </c>
      <c r="C2588" s="16" t="s">
        <v>343</v>
      </c>
      <c r="D2588" s="16" t="s">
        <v>344</v>
      </c>
      <c r="F2588" s="16" t="s">
        <v>8184</v>
      </c>
      <c r="G2588" s="16" t="s">
        <v>8185</v>
      </c>
      <c r="H2588" s="241">
        <v>392.45400000000001</v>
      </c>
      <c r="I2588" s="241">
        <v>0</v>
      </c>
      <c r="J2588" s="241">
        <v>0</v>
      </c>
      <c r="K2588" s="241">
        <v>0</v>
      </c>
      <c r="L2588" s="241">
        <v>0</v>
      </c>
      <c r="M2588" s="241">
        <v>0</v>
      </c>
      <c r="N2588" s="241">
        <v>0</v>
      </c>
      <c r="O2588" s="241">
        <v>0</v>
      </c>
      <c r="P2588" s="241">
        <v>0</v>
      </c>
      <c r="Q2588" s="232">
        <v>324304.37</v>
      </c>
      <c r="R2588" s="232">
        <v>0</v>
      </c>
      <c r="S2588" s="232">
        <v>0</v>
      </c>
      <c r="T2588" s="232">
        <v>0</v>
      </c>
      <c r="U2588" s="232">
        <v>0</v>
      </c>
      <c r="V2588" s="232">
        <v>0</v>
      </c>
      <c r="W2588" s="232">
        <v>0</v>
      </c>
      <c r="X2588" s="232">
        <v>0</v>
      </c>
      <c r="Y2588" s="232">
        <v>0</v>
      </c>
      <c r="Z2588" s="233">
        <v>45991</v>
      </c>
      <c r="AA2588" s="234">
        <v>392.45400000000001</v>
      </c>
      <c r="AB2588" s="232">
        <v>324304.37</v>
      </c>
    </row>
    <row r="2589" spans="1:28" x14ac:dyDescent="0.25">
      <c r="A2589" s="16" t="s">
        <v>873</v>
      </c>
      <c r="B2589" s="16" t="s">
        <v>3474</v>
      </c>
      <c r="C2589" s="16" t="s">
        <v>341</v>
      </c>
      <c r="D2589" s="16" t="s">
        <v>342</v>
      </c>
      <c r="F2589" s="16" t="s">
        <v>8180</v>
      </c>
      <c r="G2589" s="16" t="s">
        <v>8181</v>
      </c>
      <c r="H2589" s="241">
        <v>3</v>
      </c>
      <c r="I2589" s="241">
        <v>0</v>
      </c>
      <c r="J2589" s="241">
        <v>0</v>
      </c>
      <c r="K2589" s="241">
        <v>24</v>
      </c>
      <c r="L2589" s="241">
        <v>0</v>
      </c>
      <c r="M2589" s="241">
        <v>0</v>
      </c>
      <c r="N2589" s="241">
        <v>0</v>
      </c>
      <c r="O2589" s="241">
        <v>0</v>
      </c>
      <c r="P2589" s="241">
        <v>0</v>
      </c>
      <c r="Q2589" s="232">
        <v>1175.07</v>
      </c>
      <c r="R2589" s="232">
        <v>0</v>
      </c>
      <c r="S2589" s="232">
        <v>0</v>
      </c>
      <c r="T2589" s="232">
        <v>9400.56</v>
      </c>
      <c r="U2589" s="232">
        <v>0</v>
      </c>
      <c r="V2589" s="232">
        <v>0</v>
      </c>
      <c r="W2589" s="232">
        <v>0</v>
      </c>
      <c r="X2589" s="232">
        <v>0</v>
      </c>
      <c r="Y2589" s="232">
        <v>0</v>
      </c>
      <c r="Z2589" s="233">
        <v>45991</v>
      </c>
      <c r="AA2589" s="234">
        <v>27</v>
      </c>
      <c r="AB2589" s="232">
        <v>10575.63</v>
      </c>
    </row>
    <row r="2590" spans="1:28" x14ac:dyDescent="0.25">
      <c r="A2590" s="16" t="s">
        <v>873</v>
      </c>
      <c r="B2590" s="16" t="s">
        <v>3474</v>
      </c>
      <c r="C2590" s="16" t="s">
        <v>339</v>
      </c>
      <c r="D2590" s="16" t="s">
        <v>340</v>
      </c>
      <c r="F2590" s="16" t="s">
        <v>8180</v>
      </c>
      <c r="G2590" s="16" t="s">
        <v>8181</v>
      </c>
      <c r="H2590" s="241">
        <v>126</v>
      </c>
      <c r="I2590" s="241">
        <v>0</v>
      </c>
      <c r="J2590" s="241">
        <v>99.6</v>
      </c>
      <c r="K2590" s="241">
        <v>0</v>
      </c>
      <c r="L2590" s="241">
        <v>0</v>
      </c>
      <c r="M2590" s="241">
        <v>0</v>
      </c>
      <c r="N2590" s="241">
        <v>0</v>
      </c>
      <c r="O2590" s="241">
        <v>0</v>
      </c>
      <c r="P2590" s="241">
        <v>0</v>
      </c>
      <c r="Q2590" s="232">
        <v>53085.05</v>
      </c>
      <c r="R2590" s="232">
        <v>0</v>
      </c>
      <c r="S2590" s="232">
        <v>41962.47</v>
      </c>
      <c r="T2590" s="232">
        <v>0</v>
      </c>
      <c r="U2590" s="232">
        <v>0</v>
      </c>
      <c r="V2590" s="232">
        <v>0</v>
      </c>
      <c r="W2590" s="232">
        <v>0</v>
      </c>
      <c r="X2590" s="232">
        <v>0</v>
      </c>
      <c r="Y2590" s="232">
        <v>0</v>
      </c>
      <c r="Z2590" s="233">
        <v>45991</v>
      </c>
      <c r="AA2590" s="234">
        <v>225.6</v>
      </c>
      <c r="AB2590" s="232">
        <v>95047.52</v>
      </c>
    </row>
    <row r="2591" spans="1:28" x14ac:dyDescent="0.25">
      <c r="A2591" s="16" t="s">
        <v>873</v>
      </c>
      <c r="B2591" s="16" t="s">
        <v>3474</v>
      </c>
      <c r="C2591" s="16" t="s">
        <v>336</v>
      </c>
      <c r="D2591" s="16" t="s">
        <v>337</v>
      </c>
      <c r="F2591" s="16" t="s">
        <v>8356</v>
      </c>
      <c r="G2591" s="16" t="s">
        <v>8357</v>
      </c>
      <c r="H2591" s="241">
        <v>124.06</v>
      </c>
      <c r="I2591" s="241">
        <v>0</v>
      </c>
      <c r="J2591" s="241">
        <v>0</v>
      </c>
      <c r="K2591" s="241">
        <v>0</v>
      </c>
      <c r="L2591" s="241">
        <v>0</v>
      </c>
      <c r="M2591" s="241">
        <v>0</v>
      </c>
      <c r="N2591" s="241">
        <v>0</v>
      </c>
      <c r="O2591" s="241">
        <v>0</v>
      </c>
      <c r="P2591" s="241">
        <v>0</v>
      </c>
      <c r="Q2591" s="232">
        <v>44655.43</v>
      </c>
      <c r="R2591" s="232">
        <v>0</v>
      </c>
      <c r="S2591" s="232">
        <v>0</v>
      </c>
      <c r="T2591" s="232">
        <v>0</v>
      </c>
      <c r="U2591" s="232">
        <v>0</v>
      </c>
      <c r="V2591" s="232">
        <v>0</v>
      </c>
      <c r="W2591" s="232">
        <v>0</v>
      </c>
      <c r="X2591" s="232">
        <v>0</v>
      </c>
      <c r="Y2591" s="232">
        <v>0</v>
      </c>
      <c r="Z2591" s="233">
        <v>45991</v>
      </c>
      <c r="AA2591" s="234">
        <v>124.06</v>
      </c>
      <c r="AB2591" s="232">
        <v>44655.43</v>
      </c>
    </row>
    <row r="2592" spans="1:28" x14ac:dyDescent="0.25">
      <c r="A2592" s="16" t="s">
        <v>873</v>
      </c>
      <c r="B2592" s="16" t="s">
        <v>3474</v>
      </c>
      <c r="C2592" s="16" t="s">
        <v>336</v>
      </c>
      <c r="D2592" s="16" t="s">
        <v>337</v>
      </c>
      <c r="F2592" s="16" t="s">
        <v>8358</v>
      </c>
      <c r="G2592" s="16" t="s">
        <v>8359</v>
      </c>
      <c r="H2592" s="241">
        <v>158.13</v>
      </c>
      <c r="I2592" s="241">
        <v>0</v>
      </c>
      <c r="J2592" s="241">
        <v>0</v>
      </c>
      <c r="K2592" s="241">
        <v>0</v>
      </c>
      <c r="L2592" s="241">
        <v>0</v>
      </c>
      <c r="M2592" s="241">
        <v>0</v>
      </c>
      <c r="N2592" s="241">
        <v>0</v>
      </c>
      <c r="O2592" s="241">
        <v>0</v>
      </c>
      <c r="P2592" s="241">
        <v>0</v>
      </c>
      <c r="Q2592" s="232">
        <v>56918.95</v>
      </c>
      <c r="R2592" s="232">
        <v>0</v>
      </c>
      <c r="S2592" s="232">
        <v>0</v>
      </c>
      <c r="T2592" s="232">
        <v>0</v>
      </c>
      <c r="U2592" s="232">
        <v>0</v>
      </c>
      <c r="V2592" s="232">
        <v>0</v>
      </c>
      <c r="W2592" s="232">
        <v>0</v>
      </c>
      <c r="X2592" s="232">
        <v>0</v>
      </c>
      <c r="Y2592" s="232">
        <v>0</v>
      </c>
      <c r="Z2592" s="233">
        <v>45991</v>
      </c>
      <c r="AA2592" s="234">
        <v>158.13</v>
      </c>
      <c r="AB2592" s="232">
        <v>56918.95</v>
      </c>
    </row>
    <row r="2593" spans="1:28" x14ac:dyDescent="0.25">
      <c r="A2593" s="16" t="s">
        <v>873</v>
      </c>
      <c r="B2593" s="16" t="s">
        <v>3474</v>
      </c>
      <c r="C2593" s="16" t="s">
        <v>332</v>
      </c>
      <c r="D2593" s="16" t="s">
        <v>333</v>
      </c>
      <c r="F2593" s="16" t="s">
        <v>8180</v>
      </c>
      <c r="G2593" s="16" t="s">
        <v>8181</v>
      </c>
      <c r="H2593" s="241">
        <v>16.25</v>
      </c>
      <c r="I2593" s="241">
        <v>0</v>
      </c>
      <c r="J2593" s="241">
        <v>0</v>
      </c>
      <c r="K2593" s="241">
        <v>0</v>
      </c>
      <c r="L2593" s="241">
        <v>0</v>
      </c>
      <c r="M2593" s="241">
        <v>0</v>
      </c>
      <c r="N2593" s="241">
        <v>0</v>
      </c>
      <c r="O2593" s="241">
        <v>0</v>
      </c>
      <c r="P2593" s="241">
        <v>0</v>
      </c>
      <c r="Q2593" s="232">
        <v>11249.06</v>
      </c>
      <c r="R2593" s="232">
        <v>0</v>
      </c>
      <c r="S2593" s="232">
        <v>0</v>
      </c>
      <c r="T2593" s="232">
        <v>0</v>
      </c>
      <c r="U2593" s="232">
        <v>0</v>
      </c>
      <c r="V2593" s="232">
        <v>0</v>
      </c>
      <c r="W2593" s="232">
        <v>0</v>
      </c>
      <c r="X2593" s="232">
        <v>0</v>
      </c>
      <c r="Y2593" s="232">
        <v>0</v>
      </c>
      <c r="Z2593" s="233">
        <v>45991</v>
      </c>
      <c r="AA2593" s="234">
        <v>16.25</v>
      </c>
      <c r="AB2593" s="232">
        <v>11249.06</v>
      </c>
    </row>
    <row r="2594" spans="1:28" x14ac:dyDescent="0.25">
      <c r="A2594" s="16" t="s">
        <v>873</v>
      </c>
      <c r="B2594" s="16" t="s">
        <v>3474</v>
      </c>
      <c r="C2594" s="16" t="s">
        <v>326</v>
      </c>
      <c r="D2594" s="16" t="s">
        <v>327</v>
      </c>
      <c r="F2594" s="16" t="s">
        <v>8360</v>
      </c>
      <c r="G2594" s="16" t="s">
        <v>8361</v>
      </c>
      <c r="H2594" s="241">
        <v>61.22</v>
      </c>
      <c r="I2594" s="241">
        <v>0</v>
      </c>
      <c r="J2594" s="241">
        <v>0</v>
      </c>
      <c r="K2594" s="241">
        <v>0</v>
      </c>
      <c r="L2594" s="241">
        <v>0</v>
      </c>
      <c r="M2594" s="241">
        <v>0</v>
      </c>
      <c r="N2594" s="241">
        <v>0</v>
      </c>
      <c r="O2594" s="241">
        <v>0</v>
      </c>
      <c r="P2594" s="241">
        <v>0</v>
      </c>
      <c r="Q2594" s="232">
        <v>30787.53</v>
      </c>
      <c r="R2594" s="232">
        <v>0</v>
      </c>
      <c r="S2594" s="232">
        <v>0</v>
      </c>
      <c r="T2594" s="232">
        <v>0</v>
      </c>
      <c r="U2594" s="232">
        <v>0</v>
      </c>
      <c r="V2594" s="232">
        <v>0</v>
      </c>
      <c r="W2594" s="232">
        <v>0</v>
      </c>
      <c r="X2594" s="232">
        <v>0</v>
      </c>
      <c r="Y2594" s="232">
        <v>0</v>
      </c>
      <c r="Z2594" s="233">
        <v>45991</v>
      </c>
      <c r="AA2594" s="234">
        <v>61.22</v>
      </c>
      <c r="AB2594" s="232">
        <v>30787.53</v>
      </c>
    </row>
    <row r="2595" spans="1:28" x14ac:dyDescent="0.25">
      <c r="A2595" s="16" t="s">
        <v>873</v>
      </c>
      <c r="B2595" s="16" t="s">
        <v>3474</v>
      </c>
      <c r="C2595" s="16" t="s">
        <v>324</v>
      </c>
      <c r="D2595" s="16" t="s">
        <v>325</v>
      </c>
      <c r="F2595" s="16" t="s">
        <v>8180</v>
      </c>
      <c r="G2595" s="16" t="s">
        <v>8181</v>
      </c>
      <c r="H2595" s="241">
        <v>4</v>
      </c>
      <c r="I2595" s="241">
        <v>0</v>
      </c>
      <c r="J2595" s="241">
        <v>0</v>
      </c>
      <c r="K2595" s="241">
        <v>0</v>
      </c>
      <c r="L2595" s="241">
        <v>0</v>
      </c>
      <c r="M2595" s="241">
        <v>0</v>
      </c>
      <c r="N2595" s="241">
        <v>0</v>
      </c>
      <c r="O2595" s="241">
        <v>0</v>
      </c>
      <c r="P2595" s="241">
        <v>0</v>
      </c>
      <c r="Q2595" s="232">
        <v>1516.24</v>
      </c>
      <c r="R2595" s="232">
        <v>0</v>
      </c>
      <c r="S2595" s="232">
        <v>0</v>
      </c>
      <c r="T2595" s="232">
        <v>0</v>
      </c>
      <c r="U2595" s="232">
        <v>0</v>
      </c>
      <c r="V2595" s="232">
        <v>0</v>
      </c>
      <c r="W2595" s="232">
        <v>0</v>
      </c>
      <c r="X2595" s="232">
        <v>0</v>
      </c>
      <c r="Y2595" s="232">
        <v>0</v>
      </c>
      <c r="Z2595" s="233">
        <v>45991</v>
      </c>
      <c r="AA2595" s="234">
        <v>4</v>
      </c>
      <c r="AB2595" s="232">
        <v>1516.24</v>
      </c>
    </row>
    <row r="2596" spans="1:28" x14ac:dyDescent="0.25">
      <c r="A2596" s="16" t="s">
        <v>1059</v>
      </c>
      <c r="B2596" s="16" t="s">
        <v>2893</v>
      </c>
      <c r="C2596" s="16" t="s">
        <v>1549</v>
      </c>
      <c r="D2596" s="16" t="s">
        <v>1550</v>
      </c>
      <c r="F2596" s="16"/>
      <c r="G2596" s="16"/>
      <c r="H2596" s="241">
        <v>60.997</v>
      </c>
      <c r="I2596" s="241">
        <v>0</v>
      </c>
      <c r="J2596" s="241">
        <v>0</v>
      </c>
      <c r="K2596" s="241">
        <v>0</v>
      </c>
      <c r="L2596" s="241">
        <v>0</v>
      </c>
      <c r="M2596" s="241">
        <v>0</v>
      </c>
      <c r="N2596" s="241">
        <v>0</v>
      </c>
      <c r="O2596" s="241">
        <v>0</v>
      </c>
      <c r="P2596" s="241">
        <v>0</v>
      </c>
      <c r="Q2596" s="232">
        <v>25533.95</v>
      </c>
      <c r="R2596" s="232">
        <v>0</v>
      </c>
      <c r="S2596" s="232">
        <v>0</v>
      </c>
      <c r="T2596" s="232">
        <v>0</v>
      </c>
      <c r="U2596" s="232">
        <v>0</v>
      </c>
      <c r="V2596" s="232">
        <v>0</v>
      </c>
      <c r="W2596" s="232">
        <v>0</v>
      </c>
      <c r="X2596" s="232">
        <v>0</v>
      </c>
      <c r="Y2596" s="232">
        <v>0</v>
      </c>
      <c r="Z2596" s="233">
        <v>45991</v>
      </c>
      <c r="AA2596" s="234">
        <v>60.997</v>
      </c>
      <c r="AB2596" s="232">
        <v>25533.95</v>
      </c>
    </row>
    <row r="2597" spans="1:28" x14ac:dyDescent="0.25">
      <c r="A2597" s="16" t="s">
        <v>1059</v>
      </c>
      <c r="B2597" s="16" t="s">
        <v>2893</v>
      </c>
      <c r="C2597" s="16" t="s">
        <v>1549</v>
      </c>
      <c r="D2597" s="16" t="s">
        <v>1550</v>
      </c>
      <c r="F2597" s="16" t="s">
        <v>8138</v>
      </c>
      <c r="G2597" s="16" t="s">
        <v>8139</v>
      </c>
      <c r="H2597" s="241">
        <v>100</v>
      </c>
      <c r="I2597" s="241">
        <v>0</v>
      </c>
      <c r="J2597" s="241">
        <v>0</v>
      </c>
      <c r="K2597" s="241">
        <v>0</v>
      </c>
      <c r="L2597" s="241">
        <v>0</v>
      </c>
      <c r="M2597" s="241">
        <v>0</v>
      </c>
      <c r="N2597" s="241">
        <v>0</v>
      </c>
      <c r="O2597" s="241">
        <v>0</v>
      </c>
      <c r="P2597" s="241">
        <v>0</v>
      </c>
      <c r="Q2597" s="232">
        <v>41861.019999999997</v>
      </c>
      <c r="R2597" s="232">
        <v>0</v>
      </c>
      <c r="S2597" s="232">
        <v>0</v>
      </c>
      <c r="T2597" s="232">
        <v>0</v>
      </c>
      <c r="U2597" s="232">
        <v>0</v>
      </c>
      <c r="V2597" s="232">
        <v>0</v>
      </c>
      <c r="W2597" s="232">
        <v>0</v>
      </c>
      <c r="X2597" s="232">
        <v>0</v>
      </c>
      <c r="Y2597" s="232">
        <v>0</v>
      </c>
      <c r="Z2597" s="233">
        <v>45991</v>
      </c>
      <c r="AA2597" s="234">
        <v>100</v>
      </c>
      <c r="AB2597" s="232">
        <v>41861.019999999997</v>
      </c>
    </row>
    <row r="2598" spans="1:28" x14ac:dyDescent="0.25">
      <c r="A2598" s="16" t="s">
        <v>873</v>
      </c>
      <c r="B2598" s="16" t="s">
        <v>3474</v>
      </c>
      <c r="C2598" s="16" t="s">
        <v>322</v>
      </c>
      <c r="D2598" s="16" t="s">
        <v>323</v>
      </c>
      <c r="F2598" s="16" t="s">
        <v>8180</v>
      </c>
      <c r="G2598" s="16" t="s">
        <v>8181</v>
      </c>
      <c r="H2598" s="241">
        <v>26.6</v>
      </c>
      <c r="I2598" s="241">
        <v>0</v>
      </c>
      <c r="J2598" s="241">
        <v>0</v>
      </c>
      <c r="K2598" s="241">
        <v>0</v>
      </c>
      <c r="L2598" s="241">
        <v>0</v>
      </c>
      <c r="M2598" s="241">
        <v>0</v>
      </c>
      <c r="N2598" s="241">
        <v>0</v>
      </c>
      <c r="O2598" s="241">
        <v>0</v>
      </c>
      <c r="P2598" s="241">
        <v>0</v>
      </c>
      <c r="Q2598" s="232">
        <v>8227.11</v>
      </c>
      <c r="R2598" s="232">
        <v>0</v>
      </c>
      <c r="S2598" s="232">
        <v>0</v>
      </c>
      <c r="T2598" s="232">
        <v>0</v>
      </c>
      <c r="U2598" s="232">
        <v>0</v>
      </c>
      <c r="V2598" s="232">
        <v>0</v>
      </c>
      <c r="W2598" s="232">
        <v>0</v>
      </c>
      <c r="X2598" s="232">
        <v>0</v>
      </c>
      <c r="Y2598" s="232">
        <v>0</v>
      </c>
      <c r="Z2598" s="233">
        <v>45991</v>
      </c>
      <c r="AA2598" s="234">
        <v>26.6</v>
      </c>
      <c r="AB2598" s="232">
        <v>8227.11</v>
      </c>
    </row>
    <row r="2599" spans="1:28" x14ac:dyDescent="0.25">
      <c r="A2599" s="16" t="s">
        <v>873</v>
      </c>
      <c r="B2599" s="16" t="s">
        <v>3474</v>
      </c>
      <c r="C2599" s="16" t="s">
        <v>312</v>
      </c>
      <c r="D2599" s="16" t="s">
        <v>313</v>
      </c>
      <c r="F2599" s="16" t="s">
        <v>8180</v>
      </c>
      <c r="G2599" s="16" t="s">
        <v>8181</v>
      </c>
      <c r="H2599" s="237">
        <v>5.6</v>
      </c>
      <c r="I2599" s="237">
        <v>0</v>
      </c>
      <c r="J2599" s="237">
        <v>0</v>
      </c>
      <c r="K2599" s="237">
        <v>0</v>
      </c>
      <c r="L2599" s="237">
        <v>0</v>
      </c>
      <c r="M2599" s="237">
        <v>0</v>
      </c>
      <c r="N2599" s="237">
        <v>0</v>
      </c>
      <c r="O2599" s="237">
        <v>0</v>
      </c>
      <c r="P2599" s="237">
        <v>0</v>
      </c>
      <c r="Q2599" s="232">
        <v>2659.78</v>
      </c>
      <c r="R2599" s="232">
        <v>0</v>
      </c>
      <c r="S2599" s="232">
        <v>0</v>
      </c>
      <c r="T2599" s="232">
        <v>0</v>
      </c>
      <c r="U2599" s="232">
        <v>0</v>
      </c>
      <c r="V2599" s="232">
        <v>0</v>
      </c>
      <c r="W2599" s="232">
        <v>0</v>
      </c>
      <c r="X2599" s="232">
        <v>0</v>
      </c>
      <c r="Y2599" s="232">
        <v>0</v>
      </c>
      <c r="Z2599" s="233">
        <v>45991</v>
      </c>
      <c r="AA2599" s="234">
        <v>5.6</v>
      </c>
      <c r="AB2599" s="232">
        <v>2659.78</v>
      </c>
    </row>
    <row r="2600" spans="1:28" x14ac:dyDescent="0.25">
      <c r="A2600" s="16" t="s">
        <v>1059</v>
      </c>
      <c r="B2600" s="16" t="s">
        <v>2893</v>
      </c>
      <c r="C2600" s="16" t="s">
        <v>1544</v>
      </c>
      <c r="D2600" s="16" t="s">
        <v>1545</v>
      </c>
      <c r="F2600" s="16" t="s">
        <v>8138</v>
      </c>
      <c r="G2600" s="16" t="s">
        <v>8139</v>
      </c>
      <c r="H2600" s="241">
        <v>36</v>
      </c>
      <c r="I2600" s="241">
        <v>0</v>
      </c>
      <c r="J2600" s="241">
        <v>0</v>
      </c>
      <c r="K2600" s="241">
        <v>0</v>
      </c>
      <c r="L2600" s="241">
        <v>0</v>
      </c>
      <c r="M2600" s="241">
        <v>0</v>
      </c>
      <c r="N2600" s="241">
        <v>0</v>
      </c>
      <c r="O2600" s="241">
        <v>0</v>
      </c>
      <c r="P2600" s="241">
        <v>0</v>
      </c>
      <c r="Q2600" s="232">
        <v>8155.44</v>
      </c>
      <c r="R2600" s="232">
        <v>0</v>
      </c>
      <c r="S2600" s="232">
        <v>0</v>
      </c>
      <c r="T2600" s="232">
        <v>0</v>
      </c>
      <c r="U2600" s="232">
        <v>0</v>
      </c>
      <c r="V2600" s="232">
        <v>0</v>
      </c>
      <c r="W2600" s="232">
        <v>0</v>
      </c>
      <c r="X2600" s="232">
        <v>0</v>
      </c>
      <c r="Y2600" s="232">
        <v>0</v>
      </c>
      <c r="Z2600" s="233">
        <v>45991</v>
      </c>
      <c r="AA2600" s="234">
        <v>36</v>
      </c>
      <c r="AB2600" s="232">
        <v>8155.44</v>
      </c>
    </row>
    <row r="2601" spans="1:28" x14ac:dyDescent="0.25">
      <c r="A2601" s="16" t="s">
        <v>1059</v>
      </c>
      <c r="B2601" s="16" t="s">
        <v>2893</v>
      </c>
      <c r="C2601" s="16" t="s">
        <v>1541</v>
      </c>
      <c r="D2601" s="16" t="s">
        <v>1542</v>
      </c>
      <c r="F2601" s="16" t="s">
        <v>8138</v>
      </c>
      <c r="G2601" s="16" t="s">
        <v>8139</v>
      </c>
      <c r="H2601" s="231">
        <v>0</v>
      </c>
      <c r="I2601" s="231">
        <v>0</v>
      </c>
      <c r="J2601" s="231">
        <v>14</v>
      </c>
      <c r="K2601" s="231">
        <v>0</v>
      </c>
      <c r="L2601" s="231">
        <v>0</v>
      </c>
      <c r="M2601" s="231">
        <v>0</v>
      </c>
      <c r="N2601" s="231">
        <v>0</v>
      </c>
      <c r="O2601" s="231">
        <v>0</v>
      </c>
      <c r="P2601" s="231">
        <v>0</v>
      </c>
      <c r="Q2601" s="232">
        <v>0</v>
      </c>
      <c r="R2601" s="232">
        <v>0</v>
      </c>
      <c r="S2601" s="232">
        <v>3858.82</v>
      </c>
      <c r="T2601" s="232">
        <v>0</v>
      </c>
      <c r="U2601" s="232">
        <v>0</v>
      </c>
      <c r="V2601" s="232">
        <v>0</v>
      </c>
      <c r="W2601" s="232">
        <v>0</v>
      </c>
      <c r="X2601" s="232">
        <v>0</v>
      </c>
      <c r="Y2601" s="232">
        <v>0</v>
      </c>
      <c r="Z2601" s="233">
        <v>45991</v>
      </c>
      <c r="AA2601" s="234">
        <v>14</v>
      </c>
      <c r="AB2601" s="232">
        <v>3858.82</v>
      </c>
    </row>
    <row r="2602" spans="1:28" x14ac:dyDescent="0.25">
      <c r="A2602" s="16" t="s">
        <v>1059</v>
      </c>
      <c r="B2602" s="16" t="s">
        <v>2893</v>
      </c>
      <c r="C2602" s="16" t="s">
        <v>1536</v>
      </c>
      <c r="D2602" s="16" t="s">
        <v>1537</v>
      </c>
      <c r="F2602" s="16"/>
      <c r="G2602" s="16"/>
      <c r="H2602" s="241">
        <v>31</v>
      </c>
      <c r="I2602" s="241">
        <v>0</v>
      </c>
      <c r="J2602" s="241">
        <v>0</v>
      </c>
      <c r="K2602" s="241">
        <v>0</v>
      </c>
      <c r="L2602" s="241">
        <v>0</v>
      </c>
      <c r="M2602" s="241">
        <v>0</v>
      </c>
      <c r="N2602" s="241">
        <v>0</v>
      </c>
      <c r="O2602" s="241">
        <v>0</v>
      </c>
      <c r="P2602" s="241">
        <v>0</v>
      </c>
      <c r="Q2602" s="232">
        <v>22898.48</v>
      </c>
      <c r="R2602" s="232">
        <v>0</v>
      </c>
      <c r="S2602" s="232">
        <v>0</v>
      </c>
      <c r="T2602" s="232">
        <v>0</v>
      </c>
      <c r="U2602" s="232">
        <v>0</v>
      </c>
      <c r="V2602" s="232">
        <v>0</v>
      </c>
      <c r="W2602" s="232">
        <v>0</v>
      </c>
      <c r="X2602" s="232">
        <v>0</v>
      </c>
      <c r="Y2602" s="232">
        <v>0</v>
      </c>
      <c r="Z2602" s="233">
        <v>45991</v>
      </c>
      <c r="AA2602" s="234">
        <v>31</v>
      </c>
      <c r="AB2602" s="232">
        <v>22898.48</v>
      </c>
    </row>
    <row r="2603" spans="1:28" x14ac:dyDescent="0.25">
      <c r="A2603" s="16" t="s">
        <v>1059</v>
      </c>
      <c r="B2603" s="16" t="s">
        <v>2893</v>
      </c>
      <c r="C2603" s="16" t="s">
        <v>1536</v>
      </c>
      <c r="D2603" s="16" t="s">
        <v>1537</v>
      </c>
      <c r="F2603" s="16" t="s">
        <v>8138</v>
      </c>
      <c r="G2603" s="16" t="s">
        <v>8139</v>
      </c>
      <c r="H2603" s="241">
        <v>1.2</v>
      </c>
      <c r="I2603" s="241">
        <v>0</v>
      </c>
      <c r="J2603" s="241">
        <v>0</v>
      </c>
      <c r="K2603" s="241">
        <v>0</v>
      </c>
      <c r="L2603" s="241">
        <v>0</v>
      </c>
      <c r="M2603" s="241">
        <v>0</v>
      </c>
      <c r="N2603" s="241">
        <v>0</v>
      </c>
      <c r="O2603" s="241">
        <v>0</v>
      </c>
      <c r="P2603" s="241">
        <v>0</v>
      </c>
      <c r="Q2603" s="232">
        <v>886.39</v>
      </c>
      <c r="R2603" s="232">
        <v>0</v>
      </c>
      <c r="S2603" s="232">
        <v>0</v>
      </c>
      <c r="T2603" s="232">
        <v>0</v>
      </c>
      <c r="U2603" s="232">
        <v>0</v>
      </c>
      <c r="V2603" s="232">
        <v>0</v>
      </c>
      <c r="W2603" s="232">
        <v>0</v>
      </c>
      <c r="X2603" s="232">
        <v>0</v>
      </c>
      <c r="Y2603" s="232">
        <v>0</v>
      </c>
      <c r="Z2603" s="233">
        <v>45991</v>
      </c>
      <c r="AA2603" s="234">
        <v>1.2</v>
      </c>
      <c r="AB2603" s="232">
        <v>886.39</v>
      </c>
    </row>
    <row r="2604" spans="1:28" x14ac:dyDescent="0.25">
      <c r="A2604" s="16" t="s">
        <v>1059</v>
      </c>
      <c r="B2604" s="16" t="s">
        <v>2893</v>
      </c>
      <c r="C2604" s="16" t="s">
        <v>1533</v>
      </c>
      <c r="D2604" s="16" t="s">
        <v>1534</v>
      </c>
      <c r="F2604" s="16" t="s">
        <v>8138</v>
      </c>
      <c r="G2604" s="16" t="s">
        <v>8139</v>
      </c>
      <c r="H2604" s="241">
        <v>48</v>
      </c>
      <c r="I2604" s="241">
        <v>0</v>
      </c>
      <c r="J2604" s="241">
        <v>0</v>
      </c>
      <c r="K2604" s="241">
        <v>0</v>
      </c>
      <c r="L2604" s="241">
        <v>0</v>
      </c>
      <c r="M2604" s="241">
        <v>0</v>
      </c>
      <c r="N2604" s="241">
        <v>0</v>
      </c>
      <c r="O2604" s="241">
        <v>0</v>
      </c>
      <c r="P2604" s="241">
        <v>0</v>
      </c>
      <c r="Q2604" s="232">
        <v>11008.32</v>
      </c>
      <c r="R2604" s="232">
        <v>0</v>
      </c>
      <c r="S2604" s="232">
        <v>0</v>
      </c>
      <c r="T2604" s="232">
        <v>0</v>
      </c>
      <c r="U2604" s="232">
        <v>0</v>
      </c>
      <c r="V2604" s="232">
        <v>0</v>
      </c>
      <c r="W2604" s="232">
        <v>0</v>
      </c>
      <c r="X2604" s="232">
        <v>0</v>
      </c>
      <c r="Y2604" s="232">
        <v>0</v>
      </c>
      <c r="Z2604" s="233">
        <v>45991</v>
      </c>
      <c r="AA2604" s="234">
        <v>48</v>
      </c>
      <c r="AB2604" s="232">
        <v>11008.32</v>
      </c>
    </row>
    <row r="2605" spans="1:28" x14ac:dyDescent="0.25">
      <c r="A2605" s="16" t="s">
        <v>1059</v>
      </c>
      <c r="B2605" s="16" t="s">
        <v>2893</v>
      </c>
      <c r="C2605" s="16" t="s">
        <v>1528</v>
      </c>
      <c r="D2605" s="16" t="s">
        <v>1529</v>
      </c>
      <c r="F2605" s="16" t="s">
        <v>8138</v>
      </c>
      <c r="G2605" s="16" t="s">
        <v>8139</v>
      </c>
      <c r="H2605" s="241">
        <v>55.2</v>
      </c>
      <c r="I2605" s="241">
        <v>0</v>
      </c>
      <c r="J2605" s="241">
        <v>0</v>
      </c>
      <c r="K2605" s="241">
        <v>0</v>
      </c>
      <c r="L2605" s="241">
        <v>0</v>
      </c>
      <c r="M2605" s="241">
        <v>0</v>
      </c>
      <c r="N2605" s="241">
        <v>0</v>
      </c>
      <c r="O2605" s="241">
        <v>0</v>
      </c>
      <c r="P2605" s="241">
        <v>0</v>
      </c>
      <c r="Q2605" s="232">
        <v>13650.38</v>
      </c>
      <c r="R2605" s="232">
        <v>0</v>
      </c>
      <c r="S2605" s="232">
        <v>0</v>
      </c>
      <c r="T2605" s="232">
        <v>0</v>
      </c>
      <c r="U2605" s="232">
        <v>0</v>
      </c>
      <c r="V2605" s="232">
        <v>0</v>
      </c>
      <c r="W2605" s="232">
        <v>0</v>
      </c>
      <c r="X2605" s="232">
        <v>0</v>
      </c>
      <c r="Y2605" s="232">
        <v>0</v>
      </c>
      <c r="Z2605" s="233">
        <v>45991</v>
      </c>
      <c r="AA2605" s="234">
        <v>55.2</v>
      </c>
      <c r="AB2605" s="232">
        <v>13650.38</v>
      </c>
    </row>
    <row r="2606" spans="1:28" x14ac:dyDescent="0.25">
      <c r="A2606" s="16" t="s">
        <v>1059</v>
      </c>
      <c r="B2606" s="16" t="s">
        <v>2893</v>
      </c>
      <c r="C2606" s="16" t="s">
        <v>1531</v>
      </c>
      <c r="D2606" s="16" t="s">
        <v>1532</v>
      </c>
      <c r="F2606" s="16" t="s">
        <v>8362</v>
      </c>
      <c r="G2606" s="16" t="s">
        <v>8363</v>
      </c>
      <c r="H2606" s="241">
        <v>25.664000000000001</v>
      </c>
      <c r="I2606" s="241">
        <v>0</v>
      </c>
      <c r="J2606" s="241">
        <v>0</v>
      </c>
      <c r="K2606" s="241">
        <v>0</v>
      </c>
      <c r="L2606" s="241">
        <v>0</v>
      </c>
      <c r="M2606" s="241">
        <v>0</v>
      </c>
      <c r="N2606" s="241">
        <v>0</v>
      </c>
      <c r="O2606" s="241">
        <v>0</v>
      </c>
      <c r="P2606" s="241">
        <v>0</v>
      </c>
      <c r="Q2606" s="232">
        <v>4696.7700000000004</v>
      </c>
      <c r="R2606" s="232">
        <v>0</v>
      </c>
      <c r="S2606" s="232">
        <v>0</v>
      </c>
      <c r="T2606" s="232">
        <v>0</v>
      </c>
      <c r="U2606" s="232">
        <v>0</v>
      </c>
      <c r="V2606" s="232">
        <v>0</v>
      </c>
      <c r="W2606" s="232">
        <v>0</v>
      </c>
      <c r="X2606" s="232">
        <v>0</v>
      </c>
      <c r="Y2606" s="232">
        <v>0</v>
      </c>
      <c r="Z2606" s="233">
        <v>45991</v>
      </c>
      <c r="AA2606" s="234">
        <v>25.664000000000001</v>
      </c>
      <c r="AB2606" s="232">
        <v>4696.7700000000004</v>
      </c>
    </row>
    <row r="2607" spans="1:28" x14ac:dyDescent="0.25">
      <c r="A2607" s="16" t="s">
        <v>1059</v>
      </c>
      <c r="B2607" s="16" t="s">
        <v>2893</v>
      </c>
      <c r="C2607" s="16" t="s">
        <v>1525</v>
      </c>
      <c r="D2607" s="16" t="s">
        <v>1526</v>
      </c>
      <c r="F2607" s="16" t="s">
        <v>8138</v>
      </c>
      <c r="G2607" s="16" t="s">
        <v>8139</v>
      </c>
      <c r="H2607" s="241">
        <v>83</v>
      </c>
      <c r="I2607" s="241">
        <v>0</v>
      </c>
      <c r="J2607" s="241">
        <v>0</v>
      </c>
      <c r="K2607" s="241">
        <v>0</v>
      </c>
      <c r="L2607" s="241">
        <v>0</v>
      </c>
      <c r="M2607" s="241">
        <v>0</v>
      </c>
      <c r="N2607" s="241">
        <v>0</v>
      </c>
      <c r="O2607" s="241">
        <v>0</v>
      </c>
      <c r="P2607" s="241">
        <v>0</v>
      </c>
      <c r="Q2607" s="232">
        <v>19455.2</v>
      </c>
      <c r="R2607" s="232">
        <v>0</v>
      </c>
      <c r="S2607" s="232">
        <v>0</v>
      </c>
      <c r="T2607" s="232">
        <v>0</v>
      </c>
      <c r="U2607" s="232">
        <v>0</v>
      </c>
      <c r="V2607" s="232">
        <v>0</v>
      </c>
      <c r="W2607" s="232">
        <v>0</v>
      </c>
      <c r="X2607" s="232">
        <v>0</v>
      </c>
      <c r="Y2607" s="232">
        <v>0</v>
      </c>
      <c r="Z2607" s="233">
        <v>45991</v>
      </c>
      <c r="AA2607" s="234">
        <v>83</v>
      </c>
      <c r="AB2607" s="232">
        <v>19455.2</v>
      </c>
    </row>
    <row r="2608" spans="1:28" x14ac:dyDescent="0.25">
      <c r="A2608" s="16" t="s">
        <v>1059</v>
      </c>
      <c r="B2608" s="16" t="s">
        <v>2893</v>
      </c>
      <c r="C2608" s="16" t="s">
        <v>1522</v>
      </c>
      <c r="D2608" s="16" t="s">
        <v>1523</v>
      </c>
      <c r="F2608" s="16" t="s">
        <v>8138</v>
      </c>
      <c r="G2608" s="16" t="s">
        <v>8139</v>
      </c>
      <c r="H2608" s="241">
        <v>12</v>
      </c>
      <c r="I2608" s="241">
        <v>0</v>
      </c>
      <c r="J2608" s="241">
        <v>0</v>
      </c>
      <c r="K2608" s="241">
        <v>0</v>
      </c>
      <c r="L2608" s="241">
        <v>0</v>
      </c>
      <c r="M2608" s="241">
        <v>0</v>
      </c>
      <c r="N2608" s="241">
        <v>0</v>
      </c>
      <c r="O2608" s="241">
        <v>0</v>
      </c>
      <c r="P2608" s="241">
        <v>0</v>
      </c>
      <c r="Q2608" s="232">
        <v>2771.76</v>
      </c>
      <c r="R2608" s="232">
        <v>0</v>
      </c>
      <c r="S2608" s="232">
        <v>0</v>
      </c>
      <c r="T2608" s="232">
        <v>0</v>
      </c>
      <c r="U2608" s="232">
        <v>0</v>
      </c>
      <c r="V2608" s="232">
        <v>0</v>
      </c>
      <c r="W2608" s="232">
        <v>0</v>
      </c>
      <c r="X2608" s="232">
        <v>0</v>
      </c>
      <c r="Y2608" s="232">
        <v>0</v>
      </c>
      <c r="Z2608" s="233">
        <v>45991</v>
      </c>
      <c r="AA2608" s="234">
        <v>12</v>
      </c>
      <c r="AB2608" s="232">
        <v>2771.76</v>
      </c>
    </row>
    <row r="2609" spans="1:28" x14ac:dyDescent="0.25">
      <c r="A2609" s="16" t="s">
        <v>1059</v>
      </c>
      <c r="B2609" s="16" t="s">
        <v>2893</v>
      </c>
      <c r="C2609" s="16" t="s">
        <v>1517</v>
      </c>
      <c r="D2609" s="16" t="s">
        <v>1518</v>
      </c>
      <c r="F2609" s="16" t="s">
        <v>8138</v>
      </c>
      <c r="G2609" s="16" t="s">
        <v>8139</v>
      </c>
      <c r="H2609" s="241">
        <v>36</v>
      </c>
      <c r="I2609" s="241">
        <v>0</v>
      </c>
      <c r="J2609" s="241">
        <v>0</v>
      </c>
      <c r="K2609" s="241">
        <v>0</v>
      </c>
      <c r="L2609" s="241">
        <v>0</v>
      </c>
      <c r="M2609" s="241">
        <v>0</v>
      </c>
      <c r="N2609" s="241">
        <v>0</v>
      </c>
      <c r="O2609" s="241">
        <v>0</v>
      </c>
      <c r="P2609" s="241">
        <v>0</v>
      </c>
      <c r="Q2609" s="232">
        <v>9220.33</v>
      </c>
      <c r="R2609" s="232">
        <v>0</v>
      </c>
      <c r="S2609" s="232">
        <v>0</v>
      </c>
      <c r="T2609" s="232">
        <v>0</v>
      </c>
      <c r="U2609" s="232">
        <v>0</v>
      </c>
      <c r="V2609" s="232">
        <v>0</v>
      </c>
      <c r="W2609" s="232">
        <v>0</v>
      </c>
      <c r="X2609" s="232">
        <v>0</v>
      </c>
      <c r="Y2609" s="232">
        <v>0</v>
      </c>
      <c r="Z2609" s="233">
        <v>45991</v>
      </c>
      <c r="AA2609" s="234">
        <v>36</v>
      </c>
      <c r="AB2609" s="232">
        <v>9220.33</v>
      </c>
    </row>
    <row r="2610" spans="1:28" x14ac:dyDescent="0.25">
      <c r="A2610" s="16" t="s">
        <v>1059</v>
      </c>
      <c r="B2610" s="16" t="s">
        <v>2893</v>
      </c>
      <c r="C2610" s="16" t="s">
        <v>1520</v>
      </c>
      <c r="D2610" s="16" t="s">
        <v>1521</v>
      </c>
      <c r="F2610" s="16" t="s">
        <v>8364</v>
      </c>
      <c r="G2610" s="16" t="s">
        <v>8365</v>
      </c>
      <c r="H2610" s="241">
        <v>83.165000000000006</v>
      </c>
      <c r="I2610" s="241">
        <v>0</v>
      </c>
      <c r="J2610" s="241">
        <v>0</v>
      </c>
      <c r="K2610" s="241">
        <v>0</v>
      </c>
      <c r="L2610" s="241">
        <v>0</v>
      </c>
      <c r="M2610" s="241">
        <v>0</v>
      </c>
      <c r="N2610" s="241">
        <v>0</v>
      </c>
      <c r="O2610" s="241">
        <v>0</v>
      </c>
      <c r="P2610" s="241">
        <v>0</v>
      </c>
      <c r="Q2610" s="232">
        <v>15244.14</v>
      </c>
      <c r="R2610" s="232">
        <v>0</v>
      </c>
      <c r="S2610" s="232">
        <v>0</v>
      </c>
      <c r="T2610" s="232">
        <v>0</v>
      </c>
      <c r="U2610" s="232">
        <v>0</v>
      </c>
      <c r="V2610" s="232">
        <v>0</v>
      </c>
      <c r="W2610" s="232">
        <v>0</v>
      </c>
      <c r="X2610" s="232">
        <v>0</v>
      </c>
      <c r="Y2610" s="232">
        <v>0</v>
      </c>
      <c r="Z2610" s="233">
        <v>45991</v>
      </c>
      <c r="AA2610" s="234">
        <v>83.165000000000006</v>
      </c>
      <c r="AB2610" s="232">
        <v>15244.14</v>
      </c>
    </row>
    <row r="2611" spans="1:28" x14ac:dyDescent="0.25">
      <c r="A2611" s="16" t="s">
        <v>1059</v>
      </c>
      <c r="B2611" s="16" t="s">
        <v>2893</v>
      </c>
      <c r="C2611" s="16" t="s">
        <v>1514</v>
      </c>
      <c r="D2611" s="16" t="s">
        <v>1515</v>
      </c>
      <c r="F2611" s="16" t="s">
        <v>8138</v>
      </c>
      <c r="G2611" s="16" t="s">
        <v>8139</v>
      </c>
      <c r="H2611" s="241">
        <v>63</v>
      </c>
      <c r="I2611" s="241">
        <v>0</v>
      </c>
      <c r="J2611" s="241">
        <v>5</v>
      </c>
      <c r="K2611" s="241">
        <v>0</v>
      </c>
      <c r="L2611" s="241">
        <v>0</v>
      </c>
      <c r="M2611" s="241">
        <v>0</v>
      </c>
      <c r="N2611" s="241">
        <v>0</v>
      </c>
      <c r="O2611" s="241">
        <v>0</v>
      </c>
      <c r="P2611" s="241">
        <v>0</v>
      </c>
      <c r="Q2611" s="232">
        <v>15559.11</v>
      </c>
      <c r="R2611" s="232">
        <v>0</v>
      </c>
      <c r="S2611" s="232">
        <v>1234.8499999999999</v>
      </c>
      <c r="T2611" s="232">
        <v>0</v>
      </c>
      <c r="U2611" s="232">
        <v>0</v>
      </c>
      <c r="V2611" s="232">
        <v>0</v>
      </c>
      <c r="W2611" s="232">
        <v>0</v>
      </c>
      <c r="X2611" s="232">
        <v>0</v>
      </c>
      <c r="Y2611" s="232">
        <v>0</v>
      </c>
      <c r="Z2611" s="233">
        <v>45991</v>
      </c>
      <c r="AA2611" s="234">
        <v>68</v>
      </c>
      <c r="AB2611" s="232">
        <v>16793.96</v>
      </c>
    </row>
    <row r="2612" spans="1:28" x14ac:dyDescent="0.25">
      <c r="A2612" s="16" t="s">
        <v>1059</v>
      </c>
      <c r="B2612" s="16" t="s">
        <v>2893</v>
      </c>
      <c r="C2612" s="16" t="s">
        <v>1509</v>
      </c>
      <c r="D2612" s="16" t="s">
        <v>1510</v>
      </c>
      <c r="F2612" s="16" t="s">
        <v>8138</v>
      </c>
      <c r="G2612" s="16" t="s">
        <v>8139</v>
      </c>
      <c r="H2612" s="241">
        <v>37.200000000000003</v>
      </c>
      <c r="I2612" s="241">
        <v>0</v>
      </c>
      <c r="J2612" s="241">
        <v>0</v>
      </c>
      <c r="K2612" s="241">
        <v>0</v>
      </c>
      <c r="L2612" s="241">
        <v>0</v>
      </c>
      <c r="M2612" s="241">
        <v>0</v>
      </c>
      <c r="N2612" s="241">
        <v>0</v>
      </c>
      <c r="O2612" s="241">
        <v>0</v>
      </c>
      <c r="P2612" s="241">
        <v>0</v>
      </c>
      <c r="Q2612" s="232">
        <v>9988.57</v>
      </c>
      <c r="R2612" s="232">
        <v>0</v>
      </c>
      <c r="S2612" s="232">
        <v>0</v>
      </c>
      <c r="T2612" s="232">
        <v>0</v>
      </c>
      <c r="U2612" s="232">
        <v>0</v>
      </c>
      <c r="V2612" s="232">
        <v>0</v>
      </c>
      <c r="W2612" s="232">
        <v>0</v>
      </c>
      <c r="X2612" s="232">
        <v>0</v>
      </c>
      <c r="Y2612" s="232">
        <v>0</v>
      </c>
      <c r="Z2612" s="233">
        <v>45991</v>
      </c>
      <c r="AA2612" s="234">
        <v>37.200000000000003</v>
      </c>
      <c r="AB2612" s="232">
        <v>9988.57</v>
      </c>
    </row>
    <row r="2613" spans="1:28" x14ac:dyDescent="0.25">
      <c r="A2613" s="16" t="s">
        <v>1059</v>
      </c>
      <c r="B2613" s="16" t="s">
        <v>2893</v>
      </c>
      <c r="C2613" s="16" t="s">
        <v>1506</v>
      </c>
      <c r="D2613" s="16" t="s">
        <v>1507</v>
      </c>
      <c r="F2613" s="16" t="s">
        <v>8150</v>
      </c>
      <c r="G2613" s="16" t="s">
        <v>8151</v>
      </c>
      <c r="H2613" s="241">
        <v>0</v>
      </c>
      <c r="I2613" s="241">
        <v>0</v>
      </c>
      <c r="J2613" s="241">
        <v>37.561999999999998</v>
      </c>
      <c r="K2613" s="241">
        <v>0</v>
      </c>
      <c r="L2613" s="241">
        <v>0</v>
      </c>
      <c r="M2613" s="241">
        <v>0</v>
      </c>
      <c r="N2613" s="241">
        <v>0</v>
      </c>
      <c r="O2613" s="241">
        <v>0</v>
      </c>
      <c r="P2613" s="241">
        <v>0</v>
      </c>
      <c r="Q2613" s="232">
        <v>0</v>
      </c>
      <c r="R2613" s="232">
        <v>0</v>
      </c>
      <c r="S2613" s="232">
        <v>10481.69</v>
      </c>
      <c r="T2613" s="232">
        <v>0</v>
      </c>
      <c r="U2613" s="232">
        <v>0</v>
      </c>
      <c r="V2613" s="232">
        <v>0</v>
      </c>
      <c r="W2613" s="232">
        <v>0</v>
      </c>
      <c r="X2613" s="232">
        <v>0</v>
      </c>
      <c r="Y2613" s="232">
        <v>0</v>
      </c>
      <c r="Z2613" s="233">
        <v>45991</v>
      </c>
      <c r="AA2613" s="234">
        <v>37.561999999999998</v>
      </c>
      <c r="AB2613" s="232">
        <v>10481.69</v>
      </c>
    </row>
    <row r="2614" spans="1:28" x14ac:dyDescent="0.25">
      <c r="A2614" s="16" t="s">
        <v>1059</v>
      </c>
      <c r="B2614" s="16" t="s">
        <v>2893</v>
      </c>
      <c r="C2614" s="16" t="s">
        <v>1506</v>
      </c>
      <c r="D2614" s="16" t="s">
        <v>1507</v>
      </c>
      <c r="F2614" s="16" t="s">
        <v>8138</v>
      </c>
      <c r="G2614" s="16" t="s">
        <v>8139</v>
      </c>
      <c r="H2614" s="241">
        <v>56</v>
      </c>
      <c r="I2614" s="241">
        <v>0</v>
      </c>
      <c r="J2614" s="241">
        <v>0</v>
      </c>
      <c r="K2614" s="241">
        <v>0</v>
      </c>
      <c r="L2614" s="241">
        <v>0</v>
      </c>
      <c r="M2614" s="241">
        <v>0</v>
      </c>
      <c r="N2614" s="241">
        <v>0</v>
      </c>
      <c r="O2614" s="241">
        <v>0</v>
      </c>
      <c r="P2614" s="241">
        <v>0</v>
      </c>
      <c r="Q2614" s="232">
        <v>15626.82</v>
      </c>
      <c r="R2614" s="232">
        <v>0</v>
      </c>
      <c r="S2614" s="232">
        <v>0</v>
      </c>
      <c r="T2614" s="232">
        <v>0</v>
      </c>
      <c r="U2614" s="232">
        <v>0</v>
      </c>
      <c r="V2614" s="232">
        <v>0</v>
      </c>
      <c r="W2614" s="232">
        <v>0</v>
      </c>
      <c r="X2614" s="232">
        <v>0</v>
      </c>
      <c r="Y2614" s="232">
        <v>0</v>
      </c>
      <c r="Z2614" s="233">
        <v>45991</v>
      </c>
      <c r="AA2614" s="234">
        <v>56</v>
      </c>
      <c r="AB2614" s="232">
        <v>15626.82</v>
      </c>
    </row>
    <row r="2615" spans="1:28" x14ac:dyDescent="0.25">
      <c r="A2615" s="16" t="s">
        <v>1059</v>
      </c>
      <c r="B2615" s="16" t="s">
        <v>2893</v>
      </c>
      <c r="C2615" s="16" t="s">
        <v>1499</v>
      </c>
      <c r="D2615" s="16" t="s">
        <v>1500</v>
      </c>
      <c r="F2615" s="16" t="s">
        <v>8138</v>
      </c>
      <c r="G2615" s="16" t="s">
        <v>8139</v>
      </c>
      <c r="H2615" s="241">
        <v>7.4999999999999997E-2</v>
      </c>
      <c r="I2615" s="241">
        <v>0</v>
      </c>
      <c r="J2615" s="241">
        <v>0</v>
      </c>
      <c r="K2615" s="241">
        <v>0</v>
      </c>
      <c r="L2615" s="241">
        <v>0</v>
      </c>
      <c r="M2615" s="241">
        <v>0</v>
      </c>
      <c r="N2615" s="241">
        <v>0</v>
      </c>
      <c r="O2615" s="241">
        <v>0</v>
      </c>
      <c r="P2615" s="241">
        <v>0</v>
      </c>
      <c r="Q2615" s="232">
        <v>21.67</v>
      </c>
      <c r="R2615" s="232">
        <v>0</v>
      </c>
      <c r="S2615" s="232">
        <v>0</v>
      </c>
      <c r="T2615" s="232">
        <v>0</v>
      </c>
      <c r="U2615" s="232">
        <v>0</v>
      </c>
      <c r="V2615" s="232">
        <v>0</v>
      </c>
      <c r="W2615" s="232">
        <v>0</v>
      </c>
      <c r="X2615" s="232">
        <v>0</v>
      </c>
      <c r="Y2615" s="232">
        <v>0</v>
      </c>
      <c r="Z2615" s="233">
        <v>45991</v>
      </c>
      <c r="AA2615" s="234">
        <v>7.4999999999999997E-2</v>
      </c>
      <c r="AB2615" s="232">
        <v>21.67</v>
      </c>
    </row>
    <row r="2616" spans="1:28" x14ac:dyDescent="0.25">
      <c r="A2616" s="16" t="s">
        <v>1059</v>
      </c>
      <c r="B2616" s="16" t="s">
        <v>2893</v>
      </c>
      <c r="C2616" s="16" t="s">
        <v>1995</v>
      </c>
      <c r="D2616" s="16" t="s">
        <v>1996</v>
      </c>
      <c r="F2616" s="16" t="s">
        <v>8366</v>
      </c>
      <c r="G2616" s="16" t="s">
        <v>8367</v>
      </c>
      <c r="H2616" s="241">
        <v>74.143000000000001</v>
      </c>
      <c r="I2616" s="241">
        <v>0</v>
      </c>
      <c r="J2616" s="241">
        <v>0</v>
      </c>
      <c r="K2616" s="241">
        <v>0</v>
      </c>
      <c r="L2616" s="241">
        <v>0</v>
      </c>
      <c r="M2616" s="241">
        <v>0</v>
      </c>
      <c r="N2616" s="241">
        <v>0</v>
      </c>
      <c r="O2616" s="241">
        <v>0</v>
      </c>
      <c r="P2616" s="241">
        <v>0</v>
      </c>
      <c r="Q2616" s="232">
        <v>14970.22</v>
      </c>
      <c r="R2616" s="232">
        <v>0</v>
      </c>
      <c r="S2616" s="232">
        <v>0</v>
      </c>
      <c r="T2616" s="232">
        <v>0</v>
      </c>
      <c r="U2616" s="232">
        <v>0</v>
      </c>
      <c r="V2616" s="232">
        <v>0</v>
      </c>
      <c r="W2616" s="232">
        <v>0</v>
      </c>
      <c r="X2616" s="232">
        <v>0</v>
      </c>
      <c r="Y2616" s="232">
        <v>0</v>
      </c>
      <c r="Z2616" s="233">
        <v>45991</v>
      </c>
      <c r="AA2616" s="234">
        <v>74.143000000000001</v>
      </c>
      <c r="AB2616" s="232">
        <v>14970.22</v>
      </c>
    </row>
    <row r="2617" spans="1:28" x14ac:dyDescent="0.25">
      <c r="A2617" s="16" t="s">
        <v>1059</v>
      </c>
      <c r="B2617" s="16" t="s">
        <v>2893</v>
      </c>
      <c r="C2617" s="16" t="s">
        <v>1493</v>
      </c>
      <c r="D2617" s="16" t="s">
        <v>1494</v>
      </c>
      <c r="F2617" s="16" t="s">
        <v>8138</v>
      </c>
      <c r="G2617" s="16" t="s">
        <v>8139</v>
      </c>
      <c r="H2617" s="241">
        <v>1.2</v>
      </c>
      <c r="I2617" s="241">
        <v>0</v>
      </c>
      <c r="J2617" s="241">
        <v>0</v>
      </c>
      <c r="K2617" s="241">
        <v>0</v>
      </c>
      <c r="L2617" s="241">
        <v>0</v>
      </c>
      <c r="M2617" s="241">
        <v>0</v>
      </c>
      <c r="N2617" s="241">
        <v>0</v>
      </c>
      <c r="O2617" s="241">
        <v>0</v>
      </c>
      <c r="P2617" s="241">
        <v>0</v>
      </c>
      <c r="Q2617" s="232">
        <v>1109.5899999999999</v>
      </c>
      <c r="R2617" s="232">
        <v>0</v>
      </c>
      <c r="S2617" s="232">
        <v>0</v>
      </c>
      <c r="T2617" s="232">
        <v>0</v>
      </c>
      <c r="U2617" s="232">
        <v>0</v>
      </c>
      <c r="V2617" s="232">
        <v>0</v>
      </c>
      <c r="W2617" s="232">
        <v>0</v>
      </c>
      <c r="X2617" s="232">
        <v>0</v>
      </c>
      <c r="Y2617" s="232">
        <v>0</v>
      </c>
      <c r="Z2617" s="233">
        <v>45991</v>
      </c>
      <c r="AA2617" s="234">
        <v>1.2</v>
      </c>
      <c r="AB2617" s="232">
        <v>1109.5899999999999</v>
      </c>
    </row>
    <row r="2618" spans="1:28" x14ac:dyDescent="0.25">
      <c r="A2618" s="16" t="s">
        <v>1059</v>
      </c>
      <c r="B2618" s="16" t="s">
        <v>2893</v>
      </c>
      <c r="C2618" s="16" t="s">
        <v>1488</v>
      </c>
      <c r="D2618" s="16" t="s">
        <v>1489</v>
      </c>
      <c r="F2618" s="16" t="s">
        <v>8138</v>
      </c>
      <c r="G2618" s="16" t="s">
        <v>8139</v>
      </c>
      <c r="H2618" s="241">
        <v>1</v>
      </c>
      <c r="I2618" s="241">
        <v>0</v>
      </c>
      <c r="J2618" s="241">
        <v>2</v>
      </c>
      <c r="K2618" s="241">
        <v>0</v>
      </c>
      <c r="L2618" s="241">
        <v>0</v>
      </c>
      <c r="M2618" s="241">
        <v>0</v>
      </c>
      <c r="N2618" s="241">
        <v>0</v>
      </c>
      <c r="O2618" s="241">
        <v>0</v>
      </c>
      <c r="P2618" s="241">
        <v>0</v>
      </c>
      <c r="Q2618" s="232">
        <v>727.94</v>
      </c>
      <c r="R2618" s="232">
        <v>0</v>
      </c>
      <c r="S2618" s="232">
        <v>1455.87</v>
      </c>
      <c r="T2618" s="232">
        <v>0</v>
      </c>
      <c r="U2618" s="232">
        <v>0</v>
      </c>
      <c r="V2618" s="232">
        <v>0</v>
      </c>
      <c r="W2618" s="232">
        <v>0</v>
      </c>
      <c r="X2618" s="232">
        <v>0</v>
      </c>
      <c r="Y2618" s="232">
        <v>0</v>
      </c>
      <c r="Z2618" s="233">
        <v>45991</v>
      </c>
      <c r="AA2618" s="234">
        <v>3</v>
      </c>
      <c r="AB2618" s="232">
        <v>2183.81</v>
      </c>
    </row>
    <row r="2619" spans="1:28" x14ac:dyDescent="0.25">
      <c r="A2619" s="16" t="s">
        <v>1059</v>
      </c>
      <c r="B2619" s="16" t="s">
        <v>2893</v>
      </c>
      <c r="C2619" s="16" t="s">
        <v>1485</v>
      </c>
      <c r="D2619" s="16" t="s">
        <v>1486</v>
      </c>
      <c r="F2619" s="16" t="s">
        <v>8368</v>
      </c>
      <c r="G2619" s="16" t="s">
        <v>8369</v>
      </c>
      <c r="H2619" s="241">
        <v>2.0209999999999999</v>
      </c>
      <c r="I2619" s="241">
        <v>0</v>
      </c>
      <c r="J2619" s="241">
        <v>0</v>
      </c>
      <c r="K2619" s="241">
        <v>0</v>
      </c>
      <c r="L2619" s="241">
        <v>0</v>
      </c>
      <c r="M2619" s="241">
        <v>0</v>
      </c>
      <c r="N2619" s="241">
        <v>0</v>
      </c>
      <c r="O2619" s="241">
        <v>0</v>
      </c>
      <c r="P2619" s="241">
        <v>0</v>
      </c>
      <c r="Q2619" s="232">
        <v>1308.7</v>
      </c>
      <c r="R2619" s="232">
        <v>0</v>
      </c>
      <c r="S2619" s="232">
        <v>0</v>
      </c>
      <c r="T2619" s="232">
        <v>0</v>
      </c>
      <c r="U2619" s="232">
        <v>0</v>
      </c>
      <c r="V2619" s="232">
        <v>0</v>
      </c>
      <c r="W2619" s="232">
        <v>0</v>
      </c>
      <c r="X2619" s="232">
        <v>0</v>
      </c>
      <c r="Y2619" s="232">
        <v>0</v>
      </c>
      <c r="Z2619" s="233">
        <v>45991</v>
      </c>
      <c r="AA2619" s="234">
        <v>2.0209999999999999</v>
      </c>
      <c r="AB2619" s="232">
        <v>1308.7</v>
      </c>
    </row>
    <row r="2620" spans="1:28" x14ac:dyDescent="0.25">
      <c r="A2620" s="16" t="s">
        <v>1059</v>
      </c>
      <c r="B2620" s="16" t="s">
        <v>2893</v>
      </c>
      <c r="C2620" s="16" t="s">
        <v>1485</v>
      </c>
      <c r="D2620" s="16" t="s">
        <v>1486</v>
      </c>
      <c r="F2620" s="16" t="s">
        <v>8370</v>
      </c>
      <c r="G2620" s="16" t="s">
        <v>8371</v>
      </c>
      <c r="H2620" s="241">
        <v>6.64</v>
      </c>
      <c r="I2620" s="241">
        <v>0</v>
      </c>
      <c r="J2620" s="241">
        <v>0</v>
      </c>
      <c r="K2620" s="241">
        <v>0</v>
      </c>
      <c r="L2620" s="241">
        <v>0</v>
      </c>
      <c r="M2620" s="241">
        <v>0</v>
      </c>
      <c r="N2620" s="241">
        <v>0</v>
      </c>
      <c r="O2620" s="241">
        <v>0</v>
      </c>
      <c r="P2620" s="241">
        <v>0</v>
      </c>
      <c r="Q2620" s="232">
        <v>4299.74</v>
      </c>
      <c r="R2620" s="232">
        <v>0</v>
      </c>
      <c r="S2620" s="232">
        <v>0</v>
      </c>
      <c r="T2620" s="232">
        <v>0</v>
      </c>
      <c r="U2620" s="232">
        <v>0</v>
      </c>
      <c r="V2620" s="232">
        <v>0</v>
      </c>
      <c r="W2620" s="232">
        <v>0</v>
      </c>
      <c r="X2620" s="232">
        <v>0</v>
      </c>
      <c r="Y2620" s="232">
        <v>0</v>
      </c>
      <c r="Z2620" s="233">
        <v>45991</v>
      </c>
      <c r="AA2620" s="234">
        <v>6.64</v>
      </c>
      <c r="AB2620" s="232">
        <v>4299.74</v>
      </c>
    </row>
    <row r="2621" spans="1:28" x14ac:dyDescent="0.25">
      <c r="A2621" s="16" t="s">
        <v>1059</v>
      </c>
      <c r="B2621" s="16" t="s">
        <v>2893</v>
      </c>
      <c r="C2621" s="16" t="s">
        <v>1479</v>
      </c>
      <c r="D2621" s="16" t="s">
        <v>1480</v>
      </c>
      <c r="F2621" s="16" t="s">
        <v>8138</v>
      </c>
      <c r="G2621" s="16" t="s">
        <v>8139</v>
      </c>
      <c r="H2621" s="241">
        <v>4</v>
      </c>
      <c r="I2621" s="241">
        <v>0</v>
      </c>
      <c r="J2621" s="241">
        <v>0</v>
      </c>
      <c r="K2621" s="241">
        <v>0</v>
      </c>
      <c r="L2621" s="241">
        <v>0</v>
      </c>
      <c r="M2621" s="241">
        <v>0</v>
      </c>
      <c r="N2621" s="241">
        <v>0</v>
      </c>
      <c r="O2621" s="241">
        <v>0</v>
      </c>
      <c r="P2621" s="241">
        <v>0</v>
      </c>
      <c r="Q2621" s="232">
        <v>2890.24</v>
      </c>
      <c r="R2621" s="232">
        <v>0</v>
      </c>
      <c r="S2621" s="232">
        <v>0</v>
      </c>
      <c r="T2621" s="232">
        <v>0</v>
      </c>
      <c r="U2621" s="232">
        <v>0</v>
      </c>
      <c r="V2621" s="232">
        <v>0</v>
      </c>
      <c r="W2621" s="232">
        <v>0</v>
      </c>
      <c r="X2621" s="232">
        <v>0</v>
      </c>
      <c r="Y2621" s="232">
        <v>0</v>
      </c>
      <c r="Z2621" s="233">
        <v>45991</v>
      </c>
      <c r="AA2621" s="234">
        <v>4</v>
      </c>
      <c r="AB2621" s="232">
        <v>2890.24</v>
      </c>
    </row>
    <row r="2622" spans="1:28" x14ac:dyDescent="0.25">
      <c r="A2622" s="16" t="s">
        <v>1059</v>
      </c>
      <c r="B2622" s="16" t="s">
        <v>2893</v>
      </c>
      <c r="C2622" s="16" t="s">
        <v>305</v>
      </c>
      <c r="D2622" s="16" t="s">
        <v>306</v>
      </c>
      <c r="F2622" s="16" t="s">
        <v>8138</v>
      </c>
      <c r="G2622" s="16" t="s">
        <v>8139</v>
      </c>
      <c r="H2622" s="241">
        <v>4</v>
      </c>
      <c r="I2622" s="241">
        <v>0</v>
      </c>
      <c r="J2622" s="241">
        <v>0</v>
      </c>
      <c r="K2622" s="241">
        <v>0</v>
      </c>
      <c r="L2622" s="241">
        <v>0</v>
      </c>
      <c r="M2622" s="241">
        <v>0</v>
      </c>
      <c r="N2622" s="241">
        <v>0</v>
      </c>
      <c r="O2622" s="241">
        <v>0</v>
      </c>
      <c r="P2622" s="241">
        <v>0</v>
      </c>
      <c r="Q2622" s="232">
        <v>2118.88</v>
      </c>
      <c r="R2622" s="232">
        <v>0</v>
      </c>
      <c r="S2622" s="232">
        <v>0</v>
      </c>
      <c r="T2622" s="232">
        <v>0</v>
      </c>
      <c r="U2622" s="232">
        <v>0</v>
      </c>
      <c r="V2622" s="232">
        <v>0</v>
      </c>
      <c r="W2622" s="232">
        <v>0</v>
      </c>
      <c r="X2622" s="232">
        <v>0</v>
      </c>
      <c r="Y2622" s="232">
        <v>0</v>
      </c>
      <c r="Z2622" s="233">
        <v>45991</v>
      </c>
      <c r="AA2622" s="234">
        <v>4</v>
      </c>
      <c r="AB2622" s="232">
        <v>2118.88</v>
      </c>
    </row>
    <row r="2623" spans="1:28" x14ac:dyDescent="0.25">
      <c r="A2623" s="16" t="s">
        <v>873</v>
      </c>
      <c r="B2623" s="16" t="s">
        <v>3474</v>
      </c>
      <c r="C2623" s="16" t="s">
        <v>305</v>
      </c>
      <c r="D2623" s="16" t="s">
        <v>306</v>
      </c>
      <c r="F2623" s="16" t="s">
        <v>8180</v>
      </c>
      <c r="G2623" s="16" t="s">
        <v>8181</v>
      </c>
      <c r="H2623" s="241">
        <v>85</v>
      </c>
      <c r="I2623" s="241">
        <v>0</v>
      </c>
      <c r="J2623" s="241">
        <v>0</v>
      </c>
      <c r="K2623" s="241">
        <v>0</v>
      </c>
      <c r="L2623" s="241">
        <v>0</v>
      </c>
      <c r="M2623" s="241">
        <v>0</v>
      </c>
      <c r="N2623" s="241">
        <v>0</v>
      </c>
      <c r="O2623" s="241">
        <v>0</v>
      </c>
      <c r="P2623" s="241">
        <v>0</v>
      </c>
      <c r="Q2623" s="232">
        <v>42901.2</v>
      </c>
      <c r="R2623" s="232">
        <v>0</v>
      </c>
      <c r="S2623" s="232">
        <v>0</v>
      </c>
      <c r="T2623" s="232">
        <v>0</v>
      </c>
      <c r="U2623" s="232">
        <v>0</v>
      </c>
      <c r="V2623" s="232">
        <v>0</v>
      </c>
      <c r="W2623" s="232">
        <v>0</v>
      </c>
      <c r="X2623" s="232">
        <v>0</v>
      </c>
      <c r="Y2623" s="232">
        <v>0</v>
      </c>
      <c r="Z2623" s="233">
        <v>45991</v>
      </c>
      <c r="AA2623" s="234">
        <v>85</v>
      </c>
      <c r="AB2623" s="232">
        <v>42901.2</v>
      </c>
    </row>
    <row r="2624" spans="1:28" x14ac:dyDescent="0.25">
      <c r="A2624" s="16" t="s">
        <v>1059</v>
      </c>
      <c r="B2624" s="16" t="s">
        <v>2893</v>
      </c>
      <c r="C2624" s="16" t="s">
        <v>303</v>
      </c>
      <c r="D2624" s="16" t="s">
        <v>304</v>
      </c>
      <c r="F2624" s="16" t="s">
        <v>8138</v>
      </c>
      <c r="G2624" s="16" t="s">
        <v>8139</v>
      </c>
      <c r="H2624" s="241">
        <v>24</v>
      </c>
      <c r="I2624" s="241">
        <v>0</v>
      </c>
      <c r="J2624" s="241">
        <v>0</v>
      </c>
      <c r="K2624" s="241">
        <v>0</v>
      </c>
      <c r="L2624" s="241">
        <v>0</v>
      </c>
      <c r="M2624" s="241">
        <v>0</v>
      </c>
      <c r="N2624" s="241">
        <v>0</v>
      </c>
      <c r="O2624" s="241">
        <v>0</v>
      </c>
      <c r="P2624" s="241">
        <v>0</v>
      </c>
      <c r="Q2624" s="232">
        <v>12744</v>
      </c>
      <c r="R2624" s="232">
        <v>0</v>
      </c>
      <c r="S2624" s="232">
        <v>0</v>
      </c>
      <c r="T2624" s="232">
        <v>0</v>
      </c>
      <c r="U2624" s="232">
        <v>0</v>
      </c>
      <c r="V2624" s="232">
        <v>0</v>
      </c>
      <c r="W2624" s="232">
        <v>0</v>
      </c>
      <c r="X2624" s="232">
        <v>0</v>
      </c>
      <c r="Y2624" s="232">
        <v>0</v>
      </c>
      <c r="Z2624" s="233">
        <v>45991</v>
      </c>
      <c r="AA2624" s="234">
        <v>24</v>
      </c>
      <c r="AB2624" s="232">
        <v>12744</v>
      </c>
    </row>
    <row r="2625" spans="1:28" x14ac:dyDescent="0.25">
      <c r="A2625" s="16" t="s">
        <v>873</v>
      </c>
      <c r="B2625" s="16" t="s">
        <v>3474</v>
      </c>
      <c r="C2625" s="16" t="s">
        <v>303</v>
      </c>
      <c r="D2625" s="16" t="s">
        <v>304</v>
      </c>
      <c r="F2625" s="16" t="s">
        <v>8180</v>
      </c>
      <c r="G2625" s="16" t="s">
        <v>8181</v>
      </c>
      <c r="H2625" s="241">
        <v>129.6</v>
      </c>
      <c r="I2625" s="241">
        <v>0</v>
      </c>
      <c r="J2625" s="241">
        <v>0</v>
      </c>
      <c r="K2625" s="241">
        <v>0</v>
      </c>
      <c r="L2625" s="241">
        <v>0</v>
      </c>
      <c r="M2625" s="241">
        <v>0</v>
      </c>
      <c r="N2625" s="241">
        <v>0</v>
      </c>
      <c r="O2625" s="241">
        <v>0</v>
      </c>
      <c r="P2625" s="241">
        <v>0</v>
      </c>
      <c r="Q2625" s="232">
        <v>65577.600000000006</v>
      </c>
      <c r="R2625" s="232">
        <v>0</v>
      </c>
      <c r="S2625" s="232">
        <v>0</v>
      </c>
      <c r="T2625" s="232">
        <v>0</v>
      </c>
      <c r="U2625" s="232">
        <v>0</v>
      </c>
      <c r="V2625" s="232">
        <v>0</v>
      </c>
      <c r="W2625" s="232">
        <v>0</v>
      </c>
      <c r="X2625" s="232">
        <v>0</v>
      </c>
      <c r="Y2625" s="232">
        <v>0</v>
      </c>
      <c r="Z2625" s="233">
        <v>45991</v>
      </c>
      <c r="AA2625" s="234">
        <v>129.6</v>
      </c>
      <c r="AB2625" s="232">
        <v>65577.600000000006</v>
      </c>
    </row>
    <row r="2626" spans="1:28" x14ac:dyDescent="0.25">
      <c r="A2626" s="16" t="s">
        <v>873</v>
      </c>
      <c r="B2626" s="16" t="s">
        <v>3474</v>
      </c>
      <c r="C2626" s="16" t="s">
        <v>299</v>
      </c>
      <c r="D2626" s="16" t="s">
        <v>300</v>
      </c>
      <c r="F2626" s="16" t="s">
        <v>8372</v>
      </c>
      <c r="G2626" s="16" t="s">
        <v>8373</v>
      </c>
      <c r="H2626" s="241">
        <v>70.558000000000007</v>
      </c>
      <c r="I2626" s="241">
        <v>0</v>
      </c>
      <c r="J2626" s="241">
        <v>0</v>
      </c>
      <c r="K2626" s="241">
        <v>0</v>
      </c>
      <c r="L2626" s="241">
        <v>0</v>
      </c>
      <c r="M2626" s="241">
        <v>0</v>
      </c>
      <c r="N2626" s="241">
        <v>0</v>
      </c>
      <c r="O2626" s="241">
        <v>0</v>
      </c>
      <c r="P2626" s="241">
        <v>0</v>
      </c>
      <c r="Q2626" s="232">
        <v>31569.05</v>
      </c>
      <c r="R2626" s="232">
        <v>0</v>
      </c>
      <c r="S2626" s="232">
        <v>0</v>
      </c>
      <c r="T2626" s="232">
        <v>0</v>
      </c>
      <c r="U2626" s="232">
        <v>0</v>
      </c>
      <c r="V2626" s="232">
        <v>0</v>
      </c>
      <c r="W2626" s="232">
        <v>0</v>
      </c>
      <c r="X2626" s="232">
        <v>0</v>
      </c>
      <c r="Y2626" s="232">
        <v>0</v>
      </c>
      <c r="Z2626" s="233">
        <v>45991</v>
      </c>
      <c r="AA2626" s="234">
        <v>70.558000000000007</v>
      </c>
      <c r="AB2626" s="232">
        <v>31569.05</v>
      </c>
    </row>
    <row r="2627" spans="1:28" x14ac:dyDescent="0.25">
      <c r="A2627" s="16" t="s">
        <v>1059</v>
      </c>
      <c r="B2627" s="16" t="s">
        <v>2893</v>
      </c>
      <c r="C2627" s="16" t="s">
        <v>1474</v>
      </c>
      <c r="D2627" s="16" t="s">
        <v>1475</v>
      </c>
      <c r="F2627" s="16" t="s">
        <v>8138</v>
      </c>
      <c r="G2627" s="16" t="s">
        <v>8139</v>
      </c>
      <c r="H2627" s="241">
        <v>46.8</v>
      </c>
      <c r="I2627" s="241">
        <v>0</v>
      </c>
      <c r="J2627" s="241">
        <v>0</v>
      </c>
      <c r="K2627" s="241">
        <v>0</v>
      </c>
      <c r="L2627" s="241">
        <v>0</v>
      </c>
      <c r="M2627" s="241">
        <v>0</v>
      </c>
      <c r="N2627" s="241">
        <v>0</v>
      </c>
      <c r="O2627" s="241">
        <v>0</v>
      </c>
      <c r="P2627" s="241">
        <v>0</v>
      </c>
      <c r="Q2627" s="232">
        <v>17852.79</v>
      </c>
      <c r="R2627" s="232">
        <v>0</v>
      </c>
      <c r="S2627" s="232">
        <v>0</v>
      </c>
      <c r="T2627" s="232">
        <v>0</v>
      </c>
      <c r="U2627" s="232">
        <v>0</v>
      </c>
      <c r="V2627" s="232">
        <v>0</v>
      </c>
      <c r="W2627" s="232">
        <v>0</v>
      </c>
      <c r="X2627" s="232">
        <v>0</v>
      </c>
      <c r="Y2627" s="232">
        <v>0</v>
      </c>
      <c r="Z2627" s="233">
        <v>45991</v>
      </c>
      <c r="AA2627" s="234">
        <v>46.8</v>
      </c>
      <c r="AB2627" s="232">
        <v>17852.79</v>
      </c>
    </row>
    <row r="2628" spans="1:28" x14ac:dyDescent="0.25">
      <c r="A2628" s="16" t="s">
        <v>1059</v>
      </c>
      <c r="B2628" s="16" t="s">
        <v>2893</v>
      </c>
      <c r="C2628" s="16" t="s">
        <v>1471</v>
      </c>
      <c r="D2628" s="16" t="s">
        <v>1472</v>
      </c>
      <c r="F2628" s="16" t="s">
        <v>8138</v>
      </c>
      <c r="G2628" s="16" t="s">
        <v>8139</v>
      </c>
      <c r="H2628" s="241">
        <v>51</v>
      </c>
      <c r="I2628" s="241">
        <v>0</v>
      </c>
      <c r="J2628" s="241">
        <v>0</v>
      </c>
      <c r="K2628" s="241">
        <v>0</v>
      </c>
      <c r="L2628" s="241">
        <v>0</v>
      </c>
      <c r="M2628" s="241">
        <v>0</v>
      </c>
      <c r="N2628" s="241">
        <v>0</v>
      </c>
      <c r="O2628" s="241">
        <v>0</v>
      </c>
      <c r="P2628" s="241">
        <v>0</v>
      </c>
      <c r="Q2628" s="232">
        <v>19521.78</v>
      </c>
      <c r="R2628" s="232">
        <v>0</v>
      </c>
      <c r="S2628" s="232">
        <v>0</v>
      </c>
      <c r="T2628" s="232">
        <v>0</v>
      </c>
      <c r="U2628" s="232">
        <v>0</v>
      </c>
      <c r="V2628" s="232">
        <v>0</v>
      </c>
      <c r="W2628" s="232">
        <v>0</v>
      </c>
      <c r="X2628" s="232">
        <v>0</v>
      </c>
      <c r="Y2628" s="232">
        <v>0</v>
      </c>
      <c r="Z2628" s="233">
        <v>45991</v>
      </c>
      <c r="AA2628" s="234">
        <v>51</v>
      </c>
      <c r="AB2628" s="232">
        <v>19521.78</v>
      </c>
    </row>
    <row r="2629" spans="1:28" x14ac:dyDescent="0.25">
      <c r="A2629" s="16" t="s">
        <v>1059</v>
      </c>
      <c r="B2629" s="16" t="s">
        <v>2893</v>
      </c>
      <c r="C2629" s="16" t="s">
        <v>1468</v>
      </c>
      <c r="D2629" s="16" t="s">
        <v>1469</v>
      </c>
      <c r="F2629" s="16" t="s">
        <v>8138</v>
      </c>
      <c r="G2629" s="16" t="s">
        <v>8139</v>
      </c>
      <c r="H2629" s="241">
        <v>21</v>
      </c>
      <c r="I2629" s="241">
        <v>0</v>
      </c>
      <c r="J2629" s="241">
        <v>0</v>
      </c>
      <c r="K2629" s="241">
        <v>0</v>
      </c>
      <c r="L2629" s="241">
        <v>0</v>
      </c>
      <c r="M2629" s="241">
        <v>0</v>
      </c>
      <c r="N2629" s="241">
        <v>0</v>
      </c>
      <c r="O2629" s="241">
        <v>0</v>
      </c>
      <c r="P2629" s="241">
        <v>0</v>
      </c>
      <c r="Q2629" s="232">
        <v>7966.56</v>
      </c>
      <c r="R2629" s="232">
        <v>0</v>
      </c>
      <c r="S2629" s="232">
        <v>0</v>
      </c>
      <c r="T2629" s="232">
        <v>0</v>
      </c>
      <c r="U2629" s="232">
        <v>0</v>
      </c>
      <c r="V2629" s="232">
        <v>0</v>
      </c>
      <c r="W2629" s="232">
        <v>0</v>
      </c>
      <c r="X2629" s="232">
        <v>0</v>
      </c>
      <c r="Y2629" s="232">
        <v>0</v>
      </c>
      <c r="Z2629" s="233">
        <v>45991</v>
      </c>
      <c r="AA2629" s="234">
        <v>21</v>
      </c>
      <c r="AB2629" s="232">
        <v>7966.56</v>
      </c>
    </row>
    <row r="2630" spans="1:28" x14ac:dyDescent="0.25">
      <c r="A2630" s="16" t="s">
        <v>1059</v>
      </c>
      <c r="B2630" s="16" t="s">
        <v>2893</v>
      </c>
      <c r="C2630" s="16" t="s">
        <v>1459</v>
      </c>
      <c r="D2630" s="16" t="s">
        <v>1460</v>
      </c>
      <c r="F2630" s="16" t="s">
        <v>8138</v>
      </c>
      <c r="G2630" s="16" t="s">
        <v>8139</v>
      </c>
      <c r="H2630" s="241">
        <v>39.6</v>
      </c>
      <c r="I2630" s="241">
        <v>0</v>
      </c>
      <c r="J2630" s="241">
        <v>0</v>
      </c>
      <c r="K2630" s="241">
        <v>0</v>
      </c>
      <c r="L2630" s="241">
        <v>0</v>
      </c>
      <c r="M2630" s="241">
        <v>0</v>
      </c>
      <c r="N2630" s="241">
        <v>0</v>
      </c>
      <c r="O2630" s="241">
        <v>0</v>
      </c>
      <c r="P2630" s="241">
        <v>0</v>
      </c>
      <c r="Q2630" s="232">
        <v>15134.72</v>
      </c>
      <c r="R2630" s="232">
        <v>0</v>
      </c>
      <c r="S2630" s="232">
        <v>0</v>
      </c>
      <c r="T2630" s="232">
        <v>0</v>
      </c>
      <c r="U2630" s="232">
        <v>0</v>
      </c>
      <c r="V2630" s="232">
        <v>0</v>
      </c>
      <c r="W2630" s="232">
        <v>0</v>
      </c>
      <c r="X2630" s="232">
        <v>0</v>
      </c>
      <c r="Y2630" s="232">
        <v>0</v>
      </c>
      <c r="Z2630" s="233">
        <v>45991</v>
      </c>
      <c r="AA2630" s="234">
        <v>39.6</v>
      </c>
      <c r="AB2630" s="232">
        <v>15134.72</v>
      </c>
    </row>
    <row r="2631" spans="1:28" x14ac:dyDescent="0.25">
      <c r="A2631" s="16" t="s">
        <v>1059</v>
      </c>
      <c r="B2631" s="16" t="s">
        <v>2893</v>
      </c>
      <c r="C2631" s="16" t="s">
        <v>1456</v>
      </c>
      <c r="D2631" s="16" t="s">
        <v>1457</v>
      </c>
      <c r="F2631" s="16" t="s">
        <v>8297</v>
      </c>
      <c r="G2631" s="16" t="s">
        <v>8374</v>
      </c>
      <c r="H2631" s="241">
        <v>38.384999999999998</v>
      </c>
      <c r="I2631" s="241">
        <v>0</v>
      </c>
      <c r="J2631" s="241">
        <v>0</v>
      </c>
      <c r="K2631" s="241">
        <v>0</v>
      </c>
      <c r="L2631" s="241">
        <v>0</v>
      </c>
      <c r="M2631" s="241">
        <v>0</v>
      </c>
      <c r="N2631" s="241">
        <v>0</v>
      </c>
      <c r="O2631" s="241">
        <v>0</v>
      </c>
      <c r="P2631" s="241">
        <v>0</v>
      </c>
      <c r="Q2631" s="232">
        <v>12482.04</v>
      </c>
      <c r="R2631" s="232">
        <v>0</v>
      </c>
      <c r="S2631" s="232">
        <v>0</v>
      </c>
      <c r="T2631" s="232">
        <v>0</v>
      </c>
      <c r="U2631" s="232">
        <v>0</v>
      </c>
      <c r="V2631" s="232">
        <v>0</v>
      </c>
      <c r="W2631" s="232">
        <v>0</v>
      </c>
      <c r="X2631" s="232">
        <v>0</v>
      </c>
      <c r="Y2631" s="232">
        <v>0</v>
      </c>
      <c r="Z2631" s="233">
        <v>45991</v>
      </c>
      <c r="AA2631" s="234">
        <v>38.384999999999998</v>
      </c>
      <c r="AB2631" s="232">
        <v>12482.04</v>
      </c>
    </row>
    <row r="2632" spans="1:28" x14ac:dyDescent="0.25">
      <c r="A2632" s="16" t="s">
        <v>1059</v>
      </c>
      <c r="B2632" s="16" t="s">
        <v>2893</v>
      </c>
      <c r="C2632" s="16" t="s">
        <v>1450</v>
      </c>
      <c r="D2632" s="16" t="s">
        <v>1451</v>
      </c>
      <c r="F2632" s="16" t="s">
        <v>8138</v>
      </c>
      <c r="G2632" s="16" t="s">
        <v>8139</v>
      </c>
      <c r="H2632" s="241">
        <v>26</v>
      </c>
      <c r="I2632" s="241">
        <v>0</v>
      </c>
      <c r="J2632" s="241">
        <v>0</v>
      </c>
      <c r="K2632" s="241">
        <v>0</v>
      </c>
      <c r="L2632" s="241">
        <v>0</v>
      </c>
      <c r="M2632" s="241">
        <v>0</v>
      </c>
      <c r="N2632" s="241">
        <v>0</v>
      </c>
      <c r="O2632" s="241">
        <v>0</v>
      </c>
      <c r="P2632" s="241">
        <v>0</v>
      </c>
      <c r="Q2632" s="232">
        <v>10043.540000000001</v>
      </c>
      <c r="R2632" s="232">
        <v>0</v>
      </c>
      <c r="S2632" s="232">
        <v>0</v>
      </c>
      <c r="T2632" s="232">
        <v>0</v>
      </c>
      <c r="U2632" s="232">
        <v>0</v>
      </c>
      <c r="V2632" s="232">
        <v>0</v>
      </c>
      <c r="W2632" s="232">
        <v>0</v>
      </c>
      <c r="X2632" s="232">
        <v>0</v>
      </c>
      <c r="Y2632" s="232">
        <v>0</v>
      </c>
      <c r="Z2632" s="233">
        <v>45991</v>
      </c>
      <c r="AA2632" s="234">
        <v>26</v>
      </c>
      <c r="AB2632" s="232">
        <v>10043.540000000001</v>
      </c>
    </row>
    <row r="2633" spans="1:28" x14ac:dyDescent="0.25">
      <c r="A2633" s="16" t="s">
        <v>1059</v>
      </c>
      <c r="B2633" s="16" t="s">
        <v>2893</v>
      </c>
      <c r="C2633" s="16" t="s">
        <v>1439</v>
      </c>
      <c r="D2633" s="16" t="s">
        <v>1440</v>
      </c>
      <c r="F2633" s="16" t="s">
        <v>8138</v>
      </c>
      <c r="G2633" s="16" t="s">
        <v>8139</v>
      </c>
      <c r="H2633" s="241">
        <v>9.6</v>
      </c>
      <c r="I2633" s="241">
        <v>0</v>
      </c>
      <c r="J2633" s="241">
        <v>0</v>
      </c>
      <c r="K2633" s="241">
        <v>0</v>
      </c>
      <c r="L2633" s="241">
        <v>0</v>
      </c>
      <c r="M2633" s="241">
        <v>0</v>
      </c>
      <c r="N2633" s="241">
        <v>0</v>
      </c>
      <c r="O2633" s="241">
        <v>0</v>
      </c>
      <c r="P2633" s="241">
        <v>0</v>
      </c>
      <c r="Q2633" s="232">
        <v>3735.55</v>
      </c>
      <c r="R2633" s="232">
        <v>0</v>
      </c>
      <c r="S2633" s="232">
        <v>0</v>
      </c>
      <c r="T2633" s="232">
        <v>0</v>
      </c>
      <c r="U2633" s="232">
        <v>0</v>
      </c>
      <c r="V2633" s="232">
        <v>0</v>
      </c>
      <c r="W2633" s="232">
        <v>0</v>
      </c>
      <c r="X2633" s="232">
        <v>0</v>
      </c>
      <c r="Y2633" s="232">
        <v>0</v>
      </c>
      <c r="Z2633" s="233">
        <v>45991</v>
      </c>
      <c r="AA2633" s="234">
        <v>9.6</v>
      </c>
      <c r="AB2633" s="232">
        <v>3735.55</v>
      </c>
    </row>
    <row r="2634" spans="1:28" x14ac:dyDescent="0.25">
      <c r="A2634" s="16" t="s">
        <v>1059</v>
      </c>
      <c r="B2634" s="16" t="s">
        <v>2893</v>
      </c>
      <c r="C2634" s="16" t="s">
        <v>1434</v>
      </c>
      <c r="D2634" s="16" t="s">
        <v>1435</v>
      </c>
      <c r="F2634" s="16" t="s">
        <v>8375</v>
      </c>
      <c r="G2634" s="16" t="s">
        <v>8376</v>
      </c>
      <c r="H2634" s="241">
        <v>150.15700000000001</v>
      </c>
      <c r="I2634" s="241">
        <v>0</v>
      </c>
      <c r="J2634" s="241">
        <v>0</v>
      </c>
      <c r="K2634" s="241">
        <v>0</v>
      </c>
      <c r="L2634" s="241">
        <v>0</v>
      </c>
      <c r="M2634" s="241">
        <v>0</v>
      </c>
      <c r="N2634" s="241">
        <v>0</v>
      </c>
      <c r="O2634" s="241">
        <v>0</v>
      </c>
      <c r="P2634" s="241">
        <v>0</v>
      </c>
      <c r="Q2634" s="232">
        <v>49868.62</v>
      </c>
      <c r="R2634" s="232">
        <v>0</v>
      </c>
      <c r="S2634" s="232">
        <v>0</v>
      </c>
      <c r="T2634" s="232">
        <v>0</v>
      </c>
      <c r="U2634" s="232">
        <v>0</v>
      </c>
      <c r="V2634" s="232">
        <v>0</v>
      </c>
      <c r="W2634" s="232">
        <v>0</v>
      </c>
      <c r="X2634" s="232">
        <v>0</v>
      </c>
      <c r="Y2634" s="232">
        <v>0</v>
      </c>
      <c r="Z2634" s="233">
        <v>45991</v>
      </c>
      <c r="AA2634" s="234">
        <v>150.15700000000001</v>
      </c>
      <c r="AB2634" s="232">
        <v>49868.62</v>
      </c>
    </row>
    <row r="2635" spans="1:28" x14ac:dyDescent="0.25">
      <c r="A2635" s="16" t="s">
        <v>1059</v>
      </c>
      <c r="B2635" s="16" t="s">
        <v>2893</v>
      </c>
      <c r="C2635" s="16" t="s">
        <v>1434</v>
      </c>
      <c r="D2635" s="16" t="s">
        <v>1435</v>
      </c>
      <c r="F2635" s="16" t="s">
        <v>8377</v>
      </c>
      <c r="G2635" s="16" t="s">
        <v>8378</v>
      </c>
      <c r="H2635" s="241">
        <v>46.031999999999996</v>
      </c>
      <c r="I2635" s="241">
        <v>0</v>
      </c>
      <c r="J2635" s="241">
        <v>0</v>
      </c>
      <c r="K2635" s="241">
        <v>0</v>
      </c>
      <c r="L2635" s="241">
        <v>0</v>
      </c>
      <c r="M2635" s="241">
        <v>0</v>
      </c>
      <c r="N2635" s="241">
        <v>0</v>
      </c>
      <c r="O2635" s="241">
        <v>0</v>
      </c>
      <c r="P2635" s="241">
        <v>0</v>
      </c>
      <c r="Q2635" s="232">
        <v>15287.68</v>
      </c>
      <c r="R2635" s="232">
        <v>0</v>
      </c>
      <c r="S2635" s="232">
        <v>0</v>
      </c>
      <c r="T2635" s="232">
        <v>0</v>
      </c>
      <c r="U2635" s="232">
        <v>0</v>
      </c>
      <c r="V2635" s="232">
        <v>0</v>
      </c>
      <c r="W2635" s="232">
        <v>0</v>
      </c>
      <c r="X2635" s="232">
        <v>0</v>
      </c>
      <c r="Y2635" s="232">
        <v>0</v>
      </c>
      <c r="Z2635" s="233">
        <v>45991</v>
      </c>
      <c r="AA2635" s="234">
        <v>46.031999999999996</v>
      </c>
      <c r="AB2635" s="232">
        <v>15287.68</v>
      </c>
    </row>
    <row r="2636" spans="1:28" x14ac:dyDescent="0.25">
      <c r="A2636" s="16" t="s">
        <v>2000</v>
      </c>
      <c r="B2636" s="16" t="s">
        <v>3250</v>
      </c>
      <c r="C2636" s="16" t="s">
        <v>1434</v>
      </c>
      <c r="D2636" s="16" t="s">
        <v>1435</v>
      </c>
      <c r="F2636" s="16" t="s">
        <v>8271</v>
      </c>
      <c r="G2636" s="16" t="s">
        <v>8272</v>
      </c>
      <c r="H2636" s="241">
        <v>87.218000000000004</v>
      </c>
      <c r="I2636" s="241">
        <v>0</v>
      </c>
      <c r="J2636" s="241">
        <v>0</v>
      </c>
      <c r="K2636" s="241">
        <v>0</v>
      </c>
      <c r="L2636" s="241">
        <v>0</v>
      </c>
      <c r="M2636" s="241">
        <v>0</v>
      </c>
      <c r="N2636" s="241">
        <v>0</v>
      </c>
      <c r="O2636" s="241">
        <v>0</v>
      </c>
      <c r="P2636" s="241">
        <v>0</v>
      </c>
      <c r="Q2636" s="232">
        <v>31325.21</v>
      </c>
      <c r="R2636" s="232">
        <v>0</v>
      </c>
      <c r="S2636" s="232">
        <v>0</v>
      </c>
      <c r="T2636" s="232">
        <v>0</v>
      </c>
      <c r="U2636" s="232">
        <v>0</v>
      </c>
      <c r="V2636" s="232">
        <v>0</v>
      </c>
      <c r="W2636" s="232">
        <v>0</v>
      </c>
      <c r="X2636" s="232">
        <v>0</v>
      </c>
      <c r="Y2636" s="232">
        <v>0</v>
      </c>
      <c r="Z2636" s="233">
        <v>45991</v>
      </c>
      <c r="AA2636" s="234">
        <v>87.218000000000004</v>
      </c>
      <c r="AB2636" s="232">
        <v>31325.21</v>
      </c>
    </row>
    <row r="2637" spans="1:28" x14ac:dyDescent="0.25">
      <c r="A2637" s="16" t="s">
        <v>2000</v>
      </c>
      <c r="B2637" s="16" t="s">
        <v>3250</v>
      </c>
      <c r="C2637" s="16" t="s">
        <v>2169</v>
      </c>
      <c r="D2637" s="16" t="s">
        <v>2170</v>
      </c>
      <c r="F2637" s="16" t="s">
        <v>8323</v>
      </c>
      <c r="G2637" s="16" t="s">
        <v>8139</v>
      </c>
      <c r="H2637" s="241">
        <v>30.6</v>
      </c>
      <c r="I2637" s="241">
        <v>0</v>
      </c>
      <c r="J2637" s="241">
        <v>0</v>
      </c>
      <c r="K2637" s="241">
        <v>0</v>
      </c>
      <c r="L2637" s="241">
        <v>0</v>
      </c>
      <c r="M2637" s="241">
        <v>0</v>
      </c>
      <c r="N2637" s="241">
        <v>0</v>
      </c>
      <c r="O2637" s="241">
        <v>0</v>
      </c>
      <c r="P2637" s="241">
        <v>0</v>
      </c>
      <c r="Q2637" s="232">
        <v>11151.86</v>
      </c>
      <c r="R2637" s="232">
        <v>0</v>
      </c>
      <c r="S2637" s="232">
        <v>0</v>
      </c>
      <c r="T2637" s="232">
        <v>0</v>
      </c>
      <c r="U2637" s="232">
        <v>0</v>
      </c>
      <c r="V2637" s="232">
        <v>0</v>
      </c>
      <c r="W2637" s="232">
        <v>0</v>
      </c>
      <c r="X2637" s="232">
        <v>0</v>
      </c>
      <c r="Y2637" s="232">
        <v>0</v>
      </c>
      <c r="Z2637" s="233">
        <v>45991</v>
      </c>
      <c r="AA2637" s="234">
        <v>30.6</v>
      </c>
      <c r="AB2637" s="232">
        <v>11151.86</v>
      </c>
    </row>
    <row r="2638" spans="1:28" x14ac:dyDescent="0.25">
      <c r="A2638" s="16" t="s">
        <v>1059</v>
      </c>
      <c r="B2638" s="16" t="s">
        <v>2893</v>
      </c>
      <c r="C2638" s="16" t="s">
        <v>1430</v>
      </c>
      <c r="D2638" s="16" t="s">
        <v>1431</v>
      </c>
      <c r="F2638" s="16" t="s">
        <v>8379</v>
      </c>
      <c r="G2638" s="16" t="s">
        <v>8380</v>
      </c>
      <c r="H2638" s="241">
        <v>306.733</v>
      </c>
      <c r="I2638" s="241">
        <v>0</v>
      </c>
      <c r="J2638" s="241">
        <v>0</v>
      </c>
      <c r="K2638" s="241">
        <v>0</v>
      </c>
      <c r="L2638" s="241">
        <v>0</v>
      </c>
      <c r="M2638" s="241">
        <v>0</v>
      </c>
      <c r="N2638" s="241">
        <v>0</v>
      </c>
      <c r="O2638" s="241">
        <v>0</v>
      </c>
      <c r="P2638" s="241">
        <v>0</v>
      </c>
      <c r="Q2638" s="232">
        <v>23716.55</v>
      </c>
      <c r="R2638" s="232">
        <v>0</v>
      </c>
      <c r="S2638" s="232">
        <v>0</v>
      </c>
      <c r="T2638" s="232">
        <v>0</v>
      </c>
      <c r="U2638" s="232">
        <v>0</v>
      </c>
      <c r="V2638" s="232">
        <v>0</v>
      </c>
      <c r="W2638" s="232">
        <v>0</v>
      </c>
      <c r="X2638" s="232">
        <v>0</v>
      </c>
      <c r="Y2638" s="232">
        <v>0</v>
      </c>
      <c r="Z2638" s="233">
        <v>45991</v>
      </c>
      <c r="AA2638" s="234">
        <v>306.733</v>
      </c>
      <c r="AB2638" s="232">
        <v>23716.55</v>
      </c>
    </row>
    <row r="2639" spans="1:28" x14ac:dyDescent="0.25">
      <c r="A2639" s="16" t="s">
        <v>873</v>
      </c>
      <c r="B2639" s="16" t="s">
        <v>3474</v>
      </c>
      <c r="C2639" s="16" t="s">
        <v>297</v>
      </c>
      <c r="D2639" s="16" t="s">
        <v>298</v>
      </c>
      <c r="F2639" s="16" t="s">
        <v>8180</v>
      </c>
      <c r="G2639" s="16" t="s">
        <v>8181</v>
      </c>
      <c r="H2639" s="241">
        <v>51</v>
      </c>
      <c r="I2639" s="241">
        <v>0</v>
      </c>
      <c r="J2639" s="241">
        <v>0</v>
      </c>
      <c r="K2639" s="241">
        <v>0</v>
      </c>
      <c r="L2639" s="241">
        <v>0</v>
      </c>
      <c r="M2639" s="241">
        <v>0</v>
      </c>
      <c r="N2639" s="241">
        <v>0</v>
      </c>
      <c r="O2639" s="241">
        <v>0</v>
      </c>
      <c r="P2639" s="241">
        <v>0</v>
      </c>
      <c r="Q2639" s="232">
        <v>7948.35</v>
      </c>
      <c r="R2639" s="232">
        <v>0</v>
      </c>
      <c r="S2639" s="232">
        <v>0</v>
      </c>
      <c r="T2639" s="232">
        <v>0</v>
      </c>
      <c r="U2639" s="232">
        <v>0</v>
      </c>
      <c r="V2639" s="232">
        <v>0</v>
      </c>
      <c r="W2639" s="232">
        <v>0</v>
      </c>
      <c r="X2639" s="232">
        <v>0</v>
      </c>
      <c r="Y2639" s="232">
        <v>0</v>
      </c>
      <c r="Z2639" s="233">
        <v>45991</v>
      </c>
      <c r="AA2639" s="234">
        <v>51</v>
      </c>
      <c r="AB2639" s="232">
        <v>7948.35</v>
      </c>
    </row>
    <row r="2640" spans="1:28" x14ac:dyDescent="0.25">
      <c r="A2640" s="16" t="s">
        <v>873</v>
      </c>
      <c r="B2640" s="16" t="s">
        <v>3474</v>
      </c>
      <c r="C2640" s="16" t="s">
        <v>292</v>
      </c>
      <c r="D2640" s="16" t="s">
        <v>293</v>
      </c>
      <c r="F2640" s="16" t="s">
        <v>8375</v>
      </c>
      <c r="G2640" s="16" t="s">
        <v>8381</v>
      </c>
      <c r="H2640" s="241">
        <v>131</v>
      </c>
      <c r="I2640" s="241">
        <v>0</v>
      </c>
      <c r="J2640" s="241">
        <v>0</v>
      </c>
      <c r="K2640" s="241">
        <v>0</v>
      </c>
      <c r="L2640" s="241">
        <v>0</v>
      </c>
      <c r="M2640" s="241">
        <v>0</v>
      </c>
      <c r="N2640" s="241">
        <v>0</v>
      </c>
      <c r="O2640" s="241">
        <v>0</v>
      </c>
      <c r="P2640" s="241">
        <v>0</v>
      </c>
      <c r="Q2640" s="232">
        <v>13033.21</v>
      </c>
      <c r="R2640" s="232">
        <v>0</v>
      </c>
      <c r="S2640" s="232">
        <v>0</v>
      </c>
      <c r="T2640" s="232">
        <v>0</v>
      </c>
      <c r="U2640" s="232">
        <v>0</v>
      </c>
      <c r="V2640" s="232">
        <v>0</v>
      </c>
      <c r="W2640" s="232">
        <v>0</v>
      </c>
      <c r="X2640" s="232">
        <v>0</v>
      </c>
      <c r="Y2640" s="232">
        <v>0</v>
      </c>
      <c r="Z2640" s="233">
        <v>45991</v>
      </c>
      <c r="AA2640" s="234">
        <v>131</v>
      </c>
      <c r="AB2640" s="232">
        <v>13033.21</v>
      </c>
    </row>
    <row r="2641" spans="1:28" x14ac:dyDescent="0.25">
      <c r="A2641" s="16" t="s">
        <v>2253</v>
      </c>
      <c r="B2641" s="16" t="s">
        <v>3348</v>
      </c>
      <c r="C2641" s="16" t="s">
        <v>2405</v>
      </c>
      <c r="D2641" s="16" t="s">
        <v>2406</v>
      </c>
      <c r="F2641" s="16" t="s">
        <v>8176</v>
      </c>
      <c r="G2641" s="16" t="s">
        <v>8177</v>
      </c>
      <c r="H2641" s="241">
        <v>16.8</v>
      </c>
      <c r="I2641" s="241">
        <v>0</v>
      </c>
      <c r="J2641" s="241">
        <v>0</v>
      </c>
      <c r="K2641" s="241">
        <v>0</v>
      </c>
      <c r="L2641" s="241">
        <v>0</v>
      </c>
      <c r="M2641" s="241">
        <v>0</v>
      </c>
      <c r="N2641" s="241">
        <v>0</v>
      </c>
      <c r="O2641" s="241">
        <v>0</v>
      </c>
      <c r="P2641" s="241">
        <v>0</v>
      </c>
      <c r="Q2641" s="232">
        <v>2888.24</v>
      </c>
      <c r="R2641" s="232">
        <v>0</v>
      </c>
      <c r="S2641" s="232">
        <v>0</v>
      </c>
      <c r="T2641" s="232">
        <v>0</v>
      </c>
      <c r="U2641" s="232">
        <v>0</v>
      </c>
      <c r="V2641" s="232">
        <v>0</v>
      </c>
      <c r="W2641" s="232">
        <v>0</v>
      </c>
      <c r="X2641" s="232">
        <v>0</v>
      </c>
      <c r="Y2641" s="232">
        <v>0</v>
      </c>
      <c r="Z2641" s="233">
        <v>45991</v>
      </c>
      <c r="AA2641" s="234">
        <v>16.8</v>
      </c>
      <c r="AB2641" s="232">
        <v>2888.24</v>
      </c>
    </row>
    <row r="2642" spans="1:28" x14ac:dyDescent="0.25">
      <c r="A2642" s="16" t="s">
        <v>2253</v>
      </c>
      <c r="B2642" s="16" t="s">
        <v>3348</v>
      </c>
      <c r="C2642" s="16" t="s">
        <v>2382</v>
      </c>
      <c r="D2642" s="16" t="s">
        <v>2383</v>
      </c>
      <c r="F2642" s="16" t="s">
        <v>8176</v>
      </c>
      <c r="G2642" s="16" t="s">
        <v>8177</v>
      </c>
      <c r="H2642" s="241">
        <v>77</v>
      </c>
      <c r="I2642" s="241">
        <v>0</v>
      </c>
      <c r="J2642" s="241">
        <v>0</v>
      </c>
      <c r="K2642" s="241">
        <v>0</v>
      </c>
      <c r="L2642" s="241">
        <v>0</v>
      </c>
      <c r="M2642" s="241">
        <v>0</v>
      </c>
      <c r="N2642" s="241">
        <v>0</v>
      </c>
      <c r="O2642" s="241">
        <v>0</v>
      </c>
      <c r="P2642" s="241">
        <v>0</v>
      </c>
      <c r="Q2642" s="232">
        <v>22001.21</v>
      </c>
      <c r="R2642" s="232">
        <v>0</v>
      </c>
      <c r="S2642" s="232">
        <v>0</v>
      </c>
      <c r="T2642" s="232">
        <v>0</v>
      </c>
      <c r="U2642" s="232">
        <v>0</v>
      </c>
      <c r="V2642" s="232">
        <v>0</v>
      </c>
      <c r="W2642" s="232">
        <v>0</v>
      </c>
      <c r="X2642" s="232">
        <v>0</v>
      </c>
      <c r="Y2642" s="232">
        <v>0</v>
      </c>
      <c r="Z2642" s="233">
        <v>45991</v>
      </c>
      <c r="AA2642" s="234">
        <v>77</v>
      </c>
      <c r="AB2642" s="232">
        <v>22001.21</v>
      </c>
    </row>
    <row r="2643" spans="1:28" x14ac:dyDescent="0.25">
      <c r="A2643" s="16" t="s">
        <v>2253</v>
      </c>
      <c r="B2643" s="16" t="s">
        <v>3348</v>
      </c>
      <c r="C2643" s="16" t="s">
        <v>2377</v>
      </c>
      <c r="D2643" s="16" t="s">
        <v>2378</v>
      </c>
      <c r="F2643" s="16" t="s">
        <v>8176</v>
      </c>
      <c r="G2643" s="16" t="s">
        <v>8177</v>
      </c>
      <c r="H2643" s="241">
        <v>2</v>
      </c>
      <c r="I2643" s="241">
        <v>0</v>
      </c>
      <c r="J2643" s="241">
        <v>0</v>
      </c>
      <c r="K2643" s="241">
        <v>0</v>
      </c>
      <c r="L2643" s="241">
        <v>0</v>
      </c>
      <c r="M2643" s="241">
        <v>0</v>
      </c>
      <c r="N2643" s="241">
        <v>0</v>
      </c>
      <c r="O2643" s="241">
        <v>0</v>
      </c>
      <c r="P2643" s="241">
        <v>0</v>
      </c>
      <c r="Q2643" s="232">
        <v>614.70000000000005</v>
      </c>
      <c r="R2643" s="232">
        <v>0</v>
      </c>
      <c r="S2643" s="232">
        <v>0</v>
      </c>
      <c r="T2643" s="232">
        <v>0</v>
      </c>
      <c r="U2643" s="232">
        <v>0</v>
      </c>
      <c r="V2643" s="232">
        <v>0</v>
      </c>
      <c r="W2643" s="232">
        <v>0</v>
      </c>
      <c r="X2643" s="232">
        <v>0</v>
      </c>
      <c r="Y2643" s="232">
        <v>0</v>
      </c>
      <c r="Z2643" s="233">
        <v>45991</v>
      </c>
      <c r="AA2643" s="234">
        <v>2</v>
      </c>
      <c r="AB2643" s="232">
        <v>614.70000000000005</v>
      </c>
    </row>
    <row r="2644" spans="1:28" x14ac:dyDescent="0.25">
      <c r="A2644" s="16" t="s">
        <v>2253</v>
      </c>
      <c r="B2644" s="16" t="s">
        <v>3348</v>
      </c>
      <c r="C2644" s="16" t="s">
        <v>2374</v>
      </c>
      <c r="D2644" s="16" t="s">
        <v>2375</v>
      </c>
      <c r="F2644" s="16" t="s">
        <v>8360</v>
      </c>
      <c r="G2644" s="16" t="s">
        <v>8361</v>
      </c>
      <c r="H2644" s="241">
        <v>33.81</v>
      </c>
      <c r="I2644" s="241">
        <v>0</v>
      </c>
      <c r="J2644" s="241">
        <v>0</v>
      </c>
      <c r="K2644" s="241">
        <v>0</v>
      </c>
      <c r="L2644" s="241">
        <v>0</v>
      </c>
      <c r="M2644" s="241">
        <v>0</v>
      </c>
      <c r="N2644" s="241">
        <v>0</v>
      </c>
      <c r="O2644" s="241">
        <v>0</v>
      </c>
      <c r="P2644" s="241">
        <v>0</v>
      </c>
      <c r="Q2644" s="232">
        <v>7307.3</v>
      </c>
      <c r="R2644" s="232">
        <v>0</v>
      </c>
      <c r="S2644" s="232">
        <v>0</v>
      </c>
      <c r="T2644" s="232">
        <v>0</v>
      </c>
      <c r="U2644" s="232">
        <v>0</v>
      </c>
      <c r="V2644" s="232">
        <v>0</v>
      </c>
      <c r="W2644" s="232">
        <v>0</v>
      </c>
      <c r="X2644" s="232">
        <v>0</v>
      </c>
      <c r="Y2644" s="232">
        <v>0</v>
      </c>
      <c r="Z2644" s="233">
        <v>45991</v>
      </c>
      <c r="AA2644" s="234">
        <v>33.81</v>
      </c>
      <c r="AB2644" s="232">
        <v>7307.3</v>
      </c>
    </row>
    <row r="2645" spans="1:28" x14ac:dyDescent="0.25">
      <c r="A2645" s="16" t="s">
        <v>2253</v>
      </c>
      <c r="B2645" s="16" t="s">
        <v>3348</v>
      </c>
      <c r="C2645" s="16" t="s">
        <v>2345</v>
      </c>
      <c r="D2645" s="16" t="s">
        <v>2346</v>
      </c>
      <c r="F2645" s="16" t="s">
        <v>8176</v>
      </c>
      <c r="G2645" s="16" t="s">
        <v>8177</v>
      </c>
      <c r="H2645" s="241">
        <v>18</v>
      </c>
      <c r="I2645" s="241">
        <v>0</v>
      </c>
      <c r="J2645" s="241">
        <v>0</v>
      </c>
      <c r="K2645" s="241">
        <v>23</v>
      </c>
      <c r="L2645" s="241">
        <v>0</v>
      </c>
      <c r="M2645" s="241">
        <v>0</v>
      </c>
      <c r="N2645" s="241">
        <v>0</v>
      </c>
      <c r="O2645" s="241">
        <v>0</v>
      </c>
      <c r="P2645" s="241">
        <v>0</v>
      </c>
      <c r="Q2645" s="232">
        <v>1745.1</v>
      </c>
      <c r="R2645" s="232">
        <v>0</v>
      </c>
      <c r="S2645" s="232">
        <v>0</v>
      </c>
      <c r="T2645" s="232">
        <v>2229.85</v>
      </c>
      <c r="U2645" s="232">
        <v>0</v>
      </c>
      <c r="V2645" s="232">
        <v>0</v>
      </c>
      <c r="W2645" s="232">
        <v>0</v>
      </c>
      <c r="X2645" s="232">
        <v>0</v>
      </c>
      <c r="Y2645" s="232">
        <v>0</v>
      </c>
      <c r="Z2645" s="233">
        <v>45991</v>
      </c>
      <c r="AA2645" s="234">
        <v>41</v>
      </c>
      <c r="AB2645" s="232">
        <v>3974.95</v>
      </c>
    </row>
    <row r="2646" spans="1:28" x14ac:dyDescent="0.25">
      <c r="A2646" s="16" t="s">
        <v>2253</v>
      </c>
      <c r="B2646" s="16" t="s">
        <v>3348</v>
      </c>
      <c r="C2646" s="16" t="s">
        <v>2336</v>
      </c>
      <c r="D2646" s="16" t="s">
        <v>2337</v>
      </c>
      <c r="F2646" s="16" t="s">
        <v>8176</v>
      </c>
      <c r="G2646" s="16" t="s">
        <v>8177</v>
      </c>
      <c r="H2646" s="241">
        <v>19</v>
      </c>
      <c r="I2646" s="241">
        <v>0</v>
      </c>
      <c r="J2646" s="241">
        <v>0</v>
      </c>
      <c r="K2646" s="241">
        <v>0</v>
      </c>
      <c r="L2646" s="241">
        <v>0</v>
      </c>
      <c r="M2646" s="241">
        <v>0</v>
      </c>
      <c r="N2646" s="241">
        <v>0</v>
      </c>
      <c r="O2646" s="241">
        <v>0</v>
      </c>
      <c r="P2646" s="241">
        <v>0</v>
      </c>
      <c r="Q2646" s="232">
        <v>2091.52</v>
      </c>
      <c r="R2646" s="232">
        <v>0</v>
      </c>
      <c r="S2646" s="232">
        <v>0</v>
      </c>
      <c r="T2646" s="232">
        <v>0</v>
      </c>
      <c r="U2646" s="232">
        <v>0</v>
      </c>
      <c r="V2646" s="232">
        <v>0</v>
      </c>
      <c r="W2646" s="232">
        <v>0</v>
      </c>
      <c r="X2646" s="232">
        <v>0</v>
      </c>
      <c r="Y2646" s="232">
        <v>0</v>
      </c>
      <c r="Z2646" s="233">
        <v>45991</v>
      </c>
      <c r="AA2646" s="234">
        <v>19</v>
      </c>
      <c r="AB2646" s="232">
        <v>2091.52</v>
      </c>
    </row>
    <row r="2647" spans="1:28" x14ac:dyDescent="0.25">
      <c r="A2647" s="16" t="s">
        <v>2253</v>
      </c>
      <c r="B2647" s="16" t="s">
        <v>3348</v>
      </c>
      <c r="C2647" s="16" t="s">
        <v>2333</v>
      </c>
      <c r="D2647" s="16" t="s">
        <v>2334</v>
      </c>
      <c r="F2647" s="16" t="s">
        <v>8176</v>
      </c>
      <c r="G2647" s="16" t="s">
        <v>8177</v>
      </c>
      <c r="H2647" s="241">
        <v>48</v>
      </c>
      <c r="I2647" s="241">
        <v>0</v>
      </c>
      <c r="J2647" s="241">
        <v>0</v>
      </c>
      <c r="K2647" s="241">
        <v>0</v>
      </c>
      <c r="L2647" s="241">
        <v>0</v>
      </c>
      <c r="M2647" s="241">
        <v>0</v>
      </c>
      <c r="N2647" s="241">
        <v>0</v>
      </c>
      <c r="O2647" s="241">
        <v>0</v>
      </c>
      <c r="P2647" s="241">
        <v>0</v>
      </c>
      <c r="Q2647" s="232">
        <v>4138.08</v>
      </c>
      <c r="R2647" s="232">
        <v>0</v>
      </c>
      <c r="S2647" s="232">
        <v>0</v>
      </c>
      <c r="T2647" s="232">
        <v>0</v>
      </c>
      <c r="U2647" s="232">
        <v>0</v>
      </c>
      <c r="V2647" s="232">
        <v>0</v>
      </c>
      <c r="W2647" s="232">
        <v>0</v>
      </c>
      <c r="X2647" s="232">
        <v>0</v>
      </c>
      <c r="Y2647" s="232">
        <v>0</v>
      </c>
      <c r="Z2647" s="233">
        <v>45991</v>
      </c>
      <c r="AA2647" s="234">
        <v>48</v>
      </c>
      <c r="AB2647" s="232">
        <v>4138.08</v>
      </c>
    </row>
    <row r="2648" spans="1:28" x14ac:dyDescent="0.25">
      <c r="A2648" s="16" t="s">
        <v>2253</v>
      </c>
      <c r="B2648" s="16" t="s">
        <v>3348</v>
      </c>
      <c r="C2648" s="16" t="s">
        <v>2321</v>
      </c>
      <c r="D2648" s="16" t="s">
        <v>2322</v>
      </c>
      <c r="F2648" s="16" t="s">
        <v>8176</v>
      </c>
      <c r="G2648" s="16" t="s">
        <v>8177</v>
      </c>
      <c r="H2648" s="241">
        <v>57</v>
      </c>
      <c r="I2648" s="241">
        <v>0</v>
      </c>
      <c r="J2648" s="241">
        <v>0</v>
      </c>
      <c r="K2648" s="241">
        <v>0</v>
      </c>
      <c r="L2648" s="241">
        <v>0</v>
      </c>
      <c r="M2648" s="241">
        <v>0</v>
      </c>
      <c r="N2648" s="241">
        <v>0</v>
      </c>
      <c r="O2648" s="241">
        <v>0</v>
      </c>
      <c r="P2648" s="241">
        <v>0</v>
      </c>
      <c r="Q2648" s="232">
        <v>5721.09</v>
      </c>
      <c r="R2648" s="232">
        <v>0</v>
      </c>
      <c r="S2648" s="232">
        <v>0</v>
      </c>
      <c r="T2648" s="232">
        <v>0</v>
      </c>
      <c r="U2648" s="232">
        <v>0</v>
      </c>
      <c r="V2648" s="232">
        <v>0</v>
      </c>
      <c r="W2648" s="232">
        <v>0</v>
      </c>
      <c r="X2648" s="232">
        <v>0</v>
      </c>
      <c r="Y2648" s="232">
        <v>0</v>
      </c>
      <c r="Z2648" s="233">
        <v>45991</v>
      </c>
      <c r="AA2648" s="234">
        <v>57</v>
      </c>
      <c r="AB2648" s="232">
        <v>5721.09</v>
      </c>
    </row>
    <row r="2649" spans="1:28" x14ac:dyDescent="0.25">
      <c r="A2649" s="16" t="s">
        <v>2253</v>
      </c>
      <c r="B2649" s="16" t="s">
        <v>3348</v>
      </c>
      <c r="C2649" s="16" t="s">
        <v>2315</v>
      </c>
      <c r="D2649" s="16" t="s">
        <v>2316</v>
      </c>
      <c r="F2649" s="16" t="s">
        <v>8176</v>
      </c>
      <c r="G2649" s="16" t="s">
        <v>8177</v>
      </c>
      <c r="H2649" s="241">
        <v>15</v>
      </c>
      <c r="I2649" s="241">
        <v>0</v>
      </c>
      <c r="J2649" s="241">
        <v>0</v>
      </c>
      <c r="K2649" s="241">
        <v>48</v>
      </c>
      <c r="L2649" s="241">
        <v>0</v>
      </c>
      <c r="M2649" s="241">
        <v>0</v>
      </c>
      <c r="N2649" s="241">
        <v>0</v>
      </c>
      <c r="O2649" s="241">
        <v>0</v>
      </c>
      <c r="P2649" s="241">
        <v>0</v>
      </c>
      <c r="Q2649" s="232">
        <v>1221.45</v>
      </c>
      <c r="R2649" s="232">
        <v>0</v>
      </c>
      <c r="S2649" s="232">
        <v>0</v>
      </c>
      <c r="T2649" s="232">
        <v>3908.64</v>
      </c>
      <c r="U2649" s="232">
        <v>0</v>
      </c>
      <c r="V2649" s="232">
        <v>0</v>
      </c>
      <c r="W2649" s="232">
        <v>0</v>
      </c>
      <c r="X2649" s="232">
        <v>0</v>
      </c>
      <c r="Y2649" s="232">
        <v>0</v>
      </c>
      <c r="Z2649" s="233">
        <v>45991</v>
      </c>
      <c r="AA2649" s="234">
        <v>63</v>
      </c>
      <c r="AB2649" s="232">
        <v>5130.09</v>
      </c>
    </row>
    <row r="2650" spans="1:28" x14ac:dyDescent="0.25">
      <c r="A2650" s="16" t="s">
        <v>2253</v>
      </c>
      <c r="B2650" s="16" t="s">
        <v>3348</v>
      </c>
      <c r="C2650" s="16" t="s">
        <v>2308</v>
      </c>
      <c r="D2650" s="16" t="s">
        <v>2309</v>
      </c>
      <c r="F2650" s="16" t="s">
        <v>8176</v>
      </c>
      <c r="G2650" s="16" t="s">
        <v>8177</v>
      </c>
      <c r="H2650" s="241">
        <v>34</v>
      </c>
      <c r="I2650" s="241">
        <v>0</v>
      </c>
      <c r="J2650" s="241">
        <v>0</v>
      </c>
      <c r="K2650" s="241">
        <v>0</v>
      </c>
      <c r="L2650" s="241">
        <v>0</v>
      </c>
      <c r="M2650" s="241">
        <v>0</v>
      </c>
      <c r="N2650" s="241">
        <v>0</v>
      </c>
      <c r="O2650" s="241">
        <v>0</v>
      </c>
      <c r="P2650" s="241">
        <v>0</v>
      </c>
      <c r="Q2650" s="232">
        <v>3150.78</v>
      </c>
      <c r="R2650" s="232">
        <v>0</v>
      </c>
      <c r="S2650" s="232">
        <v>0</v>
      </c>
      <c r="T2650" s="232">
        <v>0</v>
      </c>
      <c r="U2650" s="232">
        <v>0</v>
      </c>
      <c r="V2650" s="232">
        <v>0</v>
      </c>
      <c r="W2650" s="232">
        <v>0</v>
      </c>
      <c r="X2650" s="232">
        <v>0</v>
      </c>
      <c r="Y2650" s="232">
        <v>0</v>
      </c>
      <c r="Z2650" s="233">
        <v>45991</v>
      </c>
      <c r="AA2650" s="234">
        <v>34</v>
      </c>
      <c r="AB2650" s="232">
        <v>3150.78</v>
      </c>
    </row>
    <row r="2651" spans="1:28" x14ac:dyDescent="0.25">
      <c r="A2651" s="16" t="s">
        <v>2253</v>
      </c>
      <c r="B2651" s="16" t="s">
        <v>3348</v>
      </c>
      <c r="C2651" s="16" t="s">
        <v>2286</v>
      </c>
      <c r="D2651" s="16" t="s">
        <v>2287</v>
      </c>
      <c r="F2651" s="16" t="s">
        <v>8326</v>
      </c>
      <c r="G2651" s="16" t="s">
        <v>8327</v>
      </c>
      <c r="H2651" s="241">
        <v>12.28</v>
      </c>
      <c r="I2651" s="241">
        <v>0</v>
      </c>
      <c r="J2651" s="241">
        <v>0</v>
      </c>
      <c r="K2651" s="241">
        <v>0</v>
      </c>
      <c r="L2651" s="241">
        <v>0</v>
      </c>
      <c r="M2651" s="241">
        <v>0</v>
      </c>
      <c r="N2651" s="241">
        <v>0</v>
      </c>
      <c r="O2651" s="241">
        <v>0</v>
      </c>
      <c r="P2651" s="241">
        <v>0</v>
      </c>
      <c r="Q2651" s="232">
        <v>2005.57</v>
      </c>
      <c r="R2651" s="232">
        <v>0</v>
      </c>
      <c r="S2651" s="232">
        <v>0</v>
      </c>
      <c r="T2651" s="232">
        <v>0</v>
      </c>
      <c r="U2651" s="232">
        <v>0</v>
      </c>
      <c r="V2651" s="232">
        <v>0</v>
      </c>
      <c r="W2651" s="232">
        <v>0</v>
      </c>
      <c r="X2651" s="232">
        <v>0</v>
      </c>
      <c r="Y2651" s="232">
        <v>0</v>
      </c>
      <c r="Z2651" s="233">
        <v>45991</v>
      </c>
      <c r="AA2651" s="234">
        <v>12.28</v>
      </c>
      <c r="AB2651" s="232">
        <v>2005.57</v>
      </c>
    </row>
    <row r="2652" spans="1:28" x14ac:dyDescent="0.25">
      <c r="A2652" s="16" t="s">
        <v>2253</v>
      </c>
      <c r="B2652" s="16" t="s">
        <v>3348</v>
      </c>
      <c r="C2652" s="16" t="s">
        <v>2286</v>
      </c>
      <c r="D2652" s="16" t="s">
        <v>2287</v>
      </c>
      <c r="F2652" s="16" t="s">
        <v>8382</v>
      </c>
      <c r="G2652" s="16" t="s">
        <v>8383</v>
      </c>
      <c r="H2652" s="241">
        <v>24.69</v>
      </c>
      <c r="I2652" s="241">
        <v>0</v>
      </c>
      <c r="J2652" s="241">
        <v>0</v>
      </c>
      <c r="K2652" s="241">
        <v>0</v>
      </c>
      <c r="L2652" s="241">
        <v>0</v>
      </c>
      <c r="M2652" s="241">
        <v>0</v>
      </c>
      <c r="N2652" s="241">
        <v>0</v>
      </c>
      <c r="O2652" s="241">
        <v>0</v>
      </c>
      <c r="P2652" s="241">
        <v>0</v>
      </c>
      <c r="Q2652" s="232">
        <v>4032.37</v>
      </c>
      <c r="R2652" s="232">
        <v>0</v>
      </c>
      <c r="S2652" s="232">
        <v>0</v>
      </c>
      <c r="T2652" s="232">
        <v>0</v>
      </c>
      <c r="U2652" s="232">
        <v>0</v>
      </c>
      <c r="V2652" s="232">
        <v>0</v>
      </c>
      <c r="W2652" s="232">
        <v>0</v>
      </c>
      <c r="X2652" s="232">
        <v>0</v>
      </c>
      <c r="Y2652" s="232">
        <v>0</v>
      </c>
      <c r="Z2652" s="233">
        <v>45991</v>
      </c>
      <c r="AA2652" s="234">
        <v>24.69</v>
      </c>
      <c r="AB2652" s="232">
        <v>4032.37</v>
      </c>
    </row>
    <row r="2653" spans="1:28" x14ac:dyDescent="0.25">
      <c r="A2653" s="16" t="s">
        <v>2253</v>
      </c>
      <c r="B2653" s="16" t="s">
        <v>3348</v>
      </c>
      <c r="C2653" s="16" t="s">
        <v>2293</v>
      </c>
      <c r="D2653" s="16" t="s">
        <v>2294</v>
      </c>
      <c r="F2653" s="16" t="s">
        <v>8176</v>
      </c>
      <c r="G2653" s="16" t="s">
        <v>8177</v>
      </c>
      <c r="H2653" s="241">
        <v>19</v>
      </c>
      <c r="I2653" s="241">
        <v>0</v>
      </c>
      <c r="J2653" s="241">
        <v>0</v>
      </c>
      <c r="K2653" s="241">
        <v>0</v>
      </c>
      <c r="L2653" s="241">
        <v>0</v>
      </c>
      <c r="M2653" s="241">
        <v>0</v>
      </c>
      <c r="N2653" s="241">
        <v>0</v>
      </c>
      <c r="O2653" s="241">
        <v>0</v>
      </c>
      <c r="P2653" s="241">
        <v>0</v>
      </c>
      <c r="Q2653" s="232">
        <v>2135.98</v>
      </c>
      <c r="R2653" s="232">
        <v>0</v>
      </c>
      <c r="S2653" s="232">
        <v>0</v>
      </c>
      <c r="T2653" s="232">
        <v>0</v>
      </c>
      <c r="U2653" s="232">
        <v>0</v>
      </c>
      <c r="V2653" s="232">
        <v>0</v>
      </c>
      <c r="W2653" s="232">
        <v>0</v>
      </c>
      <c r="X2653" s="232">
        <v>0</v>
      </c>
      <c r="Y2653" s="232">
        <v>0</v>
      </c>
      <c r="Z2653" s="233">
        <v>45991</v>
      </c>
      <c r="AA2653" s="234">
        <v>19</v>
      </c>
      <c r="AB2653" s="232">
        <v>2135.98</v>
      </c>
    </row>
    <row r="2654" spans="1:28" x14ac:dyDescent="0.25">
      <c r="A2654" s="16" t="s">
        <v>2253</v>
      </c>
      <c r="B2654" s="16" t="s">
        <v>3348</v>
      </c>
      <c r="C2654" s="16" t="s">
        <v>2300</v>
      </c>
      <c r="D2654" s="16" t="s">
        <v>2301</v>
      </c>
      <c r="F2654" s="16" t="s">
        <v>8225</v>
      </c>
      <c r="G2654" s="16" t="s">
        <v>8167</v>
      </c>
      <c r="H2654" s="241">
        <v>36.06</v>
      </c>
      <c r="I2654" s="241">
        <v>0</v>
      </c>
      <c r="J2654" s="241">
        <v>0</v>
      </c>
      <c r="K2654" s="241">
        <v>0</v>
      </c>
      <c r="L2654" s="241">
        <v>0</v>
      </c>
      <c r="M2654" s="241">
        <v>0</v>
      </c>
      <c r="N2654" s="241">
        <v>0</v>
      </c>
      <c r="O2654" s="241">
        <v>0</v>
      </c>
      <c r="P2654" s="241">
        <v>0</v>
      </c>
      <c r="Q2654" s="232">
        <v>1841.59</v>
      </c>
      <c r="R2654" s="232">
        <v>0</v>
      </c>
      <c r="S2654" s="232">
        <v>0</v>
      </c>
      <c r="T2654" s="232">
        <v>0</v>
      </c>
      <c r="U2654" s="232">
        <v>0</v>
      </c>
      <c r="V2654" s="232">
        <v>0</v>
      </c>
      <c r="W2654" s="232">
        <v>0</v>
      </c>
      <c r="X2654" s="232">
        <v>0</v>
      </c>
      <c r="Y2654" s="232">
        <v>0</v>
      </c>
      <c r="Z2654" s="233">
        <v>45991</v>
      </c>
      <c r="AA2654" s="234">
        <v>36.06</v>
      </c>
      <c r="AB2654" s="232">
        <v>1841.59</v>
      </c>
    </row>
    <row r="2655" spans="1:28" x14ac:dyDescent="0.25">
      <c r="A2655" s="16" t="s">
        <v>873</v>
      </c>
      <c r="B2655" s="16" t="s">
        <v>3474</v>
      </c>
      <c r="C2655" s="16" t="s">
        <v>289</v>
      </c>
      <c r="D2655" s="16" t="s">
        <v>290</v>
      </c>
      <c r="F2655" s="16" t="s">
        <v>8384</v>
      </c>
      <c r="G2655" s="16" t="s">
        <v>8385</v>
      </c>
      <c r="H2655" s="241">
        <v>101.42</v>
      </c>
      <c r="I2655" s="241">
        <v>0</v>
      </c>
      <c r="J2655" s="241">
        <v>0</v>
      </c>
      <c r="K2655" s="241">
        <v>0</v>
      </c>
      <c r="L2655" s="241">
        <v>0</v>
      </c>
      <c r="M2655" s="241">
        <v>0</v>
      </c>
      <c r="N2655" s="241">
        <v>0</v>
      </c>
      <c r="O2655" s="241">
        <v>0</v>
      </c>
      <c r="P2655" s="241">
        <v>0</v>
      </c>
      <c r="Q2655" s="232">
        <v>5902.64</v>
      </c>
      <c r="R2655" s="232">
        <v>0</v>
      </c>
      <c r="S2655" s="232">
        <v>0</v>
      </c>
      <c r="T2655" s="232">
        <v>0</v>
      </c>
      <c r="U2655" s="232">
        <v>0</v>
      </c>
      <c r="V2655" s="232">
        <v>0</v>
      </c>
      <c r="W2655" s="232">
        <v>0</v>
      </c>
      <c r="X2655" s="232">
        <v>0</v>
      </c>
      <c r="Y2655" s="232">
        <v>0</v>
      </c>
      <c r="Z2655" s="233">
        <v>45991</v>
      </c>
      <c r="AA2655" s="234">
        <v>101.42</v>
      </c>
      <c r="AB2655" s="232">
        <v>5902.64</v>
      </c>
    </row>
    <row r="2656" spans="1:28" x14ac:dyDescent="0.25">
      <c r="A2656" s="16" t="s">
        <v>873</v>
      </c>
      <c r="B2656" s="16" t="s">
        <v>3474</v>
      </c>
      <c r="C2656" s="16" t="s">
        <v>285</v>
      </c>
      <c r="D2656" s="16" t="s">
        <v>286</v>
      </c>
      <c r="F2656" s="16" t="s">
        <v>8386</v>
      </c>
      <c r="G2656" s="16" t="s">
        <v>8387</v>
      </c>
      <c r="H2656" s="241">
        <v>1728.3</v>
      </c>
      <c r="I2656" s="241">
        <v>0</v>
      </c>
      <c r="J2656" s="241">
        <v>0</v>
      </c>
      <c r="K2656" s="241">
        <v>0</v>
      </c>
      <c r="L2656" s="241">
        <v>0</v>
      </c>
      <c r="M2656" s="241">
        <v>0</v>
      </c>
      <c r="N2656" s="241">
        <v>0</v>
      </c>
      <c r="O2656" s="241">
        <v>0</v>
      </c>
      <c r="P2656" s="241">
        <v>0</v>
      </c>
      <c r="Q2656" s="232">
        <v>153922.41</v>
      </c>
      <c r="R2656" s="232">
        <v>0</v>
      </c>
      <c r="S2656" s="232">
        <v>0</v>
      </c>
      <c r="T2656" s="232">
        <v>0</v>
      </c>
      <c r="U2656" s="232">
        <v>0</v>
      </c>
      <c r="V2656" s="232">
        <v>0</v>
      </c>
      <c r="W2656" s="232">
        <v>0</v>
      </c>
      <c r="X2656" s="232">
        <v>0</v>
      </c>
      <c r="Y2656" s="232">
        <v>0</v>
      </c>
      <c r="Z2656" s="233">
        <v>45991</v>
      </c>
      <c r="AA2656" s="234">
        <v>1728.3</v>
      </c>
      <c r="AB2656" s="232">
        <v>153922.41</v>
      </c>
    </row>
    <row r="2657" spans="1:28" x14ac:dyDescent="0.25">
      <c r="A2657" s="16" t="s">
        <v>1059</v>
      </c>
      <c r="B2657" s="16" t="s">
        <v>2893</v>
      </c>
      <c r="C2657" s="16" t="s">
        <v>1427</v>
      </c>
      <c r="D2657" s="16" t="s">
        <v>1428</v>
      </c>
      <c r="E2657" s="16"/>
      <c r="F2657" s="16" t="s">
        <v>8138</v>
      </c>
      <c r="G2657" s="16" t="s">
        <v>8139</v>
      </c>
      <c r="H2657" s="241">
        <v>2</v>
      </c>
      <c r="I2657" s="241">
        <v>0</v>
      </c>
      <c r="J2657" s="241">
        <v>0</v>
      </c>
      <c r="K2657" s="241">
        <v>0</v>
      </c>
      <c r="L2657" s="241">
        <v>0</v>
      </c>
      <c r="M2657" s="241">
        <v>0</v>
      </c>
      <c r="N2657" s="241">
        <v>0</v>
      </c>
      <c r="O2657" s="241">
        <v>0</v>
      </c>
      <c r="P2657" s="241">
        <v>0</v>
      </c>
      <c r="Q2657" s="232">
        <v>1021.82</v>
      </c>
      <c r="R2657" s="232">
        <v>0</v>
      </c>
      <c r="S2657" s="232">
        <v>0</v>
      </c>
      <c r="T2657" s="232">
        <v>0</v>
      </c>
      <c r="U2657" s="232">
        <v>0</v>
      </c>
      <c r="V2657" s="232">
        <v>0</v>
      </c>
      <c r="W2657" s="232">
        <v>0</v>
      </c>
      <c r="X2657" s="232">
        <v>0</v>
      </c>
      <c r="Y2657" s="232">
        <v>0</v>
      </c>
      <c r="Z2657" s="233">
        <v>45991</v>
      </c>
      <c r="AA2657" s="234">
        <v>2</v>
      </c>
      <c r="AB2657" s="232">
        <v>1021.82</v>
      </c>
    </row>
    <row r="2658" spans="1:28" x14ac:dyDescent="0.25">
      <c r="A2658" s="16" t="s">
        <v>1059</v>
      </c>
      <c r="B2658" s="16" t="s">
        <v>2893</v>
      </c>
      <c r="C2658" s="16" t="s">
        <v>1419</v>
      </c>
      <c r="D2658" s="16" t="s">
        <v>1420</v>
      </c>
      <c r="F2658" s="16" t="s">
        <v>8138</v>
      </c>
      <c r="G2658" s="16" t="s">
        <v>8139</v>
      </c>
      <c r="H2658" s="231">
        <v>31.5</v>
      </c>
      <c r="I2658" s="231">
        <v>0</v>
      </c>
      <c r="J2658" s="231">
        <v>5.25</v>
      </c>
      <c r="K2658" s="231">
        <v>0</v>
      </c>
      <c r="L2658" s="231">
        <v>0</v>
      </c>
      <c r="M2658" s="231">
        <v>0</v>
      </c>
      <c r="N2658" s="231">
        <v>0</v>
      </c>
      <c r="O2658" s="231">
        <v>0</v>
      </c>
      <c r="P2658" s="231">
        <v>0</v>
      </c>
      <c r="Q2658" s="232">
        <v>16533.080000000002</v>
      </c>
      <c r="R2658" s="232">
        <v>0</v>
      </c>
      <c r="S2658" s="232">
        <v>2755.51</v>
      </c>
      <c r="T2658" s="232">
        <v>0</v>
      </c>
      <c r="U2658" s="232">
        <v>0</v>
      </c>
      <c r="V2658" s="232">
        <v>0</v>
      </c>
      <c r="W2658" s="232">
        <v>0</v>
      </c>
      <c r="X2658" s="232">
        <v>0</v>
      </c>
      <c r="Y2658" s="232">
        <v>0</v>
      </c>
      <c r="Z2658" s="233">
        <v>45991</v>
      </c>
      <c r="AA2658" s="234">
        <v>36.75</v>
      </c>
      <c r="AB2658" s="232">
        <v>19288.590000000004</v>
      </c>
    </row>
    <row r="2659" spans="1:28" x14ac:dyDescent="0.25">
      <c r="A2659" s="16" t="s">
        <v>1059</v>
      </c>
      <c r="B2659" s="16" t="s">
        <v>2893</v>
      </c>
      <c r="C2659" s="16" t="s">
        <v>1422</v>
      </c>
      <c r="D2659" s="16" t="s">
        <v>1423</v>
      </c>
      <c r="F2659" s="16" t="s">
        <v>8388</v>
      </c>
      <c r="G2659" s="16" t="s">
        <v>8389</v>
      </c>
      <c r="H2659" s="241">
        <v>201.702</v>
      </c>
      <c r="I2659" s="241">
        <v>0</v>
      </c>
      <c r="J2659" s="241">
        <v>0</v>
      </c>
      <c r="K2659" s="241">
        <v>0</v>
      </c>
      <c r="L2659" s="241">
        <v>0</v>
      </c>
      <c r="M2659" s="241">
        <v>0</v>
      </c>
      <c r="N2659" s="241">
        <v>0</v>
      </c>
      <c r="O2659" s="241">
        <v>0</v>
      </c>
      <c r="P2659" s="241">
        <v>0</v>
      </c>
      <c r="Q2659" s="232">
        <v>91199.55</v>
      </c>
      <c r="R2659" s="232">
        <v>0</v>
      </c>
      <c r="S2659" s="232">
        <v>0</v>
      </c>
      <c r="T2659" s="232">
        <v>0</v>
      </c>
      <c r="U2659" s="232">
        <v>0</v>
      </c>
      <c r="V2659" s="232">
        <v>0</v>
      </c>
      <c r="W2659" s="232">
        <v>0</v>
      </c>
      <c r="X2659" s="232">
        <v>0</v>
      </c>
      <c r="Y2659" s="232">
        <v>0</v>
      </c>
      <c r="Z2659" s="233">
        <v>45991</v>
      </c>
      <c r="AA2659" s="234">
        <v>201.702</v>
      </c>
      <c r="AB2659" s="232">
        <v>91199.55</v>
      </c>
    </row>
    <row r="2660" spans="1:28" x14ac:dyDescent="0.25">
      <c r="A2660" s="16" t="s">
        <v>1059</v>
      </c>
      <c r="B2660" s="16" t="s">
        <v>2893</v>
      </c>
      <c r="C2660" s="16" t="s">
        <v>1416</v>
      </c>
      <c r="D2660" s="16" t="s">
        <v>1417</v>
      </c>
      <c r="F2660" s="16" t="s">
        <v>8138</v>
      </c>
      <c r="G2660" s="16" t="s">
        <v>8139</v>
      </c>
      <c r="H2660" s="241">
        <v>11</v>
      </c>
      <c r="I2660" s="241">
        <v>0</v>
      </c>
      <c r="J2660" s="241">
        <v>0</v>
      </c>
      <c r="K2660" s="241">
        <v>0</v>
      </c>
      <c r="L2660" s="241">
        <v>0</v>
      </c>
      <c r="M2660" s="241">
        <v>0</v>
      </c>
      <c r="N2660" s="241">
        <v>0</v>
      </c>
      <c r="O2660" s="241">
        <v>0</v>
      </c>
      <c r="P2660" s="241">
        <v>0</v>
      </c>
      <c r="Q2660" s="232">
        <v>5704.82</v>
      </c>
      <c r="R2660" s="232">
        <v>0</v>
      </c>
      <c r="S2660" s="232">
        <v>0</v>
      </c>
      <c r="T2660" s="232">
        <v>0</v>
      </c>
      <c r="U2660" s="232">
        <v>0</v>
      </c>
      <c r="V2660" s="232">
        <v>0</v>
      </c>
      <c r="W2660" s="232">
        <v>0</v>
      </c>
      <c r="X2660" s="232">
        <v>0</v>
      </c>
      <c r="Y2660" s="232">
        <v>0</v>
      </c>
      <c r="Z2660" s="233">
        <v>45991</v>
      </c>
      <c r="AA2660" s="234">
        <v>11</v>
      </c>
      <c r="AB2660" s="232">
        <v>5704.82</v>
      </c>
    </row>
    <row r="2661" spans="1:28" x14ac:dyDescent="0.25">
      <c r="A2661" s="16" t="s">
        <v>1059</v>
      </c>
      <c r="B2661" s="16" t="s">
        <v>2893</v>
      </c>
      <c r="C2661" s="16" t="s">
        <v>1409</v>
      </c>
      <c r="D2661" s="16" t="s">
        <v>1410</v>
      </c>
      <c r="F2661" s="16" t="s">
        <v>8138</v>
      </c>
      <c r="G2661" s="16" t="s">
        <v>8139</v>
      </c>
      <c r="H2661" s="241">
        <v>32.549999999999997</v>
      </c>
      <c r="I2661" s="241">
        <v>0</v>
      </c>
      <c r="J2661" s="241">
        <v>0</v>
      </c>
      <c r="K2661" s="241">
        <v>0</v>
      </c>
      <c r="L2661" s="241">
        <v>0</v>
      </c>
      <c r="M2661" s="241">
        <v>0</v>
      </c>
      <c r="N2661" s="241">
        <v>0</v>
      </c>
      <c r="O2661" s="241">
        <v>0</v>
      </c>
      <c r="P2661" s="241">
        <v>0</v>
      </c>
      <c r="Q2661" s="232">
        <v>17366.39</v>
      </c>
      <c r="R2661" s="232">
        <v>0</v>
      </c>
      <c r="S2661" s="232">
        <v>0</v>
      </c>
      <c r="T2661" s="232">
        <v>0</v>
      </c>
      <c r="U2661" s="232">
        <v>0</v>
      </c>
      <c r="V2661" s="232">
        <v>0</v>
      </c>
      <c r="W2661" s="232">
        <v>0</v>
      </c>
      <c r="X2661" s="232">
        <v>0</v>
      </c>
      <c r="Y2661" s="232">
        <v>0</v>
      </c>
      <c r="Z2661" s="233">
        <v>45991</v>
      </c>
      <c r="AA2661" s="234">
        <v>32.549999999999997</v>
      </c>
      <c r="AB2661" s="232">
        <v>17366.39</v>
      </c>
    </row>
    <row r="2662" spans="1:28" x14ac:dyDescent="0.25">
      <c r="A2662" s="16" t="s">
        <v>1059</v>
      </c>
      <c r="B2662" s="16" t="s">
        <v>2893</v>
      </c>
      <c r="C2662" s="16" t="s">
        <v>1414</v>
      </c>
      <c r="D2662" s="16" t="s">
        <v>1415</v>
      </c>
      <c r="F2662" s="16" t="s">
        <v>8390</v>
      </c>
      <c r="G2662" s="16" t="s">
        <v>8391</v>
      </c>
      <c r="H2662" s="241">
        <v>143.994</v>
      </c>
      <c r="I2662" s="241">
        <v>0</v>
      </c>
      <c r="J2662" s="241">
        <v>0</v>
      </c>
      <c r="K2662" s="241">
        <v>0</v>
      </c>
      <c r="L2662" s="241">
        <v>0</v>
      </c>
      <c r="M2662" s="241">
        <v>0</v>
      </c>
      <c r="N2662" s="241">
        <v>0</v>
      </c>
      <c r="O2662" s="241">
        <v>0</v>
      </c>
      <c r="P2662" s="241">
        <v>0</v>
      </c>
      <c r="Q2662" s="232">
        <v>66217.09</v>
      </c>
      <c r="R2662" s="232">
        <v>0</v>
      </c>
      <c r="S2662" s="232">
        <v>0</v>
      </c>
      <c r="T2662" s="232">
        <v>0</v>
      </c>
      <c r="U2662" s="232">
        <v>0</v>
      </c>
      <c r="V2662" s="232">
        <v>0</v>
      </c>
      <c r="W2662" s="232">
        <v>0</v>
      </c>
      <c r="X2662" s="232">
        <v>0</v>
      </c>
      <c r="Y2662" s="232">
        <v>0</v>
      </c>
      <c r="Z2662" s="233">
        <v>45991</v>
      </c>
      <c r="AA2662" s="234">
        <v>143.994</v>
      </c>
      <c r="AB2662" s="232">
        <v>66217.09</v>
      </c>
    </row>
    <row r="2663" spans="1:28" x14ac:dyDescent="0.25">
      <c r="A2663" s="16" t="s">
        <v>1059</v>
      </c>
      <c r="B2663" s="16" t="s">
        <v>2893</v>
      </c>
      <c r="C2663" s="16" t="s">
        <v>1406</v>
      </c>
      <c r="D2663" s="16" t="s">
        <v>1407</v>
      </c>
      <c r="F2663" s="16" t="s">
        <v>8138</v>
      </c>
      <c r="G2663" s="16" t="s">
        <v>8139</v>
      </c>
      <c r="H2663" s="241">
        <v>9</v>
      </c>
      <c r="I2663" s="241">
        <v>0</v>
      </c>
      <c r="J2663" s="241">
        <v>0</v>
      </c>
      <c r="K2663" s="241">
        <v>0</v>
      </c>
      <c r="L2663" s="241">
        <v>0</v>
      </c>
      <c r="M2663" s="241">
        <v>0</v>
      </c>
      <c r="N2663" s="241">
        <v>0</v>
      </c>
      <c r="O2663" s="241">
        <v>0</v>
      </c>
      <c r="P2663" s="241">
        <v>0</v>
      </c>
      <c r="Q2663" s="232">
        <v>3119.04</v>
      </c>
      <c r="R2663" s="232">
        <v>0</v>
      </c>
      <c r="S2663" s="232">
        <v>0</v>
      </c>
      <c r="T2663" s="232">
        <v>0</v>
      </c>
      <c r="U2663" s="232">
        <v>0</v>
      </c>
      <c r="V2663" s="232">
        <v>0</v>
      </c>
      <c r="W2663" s="232">
        <v>0</v>
      </c>
      <c r="X2663" s="232">
        <v>0</v>
      </c>
      <c r="Y2663" s="232">
        <v>0</v>
      </c>
      <c r="Z2663" s="233">
        <v>45991</v>
      </c>
      <c r="AA2663" s="234">
        <v>9</v>
      </c>
      <c r="AB2663" s="232">
        <v>3119.04</v>
      </c>
    </row>
    <row r="2664" spans="1:28" x14ac:dyDescent="0.25">
      <c r="A2664" s="16" t="s">
        <v>1059</v>
      </c>
      <c r="B2664" s="16" t="s">
        <v>2893</v>
      </c>
      <c r="C2664" s="16" t="s">
        <v>1403</v>
      </c>
      <c r="D2664" s="16" t="s">
        <v>1404</v>
      </c>
      <c r="F2664" s="16" t="s">
        <v>8138</v>
      </c>
      <c r="G2664" s="16" t="s">
        <v>8139</v>
      </c>
      <c r="H2664" s="241">
        <v>6</v>
      </c>
      <c r="I2664" s="241">
        <v>0</v>
      </c>
      <c r="J2664" s="241">
        <v>0</v>
      </c>
      <c r="K2664" s="241">
        <v>0</v>
      </c>
      <c r="L2664" s="241">
        <v>0</v>
      </c>
      <c r="M2664" s="241">
        <v>0</v>
      </c>
      <c r="N2664" s="241">
        <v>0</v>
      </c>
      <c r="O2664" s="241">
        <v>0</v>
      </c>
      <c r="P2664" s="241">
        <v>0</v>
      </c>
      <c r="Q2664" s="232">
        <v>2058.84</v>
      </c>
      <c r="R2664" s="232">
        <v>0</v>
      </c>
      <c r="S2664" s="232">
        <v>0</v>
      </c>
      <c r="T2664" s="232">
        <v>0</v>
      </c>
      <c r="U2664" s="232">
        <v>0</v>
      </c>
      <c r="V2664" s="232">
        <v>0</v>
      </c>
      <c r="W2664" s="232">
        <v>0</v>
      </c>
      <c r="X2664" s="232">
        <v>0</v>
      </c>
      <c r="Y2664" s="232">
        <v>0</v>
      </c>
      <c r="Z2664" s="233">
        <v>45991</v>
      </c>
      <c r="AA2664" s="234">
        <v>6</v>
      </c>
      <c r="AB2664" s="232">
        <v>2058.84</v>
      </c>
    </row>
    <row r="2665" spans="1:28" x14ac:dyDescent="0.25">
      <c r="A2665" s="16" t="s">
        <v>1059</v>
      </c>
      <c r="B2665" s="16" t="s">
        <v>2893</v>
      </c>
      <c r="C2665" s="16" t="s">
        <v>1397</v>
      </c>
      <c r="D2665" s="16" t="s">
        <v>1398</v>
      </c>
      <c r="F2665" s="16" t="s">
        <v>8138</v>
      </c>
      <c r="G2665" s="16" t="s">
        <v>8139</v>
      </c>
      <c r="H2665" s="241">
        <v>92.4</v>
      </c>
      <c r="I2665" s="241">
        <v>0</v>
      </c>
      <c r="J2665" s="241">
        <v>0</v>
      </c>
      <c r="K2665" s="241">
        <v>0</v>
      </c>
      <c r="L2665" s="241">
        <v>0</v>
      </c>
      <c r="M2665" s="241">
        <v>0</v>
      </c>
      <c r="N2665" s="241">
        <v>0</v>
      </c>
      <c r="O2665" s="241">
        <v>0</v>
      </c>
      <c r="P2665" s="241">
        <v>0</v>
      </c>
      <c r="Q2665" s="232">
        <v>32700.38</v>
      </c>
      <c r="R2665" s="232">
        <v>0</v>
      </c>
      <c r="S2665" s="232">
        <v>0</v>
      </c>
      <c r="T2665" s="232">
        <v>0</v>
      </c>
      <c r="U2665" s="232">
        <v>0</v>
      </c>
      <c r="V2665" s="232">
        <v>0</v>
      </c>
      <c r="W2665" s="232">
        <v>0</v>
      </c>
      <c r="X2665" s="232">
        <v>0</v>
      </c>
      <c r="Y2665" s="232">
        <v>0</v>
      </c>
      <c r="Z2665" s="233">
        <v>45991</v>
      </c>
      <c r="AA2665" s="234">
        <v>92.4</v>
      </c>
      <c r="AB2665" s="232">
        <v>32700.38</v>
      </c>
    </row>
    <row r="2666" spans="1:28" x14ac:dyDescent="0.25">
      <c r="A2666" s="16" t="s">
        <v>1059</v>
      </c>
      <c r="B2666" s="16" t="s">
        <v>2893</v>
      </c>
      <c r="C2666" s="16" t="s">
        <v>1370</v>
      </c>
      <c r="D2666" s="16" t="s">
        <v>1371</v>
      </c>
      <c r="F2666" s="16" t="s">
        <v>8392</v>
      </c>
      <c r="G2666" s="16" t="s">
        <v>8393</v>
      </c>
      <c r="H2666" s="231">
        <v>46.512</v>
      </c>
      <c r="I2666" s="231">
        <v>0</v>
      </c>
      <c r="J2666" s="231">
        <v>0</v>
      </c>
      <c r="K2666" s="231">
        <v>0</v>
      </c>
      <c r="L2666" s="231">
        <v>0</v>
      </c>
      <c r="M2666" s="231">
        <v>0</v>
      </c>
      <c r="N2666" s="231">
        <v>0</v>
      </c>
      <c r="O2666" s="231">
        <v>0</v>
      </c>
      <c r="P2666" s="231">
        <v>0</v>
      </c>
      <c r="Q2666" s="232">
        <v>13386.15</v>
      </c>
      <c r="R2666" s="232">
        <v>0</v>
      </c>
      <c r="S2666" s="232">
        <v>0</v>
      </c>
      <c r="T2666" s="232">
        <v>0</v>
      </c>
      <c r="U2666" s="232">
        <v>0</v>
      </c>
      <c r="V2666" s="232">
        <v>0</v>
      </c>
      <c r="W2666" s="232">
        <v>0</v>
      </c>
      <c r="X2666" s="232">
        <v>0</v>
      </c>
      <c r="Y2666" s="232">
        <v>0</v>
      </c>
      <c r="Z2666" s="233">
        <v>45991</v>
      </c>
      <c r="AA2666" s="234">
        <v>46.512</v>
      </c>
      <c r="AB2666" s="232">
        <v>13386.15</v>
      </c>
    </row>
    <row r="2667" spans="1:28" x14ac:dyDescent="0.25">
      <c r="A2667" s="16" t="s">
        <v>1059</v>
      </c>
      <c r="B2667" s="16" t="s">
        <v>2893</v>
      </c>
      <c r="C2667" s="16" t="s">
        <v>1394</v>
      </c>
      <c r="D2667" s="16" t="s">
        <v>1395</v>
      </c>
      <c r="F2667" s="16" t="s">
        <v>8138</v>
      </c>
      <c r="G2667" s="16" t="s">
        <v>8139</v>
      </c>
      <c r="H2667" s="231">
        <v>52</v>
      </c>
      <c r="I2667" s="231">
        <v>0</v>
      </c>
      <c r="J2667" s="231">
        <v>0</v>
      </c>
      <c r="K2667" s="231">
        <v>0</v>
      </c>
      <c r="L2667" s="231">
        <v>0</v>
      </c>
      <c r="M2667" s="231">
        <v>0</v>
      </c>
      <c r="N2667" s="231">
        <v>0</v>
      </c>
      <c r="O2667" s="231">
        <v>0</v>
      </c>
      <c r="P2667" s="231">
        <v>0</v>
      </c>
      <c r="Q2667" s="232">
        <v>18541.12</v>
      </c>
      <c r="R2667" s="232">
        <v>0</v>
      </c>
      <c r="S2667" s="232">
        <v>0</v>
      </c>
      <c r="T2667" s="232">
        <v>0</v>
      </c>
      <c r="U2667" s="232">
        <v>0</v>
      </c>
      <c r="V2667" s="232">
        <v>0</v>
      </c>
      <c r="W2667" s="232">
        <v>0</v>
      </c>
      <c r="X2667" s="232">
        <v>0</v>
      </c>
      <c r="Y2667" s="232">
        <v>0</v>
      </c>
      <c r="Z2667" s="233">
        <v>45991</v>
      </c>
      <c r="AA2667" s="234">
        <v>52</v>
      </c>
      <c r="AB2667" s="232">
        <v>18541.12</v>
      </c>
    </row>
    <row r="2668" spans="1:28" x14ac:dyDescent="0.25">
      <c r="A2668" s="16" t="s">
        <v>1059</v>
      </c>
      <c r="B2668" s="16" t="s">
        <v>2893</v>
      </c>
      <c r="C2668" s="16" t="s">
        <v>1384</v>
      </c>
      <c r="D2668" s="16" t="s">
        <v>1385</v>
      </c>
      <c r="F2668" s="16" t="s">
        <v>8138</v>
      </c>
      <c r="G2668" s="16" t="s">
        <v>8139</v>
      </c>
      <c r="H2668" s="231">
        <v>39.9</v>
      </c>
      <c r="I2668" s="231">
        <v>0</v>
      </c>
      <c r="J2668" s="231">
        <v>0</v>
      </c>
      <c r="K2668" s="231">
        <v>0</v>
      </c>
      <c r="L2668" s="231">
        <v>0</v>
      </c>
      <c r="M2668" s="231">
        <v>0</v>
      </c>
      <c r="N2668" s="231">
        <v>0</v>
      </c>
      <c r="O2668" s="231">
        <v>0</v>
      </c>
      <c r="P2668" s="231">
        <v>0</v>
      </c>
      <c r="Q2668" s="232">
        <v>14141.76</v>
      </c>
      <c r="R2668" s="232">
        <v>0</v>
      </c>
      <c r="S2668" s="232">
        <v>0</v>
      </c>
      <c r="T2668" s="232">
        <v>0</v>
      </c>
      <c r="U2668" s="232">
        <v>0</v>
      </c>
      <c r="V2668" s="232">
        <v>0</v>
      </c>
      <c r="W2668" s="232">
        <v>0</v>
      </c>
      <c r="X2668" s="232">
        <v>0</v>
      </c>
      <c r="Y2668" s="232">
        <v>0</v>
      </c>
      <c r="Z2668" s="233">
        <v>45991</v>
      </c>
      <c r="AA2668" s="234">
        <v>39.9</v>
      </c>
      <c r="AB2668" s="232">
        <v>14141.76</v>
      </c>
    </row>
    <row r="2669" spans="1:28" x14ac:dyDescent="0.25">
      <c r="A2669" s="16" t="s">
        <v>1059</v>
      </c>
      <c r="B2669" s="16" t="s">
        <v>2893</v>
      </c>
      <c r="C2669" s="16" t="s">
        <v>1389</v>
      </c>
      <c r="D2669" s="16" t="s">
        <v>1390</v>
      </c>
      <c r="F2669" s="16" t="s">
        <v>8274</v>
      </c>
      <c r="G2669" s="16" t="s">
        <v>8394</v>
      </c>
      <c r="H2669" s="241">
        <v>165.077</v>
      </c>
      <c r="I2669" s="241">
        <v>0</v>
      </c>
      <c r="J2669" s="241">
        <v>0</v>
      </c>
      <c r="K2669" s="241">
        <v>0</v>
      </c>
      <c r="L2669" s="241">
        <v>0</v>
      </c>
      <c r="M2669" s="241">
        <v>0</v>
      </c>
      <c r="N2669" s="241">
        <v>0</v>
      </c>
      <c r="O2669" s="241">
        <v>0</v>
      </c>
      <c r="P2669" s="241">
        <v>0</v>
      </c>
      <c r="Q2669" s="232">
        <v>49159.91</v>
      </c>
      <c r="R2669" s="232">
        <v>0</v>
      </c>
      <c r="S2669" s="232">
        <v>0</v>
      </c>
      <c r="T2669" s="232">
        <v>0</v>
      </c>
      <c r="U2669" s="232">
        <v>0</v>
      </c>
      <c r="V2669" s="232">
        <v>0</v>
      </c>
      <c r="W2669" s="232">
        <v>0</v>
      </c>
      <c r="X2669" s="232">
        <v>0</v>
      </c>
      <c r="Y2669" s="232">
        <v>0</v>
      </c>
      <c r="Z2669" s="233">
        <v>45991</v>
      </c>
      <c r="AA2669" s="234">
        <v>165.077</v>
      </c>
      <c r="AB2669" s="232">
        <v>49159.91</v>
      </c>
    </row>
    <row r="2670" spans="1:28" x14ac:dyDescent="0.25">
      <c r="A2670" s="16" t="s">
        <v>2000</v>
      </c>
      <c r="B2670" s="16" t="s">
        <v>3250</v>
      </c>
      <c r="C2670" s="16" t="s">
        <v>2145</v>
      </c>
      <c r="D2670" s="16" t="s">
        <v>2146</v>
      </c>
      <c r="F2670" s="16" t="s">
        <v>8395</v>
      </c>
      <c r="G2670" s="16" t="s">
        <v>8396</v>
      </c>
      <c r="H2670" s="241">
        <v>62.42</v>
      </c>
      <c r="I2670" s="241">
        <v>0</v>
      </c>
      <c r="J2670" s="241">
        <v>0</v>
      </c>
      <c r="K2670" s="241">
        <v>0</v>
      </c>
      <c r="L2670" s="241">
        <v>0</v>
      </c>
      <c r="M2670" s="241">
        <v>0</v>
      </c>
      <c r="N2670" s="241">
        <v>0</v>
      </c>
      <c r="O2670" s="241">
        <v>0</v>
      </c>
      <c r="P2670" s="241">
        <v>0</v>
      </c>
      <c r="Q2670" s="232">
        <v>16814.7</v>
      </c>
      <c r="R2670" s="232">
        <v>0</v>
      </c>
      <c r="S2670" s="232">
        <v>0</v>
      </c>
      <c r="T2670" s="232">
        <v>0</v>
      </c>
      <c r="U2670" s="232">
        <v>0</v>
      </c>
      <c r="V2670" s="232">
        <v>0</v>
      </c>
      <c r="W2670" s="232">
        <v>0</v>
      </c>
      <c r="X2670" s="232">
        <v>0</v>
      </c>
      <c r="Y2670" s="232">
        <v>0</v>
      </c>
      <c r="Z2670" s="233">
        <v>45991</v>
      </c>
      <c r="AA2670" s="234">
        <v>62.42</v>
      </c>
      <c r="AB2670" s="232">
        <v>16814.7</v>
      </c>
    </row>
    <row r="2671" spans="1:28" x14ac:dyDescent="0.25">
      <c r="A2671" s="16" t="s">
        <v>2000</v>
      </c>
      <c r="B2671" s="16" t="s">
        <v>3250</v>
      </c>
      <c r="C2671" s="16" t="s">
        <v>2139</v>
      </c>
      <c r="D2671" s="16" t="s">
        <v>2140</v>
      </c>
      <c r="F2671" s="16" t="s">
        <v>8323</v>
      </c>
      <c r="G2671" s="16" t="s">
        <v>8139</v>
      </c>
      <c r="H2671" s="241">
        <v>95</v>
      </c>
      <c r="I2671" s="241">
        <v>0</v>
      </c>
      <c r="J2671" s="241">
        <v>0</v>
      </c>
      <c r="K2671" s="241">
        <v>0</v>
      </c>
      <c r="L2671" s="241">
        <v>0</v>
      </c>
      <c r="M2671" s="241">
        <v>0</v>
      </c>
      <c r="N2671" s="241">
        <v>0</v>
      </c>
      <c r="O2671" s="241">
        <v>0</v>
      </c>
      <c r="P2671" s="241">
        <v>0</v>
      </c>
      <c r="Q2671" s="232">
        <v>49816.1</v>
      </c>
      <c r="R2671" s="232">
        <v>0</v>
      </c>
      <c r="S2671" s="232">
        <v>0</v>
      </c>
      <c r="T2671" s="232">
        <v>0</v>
      </c>
      <c r="U2671" s="232">
        <v>0</v>
      </c>
      <c r="V2671" s="232">
        <v>0</v>
      </c>
      <c r="W2671" s="232">
        <v>0</v>
      </c>
      <c r="X2671" s="232">
        <v>0</v>
      </c>
      <c r="Y2671" s="232">
        <v>0</v>
      </c>
      <c r="Z2671" s="233">
        <v>45991</v>
      </c>
      <c r="AA2671" s="234">
        <v>95</v>
      </c>
      <c r="AB2671" s="232">
        <v>49816.1</v>
      </c>
    </row>
    <row r="2672" spans="1:28" x14ac:dyDescent="0.25">
      <c r="A2672" s="16" t="s">
        <v>2000</v>
      </c>
      <c r="B2672" s="16" t="s">
        <v>3250</v>
      </c>
      <c r="C2672" s="16" t="s">
        <v>2137</v>
      </c>
      <c r="D2672" s="16" t="s">
        <v>1423</v>
      </c>
      <c r="F2672" s="16" t="s">
        <v>8228</v>
      </c>
      <c r="G2672" s="16" t="s">
        <v>8229</v>
      </c>
      <c r="H2672" s="241">
        <v>164.94</v>
      </c>
      <c r="I2672" s="241">
        <v>0</v>
      </c>
      <c r="J2672" s="241">
        <v>0</v>
      </c>
      <c r="K2672" s="241">
        <v>0</v>
      </c>
      <c r="L2672" s="241">
        <v>0</v>
      </c>
      <c r="M2672" s="241">
        <v>0</v>
      </c>
      <c r="N2672" s="241">
        <v>0</v>
      </c>
      <c r="O2672" s="241">
        <v>0</v>
      </c>
      <c r="P2672" s="241">
        <v>0</v>
      </c>
      <c r="Q2672" s="232">
        <v>78574.12</v>
      </c>
      <c r="R2672" s="232">
        <v>0</v>
      </c>
      <c r="S2672" s="232">
        <v>0</v>
      </c>
      <c r="T2672" s="232">
        <v>0</v>
      </c>
      <c r="U2672" s="232">
        <v>0</v>
      </c>
      <c r="V2672" s="232">
        <v>0</v>
      </c>
      <c r="W2672" s="232">
        <v>0</v>
      </c>
      <c r="X2672" s="232">
        <v>0</v>
      </c>
      <c r="Y2672" s="232">
        <v>0</v>
      </c>
      <c r="Z2672" s="233">
        <v>45991</v>
      </c>
      <c r="AA2672" s="234">
        <v>164.94</v>
      </c>
      <c r="AB2672" s="232">
        <v>78574.12</v>
      </c>
    </row>
    <row r="2673" spans="1:28" x14ac:dyDescent="0.25">
      <c r="A2673" s="16" t="s">
        <v>2000</v>
      </c>
      <c r="B2673" s="16" t="s">
        <v>3250</v>
      </c>
      <c r="C2673" s="16" t="s">
        <v>2135</v>
      </c>
      <c r="D2673" s="16" t="s">
        <v>1415</v>
      </c>
      <c r="F2673" s="16" t="s">
        <v>8269</v>
      </c>
      <c r="G2673" s="16" t="s">
        <v>8270</v>
      </c>
      <c r="H2673" s="241">
        <v>47.460999999999999</v>
      </c>
      <c r="I2673" s="241">
        <v>0</v>
      </c>
      <c r="J2673" s="241">
        <v>0</v>
      </c>
      <c r="K2673" s="241">
        <v>0</v>
      </c>
      <c r="L2673" s="241">
        <v>0</v>
      </c>
      <c r="M2673" s="241">
        <v>0</v>
      </c>
      <c r="N2673" s="241">
        <v>0</v>
      </c>
      <c r="O2673" s="241">
        <v>0</v>
      </c>
      <c r="P2673" s="241">
        <v>0</v>
      </c>
      <c r="Q2673" s="232">
        <v>24983.01</v>
      </c>
      <c r="R2673" s="232">
        <v>0</v>
      </c>
      <c r="S2673" s="232">
        <v>0</v>
      </c>
      <c r="T2673" s="232">
        <v>0</v>
      </c>
      <c r="U2673" s="232">
        <v>0</v>
      </c>
      <c r="V2673" s="232">
        <v>0</v>
      </c>
      <c r="W2673" s="232">
        <v>0</v>
      </c>
      <c r="X2673" s="232">
        <v>0</v>
      </c>
      <c r="Y2673" s="232">
        <v>0</v>
      </c>
      <c r="Z2673" s="233">
        <v>45991</v>
      </c>
      <c r="AA2673" s="234">
        <v>47.460999999999999</v>
      </c>
      <c r="AB2673" s="232">
        <v>24983.01</v>
      </c>
    </row>
    <row r="2674" spans="1:28" x14ac:dyDescent="0.25">
      <c r="A2674" s="16" t="s">
        <v>2000</v>
      </c>
      <c r="B2674" s="16" t="s">
        <v>3250</v>
      </c>
      <c r="C2674" s="16" t="s">
        <v>2129</v>
      </c>
      <c r="D2674" s="16" t="s">
        <v>1390</v>
      </c>
      <c r="F2674" s="16" t="s">
        <v>8397</v>
      </c>
      <c r="G2674" s="16" t="s">
        <v>8398</v>
      </c>
      <c r="H2674" s="241">
        <v>134.22399999999999</v>
      </c>
      <c r="I2674" s="241">
        <v>0</v>
      </c>
      <c r="J2674" s="241">
        <v>0</v>
      </c>
      <c r="K2674" s="241">
        <v>0</v>
      </c>
      <c r="L2674" s="241">
        <v>0</v>
      </c>
      <c r="M2674" s="241">
        <v>0</v>
      </c>
      <c r="N2674" s="241">
        <v>0</v>
      </c>
      <c r="O2674" s="241">
        <v>0</v>
      </c>
      <c r="P2674" s="241">
        <v>0</v>
      </c>
      <c r="Q2674" s="232">
        <v>41393.33</v>
      </c>
      <c r="R2674" s="232">
        <v>0</v>
      </c>
      <c r="S2674" s="232">
        <v>0</v>
      </c>
      <c r="T2674" s="232">
        <v>0</v>
      </c>
      <c r="U2674" s="232">
        <v>0</v>
      </c>
      <c r="V2674" s="232">
        <v>0</v>
      </c>
      <c r="W2674" s="232">
        <v>0</v>
      </c>
      <c r="X2674" s="232">
        <v>0</v>
      </c>
      <c r="Y2674" s="232">
        <v>0</v>
      </c>
      <c r="Z2674" s="233">
        <v>45991</v>
      </c>
      <c r="AA2674" s="234">
        <v>134.22399999999999</v>
      </c>
      <c r="AB2674" s="232">
        <v>41393.33</v>
      </c>
    </row>
    <row r="2675" spans="1:28" x14ac:dyDescent="0.25">
      <c r="A2675" s="16" t="s">
        <v>2000</v>
      </c>
      <c r="B2675" s="16" t="s">
        <v>3250</v>
      </c>
      <c r="C2675" s="16" t="s">
        <v>2126</v>
      </c>
      <c r="D2675" s="16" t="s">
        <v>2127</v>
      </c>
      <c r="F2675" s="16" t="s">
        <v>8323</v>
      </c>
      <c r="G2675" s="16" t="s">
        <v>8139</v>
      </c>
      <c r="H2675" s="241">
        <v>96</v>
      </c>
      <c r="I2675" s="241">
        <v>0</v>
      </c>
      <c r="J2675" s="241">
        <v>0</v>
      </c>
      <c r="K2675" s="241">
        <v>0</v>
      </c>
      <c r="L2675" s="241">
        <v>0</v>
      </c>
      <c r="M2675" s="241">
        <v>0</v>
      </c>
      <c r="N2675" s="241">
        <v>0</v>
      </c>
      <c r="O2675" s="241">
        <v>0</v>
      </c>
      <c r="P2675" s="241">
        <v>0</v>
      </c>
      <c r="Q2675" s="232">
        <v>40388.160000000003</v>
      </c>
      <c r="R2675" s="232">
        <v>0</v>
      </c>
      <c r="S2675" s="232">
        <v>0</v>
      </c>
      <c r="T2675" s="232">
        <v>0</v>
      </c>
      <c r="U2675" s="232">
        <v>0</v>
      </c>
      <c r="V2675" s="232">
        <v>0</v>
      </c>
      <c r="W2675" s="232">
        <v>0</v>
      </c>
      <c r="X2675" s="232">
        <v>0</v>
      </c>
      <c r="Y2675" s="232">
        <v>0</v>
      </c>
      <c r="Z2675" s="233">
        <v>45991</v>
      </c>
      <c r="AA2675" s="234">
        <v>96</v>
      </c>
      <c r="AB2675" s="232">
        <v>40388.160000000003</v>
      </c>
    </row>
    <row r="2676" spans="1:28" x14ac:dyDescent="0.25">
      <c r="A2676" s="16" t="s">
        <v>2000</v>
      </c>
      <c r="B2676" s="16" t="s">
        <v>3250</v>
      </c>
      <c r="C2676" s="16" t="s">
        <v>2023</v>
      </c>
      <c r="D2676" s="16" t="s">
        <v>2024</v>
      </c>
      <c r="F2676" s="16" t="s">
        <v>8392</v>
      </c>
      <c r="G2676" s="16" t="s">
        <v>8399</v>
      </c>
      <c r="H2676" s="241">
        <v>58.88</v>
      </c>
      <c r="I2676" s="241">
        <v>0</v>
      </c>
      <c r="J2676" s="241">
        <v>0</v>
      </c>
      <c r="K2676" s="241">
        <v>0</v>
      </c>
      <c r="L2676" s="241">
        <v>0</v>
      </c>
      <c r="M2676" s="241">
        <v>0</v>
      </c>
      <c r="N2676" s="241">
        <v>0</v>
      </c>
      <c r="O2676" s="241">
        <v>0</v>
      </c>
      <c r="P2676" s="241">
        <v>0</v>
      </c>
      <c r="Q2676" s="232">
        <v>22289.66</v>
      </c>
      <c r="R2676" s="232">
        <v>0</v>
      </c>
      <c r="S2676" s="232">
        <v>0</v>
      </c>
      <c r="T2676" s="232">
        <v>0</v>
      </c>
      <c r="U2676" s="232">
        <v>0</v>
      </c>
      <c r="V2676" s="232">
        <v>0</v>
      </c>
      <c r="W2676" s="232">
        <v>0</v>
      </c>
      <c r="X2676" s="232">
        <v>0</v>
      </c>
      <c r="Y2676" s="232">
        <v>0</v>
      </c>
      <c r="Z2676" s="233">
        <v>45991</v>
      </c>
      <c r="AA2676" s="234">
        <v>58.88</v>
      </c>
      <c r="AB2676" s="232">
        <v>22289.66</v>
      </c>
    </row>
    <row r="2677" spans="1:28" x14ac:dyDescent="0.25">
      <c r="A2677" s="16" t="s">
        <v>873</v>
      </c>
      <c r="B2677" s="16" t="s">
        <v>3474</v>
      </c>
      <c r="C2677" s="16" t="s">
        <v>278</v>
      </c>
      <c r="D2677" s="16" t="s">
        <v>279</v>
      </c>
      <c r="F2677" s="16" t="s">
        <v>8180</v>
      </c>
      <c r="G2677" s="16" t="s">
        <v>8181</v>
      </c>
      <c r="H2677" s="231">
        <v>11</v>
      </c>
      <c r="I2677" s="231">
        <v>0</v>
      </c>
      <c r="J2677" s="231">
        <v>0</v>
      </c>
      <c r="K2677" s="231">
        <v>0</v>
      </c>
      <c r="L2677" s="231">
        <v>0</v>
      </c>
      <c r="M2677" s="231">
        <v>0</v>
      </c>
      <c r="N2677" s="231">
        <v>0</v>
      </c>
      <c r="O2677" s="231">
        <v>0</v>
      </c>
      <c r="P2677" s="231">
        <v>0</v>
      </c>
      <c r="Q2677" s="232">
        <v>1525.37</v>
      </c>
      <c r="R2677" s="232">
        <v>0</v>
      </c>
      <c r="S2677" s="232">
        <v>0</v>
      </c>
      <c r="T2677" s="232">
        <v>0</v>
      </c>
      <c r="U2677" s="232">
        <v>0</v>
      </c>
      <c r="V2677" s="232">
        <v>0</v>
      </c>
      <c r="W2677" s="232">
        <v>0</v>
      </c>
      <c r="X2677" s="232">
        <v>0</v>
      </c>
      <c r="Y2677" s="232">
        <v>0</v>
      </c>
      <c r="Z2677" s="233">
        <v>45991</v>
      </c>
      <c r="AA2677" s="234">
        <v>11</v>
      </c>
      <c r="AB2677" s="232">
        <v>1525.37</v>
      </c>
    </row>
    <row r="2678" spans="1:28" x14ac:dyDescent="0.25">
      <c r="A2678" s="16" t="s">
        <v>873</v>
      </c>
      <c r="B2678" s="16" t="s">
        <v>3474</v>
      </c>
      <c r="C2678" s="16" t="s">
        <v>276</v>
      </c>
      <c r="D2678" s="16" t="s">
        <v>277</v>
      </c>
      <c r="F2678" s="16" t="s">
        <v>8180</v>
      </c>
      <c r="G2678" s="16" t="s">
        <v>8181</v>
      </c>
      <c r="H2678" s="241">
        <v>52.8</v>
      </c>
      <c r="I2678" s="241">
        <v>0</v>
      </c>
      <c r="J2678" s="241">
        <v>0</v>
      </c>
      <c r="K2678" s="241">
        <v>0</v>
      </c>
      <c r="L2678" s="241">
        <v>0</v>
      </c>
      <c r="M2678" s="241">
        <v>0</v>
      </c>
      <c r="N2678" s="241">
        <v>0</v>
      </c>
      <c r="O2678" s="241">
        <v>0</v>
      </c>
      <c r="P2678" s="241">
        <v>0</v>
      </c>
      <c r="Q2678" s="232">
        <v>7652.82</v>
      </c>
      <c r="R2678" s="232">
        <v>0</v>
      </c>
      <c r="S2678" s="232">
        <v>0</v>
      </c>
      <c r="T2678" s="232">
        <v>0</v>
      </c>
      <c r="U2678" s="232">
        <v>0</v>
      </c>
      <c r="V2678" s="232">
        <v>0</v>
      </c>
      <c r="W2678" s="232">
        <v>0</v>
      </c>
      <c r="X2678" s="232">
        <v>0</v>
      </c>
      <c r="Y2678" s="232">
        <v>0</v>
      </c>
      <c r="Z2678" s="233">
        <v>45991</v>
      </c>
      <c r="AA2678" s="234">
        <v>52.8</v>
      </c>
      <c r="AB2678" s="232">
        <v>7652.82</v>
      </c>
    </row>
    <row r="2679" spans="1:28" x14ac:dyDescent="0.25">
      <c r="A2679" s="16" t="s">
        <v>873</v>
      </c>
      <c r="B2679" s="16" t="s">
        <v>3474</v>
      </c>
      <c r="C2679" s="16" t="s">
        <v>273</v>
      </c>
      <c r="D2679" s="16" t="s">
        <v>274</v>
      </c>
      <c r="F2679" s="16" t="s">
        <v>8333</v>
      </c>
      <c r="G2679" s="16" t="s">
        <v>8400</v>
      </c>
      <c r="H2679" s="241">
        <v>1005</v>
      </c>
      <c r="I2679" s="241">
        <v>0</v>
      </c>
      <c r="J2679" s="241">
        <v>0</v>
      </c>
      <c r="K2679" s="241">
        <v>0</v>
      </c>
      <c r="L2679" s="241">
        <v>0</v>
      </c>
      <c r="M2679" s="241">
        <v>0</v>
      </c>
      <c r="N2679" s="241">
        <v>0</v>
      </c>
      <c r="O2679" s="241">
        <v>0</v>
      </c>
      <c r="P2679" s="241">
        <v>0</v>
      </c>
      <c r="Q2679" s="232">
        <v>81937.649999999994</v>
      </c>
      <c r="R2679" s="232">
        <v>0</v>
      </c>
      <c r="S2679" s="232">
        <v>0</v>
      </c>
      <c r="T2679" s="232">
        <v>0</v>
      </c>
      <c r="U2679" s="232">
        <v>0</v>
      </c>
      <c r="V2679" s="232">
        <v>0</v>
      </c>
      <c r="W2679" s="232">
        <v>0</v>
      </c>
      <c r="X2679" s="232">
        <v>0</v>
      </c>
      <c r="Y2679" s="232">
        <v>0</v>
      </c>
      <c r="Z2679" s="233">
        <v>45991</v>
      </c>
      <c r="AA2679" s="234">
        <v>1005</v>
      </c>
      <c r="AB2679" s="232">
        <v>81937.649999999994</v>
      </c>
    </row>
    <row r="2680" spans="1:28" x14ac:dyDescent="0.25">
      <c r="A2680" s="16" t="s">
        <v>873</v>
      </c>
      <c r="B2680" s="16" t="s">
        <v>3474</v>
      </c>
      <c r="C2680" s="16" t="s">
        <v>273</v>
      </c>
      <c r="D2680" s="16" t="s">
        <v>274</v>
      </c>
      <c r="F2680" s="16" t="s">
        <v>8335</v>
      </c>
      <c r="G2680" s="16" t="s">
        <v>8401</v>
      </c>
      <c r="H2680" s="241">
        <v>727.2</v>
      </c>
      <c r="I2680" s="241">
        <v>0</v>
      </c>
      <c r="J2680" s="241">
        <v>0</v>
      </c>
      <c r="K2680" s="241">
        <v>0</v>
      </c>
      <c r="L2680" s="241">
        <v>0</v>
      </c>
      <c r="M2680" s="241">
        <v>0</v>
      </c>
      <c r="N2680" s="241">
        <v>0</v>
      </c>
      <c r="O2680" s="241">
        <v>0</v>
      </c>
      <c r="P2680" s="241">
        <v>0</v>
      </c>
      <c r="Q2680" s="232">
        <v>59288.63</v>
      </c>
      <c r="R2680" s="232">
        <v>0</v>
      </c>
      <c r="S2680" s="232">
        <v>0</v>
      </c>
      <c r="T2680" s="232">
        <v>0</v>
      </c>
      <c r="U2680" s="232">
        <v>0</v>
      </c>
      <c r="V2680" s="232">
        <v>0</v>
      </c>
      <c r="W2680" s="232">
        <v>0</v>
      </c>
      <c r="X2680" s="232">
        <v>0</v>
      </c>
      <c r="Y2680" s="232">
        <v>0</v>
      </c>
      <c r="Z2680" s="233">
        <v>45991</v>
      </c>
      <c r="AA2680" s="234">
        <v>727.2</v>
      </c>
      <c r="AB2680" s="232">
        <v>59288.63</v>
      </c>
    </row>
    <row r="2681" spans="1:28" x14ac:dyDescent="0.25">
      <c r="A2681" s="16" t="s">
        <v>873</v>
      </c>
      <c r="B2681" s="16" t="s">
        <v>3474</v>
      </c>
      <c r="C2681" s="16" t="s">
        <v>273</v>
      </c>
      <c r="D2681" s="16" t="s">
        <v>274</v>
      </c>
      <c r="F2681" s="16" t="s">
        <v>8326</v>
      </c>
      <c r="G2681" s="16" t="s">
        <v>8327</v>
      </c>
      <c r="H2681" s="241">
        <v>-7.2</v>
      </c>
      <c r="I2681" s="241">
        <v>0</v>
      </c>
      <c r="J2681" s="241">
        <v>0</v>
      </c>
      <c r="K2681" s="241">
        <v>0</v>
      </c>
      <c r="L2681" s="241">
        <v>0</v>
      </c>
      <c r="M2681" s="241">
        <v>0</v>
      </c>
      <c r="N2681" s="241">
        <v>0</v>
      </c>
      <c r="O2681" s="241">
        <v>0</v>
      </c>
      <c r="P2681" s="241">
        <v>0</v>
      </c>
      <c r="Q2681" s="232">
        <v>-587.02</v>
      </c>
      <c r="R2681" s="232">
        <v>0</v>
      </c>
      <c r="S2681" s="232">
        <v>0</v>
      </c>
      <c r="T2681" s="232">
        <v>0</v>
      </c>
      <c r="U2681" s="232">
        <v>0</v>
      </c>
      <c r="V2681" s="232">
        <v>0</v>
      </c>
      <c r="W2681" s="232">
        <v>0</v>
      </c>
      <c r="X2681" s="232">
        <v>0</v>
      </c>
      <c r="Y2681" s="232">
        <v>0</v>
      </c>
      <c r="Z2681" s="233">
        <v>45991</v>
      </c>
      <c r="AA2681" s="234">
        <v>-7.2</v>
      </c>
      <c r="AB2681" s="232">
        <v>-587.02</v>
      </c>
    </row>
    <row r="2682" spans="1:28" x14ac:dyDescent="0.25">
      <c r="A2682" s="16" t="s">
        <v>873</v>
      </c>
      <c r="B2682" s="16" t="s">
        <v>3474</v>
      </c>
      <c r="C2682" s="16" t="s">
        <v>273</v>
      </c>
      <c r="D2682" s="16" t="s">
        <v>274</v>
      </c>
      <c r="F2682" s="16" t="s">
        <v>8402</v>
      </c>
      <c r="G2682" s="16" t="s">
        <v>8403</v>
      </c>
      <c r="H2682" s="241">
        <v>50.9</v>
      </c>
      <c r="I2682" s="241">
        <v>0</v>
      </c>
      <c r="J2682" s="241">
        <v>0</v>
      </c>
      <c r="K2682" s="241">
        <v>0</v>
      </c>
      <c r="L2682" s="241">
        <v>0</v>
      </c>
      <c r="M2682" s="241">
        <v>0</v>
      </c>
      <c r="N2682" s="241">
        <v>0</v>
      </c>
      <c r="O2682" s="241">
        <v>0</v>
      </c>
      <c r="P2682" s="241">
        <v>0</v>
      </c>
      <c r="Q2682" s="232">
        <v>4149.88</v>
      </c>
      <c r="R2682" s="232">
        <v>0</v>
      </c>
      <c r="S2682" s="232">
        <v>0</v>
      </c>
      <c r="T2682" s="232">
        <v>0</v>
      </c>
      <c r="U2682" s="232">
        <v>0</v>
      </c>
      <c r="V2682" s="232">
        <v>0</v>
      </c>
      <c r="W2682" s="232">
        <v>0</v>
      </c>
      <c r="X2682" s="232">
        <v>0</v>
      </c>
      <c r="Y2682" s="232">
        <v>0</v>
      </c>
      <c r="Z2682" s="233">
        <v>45991</v>
      </c>
      <c r="AA2682" s="234">
        <v>50.9</v>
      </c>
      <c r="AB2682" s="232">
        <v>4149.88</v>
      </c>
    </row>
    <row r="2683" spans="1:28" x14ac:dyDescent="0.25">
      <c r="A2683" s="16" t="s">
        <v>2253</v>
      </c>
      <c r="B2683" s="16" t="s">
        <v>3348</v>
      </c>
      <c r="C2683" s="16" t="s">
        <v>8404</v>
      </c>
      <c r="D2683" s="16" t="s">
        <v>8405</v>
      </c>
      <c r="F2683" s="16" t="s">
        <v>8176</v>
      </c>
      <c r="G2683" s="16" t="s">
        <v>8177</v>
      </c>
      <c r="H2683" s="241">
        <v>15</v>
      </c>
      <c r="I2683" s="241">
        <v>0</v>
      </c>
      <c r="J2683" s="241">
        <v>0</v>
      </c>
      <c r="K2683" s="241">
        <v>0</v>
      </c>
      <c r="L2683" s="241">
        <v>0</v>
      </c>
      <c r="M2683" s="241">
        <v>0</v>
      </c>
      <c r="N2683" s="241">
        <v>0</v>
      </c>
      <c r="O2683" s="241">
        <v>0</v>
      </c>
      <c r="P2683" s="241">
        <v>0</v>
      </c>
      <c r="Q2683" s="232">
        <v>1034.55</v>
      </c>
      <c r="R2683" s="232">
        <v>0</v>
      </c>
      <c r="S2683" s="232">
        <v>0</v>
      </c>
      <c r="T2683" s="232">
        <v>0</v>
      </c>
      <c r="U2683" s="232">
        <v>0</v>
      </c>
      <c r="V2683" s="232">
        <v>0</v>
      </c>
      <c r="W2683" s="232">
        <v>0</v>
      </c>
      <c r="X2683" s="232">
        <v>0</v>
      </c>
      <c r="Y2683" s="232">
        <v>0</v>
      </c>
      <c r="Z2683" s="233">
        <v>45991</v>
      </c>
      <c r="AA2683" s="234">
        <v>15</v>
      </c>
      <c r="AB2683" s="232">
        <v>1034.55</v>
      </c>
    </row>
    <row r="2684" spans="1:28" x14ac:dyDescent="0.25">
      <c r="A2684" s="16" t="s">
        <v>2253</v>
      </c>
      <c r="B2684" s="16" t="s">
        <v>3348</v>
      </c>
      <c r="C2684" s="16" t="s">
        <v>8406</v>
      </c>
      <c r="D2684" s="16" t="s">
        <v>8407</v>
      </c>
      <c r="F2684" s="16" t="s">
        <v>8176</v>
      </c>
      <c r="G2684" s="16" t="s">
        <v>8177</v>
      </c>
      <c r="H2684" s="241">
        <v>10.5</v>
      </c>
      <c r="I2684" s="241">
        <v>0</v>
      </c>
      <c r="J2684" s="241">
        <v>0</v>
      </c>
      <c r="K2684" s="241">
        <v>0</v>
      </c>
      <c r="L2684" s="241">
        <v>0</v>
      </c>
      <c r="M2684" s="241">
        <v>0</v>
      </c>
      <c r="N2684" s="241">
        <v>0</v>
      </c>
      <c r="O2684" s="241">
        <v>0</v>
      </c>
      <c r="P2684" s="241">
        <v>0</v>
      </c>
      <c r="Q2684" s="232">
        <v>1045.5899999999999</v>
      </c>
      <c r="R2684" s="232">
        <v>0</v>
      </c>
      <c r="S2684" s="232">
        <v>0</v>
      </c>
      <c r="T2684" s="232">
        <v>0</v>
      </c>
      <c r="U2684" s="232">
        <v>0</v>
      </c>
      <c r="V2684" s="232">
        <v>0</v>
      </c>
      <c r="W2684" s="232">
        <v>0</v>
      </c>
      <c r="X2684" s="232">
        <v>0</v>
      </c>
      <c r="Y2684" s="232">
        <v>0</v>
      </c>
      <c r="Z2684" s="233">
        <v>45991</v>
      </c>
      <c r="AA2684" s="234">
        <v>10.5</v>
      </c>
      <c r="AB2684" s="232">
        <v>1045.5899999999999</v>
      </c>
    </row>
    <row r="2685" spans="1:28" x14ac:dyDescent="0.25">
      <c r="A2685" s="16" t="s">
        <v>1059</v>
      </c>
      <c r="B2685" s="16" t="s">
        <v>2893</v>
      </c>
      <c r="C2685" s="16" t="s">
        <v>1380</v>
      </c>
      <c r="D2685" s="16" t="s">
        <v>8408</v>
      </c>
      <c r="F2685" t="s">
        <v>8138</v>
      </c>
      <c r="G2685" t="s">
        <v>8139</v>
      </c>
      <c r="H2685" s="241">
        <v>104</v>
      </c>
      <c r="I2685" s="241">
        <v>0</v>
      </c>
      <c r="J2685" s="241">
        <v>0</v>
      </c>
      <c r="K2685" s="241">
        <v>0</v>
      </c>
      <c r="L2685" s="241">
        <v>0</v>
      </c>
      <c r="M2685" s="241">
        <v>0</v>
      </c>
      <c r="N2685" s="241">
        <v>0</v>
      </c>
      <c r="O2685" s="241">
        <v>0</v>
      </c>
      <c r="P2685" s="241">
        <v>0</v>
      </c>
      <c r="Q2685" s="232">
        <v>27211.599999999999</v>
      </c>
      <c r="R2685" s="232">
        <v>0</v>
      </c>
      <c r="S2685" s="232">
        <v>0</v>
      </c>
      <c r="T2685" s="232">
        <v>0</v>
      </c>
      <c r="U2685" s="232">
        <v>0</v>
      </c>
      <c r="V2685" s="232">
        <v>0</v>
      </c>
      <c r="W2685" s="232">
        <v>0</v>
      </c>
      <c r="X2685" s="232">
        <v>0</v>
      </c>
      <c r="Y2685" s="232">
        <v>0</v>
      </c>
      <c r="Z2685" s="233">
        <v>45991</v>
      </c>
      <c r="AA2685" s="234">
        <v>104</v>
      </c>
      <c r="AB2685" s="232">
        <v>27211.599999999999</v>
      </c>
    </row>
    <row r="2686" spans="1:28" x14ac:dyDescent="0.25">
      <c r="A2686" s="16" t="s">
        <v>1059</v>
      </c>
      <c r="B2686" s="16" t="s">
        <v>2893</v>
      </c>
      <c r="C2686" s="16" t="s">
        <v>1372</v>
      </c>
      <c r="D2686" s="16" t="s">
        <v>8409</v>
      </c>
      <c r="F2686" s="16" t="s">
        <v>8138</v>
      </c>
      <c r="G2686" s="16" t="s">
        <v>8139</v>
      </c>
      <c r="H2686" s="241">
        <v>147.6</v>
      </c>
      <c r="I2686" s="241">
        <v>0</v>
      </c>
      <c r="J2686" s="241">
        <v>0</v>
      </c>
      <c r="K2686" s="241">
        <v>0</v>
      </c>
      <c r="L2686" s="241">
        <v>0</v>
      </c>
      <c r="M2686" s="241">
        <v>0</v>
      </c>
      <c r="N2686" s="241">
        <v>0</v>
      </c>
      <c r="O2686" s="241">
        <v>0</v>
      </c>
      <c r="P2686" s="241">
        <v>0</v>
      </c>
      <c r="Q2686" s="232">
        <v>41816.559999999998</v>
      </c>
      <c r="R2686" s="232">
        <v>0</v>
      </c>
      <c r="S2686" s="232">
        <v>0</v>
      </c>
      <c r="T2686" s="232">
        <v>0</v>
      </c>
      <c r="U2686" s="232">
        <v>0</v>
      </c>
      <c r="V2686" s="232">
        <v>0</v>
      </c>
      <c r="W2686" s="232">
        <v>0</v>
      </c>
      <c r="X2686" s="232">
        <v>0</v>
      </c>
      <c r="Y2686" s="232">
        <v>0</v>
      </c>
      <c r="Z2686" s="233">
        <v>45991</v>
      </c>
      <c r="AA2686" s="234">
        <v>147.6</v>
      </c>
      <c r="AB2686" s="232">
        <v>41816.559999999998</v>
      </c>
    </row>
    <row r="2687" spans="1:28" x14ac:dyDescent="0.25">
      <c r="A2687" s="16" t="s">
        <v>1059</v>
      </c>
      <c r="B2687" s="16" t="s">
        <v>2893</v>
      </c>
      <c r="C2687" s="16" t="s">
        <v>1378</v>
      </c>
      <c r="D2687" s="16" t="s">
        <v>8410</v>
      </c>
      <c r="F2687" s="16" t="s">
        <v>8411</v>
      </c>
      <c r="G2687" s="16" t="s">
        <v>8412</v>
      </c>
      <c r="H2687" s="241">
        <v>183.649</v>
      </c>
      <c r="I2687" s="241">
        <v>0</v>
      </c>
      <c r="J2687" s="241">
        <v>0</v>
      </c>
      <c r="K2687" s="241">
        <v>0</v>
      </c>
      <c r="L2687" s="241">
        <v>0</v>
      </c>
      <c r="M2687" s="241">
        <v>0</v>
      </c>
      <c r="N2687" s="241">
        <v>0</v>
      </c>
      <c r="O2687" s="241">
        <v>0</v>
      </c>
      <c r="P2687" s="241">
        <v>0</v>
      </c>
      <c r="Q2687" s="232">
        <v>38676.480000000003</v>
      </c>
      <c r="R2687" s="232">
        <v>0</v>
      </c>
      <c r="S2687" s="232">
        <v>0</v>
      </c>
      <c r="T2687" s="232">
        <v>0</v>
      </c>
      <c r="U2687" s="232">
        <v>0</v>
      </c>
      <c r="V2687" s="232">
        <v>0</v>
      </c>
      <c r="W2687" s="232">
        <v>0</v>
      </c>
      <c r="X2687" s="232">
        <v>0</v>
      </c>
      <c r="Y2687" s="232">
        <v>0</v>
      </c>
      <c r="Z2687" s="233">
        <v>45991</v>
      </c>
      <c r="AA2687" s="234">
        <v>183.649</v>
      </c>
      <c r="AB2687" s="232">
        <v>38676.480000000003</v>
      </c>
    </row>
    <row r="2688" spans="1:28" x14ac:dyDescent="0.25">
      <c r="A2688" s="16" t="s">
        <v>1059</v>
      </c>
      <c r="B2688" s="16" t="s">
        <v>2893</v>
      </c>
      <c r="C2688" s="16" t="s">
        <v>1378</v>
      </c>
      <c r="D2688" s="16" t="s">
        <v>8410</v>
      </c>
      <c r="F2688" s="16" t="s">
        <v>8413</v>
      </c>
      <c r="G2688" s="16" t="s">
        <v>8414</v>
      </c>
      <c r="H2688" s="241">
        <v>7.84</v>
      </c>
      <c r="I2688" s="241">
        <v>0</v>
      </c>
      <c r="J2688" s="241">
        <v>0</v>
      </c>
      <c r="K2688" s="241">
        <v>0</v>
      </c>
      <c r="L2688" s="241">
        <v>0</v>
      </c>
      <c r="M2688" s="241">
        <v>0</v>
      </c>
      <c r="N2688" s="241">
        <v>0</v>
      </c>
      <c r="O2688" s="241">
        <v>0</v>
      </c>
      <c r="P2688" s="241">
        <v>0</v>
      </c>
      <c r="Q2688" s="232">
        <v>1651.1</v>
      </c>
      <c r="R2688" s="232">
        <v>0</v>
      </c>
      <c r="S2688" s="232">
        <v>0</v>
      </c>
      <c r="T2688" s="232">
        <v>0</v>
      </c>
      <c r="U2688" s="232">
        <v>0</v>
      </c>
      <c r="V2688" s="232">
        <v>0</v>
      </c>
      <c r="W2688" s="232">
        <v>0</v>
      </c>
      <c r="X2688" s="232">
        <v>0</v>
      </c>
      <c r="Y2688" s="232">
        <v>0</v>
      </c>
      <c r="Z2688" s="233">
        <v>45991</v>
      </c>
      <c r="AA2688" s="234">
        <v>7.84</v>
      </c>
      <c r="AB2688" s="232">
        <v>1651.1</v>
      </c>
    </row>
    <row r="2689" spans="1:28" x14ac:dyDescent="0.25">
      <c r="A2689" s="16" t="s">
        <v>1059</v>
      </c>
      <c r="B2689" s="16" t="s">
        <v>2893</v>
      </c>
      <c r="C2689" s="16" t="s">
        <v>1378</v>
      </c>
      <c r="D2689" s="16" t="s">
        <v>8410</v>
      </c>
      <c r="F2689" s="16" t="s">
        <v>8415</v>
      </c>
      <c r="G2689" s="16" t="s">
        <v>8416</v>
      </c>
      <c r="H2689" s="241">
        <v>3.298</v>
      </c>
      <c r="I2689" s="241">
        <v>0</v>
      </c>
      <c r="J2689" s="241">
        <v>0</v>
      </c>
      <c r="K2689" s="241">
        <v>0</v>
      </c>
      <c r="L2689" s="241">
        <v>0</v>
      </c>
      <c r="M2689" s="241">
        <v>0</v>
      </c>
      <c r="N2689" s="241">
        <v>0</v>
      </c>
      <c r="O2689" s="241">
        <v>0</v>
      </c>
      <c r="P2689" s="241">
        <v>0</v>
      </c>
      <c r="Q2689" s="232">
        <v>694.56</v>
      </c>
      <c r="R2689" s="232">
        <v>0</v>
      </c>
      <c r="S2689" s="232">
        <v>0</v>
      </c>
      <c r="T2689" s="232">
        <v>0</v>
      </c>
      <c r="U2689" s="232">
        <v>0</v>
      </c>
      <c r="V2689" s="232">
        <v>0</v>
      </c>
      <c r="W2689" s="232">
        <v>0</v>
      </c>
      <c r="X2689" s="232">
        <v>0</v>
      </c>
      <c r="Y2689" s="232">
        <v>0</v>
      </c>
      <c r="Z2689" s="233">
        <v>45991</v>
      </c>
      <c r="AA2689" s="234">
        <v>3.298</v>
      </c>
      <c r="AB2689" s="232">
        <v>694.56</v>
      </c>
    </row>
    <row r="2690" spans="1:28" x14ac:dyDescent="0.25">
      <c r="A2690" s="16" t="s">
        <v>1059</v>
      </c>
      <c r="B2690" s="16" t="s">
        <v>2893</v>
      </c>
      <c r="C2690" s="16" t="s">
        <v>3019</v>
      </c>
      <c r="D2690" s="16" t="s">
        <v>2825</v>
      </c>
      <c r="F2690" s="16" t="s">
        <v>8417</v>
      </c>
      <c r="G2690" s="16" t="s">
        <v>8418</v>
      </c>
      <c r="H2690" s="241">
        <v>0.2</v>
      </c>
      <c r="I2690" s="241">
        <v>0</v>
      </c>
      <c r="J2690" s="241">
        <v>0</v>
      </c>
      <c r="K2690" s="241">
        <v>0</v>
      </c>
      <c r="L2690" s="241">
        <v>0</v>
      </c>
      <c r="M2690" s="241">
        <v>0</v>
      </c>
      <c r="N2690" s="241">
        <v>0</v>
      </c>
      <c r="O2690" s="241">
        <v>0</v>
      </c>
      <c r="P2690" s="241">
        <v>0</v>
      </c>
      <c r="Q2690" s="232">
        <v>61.72</v>
      </c>
      <c r="R2690" s="232">
        <v>0</v>
      </c>
      <c r="S2690" s="232">
        <v>0</v>
      </c>
      <c r="T2690" s="232">
        <v>0</v>
      </c>
      <c r="U2690" s="232">
        <v>0</v>
      </c>
      <c r="V2690" s="232">
        <v>0</v>
      </c>
      <c r="W2690" s="232">
        <v>0</v>
      </c>
      <c r="X2690" s="232">
        <v>0</v>
      </c>
      <c r="Y2690" s="232">
        <v>0</v>
      </c>
      <c r="Z2690" s="233">
        <v>45991</v>
      </c>
      <c r="AA2690" s="234">
        <v>0.2</v>
      </c>
      <c r="AB2690" s="232">
        <v>61.72</v>
      </c>
    </row>
    <row r="2691" spans="1:28" x14ac:dyDescent="0.25">
      <c r="A2691" s="16" t="s">
        <v>873</v>
      </c>
      <c r="B2691" s="16" t="s">
        <v>3474</v>
      </c>
      <c r="C2691" s="16" t="s">
        <v>267</v>
      </c>
      <c r="D2691" s="16" t="s">
        <v>268</v>
      </c>
      <c r="F2691" s="16" t="s">
        <v>8180</v>
      </c>
      <c r="G2691" s="16" t="s">
        <v>8181</v>
      </c>
      <c r="H2691" s="241">
        <v>20.8</v>
      </c>
      <c r="I2691" s="241">
        <v>0</v>
      </c>
      <c r="J2691" s="241">
        <v>32</v>
      </c>
      <c r="K2691" s="241">
        <v>0</v>
      </c>
      <c r="L2691" s="241">
        <v>0</v>
      </c>
      <c r="M2691" s="241">
        <v>0</v>
      </c>
      <c r="N2691" s="241">
        <v>0</v>
      </c>
      <c r="O2691" s="241">
        <v>0</v>
      </c>
      <c r="P2691" s="241">
        <v>0</v>
      </c>
      <c r="Q2691" s="232">
        <v>2083.5300000000002</v>
      </c>
      <c r="R2691" s="232">
        <v>0</v>
      </c>
      <c r="S2691" s="232">
        <v>3205.44</v>
      </c>
      <c r="T2691" s="232">
        <v>0</v>
      </c>
      <c r="U2691" s="232">
        <v>0</v>
      </c>
      <c r="V2691" s="232">
        <v>0</v>
      </c>
      <c r="W2691" s="232">
        <v>0</v>
      </c>
      <c r="X2691" s="232">
        <v>0</v>
      </c>
      <c r="Y2691" s="232">
        <v>0</v>
      </c>
      <c r="Z2691" s="233">
        <v>45991</v>
      </c>
      <c r="AA2691" s="234">
        <v>52.8</v>
      </c>
      <c r="AB2691" s="232">
        <v>5288.97</v>
      </c>
    </row>
    <row r="2692" spans="1:28" x14ac:dyDescent="0.25">
      <c r="A2692" s="16" t="s">
        <v>873</v>
      </c>
      <c r="B2692" s="16" t="s">
        <v>3474</v>
      </c>
      <c r="C2692" s="16" t="s">
        <v>265</v>
      </c>
      <c r="D2692" s="16" t="s">
        <v>266</v>
      </c>
      <c r="F2692" s="16" t="s">
        <v>8257</v>
      </c>
      <c r="G2692" s="16" t="s">
        <v>8419</v>
      </c>
      <c r="H2692" s="241">
        <v>474.166</v>
      </c>
      <c r="I2692" s="241">
        <v>0</v>
      </c>
      <c r="J2692" s="241">
        <v>0</v>
      </c>
      <c r="K2692" s="241">
        <v>0</v>
      </c>
      <c r="L2692" s="241">
        <v>0</v>
      </c>
      <c r="M2692" s="241">
        <v>0</v>
      </c>
      <c r="N2692" s="241">
        <v>0</v>
      </c>
      <c r="O2692" s="241">
        <v>0</v>
      </c>
      <c r="P2692" s="241">
        <v>0</v>
      </c>
      <c r="Q2692" s="232">
        <v>23343.19</v>
      </c>
      <c r="R2692" s="232">
        <v>0</v>
      </c>
      <c r="S2692" s="232">
        <v>0</v>
      </c>
      <c r="T2692" s="232">
        <v>0</v>
      </c>
      <c r="U2692" s="232">
        <v>0</v>
      </c>
      <c r="V2692" s="232">
        <v>0</v>
      </c>
      <c r="W2692" s="232">
        <v>0</v>
      </c>
      <c r="X2692" s="232">
        <v>0</v>
      </c>
      <c r="Y2692" s="232">
        <v>0</v>
      </c>
      <c r="Z2692" s="233">
        <v>45991</v>
      </c>
      <c r="AA2692" s="234">
        <v>474.166</v>
      </c>
      <c r="AB2692" s="232">
        <v>23343.19</v>
      </c>
    </row>
    <row r="2693" spans="1:28" x14ac:dyDescent="0.25">
      <c r="A2693" s="16" t="s">
        <v>873</v>
      </c>
      <c r="B2693" s="16" t="s">
        <v>3474</v>
      </c>
      <c r="C2693" s="16" t="s">
        <v>265</v>
      </c>
      <c r="D2693" s="16" t="s">
        <v>266</v>
      </c>
      <c r="F2693" s="16" t="s">
        <v>8392</v>
      </c>
      <c r="G2693" s="16" t="s">
        <v>8399</v>
      </c>
      <c r="H2693" s="241">
        <v>83</v>
      </c>
      <c r="I2693" s="241">
        <v>0</v>
      </c>
      <c r="J2693" s="241">
        <v>0</v>
      </c>
      <c r="K2693" s="241">
        <v>0</v>
      </c>
      <c r="L2693" s="241">
        <v>0</v>
      </c>
      <c r="M2693" s="241">
        <v>0</v>
      </c>
      <c r="N2693" s="241">
        <v>0</v>
      </c>
      <c r="O2693" s="241">
        <v>0</v>
      </c>
      <c r="P2693" s="241">
        <v>0</v>
      </c>
      <c r="Q2693" s="232">
        <v>4086.09</v>
      </c>
      <c r="R2693" s="232">
        <v>0</v>
      </c>
      <c r="S2693" s="232">
        <v>0</v>
      </c>
      <c r="T2693" s="232">
        <v>0</v>
      </c>
      <c r="U2693" s="232">
        <v>0</v>
      </c>
      <c r="V2693" s="232">
        <v>0</v>
      </c>
      <c r="W2693" s="232">
        <v>0</v>
      </c>
      <c r="X2693" s="232">
        <v>0</v>
      </c>
      <c r="Y2693" s="232">
        <v>0</v>
      </c>
      <c r="Z2693" s="233">
        <v>45991</v>
      </c>
      <c r="AA2693" s="234">
        <v>83</v>
      </c>
      <c r="AB2693" s="232">
        <v>4086.09</v>
      </c>
    </row>
    <row r="2694" spans="1:28" x14ac:dyDescent="0.25">
      <c r="A2694" s="16" t="s">
        <v>873</v>
      </c>
      <c r="B2694" s="16" t="s">
        <v>3474</v>
      </c>
      <c r="C2694" s="16" t="s">
        <v>261</v>
      </c>
      <c r="D2694" s="16" t="s">
        <v>262</v>
      </c>
      <c r="F2694" s="16" t="s">
        <v>8180</v>
      </c>
      <c r="G2694" s="16" t="s">
        <v>8181</v>
      </c>
      <c r="H2694" s="241">
        <v>16</v>
      </c>
      <c r="I2694" s="241">
        <v>0</v>
      </c>
      <c r="J2694" s="241">
        <v>0</v>
      </c>
      <c r="K2694" s="241">
        <v>0</v>
      </c>
      <c r="L2694" s="241">
        <v>0</v>
      </c>
      <c r="M2694" s="241">
        <v>0</v>
      </c>
      <c r="N2694" s="241">
        <v>0</v>
      </c>
      <c r="O2694" s="241">
        <v>0</v>
      </c>
      <c r="P2694" s="241">
        <v>0</v>
      </c>
      <c r="Q2694" s="232">
        <v>1953.76</v>
      </c>
      <c r="R2694" s="232">
        <v>0</v>
      </c>
      <c r="S2694" s="232">
        <v>0</v>
      </c>
      <c r="T2694" s="232">
        <v>0</v>
      </c>
      <c r="U2694" s="232">
        <v>0</v>
      </c>
      <c r="V2694" s="232">
        <v>0</v>
      </c>
      <c r="W2694" s="232">
        <v>0</v>
      </c>
      <c r="X2694" s="232">
        <v>0</v>
      </c>
      <c r="Y2694" s="232">
        <v>0</v>
      </c>
      <c r="Z2694" s="233">
        <v>45991</v>
      </c>
      <c r="AA2694" s="234">
        <v>16</v>
      </c>
      <c r="AB2694" s="232">
        <v>1953.76</v>
      </c>
    </row>
    <row r="2695" spans="1:28" x14ac:dyDescent="0.25">
      <c r="A2695" s="16" t="s">
        <v>873</v>
      </c>
      <c r="B2695" s="16" t="s">
        <v>3474</v>
      </c>
      <c r="C2695" s="16" t="s">
        <v>259</v>
      </c>
      <c r="D2695" s="16" t="s">
        <v>260</v>
      </c>
      <c r="F2695" s="16" t="s">
        <v>8180</v>
      </c>
      <c r="G2695" s="16" t="s">
        <v>8181</v>
      </c>
      <c r="H2695" s="241">
        <v>9.6</v>
      </c>
      <c r="I2695" s="241">
        <v>0</v>
      </c>
      <c r="J2695" s="241">
        <v>0</v>
      </c>
      <c r="K2695" s="241">
        <v>0</v>
      </c>
      <c r="L2695" s="241">
        <v>0</v>
      </c>
      <c r="M2695" s="241">
        <v>0</v>
      </c>
      <c r="N2695" s="241">
        <v>0</v>
      </c>
      <c r="O2695" s="241">
        <v>0</v>
      </c>
      <c r="P2695" s="241">
        <v>0</v>
      </c>
      <c r="Q2695" s="232">
        <v>1137.7</v>
      </c>
      <c r="R2695" s="232">
        <v>0</v>
      </c>
      <c r="S2695" s="232">
        <v>0</v>
      </c>
      <c r="T2695" s="232">
        <v>0</v>
      </c>
      <c r="U2695" s="232">
        <v>0</v>
      </c>
      <c r="V2695" s="232">
        <v>0</v>
      </c>
      <c r="W2695" s="232">
        <v>0</v>
      </c>
      <c r="X2695" s="232">
        <v>0</v>
      </c>
      <c r="Y2695" s="232">
        <v>0</v>
      </c>
      <c r="Z2695" s="233">
        <v>45991</v>
      </c>
      <c r="AA2695" s="234">
        <v>9.6</v>
      </c>
      <c r="AB2695" s="232">
        <v>1137.7</v>
      </c>
    </row>
    <row r="2696" spans="1:28" x14ac:dyDescent="0.25">
      <c r="A2696" s="16" t="s">
        <v>873</v>
      </c>
      <c r="B2696" s="16" t="s">
        <v>3474</v>
      </c>
      <c r="C2696" s="16" t="s">
        <v>258</v>
      </c>
      <c r="D2696" s="16" t="s">
        <v>182</v>
      </c>
      <c r="F2696" s="16" t="s">
        <v>8265</v>
      </c>
      <c r="G2696" s="16" t="s">
        <v>8266</v>
      </c>
      <c r="H2696" s="241">
        <v>235.32</v>
      </c>
      <c r="I2696" s="241">
        <v>0</v>
      </c>
      <c r="J2696" s="241">
        <v>0</v>
      </c>
      <c r="K2696" s="241">
        <v>0</v>
      </c>
      <c r="L2696" s="241">
        <v>0</v>
      </c>
      <c r="M2696" s="241">
        <v>0</v>
      </c>
      <c r="N2696" s="241">
        <v>0</v>
      </c>
      <c r="O2696" s="241">
        <v>0</v>
      </c>
      <c r="P2696" s="241">
        <v>0</v>
      </c>
      <c r="Q2696" s="232">
        <v>13024.96</v>
      </c>
      <c r="R2696" s="232">
        <v>0</v>
      </c>
      <c r="S2696" s="232">
        <v>0</v>
      </c>
      <c r="T2696" s="232">
        <v>0</v>
      </c>
      <c r="U2696" s="232">
        <v>0</v>
      </c>
      <c r="V2696" s="232">
        <v>0</v>
      </c>
      <c r="W2696" s="232">
        <v>0</v>
      </c>
      <c r="X2696" s="232">
        <v>0</v>
      </c>
      <c r="Y2696" s="232">
        <v>0</v>
      </c>
      <c r="Z2696" s="233">
        <v>45991</v>
      </c>
      <c r="AA2696" s="234">
        <v>235.32</v>
      </c>
      <c r="AB2696" s="232">
        <v>13024.96</v>
      </c>
    </row>
    <row r="2697" spans="1:28" x14ac:dyDescent="0.25">
      <c r="A2697" s="16" t="s">
        <v>873</v>
      </c>
      <c r="B2697" s="16" t="s">
        <v>3474</v>
      </c>
      <c r="C2697" s="16" t="s">
        <v>256</v>
      </c>
      <c r="D2697" s="16" t="s">
        <v>257</v>
      </c>
      <c r="F2697" s="16" t="s">
        <v>8180</v>
      </c>
      <c r="G2697" s="16" t="s">
        <v>8181</v>
      </c>
      <c r="H2697" s="241">
        <v>84</v>
      </c>
      <c r="I2697" s="241">
        <v>0</v>
      </c>
      <c r="J2697" s="241">
        <v>23</v>
      </c>
      <c r="K2697" s="241">
        <v>0</v>
      </c>
      <c r="L2697" s="241">
        <v>0</v>
      </c>
      <c r="M2697" s="241">
        <v>0</v>
      </c>
      <c r="N2697" s="241">
        <v>0</v>
      </c>
      <c r="O2697" s="241">
        <v>0</v>
      </c>
      <c r="P2697" s="241">
        <v>0</v>
      </c>
      <c r="Q2697" s="232">
        <v>10021.200000000001</v>
      </c>
      <c r="R2697" s="232">
        <v>0</v>
      </c>
      <c r="S2697" s="232">
        <v>2743.9</v>
      </c>
      <c r="T2697" s="232">
        <v>0</v>
      </c>
      <c r="U2697" s="232">
        <v>0</v>
      </c>
      <c r="V2697" s="232">
        <v>0</v>
      </c>
      <c r="W2697" s="232">
        <v>0</v>
      </c>
      <c r="X2697" s="232">
        <v>0</v>
      </c>
      <c r="Y2697" s="232">
        <v>0</v>
      </c>
      <c r="Z2697" s="233">
        <v>45991</v>
      </c>
      <c r="AA2697" s="234">
        <v>107</v>
      </c>
      <c r="AB2697" s="232">
        <v>12765.1</v>
      </c>
    </row>
    <row r="2698" spans="1:28" x14ac:dyDescent="0.25">
      <c r="A2698" s="16" t="s">
        <v>873</v>
      </c>
      <c r="B2698" s="16" t="s">
        <v>3474</v>
      </c>
      <c r="C2698" s="16" t="s">
        <v>254</v>
      </c>
      <c r="D2698" s="16" t="s">
        <v>255</v>
      </c>
      <c r="F2698" s="16" t="s">
        <v>8180</v>
      </c>
      <c r="G2698" s="16" t="s">
        <v>8181</v>
      </c>
      <c r="H2698" s="241">
        <v>62.4</v>
      </c>
      <c r="I2698" s="241">
        <v>0</v>
      </c>
      <c r="J2698" s="241">
        <v>0</v>
      </c>
      <c r="K2698" s="241">
        <v>0</v>
      </c>
      <c r="L2698" s="241">
        <v>0</v>
      </c>
      <c r="M2698" s="241">
        <v>0</v>
      </c>
      <c r="N2698" s="241">
        <v>0</v>
      </c>
      <c r="O2698" s="241">
        <v>0</v>
      </c>
      <c r="P2698" s="241">
        <v>0</v>
      </c>
      <c r="Q2698" s="232">
        <v>7093.62</v>
      </c>
      <c r="R2698" s="232">
        <v>0</v>
      </c>
      <c r="S2698" s="232">
        <v>0</v>
      </c>
      <c r="T2698" s="232">
        <v>0</v>
      </c>
      <c r="U2698" s="232">
        <v>0</v>
      </c>
      <c r="V2698" s="232">
        <v>0</v>
      </c>
      <c r="W2698" s="232">
        <v>0</v>
      </c>
      <c r="X2698" s="232">
        <v>0</v>
      </c>
      <c r="Y2698" s="232">
        <v>0</v>
      </c>
      <c r="Z2698" s="233">
        <v>45991</v>
      </c>
      <c r="AA2698" s="234">
        <v>62.4</v>
      </c>
      <c r="AB2698" s="232">
        <v>7093.62</v>
      </c>
    </row>
    <row r="2699" spans="1:28" x14ac:dyDescent="0.25">
      <c r="A2699" s="16" t="s">
        <v>873</v>
      </c>
      <c r="B2699" s="16" t="s">
        <v>3474</v>
      </c>
      <c r="C2699" s="16" t="s">
        <v>249</v>
      </c>
      <c r="D2699" s="16" t="s">
        <v>250</v>
      </c>
      <c r="F2699" s="16" t="s">
        <v>8420</v>
      </c>
      <c r="G2699" s="16" t="s">
        <v>8421</v>
      </c>
      <c r="H2699" s="241">
        <v>120</v>
      </c>
      <c r="I2699" s="241">
        <v>0</v>
      </c>
      <c r="J2699" s="241">
        <v>0</v>
      </c>
      <c r="K2699" s="241">
        <v>0</v>
      </c>
      <c r="L2699" s="241">
        <v>0</v>
      </c>
      <c r="M2699" s="241">
        <v>0</v>
      </c>
      <c r="N2699" s="241">
        <v>0</v>
      </c>
      <c r="O2699" s="241">
        <v>0</v>
      </c>
      <c r="P2699" s="241">
        <v>0</v>
      </c>
      <c r="Q2699" s="232">
        <v>7474.8</v>
      </c>
      <c r="R2699" s="232">
        <v>0</v>
      </c>
      <c r="S2699" s="232">
        <v>0</v>
      </c>
      <c r="T2699" s="232">
        <v>0</v>
      </c>
      <c r="U2699" s="232">
        <v>0</v>
      </c>
      <c r="V2699" s="232">
        <v>0</v>
      </c>
      <c r="W2699" s="232">
        <v>0</v>
      </c>
      <c r="X2699" s="232">
        <v>0</v>
      </c>
      <c r="Y2699" s="232">
        <v>0</v>
      </c>
      <c r="Z2699" s="233">
        <v>45991</v>
      </c>
      <c r="AA2699" s="234">
        <v>120</v>
      </c>
      <c r="AB2699" s="232">
        <v>7474.8</v>
      </c>
    </row>
    <row r="2700" spans="1:28" x14ac:dyDescent="0.25">
      <c r="A2700" s="16" t="s">
        <v>873</v>
      </c>
      <c r="B2700" s="16" t="s">
        <v>3474</v>
      </c>
      <c r="C2700" s="16" t="s">
        <v>249</v>
      </c>
      <c r="D2700" s="16" t="s">
        <v>250</v>
      </c>
      <c r="F2700" s="16" t="s">
        <v>8422</v>
      </c>
      <c r="G2700" s="16" t="s">
        <v>8423</v>
      </c>
      <c r="H2700" s="241">
        <v>120</v>
      </c>
      <c r="I2700" s="241">
        <v>0</v>
      </c>
      <c r="J2700" s="241">
        <v>0</v>
      </c>
      <c r="K2700" s="241">
        <v>0</v>
      </c>
      <c r="L2700" s="241">
        <v>0</v>
      </c>
      <c r="M2700" s="241">
        <v>0</v>
      </c>
      <c r="N2700" s="241">
        <v>0</v>
      </c>
      <c r="O2700" s="241">
        <v>0</v>
      </c>
      <c r="P2700" s="241">
        <v>0</v>
      </c>
      <c r="Q2700" s="232">
        <v>7474.8</v>
      </c>
      <c r="R2700" s="232">
        <v>0</v>
      </c>
      <c r="S2700" s="232">
        <v>0</v>
      </c>
      <c r="T2700" s="232">
        <v>0</v>
      </c>
      <c r="U2700" s="232">
        <v>0</v>
      </c>
      <c r="V2700" s="232">
        <v>0</v>
      </c>
      <c r="W2700" s="232">
        <v>0</v>
      </c>
      <c r="X2700" s="232">
        <v>0</v>
      </c>
      <c r="Y2700" s="232">
        <v>0</v>
      </c>
      <c r="Z2700" s="233">
        <v>45991</v>
      </c>
      <c r="AA2700" s="234">
        <v>120</v>
      </c>
      <c r="AB2700" s="232">
        <v>7474.8</v>
      </c>
    </row>
    <row r="2701" spans="1:28" x14ac:dyDescent="0.25">
      <c r="A2701" s="16" t="s">
        <v>873</v>
      </c>
      <c r="B2701" s="16" t="s">
        <v>3474</v>
      </c>
      <c r="C2701" s="16" t="s">
        <v>249</v>
      </c>
      <c r="D2701" s="16" t="s">
        <v>250</v>
      </c>
      <c r="F2701" s="16" t="s">
        <v>8424</v>
      </c>
      <c r="G2701" s="16" t="s">
        <v>8425</v>
      </c>
      <c r="H2701" s="241">
        <v>118.48</v>
      </c>
      <c r="I2701" s="241">
        <v>0</v>
      </c>
      <c r="J2701" s="241">
        <v>0</v>
      </c>
      <c r="K2701" s="241">
        <v>0</v>
      </c>
      <c r="L2701" s="241">
        <v>0</v>
      </c>
      <c r="M2701" s="241">
        <v>0</v>
      </c>
      <c r="N2701" s="241">
        <v>0</v>
      </c>
      <c r="O2701" s="241">
        <v>0</v>
      </c>
      <c r="P2701" s="241">
        <v>0</v>
      </c>
      <c r="Q2701" s="232">
        <v>7380.12</v>
      </c>
      <c r="R2701" s="232">
        <v>0</v>
      </c>
      <c r="S2701" s="232">
        <v>0</v>
      </c>
      <c r="T2701" s="232">
        <v>0</v>
      </c>
      <c r="U2701" s="232">
        <v>0</v>
      </c>
      <c r="V2701" s="232">
        <v>0</v>
      </c>
      <c r="W2701" s="232">
        <v>0</v>
      </c>
      <c r="X2701" s="232">
        <v>0</v>
      </c>
      <c r="Y2701" s="232">
        <v>0</v>
      </c>
      <c r="Z2701" s="233">
        <v>45991</v>
      </c>
      <c r="AA2701" s="234">
        <v>118.48</v>
      </c>
      <c r="AB2701" s="232">
        <v>7380.12</v>
      </c>
    </row>
    <row r="2702" spans="1:28" x14ac:dyDescent="0.25">
      <c r="A2702" s="16" t="s">
        <v>873</v>
      </c>
      <c r="B2702" s="16" t="s">
        <v>3474</v>
      </c>
      <c r="C2702" s="16" t="s">
        <v>249</v>
      </c>
      <c r="D2702" s="16" t="s">
        <v>250</v>
      </c>
      <c r="F2702" s="16" t="s">
        <v>8426</v>
      </c>
      <c r="G2702" s="16" t="s">
        <v>8427</v>
      </c>
      <c r="H2702" s="241">
        <v>24</v>
      </c>
      <c r="I2702" s="241">
        <v>0</v>
      </c>
      <c r="J2702" s="241">
        <v>0</v>
      </c>
      <c r="K2702" s="241">
        <v>0</v>
      </c>
      <c r="L2702" s="241">
        <v>0</v>
      </c>
      <c r="M2702" s="241">
        <v>0</v>
      </c>
      <c r="N2702" s="241">
        <v>0</v>
      </c>
      <c r="O2702" s="241">
        <v>0</v>
      </c>
      <c r="P2702" s="241">
        <v>0</v>
      </c>
      <c r="Q2702" s="232">
        <v>1494.96</v>
      </c>
      <c r="R2702" s="232">
        <v>0</v>
      </c>
      <c r="S2702" s="232">
        <v>0</v>
      </c>
      <c r="T2702" s="232">
        <v>0</v>
      </c>
      <c r="U2702" s="232">
        <v>0</v>
      </c>
      <c r="V2702" s="232">
        <v>0</v>
      </c>
      <c r="W2702" s="232">
        <v>0</v>
      </c>
      <c r="X2702" s="232">
        <v>0</v>
      </c>
      <c r="Y2702" s="232">
        <v>0</v>
      </c>
      <c r="Z2702" s="233">
        <v>45991</v>
      </c>
      <c r="AA2702" s="234">
        <v>24</v>
      </c>
      <c r="AB2702" s="232">
        <v>1494.96</v>
      </c>
    </row>
    <row r="2703" spans="1:28" x14ac:dyDescent="0.25">
      <c r="A2703" s="16" t="s">
        <v>873</v>
      </c>
      <c r="B2703" s="16" t="s">
        <v>3474</v>
      </c>
      <c r="C2703" s="16" t="s">
        <v>245</v>
      </c>
      <c r="D2703" s="16" t="s">
        <v>246</v>
      </c>
      <c r="F2703" s="16" t="s">
        <v>8428</v>
      </c>
      <c r="G2703" s="16" t="s">
        <v>8429</v>
      </c>
      <c r="H2703" s="241">
        <v>66.37</v>
      </c>
      <c r="I2703" s="241">
        <v>0</v>
      </c>
      <c r="J2703" s="241">
        <v>0</v>
      </c>
      <c r="K2703" s="241">
        <v>0</v>
      </c>
      <c r="L2703" s="241">
        <v>0</v>
      </c>
      <c r="M2703" s="241">
        <v>0</v>
      </c>
      <c r="N2703" s="241">
        <v>0</v>
      </c>
      <c r="O2703" s="241">
        <v>0</v>
      </c>
      <c r="P2703" s="241">
        <v>0</v>
      </c>
      <c r="Q2703" s="232">
        <v>4035.96</v>
      </c>
      <c r="R2703" s="232">
        <v>0</v>
      </c>
      <c r="S2703" s="232">
        <v>0</v>
      </c>
      <c r="T2703" s="232">
        <v>0</v>
      </c>
      <c r="U2703" s="232">
        <v>0</v>
      </c>
      <c r="V2703" s="232">
        <v>0</v>
      </c>
      <c r="W2703" s="232">
        <v>0</v>
      </c>
      <c r="X2703" s="232">
        <v>0</v>
      </c>
      <c r="Y2703" s="232">
        <v>0</v>
      </c>
      <c r="Z2703" s="233">
        <v>45991</v>
      </c>
      <c r="AA2703" s="234">
        <v>66.37</v>
      </c>
      <c r="AB2703" s="232">
        <v>4035.96</v>
      </c>
    </row>
    <row r="2704" spans="1:28" x14ac:dyDescent="0.25">
      <c r="A2704" s="16" t="s">
        <v>873</v>
      </c>
      <c r="B2704" s="16" t="s">
        <v>3474</v>
      </c>
      <c r="C2704" s="16" t="s">
        <v>241</v>
      </c>
      <c r="D2704" s="16" t="s">
        <v>242</v>
      </c>
      <c r="F2704" s="16" t="s">
        <v>8180</v>
      </c>
      <c r="G2704" s="16" t="s">
        <v>8181</v>
      </c>
      <c r="H2704" s="241">
        <v>13</v>
      </c>
      <c r="I2704" s="241">
        <v>0</v>
      </c>
      <c r="J2704" s="241">
        <v>0</v>
      </c>
      <c r="K2704" s="241">
        <v>0</v>
      </c>
      <c r="L2704" s="241">
        <v>0</v>
      </c>
      <c r="M2704" s="241">
        <v>0</v>
      </c>
      <c r="N2704" s="241">
        <v>0</v>
      </c>
      <c r="O2704" s="241">
        <v>0</v>
      </c>
      <c r="P2704" s="241">
        <v>0</v>
      </c>
      <c r="Q2704" s="232">
        <v>3393</v>
      </c>
      <c r="R2704" s="232">
        <v>0</v>
      </c>
      <c r="S2704" s="232">
        <v>0</v>
      </c>
      <c r="T2704" s="232">
        <v>0</v>
      </c>
      <c r="U2704" s="232">
        <v>0</v>
      </c>
      <c r="V2704" s="232">
        <v>0</v>
      </c>
      <c r="W2704" s="232">
        <v>0</v>
      </c>
      <c r="X2704" s="232">
        <v>0</v>
      </c>
      <c r="Y2704" s="232">
        <v>0</v>
      </c>
      <c r="Z2704" s="233">
        <v>45991</v>
      </c>
      <c r="AA2704" s="234">
        <v>13</v>
      </c>
      <c r="AB2704" s="232">
        <v>3393</v>
      </c>
    </row>
    <row r="2705" spans="1:28" x14ac:dyDescent="0.25">
      <c r="A2705" s="16" t="s">
        <v>873</v>
      </c>
      <c r="B2705" s="16" t="s">
        <v>3474</v>
      </c>
      <c r="C2705" s="16" t="s">
        <v>239</v>
      </c>
      <c r="D2705" s="16" t="s">
        <v>240</v>
      </c>
      <c r="F2705" s="16" t="s">
        <v>8180</v>
      </c>
      <c r="G2705" s="16" t="s">
        <v>8181</v>
      </c>
      <c r="H2705" s="241">
        <v>33.6</v>
      </c>
      <c r="I2705" s="241">
        <v>0</v>
      </c>
      <c r="J2705" s="241">
        <v>0</v>
      </c>
      <c r="K2705" s="241">
        <v>0</v>
      </c>
      <c r="L2705" s="241">
        <v>0</v>
      </c>
      <c r="M2705" s="241">
        <v>0</v>
      </c>
      <c r="N2705" s="241">
        <v>0</v>
      </c>
      <c r="O2705" s="241">
        <v>0</v>
      </c>
      <c r="P2705" s="241">
        <v>0</v>
      </c>
      <c r="Q2705" s="232">
        <v>8822.02</v>
      </c>
      <c r="R2705" s="232">
        <v>0</v>
      </c>
      <c r="S2705" s="232">
        <v>0</v>
      </c>
      <c r="T2705" s="232">
        <v>0</v>
      </c>
      <c r="U2705" s="232">
        <v>0</v>
      </c>
      <c r="V2705" s="232">
        <v>0</v>
      </c>
      <c r="W2705" s="232">
        <v>0</v>
      </c>
      <c r="X2705" s="232">
        <v>0</v>
      </c>
      <c r="Y2705" s="232">
        <v>0</v>
      </c>
      <c r="Z2705" s="233">
        <v>45991</v>
      </c>
      <c r="AA2705" s="234">
        <v>33.6</v>
      </c>
      <c r="AB2705" s="232">
        <v>8822.02</v>
      </c>
    </row>
    <row r="2706" spans="1:28" x14ac:dyDescent="0.25">
      <c r="A2706" s="16" t="s">
        <v>873</v>
      </c>
      <c r="B2706" s="16" t="s">
        <v>3474</v>
      </c>
      <c r="C2706" s="16" t="s">
        <v>235</v>
      </c>
      <c r="D2706" s="16" t="s">
        <v>236</v>
      </c>
      <c r="F2706" s="16" t="s">
        <v>8430</v>
      </c>
      <c r="G2706" s="16" t="s">
        <v>8431</v>
      </c>
      <c r="H2706" s="241">
        <v>135.11699999999999</v>
      </c>
      <c r="I2706" s="241">
        <v>0</v>
      </c>
      <c r="J2706" s="241">
        <v>0</v>
      </c>
      <c r="K2706" s="241">
        <v>0</v>
      </c>
      <c r="L2706" s="241">
        <v>0</v>
      </c>
      <c r="M2706" s="241">
        <v>0</v>
      </c>
      <c r="N2706" s="241">
        <v>0</v>
      </c>
      <c r="O2706" s="241">
        <v>0</v>
      </c>
      <c r="P2706" s="241">
        <v>0</v>
      </c>
      <c r="Q2706" s="232">
        <v>27561.15</v>
      </c>
      <c r="R2706" s="232">
        <v>0</v>
      </c>
      <c r="S2706" s="232">
        <v>0</v>
      </c>
      <c r="T2706" s="232">
        <v>0</v>
      </c>
      <c r="U2706" s="232">
        <v>0</v>
      </c>
      <c r="V2706" s="232">
        <v>0</v>
      </c>
      <c r="W2706" s="232">
        <v>0</v>
      </c>
      <c r="X2706" s="232">
        <v>0</v>
      </c>
      <c r="Y2706" s="232">
        <v>0</v>
      </c>
      <c r="Z2706" s="233">
        <v>45991</v>
      </c>
      <c r="AA2706" s="234">
        <v>135.11699999999999</v>
      </c>
      <c r="AB2706" s="232">
        <v>27561.15</v>
      </c>
    </row>
    <row r="2707" spans="1:28" x14ac:dyDescent="0.25">
      <c r="A2707" s="16" t="s">
        <v>1059</v>
      </c>
      <c r="B2707" s="16" t="s">
        <v>2893</v>
      </c>
      <c r="C2707" s="16" t="s">
        <v>1359</v>
      </c>
      <c r="D2707" s="16" t="s">
        <v>1360</v>
      </c>
      <c r="F2707" s="16" t="s">
        <v>8138</v>
      </c>
      <c r="G2707" s="16" t="s">
        <v>8139</v>
      </c>
      <c r="H2707" s="231">
        <v>5</v>
      </c>
      <c r="I2707" s="231">
        <v>0</v>
      </c>
      <c r="J2707" s="231">
        <v>0</v>
      </c>
      <c r="K2707" s="231">
        <v>0</v>
      </c>
      <c r="L2707" s="231">
        <v>0</v>
      </c>
      <c r="M2707" s="231">
        <v>0</v>
      </c>
      <c r="N2707" s="231">
        <v>0</v>
      </c>
      <c r="O2707" s="231">
        <v>0</v>
      </c>
      <c r="P2707" s="231">
        <v>0</v>
      </c>
      <c r="Q2707" s="232">
        <v>1834.4</v>
      </c>
      <c r="R2707" s="232">
        <v>0</v>
      </c>
      <c r="S2707" s="232">
        <v>0</v>
      </c>
      <c r="T2707" s="232">
        <v>0</v>
      </c>
      <c r="U2707" s="232">
        <v>0</v>
      </c>
      <c r="V2707" s="232">
        <v>0</v>
      </c>
      <c r="W2707" s="232">
        <v>0</v>
      </c>
      <c r="X2707" s="232">
        <v>0</v>
      </c>
      <c r="Y2707" s="232">
        <v>0</v>
      </c>
      <c r="Z2707" s="233">
        <v>45991</v>
      </c>
      <c r="AA2707" s="234">
        <v>5</v>
      </c>
      <c r="AB2707" s="232">
        <v>1834.4</v>
      </c>
    </row>
    <row r="2708" spans="1:28" x14ac:dyDescent="0.25">
      <c r="A2708" s="16" t="s">
        <v>1059</v>
      </c>
      <c r="B2708" s="16" t="s">
        <v>2893</v>
      </c>
      <c r="C2708" s="16" t="s">
        <v>1338</v>
      </c>
      <c r="D2708" s="16" t="s">
        <v>1339</v>
      </c>
      <c r="F2708" s="16" t="s">
        <v>8278</v>
      </c>
      <c r="G2708" s="16" t="s">
        <v>8432</v>
      </c>
      <c r="H2708" s="241">
        <v>56.63</v>
      </c>
      <c r="I2708" s="241">
        <v>0</v>
      </c>
      <c r="J2708" s="241">
        <v>0</v>
      </c>
      <c r="K2708" s="241">
        <v>0</v>
      </c>
      <c r="L2708" s="241">
        <v>0</v>
      </c>
      <c r="M2708" s="241">
        <v>0</v>
      </c>
      <c r="N2708" s="241">
        <v>0</v>
      </c>
      <c r="O2708" s="241">
        <v>0</v>
      </c>
      <c r="P2708" s="241">
        <v>0</v>
      </c>
      <c r="Q2708" s="232">
        <v>29140.68</v>
      </c>
      <c r="R2708" s="232">
        <v>0</v>
      </c>
      <c r="S2708" s="232">
        <v>0</v>
      </c>
      <c r="T2708" s="232">
        <v>0</v>
      </c>
      <c r="U2708" s="232">
        <v>0</v>
      </c>
      <c r="V2708" s="232">
        <v>0</v>
      </c>
      <c r="W2708" s="232">
        <v>0</v>
      </c>
      <c r="X2708" s="232">
        <v>0</v>
      </c>
      <c r="Y2708" s="232">
        <v>0</v>
      </c>
      <c r="Z2708" s="233">
        <v>45991</v>
      </c>
      <c r="AA2708" s="234">
        <v>56.63</v>
      </c>
      <c r="AB2708" s="232">
        <v>29140.68</v>
      </c>
    </row>
    <row r="2709" spans="1:28" x14ac:dyDescent="0.25">
      <c r="A2709" s="16" t="s">
        <v>1059</v>
      </c>
      <c r="B2709" s="16" t="s">
        <v>2893</v>
      </c>
      <c r="C2709" s="16" t="s">
        <v>1338</v>
      </c>
      <c r="D2709" s="16" t="s">
        <v>1339</v>
      </c>
      <c r="F2709" s="16" t="s">
        <v>8433</v>
      </c>
      <c r="G2709" s="16" t="s">
        <v>8434</v>
      </c>
      <c r="H2709" s="241">
        <v>101.4</v>
      </c>
      <c r="I2709" s="241">
        <v>0</v>
      </c>
      <c r="J2709" s="241">
        <v>0</v>
      </c>
      <c r="K2709" s="241">
        <v>0</v>
      </c>
      <c r="L2709" s="241">
        <v>0</v>
      </c>
      <c r="M2709" s="241">
        <v>0</v>
      </c>
      <c r="N2709" s="241">
        <v>0</v>
      </c>
      <c r="O2709" s="241">
        <v>0</v>
      </c>
      <c r="P2709" s="241">
        <v>0</v>
      </c>
      <c r="Q2709" s="232">
        <v>52178.45</v>
      </c>
      <c r="R2709" s="232">
        <v>0</v>
      </c>
      <c r="S2709" s="232">
        <v>0</v>
      </c>
      <c r="T2709" s="232">
        <v>0</v>
      </c>
      <c r="U2709" s="232">
        <v>0</v>
      </c>
      <c r="V2709" s="232">
        <v>0</v>
      </c>
      <c r="W2709" s="232">
        <v>0</v>
      </c>
      <c r="X2709" s="232">
        <v>0</v>
      </c>
      <c r="Y2709" s="232">
        <v>0</v>
      </c>
      <c r="Z2709" s="233">
        <v>45991</v>
      </c>
      <c r="AA2709" s="234">
        <v>101.4</v>
      </c>
      <c r="AB2709" s="232">
        <v>52178.45</v>
      </c>
    </row>
    <row r="2710" spans="1:28" x14ac:dyDescent="0.25">
      <c r="A2710" s="16" t="s">
        <v>1059</v>
      </c>
      <c r="B2710" s="16" t="s">
        <v>2893</v>
      </c>
      <c r="C2710" s="16" t="s">
        <v>1349</v>
      </c>
      <c r="D2710" s="16" t="s">
        <v>1350</v>
      </c>
      <c r="F2710" t="s">
        <v>8138</v>
      </c>
      <c r="G2710" t="s">
        <v>8139</v>
      </c>
      <c r="H2710" s="241">
        <v>31</v>
      </c>
      <c r="I2710" s="241">
        <v>0</v>
      </c>
      <c r="J2710" s="241">
        <v>0</v>
      </c>
      <c r="K2710" s="241">
        <v>0</v>
      </c>
      <c r="L2710" s="241">
        <v>0</v>
      </c>
      <c r="M2710" s="241">
        <v>0</v>
      </c>
      <c r="N2710" s="241">
        <v>0</v>
      </c>
      <c r="O2710" s="241">
        <v>0</v>
      </c>
      <c r="P2710" s="241">
        <v>0</v>
      </c>
      <c r="Q2710" s="232">
        <v>18316.66</v>
      </c>
      <c r="R2710" s="232">
        <v>0</v>
      </c>
      <c r="S2710" s="232">
        <v>0</v>
      </c>
      <c r="T2710" s="232">
        <v>0</v>
      </c>
      <c r="U2710" s="232">
        <v>0</v>
      </c>
      <c r="V2710" s="232">
        <v>0</v>
      </c>
      <c r="W2710" s="232">
        <v>0</v>
      </c>
      <c r="X2710" s="232">
        <v>0</v>
      </c>
      <c r="Y2710" s="232">
        <v>0</v>
      </c>
      <c r="Z2710" s="233">
        <v>45991</v>
      </c>
      <c r="AA2710" s="234">
        <v>31</v>
      </c>
      <c r="AB2710" s="232">
        <v>18316.66</v>
      </c>
    </row>
    <row r="2711" spans="1:28" x14ac:dyDescent="0.25">
      <c r="A2711" s="16" t="s">
        <v>1059</v>
      </c>
      <c r="B2711" s="16" t="s">
        <v>2893</v>
      </c>
      <c r="C2711" s="16" t="s">
        <v>1343</v>
      </c>
      <c r="D2711" s="16" t="s">
        <v>1344</v>
      </c>
      <c r="F2711" s="16" t="s">
        <v>8138</v>
      </c>
      <c r="G2711" s="16" t="s">
        <v>8139</v>
      </c>
      <c r="H2711" s="241">
        <v>32</v>
      </c>
      <c r="I2711" s="241">
        <v>0</v>
      </c>
      <c r="J2711" s="241">
        <v>0</v>
      </c>
      <c r="K2711" s="241">
        <v>0</v>
      </c>
      <c r="L2711" s="241">
        <v>0</v>
      </c>
      <c r="M2711" s="241">
        <v>0</v>
      </c>
      <c r="N2711" s="241">
        <v>0</v>
      </c>
      <c r="O2711" s="241">
        <v>0</v>
      </c>
      <c r="P2711" s="241">
        <v>0</v>
      </c>
      <c r="Q2711" s="232">
        <v>18571.22</v>
      </c>
      <c r="R2711" s="232">
        <v>0</v>
      </c>
      <c r="S2711" s="232">
        <v>0</v>
      </c>
      <c r="T2711" s="232">
        <v>0</v>
      </c>
      <c r="U2711" s="232">
        <v>0</v>
      </c>
      <c r="V2711" s="232">
        <v>0</v>
      </c>
      <c r="W2711" s="232">
        <v>0</v>
      </c>
      <c r="X2711" s="232">
        <v>0</v>
      </c>
      <c r="Y2711" s="232">
        <v>0</v>
      </c>
      <c r="Z2711" s="233">
        <v>45991</v>
      </c>
      <c r="AA2711" s="234">
        <v>32</v>
      </c>
      <c r="AB2711" s="232">
        <v>18571.22</v>
      </c>
    </row>
    <row r="2712" spans="1:28" x14ac:dyDescent="0.25">
      <c r="A2712" s="16" t="s">
        <v>1059</v>
      </c>
      <c r="B2712" s="16" t="s">
        <v>2893</v>
      </c>
      <c r="C2712" s="16" t="s">
        <v>1340</v>
      </c>
      <c r="D2712" s="16" t="s">
        <v>1341</v>
      </c>
      <c r="F2712" s="16"/>
      <c r="G2712" s="16"/>
      <c r="H2712" s="241">
        <v>20.625</v>
      </c>
      <c r="I2712" s="241">
        <v>0</v>
      </c>
      <c r="J2712" s="241">
        <v>0</v>
      </c>
      <c r="K2712" s="241">
        <v>0</v>
      </c>
      <c r="L2712" s="241">
        <v>0</v>
      </c>
      <c r="M2712" s="241">
        <v>0</v>
      </c>
      <c r="N2712" s="241">
        <v>0</v>
      </c>
      <c r="O2712" s="241">
        <v>0</v>
      </c>
      <c r="P2712" s="241">
        <v>0</v>
      </c>
      <c r="Q2712" s="232">
        <v>12683.55</v>
      </c>
      <c r="R2712" s="232">
        <v>0</v>
      </c>
      <c r="S2712" s="232">
        <v>0</v>
      </c>
      <c r="T2712" s="232">
        <v>0</v>
      </c>
      <c r="U2712" s="232">
        <v>0</v>
      </c>
      <c r="V2712" s="232">
        <v>0</v>
      </c>
      <c r="W2712" s="232">
        <v>0</v>
      </c>
      <c r="X2712" s="232">
        <v>0</v>
      </c>
      <c r="Y2712" s="232">
        <v>0</v>
      </c>
      <c r="Z2712" s="233">
        <v>45991</v>
      </c>
      <c r="AA2712" s="234">
        <v>20.625</v>
      </c>
      <c r="AB2712" s="232">
        <v>12683.55</v>
      </c>
    </row>
    <row r="2713" spans="1:28" x14ac:dyDescent="0.25">
      <c r="A2713" s="16" t="s">
        <v>1059</v>
      </c>
      <c r="B2713" s="16" t="s">
        <v>2893</v>
      </c>
      <c r="C2713" s="16" t="s">
        <v>1340</v>
      </c>
      <c r="D2713" s="16" t="s">
        <v>1341</v>
      </c>
      <c r="F2713" s="16" t="s">
        <v>8138</v>
      </c>
      <c r="G2713" s="16" t="s">
        <v>8139</v>
      </c>
      <c r="H2713" s="241">
        <v>53</v>
      </c>
      <c r="I2713" s="241">
        <v>0</v>
      </c>
      <c r="J2713" s="241">
        <v>0</v>
      </c>
      <c r="K2713" s="241">
        <v>0</v>
      </c>
      <c r="L2713" s="241">
        <v>0</v>
      </c>
      <c r="M2713" s="241">
        <v>0</v>
      </c>
      <c r="N2713" s="241">
        <v>0</v>
      </c>
      <c r="O2713" s="241">
        <v>0</v>
      </c>
      <c r="P2713" s="241">
        <v>0</v>
      </c>
      <c r="Q2713" s="232">
        <v>32592.880000000001</v>
      </c>
      <c r="R2713" s="232">
        <v>0</v>
      </c>
      <c r="S2713" s="232">
        <v>0</v>
      </c>
      <c r="T2713" s="232">
        <v>0</v>
      </c>
      <c r="U2713" s="232">
        <v>0</v>
      </c>
      <c r="V2713" s="232">
        <v>0</v>
      </c>
      <c r="W2713" s="232">
        <v>0</v>
      </c>
      <c r="X2713" s="232">
        <v>0</v>
      </c>
      <c r="Y2713" s="232">
        <v>0</v>
      </c>
      <c r="Z2713" s="233">
        <v>45991</v>
      </c>
      <c r="AA2713" s="234">
        <v>53</v>
      </c>
      <c r="AB2713" s="232">
        <v>32592.880000000001</v>
      </c>
    </row>
    <row r="2714" spans="1:28" x14ac:dyDescent="0.25">
      <c r="A2714" s="16" t="s">
        <v>1059</v>
      </c>
      <c r="B2714" s="16" t="s">
        <v>2893</v>
      </c>
      <c r="C2714" s="16" t="s">
        <v>1333</v>
      </c>
      <c r="D2714" s="16" t="s">
        <v>1334</v>
      </c>
      <c r="F2714" s="16" t="s">
        <v>8138</v>
      </c>
      <c r="G2714" s="16" t="s">
        <v>8139</v>
      </c>
      <c r="H2714" s="241">
        <v>4.8</v>
      </c>
      <c r="I2714" s="241">
        <v>0</v>
      </c>
      <c r="J2714" s="241">
        <v>0</v>
      </c>
      <c r="K2714" s="241">
        <v>0</v>
      </c>
      <c r="L2714" s="241">
        <v>0</v>
      </c>
      <c r="M2714" s="241">
        <v>0</v>
      </c>
      <c r="N2714" s="241">
        <v>0</v>
      </c>
      <c r="O2714" s="241">
        <v>0</v>
      </c>
      <c r="P2714" s="241">
        <v>0</v>
      </c>
      <c r="Q2714" s="232">
        <v>2987.28</v>
      </c>
      <c r="R2714" s="232">
        <v>0</v>
      </c>
      <c r="S2714" s="232">
        <v>0</v>
      </c>
      <c r="T2714" s="232">
        <v>0</v>
      </c>
      <c r="U2714" s="232">
        <v>0</v>
      </c>
      <c r="V2714" s="232">
        <v>0</v>
      </c>
      <c r="W2714" s="232">
        <v>0</v>
      </c>
      <c r="X2714" s="232">
        <v>0</v>
      </c>
      <c r="Y2714" s="232">
        <v>0</v>
      </c>
      <c r="Z2714" s="233">
        <v>45991</v>
      </c>
      <c r="AA2714" s="234">
        <v>4.8</v>
      </c>
      <c r="AB2714" s="232">
        <v>2987.28</v>
      </c>
    </row>
    <row r="2715" spans="1:28" x14ac:dyDescent="0.25">
      <c r="A2715" s="16" t="s">
        <v>1059</v>
      </c>
      <c r="B2715" s="16" t="s">
        <v>2893</v>
      </c>
      <c r="C2715" s="16" t="s">
        <v>1330</v>
      </c>
      <c r="D2715" s="16" t="s">
        <v>1331</v>
      </c>
      <c r="F2715" s="16" t="s">
        <v>8138</v>
      </c>
      <c r="G2715" s="16" t="s">
        <v>8139</v>
      </c>
      <c r="H2715" s="241">
        <v>51.6</v>
      </c>
      <c r="I2715" s="241">
        <v>0</v>
      </c>
      <c r="J2715" s="241">
        <v>0</v>
      </c>
      <c r="K2715" s="241">
        <v>0</v>
      </c>
      <c r="L2715" s="241">
        <v>0</v>
      </c>
      <c r="M2715" s="241">
        <v>0</v>
      </c>
      <c r="N2715" s="241">
        <v>0</v>
      </c>
      <c r="O2715" s="241">
        <v>0</v>
      </c>
      <c r="P2715" s="241">
        <v>0</v>
      </c>
      <c r="Q2715" s="232">
        <v>22613.16</v>
      </c>
      <c r="R2715" s="232">
        <v>0</v>
      </c>
      <c r="S2715" s="232">
        <v>0</v>
      </c>
      <c r="T2715" s="232">
        <v>0</v>
      </c>
      <c r="U2715" s="232">
        <v>0</v>
      </c>
      <c r="V2715" s="232">
        <v>0</v>
      </c>
      <c r="W2715" s="232">
        <v>0</v>
      </c>
      <c r="X2715" s="232">
        <v>0</v>
      </c>
      <c r="Y2715" s="232">
        <v>0</v>
      </c>
      <c r="Z2715" s="233">
        <v>45991</v>
      </c>
      <c r="AA2715" s="234">
        <v>51.6</v>
      </c>
      <c r="AB2715" s="232">
        <v>22613.16</v>
      </c>
    </row>
    <row r="2716" spans="1:28" x14ac:dyDescent="0.25">
      <c r="A2716" s="16" t="s">
        <v>1059</v>
      </c>
      <c r="B2716" s="16" t="s">
        <v>2893</v>
      </c>
      <c r="C2716" s="16" t="s">
        <v>1327</v>
      </c>
      <c r="D2716" s="16" t="s">
        <v>1328</v>
      </c>
      <c r="F2716" s="16" t="s">
        <v>8138</v>
      </c>
      <c r="G2716" s="16" t="s">
        <v>8139</v>
      </c>
      <c r="H2716" s="241">
        <v>8</v>
      </c>
      <c r="I2716" s="241">
        <v>0</v>
      </c>
      <c r="J2716" s="241">
        <v>0</v>
      </c>
      <c r="K2716" s="241">
        <v>0</v>
      </c>
      <c r="L2716" s="241">
        <v>0</v>
      </c>
      <c r="M2716" s="241">
        <v>0</v>
      </c>
      <c r="N2716" s="241">
        <v>0</v>
      </c>
      <c r="O2716" s="241">
        <v>0</v>
      </c>
      <c r="P2716" s="241">
        <v>0</v>
      </c>
      <c r="Q2716" s="232">
        <v>2962.4</v>
      </c>
      <c r="R2716" s="232">
        <v>0</v>
      </c>
      <c r="S2716" s="232">
        <v>0</v>
      </c>
      <c r="T2716" s="232">
        <v>0</v>
      </c>
      <c r="U2716" s="232">
        <v>0</v>
      </c>
      <c r="V2716" s="232">
        <v>0</v>
      </c>
      <c r="W2716" s="232">
        <v>0</v>
      </c>
      <c r="X2716" s="232">
        <v>0</v>
      </c>
      <c r="Y2716" s="232">
        <v>0</v>
      </c>
      <c r="Z2716" s="233">
        <v>45991</v>
      </c>
      <c r="AA2716" s="234">
        <v>8</v>
      </c>
      <c r="AB2716" s="232">
        <v>2962.4</v>
      </c>
    </row>
    <row r="2717" spans="1:28" x14ac:dyDescent="0.25">
      <c r="A2717" s="16" t="s">
        <v>1059</v>
      </c>
      <c r="B2717" s="16" t="s">
        <v>2893</v>
      </c>
      <c r="C2717" s="16" t="s">
        <v>1325</v>
      </c>
      <c r="D2717" s="16" t="s">
        <v>1326</v>
      </c>
      <c r="F2717" s="16" t="s">
        <v>8211</v>
      </c>
      <c r="G2717" s="16" t="s">
        <v>8435</v>
      </c>
      <c r="H2717" s="231">
        <v>114.913</v>
      </c>
      <c r="I2717" s="231">
        <v>0</v>
      </c>
      <c r="J2717" s="231">
        <v>0</v>
      </c>
      <c r="K2717" s="231">
        <v>0</v>
      </c>
      <c r="L2717" s="231">
        <v>0</v>
      </c>
      <c r="M2717" s="231">
        <v>0</v>
      </c>
      <c r="N2717" s="231">
        <v>0</v>
      </c>
      <c r="O2717" s="231">
        <v>0</v>
      </c>
      <c r="P2717" s="231">
        <v>0</v>
      </c>
      <c r="Q2717" s="232">
        <v>35929.82</v>
      </c>
      <c r="R2717" s="232">
        <v>0</v>
      </c>
      <c r="S2717" s="232">
        <v>0</v>
      </c>
      <c r="T2717" s="232">
        <v>0</v>
      </c>
      <c r="U2717" s="232">
        <v>0</v>
      </c>
      <c r="V2717" s="232">
        <v>0</v>
      </c>
      <c r="W2717" s="232">
        <v>0</v>
      </c>
      <c r="X2717" s="232">
        <v>0</v>
      </c>
      <c r="Y2717" s="232">
        <v>0</v>
      </c>
      <c r="Z2717" s="233">
        <v>45991</v>
      </c>
      <c r="AA2717" s="234">
        <v>114.913</v>
      </c>
      <c r="AB2717" s="232">
        <v>35929.82</v>
      </c>
    </row>
    <row r="2718" spans="1:28" x14ac:dyDescent="0.25">
      <c r="A2718" s="16" t="s">
        <v>1059</v>
      </c>
      <c r="B2718" s="16" t="s">
        <v>2893</v>
      </c>
      <c r="C2718" s="16" t="s">
        <v>1319</v>
      </c>
      <c r="D2718" s="16" t="s">
        <v>1320</v>
      </c>
      <c r="F2718" s="16" t="s">
        <v>8138</v>
      </c>
      <c r="G2718" s="16" t="s">
        <v>8139</v>
      </c>
      <c r="H2718" s="241">
        <v>39</v>
      </c>
      <c r="I2718" s="241">
        <v>0</v>
      </c>
      <c r="J2718" s="241">
        <v>0</v>
      </c>
      <c r="K2718" s="241">
        <v>0</v>
      </c>
      <c r="L2718" s="241">
        <v>0</v>
      </c>
      <c r="M2718" s="241">
        <v>0</v>
      </c>
      <c r="N2718" s="241">
        <v>0</v>
      </c>
      <c r="O2718" s="241">
        <v>0</v>
      </c>
      <c r="P2718" s="241">
        <v>0</v>
      </c>
      <c r="Q2718" s="232">
        <v>14933.88</v>
      </c>
      <c r="R2718" s="232">
        <v>0</v>
      </c>
      <c r="S2718" s="232">
        <v>0</v>
      </c>
      <c r="T2718" s="232">
        <v>0</v>
      </c>
      <c r="U2718" s="232">
        <v>0</v>
      </c>
      <c r="V2718" s="232">
        <v>0</v>
      </c>
      <c r="W2718" s="232">
        <v>0</v>
      </c>
      <c r="X2718" s="232">
        <v>0</v>
      </c>
      <c r="Y2718" s="232">
        <v>0</v>
      </c>
      <c r="Z2718" s="233">
        <v>45991</v>
      </c>
      <c r="AA2718" s="234">
        <v>39</v>
      </c>
      <c r="AB2718" s="232">
        <v>14933.88</v>
      </c>
    </row>
    <row r="2719" spans="1:28" x14ac:dyDescent="0.25">
      <c r="A2719" s="16" t="s">
        <v>1059</v>
      </c>
      <c r="B2719" s="16" t="s">
        <v>2893</v>
      </c>
      <c r="C2719" s="16" t="s">
        <v>1313</v>
      </c>
      <c r="D2719" s="16" t="s">
        <v>1314</v>
      </c>
      <c r="F2719" s="16" t="s">
        <v>8138</v>
      </c>
      <c r="G2719" s="16" t="s">
        <v>8139</v>
      </c>
      <c r="H2719" s="241">
        <v>6</v>
      </c>
      <c r="I2719" s="241">
        <v>0</v>
      </c>
      <c r="J2719" s="241">
        <v>0</v>
      </c>
      <c r="K2719" s="241">
        <v>0</v>
      </c>
      <c r="L2719" s="241">
        <v>0</v>
      </c>
      <c r="M2719" s="241">
        <v>0</v>
      </c>
      <c r="N2719" s="241">
        <v>0</v>
      </c>
      <c r="O2719" s="241">
        <v>0</v>
      </c>
      <c r="P2719" s="241">
        <v>0</v>
      </c>
      <c r="Q2719" s="232">
        <v>2344.92</v>
      </c>
      <c r="R2719" s="232">
        <v>0</v>
      </c>
      <c r="S2719" s="232">
        <v>0</v>
      </c>
      <c r="T2719" s="232">
        <v>0</v>
      </c>
      <c r="U2719" s="232">
        <v>0</v>
      </c>
      <c r="V2719" s="232">
        <v>0</v>
      </c>
      <c r="W2719" s="232">
        <v>0</v>
      </c>
      <c r="X2719" s="232">
        <v>0</v>
      </c>
      <c r="Y2719" s="232">
        <v>0</v>
      </c>
      <c r="Z2719" s="233">
        <v>45991</v>
      </c>
      <c r="AA2719" s="234">
        <v>6</v>
      </c>
      <c r="AB2719" s="232">
        <v>2344.92</v>
      </c>
    </row>
    <row r="2720" spans="1:28" x14ac:dyDescent="0.25">
      <c r="A2720" s="16" t="s">
        <v>1059</v>
      </c>
      <c r="B2720" s="16" t="s">
        <v>2893</v>
      </c>
      <c r="C2720" s="16" t="s">
        <v>1310</v>
      </c>
      <c r="D2720" s="16" t="s">
        <v>1311</v>
      </c>
      <c r="F2720" s="16" t="s">
        <v>8213</v>
      </c>
      <c r="G2720" s="16" t="s">
        <v>8436</v>
      </c>
      <c r="H2720" s="241">
        <v>2.544</v>
      </c>
      <c r="I2720" s="241">
        <v>0</v>
      </c>
      <c r="J2720" s="241">
        <v>0</v>
      </c>
      <c r="K2720" s="241">
        <v>0</v>
      </c>
      <c r="L2720" s="241">
        <v>0</v>
      </c>
      <c r="M2720" s="241">
        <v>0</v>
      </c>
      <c r="N2720" s="241">
        <v>0</v>
      </c>
      <c r="O2720" s="241">
        <v>0</v>
      </c>
      <c r="P2720" s="241">
        <v>0</v>
      </c>
      <c r="Q2720" s="232">
        <v>827.51</v>
      </c>
      <c r="R2720" s="232">
        <v>0</v>
      </c>
      <c r="S2720" s="232">
        <v>0</v>
      </c>
      <c r="T2720" s="232">
        <v>0</v>
      </c>
      <c r="U2720" s="232">
        <v>0</v>
      </c>
      <c r="V2720" s="232">
        <v>0</v>
      </c>
      <c r="W2720" s="232">
        <v>0</v>
      </c>
      <c r="X2720" s="232">
        <v>0</v>
      </c>
      <c r="Y2720" s="232">
        <v>0</v>
      </c>
      <c r="Z2720" s="233">
        <v>45991</v>
      </c>
      <c r="AA2720" s="234">
        <v>2.544</v>
      </c>
      <c r="AB2720" s="232">
        <v>827.51</v>
      </c>
    </row>
    <row r="2721" spans="1:28" x14ac:dyDescent="0.25">
      <c r="A2721" s="16" t="s">
        <v>1059</v>
      </c>
      <c r="B2721" s="16" t="s">
        <v>2893</v>
      </c>
      <c r="C2721" s="16" t="s">
        <v>1307</v>
      </c>
      <c r="D2721" s="16" t="s">
        <v>1308</v>
      </c>
      <c r="F2721" s="16" t="s">
        <v>8138</v>
      </c>
      <c r="G2721" s="16" t="s">
        <v>8139</v>
      </c>
      <c r="H2721" s="241">
        <v>8</v>
      </c>
      <c r="I2721" s="241">
        <v>0</v>
      </c>
      <c r="J2721" s="241">
        <v>0</v>
      </c>
      <c r="K2721" s="241">
        <v>0</v>
      </c>
      <c r="L2721" s="241">
        <v>0</v>
      </c>
      <c r="M2721" s="241">
        <v>0</v>
      </c>
      <c r="N2721" s="241">
        <v>0</v>
      </c>
      <c r="O2721" s="241">
        <v>0</v>
      </c>
      <c r="P2721" s="241">
        <v>0</v>
      </c>
      <c r="Q2721" s="232">
        <v>3318.4</v>
      </c>
      <c r="R2721" s="232">
        <v>0</v>
      </c>
      <c r="S2721" s="232">
        <v>0</v>
      </c>
      <c r="T2721" s="232">
        <v>0</v>
      </c>
      <c r="U2721" s="232">
        <v>0</v>
      </c>
      <c r="V2721" s="232">
        <v>0</v>
      </c>
      <c r="W2721" s="232">
        <v>0</v>
      </c>
      <c r="X2721" s="232">
        <v>0</v>
      </c>
      <c r="Y2721" s="232">
        <v>0</v>
      </c>
      <c r="Z2721" s="233">
        <v>45991</v>
      </c>
      <c r="AA2721" s="234">
        <v>8</v>
      </c>
      <c r="AB2721" s="232">
        <v>3318.4</v>
      </c>
    </row>
    <row r="2722" spans="1:28" x14ac:dyDescent="0.25">
      <c r="A2722" s="16" t="s">
        <v>1059</v>
      </c>
      <c r="B2722" s="16" t="s">
        <v>2893</v>
      </c>
      <c r="C2722" s="16" t="s">
        <v>1304</v>
      </c>
      <c r="D2722" s="16" t="s">
        <v>1305</v>
      </c>
      <c r="F2722" s="16" t="s">
        <v>8138</v>
      </c>
      <c r="G2722" s="16" t="s">
        <v>8139</v>
      </c>
      <c r="H2722" s="241">
        <v>45</v>
      </c>
      <c r="I2722" s="241">
        <v>0</v>
      </c>
      <c r="J2722" s="241">
        <v>0</v>
      </c>
      <c r="K2722" s="241">
        <v>0</v>
      </c>
      <c r="L2722" s="241">
        <v>0</v>
      </c>
      <c r="M2722" s="241">
        <v>0</v>
      </c>
      <c r="N2722" s="241">
        <v>0</v>
      </c>
      <c r="O2722" s="241">
        <v>0</v>
      </c>
      <c r="P2722" s="241">
        <v>0</v>
      </c>
      <c r="Q2722" s="232">
        <v>18720.900000000001</v>
      </c>
      <c r="R2722" s="232">
        <v>0</v>
      </c>
      <c r="S2722" s="232">
        <v>0</v>
      </c>
      <c r="T2722" s="232">
        <v>0</v>
      </c>
      <c r="U2722" s="232">
        <v>0</v>
      </c>
      <c r="V2722" s="232">
        <v>0</v>
      </c>
      <c r="W2722" s="232">
        <v>0</v>
      </c>
      <c r="X2722" s="232">
        <v>0</v>
      </c>
      <c r="Y2722" s="232">
        <v>0</v>
      </c>
      <c r="Z2722" s="233">
        <v>45991</v>
      </c>
      <c r="AA2722" s="234">
        <v>45</v>
      </c>
      <c r="AB2722" s="232">
        <v>18720.900000000001</v>
      </c>
    </row>
    <row r="2723" spans="1:28" x14ac:dyDescent="0.25">
      <c r="A2723" s="16" t="s">
        <v>1059</v>
      </c>
      <c r="B2723" s="16" t="s">
        <v>2893</v>
      </c>
      <c r="C2723" s="16" t="s">
        <v>1301</v>
      </c>
      <c r="D2723" s="16" t="s">
        <v>1302</v>
      </c>
      <c r="F2723" s="16" t="s">
        <v>8138</v>
      </c>
      <c r="G2723" s="16" t="s">
        <v>8139</v>
      </c>
      <c r="H2723" s="241">
        <v>28.8</v>
      </c>
      <c r="I2723" s="241">
        <v>0</v>
      </c>
      <c r="J2723" s="241">
        <v>0</v>
      </c>
      <c r="K2723" s="241">
        <v>0</v>
      </c>
      <c r="L2723" s="241">
        <v>0</v>
      </c>
      <c r="M2723" s="241">
        <v>0</v>
      </c>
      <c r="N2723" s="241">
        <v>0</v>
      </c>
      <c r="O2723" s="241">
        <v>0</v>
      </c>
      <c r="P2723" s="241">
        <v>0</v>
      </c>
      <c r="Q2723" s="232">
        <v>12351.46</v>
      </c>
      <c r="R2723" s="232">
        <v>0</v>
      </c>
      <c r="S2723" s="232">
        <v>0</v>
      </c>
      <c r="T2723" s="232">
        <v>0</v>
      </c>
      <c r="U2723" s="232">
        <v>0</v>
      </c>
      <c r="V2723" s="232">
        <v>0</v>
      </c>
      <c r="W2723" s="232">
        <v>0</v>
      </c>
      <c r="X2723" s="232">
        <v>0</v>
      </c>
      <c r="Y2723" s="232">
        <v>0</v>
      </c>
      <c r="Z2723" s="233">
        <v>45991</v>
      </c>
      <c r="AA2723" s="234">
        <v>28.8</v>
      </c>
      <c r="AB2723" s="232">
        <v>12351.46</v>
      </c>
    </row>
    <row r="2724" spans="1:28" x14ac:dyDescent="0.25">
      <c r="A2724" s="16" t="s">
        <v>1059</v>
      </c>
      <c r="B2724" s="16" t="s">
        <v>2893</v>
      </c>
      <c r="C2724" s="16" t="s">
        <v>1297</v>
      </c>
      <c r="D2724" s="16" t="s">
        <v>1298</v>
      </c>
      <c r="F2724" s="16" t="s">
        <v>8215</v>
      </c>
      <c r="G2724" s="16" t="s">
        <v>8437</v>
      </c>
      <c r="H2724" s="241">
        <v>152.452</v>
      </c>
      <c r="I2724" s="241">
        <v>0</v>
      </c>
      <c r="J2724" s="241">
        <v>0</v>
      </c>
      <c r="K2724" s="241">
        <v>0</v>
      </c>
      <c r="L2724" s="241">
        <v>0</v>
      </c>
      <c r="M2724" s="241">
        <v>0</v>
      </c>
      <c r="N2724" s="241">
        <v>0</v>
      </c>
      <c r="O2724" s="241">
        <v>0</v>
      </c>
      <c r="P2724" s="241">
        <v>0</v>
      </c>
      <c r="Q2724" s="232">
        <v>54477.18</v>
      </c>
      <c r="R2724" s="232">
        <v>0</v>
      </c>
      <c r="S2724" s="232">
        <v>0</v>
      </c>
      <c r="T2724" s="232">
        <v>0</v>
      </c>
      <c r="U2724" s="232">
        <v>0</v>
      </c>
      <c r="V2724" s="232">
        <v>0</v>
      </c>
      <c r="W2724" s="232">
        <v>0</v>
      </c>
      <c r="X2724" s="232">
        <v>0</v>
      </c>
      <c r="Y2724" s="232">
        <v>0</v>
      </c>
      <c r="Z2724" s="233">
        <v>45991</v>
      </c>
      <c r="AA2724" s="234">
        <v>152.452</v>
      </c>
      <c r="AB2724" s="232">
        <v>54477.18</v>
      </c>
    </row>
    <row r="2725" spans="1:28" x14ac:dyDescent="0.25">
      <c r="A2725" s="16" t="s">
        <v>1059</v>
      </c>
      <c r="B2725" s="16" t="s">
        <v>2893</v>
      </c>
      <c r="C2725" s="16" t="s">
        <v>1294</v>
      </c>
      <c r="D2725" s="16" t="s">
        <v>1295</v>
      </c>
      <c r="F2725" s="16" t="s">
        <v>8138</v>
      </c>
      <c r="G2725" s="16" t="s">
        <v>8139</v>
      </c>
      <c r="H2725" s="241">
        <v>10</v>
      </c>
      <c r="I2725" s="241">
        <v>0</v>
      </c>
      <c r="J2725" s="241">
        <v>0</v>
      </c>
      <c r="K2725" s="241">
        <v>0</v>
      </c>
      <c r="L2725" s="241">
        <v>0</v>
      </c>
      <c r="M2725" s="241">
        <v>0</v>
      </c>
      <c r="N2725" s="241">
        <v>0</v>
      </c>
      <c r="O2725" s="241">
        <v>0</v>
      </c>
      <c r="P2725" s="241">
        <v>0</v>
      </c>
      <c r="Q2725" s="232">
        <v>6678.4</v>
      </c>
      <c r="R2725" s="232">
        <v>0</v>
      </c>
      <c r="S2725" s="232">
        <v>0</v>
      </c>
      <c r="T2725" s="232">
        <v>0</v>
      </c>
      <c r="U2725" s="232">
        <v>0</v>
      </c>
      <c r="V2725" s="232">
        <v>0</v>
      </c>
      <c r="W2725" s="232">
        <v>0</v>
      </c>
      <c r="X2725" s="232">
        <v>0</v>
      </c>
      <c r="Y2725" s="232">
        <v>0</v>
      </c>
      <c r="Z2725" s="233">
        <v>45991</v>
      </c>
      <c r="AA2725" s="234">
        <v>10</v>
      </c>
      <c r="AB2725" s="232">
        <v>6678.4</v>
      </c>
    </row>
    <row r="2726" spans="1:28" x14ac:dyDescent="0.25">
      <c r="A2726" s="16" t="s">
        <v>1059</v>
      </c>
      <c r="B2726" s="16" t="s">
        <v>2893</v>
      </c>
      <c r="C2726" s="16" t="s">
        <v>1289</v>
      </c>
      <c r="D2726" s="16" t="s">
        <v>1290</v>
      </c>
      <c r="F2726" s="16" t="s">
        <v>8138</v>
      </c>
      <c r="G2726" s="16" t="s">
        <v>8139</v>
      </c>
      <c r="H2726" s="241">
        <v>9.52</v>
      </c>
      <c r="I2726" s="241">
        <v>0</v>
      </c>
      <c r="J2726" s="241">
        <v>0</v>
      </c>
      <c r="K2726" s="241">
        <v>0</v>
      </c>
      <c r="L2726" s="241">
        <v>0</v>
      </c>
      <c r="M2726" s="241">
        <v>0</v>
      </c>
      <c r="N2726" s="241">
        <v>0</v>
      </c>
      <c r="O2726" s="241">
        <v>0</v>
      </c>
      <c r="P2726" s="241">
        <v>0</v>
      </c>
      <c r="Q2726" s="232">
        <v>6440.85</v>
      </c>
      <c r="R2726" s="232">
        <v>0</v>
      </c>
      <c r="S2726" s="232">
        <v>0</v>
      </c>
      <c r="T2726" s="232">
        <v>0</v>
      </c>
      <c r="U2726" s="232">
        <v>0</v>
      </c>
      <c r="V2726" s="232">
        <v>0</v>
      </c>
      <c r="W2726" s="232">
        <v>0</v>
      </c>
      <c r="X2726" s="232">
        <v>0</v>
      </c>
      <c r="Y2726" s="232">
        <v>0</v>
      </c>
      <c r="Z2726" s="233">
        <v>45991</v>
      </c>
      <c r="AA2726" s="234">
        <v>9.52</v>
      </c>
      <c r="AB2726" s="232">
        <v>6440.85</v>
      </c>
    </row>
    <row r="2727" spans="1:28" x14ac:dyDescent="0.25">
      <c r="A2727" s="16" t="s">
        <v>1059</v>
      </c>
      <c r="B2727" s="16" t="s">
        <v>2893</v>
      </c>
      <c r="C2727" s="16" t="s">
        <v>1281</v>
      </c>
      <c r="D2727" s="16" t="s">
        <v>1282</v>
      </c>
      <c r="F2727" s="16" t="s">
        <v>8138</v>
      </c>
      <c r="G2727" s="16" t="s">
        <v>8139</v>
      </c>
      <c r="H2727" s="241">
        <v>4.8</v>
      </c>
      <c r="I2727" s="241">
        <v>0</v>
      </c>
      <c r="J2727" s="241">
        <v>0</v>
      </c>
      <c r="K2727" s="241">
        <v>0</v>
      </c>
      <c r="L2727" s="241">
        <v>0</v>
      </c>
      <c r="M2727" s="241">
        <v>0</v>
      </c>
      <c r="N2727" s="241">
        <v>0</v>
      </c>
      <c r="O2727" s="241">
        <v>0</v>
      </c>
      <c r="P2727" s="241">
        <v>0</v>
      </c>
      <c r="Q2727" s="232">
        <v>1656.72</v>
      </c>
      <c r="R2727" s="232">
        <v>0</v>
      </c>
      <c r="S2727" s="232">
        <v>0</v>
      </c>
      <c r="T2727" s="232">
        <v>0</v>
      </c>
      <c r="U2727" s="232">
        <v>0</v>
      </c>
      <c r="V2727" s="232">
        <v>0</v>
      </c>
      <c r="W2727" s="232">
        <v>0</v>
      </c>
      <c r="X2727" s="232">
        <v>0</v>
      </c>
      <c r="Y2727" s="232">
        <v>0</v>
      </c>
      <c r="Z2727" s="233">
        <v>45991</v>
      </c>
      <c r="AA2727" s="234">
        <v>4.8</v>
      </c>
      <c r="AB2727" s="232">
        <v>1656.72</v>
      </c>
    </row>
    <row r="2728" spans="1:28" x14ac:dyDescent="0.25">
      <c r="A2728" s="16" t="s">
        <v>1059</v>
      </c>
      <c r="B2728" s="16" t="s">
        <v>2893</v>
      </c>
      <c r="C2728" s="16" t="s">
        <v>1276</v>
      </c>
      <c r="D2728" s="16" t="s">
        <v>1277</v>
      </c>
      <c r="F2728" s="16" t="s">
        <v>8290</v>
      </c>
      <c r="G2728" s="16" t="s">
        <v>8438</v>
      </c>
      <c r="H2728" s="241">
        <v>312.77199999999999</v>
      </c>
      <c r="I2728" s="241">
        <v>0</v>
      </c>
      <c r="J2728" s="241">
        <v>0</v>
      </c>
      <c r="K2728" s="241">
        <v>0</v>
      </c>
      <c r="L2728" s="241">
        <v>0</v>
      </c>
      <c r="M2728" s="241">
        <v>0</v>
      </c>
      <c r="N2728" s="241">
        <v>0</v>
      </c>
      <c r="O2728" s="241">
        <v>0</v>
      </c>
      <c r="P2728" s="241">
        <v>0</v>
      </c>
      <c r="Q2728" s="232">
        <v>102739.35</v>
      </c>
      <c r="R2728" s="232">
        <v>0</v>
      </c>
      <c r="S2728" s="232">
        <v>0</v>
      </c>
      <c r="T2728" s="232">
        <v>0</v>
      </c>
      <c r="U2728" s="232">
        <v>0</v>
      </c>
      <c r="V2728" s="232">
        <v>0</v>
      </c>
      <c r="W2728" s="232">
        <v>0</v>
      </c>
      <c r="X2728" s="232">
        <v>0</v>
      </c>
      <c r="Y2728" s="232">
        <v>0</v>
      </c>
      <c r="Z2728" s="233">
        <v>45991</v>
      </c>
      <c r="AA2728" s="234">
        <v>312.77199999999999</v>
      </c>
      <c r="AB2728" s="232">
        <v>102739.35</v>
      </c>
    </row>
    <row r="2729" spans="1:28" x14ac:dyDescent="0.25">
      <c r="A2729" s="16" t="s">
        <v>1059</v>
      </c>
      <c r="B2729" s="16" t="s">
        <v>2893</v>
      </c>
      <c r="C2729" s="16" t="s">
        <v>1273</v>
      </c>
      <c r="D2729" s="16" t="s">
        <v>1274</v>
      </c>
      <c r="F2729" s="16" t="s">
        <v>8138</v>
      </c>
      <c r="G2729" s="16" t="s">
        <v>8139</v>
      </c>
      <c r="H2729" s="241">
        <v>20</v>
      </c>
      <c r="I2729" s="241">
        <v>0</v>
      </c>
      <c r="J2729" s="241">
        <v>0</v>
      </c>
      <c r="K2729" s="241">
        <v>0</v>
      </c>
      <c r="L2729" s="241">
        <v>0</v>
      </c>
      <c r="M2729" s="241">
        <v>0</v>
      </c>
      <c r="N2729" s="241">
        <v>0</v>
      </c>
      <c r="O2729" s="241">
        <v>0</v>
      </c>
      <c r="P2729" s="241">
        <v>0</v>
      </c>
      <c r="Q2729" s="232">
        <v>7433.41</v>
      </c>
      <c r="R2729" s="232">
        <v>0</v>
      </c>
      <c r="S2729" s="232">
        <v>0</v>
      </c>
      <c r="T2729" s="232">
        <v>0</v>
      </c>
      <c r="U2729" s="232">
        <v>0</v>
      </c>
      <c r="V2729" s="232">
        <v>0</v>
      </c>
      <c r="W2729" s="232">
        <v>0</v>
      </c>
      <c r="X2729" s="232">
        <v>0</v>
      </c>
      <c r="Y2729" s="232">
        <v>0</v>
      </c>
      <c r="Z2729" s="233">
        <v>45991</v>
      </c>
      <c r="AA2729" s="234">
        <v>20</v>
      </c>
      <c r="AB2729" s="232">
        <v>7433.41</v>
      </c>
    </row>
    <row r="2730" spans="1:28" x14ac:dyDescent="0.25">
      <c r="A2730" s="16" t="s">
        <v>1059</v>
      </c>
      <c r="B2730" s="16" t="s">
        <v>2893</v>
      </c>
      <c r="C2730" s="16" t="s">
        <v>1261</v>
      </c>
      <c r="D2730" s="16" t="s">
        <v>1262</v>
      </c>
      <c r="F2730" s="16" t="s">
        <v>8138</v>
      </c>
      <c r="G2730" s="16" t="s">
        <v>8139</v>
      </c>
      <c r="H2730" s="241">
        <v>44.4</v>
      </c>
      <c r="I2730" s="241">
        <v>0</v>
      </c>
      <c r="J2730" s="241">
        <v>0</v>
      </c>
      <c r="K2730" s="241">
        <v>0</v>
      </c>
      <c r="L2730" s="241">
        <v>0</v>
      </c>
      <c r="M2730" s="241">
        <v>0</v>
      </c>
      <c r="N2730" s="241">
        <v>0</v>
      </c>
      <c r="O2730" s="241">
        <v>0</v>
      </c>
      <c r="P2730" s="241">
        <v>0</v>
      </c>
      <c r="Q2730" s="232">
        <v>19449.45</v>
      </c>
      <c r="R2730" s="232">
        <v>0</v>
      </c>
      <c r="S2730" s="232">
        <v>0</v>
      </c>
      <c r="T2730" s="232">
        <v>0</v>
      </c>
      <c r="U2730" s="232">
        <v>0</v>
      </c>
      <c r="V2730" s="232">
        <v>0</v>
      </c>
      <c r="W2730" s="232">
        <v>0</v>
      </c>
      <c r="X2730" s="232">
        <v>0</v>
      </c>
      <c r="Y2730" s="232">
        <v>0</v>
      </c>
      <c r="Z2730" s="233">
        <v>45991</v>
      </c>
      <c r="AA2730" s="234">
        <v>44.4</v>
      </c>
      <c r="AB2730" s="232">
        <v>19449.45</v>
      </c>
    </row>
    <row r="2731" spans="1:28" x14ac:dyDescent="0.25">
      <c r="A2731" s="16" t="s">
        <v>1059</v>
      </c>
      <c r="B2731" s="16" t="s">
        <v>2893</v>
      </c>
      <c r="C2731" s="16" t="s">
        <v>1252</v>
      </c>
      <c r="D2731" s="16" t="s">
        <v>1253</v>
      </c>
      <c r="F2731" s="16" t="s">
        <v>8138</v>
      </c>
      <c r="G2731" s="16" t="s">
        <v>8139</v>
      </c>
      <c r="H2731" s="241">
        <v>55</v>
      </c>
      <c r="I2731" s="241">
        <v>0</v>
      </c>
      <c r="J2731" s="241">
        <v>0</v>
      </c>
      <c r="K2731" s="241">
        <v>0</v>
      </c>
      <c r="L2731" s="241">
        <v>0</v>
      </c>
      <c r="M2731" s="241">
        <v>0</v>
      </c>
      <c r="N2731" s="241">
        <v>0</v>
      </c>
      <c r="O2731" s="241">
        <v>0</v>
      </c>
      <c r="P2731" s="241">
        <v>0</v>
      </c>
      <c r="Q2731" s="232">
        <v>20387.95</v>
      </c>
      <c r="R2731" s="232">
        <v>0</v>
      </c>
      <c r="S2731" s="232">
        <v>0</v>
      </c>
      <c r="T2731" s="232">
        <v>0</v>
      </c>
      <c r="U2731" s="232">
        <v>0</v>
      </c>
      <c r="V2731" s="232">
        <v>0</v>
      </c>
      <c r="W2731" s="232">
        <v>0</v>
      </c>
      <c r="X2731" s="232">
        <v>0</v>
      </c>
      <c r="Y2731" s="232">
        <v>0</v>
      </c>
      <c r="Z2731" s="233">
        <v>45991</v>
      </c>
      <c r="AA2731" s="234">
        <v>55</v>
      </c>
      <c r="AB2731" s="232">
        <v>20387.95</v>
      </c>
    </row>
    <row r="2732" spans="1:28" x14ac:dyDescent="0.25">
      <c r="A2732" s="16" t="s">
        <v>1059</v>
      </c>
      <c r="B2732" s="16" t="s">
        <v>2893</v>
      </c>
      <c r="C2732" s="16" t="s">
        <v>1554</v>
      </c>
      <c r="D2732" s="16" t="s">
        <v>8439</v>
      </c>
      <c r="F2732" s="16" t="s">
        <v>8397</v>
      </c>
      <c r="G2732" s="16" t="s">
        <v>8440</v>
      </c>
      <c r="H2732" s="241">
        <v>24.312000000000001</v>
      </c>
      <c r="I2732" s="241">
        <v>0</v>
      </c>
      <c r="J2732" s="241">
        <v>0</v>
      </c>
      <c r="K2732" s="241">
        <v>0</v>
      </c>
      <c r="L2732" s="241">
        <v>0</v>
      </c>
      <c r="M2732" s="241">
        <v>0</v>
      </c>
      <c r="N2732" s="241">
        <v>0</v>
      </c>
      <c r="O2732" s="241">
        <v>0</v>
      </c>
      <c r="P2732" s="241">
        <v>0</v>
      </c>
      <c r="Q2732" s="232">
        <v>8502.39</v>
      </c>
      <c r="R2732" s="232">
        <v>0</v>
      </c>
      <c r="S2732" s="232">
        <v>0</v>
      </c>
      <c r="T2732" s="232">
        <v>0</v>
      </c>
      <c r="U2732" s="232">
        <v>0</v>
      </c>
      <c r="V2732" s="232">
        <v>0</v>
      </c>
      <c r="W2732" s="232">
        <v>0</v>
      </c>
      <c r="X2732" s="232">
        <v>0</v>
      </c>
      <c r="Y2732" s="232">
        <v>0</v>
      </c>
      <c r="Z2732" s="233">
        <v>45991</v>
      </c>
      <c r="AA2732" s="234">
        <v>24.312000000000001</v>
      </c>
      <c r="AB2732" s="232">
        <v>8502.39</v>
      </c>
    </row>
    <row r="2733" spans="1:28" x14ac:dyDescent="0.25">
      <c r="A2733" s="16" t="s">
        <v>873</v>
      </c>
      <c r="B2733" s="16" t="s">
        <v>3474</v>
      </c>
      <c r="C2733" s="16" t="s">
        <v>214</v>
      </c>
      <c r="D2733" s="16" t="s">
        <v>215</v>
      </c>
      <c r="F2733" s="16" t="s">
        <v>8197</v>
      </c>
      <c r="G2733" s="16" t="s">
        <v>8441</v>
      </c>
      <c r="H2733" s="241">
        <v>553.18200000000002</v>
      </c>
      <c r="I2733" s="241">
        <v>0</v>
      </c>
      <c r="J2733" s="241">
        <v>0</v>
      </c>
      <c r="K2733" s="241">
        <v>0</v>
      </c>
      <c r="L2733" s="241">
        <v>0</v>
      </c>
      <c r="M2733" s="241">
        <v>0</v>
      </c>
      <c r="N2733" s="241">
        <v>0</v>
      </c>
      <c r="O2733" s="241">
        <v>0</v>
      </c>
      <c r="P2733" s="241">
        <v>0</v>
      </c>
      <c r="Q2733" s="232">
        <v>33085.81</v>
      </c>
      <c r="R2733" s="232">
        <v>0</v>
      </c>
      <c r="S2733" s="232">
        <v>0</v>
      </c>
      <c r="T2733" s="232">
        <v>0</v>
      </c>
      <c r="U2733" s="232">
        <v>0</v>
      </c>
      <c r="V2733" s="232">
        <v>0</v>
      </c>
      <c r="W2733" s="232">
        <v>0</v>
      </c>
      <c r="X2733" s="232">
        <v>0</v>
      </c>
      <c r="Y2733" s="232">
        <v>0</v>
      </c>
      <c r="Z2733" s="233">
        <v>45991</v>
      </c>
      <c r="AA2733" s="234">
        <v>553.18200000000002</v>
      </c>
      <c r="AB2733" s="232">
        <v>33085.81</v>
      </c>
    </row>
    <row r="2734" spans="1:28" x14ac:dyDescent="0.25">
      <c r="A2734" s="16" t="s">
        <v>873</v>
      </c>
      <c r="B2734" s="16" t="s">
        <v>3474</v>
      </c>
      <c r="C2734" s="16" t="s">
        <v>214</v>
      </c>
      <c r="D2734" s="16" t="s">
        <v>215</v>
      </c>
      <c r="F2734" s="16" t="s">
        <v>8199</v>
      </c>
      <c r="G2734" s="16" t="s">
        <v>8289</v>
      </c>
      <c r="H2734" s="241">
        <v>492.24</v>
      </c>
      <c r="I2734" s="241">
        <v>0</v>
      </c>
      <c r="J2734" s="241">
        <v>0</v>
      </c>
      <c r="K2734" s="241">
        <v>0</v>
      </c>
      <c r="L2734" s="241">
        <v>0</v>
      </c>
      <c r="M2734" s="241">
        <v>0</v>
      </c>
      <c r="N2734" s="241">
        <v>0</v>
      </c>
      <c r="O2734" s="241">
        <v>0</v>
      </c>
      <c r="P2734" s="241">
        <v>0</v>
      </c>
      <c r="Q2734" s="232">
        <v>29440.87</v>
      </c>
      <c r="R2734" s="232">
        <v>0</v>
      </c>
      <c r="S2734" s="232">
        <v>0</v>
      </c>
      <c r="T2734" s="232">
        <v>0</v>
      </c>
      <c r="U2734" s="232">
        <v>0</v>
      </c>
      <c r="V2734" s="232">
        <v>0</v>
      </c>
      <c r="W2734" s="232">
        <v>0</v>
      </c>
      <c r="X2734" s="232">
        <v>0</v>
      </c>
      <c r="Y2734" s="232">
        <v>0</v>
      </c>
      <c r="Z2734" s="233">
        <v>45991</v>
      </c>
      <c r="AA2734" s="234">
        <v>492.24</v>
      </c>
      <c r="AB2734" s="232">
        <v>29440.87</v>
      </c>
    </row>
    <row r="2735" spans="1:28" x14ac:dyDescent="0.25">
      <c r="A2735" s="16" t="s">
        <v>873</v>
      </c>
      <c r="B2735" s="16" t="s">
        <v>3474</v>
      </c>
      <c r="C2735" s="16" t="s">
        <v>214</v>
      </c>
      <c r="D2735" s="16" t="s">
        <v>215</v>
      </c>
      <c r="F2735" s="16" t="s">
        <v>8397</v>
      </c>
      <c r="G2735" s="16" t="s">
        <v>8398</v>
      </c>
      <c r="H2735" s="241">
        <v>510.82</v>
      </c>
      <c r="I2735" s="241">
        <v>0</v>
      </c>
      <c r="J2735" s="241">
        <v>0</v>
      </c>
      <c r="K2735" s="241">
        <v>0</v>
      </c>
      <c r="L2735" s="241">
        <v>0</v>
      </c>
      <c r="M2735" s="241">
        <v>0</v>
      </c>
      <c r="N2735" s="241">
        <v>0</v>
      </c>
      <c r="O2735" s="241">
        <v>0</v>
      </c>
      <c r="P2735" s="241">
        <v>0</v>
      </c>
      <c r="Q2735" s="232">
        <v>30552.14</v>
      </c>
      <c r="R2735" s="232">
        <v>0</v>
      </c>
      <c r="S2735" s="232">
        <v>0</v>
      </c>
      <c r="T2735" s="232">
        <v>0</v>
      </c>
      <c r="U2735" s="232">
        <v>0</v>
      </c>
      <c r="V2735" s="232">
        <v>0</v>
      </c>
      <c r="W2735" s="232">
        <v>0</v>
      </c>
      <c r="X2735" s="232">
        <v>0</v>
      </c>
      <c r="Y2735" s="232">
        <v>0</v>
      </c>
      <c r="Z2735" s="233">
        <v>45991</v>
      </c>
      <c r="AA2735" s="234">
        <v>510.82</v>
      </c>
      <c r="AB2735" s="232">
        <v>30552.14</v>
      </c>
    </row>
    <row r="2736" spans="1:28" x14ac:dyDescent="0.25">
      <c r="A2736" s="16" t="s">
        <v>2253</v>
      </c>
      <c r="B2736" s="16" t="s">
        <v>3348</v>
      </c>
      <c r="C2736" s="16" t="s">
        <v>8442</v>
      </c>
      <c r="D2736" s="16" t="s">
        <v>8443</v>
      </c>
      <c r="F2736" s="16"/>
      <c r="G2736" s="16"/>
      <c r="H2736" s="241">
        <v>0</v>
      </c>
      <c r="I2736" s="241">
        <v>988.05</v>
      </c>
      <c r="J2736" s="241">
        <v>0</v>
      </c>
      <c r="K2736" s="241">
        <v>0</v>
      </c>
      <c r="L2736" s="241">
        <v>0</v>
      </c>
      <c r="M2736" s="241">
        <v>0</v>
      </c>
      <c r="N2736" s="241">
        <v>0</v>
      </c>
      <c r="O2736" s="241">
        <v>0</v>
      </c>
      <c r="P2736" s="241">
        <v>0</v>
      </c>
      <c r="Q2736" s="232">
        <v>0</v>
      </c>
      <c r="R2736" s="232">
        <v>22300.29</v>
      </c>
      <c r="S2736" s="232">
        <v>0</v>
      </c>
      <c r="T2736" s="232">
        <v>0</v>
      </c>
      <c r="U2736" s="232">
        <v>0</v>
      </c>
      <c r="V2736" s="232">
        <v>0</v>
      </c>
      <c r="W2736" s="232">
        <v>0</v>
      </c>
      <c r="X2736" s="232">
        <v>0</v>
      </c>
      <c r="Y2736" s="232">
        <v>0</v>
      </c>
      <c r="Z2736" s="233">
        <v>45991</v>
      </c>
      <c r="AA2736" s="234">
        <v>988.05</v>
      </c>
      <c r="AB2736" s="232">
        <v>22300.29</v>
      </c>
    </row>
    <row r="2737" spans="1:28" x14ac:dyDescent="0.25">
      <c r="A2737" s="16" t="s">
        <v>2253</v>
      </c>
      <c r="B2737" s="16" t="s">
        <v>3348</v>
      </c>
      <c r="C2737" s="16" t="s">
        <v>8442</v>
      </c>
      <c r="D2737" s="16" t="s">
        <v>8443</v>
      </c>
      <c r="F2737" s="16" t="s">
        <v>8278</v>
      </c>
      <c r="G2737" s="16" t="s">
        <v>8444</v>
      </c>
      <c r="H2737" s="241">
        <v>1456.502</v>
      </c>
      <c r="I2737" s="241">
        <v>0</v>
      </c>
      <c r="J2737" s="241">
        <v>0</v>
      </c>
      <c r="K2737" s="241">
        <v>0</v>
      </c>
      <c r="L2737" s="241">
        <v>0</v>
      </c>
      <c r="M2737" s="241">
        <v>0</v>
      </c>
      <c r="N2737" s="241">
        <v>0</v>
      </c>
      <c r="O2737" s="241">
        <v>0</v>
      </c>
      <c r="P2737" s="241">
        <v>0</v>
      </c>
      <c r="Q2737" s="232">
        <v>32873.25</v>
      </c>
      <c r="R2737" s="232">
        <v>0</v>
      </c>
      <c r="S2737" s="232">
        <v>0</v>
      </c>
      <c r="T2737" s="232">
        <v>0</v>
      </c>
      <c r="U2737" s="232">
        <v>0</v>
      </c>
      <c r="V2737" s="232">
        <v>0</v>
      </c>
      <c r="W2737" s="232">
        <v>0</v>
      </c>
      <c r="X2737" s="232">
        <v>0</v>
      </c>
      <c r="Y2737" s="232">
        <v>0</v>
      </c>
      <c r="Z2737" s="233">
        <v>45991</v>
      </c>
      <c r="AA2737" s="234">
        <v>1456.502</v>
      </c>
      <c r="AB2737" s="232">
        <v>32873.25</v>
      </c>
    </row>
    <row r="2738" spans="1:28" x14ac:dyDescent="0.25">
      <c r="A2738" s="16" t="s">
        <v>2253</v>
      </c>
      <c r="B2738" s="16" t="s">
        <v>3348</v>
      </c>
      <c r="C2738" s="16" t="s">
        <v>2587</v>
      </c>
      <c r="D2738" s="16" t="s">
        <v>2588</v>
      </c>
      <c r="F2738" s="16" t="s">
        <v>8445</v>
      </c>
      <c r="G2738" s="16" t="s">
        <v>8446</v>
      </c>
      <c r="H2738" s="241">
        <v>206.91200000000001</v>
      </c>
      <c r="I2738" s="241">
        <v>0</v>
      </c>
      <c r="J2738" s="241">
        <v>0</v>
      </c>
      <c r="K2738" s="241">
        <v>0</v>
      </c>
      <c r="L2738" s="241">
        <v>0</v>
      </c>
      <c r="M2738" s="241">
        <v>0</v>
      </c>
      <c r="N2738" s="241">
        <v>0</v>
      </c>
      <c r="O2738" s="241">
        <v>0</v>
      </c>
      <c r="P2738" s="241">
        <v>0</v>
      </c>
      <c r="Q2738" s="232">
        <v>11489.82</v>
      </c>
      <c r="R2738" s="232">
        <v>0</v>
      </c>
      <c r="S2738" s="232">
        <v>0</v>
      </c>
      <c r="T2738" s="232">
        <v>0</v>
      </c>
      <c r="U2738" s="232">
        <v>0</v>
      </c>
      <c r="V2738" s="232">
        <v>0</v>
      </c>
      <c r="W2738" s="232">
        <v>0</v>
      </c>
      <c r="X2738" s="232">
        <v>0</v>
      </c>
      <c r="Y2738" s="232">
        <v>0</v>
      </c>
      <c r="Z2738" s="233">
        <v>45991</v>
      </c>
      <c r="AA2738" s="234">
        <v>206.91200000000001</v>
      </c>
      <c r="AB2738" s="232">
        <v>11489.82</v>
      </c>
    </row>
    <row r="2739" spans="1:28" x14ac:dyDescent="0.25">
      <c r="A2739" s="16" t="s">
        <v>2000</v>
      </c>
      <c r="B2739" s="16" t="s">
        <v>3250</v>
      </c>
      <c r="C2739" s="16" t="s">
        <v>2091</v>
      </c>
      <c r="D2739" s="16" t="s">
        <v>2092</v>
      </c>
      <c r="F2739" s="16" t="s">
        <v>8335</v>
      </c>
      <c r="G2739" s="16" t="s">
        <v>8447</v>
      </c>
      <c r="H2739" s="241">
        <v>0.02</v>
      </c>
      <c r="I2739" s="241">
        <v>0</v>
      </c>
      <c r="J2739" s="241">
        <v>0</v>
      </c>
      <c r="K2739" s="241">
        <v>0</v>
      </c>
      <c r="L2739" s="241">
        <v>0</v>
      </c>
      <c r="M2739" s="241">
        <v>0</v>
      </c>
      <c r="N2739" s="241">
        <v>0</v>
      </c>
      <c r="O2739" s="241">
        <v>0</v>
      </c>
      <c r="P2739" s="241">
        <v>0</v>
      </c>
      <c r="Q2739" s="232">
        <v>0.69</v>
      </c>
      <c r="R2739" s="232">
        <v>0</v>
      </c>
      <c r="S2739" s="232">
        <v>0</v>
      </c>
      <c r="T2739" s="232">
        <v>0</v>
      </c>
      <c r="U2739" s="232">
        <v>0</v>
      </c>
      <c r="V2739" s="232">
        <v>0</v>
      </c>
      <c r="W2739" s="232">
        <v>0</v>
      </c>
      <c r="X2739" s="232">
        <v>0</v>
      </c>
      <c r="Y2739" s="232">
        <v>0</v>
      </c>
      <c r="Z2739" s="233">
        <v>45991</v>
      </c>
      <c r="AA2739" s="234">
        <v>0.02</v>
      </c>
      <c r="AB2739" s="232">
        <v>0.69</v>
      </c>
    </row>
    <row r="2740" spans="1:28" x14ac:dyDescent="0.25">
      <c r="A2740" s="16" t="s">
        <v>2000</v>
      </c>
      <c r="B2740" s="16" t="s">
        <v>3250</v>
      </c>
      <c r="C2740" s="16" t="s">
        <v>2065</v>
      </c>
      <c r="D2740" s="16" t="s">
        <v>2066</v>
      </c>
      <c r="F2740" s="16" t="s">
        <v>8333</v>
      </c>
      <c r="G2740" s="16" t="s">
        <v>8448</v>
      </c>
      <c r="H2740" s="241">
        <v>-0.72</v>
      </c>
      <c r="I2740" s="241">
        <v>0</v>
      </c>
      <c r="J2740" s="241">
        <v>0</v>
      </c>
      <c r="K2740" s="241">
        <v>0</v>
      </c>
      <c r="L2740" s="241">
        <v>0</v>
      </c>
      <c r="M2740" s="241">
        <v>0</v>
      </c>
      <c r="N2740" s="241">
        <v>0</v>
      </c>
      <c r="O2740" s="241">
        <v>0</v>
      </c>
      <c r="P2740" s="241">
        <v>0</v>
      </c>
      <c r="Q2740" s="232">
        <v>-260.92</v>
      </c>
      <c r="R2740" s="232">
        <v>0</v>
      </c>
      <c r="S2740" s="232">
        <v>0</v>
      </c>
      <c r="T2740" s="232">
        <v>0</v>
      </c>
      <c r="U2740" s="232">
        <v>0</v>
      </c>
      <c r="V2740" s="232">
        <v>0</v>
      </c>
      <c r="W2740" s="232">
        <v>0</v>
      </c>
      <c r="X2740" s="232">
        <v>0</v>
      </c>
      <c r="Y2740" s="232">
        <v>0</v>
      </c>
      <c r="Z2740" s="233">
        <v>45991</v>
      </c>
      <c r="AA2740" s="234">
        <v>-0.72</v>
      </c>
      <c r="AB2740" s="232">
        <v>-260.92</v>
      </c>
    </row>
    <row r="2741" spans="1:28" x14ac:dyDescent="0.25">
      <c r="A2741" s="16" t="s">
        <v>2000</v>
      </c>
      <c r="B2741" s="16" t="s">
        <v>3250</v>
      </c>
      <c r="C2741" s="16" t="s">
        <v>2062</v>
      </c>
      <c r="D2741" s="16" t="s">
        <v>2063</v>
      </c>
      <c r="F2741" s="16" t="s">
        <v>8449</v>
      </c>
      <c r="G2741" s="16" t="s">
        <v>8450</v>
      </c>
      <c r="H2741" s="241">
        <v>0.1</v>
      </c>
      <c r="I2741" s="241">
        <v>0</v>
      </c>
      <c r="J2741" s="241">
        <v>0</v>
      </c>
      <c r="K2741" s="241">
        <v>0</v>
      </c>
      <c r="L2741" s="241">
        <v>0</v>
      </c>
      <c r="M2741" s="241">
        <v>0</v>
      </c>
      <c r="N2741" s="241">
        <v>0</v>
      </c>
      <c r="O2741" s="241">
        <v>0</v>
      </c>
      <c r="P2741" s="241">
        <v>0</v>
      </c>
      <c r="Q2741" s="232">
        <v>31.21</v>
      </c>
      <c r="R2741" s="232">
        <v>0</v>
      </c>
      <c r="S2741" s="232">
        <v>0</v>
      </c>
      <c r="T2741" s="232">
        <v>0</v>
      </c>
      <c r="U2741" s="232">
        <v>0</v>
      </c>
      <c r="V2741" s="232">
        <v>0</v>
      </c>
      <c r="W2741" s="232">
        <v>0</v>
      </c>
      <c r="X2741" s="232">
        <v>0</v>
      </c>
      <c r="Y2741" s="232">
        <v>0</v>
      </c>
      <c r="Z2741" s="233">
        <v>45991</v>
      </c>
      <c r="AA2741" s="234">
        <v>0.1</v>
      </c>
      <c r="AB2741" s="232">
        <v>31.21</v>
      </c>
    </row>
    <row r="2742" spans="1:28" x14ac:dyDescent="0.25">
      <c r="A2742" s="16" t="s">
        <v>873</v>
      </c>
      <c r="B2742" s="16" t="s">
        <v>3474</v>
      </c>
      <c r="C2742" s="16" t="s">
        <v>201</v>
      </c>
      <c r="D2742" s="16" t="s">
        <v>202</v>
      </c>
      <c r="F2742" s="16" t="s">
        <v>8364</v>
      </c>
      <c r="G2742" s="16" t="s">
        <v>8451</v>
      </c>
      <c r="H2742" s="241">
        <v>42.35</v>
      </c>
      <c r="I2742" s="241">
        <v>0</v>
      </c>
      <c r="J2742" s="241">
        <v>0</v>
      </c>
      <c r="K2742" s="241">
        <v>0</v>
      </c>
      <c r="L2742" s="241">
        <v>0</v>
      </c>
      <c r="M2742" s="241">
        <v>0</v>
      </c>
      <c r="N2742" s="241">
        <v>0</v>
      </c>
      <c r="O2742" s="241">
        <v>0</v>
      </c>
      <c r="P2742" s="241">
        <v>0</v>
      </c>
      <c r="Q2742" s="232">
        <v>24671.84</v>
      </c>
      <c r="R2742" s="232">
        <v>0</v>
      </c>
      <c r="S2742" s="232">
        <v>0</v>
      </c>
      <c r="T2742" s="232">
        <v>0</v>
      </c>
      <c r="U2742" s="232">
        <v>0</v>
      </c>
      <c r="V2742" s="232">
        <v>0</v>
      </c>
      <c r="W2742" s="232">
        <v>0</v>
      </c>
      <c r="X2742" s="232">
        <v>0</v>
      </c>
      <c r="Y2742" s="232">
        <v>0</v>
      </c>
      <c r="Z2742" s="233">
        <v>45991</v>
      </c>
      <c r="AA2742" s="234">
        <v>42.35</v>
      </c>
      <c r="AB2742" s="232">
        <v>24671.84</v>
      </c>
    </row>
    <row r="2743" spans="1:28" x14ac:dyDescent="0.25">
      <c r="A2743" s="16" t="s">
        <v>873</v>
      </c>
      <c r="B2743" s="16" t="s">
        <v>3474</v>
      </c>
      <c r="C2743" s="16" t="s">
        <v>199</v>
      </c>
      <c r="D2743" s="16" t="s">
        <v>200</v>
      </c>
      <c r="F2743" s="16" t="s">
        <v>8452</v>
      </c>
      <c r="G2743" s="16" t="s">
        <v>8453</v>
      </c>
      <c r="H2743" s="231">
        <v>23.2</v>
      </c>
      <c r="I2743" s="231">
        <v>0</v>
      </c>
      <c r="J2743" s="231">
        <v>0</v>
      </c>
      <c r="K2743" s="231">
        <v>0</v>
      </c>
      <c r="L2743" s="231">
        <v>0</v>
      </c>
      <c r="M2743" s="231">
        <v>0</v>
      </c>
      <c r="N2743" s="231">
        <v>0</v>
      </c>
      <c r="O2743" s="231">
        <v>0</v>
      </c>
      <c r="P2743" s="231">
        <v>0</v>
      </c>
      <c r="Q2743" s="232">
        <v>14030.22</v>
      </c>
      <c r="R2743" s="232">
        <v>0</v>
      </c>
      <c r="S2743" s="232">
        <v>0</v>
      </c>
      <c r="T2743" s="232">
        <v>0</v>
      </c>
      <c r="U2743" s="232">
        <v>0</v>
      </c>
      <c r="V2743" s="232">
        <v>0</v>
      </c>
      <c r="W2743" s="232">
        <v>0</v>
      </c>
      <c r="X2743" s="232">
        <v>0</v>
      </c>
      <c r="Y2743" s="232">
        <v>0</v>
      </c>
      <c r="Z2743" s="233">
        <v>45991</v>
      </c>
      <c r="AA2743" s="234">
        <v>23.2</v>
      </c>
      <c r="AB2743" s="232">
        <v>14030.22</v>
      </c>
    </row>
    <row r="2744" spans="1:28" x14ac:dyDescent="0.25">
      <c r="A2744" s="16" t="s">
        <v>2000</v>
      </c>
      <c r="B2744" s="16" t="s">
        <v>3250</v>
      </c>
      <c r="C2744" s="16" t="s">
        <v>2011</v>
      </c>
      <c r="D2744" s="16" t="s">
        <v>2012</v>
      </c>
      <c r="F2744" s="16" t="s">
        <v>8454</v>
      </c>
      <c r="G2744" s="16" t="s">
        <v>8455</v>
      </c>
      <c r="H2744" s="241">
        <v>1E-3</v>
      </c>
      <c r="I2744" s="241">
        <v>0</v>
      </c>
      <c r="J2744" s="241">
        <v>0</v>
      </c>
      <c r="K2744" s="241">
        <v>0</v>
      </c>
      <c r="L2744" s="241">
        <v>0</v>
      </c>
      <c r="M2744" s="241">
        <v>0</v>
      </c>
      <c r="N2744" s="241">
        <v>0</v>
      </c>
      <c r="O2744" s="241">
        <v>0</v>
      </c>
      <c r="P2744" s="241">
        <v>0</v>
      </c>
      <c r="Q2744" s="232">
        <v>0.02</v>
      </c>
      <c r="R2744" s="232">
        <v>0</v>
      </c>
      <c r="S2744" s="232">
        <v>0</v>
      </c>
      <c r="T2744" s="232">
        <v>0</v>
      </c>
      <c r="U2744" s="232">
        <v>0</v>
      </c>
      <c r="V2744" s="232">
        <v>0</v>
      </c>
      <c r="W2744" s="232">
        <v>0</v>
      </c>
      <c r="X2744" s="232">
        <v>0</v>
      </c>
      <c r="Y2744" s="232">
        <v>0</v>
      </c>
      <c r="Z2744" s="233">
        <v>45991</v>
      </c>
      <c r="AA2744" s="234">
        <v>1E-3</v>
      </c>
      <c r="AB2744" s="232">
        <v>0.02</v>
      </c>
    </row>
    <row r="2745" spans="1:28" x14ac:dyDescent="0.25">
      <c r="A2745" s="16" t="s">
        <v>1059</v>
      </c>
      <c r="B2745" s="16" t="s">
        <v>2893</v>
      </c>
      <c r="C2745" s="16" t="s">
        <v>1220</v>
      </c>
      <c r="D2745" s="16" t="s">
        <v>1221</v>
      </c>
      <c r="F2745" s="16" t="s">
        <v>8276</v>
      </c>
      <c r="G2745" s="16" t="s">
        <v>8456</v>
      </c>
      <c r="H2745" s="241">
        <v>66.302999999999997</v>
      </c>
      <c r="I2745" s="241">
        <v>0</v>
      </c>
      <c r="J2745" s="241">
        <v>0</v>
      </c>
      <c r="K2745" s="241">
        <v>0</v>
      </c>
      <c r="L2745" s="241">
        <v>0</v>
      </c>
      <c r="M2745" s="241">
        <v>0</v>
      </c>
      <c r="N2745" s="241">
        <v>0</v>
      </c>
      <c r="O2745" s="241">
        <v>0</v>
      </c>
      <c r="P2745" s="241">
        <v>0</v>
      </c>
      <c r="Q2745" s="232">
        <v>53067.9</v>
      </c>
      <c r="R2745" s="232">
        <v>0</v>
      </c>
      <c r="S2745" s="232">
        <v>0</v>
      </c>
      <c r="T2745" s="232">
        <v>0</v>
      </c>
      <c r="U2745" s="232">
        <v>0</v>
      </c>
      <c r="V2745" s="232">
        <v>0</v>
      </c>
      <c r="W2745" s="232">
        <v>0</v>
      </c>
      <c r="X2745" s="232">
        <v>0</v>
      </c>
      <c r="Y2745" s="232">
        <v>0</v>
      </c>
      <c r="Z2745" s="233">
        <v>45991</v>
      </c>
      <c r="AA2745" s="234">
        <v>66.302999999999997</v>
      </c>
      <c r="AB2745" s="232">
        <v>53067.9</v>
      </c>
    </row>
    <row r="2746" spans="1:28" x14ac:dyDescent="0.25">
      <c r="A2746" s="16" t="s">
        <v>1059</v>
      </c>
      <c r="B2746" s="16" t="s">
        <v>2893</v>
      </c>
      <c r="C2746" s="16" t="s">
        <v>1177</v>
      </c>
      <c r="D2746" s="16" t="s">
        <v>1178</v>
      </c>
      <c r="F2746" s="16" t="s">
        <v>8382</v>
      </c>
      <c r="G2746" s="16" t="s">
        <v>8457</v>
      </c>
      <c r="H2746" s="241">
        <v>87.649000000000001</v>
      </c>
      <c r="I2746" s="241">
        <v>0</v>
      </c>
      <c r="J2746" s="241">
        <v>0</v>
      </c>
      <c r="K2746" s="241">
        <v>0</v>
      </c>
      <c r="L2746" s="241">
        <v>0</v>
      </c>
      <c r="M2746" s="241">
        <v>0</v>
      </c>
      <c r="N2746" s="241">
        <v>0</v>
      </c>
      <c r="O2746" s="241">
        <v>0</v>
      </c>
      <c r="P2746" s="241">
        <v>0</v>
      </c>
      <c r="Q2746" s="232">
        <v>10286.48</v>
      </c>
      <c r="R2746" s="232">
        <v>0</v>
      </c>
      <c r="S2746" s="232">
        <v>0</v>
      </c>
      <c r="T2746" s="232">
        <v>0</v>
      </c>
      <c r="U2746" s="232">
        <v>0</v>
      </c>
      <c r="V2746" s="232">
        <v>0</v>
      </c>
      <c r="W2746" s="232">
        <v>0</v>
      </c>
      <c r="X2746" s="232">
        <v>0</v>
      </c>
      <c r="Y2746" s="232">
        <v>0</v>
      </c>
      <c r="Z2746" s="233">
        <v>45991</v>
      </c>
      <c r="AA2746" s="234">
        <v>87.649000000000001</v>
      </c>
      <c r="AB2746" s="232">
        <v>10286.48</v>
      </c>
    </row>
    <row r="2747" spans="1:28" x14ac:dyDescent="0.25">
      <c r="A2747" s="16" t="s">
        <v>1059</v>
      </c>
      <c r="B2747" s="16" t="s">
        <v>2893</v>
      </c>
      <c r="C2747" s="16" t="s">
        <v>1140</v>
      </c>
      <c r="D2747" s="16" t="s">
        <v>1141</v>
      </c>
      <c r="F2747" s="16" t="s">
        <v>8370</v>
      </c>
      <c r="G2747" s="16" t="s">
        <v>8371</v>
      </c>
      <c r="H2747" s="241">
        <v>6.7160000000000002</v>
      </c>
      <c r="I2747" s="241">
        <v>0</v>
      </c>
      <c r="J2747" s="241">
        <v>0</v>
      </c>
      <c r="K2747" s="241">
        <v>0</v>
      </c>
      <c r="L2747" s="241">
        <v>0</v>
      </c>
      <c r="M2747" s="241">
        <v>0</v>
      </c>
      <c r="N2747" s="241">
        <v>0</v>
      </c>
      <c r="O2747" s="241">
        <v>0</v>
      </c>
      <c r="P2747" s="241">
        <v>0</v>
      </c>
      <c r="Q2747" s="232">
        <v>5598.12</v>
      </c>
      <c r="R2747" s="232">
        <v>0</v>
      </c>
      <c r="S2747" s="232">
        <v>0</v>
      </c>
      <c r="T2747" s="232">
        <v>0</v>
      </c>
      <c r="U2747" s="232">
        <v>0</v>
      </c>
      <c r="V2747" s="232">
        <v>0</v>
      </c>
      <c r="W2747" s="232">
        <v>0</v>
      </c>
      <c r="X2747" s="232">
        <v>0</v>
      </c>
      <c r="Y2747" s="232">
        <v>0</v>
      </c>
      <c r="Z2747" s="233">
        <v>45991</v>
      </c>
      <c r="AA2747" s="234">
        <v>6.7160000000000002</v>
      </c>
      <c r="AB2747" s="232">
        <v>5598.12</v>
      </c>
    </row>
    <row r="2748" spans="1:28" x14ac:dyDescent="0.25">
      <c r="A2748" s="16" t="s">
        <v>1059</v>
      </c>
      <c r="B2748" s="16" t="s">
        <v>2893</v>
      </c>
      <c r="C2748" s="16" t="s">
        <v>1563</v>
      </c>
      <c r="D2748" s="16" t="s">
        <v>1564</v>
      </c>
      <c r="F2748" s="16" t="s">
        <v>8269</v>
      </c>
      <c r="G2748" s="16" t="s">
        <v>8458</v>
      </c>
      <c r="H2748" s="241">
        <v>48.756999999999998</v>
      </c>
      <c r="I2748" s="241">
        <v>0</v>
      </c>
      <c r="J2748" s="241">
        <v>0</v>
      </c>
      <c r="K2748" s="241">
        <v>0</v>
      </c>
      <c r="L2748" s="241">
        <v>0</v>
      </c>
      <c r="M2748" s="241">
        <v>0</v>
      </c>
      <c r="N2748" s="241">
        <v>0</v>
      </c>
      <c r="O2748" s="241">
        <v>0</v>
      </c>
      <c r="P2748" s="241">
        <v>0</v>
      </c>
      <c r="Q2748" s="232">
        <v>24442.84</v>
      </c>
      <c r="R2748" s="232">
        <v>0</v>
      </c>
      <c r="S2748" s="232">
        <v>0</v>
      </c>
      <c r="T2748" s="232">
        <v>0</v>
      </c>
      <c r="U2748" s="232">
        <v>0</v>
      </c>
      <c r="V2748" s="232">
        <v>0</v>
      </c>
      <c r="W2748" s="232">
        <v>0</v>
      </c>
      <c r="X2748" s="232">
        <v>0</v>
      </c>
      <c r="Y2748" s="232">
        <v>0</v>
      </c>
      <c r="Z2748" s="233">
        <v>45991</v>
      </c>
      <c r="AA2748" s="234">
        <v>48.756999999999998</v>
      </c>
      <c r="AB2748" s="232">
        <v>24442.84</v>
      </c>
    </row>
    <row r="2749" spans="1:28" x14ac:dyDescent="0.25">
      <c r="A2749" s="16" t="s">
        <v>1059</v>
      </c>
      <c r="B2749" s="16" t="s">
        <v>2893</v>
      </c>
      <c r="C2749" s="16" t="s">
        <v>1080</v>
      </c>
      <c r="D2749" s="16" t="s">
        <v>1081</v>
      </c>
      <c r="F2749" s="16" t="s">
        <v>8228</v>
      </c>
      <c r="G2749" s="16" t="s">
        <v>8459</v>
      </c>
      <c r="H2749" s="241">
        <v>19.541</v>
      </c>
      <c r="I2749" s="241">
        <v>0</v>
      </c>
      <c r="J2749" s="241">
        <v>0</v>
      </c>
      <c r="K2749" s="241">
        <v>0</v>
      </c>
      <c r="L2749" s="241">
        <v>0</v>
      </c>
      <c r="M2749" s="241">
        <v>0</v>
      </c>
      <c r="N2749" s="241">
        <v>0</v>
      </c>
      <c r="O2749" s="241">
        <v>0</v>
      </c>
      <c r="P2749" s="241">
        <v>0</v>
      </c>
      <c r="Q2749" s="232">
        <v>8106.97</v>
      </c>
      <c r="R2749" s="232">
        <v>0</v>
      </c>
      <c r="S2749" s="232">
        <v>0</v>
      </c>
      <c r="T2749" s="232">
        <v>0</v>
      </c>
      <c r="U2749" s="232">
        <v>0</v>
      </c>
      <c r="V2749" s="232">
        <v>0</v>
      </c>
      <c r="W2749" s="232">
        <v>0</v>
      </c>
      <c r="X2749" s="232">
        <v>0</v>
      </c>
      <c r="Y2749" s="232">
        <v>0</v>
      </c>
      <c r="Z2749" s="233">
        <v>45991</v>
      </c>
      <c r="AA2749" s="234">
        <v>19.541</v>
      </c>
      <c r="AB2749" s="232">
        <v>8106.97</v>
      </c>
    </row>
    <row r="2750" spans="1:28" x14ac:dyDescent="0.25">
      <c r="A2750" s="16" t="s">
        <v>1059</v>
      </c>
      <c r="B2750" s="16" t="s">
        <v>2893</v>
      </c>
      <c r="C2750" s="16" t="s">
        <v>1128</v>
      </c>
      <c r="D2750" s="16" t="s">
        <v>1129</v>
      </c>
      <c r="F2750" s="16" t="s">
        <v>8150</v>
      </c>
      <c r="G2750" s="16" t="s">
        <v>8151</v>
      </c>
      <c r="H2750" s="241">
        <v>11.605</v>
      </c>
      <c r="I2750" s="241">
        <v>0</v>
      </c>
      <c r="J2750" s="241">
        <v>0</v>
      </c>
      <c r="K2750" s="241">
        <v>0</v>
      </c>
      <c r="L2750" s="241">
        <v>0</v>
      </c>
      <c r="M2750" s="241">
        <v>0</v>
      </c>
      <c r="N2750" s="241">
        <v>0</v>
      </c>
      <c r="O2750" s="241">
        <v>0</v>
      </c>
      <c r="P2750" s="241">
        <v>0</v>
      </c>
      <c r="Q2750" s="232">
        <v>3701.43</v>
      </c>
      <c r="R2750" s="232">
        <v>0</v>
      </c>
      <c r="S2750" s="232">
        <v>0</v>
      </c>
      <c r="T2750" s="232">
        <v>0</v>
      </c>
      <c r="U2750" s="232">
        <v>0</v>
      </c>
      <c r="V2750" s="232">
        <v>0</v>
      </c>
      <c r="W2750" s="232">
        <v>0</v>
      </c>
      <c r="X2750" s="232">
        <v>0</v>
      </c>
      <c r="Y2750" s="232">
        <v>0</v>
      </c>
      <c r="Z2750" s="233">
        <v>45991</v>
      </c>
      <c r="AA2750" s="234">
        <v>11.605</v>
      </c>
      <c r="AB2750" s="232">
        <v>3701.43</v>
      </c>
    </row>
    <row r="2751" spans="1:28" x14ac:dyDescent="0.25">
      <c r="A2751" s="16" t="s">
        <v>1059</v>
      </c>
      <c r="B2751" s="16" t="s">
        <v>2893</v>
      </c>
      <c r="C2751" s="16" t="s">
        <v>1122</v>
      </c>
      <c r="D2751" s="16" t="s">
        <v>1123</v>
      </c>
      <c r="F2751" s="16" t="s">
        <v>8150</v>
      </c>
      <c r="G2751" s="16" t="s">
        <v>8151</v>
      </c>
      <c r="H2751" s="231">
        <v>0.66200000000000003</v>
      </c>
      <c r="I2751" s="231">
        <v>0</v>
      </c>
      <c r="J2751" s="231">
        <v>0</v>
      </c>
      <c r="K2751" s="231">
        <v>0</v>
      </c>
      <c r="L2751" s="231">
        <v>0</v>
      </c>
      <c r="M2751" s="231">
        <v>0</v>
      </c>
      <c r="N2751" s="231">
        <v>0</v>
      </c>
      <c r="O2751" s="231">
        <v>0</v>
      </c>
      <c r="P2751" s="231">
        <v>0</v>
      </c>
      <c r="Q2751" s="232">
        <v>214.41</v>
      </c>
      <c r="R2751" s="232">
        <v>0</v>
      </c>
      <c r="S2751" s="232">
        <v>0</v>
      </c>
      <c r="T2751" s="232">
        <v>0</v>
      </c>
      <c r="U2751" s="232">
        <v>0</v>
      </c>
      <c r="V2751" s="232">
        <v>0</v>
      </c>
      <c r="W2751" s="232">
        <v>0</v>
      </c>
      <c r="X2751" s="232">
        <v>0</v>
      </c>
      <c r="Y2751" s="232">
        <v>0</v>
      </c>
      <c r="Z2751" s="233">
        <v>45991</v>
      </c>
      <c r="AA2751" s="234">
        <v>0.66200000000000003</v>
      </c>
      <c r="AB2751" s="232">
        <v>214.41</v>
      </c>
    </row>
    <row r="2752" spans="1:28" x14ac:dyDescent="0.25">
      <c r="A2752" s="16" t="s">
        <v>1059</v>
      </c>
      <c r="B2752" s="16" t="s">
        <v>2893</v>
      </c>
      <c r="C2752" s="16" t="s">
        <v>8460</v>
      </c>
      <c r="D2752" s="16" t="s">
        <v>8461</v>
      </c>
      <c r="F2752" s="16" t="s">
        <v>8150</v>
      </c>
      <c r="G2752" s="16" t="s">
        <v>8151</v>
      </c>
      <c r="H2752" s="241">
        <v>1.2010000000000001</v>
      </c>
      <c r="I2752" s="241">
        <v>0</v>
      </c>
      <c r="J2752" s="241">
        <v>0</v>
      </c>
      <c r="K2752" s="241">
        <v>0</v>
      </c>
      <c r="L2752" s="241">
        <v>0</v>
      </c>
      <c r="M2752" s="241">
        <v>0</v>
      </c>
      <c r="N2752" s="241">
        <v>0</v>
      </c>
      <c r="O2752" s="241">
        <v>0</v>
      </c>
      <c r="P2752" s="241">
        <v>0</v>
      </c>
      <c r="Q2752" s="232">
        <v>661.48</v>
      </c>
      <c r="R2752" s="232">
        <v>0</v>
      </c>
      <c r="S2752" s="232">
        <v>0</v>
      </c>
      <c r="T2752" s="232">
        <v>0</v>
      </c>
      <c r="U2752" s="232">
        <v>0</v>
      </c>
      <c r="V2752" s="232">
        <v>0</v>
      </c>
      <c r="W2752" s="232">
        <v>0</v>
      </c>
      <c r="X2752" s="232">
        <v>0</v>
      </c>
      <c r="Y2752" s="232">
        <v>0</v>
      </c>
      <c r="Z2752" s="233">
        <v>45991</v>
      </c>
      <c r="AA2752" s="234">
        <v>1.2010000000000001</v>
      </c>
      <c r="AB2752" s="232">
        <v>661.48</v>
      </c>
    </row>
    <row r="2753" spans="1:28" x14ac:dyDescent="0.25">
      <c r="A2753" s="16" t="s">
        <v>1059</v>
      </c>
      <c r="B2753" s="16" t="s">
        <v>2893</v>
      </c>
      <c r="C2753" s="16" t="s">
        <v>1107</v>
      </c>
      <c r="D2753" s="16" t="s">
        <v>1108</v>
      </c>
      <c r="F2753" s="16" t="s">
        <v>8150</v>
      </c>
      <c r="G2753" s="16" t="s">
        <v>8151</v>
      </c>
      <c r="H2753" s="241">
        <v>0.41399999999999998</v>
      </c>
      <c r="I2753" s="241">
        <v>0</v>
      </c>
      <c r="J2753" s="241">
        <v>0</v>
      </c>
      <c r="K2753" s="241">
        <v>0</v>
      </c>
      <c r="L2753" s="241">
        <v>0</v>
      </c>
      <c r="M2753" s="241">
        <v>0</v>
      </c>
      <c r="N2753" s="241">
        <v>0</v>
      </c>
      <c r="O2753" s="241">
        <v>0</v>
      </c>
      <c r="P2753" s="241">
        <v>0</v>
      </c>
      <c r="Q2753" s="232">
        <v>175.31</v>
      </c>
      <c r="R2753" s="232">
        <v>0</v>
      </c>
      <c r="S2753" s="232">
        <v>0</v>
      </c>
      <c r="T2753" s="232">
        <v>0</v>
      </c>
      <c r="U2753" s="232">
        <v>0</v>
      </c>
      <c r="V2753" s="232">
        <v>0</v>
      </c>
      <c r="W2753" s="232">
        <v>0</v>
      </c>
      <c r="X2753" s="232">
        <v>0</v>
      </c>
      <c r="Y2753" s="232">
        <v>0</v>
      </c>
      <c r="Z2753" s="233">
        <v>45991</v>
      </c>
      <c r="AA2753" s="234">
        <v>0.41399999999999998</v>
      </c>
      <c r="AB2753" s="232">
        <v>175.31</v>
      </c>
    </row>
    <row r="2754" spans="1:28" x14ac:dyDescent="0.25">
      <c r="A2754" s="16" t="s">
        <v>1059</v>
      </c>
      <c r="B2754" s="16" t="s">
        <v>2893</v>
      </c>
      <c r="C2754" s="16" t="s">
        <v>1091</v>
      </c>
      <c r="D2754" s="16" t="s">
        <v>1092</v>
      </c>
      <c r="F2754" s="16" t="s">
        <v>8150</v>
      </c>
      <c r="G2754" s="16" t="s">
        <v>8151</v>
      </c>
      <c r="H2754" s="237">
        <v>2583.3409999999999</v>
      </c>
      <c r="I2754" s="237">
        <v>0</v>
      </c>
      <c r="J2754" s="237">
        <v>0</v>
      </c>
      <c r="K2754" s="237">
        <v>0</v>
      </c>
      <c r="L2754" s="237">
        <v>0</v>
      </c>
      <c r="M2754" s="237">
        <v>0</v>
      </c>
      <c r="N2754" s="237">
        <v>0</v>
      </c>
      <c r="O2754" s="237">
        <v>0</v>
      </c>
      <c r="P2754" s="237">
        <v>0</v>
      </c>
      <c r="Q2754" s="232">
        <v>702436.2</v>
      </c>
      <c r="R2754" s="232">
        <v>0</v>
      </c>
      <c r="S2754" s="232">
        <v>0</v>
      </c>
      <c r="T2754" s="232">
        <v>0</v>
      </c>
      <c r="U2754" s="232">
        <v>0</v>
      </c>
      <c r="V2754" s="232">
        <v>0</v>
      </c>
      <c r="W2754" s="232">
        <v>0</v>
      </c>
      <c r="X2754" s="232">
        <v>0</v>
      </c>
      <c r="Y2754" s="232">
        <v>0</v>
      </c>
      <c r="Z2754" s="233">
        <v>45991</v>
      </c>
      <c r="AA2754" s="234">
        <v>2583.3409999999999</v>
      </c>
      <c r="AB2754" s="232">
        <v>702436.2</v>
      </c>
    </row>
    <row r="2755" spans="1:28" x14ac:dyDescent="0.25">
      <c r="A2755" s="16" t="s">
        <v>1059</v>
      </c>
      <c r="B2755" s="16" t="s">
        <v>2893</v>
      </c>
      <c r="C2755" s="16" t="s">
        <v>1074</v>
      </c>
      <c r="D2755" s="16" t="s">
        <v>1075</v>
      </c>
      <c r="F2755" s="16" t="s">
        <v>8462</v>
      </c>
      <c r="G2755" s="16" t="s">
        <v>8463</v>
      </c>
      <c r="H2755" s="231">
        <v>43.034999999999997</v>
      </c>
      <c r="I2755" s="231">
        <v>0</v>
      </c>
      <c r="J2755" s="231">
        <v>0</v>
      </c>
      <c r="K2755" s="231">
        <v>0</v>
      </c>
      <c r="L2755" s="231">
        <v>0</v>
      </c>
      <c r="M2755" s="231">
        <v>0</v>
      </c>
      <c r="N2755" s="231">
        <v>0</v>
      </c>
      <c r="O2755" s="231">
        <v>0</v>
      </c>
      <c r="P2755" s="231">
        <v>0</v>
      </c>
      <c r="Q2755" s="232">
        <v>10744.97</v>
      </c>
      <c r="R2755" s="232">
        <v>0</v>
      </c>
      <c r="S2755" s="232">
        <v>0</v>
      </c>
      <c r="T2755" s="232">
        <v>0</v>
      </c>
      <c r="U2755" s="232">
        <v>0</v>
      </c>
      <c r="V2755" s="232">
        <v>0</v>
      </c>
      <c r="W2755" s="232">
        <v>0</v>
      </c>
      <c r="X2755" s="232">
        <v>0</v>
      </c>
      <c r="Y2755" s="232">
        <v>0</v>
      </c>
      <c r="Z2755" s="233">
        <v>45991</v>
      </c>
      <c r="AA2755" s="234">
        <v>43.034999999999997</v>
      </c>
      <c r="AB2755" s="232">
        <v>10744.97</v>
      </c>
    </row>
    <row r="2756" spans="1:28" x14ac:dyDescent="0.25">
      <c r="A2756" s="16" t="s">
        <v>1059</v>
      </c>
      <c r="B2756" s="16" t="s">
        <v>2893</v>
      </c>
      <c r="C2756" s="16" t="s">
        <v>1658</v>
      </c>
      <c r="D2756" s="16" t="s">
        <v>1659</v>
      </c>
      <c r="F2756" s="16" t="s">
        <v>8344</v>
      </c>
      <c r="G2756" s="16" t="s">
        <v>8345</v>
      </c>
      <c r="H2756" s="231">
        <v>19.404</v>
      </c>
      <c r="I2756" s="231">
        <v>0</v>
      </c>
      <c r="J2756" s="231">
        <v>0</v>
      </c>
      <c r="K2756" s="231">
        <v>0</v>
      </c>
      <c r="L2756" s="231">
        <v>0</v>
      </c>
      <c r="M2756" s="231">
        <v>0</v>
      </c>
      <c r="N2756" s="231">
        <v>0</v>
      </c>
      <c r="O2756" s="231">
        <v>0</v>
      </c>
      <c r="P2756" s="231">
        <v>0</v>
      </c>
      <c r="Q2756" s="232">
        <v>7267.77</v>
      </c>
      <c r="R2756" s="232">
        <v>0</v>
      </c>
      <c r="S2756" s="232">
        <v>0</v>
      </c>
      <c r="T2756" s="232">
        <v>0</v>
      </c>
      <c r="U2756" s="232">
        <v>0</v>
      </c>
      <c r="V2756" s="232">
        <v>0</v>
      </c>
      <c r="W2756" s="232">
        <v>0</v>
      </c>
      <c r="X2756" s="232">
        <v>0</v>
      </c>
      <c r="Y2756" s="232">
        <v>0</v>
      </c>
      <c r="Z2756" s="233">
        <v>45991</v>
      </c>
      <c r="AA2756" s="234">
        <v>19.404</v>
      </c>
      <c r="AB2756" s="232">
        <v>7267.77</v>
      </c>
    </row>
    <row r="2757" spans="1:28" x14ac:dyDescent="0.25">
      <c r="A2757" s="16" t="s">
        <v>1059</v>
      </c>
      <c r="B2757" s="16" t="s">
        <v>2893</v>
      </c>
      <c r="C2757" s="16" t="s">
        <v>1070</v>
      </c>
      <c r="D2757" s="16" t="s">
        <v>1071</v>
      </c>
      <c r="F2757" s="16" t="s">
        <v>8150</v>
      </c>
      <c r="G2757" s="16" t="s">
        <v>8151</v>
      </c>
      <c r="H2757" s="241">
        <v>2932.2469999999998</v>
      </c>
      <c r="I2757" s="241">
        <v>0</v>
      </c>
      <c r="J2757" s="241">
        <v>0</v>
      </c>
      <c r="K2757" s="241">
        <v>0</v>
      </c>
      <c r="L2757" s="241">
        <v>0</v>
      </c>
      <c r="M2757" s="241">
        <v>0</v>
      </c>
      <c r="N2757" s="241">
        <v>0</v>
      </c>
      <c r="O2757" s="241">
        <v>0</v>
      </c>
      <c r="P2757" s="241">
        <v>0</v>
      </c>
      <c r="Q2757" s="232">
        <v>897120.6</v>
      </c>
      <c r="R2757" s="232">
        <v>0</v>
      </c>
      <c r="S2757" s="232">
        <v>0</v>
      </c>
      <c r="T2757" s="232">
        <v>0</v>
      </c>
      <c r="U2757" s="232">
        <v>0</v>
      </c>
      <c r="V2757" s="232">
        <v>0</v>
      </c>
      <c r="W2757" s="232">
        <v>0</v>
      </c>
      <c r="X2757" s="232">
        <v>0</v>
      </c>
      <c r="Y2757" s="232">
        <v>0</v>
      </c>
      <c r="Z2757" s="233">
        <v>45991</v>
      </c>
      <c r="AA2757" s="234">
        <v>2932.2469999999998</v>
      </c>
      <c r="AB2757" s="232">
        <v>897120.6</v>
      </c>
    </row>
    <row r="2758" spans="1:28" x14ac:dyDescent="0.25">
      <c r="A2758" s="16" t="s">
        <v>1059</v>
      </c>
      <c r="B2758" s="16" t="s">
        <v>2893</v>
      </c>
      <c r="C2758" s="16" t="s">
        <v>1154</v>
      </c>
      <c r="D2758" s="16" t="s">
        <v>1155</v>
      </c>
      <c r="F2758" s="16" t="s">
        <v>8150</v>
      </c>
      <c r="G2758" s="16" t="s">
        <v>8151</v>
      </c>
      <c r="H2758" s="241">
        <v>269.75799999999998</v>
      </c>
      <c r="I2758" s="241">
        <v>0</v>
      </c>
      <c r="J2758" s="241">
        <v>0</v>
      </c>
      <c r="K2758" s="241">
        <v>0</v>
      </c>
      <c r="L2758" s="241">
        <v>0</v>
      </c>
      <c r="M2758" s="241">
        <v>0</v>
      </c>
      <c r="N2758" s="241">
        <v>0</v>
      </c>
      <c r="O2758" s="241">
        <v>0</v>
      </c>
      <c r="P2758" s="241">
        <v>0</v>
      </c>
      <c r="Q2758" s="232">
        <v>54221.35</v>
      </c>
      <c r="R2758" s="232">
        <v>0</v>
      </c>
      <c r="S2758" s="232">
        <v>0</v>
      </c>
      <c r="T2758" s="232">
        <v>0</v>
      </c>
      <c r="U2758" s="232">
        <v>0</v>
      </c>
      <c r="V2758" s="232">
        <v>0</v>
      </c>
      <c r="W2758" s="232">
        <v>0</v>
      </c>
      <c r="X2758" s="232">
        <v>0</v>
      </c>
      <c r="Y2758" s="232">
        <v>0</v>
      </c>
      <c r="Z2758" s="233">
        <v>45991</v>
      </c>
      <c r="AA2758" s="234">
        <v>269.75799999999998</v>
      </c>
      <c r="AB2758" s="232">
        <v>54221.35</v>
      </c>
    </row>
    <row r="2759" spans="1:28" x14ac:dyDescent="0.25">
      <c r="A2759" s="16" t="s">
        <v>2000</v>
      </c>
      <c r="B2759" s="16" t="s">
        <v>3250</v>
      </c>
      <c r="C2759" s="16" t="s">
        <v>2018</v>
      </c>
      <c r="D2759" s="16" t="s">
        <v>2019</v>
      </c>
      <c r="F2759" s="16" t="s">
        <v>8464</v>
      </c>
      <c r="G2759" s="16" t="s">
        <v>8465</v>
      </c>
      <c r="H2759" s="231">
        <v>139.28299999999999</v>
      </c>
      <c r="I2759" s="231">
        <v>0</v>
      </c>
      <c r="J2759" s="231">
        <v>0</v>
      </c>
      <c r="K2759" s="231">
        <v>0</v>
      </c>
      <c r="L2759" s="231">
        <v>0</v>
      </c>
      <c r="M2759" s="231">
        <v>0</v>
      </c>
      <c r="N2759" s="231">
        <v>0</v>
      </c>
      <c r="O2759" s="231">
        <v>0</v>
      </c>
      <c r="P2759" s="231">
        <v>0</v>
      </c>
      <c r="Q2759" s="232">
        <v>40443.910000000003</v>
      </c>
      <c r="R2759" s="232">
        <v>0</v>
      </c>
      <c r="S2759" s="232">
        <v>0</v>
      </c>
      <c r="T2759" s="232">
        <v>0</v>
      </c>
      <c r="U2759" s="232">
        <v>0</v>
      </c>
      <c r="V2759" s="232">
        <v>0</v>
      </c>
      <c r="W2759" s="232">
        <v>0</v>
      </c>
      <c r="X2759" s="232">
        <v>0</v>
      </c>
      <c r="Y2759" s="232">
        <v>0</v>
      </c>
      <c r="Z2759" s="233">
        <v>45991</v>
      </c>
      <c r="AA2759" s="234">
        <v>139.28299999999999</v>
      </c>
      <c r="AB2759" s="232">
        <v>40443.910000000003</v>
      </c>
    </row>
    <row r="2760" spans="1:28" x14ac:dyDescent="0.25">
      <c r="A2760" s="16" t="s">
        <v>2000</v>
      </c>
      <c r="B2760" s="16" t="s">
        <v>3250</v>
      </c>
      <c r="C2760" s="16" t="s">
        <v>2013</v>
      </c>
      <c r="D2760" s="16" t="s">
        <v>2014</v>
      </c>
      <c r="F2760" s="16" t="s">
        <v>8466</v>
      </c>
      <c r="G2760" s="16" t="s">
        <v>8467</v>
      </c>
      <c r="H2760" s="231">
        <v>-0.996</v>
      </c>
      <c r="I2760" s="231">
        <v>0</v>
      </c>
      <c r="J2760" s="231">
        <v>0</v>
      </c>
      <c r="K2760" s="231">
        <v>0</v>
      </c>
      <c r="L2760" s="231">
        <v>0</v>
      </c>
      <c r="M2760" s="231">
        <v>0</v>
      </c>
      <c r="N2760" s="231">
        <v>0</v>
      </c>
      <c r="O2760" s="231">
        <v>0</v>
      </c>
      <c r="P2760" s="231">
        <v>0</v>
      </c>
      <c r="Q2760" s="232">
        <v>-4.0599999999999996</v>
      </c>
      <c r="R2760" s="232">
        <v>0</v>
      </c>
      <c r="S2760" s="232">
        <v>0</v>
      </c>
      <c r="T2760" s="232">
        <v>0</v>
      </c>
      <c r="U2760" s="232">
        <v>0</v>
      </c>
      <c r="V2760" s="232">
        <v>0</v>
      </c>
      <c r="W2760" s="232">
        <v>0</v>
      </c>
      <c r="X2760" s="232">
        <v>0</v>
      </c>
      <c r="Y2760" s="232">
        <v>0</v>
      </c>
      <c r="Z2760" s="233">
        <v>45991</v>
      </c>
      <c r="AA2760" s="234">
        <v>-0.996</v>
      </c>
      <c r="AB2760" s="232">
        <v>-4.0599999999999996</v>
      </c>
    </row>
    <row r="2761" spans="1:28" x14ac:dyDescent="0.25">
      <c r="A2761" s="16" t="s">
        <v>1059</v>
      </c>
      <c r="B2761" s="16" t="s">
        <v>2893</v>
      </c>
      <c r="C2761" s="16" t="s">
        <v>2033</v>
      </c>
      <c r="D2761" s="16" t="s">
        <v>2034</v>
      </c>
      <c r="F2761" s="16" t="s">
        <v>8150</v>
      </c>
      <c r="G2761" s="16" t="s">
        <v>8151</v>
      </c>
      <c r="H2761" s="241">
        <v>307.67</v>
      </c>
      <c r="I2761" s="241">
        <v>0</v>
      </c>
      <c r="J2761" s="241">
        <v>0</v>
      </c>
      <c r="K2761" s="241">
        <v>0</v>
      </c>
      <c r="L2761" s="241">
        <v>0</v>
      </c>
      <c r="M2761" s="241">
        <v>0</v>
      </c>
      <c r="N2761" s="241">
        <v>0</v>
      </c>
      <c r="O2761" s="241">
        <v>0</v>
      </c>
      <c r="P2761" s="241">
        <v>0</v>
      </c>
      <c r="Q2761" s="232">
        <v>99423.55</v>
      </c>
      <c r="R2761" s="232">
        <v>0</v>
      </c>
      <c r="S2761" s="232">
        <v>0</v>
      </c>
      <c r="T2761" s="232">
        <v>0</v>
      </c>
      <c r="U2761" s="232">
        <v>0</v>
      </c>
      <c r="V2761" s="232">
        <v>0</v>
      </c>
      <c r="W2761" s="232">
        <v>0</v>
      </c>
      <c r="X2761" s="232">
        <v>0</v>
      </c>
      <c r="Y2761" s="232">
        <v>0</v>
      </c>
      <c r="Z2761" s="233">
        <v>45991</v>
      </c>
      <c r="AA2761" s="234">
        <v>307.67</v>
      </c>
      <c r="AB2761" s="232">
        <v>99423.55</v>
      </c>
    </row>
    <row r="2762" spans="1:28" x14ac:dyDescent="0.25">
      <c r="A2762" s="16" t="s">
        <v>2000</v>
      </c>
      <c r="B2762" s="16" t="s">
        <v>3250</v>
      </c>
      <c r="C2762" s="16" t="s">
        <v>2033</v>
      </c>
      <c r="D2762" s="16" t="s">
        <v>2034</v>
      </c>
      <c r="F2762" s="16" t="s">
        <v>8468</v>
      </c>
      <c r="G2762" s="16" t="s">
        <v>8469</v>
      </c>
      <c r="H2762" s="241">
        <v>1016.648</v>
      </c>
      <c r="I2762" s="241">
        <v>0</v>
      </c>
      <c r="J2762" s="241">
        <v>0</v>
      </c>
      <c r="K2762" s="241">
        <v>0</v>
      </c>
      <c r="L2762" s="241">
        <v>0</v>
      </c>
      <c r="M2762" s="241">
        <v>0</v>
      </c>
      <c r="N2762" s="241">
        <v>0</v>
      </c>
      <c r="O2762" s="241">
        <v>0</v>
      </c>
      <c r="P2762" s="241">
        <v>0</v>
      </c>
      <c r="Q2762" s="232">
        <v>328529.71000000002</v>
      </c>
      <c r="R2762" s="232">
        <v>0</v>
      </c>
      <c r="S2762" s="232">
        <v>0</v>
      </c>
      <c r="T2762" s="232">
        <v>0</v>
      </c>
      <c r="U2762" s="232">
        <v>0</v>
      </c>
      <c r="V2762" s="232">
        <v>0</v>
      </c>
      <c r="W2762" s="232">
        <v>0</v>
      </c>
      <c r="X2762" s="232">
        <v>0</v>
      </c>
      <c r="Y2762" s="232">
        <v>0</v>
      </c>
      <c r="Z2762" s="233">
        <v>45991</v>
      </c>
      <c r="AA2762" s="234">
        <v>1016.648</v>
      </c>
      <c r="AB2762" s="232">
        <v>328529.71000000002</v>
      </c>
    </row>
    <row r="2763" spans="1:28" x14ac:dyDescent="0.25">
      <c r="A2763" s="16" t="s">
        <v>2000</v>
      </c>
      <c r="B2763" s="16" t="s">
        <v>3250</v>
      </c>
      <c r="C2763" s="16" t="s">
        <v>2001</v>
      </c>
      <c r="D2763" s="16" t="s">
        <v>2002</v>
      </c>
      <c r="F2763" s="16" t="s">
        <v>8226</v>
      </c>
      <c r="G2763" s="16" t="s">
        <v>8227</v>
      </c>
      <c r="H2763" s="231">
        <v>1E-3</v>
      </c>
      <c r="I2763" s="231">
        <v>0</v>
      </c>
      <c r="J2763" s="231">
        <v>0</v>
      </c>
      <c r="K2763" s="231">
        <v>0</v>
      </c>
      <c r="L2763" s="231">
        <v>0</v>
      </c>
      <c r="M2763" s="231">
        <v>0</v>
      </c>
      <c r="N2763" s="231">
        <v>0</v>
      </c>
      <c r="O2763" s="231">
        <v>0</v>
      </c>
      <c r="P2763" s="231">
        <v>0</v>
      </c>
      <c r="Q2763" s="232">
        <v>0.03</v>
      </c>
      <c r="R2763" s="232">
        <v>0</v>
      </c>
      <c r="S2763" s="232">
        <v>0</v>
      </c>
      <c r="T2763" s="232">
        <v>0</v>
      </c>
      <c r="U2763" s="232">
        <v>0</v>
      </c>
      <c r="V2763" s="232">
        <v>0</v>
      </c>
      <c r="W2763" s="232">
        <v>0</v>
      </c>
      <c r="X2763" s="232">
        <v>0</v>
      </c>
      <c r="Y2763" s="232">
        <v>0</v>
      </c>
      <c r="Z2763" s="233">
        <v>45991</v>
      </c>
      <c r="AA2763" s="234">
        <v>1E-3</v>
      </c>
      <c r="AB2763" s="232">
        <v>0.03</v>
      </c>
    </row>
    <row r="2764" spans="1:28" x14ac:dyDescent="0.25">
      <c r="A2764" s="16" t="s">
        <v>873</v>
      </c>
      <c r="B2764" s="16" t="s">
        <v>3474</v>
      </c>
      <c r="C2764" s="16" t="s">
        <v>183</v>
      </c>
      <c r="D2764" s="16" t="s">
        <v>184</v>
      </c>
      <c r="F2764" s="16" t="s">
        <v>8470</v>
      </c>
      <c r="G2764" s="16" t="s">
        <v>8471</v>
      </c>
      <c r="H2764" s="231">
        <v>1</v>
      </c>
      <c r="I2764" s="231">
        <v>0</v>
      </c>
      <c r="J2764" s="231">
        <v>0</v>
      </c>
      <c r="K2764" s="231">
        <v>0</v>
      </c>
      <c r="L2764" s="231">
        <v>0</v>
      </c>
      <c r="M2764" s="231">
        <v>0</v>
      </c>
      <c r="N2764" s="231">
        <v>0</v>
      </c>
      <c r="O2764" s="231">
        <v>0</v>
      </c>
      <c r="P2764" s="231">
        <v>0</v>
      </c>
      <c r="Q2764" s="232">
        <v>7.26</v>
      </c>
      <c r="R2764" s="232">
        <v>0</v>
      </c>
      <c r="S2764" s="232">
        <v>0</v>
      </c>
      <c r="T2764" s="232">
        <v>0</v>
      </c>
      <c r="U2764" s="232">
        <v>0</v>
      </c>
      <c r="V2764" s="232">
        <v>0</v>
      </c>
      <c r="W2764" s="232">
        <v>0</v>
      </c>
      <c r="X2764" s="232">
        <v>0</v>
      </c>
      <c r="Y2764" s="232">
        <v>0</v>
      </c>
      <c r="Z2764" s="233">
        <v>45991</v>
      </c>
      <c r="AA2764" s="234">
        <v>1</v>
      </c>
      <c r="AB2764" s="232">
        <v>7.26</v>
      </c>
    </row>
    <row r="2765" spans="1:28" x14ac:dyDescent="0.25">
      <c r="A2765" s="16" t="s">
        <v>873</v>
      </c>
      <c r="B2765" s="16" t="s">
        <v>3474</v>
      </c>
      <c r="C2765" s="16" t="s">
        <v>179</v>
      </c>
      <c r="D2765" s="16" t="s">
        <v>180</v>
      </c>
      <c r="F2765" s="16" t="s">
        <v>8292</v>
      </c>
      <c r="G2765" s="16" t="s">
        <v>8293</v>
      </c>
      <c r="H2765" s="231">
        <v>22.14</v>
      </c>
      <c r="I2765" s="231">
        <v>0</v>
      </c>
      <c r="J2765" s="231">
        <v>0</v>
      </c>
      <c r="K2765" s="231">
        <v>0</v>
      </c>
      <c r="L2765" s="231">
        <v>0</v>
      </c>
      <c r="M2765" s="231">
        <v>0</v>
      </c>
      <c r="N2765" s="231">
        <v>0</v>
      </c>
      <c r="O2765" s="231">
        <v>0</v>
      </c>
      <c r="P2765" s="231">
        <v>0</v>
      </c>
      <c r="Q2765" s="232">
        <v>10695.18</v>
      </c>
      <c r="R2765" s="232">
        <v>0</v>
      </c>
      <c r="S2765" s="232">
        <v>0</v>
      </c>
      <c r="T2765" s="232">
        <v>0</v>
      </c>
      <c r="U2765" s="232">
        <v>0</v>
      </c>
      <c r="V2765" s="232">
        <v>0</v>
      </c>
      <c r="W2765" s="232">
        <v>0</v>
      </c>
      <c r="X2765" s="232">
        <v>0</v>
      </c>
      <c r="Y2765" s="232">
        <v>0</v>
      </c>
      <c r="Z2765" s="233">
        <v>45991</v>
      </c>
      <c r="AA2765" s="234">
        <v>22.14</v>
      </c>
      <c r="AB2765" s="232">
        <v>10695.18</v>
      </c>
    </row>
    <row r="2766" spans="1:28" x14ac:dyDescent="0.25">
      <c r="A2766" s="16" t="s">
        <v>873</v>
      </c>
      <c r="B2766" s="16" t="s">
        <v>3474</v>
      </c>
      <c r="C2766" s="16" t="s">
        <v>177</v>
      </c>
      <c r="D2766" s="16" t="s">
        <v>178</v>
      </c>
      <c r="F2766" s="16" t="s">
        <v>8472</v>
      </c>
      <c r="G2766" s="16" t="s">
        <v>8473</v>
      </c>
      <c r="H2766" s="231">
        <v>38316.495999999999</v>
      </c>
      <c r="I2766" s="231">
        <v>0</v>
      </c>
      <c r="J2766" s="231">
        <v>0</v>
      </c>
      <c r="K2766" s="231">
        <v>0</v>
      </c>
      <c r="L2766" s="231">
        <v>0</v>
      </c>
      <c r="M2766" s="231">
        <v>0</v>
      </c>
      <c r="N2766" s="231">
        <v>0</v>
      </c>
      <c r="O2766" s="231">
        <v>0</v>
      </c>
      <c r="P2766" s="231">
        <v>0</v>
      </c>
      <c r="Q2766" s="232">
        <v>326456.71000000002</v>
      </c>
      <c r="R2766" s="232">
        <v>0</v>
      </c>
      <c r="S2766" s="232">
        <v>0</v>
      </c>
      <c r="T2766" s="232">
        <v>0</v>
      </c>
      <c r="U2766" s="232">
        <v>0</v>
      </c>
      <c r="V2766" s="232">
        <v>0</v>
      </c>
      <c r="W2766" s="232">
        <v>0</v>
      </c>
      <c r="X2766" s="232">
        <v>0</v>
      </c>
      <c r="Y2766" s="232">
        <v>0</v>
      </c>
      <c r="Z2766" s="233">
        <v>45991</v>
      </c>
      <c r="AA2766" s="234">
        <v>38316.495999999999</v>
      </c>
      <c r="AB2766" s="232">
        <v>326456.71000000002</v>
      </c>
    </row>
    <row r="2767" spans="1:28" x14ac:dyDescent="0.25">
      <c r="A2767" s="16" t="s">
        <v>873</v>
      </c>
      <c r="B2767" s="16" t="s">
        <v>3474</v>
      </c>
      <c r="C2767" s="16" t="s">
        <v>175</v>
      </c>
      <c r="D2767" s="16" t="s">
        <v>176</v>
      </c>
      <c r="F2767" s="16" t="s">
        <v>8474</v>
      </c>
      <c r="G2767" s="16" t="s">
        <v>8475</v>
      </c>
      <c r="H2767" s="231">
        <v>67.903000000000006</v>
      </c>
      <c r="I2767" s="231">
        <v>0</v>
      </c>
      <c r="J2767" s="231">
        <v>0</v>
      </c>
      <c r="K2767" s="231">
        <v>0</v>
      </c>
      <c r="L2767" s="231">
        <v>0</v>
      </c>
      <c r="M2767" s="231">
        <v>0</v>
      </c>
      <c r="N2767" s="231">
        <v>0</v>
      </c>
      <c r="O2767" s="231">
        <v>0</v>
      </c>
      <c r="P2767" s="231">
        <v>0</v>
      </c>
      <c r="Q2767" s="232">
        <v>6289.85</v>
      </c>
      <c r="R2767" s="232">
        <v>0</v>
      </c>
      <c r="S2767" s="232">
        <v>0</v>
      </c>
      <c r="T2767" s="232">
        <v>0</v>
      </c>
      <c r="U2767" s="232">
        <v>0</v>
      </c>
      <c r="V2767" s="232">
        <v>0</v>
      </c>
      <c r="W2767" s="232">
        <v>0</v>
      </c>
      <c r="X2767" s="232">
        <v>0</v>
      </c>
      <c r="Y2767" s="232">
        <v>0</v>
      </c>
      <c r="Z2767" s="233">
        <v>45991</v>
      </c>
      <c r="AA2767" s="234">
        <v>67.903000000000006</v>
      </c>
      <c r="AB2767" s="232">
        <v>6289.85</v>
      </c>
    </row>
    <row r="2768" spans="1:28" x14ac:dyDescent="0.25">
      <c r="A2768" s="16" t="s">
        <v>873</v>
      </c>
      <c r="B2768" s="16" t="s">
        <v>3474</v>
      </c>
      <c r="C2768" s="16" t="s">
        <v>175</v>
      </c>
      <c r="D2768" s="16" t="s">
        <v>176</v>
      </c>
      <c r="F2768" s="16" t="s">
        <v>8326</v>
      </c>
      <c r="G2768" s="16" t="s">
        <v>8327</v>
      </c>
      <c r="H2768" s="231">
        <v>219.25800000000001</v>
      </c>
      <c r="I2768" s="231">
        <v>0</v>
      </c>
      <c r="J2768" s="231">
        <v>0</v>
      </c>
      <c r="K2768" s="231">
        <v>7.2</v>
      </c>
      <c r="L2768" s="231">
        <v>0</v>
      </c>
      <c r="M2768" s="231">
        <v>0</v>
      </c>
      <c r="N2768" s="231">
        <v>0</v>
      </c>
      <c r="O2768" s="231">
        <v>0</v>
      </c>
      <c r="P2768" s="231">
        <v>0</v>
      </c>
      <c r="Q2768" s="232">
        <v>20309.86</v>
      </c>
      <c r="R2768" s="232">
        <v>0</v>
      </c>
      <c r="S2768" s="232">
        <v>0</v>
      </c>
      <c r="T2768" s="232">
        <v>666.94</v>
      </c>
      <c r="U2768" s="232">
        <v>0</v>
      </c>
      <c r="V2768" s="232">
        <v>0</v>
      </c>
      <c r="W2768" s="232">
        <v>0</v>
      </c>
      <c r="X2768" s="232">
        <v>0</v>
      </c>
      <c r="Y2768" s="232">
        <v>0</v>
      </c>
      <c r="Z2768" s="233">
        <v>45991</v>
      </c>
      <c r="AA2768" s="234">
        <v>226.458</v>
      </c>
      <c r="AB2768" s="232">
        <v>20976.799999999999</v>
      </c>
    </row>
    <row r="2769" spans="1:28" x14ac:dyDescent="0.25">
      <c r="A2769" s="16" t="s">
        <v>2000</v>
      </c>
      <c r="B2769" s="16" t="s">
        <v>3250</v>
      </c>
      <c r="C2769" s="16" t="s">
        <v>168</v>
      </c>
      <c r="D2769" s="16" t="s">
        <v>169</v>
      </c>
      <c r="F2769" s="16" t="s">
        <v>8178</v>
      </c>
      <c r="G2769" s="16" t="s">
        <v>8476</v>
      </c>
      <c r="H2769" s="231">
        <v>1820.8</v>
      </c>
      <c r="I2769" s="231">
        <v>0</v>
      </c>
      <c r="J2769" s="231">
        <v>0</v>
      </c>
      <c r="K2769" s="231">
        <v>0</v>
      </c>
      <c r="L2769" s="231">
        <v>0</v>
      </c>
      <c r="M2769" s="231">
        <v>0</v>
      </c>
      <c r="N2769" s="231">
        <v>0</v>
      </c>
      <c r="O2769" s="231">
        <v>0</v>
      </c>
      <c r="P2769" s="231">
        <v>0</v>
      </c>
      <c r="Q2769" s="232">
        <v>111487.58</v>
      </c>
      <c r="R2769" s="232">
        <v>0</v>
      </c>
      <c r="S2769" s="232">
        <v>0</v>
      </c>
      <c r="T2769" s="232">
        <v>0</v>
      </c>
      <c r="U2769" s="232">
        <v>0</v>
      </c>
      <c r="V2769" s="232">
        <v>0</v>
      </c>
      <c r="W2769" s="232">
        <v>0</v>
      </c>
      <c r="X2769" s="232">
        <v>0</v>
      </c>
      <c r="Y2769" s="232">
        <v>0</v>
      </c>
      <c r="Z2769" s="233">
        <v>45991</v>
      </c>
      <c r="AA2769" s="234">
        <v>1820.8</v>
      </c>
      <c r="AB2769" s="232">
        <v>111487.58</v>
      </c>
    </row>
    <row r="2770" spans="1:28" x14ac:dyDescent="0.25">
      <c r="A2770" s="16" t="s">
        <v>873</v>
      </c>
      <c r="B2770" s="16" t="s">
        <v>3474</v>
      </c>
      <c r="C2770" s="16" t="s">
        <v>168</v>
      </c>
      <c r="D2770" s="16" t="s">
        <v>169</v>
      </c>
      <c r="F2770" s="16" t="s">
        <v>8477</v>
      </c>
      <c r="G2770" s="16" t="s">
        <v>8478</v>
      </c>
      <c r="H2770" s="231">
        <v>5176.2550000000001</v>
      </c>
      <c r="I2770" s="231">
        <v>0</v>
      </c>
      <c r="J2770" s="231">
        <v>0</v>
      </c>
      <c r="K2770" s="231">
        <v>0</v>
      </c>
      <c r="L2770" s="231">
        <v>0</v>
      </c>
      <c r="M2770" s="231">
        <v>0</v>
      </c>
      <c r="N2770" s="231">
        <v>0</v>
      </c>
      <c r="O2770" s="231">
        <v>0</v>
      </c>
      <c r="P2770" s="231">
        <v>0</v>
      </c>
      <c r="Q2770" s="232">
        <v>187535.74</v>
      </c>
      <c r="R2770" s="232">
        <v>0</v>
      </c>
      <c r="S2770" s="232">
        <v>0</v>
      </c>
      <c r="T2770" s="232">
        <v>0</v>
      </c>
      <c r="U2770" s="232">
        <v>0</v>
      </c>
      <c r="V2770" s="232">
        <v>0</v>
      </c>
      <c r="W2770" s="232">
        <v>0</v>
      </c>
      <c r="X2770" s="232">
        <v>0</v>
      </c>
      <c r="Y2770" s="232">
        <v>0</v>
      </c>
      <c r="Z2770" s="233">
        <v>45991</v>
      </c>
      <c r="AA2770" s="234">
        <v>5176.2550000000001</v>
      </c>
      <c r="AB2770" s="232">
        <v>187535.74</v>
      </c>
    </row>
    <row r="2771" spans="1:28" x14ac:dyDescent="0.25">
      <c r="A2771" s="16" t="s">
        <v>1059</v>
      </c>
      <c r="B2771" s="16" t="s">
        <v>2893</v>
      </c>
      <c r="C2771" s="16" t="s">
        <v>8479</v>
      </c>
      <c r="D2771" s="16" t="s">
        <v>8480</v>
      </c>
      <c r="F2771" s="16" t="s">
        <v>8150</v>
      </c>
      <c r="G2771" s="16" t="s">
        <v>8151</v>
      </c>
      <c r="H2771" s="237">
        <v>7.7850000000000001</v>
      </c>
      <c r="I2771" s="237">
        <v>0</v>
      </c>
      <c r="J2771" s="237">
        <v>0</v>
      </c>
      <c r="K2771" s="237">
        <v>0</v>
      </c>
      <c r="L2771" s="237">
        <v>0</v>
      </c>
      <c r="M2771" s="237">
        <v>0</v>
      </c>
      <c r="N2771" s="237">
        <v>0</v>
      </c>
      <c r="O2771" s="237">
        <v>0</v>
      </c>
      <c r="P2771" s="237">
        <v>0</v>
      </c>
      <c r="Q2771" s="232">
        <v>0</v>
      </c>
      <c r="R2771" s="232">
        <v>0</v>
      </c>
      <c r="S2771" s="232">
        <v>0</v>
      </c>
      <c r="T2771" s="232">
        <v>0</v>
      </c>
      <c r="U2771" s="232">
        <v>0</v>
      </c>
      <c r="V2771" s="232">
        <v>0</v>
      </c>
      <c r="W2771" s="232">
        <v>0</v>
      </c>
      <c r="X2771" s="232">
        <v>0</v>
      </c>
      <c r="Y2771" s="232">
        <v>0</v>
      </c>
      <c r="Z2771" s="233">
        <v>45991</v>
      </c>
      <c r="AA2771" s="234">
        <v>7.7850000000000001</v>
      </c>
      <c r="AB2771" s="232">
        <v>0</v>
      </c>
    </row>
    <row r="2772" spans="1:28" x14ac:dyDescent="0.25">
      <c r="A2772" s="16" t="s">
        <v>1059</v>
      </c>
      <c r="B2772" s="16" t="s">
        <v>2893</v>
      </c>
      <c r="C2772" s="16" t="s">
        <v>1539</v>
      </c>
      <c r="D2772" s="16" t="s">
        <v>1540</v>
      </c>
      <c r="F2772" s="16" t="s">
        <v>8481</v>
      </c>
      <c r="G2772" s="16" t="s">
        <v>8482</v>
      </c>
      <c r="H2772" s="237">
        <v>10367</v>
      </c>
      <c r="I2772" s="237">
        <v>0</v>
      </c>
      <c r="J2772" s="237">
        <v>0</v>
      </c>
      <c r="K2772" s="237">
        <v>0</v>
      </c>
      <c r="L2772" s="237">
        <v>0</v>
      </c>
      <c r="M2772" s="237">
        <v>0</v>
      </c>
      <c r="N2772" s="237">
        <v>0</v>
      </c>
      <c r="O2772" s="237">
        <v>0</v>
      </c>
      <c r="P2772" s="237">
        <v>0</v>
      </c>
      <c r="Q2772" s="232">
        <v>2961.83</v>
      </c>
      <c r="R2772" s="232">
        <v>0</v>
      </c>
      <c r="S2772" s="232">
        <v>0</v>
      </c>
      <c r="T2772" s="232">
        <v>0</v>
      </c>
      <c r="U2772" s="232">
        <v>0</v>
      </c>
      <c r="V2772" s="232">
        <v>0</v>
      </c>
      <c r="W2772" s="232">
        <v>0</v>
      </c>
      <c r="X2772" s="232">
        <v>0</v>
      </c>
      <c r="Y2772" s="232">
        <v>0</v>
      </c>
      <c r="Z2772" s="233">
        <v>45991</v>
      </c>
      <c r="AA2772" s="234">
        <v>10367</v>
      </c>
      <c r="AB2772" s="232">
        <v>2961.83</v>
      </c>
    </row>
    <row r="2773" spans="1:28" x14ac:dyDescent="0.25">
      <c r="A2773" s="16" t="s">
        <v>873</v>
      </c>
      <c r="B2773" s="16" t="s">
        <v>3474</v>
      </c>
      <c r="C2773" s="16" t="s">
        <v>8483</v>
      </c>
      <c r="D2773" s="16" t="s">
        <v>8484</v>
      </c>
      <c r="F2773" s="16" t="s">
        <v>8485</v>
      </c>
      <c r="G2773" s="16" t="s">
        <v>8486</v>
      </c>
      <c r="H2773" s="231">
        <v>1790</v>
      </c>
      <c r="I2773" s="231">
        <v>0</v>
      </c>
      <c r="J2773" s="231">
        <v>0</v>
      </c>
      <c r="K2773" s="231">
        <v>0</v>
      </c>
      <c r="L2773" s="231">
        <v>0</v>
      </c>
      <c r="M2773" s="231">
        <v>0</v>
      </c>
      <c r="N2773" s="231">
        <v>0</v>
      </c>
      <c r="O2773" s="231">
        <v>0</v>
      </c>
      <c r="P2773" s="231">
        <v>0</v>
      </c>
      <c r="Q2773" s="232">
        <v>12404.7</v>
      </c>
      <c r="R2773" s="232">
        <v>0</v>
      </c>
      <c r="S2773" s="232">
        <v>0</v>
      </c>
      <c r="T2773" s="232">
        <v>0</v>
      </c>
      <c r="U2773" s="232">
        <v>0</v>
      </c>
      <c r="V2773" s="232">
        <v>0</v>
      </c>
      <c r="W2773" s="232">
        <v>0</v>
      </c>
      <c r="X2773" s="232">
        <v>0</v>
      </c>
      <c r="Y2773" s="232">
        <v>0</v>
      </c>
      <c r="Z2773" s="233">
        <v>45991</v>
      </c>
      <c r="AA2773" s="234">
        <v>1790</v>
      </c>
      <c r="AB2773" s="232">
        <v>12404.7</v>
      </c>
    </row>
    <row r="2774" spans="1:28" x14ac:dyDescent="0.25">
      <c r="A2774" s="16" t="s">
        <v>873</v>
      </c>
      <c r="B2774" s="16" t="s">
        <v>3474</v>
      </c>
      <c r="C2774" s="16" t="s">
        <v>161</v>
      </c>
      <c r="D2774" s="16" t="s">
        <v>162</v>
      </c>
      <c r="F2774" s="16" t="s">
        <v>8485</v>
      </c>
      <c r="G2774" s="16" t="s">
        <v>8486</v>
      </c>
      <c r="H2774" s="231">
        <v>165.41300000000001</v>
      </c>
      <c r="I2774" s="231">
        <v>0</v>
      </c>
      <c r="J2774" s="231">
        <v>0</v>
      </c>
      <c r="K2774" s="231">
        <v>0</v>
      </c>
      <c r="L2774" s="231">
        <v>0</v>
      </c>
      <c r="M2774" s="231">
        <v>0</v>
      </c>
      <c r="N2774" s="231">
        <v>0</v>
      </c>
      <c r="O2774" s="231">
        <v>0</v>
      </c>
      <c r="P2774" s="231">
        <v>0</v>
      </c>
      <c r="Q2774" s="232">
        <v>491.28</v>
      </c>
      <c r="R2774" s="232">
        <v>0</v>
      </c>
      <c r="S2774" s="232">
        <v>0</v>
      </c>
      <c r="T2774" s="232">
        <v>0</v>
      </c>
      <c r="U2774" s="232">
        <v>0</v>
      </c>
      <c r="V2774" s="232">
        <v>0</v>
      </c>
      <c r="W2774" s="232">
        <v>0</v>
      </c>
      <c r="X2774" s="232">
        <v>0</v>
      </c>
      <c r="Y2774" s="232">
        <v>0</v>
      </c>
      <c r="Z2774" s="233">
        <v>45991</v>
      </c>
      <c r="AA2774" s="234">
        <v>165.41300000000001</v>
      </c>
      <c r="AB2774" s="232">
        <v>491.28</v>
      </c>
    </row>
    <row r="2775" spans="1:28" x14ac:dyDescent="0.25">
      <c r="A2775" s="16" t="s">
        <v>873</v>
      </c>
      <c r="B2775" s="16" t="s">
        <v>3474</v>
      </c>
      <c r="C2775" s="16" t="s">
        <v>161</v>
      </c>
      <c r="D2775" s="16" t="s">
        <v>162</v>
      </c>
      <c r="F2775" s="16" t="s">
        <v>8487</v>
      </c>
      <c r="G2775" s="16" t="s">
        <v>8488</v>
      </c>
      <c r="H2775" s="237">
        <v>0.14299999999999999</v>
      </c>
      <c r="I2775" s="237">
        <v>0</v>
      </c>
      <c r="J2775" s="237">
        <v>0</v>
      </c>
      <c r="K2775" s="237">
        <v>0</v>
      </c>
      <c r="L2775" s="237">
        <v>0</v>
      </c>
      <c r="M2775" s="237">
        <v>0</v>
      </c>
      <c r="N2775" s="237">
        <v>0</v>
      </c>
      <c r="O2775" s="237">
        <v>0</v>
      </c>
      <c r="P2775" s="237">
        <v>0</v>
      </c>
      <c r="Q2775" s="232">
        <v>0.42</v>
      </c>
      <c r="R2775" s="232">
        <v>0</v>
      </c>
      <c r="S2775" s="232">
        <v>0</v>
      </c>
      <c r="T2775" s="232">
        <v>0</v>
      </c>
      <c r="U2775" s="232">
        <v>0</v>
      </c>
      <c r="V2775" s="232">
        <v>0</v>
      </c>
      <c r="W2775" s="232">
        <v>0</v>
      </c>
      <c r="X2775" s="232">
        <v>0</v>
      </c>
      <c r="Y2775" s="232">
        <v>0</v>
      </c>
      <c r="Z2775" s="233">
        <v>45991</v>
      </c>
      <c r="AA2775" s="234">
        <v>0.14299999999999999</v>
      </c>
      <c r="AB2775" s="232">
        <v>0.42</v>
      </c>
    </row>
    <row r="2776" spans="1:28" x14ac:dyDescent="0.25">
      <c r="A2776" s="16" t="s">
        <v>1059</v>
      </c>
      <c r="B2776" s="16" t="s">
        <v>2893</v>
      </c>
      <c r="C2776" s="16" t="s">
        <v>1848</v>
      </c>
      <c r="D2776" s="16" t="s">
        <v>1849</v>
      </c>
      <c r="F2776" s="16" t="s">
        <v>8481</v>
      </c>
      <c r="G2776" s="16" t="s">
        <v>8482</v>
      </c>
      <c r="H2776" s="231">
        <v>68193.684999999998</v>
      </c>
      <c r="I2776" s="231">
        <v>0</v>
      </c>
      <c r="J2776" s="231">
        <v>0</v>
      </c>
      <c r="K2776" s="231">
        <v>0</v>
      </c>
      <c r="L2776" s="231">
        <v>0</v>
      </c>
      <c r="M2776" s="231">
        <v>0</v>
      </c>
      <c r="N2776" s="231">
        <v>0</v>
      </c>
      <c r="O2776" s="231">
        <v>0</v>
      </c>
      <c r="P2776" s="231">
        <v>0</v>
      </c>
      <c r="Q2776" s="232">
        <v>19367.02</v>
      </c>
      <c r="R2776" s="232">
        <v>0</v>
      </c>
      <c r="S2776" s="232">
        <v>0</v>
      </c>
      <c r="T2776" s="232">
        <v>0</v>
      </c>
      <c r="U2776" s="232">
        <v>0</v>
      </c>
      <c r="V2776" s="232">
        <v>0</v>
      </c>
      <c r="W2776" s="232">
        <v>0</v>
      </c>
      <c r="X2776" s="232">
        <v>0</v>
      </c>
      <c r="Y2776" s="232">
        <v>0</v>
      </c>
      <c r="Z2776" s="233">
        <v>45991</v>
      </c>
      <c r="AA2776" s="234">
        <v>68193.684999999998</v>
      </c>
      <c r="AB2776" s="232">
        <v>19367.02</v>
      </c>
    </row>
    <row r="2777" spans="1:28" x14ac:dyDescent="0.25">
      <c r="A2777" s="16" t="s">
        <v>873</v>
      </c>
      <c r="B2777" s="16" t="s">
        <v>3474</v>
      </c>
      <c r="C2777" s="16" t="s">
        <v>8489</v>
      </c>
      <c r="D2777" s="16" t="s">
        <v>8490</v>
      </c>
      <c r="F2777" s="16" t="s">
        <v>8485</v>
      </c>
      <c r="G2777" s="16" t="s">
        <v>8486</v>
      </c>
      <c r="H2777" s="231">
        <v>74</v>
      </c>
      <c r="I2777" s="231">
        <v>0</v>
      </c>
      <c r="J2777" s="231">
        <v>0</v>
      </c>
      <c r="K2777" s="231">
        <v>0</v>
      </c>
      <c r="L2777" s="231">
        <v>0</v>
      </c>
      <c r="M2777" s="231">
        <v>0</v>
      </c>
      <c r="N2777" s="231">
        <v>0</v>
      </c>
      <c r="O2777" s="231">
        <v>0</v>
      </c>
      <c r="P2777" s="231">
        <v>0</v>
      </c>
      <c r="Q2777" s="232">
        <v>962</v>
      </c>
      <c r="R2777" s="232">
        <v>0</v>
      </c>
      <c r="S2777" s="232">
        <v>0</v>
      </c>
      <c r="T2777" s="232">
        <v>0</v>
      </c>
      <c r="U2777" s="232">
        <v>0</v>
      </c>
      <c r="V2777" s="232">
        <v>0</v>
      </c>
      <c r="W2777" s="232">
        <v>0</v>
      </c>
      <c r="X2777" s="232">
        <v>0</v>
      </c>
      <c r="Y2777" s="232">
        <v>0</v>
      </c>
      <c r="Z2777" s="233">
        <v>45991</v>
      </c>
      <c r="AA2777" s="234">
        <v>74</v>
      </c>
      <c r="AB2777" s="232">
        <v>962</v>
      </c>
    </row>
    <row r="2778" spans="1:28" x14ac:dyDescent="0.25">
      <c r="A2778" s="16" t="s">
        <v>873</v>
      </c>
      <c r="B2778" s="16" t="s">
        <v>3474</v>
      </c>
      <c r="C2778" s="16" t="s">
        <v>159</v>
      </c>
      <c r="D2778" s="16" t="s">
        <v>160</v>
      </c>
      <c r="F2778" s="16" t="s">
        <v>8485</v>
      </c>
      <c r="G2778" s="16" t="s">
        <v>8486</v>
      </c>
      <c r="H2778" s="231">
        <v>508</v>
      </c>
      <c r="I2778" s="231">
        <v>0</v>
      </c>
      <c r="J2778" s="231">
        <v>0</v>
      </c>
      <c r="K2778" s="231">
        <v>0</v>
      </c>
      <c r="L2778" s="231">
        <v>0</v>
      </c>
      <c r="M2778" s="231">
        <v>0</v>
      </c>
      <c r="N2778" s="231">
        <v>0</v>
      </c>
      <c r="O2778" s="231">
        <v>0</v>
      </c>
      <c r="P2778" s="231">
        <v>0</v>
      </c>
      <c r="Q2778" s="232">
        <v>10566.4</v>
      </c>
      <c r="R2778" s="232">
        <v>0</v>
      </c>
      <c r="S2778" s="232">
        <v>0</v>
      </c>
      <c r="T2778" s="232">
        <v>0</v>
      </c>
      <c r="U2778" s="232">
        <v>0</v>
      </c>
      <c r="V2778" s="232">
        <v>0</v>
      </c>
      <c r="W2778" s="232">
        <v>0</v>
      </c>
      <c r="X2778" s="232">
        <v>0</v>
      </c>
      <c r="Y2778" s="232">
        <v>0</v>
      </c>
      <c r="Z2778" s="233">
        <v>45991</v>
      </c>
      <c r="AA2778" s="234">
        <v>508</v>
      </c>
      <c r="AB2778" s="232">
        <v>10566.4</v>
      </c>
    </row>
    <row r="2779" spans="1:28" x14ac:dyDescent="0.25">
      <c r="A2779" s="16" t="s">
        <v>873</v>
      </c>
      <c r="B2779" s="16" t="s">
        <v>3474</v>
      </c>
      <c r="C2779" s="16" t="s">
        <v>157</v>
      </c>
      <c r="D2779" s="16" t="s">
        <v>158</v>
      </c>
      <c r="F2779" s="16" t="s">
        <v>8485</v>
      </c>
      <c r="G2779" s="16" t="s">
        <v>8486</v>
      </c>
      <c r="H2779" s="231">
        <v>44</v>
      </c>
      <c r="I2779" s="231">
        <v>0</v>
      </c>
      <c r="J2779" s="231">
        <v>0</v>
      </c>
      <c r="K2779" s="231">
        <v>0</v>
      </c>
      <c r="L2779" s="231">
        <v>0</v>
      </c>
      <c r="M2779" s="231">
        <v>0</v>
      </c>
      <c r="N2779" s="231">
        <v>0</v>
      </c>
      <c r="O2779" s="231">
        <v>0</v>
      </c>
      <c r="P2779" s="231">
        <v>0</v>
      </c>
      <c r="Q2779" s="232">
        <v>350.27</v>
      </c>
      <c r="R2779" s="232">
        <v>0</v>
      </c>
      <c r="S2779" s="232">
        <v>0</v>
      </c>
      <c r="T2779" s="232">
        <v>0</v>
      </c>
      <c r="U2779" s="232">
        <v>0</v>
      </c>
      <c r="V2779" s="232">
        <v>0</v>
      </c>
      <c r="W2779" s="232">
        <v>0</v>
      </c>
      <c r="X2779" s="232">
        <v>0</v>
      </c>
      <c r="Y2779" s="232">
        <v>0</v>
      </c>
      <c r="Z2779" s="233">
        <v>45991</v>
      </c>
      <c r="AA2779" s="234">
        <v>44</v>
      </c>
      <c r="AB2779" s="232">
        <v>350.27</v>
      </c>
    </row>
    <row r="2780" spans="1:28" x14ac:dyDescent="0.25">
      <c r="A2780" s="16" t="s">
        <v>2253</v>
      </c>
      <c r="B2780" s="16" t="s">
        <v>3348</v>
      </c>
      <c r="C2780" s="16" t="s">
        <v>2572</v>
      </c>
      <c r="D2780" s="16" t="s">
        <v>2573</v>
      </c>
      <c r="F2780" s="16" t="s">
        <v>8485</v>
      </c>
      <c r="G2780" s="16" t="s">
        <v>8491</v>
      </c>
      <c r="H2780" s="237">
        <v>174</v>
      </c>
      <c r="I2780" s="237">
        <v>0</v>
      </c>
      <c r="J2780" s="237">
        <v>0</v>
      </c>
      <c r="K2780" s="237">
        <v>0</v>
      </c>
      <c r="L2780" s="237">
        <v>0</v>
      </c>
      <c r="M2780" s="237">
        <v>0</v>
      </c>
      <c r="N2780" s="237">
        <v>0</v>
      </c>
      <c r="O2780" s="237">
        <v>0</v>
      </c>
      <c r="P2780" s="237">
        <v>0</v>
      </c>
      <c r="Q2780" s="232">
        <v>2491.52</v>
      </c>
      <c r="R2780" s="232">
        <v>0</v>
      </c>
      <c r="S2780" s="232">
        <v>0</v>
      </c>
      <c r="T2780" s="232">
        <v>0</v>
      </c>
      <c r="U2780" s="232">
        <v>0</v>
      </c>
      <c r="V2780" s="232">
        <v>0</v>
      </c>
      <c r="W2780" s="232">
        <v>0</v>
      </c>
      <c r="X2780" s="232">
        <v>0</v>
      </c>
      <c r="Y2780" s="232">
        <v>0</v>
      </c>
      <c r="Z2780" s="233">
        <v>45991</v>
      </c>
      <c r="AA2780" s="234">
        <v>174</v>
      </c>
      <c r="AB2780" s="232">
        <v>2491.52</v>
      </c>
    </row>
    <row r="2781" spans="1:28" x14ac:dyDescent="0.25">
      <c r="A2781" s="16" t="s">
        <v>2253</v>
      </c>
      <c r="B2781" s="16" t="s">
        <v>3348</v>
      </c>
      <c r="C2781" s="16" t="s">
        <v>2372</v>
      </c>
      <c r="D2781" s="16" t="s">
        <v>2373</v>
      </c>
      <c r="F2781" s="16" t="s">
        <v>8485</v>
      </c>
      <c r="G2781" s="16" t="s">
        <v>8491</v>
      </c>
      <c r="H2781" s="237">
        <v>242</v>
      </c>
      <c r="I2781" s="237">
        <v>0</v>
      </c>
      <c r="J2781" s="237">
        <v>0</v>
      </c>
      <c r="K2781" s="237">
        <v>0</v>
      </c>
      <c r="L2781" s="237">
        <v>0</v>
      </c>
      <c r="M2781" s="237">
        <v>0</v>
      </c>
      <c r="N2781" s="237">
        <v>0</v>
      </c>
      <c r="O2781" s="237">
        <v>0</v>
      </c>
      <c r="P2781" s="237">
        <v>0</v>
      </c>
      <c r="Q2781" s="232">
        <v>2434.8000000000002</v>
      </c>
      <c r="R2781" s="232">
        <v>0</v>
      </c>
      <c r="S2781" s="232">
        <v>0</v>
      </c>
      <c r="T2781" s="232">
        <v>0</v>
      </c>
      <c r="U2781" s="232">
        <v>0</v>
      </c>
      <c r="V2781" s="232">
        <v>0</v>
      </c>
      <c r="W2781" s="232">
        <v>0</v>
      </c>
      <c r="X2781" s="232">
        <v>0</v>
      </c>
      <c r="Y2781" s="232">
        <v>0</v>
      </c>
      <c r="Z2781" s="233">
        <v>45991</v>
      </c>
      <c r="AA2781" s="234">
        <v>242</v>
      </c>
      <c r="AB2781" s="232">
        <v>2434.8000000000002</v>
      </c>
    </row>
    <row r="2782" spans="1:28" x14ac:dyDescent="0.25">
      <c r="A2782" s="16" t="s">
        <v>873</v>
      </c>
      <c r="B2782" s="16" t="s">
        <v>3474</v>
      </c>
      <c r="C2782" s="16" t="s">
        <v>8492</v>
      </c>
      <c r="D2782" s="16" t="s">
        <v>8493</v>
      </c>
      <c r="F2782" s="16" t="s">
        <v>8485</v>
      </c>
      <c r="G2782" s="16" t="s">
        <v>8486</v>
      </c>
      <c r="H2782" s="231">
        <v>16</v>
      </c>
      <c r="I2782" s="231">
        <v>0</v>
      </c>
      <c r="J2782" s="231">
        <v>0</v>
      </c>
      <c r="K2782" s="231">
        <v>0</v>
      </c>
      <c r="L2782" s="231">
        <v>0</v>
      </c>
      <c r="M2782" s="231">
        <v>0</v>
      </c>
      <c r="N2782" s="231">
        <v>0</v>
      </c>
      <c r="O2782" s="231">
        <v>0</v>
      </c>
      <c r="P2782" s="231">
        <v>0</v>
      </c>
      <c r="Q2782" s="232">
        <v>108</v>
      </c>
      <c r="R2782" s="232">
        <v>0</v>
      </c>
      <c r="S2782" s="232">
        <v>0</v>
      </c>
      <c r="T2782" s="232">
        <v>0</v>
      </c>
      <c r="U2782" s="232">
        <v>0</v>
      </c>
      <c r="V2782" s="232">
        <v>0</v>
      </c>
      <c r="W2782" s="232">
        <v>0</v>
      </c>
      <c r="X2782" s="232">
        <v>0</v>
      </c>
      <c r="Y2782" s="232">
        <v>0</v>
      </c>
      <c r="Z2782" s="233">
        <v>45991</v>
      </c>
      <c r="AA2782" s="234">
        <v>16</v>
      </c>
      <c r="AB2782" s="232">
        <v>108</v>
      </c>
    </row>
    <row r="2783" spans="1:28" x14ac:dyDescent="0.25">
      <c r="A2783" s="16" t="s">
        <v>873</v>
      </c>
      <c r="B2783" s="16" t="s">
        <v>3474</v>
      </c>
      <c r="C2783" s="16" t="s">
        <v>155</v>
      </c>
      <c r="D2783" s="16" t="s">
        <v>156</v>
      </c>
      <c r="F2783" s="16" t="s">
        <v>8485</v>
      </c>
      <c r="G2783" s="16" t="s">
        <v>8486</v>
      </c>
      <c r="H2783" s="231">
        <v>7</v>
      </c>
      <c r="I2783" s="231">
        <v>0</v>
      </c>
      <c r="J2783" s="231">
        <v>0</v>
      </c>
      <c r="K2783" s="231">
        <v>0</v>
      </c>
      <c r="L2783" s="231">
        <v>0</v>
      </c>
      <c r="M2783" s="231">
        <v>0</v>
      </c>
      <c r="N2783" s="231">
        <v>0</v>
      </c>
      <c r="O2783" s="231">
        <v>0</v>
      </c>
      <c r="P2783" s="231">
        <v>0</v>
      </c>
      <c r="Q2783" s="232">
        <v>2.2400000000000002</v>
      </c>
      <c r="R2783" s="232">
        <v>0</v>
      </c>
      <c r="S2783" s="232">
        <v>0</v>
      </c>
      <c r="T2783" s="232">
        <v>0</v>
      </c>
      <c r="U2783" s="232">
        <v>0</v>
      </c>
      <c r="V2783" s="232">
        <v>0</v>
      </c>
      <c r="W2783" s="232">
        <v>0</v>
      </c>
      <c r="X2783" s="232">
        <v>0</v>
      </c>
      <c r="Y2783" s="232">
        <v>0</v>
      </c>
      <c r="Z2783" s="233">
        <v>45991</v>
      </c>
      <c r="AA2783" s="234">
        <v>7</v>
      </c>
      <c r="AB2783" s="232">
        <v>2.2400000000000002</v>
      </c>
    </row>
    <row r="2784" spans="1:28" x14ac:dyDescent="0.25">
      <c r="A2784" s="16" t="s">
        <v>1059</v>
      </c>
      <c r="B2784" s="16" t="s">
        <v>2893</v>
      </c>
      <c r="C2784" s="16" t="s">
        <v>1889</v>
      </c>
      <c r="D2784" s="16" t="s">
        <v>1890</v>
      </c>
      <c r="F2784" s="16" t="s">
        <v>8481</v>
      </c>
      <c r="G2784" s="16" t="s">
        <v>8482</v>
      </c>
      <c r="H2784" s="231">
        <v>9000</v>
      </c>
      <c r="I2784" s="231">
        <v>0</v>
      </c>
      <c r="J2784" s="231">
        <v>0</v>
      </c>
      <c r="K2784" s="231">
        <v>0</v>
      </c>
      <c r="L2784" s="231">
        <v>0</v>
      </c>
      <c r="M2784" s="231">
        <v>0</v>
      </c>
      <c r="N2784" s="231">
        <v>0</v>
      </c>
      <c r="O2784" s="231">
        <v>0</v>
      </c>
      <c r="P2784" s="231">
        <v>0</v>
      </c>
      <c r="Q2784" s="232">
        <v>2160</v>
      </c>
      <c r="R2784" s="232">
        <v>0</v>
      </c>
      <c r="S2784" s="232">
        <v>0</v>
      </c>
      <c r="T2784" s="232">
        <v>0</v>
      </c>
      <c r="U2784" s="232">
        <v>0</v>
      </c>
      <c r="V2784" s="232">
        <v>0</v>
      </c>
      <c r="W2784" s="232">
        <v>0</v>
      </c>
      <c r="X2784" s="232">
        <v>0</v>
      </c>
      <c r="Y2784" s="232">
        <v>0</v>
      </c>
      <c r="Z2784" s="233">
        <v>45991</v>
      </c>
      <c r="AA2784" s="234">
        <v>9000</v>
      </c>
      <c r="AB2784" s="232">
        <v>2160</v>
      </c>
    </row>
    <row r="2785" spans="1:28" x14ac:dyDescent="0.25">
      <c r="A2785" s="16" t="s">
        <v>1059</v>
      </c>
      <c r="B2785" s="16" t="s">
        <v>2893</v>
      </c>
      <c r="C2785" s="16" t="s">
        <v>8494</v>
      </c>
      <c r="D2785" s="16" t="s">
        <v>8495</v>
      </c>
      <c r="F2785" s="16" t="s">
        <v>8481</v>
      </c>
      <c r="G2785" s="16" t="s">
        <v>8482</v>
      </c>
      <c r="H2785" s="231">
        <v>11000</v>
      </c>
      <c r="I2785" s="231">
        <v>0</v>
      </c>
      <c r="J2785" s="231">
        <v>0</v>
      </c>
      <c r="K2785" s="231">
        <v>0</v>
      </c>
      <c r="L2785" s="231">
        <v>0</v>
      </c>
      <c r="M2785" s="231">
        <v>0</v>
      </c>
      <c r="N2785" s="231">
        <v>0</v>
      </c>
      <c r="O2785" s="231">
        <v>0</v>
      </c>
      <c r="P2785" s="231">
        <v>0</v>
      </c>
      <c r="Q2785" s="232">
        <v>2640</v>
      </c>
      <c r="R2785" s="232">
        <v>0</v>
      </c>
      <c r="S2785" s="232">
        <v>0</v>
      </c>
      <c r="T2785" s="232">
        <v>0</v>
      </c>
      <c r="U2785" s="232">
        <v>0</v>
      </c>
      <c r="V2785" s="232">
        <v>0</v>
      </c>
      <c r="W2785" s="232">
        <v>0</v>
      </c>
      <c r="X2785" s="232">
        <v>0</v>
      </c>
      <c r="Y2785" s="232">
        <v>0</v>
      </c>
      <c r="Z2785" s="233">
        <v>45991</v>
      </c>
      <c r="AA2785" s="234">
        <v>11000</v>
      </c>
      <c r="AB2785" s="232">
        <v>2640</v>
      </c>
    </row>
    <row r="2786" spans="1:28" x14ac:dyDescent="0.25">
      <c r="A2786" s="16" t="s">
        <v>1059</v>
      </c>
      <c r="B2786" s="16" t="s">
        <v>2893</v>
      </c>
      <c r="C2786" s="16" t="s">
        <v>8496</v>
      </c>
      <c r="D2786" s="16" t="s">
        <v>8497</v>
      </c>
      <c r="F2786" s="16" t="s">
        <v>8481</v>
      </c>
      <c r="G2786" s="16" t="s">
        <v>8482</v>
      </c>
      <c r="H2786" s="231">
        <v>9400</v>
      </c>
      <c r="I2786" s="231">
        <v>0</v>
      </c>
      <c r="J2786" s="231">
        <v>0</v>
      </c>
      <c r="K2786" s="231">
        <v>0</v>
      </c>
      <c r="L2786" s="231">
        <v>0</v>
      </c>
      <c r="M2786" s="231">
        <v>0</v>
      </c>
      <c r="N2786" s="231">
        <v>0</v>
      </c>
      <c r="O2786" s="231">
        <v>0</v>
      </c>
      <c r="P2786" s="231">
        <v>0</v>
      </c>
      <c r="Q2786" s="232">
        <v>2256</v>
      </c>
      <c r="R2786" s="232">
        <v>0</v>
      </c>
      <c r="S2786" s="232">
        <v>0</v>
      </c>
      <c r="T2786" s="232">
        <v>0</v>
      </c>
      <c r="U2786" s="232">
        <v>0</v>
      </c>
      <c r="V2786" s="232">
        <v>0</v>
      </c>
      <c r="W2786" s="232">
        <v>0</v>
      </c>
      <c r="X2786" s="232">
        <v>0</v>
      </c>
      <c r="Y2786" s="232">
        <v>0</v>
      </c>
      <c r="Z2786" s="233">
        <v>45991</v>
      </c>
      <c r="AA2786" s="234">
        <v>9400</v>
      </c>
      <c r="AB2786" s="232">
        <v>2256</v>
      </c>
    </row>
    <row r="2787" spans="1:28" x14ac:dyDescent="0.25">
      <c r="A2787" s="16" t="s">
        <v>1059</v>
      </c>
      <c r="B2787" s="16" t="s">
        <v>2893</v>
      </c>
      <c r="C2787" s="16" t="s">
        <v>1832</v>
      </c>
      <c r="D2787" s="16" t="s">
        <v>1833</v>
      </c>
      <c r="F2787" s="16" t="s">
        <v>8481</v>
      </c>
      <c r="G2787" s="16" t="s">
        <v>8482</v>
      </c>
      <c r="H2787" s="231">
        <v>3715</v>
      </c>
      <c r="I2787" s="231">
        <v>0</v>
      </c>
      <c r="J2787" s="231">
        <v>0</v>
      </c>
      <c r="K2787" s="231">
        <v>0</v>
      </c>
      <c r="L2787" s="231">
        <v>0</v>
      </c>
      <c r="M2787" s="231">
        <v>0</v>
      </c>
      <c r="N2787" s="231">
        <v>0</v>
      </c>
      <c r="O2787" s="231">
        <v>0</v>
      </c>
      <c r="P2787" s="231">
        <v>0</v>
      </c>
      <c r="Q2787" s="232">
        <v>854.45</v>
      </c>
      <c r="R2787" s="232">
        <v>0</v>
      </c>
      <c r="S2787" s="232">
        <v>0</v>
      </c>
      <c r="T2787" s="232">
        <v>0</v>
      </c>
      <c r="U2787" s="232">
        <v>0</v>
      </c>
      <c r="V2787" s="232">
        <v>0</v>
      </c>
      <c r="W2787" s="232">
        <v>0</v>
      </c>
      <c r="X2787" s="232">
        <v>0</v>
      </c>
      <c r="Y2787" s="232">
        <v>0</v>
      </c>
      <c r="Z2787" s="233">
        <v>45991</v>
      </c>
      <c r="AA2787" s="234">
        <v>3715</v>
      </c>
      <c r="AB2787" s="232">
        <v>854.45</v>
      </c>
    </row>
    <row r="2788" spans="1:28" x14ac:dyDescent="0.25">
      <c r="A2788" s="16" t="s">
        <v>1059</v>
      </c>
      <c r="B2788" s="16" t="s">
        <v>2893</v>
      </c>
      <c r="C2788" s="16" t="s">
        <v>1897</v>
      </c>
      <c r="D2788" s="16" t="s">
        <v>1898</v>
      </c>
      <c r="F2788" s="16" t="s">
        <v>8481</v>
      </c>
      <c r="G2788" s="16" t="s">
        <v>8482</v>
      </c>
      <c r="H2788" s="231">
        <v>7700.201</v>
      </c>
      <c r="I2788" s="231">
        <v>0</v>
      </c>
      <c r="J2788" s="231">
        <v>0</v>
      </c>
      <c r="K2788" s="231">
        <v>0</v>
      </c>
      <c r="L2788" s="231">
        <v>0</v>
      </c>
      <c r="M2788" s="231">
        <v>0</v>
      </c>
      <c r="N2788" s="231">
        <v>0</v>
      </c>
      <c r="O2788" s="231">
        <v>0</v>
      </c>
      <c r="P2788" s="231">
        <v>0</v>
      </c>
      <c r="Q2788" s="232">
        <v>2171.46</v>
      </c>
      <c r="R2788" s="232">
        <v>0</v>
      </c>
      <c r="S2788" s="232">
        <v>0</v>
      </c>
      <c r="T2788" s="232">
        <v>0</v>
      </c>
      <c r="U2788" s="232">
        <v>0</v>
      </c>
      <c r="V2788" s="232">
        <v>0</v>
      </c>
      <c r="W2788" s="232">
        <v>0</v>
      </c>
      <c r="X2788" s="232">
        <v>0</v>
      </c>
      <c r="Y2788" s="232">
        <v>0</v>
      </c>
      <c r="Z2788" s="233">
        <v>45991</v>
      </c>
      <c r="AA2788" s="234">
        <v>7700.201</v>
      </c>
      <c r="AB2788" s="232">
        <v>2171.46</v>
      </c>
    </row>
    <row r="2789" spans="1:28" x14ac:dyDescent="0.25">
      <c r="A2789" s="16" t="s">
        <v>873</v>
      </c>
      <c r="B2789" s="16" t="s">
        <v>3474</v>
      </c>
      <c r="C2789" s="16" t="s">
        <v>151</v>
      </c>
      <c r="D2789" s="16" t="s">
        <v>152</v>
      </c>
      <c r="F2789" s="16" t="s">
        <v>8485</v>
      </c>
      <c r="G2789" s="16" t="s">
        <v>8486</v>
      </c>
      <c r="H2789" s="231">
        <v>582.70000000000005</v>
      </c>
      <c r="I2789" s="231">
        <v>0</v>
      </c>
      <c r="J2789" s="231">
        <v>0</v>
      </c>
      <c r="K2789" s="231">
        <v>0</v>
      </c>
      <c r="L2789" s="231">
        <v>0</v>
      </c>
      <c r="M2789" s="231">
        <v>0</v>
      </c>
      <c r="N2789" s="231">
        <v>0</v>
      </c>
      <c r="O2789" s="231">
        <v>0</v>
      </c>
      <c r="P2789" s="231">
        <v>0</v>
      </c>
      <c r="Q2789" s="232">
        <v>7092.94</v>
      </c>
      <c r="R2789" s="232">
        <v>0</v>
      </c>
      <c r="S2789" s="232">
        <v>0</v>
      </c>
      <c r="T2789" s="232">
        <v>0</v>
      </c>
      <c r="U2789" s="232">
        <v>0</v>
      </c>
      <c r="V2789" s="232">
        <v>0</v>
      </c>
      <c r="W2789" s="232">
        <v>0</v>
      </c>
      <c r="X2789" s="232">
        <v>0</v>
      </c>
      <c r="Y2789" s="232">
        <v>0</v>
      </c>
      <c r="Z2789" s="233">
        <v>45991</v>
      </c>
      <c r="AA2789" s="234">
        <v>582.70000000000005</v>
      </c>
      <c r="AB2789" s="232">
        <v>7092.94</v>
      </c>
    </row>
    <row r="2790" spans="1:28" x14ac:dyDescent="0.25">
      <c r="A2790" s="16" t="s">
        <v>1059</v>
      </c>
      <c r="B2790" s="16" t="s">
        <v>2893</v>
      </c>
      <c r="C2790" s="16" t="s">
        <v>1271</v>
      </c>
      <c r="D2790" s="16" t="s">
        <v>1272</v>
      </c>
      <c r="F2790" s="16" t="s">
        <v>8481</v>
      </c>
      <c r="G2790" s="16" t="s">
        <v>8482</v>
      </c>
      <c r="H2790" s="231">
        <v>6127.3869999999997</v>
      </c>
      <c r="I2790" s="231">
        <v>0</v>
      </c>
      <c r="J2790" s="231">
        <v>0</v>
      </c>
      <c r="K2790" s="231">
        <v>0</v>
      </c>
      <c r="L2790" s="231">
        <v>0</v>
      </c>
      <c r="M2790" s="231">
        <v>0</v>
      </c>
      <c r="N2790" s="231">
        <v>0</v>
      </c>
      <c r="O2790" s="231">
        <v>0</v>
      </c>
      <c r="P2790" s="231">
        <v>0</v>
      </c>
      <c r="Q2790" s="232">
        <v>14767</v>
      </c>
      <c r="R2790" s="232">
        <v>0</v>
      </c>
      <c r="S2790" s="232">
        <v>0</v>
      </c>
      <c r="T2790" s="232">
        <v>0</v>
      </c>
      <c r="U2790" s="232">
        <v>0</v>
      </c>
      <c r="V2790" s="232">
        <v>0</v>
      </c>
      <c r="W2790" s="232">
        <v>0</v>
      </c>
      <c r="X2790" s="232">
        <v>0</v>
      </c>
      <c r="Y2790" s="232">
        <v>0</v>
      </c>
      <c r="Z2790" s="233">
        <v>45991</v>
      </c>
      <c r="AA2790" s="234">
        <v>6127.3869999999997</v>
      </c>
      <c r="AB2790" s="232">
        <v>14767</v>
      </c>
    </row>
    <row r="2791" spans="1:28" x14ac:dyDescent="0.25">
      <c r="A2791" s="16" t="s">
        <v>1059</v>
      </c>
      <c r="B2791" s="16" t="s">
        <v>2893</v>
      </c>
      <c r="C2791" s="16" t="s">
        <v>8498</v>
      </c>
      <c r="D2791" s="16" t="s">
        <v>8499</v>
      </c>
      <c r="F2791" s="16" t="s">
        <v>8485</v>
      </c>
      <c r="G2791" s="16" t="s">
        <v>8500</v>
      </c>
      <c r="H2791" s="231">
        <v>1800</v>
      </c>
      <c r="I2791" s="231">
        <v>0</v>
      </c>
      <c r="J2791" s="231">
        <v>0</v>
      </c>
      <c r="K2791" s="231">
        <v>0</v>
      </c>
      <c r="L2791" s="231">
        <v>0</v>
      </c>
      <c r="M2791" s="231">
        <v>0</v>
      </c>
      <c r="N2791" s="231">
        <v>0</v>
      </c>
      <c r="O2791" s="231">
        <v>0</v>
      </c>
      <c r="P2791" s="231">
        <v>0</v>
      </c>
      <c r="Q2791" s="232">
        <v>3924</v>
      </c>
      <c r="R2791" s="232">
        <v>0</v>
      </c>
      <c r="S2791" s="232">
        <v>0</v>
      </c>
      <c r="T2791" s="232">
        <v>0</v>
      </c>
      <c r="U2791" s="232">
        <v>0</v>
      </c>
      <c r="V2791" s="232">
        <v>0</v>
      </c>
      <c r="W2791" s="232">
        <v>0</v>
      </c>
      <c r="X2791" s="232">
        <v>0</v>
      </c>
      <c r="Y2791" s="232">
        <v>0</v>
      </c>
      <c r="Z2791" s="233">
        <v>45991</v>
      </c>
      <c r="AA2791" s="234">
        <v>1800</v>
      </c>
      <c r="AB2791" s="232">
        <v>3924</v>
      </c>
    </row>
    <row r="2792" spans="1:28" x14ac:dyDescent="0.25">
      <c r="A2792" s="16" t="s">
        <v>1059</v>
      </c>
      <c r="B2792" s="16" t="s">
        <v>2893</v>
      </c>
      <c r="C2792" s="16" t="s">
        <v>1412</v>
      </c>
      <c r="D2792" s="16" t="s">
        <v>1413</v>
      </c>
      <c r="F2792" s="16" t="s">
        <v>8481</v>
      </c>
      <c r="G2792" s="16" t="s">
        <v>8482</v>
      </c>
      <c r="H2792" s="231">
        <v>42619.22</v>
      </c>
      <c r="I2792" s="231">
        <v>0</v>
      </c>
      <c r="J2792" s="231">
        <v>0</v>
      </c>
      <c r="K2792" s="231">
        <v>0</v>
      </c>
      <c r="L2792" s="231">
        <v>0</v>
      </c>
      <c r="M2792" s="231">
        <v>0</v>
      </c>
      <c r="N2792" s="231">
        <v>0</v>
      </c>
      <c r="O2792" s="231">
        <v>0</v>
      </c>
      <c r="P2792" s="231">
        <v>0</v>
      </c>
      <c r="Q2792" s="232">
        <v>14041.83</v>
      </c>
      <c r="R2792" s="232">
        <v>0</v>
      </c>
      <c r="S2792" s="232">
        <v>0</v>
      </c>
      <c r="T2792" s="232">
        <v>0</v>
      </c>
      <c r="U2792" s="232">
        <v>0</v>
      </c>
      <c r="V2792" s="232">
        <v>0</v>
      </c>
      <c r="W2792" s="232">
        <v>0</v>
      </c>
      <c r="X2792" s="232">
        <v>0</v>
      </c>
      <c r="Y2792" s="232">
        <v>0</v>
      </c>
      <c r="Z2792" s="233">
        <v>45991</v>
      </c>
      <c r="AA2792" s="234">
        <v>42619.22</v>
      </c>
      <c r="AB2792" s="232">
        <v>14041.83</v>
      </c>
    </row>
    <row r="2793" spans="1:28" x14ac:dyDescent="0.25">
      <c r="A2793" s="16" t="s">
        <v>1059</v>
      </c>
      <c r="B2793" s="16" t="s">
        <v>2893</v>
      </c>
      <c r="C2793" s="16" t="s">
        <v>8501</v>
      </c>
      <c r="D2793" s="16" t="s">
        <v>8502</v>
      </c>
      <c r="F2793" s="16" t="s">
        <v>8481</v>
      </c>
      <c r="G2793" s="16" t="s">
        <v>8482</v>
      </c>
      <c r="H2793" s="241">
        <v>50061.599999999999</v>
      </c>
      <c r="I2793" s="241">
        <v>0</v>
      </c>
      <c r="J2793" s="241">
        <v>0</v>
      </c>
      <c r="K2793" s="241">
        <v>0</v>
      </c>
      <c r="L2793" s="241">
        <v>0</v>
      </c>
      <c r="M2793" s="241">
        <v>0</v>
      </c>
      <c r="N2793" s="241">
        <v>0</v>
      </c>
      <c r="O2793" s="241">
        <v>0</v>
      </c>
      <c r="P2793" s="241">
        <v>0</v>
      </c>
      <c r="Q2793" s="232">
        <v>500.62</v>
      </c>
      <c r="R2793" s="232">
        <v>0</v>
      </c>
      <c r="S2793" s="232">
        <v>0</v>
      </c>
      <c r="T2793" s="232">
        <v>0</v>
      </c>
      <c r="U2793" s="232">
        <v>0</v>
      </c>
      <c r="V2793" s="232">
        <v>0</v>
      </c>
      <c r="W2793" s="232">
        <v>0</v>
      </c>
      <c r="X2793" s="232">
        <v>0</v>
      </c>
      <c r="Y2793" s="232">
        <v>0</v>
      </c>
      <c r="Z2793" s="233">
        <v>45991</v>
      </c>
      <c r="AA2793" s="234">
        <v>50061.599999999999</v>
      </c>
      <c r="AB2793" s="232">
        <v>500.62</v>
      </c>
    </row>
    <row r="2794" spans="1:28" x14ac:dyDescent="0.25">
      <c r="A2794" s="16" t="s">
        <v>2253</v>
      </c>
      <c r="B2794" s="16" t="s">
        <v>3348</v>
      </c>
      <c r="C2794" s="16" t="s">
        <v>2298</v>
      </c>
      <c r="D2794" s="16" t="s">
        <v>2299</v>
      </c>
      <c r="F2794" s="16" t="s">
        <v>8485</v>
      </c>
      <c r="G2794" s="16" t="s">
        <v>8491</v>
      </c>
      <c r="H2794" s="231">
        <v>9613.3150000000005</v>
      </c>
      <c r="I2794" s="231">
        <v>0</v>
      </c>
      <c r="J2794" s="231">
        <v>0</v>
      </c>
      <c r="K2794" s="231">
        <v>0</v>
      </c>
      <c r="L2794" s="231">
        <v>0</v>
      </c>
      <c r="M2794" s="231">
        <v>0</v>
      </c>
      <c r="N2794" s="231">
        <v>0</v>
      </c>
      <c r="O2794" s="231">
        <v>0</v>
      </c>
      <c r="P2794" s="231">
        <v>0</v>
      </c>
      <c r="Q2794" s="232">
        <v>44562.42</v>
      </c>
      <c r="R2794" s="232">
        <v>0</v>
      </c>
      <c r="S2794" s="232">
        <v>0</v>
      </c>
      <c r="T2794" s="232">
        <v>0</v>
      </c>
      <c r="U2794" s="232">
        <v>0</v>
      </c>
      <c r="V2794" s="232">
        <v>0</v>
      </c>
      <c r="W2794" s="232">
        <v>0</v>
      </c>
      <c r="X2794" s="232">
        <v>0</v>
      </c>
      <c r="Y2794" s="232">
        <v>0</v>
      </c>
      <c r="Z2794" s="233">
        <v>45991</v>
      </c>
      <c r="AA2794" s="234">
        <v>9613.3150000000005</v>
      </c>
      <c r="AB2794" s="232">
        <v>44562.42</v>
      </c>
    </row>
    <row r="2795" spans="1:28" x14ac:dyDescent="0.25">
      <c r="A2795" s="16" t="s">
        <v>1059</v>
      </c>
      <c r="B2795" s="16" t="s">
        <v>2893</v>
      </c>
      <c r="C2795" s="16" t="s">
        <v>1741</v>
      </c>
      <c r="D2795" s="16" t="s">
        <v>1742</v>
      </c>
      <c r="F2795" s="16" t="s">
        <v>8481</v>
      </c>
      <c r="G2795" s="16" t="s">
        <v>8482</v>
      </c>
      <c r="H2795" s="231">
        <v>56814.036999999997</v>
      </c>
      <c r="I2795" s="231">
        <v>0</v>
      </c>
      <c r="J2795" s="231">
        <v>0</v>
      </c>
      <c r="K2795" s="231">
        <v>0</v>
      </c>
      <c r="L2795" s="231">
        <v>0</v>
      </c>
      <c r="M2795" s="231">
        <v>0</v>
      </c>
      <c r="N2795" s="231">
        <v>0</v>
      </c>
      <c r="O2795" s="231">
        <v>0</v>
      </c>
      <c r="P2795" s="231">
        <v>0</v>
      </c>
      <c r="Q2795" s="232">
        <v>16135.19</v>
      </c>
      <c r="R2795" s="232">
        <v>0</v>
      </c>
      <c r="S2795" s="232">
        <v>0</v>
      </c>
      <c r="T2795" s="232">
        <v>0</v>
      </c>
      <c r="U2795" s="232">
        <v>0</v>
      </c>
      <c r="V2795" s="232">
        <v>0</v>
      </c>
      <c r="W2795" s="232">
        <v>0</v>
      </c>
      <c r="X2795" s="232">
        <v>0</v>
      </c>
      <c r="Y2795" s="232">
        <v>0</v>
      </c>
      <c r="Z2795" s="233">
        <v>45991</v>
      </c>
      <c r="AA2795" s="234">
        <v>56814.036999999997</v>
      </c>
      <c r="AB2795" s="232">
        <v>16135.19</v>
      </c>
    </row>
    <row r="2796" spans="1:28" x14ac:dyDescent="0.25">
      <c r="A2796" s="16" t="s">
        <v>1059</v>
      </c>
      <c r="B2796" s="16" t="s">
        <v>2893</v>
      </c>
      <c r="C2796" s="16" t="s">
        <v>1711</v>
      </c>
      <c r="D2796" s="16" t="s">
        <v>1712</v>
      </c>
      <c r="F2796" s="16" t="s">
        <v>8481</v>
      </c>
      <c r="G2796" s="16" t="s">
        <v>8482</v>
      </c>
      <c r="H2796" s="231">
        <v>48248.491000000002</v>
      </c>
      <c r="I2796" s="231">
        <v>0</v>
      </c>
      <c r="J2796" s="231">
        <v>0</v>
      </c>
      <c r="K2796" s="231">
        <v>0</v>
      </c>
      <c r="L2796" s="231">
        <v>0</v>
      </c>
      <c r="M2796" s="231">
        <v>0</v>
      </c>
      <c r="N2796" s="231">
        <v>0</v>
      </c>
      <c r="O2796" s="231">
        <v>0</v>
      </c>
      <c r="P2796" s="231">
        <v>0</v>
      </c>
      <c r="Q2796" s="232">
        <v>13554.9</v>
      </c>
      <c r="R2796" s="232">
        <v>0</v>
      </c>
      <c r="S2796" s="232">
        <v>0</v>
      </c>
      <c r="T2796" s="232">
        <v>0</v>
      </c>
      <c r="U2796" s="232">
        <v>0</v>
      </c>
      <c r="V2796" s="232">
        <v>0</v>
      </c>
      <c r="W2796" s="232">
        <v>0</v>
      </c>
      <c r="X2796" s="232">
        <v>0</v>
      </c>
      <c r="Y2796" s="232">
        <v>0</v>
      </c>
      <c r="Z2796" s="233">
        <v>45991</v>
      </c>
      <c r="AA2796" s="234">
        <v>48248.491000000002</v>
      </c>
      <c r="AB2796" s="232">
        <v>13554.9</v>
      </c>
    </row>
    <row r="2797" spans="1:28" x14ac:dyDescent="0.25">
      <c r="A2797" s="16" t="s">
        <v>1059</v>
      </c>
      <c r="B2797" s="16" t="s">
        <v>2893</v>
      </c>
      <c r="C2797" s="16" t="s">
        <v>1497</v>
      </c>
      <c r="D2797" s="16" t="s">
        <v>1498</v>
      </c>
      <c r="F2797" s="16" t="s">
        <v>8481</v>
      </c>
      <c r="G2797" s="16" t="s">
        <v>8482</v>
      </c>
      <c r="H2797" s="241">
        <v>24570.44</v>
      </c>
      <c r="I2797" s="241">
        <v>0</v>
      </c>
      <c r="J2797" s="241">
        <v>0</v>
      </c>
      <c r="K2797" s="241">
        <v>0</v>
      </c>
      <c r="L2797" s="241">
        <v>0</v>
      </c>
      <c r="M2797" s="241">
        <v>0</v>
      </c>
      <c r="N2797" s="241">
        <v>0</v>
      </c>
      <c r="O2797" s="241">
        <v>0</v>
      </c>
      <c r="P2797" s="241">
        <v>0</v>
      </c>
      <c r="Q2797" s="232">
        <v>7004.77</v>
      </c>
      <c r="R2797" s="232">
        <v>0</v>
      </c>
      <c r="S2797" s="232">
        <v>0</v>
      </c>
      <c r="T2797" s="232">
        <v>0</v>
      </c>
      <c r="U2797" s="232">
        <v>0</v>
      </c>
      <c r="V2797" s="232">
        <v>0</v>
      </c>
      <c r="W2797" s="232">
        <v>0</v>
      </c>
      <c r="X2797" s="232">
        <v>0</v>
      </c>
      <c r="Y2797" s="232">
        <v>0</v>
      </c>
      <c r="Z2797" s="233">
        <v>45991</v>
      </c>
      <c r="AA2797" s="234">
        <v>24570.44</v>
      </c>
      <c r="AB2797" s="232">
        <v>7004.77</v>
      </c>
    </row>
    <row r="2798" spans="1:28" x14ac:dyDescent="0.25">
      <c r="A2798" s="16" t="s">
        <v>1059</v>
      </c>
      <c r="B2798" s="16" t="s">
        <v>2893</v>
      </c>
      <c r="C2798" s="16" t="s">
        <v>1755</v>
      </c>
      <c r="D2798" s="16" t="s">
        <v>1756</v>
      </c>
      <c r="F2798" s="16" t="s">
        <v>8481</v>
      </c>
      <c r="G2798" s="16" t="s">
        <v>8482</v>
      </c>
      <c r="H2798" s="231">
        <v>1416.8119999999999</v>
      </c>
      <c r="I2798" s="231">
        <v>0</v>
      </c>
      <c r="J2798" s="231">
        <v>0</v>
      </c>
      <c r="K2798" s="231">
        <v>0</v>
      </c>
      <c r="L2798" s="231">
        <v>0</v>
      </c>
      <c r="M2798" s="231">
        <v>0</v>
      </c>
      <c r="N2798" s="231">
        <v>0</v>
      </c>
      <c r="O2798" s="231">
        <v>0</v>
      </c>
      <c r="P2798" s="231">
        <v>0</v>
      </c>
      <c r="Q2798" s="232">
        <v>4392.12</v>
      </c>
      <c r="R2798" s="232">
        <v>0</v>
      </c>
      <c r="S2798" s="232">
        <v>0</v>
      </c>
      <c r="T2798" s="232">
        <v>0</v>
      </c>
      <c r="U2798" s="232">
        <v>0</v>
      </c>
      <c r="V2798" s="232">
        <v>0</v>
      </c>
      <c r="W2798" s="232">
        <v>0</v>
      </c>
      <c r="X2798" s="232">
        <v>0</v>
      </c>
      <c r="Y2798" s="232">
        <v>0</v>
      </c>
      <c r="Z2798" s="233">
        <v>45991</v>
      </c>
      <c r="AA2798" s="234">
        <v>1416.8119999999999</v>
      </c>
      <c r="AB2798" s="232">
        <v>4392.12</v>
      </c>
    </row>
    <row r="2799" spans="1:28" x14ac:dyDescent="0.25">
      <c r="A2799" s="16" t="s">
        <v>1059</v>
      </c>
      <c r="B2799" s="16" t="s">
        <v>2893</v>
      </c>
      <c r="C2799" s="16" t="s">
        <v>1269</v>
      </c>
      <c r="D2799" s="16" t="s">
        <v>1270</v>
      </c>
      <c r="F2799" s="16" t="s">
        <v>8481</v>
      </c>
      <c r="G2799" s="16" t="s">
        <v>8482</v>
      </c>
      <c r="H2799" s="231">
        <v>4838.2150000000001</v>
      </c>
      <c r="I2799" s="231">
        <v>0</v>
      </c>
      <c r="J2799" s="231">
        <v>0</v>
      </c>
      <c r="K2799" s="231">
        <v>0</v>
      </c>
      <c r="L2799" s="231">
        <v>0</v>
      </c>
      <c r="M2799" s="231">
        <v>0</v>
      </c>
      <c r="N2799" s="231">
        <v>0</v>
      </c>
      <c r="O2799" s="231">
        <v>0</v>
      </c>
      <c r="P2799" s="231">
        <v>0</v>
      </c>
      <c r="Q2799" s="232">
        <v>10402.16</v>
      </c>
      <c r="R2799" s="232">
        <v>0</v>
      </c>
      <c r="S2799" s="232">
        <v>0</v>
      </c>
      <c r="T2799" s="232">
        <v>0</v>
      </c>
      <c r="U2799" s="232">
        <v>0</v>
      </c>
      <c r="V2799" s="232">
        <v>0</v>
      </c>
      <c r="W2799" s="232">
        <v>0</v>
      </c>
      <c r="X2799" s="232">
        <v>0</v>
      </c>
      <c r="Y2799" s="232">
        <v>0</v>
      </c>
      <c r="Z2799" s="233">
        <v>45991</v>
      </c>
      <c r="AA2799" s="234">
        <v>4838.2150000000001</v>
      </c>
      <c r="AB2799" s="232">
        <v>10402.16</v>
      </c>
    </row>
    <row r="2800" spans="1:28" x14ac:dyDescent="0.25">
      <c r="A2800" s="16" t="s">
        <v>1059</v>
      </c>
      <c r="B2800" s="16" t="s">
        <v>2893</v>
      </c>
      <c r="C2800" s="16" t="s">
        <v>8503</v>
      </c>
      <c r="D2800" s="16" t="s">
        <v>8504</v>
      </c>
      <c r="F2800" s="16" t="s">
        <v>8481</v>
      </c>
      <c r="G2800" s="16" t="s">
        <v>8482</v>
      </c>
      <c r="H2800" s="231">
        <v>0.16600000000000001</v>
      </c>
      <c r="I2800" s="231">
        <v>0</v>
      </c>
      <c r="J2800" s="231">
        <v>0</v>
      </c>
      <c r="K2800" s="231">
        <v>0</v>
      </c>
      <c r="L2800" s="231">
        <v>0</v>
      </c>
      <c r="M2800" s="231">
        <v>0</v>
      </c>
      <c r="N2800" s="231">
        <v>0</v>
      </c>
      <c r="O2800" s="231">
        <v>0</v>
      </c>
      <c r="P2800" s="231">
        <v>0</v>
      </c>
      <c r="Q2800" s="232">
        <v>0.4</v>
      </c>
      <c r="R2800" s="232">
        <v>0</v>
      </c>
      <c r="S2800" s="232">
        <v>0</v>
      </c>
      <c r="T2800" s="232">
        <v>0</v>
      </c>
      <c r="U2800" s="232">
        <v>0</v>
      </c>
      <c r="V2800" s="232">
        <v>0</v>
      </c>
      <c r="W2800" s="232">
        <v>0</v>
      </c>
      <c r="X2800" s="232">
        <v>0</v>
      </c>
      <c r="Y2800" s="232">
        <v>0</v>
      </c>
      <c r="Z2800" s="233">
        <v>45991</v>
      </c>
      <c r="AA2800" s="234">
        <v>0.16600000000000001</v>
      </c>
      <c r="AB2800" s="232">
        <v>0.4</v>
      </c>
    </row>
    <row r="2801" spans="1:28" x14ac:dyDescent="0.25">
      <c r="A2801" s="16" t="s">
        <v>1059</v>
      </c>
      <c r="B2801" s="16" t="s">
        <v>2893</v>
      </c>
      <c r="C2801" s="16" t="s">
        <v>1362</v>
      </c>
      <c r="D2801" s="16" t="s">
        <v>1363</v>
      </c>
      <c r="F2801" s="16" t="s">
        <v>8481</v>
      </c>
      <c r="G2801" s="16" t="s">
        <v>8482</v>
      </c>
      <c r="H2801" s="231">
        <v>1437.91</v>
      </c>
      <c r="I2801" s="231">
        <v>0</v>
      </c>
      <c r="J2801" s="231">
        <v>0</v>
      </c>
      <c r="K2801" s="231">
        <v>0</v>
      </c>
      <c r="L2801" s="231">
        <v>0</v>
      </c>
      <c r="M2801" s="231">
        <v>0</v>
      </c>
      <c r="N2801" s="231">
        <v>0</v>
      </c>
      <c r="O2801" s="231">
        <v>0</v>
      </c>
      <c r="P2801" s="231">
        <v>0</v>
      </c>
      <c r="Q2801" s="232">
        <v>11596.88</v>
      </c>
      <c r="R2801" s="232">
        <v>0</v>
      </c>
      <c r="S2801" s="232">
        <v>0</v>
      </c>
      <c r="T2801" s="232">
        <v>0</v>
      </c>
      <c r="U2801" s="232">
        <v>0</v>
      </c>
      <c r="V2801" s="232">
        <v>0</v>
      </c>
      <c r="W2801" s="232">
        <v>0</v>
      </c>
      <c r="X2801" s="232">
        <v>0</v>
      </c>
      <c r="Y2801" s="232">
        <v>0</v>
      </c>
      <c r="Z2801" s="233">
        <v>45991</v>
      </c>
      <c r="AA2801" s="234">
        <v>1437.91</v>
      </c>
      <c r="AB2801" s="232">
        <v>11596.88</v>
      </c>
    </row>
    <row r="2802" spans="1:28" x14ac:dyDescent="0.25">
      <c r="A2802" s="16" t="s">
        <v>1059</v>
      </c>
      <c r="B2802" s="16" t="s">
        <v>2893</v>
      </c>
      <c r="C2802" s="16" t="s">
        <v>1267</v>
      </c>
      <c r="D2802" s="16" t="s">
        <v>1268</v>
      </c>
      <c r="F2802" s="16" t="s">
        <v>8481</v>
      </c>
      <c r="G2802" s="16" t="s">
        <v>8482</v>
      </c>
      <c r="H2802" s="231">
        <v>367.83300000000003</v>
      </c>
      <c r="I2802" s="231">
        <v>0</v>
      </c>
      <c r="J2802" s="231">
        <v>0</v>
      </c>
      <c r="K2802" s="231">
        <v>0</v>
      </c>
      <c r="L2802" s="231">
        <v>0</v>
      </c>
      <c r="M2802" s="231">
        <v>0</v>
      </c>
      <c r="N2802" s="231">
        <v>0</v>
      </c>
      <c r="O2802" s="231">
        <v>0</v>
      </c>
      <c r="P2802" s="231">
        <v>0</v>
      </c>
      <c r="Q2802" s="232">
        <v>3751.9</v>
      </c>
      <c r="R2802" s="232">
        <v>0</v>
      </c>
      <c r="S2802" s="232">
        <v>0</v>
      </c>
      <c r="T2802" s="232">
        <v>0</v>
      </c>
      <c r="U2802" s="232">
        <v>0</v>
      </c>
      <c r="V2802" s="232">
        <v>0</v>
      </c>
      <c r="W2802" s="232">
        <v>0</v>
      </c>
      <c r="X2802" s="232">
        <v>0</v>
      </c>
      <c r="Y2802" s="232">
        <v>0</v>
      </c>
      <c r="Z2802" s="233">
        <v>45991</v>
      </c>
      <c r="AA2802" s="234">
        <v>367.83300000000003</v>
      </c>
      <c r="AB2802" s="232">
        <v>3751.9</v>
      </c>
    </row>
    <row r="2803" spans="1:28" x14ac:dyDescent="0.25">
      <c r="A2803" s="16" t="s">
        <v>1059</v>
      </c>
      <c r="B2803" s="16" t="s">
        <v>2893</v>
      </c>
      <c r="C2803" s="16" t="s">
        <v>141</v>
      </c>
      <c r="D2803" s="16" t="s">
        <v>142</v>
      </c>
      <c r="F2803" s="16" t="s">
        <v>8481</v>
      </c>
      <c r="G2803" s="16" t="s">
        <v>8482</v>
      </c>
      <c r="H2803" s="231">
        <v>961.67499999999995</v>
      </c>
      <c r="I2803" s="231">
        <v>0</v>
      </c>
      <c r="J2803" s="231">
        <v>0</v>
      </c>
      <c r="K2803" s="231">
        <v>0</v>
      </c>
      <c r="L2803" s="231">
        <v>0</v>
      </c>
      <c r="M2803" s="231">
        <v>0</v>
      </c>
      <c r="N2803" s="231">
        <v>0</v>
      </c>
      <c r="O2803" s="231">
        <v>0</v>
      </c>
      <c r="P2803" s="231">
        <v>0</v>
      </c>
      <c r="Q2803" s="232">
        <v>13333.91</v>
      </c>
      <c r="R2803" s="232">
        <v>0</v>
      </c>
      <c r="S2803" s="232">
        <v>0</v>
      </c>
      <c r="T2803" s="232">
        <v>0</v>
      </c>
      <c r="U2803" s="232">
        <v>0</v>
      </c>
      <c r="V2803" s="232">
        <v>0</v>
      </c>
      <c r="W2803" s="232">
        <v>0</v>
      </c>
      <c r="X2803" s="232">
        <v>0</v>
      </c>
      <c r="Y2803" s="232">
        <v>0</v>
      </c>
      <c r="Z2803" s="233">
        <v>45991</v>
      </c>
      <c r="AA2803" s="234">
        <v>961.67499999999995</v>
      </c>
      <c r="AB2803" s="232">
        <v>13333.91</v>
      </c>
    </row>
    <row r="2804" spans="1:28" x14ac:dyDescent="0.25">
      <c r="A2804" s="16" t="s">
        <v>873</v>
      </c>
      <c r="B2804" s="16" t="s">
        <v>3474</v>
      </c>
      <c r="C2804" s="16" t="s">
        <v>141</v>
      </c>
      <c r="D2804" s="16" t="s">
        <v>142</v>
      </c>
      <c r="F2804" s="16" t="s">
        <v>8485</v>
      </c>
      <c r="G2804" s="16" t="s">
        <v>8486</v>
      </c>
      <c r="H2804" s="231">
        <v>1131</v>
      </c>
      <c r="I2804" s="231">
        <v>0</v>
      </c>
      <c r="J2804" s="231">
        <v>0</v>
      </c>
      <c r="K2804" s="231">
        <v>0</v>
      </c>
      <c r="L2804" s="231">
        <v>0</v>
      </c>
      <c r="M2804" s="231">
        <v>0</v>
      </c>
      <c r="N2804" s="231">
        <v>0</v>
      </c>
      <c r="O2804" s="231">
        <v>0</v>
      </c>
      <c r="P2804" s="231">
        <v>0</v>
      </c>
      <c r="Q2804" s="232">
        <v>14831</v>
      </c>
      <c r="R2804" s="232">
        <v>0</v>
      </c>
      <c r="S2804" s="232">
        <v>0</v>
      </c>
      <c r="T2804" s="232">
        <v>0</v>
      </c>
      <c r="U2804" s="232">
        <v>0</v>
      </c>
      <c r="V2804" s="232">
        <v>0</v>
      </c>
      <c r="W2804" s="232">
        <v>0</v>
      </c>
      <c r="X2804" s="232">
        <v>0</v>
      </c>
      <c r="Y2804" s="232">
        <v>0</v>
      </c>
      <c r="Z2804" s="233">
        <v>45991</v>
      </c>
      <c r="AA2804" s="234">
        <v>1131</v>
      </c>
      <c r="AB2804" s="232">
        <v>14831</v>
      </c>
    </row>
    <row r="2805" spans="1:28" x14ac:dyDescent="0.25">
      <c r="A2805" s="16" t="s">
        <v>1059</v>
      </c>
      <c r="B2805" s="16" t="s">
        <v>2893</v>
      </c>
      <c r="C2805" s="16" t="s">
        <v>1477</v>
      </c>
      <c r="D2805" s="16" t="s">
        <v>1478</v>
      </c>
      <c r="F2805" s="16" t="s">
        <v>8481</v>
      </c>
      <c r="G2805" s="16" t="s">
        <v>8482</v>
      </c>
      <c r="H2805" s="231">
        <v>113.874</v>
      </c>
      <c r="I2805" s="231">
        <v>0</v>
      </c>
      <c r="J2805" s="231">
        <v>0</v>
      </c>
      <c r="K2805" s="231">
        <v>0</v>
      </c>
      <c r="L2805" s="231">
        <v>0</v>
      </c>
      <c r="M2805" s="231">
        <v>0</v>
      </c>
      <c r="N2805" s="231">
        <v>0</v>
      </c>
      <c r="O2805" s="231">
        <v>0</v>
      </c>
      <c r="P2805" s="231">
        <v>0</v>
      </c>
      <c r="Q2805" s="232">
        <v>1344.85</v>
      </c>
      <c r="R2805" s="232">
        <v>0</v>
      </c>
      <c r="S2805" s="232">
        <v>0</v>
      </c>
      <c r="T2805" s="232">
        <v>0</v>
      </c>
      <c r="U2805" s="232">
        <v>0</v>
      </c>
      <c r="V2805" s="232">
        <v>0</v>
      </c>
      <c r="W2805" s="232">
        <v>0</v>
      </c>
      <c r="X2805" s="232">
        <v>0</v>
      </c>
      <c r="Y2805" s="232">
        <v>0</v>
      </c>
      <c r="Z2805" s="233">
        <v>45991</v>
      </c>
      <c r="AA2805" s="234">
        <v>113.874</v>
      </c>
      <c r="AB2805" s="232">
        <v>1344.85</v>
      </c>
    </row>
    <row r="2806" spans="1:28" x14ac:dyDescent="0.25">
      <c r="A2806" s="16" t="s">
        <v>1059</v>
      </c>
      <c r="B2806" s="16" t="s">
        <v>2893</v>
      </c>
      <c r="C2806" s="16" t="s">
        <v>1367</v>
      </c>
      <c r="D2806" s="16" t="s">
        <v>1368</v>
      </c>
      <c r="F2806" s="16" t="s">
        <v>8481</v>
      </c>
      <c r="G2806" s="16" t="s">
        <v>8482</v>
      </c>
      <c r="H2806" s="231">
        <v>607.06600000000003</v>
      </c>
      <c r="I2806" s="231">
        <v>0</v>
      </c>
      <c r="J2806" s="231">
        <v>0</v>
      </c>
      <c r="K2806" s="231">
        <v>0</v>
      </c>
      <c r="L2806" s="231">
        <v>0</v>
      </c>
      <c r="M2806" s="231">
        <v>0</v>
      </c>
      <c r="N2806" s="231">
        <v>0</v>
      </c>
      <c r="O2806" s="231">
        <v>0</v>
      </c>
      <c r="P2806" s="231">
        <v>0</v>
      </c>
      <c r="Q2806" s="232">
        <v>7241.62</v>
      </c>
      <c r="R2806" s="232">
        <v>0</v>
      </c>
      <c r="S2806" s="232">
        <v>0</v>
      </c>
      <c r="T2806" s="232">
        <v>0</v>
      </c>
      <c r="U2806" s="232">
        <v>0</v>
      </c>
      <c r="V2806" s="232">
        <v>0</v>
      </c>
      <c r="W2806" s="232">
        <v>0</v>
      </c>
      <c r="X2806" s="232">
        <v>0</v>
      </c>
      <c r="Y2806" s="232">
        <v>0</v>
      </c>
      <c r="Z2806" s="233">
        <v>45991</v>
      </c>
      <c r="AA2806" s="234">
        <v>607.06600000000003</v>
      </c>
      <c r="AB2806" s="232">
        <v>7241.62</v>
      </c>
    </row>
    <row r="2807" spans="1:28" x14ac:dyDescent="0.25">
      <c r="A2807" s="16" t="s">
        <v>1059</v>
      </c>
      <c r="B2807" s="16" t="s">
        <v>2893</v>
      </c>
      <c r="C2807" s="16" t="s">
        <v>1284</v>
      </c>
      <c r="D2807" s="16" t="s">
        <v>1285</v>
      </c>
      <c r="F2807" s="16" t="s">
        <v>8481</v>
      </c>
      <c r="G2807" s="16" t="s">
        <v>8482</v>
      </c>
      <c r="H2807" s="231">
        <v>2522.0189999999998</v>
      </c>
      <c r="I2807" s="231">
        <v>0</v>
      </c>
      <c r="J2807" s="231">
        <v>0</v>
      </c>
      <c r="K2807" s="231">
        <v>0</v>
      </c>
      <c r="L2807" s="231">
        <v>0</v>
      </c>
      <c r="M2807" s="231">
        <v>0</v>
      </c>
      <c r="N2807" s="231">
        <v>0</v>
      </c>
      <c r="O2807" s="231">
        <v>0</v>
      </c>
      <c r="P2807" s="231">
        <v>0</v>
      </c>
      <c r="Q2807" s="232">
        <v>32593.42</v>
      </c>
      <c r="R2807" s="232">
        <v>0</v>
      </c>
      <c r="S2807" s="232">
        <v>0</v>
      </c>
      <c r="T2807" s="232">
        <v>0</v>
      </c>
      <c r="U2807" s="232">
        <v>0</v>
      </c>
      <c r="V2807" s="232">
        <v>0</v>
      </c>
      <c r="W2807" s="232">
        <v>0</v>
      </c>
      <c r="X2807" s="232">
        <v>0</v>
      </c>
      <c r="Y2807" s="232">
        <v>0</v>
      </c>
      <c r="Z2807" s="233">
        <v>45991</v>
      </c>
      <c r="AA2807" s="234">
        <v>2522.0189999999998</v>
      </c>
      <c r="AB2807" s="232">
        <v>32593.42</v>
      </c>
    </row>
    <row r="2808" spans="1:28" x14ac:dyDescent="0.25">
      <c r="A2808" s="16" t="s">
        <v>1059</v>
      </c>
      <c r="B2808" s="16" t="s">
        <v>2893</v>
      </c>
      <c r="C2808" s="16" t="s">
        <v>1482</v>
      </c>
      <c r="D2808" s="16" t="s">
        <v>1483</v>
      </c>
      <c r="F2808" s="16" t="s">
        <v>8481</v>
      </c>
      <c r="G2808" s="16" t="s">
        <v>8482</v>
      </c>
      <c r="H2808" s="231">
        <v>40.420999999999999</v>
      </c>
      <c r="I2808" s="231">
        <v>0</v>
      </c>
      <c r="J2808" s="231">
        <v>0</v>
      </c>
      <c r="K2808" s="231">
        <v>0</v>
      </c>
      <c r="L2808" s="231">
        <v>0</v>
      </c>
      <c r="M2808" s="231">
        <v>0</v>
      </c>
      <c r="N2808" s="231">
        <v>0</v>
      </c>
      <c r="O2808" s="231">
        <v>0</v>
      </c>
      <c r="P2808" s="231">
        <v>0</v>
      </c>
      <c r="Q2808" s="232">
        <v>563.87</v>
      </c>
      <c r="R2808" s="232">
        <v>0</v>
      </c>
      <c r="S2808" s="232">
        <v>0</v>
      </c>
      <c r="T2808" s="232">
        <v>0</v>
      </c>
      <c r="U2808" s="232">
        <v>0</v>
      </c>
      <c r="V2808" s="232">
        <v>0</v>
      </c>
      <c r="W2808" s="232">
        <v>0</v>
      </c>
      <c r="X2808" s="232">
        <v>0</v>
      </c>
      <c r="Y2808" s="232">
        <v>0</v>
      </c>
      <c r="Z2808" s="233">
        <v>45991</v>
      </c>
      <c r="AA2808" s="234">
        <v>40.420999999999999</v>
      </c>
      <c r="AB2808" s="232">
        <v>563.87</v>
      </c>
    </row>
    <row r="2809" spans="1:28" x14ac:dyDescent="0.25">
      <c r="A2809" s="16" t="s">
        <v>1059</v>
      </c>
      <c r="B2809" s="16" t="s">
        <v>2893</v>
      </c>
      <c r="C2809" s="16" t="s">
        <v>1942</v>
      </c>
      <c r="D2809" s="16" t="s">
        <v>1943</v>
      </c>
      <c r="F2809" s="16" t="s">
        <v>8481</v>
      </c>
      <c r="G2809" s="16" t="s">
        <v>8482</v>
      </c>
      <c r="H2809" s="231">
        <v>183.80099999999999</v>
      </c>
      <c r="I2809" s="231">
        <v>0</v>
      </c>
      <c r="J2809" s="231">
        <v>0</v>
      </c>
      <c r="K2809" s="231">
        <v>0</v>
      </c>
      <c r="L2809" s="231">
        <v>0</v>
      </c>
      <c r="M2809" s="231">
        <v>0</v>
      </c>
      <c r="N2809" s="231">
        <v>0</v>
      </c>
      <c r="O2809" s="231">
        <v>0</v>
      </c>
      <c r="P2809" s="231">
        <v>0</v>
      </c>
      <c r="Q2809" s="232">
        <v>3468.32</v>
      </c>
      <c r="R2809" s="232">
        <v>0</v>
      </c>
      <c r="S2809" s="232">
        <v>0</v>
      </c>
      <c r="T2809" s="232">
        <v>0</v>
      </c>
      <c r="U2809" s="232">
        <v>0</v>
      </c>
      <c r="V2809" s="232">
        <v>0</v>
      </c>
      <c r="W2809" s="232">
        <v>0</v>
      </c>
      <c r="X2809" s="232">
        <v>0</v>
      </c>
      <c r="Y2809" s="232">
        <v>0</v>
      </c>
      <c r="Z2809" s="233">
        <v>45991</v>
      </c>
      <c r="AA2809" s="234">
        <v>183.80099999999999</v>
      </c>
      <c r="AB2809" s="232">
        <v>3468.32</v>
      </c>
    </row>
    <row r="2810" spans="1:28" x14ac:dyDescent="0.25">
      <c r="A2810" s="16" t="s">
        <v>1059</v>
      </c>
      <c r="B2810" s="16" t="s">
        <v>2893</v>
      </c>
      <c r="C2810" s="16" t="s">
        <v>1547</v>
      </c>
      <c r="D2810" s="16" t="s">
        <v>1548</v>
      </c>
      <c r="F2810" s="16" t="s">
        <v>8481</v>
      </c>
      <c r="G2810" s="16" t="s">
        <v>8482</v>
      </c>
      <c r="H2810" s="231">
        <v>89.367000000000004</v>
      </c>
      <c r="I2810" s="231">
        <v>0</v>
      </c>
      <c r="J2810" s="231">
        <v>0</v>
      </c>
      <c r="K2810" s="231">
        <v>0</v>
      </c>
      <c r="L2810" s="231">
        <v>0</v>
      </c>
      <c r="M2810" s="231">
        <v>0</v>
      </c>
      <c r="N2810" s="231">
        <v>0</v>
      </c>
      <c r="O2810" s="231">
        <v>0</v>
      </c>
      <c r="P2810" s="231">
        <v>0</v>
      </c>
      <c r="Q2810" s="232">
        <v>957.12</v>
      </c>
      <c r="R2810" s="232">
        <v>0</v>
      </c>
      <c r="S2810" s="232">
        <v>0</v>
      </c>
      <c r="T2810" s="232">
        <v>0</v>
      </c>
      <c r="U2810" s="232">
        <v>0</v>
      </c>
      <c r="V2810" s="232">
        <v>0</v>
      </c>
      <c r="W2810" s="232">
        <v>0</v>
      </c>
      <c r="X2810" s="232">
        <v>0</v>
      </c>
      <c r="Y2810" s="232">
        <v>0</v>
      </c>
      <c r="Z2810" s="233">
        <v>45991</v>
      </c>
      <c r="AA2810" s="234">
        <v>89.367000000000004</v>
      </c>
      <c r="AB2810" s="232">
        <v>957.12</v>
      </c>
    </row>
    <row r="2811" spans="1:28" x14ac:dyDescent="0.25">
      <c r="A2811" s="16" t="s">
        <v>1059</v>
      </c>
      <c r="B2811" s="16" t="s">
        <v>2893</v>
      </c>
      <c r="C2811" s="16" t="s">
        <v>8505</v>
      </c>
      <c r="D2811" s="16" t="s">
        <v>8506</v>
      </c>
      <c r="F2811" s="16" t="s">
        <v>8481</v>
      </c>
      <c r="G2811" s="16" t="s">
        <v>8482</v>
      </c>
      <c r="H2811" s="231">
        <v>300</v>
      </c>
      <c r="I2811" s="231">
        <v>0</v>
      </c>
      <c r="J2811" s="231">
        <v>0</v>
      </c>
      <c r="K2811" s="231">
        <v>0</v>
      </c>
      <c r="L2811" s="231">
        <v>0</v>
      </c>
      <c r="M2811" s="231">
        <v>0</v>
      </c>
      <c r="N2811" s="231">
        <v>0</v>
      </c>
      <c r="O2811" s="231">
        <v>0</v>
      </c>
      <c r="P2811" s="231">
        <v>0</v>
      </c>
      <c r="Q2811" s="232">
        <v>3810</v>
      </c>
      <c r="R2811" s="232">
        <v>0</v>
      </c>
      <c r="S2811" s="232">
        <v>0</v>
      </c>
      <c r="T2811" s="232">
        <v>0</v>
      </c>
      <c r="U2811" s="232">
        <v>0</v>
      </c>
      <c r="V2811" s="232">
        <v>0</v>
      </c>
      <c r="W2811" s="232">
        <v>0</v>
      </c>
      <c r="X2811" s="232">
        <v>0</v>
      </c>
      <c r="Y2811" s="232">
        <v>0</v>
      </c>
      <c r="Z2811" s="233">
        <v>45991</v>
      </c>
      <c r="AA2811" s="234">
        <v>300</v>
      </c>
      <c r="AB2811" s="232">
        <v>3810</v>
      </c>
    </row>
    <row r="2812" spans="1:28" x14ac:dyDescent="0.25">
      <c r="A2812" s="16" t="s">
        <v>873</v>
      </c>
      <c r="B2812" s="16" t="s">
        <v>3474</v>
      </c>
      <c r="C2812" s="16" t="s">
        <v>139</v>
      </c>
      <c r="D2812" s="16" t="s">
        <v>140</v>
      </c>
      <c r="F2812" s="16" t="s">
        <v>8485</v>
      </c>
      <c r="G2812" s="16" t="s">
        <v>8486</v>
      </c>
      <c r="H2812" s="231">
        <v>2589</v>
      </c>
      <c r="I2812" s="231">
        <v>0</v>
      </c>
      <c r="J2812" s="231">
        <v>0</v>
      </c>
      <c r="K2812" s="231">
        <v>0</v>
      </c>
      <c r="L2812" s="231">
        <v>0</v>
      </c>
      <c r="M2812" s="231">
        <v>0</v>
      </c>
      <c r="N2812" s="231">
        <v>0</v>
      </c>
      <c r="O2812" s="231">
        <v>0</v>
      </c>
      <c r="P2812" s="231">
        <v>0</v>
      </c>
      <c r="Q2812" s="232">
        <v>33799.18</v>
      </c>
      <c r="R2812" s="232">
        <v>0</v>
      </c>
      <c r="S2812" s="232">
        <v>0</v>
      </c>
      <c r="T2812" s="232">
        <v>0</v>
      </c>
      <c r="U2812" s="232">
        <v>0</v>
      </c>
      <c r="V2812" s="232">
        <v>0</v>
      </c>
      <c r="W2812" s="232">
        <v>0</v>
      </c>
      <c r="X2812" s="232">
        <v>0</v>
      </c>
      <c r="Y2812" s="232">
        <v>0</v>
      </c>
      <c r="Z2812" s="233">
        <v>45991</v>
      </c>
      <c r="AA2812" s="234">
        <v>2589</v>
      </c>
      <c r="AB2812" s="232">
        <v>33799.18</v>
      </c>
    </row>
    <row r="2813" spans="1:28" x14ac:dyDescent="0.25">
      <c r="A2813" s="16" t="s">
        <v>1059</v>
      </c>
      <c r="B2813" s="16" t="s">
        <v>2893</v>
      </c>
      <c r="C2813" s="16" t="s">
        <v>1256</v>
      </c>
      <c r="D2813" s="16" t="s">
        <v>1257</v>
      </c>
      <c r="F2813" s="16" t="s">
        <v>8481</v>
      </c>
      <c r="G2813" s="16" t="s">
        <v>8482</v>
      </c>
      <c r="H2813" s="231">
        <v>651.22500000000002</v>
      </c>
      <c r="I2813" s="231">
        <v>0</v>
      </c>
      <c r="J2813" s="231">
        <v>0</v>
      </c>
      <c r="K2813" s="231">
        <v>0</v>
      </c>
      <c r="L2813" s="231">
        <v>0</v>
      </c>
      <c r="M2813" s="231">
        <v>0</v>
      </c>
      <c r="N2813" s="231">
        <v>0</v>
      </c>
      <c r="O2813" s="231">
        <v>0</v>
      </c>
      <c r="P2813" s="231">
        <v>0</v>
      </c>
      <c r="Q2813" s="232">
        <v>7435.28</v>
      </c>
      <c r="R2813" s="232">
        <v>0</v>
      </c>
      <c r="S2813" s="232">
        <v>0</v>
      </c>
      <c r="T2813" s="232">
        <v>0</v>
      </c>
      <c r="U2813" s="232">
        <v>0</v>
      </c>
      <c r="V2813" s="232">
        <v>0</v>
      </c>
      <c r="W2813" s="232">
        <v>0</v>
      </c>
      <c r="X2813" s="232">
        <v>0</v>
      </c>
      <c r="Y2813" s="232">
        <v>0</v>
      </c>
      <c r="Z2813" s="233">
        <v>45991</v>
      </c>
      <c r="AA2813" s="234">
        <v>651.22500000000002</v>
      </c>
      <c r="AB2813" s="232">
        <v>7435.28</v>
      </c>
    </row>
    <row r="2814" spans="1:28" x14ac:dyDescent="0.25">
      <c r="A2814" s="16" t="s">
        <v>1059</v>
      </c>
      <c r="B2814" s="16" t="s">
        <v>2893</v>
      </c>
      <c r="C2814" s="16" t="s">
        <v>1447</v>
      </c>
      <c r="D2814" s="16" t="s">
        <v>1448</v>
      </c>
      <c r="F2814" s="16" t="s">
        <v>8481</v>
      </c>
      <c r="G2814" s="16" t="s">
        <v>8482</v>
      </c>
      <c r="H2814" s="231">
        <v>1390.806</v>
      </c>
      <c r="I2814" s="231">
        <v>0</v>
      </c>
      <c r="J2814" s="231">
        <v>0</v>
      </c>
      <c r="K2814" s="231">
        <v>0</v>
      </c>
      <c r="L2814" s="231">
        <v>0</v>
      </c>
      <c r="M2814" s="231">
        <v>0</v>
      </c>
      <c r="N2814" s="231">
        <v>0</v>
      </c>
      <c r="O2814" s="231">
        <v>0</v>
      </c>
      <c r="P2814" s="231">
        <v>0</v>
      </c>
      <c r="Q2814" s="232">
        <v>15786.23</v>
      </c>
      <c r="R2814" s="232">
        <v>0</v>
      </c>
      <c r="S2814" s="232">
        <v>0</v>
      </c>
      <c r="T2814" s="232">
        <v>0</v>
      </c>
      <c r="U2814" s="232">
        <v>0</v>
      </c>
      <c r="V2814" s="232">
        <v>0</v>
      </c>
      <c r="W2814" s="232">
        <v>0</v>
      </c>
      <c r="X2814" s="232">
        <v>0</v>
      </c>
      <c r="Y2814" s="232">
        <v>0</v>
      </c>
      <c r="Z2814" s="233">
        <v>45991</v>
      </c>
      <c r="AA2814" s="234">
        <v>1390.806</v>
      </c>
      <c r="AB2814" s="232">
        <v>15786.23</v>
      </c>
    </row>
    <row r="2815" spans="1:28" x14ac:dyDescent="0.25">
      <c r="A2815" s="16" t="s">
        <v>1059</v>
      </c>
      <c r="B2815" s="16" t="s">
        <v>2893</v>
      </c>
      <c r="C2815" s="16" t="s">
        <v>137</v>
      </c>
      <c r="D2815" s="16" t="s">
        <v>138</v>
      </c>
      <c r="F2815" s="16" t="s">
        <v>8481</v>
      </c>
      <c r="G2815" s="16" t="s">
        <v>8482</v>
      </c>
      <c r="H2815" s="231">
        <v>870.47699999999998</v>
      </c>
      <c r="I2815" s="231">
        <v>0</v>
      </c>
      <c r="J2815" s="231">
        <v>0</v>
      </c>
      <c r="K2815" s="231">
        <v>0</v>
      </c>
      <c r="L2815" s="231">
        <v>0</v>
      </c>
      <c r="M2815" s="231">
        <v>0</v>
      </c>
      <c r="N2815" s="231">
        <v>0</v>
      </c>
      <c r="O2815" s="231">
        <v>0</v>
      </c>
      <c r="P2815" s="231">
        <v>0</v>
      </c>
      <c r="Q2815" s="232">
        <v>9093.27</v>
      </c>
      <c r="R2815" s="232">
        <v>0</v>
      </c>
      <c r="S2815" s="232">
        <v>0</v>
      </c>
      <c r="T2815" s="232">
        <v>0</v>
      </c>
      <c r="U2815" s="232">
        <v>0</v>
      </c>
      <c r="V2815" s="232">
        <v>0</v>
      </c>
      <c r="W2815" s="232">
        <v>0</v>
      </c>
      <c r="X2815" s="232">
        <v>0</v>
      </c>
      <c r="Y2815" s="232">
        <v>0</v>
      </c>
      <c r="Z2815" s="233">
        <v>45991</v>
      </c>
      <c r="AA2815" s="234">
        <v>870.47699999999998</v>
      </c>
      <c r="AB2815" s="232">
        <v>9093.27</v>
      </c>
    </row>
    <row r="2816" spans="1:28" x14ac:dyDescent="0.25">
      <c r="A2816" s="16" t="s">
        <v>873</v>
      </c>
      <c r="B2816" s="16" t="s">
        <v>3474</v>
      </c>
      <c r="C2816" s="16" t="s">
        <v>137</v>
      </c>
      <c r="D2816" s="16" t="s">
        <v>138</v>
      </c>
      <c r="F2816" s="16" t="s">
        <v>8485</v>
      </c>
      <c r="G2816" s="16" t="s">
        <v>8486</v>
      </c>
      <c r="H2816" s="231">
        <v>447</v>
      </c>
      <c r="I2816" s="231">
        <v>0</v>
      </c>
      <c r="J2816" s="231">
        <v>0</v>
      </c>
      <c r="K2816" s="231">
        <v>0</v>
      </c>
      <c r="L2816" s="231">
        <v>0</v>
      </c>
      <c r="M2816" s="231">
        <v>0</v>
      </c>
      <c r="N2816" s="231">
        <v>0</v>
      </c>
      <c r="O2816" s="231">
        <v>0</v>
      </c>
      <c r="P2816" s="231">
        <v>0</v>
      </c>
      <c r="Q2816" s="232">
        <v>4690.83</v>
      </c>
      <c r="R2816" s="232">
        <v>0</v>
      </c>
      <c r="S2816" s="232">
        <v>0</v>
      </c>
      <c r="T2816" s="232">
        <v>0</v>
      </c>
      <c r="U2816" s="232">
        <v>0</v>
      </c>
      <c r="V2816" s="232">
        <v>0</v>
      </c>
      <c r="W2816" s="232">
        <v>0</v>
      </c>
      <c r="X2816" s="232">
        <v>0</v>
      </c>
      <c r="Y2816" s="232">
        <v>0</v>
      </c>
      <c r="Z2816" s="233">
        <v>45991</v>
      </c>
      <c r="AA2816" s="234">
        <v>447</v>
      </c>
      <c r="AB2816" s="232">
        <v>4690.83</v>
      </c>
    </row>
    <row r="2817" spans="1:28" x14ac:dyDescent="0.25">
      <c r="A2817" s="16" t="s">
        <v>1059</v>
      </c>
      <c r="B2817" s="16" t="s">
        <v>2893</v>
      </c>
      <c r="C2817" s="16" t="s">
        <v>1491</v>
      </c>
      <c r="D2817" s="16" t="s">
        <v>1492</v>
      </c>
      <c r="F2817" s="16" t="s">
        <v>8481</v>
      </c>
      <c r="G2817" s="16" t="s">
        <v>8482</v>
      </c>
      <c r="H2817" s="231">
        <v>2617.2240000000002</v>
      </c>
      <c r="I2817" s="231">
        <v>0</v>
      </c>
      <c r="J2817" s="231">
        <v>0</v>
      </c>
      <c r="K2817" s="231">
        <v>0</v>
      </c>
      <c r="L2817" s="231">
        <v>0</v>
      </c>
      <c r="M2817" s="231">
        <v>0</v>
      </c>
      <c r="N2817" s="231">
        <v>0</v>
      </c>
      <c r="O2817" s="231">
        <v>0</v>
      </c>
      <c r="P2817" s="231">
        <v>0</v>
      </c>
      <c r="Q2817" s="232">
        <v>27183.61</v>
      </c>
      <c r="R2817" s="232">
        <v>0</v>
      </c>
      <c r="S2817" s="232">
        <v>0</v>
      </c>
      <c r="T2817" s="232">
        <v>0</v>
      </c>
      <c r="U2817" s="232">
        <v>0</v>
      </c>
      <c r="V2817" s="232">
        <v>0</v>
      </c>
      <c r="W2817" s="232">
        <v>0</v>
      </c>
      <c r="X2817" s="232">
        <v>0</v>
      </c>
      <c r="Y2817" s="232">
        <v>0</v>
      </c>
      <c r="Z2817" s="233">
        <v>45991</v>
      </c>
      <c r="AA2817" s="234">
        <v>2617.2240000000002</v>
      </c>
      <c r="AB2817" s="232">
        <v>27183.61</v>
      </c>
    </row>
    <row r="2818" spans="1:28" x14ac:dyDescent="0.25">
      <c r="A2818" s="16" t="s">
        <v>1059</v>
      </c>
      <c r="B2818" s="16" t="s">
        <v>2893</v>
      </c>
      <c r="C2818" s="16" t="s">
        <v>1614</v>
      </c>
      <c r="D2818" s="16" t="s">
        <v>1615</v>
      </c>
      <c r="F2818" s="16" t="s">
        <v>8481</v>
      </c>
      <c r="G2818" s="16" t="s">
        <v>8482</v>
      </c>
      <c r="H2818" s="231">
        <v>16000</v>
      </c>
      <c r="I2818" s="231">
        <v>0</v>
      </c>
      <c r="J2818" s="231">
        <v>0</v>
      </c>
      <c r="K2818" s="231">
        <v>0</v>
      </c>
      <c r="L2818" s="231">
        <v>0</v>
      </c>
      <c r="M2818" s="231">
        <v>0</v>
      </c>
      <c r="N2818" s="231">
        <v>0</v>
      </c>
      <c r="O2818" s="231">
        <v>0</v>
      </c>
      <c r="P2818" s="231">
        <v>0</v>
      </c>
      <c r="Q2818" s="232">
        <v>4458.79</v>
      </c>
      <c r="R2818" s="232">
        <v>0</v>
      </c>
      <c r="S2818" s="232">
        <v>0</v>
      </c>
      <c r="T2818" s="232">
        <v>0</v>
      </c>
      <c r="U2818" s="232">
        <v>0</v>
      </c>
      <c r="V2818" s="232">
        <v>0</v>
      </c>
      <c r="W2818" s="232">
        <v>0</v>
      </c>
      <c r="X2818" s="232">
        <v>0</v>
      </c>
      <c r="Y2818" s="232">
        <v>0</v>
      </c>
      <c r="Z2818" s="233">
        <v>45991</v>
      </c>
      <c r="AA2818" s="234">
        <v>16000</v>
      </c>
      <c r="AB2818" s="232">
        <v>4458.79</v>
      </c>
    </row>
    <row r="2819" spans="1:28" x14ac:dyDescent="0.25">
      <c r="A2819" s="16" t="s">
        <v>1059</v>
      </c>
      <c r="B2819" s="16" t="s">
        <v>2893</v>
      </c>
      <c r="C2819" s="16" t="s">
        <v>1336</v>
      </c>
      <c r="D2819" s="16" t="s">
        <v>1337</v>
      </c>
      <c r="F2819" s="16" t="s">
        <v>8481</v>
      </c>
      <c r="G2819" s="16" t="s">
        <v>8482</v>
      </c>
      <c r="H2819" s="231">
        <v>4576</v>
      </c>
      <c r="I2819" s="231">
        <v>0</v>
      </c>
      <c r="J2819" s="231">
        <v>0</v>
      </c>
      <c r="K2819" s="231">
        <v>0</v>
      </c>
      <c r="L2819" s="231">
        <v>0</v>
      </c>
      <c r="M2819" s="231">
        <v>0</v>
      </c>
      <c r="N2819" s="231">
        <v>0</v>
      </c>
      <c r="O2819" s="231">
        <v>0</v>
      </c>
      <c r="P2819" s="231">
        <v>0</v>
      </c>
      <c r="Q2819" s="232">
        <v>1291.76</v>
      </c>
      <c r="R2819" s="232">
        <v>0</v>
      </c>
      <c r="S2819" s="232">
        <v>0</v>
      </c>
      <c r="T2819" s="232">
        <v>0</v>
      </c>
      <c r="U2819" s="232">
        <v>0</v>
      </c>
      <c r="V2819" s="232">
        <v>0</v>
      </c>
      <c r="W2819" s="232">
        <v>0</v>
      </c>
      <c r="X2819" s="232">
        <v>0</v>
      </c>
      <c r="Y2819" s="232">
        <v>0</v>
      </c>
      <c r="Z2819" s="233">
        <v>45991</v>
      </c>
      <c r="AA2819" s="234">
        <v>4576</v>
      </c>
      <c r="AB2819" s="232">
        <v>1291.76</v>
      </c>
    </row>
    <row r="2820" spans="1:28" x14ac:dyDescent="0.25">
      <c r="A2820" s="16" t="s">
        <v>1059</v>
      </c>
      <c r="B2820" s="16" t="s">
        <v>2893</v>
      </c>
      <c r="C2820" s="16" t="s">
        <v>1772</v>
      </c>
      <c r="D2820" s="16" t="s">
        <v>1773</v>
      </c>
      <c r="F2820" s="16" t="s">
        <v>8481</v>
      </c>
      <c r="G2820" s="16" t="s">
        <v>8482</v>
      </c>
      <c r="H2820" s="231">
        <v>10992.8</v>
      </c>
      <c r="I2820" s="231">
        <v>0</v>
      </c>
      <c r="J2820" s="231">
        <v>0</v>
      </c>
      <c r="K2820" s="231">
        <v>0</v>
      </c>
      <c r="L2820" s="231">
        <v>0</v>
      </c>
      <c r="M2820" s="231">
        <v>0</v>
      </c>
      <c r="N2820" s="231">
        <v>0</v>
      </c>
      <c r="O2820" s="231">
        <v>0</v>
      </c>
      <c r="P2820" s="231">
        <v>0</v>
      </c>
      <c r="Q2820" s="232">
        <v>109.94</v>
      </c>
      <c r="R2820" s="232">
        <v>0</v>
      </c>
      <c r="S2820" s="232">
        <v>0</v>
      </c>
      <c r="T2820" s="232">
        <v>0</v>
      </c>
      <c r="U2820" s="232">
        <v>0</v>
      </c>
      <c r="V2820" s="232">
        <v>0</v>
      </c>
      <c r="W2820" s="232">
        <v>0</v>
      </c>
      <c r="X2820" s="232">
        <v>0</v>
      </c>
      <c r="Y2820" s="232">
        <v>0</v>
      </c>
      <c r="Z2820" s="233">
        <v>45991</v>
      </c>
      <c r="AA2820" s="234">
        <v>10992.8</v>
      </c>
      <c r="AB2820" s="232">
        <v>109.94</v>
      </c>
    </row>
    <row r="2821" spans="1:28" x14ac:dyDescent="0.25">
      <c r="A2821" s="16" t="s">
        <v>1059</v>
      </c>
      <c r="B2821" s="16" t="s">
        <v>2893</v>
      </c>
      <c r="C2821" s="16" t="s">
        <v>1853</v>
      </c>
      <c r="D2821" s="16" t="s">
        <v>1854</v>
      </c>
      <c r="F2821" s="16" t="s">
        <v>8481</v>
      </c>
      <c r="G2821" s="16" t="s">
        <v>8482</v>
      </c>
      <c r="H2821" s="231">
        <v>39293.692999999999</v>
      </c>
      <c r="I2821" s="231">
        <v>0</v>
      </c>
      <c r="J2821" s="231">
        <v>0</v>
      </c>
      <c r="K2821" s="231">
        <v>0</v>
      </c>
      <c r="L2821" s="231">
        <v>0</v>
      </c>
      <c r="M2821" s="231">
        <v>0</v>
      </c>
      <c r="N2821" s="231">
        <v>0</v>
      </c>
      <c r="O2821" s="231">
        <v>0</v>
      </c>
      <c r="P2821" s="231">
        <v>0</v>
      </c>
      <c r="Q2821" s="232">
        <v>11370.38</v>
      </c>
      <c r="R2821" s="232">
        <v>0</v>
      </c>
      <c r="S2821" s="232">
        <v>0</v>
      </c>
      <c r="T2821" s="232">
        <v>0</v>
      </c>
      <c r="U2821" s="232">
        <v>0</v>
      </c>
      <c r="V2821" s="232">
        <v>0</v>
      </c>
      <c r="W2821" s="232">
        <v>0</v>
      </c>
      <c r="X2821" s="232">
        <v>0</v>
      </c>
      <c r="Y2821" s="232">
        <v>0</v>
      </c>
      <c r="Z2821" s="233">
        <v>45991</v>
      </c>
      <c r="AA2821" s="234">
        <v>39293.692999999999</v>
      </c>
      <c r="AB2821" s="232">
        <v>11370.38</v>
      </c>
    </row>
    <row r="2822" spans="1:28" x14ac:dyDescent="0.25">
      <c r="A2822" s="16" t="s">
        <v>1059</v>
      </c>
      <c r="B2822" s="16" t="s">
        <v>2893</v>
      </c>
      <c r="C2822" s="16" t="s">
        <v>1665</v>
      </c>
      <c r="D2822" s="16" t="s">
        <v>1666</v>
      </c>
      <c r="F2822" s="16" t="s">
        <v>8481</v>
      </c>
      <c r="G2822" s="16" t="s">
        <v>8482</v>
      </c>
      <c r="H2822" s="241">
        <v>117100.132</v>
      </c>
      <c r="I2822" s="241">
        <v>0</v>
      </c>
      <c r="J2822" s="241">
        <v>0</v>
      </c>
      <c r="K2822" s="241">
        <v>0</v>
      </c>
      <c r="L2822" s="241">
        <v>0</v>
      </c>
      <c r="M2822" s="241">
        <v>0</v>
      </c>
      <c r="N2822" s="241">
        <v>0</v>
      </c>
      <c r="O2822" s="241">
        <v>0</v>
      </c>
      <c r="P2822" s="241">
        <v>0</v>
      </c>
      <c r="Q2822" s="232">
        <v>31984.99</v>
      </c>
      <c r="R2822" s="232">
        <v>0</v>
      </c>
      <c r="S2822" s="232">
        <v>0</v>
      </c>
      <c r="T2822" s="232">
        <v>0</v>
      </c>
      <c r="U2822" s="232">
        <v>0</v>
      </c>
      <c r="V2822" s="232">
        <v>0</v>
      </c>
      <c r="W2822" s="232">
        <v>0</v>
      </c>
      <c r="X2822" s="232">
        <v>0</v>
      </c>
      <c r="Y2822" s="232">
        <v>0</v>
      </c>
      <c r="Z2822" s="233">
        <v>45991</v>
      </c>
      <c r="AA2822" s="234">
        <v>117100.132</v>
      </c>
      <c r="AB2822" s="232">
        <v>31984.99</v>
      </c>
    </row>
    <row r="2823" spans="1:28" x14ac:dyDescent="0.25">
      <c r="A2823" s="16" t="s">
        <v>1059</v>
      </c>
      <c r="B2823" s="16" t="s">
        <v>2893</v>
      </c>
      <c r="C2823" s="16" t="s">
        <v>1686</v>
      </c>
      <c r="D2823" s="16" t="s">
        <v>1687</v>
      </c>
      <c r="F2823" s="16" t="s">
        <v>8481</v>
      </c>
      <c r="G2823" s="16" t="s">
        <v>8482</v>
      </c>
      <c r="H2823" s="241">
        <v>156720.71299999999</v>
      </c>
      <c r="I2823" s="241">
        <v>0</v>
      </c>
      <c r="J2823" s="241">
        <v>0</v>
      </c>
      <c r="K2823" s="241">
        <v>0</v>
      </c>
      <c r="L2823" s="241">
        <v>0</v>
      </c>
      <c r="M2823" s="241">
        <v>0</v>
      </c>
      <c r="N2823" s="241">
        <v>0</v>
      </c>
      <c r="O2823" s="241">
        <v>0</v>
      </c>
      <c r="P2823" s="241">
        <v>0</v>
      </c>
      <c r="Q2823" s="232">
        <v>49920.99</v>
      </c>
      <c r="R2823" s="232">
        <v>0</v>
      </c>
      <c r="S2823" s="232">
        <v>0</v>
      </c>
      <c r="T2823" s="232">
        <v>0</v>
      </c>
      <c r="U2823" s="232">
        <v>0</v>
      </c>
      <c r="V2823" s="232">
        <v>0</v>
      </c>
      <c r="W2823" s="232">
        <v>0</v>
      </c>
      <c r="X2823" s="232">
        <v>0</v>
      </c>
      <c r="Y2823" s="232">
        <v>0</v>
      </c>
      <c r="Z2823" s="233">
        <v>45991</v>
      </c>
      <c r="AA2823" s="234">
        <v>156720.71299999999</v>
      </c>
      <c r="AB2823" s="232">
        <v>49920.99</v>
      </c>
    </row>
    <row r="2824" spans="1:28" x14ac:dyDescent="0.25">
      <c r="A2824" s="16" t="s">
        <v>1059</v>
      </c>
      <c r="B2824" s="16" t="s">
        <v>2893</v>
      </c>
      <c r="C2824" s="16" t="s">
        <v>1699</v>
      </c>
      <c r="D2824" s="16" t="s">
        <v>1700</v>
      </c>
      <c r="F2824" s="16" t="s">
        <v>8481</v>
      </c>
      <c r="G2824" s="16" t="s">
        <v>8482</v>
      </c>
      <c r="H2824" s="241">
        <v>117326.46</v>
      </c>
      <c r="I2824" s="241">
        <v>0</v>
      </c>
      <c r="J2824" s="241">
        <v>0</v>
      </c>
      <c r="K2824" s="241">
        <v>0</v>
      </c>
      <c r="L2824" s="241">
        <v>0</v>
      </c>
      <c r="M2824" s="241">
        <v>0</v>
      </c>
      <c r="N2824" s="241">
        <v>0</v>
      </c>
      <c r="O2824" s="241">
        <v>0</v>
      </c>
      <c r="P2824" s="241">
        <v>0</v>
      </c>
      <c r="Q2824" s="232">
        <v>30739.53</v>
      </c>
      <c r="R2824" s="232">
        <v>0</v>
      </c>
      <c r="S2824" s="232">
        <v>0</v>
      </c>
      <c r="T2824" s="232">
        <v>0</v>
      </c>
      <c r="U2824" s="232">
        <v>0</v>
      </c>
      <c r="V2824" s="232">
        <v>0</v>
      </c>
      <c r="W2824" s="232">
        <v>0</v>
      </c>
      <c r="X2824" s="232">
        <v>0</v>
      </c>
      <c r="Y2824" s="232">
        <v>0</v>
      </c>
      <c r="Z2824" s="233">
        <v>45991</v>
      </c>
      <c r="AA2824" s="234">
        <v>117326.46</v>
      </c>
      <c r="AB2824" s="232">
        <v>30739.53</v>
      </c>
    </row>
    <row r="2825" spans="1:28" x14ac:dyDescent="0.25">
      <c r="A2825" s="16" t="s">
        <v>1059</v>
      </c>
      <c r="B2825" s="16" t="s">
        <v>2893</v>
      </c>
      <c r="C2825" s="16" t="s">
        <v>1626</v>
      </c>
      <c r="D2825" s="16" t="s">
        <v>1627</v>
      </c>
      <c r="F2825" s="16" t="s">
        <v>8481</v>
      </c>
      <c r="G2825" s="16" t="s">
        <v>8482</v>
      </c>
      <c r="H2825" s="231">
        <v>4820.366</v>
      </c>
      <c r="I2825" s="231">
        <v>0</v>
      </c>
      <c r="J2825" s="231">
        <v>0</v>
      </c>
      <c r="K2825" s="231">
        <v>0</v>
      </c>
      <c r="L2825" s="231">
        <v>0</v>
      </c>
      <c r="M2825" s="231">
        <v>0</v>
      </c>
      <c r="N2825" s="231">
        <v>0</v>
      </c>
      <c r="O2825" s="231">
        <v>0</v>
      </c>
      <c r="P2825" s="231">
        <v>0</v>
      </c>
      <c r="Q2825" s="232">
        <v>1253.28</v>
      </c>
      <c r="R2825" s="232">
        <v>0</v>
      </c>
      <c r="S2825" s="232">
        <v>0</v>
      </c>
      <c r="T2825" s="232">
        <v>0</v>
      </c>
      <c r="U2825" s="232">
        <v>0</v>
      </c>
      <c r="V2825" s="232">
        <v>0</v>
      </c>
      <c r="W2825" s="232">
        <v>0</v>
      </c>
      <c r="X2825" s="232">
        <v>0</v>
      </c>
      <c r="Y2825" s="232">
        <v>0</v>
      </c>
      <c r="Z2825" s="233">
        <v>45991</v>
      </c>
      <c r="AA2825" s="234">
        <v>4820.366</v>
      </c>
      <c r="AB2825" s="232">
        <v>1253.28</v>
      </c>
    </row>
    <row r="2826" spans="1:28" x14ac:dyDescent="0.25">
      <c r="A2826" s="16" t="s">
        <v>1059</v>
      </c>
      <c r="B2826" s="16" t="s">
        <v>2893</v>
      </c>
      <c r="C2826" s="16" t="s">
        <v>1502</v>
      </c>
      <c r="D2826" s="16" t="s">
        <v>1503</v>
      </c>
      <c r="F2826" s="16" t="s">
        <v>8481</v>
      </c>
      <c r="G2826" s="16" t="s">
        <v>8482</v>
      </c>
      <c r="H2826" s="241">
        <v>12745.439</v>
      </c>
      <c r="I2826" s="241">
        <v>0</v>
      </c>
      <c r="J2826" s="241">
        <v>0</v>
      </c>
      <c r="K2826" s="241">
        <v>0</v>
      </c>
      <c r="L2826" s="241">
        <v>0</v>
      </c>
      <c r="M2826" s="241">
        <v>0</v>
      </c>
      <c r="N2826" s="241">
        <v>0</v>
      </c>
      <c r="O2826" s="241">
        <v>0</v>
      </c>
      <c r="P2826" s="241">
        <v>0</v>
      </c>
      <c r="Q2826" s="232">
        <v>3753.33</v>
      </c>
      <c r="R2826" s="232">
        <v>0</v>
      </c>
      <c r="S2826" s="232">
        <v>0</v>
      </c>
      <c r="T2826" s="232">
        <v>0</v>
      </c>
      <c r="U2826" s="232">
        <v>0</v>
      </c>
      <c r="V2826" s="232">
        <v>0</v>
      </c>
      <c r="W2826" s="232">
        <v>0</v>
      </c>
      <c r="X2826" s="232">
        <v>0</v>
      </c>
      <c r="Y2826" s="232">
        <v>0</v>
      </c>
      <c r="Z2826" s="233">
        <v>45991</v>
      </c>
      <c r="AA2826" s="234">
        <v>12745.439</v>
      </c>
      <c r="AB2826" s="232">
        <v>3753.33</v>
      </c>
    </row>
    <row r="2827" spans="1:28" x14ac:dyDescent="0.25">
      <c r="A2827" s="16" t="s">
        <v>1059</v>
      </c>
      <c r="B2827" s="16" t="s">
        <v>2893</v>
      </c>
      <c r="C2827" s="16" t="s">
        <v>1442</v>
      </c>
      <c r="D2827" s="16" t="s">
        <v>1443</v>
      </c>
      <c r="F2827" s="16" t="s">
        <v>8481</v>
      </c>
      <c r="G2827" s="16" t="s">
        <v>8482</v>
      </c>
      <c r="H2827" s="241">
        <v>54449.985000000001</v>
      </c>
      <c r="I2827" s="241">
        <v>0</v>
      </c>
      <c r="J2827" s="241">
        <v>0</v>
      </c>
      <c r="K2827" s="241">
        <v>0</v>
      </c>
      <c r="L2827" s="241">
        <v>0</v>
      </c>
      <c r="M2827" s="241">
        <v>0</v>
      </c>
      <c r="N2827" s="241">
        <v>0</v>
      </c>
      <c r="O2827" s="241">
        <v>0</v>
      </c>
      <c r="P2827" s="241">
        <v>0</v>
      </c>
      <c r="Q2827" s="232">
        <v>13068</v>
      </c>
      <c r="R2827" s="232">
        <v>0</v>
      </c>
      <c r="S2827" s="232">
        <v>0</v>
      </c>
      <c r="T2827" s="232">
        <v>0</v>
      </c>
      <c r="U2827" s="232">
        <v>0</v>
      </c>
      <c r="V2827" s="232">
        <v>0</v>
      </c>
      <c r="W2827" s="232">
        <v>0</v>
      </c>
      <c r="X2827" s="232">
        <v>0</v>
      </c>
      <c r="Y2827" s="232">
        <v>0</v>
      </c>
      <c r="Z2827" s="233">
        <v>45991</v>
      </c>
      <c r="AA2827" s="234">
        <v>54449.985000000001</v>
      </c>
      <c r="AB2827" s="232">
        <v>13068</v>
      </c>
    </row>
    <row r="2828" spans="1:28" x14ac:dyDescent="0.25">
      <c r="A2828" s="16" t="s">
        <v>1059</v>
      </c>
      <c r="B2828" s="16" t="s">
        <v>2893</v>
      </c>
      <c r="C2828" s="16" t="s">
        <v>1375</v>
      </c>
      <c r="D2828" s="16" t="s">
        <v>1376</v>
      </c>
      <c r="F2828" s="16" t="s">
        <v>8481</v>
      </c>
      <c r="G2828" s="16" t="s">
        <v>8482</v>
      </c>
      <c r="H2828" s="241">
        <v>18085.080000000002</v>
      </c>
      <c r="I2828" s="241">
        <v>0</v>
      </c>
      <c r="J2828" s="241">
        <v>0</v>
      </c>
      <c r="K2828" s="241">
        <v>0</v>
      </c>
      <c r="L2828" s="241">
        <v>0</v>
      </c>
      <c r="M2828" s="241">
        <v>0</v>
      </c>
      <c r="N2828" s="241">
        <v>0</v>
      </c>
      <c r="O2828" s="241">
        <v>0</v>
      </c>
      <c r="P2828" s="241">
        <v>0</v>
      </c>
      <c r="Q2828" s="232">
        <v>4863.25</v>
      </c>
      <c r="R2828" s="232">
        <v>0</v>
      </c>
      <c r="S2828" s="232">
        <v>0</v>
      </c>
      <c r="T2828" s="232">
        <v>0</v>
      </c>
      <c r="U2828" s="232">
        <v>0</v>
      </c>
      <c r="V2828" s="232">
        <v>0</v>
      </c>
      <c r="W2828" s="232">
        <v>0</v>
      </c>
      <c r="X2828" s="232">
        <v>0</v>
      </c>
      <c r="Y2828" s="232">
        <v>0</v>
      </c>
      <c r="Z2828" s="233">
        <v>45991</v>
      </c>
      <c r="AA2828" s="234">
        <v>18085.080000000002</v>
      </c>
      <c r="AB2828" s="232">
        <v>4863.25</v>
      </c>
    </row>
    <row r="2829" spans="1:28" x14ac:dyDescent="0.25">
      <c r="A2829" s="16" t="s">
        <v>1059</v>
      </c>
      <c r="B2829" s="16" t="s">
        <v>2893</v>
      </c>
      <c r="C2829" s="16" t="s">
        <v>1387</v>
      </c>
      <c r="D2829" s="16" t="s">
        <v>1388</v>
      </c>
      <c r="F2829" s="16" t="s">
        <v>8481</v>
      </c>
      <c r="G2829" s="16" t="s">
        <v>8482</v>
      </c>
      <c r="H2829" s="241">
        <v>13431.08</v>
      </c>
      <c r="I2829" s="241">
        <v>0</v>
      </c>
      <c r="J2829" s="241">
        <v>0</v>
      </c>
      <c r="K2829" s="241">
        <v>0</v>
      </c>
      <c r="L2829" s="241">
        <v>0</v>
      </c>
      <c r="M2829" s="241">
        <v>0</v>
      </c>
      <c r="N2829" s="241">
        <v>0</v>
      </c>
      <c r="O2829" s="241">
        <v>0</v>
      </c>
      <c r="P2829" s="241">
        <v>0</v>
      </c>
      <c r="Q2829" s="232">
        <v>4315.07</v>
      </c>
      <c r="R2829" s="232">
        <v>0</v>
      </c>
      <c r="S2829" s="232">
        <v>0</v>
      </c>
      <c r="T2829" s="232">
        <v>0</v>
      </c>
      <c r="U2829" s="232">
        <v>0</v>
      </c>
      <c r="V2829" s="232">
        <v>0</v>
      </c>
      <c r="W2829" s="232">
        <v>0</v>
      </c>
      <c r="X2829" s="232">
        <v>0</v>
      </c>
      <c r="Y2829" s="232">
        <v>0</v>
      </c>
      <c r="Z2829" s="233">
        <v>45991</v>
      </c>
      <c r="AA2829" s="234">
        <v>13431.08</v>
      </c>
      <c r="AB2829" s="232">
        <v>4315.07</v>
      </c>
    </row>
    <row r="2830" spans="1:28" x14ac:dyDescent="0.25">
      <c r="A2830" s="16" t="s">
        <v>1059</v>
      </c>
      <c r="B2830" s="16" t="s">
        <v>2893</v>
      </c>
      <c r="C2830" s="16" t="s">
        <v>1292</v>
      </c>
      <c r="D2830" s="16" t="s">
        <v>1293</v>
      </c>
      <c r="F2830" s="16" t="s">
        <v>8481</v>
      </c>
      <c r="G2830" s="16" t="s">
        <v>8482</v>
      </c>
      <c r="H2830" s="241">
        <v>13403.223</v>
      </c>
      <c r="I2830" s="241">
        <v>0</v>
      </c>
      <c r="J2830" s="241">
        <v>0</v>
      </c>
      <c r="K2830" s="241">
        <v>0</v>
      </c>
      <c r="L2830" s="241">
        <v>0</v>
      </c>
      <c r="M2830" s="241">
        <v>0</v>
      </c>
      <c r="N2830" s="241">
        <v>0</v>
      </c>
      <c r="O2830" s="241">
        <v>0</v>
      </c>
      <c r="P2830" s="241">
        <v>0</v>
      </c>
      <c r="Q2830" s="232">
        <v>4583.8999999999996</v>
      </c>
      <c r="R2830" s="232">
        <v>0</v>
      </c>
      <c r="S2830" s="232">
        <v>0</v>
      </c>
      <c r="T2830" s="232">
        <v>0</v>
      </c>
      <c r="U2830" s="232">
        <v>0</v>
      </c>
      <c r="V2830" s="232">
        <v>0</v>
      </c>
      <c r="W2830" s="232">
        <v>0</v>
      </c>
      <c r="X2830" s="232">
        <v>0</v>
      </c>
      <c r="Y2830" s="232">
        <v>0</v>
      </c>
      <c r="Z2830" s="233">
        <v>45991</v>
      </c>
      <c r="AA2830" s="234">
        <v>13403.223</v>
      </c>
      <c r="AB2830" s="232">
        <v>4583.8999999999996</v>
      </c>
    </row>
    <row r="2831" spans="1:28" x14ac:dyDescent="0.25">
      <c r="A2831" s="16" t="s">
        <v>1059</v>
      </c>
      <c r="B2831" s="16" t="s">
        <v>2893</v>
      </c>
      <c r="C2831" s="16" t="s">
        <v>1552</v>
      </c>
      <c r="D2831" s="16" t="s">
        <v>1553</v>
      </c>
      <c r="F2831" s="16" t="s">
        <v>8481</v>
      </c>
      <c r="G2831" s="16" t="s">
        <v>8482</v>
      </c>
      <c r="H2831" s="241">
        <v>87993.38</v>
      </c>
      <c r="I2831" s="241">
        <v>0</v>
      </c>
      <c r="J2831" s="241">
        <v>0</v>
      </c>
      <c r="K2831" s="241">
        <v>0</v>
      </c>
      <c r="L2831" s="241">
        <v>0</v>
      </c>
      <c r="M2831" s="241">
        <v>0</v>
      </c>
      <c r="N2831" s="241">
        <v>0</v>
      </c>
      <c r="O2831" s="241">
        <v>0</v>
      </c>
      <c r="P2831" s="241">
        <v>0</v>
      </c>
      <c r="Q2831" s="232">
        <v>26398.01</v>
      </c>
      <c r="R2831" s="232">
        <v>0</v>
      </c>
      <c r="S2831" s="232">
        <v>0</v>
      </c>
      <c r="T2831" s="232">
        <v>0</v>
      </c>
      <c r="U2831" s="232">
        <v>0</v>
      </c>
      <c r="V2831" s="232">
        <v>0</v>
      </c>
      <c r="W2831" s="232">
        <v>0</v>
      </c>
      <c r="X2831" s="232">
        <v>0</v>
      </c>
      <c r="Y2831" s="232">
        <v>0</v>
      </c>
      <c r="Z2831" s="233">
        <v>45991</v>
      </c>
      <c r="AA2831" s="234">
        <v>87993.38</v>
      </c>
      <c r="AB2831" s="232">
        <v>26398.01</v>
      </c>
    </row>
    <row r="2832" spans="1:28" x14ac:dyDescent="0.25">
      <c r="A2832" s="16" t="s">
        <v>1059</v>
      </c>
      <c r="B2832" s="16" t="s">
        <v>2893</v>
      </c>
      <c r="C2832" s="16" t="s">
        <v>1264</v>
      </c>
      <c r="D2832" s="16" t="s">
        <v>1265</v>
      </c>
      <c r="F2832" s="16" t="s">
        <v>8481</v>
      </c>
      <c r="G2832" s="16" t="s">
        <v>8482</v>
      </c>
      <c r="H2832" s="241">
        <v>77492.601999999999</v>
      </c>
      <c r="I2832" s="241">
        <v>0</v>
      </c>
      <c r="J2832" s="241">
        <v>0</v>
      </c>
      <c r="K2832" s="241">
        <v>0</v>
      </c>
      <c r="L2832" s="241">
        <v>0</v>
      </c>
      <c r="M2832" s="241">
        <v>0</v>
      </c>
      <c r="N2832" s="241">
        <v>0</v>
      </c>
      <c r="O2832" s="241">
        <v>0</v>
      </c>
      <c r="P2832" s="241">
        <v>0</v>
      </c>
      <c r="Q2832" s="232">
        <v>22503.07</v>
      </c>
      <c r="R2832" s="232">
        <v>0</v>
      </c>
      <c r="S2832" s="232">
        <v>0</v>
      </c>
      <c r="T2832" s="232">
        <v>0</v>
      </c>
      <c r="U2832" s="232">
        <v>0</v>
      </c>
      <c r="V2832" s="232">
        <v>0</v>
      </c>
      <c r="W2832" s="232">
        <v>0</v>
      </c>
      <c r="X2832" s="232">
        <v>0</v>
      </c>
      <c r="Y2832" s="232">
        <v>0</v>
      </c>
      <c r="Z2832" s="233">
        <v>45991</v>
      </c>
      <c r="AA2832" s="234">
        <v>77492.601999999999</v>
      </c>
      <c r="AB2832" s="232">
        <v>22503.07</v>
      </c>
    </row>
    <row r="2833" spans="1:28" x14ac:dyDescent="0.25">
      <c r="A2833" s="16" t="s">
        <v>2000</v>
      </c>
      <c r="B2833" s="16" t="s">
        <v>3250</v>
      </c>
      <c r="C2833" s="16" t="s">
        <v>2124</v>
      </c>
      <c r="D2833" s="16" t="s">
        <v>2125</v>
      </c>
      <c r="F2833" s="16" t="s">
        <v>8485</v>
      </c>
      <c r="G2833" s="16" t="s">
        <v>8507</v>
      </c>
      <c r="H2833" s="231">
        <v>217</v>
      </c>
      <c r="I2833" s="231">
        <v>0</v>
      </c>
      <c r="J2833" s="231">
        <v>0</v>
      </c>
      <c r="K2833" s="231">
        <v>0</v>
      </c>
      <c r="L2833" s="231">
        <v>0</v>
      </c>
      <c r="M2833" s="231">
        <v>0</v>
      </c>
      <c r="N2833" s="231">
        <v>0</v>
      </c>
      <c r="O2833" s="231">
        <v>0</v>
      </c>
      <c r="P2833" s="231">
        <v>0</v>
      </c>
      <c r="Q2833" s="232">
        <v>2278.5</v>
      </c>
      <c r="R2833" s="232">
        <v>0</v>
      </c>
      <c r="S2833" s="232">
        <v>0</v>
      </c>
      <c r="T2833" s="232">
        <v>0</v>
      </c>
      <c r="U2833" s="232">
        <v>0</v>
      </c>
      <c r="V2833" s="232">
        <v>0</v>
      </c>
      <c r="W2833" s="232">
        <v>0</v>
      </c>
      <c r="X2833" s="232">
        <v>0</v>
      </c>
      <c r="Y2833" s="232">
        <v>0</v>
      </c>
      <c r="Z2833" s="233">
        <v>45991</v>
      </c>
      <c r="AA2833" s="234">
        <v>217</v>
      </c>
      <c r="AB2833" s="232">
        <v>2278.5</v>
      </c>
    </row>
    <row r="2834" spans="1:28" x14ac:dyDescent="0.25">
      <c r="A2834" s="16" t="s">
        <v>2000</v>
      </c>
      <c r="B2834" s="16" t="s">
        <v>3250</v>
      </c>
      <c r="C2834" s="16" t="s">
        <v>8508</v>
      </c>
      <c r="D2834" s="16" t="s">
        <v>8509</v>
      </c>
      <c r="F2834" s="16" t="s">
        <v>8485</v>
      </c>
      <c r="G2834" s="16" t="s">
        <v>8507</v>
      </c>
      <c r="H2834" s="231">
        <v>23</v>
      </c>
      <c r="I2834" s="231">
        <v>0</v>
      </c>
      <c r="J2834" s="231">
        <v>0</v>
      </c>
      <c r="K2834" s="231">
        <v>0</v>
      </c>
      <c r="L2834" s="231">
        <v>0</v>
      </c>
      <c r="M2834" s="231">
        <v>0</v>
      </c>
      <c r="N2834" s="231">
        <v>0</v>
      </c>
      <c r="O2834" s="231">
        <v>0</v>
      </c>
      <c r="P2834" s="231">
        <v>0</v>
      </c>
      <c r="Q2834" s="232">
        <v>246.66</v>
      </c>
      <c r="R2834" s="232">
        <v>0</v>
      </c>
      <c r="S2834" s="232">
        <v>0</v>
      </c>
      <c r="T2834" s="232">
        <v>0</v>
      </c>
      <c r="U2834" s="232">
        <v>0</v>
      </c>
      <c r="V2834" s="232">
        <v>0</v>
      </c>
      <c r="W2834" s="232">
        <v>0</v>
      </c>
      <c r="X2834" s="232">
        <v>0</v>
      </c>
      <c r="Y2834" s="232">
        <v>0</v>
      </c>
      <c r="Z2834" s="233">
        <v>45991</v>
      </c>
      <c r="AA2834" s="234">
        <v>23</v>
      </c>
      <c r="AB2834" s="232">
        <v>246.66</v>
      </c>
    </row>
    <row r="2835" spans="1:28" x14ac:dyDescent="0.25">
      <c r="A2835" s="16" t="s">
        <v>2000</v>
      </c>
      <c r="B2835" s="16" t="s">
        <v>3250</v>
      </c>
      <c r="C2835" s="16" t="s">
        <v>2112</v>
      </c>
      <c r="D2835" s="16" t="s">
        <v>2113</v>
      </c>
      <c r="F2835" s="16" t="s">
        <v>8485</v>
      </c>
      <c r="G2835" s="16" t="s">
        <v>8507</v>
      </c>
      <c r="H2835" s="241">
        <v>195</v>
      </c>
      <c r="I2835" s="241">
        <v>0</v>
      </c>
      <c r="J2835" s="241">
        <v>0</v>
      </c>
      <c r="K2835" s="241">
        <v>0</v>
      </c>
      <c r="L2835" s="241">
        <v>0</v>
      </c>
      <c r="M2835" s="241">
        <v>0</v>
      </c>
      <c r="N2835" s="241">
        <v>0</v>
      </c>
      <c r="O2835" s="241">
        <v>0</v>
      </c>
      <c r="P2835" s="241">
        <v>0</v>
      </c>
      <c r="Q2835" s="232">
        <v>1852.5</v>
      </c>
      <c r="R2835" s="232">
        <v>0</v>
      </c>
      <c r="S2835" s="232">
        <v>0</v>
      </c>
      <c r="T2835" s="232">
        <v>0</v>
      </c>
      <c r="U2835" s="232">
        <v>0</v>
      </c>
      <c r="V2835" s="232">
        <v>0</v>
      </c>
      <c r="W2835" s="232">
        <v>0</v>
      </c>
      <c r="X2835" s="232">
        <v>0</v>
      </c>
      <c r="Y2835" s="232">
        <v>0</v>
      </c>
      <c r="Z2835" s="233">
        <v>45991</v>
      </c>
      <c r="AA2835" s="234">
        <v>195</v>
      </c>
      <c r="AB2835" s="232">
        <v>1852.5</v>
      </c>
    </row>
    <row r="2836" spans="1:28" x14ac:dyDescent="0.25">
      <c r="A2836" s="16" t="s">
        <v>2000</v>
      </c>
      <c r="B2836" s="16" t="s">
        <v>3250</v>
      </c>
      <c r="C2836" s="16" t="s">
        <v>8510</v>
      </c>
      <c r="D2836" s="16" t="s">
        <v>8511</v>
      </c>
      <c r="F2836" s="16" t="s">
        <v>8485</v>
      </c>
      <c r="G2836" s="16" t="s">
        <v>8507</v>
      </c>
      <c r="H2836" s="241">
        <v>1764</v>
      </c>
      <c r="I2836" s="241">
        <v>0</v>
      </c>
      <c r="J2836" s="241">
        <v>0</v>
      </c>
      <c r="K2836" s="241">
        <v>0</v>
      </c>
      <c r="L2836" s="241">
        <v>0</v>
      </c>
      <c r="M2836" s="241">
        <v>0</v>
      </c>
      <c r="N2836" s="241">
        <v>0</v>
      </c>
      <c r="O2836" s="241">
        <v>0</v>
      </c>
      <c r="P2836" s="241">
        <v>0</v>
      </c>
      <c r="Q2836" s="232">
        <v>17.64</v>
      </c>
      <c r="R2836" s="232">
        <v>0</v>
      </c>
      <c r="S2836" s="232">
        <v>0</v>
      </c>
      <c r="T2836" s="232">
        <v>0</v>
      </c>
      <c r="U2836" s="232">
        <v>0</v>
      </c>
      <c r="V2836" s="232">
        <v>0</v>
      </c>
      <c r="W2836" s="232">
        <v>0</v>
      </c>
      <c r="X2836" s="232">
        <v>0</v>
      </c>
      <c r="Y2836" s="232">
        <v>0</v>
      </c>
      <c r="Z2836" s="233">
        <v>45991</v>
      </c>
      <c r="AA2836" s="234">
        <v>1764</v>
      </c>
      <c r="AB2836" s="232">
        <v>17.64</v>
      </c>
    </row>
    <row r="2837" spans="1:28" x14ac:dyDescent="0.25">
      <c r="A2837" s="16" t="s">
        <v>2000</v>
      </c>
      <c r="B2837" s="16" t="s">
        <v>3250</v>
      </c>
      <c r="C2837" s="16" t="s">
        <v>2152</v>
      </c>
      <c r="D2837" s="16" t="s">
        <v>2153</v>
      </c>
      <c r="F2837" s="16" t="s">
        <v>8485</v>
      </c>
      <c r="G2837" s="16" t="s">
        <v>8507</v>
      </c>
      <c r="H2837" s="241">
        <v>8</v>
      </c>
      <c r="I2837" s="241">
        <v>0</v>
      </c>
      <c r="J2837" s="241">
        <v>0</v>
      </c>
      <c r="K2837" s="241">
        <v>0</v>
      </c>
      <c r="L2837" s="241">
        <v>0</v>
      </c>
      <c r="M2837" s="241">
        <v>0</v>
      </c>
      <c r="N2837" s="241">
        <v>0</v>
      </c>
      <c r="O2837" s="241">
        <v>0</v>
      </c>
      <c r="P2837" s="241">
        <v>0</v>
      </c>
      <c r="Q2837" s="232">
        <v>431.52</v>
      </c>
      <c r="R2837" s="232">
        <v>0</v>
      </c>
      <c r="S2837" s="232">
        <v>0</v>
      </c>
      <c r="T2837" s="232">
        <v>0</v>
      </c>
      <c r="U2837" s="232">
        <v>0</v>
      </c>
      <c r="V2837" s="232">
        <v>0</v>
      </c>
      <c r="W2837" s="232">
        <v>0</v>
      </c>
      <c r="X2837" s="232">
        <v>0</v>
      </c>
      <c r="Y2837" s="232">
        <v>0</v>
      </c>
      <c r="Z2837" s="233">
        <v>45991</v>
      </c>
      <c r="AA2837" s="234">
        <v>8</v>
      </c>
      <c r="AB2837" s="232">
        <v>431.52</v>
      </c>
    </row>
    <row r="2838" spans="1:28" x14ac:dyDescent="0.25">
      <c r="A2838" s="16" t="s">
        <v>2000</v>
      </c>
      <c r="B2838" s="16" t="s">
        <v>3250</v>
      </c>
      <c r="C2838" s="16" t="s">
        <v>8512</v>
      </c>
      <c r="D2838" s="16" t="s">
        <v>8513</v>
      </c>
      <c r="F2838" s="16" t="s">
        <v>8485</v>
      </c>
      <c r="G2838" s="16" t="s">
        <v>8507</v>
      </c>
      <c r="H2838" s="241">
        <v>1022</v>
      </c>
      <c r="I2838" s="241">
        <v>0</v>
      </c>
      <c r="J2838" s="241">
        <v>0</v>
      </c>
      <c r="K2838" s="241">
        <v>0</v>
      </c>
      <c r="L2838" s="241">
        <v>0</v>
      </c>
      <c r="M2838" s="241">
        <v>0</v>
      </c>
      <c r="N2838" s="241">
        <v>0</v>
      </c>
      <c r="O2838" s="241">
        <v>0</v>
      </c>
      <c r="P2838" s="241">
        <v>0</v>
      </c>
      <c r="Q2838" s="232">
        <v>4854.5</v>
      </c>
      <c r="R2838" s="232">
        <v>0</v>
      </c>
      <c r="S2838" s="232">
        <v>0</v>
      </c>
      <c r="T2838" s="232">
        <v>0</v>
      </c>
      <c r="U2838" s="232">
        <v>0</v>
      </c>
      <c r="V2838" s="232">
        <v>0</v>
      </c>
      <c r="W2838" s="232">
        <v>0</v>
      </c>
      <c r="X2838" s="232">
        <v>0</v>
      </c>
      <c r="Y2838" s="232">
        <v>0</v>
      </c>
      <c r="Z2838" s="233">
        <v>45991</v>
      </c>
      <c r="AA2838" s="234">
        <v>1022</v>
      </c>
      <c r="AB2838" s="232">
        <v>4854.5</v>
      </c>
    </row>
    <row r="2839" spans="1:28" x14ac:dyDescent="0.25">
      <c r="A2839" s="16" t="s">
        <v>2000</v>
      </c>
      <c r="B2839" s="16" t="s">
        <v>3250</v>
      </c>
      <c r="C2839" s="16" t="s">
        <v>2122</v>
      </c>
      <c r="D2839" s="16" t="s">
        <v>2123</v>
      </c>
      <c r="F2839" s="16" t="s">
        <v>8485</v>
      </c>
      <c r="G2839" s="16" t="s">
        <v>8507</v>
      </c>
      <c r="H2839" s="231">
        <v>2387</v>
      </c>
      <c r="I2839" s="231">
        <v>0</v>
      </c>
      <c r="J2839" s="231">
        <v>0</v>
      </c>
      <c r="K2839" s="231">
        <v>0</v>
      </c>
      <c r="L2839" s="231">
        <v>0</v>
      </c>
      <c r="M2839" s="231">
        <v>0</v>
      </c>
      <c r="N2839" s="231">
        <v>0</v>
      </c>
      <c r="O2839" s="231">
        <v>0</v>
      </c>
      <c r="P2839" s="231">
        <v>0</v>
      </c>
      <c r="Q2839" s="232">
        <v>12603.36</v>
      </c>
      <c r="R2839" s="232">
        <v>0</v>
      </c>
      <c r="S2839" s="232">
        <v>0</v>
      </c>
      <c r="T2839" s="232">
        <v>0</v>
      </c>
      <c r="U2839" s="232">
        <v>0</v>
      </c>
      <c r="V2839" s="232">
        <v>0</v>
      </c>
      <c r="W2839" s="232">
        <v>0</v>
      </c>
      <c r="X2839" s="232">
        <v>0</v>
      </c>
      <c r="Y2839" s="232">
        <v>0</v>
      </c>
      <c r="Z2839" s="233">
        <v>45991</v>
      </c>
      <c r="AA2839" s="234">
        <v>2387</v>
      </c>
      <c r="AB2839" s="232">
        <v>12603.36</v>
      </c>
    </row>
    <row r="2840" spans="1:28" x14ac:dyDescent="0.25">
      <c r="A2840" s="16" t="s">
        <v>2000</v>
      </c>
      <c r="B2840" s="16" t="s">
        <v>3250</v>
      </c>
      <c r="C2840" s="16" t="s">
        <v>2110</v>
      </c>
      <c r="D2840" s="16" t="s">
        <v>2111</v>
      </c>
      <c r="F2840" s="16" t="s">
        <v>8485</v>
      </c>
      <c r="G2840" s="16" t="s">
        <v>8507</v>
      </c>
      <c r="H2840" s="241">
        <v>2119</v>
      </c>
      <c r="I2840" s="241">
        <v>0</v>
      </c>
      <c r="J2840" s="241">
        <v>0</v>
      </c>
      <c r="K2840" s="241">
        <v>0</v>
      </c>
      <c r="L2840" s="241">
        <v>0</v>
      </c>
      <c r="M2840" s="241">
        <v>0</v>
      </c>
      <c r="N2840" s="241">
        <v>0</v>
      </c>
      <c r="O2840" s="241">
        <v>0</v>
      </c>
      <c r="P2840" s="241">
        <v>0</v>
      </c>
      <c r="Q2840" s="232">
        <v>30895.02</v>
      </c>
      <c r="R2840" s="232">
        <v>0</v>
      </c>
      <c r="S2840" s="232">
        <v>0</v>
      </c>
      <c r="T2840" s="232">
        <v>0</v>
      </c>
      <c r="U2840" s="232">
        <v>0</v>
      </c>
      <c r="V2840" s="232">
        <v>0</v>
      </c>
      <c r="W2840" s="232">
        <v>0</v>
      </c>
      <c r="X2840" s="232">
        <v>0</v>
      </c>
      <c r="Y2840" s="232">
        <v>0</v>
      </c>
      <c r="Z2840" s="233">
        <v>45991</v>
      </c>
      <c r="AA2840" s="234">
        <v>2119</v>
      </c>
      <c r="AB2840" s="232">
        <v>30895.02</v>
      </c>
    </row>
    <row r="2841" spans="1:28" x14ac:dyDescent="0.25">
      <c r="A2841" s="16" t="s">
        <v>873</v>
      </c>
      <c r="B2841" s="16" t="s">
        <v>3474</v>
      </c>
      <c r="C2841" s="16" t="s">
        <v>135</v>
      </c>
      <c r="D2841" s="16" t="s">
        <v>136</v>
      </c>
      <c r="F2841" s="16" t="s">
        <v>8485</v>
      </c>
      <c r="G2841" s="16" t="s">
        <v>8486</v>
      </c>
      <c r="H2841" s="231">
        <v>43435</v>
      </c>
      <c r="I2841" s="231">
        <v>0</v>
      </c>
      <c r="J2841" s="231">
        <v>0</v>
      </c>
      <c r="K2841" s="231">
        <v>0</v>
      </c>
      <c r="L2841" s="231">
        <v>0</v>
      </c>
      <c r="M2841" s="231">
        <v>0</v>
      </c>
      <c r="N2841" s="231">
        <v>0</v>
      </c>
      <c r="O2841" s="231">
        <v>0</v>
      </c>
      <c r="P2841" s="231">
        <v>0</v>
      </c>
      <c r="Q2841" s="232">
        <v>15600.87</v>
      </c>
      <c r="R2841" s="232">
        <v>0</v>
      </c>
      <c r="S2841" s="232">
        <v>0</v>
      </c>
      <c r="T2841" s="232">
        <v>0</v>
      </c>
      <c r="U2841" s="232">
        <v>0</v>
      </c>
      <c r="V2841" s="232">
        <v>0</v>
      </c>
      <c r="W2841" s="232">
        <v>0</v>
      </c>
      <c r="X2841" s="232">
        <v>0</v>
      </c>
      <c r="Y2841" s="232">
        <v>0</v>
      </c>
      <c r="Z2841" s="233">
        <v>45991</v>
      </c>
      <c r="AA2841" s="234">
        <v>43435</v>
      </c>
      <c r="AB2841" s="232">
        <v>15600.87</v>
      </c>
    </row>
    <row r="2842" spans="1:28" x14ac:dyDescent="0.25">
      <c r="A2842" s="16" t="s">
        <v>873</v>
      </c>
      <c r="B2842" s="16" t="s">
        <v>3474</v>
      </c>
      <c r="C2842" s="16" t="s">
        <v>133</v>
      </c>
      <c r="D2842" s="16" t="s">
        <v>134</v>
      </c>
      <c r="F2842" s="16" t="s">
        <v>8485</v>
      </c>
      <c r="G2842" s="16" t="s">
        <v>8486</v>
      </c>
      <c r="H2842" s="231">
        <v>17304</v>
      </c>
      <c r="I2842" s="231">
        <v>0</v>
      </c>
      <c r="J2842" s="231">
        <v>0</v>
      </c>
      <c r="K2842" s="231">
        <v>0</v>
      </c>
      <c r="L2842" s="231">
        <v>0</v>
      </c>
      <c r="M2842" s="231">
        <v>0</v>
      </c>
      <c r="N2842" s="231">
        <v>0</v>
      </c>
      <c r="O2842" s="231">
        <v>0</v>
      </c>
      <c r="P2842" s="231">
        <v>0</v>
      </c>
      <c r="Q2842" s="232">
        <v>6208.69</v>
      </c>
      <c r="R2842" s="232">
        <v>0</v>
      </c>
      <c r="S2842" s="232">
        <v>0</v>
      </c>
      <c r="T2842" s="232">
        <v>0</v>
      </c>
      <c r="U2842" s="232">
        <v>0</v>
      </c>
      <c r="V2842" s="232">
        <v>0</v>
      </c>
      <c r="W2842" s="232">
        <v>0</v>
      </c>
      <c r="X2842" s="232">
        <v>0</v>
      </c>
      <c r="Y2842" s="232">
        <v>0</v>
      </c>
      <c r="Z2842" s="233">
        <v>45991</v>
      </c>
      <c r="AA2842" s="234">
        <v>17304</v>
      </c>
      <c r="AB2842" s="232">
        <v>6208.69</v>
      </c>
    </row>
    <row r="2843" spans="1:28" x14ac:dyDescent="0.25">
      <c r="A2843" s="16" t="s">
        <v>873</v>
      </c>
      <c r="B2843" s="16" t="s">
        <v>3474</v>
      </c>
      <c r="C2843" s="16" t="s">
        <v>131</v>
      </c>
      <c r="D2843" s="16" t="s">
        <v>132</v>
      </c>
      <c r="F2843" s="16" t="s">
        <v>8485</v>
      </c>
      <c r="G2843" s="16" t="s">
        <v>8486</v>
      </c>
      <c r="H2843" s="231">
        <v>58924</v>
      </c>
      <c r="I2843" s="231">
        <v>0</v>
      </c>
      <c r="J2843" s="231">
        <v>0</v>
      </c>
      <c r="K2843" s="231">
        <v>0</v>
      </c>
      <c r="L2843" s="231">
        <v>0</v>
      </c>
      <c r="M2843" s="231">
        <v>0</v>
      </c>
      <c r="N2843" s="231">
        <v>0</v>
      </c>
      <c r="O2843" s="231">
        <v>0</v>
      </c>
      <c r="P2843" s="231">
        <v>0</v>
      </c>
      <c r="Q2843" s="232">
        <v>26515.8</v>
      </c>
      <c r="R2843" s="232">
        <v>0</v>
      </c>
      <c r="S2843" s="232">
        <v>0</v>
      </c>
      <c r="T2843" s="232">
        <v>0</v>
      </c>
      <c r="U2843" s="232">
        <v>0</v>
      </c>
      <c r="V2843" s="232">
        <v>0</v>
      </c>
      <c r="W2843" s="232">
        <v>0</v>
      </c>
      <c r="X2843" s="232">
        <v>0</v>
      </c>
      <c r="Y2843" s="232">
        <v>0</v>
      </c>
      <c r="Z2843" s="233">
        <v>45991</v>
      </c>
      <c r="AA2843" s="234">
        <v>58924</v>
      </c>
      <c r="AB2843" s="232">
        <v>26515.8</v>
      </c>
    </row>
    <row r="2844" spans="1:28" x14ac:dyDescent="0.25">
      <c r="A2844" s="16" t="s">
        <v>873</v>
      </c>
      <c r="B2844" s="16" t="s">
        <v>3474</v>
      </c>
      <c r="C2844" s="16" t="s">
        <v>129</v>
      </c>
      <c r="D2844" s="16" t="s">
        <v>130</v>
      </c>
      <c r="F2844" s="16" t="s">
        <v>8485</v>
      </c>
      <c r="G2844" s="16" t="s">
        <v>8486</v>
      </c>
      <c r="H2844" s="241">
        <v>53187</v>
      </c>
      <c r="I2844" s="241">
        <v>0</v>
      </c>
      <c r="J2844" s="241">
        <v>0</v>
      </c>
      <c r="K2844" s="241">
        <v>0</v>
      </c>
      <c r="L2844" s="241">
        <v>0</v>
      </c>
      <c r="M2844" s="241">
        <v>0</v>
      </c>
      <c r="N2844" s="241">
        <v>0</v>
      </c>
      <c r="O2844" s="241">
        <v>0</v>
      </c>
      <c r="P2844" s="241">
        <v>0</v>
      </c>
      <c r="Q2844" s="232">
        <v>17338.96</v>
      </c>
      <c r="R2844" s="232">
        <v>0</v>
      </c>
      <c r="S2844" s="232">
        <v>0</v>
      </c>
      <c r="T2844" s="232">
        <v>0</v>
      </c>
      <c r="U2844" s="232">
        <v>0</v>
      </c>
      <c r="V2844" s="232">
        <v>0</v>
      </c>
      <c r="W2844" s="232">
        <v>0</v>
      </c>
      <c r="X2844" s="232">
        <v>0</v>
      </c>
      <c r="Y2844" s="232">
        <v>0</v>
      </c>
      <c r="Z2844" s="233">
        <v>45991</v>
      </c>
      <c r="AA2844" s="234">
        <v>53187</v>
      </c>
      <c r="AB2844" s="232">
        <v>17338.96</v>
      </c>
    </row>
    <row r="2845" spans="1:28" x14ac:dyDescent="0.25">
      <c r="A2845" s="16" t="s">
        <v>873</v>
      </c>
      <c r="B2845" s="16" t="s">
        <v>3474</v>
      </c>
      <c r="C2845" s="16" t="s">
        <v>127</v>
      </c>
      <c r="D2845" s="16" t="s">
        <v>128</v>
      </c>
      <c r="F2845" s="16" t="s">
        <v>8485</v>
      </c>
      <c r="G2845" s="16" t="s">
        <v>8486</v>
      </c>
      <c r="H2845" s="231">
        <v>14956</v>
      </c>
      <c r="I2845" s="231">
        <v>0</v>
      </c>
      <c r="J2845" s="231">
        <v>0</v>
      </c>
      <c r="K2845" s="231">
        <v>0</v>
      </c>
      <c r="L2845" s="231">
        <v>0</v>
      </c>
      <c r="M2845" s="231">
        <v>0</v>
      </c>
      <c r="N2845" s="231">
        <v>0</v>
      </c>
      <c r="O2845" s="231">
        <v>0</v>
      </c>
      <c r="P2845" s="231">
        <v>0</v>
      </c>
      <c r="Q2845" s="232">
        <v>5414.3</v>
      </c>
      <c r="R2845" s="232">
        <v>0</v>
      </c>
      <c r="S2845" s="232">
        <v>0</v>
      </c>
      <c r="T2845" s="232">
        <v>0</v>
      </c>
      <c r="U2845" s="232">
        <v>0</v>
      </c>
      <c r="V2845" s="232">
        <v>0</v>
      </c>
      <c r="W2845" s="232">
        <v>0</v>
      </c>
      <c r="X2845" s="232">
        <v>0</v>
      </c>
      <c r="Y2845" s="232">
        <v>0</v>
      </c>
      <c r="Z2845" s="233">
        <v>45991</v>
      </c>
      <c r="AA2845" s="234">
        <v>14956</v>
      </c>
      <c r="AB2845" s="232">
        <v>5414.3</v>
      </c>
    </row>
    <row r="2846" spans="1:28" x14ac:dyDescent="0.25">
      <c r="A2846" s="16" t="s">
        <v>873</v>
      </c>
      <c r="B2846" s="16" t="s">
        <v>3474</v>
      </c>
      <c r="C2846" s="16" t="s">
        <v>8514</v>
      </c>
      <c r="D2846" s="16" t="s">
        <v>8515</v>
      </c>
      <c r="F2846" s="16" t="s">
        <v>8485</v>
      </c>
      <c r="G2846" s="16" t="s">
        <v>8486</v>
      </c>
      <c r="H2846" s="231">
        <v>16000</v>
      </c>
      <c r="I2846" s="231">
        <v>0</v>
      </c>
      <c r="J2846" s="231">
        <v>0</v>
      </c>
      <c r="K2846" s="231">
        <v>0</v>
      </c>
      <c r="L2846" s="231">
        <v>0</v>
      </c>
      <c r="M2846" s="231">
        <v>0</v>
      </c>
      <c r="N2846" s="231">
        <v>0</v>
      </c>
      <c r="O2846" s="231">
        <v>0</v>
      </c>
      <c r="P2846" s="231">
        <v>0</v>
      </c>
      <c r="Q2846" s="232">
        <v>8000</v>
      </c>
      <c r="R2846" s="232">
        <v>0</v>
      </c>
      <c r="S2846" s="232">
        <v>0</v>
      </c>
      <c r="T2846" s="232">
        <v>0</v>
      </c>
      <c r="U2846" s="232">
        <v>0</v>
      </c>
      <c r="V2846" s="232">
        <v>0</v>
      </c>
      <c r="W2846" s="232">
        <v>0</v>
      </c>
      <c r="X2846" s="232">
        <v>0</v>
      </c>
      <c r="Y2846" s="232">
        <v>0</v>
      </c>
      <c r="Z2846" s="233">
        <v>45991</v>
      </c>
      <c r="AA2846" s="234">
        <v>16000</v>
      </c>
      <c r="AB2846" s="232">
        <v>8000</v>
      </c>
    </row>
    <row r="2847" spans="1:28" x14ac:dyDescent="0.25">
      <c r="A2847" s="16" t="s">
        <v>873</v>
      </c>
      <c r="B2847" s="16" t="s">
        <v>3474</v>
      </c>
      <c r="C2847" s="16" t="s">
        <v>125</v>
      </c>
      <c r="D2847" s="16" t="s">
        <v>126</v>
      </c>
      <c r="F2847" s="16" t="s">
        <v>8485</v>
      </c>
      <c r="G2847" s="16" t="s">
        <v>8486</v>
      </c>
      <c r="H2847" s="237">
        <v>24256</v>
      </c>
      <c r="I2847" s="237">
        <v>0</v>
      </c>
      <c r="J2847" s="237">
        <v>0</v>
      </c>
      <c r="K2847" s="237">
        <v>0</v>
      </c>
      <c r="L2847" s="237">
        <v>0</v>
      </c>
      <c r="M2847" s="237">
        <v>0</v>
      </c>
      <c r="N2847" s="237">
        <v>0</v>
      </c>
      <c r="O2847" s="237">
        <v>0</v>
      </c>
      <c r="P2847" s="237">
        <v>0</v>
      </c>
      <c r="Q2847" s="232">
        <v>7761.92</v>
      </c>
      <c r="R2847" s="232">
        <v>0</v>
      </c>
      <c r="S2847" s="232">
        <v>0</v>
      </c>
      <c r="T2847" s="232">
        <v>0</v>
      </c>
      <c r="U2847" s="232">
        <v>0</v>
      </c>
      <c r="V2847" s="232">
        <v>0</v>
      </c>
      <c r="W2847" s="232">
        <v>0</v>
      </c>
      <c r="X2847" s="232">
        <v>0</v>
      </c>
      <c r="Y2847" s="232">
        <v>0</v>
      </c>
      <c r="Z2847" s="233">
        <v>45991</v>
      </c>
      <c r="AA2847" s="234">
        <v>24256</v>
      </c>
      <c r="AB2847" s="232">
        <v>7761.92</v>
      </c>
    </row>
    <row r="2848" spans="1:28" x14ac:dyDescent="0.25">
      <c r="A2848" s="16" t="s">
        <v>873</v>
      </c>
      <c r="B2848" s="16" t="s">
        <v>3474</v>
      </c>
      <c r="C2848" s="16" t="s">
        <v>123</v>
      </c>
      <c r="D2848" s="16" t="s">
        <v>124</v>
      </c>
      <c r="F2848" s="16" t="s">
        <v>8485</v>
      </c>
      <c r="G2848" s="16" t="s">
        <v>8486</v>
      </c>
      <c r="H2848" s="237">
        <v>10788</v>
      </c>
      <c r="I2848" s="237">
        <v>0</v>
      </c>
      <c r="J2848" s="237">
        <v>0</v>
      </c>
      <c r="K2848" s="237">
        <v>0</v>
      </c>
      <c r="L2848" s="237">
        <v>0</v>
      </c>
      <c r="M2848" s="237">
        <v>0</v>
      </c>
      <c r="N2848" s="237">
        <v>0</v>
      </c>
      <c r="O2848" s="237">
        <v>0</v>
      </c>
      <c r="P2848" s="237">
        <v>0</v>
      </c>
      <c r="Q2848" s="232">
        <v>3772.58</v>
      </c>
      <c r="R2848" s="232">
        <v>0</v>
      </c>
      <c r="S2848" s="232">
        <v>0</v>
      </c>
      <c r="T2848" s="232">
        <v>0</v>
      </c>
      <c r="U2848" s="232">
        <v>0</v>
      </c>
      <c r="V2848" s="232">
        <v>0</v>
      </c>
      <c r="W2848" s="232">
        <v>0</v>
      </c>
      <c r="X2848" s="232">
        <v>0</v>
      </c>
      <c r="Y2848" s="232">
        <v>0</v>
      </c>
      <c r="Z2848" s="233">
        <v>45991</v>
      </c>
      <c r="AA2848" s="234">
        <v>10788</v>
      </c>
      <c r="AB2848" s="232">
        <v>3772.58</v>
      </c>
    </row>
    <row r="2849" spans="1:28" x14ac:dyDescent="0.25">
      <c r="A2849" s="16" t="s">
        <v>873</v>
      </c>
      <c r="B2849" s="16" t="s">
        <v>3474</v>
      </c>
      <c r="C2849" s="16" t="s">
        <v>121</v>
      </c>
      <c r="D2849" s="16" t="s">
        <v>122</v>
      </c>
      <c r="F2849" s="16" t="s">
        <v>8485</v>
      </c>
      <c r="G2849" s="16" t="s">
        <v>8486</v>
      </c>
      <c r="H2849" s="231">
        <v>12776</v>
      </c>
      <c r="I2849" s="231">
        <v>0</v>
      </c>
      <c r="J2849" s="231">
        <v>0</v>
      </c>
      <c r="K2849" s="231">
        <v>0</v>
      </c>
      <c r="L2849" s="231">
        <v>0</v>
      </c>
      <c r="M2849" s="231">
        <v>0</v>
      </c>
      <c r="N2849" s="231">
        <v>0</v>
      </c>
      <c r="O2849" s="231">
        <v>0</v>
      </c>
      <c r="P2849" s="231">
        <v>0</v>
      </c>
      <c r="Q2849" s="232">
        <v>3717.81</v>
      </c>
      <c r="R2849" s="232">
        <v>0</v>
      </c>
      <c r="S2849" s="232">
        <v>0</v>
      </c>
      <c r="T2849" s="232">
        <v>0</v>
      </c>
      <c r="U2849" s="232">
        <v>0</v>
      </c>
      <c r="V2849" s="232">
        <v>0</v>
      </c>
      <c r="W2849" s="232">
        <v>0</v>
      </c>
      <c r="X2849" s="232">
        <v>0</v>
      </c>
      <c r="Y2849" s="232">
        <v>0</v>
      </c>
      <c r="Z2849" s="233">
        <v>45991</v>
      </c>
      <c r="AA2849" s="234">
        <v>12776</v>
      </c>
      <c r="AB2849" s="232">
        <v>3717.81</v>
      </c>
    </row>
    <row r="2850" spans="1:28" x14ac:dyDescent="0.25">
      <c r="A2850" s="16" t="s">
        <v>873</v>
      </c>
      <c r="B2850" s="16" t="s">
        <v>3474</v>
      </c>
      <c r="C2850" s="16" t="s">
        <v>119</v>
      </c>
      <c r="D2850" s="16" t="s">
        <v>120</v>
      </c>
      <c r="F2850" s="16" t="s">
        <v>8485</v>
      </c>
      <c r="G2850" s="16" t="s">
        <v>8486</v>
      </c>
      <c r="H2850" s="231">
        <v>4476.7389999999996</v>
      </c>
      <c r="I2850" s="231">
        <v>0</v>
      </c>
      <c r="J2850" s="231">
        <v>0</v>
      </c>
      <c r="K2850" s="231">
        <v>0</v>
      </c>
      <c r="L2850" s="231">
        <v>0</v>
      </c>
      <c r="M2850" s="231">
        <v>0</v>
      </c>
      <c r="N2850" s="231">
        <v>0</v>
      </c>
      <c r="O2850" s="231">
        <v>0</v>
      </c>
      <c r="P2850" s="231">
        <v>0</v>
      </c>
      <c r="Q2850" s="232">
        <v>12664.69</v>
      </c>
      <c r="R2850" s="232">
        <v>0</v>
      </c>
      <c r="S2850" s="232">
        <v>0</v>
      </c>
      <c r="T2850" s="232">
        <v>0</v>
      </c>
      <c r="U2850" s="232">
        <v>0</v>
      </c>
      <c r="V2850" s="232">
        <v>0</v>
      </c>
      <c r="W2850" s="232">
        <v>0</v>
      </c>
      <c r="X2850" s="232">
        <v>0</v>
      </c>
      <c r="Y2850" s="232">
        <v>0</v>
      </c>
      <c r="Z2850" s="233">
        <v>45991</v>
      </c>
      <c r="AA2850" s="234">
        <v>4476.7389999999996</v>
      </c>
      <c r="AB2850" s="232">
        <v>12664.69</v>
      </c>
    </row>
    <row r="2851" spans="1:28" x14ac:dyDescent="0.25">
      <c r="A2851" s="16" t="s">
        <v>873</v>
      </c>
      <c r="B2851" s="16" t="s">
        <v>3474</v>
      </c>
      <c r="C2851" s="16" t="s">
        <v>117</v>
      </c>
      <c r="D2851" s="16" t="s">
        <v>118</v>
      </c>
      <c r="F2851" s="16" t="s">
        <v>8485</v>
      </c>
      <c r="G2851" s="16" t="s">
        <v>8486</v>
      </c>
      <c r="H2851" s="231">
        <v>3782.5149999999999</v>
      </c>
      <c r="I2851" s="231">
        <v>0</v>
      </c>
      <c r="J2851" s="231">
        <v>0</v>
      </c>
      <c r="K2851" s="231">
        <v>0</v>
      </c>
      <c r="L2851" s="231">
        <v>0</v>
      </c>
      <c r="M2851" s="231">
        <v>0</v>
      </c>
      <c r="N2851" s="231">
        <v>0</v>
      </c>
      <c r="O2851" s="231">
        <v>0</v>
      </c>
      <c r="P2851" s="231">
        <v>0</v>
      </c>
      <c r="Q2851" s="232">
        <v>10591.04</v>
      </c>
      <c r="R2851" s="232">
        <v>0</v>
      </c>
      <c r="S2851" s="232">
        <v>0</v>
      </c>
      <c r="T2851" s="232">
        <v>0</v>
      </c>
      <c r="U2851" s="232">
        <v>0</v>
      </c>
      <c r="V2851" s="232">
        <v>0</v>
      </c>
      <c r="W2851" s="232">
        <v>0</v>
      </c>
      <c r="X2851" s="232">
        <v>0</v>
      </c>
      <c r="Y2851" s="232">
        <v>0</v>
      </c>
      <c r="Z2851" s="233">
        <v>45991</v>
      </c>
      <c r="AA2851" s="234">
        <v>3782.5149999999999</v>
      </c>
      <c r="AB2851" s="232">
        <v>10591.04</v>
      </c>
    </row>
    <row r="2852" spans="1:28" x14ac:dyDescent="0.25">
      <c r="A2852" s="16" t="s">
        <v>1059</v>
      </c>
      <c r="B2852" s="16" t="s">
        <v>2893</v>
      </c>
      <c r="C2852" s="16" t="s">
        <v>115</v>
      </c>
      <c r="D2852" s="16" t="s">
        <v>116</v>
      </c>
      <c r="F2852" s="16" t="s">
        <v>8481</v>
      </c>
      <c r="G2852" s="16" t="s">
        <v>8482</v>
      </c>
      <c r="H2852" s="231">
        <v>928.65899999999999</v>
      </c>
      <c r="I2852" s="231">
        <v>0</v>
      </c>
      <c r="J2852" s="231">
        <v>0</v>
      </c>
      <c r="K2852" s="231">
        <v>0</v>
      </c>
      <c r="L2852" s="231">
        <v>0</v>
      </c>
      <c r="M2852" s="231">
        <v>0</v>
      </c>
      <c r="N2852" s="231">
        <v>0</v>
      </c>
      <c r="O2852" s="231">
        <v>0</v>
      </c>
      <c r="P2852" s="231">
        <v>0</v>
      </c>
      <c r="Q2852" s="232">
        <v>9118.75</v>
      </c>
      <c r="R2852" s="232">
        <v>0</v>
      </c>
      <c r="S2852" s="232">
        <v>0</v>
      </c>
      <c r="T2852" s="232">
        <v>0</v>
      </c>
      <c r="U2852" s="232">
        <v>0</v>
      </c>
      <c r="V2852" s="232">
        <v>0</v>
      </c>
      <c r="W2852" s="232">
        <v>0</v>
      </c>
      <c r="X2852" s="232">
        <v>0</v>
      </c>
      <c r="Y2852" s="232">
        <v>0</v>
      </c>
      <c r="Z2852" s="233">
        <v>45991</v>
      </c>
      <c r="AA2852" s="234">
        <v>928.65899999999999</v>
      </c>
      <c r="AB2852" s="232">
        <v>9118.75</v>
      </c>
    </row>
    <row r="2853" spans="1:28" x14ac:dyDescent="0.25">
      <c r="A2853" s="16" t="s">
        <v>2253</v>
      </c>
      <c r="B2853" s="16" t="s">
        <v>3348</v>
      </c>
      <c r="C2853" s="16" t="s">
        <v>115</v>
      </c>
      <c r="D2853" s="16" t="s">
        <v>116</v>
      </c>
      <c r="F2853" s="16" t="s">
        <v>8485</v>
      </c>
      <c r="G2853" s="16" t="s">
        <v>8491</v>
      </c>
      <c r="H2853" s="231">
        <v>355.48899999999998</v>
      </c>
      <c r="I2853" s="231">
        <v>0</v>
      </c>
      <c r="J2853" s="231">
        <v>0</v>
      </c>
      <c r="K2853" s="231">
        <v>0</v>
      </c>
      <c r="L2853" s="231">
        <v>0</v>
      </c>
      <c r="M2853" s="231">
        <v>0</v>
      </c>
      <c r="N2853" s="231">
        <v>0</v>
      </c>
      <c r="O2853" s="231">
        <v>0</v>
      </c>
      <c r="P2853" s="231">
        <v>0</v>
      </c>
      <c r="Q2853" s="232">
        <v>4354.74</v>
      </c>
      <c r="R2853" s="232">
        <v>0</v>
      </c>
      <c r="S2853" s="232">
        <v>0</v>
      </c>
      <c r="T2853" s="232">
        <v>0</v>
      </c>
      <c r="U2853" s="232">
        <v>0</v>
      </c>
      <c r="V2853" s="232">
        <v>0</v>
      </c>
      <c r="W2853" s="232">
        <v>0</v>
      </c>
      <c r="X2853" s="232">
        <v>0</v>
      </c>
      <c r="Y2853" s="232">
        <v>0</v>
      </c>
      <c r="Z2853" s="233">
        <v>45991</v>
      </c>
      <c r="AA2853" s="234">
        <v>355.48899999999998</v>
      </c>
      <c r="AB2853" s="232">
        <v>4354.74</v>
      </c>
    </row>
    <row r="2854" spans="1:28" x14ac:dyDescent="0.25">
      <c r="A2854" s="16" t="s">
        <v>873</v>
      </c>
      <c r="B2854" s="16" t="s">
        <v>3474</v>
      </c>
      <c r="C2854" s="16" t="s">
        <v>115</v>
      </c>
      <c r="D2854" s="16" t="s">
        <v>116</v>
      </c>
      <c r="F2854" s="16" t="s">
        <v>8485</v>
      </c>
      <c r="G2854" s="16" t="s">
        <v>8486</v>
      </c>
      <c r="H2854" s="231">
        <v>1586.7449999999999</v>
      </c>
      <c r="I2854" s="231">
        <v>0</v>
      </c>
      <c r="J2854" s="231">
        <v>0</v>
      </c>
      <c r="K2854" s="231">
        <v>0</v>
      </c>
      <c r="L2854" s="231">
        <v>0</v>
      </c>
      <c r="M2854" s="231">
        <v>0</v>
      </c>
      <c r="N2854" s="231">
        <v>0</v>
      </c>
      <c r="O2854" s="231">
        <v>0</v>
      </c>
      <c r="P2854" s="231">
        <v>0</v>
      </c>
      <c r="Q2854" s="232">
        <v>13163.07</v>
      </c>
      <c r="R2854" s="232">
        <v>0</v>
      </c>
      <c r="S2854" s="232">
        <v>0</v>
      </c>
      <c r="T2854" s="232">
        <v>0</v>
      </c>
      <c r="U2854" s="232">
        <v>0</v>
      </c>
      <c r="V2854" s="232">
        <v>0</v>
      </c>
      <c r="W2854" s="232">
        <v>0</v>
      </c>
      <c r="X2854" s="232">
        <v>0</v>
      </c>
      <c r="Y2854" s="232">
        <v>0</v>
      </c>
      <c r="Z2854" s="233">
        <v>45991</v>
      </c>
      <c r="AA2854" s="234">
        <v>1586.7449999999999</v>
      </c>
      <c r="AB2854" s="232">
        <v>13163.07</v>
      </c>
    </row>
    <row r="2855" spans="1:28" x14ac:dyDescent="0.25">
      <c r="A2855" s="16" t="s">
        <v>873</v>
      </c>
      <c r="B2855" s="16" t="s">
        <v>3474</v>
      </c>
      <c r="C2855" s="16" t="s">
        <v>8516</v>
      </c>
      <c r="D2855" s="16" t="s">
        <v>8517</v>
      </c>
      <c r="F2855" s="16" t="s">
        <v>8485</v>
      </c>
      <c r="G2855" s="16" t="s">
        <v>8486</v>
      </c>
      <c r="H2855" s="241">
        <v>15</v>
      </c>
      <c r="I2855" s="241">
        <v>0</v>
      </c>
      <c r="J2855" s="241">
        <v>0</v>
      </c>
      <c r="K2855" s="241">
        <v>0</v>
      </c>
      <c r="L2855" s="241">
        <v>0</v>
      </c>
      <c r="M2855" s="241">
        <v>0</v>
      </c>
      <c r="N2855" s="241">
        <v>0</v>
      </c>
      <c r="O2855" s="241">
        <v>0</v>
      </c>
      <c r="P2855" s="241">
        <v>0</v>
      </c>
      <c r="Q2855" s="232">
        <v>1354.1</v>
      </c>
      <c r="R2855" s="232">
        <v>0</v>
      </c>
      <c r="S2855" s="232">
        <v>0</v>
      </c>
      <c r="T2855" s="232">
        <v>0</v>
      </c>
      <c r="U2855" s="232">
        <v>0</v>
      </c>
      <c r="V2855" s="232">
        <v>0</v>
      </c>
      <c r="W2855" s="232">
        <v>0</v>
      </c>
      <c r="X2855" s="232">
        <v>0</v>
      </c>
      <c r="Y2855" s="232">
        <v>0</v>
      </c>
      <c r="Z2855" s="233">
        <v>45991</v>
      </c>
      <c r="AA2855" s="234">
        <v>15</v>
      </c>
      <c r="AB2855" s="232">
        <v>1354.1</v>
      </c>
    </row>
    <row r="2856" spans="1:28" x14ac:dyDescent="0.25">
      <c r="A2856" s="16" t="s">
        <v>873</v>
      </c>
      <c r="B2856" s="16" t="s">
        <v>3474</v>
      </c>
      <c r="C2856" s="16" t="s">
        <v>111</v>
      </c>
      <c r="D2856" s="16" t="s">
        <v>112</v>
      </c>
      <c r="F2856" s="16" t="s">
        <v>8485</v>
      </c>
      <c r="G2856" s="16" t="s">
        <v>8486</v>
      </c>
      <c r="H2856" s="231">
        <v>504</v>
      </c>
      <c r="I2856" s="231">
        <v>0</v>
      </c>
      <c r="J2856" s="231">
        <v>0</v>
      </c>
      <c r="K2856" s="231">
        <v>0</v>
      </c>
      <c r="L2856" s="231">
        <v>0</v>
      </c>
      <c r="M2856" s="231">
        <v>0</v>
      </c>
      <c r="N2856" s="231">
        <v>0</v>
      </c>
      <c r="O2856" s="231">
        <v>0</v>
      </c>
      <c r="P2856" s="231">
        <v>0</v>
      </c>
      <c r="Q2856" s="232">
        <v>6044.56</v>
      </c>
      <c r="R2856" s="232">
        <v>0</v>
      </c>
      <c r="S2856" s="232">
        <v>0</v>
      </c>
      <c r="T2856" s="232">
        <v>0</v>
      </c>
      <c r="U2856" s="232">
        <v>0</v>
      </c>
      <c r="V2856" s="232">
        <v>0</v>
      </c>
      <c r="W2856" s="232">
        <v>0</v>
      </c>
      <c r="X2856" s="232">
        <v>0</v>
      </c>
      <c r="Y2856" s="232">
        <v>0</v>
      </c>
      <c r="Z2856" s="233">
        <v>45991</v>
      </c>
      <c r="AA2856" s="234">
        <v>504</v>
      </c>
      <c r="AB2856" s="232">
        <v>6044.56</v>
      </c>
    </row>
    <row r="2857" spans="1:28" x14ac:dyDescent="0.25">
      <c r="A2857" s="16" t="s">
        <v>873</v>
      </c>
      <c r="B2857" s="16" t="s">
        <v>3474</v>
      </c>
      <c r="C2857" s="16" t="s">
        <v>109</v>
      </c>
      <c r="D2857" s="16" t="s">
        <v>110</v>
      </c>
      <c r="F2857" s="16" t="s">
        <v>8485</v>
      </c>
      <c r="G2857" s="16" t="s">
        <v>8486</v>
      </c>
      <c r="H2857" s="241">
        <v>1417</v>
      </c>
      <c r="I2857" s="241">
        <v>0</v>
      </c>
      <c r="J2857" s="241">
        <v>0</v>
      </c>
      <c r="K2857" s="241">
        <v>0</v>
      </c>
      <c r="L2857" s="241">
        <v>0</v>
      </c>
      <c r="M2857" s="241">
        <v>0</v>
      </c>
      <c r="N2857" s="241">
        <v>0</v>
      </c>
      <c r="O2857" s="241">
        <v>0</v>
      </c>
      <c r="P2857" s="241">
        <v>0</v>
      </c>
      <c r="Q2857" s="232">
        <v>10799.92</v>
      </c>
      <c r="R2857" s="232">
        <v>0</v>
      </c>
      <c r="S2857" s="232">
        <v>0</v>
      </c>
      <c r="T2857" s="232">
        <v>0</v>
      </c>
      <c r="U2857" s="232">
        <v>0</v>
      </c>
      <c r="V2857" s="232">
        <v>0</v>
      </c>
      <c r="W2857" s="232">
        <v>0</v>
      </c>
      <c r="X2857" s="232">
        <v>0</v>
      </c>
      <c r="Y2857" s="232">
        <v>0</v>
      </c>
      <c r="Z2857" s="233">
        <v>45991</v>
      </c>
      <c r="AA2857" s="234">
        <v>1417</v>
      </c>
      <c r="AB2857" s="232">
        <v>10799.92</v>
      </c>
    </row>
    <row r="2858" spans="1:28" x14ac:dyDescent="0.25">
      <c r="A2858" s="16" t="s">
        <v>873</v>
      </c>
      <c r="B2858" s="16" t="s">
        <v>3474</v>
      </c>
      <c r="C2858" s="16" t="s">
        <v>107</v>
      </c>
      <c r="D2858" s="16" t="s">
        <v>108</v>
      </c>
      <c r="F2858" s="16" t="s">
        <v>8485</v>
      </c>
      <c r="G2858" s="16" t="s">
        <v>8486</v>
      </c>
      <c r="H2858" s="231">
        <v>1379</v>
      </c>
      <c r="I2858" s="231">
        <v>0</v>
      </c>
      <c r="J2858" s="231">
        <v>0</v>
      </c>
      <c r="K2858" s="231">
        <v>0</v>
      </c>
      <c r="L2858" s="231">
        <v>0</v>
      </c>
      <c r="M2858" s="231">
        <v>0</v>
      </c>
      <c r="N2858" s="231">
        <v>0</v>
      </c>
      <c r="O2858" s="231">
        <v>0</v>
      </c>
      <c r="P2858" s="231">
        <v>0</v>
      </c>
      <c r="Q2858" s="232">
        <v>7308.7</v>
      </c>
      <c r="R2858" s="232">
        <v>0</v>
      </c>
      <c r="S2858" s="232">
        <v>0</v>
      </c>
      <c r="T2858" s="232">
        <v>0</v>
      </c>
      <c r="U2858" s="232">
        <v>0</v>
      </c>
      <c r="V2858" s="232">
        <v>0</v>
      </c>
      <c r="W2858" s="232">
        <v>0</v>
      </c>
      <c r="X2858" s="232">
        <v>0</v>
      </c>
      <c r="Y2858" s="232">
        <v>0</v>
      </c>
      <c r="Z2858" s="233">
        <v>45991</v>
      </c>
      <c r="AA2858" s="234">
        <v>1379</v>
      </c>
      <c r="AB2858" s="232">
        <v>7308.7</v>
      </c>
    </row>
    <row r="2859" spans="1:28" x14ac:dyDescent="0.25">
      <c r="A2859" s="16" t="s">
        <v>873</v>
      </c>
      <c r="B2859" s="16" t="s">
        <v>3474</v>
      </c>
      <c r="C2859" s="16" t="s">
        <v>105</v>
      </c>
      <c r="D2859" s="16" t="s">
        <v>106</v>
      </c>
      <c r="F2859" s="16" t="s">
        <v>8485</v>
      </c>
      <c r="G2859" s="16" t="s">
        <v>8486</v>
      </c>
      <c r="H2859" s="237">
        <v>448</v>
      </c>
      <c r="I2859" s="237">
        <v>0</v>
      </c>
      <c r="J2859" s="237">
        <v>0</v>
      </c>
      <c r="K2859" s="237">
        <v>0</v>
      </c>
      <c r="L2859" s="237">
        <v>0</v>
      </c>
      <c r="M2859" s="237">
        <v>0</v>
      </c>
      <c r="N2859" s="237">
        <v>0</v>
      </c>
      <c r="O2859" s="237">
        <v>0</v>
      </c>
      <c r="P2859" s="237">
        <v>0</v>
      </c>
      <c r="Q2859" s="232">
        <v>3781.12</v>
      </c>
      <c r="R2859" s="232">
        <v>0</v>
      </c>
      <c r="S2859" s="232">
        <v>0</v>
      </c>
      <c r="T2859" s="232">
        <v>0</v>
      </c>
      <c r="U2859" s="232">
        <v>0</v>
      </c>
      <c r="V2859" s="232">
        <v>0</v>
      </c>
      <c r="W2859" s="232">
        <v>0</v>
      </c>
      <c r="X2859" s="232">
        <v>0</v>
      </c>
      <c r="Y2859" s="232">
        <v>0</v>
      </c>
      <c r="Z2859" s="233">
        <v>45991</v>
      </c>
      <c r="AA2859" s="234">
        <v>448</v>
      </c>
      <c r="AB2859" s="232">
        <v>3781.12</v>
      </c>
    </row>
    <row r="2860" spans="1:28" x14ac:dyDescent="0.25">
      <c r="A2860" s="16" t="s">
        <v>2253</v>
      </c>
      <c r="B2860" s="16" t="s">
        <v>3348</v>
      </c>
      <c r="C2860" s="16" t="s">
        <v>2380</v>
      </c>
      <c r="D2860" s="16" t="s">
        <v>2381</v>
      </c>
      <c r="F2860" s="16" t="s">
        <v>8485</v>
      </c>
      <c r="G2860" s="16" t="s">
        <v>8491</v>
      </c>
      <c r="H2860" s="231">
        <v>1129</v>
      </c>
      <c r="I2860" s="231">
        <v>0</v>
      </c>
      <c r="J2860" s="231">
        <v>0</v>
      </c>
      <c r="K2860" s="231">
        <v>0</v>
      </c>
      <c r="L2860" s="231">
        <v>0</v>
      </c>
      <c r="M2860" s="231">
        <v>0</v>
      </c>
      <c r="N2860" s="231">
        <v>0</v>
      </c>
      <c r="O2860" s="231">
        <v>0</v>
      </c>
      <c r="P2860" s="231">
        <v>0</v>
      </c>
      <c r="Q2860" s="232">
        <v>15439.24</v>
      </c>
      <c r="R2860" s="232">
        <v>0</v>
      </c>
      <c r="S2860" s="232">
        <v>0</v>
      </c>
      <c r="T2860" s="232">
        <v>0</v>
      </c>
      <c r="U2860" s="232">
        <v>0</v>
      </c>
      <c r="V2860" s="232">
        <v>0</v>
      </c>
      <c r="W2860" s="232">
        <v>0</v>
      </c>
      <c r="X2860" s="232">
        <v>0</v>
      </c>
      <c r="Y2860" s="232">
        <v>0</v>
      </c>
      <c r="Z2860" s="233">
        <v>45991</v>
      </c>
      <c r="AA2860" s="234">
        <v>1129</v>
      </c>
      <c r="AB2860" s="232">
        <v>15439.24</v>
      </c>
    </row>
    <row r="2861" spans="1:28" x14ac:dyDescent="0.25">
      <c r="A2861" s="16" t="s">
        <v>2253</v>
      </c>
      <c r="B2861" s="16" t="s">
        <v>3348</v>
      </c>
      <c r="C2861" s="16" t="s">
        <v>2400</v>
      </c>
      <c r="D2861" s="16" t="s">
        <v>2401</v>
      </c>
      <c r="F2861" s="16" t="s">
        <v>8485</v>
      </c>
      <c r="G2861" s="16" t="s">
        <v>8491</v>
      </c>
      <c r="H2861" s="231">
        <v>18385</v>
      </c>
      <c r="I2861" s="231">
        <v>0</v>
      </c>
      <c r="J2861" s="231">
        <v>0</v>
      </c>
      <c r="K2861" s="231">
        <v>0</v>
      </c>
      <c r="L2861" s="231">
        <v>0</v>
      </c>
      <c r="M2861" s="231">
        <v>0</v>
      </c>
      <c r="N2861" s="231">
        <v>0</v>
      </c>
      <c r="O2861" s="231">
        <v>0</v>
      </c>
      <c r="P2861" s="231">
        <v>0</v>
      </c>
      <c r="Q2861" s="232">
        <v>4596.25</v>
      </c>
      <c r="R2861" s="232">
        <v>0</v>
      </c>
      <c r="S2861" s="232">
        <v>0</v>
      </c>
      <c r="T2861" s="232">
        <v>0</v>
      </c>
      <c r="U2861" s="232">
        <v>0</v>
      </c>
      <c r="V2861" s="232">
        <v>0</v>
      </c>
      <c r="W2861" s="232">
        <v>0</v>
      </c>
      <c r="X2861" s="232">
        <v>0</v>
      </c>
      <c r="Y2861" s="232">
        <v>0</v>
      </c>
      <c r="Z2861" s="233">
        <v>45991</v>
      </c>
      <c r="AA2861" s="234">
        <v>18385</v>
      </c>
      <c r="AB2861" s="232">
        <v>4596.25</v>
      </c>
    </row>
    <row r="2862" spans="1:28" x14ac:dyDescent="0.25">
      <c r="A2862" s="16" t="s">
        <v>2253</v>
      </c>
      <c r="B2862" s="16" t="s">
        <v>3348</v>
      </c>
      <c r="C2862" s="16" t="s">
        <v>103</v>
      </c>
      <c r="D2862" s="16" t="s">
        <v>104</v>
      </c>
      <c r="F2862" s="16" t="s">
        <v>8485</v>
      </c>
      <c r="G2862" s="16" t="s">
        <v>8491</v>
      </c>
      <c r="H2862" s="231">
        <v>30988.15</v>
      </c>
      <c r="I2862" s="231">
        <v>0</v>
      </c>
      <c r="J2862" s="231">
        <v>0</v>
      </c>
      <c r="K2862" s="231">
        <v>0</v>
      </c>
      <c r="L2862" s="231">
        <v>0</v>
      </c>
      <c r="M2862" s="231">
        <v>0</v>
      </c>
      <c r="N2862" s="231">
        <v>0</v>
      </c>
      <c r="O2862" s="231">
        <v>0</v>
      </c>
      <c r="P2862" s="231">
        <v>0</v>
      </c>
      <c r="Q2862" s="232">
        <v>7424.39</v>
      </c>
      <c r="R2862" s="232">
        <v>0</v>
      </c>
      <c r="S2862" s="232">
        <v>0</v>
      </c>
      <c r="T2862" s="232">
        <v>0</v>
      </c>
      <c r="U2862" s="232">
        <v>0</v>
      </c>
      <c r="V2862" s="232">
        <v>0</v>
      </c>
      <c r="W2862" s="232">
        <v>0</v>
      </c>
      <c r="X2862" s="232">
        <v>0</v>
      </c>
      <c r="Y2862" s="232">
        <v>0</v>
      </c>
      <c r="Z2862" s="233">
        <v>45991</v>
      </c>
      <c r="AA2862" s="234">
        <v>30988.15</v>
      </c>
      <c r="AB2862" s="232">
        <v>7424.39</v>
      </c>
    </row>
    <row r="2863" spans="1:28" x14ac:dyDescent="0.25">
      <c r="A2863" s="16" t="s">
        <v>873</v>
      </c>
      <c r="B2863" s="16" t="s">
        <v>3474</v>
      </c>
      <c r="C2863" s="16" t="s">
        <v>103</v>
      </c>
      <c r="D2863" s="16" t="s">
        <v>104</v>
      </c>
      <c r="F2863" s="16" t="s">
        <v>8485</v>
      </c>
      <c r="G2863" s="16" t="s">
        <v>8486</v>
      </c>
      <c r="H2863" s="231">
        <v>10607.429</v>
      </c>
      <c r="I2863" s="231">
        <v>0</v>
      </c>
      <c r="J2863" s="231">
        <v>0</v>
      </c>
      <c r="K2863" s="231">
        <v>0</v>
      </c>
      <c r="L2863" s="231">
        <v>0</v>
      </c>
      <c r="M2863" s="231">
        <v>0</v>
      </c>
      <c r="N2863" s="231">
        <v>0</v>
      </c>
      <c r="O2863" s="231">
        <v>0</v>
      </c>
      <c r="P2863" s="231">
        <v>0</v>
      </c>
      <c r="Q2863" s="232">
        <v>2482.14</v>
      </c>
      <c r="R2863" s="232">
        <v>0</v>
      </c>
      <c r="S2863" s="232">
        <v>0</v>
      </c>
      <c r="T2863" s="232">
        <v>0</v>
      </c>
      <c r="U2863" s="232">
        <v>0</v>
      </c>
      <c r="V2863" s="232">
        <v>0</v>
      </c>
      <c r="W2863" s="232">
        <v>0</v>
      </c>
      <c r="X2863" s="232">
        <v>0</v>
      </c>
      <c r="Y2863" s="232">
        <v>0</v>
      </c>
      <c r="Z2863" s="233">
        <v>45991</v>
      </c>
      <c r="AA2863" s="234">
        <v>10607.429</v>
      </c>
      <c r="AB2863" s="232">
        <v>2482.14</v>
      </c>
    </row>
    <row r="2864" spans="1:28" x14ac:dyDescent="0.25">
      <c r="A2864" s="16" t="s">
        <v>2253</v>
      </c>
      <c r="B2864" s="16" t="s">
        <v>3348</v>
      </c>
      <c r="C2864" s="16" t="s">
        <v>2387</v>
      </c>
      <c r="D2864" s="16" t="s">
        <v>2388</v>
      </c>
      <c r="F2864" s="16" t="s">
        <v>8485</v>
      </c>
      <c r="G2864" s="16" t="s">
        <v>8491</v>
      </c>
      <c r="H2864" s="231">
        <v>30246</v>
      </c>
      <c r="I2864" s="231">
        <v>0</v>
      </c>
      <c r="J2864" s="231">
        <v>0</v>
      </c>
      <c r="K2864" s="231">
        <v>0</v>
      </c>
      <c r="L2864" s="231">
        <v>0</v>
      </c>
      <c r="M2864" s="231">
        <v>0</v>
      </c>
      <c r="N2864" s="231">
        <v>0</v>
      </c>
      <c r="O2864" s="231">
        <v>0</v>
      </c>
      <c r="P2864" s="231">
        <v>0</v>
      </c>
      <c r="Q2864" s="232">
        <v>10888.56</v>
      </c>
      <c r="R2864" s="232">
        <v>0</v>
      </c>
      <c r="S2864" s="232">
        <v>0</v>
      </c>
      <c r="T2864" s="232">
        <v>0</v>
      </c>
      <c r="U2864" s="232">
        <v>0</v>
      </c>
      <c r="V2864" s="232">
        <v>0</v>
      </c>
      <c r="W2864" s="232">
        <v>0</v>
      </c>
      <c r="X2864" s="232">
        <v>0</v>
      </c>
      <c r="Y2864" s="232">
        <v>0</v>
      </c>
      <c r="Z2864" s="233">
        <v>45991</v>
      </c>
      <c r="AA2864" s="234">
        <v>30246</v>
      </c>
      <c r="AB2864" s="232">
        <v>10888.56</v>
      </c>
    </row>
    <row r="2865" spans="1:28" x14ac:dyDescent="0.25">
      <c r="A2865" s="16" t="s">
        <v>2253</v>
      </c>
      <c r="B2865" s="16" t="s">
        <v>3348</v>
      </c>
      <c r="C2865" s="16" t="s">
        <v>2385</v>
      </c>
      <c r="D2865" s="16" t="s">
        <v>2386</v>
      </c>
      <c r="F2865" s="16" t="s">
        <v>8485</v>
      </c>
      <c r="G2865" s="16" t="s">
        <v>8491</v>
      </c>
      <c r="H2865" s="231">
        <v>8743.232</v>
      </c>
      <c r="I2865" s="231">
        <v>0</v>
      </c>
      <c r="J2865" s="231">
        <v>0</v>
      </c>
      <c r="K2865" s="231">
        <v>0</v>
      </c>
      <c r="L2865" s="231">
        <v>0</v>
      </c>
      <c r="M2865" s="231">
        <v>0</v>
      </c>
      <c r="N2865" s="231">
        <v>0</v>
      </c>
      <c r="O2865" s="231">
        <v>0</v>
      </c>
      <c r="P2865" s="231">
        <v>0</v>
      </c>
      <c r="Q2865" s="232">
        <v>3409.86</v>
      </c>
      <c r="R2865" s="232">
        <v>0</v>
      </c>
      <c r="S2865" s="232">
        <v>0</v>
      </c>
      <c r="T2865" s="232">
        <v>0</v>
      </c>
      <c r="U2865" s="232">
        <v>0</v>
      </c>
      <c r="V2865" s="232">
        <v>0</v>
      </c>
      <c r="W2865" s="232">
        <v>0</v>
      </c>
      <c r="X2865" s="232">
        <v>0</v>
      </c>
      <c r="Y2865" s="232">
        <v>0</v>
      </c>
      <c r="Z2865" s="233">
        <v>45991</v>
      </c>
      <c r="AA2865" s="234">
        <v>8743.232</v>
      </c>
      <c r="AB2865" s="232">
        <v>3409.86</v>
      </c>
    </row>
    <row r="2866" spans="1:28" x14ac:dyDescent="0.25">
      <c r="A2866" s="16" t="s">
        <v>2253</v>
      </c>
      <c r="B2866" s="16" t="s">
        <v>3348</v>
      </c>
      <c r="C2866" s="16" t="s">
        <v>2284</v>
      </c>
      <c r="D2866" s="16" t="s">
        <v>2285</v>
      </c>
      <c r="F2866" s="16" t="s">
        <v>8485</v>
      </c>
      <c r="G2866" s="16" t="s">
        <v>8491</v>
      </c>
      <c r="H2866" s="231">
        <v>8237.2649999999994</v>
      </c>
      <c r="I2866" s="231">
        <v>0</v>
      </c>
      <c r="J2866" s="231">
        <v>0</v>
      </c>
      <c r="K2866" s="231">
        <v>0</v>
      </c>
      <c r="L2866" s="231">
        <v>0</v>
      </c>
      <c r="M2866" s="231">
        <v>0</v>
      </c>
      <c r="N2866" s="231">
        <v>0</v>
      </c>
      <c r="O2866" s="231">
        <v>0</v>
      </c>
      <c r="P2866" s="231">
        <v>0</v>
      </c>
      <c r="Q2866" s="232">
        <v>35649.97</v>
      </c>
      <c r="R2866" s="232">
        <v>0</v>
      </c>
      <c r="S2866" s="232">
        <v>0</v>
      </c>
      <c r="T2866" s="232">
        <v>0</v>
      </c>
      <c r="U2866" s="232">
        <v>0</v>
      </c>
      <c r="V2866" s="232">
        <v>0</v>
      </c>
      <c r="W2866" s="232">
        <v>0</v>
      </c>
      <c r="X2866" s="232">
        <v>0</v>
      </c>
      <c r="Y2866" s="232">
        <v>0</v>
      </c>
      <c r="Z2866" s="233">
        <v>45991</v>
      </c>
      <c r="AA2866" s="234">
        <v>8237.2649999999994</v>
      </c>
      <c r="AB2866" s="232">
        <v>35649.97</v>
      </c>
    </row>
    <row r="2867" spans="1:28" x14ac:dyDescent="0.25">
      <c r="A2867" s="16" t="s">
        <v>2253</v>
      </c>
      <c r="B2867" s="16" t="s">
        <v>3348</v>
      </c>
      <c r="C2867" s="16" t="s">
        <v>2282</v>
      </c>
      <c r="D2867" s="16" t="s">
        <v>2283</v>
      </c>
      <c r="F2867" s="16" t="s">
        <v>8485</v>
      </c>
      <c r="G2867" s="16" t="s">
        <v>8491</v>
      </c>
      <c r="H2867" s="231">
        <v>5827.1790000000001</v>
      </c>
      <c r="I2867" s="231">
        <v>0</v>
      </c>
      <c r="J2867" s="231">
        <v>0</v>
      </c>
      <c r="K2867" s="231">
        <v>0</v>
      </c>
      <c r="L2867" s="231">
        <v>0</v>
      </c>
      <c r="M2867" s="231">
        <v>0</v>
      </c>
      <c r="N2867" s="231">
        <v>0</v>
      </c>
      <c r="O2867" s="231">
        <v>0</v>
      </c>
      <c r="P2867" s="231">
        <v>0</v>
      </c>
      <c r="Q2867" s="232">
        <v>17210.03</v>
      </c>
      <c r="R2867" s="232">
        <v>0</v>
      </c>
      <c r="S2867" s="232">
        <v>0</v>
      </c>
      <c r="T2867" s="232">
        <v>0</v>
      </c>
      <c r="U2867" s="232">
        <v>0</v>
      </c>
      <c r="V2867" s="232">
        <v>0</v>
      </c>
      <c r="W2867" s="232">
        <v>0</v>
      </c>
      <c r="X2867" s="232">
        <v>0</v>
      </c>
      <c r="Y2867" s="232">
        <v>0</v>
      </c>
      <c r="Z2867" s="233">
        <v>45991</v>
      </c>
      <c r="AA2867" s="234">
        <v>5827.1790000000001</v>
      </c>
      <c r="AB2867" s="232">
        <v>17210.03</v>
      </c>
    </row>
    <row r="2868" spans="1:28" x14ac:dyDescent="0.25">
      <c r="A2868" s="16" t="s">
        <v>2253</v>
      </c>
      <c r="B2868" s="16" t="s">
        <v>3348</v>
      </c>
      <c r="C2868" s="16" t="s">
        <v>2358</v>
      </c>
      <c r="D2868" s="16" t="s">
        <v>2359</v>
      </c>
      <c r="F2868" s="16" t="s">
        <v>8485</v>
      </c>
      <c r="G2868" s="16" t="s">
        <v>8491</v>
      </c>
      <c r="H2868" s="231">
        <v>1848.579</v>
      </c>
      <c r="I2868" s="231">
        <v>0</v>
      </c>
      <c r="J2868" s="231">
        <v>0</v>
      </c>
      <c r="K2868" s="231">
        <v>0</v>
      </c>
      <c r="L2868" s="231">
        <v>0</v>
      </c>
      <c r="M2868" s="231">
        <v>0</v>
      </c>
      <c r="N2868" s="231">
        <v>0</v>
      </c>
      <c r="O2868" s="231">
        <v>0</v>
      </c>
      <c r="P2868" s="231">
        <v>0</v>
      </c>
      <c r="Q2868" s="232">
        <v>18245.47</v>
      </c>
      <c r="R2868" s="232">
        <v>0</v>
      </c>
      <c r="S2868" s="232">
        <v>0</v>
      </c>
      <c r="T2868" s="232">
        <v>0</v>
      </c>
      <c r="U2868" s="232">
        <v>0</v>
      </c>
      <c r="V2868" s="232">
        <v>0</v>
      </c>
      <c r="W2868" s="232">
        <v>0</v>
      </c>
      <c r="X2868" s="232">
        <v>0</v>
      </c>
      <c r="Y2868" s="232">
        <v>0</v>
      </c>
      <c r="Z2868" s="233">
        <v>45991</v>
      </c>
      <c r="AA2868" s="234">
        <v>1848.579</v>
      </c>
      <c r="AB2868" s="232">
        <v>18245.47</v>
      </c>
    </row>
    <row r="2869" spans="1:28" x14ac:dyDescent="0.25">
      <c r="A2869" s="16" t="s">
        <v>2253</v>
      </c>
      <c r="B2869" s="16" t="s">
        <v>3348</v>
      </c>
      <c r="C2869" s="16" t="s">
        <v>2318</v>
      </c>
      <c r="D2869" s="16" t="s">
        <v>2319</v>
      </c>
      <c r="F2869" s="16" t="s">
        <v>8485</v>
      </c>
      <c r="G2869" s="16" t="s">
        <v>8491</v>
      </c>
      <c r="H2869" s="231">
        <v>762</v>
      </c>
      <c r="I2869" s="231">
        <v>0</v>
      </c>
      <c r="J2869" s="231">
        <v>0</v>
      </c>
      <c r="K2869" s="231">
        <v>0</v>
      </c>
      <c r="L2869" s="231">
        <v>0</v>
      </c>
      <c r="M2869" s="231">
        <v>0</v>
      </c>
      <c r="N2869" s="231">
        <v>0</v>
      </c>
      <c r="O2869" s="231">
        <v>0</v>
      </c>
      <c r="P2869" s="231">
        <v>0</v>
      </c>
      <c r="Q2869" s="232">
        <v>5258.43</v>
      </c>
      <c r="R2869" s="232">
        <v>0</v>
      </c>
      <c r="S2869" s="232">
        <v>0</v>
      </c>
      <c r="T2869" s="232">
        <v>0</v>
      </c>
      <c r="U2869" s="232">
        <v>0</v>
      </c>
      <c r="V2869" s="232">
        <v>0</v>
      </c>
      <c r="W2869" s="232">
        <v>0</v>
      </c>
      <c r="X2869" s="232">
        <v>0</v>
      </c>
      <c r="Y2869" s="232">
        <v>0</v>
      </c>
      <c r="Z2869" s="233">
        <v>45991</v>
      </c>
      <c r="AA2869" s="234">
        <v>762</v>
      </c>
      <c r="AB2869" s="232">
        <v>5258.43</v>
      </c>
    </row>
    <row r="2870" spans="1:28" x14ac:dyDescent="0.25">
      <c r="A2870" s="16" t="s">
        <v>2253</v>
      </c>
      <c r="B2870" s="16" t="s">
        <v>3348</v>
      </c>
      <c r="C2870" s="16" t="s">
        <v>2318</v>
      </c>
      <c r="D2870" s="16" t="s">
        <v>2319</v>
      </c>
      <c r="F2870" s="16" t="s">
        <v>8147</v>
      </c>
      <c r="G2870" s="16" t="s">
        <v>8148</v>
      </c>
      <c r="H2870" s="231">
        <v>0</v>
      </c>
      <c r="I2870" s="231">
        <v>0</v>
      </c>
      <c r="J2870" s="231">
        <v>89</v>
      </c>
      <c r="K2870" s="231">
        <v>0</v>
      </c>
      <c r="L2870" s="231">
        <v>0</v>
      </c>
      <c r="M2870" s="231">
        <v>0</v>
      </c>
      <c r="N2870" s="231">
        <v>0</v>
      </c>
      <c r="O2870" s="231">
        <v>0</v>
      </c>
      <c r="P2870" s="231">
        <v>0</v>
      </c>
      <c r="Q2870" s="232">
        <v>0</v>
      </c>
      <c r="R2870" s="232">
        <v>0</v>
      </c>
      <c r="S2870" s="232">
        <v>614.16999999999996</v>
      </c>
      <c r="T2870" s="232">
        <v>0</v>
      </c>
      <c r="U2870" s="232">
        <v>0</v>
      </c>
      <c r="V2870" s="232">
        <v>0</v>
      </c>
      <c r="W2870" s="232">
        <v>0</v>
      </c>
      <c r="X2870" s="232">
        <v>0</v>
      </c>
      <c r="Y2870" s="232">
        <v>0</v>
      </c>
      <c r="Z2870" s="233">
        <v>45991</v>
      </c>
      <c r="AA2870" s="234">
        <v>89</v>
      </c>
      <c r="AB2870" s="232">
        <v>614.16999999999996</v>
      </c>
    </row>
    <row r="2871" spans="1:28" x14ac:dyDescent="0.25">
      <c r="A2871" s="16" t="s">
        <v>2253</v>
      </c>
      <c r="B2871" s="16" t="s">
        <v>3348</v>
      </c>
      <c r="C2871" s="16" t="s">
        <v>2327</v>
      </c>
      <c r="D2871" s="16" t="s">
        <v>2328</v>
      </c>
      <c r="F2871" s="16" t="s">
        <v>8485</v>
      </c>
      <c r="G2871" s="16" t="s">
        <v>8491</v>
      </c>
      <c r="H2871" s="231">
        <v>198</v>
      </c>
      <c r="I2871" s="231">
        <v>0</v>
      </c>
      <c r="J2871" s="231">
        <v>0</v>
      </c>
      <c r="K2871" s="231">
        <v>0</v>
      </c>
      <c r="L2871" s="231">
        <v>0</v>
      </c>
      <c r="M2871" s="231">
        <v>0</v>
      </c>
      <c r="N2871" s="231">
        <v>0</v>
      </c>
      <c r="O2871" s="231">
        <v>0</v>
      </c>
      <c r="P2871" s="231">
        <v>0</v>
      </c>
      <c r="Q2871" s="232">
        <v>1292.94</v>
      </c>
      <c r="R2871" s="232">
        <v>0</v>
      </c>
      <c r="S2871" s="232">
        <v>0</v>
      </c>
      <c r="T2871" s="232">
        <v>0</v>
      </c>
      <c r="U2871" s="232">
        <v>0</v>
      </c>
      <c r="V2871" s="232">
        <v>0</v>
      </c>
      <c r="W2871" s="232">
        <v>0</v>
      </c>
      <c r="X2871" s="232">
        <v>0</v>
      </c>
      <c r="Y2871" s="232">
        <v>0</v>
      </c>
      <c r="Z2871" s="233">
        <v>45991</v>
      </c>
      <c r="AA2871" s="234">
        <v>198</v>
      </c>
      <c r="AB2871" s="232">
        <v>1292.94</v>
      </c>
    </row>
    <row r="2872" spans="1:28" x14ac:dyDescent="0.25">
      <c r="A2872" s="16" t="s">
        <v>2253</v>
      </c>
      <c r="B2872" s="16" t="s">
        <v>3348</v>
      </c>
      <c r="C2872" s="16" t="s">
        <v>2392</v>
      </c>
      <c r="D2872" s="16" t="s">
        <v>2393</v>
      </c>
      <c r="F2872" s="16" t="s">
        <v>8485</v>
      </c>
      <c r="G2872" s="16" t="s">
        <v>8491</v>
      </c>
      <c r="H2872" s="231">
        <v>1539.6179999999999</v>
      </c>
      <c r="I2872" s="231">
        <v>0</v>
      </c>
      <c r="J2872" s="231">
        <v>0</v>
      </c>
      <c r="K2872" s="231">
        <v>0</v>
      </c>
      <c r="L2872" s="231">
        <v>0</v>
      </c>
      <c r="M2872" s="231">
        <v>0</v>
      </c>
      <c r="N2872" s="231">
        <v>0</v>
      </c>
      <c r="O2872" s="231">
        <v>0</v>
      </c>
      <c r="P2872" s="231">
        <v>0</v>
      </c>
      <c r="Q2872" s="232">
        <v>10300.040000000001</v>
      </c>
      <c r="R2872" s="232">
        <v>0</v>
      </c>
      <c r="S2872" s="232">
        <v>0</v>
      </c>
      <c r="T2872" s="232">
        <v>0</v>
      </c>
      <c r="U2872" s="232">
        <v>0</v>
      </c>
      <c r="V2872" s="232">
        <v>0</v>
      </c>
      <c r="W2872" s="232">
        <v>0</v>
      </c>
      <c r="X2872" s="232">
        <v>0</v>
      </c>
      <c r="Y2872" s="232">
        <v>0</v>
      </c>
      <c r="Z2872" s="233">
        <v>45991</v>
      </c>
      <c r="AA2872" s="234">
        <v>1539.6179999999999</v>
      </c>
      <c r="AB2872" s="232">
        <v>10300.040000000001</v>
      </c>
    </row>
    <row r="2873" spans="1:28" x14ac:dyDescent="0.25">
      <c r="A2873" s="16" t="s">
        <v>2253</v>
      </c>
      <c r="B2873" s="16" t="s">
        <v>3348</v>
      </c>
      <c r="C2873" s="16" t="s">
        <v>100</v>
      </c>
      <c r="D2873" s="16" t="s">
        <v>101</v>
      </c>
      <c r="F2873" s="16" t="s">
        <v>8485</v>
      </c>
      <c r="G2873" s="16" t="s">
        <v>8491</v>
      </c>
      <c r="H2873" s="231">
        <v>414.69600000000003</v>
      </c>
      <c r="I2873" s="231">
        <v>0</v>
      </c>
      <c r="J2873" s="231">
        <v>0</v>
      </c>
      <c r="K2873" s="231">
        <v>0</v>
      </c>
      <c r="L2873" s="231">
        <v>0</v>
      </c>
      <c r="M2873" s="231">
        <v>0</v>
      </c>
      <c r="N2873" s="231">
        <v>0</v>
      </c>
      <c r="O2873" s="231">
        <v>0</v>
      </c>
      <c r="P2873" s="231">
        <v>0</v>
      </c>
      <c r="Q2873" s="232">
        <v>3255.36</v>
      </c>
      <c r="R2873" s="232">
        <v>0</v>
      </c>
      <c r="S2873" s="232">
        <v>0</v>
      </c>
      <c r="T2873" s="232">
        <v>0</v>
      </c>
      <c r="U2873" s="232">
        <v>0</v>
      </c>
      <c r="V2873" s="232">
        <v>0</v>
      </c>
      <c r="W2873" s="232">
        <v>0</v>
      </c>
      <c r="X2873" s="232">
        <v>0</v>
      </c>
      <c r="Y2873" s="232">
        <v>0</v>
      </c>
      <c r="Z2873" s="233">
        <v>45991</v>
      </c>
      <c r="AA2873" s="234">
        <v>414.69600000000003</v>
      </c>
      <c r="AB2873" s="232">
        <v>3255.36</v>
      </c>
    </row>
    <row r="2874" spans="1:28" x14ac:dyDescent="0.25">
      <c r="A2874" s="16" t="s">
        <v>873</v>
      </c>
      <c r="B2874" s="16" t="s">
        <v>3474</v>
      </c>
      <c r="C2874" s="16" t="s">
        <v>100</v>
      </c>
      <c r="D2874" s="16" t="s">
        <v>101</v>
      </c>
      <c r="F2874" s="16" t="s">
        <v>8485</v>
      </c>
      <c r="G2874" s="16" t="s">
        <v>8486</v>
      </c>
      <c r="H2874" s="231">
        <v>1926</v>
      </c>
      <c r="I2874" s="231">
        <v>0</v>
      </c>
      <c r="J2874" s="231">
        <v>0</v>
      </c>
      <c r="K2874" s="231">
        <v>0</v>
      </c>
      <c r="L2874" s="231">
        <v>0</v>
      </c>
      <c r="M2874" s="231">
        <v>0</v>
      </c>
      <c r="N2874" s="231">
        <v>0</v>
      </c>
      <c r="O2874" s="231">
        <v>0</v>
      </c>
      <c r="P2874" s="231">
        <v>0</v>
      </c>
      <c r="Q2874" s="232">
        <v>15093.22</v>
      </c>
      <c r="R2874" s="232">
        <v>0</v>
      </c>
      <c r="S2874" s="232">
        <v>0</v>
      </c>
      <c r="T2874" s="232">
        <v>0</v>
      </c>
      <c r="U2874" s="232">
        <v>0</v>
      </c>
      <c r="V2874" s="232">
        <v>0</v>
      </c>
      <c r="W2874" s="232">
        <v>0</v>
      </c>
      <c r="X2874" s="232">
        <v>0</v>
      </c>
      <c r="Y2874" s="232">
        <v>0</v>
      </c>
      <c r="Z2874" s="233">
        <v>45991</v>
      </c>
      <c r="AA2874" s="234">
        <v>1926</v>
      </c>
      <c r="AB2874" s="232">
        <v>15093.22</v>
      </c>
    </row>
    <row r="2875" spans="1:28" x14ac:dyDescent="0.25">
      <c r="A2875" s="16" t="s">
        <v>2253</v>
      </c>
      <c r="B2875" s="16" t="s">
        <v>3348</v>
      </c>
      <c r="C2875" s="16" t="s">
        <v>8518</v>
      </c>
      <c r="D2875" s="16" t="s">
        <v>8519</v>
      </c>
      <c r="F2875" s="16" t="s">
        <v>8485</v>
      </c>
      <c r="G2875" s="16" t="s">
        <v>8491</v>
      </c>
      <c r="H2875" s="231">
        <v>200</v>
      </c>
      <c r="I2875" s="231">
        <v>0</v>
      </c>
      <c r="J2875" s="231">
        <v>0</v>
      </c>
      <c r="K2875" s="231">
        <v>0</v>
      </c>
      <c r="L2875" s="231">
        <v>0</v>
      </c>
      <c r="M2875" s="231">
        <v>0</v>
      </c>
      <c r="N2875" s="231">
        <v>0</v>
      </c>
      <c r="O2875" s="231">
        <v>0</v>
      </c>
      <c r="P2875" s="231">
        <v>0</v>
      </c>
      <c r="Q2875" s="232">
        <v>458</v>
      </c>
      <c r="R2875" s="232">
        <v>0</v>
      </c>
      <c r="S2875" s="232">
        <v>0</v>
      </c>
      <c r="T2875" s="232">
        <v>0</v>
      </c>
      <c r="U2875" s="232">
        <v>0</v>
      </c>
      <c r="V2875" s="232">
        <v>0</v>
      </c>
      <c r="W2875" s="232">
        <v>0</v>
      </c>
      <c r="X2875" s="232">
        <v>0</v>
      </c>
      <c r="Y2875" s="232">
        <v>0</v>
      </c>
      <c r="Z2875" s="233">
        <v>45991</v>
      </c>
      <c r="AA2875" s="234">
        <v>200</v>
      </c>
      <c r="AB2875" s="232">
        <v>458</v>
      </c>
    </row>
    <row r="2876" spans="1:28" x14ac:dyDescent="0.25">
      <c r="A2876" s="16" t="s">
        <v>873</v>
      </c>
      <c r="B2876" s="16" t="s">
        <v>3474</v>
      </c>
      <c r="C2876" s="16" t="s">
        <v>8518</v>
      </c>
      <c r="D2876" s="16" t="s">
        <v>8519</v>
      </c>
      <c r="F2876" s="16" t="s">
        <v>8485</v>
      </c>
      <c r="G2876" s="16" t="s">
        <v>8486</v>
      </c>
      <c r="H2876" s="231">
        <v>550</v>
      </c>
      <c r="I2876" s="231">
        <v>0</v>
      </c>
      <c r="J2876" s="231">
        <v>0</v>
      </c>
      <c r="K2876" s="231">
        <v>0</v>
      </c>
      <c r="L2876" s="231">
        <v>0</v>
      </c>
      <c r="M2876" s="231">
        <v>0</v>
      </c>
      <c r="N2876" s="231">
        <v>0</v>
      </c>
      <c r="O2876" s="231">
        <v>0</v>
      </c>
      <c r="P2876" s="231">
        <v>0</v>
      </c>
      <c r="Q2876" s="232">
        <v>1320</v>
      </c>
      <c r="R2876" s="232">
        <v>0</v>
      </c>
      <c r="S2876" s="232">
        <v>0</v>
      </c>
      <c r="T2876" s="232">
        <v>0</v>
      </c>
      <c r="U2876" s="232">
        <v>0</v>
      </c>
      <c r="V2876" s="232">
        <v>0</v>
      </c>
      <c r="W2876" s="232">
        <v>0</v>
      </c>
      <c r="X2876" s="232">
        <v>0</v>
      </c>
      <c r="Y2876" s="232">
        <v>0</v>
      </c>
      <c r="Z2876" s="233">
        <v>45991</v>
      </c>
      <c r="AA2876" s="234">
        <v>550</v>
      </c>
      <c r="AB2876" s="232">
        <v>1320</v>
      </c>
    </row>
    <row r="2877" spans="1:28" x14ac:dyDescent="0.25">
      <c r="A2877" s="16" t="s">
        <v>2253</v>
      </c>
      <c r="B2877" s="16" t="s">
        <v>3348</v>
      </c>
      <c r="C2877" s="16" t="s">
        <v>2296</v>
      </c>
      <c r="D2877" s="16" t="s">
        <v>2297</v>
      </c>
      <c r="F2877" s="16" t="s">
        <v>8485</v>
      </c>
      <c r="G2877" s="16" t="s">
        <v>8491</v>
      </c>
      <c r="H2877" s="231">
        <v>289</v>
      </c>
      <c r="I2877" s="231">
        <v>0</v>
      </c>
      <c r="J2877" s="231">
        <v>0</v>
      </c>
      <c r="K2877" s="231">
        <v>0</v>
      </c>
      <c r="L2877" s="231">
        <v>0</v>
      </c>
      <c r="M2877" s="231">
        <v>0</v>
      </c>
      <c r="N2877" s="231">
        <v>0</v>
      </c>
      <c r="O2877" s="231">
        <v>0</v>
      </c>
      <c r="P2877" s="231">
        <v>0</v>
      </c>
      <c r="Q2877" s="232">
        <v>2153.0500000000002</v>
      </c>
      <c r="R2877" s="232">
        <v>0</v>
      </c>
      <c r="S2877" s="232">
        <v>0</v>
      </c>
      <c r="T2877" s="232">
        <v>0</v>
      </c>
      <c r="U2877" s="232">
        <v>0</v>
      </c>
      <c r="V2877" s="232">
        <v>0</v>
      </c>
      <c r="W2877" s="232">
        <v>0</v>
      </c>
      <c r="X2877" s="232">
        <v>0</v>
      </c>
      <c r="Y2877" s="232">
        <v>0</v>
      </c>
      <c r="Z2877" s="233">
        <v>45991</v>
      </c>
      <c r="AA2877" s="234">
        <v>289</v>
      </c>
      <c r="AB2877" s="232">
        <v>2153.0500000000002</v>
      </c>
    </row>
    <row r="2878" spans="1:28" x14ac:dyDescent="0.25">
      <c r="A2878" s="16" t="s">
        <v>2253</v>
      </c>
      <c r="B2878" s="16" t="s">
        <v>3348</v>
      </c>
      <c r="C2878" s="16" t="s">
        <v>8520</v>
      </c>
      <c r="D2878" s="16" t="s">
        <v>8521</v>
      </c>
      <c r="F2878" s="16" t="s">
        <v>8522</v>
      </c>
      <c r="G2878" s="16" t="s">
        <v>8523</v>
      </c>
      <c r="H2878" s="231">
        <v>6000</v>
      </c>
      <c r="I2878" s="231">
        <v>0</v>
      </c>
      <c r="J2878" s="231">
        <v>0</v>
      </c>
      <c r="K2878" s="231">
        <v>0</v>
      </c>
      <c r="L2878" s="231">
        <v>0</v>
      </c>
      <c r="M2878" s="231">
        <v>0</v>
      </c>
      <c r="N2878" s="231">
        <v>0</v>
      </c>
      <c r="O2878" s="231">
        <v>0</v>
      </c>
      <c r="P2878" s="231">
        <v>0</v>
      </c>
      <c r="Q2878" s="232">
        <v>0</v>
      </c>
      <c r="R2878" s="232">
        <v>0</v>
      </c>
      <c r="S2878" s="232">
        <v>0</v>
      </c>
      <c r="T2878" s="232">
        <v>0</v>
      </c>
      <c r="U2878" s="232">
        <v>0</v>
      </c>
      <c r="V2878" s="232">
        <v>0</v>
      </c>
      <c r="W2878" s="232">
        <v>0</v>
      </c>
      <c r="X2878" s="232">
        <v>0</v>
      </c>
      <c r="Y2878" s="232">
        <v>0</v>
      </c>
      <c r="Z2878" s="233">
        <v>45991</v>
      </c>
      <c r="AA2878" s="234">
        <v>6000</v>
      </c>
      <c r="AB2878" s="232">
        <v>0</v>
      </c>
    </row>
    <row r="2879" spans="1:28" x14ac:dyDescent="0.25">
      <c r="A2879" s="16" t="s">
        <v>2253</v>
      </c>
      <c r="B2879" s="16" t="s">
        <v>3348</v>
      </c>
      <c r="C2879" s="16" t="s">
        <v>8524</v>
      </c>
      <c r="D2879" s="16" t="s">
        <v>8525</v>
      </c>
      <c r="F2879" s="16" t="s">
        <v>3640</v>
      </c>
      <c r="G2879" s="16" t="s">
        <v>3641</v>
      </c>
      <c r="H2879" s="231">
        <v>4</v>
      </c>
      <c r="I2879" s="231">
        <v>0</v>
      </c>
      <c r="J2879" s="231">
        <v>0</v>
      </c>
      <c r="K2879" s="231">
        <v>0</v>
      </c>
      <c r="L2879" s="231">
        <v>0</v>
      </c>
      <c r="M2879" s="231">
        <v>0</v>
      </c>
      <c r="N2879" s="231">
        <v>0</v>
      </c>
      <c r="O2879" s="231">
        <v>0</v>
      </c>
      <c r="P2879" s="231">
        <v>0</v>
      </c>
      <c r="Q2879" s="232">
        <v>135.76</v>
      </c>
      <c r="R2879" s="232">
        <v>0</v>
      </c>
      <c r="S2879" s="232">
        <v>0</v>
      </c>
      <c r="T2879" s="232">
        <v>0</v>
      </c>
      <c r="U2879" s="232">
        <v>0</v>
      </c>
      <c r="V2879" s="232">
        <v>0</v>
      </c>
      <c r="W2879" s="232">
        <v>0</v>
      </c>
      <c r="X2879" s="232">
        <v>0</v>
      </c>
      <c r="Y2879" s="232">
        <v>0</v>
      </c>
      <c r="Z2879" s="233">
        <v>45991</v>
      </c>
      <c r="AA2879" s="234">
        <v>4</v>
      </c>
      <c r="AB2879" s="232">
        <v>135.76</v>
      </c>
    </row>
    <row r="2880" spans="1:28" x14ac:dyDescent="0.25">
      <c r="A2880" s="16" t="s">
        <v>2000</v>
      </c>
      <c r="B2880" s="16" t="s">
        <v>3250</v>
      </c>
      <c r="C2880" s="16" t="s">
        <v>8526</v>
      </c>
      <c r="D2880" s="16" t="s">
        <v>8527</v>
      </c>
      <c r="F2880" s="16" t="s">
        <v>3640</v>
      </c>
      <c r="G2880" s="16" t="s">
        <v>3641</v>
      </c>
      <c r="H2880" s="237">
        <v>3000</v>
      </c>
      <c r="I2880" s="237">
        <v>0</v>
      </c>
      <c r="J2880" s="237">
        <v>0</v>
      </c>
      <c r="K2880" s="237">
        <v>0</v>
      </c>
      <c r="L2880" s="237">
        <v>0</v>
      </c>
      <c r="M2880" s="237">
        <v>0</v>
      </c>
      <c r="N2880" s="237">
        <v>0</v>
      </c>
      <c r="O2880" s="237">
        <v>0</v>
      </c>
      <c r="P2880" s="237">
        <v>0</v>
      </c>
      <c r="Q2880" s="232">
        <v>3060</v>
      </c>
      <c r="R2880" s="232">
        <v>0</v>
      </c>
      <c r="S2880" s="232">
        <v>0</v>
      </c>
      <c r="T2880" s="232">
        <v>0</v>
      </c>
      <c r="U2880" s="232">
        <v>0</v>
      </c>
      <c r="V2880" s="232">
        <v>0</v>
      </c>
      <c r="W2880" s="232">
        <v>0</v>
      </c>
      <c r="X2880" s="232">
        <v>0</v>
      </c>
      <c r="Y2880" s="232">
        <v>0</v>
      </c>
      <c r="Z2880" s="233">
        <v>45991</v>
      </c>
      <c r="AA2880" s="234">
        <v>3000</v>
      </c>
      <c r="AB2880" s="232">
        <v>3060</v>
      </c>
    </row>
    <row r="2881" spans="1:28" x14ac:dyDescent="0.25">
      <c r="A2881" s="16" t="s">
        <v>2253</v>
      </c>
      <c r="B2881" s="16" t="s">
        <v>3348</v>
      </c>
      <c r="C2881" s="16" t="s">
        <v>8528</v>
      </c>
      <c r="D2881" s="16" t="s">
        <v>8529</v>
      </c>
      <c r="F2881" s="16" t="s">
        <v>3640</v>
      </c>
      <c r="G2881" s="16" t="s">
        <v>3641</v>
      </c>
      <c r="H2881" s="237">
        <v>95</v>
      </c>
      <c r="I2881" s="237">
        <v>0</v>
      </c>
      <c r="J2881" s="237">
        <v>0</v>
      </c>
      <c r="K2881" s="237">
        <v>0</v>
      </c>
      <c r="L2881" s="237">
        <v>0</v>
      </c>
      <c r="M2881" s="237">
        <v>0</v>
      </c>
      <c r="N2881" s="237">
        <v>0</v>
      </c>
      <c r="O2881" s="237">
        <v>0</v>
      </c>
      <c r="P2881" s="237">
        <v>0</v>
      </c>
      <c r="Q2881" s="232">
        <v>0</v>
      </c>
      <c r="R2881" s="232">
        <v>0</v>
      </c>
      <c r="S2881" s="232">
        <v>0</v>
      </c>
      <c r="T2881" s="232">
        <v>0</v>
      </c>
      <c r="U2881" s="232">
        <v>0</v>
      </c>
      <c r="V2881" s="232">
        <v>0</v>
      </c>
      <c r="W2881" s="232">
        <v>0</v>
      </c>
      <c r="X2881" s="232">
        <v>0</v>
      </c>
      <c r="Y2881" s="232">
        <v>0</v>
      </c>
      <c r="Z2881" s="233">
        <v>45991</v>
      </c>
      <c r="AA2881" s="234">
        <v>95</v>
      </c>
      <c r="AB2881" s="232">
        <v>0</v>
      </c>
    </row>
    <row r="2882" spans="1:28" x14ac:dyDescent="0.25">
      <c r="A2882" s="16" t="s">
        <v>2253</v>
      </c>
      <c r="B2882" s="16" t="s">
        <v>3348</v>
      </c>
      <c r="C2882" s="16" t="s">
        <v>8530</v>
      </c>
      <c r="D2882" s="16" t="s">
        <v>8531</v>
      </c>
      <c r="F2882" s="16" t="s">
        <v>3640</v>
      </c>
      <c r="G2882" s="16" t="s">
        <v>3641</v>
      </c>
      <c r="H2882" s="237">
        <v>8</v>
      </c>
      <c r="I2882" s="237">
        <v>0</v>
      </c>
      <c r="J2882" s="237">
        <v>0</v>
      </c>
      <c r="K2882" s="237">
        <v>0</v>
      </c>
      <c r="L2882" s="237">
        <v>0</v>
      </c>
      <c r="M2882" s="237">
        <v>0</v>
      </c>
      <c r="N2882" s="237">
        <v>0</v>
      </c>
      <c r="O2882" s="237">
        <v>0</v>
      </c>
      <c r="P2882" s="237">
        <v>0</v>
      </c>
      <c r="Q2882" s="232">
        <v>85.36</v>
      </c>
      <c r="R2882" s="232">
        <v>0</v>
      </c>
      <c r="S2882" s="232">
        <v>0</v>
      </c>
      <c r="T2882" s="232">
        <v>0</v>
      </c>
      <c r="U2882" s="232">
        <v>0</v>
      </c>
      <c r="V2882" s="232">
        <v>0</v>
      </c>
      <c r="W2882" s="232">
        <v>0</v>
      </c>
      <c r="X2882" s="232">
        <v>0</v>
      </c>
      <c r="Y2882" s="232">
        <v>0</v>
      </c>
      <c r="Z2882" s="233">
        <v>45991</v>
      </c>
      <c r="AA2882" s="234">
        <v>8</v>
      </c>
      <c r="AB2882" s="232">
        <v>85.36</v>
      </c>
    </row>
    <row r="2883" spans="1:28" x14ac:dyDescent="0.25">
      <c r="A2883" s="16" t="s">
        <v>2253</v>
      </c>
      <c r="B2883" s="16" t="s">
        <v>3348</v>
      </c>
      <c r="C2883" s="16" t="s">
        <v>8532</v>
      </c>
      <c r="D2883" s="16" t="s">
        <v>8533</v>
      </c>
      <c r="F2883" s="16" t="s">
        <v>3640</v>
      </c>
      <c r="G2883" s="16" t="s">
        <v>3641</v>
      </c>
      <c r="H2883" s="237">
        <v>10</v>
      </c>
      <c r="I2883" s="237">
        <v>0</v>
      </c>
      <c r="J2883" s="237">
        <v>0</v>
      </c>
      <c r="K2883" s="237">
        <v>0</v>
      </c>
      <c r="L2883" s="237">
        <v>0</v>
      </c>
      <c r="M2883" s="237">
        <v>0</v>
      </c>
      <c r="N2883" s="237">
        <v>0</v>
      </c>
      <c r="O2883" s="237">
        <v>0</v>
      </c>
      <c r="P2883" s="237">
        <v>0</v>
      </c>
      <c r="Q2883" s="232">
        <v>75.5</v>
      </c>
      <c r="R2883" s="232">
        <v>0</v>
      </c>
      <c r="S2883" s="232">
        <v>0</v>
      </c>
      <c r="T2883" s="232">
        <v>0</v>
      </c>
      <c r="U2883" s="232">
        <v>0</v>
      </c>
      <c r="V2883" s="232">
        <v>0</v>
      </c>
      <c r="W2883" s="232">
        <v>0</v>
      </c>
      <c r="X2883" s="232">
        <v>0</v>
      </c>
      <c r="Y2883" s="232">
        <v>0</v>
      </c>
      <c r="Z2883" s="233">
        <v>45991</v>
      </c>
      <c r="AA2883" s="234">
        <v>10</v>
      </c>
      <c r="AB2883" s="232">
        <v>75.5</v>
      </c>
    </row>
    <row r="2884" spans="1:28" x14ac:dyDescent="0.25">
      <c r="A2884" s="16" t="s">
        <v>2253</v>
      </c>
      <c r="B2884" s="16" t="s">
        <v>3348</v>
      </c>
      <c r="C2884" s="16" t="s">
        <v>8534</v>
      </c>
      <c r="D2884" s="16" t="s">
        <v>8535</v>
      </c>
      <c r="F2884" s="16" t="s">
        <v>3640</v>
      </c>
      <c r="G2884" s="16" t="s">
        <v>3641</v>
      </c>
      <c r="H2884" s="237">
        <v>95</v>
      </c>
      <c r="I2884" s="237">
        <v>0</v>
      </c>
      <c r="J2884" s="237">
        <v>0</v>
      </c>
      <c r="K2884" s="237">
        <v>0</v>
      </c>
      <c r="L2884" s="237">
        <v>0</v>
      </c>
      <c r="M2884" s="237">
        <v>0</v>
      </c>
      <c r="N2884" s="237">
        <v>0</v>
      </c>
      <c r="O2884" s="237">
        <v>0</v>
      </c>
      <c r="P2884" s="237">
        <v>0</v>
      </c>
      <c r="Q2884" s="232">
        <v>2616.3000000000002</v>
      </c>
      <c r="R2884" s="232">
        <v>0</v>
      </c>
      <c r="S2884" s="232">
        <v>0</v>
      </c>
      <c r="T2884" s="232">
        <v>0</v>
      </c>
      <c r="U2884" s="232">
        <v>0</v>
      </c>
      <c r="V2884" s="232">
        <v>0</v>
      </c>
      <c r="W2884" s="232">
        <v>0</v>
      </c>
      <c r="X2884" s="232">
        <v>0</v>
      </c>
      <c r="Y2884" s="232">
        <v>0</v>
      </c>
      <c r="Z2884" s="233">
        <v>45991</v>
      </c>
      <c r="AA2884" s="234">
        <v>95</v>
      </c>
      <c r="AB2884" s="232">
        <v>2616.3000000000002</v>
      </c>
    </row>
    <row r="2885" spans="1:28" x14ac:dyDescent="0.25">
      <c r="A2885" s="16" t="s">
        <v>2253</v>
      </c>
      <c r="B2885" s="16" t="s">
        <v>3348</v>
      </c>
      <c r="C2885" s="16" t="s">
        <v>8536</v>
      </c>
      <c r="D2885" s="16" t="s">
        <v>8537</v>
      </c>
      <c r="F2885" s="16" t="s">
        <v>3640</v>
      </c>
      <c r="G2885" s="16" t="s">
        <v>3641</v>
      </c>
      <c r="H2885" s="237">
        <v>2</v>
      </c>
      <c r="I2885" s="237">
        <v>0</v>
      </c>
      <c r="J2885" s="237">
        <v>0</v>
      </c>
      <c r="K2885" s="237">
        <v>0</v>
      </c>
      <c r="L2885" s="237">
        <v>0</v>
      </c>
      <c r="M2885" s="237">
        <v>0</v>
      </c>
      <c r="N2885" s="237">
        <v>0</v>
      </c>
      <c r="O2885" s="237">
        <v>0</v>
      </c>
      <c r="P2885" s="237">
        <v>0</v>
      </c>
      <c r="Q2885" s="232">
        <v>58.25</v>
      </c>
      <c r="R2885" s="232">
        <v>0</v>
      </c>
      <c r="S2885" s="232">
        <v>0</v>
      </c>
      <c r="T2885" s="232">
        <v>0</v>
      </c>
      <c r="U2885" s="232">
        <v>0</v>
      </c>
      <c r="V2885" s="232">
        <v>0</v>
      </c>
      <c r="W2885" s="232">
        <v>0</v>
      </c>
      <c r="X2885" s="232">
        <v>0</v>
      </c>
      <c r="Y2885" s="232">
        <v>0</v>
      </c>
      <c r="Z2885" s="233">
        <v>45991</v>
      </c>
      <c r="AA2885" s="234">
        <v>2</v>
      </c>
      <c r="AB2885" s="232">
        <v>58.25</v>
      </c>
    </row>
    <row r="2886" spans="1:28" x14ac:dyDescent="0.25">
      <c r="A2886" s="16" t="s">
        <v>2253</v>
      </c>
      <c r="B2886" s="16" t="s">
        <v>3348</v>
      </c>
      <c r="C2886" s="16" t="s">
        <v>8538</v>
      </c>
      <c r="D2886" s="16" t="s">
        <v>8539</v>
      </c>
      <c r="F2886" s="16" t="s">
        <v>3640</v>
      </c>
      <c r="G2886" s="16" t="s">
        <v>3641</v>
      </c>
      <c r="H2886" s="231">
        <v>5</v>
      </c>
      <c r="I2886" s="231">
        <v>0</v>
      </c>
      <c r="J2886" s="231">
        <v>0</v>
      </c>
      <c r="K2886" s="231">
        <v>0</v>
      </c>
      <c r="L2886" s="231">
        <v>0</v>
      </c>
      <c r="M2886" s="231">
        <v>0</v>
      </c>
      <c r="N2886" s="231">
        <v>0</v>
      </c>
      <c r="O2886" s="231">
        <v>0</v>
      </c>
      <c r="P2886" s="231">
        <v>0</v>
      </c>
      <c r="Q2886" s="232">
        <v>25</v>
      </c>
      <c r="R2886" s="232">
        <v>0</v>
      </c>
      <c r="S2886" s="232">
        <v>0</v>
      </c>
      <c r="T2886" s="232">
        <v>0</v>
      </c>
      <c r="U2886" s="232">
        <v>0</v>
      </c>
      <c r="V2886" s="232">
        <v>0</v>
      </c>
      <c r="W2886" s="232">
        <v>0</v>
      </c>
      <c r="X2886" s="232">
        <v>0</v>
      </c>
      <c r="Y2886" s="232">
        <v>0</v>
      </c>
      <c r="Z2886" s="233">
        <v>45991</v>
      </c>
      <c r="AA2886" s="234">
        <v>5</v>
      </c>
      <c r="AB2886" s="232">
        <v>25</v>
      </c>
    </row>
    <row r="2887" spans="1:28" x14ac:dyDescent="0.25">
      <c r="A2887" s="16" t="s">
        <v>2253</v>
      </c>
      <c r="B2887" s="16" t="s">
        <v>3348</v>
      </c>
      <c r="C2887" s="16" t="s">
        <v>8540</v>
      </c>
      <c r="D2887" s="16" t="s">
        <v>8541</v>
      </c>
      <c r="F2887" s="16" t="s">
        <v>3640</v>
      </c>
      <c r="G2887" s="16" t="s">
        <v>3641</v>
      </c>
      <c r="H2887" s="231">
        <v>1</v>
      </c>
      <c r="I2887" s="231">
        <v>0</v>
      </c>
      <c r="J2887" s="231">
        <v>0</v>
      </c>
      <c r="K2887" s="231">
        <v>0</v>
      </c>
      <c r="L2887" s="231">
        <v>0</v>
      </c>
      <c r="M2887" s="231">
        <v>0</v>
      </c>
      <c r="N2887" s="231">
        <v>0</v>
      </c>
      <c r="O2887" s="231">
        <v>0</v>
      </c>
      <c r="P2887" s="231">
        <v>0</v>
      </c>
      <c r="Q2887" s="232">
        <v>138.47</v>
      </c>
      <c r="R2887" s="232">
        <v>0</v>
      </c>
      <c r="S2887" s="232">
        <v>0</v>
      </c>
      <c r="T2887" s="232">
        <v>0</v>
      </c>
      <c r="U2887" s="232">
        <v>0</v>
      </c>
      <c r="V2887" s="232">
        <v>0</v>
      </c>
      <c r="W2887" s="232">
        <v>0</v>
      </c>
      <c r="X2887" s="232">
        <v>0</v>
      </c>
      <c r="Y2887" s="232">
        <v>0</v>
      </c>
      <c r="Z2887" s="233">
        <v>45991</v>
      </c>
      <c r="AA2887" s="234">
        <v>1</v>
      </c>
      <c r="AB2887" s="232">
        <v>138.47</v>
      </c>
    </row>
    <row r="2888" spans="1:28" x14ac:dyDescent="0.25">
      <c r="A2888" s="16" t="s">
        <v>2253</v>
      </c>
      <c r="B2888" s="16" t="s">
        <v>3348</v>
      </c>
      <c r="C2888" s="16" t="s">
        <v>8542</v>
      </c>
      <c r="D2888" s="16" t="s">
        <v>8543</v>
      </c>
      <c r="F2888" s="16" t="s">
        <v>3640</v>
      </c>
      <c r="G2888" s="16" t="s">
        <v>3641</v>
      </c>
      <c r="H2888" s="231">
        <v>2</v>
      </c>
      <c r="I2888" s="231">
        <v>0</v>
      </c>
      <c r="J2888" s="231">
        <v>0</v>
      </c>
      <c r="K2888" s="231">
        <v>0</v>
      </c>
      <c r="L2888" s="231">
        <v>0</v>
      </c>
      <c r="M2888" s="231">
        <v>0</v>
      </c>
      <c r="N2888" s="231">
        <v>0</v>
      </c>
      <c r="O2888" s="231">
        <v>0</v>
      </c>
      <c r="P2888" s="231">
        <v>0</v>
      </c>
      <c r="Q2888" s="232">
        <v>55.3</v>
      </c>
      <c r="R2888" s="232">
        <v>0</v>
      </c>
      <c r="S2888" s="232">
        <v>0</v>
      </c>
      <c r="T2888" s="232">
        <v>0</v>
      </c>
      <c r="U2888" s="232">
        <v>0</v>
      </c>
      <c r="V2888" s="232">
        <v>0</v>
      </c>
      <c r="W2888" s="232">
        <v>0</v>
      </c>
      <c r="X2888" s="232">
        <v>0</v>
      </c>
      <c r="Y2888" s="232">
        <v>0</v>
      </c>
      <c r="Z2888" s="233">
        <v>45991</v>
      </c>
      <c r="AA2888" s="234">
        <v>2</v>
      </c>
      <c r="AB2888" s="232">
        <v>55.3</v>
      </c>
    </row>
    <row r="2889" spans="1:28" x14ac:dyDescent="0.25">
      <c r="A2889" s="16" t="s">
        <v>2253</v>
      </c>
      <c r="B2889" s="16" t="s">
        <v>3348</v>
      </c>
      <c r="C2889" s="16" t="s">
        <v>8544</v>
      </c>
      <c r="D2889" s="16" t="s">
        <v>8545</v>
      </c>
      <c r="F2889" s="16" t="s">
        <v>3640</v>
      </c>
      <c r="G2889" s="16" t="s">
        <v>3641</v>
      </c>
      <c r="H2889" s="237">
        <v>1</v>
      </c>
      <c r="I2889" s="237">
        <v>0</v>
      </c>
      <c r="J2889" s="237">
        <v>0</v>
      </c>
      <c r="K2889" s="237">
        <v>0</v>
      </c>
      <c r="L2889" s="237">
        <v>0</v>
      </c>
      <c r="M2889" s="237">
        <v>0</v>
      </c>
      <c r="N2889" s="237">
        <v>0</v>
      </c>
      <c r="O2889" s="237">
        <v>0</v>
      </c>
      <c r="P2889" s="237">
        <v>0</v>
      </c>
      <c r="Q2889" s="232">
        <v>10.36</v>
      </c>
      <c r="R2889" s="232">
        <v>0</v>
      </c>
      <c r="S2889" s="232">
        <v>0</v>
      </c>
      <c r="T2889" s="232">
        <v>0</v>
      </c>
      <c r="U2889" s="232">
        <v>0</v>
      </c>
      <c r="V2889" s="232">
        <v>0</v>
      </c>
      <c r="W2889" s="232">
        <v>0</v>
      </c>
      <c r="X2889" s="232">
        <v>0</v>
      </c>
      <c r="Y2889" s="232">
        <v>0</v>
      </c>
      <c r="Z2889" s="233">
        <v>45991</v>
      </c>
      <c r="AA2889" s="234">
        <v>1</v>
      </c>
      <c r="AB2889" s="232">
        <v>10.36</v>
      </c>
    </row>
    <row r="2890" spans="1:28" x14ac:dyDescent="0.25">
      <c r="A2890" s="16" t="s">
        <v>2253</v>
      </c>
      <c r="B2890" s="16" t="s">
        <v>3348</v>
      </c>
      <c r="C2890" s="16" t="s">
        <v>8546</v>
      </c>
      <c r="D2890" s="16" t="s">
        <v>8547</v>
      </c>
      <c r="F2890" s="16" t="s">
        <v>3640</v>
      </c>
      <c r="G2890" s="16" t="s">
        <v>3641</v>
      </c>
      <c r="H2890" s="241">
        <v>2</v>
      </c>
      <c r="I2890" s="241">
        <v>0</v>
      </c>
      <c r="J2890" s="241">
        <v>0</v>
      </c>
      <c r="K2890" s="241">
        <v>0</v>
      </c>
      <c r="L2890" s="241">
        <v>0</v>
      </c>
      <c r="M2890" s="241">
        <v>0</v>
      </c>
      <c r="N2890" s="241">
        <v>0</v>
      </c>
      <c r="O2890" s="241">
        <v>0</v>
      </c>
      <c r="P2890" s="241">
        <v>0</v>
      </c>
      <c r="Q2890" s="232">
        <v>98.12</v>
      </c>
      <c r="R2890" s="232">
        <v>0</v>
      </c>
      <c r="S2890" s="232">
        <v>0</v>
      </c>
      <c r="T2890" s="232">
        <v>0</v>
      </c>
      <c r="U2890" s="232">
        <v>0</v>
      </c>
      <c r="V2890" s="232">
        <v>0</v>
      </c>
      <c r="W2890" s="232">
        <v>0</v>
      </c>
      <c r="X2890" s="232">
        <v>0</v>
      </c>
      <c r="Y2890" s="232">
        <v>0</v>
      </c>
      <c r="Z2890" s="233">
        <v>45991</v>
      </c>
      <c r="AA2890" s="234">
        <v>2</v>
      </c>
      <c r="AB2890" s="232">
        <v>98.12</v>
      </c>
    </row>
    <row r="2891" spans="1:28" x14ac:dyDescent="0.25">
      <c r="A2891" s="16" t="s">
        <v>2253</v>
      </c>
      <c r="B2891" s="16" t="s">
        <v>3348</v>
      </c>
      <c r="C2891" s="16" t="s">
        <v>8548</v>
      </c>
      <c r="D2891" s="16" t="s">
        <v>8549</v>
      </c>
      <c r="F2891" s="16" t="s">
        <v>3640</v>
      </c>
      <c r="G2891" s="16" t="s">
        <v>3641</v>
      </c>
      <c r="H2891" s="241">
        <v>1</v>
      </c>
      <c r="I2891" s="241">
        <v>0</v>
      </c>
      <c r="J2891" s="241">
        <v>0</v>
      </c>
      <c r="K2891" s="241">
        <v>0</v>
      </c>
      <c r="L2891" s="241">
        <v>0</v>
      </c>
      <c r="M2891" s="241">
        <v>0</v>
      </c>
      <c r="N2891" s="241">
        <v>0</v>
      </c>
      <c r="O2891" s="241">
        <v>0</v>
      </c>
      <c r="P2891" s="241">
        <v>0</v>
      </c>
      <c r="Q2891" s="232">
        <v>37.33</v>
      </c>
      <c r="R2891" s="232">
        <v>0</v>
      </c>
      <c r="S2891" s="232">
        <v>0</v>
      </c>
      <c r="T2891" s="232">
        <v>0</v>
      </c>
      <c r="U2891" s="232">
        <v>0</v>
      </c>
      <c r="V2891" s="232">
        <v>0</v>
      </c>
      <c r="W2891" s="232">
        <v>0</v>
      </c>
      <c r="X2891" s="232">
        <v>0</v>
      </c>
      <c r="Y2891" s="232">
        <v>0</v>
      </c>
      <c r="Z2891" s="233">
        <v>45991</v>
      </c>
      <c r="AA2891" s="234">
        <v>1</v>
      </c>
      <c r="AB2891" s="232">
        <v>37.33</v>
      </c>
    </row>
    <row r="2892" spans="1:28" x14ac:dyDescent="0.25">
      <c r="A2892" s="16" t="s">
        <v>2253</v>
      </c>
      <c r="B2892" s="16" t="s">
        <v>3348</v>
      </c>
      <c r="C2892" s="16" t="s">
        <v>8550</v>
      </c>
      <c r="D2892" s="16" t="s">
        <v>8551</v>
      </c>
      <c r="F2892" s="16" t="s">
        <v>3640</v>
      </c>
      <c r="G2892" s="16" t="s">
        <v>3641</v>
      </c>
      <c r="H2892" s="241">
        <v>2</v>
      </c>
      <c r="I2892" s="241">
        <v>0</v>
      </c>
      <c r="J2892" s="241">
        <v>0</v>
      </c>
      <c r="K2892" s="241">
        <v>0</v>
      </c>
      <c r="L2892" s="241">
        <v>0</v>
      </c>
      <c r="M2892" s="241">
        <v>0</v>
      </c>
      <c r="N2892" s="241">
        <v>0</v>
      </c>
      <c r="O2892" s="241">
        <v>0</v>
      </c>
      <c r="P2892" s="241">
        <v>0</v>
      </c>
      <c r="Q2892" s="232">
        <v>75.37</v>
      </c>
      <c r="R2892" s="232">
        <v>0</v>
      </c>
      <c r="S2892" s="232">
        <v>0</v>
      </c>
      <c r="T2892" s="232">
        <v>0</v>
      </c>
      <c r="U2892" s="232">
        <v>0</v>
      </c>
      <c r="V2892" s="232">
        <v>0</v>
      </c>
      <c r="W2892" s="232">
        <v>0</v>
      </c>
      <c r="X2892" s="232">
        <v>0</v>
      </c>
      <c r="Y2892" s="232">
        <v>0</v>
      </c>
      <c r="Z2892" s="233">
        <v>45991</v>
      </c>
      <c r="AA2892" s="234">
        <v>2</v>
      </c>
      <c r="AB2892" s="232">
        <v>75.37</v>
      </c>
    </row>
    <row r="2893" spans="1:28" x14ac:dyDescent="0.25">
      <c r="A2893" s="16" t="s">
        <v>2253</v>
      </c>
      <c r="B2893" s="16" t="s">
        <v>3348</v>
      </c>
      <c r="C2893" s="16" t="s">
        <v>8552</v>
      </c>
      <c r="D2893" s="16" t="s">
        <v>8553</v>
      </c>
      <c r="F2893" s="16" t="s">
        <v>3640</v>
      </c>
      <c r="G2893" s="16" t="s">
        <v>3641</v>
      </c>
      <c r="H2893" s="241">
        <v>4</v>
      </c>
      <c r="I2893" s="241">
        <v>0</v>
      </c>
      <c r="J2893" s="241">
        <v>0</v>
      </c>
      <c r="K2893" s="241">
        <v>0</v>
      </c>
      <c r="L2893" s="241">
        <v>0</v>
      </c>
      <c r="M2893" s="241">
        <v>0</v>
      </c>
      <c r="N2893" s="241">
        <v>0</v>
      </c>
      <c r="O2893" s="241">
        <v>0</v>
      </c>
      <c r="P2893" s="241">
        <v>0</v>
      </c>
      <c r="Q2893" s="232">
        <v>149.32</v>
      </c>
      <c r="R2893" s="232">
        <v>0</v>
      </c>
      <c r="S2893" s="232">
        <v>0</v>
      </c>
      <c r="T2893" s="232">
        <v>0</v>
      </c>
      <c r="U2893" s="232">
        <v>0</v>
      </c>
      <c r="V2893" s="232">
        <v>0</v>
      </c>
      <c r="W2893" s="232">
        <v>0</v>
      </c>
      <c r="X2893" s="232">
        <v>0</v>
      </c>
      <c r="Y2893" s="232">
        <v>0</v>
      </c>
      <c r="Z2893" s="233">
        <v>45991</v>
      </c>
      <c r="AA2893" s="234">
        <v>4</v>
      </c>
      <c r="AB2893" s="232">
        <v>149.32</v>
      </c>
    </row>
    <row r="2894" spans="1:28" x14ac:dyDescent="0.25">
      <c r="A2894" s="16" t="s">
        <v>2253</v>
      </c>
      <c r="B2894" s="16" t="s">
        <v>3348</v>
      </c>
      <c r="C2894" s="16" t="s">
        <v>8554</v>
      </c>
      <c r="D2894" s="16" t="s">
        <v>8555</v>
      </c>
      <c r="F2894" s="16" t="s">
        <v>3640</v>
      </c>
      <c r="G2894" s="16" t="s">
        <v>3641</v>
      </c>
      <c r="H2894" s="241">
        <v>5</v>
      </c>
      <c r="I2894" s="241">
        <v>0</v>
      </c>
      <c r="J2894" s="241">
        <v>0</v>
      </c>
      <c r="K2894" s="241">
        <v>0</v>
      </c>
      <c r="L2894" s="241">
        <v>0</v>
      </c>
      <c r="M2894" s="241">
        <v>0</v>
      </c>
      <c r="N2894" s="241">
        <v>0</v>
      </c>
      <c r="O2894" s="241">
        <v>0</v>
      </c>
      <c r="P2894" s="241">
        <v>0</v>
      </c>
      <c r="Q2894" s="232">
        <v>112.4</v>
      </c>
      <c r="R2894" s="232">
        <v>0</v>
      </c>
      <c r="S2894" s="232">
        <v>0</v>
      </c>
      <c r="T2894" s="232">
        <v>0</v>
      </c>
      <c r="U2894" s="232">
        <v>0</v>
      </c>
      <c r="V2894" s="232">
        <v>0</v>
      </c>
      <c r="W2894" s="232">
        <v>0</v>
      </c>
      <c r="X2894" s="232">
        <v>0</v>
      </c>
      <c r="Y2894" s="232">
        <v>0</v>
      </c>
      <c r="Z2894" s="233">
        <v>45991</v>
      </c>
      <c r="AA2894" s="234">
        <v>5</v>
      </c>
      <c r="AB2894" s="232">
        <v>112.4</v>
      </c>
    </row>
    <row r="2895" spans="1:28" x14ac:dyDescent="0.25">
      <c r="A2895" s="16" t="s">
        <v>2253</v>
      </c>
      <c r="B2895" s="16" t="s">
        <v>3348</v>
      </c>
      <c r="C2895" s="16" t="s">
        <v>8556</v>
      </c>
      <c r="D2895" s="16" t="s">
        <v>8557</v>
      </c>
      <c r="F2895" s="16" t="s">
        <v>3640</v>
      </c>
      <c r="G2895" s="16" t="s">
        <v>3641</v>
      </c>
      <c r="H2895" s="231">
        <v>1</v>
      </c>
      <c r="I2895" s="231">
        <v>0</v>
      </c>
      <c r="J2895" s="231">
        <v>0</v>
      </c>
      <c r="K2895" s="231">
        <v>0</v>
      </c>
      <c r="L2895" s="231">
        <v>0</v>
      </c>
      <c r="M2895" s="231">
        <v>0</v>
      </c>
      <c r="N2895" s="231">
        <v>0</v>
      </c>
      <c r="O2895" s="231">
        <v>0</v>
      </c>
      <c r="P2895" s="231">
        <v>0</v>
      </c>
      <c r="Q2895" s="232">
        <v>668.11</v>
      </c>
      <c r="R2895" s="232">
        <v>0</v>
      </c>
      <c r="S2895" s="232">
        <v>0</v>
      </c>
      <c r="T2895" s="232">
        <v>0</v>
      </c>
      <c r="U2895" s="232">
        <v>0</v>
      </c>
      <c r="V2895" s="232">
        <v>0</v>
      </c>
      <c r="W2895" s="232">
        <v>0</v>
      </c>
      <c r="X2895" s="232">
        <v>0</v>
      </c>
      <c r="Y2895" s="232">
        <v>0</v>
      </c>
      <c r="Z2895" s="233">
        <v>45991</v>
      </c>
      <c r="AA2895" s="234">
        <v>1</v>
      </c>
      <c r="AB2895" s="232">
        <v>668.11</v>
      </c>
    </row>
    <row r="2896" spans="1:28" x14ac:dyDescent="0.25">
      <c r="A2896" s="16" t="s">
        <v>2253</v>
      </c>
      <c r="B2896" s="16" t="s">
        <v>3348</v>
      </c>
      <c r="C2896" s="16" t="s">
        <v>8558</v>
      </c>
      <c r="D2896" s="16" t="s">
        <v>8559</v>
      </c>
      <c r="F2896" s="16" t="s">
        <v>3640</v>
      </c>
      <c r="G2896" s="16" t="s">
        <v>3641</v>
      </c>
      <c r="H2896" s="231">
        <v>3</v>
      </c>
      <c r="I2896" s="231">
        <v>0</v>
      </c>
      <c r="J2896" s="231">
        <v>0</v>
      </c>
      <c r="K2896" s="231">
        <v>0</v>
      </c>
      <c r="L2896" s="231">
        <v>0</v>
      </c>
      <c r="M2896" s="231">
        <v>0</v>
      </c>
      <c r="N2896" s="231">
        <v>0</v>
      </c>
      <c r="O2896" s="231">
        <v>0</v>
      </c>
      <c r="P2896" s="231">
        <v>0</v>
      </c>
      <c r="Q2896" s="232">
        <v>241.5</v>
      </c>
      <c r="R2896" s="232">
        <v>0</v>
      </c>
      <c r="S2896" s="232">
        <v>0</v>
      </c>
      <c r="T2896" s="232">
        <v>0</v>
      </c>
      <c r="U2896" s="232">
        <v>0</v>
      </c>
      <c r="V2896" s="232">
        <v>0</v>
      </c>
      <c r="W2896" s="232">
        <v>0</v>
      </c>
      <c r="X2896" s="232">
        <v>0</v>
      </c>
      <c r="Y2896" s="232">
        <v>0</v>
      </c>
      <c r="Z2896" s="233">
        <v>45991</v>
      </c>
      <c r="AA2896" s="234">
        <v>3</v>
      </c>
      <c r="AB2896" s="232">
        <v>241.5</v>
      </c>
    </row>
    <row r="2897" spans="1:28" x14ac:dyDescent="0.25">
      <c r="A2897" s="16" t="s">
        <v>2253</v>
      </c>
      <c r="B2897" s="16" t="s">
        <v>3348</v>
      </c>
      <c r="C2897" s="16" t="s">
        <v>8560</v>
      </c>
      <c r="D2897" s="16" t="s">
        <v>8561</v>
      </c>
      <c r="F2897" s="16" t="s">
        <v>3640</v>
      </c>
      <c r="G2897" s="16" t="s">
        <v>3641</v>
      </c>
      <c r="H2897" s="237">
        <v>1</v>
      </c>
      <c r="I2897" s="237">
        <v>0</v>
      </c>
      <c r="J2897" s="237">
        <v>0</v>
      </c>
      <c r="K2897" s="237">
        <v>0</v>
      </c>
      <c r="L2897" s="237">
        <v>0</v>
      </c>
      <c r="M2897" s="237">
        <v>0</v>
      </c>
      <c r="N2897" s="237">
        <v>0</v>
      </c>
      <c r="O2897" s="237">
        <v>0</v>
      </c>
      <c r="P2897" s="237">
        <v>0</v>
      </c>
      <c r="Q2897" s="232">
        <v>163.88</v>
      </c>
      <c r="R2897" s="232">
        <v>0</v>
      </c>
      <c r="S2897" s="232">
        <v>0</v>
      </c>
      <c r="T2897" s="232">
        <v>0</v>
      </c>
      <c r="U2897" s="232">
        <v>0</v>
      </c>
      <c r="V2897" s="232">
        <v>0</v>
      </c>
      <c r="W2897" s="232">
        <v>0</v>
      </c>
      <c r="X2897" s="232">
        <v>0</v>
      </c>
      <c r="Y2897" s="232">
        <v>0</v>
      </c>
      <c r="Z2897" s="233">
        <v>45991</v>
      </c>
      <c r="AA2897" s="234">
        <v>1</v>
      </c>
      <c r="AB2897" s="232">
        <v>163.88</v>
      </c>
    </row>
    <row r="2898" spans="1:28" x14ac:dyDescent="0.25">
      <c r="A2898" s="16" t="s">
        <v>2253</v>
      </c>
      <c r="B2898" s="16" t="s">
        <v>3348</v>
      </c>
      <c r="C2898" s="16" t="s">
        <v>8562</v>
      </c>
      <c r="D2898" s="16" t="s">
        <v>8563</v>
      </c>
      <c r="F2898" s="16" t="s">
        <v>3640</v>
      </c>
      <c r="G2898" s="16" t="s">
        <v>3641</v>
      </c>
      <c r="H2898" s="236">
        <v>1</v>
      </c>
      <c r="I2898" s="236">
        <v>0</v>
      </c>
      <c r="J2898" s="236">
        <v>0</v>
      </c>
      <c r="K2898" s="236">
        <v>0</v>
      </c>
      <c r="L2898" s="236">
        <v>0</v>
      </c>
      <c r="M2898" s="236">
        <v>0</v>
      </c>
      <c r="N2898" s="236">
        <v>0</v>
      </c>
      <c r="O2898" s="236">
        <v>0</v>
      </c>
      <c r="P2898" s="236">
        <v>0</v>
      </c>
      <c r="Q2898" s="232">
        <v>0</v>
      </c>
      <c r="R2898" s="232">
        <v>0</v>
      </c>
      <c r="S2898" s="232">
        <v>0</v>
      </c>
      <c r="T2898" s="232">
        <v>0</v>
      </c>
      <c r="U2898" s="232">
        <v>0</v>
      </c>
      <c r="V2898" s="232">
        <v>0</v>
      </c>
      <c r="W2898" s="232">
        <v>0</v>
      </c>
      <c r="X2898" s="232">
        <v>0</v>
      </c>
      <c r="Y2898" s="232">
        <v>0</v>
      </c>
      <c r="Z2898" s="233">
        <v>45991</v>
      </c>
      <c r="AA2898" s="234">
        <v>1</v>
      </c>
      <c r="AB2898" s="232">
        <v>0</v>
      </c>
    </row>
    <row r="2899" spans="1:28" x14ac:dyDescent="0.25">
      <c r="A2899" s="16" t="s">
        <v>2253</v>
      </c>
      <c r="B2899" s="16" t="s">
        <v>3348</v>
      </c>
      <c r="C2899" s="16" t="s">
        <v>8564</v>
      </c>
      <c r="D2899" s="16" t="s">
        <v>8565</v>
      </c>
      <c r="F2899" s="16" t="s">
        <v>3640</v>
      </c>
      <c r="G2899" s="16" t="s">
        <v>3641</v>
      </c>
      <c r="H2899" s="237">
        <v>35</v>
      </c>
      <c r="I2899" s="237">
        <v>0</v>
      </c>
      <c r="J2899" s="237">
        <v>0</v>
      </c>
      <c r="K2899" s="237">
        <v>0</v>
      </c>
      <c r="L2899" s="237">
        <v>0</v>
      </c>
      <c r="M2899" s="237">
        <v>0</v>
      </c>
      <c r="N2899" s="237">
        <v>0</v>
      </c>
      <c r="O2899" s="237">
        <v>0</v>
      </c>
      <c r="P2899" s="237">
        <v>0</v>
      </c>
      <c r="Q2899" s="232">
        <v>295.75</v>
      </c>
      <c r="R2899" s="232">
        <v>0</v>
      </c>
      <c r="S2899" s="232">
        <v>0</v>
      </c>
      <c r="T2899" s="232">
        <v>0</v>
      </c>
      <c r="U2899" s="232">
        <v>0</v>
      </c>
      <c r="V2899" s="232">
        <v>0</v>
      </c>
      <c r="W2899" s="232">
        <v>0</v>
      </c>
      <c r="X2899" s="232">
        <v>0</v>
      </c>
      <c r="Y2899" s="232">
        <v>0</v>
      </c>
      <c r="Z2899" s="233">
        <v>45991</v>
      </c>
      <c r="AA2899" s="234">
        <v>35</v>
      </c>
      <c r="AB2899" s="232">
        <v>295.75</v>
      </c>
    </row>
    <row r="2900" spans="1:28" x14ac:dyDescent="0.25">
      <c r="A2900" s="16" t="s">
        <v>2253</v>
      </c>
      <c r="B2900" s="16" t="s">
        <v>3348</v>
      </c>
      <c r="C2900" s="16" t="s">
        <v>8566</v>
      </c>
      <c r="D2900" s="16" t="s">
        <v>8567</v>
      </c>
      <c r="F2900" s="16" t="s">
        <v>3640</v>
      </c>
      <c r="G2900" s="16" t="s">
        <v>3641</v>
      </c>
      <c r="H2900" s="237">
        <v>1</v>
      </c>
      <c r="I2900" s="237">
        <v>0</v>
      </c>
      <c r="J2900" s="237">
        <v>0</v>
      </c>
      <c r="K2900" s="237">
        <v>0</v>
      </c>
      <c r="L2900" s="237">
        <v>0</v>
      </c>
      <c r="M2900" s="237">
        <v>0</v>
      </c>
      <c r="N2900" s="237">
        <v>0</v>
      </c>
      <c r="O2900" s="237">
        <v>0</v>
      </c>
      <c r="P2900" s="237">
        <v>0</v>
      </c>
      <c r="Q2900" s="232">
        <v>16.440000000000001</v>
      </c>
      <c r="R2900" s="232">
        <v>0</v>
      </c>
      <c r="S2900" s="232">
        <v>0</v>
      </c>
      <c r="T2900" s="232">
        <v>0</v>
      </c>
      <c r="U2900" s="232">
        <v>0</v>
      </c>
      <c r="V2900" s="232">
        <v>0</v>
      </c>
      <c r="W2900" s="232">
        <v>0</v>
      </c>
      <c r="X2900" s="232">
        <v>0</v>
      </c>
      <c r="Y2900" s="232">
        <v>0</v>
      </c>
      <c r="Z2900" s="233">
        <v>45991</v>
      </c>
      <c r="AA2900" s="234">
        <v>1</v>
      </c>
      <c r="AB2900" s="232">
        <v>16.440000000000001</v>
      </c>
    </row>
    <row r="2901" spans="1:28" x14ac:dyDescent="0.25">
      <c r="A2901" s="16" t="s">
        <v>2253</v>
      </c>
      <c r="B2901" s="16" t="s">
        <v>3348</v>
      </c>
      <c r="C2901" s="16" t="s">
        <v>8568</v>
      </c>
      <c r="D2901" s="16" t="s">
        <v>8569</v>
      </c>
      <c r="F2901" s="16" t="s">
        <v>3640</v>
      </c>
      <c r="G2901" s="16" t="s">
        <v>3641</v>
      </c>
      <c r="H2901" s="238">
        <v>1</v>
      </c>
      <c r="I2901" s="238">
        <v>0</v>
      </c>
      <c r="J2901" s="238">
        <v>0</v>
      </c>
      <c r="K2901" s="238">
        <v>0</v>
      </c>
      <c r="L2901" s="238">
        <v>0</v>
      </c>
      <c r="M2901" s="238">
        <v>0</v>
      </c>
      <c r="N2901" s="238">
        <v>0</v>
      </c>
      <c r="O2901" s="238">
        <v>0</v>
      </c>
      <c r="P2901" s="238">
        <v>0</v>
      </c>
      <c r="Q2901" s="232">
        <v>486.13</v>
      </c>
      <c r="R2901" s="232">
        <v>0</v>
      </c>
      <c r="S2901" s="232">
        <v>0</v>
      </c>
      <c r="T2901" s="232">
        <v>0</v>
      </c>
      <c r="U2901" s="232">
        <v>0</v>
      </c>
      <c r="V2901" s="232">
        <v>0</v>
      </c>
      <c r="W2901" s="232">
        <v>0</v>
      </c>
      <c r="X2901" s="232">
        <v>0</v>
      </c>
      <c r="Y2901" s="232">
        <v>0</v>
      </c>
      <c r="Z2901" s="233">
        <v>45991</v>
      </c>
      <c r="AA2901" s="234">
        <v>1</v>
      </c>
      <c r="AB2901" s="232">
        <v>486.13</v>
      </c>
    </row>
    <row r="2902" spans="1:28" x14ac:dyDescent="0.25">
      <c r="A2902" s="16" t="s">
        <v>2000</v>
      </c>
      <c r="B2902" s="16" t="s">
        <v>3250</v>
      </c>
      <c r="C2902" s="16" t="s">
        <v>8570</v>
      </c>
      <c r="D2902" s="16" t="s">
        <v>8571</v>
      </c>
      <c r="F2902" s="16" t="s">
        <v>3640</v>
      </c>
      <c r="G2902" s="16" t="s">
        <v>3641</v>
      </c>
      <c r="H2902" s="236">
        <v>4000</v>
      </c>
      <c r="I2902" s="236">
        <v>0</v>
      </c>
      <c r="J2902" s="236">
        <v>0</v>
      </c>
      <c r="K2902" s="236">
        <v>0</v>
      </c>
      <c r="L2902" s="236">
        <v>0</v>
      </c>
      <c r="M2902" s="236">
        <v>0</v>
      </c>
      <c r="N2902" s="236">
        <v>0</v>
      </c>
      <c r="O2902" s="236">
        <v>0</v>
      </c>
      <c r="P2902" s="236">
        <v>0</v>
      </c>
      <c r="Q2902" s="232">
        <v>3960</v>
      </c>
      <c r="R2902" s="232">
        <v>0</v>
      </c>
      <c r="S2902" s="232">
        <v>0</v>
      </c>
      <c r="T2902" s="232">
        <v>0</v>
      </c>
      <c r="U2902" s="232">
        <v>0</v>
      </c>
      <c r="V2902" s="232">
        <v>0</v>
      </c>
      <c r="W2902" s="232">
        <v>0</v>
      </c>
      <c r="X2902" s="232">
        <v>0</v>
      </c>
      <c r="Y2902" s="232">
        <v>0</v>
      </c>
      <c r="Z2902" s="233">
        <v>45991</v>
      </c>
      <c r="AA2902" s="234">
        <v>4000</v>
      </c>
      <c r="AB2902" s="232">
        <v>3960</v>
      </c>
    </row>
    <row r="2903" spans="1:28" x14ac:dyDescent="0.25">
      <c r="A2903" s="16" t="s">
        <v>2000</v>
      </c>
      <c r="B2903" s="16" t="s">
        <v>3250</v>
      </c>
      <c r="C2903" s="16" t="s">
        <v>8572</v>
      </c>
      <c r="D2903" s="16" t="s">
        <v>8573</v>
      </c>
      <c r="F2903" s="16" t="s">
        <v>3640</v>
      </c>
      <c r="G2903" s="16" t="s">
        <v>3641</v>
      </c>
      <c r="H2903" s="236">
        <v>3000</v>
      </c>
      <c r="I2903" s="236">
        <v>0</v>
      </c>
      <c r="J2903" s="236">
        <v>0</v>
      </c>
      <c r="K2903" s="236">
        <v>0</v>
      </c>
      <c r="L2903" s="236">
        <v>0</v>
      </c>
      <c r="M2903" s="236">
        <v>0</v>
      </c>
      <c r="N2903" s="236">
        <v>0</v>
      </c>
      <c r="O2903" s="236">
        <v>0</v>
      </c>
      <c r="P2903" s="236">
        <v>0</v>
      </c>
      <c r="Q2903" s="232">
        <v>3039</v>
      </c>
      <c r="R2903" s="232">
        <v>0</v>
      </c>
      <c r="S2903" s="232">
        <v>0</v>
      </c>
      <c r="T2903" s="232">
        <v>0</v>
      </c>
      <c r="U2903" s="232">
        <v>0</v>
      </c>
      <c r="V2903" s="232">
        <v>0</v>
      </c>
      <c r="W2903" s="232">
        <v>0</v>
      </c>
      <c r="X2903" s="232">
        <v>0</v>
      </c>
      <c r="Y2903" s="232">
        <v>0</v>
      </c>
      <c r="Z2903" s="233">
        <v>45991</v>
      </c>
      <c r="AA2903" s="234">
        <v>3000</v>
      </c>
      <c r="AB2903" s="232">
        <v>3039</v>
      </c>
    </row>
    <row r="2904" spans="1:28" x14ac:dyDescent="0.25">
      <c r="A2904" s="16" t="s">
        <v>2000</v>
      </c>
      <c r="B2904" s="16" t="s">
        <v>3250</v>
      </c>
      <c r="C2904" s="16" t="s">
        <v>8574</v>
      </c>
      <c r="D2904" s="16" t="s">
        <v>8575</v>
      </c>
      <c r="F2904" s="16" t="s">
        <v>3640</v>
      </c>
      <c r="G2904" s="16" t="s">
        <v>3641</v>
      </c>
      <c r="H2904" s="236">
        <v>3000</v>
      </c>
      <c r="I2904" s="236">
        <v>0</v>
      </c>
      <c r="J2904" s="236">
        <v>0</v>
      </c>
      <c r="K2904" s="236">
        <v>0</v>
      </c>
      <c r="L2904" s="236">
        <v>0</v>
      </c>
      <c r="M2904" s="236">
        <v>0</v>
      </c>
      <c r="N2904" s="236">
        <v>0</v>
      </c>
      <c r="O2904" s="236">
        <v>0</v>
      </c>
      <c r="P2904" s="236">
        <v>0</v>
      </c>
      <c r="Q2904" s="232">
        <v>3102</v>
      </c>
      <c r="R2904" s="232">
        <v>0</v>
      </c>
      <c r="S2904" s="232">
        <v>0</v>
      </c>
      <c r="T2904" s="232">
        <v>0</v>
      </c>
      <c r="U2904" s="232">
        <v>0</v>
      </c>
      <c r="V2904" s="232">
        <v>0</v>
      </c>
      <c r="W2904" s="232">
        <v>0</v>
      </c>
      <c r="X2904" s="232">
        <v>0</v>
      </c>
      <c r="Y2904" s="232">
        <v>0</v>
      </c>
      <c r="Z2904" s="233">
        <v>45991</v>
      </c>
      <c r="AA2904" s="234">
        <v>3000</v>
      </c>
      <c r="AB2904" s="232">
        <v>3102</v>
      </c>
    </row>
    <row r="2905" spans="1:28" x14ac:dyDescent="0.25">
      <c r="A2905" s="16" t="s">
        <v>2000</v>
      </c>
      <c r="B2905" s="16" t="s">
        <v>3250</v>
      </c>
      <c r="C2905" s="16" t="s">
        <v>8576</v>
      </c>
      <c r="D2905" s="16" t="s">
        <v>8577</v>
      </c>
      <c r="F2905" s="16" t="s">
        <v>3640</v>
      </c>
      <c r="G2905" s="16" t="s">
        <v>3641</v>
      </c>
      <c r="H2905" s="236">
        <v>5000</v>
      </c>
      <c r="I2905" s="236">
        <v>0</v>
      </c>
      <c r="J2905" s="236">
        <v>0</v>
      </c>
      <c r="K2905" s="236">
        <v>0</v>
      </c>
      <c r="L2905" s="236">
        <v>0</v>
      </c>
      <c r="M2905" s="236">
        <v>0</v>
      </c>
      <c r="N2905" s="236">
        <v>0</v>
      </c>
      <c r="O2905" s="236">
        <v>0</v>
      </c>
      <c r="P2905" s="236">
        <v>0</v>
      </c>
      <c r="Q2905" s="232">
        <v>4952</v>
      </c>
      <c r="R2905" s="232">
        <v>0</v>
      </c>
      <c r="S2905" s="232">
        <v>0</v>
      </c>
      <c r="T2905" s="232">
        <v>0</v>
      </c>
      <c r="U2905" s="232">
        <v>0</v>
      </c>
      <c r="V2905" s="232">
        <v>0</v>
      </c>
      <c r="W2905" s="232">
        <v>0</v>
      </c>
      <c r="X2905" s="232">
        <v>0</v>
      </c>
      <c r="Y2905" s="232">
        <v>0</v>
      </c>
      <c r="Z2905" s="233">
        <v>45991</v>
      </c>
      <c r="AA2905" s="234">
        <v>5000</v>
      </c>
      <c r="AB2905" s="232">
        <v>4952</v>
      </c>
    </row>
    <row r="2906" spans="1:28" x14ac:dyDescent="0.25">
      <c r="A2906" s="16" t="s">
        <v>2000</v>
      </c>
      <c r="B2906" s="16" t="s">
        <v>3250</v>
      </c>
      <c r="C2906" s="16" t="s">
        <v>8578</v>
      </c>
      <c r="D2906" s="16" t="s">
        <v>8579</v>
      </c>
      <c r="F2906" s="16" t="s">
        <v>3640</v>
      </c>
      <c r="G2906" s="16" t="s">
        <v>3641</v>
      </c>
      <c r="H2906" s="236">
        <v>7000</v>
      </c>
      <c r="I2906" s="236">
        <v>0</v>
      </c>
      <c r="J2906" s="236">
        <v>0</v>
      </c>
      <c r="K2906" s="236">
        <v>0</v>
      </c>
      <c r="L2906" s="236">
        <v>0</v>
      </c>
      <c r="M2906" s="236">
        <v>0</v>
      </c>
      <c r="N2906" s="236">
        <v>0</v>
      </c>
      <c r="O2906" s="236">
        <v>0</v>
      </c>
      <c r="P2906" s="236">
        <v>0</v>
      </c>
      <c r="Q2906" s="232">
        <v>7202</v>
      </c>
      <c r="R2906" s="232">
        <v>0</v>
      </c>
      <c r="S2906" s="232">
        <v>0</v>
      </c>
      <c r="T2906" s="232">
        <v>0</v>
      </c>
      <c r="U2906" s="232">
        <v>0</v>
      </c>
      <c r="V2906" s="232">
        <v>0</v>
      </c>
      <c r="W2906" s="232">
        <v>0</v>
      </c>
      <c r="X2906" s="232">
        <v>0</v>
      </c>
      <c r="Y2906" s="232">
        <v>0</v>
      </c>
      <c r="Z2906" s="233">
        <v>45991</v>
      </c>
      <c r="AA2906" s="234">
        <v>7000</v>
      </c>
      <c r="AB2906" s="232">
        <v>7202</v>
      </c>
    </row>
    <row r="2907" spans="1:28" x14ac:dyDescent="0.25">
      <c r="A2907" s="16" t="s">
        <v>2000</v>
      </c>
      <c r="B2907" s="16" t="s">
        <v>3250</v>
      </c>
      <c r="C2907" s="16" t="s">
        <v>8580</v>
      </c>
      <c r="D2907" s="16" t="s">
        <v>8581</v>
      </c>
      <c r="F2907" s="16" t="s">
        <v>3640</v>
      </c>
      <c r="G2907" s="16" t="s">
        <v>3641</v>
      </c>
      <c r="H2907" s="236">
        <v>8000</v>
      </c>
      <c r="I2907" s="236">
        <v>0</v>
      </c>
      <c r="J2907" s="236">
        <v>0</v>
      </c>
      <c r="K2907" s="236">
        <v>0</v>
      </c>
      <c r="L2907" s="236">
        <v>0</v>
      </c>
      <c r="M2907" s="236">
        <v>0</v>
      </c>
      <c r="N2907" s="236">
        <v>0</v>
      </c>
      <c r="O2907" s="236">
        <v>0</v>
      </c>
      <c r="P2907" s="236">
        <v>0</v>
      </c>
      <c r="Q2907" s="232">
        <v>9680</v>
      </c>
      <c r="R2907" s="232">
        <v>0</v>
      </c>
      <c r="S2907" s="232">
        <v>0</v>
      </c>
      <c r="T2907" s="232">
        <v>0</v>
      </c>
      <c r="U2907" s="232">
        <v>0</v>
      </c>
      <c r="V2907" s="232">
        <v>0</v>
      </c>
      <c r="W2907" s="232">
        <v>0</v>
      </c>
      <c r="X2907" s="232">
        <v>0</v>
      </c>
      <c r="Y2907" s="232">
        <v>0</v>
      </c>
      <c r="Z2907" s="233">
        <v>45991</v>
      </c>
      <c r="AA2907" s="234">
        <v>8000</v>
      </c>
      <c r="AB2907" s="232">
        <v>9680</v>
      </c>
    </row>
    <row r="2908" spans="1:28" x14ac:dyDescent="0.25">
      <c r="A2908" s="16" t="s">
        <v>2253</v>
      </c>
      <c r="B2908" s="16" t="s">
        <v>3348</v>
      </c>
      <c r="C2908" s="16" t="s">
        <v>8582</v>
      </c>
      <c r="D2908" s="16" t="s">
        <v>8583</v>
      </c>
      <c r="F2908" s="16" t="s">
        <v>3640</v>
      </c>
      <c r="G2908" s="16" t="s">
        <v>3641</v>
      </c>
      <c r="H2908" s="237">
        <v>2</v>
      </c>
      <c r="I2908" s="237">
        <v>0</v>
      </c>
      <c r="J2908" s="237">
        <v>0</v>
      </c>
      <c r="K2908" s="237">
        <v>0</v>
      </c>
      <c r="L2908" s="237">
        <v>0</v>
      </c>
      <c r="M2908" s="237">
        <v>0</v>
      </c>
      <c r="N2908" s="237">
        <v>0</v>
      </c>
      <c r="O2908" s="237">
        <v>0</v>
      </c>
      <c r="P2908" s="237">
        <v>0</v>
      </c>
      <c r="Q2908" s="232">
        <v>11.82</v>
      </c>
      <c r="R2908" s="232">
        <v>0</v>
      </c>
      <c r="S2908" s="232">
        <v>0</v>
      </c>
      <c r="T2908" s="232">
        <v>0</v>
      </c>
      <c r="U2908" s="232">
        <v>0</v>
      </c>
      <c r="V2908" s="232">
        <v>0</v>
      </c>
      <c r="W2908" s="232">
        <v>0</v>
      </c>
      <c r="X2908" s="232">
        <v>0</v>
      </c>
      <c r="Y2908" s="232">
        <v>0</v>
      </c>
      <c r="Z2908" s="233">
        <v>45991</v>
      </c>
      <c r="AA2908" s="234">
        <v>2</v>
      </c>
      <c r="AB2908" s="232">
        <v>11.82</v>
      </c>
    </row>
    <row r="2909" spans="1:28" x14ac:dyDescent="0.25">
      <c r="A2909" s="16" t="s">
        <v>2253</v>
      </c>
      <c r="B2909" s="16" t="s">
        <v>3348</v>
      </c>
      <c r="C2909" s="16" t="s">
        <v>8584</v>
      </c>
      <c r="D2909" s="16" t="s">
        <v>8585</v>
      </c>
      <c r="F2909" s="16" t="s">
        <v>3640</v>
      </c>
      <c r="G2909" s="16" t="s">
        <v>3641</v>
      </c>
      <c r="H2909" s="242">
        <v>2</v>
      </c>
      <c r="I2909" s="242">
        <v>0</v>
      </c>
      <c r="J2909" s="242">
        <v>0</v>
      </c>
      <c r="K2909" s="242">
        <v>0</v>
      </c>
      <c r="L2909" s="242">
        <v>0</v>
      </c>
      <c r="M2909" s="242">
        <v>0</v>
      </c>
      <c r="N2909" s="242">
        <v>0</v>
      </c>
      <c r="O2909" s="242">
        <v>0</v>
      </c>
      <c r="P2909" s="242">
        <v>0</v>
      </c>
      <c r="Q2909" s="232">
        <v>63.72</v>
      </c>
      <c r="R2909" s="232">
        <v>0</v>
      </c>
      <c r="S2909" s="232">
        <v>0</v>
      </c>
      <c r="T2909" s="232">
        <v>0</v>
      </c>
      <c r="U2909" s="232">
        <v>0</v>
      </c>
      <c r="V2909" s="232">
        <v>0</v>
      </c>
      <c r="W2909" s="232">
        <v>0</v>
      </c>
      <c r="X2909" s="232">
        <v>0</v>
      </c>
      <c r="Y2909" s="232">
        <v>0</v>
      </c>
      <c r="Z2909" s="233">
        <v>45991</v>
      </c>
      <c r="AA2909" s="234">
        <v>2</v>
      </c>
      <c r="AB2909" s="232">
        <v>63.72</v>
      </c>
    </row>
    <row r="2910" spans="1:28" x14ac:dyDescent="0.25">
      <c r="A2910" s="16" t="s">
        <v>2253</v>
      </c>
      <c r="B2910" s="16" t="s">
        <v>3348</v>
      </c>
      <c r="C2910" s="16" t="s">
        <v>8586</v>
      </c>
      <c r="D2910" s="16" t="s">
        <v>8587</v>
      </c>
      <c r="F2910" s="16" t="s">
        <v>3640</v>
      </c>
      <c r="G2910" s="16" t="s">
        <v>3641</v>
      </c>
      <c r="H2910" s="231">
        <v>10</v>
      </c>
      <c r="I2910" s="231">
        <v>0</v>
      </c>
      <c r="J2910" s="231">
        <v>0</v>
      </c>
      <c r="K2910" s="231">
        <v>0</v>
      </c>
      <c r="L2910" s="231">
        <v>0</v>
      </c>
      <c r="M2910" s="231">
        <v>0</v>
      </c>
      <c r="N2910" s="231">
        <v>0</v>
      </c>
      <c r="O2910" s="231">
        <v>0</v>
      </c>
      <c r="P2910" s="231">
        <v>0</v>
      </c>
      <c r="Q2910" s="232">
        <v>318.60000000000002</v>
      </c>
      <c r="R2910" s="232">
        <v>0</v>
      </c>
      <c r="S2910" s="232">
        <v>0</v>
      </c>
      <c r="T2910" s="232">
        <v>0</v>
      </c>
      <c r="U2910" s="232">
        <v>0</v>
      </c>
      <c r="V2910" s="232">
        <v>0</v>
      </c>
      <c r="W2910" s="232">
        <v>0</v>
      </c>
      <c r="X2910" s="232">
        <v>0</v>
      </c>
      <c r="Y2910" s="232">
        <v>0</v>
      </c>
      <c r="Z2910" s="233">
        <v>45991</v>
      </c>
      <c r="AA2910" s="234">
        <v>10</v>
      </c>
      <c r="AB2910" s="232">
        <v>318.60000000000002</v>
      </c>
    </row>
    <row r="2911" spans="1:28" x14ac:dyDescent="0.25">
      <c r="A2911" s="16" t="s">
        <v>1059</v>
      </c>
      <c r="B2911" s="16" t="s">
        <v>2893</v>
      </c>
      <c r="C2911" s="16" t="s">
        <v>8588</v>
      </c>
      <c r="D2911" s="16" t="s">
        <v>8589</v>
      </c>
      <c r="F2911" s="16" t="s">
        <v>8481</v>
      </c>
      <c r="G2911" s="16" t="s">
        <v>8482</v>
      </c>
      <c r="H2911" s="231">
        <v>20700</v>
      </c>
      <c r="I2911" s="231">
        <v>0</v>
      </c>
      <c r="J2911" s="231">
        <v>0</v>
      </c>
      <c r="K2911" s="231">
        <v>0</v>
      </c>
      <c r="L2911" s="231">
        <v>0</v>
      </c>
      <c r="M2911" s="231">
        <v>0</v>
      </c>
      <c r="N2911" s="231">
        <v>0</v>
      </c>
      <c r="O2911" s="231">
        <v>0</v>
      </c>
      <c r="P2911" s="231">
        <v>0</v>
      </c>
      <c r="Q2911" s="232">
        <v>20286</v>
      </c>
      <c r="R2911" s="232">
        <v>0</v>
      </c>
      <c r="S2911" s="232">
        <v>0</v>
      </c>
      <c r="T2911" s="232">
        <v>0</v>
      </c>
      <c r="U2911" s="232">
        <v>0</v>
      </c>
      <c r="V2911" s="232">
        <v>0</v>
      </c>
      <c r="W2911" s="232">
        <v>0</v>
      </c>
      <c r="X2911" s="232">
        <v>0</v>
      </c>
      <c r="Y2911" s="232">
        <v>0</v>
      </c>
      <c r="Z2911" s="233">
        <v>45991</v>
      </c>
      <c r="AA2911" s="234">
        <v>20700</v>
      </c>
      <c r="AB2911" s="232">
        <v>20286</v>
      </c>
    </row>
    <row r="2912" spans="1:28" x14ac:dyDescent="0.25">
      <c r="A2912" s="16" t="s">
        <v>2000</v>
      </c>
      <c r="B2912" s="16" t="s">
        <v>3250</v>
      </c>
      <c r="C2912" s="16" t="s">
        <v>2054</v>
      </c>
      <c r="D2912" s="16" t="s">
        <v>2055</v>
      </c>
      <c r="F2912" s="16" t="s">
        <v>8323</v>
      </c>
      <c r="G2912" s="16" t="s">
        <v>8139</v>
      </c>
      <c r="H2912" s="231">
        <v>1.101</v>
      </c>
      <c r="I2912" s="231">
        <v>0</v>
      </c>
      <c r="J2912" s="231">
        <v>0</v>
      </c>
      <c r="K2912" s="231">
        <v>0</v>
      </c>
      <c r="L2912" s="231">
        <v>0</v>
      </c>
      <c r="M2912" s="231">
        <v>0</v>
      </c>
      <c r="N2912" s="231">
        <v>0</v>
      </c>
      <c r="O2912" s="231">
        <v>0</v>
      </c>
      <c r="P2912" s="231">
        <v>0</v>
      </c>
      <c r="Q2912" s="232">
        <v>7585.89</v>
      </c>
      <c r="R2912" s="232">
        <v>0</v>
      </c>
      <c r="S2912" s="232">
        <v>0</v>
      </c>
      <c r="T2912" s="232">
        <v>0</v>
      </c>
      <c r="U2912" s="232">
        <v>0</v>
      </c>
      <c r="V2912" s="232">
        <v>0</v>
      </c>
      <c r="W2912" s="232">
        <v>0</v>
      </c>
      <c r="X2912" s="232">
        <v>0</v>
      </c>
      <c r="Y2912" s="232">
        <v>0</v>
      </c>
      <c r="Z2912" s="233">
        <v>45991</v>
      </c>
      <c r="AA2912" s="234">
        <v>1.101</v>
      </c>
      <c r="AB2912" s="232">
        <v>7585.89</v>
      </c>
    </row>
    <row r="2913" spans="1:28" x14ac:dyDescent="0.25">
      <c r="A2913" s="16" t="s">
        <v>2000</v>
      </c>
      <c r="B2913" s="16" t="s">
        <v>3250</v>
      </c>
      <c r="C2913" s="16" t="s">
        <v>2052</v>
      </c>
      <c r="D2913" s="16" t="s">
        <v>2053</v>
      </c>
      <c r="F2913" s="16" t="s">
        <v>8323</v>
      </c>
      <c r="G2913" s="16" t="s">
        <v>8139</v>
      </c>
      <c r="H2913" s="231">
        <v>19.257999999999999</v>
      </c>
      <c r="I2913" s="231">
        <v>0</v>
      </c>
      <c r="J2913" s="231">
        <v>0</v>
      </c>
      <c r="K2913" s="231">
        <v>0</v>
      </c>
      <c r="L2913" s="231">
        <v>0</v>
      </c>
      <c r="M2913" s="231">
        <v>0</v>
      </c>
      <c r="N2913" s="231">
        <v>0</v>
      </c>
      <c r="O2913" s="231">
        <v>0</v>
      </c>
      <c r="P2913" s="231">
        <v>0</v>
      </c>
      <c r="Q2913" s="232">
        <v>22253.82</v>
      </c>
      <c r="R2913" s="232">
        <v>0</v>
      </c>
      <c r="S2913" s="232">
        <v>0</v>
      </c>
      <c r="T2913" s="232">
        <v>0</v>
      </c>
      <c r="U2913" s="232">
        <v>0</v>
      </c>
      <c r="V2913" s="232">
        <v>0</v>
      </c>
      <c r="W2913" s="232">
        <v>0</v>
      </c>
      <c r="X2913" s="232">
        <v>0</v>
      </c>
      <c r="Y2913" s="232">
        <v>0</v>
      </c>
      <c r="Z2913" s="233">
        <v>45991</v>
      </c>
      <c r="AA2913" s="234">
        <v>19.257999999999999</v>
      </c>
      <c r="AB2913" s="232">
        <v>22253.82</v>
      </c>
    </row>
    <row r="2914" spans="1:28" x14ac:dyDescent="0.25">
      <c r="A2914" s="16" t="s">
        <v>2000</v>
      </c>
      <c r="B2914" s="16" t="s">
        <v>3250</v>
      </c>
      <c r="C2914" s="16" t="s">
        <v>2050</v>
      </c>
      <c r="D2914" s="16" t="s">
        <v>2051</v>
      </c>
      <c r="F2914" s="16" t="s">
        <v>8323</v>
      </c>
      <c r="G2914" s="16" t="s">
        <v>8139</v>
      </c>
      <c r="H2914" s="231">
        <v>0.75</v>
      </c>
      <c r="I2914" s="231">
        <v>0</v>
      </c>
      <c r="J2914" s="231">
        <v>0</v>
      </c>
      <c r="K2914" s="231">
        <v>0</v>
      </c>
      <c r="L2914" s="231">
        <v>0</v>
      </c>
      <c r="M2914" s="231">
        <v>0</v>
      </c>
      <c r="N2914" s="231">
        <v>0</v>
      </c>
      <c r="O2914" s="231">
        <v>0</v>
      </c>
      <c r="P2914" s="231">
        <v>0</v>
      </c>
      <c r="Q2914" s="232">
        <v>2775</v>
      </c>
      <c r="R2914" s="232">
        <v>0</v>
      </c>
      <c r="S2914" s="232">
        <v>0</v>
      </c>
      <c r="T2914" s="232">
        <v>0</v>
      </c>
      <c r="U2914" s="232">
        <v>0</v>
      </c>
      <c r="V2914" s="232">
        <v>0</v>
      </c>
      <c r="W2914" s="232">
        <v>0</v>
      </c>
      <c r="X2914" s="232">
        <v>0</v>
      </c>
      <c r="Y2914" s="232">
        <v>0</v>
      </c>
      <c r="Z2914" s="233">
        <v>45991</v>
      </c>
      <c r="AA2914" s="234">
        <v>0.75</v>
      </c>
      <c r="AB2914" s="232">
        <v>2775</v>
      </c>
    </row>
    <row r="2915" spans="1:28" x14ac:dyDescent="0.25">
      <c r="A2915" s="16" t="s">
        <v>1059</v>
      </c>
      <c r="B2915" s="16" t="s">
        <v>2893</v>
      </c>
      <c r="C2915" s="16" t="s">
        <v>1174</v>
      </c>
      <c r="D2915" s="16" t="s">
        <v>1175</v>
      </c>
      <c r="F2915" s="16" t="s">
        <v>8590</v>
      </c>
      <c r="G2915" s="16" t="s">
        <v>8591</v>
      </c>
      <c r="H2915" s="242">
        <v>3.5179999999999998</v>
      </c>
      <c r="I2915" s="242">
        <v>0</v>
      </c>
      <c r="J2915" s="242">
        <v>0</v>
      </c>
      <c r="K2915" s="242">
        <v>0</v>
      </c>
      <c r="L2915" s="242">
        <v>0</v>
      </c>
      <c r="M2915" s="242">
        <v>0</v>
      </c>
      <c r="N2915" s="242">
        <v>0</v>
      </c>
      <c r="O2915" s="242">
        <v>0</v>
      </c>
      <c r="P2915" s="242">
        <v>0</v>
      </c>
      <c r="Q2915" s="232">
        <v>1</v>
      </c>
      <c r="R2915" s="232">
        <v>0</v>
      </c>
      <c r="S2915" s="232">
        <v>0</v>
      </c>
      <c r="T2915" s="232">
        <v>0</v>
      </c>
      <c r="U2915" s="232">
        <v>0</v>
      </c>
      <c r="V2915" s="232">
        <v>0</v>
      </c>
      <c r="W2915" s="232">
        <v>0</v>
      </c>
      <c r="X2915" s="232">
        <v>0</v>
      </c>
      <c r="Y2915" s="232">
        <v>0</v>
      </c>
      <c r="Z2915" s="233">
        <v>45991</v>
      </c>
      <c r="AA2915" s="234">
        <v>3.5179999999999998</v>
      </c>
      <c r="AB2915" s="232">
        <v>1</v>
      </c>
    </row>
    <row r="2916" spans="1:28" x14ac:dyDescent="0.25">
      <c r="A2916" s="16" t="s">
        <v>1059</v>
      </c>
      <c r="B2916" s="16" t="s">
        <v>2893</v>
      </c>
      <c r="C2916" s="16" t="s">
        <v>1171</v>
      </c>
      <c r="D2916" s="16" t="s">
        <v>1172</v>
      </c>
      <c r="F2916" s="16" t="s">
        <v>8590</v>
      </c>
      <c r="G2916" s="16" t="s">
        <v>8591</v>
      </c>
      <c r="H2916" s="242">
        <v>1.641</v>
      </c>
      <c r="I2916" s="242">
        <v>0</v>
      </c>
      <c r="J2916" s="242">
        <v>0</v>
      </c>
      <c r="K2916" s="242">
        <v>0</v>
      </c>
      <c r="L2916" s="242">
        <v>0</v>
      </c>
      <c r="M2916" s="242">
        <v>0</v>
      </c>
      <c r="N2916" s="242">
        <v>0</v>
      </c>
      <c r="O2916" s="242">
        <v>0</v>
      </c>
      <c r="P2916" s="242">
        <v>0</v>
      </c>
      <c r="Q2916" s="232">
        <v>0.04</v>
      </c>
      <c r="R2916" s="232">
        <v>0</v>
      </c>
      <c r="S2916" s="232">
        <v>0</v>
      </c>
      <c r="T2916" s="232">
        <v>0</v>
      </c>
      <c r="U2916" s="232">
        <v>0</v>
      </c>
      <c r="V2916" s="232">
        <v>0</v>
      </c>
      <c r="W2916" s="232">
        <v>0</v>
      </c>
      <c r="X2916" s="232">
        <v>0</v>
      </c>
      <c r="Y2916" s="232">
        <v>0</v>
      </c>
      <c r="Z2916" s="233">
        <v>45991</v>
      </c>
      <c r="AA2916" s="234">
        <v>1.641</v>
      </c>
      <c r="AB2916" s="232">
        <v>0.04</v>
      </c>
    </row>
    <row r="2917" spans="1:28" x14ac:dyDescent="0.25">
      <c r="A2917" s="16" t="s">
        <v>2253</v>
      </c>
      <c r="B2917" s="16" t="s">
        <v>3348</v>
      </c>
      <c r="C2917" s="16" t="s">
        <v>8592</v>
      </c>
      <c r="D2917" s="16" t="s">
        <v>8593</v>
      </c>
      <c r="F2917" s="16" t="s">
        <v>3640</v>
      </c>
      <c r="G2917" s="16" t="s">
        <v>3641</v>
      </c>
      <c r="H2917" s="242">
        <v>2</v>
      </c>
      <c r="I2917" s="242">
        <v>0</v>
      </c>
      <c r="J2917" s="242">
        <v>0</v>
      </c>
      <c r="K2917" s="242">
        <v>0</v>
      </c>
      <c r="L2917" s="242">
        <v>0</v>
      </c>
      <c r="M2917" s="242">
        <v>0</v>
      </c>
      <c r="N2917" s="242">
        <v>0</v>
      </c>
      <c r="O2917" s="242">
        <v>0</v>
      </c>
      <c r="P2917" s="242">
        <v>0</v>
      </c>
      <c r="Q2917" s="232">
        <v>97.9</v>
      </c>
      <c r="R2917" s="232">
        <v>0</v>
      </c>
      <c r="S2917" s="232">
        <v>0</v>
      </c>
      <c r="T2917" s="232">
        <v>0</v>
      </c>
      <c r="U2917" s="232">
        <v>0</v>
      </c>
      <c r="V2917" s="232">
        <v>0</v>
      </c>
      <c r="W2917" s="232">
        <v>0</v>
      </c>
      <c r="X2917" s="232">
        <v>0</v>
      </c>
      <c r="Y2917" s="232">
        <v>0</v>
      </c>
      <c r="Z2917" s="233">
        <v>45991</v>
      </c>
      <c r="AA2917" s="234">
        <v>2</v>
      </c>
      <c r="AB2917" s="232">
        <v>97.9</v>
      </c>
    </row>
    <row r="2918" spans="1:28" x14ac:dyDescent="0.25">
      <c r="A2918" s="16" t="s">
        <v>2253</v>
      </c>
      <c r="B2918" s="16" t="s">
        <v>3348</v>
      </c>
      <c r="C2918" s="16" t="s">
        <v>8594</v>
      </c>
      <c r="D2918" s="16" t="s">
        <v>8595</v>
      </c>
      <c r="F2918" s="16" t="s">
        <v>3640</v>
      </c>
      <c r="G2918" s="16" t="s">
        <v>3641</v>
      </c>
      <c r="H2918" s="242">
        <v>3</v>
      </c>
      <c r="I2918" s="242">
        <v>0</v>
      </c>
      <c r="J2918" s="242">
        <v>0</v>
      </c>
      <c r="K2918" s="242">
        <v>0</v>
      </c>
      <c r="L2918" s="242">
        <v>0</v>
      </c>
      <c r="M2918" s="242">
        <v>0</v>
      </c>
      <c r="N2918" s="242">
        <v>0</v>
      </c>
      <c r="O2918" s="242">
        <v>0</v>
      </c>
      <c r="P2918" s="242">
        <v>0</v>
      </c>
      <c r="Q2918" s="232">
        <v>100.17</v>
      </c>
      <c r="R2918" s="232">
        <v>0</v>
      </c>
      <c r="S2918" s="232">
        <v>0</v>
      </c>
      <c r="T2918" s="232">
        <v>0</v>
      </c>
      <c r="U2918" s="232">
        <v>0</v>
      </c>
      <c r="V2918" s="232">
        <v>0</v>
      </c>
      <c r="W2918" s="232">
        <v>0</v>
      </c>
      <c r="X2918" s="232">
        <v>0</v>
      </c>
      <c r="Y2918" s="232">
        <v>0</v>
      </c>
      <c r="Z2918" s="233">
        <v>45991</v>
      </c>
      <c r="AA2918" s="234">
        <v>3</v>
      </c>
      <c r="AB2918" s="232">
        <v>100.17</v>
      </c>
    </row>
    <row r="2919" spans="1:28" x14ac:dyDescent="0.25">
      <c r="A2919" s="16" t="s">
        <v>2000</v>
      </c>
      <c r="B2919" s="16" t="s">
        <v>3250</v>
      </c>
      <c r="C2919" s="16" t="s">
        <v>8596</v>
      </c>
      <c r="D2919" s="16" t="s">
        <v>8597</v>
      </c>
      <c r="F2919" s="16" t="s">
        <v>8598</v>
      </c>
      <c r="G2919" s="16" t="s">
        <v>8599</v>
      </c>
      <c r="H2919" s="231">
        <v>22644.495999999999</v>
      </c>
      <c r="I2919" s="231">
        <v>0</v>
      </c>
      <c r="J2919" s="231">
        <v>0</v>
      </c>
      <c r="K2919" s="231">
        <v>0</v>
      </c>
      <c r="L2919" s="231">
        <v>0</v>
      </c>
      <c r="M2919" s="231">
        <v>0</v>
      </c>
      <c r="N2919" s="231">
        <v>0</v>
      </c>
      <c r="O2919" s="231">
        <v>0</v>
      </c>
      <c r="P2919" s="231">
        <v>0</v>
      </c>
      <c r="Q2919" s="232">
        <v>35399.699999999997</v>
      </c>
      <c r="R2919" s="232">
        <v>0</v>
      </c>
      <c r="S2919" s="232">
        <v>0</v>
      </c>
      <c r="T2919" s="232">
        <v>0</v>
      </c>
      <c r="U2919" s="232">
        <v>0</v>
      </c>
      <c r="V2919" s="232">
        <v>0</v>
      </c>
      <c r="W2919" s="232">
        <v>0</v>
      </c>
      <c r="X2919" s="232">
        <v>0</v>
      </c>
      <c r="Y2919" s="232">
        <v>0</v>
      </c>
      <c r="Z2919" s="233">
        <v>45991</v>
      </c>
      <c r="AA2919" s="234">
        <v>22644.495999999999</v>
      </c>
      <c r="AB2919" s="232">
        <v>35399.699999999997</v>
      </c>
    </row>
    <row r="2920" spans="1:28" x14ac:dyDescent="0.25">
      <c r="A2920" s="16" t="s">
        <v>2000</v>
      </c>
      <c r="B2920" s="16" t="s">
        <v>3250</v>
      </c>
      <c r="C2920" s="16" t="s">
        <v>8600</v>
      </c>
      <c r="D2920" s="16" t="s">
        <v>8601</v>
      </c>
      <c r="F2920" s="16" t="s">
        <v>3640</v>
      </c>
      <c r="G2920" s="16" t="s">
        <v>3641</v>
      </c>
      <c r="H2920" s="236">
        <v>18</v>
      </c>
      <c r="I2920" s="236">
        <v>0</v>
      </c>
      <c r="J2920" s="236">
        <v>0</v>
      </c>
      <c r="K2920" s="236">
        <v>0</v>
      </c>
      <c r="L2920" s="236">
        <v>0</v>
      </c>
      <c r="M2920" s="236">
        <v>0</v>
      </c>
      <c r="N2920" s="236">
        <v>0</v>
      </c>
      <c r="O2920" s="236">
        <v>0</v>
      </c>
      <c r="P2920" s="236">
        <v>0</v>
      </c>
      <c r="Q2920" s="232">
        <v>105.48</v>
      </c>
      <c r="R2920" s="232">
        <v>0</v>
      </c>
      <c r="S2920" s="232">
        <v>0</v>
      </c>
      <c r="T2920" s="232">
        <v>0</v>
      </c>
      <c r="U2920" s="232">
        <v>0</v>
      </c>
      <c r="V2920" s="232">
        <v>0</v>
      </c>
      <c r="W2920" s="232">
        <v>0</v>
      </c>
      <c r="X2920" s="232">
        <v>0</v>
      </c>
      <c r="Y2920" s="232">
        <v>0</v>
      </c>
      <c r="Z2920" s="233">
        <v>45991</v>
      </c>
      <c r="AA2920" s="234">
        <v>18</v>
      </c>
      <c r="AB2920" s="232">
        <v>105.48</v>
      </c>
    </row>
    <row r="2921" spans="1:28" x14ac:dyDescent="0.25">
      <c r="A2921" s="16" t="s">
        <v>2000</v>
      </c>
      <c r="B2921" s="16" t="s">
        <v>3250</v>
      </c>
      <c r="C2921" s="16" t="s">
        <v>8602</v>
      </c>
      <c r="D2921" s="16" t="s">
        <v>8603</v>
      </c>
      <c r="F2921" s="16" t="s">
        <v>3640</v>
      </c>
      <c r="G2921" s="16" t="s">
        <v>3641</v>
      </c>
      <c r="H2921" s="236">
        <v>221.4</v>
      </c>
      <c r="I2921" s="236">
        <v>0</v>
      </c>
      <c r="J2921" s="236">
        <v>0</v>
      </c>
      <c r="K2921" s="236">
        <v>0</v>
      </c>
      <c r="L2921" s="236">
        <v>0</v>
      </c>
      <c r="M2921" s="236">
        <v>0</v>
      </c>
      <c r="N2921" s="236">
        <v>0</v>
      </c>
      <c r="O2921" s="236">
        <v>0</v>
      </c>
      <c r="P2921" s="236">
        <v>0</v>
      </c>
      <c r="Q2921" s="232">
        <v>1266.4100000000001</v>
      </c>
      <c r="R2921" s="232">
        <v>0</v>
      </c>
      <c r="S2921" s="232">
        <v>0</v>
      </c>
      <c r="T2921" s="232">
        <v>0</v>
      </c>
      <c r="U2921" s="232">
        <v>0</v>
      </c>
      <c r="V2921" s="232">
        <v>0</v>
      </c>
      <c r="W2921" s="232">
        <v>0</v>
      </c>
      <c r="X2921" s="232">
        <v>0</v>
      </c>
      <c r="Y2921" s="232">
        <v>0</v>
      </c>
      <c r="Z2921" s="233">
        <v>45991</v>
      </c>
      <c r="AA2921" s="234">
        <v>221.4</v>
      </c>
      <c r="AB2921" s="232">
        <v>1266.4100000000001</v>
      </c>
    </row>
    <row r="2922" spans="1:28" x14ac:dyDescent="0.25">
      <c r="A2922" s="16" t="s">
        <v>2000</v>
      </c>
      <c r="B2922" s="16" t="s">
        <v>3250</v>
      </c>
      <c r="C2922" s="16" t="s">
        <v>8604</v>
      </c>
      <c r="D2922" s="16" t="s">
        <v>8605</v>
      </c>
      <c r="F2922" s="16" t="s">
        <v>3640</v>
      </c>
      <c r="G2922" s="16" t="s">
        <v>3641</v>
      </c>
      <c r="H2922" s="236">
        <v>4</v>
      </c>
      <c r="I2922" s="236">
        <v>0</v>
      </c>
      <c r="J2922" s="236">
        <v>0</v>
      </c>
      <c r="K2922" s="236">
        <v>0</v>
      </c>
      <c r="L2922" s="236">
        <v>0</v>
      </c>
      <c r="M2922" s="236">
        <v>0</v>
      </c>
      <c r="N2922" s="236">
        <v>0</v>
      </c>
      <c r="O2922" s="236">
        <v>0</v>
      </c>
      <c r="P2922" s="236">
        <v>0</v>
      </c>
      <c r="Q2922" s="232">
        <v>0.04</v>
      </c>
      <c r="R2922" s="232">
        <v>0</v>
      </c>
      <c r="S2922" s="232">
        <v>0</v>
      </c>
      <c r="T2922" s="232">
        <v>0</v>
      </c>
      <c r="U2922" s="232">
        <v>0</v>
      </c>
      <c r="V2922" s="232">
        <v>0</v>
      </c>
      <c r="W2922" s="232">
        <v>0</v>
      </c>
      <c r="X2922" s="232">
        <v>0</v>
      </c>
      <c r="Y2922" s="232">
        <v>0</v>
      </c>
      <c r="Z2922" s="233">
        <v>45991</v>
      </c>
      <c r="AA2922" s="234">
        <v>4</v>
      </c>
      <c r="AB2922" s="232">
        <v>0.04</v>
      </c>
    </row>
    <row r="2923" spans="1:28" x14ac:dyDescent="0.25">
      <c r="A2923" s="16" t="s">
        <v>2000</v>
      </c>
      <c r="B2923" s="16" t="s">
        <v>3250</v>
      </c>
      <c r="C2923" s="16" t="s">
        <v>8606</v>
      </c>
      <c r="D2923" s="16" t="s">
        <v>8607</v>
      </c>
      <c r="F2923" s="16" t="s">
        <v>3640</v>
      </c>
      <c r="G2923" s="16" t="s">
        <v>3641</v>
      </c>
      <c r="H2923" s="236">
        <v>100</v>
      </c>
      <c r="I2923" s="236">
        <v>0</v>
      </c>
      <c r="J2923" s="236">
        <v>0</v>
      </c>
      <c r="K2923" s="236">
        <v>0</v>
      </c>
      <c r="L2923" s="236">
        <v>0</v>
      </c>
      <c r="M2923" s="236">
        <v>0</v>
      </c>
      <c r="N2923" s="236">
        <v>0</v>
      </c>
      <c r="O2923" s="236">
        <v>0</v>
      </c>
      <c r="P2923" s="236">
        <v>0</v>
      </c>
      <c r="Q2923" s="232">
        <v>1</v>
      </c>
      <c r="R2923" s="232">
        <v>0</v>
      </c>
      <c r="S2923" s="232">
        <v>0</v>
      </c>
      <c r="T2923" s="232">
        <v>0</v>
      </c>
      <c r="U2923" s="232">
        <v>0</v>
      </c>
      <c r="V2923" s="232">
        <v>0</v>
      </c>
      <c r="W2923" s="232">
        <v>0</v>
      </c>
      <c r="X2923" s="232">
        <v>0</v>
      </c>
      <c r="Y2923" s="232">
        <v>0</v>
      </c>
      <c r="Z2923" s="233">
        <v>45991</v>
      </c>
      <c r="AA2923" s="234">
        <v>100</v>
      </c>
      <c r="AB2923" s="232">
        <v>1</v>
      </c>
    </row>
    <row r="2924" spans="1:28" x14ac:dyDescent="0.25">
      <c r="A2924" s="16" t="s">
        <v>2000</v>
      </c>
      <c r="B2924" s="16" t="s">
        <v>3250</v>
      </c>
      <c r="C2924" s="16" t="s">
        <v>8608</v>
      </c>
      <c r="D2924" s="16" t="s">
        <v>8609</v>
      </c>
      <c r="F2924" s="16" t="s">
        <v>3640</v>
      </c>
      <c r="G2924" s="16" t="s">
        <v>3641</v>
      </c>
      <c r="H2924" s="236">
        <v>120</v>
      </c>
      <c r="I2924" s="236">
        <v>0</v>
      </c>
      <c r="J2924" s="236">
        <v>0</v>
      </c>
      <c r="K2924" s="236">
        <v>0</v>
      </c>
      <c r="L2924" s="236">
        <v>0</v>
      </c>
      <c r="M2924" s="236">
        <v>0</v>
      </c>
      <c r="N2924" s="236">
        <v>0</v>
      </c>
      <c r="O2924" s="236">
        <v>0</v>
      </c>
      <c r="P2924" s="236">
        <v>0</v>
      </c>
      <c r="Q2924" s="232">
        <v>1.2</v>
      </c>
      <c r="R2924" s="232">
        <v>0</v>
      </c>
      <c r="S2924" s="232">
        <v>0</v>
      </c>
      <c r="T2924" s="232">
        <v>0</v>
      </c>
      <c r="U2924" s="232">
        <v>0</v>
      </c>
      <c r="V2924" s="232">
        <v>0</v>
      </c>
      <c r="W2924" s="232">
        <v>0</v>
      </c>
      <c r="X2924" s="232">
        <v>0</v>
      </c>
      <c r="Y2924" s="232">
        <v>0</v>
      </c>
      <c r="Z2924" s="233">
        <v>45991</v>
      </c>
      <c r="AA2924" s="234">
        <v>120</v>
      </c>
      <c r="AB2924" s="232">
        <v>1.2</v>
      </c>
    </row>
    <row r="2925" spans="1:28" x14ac:dyDescent="0.25">
      <c r="A2925" s="16" t="s">
        <v>2000</v>
      </c>
      <c r="B2925" s="16" t="s">
        <v>3250</v>
      </c>
      <c r="C2925" s="16" t="s">
        <v>8610</v>
      </c>
      <c r="D2925" s="16" t="s">
        <v>8611</v>
      </c>
      <c r="F2925" s="16" t="s">
        <v>3640</v>
      </c>
      <c r="G2925" s="16" t="s">
        <v>3641</v>
      </c>
      <c r="H2925" s="236">
        <v>20</v>
      </c>
      <c r="I2925" s="236">
        <v>0</v>
      </c>
      <c r="J2925" s="236">
        <v>0</v>
      </c>
      <c r="K2925" s="236">
        <v>0</v>
      </c>
      <c r="L2925" s="236">
        <v>0</v>
      </c>
      <c r="M2925" s="236">
        <v>0</v>
      </c>
      <c r="N2925" s="236">
        <v>0</v>
      </c>
      <c r="O2925" s="236">
        <v>0</v>
      </c>
      <c r="P2925" s="236">
        <v>0</v>
      </c>
      <c r="Q2925" s="232">
        <v>0.2</v>
      </c>
      <c r="R2925" s="232">
        <v>0</v>
      </c>
      <c r="S2925" s="232">
        <v>0</v>
      </c>
      <c r="T2925" s="232">
        <v>0</v>
      </c>
      <c r="U2925" s="232">
        <v>0</v>
      </c>
      <c r="V2925" s="232">
        <v>0</v>
      </c>
      <c r="W2925" s="232">
        <v>0</v>
      </c>
      <c r="X2925" s="232">
        <v>0</v>
      </c>
      <c r="Y2925" s="232">
        <v>0</v>
      </c>
      <c r="Z2925" s="233">
        <v>45991</v>
      </c>
      <c r="AA2925" s="234">
        <v>20</v>
      </c>
      <c r="AB2925" s="232">
        <v>0.2</v>
      </c>
    </row>
    <row r="2926" spans="1:28" x14ac:dyDescent="0.25">
      <c r="A2926" s="16" t="s">
        <v>2000</v>
      </c>
      <c r="B2926" s="16" t="s">
        <v>3250</v>
      </c>
      <c r="C2926" s="16" t="s">
        <v>8612</v>
      </c>
      <c r="D2926" s="16" t="s">
        <v>4057</v>
      </c>
      <c r="F2926" s="16" t="s">
        <v>3640</v>
      </c>
      <c r="G2926" s="16" t="s">
        <v>3641</v>
      </c>
      <c r="H2926" s="231">
        <v>240</v>
      </c>
      <c r="I2926" s="231">
        <v>0</v>
      </c>
      <c r="J2926" s="231">
        <v>0</v>
      </c>
      <c r="K2926" s="231">
        <v>0</v>
      </c>
      <c r="L2926" s="231">
        <v>0</v>
      </c>
      <c r="M2926" s="231">
        <v>0</v>
      </c>
      <c r="N2926" s="231">
        <v>0</v>
      </c>
      <c r="O2926" s="231">
        <v>0</v>
      </c>
      <c r="P2926" s="231">
        <v>0</v>
      </c>
      <c r="Q2926" s="232">
        <v>928.8</v>
      </c>
      <c r="R2926" s="232">
        <v>0</v>
      </c>
      <c r="S2926" s="232">
        <v>0</v>
      </c>
      <c r="T2926" s="232">
        <v>0</v>
      </c>
      <c r="U2926" s="232">
        <v>0</v>
      </c>
      <c r="V2926" s="232">
        <v>0</v>
      </c>
      <c r="W2926" s="232">
        <v>0</v>
      </c>
      <c r="X2926" s="232">
        <v>0</v>
      </c>
      <c r="Y2926" s="232">
        <v>0</v>
      </c>
      <c r="Z2926" s="233">
        <v>45991</v>
      </c>
      <c r="AA2926" s="234">
        <v>240</v>
      </c>
      <c r="AB2926" s="232">
        <v>928.8</v>
      </c>
    </row>
    <row r="2927" spans="1:28" x14ac:dyDescent="0.25">
      <c r="A2927" s="16" t="s">
        <v>2000</v>
      </c>
      <c r="B2927" s="16" t="s">
        <v>3250</v>
      </c>
      <c r="C2927" s="16" t="s">
        <v>8613</v>
      </c>
      <c r="D2927" s="16" t="s">
        <v>8614</v>
      </c>
      <c r="F2927" s="16" t="s">
        <v>3640</v>
      </c>
      <c r="G2927" s="16" t="s">
        <v>3641</v>
      </c>
      <c r="H2927" s="236">
        <v>60</v>
      </c>
      <c r="I2927" s="236">
        <v>0</v>
      </c>
      <c r="J2927" s="236">
        <v>0</v>
      </c>
      <c r="K2927" s="236">
        <v>0</v>
      </c>
      <c r="L2927" s="236">
        <v>0</v>
      </c>
      <c r="M2927" s="236">
        <v>0</v>
      </c>
      <c r="N2927" s="236">
        <v>0</v>
      </c>
      <c r="O2927" s="236">
        <v>0</v>
      </c>
      <c r="P2927" s="236">
        <v>0</v>
      </c>
      <c r="Q2927" s="232">
        <v>0.6</v>
      </c>
      <c r="R2927" s="232">
        <v>0</v>
      </c>
      <c r="S2927" s="232">
        <v>0</v>
      </c>
      <c r="T2927" s="232">
        <v>0</v>
      </c>
      <c r="U2927" s="232">
        <v>0</v>
      </c>
      <c r="V2927" s="232">
        <v>0</v>
      </c>
      <c r="W2927" s="232">
        <v>0</v>
      </c>
      <c r="X2927" s="232">
        <v>0</v>
      </c>
      <c r="Y2927" s="232">
        <v>0</v>
      </c>
      <c r="Z2927" s="233">
        <v>45991</v>
      </c>
      <c r="AA2927" s="234">
        <v>60</v>
      </c>
      <c r="AB2927" s="232">
        <v>0.6</v>
      </c>
    </row>
    <row r="2928" spans="1:28" x14ac:dyDescent="0.25">
      <c r="A2928" s="16" t="s">
        <v>2000</v>
      </c>
      <c r="B2928" s="16" t="s">
        <v>3250</v>
      </c>
      <c r="C2928" s="16" t="s">
        <v>8615</v>
      </c>
      <c r="D2928" s="16" t="s">
        <v>8616</v>
      </c>
      <c r="F2928" s="16" t="s">
        <v>3640</v>
      </c>
      <c r="G2928" s="16" t="s">
        <v>3641</v>
      </c>
      <c r="H2928" s="231">
        <v>100</v>
      </c>
      <c r="I2928" s="231">
        <v>0</v>
      </c>
      <c r="J2928" s="231">
        <v>0</v>
      </c>
      <c r="K2928" s="231">
        <v>0</v>
      </c>
      <c r="L2928" s="231">
        <v>0</v>
      </c>
      <c r="M2928" s="231">
        <v>0</v>
      </c>
      <c r="N2928" s="231">
        <v>0</v>
      </c>
      <c r="O2928" s="231">
        <v>0</v>
      </c>
      <c r="P2928" s="231">
        <v>0</v>
      </c>
      <c r="Q2928" s="232">
        <v>1</v>
      </c>
      <c r="R2928" s="232">
        <v>0</v>
      </c>
      <c r="S2928" s="232">
        <v>0</v>
      </c>
      <c r="T2928" s="232">
        <v>0</v>
      </c>
      <c r="U2928" s="232">
        <v>0</v>
      </c>
      <c r="V2928" s="232">
        <v>0</v>
      </c>
      <c r="W2928" s="232">
        <v>0</v>
      </c>
      <c r="X2928" s="232">
        <v>0</v>
      </c>
      <c r="Y2928" s="232">
        <v>0</v>
      </c>
      <c r="Z2928" s="233">
        <v>45991</v>
      </c>
      <c r="AA2928" s="234">
        <v>100</v>
      </c>
      <c r="AB2928" s="232">
        <v>1</v>
      </c>
    </row>
    <row r="2929" spans="1:28" x14ac:dyDescent="0.25">
      <c r="A2929" s="16" t="s">
        <v>2253</v>
      </c>
      <c r="B2929" s="16" t="s">
        <v>3348</v>
      </c>
      <c r="C2929" s="16" t="s">
        <v>8617</v>
      </c>
      <c r="D2929" s="16" t="s">
        <v>8618</v>
      </c>
      <c r="F2929" s="16" t="s">
        <v>3640</v>
      </c>
      <c r="G2929" s="16" t="s">
        <v>3641</v>
      </c>
      <c r="H2929" s="231">
        <v>180</v>
      </c>
      <c r="I2929" s="231">
        <v>0</v>
      </c>
      <c r="J2929" s="231">
        <v>0</v>
      </c>
      <c r="K2929" s="231">
        <v>0</v>
      </c>
      <c r="L2929" s="231">
        <v>0</v>
      </c>
      <c r="M2929" s="231">
        <v>0</v>
      </c>
      <c r="N2929" s="231">
        <v>0</v>
      </c>
      <c r="O2929" s="231">
        <v>0</v>
      </c>
      <c r="P2929" s="231">
        <v>0</v>
      </c>
      <c r="Q2929" s="232">
        <v>1.8</v>
      </c>
      <c r="R2929" s="232">
        <v>0</v>
      </c>
      <c r="S2929" s="232">
        <v>0</v>
      </c>
      <c r="T2929" s="232">
        <v>0</v>
      </c>
      <c r="U2929" s="232">
        <v>0</v>
      </c>
      <c r="V2929" s="232">
        <v>0</v>
      </c>
      <c r="W2929" s="232">
        <v>0</v>
      </c>
      <c r="X2929" s="232">
        <v>0</v>
      </c>
      <c r="Y2929" s="232">
        <v>0</v>
      </c>
      <c r="Z2929" s="233">
        <v>45991</v>
      </c>
      <c r="AA2929" s="234">
        <v>180</v>
      </c>
      <c r="AB2929" s="232">
        <v>1.8</v>
      </c>
    </row>
    <row r="2930" spans="1:28" x14ac:dyDescent="0.25">
      <c r="A2930" s="16" t="s">
        <v>2253</v>
      </c>
      <c r="B2930" s="16" t="s">
        <v>3348</v>
      </c>
      <c r="C2930" s="16" t="s">
        <v>8619</v>
      </c>
      <c r="D2930" s="16" t="s">
        <v>8620</v>
      </c>
      <c r="F2930" s="16" t="s">
        <v>3640</v>
      </c>
      <c r="G2930" s="16" t="s">
        <v>3641</v>
      </c>
      <c r="H2930" s="231">
        <v>1</v>
      </c>
      <c r="I2930" s="231">
        <v>0</v>
      </c>
      <c r="J2930" s="231">
        <v>0</v>
      </c>
      <c r="K2930" s="231">
        <v>0</v>
      </c>
      <c r="L2930" s="231">
        <v>0</v>
      </c>
      <c r="M2930" s="231">
        <v>0</v>
      </c>
      <c r="N2930" s="231">
        <v>0</v>
      </c>
      <c r="O2930" s="231">
        <v>0</v>
      </c>
      <c r="P2930" s="231">
        <v>0</v>
      </c>
      <c r="Q2930" s="232">
        <v>118.45</v>
      </c>
      <c r="R2930" s="232">
        <v>0</v>
      </c>
      <c r="S2930" s="232">
        <v>0</v>
      </c>
      <c r="T2930" s="232">
        <v>0</v>
      </c>
      <c r="U2930" s="232">
        <v>0</v>
      </c>
      <c r="V2930" s="232">
        <v>0</v>
      </c>
      <c r="W2930" s="232">
        <v>0</v>
      </c>
      <c r="X2930" s="232">
        <v>0</v>
      </c>
      <c r="Y2930" s="232">
        <v>0</v>
      </c>
      <c r="Z2930" s="233">
        <v>45991</v>
      </c>
      <c r="AA2930" s="234">
        <v>1</v>
      </c>
      <c r="AB2930" s="232">
        <v>118.45</v>
      </c>
    </row>
    <row r="2931" spans="1:28" x14ac:dyDescent="0.25">
      <c r="A2931" s="16" t="s">
        <v>2253</v>
      </c>
      <c r="B2931" s="16" t="s">
        <v>3348</v>
      </c>
      <c r="C2931" s="16" t="s">
        <v>8621</v>
      </c>
      <c r="D2931" s="16" t="s">
        <v>8622</v>
      </c>
      <c r="F2931" s="16" t="s">
        <v>3640</v>
      </c>
      <c r="G2931" s="16" t="s">
        <v>3641</v>
      </c>
      <c r="H2931" s="231">
        <v>1</v>
      </c>
      <c r="I2931" s="231">
        <v>0</v>
      </c>
      <c r="J2931" s="231">
        <v>0</v>
      </c>
      <c r="K2931" s="231">
        <v>0</v>
      </c>
      <c r="L2931" s="231">
        <v>0</v>
      </c>
      <c r="M2931" s="231">
        <v>0</v>
      </c>
      <c r="N2931" s="231">
        <v>0</v>
      </c>
      <c r="O2931" s="231">
        <v>0</v>
      </c>
      <c r="P2931" s="231">
        <v>0</v>
      </c>
      <c r="Q2931" s="232">
        <v>75.19</v>
      </c>
      <c r="R2931" s="232">
        <v>0</v>
      </c>
      <c r="S2931" s="232">
        <v>0</v>
      </c>
      <c r="T2931" s="232">
        <v>0</v>
      </c>
      <c r="U2931" s="232">
        <v>0</v>
      </c>
      <c r="V2931" s="232">
        <v>0</v>
      </c>
      <c r="W2931" s="232">
        <v>0</v>
      </c>
      <c r="X2931" s="232">
        <v>0</v>
      </c>
      <c r="Y2931" s="232">
        <v>0</v>
      </c>
      <c r="Z2931" s="233">
        <v>45991</v>
      </c>
      <c r="AA2931" s="234">
        <v>1</v>
      </c>
      <c r="AB2931" s="232">
        <v>75.19</v>
      </c>
    </row>
    <row r="2932" spans="1:28" x14ac:dyDescent="0.25">
      <c r="A2932" s="16" t="s">
        <v>2253</v>
      </c>
      <c r="B2932" s="16" t="s">
        <v>3348</v>
      </c>
      <c r="C2932" s="16" t="s">
        <v>8623</v>
      </c>
      <c r="D2932" s="16" t="s">
        <v>8624</v>
      </c>
      <c r="F2932" s="16" t="s">
        <v>3640</v>
      </c>
      <c r="G2932" s="16" t="s">
        <v>3641</v>
      </c>
      <c r="H2932" s="231">
        <v>3</v>
      </c>
      <c r="I2932" s="231">
        <v>0</v>
      </c>
      <c r="J2932" s="231">
        <v>0</v>
      </c>
      <c r="K2932" s="231">
        <v>0</v>
      </c>
      <c r="L2932" s="231">
        <v>0</v>
      </c>
      <c r="M2932" s="231">
        <v>0</v>
      </c>
      <c r="N2932" s="231">
        <v>0</v>
      </c>
      <c r="O2932" s="231">
        <v>0</v>
      </c>
      <c r="P2932" s="231">
        <v>0</v>
      </c>
      <c r="Q2932" s="232">
        <v>225.57</v>
      </c>
      <c r="R2932" s="232">
        <v>0</v>
      </c>
      <c r="S2932" s="232">
        <v>0</v>
      </c>
      <c r="T2932" s="232">
        <v>0</v>
      </c>
      <c r="U2932" s="232">
        <v>0</v>
      </c>
      <c r="V2932" s="232">
        <v>0</v>
      </c>
      <c r="W2932" s="232">
        <v>0</v>
      </c>
      <c r="X2932" s="232">
        <v>0</v>
      </c>
      <c r="Y2932" s="232">
        <v>0</v>
      </c>
      <c r="Z2932" s="233">
        <v>45991</v>
      </c>
      <c r="AA2932" s="234">
        <v>3</v>
      </c>
      <c r="AB2932" s="232">
        <v>225.57</v>
      </c>
    </row>
    <row r="2933" spans="1:28" x14ac:dyDescent="0.25">
      <c r="A2933" s="16" t="s">
        <v>2253</v>
      </c>
      <c r="B2933" s="16" t="s">
        <v>3348</v>
      </c>
      <c r="C2933" s="16" t="s">
        <v>8625</v>
      </c>
      <c r="D2933" s="16" t="s">
        <v>8626</v>
      </c>
      <c r="F2933" s="16" t="s">
        <v>3640</v>
      </c>
      <c r="G2933" s="16" t="s">
        <v>3641</v>
      </c>
      <c r="H2933" s="231">
        <v>1</v>
      </c>
      <c r="I2933" s="231">
        <v>0</v>
      </c>
      <c r="J2933" s="231">
        <v>0</v>
      </c>
      <c r="K2933" s="231">
        <v>0</v>
      </c>
      <c r="L2933" s="231">
        <v>0</v>
      </c>
      <c r="M2933" s="231">
        <v>0</v>
      </c>
      <c r="N2933" s="231">
        <v>0</v>
      </c>
      <c r="O2933" s="231">
        <v>0</v>
      </c>
      <c r="P2933" s="231">
        <v>0</v>
      </c>
      <c r="Q2933" s="232">
        <v>75.19</v>
      </c>
      <c r="R2933" s="232">
        <v>0</v>
      </c>
      <c r="S2933" s="232">
        <v>0</v>
      </c>
      <c r="T2933" s="232">
        <v>0</v>
      </c>
      <c r="U2933" s="232">
        <v>0</v>
      </c>
      <c r="V2933" s="232">
        <v>0</v>
      </c>
      <c r="W2933" s="232">
        <v>0</v>
      </c>
      <c r="X2933" s="232">
        <v>0</v>
      </c>
      <c r="Y2933" s="232">
        <v>0</v>
      </c>
      <c r="Z2933" s="233">
        <v>45991</v>
      </c>
      <c r="AA2933" s="234">
        <v>1</v>
      </c>
      <c r="AB2933" s="232">
        <v>75.19</v>
      </c>
    </row>
    <row r="2934" spans="1:28" x14ac:dyDescent="0.25">
      <c r="A2934" s="16" t="s">
        <v>2253</v>
      </c>
      <c r="B2934" s="16" t="s">
        <v>3348</v>
      </c>
      <c r="C2934" s="16" t="s">
        <v>8627</v>
      </c>
      <c r="D2934" s="16" t="s">
        <v>8628</v>
      </c>
      <c r="F2934" s="16" t="s">
        <v>3640</v>
      </c>
      <c r="G2934" s="16" t="s">
        <v>3641</v>
      </c>
      <c r="H2934" s="236">
        <v>30</v>
      </c>
      <c r="I2934" s="236">
        <v>0</v>
      </c>
      <c r="J2934" s="236">
        <v>0</v>
      </c>
      <c r="K2934" s="236">
        <v>0</v>
      </c>
      <c r="L2934" s="236">
        <v>0</v>
      </c>
      <c r="M2934" s="236">
        <v>0</v>
      </c>
      <c r="N2934" s="236">
        <v>0</v>
      </c>
      <c r="O2934" s="236">
        <v>0</v>
      </c>
      <c r="P2934" s="236">
        <v>0</v>
      </c>
      <c r="Q2934" s="232">
        <v>363.9</v>
      </c>
      <c r="R2934" s="232">
        <v>0</v>
      </c>
      <c r="S2934" s="232">
        <v>0</v>
      </c>
      <c r="T2934" s="232">
        <v>0</v>
      </c>
      <c r="U2934" s="232">
        <v>0</v>
      </c>
      <c r="V2934" s="232">
        <v>0</v>
      </c>
      <c r="W2934" s="232">
        <v>0</v>
      </c>
      <c r="X2934" s="232">
        <v>0</v>
      </c>
      <c r="Y2934" s="232">
        <v>0</v>
      </c>
      <c r="Z2934" s="233">
        <v>45991</v>
      </c>
      <c r="AA2934" s="234">
        <v>30</v>
      </c>
      <c r="AB2934" s="232">
        <v>363.9</v>
      </c>
    </row>
    <row r="2935" spans="1:28" x14ac:dyDescent="0.25">
      <c r="A2935" s="16" t="s">
        <v>2253</v>
      </c>
      <c r="B2935" s="16" t="s">
        <v>3348</v>
      </c>
      <c r="C2935" s="16" t="s">
        <v>8629</v>
      </c>
      <c r="D2935" s="16" t="s">
        <v>8630</v>
      </c>
      <c r="F2935" s="16" t="s">
        <v>3640</v>
      </c>
      <c r="G2935" s="16" t="s">
        <v>3641</v>
      </c>
      <c r="H2935" s="236">
        <v>8</v>
      </c>
      <c r="I2935" s="236">
        <v>0</v>
      </c>
      <c r="J2935" s="236">
        <v>0</v>
      </c>
      <c r="K2935" s="236">
        <v>0</v>
      </c>
      <c r="L2935" s="236">
        <v>0</v>
      </c>
      <c r="M2935" s="236">
        <v>0</v>
      </c>
      <c r="N2935" s="236">
        <v>0</v>
      </c>
      <c r="O2935" s="236">
        <v>0</v>
      </c>
      <c r="P2935" s="236">
        <v>0</v>
      </c>
      <c r="Q2935" s="232">
        <v>87.04</v>
      </c>
      <c r="R2935" s="232">
        <v>0</v>
      </c>
      <c r="S2935" s="232">
        <v>0</v>
      </c>
      <c r="T2935" s="232">
        <v>0</v>
      </c>
      <c r="U2935" s="232">
        <v>0</v>
      </c>
      <c r="V2935" s="232">
        <v>0</v>
      </c>
      <c r="W2935" s="232">
        <v>0</v>
      </c>
      <c r="X2935" s="232">
        <v>0</v>
      </c>
      <c r="Y2935" s="232">
        <v>0</v>
      </c>
      <c r="Z2935" s="233">
        <v>45991</v>
      </c>
      <c r="AA2935" s="234">
        <v>8</v>
      </c>
      <c r="AB2935" s="232">
        <v>87.04</v>
      </c>
    </row>
    <row r="2936" spans="1:28" x14ac:dyDescent="0.25">
      <c r="A2936" s="16" t="s">
        <v>2253</v>
      </c>
      <c r="B2936" s="16" t="s">
        <v>3348</v>
      </c>
      <c r="C2936" s="16" t="s">
        <v>8631</v>
      </c>
      <c r="D2936" s="16" t="s">
        <v>8632</v>
      </c>
      <c r="F2936" s="16" t="s">
        <v>3640</v>
      </c>
      <c r="G2936" s="16" t="s">
        <v>3641</v>
      </c>
      <c r="H2936" s="236">
        <v>1</v>
      </c>
      <c r="I2936" s="236">
        <v>0</v>
      </c>
      <c r="J2936" s="236">
        <v>0</v>
      </c>
      <c r="K2936" s="236">
        <v>0</v>
      </c>
      <c r="L2936" s="236">
        <v>0</v>
      </c>
      <c r="M2936" s="236">
        <v>0</v>
      </c>
      <c r="N2936" s="236">
        <v>0</v>
      </c>
      <c r="O2936" s="236">
        <v>0</v>
      </c>
      <c r="P2936" s="236">
        <v>0</v>
      </c>
      <c r="Q2936" s="232">
        <v>0.01</v>
      </c>
      <c r="R2936" s="232">
        <v>0</v>
      </c>
      <c r="S2936" s="232">
        <v>0</v>
      </c>
      <c r="T2936" s="232">
        <v>0</v>
      </c>
      <c r="U2936" s="232">
        <v>0</v>
      </c>
      <c r="V2936" s="232">
        <v>0</v>
      </c>
      <c r="W2936" s="232">
        <v>0</v>
      </c>
      <c r="X2936" s="232">
        <v>0</v>
      </c>
      <c r="Y2936" s="232">
        <v>0</v>
      </c>
      <c r="Z2936" s="233">
        <v>45991</v>
      </c>
      <c r="AA2936" s="234">
        <v>1</v>
      </c>
      <c r="AB2936" s="232">
        <v>0.01</v>
      </c>
    </row>
    <row r="2937" spans="1:28" x14ac:dyDescent="0.25">
      <c r="A2937" s="16" t="s">
        <v>2253</v>
      </c>
      <c r="B2937" s="16" t="s">
        <v>3348</v>
      </c>
      <c r="C2937" s="16" t="s">
        <v>8633</v>
      </c>
      <c r="D2937" s="16" t="s">
        <v>8634</v>
      </c>
      <c r="F2937" s="16" t="s">
        <v>3640</v>
      </c>
      <c r="G2937" s="16" t="s">
        <v>3641</v>
      </c>
      <c r="H2937" s="239">
        <v>4</v>
      </c>
      <c r="I2937" s="239">
        <v>0</v>
      </c>
      <c r="J2937" s="239">
        <v>0</v>
      </c>
      <c r="K2937" s="239">
        <v>0</v>
      </c>
      <c r="L2937" s="239">
        <v>0</v>
      </c>
      <c r="M2937" s="239">
        <v>0</v>
      </c>
      <c r="N2937" s="239">
        <v>0</v>
      </c>
      <c r="O2937" s="239">
        <v>0</v>
      </c>
      <c r="P2937" s="239">
        <v>0</v>
      </c>
      <c r="Q2937" s="232">
        <v>252.64</v>
      </c>
      <c r="R2937" s="232">
        <v>0</v>
      </c>
      <c r="S2937" s="232">
        <v>0</v>
      </c>
      <c r="T2937" s="232">
        <v>0</v>
      </c>
      <c r="U2937" s="232">
        <v>0</v>
      </c>
      <c r="V2937" s="232">
        <v>0</v>
      </c>
      <c r="W2937" s="232">
        <v>0</v>
      </c>
      <c r="X2937" s="232">
        <v>0</v>
      </c>
      <c r="Y2937" s="232">
        <v>0</v>
      </c>
      <c r="Z2937" s="233">
        <v>45991</v>
      </c>
      <c r="AA2937" s="234">
        <v>4</v>
      </c>
      <c r="AB2937" s="232">
        <v>252.64</v>
      </c>
    </row>
    <row r="2938" spans="1:28" x14ac:dyDescent="0.25">
      <c r="A2938" s="16" t="s">
        <v>2253</v>
      </c>
      <c r="B2938" s="16" t="s">
        <v>3348</v>
      </c>
      <c r="C2938" s="16" t="s">
        <v>8635</v>
      </c>
      <c r="D2938" s="16" t="s">
        <v>8636</v>
      </c>
      <c r="F2938" s="16" t="s">
        <v>3640</v>
      </c>
      <c r="G2938" s="16" t="s">
        <v>3641</v>
      </c>
      <c r="H2938" s="231">
        <v>1</v>
      </c>
      <c r="I2938" s="231">
        <v>0</v>
      </c>
      <c r="J2938" s="231">
        <v>0</v>
      </c>
      <c r="K2938" s="231">
        <v>0</v>
      </c>
      <c r="L2938" s="231">
        <v>0</v>
      </c>
      <c r="M2938" s="231">
        <v>0</v>
      </c>
      <c r="N2938" s="231">
        <v>0</v>
      </c>
      <c r="O2938" s="231">
        <v>0</v>
      </c>
      <c r="P2938" s="231">
        <v>0</v>
      </c>
      <c r="Q2938" s="232">
        <v>58.06</v>
      </c>
      <c r="R2938" s="232">
        <v>0</v>
      </c>
      <c r="S2938" s="232">
        <v>0</v>
      </c>
      <c r="T2938" s="232">
        <v>0</v>
      </c>
      <c r="U2938" s="232">
        <v>0</v>
      </c>
      <c r="V2938" s="232">
        <v>0</v>
      </c>
      <c r="W2938" s="232">
        <v>0</v>
      </c>
      <c r="X2938" s="232">
        <v>0</v>
      </c>
      <c r="Y2938" s="232">
        <v>0</v>
      </c>
      <c r="Z2938" s="233">
        <v>45991</v>
      </c>
      <c r="AA2938" s="234">
        <v>1</v>
      </c>
      <c r="AB2938" s="232">
        <v>58.06</v>
      </c>
    </row>
    <row r="2939" spans="1:28" x14ac:dyDescent="0.25">
      <c r="A2939" s="16" t="s">
        <v>2253</v>
      </c>
      <c r="B2939" s="16" t="s">
        <v>3348</v>
      </c>
      <c r="C2939" s="16" t="s">
        <v>8637</v>
      </c>
      <c r="D2939" s="16" t="s">
        <v>8638</v>
      </c>
      <c r="F2939" s="16" t="s">
        <v>3640</v>
      </c>
      <c r="G2939" s="16" t="s">
        <v>3641</v>
      </c>
      <c r="H2939" s="231">
        <v>5</v>
      </c>
      <c r="I2939" s="231">
        <v>0</v>
      </c>
      <c r="J2939" s="231">
        <v>0</v>
      </c>
      <c r="K2939" s="231">
        <v>0</v>
      </c>
      <c r="L2939" s="231">
        <v>0</v>
      </c>
      <c r="M2939" s="231">
        <v>0</v>
      </c>
      <c r="N2939" s="231">
        <v>0</v>
      </c>
      <c r="O2939" s="231">
        <v>0</v>
      </c>
      <c r="P2939" s="231">
        <v>0</v>
      </c>
      <c r="Q2939" s="232">
        <v>295.5</v>
      </c>
      <c r="R2939" s="232">
        <v>0</v>
      </c>
      <c r="S2939" s="232">
        <v>0</v>
      </c>
      <c r="T2939" s="232">
        <v>0</v>
      </c>
      <c r="U2939" s="232">
        <v>0</v>
      </c>
      <c r="V2939" s="232">
        <v>0</v>
      </c>
      <c r="W2939" s="232">
        <v>0</v>
      </c>
      <c r="X2939" s="232">
        <v>0</v>
      </c>
      <c r="Y2939" s="232">
        <v>0</v>
      </c>
      <c r="Z2939" s="233">
        <v>45991</v>
      </c>
      <c r="AA2939" s="234">
        <v>5</v>
      </c>
      <c r="AB2939" s="232">
        <v>295.5</v>
      </c>
    </row>
    <row r="2940" spans="1:28" x14ac:dyDescent="0.25">
      <c r="A2940" s="16" t="s">
        <v>2253</v>
      </c>
      <c r="B2940" s="16" t="s">
        <v>3348</v>
      </c>
      <c r="C2940" s="16" t="s">
        <v>8639</v>
      </c>
      <c r="D2940" s="16" t="s">
        <v>8640</v>
      </c>
      <c r="F2940" s="16" t="s">
        <v>3640</v>
      </c>
      <c r="G2940" s="16" t="s">
        <v>3641</v>
      </c>
      <c r="H2940" s="242">
        <v>20</v>
      </c>
      <c r="I2940" s="242">
        <v>0</v>
      </c>
      <c r="J2940" s="242">
        <v>0</v>
      </c>
      <c r="K2940" s="242">
        <v>0</v>
      </c>
      <c r="L2940" s="242">
        <v>0</v>
      </c>
      <c r="M2940" s="242">
        <v>0</v>
      </c>
      <c r="N2940" s="242">
        <v>0</v>
      </c>
      <c r="O2940" s="242">
        <v>0</v>
      </c>
      <c r="P2940" s="242">
        <v>0</v>
      </c>
      <c r="Q2940" s="232">
        <v>0.2</v>
      </c>
      <c r="R2940" s="232">
        <v>0</v>
      </c>
      <c r="S2940" s="232">
        <v>0</v>
      </c>
      <c r="T2940" s="232">
        <v>0</v>
      </c>
      <c r="U2940" s="232">
        <v>0</v>
      </c>
      <c r="V2940" s="232">
        <v>0</v>
      </c>
      <c r="W2940" s="232">
        <v>0</v>
      </c>
      <c r="X2940" s="232">
        <v>0</v>
      </c>
      <c r="Y2940" s="232">
        <v>0</v>
      </c>
      <c r="Z2940" s="233">
        <v>45991</v>
      </c>
      <c r="AA2940" s="234">
        <v>20</v>
      </c>
      <c r="AB2940" s="232">
        <v>0.2</v>
      </c>
    </row>
    <row r="2941" spans="1:28" x14ac:dyDescent="0.25">
      <c r="A2941" s="16" t="s">
        <v>2253</v>
      </c>
      <c r="B2941" s="16" t="s">
        <v>3348</v>
      </c>
      <c r="C2941" s="16" t="s">
        <v>8641</v>
      </c>
      <c r="D2941" s="16" t="s">
        <v>8642</v>
      </c>
      <c r="F2941" s="16" t="s">
        <v>3640</v>
      </c>
      <c r="G2941" s="16" t="s">
        <v>3641</v>
      </c>
      <c r="H2941" s="242">
        <v>62</v>
      </c>
      <c r="I2941" s="242">
        <v>0</v>
      </c>
      <c r="J2941" s="242">
        <v>0</v>
      </c>
      <c r="K2941" s="242">
        <v>0</v>
      </c>
      <c r="L2941" s="242">
        <v>0</v>
      </c>
      <c r="M2941" s="242">
        <v>0</v>
      </c>
      <c r="N2941" s="242">
        <v>0</v>
      </c>
      <c r="O2941" s="242">
        <v>0</v>
      </c>
      <c r="P2941" s="242">
        <v>0</v>
      </c>
      <c r="Q2941" s="232">
        <v>0.62</v>
      </c>
      <c r="R2941" s="232">
        <v>0</v>
      </c>
      <c r="S2941" s="232">
        <v>0</v>
      </c>
      <c r="T2941" s="232">
        <v>0</v>
      </c>
      <c r="U2941" s="232">
        <v>0</v>
      </c>
      <c r="V2941" s="232">
        <v>0</v>
      </c>
      <c r="W2941" s="232">
        <v>0</v>
      </c>
      <c r="X2941" s="232">
        <v>0</v>
      </c>
      <c r="Y2941" s="232">
        <v>0</v>
      </c>
      <c r="Z2941" s="233">
        <v>45991</v>
      </c>
      <c r="AA2941" s="234">
        <v>62</v>
      </c>
      <c r="AB2941" s="232">
        <v>0.62</v>
      </c>
    </row>
    <row r="2942" spans="1:28" x14ac:dyDescent="0.25">
      <c r="A2942" s="16" t="s">
        <v>2253</v>
      </c>
      <c r="B2942" s="16" t="s">
        <v>3348</v>
      </c>
      <c r="C2942" s="16" t="s">
        <v>8643</v>
      </c>
      <c r="D2942" s="16" t="s">
        <v>8644</v>
      </c>
      <c r="F2942" s="16" t="s">
        <v>3640</v>
      </c>
      <c r="G2942" s="16" t="s">
        <v>3641</v>
      </c>
      <c r="H2942" s="231">
        <v>100</v>
      </c>
      <c r="I2942" s="231">
        <v>0</v>
      </c>
      <c r="J2942" s="231">
        <v>0</v>
      </c>
      <c r="K2942" s="231">
        <v>0</v>
      </c>
      <c r="L2942" s="231">
        <v>0</v>
      </c>
      <c r="M2942" s="231">
        <v>0</v>
      </c>
      <c r="N2942" s="231">
        <v>0</v>
      </c>
      <c r="O2942" s="231">
        <v>0</v>
      </c>
      <c r="P2942" s="231">
        <v>0</v>
      </c>
      <c r="Q2942" s="232">
        <v>1</v>
      </c>
      <c r="R2942" s="232">
        <v>0</v>
      </c>
      <c r="S2942" s="232">
        <v>0</v>
      </c>
      <c r="T2942" s="232">
        <v>0</v>
      </c>
      <c r="U2942" s="232">
        <v>0</v>
      </c>
      <c r="V2942" s="232">
        <v>0</v>
      </c>
      <c r="W2942" s="232">
        <v>0</v>
      </c>
      <c r="X2942" s="232">
        <v>0</v>
      </c>
      <c r="Y2942" s="232">
        <v>0</v>
      </c>
      <c r="Z2942" s="233">
        <v>45991</v>
      </c>
      <c r="AA2942" s="234">
        <v>100</v>
      </c>
      <c r="AB2942" s="232">
        <v>1</v>
      </c>
    </row>
    <row r="2943" spans="1:28" x14ac:dyDescent="0.25">
      <c r="A2943" s="16" t="s">
        <v>2253</v>
      </c>
      <c r="B2943" s="16" t="s">
        <v>3348</v>
      </c>
      <c r="C2943" s="16" t="s">
        <v>8645</v>
      </c>
      <c r="D2943" s="16" t="s">
        <v>8646</v>
      </c>
      <c r="F2943" s="16" t="s">
        <v>3640</v>
      </c>
      <c r="G2943" s="16" t="s">
        <v>3641</v>
      </c>
      <c r="H2943" s="231">
        <v>79</v>
      </c>
      <c r="I2943" s="231">
        <v>0</v>
      </c>
      <c r="J2943" s="231">
        <v>0</v>
      </c>
      <c r="K2943" s="231">
        <v>0</v>
      </c>
      <c r="L2943" s="231">
        <v>0</v>
      </c>
      <c r="M2943" s="231">
        <v>0</v>
      </c>
      <c r="N2943" s="231">
        <v>0</v>
      </c>
      <c r="O2943" s="231">
        <v>0</v>
      </c>
      <c r="P2943" s="231">
        <v>0</v>
      </c>
      <c r="Q2943" s="232">
        <v>0.79</v>
      </c>
      <c r="R2943" s="232">
        <v>0</v>
      </c>
      <c r="S2943" s="232">
        <v>0</v>
      </c>
      <c r="T2943" s="232">
        <v>0</v>
      </c>
      <c r="U2943" s="232">
        <v>0</v>
      </c>
      <c r="V2943" s="232">
        <v>0</v>
      </c>
      <c r="W2943" s="232">
        <v>0</v>
      </c>
      <c r="X2943" s="232">
        <v>0</v>
      </c>
      <c r="Y2943" s="232">
        <v>0</v>
      </c>
      <c r="Z2943" s="233">
        <v>45991</v>
      </c>
      <c r="AA2943" s="234">
        <v>79</v>
      </c>
      <c r="AB2943" s="232">
        <v>0.79</v>
      </c>
    </row>
    <row r="2944" spans="1:28" x14ac:dyDescent="0.25">
      <c r="A2944" s="16" t="s">
        <v>2253</v>
      </c>
      <c r="B2944" s="16" t="s">
        <v>3348</v>
      </c>
      <c r="C2944" s="16" t="s">
        <v>8647</v>
      </c>
      <c r="D2944" s="16" t="s">
        <v>8648</v>
      </c>
      <c r="F2944" s="16" t="s">
        <v>3640</v>
      </c>
      <c r="G2944" s="16" t="s">
        <v>3641</v>
      </c>
      <c r="H2944" s="231">
        <v>210</v>
      </c>
      <c r="I2944" s="231">
        <v>0</v>
      </c>
      <c r="J2944" s="231">
        <v>0</v>
      </c>
      <c r="K2944" s="231">
        <v>0</v>
      </c>
      <c r="L2944" s="231">
        <v>0</v>
      </c>
      <c r="M2944" s="231">
        <v>0</v>
      </c>
      <c r="N2944" s="231">
        <v>0</v>
      </c>
      <c r="O2944" s="231">
        <v>0</v>
      </c>
      <c r="P2944" s="231">
        <v>0</v>
      </c>
      <c r="Q2944" s="232">
        <v>2.1</v>
      </c>
      <c r="R2944" s="232">
        <v>0</v>
      </c>
      <c r="S2944" s="232">
        <v>0</v>
      </c>
      <c r="T2944" s="232">
        <v>0</v>
      </c>
      <c r="U2944" s="232">
        <v>0</v>
      </c>
      <c r="V2944" s="232">
        <v>0</v>
      </c>
      <c r="W2944" s="232">
        <v>0</v>
      </c>
      <c r="X2944" s="232">
        <v>0</v>
      </c>
      <c r="Y2944" s="232">
        <v>0</v>
      </c>
      <c r="Z2944" s="233">
        <v>45991</v>
      </c>
      <c r="AA2944" s="234">
        <v>210</v>
      </c>
      <c r="AB2944" s="232">
        <v>2.1</v>
      </c>
    </row>
    <row r="2945" spans="1:28" x14ac:dyDescent="0.25">
      <c r="A2945" s="16" t="s">
        <v>2253</v>
      </c>
      <c r="B2945" s="16" t="s">
        <v>3348</v>
      </c>
      <c r="C2945" s="16" t="s">
        <v>8649</v>
      </c>
      <c r="D2945" s="16" t="s">
        <v>8650</v>
      </c>
      <c r="F2945" s="16" t="s">
        <v>3640</v>
      </c>
      <c r="G2945" s="16" t="s">
        <v>3641</v>
      </c>
      <c r="H2945" s="231">
        <v>150</v>
      </c>
      <c r="I2945" s="231">
        <v>0</v>
      </c>
      <c r="J2945" s="231">
        <v>0</v>
      </c>
      <c r="K2945" s="231">
        <v>0</v>
      </c>
      <c r="L2945" s="231">
        <v>0</v>
      </c>
      <c r="M2945" s="231">
        <v>0</v>
      </c>
      <c r="N2945" s="231">
        <v>0</v>
      </c>
      <c r="O2945" s="231">
        <v>0</v>
      </c>
      <c r="P2945" s="231">
        <v>0</v>
      </c>
      <c r="Q2945" s="232">
        <v>1.5</v>
      </c>
      <c r="R2945" s="232">
        <v>0</v>
      </c>
      <c r="S2945" s="232">
        <v>0</v>
      </c>
      <c r="T2945" s="232">
        <v>0</v>
      </c>
      <c r="U2945" s="232">
        <v>0</v>
      </c>
      <c r="V2945" s="232">
        <v>0</v>
      </c>
      <c r="W2945" s="232">
        <v>0</v>
      </c>
      <c r="X2945" s="232">
        <v>0</v>
      </c>
      <c r="Y2945" s="232">
        <v>0</v>
      </c>
      <c r="Z2945" s="233">
        <v>45991</v>
      </c>
      <c r="AA2945" s="234">
        <v>150</v>
      </c>
      <c r="AB2945" s="232">
        <v>1.5</v>
      </c>
    </row>
    <row r="2946" spans="1:28" x14ac:dyDescent="0.25">
      <c r="A2946" s="16" t="s">
        <v>2253</v>
      </c>
      <c r="B2946" s="16" t="s">
        <v>3348</v>
      </c>
      <c r="C2946" s="16" t="s">
        <v>8651</v>
      </c>
      <c r="D2946" s="16" t="s">
        <v>8652</v>
      </c>
      <c r="F2946" s="16" t="s">
        <v>3640</v>
      </c>
      <c r="G2946" s="16" t="s">
        <v>3641</v>
      </c>
      <c r="H2946" s="231">
        <v>110</v>
      </c>
      <c r="I2946" s="231">
        <v>0</v>
      </c>
      <c r="J2946" s="231">
        <v>0</v>
      </c>
      <c r="K2946" s="231">
        <v>0</v>
      </c>
      <c r="L2946" s="231">
        <v>0</v>
      </c>
      <c r="M2946" s="231">
        <v>0</v>
      </c>
      <c r="N2946" s="231">
        <v>0</v>
      </c>
      <c r="O2946" s="231">
        <v>0</v>
      </c>
      <c r="P2946" s="231">
        <v>0</v>
      </c>
      <c r="Q2946" s="232">
        <v>1.1000000000000001</v>
      </c>
      <c r="R2946" s="232">
        <v>0</v>
      </c>
      <c r="S2946" s="232">
        <v>0</v>
      </c>
      <c r="T2946" s="232">
        <v>0</v>
      </c>
      <c r="U2946" s="232">
        <v>0</v>
      </c>
      <c r="V2946" s="232">
        <v>0</v>
      </c>
      <c r="W2946" s="232">
        <v>0</v>
      </c>
      <c r="X2946" s="232">
        <v>0</v>
      </c>
      <c r="Y2946" s="232">
        <v>0</v>
      </c>
      <c r="Z2946" s="233">
        <v>45991</v>
      </c>
      <c r="AA2946" s="234">
        <v>110</v>
      </c>
      <c r="AB2946" s="232">
        <v>1.1000000000000001</v>
      </c>
    </row>
    <row r="2947" spans="1:28" x14ac:dyDescent="0.25">
      <c r="A2947" s="16" t="s">
        <v>2253</v>
      </c>
      <c r="B2947" s="16" t="s">
        <v>3348</v>
      </c>
      <c r="C2947" s="16" t="s">
        <v>8653</v>
      </c>
      <c r="D2947" s="16" t="s">
        <v>8654</v>
      </c>
      <c r="F2947" s="16" t="s">
        <v>3640</v>
      </c>
      <c r="G2947" s="16" t="s">
        <v>3641</v>
      </c>
      <c r="H2947" s="231">
        <v>10</v>
      </c>
      <c r="I2947" s="231">
        <v>0</v>
      </c>
      <c r="J2947" s="231">
        <v>0</v>
      </c>
      <c r="K2947" s="231">
        <v>0</v>
      </c>
      <c r="L2947" s="231">
        <v>0</v>
      </c>
      <c r="M2947" s="231">
        <v>0</v>
      </c>
      <c r="N2947" s="231">
        <v>0</v>
      </c>
      <c r="O2947" s="231">
        <v>0</v>
      </c>
      <c r="P2947" s="231">
        <v>0</v>
      </c>
      <c r="Q2947" s="232">
        <v>0.1</v>
      </c>
      <c r="R2947" s="232">
        <v>0</v>
      </c>
      <c r="S2947" s="232">
        <v>0</v>
      </c>
      <c r="T2947" s="232">
        <v>0</v>
      </c>
      <c r="U2947" s="232">
        <v>0</v>
      </c>
      <c r="V2947" s="232">
        <v>0</v>
      </c>
      <c r="W2947" s="232">
        <v>0</v>
      </c>
      <c r="X2947" s="232">
        <v>0</v>
      </c>
      <c r="Y2947" s="232">
        <v>0</v>
      </c>
      <c r="Z2947" s="233">
        <v>45991</v>
      </c>
      <c r="AA2947" s="234">
        <v>10</v>
      </c>
      <c r="AB2947" s="232">
        <v>0.1</v>
      </c>
    </row>
    <row r="2948" spans="1:28" x14ac:dyDescent="0.25">
      <c r="A2948" s="16" t="s">
        <v>2253</v>
      </c>
      <c r="B2948" s="16" t="s">
        <v>3348</v>
      </c>
      <c r="C2948" s="16" t="s">
        <v>8655</v>
      </c>
      <c r="D2948" s="16" t="s">
        <v>8656</v>
      </c>
      <c r="F2948" s="16" t="s">
        <v>3640</v>
      </c>
      <c r="G2948" s="16" t="s">
        <v>3641</v>
      </c>
      <c r="H2948" s="231">
        <v>5</v>
      </c>
      <c r="I2948" s="231">
        <v>0</v>
      </c>
      <c r="J2948" s="231">
        <v>0</v>
      </c>
      <c r="K2948" s="231">
        <v>0</v>
      </c>
      <c r="L2948" s="231">
        <v>0</v>
      </c>
      <c r="M2948" s="231">
        <v>0</v>
      </c>
      <c r="N2948" s="231">
        <v>0</v>
      </c>
      <c r="O2948" s="231">
        <v>0</v>
      </c>
      <c r="P2948" s="231">
        <v>0</v>
      </c>
      <c r="Q2948" s="232">
        <v>0.05</v>
      </c>
      <c r="R2948" s="232">
        <v>0</v>
      </c>
      <c r="S2948" s="232">
        <v>0</v>
      </c>
      <c r="T2948" s="232">
        <v>0</v>
      </c>
      <c r="U2948" s="232">
        <v>0</v>
      </c>
      <c r="V2948" s="232">
        <v>0</v>
      </c>
      <c r="W2948" s="232">
        <v>0</v>
      </c>
      <c r="X2948" s="232">
        <v>0</v>
      </c>
      <c r="Y2948" s="232">
        <v>0</v>
      </c>
      <c r="Z2948" s="233">
        <v>45991</v>
      </c>
      <c r="AA2948" s="234">
        <v>5</v>
      </c>
      <c r="AB2948" s="232">
        <v>0.05</v>
      </c>
    </row>
    <row r="2949" spans="1:28" x14ac:dyDescent="0.25">
      <c r="A2949" s="16" t="s">
        <v>2253</v>
      </c>
      <c r="B2949" s="16" t="s">
        <v>3348</v>
      </c>
      <c r="C2949" s="16" t="s">
        <v>8657</v>
      </c>
      <c r="D2949" s="16" t="s">
        <v>8658</v>
      </c>
      <c r="F2949" s="16" t="s">
        <v>3640</v>
      </c>
      <c r="G2949" s="16" t="s">
        <v>3641</v>
      </c>
      <c r="H2949" s="231">
        <v>40</v>
      </c>
      <c r="I2949" s="231">
        <v>0</v>
      </c>
      <c r="J2949" s="231">
        <v>0</v>
      </c>
      <c r="K2949" s="231">
        <v>0</v>
      </c>
      <c r="L2949" s="231">
        <v>0</v>
      </c>
      <c r="M2949" s="231">
        <v>0</v>
      </c>
      <c r="N2949" s="231">
        <v>0</v>
      </c>
      <c r="O2949" s="231">
        <v>0</v>
      </c>
      <c r="P2949" s="231">
        <v>0</v>
      </c>
      <c r="Q2949" s="232">
        <v>0.4</v>
      </c>
      <c r="R2949" s="232">
        <v>0</v>
      </c>
      <c r="S2949" s="232">
        <v>0</v>
      </c>
      <c r="T2949" s="232">
        <v>0</v>
      </c>
      <c r="U2949" s="232">
        <v>0</v>
      </c>
      <c r="V2949" s="232">
        <v>0</v>
      </c>
      <c r="W2949" s="232">
        <v>0</v>
      </c>
      <c r="X2949" s="232">
        <v>0</v>
      </c>
      <c r="Y2949" s="232">
        <v>0</v>
      </c>
      <c r="Z2949" s="233">
        <v>45991</v>
      </c>
      <c r="AA2949" s="234">
        <v>40</v>
      </c>
      <c r="AB2949" s="232">
        <v>0.4</v>
      </c>
    </row>
    <row r="2950" spans="1:28" x14ac:dyDescent="0.25">
      <c r="A2950" s="16" t="s">
        <v>2253</v>
      </c>
      <c r="B2950" s="16" t="s">
        <v>3348</v>
      </c>
      <c r="C2950" s="16" t="s">
        <v>8659</v>
      </c>
      <c r="D2950" s="16" t="s">
        <v>8660</v>
      </c>
      <c r="F2950" s="16" t="s">
        <v>3640</v>
      </c>
      <c r="G2950" s="16" t="s">
        <v>3641</v>
      </c>
      <c r="H2950" s="242">
        <v>10</v>
      </c>
      <c r="I2950" s="242">
        <v>0</v>
      </c>
      <c r="J2950" s="242">
        <v>0</v>
      </c>
      <c r="K2950" s="242">
        <v>0</v>
      </c>
      <c r="L2950" s="242">
        <v>0</v>
      </c>
      <c r="M2950" s="242">
        <v>0</v>
      </c>
      <c r="N2950" s="242">
        <v>0</v>
      </c>
      <c r="O2950" s="242">
        <v>0</v>
      </c>
      <c r="P2950" s="242">
        <v>0</v>
      </c>
      <c r="Q2950" s="232">
        <v>0.1</v>
      </c>
      <c r="R2950" s="232">
        <v>0</v>
      </c>
      <c r="S2950" s="232">
        <v>0</v>
      </c>
      <c r="T2950" s="232">
        <v>0</v>
      </c>
      <c r="U2950" s="232">
        <v>0</v>
      </c>
      <c r="V2950" s="232">
        <v>0</v>
      </c>
      <c r="W2950" s="232">
        <v>0</v>
      </c>
      <c r="X2950" s="232">
        <v>0</v>
      </c>
      <c r="Y2950" s="232">
        <v>0</v>
      </c>
      <c r="Z2950" s="233">
        <v>45991</v>
      </c>
      <c r="AA2950" s="234">
        <v>10</v>
      </c>
      <c r="AB2950" s="232">
        <v>0.1</v>
      </c>
    </row>
    <row r="2951" spans="1:28" x14ac:dyDescent="0.25">
      <c r="A2951" s="16" t="s">
        <v>2253</v>
      </c>
      <c r="B2951" s="16" t="s">
        <v>3348</v>
      </c>
      <c r="C2951" s="16" t="s">
        <v>8661</v>
      </c>
      <c r="D2951" s="16" t="s">
        <v>8662</v>
      </c>
      <c r="F2951" s="16" t="s">
        <v>3640</v>
      </c>
      <c r="G2951" s="16" t="s">
        <v>3641</v>
      </c>
      <c r="H2951" s="242">
        <v>50</v>
      </c>
      <c r="I2951" s="242">
        <v>0</v>
      </c>
      <c r="J2951" s="242">
        <v>0</v>
      </c>
      <c r="K2951" s="242">
        <v>0</v>
      </c>
      <c r="L2951" s="242">
        <v>0</v>
      </c>
      <c r="M2951" s="242">
        <v>0</v>
      </c>
      <c r="N2951" s="242">
        <v>0</v>
      </c>
      <c r="O2951" s="242">
        <v>0</v>
      </c>
      <c r="P2951" s="242">
        <v>0</v>
      </c>
      <c r="Q2951" s="232">
        <v>0.5</v>
      </c>
      <c r="R2951" s="232">
        <v>0</v>
      </c>
      <c r="S2951" s="232">
        <v>0</v>
      </c>
      <c r="T2951" s="232">
        <v>0</v>
      </c>
      <c r="U2951" s="232">
        <v>0</v>
      </c>
      <c r="V2951" s="232">
        <v>0</v>
      </c>
      <c r="W2951" s="232">
        <v>0</v>
      </c>
      <c r="X2951" s="232">
        <v>0</v>
      </c>
      <c r="Y2951" s="232">
        <v>0</v>
      </c>
      <c r="Z2951" s="233">
        <v>45991</v>
      </c>
      <c r="AA2951" s="234">
        <v>50</v>
      </c>
      <c r="AB2951" s="232">
        <v>0.5</v>
      </c>
    </row>
    <row r="2952" spans="1:28" x14ac:dyDescent="0.25">
      <c r="A2952" s="16" t="s">
        <v>2253</v>
      </c>
      <c r="B2952" s="16" t="s">
        <v>3348</v>
      </c>
      <c r="C2952" s="16" t="s">
        <v>8663</v>
      </c>
      <c r="D2952" s="16" t="s">
        <v>8664</v>
      </c>
      <c r="F2952" s="16" t="s">
        <v>3640</v>
      </c>
      <c r="G2952" s="16" t="s">
        <v>3641</v>
      </c>
      <c r="H2952" s="242">
        <v>10</v>
      </c>
      <c r="I2952" s="242">
        <v>0</v>
      </c>
      <c r="J2952" s="242">
        <v>0</v>
      </c>
      <c r="K2952" s="242">
        <v>0</v>
      </c>
      <c r="L2952" s="242">
        <v>0</v>
      </c>
      <c r="M2952" s="242">
        <v>0</v>
      </c>
      <c r="N2952" s="242">
        <v>0</v>
      </c>
      <c r="O2952" s="242">
        <v>0</v>
      </c>
      <c r="P2952" s="242">
        <v>0</v>
      </c>
      <c r="Q2952" s="232">
        <v>0.1</v>
      </c>
      <c r="R2952" s="232">
        <v>0</v>
      </c>
      <c r="S2952" s="232">
        <v>0</v>
      </c>
      <c r="T2952" s="232">
        <v>0</v>
      </c>
      <c r="U2952" s="232">
        <v>0</v>
      </c>
      <c r="V2952" s="232">
        <v>0</v>
      </c>
      <c r="W2952" s="232">
        <v>0</v>
      </c>
      <c r="X2952" s="232">
        <v>0</v>
      </c>
      <c r="Y2952" s="232">
        <v>0</v>
      </c>
      <c r="Z2952" s="233">
        <v>45991</v>
      </c>
      <c r="AA2952" s="234">
        <v>10</v>
      </c>
      <c r="AB2952" s="232">
        <v>0.1</v>
      </c>
    </row>
    <row r="2953" spans="1:28" x14ac:dyDescent="0.25">
      <c r="A2953" s="16" t="s">
        <v>2253</v>
      </c>
      <c r="B2953" s="16" t="s">
        <v>3348</v>
      </c>
      <c r="C2953" s="16" t="s">
        <v>8665</v>
      </c>
      <c r="D2953" s="16" t="s">
        <v>8666</v>
      </c>
      <c r="F2953" s="16" t="s">
        <v>3640</v>
      </c>
      <c r="G2953" s="16" t="s">
        <v>3641</v>
      </c>
      <c r="H2953" s="242">
        <v>5</v>
      </c>
      <c r="I2953" s="242">
        <v>0</v>
      </c>
      <c r="J2953" s="242">
        <v>0</v>
      </c>
      <c r="K2953" s="242">
        <v>0</v>
      </c>
      <c r="L2953" s="242">
        <v>0</v>
      </c>
      <c r="M2953" s="242">
        <v>0</v>
      </c>
      <c r="N2953" s="242">
        <v>0</v>
      </c>
      <c r="O2953" s="242">
        <v>0</v>
      </c>
      <c r="P2953" s="242">
        <v>0</v>
      </c>
      <c r="Q2953" s="232">
        <v>20.149999999999999</v>
      </c>
      <c r="R2953" s="232">
        <v>0</v>
      </c>
      <c r="S2953" s="232">
        <v>0</v>
      </c>
      <c r="T2953" s="232">
        <v>0</v>
      </c>
      <c r="U2953" s="232">
        <v>0</v>
      </c>
      <c r="V2953" s="232">
        <v>0</v>
      </c>
      <c r="W2953" s="232">
        <v>0</v>
      </c>
      <c r="X2953" s="232">
        <v>0</v>
      </c>
      <c r="Y2953" s="232">
        <v>0</v>
      </c>
      <c r="Z2953" s="233">
        <v>45991</v>
      </c>
      <c r="AA2953" s="234">
        <v>5</v>
      </c>
      <c r="AB2953" s="232">
        <v>20.149999999999999</v>
      </c>
    </row>
    <row r="2954" spans="1:28" x14ac:dyDescent="0.25">
      <c r="A2954" s="16" t="s">
        <v>2253</v>
      </c>
      <c r="B2954" s="16" t="s">
        <v>3348</v>
      </c>
      <c r="C2954" s="16" t="s">
        <v>8667</v>
      </c>
      <c r="D2954" s="16" t="s">
        <v>8668</v>
      </c>
      <c r="F2954" s="16" t="s">
        <v>3640</v>
      </c>
      <c r="G2954" s="16" t="s">
        <v>3641</v>
      </c>
      <c r="H2954" s="231">
        <v>29</v>
      </c>
      <c r="I2954" s="231">
        <v>0</v>
      </c>
      <c r="J2954" s="231">
        <v>0</v>
      </c>
      <c r="K2954" s="231">
        <v>0</v>
      </c>
      <c r="L2954" s="231">
        <v>0</v>
      </c>
      <c r="M2954" s="231">
        <v>0</v>
      </c>
      <c r="N2954" s="231">
        <v>0</v>
      </c>
      <c r="O2954" s="231">
        <v>0</v>
      </c>
      <c r="P2954" s="231">
        <v>0</v>
      </c>
      <c r="Q2954" s="232">
        <v>0.28999999999999998</v>
      </c>
      <c r="R2954" s="232">
        <v>0</v>
      </c>
      <c r="S2954" s="232">
        <v>0</v>
      </c>
      <c r="T2954" s="232">
        <v>0</v>
      </c>
      <c r="U2954" s="232">
        <v>0</v>
      </c>
      <c r="V2954" s="232">
        <v>0</v>
      </c>
      <c r="W2954" s="232">
        <v>0</v>
      </c>
      <c r="X2954" s="232">
        <v>0</v>
      </c>
      <c r="Y2954" s="232">
        <v>0</v>
      </c>
      <c r="Z2954" s="233">
        <v>45991</v>
      </c>
      <c r="AA2954" s="234">
        <v>29</v>
      </c>
      <c r="AB2954" s="232">
        <v>0.28999999999999998</v>
      </c>
    </row>
    <row r="2955" spans="1:28" x14ac:dyDescent="0.25">
      <c r="A2955" s="16" t="s">
        <v>2253</v>
      </c>
      <c r="B2955" s="16" t="s">
        <v>3348</v>
      </c>
      <c r="C2955" s="16" t="s">
        <v>8669</v>
      </c>
      <c r="D2955" s="16" t="s">
        <v>8670</v>
      </c>
      <c r="F2955" s="16" t="s">
        <v>3640</v>
      </c>
      <c r="G2955" s="16" t="s">
        <v>3641</v>
      </c>
      <c r="H2955" s="242">
        <v>140</v>
      </c>
      <c r="I2955" s="242">
        <v>0</v>
      </c>
      <c r="J2955" s="242">
        <v>0</v>
      </c>
      <c r="K2955" s="242">
        <v>0</v>
      </c>
      <c r="L2955" s="242">
        <v>0</v>
      </c>
      <c r="M2955" s="242">
        <v>0</v>
      </c>
      <c r="N2955" s="242">
        <v>0</v>
      </c>
      <c r="O2955" s="242">
        <v>0</v>
      </c>
      <c r="P2955" s="242">
        <v>0</v>
      </c>
      <c r="Q2955" s="232">
        <v>518</v>
      </c>
      <c r="R2955" s="232">
        <v>0</v>
      </c>
      <c r="S2955" s="232">
        <v>0</v>
      </c>
      <c r="T2955" s="232">
        <v>0</v>
      </c>
      <c r="U2955" s="232">
        <v>0</v>
      </c>
      <c r="V2955" s="232">
        <v>0</v>
      </c>
      <c r="W2955" s="232">
        <v>0</v>
      </c>
      <c r="X2955" s="232">
        <v>0</v>
      </c>
      <c r="Y2955" s="232">
        <v>0</v>
      </c>
      <c r="Z2955" s="233">
        <v>45991</v>
      </c>
      <c r="AA2955" s="234">
        <v>140</v>
      </c>
      <c r="AB2955" s="232">
        <v>518</v>
      </c>
    </row>
    <row r="2956" spans="1:28" x14ac:dyDescent="0.25">
      <c r="A2956" s="16" t="s">
        <v>2253</v>
      </c>
      <c r="B2956" s="16" t="s">
        <v>3348</v>
      </c>
      <c r="C2956" s="16" t="s">
        <v>8671</v>
      </c>
      <c r="D2956" s="16" t="s">
        <v>8672</v>
      </c>
      <c r="F2956" s="16" t="s">
        <v>3640</v>
      </c>
      <c r="G2956" s="16" t="s">
        <v>3641</v>
      </c>
      <c r="H2956" s="242">
        <v>170</v>
      </c>
      <c r="I2956" s="242">
        <v>0</v>
      </c>
      <c r="J2956" s="242">
        <v>0</v>
      </c>
      <c r="K2956" s="242">
        <v>0</v>
      </c>
      <c r="L2956" s="242">
        <v>0</v>
      </c>
      <c r="M2956" s="242">
        <v>0</v>
      </c>
      <c r="N2956" s="242">
        <v>0</v>
      </c>
      <c r="O2956" s="242">
        <v>0</v>
      </c>
      <c r="P2956" s="242">
        <v>0</v>
      </c>
      <c r="Q2956" s="232">
        <v>576.29999999999995</v>
      </c>
      <c r="R2956" s="232">
        <v>0</v>
      </c>
      <c r="S2956" s="232">
        <v>0</v>
      </c>
      <c r="T2956" s="232">
        <v>0</v>
      </c>
      <c r="U2956" s="232">
        <v>0</v>
      </c>
      <c r="V2956" s="232">
        <v>0</v>
      </c>
      <c r="W2956" s="232">
        <v>0</v>
      </c>
      <c r="X2956" s="232">
        <v>0</v>
      </c>
      <c r="Y2956" s="232">
        <v>0</v>
      </c>
      <c r="Z2956" s="233">
        <v>45991</v>
      </c>
      <c r="AA2956" s="234">
        <v>170</v>
      </c>
      <c r="AB2956" s="232">
        <v>576.29999999999995</v>
      </c>
    </row>
    <row r="2957" spans="1:28" x14ac:dyDescent="0.25">
      <c r="A2957" s="16" t="s">
        <v>2253</v>
      </c>
      <c r="B2957" s="16" t="s">
        <v>3348</v>
      </c>
      <c r="C2957" s="16" t="s">
        <v>8673</v>
      </c>
      <c r="D2957" s="16" t="s">
        <v>8674</v>
      </c>
      <c r="F2957" s="16" t="s">
        <v>3640</v>
      </c>
      <c r="G2957" s="16" t="s">
        <v>3641</v>
      </c>
      <c r="H2957" s="242">
        <v>46</v>
      </c>
      <c r="I2957" s="242">
        <v>0</v>
      </c>
      <c r="J2957" s="242">
        <v>0</v>
      </c>
      <c r="K2957" s="242">
        <v>0</v>
      </c>
      <c r="L2957" s="242">
        <v>0</v>
      </c>
      <c r="M2957" s="242">
        <v>0</v>
      </c>
      <c r="N2957" s="242">
        <v>0</v>
      </c>
      <c r="O2957" s="242">
        <v>0</v>
      </c>
      <c r="P2957" s="242">
        <v>0</v>
      </c>
      <c r="Q2957" s="232">
        <v>0.46</v>
      </c>
      <c r="R2957" s="232">
        <v>0</v>
      </c>
      <c r="S2957" s="232">
        <v>0</v>
      </c>
      <c r="T2957" s="232">
        <v>0</v>
      </c>
      <c r="U2957" s="232">
        <v>0</v>
      </c>
      <c r="V2957" s="232">
        <v>0</v>
      </c>
      <c r="W2957" s="232">
        <v>0</v>
      </c>
      <c r="X2957" s="232">
        <v>0</v>
      </c>
      <c r="Y2957" s="232">
        <v>0</v>
      </c>
      <c r="Z2957" s="233">
        <v>45991</v>
      </c>
      <c r="AA2957" s="234">
        <v>46</v>
      </c>
      <c r="AB2957" s="232">
        <v>0.46</v>
      </c>
    </row>
    <row r="2958" spans="1:28" x14ac:dyDescent="0.25">
      <c r="A2958" s="16" t="s">
        <v>2253</v>
      </c>
      <c r="B2958" s="16" t="s">
        <v>3348</v>
      </c>
      <c r="C2958" s="16" t="s">
        <v>8675</v>
      </c>
      <c r="D2958" s="16" t="s">
        <v>8676</v>
      </c>
      <c r="F2958" s="16" t="s">
        <v>3640</v>
      </c>
      <c r="G2958" s="16" t="s">
        <v>3641</v>
      </c>
      <c r="H2958" s="242">
        <v>320</v>
      </c>
      <c r="I2958" s="242">
        <v>0</v>
      </c>
      <c r="J2958" s="242">
        <v>0</v>
      </c>
      <c r="K2958" s="242">
        <v>0</v>
      </c>
      <c r="L2958" s="242">
        <v>0</v>
      </c>
      <c r="M2958" s="242">
        <v>0</v>
      </c>
      <c r="N2958" s="242">
        <v>0</v>
      </c>
      <c r="O2958" s="242">
        <v>0</v>
      </c>
      <c r="P2958" s="242">
        <v>0</v>
      </c>
      <c r="Q2958" s="232">
        <v>12697.6</v>
      </c>
      <c r="R2958" s="232">
        <v>0</v>
      </c>
      <c r="S2958" s="232">
        <v>0</v>
      </c>
      <c r="T2958" s="232">
        <v>0</v>
      </c>
      <c r="U2958" s="232">
        <v>0</v>
      </c>
      <c r="V2958" s="232">
        <v>0</v>
      </c>
      <c r="W2958" s="232">
        <v>0</v>
      </c>
      <c r="X2958" s="232">
        <v>0</v>
      </c>
      <c r="Y2958" s="232">
        <v>0</v>
      </c>
      <c r="Z2958" s="233">
        <v>45991</v>
      </c>
      <c r="AA2958" s="234">
        <v>320</v>
      </c>
      <c r="AB2958" s="232">
        <v>12697.6</v>
      </c>
    </row>
    <row r="2959" spans="1:28" x14ac:dyDescent="0.25">
      <c r="A2959" s="16" t="s">
        <v>2253</v>
      </c>
      <c r="B2959" s="16" t="s">
        <v>3348</v>
      </c>
      <c r="C2959" s="16" t="s">
        <v>8677</v>
      </c>
      <c r="D2959" s="16" t="s">
        <v>8678</v>
      </c>
      <c r="F2959" s="16" t="s">
        <v>3640</v>
      </c>
      <c r="G2959" s="16" t="s">
        <v>3641</v>
      </c>
      <c r="H2959" s="231">
        <v>14</v>
      </c>
      <c r="I2959" s="231">
        <v>0</v>
      </c>
      <c r="J2959" s="231">
        <v>0</v>
      </c>
      <c r="K2959" s="231">
        <v>0</v>
      </c>
      <c r="L2959" s="231">
        <v>0</v>
      </c>
      <c r="M2959" s="231">
        <v>0</v>
      </c>
      <c r="N2959" s="231">
        <v>0</v>
      </c>
      <c r="O2959" s="231">
        <v>0</v>
      </c>
      <c r="P2959" s="231">
        <v>0</v>
      </c>
      <c r="Q2959" s="232">
        <v>97.72</v>
      </c>
      <c r="R2959" s="232">
        <v>0</v>
      </c>
      <c r="S2959" s="232">
        <v>0</v>
      </c>
      <c r="T2959" s="232">
        <v>0</v>
      </c>
      <c r="U2959" s="232">
        <v>0</v>
      </c>
      <c r="V2959" s="232">
        <v>0</v>
      </c>
      <c r="W2959" s="232">
        <v>0</v>
      </c>
      <c r="X2959" s="232">
        <v>0</v>
      </c>
      <c r="Y2959" s="232">
        <v>0</v>
      </c>
      <c r="Z2959" s="233">
        <v>45991</v>
      </c>
      <c r="AA2959" s="234">
        <v>14</v>
      </c>
      <c r="AB2959" s="232">
        <v>97.72</v>
      </c>
    </row>
    <row r="2960" spans="1:28" x14ac:dyDescent="0.25">
      <c r="A2960" s="16" t="s">
        <v>2253</v>
      </c>
      <c r="B2960" s="16" t="s">
        <v>3348</v>
      </c>
      <c r="C2960" s="16" t="s">
        <v>8679</v>
      </c>
      <c r="D2960" s="16" t="s">
        <v>8680</v>
      </c>
      <c r="F2960" s="16" t="s">
        <v>3640</v>
      </c>
      <c r="G2960" s="16" t="s">
        <v>3641</v>
      </c>
      <c r="H2960" s="243">
        <v>23</v>
      </c>
      <c r="I2960" s="243">
        <v>0</v>
      </c>
      <c r="J2960" s="243">
        <v>0</v>
      </c>
      <c r="K2960" s="243">
        <v>0</v>
      </c>
      <c r="L2960" s="243">
        <v>0</v>
      </c>
      <c r="M2960" s="243">
        <v>0</v>
      </c>
      <c r="N2960" s="243">
        <v>0</v>
      </c>
      <c r="O2960" s="243">
        <v>0</v>
      </c>
      <c r="P2960" s="243">
        <v>0</v>
      </c>
      <c r="Q2960" s="232">
        <v>193.31</v>
      </c>
      <c r="R2960" s="232">
        <v>0</v>
      </c>
      <c r="S2960" s="232">
        <v>0</v>
      </c>
      <c r="T2960" s="232">
        <v>0</v>
      </c>
      <c r="U2960" s="232">
        <v>0</v>
      </c>
      <c r="V2960" s="232">
        <v>0</v>
      </c>
      <c r="W2960" s="232">
        <v>0</v>
      </c>
      <c r="X2960" s="232">
        <v>0</v>
      </c>
      <c r="Y2960" s="232">
        <v>0</v>
      </c>
      <c r="Z2960" s="233">
        <v>45991</v>
      </c>
      <c r="AA2960" s="234">
        <v>23</v>
      </c>
      <c r="AB2960" s="232">
        <v>193.31</v>
      </c>
    </row>
    <row r="2961" spans="1:28" x14ac:dyDescent="0.25">
      <c r="A2961" s="16" t="s">
        <v>2253</v>
      </c>
      <c r="B2961" s="16" t="s">
        <v>3348</v>
      </c>
      <c r="C2961" s="16" t="s">
        <v>8681</v>
      </c>
      <c r="D2961" s="16" t="s">
        <v>8682</v>
      </c>
      <c r="F2961" s="16" t="s">
        <v>3640</v>
      </c>
      <c r="G2961" s="16" t="s">
        <v>3641</v>
      </c>
      <c r="H2961" s="231">
        <v>12</v>
      </c>
      <c r="I2961" s="231">
        <v>0</v>
      </c>
      <c r="J2961" s="231">
        <v>0</v>
      </c>
      <c r="K2961" s="231">
        <v>0</v>
      </c>
      <c r="L2961" s="231">
        <v>0</v>
      </c>
      <c r="M2961" s="231">
        <v>0</v>
      </c>
      <c r="N2961" s="231">
        <v>0</v>
      </c>
      <c r="O2961" s="231">
        <v>0</v>
      </c>
      <c r="P2961" s="231">
        <v>0</v>
      </c>
      <c r="Q2961" s="232">
        <v>17.88</v>
      </c>
      <c r="R2961" s="232">
        <v>0</v>
      </c>
      <c r="S2961" s="232">
        <v>0</v>
      </c>
      <c r="T2961" s="232">
        <v>0</v>
      </c>
      <c r="U2961" s="232">
        <v>0</v>
      </c>
      <c r="V2961" s="232">
        <v>0</v>
      </c>
      <c r="W2961" s="232">
        <v>0</v>
      </c>
      <c r="X2961" s="232">
        <v>0</v>
      </c>
      <c r="Y2961" s="232">
        <v>0</v>
      </c>
      <c r="Z2961" s="233">
        <v>45991</v>
      </c>
      <c r="AA2961" s="234">
        <v>12</v>
      </c>
      <c r="AB2961" s="232">
        <v>17.88</v>
      </c>
    </row>
    <row r="2962" spans="1:28" x14ac:dyDescent="0.25">
      <c r="A2962" s="16" t="s">
        <v>2253</v>
      </c>
      <c r="B2962" s="16" t="s">
        <v>3348</v>
      </c>
      <c r="C2962" s="16" t="s">
        <v>8683</v>
      </c>
      <c r="D2962" s="16" t="s">
        <v>8684</v>
      </c>
      <c r="F2962" s="16" t="s">
        <v>3640</v>
      </c>
      <c r="G2962" s="16" t="s">
        <v>3641</v>
      </c>
      <c r="H2962" s="231">
        <v>12</v>
      </c>
      <c r="I2962" s="231">
        <v>0</v>
      </c>
      <c r="J2962" s="231">
        <v>0</v>
      </c>
      <c r="K2962" s="231">
        <v>0</v>
      </c>
      <c r="L2962" s="231">
        <v>0</v>
      </c>
      <c r="M2962" s="231">
        <v>0</v>
      </c>
      <c r="N2962" s="231">
        <v>0</v>
      </c>
      <c r="O2962" s="231">
        <v>0</v>
      </c>
      <c r="P2962" s="231">
        <v>0</v>
      </c>
      <c r="Q2962" s="232">
        <v>0.12</v>
      </c>
      <c r="R2962" s="232">
        <v>0</v>
      </c>
      <c r="S2962" s="232">
        <v>0</v>
      </c>
      <c r="T2962" s="232">
        <v>0</v>
      </c>
      <c r="U2962" s="232">
        <v>0</v>
      </c>
      <c r="V2962" s="232">
        <v>0</v>
      </c>
      <c r="W2962" s="232">
        <v>0</v>
      </c>
      <c r="X2962" s="232">
        <v>0</v>
      </c>
      <c r="Y2962" s="232">
        <v>0</v>
      </c>
      <c r="Z2962" s="233">
        <v>45991</v>
      </c>
      <c r="AA2962" s="234">
        <v>12</v>
      </c>
      <c r="AB2962" s="232">
        <v>0.12</v>
      </c>
    </row>
    <row r="2963" spans="1:28" x14ac:dyDescent="0.25">
      <c r="A2963" s="16" t="s">
        <v>2253</v>
      </c>
      <c r="B2963" s="16" t="s">
        <v>3348</v>
      </c>
      <c r="C2963" s="16" t="s">
        <v>8685</v>
      </c>
      <c r="D2963" s="16" t="s">
        <v>8686</v>
      </c>
      <c r="F2963" s="16" t="s">
        <v>3640</v>
      </c>
      <c r="G2963" s="16" t="s">
        <v>3641</v>
      </c>
      <c r="H2963" s="231">
        <v>2</v>
      </c>
      <c r="I2963" s="231">
        <v>0</v>
      </c>
      <c r="J2963" s="231">
        <v>0</v>
      </c>
      <c r="K2963" s="231">
        <v>0</v>
      </c>
      <c r="L2963" s="231">
        <v>0</v>
      </c>
      <c r="M2963" s="231">
        <v>0</v>
      </c>
      <c r="N2963" s="231">
        <v>0</v>
      </c>
      <c r="O2963" s="231">
        <v>0</v>
      </c>
      <c r="P2963" s="231">
        <v>0</v>
      </c>
      <c r="Q2963" s="232">
        <v>396</v>
      </c>
      <c r="R2963" s="232">
        <v>0</v>
      </c>
      <c r="S2963" s="232">
        <v>0</v>
      </c>
      <c r="T2963" s="232">
        <v>0</v>
      </c>
      <c r="U2963" s="232">
        <v>0</v>
      </c>
      <c r="V2963" s="232">
        <v>0</v>
      </c>
      <c r="W2963" s="232">
        <v>0</v>
      </c>
      <c r="X2963" s="232">
        <v>0</v>
      </c>
      <c r="Y2963" s="232">
        <v>0</v>
      </c>
      <c r="Z2963" s="233">
        <v>45991</v>
      </c>
      <c r="AA2963" s="234">
        <v>2</v>
      </c>
      <c r="AB2963" s="232">
        <v>396</v>
      </c>
    </row>
    <row r="2964" spans="1:28" x14ac:dyDescent="0.25">
      <c r="A2964" s="16" t="s">
        <v>2253</v>
      </c>
      <c r="B2964" s="16" t="s">
        <v>3348</v>
      </c>
      <c r="C2964" s="16" t="s">
        <v>8687</v>
      </c>
      <c r="D2964" s="16" t="s">
        <v>8688</v>
      </c>
      <c r="F2964" s="16" t="s">
        <v>3640</v>
      </c>
      <c r="G2964" s="16" t="s">
        <v>3641</v>
      </c>
      <c r="H2964" s="231">
        <v>10</v>
      </c>
      <c r="I2964" s="231">
        <v>0</v>
      </c>
      <c r="J2964" s="231">
        <v>0</v>
      </c>
      <c r="K2964" s="231">
        <v>0</v>
      </c>
      <c r="L2964" s="231">
        <v>0</v>
      </c>
      <c r="M2964" s="231">
        <v>0</v>
      </c>
      <c r="N2964" s="231">
        <v>0</v>
      </c>
      <c r="O2964" s="231">
        <v>0</v>
      </c>
      <c r="P2964" s="231">
        <v>0</v>
      </c>
      <c r="Q2964" s="232">
        <v>0.1</v>
      </c>
      <c r="R2964" s="232">
        <v>0</v>
      </c>
      <c r="S2964" s="232">
        <v>0</v>
      </c>
      <c r="T2964" s="232">
        <v>0</v>
      </c>
      <c r="U2964" s="232">
        <v>0</v>
      </c>
      <c r="V2964" s="232">
        <v>0</v>
      </c>
      <c r="W2964" s="232">
        <v>0</v>
      </c>
      <c r="X2964" s="232">
        <v>0</v>
      </c>
      <c r="Y2964" s="232">
        <v>0</v>
      </c>
      <c r="Z2964" s="233">
        <v>45991</v>
      </c>
      <c r="AA2964" s="234">
        <v>10</v>
      </c>
      <c r="AB2964" s="232">
        <v>0.1</v>
      </c>
    </row>
    <row r="2965" spans="1:28" x14ac:dyDescent="0.25">
      <c r="A2965" s="16" t="s">
        <v>2253</v>
      </c>
      <c r="B2965" s="16" t="s">
        <v>3348</v>
      </c>
      <c r="C2965" s="16" t="s">
        <v>8689</v>
      </c>
      <c r="D2965" s="16" t="s">
        <v>8690</v>
      </c>
      <c r="F2965" s="16" t="s">
        <v>3640</v>
      </c>
      <c r="G2965" s="16" t="s">
        <v>3641</v>
      </c>
      <c r="H2965" s="231">
        <v>10</v>
      </c>
      <c r="I2965" s="231">
        <v>0</v>
      </c>
      <c r="J2965" s="231">
        <v>0</v>
      </c>
      <c r="K2965" s="231">
        <v>0</v>
      </c>
      <c r="L2965" s="231">
        <v>0</v>
      </c>
      <c r="M2965" s="231">
        <v>0</v>
      </c>
      <c r="N2965" s="231">
        <v>0</v>
      </c>
      <c r="O2965" s="231">
        <v>0</v>
      </c>
      <c r="P2965" s="231">
        <v>0</v>
      </c>
      <c r="Q2965" s="232">
        <v>0.1</v>
      </c>
      <c r="R2965" s="232">
        <v>0</v>
      </c>
      <c r="S2965" s="232">
        <v>0</v>
      </c>
      <c r="T2965" s="232">
        <v>0</v>
      </c>
      <c r="U2965" s="232">
        <v>0</v>
      </c>
      <c r="V2965" s="232">
        <v>0</v>
      </c>
      <c r="W2965" s="232">
        <v>0</v>
      </c>
      <c r="X2965" s="232">
        <v>0</v>
      </c>
      <c r="Y2965" s="232">
        <v>0</v>
      </c>
      <c r="Z2965" s="233">
        <v>45991</v>
      </c>
      <c r="AA2965" s="234">
        <v>10</v>
      </c>
      <c r="AB2965" s="232">
        <v>0.1</v>
      </c>
    </row>
    <row r="2966" spans="1:28" x14ac:dyDescent="0.25">
      <c r="A2966" s="16" t="s">
        <v>2253</v>
      </c>
      <c r="B2966" s="16" t="s">
        <v>3348</v>
      </c>
      <c r="C2966" s="16" t="s">
        <v>8691</v>
      </c>
      <c r="D2966" s="16" t="s">
        <v>8692</v>
      </c>
      <c r="F2966" s="16" t="s">
        <v>3640</v>
      </c>
      <c r="G2966" s="16" t="s">
        <v>3641</v>
      </c>
      <c r="H2966" s="237">
        <v>10</v>
      </c>
      <c r="I2966" s="237">
        <v>0</v>
      </c>
      <c r="J2966" s="237">
        <v>0</v>
      </c>
      <c r="K2966" s="237">
        <v>0</v>
      </c>
      <c r="L2966" s="237">
        <v>0</v>
      </c>
      <c r="M2966" s="237">
        <v>0</v>
      </c>
      <c r="N2966" s="237">
        <v>0</v>
      </c>
      <c r="O2966" s="237">
        <v>0</v>
      </c>
      <c r="P2966" s="237">
        <v>0</v>
      </c>
      <c r="Q2966" s="232">
        <v>0.1</v>
      </c>
      <c r="R2966" s="232">
        <v>0</v>
      </c>
      <c r="S2966" s="232">
        <v>0</v>
      </c>
      <c r="T2966" s="232">
        <v>0</v>
      </c>
      <c r="U2966" s="232">
        <v>0</v>
      </c>
      <c r="V2966" s="232">
        <v>0</v>
      </c>
      <c r="W2966" s="232">
        <v>0</v>
      </c>
      <c r="X2966" s="232">
        <v>0</v>
      </c>
      <c r="Y2966" s="232">
        <v>0</v>
      </c>
      <c r="Z2966" s="233">
        <v>45991</v>
      </c>
      <c r="AA2966" s="234">
        <v>10</v>
      </c>
      <c r="AB2966" s="232">
        <v>0.1</v>
      </c>
    </row>
    <row r="2967" spans="1:28" x14ac:dyDescent="0.25">
      <c r="A2967" s="16" t="s">
        <v>2253</v>
      </c>
      <c r="B2967" s="16" t="s">
        <v>3348</v>
      </c>
      <c r="C2967" s="16" t="s">
        <v>8693</v>
      </c>
      <c r="D2967" s="16" t="s">
        <v>8694</v>
      </c>
      <c r="F2967" s="16" t="s">
        <v>3640</v>
      </c>
      <c r="G2967" s="16" t="s">
        <v>3641</v>
      </c>
      <c r="H2967" s="237">
        <v>20</v>
      </c>
      <c r="I2967" s="237">
        <v>0</v>
      </c>
      <c r="J2967" s="237">
        <v>0</v>
      </c>
      <c r="K2967" s="237">
        <v>0</v>
      </c>
      <c r="L2967" s="237">
        <v>0</v>
      </c>
      <c r="M2967" s="237">
        <v>0</v>
      </c>
      <c r="N2967" s="237">
        <v>0</v>
      </c>
      <c r="O2967" s="237">
        <v>0</v>
      </c>
      <c r="P2967" s="237">
        <v>0</v>
      </c>
      <c r="Q2967" s="232">
        <v>0.2</v>
      </c>
      <c r="R2967" s="232">
        <v>0</v>
      </c>
      <c r="S2967" s="232">
        <v>0</v>
      </c>
      <c r="T2967" s="232">
        <v>0</v>
      </c>
      <c r="U2967" s="232">
        <v>0</v>
      </c>
      <c r="V2967" s="232">
        <v>0</v>
      </c>
      <c r="W2967" s="232">
        <v>0</v>
      </c>
      <c r="X2967" s="232">
        <v>0</v>
      </c>
      <c r="Y2967" s="232">
        <v>0</v>
      </c>
      <c r="Z2967" s="233">
        <v>45991</v>
      </c>
      <c r="AA2967" s="234">
        <v>20</v>
      </c>
      <c r="AB2967" s="232">
        <v>0.2</v>
      </c>
    </row>
    <row r="2968" spans="1:28" x14ac:dyDescent="0.25">
      <c r="A2968" s="16" t="s">
        <v>2253</v>
      </c>
      <c r="B2968" s="16" t="s">
        <v>3348</v>
      </c>
      <c r="C2968" s="16" t="s">
        <v>8695</v>
      </c>
      <c r="D2968" s="16" t="s">
        <v>8696</v>
      </c>
      <c r="F2968" s="16" t="s">
        <v>3640</v>
      </c>
      <c r="G2968" s="16" t="s">
        <v>3641</v>
      </c>
      <c r="H2968" s="237">
        <v>9</v>
      </c>
      <c r="I2968" s="237">
        <v>0</v>
      </c>
      <c r="J2968" s="237">
        <v>0</v>
      </c>
      <c r="K2968" s="237">
        <v>0</v>
      </c>
      <c r="L2968" s="237">
        <v>0</v>
      </c>
      <c r="M2968" s="237">
        <v>0</v>
      </c>
      <c r="N2968" s="237">
        <v>0</v>
      </c>
      <c r="O2968" s="237">
        <v>0</v>
      </c>
      <c r="P2968" s="237">
        <v>0</v>
      </c>
      <c r="Q2968" s="232">
        <v>76.86</v>
      </c>
      <c r="R2968" s="232">
        <v>0</v>
      </c>
      <c r="S2968" s="232">
        <v>0</v>
      </c>
      <c r="T2968" s="232">
        <v>0</v>
      </c>
      <c r="U2968" s="232">
        <v>0</v>
      </c>
      <c r="V2968" s="232">
        <v>0</v>
      </c>
      <c r="W2968" s="232">
        <v>0</v>
      </c>
      <c r="X2968" s="232">
        <v>0</v>
      </c>
      <c r="Y2968" s="232">
        <v>0</v>
      </c>
      <c r="Z2968" s="233">
        <v>45991</v>
      </c>
      <c r="AA2968" s="234">
        <v>9</v>
      </c>
      <c r="AB2968" s="232">
        <v>76.86</v>
      </c>
    </row>
    <row r="2969" spans="1:28" x14ac:dyDescent="0.25">
      <c r="A2969" s="16" t="s">
        <v>2253</v>
      </c>
      <c r="B2969" s="16" t="s">
        <v>3348</v>
      </c>
      <c r="C2969" s="16" t="s">
        <v>8697</v>
      </c>
      <c r="D2969" s="16" t="s">
        <v>8698</v>
      </c>
      <c r="F2969" s="16" t="s">
        <v>3640</v>
      </c>
      <c r="G2969" s="16" t="s">
        <v>3641</v>
      </c>
      <c r="H2969" s="237">
        <v>2</v>
      </c>
      <c r="I2969" s="237">
        <v>0</v>
      </c>
      <c r="J2969" s="237">
        <v>0</v>
      </c>
      <c r="K2969" s="237">
        <v>0</v>
      </c>
      <c r="L2969" s="237">
        <v>0</v>
      </c>
      <c r="M2969" s="237">
        <v>0</v>
      </c>
      <c r="N2969" s="237">
        <v>0</v>
      </c>
      <c r="O2969" s="237">
        <v>0</v>
      </c>
      <c r="P2969" s="237">
        <v>0</v>
      </c>
      <c r="Q2969" s="232">
        <v>51.48</v>
      </c>
      <c r="R2969" s="232">
        <v>0</v>
      </c>
      <c r="S2969" s="232">
        <v>0</v>
      </c>
      <c r="T2969" s="232">
        <v>0</v>
      </c>
      <c r="U2969" s="232">
        <v>0</v>
      </c>
      <c r="V2969" s="232">
        <v>0</v>
      </c>
      <c r="W2969" s="232">
        <v>0</v>
      </c>
      <c r="X2969" s="232">
        <v>0</v>
      </c>
      <c r="Y2969" s="232">
        <v>0</v>
      </c>
      <c r="Z2969" s="233">
        <v>45991</v>
      </c>
      <c r="AA2969" s="234">
        <v>2</v>
      </c>
      <c r="AB2969" s="232">
        <v>51.48</v>
      </c>
    </row>
    <row r="2970" spans="1:28" x14ac:dyDescent="0.25">
      <c r="A2970" s="16" t="s">
        <v>2253</v>
      </c>
      <c r="B2970" s="16" t="s">
        <v>3348</v>
      </c>
      <c r="C2970" s="16" t="s">
        <v>8699</v>
      </c>
      <c r="D2970" s="16" t="s">
        <v>8700</v>
      </c>
      <c r="F2970" s="16" t="s">
        <v>3640</v>
      </c>
      <c r="G2970" s="16" t="s">
        <v>3641</v>
      </c>
      <c r="H2970" s="238">
        <v>15</v>
      </c>
      <c r="I2970" s="238">
        <v>0</v>
      </c>
      <c r="J2970" s="238">
        <v>0</v>
      </c>
      <c r="K2970" s="238">
        <v>0</v>
      </c>
      <c r="L2970" s="238">
        <v>0</v>
      </c>
      <c r="M2970" s="238">
        <v>0</v>
      </c>
      <c r="N2970" s="238">
        <v>0</v>
      </c>
      <c r="O2970" s="238">
        <v>0</v>
      </c>
      <c r="P2970" s="238">
        <v>0</v>
      </c>
      <c r="Q2970" s="232">
        <v>106.35</v>
      </c>
      <c r="R2970" s="232">
        <v>0</v>
      </c>
      <c r="S2970" s="232">
        <v>0</v>
      </c>
      <c r="T2970" s="232">
        <v>0</v>
      </c>
      <c r="U2970" s="232">
        <v>0</v>
      </c>
      <c r="V2970" s="232">
        <v>0</v>
      </c>
      <c r="W2970" s="232">
        <v>0</v>
      </c>
      <c r="X2970" s="232">
        <v>0</v>
      </c>
      <c r="Y2970" s="232">
        <v>0</v>
      </c>
      <c r="Z2970" s="233">
        <v>45991</v>
      </c>
      <c r="AA2970" s="234">
        <v>15</v>
      </c>
      <c r="AB2970" s="232">
        <v>106.35</v>
      </c>
    </row>
    <row r="2971" spans="1:28" x14ac:dyDescent="0.25">
      <c r="A2971" s="16" t="s">
        <v>2253</v>
      </c>
      <c r="B2971" s="16" t="s">
        <v>3348</v>
      </c>
      <c r="C2971" s="16" t="s">
        <v>8701</v>
      </c>
      <c r="D2971" s="16" t="s">
        <v>8702</v>
      </c>
      <c r="F2971" s="16" t="s">
        <v>3640</v>
      </c>
      <c r="G2971" s="16" t="s">
        <v>3641</v>
      </c>
      <c r="H2971" s="238">
        <v>5</v>
      </c>
      <c r="I2971" s="238">
        <v>0</v>
      </c>
      <c r="J2971" s="238">
        <v>0</v>
      </c>
      <c r="K2971" s="238">
        <v>0</v>
      </c>
      <c r="L2971" s="238">
        <v>0</v>
      </c>
      <c r="M2971" s="238">
        <v>0</v>
      </c>
      <c r="N2971" s="238">
        <v>0</v>
      </c>
      <c r="O2971" s="238">
        <v>0</v>
      </c>
      <c r="P2971" s="238">
        <v>0</v>
      </c>
      <c r="Q2971" s="232">
        <v>330</v>
      </c>
      <c r="R2971" s="232">
        <v>0</v>
      </c>
      <c r="S2971" s="232">
        <v>0</v>
      </c>
      <c r="T2971" s="232">
        <v>0</v>
      </c>
      <c r="U2971" s="232">
        <v>0</v>
      </c>
      <c r="V2971" s="232">
        <v>0</v>
      </c>
      <c r="W2971" s="232">
        <v>0</v>
      </c>
      <c r="X2971" s="232">
        <v>0</v>
      </c>
      <c r="Y2971" s="232">
        <v>0</v>
      </c>
      <c r="Z2971" s="233">
        <v>45991</v>
      </c>
      <c r="AA2971" s="234">
        <v>5</v>
      </c>
      <c r="AB2971" s="232">
        <v>330</v>
      </c>
    </row>
    <row r="2972" spans="1:28" x14ac:dyDescent="0.25">
      <c r="A2972" s="16" t="s">
        <v>2253</v>
      </c>
      <c r="B2972" s="16" t="s">
        <v>3348</v>
      </c>
      <c r="C2972" s="16" t="s">
        <v>8703</v>
      </c>
      <c r="D2972" s="16" t="s">
        <v>8704</v>
      </c>
      <c r="F2972" s="16" t="s">
        <v>3640</v>
      </c>
      <c r="G2972" s="16" t="s">
        <v>3641</v>
      </c>
      <c r="H2972" s="238">
        <v>9</v>
      </c>
      <c r="I2972" s="238">
        <v>0</v>
      </c>
      <c r="J2972" s="238">
        <v>0</v>
      </c>
      <c r="K2972" s="238">
        <v>0</v>
      </c>
      <c r="L2972" s="238">
        <v>0</v>
      </c>
      <c r="M2972" s="238">
        <v>0</v>
      </c>
      <c r="N2972" s="238">
        <v>0</v>
      </c>
      <c r="O2972" s="238">
        <v>0</v>
      </c>
      <c r="P2972" s="238">
        <v>0</v>
      </c>
      <c r="Q2972" s="232">
        <v>576.54</v>
      </c>
      <c r="R2972" s="232">
        <v>0</v>
      </c>
      <c r="S2972" s="232">
        <v>0</v>
      </c>
      <c r="T2972" s="232">
        <v>0</v>
      </c>
      <c r="U2972" s="232">
        <v>0</v>
      </c>
      <c r="V2972" s="232">
        <v>0</v>
      </c>
      <c r="W2972" s="232">
        <v>0</v>
      </c>
      <c r="X2972" s="232">
        <v>0</v>
      </c>
      <c r="Y2972" s="232">
        <v>0</v>
      </c>
      <c r="Z2972" s="233">
        <v>45991</v>
      </c>
      <c r="AA2972" s="234">
        <v>9</v>
      </c>
      <c r="AB2972" s="232">
        <v>576.54</v>
      </c>
    </row>
    <row r="2973" spans="1:28" x14ac:dyDescent="0.25">
      <c r="A2973" s="16" t="s">
        <v>2253</v>
      </c>
      <c r="B2973" s="16" t="s">
        <v>3348</v>
      </c>
      <c r="C2973" s="16" t="s">
        <v>8705</v>
      </c>
      <c r="D2973" s="16" t="s">
        <v>8706</v>
      </c>
      <c r="F2973" s="16" t="s">
        <v>3640</v>
      </c>
      <c r="G2973" s="16" t="s">
        <v>3641</v>
      </c>
      <c r="H2973" s="240">
        <v>7</v>
      </c>
      <c r="I2973" s="240">
        <v>0</v>
      </c>
      <c r="J2973" s="240">
        <v>0</v>
      </c>
      <c r="K2973" s="240">
        <v>0</v>
      </c>
      <c r="L2973" s="240">
        <v>0</v>
      </c>
      <c r="M2973" s="240">
        <v>0</v>
      </c>
      <c r="N2973" s="240">
        <v>0</v>
      </c>
      <c r="O2973" s="240">
        <v>0</v>
      </c>
      <c r="P2973" s="240">
        <v>0</v>
      </c>
      <c r="Q2973" s="232">
        <v>447.3</v>
      </c>
      <c r="R2973" s="232">
        <v>0</v>
      </c>
      <c r="S2973" s="232">
        <v>0</v>
      </c>
      <c r="T2973" s="232">
        <v>0</v>
      </c>
      <c r="U2973" s="232">
        <v>0</v>
      </c>
      <c r="V2973" s="232">
        <v>0</v>
      </c>
      <c r="W2973" s="232">
        <v>0</v>
      </c>
      <c r="X2973" s="232">
        <v>0</v>
      </c>
      <c r="Y2973" s="232">
        <v>0</v>
      </c>
      <c r="Z2973" s="233">
        <v>45991</v>
      </c>
      <c r="AA2973" s="234">
        <v>7</v>
      </c>
      <c r="AB2973" s="232">
        <v>447.3</v>
      </c>
    </row>
    <row r="2974" spans="1:28" x14ac:dyDescent="0.25">
      <c r="A2974" s="16" t="s">
        <v>2253</v>
      </c>
      <c r="B2974" s="16" t="s">
        <v>3348</v>
      </c>
      <c r="C2974" s="16" t="s">
        <v>8707</v>
      </c>
      <c r="D2974" s="16" t="s">
        <v>8708</v>
      </c>
      <c r="F2974" s="16" t="s">
        <v>3640</v>
      </c>
      <c r="G2974" s="16" t="s">
        <v>3641</v>
      </c>
      <c r="H2974" s="240">
        <v>2</v>
      </c>
      <c r="I2974" s="240">
        <v>0</v>
      </c>
      <c r="J2974" s="240">
        <v>0</v>
      </c>
      <c r="K2974" s="240">
        <v>0</v>
      </c>
      <c r="L2974" s="240">
        <v>0</v>
      </c>
      <c r="M2974" s="240">
        <v>0</v>
      </c>
      <c r="N2974" s="240">
        <v>0</v>
      </c>
      <c r="O2974" s="240">
        <v>0</v>
      </c>
      <c r="P2974" s="240">
        <v>0</v>
      </c>
      <c r="Q2974" s="232">
        <v>134.66</v>
      </c>
      <c r="R2974" s="232">
        <v>0</v>
      </c>
      <c r="S2974" s="232">
        <v>0</v>
      </c>
      <c r="T2974" s="232">
        <v>0</v>
      </c>
      <c r="U2974" s="232">
        <v>0</v>
      </c>
      <c r="V2974" s="232">
        <v>0</v>
      </c>
      <c r="W2974" s="232">
        <v>0</v>
      </c>
      <c r="X2974" s="232">
        <v>0</v>
      </c>
      <c r="Y2974" s="232">
        <v>0</v>
      </c>
      <c r="Z2974" s="233">
        <v>45991</v>
      </c>
      <c r="AA2974" s="234">
        <v>2</v>
      </c>
      <c r="AB2974" s="232">
        <v>134.66</v>
      </c>
    </row>
    <row r="2975" spans="1:28" x14ac:dyDescent="0.25">
      <c r="A2975" s="16" t="s">
        <v>2253</v>
      </c>
      <c r="B2975" s="16" t="s">
        <v>3348</v>
      </c>
      <c r="C2975" s="16" t="s">
        <v>8709</v>
      </c>
      <c r="D2975" s="16" t="s">
        <v>8710</v>
      </c>
      <c r="F2975" s="16" t="s">
        <v>3640</v>
      </c>
      <c r="G2975" s="16" t="s">
        <v>3641</v>
      </c>
      <c r="H2975" s="237">
        <v>1</v>
      </c>
      <c r="I2975" s="237">
        <v>0</v>
      </c>
      <c r="J2975" s="237">
        <v>0</v>
      </c>
      <c r="K2975" s="237">
        <v>0</v>
      </c>
      <c r="L2975" s="237">
        <v>0</v>
      </c>
      <c r="M2975" s="237">
        <v>0</v>
      </c>
      <c r="N2975" s="237">
        <v>0</v>
      </c>
      <c r="O2975" s="237">
        <v>0</v>
      </c>
      <c r="P2975" s="237">
        <v>0</v>
      </c>
      <c r="Q2975" s="232">
        <v>0.01</v>
      </c>
      <c r="R2975" s="232">
        <v>0</v>
      </c>
      <c r="S2975" s="232">
        <v>0</v>
      </c>
      <c r="T2975" s="232">
        <v>0</v>
      </c>
      <c r="U2975" s="232">
        <v>0</v>
      </c>
      <c r="V2975" s="232">
        <v>0</v>
      </c>
      <c r="W2975" s="232">
        <v>0</v>
      </c>
      <c r="X2975" s="232">
        <v>0</v>
      </c>
      <c r="Y2975" s="232">
        <v>0</v>
      </c>
      <c r="Z2975" s="233">
        <v>45991</v>
      </c>
      <c r="AA2975" s="234">
        <v>1</v>
      </c>
      <c r="AB2975" s="232">
        <v>0.01</v>
      </c>
    </row>
    <row r="2976" spans="1:28" x14ac:dyDescent="0.25">
      <c r="A2976" s="16" t="s">
        <v>2253</v>
      </c>
      <c r="B2976" s="16" t="s">
        <v>3348</v>
      </c>
      <c r="C2976" s="16" t="s">
        <v>8711</v>
      </c>
      <c r="D2976" s="16" t="s">
        <v>8712</v>
      </c>
      <c r="F2976" s="16" t="s">
        <v>3640</v>
      </c>
      <c r="G2976" s="16" t="s">
        <v>3641</v>
      </c>
      <c r="H2976" s="241">
        <v>10</v>
      </c>
      <c r="I2976" s="241">
        <v>0</v>
      </c>
      <c r="J2976" s="241">
        <v>0</v>
      </c>
      <c r="K2976" s="241">
        <v>0</v>
      </c>
      <c r="L2976" s="241">
        <v>0</v>
      </c>
      <c r="M2976" s="241">
        <v>0</v>
      </c>
      <c r="N2976" s="241">
        <v>0</v>
      </c>
      <c r="O2976" s="241">
        <v>0</v>
      </c>
      <c r="P2976" s="241">
        <v>0</v>
      </c>
      <c r="Q2976" s="232">
        <v>22.7</v>
      </c>
      <c r="R2976" s="232">
        <v>0</v>
      </c>
      <c r="S2976" s="232">
        <v>0</v>
      </c>
      <c r="T2976" s="232">
        <v>0</v>
      </c>
      <c r="U2976" s="232">
        <v>0</v>
      </c>
      <c r="V2976" s="232">
        <v>0</v>
      </c>
      <c r="W2976" s="232">
        <v>0</v>
      </c>
      <c r="X2976" s="232">
        <v>0</v>
      </c>
      <c r="Y2976" s="232">
        <v>0</v>
      </c>
      <c r="Z2976" s="233">
        <v>45991</v>
      </c>
      <c r="AA2976" s="234">
        <v>10</v>
      </c>
      <c r="AB2976" s="232">
        <v>22.7</v>
      </c>
    </row>
    <row r="2977" spans="1:28" x14ac:dyDescent="0.25">
      <c r="A2977" s="16" t="s">
        <v>2253</v>
      </c>
      <c r="B2977" s="16" t="s">
        <v>3348</v>
      </c>
      <c r="C2977" s="16" t="s">
        <v>8713</v>
      </c>
      <c r="D2977" s="16" t="s">
        <v>8714</v>
      </c>
      <c r="E2977" s="16"/>
      <c r="F2977" t="s">
        <v>3640</v>
      </c>
      <c r="G2977" t="s">
        <v>3641</v>
      </c>
      <c r="H2977" s="241">
        <v>10</v>
      </c>
      <c r="I2977" s="241">
        <v>0</v>
      </c>
      <c r="J2977" s="241">
        <v>0</v>
      </c>
      <c r="K2977" s="241">
        <v>0</v>
      </c>
      <c r="L2977" s="241">
        <v>0</v>
      </c>
      <c r="M2977" s="241">
        <v>0</v>
      </c>
      <c r="N2977" s="241">
        <v>0</v>
      </c>
      <c r="O2977" s="241">
        <v>0</v>
      </c>
      <c r="P2977" s="241">
        <v>0</v>
      </c>
      <c r="Q2977" s="232">
        <v>22.7</v>
      </c>
      <c r="R2977" s="232">
        <v>0</v>
      </c>
      <c r="S2977" s="232">
        <v>0</v>
      </c>
      <c r="T2977" s="232">
        <v>0</v>
      </c>
      <c r="U2977" s="232">
        <v>0</v>
      </c>
      <c r="V2977" s="232">
        <v>0</v>
      </c>
      <c r="W2977" s="232">
        <v>0</v>
      </c>
      <c r="X2977" s="232">
        <v>0</v>
      </c>
      <c r="Y2977" s="232">
        <v>0</v>
      </c>
      <c r="Z2977" s="233">
        <v>45991</v>
      </c>
      <c r="AA2977" s="234">
        <v>10</v>
      </c>
      <c r="AB2977" s="232">
        <v>22.7</v>
      </c>
    </row>
    <row r="2978" spans="1:28" x14ac:dyDescent="0.25">
      <c r="A2978" s="16" t="s">
        <v>2253</v>
      </c>
      <c r="B2978" s="16" t="s">
        <v>3348</v>
      </c>
      <c r="C2978" s="16" t="s">
        <v>8715</v>
      </c>
      <c r="D2978" s="16" t="s">
        <v>8716</v>
      </c>
      <c r="E2978" s="16"/>
      <c r="F2978" t="s">
        <v>3640</v>
      </c>
      <c r="G2978" t="s">
        <v>3641</v>
      </c>
      <c r="H2978" s="241">
        <v>98</v>
      </c>
      <c r="I2978" s="241">
        <v>0</v>
      </c>
      <c r="J2978" s="241">
        <v>0</v>
      </c>
      <c r="K2978" s="241">
        <v>0</v>
      </c>
      <c r="L2978" s="241">
        <v>0</v>
      </c>
      <c r="M2978" s="241">
        <v>0</v>
      </c>
      <c r="N2978" s="241">
        <v>0</v>
      </c>
      <c r="O2978" s="241">
        <v>0</v>
      </c>
      <c r="P2978" s="241">
        <v>0</v>
      </c>
      <c r="Q2978" s="232">
        <v>94.08</v>
      </c>
      <c r="R2978" s="232">
        <v>0</v>
      </c>
      <c r="S2978" s="232">
        <v>0</v>
      </c>
      <c r="T2978" s="232">
        <v>0</v>
      </c>
      <c r="U2978" s="232">
        <v>0</v>
      </c>
      <c r="V2978" s="232">
        <v>0</v>
      </c>
      <c r="W2978" s="232">
        <v>0</v>
      </c>
      <c r="X2978" s="232">
        <v>0</v>
      </c>
      <c r="Y2978" s="232">
        <v>0</v>
      </c>
      <c r="Z2978" s="233">
        <v>45991</v>
      </c>
      <c r="AA2978" s="234">
        <v>98</v>
      </c>
      <c r="AB2978" s="232">
        <v>94.08</v>
      </c>
    </row>
    <row r="2979" spans="1:28" x14ac:dyDescent="0.25">
      <c r="A2979" s="16" t="s">
        <v>2253</v>
      </c>
      <c r="B2979" s="16" t="s">
        <v>3348</v>
      </c>
      <c r="C2979" s="16" t="s">
        <v>8717</v>
      </c>
      <c r="D2979" s="16" t="s">
        <v>8718</v>
      </c>
      <c r="E2979" s="16"/>
      <c r="F2979" t="s">
        <v>3640</v>
      </c>
      <c r="G2979" t="s">
        <v>3641</v>
      </c>
      <c r="H2979" s="241">
        <v>2</v>
      </c>
      <c r="I2979" s="241">
        <v>0</v>
      </c>
      <c r="J2979" s="241">
        <v>0</v>
      </c>
      <c r="K2979" s="241">
        <v>0</v>
      </c>
      <c r="L2979" s="241">
        <v>0</v>
      </c>
      <c r="M2979" s="241">
        <v>0</v>
      </c>
      <c r="N2979" s="241">
        <v>0</v>
      </c>
      <c r="O2979" s="241">
        <v>0</v>
      </c>
      <c r="P2979" s="241">
        <v>0</v>
      </c>
      <c r="Q2979" s="232">
        <v>2.52</v>
      </c>
      <c r="R2979" s="232">
        <v>0</v>
      </c>
      <c r="S2979" s="232">
        <v>0</v>
      </c>
      <c r="T2979" s="232">
        <v>0</v>
      </c>
      <c r="U2979" s="232">
        <v>0</v>
      </c>
      <c r="V2979" s="232">
        <v>0</v>
      </c>
      <c r="W2979" s="232">
        <v>0</v>
      </c>
      <c r="X2979" s="232">
        <v>0</v>
      </c>
      <c r="Y2979" s="232">
        <v>0</v>
      </c>
      <c r="Z2979" s="233">
        <v>45991</v>
      </c>
      <c r="AA2979" s="234">
        <v>2</v>
      </c>
      <c r="AB2979" s="232">
        <v>2.52</v>
      </c>
    </row>
    <row r="2980" spans="1:28" x14ac:dyDescent="0.25">
      <c r="A2980" s="16" t="s">
        <v>2253</v>
      </c>
      <c r="B2980" s="16" t="s">
        <v>3348</v>
      </c>
      <c r="C2980" s="16" t="s">
        <v>8719</v>
      </c>
      <c r="D2980" s="16" t="s">
        <v>8720</v>
      </c>
      <c r="E2980" s="16"/>
      <c r="F2980" t="s">
        <v>3640</v>
      </c>
      <c r="G2980" t="s">
        <v>3641</v>
      </c>
      <c r="H2980" s="241">
        <v>6</v>
      </c>
      <c r="I2980" s="241">
        <v>0</v>
      </c>
      <c r="J2980" s="241">
        <v>0</v>
      </c>
      <c r="K2980" s="241">
        <v>0</v>
      </c>
      <c r="L2980" s="241">
        <v>0</v>
      </c>
      <c r="M2980" s="241">
        <v>0</v>
      </c>
      <c r="N2980" s="241">
        <v>0</v>
      </c>
      <c r="O2980" s="241">
        <v>0</v>
      </c>
      <c r="P2980" s="241">
        <v>0</v>
      </c>
      <c r="Q2980" s="232">
        <v>7.68</v>
      </c>
      <c r="R2980" s="232">
        <v>0</v>
      </c>
      <c r="S2980" s="232">
        <v>0</v>
      </c>
      <c r="T2980" s="232">
        <v>0</v>
      </c>
      <c r="U2980" s="232">
        <v>0</v>
      </c>
      <c r="V2980" s="232">
        <v>0</v>
      </c>
      <c r="W2980" s="232">
        <v>0</v>
      </c>
      <c r="X2980" s="232">
        <v>0</v>
      </c>
      <c r="Y2980" s="232">
        <v>0</v>
      </c>
      <c r="Z2980" s="233">
        <v>45991</v>
      </c>
      <c r="AA2980" s="234">
        <v>6</v>
      </c>
      <c r="AB2980" s="232">
        <v>7.68</v>
      </c>
    </row>
    <row r="2981" spans="1:28" x14ac:dyDescent="0.25">
      <c r="A2981" s="16" t="s">
        <v>2253</v>
      </c>
      <c r="B2981" s="16" t="s">
        <v>3348</v>
      </c>
      <c r="C2981" s="16" t="s">
        <v>8721</v>
      </c>
      <c r="D2981" s="16" t="s">
        <v>8722</v>
      </c>
      <c r="E2981" s="16"/>
      <c r="F2981" t="s">
        <v>3640</v>
      </c>
      <c r="G2981" t="s">
        <v>3641</v>
      </c>
      <c r="H2981" s="241">
        <v>12</v>
      </c>
      <c r="I2981" s="241">
        <v>0</v>
      </c>
      <c r="J2981" s="241">
        <v>0</v>
      </c>
      <c r="K2981" s="241">
        <v>0</v>
      </c>
      <c r="L2981" s="241">
        <v>0</v>
      </c>
      <c r="M2981" s="241">
        <v>0</v>
      </c>
      <c r="N2981" s="241">
        <v>0</v>
      </c>
      <c r="O2981" s="241">
        <v>0</v>
      </c>
      <c r="P2981" s="241">
        <v>0</v>
      </c>
      <c r="Q2981" s="232">
        <v>0</v>
      </c>
      <c r="R2981" s="232">
        <v>0</v>
      </c>
      <c r="S2981" s="232">
        <v>0</v>
      </c>
      <c r="T2981" s="232">
        <v>0</v>
      </c>
      <c r="U2981" s="232">
        <v>0</v>
      </c>
      <c r="V2981" s="232">
        <v>0</v>
      </c>
      <c r="W2981" s="232">
        <v>0</v>
      </c>
      <c r="X2981" s="232">
        <v>0</v>
      </c>
      <c r="Y2981" s="232">
        <v>0</v>
      </c>
      <c r="Z2981" s="233">
        <v>45991</v>
      </c>
      <c r="AA2981" s="234">
        <v>12</v>
      </c>
      <c r="AB2981" s="232">
        <v>0</v>
      </c>
    </row>
    <row r="2982" spans="1:28" x14ac:dyDescent="0.25">
      <c r="A2982" s="16" t="s">
        <v>2253</v>
      </c>
      <c r="B2982" s="16" t="s">
        <v>3348</v>
      </c>
      <c r="C2982" s="16" t="s">
        <v>8723</v>
      </c>
      <c r="D2982" s="16" t="s">
        <v>8724</v>
      </c>
      <c r="E2982" s="16"/>
      <c r="F2982" s="16" t="s">
        <v>3640</v>
      </c>
      <c r="G2982" s="16" t="s">
        <v>3641</v>
      </c>
      <c r="H2982" s="241">
        <v>3</v>
      </c>
      <c r="I2982" s="241">
        <v>0</v>
      </c>
      <c r="J2982" s="241">
        <v>0</v>
      </c>
      <c r="K2982" s="241">
        <v>0</v>
      </c>
      <c r="L2982" s="241">
        <v>0</v>
      </c>
      <c r="M2982" s="241">
        <v>0</v>
      </c>
      <c r="N2982" s="241">
        <v>0</v>
      </c>
      <c r="O2982" s="241">
        <v>0</v>
      </c>
      <c r="P2982" s="241">
        <v>0</v>
      </c>
      <c r="Q2982" s="232">
        <v>175.32</v>
      </c>
      <c r="R2982" s="232">
        <v>0</v>
      </c>
      <c r="S2982" s="232">
        <v>0</v>
      </c>
      <c r="T2982" s="232">
        <v>0</v>
      </c>
      <c r="U2982" s="232">
        <v>0</v>
      </c>
      <c r="V2982" s="232">
        <v>0</v>
      </c>
      <c r="W2982" s="232">
        <v>0</v>
      </c>
      <c r="X2982" s="232">
        <v>0</v>
      </c>
      <c r="Y2982" s="232">
        <v>0</v>
      </c>
      <c r="Z2982" s="233">
        <v>45991</v>
      </c>
      <c r="AA2982" s="234">
        <v>3</v>
      </c>
      <c r="AB2982" s="232">
        <v>175.32</v>
      </c>
    </row>
    <row r="2983" spans="1:28" x14ac:dyDescent="0.25">
      <c r="A2983" s="16" t="s">
        <v>2253</v>
      </c>
      <c r="B2983" s="16" t="s">
        <v>3348</v>
      </c>
      <c r="C2983" s="16" t="s">
        <v>8725</v>
      </c>
      <c r="D2983" s="16" t="s">
        <v>8726</v>
      </c>
      <c r="E2983" s="16"/>
      <c r="F2983" s="16" t="s">
        <v>3640</v>
      </c>
      <c r="G2983" s="16" t="s">
        <v>3641</v>
      </c>
      <c r="H2983" s="241">
        <v>5</v>
      </c>
      <c r="I2983" s="241">
        <v>0</v>
      </c>
      <c r="J2983" s="241">
        <v>0</v>
      </c>
      <c r="K2983" s="241">
        <v>0</v>
      </c>
      <c r="L2983" s="241">
        <v>0</v>
      </c>
      <c r="M2983" s="241">
        <v>0</v>
      </c>
      <c r="N2983" s="241">
        <v>0</v>
      </c>
      <c r="O2983" s="241">
        <v>0</v>
      </c>
      <c r="P2983" s="241">
        <v>0</v>
      </c>
      <c r="Q2983" s="232">
        <v>38.28</v>
      </c>
      <c r="R2983" s="232">
        <v>0</v>
      </c>
      <c r="S2983" s="232">
        <v>0</v>
      </c>
      <c r="T2983" s="232">
        <v>0</v>
      </c>
      <c r="U2983" s="232">
        <v>0</v>
      </c>
      <c r="V2983" s="232">
        <v>0</v>
      </c>
      <c r="W2983" s="232">
        <v>0</v>
      </c>
      <c r="X2983" s="232">
        <v>0</v>
      </c>
      <c r="Y2983" s="232">
        <v>0</v>
      </c>
      <c r="Z2983" s="233">
        <v>45991</v>
      </c>
      <c r="AA2983" s="234">
        <v>5</v>
      </c>
      <c r="AB2983" s="232">
        <v>38.28</v>
      </c>
    </row>
    <row r="2984" spans="1:28" x14ac:dyDescent="0.25">
      <c r="A2984" s="16" t="s">
        <v>2253</v>
      </c>
      <c r="B2984" s="16" t="s">
        <v>3348</v>
      </c>
      <c r="C2984" s="16" t="s">
        <v>8727</v>
      </c>
      <c r="D2984" s="16" t="s">
        <v>8728</v>
      </c>
      <c r="E2984" s="16"/>
      <c r="F2984" s="16" t="s">
        <v>3640</v>
      </c>
      <c r="G2984" s="16" t="s">
        <v>3641</v>
      </c>
      <c r="H2984" s="241">
        <v>3</v>
      </c>
      <c r="I2984" s="241">
        <v>0</v>
      </c>
      <c r="J2984" s="241">
        <v>0</v>
      </c>
      <c r="K2984" s="241">
        <v>0</v>
      </c>
      <c r="L2984" s="241">
        <v>0</v>
      </c>
      <c r="M2984" s="241">
        <v>0</v>
      </c>
      <c r="N2984" s="241">
        <v>0</v>
      </c>
      <c r="O2984" s="241">
        <v>0</v>
      </c>
      <c r="P2984" s="241">
        <v>0</v>
      </c>
      <c r="Q2984" s="232">
        <v>103.86</v>
      </c>
      <c r="R2984" s="232">
        <v>0</v>
      </c>
      <c r="S2984" s="232">
        <v>0</v>
      </c>
      <c r="T2984" s="232">
        <v>0</v>
      </c>
      <c r="U2984" s="232">
        <v>0</v>
      </c>
      <c r="V2984" s="232">
        <v>0</v>
      </c>
      <c r="W2984" s="232">
        <v>0</v>
      </c>
      <c r="X2984" s="232">
        <v>0</v>
      </c>
      <c r="Y2984" s="232">
        <v>0</v>
      </c>
      <c r="Z2984" s="233">
        <v>45991</v>
      </c>
      <c r="AA2984" s="234">
        <v>3</v>
      </c>
      <c r="AB2984" s="232">
        <v>103.86</v>
      </c>
    </row>
    <row r="2985" spans="1:28" x14ac:dyDescent="0.25">
      <c r="A2985" s="16" t="s">
        <v>2253</v>
      </c>
      <c r="B2985" s="16" t="s">
        <v>3348</v>
      </c>
      <c r="C2985" s="16" t="s">
        <v>8729</v>
      </c>
      <c r="D2985" s="16" t="s">
        <v>8730</v>
      </c>
      <c r="E2985" s="16"/>
      <c r="F2985" s="16" t="s">
        <v>3640</v>
      </c>
      <c r="G2985" s="16" t="s">
        <v>3641</v>
      </c>
      <c r="H2985" s="241">
        <v>16</v>
      </c>
      <c r="I2985" s="241">
        <v>0</v>
      </c>
      <c r="J2985" s="241">
        <v>0</v>
      </c>
      <c r="K2985" s="241">
        <v>0</v>
      </c>
      <c r="L2985" s="241">
        <v>0</v>
      </c>
      <c r="M2985" s="241">
        <v>0</v>
      </c>
      <c r="N2985" s="241">
        <v>0</v>
      </c>
      <c r="O2985" s="241">
        <v>0</v>
      </c>
      <c r="P2985" s="241">
        <v>0</v>
      </c>
      <c r="Q2985" s="232">
        <v>0</v>
      </c>
      <c r="R2985" s="232">
        <v>0</v>
      </c>
      <c r="S2985" s="232">
        <v>0</v>
      </c>
      <c r="T2985" s="232">
        <v>0</v>
      </c>
      <c r="U2985" s="232">
        <v>0</v>
      </c>
      <c r="V2985" s="232">
        <v>0</v>
      </c>
      <c r="W2985" s="232">
        <v>0</v>
      </c>
      <c r="X2985" s="232">
        <v>0</v>
      </c>
      <c r="Y2985" s="232">
        <v>0</v>
      </c>
      <c r="Z2985" s="233">
        <v>45991</v>
      </c>
      <c r="AA2985" s="234">
        <v>16</v>
      </c>
      <c r="AB2985" s="232">
        <v>0</v>
      </c>
    </row>
    <row r="2986" spans="1:28" x14ac:dyDescent="0.25">
      <c r="A2986" s="16" t="s">
        <v>2253</v>
      </c>
      <c r="B2986" s="16" t="s">
        <v>3348</v>
      </c>
      <c r="C2986" s="16" t="s">
        <v>8731</v>
      </c>
      <c r="D2986" s="16" t="s">
        <v>8732</v>
      </c>
      <c r="E2986" s="16"/>
      <c r="F2986" s="16" t="s">
        <v>8522</v>
      </c>
      <c r="G2986" s="16" t="s">
        <v>8523</v>
      </c>
      <c r="H2986" s="241">
        <v>6500</v>
      </c>
      <c r="I2986" s="241">
        <v>0</v>
      </c>
      <c r="J2986" s="241">
        <v>0</v>
      </c>
      <c r="K2986" s="241">
        <v>0</v>
      </c>
      <c r="L2986" s="241">
        <v>0</v>
      </c>
      <c r="M2986" s="241">
        <v>0</v>
      </c>
      <c r="N2986" s="241">
        <v>0</v>
      </c>
      <c r="O2986" s="241">
        <v>0</v>
      </c>
      <c r="P2986" s="241">
        <v>0</v>
      </c>
      <c r="Q2986" s="232">
        <v>12545</v>
      </c>
      <c r="R2986" s="232">
        <v>0</v>
      </c>
      <c r="S2986" s="232">
        <v>0</v>
      </c>
      <c r="T2986" s="232">
        <v>0</v>
      </c>
      <c r="U2986" s="232">
        <v>0</v>
      </c>
      <c r="V2986" s="232">
        <v>0</v>
      </c>
      <c r="W2986" s="232">
        <v>0</v>
      </c>
      <c r="X2986" s="232">
        <v>0</v>
      </c>
      <c r="Y2986" s="232">
        <v>0</v>
      </c>
      <c r="Z2986" s="233">
        <v>45991</v>
      </c>
      <c r="AA2986" s="234">
        <v>6500</v>
      </c>
      <c r="AB2986" s="232">
        <v>12545</v>
      </c>
    </row>
    <row r="2987" spans="1:28" x14ac:dyDescent="0.25">
      <c r="A2987" s="16" t="s">
        <v>2253</v>
      </c>
      <c r="B2987" s="16" t="s">
        <v>3348</v>
      </c>
      <c r="C2987" s="16" t="s">
        <v>8733</v>
      </c>
      <c r="D2987" s="16" t="s">
        <v>8734</v>
      </c>
      <c r="F2987" s="16" t="s">
        <v>8522</v>
      </c>
      <c r="G2987" s="16" t="s">
        <v>8523</v>
      </c>
      <c r="H2987" s="241">
        <v>2300</v>
      </c>
      <c r="I2987" s="241">
        <v>0</v>
      </c>
      <c r="J2987" s="241">
        <v>0</v>
      </c>
      <c r="K2987" s="241">
        <v>0</v>
      </c>
      <c r="L2987" s="241">
        <v>0</v>
      </c>
      <c r="M2987" s="241">
        <v>0</v>
      </c>
      <c r="N2987" s="241">
        <v>0</v>
      </c>
      <c r="O2987" s="241">
        <v>0</v>
      </c>
      <c r="P2987" s="241">
        <v>0</v>
      </c>
      <c r="Q2987" s="232">
        <v>4232</v>
      </c>
      <c r="R2987" s="232">
        <v>0</v>
      </c>
      <c r="S2987" s="232">
        <v>0</v>
      </c>
      <c r="T2987" s="232">
        <v>0</v>
      </c>
      <c r="U2987" s="232">
        <v>0</v>
      </c>
      <c r="V2987" s="232">
        <v>0</v>
      </c>
      <c r="W2987" s="232">
        <v>0</v>
      </c>
      <c r="X2987" s="232">
        <v>0</v>
      </c>
      <c r="Y2987" s="232">
        <v>0</v>
      </c>
      <c r="Z2987" s="233">
        <v>45991</v>
      </c>
      <c r="AA2987" s="234">
        <v>2300</v>
      </c>
      <c r="AB2987" s="232">
        <v>4232</v>
      </c>
    </row>
    <row r="2988" spans="1:28" x14ac:dyDescent="0.25">
      <c r="A2988" s="16" t="s">
        <v>2253</v>
      </c>
      <c r="B2988" s="16" t="s">
        <v>3348</v>
      </c>
      <c r="C2988" s="16" t="s">
        <v>8735</v>
      </c>
      <c r="D2988" s="16" t="s">
        <v>8736</v>
      </c>
      <c r="F2988" s="16" t="s">
        <v>8522</v>
      </c>
      <c r="G2988" s="16" t="s">
        <v>8523</v>
      </c>
      <c r="H2988" s="241">
        <v>9020</v>
      </c>
      <c r="I2988" s="241">
        <v>0</v>
      </c>
      <c r="J2988" s="241">
        <v>0</v>
      </c>
      <c r="K2988" s="241">
        <v>0</v>
      </c>
      <c r="L2988" s="241">
        <v>0</v>
      </c>
      <c r="M2988" s="241">
        <v>0</v>
      </c>
      <c r="N2988" s="241">
        <v>0</v>
      </c>
      <c r="O2988" s="241">
        <v>0</v>
      </c>
      <c r="P2988" s="241">
        <v>0</v>
      </c>
      <c r="Q2988" s="232">
        <v>1402.14</v>
      </c>
      <c r="R2988" s="232">
        <v>0</v>
      </c>
      <c r="S2988" s="232">
        <v>0</v>
      </c>
      <c r="T2988" s="232">
        <v>0</v>
      </c>
      <c r="U2988" s="232">
        <v>0</v>
      </c>
      <c r="V2988" s="232">
        <v>0</v>
      </c>
      <c r="W2988" s="232">
        <v>0</v>
      </c>
      <c r="X2988" s="232">
        <v>0</v>
      </c>
      <c r="Y2988" s="232">
        <v>0</v>
      </c>
      <c r="Z2988" s="233">
        <v>45991</v>
      </c>
      <c r="AA2988" s="234">
        <v>9020</v>
      </c>
      <c r="AB2988" s="232">
        <v>1402.14</v>
      </c>
    </row>
    <row r="2989" spans="1:28" x14ac:dyDescent="0.25">
      <c r="A2989" s="16" t="s">
        <v>2253</v>
      </c>
      <c r="B2989" s="16" t="s">
        <v>3348</v>
      </c>
      <c r="C2989" s="16" t="s">
        <v>8735</v>
      </c>
      <c r="D2989" s="16" t="s">
        <v>8736</v>
      </c>
      <c r="E2989" s="16"/>
      <c r="F2989" s="16" t="s">
        <v>3640</v>
      </c>
      <c r="G2989" s="16" t="s">
        <v>3641</v>
      </c>
      <c r="H2989" s="241">
        <v>25440</v>
      </c>
      <c r="I2989" s="241">
        <v>0</v>
      </c>
      <c r="J2989" s="241">
        <v>0</v>
      </c>
      <c r="K2989" s="241">
        <v>0</v>
      </c>
      <c r="L2989" s="241">
        <v>0</v>
      </c>
      <c r="M2989" s="241">
        <v>0</v>
      </c>
      <c r="N2989" s="241">
        <v>0</v>
      </c>
      <c r="O2989" s="241">
        <v>0</v>
      </c>
      <c r="P2989" s="241">
        <v>0</v>
      </c>
      <c r="Q2989" s="232">
        <v>3954.6</v>
      </c>
      <c r="R2989" s="232">
        <v>0</v>
      </c>
      <c r="S2989" s="232">
        <v>0</v>
      </c>
      <c r="T2989" s="232">
        <v>0</v>
      </c>
      <c r="U2989" s="232">
        <v>0</v>
      </c>
      <c r="V2989" s="232">
        <v>0</v>
      </c>
      <c r="W2989" s="232">
        <v>0</v>
      </c>
      <c r="X2989" s="232">
        <v>0</v>
      </c>
      <c r="Y2989" s="232">
        <v>0</v>
      </c>
      <c r="Z2989" s="233">
        <v>45991</v>
      </c>
      <c r="AA2989" s="234">
        <v>25440</v>
      </c>
      <c r="AB2989" s="232">
        <v>3954.6</v>
      </c>
    </row>
    <row r="2990" spans="1:28" x14ac:dyDescent="0.25">
      <c r="A2990" s="16" t="s">
        <v>2253</v>
      </c>
      <c r="B2990" s="16" t="s">
        <v>3348</v>
      </c>
      <c r="C2990" s="16" t="s">
        <v>8737</v>
      </c>
      <c r="D2990" s="16" t="s">
        <v>8738</v>
      </c>
      <c r="E2990" s="16"/>
      <c r="F2990" s="16" t="s">
        <v>3640</v>
      </c>
      <c r="G2990" s="16" t="s">
        <v>3641</v>
      </c>
      <c r="H2990" s="241">
        <v>1</v>
      </c>
      <c r="I2990" s="241">
        <v>0</v>
      </c>
      <c r="J2990" s="241">
        <v>0</v>
      </c>
      <c r="K2990" s="241">
        <v>0</v>
      </c>
      <c r="L2990" s="241">
        <v>0</v>
      </c>
      <c r="M2990" s="241">
        <v>0</v>
      </c>
      <c r="N2990" s="241">
        <v>0</v>
      </c>
      <c r="O2990" s="241">
        <v>0</v>
      </c>
      <c r="P2990" s="241">
        <v>0</v>
      </c>
      <c r="Q2990" s="232">
        <v>81.680000000000007</v>
      </c>
      <c r="R2990" s="232">
        <v>0</v>
      </c>
      <c r="S2990" s="232">
        <v>0</v>
      </c>
      <c r="T2990" s="232">
        <v>0</v>
      </c>
      <c r="U2990" s="232">
        <v>0</v>
      </c>
      <c r="V2990" s="232">
        <v>0</v>
      </c>
      <c r="W2990" s="232">
        <v>0</v>
      </c>
      <c r="X2990" s="232">
        <v>0</v>
      </c>
      <c r="Y2990" s="232">
        <v>0</v>
      </c>
      <c r="Z2990" s="233">
        <v>45991</v>
      </c>
      <c r="AA2990" s="234">
        <v>1</v>
      </c>
      <c r="AB2990" s="232">
        <v>81.680000000000007</v>
      </c>
    </row>
    <row r="2991" spans="1:28" x14ac:dyDescent="0.25">
      <c r="A2991" s="16" t="s">
        <v>2253</v>
      </c>
      <c r="B2991" s="16" t="s">
        <v>3348</v>
      </c>
      <c r="C2991" s="16" t="s">
        <v>8739</v>
      </c>
      <c r="D2991" s="16" t="s">
        <v>8740</v>
      </c>
      <c r="E2991" s="16"/>
      <c r="F2991" s="16" t="s">
        <v>3640</v>
      </c>
      <c r="G2991" s="16" t="s">
        <v>3641</v>
      </c>
      <c r="H2991" s="241">
        <v>78</v>
      </c>
      <c r="I2991" s="241">
        <v>0</v>
      </c>
      <c r="J2991" s="241">
        <v>0</v>
      </c>
      <c r="K2991" s="241">
        <v>0</v>
      </c>
      <c r="L2991" s="241">
        <v>0</v>
      </c>
      <c r="M2991" s="241">
        <v>0</v>
      </c>
      <c r="N2991" s="241">
        <v>0</v>
      </c>
      <c r="O2991" s="241">
        <v>0</v>
      </c>
      <c r="P2991" s="241">
        <v>0</v>
      </c>
      <c r="Q2991" s="232">
        <v>148.19999999999999</v>
      </c>
      <c r="R2991" s="232">
        <v>0</v>
      </c>
      <c r="S2991" s="232">
        <v>0</v>
      </c>
      <c r="T2991" s="232">
        <v>0</v>
      </c>
      <c r="U2991" s="232">
        <v>0</v>
      </c>
      <c r="V2991" s="232">
        <v>0</v>
      </c>
      <c r="W2991" s="232">
        <v>0</v>
      </c>
      <c r="X2991" s="232">
        <v>0</v>
      </c>
      <c r="Y2991" s="232">
        <v>0</v>
      </c>
      <c r="Z2991" s="233">
        <v>45991</v>
      </c>
      <c r="AA2991" s="234">
        <v>78</v>
      </c>
      <c r="AB2991" s="232">
        <v>148.19999999999999</v>
      </c>
    </row>
    <row r="2992" spans="1:28" x14ac:dyDescent="0.25">
      <c r="A2992" s="16" t="s">
        <v>2253</v>
      </c>
      <c r="B2992" s="16" t="s">
        <v>3348</v>
      </c>
      <c r="C2992" s="16" t="s">
        <v>8741</v>
      </c>
      <c r="D2992" s="16" t="s">
        <v>8742</v>
      </c>
      <c r="F2992" s="16" t="s">
        <v>3640</v>
      </c>
      <c r="G2992" s="16" t="s">
        <v>3641</v>
      </c>
      <c r="H2992" s="241">
        <v>6</v>
      </c>
      <c r="I2992" s="241">
        <v>0</v>
      </c>
      <c r="J2992" s="241">
        <v>0</v>
      </c>
      <c r="K2992" s="241">
        <v>0</v>
      </c>
      <c r="L2992" s="241">
        <v>0</v>
      </c>
      <c r="M2992" s="241">
        <v>0</v>
      </c>
      <c r="N2992" s="241">
        <v>0</v>
      </c>
      <c r="O2992" s="241">
        <v>0</v>
      </c>
      <c r="P2992" s="241">
        <v>0</v>
      </c>
      <c r="Q2992" s="232">
        <v>221.02</v>
      </c>
      <c r="R2992" s="232">
        <v>0</v>
      </c>
      <c r="S2992" s="232">
        <v>0</v>
      </c>
      <c r="T2992" s="232">
        <v>0</v>
      </c>
      <c r="U2992" s="232">
        <v>0</v>
      </c>
      <c r="V2992" s="232">
        <v>0</v>
      </c>
      <c r="W2992" s="232">
        <v>0</v>
      </c>
      <c r="X2992" s="232">
        <v>0</v>
      </c>
      <c r="Y2992" s="232">
        <v>0</v>
      </c>
      <c r="Z2992" s="233">
        <v>45991</v>
      </c>
      <c r="AA2992" s="234">
        <v>6</v>
      </c>
      <c r="AB2992" s="232">
        <v>221.02</v>
      </c>
    </row>
    <row r="2993" spans="1:28" x14ac:dyDescent="0.25">
      <c r="A2993" s="16" t="s">
        <v>2253</v>
      </c>
      <c r="B2993" s="16" t="s">
        <v>3348</v>
      </c>
      <c r="C2993" s="16" t="s">
        <v>8743</v>
      </c>
      <c r="D2993" s="16" t="s">
        <v>8744</v>
      </c>
      <c r="F2993" s="16" t="s">
        <v>3640</v>
      </c>
      <c r="G2993" s="16" t="s">
        <v>3641</v>
      </c>
      <c r="H2993" s="236">
        <v>9.4</v>
      </c>
      <c r="I2993" s="236">
        <v>0</v>
      </c>
      <c r="J2993" s="236">
        <v>0</v>
      </c>
      <c r="K2993" s="236">
        <v>0</v>
      </c>
      <c r="L2993" s="236">
        <v>0</v>
      </c>
      <c r="M2993" s="236">
        <v>0</v>
      </c>
      <c r="N2993" s="236">
        <v>0</v>
      </c>
      <c r="O2993" s="236">
        <v>0</v>
      </c>
      <c r="P2993" s="236">
        <v>0</v>
      </c>
      <c r="Q2993" s="232">
        <v>163.76</v>
      </c>
      <c r="R2993" s="232">
        <v>0</v>
      </c>
      <c r="S2993" s="232">
        <v>0</v>
      </c>
      <c r="T2993" s="232">
        <v>0</v>
      </c>
      <c r="U2993" s="232">
        <v>0</v>
      </c>
      <c r="V2993" s="232">
        <v>0</v>
      </c>
      <c r="W2993" s="232">
        <v>0</v>
      </c>
      <c r="X2993" s="232">
        <v>0</v>
      </c>
      <c r="Y2993" s="232">
        <v>0</v>
      </c>
      <c r="Z2993" s="233">
        <v>45991</v>
      </c>
      <c r="AA2993" s="234">
        <v>9.4</v>
      </c>
      <c r="AB2993" s="232">
        <v>163.76</v>
      </c>
    </row>
    <row r="2994" spans="1:28" x14ac:dyDescent="0.25">
      <c r="A2994" s="16" t="s">
        <v>1059</v>
      </c>
      <c r="B2994" s="16" t="s">
        <v>2893</v>
      </c>
      <c r="C2994" s="16" t="s">
        <v>8745</v>
      </c>
      <c r="D2994" s="16" t="s">
        <v>8746</v>
      </c>
      <c r="F2994" s="16" t="s">
        <v>8481</v>
      </c>
      <c r="G2994" s="16" t="s">
        <v>8482</v>
      </c>
      <c r="H2994" s="231">
        <v>46500</v>
      </c>
      <c r="I2994" s="231">
        <v>0</v>
      </c>
      <c r="J2994" s="231">
        <v>0</v>
      </c>
      <c r="K2994" s="231">
        <v>0</v>
      </c>
      <c r="L2994" s="231">
        <v>0</v>
      </c>
      <c r="M2994" s="231">
        <v>0</v>
      </c>
      <c r="N2994" s="231">
        <v>0</v>
      </c>
      <c r="O2994" s="231">
        <v>0</v>
      </c>
      <c r="P2994" s="231">
        <v>0</v>
      </c>
      <c r="Q2994" s="232">
        <v>66289.75</v>
      </c>
      <c r="R2994" s="232">
        <v>0</v>
      </c>
      <c r="S2994" s="232">
        <v>0</v>
      </c>
      <c r="T2994" s="232">
        <v>0</v>
      </c>
      <c r="U2994" s="232">
        <v>0</v>
      </c>
      <c r="V2994" s="232">
        <v>0</v>
      </c>
      <c r="W2994" s="232">
        <v>0</v>
      </c>
      <c r="X2994" s="232">
        <v>0</v>
      </c>
      <c r="Y2994" s="232">
        <v>0</v>
      </c>
      <c r="Z2994" s="233">
        <v>45991</v>
      </c>
      <c r="AA2994" s="234">
        <v>46500</v>
      </c>
      <c r="AB2994" s="232">
        <v>66289.75</v>
      </c>
    </row>
    <row r="2995" spans="1:28" x14ac:dyDescent="0.25">
      <c r="A2995" s="16" t="s">
        <v>2253</v>
      </c>
      <c r="B2995" s="16" t="s">
        <v>3348</v>
      </c>
      <c r="C2995" s="16" t="s">
        <v>8747</v>
      </c>
      <c r="D2995" s="16" t="s">
        <v>8748</v>
      </c>
      <c r="F2995" s="16" t="s">
        <v>8749</v>
      </c>
      <c r="G2995" s="16" t="s">
        <v>8750</v>
      </c>
      <c r="H2995" s="241">
        <v>20.010000000000002</v>
      </c>
      <c r="I2995" s="241">
        <v>0</v>
      </c>
      <c r="J2995" s="241">
        <v>0</v>
      </c>
      <c r="K2995" s="241">
        <v>0</v>
      </c>
      <c r="L2995" s="241">
        <v>0</v>
      </c>
      <c r="M2995" s="241">
        <v>0</v>
      </c>
      <c r="N2995" s="241">
        <v>0</v>
      </c>
      <c r="O2995" s="241">
        <v>0</v>
      </c>
      <c r="P2995" s="241">
        <v>0</v>
      </c>
      <c r="Q2995" s="232">
        <v>0</v>
      </c>
      <c r="R2995" s="232">
        <v>0</v>
      </c>
      <c r="S2995" s="232">
        <v>0</v>
      </c>
      <c r="T2995" s="232">
        <v>0</v>
      </c>
      <c r="U2995" s="232">
        <v>0</v>
      </c>
      <c r="V2995" s="232">
        <v>0</v>
      </c>
      <c r="W2995" s="232">
        <v>0</v>
      </c>
      <c r="X2995" s="232">
        <v>0</v>
      </c>
      <c r="Y2995" s="232">
        <v>0</v>
      </c>
      <c r="Z2995" s="233">
        <v>45991</v>
      </c>
      <c r="AA2995" s="234">
        <v>20.010000000000002</v>
      </c>
      <c r="AB2995" s="232">
        <v>0</v>
      </c>
    </row>
    <row r="2996" spans="1:28" x14ac:dyDescent="0.25">
      <c r="A2996" s="16" t="s">
        <v>1059</v>
      </c>
      <c r="B2996" s="16" t="s">
        <v>2893</v>
      </c>
      <c r="C2996" s="16" t="s">
        <v>8751</v>
      </c>
      <c r="D2996" s="16" t="s">
        <v>8752</v>
      </c>
      <c r="E2996" t="s">
        <v>8753</v>
      </c>
      <c r="F2996" s="16" t="s">
        <v>8150</v>
      </c>
      <c r="G2996" s="16" t="s">
        <v>8151</v>
      </c>
      <c r="H2996" s="241">
        <v>134.78</v>
      </c>
      <c r="I2996" s="241">
        <v>0</v>
      </c>
      <c r="J2996" s="241">
        <v>0</v>
      </c>
      <c r="K2996" s="241">
        <v>0</v>
      </c>
      <c r="L2996" s="241">
        <v>0</v>
      </c>
      <c r="M2996" s="241">
        <v>0</v>
      </c>
      <c r="N2996" s="241">
        <v>0</v>
      </c>
      <c r="O2996" s="241">
        <v>0</v>
      </c>
      <c r="P2996" s="241">
        <v>0</v>
      </c>
      <c r="Q2996" s="232">
        <v>0</v>
      </c>
      <c r="R2996" s="232">
        <v>0</v>
      </c>
      <c r="S2996" s="232">
        <v>0</v>
      </c>
      <c r="T2996" s="232">
        <v>0</v>
      </c>
      <c r="U2996" s="232">
        <v>0</v>
      </c>
      <c r="V2996" s="232">
        <v>0</v>
      </c>
      <c r="W2996" s="232">
        <v>0</v>
      </c>
      <c r="X2996" s="232">
        <v>0</v>
      </c>
      <c r="Y2996" s="232">
        <v>0</v>
      </c>
      <c r="Z2996" s="233">
        <v>45991</v>
      </c>
      <c r="AA2996" s="234">
        <v>134.78</v>
      </c>
      <c r="AB2996" s="232">
        <v>0</v>
      </c>
    </row>
    <row r="2997" spans="1:28" x14ac:dyDescent="0.25">
      <c r="A2997" s="16" t="s">
        <v>1059</v>
      </c>
      <c r="B2997" s="16" t="s">
        <v>2893</v>
      </c>
      <c r="C2997" s="16" t="s">
        <v>1125</v>
      </c>
      <c r="D2997" s="16" t="s">
        <v>1126</v>
      </c>
      <c r="E2997" t="s">
        <v>8754</v>
      </c>
      <c r="F2997" s="16"/>
      <c r="G2997" s="16"/>
      <c r="H2997" s="241">
        <v>0</v>
      </c>
      <c r="I2997" s="241">
        <v>270</v>
      </c>
      <c r="J2997" s="241">
        <v>0</v>
      </c>
      <c r="K2997" s="241">
        <v>0</v>
      </c>
      <c r="L2997" s="241">
        <v>0</v>
      </c>
      <c r="M2997" s="241">
        <v>0</v>
      </c>
      <c r="N2997" s="241">
        <v>0</v>
      </c>
      <c r="O2997" s="241">
        <v>0</v>
      </c>
      <c r="P2997" s="241">
        <v>0</v>
      </c>
      <c r="Q2997" s="232">
        <v>0</v>
      </c>
      <c r="R2997" s="232">
        <v>58965.3</v>
      </c>
      <c r="S2997" s="232">
        <v>0</v>
      </c>
      <c r="T2997" s="232">
        <v>0</v>
      </c>
      <c r="U2997" s="232">
        <v>0</v>
      </c>
      <c r="V2997" s="232">
        <v>0</v>
      </c>
      <c r="W2997" s="232">
        <v>0</v>
      </c>
      <c r="X2997" s="232">
        <v>0</v>
      </c>
      <c r="Y2997" s="232">
        <v>0</v>
      </c>
      <c r="Z2997" s="233">
        <v>45991</v>
      </c>
      <c r="AA2997" s="234">
        <v>270</v>
      </c>
      <c r="AB2997" s="232">
        <v>58965.3</v>
      </c>
    </row>
    <row r="2998" spans="1:28" x14ac:dyDescent="0.25">
      <c r="A2998" s="16" t="s">
        <v>1059</v>
      </c>
      <c r="B2998" s="16" t="s">
        <v>2893</v>
      </c>
      <c r="C2998" s="16" t="s">
        <v>1125</v>
      </c>
      <c r="D2998" s="16" t="s">
        <v>1126</v>
      </c>
      <c r="E2998" t="s">
        <v>8755</v>
      </c>
      <c r="F2998" s="16"/>
      <c r="G2998" s="16"/>
      <c r="H2998" s="241">
        <v>0</v>
      </c>
      <c r="I2998" s="241">
        <v>270</v>
      </c>
      <c r="J2998" s="241">
        <v>0</v>
      </c>
      <c r="K2998" s="241">
        <v>0</v>
      </c>
      <c r="L2998" s="241">
        <v>0</v>
      </c>
      <c r="M2998" s="241">
        <v>0</v>
      </c>
      <c r="N2998" s="241">
        <v>0</v>
      </c>
      <c r="O2998" s="241">
        <v>0</v>
      </c>
      <c r="P2998" s="241">
        <v>0</v>
      </c>
      <c r="Q2998" s="232">
        <v>0</v>
      </c>
      <c r="R2998" s="232">
        <v>58965.3</v>
      </c>
      <c r="S2998" s="232">
        <v>0</v>
      </c>
      <c r="T2998" s="232">
        <v>0</v>
      </c>
      <c r="U2998" s="232">
        <v>0</v>
      </c>
      <c r="V2998" s="232">
        <v>0</v>
      </c>
      <c r="W2998" s="232">
        <v>0</v>
      </c>
      <c r="X2998" s="232">
        <v>0</v>
      </c>
      <c r="Y2998" s="232">
        <v>0</v>
      </c>
      <c r="Z2998" s="233">
        <v>45991</v>
      </c>
      <c r="AA2998" s="234">
        <v>270</v>
      </c>
      <c r="AB2998" s="232">
        <v>58965.3</v>
      </c>
    </row>
    <row r="2999" spans="1:28" x14ac:dyDescent="0.25">
      <c r="A2999" s="16" t="s">
        <v>1059</v>
      </c>
      <c r="B2999" s="16" t="s">
        <v>2893</v>
      </c>
      <c r="C2999" s="16" t="s">
        <v>1125</v>
      </c>
      <c r="D2999" s="16" t="s">
        <v>1126</v>
      </c>
      <c r="E2999" t="s">
        <v>8756</v>
      </c>
      <c r="F2999" s="16"/>
      <c r="G2999" s="16"/>
      <c r="H2999" s="241">
        <v>0</v>
      </c>
      <c r="I2999" s="241">
        <v>270</v>
      </c>
      <c r="J2999" s="241">
        <v>0</v>
      </c>
      <c r="K2999" s="241">
        <v>0</v>
      </c>
      <c r="L2999" s="241">
        <v>0</v>
      </c>
      <c r="M2999" s="241">
        <v>0</v>
      </c>
      <c r="N2999" s="241">
        <v>0</v>
      </c>
      <c r="O2999" s="241">
        <v>0</v>
      </c>
      <c r="P2999" s="241">
        <v>0</v>
      </c>
      <c r="Q2999" s="232">
        <v>0</v>
      </c>
      <c r="R2999" s="232">
        <v>58965.3</v>
      </c>
      <c r="S2999" s="232">
        <v>0</v>
      </c>
      <c r="T2999" s="232">
        <v>0</v>
      </c>
      <c r="U2999" s="232">
        <v>0</v>
      </c>
      <c r="V2999" s="232">
        <v>0</v>
      </c>
      <c r="W2999" s="232">
        <v>0</v>
      </c>
      <c r="X2999" s="232">
        <v>0</v>
      </c>
      <c r="Y2999" s="232">
        <v>0</v>
      </c>
      <c r="Z2999" s="233">
        <v>45991</v>
      </c>
      <c r="AA2999" s="234">
        <v>270</v>
      </c>
      <c r="AB2999" s="232">
        <v>58965.3</v>
      </c>
    </row>
    <row r="3000" spans="1:28" x14ac:dyDescent="0.25">
      <c r="A3000" s="16" t="s">
        <v>1059</v>
      </c>
      <c r="B3000" s="16" t="s">
        <v>2893</v>
      </c>
      <c r="C3000" s="16" t="s">
        <v>1125</v>
      </c>
      <c r="D3000" s="16" t="s">
        <v>1126</v>
      </c>
      <c r="E3000" s="16" t="s">
        <v>8757</v>
      </c>
      <c r="F3000" s="16" t="s">
        <v>8150</v>
      </c>
      <c r="G3000" s="16" t="s">
        <v>8151</v>
      </c>
      <c r="H3000" s="241">
        <v>354.84300000000002</v>
      </c>
      <c r="I3000" s="241">
        <v>0</v>
      </c>
      <c r="J3000" s="241">
        <v>0</v>
      </c>
      <c r="K3000" s="241">
        <v>0</v>
      </c>
      <c r="L3000" s="241">
        <v>0</v>
      </c>
      <c r="M3000" s="241">
        <v>0</v>
      </c>
      <c r="N3000" s="241">
        <v>0</v>
      </c>
      <c r="O3000" s="241">
        <v>0</v>
      </c>
      <c r="P3000" s="241">
        <v>0</v>
      </c>
      <c r="Q3000" s="232">
        <v>77494.16</v>
      </c>
      <c r="R3000" s="232">
        <v>0</v>
      </c>
      <c r="S3000" s="232">
        <v>0</v>
      </c>
      <c r="T3000" s="232">
        <v>0</v>
      </c>
      <c r="U3000" s="232">
        <v>0</v>
      </c>
      <c r="V3000" s="232">
        <v>0</v>
      </c>
      <c r="W3000" s="232">
        <v>0</v>
      </c>
      <c r="X3000" s="232">
        <v>0</v>
      </c>
      <c r="Y3000" s="232">
        <v>0</v>
      </c>
      <c r="Z3000" s="233">
        <v>45991</v>
      </c>
      <c r="AA3000" s="234">
        <v>354.84300000000002</v>
      </c>
      <c r="AB3000" s="232">
        <v>77494.16</v>
      </c>
    </row>
    <row r="3001" spans="1:28" x14ac:dyDescent="0.25">
      <c r="A3001" s="16" t="s">
        <v>1059</v>
      </c>
      <c r="B3001" s="16" t="s">
        <v>2893</v>
      </c>
      <c r="C3001" s="16" t="s">
        <v>1125</v>
      </c>
      <c r="D3001" s="16" t="s">
        <v>1126</v>
      </c>
      <c r="E3001" s="16" t="s">
        <v>8758</v>
      </c>
      <c r="F3001" s="16" t="s">
        <v>8150</v>
      </c>
      <c r="G3001" s="16" t="s">
        <v>8151</v>
      </c>
      <c r="H3001" s="241">
        <v>267.86</v>
      </c>
      <c r="I3001" s="241">
        <v>0</v>
      </c>
      <c r="J3001" s="241">
        <v>0</v>
      </c>
      <c r="K3001" s="241">
        <v>0</v>
      </c>
      <c r="L3001" s="241">
        <v>0</v>
      </c>
      <c r="M3001" s="241">
        <v>0</v>
      </c>
      <c r="N3001" s="241">
        <v>0</v>
      </c>
      <c r="O3001" s="241">
        <v>0</v>
      </c>
      <c r="P3001" s="241">
        <v>0</v>
      </c>
      <c r="Q3001" s="232">
        <v>58497.94</v>
      </c>
      <c r="R3001" s="232">
        <v>0</v>
      </c>
      <c r="S3001" s="232">
        <v>0</v>
      </c>
      <c r="T3001" s="232">
        <v>0</v>
      </c>
      <c r="U3001" s="232">
        <v>0</v>
      </c>
      <c r="V3001" s="232">
        <v>0</v>
      </c>
      <c r="W3001" s="232">
        <v>0</v>
      </c>
      <c r="X3001" s="232">
        <v>0</v>
      </c>
      <c r="Y3001" s="232">
        <v>0</v>
      </c>
      <c r="Z3001" s="233">
        <v>45991</v>
      </c>
      <c r="AA3001" s="234">
        <v>267.86</v>
      </c>
      <c r="AB3001" s="232">
        <v>58497.94</v>
      </c>
    </row>
    <row r="3002" spans="1:28" x14ac:dyDescent="0.25">
      <c r="A3002" s="16" t="s">
        <v>1059</v>
      </c>
      <c r="B3002" s="16" t="s">
        <v>2893</v>
      </c>
      <c r="C3002" s="16" t="s">
        <v>1125</v>
      </c>
      <c r="D3002" s="16" t="s">
        <v>1126</v>
      </c>
      <c r="E3002" s="16" t="s">
        <v>8759</v>
      </c>
      <c r="F3002" s="16" t="s">
        <v>8150</v>
      </c>
      <c r="G3002" s="16" t="s">
        <v>8151</v>
      </c>
      <c r="H3002" s="241">
        <v>270.94</v>
      </c>
      <c r="I3002" s="241">
        <v>0</v>
      </c>
      <c r="J3002" s="241">
        <v>0</v>
      </c>
      <c r="K3002" s="241">
        <v>0</v>
      </c>
      <c r="L3002" s="241">
        <v>0</v>
      </c>
      <c r="M3002" s="241">
        <v>0</v>
      </c>
      <c r="N3002" s="241">
        <v>0</v>
      </c>
      <c r="O3002" s="241">
        <v>0</v>
      </c>
      <c r="P3002" s="241">
        <v>0</v>
      </c>
      <c r="Q3002" s="232">
        <v>59170.6</v>
      </c>
      <c r="R3002" s="232">
        <v>0</v>
      </c>
      <c r="S3002" s="232">
        <v>0</v>
      </c>
      <c r="T3002" s="232">
        <v>0</v>
      </c>
      <c r="U3002" s="232">
        <v>0</v>
      </c>
      <c r="V3002" s="232">
        <v>0</v>
      </c>
      <c r="W3002" s="232">
        <v>0</v>
      </c>
      <c r="X3002" s="232">
        <v>0</v>
      </c>
      <c r="Y3002" s="232">
        <v>0</v>
      </c>
      <c r="Z3002" s="233">
        <v>45991</v>
      </c>
      <c r="AA3002" s="234">
        <v>270.94</v>
      </c>
      <c r="AB3002" s="232">
        <v>59170.6</v>
      </c>
    </row>
    <row r="3003" spans="1:28" x14ac:dyDescent="0.25">
      <c r="A3003" s="16" t="s">
        <v>1059</v>
      </c>
      <c r="B3003" s="16" t="s">
        <v>2893</v>
      </c>
      <c r="C3003" s="16" t="s">
        <v>1125</v>
      </c>
      <c r="D3003" s="16" t="s">
        <v>1126</v>
      </c>
      <c r="E3003" t="s">
        <v>8760</v>
      </c>
      <c r="F3003" s="16" t="s">
        <v>8150</v>
      </c>
      <c r="G3003" s="16" t="s">
        <v>8151</v>
      </c>
      <c r="H3003" s="241">
        <v>269.8</v>
      </c>
      <c r="I3003" s="241">
        <v>0</v>
      </c>
      <c r="J3003" s="241">
        <v>0</v>
      </c>
      <c r="K3003" s="241">
        <v>0</v>
      </c>
      <c r="L3003" s="241">
        <v>0</v>
      </c>
      <c r="M3003" s="241">
        <v>0</v>
      </c>
      <c r="N3003" s="241">
        <v>0</v>
      </c>
      <c r="O3003" s="241">
        <v>0</v>
      </c>
      <c r="P3003" s="241">
        <v>0</v>
      </c>
      <c r="Q3003" s="232">
        <v>58921.62</v>
      </c>
      <c r="R3003" s="232">
        <v>0</v>
      </c>
      <c r="S3003" s="232">
        <v>0</v>
      </c>
      <c r="T3003" s="232">
        <v>0</v>
      </c>
      <c r="U3003" s="232">
        <v>0</v>
      </c>
      <c r="V3003" s="232">
        <v>0</v>
      </c>
      <c r="W3003" s="232">
        <v>0</v>
      </c>
      <c r="X3003" s="232">
        <v>0</v>
      </c>
      <c r="Y3003" s="232">
        <v>0</v>
      </c>
      <c r="Z3003" s="233">
        <v>45991</v>
      </c>
      <c r="AA3003" s="234">
        <v>269.8</v>
      </c>
      <c r="AB3003" s="232">
        <v>58921.62</v>
      </c>
    </row>
    <row r="3004" spans="1:28" x14ac:dyDescent="0.25">
      <c r="A3004" s="16" t="s">
        <v>1059</v>
      </c>
      <c r="B3004" s="16" t="s">
        <v>2893</v>
      </c>
      <c r="C3004" s="16" t="s">
        <v>1125</v>
      </c>
      <c r="D3004" s="16" t="s">
        <v>1126</v>
      </c>
      <c r="E3004" t="s">
        <v>8761</v>
      </c>
      <c r="F3004" s="16" t="s">
        <v>8150</v>
      </c>
      <c r="G3004" s="16" t="s">
        <v>8151</v>
      </c>
      <c r="H3004" s="241">
        <v>269.12</v>
      </c>
      <c r="I3004" s="241">
        <v>0</v>
      </c>
      <c r="J3004" s="241">
        <v>0</v>
      </c>
      <c r="K3004" s="241">
        <v>0</v>
      </c>
      <c r="L3004" s="241">
        <v>0</v>
      </c>
      <c r="M3004" s="241">
        <v>0</v>
      </c>
      <c r="N3004" s="241">
        <v>0</v>
      </c>
      <c r="O3004" s="241">
        <v>0</v>
      </c>
      <c r="P3004" s="241">
        <v>0</v>
      </c>
      <c r="Q3004" s="232">
        <v>58773.120000000003</v>
      </c>
      <c r="R3004" s="232">
        <v>0</v>
      </c>
      <c r="S3004" s="232">
        <v>0</v>
      </c>
      <c r="T3004" s="232">
        <v>0</v>
      </c>
      <c r="U3004" s="232">
        <v>0</v>
      </c>
      <c r="V3004" s="232">
        <v>0</v>
      </c>
      <c r="W3004" s="232">
        <v>0</v>
      </c>
      <c r="X3004" s="232">
        <v>0</v>
      </c>
      <c r="Y3004" s="232">
        <v>0</v>
      </c>
      <c r="Z3004" s="233">
        <v>45991</v>
      </c>
      <c r="AA3004" s="234">
        <v>269.12</v>
      </c>
      <c r="AB3004" s="232">
        <v>58773.120000000003</v>
      </c>
    </row>
    <row r="3005" spans="1:28" x14ac:dyDescent="0.25">
      <c r="A3005" s="16" t="s">
        <v>1059</v>
      </c>
      <c r="B3005" s="16" t="s">
        <v>2893</v>
      </c>
      <c r="C3005" s="16" t="s">
        <v>1125</v>
      </c>
      <c r="D3005" s="16" t="s">
        <v>1126</v>
      </c>
      <c r="E3005" t="s">
        <v>8762</v>
      </c>
      <c r="F3005" s="16" t="s">
        <v>8150</v>
      </c>
      <c r="G3005" s="16" t="s">
        <v>8151</v>
      </c>
      <c r="H3005" s="241">
        <v>265.3</v>
      </c>
      <c r="I3005" s="241">
        <v>0</v>
      </c>
      <c r="J3005" s="241">
        <v>0</v>
      </c>
      <c r="K3005" s="241">
        <v>0</v>
      </c>
      <c r="L3005" s="241">
        <v>0</v>
      </c>
      <c r="M3005" s="241">
        <v>0</v>
      </c>
      <c r="N3005" s="241">
        <v>0</v>
      </c>
      <c r="O3005" s="241">
        <v>0</v>
      </c>
      <c r="P3005" s="241">
        <v>0</v>
      </c>
      <c r="Q3005" s="232">
        <v>57938.87</v>
      </c>
      <c r="R3005" s="232">
        <v>0</v>
      </c>
      <c r="S3005" s="232">
        <v>0</v>
      </c>
      <c r="T3005" s="232">
        <v>0</v>
      </c>
      <c r="U3005" s="232">
        <v>0</v>
      </c>
      <c r="V3005" s="232">
        <v>0</v>
      </c>
      <c r="W3005" s="232">
        <v>0</v>
      </c>
      <c r="X3005" s="232">
        <v>0</v>
      </c>
      <c r="Y3005" s="232">
        <v>0</v>
      </c>
      <c r="Z3005" s="233">
        <v>45991</v>
      </c>
      <c r="AA3005" s="234">
        <v>265.3</v>
      </c>
      <c r="AB3005" s="232">
        <v>57938.87</v>
      </c>
    </row>
    <row r="3006" spans="1:28" x14ac:dyDescent="0.25">
      <c r="A3006" s="16" t="s">
        <v>873</v>
      </c>
      <c r="B3006" s="16" t="s">
        <v>3474</v>
      </c>
      <c r="C3006" s="16" t="s">
        <v>702</v>
      </c>
      <c r="D3006" s="16" t="s">
        <v>2785</v>
      </c>
      <c r="F3006" s="16" t="s">
        <v>8763</v>
      </c>
      <c r="G3006" s="16" t="s">
        <v>8764</v>
      </c>
      <c r="H3006" s="236">
        <v>1592.33</v>
      </c>
      <c r="I3006" s="236">
        <v>0</v>
      </c>
      <c r="J3006" s="236">
        <v>0</v>
      </c>
      <c r="K3006" s="236">
        <v>0</v>
      </c>
      <c r="L3006" s="236">
        <v>0</v>
      </c>
      <c r="M3006" s="236">
        <v>0</v>
      </c>
      <c r="N3006" s="236">
        <v>0</v>
      </c>
      <c r="O3006" s="236">
        <v>0</v>
      </c>
      <c r="P3006" s="236">
        <v>0</v>
      </c>
      <c r="Q3006" s="232">
        <v>10834.97</v>
      </c>
      <c r="R3006" s="232">
        <v>0</v>
      </c>
      <c r="S3006" s="232">
        <v>0</v>
      </c>
      <c r="T3006" s="232">
        <v>0</v>
      </c>
      <c r="U3006" s="232">
        <v>0</v>
      </c>
      <c r="V3006" s="232">
        <v>0</v>
      </c>
      <c r="W3006" s="232">
        <v>0</v>
      </c>
      <c r="X3006" s="232">
        <v>0</v>
      </c>
      <c r="Y3006" s="232">
        <v>0</v>
      </c>
      <c r="Z3006" s="233">
        <v>45991</v>
      </c>
      <c r="AA3006" s="234">
        <v>1592.33</v>
      </c>
      <c r="AB3006" s="232">
        <v>10834.97</v>
      </c>
    </row>
    <row r="3007" spans="1:28" x14ac:dyDescent="0.25">
      <c r="A3007" s="16" t="s">
        <v>873</v>
      </c>
      <c r="B3007" s="16" t="s">
        <v>3474</v>
      </c>
      <c r="C3007" s="16" t="s">
        <v>8765</v>
      </c>
      <c r="D3007" s="16" t="s">
        <v>8766</v>
      </c>
      <c r="E3007" t="s">
        <v>8767</v>
      </c>
      <c r="F3007" s="16" t="s">
        <v>8180</v>
      </c>
      <c r="G3007" s="16" t="s">
        <v>8181</v>
      </c>
      <c r="H3007" s="241">
        <v>22</v>
      </c>
      <c r="I3007" s="241">
        <v>0</v>
      </c>
      <c r="J3007" s="241">
        <v>0</v>
      </c>
      <c r="K3007" s="241">
        <v>0</v>
      </c>
      <c r="L3007" s="241">
        <v>0</v>
      </c>
      <c r="M3007" s="241">
        <v>0</v>
      </c>
      <c r="N3007" s="241">
        <v>0</v>
      </c>
      <c r="O3007" s="241">
        <v>0</v>
      </c>
      <c r="P3007" s="241">
        <v>0</v>
      </c>
      <c r="Q3007" s="232">
        <v>8932.8799999999992</v>
      </c>
      <c r="R3007" s="232">
        <v>0</v>
      </c>
      <c r="S3007" s="232">
        <v>0</v>
      </c>
      <c r="T3007" s="232">
        <v>0</v>
      </c>
      <c r="U3007" s="232">
        <v>0</v>
      </c>
      <c r="V3007" s="232">
        <v>0</v>
      </c>
      <c r="W3007" s="232">
        <v>0</v>
      </c>
      <c r="X3007" s="232">
        <v>0</v>
      </c>
      <c r="Y3007" s="232">
        <v>0</v>
      </c>
      <c r="Z3007" s="233">
        <v>45991</v>
      </c>
      <c r="AA3007" s="234">
        <v>22</v>
      </c>
      <c r="AB3007" s="232">
        <v>8932.8799999999992</v>
      </c>
    </row>
    <row r="3008" spans="1:28" x14ac:dyDescent="0.25">
      <c r="A3008" s="16" t="s">
        <v>1059</v>
      </c>
      <c r="B3008" s="16" t="s">
        <v>2893</v>
      </c>
      <c r="C3008" s="16" t="s">
        <v>8768</v>
      </c>
      <c r="D3008" s="16" t="s">
        <v>8769</v>
      </c>
      <c r="E3008" t="s">
        <v>8770</v>
      </c>
      <c r="F3008" s="16" t="s">
        <v>8150</v>
      </c>
      <c r="G3008" s="16" t="s">
        <v>8151</v>
      </c>
      <c r="H3008" s="237">
        <v>24</v>
      </c>
      <c r="I3008" s="237">
        <v>0</v>
      </c>
      <c r="J3008" s="237">
        <v>0</v>
      </c>
      <c r="K3008" s="237">
        <v>0</v>
      </c>
      <c r="L3008" s="237">
        <v>0</v>
      </c>
      <c r="M3008" s="237">
        <v>0</v>
      </c>
      <c r="N3008" s="237">
        <v>0</v>
      </c>
      <c r="O3008" s="237">
        <v>0</v>
      </c>
      <c r="P3008" s="237">
        <v>0</v>
      </c>
      <c r="Q3008" s="232">
        <v>15360</v>
      </c>
      <c r="R3008" s="232">
        <v>0</v>
      </c>
      <c r="S3008" s="232">
        <v>0</v>
      </c>
      <c r="T3008" s="232">
        <v>0</v>
      </c>
      <c r="U3008" s="232">
        <v>0</v>
      </c>
      <c r="V3008" s="232">
        <v>0</v>
      </c>
      <c r="W3008" s="232">
        <v>0</v>
      </c>
      <c r="X3008" s="232">
        <v>0</v>
      </c>
      <c r="Y3008" s="232">
        <v>0</v>
      </c>
      <c r="Z3008" s="233">
        <v>45991</v>
      </c>
      <c r="AA3008" s="234">
        <v>24</v>
      </c>
      <c r="AB3008" s="232">
        <v>15360</v>
      </c>
    </row>
    <row r="3009" spans="1:28" x14ac:dyDescent="0.25">
      <c r="A3009" s="16" t="s">
        <v>1059</v>
      </c>
      <c r="B3009" s="16" t="s">
        <v>2893</v>
      </c>
      <c r="C3009" s="16" t="s">
        <v>1979</v>
      </c>
      <c r="D3009" s="16" t="s">
        <v>1980</v>
      </c>
      <c r="E3009" t="s">
        <v>8771</v>
      </c>
      <c r="F3009" s="16" t="s">
        <v>8150</v>
      </c>
      <c r="G3009" s="16" t="s">
        <v>8151</v>
      </c>
      <c r="H3009" s="237">
        <v>13.212</v>
      </c>
      <c r="I3009" s="237">
        <v>0</v>
      </c>
      <c r="J3009" s="237">
        <v>0</v>
      </c>
      <c r="K3009" s="237">
        <v>0</v>
      </c>
      <c r="L3009" s="237">
        <v>0</v>
      </c>
      <c r="M3009" s="237">
        <v>0</v>
      </c>
      <c r="N3009" s="237">
        <v>0</v>
      </c>
      <c r="O3009" s="237">
        <v>0</v>
      </c>
      <c r="P3009" s="237">
        <v>0</v>
      </c>
      <c r="Q3009" s="232">
        <v>6335.15</v>
      </c>
      <c r="R3009" s="232">
        <v>0</v>
      </c>
      <c r="S3009" s="232">
        <v>0</v>
      </c>
      <c r="T3009" s="232">
        <v>0</v>
      </c>
      <c r="U3009" s="232">
        <v>0</v>
      </c>
      <c r="V3009" s="232">
        <v>0</v>
      </c>
      <c r="W3009" s="232">
        <v>0</v>
      </c>
      <c r="X3009" s="232">
        <v>0</v>
      </c>
      <c r="Y3009" s="232">
        <v>0</v>
      </c>
      <c r="Z3009" s="233">
        <v>45991</v>
      </c>
      <c r="AA3009" s="234">
        <v>13.212</v>
      </c>
      <c r="AB3009" s="232">
        <v>6335.15</v>
      </c>
    </row>
    <row r="3010" spans="1:28" x14ac:dyDescent="0.25">
      <c r="A3010" s="16" t="s">
        <v>1059</v>
      </c>
      <c r="B3010" s="16" t="s">
        <v>2893</v>
      </c>
      <c r="C3010" s="16" t="s">
        <v>1243</v>
      </c>
      <c r="D3010" s="16" t="s">
        <v>1244</v>
      </c>
      <c r="E3010" t="s">
        <v>8772</v>
      </c>
      <c r="F3010" s="16" t="s">
        <v>8150</v>
      </c>
      <c r="G3010" s="16" t="s">
        <v>8151</v>
      </c>
      <c r="H3010" s="237">
        <v>458.87700000000001</v>
      </c>
      <c r="I3010" s="237">
        <v>0</v>
      </c>
      <c r="J3010" s="237">
        <v>0</v>
      </c>
      <c r="K3010" s="237">
        <v>0</v>
      </c>
      <c r="L3010" s="237">
        <v>0</v>
      </c>
      <c r="M3010" s="237">
        <v>0</v>
      </c>
      <c r="N3010" s="237">
        <v>0</v>
      </c>
      <c r="O3010" s="237">
        <v>0</v>
      </c>
      <c r="P3010" s="237">
        <v>0</v>
      </c>
      <c r="Q3010" s="232">
        <v>796610.46</v>
      </c>
      <c r="R3010" s="232">
        <v>0</v>
      </c>
      <c r="S3010" s="232">
        <v>0</v>
      </c>
      <c r="T3010" s="232">
        <v>0</v>
      </c>
      <c r="U3010" s="232">
        <v>0</v>
      </c>
      <c r="V3010" s="232">
        <v>0</v>
      </c>
      <c r="W3010" s="232">
        <v>0</v>
      </c>
      <c r="X3010" s="232">
        <v>0</v>
      </c>
      <c r="Y3010" s="232">
        <v>0</v>
      </c>
      <c r="Z3010" s="233">
        <v>45991</v>
      </c>
      <c r="AA3010" s="234">
        <v>458.87700000000001</v>
      </c>
      <c r="AB3010" s="232">
        <v>796610.46</v>
      </c>
    </row>
    <row r="3011" spans="1:28" x14ac:dyDescent="0.25">
      <c r="A3011" s="16" t="s">
        <v>873</v>
      </c>
      <c r="B3011" s="16" t="s">
        <v>3474</v>
      </c>
      <c r="C3011" s="16" t="s">
        <v>91</v>
      </c>
      <c r="D3011" s="16" t="s">
        <v>92</v>
      </c>
      <c r="E3011" t="s">
        <v>8773</v>
      </c>
      <c r="F3011" s="16" t="s">
        <v>8774</v>
      </c>
      <c r="G3011" s="16" t="s">
        <v>8775</v>
      </c>
      <c r="H3011" s="241">
        <v>173.52699999999999</v>
      </c>
      <c r="I3011" s="241">
        <v>0</v>
      </c>
      <c r="J3011" s="241">
        <v>0</v>
      </c>
      <c r="K3011" s="241">
        <v>0</v>
      </c>
      <c r="L3011" s="241">
        <v>0</v>
      </c>
      <c r="M3011" s="241">
        <v>0</v>
      </c>
      <c r="N3011" s="241">
        <v>0</v>
      </c>
      <c r="O3011" s="241">
        <v>0</v>
      </c>
      <c r="P3011" s="241">
        <v>0</v>
      </c>
      <c r="Q3011" s="232">
        <v>49802.26</v>
      </c>
      <c r="R3011" s="232">
        <v>0</v>
      </c>
      <c r="S3011" s="232">
        <v>0</v>
      </c>
      <c r="T3011" s="232">
        <v>0</v>
      </c>
      <c r="U3011" s="232">
        <v>0</v>
      </c>
      <c r="V3011" s="232">
        <v>0</v>
      </c>
      <c r="W3011" s="232">
        <v>0</v>
      </c>
      <c r="X3011" s="232">
        <v>0</v>
      </c>
      <c r="Y3011" s="232">
        <v>0</v>
      </c>
      <c r="Z3011" s="233">
        <v>45991</v>
      </c>
      <c r="AA3011" s="234">
        <v>173.52699999999999</v>
      </c>
      <c r="AB3011" s="232">
        <v>49802.26</v>
      </c>
    </row>
    <row r="3012" spans="1:28" x14ac:dyDescent="0.25">
      <c r="A3012" s="16" t="s">
        <v>873</v>
      </c>
      <c r="B3012" s="16" t="s">
        <v>3474</v>
      </c>
      <c r="C3012" s="16" t="s">
        <v>91</v>
      </c>
      <c r="D3012" s="16" t="s">
        <v>92</v>
      </c>
      <c r="E3012" s="16" t="s">
        <v>8776</v>
      </c>
      <c r="F3012" s="16" t="s">
        <v>8774</v>
      </c>
      <c r="G3012" s="16" t="s">
        <v>8775</v>
      </c>
      <c r="H3012" s="241">
        <v>239.44</v>
      </c>
      <c r="I3012" s="241">
        <v>0</v>
      </c>
      <c r="J3012" s="241">
        <v>0</v>
      </c>
      <c r="K3012" s="241">
        <v>0</v>
      </c>
      <c r="L3012" s="241">
        <v>0</v>
      </c>
      <c r="M3012" s="241">
        <v>0</v>
      </c>
      <c r="N3012" s="241">
        <v>0</v>
      </c>
      <c r="O3012" s="241">
        <v>0</v>
      </c>
      <c r="P3012" s="241">
        <v>0</v>
      </c>
      <c r="Q3012" s="232">
        <v>68719.28</v>
      </c>
      <c r="R3012" s="232">
        <v>0</v>
      </c>
      <c r="S3012" s="232">
        <v>0</v>
      </c>
      <c r="T3012" s="232">
        <v>0</v>
      </c>
      <c r="U3012" s="232">
        <v>0</v>
      </c>
      <c r="V3012" s="232">
        <v>0</v>
      </c>
      <c r="W3012" s="232">
        <v>0</v>
      </c>
      <c r="X3012" s="232">
        <v>0</v>
      </c>
      <c r="Y3012" s="232">
        <v>0</v>
      </c>
      <c r="Z3012" s="233">
        <v>45991</v>
      </c>
      <c r="AA3012" s="234">
        <v>239.44</v>
      </c>
      <c r="AB3012" s="232">
        <v>68719.28</v>
      </c>
    </row>
    <row r="3013" spans="1:28" x14ac:dyDescent="0.25">
      <c r="A3013" s="16" t="s">
        <v>873</v>
      </c>
      <c r="B3013" s="16" t="s">
        <v>3474</v>
      </c>
      <c r="C3013" s="16" t="s">
        <v>8777</v>
      </c>
      <c r="D3013" s="16" t="s">
        <v>8778</v>
      </c>
      <c r="E3013" s="16" t="s">
        <v>8779</v>
      </c>
      <c r="F3013" s="16" t="s">
        <v>8780</v>
      </c>
      <c r="G3013" s="16" t="s">
        <v>8781</v>
      </c>
      <c r="H3013" s="241">
        <v>24</v>
      </c>
      <c r="I3013" s="241">
        <v>0</v>
      </c>
      <c r="J3013" s="241">
        <v>0</v>
      </c>
      <c r="K3013" s="241">
        <v>0</v>
      </c>
      <c r="L3013" s="241">
        <v>0</v>
      </c>
      <c r="M3013" s="241">
        <v>0</v>
      </c>
      <c r="N3013" s="241">
        <v>0</v>
      </c>
      <c r="O3013" s="241">
        <v>0</v>
      </c>
      <c r="P3013" s="241">
        <v>0</v>
      </c>
      <c r="Q3013" s="232">
        <v>14040</v>
      </c>
      <c r="R3013" s="232">
        <v>0</v>
      </c>
      <c r="S3013" s="232">
        <v>0</v>
      </c>
      <c r="T3013" s="232">
        <v>0</v>
      </c>
      <c r="U3013" s="232">
        <v>0</v>
      </c>
      <c r="V3013" s="232">
        <v>0</v>
      </c>
      <c r="W3013" s="232">
        <v>0</v>
      </c>
      <c r="X3013" s="232">
        <v>0</v>
      </c>
      <c r="Y3013" s="232">
        <v>0</v>
      </c>
      <c r="Z3013" s="233">
        <v>45991</v>
      </c>
      <c r="AA3013" s="234">
        <v>24</v>
      </c>
      <c r="AB3013" s="232">
        <v>14040</v>
      </c>
    </row>
    <row r="3014" spans="1:28" x14ac:dyDescent="0.25">
      <c r="A3014" s="16" t="s">
        <v>873</v>
      </c>
      <c r="B3014" s="16" t="s">
        <v>3474</v>
      </c>
      <c r="C3014" s="16" t="s">
        <v>89</v>
      </c>
      <c r="D3014" s="16" t="s">
        <v>90</v>
      </c>
      <c r="E3014" t="s">
        <v>8782</v>
      </c>
      <c r="F3014" s="16" t="s">
        <v>8783</v>
      </c>
      <c r="G3014" s="16" t="s">
        <v>8784</v>
      </c>
      <c r="H3014" s="241">
        <v>85</v>
      </c>
      <c r="I3014" s="241">
        <v>0</v>
      </c>
      <c r="J3014" s="241">
        <v>0</v>
      </c>
      <c r="K3014" s="241">
        <v>0</v>
      </c>
      <c r="L3014" s="241">
        <v>0</v>
      </c>
      <c r="M3014" s="241">
        <v>0</v>
      </c>
      <c r="N3014" s="241">
        <v>0</v>
      </c>
      <c r="O3014" s="241">
        <v>0</v>
      </c>
      <c r="P3014" s="241">
        <v>0</v>
      </c>
      <c r="Q3014" s="232">
        <v>36125</v>
      </c>
      <c r="R3014" s="232">
        <v>0</v>
      </c>
      <c r="S3014" s="232">
        <v>0</v>
      </c>
      <c r="T3014" s="232">
        <v>0</v>
      </c>
      <c r="U3014" s="232">
        <v>0</v>
      </c>
      <c r="V3014" s="232">
        <v>0</v>
      </c>
      <c r="W3014" s="232">
        <v>0</v>
      </c>
      <c r="X3014" s="232">
        <v>0</v>
      </c>
      <c r="Y3014" s="232">
        <v>0</v>
      </c>
      <c r="Z3014" s="233">
        <v>45991</v>
      </c>
      <c r="AA3014" s="234">
        <v>85</v>
      </c>
      <c r="AB3014" s="232">
        <v>36125</v>
      </c>
    </row>
    <row r="3015" spans="1:28" x14ac:dyDescent="0.25">
      <c r="A3015" s="16" t="s">
        <v>8785</v>
      </c>
      <c r="B3015" s="16" t="s">
        <v>8786</v>
      </c>
      <c r="C3015" s="16" t="s">
        <v>80</v>
      </c>
      <c r="D3015" s="16" t="s">
        <v>81</v>
      </c>
      <c r="F3015" s="16" t="s">
        <v>8787</v>
      </c>
      <c r="G3015" s="16" t="s">
        <v>8788</v>
      </c>
      <c r="H3015" s="241">
        <v>11689.244000000001</v>
      </c>
      <c r="I3015" s="241">
        <v>0</v>
      </c>
      <c r="J3015" s="241">
        <v>0</v>
      </c>
      <c r="K3015" s="241">
        <v>0</v>
      </c>
      <c r="L3015" s="241">
        <v>0</v>
      </c>
      <c r="M3015" s="241">
        <v>0</v>
      </c>
      <c r="N3015" s="241">
        <v>0</v>
      </c>
      <c r="O3015" s="241">
        <v>0</v>
      </c>
      <c r="P3015" s="241">
        <v>0</v>
      </c>
      <c r="Q3015" s="232">
        <v>1325692.98</v>
      </c>
      <c r="R3015" s="232">
        <v>0</v>
      </c>
      <c r="S3015" s="232">
        <v>0</v>
      </c>
      <c r="T3015" s="232">
        <v>0</v>
      </c>
      <c r="U3015" s="232">
        <v>0</v>
      </c>
      <c r="V3015" s="232">
        <v>0</v>
      </c>
      <c r="W3015" s="232">
        <v>0</v>
      </c>
      <c r="X3015" s="232">
        <v>0</v>
      </c>
      <c r="Y3015" s="232">
        <v>0</v>
      </c>
      <c r="Z3015" s="233">
        <v>45991</v>
      </c>
      <c r="AA3015" s="234">
        <v>11689.244000000001</v>
      </c>
      <c r="AB3015" s="232">
        <v>1325692.98</v>
      </c>
    </row>
    <row r="3016" spans="1:28" x14ac:dyDescent="0.25">
      <c r="A3016" s="16" t="s">
        <v>1059</v>
      </c>
      <c r="B3016" s="16" t="s">
        <v>2893</v>
      </c>
      <c r="C3016" s="16" t="s">
        <v>80</v>
      </c>
      <c r="D3016" s="16" t="s">
        <v>81</v>
      </c>
      <c r="F3016" s="16" t="s">
        <v>8150</v>
      </c>
      <c r="G3016" s="16" t="s">
        <v>8151</v>
      </c>
      <c r="H3016" s="241">
        <v>2248.703</v>
      </c>
      <c r="I3016" s="241">
        <v>0</v>
      </c>
      <c r="J3016" s="241">
        <v>0</v>
      </c>
      <c r="K3016" s="241">
        <v>0</v>
      </c>
      <c r="L3016" s="241">
        <v>0</v>
      </c>
      <c r="M3016" s="241">
        <v>0</v>
      </c>
      <c r="N3016" s="241">
        <v>0</v>
      </c>
      <c r="O3016" s="241">
        <v>0</v>
      </c>
      <c r="P3016" s="241">
        <v>0</v>
      </c>
      <c r="Q3016" s="232">
        <v>278110.89</v>
      </c>
      <c r="R3016" s="232">
        <v>0</v>
      </c>
      <c r="S3016" s="232">
        <v>0</v>
      </c>
      <c r="T3016" s="232">
        <v>0</v>
      </c>
      <c r="U3016" s="232">
        <v>0</v>
      </c>
      <c r="V3016" s="232">
        <v>0</v>
      </c>
      <c r="W3016" s="232">
        <v>0</v>
      </c>
      <c r="X3016" s="232">
        <v>0</v>
      </c>
      <c r="Y3016" s="232">
        <v>0</v>
      </c>
      <c r="Z3016" s="233">
        <v>45991</v>
      </c>
      <c r="AA3016" s="234">
        <v>2248.703</v>
      </c>
      <c r="AB3016" s="232">
        <v>278110.89</v>
      </c>
    </row>
    <row r="3017" spans="1:28" x14ac:dyDescent="0.25">
      <c r="A3017" s="16" t="s">
        <v>2253</v>
      </c>
      <c r="B3017" s="16" t="s">
        <v>3348</v>
      </c>
      <c r="C3017" s="16" t="s">
        <v>80</v>
      </c>
      <c r="D3017" s="16" t="s">
        <v>81</v>
      </c>
      <c r="F3017" s="16" t="s">
        <v>8366</v>
      </c>
      <c r="G3017" s="16" t="s">
        <v>8789</v>
      </c>
      <c r="H3017" s="241">
        <v>0.44</v>
      </c>
      <c r="I3017" s="241">
        <v>0</v>
      </c>
      <c r="J3017" s="241">
        <v>0</v>
      </c>
      <c r="K3017" s="241">
        <v>0</v>
      </c>
      <c r="L3017" s="241">
        <v>0</v>
      </c>
      <c r="M3017" s="241">
        <v>0</v>
      </c>
      <c r="N3017" s="241">
        <v>0</v>
      </c>
      <c r="O3017" s="241">
        <v>0</v>
      </c>
      <c r="P3017" s="241">
        <v>0</v>
      </c>
      <c r="Q3017" s="232">
        <v>55.23</v>
      </c>
      <c r="R3017" s="232">
        <v>0</v>
      </c>
      <c r="S3017" s="232">
        <v>0</v>
      </c>
      <c r="T3017" s="232">
        <v>0</v>
      </c>
      <c r="U3017" s="232">
        <v>0</v>
      </c>
      <c r="V3017" s="232">
        <v>0</v>
      </c>
      <c r="W3017" s="232">
        <v>0</v>
      </c>
      <c r="X3017" s="232">
        <v>0</v>
      </c>
      <c r="Y3017" s="232">
        <v>0</v>
      </c>
      <c r="Z3017" s="233">
        <v>45991</v>
      </c>
      <c r="AA3017" s="234">
        <v>0.44</v>
      </c>
      <c r="AB3017" s="232">
        <v>55.23</v>
      </c>
    </row>
    <row r="3018" spans="1:28" x14ac:dyDescent="0.25">
      <c r="A3018" s="16" t="s">
        <v>2253</v>
      </c>
      <c r="B3018" s="16" t="s">
        <v>3348</v>
      </c>
      <c r="C3018" s="16" t="s">
        <v>80</v>
      </c>
      <c r="D3018" s="16" t="s">
        <v>81</v>
      </c>
      <c r="F3018" s="16" t="s">
        <v>8311</v>
      </c>
      <c r="G3018" s="16" t="s">
        <v>8312</v>
      </c>
      <c r="H3018" s="241">
        <v>2513.2240000000002</v>
      </c>
      <c r="I3018" s="241">
        <v>0</v>
      </c>
      <c r="J3018" s="241">
        <v>0</v>
      </c>
      <c r="K3018" s="241">
        <v>0</v>
      </c>
      <c r="L3018" s="241">
        <v>0</v>
      </c>
      <c r="M3018" s="241">
        <v>0</v>
      </c>
      <c r="N3018" s="241">
        <v>0</v>
      </c>
      <c r="O3018" s="241">
        <v>0</v>
      </c>
      <c r="P3018" s="241">
        <v>0</v>
      </c>
      <c r="Q3018" s="232">
        <v>315449.55</v>
      </c>
      <c r="R3018" s="232">
        <v>0</v>
      </c>
      <c r="S3018" s="232">
        <v>0</v>
      </c>
      <c r="T3018" s="232">
        <v>0</v>
      </c>
      <c r="U3018" s="232">
        <v>0</v>
      </c>
      <c r="V3018" s="232">
        <v>0</v>
      </c>
      <c r="W3018" s="232">
        <v>0</v>
      </c>
      <c r="X3018" s="232">
        <v>0</v>
      </c>
      <c r="Y3018" s="232">
        <v>0</v>
      </c>
      <c r="Z3018" s="233">
        <v>45991</v>
      </c>
      <c r="AA3018" s="234">
        <v>2513.2240000000002</v>
      </c>
      <c r="AB3018" s="232">
        <v>315449.55</v>
      </c>
    </row>
    <row r="3019" spans="1:28" x14ac:dyDescent="0.25">
      <c r="A3019" s="16" t="s">
        <v>1059</v>
      </c>
      <c r="B3019" s="16" t="s">
        <v>2893</v>
      </c>
      <c r="C3019" s="16" t="s">
        <v>8790</v>
      </c>
      <c r="D3019" s="16" t="s">
        <v>2791</v>
      </c>
      <c r="E3019" t="s">
        <v>8791</v>
      </c>
      <c r="F3019" s="16" t="s">
        <v>8792</v>
      </c>
      <c r="G3019" s="16" t="s">
        <v>8793</v>
      </c>
      <c r="H3019" s="241">
        <v>36.292999999999999</v>
      </c>
      <c r="I3019" s="241">
        <v>0</v>
      </c>
      <c r="J3019" s="241">
        <v>0</v>
      </c>
      <c r="K3019" s="241">
        <v>0</v>
      </c>
      <c r="L3019" s="241">
        <v>0</v>
      </c>
      <c r="M3019" s="241">
        <v>0</v>
      </c>
      <c r="N3019" s="241">
        <v>0</v>
      </c>
      <c r="O3019" s="241">
        <v>0</v>
      </c>
      <c r="P3019" s="241">
        <v>0</v>
      </c>
      <c r="Q3019" s="232">
        <v>7547.85</v>
      </c>
      <c r="R3019" s="232">
        <v>0</v>
      </c>
      <c r="S3019" s="232">
        <v>0</v>
      </c>
      <c r="T3019" s="232">
        <v>0</v>
      </c>
      <c r="U3019" s="232">
        <v>0</v>
      </c>
      <c r="V3019" s="232">
        <v>0</v>
      </c>
      <c r="W3019" s="232">
        <v>0</v>
      </c>
      <c r="X3019" s="232">
        <v>0</v>
      </c>
      <c r="Y3019" s="232">
        <v>0</v>
      </c>
      <c r="Z3019" s="233">
        <v>45991</v>
      </c>
      <c r="AA3019" s="234">
        <v>36.292999999999999</v>
      </c>
      <c r="AB3019" s="232">
        <v>7547.85</v>
      </c>
    </row>
    <row r="3020" spans="1:28" x14ac:dyDescent="0.25">
      <c r="A3020" s="16" t="s">
        <v>1059</v>
      </c>
      <c r="B3020" s="16" t="s">
        <v>2893</v>
      </c>
      <c r="C3020" s="16" t="s">
        <v>1131</v>
      </c>
      <c r="D3020" s="16" t="s">
        <v>1132</v>
      </c>
      <c r="E3020" s="16" t="s">
        <v>8794</v>
      </c>
      <c r="F3020" s="16" t="s">
        <v>8150</v>
      </c>
      <c r="G3020" s="16" t="s">
        <v>8151</v>
      </c>
      <c r="H3020" s="241">
        <v>91.004000000000005</v>
      </c>
      <c r="I3020" s="241">
        <v>0</v>
      </c>
      <c r="J3020" s="241">
        <v>0</v>
      </c>
      <c r="K3020" s="241">
        <v>0</v>
      </c>
      <c r="L3020" s="241">
        <v>0</v>
      </c>
      <c r="M3020" s="241">
        <v>0</v>
      </c>
      <c r="N3020" s="241">
        <v>0</v>
      </c>
      <c r="O3020" s="241">
        <v>0</v>
      </c>
      <c r="P3020" s="241">
        <v>0</v>
      </c>
      <c r="Q3020" s="232">
        <v>25754.16</v>
      </c>
      <c r="R3020" s="232">
        <v>0</v>
      </c>
      <c r="S3020" s="232">
        <v>0</v>
      </c>
      <c r="T3020" s="232">
        <v>0</v>
      </c>
      <c r="U3020" s="232">
        <v>0</v>
      </c>
      <c r="V3020" s="232">
        <v>0</v>
      </c>
      <c r="W3020" s="232">
        <v>0</v>
      </c>
      <c r="X3020" s="232">
        <v>0</v>
      </c>
      <c r="Y3020" s="232">
        <v>0</v>
      </c>
      <c r="Z3020" s="233">
        <v>45991</v>
      </c>
      <c r="AA3020" s="234">
        <v>91.004000000000005</v>
      </c>
      <c r="AB3020" s="232">
        <v>25754.16</v>
      </c>
    </row>
    <row r="3021" spans="1:28" x14ac:dyDescent="0.25">
      <c r="A3021" s="16" t="s">
        <v>1059</v>
      </c>
      <c r="B3021" s="16" t="s">
        <v>2893</v>
      </c>
      <c r="C3021" s="16" t="s">
        <v>8795</v>
      </c>
      <c r="D3021" s="16" t="s">
        <v>1041</v>
      </c>
      <c r="E3021" s="16" t="s">
        <v>8796</v>
      </c>
      <c r="F3021" s="16" t="s">
        <v>8797</v>
      </c>
      <c r="G3021" s="16" t="s">
        <v>8798</v>
      </c>
      <c r="H3021" s="241">
        <v>24.9</v>
      </c>
      <c r="I3021" s="241">
        <v>0</v>
      </c>
      <c r="J3021" s="241">
        <v>0</v>
      </c>
      <c r="K3021" s="241">
        <v>0</v>
      </c>
      <c r="L3021" s="241">
        <v>0</v>
      </c>
      <c r="M3021" s="241">
        <v>0</v>
      </c>
      <c r="N3021" s="241">
        <v>0</v>
      </c>
      <c r="O3021" s="241">
        <v>0</v>
      </c>
      <c r="P3021" s="241">
        <v>0</v>
      </c>
      <c r="Q3021" s="232">
        <v>7221</v>
      </c>
      <c r="R3021" s="232">
        <v>0</v>
      </c>
      <c r="S3021" s="232">
        <v>0</v>
      </c>
      <c r="T3021" s="232">
        <v>0</v>
      </c>
      <c r="U3021" s="232">
        <v>0</v>
      </c>
      <c r="V3021" s="232">
        <v>0</v>
      </c>
      <c r="W3021" s="232">
        <v>0</v>
      </c>
      <c r="X3021" s="232">
        <v>0</v>
      </c>
      <c r="Y3021" s="232">
        <v>0</v>
      </c>
      <c r="Z3021" s="233">
        <v>45991</v>
      </c>
      <c r="AA3021" s="234">
        <v>24.9</v>
      </c>
      <c r="AB3021" s="232">
        <v>7221</v>
      </c>
    </row>
    <row r="3022" spans="1:28" x14ac:dyDescent="0.25">
      <c r="A3022" s="16" t="s">
        <v>1059</v>
      </c>
      <c r="B3022" s="16" t="s">
        <v>2893</v>
      </c>
      <c r="C3022" s="16" t="s">
        <v>8799</v>
      </c>
      <c r="D3022" s="16" t="s">
        <v>1039</v>
      </c>
      <c r="E3022" s="16"/>
      <c r="F3022" s="16" t="s">
        <v>8138</v>
      </c>
      <c r="G3022" s="16" t="s">
        <v>8139</v>
      </c>
      <c r="H3022" s="241">
        <v>4.8</v>
      </c>
      <c r="I3022" s="241">
        <v>0</v>
      </c>
      <c r="J3022" s="241">
        <v>0</v>
      </c>
      <c r="K3022" s="241">
        <v>0</v>
      </c>
      <c r="L3022" s="241">
        <v>0</v>
      </c>
      <c r="M3022" s="241">
        <v>0</v>
      </c>
      <c r="N3022" s="241">
        <v>0</v>
      </c>
      <c r="O3022" s="241">
        <v>0</v>
      </c>
      <c r="P3022" s="241">
        <v>0</v>
      </c>
      <c r="Q3022" s="232">
        <v>2448</v>
      </c>
      <c r="R3022" s="232">
        <v>0</v>
      </c>
      <c r="S3022" s="232">
        <v>0</v>
      </c>
      <c r="T3022" s="232">
        <v>0</v>
      </c>
      <c r="U3022" s="232">
        <v>0</v>
      </c>
      <c r="V3022" s="232">
        <v>0</v>
      </c>
      <c r="W3022" s="232">
        <v>0</v>
      </c>
      <c r="X3022" s="232">
        <v>0</v>
      </c>
      <c r="Y3022" s="232">
        <v>0</v>
      </c>
      <c r="Z3022" s="233">
        <v>45991</v>
      </c>
      <c r="AA3022" s="234">
        <v>4.8</v>
      </c>
      <c r="AB3022" s="232">
        <v>2448</v>
      </c>
    </row>
    <row r="3023" spans="1:28" x14ac:dyDescent="0.25">
      <c r="A3023" s="16" t="s">
        <v>1059</v>
      </c>
      <c r="B3023" s="16" t="s">
        <v>2893</v>
      </c>
      <c r="C3023" s="16" t="s">
        <v>8800</v>
      </c>
      <c r="D3023" s="16" t="s">
        <v>1037</v>
      </c>
      <c r="E3023" s="16"/>
      <c r="F3023" t="s">
        <v>8797</v>
      </c>
      <c r="G3023" t="s">
        <v>8798</v>
      </c>
      <c r="H3023" s="241">
        <v>1.25</v>
      </c>
      <c r="I3023" s="241">
        <v>0</v>
      </c>
      <c r="J3023" s="241">
        <v>0</v>
      </c>
      <c r="K3023" s="241">
        <v>0</v>
      </c>
      <c r="L3023" s="241">
        <v>0</v>
      </c>
      <c r="M3023" s="241">
        <v>0</v>
      </c>
      <c r="N3023" s="241">
        <v>0</v>
      </c>
      <c r="O3023" s="241">
        <v>0</v>
      </c>
      <c r="P3023" s="241">
        <v>0</v>
      </c>
      <c r="Q3023" s="232">
        <v>683.34</v>
      </c>
      <c r="R3023" s="232">
        <v>0</v>
      </c>
      <c r="S3023" s="232">
        <v>0</v>
      </c>
      <c r="T3023" s="232">
        <v>0</v>
      </c>
      <c r="U3023" s="232">
        <v>0</v>
      </c>
      <c r="V3023" s="232">
        <v>0</v>
      </c>
      <c r="W3023" s="232">
        <v>0</v>
      </c>
      <c r="X3023" s="232">
        <v>0</v>
      </c>
      <c r="Y3023" s="232">
        <v>0</v>
      </c>
      <c r="Z3023" s="233">
        <v>45991</v>
      </c>
      <c r="AA3023" s="234">
        <v>1.25</v>
      </c>
      <c r="AB3023" s="232">
        <v>683.34</v>
      </c>
    </row>
    <row r="3024" spans="1:28" x14ac:dyDescent="0.25">
      <c r="A3024" s="16" t="s">
        <v>873</v>
      </c>
      <c r="B3024" s="16" t="s">
        <v>3474</v>
      </c>
      <c r="C3024" s="16" t="s">
        <v>78</v>
      </c>
      <c r="D3024" s="16" t="s">
        <v>79</v>
      </c>
      <c r="E3024" s="16"/>
      <c r="F3024" t="s">
        <v>8801</v>
      </c>
      <c r="G3024" t="s">
        <v>8802</v>
      </c>
      <c r="H3024" s="241">
        <v>10474.948</v>
      </c>
      <c r="I3024" s="241">
        <v>0</v>
      </c>
      <c r="J3024" s="241">
        <v>0</v>
      </c>
      <c r="K3024" s="241">
        <v>0</v>
      </c>
      <c r="L3024" s="241">
        <v>0</v>
      </c>
      <c r="M3024" s="241">
        <v>0</v>
      </c>
      <c r="N3024" s="241">
        <v>0</v>
      </c>
      <c r="O3024" s="241">
        <v>0</v>
      </c>
      <c r="P3024" s="241">
        <v>0</v>
      </c>
      <c r="Q3024" s="232">
        <v>163924.74</v>
      </c>
      <c r="R3024" s="232">
        <v>0</v>
      </c>
      <c r="S3024" s="232">
        <v>0</v>
      </c>
      <c r="T3024" s="232">
        <v>0</v>
      </c>
      <c r="U3024" s="232">
        <v>0</v>
      </c>
      <c r="V3024" s="232">
        <v>0</v>
      </c>
      <c r="W3024" s="232">
        <v>0</v>
      </c>
      <c r="X3024" s="232">
        <v>0</v>
      </c>
      <c r="Y3024" s="232">
        <v>0</v>
      </c>
      <c r="Z3024" s="233">
        <v>45991</v>
      </c>
      <c r="AA3024" s="234">
        <v>10474.948</v>
      </c>
      <c r="AB3024" s="232">
        <v>163924.74</v>
      </c>
    </row>
    <row r="3025" spans="1:28" x14ac:dyDescent="0.25">
      <c r="A3025" s="16" t="s">
        <v>873</v>
      </c>
      <c r="B3025" s="16" t="s">
        <v>3474</v>
      </c>
      <c r="C3025" s="16" t="s">
        <v>74</v>
      </c>
      <c r="D3025" s="16" t="s">
        <v>75</v>
      </c>
      <c r="F3025" s="16" t="s">
        <v>8803</v>
      </c>
      <c r="G3025" s="16" t="s">
        <v>8804</v>
      </c>
      <c r="H3025" s="241">
        <v>663.95600000000002</v>
      </c>
      <c r="I3025" s="241">
        <v>0</v>
      </c>
      <c r="J3025" s="241">
        <v>0</v>
      </c>
      <c r="K3025" s="241">
        <v>0</v>
      </c>
      <c r="L3025" s="241">
        <v>0</v>
      </c>
      <c r="M3025" s="241">
        <v>0</v>
      </c>
      <c r="N3025" s="241">
        <v>0</v>
      </c>
      <c r="O3025" s="241">
        <v>0</v>
      </c>
      <c r="P3025" s="241">
        <v>0</v>
      </c>
      <c r="Q3025" s="232">
        <v>6667.49</v>
      </c>
      <c r="R3025" s="232">
        <v>0</v>
      </c>
      <c r="S3025" s="232">
        <v>0</v>
      </c>
      <c r="T3025" s="232">
        <v>0</v>
      </c>
      <c r="U3025" s="232">
        <v>0</v>
      </c>
      <c r="V3025" s="232">
        <v>0</v>
      </c>
      <c r="W3025" s="232">
        <v>0</v>
      </c>
      <c r="X3025" s="232">
        <v>0</v>
      </c>
      <c r="Y3025" s="232">
        <v>0</v>
      </c>
      <c r="Z3025" s="233">
        <v>45991</v>
      </c>
      <c r="AA3025" s="234">
        <v>663.95600000000002</v>
      </c>
      <c r="AB3025" s="232">
        <v>6667.49</v>
      </c>
    </row>
    <row r="3026" spans="1:28" x14ac:dyDescent="0.25">
      <c r="A3026" s="16" t="s">
        <v>873</v>
      </c>
      <c r="B3026" s="16" t="s">
        <v>3474</v>
      </c>
      <c r="C3026" s="16" t="s">
        <v>72</v>
      </c>
      <c r="D3026" s="16" t="s">
        <v>73</v>
      </c>
      <c r="F3026" s="16" t="s">
        <v>8805</v>
      </c>
      <c r="G3026" s="16" t="s">
        <v>8806</v>
      </c>
      <c r="H3026" s="231">
        <v>2997.1039999999998</v>
      </c>
      <c r="I3026" s="231">
        <v>0</v>
      </c>
      <c r="J3026" s="231">
        <v>0</v>
      </c>
      <c r="K3026" s="231">
        <v>0</v>
      </c>
      <c r="L3026" s="231">
        <v>0</v>
      </c>
      <c r="M3026" s="231">
        <v>0</v>
      </c>
      <c r="N3026" s="231">
        <v>0</v>
      </c>
      <c r="O3026" s="231">
        <v>0</v>
      </c>
      <c r="P3026" s="231">
        <v>0</v>
      </c>
      <c r="Q3026" s="232">
        <v>46955.17</v>
      </c>
      <c r="R3026" s="232">
        <v>0</v>
      </c>
      <c r="S3026" s="232">
        <v>0</v>
      </c>
      <c r="T3026" s="232">
        <v>0</v>
      </c>
      <c r="U3026" s="232">
        <v>0</v>
      </c>
      <c r="V3026" s="232">
        <v>0</v>
      </c>
      <c r="W3026" s="232">
        <v>0</v>
      </c>
      <c r="X3026" s="232">
        <v>0</v>
      </c>
      <c r="Y3026" s="232">
        <v>0</v>
      </c>
      <c r="Z3026" s="233">
        <v>45991</v>
      </c>
      <c r="AA3026" s="234">
        <v>2997.1039999999998</v>
      </c>
      <c r="AB3026" s="232">
        <v>46955.17</v>
      </c>
    </row>
    <row r="3027" spans="1:28" x14ac:dyDescent="0.25">
      <c r="A3027" s="16" t="s">
        <v>873</v>
      </c>
      <c r="B3027" s="16" t="s">
        <v>3474</v>
      </c>
      <c r="C3027" s="16" t="s">
        <v>701</v>
      </c>
      <c r="D3027" s="16" t="s">
        <v>2654</v>
      </c>
      <c r="E3027" s="16"/>
      <c r="F3027" s="16" t="s">
        <v>8807</v>
      </c>
      <c r="G3027" s="16" t="s">
        <v>8808</v>
      </c>
      <c r="H3027" s="241">
        <v>96.412999999999997</v>
      </c>
      <c r="I3027" s="241">
        <v>0</v>
      </c>
      <c r="J3027" s="241">
        <v>0</v>
      </c>
      <c r="K3027" s="241">
        <v>0</v>
      </c>
      <c r="L3027" s="241">
        <v>0</v>
      </c>
      <c r="M3027" s="241">
        <v>0</v>
      </c>
      <c r="N3027" s="241">
        <v>0</v>
      </c>
      <c r="O3027" s="241">
        <v>0</v>
      </c>
      <c r="P3027" s="241">
        <v>0</v>
      </c>
      <c r="Q3027" s="232">
        <v>1510.79</v>
      </c>
      <c r="R3027" s="232">
        <v>0</v>
      </c>
      <c r="S3027" s="232">
        <v>0</v>
      </c>
      <c r="T3027" s="232">
        <v>0</v>
      </c>
      <c r="U3027" s="232">
        <v>0</v>
      </c>
      <c r="V3027" s="232">
        <v>0</v>
      </c>
      <c r="W3027" s="232">
        <v>0</v>
      </c>
      <c r="X3027" s="232">
        <v>0</v>
      </c>
      <c r="Y3027" s="232">
        <v>0</v>
      </c>
      <c r="Z3027" s="233">
        <v>45991</v>
      </c>
      <c r="AA3027" s="234">
        <v>96.412999999999997</v>
      </c>
      <c r="AB3027" s="232">
        <v>1510.79</v>
      </c>
    </row>
    <row r="3028" spans="1:28" x14ac:dyDescent="0.25">
      <c r="A3028" s="16" t="s">
        <v>873</v>
      </c>
      <c r="B3028" s="16" t="s">
        <v>3474</v>
      </c>
      <c r="C3028" s="16" t="s">
        <v>68</v>
      </c>
      <c r="D3028" s="16" t="s">
        <v>69</v>
      </c>
      <c r="E3028" s="16"/>
      <c r="F3028" s="16" t="s">
        <v>8803</v>
      </c>
      <c r="G3028" s="16" t="s">
        <v>8804</v>
      </c>
      <c r="H3028" s="241">
        <v>1245.001</v>
      </c>
      <c r="I3028" s="241">
        <v>0</v>
      </c>
      <c r="J3028" s="241">
        <v>0</v>
      </c>
      <c r="K3028" s="241">
        <v>0</v>
      </c>
      <c r="L3028" s="241">
        <v>0</v>
      </c>
      <c r="M3028" s="241">
        <v>0</v>
      </c>
      <c r="N3028" s="241">
        <v>0</v>
      </c>
      <c r="O3028" s="241">
        <v>0</v>
      </c>
      <c r="P3028" s="241">
        <v>0</v>
      </c>
      <c r="Q3028" s="232">
        <v>18675.02</v>
      </c>
      <c r="R3028" s="232">
        <v>0</v>
      </c>
      <c r="S3028" s="232">
        <v>0</v>
      </c>
      <c r="T3028" s="232">
        <v>0</v>
      </c>
      <c r="U3028" s="232">
        <v>0</v>
      </c>
      <c r="V3028" s="232">
        <v>0</v>
      </c>
      <c r="W3028" s="232">
        <v>0</v>
      </c>
      <c r="X3028" s="232">
        <v>0</v>
      </c>
      <c r="Y3028" s="232">
        <v>0</v>
      </c>
      <c r="Z3028" s="233">
        <v>45991</v>
      </c>
      <c r="AA3028" s="234">
        <v>1245.001</v>
      </c>
      <c r="AB3028" s="232">
        <v>18675.02</v>
      </c>
    </row>
    <row r="3029" spans="1:28" x14ac:dyDescent="0.25">
      <c r="A3029" s="16" t="s">
        <v>873</v>
      </c>
      <c r="B3029" s="16" t="s">
        <v>3474</v>
      </c>
      <c r="C3029" s="16" t="s">
        <v>65</v>
      </c>
      <c r="D3029" s="16" t="s">
        <v>66</v>
      </c>
      <c r="E3029" s="16"/>
      <c r="F3029" s="16" t="s">
        <v>8803</v>
      </c>
      <c r="G3029" s="16" t="s">
        <v>8804</v>
      </c>
      <c r="H3029" s="241">
        <v>3131.7060000000001</v>
      </c>
      <c r="I3029" s="241">
        <v>0</v>
      </c>
      <c r="J3029" s="241">
        <v>0</v>
      </c>
      <c r="K3029" s="241">
        <v>0</v>
      </c>
      <c r="L3029" s="241">
        <v>0</v>
      </c>
      <c r="M3029" s="241">
        <v>0</v>
      </c>
      <c r="N3029" s="241">
        <v>0</v>
      </c>
      <c r="O3029" s="241">
        <v>0</v>
      </c>
      <c r="P3029" s="241">
        <v>0</v>
      </c>
      <c r="Q3029" s="232">
        <v>54491.79</v>
      </c>
      <c r="R3029" s="232">
        <v>0</v>
      </c>
      <c r="S3029" s="232">
        <v>0</v>
      </c>
      <c r="T3029" s="232">
        <v>0</v>
      </c>
      <c r="U3029" s="232">
        <v>0</v>
      </c>
      <c r="V3029" s="232">
        <v>0</v>
      </c>
      <c r="W3029" s="232">
        <v>0</v>
      </c>
      <c r="X3029" s="232">
        <v>0</v>
      </c>
      <c r="Y3029" s="232">
        <v>0</v>
      </c>
      <c r="Z3029" s="233">
        <v>45991</v>
      </c>
      <c r="AA3029" s="234">
        <v>3131.7060000000001</v>
      </c>
      <c r="AB3029" s="232">
        <v>54491.79</v>
      </c>
    </row>
    <row r="3030" spans="1:28" x14ac:dyDescent="0.25">
      <c r="A3030" s="16" t="s">
        <v>2000</v>
      </c>
      <c r="B3030" s="16" t="s">
        <v>3250</v>
      </c>
      <c r="C3030" s="16" t="s">
        <v>2009</v>
      </c>
      <c r="D3030" s="16" t="s">
        <v>2010</v>
      </c>
      <c r="F3030" s="16" t="s">
        <v>8809</v>
      </c>
      <c r="G3030" s="16" t="s">
        <v>8264</v>
      </c>
      <c r="H3030" s="241">
        <v>4.0709999999999997</v>
      </c>
      <c r="I3030" s="241">
        <v>0</v>
      </c>
      <c r="J3030" s="241">
        <v>0</v>
      </c>
      <c r="K3030" s="241">
        <v>0</v>
      </c>
      <c r="L3030" s="241">
        <v>0</v>
      </c>
      <c r="M3030" s="241">
        <v>0</v>
      </c>
      <c r="N3030" s="241">
        <v>0</v>
      </c>
      <c r="O3030" s="241">
        <v>0</v>
      </c>
      <c r="P3030" s="241">
        <v>0</v>
      </c>
      <c r="Q3030" s="232">
        <v>52.62</v>
      </c>
      <c r="R3030" s="232">
        <v>0</v>
      </c>
      <c r="S3030" s="232">
        <v>0</v>
      </c>
      <c r="T3030" s="232">
        <v>0</v>
      </c>
      <c r="U3030" s="232">
        <v>0</v>
      </c>
      <c r="V3030" s="232">
        <v>0</v>
      </c>
      <c r="W3030" s="232">
        <v>0</v>
      </c>
      <c r="X3030" s="232">
        <v>0</v>
      </c>
      <c r="Y3030" s="232">
        <v>0</v>
      </c>
      <c r="Z3030" s="233">
        <v>45991</v>
      </c>
      <c r="AA3030" s="234">
        <v>4.0709999999999997</v>
      </c>
      <c r="AB3030" s="232">
        <v>52.62</v>
      </c>
    </row>
    <row r="3031" spans="1:28" x14ac:dyDescent="0.25">
      <c r="A3031" s="16" t="s">
        <v>2000</v>
      </c>
      <c r="B3031" s="16" t="s">
        <v>3250</v>
      </c>
      <c r="C3031" s="16" t="s">
        <v>2043</v>
      </c>
      <c r="D3031" s="16" t="s">
        <v>2044</v>
      </c>
      <c r="E3031" s="16" t="s">
        <v>8810</v>
      </c>
      <c r="F3031" s="16" t="s">
        <v>8811</v>
      </c>
      <c r="G3031" s="16" t="s">
        <v>8812</v>
      </c>
      <c r="H3031" s="241">
        <v>426.13499999999999</v>
      </c>
      <c r="I3031" s="241">
        <v>0</v>
      </c>
      <c r="J3031" s="241">
        <v>0</v>
      </c>
      <c r="K3031" s="241">
        <v>0</v>
      </c>
      <c r="L3031" s="241">
        <v>0</v>
      </c>
      <c r="M3031" s="241">
        <v>0</v>
      </c>
      <c r="N3031" s="241">
        <v>0</v>
      </c>
      <c r="O3031" s="241">
        <v>0</v>
      </c>
      <c r="P3031" s="241">
        <v>0</v>
      </c>
      <c r="Q3031" s="232">
        <v>101330.54</v>
      </c>
      <c r="R3031" s="232">
        <v>0</v>
      </c>
      <c r="S3031" s="232">
        <v>0</v>
      </c>
      <c r="T3031" s="232">
        <v>0</v>
      </c>
      <c r="U3031" s="232">
        <v>0</v>
      </c>
      <c r="V3031" s="232">
        <v>0</v>
      </c>
      <c r="W3031" s="232">
        <v>0</v>
      </c>
      <c r="X3031" s="232">
        <v>0</v>
      </c>
      <c r="Y3031" s="232">
        <v>0</v>
      </c>
      <c r="Z3031" s="233">
        <v>45991</v>
      </c>
      <c r="AA3031" s="234">
        <v>426.13499999999999</v>
      </c>
      <c r="AB3031" s="232">
        <v>101330.54</v>
      </c>
    </row>
    <row r="3032" spans="1:28" x14ac:dyDescent="0.25">
      <c r="A3032" s="16" t="s">
        <v>1059</v>
      </c>
      <c r="B3032" s="16" t="s">
        <v>2893</v>
      </c>
      <c r="C3032" s="16" t="s">
        <v>8813</v>
      </c>
      <c r="D3032" s="16" t="s">
        <v>8814</v>
      </c>
      <c r="E3032" s="16" t="s">
        <v>8815</v>
      </c>
      <c r="F3032" s="16" t="s">
        <v>8150</v>
      </c>
      <c r="G3032" s="16" t="s">
        <v>8151</v>
      </c>
      <c r="H3032" s="241">
        <v>26.84</v>
      </c>
      <c r="I3032" s="241">
        <v>0</v>
      </c>
      <c r="J3032" s="241">
        <v>0</v>
      </c>
      <c r="K3032" s="241">
        <v>0</v>
      </c>
      <c r="L3032" s="241">
        <v>0</v>
      </c>
      <c r="M3032" s="241">
        <v>0</v>
      </c>
      <c r="N3032" s="241">
        <v>0</v>
      </c>
      <c r="O3032" s="241">
        <v>0</v>
      </c>
      <c r="P3032" s="241">
        <v>0</v>
      </c>
      <c r="Q3032" s="232">
        <v>14274.31</v>
      </c>
      <c r="R3032" s="232">
        <v>0</v>
      </c>
      <c r="S3032" s="232">
        <v>0</v>
      </c>
      <c r="T3032" s="232">
        <v>0</v>
      </c>
      <c r="U3032" s="232">
        <v>0</v>
      </c>
      <c r="V3032" s="232">
        <v>0</v>
      </c>
      <c r="W3032" s="232">
        <v>0</v>
      </c>
      <c r="X3032" s="232">
        <v>0</v>
      </c>
      <c r="Y3032" s="232">
        <v>0</v>
      </c>
      <c r="Z3032" s="233">
        <v>45991</v>
      </c>
      <c r="AA3032" s="234">
        <v>26.84</v>
      </c>
      <c r="AB3032" s="232">
        <v>14274.31</v>
      </c>
    </row>
    <row r="3033" spans="1:28" x14ac:dyDescent="0.25">
      <c r="A3033" s="16" t="s">
        <v>2000</v>
      </c>
      <c r="B3033" s="16" t="s">
        <v>3250</v>
      </c>
      <c r="C3033" s="16" t="s">
        <v>8816</v>
      </c>
      <c r="D3033" s="16" t="s">
        <v>8817</v>
      </c>
      <c r="E3033" s="16"/>
      <c r="F3033" s="16" t="s">
        <v>8818</v>
      </c>
      <c r="G3033" s="16" t="s">
        <v>8819</v>
      </c>
      <c r="H3033" s="241">
        <v>79.974999999999994</v>
      </c>
      <c r="I3033" s="241">
        <v>0</v>
      </c>
      <c r="J3033" s="241">
        <v>0</v>
      </c>
      <c r="K3033" s="241">
        <v>0</v>
      </c>
      <c r="L3033" s="241">
        <v>0</v>
      </c>
      <c r="M3033" s="241">
        <v>0</v>
      </c>
      <c r="N3033" s="241">
        <v>0</v>
      </c>
      <c r="O3033" s="241">
        <v>0</v>
      </c>
      <c r="P3033" s="241">
        <v>0</v>
      </c>
      <c r="Q3033" s="232">
        <v>0.8</v>
      </c>
      <c r="R3033" s="232">
        <v>0</v>
      </c>
      <c r="S3033" s="232">
        <v>0</v>
      </c>
      <c r="T3033" s="232">
        <v>0</v>
      </c>
      <c r="U3033" s="232">
        <v>0</v>
      </c>
      <c r="V3033" s="232">
        <v>0</v>
      </c>
      <c r="W3033" s="232">
        <v>0</v>
      </c>
      <c r="X3033" s="232">
        <v>0</v>
      </c>
      <c r="Y3033" s="232">
        <v>0</v>
      </c>
      <c r="Z3033" s="233">
        <v>45991</v>
      </c>
      <c r="AA3033" s="234">
        <v>79.974999999999994</v>
      </c>
      <c r="AB3033" s="232">
        <v>0.8</v>
      </c>
    </row>
    <row r="3034" spans="1:28" x14ac:dyDescent="0.25">
      <c r="A3034" s="16" t="s">
        <v>2000</v>
      </c>
      <c r="B3034" s="16" t="s">
        <v>3250</v>
      </c>
      <c r="C3034" s="16" t="s">
        <v>63</v>
      </c>
      <c r="D3034" s="16" t="s">
        <v>64</v>
      </c>
      <c r="E3034" s="16"/>
      <c r="F3034" s="16" t="s">
        <v>8820</v>
      </c>
      <c r="G3034" s="16" t="s">
        <v>8821</v>
      </c>
      <c r="H3034" s="241">
        <v>2780.02</v>
      </c>
      <c r="I3034" s="241">
        <v>0</v>
      </c>
      <c r="J3034" s="241">
        <v>0</v>
      </c>
      <c r="K3034" s="241">
        <v>0</v>
      </c>
      <c r="L3034" s="241">
        <v>0</v>
      </c>
      <c r="M3034" s="241">
        <v>0</v>
      </c>
      <c r="N3034" s="241">
        <v>0</v>
      </c>
      <c r="O3034" s="241">
        <v>0</v>
      </c>
      <c r="P3034" s="241">
        <v>0</v>
      </c>
      <c r="Q3034" s="232">
        <v>2277.9</v>
      </c>
      <c r="R3034" s="232">
        <v>0</v>
      </c>
      <c r="S3034" s="232">
        <v>0</v>
      </c>
      <c r="T3034" s="232">
        <v>0</v>
      </c>
      <c r="U3034" s="232">
        <v>0</v>
      </c>
      <c r="V3034" s="232">
        <v>0</v>
      </c>
      <c r="W3034" s="232">
        <v>0</v>
      </c>
      <c r="X3034" s="232">
        <v>0</v>
      </c>
      <c r="Y3034" s="232">
        <v>0</v>
      </c>
      <c r="Z3034" s="233">
        <v>45991</v>
      </c>
      <c r="AA3034" s="234">
        <v>2780.02</v>
      </c>
      <c r="AB3034" s="232">
        <v>2277.9</v>
      </c>
    </row>
    <row r="3035" spans="1:28" x14ac:dyDescent="0.25">
      <c r="A3035" s="16" t="s">
        <v>873</v>
      </c>
      <c r="B3035" s="16" t="s">
        <v>3474</v>
      </c>
      <c r="C3035" s="16" t="s">
        <v>63</v>
      </c>
      <c r="D3035" s="16" t="s">
        <v>64</v>
      </c>
      <c r="E3035" s="16"/>
      <c r="F3035" s="16" t="s">
        <v>8822</v>
      </c>
      <c r="G3035" s="16" t="s">
        <v>8823</v>
      </c>
      <c r="H3035" s="241">
        <v>282.06299999999999</v>
      </c>
      <c r="I3035" s="241">
        <v>0</v>
      </c>
      <c r="J3035" s="241">
        <v>0</v>
      </c>
      <c r="K3035" s="241">
        <v>0</v>
      </c>
      <c r="L3035" s="241">
        <v>0</v>
      </c>
      <c r="M3035" s="241">
        <v>0</v>
      </c>
      <c r="N3035" s="241">
        <v>0</v>
      </c>
      <c r="O3035" s="241">
        <v>0</v>
      </c>
      <c r="P3035" s="241">
        <v>0</v>
      </c>
      <c r="Q3035" s="232">
        <v>5139.74</v>
      </c>
      <c r="R3035" s="232">
        <v>0</v>
      </c>
      <c r="S3035" s="232">
        <v>0</v>
      </c>
      <c r="T3035" s="232">
        <v>0</v>
      </c>
      <c r="U3035" s="232">
        <v>0</v>
      </c>
      <c r="V3035" s="232">
        <v>0</v>
      </c>
      <c r="W3035" s="232">
        <v>0</v>
      </c>
      <c r="X3035" s="232">
        <v>0</v>
      </c>
      <c r="Y3035" s="232">
        <v>0</v>
      </c>
      <c r="Z3035" s="233">
        <v>45991</v>
      </c>
      <c r="AA3035" s="234">
        <v>282.06299999999999</v>
      </c>
      <c r="AB3035" s="232">
        <v>5139.74</v>
      </c>
    </row>
    <row r="3036" spans="1:28" x14ac:dyDescent="0.25">
      <c r="A3036" s="16" t="s">
        <v>2000</v>
      </c>
      <c r="B3036" s="16" t="s">
        <v>3250</v>
      </c>
      <c r="C3036" s="16" t="s">
        <v>8824</v>
      </c>
      <c r="D3036" s="16" t="s">
        <v>8825</v>
      </c>
      <c r="E3036" s="16"/>
      <c r="F3036" s="16" t="s">
        <v>8826</v>
      </c>
      <c r="G3036" s="16" t="s">
        <v>8827</v>
      </c>
      <c r="H3036" s="241">
        <v>254</v>
      </c>
      <c r="I3036" s="241">
        <v>0</v>
      </c>
      <c r="J3036" s="241">
        <v>0</v>
      </c>
      <c r="K3036" s="241">
        <v>0</v>
      </c>
      <c r="L3036" s="241">
        <v>0</v>
      </c>
      <c r="M3036" s="241">
        <v>0</v>
      </c>
      <c r="N3036" s="241">
        <v>0</v>
      </c>
      <c r="O3036" s="241">
        <v>0</v>
      </c>
      <c r="P3036" s="241">
        <v>0</v>
      </c>
      <c r="Q3036" s="232">
        <v>3560.39</v>
      </c>
      <c r="R3036" s="232">
        <v>0</v>
      </c>
      <c r="S3036" s="232">
        <v>0</v>
      </c>
      <c r="T3036" s="232">
        <v>0</v>
      </c>
      <c r="U3036" s="232">
        <v>0</v>
      </c>
      <c r="V3036" s="232">
        <v>0</v>
      </c>
      <c r="W3036" s="232">
        <v>0</v>
      </c>
      <c r="X3036" s="232">
        <v>0</v>
      </c>
      <c r="Y3036" s="232">
        <v>0</v>
      </c>
      <c r="Z3036" s="233">
        <v>45991</v>
      </c>
      <c r="AA3036" s="234">
        <v>254</v>
      </c>
      <c r="AB3036" s="232">
        <v>3560.39</v>
      </c>
    </row>
    <row r="3037" spans="1:28" x14ac:dyDescent="0.25">
      <c r="A3037" s="16" t="s">
        <v>2000</v>
      </c>
      <c r="B3037" s="16" t="s">
        <v>3250</v>
      </c>
      <c r="C3037" s="16" t="s">
        <v>8828</v>
      </c>
      <c r="D3037" s="16" t="s">
        <v>8829</v>
      </c>
      <c r="E3037" s="16"/>
      <c r="F3037" s="16" t="s">
        <v>8830</v>
      </c>
      <c r="G3037" s="16" t="s">
        <v>8831</v>
      </c>
      <c r="H3037" s="241">
        <v>1</v>
      </c>
      <c r="I3037" s="241">
        <v>0</v>
      </c>
      <c r="J3037" s="241">
        <v>0</v>
      </c>
      <c r="K3037" s="241">
        <v>0</v>
      </c>
      <c r="L3037" s="241">
        <v>0</v>
      </c>
      <c r="M3037" s="241">
        <v>0</v>
      </c>
      <c r="N3037" s="241">
        <v>0</v>
      </c>
      <c r="O3037" s="241">
        <v>0</v>
      </c>
      <c r="P3037" s="241">
        <v>0</v>
      </c>
      <c r="Q3037" s="232">
        <v>16427.02</v>
      </c>
      <c r="R3037" s="232">
        <v>0</v>
      </c>
      <c r="S3037" s="232">
        <v>0</v>
      </c>
      <c r="T3037" s="232">
        <v>0</v>
      </c>
      <c r="U3037" s="232">
        <v>0</v>
      </c>
      <c r="V3037" s="232">
        <v>0</v>
      </c>
      <c r="W3037" s="232">
        <v>0</v>
      </c>
      <c r="X3037" s="232">
        <v>0</v>
      </c>
      <c r="Y3037" s="232">
        <v>0</v>
      </c>
      <c r="Z3037" s="233">
        <v>45991</v>
      </c>
      <c r="AA3037" s="234">
        <v>1</v>
      </c>
      <c r="AB3037" s="232">
        <v>16427.02</v>
      </c>
    </row>
    <row r="3038" spans="1:28" x14ac:dyDescent="0.25">
      <c r="A3038" s="16" t="s">
        <v>2000</v>
      </c>
      <c r="B3038" s="16" t="s">
        <v>3250</v>
      </c>
      <c r="C3038" s="16" t="s">
        <v>2193</v>
      </c>
      <c r="D3038" s="16" t="s">
        <v>2194</v>
      </c>
      <c r="E3038" s="16"/>
      <c r="F3038" s="16" t="s">
        <v>8832</v>
      </c>
      <c r="G3038" s="16" t="s">
        <v>8383</v>
      </c>
      <c r="H3038" s="241">
        <v>150.065</v>
      </c>
      <c r="I3038" s="241">
        <v>0</v>
      </c>
      <c r="J3038" s="241">
        <v>0</v>
      </c>
      <c r="K3038" s="241">
        <v>0</v>
      </c>
      <c r="L3038" s="241">
        <v>0</v>
      </c>
      <c r="M3038" s="241">
        <v>0</v>
      </c>
      <c r="N3038" s="241">
        <v>0</v>
      </c>
      <c r="O3038" s="241">
        <v>0</v>
      </c>
      <c r="P3038" s="241">
        <v>0</v>
      </c>
      <c r="Q3038" s="232">
        <v>31397.200000000001</v>
      </c>
      <c r="R3038" s="232">
        <v>0</v>
      </c>
      <c r="S3038" s="232">
        <v>0</v>
      </c>
      <c r="T3038" s="232">
        <v>0</v>
      </c>
      <c r="U3038" s="232">
        <v>0</v>
      </c>
      <c r="V3038" s="232">
        <v>0</v>
      </c>
      <c r="W3038" s="232">
        <v>0</v>
      </c>
      <c r="X3038" s="232">
        <v>0</v>
      </c>
      <c r="Y3038" s="232">
        <v>0</v>
      </c>
      <c r="Z3038" s="233">
        <v>45991</v>
      </c>
      <c r="AA3038" s="234">
        <v>150.065</v>
      </c>
      <c r="AB3038" s="232">
        <v>31397.200000000001</v>
      </c>
    </row>
    <row r="3039" spans="1:28" x14ac:dyDescent="0.25">
      <c r="A3039" s="16" t="s">
        <v>1059</v>
      </c>
      <c r="B3039" s="16" t="s">
        <v>2893</v>
      </c>
      <c r="C3039" s="16" t="s">
        <v>8833</v>
      </c>
      <c r="D3039" s="16" t="s">
        <v>2814</v>
      </c>
      <c r="E3039" s="16"/>
      <c r="F3039" s="16" t="s">
        <v>8150</v>
      </c>
      <c r="G3039" s="16" t="s">
        <v>8151</v>
      </c>
      <c r="H3039" s="241">
        <v>1.583</v>
      </c>
      <c r="I3039" s="241">
        <v>0</v>
      </c>
      <c r="J3039" s="241">
        <v>0</v>
      </c>
      <c r="K3039" s="241">
        <v>0</v>
      </c>
      <c r="L3039" s="241">
        <v>0</v>
      </c>
      <c r="M3039" s="241">
        <v>0</v>
      </c>
      <c r="N3039" s="241">
        <v>0</v>
      </c>
      <c r="O3039" s="241">
        <v>0</v>
      </c>
      <c r="P3039" s="241">
        <v>0</v>
      </c>
      <c r="Q3039" s="232">
        <v>142.47</v>
      </c>
      <c r="R3039" s="232">
        <v>0</v>
      </c>
      <c r="S3039" s="232">
        <v>0</v>
      </c>
      <c r="T3039" s="232">
        <v>0</v>
      </c>
      <c r="U3039" s="232">
        <v>0</v>
      </c>
      <c r="V3039" s="232">
        <v>0</v>
      </c>
      <c r="W3039" s="232">
        <v>0</v>
      </c>
      <c r="X3039" s="232">
        <v>0</v>
      </c>
      <c r="Y3039" s="232">
        <v>0</v>
      </c>
      <c r="Z3039" s="233">
        <v>45991</v>
      </c>
      <c r="AA3039" s="234">
        <v>1.583</v>
      </c>
      <c r="AB3039" s="232">
        <v>142.47</v>
      </c>
    </row>
    <row r="3040" spans="1:28" x14ac:dyDescent="0.25">
      <c r="A3040" s="16" t="s">
        <v>1059</v>
      </c>
      <c r="B3040" s="16" t="s">
        <v>2893</v>
      </c>
      <c r="C3040" s="16" t="s">
        <v>2038</v>
      </c>
      <c r="D3040" s="16" t="s">
        <v>2039</v>
      </c>
      <c r="E3040" s="16" t="s">
        <v>8834</v>
      </c>
      <c r="F3040" s="16"/>
      <c r="G3040" s="16"/>
      <c r="H3040" s="241">
        <v>0</v>
      </c>
      <c r="I3040" s="241">
        <v>2767.7</v>
      </c>
      <c r="J3040" s="241">
        <v>0</v>
      </c>
      <c r="K3040" s="241">
        <v>0</v>
      </c>
      <c r="L3040" s="241">
        <v>0</v>
      </c>
      <c r="M3040" s="241">
        <v>0</v>
      </c>
      <c r="N3040" s="241">
        <v>0</v>
      </c>
      <c r="O3040" s="241">
        <v>0</v>
      </c>
      <c r="P3040" s="241">
        <v>0</v>
      </c>
      <c r="Q3040" s="232">
        <v>0</v>
      </c>
      <c r="R3040" s="232">
        <v>542026.37</v>
      </c>
      <c r="S3040" s="232">
        <v>0</v>
      </c>
      <c r="T3040" s="232">
        <v>0</v>
      </c>
      <c r="U3040" s="232">
        <v>0</v>
      </c>
      <c r="V3040" s="232">
        <v>0</v>
      </c>
      <c r="W3040" s="232">
        <v>0</v>
      </c>
      <c r="X3040" s="232">
        <v>0</v>
      </c>
      <c r="Y3040" s="232">
        <v>0</v>
      </c>
      <c r="Z3040" s="233">
        <v>45991</v>
      </c>
      <c r="AA3040" s="234">
        <v>2767.7</v>
      </c>
      <c r="AB3040" s="232">
        <v>542026.37</v>
      </c>
    </row>
    <row r="3041" spans="1:28" x14ac:dyDescent="0.25">
      <c r="A3041" s="16" t="s">
        <v>1059</v>
      </c>
      <c r="B3041" s="16" t="s">
        <v>2893</v>
      </c>
      <c r="C3041" s="16" t="s">
        <v>2038</v>
      </c>
      <c r="D3041" s="16" t="s">
        <v>2039</v>
      </c>
      <c r="E3041" s="16" t="s">
        <v>8835</v>
      </c>
      <c r="F3041" s="16" t="s">
        <v>8150</v>
      </c>
      <c r="G3041" s="16" t="s">
        <v>8151</v>
      </c>
      <c r="H3041" s="241">
        <v>640.83500000000004</v>
      </c>
      <c r="I3041" s="241">
        <v>0</v>
      </c>
      <c r="J3041" s="241">
        <v>0</v>
      </c>
      <c r="K3041" s="241">
        <v>0</v>
      </c>
      <c r="L3041" s="241">
        <v>0</v>
      </c>
      <c r="M3041" s="241">
        <v>0</v>
      </c>
      <c r="N3041" s="241">
        <v>0</v>
      </c>
      <c r="O3041" s="241">
        <v>0</v>
      </c>
      <c r="P3041" s="241">
        <v>0</v>
      </c>
      <c r="Q3041" s="232">
        <v>131640.26</v>
      </c>
      <c r="R3041" s="232">
        <v>0</v>
      </c>
      <c r="S3041" s="232">
        <v>0</v>
      </c>
      <c r="T3041" s="232">
        <v>0</v>
      </c>
      <c r="U3041" s="232">
        <v>0</v>
      </c>
      <c r="V3041" s="232">
        <v>0</v>
      </c>
      <c r="W3041" s="232">
        <v>0</v>
      </c>
      <c r="X3041" s="232">
        <v>0</v>
      </c>
      <c r="Y3041" s="232">
        <v>0</v>
      </c>
      <c r="Z3041" s="233">
        <v>45991</v>
      </c>
      <c r="AA3041" s="234">
        <v>640.83500000000004</v>
      </c>
      <c r="AB3041" s="232">
        <v>131640.26</v>
      </c>
    </row>
    <row r="3042" spans="1:28" x14ac:dyDescent="0.25">
      <c r="A3042" s="16" t="s">
        <v>2000</v>
      </c>
      <c r="B3042" s="16" t="s">
        <v>3250</v>
      </c>
      <c r="C3042" s="16" t="s">
        <v>2038</v>
      </c>
      <c r="D3042" s="16" t="s">
        <v>2039</v>
      </c>
      <c r="E3042" s="16" t="s">
        <v>8836</v>
      </c>
      <c r="F3042" s="16"/>
      <c r="G3042" s="16"/>
      <c r="H3042" s="241">
        <v>0</v>
      </c>
      <c r="I3042" s="241">
        <v>1189.25</v>
      </c>
      <c r="J3042" s="241">
        <v>0</v>
      </c>
      <c r="K3042" s="241">
        <v>0</v>
      </c>
      <c r="L3042" s="241">
        <v>0</v>
      </c>
      <c r="M3042" s="241">
        <v>0</v>
      </c>
      <c r="N3042" s="241">
        <v>0</v>
      </c>
      <c r="O3042" s="241">
        <v>0</v>
      </c>
      <c r="P3042" s="241">
        <v>0</v>
      </c>
      <c r="Q3042" s="232">
        <v>0</v>
      </c>
      <c r="R3042" s="232">
        <v>246388.82</v>
      </c>
      <c r="S3042" s="232">
        <v>0</v>
      </c>
      <c r="T3042" s="232">
        <v>0</v>
      </c>
      <c r="U3042" s="232">
        <v>0</v>
      </c>
      <c r="V3042" s="232">
        <v>0</v>
      </c>
      <c r="W3042" s="232">
        <v>0</v>
      </c>
      <c r="X3042" s="232">
        <v>0</v>
      </c>
      <c r="Y3042" s="232">
        <v>0</v>
      </c>
      <c r="Z3042" s="233">
        <v>45991</v>
      </c>
      <c r="AA3042" s="234">
        <v>1189.25</v>
      </c>
      <c r="AB3042" s="232">
        <v>246388.82</v>
      </c>
    </row>
    <row r="3043" spans="1:28" x14ac:dyDescent="0.25">
      <c r="A3043" s="16" t="s">
        <v>2000</v>
      </c>
      <c r="B3043" s="16" t="s">
        <v>3250</v>
      </c>
      <c r="C3043" s="16" t="s">
        <v>2038</v>
      </c>
      <c r="D3043" s="16" t="s">
        <v>2039</v>
      </c>
      <c r="E3043" s="16" t="s">
        <v>8837</v>
      </c>
      <c r="F3043" s="16" t="s">
        <v>8838</v>
      </c>
      <c r="G3043" s="16" t="s">
        <v>8839</v>
      </c>
      <c r="H3043" s="241">
        <v>90.012</v>
      </c>
      <c r="I3043" s="241">
        <v>0</v>
      </c>
      <c r="J3043" s="241">
        <v>0</v>
      </c>
      <c r="K3043" s="241">
        <v>0</v>
      </c>
      <c r="L3043" s="241">
        <v>0</v>
      </c>
      <c r="M3043" s="241">
        <v>0</v>
      </c>
      <c r="N3043" s="241">
        <v>0</v>
      </c>
      <c r="O3043" s="241">
        <v>0</v>
      </c>
      <c r="P3043" s="241">
        <v>0</v>
      </c>
      <c r="Q3043" s="232">
        <v>19408.38</v>
      </c>
      <c r="R3043" s="232">
        <v>0</v>
      </c>
      <c r="S3043" s="232">
        <v>0</v>
      </c>
      <c r="T3043" s="232">
        <v>0</v>
      </c>
      <c r="U3043" s="232">
        <v>0</v>
      </c>
      <c r="V3043" s="232">
        <v>0</v>
      </c>
      <c r="W3043" s="232">
        <v>0</v>
      </c>
      <c r="X3043" s="232">
        <v>0</v>
      </c>
      <c r="Y3043" s="232">
        <v>0</v>
      </c>
      <c r="Z3043" s="233">
        <v>45991</v>
      </c>
      <c r="AA3043" s="234">
        <v>90.012</v>
      </c>
      <c r="AB3043" s="232">
        <v>19408.38</v>
      </c>
    </row>
    <row r="3044" spans="1:28" x14ac:dyDescent="0.25">
      <c r="A3044" s="16" t="s">
        <v>1059</v>
      </c>
      <c r="B3044" s="16" t="s">
        <v>2893</v>
      </c>
      <c r="C3044" s="16" t="s">
        <v>8840</v>
      </c>
      <c r="D3044" s="16" t="s">
        <v>8841</v>
      </c>
      <c r="E3044" s="16" t="s">
        <v>8842</v>
      </c>
      <c r="F3044" s="16"/>
      <c r="G3044" s="16"/>
      <c r="H3044" s="241">
        <v>0</v>
      </c>
      <c r="I3044" s="241">
        <v>270</v>
      </c>
      <c r="J3044" s="241">
        <v>0</v>
      </c>
      <c r="K3044" s="241">
        <v>0</v>
      </c>
      <c r="L3044" s="241">
        <v>0</v>
      </c>
      <c r="M3044" s="241">
        <v>0</v>
      </c>
      <c r="N3044" s="241">
        <v>0</v>
      </c>
      <c r="O3044" s="241">
        <v>0</v>
      </c>
      <c r="P3044" s="241">
        <v>0</v>
      </c>
      <c r="Q3044" s="232">
        <v>0</v>
      </c>
      <c r="R3044" s="232">
        <v>82620</v>
      </c>
      <c r="S3044" s="232">
        <v>0</v>
      </c>
      <c r="T3044" s="232">
        <v>0</v>
      </c>
      <c r="U3044" s="232">
        <v>0</v>
      </c>
      <c r="V3044" s="232">
        <v>0</v>
      </c>
      <c r="W3044" s="232">
        <v>0</v>
      </c>
      <c r="X3044" s="232">
        <v>0</v>
      </c>
      <c r="Y3044" s="232">
        <v>0</v>
      </c>
      <c r="Z3044" s="233">
        <v>45991</v>
      </c>
      <c r="AA3044" s="234">
        <v>270</v>
      </c>
      <c r="AB3044" s="232">
        <v>82620</v>
      </c>
    </row>
    <row r="3045" spans="1:28" x14ac:dyDescent="0.25">
      <c r="A3045" s="16" t="s">
        <v>1059</v>
      </c>
      <c r="B3045" s="16" t="s">
        <v>2893</v>
      </c>
      <c r="C3045" s="16" t="s">
        <v>8840</v>
      </c>
      <c r="D3045" s="16" t="s">
        <v>8841</v>
      </c>
      <c r="E3045" s="16" t="s">
        <v>8843</v>
      </c>
      <c r="F3045" s="16" t="s">
        <v>8844</v>
      </c>
      <c r="G3045" s="16" t="s">
        <v>8845</v>
      </c>
      <c r="H3045" s="241">
        <v>135.52000000000001</v>
      </c>
      <c r="I3045" s="241">
        <v>0</v>
      </c>
      <c r="J3045" s="241">
        <v>0</v>
      </c>
      <c r="K3045" s="241">
        <v>0</v>
      </c>
      <c r="L3045" s="241">
        <v>0</v>
      </c>
      <c r="M3045" s="241">
        <v>0</v>
      </c>
      <c r="N3045" s="241">
        <v>0</v>
      </c>
      <c r="O3045" s="241">
        <v>0</v>
      </c>
      <c r="P3045" s="241">
        <v>0</v>
      </c>
      <c r="Q3045" s="232">
        <v>41469.120000000003</v>
      </c>
      <c r="R3045" s="232">
        <v>0</v>
      </c>
      <c r="S3045" s="232">
        <v>0</v>
      </c>
      <c r="T3045" s="232">
        <v>0</v>
      </c>
      <c r="U3045" s="232">
        <v>0</v>
      </c>
      <c r="V3045" s="232">
        <v>0</v>
      </c>
      <c r="W3045" s="232">
        <v>0</v>
      </c>
      <c r="X3045" s="232">
        <v>0</v>
      </c>
      <c r="Y3045" s="232">
        <v>0</v>
      </c>
      <c r="Z3045" s="233">
        <v>45991</v>
      </c>
      <c r="AA3045" s="234">
        <v>135.52000000000001</v>
      </c>
      <c r="AB3045" s="232">
        <v>41469.120000000003</v>
      </c>
    </row>
    <row r="3046" spans="1:28" x14ac:dyDescent="0.25">
      <c r="A3046" s="16" t="s">
        <v>2000</v>
      </c>
      <c r="B3046" s="16" t="s">
        <v>3250</v>
      </c>
      <c r="C3046" s="16" t="s">
        <v>60</v>
      </c>
      <c r="D3046" s="16" t="s">
        <v>61</v>
      </c>
      <c r="F3046" s="16" t="s">
        <v>8846</v>
      </c>
      <c r="G3046" s="16" t="s">
        <v>8847</v>
      </c>
      <c r="H3046" s="241">
        <v>228.21199999999999</v>
      </c>
      <c r="I3046" s="241">
        <v>0</v>
      </c>
      <c r="J3046" s="241">
        <v>0</v>
      </c>
      <c r="K3046" s="241">
        <v>0</v>
      </c>
      <c r="L3046" s="241">
        <v>0</v>
      </c>
      <c r="M3046" s="241">
        <v>0</v>
      </c>
      <c r="N3046" s="241">
        <v>0</v>
      </c>
      <c r="O3046" s="241">
        <v>0</v>
      </c>
      <c r="P3046" s="241">
        <v>0</v>
      </c>
      <c r="Q3046" s="232">
        <v>4260.71</v>
      </c>
      <c r="R3046" s="232">
        <v>0</v>
      </c>
      <c r="S3046" s="232">
        <v>0</v>
      </c>
      <c r="T3046" s="232">
        <v>0</v>
      </c>
      <c r="U3046" s="232">
        <v>0</v>
      </c>
      <c r="V3046" s="232">
        <v>0</v>
      </c>
      <c r="W3046" s="232">
        <v>0</v>
      </c>
      <c r="X3046" s="232">
        <v>0</v>
      </c>
      <c r="Y3046" s="232">
        <v>0</v>
      </c>
      <c r="Z3046" s="233">
        <v>45991</v>
      </c>
      <c r="AA3046" s="234">
        <v>228.21199999999999</v>
      </c>
      <c r="AB3046" s="232">
        <v>4260.71</v>
      </c>
    </row>
    <row r="3047" spans="1:28" x14ac:dyDescent="0.25">
      <c r="A3047" s="16" t="s">
        <v>873</v>
      </c>
      <c r="B3047" s="16" t="s">
        <v>3474</v>
      </c>
      <c r="C3047" s="16" t="s">
        <v>60</v>
      </c>
      <c r="D3047" s="16" t="s">
        <v>61</v>
      </c>
      <c r="E3047" s="16"/>
      <c r="F3047" s="16" t="s">
        <v>8848</v>
      </c>
      <c r="G3047" s="16" t="s">
        <v>8849</v>
      </c>
      <c r="H3047" s="241">
        <v>2827.1880000000001</v>
      </c>
      <c r="I3047" s="241">
        <v>0</v>
      </c>
      <c r="J3047" s="241">
        <v>0</v>
      </c>
      <c r="K3047" s="241">
        <v>0</v>
      </c>
      <c r="L3047" s="241">
        <v>0</v>
      </c>
      <c r="M3047" s="241">
        <v>0</v>
      </c>
      <c r="N3047" s="241">
        <v>0</v>
      </c>
      <c r="O3047" s="241">
        <v>0</v>
      </c>
      <c r="P3047" s="241">
        <v>0</v>
      </c>
      <c r="Q3047" s="232">
        <v>48718.35</v>
      </c>
      <c r="R3047" s="232">
        <v>0</v>
      </c>
      <c r="S3047" s="232">
        <v>0</v>
      </c>
      <c r="T3047" s="232">
        <v>0</v>
      </c>
      <c r="U3047" s="232">
        <v>0</v>
      </c>
      <c r="V3047" s="232">
        <v>0</v>
      </c>
      <c r="W3047" s="232">
        <v>0</v>
      </c>
      <c r="X3047" s="232">
        <v>0</v>
      </c>
      <c r="Y3047" s="232">
        <v>0</v>
      </c>
      <c r="Z3047" s="233">
        <v>45991</v>
      </c>
      <c r="AA3047" s="234">
        <v>2827.1880000000001</v>
      </c>
      <c r="AB3047" s="232">
        <v>48718.35</v>
      </c>
    </row>
    <row r="3048" spans="1:28" x14ac:dyDescent="0.25">
      <c r="A3048" s="16" t="s">
        <v>1059</v>
      </c>
      <c r="B3048" s="16" t="s">
        <v>2893</v>
      </c>
      <c r="C3048" s="16" t="s">
        <v>1094</v>
      </c>
      <c r="D3048" s="16" t="s">
        <v>1095</v>
      </c>
      <c r="E3048" s="16" t="s">
        <v>8850</v>
      </c>
      <c r="F3048" s="16" t="s">
        <v>8150</v>
      </c>
      <c r="G3048" s="16" t="s">
        <v>8151</v>
      </c>
      <c r="H3048" s="241">
        <v>632.529</v>
      </c>
      <c r="I3048" s="241">
        <v>0</v>
      </c>
      <c r="J3048" s="241">
        <v>0</v>
      </c>
      <c r="K3048" s="241">
        <v>0</v>
      </c>
      <c r="L3048" s="241">
        <v>0</v>
      </c>
      <c r="M3048" s="241">
        <v>0</v>
      </c>
      <c r="N3048" s="241">
        <v>0</v>
      </c>
      <c r="O3048" s="241">
        <v>0</v>
      </c>
      <c r="P3048" s="241">
        <v>0</v>
      </c>
      <c r="Q3048" s="232">
        <v>151806.96</v>
      </c>
      <c r="R3048" s="232">
        <v>0</v>
      </c>
      <c r="S3048" s="232">
        <v>0</v>
      </c>
      <c r="T3048" s="232">
        <v>0</v>
      </c>
      <c r="U3048" s="232">
        <v>0</v>
      </c>
      <c r="V3048" s="232">
        <v>0</v>
      </c>
      <c r="W3048" s="232">
        <v>0</v>
      </c>
      <c r="X3048" s="232">
        <v>0</v>
      </c>
      <c r="Y3048" s="232">
        <v>0</v>
      </c>
      <c r="Z3048" s="233">
        <v>45991</v>
      </c>
      <c r="AA3048" s="234">
        <v>632.529</v>
      </c>
      <c r="AB3048" s="232">
        <v>151806.96</v>
      </c>
    </row>
    <row r="3049" spans="1:28" x14ac:dyDescent="0.25">
      <c r="A3049" s="16" t="s">
        <v>1059</v>
      </c>
      <c r="B3049" s="16" t="s">
        <v>2893</v>
      </c>
      <c r="C3049" s="16" t="s">
        <v>8851</v>
      </c>
      <c r="D3049" s="16" t="s">
        <v>2832</v>
      </c>
      <c r="E3049" s="16" t="s">
        <v>8852</v>
      </c>
      <c r="F3049" s="16" t="s">
        <v>8150</v>
      </c>
      <c r="G3049" s="16" t="s">
        <v>8151</v>
      </c>
      <c r="H3049" s="241">
        <v>22.738</v>
      </c>
      <c r="I3049" s="241">
        <v>0</v>
      </c>
      <c r="J3049" s="241">
        <v>0</v>
      </c>
      <c r="K3049" s="241">
        <v>0</v>
      </c>
      <c r="L3049" s="241">
        <v>0</v>
      </c>
      <c r="M3049" s="241">
        <v>0</v>
      </c>
      <c r="N3049" s="241">
        <v>0</v>
      </c>
      <c r="O3049" s="241">
        <v>0</v>
      </c>
      <c r="P3049" s="241">
        <v>0</v>
      </c>
      <c r="Q3049" s="232">
        <v>3569.87</v>
      </c>
      <c r="R3049" s="232">
        <v>0</v>
      </c>
      <c r="S3049" s="232">
        <v>0</v>
      </c>
      <c r="T3049" s="232">
        <v>0</v>
      </c>
      <c r="U3049" s="232">
        <v>0</v>
      </c>
      <c r="V3049" s="232">
        <v>0</v>
      </c>
      <c r="W3049" s="232">
        <v>0</v>
      </c>
      <c r="X3049" s="232">
        <v>0</v>
      </c>
      <c r="Y3049" s="232">
        <v>0</v>
      </c>
      <c r="Z3049" s="233">
        <v>45991</v>
      </c>
      <c r="AA3049" s="234">
        <v>22.738</v>
      </c>
      <c r="AB3049" s="232">
        <v>3569.87</v>
      </c>
    </row>
    <row r="3050" spans="1:28" x14ac:dyDescent="0.25">
      <c r="A3050" s="16" t="s">
        <v>1059</v>
      </c>
      <c r="B3050" s="16" t="s">
        <v>2893</v>
      </c>
      <c r="C3050" s="16" t="s">
        <v>8851</v>
      </c>
      <c r="D3050" s="16" t="s">
        <v>2832</v>
      </c>
      <c r="E3050" s="16" t="s">
        <v>8853</v>
      </c>
      <c r="F3050" s="16" t="s">
        <v>8150</v>
      </c>
      <c r="G3050" s="16" t="s">
        <v>8151</v>
      </c>
      <c r="H3050" s="241">
        <v>493.63</v>
      </c>
      <c r="I3050" s="241">
        <v>0</v>
      </c>
      <c r="J3050" s="241">
        <v>0</v>
      </c>
      <c r="K3050" s="241">
        <v>0</v>
      </c>
      <c r="L3050" s="241">
        <v>0</v>
      </c>
      <c r="M3050" s="241">
        <v>0</v>
      </c>
      <c r="N3050" s="241">
        <v>0</v>
      </c>
      <c r="O3050" s="241">
        <v>0</v>
      </c>
      <c r="P3050" s="241">
        <v>0</v>
      </c>
      <c r="Q3050" s="232">
        <v>199352.47</v>
      </c>
      <c r="R3050" s="232">
        <v>0</v>
      </c>
      <c r="S3050" s="232">
        <v>0</v>
      </c>
      <c r="T3050" s="232">
        <v>0</v>
      </c>
      <c r="U3050" s="232">
        <v>0</v>
      </c>
      <c r="V3050" s="232">
        <v>0</v>
      </c>
      <c r="W3050" s="232">
        <v>0</v>
      </c>
      <c r="X3050" s="232">
        <v>0</v>
      </c>
      <c r="Y3050" s="232">
        <v>0</v>
      </c>
      <c r="Z3050" s="233">
        <v>45991</v>
      </c>
      <c r="AA3050" s="234">
        <v>493.63</v>
      </c>
      <c r="AB3050" s="232">
        <v>199352.47</v>
      </c>
    </row>
    <row r="3051" spans="1:28" x14ac:dyDescent="0.25">
      <c r="A3051" s="16" t="s">
        <v>1059</v>
      </c>
      <c r="B3051" s="16" t="s">
        <v>2893</v>
      </c>
      <c r="C3051" s="16" t="s">
        <v>8854</v>
      </c>
      <c r="D3051" s="16" t="s">
        <v>2826</v>
      </c>
      <c r="E3051" s="16"/>
      <c r="F3051" s="16" t="s">
        <v>8150</v>
      </c>
      <c r="G3051" s="16" t="s">
        <v>8151</v>
      </c>
      <c r="H3051" s="241">
        <v>782.07399999999996</v>
      </c>
      <c r="I3051" s="241">
        <v>0</v>
      </c>
      <c r="J3051" s="241">
        <v>0</v>
      </c>
      <c r="K3051" s="241">
        <v>0</v>
      </c>
      <c r="L3051" s="241">
        <v>0</v>
      </c>
      <c r="M3051" s="241">
        <v>0</v>
      </c>
      <c r="N3051" s="241">
        <v>0</v>
      </c>
      <c r="O3051" s="241">
        <v>0</v>
      </c>
      <c r="P3051" s="241">
        <v>0</v>
      </c>
      <c r="Q3051" s="232">
        <v>10.33</v>
      </c>
      <c r="R3051" s="232">
        <v>0</v>
      </c>
      <c r="S3051" s="232">
        <v>0</v>
      </c>
      <c r="T3051" s="232">
        <v>0</v>
      </c>
      <c r="U3051" s="232">
        <v>0</v>
      </c>
      <c r="V3051" s="232">
        <v>0</v>
      </c>
      <c r="W3051" s="232">
        <v>0</v>
      </c>
      <c r="X3051" s="232">
        <v>0</v>
      </c>
      <c r="Y3051" s="232">
        <v>0</v>
      </c>
      <c r="Z3051" s="233">
        <v>45991</v>
      </c>
      <c r="AA3051" s="234">
        <v>782.07399999999996</v>
      </c>
      <c r="AB3051" s="232">
        <v>10.33</v>
      </c>
    </row>
    <row r="3052" spans="1:28" x14ac:dyDescent="0.25">
      <c r="A3052" s="16" t="s">
        <v>1059</v>
      </c>
      <c r="B3052" s="16" t="s">
        <v>2893</v>
      </c>
      <c r="C3052" s="16" t="s">
        <v>2028</v>
      </c>
      <c r="D3052" s="16" t="s">
        <v>2029</v>
      </c>
      <c r="E3052" s="16" t="s">
        <v>8855</v>
      </c>
      <c r="F3052" s="16" t="s">
        <v>8150</v>
      </c>
      <c r="G3052" s="16" t="s">
        <v>8151</v>
      </c>
      <c r="H3052" s="241">
        <v>843.02800000000002</v>
      </c>
      <c r="I3052" s="241">
        <v>0</v>
      </c>
      <c r="J3052" s="241">
        <v>0</v>
      </c>
      <c r="K3052" s="241">
        <v>0</v>
      </c>
      <c r="L3052" s="241">
        <v>0</v>
      </c>
      <c r="M3052" s="241">
        <v>0</v>
      </c>
      <c r="N3052" s="241">
        <v>0</v>
      </c>
      <c r="O3052" s="241">
        <v>0</v>
      </c>
      <c r="P3052" s="241">
        <v>0</v>
      </c>
      <c r="Q3052" s="232">
        <v>284673.68</v>
      </c>
      <c r="R3052" s="232">
        <v>0</v>
      </c>
      <c r="S3052" s="232">
        <v>0</v>
      </c>
      <c r="T3052" s="232">
        <v>0</v>
      </c>
      <c r="U3052" s="232">
        <v>0</v>
      </c>
      <c r="V3052" s="232">
        <v>0</v>
      </c>
      <c r="W3052" s="232">
        <v>0</v>
      </c>
      <c r="X3052" s="232">
        <v>0</v>
      </c>
      <c r="Y3052" s="232">
        <v>0</v>
      </c>
      <c r="Z3052" s="233">
        <v>45991</v>
      </c>
      <c r="AA3052" s="234">
        <v>843.02800000000002</v>
      </c>
      <c r="AB3052" s="232">
        <v>284673.68</v>
      </c>
    </row>
    <row r="3053" spans="1:28" x14ac:dyDescent="0.25">
      <c r="A3053" s="16" t="s">
        <v>1059</v>
      </c>
      <c r="B3053" s="16" t="s">
        <v>2893</v>
      </c>
      <c r="C3053" s="16" t="s">
        <v>2028</v>
      </c>
      <c r="D3053" s="16" t="s">
        <v>2029</v>
      </c>
      <c r="E3053" s="16" t="s">
        <v>8856</v>
      </c>
      <c r="F3053" s="16" t="s">
        <v>8150</v>
      </c>
      <c r="G3053" s="16" t="s">
        <v>8151</v>
      </c>
      <c r="H3053" s="241">
        <v>1475.172</v>
      </c>
      <c r="I3053" s="241">
        <v>0</v>
      </c>
      <c r="J3053" s="241">
        <v>0</v>
      </c>
      <c r="K3053" s="241">
        <v>0</v>
      </c>
      <c r="L3053" s="241">
        <v>0</v>
      </c>
      <c r="M3053" s="241">
        <v>0</v>
      </c>
      <c r="N3053" s="241">
        <v>0</v>
      </c>
      <c r="O3053" s="241">
        <v>0</v>
      </c>
      <c r="P3053" s="241">
        <v>0</v>
      </c>
      <c r="Q3053" s="232">
        <v>494167.87</v>
      </c>
      <c r="R3053" s="232">
        <v>0</v>
      </c>
      <c r="S3053" s="232">
        <v>0</v>
      </c>
      <c r="T3053" s="232">
        <v>0</v>
      </c>
      <c r="U3053" s="232">
        <v>0</v>
      </c>
      <c r="V3053" s="232">
        <v>0</v>
      </c>
      <c r="W3053" s="232">
        <v>0</v>
      </c>
      <c r="X3053" s="232">
        <v>0</v>
      </c>
      <c r="Y3053" s="232">
        <v>0</v>
      </c>
      <c r="Z3053" s="233">
        <v>45991</v>
      </c>
      <c r="AA3053" s="234">
        <v>1475.172</v>
      </c>
      <c r="AB3053" s="232">
        <v>494167.87</v>
      </c>
    </row>
    <row r="3054" spans="1:28" x14ac:dyDescent="0.25">
      <c r="A3054" s="16" t="s">
        <v>2000</v>
      </c>
      <c r="B3054" s="16" t="s">
        <v>3250</v>
      </c>
      <c r="C3054" s="16" t="s">
        <v>2028</v>
      </c>
      <c r="D3054" s="16" t="s">
        <v>2029</v>
      </c>
      <c r="E3054" s="16" t="s">
        <v>8857</v>
      </c>
      <c r="F3054" s="16" t="s">
        <v>8858</v>
      </c>
      <c r="G3054" s="16" t="s">
        <v>8859</v>
      </c>
      <c r="H3054" s="241">
        <v>39.473999999999997</v>
      </c>
      <c r="I3054" s="241">
        <v>0</v>
      </c>
      <c r="J3054" s="241">
        <v>0</v>
      </c>
      <c r="K3054" s="241">
        <v>0</v>
      </c>
      <c r="L3054" s="241">
        <v>0</v>
      </c>
      <c r="M3054" s="241">
        <v>0</v>
      </c>
      <c r="N3054" s="241">
        <v>0</v>
      </c>
      <c r="O3054" s="241">
        <v>0</v>
      </c>
      <c r="P3054" s="241">
        <v>0</v>
      </c>
      <c r="Q3054" s="232">
        <v>12434.31</v>
      </c>
      <c r="R3054" s="232">
        <v>0</v>
      </c>
      <c r="S3054" s="232">
        <v>0</v>
      </c>
      <c r="T3054" s="232">
        <v>0</v>
      </c>
      <c r="U3054" s="232">
        <v>0</v>
      </c>
      <c r="V3054" s="232">
        <v>0</v>
      </c>
      <c r="W3054" s="232">
        <v>0</v>
      </c>
      <c r="X3054" s="232">
        <v>0</v>
      </c>
      <c r="Y3054" s="232">
        <v>0</v>
      </c>
      <c r="Z3054" s="233">
        <v>45991</v>
      </c>
      <c r="AA3054" s="234">
        <v>39.473999999999997</v>
      </c>
      <c r="AB3054" s="232">
        <v>12434.31</v>
      </c>
    </row>
    <row r="3055" spans="1:28" x14ac:dyDescent="0.25">
      <c r="A3055" s="16" t="s">
        <v>2000</v>
      </c>
      <c r="B3055" s="16" t="s">
        <v>3250</v>
      </c>
      <c r="C3055" s="16" t="s">
        <v>2028</v>
      </c>
      <c r="D3055" s="16" t="s">
        <v>2029</v>
      </c>
      <c r="E3055" s="16" t="s">
        <v>8860</v>
      </c>
      <c r="F3055" s="16" t="s">
        <v>8861</v>
      </c>
      <c r="G3055" s="16" t="s">
        <v>8862</v>
      </c>
      <c r="H3055" s="241">
        <v>51.941000000000003</v>
      </c>
      <c r="I3055" s="241">
        <v>0</v>
      </c>
      <c r="J3055" s="241">
        <v>0</v>
      </c>
      <c r="K3055" s="241">
        <v>0</v>
      </c>
      <c r="L3055" s="241">
        <v>0</v>
      </c>
      <c r="M3055" s="241">
        <v>0</v>
      </c>
      <c r="N3055" s="241">
        <v>0</v>
      </c>
      <c r="O3055" s="241">
        <v>0</v>
      </c>
      <c r="P3055" s="241">
        <v>0</v>
      </c>
      <c r="Q3055" s="232">
        <v>18309.7</v>
      </c>
      <c r="R3055" s="232">
        <v>0</v>
      </c>
      <c r="S3055" s="232">
        <v>0</v>
      </c>
      <c r="T3055" s="232">
        <v>0</v>
      </c>
      <c r="U3055" s="232">
        <v>0</v>
      </c>
      <c r="V3055" s="232">
        <v>0</v>
      </c>
      <c r="W3055" s="232">
        <v>0</v>
      </c>
      <c r="X3055" s="232">
        <v>0</v>
      </c>
      <c r="Y3055" s="232">
        <v>0</v>
      </c>
      <c r="Z3055" s="233">
        <v>45991</v>
      </c>
      <c r="AA3055" s="234">
        <v>51.941000000000003</v>
      </c>
      <c r="AB3055" s="232">
        <v>18309.7</v>
      </c>
    </row>
    <row r="3056" spans="1:28" x14ac:dyDescent="0.25">
      <c r="A3056" s="16" t="s">
        <v>2000</v>
      </c>
      <c r="B3056" s="16" t="s">
        <v>3250</v>
      </c>
      <c r="C3056" s="16" t="s">
        <v>2028</v>
      </c>
      <c r="D3056" s="16" t="s">
        <v>2029</v>
      </c>
      <c r="E3056" s="16" t="s">
        <v>8863</v>
      </c>
      <c r="F3056" s="16" t="s">
        <v>8861</v>
      </c>
      <c r="G3056" s="16" t="s">
        <v>8862</v>
      </c>
      <c r="H3056" s="241">
        <v>2005.94</v>
      </c>
      <c r="I3056" s="241">
        <v>0</v>
      </c>
      <c r="J3056" s="241">
        <v>0</v>
      </c>
      <c r="K3056" s="241">
        <v>0</v>
      </c>
      <c r="L3056" s="241">
        <v>0</v>
      </c>
      <c r="M3056" s="241">
        <v>0</v>
      </c>
      <c r="N3056" s="241">
        <v>0</v>
      </c>
      <c r="O3056" s="241">
        <v>0</v>
      </c>
      <c r="P3056" s="241">
        <v>0</v>
      </c>
      <c r="Q3056" s="232">
        <v>671969.84</v>
      </c>
      <c r="R3056" s="232">
        <v>0</v>
      </c>
      <c r="S3056" s="232">
        <v>0</v>
      </c>
      <c r="T3056" s="232">
        <v>0</v>
      </c>
      <c r="U3056" s="232">
        <v>0</v>
      </c>
      <c r="V3056" s="232">
        <v>0</v>
      </c>
      <c r="W3056" s="232">
        <v>0</v>
      </c>
      <c r="X3056" s="232">
        <v>0</v>
      </c>
      <c r="Y3056" s="232">
        <v>0</v>
      </c>
      <c r="Z3056" s="233">
        <v>45991</v>
      </c>
      <c r="AA3056" s="234">
        <v>2005.94</v>
      </c>
      <c r="AB3056" s="232">
        <v>671969.84</v>
      </c>
    </row>
    <row r="3057" spans="1:28" x14ac:dyDescent="0.25">
      <c r="A3057" s="16" t="s">
        <v>2000</v>
      </c>
      <c r="B3057" s="16" t="s">
        <v>3250</v>
      </c>
      <c r="C3057" s="16" t="s">
        <v>2048</v>
      </c>
      <c r="D3057" s="16" t="s">
        <v>2049</v>
      </c>
      <c r="E3057" s="16" t="s">
        <v>8864</v>
      </c>
      <c r="F3057" s="16" t="s">
        <v>8323</v>
      </c>
      <c r="G3057" s="16" t="s">
        <v>8139</v>
      </c>
      <c r="H3057" s="241">
        <v>74.108000000000004</v>
      </c>
      <c r="I3057" s="241">
        <v>0</v>
      </c>
      <c r="J3057" s="241">
        <v>0</v>
      </c>
      <c r="K3057" s="241">
        <v>0</v>
      </c>
      <c r="L3057" s="241">
        <v>0</v>
      </c>
      <c r="M3057" s="241">
        <v>0</v>
      </c>
      <c r="N3057" s="241">
        <v>0</v>
      </c>
      <c r="O3057" s="241">
        <v>0</v>
      </c>
      <c r="P3057" s="241">
        <v>0</v>
      </c>
      <c r="Q3057" s="232">
        <v>46846.63</v>
      </c>
      <c r="R3057" s="232">
        <v>0</v>
      </c>
      <c r="S3057" s="232">
        <v>0</v>
      </c>
      <c r="T3057" s="232">
        <v>0</v>
      </c>
      <c r="U3057" s="232">
        <v>0</v>
      </c>
      <c r="V3057" s="232">
        <v>0</v>
      </c>
      <c r="W3057" s="232">
        <v>0</v>
      </c>
      <c r="X3057" s="232">
        <v>0</v>
      </c>
      <c r="Y3057" s="232">
        <v>0</v>
      </c>
      <c r="Z3057" s="233">
        <v>45991</v>
      </c>
      <c r="AA3057" s="234">
        <v>74.108000000000004</v>
      </c>
      <c r="AB3057" s="232">
        <v>46846.63</v>
      </c>
    </row>
    <row r="3058" spans="1:28" x14ac:dyDescent="0.25">
      <c r="A3058" s="16" t="s">
        <v>2000</v>
      </c>
      <c r="B3058" s="16" t="s">
        <v>3250</v>
      </c>
      <c r="C3058" s="16" t="s">
        <v>2048</v>
      </c>
      <c r="D3058" s="16" t="s">
        <v>2049</v>
      </c>
      <c r="E3058" s="16" t="s">
        <v>8865</v>
      </c>
      <c r="F3058" s="16" t="s">
        <v>8323</v>
      </c>
      <c r="G3058" s="16" t="s">
        <v>8139</v>
      </c>
      <c r="H3058" s="241">
        <v>158.94399999999999</v>
      </c>
      <c r="I3058" s="241">
        <v>0</v>
      </c>
      <c r="J3058" s="241">
        <v>0</v>
      </c>
      <c r="K3058" s="241">
        <v>0</v>
      </c>
      <c r="L3058" s="241">
        <v>0</v>
      </c>
      <c r="M3058" s="241">
        <v>0</v>
      </c>
      <c r="N3058" s="241">
        <v>0</v>
      </c>
      <c r="O3058" s="241">
        <v>0</v>
      </c>
      <c r="P3058" s="241">
        <v>0</v>
      </c>
      <c r="Q3058" s="232">
        <v>115595.2</v>
      </c>
      <c r="R3058" s="232">
        <v>0</v>
      </c>
      <c r="S3058" s="232">
        <v>0</v>
      </c>
      <c r="T3058" s="232">
        <v>0</v>
      </c>
      <c r="U3058" s="232">
        <v>0</v>
      </c>
      <c r="V3058" s="232">
        <v>0</v>
      </c>
      <c r="W3058" s="232">
        <v>0</v>
      </c>
      <c r="X3058" s="232">
        <v>0</v>
      </c>
      <c r="Y3058" s="232">
        <v>0</v>
      </c>
      <c r="Z3058" s="233">
        <v>45991</v>
      </c>
      <c r="AA3058" s="234">
        <v>158.94399999999999</v>
      </c>
      <c r="AB3058" s="232">
        <v>115595.2</v>
      </c>
    </row>
    <row r="3059" spans="1:28" x14ac:dyDescent="0.25">
      <c r="A3059" s="16" t="s">
        <v>1059</v>
      </c>
      <c r="B3059" s="16" t="s">
        <v>2893</v>
      </c>
      <c r="C3059" s="16" t="s">
        <v>8866</v>
      </c>
      <c r="D3059" s="16" t="s">
        <v>2803</v>
      </c>
      <c r="E3059" s="16" t="s">
        <v>8867</v>
      </c>
      <c r="F3059" t="s">
        <v>8150</v>
      </c>
      <c r="G3059" t="s">
        <v>8151</v>
      </c>
      <c r="H3059" s="241">
        <v>240.91800000000001</v>
      </c>
      <c r="I3059" s="241">
        <v>0</v>
      </c>
      <c r="J3059" s="241">
        <v>0</v>
      </c>
      <c r="K3059" s="241">
        <v>0</v>
      </c>
      <c r="L3059" s="241">
        <v>0</v>
      </c>
      <c r="M3059" s="241">
        <v>0</v>
      </c>
      <c r="N3059" s="241">
        <v>0</v>
      </c>
      <c r="O3059" s="241">
        <v>0</v>
      </c>
      <c r="P3059" s="241">
        <v>0</v>
      </c>
      <c r="Q3059" s="232">
        <v>23610</v>
      </c>
      <c r="R3059" s="232">
        <v>0</v>
      </c>
      <c r="S3059" s="232">
        <v>0</v>
      </c>
      <c r="T3059" s="232">
        <v>0</v>
      </c>
      <c r="U3059" s="232">
        <v>0</v>
      </c>
      <c r="V3059" s="232">
        <v>0</v>
      </c>
      <c r="W3059" s="232">
        <v>0</v>
      </c>
      <c r="X3059" s="232">
        <v>0</v>
      </c>
      <c r="Y3059" s="232">
        <v>0</v>
      </c>
      <c r="Z3059" s="233">
        <v>45991</v>
      </c>
      <c r="AA3059" s="234">
        <v>240.91800000000001</v>
      </c>
      <c r="AB3059" s="232">
        <v>23610</v>
      </c>
    </row>
    <row r="3060" spans="1:28" x14ac:dyDescent="0.25">
      <c r="A3060" s="16" t="s">
        <v>1059</v>
      </c>
      <c r="B3060" s="16" t="s">
        <v>2893</v>
      </c>
      <c r="C3060" s="16" t="s">
        <v>8866</v>
      </c>
      <c r="D3060" s="16" t="s">
        <v>2803</v>
      </c>
      <c r="E3060" s="16" t="s">
        <v>8868</v>
      </c>
      <c r="F3060" s="16" t="s">
        <v>8150</v>
      </c>
      <c r="G3060" s="16" t="s">
        <v>8151</v>
      </c>
      <c r="H3060" s="241">
        <v>1450.3689999999999</v>
      </c>
      <c r="I3060" s="241">
        <v>0</v>
      </c>
      <c r="J3060" s="241">
        <v>0</v>
      </c>
      <c r="K3060" s="241">
        <v>0</v>
      </c>
      <c r="L3060" s="241">
        <v>0</v>
      </c>
      <c r="M3060" s="241">
        <v>0</v>
      </c>
      <c r="N3060" s="241">
        <v>0</v>
      </c>
      <c r="O3060" s="241">
        <v>0</v>
      </c>
      <c r="P3060" s="241">
        <v>0</v>
      </c>
      <c r="Q3060" s="232">
        <v>142136.16</v>
      </c>
      <c r="R3060" s="232">
        <v>0</v>
      </c>
      <c r="S3060" s="232">
        <v>0</v>
      </c>
      <c r="T3060" s="232">
        <v>0</v>
      </c>
      <c r="U3060" s="232">
        <v>0</v>
      </c>
      <c r="V3060" s="232">
        <v>0</v>
      </c>
      <c r="W3060" s="232">
        <v>0</v>
      </c>
      <c r="X3060" s="232">
        <v>0</v>
      </c>
      <c r="Y3060" s="232">
        <v>0</v>
      </c>
      <c r="Z3060" s="233">
        <v>45991</v>
      </c>
      <c r="AA3060" s="234">
        <v>1450.3689999999999</v>
      </c>
      <c r="AB3060" s="232">
        <v>142136.16</v>
      </c>
    </row>
    <row r="3061" spans="1:28" x14ac:dyDescent="0.25">
      <c r="A3061" s="16" t="s">
        <v>1059</v>
      </c>
      <c r="B3061" s="16" t="s">
        <v>2893</v>
      </c>
      <c r="C3061" s="16" t="s">
        <v>1144</v>
      </c>
      <c r="D3061" s="16" t="s">
        <v>1145</v>
      </c>
      <c r="E3061" t="s">
        <v>8869</v>
      </c>
      <c r="F3061" s="16" t="s">
        <v>8150</v>
      </c>
      <c r="G3061" s="16" t="s">
        <v>8151</v>
      </c>
      <c r="H3061" s="241">
        <v>15.862</v>
      </c>
      <c r="I3061" s="241">
        <v>0</v>
      </c>
      <c r="J3061" s="241">
        <v>0</v>
      </c>
      <c r="K3061" s="241">
        <v>0</v>
      </c>
      <c r="L3061" s="241">
        <v>0</v>
      </c>
      <c r="M3061" s="241">
        <v>0</v>
      </c>
      <c r="N3061" s="241">
        <v>0</v>
      </c>
      <c r="O3061" s="241">
        <v>0</v>
      </c>
      <c r="P3061" s="241">
        <v>0</v>
      </c>
      <c r="Q3061" s="232">
        <v>8203.64</v>
      </c>
      <c r="R3061" s="232">
        <v>0</v>
      </c>
      <c r="S3061" s="232">
        <v>0</v>
      </c>
      <c r="T3061" s="232">
        <v>0</v>
      </c>
      <c r="U3061" s="232">
        <v>0</v>
      </c>
      <c r="V3061" s="232">
        <v>0</v>
      </c>
      <c r="W3061" s="232">
        <v>0</v>
      </c>
      <c r="X3061" s="232">
        <v>0</v>
      </c>
      <c r="Y3061" s="232">
        <v>0</v>
      </c>
      <c r="Z3061" s="233">
        <v>45991</v>
      </c>
      <c r="AA3061" s="234">
        <v>15.862</v>
      </c>
      <c r="AB3061" s="232">
        <v>8203.64</v>
      </c>
    </row>
    <row r="3062" spans="1:28" x14ac:dyDescent="0.25">
      <c r="A3062" s="16" t="s">
        <v>1059</v>
      </c>
      <c r="B3062" s="16" t="s">
        <v>2893</v>
      </c>
      <c r="C3062" s="16" t="s">
        <v>1144</v>
      </c>
      <c r="D3062" s="16" t="s">
        <v>1145</v>
      </c>
      <c r="E3062" t="s">
        <v>8870</v>
      </c>
      <c r="F3062" s="16" t="s">
        <v>8150</v>
      </c>
      <c r="G3062" s="16" t="s">
        <v>8151</v>
      </c>
      <c r="H3062" s="241">
        <v>65.58</v>
      </c>
      <c r="I3062" s="241">
        <v>0</v>
      </c>
      <c r="J3062" s="241">
        <v>0</v>
      </c>
      <c r="K3062" s="241">
        <v>0</v>
      </c>
      <c r="L3062" s="241">
        <v>0</v>
      </c>
      <c r="M3062" s="241">
        <v>0</v>
      </c>
      <c r="N3062" s="241">
        <v>0</v>
      </c>
      <c r="O3062" s="241">
        <v>0</v>
      </c>
      <c r="P3062" s="241">
        <v>0</v>
      </c>
      <c r="Q3062" s="232">
        <v>32313.23</v>
      </c>
      <c r="R3062" s="232">
        <v>0</v>
      </c>
      <c r="S3062" s="232">
        <v>0</v>
      </c>
      <c r="T3062" s="232">
        <v>0</v>
      </c>
      <c r="U3062" s="232">
        <v>0</v>
      </c>
      <c r="V3062" s="232">
        <v>0</v>
      </c>
      <c r="W3062" s="232">
        <v>0</v>
      </c>
      <c r="X3062" s="232">
        <v>0</v>
      </c>
      <c r="Y3062" s="232">
        <v>0</v>
      </c>
      <c r="Z3062" s="233">
        <v>45991</v>
      </c>
      <c r="AA3062" s="234">
        <v>65.58</v>
      </c>
      <c r="AB3062" s="232">
        <v>32313.23</v>
      </c>
    </row>
    <row r="3063" spans="1:28" x14ac:dyDescent="0.25">
      <c r="A3063" s="16" t="s">
        <v>1059</v>
      </c>
      <c r="B3063" s="16" t="s">
        <v>2893</v>
      </c>
      <c r="C3063" s="16" t="s">
        <v>1144</v>
      </c>
      <c r="D3063" s="16" t="s">
        <v>1145</v>
      </c>
      <c r="E3063" t="s">
        <v>8871</v>
      </c>
      <c r="F3063" s="16" t="s">
        <v>8150</v>
      </c>
      <c r="G3063" s="16" t="s">
        <v>8151</v>
      </c>
      <c r="H3063" s="241">
        <v>44.02</v>
      </c>
      <c r="I3063" s="241">
        <v>0</v>
      </c>
      <c r="J3063" s="241">
        <v>0</v>
      </c>
      <c r="K3063" s="241">
        <v>0</v>
      </c>
      <c r="L3063" s="241">
        <v>0</v>
      </c>
      <c r="M3063" s="241">
        <v>0</v>
      </c>
      <c r="N3063" s="241">
        <v>0</v>
      </c>
      <c r="O3063" s="241">
        <v>0</v>
      </c>
      <c r="P3063" s="241">
        <v>0</v>
      </c>
      <c r="Q3063" s="232">
        <v>21689.97</v>
      </c>
      <c r="R3063" s="232">
        <v>0</v>
      </c>
      <c r="S3063" s="232">
        <v>0</v>
      </c>
      <c r="T3063" s="232">
        <v>0</v>
      </c>
      <c r="U3063" s="232">
        <v>0</v>
      </c>
      <c r="V3063" s="232">
        <v>0</v>
      </c>
      <c r="W3063" s="232">
        <v>0</v>
      </c>
      <c r="X3063" s="232">
        <v>0</v>
      </c>
      <c r="Y3063" s="232">
        <v>0</v>
      </c>
      <c r="Z3063" s="233">
        <v>45991</v>
      </c>
      <c r="AA3063" s="234">
        <v>44.02</v>
      </c>
      <c r="AB3063" s="232">
        <v>21689.97</v>
      </c>
    </row>
    <row r="3064" spans="1:28" x14ac:dyDescent="0.25">
      <c r="A3064" s="16" t="s">
        <v>1059</v>
      </c>
      <c r="B3064" s="16" t="s">
        <v>2893</v>
      </c>
      <c r="C3064" s="16" t="s">
        <v>1144</v>
      </c>
      <c r="D3064" s="16" t="s">
        <v>1145</v>
      </c>
      <c r="E3064" t="s">
        <v>8872</v>
      </c>
      <c r="F3064" s="16" t="s">
        <v>8150</v>
      </c>
      <c r="G3064" s="16" t="s">
        <v>8151</v>
      </c>
      <c r="H3064" s="241">
        <v>78</v>
      </c>
      <c r="I3064" s="241">
        <v>0</v>
      </c>
      <c r="J3064" s="241">
        <v>0</v>
      </c>
      <c r="K3064" s="241">
        <v>0</v>
      </c>
      <c r="L3064" s="241">
        <v>0</v>
      </c>
      <c r="M3064" s="241">
        <v>0</v>
      </c>
      <c r="N3064" s="241">
        <v>0</v>
      </c>
      <c r="O3064" s="241">
        <v>0</v>
      </c>
      <c r="P3064" s="241">
        <v>0</v>
      </c>
      <c r="Q3064" s="232">
        <v>37098.36</v>
      </c>
      <c r="R3064" s="232">
        <v>0</v>
      </c>
      <c r="S3064" s="232">
        <v>0</v>
      </c>
      <c r="T3064" s="232">
        <v>0</v>
      </c>
      <c r="U3064" s="232">
        <v>0</v>
      </c>
      <c r="V3064" s="232">
        <v>0</v>
      </c>
      <c r="W3064" s="232">
        <v>0</v>
      </c>
      <c r="X3064" s="232">
        <v>0</v>
      </c>
      <c r="Y3064" s="232">
        <v>0</v>
      </c>
      <c r="Z3064" s="233">
        <v>45991</v>
      </c>
      <c r="AA3064" s="234">
        <v>78</v>
      </c>
      <c r="AB3064" s="232">
        <v>37098.36</v>
      </c>
    </row>
    <row r="3065" spans="1:28" x14ac:dyDescent="0.25">
      <c r="A3065" s="16" t="s">
        <v>1059</v>
      </c>
      <c r="B3065" s="16" t="s">
        <v>2893</v>
      </c>
      <c r="C3065" s="16" t="s">
        <v>1144</v>
      </c>
      <c r="D3065" s="16" t="s">
        <v>1145</v>
      </c>
      <c r="E3065" t="s">
        <v>8873</v>
      </c>
      <c r="F3065" s="16" t="s">
        <v>8150</v>
      </c>
      <c r="G3065" s="16" t="s">
        <v>8151</v>
      </c>
      <c r="H3065" s="241">
        <v>52</v>
      </c>
      <c r="I3065" s="241">
        <v>0</v>
      </c>
      <c r="J3065" s="241">
        <v>0</v>
      </c>
      <c r="K3065" s="241">
        <v>0</v>
      </c>
      <c r="L3065" s="241">
        <v>0</v>
      </c>
      <c r="M3065" s="241">
        <v>0</v>
      </c>
      <c r="N3065" s="241">
        <v>0</v>
      </c>
      <c r="O3065" s="241">
        <v>0</v>
      </c>
      <c r="P3065" s="241">
        <v>0</v>
      </c>
      <c r="Q3065" s="232">
        <v>23400</v>
      </c>
      <c r="R3065" s="232">
        <v>0</v>
      </c>
      <c r="S3065" s="232">
        <v>0</v>
      </c>
      <c r="T3065" s="232">
        <v>0</v>
      </c>
      <c r="U3065" s="232">
        <v>0</v>
      </c>
      <c r="V3065" s="232">
        <v>0</v>
      </c>
      <c r="W3065" s="232">
        <v>0</v>
      </c>
      <c r="X3065" s="232">
        <v>0</v>
      </c>
      <c r="Y3065" s="232">
        <v>0</v>
      </c>
      <c r="Z3065" s="233">
        <v>45991</v>
      </c>
      <c r="AA3065" s="234">
        <v>52</v>
      </c>
      <c r="AB3065" s="232">
        <v>23400</v>
      </c>
    </row>
    <row r="3066" spans="1:28" x14ac:dyDescent="0.25">
      <c r="A3066" s="16" t="s">
        <v>1059</v>
      </c>
      <c r="B3066" s="16" t="s">
        <v>2893</v>
      </c>
      <c r="C3066" s="16" t="s">
        <v>1144</v>
      </c>
      <c r="D3066" s="16" t="s">
        <v>1145</v>
      </c>
      <c r="E3066" t="s">
        <v>8874</v>
      </c>
      <c r="F3066" s="16" t="s">
        <v>8150</v>
      </c>
      <c r="G3066" s="16" t="s">
        <v>8151</v>
      </c>
      <c r="H3066" s="241">
        <v>26</v>
      </c>
      <c r="I3066" s="241">
        <v>0</v>
      </c>
      <c r="J3066" s="241">
        <v>0</v>
      </c>
      <c r="K3066" s="241">
        <v>0</v>
      </c>
      <c r="L3066" s="241">
        <v>0</v>
      </c>
      <c r="M3066" s="241">
        <v>0</v>
      </c>
      <c r="N3066" s="241">
        <v>0</v>
      </c>
      <c r="O3066" s="241">
        <v>0</v>
      </c>
      <c r="P3066" s="241">
        <v>0</v>
      </c>
      <c r="Q3066" s="232">
        <v>11700</v>
      </c>
      <c r="R3066" s="232">
        <v>0</v>
      </c>
      <c r="S3066" s="232">
        <v>0</v>
      </c>
      <c r="T3066" s="232">
        <v>0</v>
      </c>
      <c r="U3066" s="232">
        <v>0</v>
      </c>
      <c r="V3066" s="232">
        <v>0</v>
      </c>
      <c r="W3066" s="232">
        <v>0</v>
      </c>
      <c r="X3066" s="232">
        <v>0</v>
      </c>
      <c r="Y3066" s="232">
        <v>0</v>
      </c>
      <c r="Z3066" s="233">
        <v>45991</v>
      </c>
      <c r="AA3066" s="234">
        <v>26</v>
      </c>
      <c r="AB3066" s="232">
        <v>11700</v>
      </c>
    </row>
    <row r="3067" spans="1:28" x14ac:dyDescent="0.25">
      <c r="A3067" s="16" t="s">
        <v>1059</v>
      </c>
      <c r="B3067" s="16" t="s">
        <v>2893</v>
      </c>
      <c r="C3067" s="16" t="s">
        <v>8875</v>
      </c>
      <c r="D3067" s="16" t="s">
        <v>2815</v>
      </c>
      <c r="F3067" s="16" t="s">
        <v>8876</v>
      </c>
      <c r="G3067" s="16" t="s">
        <v>8877</v>
      </c>
      <c r="H3067" s="241">
        <v>46.96</v>
      </c>
      <c r="I3067" s="241">
        <v>0</v>
      </c>
      <c r="J3067" s="241">
        <v>0</v>
      </c>
      <c r="K3067" s="241">
        <v>0</v>
      </c>
      <c r="L3067" s="241">
        <v>0</v>
      </c>
      <c r="M3067" s="241">
        <v>0</v>
      </c>
      <c r="N3067" s="241">
        <v>0</v>
      </c>
      <c r="O3067" s="241">
        <v>0</v>
      </c>
      <c r="P3067" s="241">
        <v>0</v>
      </c>
      <c r="Q3067" s="232">
        <v>5437.67</v>
      </c>
      <c r="R3067" s="232">
        <v>0</v>
      </c>
      <c r="S3067" s="232">
        <v>0</v>
      </c>
      <c r="T3067" s="232">
        <v>0</v>
      </c>
      <c r="U3067" s="232">
        <v>0</v>
      </c>
      <c r="V3067" s="232">
        <v>0</v>
      </c>
      <c r="W3067" s="232">
        <v>0</v>
      </c>
      <c r="X3067" s="232">
        <v>0</v>
      </c>
      <c r="Y3067" s="232">
        <v>0</v>
      </c>
      <c r="Z3067" s="233">
        <v>45991</v>
      </c>
      <c r="AA3067" s="234">
        <v>46.96</v>
      </c>
      <c r="AB3067" s="232">
        <v>5437.67</v>
      </c>
    </row>
    <row r="3068" spans="1:28" x14ac:dyDescent="0.25">
      <c r="A3068" s="16" t="s">
        <v>1059</v>
      </c>
      <c r="B3068" s="16" t="s">
        <v>2893</v>
      </c>
      <c r="C3068" s="16" t="s">
        <v>8875</v>
      </c>
      <c r="D3068" s="16" t="s">
        <v>2815</v>
      </c>
      <c r="F3068" s="16" t="s">
        <v>8150</v>
      </c>
      <c r="G3068" s="16" t="s">
        <v>8151</v>
      </c>
      <c r="H3068" s="231">
        <v>21.428999999999998</v>
      </c>
      <c r="I3068" s="231">
        <v>0</v>
      </c>
      <c r="J3068" s="231">
        <v>0</v>
      </c>
      <c r="K3068" s="231">
        <v>0</v>
      </c>
      <c r="L3068" s="231">
        <v>0</v>
      </c>
      <c r="M3068" s="231">
        <v>0</v>
      </c>
      <c r="N3068" s="231">
        <v>0</v>
      </c>
      <c r="O3068" s="231">
        <v>0</v>
      </c>
      <c r="P3068" s="231">
        <v>0</v>
      </c>
      <c r="Q3068" s="232">
        <v>2481.34</v>
      </c>
      <c r="R3068" s="232">
        <v>0</v>
      </c>
      <c r="S3068" s="232">
        <v>0</v>
      </c>
      <c r="T3068" s="232">
        <v>0</v>
      </c>
      <c r="U3068" s="232">
        <v>0</v>
      </c>
      <c r="V3068" s="232">
        <v>0</v>
      </c>
      <c r="W3068" s="232">
        <v>0</v>
      </c>
      <c r="X3068" s="232">
        <v>0</v>
      </c>
      <c r="Y3068" s="232">
        <v>0</v>
      </c>
      <c r="Z3068" s="233">
        <v>45991</v>
      </c>
      <c r="AA3068" s="234">
        <v>21.428999999999998</v>
      </c>
      <c r="AB3068" s="232">
        <v>2481.34</v>
      </c>
    </row>
    <row r="3069" spans="1:28" x14ac:dyDescent="0.25">
      <c r="A3069" s="16" t="s">
        <v>1059</v>
      </c>
      <c r="B3069" s="16" t="s">
        <v>2893</v>
      </c>
      <c r="C3069" s="16" t="s">
        <v>8878</v>
      </c>
      <c r="D3069" s="16" t="s">
        <v>1031</v>
      </c>
      <c r="E3069" t="s">
        <v>8879</v>
      </c>
      <c r="F3069" s="16" t="s">
        <v>8150</v>
      </c>
      <c r="G3069" s="16" t="s">
        <v>8151</v>
      </c>
      <c r="H3069" s="241">
        <v>50.633000000000003</v>
      </c>
      <c r="I3069" s="241">
        <v>0</v>
      </c>
      <c r="J3069" s="241">
        <v>0</v>
      </c>
      <c r="K3069" s="241">
        <v>0</v>
      </c>
      <c r="L3069" s="241">
        <v>0</v>
      </c>
      <c r="M3069" s="241">
        <v>0</v>
      </c>
      <c r="N3069" s="241">
        <v>0</v>
      </c>
      <c r="O3069" s="241">
        <v>0</v>
      </c>
      <c r="P3069" s="241">
        <v>0</v>
      </c>
      <c r="Q3069" s="232">
        <v>21772.19</v>
      </c>
      <c r="R3069" s="232">
        <v>0</v>
      </c>
      <c r="S3069" s="232">
        <v>0</v>
      </c>
      <c r="T3069" s="232">
        <v>0</v>
      </c>
      <c r="U3069" s="232">
        <v>0</v>
      </c>
      <c r="V3069" s="232">
        <v>0</v>
      </c>
      <c r="W3069" s="232">
        <v>0</v>
      </c>
      <c r="X3069" s="232">
        <v>0</v>
      </c>
      <c r="Y3069" s="232">
        <v>0</v>
      </c>
      <c r="Z3069" s="233">
        <v>45991</v>
      </c>
      <c r="AA3069" s="234">
        <v>50.633000000000003</v>
      </c>
      <c r="AB3069" s="232">
        <v>21772.19</v>
      </c>
    </row>
    <row r="3070" spans="1:28" x14ac:dyDescent="0.25">
      <c r="A3070" s="16" t="s">
        <v>1059</v>
      </c>
      <c r="B3070" s="16" t="s">
        <v>2893</v>
      </c>
      <c r="C3070" s="16" t="s">
        <v>8880</v>
      </c>
      <c r="D3070" s="16" t="s">
        <v>2813</v>
      </c>
      <c r="E3070" t="s">
        <v>8881</v>
      </c>
      <c r="F3070" s="16" t="s">
        <v>8150</v>
      </c>
      <c r="G3070" s="16" t="s">
        <v>8151</v>
      </c>
      <c r="H3070" s="241">
        <v>1128.5740000000001</v>
      </c>
      <c r="I3070" s="241">
        <v>0</v>
      </c>
      <c r="J3070" s="241">
        <v>0</v>
      </c>
      <c r="K3070" s="241">
        <v>0</v>
      </c>
      <c r="L3070" s="241">
        <v>0</v>
      </c>
      <c r="M3070" s="241">
        <v>0</v>
      </c>
      <c r="N3070" s="241">
        <v>0</v>
      </c>
      <c r="O3070" s="241">
        <v>0</v>
      </c>
      <c r="P3070" s="241">
        <v>0</v>
      </c>
      <c r="Q3070" s="232">
        <v>154919.38</v>
      </c>
      <c r="R3070" s="232">
        <v>0</v>
      </c>
      <c r="S3070" s="232">
        <v>0</v>
      </c>
      <c r="T3070" s="232">
        <v>0</v>
      </c>
      <c r="U3070" s="232">
        <v>0</v>
      </c>
      <c r="V3070" s="232">
        <v>0</v>
      </c>
      <c r="W3070" s="232">
        <v>0</v>
      </c>
      <c r="X3070" s="232">
        <v>0</v>
      </c>
      <c r="Y3070" s="232">
        <v>0</v>
      </c>
      <c r="Z3070" s="233">
        <v>45991</v>
      </c>
      <c r="AA3070" s="234">
        <v>1128.5740000000001</v>
      </c>
      <c r="AB3070" s="232">
        <v>154919.38</v>
      </c>
    </row>
    <row r="3071" spans="1:28" x14ac:dyDescent="0.25">
      <c r="A3071" s="16" t="s">
        <v>1059</v>
      </c>
      <c r="B3071" s="16" t="s">
        <v>2893</v>
      </c>
      <c r="C3071" s="16" t="s">
        <v>8882</v>
      </c>
      <c r="D3071" s="16" t="s">
        <v>2827</v>
      </c>
      <c r="E3071" t="s">
        <v>8883</v>
      </c>
      <c r="F3071" s="16" t="s">
        <v>8150</v>
      </c>
      <c r="G3071" s="16" t="s">
        <v>8151</v>
      </c>
      <c r="H3071" s="241">
        <v>1015.44</v>
      </c>
      <c r="I3071" s="241">
        <v>0</v>
      </c>
      <c r="J3071" s="241">
        <v>0</v>
      </c>
      <c r="K3071" s="241">
        <v>0</v>
      </c>
      <c r="L3071" s="241">
        <v>0</v>
      </c>
      <c r="M3071" s="241">
        <v>0</v>
      </c>
      <c r="N3071" s="241">
        <v>0</v>
      </c>
      <c r="O3071" s="241">
        <v>0</v>
      </c>
      <c r="P3071" s="241">
        <v>0</v>
      </c>
      <c r="Q3071" s="232">
        <v>160439.54</v>
      </c>
      <c r="R3071" s="232">
        <v>0</v>
      </c>
      <c r="S3071" s="232">
        <v>0</v>
      </c>
      <c r="T3071" s="232">
        <v>0</v>
      </c>
      <c r="U3071" s="232">
        <v>0</v>
      </c>
      <c r="V3071" s="232">
        <v>0</v>
      </c>
      <c r="W3071" s="232">
        <v>0</v>
      </c>
      <c r="X3071" s="232">
        <v>0</v>
      </c>
      <c r="Y3071" s="232">
        <v>0</v>
      </c>
      <c r="Z3071" s="233">
        <v>45991</v>
      </c>
      <c r="AA3071" s="234">
        <v>1015.44</v>
      </c>
      <c r="AB3071" s="232">
        <v>160439.54</v>
      </c>
    </row>
    <row r="3072" spans="1:28" x14ac:dyDescent="0.25">
      <c r="A3072" s="16" t="s">
        <v>1059</v>
      </c>
      <c r="B3072" s="16" t="s">
        <v>2893</v>
      </c>
      <c r="C3072" s="16" t="s">
        <v>1189</v>
      </c>
      <c r="D3072" s="16" t="s">
        <v>1190</v>
      </c>
      <c r="E3072" s="16" t="s">
        <v>8884</v>
      </c>
      <c r="F3072" s="16" t="s">
        <v>8885</v>
      </c>
      <c r="G3072" s="16" t="s">
        <v>8886</v>
      </c>
      <c r="H3072" s="241">
        <v>545.26300000000003</v>
      </c>
      <c r="I3072" s="241">
        <v>0</v>
      </c>
      <c r="J3072" s="241">
        <v>0</v>
      </c>
      <c r="K3072" s="241">
        <v>0</v>
      </c>
      <c r="L3072" s="241">
        <v>0</v>
      </c>
      <c r="M3072" s="241">
        <v>0</v>
      </c>
      <c r="N3072" s="241">
        <v>0</v>
      </c>
      <c r="O3072" s="241">
        <v>0</v>
      </c>
      <c r="P3072" s="241">
        <v>0</v>
      </c>
      <c r="Q3072" s="232">
        <v>53981.03</v>
      </c>
      <c r="R3072" s="232">
        <v>0</v>
      </c>
      <c r="S3072" s="232">
        <v>0</v>
      </c>
      <c r="T3072" s="232">
        <v>0</v>
      </c>
      <c r="U3072" s="232">
        <v>0</v>
      </c>
      <c r="V3072" s="232">
        <v>0</v>
      </c>
      <c r="W3072" s="232">
        <v>0</v>
      </c>
      <c r="X3072" s="232">
        <v>0</v>
      </c>
      <c r="Y3072" s="232">
        <v>0</v>
      </c>
      <c r="Z3072" s="233">
        <v>45991</v>
      </c>
      <c r="AA3072" s="234">
        <v>545.26300000000003</v>
      </c>
      <c r="AB3072" s="232">
        <v>53981.03</v>
      </c>
    </row>
    <row r="3073" spans="1:28" x14ac:dyDescent="0.25">
      <c r="A3073" s="16" t="s">
        <v>1059</v>
      </c>
      <c r="B3073" s="16" t="s">
        <v>2893</v>
      </c>
      <c r="C3073" s="16" t="s">
        <v>1189</v>
      </c>
      <c r="D3073" s="16" t="s">
        <v>1190</v>
      </c>
      <c r="E3073" t="s">
        <v>8887</v>
      </c>
      <c r="F3073" s="16" t="s">
        <v>8885</v>
      </c>
      <c r="G3073" s="16" t="s">
        <v>8886</v>
      </c>
      <c r="H3073" s="241">
        <v>229.02</v>
      </c>
      <c r="I3073" s="241">
        <v>0</v>
      </c>
      <c r="J3073" s="241">
        <v>0</v>
      </c>
      <c r="K3073" s="241">
        <v>0</v>
      </c>
      <c r="L3073" s="241">
        <v>0</v>
      </c>
      <c r="M3073" s="241">
        <v>0</v>
      </c>
      <c r="N3073" s="241">
        <v>0</v>
      </c>
      <c r="O3073" s="241">
        <v>0</v>
      </c>
      <c r="P3073" s="241">
        <v>0</v>
      </c>
      <c r="Q3073" s="232">
        <v>22672.98</v>
      </c>
      <c r="R3073" s="232">
        <v>0</v>
      </c>
      <c r="S3073" s="232">
        <v>0</v>
      </c>
      <c r="T3073" s="232">
        <v>0</v>
      </c>
      <c r="U3073" s="232">
        <v>0</v>
      </c>
      <c r="V3073" s="232">
        <v>0</v>
      </c>
      <c r="W3073" s="232">
        <v>0</v>
      </c>
      <c r="X3073" s="232">
        <v>0</v>
      </c>
      <c r="Y3073" s="232">
        <v>0</v>
      </c>
      <c r="Z3073" s="233">
        <v>45991</v>
      </c>
      <c r="AA3073" s="234">
        <v>229.02</v>
      </c>
      <c r="AB3073" s="232">
        <v>22672.98</v>
      </c>
    </row>
    <row r="3074" spans="1:28" x14ac:dyDescent="0.25">
      <c r="A3074" s="16" t="s">
        <v>1059</v>
      </c>
      <c r="B3074" s="16" t="s">
        <v>2893</v>
      </c>
      <c r="C3074" s="16" t="s">
        <v>1189</v>
      </c>
      <c r="D3074" s="16" t="s">
        <v>1190</v>
      </c>
      <c r="E3074" t="s">
        <v>8884</v>
      </c>
      <c r="F3074" s="16" t="s">
        <v>8150</v>
      </c>
      <c r="G3074" s="16" t="s">
        <v>8151</v>
      </c>
      <c r="H3074" s="241">
        <v>755.6</v>
      </c>
      <c r="I3074" s="241">
        <v>0</v>
      </c>
      <c r="J3074" s="241">
        <v>0</v>
      </c>
      <c r="K3074" s="241">
        <v>0</v>
      </c>
      <c r="L3074" s="241">
        <v>0</v>
      </c>
      <c r="M3074" s="241">
        <v>0</v>
      </c>
      <c r="N3074" s="241">
        <v>0</v>
      </c>
      <c r="O3074" s="241">
        <v>0</v>
      </c>
      <c r="P3074" s="241">
        <v>0</v>
      </c>
      <c r="Q3074" s="232">
        <v>74804.399999999994</v>
      </c>
      <c r="R3074" s="232">
        <v>0</v>
      </c>
      <c r="S3074" s="232">
        <v>0</v>
      </c>
      <c r="T3074" s="232">
        <v>0</v>
      </c>
      <c r="U3074" s="232">
        <v>0</v>
      </c>
      <c r="V3074" s="232">
        <v>0</v>
      </c>
      <c r="W3074" s="232">
        <v>0</v>
      </c>
      <c r="X3074" s="232">
        <v>0</v>
      </c>
      <c r="Y3074" s="232">
        <v>0</v>
      </c>
      <c r="Z3074" s="233">
        <v>45991</v>
      </c>
      <c r="AA3074" s="234">
        <v>755.6</v>
      </c>
      <c r="AB3074" s="232">
        <v>74804.399999999994</v>
      </c>
    </row>
    <row r="3075" spans="1:28" x14ac:dyDescent="0.25">
      <c r="A3075" s="16" t="s">
        <v>2000</v>
      </c>
      <c r="B3075" s="16" t="s">
        <v>3250</v>
      </c>
      <c r="C3075" s="16" t="s">
        <v>1189</v>
      </c>
      <c r="D3075" s="16" t="s">
        <v>1190</v>
      </c>
      <c r="E3075" t="s">
        <v>8887</v>
      </c>
      <c r="F3075" s="16" t="s">
        <v>8178</v>
      </c>
      <c r="G3075" s="16" t="s">
        <v>8476</v>
      </c>
      <c r="H3075" s="241">
        <v>30.74</v>
      </c>
      <c r="I3075" s="241">
        <v>0</v>
      </c>
      <c r="J3075" s="241">
        <v>0</v>
      </c>
      <c r="K3075" s="241">
        <v>0</v>
      </c>
      <c r="L3075" s="241">
        <v>0</v>
      </c>
      <c r="M3075" s="241">
        <v>0</v>
      </c>
      <c r="N3075" s="241">
        <v>0</v>
      </c>
      <c r="O3075" s="241">
        <v>0</v>
      </c>
      <c r="P3075" s="241">
        <v>0</v>
      </c>
      <c r="Q3075" s="232">
        <v>3412.14</v>
      </c>
      <c r="R3075" s="232">
        <v>0</v>
      </c>
      <c r="S3075" s="232">
        <v>0</v>
      </c>
      <c r="T3075" s="232">
        <v>0</v>
      </c>
      <c r="U3075" s="232">
        <v>0</v>
      </c>
      <c r="V3075" s="232">
        <v>0</v>
      </c>
      <c r="W3075" s="232">
        <v>0</v>
      </c>
      <c r="X3075" s="232">
        <v>0</v>
      </c>
      <c r="Y3075" s="232">
        <v>0</v>
      </c>
      <c r="Z3075" s="233">
        <v>45991</v>
      </c>
      <c r="AA3075" s="234">
        <v>30.74</v>
      </c>
      <c r="AB3075" s="232">
        <v>3412.14</v>
      </c>
    </row>
    <row r="3076" spans="1:28" x14ac:dyDescent="0.25">
      <c r="A3076" s="16" t="s">
        <v>1059</v>
      </c>
      <c r="B3076" s="16" t="s">
        <v>2893</v>
      </c>
      <c r="C3076" s="16" t="s">
        <v>8888</v>
      </c>
      <c r="D3076" s="16" t="s">
        <v>8889</v>
      </c>
      <c r="E3076" t="s">
        <v>8890</v>
      </c>
      <c r="F3076" s="16" t="s">
        <v>8178</v>
      </c>
      <c r="G3076" s="16" t="s">
        <v>8476</v>
      </c>
      <c r="H3076" s="231">
        <v>50</v>
      </c>
      <c r="I3076" s="231">
        <v>0</v>
      </c>
      <c r="J3076" s="231">
        <v>0</v>
      </c>
      <c r="K3076" s="231">
        <v>0</v>
      </c>
      <c r="L3076" s="231">
        <v>0</v>
      </c>
      <c r="M3076" s="231">
        <v>0</v>
      </c>
      <c r="N3076" s="231">
        <v>0</v>
      </c>
      <c r="O3076" s="231">
        <v>0</v>
      </c>
      <c r="P3076" s="231">
        <v>0</v>
      </c>
      <c r="Q3076" s="232">
        <v>7500</v>
      </c>
      <c r="R3076" s="232">
        <v>0</v>
      </c>
      <c r="S3076" s="232">
        <v>0</v>
      </c>
      <c r="T3076" s="232">
        <v>0</v>
      </c>
      <c r="U3076" s="232">
        <v>0</v>
      </c>
      <c r="V3076" s="232">
        <v>0</v>
      </c>
      <c r="W3076" s="232">
        <v>0</v>
      </c>
      <c r="X3076" s="232">
        <v>0</v>
      </c>
      <c r="Y3076" s="232">
        <v>0</v>
      </c>
      <c r="Z3076" s="233">
        <v>45991</v>
      </c>
      <c r="AA3076" s="234">
        <v>50</v>
      </c>
      <c r="AB3076" s="232">
        <v>7500</v>
      </c>
    </row>
    <row r="3077" spans="1:28" x14ac:dyDescent="0.25">
      <c r="A3077" s="16" t="s">
        <v>1059</v>
      </c>
      <c r="B3077" s="16" t="s">
        <v>2893</v>
      </c>
      <c r="C3077" s="16" t="s">
        <v>1437</v>
      </c>
      <c r="D3077" s="16" t="s">
        <v>1438</v>
      </c>
      <c r="E3077" s="16" t="s">
        <v>8891</v>
      </c>
      <c r="F3077" s="16" t="s">
        <v>8150</v>
      </c>
      <c r="G3077" s="16" t="s">
        <v>8151</v>
      </c>
      <c r="H3077" s="241">
        <v>2136.1990000000001</v>
      </c>
      <c r="I3077" s="241">
        <v>0</v>
      </c>
      <c r="J3077" s="241">
        <v>0</v>
      </c>
      <c r="K3077" s="241">
        <v>0</v>
      </c>
      <c r="L3077" s="241">
        <v>0</v>
      </c>
      <c r="M3077" s="241">
        <v>0</v>
      </c>
      <c r="N3077" s="241">
        <v>0</v>
      </c>
      <c r="O3077" s="241">
        <v>0</v>
      </c>
      <c r="P3077" s="241">
        <v>0</v>
      </c>
      <c r="Q3077" s="232">
        <v>576773.73</v>
      </c>
      <c r="R3077" s="232">
        <v>0</v>
      </c>
      <c r="S3077" s="232">
        <v>0</v>
      </c>
      <c r="T3077" s="232">
        <v>0</v>
      </c>
      <c r="U3077" s="232">
        <v>0</v>
      </c>
      <c r="V3077" s="232">
        <v>0</v>
      </c>
      <c r="W3077" s="232">
        <v>0</v>
      </c>
      <c r="X3077" s="232">
        <v>0</v>
      </c>
      <c r="Y3077" s="232">
        <v>0</v>
      </c>
      <c r="Z3077" s="233">
        <v>45991</v>
      </c>
      <c r="AA3077" s="234">
        <v>2136.1990000000001</v>
      </c>
      <c r="AB3077" s="232">
        <v>576773.73</v>
      </c>
    </row>
    <row r="3078" spans="1:28" x14ac:dyDescent="0.25">
      <c r="A3078" s="16" t="s">
        <v>1059</v>
      </c>
      <c r="B3078" s="16" t="s">
        <v>2893</v>
      </c>
      <c r="C3078" s="16" t="s">
        <v>1202</v>
      </c>
      <c r="D3078" s="16" t="s">
        <v>1203</v>
      </c>
      <c r="E3078" s="16" t="s">
        <v>8892</v>
      </c>
      <c r="F3078" s="16"/>
      <c r="G3078" s="16"/>
      <c r="H3078" s="241">
        <v>0</v>
      </c>
      <c r="I3078" s="241">
        <v>224.35900000000001</v>
      </c>
      <c r="J3078" s="241">
        <v>0</v>
      </c>
      <c r="K3078" s="241">
        <v>0</v>
      </c>
      <c r="L3078" s="241">
        <v>0</v>
      </c>
      <c r="M3078" s="241">
        <v>0</v>
      </c>
      <c r="N3078" s="241">
        <v>0</v>
      </c>
      <c r="O3078" s="241">
        <v>0</v>
      </c>
      <c r="P3078" s="241">
        <v>0</v>
      </c>
      <c r="Q3078" s="232">
        <v>0</v>
      </c>
      <c r="R3078" s="232">
        <v>96792.960000000006</v>
      </c>
      <c r="S3078" s="232">
        <v>0</v>
      </c>
      <c r="T3078" s="232">
        <v>0</v>
      </c>
      <c r="U3078" s="232">
        <v>0</v>
      </c>
      <c r="V3078" s="232">
        <v>0</v>
      </c>
      <c r="W3078" s="232">
        <v>0</v>
      </c>
      <c r="X3078" s="232">
        <v>0</v>
      </c>
      <c r="Y3078" s="232">
        <v>0</v>
      </c>
      <c r="Z3078" s="233">
        <v>45991</v>
      </c>
      <c r="AA3078" s="234">
        <v>224.35900000000001</v>
      </c>
      <c r="AB3078" s="232">
        <v>96792.960000000006</v>
      </c>
    </row>
    <row r="3079" spans="1:28" x14ac:dyDescent="0.25">
      <c r="A3079" s="16" t="s">
        <v>1059</v>
      </c>
      <c r="B3079" s="16" t="s">
        <v>2893</v>
      </c>
      <c r="C3079" s="16" t="s">
        <v>1202</v>
      </c>
      <c r="D3079" s="16" t="s">
        <v>1203</v>
      </c>
      <c r="E3079" s="16" t="s">
        <v>8892</v>
      </c>
      <c r="F3079" s="16" t="s">
        <v>8893</v>
      </c>
      <c r="G3079" s="16" t="s">
        <v>8894</v>
      </c>
      <c r="H3079" s="241">
        <v>1275.6410000000001</v>
      </c>
      <c r="I3079" s="241">
        <v>0</v>
      </c>
      <c r="J3079" s="241">
        <v>0</v>
      </c>
      <c r="K3079" s="241">
        <v>0</v>
      </c>
      <c r="L3079" s="241">
        <v>0</v>
      </c>
      <c r="M3079" s="241">
        <v>0</v>
      </c>
      <c r="N3079" s="241">
        <v>0</v>
      </c>
      <c r="O3079" s="241">
        <v>0</v>
      </c>
      <c r="P3079" s="241">
        <v>0</v>
      </c>
      <c r="Q3079" s="232">
        <v>550337.04</v>
      </c>
      <c r="R3079" s="232">
        <v>0</v>
      </c>
      <c r="S3079" s="232">
        <v>0</v>
      </c>
      <c r="T3079" s="232">
        <v>0</v>
      </c>
      <c r="U3079" s="232">
        <v>0</v>
      </c>
      <c r="V3079" s="232">
        <v>0</v>
      </c>
      <c r="W3079" s="232">
        <v>0</v>
      </c>
      <c r="X3079" s="232">
        <v>0</v>
      </c>
      <c r="Y3079" s="232">
        <v>0</v>
      </c>
      <c r="Z3079" s="233">
        <v>45991</v>
      </c>
      <c r="AA3079" s="234">
        <v>1275.6410000000001</v>
      </c>
      <c r="AB3079" s="232">
        <v>550337.04</v>
      </c>
    </row>
    <row r="3080" spans="1:28" x14ac:dyDescent="0.25">
      <c r="A3080" s="16" t="s">
        <v>1059</v>
      </c>
      <c r="B3080" s="16" t="s">
        <v>2893</v>
      </c>
      <c r="C3080" s="16" t="s">
        <v>1202</v>
      </c>
      <c r="D3080" s="16" t="s">
        <v>1203</v>
      </c>
      <c r="E3080" t="s">
        <v>8895</v>
      </c>
      <c r="F3080" s="16" t="s">
        <v>8150</v>
      </c>
      <c r="G3080" s="16" t="s">
        <v>8151</v>
      </c>
      <c r="H3080" s="241">
        <v>292.62299999999999</v>
      </c>
      <c r="I3080" s="241">
        <v>0</v>
      </c>
      <c r="J3080" s="241">
        <v>0</v>
      </c>
      <c r="K3080" s="241">
        <v>0</v>
      </c>
      <c r="L3080" s="241">
        <v>0</v>
      </c>
      <c r="M3080" s="241">
        <v>0</v>
      </c>
      <c r="N3080" s="241">
        <v>0</v>
      </c>
      <c r="O3080" s="241">
        <v>0</v>
      </c>
      <c r="P3080" s="241">
        <v>0</v>
      </c>
      <c r="Q3080" s="232">
        <v>138717.95000000001</v>
      </c>
      <c r="R3080" s="232">
        <v>0</v>
      </c>
      <c r="S3080" s="232">
        <v>0</v>
      </c>
      <c r="T3080" s="232">
        <v>0</v>
      </c>
      <c r="U3080" s="232">
        <v>0</v>
      </c>
      <c r="V3080" s="232">
        <v>0</v>
      </c>
      <c r="W3080" s="232">
        <v>0</v>
      </c>
      <c r="X3080" s="232">
        <v>0</v>
      </c>
      <c r="Y3080" s="232">
        <v>0</v>
      </c>
      <c r="Z3080" s="233">
        <v>45991</v>
      </c>
      <c r="AA3080" s="234">
        <v>292.62299999999999</v>
      </c>
      <c r="AB3080" s="232">
        <v>138717.95000000001</v>
      </c>
    </row>
    <row r="3081" spans="1:28" x14ac:dyDescent="0.25">
      <c r="A3081" s="16" t="s">
        <v>1059</v>
      </c>
      <c r="B3081" s="16" t="s">
        <v>2893</v>
      </c>
      <c r="C3081" s="16" t="s">
        <v>1202</v>
      </c>
      <c r="D3081" s="16" t="s">
        <v>1203</v>
      </c>
      <c r="E3081" t="s">
        <v>8896</v>
      </c>
      <c r="F3081" s="16" t="s">
        <v>8150</v>
      </c>
      <c r="G3081" s="16" t="s">
        <v>8151</v>
      </c>
      <c r="H3081" s="241">
        <v>1365.4680000000001</v>
      </c>
      <c r="I3081" s="241">
        <v>0</v>
      </c>
      <c r="J3081" s="241">
        <v>0</v>
      </c>
      <c r="K3081" s="241">
        <v>0</v>
      </c>
      <c r="L3081" s="241">
        <v>0</v>
      </c>
      <c r="M3081" s="241">
        <v>0</v>
      </c>
      <c r="N3081" s="241">
        <v>0</v>
      </c>
      <c r="O3081" s="241">
        <v>0</v>
      </c>
      <c r="P3081" s="241">
        <v>0</v>
      </c>
      <c r="Q3081" s="232">
        <v>589090.19999999995</v>
      </c>
      <c r="R3081" s="232">
        <v>0</v>
      </c>
      <c r="S3081" s="232">
        <v>0</v>
      </c>
      <c r="T3081" s="232">
        <v>0</v>
      </c>
      <c r="U3081" s="232">
        <v>0</v>
      </c>
      <c r="V3081" s="232">
        <v>0</v>
      </c>
      <c r="W3081" s="232">
        <v>0</v>
      </c>
      <c r="X3081" s="232">
        <v>0</v>
      </c>
      <c r="Y3081" s="232">
        <v>0</v>
      </c>
      <c r="Z3081" s="233">
        <v>45991</v>
      </c>
      <c r="AA3081" s="234">
        <v>1365.4680000000001</v>
      </c>
      <c r="AB3081" s="232">
        <v>589090.19999999995</v>
      </c>
    </row>
    <row r="3082" spans="1:28" x14ac:dyDescent="0.25">
      <c r="A3082" s="16" t="s">
        <v>1059</v>
      </c>
      <c r="B3082" s="16" t="s">
        <v>2893</v>
      </c>
      <c r="C3082" s="16" t="s">
        <v>58</v>
      </c>
      <c r="D3082" s="16" t="s">
        <v>59</v>
      </c>
      <c r="E3082" t="s">
        <v>8897</v>
      </c>
      <c r="F3082" s="16" t="s">
        <v>8150</v>
      </c>
      <c r="G3082" s="16" t="s">
        <v>8151</v>
      </c>
      <c r="H3082" s="241">
        <v>285.63799999999998</v>
      </c>
      <c r="I3082" s="241">
        <v>0</v>
      </c>
      <c r="J3082" s="241">
        <v>0</v>
      </c>
      <c r="K3082" s="241">
        <v>0</v>
      </c>
      <c r="L3082" s="241">
        <v>0</v>
      </c>
      <c r="M3082" s="241">
        <v>0</v>
      </c>
      <c r="N3082" s="241">
        <v>0</v>
      </c>
      <c r="O3082" s="241">
        <v>0</v>
      </c>
      <c r="P3082" s="241">
        <v>0</v>
      </c>
      <c r="Q3082" s="232">
        <v>89861.71</v>
      </c>
      <c r="R3082" s="232">
        <v>0</v>
      </c>
      <c r="S3082" s="232">
        <v>0</v>
      </c>
      <c r="T3082" s="232">
        <v>0</v>
      </c>
      <c r="U3082" s="232">
        <v>0</v>
      </c>
      <c r="V3082" s="232">
        <v>0</v>
      </c>
      <c r="W3082" s="232">
        <v>0</v>
      </c>
      <c r="X3082" s="232">
        <v>0</v>
      </c>
      <c r="Y3082" s="232">
        <v>0</v>
      </c>
      <c r="Z3082" s="233">
        <v>45991</v>
      </c>
      <c r="AA3082" s="234">
        <v>285.63799999999998</v>
      </c>
      <c r="AB3082" s="232">
        <v>89861.71</v>
      </c>
    </row>
    <row r="3083" spans="1:28" x14ac:dyDescent="0.25">
      <c r="A3083" s="16" t="s">
        <v>1059</v>
      </c>
      <c r="B3083" s="16" t="s">
        <v>2893</v>
      </c>
      <c r="C3083" s="16" t="s">
        <v>58</v>
      </c>
      <c r="D3083" s="16" t="s">
        <v>59</v>
      </c>
      <c r="E3083" t="s">
        <v>8898</v>
      </c>
      <c r="F3083" t="s">
        <v>8138</v>
      </c>
      <c r="G3083" t="s">
        <v>8139</v>
      </c>
      <c r="H3083" s="241">
        <v>1018.288</v>
      </c>
      <c r="I3083" s="241">
        <v>0</v>
      </c>
      <c r="J3083" s="241">
        <v>0</v>
      </c>
      <c r="K3083" s="241">
        <v>0</v>
      </c>
      <c r="L3083" s="241">
        <v>0</v>
      </c>
      <c r="M3083" s="241">
        <v>0</v>
      </c>
      <c r="N3083" s="241">
        <v>0</v>
      </c>
      <c r="O3083" s="241">
        <v>0</v>
      </c>
      <c r="P3083" s="241">
        <v>0</v>
      </c>
      <c r="Q3083" s="232">
        <v>320353.40000000002</v>
      </c>
      <c r="R3083" s="232">
        <v>0</v>
      </c>
      <c r="S3083" s="232">
        <v>0</v>
      </c>
      <c r="T3083" s="232">
        <v>0</v>
      </c>
      <c r="U3083" s="232">
        <v>0</v>
      </c>
      <c r="V3083" s="232">
        <v>0</v>
      </c>
      <c r="W3083" s="232">
        <v>0</v>
      </c>
      <c r="X3083" s="232">
        <v>0</v>
      </c>
      <c r="Y3083" s="232">
        <v>0</v>
      </c>
      <c r="Z3083" s="233">
        <v>45991</v>
      </c>
      <c r="AA3083" s="234">
        <v>1018.288</v>
      </c>
      <c r="AB3083" s="232">
        <v>320353.40000000002</v>
      </c>
    </row>
    <row r="3084" spans="1:28" x14ac:dyDescent="0.25">
      <c r="A3084" s="16" t="s">
        <v>873</v>
      </c>
      <c r="B3084" s="16" t="s">
        <v>3474</v>
      </c>
      <c r="C3084" s="16" t="s">
        <v>58</v>
      </c>
      <c r="D3084" s="16" t="s">
        <v>59</v>
      </c>
      <c r="E3084" s="16" t="s">
        <v>8899</v>
      </c>
      <c r="F3084" t="s">
        <v>8900</v>
      </c>
      <c r="G3084" t="s">
        <v>8901</v>
      </c>
      <c r="H3084" s="241">
        <v>753.82399999999996</v>
      </c>
      <c r="I3084" s="241">
        <v>0</v>
      </c>
      <c r="J3084" s="241">
        <v>0</v>
      </c>
      <c r="K3084" s="241">
        <v>0</v>
      </c>
      <c r="L3084" s="241">
        <v>0</v>
      </c>
      <c r="M3084" s="241">
        <v>0</v>
      </c>
      <c r="N3084" s="241">
        <v>0</v>
      </c>
      <c r="O3084" s="241">
        <v>0</v>
      </c>
      <c r="P3084" s="241">
        <v>0</v>
      </c>
      <c r="Q3084" s="232">
        <v>237454.56</v>
      </c>
      <c r="R3084" s="232">
        <v>0</v>
      </c>
      <c r="S3084" s="232">
        <v>0</v>
      </c>
      <c r="T3084" s="232">
        <v>0</v>
      </c>
      <c r="U3084" s="232">
        <v>0</v>
      </c>
      <c r="V3084" s="232">
        <v>0</v>
      </c>
      <c r="W3084" s="232">
        <v>0</v>
      </c>
      <c r="X3084" s="232">
        <v>0</v>
      </c>
      <c r="Y3084" s="232">
        <v>0</v>
      </c>
      <c r="Z3084" s="233">
        <v>45991</v>
      </c>
      <c r="AA3084" s="234">
        <v>753.82399999999996</v>
      </c>
      <c r="AB3084" s="232">
        <v>237454.56</v>
      </c>
    </row>
    <row r="3085" spans="1:28" x14ac:dyDescent="0.25">
      <c r="A3085" s="16" t="s">
        <v>1059</v>
      </c>
      <c r="B3085" s="16" t="s">
        <v>2893</v>
      </c>
      <c r="C3085" s="16" t="s">
        <v>56</v>
      </c>
      <c r="D3085" s="16" t="s">
        <v>57</v>
      </c>
      <c r="E3085" s="16"/>
      <c r="F3085" t="s">
        <v>8902</v>
      </c>
      <c r="G3085" t="s">
        <v>8903</v>
      </c>
      <c r="H3085" s="241">
        <v>492.52</v>
      </c>
      <c r="I3085" s="241">
        <v>0</v>
      </c>
      <c r="J3085" s="241">
        <v>0</v>
      </c>
      <c r="K3085" s="241">
        <v>0</v>
      </c>
      <c r="L3085" s="241">
        <v>0</v>
      </c>
      <c r="M3085" s="241">
        <v>0</v>
      </c>
      <c r="N3085" s="241">
        <v>0</v>
      </c>
      <c r="O3085" s="241">
        <v>0</v>
      </c>
      <c r="P3085" s="241">
        <v>0</v>
      </c>
      <c r="Q3085" s="232">
        <v>12190.9</v>
      </c>
      <c r="R3085" s="232">
        <v>0</v>
      </c>
      <c r="S3085" s="232">
        <v>0</v>
      </c>
      <c r="T3085" s="232">
        <v>0</v>
      </c>
      <c r="U3085" s="232">
        <v>0</v>
      </c>
      <c r="V3085" s="232">
        <v>0</v>
      </c>
      <c r="W3085" s="232">
        <v>0</v>
      </c>
      <c r="X3085" s="232">
        <v>0</v>
      </c>
      <c r="Y3085" s="232">
        <v>0</v>
      </c>
      <c r="Z3085" s="233">
        <v>45991</v>
      </c>
      <c r="AA3085" s="234">
        <v>492.52</v>
      </c>
      <c r="AB3085" s="232">
        <v>12190.9</v>
      </c>
    </row>
    <row r="3086" spans="1:28" x14ac:dyDescent="0.25">
      <c r="A3086" s="16" t="s">
        <v>1059</v>
      </c>
      <c r="B3086" s="16" t="s">
        <v>2893</v>
      </c>
      <c r="C3086" s="16" t="s">
        <v>56</v>
      </c>
      <c r="D3086" s="16" t="s">
        <v>57</v>
      </c>
      <c r="E3086" s="16"/>
      <c r="F3086" s="16" t="s">
        <v>8150</v>
      </c>
      <c r="G3086" s="16" t="s">
        <v>8151</v>
      </c>
      <c r="H3086" s="241">
        <v>542.01400000000001</v>
      </c>
      <c r="I3086" s="241">
        <v>0</v>
      </c>
      <c r="J3086" s="241">
        <v>0</v>
      </c>
      <c r="K3086" s="241">
        <v>0</v>
      </c>
      <c r="L3086" s="241">
        <v>0</v>
      </c>
      <c r="M3086" s="241">
        <v>0</v>
      </c>
      <c r="N3086" s="241">
        <v>0</v>
      </c>
      <c r="O3086" s="241">
        <v>0</v>
      </c>
      <c r="P3086" s="241">
        <v>0</v>
      </c>
      <c r="Q3086" s="232">
        <v>13415.98</v>
      </c>
      <c r="R3086" s="232">
        <v>0</v>
      </c>
      <c r="S3086" s="232">
        <v>0</v>
      </c>
      <c r="T3086" s="232">
        <v>0</v>
      </c>
      <c r="U3086" s="232">
        <v>0</v>
      </c>
      <c r="V3086" s="232">
        <v>0</v>
      </c>
      <c r="W3086" s="232">
        <v>0</v>
      </c>
      <c r="X3086" s="232">
        <v>0</v>
      </c>
      <c r="Y3086" s="232">
        <v>0</v>
      </c>
      <c r="Z3086" s="233">
        <v>45991</v>
      </c>
      <c r="AA3086" s="234">
        <v>542.01400000000001</v>
      </c>
      <c r="AB3086" s="232">
        <v>13415.98</v>
      </c>
    </row>
    <row r="3087" spans="1:28" x14ac:dyDescent="0.25">
      <c r="A3087" s="16" t="s">
        <v>2000</v>
      </c>
      <c r="B3087" s="16" t="s">
        <v>3250</v>
      </c>
      <c r="C3087" s="16" t="s">
        <v>56</v>
      </c>
      <c r="D3087" s="16" t="s">
        <v>57</v>
      </c>
      <c r="F3087" s="16" t="s">
        <v>8178</v>
      </c>
      <c r="G3087" s="16" t="s">
        <v>8476</v>
      </c>
      <c r="H3087" s="241">
        <v>300</v>
      </c>
      <c r="I3087" s="241">
        <v>0</v>
      </c>
      <c r="J3087" s="241">
        <v>0</v>
      </c>
      <c r="K3087" s="241">
        <v>0</v>
      </c>
      <c r="L3087" s="241">
        <v>0</v>
      </c>
      <c r="M3087" s="241">
        <v>0</v>
      </c>
      <c r="N3087" s="241">
        <v>0</v>
      </c>
      <c r="O3087" s="241">
        <v>0</v>
      </c>
      <c r="P3087" s="241">
        <v>0</v>
      </c>
      <c r="Q3087" s="232">
        <v>3916.7</v>
      </c>
      <c r="R3087" s="232">
        <v>0</v>
      </c>
      <c r="S3087" s="232">
        <v>0</v>
      </c>
      <c r="T3087" s="232">
        <v>0</v>
      </c>
      <c r="U3087" s="232">
        <v>0</v>
      </c>
      <c r="V3087" s="232">
        <v>0</v>
      </c>
      <c r="W3087" s="232">
        <v>0</v>
      </c>
      <c r="X3087" s="232">
        <v>0</v>
      </c>
      <c r="Y3087" s="232">
        <v>0</v>
      </c>
      <c r="Z3087" s="233">
        <v>45991</v>
      </c>
      <c r="AA3087" s="234">
        <v>300</v>
      </c>
      <c r="AB3087" s="232">
        <v>3916.7</v>
      </c>
    </row>
    <row r="3088" spans="1:28" x14ac:dyDescent="0.25">
      <c r="A3088" s="16" t="s">
        <v>2000</v>
      </c>
      <c r="B3088" s="16" t="s">
        <v>3250</v>
      </c>
      <c r="C3088" s="16" t="s">
        <v>56</v>
      </c>
      <c r="D3088" s="16" t="s">
        <v>57</v>
      </c>
      <c r="E3088" s="16"/>
      <c r="F3088" t="s">
        <v>8904</v>
      </c>
      <c r="G3088" t="s">
        <v>8905</v>
      </c>
      <c r="H3088" s="241">
        <v>147.43</v>
      </c>
      <c r="I3088" s="241">
        <v>0</v>
      </c>
      <c r="J3088" s="241">
        <v>0</v>
      </c>
      <c r="K3088" s="241">
        <v>0</v>
      </c>
      <c r="L3088" s="241">
        <v>0</v>
      </c>
      <c r="M3088" s="241">
        <v>0</v>
      </c>
      <c r="N3088" s="241">
        <v>0</v>
      </c>
      <c r="O3088" s="241">
        <v>0</v>
      </c>
      <c r="P3088" s="241">
        <v>0</v>
      </c>
      <c r="Q3088" s="232">
        <v>1924.8</v>
      </c>
      <c r="R3088" s="232">
        <v>0</v>
      </c>
      <c r="S3088" s="232">
        <v>0</v>
      </c>
      <c r="T3088" s="232">
        <v>0</v>
      </c>
      <c r="U3088" s="232">
        <v>0</v>
      </c>
      <c r="V3088" s="232">
        <v>0</v>
      </c>
      <c r="W3088" s="232">
        <v>0</v>
      </c>
      <c r="X3088" s="232">
        <v>0</v>
      </c>
      <c r="Y3088" s="232">
        <v>0</v>
      </c>
      <c r="Z3088" s="233">
        <v>45991</v>
      </c>
      <c r="AA3088" s="234">
        <v>147.43</v>
      </c>
      <c r="AB3088" s="232">
        <v>1924.8</v>
      </c>
    </row>
    <row r="3089" spans="1:28" x14ac:dyDescent="0.25">
      <c r="A3089" s="16" t="s">
        <v>2000</v>
      </c>
      <c r="B3089" s="16" t="s">
        <v>3250</v>
      </c>
      <c r="C3089" s="16" t="s">
        <v>56</v>
      </c>
      <c r="D3089" s="16" t="s">
        <v>57</v>
      </c>
      <c r="E3089" s="16"/>
      <c r="F3089" s="16" t="s">
        <v>8906</v>
      </c>
      <c r="G3089" s="16" t="s">
        <v>8907</v>
      </c>
      <c r="H3089" s="241">
        <v>4627.2979999999998</v>
      </c>
      <c r="I3089" s="241">
        <v>0</v>
      </c>
      <c r="J3089" s="241">
        <v>0</v>
      </c>
      <c r="K3089" s="241">
        <v>0</v>
      </c>
      <c r="L3089" s="241">
        <v>0</v>
      </c>
      <c r="M3089" s="241">
        <v>0</v>
      </c>
      <c r="N3089" s="241">
        <v>0</v>
      </c>
      <c r="O3089" s="241">
        <v>0</v>
      </c>
      <c r="P3089" s="241">
        <v>0</v>
      </c>
      <c r="Q3089" s="232">
        <v>60412.42</v>
      </c>
      <c r="R3089" s="232">
        <v>0</v>
      </c>
      <c r="S3089" s="232">
        <v>0</v>
      </c>
      <c r="T3089" s="232">
        <v>0</v>
      </c>
      <c r="U3089" s="232">
        <v>0</v>
      </c>
      <c r="V3089" s="232">
        <v>0</v>
      </c>
      <c r="W3089" s="232">
        <v>0</v>
      </c>
      <c r="X3089" s="232">
        <v>0</v>
      </c>
      <c r="Y3089" s="232">
        <v>0</v>
      </c>
      <c r="Z3089" s="233">
        <v>45991</v>
      </c>
      <c r="AA3089" s="234">
        <v>4627.2979999999998</v>
      </c>
      <c r="AB3089" s="232">
        <v>60412.42</v>
      </c>
    </row>
    <row r="3090" spans="1:28" x14ac:dyDescent="0.25">
      <c r="A3090" s="16" t="s">
        <v>2000</v>
      </c>
      <c r="B3090" s="16" t="s">
        <v>3250</v>
      </c>
      <c r="C3090" s="16" t="s">
        <v>56</v>
      </c>
      <c r="D3090" s="16" t="s">
        <v>57</v>
      </c>
      <c r="E3090" s="16"/>
      <c r="F3090" s="16" t="s">
        <v>8908</v>
      </c>
      <c r="G3090" s="16" t="s">
        <v>8909</v>
      </c>
      <c r="H3090" s="241">
        <v>2928.2530000000002</v>
      </c>
      <c r="I3090" s="241">
        <v>0</v>
      </c>
      <c r="J3090" s="241">
        <v>0</v>
      </c>
      <c r="K3090" s="241">
        <v>0</v>
      </c>
      <c r="L3090" s="241">
        <v>0</v>
      </c>
      <c r="M3090" s="241">
        <v>0</v>
      </c>
      <c r="N3090" s="241">
        <v>0</v>
      </c>
      <c r="O3090" s="241">
        <v>0</v>
      </c>
      <c r="P3090" s="241">
        <v>0</v>
      </c>
      <c r="Q3090" s="232">
        <v>38230.269999999997</v>
      </c>
      <c r="R3090" s="232">
        <v>0</v>
      </c>
      <c r="S3090" s="232">
        <v>0</v>
      </c>
      <c r="T3090" s="232">
        <v>0</v>
      </c>
      <c r="U3090" s="232">
        <v>0</v>
      </c>
      <c r="V3090" s="232">
        <v>0</v>
      </c>
      <c r="W3090" s="232">
        <v>0</v>
      </c>
      <c r="X3090" s="232">
        <v>0</v>
      </c>
      <c r="Y3090" s="232">
        <v>0</v>
      </c>
      <c r="Z3090" s="233">
        <v>45991</v>
      </c>
      <c r="AA3090" s="234">
        <v>2928.2530000000002</v>
      </c>
      <c r="AB3090" s="232">
        <v>38230.269999999997</v>
      </c>
    </row>
    <row r="3091" spans="1:28" x14ac:dyDescent="0.25">
      <c r="A3091" s="16" t="s">
        <v>873</v>
      </c>
      <c r="B3091" s="16" t="s">
        <v>3474</v>
      </c>
      <c r="C3091" s="16" t="s">
        <v>56</v>
      </c>
      <c r="D3091" s="16" t="s">
        <v>57</v>
      </c>
      <c r="E3091" s="16"/>
      <c r="F3091" t="s">
        <v>8910</v>
      </c>
      <c r="G3091" t="s">
        <v>8911</v>
      </c>
      <c r="H3091" s="241">
        <v>2946.8580000000002</v>
      </c>
      <c r="I3091" s="241">
        <v>0</v>
      </c>
      <c r="J3091" s="241">
        <v>0</v>
      </c>
      <c r="K3091" s="241">
        <v>0</v>
      </c>
      <c r="L3091" s="241">
        <v>0</v>
      </c>
      <c r="M3091" s="241">
        <v>0</v>
      </c>
      <c r="N3091" s="241">
        <v>0</v>
      </c>
      <c r="O3091" s="241">
        <v>0</v>
      </c>
      <c r="P3091" s="241">
        <v>0</v>
      </c>
      <c r="Q3091" s="232">
        <v>38698.18</v>
      </c>
      <c r="R3091" s="232">
        <v>0</v>
      </c>
      <c r="S3091" s="232">
        <v>0</v>
      </c>
      <c r="T3091" s="232">
        <v>0</v>
      </c>
      <c r="U3091" s="232">
        <v>0</v>
      </c>
      <c r="V3091" s="232">
        <v>0</v>
      </c>
      <c r="W3091" s="232">
        <v>0</v>
      </c>
      <c r="X3091" s="232">
        <v>0</v>
      </c>
      <c r="Y3091" s="232">
        <v>0</v>
      </c>
      <c r="Z3091" s="233">
        <v>45991</v>
      </c>
      <c r="AA3091" s="234">
        <v>2946.8580000000002</v>
      </c>
      <c r="AB3091" s="232">
        <v>38698.18</v>
      </c>
    </row>
    <row r="3092" spans="1:28" x14ac:dyDescent="0.25">
      <c r="A3092" s="16" t="s">
        <v>873</v>
      </c>
      <c r="B3092" s="16" t="s">
        <v>3474</v>
      </c>
      <c r="C3092" s="16" t="s">
        <v>49</v>
      </c>
      <c r="D3092" s="16" t="s">
        <v>50</v>
      </c>
      <c r="E3092" s="16"/>
      <c r="F3092" s="16" t="s">
        <v>8225</v>
      </c>
      <c r="G3092" s="16" t="s">
        <v>8167</v>
      </c>
      <c r="H3092" s="241">
        <v>57.6</v>
      </c>
      <c r="I3092" s="241">
        <v>0</v>
      </c>
      <c r="J3092" s="241">
        <v>0</v>
      </c>
      <c r="K3092" s="241">
        <v>0</v>
      </c>
      <c r="L3092" s="241">
        <v>0</v>
      </c>
      <c r="M3092" s="241">
        <v>0</v>
      </c>
      <c r="N3092" s="241">
        <v>0</v>
      </c>
      <c r="O3092" s="241">
        <v>0</v>
      </c>
      <c r="P3092" s="241">
        <v>0</v>
      </c>
      <c r="Q3092" s="232">
        <v>390.24</v>
      </c>
      <c r="R3092" s="232">
        <v>0</v>
      </c>
      <c r="S3092" s="232">
        <v>0</v>
      </c>
      <c r="T3092" s="232">
        <v>0</v>
      </c>
      <c r="U3092" s="232">
        <v>0</v>
      </c>
      <c r="V3092" s="232">
        <v>0</v>
      </c>
      <c r="W3092" s="232">
        <v>0</v>
      </c>
      <c r="X3092" s="232">
        <v>0</v>
      </c>
      <c r="Y3092" s="232">
        <v>0</v>
      </c>
      <c r="Z3092" s="233">
        <v>45991</v>
      </c>
      <c r="AA3092" s="234">
        <v>57.6</v>
      </c>
      <c r="AB3092" s="232">
        <v>390.24</v>
      </c>
    </row>
    <row r="3093" spans="1:28" x14ac:dyDescent="0.25">
      <c r="A3093" s="16" t="s">
        <v>873</v>
      </c>
      <c r="B3093" s="16" t="s">
        <v>3474</v>
      </c>
      <c r="C3093" s="16" t="s">
        <v>49</v>
      </c>
      <c r="D3093" s="16" t="s">
        <v>50</v>
      </c>
      <c r="E3093" s="16"/>
      <c r="F3093" s="16" t="s">
        <v>8290</v>
      </c>
      <c r="G3093" s="16" t="s">
        <v>8291</v>
      </c>
      <c r="H3093" s="241">
        <v>413.2</v>
      </c>
      <c r="I3093" s="241">
        <v>0</v>
      </c>
      <c r="J3093" s="241">
        <v>0</v>
      </c>
      <c r="K3093" s="241">
        <v>0</v>
      </c>
      <c r="L3093" s="241">
        <v>0</v>
      </c>
      <c r="M3093" s="241">
        <v>0</v>
      </c>
      <c r="N3093" s="241">
        <v>0</v>
      </c>
      <c r="O3093" s="241">
        <v>0</v>
      </c>
      <c r="P3093" s="241">
        <v>0</v>
      </c>
      <c r="Q3093" s="232">
        <v>2799.44</v>
      </c>
      <c r="R3093" s="232">
        <v>0</v>
      </c>
      <c r="S3093" s="232">
        <v>0</v>
      </c>
      <c r="T3093" s="232">
        <v>0</v>
      </c>
      <c r="U3093" s="232">
        <v>0</v>
      </c>
      <c r="V3093" s="232">
        <v>0</v>
      </c>
      <c r="W3093" s="232">
        <v>0</v>
      </c>
      <c r="X3093" s="232">
        <v>0</v>
      </c>
      <c r="Y3093" s="232">
        <v>0</v>
      </c>
      <c r="Z3093" s="233">
        <v>45991</v>
      </c>
      <c r="AA3093" s="234">
        <v>413.2</v>
      </c>
      <c r="AB3093" s="232">
        <v>2799.44</v>
      </c>
    </row>
    <row r="3094" spans="1:28" x14ac:dyDescent="0.25">
      <c r="A3094" t="s">
        <v>873</v>
      </c>
      <c r="B3094" t="s">
        <v>3474</v>
      </c>
      <c r="C3094" t="s">
        <v>47</v>
      </c>
      <c r="D3094" t="s">
        <v>48</v>
      </c>
      <c r="F3094" t="s">
        <v>8445</v>
      </c>
      <c r="G3094" t="s">
        <v>8912</v>
      </c>
      <c r="H3094">
        <v>5597.875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36203.53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45991</v>
      </c>
      <c r="AA3094">
        <v>5597.875</v>
      </c>
      <c r="AB3094">
        <v>36203.53</v>
      </c>
    </row>
    <row r="3095" spans="1:28" x14ac:dyDescent="0.25">
      <c r="A3095" t="s">
        <v>873</v>
      </c>
      <c r="B3095" t="s">
        <v>3474</v>
      </c>
      <c r="C3095" t="s">
        <v>44</v>
      </c>
      <c r="D3095" t="s">
        <v>45</v>
      </c>
      <c r="F3095" t="s">
        <v>8317</v>
      </c>
      <c r="G3095" t="s">
        <v>8318</v>
      </c>
      <c r="H3095">
        <v>159.25299999999999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4825.37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45991</v>
      </c>
      <c r="AA3095">
        <v>159.25299999999999</v>
      </c>
      <c r="AB3095">
        <v>4825.37</v>
      </c>
    </row>
    <row r="3096" spans="1:28" x14ac:dyDescent="0.25">
      <c r="A3096" t="s">
        <v>873</v>
      </c>
      <c r="B3096" t="s">
        <v>3474</v>
      </c>
      <c r="C3096" t="s">
        <v>41</v>
      </c>
      <c r="D3096" t="s">
        <v>42</v>
      </c>
      <c r="F3096" t="s">
        <v>8913</v>
      </c>
      <c r="G3096" t="s">
        <v>8914</v>
      </c>
      <c r="H3096">
        <v>576.18700000000001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10636.41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>
        <v>0</v>
      </c>
      <c r="Z3096">
        <v>45991</v>
      </c>
      <c r="AA3096">
        <v>576.18700000000001</v>
      </c>
      <c r="AB3096">
        <v>10636.41</v>
      </c>
    </row>
    <row r="3097" spans="1:28" x14ac:dyDescent="0.25">
      <c r="A3097" t="s">
        <v>873</v>
      </c>
      <c r="B3097" t="s">
        <v>3474</v>
      </c>
      <c r="C3097" t="s">
        <v>39</v>
      </c>
      <c r="D3097" t="s">
        <v>40</v>
      </c>
      <c r="E3097" t="s">
        <v>8915</v>
      </c>
      <c r="F3097" t="s">
        <v>8916</v>
      </c>
      <c r="G3097" t="s">
        <v>8917</v>
      </c>
      <c r="H3097">
        <v>381.05799999999999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169837.55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45991</v>
      </c>
      <c r="AA3097">
        <v>381.05799999999999</v>
      </c>
      <c r="AB3097">
        <v>169837.55</v>
      </c>
    </row>
    <row r="3098" spans="1:28" x14ac:dyDescent="0.25">
      <c r="A3098" t="s">
        <v>873</v>
      </c>
      <c r="B3098" t="s">
        <v>3474</v>
      </c>
      <c r="C3098" t="s">
        <v>36</v>
      </c>
      <c r="D3098" t="s">
        <v>37</v>
      </c>
      <c r="E3098" t="s">
        <v>8918</v>
      </c>
      <c r="H3098">
        <v>0</v>
      </c>
      <c r="I3098">
        <v>150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22276.5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45991</v>
      </c>
      <c r="AA3098">
        <v>150</v>
      </c>
      <c r="AB3098">
        <v>22276.5</v>
      </c>
    </row>
    <row r="3099" spans="1:28" x14ac:dyDescent="0.25">
      <c r="A3099" t="s">
        <v>873</v>
      </c>
      <c r="B3099" t="s">
        <v>3474</v>
      </c>
      <c r="C3099" t="s">
        <v>36</v>
      </c>
      <c r="D3099" t="s">
        <v>37</v>
      </c>
      <c r="E3099" t="s">
        <v>8918</v>
      </c>
      <c r="F3099" t="s">
        <v>8919</v>
      </c>
      <c r="G3099" t="s">
        <v>8920</v>
      </c>
      <c r="H3099">
        <v>202.43299999999999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30063.32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45991</v>
      </c>
      <c r="AA3099">
        <v>202.43299999999999</v>
      </c>
      <c r="AB3099">
        <v>30063.32</v>
      </c>
    </row>
    <row r="3100" spans="1:28" x14ac:dyDescent="0.25">
      <c r="A3100" t="s">
        <v>873</v>
      </c>
      <c r="B3100" t="s">
        <v>3474</v>
      </c>
      <c r="C3100" t="s">
        <v>34</v>
      </c>
      <c r="D3100" t="s">
        <v>35</v>
      </c>
      <c r="F3100" t="s">
        <v>8921</v>
      </c>
      <c r="G3100" t="s">
        <v>8922</v>
      </c>
      <c r="H3100">
        <v>293.20699999999999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6362.59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45991</v>
      </c>
      <c r="AA3100">
        <v>293.20699999999999</v>
      </c>
      <c r="AB3100">
        <v>6362.59</v>
      </c>
    </row>
    <row r="3101" spans="1:28" x14ac:dyDescent="0.25">
      <c r="A3101" t="s">
        <v>873</v>
      </c>
      <c r="B3101" t="s">
        <v>3474</v>
      </c>
      <c r="C3101" t="s">
        <v>31</v>
      </c>
      <c r="D3101" t="s">
        <v>32</v>
      </c>
      <c r="F3101" t="s">
        <v>8923</v>
      </c>
      <c r="G3101" t="s">
        <v>8924</v>
      </c>
      <c r="H3101">
        <v>486.02800000000002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9283.1299999999992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45991</v>
      </c>
      <c r="AA3101">
        <v>486.02800000000002</v>
      </c>
      <c r="AB3101">
        <v>9283.1299999999992</v>
      </c>
    </row>
    <row r="3102" spans="1:28" x14ac:dyDescent="0.25">
      <c r="A3102" t="s">
        <v>1059</v>
      </c>
      <c r="B3102" t="s">
        <v>2893</v>
      </c>
      <c r="C3102" t="s">
        <v>29</v>
      </c>
      <c r="D3102" t="s">
        <v>30</v>
      </c>
      <c r="E3102" t="s">
        <v>8925</v>
      </c>
      <c r="F3102" t="s">
        <v>8150</v>
      </c>
      <c r="G3102" t="s">
        <v>8151</v>
      </c>
      <c r="H3102">
        <v>74.722999999999999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26995.19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45991</v>
      </c>
      <c r="AA3102">
        <v>74.722999999999999</v>
      </c>
      <c r="AB3102">
        <v>26995.19</v>
      </c>
    </row>
    <row r="3103" spans="1:28" x14ac:dyDescent="0.25">
      <c r="A3103" t="s">
        <v>1059</v>
      </c>
      <c r="B3103" t="s">
        <v>2893</v>
      </c>
      <c r="C3103" t="s">
        <v>29</v>
      </c>
      <c r="D3103" t="s">
        <v>30</v>
      </c>
      <c r="E3103" t="s">
        <v>8926</v>
      </c>
      <c r="F3103" t="s">
        <v>8150</v>
      </c>
      <c r="G3103" t="s">
        <v>8151</v>
      </c>
      <c r="H3103">
        <v>41.41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15156.06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45991</v>
      </c>
      <c r="AA3103">
        <v>41.41</v>
      </c>
      <c r="AB3103">
        <v>15156.06</v>
      </c>
    </row>
    <row r="3104" spans="1:28" x14ac:dyDescent="0.25">
      <c r="A3104" t="s">
        <v>1059</v>
      </c>
      <c r="B3104" t="s">
        <v>2893</v>
      </c>
      <c r="C3104" t="s">
        <v>29</v>
      </c>
      <c r="D3104" t="s">
        <v>30</v>
      </c>
      <c r="E3104" t="s">
        <v>8927</v>
      </c>
      <c r="F3104" t="s">
        <v>8150</v>
      </c>
      <c r="G3104" t="s">
        <v>8151</v>
      </c>
      <c r="H3104">
        <v>293.18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107303.88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45991</v>
      </c>
      <c r="AA3104">
        <v>293.18</v>
      </c>
      <c r="AB3104">
        <v>107303.88</v>
      </c>
    </row>
    <row r="3105" spans="1:28" x14ac:dyDescent="0.25">
      <c r="A3105" t="s">
        <v>873</v>
      </c>
      <c r="B3105" t="s">
        <v>3474</v>
      </c>
      <c r="C3105" t="s">
        <v>29</v>
      </c>
      <c r="D3105" t="s">
        <v>30</v>
      </c>
      <c r="E3105" t="s">
        <v>8927</v>
      </c>
      <c r="F3105" t="s">
        <v>8928</v>
      </c>
      <c r="G3105" t="s">
        <v>8929</v>
      </c>
      <c r="H3105">
        <v>1337.827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532334.73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45991</v>
      </c>
      <c r="AA3105">
        <v>1337.827</v>
      </c>
      <c r="AB3105">
        <v>532334.73</v>
      </c>
    </row>
    <row r="3106" spans="1:28" x14ac:dyDescent="0.25">
      <c r="A3106" t="s">
        <v>873</v>
      </c>
      <c r="B3106" t="s">
        <v>3474</v>
      </c>
      <c r="C3106" t="s">
        <v>27</v>
      </c>
      <c r="D3106" t="s">
        <v>28</v>
      </c>
      <c r="E3106" t="s">
        <v>8930</v>
      </c>
      <c r="F3106" t="s">
        <v>8931</v>
      </c>
      <c r="G3106" t="s">
        <v>8932</v>
      </c>
      <c r="H3106">
        <v>0.1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30.45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45991</v>
      </c>
      <c r="AA3106">
        <v>0.1</v>
      </c>
      <c r="AB3106">
        <v>30.45</v>
      </c>
    </row>
    <row r="3107" spans="1:28" x14ac:dyDescent="0.25">
      <c r="A3107" t="s">
        <v>873</v>
      </c>
      <c r="B3107" t="s">
        <v>3474</v>
      </c>
      <c r="C3107" t="s">
        <v>25</v>
      </c>
      <c r="D3107" t="s">
        <v>26</v>
      </c>
      <c r="F3107" t="s">
        <v>8783</v>
      </c>
      <c r="G3107" t="s">
        <v>8784</v>
      </c>
      <c r="H3107">
        <v>50.905999999999999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31787.79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45991</v>
      </c>
      <c r="AA3107">
        <v>50.905999999999999</v>
      </c>
      <c r="AB3107">
        <v>31787.79</v>
      </c>
    </row>
    <row r="3108" spans="1:28" x14ac:dyDescent="0.25">
      <c r="A3108" t="s">
        <v>873</v>
      </c>
      <c r="B3108" t="s">
        <v>3474</v>
      </c>
      <c r="C3108" t="s">
        <v>23</v>
      </c>
      <c r="D3108" t="s">
        <v>24</v>
      </c>
      <c r="E3108" t="s">
        <v>8933</v>
      </c>
      <c r="F3108" t="s">
        <v>8934</v>
      </c>
      <c r="G3108" t="s">
        <v>8935</v>
      </c>
      <c r="H3108">
        <v>1228.077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340533.75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45991</v>
      </c>
      <c r="AA3108">
        <v>1228.077</v>
      </c>
      <c r="AB3108">
        <v>340533.75</v>
      </c>
    </row>
    <row r="3109" spans="1:28" x14ac:dyDescent="0.25">
      <c r="A3109" t="s">
        <v>1059</v>
      </c>
      <c r="B3109" t="s">
        <v>2893</v>
      </c>
      <c r="C3109" t="s">
        <v>1110</v>
      </c>
      <c r="D3109" t="s">
        <v>1111</v>
      </c>
      <c r="E3109" t="s">
        <v>8936</v>
      </c>
      <c r="H3109">
        <v>0</v>
      </c>
      <c r="I3109">
        <v>3.24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1318.68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45991</v>
      </c>
      <c r="AA3109">
        <v>3.24</v>
      </c>
      <c r="AB3109">
        <v>1318.68</v>
      </c>
    </row>
    <row r="3110" spans="1:28" x14ac:dyDescent="0.25">
      <c r="A3110" t="s">
        <v>1059</v>
      </c>
      <c r="B3110" t="s">
        <v>2893</v>
      </c>
      <c r="C3110" t="s">
        <v>1110</v>
      </c>
      <c r="D3110" t="s">
        <v>1111</v>
      </c>
      <c r="E3110" t="s">
        <v>8937</v>
      </c>
      <c r="H3110">
        <v>0</v>
      </c>
      <c r="I3110">
        <v>8.4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3107.16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45991</v>
      </c>
      <c r="AA3110">
        <v>8.4</v>
      </c>
      <c r="AB3110">
        <v>3107.16</v>
      </c>
    </row>
    <row r="3111" spans="1:28" x14ac:dyDescent="0.25">
      <c r="A3111" t="s">
        <v>1059</v>
      </c>
      <c r="B3111" t="s">
        <v>2893</v>
      </c>
      <c r="C3111" t="s">
        <v>1110</v>
      </c>
      <c r="D3111" t="s">
        <v>1111</v>
      </c>
      <c r="E3111" t="s">
        <v>8938</v>
      </c>
      <c r="H3111">
        <v>0</v>
      </c>
      <c r="I3111">
        <v>540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199746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45991</v>
      </c>
      <c r="AA3111">
        <v>540</v>
      </c>
      <c r="AB3111">
        <v>199746</v>
      </c>
    </row>
    <row r="3112" spans="1:28" x14ac:dyDescent="0.25">
      <c r="A3112" t="s">
        <v>1059</v>
      </c>
      <c r="B3112" t="s">
        <v>2893</v>
      </c>
      <c r="C3112" t="s">
        <v>1110</v>
      </c>
      <c r="D3112" t="s">
        <v>1111</v>
      </c>
      <c r="E3112" t="s">
        <v>8936</v>
      </c>
      <c r="F3112" t="s">
        <v>8150</v>
      </c>
      <c r="G3112" t="s">
        <v>8151</v>
      </c>
      <c r="H3112">
        <v>529.54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215522.78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45991</v>
      </c>
      <c r="AA3112">
        <v>529.54</v>
      </c>
      <c r="AB3112">
        <v>215522.78</v>
      </c>
    </row>
    <row r="3113" spans="1:28" x14ac:dyDescent="0.25">
      <c r="A3113" t="s">
        <v>1059</v>
      </c>
      <c r="B3113" t="s">
        <v>2893</v>
      </c>
      <c r="C3113" t="s">
        <v>1110</v>
      </c>
      <c r="D3113" t="s">
        <v>1111</v>
      </c>
      <c r="E3113" t="s">
        <v>8937</v>
      </c>
      <c r="F3113" t="s">
        <v>8150</v>
      </c>
      <c r="G3113" t="s">
        <v>8151</v>
      </c>
      <c r="H3113">
        <v>532.46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196956.95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45991</v>
      </c>
      <c r="AA3113">
        <v>532.46</v>
      </c>
      <c r="AB3113">
        <v>196956.95</v>
      </c>
    </row>
    <row r="3114" spans="1:28" x14ac:dyDescent="0.25">
      <c r="A3114" t="s">
        <v>1059</v>
      </c>
      <c r="B3114" t="s">
        <v>2893</v>
      </c>
      <c r="C3114" t="s">
        <v>694</v>
      </c>
      <c r="D3114" t="s">
        <v>19</v>
      </c>
      <c r="E3114" t="s">
        <v>8939</v>
      </c>
      <c r="F3114" t="s">
        <v>8940</v>
      </c>
      <c r="G3114" t="s">
        <v>8941</v>
      </c>
      <c r="H3114">
        <v>1010.832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273369.40999999997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45991</v>
      </c>
      <c r="AA3114">
        <v>1010.832</v>
      </c>
      <c r="AB3114">
        <v>273369.40999999997</v>
      </c>
    </row>
    <row r="3115" spans="1:28" x14ac:dyDescent="0.25">
      <c r="A3115" t="s">
        <v>1059</v>
      </c>
      <c r="B3115" t="s">
        <v>2893</v>
      </c>
      <c r="C3115" t="s">
        <v>694</v>
      </c>
      <c r="D3115" t="s">
        <v>19</v>
      </c>
      <c r="E3115" t="s">
        <v>8942</v>
      </c>
      <c r="F3115" t="s">
        <v>8150</v>
      </c>
      <c r="G3115" t="s">
        <v>8151</v>
      </c>
      <c r="H3115">
        <v>41.173000000000002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11134.81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45991</v>
      </c>
      <c r="AA3115">
        <v>41.173000000000002</v>
      </c>
      <c r="AB3115">
        <v>11134.81</v>
      </c>
    </row>
    <row r="3116" spans="1:28" x14ac:dyDescent="0.25">
      <c r="A3116" t="s">
        <v>873</v>
      </c>
      <c r="B3116" t="s">
        <v>3474</v>
      </c>
      <c r="C3116" t="s">
        <v>694</v>
      </c>
      <c r="D3116" t="s">
        <v>19</v>
      </c>
      <c r="E3116" t="s">
        <v>8943</v>
      </c>
      <c r="H3116">
        <v>0</v>
      </c>
      <c r="I3116">
        <v>2.67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727.25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45991</v>
      </c>
      <c r="AA3116">
        <v>2.67</v>
      </c>
      <c r="AB3116">
        <v>727.25</v>
      </c>
    </row>
    <row r="3117" spans="1:28" x14ac:dyDescent="0.25">
      <c r="A3117" t="s">
        <v>873</v>
      </c>
      <c r="B3117" t="s">
        <v>3474</v>
      </c>
      <c r="C3117" t="s">
        <v>694</v>
      </c>
      <c r="D3117" t="s">
        <v>19</v>
      </c>
      <c r="E3117" t="s">
        <v>8944</v>
      </c>
      <c r="F3117" t="s">
        <v>8945</v>
      </c>
      <c r="G3117" t="s">
        <v>8946</v>
      </c>
      <c r="H3117">
        <v>1271.5450000000001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346343.46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45991</v>
      </c>
      <c r="AA3117">
        <v>1271.5450000000001</v>
      </c>
      <c r="AB3117">
        <v>346343.46</v>
      </c>
    </row>
    <row r="3118" spans="1:28" x14ac:dyDescent="0.25">
      <c r="A3118" t="s">
        <v>873</v>
      </c>
      <c r="B3118" t="s">
        <v>3474</v>
      </c>
      <c r="C3118" t="s">
        <v>694</v>
      </c>
      <c r="D3118" t="s">
        <v>19</v>
      </c>
      <c r="E3118" t="s">
        <v>8943</v>
      </c>
      <c r="F3118" t="s">
        <v>8945</v>
      </c>
      <c r="G3118" t="s">
        <v>8946</v>
      </c>
      <c r="H3118">
        <v>2997.33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816412.75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45991</v>
      </c>
      <c r="AA3118">
        <v>2997.33</v>
      </c>
      <c r="AB3118">
        <v>816412.75</v>
      </c>
    </row>
    <row r="3119" spans="1:28" x14ac:dyDescent="0.25">
      <c r="A3119" t="s">
        <v>1059</v>
      </c>
      <c r="B3119" t="s">
        <v>2893</v>
      </c>
      <c r="C3119" t="s">
        <v>1149</v>
      </c>
      <c r="D3119" t="s">
        <v>1150</v>
      </c>
      <c r="E3119" t="s">
        <v>8947</v>
      </c>
      <c r="F3119" t="s">
        <v>8150</v>
      </c>
      <c r="G3119" t="s">
        <v>8151</v>
      </c>
      <c r="H3119">
        <v>688.947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147434.65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45991</v>
      </c>
      <c r="AA3119">
        <v>688.947</v>
      </c>
      <c r="AB3119">
        <v>147434.65</v>
      </c>
    </row>
    <row r="3120" spans="1:28" x14ac:dyDescent="0.25">
      <c r="A3120" t="s">
        <v>1059</v>
      </c>
      <c r="B3120" t="s">
        <v>2893</v>
      </c>
      <c r="C3120" t="s">
        <v>1149</v>
      </c>
      <c r="D3120" t="s">
        <v>1150</v>
      </c>
      <c r="E3120" t="s">
        <v>8948</v>
      </c>
      <c r="F3120" t="s">
        <v>8150</v>
      </c>
      <c r="G3120" t="s">
        <v>8151</v>
      </c>
      <c r="H3120">
        <v>364.55500000000001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78014.710000000006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45991</v>
      </c>
      <c r="AA3120">
        <v>364.55500000000001</v>
      </c>
      <c r="AB3120">
        <v>78014.710000000006</v>
      </c>
    </row>
    <row r="3121" spans="1:28" x14ac:dyDescent="0.25">
      <c r="A3121" t="s">
        <v>1059</v>
      </c>
      <c r="B3121" t="s">
        <v>2893</v>
      </c>
      <c r="C3121" t="s">
        <v>1067</v>
      </c>
      <c r="D3121" t="s">
        <v>1068</v>
      </c>
      <c r="E3121" t="s">
        <v>8949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5.0750000000000002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1411.86</v>
      </c>
      <c r="X3121">
        <v>0</v>
      </c>
      <c r="Y3121">
        <v>0</v>
      </c>
      <c r="Z3121">
        <v>45991</v>
      </c>
      <c r="AA3121">
        <v>5.0750000000000002</v>
      </c>
      <c r="AB3121">
        <v>1411.86</v>
      </c>
    </row>
    <row r="3122" spans="1:28" x14ac:dyDescent="0.25">
      <c r="A3122" t="s">
        <v>1059</v>
      </c>
      <c r="B3122" t="s">
        <v>2893</v>
      </c>
      <c r="C3122" t="s">
        <v>1067</v>
      </c>
      <c r="D3122" t="s">
        <v>1068</v>
      </c>
      <c r="E3122" t="s">
        <v>8950</v>
      </c>
      <c r="F3122" t="s">
        <v>8150</v>
      </c>
      <c r="G3122" t="s">
        <v>8151</v>
      </c>
      <c r="H3122">
        <v>7576.473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2107774.79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45991</v>
      </c>
      <c r="AA3122">
        <v>7576.473</v>
      </c>
      <c r="AB3122">
        <v>2107774.79</v>
      </c>
    </row>
    <row r="3123" spans="1:28" x14ac:dyDescent="0.25">
      <c r="A3123" t="s">
        <v>1059</v>
      </c>
      <c r="B3123" t="s">
        <v>2893</v>
      </c>
      <c r="C3123" t="s">
        <v>1067</v>
      </c>
      <c r="D3123" t="s">
        <v>1068</v>
      </c>
      <c r="E3123" t="s">
        <v>8951</v>
      </c>
      <c r="F3123" t="s">
        <v>8150</v>
      </c>
      <c r="G3123" t="s">
        <v>8151</v>
      </c>
      <c r="H3123">
        <v>999.12400000000002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277956.3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45991</v>
      </c>
      <c r="AA3123">
        <v>999.12400000000002</v>
      </c>
      <c r="AB3123">
        <v>277956.3</v>
      </c>
    </row>
  </sheetData>
  <phoneticPr fontId="10" type="noConversion"/>
  <pageMargins left="0.7" right="0.7" top="0.75" bottom="0.75" header="0.3" footer="0.3"/>
  <pageSetup scale="18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6C7A2-E7FF-4282-BEBD-7CEB5C58C8AC}">
  <sheetPr codeName="Sheet10">
    <tabColor rgb="FF7030A0"/>
  </sheetPr>
  <dimension ref="A1:K17"/>
  <sheetViews>
    <sheetView workbookViewId="0">
      <selection activeCell="L35" sqref="L35"/>
    </sheetView>
  </sheetViews>
  <sheetFormatPr defaultRowHeight="15" x14ac:dyDescent="0.25"/>
  <cols>
    <col min="1" max="1" width="14.42578125" bestFit="1" customWidth="1"/>
    <col min="2" max="2" width="13.42578125" bestFit="1" customWidth="1"/>
    <col min="11" max="11" width="16.140625" bestFit="1" customWidth="1"/>
  </cols>
  <sheetData>
    <row r="1" spans="1:11" ht="15.75" thickBot="1" x14ac:dyDescent="0.3">
      <c r="A1" s="74" t="s">
        <v>8952</v>
      </c>
      <c r="B1" s="74" t="s">
        <v>8953</v>
      </c>
      <c r="E1" s="18"/>
      <c r="F1" s="299" t="s">
        <v>8954</v>
      </c>
      <c r="G1" s="300"/>
      <c r="H1" s="300"/>
      <c r="I1" s="300"/>
      <c r="J1" s="301"/>
      <c r="K1" s="19"/>
    </row>
    <row r="2" spans="1:11" x14ac:dyDescent="0.25">
      <c r="A2" s="13" t="s">
        <v>8955</v>
      </c>
      <c r="B2" s="13">
        <v>1492</v>
      </c>
      <c r="E2" s="18"/>
      <c r="F2" s="101"/>
      <c r="G2" s="20"/>
      <c r="H2" s="20" t="s">
        <v>8956</v>
      </c>
      <c r="I2" s="20" t="s">
        <v>8957</v>
      </c>
      <c r="J2" s="102" t="s">
        <v>8958</v>
      </c>
      <c r="K2" s="19"/>
    </row>
    <row r="3" spans="1:11" x14ac:dyDescent="0.25">
      <c r="A3" s="13" t="s">
        <v>8959</v>
      </c>
      <c r="B3" s="13">
        <v>4160</v>
      </c>
      <c r="E3" s="18"/>
      <c r="F3" s="101" t="s">
        <v>8960</v>
      </c>
      <c r="G3" s="20"/>
      <c r="H3" s="21">
        <f>52*5</f>
        <v>260</v>
      </c>
      <c r="I3" s="20">
        <v>8</v>
      </c>
      <c r="J3" s="103">
        <f>I3*H3</f>
        <v>2080</v>
      </c>
      <c r="K3" s="19"/>
    </row>
    <row r="4" spans="1:11" x14ac:dyDescent="0.25">
      <c r="A4" s="13" t="s">
        <v>713</v>
      </c>
      <c r="B4" s="13">
        <v>6240</v>
      </c>
      <c r="E4" s="18"/>
      <c r="F4" s="101" t="s">
        <v>8961</v>
      </c>
      <c r="G4" s="20"/>
      <c r="H4" s="21">
        <v>28</v>
      </c>
      <c r="I4" s="20">
        <v>8</v>
      </c>
      <c r="J4" s="103">
        <f>-I4*H4</f>
        <v>-224</v>
      </c>
      <c r="K4" s="19"/>
    </row>
    <row r="5" spans="1:11" x14ac:dyDescent="0.25">
      <c r="A5" s="13" t="s">
        <v>8962</v>
      </c>
      <c r="B5" s="13">
        <v>8760</v>
      </c>
      <c r="E5" s="18"/>
      <c r="F5" s="101" t="s">
        <v>8963</v>
      </c>
      <c r="G5" s="20"/>
      <c r="H5" s="21">
        <v>14</v>
      </c>
      <c r="I5" s="20">
        <v>8</v>
      </c>
      <c r="J5" s="103">
        <f>-I5*H5</f>
        <v>-112</v>
      </c>
      <c r="K5" s="19"/>
    </row>
    <row r="6" spans="1:11" x14ac:dyDescent="0.25">
      <c r="E6" s="18"/>
      <c r="F6" s="101" t="s">
        <v>8964</v>
      </c>
      <c r="G6" s="20"/>
      <c r="H6" s="21">
        <v>6</v>
      </c>
      <c r="I6" s="20">
        <v>8</v>
      </c>
      <c r="J6" s="103">
        <f>-I6*H6</f>
        <v>-48</v>
      </c>
      <c r="K6" s="19"/>
    </row>
    <row r="7" spans="1:11" x14ac:dyDescent="0.25">
      <c r="E7" s="18"/>
      <c r="F7" s="302" t="s">
        <v>8965</v>
      </c>
      <c r="G7" s="303"/>
      <c r="H7" s="303"/>
      <c r="I7" s="303"/>
      <c r="J7" s="104">
        <f>J3+J4+J5+J6</f>
        <v>1696</v>
      </c>
      <c r="K7" s="19" t="s">
        <v>8966</v>
      </c>
    </row>
    <row r="8" spans="1:11" x14ac:dyDescent="0.25">
      <c r="E8" s="18"/>
      <c r="F8" s="101" t="s">
        <v>8967</v>
      </c>
      <c r="G8" s="105">
        <v>0.1</v>
      </c>
      <c r="H8" s="22"/>
      <c r="I8" s="20"/>
      <c r="J8" s="103">
        <f>-J7*G8</f>
        <v>-169.60000000000002</v>
      </c>
      <c r="K8" s="106" t="s">
        <v>8968</v>
      </c>
    </row>
    <row r="9" spans="1:11" x14ac:dyDescent="0.25">
      <c r="E9" s="18"/>
      <c r="F9" s="101" t="s">
        <v>8969</v>
      </c>
      <c r="G9" s="107">
        <v>0.02</v>
      </c>
      <c r="H9" s="21"/>
      <c r="I9" s="20"/>
      <c r="J9" s="103">
        <f>-J7*G9</f>
        <v>-33.92</v>
      </c>
      <c r="K9" s="19" t="s">
        <v>8970</v>
      </c>
    </row>
    <row r="10" spans="1:11" x14ac:dyDescent="0.25">
      <c r="E10" s="18"/>
      <c r="F10" s="108"/>
      <c r="G10" s="20"/>
      <c r="H10" s="20"/>
      <c r="I10" s="20"/>
      <c r="J10" s="109"/>
      <c r="K10" s="19"/>
    </row>
    <row r="11" spans="1:11" ht="15.75" thickBot="1" x14ac:dyDescent="0.3">
      <c r="E11" s="18"/>
      <c r="F11" s="304" t="s">
        <v>8971</v>
      </c>
      <c r="G11" s="305"/>
      <c r="H11" s="305"/>
      <c r="I11" s="305"/>
      <c r="J11" s="110">
        <f>J7+J8+J9</f>
        <v>1492.48</v>
      </c>
      <c r="K11" s="111">
        <f>J11/J3</f>
        <v>0.71753846153846157</v>
      </c>
    </row>
    <row r="12" spans="1:11" x14ac:dyDescent="0.25">
      <c r="E12" s="18"/>
      <c r="F12" s="20"/>
      <c r="G12" s="20"/>
      <c r="H12" s="20"/>
      <c r="I12" s="20"/>
      <c r="J12" s="23"/>
      <c r="K12" s="19"/>
    </row>
    <row r="13" spans="1:11" x14ac:dyDescent="0.25">
      <c r="E13" s="18"/>
      <c r="F13" s="18"/>
      <c r="G13" s="18"/>
      <c r="H13" s="18"/>
      <c r="I13" s="18"/>
      <c r="J13" s="18"/>
      <c r="K13" s="18"/>
    </row>
    <row r="14" spans="1:11" x14ac:dyDescent="0.25">
      <c r="E14" s="18"/>
      <c r="F14" s="24" t="s">
        <v>8972</v>
      </c>
      <c r="G14" s="18"/>
      <c r="H14" s="25">
        <v>0.85</v>
      </c>
      <c r="I14" s="18"/>
      <c r="J14" s="18"/>
      <c r="K14" s="18"/>
    </row>
    <row r="15" spans="1:11" x14ac:dyDescent="0.25">
      <c r="E15" s="18"/>
      <c r="F15" s="18" t="s">
        <v>8973</v>
      </c>
      <c r="G15" s="18">
        <f>260*16</f>
        <v>4160</v>
      </c>
      <c r="H15" s="18">
        <f>G15*$H$14</f>
        <v>3536</v>
      </c>
      <c r="I15" s="18"/>
      <c r="J15" s="18"/>
      <c r="K15" s="18"/>
    </row>
    <row r="16" spans="1:11" x14ac:dyDescent="0.25">
      <c r="E16" s="18"/>
      <c r="F16" s="18" t="s">
        <v>8974</v>
      </c>
      <c r="G16" s="18">
        <f>260*24</f>
        <v>6240</v>
      </c>
      <c r="H16" s="18">
        <f>G16*$H$14</f>
        <v>5304</v>
      </c>
      <c r="I16" s="18"/>
      <c r="J16" s="18"/>
      <c r="K16" s="18"/>
    </row>
    <row r="17" spans="6:8" x14ac:dyDescent="0.25">
      <c r="F17" s="26" t="s">
        <v>8975</v>
      </c>
      <c r="G17" s="18">
        <f>365*24</f>
        <v>8760</v>
      </c>
      <c r="H17" s="18">
        <f>G17*$H$14</f>
        <v>7446</v>
      </c>
    </row>
  </sheetData>
  <mergeCells count="3">
    <mergeCell ref="F1:J1"/>
    <mergeCell ref="F7:I7"/>
    <mergeCell ref="F11:I11"/>
  </mergeCells>
  <pageMargins left="0.7" right="0.7" top="0.75" bottom="0.75" header="0.3" footer="0.3"/>
  <pageSetup orientation="portrait" horizontalDpi="360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FFFE5-553B-4191-9F83-A80B70988A34}">
  <sheetPr codeName="Sheet1">
    <tabColor rgb="FF7030A0"/>
  </sheetPr>
  <dimension ref="A1:Z25"/>
  <sheetViews>
    <sheetView topLeftCell="B1" workbookViewId="0">
      <selection activeCell="G37" sqref="G37"/>
    </sheetView>
  </sheetViews>
  <sheetFormatPr defaultRowHeight="15" x14ac:dyDescent="0.25"/>
  <cols>
    <col min="1" max="1" width="15.140625" customWidth="1"/>
    <col min="2" max="2" width="26" customWidth="1"/>
    <col min="3" max="3" width="40.85546875" customWidth="1"/>
    <col min="4" max="4" width="30.85546875" style="39" bestFit="1" customWidth="1"/>
    <col min="5" max="5" width="17" bestFit="1" customWidth="1"/>
    <col min="11" max="11" width="8.7109375" customWidth="1"/>
  </cols>
  <sheetData>
    <row r="1" spans="1:26" x14ac:dyDescent="0.25">
      <c r="A1" t="s">
        <v>8976</v>
      </c>
      <c r="B1" t="s">
        <v>8977</v>
      </c>
      <c r="C1" t="s">
        <v>8978</v>
      </c>
      <c r="D1" s="39" t="s">
        <v>8979</v>
      </c>
      <c r="E1" t="s">
        <v>8980</v>
      </c>
      <c r="F1" s="40">
        <v>45778</v>
      </c>
      <c r="G1" s="40">
        <v>45809</v>
      </c>
      <c r="H1" s="40">
        <v>45839</v>
      </c>
      <c r="I1" s="40">
        <v>45870</v>
      </c>
      <c r="J1" s="40">
        <v>45901</v>
      </c>
      <c r="K1" s="40">
        <v>45931</v>
      </c>
      <c r="L1" s="40">
        <v>45962</v>
      </c>
      <c r="M1" s="40">
        <v>45992</v>
      </c>
      <c r="N1" s="40">
        <v>46023</v>
      </c>
      <c r="O1" s="40">
        <v>46054</v>
      </c>
      <c r="P1" s="40">
        <v>46082</v>
      </c>
      <c r="Q1" s="40">
        <v>46113</v>
      </c>
      <c r="R1" s="40">
        <v>46143</v>
      </c>
      <c r="S1" s="40">
        <v>46174</v>
      </c>
      <c r="T1" s="40">
        <v>46204</v>
      </c>
      <c r="U1" s="40">
        <v>46235</v>
      </c>
      <c r="V1" s="40">
        <v>46266</v>
      </c>
      <c r="W1" s="40">
        <v>46296</v>
      </c>
      <c r="X1" s="40">
        <v>46327</v>
      </c>
      <c r="Y1" s="40">
        <v>46357</v>
      </c>
      <c r="Z1" s="40">
        <v>46388</v>
      </c>
    </row>
    <row r="2" spans="1:26" x14ac:dyDescent="0.25">
      <c r="A2" s="99" t="s">
        <v>594</v>
      </c>
      <c r="B2" t="str">
        <f>_xlfn.XLOOKUP(A2,'Material master'!A:A,'Material master'!B:B,"",0)</f>
        <v>PBA11</v>
      </c>
      <c r="C2" t="str">
        <f>_xlfn.XLOOKUP(A2,'Material master'!A:A,'Material master'!C:C,"",0)</f>
        <v>Maastricht Bigbag Machine H&amp;B</v>
      </c>
      <c r="D2" s="112">
        <v>0.7</v>
      </c>
      <c r="E2" s="99" t="s">
        <v>678</v>
      </c>
      <c r="F2" s="113">
        <v>1</v>
      </c>
      <c r="G2" s="113">
        <v>1</v>
      </c>
      <c r="H2" s="113">
        <v>1</v>
      </c>
      <c r="I2" s="113">
        <v>1</v>
      </c>
      <c r="J2" s="113">
        <v>1</v>
      </c>
      <c r="K2" s="113">
        <v>1</v>
      </c>
      <c r="L2" s="113">
        <v>1</v>
      </c>
      <c r="M2" s="113">
        <v>1</v>
      </c>
      <c r="N2" s="113">
        <v>1</v>
      </c>
      <c r="O2" s="113">
        <v>1</v>
      </c>
      <c r="P2" s="113">
        <v>1</v>
      </c>
      <c r="Q2" s="33">
        <v>1</v>
      </c>
      <c r="R2" s="33">
        <v>1</v>
      </c>
      <c r="S2" s="33">
        <v>1</v>
      </c>
      <c r="T2" s="33">
        <v>1</v>
      </c>
      <c r="U2" s="33">
        <v>1</v>
      </c>
      <c r="V2" s="33">
        <v>1</v>
      </c>
      <c r="W2" s="33">
        <v>1</v>
      </c>
      <c r="X2" s="33">
        <v>1</v>
      </c>
      <c r="Y2" s="33">
        <v>1</v>
      </c>
      <c r="Z2" s="33">
        <v>1</v>
      </c>
    </row>
    <row r="3" spans="1:26" x14ac:dyDescent="0.25">
      <c r="A3" s="99" t="s">
        <v>598</v>
      </c>
      <c r="B3" t="str">
        <f>_xlfn.XLOOKUP(A3,'Material master'!A:A,'Material master'!B:B,"",0)</f>
        <v>PBA20</v>
      </c>
      <c r="C3" t="str">
        <f>_xlfn.XLOOKUP(A3,'Material master'!A:A,'Material master'!C:C,"",0)</f>
        <v>Maastricht Bagging Machine PE20</v>
      </c>
      <c r="D3" s="112">
        <v>0.75</v>
      </c>
      <c r="E3" s="99" t="s">
        <v>678</v>
      </c>
      <c r="F3" s="113">
        <v>1</v>
      </c>
      <c r="G3" s="113">
        <v>1</v>
      </c>
      <c r="H3" s="113">
        <v>1</v>
      </c>
      <c r="I3" s="113">
        <v>1</v>
      </c>
      <c r="J3" s="113">
        <v>1</v>
      </c>
      <c r="K3" s="113">
        <v>1</v>
      </c>
      <c r="L3" s="113">
        <v>1</v>
      </c>
      <c r="M3" s="113">
        <v>1</v>
      </c>
      <c r="N3" s="113">
        <v>1</v>
      </c>
      <c r="O3" s="113">
        <v>1</v>
      </c>
      <c r="P3" s="11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</row>
    <row r="4" spans="1:26" x14ac:dyDescent="0.25">
      <c r="A4" s="99" t="s">
        <v>601</v>
      </c>
      <c r="B4" t="str">
        <f>_xlfn.XLOOKUP(A4,'Material master'!A:A,'Material master'!B:B,"",0)</f>
        <v>PBA24</v>
      </c>
      <c r="C4" t="str">
        <f>_xlfn.XLOOKUP(A4,'Material master'!A:A,'Material master'!C:C,"",0)</f>
        <v>Maastricht BB Machine TBMA B</v>
      </c>
      <c r="D4" s="112">
        <v>0.8</v>
      </c>
      <c r="E4" s="99" t="s">
        <v>678</v>
      </c>
      <c r="F4" s="113">
        <v>1</v>
      </c>
      <c r="G4" s="113">
        <v>1</v>
      </c>
      <c r="H4" s="113">
        <v>1</v>
      </c>
      <c r="I4" s="113">
        <v>1</v>
      </c>
      <c r="J4" s="113">
        <v>1</v>
      </c>
      <c r="K4" s="113">
        <v>1</v>
      </c>
      <c r="L4" s="113">
        <v>1</v>
      </c>
      <c r="M4" s="113">
        <v>1</v>
      </c>
      <c r="N4" s="113">
        <v>1</v>
      </c>
      <c r="O4" s="113">
        <v>1</v>
      </c>
      <c r="P4" s="113">
        <v>1</v>
      </c>
      <c r="Q4" s="33">
        <v>1</v>
      </c>
      <c r="R4" s="33">
        <v>1</v>
      </c>
      <c r="S4" s="33">
        <v>1</v>
      </c>
      <c r="T4" s="33">
        <v>1</v>
      </c>
      <c r="U4" s="33">
        <v>1</v>
      </c>
      <c r="V4" s="33">
        <v>1</v>
      </c>
      <c r="W4" s="33">
        <v>1</v>
      </c>
      <c r="X4" s="33">
        <v>1</v>
      </c>
      <c r="Y4" s="33">
        <v>1</v>
      </c>
      <c r="Z4" s="33">
        <v>1</v>
      </c>
    </row>
    <row r="5" spans="1:26" x14ac:dyDescent="0.25">
      <c r="A5" s="99" t="s">
        <v>604</v>
      </c>
      <c r="B5" t="str">
        <f>_xlfn.XLOOKUP(A5,'Material master'!A:A,'Material master'!B:B,"",0)</f>
        <v>PBA25</v>
      </c>
      <c r="C5" t="str">
        <f>_xlfn.XLOOKUP(A5,'Material master'!A:A,'Material master'!C:C,"",0)</f>
        <v>Maastricht Bagging Machine PE25</v>
      </c>
      <c r="D5" s="112">
        <v>0.6</v>
      </c>
      <c r="E5" s="99" t="s">
        <v>678</v>
      </c>
      <c r="F5" s="113">
        <v>1</v>
      </c>
      <c r="G5" s="113">
        <v>1</v>
      </c>
      <c r="H5" s="113">
        <v>1</v>
      </c>
      <c r="I5" s="113">
        <v>1</v>
      </c>
      <c r="J5" s="113">
        <v>1</v>
      </c>
      <c r="K5" s="113">
        <v>1</v>
      </c>
      <c r="L5" s="113">
        <v>1</v>
      </c>
      <c r="M5" s="113">
        <v>1</v>
      </c>
      <c r="N5" s="113">
        <v>1</v>
      </c>
      <c r="O5" s="113">
        <v>1</v>
      </c>
      <c r="P5" s="113">
        <v>1</v>
      </c>
      <c r="Q5" s="33">
        <v>1</v>
      </c>
      <c r="R5" s="33">
        <v>1</v>
      </c>
      <c r="S5" s="33">
        <v>1</v>
      </c>
      <c r="T5" s="33">
        <v>1</v>
      </c>
      <c r="U5" s="33">
        <v>1</v>
      </c>
      <c r="V5" s="33">
        <v>1</v>
      </c>
      <c r="W5" s="33">
        <v>1</v>
      </c>
      <c r="X5" s="33">
        <v>1</v>
      </c>
      <c r="Y5" s="33">
        <v>1</v>
      </c>
      <c r="Z5" s="33">
        <v>1</v>
      </c>
    </row>
    <row r="6" spans="1:26" x14ac:dyDescent="0.25">
      <c r="A6" s="99" t="s">
        <v>607</v>
      </c>
      <c r="B6" t="str">
        <f>_xlfn.XLOOKUP(A6,'Material master'!A:A,'Material master'!B:B,"",0)</f>
        <v>PML05</v>
      </c>
      <c r="C6" t="str">
        <f>_xlfn.XLOOKUP(A6,'Material master'!A:A,'Material master'!C:C,"",0)</f>
        <v>Maastricht Ball Mill 2</v>
      </c>
      <c r="D6" s="112">
        <v>0.7</v>
      </c>
      <c r="E6" s="99" t="s">
        <v>672</v>
      </c>
      <c r="F6" s="113">
        <v>1</v>
      </c>
      <c r="G6" s="113">
        <v>1</v>
      </c>
      <c r="H6" s="113">
        <v>1</v>
      </c>
      <c r="I6" s="113">
        <v>1</v>
      </c>
      <c r="J6" s="113">
        <v>1</v>
      </c>
      <c r="K6" s="113">
        <v>1</v>
      </c>
      <c r="L6" s="113">
        <v>1</v>
      </c>
      <c r="M6" s="113">
        <v>1</v>
      </c>
      <c r="N6" s="113">
        <v>1</v>
      </c>
      <c r="O6" s="113">
        <v>1</v>
      </c>
      <c r="P6" s="113">
        <v>1</v>
      </c>
      <c r="Q6" s="33">
        <v>1</v>
      </c>
      <c r="R6" s="33">
        <v>1</v>
      </c>
      <c r="S6" s="33">
        <v>1</v>
      </c>
      <c r="T6" s="33">
        <v>1</v>
      </c>
      <c r="U6" s="33">
        <v>1</v>
      </c>
      <c r="V6" s="33">
        <v>1</v>
      </c>
      <c r="W6" s="33">
        <v>1</v>
      </c>
      <c r="X6" s="33">
        <v>1</v>
      </c>
      <c r="Y6" s="33">
        <v>1</v>
      </c>
      <c r="Z6" s="33">
        <v>1</v>
      </c>
    </row>
    <row r="7" spans="1:26" x14ac:dyDescent="0.25">
      <c r="A7" s="99" t="s">
        <v>611</v>
      </c>
      <c r="B7" t="str">
        <f>_xlfn.XLOOKUP(A7,'Material master'!A:A,'Material master'!B:B,"",0)</f>
        <v>PML06</v>
      </c>
      <c r="C7" t="str">
        <f>_xlfn.XLOOKUP(A7,'Material master'!A:A,'Material master'!C:C,"",0)</f>
        <v>Maastricht Ball Mill 3</v>
      </c>
      <c r="D7" s="112">
        <v>0.7</v>
      </c>
      <c r="E7" s="99" t="s">
        <v>672</v>
      </c>
      <c r="F7" s="113">
        <v>1</v>
      </c>
      <c r="G7" s="113">
        <v>1</v>
      </c>
      <c r="H7" s="113">
        <v>1</v>
      </c>
      <c r="I7" s="113">
        <v>1</v>
      </c>
      <c r="J7" s="113">
        <v>1</v>
      </c>
      <c r="K7" s="113">
        <v>1</v>
      </c>
      <c r="L7" s="113">
        <v>0</v>
      </c>
      <c r="M7" s="113">
        <v>0.95</v>
      </c>
      <c r="N7" s="113">
        <v>0.5</v>
      </c>
      <c r="O7" s="113">
        <v>1</v>
      </c>
      <c r="P7" s="113">
        <v>1</v>
      </c>
      <c r="Q7" s="33">
        <v>1</v>
      </c>
      <c r="R7" s="33">
        <v>1</v>
      </c>
      <c r="S7" s="33">
        <v>1</v>
      </c>
      <c r="T7" s="33">
        <v>1</v>
      </c>
      <c r="U7" s="33">
        <v>1</v>
      </c>
      <c r="V7" s="33">
        <v>1</v>
      </c>
      <c r="W7" s="33">
        <v>1</v>
      </c>
      <c r="X7" s="33">
        <v>1</v>
      </c>
      <c r="Y7" s="33">
        <v>1</v>
      </c>
      <c r="Z7" s="33">
        <v>1</v>
      </c>
    </row>
    <row r="8" spans="1:26" x14ac:dyDescent="0.25">
      <c r="A8" s="99" t="s">
        <v>614</v>
      </c>
      <c r="B8" t="str">
        <f>_xlfn.XLOOKUP(A8,'Material master'!A:A,'Material master'!B:B,"",0)</f>
        <v>PWP01</v>
      </c>
      <c r="C8" t="str">
        <f>_xlfn.XLOOKUP(A8,'Material master'!A:A,'Material master'!C:C,"",0)</f>
        <v>Maastricht Mogensen Sieve</v>
      </c>
      <c r="D8" s="112">
        <v>0.65</v>
      </c>
      <c r="E8" s="99" t="s">
        <v>669</v>
      </c>
      <c r="F8" s="113">
        <v>1</v>
      </c>
      <c r="G8" s="113">
        <v>1</v>
      </c>
      <c r="H8" s="113">
        <v>1</v>
      </c>
      <c r="I8" s="113">
        <v>0.5</v>
      </c>
      <c r="J8" s="113">
        <v>1</v>
      </c>
      <c r="K8" s="113">
        <v>1</v>
      </c>
      <c r="L8" s="113">
        <v>1</v>
      </c>
      <c r="M8" s="113">
        <v>1</v>
      </c>
      <c r="N8" s="113">
        <v>1</v>
      </c>
      <c r="O8" s="113">
        <v>1</v>
      </c>
      <c r="P8" s="113">
        <v>1</v>
      </c>
      <c r="Q8" s="33">
        <v>1</v>
      </c>
      <c r="R8" s="33">
        <v>1</v>
      </c>
      <c r="S8" s="33">
        <v>1</v>
      </c>
      <c r="T8" s="33">
        <v>1</v>
      </c>
      <c r="U8" s="33">
        <v>1</v>
      </c>
      <c r="V8" s="33">
        <v>1</v>
      </c>
      <c r="W8" s="33">
        <v>1</v>
      </c>
      <c r="X8" s="33">
        <v>1</v>
      </c>
      <c r="Y8" s="33">
        <v>1</v>
      </c>
      <c r="Z8" s="33">
        <v>1</v>
      </c>
    </row>
    <row r="9" spans="1:26" x14ac:dyDescent="0.25">
      <c r="A9" s="99" t="s">
        <v>617</v>
      </c>
      <c r="B9" t="str">
        <f>_xlfn.XLOOKUP(A9,'Material master'!A:A,'Material master'!B:B,"",0)</f>
        <v>PSS13</v>
      </c>
      <c r="C9" t="str">
        <f>_xlfn.XLOOKUP(A9,'Material master'!A:A,'Material master'!C:C,"",0)</f>
        <v>Maastricht Marl Crusher</v>
      </c>
      <c r="D9" s="112">
        <v>0.7</v>
      </c>
      <c r="E9" s="99" t="s">
        <v>669</v>
      </c>
      <c r="F9" s="113">
        <v>1</v>
      </c>
      <c r="G9" s="113">
        <v>1</v>
      </c>
      <c r="H9" s="113">
        <v>1</v>
      </c>
      <c r="I9" s="113">
        <v>0.5</v>
      </c>
      <c r="J9" s="113">
        <v>1</v>
      </c>
      <c r="K9" s="113">
        <v>1</v>
      </c>
      <c r="L9" s="113">
        <v>1</v>
      </c>
      <c r="M9" s="113">
        <v>1</v>
      </c>
      <c r="N9" s="113">
        <v>1</v>
      </c>
      <c r="O9" s="113">
        <v>1</v>
      </c>
      <c r="P9" s="113">
        <v>1</v>
      </c>
      <c r="Q9" s="33">
        <v>1</v>
      </c>
      <c r="R9" s="33">
        <v>1</v>
      </c>
      <c r="S9" s="33">
        <v>1</v>
      </c>
      <c r="T9" s="33">
        <v>1</v>
      </c>
      <c r="U9" s="33">
        <v>1</v>
      </c>
      <c r="V9" s="33">
        <v>1</v>
      </c>
      <c r="W9" s="33">
        <v>1</v>
      </c>
      <c r="X9" s="33">
        <v>1</v>
      </c>
      <c r="Y9" s="33">
        <v>1</v>
      </c>
      <c r="Z9" s="33">
        <v>1</v>
      </c>
    </row>
    <row r="10" spans="1:26" x14ac:dyDescent="0.25">
      <c r="A10" s="99" t="s">
        <v>620</v>
      </c>
      <c r="B10" t="str">
        <f>_xlfn.XLOOKUP(A10,'Material master'!A:A,'Material master'!B:B,"",0)</f>
        <v>PPM08</v>
      </c>
      <c r="C10" t="str">
        <f>_xlfn.XLOOKUP(A10,'Material master'!A:A,'Material master'!C:C,"",0)</f>
        <v>Maastricht Mixing Installation Borgakal</v>
      </c>
      <c r="D10" s="112">
        <v>0.7</v>
      </c>
      <c r="E10" s="99" t="s">
        <v>673</v>
      </c>
      <c r="F10" s="113">
        <v>1</v>
      </c>
      <c r="G10" s="113">
        <v>1</v>
      </c>
      <c r="H10" s="113">
        <v>1</v>
      </c>
      <c r="I10" s="113">
        <v>1</v>
      </c>
      <c r="J10" s="113">
        <v>1</v>
      </c>
      <c r="K10" s="113">
        <v>1</v>
      </c>
      <c r="L10" s="113">
        <v>1</v>
      </c>
      <c r="M10" s="113">
        <v>1</v>
      </c>
      <c r="N10" s="113">
        <v>1</v>
      </c>
      <c r="O10" s="113">
        <v>1</v>
      </c>
      <c r="P10" s="113">
        <v>1</v>
      </c>
      <c r="Q10" s="33">
        <v>1</v>
      </c>
      <c r="R10" s="33">
        <v>1</v>
      </c>
      <c r="S10" s="33">
        <v>1</v>
      </c>
      <c r="T10" s="33">
        <v>1</v>
      </c>
      <c r="U10" s="33">
        <v>1</v>
      </c>
      <c r="V10" s="33">
        <v>1</v>
      </c>
      <c r="W10" s="33">
        <v>1</v>
      </c>
      <c r="X10" s="33">
        <v>1</v>
      </c>
      <c r="Y10" s="33">
        <v>1</v>
      </c>
      <c r="Z10" s="33">
        <v>1</v>
      </c>
    </row>
    <row r="11" spans="1:26" x14ac:dyDescent="0.25">
      <c r="A11" s="99" t="s">
        <v>623</v>
      </c>
      <c r="B11" t="str">
        <f>_xlfn.XLOOKUP(A11,'Material master'!A:A,'Material master'!B:B,"",0)</f>
        <v>PML12</v>
      </c>
      <c r="C11" t="str">
        <f>_xlfn.XLOOKUP(A11,'Material master'!A:A,'Material master'!C:C,"",0)</f>
        <v>Maastricht Production Unit 12</v>
      </c>
      <c r="D11" s="112">
        <v>0.85</v>
      </c>
      <c r="E11" s="99" t="s">
        <v>672</v>
      </c>
      <c r="F11" s="113">
        <f>7/5</f>
        <v>1.4</v>
      </c>
      <c r="G11" s="113">
        <f t="shared" ref="G11:Z11" si="0">7/5</f>
        <v>1.4</v>
      </c>
      <c r="H11" s="113">
        <f t="shared" si="0"/>
        <v>1.4</v>
      </c>
      <c r="I11" s="113">
        <f t="shared" si="0"/>
        <v>1.4</v>
      </c>
      <c r="J11" s="113">
        <f t="shared" si="0"/>
        <v>1.4</v>
      </c>
      <c r="K11" s="113">
        <f t="shared" si="0"/>
        <v>1.4</v>
      </c>
      <c r="L11" s="113">
        <f t="shared" si="0"/>
        <v>1.4</v>
      </c>
      <c r="M11" s="113">
        <f t="shared" si="0"/>
        <v>1.4</v>
      </c>
      <c r="N11" s="113">
        <f t="shared" si="0"/>
        <v>1.4</v>
      </c>
      <c r="O11" s="113">
        <f t="shared" si="0"/>
        <v>1.4</v>
      </c>
      <c r="P11" s="113">
        <f t="shared" si="0"/>
        <v>1.4</v>
      </c>
      <c r="Q11" s="113">
        <f t="shared" si="0"/>
        <v>1.4</v>
      </c>
      <c r="R11" s="113">
        <f t="shared" si="0"/>
        <v>1.4</v>
      </c>
      <c r="S11" s="113">
        <f t="shared" si="0"/>
        <v>1.4</v>
      </c>
      <c r="T11" s="113">
        <f t="shared" si="0"/>
        <v>1.4</v>
      </c>
      <c r="U11" s="113">
        <f t="shared" si="0"/>
        <v>1.4</v>
      </c>
      <c r="V11" s="113">
        <f t="shared" si="0"/>
        <v>1.4</v>
      </c>
      <c r="W11" s="113">
        <f t="shared" si="0"/>
        <v>1.4</v>
      </c>
      <c r="X11" s="113">
        <f t="shared" si="0"/>
        <v>1.4</v>
      </c>
      <c r="Y11" s="113">
        <f t="shared" si="0"/>
        <v>1.4</v>
      </c>
      <c r="Z11" s="113">
        <f t="shared" si="0"/>
        <v>1.4</v>
      </c>
    </row>
    <row r="12" spans="1:26" x14ac:dyDescent="0.25">
      <c r="A12" s="99" t="s">
        <v>626</v>
      </c>
      <c r="B12" t="str">
        <f>_xlfn.XLOOKUP(A12,'Material master'!A:A,'Material master'!B:B,"",0)</f>
        <v>PML11</v>
      </c>
      <c r="C12" t="str">
        <f>_xlfn.XLOOKUP(A12,'Material master'!A:A,'Material master'!C:C,"",0)</f>
        <v>Maastricht Production Unit 12-coating</v>
      </c>
      <c r="D12" s="112">
        <v>0.75</v>
      </c>
      <c r="E12" s="99" t="s">
        <v>675</v>
      </c>
      <c r="F12" s="113">
        <v>1</v>
      </c>
      <c r="G12" s="113">
        <v>1</v>
      </c>
      <c r="H12" s="113">
        <v>1</v>
      </c>
      <c r="I12" s="113">
        <v>1</v>
      </c>
      <c r="J12" s="113">
        <v>1</v>
      </c>
      <c r="K12" s="113">
        <v>1</v>
      </c>
      <c r="L12" s="113">
        <v>1</v>
      </c>
      <c r="M12" s="113">
        <v>1</v>
      </c>
      <c r="N12" s="113">
        <v>1</v>
      </c>
      <c r="O12" s="113">
        <v>1</v>
      </c>
      <c r="P12" s="113">
        <v>1</v>
      </c>
      <c r="Q12" s="33">
        <v>1</v>
      </c>
      <c r="R12" s="33">
        <v>1</v>
      </c>
      <c r="S12" s="33">
        <v>1</v>
      </c>
      <c r="T12" s="33">
        <v>1</v>
      </c>
      <c r="U12" s="33">
        <v>1</v>
      </c>
      <c r="V12" s="33">
        <v>1</v>
      </c>
      <c r="W12" s="33">
        <v>1</v>
      </c>
      <c r="X12" s="33">
        <v>1</v>
      </c>
      <c r="Y12" s="33">
        <v>1</v>
      </c>
      <c r="Z12" s="33">
        <v>1</v>
      </c>
    </row>
    <row r="13" spans="1:26" x14ac:dyDescent="0.25">
      <c r="A13" s="99" t="s">
        <v>629</v>
      </c>
      <c r="B13" t="str">
        <f>_xlfn.XLOOKUP(A13,'Material master'!A:A,'Material master'!B:B,"",0)</f>
        <v>PPM14</v>
      </c>
      <c r="C13" t="str">
        <f>_xlfn.XLOOKUP(A13,'Material master'!A:A,'Material master'!C:C,"",0)</f>
        <v>Maastricht Filler Preparation</v>
      </c>
      <c r="D13" s="112">
        <v>0.7</v>
      </c>
      <c r="E13" s="99" t="s">
        <v>674</v>
      </c>
      <c r="F13" s="113">
        <v>1</v>
      </c>
      <c r="G13" s="113">
        <v>1</v>
      </c>
      <c r="H13" s="113">
        <v>1</v>
      </c>
      <c r="I13" s="113">
        <v>1</v>
      </c>
      <c r="J13" s="113">
        <v>1</v>
      </c>
      <c r="K13" s="113">
        <v>1</v>
      </c>
      <c r="L13" s="113">
        <v>1</v>
      </c>
      <c r="M13" s="113">
        <v>1</v>
      </c>
      <c r="N13" s="113">
        <v>1</v>
      </c>
      <c r="O13" s="113">
        <v>1</v>
      </c>
      <c r="P13" s="113">
        <v>1</v>
      </c>
      <c r="Q13" s="33">
        <v>1</v>
      </c>
      <c r="R13" s="33">
        <v>1</v>
      </c>
      <c r="S13" s="33">
        <v>1</v>
      </c>
      <c r="T13" s="33">
        <v>1</v>
      </c>
      <c r="U13" s="33">
        <v>1</v>
      </c>
      <c r="V13" s="33">
        <v>1</v>
      </c>
      <c r="W13" s="33">
        <v>1</v>
      </c>
      <c r="X13" s="33">
        <v>1</v>
      </c>
      <c r="Y13" s="33">
        <v>1</v>
      </c>
      <c r="Z13" s="33">
        <v>1</v>
      </c>
    </row>
    <row r="14" spans="1:26" x14ac:dyDescent="0.25">
      <c r="A14" s="99" t="s">
        <v>632</v>
      </c>
      <c r="B14" t="str">
        <f>_xlfn.XLOOKUP(A14,'Material master'!A:A,'Material master'!B:B,"",0)</f>
        <v>PML15</v>
      </c>
      <c r="C14" t="str">
        <f>_xlfn.XLOOKUP(A14,'Material master'!A:A,'Material master'!C:C,"",0)</f>
        <v>Maastricht Production unit 15</v>
      </c>
      <c r="D14" s="112">
        <v>0.65</v>
      </c>
      <c r="E14" s="99" t="s">
        <v>671</v>
      </c>
      <c r="F14" s="113">
        <v>1</v>
      </c>
      <c r="G14" s="113">
        <v>1</v>
      </c>
      <c r="H14" s="113">
        <v>1</v>
      </c>
      <c r="I14" s="113">
        <v>1</v>
      </c>
      <c r="J14" s="113">
        <v>1</v>
      </c>
      <c r="K14" s="113">
        <v>1</v>
      </c>
      <c r="L14" s="113">
        <v>1</v>
      </c>
      <c r="M14" s="113">
        <v>1</v>
      </c>
      <c r="N14" s="113">
        <v>1</v>
      </c>
      <c r="O14" s="113">
        <v>1</v>
      </c>
      <c r="P14" s="113">
        <v>1</v>
      </c>
      <c r="Q14" s="33">
        <v>1</v>
      </c>
      <c r="R14" s="33">
        <v>1</v>
      </c>
      <c r="S14" s="33">
        <v>1</v>
      </c>
      <c r="T14" s="33">
        <v>1</v>
      </c>
      <c r="U14" s="33">
        <v>1</v>
      </c>
      <c r="V14" s="33">
        <v>1</v>
      </c>
      <c r="W14" s="33">
        <v>1</v>
      </c>
      <c r="X14" s="33">
        <v>1</v>
      </c>
      <c r="Y14" s="33">
        <v>1</v>
      </c>
      <c r="Z14" s="33">
        <v>1</v>
      </c>
    </row>
    <row r="15" spans="1:26" x14ac:dyDescent="0.25">
      <c r="A15" s="99" t="s">
        <v>635</v>
      </c>
      <c r="B15" t="str">
        <f>_xlfn.XLOOKUP(A15,'Material master'!A:A,'Material master'!B:B,"",0)</f>
        <v>PML16</v>
      </c>
      <c r="C15" t="str">
        <f>_xlfn.XLOOKUP(A15,'Material master'!A:A,'Material master'!C:C,"",0)</f>
        <v>Maastricht Production Unit 16</v>
      </c>
      <c r="D15" s="112">
        <v>0.88</v>
      </c>
      <c r="E15" s="99" t="s">
        <v>671</v>
      </c>
      <c r="F15" s="113">
        <v>1</v>
      </c>
      <c r="G15" s="113">
        <v>0.75</v>
      </c>
      <c r="H15" s="113">
        <v>1</v>
      </c>
      <c r="I15" s="113">
        <v>1</v>
      </c>
      <c r="J15" s="113">
        <v>1</v>
      </c>
      <c r="K15" s="113">
        <v>1</v>
      </c>
      <c r="L15" s="113">
        <v>1</v>
      </c>
      <c r="M15" s="113">
        <v>0.5</v>
      </c>
      <c r="N15" s="113">
        <v>1</v>
      </c>
      <c r="O15" s="113">
        <v>1</v>
      </c>
      <c r="P15" s="113">
        <v>1</v>
      </c>
      <c r="Q15" s="33">
        <v>1</v>
      </c>
      <c r="R15" s="33">
        <v>1</v>
      </c>
      <c r="S15" s="33">
        <v>1</v>
      </c>
      <c r="T15" s="33">
        <v>1</v>
      </c>
      <c r="U15" s="33">
        <v>1</v>
      </c>
      <c r="V15" s="33">
        <v>1</v>
      </c>
      <c r="W15" s="33">
        <v>1</v>
      </c>
      <c r="X15" s="33">
        <v>1</v>
      </c>
      <c r="Y15" s="33">
        <v>1</v>
      </c>
      <c r="Z15" s="33">
        <v>1</v>
      </c>
    </row>
    <row r="16" spans="1:26" x14ac:dyDescent="0.25">
      <c r="A16" s="99" t="s">
        <v>638</v>
      </c>
      <c r="B16" t="str">
        <f>_xlfn.XLOOKUP(A16,'Material master'!A:A,'Material master'!B:B,"",0)</f>
        <v>PSS21</v>
      </c>
      <c r="C16" t="str">
        <f>_xlfn.XLOOKUP(A16,'Material master'!A:A,'Material master'!C:C,"",0)</f>
        <v>Maastricht Crusher unit 21</v>
      </c>
      <c r="D16" s="112">
        <v>0.85</v>
      </c>
      <c r="E16" s="99" t="s">
        <v>671</v>
      </c>
      <c r="F16" s="113">
        <v>1</v>
      </c>
      <c r="G16" s="113">
        <v>1</v>
      </c>
      <c r="H16" s="113">
        <v>1</v>
      </c>
      <c r="I16" s="113">
        <v>1</v>
      </c>
      <c r="J16" s="113">
        <v>1</v>
      </c>
      <c r="K16" s="113">
        <v>0.25</v>
      </c>
      <c r="L16" s="113">
        <v>1</v>
      </c>
      <c r="M16" s="113">
        <v>1</v>
      </c>
      <c r="N16" s="113">
        <v>1</v>
      </c>
      <c r="O16" s="113">
        <v>1</v>
      </c>
      <c r="P16" s="113">
        <v>1</v>
      </c>
      <c r="Q16" s="33">
        <v>1</v>
      </c>
      <c r="R16" s="33">
        <v>1</v>
      </c>
      <c r="S16" s="33">
        <v>1</v>
      </c>
      <c r="T16" s="33">
        <v>1</v>
      </c>
      <c r="U16" s="33">
        <v>1</v>
      </c>
      <c r="V16" s="33">
        <v>1</v>
      </c>
      <c r="W16" s="33">
        <v>1</v>
      </c>
      <c r="X16" s="33">
        <v>1</v>
      </c>
      <c r="Y16" s="33">
        <v>1</v>
      </c>
      <c r="Z16" s="33">
        <v>1</v>
      </c>
    </row>
    <row r="17" spans="1:26" x14ac:dyDescent="0.25">
      <c r="A17" s="99" t="s">
        <v>641</v>
      </c>
      <c r="B17" t="str">
        <f>_xlfn.XLOOKUP(A17,'Material master'!A:A,'Material master'!B:B,"",0)</f>
        <v>PML21</v>
      </c>
      <c r="C17" t="str">
        <f>_xlfn.XLOOKUP(A17,'Material master'!A:A,'Material master'!C:C,"",0)</f>
        <v>Maastricht Production unit 21</v>
      </c>
      <c r="D17" s="112">
        <v>0.85</v>
      </c>
      <c r="E17" s="99" t="s">
        <v>671</v>
      </c>
      <c r="F17" s="113">
        <v>1</v>
      </c>
      <c r="G17" s="113">
        <v>1</v>
      </c>
      <c r="H17" s="113">
        <v>1</v>
      </c>
      <c r="I17" s="113">
        <v>1</v>
      </c>
      <c r="J17" s="113">
        <v>1</v>
      </c>
      <c r="K17" s="113">
        <v>0.25</v>
      </c>
      <c r="L17" s="113">
        <v>1</v>
      </c>
      <c r="M17" s="113">
        <v>1</v>
      </c>
      <c r="N17" s="113">
        <v>1</v>
      </c>
      <c r="O17" s="113">
        <v>1</v>
      </c>
      <c r="P17" s="113">
        <v>1</v>
      </c>
      <c r="Q17" s="33">
        <v>1</v>
      </c>
      <c r="R17" s="33">
        <v>1</v>
      </c>
      <c r="S17" s="33">
        <v>1</v>
      </c>
      <c r="T17" s="33">
        <v>1</v>
      </c>
      <c r="U17" s="33">
        <v>1</v>
      </c>
      <c r="V17" s="33">
        <v>1</v>
      </c>
      <c r="W17" s="33">
        <v>1</v>
      </c>
      <c r="X17" s="33">
        <v>1</v>
      </c>
      <c r="Y17" s="33">
        <v>1</v>
      </c>
      <c r="Z17" s="33">
        <v>1</v>
      </c>
    </row>
    <row r="18" spans="1:26" x14ac:dyDescent="0.25">
      <c r="A18" s="99" t="s">
        <v>644</v>
      </c>
      <c r="B18" t="str">
        <f>_xlfn.XLOOKUP(A18,'Material master'!A:A,'Material master'!B:B,"",0)</f>
        <v>PML24</v>
      </c>
      <c r="C18" t="str">
        <f>_xlfn.XLOOKUP(A18,'Material master'!A:A,'Material master'!C:C,"",0)</f>
        <v>Maastricht Roller Mill PE24</v>
      </c>
      <c r="D18" s="112">
        <v>0.8</v>
      </c>
      <c r="E18" s="99" t="s">
        <v>670</v>
      </c>
      <c r="F18" s="113">
        <v>1</v>
      </c>
      <c r="G18" s="113">
        <v>1</v>
      </c>
      <c r="H18" s="113">
        <v>1</v>
      </c>
      <c r="I18" s="113">
        <v>1</v>
      </c>
      <c r="J18" s="113">
        <v>1</v>
      </c>
      <c r="K18" s="113">
        <v>1</v>
      </c>
      <c r="L18" s="113">
        <v>1</v>
      </c>
      <c r="M18" s="113">
        <v>1</v>
      </c>
      <c r="N18" s="113">
        <v>1</v>
      </c>
      <c r="O18" s="113">
        <v>1</v>
      </c>
      <c r="P18" s="113">
        <v>1</v>
      </c>
      <c r="Q18" s="33">
        <v>1</v>
      </c>
      <c r="R18" s="33">
        <v>1</v>
      </c>
      <c r="S18" s="33">
        <v>1</v>
      </c>
      <c r="T18" s="33">
        <v>1</v>
      </c>
      <c r="U18" s="33">
        <v>1</v>
      </c>
      <c r="V18" s="33">
        <v>1</v>
      </c>
      <c r="W18" s="33">
        <v>1</v>
      </c>
      <c r="X18" s="33">
        <v>1</v>
      </c>
      <c r="Y18" s="33">
        <v>1</v>
      </c>
      <c r="Z18" s="33">
        <v>1</v>
      </c>
    </row>
    <row r="19" spans="1:26" x14ac:dyDescent="0.25">
      <c r="A19" s="99" t="s">
        <v>647</v>
      </c>
      <c r="B19" t="str">
        <f>_xlfn.XLOOKUP(A19,'Material master'!A:A,'Material master'!B:B,"",0)</f>
        <v>PBA99</v>
      </c>
      <c r="C19" t="str">
        <f>_xlfn.XLOOKUP(A19,'Material master'!A:A,'Material master'!C:C,"",0)</f>
        <v>Maastricht Virtual Installation</v>
      </c>
      <c r="D19" s="112">
        <v>0.6</v>
      </c>
      <c r="E19" s="99"/>
      <c r="F19" s="113">
        <v>1</v>
      </c>
      <c r="G19" s="113">
        <v>1</v>
      </c>
      <c r="H19" s="113">
        <v>1</v>
      </c>
      <c r="I19" s="113">
        <v>1</v>
      </c>
      <c r="J19" s="113">
        <v>1</v>
      </c>
      <c r="K19" s="113">
        <v>1</v>
      </c>
      <c r="L19" s="113">
        <v>1</v>
      </c>
      <c r="M19" s="113">
        <v>1</v>
      </c>
      <c r="N19" s="113">
        <v>1</v>
      </c>
      <c r="O19" s="113">
        <v>1</v>
      </c>
      <c r="P19" s="113">
        <v>1</v>
      </c>
      <c r="Q19" s="33">
        <v>1</v>
      </c>
      <c r="R19" s="33">
        <v>1</v>
      </c>
      <c r="S19" s="33">
        <v>1</v>
      </c>
      <c r="T19" s="33">
        <v>1</v>
      </c>
      <c r="U19" s="33">
        <v>1</v>
      </c>
      <c r="V19" s="33">
        <v>1</v>
      </c>
      <c r="W19" s="33">
        <v>1</v>
      </c>
      <c r="X19" s="33">
        <v>1</v>
      </c>
      <c r="Y19" s="33">
        <v>1</v>
      </c>
      <c r="Z19" s="33">
        <v>1</v>
      </c>
    </row>
    <row r="20" spans="1:26" x14ac:dyDescent="0.25">
      <c r="A20" s="99" t="s">
        <v>651</v>
      </c>
      <c r="B20" t="str">
        <f>_xlfn.XLOOKUP(A20,'Material master'!A:A,'Material master'!B:B,"",0)</f>
        <v>PML01</v>
      </c>
      <c r="C20" t="str">
        <f>_xlfn.XLOOKUP(A20,'Material master'!A:A,'Material master'!C:C,"",0)</f>
        <v>Maastricht Pendle Mill 1</v>
      </c>
      <c r="D20" s="112">
        <v>0.8</v>
      </c>
      <c r="E20" s="99" t="s">
        <v>670</v>
      </c>
      <c r="F20" s="113">
        <v>1</v>
      </c>
      <c r="G20" s="113">
        <v>1</v>
      </c>
      <c r="H20" s="113">
        <v>1</v>
      </c>
      <c r="I20" s="113">
        <v>1</v>
      </c>
      <c r="J20" s="113">
        <v>1</v>
      </c>
      <c r="K20" s="113">
        <v>1</v>
      </c>
      <c r="L20" s="113">
        <v>1</v>
      </c>
      <c r="M20" s="113">
        <v>1</v>
      </c>
      <c r="N20" s="113">
        <v>1</v>
      </c>
      <c r="O20" s="113">
        <v>1</v>
      </c>
      <c r="P20" s="113">
        <v>1</v>
      </c>
      <c r="Q20" s="33">
        <v>1</v>
      </c>
      <c r="R20" s="33">
        <v>1</v>
      </c>
      <c r="S20" s="33">
        <v>1</v>
      </c>
      <c r="T20" s="33">
        <v>1</v>
      </c>
      <c r="U20" s="33">
        <v>1</v>
      </c>
      <c r="V20" s="33">
        <v>1</v>
      </c>
      <c r="W20" s="33">
        <v>1</v>
      </c>
      <c r="X20" s="33">
        <v>1</v>
      </c>
      <c r="Y20" s="33">
        <v>1</v>
      </c>
      <c r="Z20" s="33">
        <v>1</v>
      </c>
    </row>
    <row r="21" spans="1:26" x14ac:dyDescent="0.25">
      <c r="A21" s="99" t="s">
        <v>654</v>
      </c>
      <c r="B21" t="str">
        <f>_xlfn.XLOOKUP(A21,'Material master'!A:A,'Material master'!B:B,"",0)</f>
        <v>PML02</v>
      </c>
      <c r="C21" t="str">
        <f>_xlfn.XLOOKUP(A21,'Material master'!A:A,'Material master'!C:C,"",0)</f>
        <v>Maastricht Pendle Mill 2</v>
      </c>
      <c r="D21" s="112">
        <v>0.75</v>
      </c>
      <c r="E21" s="99" t="s">
        <v>670</v>
      </c>
      <c r="F21" s="113">
        <v>1</v>
      </c>
      <c r="G21" s="113">
        <v>1</v>
      </c>
      <c r="H21" s="113">
        <v>1</v>
      </c>
      <c r="I21" s="113">
        <v>1</v>
      </c>
      <c r="J21" s="113">
        <v>1</v>
      </c>
      <c r="K21" s="113">
        <v>1</v>
      </c>
      <c r="L21" s="113">
        <v>1</v>
      </c>
      <c r="M21" s="113">
        <v>1</v>
      </c>
      <c r="N21" s="113">
        <v>1</v>
      </c>
      <c r="O21" s="113">
        <v>1</v>
      </c>
      <c r="P21" s="113">
        <v>1</v>
      </c>
      <c r="Q21" s="33">
        <v>1</v>
      </c>
      <c r="R21" s="33">
        <v>1</v>
      </c>
      <c r="S21" s="33">
        <v>1</v>
      </c>
      <c r="T21" s="33">
        <v>1</v>
      </c>
      <c r="U21" s="33">
        <v>1</v>
      </c>
      <c r="V21" s="33">
        <v>1</v>
      </c>
      <c r="W21" s="33"/>
      <c r="X21" s="33"/>
      <c r="Y21" s="33"/>
      <c r="Z21" s="33"/>
    </row>
    <row r="22" spans="1:26" x14ac:dyDescent="0.25">
      <c r="A22" s="99" t="s">
        <v>657</v>
      </c>
      <c r="B22" t="str">
        <f>_xlfn.XLOOKUP(A22,'Material master'!A:A,'Material master'!B:B,"",0)</f>
        <v>PML03</v>
      </c>
      <c r="C22" t="str">
        <f>_xlfn.XLOOKUP(A22,'Material master'!A:A,'Material master'!C:C,"",0)</f>
        <v>Maastricht Pendle Mill 3</v>
      </c>
      <c r="D22" s="112">
        <v>0.8</v>
      </c>
      <c r="E22" s="99" t="s">
        <v>670</v>
      </c>
      <c r="F22" s="113">
        <v>1</v>
      </c>
      <c r="G22" s="113">
        <v>1</v>
      </c>
      <c r="H22" s="113">
        <v>0.75</v>
      </c>
      <c r="I22" s="113">
        <v>1</v>
      </c>
      <c r="J22" s="113">
        <v>1</v>
      </c>
      <c r="K22" s="113">
        <v>1</v>
      </c>
      <c r="L22" s="113">
        <v>1</v>
      </c>
      <c r="M22" s="113">
        <v>1</v>
      </c>
      <c r="N22" s="113">
        <v>1</v>
      </c>
      <c r="O22" s="113">
        <v>1</v>
      </c>
      <c r="P22" s="113">
        <v>1</v>
      </c>
      <c r="Q22" s="33">
        <v>1</v>
      </c>
      <c r="R22" s="33">
        <v>1</v>
      </c>
      <c r="S22" s="33">
        <v>1</v>
      </c>
      <c r="T22" s="33">
        <v>1</v>
      </c>
      <c r="U22" s="33">
        <v>1</v>
      </c>
      <c r="V22" s="33">
        <v>1</v>
      </c>
      <c r="W22" s="33">
        <v>1</v>
      </c>
      <c r="X22" s="33">
        <v>1</v>
      </c>
      <c r="Y22" s="33">
        <v>1</v>
      </c>
      <c r="Z22" s="33">
        <v>1</v>
      </c>
    </row>
    <row r="23" spans="1:26" x14ac:dyDescent="0.25">
      <c r="A23" s="99" t="s">
        <v>660</v>
      </c>
      <c r="B23" t="str">
        <f>_xlfn.XLOOKUP(A23,'Material master'!A:A,'Material master'!B:B,"",0)</f>
        <v>PBA19</v>
      </c>
      <c r="C23" t="str">
        <f>_xlfn.XLOOKUP(A23,'Material master'!A:A,'Material master'!C:C,"",0)</f>
        <v>Maastricht Bigbag Machine TBMA</v>
      </c>
      <c r="D23" s="112">
        <v>0.7</v>
      </c>
      <c r="E23" s="99" t="s">
        <v>678</v>
      </c>
      <c r="F23" s="113">
        <v>1</v>
      </c>
      <c r="G23" s="113">
        <v>1</v>
      </c>
      <c r="H23" s="113">
        <v>1</v>
      </c>
      <c r="I23" s="113">
        <v>1</v>
      </c>
      <c r="J23" s="113">
        <v>1</v>
      </c>
      <c r="K23" s="113">
        <v>1</v>
      </c>
      <c r="L23" s="113">
        <v>1</v>
      </c>
      <c r="M23" s="113">
        <v>1</v>
      </c>
      <c r="N23" s="113">
        <v>1</v>
      </c>
      <c r="O23" s="113">
        <v>1</v>
      </c>
      <c r="P23" s="113">
        <v>1</v>
      </c>
      <c r="Q23" s="33">
        <v>1</v>
      </c>
      <c r="R23" s="33">
        <v>1</v>
      </c>
      <c r="S23" s="33">
        <v>1</v>
      </c>
      <c r="T23" s="33">
        <v>1</v>
      </c>
      <c r="U23" s="33">
        <v>1</v>
      </c>
      <c r="V23" s="33">
        <v>1</v>
      </c>
      <c r="W23" s="33">
        <v>1</v>
      </c>
      <c r="X23" s="33">
        <v>1</v>
      </c>
      <c r="Y23" s="33">
        <v>1</v>
      </c>
      <c r="Z23" s="33">
        <v>1</v>
      </c>
    </row>
    <row r="24" spans="1:26" x14ac:dyDescent="0.25">
      <c r="A24" s="99" t="s">
        <v>663</v>
      </c>
      <c r="B24" t="str">
        <f>_xlfn.XLOOKUP(A24,'Material master'!A:A,'Material master'!B:B,"",0)</f>
        <v>PBA07</v>
      </c>
      <c r="C24" t="str">
        <f>_xlfn.XLOOKUP(A24,'Material master'!A:A,'Material master'!C:C,"",0)</f>
        <v>Maastricht Bagging Machine 7</v>
      </c>
      <c r="D24" s="112">
        <v>0.65</v>
      </c>
      <c r="E24" s="99" t="s">
        <v>679</v>
      </c>
      <c r="F24" s="113">
        <v>1</v>
      </c>
      <c r="G24" s="113">
        <v>1</v>
      </c>
      <c r="H24" s="113">
        <v>0.75</v>
      </c>
      <c r="I24" s="113">
        <v>1</v>
      </c>
      <c r="J24" s="113">
        <v>1</v>
      </c>
      <c r="K24" s="113">
        <v>1</v>
      </c>
      <c r="L24" s="113">
        <v>1</v>
      </c>
      <c r="M24" s="113">
        <v>1</v>
      </c>
      <c r="N24" s="113">
        <v>1</v>
      </c>
      <c r="O24" s="113">
        <v>1</v>
      </c>
      <c r="P24" s="113">
        <v>1</v>
      </c>
      <c r="Q24" s="33">
        <v>1</v>
      </c>
      <c r="R24" s="33">
        <v>1</v>
      </c>
      <c r="S24" s="33">
        <v>1</v>
      </c>
      <c r="T24" s="33">
        <v>1</v>
      </c>
      <c r="U24" s="33">
        <v>1</v>
      </c>
      <c r="V24" s="33">
        <v>1</v>
      </c>
      <c r="W24" s="33">
        <v>1</v>
      </c>
      <c r="X24" s="33">
        <v>1</v>
      </c>
      <c r="Y24" s="33">
        <v>1</v>
      </c>
      <c r="Z24" s="33">
        <v>1</v>
      </c>
    </row>
    <row r="25" spans="1:26" x14ac:dyDescent="0.25">
      <c r="A25" s="99" t="s">
        <v>666</v>
      </c>
      <c r="B25" t="str">
        <f>_xlfn.XLOOKUP(A25,'Material master'!A:A,'Material master'!B:B,"",0)</f>
        <v>PPM09</v>
      </c>
      <c r="C25" t="str">
        <f>_xlfn.XLOOKUP(A25,'Material master'!A:A,'Material master'!C:C,"",0)</f>
        <v>Pneumex</v>
      </c>
      <c r="D25" s="112">
        <v>0.8</v>
      </c>
      <c r="E25" s="99" t="s">
        <v>676</v>
      </c>
      <c r="F25" s="113">
        <v>1</v>
      </c>
      <c r="G25" s="113">
        <v>1</v>
      </c>
      <c r="H25" s="113">
        <v>1</v>
      </c>
      <c r="I25" s="113">
        <v>1</v>
      </c>
      <c r="J25" s="113">
        <v>1</v>
      </c>
      <c r="K25" s="113">
        <v>1</v>
      </c>
      <c r="L25" s="113">
        <v>1</v>
      </c>
      <c r="M25" s="113">
        <v>1</v>
      </c>
      <c r="N25" s="113">
        <v>1</v>
      </c>
      <c r="O25" s="113">
        <v>1</v>
      </c>
      <c r="P25" s="113">
        <v>1</v>
      </c>
      <c r="Q25" s="33">
        <v>1</v>
      </c>
      <c r="R25" s="33">
        <v>1</v>
      </c>
      <c r="S25" s="33">
        <v>1</v>
      </c>
      <c r="T25" s="33">
        <v>1</v>
      </c>
      <c r="U25" s="33">
        <v>1</v>
      </c>
      <c r="V25" s="33">
        <v>1</v>
      </c>
      <c r="W25" s="33">
        <v>1</v>
      </c>
      <c r="X25" s="33">
        <v>1</v>
      </c>
      <c r="Y25" s="33">
        <v>1</v>
      </c>
      <c r="Z25" s="33">
        <v>1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EFAF3-A0AE-4B99-B999-12C942547479}">
  <sheetPr codeName="Sheet14">
    <tabColor rgb="FF7030A0"/>
  </sheetPr>
  <dimension ref="A1:P405"/>
  <sheetViews>
    <sheetView zoomScale="85" zoomScaleNormal="85" workbookViewId="0">
      <selection activeCell="C23" sqref="C23"/>
    </sheetView>
  </sheetViews>
  <sheetFormatPr defaultRowHeight="15" x14ac:dyDescent="0.25"/>
  <cols>
    <col min="1" max="1" width="19.7109375" bestFit="1" customWidth="1"/>
    <col min="2" max="2" width="27.42578125" style="58" bestFit="1" customWidth="1"/>
    <col min="3" max="3" width="21.140625" customWidth="1"/>
    <col min="4" max="4" width="18.85546875" style="29" customWidth="1"/>
    <col min="5" max="5" width="9" style="29" customWidth="1"/>
    <col min="6" max="6" width="15.5703125" style="29" bestFit="1" customWidth="1"/>
    <col min="7" max="7" width="13.140625" style="31" customWidth="1"/>
    <col min="8" max="8" width="51.42578125" bestFit="1" customWidth="1"/>
    <col min="9" max="9" width="2.42578125" style="213" customWidth="1"/>
    <col min="10" max="10" width="10.5703125" style="221" customWidth="1"/>
    <col min="11" max="11" width="2.42578125" style="213" customWidth="1"/>
    <col min="12" max="12" width="19.85546875" style="227" bestFit="1" customWidth="1"/>
    <col min="13" max="13" width="17.5703125" style="228" bestFit="1" customWidth="1"/>
    <col min="14" max="14" width="15.5703125" style="228" bestFit="1" customWidth="1"/>
    <col min="15" max="15" width="9" style="228" bestFit="1" customWidth="1"/>
    <col min="16" max="16" width="24.5703125" style="219" bestFit="1" customWidth="1"/>
  </cols>
  <sheetData>
    <row r="1" spans="1:16" ht="15.75" x14ac:dyDescent="0.25">
      <c r="A1" s="203" t="s">
        <v>687</v>
      </c>
      <c r="B1" s="204" t="s">
        <v>8981</v>
      </c>
      <c r="C1" s="166" t="s">
        <v>8982</v>
      </c>
      <c r="D1" s="166" t="s">
        <v>8983</v>
      </c>
      <c r="E1" s="166" t="s">
        <v>8984</v>
      </c>
      <c r="F1" s="166" t="s">
        <v>8985</v>
      </c>
      <c r="G1" s="166" t="s">
        <v>8986</v>
      </c>
      <c r="H1" s="205" t="s">
        <v>8987</v>
      </c>
      <c r="J1" s="306" t="s">
        <v>8988</v>
      </c>
      <c r="L1" s="214" t="s">
        <v>687</v>
      </c>
      <c r="M1" s="215" t="s">
        <v>8981</v>
      </c>
      <c r="N1" s="216" t="s">
        <v>8985</v>
      </c>
      <c r="O1" s="217" t="s">
        <v>8984</v>
      </c>
      <c r="P1" s="218" t="s">
        <v>8989</v>
      </c>
    </row>
    <row r="2" spans="1:16" x14ac:dyDescent="0.25">
      <c r="A2" s="206" t="s">
        <v>694</v>
      </c>
      <c r="B2" s="207" cm="1">
        <f t="array" ref="B2">_xlfn.XLOOKUP(TEXT('Safety stock'!$A2,"0"),TEXT($L$1:$L$1000,"0"),$M$1:$M$1000,"",0)</f>
        <v>784.37442176174534</v>
      </c>
      <c r="C2" s="151">
        <f>_xlfn.XLOOKUP(TEXT(A2,"0"),'Purchase sheet'!A:A,'Purchase sheet'!H:H,"No lot size",0)</f>
        <v>3000</v>
      </c>
      <c r="D2" s="208" cm="1">
        <f t="array" ref="D2">_xlfn.XLOOKUP(TEXT('Safety stock'!$A2,"0"),TEXT($L$1:$L$1000,"0"),$O$1:$O$1000,"",0)</f>
        <v>2800</v>
      </c>
      <c r="E2" s="209">
        <f>IF(C2 &lt;&gt; "No lot size",C2,D2)</f>
        <v>3000</v>
      </c>
      <c r="F2" s="209" cm="1">
        <f t="array" ref="F2">_xlfn.XLOOKUP(TEXT('Safety stock'!$A2,"0"),TEXT($L$1:$L$1000,"0"),$N$1:$N$1000,"",0)</f>
        <v>0</v>
      </c>
      <c r="G2" s="210">
        <f>IFERROR(B2+F2+E2/2,0)</f>
        <v>2284.3744217617455</v>
      </c>
      <c r="H2" s="93" cm="1">
        <f t="array" ref="H2">_xlfn.XLOOKUP(TEXT('Safety stock'!$A2,"0"),TEXT($L$1:$L$1000,"0"),$P$1:$P$1000,"",0)</f>
        <v>0</v>
      </c>
      <c r="J2" s="306"/>
      <c r="L2" s="227" t="s">
        <v>694</v>
      </c>
      <c r="M2" s="215">
        <v>784.37442176174534</v>
      </c>
      <c r="N2" s="216">
        <v>0</v>
      </c>
      <c r="O2" s="217">
        <v>2800</v>
      </c>
    </row>
    <row r="3" spans="1:16" x14ac:dyDescent="0.25">
      <c r="A3" s="206" t="s">
        <v>23</v>
      </c>
      <c r="B3" s="207" cm="1">
        <f t="array" ref="B3">_xlfn.XLOOKUP(TEXT('Safety stock'!$A3,"0"),TEXT($L$1:$L$1000,"0"),$M$1:$M$1000,"",0)</f>
        <v>6.1939088783117189</v>
      </c>
      <c r="C3" s="151">
        <f>_xlfn.XLOOKUP(TEXT(A3,"0"),'Purchase sheet'!A:A,'Purchase sheet'!H:H,"No lot size",0)</f>
        <v>3000</v>
      </c>
      <c r="D3" s="208" cm="1">
        <f t="array" ref="D3">_xlfn.XLOOKUP(TEXT('Safety stock'!$A3,"0"),TEXT($L$1:$L$1000,"0"),$O$1:$O$1000,"",0)</f>
        <v>3000</v>
      </c>
      <c r="E3" s="209">
        <f t="shared" ref="E3:E66" si="0">IF(C3 &lt;&gt; "No lot size",C3,D3)</f>
        <v>3000</v>
      </c>
      <c r="F3" s="209" cm="1">
        <f t="array" ref="F3">_xlfn.XLOOKUP(TEXT('Safety stock'!$A3,"0"),TEXT($L$1:$L$1000,"0"),$N$1:$N$1000,"",0)</f>
        <v>0</v>
      </c>
      <c r="G3" s="210">
        <f t="shared" ref="G3:G66" si="1">IFERROR(B3+F3+E3/2,0)</f>
        <v>1506.1939088783117</v>
      </c>
      <c r="H3" s="93" cm="1">
        <f t="array" ref="H3">_xlfn.XLOOKUP(TEXT('Safety stock'!$A3,"0"),TEXT($L$1:$L$1000,"0"),$P$1:$P$1000,"",0)</f>
        <v>0</v>
      </c>
      <c r="J3" s="306"/>
      <c r="L3" s="227" t="s">
        <v>23</v>
      </c>
      <c r="M3" s="215">
        <v>6.1939088783117189</v>
      </c>
      <c r="N3" s="216">
        <v>0</v>
      </c>
      <c r="O3" s="217">
        <v>3000</v>
      </c>
    </row>
    <row r="4" spans="1:16" x14ac:dyDescent="0.25">
      <c r="A4" s="206" t="s">
        <v>25</v>
      </c>
      <c r="B4" s="207" cm="1">
        <f t="array" ref="B4">_xlfn.XLOOKUP(TEXT('Safety stock'!$A4,"0"),TEXT($L$1:$L$1000,"0"),$M$1:$M$1000,"",0)</f>
        <v>49.506695178197468</v>
      </c>
      <c r="C4" s="151">
        <f>_xlfn.XLOOKUP(TEXT(A4,"0"),'Purchase sheet'!A:A,'Purchase sheet'!H:H,"No lot size",0)</f>
        <v>24</v>
      </c>
      <c r="D4" s="208" cm="1">
        <f t="array" ref="D4">_xlfn.XLOOKUP(TEXT('Safety stock'!$A4,"0"),TEXT($L$1:$L$1000,"0"),$O$1:$O$1000,"",0)</f>
        <v>24</v>
      </c>
      <c r="E4" s="209">
        <f t="shared" si="0"/>
        <v>24</v>
      </c>
      <c r="F4" s="209" cm="1">
        <f t="array" ref="F4">_xlfn.XLOOKUP(TEXT('Safety stock'!$A4,"0"),TEXT($L$1:$L$1000,"0"),$N$1:$N$1000,"",0)</f>
        <v>0</v>
      </c>
      <c r="G4" s="210">
        <f t="shared" si="1"/>
        <v>61.506695178197468</v>
      </c>
      <c r="H4" s="93" cm="1">
        <f t="array" ref="H4">_xlfn.XLOOKUP(TEXT('Safety stock'!$A4,"0"),TEXT($L$1:$L$1000,"0"),$P$1:$P$1000,"",0)</f>
        <v>0</v>
      </c>
      <c r="J4" s="306"/>
      <c r="L4" s="227" t="s">
        <v>25</v>
      </c>
      <c r="M4" s="215">
        <v>49.506695178197468</v>
      </c>
      <c r="N4" s="216">
        <v>0</v>
      </c>
      <c r="O4" s="217">
        <v>24</v>
      </c>
    </row>
    <row r="5" spans="1:16" x14ac:dyDescent="0.25">
      <c r="A5" s="206" t="s">
        <v>27</v>
      </c>
      <c r="B5" s="207" cm="1">
        <f t="array" ref="B5">_xlfn.XLOOKUP(TEXT('Safety stock'!$A5,"0"),TEXT($L$1:$L$1000,"0"),$M$1:$M$1000,"",0)</f>
        <v>0</v>
      </c>
      <c r="C5" s="151">
        <f>_xlfn.XLOOKUP(TEXT(A5,"0"),'Purchase sheet'!A:A,'Purchase sheet'!H:H,"No lot size",0)</f>
        <v>2000</v>
      </c>
      <c r="D5" s="208" cm="1">
        <f t="array" ref="D5">_xlfn.XLOOKUP(TEXT('Safety stock'!$A5,"0"),TEXT($L$1:$L$1000,"0"),$O$1:$O$1000,"",0)</f>
        <v>2000</v>
      </c>
      <c r="E5" s="209">
        <f t="shared" si="0"/>
        <v>2000</v>
      </c>
      <c r="F5" s="209" cm="1">
        <f t="array" ref="F5">_xlfn.XLOOKUP(TEXT('Safety stock'!$A5,"0"),TEXT($L$1:$L$1000,"0"),$N$1:$N$1000,"",0)</f>
        <v>0</v>
      </c>
      <c r="G5" s="210">
        <f t="shared" si="1"/>
        <v>1000</v>
      </c>
      <c r="H5" s="93" cm="1">
        <f t="array" ref="H5">_xlfn.XLOOKUP(TEXT('Safety stock'!$A5,"0"),TEXT($L$1:$L$1000,"0"),$P$1:$P$1000,"",0)</f>
        <v>0</v>
      </c>
      <c r="J5" s="306"/>
      <c r="L5" s="227" t="s">
        <v>27</v>
      </c>
      <c r="M5" s="215">
        <v>0</v>
      </c>
      <c r="N5" s="216">
        <v>0</v>
      </c>
      <c r="O5" s="217">
        <v>2000</v>
      </c>
    </row>
    <row r="6" spans="1:16" x14ac:dyDescent="0.25">
      <c r="A6" s="206" t="s">
        <v>29</v>
      </c>
      <c r="B6" s="207" cm="1">
        <f t="array" ref="B6">_xlfn.XLOOKUP(TEXT('Safety stock'!$A6,"0"),TEXT($L$1:$L$1000,"0"),$M$1:$M$1000,"",0)</f>
        <v>350</v>
      </c>
      <c r="C6" s="151">
        <f>_xlfn.XLOOKUP(TEXT(A6,"0"),'Purchase sheet'!A:A,'Purchase sheet'!H:H,"No lot size",0)</f>
        <v>3000</v>
      </c>
      <c r="D6" s="208" cm="1">
        <f t="array" ref="D6">_xlfn.XLOOKUP(TEXT('Safety stock'!$A6,"0"),TEXT($L$1:$L$1000,"0"),$O$1:$O$1000,"",0)</f>
        <v>3000</v>
      </c>
      <c r="E6" s="209">
        <f t="shared" si="0"/>
        <v>3000</v>
      </c>
      <c r="F6" s="209" cm="1">
        <f t="array" ref="F6">_xlfn.XLOOKUP(TEXT('Safety stock'!$A6,"0"),TEXT($L$1:$L$1000,"0"),$N$1:$N$1000,"",0)</f>
        <v>0</v>
      </c>
      <c r="G6" s="210">
        <f t="shared" si="1"/>
        <v>1850</v>
      </c>
      <c r="H6" s="93" cm="1">
        <f t="array" ref="H6">_xlfn.XLOOKUP(TEXT('Safety stock'!$A6,"0"),TEXT($L$1:$L$1000,"0"),$P$1:$P$1000,"",0)</f>
        <v>0</v>
      </c>
      <c r="J6" s="306"/>
      <c r="L6" s="227" t="s">
        <v>29</v>
      </c>
      <c r="M6" s="249">
        <v>350</v>
      </c>
      <c r="N6" s="216">
        <v>0</v>
      </c>
      <c r="O6" s="217">
        <v>3000</v>
      </c>
    </row>
    <row r="7" spans="1:16" x14ac:dyDescent="0.25">
      <c r="A7" s="206" t="s">
        <v>31</v>
      </c>
      <c r="B7" s="207" cm="1">
        <f t="array" ref="B7">_xlfn.XLOOKUP(TEXT('Safety stock'!$A7,"0"),TEXT($L$1:$L$1000,"0"),$M$1:$M$1000,"",0)</f>
        <v>131.93712961388167</v>
      </c>
      <c r="C7" s="151">
        <f>_xlfn.XLOOKUP(TEXT(A7,"0"),'Purchase sheet'!A:A,'Purchase sheet'!H:H,"No lot size",0)</f>
        <v>150</v>
      </c>
      <c r="D7" s="208" cm="1">
        <f t="array" ref="D7">_xlfn.XLOOKUP(TEXT('Safety stock'!$A7,"0"),TEXT($L$1:$L$1000,"0"),$O$1:$O$1000,"",0)</f>
        <v>150</v>
      </c>
      <c r="E7" s="209">
        <f t="shared" si="0"/>
        <v>150</v>
      </c>
      <c r="F7" s="209" cm="1">
        <f t="array" ref="F7">_xlfn.XLOOKUP(TEXT('Safety stock'!$A7,"0"),TEXT($L$1:$L$1000,"0"),$N$1:$N$1000,"",0)</f>
        <v>0</v>
      </c>
      <c r="G7" s="210">
        <f t="shared" si="1"/>
        <v>206.93712961388167</v>
      </c>
      <c r="H7" s="93" cm="1">
        <f t="array" ref="H7">_xlfn.XLOOKUP(TEXT('Safety stock'!$A7,"0"),TEXT($L$1:$L$1000,"0"),$P$1:$P$1000,"",0)</f>
        <v>0</v>
      </c>
      <c r="J7" s="306"/>
      <c r="L7" s="227" t="s">
        <v>31</v>
      </c>
      <c r="M7" s="215">
        <v>131.93712961388167</v>
      </c>
      <c r="N7" s="216">
        <v>0</v>
      </c>
      <c r="O7" s="217">
        <v>150</v>
      </c>
    </row>
    <row r="8" spans="1:16" x14ac:dyDescent="0.25">
      <c r="A8" s="206" t="s">
        <v>34</v>
      </c>
      <c r="B8" s="207" cm="1">
        <f t="array" ref="B8">_xlfn.XLOOKUP(TEXT('Safety stock'!$A8,"0"),TEXT($L$1:$L$1000,"0"),$M$1:$M$1000,"",0)</f>
        <v>50.471232479006119</v>
      </c>
      <c r="C8" s="151">
        <f>_xlfn.XLOOKUP(TEXT(A8,"0"),'Purchase sheet'!A:A,'Purchase sheet'!H:H,"No lot size",0)</f>
        <v>150</v>
      </c>
      <c r="D8" s="208" cm="1">
        <f t="array" ref="D8">_xlfn.XLOOKUP(TEXT('Safety stock'!$A8,"0"),TEXT($L$1:$L$1000,"0"),$O$1:$O$1000,"",0)</f>
        <v>150</v>
      </c>
      <c r="E8" s="209">
        <f t="shared" si="0"/>
        <v>150</v>
      </c>
      <c r="F8" s="209" cm="1">
        <f t="array" ref="F8">_xlfn.XLOOKUP(TEXT('Safety stock'!$A8,"0"),TEXT($L$1:$L$1000,"0"),$N$1:$N$1000,"",0)</f>
        <v>0</v>
      </c>
      <c r="G8" s="210">
        <f t="shared" si="1"/>
        <v>125.47123247900612</v>
      </c>
      <c r="H8" s="93" cm="1">
        <f t="array" ref="H8">_xlfn.XLOOKUP(TEXT('Safety stock'!$A8,"0"),TEXT($L$1:$L$1000,"0"),$P$1:$P$1000,"",0)</f>
        <v>0</v>
      </c>
      <c r="J8" s="306"/>
      <c r="L8" s="227" t="s">
        <v>34</v>
      </c>
      <c r="M8" s="215">
        <v>50.471232479006119</v>
      </c>
      <c r="N8" s="216">
        <v>0</v>
      </c>
      <c r="O8" s="217">
        <v>150</v>
      </c>
    </row>
    <row r="9" spans="1:16" x14ac:dyDescent="0.25">
      <c r="A9" s="206" t="s">
        <v>36</v>
      </c>
      <c r="B9" s="207" cm="1">
        <f t="array" ref="B9">_xlfn.XLOOKUP(TEXT('Safety stock'!$A9,"0"),TEXT($L$1:$L$1000,"0"),$M$1:$M$1000,"",0)</f>
        <v>218.15036206608491</v>
      </c>
      <c r="C9" s="151">
        <f>_xlfn.XLOOKUP(TEXT(A9,"0"),'Purchase sheet'!A:A,'Purchase sheet'!H:H,"No lot size",0)</f>
        <v>150</v>
      </c>
      <c r="D9" s="208" cm="1">
        <f t="array" ref="D9">_xlfn.XLOOKUP(TEXT('Safety stock'!$A9,"0"),TEXT($L$1:$L$1000,"0"),$O$1:$O$1000,"",0)</f>
        <v>250</v>
      </c>
      <c r="E9" s="209">
        <f t="shared" si="0"/>
        <v>150</v>
      </c>
      <c r="F9" s="209" cm="1">
        <f t="array" ref="F9">_xlfn.XLOOKUP(TEXT('Safety stock'!$A9,"0"),TEXT($L$1:$L$1000,"0"),$N$1:$N$1000,"",0)</f>
        <v>0</v>
      </c>
      <c r="G9" s="210">
        <f t="shared" si="1"/>
        <v>293.15036206608488</v>
      </c>
      <c r="H9" s="93" cm="1">
        <f t="array" ref="H9">_xlfn.XLOOKUP(TEXT('Safety stock'!$A9,"0"),TEXT($L$1:$L$1000,"0"),$P$1:$P$1000,"",0)</f>
        <v>0</v>
      </c>
      <c r="J9" s="306"/>
      <c r="L9" s="227" t="s">
        <v>36</v>
      </c>
      <c r="M9" s="215">
        <v>218.15036206608491</v>
      </c>
      <c r="N9" s="216">
        <v>0</v>
      </c>
      <c r="O9" s="217">
        <v>250</v>
      </c>
    </row>
    <row r="10" spans="1:16" x14ac:dyDescent="0.25">
      <c r="A10" s="206" t="s">
        <v>39</v>
      </c>
      <c r="B10" s="207" cm="1">
        <f t="array" ref="B10">_xlfn.XLOOKUP(TEXT('Safety stock'!$A10,"0"),TEXT($L$1:$L$1000,"0"),$M$1:$M$1000,"",0)</f>
        <v>421.1743769067923</v>
      </c>
      <c r="C10" s="151">
        <f>_xlfn.XLOOKUP(TEXT(A10,"0"),'Purchase sheet'!A:A,'Purchase sheet'!H:H,"No lot size",0)</f>
        <v>1000</v>
      </c>
      <c r="D10" s="208" cm="1">
        <f t="array" ref="D10">_xlfn.XLOOKUP(TEXT('Safety stock'!$A10,"0"),TEXT($L$1:$L$1000,"0"),$O$1:$O$1000,"",0)</f>
        <v>1000</v>
      </c>
      <c r="E10" s="209">
        <f t="shared" si="0"/>
        <v>1000</v>
      </c>
      <c r="F10" s="209" cm="1">
        <f t="array" ref="F10">_xlfn.XLOOKUP(TEXT('Safety stock'!$A10,"0"),TEXT($L$1:$L$1000,"0"),$N$1:$N$1000,"",0)</f>
        <v>0</v>
      </c>
      <c r="G10" s="210">
        <f t="shared" si="1"/>
        <v>921.1743769067923</v>
      </c>
      <c r="H10" s="93" cm="1">
        <f t="array" ref="H10">_xlfn.XLOOKUP(TEXT('Safety stock'!$A10,"0"),TEXT($L$1:$L$1000,"0"),$P$1:$P$1000,"",0)</f>
        <v>0</v>
      </c>
      <c r="J10" s="306"/>
      <c r="L10" s="227" t="s">
        <v>39</v>
      </c>
      <c r="M10" s="215">
        <v>421.1743769067923</v>
      </c>
      <c r="N10" s="216">
        <v>0</v>
      </c>
      <c r="O10" s="217">
        <v>1000</v>
      </c>
    </row>
    <row r="11" spans="1:16" x14ac:dyDescent="0.25">
      <c r="A11" s="206" t="s">
        <v>41</v>
      </c>
      <c r="B11" s="207" cm="1">
        <f t="array" ref="B11">_xlfn.XLOOKUP(TEXT('Safety stock'!$A11,"0"),TEXT($L$1:$L$1000,"0"),$M$1:$M$1000,"",0)</f>
        <v>622.68799065495591</v>
      </c>
      <c r="C11" s="151">
        <f>_xlfn.XLOOKUP(TEXT(A11,"0"),'Purchase sheet'!A:A,'Purchase sheet'!H:H,"No lot size",0)</f>
        <v>150</v>
      </c>
      <c r="D11" s="208" cm="1">
        <f t="array" ref="D11">_xlfn.XLOOKUP(TEXT('Safety stock'!$A11,"0"),TEXT($L$1:$L$1000,"0"),$O$1:$O$1000,"",0)</f>
        <v>150</v>
      </c>
      <c r="E11" s="209">
        <f t="shared" si="0"/>
        <v>150</v>
      </c>
      <c r="F11" s="209" cm="1">
        <f t="array" ref="F11">_xlfn.XLOOKUP(TEXT('Safety stock'!$A11,"0"),TEXT($L$1:$L$1000,"0"),$N$1:$N$1000,"",0)</f>
        <v>0</v>
      </c>
      <c r="G11" s="210">
        <f t="shared" si="1"/>
        <v>697.68799065495591</v>
      </c>
      <c r="H11" s="93" cm="1">
        <f t="array" ref="H11">_xlfn.XLOOKUP(TEXT('Safety stock'!$A11,"0"),TEXT($L$1:$L$1000,"0"),$P$1:$P$1000,"",0)</f>
        <v>0</v>
      </c>
      <c r="J11" s="306"/>
      <c r="L11" s="227" t="s">
        <v>41</v>
      </c>
      <c r="M11" s="215">
        <v>622.68799065495591</v>
      </c>
      <c r="N11" s="216">
        <v>0</v>
      </c>
      <c r="O11" s="217">
        <v>150</v>
      </c>
    </row>
    <row r="12" spans="1:16" x14ac:dyDescent="0.25">
      <c r="A12" s="206" t="s">
        <v>44</v>
      </c>
      <c r="B12" s="207" cm="1">
        <f t="array" ref="B12">_xlfn.XLOOKUP(TEXT('Safety stock'!$A12,"0"),TEXT($L$1:$L$1000,"0"),$M$1:$M$1000,"",0)</f>
        <v>286.14262095326109</v>
      </c>
      <c r="C12" s="151">
        <f>_xlfn.XLOOKUP(TEXT(A12,"0"),'Purchase sheet'!A:A,'Purchase sheet'!H:H,"No lot size",0)</f>
        <v>30</v>
      </c>
      <c r="D12" s="208" cm="1">
        <f t="array" ref="D12">_xlfn.XLOOKUP(TEXT('Safety stock'!$A12,"0"),TEXT($L$1:$L$1000,"0"),$O$1:$O$1000,"",0)</f>
        <v>30</v>
      </c>
      <c r="E12" s="209">
        <f t="shared" si="0"/>
        <v>30</v>
      </c>
      <c r="F12" s="209" cm="1">
        <f t="array" ref="F12">_xlfn.XLOOKUP(TEXT('Safety stock'!$A12,"0"),TEXT($L$1:$L$1000,"0"),$N$1:$N$1000,"",0)</f>
        <v>0</v>
      </c>
      <c r="G12" s="210">
        <f t="shared" si="1"/>
        <v>301.14262095326109</v>
      </c>
      <c r="H12" s="93" cm="1">
        <f t="array" ref="H12">_xlfn.XLOOKUP(TEXT('Safety stock'!$A12,"0"),TEXT($L$1:$L$1000,"0"),$P$1:$P$1000,"",0)</f>
        <v>0</v>
      </c>
      <c r="J12" s="306"/>
      <c r="L12" s="227" t="s">
        <v>44</v>
      </c>
      <c r="M12" s="215">
        <v>286.14262095326109</v>
      </c>
      <c r="N12" s="216">
        <v>0</v>
      </c>
      <c r="O12" s="217">
        <v>30</v>
      </c>
    </row>
    <row r="13" spans="1:16" x14ac:dyDescent="0.25">
      <c r="A13" s="206" t="s">
        <v>47</v>
      </c>
      <c r="B13" s="207" cm="1">
        <f t="array" ref="B13">_xlfn.XLOOKUP(TEXT('Safety stock'!$A13,"0"),TEXT($L$1:$L$1000,"0"),$M$1:$M$1000,"",0)</f>
        <v>417.88175126142494</v>
      </c>
      <c r="C13" s="151">
        <f>_xlfn.XLOOKUP(TEXT(A13,"0"),'Purchase sheet'!A:A,'Purchase sheet'!H:H,"No lot size",0)</f>
        <v>30</v>
      </c>
      <c r="D13" s="208" cm="1">
        <f t="array" ref="D13">_xlfn.XLOOKUP(TEXT('Safety stock'!$A13,"0"),TEXT($L$1:$L$1000,"0"),$O$1:$O$1000,"",0)</f>
        <v>30</v>
      </c>
      <c r="E13" s="209">
        <f t="shared" si="0"/>
        <v>30</v>
      </c>
      <c r="F13" s="209" cm="1">
        <f t="array" ref="F13">_xlfn.XLOOKUP(TEXT('Safety stock'!$A13,"0"),TEXT($L$1:$L$1000,"0"),$N$1:$N$1000,"",0)</f>
        <v>0</v>
      </c>
      <c r="G13" s="210">
        <f t="shared" si="1"/>
        <v>432.88175126142494</v>
      </c>
      <c r="H13" s="93" cm="1">
        <f t="array" ref="H13">_xlfn.XLOOKUP(TEXT('Safety stock'!$A13,"0"),TEXT($L$1:$L$1000,"0"),$P$1:$P$1000,"",0)</f>
        <v>0</v>
      </c>
      <c r="J13" s="306"/>
      <c r="L13" s="227" t="s">
        <v>47</v>
      </c>
      <c r="M13" s="215">
        <v>417.88175126142494</v>
      </c>
      <c r="N13" s="216">
        <v>0</v>
      </c>
      <c r="O13" s="217">
        <v>30</v>
      </c>
    </row>
    <row r="14" spans="1:16" x14ac:dyDescent="0.25">
      <c r="A14" s="206" t="s">
        <v>49</v>
      </c>
      <c r="B14" s="207" t="str" cm="1">
        <f t="array" ref="B14">_xlfn.XLOOKUP(TEXT('Safety stock'!$A14,"0"),TEXT($L$1:$L$1000,"0"),$M$1:$M$1000,"",0)</f>
        <v/>
      </c>
      <c r="C14" s="151">
        <f>_xlfn.XLOOKUP(TEXT(A14,"0"),'Purchase sheet'!A:A,'Purchase sheet'!H:H,"No lot size",0)</f>
        <v>30</v>
      </c>
      <c r="D14" s="208" cm="1">
        <f t="array" ref="D14">_xlfn.XLOOKUP(TEXT('Safety stock'!$A14,"0"),TEXT($L$1:$L$1000,"0"),$O$1:$O$1000,"",0)</f>
        <v>30</v>
      </c>
      <c r="E14" s="209">
        <f t="shared" si="0"/>
        <v>30</v>
      </c>
      <c r="F14" s="209" cm="1">
        <f t="array" ref="F14">_xlfn.XLOOKUP(TEXT('Safety stock'!$A14,"0"),TEXT($L$1:$L$1000,"0"),$N$1:$N$1000,"",0)</f>
        <v>0</v>
      </c>
      <c r="G14" s="210">
        <f t="shared" si="1"/>
        <v>0</v>
      </c>
      <c r="H14" s="93" cm="1">
        <f t="array" ref="H14">_xlfn.XLOOKUP(TEXT('Safety stock'!$A14,"0"),TEXT($L$1:$L$1000,"0"),$P$1:$P$1000,"",0)</f>
        <v>0</v>
      </c>
      <c r="J14" s="306"/>
      <c r="L14" s="227" t="s">
        <v>49</v>
      </c>
      <c r="M14" s="215" t="s">
        <v>22</v>
      </c>
      <c r="N14" s="216">
        <v>0</v>
      </c>
      <c r="O14" s="217">
        <v>30</v>
      </c>
    </row>
    <row r="15" spans="1:16" x14ac:dyDescent="0.25">
      <c r="A15" s="206" t="s">
        <v>52</v>
      </c>
      <c r="B15" s="207" t="str" cm="1">
        <f t="array" ref="B15">_xlfn.XLOOKUP(TEXT('Safety stock'!$A15,"0"),TEXT($L$1:$L$1000,"0"),$M$1:$M$1000,"",0)</f>
        <v/>
      </c>
      <c r="C15" s="151">
        <f>_xlfn.XLOOKUP(TEXT(A15,"0"),'Purchase sheet'!A:A,'Purchase sheet'!H:H,"No lot size",0)</f>
        <v>0</v>
      </c>
      <c r="D15" s="208" cm="1">
        <f t="array" ref="D15">_xlfn.XLOOKUP(TEXT('Safety stock'!$A15,"0"),TEXT($L$1:$L$1000,"0"),$O$1:$O$1000,"",0)</f>
        <v>0</v>
      </c>
      <c r="E15" s="209">
        <f t="shared" si="0"/>
        <v>0</v>
      </c>
      <c r="F15" s="209" cm="1">
        <f t="array" ref="F15">_xlfn.XLOOKUP(TEXT('Safety stock'!$A15,"0"),TEXT($L$1:$L$1000,"0"),$N$1:$N$1000,"",0)</f>
        <v>0</v>
      </c>
      <c r="G15" s="210">
        <f t="shared" si="1"/>
        <v>0</v>
      </c>
      <c r="H15" s="93" cm="1">
        <f t="array" ref="H15">_xlfn.XLOOKUP(TEXT('Safety stock'!$A15,"0"),TEXT($L$1:$L$1000,"0"),$P$1:$P$1000,"",0)</f>
        <v>0</v>
      </c>
      <c r="J15" s="306"/>
      <c r="L15" s="227" t="s">
        <v>52</v>
      </c>
      <c r="M15" s="215" t="s">
        <v>22</v>
      </c>
      <c r="N15" s="216">
        <v>0</v>
      </c>
      <c r="O15" s="217">
        <v>0</v>
      </c>
    </row>
    <row r="16" spans="1:16" x14ac:dyDescent="0.25">
      <c r="A16" s="206" t="s">
        <v>54</v>
      </c>
      <c r="B16" s="207" cm="1">
        <f t="array" ref="B16">_xlfn.XLOOKUP(TEXT('Safety stock'!$A16,"0"),TEXT($L$1:$L$1000,"0"),$M$1:$M$1000,"",0)</f>
        <v>238.67307272467826</v>
      </c>
      <c r="C16" s="151">
        <f>_xlfn.XLOOKUP(TEXT(A16,"0"),'Purchase sheet'!A:A,'Purchase sheet'!H:H,"No lot size",0)</f>
        <v>600</v>
      </c>
      <c r="D16" s="208" cm="1">
        <f t="array" ref="D16">_xlfn.XLOOKUP(TEXT('Safety stock'!$A16,"0"),TEXT($L$1:$L$1000,"0"),$O$1:$O$1000,"",0)</f>
        <v>600</v>
      </c>
      <c r="E16" s="209">
        <f t="shared" si="0"/>
        <v>600</v>
      </c>
      <c r="F16" s="209" cm="1">
        <f t="array" ref="F16">_xlfn.XLOOKUP(TEXT('Safety stock'!$A16,"0"),TEXT($L$1:$L$1000,"0"),$N$1:$N$1000,"",0)</f>
        <v>0</v>
      </c>
      <c r="G16" s="210">
        <f t="shared" si="1"/>
        <v>538.67307272467826</v>
      </c>
      <c r="H16" s="93" cm="1">
        <f t="array" ref="H16">_xlfn.XLOOKUP(TEXT('Safety stock'!$A16,"0"),TEXT($L$1:$L$1000,"0"),$P$1:$P$1000,"",0)</f>
        <v>0</v>
      </c>
      <c r="J16" s="306"/>
      <c r="L16" s="227" t="s">
        <v>54</v>
      </c>
      <c r="M16" s="215">
        <v>238.67307272467826</v>
      </c>
      <c r="N16" s="216">
        <v>0</v>
      </c>
      <c r="O16" s="217">
        <v>600</v>
      </c>
    </row>
    <row r="17" spans="1:16" x14ac:dyDescent="0.25">
      <c r="A17" s="206" t="s">
        <v>56</v>
      </c>
      <c r="B17" s="207" t="str" cm="1">
        <f t="array" ref="B17">_xlfn.XLOOKUP(TEXT('Safety stock'!$A17,"0"),TEXT($L$1:$L$1000,"0"),$M$1:$M$1000,"",0)</f>
        <v/>
      </c>
      <c r="C17" s="151">
        <f>_xlfn.XLOOKUP(TEXT(A17,"0"),'Purchase sheet'!A:A,'Purchase sheet'!H:H,"No lot size",0)</f>
        <v>30</v>
      </c>
      <c r="D17" s="208" cm="1">
        <f t="array" ref="D17">_xlfn.XLOOKUP(TEXT('Safety stock'!$A17,"0"),TEXT($L$1:$L$1000,"0"),$O$1:$O$1000,"",0)</f>
        <v>30</v>
      </c>
      <c r="E17" s="209">
        <f t="shared" si="0"/>
        <v>30</v>
      </c>
      <c r="F17" s="209" cm="1">
        <f t="array" ref="F17">_xlfn.XLOOKUP(TEXT('Safety stock'!$A17,"0"),TEXT($L$1:$L$1000,"0"),$N$1:$N$1000,"",0)</f>
        <v>0</v>
      </c>
      <c r="G17" s="210">
        <f t="shared" si="1"/>
        <v>0</v>
      </c>
      <c r="H17" s="93" cm="1">
        <f t="array" ref="H17">_xlfn.XLOOKUP(TEXT('Safety stock'!$A17,"0"),TEXT($L$1:$L$1000,"0"),$P$1:$P$1000,"",0)</f>
        <v>0</v>
      </c>
      <c r="J17" s="306"/>
      <c r="L17" s="227" t="s">
        <v>56</v>
      </c>
      <c r="M17" s="215" t="s">
        <v>22</v>
      </c>
      <c r="N17" s="216">
        <v>0</v>
      </c>
      <c r="O17" s="217">
        <v>30</v>
      </c>
    </row>
    <row r="18" spans="1:16" x14ac:dyDescent="0.25">
      <c r="A18" s="206" t="s">
        <v>58</v>
      </c>
      <c r="B18" s="207" cm="1">
        <f t="array" ref="B18">_xlfn.XLOOKUP(TEXT('Safety stock'!$A18,"0"),TEXT($L$1:$L$1000,"0"),$M$1:$M$1000,"",0)</f>
        <v>385.77323737577643</v>
      </c>
      <c r="C18" s="151">
        <f>_xlfn.XLOOKUP(TEXT(A18,"0"),'Purchase sheet'!A:A,'Purchase sheet'!H:H,"No lot size",0)</f>
        <v>1000</v>
      </c>
      <c r="D18" s="208" cm="1">
        <f t="array" ref="D18">_xlfn.XLOOKUP(TEXT('Safety stock'!$A18,"0"),TEXT($L$1:$L$1000,"0"),$O$1:$O$1000,"",0)</f>
        <v>1000</v>
      </c>
      <c r="E18" s="209">
        <f t="shared" si="0"/>
        <v>1000</v>
      </c>
      <c r="F18" s="209" cm="1">
        <f t="array" ref="F18">_xlfn.XLOOKUP(TEXT('Safety stock'!$A18,"0"),TEXT($L$1:$L$1000,"0"),$N$1:$N$1000,"",0)</f>
        <v>0</v>
      </c>
      <c r="G18" s="210">
        <f t="shared" si="1"/>
        <v>885.77323737577649</v>
      </c>
      <c r="H18" s="93" cm="1">
        <f t="array" ref="H18">_xlfn.XLOOKUP(TEXT('Safety stock'!$A18,"0"),TEXT($L$1:$L$1000,"0"),$P$1:$P$1000,"",0)</f>
        <v>0</v>
      </c>
      <c r="J18" s="306"/>
      <c r="L18" s="227" t="s">
        <v>58</v>
      </c>
      <c r="M18" s="215">
        <v>385.77323737577643</v>
      </c>
      <c r="N18" s="216">
        <v>0</v>
      </c>
      <c r="O18" s="217">
        <v>1000</v>
      </c>
    </row>
    <row r="19" spans="1:16" x14ac:dyDescent="0.25">
      <c r="A19" s="206" t="s">
        <v>60</v>
      </c>
      <c r="B19" s="207" cm="1">
        <f t="array" ref="B19">_xlfn.XLOOKUP(TEXT('Safety stock'!$A19,"0"),TEXT($L$1:$L$1000,"0"),$M$1:$M$1000,"",0)</f>
        <v>910.94873564684997</v>
      </c>
      <c r="C19" s="151">
        <f>_xlfn.XLOOKUP(TEXT(A19,"0"),'Purchase sheet'!A:A,'Purchase sheet'!H:H,"No lot size",0)</f>
        <v>30</v>
      </c>
      <c r="D19" s="208" cm="1">
        <f t="array" ref="D19">_xlfn.XLOOKUP(TEXT('Safety stock'!$A19,"0"),TEXT($L$1:$L$1000,"0"),$O$1:$O$1000,"",0)</f>
        <v>30</v>
      </c>
      <c r="E19" s="209">
        <f t="shared" si="0"/>
        <v>30</v>
      </c>
      <c r="F19" s="209" cm="1">
        <f t="array" ref="F19">_xlfn.XLOOKUP(TEXT('Safety stock'!$A19,"0"),TEXT($L$1:$L$1000,"0"),$N$1:$N$1000,"",0)</f>
        <v>1575</v>
      </c>
      <c r="G19" s="210">
        <f t="shared" si="1"/>
        <v>2500.9487356468499</v>
      </c>
      <c r="H19" s="93" t="str" cm="1">
        <f t="array" ref="H19">_xlfn.XLOOKUP(TEXT('Safety stock'!$A19,"0"),TEXT($L$1:$L$1000,"0"),$P$1:$P$1000,"",0)</f>
        <v>Quarry reliability (1 month of mean demand 2024)</v>
      </c>
      <c r="J19" s="306"/>
      <c r="L19" s="227" t="s">
        <v>60</v>
      </c>
      <c r="M19" s="215">
        <v>910.94873564684997</v>
      </c>
      <c r="N19" s="216">
        <v>1575</v>
      </c>
      <c r="O19" s="217">
        <v>30</v>
      </c>
      <c r="P19" s="219" t="s">
        <v>8990</v>
      </c>
    </row>
    <row r="20" spans="1:16" x14ac:dyDescent="0.25">
      <c r="A20" s="206" t="s">
        <v>63</v>
      </c>
      <c r="B20" s="207" cm="1">
        <f t="array" ref="B20">_xlfn.XLOOKUP(TEXT('Safety stock'!$A20,"0"),TEXT($L$1:$L$1000,"0"),$M$1:$M$1000,"",0)</f>
        <v>12.586206610124087</v>
      </c>
      <c r="C20" s="151">
        <f>_xlfn.XLOOKUP(TEXT(A20,"0"),'Purchase sheet'!A:A,'Purchase sheet'!H:H,"No lot size",0)</f>
        <v>30</v>
      </c>
      <c r="D20" s="208" cm="1">
        <f t="array" ref="D20">_xlfn.XLOOKUP(TEXT('Safety stock'!$A20,"0"),TEXT($L$1:$L$1000,"0"),$O$1:$O$1000,"",0)</f>
        <v>30</v>
      </c>
      <c r="E20" s="209">
        <f t="shared" si="0"/>
        <v>30</v>
      </c>
      <c r="F20" s="209" cm="1">
        <f t="array" ref="F20">_xlfn.XLOOKUP(TEXT('Safety stock'!$A20,"0"),TEXT($L$1:$L$1000,"0"),$N$1:$N$1000,"",0)</f>
        <v>0</v>
      </c>
      <c r="G20" s="210">
        <f t="shared" si="1"/>
        <v>27.586206610124087</v>
      </c>
      <c r="H20" s="93" cm="1">
        <f t="array" ref="H20">_xlfn.XLOOKUP(TEXT('Safety stock'!$A20,"0"),TEXT($L$1:$L$1000,"0"),$P$1:$P$1000,"",0)</f>
        <v>0</v>
      </c>
      <c r="J20" s="306"/>
      <c r="L20" s="227" t="s">
        <v>63</v>
      </c>
      <c r="M20" s="215">
        <v>12.586206610124087</v>
      </c>
      <c r="N20" s="216">
        <v>0</v>
      </c>
      <c r="O20" s="217">
        <v>30</v>
      </c>
    </row>
    <row r="21" spans="1:16" x14ac:dyDescent="0.25">
      <c r="A21" s="206" t="s">
        <v>65</v>
      </c>
      <c r="B21" s="207" cm="1">
        <f t="array" ref="B21">_xlfn.XLOOKUP(TEXT('Safety stock'!$A21,"0"),TEXT($L$1:$L$1000,"0"),$M$1:$M$1000,"",0)</f>
        <v>872.80980220307856</v>
      </c>
      <c r="C21" s="151">
        <f>_xlfn.XLOOKUP(TEXT(A21,"0"),'Purchase sheet'!A:A,'Purchase sheet'!H:H,"No lot size",0)</f>
        <v>30</v>
      </c>
      <c r="D21" s="208" cm="1">
        <f t="array" ref="D21">_xlfn.XLOOKUP(TEXT('Safety stock'!$A21,"0"),TEXT($L$1:$L$1000,"0"),$O$1:$O$1000,"",0)</f>
        <v>30</v>
      </c>
      <c r="E21" s="209">
        <f t="shared" si="0"/>
        <v>30</v>
      </c>
      <c r="F21" s="209" cm="1">
        <f t="array" ref="F21">_xlfn.XLOOKUP(TEXT('Safety stock'!$A21,"0"),TEXT($L$1:$L$1000,"0"),$N$1:$N$1000,"",0)</f>
        <v>0</v>
      </c>
      <c r="G21" s="210">
        <f t="shared" si="1"/>
        <v>887.80980220307856</v>
      </c>
      <c r="H21" s="93" cm="1">
        <f t="array" ref="H21">_xlfn.XLOOKUP(TEXT('Safety stock'!$A21,"0"),TEXT($L$1:$L$1000,"0"),$P$1:$P$1000,"",0)</f>
        <v>0</v>
      </c>
      <c r="J21" s="306"/>
      <c r="L21" s="227" t="s">
        <v>65</v>
      </c>
      <c r="M21" s="215">
        <v>872.80980220307856</v>
      </c>
      <c r="N21" s="216">
        <v>0</v>
      </c>
      <c r="O21" s="217">
        <v>30</v>
      </c>
    </row>
    <row r="22" spans="1:16" x14ac:dyDescent="0.25">
      <c r="A22" s="206" t="s">
        <v>68</v>
      </c>
      <c r="B22" s="207" cm="1">
        <f t="array" ref="B22">_xlfn.XLOOKUP(TEXT('Safety stock'!$A22,"0"),TEXT($L$1:$L$1000,"0"),$M$1:$M$1000,"",0)</f>
        <v>254.56013089312208</v>
      </c>
      <c r="C22" s="151">
        <f>_xlfn.XLOOKUP(TEXT(A22,"0"),'Purchase sheet'!A:A,'Purchase sheet'!H:H,"No lot size",0)</f>
        <v>30</v>
      </c>
      <c r="D22" s="208" cm="1">
        <f t="array" ref="D22">_xlfn.XLOOKUP(TEXT('Safety stock'!$A22,"0"),TEXT($L$1:$L$1000,"0"),$O$1:$O$1000,"",0)</f>
        <v>30</v>
      </c>
      <c r="E22" s="209">
        <f t="shared" si="0"/>
        <v>30</v>
      </c>
      <c r="F22" s="209" cm="1">
        <f t="array" ref="F22">_xlfn.XLOOKUP(TEXT('Safety stock'!$A22,"0"),TEXT($L$1:$L$1000,"0"),$N$1:$N$1000,"",0)</f>
        <v>0</v>
      </c>
      <c r="G22" s="210">
        <f t="shared" si="1"/>
        <v>269.56013089312205</v>
      </c>
      <c r="H22" s="93" cm="1">
        <f t="array" ref="H22">_xlfn.XLOOKUP(TEXT('Safety stock'!$A22,"0"),TEXT($L$1:$L$1000,"0"),$P$1:$P$1000,"",0)</f>
        <v>0</v>
      </c>
      <c r="J22" s="306"/>
      <c r="L22" s="227" t="s">
        <v>68</v>
      </c>
      <c r="M22" s="215">
        <v>254.56013089312208</v>
      </c>
      <c r="N22" s="216">
        <v>0</v>
      </c>
      <c r="O22" s="217">
        <v>30</v>
      </c>
    </row>
    <row r="23" spans="1:16" x14ac:dyDescent="0.25">
      <c r="A23" s="206" t="s">
        <v>72</v>
      </c>
      <c r="B23" s="207" cm="1">
        <f t="array" ref="B23">_xlfn.XLOOKUP(TEXT('Safety stock'!$A23,"0"),TEXT($L$1:$L$1000,"0"),$M$1:$M$1000,"",0)</f>
        <v>907.63722280184038</v>
      </c>
      <c r="C23" s="151">
        <f>_xlfn.XLOOKUP(TEXT(A23,"0"),'Purchase sheet'!A:A,'Purchase sheet'!H:H,"No lot size",0)</f>
        <v>30</v>
      </c>
      <c r="D23" s="208" cm="1">
        <f t="array" ref="D23">_xlfn.XLOOKUP(TEXT('Safety stock'!$A23,"0"),TEXT($L$1:$L$1000,"0"),$O$1:$O$1000,"",0)</f>
        <v>30</v>
      </c>
      <c r="E23" s="209">
        <f t="shared" si="0"/>
        <v>30</v>
      </c>
      <c r="F23" s="209" cm="1">
        <f t="array" ref="F23">_xlfn.XLOOKUP(TEXT('Safety stock'!$A23,"0"),TEXT($L$1:$L$1000,"0"),$N$1:$N$1000,"",0)</f>
        <v>544</v>
      </c>
      <c r="G23" s="210">
        <f t="shared" si="1"/>
        <v>1466.6372228018404</v>
      </c>
      <c r="H23" s="93" t="str" cm="1">
        <f t="array" ref="H23">_xlfn.XLOOKUP(TEXT('Safety stock'!$A23,"0"),TEXT($L$1:$L$1000,"0"),$P$1:$P$1000,"",0)</f>
        <v>Quarry reliability (1 month of mean demand 2024)</v>
      </c>
      <c r="J23" s="306"/>
      <c r="L23" s="227" t="s">
        <v>72</v>
      </c>
      <c r="M23" s="215">
        <v>907.63722280184038</v>
      </c>
      <c r="N23" s="216">
        <v>544</v>
      </c>
      <c r="O23" s="217">
        <v>30</v>
      </c>
      <c r="P23" s="219" t="s">
        <v>8990</v>
      </c>
    </row>
    <row r="24" spans="1:16" x14ac:dyDescent="0.25">
      <c r="A24" s="206" t="s">
        <v>74</v>
      </c>
      <c r="B24" s="207" cm="1">
        <f t="array" ref="B24">_xlfn.XLOOKUP(TEXT('Safety stock'!$A24,"0"),TEXT($L$1:$L$1000,"0"),$M$1:$M$1000,"",0)</f>
        <v>179.60244477374312</v>
      </c>
      <c r="C24" s="151">
        <f>_xlfn.XLOOKUP(TEXT(A24,"0"),'Purchase sheet'!A:A,'Purchase sheet'!H:H,"No lot size",0)</f>
        <v>30</v>
      </c>
      <c r="D24" s="208" cm="1">
        <f t="array" ref="D24">_xlfn.XLOOKUP(TEXT('Safety stock'!$A24,"0"),TEXT($L$1:$L$1000,"0"),$O$1:$O$1000,"",0)</f>
        <v>30</v>
      </c>
      <c r="E24" s="209">
        <f t="shared" si="0"/>
        <v>30</v>
      </c>
      <c r="F24" s="209" cm="1">
        <f t="array" ref="F24">_xlfn.XLOOKUP(TEXT('Safety stock'!$A24,"0"),TEXT($L$1:$L$1000,"0"),$N$1:$N$1000,"",0)</f>
        <v>0</v>
      </c>
      <c r="G24" s="210">
        <f t="shared" si="1"/>
        <v>194.60244477374312</v>
      </c>
      <c r="H24" s="93" cm="1">
        <f t="array" ref="H24">_xlfn.XLOOKUP(TEXT('Safety stock'!$A24,"0"),TEXT($L$1:$L$1000,"0"),$P$1:$P$1000,"",0)</f>
        <v>0</v>
      </c>
      <c r="J24" s="306"/>
      <c r="L24" s="227" t="s">
        <v>74</v>
      </c>
      <c r="M24" s="215">
        <v>179.60244477374312</v>
      </c>
      <c r="N24" s="216">
        <v>0</v>
      </c>
      <c r="O24" s="217">
        <v>30</v>
      </c>
    </row>
    <row r="25" spans="1:16" x14ac:dyDescent="0.25">
      <c r="A25" s="206" t="s">
        <v>76</v>
      </c>
      <c r="B25" s="207" cm="1">
        <f t="array" ref="B25">_xlfn.XLOOKUP(TEXT('Safety stock'!$A25,"0"),TEXT($L$1:$L$1000,"0"),$M$1:$M$1000,"",0)</f>
        <v>11.437029696154967</v>
      </c>
      <c r="C25" s="151">
        <f>_xlfn.XLOOKUP(TEXT(A25,"0"),'Purchase sheet'!A:A,'Purchase sheet'!H:H,"No lot size",0)</f>
        <v>30</v>
      </c>
      <c r="D25" s="208" cm="1">
        <f t="array" ref="D25">_xlfn.XLOOKUP(TEXT('Safety stock'!$A25,"0"),TEXT($L$1:$L$1000,"0"),$O$1:$O$1000,"",0)</f>
        <v>30</v>
      </c>
      <c r="E25" s="209">
        <f t="shared" si="0"/>
        <v>30</v>
      </c>
      <c r="F25" s="209" cm="1">
        <f t="array" ref="F25">_xlfn.XLOOKUP(TEXT('Safety stock'!$A25,"0"),TEXT($L$1:$L$1000,"0"),$N$1:$N$1000,"",0)</f>
        <v>0</v>
      </c>
      <c r="G25" s="210">
        <f t="shared" si="1"/>
        <v>26.437029696154966</v>
      </c>
      <c r="H25" s="93" cm="1">
        <f t="array" ref="H25">_xlfn.XLOOKUP(TEXT('Safety stock'!$A25,"0"),TEXT($L$1:$L$1000,"0"),$P$1:$P$1000,"",0)</f>
        <v>0</v>
      </c>
      <c r="J25" s="306"/>
      <c r="L25" s="227" t="s">
        <v>76</v>
      </c>
      <c r="M25" s="215">
        <v>11.437029696154967</v>
      </c>
      <c r="N25" s="216">
        <v>0</v>
      </c>
      <c r="O25" s="217">
        <v>30</v>
      </c>
    </row>
    <row r="26" spans="1:16" x14ac:dyDescent="0.25">
      <c r="A26" s="206" t="s">
        <v>78</v>
      </c>
      <c r="B26" s="207" cm="1">
        <f t="array" ref="B26">_xlfn.XLOOKUP(TEXT('Safety stock'!$A26,"0"),TEXT($L$1:$L$1000,"0"),$M$1:$M$1000,"",0)</f>
        <v>1505.1284328478755</v>
      </c>
      <c r="C26" s="151">
        <f>_xlfn.XLOOKUP(TEXT(A26,"0"),'Purchase sheet'!A:A,'Purchase sheet'!H:H,"No lot size",0)</f>
        <v>30</v>
      </c>
      <c r="D26" s="208" cm="1">
        <f t="array" ref="D26">_xlfn.XLOOKUP(TEXT('Safety stock'!$A26,"0"),TEXT($L$1:$L$1000,"0"),$O$1:$O$1000,"",0)</f>
        <v>50000</v>
      </c>
      <c r="E26" s="209">
        <f t="shared" si="0"/>
        <v>30</v>
      </c>
      <c r="F26" s="209" cm="1">
        <f t="array" ref="F26">_xlfn.XLOOKUP(TEXT('Safety stock'!$A26,"0"),TEXT($L$1:$L$1000,"0"),$N$1:$N$1000,"",0)</f>
        <v>50000</v>
      </c>
      <c r="G26" s="210">
        <f t="shared" si="1"/>
        <v>51520.128432847872</v>
      </c>
      <c r="H26" s="93" t="str" cm="1">
        <f t="array" ref="H26">_xlfn.XLOOKUP(TEXT('Safety stock'!$A26,"0"),TEXT($L$1:$L$1000,"0"),$P$1:$P$1000,"",0)</f>
        <v>Mergel must dry for 1 year before consumption</v>
      </c>
      <c r="J26" s="306"/>
      <c r="L26" s="227" t="s">
        <v>78</v>
      </c>
      <c r="M26" s="215">
        <v>1505.1284328478755</v>
      </c>
      <c r="N26" s="216">
        <v>50000</v>
      </c>
      <c r="O26" s="217">
        <v>50000</v>
      </c>
      <c r="P26" s="219" t="s">
        <v>8991</v>
      </c>
    </row>
    <row r="27" spans="1:16" x14ac:dyDescent="0.25">
      <c r="A27" s="206" t="s">
        <v>80</v>
      </c>
      <c r="B27" s="207" cm="1">
        <f t="array" ref="B27">_xlfn.XLOOKUP(TEXT('Safety stock'!$A27,"0"),TEXT($L$1:$L$1000,"0"),$M$1:$M$1000,"",0)</f>
        <v>0</v>
      </c>
      <c r="C27" s="151">
        <f>_xlfn.XLOOKUP(TEXT(A27,"0"),'Purchase sheet'!A:A,'Purchase sheet'!H:H,"No lot size",0)</f>
        <v>1500</v>
      </c>
      <c r="D27" s="208" cm="1">
        <f t="array" ref="D27">_xlfn.XLOOKUP(TEXT('Safety stock'!$A27,"0"),TEXT($L$1:$L$1000,"0"),$O$1:$O$1000,"",0)</f>
        <v>1500</v>
      </c>
      <c r="E27" s="209">
        <f t="shared" si="0"/>
        <v>1500</v>
      </c>
      <c r="F27" s="209" cm="1">
        <f t="array" ref="F27">_xlfn.XLOOKUP(TEXT('Safety stock'!$A27,"0"),TEXT($L$1:$L$1000,"0"),$N$1:$N$1000,"",0)</f>
        <v>0</v>
      </c>
      <c r="G27" s="210">
        <f t="shared" si="1"/>
        <v>750</v>
      </c>
      <c r="H27" s="93" cm="1">
        <f t="array" ref="H27">_xlfn.XLOOKUP(TEXT('Safety stock'!$A27,"0"),TEXT($L$1:$L$1000,"0"),$P$1:$P$1000,"",0)</f>
        <v>0</v>
      </c>
      <c r="J27" s="306"/>
      <c r="L27" s="227" t="s">
        <v>80</v>
      </c>
      <c r="M27" s="215">
        <v>0</v>
      </c>
      <c r="N27" s="216">
        <v>0</v>
      </c>
      <c r="O27" s="217">
        <v>1500</v>
      </c>
    </row>
    <row r="28" spans="1:16" x14ac:dyDescent="0.25">
      <c r="A28" s="206" t="s">
        <v>89</v>
      </c>
      <c r="B28" s="207" cm="1">
        <f t="array" ref="B28">_xlfn.XLOOKUP(TEXT('Safety stock'!$A28,"0"),TEXT($L$1:$L$1000,"0"),$M$1:$M$1000,"",0)</f>
        <v>23.179250761317206</v>
      </c>
      <c r="C28" s="151">
        <f>_xlfn.XLOOKUP(TEXT(A28,"0"),'Purchase sheet'!A:A,'Purchase sheet'!H:H,"No lot size",0)</f>
        <v>24</v>
      </c>
      <c r="D28" s="208" cm="1">
        <f t="array" ref="D28">_xlfn.XLOOKUP(TEXT('Safety stock'!$A28,"0"),TEXT($L$1:$L$1000,"0"),$O$1:$O$1000,"",0)</f>
        <v>24</v>
      </c>
      <c r="E28" s="209">
        <f t="shared" si="0"/>
        <v>24</v>
      </c>
      <c r="F28" s="209" cm="1">
        <f t="array" ref="F28">_xlfn.XLOOKUP(TEXT('Safety stock'!$A28,"0"),TEXT($L$1:$L$1000,"0"),$N$1:$N$1000,"",0)</f>
        <v>0</v>
      </c>
      <c r="G28" s="210">
        <f t="shared" si="1"/>
        <v>35.179250761317206</v>
      </c>
      <c r="H28" s="93" cm="1">
        <f t="array" ref="H28">_xlfn.XLOOKUP(TEXT('Safety stock'!$A28,"0"),TEXT($L$1:$L$1000,"0"),$P$1:$P$1000,"",0)</f>
        <v>0</v>
      </c>
      <c r="J28" s="306"/>
      <c r="L28" s="227" t="s">
        <v>89</v>
      </c>
      <c r="M28" s="215">
        <v>23.179250761317206</v>
      </c>
      <c r="N28" s="216">
        <v>0</v>
      </c>
      <c r="O28" s="217">
        <v>24</v>
      </c>
    </row>
    <row r="29" spans="1:16" x14ac:dyDescent="0.25">
      <c r="A29" s="206" t="s">
        <v>91</v>
      </c>
      <c r="B29" s="207" cm="1">
        <f t="array" ref="B29">_xlfn.XLOOKUP(TEXT('Safety stock'!$A29,"0"),TEXT($L$1:$L$1000,"0"),$M$1:$M$1000,"",0)</f>
        <v>124.04514879893264</v>
      </c>
      <c r="C29" s="151">
        <f>_xlfn.XLOOKUP(TEXT(A29,"0"),'Purchase sheet'!A:A,'Purchase sheet'!H:H,"No lot size",0)</f>
        <v>250</v>
      </c>
      <c r="D29" s="208" cm="1">
        <f t="array" ref="D29">_xlfn.XLOOKUP(TEXT('Safety stock'!$A29,"0"),TEXT($L$1:$L$1000,"0"),$O$1:$O$1000,"",0)</f>
        <v>1000</v>
      </c>
      <c r="E29" s="209">
        <f t="shared" si="0"/>
        <v>250</v>
      </c>
      <c r="F29" s="209" cm="1">
        <f t="array" ref="F29">_xlfn.XLOOKUP(TEXT('Safety stock'!$A29,"0"),TEXT($L$1:$L$1000,"0"),$N$1:$N$1000,"",0)</f>
        <v>0</v>
      </c>
      <c r="G29" s="210">
        <f t="shared" si="1"/>
        <v>249.04514879893264</v>
      </c>
      <c r="H29" s="93" cm="1">
        <f t="array" ref="H29">_xlfn.XLOOKUP(TEXT('Safety stock'!$A29,"0"),TEXT($L$1:$L$1000,"0"),$P$1:$P$1000,"",0)</f>
        <v>0</v>
      </c>
      <c r="J29" s="306"/>
      <c r="L29" s="227" t="s">
        <v>91</v>
      </c>
      <c r="M29" s="215">
        <v>124.04514879893264</v>
      </c>
      <c r="N29" s="216">
        <v>0</v>
      </c>
      <c r="O29" s="217">
        <v>1000</v>
      </c>
    </row>
    <row r="30" spans="1:16" x14ac:dyDescent="0.25">
      <c r="A30" s="206" t="s">
        <v>100</v>
      </c>
      <c r="B30" s="207" cm="1">
        <f t="array" ref="B30">_xlfn.XLOOKUP(TEXT('Safety stock'!$A30,"0"),TEXT($L$1:$L$1000,"0"),$M$1:$M$1000,"",0)</f>
        <v>359.83068763950956</v>
      </c>
      <c r="C30" s="151" t="str">
        <f>_xlfn.XLOOKUP(TEXT(A30,"0"),'Purchase sheet'!A:A,'Purchase sheet'!H:H,"No lot size",0)</f>
        <v>No lot size</v>
      </c>
      <c r="D30" s="208" cm="1">
        <f t="array" ref="D30">_xlfn.XLOOKUP(TEXT('Safety stock'!$A30,"0"),TEXT($L$1:$L$1000,"0"),$O$1:$O$1000,"",0)</f>
        <v>204.45833333333334</v>
      </c>
      <c r="E30" s="209">
        <f t="shared" si="0"/>
        <v>204.45833333333334</v>
      </c>
      <c r="F30" s="209" cm="1">
        <f t="array" ref="F30">_xlfn.XLOOKUP(TEXT('Safety stock'!$A30,"0"),TEXT($L$1:$L$1000,"0"),$N$1:$N$1000,"",0)</f>
        <v>0</v>
      </c>
      <c r="G30" s="210">
        <f t="shared" si="1"/>
        <v>462.05985430617625</v>
      </c>
      <c r="H30" s="93" cm="1">
        <f t="array" ref="H30">_xlfn.XLOOKUP(TEXT('Safety stock'!$A30,"0"),TEXT($L$1:$L$1000,"0"),$P$1:$P$1000,"",0)</f>
        <v>0</v>
      </c>
      <c r="J30" s="306"/>
      <c r="L30" s="227" t="s">
        <v>100</v>
      </c>
      <c r="M30" s="215">
        <v>359.83068763950956</v>
      </c>
      <c r="N30" s="216">
        <v>0</v>
      </c>
      <c r="O30" s="217">
        <v>204.45833333333334</v>
      </c>
    </row>
    <row r="31" spans="1:16" x14ac:dyDescent="0.25">
      <c r="A31" s="206" t="s">
        <v>103</v>
      </c>
      <c r="B31" s="207" cm="1">
        <f t="array" ref="B31">_xlfn.XLOOKUP(TEXT('Safety stock'!$A31,"0"),TEXT($L$1:$L$1000,"0"),$M$1:$M$1000,"",0)</f>
        <v>1806.8860920244113</v>
      </c>
      <c r="C31" s="151" t="str">
        <f>_xlfn.XLOOKUP(TEXT(A31,"0"),'Purchase sheet'!A:A,'Purchase sheet'!H:H,"No lot size",0)</f>
        <v>No lot size</v>
      </c>
      <c r="D31" s="208" cm="1">
        <f t="array" ref="D31">_xlfn.XLOOKUP(TEXT('Safety stock'!$A31,"0"),TEXT($L$1:$L$1000,"0"),$O$1:$O$1000,"",0)</f>
        <v>380</v>
      </c>
      <c r="E31" s="209">
        <f t="shared" si="0"/>
        <v>380</v>
      </c>
      <c r="F31" s="209" cm="1">
        <f t="array" ref="F31">_xlfn.XLOOKUP(TEXT('Safety stock'!$A31,"0"),TEXT($L$1:$L$1000,"0"),$N$1:$N$1000,"",0)</f>
        <v>0</v>
      </c>
      <c r="G31" s="210">
        <f t="shared" si="1"/>
        <v>1996.8860920244113</v>
      </c>
      <c r="H31" s="93" cm="1">
        <f t="array" ref="H31">_xlfn.XLOOKUP(TEXT('Safety stock'!$A31,"0"),TEXT($L$1:$L$1000,"0"),$P$1:$P$1000,"",0)</f>
        <v>0</v>
      </c>
      <c r="J31" s="306"/>
      <c r="L31" s="227" t="s">
        <v>103</v>
      </c>
      <c r="M31" s="215">
        <v>1806.8860920244113</v>
      </c>
      <c r="N31" s="216">
        <v>0</v>
      </c>
      <c r="O31" s="217">
        <v>380</v>
      </c>
    </row>
    <row r="32" spans="1:16" x14ac:dyDescent="0.25">
      <c r="A32" s="206" t="s">
        <v>105</v>
      </c>
      <c r="B32" s="207" cm="1">
        <f t="array" ref="B32">_xlfn.XLOOKUP(TEXT('Safety stock'!$A32,"0"),TEXT($L$1:$L$1000,"0"),$M$1:$M$1000,"",0)</f>
        <v>152.44876028829538</v>
      </c>
      <c r="C32" s="151" t="str">
        <f>_xlfn.XLOOKUP(TEXT(A32,"0"),'Purchase sheet'!A:A,'Purchase sheet'!H:H,"No lot size",0)</f>
        <v>No lot size</v>
      </c>
      <c r="D32" s="208" cm="1">
        <f t="array" ref="D32">_xlfn.XLOOKUP(TEXT('Safety stock'!$A32,"0"),TEXT($L$1:$L$1000,"0"),$O$1:$O$1000,"",0)</f>
        <v>32</v>
      </c>
      <c r="E32" s="209">
        <f t="shared" si="0"/>
        <v>32</v>
      </c>
      <c r="F32" s="209" cm="1">
        <f t="array" ref="F32">_xlfn.XLOOKUP(TEXT('Safety stock'!$A32,"0"),TEXT($L$1:$L$1000,"0"),$N$1:$N$1000,"",0)</f>
        <v>0</v>
      </c>
      <c r="G32" s="210">
        <f t="shared" si="1"/>
        <v>168.44876028829538</v>
      </c>
      <c r="H32" s="93" cm="1">
        <f t="array" ref="H32">_xlfn.XLOOKUP(TEXT('Safety stock'!$A32,"0"),TEXT($L$1:$L$1000,"0"),$P$1:$P$1000,"",0)</f>
        <v>0</v>
      </c>
      <c r="J32" s="306"/>
      <c r="L32" s="227" t="s">
        <v>105</v>
      </c>
      <c r="M32" s="215">
        <v>152.44876028829538</v>
      </c>
      <c r="N32" s="216">
        <v>0</v>
      </c>
      <c r="O32" s="217">
        <v>32</v>
      </c>
    </row>
    <row r="33" spans="1:15" x14ac:dyDescent="0.25">
      <c r="A33" s="206" t="s">
        <v>107</v>
      </c>
      <c r="B33" s="207" cm="1">
        <f t="array" ref="B33">_xlfn.XLOOKUP(TEXT('Safety stock'!$A33,"0"),TEXT($L$1:$L$1000,"0"),$M$1:$M$1000,"",0)</f>
        <v>808.09623890269245</v>
      </c>
      <c r="C33" s="151" t="str">
        <f>_xlfn.XLOOKUP(TEXT(A33,"0"),'Purchase sheet'!A:A,'Purchase sheet'!H:H,"No lot size",0)</f>
        <v>No lot size</v>
      </c>
      <c r="D33" s="208" cm="1">
        <f t="array" ref="D33">_xlfn.XLOOKUP(TEXT('Safety stock'!$A33,"0"),TEXT($L$1:$L$1000,"0"),$O$1:$O$1000,"",0)</f>
        <v>331.58333333333331</v>
      </c>
      <c r="E33" s="209">
        <f t="shared" si="0"/>
        <v>331.58333333333331</v>
      </c>
      <c r="F33" s="209" cm="1">
        <f t="array" ref="F33">_xlfn.XLOOKUP(TEXT('Safety stock'!$A33,"0"),TEXT($L$1:$L$1000,"0"),$N$1:$N$1000,"",0)</f>
        <v>0</v>
      </c>
      <c r="G33" s="210">
        <f t="shared" si="1"/>
        <v>973.88790556935908</v>
      </c>
      <c r="H33" s="93" cm="1">
        <f t="array" ref="H33">_xlfn.XLOOKUP(TEXT('Safety stock'!$A33,"0"),TEXT($L$1:$L$1000,"0"),$P$1:$P$1000,"",0)</f>
        <v>0</v>
      </c>
      <c r="J33" s="306"/>
      <c r="L33" s="227" t="s">
        <v>107</v>
      </c>
      <c r="M33" s="215">
        <v>808.09623890269245</v>
      </c>
      <c r="N33" s="216">
        <v>0</v>
      </c>
      <c r="O33" s="217">
        <v>331.58333333333331</v>
      </c>
    </row>
    <row r="34" spans="1:15" x14ac:dyDescent="0.25">
      <c r="A34" s="206" t="s">
        <v>109</v>
      </c>
      <c r="B34" s="207" cm="1">
        <f t="array" ref="B34">_xlfn.XLOOKUP(TEXT('Safety stock'!$A34,"0"),TEXT($L$1:$L$1000,"0"),$M$1:$M$1000,"",0)</f>
        <v>1044.1704736336155</v>
      </c>
      <c r="C34" s="151" t="str">
        <f>_xlfn.XLOOKUP(TEXT(A34,"0"),'Purchase sheet'!A:A,'Purchase sheet'!H:H,"No lot size",0)</f>
        <v>No lot size</v>
      </c>
      <c r="D34" s="208" cm="1">
        <f t="array" ref="D34">_xlfn.XLOOKUP(TEXT('Safety stock'!$A34,"0"),TEXT($L$1:$L$1000,"0"),$O$1:$O$1000,"",0)</f>
        <v>306.33333333333331</v>
      </c>
      <c r="E34" s="209">
        <f t="shared" si="0"/>
        <v>306.33333333333331</v>
      </c>
      <c r="F34" s="209" cm="1">
        <f t="array" ref="F34">_xlfn.XLOOKUP(TEXT('Safety stock'!$A34,"0"),TEXT($L$1:$L$1000,"0"),$N$1:$N$1000,"",0)</f>
        <v>0</v>
      </c>
      <c r="G34" s="210">
        <f t="shared" si="1"/>
        <v>1197.3371403002823</v>
      </c>
      <c r="H34" s="93" cm="1">
        <f t="array" ref="H34">_xlfn.XLOOKUP(TEXT('Safety stock'!$A34,"0"),TEXT($L$1:$L$1000,"0"),$P$1:$P$1000,"",0)</f>
        <v>0</v>
      </c>
      <c r="J34" s="306"/>
      <c r="L34" s="227" t="s">
        <v>109</v>
      </c>
      <c r="M34" s="215">
        <v>1044.1704736336155</v>
      </c>
      <c r="N34" s="216">
        <v>0</v>
      </c>
      <c r="O34" s="217">
        <v>306.33333333333331</v>
      </c>
    </row>
    <row r="35" spans="1:15" x14ac:dyDescent="0.25">
      <c r="A35" s="206" t="s">
        <v>111</v>
      </c>
      <c r="B35" s="207" cm="1">
        <f t="array" ref="B35">_xlfn.XLOOKUP(TEXT('Safety stock'!$A35,"0"),TEXT($L$1:$L$1000,"0"),$M$1:$M$1000,"",0)</f>
        <v>390.78142444162347</v>
      </c>
      <c r="C35" s="151" t="str">
        <f>_xlfn.XLOOKUP(TEXT(A35,"0"),'Purchase sheet'!A:A,'Purchase sheet'!H:H,"No lot size",0)</f>
        <v>No lot size</v>
      </c>
      <c r="D35" s="208" cm="1">
        <f t="array" ref="D35">_xlfn.XLOOKUP(TEXT('Safety stock'!$A35,"0"),TEXT($L$1:$L$1000,"0"),$O$1:$O$1000,"",0)</f>
        <v>132.33333333333334</v>
      </c>
      <c r="E35" s="209">
        <f t="shared" si="0"/>
        <v>132.33333333333334</v>
      </c>
      <c r="F35" s="209" cm="1">
        <f t="array" ref="F35">_xlfn.XLOOKUP(TEXT('Safety stock'!$A35,"0"),TEXT($L$1:$L$1000,"0"),$N$1:$N$1000,"",0)</f>
        <v>0</v>
      </c>
      <c r="G35" s="210">
        <f t="shared" si="1"/>
        <v>456.94809110829016</v>
      </c>
      <c r="H35" s="93" cm="1">
        <f t="array" ref="H35">_xlfn.XLOOKUP(TEXT('Safety stock'!$A35,"0"),TEXT($L$1:$L$1000,"0"),$P$1:$P$1000,"",0)</f>
        <v>0</v>
      </c>
      <c r="J35" s="306"/>
      <c r="L35" s="227" t="s">
        <v>111</v>
      </c>
      <c r="M35" s="215">
        <v>390.78142444162347</v>
      </c>
      <c r="N35" s="216">
        <v>0</v>
      </c>
      <c r="O35" s="217">
        <v>132.33333333333334</v>
      </c>
    </row>
    <row r="36" spans="1:15" x14ac:dyDescent="0.25">
      <c r="A36" s="206" t="s">
        <v>113</v>
      </c>
      <c r="B36" s="207" cm="1">
        <f t="array" ref="B36">_xlfn.XLOOKUP(TEXT('Safety stock'!$A36,"0"),TEXT($L$1:$L$1000,"0"),$M$1:$M$1000,"",0)</f>
        <v>0</v>
      </c>
      <c r="C36" s="151" t="str">
        <f>_xlfn.XLOOKUP(TEXT(A36,"0"),'Purchase sheet'!A:A,'Purchase sheet'!H:H,"No lot size",0)</f>
        <v>No lot size</v>
      </c>
      <c r="D36" s="208" cm="1">
        <f t="array" ref="D36">_xlfn.XLOOKUP(TEXT('Safety stock'!$A36,"0"),TEXT($L$1:$L$1000,"0"),$O$1:$O$1000,"",0)</f>
        <v>0</v>
      </c>
      <c r="E36" s="209">
        <f t="shared" si="0"/>
        <v>0</v>
      </c>
      <c r="F36" s="209" cm="1">
        <f t="array" ref="F36">_xlfn.XLOOKUP(TEXT('Safety stock'!$A36,"0"),TEXT($L$1:$L$1000,"0"),$N$1:$N$1000,"",0)</f>
        <v>0</v>
      </c>
      <c r="G36" s="210">
        <f t="shared" si="1"/>
        <v>0</v>
      </c>
      <c r="H36" s="93" cm="1">
        <f t="array" ref="H36">_xlfn.XLOOKUP(TEXT('Safety stock'!$A36,"0"),TEXT($L$1:$L$1000,"0"),$P$1:$P$1000,"",0)</f>
        <v>0</v>
      </c>
      <c r="J36" s="306"/>
      <c r="L36" s="227" t="s">
        <v>113</v>
      </c>
      <c r="M36" s="215">
        <v>0</v>
      </c>
      <c r="N36" s="216">
        <v>0</v>
      </c>
      <c r="O36" s="217">
        <v>0</v>
      </c>
    </row>
    <row r="37" spans="1:15" x14ac:dyDescent="0.25">
      <c r="A37" s="206" t="s">
        <v>115</v>
      </c>
      <c r="B37" s="207" cm="1">
        <f t="array" ref="B37">_xlfn.XLOOKUP(TEXT('Safety stock'!$A37,"0"),TEXT($L$1:$L$1000,"0"),$M$1:$M$1000,"",0)</f>
        <v>338.42857788699177</v>
      </c>
      <c r="C37" s="151" t="str">
        <f>_xlfn.XLOOKUP(TEXT(A37,"0"),'Purchase sheet'!A:A,'Purchase sheet'!H:H,"No lot size",0)</f>
        <v>No lot size</v>
      </c>
      <c r="D37" s="208" cm="1">
        <f t="array" ref="D37">_xlfn.XLOOKUP(TEXT('Safety stock'!$A37,"0"),TEXT($L$1:$L$1000,"0"),$O$1:$O$1000,"",0)</f>
        <v>687.88934043873189</v>
      </c>
      <c r="E37" s="209">
        <f t="shared" si="0"/>
        <v>687.88934043873189</v>
      </c>
      <c r="F37" s="209" cm="1">
        <f t="array" ref="F37">_xlfn.XLOOKUP(TEXT('Safety stock'!$A37,"0"),TEXT($L$1:$L$1000,"0"),$N$1:$N$1000,"",0)</f>
        <v>0</v>
      </c>
      <c r="G37" s="210">
        <f t="shared" si="1"/>
        <v>682.37324810635778</v>
      </c>
      <c r="H37" s="93" cm="1">
        <f t="array" ref="H37">_xlfn.XLOOKUP(TEXT('Safety stock'!$A37,"0"),TEXT($L$1:$L$1000,"0"),$P$1:$P$1000,"",0)</f>
        <v>0</v>
      </c>
      <c r="J37" s="220"/>
      <c r="L37" s="227" t="s">
        <v>115</v>
      </c>
      <c r="M37" s="215">
        <v>338.42857788699177</v>
      </c>
      <c r="N37" s="216">
        <v>0</v>
      </c>
      <c r="O37" s="217">
        <v>687.88934043873189</v>
      </c>
    </row>
    <row r="38" spans="1:15" x14ac:dyDescent="0.25">
      <c r="A38" s="206" t="s">
        <v>117</v>
      </c>
      <c r="B38" s="207" cm="1">
        <f t="array" ref="B38">_xlfn.XLOOKUP(TEXT('Safety stock'!$A38,"0"),TEXT($L$1:$L$1000,"0"),$M$1:$M$1000,"",0)</f>
        <v>43.118642636665136</v>
      </c>
      <c r="C38" s="151" t="str">
        <f>_xlfn.XLOOKUP(TEXT(A38,"0"),'Purchase sheet'!A:A,'Purchase sheet'!H:H,"No lot size",0)</f>
        <v>No lot size</v>
      </c>
      <c r="D38" s="208" cm="1">
        <f t="array" ref="D38">_xlfn.XLOOKUP(TEXT('Safety stock'!$A38,"0"),TEXT($L$1:$L$1000,"0"),$O$1:$O$1000,"",0)</f>
        <v>59.013003669756991</v>
      </c>
      <c r="E38" s="209">
        <f t="shared" si="0"/>
        <v>59.013003669756991</v>
      </c>
      <c r="F38" s="209" cm="1">
        <f t="array" ref="F38">_xlfn.XLOOKUP(TEXT('Safety stock'!$A38,"0"),TEXT($L$1:$L$1000,"0"),$N$1:$N$1000,"",0)</f>
        <v>0</v>
      </c>
      <c r="G38" s="210">
        <f t="shared" si="1"/>
        <v>72.625144471543635</v>
      </c>
      <c r="H38" s="93" cm="1">
        <f t="array" ref="H38">_xlfn.XLOOKUP(TEXT('Safety stock'!$A38,"0"),TEXT($L$1:$L$1000,"0"),$P$1:$P$1000,"",0)</f>
        <v>0</v>
      </c>
      <c r="J38" s="220"/>
      <c r="L38" s="227" t="s">
        <v>117</v>
      </c>
      <c r="M38" s="215">
        <v>43.118642636665136</v>
      </c>
      <c r="N38" s="216">
        <v>0</v>
      </c>
      <c r="O38" s="217">
        <v>59.013003669756991</v>
      </c>
    </row>
    <row r="39" spans="1:15" x14ac:dyDescent="0.25">
      <c r="A39" s="206" t="s">
        <v>119</v>
      </c>
      <c r="B39" s="207" cm="1">
        <f t="array" ref="B39">_xlfn.XLOOKUP(TEXT('Safety stock'!$A39,"0"),TEXT($L$1:$L$1000,"0"),$M$1:$M$1000,"",0)</f>
        <v>1188.3535627272113</v>
      </c>
      <c r="C39" s="151" t="str">
        <f>_xlfn.XLOOKUP(TEXT(A39,"0"),'Purchase sheet'!A:A,'Purchase sheet'!H:H,"No lot size",0)</f>
        <v>No lot size</v>
      </c>
      <c r="D39" s="208" cm="1">
        <f t="array" ref="D39">_xlfn.XLOOKUP(TEXT('Safety stock'!$A39,"0"),TEXT($L$1:$L$1000,"0"),$O$1:$O$1000,"",0)</f>
        <v>1070.8792182451889</v>
      </c>
      <c r="E39" s="209">
        <f t="shared" si="0"/>
        <v>1070.8792182451889</v>
      </c>
      <c r="F39" s="209" cm="1">
        <f t="array" ref="F39">_xlfn.XLOOKUP(TEXT('Safety stock'!$A39,"0"),TEXT($L$1:$L$1000,"0"),$N$1:$N$1000,"",0)</f>
        <v>0</v>
      </c>
      <c r="G39" s="210">
        <f t="shared" si="1"/>
        <v>1723.7931718498057</v>
      </c>
      <c r="H39" s="93" cm="1">
        <f t="array" ref="H39">_xlfn.XLOOKUP(TEXT('Safety stock'!$A39,"0"),TEXT($L$1:$L$1000,"0"),$P$1:$P$1000,"",0)</f>
        <v>0</v>
      </c>
      <c r="J39" s="220"/>
      <c r="L39" s="227" t="s">
        <v>119</v>
      </c>
      <c r="M39" s="215">
        <v>1188.3535627272113</v>
      </c>
      <c r="N39" s="216">
        <v>0</v>
      </c>
      <c r="O39" s="217">
        <v>1070.8792182451889</v>
      </c>
    </row>
    <row r="40" spans="1:15" x14ac:dyDescent="0.25">
      <c r="A40" s="206" t="s">
        <v>121</v>
      </c>
      <c r="B40" s="207" cm="1">
        <f t="array" ref="B40">_xlfn.XLOOKUP(TEXT('Safety stock'!$A40,"0"),TEXT($L$1:$L$1000,"0"),$M$1:$M$1000,"",0)</f>
        <v>13455.180781572137</v>
      </c>
      <c r="C40" s="151" t="str">
        <f>_xlfn.XLOOKUP(TEXT(A40,"0"),'Purchase sheet'!A:A,'Purchase sheet'!H:H,"No lot size",0)</f>
        <v>No lot size</v>
      </c>
      <c r="D40" s="208" cm="1">
        <f t="array" ref="D40">_xlfn.XLOOKUP(TEXT('Safety stock'!$A40,"0"),TEXT($L$1:$L$1000,"0"),$O$1:$O$1000,"",0)</f>
        <v>2100</v>
      </c>
      <c r="E40" s="209">
        <f t="shared" si="0"/>
        <v>2100</v>
      </c>
      <c r="F40" s="209" cm="1">
        <f t="array" ref="F40">_xlfn.XLOOKUP(TEXT('Safety stock'!$A40,"0"),TEXT($L$1:$L$1000,"0"),$N$1:$N$1000,"",0)</f>
        <v>0</v>
      </c>
      <c r="G40" s="210">
        <f t="shared" si="1"/>
        <v>14505.180781572137</v>
      </c>
      <c r="H40" s="93" cm="1">
        <f t="array" ref="H40">_xlfn.XLOOKUP(TEXT('Safety stock'!$A40,"0"),TEXT($L$1:$L$1000,"0"),$P$1:$P$1000,"",0)</f>
        <v>0</v>
      </c>
      <c r="J40" s="220"/>
      <c r="L40" s="227" t="s">
        <v>121</v>
      </c>
      <c r="M40" s="215">
        <v>13455.180781572137</v>
      </c>
      <c r="N40" s="216">
        <v>0</v>
      </c>
      <c r="O40" s="217">
        <v>2100</v>
      </c>
    </row>
    <row r="41" spans="1:15" x14ac:dyDescent="0.25">
      <c r="A41" s="206" t="s">
        <v>123</v>
      </c>
      <c r="B41" s="207" cm="1">
        <f t="array" ref="B41">_xlfn.XLOOKUP(TEXT('Safety stock'!$A41,"0"),TEXT($L$1:$L$1000,"0"),$M$1:$M$1000,"",0)</f>
        <v>5669.3181300506312</v>
      </c>
      <c r="C41" s="151" t="str">
        <f>_xlfn.XLOOKUP(TEXT(A41,"0"),'Purchase sheet'!A:A,'Purchase sheet'!H:H,"No lot size",0)</f>
        <v>No lot size</v>
      </c>
      <c r="D41" s="208" cm="1">
        <f t="array" ref="D41">_xlfn.XLOOKUP(TEXT('Safety stock'!$A41,"0"),TEXT($L$1:$L$1000,"0"),$O$1:$O$1000,"",0)</f>
        <v>1616.6666666666667</v>
      </c>
      <c r="E41" s="209">
        <f t="shared" si="0"/>
        <v>1616.6666666666667</v>
      </c>
      <c r="F41" s="209" cm="1">
        <f t="array" ref="F41">_xlfn.XLOOKUP(TEXT('Safety stock'!$A41,"0"),TEXT($L$1:$L$1000,"0"),$N$1:$N$1000,"",0)</f>
        <v>0</v>
      </c>
      <c r="G41" s="210">
        <f t="shared" si="1"/>
        <v>6477.6514633839643</v>
      </c>
      <c r="H41" s="93" cm="1">
        <f t="array" ref="H41">_xlfn.XLOOKUP(TEXT('Safety stock'!$A41,"0"),TEXT($L$1:$L$1000,"0"),$P$1:$P$1000,"",0)</f>
        <v>0</v>
      </c>
      <c r="J41" s="220"/>
      <c r="L41" s="227" t="s">
        <v>123</v>
      </c>
      <c r="M41" s="215">
        <v>5669.3181300506312</v>
      </c>
      <c r="N41" s="216">
        <v>0</v>
      </c>
      <c r="O41" s="217">
        <v>1616.6666666666667</v>
      </c>
    </row>
    <row r="42" spans="1:15" x14ac:dyDescent="0.25">
      <c r="A42" s="206" t="s">
        <v>125</v>
      </c>
      <c r="B42" s="207" cm="1">
        <f t="array" ref="B42">_xlfn.XLOOKUP(TEXT('Safety stock'!$A42,"0"),TEXT($L$1:$L$1000,"0"),$M$1:$M$1000,"",0)</f>
        <v>3220.8913654174767</v>
      </c>
      <c r="C42" s="151" t="str">
        <f>_xlfn.XLOOKUP(TEXT(A42,"0"),'Purchase sheet'!A:A,'Purchase sheet'!H:H,"No lot size",0)</f>
        <v>No lot size</v>
      </c>
      <c r="D42" s="208" cm="1">
        <f t="array" ref="D42">_xlfn.XLOOKUP(TEXT('Safety stock'!$A42,"0"),TEXT($L$1:$L$1000,"0"),$O$1:$O$1000,"",0)</f>
        <v>1172.4483775811211</v>
      </c>
      <c r="E42" s="209">
        <f t="shared" si="0"/>
        <v>1172.4483775811211</v>
      </c>
      <c r="F42" s="209" cm="1">
        <f t="array" ref="F42">_xlfn.XLOOKUP(TEXT('Safety stock'!$A42,"0"),TEXT($L$1:$L$1000,"0"),$N$1:$N$1000,"",0)</f>
        <v>0</v>
      </c>
      <c r="G42" s="210">
        <f t="shared" si="1"/>
        <v>3807.1155542080373</v>
      </c>
      <c r="H42" s="93" cm="1">
        <f t="array" ref="H42">_xlfn.XLOOKUP(TEXT('Safety stock'!$A42,"0"),TEXT($L$1:$L$1000,"0"),$P$1:$P$1000,"",0)</f>
        <v>0</v>
      </c>
      <c r="J42" s="220"/>
      <c r="L42" s="227" t="s">
        <v>125</v>
      </c>
      <c r="M42" s="215">
        <v>3220.8913654174767</v>
      </c>
      <c r="N42" s="216">
        <v>0</v>
      </c>
      <c r="O42" s="217">
        <v>1172.4483775811211</v>
      </c>
    </row>
    <row r="43" spans="1:15" x14ac:dyDescent="0.25">
      <c r="A43" s="206" t="s">
        <v>127</v>
      </c>
      <c r="B43" s="207" cm="1">
        <f t="array" ref="B43">_xlfn.XLOOKUP(TEXT('Safety stock'!$A43,"0"),TEXT($L$1:$L$1000,"0"),$M$1:$M$1000,"",0)</f>
        <v>3626.3193602528313</v>
      </c>
      <c r="C43" s="151" t="str">
        <f>_xlfn.XLOOKUP(TEXT(A43,"0"),'Purchase sheet'!A:A,'Purchase sheet'!H:H,"No lot size",0)</f>
        <v>No lot size</v>
      </c>
      <c r="D43" s="208" cm="1">
        <f t="array" ref="D43">_xlfn.XLOOKUP(TEXT('Safety stock'!$A43,"0"),TEXT($L$1:$L$1000,"0"),$O$1:$O$1000,"",0)</f>
        <v>1280</v>
      </c>
      <c r="E43" s="209">
        <f t="shared" si="0"/>
        <v>1280</v>
      </c>
      <c r="F43" s="209" cm="1">
        <f t="array" ref="F43">_xlfn.XLOOKUP(TEXT('Safety stock'!$A43,"0"),TEXT($L$1:$L$1000,"0"),$N$1:$N$1000,"",0)</f>
        <v>0</v>
      </c>
      <c r="G43" s="210">
        <f t="shared" si="1"/>
        <v>4266.3193602528318</v>
      </c>
      <c r="H43" s="93" cm="1">
        <f t="array" ref="H43">_xlfn.XLOOKUP(TEXT('Safety stock'!$A43,"0"),TEXT($L$1:$L$1000,"0"),$P$1:$P$1000,"",0)</f>
        <v>0</v>
      </c>
      <c r="J43" s="220"/>
      <c r="L43" s="227" t="s">
        <v>127</v>
      </c>
      <c r="M43" s="215">
        <v>3626.3193602528313</v>
      </c>
      <c r="N43" s="216">
        <v>0</v>
      </c>
      <c r="O43" s="217">
        <v>1280</v>
      </c>
    </row>
    <row r="44" spans="1:15" x14ac:dyDescent="0.25">
      <c r="A44" s="206" t="s">
        <v>129</v>
      </c>
      <c r="B44" s="207" cm="1">
        <f t="array" ref="B44">_xlfn.XLOOKUP(TEXT('Safety stock'!$A44,"0"),TEXT($L$1:$L$1000,"0"),$M$1:$M$1000,"",0)</f>
        <v>22540.674479869758</v>
      </c>
      <c r="C44" s="151" t="str">
        <f>_xlfn.XLOOKUP(TEXT(A44,"0"),'Purchase sheet'!A:A,'Purchase sheet'!H:H,"No lot size",0)</f>
        <v>No lot size</v>
      </c>
      <c r="D44" s="208" cm="1">
        <f t="array" ref="D44">_xlfn.XLOOKUP(TEXT('Safety stock'!$A44,"0"),TEXT($L$1:$L$1000,"0"),$O$1:$O$1000,"",0)</f>
        <v>16120.833333333334</v>
      </c>
      <c r="E44" s="209">
        <f t="shared" si="0"/>
        <v>16120.833333333334</v>
      </c>
      <c r="F44" s="209" cm="1">
        <f t="array" ref="F44">_xlfn.XLOOKUP(TEXT('Safety stock'!$A44,"0"),TEXT($L$1:$L$1000,"0"),$N$1:$N$1000,"",0)</f>
        <v>0</v>
      </c>
      <c r="G44" s="210">
        <f t="shared" si="1"/>
        <v>30601.091146536426</v>
      </c>
      <c r="H44" s="93" cm="1">
        <f t="array" ref="H44">_xlfn.XLOOKUP(TEXT('Safety stock'!$A44,"0"),TEXT($L$1:$L$1000,"0"),$P$1:$P$1000,"",0)</f>
        <v>0</v>
      </c>
      <c r="J44" s="220"/>
      <c r="L44" s="227" t="s">
        <v>129</v>
      </c>
      <c r="M44" s="215">
        <v>22540.674479869758</v>
      </c>
      <c r="N44" s="216">
        <v>0</v>
      </c>
      <c r="O44" s="217">
        <v>16120.833333333334</v>
      </c>
    </row>
    <row r="45" spans="1:15" x14ac:dyDescent="0.25">
      <c r="A45" s="206" t="s">
        <v>131</v>
      </c>
      <c r="B45" s="207" cm="1">
        <f t="array" ref="B45">_xlfn.XLOOKUP(TEXT('Safety stock'!$A45,"0"),TEXT($L$1:$L$1000,"0"),$M$1:$M$1000,"",0)</f>
        <v>3048.4262439395584</v>
      </c>
      <c r="C45" s="151" t="str">
        <f>_xlfn.XLOOKUP(TEXT(A45,"0"),'Purchase sheet'!A:A,'Purchase sheet'!H:H,"No lot size",0)</f>
        <v>No lot size</v>
      </c>
      <c r="D45" s="208" cm="1">
        <f t="array" ref="D45">_xlfn.XLOOKUP(TEXT('Safety stock'!$A45,"0"),TEXT($L$1:$L$1000,"0"),$O$1:$O$1000,"",0)</f>
        <v>666.66666666666663</v>
      </c>
      <c r="E45" s="209">
        <f t="shared" si="0"/>
        <v>666.66666666666663</v>
      </c>
      <c r="F45" s="209" cm="1">
        <f t="array" ref="F45">_xlfn.XLOOKUP(TEXT('Safety stock'!$A45,"0"),TEXT($L$1:$L$1000,"0"),$N$1:$N$1000,"",0)</f>
        <v>0</v>
      </c>
      <c r="G45" s="210">
        <f t="shared" si="1"/>
        <v>3381.7595772728919</v>
      </c>
      <c r="H45" s="93" cm="1">
        <f t="array" ref="H45">_xlfn.XLOOKUP(TEXT('Safety stock'!$A45,"0"),TEXT($L$1:$L$1000,"0"),$P$1:$P$1000,"",0)</f>
        <v>0</v>
      </c>
      <c r="J45" s="220"/>
      <c r="L45" s="227" t="s">
        <v>131</v>
      </c>
      <c r="M45" s="215">
        <v>3048.4262439395584</v>
      </c>
      <c r="N45" s="216">
        <v>0</v>
      </c>
      <c r="O45" s="217">
        <v>666.66666666666663</v>
      </c>
    </row>
    <row r="46" spans="1:15" x14ac:dyDescent="0.25">
      <c r="A46" s="206" t="s">
        <v>133</v>
      </c>
      <c r="B46" s="207" cm="1">
        <f t="array" ref="B46">_xlfn.XLOOKUP(TEXT('Safety stock'!$A46,"0"),TEXT($L$1:$L$1000,"0"),$M$1:$M$1000,"",0)</f>
        <v>12639.495222661362</v>
      </c>
      <c r="C46" s="151" t="str">
        <f>_xlfn.XLOOKUP(TEXT(A46,"0"),'Purchase sheet'!A:A,'Purchase sheet'!H:H,"No lot size",0)</f>
        <v>No lot size</v>
      </c>
      <c r="D46" s="208" cm="1">
        <f t="array" ref="D46">_xlfn.XLOOKUP(TEXT('Safety stock'!$A46,"0"),TEXT($L$1:$L$1000,"0"),$O$1:$O$1000,"",0)</f>
        <v>3410</v>
      </c>
      <c r="E46" s="209">
        <f t="shared" si="0"/>
        <v>3410</v>
      </c>
      <c r="F46" s="209" cm="1">
        <f t="array" ref="F46">_xlfn.XLOOKUP(TEXT('Safety stock'!$A46,"0"),TEXT($L$1:$L$1000,"0"),$N$1:$N$1000,"",0)</f>
        <v>0</v>
      </c>
      <c r="G46" s="210">
        <f t="shared" si="1"/>
        <v>14344.495222661362</v>
      </c>
      <c r="H46" s="93" cm="1">
        <f t="array" ref="H46">_xlfn.XLOOKUP(TEXT('Safety stock'!$A46,"0"),TEXT($L$1:$L$1000,"0"),$P$1:$P$1000,"",0)</f>
        <v>0</v>
      </c>
      <c r="L46" s="227" t="s">
        <v>133</v>
      </c>
      <c r="M46" s="215">
        <v>12639.495222661362</v>
      </c>
      <c r="N46" s="216">
        <v>0</v>
      </c>
      <c r="O46" s="217">
        <v>3410</v>
      </c>
    </row>
    <row r="47" spans="1:15" x14ac:dyDescent="0.25">
      <c r="A47" s="206" t="s">
        <v>135</v>
      </c>
      <c r="B47" s="207" cm="1">
        <f t="array" ref="B47">_xlfn.XLOOKUP(TEXT('Safety stock'!$A47,"0"),TEXT($L$1:$L$1000,"0"),$M$1:$M$1000,"",0)</f>
        <v>10579.230158922306</v>
      </c>
      <c r="C47" s="151" t="str">
        <f>_xlfn.XLOOKUP(TEXT(A47,"0"),'Purchase sheet'!A:A,'Purchase sheet'!H:H,"No lot size",0)</f>
        <v>No lot size</v>
      </c>
      <c r="D47" s="208" cm="1">
        <f t="array" ref="D47">_xlfn.XLOOKUP(TEXT('Safety stock'!$A47,"0"),TEXT($L$1:$L$1000,"0"),$O$1:$O$1000,"",0)</f>
        <v>3520</v>
      </c>
      <c r="E47" s="209">
        <f t="shared" si="0"/>
        <v>3520</v>
      </c>
      <c r="F47" s="209" cm="1">
        <f t="array" ref="F47">_xlfn.XLOOKUP(TEXT('Safety stock'!$A47,"0"),TEXT($L$1:$L$1000,"0"),$N$1:$N$1000,"",0)</f>
        <v>0</v>
      </c>
      <c r="G47" s="210">
        <f t="shared" si="1"/>
        <v>12339.230158922306</v>
      </c>
      <c r="H47" s="93" cm="1">
        <f t="array" ref="H47">_xlfn.XLOOKUP(TEXT('Safety stock'!$A47,"0"),TEXT($L$1:$L$1000,"0"),$P$1:$P$1000,"",0)</f>
        <v>0</v>
      </c>
      <c r="L47" s="227" t="s">
        <v>135</v>
      </c>
      <c r="M47" s="215">
        <v>10579.230158922306</v>
      </c>
      <c r="N47" s="216">
        <v>0</v>
      </c>
      <c r="O47" s="217">
        <v>3520</v>
      </c>
    </row>
    <row r="48" spans="1:15" x14ac:dyDescent="0.25">
      <c r="A48" s="206" t="s">
        <v>137</v>
      </c>
      <c r="B48" s="207" cm="1">
        <f t="array" ref="B48">_xlfn.XLOOKUP(TEXT('Safety stock'!$A48,"0"),TEXT($L$1:$L$1000,"0"),$M$1:$M$1000,"",0)</f>
        <v>102.05947786940921</v>
      </c>
      <c r="C48" s="151" t="str">
        <f>_xlfn.XLOOKUP(TEXT(A48,"0"),'Purchase sheet'!A:A,'Purchase sheet'!H:H,"No lot size",0)</f>
        <v>No lot size</v>
      </c>
      <c r="D48" s="208" cm="1">
        <f t="array" ref="D48">_xlfn.XLOOKUP(TEXT('Safety stock'!$A48,"0"),TEXT($L$1:$L$1000,"0"),$O$1:$O$1000,"",0)</f>
        <v>20.226190476190478</v>
      </c>
      <c r="E48" s="209">
        <f t="shared" si="0"/>
        <v>20.226190476190478</v>
      </c>
      <c r="F48" s="209" cm="1">
        <f t="array" ref="F48">_xlfn.XLOOKUP(TEXT('Safety stock'!$A48,"0"),TEXT($L$1:$L$1000,"0"),$N$1:$N$1000,"",0)</f>
        <v>0</v>
      </c>
      <c r="G48" s="210">
        <f t="shared" si="1"/>
        <v>112.17257310750445</v>
      </c>
      <c r="H48" s="93" cm="1">
        <f t="array" ref="H48">_xlfn.XLOOKUP(TEXT('Safety stock'!$A48,"0"),TEXT($L$1:$L$1000,"0"),$P$1:$P$1000,"",0)</f>
        <v>0</v>
      </c>
      <c r="L48" s="227" t="s">
        <v>137</v>
      </c>
      <c r="M48" s="215">
        <v>102.05947786940921</v>
      </c>
      <c r="N48" s="216">
        <v>0</v>
      </c>
      <c r="O48" s="217">
        <v>20.226190476190478</v>
      </c>
    </row>
    <row r="49" spans="1:15" x14ac:dyDescent="0.25">
      <c r="A49" s="206" t="s">
        <v>139</v>
      </c>
      <c r="B49" s="207" cm="1">
        <f t="array" ref="B49">_xlfn.XLOOKUP(TEXT('Safety stock'!$A49,"0"),TEXT($L$1:$L$1000,"0"),$M$1:$M$1000,"",0)</f>
        <v>306.90261877732337</v>
      </c>
      <c r="C49" s="151" t="str">
        <f>_xlfn.XLOOKUP(TEXT(A49,"0"),'Purchase sheet'!A:A,'Purchase sheet'!H:H,"No lot size",0)</f>
        <v>No lot size</v>
      </c>
      <c r="D49" s="208" cm="1">
        <f t="array" ref="D49">_xlfn.XLOOKUP(TEXT('Safety stock'!$A49,"0"),TEXT($L$1:$L$1000,"0"),$O$1:$O$1000,"",0)</f>
        <v>114.33333333333333</v>
      </c>
      <c r="E49" s="209">
        <f t="shared" si="0"/>
        <v>114.33333333333333</v>
      </c>
      <c r="F49" s="209" cm="1">
        <f t="array" ref="F49">_xlfn.XLOOKUP(TEXT('Safety stock'!$A49,"0"),TEXT($L$1:$L$1000,"0"),$N$1:$N$1000,"",0)</f>
        <v>0</v>
      </c>
      <c r="G49" s="210">
        <f t="shared" si="1"/>
        <v>364.06928544399005</v>
      </c>
      <c r="H49" s="93" cm="1">
        <f t="array" ref="H49">_xlfn.XLOOKUP(TEXT('Safety stock'!$A49,"0"),TEXT($L$1:$L$1000,"0"),$P$1:$P$1000,"",0)</f>
        <v>0</v>
      </c>
      <c r="L49" s="227" t="s">
        <v>139</v>
      </c>
      <c r="M49" s="215">
        <v>306.90261877732337</v>
      </c>
      <c r="N49" s="216">
        <v>0</v>
      </c>
      <c r="O49" s="217">
        <v>114.33333333333333</v>
      </c>
    </row>
    <row r="50" spans="1:15" x14ac:dyDescent="0.25">
      <c r="A50" s="206" t="s">
        <v>141</v>
      </c>
      <c r="B50" s="207" cm="1">
        <f t="array" ref="B50">_xlfn.XLOOKUP(TEXT('Safety stock'!$A50,"0"),TEXT($L$1:$L$1000,"0"),$M$1:$M$1000,"",0)</f>
        <v>483.97909111425554</v>
      </c>
      <c r="C50" s="151" t="str">
        <f>_xlfn.XLOOKUP(TEXT(A50,"0"),'Purchase sheet'!A:A,'Purchase sheet'!H:H,"No lot size",0)</f>
        <v>No lot size</v>
      </c>
      <c r="D50" s="208" cm="1">
        <f t="array" ref="D50">_xlfn.XLOOKUP(TEXT('Safety stock'!$A50,"0"),TEXT($L$1:$L$1000,"0"),$O$1:$O$1000,"",0)</f>
        <v>220.16666666666666</v>
      </c>
      <c r="E50" s="209">
        <f t="shared" si="0"/>
        <v>220.16666666666666</v>
      </c>
      <c r="F50" s="209" cm="1">
        <f t="array" ref="F50">_xlfn.XLOOKUP(TEXT('Safety stock'!$A50,"0"),TEXT($L$1:$L$1000,"0"),$N$1:$N$1000,"",0)</f>
        <v>0</v>
      </c>
      <c r="G50" s="210">
        <f t="shared" si="1"/>
        <v>594.06242444758891</v>
      </c>
      <c r="H50" s="93" cm="1">
        <f t="array" ref="H50">_xlfn.XLOOKUP(TEXT('Safety stock'!$A50,"0"),TEXT($L$1:$L$1000,"0"),$P$1:$P$1000,"",0)</f>
        <v>0</v>
      </c>
      <c r="L50" s="227" t="s">
        <v>141</v>
      </c>
      <c r="M50" s="215">
        <v>483.97909111425554</v>
      </c>
      <c r="N50" s="216">
        <v>0</v>
      </c>
      <c r="O50" s="217">
        <v>220.16666666666666</v>
      </c>
    </row>
    <row r="51" spans="1:15" x14ac:dyDescent="0.25">
      <c r="A51" s="206" t="s">
        <v>143</v>
      </c>
      <c r="B51" s="207" cm="1">
        <f t="array" ref="B51">_xlfn.XLOOKUP(TEXT('Safety stock'!$A51,"0"),TEXT($L$1:$L$1000,"0"),$M$1:$M$1000,"",0)</f>
        <v>146.54988896249287</v>
      </c>
      <c r="C51" s="151" t="str">
        <f>_xlfn.XLOOKUP(TEXT(A51,"0"),'Purchase sheet'!A:A,'Purchase sheet'!H:H,"No lot size",0)</f>
        <v>No lot size</v>
      </c>
      <c r="D51" s="208" cm="1">
        <f t="array" ref="D51">_xlfn.XLOOKUP(TEXT('Safety stock'!$A51,"0"),TEXT($L$1:$L$1000,"0"),$O$1:$O$1000,"",0)</f>
        <v>0</v>
      </c>
      <c r="E51" s="209">
        <f t="shared" si="0"/>
        <v>0</v>
      </c>
      <c r="F51" s="209" cm="1">
        <f t="array" ref="F51">_xlfn.XLOOKUP(TEXT('Safety stock'!$A51,"0"),TEXT($L$1:$L$1000,"0"),$N$1:$N$1000,"",0)</f>
        <v>0</v>
      </c>
      <c r="G51" s="210">
        <f t="shared" si="1"/>
        <v>146.54988896249287</v>
      </c>
      <c r="H51" s="93" cm="1">
        <f t="array" ref="H51">_xlfn.XLOOKUP(TEXT('Safety stock'!$A51,"0"),TEXT($L$1:$L$1000,"0"),$P$1:$P$1000,"",0)</f>
        <v>0</v>
      </c>
      <c r="L51" s="227" t="s">
        <v>143</v>
      </c>
      <c r="M51" s="215">
        <v>146.54988896249287</v>
      </c>
      <c r="N51" s="216">
        <v>0</v>
      </c>
      <c r="O51" s="217">
        <v>0</v>
      </c>
    </row>
    <row r="52" spans="1:15" x14ac:dyDescent="0.25">
      <c r="A52" s="206" t="s">
        <v>146</v>
      </c>
      <c r="B52" s="207" cm="1">
        <f t="array" ref="B52">_xlfn.XLOOKUP(TEXT('Safety stock'!$A52,"0"),TEXT($L$1:$L$1000,"0"),$M$1:$M$1000,"",0)</f>
        <v>0</v>
      </c>
      <c r="C52" s="151" t="str">
        <f>_xlfn.XLOOKUP(TEXT(A52,"0"),'Purchase sheet'!A:A,'Purchase sheet'!H:H,"No lot size",0)</f>
        <v>No lot size</v>
      </c>
      <c r="D52" s="208" cm="1">
        <f t="array" ref="D52">_xlfn.XLOOKUP(TEXT('Safety stock'!$A52,"0"),TEXT($L$1:$L$1000,"0"),$O$1:$O$1000,"",0)</f>
        <v>0</v>
      </c>
      <c r="E52" s="209">
        <f t="shared" si="0"/>
        <v>0</v>
      </c>
      <c r="F52" s="209" cm="1">
        <f t="array" ref="F52">_xlfn.XLOOKUP(TEXT('Safety stock'!$A52,"0"),TEXT($L$1:$L$1000,"0"),$N$1:$N$1000,"",0)</f>
        <v>0</v>
      </c>
      <c r="G52" s="210">
        <f t="shared" si="1"/>
        <v>0</v>
      </c>
      <c r="H52" s="93" cm="1">
        <f t="array" ref="H52">_xlfn.XLOOKUP(TEXT('Safety stock'!$A52,"0"),TEXT($L$1:$L$1000,"0"),$P$1:$P$1000,"",0)</f>
        <v>0</v>
      </c>
      <c r="L52" s="227" t="s">
        <v>146</v>
      </c>
      <c r="M52" s="215">
        <v>0</v>
      </c>
      <c r="N52" s="216">
        <v>0</v>
      </c>
      <c r="O52" s="217">
        <v>0</v>
      </c>
    </row>
    <row r="53" spans="1:15" x14ac:dyDescent="0.25">
      <c r="A53" s="206" t="s">
        <v>149</v>
      </c>
      <c r="B53" s="207" cm="1">
        <f t="array" ref="B53">_xlfn.XLOOKUP(TEXT('Safety stock'!$A53,"0"),TEXT($L$1:$L$1000,"0"),$M$1:$M$1000,"",0)</f>
        <v>0</v>
      </c>
      <c r="C53" s="151" t="str">
        <f>_xlfn.XLOOKUP(TEXT(A53,"0"),'Purchase sheet'!A:A,'Purchase sheet'!H:H,"No lot size",0)</f>
        <v>No lot size</v>
      </c>
      <c r="D53" s="208" cm="1">
        <f t="array" ref="D53">_xlfn.XLOOKUP(TEXT('Safety stock'!$A53,"0"),TEXT($L$1:$L$1000,"0"),$O$1:$O$1000,"",0)</f>
        <v>0</v>
      </c>
      <c r="E53" s="209">
        <f t="shared" si="0"/>
        <v>0</v>
      </c>
      <c r="F53" s="209" cm="1">
        <f t="array" ref="F53">_xlfn.XLOOKUP(TEXT('Safety stock'!$A53,"0"),TEXT($L$1:$L$1000,"0"),$N$1:$N$1000,"",0)</f>
        <v>0</v>
      </c>
      <c r="G53" s="210">
        <f t="shared" si="1"/>
        <v>0</v>
      </c>
      <c r="H53" s="93" cm="1">
        <f t="array" ref="H53">_xlfn.XLOOKUP(TEXT('Safety stock'!$A53,"0"),TEXT($L$1:$L$1000,"0"),$P$1:$P$1000,"",0)</f>
        <v>0</v>
      </c>
      <c r="L53" s="227" t="s">
        <v>149</v>
      </c>
      <c r="M53" s="215">
        <v>0</v>
      </c>
      <c r="N53" s="216">
        <v>0</v>
      </c>
      <c r="O53" s="217">
        <v>0</v>
      </c>
    </row>
    <row r="54" spans="1:15" x14ac:dyDescent="0.25">
      <c r="A54" s="206" t="s">
        <v>151</v>
      </c>
      <c r="B54" s="207" cm="1">
        <f t="array" ref="B54">_xlfn.XLOOKUP(TEXT('Safety stock'!$A54,"0"),TEXT($L$1:$L$1000,"0"),$M$1:$M$1000,"",0)</f>
        <v>175.50145401025364</v>
      </c>
      <c r="C54" s="151" t="str">
        <f>_xlfn.XLOOKUP(TEXT(A54,"0"),'Purchase sheet'!A:A,'Purchase sheet'!H:H,"No lot size",0)</f>
        <v>No lot size</v>
      </c>
      <c r="D54" s="208" cm="1">
        <f t="array" ref="D54">_xlfn.XLOOKUP(TEXT('Safety stock'!$A54,"0"),TEXT($L$1:$L$1000,"0"),$O$1:$O$1000,"",0)</f>
        <v>74.120370370370381</v>
      </c>
      <c r="E54" s="209">
        <f t="shared" si="0"/>
        <v>74.120370370370381</v>
      </c>
      <c r="F54" s="209" cm="1">
        <f t="array" ref="F54">_xlfn.XLOOKUP(TEXT('Safety stock'!$A54,"0"),TEXT($L$1:$L$1000,"0"),$N$1:$N$1000,"",0)</f>
        <v>0</v>
      </c>
      <c r="G54" s="210">
        <f t="shared" si="1"/>
        <v>212.56163919543883</v>
      </c>
      <c r="H54" s="93" cm="1">
        <f t="array" ref="H54">_xlfn.XLOOKUP(TEXT('Safety stock'!$A54,"0"),TEXT($L$1:$L$1000,"0"),$P$1:$P$1000,"",0)</f>
        <v>0</v>
      </c>
      <c r="L54" s="227" t="s">
        <v>151</v>
      </c>
      <c r="M54" s="215">
        <v>175.50145401025364</v>
      </c>
      <c r="N54" s="216">
        <v>0</v>
      </c>
      <c r="O54" s="217">
        <v>74.120370370370381</v>
      </c>
    </row>
    <row r="55" spans="1:15" x14ac:dyDescent="0.25">
      <c r="A55" s="206" t="s">
        <v>153</v>
      </c>
      <c r="B55" s="207" cm="1">
        <f t="array" ref="B55">_xlfn.XLOOKUP(TEXT('Safety stock'!$A55,"0"),TEXT($L$1:$L$1000,"0"),$M$1:$M$1000,"",0)</f>
        <v>0</v>
      </c>
      <c r="C55" s="151" t="str">
        <f>_xlfn.XLOOKUP(TEXT(A55,"0"),'Purchase sheet'!A:A,'Purchase sheet'!H:H,"No lot size",0)</f>
        <v>No lot size</v>
      </c>
      <c r="D55" s="208" cm="1">
        <f t="array" ref="D55">_xlfn.XLOOKUP(TEXT('Safety stock'!$A55,"0"),TEXT($L$1:$L$1000,"0"),$O$1:$O$1000,"",0)</f>
        <v>0</v>
      </c>
      <c r="E55" s="209">
        <f t="shared" si="0"/>
        <v>0</v>
      </c>
      <c r="F55" s="209" cm="1">
        <f t="array" ref="F55">_xlfn.XLOOKUP(TEXT('Safety stock'!$A55,"0"),TEXT($L$1:$L$1000,"0"),$N$1:$N$1000,"",0)</f>
        <v>0</v>
      </c>
      <c r="G55" s="210">
        <f t="shared" si="1"/>
        <v>0</v>
      </c>
      <c r="H55" s="93" cm="1">
        <f t="array" ref="H55">_xlfn.XLOOKUP(TEXT('Safety stock'!$A55,"0"),TEXT($L$1:$L$1000,"0"),$P$1:$P$1000,"",0)</f>
        <v>0</v>
      </c>
      <c r="L55" s="227" t="s">
        <v>153</v>
      </c>
      <c r="M55" s="215">
        <v>0</v>
      </c>
      <c r="N55" s="216">
        <v>0</v>
      </c>
      <c r="O55" s="217">
        <v>0</v>
      </c>
    </row>
    <row r="56" spans="1:15" x14ac:dyDescent="0.25">
      <c r="A56" s="206" t="s">
        <v>155</v>
      </c>
      <c r="B56" s="207" cm="1">
        <f t="array" ref="B56">_xlfn.XLOOKUP(TEXT('Safety stock'!$A56,"0"),TEXT($L$1:$L$1000,"0"),$M$1:$M$1000,"",0)</f>
        <v>0</v>
      </c>
      <c r="C56" s="151" t="str">
        <f>_xlfn.XLOOKUP(TEXT(A56,"0"),'Purchase sheet'!A:A,'Purchase sheet'!H:H,"No lot size",0)</f>
        <v>No lot size</v>
      </c>
      <c r="D56" s="208" cm="1">
        <f t="array" ref="D56">_xlfn.XLOOKUP(TEXT('Safety stock'!$A56,"0"),TEXT($L$1:$L$1000,"0"),$O$1:$O$1000,"",0)</f>
        <v>0</v>
      </c>
      <c r="E56" s="209">
        <f t="shared" si="0"/>
        <v>0</v>
      </c>
      <c r="F56" s="209" cm="1">
        <f t="array" ref="F56">_xlfn.XLOOKUP(TEXT('Safety stock'!$A56,"0"),TEXT($L$1:$L$1000,"0"),$N$1:$N$1000,"",0)</f>
        <v>0</v>
      </c>
      <c r="G56" s="210">
        <f t="shared" si="1"/>
        <v>0</v>
      </c>
      <c r="H56" s="93" cm="1">
        <f t="array" ref="H56">_xlfn.XLOOKUP(TEXT('Safety stock'!$A56,"0"),TEXT($L$1:$L$1000,"0"),$P$1:$P$1000,"",0)</f>
        <v>0</v>
      </c>
      <c r="L56" s="227" t="s">
        <v>155</v>
      </c>
      <c r="M56" s="215">
        <v>0</v>
      </c>
      <c r="N56" s="216">
        <v>0</v>
      </c>
      <c r="O56" s="217">
        <v>0</v>
      </c>
    </row>
    <row r="57" spans="1:15" x14ac:dyDescent="0.25">
      <c r="A57" s="206" t="s">
        <v>157</v>
      </c>
      <c r="B57" s="207" cm="1">
        <f t="array" ref="B57">_xlfn.XLOOKUP(TEXT('Safety stock'!$A57,"0"),TEXT($L$1:$L$1000,"0"),$M$1:$M$1000,"",0)</f>
        <v>11.460377447578521</v>
      </c>
      <c r="C57" s="151" t="str">
        <f>_xlfn.XLOOKUP(TEXT(A57,"0"),'Purchase sheet'!A:A,'Purchase sheet'!H:H,"No lot size",0)</f>
        <v>No lot size</v>
      </c>
      <c r="D57" s="208" cm="1">
        <f t="array" ref="D57">_xlfn.XLOOKUP(TEXT('Safety stock'!$A57,"0"),TEXT($L$1:$L$1000,"0"),$O$1:$O$1000,"",0)</f>
        <v>1.9583333333333333</v>
      </c>
      <c r="E57" s="209">
        <f t="shared" si="0"/>
        <v>1.9583333333333333</v>
      </c>
      <c r="F57" s="209" cm="1">
        <f t="array" ref="F57">_xlfn.XLOOKUP(TEXT('Safety stock'!$A57,"0"),TEXT($L$1:$L$1000,"0"),$N$1:$N$1000,"",0)</f>
        <v>0</v>
      </c>
      <c r="G57" s="210">
        <f t="shared" si="1"/>
        <v>12.439544114245187</v>
      </c>
      <c r="H57" s="93" cm="1">
        <f t="array" ref="H57">_xlfn.XLOOKUP(TEXT('Safety stock'!$A57,"0"),TEXT($L$1:$L$1000,"0"),$P$1:$P$1000,"",0)</f>
        <v>0</v>
      </c>
      <c r="L57" s="227" t="s">
        <v>157</v>
      </c>
      <c r="M57" s="215">
        <v>11.460377447578521</v>
      </c>
      <c r="N57" s="216">
        <v>0</v>
      </c>
      <c r="O57" s="217">
        <v>1.9583333333333333</v>
      </c>
    </row>
    <row r="58" spans="1:15" x14ac:dyDescent="0.25">
      <c r="A58" s="206" t="s">
        <v>159</v>
      </c>
      <c r="B58" s="207" cm="1">
        <f t="array" ref="B58">_xlfn.XLOOKUP(TEXT('Safety stock'!$A58,"0"),TEXT($L$1:$L$1000,"0"),$M$1:$M$1000,"",0)</f>
        <v>126.73519475713435</v>
      </c>
      <c r="C58" s="151" t="str">
        <f>_xlfn.XLOOKUP(TEXT(A58,"0"),'Purchase sheet'!A:A,'Purchase sheet'!H:H,"No lot size",0)</f>
        <v>No lot size</v>
      </c>
      <c r="D58" s="208" cm="1">
        <f t="array" ref="D58">_xlfn.XLOOKUP(TEXT('Safety stock'!$A58,"0"),TEXT($L$1:$L$1000,"0"),$O$1:$O$1000,"",0)</f>
        <v>56.916666666666664</v>
      </c>
      <c r="E58" s="209">
        <f t="shared" si="0"/>
        <v>56.916666666666664</v>
      </c>
      <c r="F58" s="209" cm="1">
        <f t="array" ref="F58">_xlfn.XLOOKUP(TEXT('Safety stock'!$A58,"0"),TEXT($L$1:$L$1000,"0"),$N$1:$N$1000,"",0)</f>
        <v>0</v>
      </c>
      <c r="G58" s="210">
        <f t="shared" si="1"/>
        <v>155.19352809046768</v>
      </c>
      <c r="H58" s="93" cm="1">
        <f t="array" ref="H58">_xlfn.XLOOKUP(TEXT('Safety stock'!$A58,"0"),TEXT($L$1:$L$1000,"0"),$P$1:$P$1000,"",0)</f>
        <v>0</v>
      </c>
      <c r="L58" s="227" t="s">
        <v>159</v>
      </c>
      <c r="M58" s="215">
        <v>126.73519475713435</v>
      </c>
      <c r="N58" s="216">
        <v>0</v>
      </c>
      <c r="O58" s="217">
        <v>56.916666666666664</v>
      </c>
    </row>
    <row r="59" spans="1:15" x14ac:dyDescent="0.25">
      <c r="A59" s="206" t="s">
        <v>161</v>
      </c>
      <c r="B59" s="207" cm="1">
        <f t="array" ref="B59">_xlfn.XLOOKUP(TEXT('Safety stock'!$A59,"0"),TEXT($L$1:$L$1000,"0"),$M$1:$M$1000,"",0)</f>
        <v>0</v>
      </c>
      <c r="C59" s="151" t="str">
        <f>_xlfn.XLOOKUP(TEXT(A59,"0"),'Purchase sheet'!A:A,'Purchase sheet'!H:H,"No lot size",0)</f>
        <v>No lot size</v>
      </c>
      <c r="D59" s="208" cm="1">
        <f t="array" ref="D59">_xlfn.XLOOKUP(TEXT('Safety stock'!$A59,"0"),TEXT($L$1:$L$1000,"0"),$O$1:$O$1000,"",0)</f>
        <v>0</v>
      </c>
      <c r="E59" s="209">
        <f t="shared" si="0"/>
        <v>0</v>
      </c>
      <c r="F59" s="209" cm="1">
        <f t="array" ref="F59">_xlfn.XLOOKUP(TEXT('Safety stock'!$A59,"0"),TEXT($L$1:$L$1000,"0"),$N$1:$N$1000,"",0)</f>
        <v>0</v>
      </c>
      <c r="G59" s="210">
        <f t="shared" si="1"/>
        <v>0</v>
      </c>
      <c r="H59" s="93" cm="1">
        <f t="array" ref="H59">_xlfn.XLOOKUP(TEXT('Safety stock'!$A59,"0"),TEXT($L$1:$L$1000,"0"),$P$1:$P$1000,"",0)</f>
        <v>0</v>
      </c>
      <c r="L59" s="227" t="s">
        <v>161</v>
      </c>
      <c r="M59" s="215">
        <v>0</v>
      </c>
      <c r="N59" s="216">
        <v>0</v>
      </c>
      <c r="O59" s="217">
        <v>0</v>
      </c>
    </row>
    <row r="60" spans="1:15" x14ac:dyDescent="0.25">
      <c r="A60" s="206" t="s">
        <v>163</v>
      </c>
      <c r="B60" s="207" cm="1">
        <f t="array" ref="B60">_xlfn.XLOOKUP(TEXT('Safety stock'!$A60,"0"),TEXT($L$1:$L$1000,"0"),$M$1:$M$1000,"",0)</f>
        <v>327.39638489488249</v>
      </c>
      <c r="C60" s="151" t="str">
        <f>_xlfn.XLOOKUP(TEXT(A60,"0"),'Purchase sheet'!A:A,'Purchase sheet'!H:H,"No lot size",0)</f>
        <v>No lot size</v>
      </c>
      <c r="D60" s="208" cm="1">
        <f t="array" ref="D60">_xlfn.XLOOKUP(TEXT('Safety stock'!$A60,"0"),TEXT($L$1:$L$1000,"0"),$O$1:$O$1000,"",0)</f>
        <v>1142.8375000000001</v>
      </c>
      <c r="E60" s="209">
        <f t="shared" si="0"/>
        <v>1142.8375000000001</v>
      </c>
      <c r="F60" s="209" cm="1">
        <f t="array" ref="F60">_xlfn.XLOOKUP(TEXT('Safety stock'!$A60,"0"),TEXT($L$1:$L$1000,"0"),$N$1:$N$1000,"",0)</f>
        <v>0</v>
      </c>
      <c r="G60" s="210">
        <f t="shared" si="1"/>
        <v>898.81513489488248</v>
      </c>
      <c r="H60" s="93" cm="1">
        <f t="array" ref="H60">_xlfn.XLOOKUP(TEXT('Safety stock'!$A60,"0"),TEXT($L$1:$L$1000,"0"),$P$1:$P$1000,"",0)</f>
        <v>0</v>
      </c>
      <c r="L60" s="227" t="s">
        <v>163</v>
      </c>
      <c r="M60" s="215">
        <v>327.39638489488249</v>
      </c>
      <c r="N60" s="216">
        <v>0</v>
      </c>
      <c r="O60" s="217">
        <v>1142.8375000000001</v>
      </c>
    </row>
    <row r="61" spans="1:15" x14ac:dyDescent="0.25">
      <c r="A61" s="206" t="s">
        <v>166</v>
      </c>
      <c r="B61" s="207" cm="1">
        <f t="array" ref="B61">_xlfn.XLOOKUP(TEXT('Safety stock'!$A61,"0"),TEXT($L$1:$L$1000,"0"),$M$1:$M$1000,"",0)</f>
        <v>125.18670101960431</v>
      </c>
      <c r="C61" s="151" t="str">
        <f>_xlfn.XLOOKUP(TEXT(A61,"0"),'Purchase sheet'!A:A,'Purchase sheet'!H:H,"No lot size",0)</f>
        <v>No lot size</v>
      </c>
      <c r="D61" s="208" cm="1">
        <f t="array" ref="D61">_xlfn.XLOOKUP(TEXT('Safety stock'!$A61,"0"),TEXT($L$1:$L$1000,"0"),$O$1:$O$1000,"",0)</f>
        <v>38.110000000000007</v>
      </c>
      <c r="E61" s="209">
        <f t="shared" si="0"/>
        <v>38.110000000000007</v>
      </c>
      <c r="F61" s="209" cm="1">
        <f t="array" ref="F61">_xlfn.XLOOKUP(TEXT('Safety stock'!$A61,"0"),TEXT($L$1:$L$1000,"0"),$N$1:$N$1000,"",0)</f>
        <v>0</v>
      </c>
      <c r="G61" s="210">
        <f t="shared" si="1"/>
        <v>144.24170101960431</v>
      </c>
      <c r="H61" s="93" cm="1">
        <f t="array" ref="H61">_xlfn.XLOOKUP(TEXT('Safety stock'!$A61,"0"),TEXT($L$1:$L$1000,"0"),$P$1:$P$1000,"",0)</f>
        <v>0</v>
      </c>
      <c r="L61" s="227" t="s">
        <v>166</v>
      </c>
      <c r="M61" s="215">
        <v>125.18670101960431</v>
      </c>
      <c r="N61" s="216">
        <v>0</v>
      </c>
      <c r="O61" s="217">
        <v>38.110000000000007</v>
      </c>
    </row>
    <row r="62" spans="1:15" x14ac:dyDescent="0.25">
      <c r="A62" s="206" t="s">
        <v>168</v>
      </c>
      <c r="B62" s="207" cm="1">
        <f t="array" ref="B62">_xlfn.XLOOKUP(TEXT('Safety stock'!$A62,"0"),TEXT($L$1:$L$1000,"0"),$M$1:$M$1000,"",0)</f>
        <v>3978.9136577228751</v>
      </c>
      <c r="C62" s="151" t="str">
        <f>_xlfn.XLOOKUP(TEXT(A62,"0"),'Purchase sheet'!A:A,'Purchase sheet'!H:H,"No lot size",0)</f>
        <v>No lot size</v>
      </c>
      <c r="D62" s="208" cm="1">
        <f t="array" ref="D62">_xlfn.XLOOKUP(TEXT('Safety stock'!$A62,"0"),TEXT($L$1:$L$1000,"0"),$O$1:$O$1000,"",0)</f>
        <v>2201.5212635416665</v>
      </c>
      <c r="E62" s="209">
        <f t="shared" si="0"/>
        <v>2201.5212635416665</v>
      </c>
      <c r="F62" s="209" cm="1">
        <f t="array" ref="F62">_xlfn.XLOOKUP(TEXT('Safety stock'!$A62,"0"),TEXT($L$1:$L$1000,"0"),$N$1:$N$1000,"",0)</f>
        <v>0</v>
      </c>
      <c r="G62" s="210">
        <f t="shared" si="1"/>
        <v>5079.6742894937088</v>
      </c>
      <c r="H62" s="93" cm="1">
        <f t="array" ref="H62">_xlfn.XLOOKUP(TEXT('Safety stock'!$A62,"0"),TEXT($L$1:$L$1000,"0"),$P$1:$P$1000,"",0)</f>
        <v>0</v>
      </c>
      <c r="L62" s="227" t="s">
        <v>168</v>
      </c>
      <c r="M62" s="215">
        <v>3978.9136577228751</v>
      </c>
      <c r="N62" s="216">
        <v>0</v>
      </c>
      <c r="O62" s="217">
        <v>2201.5212635416665</v>
      </c>
    </row>
    <row r="63" spans="1:15" x14ac:dyDescent="0.25">
      <c r="A63" s="206" t="s">
        <v>171</v>
      </c>
      <c r="B63" s="207" cm="1">
        <f t="array" ref="B63">_xlfn.XLOOKUP(TEXT('Safety stock'!$A63,"0"),TEXT($L$1:$L$1000,"0"),$M$1:$M$1000,"",0)</f>
        <v>50.515499894736386</v>
      </c>
      <c r="C63" s="151" t="str">
        <f>_xlfn.XLOOKUP(TEXT(A63,"0"),'Purchase sheet'!A:A,'Purchase sheet'!H:H,"No lot size",0)</f>
        <v>No lot size</v>
      </c>
      <c r="D63" s="208" cm="1">
        <f t="array" ref="D63">_xlfn.XLOOKUP(TEXT('Safety stock'!$A63,"0"),TEXT($L$1:$L$1000,"0"),$O$1:$O$1000,"",0)</f>
        <v>23.994469026548671</v>
      </c>
      <c r="E63" s="209">
        <f t="shared" si="0"/>
        <v>23.994469026548671</v>
      </c>
      <c r="F63" s="209" cm="1">
        <f t="array" ref="F63">_xlfn.XLOOKUP(TEXT('Safety stock'!$A63,"0"),TEXT($L$1:$L$1000,"0"),$N$1:$N$1000,"",0)</f>
        <v>0</v>
      </c>
      <c r="G63" s="210">
        <f t="shared" si="1"/>
        <v>62.512734408010722</v>
      </c>
      <c r="H63" s="93" cm="1">
        <f t="array" ref="H63">_xlfn.XLOOKUP(TEXT('Safety stock'!$A63,"0"),TEXT($L$1:$L$1000,"0"),$P$1:$P$1000,"",0)</f>
        <v>0</v>
      </c>
      <c r="L63" s="227" t="s">
        <v>171</v>
      </c>
      <c r="M63" s="215">
        <v>50.515499894736386</v>
      </c>
      <c r="N63" s="216">
        <v>0</v>
      </c>
      <c r="O63" s="217">
        <v>23.994469026548671</v>
      </c>
    </row>
    <row r="64" spans="1:15" x14ac:dyDescent="0.25">
      <c r="A64" s="206" t="s">
        <v>173</v>
      </c>
      <c r="B64" s="207" cm="1">
        <f t="array" ref="B64">_xlfn.XLOOKUP(TEXT('Safety stock'!$A64,"0"),TEXT($L$1:$L$1000,"0"),$M$1:$M$1000,"",0)</f>
        <v>24.854823050245944</v>
      </c>
      <c r="C64" s="151" t="str">
        <f>_xlfn.XLOOKUP(TEXT(A64,"0"),'Purchase sheet'!A:A,'Purchase sheet'!H:H,"No lot size",0)</f>
        <v>No lot size</v>
      </c>
      <c r="D64" s="208" cm="1">
        <f t="array" ref="D64">_xlfn.XLOOKUP(TEXT('Safety stock'!$A64,"0"),TEXT($L$1:$L$1000,"0"),$O$1:$O$1000,"",0)</f>
        <v>15.241666666666669</v>
      </c>
      <c r="E64" s="209">
        <f t="shared" si="0"/>
        <v>15.241666666666669</v>
      </c>
      <c r="F64" s="209" cm="1">
        <f t="array" ref="F64">_xlfn.XLOOKUP(TEXT('Safety stock'!$A64,"0"),TEXT($L$1:$L$1000,"0"),$N$1:$N$1000,"",0)</f>
        <v>0</v>
      </c>
      <c r="G64" s="210">
        <f t="shared" si="1"/>
        <v>32.475656383579278</v>
      </c>
      <c r="H64" s="93" cm="1">
        <f t="array" ref="H64">_xlfn.XLOOKUP(TEXT('Safety stock'!$A64,"0"),TEXT($L$1:$L$1000,"0"),$P$1:$P$1000,"",0)</f>
        <v>0</v>
      </c>
      <c r="L64" s="227" t="s">
        <v>173</v>
      </c>
      <c r="M64" s="215">
        <v>24.854823050245944</v>
      </c>
      <c r="N64" s="216">
        <v>0</v>
      </c>
      <c r="O64" s="217">
        <v>15.241666666666669</v>
      </c>
    </row>
    <row r="65" spans="1:15" x14ac:dyDescent="0.25">
      <c r="A65" s="206" t="s">
        <v>175</v>
      </c>
      <c r="B65" s="207" cm="1">
        <f t="array" ref="B65">_xlfn.XLOOKUP(TEXT('Safety stock'!$A65,"0"),TEXT($L$1:$L$1000,"0"),$M$1:$M$1000,"",0)</f>
        <v>210.41624218693545</v>
      </c>
      <c r="C65" s="151" t="str">
        <f>_xlfn.XLOOKUP(TEXT(A65,"0"),'Purchase sheet'!A:A,'Purchase sheet'!H:H,"No lot size",0)</f>
        <v>No lot size</v>
      </c>
      <c r="D65" s="208" cm="1">
        <f t="array" ref="D65">_xlfn.XLOOKUP(TEXT('Safety stock'!$A65,"0"),TEXT($L$1:$L$1000,"0"),$O$1:$O$1000,"",0)</f>
        <v>131.95416666666665</v>
      </c>
      <c r="E65" s="209">
        <f t="shared" si="0"/>
        <v>131.95416666666665</v>
      </c>
      <c r="F65" s="209" cm="1">
        <f t="array" ref="F65">_xlfn.XLOOKUP(TEXT('Safety stock'!$A65,"0"),TEXT($L$1:$L$1000,"0"),$N$1:$N$1000,"",0)</f>
        <v>0</v>
      </c>
      <c r="G65" s="210">
        <f t="shared" si="1"/>
        <v>276.39332552026877</v>
      </c>
      <c r="H65" s="93" cm="1">
        <f t="array" ref="H65">_xlfn.XLOOKUP(TEXT('Safety stock'!$A65,"0"),TEXT($L$1:$L$1000,"0"),$P$1:$P$1000,"",0)</f>
        <v>0</v>
      </c>
      <c r="L65" s="227" t="s">
        <v>175</v>
      </c>
      <c r="M65" s="215">
        <v>210.41624218693545</v>
      </c>
      <c r="N65" s="216">
        <v>0</v>
      </c>
      <c r="O65" s="217">
        <v>131.95416666666665</v>
      </c>
    </row>
    <row r="66" spans="1:15" x14ac:dyDescent="0.25">
      <c r="A66" s="206" t="s">
        <v>177</v>
      </c>
      <c r="B66" s="207" cm="1">
        <f t="array" ref="B66">_xlfn.XLOOKUP(TEXT('Safety stock'!$A66,"0"),TEXT($L$1:$L$1000,"0"),$M$1:$M$1000,"",0)</f>
        <v>2094.1650830120388</v>
      </c>
      <c r="C66" s="151" t="str">
        <f>_xlfn.XLOOKUP(TEXT(A66,"0"),'Purchase sheet'!A:A,'Purchase sheet'!H:H,"No lot size",0)</f>
        <v>No lot size</v>
      </c>
      <c r="D66" s="208" cm="1">
        <f t="array" ref="D66">_xlfn.XLOOKUP(TEXT('Safety stock'!$A66,"0"),TEXT($L$1:$L$1000,"0"),$O$1:$O$1000,"",0)</f>
        <v>300</v>
      </c>
      <c r="E66" s="209">
        <f t="shared" si="0"/>
        <v>300</v>
      </c>
      <c r="F66" s="209" cm="1">
        <f t="array" ref="F66">_xlfn.XLOOKUP(TEXT('Safety stock'!$A66,"0"),TEXT($L$1:$L$1000,"0"),$N$1:$N$1000,"",0)</f>
        <v>33000</v>
      </c>
      <c r="G66" s="210">
        <f t="shared" si="1"/>
        <v>35244.165083012042</v>
      </c>
      <c r="H66" s="93" cm="1">
        <f t="array" ref="H66">_xlfn.XLOOKUP(TEXT('Safety stock'!$A66,"0"),TEXT($L$1:$L$1000,"0"),$P$1:$P$1000,"",0)</f>
        <v>0</v>
      </c>
      <c r="L66" s="227" t="s">
        <v>177</v>
      </c>
      <c r="M66" s="215">
        <v>2094.1650830120388</v>
      </c>
      <c r="N66" s="249">
        <v>33000</v>
      </c>
      <c r="O66" s="249">
        <v>300</v>
      </c>
    </row>
    <row r="67" spans="1:15" x14ac:dyDescent="0.25">
      <c r="A67" s="206" t="s">
        <v>179</v>
      </c>
      <c r="B67" s="207" cm="1">
        <f t="array" ref="B67">_xlfn.XLOOKUP(TEXT('Safety stock'!$A67,"0"),TEXT($L$1:$L$1000,"0"),$M$1:$M$1000,"",0)</f>
        <v>30.023828669394703</v>
      </c>
      <c r="C67" s="151" t="str">
        <f>_xlfn.XLOOKUP(TEXT(A67,"0"),'Purchase sheet'!A:A,'Purchase sheet'!H:H,"No lot size",0)</f>
        <v>No lot size</v>
      </c>
      <c r="D67" s="208" cm="1">
        <f t="array" ref="D67">_xlfn.XLOOKUP(TEXT('Safety stock'!$A67,"0"),TEXT($L$1:$L$1000,"0"),$O$1:$O$1000,"",0)</f>
        <v>22.270833333333332</v>
      </c>
      <c r="E67" s="209">
        <f t="shared" ref="E67:E130" si="2">IF(C67 &lt;&gt; "No lot size",C67,D67)</f>
        <v>22.270833333333332</v>
      </c>
      <c r="F67" s="209" cm="1">
        <f t="array" ref="F67">_xlfn.XLOOKUP(TEXT('Safety stock'!$A67,"0"),TEXT($L$1:$L$1000,"0"),$N$1:$N$1000,"",0)</f>
        <v>0</v>
      </c>
      <c r="G67" s="210">
        <f t="shared" ref="G67:G130" si="3">IFERROR(B67+F67+E67/2,0)</f>
        <v>41.159245336061367</v>
      </c>
      <c r="H67" s="93" cm="1">
        <f t="array" ref="H67">_xlfn.XLOOKUP(TEXT('Safety stock'!$A67,"0"),TEXT($L$1:$L$1000,"0"),$P$1:$P$1000,"",0)</f>
        <v>0</v>
      </c>
      <c r="L67" s="227" t="s">
        <v>179</v>
      </c>
      <c r="M67" s="215">
        <v>30.023828669394703</v>
      </c>
      <c r="N67" s="216">
        <v>0</v>
      </c>
      <c r="O67" s="217">
        <v>22.270833333333332</v>
      </c>
    </row>
    <row r="68" spans="1:15" x14ac:dyDescent="0.25">
      <c r="A68" s="206" t="s">
        <v>181</v>
      </c>
      <c r="B68" s="207" cm="1">
        <f t="array" ref="B68">_xlfn.XLOOKUP(TEXT('Safety stock'!$A68,"0"),TEXT($L$1:$L$1000,"0"),$M$1:$M$1000,"",0)</f>
        <v>115.74521941859426</v>
      </c>
      <c r="C68" s="151" t="str">
        <f>_xlfn.XLOOKUP(TEXT(A68,"0"),'Purchase sheet'!A:A,'Purchase sheet'!H:H,"No lot size",0)</f>
        <v>No lot size</v>
      </c>
      <c r="D68" s="208" cm="1">
        <f t="array" ref="D68">_xlfn.XLOOKUP(TEXT('Safety stock'!$A68,"0"),TEXT($L$1:$L$1000,"0"),$O$1:$O$1000,"",0)</f>
        <v>27.0625</v>
      </c>
      <c r="E68" s="209">
        <f t="shared" si="2"/>
        <v>27.0625</v>
      </c>
      <c r="F68" s="209" cm="1">
        <f t="array" ref="F68">_xlfn.XLOOKUP(TEXT('Safety stock'!$A68,"0"),TEXT($L$1:$L$1000,"0"),$N$1:$N$1000,"",0)</f>
        <v>0</v>
      </c>
      <c r="G68" s="210">
        <f t="shared" si="3"/>
        <v>129.27646941859427</v>
      </c>
      <c r="H68" s="93" cm="1">
        <f t="array" ref="H68">_xlfn.XLOOKUP(TEXT('Safety stock'!$A68,"0"),TEXT($L$1:$L$1000,"0"),$P$1:$P$1000,"",0)</f>
        <v>0</v>
      </c>
      <c r="L68" s="227" t="s">
        <v>181</v>
      </c>
      <c r="M68" s="215">
        <v>115.74521941859426</v>
      </c>
      <c r="N68" s="216">
        <v>0</v>
      </c>
      <c r="O68" s="217">
        <v>27.0625</v>
      </c>
    </row>
    <row r="69" spans="1:15" x14ac:dyDescent="0.25">
      <c r="A69" s="206" t="s">
        <v>185</v>
      </c>
      <c r="B69" s="207" cm="1">
        <f t="array" ref="B69">_xlfn.XLOOKUP(TEXT('Safety stock'!$A69,"0"),TEXT($L$1:$L$1000,"0"),$M$1:$M$1000,"",0)</f>
        <v>0</v>
      </c>
      <c r="C69" s="151" t="str">
        <f>_xlfn.XLOOKUP(TEXT(A69,"0"),'Purchase sheet'!A:A,'Purchase sheet'!H:H,"No lot size",0)</f>
        <v>No lot size</v>
      </c>
      <c r="D69" s="208" cm="1">
        <f t="array" ref="D69">_xlfn.XLOOKUP(TEXT('Safety stock'!$A69,"0"),TEXT($L$1:$L$1000,"0"),$O$1:$O$1000,"",0)</f>
        <v>0</v>
      </c>
      <c r="E69" s="209">
        <f t="shared" si="2"/>
        <v>0</v>
      </c>
      <c r="F69" s="209" cm="1">
        <f t="array" ref="F69">_xlfn.XLOOKUP(TEXT('Safety stock'!$A69,"0"),TEXT($L$1:$L$1000,"0"),$N$1:$N$1000,"",0)</f>
        <v>0</v>
      </c>
      <c r="G69" s="210">
        <f t="shared" si="3"/>
        <v>0</v>
      </c>
      <c r="H69" s="93" cm="1">
        <f t="array" ref="H69">_xlfn.XLOOKUP(TEXT('Safety stock'!$A69,"0"),TEXT($L$1:$L$1000,"0"),$P$1:$P$1000,"",0)</f>
        <v>0</v>
      </c>
      <c r="L69" s="227" t="s">
        <v>185</v>
      </c>
      <c r="M69" s="215">
        <v>0</v>
      </c>
      <c r="N69" s="216">
        <v>0</v>
      </c>
      <c r="O69" s="217">
        <v>0</v>
      </c>
    </row>
    <row r="70" spans="1:15" x14ac:dyDescent="0.25">
      <c r="A70" s="206" t="s">
        <v>188</v>
      </c>
      <c r="B70" s="207" cm="1">
        <f t="array" ref="B70">_xlfn.XLOOKUP(TEXT('Safety stock'!$A70,"0"),TEXT($L$1:$L$1000,"0"),$M$1:$M$1000,"",0)</f>
        <v>9.3592069099941533</v>
      </c>
      <c r="C70" s="151" t="str">
        <f>_xlfn.XLOOKUP(TEXT(A70,"0"),'Purchase sheet'!A:A,'Purchase sheet'!H:H,"No lot size",0)</f>
        <v>No lot size</v>
      </c>
      <c r="D70" s="208" cm="1">
        <f t="array" ref="D70">_xlfn.XLOOKUP(TEXT('Safety stock'!$A70,"0"),TEXT($L$1:$L$1000,"0"),$O$1:$O$1000,"",0)</f>
        <v>0.97916666666666663</v>
      </c>
      <c r="E70" s="209">
        <f t="shared" si="2"/>
        <v>0.97916666666666663</v>
      </c>
      <c r="F70" s="209" cm="1">
        <f t="array" ref="F70">_xlfn.XLOOKUP(TEXT('Safety stock'!$A70,"0"),TEXT($L$1:$L$1000,"0"),$N$1:$N$1000,"",0)</f>
        <v>0</v>
      </c>
      <c r="G70" s="210">
        <f t="shared" si="3"/>
        <v>9.8487902433274872</v>
      </c>
      <c r="H70" s="93" cm="1">
        <f t="array" ref="H70">_xlfn.XLOOKUP(TEXT('Safety stock'!$A70,"0"),TEXT($L$1:$L$1000,"0"),$P$1:$P$1000,"",0)</f>
        <v>0</v>
      </c>
      <c r="L70" s="227" t="s">
        <v>188</v>
      </c>
      <c r="M70" s="215">
        <v>9.3592069099941533</v>
      </c>
      <c r="N70" s="216">
        <v>0</v>
      </c>
      <c r="O70" s="217">
        <v>0.97916666666666663</v>
      </c>
    </row>
    <row r="71" spans="1:15" x14ac:dyDescent="0.25">
      <c r="A71" s="206" t="s">
        <v>190</v>
      </c>
      <c r="B71" s="207" cm="1">
        <f t="array" ref="B71">_xlfn.XLOOKUP(TEXT('Safety stock'!$A71,"0"),TEXT($L$1:$L$1000,"0"),$M$1:$M$1000,"",0)</f>
        <v>0</v>
      </c>
      <c r="C71" s="151" t="str">
        <f>_xlfn.XLOOKUP(TEXT(A71,"0"),'Purchase sheet'!A:A,'Purchase sheet'!H:H,"No lot size",0)</f>
        <v>No lot size</v>
      </c>
      <c r="D71" s="208" cm="1">
        <f t="array" ref="D71">_xlfn.XLOOKUP(TEXT('Safety stock'!$A71,"0"),TEXT($L$1:$L$1000,"0"),$O$1:$O$1000,"",0)</f>
        <v>0</v>
      </c>
      <c r="E71" s="209">
        <f t="shared" si="2"/>
        <v>0</v>
      </c>
      <c r="F71" s="209" cm="1">
        <f t="array" ref="F71">_xlfn.XLOOKUP(TEXT('Safety stock'!$A71,"0"),TEXT($L$1:$L$1000,"0"),$N$1:$N$1000,"",0)</f>
        <v>0</v>
      </c>
      <c r="G71" s="210">
        <f t="shared" si="3"/>
        <v>0</v>
      </c>
      <c r="H71" s="93" cm="1">
        <f t="array" ref="H71">_xlfn.XLOOKUP(TEXT('Safety stock'!$A71,"0"),TEXT($L$1:$L$1000,"0"),$P$1:$P$1000,"",0)</f>
        <v>0</v>
      </c>
      <c r="L71" s="227" t="s">
        <v>190</v>
      </c>
      <c r="M71" s="215">
        <v>0</v>
      </c>
      <c r="N71" s="216">
        <v>0</v>
      </c>
      <c r="O71" s="217">
        <v>0</v>
      </c>
    </row>
    <row r="72" spans="1:15" x14ac:dyDescent="0.25">
      <c r="A72" s="206" t="s">
        <v>193</v>
      </c>
      <c r="B72" s="207" cm="1">
        <f t="array" ref="B72">_xlfn.XLOOKUP(TEXT('Safety stock'!$A72,"0"),TEXT($L$1:$L$1000,"0"),$M$1:$M$1000,"",0)</f>
        <v>0</v>
      </c>
      <c r="C72" s="151" t="str">
        <f>_xlfn.XLOOKUP(TEXT(A72,"0"),'Purchase sheet'!A:A,'Purchase sheet'!H:H,"No lot size",0)</f>
        <v>No lot size</v>
      </c>
      <c r="D72" s="208" cm="1">
        <f t="array" ref="D72">_xlfn.XLOOKUP(TEXT('Safety stock'!$A72,"0"),TEXT($L$1:$L$1000,"0"),$O$1:$O$1000,"",0)</f>
        <v>0</v>
      </c>
      <c r="E72" s="209">
        <f t="shared" si="2"/>
        <v>0</v>
      </c>
      <c r="F72" s="209" cm="1">
        <f t="array" ref="F72">_xlfn.XLOOKUP(TEXT('Safety stock'!$A72,"0"),TEXT($L$1:$L$1000,"0"),$N$1:$N$1000,"",0)</f>
        <v>0</v>
      </c>
      <c r="G72" s="210">
        <f t="shared" si="3"/>
        <v>0</v>
      </c>
      <c r="H72" s="93" cm="1">
        <f t="array" ref="H72">_xlfn.XLOOKUP(TEXT('Safety stock'!$A72,"0"),TEXT($L$1:$L$1000,"0"),$P$1:$P$1000,"",0)</f>
        <v>0</v>
      </c>
      <c r="L72" s="227" t="s">
        <v>193</v>
      </c>
      <c r="M72" s="215">
        <v>0</v>
      </c>
      <c r="N72" s="216">
        <v>0</v>
      </c>
      <c r="O72" s="217">
        <v>0</v>
      </c>
    </row>
    <row r="73" spans="1:15" x14ac:dyDescent="0.25">
      <c r="A73" s="206" t="s">
        <v>195</v>
      </c>
      <c r="B73" s="207" cm="1">
        <f t="array" ref="B73">_xlfn.XLOOKUP(TEXT('Safety stock'!$A73,"0"),TEXT($L$1:$L$1000,"0"),$M$1:$M$1000,"",0)</f>
        <v>0</v>
      </c>
      <c r="C73" s="151" t="str">
        <f>_xlfn.XLOOKUP(TEXT(A73,"0"),'Purchase sheet'!A:A,'Purchase sheet'!H:H,"No lot size",0)</f>
        <v>No lot size</v>
      </c>
      <c r="D73" s="208" cm="1">
        <f t="array" ref="D73">_xlfn.XLOOKUP(TEXT('Safety stock'!$A73,"0"),TEXT($L$1:$L$1000,"0"),$O$1:$O$1000,"",0)</f>
        <v>0</v>
      </c>
      <c r="E73" s="209">
        <f t="shared" si="2"/>
        <v>0</v>
      </c>
      <c r="F73" s="209" cm="1">
        <f t="array" ref="F73">_xlfn.XLOOKUP(TEXT('Safety stock'!$A73,"0"),TEXT($L$1:$L$1000,"0"),$N$1:$N$1000,"",0)</f>
        <v>0</v>
      </c>
      <c r="G73" s="210">
        <f t="shared" si="3"/>
        <v>0</v>
      </c>
      <c r="H73" s="93" cm="1">
        <f t="array" ref="H73">_xlfn.XLOOKUP(TEXT('Safety stock'!$A73,"0"),TEXT($L$1:$L$1000,"0"),$P$1:$P$1000,"",0)</f>
        <v>0</v>
      </c>
      <c r="L73" s="227" t="s">
        <v>195</v>
      </c>
      <c r="M73" s="215">
        <v>0</v>
      </c>
      <c r="N73" s="216">
        <v>0</v>
      </c>
      <c r="O73" s="217">
        <v>0</v>
      </c>
    </row>
    <row r="74" spans="1:15" x14ac:dyDescent="0.25">
      <c r="A74" s="206" t="s">
        <v>197</v>
      </c>
      <c r="B74" s="207" cm="1">
        <f t="array" ref="B74">_xlfn.XLOOKUP(TEXT('Safety stock'!$A74,"0"),TEXT($L$1:$L$1000,"0"),$M$1:$M$1000,"",0)</f>
        <v>0</v>
      </c>
      <c r="C74" s="151" t="str">
        <f>_xlfn.XLOOKUP(TEXT(A74,"0"),'Purchase sheet'!A:A,'Purchase sheet'!H:H,"No lot size",0)</f>
        <v>No lot size</v>
      </c>
      <c r="D74" s="208" cm="1">
        <f t="array" ref="D74">_xlfn.XLOOKUP(TEXT('Safety stock'!$A74,"0"),TEXT($L$1:$L$1000,"0"),$O$1:$O$1000,"",0)</f>
        <v>0</v>
      </c>
      <c r="E74" s="209">
        <f t="shared" si="2"/>
        <v>0</v>
      </c>
      <c r="F74" s="209" cm="1">
        <f t="array" ref="F74">_xlfn.XLOOKUP(TEXT('Safety stock'!$A74,"0"),TEXT($L$1:$L$1000,"0"),$N$1:$N$1000,"",0)</f>
        <v>0</v>
      </c>
      <c r="G74" s="210">
        <f t="shared" si="3"/>
        <v>0</v>
      </c>
      <c r="H74" s="93" cm="1">
        <f t="array" ref="H74">_xlfn.XLOOKUP(TEXT('Safety stock'!$A74,"0"),TEXT($L$1:$L$1000,"0"),$P$1:$P$1000,"",0)</f>
        <v>0</v>
      </c>
      <c r="L74" s="227" t="s">
        <v>197</v>
      </c>
      <c r="M74" s="215">
        <v>0</v>
      </c>
      <c r="N74" s="216">
        <v>0</v>
      </c>
      <c r="O74" s="217">
        <v>0</v>
      </c>
    </row>
    <row r="75" spans="1:15" x14ac:dyDescent="0.25">
      <c r="A75" s="206" t="s">
        <v>199</v>
      </c>
      <c r="B75" s="207" cm="1">
        <f t="array" ref="B75">_xlfn.XLOOKUP(TEXT('Safety stock'!$A75,"0"),TEXT($L$1:$L$1000,"0"),$M$1:$M$1000,"",0)</f>
        <v>11.460669879890437</v>
      </c>
      <c r="C75" s="151" t="str">
        <f>_xlfn.XLOOKUP(TEXT(A75,"0"),'Purchase sheet'!A:A,'Purchase sheet'!H:H,"No lot size",0)</f>
        <v>No lot size</v>
      </c>
      <c r="D75" s="208" cm="1">
        <f t="array" ref="D75">_xlfn.XLOOKUP(TEXT('Safety stock'!$A75,"0"),TEXT($L$1:$L$1000,"0"),$O$1:$O$1000,"",0)</f>
        <v>1.9624007936507935</v>
      </c>
      <c r="E75" s="209">
        <f t="shared" si="2"/>
        <v>1.9624007936507935</v>
      </c>
      <c r="F75" s="209" cm="1">
        <f t="array" ref="F75">_xlfn.XLOOKUP(TEXT('Safety stock'!$A75,"0"),TEXT($L$1:$L$1000,"0"),$N$1:$N$1000,"",0)</f>
        <v>0</v>
      </c>
      <c r="G75" s="210">
        <f t="shared" si="3"/>
        <v>12.441870276715834</v>
      </c>
      <c r="H75" s="93" cm="1">
        <f t="array" ref="H75">_xlfn.XLOOKUP(TEXT('Safety stock'!$A75,"0"),TEXT($L$1:$L$1000,"0"),$P$1:$P$1000,"",0)</f>
        <v>0</v>
      </c>
      <c r="L75" s="227" t="s">
        <v>199</v>
      </c>
      <c r="M75" s="215">
        <v>11.460669879890437</v>
      </c>
      <c r="N75" s="216">
        <v>0</v>
      </c>
      <c r="O75" s="217">
        <v>1.9624007936507935</v>
      </c>
    </row>
    <row r="76" spans="1:15" x14ac:dyDescent="0.25">
      <c r="A76" s="206" t="s">
        <v>201</v>
      </c>
      <c r="B76" s="207" cm="1">
        <f t="array" ref="B76">_xlfn.XLOOKUP(TEXT('Safety stock'!$A76,"0"),TEXT($L$1:$L$1000,"0"),$M$1:$M$1000,"",0)</f>
        <v>6.9436889803981243</v>
      </c>
      <c r="C76" s="151" t="str">
        <f>_xlfn.XLOOKUP(TEXT(A76,"0"),'Purchase sheet'!A:A,'Purchase sheet'!H:H,"No lot size",0)</f>
        <v>No lot size</v>
      </c>
      <c r="D76" s="208" cm="1">
        <f t="array" ref="D76">_xlfn.XLOOKUP(TEXT('Safety stock'!$A76,"0"),TEXT($L$1:$L$1000,"0"),$O$1:$O$1000,"",0)</f>
        <v>1.2117063492063493</v>
      </c>
      <c r="E76" s="209">
        <f t="shared" si="2"/>
        <v>1.2117063492063493</v>
      </c>
      <c r="F76" s="209" cm="1">
        <f t="array" ref="F76">_xlfn.XLOOKUP(TEXT('Safety stock'!$A76,"0"),TEXT($L$1:$L$1000,"0"),$N$1:$N$1000,"",0)</f>
        <v>0</v>
      </c>
      <c r="G76" s="210">
        <f t="shared" si="3"/>
        <v>7.5495421550012987</v>
      </c>
      <c r="H76" s="93" cm="1">
        <f t="array" ref="H76">_xlfn.XLOOKUP(TEXT('Safety stock'!$A76,"0"),TEXT($L$1:$L$1000,"0"),$P$1:$P$1000,"",0)</f>
        <v>0</v>
      </c>
      <c r="L76" s="227" t="s">
        <v>201</v>
      </c>
      <c r="M76" s="215">
        <v>6.9436889803981243</v>
      </c>
      <c r="N76" s="216">
        <v>0</v>
      </c>
      <c r="O76" s="217">
        <v>1.2117063492063493</v>
      </c>
    </row>
    <row r="77" spans="1:15" x14ac:dyDescent="0.25">
      <c r="A77" s="206" t="s">
        <v>203</v>
      </c>
      <c r="B77" s="207" cm="1">
        <f t="array" ref="B77">_xlfn.XLOOKUP(TEXT('Safety stock'!$A77,"0"),TEXT($L$1:$L$1000,"0"),$M$1:$M$1000,"",0)</f>
        <v>0</v>
      </c>
      <c r="C77" s="151" t="str">
        <f>_xlfn.XLOOKUP(TEXT(A77,"0"),'Purchase sheet'!A:A,'Purchase sheet'!H:H,"No lot size",0)</f>
        <v>No lot size</v>
      </c>
      <c r="D77" s="208" cm="1">
        <f t="array" ref="D77">_xlfn.XLOOKUP(TEXT('Safety stock'!$A77,"0"),TEXT($L$1:$L$1000,"0"),$O$1:$O$1000,"",0)</f>
        <v>0</v>
      </c>
      <c r="E77" s="209">
        <f t="shared" si="2"/>
        <v>0</v>
      </c>
      <c r="F77" s="209" cm="1">
        <f t="array" ref="F77">_xlfn.XLOOKUP(TEXT('Safety stock'!$A77,"0"),TEXT($L$1:$L$1000,"0"),$N$1:$N$1000,"",0)</f>
        <v>0</v>
      </c>
      <c r="G77" s="210">
        <f t="shared" si="3"/>
        <v>0</v>
      </c>
      <c r="H77" s="93" cm="1">
        <f t="array" ref="H77">_xlfn.XLOOKUP(TEXT('Safety stock'!$A77,"0"),TEXT($L$1:$L$1000,"0"),$P$1:$P$1000,"",0)</f>
        <v>0</v>
      </c>
      <c r="L77" s="227" t="s">
        <v>203</v>
      </c>
      <c r="M77" s="215">
        <v>0</v>
      </c>
      <c r="N77" s="216">
        <v>0</v>
      </c>
      <c r="O77" s="217">
        <v>0</v>
      </c>
    </row>
    <row r="78" spans="1:15" x14ac:dyDescent="0.25">
      <c r="A78" s="206" t="s">
        <v>205</v>
      </c>
      <c r="B78" s="207" cm="1">
        <f t="array" ref="B78">_xlfn.XLOOKUP(TEXT('Safety stock'!$A78,"0"),TEXT($L$1:$L$1000,"0"),$M$1:$M$1000,"",0)</f>
        <v>0</v>
      </c>
      <c r="C78" s="151" t="str">
        <f>_xlfn.XLOOKUP(TEXT(A78,"0"),'Purchase sheet'!A:A,'Purchase sheet'!H:H,"No lot size",0)</f>
        <v>No lot size</v>
      </c>
      <c r="D78" s="208" cm="1">
        <f t="array" ref="D78">_xlfn.XLOOKUP(TEXT('Safety stock'!$A78,"0"),TEXT($L$1:$L$1000,"0"),$O$1:$O$1000,"",0)</f>
        <v>0</v>
      </c>
      <c r="E78" s="209">
        <f t="shared" si="2"/>
        <v>0</v>
      </c>
      <c r="F78" s="209" cm="1">
        <f t="array" ref="F78">_xlfn.XLOOKUP(TEXT('Safety stock'!$A78,"0"),TEXT($L$1:$L$1000,"0"),$N$1:$N$1000,"",0)</f>
        <v>0</v>
      </c>
      <c r="G78" s="210">
        <f t="shared" si="3"/>
        <v>0</v>
      </c>
      <c r="H78" s="93" cm="1">
        <f t="array" ref="H78">_xlfn.XLOOKUP(TEXT('Safety stock'!$A78,"0"),TEXT($L$1:$L$1000,"0"),$P$1:$P$1000,"",0)</f>
        <v>0</v>
      </c>
      <c r="L78" s="227" t="s">
        <v>205</v>
      </c>
      <c r="M78" s="215">
        <v>0</v>
      </c>
      <c r="N78" s="216">
        <v>0</v>
      </c>
      <c r="O78" s="217">
        <v>0</v>
      </c>
    </row>
    <row r="79" spans="1:15" x14ac:dyDescent="0.25">
      <c r="A79" s="206" t="s">
        <v>207</v>
      </c>
      <c r="B79" s="207" cm="1">
        <f t="array" ref="B79">_xlfn.XLOOKUP(TEXT('Safety stock'!$A79,"0"),TEXT($L$1:$L$1000,"0"),$M$1:$M$1000,"",0)</f>
        <v>4.3800952576700727</v>
      </c>
      <c r="C79" s="151" t="str">
        <f>_xlfn.XLOOKUP(TEXT(A79,"0"),'Purchase sheet'!A:A,'Purchase sheet'!H:H,"No lot size",0)</f>
        <v>No lot size</v>
      </c>
      <c r="D79" s="208" cm="1">
        <f t="array" ref="D79">_xlfn.XLOOKUP(TEXT('Safety stock'!$A79,"0"),TEXT($L$1:$L$1000,"0"),$O$1:$O$1000,"",0)</f>
        <v>0.75</v>
      </c>
      <c r="E79" s="209">
        <f t="shared" si="2"/>
        <v>0.75</v>
      </c>
      <c r="F79" s="209" cm="1">
        <f t="array" ref="F79">_xlfn.XLOOKUP(TEXT('Safety stock'!$A79,"0"),TEXT($L$1:$L$1000,"0"),$N$1:$N$1000,"",0)</f>
        <v>0</v>
      </c>
      <c r="G79" s="210">
        <f t="shared" si="3"/>
        <v>4.7550952576700727</v>
      </c>
      <c r="H79" s="93" cm="1">
        <f t="array" ref="H79">_xlfn.XLOOKUP(TEXT('Safety stock'!$A79,"0"),TEXT($L$1:$L$1000,"0"),$P$1:$P$1000,"",0)</f>
        <v>0</v>
      </c>
      <c r="L79" s="227" t="s">
        <v>207</v>
      </c>
      <c r="M79" s="215">
        <v>4.3800952576700727</v>
      </c>
      <c r="N79" s="216">
        <v>0</v>
      </c>
      <c r="O79" s="217">
        <v>0.75</v>
      </c>
    </row>
    <row r="80" spans="1:15" x14ac:dyDescent="0.25">
      <c r="A80" s="206" t="s">
        <v>209</v>
      </c>
      <c r="B80" s="207" cm="1">
        <f t="array" ref="B80">_xlfn.XLOOKUP(TEXT('Safety stock'!$A80,"0"),TEXT($L$1:$L$1000,"0"),$M$1:$M$1000,"",0)</f>
        <v>0</v>
      </c>
      <c r="C80" s="151" t="str">
        <f>_xlfn.XLOOKUP(TEXT(A80,"0"),'Purchase sheet'!A:A,'Purchase sheet'!H:H,"No lot size",0)</f>
        <v>No lot size</v>
      </c>
      <c r="D80" s="208" cm="1">
        <f t="array" ref="D80">_xlfn.XLOOKUP(TEXT('Safety stock'!$A80,"0"),TEXT($L$1:$L$1000,"0"),$O$1:$O$1000,"",0)</f>
        <v>0</v>
      </c>
      <c r="E80" s="209">
        <f t="shared" si="2"/>
        <v>0</v>
      </c>
      <c r="F80" s="209" cm="1">
        <f t="array" ref="F80">_xlfn.XLOOKUP(TEXT('Safety stock'!$A80,"0"),TEXT($L$1:$L$1000,"0"),$N$1:$N$1000,"",0)</f>
        <v>0</v>
      </c>
      <c r="G80" s="210">
        <f t="shared" si="3"/>
        <v>0</v>
      </c>
      <c r="H80" s="93" cm="1">
        <f t="array" ref="H80">_xlfn.XLOOKUP(TEXT('Safety stock'!$A80,"0"),TEXT($L$1:$L$1000,"0"),$P$1:$P$1000,"",0)</f>
        <v>0</v>
      </c>
      <c r="L80" s="227" t="s">
        <v>209</v>
      </c>
      <c r="M80" s="215">
        <v>0</v>
      </c>
      <c r="N80" s="216">
        <v>0</v>
      </c>
      <c r="O80" s="217">
        <v>0</v>
      </c>
    </row>
    <row r="81" spans="1:16" x14ac:dyDescent="0.25">
      <c r="A81" s="206" t="s">
        <v>214</v>
      </c>
      <c r="B81" s="207" cm="1">
        <f t="array" ref="B81">_xlfn.XLOOKUP(TEXT('Safety stock'!$A81,"0"),TEXT($L$1:$L$1000,"0"),$M$1:$M$1000,"",0)</f>
        <v>872.61490024191414</v>
      </c>
      <c r="C81" s="151" t="str">
        <f>_xlfn.XLOOKUP(TEXT(A81,"0"),'Purchase sheet'!A:A,'Purchase sheet'!H:H,"No lot size",0)</f>
        <v>No lot size</v>
      </c>
      <c r="D81" s="208" cm="1">
        <f t="array" ref="D81">_xlfn.XLOOKUP(TEXT('Safety stock'!$A81,"0"),TEXT($L$1:$L$1000,"0"),$O$1:$O$1000,"",0)</f>
        <v>915.48374999999987</v>
      </c>
      <c r="E81" s="209">
        <f t="shared" si="2"/>
        <v>915.48374999999987</v>
      </c>
      <c r="F81" s="209" cm="1">
        <f t="array" ref="F81">_xlfn.XLOOKUP(TEXT('Safety stock'!$A81,"0"),TEXT($L$1:$L$1000,"0"),$N$1:$N$1000,"",0)</f>
        <v>0</v>
      </c>
      <c r="G81" s="210">
        <f t="shared" si="3"/>
        <v>1330.356775241914</v>
      </c>
      <c r="H81" s="93" cm="1">
        <f t="array" ref="H81">_xlfn.XLOOKUP(TEXT('Safety stock'!$A81,"0"),TEXT($L$1:$L$1000,"0"),$P$1:$P$1000,"",0)</f>
        <v>0</v>
      </c>
      <c r="L81" s="227" t="s">
        <v>214</v>
      </c>
      <c r="M81" s="215">
        <v>872.61490024191414</v>
      </c>
      <c r="N81" s="216">
        <v>0</v>
      </c>
      <c r="O81" s="217">
        <v>915.48374999999987</v>
      </c>
    </row>
    <row r="82" spans="1:16" x14ac:dyDescent="0.25">
      <c r="A82" s="206" t="s">
        <v>219</v>
      </c>
      <c r="B82" s="207" cm="1">
        <f t="array" ref="B82">_xlfn.XLOOKUP(TEXT('Safety stock'!$A82,"0"),TEXT($L$1:$L$1000,"0"),$M$1:$M$1000,"",0)</f>
        <v>0</v>
      </c>
      <c r="C82" s="151" t="str">
        <f>_xlfn.XLOOKUP(TEXT(A82,"0"),'Purchase sheet'!A:A,'Purchase sheet'!H:H,"No lot size",0)</f>
        <v>No lot size</v>
      </c>
      <c r="D82" s="208" cm="1">
        <f t="array" ref="D82">_xlfn.XLOOKUP(TEXT('Safety stock'!$A82,"0"),TEXT($L$1:$L$1000,"0"),$O$1:$O$1000,"",0)</f>
        <v>0</v>
      </c>
      <c r="E82" s="209">
        <f t="shared" si="2"/>
        <v>0</v>
      </c>
      <c r="F82" s="209" cm="1">
        <f t="array" ref="F82">_xlfn.XLOOKUP(TEXT('Safety stock'!$A82,"0"),TEXT($L$1:$L$1000,"0"),$N$1:$N$1000,"",0)</f>
        <v>0</v>
      </c>
      <c r="G82" s="210">
        <f t="shared" si="3"/>
        <v>0</v>
      </c>
      <c r="H82" s="93" cm="1">
        <f t="array" ref="H82">_xlfn.XLOOKUP(TEXT('Safety stock'!$A82,"0"),TEXT($L$1:$L$1000,"0"),$P$1:$P$1000,"",0)</f>
        <v>0</v>
      </c>
      <c r="L82" s="227" t="s">
        <v>219</v>
      </c>
      <c r="M82" s="215">
        <v>0</v>
      </c>
      <c r="N82" s="216">
        <v>0</v>
      </c>
      <c r="O82" s="217">
        <v>0</v>
      </c>
    </row>
    <row r="83" spans="1:16" x14ac:dyDescent="0.25">
      <c r="A83" s="206" t="s">
        <v>225</v>
      </c>
      <c r="B83" s="207" cm="1">
        <f t="array" ref="B83">_xlfn.XLOOKUP(TEXT('Safety stock'!$A83,"0"),TEXT($L$1:$L$1000,"0"),$M$1:$M$1000,"",0)</f>
        <v>0</v>
      </c>
      <c r="C83" s="151" t="str">
        <f>_xlfn.XLOOKUP(TEXT(A83,"0"),'Purchase sheet'!A:A,'Purchase sheet'!H:H,"No lot size",0)</f>
        <v>No lot size</v>
      </c>
      <c r="D83" s="208" cm="1">
        <f t="array" ref="D83">_xlfn.XLOOKUP(TEXT('Safety stock'!$A83,"0"),TEXT($L$1:$L$1000,"0"),$O$1:$O$1000,"",0)</f>
        <v>0</v>
      </c>
      <c r="E83" s="209">
        <f t="shared" si="2"/>
        <v>0</v>
      </c>
      <c r="F83" s="209" cm="1">
        <f t="array" ref="F83">_xlfn.XLOOKUP(TEXT('Safety stock'!$A83,"0"),TEXT($L$1:$L$1000,"0"),$N$1:$N$1000,"",0)</f>
        <v>0</v>
      </c>
      <c r="G83" s="210">
        <f t="shared" si="3"/>
        <v>0</v>
      </c>
      <c r="H83" s="93" cm="1">
        <f t="array" ref="H83">_xlfn.XLOOKUP(TEXT('Safety stock'!$A83,"0"),TEXT($L$1:$L$1000,"0"),$P$1:$P$1000,"",0)</f>
        <v>0</v>
      </c>
      <c r="L83" s="227" t="s">
        <v>225</v>
      </c>
      <c r="M83" s="215">
        <v>0</v>
      </c>
      <c r="N83" s="216">
        <v>0</v>
      </c>
      <c r="O83" s="217">
        <v>0</v>
      </c>
      <c r="P83" s="222"/>
    </row>
    <row r="84" spans="1:16" x14ac:dyDescent="0.25">
      <c r="A84" s="206" t="s">
        <v>228</v>
      </c>
      <c r="B84" s="207" cm="1">
        <f t="array" ref="B84">_xlfn.XLOOKUP(TEXT('Safety stock'!$A84,"0"),TEXT($L$1:$L$1000,"0"),$M$1:$M$1000,"",0)</f>
        <v>0</v>
      </c>
      <c r="C84" s="151" t="str">
        <f>_xlfn.XLOOKUP(TEXT(A84,"0"),'Purchase sheet'!A:A,'Purchase sheet'!H:H,"No lot size",0)</f>
        <v>No lot size</v>
      </c>
      <c r="D84" s="208" cm="1">
        <f t="array" ref="D84">_xlfn.XLOOKUP(TEXT('Safety stock'!$A84,"0"),TEXT($L$1:$L$1000,"0"),$O$1:$O$1000,"",0)</f>
        <v>0</v>
      </c>
      <c r="E84" s="209">
        <f t="shared" si="2"/>
        <v>0</v>
      </c>
      <c r="F84" s="209" cm="1">
        <f t="array" ref="F84">_xlfn.XLOOKUP(TEXT('Safety stock'!$A84,"0"),TEXT($L$1:$L$1000,"0"),$N$1:$N$1000,"",0)</f>
        <v>0</v>
      </c>
      <c r="G84" s="210">
        <f t="shared" si="3"/>
        <v>0</v>
      </c>
      <c r="H84" s="93" cm="1">
        <f t="array" ref="H84">_xlfn.XLOOKUP(TEXT('Safety stock'!$A84,"0"),TEXT($L$1:$L$1000,"0"),$P$1:$P$1000,"",0)</f>
        <v>0</v>
      </c>
      <c r="L84" s="227" t="s">
        <v>228</v>
      </c>
      <c r="M84" s="215">
        <v>0</v>
      </c>
      <c r="N84" s="216">
        <v>0</v>
      </c>
      <c r="O84" s="217">
        <v>0</v>
      </c>
    </row>
    <row r="85" spans="1:16" x14ac:dyDescent="0.25">
      <c r="A85" s="206" t="s">
        <v>230</v>
      </c>
      <c r="B85" s="207" cm="1">
        <f t="array" ref="B85">_xlfn.XLOOKUP(TEXT('Safety stock'!$A85,"0"),TEXT($L$1:$L$1000,"0"),$M$1:$M$1000,"",0)</f>
        <v>0</v>
      </c>
      <c r="C85" s="151" t="str">
        <f>_xlfn.XLOOKUP(TEXT(A85,"0"),'Purchase sheet'!A:A,'Purchase sheet'!H:H,"No lot size",0)</f>
        <v>No lot size</v>
      </c>
      <c r="D85" s="208" cm="1">
        <f t="array" ref="D85">_xlfn.XLOOKUP(TEXT('Safety stock'!$A85,"0"),TEXT($L$1:$L$1000,"0"),$O$1:$O$1000,"",0)</f>
        <v>0.64583333333333337</v>
      </c>
      <c r="E85" s="209">
        <f t="shared" si="2"/>
        <v>0.64583333333333337</v>
      </c>
      <c r="F85" s="209" cm="1">
        <f t="array" ref="F85">_xlfn.XLOOKUP(TEXT('Safety stock'!$A85,"0"),TEXT($L$1:$L$1000,"0"),$N$1:$N$1000,"",0)</f>
        <v>0</v>
      </c>
      <c r="G85" s="210">
        <f t="shared" si="3"/>
        <v>0.32291666666666669</v>
      </c>
      <c r="H85" s="93" cm="1">
        <f t="array" ref="H85">_xlfn.XLOOKUP(TEXT('Safety stock'!$A85,"0"),TEXT($L$1:$L$1000,"0"),$P$1:$P$1000,"",0)</f>
        <v>0</v>
      </c>
      <c r="L85" s="227" t="s">
        <v>230</v>
      </c>
      <c r="M85" s="215">
        <v>0</v>
      </c>
      <c r="N85" s="216">
        <v>0</v>
      </c>
      <c r="O85" s="217">
        <v>0.64583333333333337</v>
      </c>
    </row>
    <row r="86" spans="1:16" x14ac:dyDescent="0.25">
      <c r="A86" s="206" t="s">
        <v>235</v>
      </c>
      <c r="B86" s="207" cm="1">
        <f t="array" ref="B86">_xlfn.XLOOKUP(TEXT('Safety stock'!$A86,"0"),TEXT($L$1:$L$1000,"0"),$M$1:$M$1000,"",0)</f>
        <v>44.557475947443216</v>
      </c>
      <c r="C86" s="151" t="str">
        <f>_xlfn.XLOOKUP(TEXT(A86,"0"),'Purchase sheet'!A:A,'Purchase sheet'!H:H,"No lot size",0)</f>
        <v>No lot size</v>
      </c>
      <c r="D86" s="208" cm="1">
        <f t="array" ref="D86">_xlfn.XLOOKUP(TEXT('Safety stock'!$A86,"0"),TEXT($L$1:$L$1000,"0"),$O$1:$O$1000,"",0)</f>
        <v>23.145833333333332</v>
      </c>
      <c r="E86" s="209">
        <f t="shared" si="2"/>
        <v>23.145833333333332</v>
      </c>
      <c r="F86" s="209" cm="1">
        <f t="array" ref="F86">_xlfn.XLOOKUP(TEXT('Safety stock'!$A86,"0"),TEXT($L$1:$L$1000,"0"),$N$1:$N$1000,"",0)</f>
        <v>0</v>
      </c>
      <c r="G86" s="210">
        <f t="shared" si="3"/>
        <v>56.13039261410988</v>
      </c>
      <c r="H86" s="93" cm="1">
        <f t="array" ref="H86">_xlfn.XLOOKUP(TEXT('Safety stock'!$A86,"0"),TEXT($L$1:$L$1000,"0"),$P$1:$P$1000,"",0)</f>
        <v>0</v>
      </c>
      <c r="L86" s="227" t="s">
        <v>235</v>
      </c>
      <c r="M86" s="215">
        <v>44.557475947443216</v>
      </c>
      <c r="N86" s="216">
        <v>0</v>
      </c>
      <c r="O86" s="217">
        <v>23.145833333333332</v>
      </c>
    </row>
    <row r="87" spans="1:16" x14ac:dyDescent="0.25">
      <c r="A87" s="206" t="s">
        <v>239</v>
      </c>
      <c r="B87" s="207" cm="1">
        <f t="array" ref="B87">_xlfn.XLOOKUP(TEXT('Safety stock'!$A87,"0"),TEXT($L$1:$L$1000,"0"),$M$1:$M$1000,"",0)</f>
        <v>0</v>
      </c>
      <c r="C87" s="151" t="str">
        <f>_xlfn.XLOOKUP(TEXT(A87,"0"),'Purchase sheet'!A:A,'Purchase sheet'!H:H,"No lot size",0)</f>
        <v>No lot size</v>
      </c>
      <c r="D87" s="208" cm="1">
        <f t="array" ref="D87">_xlfn.XLOOKUP(TEXT('Safety stock'!$A87,"0"),TEXT($L$1:$L$1000,"0"),$O$1:$O$1000,"",0)</f>
        <v>0.85416666666666663</v>
      </c>
      <c r="E87" s="209">
        <f t="shared" si="2"/>
        <v>0.85416666666666663</v>
      </c>
      <c r="F87" s="209" cm="1">
        <f t="array" ref="F87">_xlfn.XLOOKUP(TEXT('Safety stock'!$A87,"0"),TEXT($L$1:$L$1000,"0"),$N$1:$N$1000,"",0)</f>
        <v>0</v>
      </c>
      <c r="G87" s="210">
        <f t="shared" si="3"/>
        <v>0.42708333333333331</v>
      </c>
      <c r="H87" s="93" cm="1">
        <f t="array" ref="H87">_xlfn.XLOOKUP(TEXT('Safety stock'!$A87,"0"),TEXT($L$1:$L$1000,"0"),$P$1:$P$1000,"",0)</f>
        <v>0</v>
      </c>
      <c r="L87" s="227" t="s">
        <v>239</v>
      </c>
      <c r="M87" s="215">
        <v>0</v>
      </c>
      <c r="N87" s="216">
        <v>0</v>
      </c>
      <c r="O87" s="217">
        <v>0.85416666666666663</v>
      </c>
    </row>
    <row r="88" spans="1:16" x14ac:dyDescent="0.25">
      <c r="A88" s="206" t="s">
        <v>241</v>
      </c>
      <c r="B88" s="207" cm="1">
        <f t="array" ref="B88">_xlfn.XLOOKUP(TEXT('Safety stock'!$A88,"0"),TEXT($L$1:$L$1000,"0"),$M$1:$M$1000,"",0)</f>
        <v>0</v>
      </c>
      <c r="C88" s="151" t="str">
        <f>_xlfn.XLOOKUP(TEXT(A88,"0"),'Purchase sheet'!A:A,'Purchase sheet'!H:H,"No lot size",0)</f>
        <v>No lot size</v>
      </c>
      <c r="D88" s="208" cm="1">
        <f t="array" ref="D88">_xlfn.XLOOKUP(TEXT('Safety stock'!$A88,"0"),TEXT($L$1:$L$1000,"0"),$O$1:$O$1000,"",0)</f>
        <v>0</v>
      </c>
      <c r="E88" s="209">
        <f t="shared" si="2"/>
        <v>0</v>
      </c>
      <c r="F88" s="209" cm="1">
        <f t="array" ref="F88">_xlfn.XLOOKUP(TEXT('Safety stock'!$A88,"0"),TEXT($L$1:$L$1000,"0"),$N$1:$N$1000,"",0)</f>
        <v>0</v>
      </c>
      <c r="G88" s="210">
        <f t="shared" si="3"/>
        <v>0</v>
      </c>
      <c r="H88" s="93" cm="1">
        <f t="array" ref="H88">_xlfn.XLOOKUP(TEXT('Safety stock'!$A88,"0"),TEXT($L$1:$L$1000,"0"),$P$1:$P$1000,"",0)</f>
        <v>0</v>
      </c>
      <c r="L88" s="227" t="s">
        <v>241</v>
      </c>
      <c r="M88" s="215">
        <v>0</v>
      </c>
      <c r="N88" s="216">
        <v>0</v>
      </c>
      <c r="O88" s="217">
        <v>0</v>
      </c>
    </row>
    <row r="89" spans="1:16" x14ac:dyDescent="0.25">
      <c r="A89" s="206" t="s">
        <v>243</v>
      </c>
      <c r="B89" s="207" cm="1">
        <f t="array" ref="B89">_xlfn.XLOOKUP(TEXT('Safety stock'!$A89,"0"),TEXT($L$1:$L$1000,"0"),$M$1:$M$1000,"",0)</f>
        <v>24</v>
      </c>
      <c r="C89" s="151" t="str">
        <f>_xlfn.XLOOKUP(TEXT(A89,"0"),'Purchase sheet'!A:A,'Purchase sheet'!H:H,"No lot size",0)</f>
        <v>No lot size</v>
      </c>
      <c r="D89" s="208" cm="1">
        <f t="array" ref="D89">_xlfn.XLOOKUP(TEXT('Safety stock'!$A89,"0"),TEXT($L$1:$L$1000,"0"),$O$1:$O$1000,"",0)</f>
        <v>1.9375</v>
      </c>
      <c r="E89" s="209">
        <f t="shared" si="2"/>
        <v>1.9375</v>
      </c>
      <c r="F89" s="209" cm="1">
        <f t="array" ref="F89">_xlfn.XLOOKUP(TEXT('Safety stock'!$A89,"0"),TEXT($L$1:$L$1000,"0"),$N$1:$N$1000,"",0)</f>
        <v>0</v>
      </c>
      <c r="G89" s="210">
        <f t="shared" si="3"/>
        <v>24.96875</v>
      </c>
      <c r="H89" s="93" cm="1">
        <f t="array" ref="H89">_xlfn.XLOOKUP(TEXT('Safety stock'!$A89,"0"),TEXT($L$1:$L$1000,"0"),$P$1:$P$1000,"",0)</f>
        <v>0</v>
      </c>
      <c r="L89" s="227" t="s">
        <v>243</v>
      </c>
      <c r="M89" s="215">
        <v>24</v>
      </c>
      <c r="N89" s="216">
        <v>0</v>
      </c>
      <c r="O89" s="217">
        <v>1.9375</v>
      </c>
    </row>
    <row r="90" spans="1:16" x14ac:dyDescent="0.25">
      <c r="A90" s="206" t="s">
        <v>245</v>
      </c>
      <c r="B90" s="207" cm="1">
        <f t="array" ref="B90">_xlfn.XLOOKUP(TEXT('Safety stock'!$A90,"0"),TEXT($L$1:$L$1000,"0"),$M$1:$M$1000,"",0)</f>
        <v>397.39938249067421</v>
      </c>
      <c r="C90" s="151" t="str">
        <f>_xlfn.XLOOKUP(TEXT(A90,"0"),'Purchase sheet'!A:A,'Purchase sheet'!H:H,"No lot size",0)</f>
        <v>No lot size</v>
      </c>
      <c r="D90" s="208" cm="1">
        <f t="array" ref="D90">_xlfn.XLOOKUP(TEXT('Safety stock'!$A90,"0"),TEXT($L$1:$L$1000,"0"),$O$1:$O$1000,"",0)</f>
        <v>251.10416666666666</v>
      </c>
      <c r="E90" s="209">
        <f t="shared" si="2"/>
        <v>251.10416666666666</v>
      </c>
      <c r="F90" s="209" cm="1">
        <f t="array" ref="F90">_xlfn.XLOOKUP(TEXT('Safety stock'!$A90,"0"),TEXT($L$1:$L$1000,"0"),$N$1:$N$1000,"",0)</f>
        <v>0</v>
      </c>
      <c r="G90" s="210">
        <f t="shared" si="3"/>
        <v>522.95146582400753</v>
      </c>
      <c r="H90" s="93" cm="1">
        <f t="array" ref="H90">_xlfn.XLOOKUP(TEXT('Safety stock'!$A90,"0"),TEXT($L$1:$L$1000,"0"),$P$1:$P$1000,"",0)</f>
        <v>0</v>
      </c>
      <c r="L90" s="227" t="s">
        <v>245</v>
      </c>
      <c r="M90" s="215">
        <v>397.39938249067421</v>
      </c>
      <c r="N90" s="216">
        <v>0</v>
      </c>
      <c r="O90" s="217">
        <v>251.10416666666666</v>
      </c>
    </row>
    <row r="91" spans="1:16" x14ac:dyDescent="0.25">
      <c r="A91" s="206" t="s">
        <v>249</v>
      </c>
      <c r="B91" s="207" cm="1">
        <f t="array" ref="B91">_xlfn.XLOOKUP(TEXT('Safety stock'!$A91,"0"),TEXT($L$1:$L$1000,"0"),$M$1:$M$1000,"",0)</f>
        <v>213.76256731171875</v>
      </c>
      <c r="C91" s="151" t="str">
        <f>_xlfn.XLOOKUP(TEXT(A91,"0"),'Purchase sheet'!A:A,'Purchase sheet'!H:H,"No lot size",0)</f>
        <v>No lot size</v>
      </c>
      <c r="D91" s="208" cm="1">
        <f t="array" ref="D91">_xlfn.XLOOKUP(TEXT('Safety stock'!$A91,"0"),TEXT($L$1:$L$1000,"0"),$O$1:$O$1000,"",0)</f>
        <v>91.091666666666669</v>
      </c>
      <c r="E91" s="209">
        <f t="shared" si="2"/>
        <v>91.091666666666669</v>
      </c>
      <c r="F91" s="209" cm="1">
        <f t="array" ref="F91">_xlfn.XLOOKUP(TEXT('Safety stock'!$A91,"0"),TEXT($L$1:$L$1000,"0"),$N$1:$N$1000,"",0)</f>
        <v>0</v>
      </c>
      <c r="G91" s="210">
        <f t="shared" si="3"/>
        <v>259.30840064505207</v>
      </c>
      <c r="H91" s="93" cm="1">
        <f t="array" ref="H91">_xlfn.XLOOKUP(TEXT('Safety stock'!$A91,"0"),TEXT($L$1:$L$1000,"0"),$P$1:$P$1000,"",0)</f>
        <v>0</v>
      </c>
      <c r="L91" s="227" t="s">
        <v>249</v>
      </c>
      <c r="M91" s="215">
        <v>213.76256731171875</v>
      </c>
      <c r="N91" s="216">
        <v>0</v>
      </c>
      <c r="O91" s="217">
        <v>91.091666666666669</v>
      </c>
    </row>
    <row r="92" spans="1:16" x14ac:dyDescent="0.25">
      <c r="A92" s="206" t="s">
        <v>254</v>
      </c>
      <c r="B92" s="207" cm="1">
        <f t="array" ref="B92">_xlfn.XLOOKUP(TEXT('Safety stock'!$A92,"0"),TEXT($L$1:$L$1000,"0"),$M$1:$M$1000,"",0)</f>
        <v>72</v>
      </c>
      <c r="C92" s="151" t="str">
        <f>_xlfn.XLOOKUP(TEXT(A92,"0"),'Purchase sheet'!A:A,'Purchase sheet'!H:H,"No lot size",0)</f>
        <v>No lot size</v>
      </c>
      <c r="D92" s="208" cm="1">
        <f t="array" ref="D92">_xlfn.XLOOKUP(TEXT('Safety stock'!$A92,"0"),TEXT($L$1:$L$1000,"0"),$O$1:$O$1000,"",0)</f>
        <v>22</v>
      </c>
      <c r="E92" s="209">
        <f t="shared" si="2"/>
        <v>22</v>
      </c>
      <c r="F92" s="209" cm="1">
        <f t="array" ref="F92">_xlfn.XLOOKUP(TEXT('Safety stock'!$A92,"0"),TEXT($L$1:$L$1000,"0"),$N$1:$N$1000,"",0)</f>
        <v>0</v>
      </c>
      <c r="G92" s="210">
        <f t="shared" si="3"/>
        <v>83</v>
      </c>
      <c r="H92" s="93" cm="1">
        <f t="array" ref="H92">_xlfn.XLOOKUP(TEXT('Safety stock'!$A92,"0"),TEXT($L$1:$L$1000,"0"),$P$1:$P$1000,"",0)</f>
        <v>0</v>
      </c>
      <c r="L92" s="227" t="s">
        <v>254</v>
      </c>
      <c r="M92" s="215">
        <v>72</v>
      </c>
      <c r="N92" s="216">
        <v>0</v>
      </c>
      <c r="O92" s="217">
        <v>22</v>
      </c>
    </row>
    <row r="93" spans="1:16" x14ac:dyDescent="0.25">
      <c r="A93" s="206" t="s">
        <v>256</v>
      </c>
      <c r="B93" s="207" cm="1">
        <f t="array" ref="B93">_xlfn.XLOOKUP(TEXT('Safety stock'!$A93,"0"),TEXT($L$1:$L$1000,"0"),$M$1:$M$1000,"",0)</f>
        <v>72</v>
      </c>
      <c r="C93" s="151" t="str">
        <f>_xlfn.XLOOKUP(TEXT(A93,"0"),'Purchase sheet'!A:A,'Purchase sheet'!H:H,"No lot size",0)</f>
        <v>No lot size</v>
      </c>
      <c r="D93" s="208" cm="1">
        <f t="array" ref="D93">_xlfn.XLOOKUP(TEXT('Safety stock'!$A93,"0"),TEXT($L$1:$L$1000,"0"),$O$1:$O$1000,"",0)</f>
        <v>44.979166666666664</v>
      </c>
      <c r="E93" s="209">
        <f t="shared" si="2"/>
        <v>44.979166666666664</v>
      </c>
      <c r="F93" s="209" cm="1">
        <f t="array" ref="F93">_xlfn.XLOOKUP(TEXT('Safety stock'!$A93,"0"),TEXT($L$1:$L$1000,"0"),$N$1:$N$1000,"",0)</f>
        <v>0</v>
      </c>
      <c r="G93" s="210">
        <f t="shared" si="3"/>
        <v>94.489583333333329</v>
      </c>
      <c r="H93" s="93" cm="1">
        <f t="array" ref="H93">_xlfn.XLOOKUP(TEXT('Safety stock'!$A93,"0"),TEXT($L$1:$L$1000,"0"),$P$1:$P$1000,"",0)</f>
        <v>0</v>
      </c>
      <c r="L93" s="227" t="s">
        <v>256</v>
      </c>
      <c r="M93" s="215">
        <v>72</v>
      </c>
      <c r="N93" s="216">
        <v>0</v>
      </c>
      <c r="O93" s="217">
        <v>44.979166666666664</v>
      </c>
    </row>
    <row r="94" spans="1:16" x14ac:dyDescent="0.25">
      <c r="A94" s="206" t="s">
        <v>258</v>
      </c>
      <c r="B94" s="207" cm="1">
        <f t="array" ref="B94">_xlfn.XLOOKUP(TEXT('Safety stock'!$A94,"0"),TEXT($L$1:$L$1000,"0"),$M$1:$M$1000,"",0)</f>
        <v>232.14715155515145</v>
      </c>
      <c r="C94" s="151" t="str">
        <f>_xlfn.XLOOKUP(TEXT(A94,"0"),'Purchase sheet'!A:A,'Purchase sheet'!H:H,"No lot size",0)</f>
        <v>No lot size</v>
      </c>
      <c r="D94" s="208" cm="1">
        <f t="array" ref="D94">_xlfn.XLOOKUP(TEXT('Safety stock'!$A94,"0"),TEXT($L$1:$L$1000,"0"),$O$1:$O$1000,"",0)</f>
        <v>39.083333333333336</v>
      </c>
      <c r="E94" s="209">
        <f t="shared" si="2"/>
        <v>39.083333333333336</v>
      </c>
      <c r="F94" s="209" cm="1">
        <f t="array" ref="F94">_xlfn.XLOOKUP(TEXT('Safety stock'!$A94,"0"),TEXT($L$1:$L$1000,"0"),$N$1:$N$1000,"",0)</f>
        <v>0</v>
      </c>
      <c r="G94" s="210">
        <f t="shared" si="3"/>
        <v>251.68881822181811</v>
      </c>
      <c r="H94" s="93" cm="1">
        <f t="array" ref="H94">_xlfn.XLOOKUP(TEXT('Safety stock'!$A94,"0"),TEXT($L$1:$L$1000,"0"),$P$1:$P$1000,"",0)</f>
        <v>0</v>
      </c>
      <c r="L94" s="227" t="s">
        <v>258</v>
      </c>
      <c r="M94" s="215">
        <v>232.14715155515145</v>
      </c>
      <c r="N94" s="216">
        <v>0</v>
      </c>
      <c r="O94" s="217">
        <v>39.083333333333336</v>
      </c>
    </row>
    <row r="95" spans="1:16" x14ac:dyDescent="0.25">
      <c r="A95" s="206" t="s">
        <v>259</v>
      </c>
      <c r="B95" s="207" cm="1">
        <f t="array" ref="B95">_xlfn.XLOOKUP(TEXT('Safety stock'!$A95,"0"),TEXT($L$1:$L$1000,"0"),$M$1:$M$1000,"",0)</f>
        <v>72</v>
      </c>
      <c r="C95" s="151" t="str">
        <f>_xlfn.XLOOKUP(TEXT(A95,"0"),'Purchase sheet'!A:A,'Purchase sheet'!H:H,"No lot size",0)</f>
        <v>No lot size</v>
      </c>
      <c r="D95" s="208" cm="1">
        <f t="array" ref="D95">_xlfn.XLOOKUP(TEXT('Safety stock'!$A95,"0"),TEXT($L$1:$L$1000,"0"),$O$1:$O$1000,"",0)</f>
        <v>21.3125</v>
      </c>
      <c r="E95" s="209">
        <f t="shared" si="2"/>
        <v>21.3125</v>
      </c>
      <c r="F95" s="209" cm="1">
        <f t="array" ref="F95">_xlfn.XLOOKUP(TEXT('Safety stock'!$A95,"0"),TEXT($L$1:$L$1000,"0"),$N$1:$N$1000,"",0)</f>
        <v>0</v>
      </c>
      <c r="G95" s="210">
        <f t="shared" si="3"/>
        <v>82.65625</v>
      </c>
      <c r="H95" s="93" cm="1">
        <f t="array" ref="H95">_xlfn.XLOOKUP(TEXT('Safety stock'!$A95,"0"),TEXT($L$1:$L$1000,"0"),$P$1:$P$1000,"",0)</f>
        <v>0</v>
      </c>
      <c r="L95" s="227" t="s">
        <v>259</v>
      </c>
      <c r="M95" s="215">
        <v>72</v>
      </c>
      <c r="N95" s="216">
        <v>0</v>
      </c>
      <c r="O95" s="217">
        <v>21.3125</v>
      </c>
    </row>
    <row r="96" spans="1:16" x14ac:dyDescent="0.25">
      <c r="A96" s="206" t="s">
        <v>261</v>
      </c>
      <c r="B96" s="207" cm="1">
        <f t="array" ref="B96">_xlfn.XLOOKUP(TEXT('Safety stock'!$A96,"0"),TEXT($L$1:$L$1000,"0"),$M$1:$M$1000,"",0)</f>
        <v>24</v>
      </c>
      <c r="C96" s="151" t="str">
        <f>_xlfn.XLOOKUP(TEXT(A96,"0"),'Purchase sheet'!A:A,'Purchase sheet'!H:H,"No lot size",0)</f>
        <v>No lot size</v>
      </c>
      <c r="D96" s="208" cm="1">
        <f t="array" ref="D96">_xlfn.XLOOKUP(TEXT('Safety stock'!$A96,"0"),TEXT($L$1:$L$1000,"0"),$O$1:$O$1000,"",0)</f>
        <v>5.75</v>
      </c>
      <c r="E96" s="209">
        <f t="shared" si="2"/>
        <v>5.75</v>
      </c>
      <c r="F96" s="209" cm="1">
        <f t="array" ref="F96">_xlfn.XLOOKUP(TEXT('Safety stock'!$A96,"0"),TEXT($L$1:$L$1000,"0"),$N$1:$N$1000,"",0)</f>
        <v>0</v>
      </c>
      <c r="G96" s="210">
        <f t="shared" si="3"/>
        <v>26.875</v>
      </c>
      <c r="H96" s="93" cm="1">
        <f t="array" ref="H96">_xlfn.XLOOKUP(TEXT('Safety stock'!$A96,"0"),TEXT($L$1:$L$1000,"0"),$P$1:$P$1000,"",0)</f>
        <v>0</v>
      </c>
      <c r="L96" s="227" t="s">
        <v>261</v>
      </c>
      <c r="M96" s="215">
        <v>24</v>
      </c>
      <c r="N96" s="216">
        <v>0</v>
      </c>
      <c r="O96" s="217">
        <v>5.75</v>
      </c>
    </row>
    <row r="97" spans="1:15" x14ac:dyDescent="0.25">
      <c r="A97" s="206" t="s">
        <v>263</v>
      </c>
      <c r="B97" s="207" cm="1">
        <f t="array" ref="B97">_xlfn.XLOOKUP(TEXT('Safety stock'!$A97,"0"),TEXT($L$1:$L$1000,"0"),$M$1:$M$1000,"",0)</f>
        <v>0</v>
      </c>
      <c r="C97" s="151" t="str">
        <f>_xlfn.XLOOKUP(TEXT(A97,"0"),'Purchase sheet'!A:A,'Purchase sheet'!H:H,"No lot size",0)</f>
        <v>No lot size</v>
      </c>
      <c r="D97" s="208" cm="1">
        <f t="array" ref="D97">_xlfn.XLOOKUP(TEXT('Safety stock'!$A97,"0"),TEXT($L$1:$L$1000,"0"),$O$1:$O$1000,"",0)</f>
        <v>0</v>
      </c>
      <c r="E97" s="209">
        <f t="shared" si="2"/>
        <v>0</v>
      </c>
      <c r="F97" s="209" cm="1">
        <f t="array" ref="F97">_xlfn.XLOOKUP(TEXT('Safety stock'!$A97,"0"),TEXT($L$1:$L$1000,"0"),$N$1:$N$1000,"",0)</f>
        <v>0</v>
      </c>
      <c r="G97" s="210">
        <f t="shared" si="3"/>
        <v>0</v>
      </c>
      <c r="H97" s="93" cm="1">
        <f t="array" ref="H97">_xlfn.XLOOKUP(TEXT('Safety stock'!$A97,"0"),TEXT($L$1:$L$1000,"0"),$P$1:$P$1000,"",0)</f>
        <v>0</v>
      </c>
      <c r="L97" s="227" t="s">
        <v>263</v>
      </c>
      <c r="M97" s="215">
        <v>0</v>
      </c>
      <c r="N97" s="216">
        <v>0</v>
      </c>
      <c r="O97" s="217">
        <v>0</v>
      </c>
    </row>
    <row r="98" spans="1:15" x14ac:dyDescent="0.25">
      <c r="A98" s="206" t="s">
        <v>265</v>
      </c>
      <c r="B98" s="207" cm="1">
        <f t="array" ref="B98">_xlfn.XLOOKUP(TEXT('Safety stock'!$A98,"0"),TEXT($L$1:$L$1000,"0"),$M$1:$M$1000,"",0)</f>
        <v>329.45732822852659</v>
      </c>
      <c r="C98" s="151" t="str">
        <f>_xlfn.XLOOKUP(TEXT(A98,"0"),'Purchase sheet'!A:A,'Purchase sheet'!H:H,"No lot size",0)</f>
        <v>No lot size</v>
      </c>
      <c r="D98" s="208" cm="1">
        <f t="array" ref="D98">_xlfn.XLOOKUP(TEXT('Safety stock'!$A98,"0"),TEXT($L$1:$L$1000,"0"),$O$1:$O$1000,"",0)</f>
        <v>77.506500000000017</v>
      </c>
      <c r="E98" s="209">
        <f t="shared" si="2"/>
        <v>77.506500000000017</v>
      </c>
      <c r="F98" s="209" cm="1">
        <f t="array" ref="F98">_xlfn.XLOOKUP(TEXT('Safety stock'!$A98,"0"),TEXT($L$1:$L$1000,"0"),$N$1:$N$1000,"",0)</f>
        <v>0</v>
      </c>
      <c r="G98" s="210">
        <f t="shared" si="3"/>
        <v>368.21057822852663</v>
      </c>
      <c r="H98" s="93" cm="1">
        <f t="array" ref="H98">_xlfn.XLOOKUP(TEXT('Safety stock'!$A98,"0"),TEXT($L$1:$L$1000,"0"),$P$1:$P$1000,"",0)</f>
        <v>0</v>
      </c>
      <c r="L98" s="227" t="s">
        <v>265</v>
      </c>
      <c r="M98" s="215">
        <v>329.45732822852659</v>
      </c>
      <c r="N98" s="216">
        <v>0</v>
      </c>
      <c r="O98" s="217">
        <v>77.506500000000017</v>
      </c>
    </row>
    <row r="99" spans="1:15" x14ac:dyDescent="0.25">
      <c r="A99" s="206" t="s">
        <v>267</v>
      </c>
      <c r="B99" s="207" cm="1">
        <f t="array" ref="B99">_xlfn.XLOOKUP(TEXT('Safety stock'!$A99,"0"),TEXT($L$1:$L$1000,"0"),$M$1:$M$1000,"",0)</f>
        <v>24</v>
      </c>
      <c r="C99" s="151" t="str">
        <f>_xlfn.XLOOKUP(TEXT(A99,"0"),'Purchase sheet'!A:A,'Purchase sheet'!H:H,"No lot size",0)</f>
        <v>No lot size</v>
      </c>
      <c r="D99" s="208" cm="1">
        <f t="array" ref="D99">_xlfn.XLOOKUP(TEXT('Safety stock'!$A99,"0"),TEXT($L$1:$L$1000,"0"),$O$1:$O$1000,"",0)</f>
        <v>4.166666666666667</v>
      </c>
      <c r="E99" s="209">
        <f t="shared" si="2"/>
        <v>4.166666666666667</v>
      </c>
      <c r="F99" s="209" cm="1">
        <f t="array" ref="F99">_xlfn.XLOOKUP(TEXT('Safety stock'!$A99,"0"),TEXT($L$1:$L$1000,"0"),$N$1:$N$1000,"",0)</f>
        <v>0</v>
      </c>
      <c r="G99" s="210">
        <f t="shared" si="3"/>
        <v>26.083333333333332</v>
      </c>
      <c r="H99" s="93" cm="1">
        <f t="array" ref="H99">_xlfn.XLOOKUP(TEXT('Safety stock'!$A99,"0"),TEXT($L$1:$L$1000,"0"),$P$1:$P$1000,"",0)</f>
        <v>0</v>
      </c>
      <c r="L99" s="227" t="s">
        <v>267</v>
      </c>
      <c r="M99" s="215">
        <v>24</v>
      </c>
      <c r="N99" s="216">
        <v>0</v>
      </c>
      <c r="O99" s="217">
        <v>4.166666666666667</v>
      </c>
    </row>
    <row r="100" spans="1:15" x14ac:dyDescent="0.25">
      <c r="A100" s="206" t="s">
        <v>269</v>
      </c>
      <c r="B100" s="207" cm="1">
        <f t="array" ref="B100">_xlfn.XLOOKUP(TEXT('Safety stock'!$A100,"0"),TEXT($L$1:$L$1000,"0"),$M$1:$M$1000,"",0)</f>
        <v>24</v>
      </c>
      <c r="C100" s="151" t="str">
        <f>_xlfn.XLOOKUP(TEXT(A100,"0"),'Purchase sheet'!A:A,'Purchase sheet'!H:H,"No lot size",0)</f>
        <v>No lot size</v>
      </c>
      <c r="D100" s="208" cm="1">
        <f t="array" ref="D100">_xlfn.XLOOKUP(TEXT('Safety stock'!$A100,"0"),TEXT($L$1:$L$1000,"0"),$O$1:$O$1000,"",0)</f>
        <v>3.5</v>
      </c>
      <c r="E100" s="209">
        <f t="shared" si="2"/>
        <v>3.5</v>
      </c>
      <c r="F100" s="209" cm="1">
        <f t="array" ref="F100">_xlfn.XLOOKUP(TEXT('Safety stock'!$A100,"0"),TEXT($L$1:$L$1000,"0"),$N$1:$N$1000,"",0)</f>
        <v>0</v>
      </c>
      <c r="G100" s="210">
        <f t="shared" si="3"/>
        <v>25.75</v>
      </c>
      <c r="H100" s="93" cm="1">
        <f t="array" ref="H100">_xlfn.XLOOKUP(TEXT('Safety stock'!$A100,"0"),TEXT($L$1:$L$1000,"0"),$P$1:$P$1000,"",0)</f>
        <v>0</v>
      </c>
      <c r="L100" s="227" t="s">
        <v>269</v>
      </c>
      <c r="M100" s="215">
        <v>24</v>
      </c>
      <c r="N100" s="216">
        <v>0</v>
      </c>
      <c r="O100" s="217">
        <v>3.5</v>
      </c>
    </row>
    <row r="101" spans="1:15" x14ac:dyDescent="0.25">
      <c r="A101" s="206" t="s">
        <v>271</v>
      </c>
      <c r="B101" s="207" cm="1">
        <f t="array" ref="B101">_xlfn.XLOOKUP(TEXT('Safety stock'!$A101,"0"),TEXT($L$1:$L$1000,"0"),$M$1:$M$1000,"",0)</f>
        <v>0</v>
      </c>
      <c r="C101" s="151" t="str">
        <f>_xlfn.XLOOKUP(TEXT(A101,"0"),'Purchase sheet'!A:A,'Purchase sheet'!H:H,"No lot size",0)</f>
        <v>No lot size</v>
      </c>
      <c r="D101" s="208" cm="1">
        <f t="array" ref="D101">_xlfn.XLOOKUP(TEXT('Safety stock'!$A101,"0"),TEXT($L$1:$L$1000,"0"),$O$1:$O$1000,"",0)</f>
        <v>0</v>
      </c>
      <c r="E101" s="209">
        <f t="shared" si="2"/>
        <v>0</v>
      </c>
      <c r="F101" s="209" cm="1">
        <f t="array" ref="F101">_xlfn.XLOOKUP(TEXT('Safety stock'!$A101,"0"),TEXT($L$1:$L$1000,"0"),$N$1:$N$1000,"",0)</f>
        <v>0</v>
      </c>
      <c r="G101" s="210">
        <f t="shared" si="3"/>
        <v>0</v>
      </c>
      <c r="H101" s="93" cm="1">
        <f t="array" ref="H101">_xlfn.XLOOKUP(TEXT('Safety stock'!$A101,"0"),TEXT($L$1:$L$1000,"0"),$P$1:$P$1000,"",0)</f>
        <v>0</v>
      </c>
      <c r="L101" s="227" t="s">
        <v>271</v>
      </c>
      <c r="M101" s="215">
        <v>0</v>
      </c>
      <c r="N101" s="216">
        <v>0</v>
      </c>
      <c r="O101" s="217">
        <v>0</v>
      </c>
    </row>
    <row r="102" spans="1:15" x14ac:dyDescent="0.25">
      <c r="A102" s="206" t="s">
        <v>273</v>
      </c>
      <c r="B102" s="207" cm="1">
        <f t="array" ref="B102">_xlfn.XLOOKUP(TEXT('Safety stock'!$A102,"0"),TEXT($L$1:$L$1000,"0"),$M$1:$M$1000,"",0)</f>
        <v>602.01870936434</v>
      </c>
      <c r="C102" s="151" t="str">
        <f>_xlfn.XLOOKUP(TEXT(A102,"0"),'Purchase sheet'!A:A,'Purchase sheet'!H:H,"No lot size",0)</f>
        <v>No lot size</v>
      </c>
      <c r="D102" s="208" cm="1">
        <f t="array" ref="D102">_xlfn.XLOOKUP(TEXT('Safety stock'!$A102,"0"),TEXT($L$1:$L$1000,"0"),$O$1:$O$1000,"",0)</f>
        <v>832.93750000000011</v>
      </c>
      <c r="E102" s="209">
        <f t="shared" si="2"/>
        <v>832.93750000000011</v>
      </c>
      <c r="F102" s="209" cm="1">
        <f t="array" ref="F102">_xlfn.XLOOKUP(TEXT('Safety stock'!$A102,"0"),TEXT($L$1:$L$1000,"0"),$N$1:$N$1000,"",0)</f>
        <v>0</v>
      </c>
      <c r="G102" s="210">
        <f t="shared" si="3"/>
        <v>1018.4874593643401</v>
      </c>
      <c r="H102" s="93" cm="1">
        <f t="array" ref="H102">_xlfn.XLOOKUP(TEXT('Safety stock'!$A102,"0"),TEXT($L$1:$L$1000,"0"),$P$1:$P$1000,"",0)</f>
        <v>0</v>
      </c>
      <c r="L102" s="227" t="s">
        <v>273</v>
      </c>
      <c r="M102" s="215">
        <v>602.01870936434</v>
      </c>
      <c r="N102" s="216">
        <v>0</v>
      </c>
      <c r="O102" s="217">
        <v>832.93750000000011</v>
      </c>
    </row>
    <row r="103" spans="1:15" x14ac:dyDescent="0.25">
      <c r="A103" s="206" t="s">
        <v>276</v>
      </c>
      <c r="B103" s="207" cm="1">
        <f t="array" ref="B103">_xlfn.XLOOKUP(TEXT('Safety stock'!$A103,"0"),TEXT($L$1:$L$1000,"0"),$M$1:$M$1000,"",0)</f>
        <v>96</v>
      </c>
      <c r="C103" s="151" t="str">
        <f>_xlfn.XLOOKUP(TEXT(A103,"0"),'Purchase sheet'!A:A,'Purchase sheet'!H:H,"No lot size",0)</f>
        <v>No lot size</v>
      </c>
      <c r="D103" s="208" cm="1">
        <f t="array" ref="D103">_xlfn.XLOOKUP(TEXT('Safety stock'!$A103,"0"),TEXT($L$1:$L$1000,"0"),$O$1:$O$1000,"",0)</f>
        <v>13.125</v>
      </c>
      <c r="E103" s="209">
        <f t="shared" si="2"/>
        <v>13.125</v>
      </c>
      <c r="F103" s="209" cm="1">
        <f t="array" ref="F103">_xlfn.XLOOKUP(TEXT('Safety stock'!$A103,"0"),TEXT($L$1:$L$1000,"0"),$N$1:$N$1000,"",0)</f>
        <v>0</v>
      </c>
      <c r="G103" s="210">
        <f t="shared" si="3"/>
        <v>102.5625</v>
      </c>
      <c r="H103" s="93" cm="1">
        <f t="array" ref="H103">_xlfn.XLOOKUP(TEXT('Safety stock'!$A103,"0"),TEXT($L$1:$L$1000,"0"),$P$1:$P$1000,"",0)</f>
        <v>0</v>
      </c>
      <c r="L103" s="227" t="s">
        <v>276</v>
      </c>
      <c r="M103" s="215">
        <v>96</v>
      </c>
      <c r="N103" s="216">
        <v>0</v>
      </c>
      <c r="O103" s="217">
        <v>13.125</v>
      </c>
    </row>
    <row r="104" spans="1:15" x14ac:dyDescent="0.25">
      <c r="A104" s="206" t="s">
        <v>278</v>
      </c>
      <c r="B104" s="207" cm="1">
        <f t="array" ref="B104">_xlfn.XLOOKUP(TEXT('Safety stock'!$A104,"0"),TEXT($L$1:$L$1000,"0"),$M$1:$M$1000,"",0)</f>
        <v>0</v>
      </c>
      <c r="C104" s="151" t="str">
        <f>_xlfn.XLOOKUP(TEXT(A104,"0"),'Purchase sheet'!A:A,'Purchase sheet'!H:H,"No lot size",0)</f>
        <v>No lot size</v>
      </c>
      <c r="D104" s="208" cm="1">
        <f t="array" ref="D104">_xlfn.XLOOKUP(TEXT('Safety stock'!$A104,"0"),TEXT($L$1:$L$1000,"0"),$O$1:$O$1000,"",0)</f>
        <v>5.5625</v>
      </c>
      <c r="E104" s="209">
        <f t="shared" si="2"/>
        <v>5.5625</v>
      </c>
      <c r="F104" s="209" cm="1">
        <f t="array" ref="F104">_xlfn.XLOOKUP(TEXT('Safety stock'!$A104,"0"),TEXT($L$1:$L$1000,"0"),$N$1:$N$1000,"",0)</f>
        <v>0</v>
      </c>
      <c r="G104" s="210">
        <f t="shared" si="3"/>
        <v>2.78125</v>
      </c>
      <c r="H104" s="93" cm="1">
        <f t="array" ref="H104">_xlfn.XLOOKUP(TEXT('Safety stock'!$A104,"0"),TEXT($L$1:$L$1000,"0"),$P$1:$P$1000,"",0)</f>
        <v>0</v>
      </c>
      <c r="L104" s="227" t="s">
        <v>278</v>
      </c>
      <c r="M104" s="215">
        <v>0</v>
      </c>
      <c r="N104" s="216">
        <v>0</v>
      </c>
      <c r="O104" s="217">
        <v>5.5625</v>
      </c>
    </row>
    <row r="105" spans="1:15" x14ac:dyDescent="0.25">
      <c r="A105" s="206" t="s">
        <v>280</v>
      </c>
      <c r="B105" s="207" cm="1">
        <f t="array" ref="B105">_xlfn.XLOOKUP(TEXT('Safety stock'!$A105,"0"),TEXT($L$1:$L$1000,"0"),$M$1:$M$1000,"",0)</f>
        <v>0</v>
      </c>
      <c r="C105" s="151" t="str">
        <f>_xlfn.XLOOKUP(TEXT(A105,"0"),'Purchase sheet'!A:A,'Purchase sheet'!H:H,"No lot size",0)</f>
        <v>No lot size</v>
      </c>
      <c r="D105" s="208" cm="1">
        <f t="array" ref="D105">_xlfn.XLOOKUP(TEXT('Safety stock'!$A105,"0"),TEXT($L$1:$L$1000,"0"),$O$1:$O$1000,"",0)</f>
        <v>0</v>
      </c>
      <c r="E105" s="209">
        <f t="shared" si="2"/>
        <v>0</v>
      </c>
      <c r="F105" s="209" cm="1">
        <f t="array" ref="F105">_xlfn.XLOOKUP(TEXT('Safety stock'!$A105,"0"),TEXT($L$1:$L$1000,"0"),$N$1:$N$1000,"",0)</f>
        <v>0</v>
      </c>
      <c r="G105" s="210">
        <f t="shared" si="3"/>
        <v>0</v>
      </c>
      <c r="H105" s="93" cm="1">
        <f t="array" ref="H105">_xlfn.XLOOKUP(TEXT('Safety stock'!$A105,"0"),TEXT($L$1:$L$1000,"0"),$P$1:$P$1000,"",0)</f>
        <v>0</v>
      </c>
      <c r="L105" s="227" t="s">
        <v>280</v>
      </c>
      <c r="M105" s="215">
        <v>0</v>
      </c>
      <c r="N105" s="216">
        <v>0</v>
      </c>
      <c r="O105" s="217">
        <v>0</v>
      </c>
    </row>
    <row r="106" spans="1:15" x14ac:dyDescent="0.25">
      <c r="A106" s="206" t="s">
        <v>282</v>
      </c>
      <c r="B106" s="207" cm="1">
        <f t="array" ref="B106">_xlfn.XLOOKUP(TEXT('Safety stock'!$A106,"0"),TEXT($L$1:$L$1000,"0"),$M$1:$M$1000,"",0)</f>
        <v>0</v>
      </c>
      <c r="C106" s="151" t="str">
        <f>_xlfn.XLOOKUP(TEXT(A106,"0"),'Purchase sheet'!A:A,'Purchase sheet'!H:H,"No lot size",0)</f>
        <v>No lot size</v>
      </c>
      <c r="D106" s="208" cm="1">
        <f t="array" ref="D106">_xlfn.XLOOKUP(TEXT('Safety stock'!$A106,"0"),TEXT($L$1:$L$1000,"0"),$O$1:$O$1000,"",0)</f>
        <v>0</v>
      </c>
      <c r="E106" s="209">
        <f t="shared" si="2"/>
        <v>0</v>
      </c>
      <c r="F106" s="209" cm="1">
        <f t="array" ref="F106">_xlfn.XLOOKUP(TEXT('Safety stock'!$A106,"0"),TEXT($L$1:$L$1000,"0"),$N$1:$N$1000,"",0)</f>
        <v>0</v>
      </c>
      <c r="G106" s="210">
        <f t="shared" si="3"/>
        <v>0</v>
      </c>
      <c r="H106" s="93" cm="1">
        <f t="array" ref="H106">_xlfn.XLOOKUP(TEXT('Safety stock'!$A106,"0"),TEXT($L$1:$L$1000,"0"),$P$1:$P$1000,"",0)</f>
        <v>0</v>
      </c>
      <c r="L106" s="227" t="s">
        <v>282</v>
      </c>
      <c r="M106" s="215">
        <v>0</v>
      </c>
      <c r="N106" s="216">
        <v>0</v>
      </c>
      <c r="O106" s="217">
        <v>0</v>
      </c>
    </row>
    <row r="107" spans="1:15" x14ac:dyDescent="0.25">
      <c r="A107" s="206" t="s">
        <v>285</v>
      </c>
      <c r="B107" s="207" cm="1">
        <f t="array" ref="B107">_xlfn.XLOOKUP(TEXT('Safety stock'!$A107,"0"),TEXT($L$1:$L$1000,"0"),$M$1:$M$1000,"",0)</f>
        <v>1500.4171772466755</v>
      </c>
      <c r="C107" s="151" t="str">
        <f>_xlfn.XLOOKUP(TEXT(A107,"0"),'Purchase sheet'!A:A,'Purchase sheet'!H:H,"No lot size",0)</f>
        <v>No lot size</v>
      </c>
      <c r="D107" s="208" cm="1">
        <f t="array" ref="D107">_xlfn.XLOOKUP(TEXT('Safety stock'!$A107,"0"),TEXT($L$1:$L$1000,"0"),$O$1:$O$1000,"",0)</f>
        <v>3169.25</v>
      </c>
      <c r="E107" s="209">
        <f t="shared" si="2"/>
        <v>3169.25</v>
      </c>
      <c r="F107" s="209" cm="1">
        <f t="array" ref="F107">_xlfn.XLOOKUP(TEXT('Safety stock'!$A107,"0"),TEXT($L$1:$L$1000,"0"),$N$1:$N$1000,"",0)</f>
        <v>0</v>
      </c>
      <c r="G107" s="210">
        <f t="shared" si="3"/>
        <v>3085.0421772466752</v>
      </c>
      <c r="H107" s="93" cm="1">
        <f t="array" ref="H107">_xlfn.XLOOKUP(TEXT('Safety stock'!$A107,"0"),TEXT($L$1:$L$1000,"0"),$P$1:$P$1000,"",0)</f>
        <v>0</v>
      </c>
      <c r="L107" s="227" t="s">
        <v>285</v>
      </c>
      <c r="M107" s="215">
        <v>1500.4171772466755</v>
      </c>
      <c r="N107" s="216">
        <v>0</v>
      </c>
      <c r="O107" s="217">
        <v>3169.25</v>
      </c>
    </row>
    <row r="108" spans="1:15" x14ac:dyDescent="0.25">
      <c r="A108" s="206" t="s">
        <v>289</v>
      </c>
      <c r="B108" s="207" cm="1">
        <f t="array" ref="B108">_xlfn.XLOOKUP(TEXT('Safety stock'!$A108,"0"),TEXT($L$1:$L$1000,"0"),$M$1:$M$1000,"",0)</f>
        <v>91.273546124157235</v>
      </c>
      <c r="C108" s="151" t="str">
        <f>_xlfn.XLOOKUP(TEXT(A108,"0"),'Purchase sheet'!A:A,'Purchase sheet'!H:H,"No lot size",0)</f>
        <v>No lot size</v>
      </c>
      <c r="D108" s="208" cm="1">
        <f t="array" ref="D108">_xlfn.XLOOKUP(TEXT('Safety stock'!$A108,"0"),TEXT($L$1:$L$1000,"0"),$O$1:$O$1000,"",0)</f>
        <v>39.416666666666664</v>
      </c>
      <c r="E108" s="209">
        <f t="shared" si="2"/>
        <v>39.416666666666664</v>
      </c>
      <c r="F108" s="209" cm="1">
        <f t="array" ref="F108">_xlfn.XLOOKUP(TEXT('Safety stock'!$A108,"0"),TEXT($L$1:$L$1000,"0"),$N$1:$N$1000,"",0)</f>
        <v>0</v>
      </c>
      <c r="G108" s="210">
        <f t="shared" si="3"/>
        <v>110.98187945749056</v>
      </c>
      <c r="H108" s="93" cm="1">
        <f t="array" ref="H108">_xlfn.XLOOKUP(TEXT('Safety stock'!$A108,"0"),TEXT($L$1:$L$1000,"0"),$P$1:$P$1000,"",0)</f>
        <v>0</v>
      </c>
      <c r="L108" s="227" t="s">
        <v>289</v>
      </c>
      <c r="M108" s="215">
        <v>91.273546124157235</v>
      </c>
      <c r="N108" s="216">
        <v>0</v>
      </c>
      <c r="O108" s="217">
        <v>39.416666666666664</v>
      </c>
    </row>
    <row r="109" spans="1:15" x14ac:dyDescent="0.25">
      <c r="A109" s="206" t="s">
        <v>292</v>
      </c>
      <c r="B109" s="207" cm="1">
        <f t="array" ref="B109">_xlfn.XLOOKUP(TEXT('Safety stock'!$A109,"0"),TEXT($L$1:$L$1000,"0"),$M$1:$M$1000,"",0)</f>
        <v>413.1318820307655</v>
      </c>
      <c r="C109" s="151" t="str">
        <f>_xlfn.XLOOKUP(TEXT(A109,"0"),'Purchase sheet'!A:A,'Purchase sheet'!H:H,"No lot size",0)</f>
        <v>No lot size</v>
      </c>
      <c r="D109" s="208" cm="1">
        <f t="array" ref="D109">_xlfn.XLOOKUP(TEXT('Safety stock'!$A109,"0"),TEXT($L$1:$L$1000,"0"),$O$1:$O$1000,"",0)</f>
        <v>259.58333333333331</v>
      </c>
      <c r="E109" s="209">
        <f t="shared" si="2"/>
        <v>259.58333333333331</v>
      </c>
      <c r="F109" s="209" cm="1">
        <f t="array" ref="F109">_xlfn.XLOOKUP(TEXT('Safety stock'!$A109,"0"),TEXT($L$1:$L$1000,"0"),$N$1:$N$1000,"",0)</f>
        <v>0</v>
      </c>
      <c r="G109" s="210">
        <f t="shared" si="3"/>
        <v>542.92354869743212</v>
      </c>
      <c r="H109" s="93" cm="1">
        <f t="array" ref="H109">_xlfn.XLOOKUP(TEXT('Safety stock'!$A109,"0"),TEXT($L$1:$L$1000,"0"),$P$1:$P$1000,"",0)</f>
        <v>0</v>
      </c>
      <c r="L109" s="227" t="s">
        <v>292</v>
      </c>
      <c r="M109" s="215">
        <v>413.1318820307655</v>
      </c>
      <c r="N109" s="216">
        <v>0</v>
      </c>
      <c r="O109" s="217">
        <v>259.58333333333331</v>
      </c>
    </row>
    <row r="110" spans="1:15" x14ac:dyDescent="0.25">
      <c r="A110" s="206" t="s">
        <v>295</v>
      </c>
      <c r="B110" s="207" cm="1">
        <f t="array" ref="B110">_xlfn.XLOOKUP(TEXT('Safety stock'!$A110,"0"),TEXT($L$1:$L$1000,"0"),$M$1:$M$1000,"",0)</f>
        <v>72</v>
      </c>
      <c r="C110" s="151" t="str">
        <f>_xlfn.XLOOKUP(TEXT(A110,"0"),'Purchase sheet'!A:A,'Purchase sheet'!H:H,"No lot size",0)</f>
        <v>No lot size</v>
      </c>
      <c r="D110" s="208" cm="1">
        <f t="array" ref="D110">_xlfn.XLOOKUP(TEXT('Safety stock'!$A110,"0"),TEXT($L$1:$L$1000,"0"),$O$1:$O$1000,"",0)</f>
        <v>16.083333333333332</v>
      </c>
      <c r="E110" s="209">
        <f t="shared" si="2"/>
        <v>16.083333333333332</v>
      </c>
      <c r="F110" s="209" cm="1">
        <f t="array" ref="F110">_xlfn.XLOOKUP(TEXT('Safety stock'!$A110,"0"),TEXT($L$1:$L$1000,"0"),$N$1:$N$1000,"",0)</f>
        <v>0</v>
      </c>
      <c r="G110" s="210">
        <f t="shared" si="3"/>
        <v>80.041666666666671</v>
      </c>
      <c r="H110" s="93" cm="1">
        <f t="array" ref="H110">_xlfn.XLOOKUP(TEXT('Safety stock'!$A110,"0"),TEXT($L$1:$L$1000,"0"),$P$1:$P$1000,"",0)</f>
        <v>0</v>
      </c>
      <c r="L110" s="227" t="s">
        <v>295</v>
      </c>
      <c r="M110" s="215">
        <v>72</v>
      </c>
      <c r="N110" s="216">
        <v>0</v>
      </c>
      <c r="O110" s="217">
        <v>16.083333333333332</v>
      </c>
    </row>
    <row r="111" spans="1:15" x14ac:dyDescent="0.25">
      <c r="A111" s="206" t="s">
        <v>297</v>
      </c>
      <c r="B111" s="207" cm="1">
        <f t="array" ref="B111">_xlfn.XLOOKUP(TEXT('Safety stock'!$A111,"0"),TEXT($L$1:$L$1000,"0"),$M$1:$M$1000,"",0)</f>
        <v>24</v>
      </c>
      <c r="C111" s="151" t="str">
        <f>_xlfn.XLOOKUP(TEXT(A111,"0"),'Purchase sheet'!A:A,'Purchase sheet'!H:H,"No lot size",0)</f>
        <v>No lot size</v>
      </c>
      <c r="D111" s="208" cm="1">
        <f t="array" ref="D111">_xlfn.XLOOKUP(TEXT('Safety stock'!$A111,"0"),TEXT($L$1:$L$1000,"0"),$O$1:$O$1000,"",0)</f>
        <v>12.333333333333334</v>
      </c>
      <c r="E111" s="209">
        <f t="shared" si="2"/>
        <v>12.333333333333334</v>
      </c>
      <c r="F111" s="209" cm="1">
        <f t="array" ref="F111">_xlfn.XLOOKUP(TEXT('Safety stock'!$A111,"0"),TEXT($L$1:$L$1000,"0"),$N$1:$N$1000,"",0)</f>
        <v>0</v>
      </c>
      <c r="G111" s="210">
        <f t="shared" si="3"/>
        <v>30.166666666666668</v>
      </c>
      <c r="H111" s="93" cm="1">
        <f t="array" ref="H111">_xlfn.XLOOKUP(TEXT('Safety stock'!$A111,"0"),TEXT($L$1:$L$1000,"0"),$P$1:$P$1000,"",0)</f>
        <v>0</v>
      </c>
      <c r="L111" s="227" t="s">
        <v>297</v>
      </c>
      <c r="M111" s="215">
        <v>24</v>
      </c>
      <c r="N111" s="216">
        <v>0</v>
      </c>
      <c r="O111" s="217">
        <v>12.333333333333334</v>
      </c>
    </row>
    <row r="112" spans="1:15" x14ac:dyDescent="0.25">
      <c r="A112" s="206" t="s">
        <v>299</v>
      </c>
      <c r="B112" s="207" cm="1">
        <f t="array" ref="B112">_xlfn.XLOOKUP(TEXT('Safety stock'!$A112,"0"),TEXT($L$1:$L$1000,"0"),$M$1:$M$1000,"",0)</f>
        <v>48.101637442709048</v>
      </c>
      <c r="C112" s="151" t="str">
        <f>_xlfn.XLOOKUP(TEXT(A112,"0"),'Purchase sheet'!A:A,'Purchase sheet'!H:H,"No lot size",0)</f>
        <v>No lot size</v>
      </c>
      <c r="D112" s="208" cm="1">
        <f t="array" ref="D112">_xlfn.XLOOKUP(TEXT('Safety stock'!$A112,"0"),TEXT($L$1:$L$1000,"0"),$O$1:$O$1000,"",0)</f>
        <v>35.5625</v>
      </c>
      <c r="E112" s="209">
        <f t="shared" si="2"/>
        <v>35.5625</v>
      </c>
      <c r="F112" s="209" cm="1">
        <f t="array" ref="F112">_xlfn.XLOOKUP(TEXT('Safety stock'!$A112,"0"),TEXT($L$1:$L$1000,"0"),$N$1:$N$1000,"",0)</f>
        <v>0</v>
      </c>
      <c r="G112" s="210">
        <f t="shared" si="3"/>
        <v>65.882887442709048</v>
      </c>
      <c r="H112" s="93" cm="1">
        <f t="array" ref="H112">_xlfn.XLOOKUP(TEXT('Safety stock'!$A112,"0"),TEXT($L$1:$L$1000,"0"),$P$1:$P$1000,"",0)</f>
        <v>0</v>
      </c>
      <c r="L112" s="227" t="s">
        <v>299</v>
      </c>
      <c r="M112" s="215">
        <v>48.101637442709048</v>
      </c>
      <c r="N112" s="216">
        <v>0</v>
      </c>
      <c r="O112" s="217">
        <v>35.5625</v>
      </c>
    </row>
    <row r="113" spans="1:15" x14ac:dyDescent="0.25">
      <c r="A113" s="206" t="s">
        <v>301</v>
      </c>
      <c r="B113" s="207" cm="1">
        <f t="array" ref="B113">_xlfn.XLOOKUP(TEXT('Safety stock'!$A113,"0"),TEXT($L$1:$L$1000,"0"),$M$1:$M$1000,"",0)</f>
        <v>0</v>
      </c>
      <c r="C113" s="151" t="str">
        <f>_xlfn.XLOOKUP(TEXT(A113,"0"),'Purchase sheet'!A:A,'Purchase sheet'!H:H,"No lot size",0)</f>
        <v>No lot size</v>
      </c>
      <c r="D113" s="208" cm="1">
        <f t="array" ref="D113">_xlfn.XLOOKUP(TEXT('Safety stock'!$A113,"0"),TEXT($L$1:$L$1000,"0"),$O$1:$O$1000,"",0)</f>
        <v>0</v>
      </c>
      <c r="E113" s="209">
        <f t="shared" si="2"/>
        <v>0</v>
      </c>
      <c r="F113" s="209" cm="1">
        <f t="array" ref="F113">_xlfn.XLOOKUP(TEXT('Safety stock'!$A113,"0"),TEXT($L$1:$L$1000,"0"),$N$1:$N$1000,"",0)</f>
        <v>0</v>
      </c>
      <c r="G113" s="210">
        <f t="shared" si="3"/>
        <v>0</v>
      </c>
      <c r="H113" s="93" cm="1">
        <f t="array" ref="H113">_xlfn.XLOOKUP(TEXT('Safety stock'!$A113,"0"),TEXT($L$1:$L$1000,"0"),$P$1:$P$1000,"",0)</f>
        <v>0</v>
      </c>
      <c r="L113" s="227" t="s">
        <v>301</v>
      </c>
      <c r="M113" s="215">
        <v>0</v>
      </c>
      <c r="N113" s="216">
        <v>0</v>
      </c>
      <c r="O113" s="217">
        <v>0</v>
      </c>
    </row>
    <row r="114" spans="1:15" x14ac:dyDescent="0.25">
      <c r="A114" s="206" t="s">
        <v>303</v>
      </c>
      <c r="B114" s="207" cm="1">
        <f t="array" ref="B114">_xlfn.XLOOKUP(TEXT('Safety stock'!$A114,"0"),TEXT($L$1:$L$1000,"0"),$M$1:$M$1000,"",0)</f>
        <v>48</v>
      </c>
      <c r="C114" s="151" t="str">
        <f>_xlfn.XLOOKUP(TEXT(A114,"0"),'Purchase sheet'!A:A,'Purchase sheet'!H:H,"No lot size",0)</f>
        <v>No lot size</v>
      </c>
      <c r="D114" s="208" cm="1">
        <f t="array" ref="D114">_xlfn.XLOOKUP(TEXT('Safety stock'!$A114,"0"),TEXT($L$1:$L$1000,"0"),$O$1:$O$1000,"",0)</f>
        <v>18.541666666666668</v>
      </c>
      <c r="E114" s="209">
        <f t="shared" si="2"/>
        <v>18.541666666666668</v>
      </c>
      <c r="F114" s="209" cm="1">
        <f t="array" ref="F114">_xlfn.XLOOKUP(TEXT('Safety stock'!$A114,"0"),TEXT($L$1:$L$1000,"0"),$N$1:$N$1000,"",0)</f>
        <v>0</v>
      </c>
      <c r="G114" s="210">
        <f t="shared" si="3"/>
        <v>57.270833333333336</v>
      </c>
      <c r="H114" s="93" cm="1">
        <f t="array" ref="H114">_xlfn.XLOOKUP(TEXT('Safety stock'!$A114,"0"),TEXT($L$1:$L$1000,"0"),$P$1:$P$1000,"",0)</f>
        <v>0</v>
      </c>
      <c r="L114" s="227" t="s">
        <v>303</v>
      </c>
      <c r="M114" s="215">
        <v>48</v>
      </c>
      <c r="N114" s="216">
        <v>0</v>
      </c>
      <c r="O114" s="217">
        <v>18.541666666666668</v>
      </c>
    </row>
    <row r="115" spans="1:15" x14ac:dyDescent="0.25">
      <c r="A115" s="206" t="s">
        <v>305</v>
      </c>
      <c r="B115" s="207" cm="1">
        <f t="array" ref="B115">_xlfn.XLOOKUP(TEXT('Safety stock'!$A115,"0"),TEXT($L$1:$L$1000,"0"),$M$1:$M$1000,"",0)</f>
        <v>24</v>
      </c>
      <c r="C115" s="151" t="str">
        <f>_xlfn.XLOOKUP(TEXT(A115,"0"),'Purchase sheet'!A:A,'Purchase sheet'!H:H,"No lot size",0)</f>
        <v>No lot size</v>
      </c>
      <c r="D115" s="208" cm="1">
        <f t="array" ref="D115">_xlfn.XLOOKUP(TEXT('Safety stock'!$A115,"0"),TEXT($L$1:$L$1000,"0"),$O$1:$O$1000,"",0)</f>
        <v>17.020833333333332</v>
      </c>
      <c r="E115" s="209">
        <f t="shared" si="2"/>
        <v>17.020833333333332</v>
      </c>
      <c r="F115" s="209" cm="1">
        <f t="array" ref="F115">_xlfn.XLOOKUP(TEXT('Safety stock'!$A115,"0"),TEXT($L$1:$L$1000,"0"),$N$1:$N$1000,"",0)</f>
        <v>0</v>
      </c>
      <c r="G115" s="210">
        <f t="shared" si="3"/>
        <v>32.510416666666664</v>
      </c>
      <c r="H115" s="93" cm="1">
        <f t="array" ref="H115">_xlfn.XLOOKUP(TEXT('Safety stock'!$A115,"0"),TEXT($L$1:$L$1000,"0"),$P$1:$P$1000,"",0)</f>
        <v>0</v>
      </c>
      <c r="L115" s="227" t="s">
        <v>305</v>
      </c>
      <c r="M115" s="215">
        <v>24</v>
      </c>
      <c r="N115" s="216">
        <v>0</v>
      </c>
      <c r="O115" s="217">
        <v>17.020833333333332</v>
      </c>
    </row>
    <row r="116" spans="1:15" x14ac:dyDescent="0.25">
      <c r="A116" s="206" t="s">
        <v>307</v>
      </c>
      <c r="B116" s="207" cm="1">
        <f t="array" ref="B116">_xlfn.XLOOKUP(TEXT('Safety stock'!$A116,"0"),TEXT($L$1:$L$1000,"0"),$M$1:$M$1000,"",0)</f>
        <v>13.123866382066446</v>
      </c>
      <c r="C116" s="151" t="str">
        <f>_xlfn.XLOOKUP(TEXT(A116,"0"),'Purchase sheet'!A:A,'Purchase sheet'!H:H,"No lot size",0)</f>
        <v>No lot size</v>
      </c>
      <c r="D116" s="208" cm="1">
        <f t="array" ref="D116">_xlfn.XLOOKUP(TEXT('Safety stock'!$A116,"0"),TEXT($L$1:$L$1000,"0"),$O$1:$O$1000,"",0)</f>
        <v>6.083333333333333</v>
      </c>
      <c r="E116" s="209">
        <f t="shared" si="2"/>
        <v>6.083333333333333</v>
      </c>
      <c r="F116" s="209" cm="1">
        <f t="array" ref="F116">_xlfn.XLOOKUP(TEXT('Safety stock'!$A116,"0"),TEXT($L$1:$L$1000,"0"),$N$1:$N$1000,"",0)</f>
        <v>0</v>
      </c>
      <c r="G116" s="210">
        <f t="shared" si="3"/>
        <v>16.165533048733113</v>
      </c>
      <c r="H116" s="93" cm="1">
        <f t="array" ref="H116">_xlfn.XLOOKUP(TEXT('Safety stock'!$A116,"0"),TEXT($L$1:$L$1000,"0"),$P$1:$P$1000,"",0)</f>
        <v>0</v>
      </c>
      <c r="L116" s="227" t="s">
        <v>307</v>
      </c>
      <c r="M116" s="215">
        <v>13.123866382066446</v>
      </c>
      <c r="N116" s="216">
        <v>0</v>
      </c>
      <c r="O116" s="217">
        <v>6.083333333333333</v>
      </c>
    </row>
    <row r="117" spans="1:15" x14ac:dyDescent="0.25">
      <c r="A117" s="206" t="s">
        <v>312</v>
      </c>
      <c r="B117" s="207" cm="1">
        <f t="array" ref="B117">_xlfn.XLOOKUP(TEXT('Safety stock'!$A117,"0"),TEXT($L$1:$L$1000,"0"),$M$1:$M$1000,"",0)</f>
        <v>0</v>
      </c>
      <c r="C117" s="151" t="str">
        <f>_xlfn.XLOOKUP(TEXT(A117,"0"),'Purchase sheet'!A:A,'Purchase sheet'!H:H,"No lot size",0)</f>
        <v>No lot size</v>
      </c>
      <c r="D117" s="208" cm="1">
        <f t="array" ref="D117">_xlfn.XLOOKUP(TEXT('Safety stock'!$A117,"0"),TEXT($L$1:$L$1000,"0"),$O$1:$O$1000,"",0)</f>
        <v>1.0833333333333333</v>
      </c>
      <c r="E117" s="209">
        <f t="shared" si="2"/>
        <v>1.0833333333333333</v>
      </c>
      <c r="F117" s="209" cm="1">
        <f t="array" ref="F117">_xlfn.XLOOKUP(TEXT('Safety stock'!$A117,"0"),TEXT($L$1:$L$1000,"0"),$N$1:$N$1000,"",0)</f>
        <v>0</v>
      </c>
      <c r="G117" s="210">
        <f t="shared" si="3"/>
        <v>0.54166666666666663</v>
      </c>
      <c r="H117" s="93" cm="1">
        <f t="array" ref="H117">_xlfn.XLOOKUP(TEXT('Safety stock'!$A117,"0"),TEXT($L$1:$L$1000,"0"),$P$1:$P$1000,"",0)</f>
        <v>0</v>
      </c>
      <c r="L117" s="227" t="s">
        <v>312</v>
      </c>
      <c r="M117" s="215">
        <v>0</v>
      </c>
      <c r="N117" s="216">
        <v>0</v>
      </c>
      <c r="O117" s="217">
        <v>1.0833333333333333</v>
      </c>
    </row>
    <row r="118" spans="1:15" x14ac:dyDescent="0.25">
      <c r="A118" s="206" t="s">
        <v>314</v>
      </c>
      <c r="B118" s="207" cm="1">
        <f t="array" ref="B118">_xlfn.XLOOKUP(TEXT('Safety stock'!$A118,"0"),TEXT($L$1:$L$1000,"0"),$M$1:$M$1000,"",0)</f>
        <v>0</v>
      </c>
      <c r="C118" s="151" t="str">
        <f>_xlfn.XLOOKUP(TEXT(A118,"0"),'Purchase sheet'!A:A,'Purchase sheet'!H:H,"No lot size",0)</f>
        <v>No lot size</v>
      </c>
      <c r="D118" s="208" cm="1">
        <f t="array" ref="D118">_xlfn.XLOOKUP(TEXT('Safety stock'!$A118,"0"),TEXT($L$1:$L$1000,"0"),$O$1:$O$1000,"",0)</f>
        <v>0</v>
      </c>
      <c r="E118" s="209">
        <f t="shared" si="2"/>
        <v>0</v>
      </c>
      <c r="F118" s="209" cm="1">
        <f t="array" ref="F118">_xlfn.XLOOKUP(TEXT('Safety stock'!$A118,"0"),TEXT($L$1:$L$1000,"0"),$N$1:$N$1000,"",0)</f>
        <v>0</v>
      </c>
      <c r="G118" s="210">
        <f t="shared" si="3"/>
        <v>0</v>
      </c>
      <c r="H118" s="93" cm="1">
        <f t="array" ref="H118">_xlfn.XLOOKUP(TEXT('Safety stock'!$A118,"0"),TEXT($L$1:$L$1000,"0"),$P$1:$P$1000,"",0)</f>
        <v>0</v>
      </c>
      <c r="L118" s="227" t="s">
        <v>314</v>
      </c>
      <c r="M118" s="215">
        <v>0</v>
      </c>
      <c r="N118" s="216">
        <v>0</v>
      </c>
      <c r="O118" s="217">
        <v>0</v>
      </c>
    </row>
    <row r="119" spans="1:15" x14ac:dyDescent="0.25">
      <c r="A119" s="206" t="s">
        <v>318</v>
      </c>
      <c r="B119" s="207" cm="1">
        <f t="array" ref="B119">_xlfn.XLOOKUP(TEXT('Safety stock'!$A119,"0"),TEXT($L$1:$L$1000,"0"),$M$1:$M$1000,"",0)</f>
        <v>0</v>
      </c>
      <c r="C119" s="151" t="str">
        <f>_xlfn.XLOOKUP(TEXT(A119,"0"),'Purchase sheet'!A:A,'Purchase sheet'!H:H,"No lot size",0)</f>
        <v>No lot size</v>
      </c>
      <c r="D119" s="208" cm="1">
        <f t="array" ref="D119">_xlfn.XLOOKUP(TEXT('Safety stock'!$A119,"0"),TEXT($L$1:$L$1000,"0"),$O$1:$O$1000,"",0)</f>
        <v>0</v>
      </c>
      <c r="E119" s="209">
        <f t="shared" si="2"/>
        <v>0</v>
      </c>
      <c r="F119" s="209" cm="1">
        <f t="array" ref="F119">_xlfn.XLOOKUP(TEXT('Safety stock'!$A119,"0"),TEXT($L$1:$L$1000,"0"),$N$1:$N$1000,"",0)</f>
        <v>0</v>
      </c>
      <c r="G119" s="210">
        <f t="shared" si="3"/>
        <v>0</v>
      </c>
      <c r="H119" s="93" cm="1">
        <f t="array" ref="H119">_xlfn.XLOOKUP(TEXT('Safety stock'!$A119,"0"),TEXT($L$1:$L$1000,"0"),$P$1:$P$1000,"",0)</f>
        <v>0</v>
      </c>
      <c r="L119" s="227" t="s">
        <v>318</v>
      </c>
      <c r="M119" s="215">
        <v>0</v>
      </c>
      <c r="N119" s="216">
        <v>0</v>
      </c>
      <c r="O119" s="217">
        <v>0</v>
      </c>
    </row>
    <row r="120" spans="1:15" x14ac:dyDescent="0.25">
      <c r="A120" s="206" t="s">
        <v>320</v>
      </c>
      <c r="B120" s="207" cm="1">
        <f t="array" ref="B120">_xlfn.XLOOKUP(TEXT('Safety stock'!$A120,"0"),TEXT($L$1:$L$1000,"0"),$M$1:$M$1000,"",0)</f>
        <v>0</v>
      </c>
      <c r="C120" s="151" t="str">
        <f>_xlfn.XLOOKUP(TEXT(A120,"0"),'Purchase sheet'!A:A,'Purchase sheet'!H:H,"No lot size",0)</f>
        <v>No lot size</v>
      </c>
      <c r="D120" s="208" cm="1">
        <f t="array" ref="D120">_xlfn.XLOOKUP(TEXT('Safety stock'!$A120,"0"),TEXT($L$1:$L$1000,"0"),$O$1:$O$1000,"",0)</f>
        <v>0</v>
      </c>
      <c r="E120" s="209">
        <f t="shared" si="2"/>
        <v>0</v>
      </c>
      <c r="F120" s="209" cm="1">
        <f t="array" ref="F120">_xlfn.XLOOKUP(TEXT('Safety stock'!$A120,"0"),TEXT($L$1:$L$1000,"0"),$N$1:$N$1000,"",0)</f>
        <v>0</v>
      </c>
      <c r="G120" s="210">
        <f t="shared" si="3"/>
        <v>0</v>
      </c>
      <c r="H120" s="93" cm="1">
        <f t="array" ref="H120">_xlfn.XLOOKUP(TEXT('Safety stock'!$A120,"0"),TEXT($L$1:$L$1000,"0"),$P$1:$P$1000,"",0)</f>
        <v>0</v>
      </c>
      <c r="L120" s="227" t="s">
        <v>320</v>
      </c>
      <c r="M120" s="215">
        <v>0</v>
      </c>
      <c r="N120" s="216">
        <v>0</v>
      </c>
      <c r="O120" s="217">
        <v>0</v>
      </c>
    </row>
    <row r="121" spans="1:15" x14ac:dyDescent="0.25">
      <c r="A121" s="206" t="s">
        <v>322</v>
      </c>
      <c r="B121" s="207" cm="1">
        <f t="array" ref="B121">_xlfn.XLOOKUP(TEXT('Safety stock'!$A121,"0"),TEXT($L$1:$L$1000,"0"),$M$1:$M$1000,"",0)</f>
        <v>24</v>
      </c>
      <c r="C121" s="151" t="str">
        <f>_xlfn.XLOOKUP(TEXT(A121,"0"),'Purchase sheet'!A:A,'Purchase sheet'!H:H,"No lot size",0)</f>
        <v>No lot size</v>
      </c>
      <c r="D121" s="208" cm="1">
        <f t="array" ref="D121">_xlfn.XLOOKUP(TEXT('Safety stock'!$A121,"0"),TEXT($L$1:$L$1000,"0"),$O$1:$O$1000,"",0)</f>
        <v>6.916666666666667</v>
      </c>
      <c r="E121" s="209">
        <f t="shared" si="2"/>
        <v>6.916666666666667</v>
      </c>
      <c r="F121" s="209" cm="1">
        <f t="array" ref="F121">_xlfn.XLOOKUP(TEXT('Safety stock'!$A121,"0"),TEXT($L$1:$L$1000,"0"),$N$1:$N$1000,"",0)</f>
        <v>0</v>
      </c>
      <c r="G121" s="210">
        <f t="shared" si="3"/>
        <v>27.458333333333332</v>
      </c>
      <c r="H121" s="93" cm="1">
        <f t="array" ref="H121">_xlfn.XLOOKUP(TEXT('Safety stock'!$A121,"0"),TEXT($L$1:$L$1000,"0"),$P$1:$P$1000,"",0)</f>
        <v>0</v>
      </c>
      <c r="L121" s="227" t="s">
        <v>322</v>
      </c>
      <c r="M121" s="215">
        <v>24</v>
      </c>
      <c r="N121" s="216">
        <v>0</v>
      </c>
      <c r="O121" s="217">
        <v>6.916666666666667</v>
      </c>
    </row>
    <row r="122" spans="1:15" x14ac:dyDescent="0.25">
      <c r="A122" s="206" t="s">
        <v>324</v>
      </c>
      <c r="B122" s="207" cm="1">
        <f t="array" ref="B122">_xlfn.XLOOKUP(TEXT('Safety stock'!$A122,"0"),TEXT($L$1:$L$1000,"0"),$M$1:$M$1000,"",0)</f>
        <v>24</v>
      </c>
      <c r="C122" s="151" t="str">
        <f>_xlfn.XLOOKUP(TEXT(A122,"0"),'Purchase sheet'!A:A,'Purchase sheet'!H:H,"No lot size",0)</f>
        <v>No lot size</v>
      </c>
      <c r="D122" s="208" cm="1">
        <f t="array" ref="D122">_xlfn.XLOOKUP(TEXT('Safety stock'!$A122,"0"),TEXT($L$1:$L$1000,"0"),$O$1:$O$1000,"",0)</f>
        <v>5</v>
      </c>
      <c r="E122" s="209">
        <f t="shared" si="2"/>
        <v>5</v>
      </c>
      <c r="F122" s="209" cm="1">
        <f t="array" ref="F122">_xlfn.XLOOKUP(TEXT('Safety stock'!$A122,"0"),TEXT($L$1:$L$1000,"0"),$N$1:$N$1000,"",0)</f>
        <v>0</v>
      </c>
      <c r="G122" s="210">
        <f t="shared" si="3"/>
        <v>26.5</v>
      </c>
      <c r="H122" s="93" cm="1">
        <f t="array" ref="H122">_xlfn.XLOOKUP(TEXT('Safety stock'!$A122,"0"),TEXT($L$1:$L$1000,"0"),$P$1:$P$1000,"",0)</f>
        <v>0</v>
      </c>
      <c r="L122" s="227" t="s">
        <v>324</v>
      </c>
      <c r="M122" s="215">
        <v>24</v>
      </c>
      <c r="N122" s="216">
        <v>0</v>
      </c>
      <c r="O122" s="217">
        <v>5</v>
      </c>
    </row>
    <row r="123" spans="1:15" x14ac:dyDescent="0.25">
      <c r="A123" s="206" t="s">
        <v>326</v>
      </c>
      <c r="B123" s="207" cm="1">
        <f t="array" ref="B123">_xlfn.XLOOKUP(TEXT('Safety stock'!$A123,"0"),TEXT($L$1:$L$1000,"0"),$M$1:$M$1000,"",0)</f>
        <v>70.040152714282456</v>
      </c>
      <c r="C123" s="151" t="str">
        <f>_xlfn.XLOOKUP(TEXT(A123,"0"),'Purchase sheet'!A:A,'Purchase sheet'!H:H,"No lot size",0)</f>
        <v>No lot size</v>
      </c>
      <c r="D123" s="208" cm="1">
        <f t="array" ref="D123">_xlfn.XLOOKUP(TEXT('Safety stock'!$A123,"0"),TEXT($L$1:$L$1000,"0"),$O$1:$O$1000,"",0)</f>
        <v>23.994469026548671</v>
      </c>
      <c r="E123" s="209">
        <f t="shared" si="2"/>
        <v>23.994469026548671</v>
      </c>
      <c r="F123" s="209" cm="1">
        <f t="array" ref="F123">_xlfn.XLOOKUP(TEXT('Safety stock'!$A123,"0"),TEXT($L$1:$L$1000,"0"),$N$1:$N$1000,"",0)</f>
        <v>0</v>
      </c>
      <c r="G123" s="210">
        <f t="shared" si="3"/>
        <v>82.037387227556792</v>
      </c>
      <c r="H123" s="93" cm="1">
        <f t="array" ref="H123">_xlfn.XLOOKUP(TEXT('Safety stock'!$A123,"0"),TEXT($L$1:$L$1000,"0"),$P$1:$P$1000,"",0)</f>
        <v>0</v>
      </c>
      <c r="L123" s="227" t="s">
        <v>326</v>
      </c>
      <c r="M123" s="215">
        <v>70.040152714282456</v>
      </c>
      <c r="N123" s="216">
        <v>0</v>
      </c>
      <c r="O123" s="217">
        <v>23.994469026548671</v>
      </c>
    </row>
    <row r="124" spans="1:15" x14ac:dyDescent="0.25">
      <c r="A124" s="206" t="s">
        <v>330</v>
      </c>
      <c r="B124" s="207" cm="1">
        <f t="array" ref="B124">_xlfn.XLOOKUP(TEXT('Safety stock'!$A124,"0"),TEXT($L$1:$L$1000,"0"),$M$1:$M$1000,"",0)</f>
        <v>0</v>
      </c>
      <c r="C124" s="151" t="str">
        <f>_xlfn.XLOOKUP(TEXT(A124,"0"),'Purchase sheet'!A:A,'Purchase sheet'!H:H,"No lot size",0)</f>
        <v>No lot size</v>
      </c>
      <c r="D124" s="208" cm="1">
        <f t="array" ref="D124">_xlfn.XLOOKUP(TEXT('Safety stock'!$A124,"0"),TEXT($L$1:$L$1000,"0"),$O$1:$O$1000,"",0)</f>
        <v>0</v>
      </c>
      <c r="E124" s="209">
        <f t="shared" si="2"/>
        <v>0</v>
      </c>
      <c r="F124" s="209" cm="1">
        <f t="array" ref="F124">_xlfn.XLOOKUP(TEXT('Safety stock'!$A124,"0"),TEXT($L$1:$L$1000,"0"),$N$1:$N$1000,"",0)</f>
        <v>0</v>
      </c>
      <c r="G124" s="210">
        <f t="shared" si="3"/>
        <v>0</v>
      </c>
      <c r="H124" s="93" cm="1">
        <f t="array" ref="H124">_xlfn.XLOOKUP(TEXT('Safety stock'!$A124,"0"),TEXT($L$1:$L$1000,"0"),$P$1:$P$1000,"",0)</f>
        <v>0</v>
      </c>
      <c r="L124" s="227" t="s">
        <v>330</v>
      </c>
      <c r="M124" s="215">
        <v>0</v>
      </c>
      <c r="N124" s="216">
        <v>0</v>
      </c>
      <c r="O124" s="217">
        <v>0</v>
      </c>
    </row>
    <row r="125" spans="1:15" x14ac:dyDescent="0.25">
      <c r="A125" s="206" t="s">
        <v>332</v>
      </c>
      <c r="B125" s="207" cm="1">
        <f t="array" ref="B125">_xlfn.XLOOKUP(TEXT('Safety stock'!$A125,"0"),TEXT($L$1:$L$1000,"0"),$M$1:$M$1000,"",0)</f>
        <v>24</v>
      </c>
      <c r="C125" s="151" t="str">
        <f>_xlfn.XLOOKUP(TEXT(A125,"0"),'Purchase sheet'!A:A,'Purchase sheet'!H:H,"No lot size",0)</f>
        <v>No lot size</v>
      </c>
      <c r="D125" s="208" cm="1">
        <f t="array" ref="D125">_xlfn.XLOOKUP(TEXT('Safety stock'!$A125,"0"),TEXT($L$1:$L$1000,"0"),$O$1:$O$1000,"",0)</f>
        <v>3.7083333333333335</v>
      </c>
      <c r="E125" s="209">
        <f t="shared" si="2"/>
        <v>3.7083333333333335</v>
      </c>
      <c r="F125" s="209" cm="1">
        <f t="array" ref="F125">_xlfn.XLOOKUP(TEXT('Safety stock'!$A125,"0"),TEXT($L$1:$L$1000,"0"),$N$1:$N$1000,"",0)</f>
        <v>0</v>
      </c>
      <c r="G125" s="210">
        <f t="shared" si="3"/>
        <v>25.854166666666668</v>
      </c>
      <c r="H125" s="93" cm="1">
        <f t="array" ref="H125">_xlfn.XLOOKUP(TEXT('Safety stock'!$A125,"0"),TEXT($L$1:$L$1000,"0"),$P$1:$P$1000,"",0)</f>
        <v>0</v>
      </c>
      <c r="L125" s="227" t="s">
        <v>332</v>
      </c>
      <c r="M125" s="215">
        <v>24</v>
      </c>
      <c r="N125" s="216">
        <v>0</v>
      </c>
      <c r="O125" s="217">
        <v>3.7083333333333335</v>
      </c>
    </row>
    <row r="126" spans="1:15" x14ac:dyDescent="0.25">
      <c r="A126" s="206" t="s">
        <v>334</v>
      </c>
      <c r="B126" s="207" cm="1">
        <f t="array" ref="B126">_xlfn.XLOOKUP(TEXT('Safety stock'!$A126,"0"),TEXT($L$1:$L$1000,"0"),$M$1:$M$1000,"",0)</f>
        <v>0</v>
      </c>
      <c r="C126" s="151" t="str">
        <f>_xlfn.XLOOKUP(TEXT(A126,"0"),'Purchase sheet'!A:A,'Purchase sheet'!H:H,"No lot size",0)</f>
        <v>No lot size</v>
      </c>
      <c r="D126" s="208" cm="1">
        <f t="array" ref="D126">_xlfn.XLOOKUP(TEXT('Safety stock'!$A126,"0"),TEXT($L$1:$L$1000,"0"),$O$1:$O$1000,"",0)</f>
        <v>0</v>
      </c>
      <c r="E126" s="209">
        <f t="shared" si="2"/>
        <v>0</v>
      </c>
      <c r="F126" s="209" cm="1">
        <f t="array" ref="F126">_xlfn.XLOOKUP(TEXT('Safety stock'!$A126,"0"),TEXT($L$1:$L$1000,"0"),$N$1:$N$1000,"",0)</f>
        <v>0</v>
      </c>
      <c r="G126" s="210">
        <f t="shared" si="3"/>
        <v>0</v>
      </c>
      <c r="H126" s="93" cm="1">
        <f t="array" ref="H126">_xlfn.XLOOKUP(TEXT('Safety stock'!$A126,"0"),TEXT($L$1:$L$1000,"0"),$P$1:$P$1000,"",0)</f>
        <v>0</v>
      </c>
      <c r="L126" s="227" t="s">
        <v>334</v>
      </c>
      <c r="M126" s="215">
        <v>0</v>
      </c>
      <c r="N126" s="216">
        <v>0</v>
      </c>
      <c r="O126" s="217">
        <v>0</v>
      </c>
    </row>
    <row r="127" spans="1:15" x14ac:dyDescent="0.25">
      <c r="A127" s="206" t="s">
        <v>336</v>
      </c>
      <c r="B127" s="207" cm="1">
        <f t="array" ref="B127">_xlfn.XLOOKUP(TEXT('Safety stock'!$A127,"0"),TEXT($L$1:$L$1000,"0"),$M$1:$M$1000,"",0)</f>
        <v>140.5526281029955</v>
      </c>
      <c r="C127" s="151" t="str">
        <f>_xlfn.XLOOKUP(TEXT(A127,"0"),'Purchase sheet'!A:A,'Purchase sheet'!H:H,"No lot size",0)</f>
        <v>No lot size</v>
      </c>
      <c r="D127" s="208" cm="1">
        <f t="array" ref="D127">_xlfn.XLOOKUP(TEXT('Safety stock'!$A127,"0"),TEXT($L$1:$L$1000,"0"),$O$1:$O$1000,"",0)</f>
        <v>156.31249999999997</v>
      </c>
      <c r="E127" s="209">
        <f t="shared" si="2"/>
        <v>156.31249999999997</v>
      </c>
      <c r="F127" s="209" cm="1">
        <f t="array" ref="F127">_xlfn.XLOOKUP(TEXT('Safety stock'!$A127,"0"),TEXT($L$1:$L$1000,"0"),$N$1:$N$1000,"",0)</f>
        <v>0</v>
      </c>
      <c r="G127" s="210">
        <f t="shared" si="3"/>
        <v>218.70887810299547</v>
      </c>
      <c r="H127" s="93" cm="1">
        <f t="array" ref="H127">_xlfn.XLOOKUP(TEXT('Safety stock'!$A127,"0"),TEXT($L$1:$L$1000,"0"),$P$1:$P$1000,"",0)</f>
        <v>0</v>
      </c>
      <c r="L127" s="227" t="s">
        <v>336</v>
      </c>
      <c r="M127" s="215">
        <v>140.5526281029955</v>
      </c>
      <c r="N127" s="216">
        <v>0</v>
      </c>
      <c r="O127" s="217">
        <v>156.31249999999997</v>
      </c>
    </row>
    <row r="128" spans="1:15" x14ac:dyDescent="0.25">
      <c r="A128" s="206" t="s">
        <v>339</v>
      </c>
      <c r="B128" s="207" cm="1">
        <f t="array" ref="B128">_xlfn.XLOOKUP(TEXT('Safety stock'!$A128,"0"),TEXT($L$1:$L$1000,"0"),$M$1:$M$1000,"",0)</f>
        <v>48</v>
      </c>
      <c r="C128" s="151" t="str">
        <f>_xlfn.XLOOKUP(TEXT(A128,"0"),'Purchase sheet'!A:A,'Purchase sheet'!H:H,"No lot size",0)</f>
        <v>No lot size</v>
      </c>
      <c r="D128" s="208" cm="1">
        <f t="array" ref="D128">_xlfn.XLOOKUP(TEXT('Safety stock'!$A128,"0"),TEXT($L$1:$L$1000,"0"),$O$1:$O$1000,"",0)</f>
        <v>41.833333333333336</v>
      </c>
      <c r="E128" s="209">
        <f t="shared" si="2"/>
        <v>41.833333333333336</v>
      </c>
      <c r="F128" s="209" cm="1">
        <f t="array" ref="F128">_xlfn.XLOOKUP(TEXT('Safety stock'!$A128,"0"),TEXT($L$1:$L$1000,"0"),$N$1:$N$1000,"",0)</f>
        <v>0</v>
      </c>
      <c r="G128" s="210">
        <f t="shared" si="3"/>
        <v>68.916666666666671</v>
      </c>
      <c r="H128" s="93" cm="1">
        <f t="array" ref="H128">_xlfn.XLOOKUP(TEXT('Safety stock'!$A128,"0"),TEXT($L$1:$L$1000,"0"),$P$1:$P$1000,"",0)</f>
        <v>0</v>
      </c>
      <c r="L128" s="227" t="s">
        <v>339</v>
      </c>
      <c r="M128" s="215">
        <v>48</v>
      </c>
      <c r="N128" s="216">
        <v>0</v>
      </c>
      <c r="O128" s="217">
        <v>41.833333333333336</v>
      </c>
    </row>
    <row r="129" spans="1:16" x14ac:dyDescent="0.25">
      <c r="A129" s="206" t="s">
        <v>341</v>
      </c>
      <c r="B129" s="207" cm="1">
        <f t="array" ref="B129">_xlfn.XLOOKUP(TEXT('Safety stock'!$A129,"0"),TEXT($L$1:$L$1000,"0"),$M$1:$M$1000,"",0)</f>
        <v>24</v>
      </c>
      <c r="C129" s="151" t="str">
        <f>_xlfn.XLOOKUP(TEXT(A129,"0"),'Purchase sheet'!A:A,'Purchase sheet'!H:H,"No lot size",0)</f>
        <v>No lot size</v>
      </c>
      <c r="D129" s="208" cm="1">
        <f t="array" ref="D129">_xlfn.XLOOKUP(TEXT('Safety stock'!$A129,"0"),TEXT($L$1:$L$1000,"0"),$O$1:$O$1000,"",0)</f>
        <v>12.5625</v>
      </c>
      <c r="E129" s="209">
        <f t="shared" si="2"/>
        <v>12.5625</v>
      </c>
      <c r="F129" s="209" cm="1">
        <f t="array" ref="F129">_xlfn.XLOOKUP(TEXT('Safety stock'!$A129,"0"),TEXT($L$1:$L$1000,"0"),$N$1:$N$1000,"",0)</f>
        <v>0</v>
      </c>
      <c r="G129" s="210">
        <f t="shared" si="3"/>
        <v>30.28125</v>
      </c>
      <c r="H129" s="93" cm="1">
        <f t="array" ref="H129">_xlfn.XLOOKUP(TEXT('Safety stock'!$A129,"0"),TEXT($L$1:$L$1000,"0"),$P$1:$P$1000,"",0)</f>
        <v>0</v>
      </c>
      <c r="L129" s="227" t="s">
        <v>341</v>
      </c>
      <c r="M129" s="215">
        <v>24</v>
      </c>
      <c r="N129" s="216">
        <v>0</v>
      </c>
      <c r="O129" s="217">
        <v>12.5625</v>
      </c>
    </row>
    <row r="130" spans="1:16" x14ac:dyDescent="0.25">
      <c r="A130" s="206" t="s">
        <v>343</v>
      </c>
      <c r="B130" s="207" cm="1">
        <f t="array" ref="B130">_xlfn.XLOOKUP(TEXT('Safety stock'!$A130,"0"),TEXT($L$1:$L$1000,"0"),$M$1:$M$1000,"",0)</f>
        <v>19.428283415405396</v>
      </c>
      <c r="C130" s="151" t="str">
        <f>_xlfn.XLOOKUP(TEXT(A130,"0"),'Purchase sheet'!A:A,'Purchase sheet'!H:H,"No lot size",0)</f>
        <v>No lot size</v>
      </c>
      <c r="D130" s="208" cm="1">
        <f t="array" ref="D130">_xlfn.XLOOKUP(TEXT('Safety stock'!$A130,"0"),TEXT($L$1:$L$1000,"0"),$O$1:$O$1000,"",0)</f>
        <v>22.270833333333332</v>
      </c>
      <c r="E130" s="209">
        <f t="shared" si="2"/>
        <v>22.270833333333332</v>
      </c>
      <c r="F130" s="209" cm="1">
        <f t="array" ref="F130">_xlfn.XLOOKUP(TEXT('Safety stock'!$A130,"0"),TEXT($L$1:$L$1000,"0"),$N$1:$N$1000,"",0)</f>
        <v>0</v>
      </c>
      <c r="G130" s="210">
        <f t="shared" si="3"/>
        <v>30.56370008207206</v>
      </c>
      <c r="H130" s="93" cm="1">
        <f t="array" ref="H130">_xlfn.XLOOKUP(TEXT('Safety stock'!$A130,"0"),TEXT($L$1:$L$1000,"0"),$P$1:$P$1000,"",0)</f>
        <v>0</v>
      </c>
      <c r="L130" s="227" t="s">
        <v>343</v>
      </c>
      <c r="M130" s="215">
        <v>19.428283415405396</v>
      </c>
      <c r="N130" s="216">
        <v>0</v>
      </c>
      <c r="O130" s="217">
        <v>22.270833333333332</v>
      </c>
    </row>
    <row r="131" spans="1:16" x14ac:dyDescent="0.25">
      <c r="A131" s="206" t="s">
        <v>345</v>
      </c>
      <c r="B131" s="207" cm="1">
        <f t="array" ref="B131">_xlfn.XLOOKUP(TEXT('Safety stock'!$A131,"0"),TEXT($L$1:$L$1000,"0"),$M$1:$M$1000,"",0)</f>
        <v>0</v>
      </c>
      <c r="C131" s="151" t="str">
        <f>_xlfn.XLOOKUP(TEXT(A131,"0"),'Purchase sheet'!A:A,'Purchase sheet'!H:H,"No lot size",0)</f>
        <v>No lot size</v>
      </c>
      <c r="D131" s="208" cm="1">
        <f t="array" ref="D131">_xlfn.XLOOKUP(TEXT('Safety stock'!$A131,"0"),TEXT($L$1:$L$1000,"0"),$O$1:$O$1000,"",0)</f>
        <v>0</v>
      </c>
      <c r="E131" s="209">
        <f t="shared" ref="E131:E194" si="4">IF(C131 &lt;&gt; "No lot size",C131,D131)</f>
        <v>0</v>
      </c>
      <c r="F131" s="209" cm="1">
        <f t="array" ref="F131">_xlfn.XLOOKUP(TEXT('Safety stock'!$A131,"0"),TEXT($L$1:$L$1000,"0"),$N$1:$N$1000,"",0)</f>
        <v>0</v>
      </c>
      <c r="G131" s="210">
        <f t="shared" ref="G131:G194" si="5">IFERROR(B131+F131+E131/2,0)</f>
        <v>0</v>
      </c>
      <c r="H131" s="93" cm="1">
        <f t="array" ref="H131">_xlfn.XLOOKUP(TEXT('Safety stock'!$A131,"0"),TEXT($L$1:$L$1000,"0"),$P$1:$P$1000,"",0)</f>
        <v>0</v>
      </c>
      <c r="L131" s="227" t="s">
        <v>345</v>
      </c>
      <c r="M131" s="215">
        <v>0</v>
      </c>
      <c r="N131" s="216">
        <v>0</v>
      </c>
      <c r="O131" s="217">
        <v>0</v>
      </c>
    </row>
    <row r="132" spans="1:16" x14ac:dyDescent="0.25">
      <c r="A132" s="206" t="s">
        <v>347</v>
      </c>
      <c r="B132" s="207" cm="1">
        <f t="array" ref="B132">_xlfn.XLOOKUP(TEXT('Safety stock'!$A132,"0"),TEXT($L$1:$L$1000,"0"),$M$1:$M$1000,"",0)</f>
        <v>0</v>
      </c>
      <c r="C132" s="151" t="str">
        <f>_xlfn.XLOOKUP(TEXT(A132,"0"),'Purchase sheet'!A:A,'Purchase sheet'!H:H,"No lot size",0)</f>
        <v>No lot size</v>
      </c>
      <c r="D132" s="208" cm="1">
        <f t="array" ref="D132">_xlfn.XLOOKUP(TEXT('Safety stock'!$A132,"0"),TEXT($L$1:$L$1000,"0"),$O$1:$O$1000,"",0)</f>
        <v>97.083333333333329</v>
      </c>
      <c r="E132" s="209">
        <f t="shared" si="4"/>
        <v>97.083333333333329</v>
      </c>
      <c r="F132" s="209" cm="1">
        <f t="array" ref="F132">_xlfn.XLOOKUP(TEXT('Safety stock'!$A132,"0"),TEXT($L$1:$L$1000,"0"),$N$1:$N$1000,"",0)</f>
        <v>0</v>
      </c>
      <c r="G132" s="210">
        <f t="shared" si="5"/>
        <v>48.541666666666664</v>
      </c>
      <c r="H132" s="93" cm="1">
        <f t="array" ref="H132">_xlfn.XLOOKUP(TEXT('Safety stock'!$A132,"0"),TEXT($L$1:$L$1000,"0"),$P$1:$P$1000,"",0)</f>
        <v>0</v>
      </c>
      <c r="L132" s="229" t="s">
        <v>347</v>
      </c>
      <c r="M132" s="215">
        <v>0</v>
      </c>
      <c r="N132" s="223">
        <v>0</v>
      </c>
      <c r="O132" s="217">
        <v>97.083333333333329</v>
      </c>
      <c r="P132" s="224"/>
    </row>
    <row r="133" spans="1:16" x14ac:dyDescent="0.25">
      <c r="A133" s="206" t="s">
        <v>351</v>
      </c>
      <c r="B133" s="207" cm="1">
        <f t="array" ref="B133">_xlfn.XLOOKUP(TEXT('Safety stock'!$A133,"0"),TEXT($L$1:$L$1000,"0"),$M$1:$M$1000,"",0)</f>
        <v>24</v>
      </c>
      <c r="C133" s="151" t="str">
        <f>_xlfn.XLOOKUP(TEXT(A133,"0"),'Purchase sheet'!A:A,'Purchase sheet'!H:H,"No lot size",0)</f>
        <v>No lot size</v>
      </c>
      <c r="D133" s="208" cm="1">
        <f t="array" ref="D133">_xlfn.XLOOKUP(TEXT('Safety stock'!$A133,"0"),TEXT($L$1:$L$1000,"0"),$O$1:$O$1000,"",0)</f>
        <v>8</v>
      </c>
      <c r="E133" s="209">
        <f t="shared" si="4"/>
        <v>8</v>
      </c>
      <c r="F133" s="209" cm="1">
        <f t="array" ref="F133">_xlfn.XLOOKUP(TEXT('Safety stock'!$A133,"0"),TEXT($L$1:$L$1000,"0"),$N$1:$N$1000,"",0)</f>
        <v>0</v>
      </c>
      <c r="G133" s="210">
        <f t="shared" si="5"/>
        <v>28</v>
      </c>
      <c r="H133" s="93" cm="1">
        <f t="array" ref="H133">_xlfn.XLOOKUP(TEXT('Safety stock'!$A133,"0"),TEXT($L$1:$L$1000,"0"),$P$1:$P$1000,"",0)</f>
        <v>0</v>
      </c>
      <c r="L133" s="227" t="s">
        <v>351</v>
      </c>
      <c r="M133" s="215">
        <v>24</v>
      </c>
      <c r="N133" s="216">
        <v>0</v>
      </c>
      <c r="O133" s="217">
        <v>8</v>
      </c>
    </row>
    <row r="134" spans="1:16" x14ac:dyDescent="0.25">
      <c r="A134" s="206" t="s">
        <v>354</v>
      </c>
      <c r="B134" s="207" cm="1">
        <f t="array" ref="B134">_xlfn.XLOOKUP(TEXT('Safety stock'!$A134,"0"),TEXT($L$1:$L$1000,"0"),$M$1:$M$1000,"",0)</f>
        <v>3.3358626230072965</v>
      </c>
      <c r="C134" s="151" t="str">
        <f>_xlfn.XLOOKUP(TEXT(A134,"0"),'Purchase sheet'!A:A,'Purchase sheet'!H:H,"No lot size",0)</f>
        <v>No lot size</v>
      </c>
      <c r="D134" s="208" cm="1">
        <f t="array" ref="D134">_xlfn.XLOOKUP(TEXT('Safety stock'!$A134,"0"),TEXT($L$1:$L$1000,"0"),$O$1:$O$1000,"",0)</f>
        <v>0</v>
      </c>
      <c r="E134" s="209">
        <f t="shared" si="4"/>
        <v>0</v>
      </c>
      <c r="F134" s="209" cm="1">
        <f t="array" ref="F134">_xlfn.XLOOKUP(TEXT('Safety stock'!$A134,"0"),TEXT($L$1:$L$1000,"0"),$N$1:$N$1000,"",0)</f>
        <v>0</v>
      </c>
      <c r="G134" s="210">
        <f t="shared" si="5"/>
        <v>3.3358626230072965</v>
      </c>
      <c r="H134" s="93" cm="1">
        <f t="array" ref="H134">_xlfn.XLOOKUP(TEXT('Safety stock'!$A134,"0"),TEXT($L$1:$L$1000,"0"),$P$1:$P$1000,"",0)</f>
        <v>0</v>
      </c>
      <c r="L134" s="227" t="s">
        <v>354</v>
      </c>
      <c r="M134" s="215">
        <v>3.3358626230072965</v>
      </c>
      <c r="N134" s="216">
        <v>0</v>
      </c>
      <c r="O134" s="217">
        <v>0</v>
      </c>
    </row>
    <row r="135" spans="1:16" x14ac:dyDescent="0.25">
      <c r="A135" s="206" t="s">
        <v>357</v>
      </c>
      <c r="B135" s="207" cm="1">
        <f t="array" ref="B135">_xlfn.XLOOKUP(TEXT('Safety stock'!$A135,"0"),TEXT($L$1:$L$1000,"0"),$M$1:$M$1000,"",0)</f>
        <v>0</v>
      </c>
      <c r="C135" s="151" t="str">
        <f>_xlfn.XLOOKUP(TEXT(A135,"0"),'Purchase sheet'!A:A,'Purchase sheet'!H:H,"No lot size",0)</f>
        <v>No lot size</v>
      </c>
      <c r="D135" s="208" cm="1">
        <f t="array" ref="D135">_xlfn.XLOOKUP(TEXT('Safety stock'!$A135,"0"),TEXT($L$1:$L$1000,"0"),$O$1:$O$1000,"",0)</f>
        <v>4.125</v>
      </c>
      <c r="E135" s="209">
        <f t="shared" si="4"/>
        <v>4.125</v>
      </c>
      <c r="F135" s="209" cm="1">
        <f t="array" ref="F135">_xlfn.XLOOKUP(TEXT('Safety stock'!$A135,"0"),TEXT($L$1:$L$1000,"0"),$N$1:$N$1000,"",0)</f>
        <v>0</v>
      </c>
      <c r="G135" s="210">
        <f t="shared" si="5"/>
        <v>2.0625</v>
      </c>
      <c r="H135" s="93" cm="1">
        <f t="array" ref="H135">_xlfn.XLOOKUP(TEXT('Safety stock'!$A135,"0"),TEXT($L$1:$L$1000,"0"),$P$1:$P$1000,"",0)</f>
        <v>0</v>
      </c>
      <c r="L135" s="227" t="s">
        <v>357</v>
      </c>
      <c r="M135" s="215">
        <v>0</v>
      </c>
      <c r="N135" s="216">
        <v>0</v>
      </c>
      <c r="O135" s="217">
        <v>4.125</v>
      </c>
    </row>
    <row r="136" spans="1:16" x14ac:dyDescent="0.25">
      <c r="A136" s="206" t="s">
        <v>359</v>
      </c>
      <c r="B136" s="207" cm="1">
        <f t="array" ref="B136">_xlfn.XLOOKUP(TEXT('Safety stock'!$A136,"0"),TEXT($L$1:$L$1000,"0"),$M$1:$M$1000,"",0)</f>
        <v>24</v>
      </c>
      <c r="C136" s="151" t="str">
        <f>_xlfn.XLOOKUP(TEXT(A136,"0"),'Purchase sheet'!A:A,'Purchase sheet'!H:H,"No lot size",0)</f>
        <v>No lot size</v>
      </c>
      <c r="D136" s="208" cm="1">
        <f t="array" ref="D136">_xlfn.XLOOKUP(TEXT('Safety stock'!$A136,"0"),TEXT($L$1:$L$1000,"0"),$O$1:$O$1000,"",0)</f>
        <v>6.666666666666667</v>
      </c>
      <c r="E136" s="209">
        <f t="shared" si="4"/>
        <v>6.666666666666667</v>
      </c>
      <c r="F136" s="209" cm="1">
        <f t="array" ref="F136">_xlfn.XLOOKUP(TEXT('Safety stock'!$A136,"0"),TEXT($L$1:$L$1000,"0"),$N$1:$N$1000,"",0)</f>
        <v>0</v>
      </c>
      <c r="G136" s="210">
        <f t="shared" si="5"/>
        <v>27.333333333333332</v>
      </c>
      <c r="H136" s="93" cm="1">
        <f t="array" ref="H136">_xlfn.XLOOKUP(TEXT('Safety stock'!$A136,"0"),TEXT($L$1:$L$1000,"0"),$P$1:$P$1000,"",0)</f>
        <v>0</v>
      </c>
      <c r="L136" s="227" t="s">
        <v>359</v>
      </c>
      <c r="M136" s="215">
        <v>24</v>
      </c>
      <c r="N136" s="216">
        <v>0</v>
      </c>
      <c r="O136" s="217">
        <v>6.666666666666667</v>
      </c>
    </row>
    <row r="137" spans="1:16" x14ac:dyDescent="0.25">
      <c r="A137" s="206" t="s">
        <v>361</v>
      </c>
      <c r="B137" s="207" cm="1">
        <f t="array" ref="B137">_xlfn.XLOOKUP(TEXT('Safety stock'!$A137,"0"),TEXT($L$1:$L$1000,"0"),$M$1:$M$1000,"",0)</f>
        <v>0</v>
      </c>
      <c r="C137" s="151" t="str">
        <f>_xlfn.XLOOKUP(TEXT(A137,"0"),'Purchase sheet'!A:A,'Purchase sheet'!H:H,"No lot size",0)</f>
        <v>No lot size</v>
      </c>
      <c r="D137" s="208" cm="1">
        <f t="array" ref="D137">_xlfn.XLOOKUP(TEXT('Safety stock'!$A137,"0"),TEXT($L$1:$L$1000,"0"),$O$1:$O$1000,"",0)</f>
        <v>0</v>
      </c>
      <c r="E137" s="209">
        <f t="shared" si="4"/>
        <v>0</v>
      </c>
      <c r="F137" s="209" cm="1">
        <f t="array" ref="F137">_xlfn.XLOOKUP(TEXT('Safety stock'!$A137,"0"),TEXT($L$1:$L$1000,"0"),$N$1:$N$1000,"",0)</f>
        <v>0</v>
      </c>
      <c r="G137" s="210">
        <f t="shared" si="5"/>
        <v>0</v>
      </c>
      <c r="H137" s="93" cm="1">
        <f t="array" ref="H137">_xlfn.XLOOKUP(TEXT('Safety stock'!$A137,"0"),TEXT($L$1:$L$1000,"0"),$P$1:$P$1000,"",0)</f>
        <v>0</v>
      </c>
      <c r="L137" s="227" t="s">
        <v>361</v>
      </c>
      <c r="M137" s="215">
        <v>0</v>
      </c>
      <c r="N137" s="216">
        <v>0</v>
      </c>
      <c r="O137" s="217">
        <v>0</v>
      </c>
    </row>
    <row r="138" spans="1:16" x14ac:dyDescent="0.25">
      <c r="A138" s="206" t="s">
        <v>363</v>
      </c>
      <c r="B138" s="207" cm="1">
        <f t="array" ref="B138">_xlfn.XLOOKUP(TEXT('Safety stock'!$A138,"0"),TEXT($L$1:$L$1000,"0"),$M$1:$M$1000,"",0)</f>
        <v>0</v>
      </c>
      <c r="C138" s="151" t="str">
        <f>_xlfn.XLOOKUP(TEXT(A138,"0"),'Purchase sheet'!A:A,'Purchase sheet'!H:H,"No lot size",0)</f>
        <v>No lot size</v>
      </c>
      <c r="D138" s="208" cm="1">
        <f t="array" ref="D138">_xlfn.XLOOKUP(TEXT('Safety stock'!$A138,"0"),TEXT($L$1:$L$1000,"0"),$O$1:$O$1000,"",0)</f>
        <v>1.25</v>
      </c>
      <c r="E138" s="209">
        <f t="shared" si="4"/>
        <v>1.25</v>
      </c>
      <c r="F138" s="209" cm="1">
        <f t="array" ref="F138">_xlfn.XLOOKUP(TEXT('Safety stock'!$A138,"0"),TEXT($L$1:$L$1000,"0"),$N$1:$N$1000,"",0)</f>
        <v>0</v>
      </c>
      <c r="G138" s="210">
        <f t="shared" si="5"/>
        <v>0.625</v>
      </c>
      <c r="H138" s="93" cm="1">
        <f t="array" ref="H138">_xlfn.XLOOKUP(TEXT('Safety stock'!$A138,"0"),TEXT($L$1:$L$1000,"0"),$P$1:$P$1000,"",0)</f>
        <v>0</v>
      </c>
      <c r="L138" s="227" t="s">
        <v>363</v>
      </c>
      <c r="M138" s="215">
        <v>0</v>
      </c>
      <c r="N138" s="216">
        <v>0</v>
      </c>
      <c r="O138" s="217">
        <v>1.25</v>
      </c>
    </row>
    <row r="139" spans="1:16" x14ac:dyDescent="0.25">
      <c r="A139" s="206" t="s">
        <v>365</v>
      </c>
      <c r="B139" s="207" cm="1">
        <f t="array" ref="B139">_xlfn.XLOOKUP(TEXT('Safety stock'!$A139,"0"),TEXT($L$1:$L$1000,"0"),$M$1:$M$1000,"",0)</f>
        <v>0</v>
      </c>
      <c r="C139" s="151" t="str">
        <f>_xlfn.XLOOKUP(TEXT(A139,"0"),'Purchase sheet'!A:A,'Purchase sheet'!H:H,"No lot size",0)</f>
        <v>No lot size</v>
      </c>
      <c r="D139" s="208" cm="1">
        <f t="array" ref="D139">_xlfn.XLOOKUP(TEXT('Safety stock'!$A139,"0"),TEXT($L$1:$L$1000,"0"),$O$1:$O$1000,"",0)</f>
        <v>0.5</v>
      </c>
      <c r="E139" s="209">
        <f t="shared" si="4"/>
        <v>0.5</v>
      </c>
      <c r="F139" s="209" cm="1">
        <f t="array" ref="F139">_xlfn.XLOOKUP(TEXT('Safety stock'!$A139,"0"),TEXT($L$1:$L$1000,"0"),$N$1:$N$1000,"",0)</f>
        <v>0</v>
      </c>
      <c r="G139" s="210">
        <f t="shared" si="5"/>
        <v>0.25</v>
      </c>
      <c r="H139" s="93" cm="1">
        <f t="array" ref="H139">_xlfn.XLOOKUP(TEXT('Safety stock'!$A139,"0"),TEXT($L$1:$L$1000,"0"),$P$1:$P$1000,"",0)</f>
        <v>0</v>
      </c>
      <c r="L139" s="227" t="s">
        <v>365</v>
      </c>
      <c r="M139" s="215">
        <v>0</v>
      </c>
      <c r="N139" s="216">
        <v>0</v>
      </c>
      <c r="O139" s="217">
        <v>0.5</v>
      </c>
    </row>
    <row r="140" spans="1:16" x14ac:dyDescent="0.25">
      <c r="A140" s="206" t="s">
        <v>368</v>
      </c>
      <c r="B140" s="207" cm="1">
        <f t="array" ref="B140">_xlfn.XLOOKUP(TEXT('Safety stock'!$A140,"0"),TEXT($L$1:$L$1000,"0"),$M$1:$M$1000,"",0)</f>
        <v>0</v>
      </c>
      <c r="C140" s="151" t="str">
        <f>_xlfn.XLOOKUP(TEXT(A140,"0"),'Purchase sheet'!A:A,'Purchase sheet'!H:H,"No lot size",0)</f>
        <v>No lot size</v>
      </c>
      <c r="D140" s="208" cm="1">
        <f t="array" ref="D140">_xlfn.XLOOKUP(TEXT('Safety stock'!$A140,"0"),TEXT($L$1:$L$1000,"0"),$O$1:$O$1000,"",0)</f>
        <v>0</v>
      </c>
      <c r="E140" s="209">
        <f t="shared" si="4"/>
        <v>0</v>
      </c>
      <c r="F140" s="209" cm="1">
        <f t="array" ref="F140">_xlfn.XLOOKUP(TEXT('Safety stock'!$A140,"0"),TEXT($L$1:$L$1000,"0"),$N$1:$N$1000,"",0)</f>
        <v>0</v>
      </c>
      <c r="G140" s="210">
        <f t="shared" si="5"/>
        <v>0</v>
      </c>
      <c r="H140" s="93" cm="1">
        <f t="array" ref="H140">_xlfn.XLOOKUP(TEXT('Safety stock'!$A140,"0"),TEXT($L$1:$L$1000,"0"),$P$1:$P$1000,"",0)</f>
        <v>0</v>
      </c>
      <c r="L140" s="227" t="s">
        <v>368</v>
      </c>
      <c r="M140" s="215">
        <v>0</v>
      </c>
      <c r="N140" s="216">
        <v>0</v>
      </c>
      <c r="O140" s="217">
        <v>0</v>
      </c>
    </row>
    <row r="141" spans="1:16" x14ac:dyDescent="0.25">
      <c r="A141" s="206" t="s">
        <v>374</v>
      </c>
      <c r="B141" s="207" cm="1">
        <f t="array" ref="B141">_xlfn.XLOOKUP(TEXT('Safety stock'!$A141,"0"),TEXT($L$1:$L$1000,"0"),$M$1:$M$1000,"",0)</f>
        <v>0</v>
      </c>
      <c r="C141" s="151" t="str">
        <f>_xlfn.XLOOKUP(TEXT(A141,"0"),'Purchase sheet'!A:A,'Purchase sheet'!H:H,"No lot size",0)</f>
        <v>No lot size</v>
      </c>
      <c r="D141" s="208" cm="1">
        <f t="array" ref="D141">_xlfn.XLOOKUP(TEXT('Safety stock'!$A141,"0"),TEXT($L$1:$L$1000,"0"),$O$1:$O$1000,"",0)</f>
        <v>0</v>
      </c>
      <c r="E141" s="209">
        <f t="shared" si="4"/>
        <v>0</v>
      </c>
      <c r="F141" s="209" cm="1">
        <f t="array" ref="F141">_xlfn.XLOOKUP(TEXT('Safety stock'!$A141,"0"),TEXT($L$1:$L$1000,"0"),$N$1:$N$1000,"",0)</f>
        <v>0</v>
      </c>
      <c r="G141" s="210">
        <f t="shared" si="5"/>
        <v>0</v>
      </c>
      <c r="H141" s="93" cm="1">
        <f t="array" ref="H141">_xlfn.XLOOKUP(TEXT('Safety stock'!$A141,"0"),TEXT($L$1:$L$1000,"0"),$P$1:$P$1000,"",0)</f>
        <v>0</v>
      </c>
      <c r="L141" s="227" t="s">
        <v>374</v>
      </c>
      <c r="M141" s="215">
        <v>0</v>
      </c>
      <c r="N141" s="216">
        <v>0</v>
      </c>
      <c r="O141" s="217">
        <v>0</v>
      </c>
    </row>
    <row r="142" spans="1:16" x14ac:dyDescent="0.25">
      <c r="A142" s="206" t="s">
        <v>376</v>
      </c>
      <c r="B142" s="207" cm="1">
        <f t="array" ref="B142">_xlfn.XLOOKUP(TEXT('Safety stock'!$A142,"0"),TEXT($L$1:$L$1000,"0"),$M$1:$M$1000,"",0)</f>
        <v>0</v>
      </c>
      <c r="C142" s="151" t="str">
        <f>_xlfn.XLOOKUP(TEXT(A142,"0"),'Purchase sheet'!A:A,'Purchase sheet'!H:H,"No lot size",0)</f>
        <v>No lot size</v>
      </c>
      <c r="D142" s="208" cm="1">
        <f t="array" ref="D142">_xlfn.XLOOKUP(TEXT('Safety stock'!$A142,"0"),TEXT($L$1:$L$1000,"0"),$O$1:$O$1000,"",0)</f>
        <v>0</v>
      </c>
      <c r="E142" s="209">
        <f t="shared" si="4"/>
        <v>0</v>
      </c>
      <c r="F142" s="209" cm="1">
        <f t="array" ref="F142">_xlfn.XLOOKUP(TEXT('Safety stock'!$A142,"0"),TEXT($L$1:$L$1000,"0"),$N$1:$N$1000,"",0)</f>
        <v>0</v>
      </c>
      <c r="G142" s="210">
        <f t="shared" si="5"/>
        <v>0</v>
      </c>
      <c r="H142" s="93" cm="1">
        <f t="array" ref="H142">_xlfn.XLOOKUP(TEXT('Safety stock'!$A142,"0"),TEXT($L$1:$L$1000,"0"),$P$1:$P$1000,"",0)</f>
        <v>0</v>
      </c>
      <c r="L142" s="227" t="s">
        <v>376</v>
      </c>
      <c r="M142" s="215">
        <v>0</v>
      </c>
      <c r="N142" s="216">
        <v>0</v>
      </c>
      <c r="O142" s="217">
        <v>0</v>
      </c>
    </row>
    <row r="143" spans="1:16" x14ac:dyDescent="0.25">
      <c r="A143" s="206" t="s">
        <v>378</v>
      </c>
      <c r="B143" s="207" cm="1">
        <f t="array" ref="B143">_xlfn.XLOOKUP(TEXT('Safety stock'!$A143,"0"),TEXT($L$1:$L$1000,"0"),$M$1:$M$1000,"",0)</f>
        <v>0</v>
      </c>
      <c r="C143" s="151" t="str">
        <f>_xlfn.XLOOKUP(TEXT(A143,"0"),'Purchase sheet'!A:A,'Purchase sheet'!H:H,"No lot size",0)</f>
        <v>No lot size</v>
      </c>
      <c r="D143" s="208" cm="1">
        <f t="array" ref="D143">_xlfn.XLOOKUP(TEXT('Safety stock'!$A143,"0"),TEXT($L$1:$L$1000,"0"),$O$1:$O$1000,"",0)</f>
        <v>0</v>
      </c>
      <c r="E143" s="209">
        <f t="shared" si="4"/>
        <v>0</v>
      </c>
      <c r="F143" s="209" cm="1">
        <f t="array" ref="F143">_xlfn.XLOOKUP(TEXT('Safety stock'!$A143,"0"),TEXT($L$1:$L$1000,"0"),$N$1:$N$1000,"",0)</f>
        <v>0</v>
      </c>
      <c r="G143" s="210">
        <f t="shared" si="5"/>
        <v>0</v>
      </c>
      <c r="H143" s="93" cm="1">
        <f t="array" ref="H143">_xlfn.XLOOKUP(TEXT('Safety stock'!$A143,"0"),TEXT($L$1:$L$1000,"0"),$P$1:$P$1000,"",0)</f>
        <v>0</v>
      </c>
      <c r="L143" s="227" t="s">
        <v>378</v>
      </c>
      <c r="M143" s="215">
        <v>0</v>
      </c>
      <c r="N143" s="216">
        <v>0</v>
      </c>
      <c r="O143" s="217">
        <v>0</v>
      </c>
    </row>
    <row r="144" spans="1:16" x14ac:dyDescent="0.25">
      <c r="A144" s="206" t="s">
        <v>380</v>
      </c>
      <c r="B144" s="207" cm="1">
        <f t="array" ref="B144">_xlfn.XLOOKUP(TEXT('Safety stock'!$A144,"0"),TEXT($L$1:$L$1000,"0"),$M$1:$M$1000,"",0)</f>
        <v>70.272005203721832</v>
      </c>
      <c r="C144" s="151" t="str">
        <f>_xlfn.XLOOKUP(TEXT(A144,"0"),'Purchase sheet'!A:A,'Purchase sheet'!H:H,"No lot size",0)</f>
        <v>No lot size</v>
      </c>
      <c r="D144" s="208" cm="1">
        <f t="array" ref="D144">_xlfn.XLOOKUP(TEXT('Safety stock'!$A144,"0"),TEXT($L$1:$L$1000,"0"),$O$1:$O$1000,"",0)</f>
        <v>62.16666666666665</v>
      </c>
      <c r="E144" s="209">
        <f t="shared" si="4"/>
        <v>62.16666666666665</v>
      </c>
      <c r="F144" s="209" cm="1">
        <f t="array" ref="F144">_xlfn.XLOOKUP(TEXT('Safety stock'!$A144,"0"),TEXT($L$1:$L$1000,"0"),$N$1:$N$1000,"",0)</f>
        <v>0</v>
      </c>
      <c r="G144" s="210">
        <f t="shared" si="5"/>
        <v>101.35533853705516</v>
      </c>
      <c r="H144" s="93" cm="1">
        <f t="array" ref="H144">_xlfn.XLOOKUP(TEXT('Safety stock'!$A144,"0"),TEXT($L$1:$L$1000,"0"),$P$1:$P$1000,"",0)</f>
        <v>0</v>
      </c>
      <c r="L144" s="227" t="s">
        <v>380</v>
      </c>
      <c r="M144" s="215">
        <v>70.272005203721832</v>
      </c>
      <c r="N144" s="216">
        <v>0</v>
      </c>
      <c r="O144" s="217">
        <v>62.16666666666665</v>
      </c>
    </row>
    <row r="145" spans="1:15" x14ac:dyDescent="0.25">
      <c r="A145" s="206" t="s">
        <v>383</v>
      </c>
      <c r="B145" s="207" cm="1">
        <f t="array" ref="B145">_xlfn.XLOOKUP(TEXT('Safety stock'!$A145,"0"),TEXT($L$1:$L$1000,"0"),$M$1:$M$1000,"",0)</f>
        <v>40.016365197266353</v>
      </c>
      <c r="C145" s="151" t="str">
        <f>_xlfn.XLOOKUP(TEXT(A145,"0"),'Purchase sheet'!A:A,'Purchase sheet'!H:H,"No lot size",0)</f>
        <v>No lot size</v>
      </c>
      <c r="D145" s="208" cm="1">
        <f t="array" ref="D145">_xlfn.XLOOKUP(TEXT('Safety stock'!$A145,"0"),TEXT($L$1:$L$1000,"0"),$O$1:$O$1000,"",0)</f>
        <v>26.729166666666668</v>
      </c>
      <c r="E145" s="209">
        <f t="shared" si="4"/>
        <v>26.729166666666668</v>
      </c>
      <c r="F145" s="209" cm="1">
        <f t="array" ref="F145">_xlfn.XLOOKUP(TEXT('Safety stock'!$A145,"0"),TEXT($L$1:$L$1000,"0"),$N$1:$N$1000,"",0)</f>
        <v>0</v>
      </c>
      <c r="G145" s="210">
        <f t="shared" si="5"/>
        <v>53.380948530599689</v>
      </c>
      <c r="H145" s="93" cm="1">
        <f t="array" ref="H145">_xlfn.XLOOKUP(TEXT('Safety stock'!$A145,"0"),TEXT($L$1:$L$1000,"0"),$P$1:$P$1000,"",0)</f>
        <v>0</v>
      </c>
      <c r="L145" s="227" t="s">
        <v>383</v>
      </c>
      <c r="M145" s="215">
        <v>40.016365197266353</v>
      </c>
      <c r="N145" s="216">
        <v>0</v>
      </c>
      <c r="O145" s="217">
        <v>26.729166666666668</v>
      </c>
    </row>
    <row r="146" spans="1:15" x14ac:dyDescent="0.25">
      <c r="A146" s="206" t="s">
        <v>388</v>
      </c>
      <c r="B146" s="207" cm="1">
        <f t="array" ref="B146">_xlfn.XLOOKUP(TEXT('Safety stock'!$A146,"0"),TEXT($L$1:$L$1000,"0"),$M$1:$M$1000,"",0)</f>
        <v>24</v>
      </c>
      <c r="C146" s="151" t="str">
        <f>_xlfn.XLOOKUP(TEXT(A146,"0"),'Purchase sheet'!A:A,'Purchase sheet'!H:H,"No lot size",0)</f>
        <v>No lot size</v>
      </c>
      <c r="D146" s="208" cm="1">
        <f t="array" ref="D146">_xlfn.XLOOKUP(TEXT('Safety stock'!$A146,"0"),TEXT($L$1:$L$1000,"0"),$O$1:$O$1000,"",0)</f>
        <v>3.3125</v>
      </c>
      <c r="E146" s="209">
        <f t="shared" si="4"/>
        <v>3.3125</v>
      </c>
      <c r="F146" s="209" cm="1">
        <f t="array" ref="F146">_xlfn.XLOOKUP(TEXT('Safety stock'!$A146,"0"),TEXT($L$1:$L$1000,"0"),$N$1:$N$1000,"",0)</f>
        <v>0</v>
      </c>
      <c r="G146" s="210">
        <f t="shared" si="5"/>
        <v>25.65625</v>
      </c>
      <c r="H146" s="93" cm="1">
        <f t="array" ref="H146">_xlfn.XLOOKUP(TEXT('Safety stock'!$A146,"0"),TEXT($L$1:$L$1000,"0"),$P$1:$P$1000,"",0)</f>
        <v>0</v>
      </c>
      <c r="L146" s="227" t="s">
        <v>388</v>
      </c>
      <c r="M146" s="215">
        <v>24</v>
      </c>
      <c r="N146" s="216">
        <v>0</v>
      </c>
      <c r="O146" s="217">
        <v>3.3125</v>
      </c>
    </row>
    <row r="147" spans="1:15" x14ac:dyDescent="0.25">
      <c r="A147" s="206" t="s">
        <v>390</v>
      </c>
      <c r="B147" s="207" cm="1">
        <f t="array" ref="B147">_xlfn.XLOOKUP(TEXT('Safety stock'!$A147,"0"),TEXT($L$1:$L$1000,"0"),$M$1:$M$1000,"",0)</f>
        <v>74.217518541642789</v>
      </c>
      <c r="C147" s="151" t="str">
        <f>_xlfn.XLOOKUP(TEXT(A147,"0"),'Purchase sheet'!A:A,'Purchase sheet'!H:H,"No lot size",0)</f>
        <v>No lot size</v>
      </c>
      <c r="D147" s="208" cm="1">
        <f t="array" ref="D147">_xlfn.XLOOKUP(TEXT('Safety stock'!$A147,"0"),TEXT($L$1:$L$1000,"0"),$O$1:$O$1000,"",0)</f>
        <v>31.479166666666668</v>
      </c>
      <c r="E147" s="209">
        <f t="shared" si="4"/>
        <v>31.479166666666668</v>
      </c>
      <c r="F147" s="209" cm="1">
        <f t="array" ref="F147">_xlfn.XLOOKUP(TEXT('Safety stock'!$A147,"0"),TEXT($L$1:$L$1000,"0"),$N$1:$N$1000,"",0)</f>
        <v>0</v>
      </c>
      <c r="G147" s="210">
        <f t="shared" si="5"/>
        <v>89.957101874976118</v>
      </c>
      <c r="H147" s="93" cm="1">
        <f t="array" ref="H147">_xlfn.XLOOKUP(TEXT('Safety stock'!$A147,"0"),TEXT($L$1:$L$1000,"0"),$P$1:$P$1000,"",0)</f>
        <v>0</v>
      </c>
      <c r="L147" s="227" t="s">
        <v>390</v>
      </c>
      <c r="M147" s="215">
        <v>74.217518541642789</v>
      </c>
      <c r="N147" s="216">
        <v>0</v>
      </c>
      <c r="O147" s="217">
        <v>31.479166666666668</v>
      </c>
    </row>
    <row r="148" spans="1:15" x14ac:dyDescent="0.25">
      <c r="A148" s="206" t="s">
        <v>393</v>
      </c>
      <c r="B148" s="207" cm="1">
        <f t="array" ref="B148">_xlfn.XLOOKUP(TEXT('Safety stock'!$A148,"0"),TEXT($L$1:$L$1000,"0"),$M$1:$M$1000,"",0)</f>
        <v>24</v>
      </c>
      <c r="C148" s="151" t="str">
        <f>_xlfn.XLOOKUP(TEXT(A148,"0"),'Purchase sheet'!A:A,'Purchase sheet'!H:H,"No lot size",0)</f>
        <v>No lot size</v>
      </c>
      <c r="D148" s="208" cm="1">
        <f t="array" ref="D148">_xlfn.XLOOKUP(TEXT('Safety stock'!$A148,"0"),TEXT($L$1:$L$1000,"0"),$O$1:$O$1000,"",0)</f>
        <v>6.791666666666667</v>
      </c>
      <c r="E148" s="209">
        <f t="shared" si="4"/>
        <v>6.791666666666667</v>
      </c>
      <c r="F148" s="209" cm="1">
        <f t="array" ref="F148">_xlfn.XLOOKUP(TEXT('Safety stock'!$A148,"0"),TEXT($L$1:$L$1000,"0"),$N$1:$N$1000,"",0)</f>
        <v>0</v>
      </c>
      <c r="G148" s="210">
        <f t="shared" si="5"/>
        <v>27.395833333333332</v>
      </c>
      <c r="H148" s="93" cm="1">
        <f t="array" ref="H148">_xlfn.XLOOKUP(TEXT('Safety stock'!$A148,"0"),TEXT($L$1:$L$1000,"0"),$P$1:$P$1000,"",0)</f>
        <v>0</v>
      </c>
      <c r="L148" s="227" t="s">
        <v>393</v>
      </c>
      <c r="M148" s="215">
        <v>24</v>
      </c>
      <c r="N148" s="216">
        <v>0</v>
      </c>
      <c r="O148" s="217">
        <v>6.791666666666667</v>
      </c>
    </row>
    <row r="149" spans="1:15" x14ac:dyDescent="0.25">
      <c r="A149" s="206" t="s">
        <v>395</v>
      </c>
      <c r="B149" s="207" cm="1">
        <f t="array" ref="B149">_xlfn.XLOOKUP(TEXT('Safety stock'!$A149,"0"),TEXT($L$1:$L$1000,"0"),$M$1:$M$1000,"",0)</f>
        <v>48</v>
      </c>
      <c r="C149" s="151" t="str">
        <f>_xlfn.XLOOKUP(TEXT(A149,"0"),'Purchase sheet'!A:A,'Purchase sheet'!H:H,"No lot size",0)</f>
        <v>No lot size</v>
      </c>
      <c r="D149" s="208" cm="1">
        <f t="array" ref="D149">_xlfn.XLOOKUP(TEXT('Safety stock'!$A149,"0"),TEXT($L$1:$L$1000,"0"),$O$1:$O$1000,"",0)</f>
        <v>12.083333333333334</v>
      </c>
      <c r="E149" s="209">
        <f t="shared" si="4"/>
        <v>12.083333333333334</v>
      </c>
      <c r="F149" s="209" cm="1">
        <f t="array" ref="F149">_xlfn.XLOOKUP(TEXT('Safety stock'!$A149,"0"),TEXT($L$1:$L$1000,"0"),$N$1:$N$1000,"",0)</f>
        <v>0</v>
      </c>
      <c r="G149" s="210">
        <f t="shared" si="5"/>
        <v>54.041666666666664</v>
      </c>
      <c r="H149" s="93" cm="1">
        <f t="array" ref="H149">_xlfn.XLOOKUP(TEXT('Safety stock'!$A149,"0"),TEXT($L$1:$L$1000,"0"),$P$1:$P$1000,"",0)</f>
        <v>0</v>
      </c>
      <c r="L149" s="227" t="s">
        <v>395</v>
      </c>
      <c r="M149" s="215">
        <v>48</v>
      </c>
      <c r="N149" s="216">
        <v>0</v>
      </c>
      <c r="O149" s="217">
        <v>12.083333333333334</v>
      </c>
    </row>
    <row r="150" spans="1:15" x14ac:dyDescent="0.25">
      <c r="A150" s="206" t="s">
        <v>397</v>
      </c>
      <c r="B150" s="207" cm="1">
        <f t="array" ref="B150">_xlfn.XLOOKUP(TEXT('Safety stock'!$A150,"0"),TEXT($L$1:$L$1000,"0"),$M$1:$M$1000,"",0)</f>
        <v>205.75277716135747</v>
      </c>
      <c r="C150" s="151" t="str">
        <f>_xlfn.XLOOKUP(TEXT(A150,"0"),'Purchase sheet'!A:A,'Purchase sheet'!H:H,"No lot size",0)</f>
        <v>No lot size</v>
      </c>
      <c r="D150" s="208" cm="1">
        <f t="array" ref="D150">_xlfn.XLOOKUP(TEXT('Safety stock'!$A150,"0"),TEXT($L$1:$L$1000,"0"),$O$1:$O$1000,"",0)</f>
        <v>125.13333333333334</v>
      </c>
      <c r="E150" s="209">
        <f t="shared" si="4"/>
        <v>125.13333333333334</v>
      </c>
      <c r="F150" s="209" cm="1">
        <f t="array" ref="F150">_xlfn.XLOOKUP(TEXT('Safety stock'!$A150,"0"),TEXT($L$1:$L$1000,"0"),$N$1:$N$1000,"",0)</f>
        <v>0</v>
      </c>
      <c r="G150" s="210">
        <f t="shared" si="5"/>
        <v>268.31944382802413</v>
      </c>
      <c r="H150" s="93" cm="1">
        <f t="array" ref="H150">_xlfn.XLOOKUP(TEXT('Safety stock'!$A150,"0"),TEXT($L$1:$L$1000,"0"),$P$1:$P$1000,"",0)</f>
        <v>0</v>
      </c>
      <c r="L150" s="227" t="s">
        <v>397</v>
      </c>
      <c r="M150" s="215">
        <v>205.75277716135747</v>
      </c>
      <c r="N150" s="216">
        <v>0</v>
      </c>
      <c r="O150" s="217">
        <v>125.13333333333334</v>
      </c>
    </row>
    <row r="151" spans="1:15" x14ac:dyDescent="0.25">
      <c r="A151" s="206" t="s">
        <v>401</v>
      </c>
      <c r="B151" s="207" cm="1">
        <f t="array" ref="B151">_xlfn.XLOOKUP(TEXT('Safety stock'!$A151,"0"),TEXT($L$1:$L$1000,"0"),$M$1:$M$1000,"",0)</f>
        <v>599.75000980551306</v>
      </c>
      <c r="C151" s="151" t="str">
        <f>_xlfn.XLOOKUP(TEXT(A151,"0"),'Purchase sheet'!A:A,'Purchase sheet'!H:H,"No lot size",0)</f>
        <v>No lot size</v>
      </c>
      <c r="D151" s="208" cm="1">
        <f t="array" ref="D151">_xlfn.XLOOKUP(TEXT('Safety stock'!$A151,"0"),TEXT($L$1:$L$1000,"0"),$O$1:$O$1000,"",0)</f>
        <v>326.39583333333331</v>
      </c>
      <c r="E151" s="209">
        <f t="shared" si="4"/>
        <v>326.39583333333331</v>
      </c>
      <c r="F151" s="209" cm="1">
        <f t="array" ref="F151">_xlfn.XLOOKUP(TEXT('Safety stock'!$A151,"0"),TEXT($L$1:$L$1000,"0"),$N$1:$N$1000,"",0)</f>
        <v>0</v>
      </c>
      <c r="G151" s="210">
        <f t="shared" si="5"/>
        <v>762.94792647217969</v>
      </c>
      <c r="H151" s="93" cm="1">
        <f t="array" ref="H151">_xlfn.XLOOKUP(TEXT('Safety stock'!$A151,"0"),TEXT($L$1:$L$1000,"0"),$P$1:$P$1000,"",0)</f>
        <v>0</v>
      </c>
      <c r="L151" s="227" t="s">
        <v>401</v>
      </c>
      <c r="M151" s="215">
        <v>599.75000980551306</v>
      </c>
      <c r="N151" s="216">
        <v>0</v>
      </c>
      <c r="O151" s="217">
        <v>326.39583333333331</v>
      </c>
    </row>
    <row r="152" spans="1:15" x14ac:dyDescent="0.25">
      <c r="A152" s="206" t="s">
        <v>403</v>
      </c>
      <c r="B152" s="207" cm="1">
        <f t="array" ref="B152">_xlfn.XLOOKUP(TEXT('Safety stock'!$A152,"0"),TEXT($L$1:$L$1000,"0"),$M$1:$M$1000,"",0)</f>
        <v>3498.2109536703338</v>
      </c>
      <c r="C152" s="151" t="str">
        <f>_xlfn.XLOOKUP(TEXT(A152,"0"),'Purchase sheet'!A:A,'Purchase sheet'!H:H,"No lot size",0)</f>
        <v>No lot size</v>
      </c>
      <c r="D152" s="208" cm="1">
        <f t="array" ref="D152">_xlfn.XLOOKUP(TEXT('Safety stock'!$A152,"0"),TEXT($L$1:$L$1000,"0"),$O$1:$O$1000,"",0)</f>
        <v>686.78302083333335</v>
      </c>
      <c r="E152" s="209">
        <f t="shared" si="4"/>
        <v>686.78302083333335</v>
      </c>
      <c r="F152" s="209" cm="1">
        <f t="array" ref="F152">_xlfn.XLOOKUP(TEXT('Safety stock'!$A152,"0"),TEXT($L$1:$L$1000,"0"),$N$1:$N$1000,"",0)</f>
        <v>0</v>
      </c>
      <c r="G152" s="210">
        <f t="shared" si="5"/>
        <v>3841.6024640870005</v>
      </c>
      <c r="H152" s="93" cm="1">
        <f t="array" ref="H152">_xlfn.XLOOKUP(TEXT('Safety stock'!$A152,"0"),TEXT($L$1:$L$1000,"0"),$P$1:$P$1000,"",0)</f>
        <v>0</v>
      </c>
      <c r="L152" s="227" t="s">
        <v>403</v>
      </c>
      <c r="M152" s="215">
        <v>3498.2109536703338</v>
      </c>
      <c r="N152" s="216">
        <v>0</v>
      </c>
      <c r="O152" s="217">
        <v>686.78302083333335</v>
      </c>
    </row>
    <row r="153" spans="1:15" x14ac:dyDescent="0.25">
      <c r="A153" s="206" t="s">
        <v>406</v>
      </c>
      <c r="B153" s="207" cm="1">
        <f t="array" ref="B153">_xlfn.XLOOKUP(TEXT('Safety stock'!$A153,"0"),TEXT($L$1:$L$1000,"0"),$M$1:$M$1000,"",0)</f>
        <v>323.39791143800795</v>
      </c>
      <c r="C153" s="151" t="str">
        <f>_xlfn.XLOOKUP(TEXT(A153,"0"),'Purchase sheet'!A:A,'Purchase sheet'!H:H,"No lot size",0)</f>
        <v>No lot size</v>
      </c>
      <c r="D153" s="208" cm="1">
        <f t="array" ref="D153">_xlfn.XLOOKUP(TEXT('Safety stock'!$A153,"0"),TEXT($L$1:$L$1000,"0"),$O$1:$O$1000,"",0)</f>
        <v>251.3125</v>
      </c>
      <c r="E153" s="209">
        <f t="shared" si="4"/>
        <v>251.3125</v>
      </c>
      <c r="F153" s="209" cm="1">
        <f t="array" ref="F153">_xlfn.XLOOKUP(TEXT('Safety stock'!$A153,"0"),TEXT($L$1:$L$1000,"0"),$N$1:$N$1000,"",0)</f>
        <v>0</v>
      </c>
      <c r="G153" s="210">
        <f t="shared" si="5"/>
        <v>449.05416143800795</v>
      </c>
      <c r="H153" s="93" cm="1">
        <f t="array" ref="H153">_xlfn.XLOOKUP(TEXT('Safety stock'!$A153,"0"),TEXT($L$1:$L$1000,"0"),$P$1:$P$1000,"",0)</f>
        <v>0</v>
      </c>
      <c r="L153" s="227" t="s">
        <v>406</v>
      </c>
      <c r="M153" s="215">
        <v>323.39791143800795</v>
      </c>
      <c r="N153" s="216">
        <v>0</v>
      </c>
      <c r="O153" s="217">
        <v>251.3125</v>
      </c>
    </row>
    <row r="154" spans="1:15" x14ac:dyDescent="0.25">
      <c r="A154" s="206" t="s">
        <v>411</v>
      </c>
      <c r="B154" s="207" cm="1">
        <f t="array" ref="B154">_xlfn.XLOOKUP(TEXT('Safety stock'!$A154,"0"),TEXT($L$1:$L$1000,"0"),$M$1:$M$1000,"",0)</f>
        <v>48</v>
      </c>
      <c r="C154" s="151" t="str">
        <f>_xlfn.XLOOKUP(TEXT(A154,"0"),'Purchase sheet'!A:A,'Purchase sheet'!H:H,"No lot size",0)</f>
        <v>No lot size</v>
      </c>
      <c r="D154" s="208" cm="1">
        <f t="array" ref="D154">_xlfn.XLOOKUP(TEXT('Safety stock'!$A154,"0"),TEXT($L$1:$L$1000,"0"),$O$1:$O$1000,"",0)</f>
        <v>8.5833333333333339</v>
      </c>
      <c r="E154" s="209">
        <f t="shared" si="4"/>
        <v>8.5833333333333339</v>
      </c>
      <c r="F154" s="209" cm="1">
        <f t="array" ref="F154">_xlfn.XLOOKUP(TEXT('Safety stock'!$A154,"0"),TEXT($L$1:$L$1000,"0"),$N$1:$N$1000,"",0)</f>
        <v>0</v>
      </c>
      <c r="G154" s="210">
        <f t="shared" si="5"/>
        <v>52.291666666666664</v>
      </c>
      <c r="H154" s="93" cm="1">
        <f t="array" ref="H154">_xlfn.XLOOKUP(TEXT('Safety stock'!$A154,"0"),TEXT($L$1:$L$1000,"0"),$P$1:$P$1000,"",0)</f>
        <v>0</v>
      </c>
      <c r="L154" s="227" t="s">
        <v>411</v>
      </c>
      <c r="M154" s="215">
        <v>48</v>
      </c>
      <c r="N154" s="216">
        <v>0</v>
      </c>
      <c r="O154" s="217">
        <v>8.5833333333333339</v>
      </c>
    </row>
    <row r="155" spans="1:15" x14ac:dyDescent="0.25">
      <c r="A155" s="206" t="s">
        <v>414</v>
      </c>
      <c r="B155" s="207" cm="1">
        <f t="array" ref="B155">_xlfn.XLOOKUP(TEXT('Safety stock'!$A155,"0"),TEXT($L$1:$L$1000,"0"),$M$1:$M$1000,"",0)</f>
        <v>24</v>
      </c>
      <c r="C155" s="151" t="str">
        <f>_xlfn.XLOOKUP(TEXT(A155,"0"),'Purchase sheet'!A:A,'Purchase sheet'!H:H,"No lot size",0)</f>
        <v>No lot size</v>
      </c>
      <c r="D155" s="208" cm="1">
        <f t="array" ref="D155">_xlfn.XLOOKUP(TEXT('Safety stock'!$A155,"0"),TEXT($L$1:$L$1000,"0"),$O$1:$O$1000,"",0)</f>
        <v>2.1666666666666665</v>
      </c>
      <c r="E155" s="209">
        <f t="shared" si="4"/>
        <v>2.1666666666666665</v>
      </c>
      <c r="F155" s="209" cm="1">
        <f t="array" ref="F155">_xlfn.XLOOKUP(TEXT('Safety stock'!$A155,"0"),TEXT($L$1:$L$1000,"0"),$N$1:$N$1000,"",0)</f>
        <v>0</v>
      </c>
      <c r="G155" s="210">
        <f t="shared" si="5"/>
        <v>25.083333333333332</v>
      </c>
      <c r="H155" s="93" cm="1">
        <f t="array" ref="H155">_xlfn.XLOOKUP(TEXT('Safety stock'!$A155,"0"),TEXT($L$1:$L$1000,"0"),$P$1:$P$1000,"",0)</f>
        <v>0</v>
      </c>
      <c r="L155" s="227" t="s">
        <v>414</v>
      </c>
      <c r="M155" s="215">
        <v>24</v>
      </c>
      <c r="N155" s="216">
        <v>0</v>
      </c>
      <c r="O155" s="217">
        <v>2.1666666666666665</v>
      </c>
    </row>
    <row r="156" spans="1:15" x14ac:dyDescent="0.25">
      <c r="A156" s="206" t="s">
        <v>417</v>
      </c>
      <c r="B156" s="207" cm="1">
        <f t="array" ref="B156">_xlfn.XLOOKUP(TEXT('Safety stock'!$A156,"0"),TEXT($L$1:$L$1000,"0"),$M$1:$M$1000,"",0)</f>
        <v>24</v>
      </c>
      <c r="C156" s="151" t="str">
        <f>_xlfn.XLOOKUP(TEXT(A156,"0"),'Purchase sheet'!A:A,'Purchase sheet'!H:H,"No lot size",0)</f>
        <v>No lot size</v>
      </c>
      <c r="D156" s="208" cm="1">
        <f t="array" ref="D156">_xlfn.XLOOKUP(TEXT('Safety stock'!$A156,"0"),TEXT($L$1:$L$1000,"0"),$O$1:$O$1000,"",0)</f>
        <v>9.2291666666666661</v>
      </c>
      <c r="E156" s="209">
        <f t="shared" si="4"/>
        <v>9.2291666666666661</v>
      </c>
      <c r="F156" s="209" cm="1">
        <f t="array" ref="F156">_xlfn.XLOOKUP(TEXT('Safety stock'!$A156,"0"),TEXT($L$1:$L$1000,"0"),$N$1:$N$1000,"",0)</f>
        <v>0</v>
      </c>
      <c r="G156" s="210">
        <f t="shared" si="5"/>
        <v>28.614583333333332</v>
      </c>
      <c r="H156" s="93" cm="1">
        <f t="array" ref="H156">_xlfn.XLOOKUP(TEXT('Safety stock'!$A156,"0"),TEXT($L$1:$L$1000,"0"),$P$1:$P$1000,"",0)</f>
        <v>0</v>
      </c>
      <c r="L156" s="227" t="s">
        <v>417</v>
      </c>
      <c r="M156" s="215">
        <v>24</v>
      </c>
      <c r="N156" s="216">
        <v>0</v>
      </c>
      <c r="O156" s="217">
        <v>9.2291666666666661</v>
      </c>
    </row>
    <row r="157" spans="1:15" x14ac:dyDescent="0.25">
      <c r="A157" s="206" t="s">
        <v>419</v>
      </c>
      <c r="B157" s="207" cm="1">
        <f t="array" ref="B157">_xlfn.XLOOKUP(TEXT('Safety stock'!$A157,"0"),TEXT($L$1:$L$1000,"0"),$M$1:$M$1000,"",0)</f>
        <v>0</v>
      </c>
      <c r="C157" s="151" t="str">
        <f>_xlfn.XLOOKUP(TEXT(A157,"0"),'Purchase sheet'!A:A,'Purchase sheet'!H:H,"No lot size",0)</f>
        <v>No lot size</v>
      </c>
      <c r="D157" s="208" cm="1">
        <f t="array" ref="D157">_xlfn.XLOOKUP(TEXT('Safety stock'!$A157,"0"),TEXT($L$1:$L$1000,"0"),$O$1:$O$1000,"",0)</f>
        <v>0</v>
      </c>
      <c r="E157" s="209">
        <f t="shared" si="4"/>
        <v>0</v>
      </c>
      <c r="F157" s="209" cm="1">
        <f t="array" ref="F157">_xlfn.XLOOKUP(TEXT('Safety stock'!$A157,"0"),TEXT($L$1:$L$1000,"0"),$N$1:$N$1000,"",0)</f>
        <v>0</v>
      </c>
      <c r="G157" s="210">
        <f t="shared" si="5"/>
        <v>0</v>
      </c>
      <c r="H157" s="93" cm="1">
        <f t="array" ref="H157">_xlfn.XLOOKUP(TEXT('Safety stock'!$A157,"0"),TEXT($L$1:$L$1000,"0"),$P$1:$P$1000,"",0)</f>
        <v>0</v>
      </c>
      <c r="L157" s="227" t="s">
        <v>419</v>
      </c>
      <c r="M157" s="215">
        <v>0</v>
      </c>
      <c r="N157" s="216">
        <v>0</v>
      </c>
      <c r="O157" s="217">
        <v>0</v>
      </c>
    </row>
    <row r="158" spans="1:15" x14ac:dyDescent="0.25">
      <c r="A158" s="206" t="s">
        <v>421</v>
      </c>
      <c r="B158" s="207" cm="1">
        <f t="array" ref="B158">_xlfn.XLOOKUP(TEXT('Safety stock'!$A158,"0"),TEXT($L$1:$L$1000,"0"),$M$1:$M$1000,"",0)</f>
        <v>0</v>
      </c>
      <c r="C158" s="151" t="str">
        <f>_xlfn.XLOOKUP(TEXT(A158,"0"),'Purchase sheet'!A:A,'Purchase sheet'!H:H,"No lot size",0)</f>
        <v>No lot size</v>
      </c>
      <c r="D158" s="208" cm="1">
        <f t="array" ref="D158">_xlfn.XLOOKUP(TEXT('Safety stock'!$A158,"0"),TEXT($L$1:$L$1000,"0"),$O$1:$O$1000,"",0)</f>
        <v>0.41666666666666669</v>
      </c>
      <c r="E158" s="209">
        <f t="shared" si="4"/>
        <v>0.41666666666666669</v>
      </c>
      <c r="F158" s="209" cm="1">
        <f t="array" ref="F158">_xlfn.XLOOKUP(TEXT('Safety stock'!$A158,"0"),TEXT($L$1:$L$1000,"0"),$N$1:$N$1000,"",0)</f>
        <v>0</v>
      </c>
      <c r="G158" s="210">
        <f t="shared" si="5"/>
        <v>0.20833333333333334</v>
      </c>
      <c r="H158" s="93" cm="1">
        <f t="array" ref="H158">_xlfn.XLOOKUP(TEXT('Safety stock'!$A158,"0"),TEXT($L$1:$L$1000,"0"),$P$1:$P$1000,"",0)</f>
        <v>0</v>
      </c>
      <c r="L158" s="227" t="s">
        <v>421</v>
      </c>
      <c r="M158" s="215">
        <v>0</v>
      </c>
      <c r="N158" s="216">
        <v>0</v>
      </c>
      <c r="O158" s="217">
        <v>0.41666666666666669</v>
      </c>
    </row>
    <row r="159" spans="1:15" x14ac:dyDescent="0.25">
      <c r="A159" s="206" t="s">
        <v>424</v>
      </c>
      <c r="B159" s="207" cm="1">
        <f t="array" ref="B159">_xlfn.XLOOKUP(TEXT('Safety stock'!$A159,"0"),TEXT($L$1:$L$1000,"0"),$M$1:$M$1000,"",0)</f>
        <v>0</v>
      </c>
      <c r="C159" s="151" t="str">
        <f>_xlfn.XLOOKUP(TEXT(A159,"0"),'Purchase sheet'!A:A,'Purchase sheet'!H:H,"No lot size",0)</f>
        <v>No lot size</v>
      </c>
      <c r="D159" s="208" cm="1">
        <f t="array" ref="D159">_xlfn.XLOOKUP(TEXT('Safety stock'!$A159,"0"),TEXT($L$1:$L$1000,"0"),$O$1:$O$1000,"",0)</f>
        <v>0</v>
      </c>
      <c r="E159" s="209">
        <f t="shared" si="4"/>
        <v>0</v>
      </c>
      <c r="F159" s="209" cm="1">
        <f t="array" ref="F159">_xlfn.XLOOKUP(TEXT('Safety stock'!$A159,"0"),TEXT($L$1:$L$1000,"0"),$N$1:$N$1000,"",0)</f>
        <v>0</v>
      </c>
      <c r="G159" s="210">
        <f t="shared" si="5"/>
        <v>0</v>
      </c>
      <c r="H159" s="93" cm="1">
        <f t="array" ref="H159">_xlfn.XLOOKUP(TEXT('Safety stock'!$A159,"0"),TEXT($L$1:$L$1000,"0"),$P$1:$P$1000,"",0)</f>
        <v>0</v>
      </c>
      <c r="L159" s="227" t="s">
        <v>424</v>
      </c>
      <c r="M159" s="215">
        <v>0</v>
      </c>
      <c r="N159" s="216">
        <v>0</v>
      </c>
      <c r="O159" s="217">
        <v>0</v>
      </c>
    </row>
    <row r="160" spans="1:15" x14ac:dyDescent="0.25">
      <c r="A160" s="206" t="s">
        <v>427</v>
      </c>
      <c r="B160" s="207" cm="1">
        <f t="array" ref="B160">_xlfn.XLOOKUP(TEXT('Safety stock'!$A160,"0"),TEXT($L$1:$L$1000,"0"),$M$1:$M$1000,"",0)</f>
        <v>24</v>
      </c>
      <c r="C160" s="151" t="str">
        <f>_xlfn.XLOOKUP(TEXT(A160,"0"),'Purchase sheet'!A:A,'Purchase sheet'!H:H,"No lot size",0)</f>
        <v>No lot size</v>
      </c>
      <c r="D160" s="208" cm="1">
        <f t="array" ref="D160">_xlfn.XLOOKUP(TEXT('Safety stock'!$A160,"0"),TEXT($L$1:$L$1000,"0"),$O$1:$O$1000,"",0)</f>
        <v>1.5416666666666667</v>
      </c>
      <c r="E160" s="209">
        <f t="shared" si="4"/>
        <v>1.5416666666666667</v>
      </c>
      <c r="F160" s="209" cm="1">
        <f t="array" ref="F160">_xlfn.XLOOKUP(TEXT('Safety stock'!$A160,"0"),TEXT($L$1:$L$1000,"0"),$N$1:$N$1000,"",0)</f>
        <v>0</v>
      </c>
      <c r="G160" s="210">
        <f t="shared" si="5"/>
        <v>24.770833333333332</v>
      </c>
      <c r="H160" s="93" cm="1">
        <f t="array" ref="H160">_xlfn.XLOOKUP(TEXT('Safety stock'!$A160,"0"),TEXT($L$1:$L$1000,"0"),$P$1:$P$1000,"",0)</f>
        <v>0</v>
      </c>
      <c r="L160" s="227" t="s">
        <v>427</v>
      </c>
      <c r="M160" s="215">
        <v>24</v>
      </c>
      <c r="N160" s="216">
        <v>0</v>
      </c>
      <c r="O160" s="217">
        <v>1.5416666666666667</v>
      </c>
    </row>
    <row r="161" spans="1:15" x14ac:dyDescent="0.25">
      <c r="A161" s="206" t="s">
        <v>429</v>
      </c>
      <c r="B161" s="207" cm="1">
        <f t="array" ref="B161">_xlfn.XLOOKUP(TEXT('Safety stock'!$A161,"0"),TEXT($L$1:$L$1000,"0"),$M$1:$M$1000,"",0)</f>
        <v>0</v>
      </c>
      <c r="C161" s="151" t="str">
        <f>_xlfn.XLOOKUP(TEXT(A161,"0"),'Purchase sheet'!A:A,'Purchase sheet'!H:H,"No lot size",0)</f>
        <v>No lot size</v>
      </c>
      <c r="D161" s="208" cm="1">
        <f t="array" ref="D161">_xlfn.XLOOKUP(TEXT('Safety stock'!$A161,"0"),TEXT($L$1:$L$1000,"0"),$O$1:$O$1000,"",0)</f>
        <v>0</v>
      </c>
      <c r="E161" s="209">
        <f t="shared" si="4"/>
        <v>0</v>
      </c>
      <c r="F161" s="209" cm="1">
        <f t="array" ref="F161">_xlfn.XLOOKUP(TEXT('Safety stock'!$A161,"0"),TEXT($L$1:$L$1000,"0"),$N$1:$N$1000,"",0)</f>
        <v>0</v>
      </c>
      <c r="G161" s="210">
        <f t="shared" si="5"/>
        <v>0</v>
      </c>
      <c r="H161" s="93" cm="1">
        <f t="array" ref="H161">_xlfn.XLOOKUP(TEXT('Safety stock'!$A161,"0"),TEXT($L$1:$L$1000,"0"),$P$1:$P$1000,"",0)</f>
        <v>0</v>
      </c>
      <c r="L161" s="227" t="s">
        <v>429</v>
      </c>
      <c r="M161" s="215">
        <v>0</v>
      </c>
      <c r="N161" s="216">
        <v>0</v>
      </c>
      <c r="O161" s="217">
        <v>0</v>
      </c>
    </row>
    <row r="162" spans="1:15" x14ac:dyDescent="0.25">
      <c r="A162" s="206" t="s">
        <v>430</v>
      </c>
      <c r="B162" s="207" cm="1">
        <f t="array" ref="B162">_xlfn.XLOOKUP(TEXT('Safety stock'!$A162,"0"),TEXT($L$1:$L$1000,"0"),$M$1:$M$1000,"",0)</f>
        <v>0</v>
      </c>
      <c r="C162" s="151" t="str">
        <f>_xlfn.XLOOKUP(TEXT(A162,"0"),'Purchase sheet'!A:A,'Purchase sheet'!H:H,"No lot size",0)</f>
        <v>No lot size</v>
      </c>
      <c r="D162" s="208" cm="1">
        <f t="array" ref="D162">_xlfn.XLOOKUP(TEXT('Safety stock'!$A162,"0"),TEXT($L$1:$L$1000,"0"),$O$1:$O$1000,"",0)</f>
        <v>2.9375</v>
      </c>
      <c r="E162" s="209">
        <f t="shared" si="4"/>
        <v>2.9375</v>
      </c>
      <c r="F162" s="209" cm="1">
        <f t="array" ref="F162">_xlfn.XLOOKUP(TEXT('Safety stock'!$A162,"0"),TEXT($L$1:$L$1000,"0"),$N$1:$N$1000,"",0)</f>
        <v>0</v>
      </c>
      <c r="G162" s="210">
        <f t="shared" si="5"/>
        <v>1.46875</v>
      </c>
      <c r="H162" s="93" cm="1">
        <f t="array" ref="H162">_xlfn.XLOOKUP(TEXT('Safety stock'!$A162,"0"),TEXT($L$1:$L$1000,"0"),$P$1:$P$1000,"",0)</f>
        <v>0</v>
      </c>
      <c r="L162" s="227" t="s">
        <v>430</v>
      </c>
      <c r="M162" s="215">
        <v>0</v>
      </c>
      <c r="N162" s="216">
        <v>0</v>
      </c>
      <c r="O162" s="217">
        <v>2.9375</v>
      </c>
    </row>
    <row r="163" spans="1:15" x14ac:dyDescent="0.25">
      <c r="A163" s="206" t="s">
        <v>433</v>
      </c>
      <c r="B163" s="207" cm="1">
        <f t="array" ref="B163">_xlfn.XLOOKUP(TEXT('Safety stock'!$A163,"0"),TEXT($L$1:$L$1000,"0"),$M$1:$M$1000,"",0)</f>
        <v>0</v>
      </c>
      <c r="C163" s="151" t="str">
        <f>_xlfn.XLOOKUP(TEXT(A163,"0"),'Purchase sheet'!A:A,'Purchase sheet'!H:H,"No lot size",0)</f>
        <v>No lot size</v>
      </c>
      <c r="D163" s="208" cm="1">
        <f t="array" ref="D163">_xlfn.XLOOKUP(TEXT('Safety stock'!$A163,"0"),TEXT($L$1:$L$1000,"0"),$O$1:$O$1000,"",0)</f>
        <v>0</v>
      </c>
      <c r="E163" s="209">
        <f t="shared" si="4"/>
        <v>0</v>
      </c>
      <c r="F163" s="209" cm="1">
        <f t="array" ref="F163">_xlfn.XLOOKUP(TEXT('Safety stock'!$A163,"0"),TEXT($L$1:$L$1000,"0"),$N$1:$N$1000,"",0)</f>
        <v>0</v>
      </c>
      <c r="G163" s="210">
        <f t="shared" si="5"/>
        <v>0</v>
      </c>
      <c r="H163" s="93" cm="1">
        <f t="array" ref="H163">_xlfn.XLOOKUP(TEXT('Safety stock'!$A163,"0"),TEXT($L$1:$L$1000,"0"),$P$1:$P$1000,"",0)</f>
        <v>0</v>
      </c>
      <c r="L163" s="227" t="s">
        <v>433</v>
      </c>
      <c r="M163" s="215">
        <v>0</v>
      </c>
      <c r="N163" s="216">
        <v>0</v>
      </c>
      <c r="O163" s="217">
        <v>0</v>
      </c>
    </row>
    <row r="164" spans="1:15" x14ac:dyDescent="0.25">
      <c r="A164" s="206" t="s">
        <v>435</v>
      </c>
      <c r="B164" s="207" cm="1">
        <f t="array" ref="B164">_xlfn.XLOOKUP(TEXT('Safety stock'!$A164,"0"),TEXT($L$1:$L$1000,"0"),$M$1:$M$1000,"",0)</f>
        <v>24</v>
      </c>
      <c r="C164" s="151" t="str">
        <f>_xlfn.XLOOKUP(TEXT(A164,"0"),'Purchase sheet'!A:A,'Purchase sheet'!H:H,"No lot size",0)</f>
        <v>No lot size</v>
      </c>
      <c r="D164" s="208" cm="1">
        <f t="array" ref="D164">_xlfn.XLOOKUP(TEXT('Safety stock'!$A164,"0"),TEXT($L$1:$L$1000,"0"),$O$1:$O$1000,"",0)</f>
        <v>6.083333333333333</v>
      </c>
      <c r="E164" s="209">
        <f t="shared" si="4"/>
        <v>6.083333333333333</v>
      </c>
      <c r="F164" s="209" cm="1">
        <f t="array" ref="F164">_xlfn.XLOOKUP(TEXT('Safety stock'!$A164,"0"),TEXT($L$1:$L$1000,"0"),$N$1:$N$1000,"",0)</f>
        <v>0</v>
      </c>
      <c r="G164" s="210">
        <f t="shared" si="5"/>
        <v>27.041666666666668</v>
      </c>
      <c r="H164" s="93" cm="1">
        <f t="array" ref="H164">_xlfn.XLOOKUP(TEXT('Safety stock'!$A164,"0"),TEXT($L$1:$L$1000,"0"),$P$1:$P$1000,"",0)</f>
        <v>0</v>
      </c>
      <c r="L164" s="227" t="s">
        <v>435</v>
      </c>
      <c r="M164" s="215">
        <v>24</v>
      </c>
      <c r="N164" s="216">
        <v>0</v>
      </c>
      <c r="O164" s="217">
        <v>6.083333333333333</v>
      </c>
    </row>
    <row r="165" spans="1:15" x14ac:dyDescent="0.25">
      <c r="A165" s="206" t="s">
        <v>437</v>
      </c>
      <c r="B165" s="207" cm="1">
        <f t="array" ref="B165">_xlfn.XLOOKUP(TEXT('Safety stock'!$A165,"0"),TEXT($L$1:$L$1000,"0"),$M$1:$M$1000,"",0)</f>
        <v>24</v>
      </c>
      <c r="C165" s="151" t="str">
        <f>_xlfn.XLOOKUP(TEXT(A165,"0"),'Purchase sheet'!A:A,'Purchase sheet'!H:H,"No lot size",0)</f>
        <v>No lot size</v>
      </c>
      <c r="D165" s="208" cm="1">
        <f t="array" ref="D165">_xlfn.XLOOKUP(TEXT('Safety stock'!$A165,"0"),TEXT($L$1:$L$1000,"0"),$O$1:$O$1000,"",0)</f>
        <v>1.9583333333333333</v>
      </c>
      <c r="E165" s="209">
        <f t="shared" si="4"/>
        <v>1.9583333333333333</v>
      </c>
      <c r="F165" s="209" cm="1">
        <f t="array" ref="F165">_xlfn.XLOOKUP(TEXT('Safety stock'!$A165,"0"),TEXT($L$1:$L$1000,"0"),$N$1:$N$1000,"",0)</f>
        <v>0</v>
      </c>
      <c r="G165" s="210">
        <f t="shared" si="5"/>
        <v>24.979166666666668</v>
      </c>
      <c r="H165" s="93" cm="1">
        <f t="array" ref="H165">_xlfn.XLOOKUP(TEXT('Safety stock'!$A165,"0"),TEXT($L$1:$L$1000,"0"),$P$1:$P$1000,"",0)</f>
        <v>0</v>
      </c>
      <c r="L165" s="227" t="s">
        <v>437</v>
      </c>
      <c r="M165" s="215">
        <v>24</v>
      </c>
      <c r="N165" s="216">
        <v>0</v>
      </c>
      <c r="O165" s="217">
        <v>1.9583333333333333</v>
      </c>
    </row>
    <row r="166" spans="1:15" x14ac:dyDescent="0.25">
      <c r="A166" s="206" t="s">
        <v>440</v>
      </c>
      <c r="B166" s="207" cm="1">
        <f t="array" ref="B166">_xlfn.XLOOKUP(TEXT('Safety stock'!$A166,"0"),TEXT($L$1:$L$1000,"0"),$M$1:$M$1000,"",0)</f>
        <v>16.518833259225669</v>
      </c>
      <c r="C166" s="151" t="str">
        <f>_xlfn.XLOOKUP(TEXT(A166,"0"),'Purchase sheet'!A:A,'Purchase sheet'!H:H,"No lot size",0)</f>
        <v>No lot size</v>
      </c>
      <c r="D166" s="208" cm="1">
        <f t="array" ref="D166">_xlfn.XLOOKUP(TEXT('Safety stock'!$A166,"0"),TEXT($L$1:$L$1000,"0"),$O$1:$O$1000,"",0)</f>
        <v>9.2750000000000004</v>
      </c>
      <c r="E166" s="209">
        <f t="shared" si="4"/>
        <v>9.2750000000000004</v>
      </c>
      <c r="F166" s="209" cm="1">
        <f t="array" ref="F166">_xlfn.XLOOKUP(TEXT('Safety stock'!$A166,"0"),TEXT($L$1:$L$1000,"0"),$N$1:$N$1000,"",0)</f>
        <v>0</v>
      </c>
      <c r="G166" s="210">
        <f t="shared" si="5"/>
        <v>21.156333259225669</v>
      </c>
      <c r="H166" s="93" cm="1">
        <f t="array" ref="H166">_xlfn.XLOOKUP(TEXT('Safety stock'!$A166,"0"),TEXT($L$1:$L$1000,"0"),$P$1:$P$1000,"",0)</f>
        <v>0</v>
      </c>
      <c r="L166" s="227" t="s">
        <v>440</v>
      </c>
      <c r="M166" s="215">
        <v>16.518833259225669</v>
      </c>
      <c r="N166" s="216">
        <v>0</v>
      </c>
      <c r="O166" s="217">
        <v>9.2750000000000004</v>
      </c>
    </row>
    <row r="167" spans="1:15" x14ac:dyDescent="0.25">
      <c r="A167" s="206" t="s">
        <v>444</v>
      </c>
      <c r="B167" s="207" cm="1">
        <f t="array" ref="B167">_xlfn.XLOOKUP(TEXT('Safety stock'!$A167,"0"),TEXT($L$1:$L$1000,"0"),$M$1:$M$1000,"",0)</f>
        <v>106.3156851223137</v>
      </c>
      <c r="C167" s="151" t="str">
        <f>_xlfn.XLOOKUP(TEXT(A167,"0"),'Purchase sheet'!A:A,'Purchase sheet'!H:H,"No lot size",0)</f>
        <v>No lot size</v>
      </c>
      <c r="D167" s="208" cm="1">
        <f t="array" ref="D167">_xlfn.XLOOKUP(TEXT('Safety stock'!$A167,"0"),TEXT($L$1:$L$1000,"0"),$O$1:$O$1000,"",0)</f>
        <v>177.9</v>
      </c>
      <c r="E167" s="209">
        <f t="shared" si="4"/>
        <v>177.9</v>
      </c>
      <c r="F167" s="209" cm="1">
        <f t="array" ref="F167">_xlfn.XLOOKUP(TEXT('Safety stock'!$A167,"0"),TEXT($L$1:$L$1000,"0"),$N$1:$N$1000,"",0)</f>
        <v>0</v>
      </c>
      <c r="G167" s="210">
        <f t="shared" si="5"/>
        <v>195.2656851223137</v>
      </c>
      <c r="H167" s="93" cm="1">
        <f t="array" ref="H167">_xlfn.XLOOKUP(TEXT('Safety stock'!$A167,"0"),TEXT($L$1:$L$1000,"0"),$P$1:$P$1000,"",0)</f>
        <v>0</v>
      </c>
      <c r="L167" s="227" t="s">
        <v>444</v>
      </c>
      <c r="M167" s="215">
        <v>106.3156851223137</v>
      </c>
      <c r="N167" s="216">
        <v>0</v>
      </c>
      <c r="O167" s="217">
        <v>177.9</v>
      </c>
    </row>
    <row r="168" spans="1:15" x14ac:dyDescent="0.25">
      <c r="A168" s="206" t="s">
        <v>447</v>
      </c>
      <c r="B168" s="207" cm="1">
        <f t="array" ref="B168">_xlfn.XLOOKUP(TEXT('Safety stock'!$A168,"0"),TEXT($L$1:$L$1000,"0"),$M$1:$M$1000,"",0)</f>
        <v>124.65558289963256</v>
      </c>
      <c r="C168" s="151" t="str">
        <f>_xlfn.XLOOKUP(TEXT(A168,"0"),'Purchase sheet'!A:A,'Purchase sheet'!H:H,"No lot size",0)</f>
        <v>No lot size</v>
      </c>
      <c r="D168" s="208" cm="1">
        <f t="array" ref="D168">_xlfn.XLOOKUP(TEXT('Safety stock'!$A168,"0"),TEXT($L$1:$L$1000,"0"),$O$1:$O$1000,"",0)</f>
        <v>142.5</v>
      </c>
      <c r="E168" s="209">
        <f t="shared" si="4"/>
        <v>142.5</v>
      </c>
      <c r="F168" s="209" cm="1">
        <f t="array" ref="F168">_xlfn.XLOOKUP(TEXT('Safety stock'!$A168,"0"),TEXT($L$1:$L$1000,"0"),$N$1:$N$1000,"",0)</f>
        <v>0</v>
      </c>
      <c r="G168" s="210">
        <f t="shared" si="5"/>
        <v>195.90558289963258</v>
      </c>
      <c r="H168" s="93" cm="1">
        <f t="array" ref="H168">_xlfn.XLOOKUP(TEXT('Safety stock'!$A168,"0"),TEXT($L$1:$L$1000,"0"),$P$1:$P$1000,"",0)</f>
        <v>0</v>
      </c>
      <c r="L168" s="227" t="s">
        <v>447</v>
      </c>
      <c r="M168" s="215">
        <v>124.65558289963256</v>
      </c>
      <c r="N168" s="216">
        <v>0</v>
      </c>
      <c r="O168" s="217">
        <v>142.5</v>
      </c>
    </row>
    <row r="169" spans="1:15" x14ac:dyDescent="0.25">
      <c r="A169" s="206" t="s">
        <v>449</v>
      </c>
      <c r="B169" s="207" cm="1">
        <f t="array" ref="B169">_xlfn.XLOOKUP(TEXT('Safety stock'!$A169,"0"),TEXT($L$1:$L$1000,"0"),$M$1:$M$1000,"",0)</f>
        <v>48</v>
      </c>
      <c r="C169" s="151" t="str">
        <f>_xlfn.XLOOKUP(TEXT(A169,"0"),'Purchase sheet'!A:A,'Purchase sheet'!H:H,"No lot size",0)</f>
        <v>No lot size</v>
      </c>
      <c r="D169" s="208" cm="1">
        <f t="array" ref="D169">_xlfn.XLOOKUP(TEXT('Safety stock'!$A169,"0"),TEXT($L$1:$L$1000,"0"),$O$1:$O$1000,"",0)</f>
        <v>55.041666666666664</v>
      </c>
      <c r="E169" s="209">
        <f t="shared" si="4"/>
        <v>55.041666666666664</v>
      </c>
      <c r="F169" s="209" cm="1">
        <f t="array" ref="F169">_xlfn.XLOOKUP(TEXT('Safety stock'!$A169,"0"),TEXT($L$1:$L$1000,"0"),$N$1:$N$1000,"",0)</f>
        <v>0</v>
      </c>
      <c r="G169" s="210">
        <f t="shared" si="5"/>
        <v>75.520833333333329</v>
      </c>
      <c r="H169" s="93" cm="1">
        <f t="array" ref="H169">_xlfn.XLOOKUP(TEXT('Safety stock'!$A169,"0"),TEXT($L$1:$L$1000,"0"),$P$1:$P$1000,"",0)</f>
        <v>0</v>
      </c>
      <c r="L169" s="227" t="s">
        <v>449</v>
      </c>
      <c r="M169" s="215">
        <v>48</v>
      </c>
      <c r="N169" s="216">
        <v>0</v>
      </c>
      <c r="O169" s="217">
        <v>55.041666666666664</v>
      </c>
    </row>
    <row r="170" spans="1:15" x14ac:dyDescent="0.25">
      <c r="A170" s="206" t="s">
        <v>451</v>
      </c>
      <c r="B170" s="207" cm="1">
        <f t="array" ref="B170">_xlfn.XLOOKUP(TEXT('Safety stock'!$A170,"0"),TEXT($L$1:$L$1000,"0"),$M$1:$M$1000,"",0)</f>
        <v>24</v>
      </c>
      <c r="C170" s="151" t="str">
        <f>_xlfn.XLOOKUP(TEXT(A170,"0"),'Purchase sheet'!A:A,'Purchase sheet'!H:H,"No lot size",0)</f>
        <v>No lot size</v>
      </c>
      <c r="D170" s="208" cm="1">
        <f t="array" ref="D170">_xlfn.XLOOKUP(TEXT('Safety stock'!$A170,"0"),TEXT($L$1:$L$1000,"0"),$O$1:$O$1000,"",0)</f>
        <v>7.041666666666667</v>
      </c>
      <c r="E170" s="209">
        <f t="shared" si="4"/>
        <v>7.041666666666667</v>
      </c>
      <c r="F170" s="209" cm="1">
        <f t="array" ref="F170">_xlfn.XLOOKUP(TEXT('Safety stock'!$A170,"0"),TEXT($L$1:$L$1000,"0"),$N$1:$N$1000,"",0)</f>
        <v>0</v>
      </c>
      <c r="G170" s="210">
        <f t="shared" si="5"/>
        <v>27.520833333333332</v>
      </c>
      <c r="H170" s="93" cm="1">
        <f t="array" ref="H170">_xlfn.XLOOKUP(TEXT('Safety stock'!$A170,"0"),TEXT($L$1:$L$1000,"0"),$P$1:$P$1000,"",0)</f>
        <v>0</v>
      </c>
      <c r="L170" s="227" t="s">
        <v>451</v>
      </c>
      <c r="M170" s="215">
        <v>24</v>
      </c>
      <c r="N170" s="216">
        <v>0</v>
      </c>
      <c r="O170" s="217">
        <v>7.041666666666667</v>
      </c>
    </row>
    <row r="171" spans="1:15" x14ac:dyDescent="0.25">
      <c r="A171" s="206" t="s">
        <v>453</v>
      </c>
      <c r="B171" s="207" cm="1">
        <f t="array" ref="B171">_xlfn.XLOOKUP(TEXT('Safety stock'!$A171,"0"),TEXT($L$1:$L$1000,"0"),$M$1:$M$1000,"",0)</f>
        <v>48</v>
      </c>
      <c r="C171" s="151" t="str">
        <f>_xlfn.XLOOKUP(TEXT(A171,"0"),'Purchase sheet'!A:A,'Purchase sheet'!H:H,"No lot size",0)</f>
        <v>No lot size</v>
      </c>
      <c r="D171" s="208" cm="1">
        <f t="array" ref="D171">_xlfn.XLOOKUP(TEXT('Safety stock'!$A171,"0"),TEXT($L$1:$L$1000,"0"),$O$1:$O$1000,"",0)</f>
        <v>15.666666666666666</v>
      </c>
      <c r="E171" s="209">
        <f t="shared" si="4"/>
        <v>15.666666666666666</v>
      </c>
      <c r="F171" s="209" cm="1">
        <f t="array" ref="F171">_xlfn.XLOOKUP(TEXT('Safety stock'!$A171,"0"),TEXT($L$1:$L$1000,"0"),$N$1:$N$1000,"",0)</f>
        <v>0</v>
      </c>
      <c r="G171" s="210">
        <f t="shared" si="5"/>
        <v>55.833333333333336</v>
      </c>
      <c r="H171" s="93" cm="1">
        <f t="array" ref="H171">_xlfn.XLOOKUP(TEXT('Safety stock'!$A171,"0"),TEXT($L$1:$L$1000,"0"),$P$1:$P$1000,"",0)</f>
        <v>0</v>
      </c>
      <c r="L171" s="227" t="s">
        <v>453</v>
      </c>
      <c r="M171" s="215">
        <v>48</v>
      </c>
      <c r="N171" s="216">
        <v>0</v>
      </c>
      <c r="O171" s="217">
        <v>15.666666666666666</v>
      </c>
    </row>
    <row r="172" spans="1:15" x14ac:dyDescent="0.25">
      <c r="A172" s="206" t="s">
        <v>455</v>
      </c>
      <c r="B172" s="207" cm="1">
        <f t="array" ref="B172">_xlfn.XLOOKUP(TEXT('Safety stock'!$A172,"0"),TEXT($L$1:$L$1000,"0"),$M$1:$M$1000,"",0)</f>
        <v>24</v>
      </c>
      <c r="C172" s="151" t="str">
        <f>_xlfn.XLOOKUP(TEXT(A172,"0"),'Purchase sheet'!A:A,'Purchase sheet'!H:H,"No lot size",0)</f>
        <v>No lot size</v>
      </c>
      <c r="D172" s="208" cm="1">
        <f t="array" ref="D172">_xlfn.XLOOKUP(TEXT('Safety stock'!$A172,"0"),TEXT($L$1:$L$1000,"0"),$O$1:$O$1000,"",0)</f>
        <v>12.041666666666666</v>
      </c>
      <c r="E172" s="209">
        <f t="shared" si="4"/>
        <v>12.041666666666666</v>
      </c>
      <c r="F172" s="209" cm="1">
        <f t="array" ref="F172">_xlfn.XLOOKUP(TEXT('Safety stock'!$A172,"0"),TEXT($L$1:$L$1000,"0"),$N$1:$N$1000,"",0)</f>
        <v>0</v>
      </c>
      <c r="G172" s="210">
        <f t="shared" si="5"/>
        <v>30.020833333333332</v>
      </c>
      <c r="H172" s="93" cm="1">
        <f t="array" ref="H172">_xlfn.XLOOKUP(TEXT('Safety stock'!$A172,"0"),TEXT($L$1:$L$1000,"0"),$P$1:$P$1000,"",0)</f>
        <v>0</v>
      </c>
      <c r="L172" s="227" t="s">
        <v>455</v>
      </c>
      <c r="M172" s="215">
        <v>24</v>
      </c>
      <c r="N172" s="216">
        <v>0</v>
      </c>
      <c r="O172" s="217">
        <v>12.041666666666666</v>
      </c>
    </row>
    <row r="173" spans="1:15" x14ac:dyDescent="0.25">
      <c r="A173" s="206" t="s">
        <v>457</v>
      </c>
      <c r="B173" s="207" cm="1">
        <f t="array" ref="B173">_xlfn.XLOOKUP(TEXT('Safety stock'!$A173,"0"),TEXT($L$1:$L$1000,"0"),$M$1:$M$1000,"",0)</f>
        <v>24</v>
      </c>
      <c r="C173" s="151" t="str">
        <f>_xlfn.XLOOKUP(TEXT(A173,"0"),'Purchase sheet'!A:A,'Purchase sheet'!H:H,"No lot size",0)</f>
        <v>No lot size</v>
      </c>
      <c r="D173" s="208" cm="1">
        <f t="array" ref="D173">_xlfn.XLOOKUP(TEXT('Safety stock'!$A173,"0"),TEXT($L$1:$L$1000,"0"),$O$1:$O$1000,"",0)</f>
        <v>5.5</v>
      </c>
      <c r="E173" s="209">
        <f t="shared" si="4"/>
        <v>5.5</v>
      </c>
      <c r="F173" s="209" cm="1">
        <f t="array" ref="F173">_xlfn.XLOOKUP(TEXT('Safety stock'!$A173,"0"),TEXT($L$1:$L$1000,"0"),$N$1:$N$1000,"",0)</f>
        <v>0</v>
      </c>
      <c r="G173" s="210">
        <f t="shared" si="5"/>
        <v>26.75</v>
      </c>
      <c r="H173" s="93" cm="1">
        <f t="array" ref="H173">_xlfn.XLOOKUP(TEXT('Safety stock'!$A173,"0"),TEXT($L$1:$L$1000,"0"),$P$1:$P$1000,"",0)</f>
        <v>0</v>
      </c>
      <c r="L173" s="227" t="s">
        <v>457</v>
      </c>
      <c r="M173" s="215">
        <v>24</v>
      </c>
      <c r="N173" s="216">
        <v>0</v>
      </c>
      <c r="O173" s="217">
        <v>5.5</v>
      </c>
    </row>
    <row r="174" spans="1:15" x14ac:dyDescent="0.25">
      <c r="A174" s="206" t="s">
        <v>459</v>
      </c>
      <c r="B174" s="207" cm="1">
        <f t="array" ref="B174">_xlfn.XLOOKUP(TEXT('Safety stock'!$A174,"0"),TEXT($L$1:$L$1000,"0"),$M$1:$M$1000,"",0)</f>
        <v>24</v>
      </c>
      <c r="C174" s="151" t="str">
        <f>_xlfn.XLOOKUP(TEXT(A174,"0"),'Purchase sheet'!A:A,'Purchase sheet'!H:H,"No lot size",0)</f>
        <v>No lot size</v>
      </c>
      <c r="D174" s="208" cm="1">
        <f t="array" ref="D174">_xlfn.XLOOKUP(TEXT('Safety stock'!$A174,"0"),TEXT($L$1:$L$1000,"0"),$O$1:$O$1000,"",0)</f>
        <v>14.229166666666666</v>
      </c>
      <c r="E174" s="209">
        <f t="shared" si="4"/>
        <v>14.229166666666666</v>
      </c>
      <c r="F174" s="209" cm="1">
        <f t="array" ref="F174">_xlfn.XLOOKUP(TEXT('Safety stock'!$A174,"0"),TEXT($L$1:$L$1000,"0"),$N$1:$N$1000,"",0)</f>
        <v>0</v>
      </c>
      <c r="G174" s="210">
        <f t="shared" si="5"/>
        <v>31.114583333333332</v>
      </c>
      <c r="H174" s="93" cm="1">
        <f t="array" ref="H174">_xlfn.XLOOKUP(TEXT('Safety stock'!$A174,"0"),TEXT($L$1:$L$1000,"0"),$P$1:$P$1000,"",0)</f>
        <v>0</v>
      </c>
      <c r="L174" s="227" t="s">
        <v>459</v>
      </c>
      <c r="M174" s="215">
        <v>24</v>
      </c>
      <c r="N174" s="216">
        <v>0</v>
      </c>
      <c r="O174" s="217">
        <v>14.229166666666666</v>
      </c>
    </row>
    <row r="175" spans="1:15" x14ac:dyDescent="0.25">
      <c r="A175" s="206" t="s">
        <v>461</v>
      </c>
      <c r="B175" s="207" cm="1">
        <f t="array" ref="B175">_xlfn.XLOOKUP(TEXT('Safety stock'!$A175,"0"),TEXT($L$1:$L$1000,"0"),$M$1:$M$1000,"",0)</f>
        <v>24</v>
      </c>
      <c r="C175" s="151" t="str">
        <f>_xlfn.XLOOKUP(TEXT(A175,"0"),'Purchase sheet'!A:A,'Purchase sheet'!H:H,"No lot size",0)</f>
        <v>No lot size</v>
      </c>
      <c r="D175" s="208" cm="1">
        <f t="array" ref="D175">_xlfn.XLOOKUP(TEXT('Safety stock'!$A175,"0"),TEXT($L$1:$L$1000,"0"),$O$1:$O$1000,"",0)</f>
        <v>4.1875</v>
      </c>
      <c r="E175" s="209">
        <f t="shared" si="4"/>
        <v>4.1875</v>
      </c>
      <c r="F175" s="209" cm="1">
        <f t="array" ref="F175">_xlfn.XLOOKUP(TEXT('Safety stock'!$A175,"0"),TEXT($L$1:$L$1000,"0"),$N$1:$N$1000,"",0)</f>
        <v>0</v>
      </c>
      <c r="G175" s="210">
        <f t="shared" si="5"/>
        <v>26.09375</v>
      </c>
      <c r="H175" s="93" cm="1">
        <f t="array" ref="H175">_xlfn.XLOOKUP(TEXT('Safety stock'!$A175,"0"),TEXT($L$1:$L$1000,"0"),$P$1:$P$1000,"",0)</f>
        <v>0</v>
      </c>
      <c r="L175" s="227" t="s">
        <v>461</v>
      </c>
      <c r="M175" s="215">
        <v>24</v>
      </c>
      <c r="N175" s="216">
        <v>0</v>
      </c>
      <c r="O175" s="217">
        <v>4.1875</v>
      </c>
    </row>
    <row r="176" spans="1:15" x14ac:dyDescent="0.25">
      <c r="A176" s="206" t="s">
        <v>463</v>
      </c>
      <c r="B176" s="207" cm="1">
        <f t="array" ref="B176">_xlfn.XLOOKUP(TEXT('Safety stock'!$A176,"0"),TEXT($L$1:$L$1000,"0"),$M$1:$M$1000,"",0)</f>
        <v>219.05285923993523</v>
      </c>
      <c r="C176" s="151" t="str">
        <f>_xlfn.XLOOKUP(TEXT(A176,"0"),'Purchase sheet'!A:A,'Purchase sheet'!H:H,"No lot size",0)</f>
        <v>No lot size</v>
      </c>
      <c r="D176" s="208" cm="1">
        <f t="array" ref="D176">_xlfn.XLOOKUP(TEXT('Safety stock'!$A176,"0"),TEXT($L$1:$L$1000,"0"),$O$1:$O$1000,"",0)</f>
        <v>152.41666666666666</v>
      </c>
      <c r="E176" s="209">
        <f t="shared" si="4"/>
        <v>152.41666666666666</v>
      </c>
      <c r="F176" s="209" cm="1">
        <f t="array" ref="F176">_xlfn.XLOOKUP(TEXT('Safety stock'!$A176,"0"),TEXT($L$1:$L$1000,"0"),$N$1:$N$1000,"",0)</f>
        <v>0</v>
      </c>
      <c r="G176" s="210">
        <f t="shared" si="5"/>
        <v>295.26119257326854</v>
      </c>
      <c r="H176" s="93" cm="1">
        <f t="array" ref="H176">_xlfn.XLOOKUP(TEXT('Safety stock'!$A176,"0"),TEXT($L$1:$L$1000,"0"),$P$1:$P$1000,"",0)</f>
        <v>0</v>
      </c>
      <c r="L176" s="227" t="s">
        <v>463</v>
      </c>
      <c r="M176" s="215">
        <v>219.05285923993523</v>
      </c>
      <c r="N176" s="216">
        <v>0</v>
      </c>
      <c r="O176" s="217">
        <v>152.41666666666666</v>
      </c>
    </row>
    <row r="177" spans="1:15" x14ac:dyDescent="0.25">
      <c r="A177" s="206" t="s">
        <v>466</v>
      </c>
      <c r="B177" s="207" cm="1">
        <f t="array" ref="B177">_xlfn.XLOOKUP(TEXT('Safety stock'!$A177,"0"),TEXT($L$1:$L$1000,"0"),$M$1:$M$1000,"",0)</f>
        <v>258.62825040954618</v>
      </c>
      <c r="C177" s="151" t="str">
        <f>_xlfn.XLOOKUP(TEXT(A177,"0"),'Purchase sheet'!A:A,'Purchase sheet'!H:H,"No lot size",0)</f>
        <v>No lot size</v>
      </c>
      <c r="D177" s="208" cm="1">
        <f t="array" ref="D177">_xlfn.XLOOKUP(TEXT('Safety stock'!$A177,"0"),TEXT($L$1:$L$1000,"0"),$O$1:$O$1000,"",0)</f>
        <v>0</v>
      </c>
      <c r="E177" s="209">
        <f t="shared" si="4"/>
        <v>0</v>
      </c>
      <c r="F177" s="209" cm="1">
        <f t="array" ref="F177">_xlfn.XLOOKUP(TEXT('Safety stock'!$A177,"0"),TEXT($L$1:$L$1000,"0"),$N$1:$N$1000,"",0)</f>
        <v>0</v>
      </c>
      <c r="G177" s="210">
        <f t="shared" si="5"/>
        <v>258.62825040954618</v>
      </c>
      <c r="H177" s="93" cm="1">
        <f t="array" ref="H177">_xlfn.XLOOKUP(TEXT('Safety stock'!$A177,"0"),TEXT($L$1:$L$1000,"0"),$P$1:$P$1000,"",0)</f>
        <v>0</v>
      </c>
      <c r="L177" s="227" t="s">
        <v>466</v>
      </c>
      <c r="M177" s="215">
        <v>258.62825040954618</v>
      </c>
      <c r="N177" s="216">
        <v>0</v>
      </c>
      <c r="O177" s="217">
        <v>0</v>
      </c>
    </row>
    <row r="178" spans="1:15" x14ac:dyDescent="0.25">
      <c r="A178" s="206" t="s">
        <v>469</v>
      </c>
      <c r="B178" s="207" cm="1">
        <f t="array" ref="B178">_xlfn.XLOOKUP(TEXT('Safety stock'!$A178,"0"),TEXT($L$1:$L$1000,"0"),$M$1:$M$1000,"",0)</f>
        <v>69.398092581885123</v>
      </c>
      <c r="C178" s="151" t="str">
        <f>_xlfn.XLOOKUP(TEXT(A178,"0"),'Purchase sheet'!A:A,'Purchase sheet'!H:H,"No lot size",0)</f>
        <v>No lot size</v>
      </c>
      <c r="D178" s="208" cm="1">
        <f t="array" ref="D178">_xlfn.XLOOKUP(TEXT('Safety stock'!$A178,"0"),TEXT($L$1:$L$1000,"0"),$O$1:$O$1000,"",0)</f>
        <v>47.712499999999999</v>
      </c>
      <c r="E178" s="209">
        <f t="shared" si="4"/>
        <v>47.712499999999999</v>
      </c>
      <c r="F178" s="209" cm="1">
        <f t="array" ref="F178">_xlfn.XLOOKUP(TEXT('Safety stock'!$A178,"0"),TEXT($L$1:$L$1000,"0"),$N$1:$N$1000,"",0)</f>
        <v>0</v>
      </c>
      <c r="G178" s="210">
        <f t="shared" si="5"/>
        <v>93.254342581885126</v>
      </c>
      <c r="H178" s="93" cm="1">
        <f t="array" ref="H178">_xlfn.XLOOKUP(TEXT('Safety stock'!$A178,"0"),TEXT($L$1:$L$1000,"0"),$P$1:$P$1000,"",0)</f>
        <v>0</v>
      </c>
      <c r="L178" s="227" t="s">
        <v>469</v>
      </c>
      <c r="M178" s="215">
        <v>69.398092581885123</v>
      </c>
      <c r="N178" s="216">
        <v>0</v>
      </c>
      <c r="O178" s="217">
        <v>47.712499999999999</v>
      </c>
    </row>
    <row r="179" spans="1:15" x14ac:dyDescent="0.25">
      <c r="A179" s="206" t="s">
        <v>471</v>
      </c>
      <c r="B179" s="207" cm="1">
        <f t="array" ref="B179">_xlfn.XLOOKUP(TEXT('Safety stock'!$A179,"0"),TEXT($L$1:$L$1000,"0"),$M$1:$M$1000,"",0)</f>
        <v>24</v>
      </c>
      <c r="C179" s="151" t="str">
        <f>_xlfn.XLOOKUP(TEXT(A179,"0"),'Purchase sheet'!A:A,'Purchase sheet'!H:H,"No lot size",0)</f>
        <v>No lot size</v>
      </c>
      <c r="D179" s="208" cm="1">
        <f t="array" ref="D179">_xlfn.XLOOKUP(TEXT('Safety stock'!$A179,"0"),TEXT($L$1:$L$1000,"0"),$O$1:$O$1000,"",0)</f>
        <v>14.791666666666666</v>
      </c>
      <c r="E179" s="209">
        <f t="shared" si="4"/>
        <v>14.791666666666666</v>
      </c>
      <c r="F179" s="209" cm="1">
        <f t="array" ref="F179">_xlfn.XLOOKUP(TEXT('Safety stock'!$A179,"0"),TEXT($L$1:$L$1000,"0"),$N$1:$N$1000,"",0)</f>
        <v>0</v>
      </c>
      <c r="G179" s="210">
        <f t="shared" si="5"/>
        <v>31.395833333333332</v>
      </c>
      <c r="H179" s="93" cm="1">
        <f t="array" ref="H179">_xlfn.XLOOKUP(TEXT('Safety stock'!$A179,"0"),TEXT($L$1:$L$1000,"0"),$P$1:$P$1000,"",0)</f>
        <v>0</v>
      </c>
      <c r="L179" s="227" t="s">
        <v>471</v>
      </c>
      <c r="M179" s="215">
        <v>24</v>
      </c>
      <c r="N179" s="216">
        <v>0</v>
      </c>
      <c r="O179" s="217">
        <v>14.791666666666666</v>
      </c>
    </row>
    <row r="180" spans="1:15" x14ac:dyDescent="0.25">
      <c r="A180" s="206" t="s">
        <v>473</v>
      </c>
      <c r="B180" s="207" cm="1">
        <f t="array" ref="B180">_xlfn.XLOOKUP(TEXT('Safety stock'!$A180,"0"),TEXT($L$1:$L$1000,"0"),$M$1:$M$1000,"",0)</f>
        <v>0</v>
      </c>
      <c r="C180" s="151" t="str">
        <f>_xlfn.XLOOKUP(TEXT(A180,"0"),'Purchase sheet'!A:A,'Purchase sheet'!H:H,"No lot size",0)</f>
        <v>No lot size</v>
      </c>
      <c r="D180" s="208" cm="1">
        <f t="array" ref="D180">_xlfn.XLOOKUP(TEXT('Safety stock'!$A180,"0"),TEXT($L$1:$L$1000,"0"),$O$1:$O$1000,"",0)</f>
        <v>0</v>
      </c>
      <c r="E180" s="209">
        <f t="shared" si="4"/>
        <v>0</v>
      </c>
      <c r="F180" s="209" cm="1">
        <f t="array" ref="F180">_xlfn.XLOOKUP(TEXT('Safety stock'!$A180,"0"),TEXT($L$1:$L$1000,"0"),$N$1:$N$1000,"",0)</f>
        <v>0</v>
      </c>
      <c r="G180" s="210">
        <f t="shared" si="5"/>
        <v>0</v>
      </c>
      <c r="H180" s="93" cm="1">
        <f t="array" ref="H180">_xlfn.XLOOKUP(TEXT('Safety stock'!$A180,"0"),TEXT($L$1:$L$1000,"0"),$P$1:$P$1000,"",0)</f>
        <v>0</v>
      </c>
      <c r="L180" s="227" t="s">
        <v>473</v>
      </c>
      <c r="M180" s="215">
        <v>0</v>
      </c>
      <c r="N180" s="216">
        <v>0</v>
      </c>
      <c r="O180" s="217">
        <v>0</v>
      </c>
    </row>
    <row r="181" spans="1:15" x14ac:dyDescent="0.25">
      <c r="A181" s="206" t="s">
        <v>476</v>
      </c>
      <c r="B181" s="207" cm="1">
        <f t="array" ref="B181">_xlfn.XLOOKUP(TEXT('Safety stock'!$A181,"0"),TEXT($L$1:$L$1000,"0"),$M$1:$M$1000,"",0)</f>
        <v>0</v>
      </c>
      <c r="C181" s="151" t="str">
        <f>_xlfn.XLOOKUP(TEXT(A181,"0"),'Purchase sheet'!A:A,'Purchase sheet'!H:H,"No lot size",0)</f>
        <v>No lot size</v>
      </c>
      <c r="D181" s="208" cm="1">
        <f t="array" ref="D181">_xlfn.XLOOKUP(TEXT('Safety stock'!$A181,"0"),TEXT($L$1:$L$1000,"0"),$O$1:$O$1000,"",0)</f>
        <v>0</v>
      </c>
      <c r="E181" s="209">
        <f t="shared" si="4"/>
        <v>0</v>
      </c>
      <c r="F181" s="209" cm="1">
        <f t="array" ref="F181">_xlfn.XLOOKUP(TEXT('Safety stock'!$A181,"0"),TEXT($L$1:$L$1000,"0"),$N$1:$N$1000,"",0)</f>
        <v>0</v>
      </c>
      <c r="G181" s="210">
        <f t="shared" si="5"/>
        <v>0</v>
      </c>
      <c r="H181" s="93" cm="1">
        <f t="array" ref="H181">_xlfn.XLOOKUP(TEXT('Safety stock'!$A181,"0"),TEXT($L$1:$L$1000,"0"),$P$1:$P$1000,"",0)</f>
        <v>0</v>
      </c>
      <c r="L181" s="227" t="s">
        <v>476</v>
      </c>
      <c r="M181" s="215">
        <v>0</v>
      </c>
      <c r="N181" s="216">
        <v>0</v>
      </c>
      <c r="O181" s="217">
        <v>0</v>
      </c>
    </row>
    <row r="182" spans="1:15" x14ac:dyDescent="0.25">
      <c r="A182" s="206" t="s">
        <v>478</v>
      </c>
      <c r="B182" s="207" cm="1">
        <f t="array" ref="B182">_xlfn.XLOOKUP(TEXT('Safety stock'!$A182,"0"),TEXT($L$1:$L$1000,"0"),$M$1:$M$1000,"",0)</f>
        <v>48</v>
      </c>
      <c r="C182" s="151" t="str">
        <f>_xlfn.XLOOKUP(TEXT(A182,"0"),'Purchase sheet'!A:A,'Purchase sheet'!H:H,"No lot size",0)</f>
        <v>No lot size</v>
      </c>
      <c r="D182" s="208" cm="1">
        <f t="array" ref="D182">_xlfn.XLOOKUP(TEXT('Safety stock'!$A182,"0"),TEXT($L$1:$L$1000,"0"),$O$1:$O$1000,"",0)</f>
        <v>14.416666666666666</v>
      </c>
      <c r="E182" s="209">
        <f t="shared" si="4"/>
        <v>14.416666666666666</v>
      </c>
      <c r="F182" s="209" cm="1">
        <f t="array" ref="F182">_xlfn.XLOOKUP(TEXT('Safety stock'!$A182,"0"),TEXT($L$1:$L$1000,"0"),$N$1:$N$1000,"",0)</f>
        <v>0</v>
      </c>
      <c r="G182" s="210">
        <f t="shared" si="5"/>
        <v>55.208333333333336</v>
      </c>
      <c r="H182" s="93" cm="1">
        <f t="array" ref="H182">_xlfn.XLOOKUP(TEXT('Safety stock'!$A182,"0"),TEXT($L$1:$L$1000,"0"),$P$1:$P$1000,"",0)</f>
        <v>0</v>
      </c>
      <c r="L182" s="227" t="s">
        <v>478</v>
      </c>
      <c r="M182" s="215">
        <v>48</v>
      </c>
      <c r="N182" s="216">
        <v>0</v>
      </c>
      <c r="O182" s="217">
        <v>14.416666666666666</v>
      </c>
    </row>
    <row r="183" spans="1:15" x14ac:dyDescent="0.25">
      <c r="A183" s="206" t="s">
        <v>480</v>
      </c>
      <c r="B183" s="207" cm="1">
        <f t="array" ref="B183">_xlfn.XLOOKUP(TEXT('Safety stock'!$A183,"0"),TEXT($L$1:$L$1000,"0"),$M$1:$M$1000,"",0)</f>
        <v>0</v>
      </c>
      <c r="C183" s="151" t="str">
        <f>_xlfn.XLOOKUP(TEXT(A183,"0"),'Purchase sheet'!A:A,'Purchase sheet'!H:H,"No lot size",0)</f>
        <v>No lot size</v>
      </c>
      <c r="D183" s="208" cm="1">
        <f t="array" ref="D183">_xlfn.XLOOKUP(TEXT('Safety stock'!$A183,"0"),TEXT($L$1:$L$1000,"0"),$O$1:$O$1000,"",0)</f>
        <v>0</v>
      </c>
      <c r="E183" s="209">
        <f t="shared" si="4"/>
        <v>0</v>
      </c>
      <c r="F183" s="209" cm="1">
        <f t="array" ref="F183">_xlfn.XLOOKUP(TEXT('Safety stock'!$A183,"0"),TEXT($L$1:$L$1000,"0"),$N$1:$N$1000,"",0)</f>
        <v>0</v>
      </c>
      <c r="G183" s="210">
        <f t="shared" si="5"/>
        <v>0</v>
      </c>
      <c r="H183" s="93" cm="1">
        <f t="array" ref="H183">_xlfn.XLOOKUP(TEXT('Safety stock'!$A183,"0"),TEXT($L$1:$L$1000,"0"),$P$1:$P$1000,"",0)</f>
        <v>0</v>
      </c>
      <c r="L183" s="227" t="s">
        <v>480</v>
      </c>
      <c r="M183" s="215">
        <v>0</v>
      </c>
      <c r="N183" s="216">
        <v>0</v>
      </c>
      <c r="O183" s="217">
        <v>0</v>
      </c>
    </row>
    <row r="184" spans="1:15" x14ac:dyDescent="0.25">
      <c r="A184" s="206" t="s">
        <v>487</v>
      </c>
      <c r="B184" s="207" cm="1">
        <f t="array" ref="B184">_xlfn.XLOOKUP(TEXT('Safety stock'!$A184,"0"),TEXT($L$1:$L$1000,"0"),$M$1:$M$1000,"",0)</f>
        <v>0</v>
      </c>
      <c r="C184" s="151" t="str">
        <f>_xlfn.XLOOKUP(TEXT(A184,"0"),'Purchase sheet'!A:A,'Purchase sheet'!H:H,"No lot size",0)</f>
        <v>No lot size</v>
      </c>
      <c r="D184" s="208" cm="1">
        <f t="array" ref="D184">_xlfn.XLOOKUP(TEXT('Safety stock'!$A184,"0"),TEXT($L$1:$L$1000,"0"),$O$1:$O$1000,"",0)</f>
        <v>0</v>
      </c>
      <c r="E184" s="209">
        <f t="shared" si="4"/>
        <v>0</v>
      </c>
      <c r="F184" s="209" cm="1">
        <f t="array" ref="F184">_xlfn.XLOOKUP(TEXT('Safety stock'!$A184,"0"),TEXT($L$1:$L$1000,"0"),$N$1:$N$1000,"",0)</f>
        <v>0</v>
      </c>
      <c r="G184" s="210">
        <f t="shared" si="5"/>
        <v>0</v>
      </c>
      <c r="H184" s="93" cm="1">
        <f t="array" ref="H184">_xlfn.XLOOKUP(TEXT('Safety stock'!$A184,"0"),TEXT($L$1:$L$1000,"0"),$P$1:$P$1000,"",0)</f>
        <v>0</v>
      </c>
      <c r="L184" s="227" t="s">
        <v>487</v>
      </c>
      <c r="M184" s="215">
        <v>0</v>
      </c>
      <c r="N184" s="216">
        <v>0</v>
      </c>
      <c r="O184" s="217">
        <v>0</v>
      </c>
    </row>
    <row r="185" spans="1:15" x14ac:dyDescent="0.25">
      <c r="A185" s="206" t="s">
        <v>490</v>
      </c>
      <c r="B185" s="207" cm="1">
        <f t="array" ref="B185">_xlfn.XLOOKUP(TEXT('Safety stock'!$A185,"0"),TEXT($L$1:$L$1000,"0"),$M$1:$M$1000,"",0)</f>
        <v>0</v>
      </c>
      <c r="C185" s="151" t="str">
        <f>_xlfn.XLOOKUP(TEXT(A185,"0"),'Purchase sheet'!A:A,'Purchase sheet'!H:H,"No lot size",0)</f>
        <v>No lot size</v>
      </c>
      <c r="D185" s="208" cm="1">
        <f t="array" ref="D185">_xlfn.XLOOKUP(TEXT('Safety stock'!$A185,"0"),TEXT($L$1:$L$1000,"0"),$O$1:$O$1000,"",0)</f>
        <v>0</v>
      </c>
      <c r="E185" s="209">
        <f t="shared" si="4"/>
        <v>0</v>
      </c>
      <c r="F185" s="209" cm="1">
        <f t="array" ref="F185">_xlfn.XLOOKUP(TEXT('Safety stock'!$A185,"0"),TEXT($L$1:$L$1000,"0"),$N$1:$N$1000,"",0)</f>
        <v>0</v>
      </c>
      <c r="G185" s="210">
        <f t="shared" si="5"/>
        <v>0</v>
      </c>
      <c r="H185" s="93" cm="1">
        <f t="array" ref="H185">_xlfn.XLOOKUP(TEXT('Safety stock'!$A185,"0"),TEXT($L$1:$L$1000,"0"),$P$1:$P$1000,"",0)</f>
        <v>0</v>
      </c>
      <c r="L185" s="227" t="s">
        <v>490</v>
      </c>
      <c r="M185" s="215">
        <v>0</v>
      </c>
      <c r="N185" s="216">
        <v>0</v>
      </c>
      <c r="O185" s="217">
        <v>0</v>
      </c>
    </row>
    <row r="186" spans="1:15" x14ac:dyDescent="0.25">
      <c r="A186" s="206" t="s">
        <v>495</v>
      </c>
      <c r="B186" s="207" cm="1">
        <f t="array" ref="B186">_xlfn.XLOOKUP(TEXT('Safety stock'!$A186,"0"),TEXT($L$1:$L$1000,"0"),$M$1:$M$1000,"",0)</f>
        <v>0</v>
      </c>
      <c r="C186" s="151" t="str">
        <f>_xlfn.XLOOKUP(TEXT(A186,"0"),'Purchase sheet'!A:A,'Purchase sheet'!H:H,"No lot size",0)</f>
        <v>No lot size</v>
      </c>
      <c r="D186" s="208" cm="1">
        <f t="array" ref="D186">_xlfn.XLOOKUP(TEXT('Safety stock'!$A186,"0"),TEXT($L$1:$L$1000,"0"),$O$1:$O$1000,"",0)</f>
        <v>0</v>
      </c>
      <c r="E186" s="209">
        <f t="shared" si="4"/>
        <v>0</v>
      </c>
      <c r="F186" s="209" cm="1">
        <f t="array" ref="F186">_xlfn.XLOOKUP(TEXT('Safety stock'!$A186,"0"),TEXT($L$1:$L$1000,"0"),$N$1:$N$1000,"",0)</f>
        <v>0</v>
      </c>
      <c r="G186" s="210">
        <f t="shared" si="5"/>
        <v>0</v>
      </c>
      <c r="H186" s="93" cm="1">
        <f t="array" ref="H186">_xlfn.XLOOKUP(TEXT('Safety stock'!$A186,"0"),TEXT($L$1:$L$1000,"0"),$P$1:$P$1000,"",0)</f>
        <v>0</v>
      </c>
      <c r="L186" s="227" t="s">
        <v>495</v>
      </c>
      <c r="M186" s="215">
        <v>0</v>
      </c>
      <c r="N186" s="216">
        <v>0</v>
      </c>
      <c r="O186" s="217">
        <v>0</v>
      </c>
    </row>
    <row r="187" spans="1:15" x14ac:dyDescent="0.25">
      <c r="A187" s="206" t="s">
        <v>497</v>
      </c>
      <c r="B187" s="207" cm="1">
        <f t="array" ref="B187">_xlfn.XLOOKUP(TEXT('Safety stock'!$A187,"0"),TEXT($L$1:$L$1000,"0"),$M$1:$M$1000,"",0)</f>
        <v>48</v>
      </c>
      <c r="C187" s="151" t="str">
        <f>_xlfn.XLOOKUP(TEXT(A187,"0"),'Purchase sheet'!A:A,'Purchase sheet'!H:H,"No lot size",0)</f>
        <v>No lot size</v>
      </c>
      <c r="D187" s="208" cm="1">
        <f t="array" ref="D187">_xlfn.XLOOKUP(TEXT('Safety stock'!$A187,"0"),TEXT($L$1:$L$1000,"0"),$O$1:$O$1000,"",0)</f>
        <v>11.583333333333334</v>
      </c>
      <c r="E187" s="209">
        <f t="shared" si="4"/>
        <v>11.583333333333334</v>
      </c>
      <c r="F187" s="209" cm="1">
        <f t="array" ref="F187">_xlfn.XLOOKUP(TEXT('Safety stock'!$A187,"0"),TEXT($L$1:$L$1000,"0"),$N$1:$N$1000,"",0)</f>
        <v>0</v>
      </c>
      <c r="G187" s="210">
        <f t="shared" si="5"/>
        <v>53.791666666666664</v>
      </c>
      <c r="H187" s="93" cm="1">
        <f t="array" ref="H187">_xlfn.XLOOKUP(TEXT('Safety stock'!$A187,"0"),TEXT($L$1:$L$1000,"0"),$P$1:$P$1000,"",0)</f>
        <v>0</v>
      </c>
      <c r="L187" s="227" t="s">
        <v>497</v>
      </c>
      <c r="M187" s="215">
        <v>48</v>
      </c>
      <c r="N187" s="216">
        <v>0</v>
      </c>
      <c r="O187" s="217">
        <v>11.583333333333334</v>
      </c>
    </row>
    <row r="188" spans="1:15" x14ac:dyDescent="0.25">
      <c r="A188" s="206" t="s">
        <v>500</v>
      </c>
      <c r="B188" s="207" cm="1">
        <f t="array" ref="B188">_xlfn.XLOOKUP(TEXT('Safety stock'!$A188,"0"),TEXT($L$1:$L$1000,"0"),$M$1:$M$1000,"",0)</f>
        <v>99.086175810041652</v>
      </c>
      <c r="C188" s="151" t="str">
        <f>_xlfn.XLOOKUP(TEXT(A188,"0"),'Purchase sheet'!A:A,'Purchase sheet'!H:H,"No lot size",0)</f>
        <v>No lot size</v>
      </c>
      <c r="D188" s="208" cm="1">
        <f t="array" ref="D188">_xlfn.XLOOKUP(TEXT('Safety stock'!$A188,"0"),TEXT($L$1:$L$1000,"0"),$O$1:$O$1000,"",0)</f>
        <v>60.966666666666676</v>
      </c>
      <c r="E188" s="209">
        <f t="shared" si="4"/>
        <v>60.966666666666676</v>
      </c>
      <c r="F188" s="209" cm="1">
        <f t="array" ref="F188">_xlfn.XLOOKUP(TEXT('Safety stock'!$A188,"0"),TEXT($L$1:$L$1000,"0"),$N$1:$N$1000,"",0)</f>
        <v>0</v>
      </c>
      <c r="G188" s="210">
        <f t="shared" si="5"/>
        <v>129.569509143375</v>
      </c>
      <c r="H188" s="93" cm="1">
        <f t="array" ref="H188">_xlfn.XLOOKUP(TEXT('Safety stock'!$A188,"0"),TEXT($L$1:$L$1000,"0"),$P$1:$P$1000,"",0)</f>
        <v>0</v>
      </c>
      <c r="L188" s="227" t="s">
        <v>500</v>
      </c>
      <c r="M188" s="215">
        <v>99.086175810041652</v>
      </c>
      <c r="N188" s="216">
        <v>0</v>
      </c>
      <c r="O188" s="217">
        <v>60.966666666666676</v>
      </c>
    </row>
    <row r="189" spans="1:15" x14ac:dyDescent="0.25">
      <c r="A189" s="206" t="s">
        <v>502</v>
      </c>
      <c r="B189" s="207" cm="1">
        <f t="array" ref="B189">_xlfn.XLOOKUP(TEXT('Safety stock'!$A189,"0"),TEXT($L$1:$L$1000,"0"),$M$1:$M$1000,"",0)</f>
        <v>0</v>
      </c>
      <c r="C189" s="151" t="str">
        <f>_xlfn.XLOOKUP(TEXT(A189,"0"),'Purchase sheet'!A:A,'Purchase sheet'!H:H,"No lot size",0)</f>
        <v>No lot size</v>
      </c>
      <c r="D189" s="208" cm="1">
        <f t="array" ref="D189">_xlfn.XLOOKUP(TEXT('Safety stock'!$A189,"0"),TEXT($L$1:$L$1000,"0"),$O$1:$O$1000,"",0)</f>
        <v>0</v>
      </c>
      <c r="E189" s="209">
        <f t="shared" si="4"/>
        <v>0</v>
      </c>
      <c r="F189" s="209" cm="1">
        <f t="array" ref="F189">_xlfn.XLOOKUP(TEXT('Safety stock'!$A189,"0"),TEXT($L$1:$L$1000,"0"),$N$1:$N$1000,"",0)</f>
        <v>0</v>
      </c>
      <c r="G189" s="210">
        <f t="shared" si="5"/>
        <v>0</v>
      </c>
      <c r="H189" s="93" cm="1">
        <f t="array" ref="H189">_xlfn.XLOOKUP(TEXT('Safety stock'!$A189,"0"),TEXT($L$1:$L$1000,"0"),$P$1:$P$1000,"",0)</f>
        <v>0</v>
      </c>
      <c r="L189" s="227" t="s">
        <v>502</v>
      </c>
      <c r="M189" s="215">
        <v>0</v>
      </c>
      <c r="N189" s="216">
        <v>0</v>
      </c>
      <c r="O189" s="217">
        <v>0</v>
      </c>
    </row>
    <row r="190" spans="1:15" x14ac:dyDescent="0.25">
      <c r="A190" s="206" t="s">
        <v>507</v>
      </c>
      <c r="B190" s="207" cm="1">
        <f t="array" ref="B190">_xlfn.XLOOKUP(TEXT('Safety stock'!$A190,"0"),TEXT($L$1:$L$1000,"0"),$M$1:$M$1000,"",0)</f>
        <v>0</v>
      </c>
      <c r="C190" s="151" t="str">
        <f>_xlfn.XLOOKUP(TEXT(A190,"0"),'Purchase sheet'!A:A,'Purchase sheet'!H:H,"No lot size",0)</f>
        <v>No lot size</v>
      </c>
      <c r="D190" s="208" cm="1">
        <f t="array" ref="D190">_xlfn.XLOOKUP(TEXT('Safety stock'!$A190,"0"),TEXT($L$1:$L$1000,"0"),$O$1:$O$1000,"",0)</f>
        <v>0</v>
      </c>
      <c r="E190" s="209">
        <f t="shared" si="4"/>
        <v>0</v>
      </c>
      <c r="F190" s="209" cm="1">
        <f t="array" ref="F190">_xlfn.XLOOKUP(TEXT('Safety stock'!$A190,"0"),TEXT($L$1:$L$1000,"0"),$N$1:$N$1000,"",0)</f>
        <v>0</v>
      </c>
      <c r="G190" s="210">
        <f t="shared" si="5"/>
        <v>0</v>
      </c>
      <c r="H190" s="93" cm="1">
        <f t="array" ref="H190">_xlfn.XLOOKUP(TEXT('Safety stock'!$A190,"0"),TEXT($L$1:$L$1000,"0"),$P$1:$P$1000,"",0)</f>
        <v>0</v>
      </c>
      <c r="L190" s="227" t="s">
        <v>507</v>
      </c>
      <c r="M190" s="215">
        <v>0</v>
      </c>
      <c r="N190" s="216">
        <v>0</v>
      </c>
      <c r="O190" s="217">
        <v>0</v>
      </c>
    </row>
    <row r="191" spans="1:15" x14ac:dyDescent="0.25">
      <c r="A191" s="206" t="s">
        <v>511</v>
      </c>
      <c r="B191" s="207" cm="1">
        <f t="array" ref="B191">_xlfn.XLOOKUP(TEXT('Safety stock'!$A191,"0"),TEXT($L$1:$L$1000,"0"),$M$1:$M$1000,"",0)</f>
        <v>0</v>
      </c>
      <c r="C191" s="151" t="str">
        <f>_xlfn.XLOOKUP(TEXT(A191,"0"),'Purchase sheet'!A:A,'Purchase sheet'!H:H,"No lot size",0)</f>
        <v>No lot size</v>
      </c>
      <c r="D191" s="208" cm="1">
        <f t="array" ref="D191">_xlfn.XLOOKUP(TEXT('Safety stock'!$A191,"0"),TEXT($L$1:$L$1000,"0"),$O$1:$O$1000,"",0)</f>
        <v>27.791666666666668</v>
      </c>
      <c r="E191" s="209">
        <f t="shared" si="4"/>
        <v>27.791666666666668</v>
      </c>
      <c r="F191" s="209" cm="1">
        <f t="array" ref="F191">_xlfn.XLOOKUP(TEXT('Safety stock'!$A191,"0"),TEXT($L$1:$L$1000,"0"),$N$1:$N$1000,"",0)</f>
        <v>0</v>
      </c>
      <c r="G191" s="210">
        <f t="shared" si="5"/>
        <v>13.895833333333334</v>
      </c>
      <c r="H191" s="93" cm="1">
        <f t="array" ref="H191">_xlfn.XLOOKUP(TEXT('Safety stock'!$A191,"0"),TEXT($L$1:$L$1000,"0"),$P$1:$P$1000,"",0)</f>
        <v>0</v>
      </c>
      <c r="L191" s="227" t="s">
        <v>511</v>
      </c>
      <c r="M191" s="249">
        <v>0</v>
      </c>
      <c r="N191" s="216">
        <v>0</v>
      </c>
      <c r="O191" s="217">
        <v>27.791666666666668</v>
      </c>
    </row>
    <row r="192" spans="1:15" x14ac:dyDescent="0.25">
      <c r="A192" s="206" t="s">
        <v>515</v>
      </c>
      <c r="B192" s="207" cm="1">
        <f t="array" ref="B192">_xlfn.XLOOKUP(TEXT('Safety stock'!$A192,"0"),TEXT($L$1:$L$1000,"0"),$M$1:$M$1000,"",0)</f>
        <v>0</v>
      </c>
      <c r="C192" s="151" t="str">
        <f>_xlfn.XLOOKUP(TEXT(A192,"0"),'Purchase sheet'!A:A,'Purchase sheet'!H:H,"No lot size",0)</f>
        <v>No lot size</v>
      </c>
      <c r="D192" s="208" cm="1">
        <f t="array" ref="D192">_xlfn.XLOOKUP(TEXT('Safety stock'!$A192,"0"),TEXT($L$1:$L$1000,"0"),$O$1:$O$1000,"",0)</f>
        <v>0</v>
      </c>
      <c r="E192" s="209">
        <f t="shared" si="4"/>
        <v>0</v>
      </c>
      <c r="F192" s="209" cm="1">
        <f t="array" ref="F192">_xlfn.XLOOKUP(TEXT('Safety stock'!$A192,"0"),TEXT($L$1:$L$1000,"0"),$N$1:$N$1000,"",0)</f>
        <v>0</v>
      </c>
      <c r="G192" s="210">
        <f t="shared" si="5"/>
        <v>0</v>
      </c>
      <c r="H192" s="93" cm="1">
        <f t="array" ref="H192">_xlfn.XLOOKUP(TEXT('Safety stock'!$A192,"0"),TEXT($L$1:$L$1000,"0"),$P$1:$P$1000,"",0)</f>
        <v>0</v>
      </c>
      <c r="L192" s="227" t="s">
        <v>515</v>
      </c>
      <c r="M192" s="215">
        <v>0</v>
      </c>
      <c r="N192" s="216">
        <v>0</v>
      </c>
      <c r="O192" s="217">
        <v>0</v>
      </c>
    </row>
    <row r="193" spans="1:15" x14ac:dyDescent="0.25">
      <c r="A193" s="206" t="s">
        <v>518</v>
      </c>
      <c r="B193" s="207" cm="1">
        <f t="array" ref="B193">_xlfn.XLOOKUP(TEXT('Safety stock'!$A193,"0"),TEXT($L$1:$L$1000,"0"),$M$1:$M$1000,"",0)</f>
        <v>0</v>
      </c>
      <c r="C193" s="151" t="str">
        <f>_xlfn.XLOOKUP(TEXT(A193,"0"),'Purchase sheet'!A:A,'Purchase sheet'!H:H,"No lot size",0)</f>
        <v>No lot size</v>
      </c>
      <c r="D193" s="208" cm="1">
        <f t="array" ref="D193">_xlfn.XLOOKUP(TEXT('Safety stock'!$A193,"0"),TEXT($L$1:$L$1000,"0"),$O$1:$O$1000,"",0)</f>
        <v>0</v>
      </c>
      <c r="E193" s="209">
        <f t="shared" si="4"/>
        <v>0</v>
      </c>
      <c r="F193" s="209" cm="1">
        <f t="array" ref="F193">_xlfn.XLOOKUP(TEXT('Safety stock'!$A193,"0"),TEXT($L$1:$L$1000,"0"),$N$1:$N$1000,"",0)</f>
        <v>0</v>
      </c>
      <c r="G193" s="210">
        <f t="shared" si="5"/>
        <v>0</v>
      </c>
      <c r="H193" s="93" cm="1">
        <f t="array" ref="H193">_xlfn.XLOOKUP(TEXT('Safety stock'!$A193,"0"),TEXT($L$1:$L$1000,"0"),$P$1:$P$1000,"",0)</f>
        <v>0</v>
      </c>
      <c r="L193" s="227" t="s">
        <v>518</v>
      </c>
      <c r="M193" s="215">
        <v>0</v>
      </c>
      <c r="N193" s="216">
        <v>0</v>
      </c>
      <c r="O193" s="217">
        <v>0</v>
      </c>
    </row>
    <row r="194" spans="1:15" x14ac:dyDescent="0.25">
      <c r="A194" s="206" t="s">
        <v>520</v>
      </c>
      <c r="B194" s="207" cm="1">
        <f t="array" ref="B194">_xlfn.XLOOKUP(TEXT('Safety stock'!$A194,"0"),TEXT($L$1:$L$1000,"0"),$M$1:$M$1000,"",0)</f>
        <v>0</v>
      </c>
      <c r="C194" s="151" t="str">
        <f>_xlfn.XLOOKUP(TEXT(A194,"0"),'Purchase sheet'!A:A,'Purchase sheet'!H:H,"No lot size",0)</f>
        <v>No lot size</v>
      </c>
      <c r="D194" s="208" cm="1">
        <f t="array" ref="D194">_xlfn.XLOOKUP(TEXT('Safety stock'!$A194,"0"),TEXT($L$1:$L$1000,"0"),$O$1:$O$1000,"",0)</f>
        <v>0</v>
      </c>
      <c r="E194" s="209">
        <f t="shared" si="4"/>
        <v>0</v>
      </c>
      <c r="F194" s="209" cm="1">
        <f t="array" ref="F194">_xlfn.XLOOKUP(TEXT('Safety stock'!$A194,"0"),TEXT($L$1:$L$1000,"0"),$N$1:$N$1000,"",0)</f>
        <v>0</v>
      </c>
      <c r="G194" s="210">
        <f t="shared" si="5"/>
        <v>0</v>
      </c>
      <c r="H194" s="93" cm="1">
        <f t="array" ref="H194">_xlfn.XLOOKUP(TEXT('Safety stock'!$A194,"0"),TEXT($L$1:$L$1000,"0"),$P$1:$P$1000,"",0)</f>
        <v>0</v>
      </c>
      <c r="L194" s="227" t="s">
        <v>520</v>
      </c>
      <c r="M194" s="215">
        <v>0</v>
      </c>
      <c r="N194" s="216">
        <v>0</v>
      </c>
      <c r="O194" s="217">
        <v>0</v>
      </c>
    </row>
    <row r="195" spans="1:15" x14ac:dyDescent="0.25">
      <c r="A195" s="206" t="s">
        <v>522</v>
      </c>
      <c r="B195" s="207" cm="1">
        <f t="array" ref="B195">_xlfn.XLOOKUP(TEXT('Safety stock'!$A195,"0"),TEXT($L$1:$L$1000,"0"),$M$1:$M$1000,"",0)</f>
        <v>0</v>
      </c>
      <c r="C195" s="151" t="str">
        <f>_xlfn.XLOOKUP(TEXT(A195,"0"),'Purchase sheet'!A:A,'Purchase sheet'!H:H,"No lot size",0)</f>
        <v>No lot size</v>
      </c>
      <c r="D195" s="208" cm="1">
        <f t="array" ref="D195">_xlfn.XLOOKUP(TEXT('Safety stock'!$A195,"0"),TEXT($L$1:$L$1000,"0"),$O$1:$O$1000,"",0)</f>
        <v>0</v>
      </c>
      <c r="E195" s="209">
        <f t="shared" ref="E195:E219" si="6">IF(C195 &lt;&gt; "No lot size",C195,D195)</f>
        <v>0</v>
      </c>
      <c r="F195" s="209" cm="1">
        <f t="array" ref="F195">_xlfn.XLOOKUP(TEXT('Safety stock'!$A195,"0"),TEXT($L$1:$L$1000,"0"),$N$1:$N$1000,"",0)</f>
        <v>0</v>
      </c>
      <c r="G195" s="210">
        <f t="shared" ref="G195:G219" si="7">IFERROR(B195+F195+E195/2,0)</f>
        <v>0</v>
      </c>
      <c r="H195" s="93" cm="1">
        <f t="array" ref="H195">_xlfn.XLOOKUP(TEXT('Safety stock'!$A195,"0"),TEXT($L$1:$L$1000,"0"),$P$1:$P$1000,"",0)</f>
        <v>0</v>
      </c>
      <c r="L195" s="227" t="s">
        <v>522</v>
      </c>
      <c r="M195" s="215">
        <v>0</v>
      </c>
      <c r="N195" s="216">
        <v>0</v>
      </c>
      <c r="O195" s="217">
        <v>0</v>
      </c>
    </row>
    <row r="196" spans="1:15" x14ac:dyDescent="0.25">
      <c r="A196" s="206" t="s">
        <v>525</v>
      </c>
      <c r="B196" s="207" cm="1">
        <f t="array" ref="B196">_xlfn.XLOOKUP(TEXT('Safety stock'!$A196,"0"),TEXT($L$1:$L$1000,"0"),$M$1:$M$1000,"",0)</f>
        <v>24</v>
      </c>
      <c r="C196" s="151" t="str">
        <f>_xlfn.XLOOKUP(TEXT(A196,"0"),'Purchase sheet'!A:A,'Purchase sheet'!H:H,"No lot size",0)</f>
        <v>No lot size</v>
      </c>
      <c r="D196" s="208" cm="1">
        <f t="array" ref="D196">_xlfn.XLOOKUP(TEXT('Safety stock'!$A196,"0"),TEXT($L$1:$L$1000,"0"),$O$1:$O$1000,"",0)</f>
        <v>11.270833333333334</v>
      </c>
      <c r="E196" s="209">
        <f t="shared" si="6"/>
        <v>11.270833333333334</v>
      </c>
      <c r="F196" s="209" cm="1">
        <f t="array" ref="F196">_xlfn.XLOOKUP(TEXT('Safety stock'!$A196,"0"),TEXT($L$1:$L$1000,"0"),$N$1:$N$1000,"",0)</f>
        <v>0</v>
      </c>
      <c r="G196" s="210">
        <f t="shared" si="7"/>
        <v>29.635416666666668</v>
      </c>
      <c r="H196" s="93" cm="1">
        <f t="array" ref="H196">_xlfn.XLOOKUP(TEXT('Safety stock'!$A196,"0"),TEXT($L$1:$L$1000,"0"),$P$1:$P$1000,"",0)</f>
        <v>0</v>
      </c>
      <c r="L196" s="227" t="s">
        <v>525</v>
      </c>
      <c r="M196" s="215">
        <v>24</v>
      </c>
      <c r="N196" s="216">
        <v>0</v>
      </c>
      <c r="O196" s="217">
        <v>11.270833333333334</v>
      </c>
    </row>
    <row r="197" spans="1:15" x14ac:dyDescent="0.25">
      <c r="A197" s="206" t="s">
        <v>527</v>
      </c>
      <c r="B197" s="207" cm="1">
        <f t="array" ref="B197">_xlfn.XLOOKUP(TEXT('Safety stock'!$A197,"0"),TEXT($L$1:$L$1000,"0"),$M$1:$M$1000,"",0)</f>
        <v>24</v>
      </c>
      <c r="C197" s="151" t="str">
        <f>_xlfn.XLOOKUP(TEXT(A197,"0"),'Purchase sheet'!A:A,'Purchase sheet'!H:H,"No lot size",0)</f>
        <v>No lot size</v>
      </c>
      <c r="D197" s="208" cm="1">
        <f t="array" ref="D197">_xlfn.XLOOKUP(TEXT('Safety stock'!$A197,"0"),TEXT($L$1:$L$1000,"0"),$O$1:$O$1000,"",0)</f>
        <v>3.375</v>
      </c>
      <c r="E197" s="209">
        <f t="shared" si="6"/>
        <v>3.375</v>
      </c>
      <c r="F197" s="209" cm="1">
        <f t="array" ref="F197">_xlfn.XLOOKUP(TEXT('Safety stock'!$A197,"0"),TEXT($L$1:$L$1000,"0"),$N$1:$N$1000,"",0)</f>
        <v>0</v>
      </c>
      <c r="G197" s="210">
        <f t="shared" si="7"/>
        <v>25.6875</v>
      </c>
      <c r="H197" s="93" cm="1">
        <f t="array" ref="H197">_xlfn.XLOOKUP(TEXT('Safety stock'!$A197,"0"),TEXT($L$1:$L$1000,"0"),$P$1:$P$1000,"",0)</f>
        <v>0</v>
      </c>
      <c r="L197" s="227" t="s">
        <v>527</v>
      </c>
      <c r="M197" s="215">
        <v>24</v>
      </c>
      <c r="N197" s="216">
        <v>0</v>
      </c>
      <c r="O197" s="217">
        <v>3.375</v>
      </c>
    </row>
    <row r="198" spans="1:15" x14ac:dyDescent="0.25">
      <c r="A198" s="206" t="s">
        <v>529</v>
      </c>
      <c r="B198" s="207" cm="1">
        <f t="array" ref="B198">_xlfn.XLOOKUP(TEXT('Safety stock'!$A198,"0"),TEXT($L$1:$L$1000,"0"),$M$1:$M$1000,"",0)</f>
        <v>55.448177304352981</v>
      </c>
      <c r="C198" s="151" t="str">
        <f>_xlfn.XLOOKUP(TEXT(A198,"0"),'Purchase sheet'!A:A,'Purchase sheet'!H:H,"No lot size",0)</f>
        <v>No lot size</v>
      </c>
      <c r="D198" s="208" cm="1">
        <f t="array" ref="D198">_xlfn.XLOOKUP(TEXT('Safety stock'!$A198,"0"),TEXT($L$1:$L$1000,"0"),$O$1:$O$1000,"",0)</f>
        <v>36.666666666666664</v>
      </c>
      <c r="E198" s="209">
        <f t="shared" si="6"/>
        <v>36.666666666666664</v>
      </c>
      <c r="F198" s="209" cm="1">
        <f t="array" ref="F198">_xlfn.XLOOKUP(TEXT('Safety stock'!$A198,"0"),TEXT($L$1:$L$1000,"0"),$N$1:$N$1000,"",0)</f>
        <v>0</v>
      </c>
      <c r="G198" s="210">
        <f t="shared" si="7"/>
        <v>73.78151063768631</v>
      </c>
      <c r="H198" s="93" cm="1">
        <f t="array" ref="H198">_xlfn.XLOOKUP(TEXT('Safety stock'!$A198,"0"),TEXT($L$1:$L$1000,"0"),$P$1:$P$1000,"",0)</f>
        <v>0</v>
      </c>
      <c r="L198" s="227" t="s">
        <v>529</v>
      </c>
      <c r="M198" s="215">
        <v>55.448177304352981</v>
      </c>
      <c r="N198" s="216">
        <v>0</v>
      </c>
      <c r="O198" s="217">
        <v>36.666666666666664</v>
      </c>
    </row>
    <row r="199" spans="1:15" x14ac:dyDescent="0.25">
      <c r="A199" s="206" t="s">
        <v>534</v>
      </c>
      <c r="B199" s="207" cm="1">
        <f t="array" ref="B199">_xlfn.XLOOKUP(TEXT('Safety stock'!$A199,"0"),TEXT($L$1:$L$1000,"0"),$M$1:$M$1000,"",0)</f>
        <v>0</v>
      </c>
      <c r="C199" s="151" t="str">
        <f>_xlfn.XLOOKUP(TEXT(A199,"0"),'Purchase sheet'!A:A,'Purchase sheet'!H:H,"No lot size",0)</f>
        <v>No lot size</v>
      </c>
      <c r="D199" s="208" cm="1">
        <f t="array" ref="D199">_xlfn.XLOOKUP(TEXT('Safety stock'!$A199,"0"),TEXT($L$1:$L$1000,"0"),$O$1:$O$1000,"",0)</f>
        <v>34.333333333333336</v>
      </c>
      <c r="E199" s="209">
        <f t="shared" si="6"/>
        <v>34.333333333333336</v>
      </c>
      <c r="F199" s="209" cm="1">
        <f t="array" ref="F199">_xlfn.XLOOKUP(TEXT('Safety stock'!$A199,"0"),TEXT($L$1:$L$1000,"0"),$N$1:$N$1000,"",0)</f>
        <v>0</v>
      </c>
      <c r="G199" s="210">
        <f t="shared" si="7"/>
        <v>17.166666666666668</v>
      </c>
      <c r="H199" s="93" cm="1">
        <f t="array" ref="H199">_xlfn.XLOOKUP(TEXT('Safety stock'!$A199,"0"),TEXT($L$1:$L$1000,"0"),$P$1:$P$1000,"",0)</f>
        <v>0</v>
      </c>
      <c r="L199" s="227" t="s">
        <v>534</v>
      </c>
      <c r="M199" s="215">
        <v>0</v>
      </c>
      <c r="N199" s="216">
        <v>0</v>
      </c>
      <c r="O199" s="217">
        <v>34.333333333333336</v>
      </c>
    </row>
    <row r="200" spans="1:15" x14ac:dyDescent="0.25">
      <c r="A200" s="206" t="s">
        <v>537</v>
      </c>
      <c r="B200" s="207" cm="1">
        <f t="array" ref="B200">_xlfn.XLOOKUP(TEXT('Safety stock'!$A200,"0"),TEXT($L$1:$L$1000,"0"),$M$1:$M$1000,"",0)</f>
        <v>17.435994350798396</v>
      </c>
      <c r="C200" s="151" t="str">
        <f>_xlfn.XLOOKUP(TEXT(A200,"0"),'Purchase sheet'!A:A,'Purchase sheet'!H:H,"No lot size",0)</f>
        <v>No lot size</v>
      </c>
      <c r="D200" s="208" cm="1">
        <f t="array" ref="D200">_xlfn.XLOOKUP(TEXT('Safety stock'!$A200,"0"),TEXT($L$1:$L$1000,"0"),$O$1:$O$1000,"",0)</f>
        <v>12.333333333333334</v>
      </c>
      <c r="E200" s="209">
        <f t="shared" si="6"/>
        <v>12.333333333333334</v>
      </c>
      <c r="F200" s="209" cm="1">
        <f t="array" ref="F200">_xlfn.XLOOKUP(TEXT('Safety stock'!$A200,"0"),TEXT($L$1:$L$1000,"0"),$N$1:$N$1000,"",0)</f>
        <v>0</v>
      </c>
      <c r="G200" s="210">
        <f t="shared" si="7"/>
        <v>23.602661017465064</v>
      </c>
      <c r="H200" s="93" cm="1">
        <f t="array" ref="H200">_xlfn.XLOOKUP(TEXT('Safety stock'!$A200,"0"),TEXT($L$1:$L$1000,"0"),$P$1:$P$1000,"",0)</f>
        <v>0</v>
      </c>
      <c r="L200" s="227" t="s">
        <v>537</v>
      </c>
      <c r="M200" s="215">
        <v>17.435994350798396</v>
      </c>
      <c r="N200" s="216">
        <v>0</v>
      </c>
      <c r="O200" s="217">
        <v>12.333333333333334</v>
      </c>
    </row>
    <row r="201" spans="1:15" x14ac:dyDescent="0.25">
      <c r="A201" s="206" t="s">
        <v>541</v>
      </c>
      <c r="B201" s="207" cm="1">
        <f t="array" ref="B201">_xlfn.XLOOKUP(TEXT('Safety stock'!$A201,"0"),TEXT($L$1:$L$1000,"0"),$M$1:$M$1000,"",0)</f>
        <v>358.07188824056772</v>
      </c>
      <c r="C201" s="151" t="str">
        <f>_xlfn.XLOOKUP(TEXT(A201,"0"),'Purchase sheet'!A:A,'Purchase sheet'!H:H,"No lot size",0)</f>
        <v>No lot size</v>
      </c>
      <c r="D201" s="208" cm="1">
        <f t="array" ref="D201">_xlfn.XLOOKUP(TEXT('Safety stock'!$A201,"0"),TEXT($L$1:$L$1000,"0"),$O$1:$O$1000,"",0)</f>
        <v>138.35416666666666</v>
      </c>
      <c r="E201" s="209">
        <f t="shared" si="6"/>
        <v>138.35416666666666</v>
      </c>
      <c r="F201" s="209" cm="1">
        <f t="array" ref="F201">_xlfn.XLOOKUP(TEXT('Safety stock'!$A201,"0"),TEXT($L$1:$L$1000,"0"),$N$1:$N$1000,"",0)</f>
        <v>0</v>
      </c>
      <c r="G201" s="210">
        <f t="shared" si="7"/>
        <v>427.24897157390103</v>
      </c>
      <c r="H201" s="93" cm="1">
        <f t="array" ref="H201">_xlfn.XLOOKUP(TEXT('Safety stock'!$A201,"0"),TEXT($L$1:$L$1000,"0"),$P$1:$P$1000,"",0)</f>
        <v>0</v>
      </c>
      <c r="L201" s="227" t="s">
        <v>541</v>
      </c>
      <c r="M201" s="215">
        <v>358.07188824056772</v>
      </c>
      <c r="N201" s="216">
        <v>0</v>
      </c>
      <c r="O201" s="217">
        <v>138.35416666666666</v>
      </c>
    </row>
    <row r="202" spans="1:15" x14ac:dyDescent="0.25">
      <c r="A202" s="206" t="s">
        <v>543</v>
      </c>
      <c r="B202" s="207" cm="1">
        <f t="array" ref="B202">_xlfn.XLOOKUP(TEXT('Safety stock'!$A202,"0"),TEXT($L$1:$L$1000,"0"),$M$1:$M$1000,"",0)</f>
        <v>0</v>
      </c>
      <c r="C202" s="151" t="str">
        <f>_xlfn.XLOOKUP(TEXT(A202,"0"),'Purchase sheet'!A:A,'Purchase sheet'!H:H,"No lot size",0)</f>
        <v>No lot size</v>
      </c>
      <c r="D202" s="208" cm="1">
        <f t="array" ref="D202">_xlfn.XLOOKUP(TEXT('Safety stock'!$A202,"0"),TEXT($L$1:$L$1000,"0"),$O$1:$O$1000,"",0)</f>
        <v>0</v>
      </c>
      <c r="E202" s="209">
        <f t="shared" si="6"/>
        <v>0</v>
      </c>
      <c r="F202" s="209" cm="1">
        <f t="array" ref="F202">_xlfn.XLOOKUP(TEXT('Safety stock'!$A202,"0"),TEXT($L$1:$L$1000,"0"),$N$1:$N$1000,"",0)</f>
        <v>0</v>
      </c>
      <c r="G202" s="210">
        <f t="shared" si="7"/>
        <v>0</v>
      </c>
      <c r="H202" s="93" cm="1">
        <f t="array" ref="H202">_xlfn.XLOOKUP(TEXT('Safety stock'!$A202,"0"),TEXT($L$1:$L$1000,"0"),$P$1:$P$1000,"",0)</f>
        <v>0</v>
      </c>
      <c r="L202" s="227" t="s">
        <v>543</v>
      </c>
      <c r="M202" s="215">
        <v>0</v>
      </c>
      <c r="N202" s="216">
        <v>0</v>
      </c>
      <c r="O202" s="217">
        <v>0</v>
      </c>
    </row>
    <row r="203" spans="1:15" x14ac:dyDescent="0.25">
      <c r="A203" s="206" t="s">
        <v>546</v>
      </c>
      <c r="B203" s="207" cm="1">
        <f t="array" ref="B203">_xlfn.XLOOKUP(TEXT('Safety stock'!$A203,"0"),TEXT($L$1:$L$1000,"0"),$M$1:$M$1000,"",0)</f>
        <v>37.73552959191646</v>
      </c>
      <c r="C203" s="151" t="str">
        <f>_xlfn.XLOOKUP(TEXT(A203,"0"),'Purchase sheet'!A:A,'Purchase sheet'!H:H,"No lot size",0)</f>
        <v>No lot size</v>
      </c>
      <c r="D203" s="208" cm="1">
        <f t="array" ref="D203">_xlfn.XLOOKUP(TEXT('Safety stock'!$A203,"0"),TEXT($L$1:$L$1000,"0"),$O$1:$O$1000,"",0)</f>
        <v>10.666666666666666</v>
      </c>
      <c r="E203" s="209">
        <f t="shared" si="6"/>
        <v>10.666666666666666</v>
      </c>
      <c r="F203" s="209" cm="1">
        <f t="array" ref="F203">_xlfn.XLOOKUP(TEXT('Safety stock'!$A203,"0"),TEXT($L$1:$L$1000,"0"),$N$1:$N$1000,"",0)</f>
        <v>0</v>
      </c>
      <c r="G203" s="210">
        <f t="shared" si="7"/>
        <v>43.068862925249796</v>
      </c>
      <c r="H203" s="93" cm="1">
        <f t="array" ref="H203">_xlfn.XLOOKUP(TEXT('Safety stock'!$A203,"0"),TEXT($L$1:$L$1000,"0"),$P$1:$P$1000,"",0)</f>
        <v>0</v>
      </c>
      <c r="L203" s="227" t="s">
        <v>546</v>
      </c>
      <c r="M203" s="215">
        <v>37.73552959191646</v>
      </c>
      <c r="N203" s="216">
        <v>0</v>
      </c>
      <c r="O203" s="217">
        <v>10.666666666666666</v>
      </c>
    </row>
    <row r="204" spans="1:15" x14ac:dyDescent="0.25">
      <c r="A204" s="206" t="s">
        <v>548</v>
      </c>
      <c r="B204" s="207" cm="1">
        <f t="array" ref="B204">_xlfn.XLOOKUP(TEXT('Safety stock'!$A204,"0"),TEXT($L$1:$L$1000,"0"),$M$1:$M$1000,"",0)</f>
        <v>0</v>
      </c>
      <c r="C204" s="151" t="str">
        <f>_xlfn.XLOOKUP(TEXT(A204,"0"),'Purchase sheet'!A:A,'Purchase sheet'!H:H,"No lot size",0)</f>
        <v>No lot size</v>
      </c>
      <c r="D204" s="208" cm="1">
        <f t="array" ref="D204">_xlfn.XLOOKUP(TEXT('Safety stock'!$A204,"0"),TEXT($L$1:$L$1000,"0"),$O$1:$O$1000,"",0)</f>
        <v>1.2708333333333333</v>
      </c>
      <c r="E204" s="209">
        <f t="shared" si="6"/>
        <v>1.2708333333333333</v>
      </c>
      <c r="F204" s="209" cm="1">
        <f t="array" ref="F204">_xlfn.XLOOKUP(TEXT('Safety stock'!$A204,"0"),TEXT($L$1:$L$1000,"0"),$N$1:$N$1000,"",0)</f>
        <v>0</v>
      </c>
      <c r="G204" s="210">
        <f t="shared" si="7"/>
        <v>0.63541666666666663</v>
      </c>
      <c r="H204" s="93" cm="1">
        <f t="array" ref="H204">_xlfn.XLOOKUP(TEXT('Safety stock'!$A204,"0"),TEXT($L$1:$L$1000,"0"),$P$1:$P$1000,"",0)</f>
        <v>0</v>
      </c>
      <c r="L204" s="227" t="s">
        <v>548</v>
      </c>
      <c r="M204" s="215">
        <v>0</v>
      </c>
      <c r="N204" s="216">
        <v>0</v>
      </c>
      <c r="O204" s="217">
        <v>1.2708333333333333</v>
      </c>
    </row>
    <row r="205" spans="1:15" x14ac:dyDescent="0.25">
      <c r="A205" s="206" t="s">
        <v>550</v>
      </c>
      <c r="B205" s="207" cm="1">
        <f t="array" ref="B205">_xlfn.XLOOKUP(TEXT('Safety stock'!$A205,"0"),TEXT($L$1:$L$1000,"0"),$M$1:$M$1000,"",0)</f>
        <v>0</v>
      </c>
      <c r="C205" s="151" t="str">
        <f>_xlfn.XLOOKUP(TEXT(A205,"0"),'Purchase sheet'!A:A,'Purchase sheet'!H:H,"No lot size",0)</f>
        <v>No lot size</v>
      </c>
      <c r="D205" s="208" cm="1">
        <f t="array" ref="D205">_xlfn.XLOOKUP(TEXT('Safety stock'!$A205,"0"),TEXT($L$1:$L$1000,"0"),$O$1:$O$1000,"",0)</f>
        <v>6.25E-2</v>
      </c>
      <c r="E205" s="209">
        <f t="shared" si="6"/>
        <v>6.25E-2</v>
      </c>
      <c r="F205" s="209" cm="1">
        <f t="array" ref="F205">_xlfn.XLOOKUP(TEXT('Safety stock'!$A205,"0"),TEXT($L$1:$L$1000,"0"),$N$1:$N$1000,"",0)</f>
        <v>0</v>
      </c>
      <c r="G205" s="210">
        <f t="shared" si="7"/>
        <v>3.125E-2</v>
      </c>
      <c r="H205" s="93" cm="1">
        <f t="array" ref="H205">_xlfn.XLOOKUP(TEXT('Safety stock'!$A205,"0"),TEXT($L$1:$L$1000,"0"),$P$1:$P$1000,"",0)</f>
        <v>0</v>
      </c>
      <c r="L205" s="227" t="s">
        <v>550</v>
      </c>
      <c r="M205" s="215">
        <v>0</v>
      </c>
      <c r="N205" s="216">
        <v>0</v>
      </c>
      <c r="O205" s="217">
        <v>6.25E-2</v>
      </c>
    </row>
    <row r="206" spans="1:15" x14ac:dyDescent="0.25">
      <c r="A206" s="206" t="s">
        <v>552</v>
      </c>
      <c r="B206" s="207" cm="1">
        <f t="array" ref="B206">_xlfn.XLOOKUP(TEXT('Safety stock'!$A206,"0"),TEXT($L$1:$L$1000,"0"),$M$1:$M$1000,"",0)</f>
        <v>24</v>
      </c>
      <c r="C206" s="151" t="str">
        <f>_xlfn.XLOOKUP(TEXT(A206,"0"),'Purchase sheet'!A:A,'Purchase sheet'!H:H,"No lot size",0)</f>
        <v>No lot size</v>
      </c>
      <c r="D206" s="208" cm="1">
        <f t="array" ref="D206">_xlfn.XLOOKUP(TEXT('Safety stock'!$A206,"0"),TEXT($L$1:$L$1000,"0"),$O$1:$O$1000,"",0)</f>
        <v>2.1041666666666665</v>
      </c>
      <c r="E206" s="209">
        <f t="shared" si="6"/>
        <v>2.1041666666666665</v>
      </c>
      <c r="F206" s="209" cm="1">
        <f t="array" ref="F206">_xlfn.XLOOKUP(TEXT('Safety stock'!$A206,"0"),TEXT($L$1:$L$1000,"0"),$N$1:$N$1000,"",0)</f>
        <v>0</v>
      </c>
      <c r="G206" s="210">
        <f t="shared" si="7"/>
        <v>25.052083333333332</v>
      </c>
      <c r="H206" s="93" cm="1">
        <f t="array" ref="H206">_xlfn.XLOOKUP(TEXT('Safety stock'!$A206,"0"),TEXT($L$1:$L$1000,"0"),$P$1:$P$1000,"",0)</f>
        <v>0</v>
      </c>
      <c r="L206" s="227" t="s">
        <v>552</v>
      </c>
      <c r="M206" s="215">
        <v>24</v>
      </c>
      <c r="N206" s="216">
        <v>0</v>
      </c>
      <c r="O206" s="217">
        <v>2.1041666666666665</v>
      </c>
    </row>
    <row r="207" spans="1:15" x14ac:dyDescent="0.25">
      <c r="A207" s="206" t="s">
        <v>554</v>
      </c>
      <c r="B207" s="207" cm="1">
        <f t="array" ref="B207">_xlfn.XLOOKUP(TEXT('Safety stock'!$A207,"0"),TEXT($L$1:$L$1000,"0"),$M$1:$M$1000,"",0)</f>
        <v>0</v>
      </c>
      <c r="C207" s="151" t="str">
        <f>_xlfn.XLOOKUP(TEXT(A207,"0"),'Purchase sheet'!A:A,'Purchase sheet'!H:H,"No lot size",0)</f>
        <v>No lot size</v>
      </c>
      <c r="D207" s="208" cm="1">
        <f t="array" ref="D207">_xlfn.XLOOKUP(TEXT('Safety stock'!$A207,"0"),TEXT($L$1:$L$1000,"0"),$O$1:$O$1000,"",0)</f>
        <v>2.0833333333333332E-2</v>
      </c>
      <c r="E207" s="209">
        <f t="shared" si="6"/>
        <v>2.0833333333333332E-2</v>
      </c>
      <c r="F207" s="209" cm="1">
        <f t="array" ref="F207">_xlfn.XLOOKUP(TEXT('Safety stock'!$A207,"0"),TEXT($L$1:$L$1000,"0"),$N$1:$N$1000,"",0)</f>
        <v>0</v>
      </c>
      <c r="G207" s="210">
        <f t="shared" si="7"/>
        <v>1.0416666666666666E-2</v>
      </c>
      <c r="H207" s="93" cm="1">
        <f t="array" ref="H207">_xlfn.XLOOKUP(TEXT('Safety stock'!$A207,"0"),TEXT($L$1:$L$1000,"0"),$P$1:$P$1000,"",0)</f>
        <v>0</v>
      </c>
      <c r="L207" s="227" t="s">
        <v>554</v>
      </c>
      <c r="M207" s="215">
        <v>0</v>
      </c>
      <c r="N207" s="216">
        <v>0</v>
      </c>
      <c r="O207" s="217">
        <v>2.0833333333333332E-2</v>
      </c>
    </row>
    <row r="208" spans="1:15" x14ac:dyDescent="0.25">
      <c r="A208" s="206" t="s">
        <v>557</v>
      </c>
      <c r="B208" s="207" cm="1">
        <f t="array" ref="B208">_xlfn.XLOOKUP(TEXT('Safety stock'!$A208,"0"),TEXT($L$1:$L$1000,"0"),$M$1:$M$1000,"",0)</f>
        <v>0</v>
      </c>
      <c r="C208" s="151" t="str">
        <f>_xlfn.XLOOKUP(TEXT(A208,"0"),'Purchase sheet'!A:A,'Purchase sheet'!H:H,"No lot size",0)</f>
        <v>No lot size</v>
      </c>
      <c r="D208" s="208" cm="1">
        <f t="array" ref="D208">_xlfn.XLOOKUP(TEXT('Safety stock'!$A208,"0"),TEXT($L$1:$L$1000,"0"),$O$1:$O$1000,"",0)</f>
        <v>0.60416666666666663</v>
      </c>
      <c r="E208" s="209">
        <f t="shared" si="6"/>
        <v>0.60416666666666663</v>
      </c>
      <c r="F208" s="209" cm="1">
        <f t="array" ref="F208">_xlfn.XLOOKUP(TEXT('Safety stock'!$A208,"0"),TEXT($L$1:$L$1000,"0"),$N$1:$N$1000,"",0)</f>
        <v>0</v>
      </c>
      <c r="G208" s="210">
        <f t="shared" si="7"/>
        <v>0.30208333333333331</v>
      </c>
      <c r="H208" s="93" cm="1">
        <f t="array" ref="H208">_xlfn.XLOOKUP(TEXT('Safety stock'!$A208,"0"),TEXT($L$1:$L$1000,"0"),$P$1:$P$1000,"",0)</f>
        <v>0</v>
      </c>
      <c r="L208" s="227" t="s">
        <v>557</v>
      </c>
      <c r="M208" s="215">
        <v>0</v>
      </c>
      <c r="N208" s="216">
        <v>0</v>
      </c>
      <c r="O208" s="217">
        <v>0.60416666666666663</v>
      </c>
    </row>
    <row r="209" spans="1:15" x14ac:dyDescent="0.25">
      <c r="A209" s="206" t="s">
        <v>559</v>
      </c>
      <c r="B209" s="207" cm="1">
        <f t="array" ref="B209">_xlfn.XLOOKUP(TEXT('Safety stock'!$A209,"0"),TEXT($L$1:$L$1000,"0"),$M$1:$M$1000,"",0)</f>
        <v>24</v>
      </c>
      <c r="C209" s="151" t="str">
        <f>_xlfn.XLOOKUP(TEXT(A209,"0"),'Purchase sheet'!A:A,'Purchase sheet'!H:H,"No lot size",0)</f>
        <v>No lot size</v>
      </c>
      <c r="D209" s="208" cm="1">
        <f t="array" ref="D209">_xlfn.XLOOKUP(TEXT('Safety stock'!$A209,"0"),TEXT($L$1:$L$1000,"0"),$O$1:$O$1000,"",0)</f>
        <v>1.7708333333333333</v>
      </c>
      <c r="E209" s="209">
        <f t="shared" si="6"/>
        <v>1.7708333333333333</v>
      </c>
      <c r="F209" s="209" cm="1">
        <f t="array" ref="F209">_xlfn.XLOOKUP(TEXT('Safety stock'!$A209,"0"),TEXT($L$1:$L$1000,"0"),$N$1:$N$1000,"",0)</f>
        <v>0</v>
      </c>
      <c r="G209" s="210">
        <f t="shared" si="7"/>
        <v>24.885416666666668</v>
      </c>
      <c r="H209" s="93" cm="1">
        <f t="array" ref="H209">_xlfn.XLOOKUP(TEXT('Safety stock'!$A209,"0"),TEXT($L$1:$L$1000,"0"),$P$1:$P$1000,"",0)</f>
        <v>0</v>
      </c>
      <c r="L209" s="227" t="s">
        <v>559</v>
      </c>
      <c r="M209" s="215">
        <v>24</v>
      </c>
      <c r="N209" s="216">
        <v>0</v>
      </c>
      <c r="O209" s="217">
        <v>1.7708333333333333</v>
      </c>
    </row>
    <row r="210" spans="1:15" x14ac:dyDescent="0.25">
      <c r="A210" s="206" t="s">
        <v>562</v>
      </c>
      <c r="B210" s="207" cm="1">
        <f t="array" ref="B210">_xlfn.XLOOKUP(TEXT('Safety stock'!$A210,"0"),TEXT($L$1:$L$1000,"0"),$M$1:$M$1000,"",0)</f>
        <v>0</v>
      </c>
      <c r="C210" s="151" t="str">
        <f>_xlfn.XLOOKUP(TEXT(A210,"0"),'Purchase sheet'!A:A,'Purchase sheet'!H:H,"No lot size",0)</f>
        <v>No lot size</v>
      </c>
      <c r="D210" s="208" cm="1">
        <f t="array" ref="D210">_xlfn.XLOOKUP(TEXT('Safety stock'!$A210,"0"),TEXT($L$1:$L$1000,"0"),$O$1:$O$1000,"",0)</f>
        <v>0</v>
      </c>
      <c r="E210" s="209">
        <f t="shared" si="6"/>
        <v>0</v>
      </c>
      <c r="F210" s="209" cm="1">
        <f t="array" ref="F210">_xlfn.XLOOKUP(TEXT('Safety stock'!$A210,"0"),TEXT($L$1:$L$1000,"0"),$N$1:$N$1000,"",0)</f>
        <v>0</v>
      </c>
      <c r="G210" s="210">
        <f t="shared" si="7"/>
        <v>0</v>
      </c>
      <c r="H210" s="93" cm="1">
        <f t="array" ref="H210">_xlfn.XLOOKUP(TEXT('Safety stock'!$A210,"0"),TEXT($L$1:$L$1000,"0"),$P$1:$P$1000,"",0)</f>
        <v>0</v>
      </c>
      <c r="L210" s="227" t="s">
        <v>562</v>
      </c>
      <c r="M210" s="215">
        <v>0</v>
      </c>
      <c r="N210" s="216">
        <v>0</v>
      </c>
      <c r="O210" s="217">
        <v>0</v>
      </c>
    </row>
    <row r="211" spans="1:15" x14ac:dyDescent="0.25">
      <c r="A211" s="206" t="s">
        <v>564</v>
      </c>
      <c r="B211" s="207" cm="1">
        <f t="array" ref="B211">_xlfn.XLOOKUP(TEXT('Safety stock'!$A211,"0"),TEXT($L$1:$L$1000,"0"),$M$1:$M$1000,"",0)</f>
        <v>0</v>
      </c>
      <c r="C211" s="151" t="str">
        <f>_xlfn.XLOOKUP(TEXT(A211,"0"),'Purchase sheet'!A:A,'Purchase sheet'!H:H,"No lot size",0)</f>
        <v>No lot size</v>
      </c>
      <c r="D211" s="208" cm="1">
        <f t="array" ref="D211">_xlfn.XLOOKUP(TEXT('Safety stock'!$A211,"0"),TEXT($L$1:$L$1000,"0"),$O$1:$O$1000,"",0)</f>
        <v>0.75</v>
      </c>
      <c r="E211" s="209">
        <f t="shared" si="6"/>
        <v>0.75</v>
      </c>
      <c r="F211" s="209" cm="1">
        <f t="array" ref="F211">_xlfn.XLOOKUP(TEXT('Safety stock'!$A211,"0"),TEXT($L$1:$L$1000,"0"),$N$1:$N$1000,"",0)</f>
        <v>0</v>
      </c>
      <c r="G211" s="210">
        <f t="shared" si="7"/>
        <v>0.375</v>
      </c>
      <c r="H211" s="93" cm="1">
        <f t="array" ref="H211">_xlfn.XLOOKUP(TEXT('Safety stock'!$A211,"0"),TEXT($L$1:$L$1000,"0"),$P$1:$P$1000,"",0)</f>
        <v>0</v>
      </c>
      <c r="L211" s="227" t="s">
        <v>564</v>
      </c>
      <c r="M211" s="215">
        <v>0</v>
      </c>
      <c r="N211" s="216">
        <v>0</v>
      </c>
      <c r="O211" s="217">
        <v>0.75</v>
      </c>
    </row>
    <row r="212" spans="1:15" x14ac:dyDescent="0.25">
      <c r="A212" s="206" t="s">
        <v>566</v>
      </c>
      <c r="B212" s="207" cm="1">
        <f t="array" ref="B212">_xlfn.XLOOKUP(TEXT('Safety stock'!$A212,"0"),TEXT($L$1:$L$1000,"0"),$M$1:$M$1000,"",0)</f>
        <v>0</v>
      </c>
      <c r="C212" s="151" t="str">
        <f>_xlfn.XLOOKUP(TEXT(A212,"0"),'Purchase sheet'!A:A,'Purchase sheet'!H:H,"No lot size",0)</f>
        <v>No lot size</v>
      </c>
      <c r="D212" s="208" cm="1">
        <f t="array" ref="D212">_xlfn.XLOOKUP(TEXT('Safety stock'!$A212,"0"),TEXT($L$1:$L$1000,"0"),$O$1:$O$1000,"",0)</f>
        <v>0.22916666666666666</v>
      </c>
      <c r="E212" s="209">
        <f t="shared" si="6"/>
        <v>0.22916666666666666</v>
      </c>
      <c r="F212" s="209" cm="1">
        <f t="array" ref="F212">_xlfn.XLOOKUP(TEXT('Safety stock'!$A212,"0"),TEXT($L$1:$L$1000,"0"),$N$1:$N$1000,"",0)</f>
        <v>0</v>
      </c>
      <c r="G212" s="210">
        <f t="shared" si="7"/>
        <v>0.11458333333333333</v>
      </c>
      <c r="H212" s="93" cm="1">
        <f t="array" ref="H212">_xlfn.XLOOKUP(TEXT('Safety stock'!$A212,"0"),TEXT($L$1:$L$1000,"0"),$P$1:$P$1000,"",0)</f>
        <v>0</v>
      </c>
      <c r="L212" s="227" t="s">
        <v>566</v>
      </c>
      <c r="M212" s="215">
        <v>0</v>
      </c>
      <c r="N212" s="216">
        <v>0</v>
      </c>
      <c r="O212" s="217">
        <v>0.22916666666666666</v>
      </c>
    </row>
    <row r="213" spans="1:15" x14ac:dyDescent="0.25">
      <c r="A213" s="206" t="s">
        <v>569</v>
      </c>
      <c r="B213" s="207" cm="1">
        <f t="array" ref="B213">_xlfn.XLOOKUP(TEXT('Safety stock'!$A213,"0"),TEXT($L$1:$L$1000,"0"),$M$1:$M$1000,"",0)</f>
        <v>0</v>
      </c>
      <c r="C213" s="151" t="str">
        <f>_xlfn.XLOOKUP(TEXT(A213,"0"),'Purchase sheet'!A:A,'Purchase sheet'!H:H,"No lot size",0)</f>
        <v>No lot size</v>
      </c>
      <c r="D213" s="208" cm="1">
        <f t="array" ref="D213">_xlfn.XLOOKUP(TEXT('Safety stock'!$A213,"0"),TEXT($L$1:$L$1000,"0"),$O$1:$O$1000,"",0)</f>
        <v>0</v>
      </c>
      <c r="E213" s="209">
        <f t="shared" si="6"/>
        <v>0</v>
      </c>
      <c r="F213" s="209" cm="1">
        <f t="array" ref="F213">_xlfn.XLOOKUP(TEXT('Safety stock'!$A213,"0"),TEXT($L$1:$L$1000,"0"),$N$1:$N$1000,"",0)</f>
        <v>0</v>
      </c>
      <c r="G213" s="210">
        <f t="shared" si="7"/>
        <v>0</v>
      </c>
      <c r="H213" s="93" cm="1">
        <f t="array" ref="H213">_xlfn.XLOOKUP(TEXT('Safety stock'!$A213,"0"),TEXT($L$1:$L$1000,"0"),$P$1:$P$1000,"",0)</f>
        <v>0</v>
      </c>
      <c r="L213" s="227" t="s">
        <v>569</v>
      </c>
      <c r="M213" s="215">
        <v>0</v>
      </c>
      <c r="N213" s="216">
        <v>0</v>
      </c>
      <c r="O213" s="217">
        <v>0</v>
      </c>
    </row>
    <row r="214" spans="1:15" x14ac:dyDescent="0.25">
      <c r="A214" s="206" t="s">
        <v>574</v>
      </c>
      <c r="B214" s="207" cm="1">
        <f t="array" ref="B214">_xlfn.XLOOKUP(TEXT('Safety stock'!$A214,"0"),TEXT($L$1:$L$1000,"0"),$M$1:$M$1000,"",0)</f>
        <v>0</v>
      </c>
      <c r="C214" s="151" t="str">
        <f>_xlfn.XLOOKUP(TEXT(A214,"0"),'Purchase sheet'!A:A,'Purchase sheet'!H:H,"No lot size",0)</f>
        <v>No lot size</v>
      </c>
      <c r="D214" s="208" cm="1">
        <f t="array" ref="D214">_xlfn.XLOOKUP(TEXT('Safety stock'!$A214,"0"),TEXT($L$1:$L$1000,"0"),$O$1:$O$1000,"",0)</f>
        <v>0</v>
      </c>
      <c r="E214" s="209">
        <f t="shared" si="6"/>
        <v>0</v>
      </c>
      <c r="F214" s="209" cm="1">
        <f t="array" ref="F214">_xlfn.XLOOKUP(TEXT('Safety stock'!$A214,"0"),TEXT($L$1:$L$1000,"0"),$N$1:$N$1000,"",0)</f>
        <v>0</v>
      </c>
      <c r="G214" s="210">
        <f t="shared" si="7"/>
        <v>0</v>
      </c>
      <c r="H214" s="93" cm="1">
        <f t="array" ref="H214">_xlfn.XLOOKUP(TEXT('Safety stock'!$A214,"0"),TEXT($L$1:$L$1000,"0"),$P$1:$P$1000,"",0)</f>
        <v>0</v>
      </c>
      <c r="L214" s="227" t="s">
        <v>574</v>
      </c>
      <c r="M214" s="215">
        <v>0</v>
      </c>
      <c r="N214" s="216">
        <v>0</v>
      </c>
      <c r="O214" s="217">
        <v>0</v>
      </c>
    </row>
    <row r="215" spans="1:15" x14ac:dyDescent="0.25">
      <c r="A215" s="206" t="s">
        <v>576</v>
      </c>
      <c r="B215" s="207" cm="1">
        <f t="array" ref="B215">_xlfn.XLOOKUP(TEXT('Safety stock'!$A215,"0"),TEXT($L$1:$L$1000,"0"),$M$1:$M$1000,"",0)</f>
        <v>0</v>
      </c>
      <c r="C215" s="151" t="str">
        <f>_xlfn.XLOOKUP(TEXT(A215,"0"),'Purchase sheet'!A:A,'Purchase sheet'!H:H,"No lot size",0)</f>
        <v>No lot size</v>
      </c>
      <c r="D215" s="208" cm="1">
        <f t="array" ref="D215">_xlfn.XLOOKUP(TEXT('Safety stock'!$A215,"0"),TEXT($L$1:$L$1000,"0"),$O$1:$O$1000,"",0)</f>
        <v>0</v>
      </c>
      <c r="E215" s="209">
        <f t="shared" si="6"/>
        <v>0</v>
      </c>
      <c r="F215" s="209" cm="1">
        <f t="array" ref="F215">_xlfn.XLOOKUP(TEXT('Safety stock'!$A215,"0"),TEXT($L$1:$L$1000,"0"),$N$1:$N$1000,"",0)</f>
        <v>0</v>
      </c>
      <c r="G215" s="210">
        <f t="shared" si="7"/>
        <v>0</v>
      </c>
      <c r="H215" s="93" cm="1">
        <f t="array" ref="H215">_xlfn.XLOOKUP(TEXT('Safety stock'!$A215,"0"),TEXT($L$1:$L$1000,"0"),$P$1:$P$1000,"",0)</f>
        <v>0</v>
      </c>
      <c r="L215" s="227" t="s">
        <v>576</v>
      </c>
      <c r="M215" s="215">
        <v>0</v>
      </c>
      <c r="N215" s="216">
        <v>0</v>
      </c>
      <c r="O215" s="217">
        <v>0</v>
      </c>
    </row>
    <row r="216" spans="1:15" x14ac:dyDescent="0.25">
      <c r="A216" s="206" t="s">
        <v>580</v>
      </c>
      <c r="B216" s="207" cm="1">
        <f t="array" ref="B216">_xlfn.XLOOKUP(TEXT('Safety stock'!$A216,"0"),TEXT($L$1:$L$1000,"0"),$M$1:$M$1000,"",0)</f>
        <v>185.54068390013211</v>
      </c>
      <c r="C216" s="151" t="str">
        <f>_xlfn.XLOOKUP(TEXT(A216,"0"),'Purchase sheet'!A:A,'Purchase sheet'!H:H,"No lot size",0)</f>
        <v>No lot size</v>
      </c>
      <c r="D216" s="208" cm="1">
        <f t="array" ref="D216">_xlfn.XLOOKUP(TEXT('Safety stock'!$A216,"0"),TEXT($L$1:$L$1000,"0"),$O$1:$O$1000,"",0)</f>
        <v>1000</v>
      </c>
      <c r="E216" s="209">
        <f t="shared" si="6"/>
        <v>1000</v>
      </c>
      <c r="F216" s="209" cm="1">
        <f t="array" ref="F216">_xlfn.XLOOKUP(TEXT('Safety stock'!$A216,"0"),TEXT($L$1:$L$1000,"0"),$N$1:$N$1000,"",0)</f>
        <v>7500</v>
      </c>
      <c r="G216" s="210">
        <f t="shared" si="7"/>
        <v>8185.5406839001325</v>
      </c>
      <c r="H216" s="93" cm="1">
        <f t="array" ref="H216">_xlfn.XLOOKUP(TEXT('Safety stock'!$A216,"0"),TEXT($L$1:$L$1000,"0"),$P$1:$P$1000,"",0)</f>
        <v>0</v>
      </c>
      <c r="L216" s="227" t="s">
        <v>580</v>
      </c>
      <c r="M216" s="215">
        <v>185.54068390013211</v>
      </c>
      <c r="N216" s="216">
        <v>7500</v>
      </c>
      <c r="O216" s="217">
        <v>1000</v>
      </c>
    </row>
    <row r="217" spans="1:15" x14ac:dyDescent="0.25">
      <c r="A217" s="211">
        <v>700001929</v>
      </c>
      <c r="B217" s="207" cm="1">
        <f t="array" ref="B217">_xlfn.XLOOKUP(TEXT('Safety stock'!$A217,"0"),TEXT($L$1:$L$1000,"0"),$M$1:$M$1000,"",0)</f>
        <v>0</v>
      </c>
      <c r="C217" s="151" t="str">
        <f>_xlfn.XLOOKUP(TEXT(A217,"0"),'Purchase sheet'!A:A,'Purchase sheet'!H:H,"No lot size",0)</f>
        <v>No lot size</v>
      </c>
      <c r="D217" s="208" cm="1">
        <f t="array" ref="D217">_xlfn.XLOOKUP(TEXT('Safety stock'!$A217,"0"),TEXT($L$1:$L$1000,"0"),$O$1:$O$1000,"",0)</f>
        <v>0</v>
      </c>
      <c r="E217" s="209">
        <f t="shared" si="6"/>
        <v>0</v>
      </c>
      <c r="F217" s="209" cm="1">
        <f t="array" ref="F217">_xlfn.XLOOKUP(TEXT('Safety stock'!$A217,"0"),TEXT($L$1:$L$1000,"0"),$N$1:$N$1000,"",0)</f>
        <v>0</v>
      </c>
      <c r="G217" s="210">
        <f t="shared" si="7"/>
        <v>0</v>
      </c>
      <c r="H217" s="93" cm="1">
        <f t="array" ref="H217">_xlfn.XLOOKUP(TEXT('Safety stock'!$A217,"0"),TEXT($L$1:$L$1000,"0"),$P$1:$P$1000,"",0)</f>
        <v>0</v>
      </c>
      <c r="L217" s="230">
        <v>700001929</v>
      </c>
      <c r="M217" s="215">
        <v>0</v>
      </c>
      <c r="N217" s="216">
        <v>0</v>
      </c>
      <c r="O217" s="217">
        <v>0</v>
      </c>
    </row>
    <row r="218" spans="1:15" x14ac:dyDescent="0.25">
      <c r="A218" s="206" t="s">
        <v>585</v>
      </c>
      <c r="B218" s="207" cm="1">
        <f t="array" ref="B218">_xlfn.XLOOKUP(TEXT('Safety stock'!$A218,"0"),TEXT($L$1:$L$1000,"0"),$M$1:$M$1000,"",0)</f>
        <v>0</v>
      </c>
      <c r="C218" s="151" t="str">
        <f>_xlfn.XLOOKUP(TEXT(A218,"0"),'Purchase sheet'!A:A,'Purchase sheet'!H:H,"No lot size",0)</f>
        <v>No lot size</v>
      </c>
      <c r="D218" s="208" cm="1">
        <f t="array" ref="D218">_xlfn.XLOOKUP(TEXT('Safety stock'!$A218,"0"),TEXT($L$1:$L$1000,"0"),$O$1:$O$1000,"",0)</f>
        <v>0</v>
      </c>
      <c r="E218" s="209">
        <f t="shared" si="6"/>
        <v>0</v>
      </c>
      <c r="F218" s="209" cm="1">
        <f t="array" ref="F218">_xlfn.XLOOKUP(TEXT('Safety stock'!$A218,"0"),TEXT($L$1:$L$1000,"0"),$N$1:$N$1000,"",0)</f>
        <v>0</v>
      </c>
      <c r="G218" s="210">
        <f t="shared" si="7"/>
        <v>0</v>
      </c>
      <c r="H218" s="93" cm="1">
        <f t="array" ref="H218">_xlfn.XLOOKUP(TEXT('Safety stock'!$A218,"0"),TEXT($L$1:$L$1000,"0"),$P$1:$P$1000,"",0)</f>
        <v>0</v>
      </c>
      <c r="L218" s="227" t="s">
        <v>585</v>
      </c>
      <c r="M218" s="215">
        <v>0</v>
      </c>
      <c r="N218" s="216">
        <v>0</v>
      </c>
      <c r="O218" s="217">
        <v>0</v>
      </c>
    </row>
    <row r="219" spans="1:15" x14ac:dyDescent="0.25">
      <c r="A219" s="212" t="s">
        <v>588</v>
      </c>
      <c r="B219" s="207" cm="1">
        <f t="array" ref="B219">_xlfn.XLOOKUP(TEXT('Safety stock'!$A219,"0"),TEXT($L$1:$L$1000,"0"),$M$1:$M$1000,"",0)</f>
        <v>0</v>
      </c>
      <c r="C219" s="151" t="str">
        <f>_xlfn.XLOOKUP(TEXT(A219,"0"),'Purchase sheet'!A:A,'Purchase sheet'!H:H,"No lot size",0)</f>
        <v>No lot size</v>
      </c>
      <c r="D219" s="208" cm="1">
        <f t="array" ref="D219">_xlfn.XLOOKUP(TEXT('Safety stock'!$A219,"0"),TEXT($L$1:$L$1000,"0"),$O$1:$O$1000,"",0)</f>
        <v>0</v>
      </c>
      <c r="E219" s="209">
        <f t="shared" si="6"/>
        <v>0</v>
      </c>
      <c r="F219" s="209" cm="1">
        <f t="array" ref="F219">_xlfn.XLOOKUP(TEXT('Safety stock'!$A219,"0"),TEXT($L$1:$L$1000,"0"),$N$1:$N$1000,"",0)</f>
        <v>0</v>
      </c>
      <c r="G219" s="210">
        <f t="shared" si="7"/>
        <v>0</v>
      </c>
      <c r="H219" s="93" cm="1">
        <f t="array" ref="H219">_xlfn.XLOOKUP(TEXT('Safety stock'!$A219,"0"),TEXT($L$1:$L$1000,"0"),$P$1:$P$1000,"",0)</f>
        <v>0</v>
      </c>
      <c r="L219" s="227" t="s">
        <v>588</v>
      </c>
      <c r="M219" s="215">
        <v>0</v>
      </c>
      <c r="N219" s="216">
        <v>0</v>
      </c>
      <c r="O219" s="217">
        <v>0</v>
      </c>
    </row>
    <row r="220" spans="1:15" x14ac:dyDescent="0.25">
      <c r="M220" s="215"/>
      <c r="N220" s="216"/>
      <c r="O220" s="217"/>
    </row>
    <row r="221" spans="1:15" x14ac:dyDescent="0.25">
      <c r="M221" s="215"/>
      <c r="N221" s="216"/>
      <c r="O221" s="217"/>
    </row>
    <row r="222" spans="1:15" x14ac:dyDescent="0.25">
      <c r="M222" s="215"/>
      <c r="N222" s="216"/>
      <c r="O222" s="217"/>
    </row>
    <row r="223" spans="1:15" x14ac:dyDescent="0.25">
      <c r="M223" s="215"/>
      <c r="N223" s="216"/>
      <c r="O223" s="217"/>
    </row>
    <row r="224" spans="1:15" x14ac:dyDescent="0.25">
      <c r="M224" s="215"/>
      <c r="N224" s="216"/>
      <c r="O224" s="217"/>
    </row>
    <row r="225" spans="13:15" x14ac:dyDescent="0.25">
      <c r="M225" s="215"/>
      <c r="N225" s="216"/>
      <c r="O225" s="217"/>
    </row>
    <row r="226" spans="13:15" x14ac:dyDescent="0.25">
      <c r="M226" s="215"/>
      <c r="N226" s="216"/>
      <c r="O226" s="217"/>
    </row>
    <row r="227" spans="13:15" x14ac:dyDescent="0.25">
      <c r="M227" s="215"/>
      <c r="N227" s="216"/>
      <c r="O227" s="217"/>
    </row>
    <row r="228" spans="13:15" x14ac:dyDescent="0.25">
      <c r="M228" s="215"/>
      <c r="N228" s="216"/>
      <c r="O228" s="217"/>
    </row>
    <row r="229" spans="13:15" x14ac:dyDescent="0.25">
      <c r="M229" s="215"/>
      <c r="N229" s="216"/>
      <c r="O229" s="217"/>
    </row>
    <row r="230" spans="13:15" x14ac:dyDescent="0.25">
      <c r="M230" s="215"/>
      <c r="N230" s="216"/>
      <c r="O230" s="217"/>
    </row>
    <row r="231" spans="13:15" x14ac:dyDescent="0.25">
      <c r="M231" s="215"/>
      <c r="N231" s="216"/>
      <c r="O231" s="217"/>
    </row>
    <row r="232" spans="13:15" x14ac:dyDescent="0.25">
      <c r="M232" s="215"/>
      <c r="N232" s="216"/>
      <c r="O232" s="217"/>
    </row>
    <row r="233" spans="13:15" x14ac:dyDescent="0.25">
      <c r="M233" s="215"/>
      <c r="N233" s="216"/>
      <c r="O233" s="217"/>
    </row>
    <row r="234" spans="13:15" x14ac:dyDescent="0.25">
      <c r="M234" s="215"/>
      <c r="N234" s="216"/>
      <c r="O234" s="217"/>
    </row>
    <row r="235" spans="13:15" x14ac:dyDescent="0.25">
      <c r="M235" s="215"/>
      <c r="N235" s="216"/>
      <c r="O235" s="217"/>
    </row>
    <row r="236" spans="13:15" x14ac:dyDescent="0.25">
      <c r="M236" s="215"/>
      <c r="N236" s="216"/>
      <c r="O236" s="217"/>
    </row>
    <row r="237" spans="13:15" x14ac:dyDescent="0.25">
      <c r="M237" s="215"/>
      <c r="N237" s="216"/>
      <c r="O237" s="217"/>
    </row>
    <row r="238" spans="13:15" x14ac:dyDescent="0.25">
      <c r="M238" s="215"/>
      <c r="N238" s="216"/>
      <c r="O238" s="217"/>
    </row>
    <row r="239" spans="13:15" x14ac:dyDescent="0.25">
      <c r="M239" s="215"/>
      <c r="N239" s="216"/>
      <c r="O239" s="217"/>
    </row>
    <row r="240" spans="13:15" x14ac:dyDescent="0.25">
      <c r="M240" s="215"/>
      <c r="N240" s="216"/>
      <c r="O240" s="217"/>
    </row>
    <row r="241" spans="13:15" x14ac:dyDescent="0.25">
      <c r="M241" s="215"/>
      <c r="N241" s="216"/>
      <c r="O241" s="217"/>
    </row>
    <row r="242" spans="13:15" x14ac:dyDescent="0.25">
      <c r="M242" s="215"/>
      <c r="N242" s="216"/>
      <c r="O242" s="217"/>
    </row>
    <row r="243" spans="13:15" x14ac:dyDescent="0.25">
      <c r="M243" s="215"/>
      <c r="N243" s="216"/>
      <c r="O243" s="217"/>
    </row>
    <row r="244" spans="13:15" x14ac:dyDescent="0.25">
      <c r="M244" s="215"/>
      <c r="N244" s="216"/>
      <c r="O244" s="217"/>
    </row>
    <row r="245" spans="13:15" x14ac:dyDescent="0.25">
      <c r="M245" s="215"/>
      <c r="N245" s="216"/>
      <c r="O245" s="217"/>
    </row>
    <row r="246" spans="13:15" x14ac:dyDescent="0.25">
      <c r="M246" s="215"/>
      <c r="N246" s="216"/>
      <c r="O246" s="217"/>
    </row>
    <row r="247" spans="13:15" x14ac:dyDescent="0.25">
      <c r="M247" s="215"/>
      <c r="N247" s="216"/>
      <c r="O247" s="217"/>
    </row>
    <row r="248" spans="13:15" x14ac:dyDescent="0.25">
      <c r="M248" s="215"/>
      <c r="N248" s="216"/>
      <c r="O248" s="217"/>
    </row>
    <row r="249" spans="13:15" x14ac:dyDescent="0.25">
      <c r="M249" s="215"/>
      <c r="N249" s="216"/>
      <c r="O249" s="217"/>
    </row>
    <row r="250" spans="13:15" x14ac:dyDescent="0.25">
      <c r="M250" s="215"/>
      <c r="N250" s="216"/>
      <c r="O250" s="217"/>
    </row>
    <row r="251" spans="13:15" x14ac:dyDescent="0.25">
      <c r="M251" s="215"/>
      <c r="N251" s="216"/>
      <c r="O251" s="217"/>
    </row>
    <row r="252" spans="13:15" x14ac:dyDescent="0.25">
      <c r="M252" s="215"/>
      <c r="N252" s="216"/>
      <c r="O252" s="217"/>
    </row>
    <row r="253" spans="13:15" x14ac:dyDescent="0.25">
      <c r="M253" s="215"/>
      <c r="N253" s="216"/>
      <c r="O253" s="217"/>
    </row>
    <row r="254" spans="13:15" x14ac:dyDescent="0.25">
      <c r="M254" s="215"/>
      <c r="N254" s="216"/>
      <c r="O254" s="217"/>
    </row>
    <row r="255" spans="13:15" x14ac:dyDescent="0.25">
      <c r="M255" s="215"/>
      <c r="N255" s="216"/>
      <c r="O255" s="217"/>
    </row>
    <row r="256" spans="13:15" x14ac:dyDescent="0.25">
      <c r="M256" s="215"/>
      <c r="N256" s="216"/>
      <c r="O256" s="217"/>
    </row>
    <row r="257" spans="13:15" x14ac:dyDescent="0.25">
      <c r="M257" s="215"/>
      <c r="N257" s="216"/>
      <c r="O257" s="217"/>
    </row>
    <row r="258" spans="13:15" x14ac:dyDescent="0.25">
      <c r="M258" s="215"/>
      <c r="N258" s="216"/>
      <c r="O258" s="217"/>
    </row>
    <row r="259" spans="13:15" x14ac:dyDescent="0.25">
      <c r="M259" s="215"/>
      <c r="N259" s="216"/>
      <c r="O259" s="217"/>
    </row>
    <row r="260" spans="13:15" x14ac:dyDescent="0.25">
      <c r="M260" s="215"/>
      <c r="N260" s="216"/>
      <c r="O260" s="217"/>
    </row>
    <row r="261" spans="13:15" x14ac:dyDescent="0.25">
      <c r="M261" s="215"/>
      <c r="N261" s="216"/>
      <c r="O261" s="217"/>
    </row>
    <row r="262" spans="13:15" x14ac:dyDescent="0.25">
      <c r="M262" s="215"/>
      <c r="N262" s="216"/>
      <c r="O262" s="217"/>
    </row>
    <row r="263" spans="13:15" x14ac:dyDescent="0.25">
      <c r="M263" s="215"/>
      <c r="N263" s="216"/>
      <c r="O263" s="217"/>
    </row>
    <row r="264" spans="13:15" x14ac:dyDescent="0.25">
      <c r="M264" s="215"/>
      <c r="N264" s="216"/>
      <c r="O264" s="217"/>
    </row>
    <row r="265" spans="13:15" x14ac:dyDescent="0.25">
      <c r="M265" s="215"/>
      <c r="N265" s="216"/>
      <c r="O265" s="217"/>
    </row>
    <row r="266" spans="13:15" x14ac:dyDescent="0.25">
      <c r="M266" s="215"/>
      <c r="N266" s="216"/>
      <c r="O266" s="217"/>
    </row>
    <row r="267" spans="13:15" x14ac:dyDescent="0.25">
      <c r="M267" s="215"/>
      <c r="N267" s="216"/>
      <c r="O267" s="217"/>
    </row>
    <row r="268" spans="13:15" x14ac:dyDescent="0.25">
      <c r="M268" s="215"/>
      <c r="N268" s="216"/>
      <c r="O268" s="217"/>
    </row>
    <row r="269" spans="13:15" x14ac:dyDescent="0.25">
      <c r="M269" s="215"/>
      <c r="N269" s="216"/>
      <c r="O269" s="217"/>
    </row>
    <row r="270" spans="13:15" x14ac:dyDescent="0.25">
      <c r="M270" s="215"/>
      <c r="N270" s="216"/>
      <c r="O270" s="217"/>
    </row>
    <row r="271" spans="13:15" x14ac:dyDescent="0.25">
      <c r="M271" s="215"/>
      <c r="N271" s="216"/>
      <c r="O271" s="217"/>
    </row>
    <row r="272" spans="13:15" x14ac:dyDescent="0.25">
      <c r="M272" s="215"/>
      <c r="N272" s="216"/>
      <c r="O272" s="217"/>
    </row>
    <row r="273" spans="13:15" x14ac:dyDescent="0.25">
      <c r="M273" s="215"/>
      <c r="N273" s="216"/>
      <c r="O273" s="217"/>
    </row>
    <row r="274" spans="13:15" x14ac:dyDescent="0.25">
      <c r="M274" s="215"/>
      <c r="N274" s="216"/>
      <c r="O274" s="217"/>
    </row>
    <row r="275" spans="13:15" x14ac:dyDescent="0.25">
      <c r="M275" s="215"/>
      <c r="N275" s="216"/>
      <c r="O275" s="217"/>
    </row>
    <row r="276" spans="13:15" x14ac:dyDescent="0.25">
      <c r="M276" s="215"/>
      <c r="N276" s="216"/>
      <c r="O276" s="217"/>
    </row>
    <row r="277" spans="13:15" x14ac:dyDescent="0.25">
      <c r="M277" s="215"/>
      <c r="N277" s="216"/>
      <c r="O277" s="217"/>
    </row>
    <row r="278" spans="13:15" x14ac:dyDescent="0.25">
      <c r="M278" s="215"/>
      <c r="N278" s="216"/>
      <c r="O278" s="217"/>
    </row>
    <row r="279" spans="13:15" x14ac:dyDescent="0.25">
      <c r="M279" s="215"/>
      <c r="N279" s="216"/>
      <c r="O279" s="217"/>
    </row>
    <row r="280" spans="13:15" x14ac:dyDescent="0.25">
      <c r="M280" s="215"/>
      <c r="N280" s="216"/>
      <c r="O280" s="217"/>
    </row>
    <row r="281" spans="13:15" x14ac:dyDescent="0.25">
      <c r="M281" s="215"/>
      <c r="N281" s="216"/>
      <c r="O281" s="217"/>
    </row>
    <row r="282" spans="13:15" x14ac:dyDescent="0.25">
      <c r="M282" s="215"/>
      <c r="N282" s="216"/>
      <c r="O282" s="217"/>
    </row>
    <row r="283" spans="13:15" x14ac:dyDescent="0.25">
      <c r="M283" s="215"/>
      <c r="N283" s="216"/>
      <c r="O283" s="217"/>
    </row>
    <row r="284" spans="13:15" x14ac:dyDescent="0.25">
      <c r="M284" s="215"/>
      <c r="N284" s="216"/>
      <c r="O284" s="217"/>
    </row>
    <row r="285" spans="13:15" x14ac:dyDescent="0.25">
      <c r="M285" s="215"/>
      <c r="N285" s="216"/>
      <c r="O285" s="217"/>
    </row>
    <row r="286" spans="13:15" x14ac:dyDescent="0.25">
      <c r="M286" s="215"/>
      <c r="N286" s="216"/>
      <c r="O286" s="217"/>
    </row>
    <row r="287" spans="13:15" x14ac:dyDescent="0.25">
      <c r="M287" s="215"/>
      <c r="N287" s="216"/>
      <c r="O287" s="217"/>
    </row>
    <row r="288" spans="13:15" x14ac:dyDescent="0.25">
      <c r="M288" s="215"/>
      <c r="N288" s="216"/>
      <c r="O288" s="217"/>
    </row>
    <row r="289" spans="13:15" x14ac:dyDescent="0.25">
      <c r="M289" s="215"/>
      <c r="N289" s="216"/>
      <c r="O289" s="217"/>
    </row>
    <row r="290" spans="13:15" x14ac:dyDescent="0.25">
      <c r="M290" s="215"/>
      <c r="N290" s="216"/>
      <c r="O290" s="217"/>
    </row>
    <row r="291" spans="13:15" x14ac:dyDescent="0.25">
      <c r="M291" s="215"/>
      <c r="N291" s="216"/>
      <c r="O291" s="217"/>
    </row>
    <row r="292" spans="13:15" x14ac:dyDescent="0.25">
      <c r="M292" s="215"/>
      <c r="N292" s="216"/>
      <c r="O292" s="217"/>
    </row>
    <row r="293" spans="13:15" x14ac:dyDescent="0.25">
      <c r="M293" s="215"/>
      <c r="N293" s="216"/>
      <c r="O293" s="217"/>
    </row>
    <row r="294" spans="13:15" x14ac:dyDescent="0.25">
      <c r="M294" s="215"/>
      <c r="N294" s="216"/>
      <c r="O294" s="217"/>
    </row>
    <row r="295" spans="13:15" x14ac:dyDescent="0.25">
      <c r="M295" s="215"/>
      <c r="N295" s="216"/>
      <c r="O295" s="217"/>
    </row>
    <row r="296" spans="13:15" x14ac:dyDescent="0.25">
      <c r="M296" s="215"/>
      <c r="N296" s="216"/>
      <c r="O296" s="217"/>
    </row>
    <row r="297" spans="13:15" x14ac:dyDescent="0.25">
      <c r="M297" s="215"/>
      <c r="N297" s="216"/>
      <c r="O297" s="217"/>
    </row>
    <row r="298" spans="13:15" x14ac:dyDescent="0.25">
      <c r="M298" s="215"/>
      <c r="N298" s="216"/>
      <c r="O298" s="217"/>
    </row>
    <row r="299" spans="13:15" x14ac:dyDescent="0.25">
      <c r="M299" s="215"/>
      <c r="N299" s="216"/>
      <c r="O299" s="217"/>
    </row>
    <row r="300" spans="13:15" x14ac:dyDescent="0.25">
      <c r="M300" s="215"/>
      <c r="N300" s="216"/>
      <c r="O300" s="217"/>
    </row>
    <row r="301" spans="13:15" x14ac:dyDescent="0.25">
      <c r="M301" s="215"/>
      <c r="N301" s="216"/>
      <c r="O301" s="217"/>
    </row>
    <row r="302" spans="13:15" x14ac:dyDescent="0.25">
      <c r="M302" s="215"/>
      <c r="N302" s="216"/>
      <c r="O302" s="217"/>
    </row>
    <row r="303" spans="13:15" x14ac:dyDescent="0.25">
      <c r="M303" s="215"/>
      <c r="N303" s="216"/>
      <c r="O303" s="217"/>
    </row>
    <row r="304" spans="13:15" x14ac:dyDescent="0.25">
      <c r="M304" s="215"/>
      <c r="N304" s="216"/>
      <c r="O304" s="217"/>
    </row>
    <row r="305" spans="13:15" x14ac:dyDescent="0.25">
      <c r="M305" s="215"/>
      <c r="N305" s="216"/>
      <c r="O305" s="217"/>
    </row>
    <row r="306" spans="13:15" x14ac:dyDescent="0.25">
      <c r="M306" s="215"/>
      <c r="N306" s="216"/>
      <c r="O306" s="217"/>
    </row>
    <row r="307" spans="13:15" x14ac:dyDescent="0.25">
      <c r="M307" s="215"/>
      <c r="N307" s="216"/>
      <c r="O307" s="217"/>
    </row>
    <row r="308" spans="13:15" x14ac:dyDescent="0.25">
      <c r="M308" s="215"/>
      <c r="N308" s="216"/>
      <c r="O308" s="217"/>
    </row>
    <row r="309" spans="13:15" x14ac:dyDescent="0.25">
      <c r="M309" s="215"/>
      <c r="N309" s="216"/>
      <c r="O309" s="217"/>
    </row>
    <row r="310" spans="13:15" x14ac:dyDescent="0.25">
      <c r="M310" s="215"/>
      <c r="N310" s="216"/>
      <c r="O310" s="217"/>
    </row>
    <row r="311" spans="13:15" x14ac:dyDescent="0.25">
      <c r="M311" s="215"/>
      <c r="N311" s="216"/>
      <c r="O311" s="217"/>
    </row>
    <row r="312" spans="13:15" x14ac:dyDescent="0.25">
      <c r="M312" s="215"/>
      <c r="N312" s="216"/>
      <c r="O312" s="217"/>
    </row>
    <row r="313" spans="13:15" x14ac:dyDescent="0.25">
      <c r="M313" s="215"/>
      <c r="N313" s="216"/>
      <c r="O313" s="217"/>
    </row>
    <row r="314" spans="13:15" x14ac:dyDescent="0.25">
      <c r="M314" s="215"/>
      <c r="N314" s="216"/>
      <c r="O314" s="217"/>
    </row>
    <row r="315" spans="13:15" x14ac:dyDescent="0.25">
      <c r="M315" s="215"/>
      <c r="N315" s="216"/>
      <c r="O315" s="217"/>
    </row>
    <row r="316" spans="13:15" x14ac:dyDescent="0.25">
      <c r="M316" s="215"/>
      <c r="N316" s="216"/>
      <c r="O316" s="217"/>
    </row>
    <row r="317" spans="13:15" x14ac:dyDescent="0.25">
      <c r="M317" s="215"/>
      <c r="N317" s="216"/>
      <c r="O317" s="217"/>
    </row>
    <row r="318" spans="13:15" x14ac:dyDescent="0.25">
      <c r="M318" s="215"/>
      <c r="N318" s="216"/>
      <c r="O318" s="217"/>
    </row>
    <row r="319" spans="13:15" x14ac:dyDescent="0.25">
      <c r="M319" s="215"/>
      <c r="N319" s="216"/>
      <c r="O319" s="217"/>
    </row>
    <row r="320" spans="13:15" x14ac:dyDescent="0.25">
      <c r="M320" s="215"/>
      <c r="N320" s="216"/>
      <c r="O320" s="217"/>
    </row>
    <row r="321" spans="13:15" x14ac:dyDescent="0.25">
      <c r="M321" s="215"/>
      <c r="N321" s="216"/>
      <c r="O321" s="217"/>
    </row>
    <row r="322" spans="13:15" x14ac:dyDescent="0.25">
      <c r="M322" s="215"/>
      <c r="N322" s="216"/>
      <c r="O322" s="217"/>
    </row>
    <row r="323" spans="13:15" x14ac:dyDescent="0.25">
      <c r="M323" s="215"/>
      <c r="N323" s="216"/>
      <c r="O323" s="217"/>
    </row>
    <row r="324" spans="13:15" x14ac:dyDescent="0.25">
      <c r="M324" s="215"/>
      <c r="N324" s="216"/>
      <c r="O324" s="217"/>
    </row>
    <row r="325" spans="13:15" x14ac:dyDescent="0.25">
      <c r="M325" s="215"/>
      <c r="N325" s="216"/>
      <c r="O325" s="217"/>
    </row>
    <row r="326" spans="13:15" x14ac:dyDescent="0.25">
      <c r="M326" s="215"/>
      <c r="N326" s="216"/>
      <c r="O326" s="217"/>
    </row>
    <row r="327" spans="13:15" x14ac:dyDescent="0.25">
      <c r="M327" s="215"/>
      <c r="N327" s="216"/>
      <c r="O327" s="217"/>
    </row>
    <row r="328" spans="13:15" x14ac:dyDescent="0.25">
      <c r="M328" s="215"/>
      <c r="N328" s="216"/>
      <c r="O328" s="217"/>
    </row>
    <row r="329" spans="13:15" x14ac:dyDescent="0.25">
      <c r="M329" s="215"/>
      <c r="N329" s="216"/>
      <c r="O329" s="217"/>
    </row>
    <row r="330" spans="13:15" x14ac:dyDescent="0.25">
      <c r="M330" s="215"/>
      <c r="N330" s="216"/>
      <c r="O330" s="217"/>
    </row>
    <row r="331" spans="13:15" x14ac:dyDescent="0.25">
      <c r="M331" s="215"/>
      <c r="N331" s="216"/>
      <c r="O331" s="217"/>
    </row>
    <row r="332" spans="13:15" x14ac:dyDescent="0.25">
      <c r="M332" s="215"/>
      <c r="N332" s="216"/>
      <c r="O332" s="217"/>
    </row>
    <row r="333" spans="13:15" x14ac:dyDescent="0.25">
      <c r="M333" s="215"/>
      <c r="N333" s="216"/>
      <c r="O333" s="217"/>
    </row>
    <row r="334" spans="13:15" x14ac:dyDescent="0.25">
      <c r="M334" s="215"/>
      <c r="N334" s="216"/>
      <c r="O334" s="217"/>
    </row>
    <row r="335" spans="13:15" x14ac:dyDescent="0.25">
      <c r="M335" s="215"/>
      <c r="N335" s="216"/>
      <c r="O335" s="217"/>
    </row>
    <row r="336" spans="13:15" x14ac:dyDescent="0.25">
      <c r="M336" s="215"/>
      <c r="N336" s="216"/>
      <c r="O336" s="217"/>
    </row>
    <row r="337" spans="13:15" x14ac:dyDescent="0.25">
      <c r="M337" s="215"/>
      <c r="N337" s="216"/>
      <c r="O337" s="217"/>
    </row>
    <row r="338" spans="13:15" x14ac:dyDescent="0.25">
      <c r="M338" s="215"/>
      <c r="N338" s="216"/>
      <c r="O338" s="217"/>
    </row>
    <row r="339" spans="13:15" x14ac:dyDescent="0.25">
      <c r="M339" s="215"/>
      <c r="N339" s="216"/>
      <c r="O339" s="217"/>
    </row>
    <row r="340" spans="13:15" x14ac:dyDescent="0.25">
      <c r="M340" s="215"/>
      <c r="N340" s="216"/>
      <c r="O340" s="217"/>
    </row>
    <row r="341" spans="13:15" x14ac:dyDescent="0.25">
      <c r="M341" s="215"/>
      <c r="N341" s="216"/>
      <c r="O341" s="217"/>
    </row>
    <row r="342" spans="13:15" x14ac:dyDescent="0.25">
      <c r="M342" s="215"/>
      <c r="N342" s="216"/>
      <c r="O342" s="217"/>
    </row>
    <row r="343" spans="13:15" x14ac:dyDescent="0.25">
      <c r="M343" s="215"/>
      <c r="N343" s="216"/>
      <c r="O343" s="217"/>
    </row>
    <row r="344" spans="13:15" x14ac:dyDescent="0.25">
      <c r="M344" s="215"/>
      <c r="N344" s="216"/>
      <c r="O344" s="217"/>
    </row>
    <row r="345" spans="13:15" x14ac:dyDescent="0.25">
      <c r="M345" s="215"/>
      <c r="N345" s="216"/>
      <c r="O345" s="217"/>
    </row>
    <row r="346" spans="13:15" x14ac:dyDescent="0.25">
      <c r="M346" s="215"/>
      <c r="N346" s="216"/>
      <c r="O346" s="217"/>
    </row>
    <row r="347" spans="13:15" x14ac:dyDescent="0.25">
      <c r="M347" s="215"/>
      <c r="N347" s="216"/>
      <c r="O347" s="217"/>
    </row>
    <row r="348" spans="13:15" x14ac:dyDescent="0.25">
      <c r="M348" s="215"/>
      <c r="N348" s="216"/>
      <c r="O348" s="217"/>
    </row>
    <row r="349" spans="13:15" x14ac:dyDescent="0.25">
      <c r="M349" s="215"/>
      <c r="N349" s="216"/>
      <c r="O349" s="217"/>
    </row>
    <row r="350" spans="13:15" x14ac:dyDescent="0.25">
      <c r="M350" s="215"/>
      <c r="N350" s="216"/>
      <c r="O350" s="217"/>
    </row>
    <row r="351" spans="13:15" x14ac:dyDescent="0.25">
      <c r="M351" s="215"/>
      <c r="N351" s="216"/>
      <c r="O351" s="217"/>
    </row>
    <row r="352" spans="13:15" x14ac:dyDescent="0.25">
      <c r="M352" s="215"/>
      <c r="N352" s="216"/>
      <c r="O352" s="217"/>
    </row>
    <row r="353" spans="13:16" x14ac:dyDescent="0.25">
      <c r="M353" s="225"/>
      <c r="N353" s="225"/>
      <c r="O353" s="217"/>
      <c r="P353" s="226"/>
    </row>
    <row r="354" spans="13:16" x14ac:dyDescent="0.25">
      <c r="M354" s="215"/>
      <c r="N354" s="216"/>
      <c r="O354" s="217"/>
    </row>
    <row r="355" spans="13:16" x14ac:dyDescent="0.25">
      <c r="M355" s="215"/>
      <c r="N355" s="216"/>
      <c r="O355" s="217"/>
    </row>
    <row r="356" spans="13:16" x14ac:dyDescent="0.25">
      <c r="M356" s="215"/>
      <c r="N356" s="216"/>
      <c r="O356" s="217"/>
    </row>
    <row r="357" spans="13:16" x14ac:dyDescent="0.25">
      <c r="M357" s="215"/>
      <c r="N357" s="216"/>
      <c r="O357" s="217"/>
    </row>
    <row r="358" spans="13:16" x14ac:dyDescent="0.25">
      <c r="M358" s="215"/>
      <c r="N358" s="216"/>
      <c r="O358" s="217"/>
    </row>
    <row r="359" spans="13:16" x14ac:dyDescent="0.25">
      <c r="M359" s="215"/>
      <c r="N359" s="216"/>
      <c r="O359" s="217"/>
    </row>
    <row r="360" spans="13:16" x14ac:dyDescent="0.25">
      <c r="M360" s="215"/>
      <c r="N360" s="216"/>
      <c r="O360" s="217"/>
    </row>
    <row r="361" spans="13:16" x14ac:dyDescent="0.25">
      <c r="M361" s="215"/>
      <c r="N361" s="216"/>
      <c r="O361" s="217"/>
    </row>
    <row r="362" spans="13:16" x14ac:dyDescent="0.25">
      <c r="M362" s="215"/>
      <c r="N362" s="216"/>
      <c r="O362" s="217"/>
    </row>
    <row r="363" spans="13:16" x14ac:dyDescent="0.25">
      <c r="M363" s="215"/>
      <c r="N363" s="216"/>
      <c r="O363" s="217"/>
    </row>
    <row r="364" spans="13:16" x14ac:dyDescent="0.25">
      <c r="M364" s="215"/>
      <c r="N364" s="216"/>
      <c r="O364" s="217"/>
    </row>
    <row r="365" spans="13:16" x14ac:dyDescent="0.25">
      <c r="M365" s="215"/>
      <c r="N365" s="216"/>
      <c r="O365" s="217"/>
    </row>
    <row r="366" spans="13:16" x14ac:dyDescent="0.25">
      <c r="M366" s="215"/>
      <c r="N366" s="216"/>
      <c r="O366" s="217"/>
    </row>
    <row r="367" spans="13:16" x14ac:dyDescent="0.25">
      <c r="M367" s="215"/>
      <c r="N367" s="216"/>
      <c r="O367" s="217"/>
    </row>
    <row r="368" spans="13:16" x14ac:dyDescent="0.25">
      <c r="M368" s="215"/>
      <c r="N368" s="216"/>
      <c r="O368" s="217"/>
    </row>
    <row r="369" spans="13:15" x14ac:dyDescent="0.25">
      <c r="M369" s="215"/>
      <c r="N369" s="216"/>
      <c r="O369" s="217"/>
    </row>
    <row r="370" spans="13:15" x14ac:dyDescent="0.25">
      <c r="M370" s="215"/>
      <c r="N370" s="216"/>
      <c r="O370" s="217"/>
    </row>
    <row r="371" spans="13:15" x14ac:dyDescent="0.25">
      <c r="M371" s="215"/>
      <c r="N371" s="216"/>
      <c r="O371" s="217"/>
    </row>
    <row r="372" spans="13:15" x14ac:dyDescent="0.25">
      <c r="M372" s="215"/>
      <c r="N372" s="216"/>
      <c r="O372" s="217"/>
    </row>
    <row r="373" spans="13:15" x14ac:dyDescent="0.25">
      <c r="M373" s="215"/>
      <c r="N373" s="216"/>
      <c r="O373" s="217"/>
    </row>
    <row r="374" spans="13:15" x14ac:dyDescent="0.25">
      <c r="M374" s="215"/>
      <c r="N374" s="216"/>
      <c r="O374" s="217"/>
    </row>
    <row r="375" spans="13:15" x14ac:dyDescent="0.25">
      <c r="M375" s="215"/>
      <c r="N375" s="216"/>
      <c r="O375" s="217"/>
    </row>
    <row r="376" spans="13:15" x14ac:dyDescent="0.25">
      <c r="M376" s="215"/>
      <c r="N376" s="216"/>
      <c r="O376" s="217"/>
    </row>
    <row r="377" spans="13:15" x14ac:dyDescent="0.25">
      <c r="M377" s="215"/>
      <c r="N377" s="216"/>
      <c r="O377" s="217"/>
    </row>
    <row r="378" spans="13:15" x14ac:dyDescent="0.25">
      <c r="M378" s="215"/>
      <c r="N378" s="216"/>
      <c r="O378" s="217"/>
    </row>
    <row r="379" spans="13:15" x14ac:dyDescent="0.25">
      <c r="M379" s="215"/>
      <c r="N379" s="216"/>
      <c r="O379" s="217"/>
    </row>
    <row r="380" spans="13:15" x14ac:dyDescent="0.25">
      <c r="M380" s="215"/>
      <c r="N380" s="216"/>
      <c r="O380" s="217"/>
    </row>
    <row r="381" spans="13:15" x14ac:dyDescent="0.25">
      <c r="M381" s="215"/>
      <c r="N381" s="216"/>
      <c r="O381" s="217"/>
    </row>
    <row r="382" spans="13:15" x14ac:dyDescent="0.25">
      <c r="M382" s="215"/>
      <c r="N382" s="216"/>
      <c r="O382" s="217"/>
    </row>
    <row r="383" spans="13:15" x14ac:dyDescent="0.25">
      <c r="M383" s="215"/>
      <c r="N383" s="216"/>
      <c r="O383" s="217"/>
    </row>
    <row r="384" spans="13:15" x14ac:dyDescent="0.25">
      <c r="M384" s="215"/>
      <c r="N384" s="216"/>
      <c r="O384" s="217"/>
    </row>
    <row r="385" spans="13:15" x14ac:dyDescent="0.25">
      <c r="M385" s="215"/>
      <c r="N385" s="216"/>
      <c r="O385" s="217"/>
    </row>
    <row r="386" spans="13:15" x14ac:dyDescent="0.25">
      <c r="M386" s="215"/>
      <c r="N386" s="216"/>
      <c r="O386" s="217"/>
    </row>
    <row r="387" spans="13:15" x14ac:dyDescent="0.25">
      <c r="M387" s="215"/>
      <c r="N387" s="216"/>
      <c r="O387" s="217"/>
    </row>
    <row r="388" spans="13:15" x14ac:dyDescent="0.25">
      <c r="M388" s="215"/>
      <c r="N388" s="216"/>
      <c r="O388" s="217"/>
    </row>
    <row r="389" spans="13:15" x14ac:dyDescent="0.25">
      <c r="M389" s="215"/>
      <c r="N389" s="216"/>
      <c r="O389" s="217"/>
    </row>
    <row r="390" spans="13:15" x14ac:dyDescent="0.25">
      <c r="M390" s="215"/>
      <c r="N390" s="216"/>
      <c r="O390" s="217"/>
    </row>
    <row r="391" spans="13:15" x14ac:dyDescent="0.25">
      <c r="M391" s="215"/>
      <c r="N391" s="216"/>
      <c r="O391" s="217"/>
    </row>
    <row r="392" spans="13:15" x14ac:dyDescent="0.25">
      <c r="M392" s="215"/>
      <c r="N392" s="216"/>
      <c r="O392" s="217"/>
    </row>
    <row r="393" spans="13:15" x14ac:dyDescent="0.25">
      <c r="M393" s="215"/>
      <c r="N393" s="216"/>
      <c r="O393" s="217"/>
    </row>
    <row r="394" spans="13:15" x14ac:dyDescent="0.25">
      <c r="M394" s="215"/>
      <c r="N394" s="216"/>
      <c r="O394" s="217"/>
    </row>
    <row r="395" spans="13:15" x14ac:dyDescent="0.25">
      <c r="M395" s="215"/>
      <c r="N395" s="216"/>
      <c r="O395" s="217"/>
    </row>
    <row r="396" spans="13:15" x14ac:dyDescent="0.25">
      <c r="M396" s="215"/>
      <c r="N396" s="216"/>
      <c r="O396" s="217"/>
    </row>
    <row r="397" spans="13:15" x14ac:dyDescent="0.25">
      <c r="M397" s="215"/>
      <c r="N397" s="216"/>
      <c r="O397" s="217"/>
    </row>
    <row r="398" spans="13:15" x14ac:dyDescent="0.25">
      <c r="M398" s="215"/>
      <c r="N398" s="216"/>
      <c r="O398" s="217"/>
    </row>
    <row r="399" spans="13:15" x14ac:dyDescent="0.25">
      <c r="M399" s="215"/>
      <c r="N399" s="216"/>
      <c r="O399" s="217"/>
    </row>
    <row r="400" spans="13:15" x14ac:dyDescent="0.25">
      <c r="M400" s="215"/>
      <c r="N400" s="216"/>
      <c r="O400" s="217"/>
    </row>
    <row r="401" spans="13:15" x14ac:dyDescent="0.25">
      <c r="M401" s="215"/>
      <c r="N401" s="216"/>
      <c r="O401" s="217"/>
    </row>
    <row r="402" spans="13:15" x14ac:dyDescent="0.25">
      <c r="M402" s="215"/>
      <c r="N402" s="216"/>
      <c r="O402" s="217"/>
    </row>
    <row r="403" spans="13:15" x14ac:dyDescent="0.25">
      <c r="M403" s="215"/>
      <c r="N403" s="216"/>
      <c r="O403" s="217"/>
    </row>
    <row r="404" spans="13:15" x14ac:dyDescent="0.25">
      <c r="M404" s="215"/>
      <c r="N404" s="216"/>
      <c r="O404" s="217"/>
    </row>
    <row r="405" spans="13:15" x14ac:dyDescent="0.25">
      <c r="M405" s="215"/>
      <c r="N405" s="216"/>
      <c r="O405" s="217"/>
    </row>
  </sheetData>
  <mergeCells count="1">
    <mergeCell ref="J1:J3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91E0-2074-4FAE-B0D7-0DF974FED963}">
  <sheetPr codeName="Sheet19">
    <tabColor theme="0" tint="-0.249977111117893"/>
  </sheetPr>
  <dimension ref="A1:R2053"/>
  <sheetViews>
    <sheetView topLeftCell="E1" zoomScale="85" zoomScaleNormal="85" workbookViewId="0">
      <pane ySplit="1" topLeftCell="A638" activePane="bottomLeft" state="frozen"/>
      <selection activeCell="F1" sqref="F1"/>
      <selection pane="bottomLeft" activeCell="O640" sqref="O640"/>
    </sheetView>
  </sheetViews>
  <sheetFormatPr defaultRowHeight="15" x14ac:dyDescent="0.25"/>
  <cols>
    <col min="1" max="1" width="9.5703125" bestFit="1" customWidth="1"/>
    <col min="2" max="2" width="19.5703125" bestFit="1" customWidth="1"/>
    <col min="3" max="3" width="8.42578125" bestFit="1" customWidth="1"/>
    <col min="4" max="4" width="23.5703125" bestFit="1" customWidth="1"/>
    <col min="5" max="5" width="22.85546875" bestFit="1" customWidth="1"/>
    <col min="6" max="6" width="51.42578125" bestFit="1" customWidth="1"/>
    <col min="7" max="7" width="24.42578125" bestFit="1" customWidth="1"/>
    <col min="8" max="8" width="70.42578125" bestFit="1" customWidth="1"/>
    <col min="9" max="9" width="20.5703125" bestFit="1" customWidth="1"/>
    <col min="10" max="10" width="14" bestFit="1" customWidth="1"/>
    <col min="11" max="11" width="19.140625" bestFit="1" customWidth="1"/>
    <col min="12" max="12" width="14.140625" bestFit="1" customWidth="1"/>
    <col min="13" max="13" width="13.7109375" bestFit="1" customWidth="1"/>
    <col min="14" max="14" width="19.140625" bestFit="1" customWidth="1"/>
    <col min="15" max="15" width="9.85546875" bestFit="1" customWidth="1"/>
    <col min="16" max="16" width="15" bestFit="1" customWidth="1"/>
    <col min="17" max="17" width="17.85546875" bestFit="1" customWidth="1"/>
    <col min="18" max="18" width="14.85546875" bestFit="1" customWidth="1"/>
  </cols>
  <sheetData>
    <row r="1" spans="1:18" x14ac:dyDescent="0.25">
      <c r="A1" s="49" t="s">
        <v>8992</v>
      </c>
      <c r="B1" s="49" t="s">
        <v>1043</v>
      </c>
      <c r="C1" s="49" t="s">
        <v>8993</v>
      </c>
      <c r="D1" s="49" t="s">
        <v>8994</v>
      </c>
      <c r="E1" s="49" t="s">
        <v>8995</v>
      </c>
      <c r="F1" s="50" t="s">
        <v>8996</v>
      </c>
      <c r="G1" s="51" t="s">
        <v>8997</v>
      </c>
      <c r="H1" s="51" t="s">
        <v>8998</v>
      </c>
      <c r="I1" s="51" t="s">
        <v>8999</v>
      </c>
      <c r="J1" s="52" t="s">
        <v>9000</v>
      </c>
      <c r="K1" s="53" t="s">
        <v>9001</v>
      </c>
      <c r="L1" s="53" t="s">
        <v>9002</v>
      </c>
      <c r="M1" s="53" t="s">
        <v>9003</v>
      </c>
      <c r="N1" s="53" t="s">
        <v>9004</v>
      </c>
      <c r="O1" s="54" t="s">
        <v>9005</v>
      </c>
      <c r="P1" s="54" t="s">
        <v>9006</v>
      </c>
      <c r="Q1" s="54" t="s">
        <v>9007</v>
      </c>
      <c r="R1" s="54" t="s">
        <v>9008</v>
      </c>
    </row>
    <row r="2" spans="1:18" x14ac:dyDescent="0.25">
      <c r="A2" s="99" t="s">
        <v>873</v>
      </c>
      <c r="B2" s="59" t="s">
        <v>9009</v>
      </c>
      <c r="C2" s="59"/>
      <c r="D2" s="59"/>
      <c r="E2" s="114">
        <v>600004717</v>
      </c>
      <c r="F2" s="59" t="s">
        <v>344</v>
      </c>
      <c r="G2" s="59"/>
      <c r="H2" s="59"/>
      <c r="I2" s="59"/>
      <c r="J2" s="117">
        <v>1</v>
      </c>
      <c r="K2" s="59"/>
      <c r="L2" s="59"/>
      <c r="M2" s="59"/>
      <c r="N2" s="117">
        <v>0</v>
      </c>
      <c r="O2" s="59"/>
      <c r="P2" s="59"/>
      <c r="Q2" s="59"/>
      <c r="R2" s="59"/>
    </row>
    <row r="3" spans="1:18" x14ac:dyDescent="0.25">
      <c r="A3" s="99" t="s">
        <v>873</v>
      </c>
      <c r="B3" s="59" t="s">
        <v>9009</v>
      </c>
      <c r="C3" s="59"/>
      <c r="D3" s="59"/>
      <c r="E3" s="114">
        <v>600004718</v>
      </c>
      <c r="F3" s="59" t="s">
        <v>346</v>
      </c>
      <c r="G3" s="59"/>
      <c r="H3" s="59"/>
      <c r="I3" s="59"/>
      <c r="J3" s="117">
        <v>1</v>
      </c>
      <c r="K3" s="59"/>
      <c r="L3" s="59"/>
      <c r="M3" s="59"/>
      <c r="N3" s="117">
        <v>769.09</v>
      </c>
      <c r="O3" s="59"/>
      <c r="P3" s="59"/>
      <c r="Q3" s="59"/>
      <c r="R3" s="59"/>
    </row>
    <row r="4" spans="1:18" x14ac:dyDescent="0.25">
      <c r="A4" s="99" t="s">
        <v>873</v>
      </c>
      <c r="B4" s="59" t="s">
        <v>9009</v>
      </c>
      <c r="C4" s="59"/>
      <c r="D4" s="59"/>
      <c r="E4" s="114">
        <v>600004899</v>
      </c>
      <c r="F4" s="59" t="s">
        <v>377</v>
      </c>
      <c r="G4" s="59"/>
      <c r="H4" s="59"/>
      <c r="I4" s="59"/>
      <c r="J4" s="117">
        <v>1</v>
      </c>
      <c r="K4" s="59"/>
      <c r="L4" s="59"/>
      <c r="M4" s="59"/>
      <c r="N4" s="117">
        <v>614.32954102427789</v>
      </c>
      <c r="O4" s="59"/>
      <c r="P4" s="59"/>
      <c r="Q4" s="59"/>
      <c r="R4" s="59"/>
    </row>
    <row r="5" spans="1:18" x14ac:dyDescent="0.25">
      <c r="A5" s="99" t="s">
        <v>873</v>
      </c>
      <c r="B5" s="59" t="s">
        <v>9009</v>
      </c>
      <c r="C5" s="59"/>
      <c r="D5" s="59"/>
      <c r="E5" s="114">
        <v>600004900</v>
      </c>
      <c r="F5" s="59" t="s">
        <v>379</v>
      </c>
      <c r="G5" s="59"/>
      <c r="H5" s="59"/>
      <c r="I5" s="59"/>
      <c r="J5" s="117">
        <v>1</v>
      </c>
      <c r="K5" s="59"/>
      <c r="L5" s="59"/>
      <c r="M5" s="59"/>
      <c r="N5" s="117">
        <v>487.92489671610167</v>
      </c>
      <c r="O5" s="59"/>
      <c r="P5" s="59"/>
      <c r="Q5" s="59"/>
      <c r="R5" s="59"/>
    </row>
    <row r="6" spans="1:18" x14ac:dyDescent="0.25">
      <c r="A6" s="99" t="s">
        <v>873</v>
      </c>
      <c r="B6" s="59" t="s">
        <v>9009</v>
      </c>
      <c r="C6" s="59"/>
      <c r="D6" s="59"/>
      <c r="E6" s="114">
        <v>600008971</v>
      </c>
      <c r="F6" s="59" t="s">
        <v>425</v>
      </c>
      <c r="G6" s="59"/>
      <c r="H6" s="59"/>
      <c r="I6" s="59"/>
      <c r="J6" s="117">
        <v>1</v>
      </c>
      <c r="K6" s="59"/>
      <c r="L6" s="59"/>
      <c r="M6" s="59"/>
      <c r="N6" s="117">
        <v>214.60242954324585</v>
      </c>
      <c r="O6" s="59"/>
      <c r="P6" s="59"/>
      <c r="Q6" s="59"/>
      <c r="R6" s="59"/>
    </row>
    <row r="7" spans="1:18" x14ac:dyDescent="0.25">
      <c r="A7" s="99" t="s">
        <v>873</v>
      </c>
      <c r="B7" s="59" t="s">
        <v>9009</v>
      </c>
      <c r="C7" s="59"/>
      <c r="D7" s="59"/>
      <c r="E7" s="114">
        <v>600011104</v>
      </c>
      <c r="F7" s="59" t="s">
        <v>8254</v>
      </c>
      <c r="G7" s="59"/>
      <c r="H7" s="59"/>
      <c r="I7" s="59"/>
      <c r="J7" s="117">
        <v>1</v>
      </c>
      <c r="K7" s="59"/>
      <c r="L7" s="59"/>
      <c r="M7" s="59"/>
      <c r="N7" s="117">
        <v>493.60075400565506</v>
      </c>
      <c r="O7" s="59"/>
      <c r="P7" s="59"/>
      <c r="Q7" s="59"/>
      <c r="R7" s="59"/>
    </row>
    <row r="8" spans="1:18" x14ac:dyDescent="0.25">
      <c r="A8" s="99" t="s">
        <v>873</v>
      </c>
      <c r="B8" s="59" t="s">
        <v>9009</v>
      </c>
      <c r="C8" s="59"/>
      <c r="D8" s="59"/>
      <c r="E8" s="114">
        <v>600011122</v>
      </c>
      <c r="F8" s="59" t="s">
        <v>9010</v>
      </c>
      <c r="G8" s="59"/>
      <c r="H8" s="59"/>
      <c r="I8" s="59"/>
      <c r="J8" s="117">
        <v>1</v>
      </c>
      <c r="K8" s="59"/>
      <c r="L8" s="59"/>
      <c r="M8" s="59"/>
      <c r="N8" s="117">
        <v>1047.7928695652174</v>
      </c>
      <c r="O8" s="59"/>
      <c r="P8" s="59"/>
      <c r="Q8" s="59"/>
      <c r="R8" s="59"/>
    </row>
    <row r="9" spans="1:18" x14ac:dyDescent="0.25">
      <c r="A9" s="99" t="s">
        <v>873</v>
      </c>
      <c r="B9" s="59" t="s">
        <v>9009</v>
      </c>
      <c r="C9" s="59"/>
      <c r="D9" s="59"/>
      <c r="E9" s="114">
        <v>600014649</v>
      </c>
      <c r="F9" s="59" t="s">
        <v>535</v>
      </c>
      <c r="G9" s="59"/>
      <c r="H9" s="59"/>
      <c r="I9" s="59"/>
      <c r="J9" s="117">
        <v>1</v>
      </c>
      <c r="K9" s="59"/>
      <c r="L9" s="59"/>
      <c r="M9" s="59"/>
      <c r="N9" s="117">
        <v>285.30006367398914</v>
      </c>
      <c r="O9" s="59"/>
      <c r="P9" s="59"/>
      <c r="Q9" s="59"/>
      <c r="R9" s="59"/>
    </row>
    <row r="10" spans="1:18" x14ac:dyDescent="0.25">
      <c r="A10" s="99" t="s">
        <v>873</v>
      </c>
      <c r="B10" s="59" t="s">
        <v>9009</v>
      </c>
      <c r="C10" s="59"/>
      <c r="D10" s="59"/>
      <c r="E10" s="114">
        <v>600016286</v>
      </c>
      <c r="F10" s="59" t="s">
        <v>555</v>
      </c>
      <c r="G10" s="59"/>
      <c r="H10" s="59"/>
      <c r="I10" s="59"/>
      <c r="J10" s="117">
        <v>1</v>
      </c>
      <c r="K10" s="59"/>
      <c r="L10" s="59"/>
      <c r="M10" s="59"/>
      <c r="N10" s="117">
        <v>804.89466666666669</v>
      </c>
      <c r="O10" s="59"/>
      <c r="P10" s="59"/>
      <c r="Q10" s="59"/>
      <c r="R10" s="59"/>
    </row>
    <row r="11" spans="1:18" x14ac:dyDescent="0.25">
      <c r="A11" s="99" t="s">
        <v>873</v>
      </c>
      <c r="B11" s="59" t="s">
        <v>9009</v>
      </c>
      <c r="C11" s="59"/>
      <c r="D11" s="59"/>
      <c r="E11" s="114">
        <v>600016328</v>
      </c>
      <c r="F11" s="59" t="s">
        <v>560</v>
      </c>
      <c r="G11" s="59"/>
      <c r="H11" s="59"/>
      <c r="I11" s="59"/>
      <c r="J11" s="117">
        <v>1</v>
      </c>
      <c r="K11" s="59"/>
      <c r="L11" s="59"/>
      <c r="M11" s="59"/>
      <c r="N11" s="117">
        <v>1763.6865342163358</v>
      </c>
      <c r="O11" s="59"/>
      <c r="P11" s="59"/>
      <c r="Q11" s="59"/>
      <c r="R11" s="59"/>
    </row>
    <row r="12" spans="1:18" x14ac:dyDescent="0.25">
      <c r="A12" s="99" t="s">
        <v>873</v>
      </c>
      <c r="B12" s="59" t="s">
        <v>9009</v>
      </c>
      <c r="C12" s="59"/>
      <c r="D12" s="59"/>
      <c r="E12" s="114">
        <v>600016755</v>
      </c>
      <c r="F12" s="59" t="s">
        <v>565</v>
      </c>
      <c r="G12" s="59"/>
      <c r="H12" s="59"/>
      <c r="I12" s="59"/>
      <c r="J12" s="117">
        <v>1</v>
      </c>
      <c r="K12" s="59"/>
      <c r="L12" s="59"/>
      <c r="M12" s="59"/>
      <c r="N12" s="117">
        <v>1200</v>
      </c>
      <c r="O12" s="59"/>
      <c r="P12" s="59"/>
      <c r="Q12" s="59"/>
      <c r="R12" s="59"/>
    </row>
    <row r="13" spans="1:18" x14ac:dyDescent="0.25">
      <c r="A13" s="99" t="s">
        <v>873</v>
      </c>
      <c r="B13" s="59" t="s">
        <v>9009</v>
      </c>
      <c r="C13" s="59"/>
      <c r="D13" s="59"/>
      <c r="E13" s="114">
        <v>600017073</v>
      </c>
      <c r="F13" s="59" t="s">
        <v>567</v>
      </c>
      <c r="G13" s="59"/>
      <c r="H13" s="59"/>
      <c r="I13" s="59"/>
      <c r="J13" s="117">
        <v>1</v>
      </c>
      <c r="K13" s="59"/>
      <c r="L13" s="59"/>
      <c r="M13" s="59"/>
      <c r="N13" s="117">
        <v>582.5</v>
      </c>
      <c r="O13" s="59"/>
      <c r="P13" s="59"/>
      <c r="Q13" s="59"/>
      <c r="R13" s="59"/>
    </row>
    <row r="14" spans="1:18" x14ac:dyDescent="0.25">
      <c r="A14" s="99" t="s">
        <v>873</v>
      </c>
      <c r="B14" s="59" t="s">
        <v>9009</v>
      </c>
      <c r="C14" s="59"/>
      <c r="D14" s="59"/>
      <c r="E14" s="114">
        <v>700001291</v>
      </c>
      <c r="F14" s="59" t="s">
        <v>579</v>
      </c>
      <c r="G14" s="59"/>
      <c r="H14" s="59"/>
      <c r="I14" s="59"/>
      <c r="J14" s="117">
        <v>1</v>
      </c>
      <c r="K14" s="59"/>
      <c r="L14" s="59"/>
      <c r="M14" s="59"/>
      <c r="N14" s="117">
        <v>0</v>
      </c>
      <c r="O14" s="59"/>
      <c r="P14" s="59"/>
      <c r="Q14" s="59"/>
      <c r="R14" s="59"/>
    </row>
    <row r="15" spans="1:18" x14ac:dyDescent="0.25">
      <c r="A15" t="s">
        <v>8305</v>
      </c>
      <c r="B15" t="s">
        <v>9011</v>
      </c>
      <c r="C15" t="s">
        <v>9012</v>
      </c>
      <c r="D15" t="s">
        <v>9013</v>
      </c>
      <c r="E15" t="s">
        <v>9014</v>
      </c>
      <c r="F15" s="48" t="s">
        <v>9015</v>
      </c>
      <c r="G15" s="55" t="s">
        <v>9016</v>
      </c>
      <c r="H15" s="55" t="s">
        <v>9017</v>
      </c>
      <c r="I15" s="55" t="s">
        <v>9018</v>
      </c>
      <c r="J15" s="48">
        <v>6.4574999999999996</v>
      </c>
      <c r="K15" s="55">
        <v>1672.0347144799998</v>
      </c>
      <c r="L15" s="55">
        <v>0</v>
      </c>
      <c r="M15" s="55">
        <v>83.601735724000008</v>
      </c>
      <c r="N15" s="56">
        <v>1588.4329787559998</v>
      </c>
      <c r="O15" s="48">
        <f>IFERROR(K15/J15,0)</f>
        <v>258.92910793341076</v>
      </c>
      <c r="P15" s="48">
        <f>IFERROR(L15/J15,0)</f>
        <v>0</v>
      </c>
      <c r="Q15" s="48">
        <f>IFERROR(M15/J15,0)</f>
        <v>12.94645539667054</v>
      </c>
      <c r="R15" s="48">
        <f>N15/J15</f>
        <v>245.9826525367402</v>
      </c>
    </row>
    <row r="16" spans="1:18" x14ac:dyDescent="0.25">
      <c r="A16" t="s">
        <v>8305</v>
      </c>
      <c r="B16" t="s">
        <v>9011</v>
      </c>
      <c r="C16" t="s">
        <v>9012</v>
      </c>
      <c r="D16" t="s">
        <v>9013</v>
      </c>
      <c r="E16" t="s">
        <v>9014</v>
      </c>
      <c r="F16" s="48" t="s">
        <v>9015</v>
      </c>
      <c r="G16" s="55" t="s">
        <v>9019</v>
      </c>
      <c r="H16" s="55" t="s">
        <v>9020</v>
      </c>
      <c r="I16" s="55" t="s">
        <v>9021</v>
      </c>
      <c r="J16" s="48">
        <v>190.496249998</v>
      </c>
      <c r="K16" s="55">
        <v>71116.316269999996</v>
      </c>
      <c r="L16" s="55">
        <v>0</v>
      </c>
      <c r="M16" s="55">
        <v>3555.8158134999999</v>
      </c>
      <c r="N16" s="56">
        <v>67560.500456499998</v>
      </c>
      <c r="O16" s="48">
        <f t="shared" ref="O16:O79" si="0">IFERROR(K16/J16,0)</f>
        <v>373.32134501727273</v>
      </c>
      <c r="P16" s="48">
        <f t="shared" ref="P16:P79" si="1">IFERROR(L16/J16,0)</f>
        <v>0</v>
      </c>
      <c r="Q16" s="48">
        <f t="shared" ref="Q16:Q79" si="2">IFERROR(M16/J16,0)</f>
        <v>18.666067250863637</v>
      </c>
      <c r="R16" s="48">
        <f t="shared" ref="R16:R79" si="3">N16/J16</f>
        <v>354.65527776640909</v>
      </c>
    </row>
    <row r="17" spans="1:18" x14ac:dyDescent="0.25">
      <c r="A17" t="s">
        <v>8305</v>
      </c>
      <c r="B17" t="s">
        <v>9011</v>
      </c>
      <c r="C17" t="s">
        <v>9022</v>
      </c>
      <c r="D17" t="s">
        <v>9013</v>
      </c>
      <c r="E17" t="s">
        <v>9023</v>
      </c>
      <c r="F17" s="48" t="s">
        <v>9024</v>
      </c>
      <c r="G17" s="55" t="s">
        <v>9016</v>
      </c>
      <c r="H17" s="55" t="s">
        <v>9017</v>
      </c>
      <c r="I17" s="55" t="s">
        <v>9018</v>
      </c>
      <c r="J17" s="48">
        <v>41</v>
      </c>
      <c r="K17" s="55">
        <v>52182.934500000003</v>
      </c>
      <c r="L17" s="55">
        <v>0</v>
      </c>
      <c r="M17" s="55">
        <v>2609.1467250000005</v>
      </c>
      <c r="N17" s="56">
        <v>49573.787775000004</v>
      </c>
      <c r="O17" s="48">
        <f t="shared" si="0"/>
        <v>1272.7545</v>
      </c>
      <c r="P17" s="48">
        <f t="shared" si="1"/>
        <v>0</v>
      </c>
      <c r="Q17" s="48">
        <f t="shared" si="2"/>
        <v>63.63772500000001</v>
      </c>
      <c r="R17" s="48">
        <f t="shared" si="3"/>
        <v>1209.1167750000002</v>
      </c>
    </row>
    <row r="18" spans="1:18" x14ac:dyDescent="0.25">
      <c r="A18" t="s">
        <v>8305</v>
      </c>
      <c r="B18" t="s">
        <v>9011</v>
      </c>
      <c r="C18" t="s">
        <v>9025</v>
      </c>
      <c r="D18" t="s">
        <v>9013</v>
      </c>
      <c r="E18" t="s">
        <v>9026</v>
      </c>
      <c r="F18" s="48" t="s">
        <v>9027</v>
      </c>
      <c r="G18" s="55" t="s">
        <v>9028</v>
      </c>
      <c r="H18" s="55" t="s">
        <v>9029</v>
      </c>
      <c r="I18" s="55" t="s">
        <v>9030</v>
      </c>
      <c r="J18" s="48">
        <v>24</v>
      </c>
      <c r="K18" s="55">
        <v>68803.052930000005</v>
      </c>
      <c r="L18" s="55">
        <v>5389.94</v>
      </c>
      <c r="M18" s="55">
        <v>3440.1526465000006</v>
      </c>
      <c r="N18" s="56">
        <v>59972.960283500004</v>
      </c>
      <c r="O18" s="48">
        <f t="shared" si="0"/>
        <v>2866.7938720833336</v>
      </c>
      <c r="P18" s="48">
        <f t="shared" si="1"/>
        <v>224.58083333333332</v>
      </c>
      <c r="Q18" s="48">
        <f t="shared" si="2"/>
        <v>143.33969360416668</v>
      </c>
      <c r="R18" s="48">
        <f t="shared" si="3"/>
        <v>2498.8733451458334</v>
      </c>
    </row>
    <row r="19" spans="1:18" x14ac:dyDescent="0.25">
      <c r="A19" t="s">
        <v>8305</v>
      </c>
      <c r="B19" t="s">
        <v>9011</v>
      </c>
      <c r="C19" t="s">
        <v>9031</v>
      </c>
      <c r="D19" t="s">
        <v>9032</v>
      </c>
      <c r="E19" t="s">
        <v>9033</v>
      </c>
      <c r="F19" s="48" t="s">
        <v>9034</v>
      </c>
      <c r="G19" s="55" t="s">
        <v>9035</v>
      </c>
      <c r="H19" s="55" t="s">
        <v>9036</v>
      </c>
      <c r="I19" s="55" t="s">
        <v>9037</v>
      </c>
      <c r="J19" s="48">
        <v>171.70999998100001</v>
      </c>
      <c r="K19" s="55">
        <v>84603.57751100001</v>
      </c>
      <c r="L19" s="55">
        <v>0</v>
      </c>
      <c r="M19" s="55">
        <v>4230.1788755500002</v>
      </c>
      <c r="N19" s="56">
        <v>80373.398635450008</v>
      </c>
      <c r="O19" s="48">
        <f t="shared" si="0"/>
        <v>492.71200000210547</v>
      </c>
      <c r="P19" s="48">
        <f t="shared" si="1"/>
        <v>0</v>
      </c>
      <c r="Q19" s="48">
        <f t="shared" si="2"/>
        <v>24.635600000105271</v>
      </c>
      <c r="R19" s="48">
        <f t="shared" si="3"/>
        <v>468.07640000200018</v>
      </c>
    </row>
    <row r="20" spans="1:18" x14ac:dyDescent="0.25">
      <c r="A20" t="s">
        <v>8305</v>
      </c>
      <c r="B20" t="s">
        <v>9011</v>
      </c>
      <c r="C20" t="s">
        <v>9031</v>
      </c>
      <c r="D20" t="s">
        <v>9032</v>
      </c>
      <c r="E20" t="s">
        <v>9033</v>
      </c>
      <c r="F20" s="48" t="s">
        <v>9034</v>
      </c>
      <c r="G20" s="55" t="s">
        <v>9038</v>
      </c>
      <c r="H20" s="55" t="s">
        <v>9039</v>
      </c>
      <c r="I20" s="55" t="s">
        <v>9037</v>
      </c>
      <c r="J20" s="48">
        <v>56.196000000999994</v>
      </c>
      <c r="K20" s="55">
        <v>21587.832768100001</v>
      </c>
      <c r="L20" s="55">
        <v>0</v>
      </c>
      <c r="M20" s="55">
        <v>1079.3916384050001</v>
      </c>
      <c r="N20" s="56">
        <v>20508.441129695002</v>
      </c>
      <c r="O20" s="48">
        <f t="shared" si="0"/>
        <v>384.15248002910971</v>
      </c>
      <c r="P20" s="48">
        <f t="shared" si="1"/>
        <v>0</v>
      </c>
      <c r="Q20" s="48">
        <f t="shared" si="2"/>
        <v>19.207624001455489</v>
      </c>
      <c r="R20" s="48">
        <f t="shared" si="3"/>
        <v>364.94485602765428</v>
      </c>
    </row>
    <row r="21" spans="1:18" x14ac:dyDescent="0.25">
      <c r="A21" t="s">
        <v>8305</v>
      </c>
      <c r="B21" t="s">
        <v>9011</v>
      </c>
      <c r="C21" t="s">
        <v>9031</v>
      </c>
      <c r="D21" t="s">
        <v>9032</v>
      </c>
      <c r="E21" t="s">
        <v>9033</v>
      </c>
      <c r="F21" s="48" t="s">
        <v>9034</v>
      </c>
      <c r="G21" s="55" t="s">
        <v>9040</v>
      </c>
      <c r="H21" s="55" t="s">
        <v>9041</v>
      </c>
      <c r="I21" s="55" t="s">
        <v>9042</v>
      </c>
      <c r="J21" s="48">
        <v>9.3660000009999997</v>
      </c>
      <c r="K21" s="55">
        <v>3721.7356202999995</v>
      </c>
      <c r="L21" s="55">
        <v>0</v>
      </c>
      <c r="M21" s="55">
        <v>0</v>
      </c>
      <c r="N21" s="56">
        <v>3721.7356202999995</v>
      </c>
      <c r="O21" s="48">
        <f t="shared" si="0"/>
        <v>397.36660473015513</v>
      </c>
      <c r="P21" s="48">
        <f t="shared" si="1"/>
        <v>0</v>
      </c>
      <c r="Q21" s="48">
        <f t="shared" si="2"/>
        <v>0</v>
      </c>
      <c r="R21" s="48">
        <f t="shared" si="3"/>
        <v>397.36660473015513</v>
      </c>
    </row>
    <row r="22" spans="1:18" x14ac:dyDescent="0.25">
      <c r="A22" t="s">
        <v>8305</v>
      </c>
      <c r="B22" t="s">
        <v>9011</v>
      </c>
      <c r="C22" t="s">
        <v>9031</v>
      </c>
      <c r="D22" t="s">
        <v>9032</v>
      </c>
      <c r="E22" t="s">
        <v>9043</v>
      </c>
      <c r="F22" s="48" t="s">
        <v>9044</v>
      </c>
      <c r="G22" s="55" t="s">
        <v>9045</v>
      </c>
      <c r="H22" s="55" t="s">
        <v>9046</v>
      </c>
      <c r="I22" s="55" t="s">
        <v>9042</v>
      </c>
      <c r="J22" s="48">
        <v>5847.5282999299989</v>
      </c>
      <c r="K22" s="55">
        <v>129932.078832</v>
      </c>
      <c r="L22" s="55">
        <v>0</v>
      </c>
      <c r="M22" s="55">
        <v>0</v>
      </c>
      <c r="N22" s="56">
        <v>129932.078832</v>
      </c>
      <c r="O22" s="48">
        <f t="shared" si="0"/>
        <v>22.220000001292071</v>
      </c>
      <c r="P22" s="48">
        <f t="shared" si="1"/>
        <v>0</v>
      </c>
      <c r="Q22" s="48">
        <f t="shared" si="2"/>
        <v>0</v>
      </c>
      <c r="R22" s="48">
        <f t="shared" si="3"/>
        <v>22.220000001292071</v>
      </c>
    </row>
    <row r="23" spans="1:18" x14ac:dyDescent="0.25">
      <c r="A23" t="s">
        <v>8305</v>
      </c>
      <c r="B23" t="s">
        <v>9011</v>
      </c>
      <c r="C23" t="s">
        <v>9031</v>
      </c>
      <c r="D23" t="s">
        <v>9032</v>
      </c>
      <c r="E23" t="s">
        <v>9043</v>
      </c>
      <c r="F23" s="48" t="s">
        <v>9044</v>
      </c>
      <c r="G23" s="55" t="s">
        <v>9047</v>
      </c>
      <c r="H23" s="55" t="s">
        <v>9048</v>
      </c>
      <c r="I23" s="55" t="s">
        <v>9042</v>
      </c>
      <c r="J23" s="48">
        <v>2332.98140005</v>
      </c>
      <c r="K23" s="55">
        <v>87648.956074000002</v>
      </c>
      <c r="L23" s="55">
        <v>0</v>
      </c>
      <c r="M23" s="55">
        <v>0</v>
      </c>
      <c r="N23" s="56">
        <v>87648.956074000002</v>
      </c>
      <c r="O23" s="48">
        <f t="shared" si="0"/>
        <v>37.569504871372537</v>
      </c>
      <c r="P23" s="48">
        <f t="shared" si="1"/>
        <v>0</v>
      </c>
      <c r="Q23" s="48">
        <f t="shared" si="2"/>
        <v>0</v>
      </c>
      <c r="R23" s="48">
        <f t="shared" si="3"/>
        <v>37.569504871372537</v>
      </c>
    </row>
    <row r="24" spans="1:18" x14ac:dyDescent="0.25">
      <c r="A24" t="s">
        <v>8305</v>
      </c>
      <c r="B24" t="s">
        <v>9011</v>
      </c>
      <c r="C24" t="s">
        <v>9031</v>
      </c>
      <c r="D24" t="s">
        <v>9032</v>
      </c>
      <c r="E24" t="s">
        <v>9043</v>
      </c>
      <c r="F24" s="48" t="s">
        <v>9044</v>
      </c>
      <c r="G24" s="55" t="s">
        <v>9049</v>
      </c>
      <c r="H24" s="55" t="s">
        <v>9050</v>
      </c>
      <c r="I24" s="55" t="s">
        <v>9042</v>
      </c>
      <c r="J24" s="48">
        <v>611.59980000899998</v>
      </c>
      <c r="K24" s="55">
        <v>14319.997717400001</v>
      </c>
      <c r="L24" s="55">
        <v>0</v>
      </c>
      <c r="M24" s="55">
        <v>0</v>
      </c>
      <c r="N24" s="56">
        <v>14319.997717400001</v>
      </c>
      <c r="O24" s="48">
        <f t="shared" si="0"/>
        <v>23.413999999982465</v>
      </c>
      <c r="P24" s="48">
        <f t="shared" si="1"/>
        <v>0</v>
      </c>
      <c r="Q24" s="48">
        <f t="shared" si="2"/>
        <v>0</v>
      </c>
      <c r="R24" s="48">
        <f t="shared" si="3"/>
        <v>23.413999999982465</v>
      </c>
    </row>
    <row r="25" spans="1:18" x14ac:dyDescent="0.25">
      <c r="A25" t="s">
        <v>8305</v>
      </c>
      <c r="B25" t="s">
        <v>9011</v>
      </c>
      <c r="C25" t="s">
        <v>9051</v>
      </c>
      <c r="D25" t="s">
        <v>62</v>
      </c>
      <c r="E25" t="s">
        <v>9052</v>
      </c>
      <c r="F25" s="48" t="s">
        <v>9053</v>
      </c>
      <c r="G25" s="55" t="s">
        <v>9054</v>
      </c>
      <c r="H25" s="55" t="s">
        <v>9055</v>
      </c>
      <c r="I25" s="55" t="s">
        <v>9037</v>
      </c>
      <c r="J25" s="48">
        <v>585.2750000100001</v>
      </c>
      <c r="K25" s="55">
        <v>77407.628702000002</v>
      </c>
      <c r="L25" s="55">
        <v>0</v>
      </c>
      <c r="M25" s="55">
        <v>3870.3814351000005</v>
      </c>
      <c r="N25" s="56">
        <v>73537.247266899998</v>
      </c>
      <c r="O25" s="48">
        <f t="shared" si="0"/>
        <v>132.25855999432301</v>
      </c>
      <c r="P25" s="48">
        <f t="shared" si="1"/>
        <v>0</v>
      </c>
      <c r="Q25" s="48">
        <f t="shared" si="2"/>
        <v>6.6129279997161516</v>
      </c>
      <c r="R25" s="48">
        <f t="shared" si="3"/>
        <v>125.64563199460686</v>
      </c>
    </row>
    <row r="26" spans="1:18" x14ac:dyDescent="0.25">
      <c r="A26" t="s">
        <v>8305</v>
      </c>
      <c r="B26" t="s">
        <v>9011</v>
      </c>
      <c r="C26" t="s">
        <v>9051</v>
      </c>
      <c r="D26" t="s">
        <v>62</v>
      </c>
      <c r="E26" t="s">
        <v>9052</v>
      </c>
      <c r="F26" s="48" t="s">
        <v>9053</v>
      </c>
      <c r="G26" s="55" t="s">
        <v>9056</v>
      </c>
      <c r="H26" s="55" t="s">
        <v>9057</v>
      </c>
      <c r="I26" s="55" t="s">
        <v>9042</v>
      </c>
      <c r="J26" s="48">
        <v>156.82500000600001</v>
      </c>
      <c r="K26" s="55">
        <v>19196.714857799998</v>
      </c>
      <c r="L26" s="55">
        <v>0</v>
      </c>
      <c r="M26" s="55">
        <v>0</v>
      </c>
      <c r="N26" s="56">
        <v>19196.714857799998</v>
      </c>
      <c r="O26" s="48">
        <f t="shared" si="0"/>
        <v>122.40851176193557</v>
      </c>
      <c r="P26" s="48">
        <f t="shared" si="1"/>
        <v>0</v>
      </c>
      <c r="Q26" s="48">
        <f t="shared" si="2"/>
        <v>0</v>
      </c>
      <c r="R26" s="48">
        <f t="shared" si="3"/>
        <v>122.40851176193557</v>
      </c>
    </row>
    <row r="27" spans="1:18" x14ac:dyDescent="0.25">
      <c r="A27" t="s">
        <v>8305</v>
      </c>
      <c r="B27" t="s">
        <v>9011</v>
      </c>
      <c r="C27" t="s">
        <v>9051</v>
      </c>
      <c r="D27" t="s">
        <v>62</v>
      </c>
      <c r="E27" t="s">
        <v>9052</v>
      </c>
      <c r="F27" s="48" t="s">
        <v>9053</v>
      </c>
      <c r="G27" s="55" t="s">
        <v>9058</v>
      </c>
      <c r="H27" s="55" t="s">
        <v>9059</v>
      </c>
      <c r="I27" s="55" t="s">
        <v>9042</v>
      </c>
      <c r="J27" s="48">
        <v>121.974999982</v>
      </c>
      <c r="K27" s="55">
        <v>15244.585377599999</v>
      </c>
      <c r="L27" s="55">
        <v>0</v>
      </c>
      <c r="M27" s="55">
        <v>0</v>
      </c>
      <c r="N27" s="56">
        <v>15244.585377599999</v>
      </c>
      <c r="O27" s="48">
        <f t="shared" si="0"/>
        <v>124.98122877515607</v>
      </c>
      <c r="P27" s="48">
        <f t="shared" si="1"/>
        <v>0</v>
      </c>
      <c r="Q27" s="48">
        <f t="shared" si="2"/>
        <v>0</v>
      </c>
      <c r="R27" s="48">
        <f t="shared" si="3"/>
        <v>124.98122877515607</v>
      </c>
    </row>
    <row r="28" spans="1:18" x14ac:dyDescent="0.25">
      <c r="A28" t="s">
        <v>8305</v>
      </c>
      <c r="B28" t="s">
        <v>9011</v>
      </c>
      <c r="C28" t="s">
        <v>9051</v>
      </c>
      <c r="D28" t="s">
        <v>62</v>
      </c>
      <c r="E28" t="s">
        <v>9052</v>
      </c>
      <c r="F28" s="48" t="s">
        <v>9053</v>
      </c>
      <c r="G28" s="55" t="s">
        <v>9060</v>
      </c>
      <c r="H28" s="55" t="s">
        <v>9061</v>
      </c>
      <c r="I28" s="55" t="s">
        <v>9042</v>
      </c>
      <c r="J28" s="48">
        <v>2.049999997</v>
      </c>
      <c r="K28" s="55">
        <v>481.96955499000001</v>
      </c>
      <c r="L28" s="55">
        <v>0</v>
      </c>
      <c r="M28" s="55">
        <v>0</v>
      </c>
      <c r="N28" s="56">
        <v>481.96955499000001</v>
      </c>
      <c r="O28" s="48">
        <f t="shared" si="0"/>
        <v>235.10710033918113</v>
      </c>
      <c r="P28" s="48">
        <f t="shared" si="1"/>
        <v>0</v>
      </c>
      <c r="Q28" s="48">
        <f t="shared" si="2"/>
        <v>0</v>
      </c>
      <c r="R28" s="48">
        <f t="shared" si="3"/>
        <v>235.10710033918113</v>
      </c>
    </row>
    <row r="29" spans="1:18" x14ac:dyDescent="0.25">
      <c r="A29" t="s">
        <v>8305</v>
      </c>
      <c r="B29" t="s">
        <v>9011</v>
      </c>
      <c r="C29" t="s">
        <v>9051</v>
      </c>
      <c r="D29" t="s">
        <v>62</v>
      </c>
      <c r="E29" t="s">
        <v>9052</v>
      </c>
      <c r="F29" s="48" t="s">
        <v>9053</v>
      </c>
      <c r="G29" s="55" t="s">
        <v>9062</v>
      </c>
      <c r="H29" s="55" t="s">
        <v>9063</v>
      </c>
      <c r="I29" s="55" t="s">
        <v>9042</v>
      </c>
      <c r="J29" s="48">
        <v>6.1500000009999995</v>
      </c>
      <c r="K29" s="55">
        <v>1268.9186759099998</v>
      </c>
      <c r="L29" s="55">
        <v>0</v>
      </c>
      <c r="M29" s="55">
        <v>0</v>
      </c>
      <c r="N29" s="56">
        <v>1268.9186759099998</v>
      </c>
      <c r="O29" s="48">
        <f t="shared" si="0"/>
        <v>206.32823995181653</v>
      </c>
      <c r="P29" s="48">
        <f t="shared" si="1"/>
        <v>0</v>
      </c>
      <c r="Q29" s="48">
        <f t="shared" si="2"/>
        <v>0</v>
      </c>
      <c r="R29" s="48">
        <f t="shared" si="3"/>
        <v>206.32823995181653</v>
      </c>
    </row>
    <row r="30" spans="1:18" x14ac:dyDescent="0.25">
      <c r="A30" t="s">
        <v>8305</v>
      </c>
      <c r="B30" t="s">
        <v>9011</v>
      </c>
      <c r="C30" t="s">
        <v>9051</v>
      </c>
      <c r="D30" t="s">
        <v>62</v>
      </c>
      <c r="E30" t="s">
        <v>9052</v>
      </c>
      <c r="F30" s="48" t="s">
        <v>9053</v>
      </c>
      <c r="G30" s="55" t="s">
        <v>9064</v>
      </c>
      <c r="H30" s="55" t="s">
        <v>9065</v>
      </c>
      <c r="I30" s="55" t="s">
        <v>9042</v>
      </c>
      <c r="J30" s="48">
        <v>15.375</v>
      </c>
      <c r="K30" s="55">
        <v>3505.9920004000001</v>
      </c>
      <c r="L30" s="55">
        <v>0</v>
      </c>
      <c r="M30" s="55">
        <v>0</v>
      </c>
      <c r="N30" s="56">
        <v>3505.9920004000001</v>
      </c>
      <c r="O30" s="48">
        <f t="shared" si="0"/>
        <v>228.03200002601628</v>
      </c>
      <c r="P30" s="48">
        <f t="shared" si="1"/>
        <v>0</v>
      </c>
      <c r="Q30" s="48">
        <f t="shared" si="2"/>
        <v>0</v>
      </c>
      <c r="R30" s="48">
        <f t="shared" si="3"/>
        <v>228.03200002601628</v>
      </c>
    </row>
    <row r="31" spans="1:18" x14ac:dyDescent="0.25">
      <c r="A31" t="s">
        <v>8305</v>
      </c>
      <c r="B31" t="s">
        <v>9011</v>
      </c>
      <c r="C31" t="s">
        <v>9051</v>
      </c>
      <c r="D31" t="s">
        <v>62</v>
      </c>
      <c r="E31" t="s">
        <v>9066</v>
      </c>
      <c r="F31" s="48" t="s">
        <v>9067</v>
      </c>
      <c r="G31" s="55" t="s">
        <v>9056</v>
      </c>
      <c r="H31" s="55" t="s">
        <v>9057</v>
      </c>
      <c r="I31" s="55" t="s">
        <v>9042</v>
      </c>
      <c r="J31" s="48">
        <v>8.6100000009999995</v>
      </c>
      <c r="K31" s="55">
        <v>1576.0060111200003</v>
      </c>
      <c r="L31" s="55">
        <v>0</v>
      </c>
      <c r="M31" s="55">
        <v>0</v>
      </c>
      <c r="N31" s="56">
        <v>1576.0060111200003</v>
      </c>
      <c r="O31" s="48">
        <f t="shared" si="0"/>
        <v>183.04367142124931</v>
      </c>
      <c r="P31" s="48">
        <f t="shared" si="1"/>
        <v>0</v>
      </c>
      <c r="Q31" s="48">
        <f t="shared" si="2"/>
        <v>0</v>
      </c>
      <c r="R31" s="48">
        <f t="shared" si="3"/>
        <v>183.04367142124931</v>
      </c>
    </row>
    <row r="32" spans="1:18" x14ac:dyDescent="0.25">
      <c r="A32" t="s">
        <v>8305</v>
      </c>
      <c r="B32" t="s">
        <v>9011</v>
      </c>
      <c r="C32" t="s">
        <v>9051</v>
      </c>
      <c r="D32" t="s">
        <v>62</v>
      </c>
      <c r="E32" t="s">
        <v>9066</v>
      </c>
      <c r="F32" s="48" t="s">
        <v>9067</v>
      </c>
      <c r="G32" s="55" t="s">
        <v>9068</v>
      </c>
      <c r="H32" s="55" t="s">
        <v>9069</v>
      </c>
      <c r="I32" s="55" t="s">
        <v>9037</v>
      </c>
      <c r="J32" s="48">
        <v>113.16000000800001</v>
      </c>
      <c r="K32" s="55">
        <v>21028.053053</v>
      </c>
      <c r="L32" s="55">
        <v>0</v>
      </c>
      <c r="M32" s="55">
        <v>1051.4026526499999</v>
      </c>
      <c r="N32" s="56">
        <v>19976.650400350001</v>
      </c>
      <c r="O32" s="48">
        <f t="shared" si="0"/>
        <v>185.82584881153579</v>
      </c>
      <c r="P32" s="48">
        <f t="shared" si="1"/>
        <v>0</v>
      </c>
      <c r="Q32" s="48">
        <f t="shared" si="2"/>
        <v>9.2912924405767896</v>
      </c>
      <c r="R32" s="48">
        <f t="shared" si="3"/>
        <v>176.53455637095902</v>
      </c>
    </row>
    <row r="33" spans="1:18" x14ac:dyDescent="0.25">
      <c r="A33" t="s">
        <v>8305</v>
      </c>
      <c r="B33" t="s">
        <v>9011</v>
      </c>
      <c r="C33" t="s">
        <v>9051</v>
      </c>
      <c r="D33" t="s">
        <v>62</v>
      </c>
      <c r="E33" t="s">
        <v>9066</v>
      </c>
      <c r="F33" s="48" t="s">
        <v>9067</v>
      </c>
      <c r="G33" s="55" t="s">
        <v>9070</v>
      </c>
      <c r="H33" s="55" t="s">
        <v>9071</v>
      </c>
      <c r="I33" s="55" t="s">
        <v>9037</v>
      </c>
      <c r="J33" s="48">
        <v>98.399999995000016</v>
      </c>
      <c r="K33" s="55">
        <v>18416.475118999999</v>
      </c>
      <c r="L33" s="55">
        <v>0</v>
      </c>
      <c r="M33" s="55">
        <v>920.82375594999996</v>
      </c>
      <c r="N33" s="56">
        <v>17495.651363049998</v>
      </c>
      <c r="O33" s="48">
        <f t="shared" si="0"/>
        <v>187.1592999993475</v>
      </c>
      <c r="P33" s="48">
        <f t="shared" si="1"/>
        <v>0</v>
      </c>
      <c r="Q33" s="48">
        <f t="shared" si="2"/>
        <v>9.3579649999673737</v>
      </c>
      <c r="R33" s="48">
        <f t="shared" si="3"/>
        <v>177.80133499938009</v>
      </c>
    </row>
    <row r="34" spans="1:18" x14ac:dyDescent="0.25">
      <c r="A34" t="s">
        <v>8305</v>
      </c>
      <c r="B34" t="s">
        <v>9011</v>
      </c>
      <c r="C34" t="s">
        <v>9051</v>
      </c>
      <c r="D34" t="s">
        <v>62</v>
      </c>
      <c r="E34" t="s">
        <v>9066</v>
      </c>
      <c r="F34" s="48" t="s">
        <v>9067</v>
      </c>
      <c r="G34" s="55" t="s">
        <v>9072</v>
      </c>
      <c r="H34" s="55" t="s">
        <v>9073</v>
      </c>
      <c r="I34" s="55" t="s">
        <v>9037</v>
      </c>
      <c r="J34" s="48">
        <v>492</v>
      </c>
      <c r="K34" s="55">
        <v>91098.694410000011</v>
      </c>
      <c r="L34" s="55">
        <v>0</v>
      </c>
      <c r="M34" s="55">
        <v>4554.9347205000004</v>
      </c>
      <c r="N34" s="56">
        <v>86543.759689500017</v>
      </c>
      <c r="O34" s="48">
        <f t="shared" si="0"/>
        <v>185.15994798780491</v>
      </c>
      <c r="P34" s="48">
        <f t="shared" si="1"/>
        <v>0</v>
      </c>
      <c r="Q34" s="48">
        <f t="shared" si="2"/>
        <v>9.2579973993902449</v>
      </c>
      <c r="R34" s="48">
        <f t="shared" si="3"/>
        <v>175.90195058841468</v>
      </c>
    </row>
    <row r="35" spans="1:18" x14ac:dyDescent="0.25">
      <c r="A35" t="s">
        <v>8305</v>
      </c>
      <c r="B35" t="s">
        <v>9011</v>
      </c>
      <c r="C35" t="s">
        <v>9051</v>
      </c>
      <c r="D35" t="s">
        <v>62</v>
      </c>
      <c r="E35" t="s">
        <v>9066</v>
      </c>
      <c r="F35" s="48" t="s">
        <v>9067</v>
      </c>
      <c r="G35" s="55" t="s">
        <v>9074</v>
      </c>
      <c r="H35" s="55" t="s">
        <v>9075</v>
      </c>
      <c r="I35" s="55" t="s">
        <v>9042</v>
      </c>
      <c r="J35" s="48">
        <v>196.799999996</v>
      </c>
      <c r="K35" s="55">
        <v>34336.683936000001</v>
      </c>
      <c r="L35" s="55">
        <v>0</v>
      </c>
      <c r="M35" s="55">
        <v>0</v>
      </c>
      <c r="N35" s="56">
        <v>34336.683936000001</v>
      </c>
      <c r="O35" s="48">
        <f t="shared" si="0"/>
        <v>174.47502000354626</v>
      </c>
      <c r="P35" s="48">
        <f t="shared" si="1"/>
        <v>0</v>
      </c>
      <c r="Q35" s="48">
        <f t="shared" si="2"/>
        <v>0</v>
      </c>
      <c r="R35" s="48">
        <f t="shared" si="3"/>
        <v>174.47502000354626</v>
      </c>
    </row>
    <row r="36" spans="1:18" x14ac:dyDescent="0.25">
      <c r="A36" t="s">
        <v>8305</v>
      </c>
      <c r="B36" t="s">
        <v>9011</v>
      </c>
      <c r="C36" t="s">
        <v>9051</v>
      </c>
      <c r="D36" t="s">
        <v>62</v>
      </c>
      <c r="E36" t="s">
        <v>9066</v>
      </c>
      <c r="F36" s="48" t="s">
        <v>9067</v>
      </c>
      <c r="G36" s="55" t="s">
        <v>9060</v>
      </c>
      <c r="H36" s="55" t="s">
        <v>9061</v>
      </c>
      <c r="I36" s="55" t="s">
        <v>9042</v>
      </c>
      <c r="J36" s="48">
        <v>49.199999999999996</v>
      </c>
      <c r="K36" s="55">
        <v>9275.4774773000008</v>
      </c>
      <c r="L36" s="55">
        <v>0</v>
      </c>
      <c r="M36" s="55">
        <v>0</v>
      </c>
      <c r="N36" s="56">
        <v>9275.4774773000008</v>
      </c>
      <c r="O36" s="48">
        <f t="shared" si="0"/>
        <v>188.52596498577239</v>
      </c>
      <c r="P36" s="48">
        <f t="shared" si="1"/>
        <v>0</v>
      </c>
      <c r="Q36" s="48">
        <f t="shared" si="2"/>
        <v>0</v>
      </c>
      <c r="R36" s="48">
        <f t="shared" si="3"/>
        <v>188.52596498577239</v>
      </c>
    </row>
    <row r="37" spans="1:18" x14ac:dyDescent="0.25">
      <c r="A37" t="s">
        <v>8305</v>
      </c>
      <c r="B37" t="s">
        <v>9011</v>
      </c>
      <c r="C37" t="s">
        <v>9051</v>
      </c>
      <c r="D37" t="s">
        <v>62</v>
      </c>
      <c r="E37" t="s">
        <v>9066</v>
      </c>
      <c r="F37" s="48" t="s">
        <v>9067</v>
      </c>
      <c r="G37" s="55" t="s">
        <v>9076</v>
      </c>
      <c r="H37" s="55" t="s">
        <v>9077</v>
      </c>
      <c r="I37" s="55" t="s">
        <v>9042</v>
      </c>
      <c r="J37" s="48">
        <v>24.600000001000002</v>
      </c>
      <c r="K37" s="55">
        <v>4296.0923405000003</v>
      </c>
      <c r="L37" s="55">
        <v>0</v>
      </c>
      <c r="M37" s="55">
        <v>0</v>
      </c>
      <c r="N37" s="56">
        <v>4296.0923405000003</v>
      </c>
      <c r="O37" s="48">
        <f t="shared" si="0"/>
        <v>174.6379000132261</v>
      </c>
      <c r="P37" s="48">
        <f t="shared" si="1"/>
        <v>0</v>
      </c>
      <c r="Q37" s="48">
        <f t="shared" si="2"/>
        <v>0</v>
      </c>
      <c r="R37" s="48">
        <f t="shared" si="3"/>
        <v>174.6379000132261</v>
      </c>
    </row>
    <row r="38" spans="1:18" x14ac:dyDescent="0.25">
      <c r="A38" t="s">
        <v>8305</v>
      </c>
      <c r="B38" t="s">
        <v>9011</v>
      </c>
      <c r="C38" t="s">
        <v>9051</v>
      </c>
      <c r="D38" t="s">
        <v>62</v>
      </c>
      <c r="E38" t="s">
        <v>9078</v>
      </c>
      <c r="F38" s="48" t="s">
        <v>9079</v>
      </c>
      <c r="G38" s="55" t="s">
        <v>9068</v>
      </c>
      <c r="H38" s="55" t="s">
        <v>9069</v>
      </c>
      <c r="I38" s="55" t="s">
        <v>9037</v>
      </c>
      <c r="J38" s="48">
        <v>34.850000000999998</v>
      </c>
      <c r="K38" s="55">
        <v>4824.5580270999999</v>
      </c>
      <c r="L38" s="55">
        <v>0</v>
      </c>
      <c r="M38" s="55">
        <v>241.22790135499997</v>
      </c>
      <c r="N38" s="56">
        <v>4583.3301257450003</v>
      </c>
      <c r="O38" s="48">
        <f t="shared" si="0"/>
        <v>138.43781999889706</v>
      </c>
      <c r="P38" s="48">
        <f t="shared" si="1"/>
        <v>0</v>
      </c>
      <c r="Q38" s="48">
        <f t="shared" si="2"/>
        <v>6.9218909999448517</v>
      </c>
      <c r="R38" s="48">
        <f t="shared" si="3"/>
        <v>131.51592899895221</v>
      </c>
    </row>
    <row r="39" spans="1:18" x14ac:dyDescent="0.25">
      <c r="A39" t="s">
        <v>8305</v>
      </c>
      <c r="B39" t="s">
        <v>9011</v>
      </c>
      <c r="C39" t="s">
        <v>9051</v>
      </c>
      <c r="D39" t="s">
        <v>62</v>
      </c>
      <c r="E39" t="s">
        <v>9080</v>
      </c>
      <c r="F39" s="48" t="s">
        <v>9081</v>
      </c>
      <c r="G39" s="55" t="s">
        <v>9082</v>
      </c>
      <c r="H39" s="55" t="s">
        <v>9083</v>
      </c>
      <c r="I39" s="55" t="s">
        <v>9042</v>
      </c>
      <c r="J39" s="48">
        <v>1507.5006198900001</v>
      </c>
      <c r="K39" s="55">
        <v>94178.233714000002</v>
      </c>
      <c r="L39" s="55">
        <v>0</v>
      </c>
      <c r="M39" s="55">
        <v>0</v>
      </c>
      <c r="N39" s="56">
        <v>94178.233714000002</v>
      </c>
      <c r="O39" s="48">
        <f t="shared" si="0"/>
        <v>62.473097835854979</v>
      </c>
      <c r="P39" s="48">
        <f t="shared" si="1"/>
        <v>0</v>
      </c>
      <c r="Q39" s="48">
        <f t="shared" si="2"/>
        <v>0</v>
      </c>
      <c r="R39" s="48">
        <f t="shared" si="3"/>
        <v>62.473097835854979</v>
      </c>
    </row>
    <row r="40" spans="1:18" x14ac:dyDescent="0.25">
      <c r="A40" t="s">
        <v>8305</v>
      </c>
      <c r="B40" t="s">
        <v>9011</v>
      </c>
      <c r="C40" t="s">
        <v>9051</v>
      </c>
      <c r="D40" t="s">
        <v>62</v>
      </c>
      <c r="E40" t="s">
        <v>9084</v>
      </c>
      <c r="F40" s="48" t="s">
        <v>9085</v>
      </c>
      <c r="G40" s="55" t="s">
        <v>9072</v>
      </c>
      <c r="H40" s="55" t="s">
        <v>9073</v>
      </c>
      <c r="I40" s="55" t="s">
        <v>9037</v>
      </c>
      <c r="J40" s="48">
        <v>1137.8525000200002</v>
      </c>
      <c r="K40" s="55">
        <v>98157.365294999996</v>
      </c>
      <c r="L40" s="55">
        <v>0</v>
      </c>
      <c r="M40" s="55">
        <v>4907.8682647500009</v>
      </c>
      <c r="N40" s="56">
        <v>93249.497030250001</v>
      </c>
      <c r="O40" s="48">
        <f t="shared" si="0"/>
        <v>86.265456457031704</v>
      </c>
      <c r="P40" s="48">
        <f t="shared" si="1"/>
        <v>0</v>
      </c>
      <c r="Q40" s="48">
        <f t="shared" si="2"/>
        <v>4.3132728228515864</v>
      </c>
      <c r="R40" s="48">
        <f t="shared" si="3"/>
        <v>81.95218363418013</v>
      </c>
    </row>
    <row r="41" spans="1:18" x14ac:dyDescent="0.25">
      <c r="A41" t="s">
        <v>8305</v>
      </c>
      <c r="B41" t="s">
        <v>9011</v>
      </c>
      <c r="C41" t="s">
        <v>9051</v>
      </c>
      <c r="D41" t="s">
        <v>62</v>
      </c>
      <c r="E41" t="s">
        <v>9086</v>
      </c>
      <c r="F41" s="48" t="s">
        <v>9087</v>
      </c>
      <c r="G41" s="55" t="s">
        <v>9088</v>
      </c>
      <c r="H41" s="55" t="s">
        <v>9089</v>
      </c>
      <c r="I41" s="55" t="s">
        <v>9042</v>
      </c>
      <c r="J41" s="48">
        <v>96.185999998000014</v>
      </c>
      <c r="K41" s="55">
        <v>8134.9783316000003</v>
      </c>
      <c r="L41" s="55">
        <v>0</v>
      </c>
      <c r="M41" s="55">
        <v>0</v>
      </c>
      <c r="N41" s="56">
        <v>8134.9783316000003</v>
      </c>
      <c r="O41" s="48">
        <f t="shared" si="0"/>
        <v>84.575492605671826</v>
      </c>
      <c r="P41" s="48">
        <f t="shared" si="1"/>
        <v>0</v>
      </c>
      <c r="Q41" s="48">
        <f t="shared" si="2"/>
        <v>0</v>
      </c>
      <c r="R41" s="48">
        <f t="shared" si="3"/>
        <v>84.575492605671826</v>
      </c>
    </row>
    <row r="42" spans="1:18" x14ac:dyDescent="0.25">
      <c r="A42" t="s">
        <v>8305</v>
      </c>
      <c r="B42" t="s">
        <v>9011</v>
      </c>
      <c r="C42" t="s">
        <v>9051</v>
      </c>
      <c r="D42" t="s">
        <v>62</v>
      </c>
      <c r="E42" t="s">
        <v>9090</v>
      </c>
      <c r="F42" s="48" t="s">
        <v>9091</v>
      </c>
      <c r="G42" s="55" t="s">
        <v>9092</v>
      </c>
      <c r="H42" s="55" t="s">
        <v>9093</v>
      </c>
      <c r="I42" s="55" t="s">
        <v>9042</v>
      </c>
      <c r="J42" s="48">
        <v>70.971000000000004</v>
      </c>
      <c r="K42" s="55">
        <v>5454.0241172999995</v>
      </c>
      <c r="L42" s="55">
        <v>0</v>
      </c>
      <c r="M42" s="55">
        <v>0</v>
      </c>
      <c r="N42" s="56">
        <v>5454.0241172999995</v>
      </c>
      <c r="O42" s="48">
        <f t="shared" si="0"/>
        <v>76.848629965760651</v>
      </c>
      <c r="P42" s="48">
        <f t="shared" si="1"/>
        <v>0</v>
      </c>
      <c r="Q42" s="48">
        <f t="shared" si="2"/>
        <v>0</v>
      </c>
      <c r="R42" s="48">
        <f t="shared" si="3"/>
        <v>76.848629965760651</v>
      </c>
    </row>
    <row r="43" spans="1:18" x14ac:dyDescent="0.25">
      <c r="A43" t="s">
        <v>8305</v>
      </c>
      <c r="B43" t="s">
        <v>9011</v>
      </c>
      <c r="C43" t="s">
        <v>9051</v>
      </c>
      <c r="D43" t="s">
        <v>62</v>
      </c>
      <c r="E43" t="s">
        <v>9090</v>
      </c>
      <c r="F43" s="48" t="s">
        <v>9091</v>
      </c>
      <c r="G43" s="55" t="s">
        <v>9094</v>
      </c>
      <c r="H43" s="55" t="s">
        <v>9095</v>
      </c>
      <c r="I43" s="55" t="s">
        <v>9042</v>
      </c>
      <c r="J43" s="48">
        <v>175.68499999400001</v>
      </c>
      <c r="K43" s="55">
        <v>13785.409824999999</v>
      </c>
      <c r="L43" s="55">
        <v>0</v>
      </c>
      <c r="M43" s="55">
        <v>0</v>
      </c>
      <c r="N43" s="56">
        <v>13785.409824999999</v>
      </c>
      <c r="O43" s="48">
        <f t="shared" si="0"/>
        <v>78.466629623876813</v>
      </c>
      <c r="P43" s="48">
        <f t="shared" si="1"/>
        <v>0</v>
      </c>
      <c r="Q43" s="48">
        <f t="shared" si="2"/>
        <v>0</v>
      </c>
      <c r="R43" s="48">
        <f t="shared" si="3"/>
        <v>78.466629623876813</v>
      </c>
    </row>
    <row r="44" spans="1:18" x14ac:dyDescent="0.25">
      <c r="A44" t="s">
        <v>8305</v>
      </c>
      <c r="B44" t="s">
        <v>9011</v>
      </c>
      <c r="C44" t="s">
        <v>9051</v>
      </c>
      <c r="D44" t="s">
        <v>62</v>
      </c>
      <c r="E44" t="s">
        <v>9096</v>
      </c>
      <c r="F44" s="48" t="s">
        <v>9097</v>
      </c>
      <c r="G44" s="55" t="s">
        <v>9098</v>
      </c>
      <c r="H44" s="55" t="s">
        <v>9099</v>
      </c>
      <c r="I44" s="55" t="s">
        <v>9037</v>
      </c>
      <c r="J44" s="48">
        <v>695.74950000000001</v>
      </c>
      <c r="K44" s="55">
        <v>44577.178500999995</v>
      </c>
      <c r="L44" s="55">
        <v>0</v>
      </c>
      <c r="M44" s="55">
        <v>2228.8589250499999</v>
      </c>
      <c r="N44" s="56">
        <v>42348.319575949994</v>
      </c>
      <c r="O44" s="48">
        <f t="shared" si="0"/>
        <v>64.0707301995905</v>
      </c>
      <c r="P44" s="48">
        <f t="shared" si="1"/>
        <v>0</v>
      </c>
      <c r="Q44" s="48">
        <f t="shared" si="2"/>
        <v>3.2035365099795254</v>
      </c>
      <c r="R44" s="48">
        <f t="shared" si="3"/>
        <v>60.867193689610978</v>
      </c>
    </row>
    <row r="45" spans="1:18" x14ac:dyDescent="0.25">
      <c r="A45" t="s">
        <v>8305</v>
      </c>
      <c r="B45" t="s">
        <v>9011</v>
      </c>
      <c r="C45" t="s">
        <v>9051</v>
      </c>
      <c r="D45" t="s">
        <v>62</v>
      </c>
      <c r="E45" t="s">
        <v>9100</v>
      </c>
      <c r="F45" s="48" t="s">
        <v>9101</v>
      </c>
      <c r="G45" s="55" t="s">
        <v>9068</v>
      </c>
      <c r="H45" s="55" t="s">
        <v>9069</v>
      </c>
      <c r="I45" s="55" t="s">
        <v>9037</v>
      </c>
      <c r="J45" s="48">
        <v>684.31049999000004</v>
      </c>
      <c r="K45" s="55">
        <v>57583.196840999997</v>
      </c>
      <c r="L45" s="55">
        <v>0</v>
      </c>
      <c r="M45" s="55">
        <v>2879.1598420500004</v>
      </c>
      <c r="N45" s="56">
        <v>54704.036998949996</v>
      </c>
      <c r="O45" s="48">
        <f t="shared" si="0"/>
        <v>84.147761640134803</v>
      </c>
      <c r="P45" s="48">
        <f t="shared" si="1"/>
        <v>0</v>
      </c>
      <c r="Q45" s="48">
        <f t="shared" si="2"/>
        <v>4.2073880820067409</v>
      </c>
      <c r="R45" s="48">
        <f t="shared" si="3"/>
        <v>79.940373558128073</v>
      </c>
    </row>
    <row r="46" spans="1:18" x14ac:dyDescent="0.25">
      <c r="A46" t="s">
        <v>8305</v>
      </c>
      <c r="B46" t="s">
        <v>9011</v>
      </c>
      <c r="C46" t="s">
        <v>9051</v>
      </c>
      <c r="D46" t="s">
        <v>62</v>
      </c>
      <c r="E46" t="s">
        <v>9100</v>
      </c>
      <c r="F46" s="48" t="s">
        <v>9101</v>
      </c>
      <c r="G46" s="55" t="s">
        <v>9072</v>
      </c>
      <c r="H46" s="55" t="s">
        <v>9073</v>
      </c>
      <c r="I46" s="55" t="s">
        <v>9037</v>
      </c>
      <c r="J46" s="48">
        <v>942.09800001000008</v>
      </c>
      <c r="K46" s="55">
        <v>79927.753649000006</v>
      </c>
      <c r="L46" s="55">
        <v>0</v>
      </c>
      <c r="M46" s="55">
        <v>3996.3876824500007</v>
      </c>
      <c r="N46" s="56">
        <v>75931.365966550002</v>
      </c>
      <c r="O46" s="48">
        <f t="shared" si="0"/>
        <v>84.840169120570891</v>
      </c>
      <c r="P46" s="48">
        <f t="shared" si="1"/>
        <v>0</v>
      </c>
      <c r="Q46" s="48">
        <f t="shared" si="2"/>
        <v>4.2420084560285449</v>
      </c>
      <c r="R46" s="48">
        <f t="shared" si="3"/>
        <v>80.598160664542348</v>
      </c>
    </row>
    <row r="47" spans="1:18" x14ac:dyDescent="0.25">
      <c r="A47" t="s">
        <v>8305</v>
      </c>
      <c r="B47" t="s">
        <v>9011</v>
      </c>
      <c r="C47" t="s">
        <v>9051</v>
      </c>
      <c r="D47" t="s">
        <v>62</v>
      </c>
      <c r="E47" t="s">
        <v>9102</v>
      </c>
      <c r="F47" s="48" t="s">
        <v>9103</v>
      </c>
      <c r="G47" s="55" t="s">
        <v>9035</v>
      </c>
      <c r="H47" s="55" t="s">
        <v>9036</v>
      </c>
      <c r="I47" s="55" t="s">
        <v>9037</v>
      </c>
      <c r="J47" s="48">
        <v>11.480000001000001</v>
      </c>
      <c r="K47" s="55">
        <v>3679.3090433000002</v>
      </c>
      <c r="L47" s="55">
        <v>0</v>
      </c>
      <c r="M47" s="55">
        <v>183.96545216500002</v>
      </c>
      <c r="N47" s="56">
        <v>3495.3435911350002</v>
      </c>
      <c r="O47" s="48">
        <f t="shared" si="0"/>
        <v>320.49730339542708</v>
      </c>
      <c r="P47" s="48">
        <f t="shared" si="1"/>
        <v>0</v>
      </c>
      <c r="Q47" s="48">
        <f t="shared" si="2"/>
        <v>16.024865169771353</v>
      </c>
      <c r="R47" s="48">
        <f t="shared" si="3"/>
        <v>304.47243822565571</v>
      </c>
    </row>
    <row r="48" spans="1:18" x14ac:dyDescent="0.25">
      <c r="A48" t="s">
        <v>8305</v>
      </c>
      <c r="B48" t="s">
        <v>9011</v>
      </c>
      <c r="C48" t="s">
        <v>9104</v>
      </c>
      <c r="D48" t="s">
        <v>9032</v>
      </c>
      <c r="E48" t="s">
        <v>9105</v>
      </c>
      <c r="F48" s="48" t="s">
        <v>9106</v>
      </c>
      <c r="G48" s="55" t="s">
        <v>9035</v>
      </c>
      <c r="H48" s="55" t="s">
        <v>9036</v>
      </c>
      <c r="I48" s="55" t="s">
        <v>9037</v>
      </c>
      <c r="J48" s="48">
        <v>384.67499999499995</v>
      </c>
      <c r="K48" s="55">
        <v>161730.44894500001</v>
      </c>
      <c r="L48" s="55">
        <v>0</v>
      </c>
      <c r="M48" s="55">
        <v>8086.5224472500013</v>
      </c>
      <c r="N48" s="56">
        <v>153643.92649775001</v>
      </c>
      <c r="O48" s="48">
        <f t="shared" si="0"/>
        <v>420.43399999246691</v>
      </c>
      <c r="P48" s="48">
        <f t="shared" si="1"/>
        <v>0</v>
      </c>
      <c r="Q48" s="48">
        <f t="shared" si="2"/>
        <v>21.021699999623348</v>
      </c>
      <c r="R48" s="48">
        <f t="shared" si="3"/>
        <v>399.41229999284354</v>
      </c>
    </row>
    <row r="49" spans="1:18" x14ac:dyDescent="0.25">
      <c r="A49" t="s">
        <v>8305</v>
      </c>
      <c r="B49" t="s">
        <v>9011</v>
      </c>
      <c r="C49" t="s">
        <v>9104</v>
      </c>
      <c r="D49" t="s">
        <v>9032</v>
      </c>
      <c r="E49" t="s">
        <v>9105</v>
      </c>
      <c r="F49" s="48" t="s">
        <v>9106</v>
      </c>
      <c r="G49" s="55" t="s">
        <v>9038</v>
      </c>
      <c r="H49" s="55" t="s">
        <v>9039</v>
      </c>
      <c r="I49" s="55" t="s">
        <v>9037</v>
      </c>
      <c r="J49" s="48">
        <v>220.21250000300003</v>
      </c>
      <c r="K49" s="55">
        <v>107799.641024</v>
      </c>
      <c r="L49" s="55">
        <v>0</v>
      </c>
      <c r="M49" s="55">
        <v>5389.9820512000006</v>
      </c>
      <c r="N49" s="56">
        <v>102409.6589728</v>
      </c>
      <c r="O49" s="48">
        <f t="shared" si="0"/>
        <v>489.52553112348937</v>
      </c>
      <c r="P49" s="48">
        <f t="shared" si="1"/>
        <v>0</v>
      </c>
      <c r="Q49" s="48">
        <f t="shared" si="2"/>
        <v>24.476276556174472</v>
      </c>
      <c r="R49" s="48">
        <f t="shared" si="3"/>
        <v>465.0492545673149</v>
      </c>
    </row>
    <row r="50" spans="1:18" x14ac:dyDescent="0.25">
      <c r="A50" t="s">
        <v>8305</v>
      </c>
      <c r="B50" t="s">
        <v>9011</v>
      </c>
      <c r="C50" t="s">
        <v>9104</v>
      </c>
      <c r="D50" t="s">
        <v>9032</v>
      </c>
      <c r="E50" t="s">
        <v>9105</v>
      </c>
      <c r="F50" s="48" t="s">
        <v>9106</v>
      </c>
      <c r="G50" s="55" t="s">
        <v>9040</v>
      </c>
      <c r="H50" s="55" t="s">
        <v>9041</v>
      </c>
      <c r="I50" s="55" t="s">
        <v>9042</v>
      </c>
      <c r="J50" s="48">
        <v>91.987499997</v>
      </c>
      <c r="K50" s="55">
        <v>21360.306053400003</v>
      </c>
      <c r="L50" s="55">
        <v>0</v>
      </c>
      <c r="M50" s="55">
        <v>0</v>
      </c>
      <c r="N50" s="56">
        <v>21360.306053400003</v>
      </c>
      <c r="O50" s="48">
        <f t="shared" si="0"/>
        <v>232.20878982575491</v>
      </c>
      <c r="P50" s="48">
        <f t="shared" si="1"/>
        <v>0</v>
      </c>
      <c r="Q50" s="48">
        <f t="shared" si="2"/>
        <v>0</v>
      </c>
      <c r="R50" s="48">
        <f t="shared" si="3"/>
        <v>232.20878982575491</v>
      </c>
    </row>
    <row r="51" spans="1:18" x14ac:dyDescent="0.25">
      <c r="A51" t="s">
        <v>8305</v>
      </c>
      <c r="B51" t="s">
        <v>9011</v>
      </c>
      <c r="C51" t="s">
        <v>9107</v>
      </c>
      <c r="D51" t="s">
        <v>46</v>
      </c>
      <c r="E51" t="s">
        <v>9108</v>
      </c>
      <c r="F51" s="48" t="s">
        <v>9109</v>
      </c>
      <c r="G51" s="55" t="s">
        <v>9110</v>
      </c>
      <c r="H51" s="55" t="s">
        <v>9111</v>
      </c>
      <c r="I51" s="55" t="s">
        <v>9042</v>
      </c>
      <c r="J51" s="48">
        <v>147.06700001400003</v>
      </c>
      <c r="K51" s="55">
        <v>10520.287231599999</v>
      </c>
      <c r="L51" s="55">
        <v>0</v>
      </c>
      <c r="M51" s="55">
        <v>0</v>
      </c>
      <c r="N51" s="56">
        <v>10520.287231599999</v>
      </c>
      <c r="O51" s="48">
        <f t="shared" si="0"/>
        <v>71.533975879011081</v>
      </c>
      <c r="P51" s="48">
        <f t="shared" si="1"/>
        <v>0</v>
      </c>
      <c r="Q51" s="48">
        <f t="shared" si="2"/>
        <v>0</v>
      </c>
      <c r="R51" s="48">
        <f t="shared" si="3"/>
        <v>71.533975879011081</v>
      </c>
    </row>
    <row r="52" spans="1:18" x14ac:dyDescent="0.25">
      <c r="A52" t="s">
        <v>8305</v>
      </c>
      <c r="B52" t="s">
        <v>9011</v>
      </c>
      <c r="C52" t="s">
        <v>9112</v>
      </c>
      <c r="D52" t="s">
        <v>492</v>
      </c>
      <c r="E52" t="s">
        <v>9113</v>
      </c>
      <c r="F52" s="48" t="s">
        <v>9114</v>
      </c>
      <c r="G52" s="55" t="s">
        <v>9115</v>
      </c>
      <c r="H52" s="55" t="s">
        <v>9116</v>
      </c>
      <c r="I52" s="55" t="s">
        <v>9042</v>
      </c>
      <c r="J52" s="48">
        <v>24.6</v>
      </c>
      <c r="K52" s="55">
        <v>3322.6787039999999</v>
      </c>
      <c r="L52" s="55">
        <v>0</v>
      </c>
      <c r="M52" s="55">
        <v>0</v>
      </c>
      <c r="N52" s="56">
        <v>3322.6787039999999</v>
      </c>
      <c r="O52" s="48">
        <f t="shared" si="0"/>
        <v>135.06824</v>
      </c>
      <c r="P52" s="48">
        <f t="shared" si="1"/>
        <v>0</v>
      </c>
      <c r="Q52" s="48">
        <f t="shared" si="2"/>
        <v>0</v>
      </c>
      <c r="R52" s="48">
        <f t="shared" si="3"/>
        <v>135.06824</v>
      </c>
    </row>
    <row r="53" spans="1:18" x14ac:dyDescent="0.25">
      <c r="A53" t="s">
        <v>8305</v>
      </c>
      <c r="B53" t="s">
        <v>9011</v>
      </c>
      <c r="C53" t="s">
        <v>9112</v>
      </c>
      <c r="D53" t="s">
        <v>492</v>
      </c>
      <c r="E53" t="s">
        <v>9113</v>
      </c>
      <c r="F53" s="48" t="s">
        <v>9114</v>
      </c>
      <c r="G53" s="55" t="s">
        <v>9117</v>
      </c>
      <c r="H53" s="55" t="s">
        <v>9118</v>
      </c>
      <c r="I53" s="55" t="s">
        <v>9042</v>
      </c>
      <c r="J53" s="48">
        <v>24.6</v>
      </c>
      <c r="K53" s="55">
        <v>2529.3227999999999</v>
      </c>
      <c r="L53" s="55">
        <v>0</v>
      </c>
      <c r="M53" s="55">
        <v>0</v>
      </c>
      <c r="N53" s="56">
        <v>2529.3227999999999</v>
      </c>
      <c r="O53" s="48">
        <f t="shared" si="0"/>
        <v>102.81799999999998</v>
      </c>
      <c r="P53" s="48">
        <f t="shared" si="1"/>
        <v>0</v>
      </c>
      <c r="Q53" s="48">
        <f t="shared" si="2"/>
        <v>0</v>
      </c>
      <c r="R53" s="48">
        <f t="shared" si="3"/>
        <v>102.81799999999998</v>
      </c>
    </row>
    <row r="54" spans="1:18" x14ac:dyDescent="0.25">
      <c r="A54" t="s">
        <v>8305</v>
      </c>
      <c r="B54" t="s">
        <v>9011</v>
      </c>
      <c r="C54" t="s">
        <v>9119</v>
      </c>
      <c r="D54" t="s">
        <v>9120</v>
      </c>
      <c r="E54" t="s">
        <v>9121</v>
      </c>
      <c r="F54" s="48" t="s">
        <v>9122</v>
      </c>
      <c r="G54" s="55" t="s">
        <v>9123</v>
      </c>
      <c r="H54" s="55" t="s">
        <v>9124</v>
      </c>
      <c r="I54" s="55" t="s">
        <v>9042</v>
      </c>
      <c r="J54" s="48">
        <v>5.74</v>
      </c>
      <c r="K54" s="55">
        <v>3281.0241799999999</v>
      </c>
      <c r="L54" s="55">
        <v>0</v>
      </c>
      <c r="M54" s="55">
        <v>0</v>
      </c>
      <c r="N54" s="56">
        <v>3281.0241799999999</v>
      </c>
      <c r="O54" s="48">
        <f t="shared" si="0"/>
        <v>571.60699999999997</v>
      </c>
      <c r="P54" s="48">
        <f t="shared" si="1"/>
        <v>0</v>
      </c>
      <c r="Q54" s="48">
        <f t="shared" si="2"/>
        <v>0</v>
      </c>
      <c r="R54" s="48">
        <f t="shared" si="3"/>
        <v>571.60699999999997</v>
      </c>
    </row>
    <row r="55" spans="1:18" x14ac:dyDescent="0.25">
      <c r="A55" t="s">
        <v>8305</v>
      </c>
      <c r="B55" t="s">
        <v>9011</v>
      </c>
      <c r="C55" t="s">
        <v>9119</v>
      </c>
      <c r="D55" t="s">
        <v>9120</v>
      </c>
      <c r="E55" t="s">
        <v>9121</v>
      </c>
      <c r="F55" s="48" t="s">
        <v>9122</v>
      </c>
      <c r="G55" s="55" t="s">
        <v>9125</v>
      </c>
      <c r="H55" s="55" t="s">
        <v>9126</v>
      </c>
      <c r="I55" s="55" t="s">
        <v>9030</v>
      </c>
      <c r="J55" s="48">
        <v>5.74</v>
      </c>
      <c r="K55" s="55">
        <v>2904.13004</v>
      </c>
      <c r="L55" s="55">
        <v>0</v>
      </c>
      <c r="M55" s="55">
        <v>145.206502</v>
      </c>
      <c r="N55" s="56">
        <v>2758.923538</v>
      </c>
      <c r="O55" s="48">
        <f t="shared" si="0"/>
        <v>505.94599999999997</v>
      </c>
      <c r="P55" s="48">
        <f t="shared" si="1"/>
        <v>0</v>
      </c>
      <c r="Q55" s="48">
        <f t="shared" si="2"/>
        <v>25.2973</v>
      </c>
      <c r="R55" s="48">
        <f t="shared" si="3"/>
        <v>480.64869999999996</v>
      </c>
    </row>
    <row r="56" spans="1:18" x14ac:dyDescent="0.25">
      <c r="A56" t="s">
        <v>8305</v>
      </c>
      <c r="B56" t="s">
        <v>9011</v>
      </c>
      <c r="C56" t="s">
        <v>9127</v>
      </c>
      <c r="D56" t="s">
        <v>9128</v>
      </c>
      <c r="E56" t="s">
        <v>9129</v>
      </c>
      <c r="F56" s="48" t="s">
        <v>9130</v>
      </c>
      <c r="G56" s="55" t="s">
        <v>9131</v>
      </c>
      <c r="H56" s="55" t="s">
        <v>9132</v>
      </c>
      <c r="I56" s="55" t="s">
        <v>9042</v>
      </c>
      <c r="J56" s="48">
        <v>44.374999998999996</v>
      </c>
      <c r="K56" s="55">
        <v>7905.4062500500004</v>
      </c>
      <c r="L56" s="55">
        <v>0</v>
      </c>
      <c r="M56" s="55">
        <v>0</v>
      </c>
      <c r="N56" s="56">
        <v>7905.4062500500004</v>
      </c>
      <c r="O56" s="48">
        <f t="shared" si="0"/>
        <v>178.15000000514144</v>
      </c>
      <c r="P56" s="48">
        <f t="shared" si="1"/>
        <v>0</v>
      </c>
      <c r="Q56" s="48">
        <f t="shared" si="2"/>
        <v>0</v>
      </c>
      <c r="R56" s="48">
        <f t="shared" si="3"/>
        <v>178.15000000514144</v>
      </c>
    </row>
    <row r="57" spans="1:18" x14ac:dyDescent="0.25">
      <c r="A57" t="s">
        <v>8305</v>
      </c>
      <c r="B57" t="s">
        <v>9011</v>
      </c>
      <c r="C57" t="s">
        <v>9127</v>
      </c>
      <c r="D57" t="s">
        <v>9128</v>
      </c>
      <c r="E57" t="s">
        <v>9129</v>
      </c>
      <c r="F57" s="48" t="s">
        <v>9130</v>
      </c>
      <c r="G57" s="55" t="s">
        <v>9133</v>
      </c>
      <c r="H57" s="55" t="s">
        <v>9134</v>
      </c>
      <c r="I57" s="55" t="s">
        <v>9042</v>
      </c>
      <c r="J57" s="48">
        <v>1649.3749999899999</v>
      </c>
      <c r="K57" s="55">
        <v>280230.84074100002</v>
      </c>
      <c r="L57" s="55">
        <v>0</v>
      </c>
      <c r="M57" s="55">
        <v>0</v>
      </c>
      <c r="N57" s="56">
        <v>280230.84074100002</v>
      </c>
      <c r="O57" s="48">
        <f t="shared" si="0"/>
        <v>169.90122970379633</v>
      </c>
      <c r="P57" s="48">
        <f t="shared" si="1"/>
        <v>0</v>
      </c>
      <c r="Q57" s="48">
        <f t="shared" si="2"/>
        <v>0</v>
      </c>
      <c r="R57" s="48">
        <f t="shared" si="3"/>
        <v>169.90122970379633</v>
      </c>
    </row>
    <row r="58" spans="1:18" x14ac:dyDescent="0.25">
      <c r="A58" t="s">
        <v>8305</v>
      </c>
      <c r="B58" t="s">
        <v>9011</v>
      </c>
      <c r="C58" t="s">
        <v>9127</v>
      </c>
      <c r="D58" t="s">
        <v>9128</v>
      </c>
      <c r="E58" t="s">
        <v>9129</v>
      </c>
      <c r="F58" s="48" t="s">
        <v>9130</v>
      </c>
      <c r="G58" s="55" t="s">
        <v>9135</v>
      </c>
      <c r="H58" s="55" t="s">
        <v>9136</v>
      </c>
      <c r="I58" s="55" t="s">
        <v>9042</v>
      </c>
      <c r="J58" s="48">
        <v>75.000000000999989</v>
      </c>
      <c r="K58" s="55">
        <v>13361.2500005</v>
      </c>
      <c r="L58" s="55">
        <v>0</v>
      </c>
      <c r="M58" s="55">
        <v>0</v>
      </c>
      <c r="N58" s="56">
        <v>13361.2500005</v>
      </c>
      <c r="O58" s="48">
        <f t="shared" si="0"/>
        <v>178.15000000429137</v>
      </c>
      <c r="P58" s="48">
        <f t="shared" si="1"/>
        <v>0</v>
      </c>
      <c r="Q58" s="48">
        <f t="shared" si="2"/>
        <v>0</v>
      </c>
      <c r="R58" s="48">
        <f t="shared" si="3"/>
        <v>178.15000000429137</v>
      </c>
    </row>
    <row r="59" spans="1:18" x14ac:dyDescent="0.25">
      <c r="A59" t="s">
        <v>8305</v>
      </c>
      <c r="B59" t="s">
        <v>9011</v>
      </c>
      <c r="C59" t="s">
        <v>9127</v>
      </c>
      <c r="D59" t="s">
        <v>9128</v>
      </c>
      <c r="E59" t="s">
        <v>9129</v>
      </c>
      <c r="F59" s="48" t="s">
        <v>9130</v>
      </c>
      <c r="G59" s="55" t="s">
        <v>9137</v>
      </c>
      <c r="H59" s="55" t="s">
        <v>9138</v>
      </c>
      <c r="I59" s="55" t="s">
        <v>9042</v>
      </c>
      <c r="J59" s="48">
        <v>5</v>
      </c>
      <c r="K59" s="55">
        <v>1084.1699999799998</v>
      </c>
      <c r="L59" s="55">
        <v>0</v>
      </c>
      <c r="M59" s="55">
        <v>0</v>
      </c>
      <c r="N59" s="56">
        <v>1084.1699999799998</v>
      </c>
      <c r="O59" s="48">
        <f t="shared" si="0"/>
        <v>216.83399999599996</v>
      </c>
      <c r="P59" s="48">
        <f t="shared" si="1"/>
        <v>0</v>
      </c>
      <c r="Q59" s="48">
        <f t="shared" si="2"/>
        <v>0</v>
      </c>
      <c r="R59" s="48">
        <f t="shared" si="3"/>
        <v>216.83399999599996</v>
      </c>
    </row>
    <row r="60" spans="1:18" x14ac:dyDescent="0.25">
      <c r="A60" t="s">
        <v>8305</v>
      </c>
      <c r="B60" t="s">
        <v>9011</v>
      </c>
      <c r="C60" t="s">
        <v>9127</v>
      </c>
      <c r="D60" t="s">
        <v>9128</v>
      </c>
      <c r="E60" t="s">
        <v>9129</v>
      </c>
      <c r="F60" s="48" t="s">
        <v>9130</v>
      </c>
      <c r="G60" s="55" t="s">
        <v>9139</v>
      </c>
      <c r="H60" s="55" t="s">
        <v>9140</v>
      </c>
      <c r="I60" s="55" t="s">
        <v>9042</v>
      </c>
      <c r="J60" s="48">
        <v>206.24999999500005</v>
      </c>
      <c r="K60" s="55">
        <v>38633.099999600003</v>
      </c>
      <c r="L60" s="55">
        <v>0</v>
      </c>
      <c r="M60" s="55">
        <v>0</v>
      </c>
      <c r="N60" s="56">
        <v>38633.099999600003</v>
      </c>
      <c r="O60" s="48">
        <f t="shared" si="0"/>
        <v>187.31200000260148</v>
      </c>
      <c r="P60" s="48">
        <f t="shared" si="1"/>
        <v>0</v>
      </c>
      <c r="Q60" s="48">
        <f t="shared" si="2"/>
        <v>0</v>
      </c>
      <c r="R60" s="48">
        <f t="shared" si="3"/>
        <v>187.31200000260148</v>
      </c>
    </row>
    <row r="61" spans="1:18" x14ac:dyDescent="0.25">
      <c r="A61" t="s">
        <v>8305</v>
      </c>
      <c r="B61" t="s">
        <v>9011</v>
      </c>
      <c r="C61" t="s">
        <v>9127</v>
      </c>
      <c r="D61" t="s">
        <v>9128</v>
      </c>
      <c r="E61" t="s">
        <v>9129</v>
      </c>
      <c r="F61" s="48" t="s">
        <v>9130</v>
      </c>
      <c r="G61" s="55" t="s">
        <v>9141</v>
      </c>
      <c r="H61" s="55" t="s">
        <v>9142</v>
      </c>
      <c r="I61" s="55" t="s">
        <v>9042</v>
      </c>
      <c r="J61" s="48">
        <v>988.12499994500013</v>
      </c>
      <c r="K61" s="55">
        <v>134344.56925099998</v>
      </c>
      <c r="L61" s="55">
        <v>0</v>
      </c>
      <c r="M61" s="55">
        <v>0</v>
      </c>
      <c r="N61" s="56">
        <v>134344.56925099998</v>
      </c>
      <c r="O61" s="48">
        <f t="shared" si="0"/>
        <v>135.95908337353848</v>
      </c>
      <c r="P61" s="48">
        <f t="shared" si="1"/>
        <v>0</v>
      </c>
      <c r="Q61" s="48">
        <f t="shared" si="2"/>
        <v>0</v>
      </c>
      <c r="R61" s="48">
        <f t="shared" si="3"/>
        <v>135.95908337353848</v>
      </c>
    </row>
    <row r="62" spans="1:18" x14ac:dyDescent="0.25">
      <c r="A62" t="s">
        <v>8305</v>
      </c>
      <c r="B62" t="s">
        <v>9011</v>
      </c>
      <c r="C62" t="s">
        <v>9127</v>
      </c>
      <c r="D62" t="s">
        <v>9128</v>
      </c>
      <c r="E62" t="s">
        <v>9129</v>
      </c>
      <c r="F62" s="48" t="s">
        <v>9130</v>
      </c>
      <c r="G62" s="55" t="s">
        <v>9143</v>
      </c>
      <c r="H62" s="55" t="s">
        <v>9144</v>
      </c>
      <c r="I62" s="55" t="s">
        <v>9042</v>
      </c>
      <c r="J62" s="48">
        <v>695.62499997700002</v>
      </c>
      <c r="K62" s="55">
        <v>84977.550001600001</v>
      </c>
      <c r="L62" s="55">
        <v>0</v>
      </c>
      <c r="M62" s="55">
        <v>0</v>
      </c>
      <c r="N62" s="56">
        <v>84977.550001600001</v>
      </c>
      <c r="O62" s="48">
        <f t="shared" si="0"/>
        <v>122.16000000633916</v>
      </c>
      <c r="P62" s="48">
        <f t="shared" si="1"/>
        <v>0</v>
      </c>
      <c r="Q62" s="48">
        <f t="shared" si="2"/>
        <v>0</v>
      </c>
      <c r="R62" s="48">
        <f t="shared" si="3"/>
        <v>122.16000000633916</v>
      </c>
    </row>
    <row r="63" spans="1:18" x14ac:dyDescent="0.25">
      <c r="A63" t="s">
        <v>8305</v>
      </c>
      <c r="B63" t="s">
        <v>9011</v>
      </c>
      <c r="C63" t="s">
        <v>9127</v>
      </c>
      <c r="D63" t="s">
        <v>9128</v>
      </c>
      <c r="E63" t="s">
        <v>9129</v>
      </c>
      <c r="F63" s="48" t="s">
        <v>9130</v>
      </c>
      <c r="G63" s="55" t="s">
        <v>9145</v>
      </c>
      <c r="H63" s="55" t="s">
        <v>9146</v>
      </c>
      <c r="I63" s="55" t="s">
        <v>9042</v>
      </c>
      <c r="J63" s="48">
        <v>31.25</v>
      </c>
      <c r="K63" s="55">
        <v>5630.8124994100008</v>
      </c>
      <c r="L63" s="55">
        <v>0</v>
      </c>
      <c r="M63" s="55">
        <v>0</v>
      </c>
      <c r="N63" s="56">
        <v>5630.8124994100008</v>
      </c>
      <c r="O63" s="48">
        <f t="shared" si="0"/>
        <v>180.18599998112003</v>
      </c>
      <c r="P63" s="48">
        <f t="shared" si="1"/>
        <v>0</v>
      </c>
      <c r="Q63" s="48">
        <f t="shared" si="2"/>
        <v>0</v>
      </c>
      <c r="R63" s="48">
        <f t="shared" si="3"/>
        <v>180.18599998112003</v>
      </c>
    </row>
    <row r="64" spans="1:18" x14ac:dyDescent="0.25">
      <c r="A64" t="s">
        <v>8305</v>
      </c>
      <c r="B64" t="s">
        <v>9011</v>
      </c>
      <c r="C64" t="s">
        <v>9147</v>
      </c>
      <c r="D64" t="s">
        <v>21</v>
      </c>
      <c r="E64" t="s">
        <v>9148</v>
      </c>
      <c r="F64" s="48" t="s">
        <v>9149</v>
      </c>
      <c r="G64" s="55" t="s">
        <v>9150</v>
      </c>
      <c r="H64" s="55" t="s">
        <v>9151</v>
      </c>
      <c r="I64" s="55" t="s">
        <v>9152</v>
      </c>
      <c r="J64" s="48">
        <v>3.0749999999999993</v>
      </c>
      <c r="K64" s="55">
        <v>4685.0700002000003</v>
      </c>
      <c r="L64" s="55">
        <v>0</v>
      </c>
      <c r="M64" s="55">
        <v>0</v>
      </c>
      <c r="N64" s="56">
        <v>4685.0700002000003</v>
      </c>
      <c r="O64" s="48">
        <f t="shared" si="0"/>
        <v>1523.6000000650411</v>
      </c>
      <c r="P64" s="48">
        <f t="shared" si="1"/>
        <v>0</v>
      </c>
      <c r="Q64" s="48">
        <f t="shared" si="2"/>
        <v>0</v>
      </c>
      <c r="R64" s="48">
        <f t="shared" si="3"/>
        <v>1523.6000000650411</v>
      </c>
    </row>
    <row r="65" spans="1:18" x14ac:dyDescent="0.25">
      <c r="A65" t="s">
        <v>8305</v>
      </c>
      <c r="B65" t="s">
        <v>9011</v>
      </c>
      <c r="C65" t="s">
        <v>9153</v>
      </c>
      <c r="D65" t="s">
        <v>46</v>
      </c>
      <c r="E65" t="s">
        <v>9154</v>
      </c>
      <c r="F65" s="48" t="s">
        <v>9155</v>
      </c>
      <c r="G65" s="55" t="s">
        <v>9035</v>
      </c>
      <c r="H65" s="55" t="s">
        <v>9036</v>
      </c>
      <c r="I65" s="55" t="s">
        <v>9037</v>
      </c>
      <c r="J65" s="48">
        <v>24.599999999999998</v>
      </c>
      <c r="K65" s="55">
        <v>5384.2020003999996</v>
      </c>
      <c r="L65" s="55">
        <v>0</v>
      </c>
      <c r="M65" s="55">
        <v>269.21010002000003</v>
      </c>
      <c r="N65" s="56">
        <v>5114.9919003799996</v>
      </c>
      <c r="O65" s="48">
        <f t="shared" si="0"/>
        <v>218.87000001626018</v>
      </c>
      <c r="P65" s="48">
        <f t="shared" si="1"/>
        <v>0</v>
      </c>
      <c r="Q65" s="48">
        <f t="shared" si="2"/>
        <v>10.94350000081301</v>
      </c>
      <c r="R65" s="48">
        <f t="shared" si="3"/>
        <v>207.92650001544715</v>
      </c>
    </row>
    <row r="66" spans="1:18" x14ac:dyDescent="0.25">
      <c r="A66" t="s">
        <v>8305</v>
      </c>
      <c r="B66" t="s">
        <v>9011</v>
      </c>
      <c r="C66" t="s">
        <v>9153</v>
      </c>
      <c r="D66" t="s">
        <v>46</v>
      </c>
      <c r="E66" t="s">
        <v>9156</v>
      </c>
      <c r="F66" s="48" t="s">
        <v>9157</v>
      </c>
      <c r="G66" s="55" t="s">
        <v>9060</v>
      </c>
      <c r="H66" s="55" t="s">
        <v>9061</v>
      </c>
      <c r="I66" s="55" t="s">
        <v>9042</v>
      </c>
      <c r="J66" s="48">
        <v>76.260000002999988</v>
      </c>
      <c r="K66" s="55">
        <v>13488.269116500001</v>
      </c>
      <c r="L66" s="55">
        <v>0</v>
      </c>
      <c r="M66" s="55">
        <v>0</v>
      </c>
      <c r="N66" s="56">
        <v>13488.269116500001</v>
      </c>
      <c r="O66" s="48">
        <f t="shared" si="0"/>
        <v>176.87213632270374</v>
      </c>
      <c r="P66" s="48">
        <f t="shared" si="1"/>
        <v>0</v>
      </c>
      <c r="Q66" s="48">
        <f t="shared" si="2"/>
        <v>0</v>
      </c>
      <c r="R66" s="48">
        <f t="shared" si="3"/>
        <v>176.87213632270374</v>
      </c>
    </row>
    <row r="67" spans="1:18" x14ac:dyDescent="0.25">
      <c r="A67" t="s">
        <v>8305</v>
      </c>
      <c r="B67" t="s">
        <v>9011</v>
      </c>
      <c r="C67" t="s">
        <v>9153</v>
      </c>
      <c r="D67" t="s">
        <v>46</v>
      </c>
      <c r="E67" t="s">
        <v>9158</v>
      </c>
      <c r="F67" s="48" t="s">
        <v>9159</v>
      </c>
      <c r="G67" s="55" t="s">
        <v>9160</v>
      </c>
      <c r="H67" s="55" t="s">
        <v>9161</v>
      </c>
      <c r="I67" s="55" t="s">
        <v>9042</v>
      </c>
      <c r="J67" s="48">
        <v>25.830000001999998</v>
      </c>
      <c r="K67" s="55">
        <v>5009.1860695000005</v>
      </c>
      <c r="L67" s="55">
        <v>0</v>
      </c>
      <c r="M67" s="55">
        <v>0</v>
      </c>
      <c r="N67" s="56">
        <v>5009.1860695000005</v>
      </c>
      <c r="O67" s="48">
        <f t="shared" si="0"/>
        <v>193.9289999656269</v>
      </c>
      <c r="P67" s="48">
        <f t="shared" si="1"/>
        <v>0</v>
      </c>
      <c r="Q67" s="48">
        <f t="shared" si="2"/>
        <v>0</v>
      </c>
      <c r="R67" s="48">
        <f t="shared" si="3"/>
        <v>193.9289999656269</v>
      </c>
    </row>
    <row r="68" spans="1:18" x14ac:dyDescent="0.25">
      <c r="A68" t="s">
        <v>8305</v>
      </c>
      <c r="B68" t="s">
        <v>9011</v>
      </c>
      <c r="C68" t="s">
        <v>9153</v>
      </c>
      <c r="D68" t="s">
        <v>46</v>
      </c>
      <c r="E68" t="s">
        <v>9158</v>
      </c>
      <c r="F68" s="48" t="s">
        <v>9159</v>
      </c>
      <c r="G68" s="55" t="s">
        <v>9060</v>
      </c>
      <c r="H68" s="55" t="s">
        <v>9061</v>
      </c>
      <c r="I68" s="55" t="s">
        <v>9042</v>
      </c>
      <c r="J68" s="48">
        <v>378.84000001000004</v>
      </c>
      <c r="K68" s="55">
        <v>73124.751669999998</v>
      </c>
      <c r="L68" s="55">
        <v>0</v>
      </c>
      <c r="M68" s="55">
        <v>0</v>
      </c>
      <c r="N68" s="56">
        <v>73124.751669999998</v>
      </c>
      <c r="O68" s="48">
        <f t="shared" si="0"/>
        <v>193.0227844685613</v>
      </c>
      <c r="P68" s="48">
        <f t="shared" si="1"/>
        <v>0</v>
      </c>
      <c r="Q68" s="48">
        <f t="shared" si="2"/>
        <v>0</v>
      </c>
      <c r="R68" s="48">
        <f t="shared" si="3"/>
        <v>193.0227844685613</v>
      </c>
    </row>
    <row r="69" spans="1:18" x14ac:dyDescent="0.25">
      <c r="A69" t="s">
        <v>8305</v>
      </c>
      <c r="B69" t="s">
        <v>9011</v>
      </c>
      <c r="C69" t="s">
        <v>9153</v>
      </c>
      <c r="D69" t="s">
        <v>46</v>
      </c>
      <c r="E69" t="s">
        <v>9158</v>
      </c>
      <c r="F69" s="48" t="s">
        <v>9159</v>
      </c>
      <c r="G69" s="55" t="s">
        <v>9162</v>
      </c>
      <c r="H69" s="55" t="s">
        <v>9163</v>
      </c>
      <c r="I69" s="55" t="s">
        <v>9042</v>
      </c>
      <c r="J69" s="48">
        <v>954.63374996000005</v>
      </c>
      <c r="K69" s="55">
        <v>182470.668389</v>
      </c>
      <c r="L69" s="55">
        <v>0</v>
      </c>
      <c r="M69" s="55">
        <v>0</v>
      </c>
      <c r="N69" s="56">
        <v>182470.668389</v>
      </c>
      <c r="O69" s="48">
        <f t="shared" si="0"/>
        <v>191.14206720288871</v>
      </c>
      <c r="P69" s="48">
        <f t="shared" si="1"/>
        <v>0</v>
      </c>
      <c r="Q69" s="48">
        <f t="shared" si="2"/>
        <v>0</v>
      </c>
      <c r="R69" s="48">
        <f t="shared" si="3"/>
        <v>191.14206720288871</v>
      </c>
    </row>
    <row r="70" spans="1:18" x14ac:dyDescent="0.25">
      <c r="A70" t="s">
        <v>8305</v>
      </c>
      <c r="B70" t="s">
        <v>9011</v>
      </c>
      <c r="C70" t="s">
        <v>9153</v>
      </c>
      <c r="D70" t="s">
        <v>46</v>
      </c>
      <c r="E70" t="s">
        <v>9158</v>
      </c>
      <c r="F70" s="48" t="s">
        <v>9159</v>
      </c>
      <c r="G70" s="55" t="s">
        <v>9076</v>
      </c>
      <c r="H70" s="55" t="s">
        <v>9077</v>
      </c>
      <c r="I70" s="55" t="s">
        <v>9042</v>
      </c>
      <c r="J70" s="48">
        <v>71.032499999999999</v>
      </c>
      <c r="K70" s="55">
        <v>13927.114972700001</v>
      </c>
      <c r="L70" s="55">
        <v>0</v>
      </c>
      <c r="M70" s="55">
        <v>0</v>
      </c>
      <c r="N70" s="56">
        <v>13927.114972700001</v>
      </c>
      <c r="O70" s="48">
        <f t="shared" si="0"/>
        <v>196.06680002393273</v>
      </c>
      <c r="P70" s="48">
        <f t="shared" si="1"/>
        <v>0</v>
      </c>
      <c r="Q70" s="48">
        <f t="shared" si="2"/>
        <v>0</v>
      </c>
      <c r="R70" s="48">
        <f t="shared" si="3"/>
        <v>196.06680002393273</v>
      </c>
    </row>
    <row r="71" spans="1:18" x14ac:dyDescent="0.25">
      <c r="A71" t="s">
        <v>8305</v>
      </c>
      <c r="B71" t="s">
        <v>9011</v>
      </c>
      <c r="C71" t="s">
        <v>9153</v>
      </c>
      <c r="D71" t="s">
        <v>46</v>
      </c>
      <c r="E71" t="s">
        <v>9158</v>
      </c>
      <c r="F71" s="48" t="s">
        <v>9159</v>
      </c>
      <c r="G71" s="55" t="s">
        <v>9137</v>
      </c>
      <c r="H71" s="55" t="s">
        <v>9138</v>
      </c>
      <c r="I71" s="55" t="s">
        <v>9042</v>
      </c>
      <c r="J71" s="48">
        <v>23.677499998999998</v>
      </c>
      <c r="K71" s="55">
        <v>4507.3909647999999</v>
      </c>
      <c r="L71" s="55">
        <v>0</v>
      </c>
      <c r="M71" s="55">
        <v>0</v>
      </c>
      <c r="N71" s="56">
        <v>4507.3909647999999</v>
      </c>
      <c r="O71" s="48">
        <f t="shared" si="0"/>
        <v>190.36599999959313</v>
      </c>
      <c r="P71" s="48">
        <f t="shared" si="1"/>
        <v>0</v>
      </c>
      <c r="Q71" s="48">
        <f t="shared" si="2"/>
        <v>0</v>
      </c>
      <c r="R71" s="48">
        <f t="shared" si="3"/>
        <v>190.36599999959313</v>
      </c>
    </row>
    <row r="72" spans="1:18" x14ac:dyDescent="0.25">
      <c r="A72" t="s">
        <v>8305</v>
      </c>
      <c r="B72" t="s">
        <v>9011</v>
      </c>
      <c r="C72" t="s">
        <v>9164</v>
      </c>
      <c r="D72" t="s">
        <v>503</v>
      </c>
      <c r="E72" t="s">
        <v>9165</v>
      </c>
      <c r="F72" s="48" t="s">
        <v>9166</v>
      </c>
      <c r="G72" s="55" t="s">
        <v>9150</v>
      </c>
      <c r="H72" s="55" t="s">
        <v>9151</v>
      </c>
      <c r="I72" s="55" t="s">
        <v>9152</v>
      </c>
      <c r="J72" s="48">
        <v>55</v>
      </c>
      <c r="K72" s="55">
        <v>259600</v>
      </c>
      <c r="L72" s="55">
        <v>0</v>
      </c>
      <c r="M72" s="55">
        <v>0</v>
      </c>
      <c r="N72" s="56">
        <v>259600</v>
      </c>
      <c r="O72" s="48">
        <f t="shared" si="0"/>
        <v>4720</v>
      </c>
      <c r="P72" s="48">
        <f t="shared" si="1"/>
        <v>0</v>
      </c>
      <c r="Q72" s="48">
        <f t="shared" si="2"/>
        <v>0</v>
      </c>
      <c r="R72" s="48">
        <f t="shared" si="3"/>
        <v>4720</v>
      </c>
    </row>
    <row r="73" spans="1:18" x14ac:dyDescent="0.25">
      <c r="A73" t="s">
        <v>8305</v>
      </c>
      <c r="B73" t="s">
        <v>9011</v>
      </c>
      <c r="C73" t="s">
        <v>9167</v>
      </c>
      <c r="D73" t="s">
        <v>503</v>
      </c>
      <c r="E73" t="s">
        <v>8287</v>
      </c>
      <c r="F73" s="48" t="s">
        <v>9168</v>
      </c>
      <c r="G73" s="55" t="s">
        <v>9150</v>
      </c>
      <c r="H73" s="55" t="s">
        <v>9151</v>
      </c>
      <c r="I73" s="55" t="s">
        <v>9152</v>
      </c>
      <c r="J73" s="48">
        <v>165.3</v>
      </c>
      <c r="K73" s="55">
        <v>780216</v>
      </c>
      <c r="L73" s="55">
        <v>0</v>
      </c>
      <c r="M73" s="55">
        <v>0</v>
      </c>
      <c r="N73" s="56">
        <v>780216</v>
      </c>
      <c r="O73" s="48">
        <f t="shared" si="0"/>
        <v>4720</v>
      </c>
      <c r="P73" s="48">
        <f t="shared" si="1"/>
        <v>0</v>
      </c>
      <c r="Q73" s="48">
        <f t="shared" si="2"/>
        <v>0</v>
      </c>
      <c r="R73" s="48">
        <f t="shared" si="3"/>
        <v>4720</v>
      </c>
    </row>
    <row r="74" spans="1:18" x14ac:dyDescent="0.25">
      <c r="A74" t="s">
        <v>8305</v>
      </c>
      <c r="B74" t="s">
        <v>9011</v>
      </c>
      <c r="C74" t="s">
        <v>9167</v>
      </c>
      <c r="D74" t="s">
        <v>503</v>
      </c>
      <c r="E74" t="s">
        <v>8287</v>
      </c>
      <c r="F74" s="48" t="s">
        <v>9168</v>
      </c>
      <c r="G74" s="55" t="s">
        <v>9169</v>
      </c>
      <c r="H74" s="55" t="s">
        <v>9170</v>
      </c>
      <c r="I74" s="55" t="s">
        <v>9030</v>
      </c>
      <c r="J74" s="48">
        <v>6.1499999999999995</v>
      </c>
      <c r="K74" s="55">
        <v>55094.16</v>
      </c>
      <c r="L74" s="55">
        <v>0</v>
      </c>
      <c r="M74" s="55">
        <v>2754.7080000000005</v>
      </c>
      <c r="N74" s="56">
        <v>52339.452000000005</v>
      </c>
      <c r="O74" s="48">
        <f t="shared" si="0"/>
        <v>8958.4000000000015</v>
      </c>
      <c r="P74" s="48">
        <f t="shared" si="1"/>
        <v>0</v>
      </c>
      <c r="Q74" s="48">
        <f t="shared" si="2"/>
        <v>447.92000000000013</v>
      </c>
      <c r="R74" s="48">
        <f t="shared" si="3"/>
        <v>8510.4800000000014</v>
      </c>
    </row>
    <row r="75" spans="1:18" x14ac:dyDescent="0.25">
      <c r="A75" t="s">
        <v>8305</v>
      </c>
      <c r="B75" t="s">
        <v>9011</v>
      </c>
      <c r="C75" t="s">
        <v>9167</v>
      </c>
      <c r="D75" t="s">
        <v>503</v>
      </c>
      <c r="E75" t="s">
        <v>9171</v>
      </c>
      <c r="F75" s="48" t="s">
        <v>9172</v>
      </c>
      <c r="G75" s="55" t="s">
        <v>9169</v>
      </c>
      <c r="H75" s="55" t="s">
        <v>9170</v>
      </c>
      <c r="I75" s="55" t="s">
        <v>9030</v>
      </c>
      <c r="J75" s="48">
        <v>4.1000000000000005</v>
      </c>
      <c r="K75" s="55">
        <v>33859.785546999999</v>
      </c>
      <c r="L75" s="55">
        <v>0</v>
      </c>
      <c r="M75" s="55">
        <v>1692.9892773500001</v>
      </c>
      <c r="N75" s="56">
        <v>32166.79626965</v>
      </c>
      <c r="O75" s="48">
        <f t="shared" si="0"/>
        <v>8258.4842797560959</v>
      </c>
      <c r="P75" s="48">
        <f t="shared" si="1"/>
        <v>0</v>
      </c>
      <c r="Q75" s="48">
        <f t="shared" si="2"/>
        <v>412.92421398780482</v>
      </c>
      <c r="R75" s="48">
        <f t="shared" si="3"/>
        <v>7845.5600657682917</v>
      </c>
    </row>
    <row r="76" spans="1:18" x14ac:dyDescent="0.25">
      <c r="A76" t="s">
        <v>8305</v>
      </c>
      <c r="B76" t="s">
        <v>9011</v>
      </c>
      <c r="C76" t="s">
        <v>9167</v>
      </c>
      <c r="D76" t="s">
        <v>503</v>
      </c>
      <c r="E76" t="s">
        <v>8284</v>
      </c>
      <c r="F76" s="48" t="s">
        <v>9173</v>
      </c>
      <c r="G76" s="55" t="s">
        <v>9150</v>
      </c>
      <c r="H76" s="55" t="s">
        <v>9151</v>
      </c>
      <c r="I76" s="55" t="s">
        <v>9152</v>
      </c>
      <c r="J76" s="48">
        <v>9.2249999999999979</v>
      </c>
      <c r="K76" s="55">
        <v>75128.400000000009</v>
      </c>
      <c r="L76" s="55">
        <v>0</v>
      </c>
      <c r="M76" s="55">
        <v>0</v>
      </c>
      <c r="N76" s="56">
        <v>75128.400000000009</v>
      </c>
      <c r="O76" s="48">
        <f t="shared" si="0"/>
        <v>8144.0000000000027</v>
      </c>
      <c r="P76" s="48">
        <f t="shared" si="1"/>
        <v>0</v>
      </c>
      <c r="Q76" s="48">
        <f t="shared" si="2"/>
        <v>0</v>
      </c>
      <c r="R76" s="48">
        <f t="shared" si="3"/>
        <v>8144.0000000000027</v>
      </c>
    </row>
    <row r="77" spans="1:18" x14ac:dyDescent="0.25">
      <c r="A77" t="s">
        <v>8305</v>
      </c>
      <c r="B77" t="s">
        <v>9011</v>
      </c>
      <c r="C77" t="s">
        <v>9174</v>
      </c>
      <c r="D77" t="s">
        <v>571</v>
      </c>
      <c r="E77" t="s">
        <v>569</v>
      </c>
      <c r="F77" s="48" t="s">
        <v>9175</v>
      </c>
      <c r="G77" s="55" t="s">
        <v>9176</v>
      </c>
      <c r="H77" s="55" t="s">
        <v>9177</v>
      </c>
      <c r="I77" s="55" t="s">
        <v>9030</v>
      </c>
      <c r="J77" s="48">
        <v>0.51249999999999996</v>
      </c>
      <c r="K77" s="55">
        <v>0</v>
      </c>
      <c r="L77" s="55">
        <v>0</v>
      </c>
      <c r="M77" s="55">
        <v>0</v>
      </c>
      <c r="N77" s="56">
        <v>0</v>
      </c>
      <c r="O77" s="48">
        <f t="shared" si="0"/>
        <v>0</v>
      </c>
      <c r="P77" s="48">
        <f t="shared" si="1"/>
        <v>0</v>
      </c>
      <c r="Q77" s="48">
        <f t="shared" si="2"/>
        <v>0</v>
      </c>
      <c r="R77" s="48">
        <f t="shared" si="3"/>
        <v>0</v>
      </c>
    </row>
    <row r="78" spans="1:18" x14ac:dyDescent="0.25">
      <c r="A78" t="s">
        <v>8305</v>
      </c>
      <c r="B78" t="s">
        <v>9011</v>
      </c>
      <c r="C78" t="s">
        <v>9174</v>
      </c>
      <c r="D78" t="s">
        <v>571</v>
      </c>
      <c r="E78" t="s">
        <v>569</v>
      </c>
      <c r="F78" s="48" t="s">
        <v>9175</v>
      </c>
      <c r="G78" s="55" t="s">
        <v>9178</v>
      </c>
      <c r="H78" s="55" t="s">
        <v>9179</v>
      </c>
      <c r="I78" s="55" t="s">
        <v>9180</v>
      </c>
      <c r="J78" s="48">
        <v>3.6899999990000003</v>
      </c>
      <c r="K78" s="55">
        <v>3568.5990000400002</v>
      </c>
      <c r="L78" s="55">
        <v>0</v>
      </c>
      <c r="M78" s="55">
        <v>178.42995000200003</v>
      </c>
      <c r="N78" s="56">
        <v>3390.169050038</v>
      </c>
      <c r="O78" s="48">
        <f t="shared" si="0"/>
        <v>967.10000027292676</v>
      </c>
      <c r="P78" s="48">
        <f t="shared" si="1"/>
        <v>0</v>
      </c>
      <c r="Q78" s="48">
        <f t="shared" si="2"/>
        <v>48.355000013646347</v>
      </c>
      <c r="R78" s="48">
        <f t="shared" si="3"/>
        <v>918.74500025928046</v>
      </c>
    </row>
    <row r="79" spans="1:18" x14ac:dyDescent="0.25">
      <c r="A79" t="s">
        <v>8305</v>
      </c>
      <c r="B79" t="s">
        <v>9011</v>
      </c>
      <c r="C79" t="s">
        <v>9174</v>
      </c>
      <c r="D79" t="s">
        <v>571</v>
      </c>
      <c r="E79" t="s">
        <v>569</v>
      </c>
      <c r="F79" s="48" t="s">
        <v>9175</v>
      </c>
      <c r="G79" s="55" t="s">
        <v>9181</v>
      </c>
      <c r="H79" s="55" t="s">
        <v>9182</v>
      </c>
      <c r="I79" s="55" t="s">
        <v>9037</v>
      </c>
      <c r="J79" s="48">
        <v>0.61499999999999999</v>
      </c>
      <c r="K79" s="55">
        <v>639.84353999999996</v>
      </c>
      <c r="L79" s="55">
        <v>0</v>
      </c>
      <c r="M79" s="55">
        <v>31.992177000000002</v>
      </c>
      <c r="N79" s="56">
        <v>607.85136299999999</v>
      </c>
      <c r="O79" s="48">
        <f t="shared" si="0"/>
        <v>1040.396</v>
      </c>
      <c r="P79" s="48">
        <f t="shared" si="1"/>
        <v>0</v>
      </c>
      <c r="Q79" s="48">
        <f t="shared" si="2"/>
        <v>52.019800000000004</v>
      </c>
      <c r="R79" s="48">
        <f t="shared" si="3"/>
        <v>988.37620000000004</v>
      </c>
    </row>
    <row r="80" spans="1:18" x14ac:dyDescent="0.25">
      <c r="A80" t="s">
        <v>8305</v>
      </c>
      <c r="B80" t="s">
        <v>9011</v>
      </c>
      <c r="C80" t="s">
        <v>9174</v>
      </c>
      <c r="D80" t="s">
        <v>571</v>
      </c>
      <c r="E80" t="s">
        <v>569</v>
      </c>
      <c r="F80" s="48" t="s">
        <v>9175</v>
      </c>
      <c r="G80" s="55" t="s">
        <v>9183</v>
      </c>
      <c r="H80" s="55" t="s">
        <v>9184</v>
      </c>
      <c r="I80" s="55" t="s">
        <v>9042</v>
      </c>
      <c r="J80" s="48">
        <v>10.249999999000002</v>
      </c>
      <c r="K80" s="55">
        <v>3559.2079500199998</v>
      </c>
      <c r="L80" s="55">
        <v>0</v>
      </c>
      <c r="M80" s="55">
        <v>0</v>
      </c>
      <c r="N80" s="56">
        <v>3559.2079500199998</v>
      </c>
      <c r="O80" s="48">
        <f t="shared" ref="O80:O143" si="4">IFERROR(K80/J80,0)</f>
        <v>347.23980003582818</v>
      </c>
      <c r="P80" s="48">
        <f t="shared" ref="P80:P143" si="5">IFERROR(L80/J80,0)</f>
        <v>0</v>
      </c>
      <c r="Q80" s="48">
        <f t="shared" ref="Q80:Q143" si="6">IFERROR(M80/J80,0)</f>
        <v>0</v>
      </c>
      <c r="R80" s="48">
        <f t="shared" ref="R80:R143" si="7">N80/J80</f>
        <v>347.23980003582818</v>
      </c>
    </row>
    <row r="81" spans="1:18" x14ac:dyDescent="0.25">
      <c r="A81" t="s">
        <v>8305</v>
      </c>
      <c r="B81" t="s">
        <v>9011</v>
      </c>
      <c r="C81" t="s">
        <v>9174</v>
      </c>
      <c r="D81" t="s">
        <v>571</v>
      </c>
      <c r="E81" t="s">
        <v>569</v>
      </c>
      <c r="F81" s="48" t="s">
        <v>9175</v>
      </c>
      <c r="G81" s="55" t="s">
        <v>9150</v>
      </c>
      <c r="H81" s="55" t="s">
        <v>9151</v>
      </c>
      <c r="I81" s="55" t="s">
        <v>9152</v>
      </c>
      <c r="J81" s="48">
        <v>12.966249999</v>
      </c>
      <c r="K81" s="55">
        <v>11247.347550500001</v>
      </c>
      <c r="L81" s="55">
        <v>0</v>
      </c>
      <c r="M81" s="55">
        <v>0</v>
      </c>
      <c r="N81" s="56">
        <v>11247.347550500001</v>
      </c>
      <c r="O81" s="48">
        <f t="shared" si="4"/>
        <v>867.43256927542143</v>
      </c>
      <c r="P81" s="48">
        <f t="shared" si="5"/>
        <v>0</v>
      </c>
      <c r="Q81" s="48">
        <f t="shared" si="6"/>
        <v>0</v>
      </c>
      <c r="R81" s="48">
        <f t="shared" si="7"/>
        <v>867.43256927542143</v>
      </c>
    </row>
    <row r="82" spans="1:18" x14ac:dyDescent="0.25">
      <c r="A82" t="s">
        <v>8305</v>
      </c>
      <c r="B82" t="s">
        <v>9011</v>
      </c>
      <c r="C82" t="s">
        <v>9174</v>
      </c>
      <c r="D82" t="s">
        <v>571</v>
      </c>
      <c r="E82" t="s">
        <v>569</v>
      </c>
      <c r="F82" s="48" t="s">
        <v>9175</v>
      </c>
      <c r="G82" s="55" t="s">
        <v>9185</v>
      </c>
      <c r="H82" s="55" t="s">
        <v>9186</v>
      </c>
      <c r="I82" s="55" t="s">
        <v>9042</v>
      </c>
      <c r="J82" s="48">
        <v>1.0249999999999999</v>
      </c>
      <c r="K82" s="55">
        <v>193.03825000999998</v>
      </c>
      <c r="L82" s="55">
        <v>0</v>
      </c>
      <c r="M82" s="55">
        <v>0</v>
      </c>
      <c r="N82" s="56">
        <v>193.03825000999998</v>
      </c>
      <c r="O82" s="48">
        <f t="shared" si="4"/>
        <v>188.33000000975611</v>
      </c>
      <c r="P82" s="48">
        <f t="shared" si="5"/>
        <v>0</v>
      </c>
      <c r="Q82" s="48">
        <f t="shared" si="6"/>
        <v>0</v>
      </c>
      <c r="R82" s="48">
        <f t="shared" si="7"/>
        <v>188.33000000975611</v>
      </c>
    </row>
    <row r="83" spans="1:18" x14ac:dyDescent="0.25">
      <c r="A83" t="s">
        <v>8305</v>
      </c>
      <c r="B83" t="s">
        <v>9011</v>
      </c>
      <c r="C83" t="s">
        <v>9174</v>
      </c>
      <c r="D83" t="s">
        <v>571</v>
      </c>
      <c r="E83" t="s">
        <v>569</v>
      </c>
      <c r="F83" s="48" t="s">
        <v>9175</v>
      </c>
      <c r="G83" s="55" t="s">
        <v>9187</v>
      </c>
      <c r="H83" s="55" t="s">
        <v>9188</v>
      </c>
      <c r="I83" s="55" t="s">
        <v>9189</v>
      </c>
      <c r="J83" s="48">
        <v>4.0999999999999996</v>
      </c>
      <c r="K83" s="55">
        <v>2712.9699996999998</v>
      </c>
      <c r="L83" s="55">
        <v>0</v>
      </c>
      <c r="M83" s="55">
        <v>135.648499985</v>
      </c>
      <c r="N83" s="56">
        <v>2577.3214997149998</v>
      </c>
      <c r="O83" s="48">
        <f t="shared" si="4"/>
        <v>661.69999992682926</v>
      </c>
      <c r="P83" s="48">
        <f t="shared" si="5"/>
        <v>0</v>
      </c>
      <c r="Q83" s="48">
        <f t="shared" si="6"/>
        <v>33.084999996341466</v>
      </c>
      <c r="R83" s="48">
        <f t="shared" si="7"/>
        <v>628.61499993048778</v>
      </c>
    </row>
    <row r="84" spans="1:18" x14ac:dyDescent="0.25">
      <c r="A84" t="s">
        <v>2253</v>
      </c>
      <c r="B84" t="s">
        <v>9190</v>
      </c>
      <c r="C84" t="s">
        <v>9191</v>
      </c>
      <c r="D84" t="s">
        <v>9192</v>
      </c>
      <c r="E84" t="s">
        <v>80</v>
      </c>
      <c r="F84" s="48" t="s">
        <v>9193</v>
      </c>
      <c r="G84" s="55" t="s">
        <v>9194</v>
      </c>
      <c r="H84" s="55" t="s">
        <v>9195</v>
      </c>
      <c r="I84" s="55" t="s">
        <v>9196</v>
      </c>
      <c r="J84" s="48">
        <v>1018.634749939</v>
      </c>
      <c r="K84" s="55">
        <v>176284.92984130001</v>
      </c>
      <c r="L84" s="55">
        <v>0</v>
      </c>
      <c r="M84" s="55">
        <v>0</v>
      </c>
      <c r="N84" s="56">
        <v>176284.92984130001</v>
      </c>
      <c r="O84" s="48">
        <f t="shared" si="4"/>
        <v>173.06000001654829</v>
      </c>
      <c r="P84" s="48">
        <f t="shared" si="5"/>
        <v>0</v>
      </c>
      <c r="Q84" s="48">
        <f t="shared" si="6"/>
        <v>0</v>
      </c>
      <c r="R84" s="48">
        <f t="shared" si="7"/>
        <v>173.06000001654829</v>
      </c>
    </row>
    <row r="85" spans="1:18" x14ac:dyDescent="0.25">
      <c r="A85" t="s">
        <v>2253</v>
      </c>
      <c r="B85" t="s">
        <v>9190</v>
      </c>
      <c r="C85" t="s">
        <v>9197</v>
      </c>
      <c r="D85" t="s">
        <v>9013</v>
      </c>
      <c r="E85" t="s">
        <v>8442</v>
      </c>
      <c r="F85" s="48" t="s">
        <v>9198</v>
      </c>
      <c r="G85" s="55" t="s">
        <v>9199</v>
      </c>
      <c r="H85" s="55" t="s">
        <v>9200</v>
      </c>
      <c r="I85" s="55" t="s">
        <v>9042</v>
      </c>
      <c r="J85" s="48">
        <v>33014.709997999998</v>
      </c>
      <c r="K85" s="55">
        <v>926658.0179199999</v>
      </c>
      <c r="L85" s="55">
        <v>72632.365775342623</v>
      </c>
      <c r="M85" s="55">
        <v>0</v>
      </c>
      <c r="N85" s="56">
        <v>854025.65214465722</v>
      </c>
      <c r="O85" s="48">
        <f t="shared" si="4"/>
        <v>28.068034460279556</v>
      </c>
      <c r="P85" s="48">
        <f t="shared" si="5"/>
        <v>2.2000001144866221</v>
      </c>
      <c r="Q85" s="48">
        <f t="shared" si="6"/>
        <v>0</v>
      </c>
      <c r="R85" s="48">
        <f t="shared" si="7"/>
        <v>25.868034345792932</v>
      </c>
    </row>
    <row r="86" spans="1:18" x14ac:dyDescent="0.25">
      <c r="A86" t="s">
        <v>2253</v>
      </c>
      <c r="B86" t="s">
        <v>9190</v>
      </c>
      <c r="C86" t="s">
        <v>9012</v>
      </c>
      <c r="D86" t="s">
        <v>9013</v>
      </c>
      <c r="E86" t="s">
        <v>2457</v>
      </c>
      <c r="F86" s="48" t="s">
        <v>9201</v>
      </c>
      <c r="G86" s="55" t="s">
        <v>9202</v>
      </c>
      <c r="H86" s="55" t="s">
        <v>9203</v>
      </c>
      <c r="I86" s="55" t="s">
        <v>9042</v>
      </c>
      <c r="J86" s="48">
        <v>172.2</v>
      </c>
      <c r="K86" s="55">
        <v>22829.266907999998</v>
      </c>
      <c r="L86" s="55">
        <v>2944.62</v>
      </c>
      <c r="M86" s="55">
        <v>0</v>
      </c>
      <c r="N86" s="56">
        <v>19884.646907999999</v>
      </c>
      <c r="O86" s="48">
        <f t="shared" si="4"/>
        <v>132.57414</v>
      </c>
      <c r="P86" s="48">
        <f t="shared" si="5"/>
        <v>17.100000000000001</v>
      </c>
      <c r="Q86" s="48">
        <f t="shared" si="6"/>
        <v>0</v>
      </c>
      <c r="R86" s="48">
        <f t="shared" si="7"/>
        <v>115.47414000000001</v>
      </c>
    </row>
    <row r="87" spans="1:18" x14ac:dyDescent="0.25">
      <c r="A87" t="s">
        <v>2253</v>
      </c>
      <c r="B87" t="s">
        <v>9190</v>
      </c>
      <c r="C87" t="s">
        <v>9012</v>
      </c>
      <c r="D87" t="s">
        <v>9013</v>
      </c>
      <c r="E87" t="s">
        <v>2462</v>
      </c>
      <c r="F87" s="48" t="s">
        <v>9204</v>
      </c>
      <c r="G87" s="55" t="s">
        <v>9205</v>
      </c>
      <c r="H87" s="55" t="s">
        <v>9206</v>
      </c>
      <c r="I87" s="55" t="s">
        <v>9030</v>
      </c>
      <c r="J87" s="48">
        <v>28.7</v>
      </c>
      <c r="K87" s="55">
        <v>2950.6679101300001</v>
      </c>
      <c r="L87" s="55">
        <v>0</v>
      </c>
      <c r="M87" s="55">
        <v>147.53339550650003</v>
      </c>
      <c r="N87" s="56">
        <v>2803.1345146234999</v>
      </c>
      <c r="O87" s="48">
        <f t="shared" si="4"/>
        <v>102.81072857595819</v>
      </c>
      <c r="P87" s="48">
        <f t="shared" si="5"/>
        <v>0</v>
      </c>
      <c r="Q87" s="48">
        <f t="shared" si="6"/>
        <v>5.140536428797911</v>
      </c>
      <c r="R87" s="48">
        <f t="shared" si="7"/>
        <v>97.670192147160279</v>
      </c>
    </row>
    <row r="88" spans="1:18" x14ac:dyDescent="0.25">
      <c r="A88" t="s">
        <v>2253</v>
      </c>
      <c r="B88" t="s">
        <v>9190</v>
      </c>
      <c r="C88" t="s">
        <v>9012</v>
      </c>
      <c r="D88" t="s">
        <v>9013</v>
      </c>
      <c r="E88" t="s">
        <v>2462</v>
      </c>
      <c r="F88" s="48" t="s">
        <v>9204</v>
      </c>
      <c r="G88" s="55" t="s">
        <v>9207</v>
      </c>
      <c r="H88" s="55" t="s">
        <v>9208</v>
      </c>
      <c r="I88" s="55" t="s">
        <v>9042</v>
      </c>
      <c r="J88" s="48">
        <v>2.0500000000000003</v>
      </c>
      <c r="K88" s="55">
        <v>745.46154900999989</v>
      </c>
      <c r="L88" s="55">
        <v>0</v>
      </c>
      <c r="M88" s="55">
        <v>0</v>
      </c>
      <c r="N88" s="56">
        <v>745.46154900999989</v>
      </c>
      <c r="O88" s="48">
        <f t="shared" si="4"/>
        <v>363.63978000487793</v>
      </c>
      <c r="P88" s="48">
        <f t="shared" si="5"/>
        <v>0</v>
      </c>
      <c r="Q88" s="48">
        <f t="shared" si="6"/>
        <v>0</v>
      </c>
      <c r="R88" s="48">
        <f t="shared" si="7"/>
        <v>363.63978000487793</v>
      </c>
    </row>
    <row r="89" spans="1:18" x14ac:dyDescent="0.25">
      <c r="A89" t="s">
        <v>2253</v>
      </c>
      <c r="B89" t="s">
        <v>9190</v>
      </c>
      <c r="C89" t="s">
        <v>9012</v>
      </c>
      <c r="D89" t="s">
        <v>9013</v>
      </c>
      <c r="E89" t="s">
        <v>2462</v>
      </c>
      <c r="F89" s="48" t="s">
        <v>9204</v>
      </c>
      <c r="G89" s="55" t="s">
        <v>9209</v>
      </c>
      <c r="H89" s="55" t="s">
        <v>9210</v>
      </c>
      <c r="I89" s="55" t="s">
        <v>9211</v>
      </c>
      <c r="J89" s="48">
        <v>103.52499999200001</v>
      </c>
      <c r="K89" s="55">
        <v>14631.078513800001</v>
      </c>
      <c r="L89" s="55">
        <v>0</v>
      </c>
      <c r="M89" s="55">
        <v>731.55392569000014</v>
      </c>
      <c r="N89" s="56">
        <v>13899.524588110002</v>
      </c>
      <c r="O89" s="48">
        <f t="shared" si="4"/>
        <v>141.32894001381919</v>
      </c>
      <c r="P89" s="48">
        <f t="shared" si="5"/>
        <v>0</v>
      </c>
      <c r="Q89" s="48">
        <f t="shared" si="6"/>
        <v>7.0664470006909603</v>
      </c>
      <c r="R89" s="48">
        <f t="shared" si="7"/>
        <v>134.26249301312825</v>
      </c>
    </row>
    <row r="90" spans="1:18" x14ac:dyDescent="0.25">
      <c r="A90" t="s">
        <v>2253</v>
      </c>
      <c r="B90" t="s">
        <v>9190</v>
      </c>
      <c r="C90" t="s">
        <v>9012</v>
      </c>
      <c r="D90" t="s">
        <v>9013</v>
      </c>
      <c r="E90" t="s">
        <v>2462</v>
      </c>
      <c r="F90" s="48" t="s">
        <v>9204</v>
      </c>
      <c r="G90" s="55" t="s">
        <v>9212</v>
      </c>
      <c r="H90" s="55" t="s">
        <v>9213</v>
      </c>
      <c r="I90" s="55" t="s">
        <v>9037</v>
      </c>
      <c r="J90" s="48">
        <v>1.0250000000000001</v>
      </c>
      <c r="K90" s="55">
        <v>239.79524449199999</v>
      </c>
      <c r="L90" s="55">
        <v>0</v>
      </c>
      <c r="M90" s="55">
        <v>11.9897622246</v>
      </c>
      <c r="N90" s="56">
        <v>227.80548226740001</v>
      </c>
      <c r="O90" s="48">
        <f t="shared" si="4"/>
        <v>233.9465799921951</v>
      </c>
      <c r="P90" s="48">
        <f t="shared" si="5"/>
        <v>0</v>
      </c>
      <c r="Q90" s="48">
        <f t="shared" si="6"/>
        <v>11.697328999609754</v>
      </c>
      <c r="R90" s="48">
        <f t="shared" si="7"/>
        <v>222.24925099258536</v>
      </c>
    </row>
    <row r="91" spans="1:18" x14ac:dyDescent="0.25">
      <c r="A91" t="s">
        <v>2253</v>
      </c>
      <c r="B91" t="s">
        <v>9190</v>
      </c>
      <c r="C91" t="s">
        <v>9012</v>
      </c>
      <c r="D91" t="s">
        <v>9013</v>
      </c>
      <c r="E91" t="s">
        <v>2465</v>
      </c>
      <c r="F91" s="48" t="s">
        <v>9214</v>
      </c>
      <c r="G91" s="55" t="s">
        <v>9215</v>
      </c>
      <c r="H91" s="55" t="s">
        <v>9216</v>
      </c>
      <c r="I91" s="55" t="s">
        <v>9042</v>
      </c>
      <c r="J91" s="48">
        <v>12.915000000999999</v>
      </c>
      <c r="K91" s="55">
        <v>3021.4138164999999</v>
      </c>
      <c r="L91" s="55">
        <v>0</v>
      </c>
      <c r="M91" s="55">
        <v>0</v>
      </c>
      <c r="N91" s="56">
        <v>3021.4138164999999</v>
      </c>
      <c r="O91" s="48">
        <f t="shared" si="4"/>
        <v>233.94609494897824</v>
      </c>
      <c r="P91" s="48">
        <f t="shared" si="5"/>
        <v>0</v>
      </c>
      <c r="Q91" s="48">
        <f t="shared" si="6"/>
        <v>0</v>
      </c>
      <c r="R91" s="48">
        <f t="shared" si="7"/>
        <v>233.94609494897824</v>
      </c>
    </row>
    <row r="92" spans="1:18" x14ac:dyDescent="0.25">
      <c r="A92" t="s">
        <v>2253</v>
      </c>
      <c r="B92" t="s">
        <v>9190</v>
      </c>
      <c r="C92" t="s">
        <v>9012</v>
      </c>
      <c r="D92" t="s">
        <v>9013</v>
      </c>
      <c r="E92" t="s">
        <v>2465</v>
      </c>
      <c r="F92" s="48" t="s">
        <v>9214</v>
      </c>
      <c r="G92" s="55" t="s">
        <v>9217</v>
      </c>
      <c r="H92" s="55" t="s">
        <v>9218</v>
      </c>
      <c r="I92" s="55" t="s">
        <v>9042</v>
      </c>
      <c r="J92" s="48">
        <v>1.4350000000000001</v>
      </c>
      <c r="K92" s="55">
        <v>239.5865532</v>
      </c>
      <c r="L92" s="55">
        <v>0</v>
      </c>
      <c r="M92" s="55">
        <v>0</v>
      </c>
      <c r="N92" s="56">
        <v>239.5865532</v>
      </c>
      <c r="O92" s="48">
        <f t="shared" si="4"/>
        <v>166.95927052264807</v>
      </c>
      <c r="P92" s="48">
        <f t="shared" si="5"/>
        <v>0</v>
      </c>
      <c r="Q92" s="48">
        <f t="shared" si="6"/>
        <v>0</v>
      </c>
      <c r="R92" s="48">
        <f t="shared" si="7"/>
        <v>166.95927052264807</v>
      </c>
    </row>
    <row r="93" spans="1:18" x14ac:dyDescent="0.25">
      <c r="A93" t="s">
        <v>2253</v>
      </c>
      <c r="B93" t="s">
        <v>9190</v>
      </c>
      <c r="C93" t="s">
        <v>9012</v>
      </c>
      <c r="D93" t="s">
        <v>9013</v>
      </c>
      <c r="E93" t="s">
        <v>2465</v>
      </c>
      <c r="F93" s="48" t="s">
        <v>9214</v>
      </c>
      <c r="G93" s="55" t="s">
        <v>9219</v>
      </c>
      <c r="H93" s="55" t="s">
        <v>9220</v>
      </c>
      <c r="I93" s="55" t="s">
        <v>9042</v>
      </c>
      <c r="J93" s="48">
        <v>2.8699999990000005</v>
      </c>
      <c r="K93" s="55">
        <v>811.31367850000004</v>
      </c>
      <c r="L93" s="55">
        <v>145.38999994934147</v>
      </c>
      <c r="M93" s="55">
        <v>0</v>
      </c>
      <c r="N93" s="56">
        <v>665.92367855065856</v>
      </c>
      <c r="O93" s="48">
        <f t="shared" si="4"/>
        <v>282.68769295564027</v>
      </c>
      <c r="P93" s="48">
        <f t="shared" si="5"/>
        <v>50.658536585365852</v>
      </c>
      <c r="Q93" s="48">
        <f t="shared" si="6"/>
        <v>0</v>
      </c>
      <c r="R93" s="48">
        <f t="shared" si="7"/>
        <v>232.02915637027442</v>
      </c>
    </row>
    <row r="94" spans="1:18" x14ac:dyDescent="0.25">
      <c r="A94" t="s">
        <v>2253</v>
      </c>
      <c r="B94" t="s">
        <v>9190</v>
      </c>
      <c r="C94" t="s">
        <v>9012</v>
      </c>
      <c r="D94" t="s">
        <v>9013</v>
      </c>
      <c r="E94" t="s">
        <v>2465</v>
      </c>
      <c r="F94" s="48" t="s">
        <v>9214</v>
      </c>
      <c r="G94" s="55" t="s">
        <v>9221</v>
      </c>
      <c r="H94" s="55" t="s">
        <v>9222</v>
      </c>
      <c r="I94" s="55" t="s">
        <v>9042</v>
      </c>
      <c r="J94" s="48">
        <v>5.74</v>
      </c>
      <c r="K94" s="55">
        <v>1954.6531462400001</v>
      </c>
      <c r="L94" s="55">
        <v>718.76</v>
      </c>
      <c r="M94" s="55">
        <v>0</v>
      </c>
      <c r="N94" s="56">
        <v>1235.8931462400001</v>
      </c>
      <c r="O94" s="48">
        <f t="shared" si="4"/>
        <v>340.53190701045298</v>
      </c>
      <c r="P94" s="48">
        <f t="shared" si="5"/>
        <v>125.21951219512195</v>
      </c>
      <c r="Q94" s="48">
        <f t="shared" si="6"/>
        <v>0</v>
      </c>
      <c r="R94" s="48">
        <f t="shared" si="7"/>
        <v>215.312394815331</v>
      </c>
    </row>
    <row r="95" spans="1:18" x14ac:dyDescent="0.25">
      <c r="A95" t="s">
        <v>2253</v>
      </c>
      <c r="B95" t="s">
        <v>9190</v>
      </c>
      <c r="C95" t="s">
        <v>9012</v>
      </c>
      <c r="D95" t="s">
        <v>9013</v>
      </c>
      <c r="E95" t="s">
        <v>2465</v>
      </c>
      <c r="F95" s="48" t="s">
        <v>9214</v>
      </c>
      <c r="G95" s="55" t="s">
        <v>9223</v>
      </c>
      <c r="H95" s="55" t="s">
        <v>9224</v>
      </c>
      <c r="I95" s="55" t="s">
        <v>9042</v>
      </c>
      <c r="J95" s="48">
        <v>2.8699999990000005</v>
      </c>
      <c r="K95" s="55">
        <v>761.40546247999987</v>
      </c>
      <c r="L95" s="55">
        <v>0</v>
      </c>
      <c r="M95" s="55">
        <v>0</v>
      </c>
      <c r="N95" s="56">
        <v>761.40546247999987</v>
      </c>
      <c r="O95" s="48">
        <f t="shared" si="4"/>
        <v>265.29807064296091</v>
      </c>
      <c r="P95" s="48">
        <f t="shared" si="5"/>
        <v>0</v>
      </c>
      <c r="Q95" s="48">
        <f t="shared" si="6"/>
        <v>0</v>
      </c>
      <c r="R95" s="48">
        <f t="shared" si="7"/>
        <v>265.29807064296091</v>
      </c>
    </row>
    <row r="96" spans="1:18" x14ac:dyDescent="0.25">
      <c r="A96" t="s">
        <v>2253</v>
      </c>
      <c r="B96" t="s">
        <v>9190</v>
      </c>
      <c r="C96" t="s">
        <v>9012</v>
      </c>
      <c r="D96" t="s">
        <v>9013</v>
      </c>
      <c r="E96" t="s">
        <v>2468</v>
      </c>
      <c r="F96" s="48" t="s">
        <v>9225</v>
      </c>
      <c r="G96" s="55" t="s">
        <v>9202</v>
      </c>
      <c r="H96" s="55" t="s">
        <v>9203</v>
      </c>
      <c r="I96" s="55" t="s">
        <v>9042</v>
      </c>
      <c r="J96" s="48">
        <v>77.489999998000002</v>
      </c>
      <c r="K96" s="55">
        <v>10376.515455000001</v>
      </c>
      <c r="L96" s="55">
        <v>1405.6699999637201</v>
      </c>
      <c r="M96" s="55">
        <v>0</v>
      </c>
      <c r="N96" s="56">
        <v>8970.8454550362803</v>
      </c>
      <c r="O96" s="48">
        <f t="shared" si="4"/>
        <v>133.90780042931755</v>
      </c>
      <c r="P96" s="48">
        <f t="shared" si="5"/>
        <v>18.140018066847336</v>
      </c>
      <c r="Q96" s="48">
        <f t="shared" si="6"/>
        <v>0</v>
      </c>
      <c r="R96" s="48">
        <f t="shared" si="7"/>
        <v>115.7677823624702</v>
      </c>
    </row>
    <row r="97" spans="1:18" x14ac:dyDescent="0.25">
      <c r="A97" t="s">
        <v>2253</v>
      </c>
      <c r="B97" t="s">
        <v>9190</v>
      </c>
      <c r="C97" t="s">
        <v>9012</v>
      </c>
      <c r="D97" t="s">
        <v>9013</v>
      </c>
      <c r="E97" t="s">
        <v>2470</v>
      </c>
      <c r="F97" s="48" t="s">
        <v>9226</v>
      </c>
      <c r="G97" s="55" t="s">
        <v>9227</v>
      </c>
      <c r="H97" s="55" t="s">
        <v>9228</v>
      </c>
      <c r="I97" s="55" t="s">
        <v>9042</v>
      </c>
      <c r="J97" s="48">
        <v>9.6862499989999993</v>
      </c>
      <c r="K97" s="55">
        <v>2587.6203502500002</v>
      </c>
      <c r="L97" s="55">
        <v>544.92903245148193</v>
      </c>
      <c r="M97" s="55">
        <v>0</v>
      </c>
      <c r="N97" s="56">
        <v>2042.6913177985184</v>
      </c>
      <c r="O97" s="48">
        <f t="shared" si="4"/>
        <v>267.14366762339853</v>
      </c>
      <c r="P97" s="48">
        <f t="shared" si="5"/>
        <v>56.257997936016515</v>
      </c>
      <c r="Q97" s="48">
        <f t="shared" si="6"/>
        <v>0</v>
      </c>
      <c r="R97" s="48">
        <f t="shared" si="7"/>
        <v>210.88566968738203</v>
      </c>
    </row>
    <row r="98" spans="1:18" x14ac:dyDescent="0.25">
      <c r="A98" t="s">
        <v>2253</v>
      </c>
      <c r="B98" t="s">
        <v>9190</v>
      </c>
      <c r="C98" t="s">
        <v>9012</v>
      </c>
      <c r="D98" t="s">
        <v>9013</v>
      </c>
      <c r="E98" t="s">
        <v>2470</v>
      </c>
      <c r="F98" s="48" t="s">
        <v>9226</v>
      </c>
      <c r="G98" s="55" t="s">
        <v>9229</v>
      </c>
      <c r="H98" s="55" t="s">
        <v>9230</v>
      </c>
      <c r="I98" s="55" t="s">
        <v>9231</v>
      </c>
      <c r="J98" s="48">
        <v>22.139999999</v>
      </c>
      <c r="K98" s="55">
        <v>4710.5506800000003</v>
      </c>
      <c r="L98" s="55">
        <v>387.4499999825</v>
      </c>
      <c r="M98" s="55">
        <v>0</v>
      </c>
      <c r="N98" s="56">
        <v>4323.1006800175001</v>
      </c>
      <c r="O98" s="48">
        <f t="shared" si="4"/>
        <v>212.76200000960986</v>
      </c>
      <c r="P98" s="48">
        <f t="shared" si="5"/>
        <v>17.5</v>
      </c>
      <c r="Q98" s="48">
        <f t="shared" si="6"/>
        <v>0</v>
      </c>
      <c r="R98" s="48">
        <f t="shared" si="7"/>
        <v>195.26200000960984</v>
      </c>
    </row>
    <row r="99" spans="1:18" x14ac:dyDescent="0.25">
      <c r="A99" t="s">
        <v>2253</v>
      </c>
      <c r="B99" t="s">
        <v>9190</v>
      </c>
      <c r="C99" t="s">
        <v>9012</v>
      </c>
      <c r="D99" t="s">
        <v>9013</v>
      </c>
      <c r="E99" t="s">
        <v>2470</v>
      </c>
      <c r="F99" s="48" t="s">
        <v>9226</v>
      </c>
      <c r="G99" s="55" t="s">
        <v>9232</v>
      </c>
      <c r="H99" s="55" t="s">
        <v>9233</v>
      </c>
      <c r="I99" s="55" t="s">
        <v>9030</v>
      </c>
      <c r="J99" s="48">
        <v>20.756249998999998</v>
      </c>
      <c r="K99" s="55">
        <v>7852.9212208000008</v>
      </c>
      <c r="L99" s="55">
        <v>0</v>
      </c>
      <c r="M99" s="55">
        <v>392.64606104000001</v>
      </c>
      <c r="N99" s="56">
        <v>7460.2751597600009</v>
      </c>
      <c r="O99" s="48">
        <f t="shared" si="4"/>
        <v>378.34007690109445</v>
      </c>
      <c r="P99" s="48">
        <f t="shared" si="5"/>
        <v>0</v>
      </c>
      <c r="Q99" s="48">
        <f t="shared" si="6"/>
        <v>18.917003845054722</v>
      </c>
      <c r="R99" s="48">
        <f t="shared" si="7"/>
        <v>359.42307305603975</v>
      </c>
    </row>
    <row r="100" spans="1:18" x14ac:dyDescent="0.25">
      <c r="A100" t="s">
        <v>2253</v>
      </c>
      <c r="B100" t="s">
        <v>9190</v>
      </c>
      <c r="C100" t="s">
        <v>9012</v>
      </c>
      <c r="D100" t="s">
        <v>9013</v>
      </c>
      <c r="E100" t="s">
        <v>2470</v>
      </c>
      <c r="F100" s="48" t="s">
        <v>9226</v>
      </c>
      <c r="G100" s="55" t="s">
        <v>9234</v>
      </c>
      <c r="H100" s="55" t="s">
        <v>9235</v>
      </c>
      <c r="I100" s="55" t="s">
        <v>9042</v>
      </c>
      <c r="J100" s="48">
        <v>11.070000000999999</v>
      </c>
      <c r="K100" s="55">
        <v>3730.9180799000001</v>
      </c>
      <c r="L100" s="55">
        <v>478.67000004324024</v>
      </c>
      <c r="M100" s="55">
        <v>0</v>
      </c>
      <c r="N100" s="56">
        <v>3252.2480798567599</v>
      </c>
      <c r="O100" s="48">
        <f t="shared" si="4"/>
        <v>337.02963681688988</v>
      </c>
      <c r="P100" s="48">
        <f t="shared" si="5"/>
        <v>43.240289069557363</v>
      </c>
      <c r="Q100" s="48">
        <f t="shared" si="6"/>
        <v>0</v>
      </c>
      <c r="R100" s="48">
        <f t="shared" si="7"/>
        <v>293.7893477473325</v>
      </c>
    </row>
    <row r="101" spans="1:18" x14ac:dyDescent="0.25">
      <c r="A101" t="s">
        <v>2253</v>
      </c>
      <c r="B101" t="s">
        <v>9190</v>
      </c>
      <c r="C101" t="s">
        <v>9012</v>
      </c>
      <c r="D101" t="s">
        <v>9013</v>
      </c>
      <c r="E101" t="s">
        <v>2470</v>
      </c>
      <c r="F101" s="48" t="s">
        <v>9226</v>
      </c>
      <c r="G101" s="55" t="s">
        <v>9236</v>
      </c>
      <c r="H101" s="55" t="s">
        <v>9237</v>
      </c>
      <c r="I101" s="55" t="s">
        <v>9042</v>
      </c>
      <c r="J101" s="48">
        <v>265.68000000299998</v>
      </c>
      <c r="K101" s="55">
        <v>65821.102444999997</v>
      </c>
      <c r="L101" s="55">
        <v>8541.6100000964507</v>
      </c>
      <c r="M101" s="55">
        <v>0</v>
      </c>
      <c r="N101" s="56">
        <v>57279.492444903546</v>
      </c>
      <c r="O101" s="48">
        <f t="shared" si="4"/>
        <v>247.74579360229134</v>
      </c>
      <c r="P101" s="48">
        <f t="shared" si="5"/>
        <v>32.149992472146948</v>
      </c>
      <c r="Q101" s="48">
        <f t="shared" si="6"/>
        <v>0</v>
      </c>
      <c r="R101" s="48">
        <f t="shared" si="7"/>
        <v>215.59580113014439</v>
      </c>
    </row>
    <row r="102" spans="1:18" x14ac:dyDescent="0.25">
      <c r="A102" t="s">
        <v>2253</v>
      </c>
      <c r="B102" t="s">
        <v>9190</v>
      </c>
      <c r="C102" t="s">
        <v>9012</v>
      </c>
      <c r="D102" t="s">
        <v>9013</v>
      </c>
      <c r="E102" t="s">
        <v>2470</v>
      </c>
      <c r="F102" s="48" t="s">
        <v>9226</v>
      </c>
      <c r="G102" s="55" t="s">
        <v>9238</v>
      </c>
      <c r="H102" s="55" t="s">
        <v>9239</v>
      </c>
      <c r="I102" s="55" t="s">
        <v>9030</v>
      </c>
      <c r="J102" s="48">
        <v>65.03625000000001</v>
      </c>
      <c r="K102" s="55">
        <v>12881.901527500002</v>
      </c>
      <c r="L102" s="55">
        <v>0</v>
      </c>
      <c r="M102" s="55">
        <v>644.09507637500008</v>
      </c>
      <c r="N102" s="56">
        <v>12237.806451125001</v>
      </c>
      <c r="O102" s="48">
        <f t="shared" si="4"/>
        <v>198.07263683714851</v>
      </c>
      <c r="P102" s="48">
        <f t="shared" si="5"/>
        <v>0</v>
      </c>
      <c r="Q102" s="48">
        <f t="shared" si="6"/>
        <v>9.9036318418574254</v>
      </c>
      <c r="R102" s="48">
        <f t="shared" si="7"/>
        <v>188.16900499529109</v>
      </c>
    </row>
    <row r="103" spans="1:18" x14ac:dyDescent="0.25">
      <c r="A103" t="s">
        <v>2253</v>
      </c>
      <c r="B103" t="s">
        <v>9190</v>
      </c>
      <c r="C103" t="s">
        <v>9012</v>
      </c>
      <c r="D103" t="s">
        <v>9013</v>
      </c>
      <c r="E103" t="s">
        <v>2470</v>
      </c>
      <c r="F103" s="48" t="s">
        <v>9226</v>
      </c>
      <c r="G103" s="55" t="s">
        <v>9240</v>
      </c>
      <c r="H103" s="55" t="s">
        <v>9241</v>
      </c>
      <c r="I103" s="55" t="s">
        <v>9037</v>
      </c>
      <c r="J103" s="48">
        <v>20.756250005000002</v>
      </c>
      <c r="K103" s="55">
        <v>4352.5429845999997</v>
      </c>
      <c r="L103" s="55">
        <v>393.618885571698</v>
      </c>
      <c r="M103" s="55">
        <v>217.62714923000001</v>
      </c>
      <c r="N103" s="56">
        <v>3741.2969497983013</v>
      </c>
      <c r="O103" s="48">
        <f t="shared" si="4"/>
        <v>209.69794560922659</v>
      </c>
      <c r="P103" s="48">
        <f t="shared" si="5"/>
        <v>18.96387283236994</v>
      </c>
      <c r="Q103" s="48">
        <f t="shared" si="6"/>
        <v>10.484897280461331</v>
      </c>
      <c r="R103" s="48">
        <f t="shared" si="7"/>
        <v>180.24917549639531</v>
      </c>
    </row>
    <row r="104" spans="1:18" x14ac:dyDescent="0.25">
      <c r="A104" t="s">
        <v>2253</v>
      </c>
      <c r="B104" t="s">
        <v>9190</v>
      </c>
      <c r="C104" t="s">
        <v>9012</v>
      </c>
      <c r="D104" t="s">
        <v>9013</v>
      </c>
      <c r="E104" t="s">
        <v>2475</v>
      </c>
      <c r="F104" s="48" t="s">
        <v>9242</v>
      </c>
      <c r="G104" s="55" t="s">
        <v>9243</v>
      </c>
      <c r="H104" s="55" t="s">
        <v>9244</v>
      </c>
      <c r="I104" s="55" t="s">
        <v>9245</v>
      </c>
      <c r="J104" s="48">
        <v>29.999999998999996</v>
      </c>
      <c r="K104" s="55">
        <v>8454.082801999999</v>
      </c>
      <c r="L104" s="55">
        <v>524.99999998249996</v>
      </c>
      <c r="M104" s="55">
        <v>0</v>
      </c>
      <c r="N104" s="56">
        <v>7929.0828020174995</v>
      </c>
      <c r="O104" s="48">
        <f t="shared" si="4"/>
        <v>281.80276007606011</v>
      </c>
      <c r="P104" s="48">
        <f t="shared" si="5"/>
        <v>17.5</v>
      </c>
      <c r="Q104" s="48">
        <f t="shared" si="6"/>
        <v>0</v>
      </c>
      <c r="R104" s="48">
        <f t="shared" si="7"/>
        <v>264.30276007606011</v>
      </c>
    </row>
    <row r="105" spans="1:18" x14ac:dyDescent="0.25">
      <c r="A105" t="s">
        <v>2253</v>
      </c>
      <c r="B105" t="s">
        <v>9190</v>
      </c>
      <c r="C105" t="s">
        <v>9012</v>
      </c>
      <c r="D105" t="s">
        <v>9013</v>
      </c>
      <c r="E105" t="s">
        <v>2475</v>
      </c>
      <c r="F105" s="48" t="s">
        <v>9242</v>
      </c>
      <c r="G105" s="55" t="s">
        <v>9205</v>
      </c>
      <c r="H105" s="55" t="s">
        <v>9206</v>
      </c>
      <c r="I105" s="55" t="s">
        <v>9030</v>
      </c>
      <c r="J105" s="48">
        <v>38.949999998999999</v>
      </c>
      <c r="K105" s="55">
        <v>3993.2831499000008</v>
      </c>
      <c r="L105" s="55">
        <v>0</v>
      </c>
      <c r="M105" s="55">
        <v>199.66415749500001</v>
      </c>
      <c r="N105" s="56">
        <v>3793.6189924050009</v>
      </c>
      <c r="O105" s="48">
        <f t="shared" si="4"/>
        <v>102.52331578953849</v>
      </c>
      <c r="P105" s="48">
        <f t="shared" si="5"/>
        <v>0</v>
      </c>
      <c r="Q105" s="48">
        <f t="shared" si="6"/>
        <v>5.1261657894769241</v>
      </c>
      <c r="R105" s="48">
        <f t="shared" si="7"/>
        <v>97.397150000061572</v>
      </c>
    </row>
    <row r="106" spans="1:18" x14ac:dyDescent="0.25">
      <c r="A106" t="s">
        <v>2253</v>
      </c>
      <c r="B106" t="s">
        <v>9190</v>
      </c>
      <c r="C106" t="s">
        <v>9012</v>
      </c>
      <c r="D106" t="s">
        <v>9013</v>
      </c>
      <c r="E106" t="s">
        <v>2475</v>
      </c>
      <c r="F106" s="48" t="s">
        <v>9242</v>
      </c>
      <c r="G106" s="55" t="s">
        <v>9246</v>
      </c>
      <c r="H106" s="55" t="s">
        <v>9247</v>
      </c>
      <c r="I106" s="55" t="s">
        <v>9042</v>
      </c>
      <c r="J106" s="48">
        <v>2.0500000000000003</v>
      </c>
      <c r="K106" s="55">
        <v>848.82570598999996</v>
      </c>
      <c r="L106" s="55">
        <v>141.94000000000003</v>
      </c>
      <c r="M106" s="55">
        <v>0</v>
      </c>
      <c r="N106" s="56">
        <v>706.88570598999991</v>
      </c>
      <c r="O106" s="48">
        <f t="shared" si="4"/>
        <v>414.06131999512189</v>
      </c>
      <c r="P106" s="48">
        <f t="shared" si="5"/>
        <v>69.239024390243912</v>
      </c>
      <c r="Q106" s="48">
        <f t="shared" si="6"/>
        <v>0</v>
      </c>
      <c r="R106" s="48">
        <f t="shared" si="7"/>
        <v>344.82229560487798</v>
      </c>
    </row>
    <row r="107" spans="1:18" x14ac:dyDescent="0.25">
      <c r="A107" t="s">
        <v>2253</v>
      </c>
      <c r="B107" t="s">
        <v>9190</v>
      </c>
      <c r="C107" t="s">
        <v>9012</v>
      </c>
      <c r="D107" t="s">
        <v>9013</v>
      </c>
      <c r="E107" t="s">
        <v>2475</v>
      </c>
      <c r="F107" s="48" t="s">
        <v>9242</v>
      </c>
      <c r="G107" s="55" t="s">
        <v>9248</v>
      </c>
      <c r="H107" s="55" t="s">
        <v>9249</v>
      </c>
      <c r="I107" s="55" t="s">
        <v>9037</v>
      </c>
      <c r="J107" s="48">
        <v>15.375000001</v>
      </c>
      <c r="K107" s="55">
        <v>2473.2895349099999</v>
      </c>
      <c r="L107" s="55">
        <v>268.97252927627176</v>
      </c>
      <c r="M107" s="55">
        <v>123.6644767455</v>
      </c>
      <c r="N107" s="56">
        <v>2080.6525288882281</v>
      </c>
      <c r="O107" s="48">
        <f t="shared" si="4"/>
        <v>160.86435998368361</v>
      </c>
      <c r="P107" s="48">
        <f t="shared" si="5"/>
        <v>17.49414824447334</v>
      </c>
      <c r="Q107" s="48">
        <f t="shared" si="6"/>
        <v>8.043217999184181</v>
      </c>
      <c r="R107" s="48">
        <f t="shared" si="7"/>
        <v>135.3269937400261</v>
      </c>
    </row>
    <row r="108" spans="1:18" x14ac:dyDescent="0.25">
      <c r="A108" t="s">
        <v>2253</v>
      </c>
      <c r="B108" t="s">
        <v>9190</v>
      </c>
      <c r="C108" t="s">
        <v>9012</v>
      </c>
      <c r="D108" t="s">
        <v>9013</v>
      </c>
      <c r="E108" t="s">
        <v>2475</v>
      </c>
      <c r="F108" s="48" t="s">
        <v>9242</v>
      </c>
      <c r="G108" s="55" t="s">
        <v>9250</v>
      </c>
      <c r="H108" s="55" t="s">
        <v>9251</v>
      </c>
      <c r="I108" s="55" t="s">
        <v>9042</v>
      </c>
      <c r="J108" s="48">
        <v>2.0499999989999997</v>
      </c>
      <c r="K108" s="55">
        <v>356.35904399099991</v>
      </c>
      <c r="L108" s="55">
        <v>0</v>
      </c>
      <c r="M108" s="55">
        <v>0</v>
      </c>
      <c r="N108" s="56">
        <v>356.35904399099991</v>
      </c>
      <c r="O108" s="48">
        <f t="shared" si="4"/>
        <v>173.83368008040665</v>
      </c>
      <c r="P108" s="48">
        <f t="shared" si="5"/>
        <v>0</v>
      </c>
      <c r="Q108" s="48">
        <f t="shared" si="6"/>
        <v>0</v>
      </c>
      <c r="R108" s="48">
        <f t="shared" si="7"/>
        <v>173.83368008040665</v>
      </c>
    </row>
    <row r="109" spans="1:18" x14ac:dyDescent="0.25">
      <c r="A109" t="s">
        <v>2253</v>
      </c>
      <c r="B109" t="s">
        <v>9190</v>
      </c>
      <c r="C109" t="s">
        <v>9012</v>
      </c>
      <c r="D109" t="s">
        <v>9013</v>
      </c>
      <c r="E109" t="s">
        <v>2475</v>
      </c>
      <c r="F109" s="48" t="s">
        <v>9242</v>
      </c>
      <c r="G109" s="55" t="s">
        <v>9252</v>
      </c>
      <c r="H109" s="55" t="s">
        <v>9253</v>
      </c>
      <c r="I109" s="55" t="s">
        <v>9042</v>
      </c>
      <c r="J109" s="48">
        <v>1.0249999990000001</v>
      </c>
      <c r="K109" s="55">
        <v>408.44806799999998</v>
      </c>
      <c r="L109" s="55">
        <v>17.85291260394175</v>
      </c>
      <c r="M109" s="55">
        <v>0</v>
      </c>
      <c r="N109" s="56">
        <v>390.5951553960582</v>
      </c>
      <c r="O109" s="48">
        <f t="shared" si="4"/>
        <v>398.48592038876671</v>
      </c>
      <c r="P109" s="48">
        <f t="shared" si="5"/>
        <v>17.417475728155342</v>
      </c>
      <c r="Q109" s="48">
        <f t="shared" si="6"/>
        <v>0</v>
      </c>
      <c r="R109" s="48">
        <f t="shared" si="7"/>
        <v>381.06844466061136</v>
      </c>
    </row>
    <row r="110" spans="1:18" x14ac:dyDescent="0.25">
      <c r="A110" t="s">
        <v>2253</v>
      </c>
      <c r="B110" t="s">
        <v>9190</v>
      </c>
      <c r="C110" t="s">
        <v>9012</v>
      </c>
      <c r="D110" t="s">
        <v>9013</v>
      </c>
      <c r="E110" t="s">
        <v>2475</v>
      </c>
      <c r="F110" s="48" t="s">
        <v>9242</v>
      </c>
      <c r="G110" s="55" t="s">
        <v>9254</v>
      </c>
      <c r="H110" s="55" t="s">
        <v>9255</v>
      </c>
      <c r="I110" s="55" t="s">
        <v>9042</v>
      </c>
      <c r="J110" s="48">
        <v>1.0249999999999999</v>
      </c>
      <c r="K110" s="55">
        <v>395.88493</v>
      </c>
      <c r="L110" s="55">
        <v>86.647330097087362</v>
      </c>
      <c r="M110" s="55">
        <v>0</v>
      </c>
      <c r="N110" s="56">
        <v>309.23759990291262</v>
      </c>
      <c r="O110" s="48">
        <f t="shared" si="4"/>
        <v>386.22920000000005</v>
      </c>
      <c r="P110" s="48">
        <f t="shared" si="5"/>
        <v>84.533980582524265</v>
      </c>
      <c r="Q110" s="48">
        <f t="shared" si="6"/>
        <v>0</v>
      </c>
      <c r="R110" s="48">
        <f t="shared" si="7"/>
        <v>301.69521941747576</v>
      </c>
    </row>
    <row r="111" spans="1:18" x14ac:dyDescent="0.25">
      <c r="A111" t="s">
        <v>2253</v>
      </c>
      <c r="B111" t="s">
        <v>9190</v>
      </c>
      <c r="C111" t="s">
        <v>9012</v>
      </c>
      <c r="D111" t="s">
        <v>9013</v>
      </c>
      <c r="E111" t="s">
        <v>2478</v>
      </c>
      <c r="F111" s="48" t="s">
        <v>9256</v>
      </c>
      <c r="G111" s="55" t="s">
        <v>9227</v>
      </c>
      <c r="H111" s="55" t="s">
        <v>9228</v>
      </c>
      <c r="I111" s="55" t="s">
        <v>9042</v>
      </c>
      <c r="J111" s="48">
        <v>48.790000001999999</v>
      </c>
      <c r="K111" s="55">
        <v>13201.4685393</v>
      </c>
      <c r="L111" s="55">
        <v>2903.4900001190199</v>
      </c>
      <c r="M111" s="55">
        <v>0</v>
      </c>
      <c r="N111" s="56">
        <v>10297.97853918098</v>
      </c>
      <c r="O111" s="48">
        <f t="shared" si="4"/>
        <v>270.57734246277607</v>
      </c>
      <c r="P111" s="48">
        <f t="shared" si="5"/>
        <v>59.50994056159049</v>
      </c>
      <c r="Q111" s="48">
        <f t="shared" si="6"/>
        <v>0</v>
      </c>
      <c r="R111" s="48">
        <f t="shared" si="7"/>
        <v>211.0674019011856</v>
      </c>
    </row>
    <row r="112" spans="1:18" x14ac:dyDescent="0.25">
      <c r="A112" t="s">
        <v>2253</v>
      </c>
      <c r="B112" t="s">
        <v>9190</v>
      </c>
      <c r="C112" t="s">
        <v>9012</v>
      </c>
      <c r="D112" t="s">
        <v>9013</v>
      </c>
      <c r="E112" t="s">
        <v>2478</v>
      </c>
      <c r="F112" s="48" t="s">
        <v>9256</v>
      </c>
      <c r="G112" s="55" t="s">
        <v>9257</v>
      </c>
      <c r="H112" s="55" t="s">
        <v>9258</v>
      </c>
      <c r="I112" s="55" t="s">
        <v>9042</v>
      </c>
      <c r="J112" s="48">
        <v>209.51000000300002</v>
      </c>
      <c r="K112" s="55">
        <v>29427.522982399998</v>
      </c>
      <c r="L112" s="55">
        <v>6289.4900000900607</v>
      </c>
      <c r="M112" s="55">
        <v>0</v>
      </c>
      <c r="N112" s="56">
        <v>23138.032982309938</v>
      </c>
      <c r="O112" s="48">
        <f t="shared" si="4"/>
        <v>140.45879901665131</v>
      </c>
      <c r="P112" s="48">
        <f t="shared" si="5"/>
        <v>30.019999045391629</v>
      </c>
      <c r="Q112" s="48">
        <f t="shared" si="6"/>
        <v>0</v>
      </c>
      <c r="R112" s="48">
        <f t="shared" si="7"/>
        <v>110.4387999712597</v>
      </c>
    </row>
    <row r="113" spans="1:18" x14ac:dyDescent="0.25">
      <c r="A113" t="s">
        <v>2253</v>
      </c>
      <c r="B113" t="s">
        <v>9190</v>
      </c>
      <c r="C113" t="s">
        <v>9012</v>
      </c>
      <c r="D113" t="s">
        <v>9013</v>
      </c>
      <c r="E113" t="s">
        <v>2478</v>
      </c>
      <c r="F113" s="48" t="s">
        <v>9256</v>
      </c>
      <c r="G113" s="55" t="s">
        <v>9259</v>
      </c>
      <c r="H113" s="55" t="s">
        <v>9260</v>
      </c>
      <c r="I113" s="55" t="s">
        <v>9042</v>
      </c>
      <c r="J113" s="48">
        <v>4.3049999999999997</v>
      </c>
      <c r="K113" s="55">
        <v>1289.6311582999999</v>
      </c>
      <c r="L113" s="55">
        <v>175.22648491879352</v>
      </c>
      <c r="M113" s="55">
        <v>0</v>
      </c>
      <c r="N113" s="56">
        <v>1114.4046733812065</v>
      </c>
      <c r="O113" s="48">
        <f t="shared" si="4"/>
        <v>299.56589042973286</v>
      </c>
      <c r="P113" s="48">
        <f t="shared" si="5"/>
        <v>40.703016241299309</v>
      </c>
      <c r="Q113" s="48">
        <f t="shared" si="6"/>
        <v>0</v>
      </c>
      <c r="R113" s="48">
        <f t="shared" si="7"/>
        <v>258.86287418843358</v>
      </c>
    </row>
    <row r="114" spans="1:18" x14ac:dyDescent="0.25">
      <c r="A114" t="s">
        <v>2253</v>
      </c>
      <c r="B114" t="s">
        <v>9190</v>
      </c>
      <c r="C114" t="s">
        <v>9012</v>
      </c>
      <c r="D114" t="s">
        <v>9013</v>
      </c>
      <c r="E114" t="s">
        <v>2478</v>
      </c>
      <c r="F114" s="48" t="s">
        <v>9256</v>
      </c>
      <c r="G114" s="55" t="s">
        <v>9261</v>
      </c>
      <c r="H114" s="55" t="s">
        <v>9262</v>
      </c>
      <c r="I114" s="55" t="s">
        <v>9042</v>
      </c>
      <c r="J114" s="48">
        <v>7.1749999990000006</v>
      </c>
      <c r="K114" s="55">
        <v>2728.2565391000003</v>
      </c>
      <c r="L114" s="55">
        <v>1451.8582518867868</v>
      </c>
      <c r="M114" s="55">
        <v>0</v>
      </c>
      <c r="N114" s="56">
        <v>1276.3982872132135</v>
      </c>
      <c r="O114" s="48">
        <f t="shared" si="4"/>
        <v>380.24481386484251</v>
      </c>
      <c r="P114" s="48">
        <f t="shared" si="5"/>
        <v>202.3495821727019</v>
      </c>
      <c r="Q114" s="48">
        <f t="shared" si="6"/>
        <v>0</v>
      </c>
      <c r="R114" s="48">
        <f t="shared" si="7"/>
        <v>177.89523169214058</v>
      </c>
    </row>
    <row r="115" spans="1:18" x14ac:dyDescent="0.25">
      <c r="A115" t="s">
        <v>2253</v>
      </c>
      <c r="B115" t="s">
        <v>9190</v>
      </c>
      <c r="C115" t="s">
        <v>9012</v>
      </c>
      <c r="D115" t="s">
        <v>9013</v>
      </c>
      <c r="E115" t="s">
        <v>2478</v>
      </c>
      <c r="F115" s="48" t="s">
        <v>9256</v>
      </c>
      <c r="G115" s="55" t="s">
        <v>9263</v>
      </c>
      <c r="H115" s="55" t="s">
        <v>9264</v>
      </c>
      <c r="I115" s="55" t="s">
        <v>9042</v>
      </c>
      <c r="J115" s="48">
        <v>5.74</v>
      </c>
      <c r="K115" s="55">
        <v>1512.8355480600001</v>
      </c>
      <c r="L115" s="55">
        <v>291.08</v>
      </c>
      <c r="M115" s="55">
        <v>0</v>
      </c>
      <c r="N115" s="56">
        <v>1221.7555480600001</v>
      </c>
      <c r="O115" s="48">
        <f t="shared" si="4"/>
        <v>263.56020001045295</v>
      </c>
      <c r="P115" s="48">
        <f t="shared" si="5"/>
        <v>50.710801393728218</v>
      </c>
      <c r="Q115" s="48">
        <f t="shared" si="6"/>
        <v>0</v>
      </c>
      <c r="R115" s="48">
        <f t="shared" si="7"/>
        <v>212.84939861672476</v>
      </c>
    </row>
    <row r="116" spans="1:18" x14ac:dyDescent="0.25">
      <c r="A116" t="s">
        <v>2253</v>
      </c>
      <c r="B116" t="s">
        <v>9190</v>
      </c>
      <c r="C116" t="s">
        <v>9012</v>
      </c>
      <c r="D116" t="s">
        <v>9013</v>
      </c>
      <c r="E116" t="s">
        <v>2478</v>
      </c>
      <c r="F116" s="48" t="s">
        <v>9256</v>
      </c>
      <c r="G116" s="55" t="s">
        <v>9265</v>
      </c>
      <c r="H116" s="55" t="s">
        <v>9266</v>
      </c>
      <c r="I116" s="55" t="s">
        <v>9042</v>
      </c>
      <c r="J116" s="48">
        <v>1.435000002</v>
      </c>
      <c r="K116" s="55">
        <v>453.12859700000001</v>
      </c>
      <c r="L116" s="55">
        <v>91.949618183708324</v>
      </c>
      <c r="M116" s="55">
        <v>0</v>
      </c>
      <c r="N116" s="56">
        <v>361.1789788162917</v>
      </c>
      <c r="O116" s="48">
        <f t="shared" si="4"/>
        <v>315.76905670276091</v>
      </c>
      <c r="P116" s="48">
        <f t="shared" si="5"/>
        <v>64.076388888888886</v>
      </c>
      <c r="Q116" s="48">
        <f t="shared" si="6"/>
        <v>0</v>
      </c>
      <c r="R116" s="48">
        <f t="shared" si="7"/>
        <v>251.69266781387202</v>
      </c>
    </row>
    <row r="117" spans="1:18" x14ac:dyDescent="0.25">
      <c r="A117" t="s">
        <v>2253</v>
      </c>
      <c r="B117" t="s">
        <v>9190</v>
      </c>
      <c r="C117" t="s">
        <v>9012</v>
      </c>
      <c r="D117" t="s">
        <v>9013</v>
      </c>
      <c r="E117" t="s">
        <v>2478</v>
      </c>
      <c r="F117" s="48" t="s">
        <v>9256</v>
      </c>
      <c r="G117" s="55" t="s">
        <v>9246</v>
      </c>
      <c r="H117" s="55" t="s">
        <v>9247</v>
      </c>
      <c r="I117" s="55" t="s">
        <v>9042</v>
      </c>
      <c r="J117" s="48">
        <v>7.1749999999999998</v>
      </c>
      <c r="K117" s="55">
        <v>2320.3197625999996</v>
      </c>
      <c r="L117" s="55">
        <v>496.45403899721447</v>
      </c>
      <c r="M117" s="55">
        <v>0</v>
      </c>
      <c r="N117" s="56">
        <v>1823.8657236027852</v>
      </c>
      <c r="O117" s="48">
        <f t="shared" si="4"/>
        <v>323.3895139512195</v>
      </c>
      <c r="P117" s="48">
        <f t="shared" si="5"/>
        <v>69.192200557103064</v>
      </c>
      <c r="Q117" s="48">
        <f t="shared" si="6"/>
        <v>0</v>
      </c>
      <c r="R117" s="48">
        <f t="shared" si="7"/>
        <v>254.19731339411641</v>
      </c>
    </row>
    <row r="118" spans="1:18" x14ac:dyDescent="0.25">
      <c r="A118" t="s">
        <v>2253</v>
      </c>
      <c r="B118" t="s">
        <v>9190</v>
      </c>
      <c r="C118" t="s">
        <v>9012</v>
      </c>
      <c r="D118" t="s">
        <v>9013</v>
      </c>
      <c r="E118" t="s">
        <v>2478</v>
      </c>
      <c r="F118" s="48" t="s">
        <v>9256</v>
      </c>
      <c r="G118" s="55" t="s">
        <v>9267</v>
      </c>
      <c r="H118" s="55" t="s">
        <v>9268</v>
      </c>
      <c r="I118" s="55" t="s">
        <v>9042</v>
      </c>
      <c r="J118" s="48">
        <v>1.435000002</v>
      </c>
      <c r="K118" s="55">
        <v>532.54557649000003</v>
      </c>
      <c r="L118" s="55">
        <v>25.022812534875001</v>
      </c>
      <c r="M118" s="55">
        <v>0</v>
      </c>
      <c r="N118" s="56">
        <v>507.52276395512501</v>
      </c>
      <c r="O118" s="48">
        <f t="shared" si="4"/>
        <v>371.11189947580226</v>
      </c>
      <c r="P118" s="48">
        <f t="shared" si="5"/>
        <v>17.4375</v>
      </c>
      <c r="Q118" s="48">
        <f t="shared" si="6"/>
        <v>0</v>
      </c>
      <c r="R118" s="48">
        <f t="shared" si="7"/>
        <v>353.67439947580226</v>
      </c>
    </row>
    <row r="119" spans="1:18" x14ac:dyDescent="0.25">
      <c r="A119" t="s">
        <v>2253</v>
      </c>
      <c r="B119" t="s">
        <v>9190</v>
      </c>
      <c r="C119" t="s">
        <v>9012</v>
      </c>
      <c r="D119" t="s">
        <v>9013</v>
      </c>
      <c r="E119" t="s">
        <v>2478</v>
      </c>
      <c r="F119" s="48" t="s">
        <v>9256</v>
      </c>
      <c r="G119" s="55" t="s">
        <v>9269</v>
      </c>
      <c r="H119" s="55" t="s">
        <v>9270</v>
      </c>
      <c r="I119" s="55" t="s">
        <v>9042</v>
      </c>
      <c r="J119" s="48">
        <v>1.435000002</v>
      </c>
      <c r="K119" s="55">
        <v>459.37886147</v>
      </c>
      <c r="L119" s="55">
        <v>25.022812534875001</v>
      </c>
      <c r="M119" s="55">
        <v>0</v>
      </c>
      <c r="N119" s="56">
        <v>434.35604893512499</v>
      </c>
      <c r="O119" s="48">
        <f t="shared" si="4"/>
        <v>320.12464169320606</v>
      </c>
      <c r="P119" s="48">
        <f t="shared" si="5"/>
        <v>17.4375</v>
      </c>
      <c r="Q119" s="48">
        <f t="shared" si="6"/>
        <v>0</v>
      </c>
      <c r="R119" s="48">
        <f t="shared" si="7"/>
        <v>302.68714169320606</v>
      </c>
    </row>
    <row r="120" spans="1:18" x14ac:dyDescent="0.25">
      <c r="A120" t="s">
        <v>2253</v>
      </c>
      <c r="B120" t="s">
        <v>9190</v>
      </c>
      <c r="C120" t="s">
        <v>9012</v>
      </c>
      <c r="D120" t="s">
        <v>9013</v>
      </c>
      <c r="E120" t="s">
        <v>2478</v>
      </c>
      <c r="F120" s="48" t="s">
        <v>9256</v>
      </c>
      <c r="G120" s="55" t="s">
        <v>9271</v>
      </c>
      <c r="H120" s="55" t="s">
        <v>9272</v>
      </c>
      <c r="I120" s="55" t="s">
        <v>9042</v>
      </c>
      <c r="J120" s="48">
        <v>10.045000000999998</v>
      </c>
      <c r="K120" s="55">
        <v>2577.6101842399999</v>
      </c>
      <c r="L120" s="55">
        <v>422.88950252966163</v>
      </c>
      <c r="M120" s="55">
        <v>0</v>
      </c>
      <c r="N120" s="56">
        <v>2154.7206817103383</v>
      </c>
      <c r="O120" s="48">
        <f t="shared" si="4"/>
        <v>256.60629009292126</v>
      </c>
      <c r="P120" s="48">
        <f t="shared" si="5"/>
        <v>42.099502487562191</v>
      </c>
      <c r="Q120" s="48">
        <f t="shared" si="6"/>
        <v>0</v>
      </c>
      <c r="R120" s="48">
        <f t="shared" si="7"/>
        <v>214.50678760535908</v>
      </c>
    </row>
    <row r="121" spans="1:18" x14ac:dyDescent="0.25">
      <c r="A121" t="s">
        <v>2253</v>
      </c>
      <c r="B121" t="s">
        <v>9190</v>
      </c>
      <c r="C121" t="s">
        <v>9012</v>
      </c>
      <c r="D121" t="s">
        <v>9013</v>
      </c>
      <c r="E121" t="s">
        <v>2478</v>
      </c>
      <c r="F121" s="48" t="s">
        <v>9256</v>
      </c>
      <c r="G121" s="55" t="s">
        <v>9273</v>
      </c>
      <c r="H121" s="55" t="s">
        <v>9274</v>
      </c>
      <c r="I121" s="55" t="s">
        <v>9042</v>
      </c>
      <c r="J121" s="48">
        <v>1.4349999999999998</v>
      </c>
      <c r="K121" s="55">
        <v>425.71716549999996</v>
      </c>
      <c r="L121" s="55">
        <v>25.022812499999997</v>
      </c>
      <c r="M121" s="55">
        <v>0</v>
      </c>
      <c r="N121" s="56">
        <v>400.69435299999998</v>
      </c>
      <c r="O121" s="48">
        <f t="shared" si="4"/>
        <v>296.66701428571429</v>
      </c>
      <c r="P121" s="48">
        <f t="shared" si="5"/>
        <v>17.4375</v>
      </c>
      <c r="Q121" s="48">
        <f t="shared" si="6"/>
        <v>0</v>
      </c>
      <c r="R121" s="48">
        <f t="shared" si="7"/>
        <v>279.22951428571429</v>
      </c>
    </row>
    <row r="122" spans="1:18" x14ac:dyDescent="0.25">
      <c r="A122" t="s">
        <v>2253</v>
      </c>
      <c r="B122" t="s">
        <v>9190</v>
      </c>
      <c r="C122" t="s">
        <v>9012</v>
      </c>
      <c r="D122" t="s">
        <v>9013</v>
      </c>
      <c r="E122" t="s">
        <v>2478</v>
      </c>
      <c r="F122" s="48" t="s">
        <v>9256</v>
      </c>
      <c r="G122" s="55" t="s">
        <v>9275</v>
      </c>
      <c r="H122" s="55" t="s">
        <v>9276</v>
      </c>
      <c r="I122" s="55" t="s">
        <v>9042</v>
      </c>
      <c r="J122" s="48">
        <v>7.1749999999999998</v>
      </c>
      <c r="K122" s="55">
        <v>2229.2265798999997</v>
      </c>
      <c r="L122" s="55">
        <v>332.6182103064067</v>
      </c>
      <c r="M122" s="55">
        <v>0</v>
      </c>
      <c r="N122" s="56">
        <v>1896.6083695935931</v>
      </c>
      <c r="O122" s="48">
        <f t="shared" si="4"/>
        <v>310.69359998606268</v>
      </c>
      <c r="P122" s="48">
        <f t="shared" si="5"/>
        <v>46.357938718662957</v>
      </c>
      <c r="Q122" s="48">
        <f t="shared" si="6"/>
        <v>0</v>
      </c>
      <c r="R122" s="48">
        <f t="shared" si="7"/>
        <v>264.33566126739976</v>
      </c>
    </row>
    <row r="123" spans="1:18" x14ac:dyDescent="0.25">
      <c r="A123" t="s">
        <v>2253</v>
      </c>
      <c r="B123" t="s">
        <v>9190</v>
      </c>
      <c r="C123" t="s">
        <v>9012</v>
      </c>
      <c r="D123" t="s">
        <v>9013</v>
      </c>
      <c r="E123" t="s">
        <v>2478</v>
      </c>
      <c r="F123" s="48" t="s">
        <v>9256</v>
      </c>
      <c r="G123" s="55" t="s">
        <v>9277</v>
      </c>
      <c r="H123" s="55" t="s">
        <v>9278</v>
      </c>
      <c r="I123" s="55" t="s">
        <v>9042</v>
      </c>
      <c r="J123" s="48">
        <v>1.435000002</v>
      </c>
      <c r="K123" s="55">
        <v>451.81385001000001</v>
      </c>
      <c r="L123" s="55">
        <v>94.998993187958334</v>
      </c>
      <c r="M123" s="55">
        <v>0</v>
      </c>
      <c r="N123" s="56">
        <v>356.81485682204169</v>
      </c>
      <c r="O123" s="48">
        <f t="shared" si="4"/>
        <v>314.8528567110065</v>
      </c>
      <c r="P123" s="48">
        <f t="shared" si="5"/>
        <v>66.201388888888886</v>
      </c>
      <c r="Q123" s="48">
        <f t="shared" si="6"/>
        <v>0</v>
      </c>
      <c r="R123" s="48">
        <f t="shared" si="7"/>
        <v>248.65146782211761</v>
      </c>
    </row>
    <row r="124" spans="1:18" x14ac:dyDescent="0.25">
      <c r="A124" t="s">
        <v>2253</v>
      </c>
      <c r="B124" t="s">
        <v>9190</v>
      </c>
      <c r="C124" t="s">
        <v>9012</v>
      </c>
      <c r="D124" t="s">
        <v>9013</v>
      </c>
      <c r="E124" t="s">
        <v>2478</v>
      </c>
      <c r="F124" s="48" t="s">
        <v>9256</v>
      </c>
      <c r="G124" s="55" t="s">
        <v>9279</v>
      </c>
      <c r="H124" s="55" t="s">
        <v>9280</v>
      </c>
      <c r="I124" s="55" t="s">
        <v>9042</v>
      </c>
      <c r="J124" s="48">
        <v>1.435000002</v>
      </c>
      <c r="K124" s="55">
        <v>498.49780279999999</v>
      </c>
      <c r="L124" s="55">
        <v>25.022812534875001</v>
      </c>
      <c r="M124" s="55">
        <v>0</v>
      </c>
      <c r="N124" s="56">
        <v>473.47499026512497</v>
      </c>
      <c r="O124" s="48">
        <f t="shared" si="4"/>
        <v>347.38522794789515</v>
      </c>
      <c r="P124" s="48">
        <f t="shared" si="5"/>
        <v>17.4375</v>
      </c>
      <c r="Q124" s="48">
        <f t="shared" si="6"/>
        <v>0</v>
      </c>
      <c r="R124" s="48">
        <f t="shared" si="7"/>
        <v>329.94772794789515</v>
      </c>
    </row>
    <row r="125" spans="1:18" x14ac:dyDescent="0.25">
      <c r="A125" t="s">
        <v>2253</v>
      </c>
      <c r="B125" t="s">
        <v>9190</v>
      </c>
      <c r="C125" t="s">
        <v>9012</v>
      </c>
      <c r="D125" t="s">
        <v>9013</v>
      </c>
      <c r="E125" t="s">
        <v>2478</v>
      </c>
      <c r="F125" s="48" t="s">
        <v>9256</v>
      </c>
      <c r="G125" s="55" t="s">
        <v>9281</v>
      </c>
      <c r="H125" s="55" t="s">
        <v>9282</v>
      </c>
      <c r="I125" s="55" t="s">
        <v>9042</v>
      </c>
      <c r="J125" s="48">
        <v>2.8699999990000005</v>
      </c>
      <c r="K125" s="55">
        <v>837.08689350999998</v>
      </c>
      <c r="L125" s="55">
        <v>136.95999995227876</v>
      </c>
      <c r="M125" s="55">
        <v>0</v>
      </c>
      <c r="N125" s="56">
        <v>700.12689355772125</v>
      </c>
      <c r="O125" s="48">
        <f t="shared" si="4"/>
        <v>291.66790724796783</v>
      </c>
      <c r="P125" s="48">
        <f t="shared" si="5"/>
        <v>47.721254355400696</v>
      </c>
      <c r="Q125" s="48">
        <f t="shared" si="6"/>
        <v>0</v>
      </c>
      <c r="R125" s="48">
        <f t="shared" si="7"/>
        <v>243.94665289256716</v>
      </c>
    </row>
    <row r="126" spans="1:18" x14ac:dyDescent="0.25">
      <c r="A126" t="s">
        <v>2253</v>
      </c>
      <c r="B126" t="s">
        <v>9190</v>
      </c>
      <c r="C126" t="s">
        <v>9012</v>
      </c>
      <c r="D126" t="s">
        <v>9013</v>
      </c>
      <c r="E126" t="s">
        <v>2478</v>
      </c>
      <c r="F126" s="48" t="s">
        <v>9256</v>
      </c>
      <c r="G126" s="55" t="s">
        <v>9283</v>
      </c>
      <c r="H126" s="55" t="s">
        <v>9284</v>
      </c>
      <c r="I126" s="55" t="s">
        <v>9042</v>
      </c>
      <c r="J126" s="48">
        <v>5.74</v>
      </c>
      <c r="K126" s="55">
        <v>2032.8910280299999</v>
      </c>
      <c r="L126" s="55">
        <v>212.54999999999998</v>
      </c>
      <c r="M126" s="55">
        <v>0</v>
      </c>
      <c r="N126" s="56">
        <v>1820.34102803</v>
      </c>
      <c r="O126" s="48">
        <f t="shared" si="4"/>
        <v>354.16220000522645</v>
      </c>
      <c r="P126" s="48">
        <f t="shared" si="5"/>
        <v>37.029616724738673</v>
      </c>
      <c r="Q126" s="48">
        <f t="shared" si="6"/>
        <v>0</v>
      </c>
      <c r="R126" s="48">
        <f t="shared" si="7"/>
        <v>317.13258328048778</v>
      </c>
    </row>
    <row r="127" spans="1:18" x14ac:dyDescent="0.25">
      <c r="A127" t="s">
        <v>2253</v>
      </c>
      <c r="B127" t="s">
        <v>9190</v>
      </c>
      <c r="C127" t="s">
        <v>9012</v>
      </c>
      <c r="D127" t="s">
        <v>9013</v>
      </c>
      <c r="E127" t="s">
        <v>2478</v>
      </c>
      <c r="F127" s="48" t="s">
        <v>9256</v>
      </c>
      <c r="G127" s="55" t="s">
        <v>9285</v>
      </c>
      <c r="H127" s="55" t="s">
        <v>9286</v>
      </c>
      <c r="I127" s="55" t="s">
        <v>9042</v>
      </c>
      <c r="J127" s="48">
        <v>2.8699999990000005</v>
      </c>
      <c r="K127" s="55">
        <v>1025.0644110300002</v>
      </c>
      <c r="L127" s="55">
        <v>50.229999982498263</v>
      </c>
      <c r="M127" s="55">
        <v>0</v>
      </c>
      <c r="N127" s="56">
        <v>974.83441104750193</v>
      </c>
      <c r="O127" s="48">
        <f t="shared" si="4"/>
        <v>357.1653001349008</v>
      </c>
      <c r="P127" s="48">
        <f t="shared" si="5"/>
        <v>17.501742160278745</v>
      </c>
      <c r="Q127" s="48">
        <f t="shared" si="6"/>
        <v>0</v>
      </c>
      <c r="R127" s="48">
        <f t="shared" si="7"/>
        <v>339.66355797462205</v>
      </c>
    </row>
    <row r="128" spans="1:18" x14ac:dyDescent="0.25">
      <c r="A128" t="s">
        <v>2253</v>
      </c>
      <c r="B128" t="s">
        <v>9190</v>
      </c>
      <c r="C128" t="s">
        <v>9012</v>
      </c>
      <c r="D128" t="s">
        <v>9013</v>
      </c>
      <c r="E128" t="s">
        <v>2478</v>
      </c>
      <c r="F128" s="48" t="s">
        <v>9256</v>
      </c>
      <c r="G128" s="55" t="s">
        <v>9287</v>
      </c>
      <c r="H128" s="55" t="s">
        <v>9288</v>
      </c>
      <c r="I128" s="55" t="s">
        <v>9042</v>
      </c>
      <c r="J128" s="48">
        <v>4.3050000009999989</v>
      </c>
      <c r="K128" s="55">
        <v>1171.4708768099999</v>
      </c>
      <c r="L128" s="55">
        <v>75.252598625368904</v>
      </c>
      <c r="M128" s="55">
        <v>0</v>
      </c>
      <c r="N128" s="56">
        <v>1096.2182781846311</v>
      </c>
      <c r="O128" s="48">
        <f t="shared" si="4"/>
        <v>272.11867050821871</v>
      </c>
      <c r="P128" s="48">
        <f t="shared" si="5"/>
        <v>17.480278422273784</v>
      </c>
      <c r="Q128" s="48">
        <f t="shared" si="6"/>
        <v>0</v>
      </c>
      <c r="R128" s="48">
        <f t="shared" si="7"/>
        <v>254.63839208594496</v>
      </c>
    </row>
    <row r="129" spans="1:18" x14ac:dyDescent="0.25">
      <c r="A129" t="s">
        <v>2253</v>
      </c>
      <c r="B129" t="s">
        <v>9190</v>
      </c>
      <c r="C129" t="s">
        <v>9012</v>
      </c>
      <c r="D129" t="s">
        <v>9013</v>
      </c>
      <c r="E129" t="s">
        <v>2478</v>
      </c>
      <c r="F129" s="48" t="s">
        <v>9256</v>
      </c>
      <c r="G129" s="55" t="s">
        <v>9289</v>
      </c>
      <c r="H129" s="55" t="s">
        <v>9290</v>
      </c>
      <c r="I129" s="55" t="s">
        <v>9042</v>
      </c>
      <c r="J129" s="48">
        <v>2.8699999990000005</v>
      </c>
      <c r="K129" s="55">
        <v>822.38468174000013</v>
      </c>
      <c r="L129" s="55">
        <v>50.229999982498263</v>
      </c>
      <c r="M129" s="55">
        <v>0</v>
      </c>
      <c r="N129" s="56">
        <v>772.15468175750186</v>
      </c>
      <c r="O129" s="48">
        <f t="shared" si="4"/>
        <v>286.54518537510285</v>
      </c>
      <c r="P129" s="48">
        <f t="shared" si="5"/>
        <v>17.501742160278745</v>
      </c>
      <c r="Q129" s="48">
        <f t="shared" si="6"/>
        <v>0</v>
      </c>
      <c r="R129" s="48">
        <f t="shared" si="7"/>
        <v>269.04344321482409</v>
      </c>
    </row>
    <row r="130" spans="1:18" x14ac:dyDescent="0.25">
      <c r="A130" t="s">
        <v>2253</v>
      </c>
      <c r="B130" t="s">
        <v>9190</v>
      </c>
      <c r="C130" t="s">
        <v>9012</v>
      </c>
      <c r="D130" t="s">
        <v>9013</v>
      </c>
      <c r="E130" t="s">
        <v>2478</v>
      </c>
      <c r="F130" s="48" t="s">
        <v>9256</v>
      </c>
      <c r="G130" s="55" t="s">
        <v>9236</v>
      </c>
      <c r="H130" s="55" t="s">
        <v>9237</v>
      </c>
      <c r="I130" s="55" t="s">
        <v>9042</v>
      </c>
      <c r="J130" s="48">
        <v>73.184999999000013</v>
      </c>
      <c r="K130" s="55">
        <v>19248.331714700002</v>
      </c>
      <c r="L130" s="55">
        <v>2313.9519107485439</v>
      </c>
      <c r="M130" s="55">
        <v>0</v>
      </c>
      <c r="N130" s="56">
        <v>16934.379803951459</v>
      </c>
      <c r="O130" s="48">
        <f t="shared" si="4"/>
        <v>263.00924663473398</v>
      </c>
      <c r="P130" s="48">
        <f t="shared" si="5"/>
        <v>31.61784396775516</v>
      </c>
      <c r="Q130" s="48">
        <f t="shared" si="6"/>
        <v>0</v>
      </c>
      <c r="R130" s="48">
        <f t="shared" si="7"/>
        <v>231.39140266697885</v>
      </c>
    </row>
    <row r="131" spans="1:18" x14ac:dyDescent="0.25">
      <c r="A131" t="s">
        <v>2253</v>
      </c>
      <c r="B131" t="s">
        <v>9190</v>
      </c>
      <c r="C131" t="s">
        <v>9012</v>
      </c>
      <c r="D131" t="s">
        <v>9013</v>
      </c>
      <c r="E131" t="s">
        <v>2478</v>
      </c>
      <c r="F131" s="48" t="s">
        <v>9256</v>
      </c>
      <c r="G131" s="55" t="s">
        <v>9291</v>
      </c>
      <c r="H131" s="55" t="s">
        <v>9292</v>
      </c>
      <c r="I131" s="55" t="s">
        <v>9042</v>
      </c>
      <c r="J131" s="48">
        <v>2.8700000010000002</v>
      </c>
      <c r="K131" s="55">
        <v>1071.7274943</v>
      </c>
      <c r="L131" s="55">
        <v>191.06000006657143</v>
      </c>
      <c r="M131" s="55">
        <v>0</v>
      </c>
      <c r="N131" s="56">
        <v>880.66749423342856</v>
      </c>
      <c r="O131" s="48">
        <f t="shared" si="4"/>
        <v>373.42421391169887</v>
      </c>
      <c r="P131" s="48">
        <f t="shared" si="5"/>
        <v>66.571428571428569</v>
      </c>
      <c r="Q131" s="48">
        <f t="shared" si="6"/>
        <v>0</v>
      </c>
      <c r="R131" s="48">
        <f t="shared" si="7"/>
        <v>306.85278534027026</v>
      </c>
    </row>
    <row r="132" spans="1:18" x14ac:dyDescent="0.25">
      <c r="A132" t="s">
        <v>2253</v>
      </c>
      <c r="B132" t="s">
        <v>9190</v>
      </c>
      <c r="C132" t="s">
        <v>9012</v>
      </c>
      <c r="D132" t="s">
        <v>9013</v>
      </c>
      <c r="E132" t="s">
        <v>2478</v>
      </c>
      <c r="F132" s="48" t="s">
        <v>9256</v>
      </c>
      <c r="G132" s="55" t="s">
        <v>9293</v>
      </c>
      <c r="H132" s="55" t="s">
        <v>9294</v>
      </c>
      <c r="I132" s="55" t="s">
        <v>9042</v>
      </c>
      <c r="J132" s="48">
        <v>28.7</v>
      </c>
      <c r="K132" s="55">
        <v>8448.2720559999998</v>
      </c>
      <c r="L132" s="55">
        <v>469.81999999999994</v>
      </c>
      <c r="M132" s="55">
        <v>0</v>
      </c>
      <c r="N132" s="56">
        <v>7978.4520560000001</v>
      </c>
      <c r="O132" s="48">
        <f t="shared" si="4"/>
        <v>294.36488000000003</v>
      </c>
      <c r="P132" s="48">
        <f t="shared" si="5"/>
        <v>16.370034843205573</v>
      </c>
      <c r="Q132" s="48">
        <f t="shared" si="6"/>
        <v>0</v>
      </c>
      <c r="R132" s="48">
        <f t="shared" si="7"/>
        <v>277.99484515679444</v>
      </c>
    </row>
    <row r="133" spans="1:18" x14ac:dyDescent="0.25">
      <c r="A133" t="s">
        <v>2253</v>
      </c>
      <c r="B133" t="s">
        <v>9190</v>
      </c>
      <c r="C133" t="s">
        <v>9012</v>
      </c>
      <c r="D133" t="s">
        <v>9013</v>
      </c>
      <c r="E133" t="s">
        <v>2481</v>
      </c>
      <c r="F133" s="48" t="s">
        <v>9295</v>
      </c>
      <c r="G133" s="55" t="s">
        <v>9296</v>
      </c>
      <c r="H133" s="55" t="s">
        <v>9297</v>
      </c>
      <c r="I133" s="55" t="s">
        <v>9037</v>
      </c>
      <c r="J133" s="48">
        <v>344.40000000000003</v>
      </c>
      <c r="K133" s="55">
        <v>28910.410032</v>
      </c>
      <c r="L133" s="55">
        <v>3962.7000000000003</v>
      </c>
      <c r="M133" s="55">
        <v>1445.5205016000002</v>
      </c>
      <c r="N133" s="56">
        <v>23502.189530399999</v>
      </c>
      <c r="O133" s="48">
        <f t="shared" si="4"/>
        <v>83.944279999999992</v>
      </c>
      <c r="P133" s="48">
        <f t="shared" si="5"/>
        <v>11.50609756097561</v>
      </c>
      <c r="Q133" s="48">
        <f t="shared" si="6"/>
        <v>4.1972139999999998</v>
      </c>
      <c r="R133" s="48">
        <f t="shared" si="7"/>
        <v>68.240968439024385</v>
      </c>
    </row>
    <row r="134" spans="1:18" x14ac:dyDescent="0.25">
      <c r="A134" t="s">
        <v>2253</v>
      </c>
      <c r="B134" t="s">
        <v>9190</v>
      </c>
      <c r="C134" t="s">
        <v>9012</v>
      </c>
      <c r="D134" t="s">
        <v>9013</v>
      </c>
      <c r="E134" t="s">
        <v>2486</v>
      </c>
      <c r="F134" s="48" t="s">
        <v>9298</v>
      </c>
      <c r="G134" s="55" t="s">
        <v>9205</v>
      </c>
      <c r="H134" s="55" t="s">
        <v>9206</v>
      </c>
      <c r="I134" s="55" t="s">
        <v>9030</v>
      </c>
      <c r="J134" s="48">
        <v>173.22500000699998</v>
      </c>
      <c r="K134" s="55">
        <v>18036.492367600003</v>
      </c>
      <c r="L134" s="55">
        <v>0</v>
      </c>
      <c r="M134" s="55">
        <v>901.82461837999995</v>
      </c>
      <c r="N134" s="56">
        <v>17134.667749220003</v>
      </c>
      <c r="O134" s="48">
        <f t="shared" si="4"/>
        <v>104.12176283372004</v>
      </c>
      <c r="P134" s="48">
        <f t="shared" si="5"/>
        <v>0</v>
      </c>
      <c r="Q134" s="48">
        <f t="shared" si="6"/>
        <v>5.206088141686001</v>
      </c>
      <c r="R134" s="48">
        <f t="shared" si="7"/>
        <v>98.915674692034031</v>
      </c>
    </row>
    <row r="135" spans="1:18" x14ac:dyDescent="0.25">
      <c r="A135" t="s">
        <v>2253</v>
      </c>
      <c r="B135" t="s">
        <v>9190</v>
      </c>
      <c r="C135" t="s">
        <v>9012</v>
      </c>
      <c r="D135" t="s">
        <v>9013</v>
      </c>
      <c r="E135" t="s">
        <v>2486</v>
      </c>
      <c r="F135" s="48" t="s">
        <v>9298</v>
      </c>
      <c r="G135" s="55" t="s">
        <v>9299</v>
      </c>
      <c r="H135" s="55" t="s">
        <v>9300</v>
      </c>
      <c r="I135" s="55" t="s">
        <v>9042</v>
      </c>
      <c r="J135" s="48">
        <v>1.025000001</v>
      </c>
      <c r="K135" s="55">
        <v>307.81774999500004</v>
      </c>
      <c r="L135" s="55">
        <v>17.852912638776701</v>
      </c>
      <c r="M135" s="55">
        <v>0</v>
      </c>
      <c r="N135" s="56">
        <v>289.96483735622337</v>
      </c>
      <c r="O135" s="48">
        <f t="shared" si="4"/>
        <v>300.30999970213662</v>
      </c>
      <c r="P135" s="48">
        <f t="shared" si="5"/>
        <v>17.417475728155342</v>
      </c>
      <c r="Q135" s="48">
        <f t="shared" si="6"/>
        <v>0</v>
      </c>
      <c r="R135" s="48">
        <f t="shared" si="7"/>
        <v>282.89252397398133</v>
      </c>
    </row>
    <row r="136" spans="1:18" x14ac:dyDescent="0.25">
      <c r="A136" t="s">
        <v>2253</v>
      </c>
      <c r="B136" t="s">
        <v>9190</v>
      </c>
      <c r="C136" t="s">
        <v>9012</v>
      </c>
      <c r="D136" t="s">
        <v>9013</v>
      </c>
      <c r="E136" t="s">
        <v>2486</v>
      </c>
      <c r="F136" s="48" t="s">
        <v>9298</v>
      </c>
      <c r="G136" s="55" t="s">
        <v>9301</v>
      </c>
      <c r="H136" s="55" t="s">
        <v>9302</v>
      </c>
      <c r="I136" s="55" t="s">
        <v>9042</v>
      </c>
      <c r="J136" s="48">
        <v>5.125</v>
      </c>
      <c r="K136" s="55">
        <v>1659.0855001</v>
      </c>
      <c r="L136" s="55">
        <v>354.92373294346976</v>
      </c>
      <c r="M136" s="55">
        <v>0</v>
      </c>
      <c r="N136" s="56">
        <v>1304.1617671565302</v>
      </c>
      <c r="O136" s="48">
        <f t="shared" si="4"/>
        <v>323.72400001951218</v>
      </c>
      <c r="P136" s="48">
        <f t="shared" si="5"/>
        <v>69.253411306042878</v>
      </c>
      <c r="Q136" s="48">
        <f t="shared" si="6"/>
        <v>0</v>
      </c>
      <c r="R136" s="48">
        <f t="shared" si="7"/>
        <v>254.47058871346931</v>
      </c>
    </row>
    <row r="137" spans="1:18" x14ac:dyDescent="0.25">
      <c r="A137" t="s">
        <v>2253</v>
      </c>
      <c r="B137" t="s">
        <v>9190</v>
      </c>
      <c r="C137" t="s">
        <v>9012</v>
      </c>
      <c r="D137" t="s">
        <v>9013</v>
      </c>
      <c r="E137" t="s">
        <v>2486</v>
      </c>
      <c r="F137" s="48" t="s">
        <v>9298</v>
      </c>
      <c r="G137" s="55" t="s">
        <v>9209</v>
      </c>
      <c r="H137" s="55" t="s">
        <v>9210</v>
      </c>
      <c r="I137" s="55" t="s">
        <v>9211</v>
      </c>
      <c r="J137" s="48">
        <v>20.500000001</v>
      </c>
      <c r="K137" s="55">
        <v>2975.9194001599999</v>
      </c>
      <c r="L137" s="55">
        <v>0</v>
      </c>
      <c r="M137" s="55">
        <v>148.79597000800001</v>
      </c>
      <c r="N137" s="56">
        <v>2827.1234301519999</v>
      </c>
      <c r="O137" s="48">
        <f t="shared" si="4"/>
        <v>145.16680000072355</v>
      </c>
      <c r="P137" s="48">
        <f t="shared" si="5"/>
        <v>0</v>
      </c>
      <c r="Q137" s="48">
        <f t="shared" si="6"/>
        <v>7.2583400000361795</v>
      </c>
      <c r="R137" s="48">
        <f t="shared" si="7"/>
        <v>137.9084600006874</v>
      </c>
    </row>
    <row r="138" spans="1:18" x14ac:dyDescent="0.25">
      <c r="A138" t="s">
        <v>2253</v>
      </c>
      <c r="B138" t="s">
        <v>9190</v>
      </c>
      <c r="C138" t="s">
        <v>9012</v>
      </c>
      <c r="D138" t="s">
        <v>9013</v>
      </c>
      <c r="E138" t="s">
        <v>2489</v>
      </c>
      <c r="F138" s="48" t="s">
        <v>9303</v>
      </c>
      <c r="G138" s="55" t="s">
        <v>9304</v>
      </c>
      <c r="H138" s="55" t="s">
        <v>9305</v>
      </c>
      <c r="I138" s="55" t="s">
        <v>9042</v>
      </c>
      <c r="J138" s="48">
        <v>11.480000003000001</v>
      </c>
      <c r="K138" s="55">
        <v>2628.1166461999996</v>
      </c>
      <c r="L138" s="55">
        <v>561.49000014673084</v>
      </c>
      <c r="M138" s="55">
        <v>0</v>
      </c>
      <c r="N138" s="56">
        <v>2066.6266460532688</v>
      </c>
      <c r="O138" s="48">
        <f t="shared" si="4"/>
        <v>228.93002138616808</v>
      </c>
      <c r="P138" s="48">
        <f t="shared" si="5"/>
        <v>48.910278745644597</v>
      </c>
      <c r="Q138" s="48">
        <f t="shared" si="6"/>
        <v>0</v>
      </c>
      <c r="R138" s="48">
        <f t="shared" si="7"/>
        <v>180.01974264052348</v>
      </c>
    </row>
    <row r="139" spans="1:18" x14ac:dyDescent="0.25">
      <c r="A139" t="s">
        <v>2253</v>
      </c>
      <c r="B139" t="s">
        <v>9190</v>
      </c>
      <c r="C139" t="s">
        <v>9012</v>
      </c>
      <c r="D139" t="s">
        <v>9013</v>
      </c>
      <c r="E139" t="s">
        <v>2489</v>
      </c>
      <c r="F139" s="48" t="s">
        <v>9303</v>
      </c>
      <c r="G139" s="55" t="s">
        <v>9306</v>
      </c>
      <c r="H139" s="55" t="s">
        <v>9307</v>
      </c>
      <c r="I139" s="55" t="s">
        <v>9037</v>
      </c>
      <c r="J139" s="48">
        <v>11.48</v>
      </c>
      <c r="K139" s="55">
        <v>2795.7990594100002</v>
      </c>
      <c r="L139" s="55">
        <v>0</v>
      </c>
      <c r="M139" s="55">
        <v>139.7899529705</v>
      </c>
      <c r="N139" s="56">
        <v>2656.0091064395001</v>
      </c>
      <c r="O139" s="48">
        <f t="shared" si="4"/>
        <v>243.53650343292682</v>
      </c>
      <c r="P139" s="48">
        <f t="shared" si="5"/>
        <v>0</v>
      </c>
      <c r="Q139" s="48">
        <f t="shared" si="6"/>
        <v>12.176825171646341</v>
      </c>
      <c r="R139" s="48">
        <f t="shared" si="7"/>
        <v>231.35967826128049</v>
      </c>
    </row>
    <row r="140" spans="1:18" x14ac:dyDescent="0.25">
      <c r="A140" t="s">
        <v>2253</v>
      </c>
      <c r="B140" t="s">
        <v>9190</v>
      </c>
      <c r="C140" t="s">
        <v>9012</v>
      </c>
      <c r="D140" t="s">
        <v>9013</v>
      </c>
      <c r="E140" t="s">
        <v>2489</v>
      </c>
      <c r="F140" s="48" t="s">
        <v>9303</v>
      </c>
      <c r="G140" s="55" t="s">
        <v>9308</v>
      </c>
      <c r="H140" s="55" t="s">
        <v>9309</v>
      </c>
      <c r="I140" s="55" t="s">
        <v>9042</v>
      </c>
      <c r="J140" s="48">
        <v>5.7399999999999993</v>
      </c>
      <c r="K140" s="55">
        <v>1482.9198365900002</v>
      </c>
      <c r="L140" s="55">
        <v>207.15999999999997</v>
      </c>
      <c r="M140" s="55">
        <v>0</v>
      </c>
      <c r="N140" s="56">
        <v>1275.7598365900003</v>
      </c>
      <c r="O140" s="48">
        <f t="shared" si="4"/>
        <v>258.34840358710807</v>
      </c>
      <c r="P140" s="48">
        <f t="shared" si="5"/>
        <v>36.090592334494772</v>
      </c>
      <c r="Q140" s="48">
        <f t="shared" si="6"/>
        <v>0</v>
      </c>
      <c r="R140" s="48">
        <f t="shared" si="7"/>
        <v>222.25781125261332</v>
      </c>
    </row>
    <row r="141" spans="1:18" x14ac:dyDescent="0.25">
      <c r="A141" t="s">
        <v>2253</v>
      </c>
      <c r="B141" t="s">
        <v>9190</v>
      </c>
      <c r="C141" t="s">
        <v>9012</v>
      </c>
      <c r="D141" t="s">
        <v>9013</v>
      </c>
      <c r="E141" t="s">
        <v>2489</v>
      </c>
      <c r="F141" s="48" t="s">
        <v>9303</v>
      </c>
      <c r="G141" s="55" t="s">
        <v>9310</v>
      </c>
      <c r="H141" s="55" t="s">
        <v>9311</v>
      </c>
      <c r="I141" s="55" t="s">
        <v>9037</v>
      </c>
      <c r="J141" s="48">
        <v>1.4350000010000001</v>
      </c>
      <c r="K141" s="55">
        <v>522.19455252</v>
      </c>
      <c r="L141" s="55">
        <v>108.97031257593751</v>
      </c>
      <c r="M141" s="55">
        <v>26.109727625999998</v>
      </c>
      <c r="N141" s="56">
        <v>387.11451231806251</v>
      </c>
      <c r="O141" s="48">
        <f t="shared" si="4"/>
        <v>363.89864261749221</v>
      </c>
      <c r="P141" s="48">
        <f t="shared" si="5"/>
        <v>75.9375</v>
      </c>
      <c r="Q141" s="48">
        <f t="shared" si="6"/>
        <v>18.194932130874609</v>
      </c>
      <c r="R141" s="48">
        <f t="shared" si="7"/>
        <v>269.76621048661758</v>
      </c>
    </row>
    <row r="142" spans="1:18" x14ac:dyDescent="0.25">
      <c r="A142" t="s">
        <v>2253</v>
      </c>
      <c r="B142" t="s">
        <v>9190</v>
      </c>
      <c r="C142" t="s">
        <v>9012</v>
      </c>
      <c r="D142" t="s">
        <v>9013</v>
      </c>
      <c r="E142" t="s">
        <v>2489</v>
      </c>
      <c r="F142" s="48" t="s">
        <v>9303</v>
      </c>
      <c r="G142" s="55" t="s">
        <v>9312</v>
      </c>
      <c r="H142" s="55" t="s">
        <v>9313</v>
      </c>
      <c r="I142" s="55" t="s">
        <v>9042</v>
      </c>
      <c r="J142" s="48">
        <v>1.4349999999999998</v>
      </c>
      <c r="K142" s="55">
        <v>270.58745400999999</v>
      </c>
      <c r="L142" s="55">
        <v>0</v>
      </c>
      <c r="M142" s="55">
        <v>0</v>
      </c>
      <c r="N142" s="56">
        <v>270.58745400999999</v>
      </c>
      <c r="O142" s="48">
        <f t="shared" si="4"/>
        <v>188.56268572125438</v>
      </c>
      <c r="P142" s="48">
        <f t="shared" si="5"/>
        <v>0</v>
      </c>
      <c r="Q142" s="48">
        <f t="shared" si="6"/>
        <v>0</v>
      </c>
      <c r="R142" s="48">
        <f t="shared" si="7"/>
        <v>188.56268572125438</v>
      </c>
    </row>
    <row r="143" spans="1:18" x14ac:dyDescent="0.25">
      <c r="A143" t="s">
        <v>2253</v>
      </c>
      <c r="B143" t="s">
        <v>9190</v>
      </c>
      <c r="C143" t="s">
        <v>9012</v>
      </c>
      <c r="D143" t="s">
        <v>9013</v>
      </c>
      <c r="E143" t="s">
        <v>2489</v>
      </c>
      <c r="F143" s="48" t="s">
        <v>9303</v>
      </c>
      <c r="G143" s="55" t="s">
        <v>9314</v>
      </c>
      <c r="H143" s="55" t="s">
        <v>9315</v>
      </c>
      <c r="I143" s="55" t="s">
        <v>9042</v>
      </c>
      <c r="J143" s="48">
        <v>24.395</v>
      </c>
      <c r="K143" s="55">
        <v>3835.127434</v>
      </c>
      <c r="L143" s="55">
        <v>0</v>
      </c>
      <c r="M143" s="55">
        <v>0</v>
      </c>
      <c r="N143" s="56">
        <v>3835.127434</v>
      </c>
      <c r="O143" s="48">
        <f t="shared" si="4"/>
        <v>157.20956892805904</v>
      </c>
      <c r="P143" s="48">
        <f t="shared" si="5"/>
        <v>0</v>
      </c>
      <c r="Q143" s="48">
        <f t="shared" si="6"/>
        <v>0</v>
      </c>
      <c r="R143" s="48">
        <f t="shared" si="7"/>
        <v>157.20956892805904</v>
      </c>
    </row>
    <row r="144" spans="1:18" x14ac:dyDescent="0.25">
      <c r="A144" t="s">
        <v>2253</v>
      </c>
      <c r="B144" t="s">
        <v>9190</v>
      </c>
      <c r="C144" t="s">
        <v>9012</v>
      </c>
      <c r="D144" t="s">
        <v>9013</v>
      </c>
      <c r="E144" t="s">
        <v>2489</v>
      </c>
      <c r="F144" s="48" t="s">
        <v>9303</v>
      </c>
      <c r="G144" s="55" t="s">
        <v>9316</v>
      </c>
      <c r="H144" s="55" t="s">
        <v>9317</v>
      </c>
      <c r="I144" s="55" t="s">
        <v>9042</v>
      </c>
      <c r="J144" s="48">
        <v>5.7399999989999992</v>
      </c>
      <c r="K144" s="55">
        <v>2050.6088065000004</v>
      </c>
      <c r="L144" s="55">
        <v>281.94999995087971</v>
      </c>
      <c r="M144" s="55">
        <v>0</v>
      </c>
      <c r="N144" s="56">
        <v>1768.6588065491205</v>
      </c>
      <c r="O144" s="48">
        <f t="shared" ref="O144:O207" si="8">IFERROR(K144/J144,0)</f>
        <v>357.24892105526993</v>
      </c>
      <c r="P144" s="48">
        <f t="shared" ref="P144:P207" si="9">IFERROR(L144/J144,0)</f>
        <v>49.120209059233446</v>
      </c>
      <c r="Q144" s="48">
        <f t="shared" ref="Q144:Q207" si="10">IFERROR(M144/J144,0)</f>
        <v>0</v>
      </c>
      <c r="R144" s="48">
        <f t="shared" ref="R144:R207" si="11">N144/J144</f>
        <v>308.12871199603649</v>
      </c>
    </row>
    <row r="145" spans="1:18" x14ac:dyDescent="0.25">
      <c r="A145" t="s">
        <v>2253</v>
      </c>
      <c r="B145" t="s">
        <v>9190</v>
      </c>
      <c r="C145" t="s">
        <v>9012</v>
      </c>
      <c r="D145" t="s">
        <v>9013</v>
      </c>
      <c r="E145" t="s">
        <v>2489</v>
      </c>
      <c r="F145" s="48" t="s">
        <v>9303</v>
      </c>
      <c r="G145" s="55" t="s">
        <v>9318</v>
      </c>
      <c r="H145" s="55" t="s">
        <v>9319</v>
      </c>
      <c r="I145" s="55" t="s">
        <v>9042</v>
      </c>
      <c r="J145" s="48">
        <v>1.434999997</v>
      </c>
      <c r="K145" s="55">
        <v>499.60385999999994</v>
      </c>
      <c r="L145" s="55">
        <v>94.998992856951389</v>
      </c>
      <c r="M145" s="55">
        <v>0</v>
      </c>
      <c r="N145" s="56">
        <v>404.60486714304852</v>
      </c>
      <c r="O145" s="48">
        <f t="shared" si="8"/>
        <v>348.15600072785224</v>
      </c>
      <c r="P145" s="48">
        <f t="shared" si="9"/>
        <v>66.201388888888886</v>
      </c>
      <c r="Q145" s="48">
        <f t="shared" si="10"/>
        <v>0</v>
      </c>
      <c r="R145" s="48">
        <f t="shared" si="11"/>
        <v>281.95461183896333</v>
      </c>
    </row>
    <row r="146" spans="1:18" x14ac:dyDescent="0.25">
      <c r="A146" t="s">
        <v>2253</v>
      </c>
      <c r="B146" t="s">
        <v>9190</v>
      </c>
      <c r="C146" t="s">
        <v>9012</v>
      </c>
      <c r="D146" t="s">
        <v>9013</v>
      </c>
      <c r="E146" t="s">
        <v>2489</v>
      </c>
      <c r="F146" s="48" t="s">
        <v>9303</v>
      </c>
      <c r="G146" s="55" t="s">
        <v>9320</v>
      </c>
      <c r="H146" s="55" t="s">
        <v>9321</v>
      </c>
      <c r="I146" s="55" t="s">
        <v>9042</v>
      </c>
      <c r="J146" s="48">
        <v>2.8700000010000002</v>
      </c>
      <c r="K146" s="55">
        <v>803.11216147999994</v>
      </c>
      <c r="L146" s="55">
        <v>50.230000017501744</v>
      </c>
      <c r="M146" s="55">
        <v>0</v>
      </c>
      <c r="N146" s="56">
        <v>752.88216146249817</v>
      </c>
      <c r="O146" s="48">
        <f t="shared" si="8"/>
        <v>279.83002132410098</v>
      </c>
      <c r="P146" s="48">
        <f t="shared" si="9"/>
        <v>17.501742160278745</v>
      </c>
      <c r="Q146" s="48">
        <f t="shared" si="10"/>
        <v>0</v>
      </c>
      <c r="R146" s="48">
        <f t="shared" si="11"/>
        <v>262.32827916382223</v>
      </c>
    </row>
    <row r="147" spans="1:18" x14ac:dyDescent="0.25">
      <c r="A147" t="s">
        <v>2253</v>
      </c>
      <c r="B147" t="s">
        <v>9190</v>
      </c>
      <c r="C147" t="s">
        <v>9012</v>
      </c>
      <c r="D147" t="s">
        <v>9013</v>
      </c>
      <c r="E147" t="s">
        <v>2489</v>
      </c>
      <c r="F147" s="48" t="s">
        <v>9303</v>
      </c>
      <c r="G147" s="55" t="s">
        <v>9322</v>
      </c>
      <c r="H147" s="55" t="s">
        <v>9323</v>
      </c>
      <c r="I147" s="55" t="s">
        <v>9042</v>
      </c>
      <c r="J147" s="48">
        <v>2.87</v>
      </c>
      <c r="K147" s="55">
        <v>759.63160000000005</v>
      </c>
      <c r="L147" s="55">
        <v>143.61000000000001</v>
      </c>
      <c r="M147" s="55">
        <v>0</v>
      </c>
      <c r="N147" s="56">
        <v>616.02160000000003</v>
      </c>
      <c r="O147" s="48">
        <f t="shared" si="8"/>
        <v>264.68</v>
      </c>
      <c r="P147" s="48">
        <f t="shared" si="9"/>
        <v>50.038327526132406</v>
      </c>
      <c r="Q147" s="48">
        <f t="shared" si="10"/>
        <v>0</v>
      </c>
      <c r="R147" s="48">
        <f t="shared" si="11"/>
        <v>214.6416724738676</v>
      </c>
    </row>
    <row r="148" spans="1:18" x14ac:dyDescent="0.25">
      <c r="A148" t="s">
        <v>2253</v>
      </c>
      <c r="B148" t="s">
        <v>9190</v>
      </c>
      <c r="C148" t="s">
        <v>9012</v>
      </c>
      <c r="D148" t="s">
        <v>9013</v>
      </c>
      <c r="E148" t="s">
        <v>2489</v>
      </c>
      <c r="F148" s="48" t="s">
        <v>9303</v>
      </c>
      <c r="G148" s="55" t="s">
        <v>9324</v>
      </c>
      <c r="H148" s="55" t="s">
        <v>9325</v>
      </c>
      <c r="I148" s="55" t="s">
        <v>9037</v>
      </c>
      <c r="J148" s="48">
        <v>4.3050000009999989</v>
      </c>
      <c r="K148" s="55">
        <v>1526.59865223</v>
      </c>
      <c r="L148" s="55">
        <v>817.00110227794653</v>
      </c>
      <c r="M148" s="55">
        <v>76.329932611499999</v>
      </c>
      <c r="N148" s="56">
        <v>633.26761734055344</v>
      </c>
      <c r="O148" s="48">
        <f t="shared" si="8"/>
        <v>354.61060438452722</v>
      </c>
      <c r="P148" s="48">
        <f t="shared" si="9"/>
        <v>189.77958236658935</v>
      </c>
      <c r="Q148" s="48">
        <f t="shared" si="10"/>
        <v>17.730530219226363</v>
      </c>
      <c r="R148" s="48">
        <f t="shared" si="11"/>
        <v>147.10049179871152</v>
      </c>
    </row>
    <row r="149" spans="1:18" x14ac:dyDescent="0.25">
      <c r="A149" t="s">
        <v>2253</v>
      </c>
      <c r="B149" t="s">
        <v>9190</v>
      </c>
      <c r="C149" t="s">
        <v>9012</v>
      </c>
      <c r="D149" t="s">
        <v>9013</v>
      </c>
      <c r="E149" t="s">
        <v>2489</v>
      </c>
      <c r="F149" s="48" t="s">
        <v>9303</v>
      </c>
      <c r="G149" s="55" t="s">
        <v>9326</v>
      </c>
      <c r="H149" s="55" t="s">
        <v>9327</v>
      </c>
      <c r="I149" s="55" t="s">
        <v>9037</v>
      </c>
      <c r="J149" s="48">
        <v>1.435000002</v>
      </c>
      <c r="K149" s="55">
        <v>365.20750000999993</v>
      </c>
      <c r="L149" s="55">
        <v>25.022812534875001</v>
      </c>
      <c r="M149" s="55">
        <v>18.260375000500002</v>
      </c>
      <c r="N149" s="56">
        <v>321.92431247462491</v>
      </c>
      <c r="O149" s="48">
        <f t="shared" si="8"/>
        <v>254.49999965226476</v>
      </c>
      <c r="P149" s="48">
        <f t="shared" si="9"/>
        <v>17.4375</v>
      </c>
      <c r="Q149" s="48">
        <f t="shared" si="10"/>
        <v>12.724999982613241</v>
      </c>
      <c r="R149" s="48">
        <f t="shared" si="11"/>
        <v>224.33749966965152</v>
      </c>
    </row>
    <row r="150" spans="1:18" x14ac:dyDescent="0.25">
      <c r="A150" t="s">
        <v>2253</v>
      </c>
      <c r="B150" t="s">
        <v>9190</v>
      </c>
      <c r="C150" t="s">
        <v>9012</v>
      </c>
      <c r="D150" t="s">
        <v>9013</v>
      </c>
      <c r="E150" t="s">
        <v>2489</v>
      </c>
      <c r="F150" s="48" t="s">
        <v>9303</v>
      </c>
      <c r="G150" s="55" t="s">
        <v>9328</v>
      </c>
      <c r="H150" s="55" t="s">
        <v>9329</v>
      </c>
      <c r="I150" s="55" t="s">
        <v>9042</v>
      </c>
      <c r="J150" s="48">
        <v>1.4350000000000001</v>
      </c>
      <c r="K150" s="55">
        <v>409.47064896000001</v>
      </c>
      <c r="L150" s="55">
        <v>25.022812500000001</v>
      </c>
      <c r="M150" s="55">
        <v>0</v>
      </c>
      <c r="N150" s="56">
        <v>384.44783646000002</v>
      </c>
      <c r="O150" s="48">
        <f t="shared" si="8"/>
        <v>285.34539997212545</v>
      </c>
      <c r="P150" s="48">
        <f t="shared" si="9"/>
        <v>17.4375</v>
      </c>
      <c r="Q150" s="48">
        <f t="shared" si="10"/>
        <v>0</v>
      </c>
      <c r="R150" s="48">
        <f t="shared" si="11"/>
        <v>267.90789997212545</v>
      </c>
    </row>
    <row r="151" spans="1:18" x14ac:dyDescent="0.25">
      <c r="A151" t="s">
        <v>2253</v>
      </c>
      <c r="B151" t="s">
        <v>9190</v>
      </c>
      <c r="C151" t="s">
        <v>9012</v>
      </c>
      <c r="D151" t="s">
        <v>9013</v>
      </c>
      <c r="E151" t="s">
        <v>2489</v>
      </c>
      <c r="F151" s="48" t="s">
        <v>9303</v>
      </c>
      <c r="G151" s="55" t="s">
        <v>9330</v>
      </c>
      <c r="H151" s="55" t="s">
        <v>9331</v>
      </c>
      <c r="I151" s="55" t="s">
        <v>9037</v>
      </c>
      <c r="J151" s="48">
        <v>24.394999999999996</v>
      </c>
      <c r="K151" s="55">
        <v>4255.3247485000002</v>
      </c>
      <c r="L151" s="55">
        <v>0</v>
      </c>
      <c r="M151" s="55">
        <v>212.76623742500004</v>
      </c>
      <c r="N151" s="56">
        <v>4042.5585110750003</v>
      </c>
      <c r="O151" s="48">
        <f t="shared" si="8"/>
        <v>174.43430000000004</v>
      </c>
      <c r="P151" s="48">
        <f t="shared" si="9"/>
        <v>0</v>
      </c>
      <c r="Q151" s="48">
        <f t="shared" si="10"/>
        <v>8.7217150000000032</v>
      </c>
      <c r="R151" s="48">
        <f t="shared" si="11"/>
        <v>165.71258500000005</v>
      </c>
    </row>
    <row r="152" spans="1:18" x14ac:dyDescent="0.25">
      <c r="A152" t="s">
        <v>2253</v>
      </c>
      <c r="B152" t="s">
        <v>9190</v>
      </c>
      <c r="C152" t="s">
        <v>9012</v>
      </c>
      <c r="D152" t="s">
        <v>9013</v>
      </c>
      <c r="E152" t="s">
        <v>2492</v>
      </c>
      <c r="F152" s="48" t="s">
        <v>9332</v>
      </c>
      <c r="G152" s="55" t="s">
        <v>9333</v>
      </c>
      <c r="H152" s="55" t="s">
        <v>9334</v>
      </c>
      <c r="I152" s="55" t="s">
        <v>9042</v>
      </c>
      <c r="J152" s="48">
        <v>40.999999993000003</v>
      </c>
      <c r="K152" s="55">
        <v>4819.9042403000003</v>
      </c>
      <c r="L152" s="55">
        <v>0</v>
      </c>
      <c r="M152" s="55">
        <v>0</v>
      </c>
      <c r="N152" s="56">
        <v>4819.9042403000003</v>
      </c>
      <c r="O152" s="48">
        <f t="shared" si="8"/>
        <v>117.55864002738807</v>
      </c>
      <c r="P152" s="48">
        <f t="shared" si="9"/>
        <v>0</v>
      </c>
      <c r="Q152" s="48">
        <f t="shared" si="10"/>
        <v>0</v>
      </c>
      <c r="R152" s="48">
        <f t="shared" si="11"/>
        <v>117.55864002738807</v>
      </c>
    </row>
    <row r="153" spans="1:18" x14ac:dyDescent="0.25">
      <c r="A153" t="s">
        <v>2253</v>
      </c>
      <c r="B153" t="s">
        <v>9190</v>
      </c>
      <c r="C153" t="s">
        <v>9012</v>
      </c>
      <c r="D153" t="s">
        <v>9013</v>
      </c>
      <c r="E153" t="s">
        <v>2492</v>
      </c>
      <c r="F153" s="48" t="s">
        <v>9332</v>
      </c>
      <c r="G153" s="55" t="s">
        <v>9335</v>
      </c>
      <c r="H153" s="55" t="s">
        <v>9336</v>
      </c>
      <c r="I153" s="55" t="s">
        <v>9037</v>
      </c>
      <c r="J153" s="48">
        <v>8.1999999999999993</v>
      </c>
      <c r="K153" s="55">
        <v>1175.75946</v>
      </c>
      <c r="L153" s="55">
        <v>253.13</v>
      </c>
      <c r="M153" s="55">
        <v>58.787973000000001</v>
      </c>
      <c r="N153" s="56">
        <v>863.84148700000003</v>
      </c>
      <c r="O153" s="48">
        <f t="shared" si="8"/>
        <v>143.3853</v>
      </c>
      <c r="P153" s="48">
        <f t="shared" si="9"/>
        <v>30.869512195121953</v>
      </c>
      <c r="Q153" s="48">
        <f t="shared" si="10"/>
        <v>7.1692650000000011</v>
      </c>
      <c r="R153" s="48">
        <f t="shared" si="11"/>
        <v>105.34652280487806</v>
      </c>
    </row>
    <row r="154" spans="1:18" x14ac:dyDescent="0.25">
      <c r="A154" t="s">
        <v>2253</v>
      </c>
      <c r="B154" t="s">
        <v>9190</v>
      </c>
      <c r="C154" t="s">
        <v>9012</v>
      </c>
      <c r="D154" t="s">
        <v>9013</v>
      </c>
      <c r="E154" t="s">
        <v>2495</v>
      </c>
      <c r="F154" s="48" t="s">
        <v>9337</v>
      </c>
      <c r="G154" s="55" t="s">
        <v>9338</v>
      </c>
      <c r="H154" s="55" t="s">
        <v>9339</v>
      </c>
      <c r="I154" s="55" t="s">
        <v>9042</v>
      </c>
      <c r="J154" s="48">
        <v>2.8700000010000002</v>
      </c>
      <c r="K154" s="55">
        <v>381.50618902999997</v>
      </c>
      <c r="L154" s="55">
        <v>190.97000006654005</v>
      </c>
      <c r="M154" s="55">
        <v>0</v>
      </c>
      <c r="N154" s="56">
        <v>190.53618896345992</v>
      </c>
      <c r="O154" s="48">
        <f t="shared" si="8"/>
        <v>132.92898567842192</v>
      </c>
      <c r="P154" s="48">
        <f t="shared" si="9"/>
        <v>66.540069686411144</v>
      </c>
      <c r="Q154" s="48">
        <f t="shared" si="10"/>
        <v>0</v>
      </c>
      <c r="R154" s="48">
        <f t="shared" si="11"/>
        <v>66.388915992010794</v>
      </c>
    </row>
    <row r="155" spans="1:18" x14ac:dyDescent="0.25">
      <c r="A155" t="s">
        <v>2253</v>
      </c>
      <c r="B155" t="s">
        <v>9190</v>
      </c>
      <c r="C155" t="s">
        <v>9012</v>
      </c>
      <c r="D155" t="s">
        <v>9013</v>
      </c>
      <c r="E155" t="s">
        <v>2495</v>
      </c>
      <c r="F155" s="48" t="s">
        <v>9337</v>
      </c>
      <c r="G155" s="55" t="s">
        <v>9340</v>
      </c>
      <c r="H155" s="55" t="s">
        <v>9341</v>
      </c>
      <c r="I155" s="55" t="s">
        <v>9042</v>
      </c>
      <c r="J155" s="48">
        <v>4.3050000009999998</v>
      </c>
      <c r="K155" s="55">
        <v>1475.8035076000001</v>
      </c>
      <c r="L155" s="55">
        <v>181.06969841793043</v>
      </c>
      <c r="M155" s="55">
        <v>0</v>
      </c>
      <c r="N155" s="56">
        <v>1294.7338091820698</v>
      </c>
      <c r="O155" s="48">
        <f t="shared" si="8"/>
        <v>342.81149994359782</v>
      </c>
      <c r="P155" s="48">
        <f t="shared" si="9"/>
        <v>42.060324825986086</v>
      </c>
      <c r="Q155" s="48">
        <f t="shared" si="10"/>
        <v>0</v>
      </c>
      <c r="R155" s="48">
        <f t="shared" si="11"/>
        <v>300.75117511761175</v>
      </c>
    </row>
    <row r="156" spans="1:18" x14ac:dyDescent="0.25">
      <c r="A156" t="s">
        <v>2253</v>
      </c>
      <c r="B156" t="s">
        <v>9190</v>
      </c>
      <c r="C156" t="s">
        <v>9012</v>
      </c>
      <c r="D156" t="s">
        <v>9013</v>
      </c>
      <c r="E156" t="s">
        <v>2495</v>
      </c>
      <c r="F156" s="48" t="s">
        <v>9337</v>
      </c>
      <c r="G156" s="55" t="s">
        <v>9342</v>
      </c>
      <c r="H156" s="55" t="s">
        <v>9343</v>
      </c>
      <c r="I156" s="55" t="s">
        <v>9037</v>
      </c>
      <c r="J156" s="48">
        <v>12.915000002000001</v>
      </c>
      <c r="K156" s="55">
        <v>4232.5149278000008</v>
      </c>
      <c r="L156" s="55">
        <v>558.48378491620747</v>
      </c>
      <c r="M156" s="55">
        <v>211.62574639000002</v>
      </c>
      <c r="N156" s="56">
        <v>3462.405396493793</v>
      </c>
      <c r="O156" s="48">
        <f t="shared" si="8"/>
        <v>327.72086156752295</v>
      </c>
      <c r="P156" s="48">
        <f t="shared" si="9"/>
        <v>43.243034055727556</v>
      </c>
      <c r="Q156" s="48">
        <f t="shared" si="10"/>
        <v>16.386043078376144</v>
      </c>
      <c r="R156" s="48">
        <f t="shared" si="11"/>
        <v>268.09178443341921</v>
      </c>
    </row>
    <row r="157" spans="1:18" x14ac:dyDescent="0.25">
      <c r="A157" t="s">
        <v>2253</v>
      </c>
      <c r="B157" t="s">
        <v>9190</v>
      </c>
      <c r="C157" t="s">
        <v>9012</v>
      </c>
      <c r="D157" t="s">
        <v>9013</v>
      </c>
      <c r="E157" t="s">
        <v>2495</v>
      </c>
      <c r="F157" s="48" t="s">
        <v>9337</v>
      </c>
      <c r="G157" s="55" t="s">
        <v>9344</v>
      </c>
      <c r="H157" s="55" t="s">
        <v>9345</v>
      </c>
      <c r="I157" s="55" t="s">
        <v>9042</v>
      </c>
      <c r="J157" s="48">
        <v>5.7399999999999993</v>
      </c>
      <c r="K157" s="55">
        <v>1273.84376</v>
      </c>
      <c r="L157" s="55">
        <v>100.44999999999999</v>
      </c>
      <c r="M157" s="55">
        <v>0</v>
      </c>
      <c r="N157" s="56">
        <v>1173.3937599999999</v>
      </c>
      <c r="O157" s="48">
        <f t="shared" si="8"/>
        <v>221.92400000000004</v>
      </c>
      <c r="P157" s="48">
        <f t="shared" si="9"/>
        <v>17.5</v>
      </c>
      <c r="Q157" s="48">
        <f t="shared" si="10"/>
        <v>0</v>
      </c>
      <c r="R157" s="48">
        <f t="shared" si="11"/>
        <v>204.42400000000001</v>
      </c>
    </row>
    <row r="158" spans="1:18" x14ac:dyDescent="0.25">
      <c r="A158" t="s">
        <v>2253</v>
      </c>
      <c r="B158" t="s">
        <v>9190</v>
      </c>
      <c r="C158" t="s">
        <v>9012</v>
      </c>
      <c r="D158" t="s">
        <v>9013</v>
      </c>
      <c r="E158" t="s">
        <v>2495</v>
      </c>
      <c r="F158" s="48" t="s">
        <v>9337</v>
      </c>
      <c r="G158" s="55" t="s">
        <v>9254</v>
      </c>
      <c r="H158" s="55" t="s">
        <v>9255</v>
      </c>
      <c r="I158" s="55" t="s">
        <v>9042</v>
      </c>
      <c r="J158" s="48">
        <v>1.4350000000000001</v>
      </c>
      <c r="K158" s="55">
        <v>571.76886200000001</v>
      </c>
      <c r="L158" s="55">
        <v>95.09864583333335</v>
      </c>
      <c r="M158" s="55">
        <v>0</v>
      </c>
      <c r="N158" s="56">
        <v>476.67021616666665</v>
      </c>
      <c r="O158" s="48">
        <f t="shared" si="8"/>
        <v>398.4452</v>
      </c>
      <c r="P158" s="48">
        <f t="shared" si="9"/>
        <v>66.270833333333343</v>
      </c>
      <c r="Q158" s="48">
        <f t="shared" si="10"/>
        <v>0</v>
      </c>
      <c r="R158" s="48">
        <f t="shared" si="11"/>
        <v>332.17436666666663</v>
      </c>
    </row>
    <row r="159" spans="1:18" x14ac:dyDescent="0.25">
      <c r="A159" t="s">
        <v>2253</v>
      </c>
      <c r="B159" t="s">
        <v>9190</v>
      </c>
      <c r="C159" t="s">
        <v>9012</v>
      </c>
      <c r="D159" t="s">
        <v>9013</v>
      </c>
      <c r="E159" t="s">
        <v>2495</v>
      </c>
      <c r="F159" s="48" t="s">
        <v>9337</v>
      </c>
      <c r="G159" s="55" t="s">
        <v>9346</v>
      </c>
      <c r="H159" s="55" t="s">
        <v>9347</v>
      </c>
      <c r="I159" s="55" t="s">
        <v>9037</v>
      </c>
      <c r="J159" s="48">
        <v>1.4000000040000005</v>
      </c>
      <c r="K159" s="55">
        <v>284.21400000000006</v>
      </c>
      <c r="L159" s="55">
        <v>0</v>
      </c>
      <c r="M159" s="55">
        <v>0</v>
      </c>
      <c r="N159" s="56">
        <v>284.21400000000006</v>
      </c>
      <c r="O159" s="48">
        <f t="shared" si="8"/>
        <v>203.00999941997139</v>
      </c>
      <c r="P159" s="48">
        <f t="shared" si="9"/>
        <v>0</v>
      </c>
      <c r="Q159" s="48">
        <f t="shared" si="10"/>
        <v>0</v>
      </c>
      <c r="R159" s="48">
        <f t="shared" si="11"/>
        <v>203.00999941997139</v>
      </c>
    </row>
    <row r="160" spans="1:18" x14ac:dyDescent="0.25">
      <c r="A160" t="s">
        <v>2253</v>
      </c>
      <c r="B160" t="s">
        <v>9190</v>
      </c>
      <c r="C160" t="s">
        <v>9012</v>
      </c>
      <c r="D160" t="s">
        <v>9013</v>
      </c>
      <c r="E160" t="s">
        <v>2500</v>
      </c>
      <c r="F160" s="48" t="s">
        <v>9348</v>
      </c>
      <c r="G160" s="55" t="s">
        <v>9349</v>
      </c>
      <c r="H160" s="55" t="s">
        <v>9350</v>
      </c>
      <c r="I160" s="55" t="s">
        <v>9018</v>
      </c>
      <c r="J160" s="48">
        <v>821.94749995999996</v>
      </c>
      <c r="K160" s="55">
        <v>156956.37470669998</v>
      </c>
      <c r="L160" s="55">
        <v>26302.239998963323</v>
      </c>
      <c r="M160" s="55">
        <v>7847.8187353350004</v>
      </c>
      <c r="N160" s="56">
        <v>122806.31597240164</v>
      </c>
      <c r="O160" s="48">
        <f t="shared" si="8"/>
        <v>190.95669092531853</v>
      </c>
      <c r="P160" s="48">
        <f t="shared" si="9"/>
        <v>31.999902670478736</v>
      </c>
      <c r="Q160" s="48">
        <f t="shared" si="10"/>
        <v>9.5478345462659284</v>
      </c>
      <c r="R160" s="48">
        <f t="shared" si="11"/>
        <v>149.40895370857385</v>
      </c>
    </row>
    <row r="161" spans="1:18" x14ac:dyDescent="0.25">
      <c r="A161" t="s">
        <v>2253</v>
      </c>
      <c r="B161" t="s">
        <v>9190</v>
      </c>
      <c r="C161" t="s">
        <v>9012</v>
      </c>
      <c r="D161" t="s">
        <v>9013</v>
      </c>
      <c r="E161" t="s">
        <v>2500</v>
      </c>
      <c r="F161" s="48" t="s">
        <v>9348</v>
      </c>
      <c r="G161" s="55" t="s">
        <v>9351</v>
      </c>
      <c r="H161" s="55" t="s">
        <v>9352</v>
      </c>
      <c r="I161" s="55" t="s">
        <v>9037</v>
      </c>
      <c r="J161" s="48">
        <v>1.38375</v>
      </c>
      <c r="K161" s="55">
        <v>369.07869951999999</v>
      </c>
      <c r="L161" s="55">
        <v>107.66176630434785</v>
      </c>
      <c r="M161" s="55">
        <v>18.453934975999999</v>
      </c>
      <c r="N161" s="56">
        <v>242.96299823965214</v>
      </c>
      <c r="O161" s="48">
        <f t="shared" si="8"/>
        <v>266.72354075519422</v>
      </c>
      <c r="P161" s="48">
        <f t="shared" si="9"/>
        <v>77.804347826086968</v>
      </c>
      <c r="Q161" s="48">
        <f t="shared" si="10"/>
        <v>13.336177037759709</v>
      </c>
      <c r="R161" s="48">
        <f t="shared" si="11"/>
        <v>175.58301589134751</v>
      </c>
    </row>
    <row r="162" spans="1:18" x14ac:dyDescent="0.25">
      <c r="A162" t="s">
        <v>2253</v>
      </c>
      <c r="B162" t="s">
        <v>9190</v>
      </c>
      <c r="C162" t="s">
        <v>9012</v>
      </c>
      <c r="D162" t="s">
        <v>9013</v>
      </c>
      <c r="E162" t="s">
        <v>2556</v>
      </c>
      <c r="F162" s="48" t="s">
        <v>9353</v>
      </c>
      <c r="G162" s="55" t="s">
        <v>9354</v>
      </c>
      <c r="H162" s="55" t="s">
        <v>9355</v>
      </c>
      <c r="I162" s="55" t="s">
        <v>9042</v>
      </c>
      <c r="J162" s="48">
        <v>129.14999999999998</v>
      </c>
      <c r="K162" s="55">
        <v>12344.2221768</v>
      </c>
      <c r="L162" s="55">
        <v>1893.3399999999995</v>
      </c>
      <c r="M162" s="55">
        <v>0</v>
      </c>
      <c r="N162" s="56">
        <v>10450.8821768</v>
      </c>
      <c r="O162" s="48">
        <f t="shared" si="8"/>
        <v>95.580504659698036</v>
      </c>
      <c r="P162" s="48">
        <f t="shared" si="9"/>
        <v>14.660007742934571</v>
      </c>
      <c r="Q162" s="48">
        <f t="shared" si="10"/>
        <v>0</v>
      </c>
      <c r="R162" s="48">
        <f t="shared" si="11"/>
        <v>80.920496916763469</v>
      </c>
    </row>
    <row r="163" spans="1:18" x14ac:dyDescent="0.25">
      <c r="A163" t="s">
        <v>2253</v>
      </c>
      <c r="B163" t="s">
        <v>9190</v>
      </c>
      <c r="C163" t="s">
        <v>9012</v>
      </c>
      <c r="D163" t="s">
        <v>9013</v>
      </c>
      <c r="E163" t="s">
        <v>2560</v>
      </c>
      <c r="F163" s="48" t="s">
        <v>9356</v>
      </c>
      <c r="G163" s="55" t="s">
        <v>9199</v>
      </c>
      <c r="H163" s="55" t="s">
        <v>9200</v>
      </c>
      <c r="I163" s="55" t="s">
        <v>9042</v>
      </c>
      <c r="J163" s="48">
        <v>24.395</v>
      </c>
      <c r="K163" s="55">
        <v>2256.9583140000004</v>
      </c>
      <c r="L163" s="55">
        <v>266.5853606557377</v>
      </c>
      <c r="M163" s="55">
        <v>0</v>
      </c>
      <c r="N163" s="56">
        <v>1990.3729533442627</v>
      </c>
      <c r="O163" s="48">
        <f t="shared" si="8"/>
        <v>92.51725001024802</v>
      </c>
      <c r="P163" s="48">
        <f t="shared" si="9"/>
        <v>10.927868852459017</v>
      </c>
      <c r="Q163" s="48">
        <f t="shared" si="10"/>
        <v>0</v>
      </c>
      <c r="R163" s="48">
        <f t="shared" si="11"/>
        <v>81.589381157789006</v>
      </c>
    </row>
    <row r="164" spans="1:18" x14ac:dyDescent="0.25">
      <c r="A164" t="s">
        <v>2253</v>
      </c>
      <c r="B164" t="s">
        <v>9190</v>
      </c>
      <c r="C164" t="s">
        <v>9012</v>
      </c>
      <c r="D164" t="s">
        <v>9013</v>
      </c>
      <c r="E164" t="s">
        <v>2566</v>
      </c>
      <c r="F164" s="48" t="s">
        <v>9357</v>
      </c>
      <c r="G164" s="55" t="s">
        <v>9340</v>
      </c>
      <c r="H164" s="55" t="s">
        <v>9341</v>
      </c>
      <c r="I164" s="55" t="s">
        <v>9042</v>
      </c>
      <c r="J164" s="48">
        <v>10.25</v>
      </c>
      <c r="K164" s="55">
        <v>2127.6988953999999</v>
      </c>
      <c r="L164" s="55">
        <v>431.63</v>
      </c>
      <c r="M164" s="55">
        <v>0</v>
      </c>
      <c r="N164" s="56">
        <v>1696.0688953999997</v>
      </c>
      <c r="O164" s="48">
        <f t="shared" si="8"/>
        <v>207.58038003902436</v>
      </c>
      <c r="P164" s="48">
        <f t="shared" si="9"/>
        <v>42.110243902439024</v>
      </c>
      <c r="Q164" s="48">
        <f t="shared" si="10"/>
        <v>0</v>
      </c>
      <c r="R164" s="48">
        <f t="shared" si="11"/>
        <v>165.47013613658535</v>
      </c>
    </row>
    <row r="165" spans="1:18" x14ac:dyDescent="0.25">
      <c r="A165" t="s">
        <v>2253</v>
      </c>
      <c r="B165" t="s">
        <v>9190</v>
      </c>
      <c r="C165" t="s">
        <v>9358</v>
      </c>
      <c r="D165" t="s">
        <v>9013</v>
      </c>
      <c r="E165" t="s">
        <v>2293</v>
      </c>
      <c r="F165" s="48" t="s">
        <v>9359</v>
      </c>
      <c r="G165" s="55" t="s">
        <v>9205</v>
      </c>
      <c r="H165" s="55" t="s">
        <v>9206</v>
      </c>
      <c r="I165" s="55" t="s">
        <v>9030</v>
      </c>
      <c r="J165" s="48">
        <v>276.74999998999999</v>
      </c>
      <c r="K165" s="55">
        <v>49658.328094999997</v>
      </c>
      <c r="L165" s="55">
        <v>0</v>
      </c>
      <c r="M165" s="55">
        <v>2482.9164047500003</v>
      </c>
      <c r="N165" s="56">
        <v>47175.411690249995</v>
      </c>
      <c r="O165" s="48">
        <f t="shared" si="8"/>
        <v>179.43388652861549</v>
      </c>
      <c r="P165" s="48">
        <f t="shared" si="9"/>
        <v>0</v>
      </c>
      <c r="Q165" s="48">
        <f t="shared" si="10"/>
        <v>8.9716943264307769</v>
      </c>
      <c r="R165" s="48">
        <f t="shared" si="11"/>
        <v>170.46219220218472</v>
      </c>
    </row>
    <row r="166" spans="1:18" x14ac:dyDescent="0.25">
      <c r="A166" t="s">
        <v>2253</v>
      </c>
      <c r="B166" t="s">
        <v>9190</v>
      </c>
      <c r="C166" t="s">
        <v>9358</v>
      </c>
      <c r="D166" t="s">
        <v>9013</v>
      </c>
      <c r="E166" t="s">
        <v>2293</v>
      </c>
      <c r="F166" s="48" t="s">
        <v>9359</v>
      </c>
      <c r="G166" s="55" t="s">
        <v>9360</v>
      </c>
      <c r="H166" s="55" t="s">
        <v>9361</v>
      </c>
      <c r="I166" s="55" t="s">
        <v>9362</v>
      </c>
      <c r="J166" s="48">
        <v>1.0249999999999999</v>
      </c>
      <c r="K166" s="55">
        <v>626.0699999599999</v>
      </c>
      <c r="L166" s="55">
        <v>291.61747572815534</v>
      </c>
      <c r="M166" s="55">
        <v>31.303499998000003</v>
      </c>
      <c r="N166" s="56">
        <v>303.14902423384456</v>
      </c>
      <c r="O166" s="48">
        <f t="shared" si="8"/>
        <v>610.79999996097558</v>
      </c>
      <c r="P166" s="48">
        <f t="shared" si="9"/>
        <v>284.50485436893206</v>
      </c>
      <c r="Q166" s="48">
        <f t="shared" si="10"/>
        <v>30.539999998048785</v>
      </c>
      <c r="R166" s="48">
        <f t="shared" si="11"/>
        <v>295.75514559399471</v>
      </c>
    </row>
    <row r="167" spans="1:18" x14ac:dyDescent="0.25">
      <c r="A167" t="s">
        <v>2253</v>
      </c>
      <c r="B167" t="s">
        <v>9190</v>
      </c>
      <c r="C167" t="s">
        <v>9358</v>
      </c>
      <c r="D167" t="s">
        <v>9013</v>
      </c>
      <c r="E167" t="s">
        <v>2302</v>
      </c>
      <c r="F167" s="48" t="s">
        <v>9363</v>
      </c>
      <c r="G167" s="55" t="s">
        <v>9257</v>
      </c>
      <c r="H167" s="55" t="s">
        <v>9258</v>
      </c>
      <c r="I167" s="55" t="s">
        <v>9042</v>
      </c>
      <c r="J167" s="48">
        <v>81.794999999000012</v>
      </c>
      <c r="K167" s="55">
        <v>26318.553241000001</v>
      </c>
      <c r="L167" s="55">
        <v>3462.9883129160985</v>
      </c>
      <c r="M167" s="55">
        <v>0</v>
      </c>
      <c r="N167" s="56">
        <v>22855.564928083902</v>
      </c>
      <c r="O167" s="48">
        <f t="shared" si="8"/>
        <v>321.7623722883032</v>
      </c>
      <c r="P167" s="48">
        <f t="shared" si="9"/>
        <v>42.337408312958438</v>
      </c>
      <c r="Q167" s="48">
        <f t="shared" si="10"/>
        <v>0</v>
      </c>
      <c r="R167" s="48">
        <f t="shared" si="11"/>
        <v>279.42496397534472</v>
      </c>
    </row>
    <row r="168" spans="1:18" x14ac:dyDescent="0.25">
      <c r="A168" t="s">
        <v>2253</v>
      </c>
      <c r="B168" t="s">
        <v>9190</v>
      </c>
      <c r="C168" t="s">
        <v>9358</v>
      </c>
      <c r="D168" t="s">
        <v>9013</v>
      </c>
      <c r="E168" t="s">
        <v>2302</v>
      </c>
      <c r="F168" s="48" t="s">
        <v>9363</v>
      </c>
      <c r="G168" s="55" t="s">
        <v>9364</v>
      </c>
      <c r="H168" s="55" t="s">
        <v>9365</v>
      </c>
      <c r="I168" s="55" t="s">
        <v>9037</v>
      </c>
      <c r="J168" s="48">
        <v>4.3049999999999997</v>
      </c>
      <c r="K168" s="55">
        <v>1333.8108319999999</v>
      </c>
      <c r="L168" s="55">
        <v>187.35240139211137</v>
      </c>
      <c r="M168" s="55">
        <v>66.690541600000003</v>
      </c>
      <c r="N168" s="56">
        <v>1079.7678890078885</v>
      </c>
      <c r="O168" s="48">
        <f t="shared" si="8"/>
        <v>309.82830011614402</v>
      </c>
      <c r="P168" s="48">
        <f t="shared" si="9"/>
        <v>43.519721577726223</v>
      </c>
      <c r="Q168" s="48">
        <f t="shared" si="10"/>
        <v>15.491415005807204</v>
      </c>
      <c r="R168" s="48">
        <f t="shared" si="11"/>
        <v>250.81716353261058</v>
      </c>
    </row>
    <row r="169" spans="1:18" x14ac:dyDescent="0.25">
      <c r="A169" t="s">
        <v>2253</v>
      </c>
      <c r="B169" t="s">
        <v>9190</v>
      </c>
      <c r="C169" t="s">
        <v>9358</v>
      </c>
      <c r="D169" t="s">
        <v>9013</v>
      </c>
      <c r="E169" t="s">
        <v>2302</v>
      </c>
      <c r="F169" s="48" t="s">
        <v>9363</v>
      </c>
      <c r="G169" s="55" t="s">
        <v>9082</v>
      </c>
      <c r="H169" s="55" t="s">
        <v>9083</v>
      </c>
      <c r="I169" s="55" t="s">
        <v>9042</v>
      </c>
      <c r="J169" s="48">
        <v>1.4350000000000001</v>
      </c>
      <c r="K169" s="55">
        <v>500.03167452000002</v>
      </c>
      <c r="L169" s="55">
        <v>60.060729166666675</v>
      </c>
      <c r="M169" s="55">
        <v>0</v>
      </c>
      <c r="N169" s="56">
        <v>439.97094535333338</v>
      </c>
      <c r="O169" s="48">
        <f t="shared" si="8"/>
        <v>348.45412858536588</v>
      </c>
      <c r="P169" s="48">
        <f t="shared" si="9"/>
        <v>41.854166666666671</v>
      </c>
      <c r="Q169" s="48">
        <f t="shared" si="10"/>
        <v>0</v>
      </c>
      <c r="R169" s="48">
        <f t="shared" si="11"/>
        <v>306.59996191869919</v>
      </c>
    </row>
    <row r="170" spans="1:18" x14ac:dyDescent="0.25">
      <c r="A170" t="s">
        <v>2253</v>
      </c>
      <c r="B170" t="s">
        <v>9190</v>
      </c>
      <c r="C170" t="s">
        <v>9358</v>
      </c>
      <c r="D170" t="s">
        <v>9013</v>
      </c>
      <c r="E170" t="s">
        <v>2302</v>
      </c>
      <c r="F170" s="48" t="s">
        <v>9363</v>
      </c>
      <c r="G170" s="55" t="s">
        <v>9366</v>
      </c>
      <c r="H170" s="55" t="s">
        <v>9367</v>
      </c>
      <c r="I170" s="55" t="s">
        <v>9030</v>
      </c>
      <c r="J170" s="48">
        <v>22.849999998000001</v>
      </c>
      <c r="K170" s="55">
        <v>2915.8039550000003</v>
      </c>
      <c r="L170" s="55">
        <v>818.5499999283544</v>
      </c>
      <c r="M170" s="55">
        <v>0</v>
      </c>
      <c r="N170" s="56">
        <v>2097.253955071646</v>
      </c>
      <c r="O170" s="48">
        <f t="shared" si="8"/>
        <v>127.60630001116905</v>
      </c>
      <c r="P170" s="48">
        <f t="shared" si="9"/>
        <v>35.822757111597369</v>
      </c>
      <c r="Q170" s="48">
        <f t="shared" si="10"/>
        <v>0</v>
      </c>
      <c r="R170" s="48">
        <f t="shared" si="11"/>
        <v>91.783542899571685</v>
      </c>
    </row>
    <row r="171" spans="1:18" x14ac:dyDescent="0.25">
      <c r="A171" t="s">
        <v>2253</v>
      </c>
      <c r="B171" t="s">
        <v>9190</v>
      </c>
      <c r="C171" t="s">
        <v>9358</v>
      </c>
      <c r="D171" t="s">
        <v>9013</v>
      </c>
      <c r="E171" t="s">
        <v>2302</v>
      </c>
      <c r="F171" s="48" t="s">
        <v>9363</v>
      </c>
      <c r="G171" s="55" t="s">
        <v>9368</v>
      </c>
      <c r="H171" s="55" t="s">
        <v>9369</v>
      </c>
      <c r="I171" s="55" t="s">
        <v>9370</v>
      </c>
      <c r="J171" s="48">
        <v>92.699999996999992</v>
      </c>
      <c r="K171" s="55">
        <v>21906.269498500005</v>
      </c>
      <c r="L171" s="55">
        <v>0</v>
      </c>
      <c r="M171" s="55">
        <v>0</v>
      </c>
      <c r="N171" s="56">
        <v>21906.269498500005</v>
      </c>
      <c r="O171" s="48">
        <f t="shared" si="8"/>
        <v>236.31358683073299</v>
      </c>
      <c r="P171" s="48">
        <f t="shared" si="9"/>
        <v>0</v>
      </c>
      <c r="Q171" s="48">
        <f t="shared" si="10"/>
        <v>0</v>
      </c>
      <c r="R171" s="48">
        <f t="shared" si="11"/>
        <v>236.31358683073299</v>
      </c>
    </row>
    <row r="172" spans="1:18" x14ac:dyDescent="0.25">
      <c r="A172" t="s">
        <v>2253</v>
      </c>
      <c r="B172" t="s">
        <v>9190</v>
      </c>
      <c r="C172" t="s">
        <v>9358</v>
      </c>
      <c r="D172" t="s">
        <v>9013</v>
      </c>
      <c r="E172" t="s">
        <v>2308</v>
      </c>
      <c r="F172" s="48" t="s">
        <v>9371</v>
      </c>
      <c r="G172" s="55" t="s">
        <v>9205</v>
      </c>
      <c r="H172" s="55" t="s">
        <v>9206</v>
      </c>
      <c r="I172" s="55" t="s">
        <v>9030</v>
      </c>
      <c r="J172" s="48">
        <v>411.02499999000008</v>
      </c>
      <c r="K172" s="55">
        <v>58695.210293999997</v>
      </c>
      <c r="L172" s="55">
        <v>0</v>
      </c>
      <c r="M172" s="55">
        <v>2934.7605147000004</v>
      </c>
      <c r="N172" s="56">
        <v>55760.449779299997</v>
      </c>
      <c r="O172" s="48">
        <f t="shared" si="8"/>
        <v>142.80204439006874</v>
      </c>
      <c r="P172" s="48">
        <f t="shared" si="9"/>
        <v>0</v>
      </c>
      <c r="Q172" s="48">
        <f t="shared" si="10"/>
        <v>7.1401022195034383</v>
      </c>
      <c r="R172" s="48">
        <f t="shared" si="11"/>
        <v>135.66194217056531</v>
      </c>
    </row>
    <row r="173" spans="1:18" x14ac:dyDescent="0.25">
      <c r="A173" t="s">
        <v>2253</v>
      </c>
      <c r="B173" t="s">
        <v>9190</v>
      </c>
      <c r="C173" t="s">
        <v>9358</v>
      </c>
      <c r="D173" t="s">
        <v>9013</v>
      </c>
      <c r="E173" t="s">
        <v>2308</v>
      </c>
      <c r="F173" s="48" t="s">
        <v>9371</v>
      </c>
      <c r="G173" s="55" t="s">
        <v>9372</v>
      </c>
      <c r="H173" s="55" t="s">
        <v>9373</v>
      </c>
      <c r="I173" s="55" t="s">
        <v>9030</v>
      </c>
      <c r="J173" s="48">
        <v>30.749999998000003</v>
      </c>
      <c r="K173" s="55">
        <v>10260.974264</v>
      </c>
      <c r="L173" s="55">
        <v>1681.7199998906199</v>
      </c>
      <c r="M173" s="55">
        <v>513.04871320000007</v>
      </c>
      <c r="N173" s="56">
        <v>8066.2055509093807</v>
      </c>
      <c r="O173" s="48">
        <f t="shared" si="8"/>
        <v>333.69021998918311</v>
      </c>
      <c r="P173" s="48">
        <f t="shared" si="9"/>
        <v>54.690081300813006</v>
      </c>
      <c r="Q173" s="48">
        <f t="shared" si="10"/>
        <v>16.684510999459157</v>
      </c>
      <c r="R173" s="48">
        <f t="shared" si="11"/>
        <v>262.31562768891092</v>
      </c>
    </row>
    <row r="174" spans="1:18" x14ac:dyDescent="0.25">
      <c r="A174" t="s">
        <v>2253</v>
      </c>
      <c r="B174" t="s">
        <v>9190</v>
      </c>
      <c r="C174" t="s">
        <v>9358</v>
      </c>
      <c r="D174" t="s">
        <v>9013</v>
      </c>
      <c r="E174" t="s">
        <v>2315</v>
      </c>
      <c r="F174" s="48" t="s">
        <v>9374</v>
      </c>
      <c r="G174" s="55" t="s">
        <v>9375</v>
      </c>
      <c r="H174" s="55" t="s">
        <v>9376</v>
      </c>
      <c r="I174" s="55" t="s">
        <v>9377</v>
      </c>
      <c r="J174" s="48">
        <v>82</v>
      </c>
      <c r="K174" s="55">
        <v>27213.175999999999</v>
      </c>
      <c r="L174" s="55">
        <v>1435</v>
      </c>
      <c r="M174" s="55">
        <v>1360.6588000000002</v>
      </c>
      <c r="N174" s="56">
        <v>24417.517199999998</v>
      </c>
      <c r="O174" s="48">
        <f t="shared" si="8"/>
        <v>331.86799999999999</v>
      </c>
      <c r="P174" s="48">
        <f t="shared" si="9"/>
        <v>17.5</v>
      </c>
      <c r="Q174" s="48">
        <f t="shared" si="10"/>
        <v>16.593400000000003</v>
      </c>
      <c r="R174" s="48">
        <f t="shared" si="11"/>
        <v>297.77459999999996</v>
      </c>
    </row>
    <row r="175" spans="1:18" x14ac:dyDescent="0.25">
      <c r="A175" t="s">
        <v>2253</v>
      </c>
      <c r="B175" t="s">
        <v>9190</v>
      </c>
      <c r="C175" t="s">
        <v>9358</v>
      </c>
      <c r="D175" t="s">
        <v>9013</v>
      </c>
      <c r="E175" t="s">
        <v>2315</v>
      </c>
      <c r="F175" s="48" t="s">
        <v>9374</v>
      </c>
      <c r="G175" s="55" t="s">
        <v>9243</v>
      </c>
      <c r="H175" s="55" t="s">
        <v>9244</v>
      </c>
      <c r="I175" s="55" t="s">
        <v>9245</v>
      </c>
      <c r="J175" s="48">
        <v>432.00000000900002</v>
      </c>
      <c r="K175" s="55">
        <v>118616.3827151</v>
      </c>
      <c r="L175" s="55">
        <v>7560.0000001574999</v>
      </c>
      <c r="M175" s="55">
        <v>0</v>
      </c>
      <c r="N175" s="56">
        <v>111056.38271494251</v>
      </c>
      <c r="O175" s="48">
        <f t="shared" si="8"/>
        <v>274.57495998293706</v>
      </c>
      <c r="P175" s="48">
        <f t="shared" si="9"/>
        <v>17.5</v>
      </c>
      <c r="Q175" s="48">
        <f t="shared" si="10"/>
        <v>0</v>
      </c>
      <c r="R175" s="48">
        <f t="shared" si="11"/>
        <v>257.07495998293712</v>
      </c>
    </row>
    <row r="176" spans="1:18" x14ac:dyDescent="0.25">
      <c r="A176" t="s">
        <v>2253</v>
      </c>
      <c r="B176" t="s">
        <v>9190</v>
      </c>
      <c r="C176" t="s">
        <v>9358</v>
      </c>
      <c r="D176" t="s">
        <v>9013</v>
      </c>
      <c r="E176" t="s">
        <v>2315</v>
      </c>
      <c r="F176" s="48" t="s">
        <v>9374</v>
      </c>
      <c r="G176" s="55" t="s">
        <v>9378</v>
      </c>
      <c r="H176" s="55" t="s">
        <v>9379</v>
      </c>
      <c r="I176" s="55" t="s">
        <v>9152</v>
      </c>
      <c r="J176" s="48">
        <v>92.249999998999996</v>
      </c>
      <c r="K176" s="55">
        <v>26317.478519000004</v>
      </c>
      <c r="L176" s="55">
        <v>5275.7799999428098</v>
      </c>
      <c r="M176" s="55">
        <v>0</v>
      </c>
      <c r="N176" s="56">
        <v>21041.698519057194</v>
      </c>
      <c r="O176" s="48">
        <f t="shared" si="8"/>
        <v>285.28431999225245</v>
      </c>
      <c r="P176" s="48">
        <f t="shared" si="9"/>
        <v>57.190027100271003</v>
      </c>
      <c r="Q176" s="48">
        <f t="shared" si="10"/>
        <v>0</v>
      </c>
      <c r="R176" s="48">
        <f t="shared" si="11"/>
        <v>228.09429289198147</v>
      </c>
    </row>
    <row r="177" spans="1:18" x14ac:dyDescent="0.25">
      <c r="A177" t="s">
        <v>2253</v>
      </c>
      <c r="B177" t="s">
        <v>9190</v>
      </c>
      <c r="C177" t="s">
        <v>9358</v>
      </c>
      <c r="D177" t="s">
        <v>9013</v>
      </c>
      <c r="E177" t="s">
        <v>2321</v>
      </c>
      <c r="F177" s="48" t="s">
        <v>9380</v>
      </c>
      <c r="G177" s="55" t="s">
        <v>9378</v>
      </c>
      <c r="H177" s="55" t="s">
        <v>9379</v>
      </c>
      <c r="I177" s="55" t="s">
        <v>9152</v>
      </c>
      <c r="J177" s="48">
        <v>70.724999998000001</v>
      </c>
      <c r="K177" s="55">
        <v>18985.165803499996</v>
      </c>
      <c r="L177" s="55">
        <v>4044.4740702942245</v>
      </c>
      <c r="M177" s="55">
        <v>0</v>
      </c>
      <c r="N177" s="56">
        <v>14940.691733205771</v>
      </c>
      <c r="O177" s="48">
        <f t="shared" si="8"/>
        <v>268.43641999345164</v>
      </c>
      <c r="P177" s="48">
        <f t="shared" si="9"/>
        <v>57.18591828078609</v>
      </c>
      <c r="Q177" s="48">
        <f t="shared" si="10"/>
        <v>0</v>
      </c>
      <c r="R177" s="48">
        <f t="shared" si="11"/>
        <v>211.25050171266557</v>
      </c>
    </row>
    <row r="178" spans="1:18" x14ac:dyDescent="0.25">
      <c r="A178" t="s">
        <v>2253</v>
      </c>
      <c r="B178" t="s">
        <v>9190</v>
      </c>
      <c r="C178" t="s">
        <v>9358</v>
      </c>
      <c r="D178" t="s">
        <v>9013</v>
      </c>
      <c r="E178" t="s">
        <v>2321</v>
      </c>
      <c r="F178" s="48" t="s">
        <v>9380</v>
      </c>
      <c r="G178" s="55" t="s">
        <v>9205</v>
      </c>
      <c r="H178" s="55" t="s">
        <v>9206</v>
      </c>
      <c r="I178" s="55" t="s">
        <v>9030</v>
      </c>
      <c r="J178" s="48">
        <v>255.22500000100001</v>
      </c>
      <c r="K178" s="55">
        <v>38634.748394999995</v>
      </c>
      <c r="L178" s="55">
        <v>0</v>
      </c>
      <c r="M178" s="55">
        <v>1931.7374197500003</v>
      </c>
      <c r="N178" s="56">
        <v>36703.010975249992</v>
      </c>
      <c r="O178" s="48">
        <f t="shared" si="8"/>
        <v>151.37525083690321</v>
      </c>
      <c r="P178" s="48">
        <f t="shared" si="9"/>
        <v>0</v>
      </c>
      <c r="Q178" s="48">
        <f t="shared" si="10"/>
        <v>7.5687625418451621</v>
      </c>
      <c r="R178" s="48">
        <f t="shared" si="11"/>
        <v>143.80648829505802</v>
      </c>
    </row>
    <row r="179" spans="1:18" x14ac:dyDescent="0.25">
      <c r="A179" t="s">
        <v>2253</v>
      </c>
      <c r="B179" t="s">
        <v>9190</v>
      </c>
      <c r="C179" t="s">
        <v>9358</v>
      </c>
      <c r="D179" t="s">
        <v>9013</v>
      </c>
      <c r="E179" t="s">
        <v>2321</v>
      </c>
      <c r="F179" s="48" t="s">
        <v>9380</v>
      </c>
      <c r="G179" s="55" t="s">
        <v>9381</v>
      </c>
      <c r="H179" s="55" t="s">
        <v>9382</v>
      </c>
      <c r="I179" s="55" t="s">
        <v>9037</v>
      </c>
      <c r="J179" s="48">
        <v>10.249999999</v>
      </c>
      <c r="K179" s="55">
        <v>2123.9424745700003</v>
      </c>
      <c r="L179" s="55">
        <v>236.6499999769122</v>
      </c>
      <c r="M179" s="55">
        <v>106.19712372850002</v>
      </c>
      <c r="N179" s="56">
        <v>1781.0953508645882</v>
      </c>
      <c r="O179" s="48">
        <f t="shared" si="8"/>
        <v>207.21389997826481</v>
      </c>
      <c r="P179" s="48">
        <f t="shared" si="9"/>
        <v>23.087804878048782</v>
      </c>
      <c r="Q179" s="48">
        <f t="shared" si="10"/>
        <v>10.360694998913241</v>
      </c>
      <c r="R179" s="48">
        <f t="shared" si="11"/>
        <v>173.76540010130279</v>
      </c>
    </row>
    <row r="180" spans="1:18" x14ac:dyDescent="0.25">
      <c r="A180" t="s">
        <v>2253</v>
      </c>
      <c r="B180" t="s">
        <v>9190</v>
      </c>
      <c r="C180" t="s">
        <v>9358</v>
      </c>
      <c r="D180" t="s">
        <v>9013</v>
      </c>
      <c r="E180" t="s">
        <v>2324</v>
      </c>
      <c r="F180" s="48" t="s">
        <v>9383</v>
      </c>
      <c r="G180" s="55" t="s">
        <v>9243</v>
      </c>
      <c r="H180" s="55" t="s">
        <v>9244</v>
      </c>
      <c r="I180" s="55" t="s">
        <v>9245</v>
      </c>
      <c r="J180" s="48">
        <v>302.40000001500005</v>
      </c>
      <c r="K180" s="55">
        <v>98817.667205599981</v>
      </c>
      <c r="L180" s="55">
        <v>5292.0000002625011</v>
      </c>
      <c r="M180" s="55">
        <v>0</v>
      </c>
      <c r="N180" s="56">
        <v>93525.667205337479</v>
      </c>
      <c r="O180" s="48">
        <f t="shared" si="8"/>
        <v>326.77800000230917</v>
      </c>
      <c r="P180" s="48">
        <f t="shared" si="9"/>
        <v>17.5</v>
      </c>
      <c r="Q180" s="48">
        <f t="shared" si="10"/>
        <v>0</v>
      </c>
      <c r="R180" s="48">
        <f t="shared" si="11"/>
        <v>309.27800000230917</v>
      </c>
    </row>
    <row r="181" spans="1:18" x14ac:dyDescent="0.25">
      <c r="A181" t="s">
        <v>2253</v>
      </c>
      <c r="B181" t="s">
        <v>9190</v>
      </c>
      <c r="C181" t="s">
        <v>9358</v>
      </c>
      <c r="D181" t="s">
        <v>9013</v>
      </c>
      <c r="E181" t="s">
        <v>2333</v>
      </c>
      <c r="F181" s="48" t="s">
        <v>9384</v>
      </c>
      <c r="G181" s="55" t="s">
        <v>9202</v>
      </c>
      <c r="H181" s="55" t="s">
        <v>9203</v>
      </c>
      <c r="I181" s="55" t="s">
        <v>9042</v>
      </c>
      <c r="J181" s="48">
        <v>1728.15000009</v>
      </c>
      <c r="K181" s="55">
        <v>346359.32876</v>
      </c>
      <c r="L181" s="55">
        <v>32834.850001709994</v>
      </c>
      <c r="M181" s="55">
        <v>0</v>
      </c>
      <c r="N181" s="56">
        <v>313524.47875829</v>
      </c>
      <c r="O181" s="48">
        <f t="shared" si="8"/>
        <v>200.42202860976306</v>
      </c>
      <c r="P181" s="48">
        <f t="shared" si="9"/>
        <v>18.999999999999996</v>
      </c>
      <c r="Q181" s="48">
        <f t="shared" si="10"/>
        <v>0</v>
      </c>
      <c r="R181" s="48">
        <f t="shared" si="11"/>
        <v>181.42202860976306</v>
      </c>
    </row>
    <row r="182" spans="1:18" x14ac:dyDescent="0.25">
      <c r="A182" t="s">
        <v>2253</v>
      </c>
      <c r="B182" t="s">
        <v>9190</v>
      </c>
      <c r="C182" t="s">
        <v>9358</v>
      </c>
      <c r="D182" t="s">
        <v>9013</v>
      </c>
      <c r="E182" t="s">
        <v>2333</v>
      </c>
      <c r="F182" s="48" t="s">
        <v>9384</v>
      </c>
      <c r="G182" s="55" t="s">
        <v>9385</v>
      </c>
      <c r="H182" s="55" t="s">
        <v>9386</v>
      </c>
      <c r="I182" s="55" t="s">
        <v>9042</v>
      </c>
      <c r="J182" s="48">
        <v>28.699999998999999</v>
      </c>
      <c r="K182" s="55">
        <v>6420.3478503999995</v>
      </c>
      <c r="L182" s="55">
        <v>0</v>
      </c>
      <c r="M182" s="55">
        <v>0</v>
      </c>
      <c r="N182" s="56">
        <v>6420.3478503999995</v>
      </c>
      <c r="O182" s="48">
        <f t="shared" si="8"/>
        <v>223.70550002173189</v>
      </c>
      <c r="P182" s="48">
        <f t="shared" si="9"/>
        <v>0</v>
      </c>
      <c r="Q182" s="48">
        <f t="shared" si="10"/>
        <v>0</v>
      </c>
      <c r="R182" s="48">
        <f t="shared" si="11"/>
        <v>223.70550002173189</v>
      </c>
    </row>
    <row r="183" spans="1:18" x14ac:dyDescent="0.25">
      <c r="A183" t="s">
        <v>2253</v>
      </c>
      <c r="B183" t="s">
        <v>9190</v>
      </c>
      <c r="C183" t="s">
        <v>9358</v>
      </c>
      <c r="D183" t="s">
        <v>9013</v>
      </c>
      <c r="E183" t="s">
        <v>2336</v>
      </c>
      <c r="F183" s="48" t="s">
        <v>9387</v>
      </c>
      <c r="G183" s="55" t="s">
        <v>9388</v>
      </c>
      <c r="H183" s="55" t="s">
        <v>9389</v>
      </c>
      <c r="I183" s="55" t="s">
        <v>9030</v>
      </c>
      <c r="J183" s="48">
        <v>73.800000009999991</v>
      </c>
      <c r="K183" s="55">
        <v>13757.512608000001</v>
      </c>
      <c r="L183" s="55">
        <v>0</v>
      </c>
      <c r="M183" s="55">
        <v>687.87563040000009</v>
      </c>
      <c r="N183" s="56">
        <v>13069.636977600001</v>
      </c>
      <c r="O183" s="48">
        <f t="shared" si="8"/>
        <v>186.4161599747404</v>
      </c>
      <c r="P183" s="48">
        <f t="shared" si="9"/>
        <v>0</v>
      </c>
      <c r="Q183" s="48">
        <f t="shared" si="10"/>
        <v>9.3208079987370205</v>
      </c>
      <c r="R183" s="48">
        <f t="shared" si="11"/>
        <v>177.09535197600337</v>
      </c>
    </row>
    <row r="184" spans="1:18" x14ac:dyDescent="0.25">
      <c r="A184" t="s">
        <v>2253</v>
      </c>
      <c r="B184" t="s">
        <v>9190</v>
      </c>
      <c r="C184" t="s">
        <v>9358</v>
      </c>
      <c r="D184" t="s">
        <v>9013</v>
      </c>
      <c r="E184" t="s">
        <v>2336</v>
      </c>
      <c r="F184" s="48" t="s">
        <v>9387</v>
      </c>
      <c r="G184" s="55" t="s">
        <v>9205</v>
      </c>
      <c r="H184" s="55" t="s">
        <v>9206</v>
      </c>
      <c r="I184" s="55" t="s">
        <v>9030</v>
      </c>
      <c r="J184" s="48">
        <v>101.475000006</v>
      </c>
      <c r="K184" s="55">
        <v>15890.919175899999</v>
      </c>
      <c r="L184" s="55">
        <v>0</v>
      </c>
      <c r="M184" s="55">
        <v>794.54595879500005</v>
      </c>
      <c r="N184" s="56">
        <v>15096.373217104998</v>
      </c>
      <c r="O184" s="48">
        <f t="shared" si="8"/>
        <v>156.59935131766841</v>
      </c>
      <c r="P184" s="48">
        <f t="shared" si="9"/>
        <v>0</v>
      </c>
      <c r="Q184" s="48">
        <f t="shared" si="10"/>
        <v>7.8299675658834218</v>
      </c>
      <c r="R184" s="48">
        <f t="shared" si="11"/>
        <v>148.76938375178497</v>
      </c>
    </row>
    <row r="185" spans="1:18" x14ac:dyDescent="0.25">
      <c r="A185" t="s">
        <v>2253</v>
      </c>
      <c r="B185" t="s">
        <v>9190</v>
      </c>
      <c r="C185" t="s">
        <v>9358</v>
      </c>
      <c r="D185" t="s">
        <v>9013</v>
      </c>
      <c r="E185" t="s">
        <v>2336</v>
      </c>
      <c r="F185" s="48" t="s">
        <v>9387</v>
      </c>
      <c r="G185" s="55" t="s">
        <v>9390</v>
      </c>
      <c r="H185" s="55" t="s">
        <v>9391</v>
      </c>
      <c r="I185" s="55" t="s">
        <v>9030</v>
      </c>
      <c r="J185" s="48">
        <v>10.250000001</v>
      </c>
      <c r="K185" s="55">
        <v>3500.6704049</v>
      </c>
      <c r="L185" s="55">
        <v>591.94000005775035</v>
      </c>
      <c r="M185" s="55">
        <v>175.03352024500001</v>
      </c>
      <c r="N185" s="56">
        <v>2733.6968845972497</v>
      </c>
      <c r="O185" s="48">
        <f t="shared" si="8"/>
        <v>341.528819956924</v>
      </c>
      <c r="P185" s="48">
        <f t="shared" si="9"/>
        <v>57.750243902439031</v>
      </c>
      <c r="Q185" s="48">
        <f t="shared" si="10"/>
        <v>17.076440997846202</v>
      </c>
      <c r="R185" s="48">
        <f t="shared" si="11"/>
        <v>266.70213505663878</v>
      </c>
    </row>
    <row r="186" spans="1:18" x14ac:dyDescent="0.25">
      <c r="A186" t="s">
        <v>2253</v>
      </c>
      <c r="B186" t="s">
        <v>9190</v>
      </c>
      <c r="C186" t="s">
        <v>9358</v>
      </c>
      <c r="D186" t="s">
        <v>9013</v>
      </c>
      <c r="E186" t="s">
        <v>2336</v>
      </c>
      <c r="F186" s="48" t="s">
        <v>9387</v>
      </c>
      <c r="G186" s="55" t="s">
        <v>9392</v>
      </c>
      <c r="H186" s="55" t="s">
        <v>9393</v>
      </c>
      <c r="I186" s="55" t="s">
        <v>9030</v>
      </c>
      <c r="J186" s="48">
        <v>5.125000001000001</v>
      </c>
      <c r="K186" s="55">
        <v>1135.63880752</v>
      </c>
      <c r="L186" s="55">
        <v>567.29654007170575</v>
      </c>
      <c r="M186" s="55">
        <v>56.781940376000001</v>
      </c>
      <c r="N186" s="56">
        <v>511.56032707229423</v>
      </c>
      <c r="O186" s="48">
        <f t="shared" si="8"/>
        <v>221.5880599606657</v>
      </c>
      <c r="P186" s="48">
        <f t="shared" si="9"/>
        <v>110.69200779727095</v>
      </c>
      <c r="Q186" s="48">
        <f t="shared" si="10"/>
        <v>11.079402998033286</v>
      </c>
      <c r="R186" s="48">
        <f t="shared" si="11"/>
        <v>99.816649165361454</v>
      </c>
    </row>
    <row r="187" spans="1:18" x14ac:dyDescent="0.25">
      <c r="A187" t="s">
        <v>2253</v>
      </c>
      <c r="B187" t="s">
        <v>9190</v>
      </c>
      <c r="C187" t="s">
        <v>9358</v>
      </c>
      <c r="D187" t="s">
        <v>9013</v>
      </c>
      <c r="E187" t="s">
        <v>2336</v>
      </c>
      <c r="F187" s="48" t="s">
        <v>9387</v>
      </c>
      <c r="G187" s="55" t="s">
        <v>9394</v>
      </c>
      <c r="H187" s="55" t="s">
        <v>9395</v>
      </c>
      <c r="I187" s="55" t="s">
        <v>9042</v>
      </c>
      <c r="J187" s="48">
        <v>3.0749999990000001</v>
      </c>
      <c r="K187" s="55">
        <v>907.80150005000007</v>
      </c>
      <c r="L187" s="55">
        <v>53.722646086425328</v>
      </c>
      <c r="M187" s="55">
        <v>0</v>
      </c>
      <c r="N187" s="56">
        <v>854.07885396357472</v>
      </c>
      <c r="O187" s="48">
        <f t="shared" si="8"/>
        <v>295.22000011226669</v>
      </c>
      <c r="P187" s="48">
        <f t="shared" si="9"/>
        <v>17.470779220779221</v>
      </c>
      <c r="Q187" s="48">
        <f t="shared" si="10"/>
        <v>0</v>
      </c>
      <c r="R187" s="48">
        <f t="shared" si="11"/>
        <v>277.74922089148743</v>
      </c>
    </row>
    <row r="188" spans="1:18" x14ac:dyDescent="0.25">
      <c r="A188" t="s">
        <v>2253</v>
      </c>
      <c r="B188" t="s">
        <v>9190</v>
      </c>
      <c r="C188" t="s">
        <v>9358</v>
      </c>
      <c r="D188" t="s">
        <v>9013</v>
      </c>
      <c r="E188" t="s">
        <v>2336</v>
      </c>
      <c r="F188" s="48" t="s">
        <v>9387</v>
      </c>
      <c r="G188" s="55" t="s">
        <v>9396</v>
      </c>
      <c r="H188" s="55" t="s">
        <v>9397</v>
      </c>
      <c r="I188" s="55" t="s">
        <v>9398</v>
      </c>
      <c r="J188" s="48">
        <v>0.99999999900000003</v>
      </c>
      <c r="K188" s="55">
        <v>390.4</v>
      </c>
      <c r="L188" s="55">
        <v>17.4999999825</v>
      </c>
      <c r="M188" s="55">
        <v>0</v>
      </c>
      <c r="N188" s="56">
        <v>372.90000001749996</v>
      </c>
      <c r="O188" s="48">
        <f t="shared" si="8"/>
        <v>390.40000039039995</v>
      </c>
      <c r="P188" s="48">
        <f t="shared" si="9"/>
        <v>17.5</v>
      </c>
      <c r="Q188" s="48">
        <f t="shared" si="10"/>
        <v>0</v>
      </c>
      <c r="R188" s="48">
        <f t="shared" si="11"/>
        <v>372.90000039039995</v>
      </c>
    </row>
    <row r="189" spans="1:18" x14ac:dyDescent="0.25">
      <c r="A189" t="s">
        <v>2253</v>
      </c>
      <c r="B189" t="s">
        <v>9190</v>
      </c>
      <c r="C189" t="s">
        <v>9358</v>
      </c>
      <c r="D189" t="s">
        <v>9013</v>
      </c>
      <c r="E189" t="s">
        <v>2339</v>
      </c>
      <c r="F189" s="48" t="s">
        <v>9399</v>
      </c>
      <c r="G189" s="55" t="s">
        <v>9400</v>
      </c>
      <c r="H189" s="55" t="s">
        <v>9401</v>
      </c>
      <c r="I189" s="55" t="s">
        <v>9037</v>
      </c>
      <c r="J189" s="48">
        <v>284.12999997500003</v>
      </c>
      <c r="K189" s="55">
        <v>76834.77456640001</v>
      </c>
      <c r="L189" s="55">
        <v>5554.739999511251</v>
      </c>
      <c r="M189" s="55">
        <v>3841.7387283200001</v>
      </c>
      <c r="N189" s="56">
        <v>67438.295838568767</v>
      </c>
      <c r="O189" s="48">
        <f t="shared" si="8"/>
        <v>270.42119654088106</v>
      </c>
      <c r="P189" s="48">
        <f t="shared" si="9"/>
        <v>19.549994720726428</v>
      </c>
      <c r="Q189" s="48">
        <f t="shared" si="10"/>
        <v>13.52105982704405</v>
      </c>
      <c r="R189" s="48">
        <f t="shared" si="11"/>
        <v>237.35014199311058</v>
      </c>
    </row>
    <row r="190" spans="1:18" x14ac:dyDescent="0.25">
      <c r="A190" t="s">
        <v>2253</v>
      </c>
      <c r="B190" t="s">
        <v>9190</v>
      </c>
      <c r="C190" t="s">
        <v>9358</v>
      </c>
      <c r="D190" t="s">
        <v>9013</v>
      </c>
      <c r="E190" t="s">
        <v>2345</v>
      </c>
      <c r="F190" s="48" t="s">
        <v>9402</v>
      </c>
      <c r="G190" s="55" t="s">
        <v>9403</v>
      </c>
      <c r="H190" s="55" t="s">
        <v>9404</v>
      </c>
      <c r="I190" s="55" t="s">
        <v>9037</v>
      </c>
      <c r="J190" s="48">
        <v>71.749999998999996</v>
      </c>
      <c r="K190" s="55">
        <v>17487.595929899999</v>
      </c>
      <c r="L190" s="55">
        <v>0</v>
      </c>
      <c r="M190" s="55">
        <v>874.37979649500005</v>
      </c>
      <c r="N190" s="56">
        <v>16613.216133405</v>
      </c>
      <c r="O190" s="48">
        <f t="shared" si="8"/>
        <v>243.72956000200318</v>
      </c>
      <c r="P190" s="48">
        <f t="shared" si="9"/>
        <v>0</v>
      </c>
      <c r="Q190" s="48">
        <f t="shared" si="10"/>
        <v>12.186478000100161</v>
      </c>
      <c r="R190" s="48">
        <f t="shared" si="11"/>
        <v>231.54308200190306</v>
      </c>
    </row>
    <row r="191" spans="1:18" x14ac:dyDescent="0.25">
      <c r="A191" t="s">
        <v>2253</v>
      </c>
      <c r="B191" t="s">
        <v>9190</v>
      </c>
      <c r="C191" t="s">
        <v>9358</v>
      </c>
      <c r="D191" t="s">
        <v>9013</v>
      </c>
      <c r="E191" t="s">
        <v>2345</v>
      </c>
      <c r="F191" s="48" t="s">
        <v>9402</v>
      </c>
      <c r="G191" s="55" t="s">
        <v>9378</v>
      </c>
      <c r="H191" s="55" t="s">
        <v>9379</v>
      </c>
      <c r="I191" s="55" t="s">
        <v>9152</v>
      </c>
      <c r="J191" s="48">
        <v>102.50000000499999</v>
      </c>
      <c r="K191" s="55">
        <v>30374.829498999999</v>
      </c>
      <c r="L191" s="55">
        <v>5861.9800002859492</v>
      </c>
      <c r="M191" s="55">
        <v>0</v>
      </c>
      <c r="N191" s="56">
        <v>24512.849498714051</v>
      </c>
      <c r="O191" s="48">
        <f t="shared" si="8"/>
        <v>296.33979997578831</v>
      </c>
      <c r="P191" s="48">
        <f t="shared" si="9"/>
        <v>57.1900487804878</v>
      </c>
      <c r="Q191" s="48">
        <f t="shared" si="10"/>
        <v>0</v>
      </c>
      <c r="R191" s="48">
        <f t="shared" si="11"/>
        <v>239.14975119530052</v>
      </c>
    </row>
    <row r="192" spans="1:18" x14ac:dyDescent="0.25">
      <c r="A192" t="s">
        <v>2253</v>
      </c>
      <c r="B192" t="s">
        <v>9190</v>
      </c>
      <c r="C192" t="s">
        <v>9358</v>
      </c>
      <c r="D192" t="s">
        <v>9013</v>
      </c>
      <c r="E192" t="s">
        <v>2369</v>
      </c>
      <c r="F192" s="48" t="s">
        <v>9405</v>
      </c>
      <c r="G192" s="55" t="s">
        <v>9406</v>
      </c>
      <c r="H192" s="55" t="s">
        <v>9407</v>
      </c>
      <c r="I192" s="55" t="s">
        <v>9030</v>
      </c>
      <c r="J192" s="48">
        <v>221.39999999999998</v>
      </c>
      <c r="K192" s="55">
        <v>40840.048667000003</v>
      </c>
      <c r="L192" s="55">
        <v>0</v>
      </c>
      <c r="M192" s="55">
        <v>2042.00243335</v>
      </c>
      <c r="N192" s="56">
        <v>38798.046233650006</v>
      </c>
      <c r="O192" s="48">
        <f t="shared" si="8"/>
        <v>184.46273110659442</v>
      </c>
      <c r="P192" s="48">
        <f t="shared" si="9"/>
        <v>0</v>
      </c>
      <c r="Q192" s="48">
        <f t="shared" si="10"/>
        <v>9.223136555329722</v>
      </c>
      <c r="R192" s="48">
        <f t="shared" si="11"/>
        <v>175.23959455126473</v>
      </c>
    </row>
    <row r="193" spans="1:18" x14ac:dyDescent="0.25">
      <c r="A193" t="s">
        <v>2253</v>
      </c>
      <c r="B193" t="s">
        <v>9190</v>
      </c>
      <c r="C193" t="s">
        <v>9358</v>
      </c>
      <c r="D193" t="s">
        <v>9013</v>
      </c>
      <c r="E193" t="s">
        <v>2443</v>
      </c>
      <c r="F193" s="48" t="s">
        <v>9408</v>
      </c>
      <c r="G193" s="55" t="s">
        <v>9406</v>
      </c>
      <c r="H193" s="55" t="s">
        <v>9407</v>
      </c>
      <c r="I193" s="55" t="s">
        <v>9030</v>
      </c>
      <c r="J193" s="48">
        <v>12.3</v>
      </c>
      <c r="K193" s="55">
        <v>3866.1074639000003</v>
      </c>
      <c r="L193" s="55">
        <v>0</v>
      </c>
      <c r="M193" s="55">
        <v>193.30537319500004</v>
      </c>
      <c r="N193" s="56">
        <v>3672.8020907050004</v>
      </c>
      <c r="O193" s="48">
        <f t="shared" si="8"/>
        <v>314.31767999186991</v>
      </c>
      <c r="P193" s="48">
        <f t="shared" si="9"/>
        <v>0</v>
      </c>
      <c r="Q193" s="48">
        <f t="shared" si="10"/>
        <v>15.715883999593499</v>
      </c>
      <c r="R193" s="48">
        <f t="shared" si="11"/>
        <v>298.60179599227644</v>
      </c>
    </row>
    <row r="194" spans="1:18" x14ac:dyDescent="0.25">
      <c r="A194" t="s">
        <v>2253</v>
      </c>
      <c r="B194" t="s">
        <v>9190</v>
      </c>
      <c r="C194" t="s">
        <v>9358</v>
      </c>
      <c r="D194" t="s">
        <v>9013</v>
      </c>
      <c r="E194" t="s">
        <v>2443</v>
      </c>
      <c r="F194" s="48" t="s">
        <v>9408</v>
      </c>
      <c r="G194" s="55" t="s">
        <v>9378</v>
      </c>
      <c r="H194" s="55" t="s">
        <v>9379</v>
      </c>
      <c r="I194" s="55" t="s">
        <v>9152</v>
      </c>
      <c r="J194" s="48">
        <v>8.1999999989999992</v>
      </c>
      <c r="K194" s="55">
        <v>3725.867784</v>
      </c>
      <c r="L194" s="55">
        <v>468.95999994280976</v>
      </c>
      <c r="M194" s="55">
        <v>0</v>
      </c>
      <c r="N194" s="56">
        <v>3256.9077840571904</v>
      </c>
      <c r="O194" s="48">
        <f t="shared" si="8"/>
        <v>454.37412005541154</v>
      </c>
      <c r="P194" s="48">
        <f t="shared" si="9"/>
        <v>57.190243902439029</v>
      </c>
      <c r="Q194" s="48">
        <f t="shared" si="10"/>
        <v>0</v>
      </c>
      <c r="R194" s="48">
        <f t="shared" si="11"/>
        <v>397.18387615297252</v>
      </c>
    </row>
    <row r="195" spans="1:18" x14ac:dyDescent="0.25">
      <c r="A195" t="s">
        <v>2253</v>
      </c>
      <c r="B195" t="s">
        <v>9190</v>
      </c>
      <c r="C195" t="s">
        <v>9358</v>
      </c>
      <c r="D195" t="s">
        <v>9013</v>
      </c>
      <c r="E195" t="s">
        <v>2443</v>
      </c>
      <c r="F195" s="48" t="s">
        <v>9408</v>
      </c>
      <c r="G195" s="55" t="s">
        <v>9205</v>
      </c>
      <c r="H195" s="55" t="s">
        <v>9206</v>
      </c>
      <c r="I195" s="55" t="s">
        <v>9030</v>
      </c>
      <c r="J195" s="48">
        <v>40.999999998999996</v>
      </c>
      <c r="K195" s="55">
        <v>11790.098068200001</v>
      </c>
      <c r="L195" s="55">
        <v>0</v>
      </c>
      <c r="M195" s="55">
        <v>589.50490341000011</v>
      </c>
      <c r="N195" s="56">
        <v>11200.593164790002</v>
      </c>
      <c r="O195" s="48">
        <f t="shared" si="8"/>
        <v>287.56336752408697</v>
      </c>
      <c r="P195" s="48">
        <f t="shared" si="9"/>
        <v>0</v>
      </c>
      <c r="Q195" s="48">
        <f t="shared" si="10"/>
        <v>14.37816837620435</v>
      </c>
      <c r="R195" s="48">
        <f t="shared" si="11"/>
        <v>273.1851991478826</v>
      </c>
    </row>
    <row r="196" spans="1:18" x14ac:dyDescent="0.25">
      <c r="A196" t="s">
        <v>2253</v>
      </c>
      <c r="B196" t="s">
        <v>9190</v>
      </c>
      <c r="C196" t="s">
        <v>9358</v>
      </c>
      <c r="D196" t="s">
        <v>9013</v>
      </c>
      <c r="E196" t="s">
        <v>2443</v>
      </c>
      <c r="F196" s="48" t="s">
        <v>9408</v>
      </c>
      <c r="G196" s="55" t="s">
        <v>9250</v>
      </c>
      <c r="H196" s="55" t="s">
        <v>9251</v>
      </c>
      <c r="I196" s="55" t="s">
        <v>9042</v>
      </c>
      <c r="J196" s="48">
        <v>2.0500000009999999</v>
      </c>
      <c r="K196" s="55">
        <v>621.20752307999999</v>
      </c>
      <c r="L196" s="55">
        <v>0</v>
      </c>
      <c r="M196" s="55">
        <v>0</v>
      </c>
      <c r="N196" s="56">
        <v>621.20752307999999</v>
      </c>
      <c r="O196" s="48">
        <f t="shared" si="8"/>
        <v>303.02805989120583</v>
      </c>
      <c r="P196" s="48">
        <f t="shared" si="9"/>
        <v>0</v>
      </c>
      <c r="Q196" s="48">
        <f t="shared" si="10"/>
        <v>0</v>
      </c>
      <c r="R196" s="48">
        <f t="shared" si="11"/>
        <v>303.02805989120583</v>
      </c>
    </row>
    <row r="197" spans="1:18" x14ac:dyDescent="0.25">
      <c r="A197" t="s">
        <v>2253</v>
      </c>
      <c r="B197" t="s">
        <v>9190</v>
      </c>
      <c r="C197" t="s">
        <v>9358</v>
      </c>
      <c r="D197" t="s">
        <v>9013</v>
      </c>
      <c r="E197" t="s">
        <v>2446</v>
      </c>
      <c r="F197" s="48" t="s">
        <v>9409</v>
      </c>
      <c r="G197" s="55" t="s">
        <v>9406</v>
      </c>
      <c r="H197" s="55" t="s">
        <v>9407</v>
      </c>
      <c r="I197" s="55" t="s">
        <v>9030</v>
      </c>
      <c r="J197" s="48">
        <v>88.969999995999999</v>
      </c>
      <c r="K197" s="55">
        <v>33107.666778999999</v>
      </c>
      <c r="L197" s="55">
        <v>0</v>
      </c>
      <c r="M197" s="55">
        <v>1655.3833389500001</v>
      </c>
      <c r="N197" s="56">
        <v>31452.28344005</v>
      </c>
      <c r="O197" s="48">
        <f t="shared" si="8"/>
        <v>372.12169023815318</v>
      </c>
      <c r="P197" s="48">
        <f t="shared" si="9"/>
        <v>0</v>
      </c>
      <c r="Q197" s="48">
        <f t="shared" si="10"/>
        <v>18.60608451190766</v>
      </c>
      <c r="R197" s="48">
        <f t="shared" si="11"/>
        <v>353.5156057262455</v>
      </c>
    </row>
    <row r="198" spans="1:18" x14ac:dyDescent="0.25">
      <c r="A198" t="s">
        <v>2253</v>
      </c>
      <c r="B198" t="s">
        <v>9190</v>
      </c>
      <c r="C198" t="s">
        <v>9358</v>
      </c>
      <c r="D198" t="s">
        <v>9013</v>
      </c>
      <c r="E198" t="s">
        <v>2446</v>
      </c>
      <c r="F198" s="48" t="s">
        <v>9409</v>
      </c>
      <c r="G198" s="55" t="s">
        <v>9312</v>
      </c>
      <c r="H198" s="55" t="s">
        <v>9313</v>
      </c>
      <c r="I198" s="55" t="s">
        <v>9042</v>
      </c>
      <c r="J198" s="48">
        <v>1.4349999979999999</v>
      </c>
      <c r="K198" s="55">
        <v>516.048632</v>
      </c>
      <c r="L198" s="55">
        <v>0</v>
      </c>
      <c r="M198" s="55">
        <v>0</v>
      </c>
      <c r="N198" s="56">
        <v>516.048632</v>
      </c>
      <c r="O198" s="48">
        <f t="shared" si="8"/>
        <v>359.61577192977813</v>
      </c>
      <c r="P198" s="48">
        <f t="shared" si="9"/>
        <v>0</v>
      </c>
      <c r="Q198" s="48">
        <f t="shared" si="10"/>
        <v>0</v>
      </c>
      <c r="R198" s="48">
        <f t="shared" si="11"/>
        <v>359.61577192977813</v>
      </c>
    </row>
    <row r="199" spans="1:18" x14ac:dyDescent="0.25">
      <c r="A199" t="s">
        <v>2253</v>
      </c>
      <c r="B199" t="s">
        <v>9190</v>
      </c>
      <c r="C199" t="s">
        <v>9358</v>
      </c>
      <c r="D199" t="s">
        <v>9013</v>
      </c>
      <c r="E199" t="s">
        <v>2446</v>
      </c>
      <c r="F199" s="48" t="s">
        <v>9409</v>
      </c>
      <c r="G199" s="55" t="s">
        <v>9261</v>
      </c>
      <c r="H199" s="55" t="s">
        <v>9262</v>
      </c>
      <c r="I199" s="55" t="s">
        <v>9042</v>
      </c>
      <c r="J199" s="48">
        <v>10.045</v>
      </c>
      <c r="K199" s="55">
        <v>4095.6560256000002</v>
      </c>
      <c r="L199" s="55">
        <v>2032.9980547263679</v>
      </c>
      <c r="M199" s="55">
        <v>0</v>
      </c>
      <c r="N199" s="56">
        <v>2062.6579708736326</v>
      </c>
      <c r="O199" s="48">
        <f t="shared" si="8"/>
        <v>407.73081389746147</v>
      </c>
      <c r="P199" s="48">
        <f t="shared" si="9"/>
        <v>202.38905472636813</v>
      </c>
      <c r="Q199" s="48">
        <f t="shared" si="10"/>
        <v>0</v>
      </c>
      <c r="R199" s="48">
        <f t="shared" si="11"/>
        <v>205.34175917109334</v>
      </c>
    </row>
    <row r="200" spans="1:18" x14ac:dyDescent="0.25">
      <c r="A200" t="s">
        <v>2253</v>
      </c>
      <c r="B200" t="s">
        <v>9190</v>
      </c>
      <c r="C200" t="s">
        <v>9358</v>
      </c>
      <c r="D200" t="s">
        <v>9013</v>
      </c>
      <c r="E200" t="s">
        <v>2446</v>
      </c>
      <c r="F200" s="48" t="s">
        <v>9409</v>
      </c>
      <c r="G200" s="55" t="s">
        <v>9238</v>
      </c>
      <c r="H200" s="55" t="s">
        <v>9239</v>
      </c>
      <c r="I200" s="55" t="s">
        <v>9030</v>
      </c>
      <c r="J200" s="48">
        <v>24.394999999999996</v>
      </c>
      <c r="K200" s="55">
        <v>7177.2560320000002</v>
      </c>
      <c r="L200" s="55">
        <v>0</v>
      </c>
      <c r="M200" s="55">
        <v>358.86280160000007</v>
      </c>
      <c r="N200" s="56">
        <v>6818.3932304</v>
      </c>
      <c r="O200" s="48">
        <f t="shared" si="8"/>
        <v>294.21012633736427</v>
      </c>
      <c r="P200" s="48">
        <f t="shared" si="9"/>
        <v>0</v>
      </c>
      <c r="Q200" s="48">
        <f t="shared" si="10"/>
        <v>14.710506316868216</v>
      </c>
      <c r="R200" s="48">
        <f t="shared" si="11"/>
        <v>279.49962002049602</v>
      </c>
    </row>
    <row r="201" spans="1:18" x14ac:dyDescent="0.25">
      <c r="A201" t="s">
        <v>2253</v>
      </c>
      <c r="B201" t="s">
        <v>9190</v>
      </c>
      <c r="C201" t="s">
        <v>9358</v>
      </c>
      <c r="D201" t="s">
        <v>9013</v>
      </c>
      <c r="E201" t="s">
        <v>2446</v>
      </c>
      <c r="F201" s="48" t="s">
        <v>9409</v>
      </c>
      <c r="G201" s="55" t="s">
        <v>9410</v>
      </c>
      <c r="H201" s="55" t="s">
        <v>9411</v>
      </c>
      <c r="I201" s="55" t="s">
        <v>9037</v>
      </c>
      <c r="J201" s="48">
        <v>20.090000000000003</v>
      </c>
      <c r="K201" s="55">
        <v>7777.1667438999993</v>
      </c>
      <c r="L201" s="55">
        <v>0</v>
      </c>
      <c r="M201" s="55">
        <v>388.85833719500005</v>
      </c>
      <c r="N201" s="56">
        <v>7388.3084067049995</v>
      </c>
      <c r="O201" s="48">
        <f t="shared" si="8"/>
        <v>387.11631378297653</v>
      </c>
      <c r="P201" s="48">
        <f t="shared" si="9"/>
        <v>0</v>
      </c>
      <c r="Q201" s="48">
        <f t="shared" si="10"/>
        <v>19.35581568914883</v>
      </c>
      <c r="R201" s="48">
        <f t="shared" si="11"/>
        <v>367.76049809382766</v>
      </c>
    </row>
    <row r="202" spans="1:18" x14ac:dyDescent="0.25">
      <c r="A202" t="s">
        <v>2253</v>
      </c>
      <c r="B202" t="s">
        <v>9190</v>
      </c>
      <c r="C202" t="s">
        <v>9358</v>
      </c>
      <c r="D202" t="s">
        <v>9013</v>
      </c>
      <c r="E202" t="s">
        <v>2446</v>
      </c>
      <c r="F202" s="48" t="s">
        <v>9409</v>
      </c>
      <c r="G202" s="55" t="s">
        <v>9368</v>
      </c>
      <c r="H202" s="55" t="s">
        <v>9369</v>
      </c>
      <c r="I202" s="55" t="s">
        <v>9370</v>
      </c>
      <c r="J202" s="48">
        <v>16.649999999999995</v>
      </c>
      <c r="K202" s="55">
        <v>6503.9429184000001</v>
      </c>
      <c r="L202" s="55">
        <v>0</v>
      </c>
      <c r="M202" s="55">
        <v>0</v>
      </c>
      <c r="N202" s="56">
        <v>6503.9429184000001</v>
      </c>
      <c r="O202" s="48">
        <f t="shared" si="8"/>
        <v>390.6272023063064</v>
      </c>
      <c r="P202" s="48">
        <f t="shared" si="9"/>
        <v>0</v>
      </c>
      <c r="Q202" s="48">
        <f t="shared" si="10"/>
        <v>0</v>
      </c>
      <c r="R202" s="48">
        <f t="shared" si="11"/>
        <v>390.6272023063064</v>
      </c>
    </row>
    <row r="203" spans="1:18" x14ac:dyDescent="0.25">
      <c r="A203" t="s">
        <v>2253</v>
      </c>
      <c r="B203" t="s">
        <v>9190</v>
      </c>
      <c r="C203" t="s">
        <v>9358</v>
      </c>
      <c r="D203" t="s">
        <v>9013</v>
      </c>
      <c r="E203" t="s">
        <v>2503</v>
      </c>
      <c r="F203" s="48" t="s">
        <v>9412</v>
      </c>
      <c r="G203" s="55" t="s">
        <v>9406</v>
      </c>
      <c r="H203" s="55" t="s">
        <v>9407</v>
      </c>
      <c r="I203" s="55" t="s">
        <v>9030</v>
      </c>
      <c r="J203" s="48">
        <v>10.044999998999998</v>
      </c>
      <c r="K203" s="55">
        <v>2643.3718851499998</v>
      </c>
      <c r="L203" s="55">
        <v>0</v>
      </c>
      <c r="M203" s="55">
        <v>132.16859425749999</v>
      </c>
      <c r="N203" s="56">
        <v>2511.2032908924998</v>
      </c>
      <c r="O203" s="48">
        <f t="shared" si="8"/>
        <v>263.15300004113027</v>
      </c>
      <c r="P203" s="48">
        <f t="shared" si="9"/>
        <v>0</v>
      </c>
      <c r="Q203" s="48">
        <f t="shared" si="10"/>
        <v>13.157650002056512</v>
      </c>
      <c r="R203" s="48">
        <f t="shared" si="11"/>
        <v>249.99535003907374</v>
      </c>
    </row>
    <row r="204" spans="1:18" x14ac:dyDescent="0.25">
      <c r="A204" t="s">
        <v>2253</v>
      </c>
      <c r="B204" t="s">
        <v>9190</v>
      </c>
      <c r="C204" t="s">
        <v>9358</v>
      </c>
      <c r="D204" t="s">
        <v>9013</v>
      </c>
      <c r="E204" t="s">
        <v>2503</v>
      </c>
      <c r="F204" s="48" t="s">
        <v>9412</v>
      </c>
      <c r="G204" s="55" t="s">
        <v>9413</v>
      </c>
      <c r="H204" s="55" t="s">
        <v>9414</v>
      </c>
      <c r="I204" s="55" t="s">
        <v>9415</v>
      </c>
      <c r="J204" s="48">
        <v>50.225000000000009</v>
      </c>
      <c r="K204" s="55">
        <v>13162.5165476</v>
      </c>
      <c r="L204" s="55">
        <v>0</v>
      </c>
      <c r="M204" s="55">
        <v>658.12582738000003</v>
      </c>
      <c r="N204" s="56">
        <v>12504.390720220001</v>
      </c>
      <c r="O204" s="48">
        <f t="shared" si="8"/>
        <v>262.07101140069682</v>
      </c>
      <c r="P204" s="48">
        <f t="shared" si="9"/>
        <v>0</v>
      </c>
      <c r="Q204" s="48">
        <f t="shared" si="10"/>
        <v>13.103550570034841</v>
      </c>
      <c r="R204" s="48">
        <f t="shared" si="11"/>
        <v>248.96746083066199</v>
      </c>
    </row>
    <row r="205" spans="1:18" x14ac:dyDescent="0.25">
      <c r="A205" t="s">
        <v>2253</v>
      </c>
      <c r="B205" t="s">
        <v>9190</v>
      </c>
      <c r="C205" t="s">
        <v>9358</v>
      </c>
      <c r="D205" t="s">
        <v>9013</v>
      </c>
      <c r="E205" t="s">
        <v>2503</v>
      </c>
      <c r="F205" s="48" t="s">
        <v>9412</v>
      </c>
      <c r="G205" s="55" t="s">
        <v>9416</v>
      </c>
      <c r="H205" s="55" t="s">
        <v>9417</v>
      </c>
      <c r="I205" s="55" t="s">
        <v>9037</v>
      </c>
      <c r="J205" s="48">
        <v>44.484999999999999</v>
      </c>
      <c r="K205" s="55">
        <v>16203.719389499998</v>
      </c>
      <c r="L205" s="55">
        <v>2167.5063778377162</v>
      </c>
      <c r="M205" s="55">
        <v>810.18596947499987</v>
      </c>
      <c r="N205" s="56">
        <v>13226.027042187283</v>
      </c>
      <c r="O205" s="48">
        <f t="shared" si="8"/>
        <v>364.25130694616161</v>
      </c>
      <c r="P205" s="48">
        <f t="shared" si="9"/>
        <v>48.724432456731847</v>
      </c>
      <c r="Q205" s="48">
        <f t="shared" si="10"/>
        <v>18.212565347308079</v>
      </c>
      <c r="R205" s="48">
        <f t="shared" si="11"/>
        <v>297.31430914212166</v>
      </c>
    </row>
    <row r="206" spans="1:18" x14ac:dyDescent="0.25">
      <c r="A206" t="s">
        <v>2253</v>
      </c>
      <c r="B206" t="s">
        <v>9190</v>
      </c>
      <c r="C206" t="s">
        <v>9358</v>
      </c>
      <c r="D206" t="s">
        <v>9013</v>
      </c>
      <c r="E206" t="s">
        <v>2503</v>
      </c>
      <c r="F206" s="48" t="s">
        <v>9412</v>
      </c>
      <c r="G206" s="55" t="s">
        <v>9400</v>
      </c>
      <c r="H206" s="55" t="s">
        <v>9401</v>
      </c>
      <c r="I206" s="55" t="s">
        <v>9037</v>
      </c>
      <c r="J206" s="48">
        <v>8.6099999989999993</v>
      </c>
      <c r="K206" s="55">
        <v>2398.1820003090002</v>
      </c>
      <c r="L206" s="55">
        <v>425.84999995054011</v>
      </c>
      <c r="M206" s="55">
        <v>119.90910001544999</v>
      </c>
      <c r="N206" s="56">
        <v>1852.42290034301</v>
      </c>
      <c r="O206" s="48">
        <f t="shared" si="8"/>
        <v>278.53449484175781</v>
      </c>
      <c r="P206" s="48">
        <f t="shared" si="9"/>
        <v>49.459930313588856</v>
      </c>
      <c r="Q206" s="48">
        <f t="shared" si="10"/>
        <v>13.92672474208789</v>
      </c>
      <c r="R206" s="48">
        <f t="shared" si="11"/>
        <v>215.14783978608108</v>
      </c>
    </row>
    <row r="207" spans="1:18" x14ac:dyDescent="0.25">
      <c r="A207" t="s">
        <v>2253</v>
      </c>
      <c r="B207" t="s">
        <v>9190</v>
      </c>
      <c r="C207" t="s">
        <v>9358</v>
      </c>
      <c r="D207" t="s">
        <v>9013</v>
      </c>
      <c r="E207" t="s">
        <v>2503</v>
      </c>
      <c r="F207" s="48" t="s">
        <v>9412</v>
      </c>
      <c r="G207" s="55" t="s">
        <v>9418</v>
      </c>
      <c r="H207" s="55" t="s">
        <v>9419</v>
      </c>
      <c r="I207" s="55" t="s">
        <v>9037</v>
      </c>
      <c r="J207" s="48">
        <v>172.200000004</v>
      </c>
      <c r="K207" s="55">
        <v>37687.661003999994</v>
      </c>
      <c r="L207" s="55">
        <v>2274.7600000528405</v>
      </c>
      <c r="M207" s="55">
        <v>1884.3830502000001</v>
      </c>
      <c r="N207" s="56">
        <v>33528.517953747156</v>
      </c>
      <c r="O207" s="48">
        <f t="shared" si="8"/>
        <v>218.85981999491611</v>
      </c>
      <c r="P207" s="48">
        <f t="shared" si="9"/>
        <v>13.209988385598145</v>
      </c>
      <c r="Q207" s="48">
        <f t="shared" si="10"/>
        <v>10.942990999745808</v>
      </c>
      <c r="R207" s="48">
        <f t="shared" si="11"/>
        <v>194.70684060957217</v>
      </c>
    </row>
    <row r="208" spans="1:18" x14ac:dyDescent="0.25">
      <c r="A208" t="s">
        <v>2253</v>
      </c>
      <c r="B208" t="s">
        <v>9190</v>
      </c>
      <c r="C208" t="s">
        <v>9358</v>
      </c>
      <c r="D208" t="s">
        <v>9013</v>
      </c>
      <c r="E208" t="s">
        <v>2503</v>
      </c>
      <c r="F208" s="48" t="s">
        <v>9412</v>
      </c>
      <c r="G208" s="55" t="s">
        <v>9420</v>
      </c>
      <c r="H208" s="55" t="s">
        <v>9421</v>
      </c>
      <c r="I208" s="55" t="s">
        <v>9037</v>
      </c>
      <c r="J208" s="48">
        <v>25.83</v>
      </c>
      <c r="K208" s="55">
        <v>8764.8860898999992</v>
      </c>
      <c r="L208" s="55">
        <v>0</v>
      </c>
      <c r="M208" s="55">
        <v>438.24430449499999</v>
      </c>
      <c r="N208" s="56">
        <v>8326.6417854049996</v>
      </c>
      <c r="O208" s="48">
        <f t="shared" ref="O208:O271" si="12">IFERROR(K208/J208,0)</f>
        <v>339.32969763453349</v>
      </c>
      <c r="P208" s="48">
        <f t="shared" ref="P208:P271" si="13">IFERROR(L208/J208,0)</f>
        <v>0</v>
      </c>
      <c r="Q208" s="48">
        <f t="shared" ref="Q208:Q271" si="14">IFERROR(M208/J208,0)</f>
        <v>16.966484881726675</v>
      </c>
      <c r="R208" s="48">
        <f t="shared" ref="R208:R271" si="15">N208/J208</f>
        <v>322.36321275280682</v>
      </c>
    </row>
    <row r="209" spans="1:18" x14ac:dyDescent="0.25">
      <c r="A209" t="s">
        <v>2253</v>
      </c>
      <c r="B209" t="s">
        <v>9190</v>
      </c>
      <c r="C209" t="s">
        <v>9358</v>
      </c>
      <c r="D209" t="s">
        <v>9013</v>
      </c>
      <c r="E209" t="s">
        <v>2503</v>
      </c>
      <c r="F209" s="48" t="s">
        <v>9412</v>
      </c>
      <c r="G209" s="55" t="s">
        <v>9422</v>
      </c>
      <c r="H209" s="55" t="s">
        <v>9423</v>
      </c>
      <c r="I209" s="55" t="s">
        <v>9037</v>
      </c>
      <c r="J209" s="48">
        <v>7.1750000000000007</v>
      </c>
      <c r="K209" s="55">
        <v>2078.1141493</v>
      </c>
      <c r="L209" s="55">
        <v>443.62085654596109</v>
      </c>
      <c r="M209" s="55">
        <v>103.90570746500001</v>
      </c>
      <c r="N209" s="56">
        <v>1530.587585289039</v>
      </c>
      <c r="O209" s="48">
        <f t="shared" si="12"/>
        <v>289.63263404878046</v>
      </c>
      <c r="P209" s="48">
        <f t="shared" si="13"/>
        <v>61.828690807799447</v>
      </c>
      <c r="Q209" s="48">
        <f t="shared" si="14"/>
        <v>14.481631702439024</v>
      </c>
      <c r="R209" s="48">
        <f t="shared" si="15"/>
        <v>213.32231153854201</v>
      </c>
    </row>
    <row r="210" spans="1:18" x14ac:dyDescent="0.25">
      <c r="A210" t="s">
        <v>2253</v>
      </c>
      <c r="B210" t="s">
        <v>9190</v>
      </c>
      <c r="C210" t="s">
        <v>9358</v>
      </c>
      <c r="D210" t="s">
        <v>9013</v>
      </c>
      <c r="E210" t="s">
        <v>2503</v>
      </c>
      <c r="F210" s="48" t="s">
        <v>9412</v>
      </c>
      <c r="G210" s="55" t="s">
        <v>9424</v>
      </c>
      <c r="H210" s="55" t="s">
        <v>9425</v>
      </c>
      <c r="I210" s="55" t="s">
        <v>9037</v>
      </c>
      <c r="J210" s="48">
        <v>258.30000003000004</v>
      </c>
      <c r="K210" s="55">
        <v>59347.679580000004</v>
      </c>
      <c r="L210" s="55">
        <v>3908.0800004539001</v>
      </c>
      <c r="M210" s="55">
        <v>2967.3839790000002</v>
      </c>
      <c r="N210" s="56">
        <v>52472.215600546107</v>
      </c>
      <c r="O210" s="48">
        <f t="shared" si="12"/>
        <v>229.76259997331442</v>
      </c>
      <c r="P210" s="48">
        <f t="shared" si="13"/>
        <v>15.130003871467284</v>
      </c>
      <c r="Q210" s="48">
        <f t="shared" si="14"/>
        <v>11.488129998665721</v>
      </c>
      <c r="R210" s="48">
        <f t="shared" si="15"/>
        <v>203.14446610318143</v>
      </c>
    </row>
    <row r="211" spans="1:18" x14ac:dyDescent="0.25">
      <c r="A211" t="s">
        <v>2253</v>
      </c>
      <c r="B211" t="s">
        <v>9190</v>
      </c>
      <c r="C211" t="s">
        <v>9358</v>
      </c>
      <c r="D211" t="s">
        <v>9013</v>
      </c>
      <c r="E211" t="s">
        <v>2503</v>
      </c>
      <c r="F211" s="48" t="s">
        <v>9412</v>
      </c>
      <c r="G211" s="55" t="s">
        <v>9426</v>
      </c>
      <c r="H211" s="55" t="s">
        <v>9427</v>
      </c>
      <c r="I211" s="55" t="s">
        <v>9037</v>
      </c>
      <c r="J211" s="48">
        <v>219.555000003</v>
      </c>
      <c r="K211" s="55">
        <v>61922.778471999998</v>
      </c>
      <c r="L211" s="55">
        <v>4191.20455234366</v>
      </c>
      <c r="M211" s="55">
        <v>3096.1389236000005</v>
      </c>
      <c r="N211" s="56">
        <v>54635.434996056334</v>
      </c>
      <c r="O211" s="48">
        <f t="shared" si="12"/>
        <v>282.03766013597453</v>
      </c>
      <c r="P211" s="48">
        <f t="shared" si="13"/>
        <v>19.089542721807252</v>
      </c>
      <c r="Q211" s="48">
        <f t="shared" si="14"/>
        <v>14.101883006798728</v>
      </c>
      <c r="R211" s="48">
        <f t="shared" si="15"/>
        <v>248.84623440736851</v>
      </c>
    </row>
    <row r="212" spans="1:18" x14ac:dyDescent="0.25">
      <c r="A212" t="s">
        <v>2253</v>
      </c>
      <c r="B212" t="s">
        <v>9190</v>
      </c>
      <c r="C212" t="s">
        <v>9358</v>
      </c>
      <c r="D212" t="s">
        <v>9013</v>
      </c>
      <c r="E212" t="s">
        <v>2503</v>
      </c>
      <c r="F212" s="48" t="s">
        <v>9412</v>
      </c>
      <c r="G212" s="55" t="s">
        <v>9428</v>
      </c>
      <c r="H212" s="55" t="s">
        <v>9429</v>
      </c>
      <c r="I212" s="55" t="s">
        <v>9042</v>
      </c>
      <c r="J212" s="48">
        <v>17.22</v>
      </c>
      <c r="K212" s="55">
        <v>5163.9714351000011</v>
      </c>
      <c r="L212" s="55">
        <v>843.61</v>
      </c>
      <c r="M212" s="55">
        <v>0</v>
      </c>
      <c r="N212" s="56">
        <v>4320.3614351000015</v>
      </c>
      <c r="O212" s="48">
        <f t="shared" si="12"/>
        <v>299.88219716027885</v>
      </c>
      <c r="P212" s="48">
        <f t="shared" si="13"/>
        <v>48.990127758420442</v>
      </c>
      <c r="Q212" s="48">
        <f t="shared" si="14"/>
        <v>0</v>
      </c>
      <c r="R212" s="48">
        <f t="shared" si="15"/>
        <v>250.89206940185841</v>
      </c>
    </row>
    <row r="213" spans="1:18" x14ac:dyDescent="0.25">
      <c r="A213" t="s">
        <v>2253</v>
      </c>
      <c r="B213" t="s">
        <v>9190</v>
      </c>
      <c r="C213" t="s">
        <v>9358</v>
      </c>
      <c r="D213" t="s">
        <v>9013</v>
      </c>
      <c r="E213" t="s">
        <v>2503</v>
      </c>
      <c r="F213" s="48" t="s">
        <v>9412</v>
      </c>
      <c r="G213" s="55" t="s">
        <v>9430</v>
      </c>
      <c r="H213" s="55" t="s">
        <v>9431</v>
      </c>
      <c r="I213" s="55" t="s">
        <v>9432</v>
      </c>
      <c r="J213" s="48">
        <v>81.795000005000006</v>
      </c>
      <c r="K213" s="55">
        <v>26050.479470599999</v>
      </c>
      <c r="L213" s="55">
        <v>2997.6067611856843</v>
      </c>
      <c r="M213" s="55">
        <v>1302.5239735300001</v>
      </c>
      <c r="N213" s="56">
        <v>21750.348735884312</v>
      </c>
      <c r="O213" s="48">
        <f t="shared" si="12"/>
        <v>318.48498647848368</v>
      </c>
      <c r="P213" s="48">
        <f t="shared" si="13"/>
        <v>36.647799511002447</v>
      </c>
      <c r="Q213" s="48">
        <f t="shared" si="14"/>
        <v>15.924249323924187</v>
      </c>
      <c r="R213" s="48">
        <f t="shared" si="15"/>
        <v>265.91293764355703</v>
      </c>
    </row>
    <row r="214" spans="1:18" x14ac:dyDescent="0.25">
      <c r="A214" t="s">
        <v>2253</v>
      </c>
      <c r="B214" t="s">
        <v>9190</v>
      </c>
      <c r="C214" t="s">
        <v>9358</v>
      </c>
      <c r="D214" t="s">
        <v>9013</v>
      </c>
      <c r="E214" t="s">
        <v>2503</v>
      </c>
      <c r="F214" s="48" t="s">
        <v>9412</v>
      </c>
      <c r="G214" s="55" t="s">
        <v>9433</v>
      </c>
      <c r="H214" s="55" t="s">
        <v>9434</v>
      </c>
      <c r="I214" s="55" t="s">
        <v>9152</v>
      </c>
      <c r="J214" s="48">
        <v>15.785000001</v>
      </c>
      <c r="K214" s="55">
        <v>3009.7480489999998</v>
      </c>
      <c r="L214" s="55">
        <v>0</v>
      </c>
      <c r="M214" s="55">
        <v>0</v>
      </c>
      <c r="N214" s="56">
        <v>3009.7480489999998</v>
      </c>
      <c r="O214" s="48">
        <f t="shared" si="12"/>
        <v>190.67139998792069</v>
      </c>
      <c r="P214" s="48">
        <f t="shared" si="13"/>
        <v>0</v>
      </c>
      <c r="Q214" s="48">
        <f t="shared" si="14"/>
        <v>0</v>
      </c>
      <c r="R214" s="48">
        <f t="shared" si="15"/>
        <v>190.67139998792069</v>
      </c>
    </row>
    <row r="215" spans="1:18" x14ac:dyDescent="0.25">
      <c r="A215" t="s">
        <v>2253</v>
      </c>
      <c r="B215" t="s">
        <v>9190</v>
      </c>
      <c r="C215" t="s">
        <v>9358</v>
      </c>
      <c r="D215" t="s">
        <v>9013</v>
      </c>
      <c r="E215" t="s">
        <v>2503</v>
      </c>
      <c r="F215" s="48" t="s">
        <v>9412</v>
      </c>
      <c r="G215" s="55" t="s">
        <v>9435</v>
      </c>
      <c r="H215" s="55" t="s">
        <v>9436</v>
      </c>
      <c r="I215" s="55" t="s">
        <v>9037</v>
      </c>
      <c r="J215" s="48">
        <v>14.35</v>
      </c>
      <c r="K215" s="55">
        <v>4021.2244175999999</v>
      </c>
      <c r="L215" s="55">
        <v>1057.31</v>
      </c>
      <c r="M215" s="55">
        <v>201.06122088000001</v>
      </c>
      <c r="N215" s="56">
        <v>2762.8531967200001</v>
      </c>
      <c r="O215" s="48">
        <f t="shared" si="12"/>
        <v>280.22469809059231</v>
      </c>
      <c r="P215" s="48">
        <f t="shared" si="13"/>
        <v>73.680139372822296</v>
      </c>
      <c r="Q215" s="48">
        <f t="shared" si="14"/>
        <v>14.011234904529617</v>
      </c>
      <c r="R215" s="48">
        <f t="shared" si="15"/>
        <v>192.53332381324043</v>
      </c>
    </row>
    <row r="216" spans="1:18" x14ac:dyDescent="0.25">
      <c r="A216" t="s">
        <v>2253</v>
      </c>
      <c r="B216" t="s">
        <v>9190</v>
      </c>
      <c r="C216" t="s">
        <v>9358</v>
      </c>
      <c r="D216" t="s">
        <v>9013</v>
      </c>
      <c r="E216" t="s">
        <v>2503</v>
      </c>
      <c r="F216" s="48" t="s">
        <v>9412</v>
      </c>
      <c r="G216" s="55" t="s">
        <v>9437</v>
      </c>
      <c r="H216" s="55" t="s">
        <v>9438</v>
      </c>
      <c r="I216" s="55" t="s">
        <v>9439</v>
      </c>
      <c r="J216" s="48">
        <v>5.74</v>
      </c>
      <c r="K216" s="55">
        <v>1876.4674380000001</v>
      </c>
      <c r="L216" s="55">
        <v>825.58000000000015</v>
      </c>
      <c r="M216" s="55">
        <v>0</v>
      </c>
      <c r="N216" s="56">
        <v>1050.887438</v>
      </c>
      <c r="O216" s="48">
        <f t="shared" si="12"/>
        <v>326.91070348432055</v>
      </c>
      <c r="P216" s="48">
        <f t="shared" si="13"/>
        <v>143.82926829268294</v>
      </c>
      <c r="Q216" s="48">
        <f t="shared" si="14"/>
        <v>0</v>
      </c>
      <c r="R216" s="48">
        <f t="shared" si="15"/>
        <v>183.08143519163761</v>
      </c>
    </row>
    <row r="217" spans="1:18" x14ac:dyDescent="0.25">
      <c r="A217" t="s">
        <v>2253</v>
      </c>
      <c r="B217" t="s">
        <v>9190</v>
      </c>
      <c r="C217" t="s">
        <v>9358</v>
      </c>
      <c r="D217" t="s">
        <v>9013</v>
      </c>
      <c r="E217" t="s">
        <v>2503</v>
      </c>
      <c r="F217" s="48" t="s">
        <v>9412</v>
      </c>
      <c r="G217" s="55" t="s">
        <v>9440</v>
      </c>
      <c r="H217" s="55" t="s">
        <v>9441</v>
      </c>
      <c r="I217" s="55" t="s">
        <v>9037</v>
      </c>
      <c r="J217" s="48">
        <v>4.3049999979999996</v>
      </c>
      <c r="K217" s="55">
        <v>1904.5362422999997</v>
      </c>
      <c r="L217" s="55">
        <v>522.36330602182375</v>
      </c>
      <c r="M217" s="55">
        <v>95.226812115000016</v>
      </c>
      <c r="N217" s="56">
        <v>1286.9461241631759</v>
      </c>
      <c r="O217" s="48">
        <f t="shared" si="12"/>
        <v>442.40098564106893</v>
      </c>
      <c r="P217" s="48">
        <f t="shared" si="13"/>
        <v>121.33874709976801</v>
      </c>
      <c r="Q217" s="48">
        <f t="shared" si="14"/>
        <v>22.120049282053454</v>
      </c>
      <c r="R217" s="48">
        <f t="shared" si="15"/>
        <v>298.94218925924747</v>
      </c>
    </row>
    <row r="218" spans="1:18" x14ac:dyDescent="0.25">
      <c r="A218" t="s">
        <v>2253</v>
      </c>
      <c r="B218" t="s">
        <v>9190</v>
      </c>
      <c r="C218" t="s">
        <v>9358</v>
      </c>
      <c r="D218" t="s">
        <v>9013</v>
      </c>
      <c r="E218" t="s">
        <v>2503</v>
      </c>
      <c r="F218" s="48" t="s">
        <v>9412</v>
      </c>
      <c r="G218" s="55" t="s">
        <v>9330</v>
      </c>
      <c r="H218" s="55" t="s">
        <v>9331</v>
      </c>
      <c r="I218" s="55" t="s">
        <v>9037</v>
      </c>
      <c r="J218" s="48">
        <v>1.4349999979999999</v>
      </c>
      <c r="K218" s="55">
        <v>351.18353200000001</v>
      </c>
      <c r="L218" s="55">
        <v>0</v>
      </c>
      <c r="M218" s="55">
        <v>17.559176600000001</v>
      </c>
      <c r="N218" s="56">
        <v>333.62435540000001</v>
      </c>
      <c r="O218" s="48">
        <f t="shared" si="12"/>
        <v>244.72720034108323</v>
      </c>
      <c r="P218" s="48">
        <f t="shared" si="13"/>
        <v>0</v>
      </c>
      <c r="Q218" s="48">
        <f t="shared" si="14"/>
        <v>12.236360017054162</v>
      </c>
      <c r="R218" s="48">
        <f t="shared" si="15"/>
        <v>232.49084032402908</v>
      </c>
    </row>
    <row r="219" spans="1:18" x14ac:dyDescent="0.25">
      <c r="A219" t="s">
        <v>2253</v>
      </c>
      <c r="B219" t="s">
        <v>9190</v>
      </c>
      <c r="C219" t="s">
        <v>9358</v>
      </c>
      <c r="D219" t="s">
        <v>9013</v>
      </c>
      <c r="E219" t="s">
        <v>2503</v>
      </c>
      <c r="F219" s="48" t="s">
        <v>9412</v>
      </c>
      <c r="G219" s="55" t="s">
        <v>9442</v>
      </c>
      <c r="H219" s="55" t="s">
        <v>9443</v>
      </c>
      <c r="I219" s="55" t="s">
        <v>9415</v>
      </c>
      <c r="J219" s="48">
        <v>1.4350000000000003</v>
      </c>
      <c r="K219" s="55">
        <v>394.42409998800002</v>
      </c>
      <c r="L219" s="55">
        <v>25.022812500000004</v>
      </c>
      <c r="M219" s="55">
        <v>19.721204999399998</v>
      </c>
      <c r="N219" s="56">
        <v>349.68008248860002</v>
      </c>
      <c r="O219" s="48">
        <f t="shared" si="12"/>
        <v>274.85999999163761</v>
      </c>
      <c r="P219" s="48">
        <f t="shared" si="13"/>
        <v>17.4375</v>
      </c>
      <c r="Q219" s="48">
        <f t="shared" si="14"/>
        <v>13.742999999581878</v>
      </c>
      <c r="R219" s="48">
        <f t="shared" si="15"/>
        <v>243.67949999205572</v>
      </c>
    </row>
    <row r="220" spans="1:18" x14ac:dyDescent="0.25">
      <c r="A220" t="s">
        <v>2253</v>
      </c>
      <c r="B220" t="s">
        <v>9190</v>
      </c>
      <c r="C220" t="s">
        <v>9358</v>
      </c>
      <c r="D220" t="s">
        <v>9013</v>
      </c>
      <c r="E220" t="s">
        <v>2503</v>
      </c>
      <c r="F220" s="48" t="s">
        <v>9412</v>
      </c>
      <c r="G220" s="55" t="s">
        <v>9346</v>
      </c>
      <c r="H220" s="55" t="s">
        <v>9347</v>
      </c>
      <c r="I220" s="55" t="s">
        <v>9037</v>
      </c>
      <c r="J220" s="48">
        <v>121.80000000000003</v>
      </c>
      <c r="K220" s="55">
        <v>18958.170000000002</v>
      </c>
      <c r="L220" s="55">
        <v>2889.2900000000009</v>
      </c>
      <c r="M220" s="55">
        <v>0</v>
      </c>
      <c r="N220" s="56">
        <v>16068.880000000001</v>
      </c>
      <c r="O220" s="48">
        <f t="shared" si="12"/>
        <v>155.64999999999998</v>
      </c>
      <c r="P220" s="48">
        <f t="shared" si="13"/>
        <v>23.721592775041053</v>
      </c>
      <c r="Q220" s="48">
        <f t="shared" si="14"/>
        <v>0</v>
      </c>
      <c r="R220" s="48">
        <f t="shared" si="15"/>
        <v>131.92840722495893</v>
      </c>
    </row>
    <row r="221" spans="1:18" x14ac:dyDescent="0.25">
      <c r="A221" t="s">
        <v>2253</v>
      </c>
      <c r="B221" t="s">
        <v>9190</v>
      </c>
      <c r="C221" t="s">
        <v>9358</v>
      </c>
      <c r="D221" t="s">
        <v>9013</v>
      </c>
      <c r="E221" t="s">
        <v>2503</v>
      </c>
      <c r="F221" s="48" t="s">
        <v>9412</v>
      </c>
      <c r="G221" s="55" t="s">
        <v>9444</v>
      </c>
      <c r="H221" s="55" t="s">
        <v>9445</v>
      </c>
      <c r="I221" s="55" t="s">
        <v>9377</v>
      </c>
      <c r="J221" s="48">
        <v>51.144919886000004</v>
      </c>
      <c r="K221" s="55">
        <v>12774.853091999999</v>
      </c>
      <c r="L221" s="55">
        <v>4578.1703971399838</v>
      </c>
      <c r="M221" s="55">
        <v>0</v>
      </c>
      <c r="N221" s="56">
        <v>8196.6826948600155</v>
      </c>
      <c r="O221" s="48">
        <f t="shared" si="12"/>
        <v>249.7775560207082</v>
      </c>
      <c r="P221" s="48">
        <f t="shared" si="13"/>
        <v>89.513687915525992</v>
      </c>
      <c r="Q221" s="48">
        <f t="shared" si="14"/>
        <v>0</v>
      </c>
      <c r="R221" s="48">
        <f t="shared" si="15"/>
        <v>160.26386810518221</v>
      </c>
    </row>
    <row r="222" spans="1:18" x14ac:dyDescent="0.25">
      <c r="A222" t="s">
        <v>2253</v>
      </c>
      <c r="B222" t="s">
        <v>9190</v>
      </c>
      <c r="C222" t="s">
        <v>9358</v>
      </c>
      <c r="D222" t="s">
        <v>9013</v>
      </c>
      <c r="E222" t="s">
        <v>2506</v>
      </c>
      <c r="F222" s="48" t="s">
        <v>9446</v>
      </c>
      <c r="G222" s="55" t="s">
        <v>9447</v>
      </c>
      <c r="H222" s="55" t="s">
        <v>9448</v>
      </c>
      <c r="I222" s="55" t="s">
        <v>9449</v>
      </c>
      <c r="J222" s="48">
        <v>3.9975000000000001</v>
      </c>
      <c r="K222" s="55">
        <v>826.50631047000002</v>
      </c>
      <c r="L222" s="55">
        <v>0</v>
      </c>
      <c r="M222" s="55">
        <v>41.325315523500002</v>
      </c>
      <c r="N222" s="56">
        <v>785.18099494650005</v>
      </c>
      <c r="O222" s="48">
        <f t="shared" si="12"/>
        <v>206.7557999924953</v>
      </c>
      <c r="P222" s="48">
        <f t="shared" si="13"/>
        <v>0</v>
      </c>
      <c r="Q222" s="48">
        <f t="shared" si="14"/>
        <v>10.337789999624766</v>
      </c>
      <c r="R222" s="48">
        <f t="shared" si="15"/>
        <v>196.41800999287057</v>
      </c>
    </row>
    <row r="223" spans="1:18" x14ac:dyDescent="0.25">
      <c r="A223" t="s">
        <v>2253</v>
      </c>
      <c r="B223" t="s">
        <v>9190</v>
      </c>
      <c r="C223" t="s">
        <v>9358</v>
      </c>
      <c r="D223" t="s">
        <v>9013</v>
      </c>
      <c r="E223" t="s">
        <v>2506</v>
      </c>
      <c r="F223" s="48" t="s">
        <v>9446</v>
      </c>
      <c r="G223" s="55" t="s">
        <v>9450</v>
      </c>
      <c r="H223" s="55" t="s">
        <v>9451</v>
      </c>
      <c r="I223" s="55" t="s">
        <v>9037</v>
      </c>
      <c r="J223" s="48">
        <v>5.33</v>
      </c>
      <c r="K223" s="55">
        <v>1074.273510081</v>
      </c>
      <c r="L223" s="55">
        <v>317.29000000000002</v>
      </c>
      <c r="M223" s="55">
        <v>53.713675504050002</v>
      </c>
      <c r="N223" s="56">
        <v>703.26983457695007</v>
      </c>
      <c r="O223" s="48">
        <f t="shared" si="12"/>
        <v>201.55225329849907</v>
      </c>
      <c r="P223" s="48">
        <f t="shared" si="13"/>
        <v>59.529080675422144</v>
      </c>
      <c r="Q223" s="48">
        <f t="shared" si="14"/>
        <v>10.077612664924953</v>
      </c>
      <c r="R223" s="48">
        <f t="shared" si="15"/>
        <v>131.94555995815199</v>
      </c>
    </row>
    <row r="224" spans="1:18" x14ac:dyDescent="0.25">
      <c r="A224" t="s">
        <v>2253</v>
      </c>
      <c r="B224" t="s">
        <v>9190</v>
      </c>
      <c r="C224" t="s">
        <v>9358</v>
      </c>
      <c r="D224" t="s">
        <v>9013</v>
      </c>
      <c r="E224" t="s">
        <v>2506</v>
      </c>
      <c r="F224" s="48" t="s">
        <v>9446</v>
      </c>
      <c r="G224" s="55" t="s">
        <v>9229</v>
      </c>
      <c r="H224" s="55" t="s">
        <v>9230</v>
      </c>
      <c r="I224" s="55" t="s">
        <v>9231</v>
      </c>
      <c r="J224" s="48">
        <v>22.6525</v>
      </c>
      <c r="K224" s="55">
        <v>7102.5554599999996</v>
      </c>
      <c r="L224" s="55">
        <v>396.46375496688745</v>
      </c>
      <c r="M224" s="55">
        <v>0</v>
      </c>
      <c r="N224" s="56">
        <v>6706.0917050331118</v>
      </c>
      <c r="O224" s="48">
        <f t="shared" si="12"/>
        <v>313.54399999999998</v>
      </c>
      <c r="P224" s="48">
        <f t="shared" si="13"/>
        <v>17.501986754966889</v>
      </c>
      <c r="Q224" s="48">
        <f t="shared" si="14"/>
        <v>0</v>
      </c>
      <c r="R224" s="48">
        <f t="shared" si="15"/>
        <v>296.0420132450331</v>
      </c>
    </row>
    <row r="225" spans="1:18" x14ac:dyDescent="0.25">
      <c r="A225" t="s">
        <v>2253</v>
      </c>
      <c r="B225" t="s">
        <v>9190</v>
      </c>
      <c r="C225" t="s">
        <v>9358</v>
      </c>
      <c r="D225" t="s">
        <v>9013</v>
      </c>
      <c r="E225" t="s">
        <v>2506</v>
      </c>
      <c r="F225" s="48" t="s">
        <v>9446</v>
      </c>
      <c r="G225" s="55" t="s">
        <v>9452</v>
      </c>
      <c r="H225" s="55" t="s">
        <v>9453</v>
      </c>
      <c r="I225" s="55" t="s">
        <v>9415</v>
      </c>
      <c r="J225" s="48">
        <v>47.969999998999995</v>
      </c>
      <c r="K225" s="55">
        <v>12305.551911499999</v>
      </c>
      <c r="L225" s="55">
        <v>2928.0899999389599</v>
      </c>
      <c r="M225" s="55">
        <v>615.27759557499996</v>
      </c>
      <c r="N225" s="56">
        <v>8762.1843159860382</v>
      </c>
      <c r="O225" s="48">
        <f t="shared" si="12"/>
        <v>256.52599357424486</v>
      </c>
      <c r="P225" s="48">
        <f t="shared" si="13"/>
        <v>61.040025015634775</v>
      </c>
      <c r="Q225" s="48">
        <f t="shared" si="14"/>
        <v>12.826299678712244</v>
      </c>
      <c r="R225" s="48">
        <f t="shared" si="15"/>
        <v>182.65966887989782</v>
      </c>
    </row>
    <row r="226" spans="1:18" x14ac:dyDescent="0.25">
      <c r="A226" t="s">
        <v>2253</v>
      </c>
      <c r="B226" t="s">
        <v>9190</v>
      </c>
      <c r="C226" t="s">
        <v>9358</v>
      </c>
      <c r="D226" t="s">
        <v>9013</v>
      </c>
      <c r="E226" t="s">
        <v>2506</v>
      </c>
      <c r="F226" s="48" t="s">
        <v>9446</v>
      </c>
      <c r="G226" s="55" t="s">
        <v>9454</v>
      </c>
      <c r="H226" s="55" t="s">
        <v>9455</v>
      </c>
      <c r="I226" s="55" t="s">
        <v>9037</v>
      </c>
      <c r="J226" s="48">
        <v>75.952500009999994</v>
      </c>
      <c r="K226" s="55">
        <v>24360.037022</v>
      </c>
      <c r="L226" s="55">
        <v>1573.031777033967</v>
      </c>
      <c r="M226" s="55">
        <v>1218.0018511000001</v>
      </c>
      <c r="N226" s="56">
        <v>21569.003393866031</v>
      </c>
      <c r="O226" s="48">
        <f t="shared" si="12"/>
        <v>320.7272574147359</v>
      </c>
      <c r="P226" s="48">
        <f t="shared" si="13"/>
        <v>20.710730743910467</v>
      </c>
      <c r="Q226" s="48">
        <f t="shared" si="14"/>
        <v>16.036362870736795</v>
      </c>
      <c r="R226" s="48">
        <f t="shared" si="15"/>
        <v>283.98016380008863</v>
      </c>
    </row>
    <row r="227" spans="1:18" x14ac:dyDescent="0.25">
      <c r="A227" t="s">
        <v>2253</v>
      </c>
      <c r="B227" t="s">
        <v>9190</v>
      </c>
      <c r="C227" t="s">
        <v>9358</v>
      </c>
      <c r="D227" t="s">
        <v>9013</v>
      </c>
      <c r="E227" t="s">
        <v>2506</v>
      </c>
      <c r="F227" s="48" t="s">
        <v>9446</v>
      </c>
      <c r="G227" s="55" t="s">
        <v>9346</v>
      </c>
      <c r="H227" s="55" t="s">
        <v>9347</v>
      </c>
      <c r="I227" s="55" t="s">
        <v>9037</v>
      </c>
      <c r="J227" s="48">
        <v>104.000000004</v>
      </c>
      <c r="K227" s="55">
        <v>15717.519995999997</v>
      </c>
      <c r="L227" s="55">
        <v>2987.9200001149202</v>
      </c>
      <c r="M227" s="55">
        <v>0</v>
      </c>
      <c r="N227" s="56">
        <v>12729.599995885077</v>
      </c>
      <c r="O227" s="48">
        <f t="shared" si="12"/>
        <v>151.12999995572574</v>
      </c>
      <c r="P227" s="48">
        <f t="shared" si="13"/>
        <v>28.73</v>
      </c>
      <c r="Q227" s="48">
        <f t="shared" si="14"/>
        <v>0</v>
      </c>
      <c r="R227" s="48">
        <f t="shared" si="15"/>
        <v>122.39999995572575</v>
      </c>
    </row>
    <row r="228" spans="1:18" x14ac:dyDescent="0.25">
      <c r="A228" t="s">
        <v>2253</v>
      </c>
      <c r="B228" t="s">
        <v>9190</v>
      </c>
      <c r="C228" t="s">
        <v>9358</v>
      </c>
      <c r="D228" t="s">
        <v>9013</v>
      </c>
      <c r="E228" t="s">
        <v>2506</v>
      </c>
      <c r="F228" s="48" t="s">
        <v>9446</v>
      </c>
      <c r="G228" s="55" t="s">
        <v>9456</v>
      </c>
      <c r="H228" s="55" t="s">
        <v>9457</v>
      </c>
      <c r="I228" s="55" t="s">
        <v>9449</v>
      </c>
      <c r="J228" s="48">
        <v>1.3325</v>
      </c>
      <c r="K228" s="55">
        <v>0</v>
      </c>
      <c r="L228" s="55">
        <v>0</v>
      </c>
      <c r="M228" s="55">
        <v>0</v>
      </c>
      <c r="N228" s="56">
        <v>0</v>
      </c>
      <c r="O228" s="48">
        <f t="shared" si="12"/>
        <v>0</v>
      </c>
      <c r="P228" s="48">
        <f t="shared" si="13"/>
        <v>0</v>
      </c>
      <c r="Q228" s="48">
        <f t="shared" si="14"/>
        <v>0</v>
      </c>
      <c r="R228" s="48">
        <f t="shared" si="15"/>
        <v>0</v>
      </c>
    </row>
    <row r="229" spans="1:18" x14ac:dyDescent="0.25">
      <c r="A229" t="s">
        <v>2253</v>
      </c>
      <c r="B229" t="s">
        <v>9190</v>
      </c>
      <c r="C229" t="s">
        <v>9358</v>
      </c>
      <c r="D229" t="s">
        <v>9013</v>
      </c>
      <c r="E229" t="s">
        <v>2517</v>
      </c>
      <c r="F229" s="48" t="s">
        <v>9458</v>
      </c>
      <c r="G229" s="55" t="s">
        <v>9016</v>
      </c>
      <c r="H229" s="55" t="s">
        <v>9017</v>
      </c>
      <c r="I229" s="55" t="s">
        <v>9018</v>
      </c>
      <c r="J229" s="48">
        <v>654.36000001000002</v>
      </c>
      <c r="K229" s="55">
        <v>114156.35140400002</v>
      </c>
      <c r="L229" s="55">
        <v>18282.8200002794</v>
      </c>
      <c r="M229" s="55">
        <v>5707.8175701999999</v>
      </c>
      <c r="N229" s="56">
        <v>90165.713833520611</v>
      </c>
      <c r="O229" s="48">
        <f t="shared" si="12"/>
        <v>174.45496577152556</v>
      </c>
      <c r="P229" s="48">
        <f t="shared" si="13"/>
        <v>27.940002445137232</v>
      </c>
      <c r="Q229" s="48">
        <f t="shared" si="14"/>
        <v>8.7227482885762768</v>
      </c>
      <c r="R229" s="48">
        <f t="shared" si="15"/>
        <v>137.79221503781204</v>
      </c>
    </row>
    <row r="230" spans="1:18" x14ac:dyDescent="0.25">
      <c r="A230" t="s">
        <v>2253</v>
      </c>
      <c r="B230" t="s">
        <v>9190</v>
      </c>
      <c r="C230" t="s">
        <v>9358</v>
      </c>
      <c r="D230" t="s">
        <v>9013</v>
      </c>
      <c r="E230" t="s">
        <v>2517</v>
      </c>
      <c r="F230" s="48" t="s">
        <v>9458</v>
      </c>
      <c r="G230" s="55" t="s">
        <v>9406</v>
      </c>
      <c r="H230" s="55" t="s">
        <v>9407</v>
      </c>
      <c r="I230" s="55" t="s">
        <v>9030</v>
      </c>
      <c r="J230" s="48">
        <v>159.284999994</v>
      </c>
      <c r="K230" s="55">
        <v>57487.823820999998</v>
      </c>
      <c r="L230" s="55">
        <v>0</v>
      </c>
      <c r="M230" s="55">
        <v>2874.3911910500001</v>
      </c>
      <c r="N230" s="56">
        <v>54613.432629949995</v>
      </c>
      <c r="O230" s="48">
        <f t="shared" si="12"/>
        <v>360.91172315764487</v>
      </c>
      <c r="P230" s="48">
        <f t="shared" si="13"/>
        <v>0</v>
      </c>
      <c r="Q230" s="48">
        <f t="shared" si="14"/>
        <v>18.045586157882244</v>
      </c>
      <c r="R230" s="48">
        <f t="shared" si="15"/>
        <v>342.86613699976266</v>
      </c>
    </row>
    <row r="231" spans="1:18" x14ac:dyDescent="0.25">
      <c r="A231" t="s">
        <v>2253</v>
      </c>
      <c r="B231" t="s">
        <v>9190</v>
      </c>
      <c r="C231" t="s">
        <v>9358</v>
      </c>
      <c r="D231" t="s">
        <v>9013</v>
      </c>
      <c r="E231" t="s">
        <v>2517</v>
      </c>
      <c r="F231" s="48" t="s">
        <v>9458</v>
      </c>
      <c r="G231" s="55" t="s">
        <v>9459</v>
      </c>
      <c r="H231" s="55" t="s">
        <v>9460</v>
      </c>
      <c r="I231" s="55" t="s">
        <v>9042</v>
      </c>
      <c r="J231" s="48">
        <v>31.570000001999997</v>
      </c>
      <c r="K231" s="55">
        <v>10279.725051099998</v>
      </c>
      <c r="L231" s="55">
        <v>1232.1800000780602</v>
      </c>
      <c r="M231" s="55">
        <v>0</v>
      </c>
      <c r="N231" s="56">
        <v>9047.545051021938</v>
      </c>
      <c r="O231" s="48">
        <f t="shared" si="12"/>
        <v>325.61688471488014</v>
      </c>
      <c r="P231" s="48">
        <f t="shared" si="13"/>
        <v>39.030091859360155</v>
      </c>
      <c r="Q231" s="48">
        <f t="shared" si="14"/>
        <v>0</v>
      </c>
      <c r="R231" s="48">
        <f t="shared" si="15"/>
        <v>286.58679285551995</v>
      </c>
    </row>
    <row r="232" spans="1:18" x14ac:dyDescent="0.25">
      <c r="A232" t="s">
        <v>2253</v>
      </c>
      <c r="B232" t="s">
        <v>9190</v>
      </c>
      <c r="C232" t="s">
        <v>9358</v>
      </c>
      <c r="D232" t="s">
        <v>9013</v>
      </c>
      <c r="E232" t="s">
        <v>2517</v>
      </c>
      <c r="F232" s="48" t="s">
        <v>9458</v>
      </c>
      <c r="G232" s="55" t="s">
        <v>9227</v>
      </c>
      <c r="H232" s="55" t="s">
        <v>9228</v>
      </c>
      <c r="I232" s="55" t="s">
        <v>9042</v>
      </c>
      <c r="J232" s="48">
        <v>2.8700000010000002</v>
      </c>
      <c r="K232" s="55">
        <v>779.64497102000007</v>
      </c>
      <c r="L232" s="55">
        <v>229.74000008004879</v>
      </c>
      <c r="M232" s="55">
        <v>0</v>
      </c>
      <c r="N232" s="56">
        <v>549.90497093995123</v>
      </c>
      <c r="O232" s="48">
        <f t="shared" si="12"/>
        <v>271.65329991231596</v>
      </c>
      <c r="P232" s="48">
        <f t="shared" si="13"/>
        <v>80.048780487804876</v>
      </c>
      <c r="Q232" s="48">
        <f t="shared" si="14"/>
        <v>0</v>
      </c>
      <c r="R232" s="48">
        <f t="shared" si="15"/>
        <v>191.60451942451104</v>
      </c>
    </row>
    <row r="233" spans="1:18" x14ac:dyDescent="0.25">
      <c r="A233" t="s">
        <v>2253</v>
      </c>
      <c r="B233" t="s">
        <v>9190</v>
      </c>
      <c r="C233" t="s">
        <v>9358</v>
      </c>
      <c r="D233" t="s">
        <v>9013</v>
      </c>
      <c r="E233" t="s">
        <v>2517</v>
      </c>
      <c r="F233" s="48" t="s">
        <v>9458</v>
      </c>
      <c r="G233" s="55" t="s">
        <v>9461</v>
      </c>
      <c r="H233" s="55" t="s">
        <v>9462</v>
      </c>
      <c r="I233" s="55" t="s">
        <v>9042</v>
      </c>
      <c r="J233" s="48">
        <v>1.4350000019999998</v>
      </c>
      <c r="K233" s="55">
        <v>335.99090000999996</v>
      </c>
      <c r="L233" s="55">
        <v>0</v>
      </c>
      <c r="M233" s="55">
        <v>0</v>
      </c>
      <c r="N233" s="56">
        <v>335.99090000999996</v>
      </c>
      <c r="O233" s="48">
        <f t="shared" si="12"/>
        <v>234.13999968064113</v>
      </c>
      <c r="P233" s="48">
        <f t="shared" si="13"/>
        <v>0</v>
      </c>
      <c r="Q233" s="48">
        <f t="shared" si="14"/>
        <v>0</v>
      </c>
      <c r="R233" s="48">
        <f t="shared" si="15"/>
        <v>234.13999968064113</v>
      </c>
    </row>
    <row r="234" spans="1:18" x14ac:dyDescent="0.25">
      <c r="A234" t="s">
        <v>2253</v>
      </c>
      <c r="B234" t="s">
        <v>9190</v>
      </c>
      <c r="C234" t="s">
        <v>9358</v>
      </c>
      <c r="D234" t="s">
        <v>9013</v>
      </c>
      <c r="E234" t="s">
        <v>2517</v>
      </c>
      <c r="F234" s="48" t="s">
        <v>9458</v>
      </c>
      <c r="G234" s="55" t="s">
        <v>9243</v>
      </c>
      <c r="H234" s="55" t="s">
        <v>9244</v>
      </c>
      <c r="I234" s="55" t="s">
        <v>9245</v>
      </c>
      <c r="J234" s="48">
        <v>5.6000000019999998</v>
      </c>
      <c r="K234" s="55">
        <v>1836.5534374770002</v>
      </c>
      <c r="L234" s="55">
        <v>98.000000034999999</v>
      </c>
      <c r="M234" s="55">
        <v>0</v>
      </c>
      <c r="N234" s="56">
        <v>1738.5534374420001</v>
      </c>
      <c r="O234" s="48">
        <f t="shared" si="12"/>
        <v>327.95597086090862</v>
      </c>
      <c r="P234" s="48">
        <f t="shared" si="13"/>
        <v>17.5</v>
      </c>
      <c r="Q234" s="48">
        <f t="shared" si="14"/>
        <v>0</v>
      </c>
      <c r="R234" s="48">
        <f t="shared" si="15"/>
        <v>310.45597086090862</v>
      </c>
    </row>
    <row r="235" spans="1:18" x14ac:dyDescent="0.25">
      <c r="A235" t="s">
        <v>2253</v>
      </c>
      <c r="B235" t="s">
        <v>9190</v>
      </c>
      <c r="C235" t="s">
        <v>9358</v>
      </c>
      <c r="D235" t="s">
        <v>9013</v>
      </c>
      <c r="E235" t="s">
        <v>2517</v>
      </c>
      <c r="F235" s="48" t="s">
        <v>9458</v>
      </c>
      <c r="G235" s="55" t="s">
        <v>9463</v>
      </c>
      <c r="H235" s="55" t="s">
        <v>9464</v>
      </c>
      <c r="I235" s="55" t="s">
        <v>9042</v>
      </c>
      <c r="J235" s="48">
        <v>1.4350000000000001</v>
      </c>
      <c r="K235" s="55">
        <v>596.01863995000008</v>
      </c>
      <c r="L235" s="55">
        <v>25.022812500000001</v>
      </c>
      <c r="M235" s="55">
        <v>0</v>
      </c>
      <c r="N235" s="56">
        <v>570.99582745000009</v>
      </c>
      <c r="O235" s="48">
        <f t="shared" si="12"/>
        <v>415.34399996515685</v>
      </c>
      <c r="P235" s="48">
        <f t="shared" si="13"/>
        <v>17.4375</v>
      </c>
      <c r="Q235" s="48">
        <f t="shared" si="14"/>
        <v>0</v>
      </c>
      <c r="R235" s="48">
        <f t="shared" si="15"/>
        <v>397.90649996515685</v>
      </c>
    </row>
    <row r="236" spans="1:18" x14ac:dyDescent="0.25">
      <c r="A236" t="s">
        <v>2253</v>
      </c>
      <c r="B236" t="s">
        <v>9190</v>
      </c>
      <c r="C236" t="s">
        <v>9358</v>
      </c>
      <c r="D236" t="s">
        <v>9013</v>
      </c>
      <c r="E236" t="s">
        <v>2517</v>
      </c>
      <c r="F236" s="48" t="s">
        <v>9458</v>
      </c>
      <c r="G236" s="55" t="s">
        <v>9465</v>
      </c>
      <c r="H236" s="55" t="s">
        <v>9466</v>
      </c>
      <c r="I236" s="55" t="s">
        <v>9042</v>
      </c>
      <c r="J236" s="48">
        <v>21.524999997000002</v>
      </c>
      <c r="K236" s="55">
        <v>3613.58212925</v>
      </c>
      <c r="L236" s="55">
        <v>0</v>
      </c>
      <c r="M236" s="55">
        <v>0</v>
      </c>
      <c r="N236" s="56">
        <v>3613.58212925</v>
      </c>
      <c r="O236" s="48">
        <f t="shared" si="12"/>
        <v>167.87838001178326</v>
      </c>
      <c r="P236" s="48">
        <f t="shared" si="13"/>
        <v>0</v>
      </c>
      <c r="Q236" s="48">
        <f t="shared" si="14"/>
        <v>0</v>
      </c>
      <c r="R236" s="48">
        <f t="shared" si="15"/>
        <v>167.87838001178326</v>
      </c>
    </row>
    <row r="237" spans="1:18" x14ac:dyDescent="0.25">
      <c r="A237" t="s">
        <v>2253</v>
      </c>
      <c r="B237" t="s">
        <v>9190</v>
      </c>
      <c r="C237" t="s">
        <v>9358</v>
      </c>
      <c r="D237" t="s">
        <v>9013</v>
      </c>
      <c r="E237" t="s">
        <v>2517</v>
      </c>
      <c r="F237" s="48" t="s">
        <v>9458</v>
      </c>
      <c r="G237" s="55" t="s">
        <v>9312</v>
      </c>
      <c r="H237" s="55" t="s">
        <v>9313</v>
      </c>
      <c r="I237" s="55" t="s">
        <v>9042</v>
      </c>
      <c r="J237" s="48">
        <v>4.3049999980000004</v>
      </c>
      <c r="K237" s="55">
        <v>1210.0054890000001</v>
      </c>
      <c r="L237" s="55">
        <v>0</v>
      </c>
      <c r="M237" s="55">
        <v>0</v>
      </c>
      <c r="N237" s="56">
        <v>1210.0054890000001</v>
      </c>
      <c r="O237" s="48">
        <f t="shared" si="12"/>
        <v>281.0698001305783</v>
      </c>
      <c r="P237" s="48">
        <f t="shared" si="13"/>
        <v>0</v>
      </c>
      <c r="Q237" s="48">
        <f t="shared" si="14"/>
        <v>0</v>
      </c>
      <c r="R237" s="48">
        <f t="shared" si="15"/>
        <v>281.0698001305783</v>
      </c>
    </row>
    <row r="238" spans="1:18" x14ac:dyDescent="0.25">
      <c r="A238" t="s">
        <v>2253</v>
      </c>
      <c r="B238" t="s">
        <v>9190</v>
      </c>
      <c r="C238" t="s">
        <v>9358</v>
      </c>
      <c r="D238" t="s">
        <v>9013</v>
      </c>
      <c r="E238" t="s">
        <v>2517</v>
      </c>
      <c r="F238" s="48" t="s">
        <v>9458</v>
      </c>
      <c r="G238" s="55" t="s">
        <v>9314</v>
      </c>
      <c r="H238" s="55" t="s">
        <v>9315</v>
      </c>
      <c r="I238" s="55" t="s">
        <v>9042</v>
      </c>
      <c r="J238" s="48">
        <v>24.395000000000003</v>
      </c>
      <c r="K238" s="55">
        <v>5792.3057294</v>
      </c>
      <c r="L238" s="55">
        <v>0</v>
      </c>
      <c r="M238" s="55">
        <v>0</v>
      </c>
      <c r="N238" s="56">
        <v>5792.3057294</v>
      </c>
      <c r="O238" s="48">
        <f t="shared" si="12"/>
        <v>237.43823444968228</v>
      </c>
      <c r="P238" s="48">
        <f t="shared" si="13"/>
        <v>0</v>
      </c>
      <c r="Q238" s="48">
        <f t="shared" si="14"/>
        <v>0</v>
      </c>
      <c r="R238" s="48">
        <f t="shared" si="15"/>
        <v>237.43823444968228</v>
      </c>
    </row>
    <row r="239" spans="1:18" x14ac:dyDescent="0.25">
      <c r="A239" t="s">
        <v>2253</v>
      </c>
      <c r="B239" t="s">
        <v>9190</v>
      </c>
      <c r="C239" t="s">
        <v>9358</v>
      </c>
      <c r="D239" t="s">
        <v>9013</v>
      </c>
      <c r="E239" t="s">
        <v>2517</v>
      </c>
      <c r="F239" s="48" t="s">
        <v>9458</v>
      </c>
      <c r="G239" s="55" t="s">
        <v>9467</v>
      </c>
      <c r="H239" s="55" t="s">
        <v>9468</v>
      </c>
      <c r="I239" s="55" t="s">
        <v>9042</v>
      </c>
      <c r="J239" s="48">
        <v>4.3049999979999996</v>
      </c>
      <c r="K239" s="55">
        <v>2187.1755434500001</v>
      </c>
      <c r="L239" s="55">
        <v>555.86439649349882</v>
      </c>
      <c r="M239" s="55">
        <v>0</v>
      </c>
      <c r="N239" s="56">
        <v>1631.3111469565013</v>
      </c>
      <c r="O239" s="48">
        <f t="shared" si="12"/>
        <v>508.05471416169797</v>
      </c>
      <c r="P239" s="48">
        <f t="shared" si="13"/>
        <v>129.12064965197217</v>
      </c>
      <c r="Q239" s="48">
        <f t="shared" si="14"/>
        <v>0</v>
      </c>
      <c r="R239" s="48">
        <f t="shared" si="15"/>
        <v>378.93406450972577</v>
      </c>
    </row>
    <row r="240" spans="1:18" x14ac:dyDescent="0.25">
      <c r="A240" t="s">
        <v>2253</v>
      </c>
      <c r="B240" t="s">
        <v>9190</v>
      </c>
      <c r="C240" t="s">
        <v>9358</v>
      </c>
      <c r="D240" t="s">
        <v>9013</v>
      </c>
      <c r="E240" t="s">
        <v>2517</v>
      </c>
      <c r="F240" s="48" t="s">
        <v>9458</v>
      </c>
      <c r="G240" s="55" t="s">
        <v>9469</v>
      </c>
      <c r="H240" s="55" t="s">
        <v>9470</v>
      </c>
      <c r="I240" s="55" t="s">
        <v>9042</v>
      </c>
      <c r="J240" s="48">
        <v>7.1749999989999997</v>
      </c>
      <c r="K240" s="55">
        <v>2989.8755428639997</v>
      </c>
      <c r="L240" s="55">
        <v>125.47256265660724</v>
      </c>
      <c r="M240" s="55">
        <v>0</v>
      </c>
      <c r="N240" s="56">
        <v>2864.4029802073924</v>
      </c>
      <c r="O240" s="48">
        <f t="shared" si="12"/>
        <v>416.7073927917362</v>
      </c>
      <c r="P240" s="48">
        <f t="shared" si="13"/>
        <v>17.487465181058496</v>
      </c>
      <c r="Q240" s="48">
        <f t="shared" si="14"/>
        <v>0</v>
      </c>
      <c r="R240" s="48">
        <f t="shared" si="15"/>
        <v>399.2199276106777</v>
      </c>
    </row>
    <row r="241" spans="1:18" x14ac:dyDescent="0.25">
      <c r="A241" t="s">
        <v>2253</v>
      </c>
      <c r="B241" t="s">
        <v>9190</v>
      </c>
      <c r="C241" t="s">
        <v>9358</v>
      </c>
      <c r="D241" t="s">
        <v>9013</v>
      </c>
      <c r="E241" t="s">
        <v>2517</v>
      </c>
      <c r="F241" s="48" t="s">
        <v>9458</v>
      </c>
      <c r="G241" s="55" t="s">
        <v>9279</v>
      </c>
      <c r="H241" s="55" t="s">
        <v>9280</v>
      </c>
      <c r="I241" s="55" t="s">
        <v>9042</v>
      </c>
      <c r="J241" s="48">
        <v>1.4350000000000001</v>
      </c>
      <c r="K241" s="55">
        <v>769.02264937999996</v>
      </c>
      <c r="L241" s="55">
        <v>25.022812500000001</v>
      </c>
      <c r="M241" s="55">
        <v>0</v>
      </c>
      <c r="N241" s="56">
        <v>743.99983687999998</v>
      </c>
      <c r="O241" s="48">
        <f t="shared" si="12"/>
        <v>535.90428528222992</v>
      </c>
      <c r="P241" s="48">
        <f t="shared" si="13"/>
        <v>17.4375</v>
      </c>
      <c r="Q241" s="48">
        <f t="shared" si="14"/>
        <v>0</v>
      </c>
      <c r="R241" s="48">
        <f t="shared" si="15"/>
        <v>518.46678528222992</v>
      </c>
    </row>
    <row r="242" spans="1:18" x14ac:dyDescent="0.25">
      <c r="A242" t="s">
        <v>2253</v>
      </c>
      <c r="B242" t="s">
        <v>9190</v>
      </c>
      <c r="C242" t="s">
        <v>9358</v>
      </c>
      <c r="D242" t="s">
        <v>9013</v>
      </c>
      <c r="E242" t="s">
        <v>2517</v>
      </c>
      <c r="F242" s="48" t="s">
        <v>9458</v>
      </c>
      <c r="G242" s="55" t="s">
        <v>9281</v>
      </c>
      <c r="H242" s="55" t="s">
        <v>9282</v>
      </c>
      <c r="I242" s="55" t="s">
        <v>9042</v>
      </c>
      <c r="J242" s="48">
        <v>5.739999998</v>
      </c>
      <c r="K242" s="55">
        <v>2264.8395260099996</v>
      </c>
      <c r="L242" s="55">
        <v>418.67999985411848</v>
      </c>
      <c r="M242" s="55">
        <v>0</v>
      </c>
      <c r="N242" s="56">
        <v>1846.1595261558812</v>
      </c>
      <c r="O242" s="48">
        <f t="shared" si="12"/>
        <v>394.57134613225475</v>
      </c>
      <c r="P242" s="48">
        <f t="shared" si="13"/>
        <v>72.940766550522653</v>
      </c>
      <c r="Q242" s="48">
        <f t="shared" si="14"/>
        <v>0</v>
      </c>
      <c r="R242" s="48">
        <f t="shared" si="15"/>
        <v>321.63057958173209</v>
      </c>
    </row>
    <row r="243" spans="1:18" x14ac:dyDescent="0.25">
      <c r="A243" t="s">
        <v>2253</v>
      </c>
      <c r="B243" t="s">
        <v>9190</v>
      </c>
      <c r="C243" t="s">
        <v>9358</v>
      </c>
      <c r="D243" t="s">
        <v>9013</v>
      </c>
      <c r="E243" t="s">
        <v>2517</v>
      </c>
      <c r="F243" s="48" t="s">
        <v>9458</v>
      </c>
      <c r="G243" s="55" t="s">
        <v>9471</v>
      </c>
      <c r="H243" s="55" t="s">
        <v>9472</v>
      </c>
      <c r="I243" s="55" t="s">
        <v>9042</v>
      </c>
      <c r="J243" s="48">
        <v>2.8700000010000002</v>
      </c>
      <c r="K243" s="55">
        <v>1105.0031154199999</v>
      </c>
      <c r="L243" s="55">
        <v>50.230000017501744</v>
      </c>
      <c r="M243" s="55">
        <v>0</v>
      </c>
      <c r="N243" s="56">
        <v>1054.7731154024982</v>
      </c>
      <c r="O243" s="48">
        <f t="shared" si="12"/>
        <v>385.01850698082973</v>
      </c>
      <c r="P243" s="48">
        <f t="shared" si="13"/>
        <v>17.501742160278745</v>
      </c>
      <c r="Q243" s="48">
        <f t="shared" si="14"/>
        <v>0</v>
      </c>
      <c r="R243" s="48">
        <f t="shared" si="15"/>
        <v>367.51676482055097</v>
      </c>
    </row>
    <row r="244" spans="1:18" x14ac:dyDescent="0.25">
      <c r="A244" t="s">
        <v>2253</v>
      </c>
      <c r="B244" t="s">
        <v>9190</v>
      </c>
      <c r="C244" t="s">
        <v>9358</v>
      </c>
      <c r="D244" t="s">
        <v>9013</v>
      </c>
      <c r="E244" t="s">
        <v>2517</v>
      </c>
      <c r="F244" s="48" t="s">
        <v>9458</v>
      </c>
      <c r="G244" s="55" t="s">
        <v>9473</v>
      </c>
      <c r="H244" s="55" t="s">
        <v>9474</v>
      </c>
      <c r="I244" s="55" t="s">
        <v>9042</v>
      </c>
      <c r="J244" s="48">
        <v>18.654999999000001</v>
      </c>
      <c r="K244" s="55">
        <v>7330.6484106999997</v>
      </c>
      <c r="L244" s="55">
        <v>326.37252409826044</v>
      </c>
      <c r="M244" s="55">
        <v>0</v>
      </c>
      <c r="N244" s="56">
        <v>7004.2758866017393</v>
      </c>
      <c r="O244" s="48">
        <f t="shared" si="12"/>
        <v>392.95890705403156</v>
      </c>
      <c r="P244" s="48">
        <f t="shared" si="13"/>
        <v>17.495176848874596</v>
      </c>
      <c r="Q244" s="48">
        <f t="shared" si="14"/>
        <v>0</v>
      </c>
      <c r="R244" s="48">
        <f t="shared" si="15"/>
        <v>375.46373020515693</v>
      </c>
    </row>
    <row r="245" spans="1:18" x14ac:dyDescent="0.25">
      <c r="A245" t="s">
        <v>2253</v>
      </c>
      <c r="B245" t="s">
        <v>9190</v>
      </c>
      <c r="C245" t="s">
        <v>9358</v>
      </c>
      <c r="D245" t="s">
        <v>9013</v>
      </c>
      <c r="E245" t="s">
        <v>2517</v>
      </c>
      <c r="F245" s="48" t="s">
        <v>9458</v>
      </c>
      <c r="G245" s="55" t="s">
        <v>9475</v>
      </c>
      <c r="H245" s="55" t="s">
        <v>9476</v>
      </c>
      <c r="I245" s="55" t="s">
        <v>9042</v>
      </c>
      <c r="J245" s="48">
        <v>4.3049999969999995</v>
      </c>
      <c r="K245" s="55">
        <v>1287.3981722599999</v>
      </c>
      <c r="L245" s="55">
        <v>75.25259855544779</v>
      </c>
      <c r="M245" s="55">
        <v>0</v>
      </c>
      <c r="N245" s="56">
        <v>1212.1455737045521</v>
      </c>
      <c r="O245" s="48">
        <f t="shared" si="12"/>
        <v>299.04719469387726</v>
      </c>
      <c r="P245" s="48">
        <f t="shared" si="13"/>
        <v>17.480278422273784</v>
      </c>
      <c r="Q245" s="48">
        <f t="shared" si="14"/>
        <v>0</v>
      </c>
      <c r="R245" s="48">
        <f t="shared" si="15"/>
        <v>281.56691627160347</v>
      </c>
    </row>
    <row r="246" spans="1:18" x14ac:dyDescent="0.25">
      <c r="A246" t="s">
        <v>2253</v>
      </c>
      <c r="B246" t="s">
        <v>9190</v>
      </c>
      <c r="C246" t="s">
        <v>9358</v>
      </c>
      <c r="D246" t="s">
        <v>9013</v>
      </c>
      <c r="E246" t="s">
        <v>2517</v>
      </c>
      <c r="F246" s="48" t="s">
        <v>9458</v>
      </c>
      <c r="G246" s="55" t="s">
        <v>9289</v>
      </c>
      <c r="H246" s="55" t="s">
        <v>9290</v>
      </c>
      <c r="I246" s="55" t="s">
        <v>9042</v>
      </c>
      <c r="J246" s="48">
        <v>1.4350000000000001</v>
      </c>
      <c r="K246" s="55">
        <v>556.44058025000004</v>
      </c>
      <c r="L246" s="55">
        <v>25.022812500000001</v>
      </c>
      <c r="M246" s="55">
        <v>0</v>
      </c>
      <c r="N246" s="56">
        <v>531.41776775000005</v>
      </c>
      <c r="O246" s="48">
        <f t="shared" si="12"/>
        <v>387.7634705574913</v>
      </c>
      <c r="P246" s="48">
        <f t="shared" si="13"/>
        <v>17.4375</v>
      </c>
      <c r="Q246" s="48">
        <f t="shared" si="14"/>
        <v>0</v>
      </c>
      <c r="R246" s="48">
        <f t="shared" si="15"/>
        <v>370.3259705574913</v>
      </c>
    </row>
    <row r="247" spans="1:18" x14ac:dyDescent="0.25">
      <c r="A247" t="s">
        <v>2253</v>
      </c>
      <c r="B247" t="s">
        <v>9190</v>
      </c>
      <c r="C247" t="s">
        <v>9358</v>
      </c>
      <c r="D247" t="s">
        <v>9013</v>
      </c>
      <c r="E247" t="s">
        <v>2520</v>
      </c>
      <c r="F247" s="48" t="s">
        <v>9477</v>
      </c>
      <c r="G247" s="55" t="s">
        <v>9016</v>
      </c>
      <c r="H247" s="55" t="s">
        <v>9017</v>
      </c>
      <c r="I247" s="55" t="s">
        <v>9018</v>
      </c>
      <c r="J247" s="48">
        <v>1178.7500000499999</v>
      </c>
      <c r="K247" s="55">
        <v>200874.55949799996</v>
      </c>
      <c r="L247" s="55">
        <v>30647.500001299999</v>
      </c>
      <c r="M247" s="55">
        <v>10043.727974900001</v>
      </c>
      <c r="N247" s="56">
        <v>160183.33152179996</v>
      </c>
      <c r="O247" s="48">
        <f t="shared" si="12"/>
        <v>170.41319999107472</v>
      </c>
      <c r="P247" s="48">
        <f t="shared" si="13"/>
        <v>26</v>
      </c>
      <c r="Q247" s="48">
        <f t="shared" si="14"/>
        <v>8.5206599995537378</v>
      </c>
      <c r="R247" s="48">
        <f t="shared" si="15"/>
        <v>135.89253999152098</v>
      </c>
    </row>
    <row r="248" spans="1:18" x14ac:dyDescent="0.25">
      <c r="A248" t="s">
        <v>2253</v>
      </c>
      <c r="B248" t="s">
        <v>9190</v>
      </c>
      <c r="C248" t="s">
        <v>9358</v>
      </c>
      <c r="D248" t="s">
        <v>9013</v>
      </c>
      <c r="E248" t="s">
        <v>2520</v>
      </c>
      <c r="F248" s="48" t="s">
        <v>9477</v>
      </c>
      <c r="G248" s="55" t="s">
        <v>9478</v>
      </c>
      <c r="H248" s="55" t="s">
        <v>9479</v>
      </c>
      <c r="I248" s="55" t="s">
        <v>9037</v>
      </c>
      <c r="J248" s="48">
        <v>25.625</v>
      </c>
      <c r="K248" s="55">
        <v>6698.1664128999992</v>
      </c>
      <c r="L248" s="55">
        <v>448.35251658213031</v>
      </c>
      <c r="M248" s="55">
        <v>334.90832064499995</v>
      </c>
      <c r="N248" s="56">
        <v>5914.9055756728694</v>
      </c>
      <c r="O248" s="48">
        <f t="shared" si="12"/>
        <v>261.39186001560972</v>
      </c>
      <c r="P248" s="48">
        <f t="shared" si="13"/>
        <v>17.496683573936792</v>
      </c>
      <c r="Q248" s="48">
        <f t="shared" si="14"/>
        <v>13.069593000780486</v>
      </c>
      <c r="R248" s="48">
        <f t="shared" si="15"/>
        <v>230.82558344089247</v>
      </c>
    </row>
    <row r="249" spans="1:18" x14ac:dyDescent="0.25">
      <c r="A249" t="s">
        <v>2253</v>
      </c>
      <c r="B249" t="s">
        <v>9190</v>
      </c>
      <c r="C249" t="s">
        <v>9358</v>
      </c>
      <c r="D249" t="s">
        <v>9013</v>
      </c>
      <c r="E249" t="s">
        <v>2523</v>
      </c>
      <c r="F249" s="48" t="s">
        <v>9480</v>
      </c>
      <c r="G249" s="55" t="s">
        <v>9016</v>
      </c>
      <c r="H249" s="55" t="s">
        <v>9017</v>
      </c>
      <c r="I249" s="55" t="s">
        <v>9018</v>
      </c>
      <c r="J249" s="48">
        <v>518.03499998999996</v>
      </c>
      <c r="K249" s="55">
        <v>88158.867758000008</v>
      </c>
      <c r="L249" s="55">
        <v>15313.257801086556</v>
      </c>
      <c r="M249" s="55">
        <v>4407.9433879000007</v>
      </c>
      <c r="N249" s="56">
        <v>68437.666569013454</v>
      </c>
      <c r="O249" s="48">
        <f t="shared" si="12"/>
        <v>170.17936579517178</v>
      </c>
      <c r="P249" s="48">
        <f t="shared" si="13"/>
        <v>29.560276431866882</v>
      </c>
      <c r="Q249" s="48">
        <f t="shared" si="14"/>
        <v>8.5089682897585899</v>
      </c>
      <c r="R249" s="48">
        <f t="shared" si="15"/>
        <v>132.11012107354631</v>
      </c>
    </row>
    <row r="250" spans="1:18" x14ac:dyDescent="0.25">
      <c r="A250" t="s">
        <v>2253</v>
      </c>
      <c r="B250" t="s">
        <v>9190</v>
      </c>
      <c r="C250" t="s">
        <v>9358</v>
      </c>
      <c r="D250" t="s">
        <v>9013</v>
      </c>
      <c r="E250" t="s">
        <v>2523</v>
      </c>
      <c r="F250" s="48" t="s">
        <v>9480</v>
      </c>
      <c r="G250" s="55" t="s">
        <v>9481</v>
      </c>
      <c r="H250" s="55" t="s">
        <v>9482</v>
      </c>
      <c r="I250" s="55" t="s">
        <v>9483</v>
      </c>
      <c r="J250" s="48">
        <v>1.4350000000000001</v>
      </c>
      <c r="K250" s="55">
        <v>385.65911999999997</v>
      </c>
      <c r="L250" s="55">
        <v>0</v>
      </c>
      <c r="M250" s="55">
        <v>19.282955999999999</v>
      </c>
      <c r="N250" s="56">
        <v>366.37616399999996</v>
      </c>
      <c r="O250" s="48">
        <f t="shared" si="12"/>
        <v>268.75199999999995</v>
      </c>
      <c r="P250" s="48">
        <f t="shared" si="13"/>
        <v>0</v>
      </c>
      <c r="Q250" s="48">
        <f t="shared" si="14"/>
        <v>13.437599999999998</v>
      </c>
      <c r="R250" s="48">
        <f t="shared" si="15"/>
        <v>255.31439999999995</v>
      </c>
    </row>
    <row r="251" spans="1:18" x14ac:dyDescent="0.25">
      <c r="A251" t="s">
        <v>2253</v>
      </c>
      <c r="B251" t="s">
        <v>9190</v>
      </c>
      <c r="C251" t="s">
        <v>9358</v>
      </c>
      <c r="D251" t="s">
        <v>9013</v>
      </c>
      <c r="E251" t="s">
        <v>2523</v>
      </c>
      <c r="F251" s="48" t="s">
        <v>9480</v>
      </c>
      <c r="G251" s="55" t="s">
        <v>9484</v>
      </c>
      <c r="H251" s="55" t="s">
        <v>9485</v>
      </c>
      <c r="I251" s="55" t="s">
        <v>9483</v>
      </c>
      <c r="J251" s="48">
        <v>2.869999999</v>
      </c>
      <c r="K251" s="55">
        <v>1069.32756015</v>
      </c>
      <c r="L251" s="55">
        <v>50.229999982498256</v>
      </c>
      <c r="M251" s="55">
        <v>53.466378007500005</v>
      </c>
      <c r="N251" s="56">
        <v>965.63118216000169</v>
      </c>
      <c r="O251" s="48">
        <f t="shared" si="12"/>
        <v>372.58800018208638</v>
      </c>
      <c r="P251" s="48">
        <f t="shared" si="13"/>
        <v>17.501742160278745</v>
      </c>
      <c r="Q251" s="48">
        <f t="shared" si="14"/>
        <v>18.629400009104323</v>
      </c>
      <c r="R251" s="48">
        <f t="shared" si="15"/>
        <v>336.45685801270332</v>
      </c>
    </row>
    <row r="252" spans="1:18" x14ac:dyDescent="0.25">
      <c r="A252" t="s">
        <v>2253</v>
      </c>
      <c r="B252" t="s">
        <v>9190</v>
      </c>
      <c r="C252" t="s">
        <v>9358</v>
      </c>
      <c r="D252" t="s">
        <v>9013</v>
      </c>
      <c r="E252" t="s">
        <v>2523</v>
      </c>
      <c r="F252" s="48" t="s">
        <v>9480</v>
      </c>
      <c r="G252" s="55" t="s">
        <v>9486</v>
      </c>
      <c r="H252" s="55" t="s">
        <v>9487</v>
      </c>
      <c r="I252" s="55" t="s">
        <v>9037</v>
      </c>
      <c r="J252" s="48">
        <v>14.350000000000001</v>
      </c>
      <c r="K252" s="55">
        <v>6385.5800921999999</v>
      </c>
      <c r="L252" s="55">
        <v>1018.5600000000001</v>
      </c>
      <c r="M252" s="55">
        <v>319.27900461000002</v>
      </c>
      <c r="N252" s="56">
        <v>5047.7410875899996</v>
      </c>
      <c r="O252" s="48">
        <f t="shared" si="12"/>
        <v>444.98815973519157</v>
      </c>
      <c r="P252" s="48">
        <f t="shared" si="13"/>
        <v>70.979790940766549</v>
      </c>
      <c r="Q252" s="48">
        <f t="shared" si="14"/>
        <v>22.249407986759582</v>
      </c>
      <c r="R252" s="48">
        <f t="shared" si="15"/>
        <v>351.75896080766546</v>
      </c>
    </row>
    <row r="253" spans="1:18" x14ac:dyDescent="0.25">
      <c r="A253" t="s">
        <v>2253</v>
      </c>
      <c r="B253" t="s">
        <v>9190</v>
      </c>
      <c r="C253" t="s">
        <v>9358</v>
      </c>
      <c r="D253" t="s">
        <v>9013</v>
      </c>
      <c r="E253" t="s">
        <v>2523</v>
      </c>
      <c r="F253" s="48" t="s">
        <v>9480</v>
      </c>
      <c r="G253" s="55" t="s">
        <v>9488</v>
      </c>
      <c r="H253" s="55" t="s">
        <v>9489</v>
      </c>
      <c r="I253" s="55" t="s">
        <v>9042</v>
      </c>
      <c r="J253" s="48">
        <v>8.61</v>
      </c>
      <c r="K253" s="55">
        <v>2954.5078059100001</v>
      </c>
      <c r="L253" s="55">
        <v>360.16</v>
      </c>
      <c r="M253" s="55">
        <v>0</v>
      </c>
      <c r="N253" s="56">
        <v>2594.3478059100003</v>
      </c>
      <c r="O253" s="48">
        <f t="shared" si="12"/>
        <v>343.14840951335663</v>
      </c>
      <c r="P253" s="48">
        <f t="shared" si="13"/>
        <v>41.830429732868765</v>
      </c>
      <c r="Q253" s="48">
        <f t="shared" si="14"/>
        <v>0</v>
      </c>
      <c r="R253" s="48">
        <f t="shared" si="15"/>
        <v>301.31797978048786</v>
      </c>
    </row>
    <row r="254" spans="1:18" x14ac:dyDescent="0.25">
      <c r="A254" t="s">
        <v>2253</v>
      </c>
      <c r="B254" t="s">
        <v>9190</v>
      </c>
      <c r="C254" t="s">
        <v>9358</v>
      </c>
      <c r="D254" t="s">
        <v>9013</v>
      </c>
      <c r="E254" t="s">
        <v>2523</v>
      </c>
      <c r="F254" s="48" t="s">
        <v>9480</v>
      </c>
      <c r="G254" s="55" t="s">
        <v>9385</v>
      </c>
      <c r="H254" s="55" t="s">
        <v>9386</v>
      </c>
      <c r="I254" s="55" t="s">
        <v>9042</v>
      </c>
      <c r="J254" s="48">
        <v>2.8699999999999997</v>
      </c>
      <c r="K254" s="55">
        <v>642.76520000000005</v>
      </c>
      <c r="L254" s="55">
        <v>0</v>
      </c>
      <c r="M254" s="55">
        <v>0</v>
      </c>
      <c r="N254" s="56">
        <v>642.76520000000005</v>
      </c>
      <c r="O254" s="48">
        <f t="shared" si="12"/>
        <v>223.96000000000004</v>
      </c>
      <c r="P254" s="48">
        <f t="shared" si="13"/>
        <v>0</v>
      </c>
      <c r="Q254" s="48">
        <f t="shared" si="14"/>
        <v>0</v>
      </c>
      <c r="R254" s="48">
        <f t="shared" si="15"/>
        <v>223.96000000000004</v>
      </c>
    </row>
    <row r="255" spans="1:18" x14ac:dyDescent="0.25">
      <c r="A255" t="s">
        <v>2253</v>
      </c>
      <c r="B255" t="s">
        <v>9190</v>
      </c>
      <c r="C255" t="s">
        <v>9358</v>
      </c>
      <c r="D255" t="s">
        <v>9013</v>
      </c>
      <c r="E255" t="s">
        <v>2523</v>
      </c>
      <c r="F255" s="48" t="s">
        <v>9480</v>
      </c>
      <c r="G255" s="55" t="s">
        <v>9490</v>
      </c>
      <c r="H255" s="55" t="s">
        <v>9491</v>
      </c>
      <c r="I255" s="55" t="s">
        <v>9492</v>
      </c>
      <c r="J255" s="48">
        <v>163.59000000399996</v>
      </c>
      <c r="K255" s="55">
        <v>45797.020499999999</v>
      </c>
      <c r="L255" s="55">
        <v>2862.8300000699992</v>
      </c>
      <c r="M255" s="55">
        <v>0</v>
      </c>
      <c r="N255" s="56">
        <v>42934.190499930002</v>
      </c>
      <c r="O255" s="48">
        <f t="shared" si="12"/>
        <v>279.9499999931549</v>
      </c>
      <c r="P255" s="48">
        <f t="shared" si="13"/>
        <v>17.500030564215415</v>
      </c>
      <c r="Q255" s="48">
        <f t="shared" si="14"/>
        <v>0</v>
      </c>
      <c r="R255" s="48">
        <f t="shared" si="15"/>
        <v>262.44996942893948</v>
      </c>
    </row>
    <row r="256" spans="1:18" x14ac:dyDescent="0.25">
      <c r="A256" t="s">
        <v>2253</v>
      </c>
      <c r="B256" t="s">
        <v>9190</v>
      </c>
      <c r="C256" t="s">
        <v>9358</v>
      </c>
      <c r="D256" t="s">
        <v>9013</v>
      </c>
      <c r="E256" t="s">
        <v>2523</v>
      </c>
      <c r="F256" s="48" t="s">
        <v>9480</v>
      </c>
      <c r="G256" s="55" t="s">
        <v>9493</v>
      </c>
      <c r="H256" s="55" t="s">
        <v>9494</v>
      </c>
      <c r="I256" s="55" t="s">
        <v>9483</v>
      </c>
      <c r="J256" s="48">
        <v>1.4350000000000001</v>
      </c>
      <c r="K256" s="55">
        <v>340.37338999799999</v>
      </c>
      <c r="L256" s="55">
        <v>25.022812500000001</v>
      </c>
      <c r="M256" s="55">
        <v>17.0186694999</v>
      </c>
      <c r="N256" s="56">
        <v>298.33190799810001</v>
      </c>
      <c r="O256" s="48">
        <f t="shared" si="12"/>
        <v>237.19399999860624</v>
      </c>
      <c r="P256" s="48">
        <f t="shared" si="13"/>
        <v>17.4375</v>
      </c>
      <c r="Q256" s="48">
        <f t="shared" si="14"/>
        <v>11.859699999930314</v>
      </c>
      <c r="R256" s="48">
        <f t="shared" si="15"/>
        <v>207.89679999867596</v>
      </c>
    </row>
    <row r="257" spans="1:18" x14ac:dyDescent="0.25">
      <c r="A257" t="s">
        <v>2253</v>
      </c>
      <c r="B257" t="s">
        <v>9190</v>
      </c>
      <c r="C257" t="s">
        <v>9358</v>
      </c>
      <c r="D257" t="s">
        <v>9013</v>
      </c>
      <c r="E257" t="s">
        <v>2523</v>
      </c>
      <c r="F257" s="48" t="s">
        <v>9480</v>
      </c>
      <c r="G257" s="55" t="s">
        <v>9346</v>
      </c>
      <c r="H257" s="55" t="s">
        <v>9347</v>
      </c>
      <c r="I257" s="55" t="s">
        <v>9037</v>
      </c>
      <c r="J257" s="48">
        <v>323.39999999999992</v>
      </c>
      <c r="K257" s="55">
        <v>64696.170000000013</v>
      </c>
      <c r="L257" s="55">
        <v>9009.989999999998</v>
      </c>
      <c r="M257" s="55">
        <v>0</v>
      </c>
      <c r="N257" s="56">
        <v>55686.180000000015</v>
      </c>
      <c r="O257" s="48">
        <f t="shared" si="12"/>
        <v>200.0500000000001</v>
      </c>
      <c r="P257" s="48">
        <f t="shared" si="13"/>
        <v>27.860204081632652</v>
      </c>
      <c r="Q257" s="48">
        <f t="shared" si="14"/>
        <v>0</v>
      </c>
      <c r="R257" s="48">
        <f t="shared" si="15"/>
        <v>172.18979591836742</v>
      </c>
    </row>
    <row r="258" spans="1:18" x14ac:dyDescent="0.25">
      <c r="A258" t="s">
        <v>2253</v>
      </c>
      <c r="B258" t="s">
        <v>9190</v>
      </c>
      <c r="C258" t="s">
        <v>9358</v>
      </c>
      <c r="D258" t="s">
        <v>9013</v>
      </c>
      <c r="E258" t="s">
        <v>2526</v>
      </c>
      <c r="F258" s="48" t="s">
        <v>9495</v>
      </c>
      <c r="G258" s="55" t="s">
        <v>9496</v>
      </c>
      <c r="H258" s="55" t="s">
        <v>9497</v>
      </c>
      <c r="I258" s="55" t="s">
        <v>9042</v>
      </c>
      <c r="J258" s="48">
        <v>396.06</v>
      </c>
      <c r="K258" s="55">
        <v>111352.87469000001</v>
      </c>
      <c r="L258" s="55">
        <v>6931.05</v>
      </c>
      <c r="M258" s="55">
        <v>0</v>
      </c>
      <c r="N258" s="56">
        <v>104421.82469000001</v>
      </c>
      <c r="O258" s="48">
        <f t="shared" si="12"/>
        <v>281.15152928849164</v>
      </c>
      <c r="P258" s="48">
        <f t="shared" si="13"/>
        <v>17.5</v>
      </c>
      <c r="Q258" s="48">
        <f t="shared" si="14"/>
        <v>0</v>
      </c>
      <c r="R258" s="48">
        <f t="shared" si="15"/>
        <v>263.65152928849164</v>
      </c>
    </row>
    <row r="259" spans="1:18" x14ac:dyDescent="0.25">
      <c r="A259" t="s">
        <v>2253</v>
      </c>
      <c r="B259" t="s">
        <v>9190</v>
      </c>
      <c r="C259" t="s">
        <v>9358</v>
      </c>
      <c r="D259" t="s">
        <v>9013</v>
      </c>
      <c r="E259" t="s">
        <v>2526</v>
      </c>
      <c r="F259" s="48" t="s">
        <v>9495</v>
      </c>
      <c r="G259" s="55" t="s">
        <v>9205</v>
      </c>
      <c r="H259" s="55" t="s">
        <v>9206</v>
      </c>
      <c r="I259" s="55" t="s">
        <v>9030</v>
      </c>
      <c r="J259" s="48">
        <v>258.30000000899997</v>
      </c>
      <c r="K259" s="55">
        <v>41639.289628999999</v>
      </c>
      <c r="L259" s="55">
        <v>0</v>
      </c>
      <c r="M259" s="55">
        <v>2081.9644814500002</v>
      </c>
      <c r="N259" s="56">
        <v>39557.32514755</v>
      </c>
      <c r="O259" s="48">
        <f t="shared" si="12"/>
        <v>161.20514760955925</v>
      </c>
      <c r="P259" s="48">
        <f t="shared" si="13"/>
        <v>0</v>
      </c>
      <c r="Q259" s="48">
        <f t="shared" si="14"/>
        <v>8.0602573804779638</v>
      </c>
      <c r="R259" s="48">
        <f t="shared" si="15"/>
        <v>153.14489022908131</v>
      </c>
    </row>
    <row r="260" spans="1:18" x14ac:dyDescent="0.25">
      <c r="A260" t="s">
        <v>2253</v>
      </c>
      <c r="B260" t="s">
        <v>9190</v>
      </c>
      <c r="C260" t="s">
        <v>9358</v>
      </c>
      <c r="D260" t="s">
        <v>9013</v>
      </c>
      <c r="E260" t="s">
        <v>2526</v>
      </c>
      <c r="F260" s="48" t="s">
        <v>9495</v>
      </c>
      <c r="G260" s="55" t="s">
        <v>9346</v>
      </c>
      <c r="H260" s="55" t="s">
        <v>9347</v>
      </c>
      <c r="I260" s="55" t="s">
        <v>9037</v>
      </c>
      <c r="J260" s="48">
        <v>242.40000000999999</v>
      </c>
      <c r="K260" s="55">
        <v>52617.768000000004</v>
      </c>
      <c r="L260" s="55">
        <v>6101.7700002517231</v>
      </c>
      <c r="M260" s="55">
        <v>0</v>
      </c>
      <c r="N260" s="56">
        <v>46515.997999748281</v>
      </c>
      <c r="O260" s="48">
        <f t="shared" si="12"/>
        <v>217.06999999104499</v>
      </c>
      <c r="P260" s="48">
        <f t="shared" si="13"/>
        <v>25.172318481848187</v>
      </c>
      <c r="Q260" s="48">
        <f t="shared" si="14"/>
        <v>0</v>
      </c>
      <c r="R260" s="48">
        <f t="shared" si="15"/>
        <v>191.89768150919681</v>
      </c>
    </row>
    <row r="261" spans="1:18" x14ac:dyDescent="0.25">
      <c r="A261" t="s">
        <v>2253</v>
      </c>
      <c r="B261" t="s">
        <v>9190</v>
      </c>
      <c r="C261" t="s">
        <v>9358</v>
      </c>
      <c r="D261" t="s">
        <v>9013</v>
      </c>
      <c r="E261" t="s">
        <v>2529</v>
      </c>
      <c r="F261" s="48" t="s">
        <v>9498</v>
      </c>
      <c r="G261" s="55" t="s">
        <v>9016</v>
      </c>
      <c r="H261" s="55" t="s">
        <v>9017</v>
      </c>
      <c r="I261" s="55" t="s">
        <v>9018</v>
      </c>
      <c r="J261" s="48">
        <v>133.24999999100001</v>
      </c>
      <c r="K261" s="55">
        <v>22303.326369599999</v>
      </c>
      <c r="L261" s="55">
        <v>4132.0799997209106</v>
      </c>
      <c r="M261" s="55">
        <v>1115.16631848</v>
      </c>
      <c r="N261" s="56">
        <v>17056.080051399091</v>
      </c>
      <c r="O261" s="48">
        <f t="shared" si="12"/>
        <v>167.37956000830329</v>
      </c>
      <c r="P261" s="48">
        <f t="shared" si="13"/>
        <v>31.009981238273923</v>
      </c>
      <c r="Q261" s="48">
        <f t="shared" si="14"/>
        <v>8.368978000415165</v>
      </c>
      <c r="R261" s="48">
        <f t="shared" si="15"/>
        <v>128.00060076961421</v>
      </c>
    </row>
    <row r="262" spans="1:18" x14ac:dyDescent="0.25">
      <c r="A262" t="s">
        <v>2253</v>
      </c>
      <c r="B262" t="s">
        <v>9190</v>
      </c>
      <c r="C262" t="s">
        <v>9358</v>
      </c>
      <c r="D262" t="s">
        <v>9013</v>
      </c>
      <c r="E262" t="s">
        <v>2529</v>
      </c>
      <c r="F262" s="48" t="s">
        <v>9498</v>
      </c>
      <c r="G262" s="55" t="s">
        <v>9459</v>
      </c>
      <c r="H262" s="55" t="s">
        <v>9460</v>
      </c>
      <c r="I262" s="55" t="s">
        <v>9042</v>
      </c>
      <c r="J262" s="48">
        <v>25.317499998999999</v>
      </c>
      <c r="K262" s="55">
        <v>8243.8132401999992</v>
      </c>
      <c r="L262" s="55">
        <v>936.65750884925944</v>
      </c>
      <c r="M262" s="55">
        <v>0</v>
      </c>
      <c r="N262" s="56">
        <v>7307.1557313507401</v>
      </c>
      <c r="O262" s="48">
        <f t="shared" si="12"/>
        <v>325.61719129162105</v>
      </c>
      <c r="P262" s="48">
        <f t="shared" si="13"/>
        <v>36.996445497630333</v>
      </c>
      <c r="Q262" s="48">
        <f t="shared" si="14"/>
        <v>0</v>
      </c>
      <c r="R262" s="48">
        <f t="shared" si="15"/>
        <v>288.62074579399075</v>
      </c>
    </row>
    <row r="263" spans="1:18" x14ac:dyDescent="0.25">
      <c r="A263" t="s">
        <v>2253</v>
      </c>
      <c r="B263" t="s">
        <v>9190</v>
      </c>
      <c r="C263" t="s">
        <v>9358</v>
      </c>
      <c r="D263" t="s">
        <v>9013</v>
      </c>
      <c r="E263" t="s">
        <v>2529</v>
      </c>
      <c r="F263" s="48" t="s">
        <v>9498</v>
      </c>
      <c r="G263" s="55" t="s">
        <v>9403</v>
      </c>
      <c r="H263" s="55" t="s">
        <v>9404</v>
      </c>
      <c r="I263" s="55" t="s">
        <v>9037</v>
      </c>
      <c r="J263" s="48">
        <v>73.287499999999994</v>
      </c>
      <c r="K263" s="55">
        <v>17531.803411999997</v>
      </c>
      <c r="L263" s="55">
        <v>0</v>
      </c>
      <c r="M263" s="55">
        <v>876.59017060000019</v>
      </c>
      <c r="N263" s="56">
        <v>16655.213241399997</v>
      </c>
      <c r="O263" s="48">
        <f t="shared" si="12"/>
        <v>239.2195587514924</v>
      </c>
      <c r="P263" s="48">
        <f t="shared" si="13"/>
        <v>0</v>
      </c>
      <c r="Q263" s="48">
        <f t="shared" si="14"/>
        <v>11.960977937574624</v>
      </c>
      <c r="R263" s="48">
        <f t="shared" si="15"/>
        <v>227.25858081391777</v>
      </c>
    </row>
    <row r="264" spans="1:18" x14ac:dyDescent="0.25">
      <c r="A264" t="s">
        <v>2253</v>
      </c>
      <c r="B264" t="s">
        <v>9190</v>
      </c>
      <c r="C264" t="s">
        <v>9358</v>
      </c>
      <c r="D264" t="s">
        <v>9013</v>
      </c>
      <c r="E264" t="s">
        <v>2529</v>
      </c>
      <c r="F264" s="48" t="s">
        <v>9498</v>
      </c>
      <c r="G264" s="55" t="s">
        <v>9346</v>
      </c>
      <c r="H264" s="55" t="s">
        <v>9347</v>
      </c>
      <c r="I264" s="55" t="s">
        <v>9037</v>
      </c>
      <c r="J264" s="48">
        <v>23.399999999999995</v>
      </c>
      <c r="K264" s="55">
        <v>4428.9180000000006</v>
      </c>
      <c r="L264" s="55">
        <v>425.58999999999986</v>
      </c>
      <c r="M264" s="55">
        <v>0</v>
      </c>
      <c r="N264" s="56">
        <v>4003.3280000000009</v>
      </c>
      <c r="O264" s="48">
        <f t="shared" si="12"/>
        <v>189.27000000000007</v>
      </c>
      <c r="P264" s="48">
        <f t="shared" si="13"/>
        <v>18.187606837606836</v>
      </c>
      <c r="Q264" s="48">
        <f t="shared" si="14"/>
        <v>0</v>
      </c>
      <c r="R264" s="48">
        <f t="shared" si="15"/>
        <v>171.08239316239323</v>
      </c>
    </row>
    <row r="265" spans="1:18" x14ac:dyDescent="0.25">
      <c r="A265" t="s">
        <v>2253</v>
      </c>
      <c r="B265" t="s">
        <v>9190</v>
      </c>
      <c r="C265" t="s">
        <v>9358</v>
      </c>
      <c r="D265" t="s">
        <v>9013</v>
      </c>
      <c r="E265" t="s">
        <v>2532</v>
      </c>
      <c r="F265" s="48" t="s">
        <v>9499</v>
      </c>
      <c r="G265" s="55" t="s">
        <v>9500</v>
      </c>
      <c r="H265" s="55" t="s">
        <v>9501</v>
      </c>
      <c r="I265" s="55" t="s">
        <v>9370</v>
      </c>
      <c r="J265" s="48">
        <v>298.48000000400003</v>
      </c>
      <c r="K265" s="55">
        <v>96369.932499999995</v>
      </c>
      <c r="L265" s="55">
        <v>11288.510000151282</v>
      </c>
      <c r="M265" s="55">
        <v>4818.4966249999998</v>
      </c>
      <c r="N265" s="56">
        <v>80262.925874848719</v>
      </c>
      <c r="O265" s="48">
        <f t="shared" si="12"/>
        <v>322.86897781663265</v>
      </c>
      <c r="P265" s="48">
        <f t="shared" si="13"/>
        <v>37.819987938890378</v>
      </c>
      <c r="Q265" s="48">
        <f t="shared" si="14"/>
        <v>16.143448890831632</v>
      </c>
      <c r="R265" s="48">
        <f t="shared" si="15"/>
        <v>268.90554098691064</v>
      </c>
    </row>
    <row r="266" spans="1:18" x14ac:dyDescent="0.25">
      <c r="A266" t="s">
        <v>2253</v>
      </c>
      <c r="B266" t="s">
        <v>9190</v>
      </c>
      <c r="C266" t="s">
        <v>9358</v>
      </c>
      <c r="D266" t="s">
        <v>9013</v>
      </c>
      <c r="E266" t="s">
        <v>2532</v>
      </c>
      <c r="F266" s="48" t="s">
        <v>9499</v>
      </c>
      <c r="G266" s="55" t="s">
        <v>9502</v>
      </c>
      <c r="H266" s="55" t="s">
        <v>9503</v>
      </c>
      <c r="I266" s="55" t="s">
        <v>9370</v>
      </c>
      <c r="J266" s="48">
        <v>426.4</v>
      </c>
      <c r="K266" s="55">
        <v>135236.12856500002</v>
      </c>
      <c r="L266" s="55">
        <v>20893.599999999999</v>
      </c>
      <c r="M266" s="55">
        <v>6761.8064282500009</v>
      </c>
      <c r="N266" s="56">
        <v>107580.72213675002</v>
      </c>
      <c r="O266" s="48">
        <f t="shared" si="12"/>
        <v>317.15790001172616</v>
      </c>
      <c r="P266" s="48">
        <f t="shared" si="13"/>
        <v>49</v>
      </c>
      <c r="Q266" s="48">
        <f t="shared" si="14"/>
        <v>15.857895000586307</v>
      </c>
      <c r="R266" s="48">
        <f t="shared" si="15"/>
        <v>252.30000501113983</v>
      </c>
    </row>
    <row r="267" spans="1:18" x14ac:dyDescent="0.25">
      <c r="A267" t="s">
        <v>2253</v>
      </c>
      <c r="B267" t="s">
        <v>9190</v>
      </c>
      <c r="C267" t="s">
        <v>9358</v>
      </c>
      <c r="D267" t="s">
        <v>9013</v>
      </c>
      <c r="E267" t="s">
        <v>2532</v>
      </c>
      <c r="F267" s="48" t="s">
        <v>9499</v>
      </c>
      <c r="G267" s="55" t="s">
        <v>9504</v>
      </c>
      <c r="H267" s="55" t="s">
        <v>9505</v>
      </c>
      <c r="I267" s="55" t="s">
        <v>9021</v>
      </c>
      <c r="J267" s="48">
        <v>159.900000001</v>
      </c>
      <c r="K267" s="55">
        <v>43215.984318000003</v>
      </c>
      <c r="L267" s="55">
        <v>6400.8000000400298</v>
      </c>
      <c r="M267" s="55">
        <v>2160.7992159000005</v>
      </c>
      <c r="N267" s="56">
        <v>34654.385102059976</v>
      </c>
      <c r="O267" s="48">
        <f t="shared" si="12"/>
        <v>270.26881999830977</v>
      </c>
      <c r="P267" s="48">
        <f t="shared" si="13"/>
        <v>40.030018761726076</v>
      </c>
      <c r="Q267" s="48">
        <f t="shared" si="14"/>
        <v>13.513440999915492</v>
      </c>
      <c r="R267" s="48">
        <f t="shared" si="15"/>
        <v>216.72536023666825</v>
      </c>
    </row>
    <row r="268" spans="1:18" x14ac:dyDescent="0.25">
      <c r="A268" t="s">
        <v>2253</v>
      </c>
      <c r="B268" t="s">
        <v>9190</v>
      </c>
      <c r="C268" t="s">
        <v>9358</v>
      </c>
      <c r="D268" t="s">
        <v>9013</v>
      </c>
      <c r="E268" t="s">
        <v>2532</v>
      </c>
      <c r="F268" s="48" t="s">
        <v>9499</v>
      </c>
      <c r="G268" s="55" t="s">
        <v>9506</v>
      </c>
      <c r="H268" s="55" t="s">
        <v>9507</v>
      </c>
      <c r="I268" s="55" t="s">
        <v>9037</v>
      </c>
      <c r="J268" s="48">
        <v>1.3324999999999998</v>
      </c>
      <c r="K268" s="55">
        <v>622.62661501000002</v>
      </c>
      <c r="L268" s="55">
        <v>224.93201127819543</v>
      </c>
      <c r="M268" s="55">
        <v>31.131330750500002</v>
      </c>
      <c r="N268" s="56">
        <v>366.56327298130458</v>
      </c>
      <c r="O268" s="48">
        <f t="shared" si="12"/>
        <v>467.26200000750475</v>
      </c>
      <c r="P268" s="48">
        <f t="shared" si="13"/>
        <v>168.80451127819546</v>
      </c>
      <c r="Q268" s="48">
        <f t="shared" si="14"/>
        <v>23.36310000037524</v>
      </c>
      <c r="R268" s="48">
        <f t="shared" si="15"/>
        <v>275.09438872893406</v>
      </c>
    </row>
    <row r="269" spans="1:18" x14ac:dyDescent="0.25">
      <c r="A269" t="s">
        <v>2253</v>
      </c>
      <c r="B269" t="s">
        <v>9190</v>
      </c>
      <c r="C269" t="s">
        <v>9358</v>
      </c>
      <c r="D269" t="s">
        <v>9013</v>
      </c>
      <c r="E269" t="s">
        <v>2532</v>
      </c>
      <c r="F269" s="48" t="s">
        <v>9499</v>
      </c>
      <c r="G269" s="55" t="s">
        <v>9508</v>
      </c>
      <c r="H269" s="55" t="s">
        <v>9509</v>
      </c>
      <c r="I269" s="55" t="s">
        <v>9510</v>
      </c>
      <c r="J269" s="48">
        <v>392.39999999999992</v>
      </c>
      <c r="K269" s="55">
        <v>128796.74771999997</v>
      </c>
      <c r="L269" s="55">
        <v>0</v>
      </c>
      <c r="M269" s="55">
        <v>0</v>
      </c>
      <c r="N269" s="56">
        <v>128796.74771999997</v>
      </c>
      <c r="O269" s="48">
        <f t="shared" si="12"/>
        <v>328.22820519877678</v>
      </c>
      <c r="P269" s="48">
        <f t="shared" si="13"/>
        <v>0</v>
      </c>
      <c r="Q269" s="48">
        <f t="shared" si="14"/>
        <v>0</v>
      </c>
      <c r="R269" s="48">
        <f t="shared" si="15"/>
        <v>328.22820519877678</v>
      </c>
    </row>
    <row r="270" spans="1:18" x14ac:dyDescent="0.25">
      <c r="A270" t="s">
        <v>2253</v>
      </c>
      <c r="B270" t="s">
        <v>9190</v>
      </c>
      <c r="C270" t="s">
        <v>9358</v>
      </c>
      <c r="D270" t="s">
        <v>9013</v>
      </c>
      <c r="E270" t="s">
        <v>2535</v>
      </c>
      <c r="F270" s="48" t="s">
        <v>9511</v>
      </c>
      <c r="G270" s="55" t="s">
        <v>9512</v>
      </c>
      <c r="H270" s="55" t="s">
        <v>9513</v>
      </c>
      <c r="I270" s="55" t="s">
        <v>9370</v>
      </c>
      <c r="J270" s="48">
        <v>298.48000000400003</v>
      </c>
      <c r="K270" s="55">
        <v>67118.042969999995</v>
      </c>
      <c r="L270" s="55">
        <v>13697.25000018356</v>
      </c>
      <c r="M270" s="55">
        <v>3355.9021485000007</v>
      </c>
      <c r="N270" s="56">
        <v>50064.89082131644</v>
      </c>
      <c r="O270" s="48">
        <f t="shared" si="12"/>
        <v>224.86613163059675</v>
      </c>
      <c r="P270" s="48">
        <f t="shared" si="13"/>
        <v>45.890009380863034</v>
      </c>
      <c r="Q270" s="48">
        <f t="shared" si="14"/>
        <v>11.243306581529842</v>
      </c>
      <c r="R270" s="48">
        <f t="shared" si="15"/>
        <v>167.7328156682039</v>
      </c>
    </row>
    <row r="271" spans="1:18" x14ac:dyDescent="0.25">
      <c r="A271" t="s">
        <v>2253</v>
      </c>
      <c r="B271" t="s">
        <v>9190</v>
      </c>
      <c r="C271" t="s">
        <v>9358</v>
      </c>
      <c r="D271" t="s">
        <v>9013</v>
      </c>
      <c r="E271" t="s">
        <v>2535</v>
      </c>
      <c r="F271" s="48" t="s">
        <v>9511</v>
      </c>
      <c r="G271" s="55" t="s">
        <v>9205</v>
      </c>
      <c r="H271" s="55" t="s">
        <v>9206</v>
      </c>
      <c r="I271" s="55" t="s">
        <v>9030</v>
      </c>
      <c r="J271" s="48">
        <v>7.994999999</v>
      </c>
      <c r="K271" s="55">
        <v>1555.3457011099999</v>
      </c>
      <c r="L271" s="55">
        <v>0</v>
      </c>
      <c r="M271" s="55">
        <v>77.767285055499997</v>
      </c>
      <c r="N271" s="56">
        <v>1477.5784160544999</v>
      </c>
      <c r="O271" s="48">
        <f t="shared" si="12"/>
        <v>194.53980003809127</v>
      </c>
      <c r="P271" s="48">
        <f t="shared" si="13"/>
        <v>0</v>
      </c>
      <c r="Q271" s="48">
        <f t="shared" si="14"/>
        <v>9.7269900019045643</v>
      </c>
      <c r="R271" s="48">
        <f t="shared" si="15"/>
        <v>184.8128100361867</v>
      </c>
    </row>
    <row r="272" spans="1:18" x14ac:dyDescent="0.25">
      <c r="A272" t="s">
        <v>2253</v>
      </c>
      <c r="B272" t="s">
        <v>9190</v>
      </c>
      <c r="C272" t="s">
        <v>9358</v>
      </c>
      <c r="D272" t="s">
        <v>9013</v>
      </c>
      <c r="E272" t="s">
        <v>2535</v>
      </c>
      <c r="F272" s="48" t="s">
        <v>9511</v>
      </c>
      <c r="G272" s="55" t="s">
        <v>9514</v>
      </c>
      <c r="H272" s="55" t="s">
        <v>9515</v>
      </c>
      <c r="I272" s="55" t="s">
        <v>9370</v>
      </c>
      <c r="J272" s="48">
        <v>447.72000001999999</v>
      </c>
      <c r="K272" s="55">
        <v>85422.242937000003</v>
      </c>
      <c r="L272" s="55">
        <v>12339.160000551197</v>
      </c>
      <c r="M272" s="55">
        <v>4271.1121468499996</v>
      </c>
      <c r="N272" s="56">
        <v>68811.970789598796</v>
      </c>
      <c r="O272" s="48">
        <f t="shared" ref="O272:O335" si="16">IFERROR(K272/J272,0)</f>
        <v>190.79389558917208</v>
      </c>
      <c r="P272" s="48">
        <f t="shared" ref="P272:P335" si="17">IFERROR(L272/J272,0)</f>
        <v>27.559992852675773</v>
      </c>
      <c r="Q272" s="48">
        <f t="shared" ref="Q272:Q335" si="18">IFERROR(M272/J272,0)</f>
        <v>9.5396947794586033</v>
      </c>
      <c r="R272" s="48">
        <f t="shared" ref="R272:R335" si="19">N272/J272</f>
        <v>153.69420795703769</v>
      </c>
    </row>
    <row r="273" spans="1:18" x14ac:dyDescent="0.25">
      <c r="A273" t="s">
        <v>2253</v>
      </c>
      <c r="B273" t="s">
        <v>9190</v>
      </c>
      <c r="C273" t="s">
        <v>9358</v>
      </c>
      <c r="D273" t="s">
        <v>9013</v>
      </c>
      <c r="E273" t="s">
        <v>2535</v>
      </c>
      <c r="F273" s="48" t="s">
        <v>9511</v>
      </c>
      <c r="G273" s="55" t="s">
        <v>9368</v>
      </c>
      <c r="H273" s="55" t="s">
        <v>9369</v>
      </c>
      <c r="I273" s="55" t="s">
        <v>9370</v>
      </c>
      <c r="J273" s="48">
        <v>1279.76000006</v>
      </c>
      <c r="K273" s="55">
        <v>303565.908688</v>
      </c>
      <c r="L273" s="55">
        <v>0</v>
      </c>
      <c r="M273" s="55">
        <v>0</v>
      </c>
      <c r="N273" s="56">
        <v>303565.908688</v>
      </c>
      <c r="O273" s="48">
        <f t="shared" si="16"/>
        <v>237.20534215303468</v>
      </c>
      <c r="P273" s="48">
        <f t="shared" si="17"/>
        <v>0</v>
      </c>
      <c r="Q273" s="48">
        <f t="shared" si="18"/>
        <v>0</v>
      </c>
      <c r="R273" s="48">
        <f t="shared" si="19"/>
        <v>237.20534215303468</v>
      </c>
    </row>
    <row r="274" spans="1:18" x14ac:dyDescent="0.25">
      <c r="A274" t="s">
        <v>2253</v>
      </c>
      <c r="B274" t="s">
        <v>9190</v>
      </c>
      <c r="C274" t="s">
        <v>9358</v>
      </c>
      <c r="D274" t="s">
        <v>9013</v>
      </c>
      <c r="E274" t="s">
        <v>2563</v>
      </c>
      <c r="F274" s="48" t="s">
        <v>9516</v>
      </c>
      <c r="G274" s="55" t="s">
        <v>9354</v>
      </c>
      <c r="H274" s="55" t="s">
        <v>9355</v>
      </c>
      <c r="I274" s="55" t="s">
        <v>9042</v>
      </c>
      <c r="J274" s="48">
        <v>8.6099999989999993</v>
      </c>
      <c r="K274" s="55">
        <v>2528.9054182340001</v>
      </c>
      <c r="L274" s="55">
        <v>957.25999988881995</v>
      </c>
      <c r="M274" s="55">
        <v>0</v>
      </c>
      <c r="N274" s="56">
        <v>1571.6454183451801</v>
      </c>
      <c r="O274" s="48">
        <f t="shared" si="16"/>
        <v>293.71723792424132</v>
      </c>
      <c r="P274" s="48">
        <f t="shared" si="17"/>
        <v>111.18002322880372</v>
      </c>
      <c r="Q274" s="48">
        <f t="shared" si="18"/>
        <v>0</v>
      </c>
      <c r="R274" s="48">
        <f t="shared" si="19"/>
        <v>182.53721469543757</v>
      </c>
    </row>
    <row r="275" spans="1:18" x14ac:dyDescent="0.25">
      <c r="A275" t="s">
        <v>2253</v>
      </c>
      <c r="B275" t="s">
        <v>9190</v>
      </c>
      <c r="C275" t="s">
        <v>9358</v>
      </c>
      <c r="D275" t="s">
        <v>9013</v>
      </c>
      <c r="E275" t="s">
        <v>2563</v>
      </c>
      <c r="F275" s="48" t="s">
        <v>9516</v>
      </c>
      <c r="G275" s="55" t="s">
        <v>9517</v>
      </c>
      <c r="H275" s="55" t="s">
        <v>9518</v>
      </c>
      <c r="I275" s="55" t="s">
        <v>9042</v>
      </c>
      <c r="J275" s="48">
        <v>2.1524999999999999</v>
      </c>
      <c r="K275" s="55">
        <v>826.09936489999996</v>
      </c>
      <c r="L275" s="55">
        <v>202.57527906976745</v>
      </c>
      <c r="M275" s="55">
        <v>0</v>
      </c>
      <c r="N275" s="56">
        <v>623.52408583023248</v>
      </c>
      <c r="O275" s="48">
        <f t="shared" si="16"/>
        <v>383.78599995354239</v>
      </c>
      <c r="P275" s="48">
        <f t="shared" si="17"/>
        <v>94.11162790697675</v>
      </c>
      <c r="Q275" s="48">
        <f t="shared" si="18"/>
        <v>0</v>
      </c>
      <c r="R275" s="48">
        <f t="shared" si="19"/>
        <v>289.67437204656562</v>
      </c>
    </row>
    <row r="276" spans="1:18" x14ac:dyDescent="0.25">
      <c r="A276" t="s">
        <v>2253</v>
      </c>
      <c r="B276" t="s">
        <v>9190</v>
      </c>
      <c r="C276" t="s">
        <v>9358</v>
      </c>
      <c r="D276" t="s">
        <v>9013</v>
      </c>
      <c r="E276" t="s">
        <v>2563</v>
      </c>
      <c r="F276" s="48" t="s">
        <v>9516</v>
      </c>
      <c r="G276" s="55" t="s">
        <v>9444</v>
      </c>
      <c r="H276" s="55" t="s">
        <v>9445</v>
      </c>
      <c r="I276" s="55" t="s">
        <v>9377</v>
      </c>
      <c r="J276" s="48">
        <v>31.5</v>
      </c>
      <c r="K276" s="55">
        <v>12686.346540000004</v>
      </c>
      <c r="L276" s="55">
        <v>3264.42</v>
      </c>
      <c r="M276" s="55">
        <v>0</v>
      </c>
      <c r="N276" s="56">
        <v>9421.926540000004</v>
      </c>
      <c r="O276" s="48">
        <f t="shared" si="16"/>
        <v>402.74116000000015</v>
      </c>
      <c r="P276" s="48">
        <f t="shared" si="17"/>
        <v>103.63238095238096</v>
      </c>
      <c r="Q276" s="48">
        <f t="shared" si="18"/>
        <v>0</v>
      </c>
      <c r="R276" s="48">
        <f t="shared" si="19"/>
        <v>299.10877904761918</v>
      </c>
    </row>
    <row r="277" spans="1:18" x14ac:dyDescent="0.25">
      <c r="A277" t="s">
        <v>2253</v>
      </c>
      <c r="B277" t="s">
        <v>9190</v>
      </c>
      <c r="C277" t="s">
        <v>9358</v>
      </c>
      <c r="D277" t="s">
        <v>9013</v>
      </c>
      <c r="E277" t="s">
        <v>2569</v>
      </c>
      <c r="F277" s="48" t="s">
        <v>9519</v>
      </c>
      <c r="G277" s="55" t="s">
        <v>9406</v>
      </c>
      <c r="H277" s="55" t="s">
        <v>9407</v>
      </c>
      <c r="I277" s="55" t="s">
        <v>9030</v>
      </c>
      <c r="J277" s="48">
        <v>123.000000012</v>
      </c>
      <c r="K277" s="55">
        <v>39129.375002000001</v>
      </c>
      <c r="L277" s="55">
        <v>0</v>
      </c>
      <c r="M277" s="55">
        <v>1956.4687500999999</v>
      </c>
      <c r="N277" s="56">
        <v>37172.9062519</v>
      </c>
      <c r="O277" s="48">
        <f t="shared" si="16"/>
        <v>318.12499998522355</v>
      </c>
      <c r="P277" s="48">
        <f t="shared" si="17"/>
        <v>0</v>
      </c>
      <c r="Q277" s="48">
        <f t="shared" si="18"/>
        <v>15.906249999261178</v>
      </c>
      <c r="R277" s="48">
        <f t="shared" si="19"/>
        <v>302.2187499859624</v>
      </c>
    </row>
    <row r="278" spans="1:18" x14ac:dyDescent="0.25">
      <c r="A278" t="s">
        <v>2253</v>
      </c>
      <c r="B278" t="s">
        <v>9190</v>
      </c>
      <c r="C278" t="s">
        <v>9358</v>
      </c>
      <c r="D278" t="s">
        <v>9013</v>
      </c>
      <c r="E278" t="s">
        <v>2577</v>
      </c>
      <c r="F278" s="48" t="s">
        <v>9520</v>
      </c>
      <c r="G278" s="55" t="s">
        <v>9400</v>
      </c>
      <c r="H278" s="55" t="s">
        <v>9401</v>
      </c>
      <c r="I278" s="55" t="s">
        <v>9037</v>
      </c>
      <c r="J278" s="48">
        <v>26.2195</v>
      </c>
      <c r="K278" s="55">
        <v>4349.642194</v>
      </c>
      <c r="L278" s="55">
        <v>831.83413710907712</v>
      </c>
      <c r="M278" s="55">
        <v>217.48210970000002</v>
      </c>
      <c r="N278" s="56">
        <v>3300.3259471909228</v>
      </c>
      <c r="O278" s="48">
        <f t="shared" si="16"/>
        <v>165.89340734949178</v>
      </c>
      <c r="P278" s="48">
        <f t="shared" si="17"/>
        <v>31.725781845919148</v>
      </c>
      <c r="Q278" s="48">
        <f t="shared" si="18"/>
        <v>8.2946703674745912</v>
      </c>
      <c r="R278" s="48">
        <f t="shared" si="19"/>
        <v>125.87295513609804</v>
      </c>
    </row>
    <row r="279" spans="1:18" x14ac:dyDescent="0.25">
      <c r="A279" t="s">
        <v>2253</v>
      </c>
      <c r="B279" t="s">
        <v>9190</v>
      </c>
      <c r="C279" t="s">
        <v>9358</v>
      </c>
      <c r="D279" t="s">
        <v>9013</v>
      </c>
      <c r="E279" t="s">
        <v>2577</v>
      </c>
      <c r="F279" s="48" t="s">
        <v>9520</v>
      </c>
      <c r="G279" s="55" t="s">
        <v>9521</v>
      </c>
      <c r="H279" s="55" t="s">
        <v>9522</v>
      </c>
      <c r="I279" s="55" t="s">
        <v>9037</v>
      </c>
      <c r="J279" s="48">
        <v>28.9255</v>
      </c>
      <c r="K279" s="55">
        <v>3367.4635779999999</v>
      </c>
      <c r="L279" s="55">
        <v>602.29629951607319</v>
      </c>
      <c r="M279" s="55">
        <v>168.3731789</v>
      </c>
      <c r="N279" s="56">
        <v>2596.7940995839267</v>
      </c>
      <c r="O279" s="48">
        <f t="shared" si="16"/>
        <v>116.41850885896527</v>
      </c>
      <c r="P279" s="48">
        <f t="shared" si="17"/>
        <v>20.822329761493258</v>
      </c>
      <c r="Q279" s="48">
        <f t="shared" si="18"/>
        <v>5.8209254429482638</v>
      </c>
      <c r="R279" s="48">
        <f t="shared" si="19"/>
        <v>89.775253654523752</v>
      </c>
    </row>
    <row r="280" spans="1:18" x14ac:dyDescent="0.25">
      <c r="A280" t="s">
        <v>2253</v>
      </c>
      <c r="B280" t="s">
        <v>9190</v>
      </c>
      <c r="C280" t="s">
        <v>9358</v>
      </c>
      <c r="D280" t="s">
        <v>9013</v>
      </c>
      <c r="E280" t="s">
        <v>2600</v>
      </c>
      <c r="F280" s="48" t="s">
        <v>9523</v>
      </c>
      <c r="G280" s="55" t="s">
        <v>9205</v>
      </c>
      <c r="H280" s="55" t="s">
        <v>9206</v>
      </c>
      <c r="I280" s="55" t="s">
        <v>9030</v>
      </c>
      <c r="J280" s="48">
        <v>53.648499997000002</v>
      </c>
      <c r="K280" s="55">
        <v>2918.8009466100002</v>
      </c>
      <c r="L280" s="55">
        <v>0</v>
      </c>
      <c r="M280" s="55">
        <v>145.94004733050002</v>
      </c>
      <c r="N280" s="56">
        <v>2772.8608992795002</v>
      </c>
      <c r="O280" s="48">
        <f t="shared" si="16"/>
        <v>54.406012223514509</v>
      </c>
      <c r="P280" s="48">
        <f t="shared" si="17"/>
        <v>0</v>
      </c>
      <c r="Q280" s="48">
        <f t="shared" si="18"/>
        <v>2.7203006111757255</v>
      </c>
      <c r="R280" s="48">
        <f t="shared" si="19"/>
        <v>51.685711612338785</v>
      </c>
    </row>
    <row r="281" spans="1:18" x14ac:dyDescent="0.25">
      <c r="A281" t="s">
        <v>2253</v>
      </c>
      <c r="B281" t="s">
        <v>9190</v>
      </c>
      <c r="C281" t="s">
        <v>9358</v>
      </c>
      <c r="D281" t="s">
        <v>9013</v>
      </c>
      <c r="E281" t="s">
        <v>2600</v>
      </c>
      <c r="F281" s="48" t="s">
        <v>9523</v>
      </c>
      <c r="G281" s="55" t="s">
        <v>9524</v>
      </c>
      <c r="H281" s="55" t="s">
        <v>9525</v>
      </c>
      <c r="I281" s="55" t="s">
        <v>9037</v>
      </c>
      <c r="J281" s="48">
        <v>56.600499995</v>
      </c>
      <c r="K281" s="55">
        <v>5053.7831224900001</v>
      </c>
      <c r="L281" s="55">
        <v>990.51875000083828</v>
      </c>
      <c r="M281" s="55">
        <v>252.68915612450002</v>
      </c>
      <c r="N281" s="56">
        <v>3810.5752163646616</v>
      </c>
      <c r="O281" s="48">
        <f t="shared" si="16"/>
        <v>89.288665699710137</v>
      </c>
      <c r="P281" s="48">
        <f t="shared" si="17"/>
        <v>17.500176678445229</v>
      </c>
      <c r="Q281" s="48">
        <f t="shared" si="18"/>
        <v>4.4644332849855068</v>
      </c>
      <c r="R281" s="48">
        <f t="shared" si="19"/>
        <v>67.324055736279391</v>
      </c>
    </row>
    <row r="282" spans="1:18" x14ac:dyDescent="0.25">
      <c r="A282" t="s">
        <v>2253</v>
      </c>
      <c r="B282" t="s">
        <v>9190</v>
      </c>
      <c r="C282" t="s">
        <v>9358</v>
      </c>
      <c r="D282" t="s">
        <v>9013</v>
      </c>
      <c r="E282" t="s">
        <v>2600</v>
      </c>
      <c r="F282" s="48" t="s">
        <v>9523</v>
      </c>
      <c r="G282" s="55" t="s">
        <v>9381</v>
      </c>
      <c r="H282" s="55" t="s">
        <v>9382</v>
      </c>
      <c r="I282" s="55" t="s">
        <v>9037</v>
      </c>
      <c r="J282" s="48">
        <v>390.93499999099998</v>
      </c>
      <c r="K282" s="55">
        <v>27070.056398199999</v>
      </c>
      <c r="L282" s="55">
        <v>5142.8057755959262</v>
      </c>
      <c r="M282" s="55">
        <v>1353.50281991</v>
      </c>
      <c r="N282" s="56">
        <v>20573.74780269407</v>
      </c>
      <c r="O282" s="48">
        <f t="shared" si="16"/>
        <v>69.244392031471207</v>
      </c>
      <c r="P282" s="48">
        <f t="shared" si="17"/>
        <v>13.155142864451438</v>
      </c>
      <c r="Q282" s="48">
        <f t="shared" si="18"/>
        <v>3.4622196015735609</v>
      </c>
      <c r="R282" s="48">
        <f t="shared" si="19"/>
        <v>52.627029565446207</v>
      </c>
    </row>
    <row r="283" spans="1:18" x14ac:dyDescent="0.25">
      <c r="A283" t="s">
        <v>2253</v>
      </c>
      <c r="B283" t="s">
        <v>9190</v>
      </c>
      <c r="C283" t="s">
        <v>9526</v>
      </c>
      <c r="D283" t="s">
        <v>9013</v>
      </c>
      <c r="E283" t="s">
        <v>2449</v>
      </c>
      <c r="F283" s="48" t="s">
        <v>9527</v>
      </c>
      <c r="G283" s="55" t="s">
        <v>9528</v>
      </c>
      <c r="H283" s="55" t="s">
        <v>9529</v>
      </c>
      <c r="I283" s="55" t="s">
        <v>9211</v>
      </c>
      <c r="J283" s="48">
        <v>30.75</v>
      </c>
      <c r="K283" s="55">
        <v>30933.492630000001</v>
      </c>
      <c r="L283" s="55">
        <v>1753.98</v>
      </c>
      <c r="M283" s="55">
        <v>1546.6746315000003</v>
      </c>
      <c r="N283" s="56">
        <v>27632.837998499999</v>
      </c>
      <c r="O283" s="48">
        <f t="shared" si="16"/>
        <v>1005.9672400000001</v>
      </c>
      <c r="P283" s="48">
        <f t="shared" si="17"/>
        <v>57.04</v>
      </c>
      <c r="Q283" s="48">
        <f t="shared" si="18"/>
        <v>50.298362000000012</v>
      </c>
      <c r="R283" s="48">
        <f t="shared" si="19"/>
        <v>898.62887799999999</v>
      </c>
    </row>
    <row r="284" spans="1:18" x14ac:dyDescent="0.25">
      <c r="A284" t="s">
        <v>2253</v>
      </c>
      <c r="B284" t="s">
        <v>9190</v>
      </c>
      <c r="C284" t="s">
        <v>9526</v>
      </c>
      <c r="D284" t="s">
        <v>9013</v>
      </c>
      <c r="E284" t="s">
        <v>2449</v>
      </c>
      <c r="F284" s="48" t="s">
        <v>9527</v>
      </c>
      <c r="G284" s="55" t="s">
        <v>9530</v>
      </c>
      <c r="H284" s="55" t="s">
        <v>9531</v>
      </c>
      <c r="I284" s="55" t="s">
        <v>9211</v>
      </c>
      <c r="J284" s="48">
        <v>9.7000000000000011</v>
      </c>
      <c r="K284" s="55">
        <v>9383.1253299000018</v>
      </c>
      <c r="L284" s="55">
        <v>0</v>
      </c>
      <c r="M284" s="55">
        <v>0</v>
      </c>
      <c r="N284" s="56">
        <v>9383.1253299000018</v>
      </c>
      <c r="O284" s="48">
        <f t="shared" si="16"/>
        <v>967.33250823711353</v>
      </c>
      <c r="P284" s="48">
        <f t="shared" si="17"/>
        <v>0</v>
      </c>
      <c r="Q284" s="48">
        <f t="shared" si="18"/>
        <v>0</v>
      </c>
      <c r="R284" s="48">
        <f t="shared" si="19"/>
        <v>967.33250823711353</v>
      </c>
    </row>
    <row r="285" spans="1:18" x14ac:dyDescent="0.25">
      <c r="A285" t="s">
        <v>2253</v>
      </c>
      <c r="B285" t="s">
        <v>9190</v>
      </c>
      <c r="C285" t="s">
        <v>9526</v>
      </c>
      <c r="D285" t="s">
        <v>9013</v>
      </c>
      <c r="E285" t="s">
        <v>2455</v>
      </c>
      <c r="F285" s="48" t="s">
        <v>9532</v>
      </c>
      <c r="G285" s="55" t="s">
        <v>9346</v>
      </c>
      <c r="H285" s="55" t="s">
        <v>9347</v>
      </c>
      <c r="I285" s="55" t="s">
        <v>9037</v>
      </c>
      <c r="J285" s="48">
        <v>162.48999999200001</v>
      </c>
      <c r="K285" s="55">
        <v>149320.185489</v>
      </c>
      <c r="L285" s="55">
        <v>4294.21999978858</v>
      </c>
      <c r="M285" s="55">
        <v>0</v>
      </c>
      <c r="N285" s="56">
        <v>145025.9654892114</v>
      </c>
      <c r="O285" s="48">
        <f t="shared" si="16"/>
        <v>918.9499999775469</v>
      </c>
      <c r="P285" s="48">
        <f t="shared" si="17"/>
        <v>26.427595544341195</v>
      </c>
      <c r="Q285" s="48">
        <f t="shared" si="18"/>
        <v>0</v>
      </c>
      <c r="R285" s="48">
        <f t="shared" si="19"/>
        <v>892.52240443320557</v>
      </c>
    </row>
    <row r="286" spans="1:18" x14ac:dyDescent="0.25">
      <c r="A286" t="s">
        <v>2253</v>
      </c>
      <c r="B286" t="s">
        <v>9190</v>
      </c>
      <c r="C286" t="s">
        <v>9533</v>
      </c>
      <c r="D286" t="s">
        <v>9013</v>
      </c>
      <c r="E286" t="s">
        <v>2288</v>
      </c>
      <c r="F286" s="48" t="s">
        <v>9534</v>
      </c>
      <c r="G286" s="55" t="s">
        <v>9535</v>
      </c>
      <c r="H286" s="55" t="s">
        <v>9536</v>
      </c>
      <c r="I286" s="55" t="s">
        <v>9030</v>
      </c>
      <c r="J286" s="48">
        <v>4.3049999999999997</v>
      </c>
      <c r="K286" s="55">
        <v>887.49596299999996</v>
      </c>
      <c r="L286" s="55">
        <v>285.77808584686778</v>
      </c>
      <c r="M286" s="55">
        <v>44.374798150000004</v>
      </c>
      <c r="N286" s="56">
        <v>557.34307900313206</v>
      </c>
      <c r="O286" s="48">
        <f t="shared" si="16"/>
        <v>206.15469523809523</v>
      </c>
      <c r="P286" s="48">
        <f t="shared" si="17"/>
        <v>66.382830626450129</v>
      </c>
      <c r="Q286" s="48">
        <f t="shared" si="18"/>
        <v>10.307734761904763</v>
      </c>
      <c r="R286" s="48">
        <f t="shared" si="19"/>
        <v>129.46412984974032</v>
      </c>
    </row>
    <row r="287" spans="1:18" x14ac:dyDescent="0.25">
      <c r="A287" t="s">
        <v>2253</v>
      </c>
      <c r="B287" t="s">
        <v>9190</v>
      </c>
      <c r="C287" t="s">
        <v>9533</v>
      </c>
      <c r="D287" t="s">
        <v>9013</v>
      </c>
      <c r="E287" t="s">
        <v>2288</v>
      </c>
      <c r="F287" s="48" t="s">
        <v>9534</v>
      </c>
      <c r="G287" s="55" t="s">
        <v>9537</v>
      </c>
      <c r="H287" s="55" t="s">
        <v>9538</v>
      </c>
      <c r="I287" s="55" t="s">
        <v>9037</v>
      </c>
      <c r="J287" s="48">
        <v>11.48</v>
      </c>
      <c r="K287" s="55">
        <v>3389.1255999999998</v>
      </c>
      <c r="L287" s="55">
        <v>269.55</v>
      </c>
      <c r="M287" s="55">
        <v>169.45627999999999</v>
      </c>
      <c r="N287" s="56">
        <v>2950.1193199999998</v>
      </c>
      <c r="O287" s="48">
        <f t="shared" si="16"/>
        <v>295.21999999999997</v>
      </c>
      <c r="P287" s="48">
        <f t="shared" si="17"/>
        <v>23.479965156794425</v>
      </c>
      <c r="Q287" s="48">
        <f t="shared" si="18"/>
        <v>14.760999999999999</v>
      </c>
      <c r="R287" s="48">
        <f t="shared" si="19"/>
        <v>256.97903484320557</v>
      </c>
    </row>
    <row r="288" spans="1:18" x14ac:dyDescent="0.25">
      <c r="A288" t="s">
        <v>2253</v>
      </c>
      <c r="B288" t="s">
        <v>9190</v>
      </c>
      <c r="C288" t="s">
        <v>9533</v>
      </c>
      <c r="D288" t="s">
        <v>9013</v>
      </c>
      <c r="E288" t="s">
        <v>2286</v>
      </c>
      <c r="F288" s="48" t="s">
        <v>9539</v>
      </c>
      <c r="G288" s="55" t="s">
        <v>9540</v>
      </c>
      <c r="H288" s="55" t="s">
        <v>9541</v>
      </c>
      <c r="I288" s="55" t="s">
        <v>9030</v>
      </c>
      <c r="J288" s="48">
        <v>2363.5884999100003</v>
      </c>
      <c r="K288" s="55">
        <v>320496.47940199997</v>
      </c>
      <c r="L288" s="55">
        <v>0</v>
      </c>
      <c r="M288" s="55">
        <v>16024.8239701</v>
      </c>
      <c r="N288" s="56">
        <v>304471.65543189994</v>
      </c>
      <c r="O288" s="48">
        <f t="shared" si="16"/>
        <v>135.59741021510456</v>
      </c>
      <c r="P288" s="48">
        <f t="shared" si="17"/>
        <v>0</v>
      </c>
      <c r="Q288" s="48">
        <f t="shared" si="18"/>
        <v>6.7798705107552291</v>
      </c>
      <c r="R288" s="48">
        <f t="shared" si="19"/>
        <v>128.81753970434934</v>
      </c>
    </row>
    <row r="289" spans="1:18" x14ac:dyDescent="0.25">
      <c r="A289" t="s">
        <v>2253</v>
      </c>
      <c r="B289" t="s">
        <v>9190</v>
      </c>
      <c r="C289" t="s">
        <v>9533</v>
      </c>
      <c r="D289" t="s">
        <v>9013</v>
      </c>
      <c r="E289" t="s">
        <v>2352</v>
      </c>
      <c r="F289" s="48" t="s">
        <v>9542</v>
      </c>
      <c r="G289" s="55" t="s">
        <v>9540</v>
      </c>
      <c r="H289" s="55" t="s">
        <v>9541</v>
      </c>
      <c r="I289" s="55" t="s">
        <v>9030</v>
      </c>
      <c r="J289" s="48">
        <v>98.399999992999994</v>
      </c>
      <c r="K289" s="55">
        <v>14627.1029684</v>
      </c>
      <c r="L289" s="55">
        <v>0</v>
      </c>
      <c r="M289" s="55">
        <v>731.35514842000021</v>
      </c>
      <c r="N289" s="56">
        <v>13895.747819980001</v>
      </c>
      <c r="O289" s="48">
        <f t="shared" si="16"/>
        <v>148.64942042114376</v>
      </c>
      <c r="P289" s="48">
        <f t="shared" si="17"/>
        <v>0</v>
      </c>
      <c r="Q289" s="48">
        <f t="shared" si="18"/>
        <v>7.4324710210571903</v>
      </c>
      <c r="R289" s="48">
        <f t="shared" si="19"/>
        <v>141.21694940008658</v>
      </c>
    </row>
    <row r="290" spans="1:18" x14ac:dyDescent="0.25">
      <c r="A290" t="s">
        <v>2253</v>
      </c>
      <c r="B290" t="s">
        <v>9190</v>
      </c>
      <c r="C290" t="s">
        <v>9533</v>
      </c>
      <c r="D290" t="s">
        <v>9013</v>
      </c>
      <c r="E290" t="s">
        <v>2512</v>
      </c>
      <c r="F290" s="48" t="s">
        <v>9543</v>
      </c>
      <c r="G290" s="55" t="s">
        <v>9346</v>
      </c>
      <c r="H290" s="55" t="s">
        <v>9347</v>
      </c>
      <c r="I290" s="55" t="s">
        <v>9037</v>
      </c>
      <c r="J290" s="48">
        <v>0.9800000040000002</v>
      </c>
      <c r="K290" s="55">
        <v>160.86699996000004</v>
      </c>
      <c r="L290" s="55">
        <v>73.880000301551036</v>
      </c>
      <c r="M290" s="55">
        <v>0</v>
      </c>
      <c r="N290" s="56">
        <v>86.986999658449008</v>
      </c>
      <c r="O290" s="48">
        <f t="shared" si="16"/>
        <v>164.14999928918368</v>
      </c>
      <c r="P290" s="48">
        <f t="shared" si="17"/>
        <v>75.387755102040813</v>
      </c>
      <c r="Q290" s="48">
        <f t="shared" si="18"/>
        <v>0</v>
      </c>
      <c r="R290" s="48">
        <f t="shared" si="19"/>
        <v>88.762244187142869</v>
      </c>
    </row>
    <row r="291" spans="1:18" x14ac:dyDescent="0.25">
      <c r="A291" t="s">
        <v>2253</v>
      </c>
      <c r="B291" t="s">
        <v>9190</v>
      </c>
      <c r="C291" t="s">
        <v>9533</v>
      </c>
      <c r="D291" t="s">
        <v>9013</v>
      </c>
      <c r="E291" t="s">
        <v>2602</v>
      </c>
      <c r="F291" s="48" t="s">
        <v>9544</v>
      </c>
      <c r="G291" s="55" t="s">
        <v>9354</v>
      </c>
      <c r="H291" s="55" t="s">
        <v>9355</v>
      </c>
      <c r="I291" s="55" t="s">
        <v>9042</v>
      </c>
      <c r="J291" s="48">
        <v>41.594499999999996</v>
      </c>
      <c r="K291" s="55">
        <v>5869.1871250000004</v>
      </c>
      <c r="L291" s="55">
        <v>636.23883301274327</v>
      </c>
      <c r="M291" s="55">
        <v>0</v>
      </c>
      <c r="N291" s="56">
        <v>5232.9482919872571</v>
      </c>
      <c r="O291" s="48">
        <f t="shared" si="16"/>
        <v>141.10488466023153</v>
      </c>
      <c r="P291" s="48">
        <f t="shared" si="17"/>
        <v>15.296225054099541</v>
      </c>
      <c r="Q291" s="48">
        <f t="shared" si="18"/>
        <v>0</v>
      </c>
      <c r="R291" s="48">
        <f t="shared" si="19"/>
        <v>125.808659606132</v>
      </c>
    </row>
    <row r="292" spans="1:18" x14ac:dyDescent="0.25">
      <c r="A292" t="s">
        <v>2253</v>
      </c>
      <c r="B292" t="s">
        <v>9190</v>
      </c>
      <c r="C292" t="s">
        <v>9533</v>
      </c>
      <c r="D292" t="s">
        <v>9013</v>
      </c>
      <c r="E292" t="s">
        <v>2602</v>
      </c>
      <c r="F292" s="48" t="s">
        <v>9544</v>
      </c>
      <c r="G292" s="55" t="s">
        <v>9540</v>
      </c>
      <c r="H292" s="55" t="s">
        <v>9541</v>
      </c>
      <c r="I292" s="55" t="s">
        <v>9030</v>
      </c>
      <c r="J292" s="48">
        <v>29.643000000000001</v>
      </c>
      <c r="K292" s="55">
        <v>1968.113652</v>
      </c>
      <c r="L292" s="55">
        <v>0</v>
      </c>
      <c r="M292" s="55">
        <v>98.405682600000006</v>
      </c>
      <c r="N292" s="56">
        <v>1869.7079693999999</v>
      </c>
      <c r="O292" s="48">
        <f t="shared" si="16"/>
        <v>66.393875518672203</v>
      </c>
      <c r="P292" s="48">
        <f t="shared" si="17"/>
        <v>0</v>
      </c>
      <c r="Q292" s="48">
        <f t="shared" si="18"/>
        <v>3.3196937759336103</v>
      </c>
      <c r="R292" s="48">
        <f t="shared" si="19"/>
        <v>63.074181742738588</v>
      </c>
    </row>
    <row r="293" spans="1:18" x14ac:dyDescent="0.25">
      <c r="A293" t="s">
        <v>2253</v>
      </c>
      <c r="B293" t="s">
        <v>9190</v>
      </c>
      <c r="C293" t="s">
        <v>9545</v>
      </c>
      <c r="D293" t="s">
        <v>9013</v>
      </c>
      <c r="E293" t="s">
        <v>2257</v>
      </c>
      <c r="F293" s="48" t="s">
        <v>9546</v>
      </c>
      <c r="G293" s="55" t="s">
        <v>9547</v>
      </c>
      <c r="H293" s="55" t="s">
        <v>9548</v>
      </c>
      <c r="I293" s="55" t="s">
        <v>9042</v>
      </c>
      <c r="J293" s="48">
        <v>67.896000000000001</v>
      </c>
      <c r="K293" s="55">
        <v>6981.6370630000001</v>
      </c>
      <c r="L293" s="55">
        <v>1188.1100041237112</v>
      </c>
      <c r="M293" s="55">
        <v>0</v>
      </c>
      <c r="N293" s="56">
        <v>5793.5270588762887</v>
      </c>
      <c r="O293" s="48">
        <f t="shared" si="16"/>
        <v>102.82840024449158</v>
      </c>
      <c r="P293" s="48">
        <f t="shared" si="17"/>
        <v>17.498969072164947</v>
      </c>
      <c r="Q293" s="48">
        <f t="shared" si="18"/>
        <v>0</v>
      </c>
      <c r="R293" s="48">
        <f t="shared" si="19"/>
        <v>85.329431172326622</v>
      </c>
    </row>
    <row r="294" spans="1:18" x14ac:dyDescent="0.25">
      <c r="A294" t="s">
        <v>2253</v>
      </c>
      <c r="B294" t="s">
        <v>9190</v>
      </c>
      <c r="C294" t="s">
        <v>9545</v>
      </c>
      <c r="D294" t="s">
        <v>9013</v>
      </c>
      <c r="E294" t="s">
        <v>2257</v>
      </c>
      <c r="F294" s="48" t="s">
        <v>9546</v>
      </c>
      <c r="G294" s="55" t="s">
        <v>9540</v>
      </c>
      <c r="H294" s="55" t="s">
        <v>9541</v>
      </c>
      <c r="I294" s="55" t="s">
        <v>9030</v>
      </c>
      <c r="J294" s="48">
        <v>2775.3924998000002</v>
      </c>
      <c r="K294" s="55">
        <v>138788.7053451</v>
      </c>
      <c r="L294" s="55">
        <v>0</v>
      </c>
      <c r="M294" s="55">
        <v>6939.4352672549994</v>
      </c>
      <c r="N294" s="56">
        <v>131849.27007784499</v>
      </c>
      <c r="O294" s="48">
        <f t="shared" si="16"/>
        <v>50.006874831254088</v>
      </c>
      <c r="P294" s="48">
        <f t="shared" si="17"/>
        <v>0</v>
      </c>
      <c r="Q294" s="48">
        <f t="shared" si="18"/>
        <v>2.5003437415627041</v>
      </c>
      <c r="R294" s="48">
        <f t="shared" si="19"/>
        <v>47.506531089691386</v>
      </c>
    </row>
    <row r="295" spans="1:18" x14ac:dyDescent="0.25">
      <c r="A295" t="s">
        <v>2253</v>
      </c>
      <c r="B295" t="s">
        <v>9190</v>
      </c>
      <c r="C295" t="s">
        <v>9545</v>
      </c>
      <c r="D295" t="s">
        <v>9013</v>
      </c>
      <c r="E295" t="s">
        <v>2426</v>
      </c>
      <c r="F295" s="48" t="s">
        <v>9549</v>
      </c>
      <c r="G295" s="55" t="s">
        <v>9550</v>
      </c>
      <c r="H295" s="55" t="s">
        <v>9551</v>
      </c>
      <c r="I295" s="55" t="s">
        <v>9211</v>
      </c>
      <c r="J295" s="48">
        <v>369.46125001000001</v>
      </c>
      <c r="K295" s="55">
        <v>112214.69866099999</v>
      </c>
      <c r="L295" s="55">
        <v>11146.687712943125</v>
      </c>
      <c r="M295" s="55">
        <v>5610.734933050001</v>
      </c>
      <c r="N295" s="56">
        <v>95457.276015006864</v>
      </c>
      <c r="O295" s="48">
        <f t="shared" si="16"/>
        <v>303.72521788946131</v>
      </c>
      <c r="P295" s="48">
        <f t="shared" si="17"/>
        <v>30.170113138093434</v>
      </c>
      <c r="Q295" s="48">
        <f t="shared" si="18"/>
        <v>15.186260894473069</v>
      </c>
      <c r="R295" s="48">
        <f t="shared" si="19"/>
        <v>258.36884385689478</v>
      </c>
    </row>
    <row r="296" spans="1:18" x14ac:dyDescent="0.25">
      <c r="A296" t="s">
        <v>2253</v>
      </c>
      <c r="B296" t="s">
        <v>9190</v>
      </c>
      <c r="C296" t="s">
        <v>9545</v>
      </c>
      <c r="D296" t="s">
        <v>9013</v>
      </c>
      <c r="E296" t="s">
        <v>2432</v>
      </c>
      <c r="F296" s="48" t="s">
        <v>9552</v>
      </c>
      <c r="G296" s="55" t="s">
        <v>9456</v>
      </c>
      <c r="H296" s="55" t="s">
        <v>9457</v>
      </c>
      <c r="I296" s="55" t="s">
        <v>9449</v>
      </c>
      <c r="J296" s="48">
        <v>39.359999999999992</v>
      </c>
      <c r="K296" s="55">
        <v>0</v>
      </c>
      <c r="L296" s="55">
        <v>0</v>
      </c>
      <c r="M296" s="55">
        <v>0</v>
      </c>
      <c r="N296" s="56">
        <v>0</v>
      </c>
      <c r="O296" s="48">
        <f t="shared" si="16"/>
        <v>0</v>
      </c>
      <c r="P296" s="48">
        <f t="shared" si="17"/>
        <v>0</v>
      </c>
      <c r="Q296" s="48">
        <f t="shared" si="18"/>
        <v>0</v>
      </c>
      <c r="R296" s="48">
        <f t="shared" si="19"/>
        <v>0</v>
      </c>
    </row>
    <row r="297" spans="1:18" x14ac:dyDescent="0.25">
      <c r="A297" t="s">
        <v>2253</v>
      </c>
      <c r="B297" t="s">
        <v>9190</v>
      </c>
      <c r="C297" t="s">
        <v>9545</v>
      </c>
      <c r="D297" t="s">
        <v>9013</v>
      </c>
      <c r="E297" t="s">
        <v>2538</v>
      </c>
      <c r="F297" s="48" t="s">
        <v>9553</v>
      </c>
      <c r="G297" s="55" t="s">
        <v>9456</v>
      </c>
      <c r="H297" s="55" t="s">
        <v>9457</v>
      </c>
      <c r="I297" s="55" t="s">
        <v>9449</v>
      </c>
      <c r="J297" s="48">
        <v>113.00624999399997</v>
      </c>
      <c r="K297" s="55">
        <v>66166.278904000006</v>
      </c>
      <c r="L297" s="55">
        <v>18070.530346465559</v>
      </c>
      <c r="M297" s="55">
        <v>0</v>
      </c>
      <c r="N297" s="56">
        <v>48095.748557534447</v>
      </c>
      <c r="O297" s="48">
        <f t="shared" si="16"/>
        <v>585.50990681942881</v>
      </c>
      <c r="P297" s="48">
        <f t="shared" si="17"/>
        <v>159.9073533315636</v>
      </c>
      <c r="Q297" s="48">
        <f t="shared" si="18"/>
        <v>0</v>
      </c>
      <c r="R297" s="48">
        <f t="shared" si="19"/>
        <v>425.60255348786529</v>
      </c>
    </row>
    <row r="298" spans="1:18" x14ac:dyDescent="0.25">
      <c r="A298" t="s">
        <v>2253</v>
      </c>
      <c r="B298" t="s">
        <v>9190</v>
      </c>
      <c r="C298" t="s">
        <v>9545</v>
      </c>
      <c r="D298" t="s">
        <v>9013</v>
      </c>
      <c r="E298" t="s">
        <v>2421</v>
      </c>
      <c r="F298" s="48" t="s">
        <v>9554</v>
      </c>
      <c r="G298" s="55" t="s">
        <v>9555</v>
      </c>
      <c r="H298" s="55" t="s">
        <v>9556</v>
      </c>
      <c r="I298" s="55" t="s">
        <v>9449</v>
      </c>
      <c r="J298" s="48">
        <v>167.75150000099998</v>
      </c>
      <c r="K298" s="55">
        <v>27250.292763999998</v>
      </c>
      <c r="L298" s="55">
        <v>0</v>
      </c>
      <c r="M298" s="55">
        <v>1362.5146382000003</v>
      </c>
      <c r="N298" s="56">
        <v>25887.778125799996</v>
      </c>
      <c r="O298" s="48">
        <f t="shared" si="16"/>
        <v>162.44440594473107</v>
      </c>
      <c r="P298" s="48">
        <f t="shared" si="17"/>
        <v>0</v>
      </c>
      <c r="Q298" s="48">
        <f t="shared" si="18"/>
        <v>8.1222202972365558</v>
      </c>
      <c r="R298" s="48">
        <f t="shared" si="19"/>
        <v>154.32218564749451</v>
      </c>
    </row>
    <row r="299" spans="1:18" x14ac:dyDescent="0.25">
      <c r="A299" t="s">
        <v>2253</v>
      </c>
      <c r="B299" t="s">
        <v>9190</v>
      </c>
      <c r="C299" t="s">
        <v>9545</v>
      </c>
      <c r="D299" t="s">
        <v>9013</v>
      </c>
      <c r="E299" t="s">
        <v>2421</v>
      </c>
      <c r="F299" s="48" t="s">
        <v>9554</v>
      </c>
      <c r="G299" s="55" t="s">
        <v>9557</v>
      </c>
      <c r="H299" s="55" t="s">
        <v>9558</v>
      </c>
      <c r="I299" s="55" t="s">
        <v>9211</v>
      </c>
      <c r="J299" s="48">
        <v>130.97450001000001</v>
      </c>
      <c r="K299" s="55">
        <v>30187.686031000001</v>
      </c>
      <c r="L299" s="55">
        <v>3975.2165801309525</v>
      </c>
      <c r="M299" s="55">
        <v>1509.3843015500001</v>
      </c>
      <c r="N299" s="56">
        <v>24703.085149319049</v>
      </c>
      <c r="O299" s="48">
        <f t="shared" si="16"/>
        <v>230.48521680705133</v>
      </c>
      <c r="P299" s="48">
        <f t="shared" si="17"/>
        <v>30.351072764755287</v>
      </c>
      <c r="Q299" s="48">
        <f t="shared" si="18"/>
        <v>11.524260840352568</v>
      </c>
      <c r="R299" s="48">
        <f t="shared" si="19"/>
        <v>188.60988320194349</v>
      </c>
    </row>
    <row r="300" spans="1:18" x14ac:dyDescent="0.25">
      <c r="A300" t="s">
        <v>2253</v>
      </c>
      <c r="B300" t="s">
        <v>9190</v>
      </c>
      <c r="C300" t="s">
        <v>9545</v>
      </c>
      <c r="D300" t="s">
        <v>9013</v>
      </c>
      <c r="E300" t="s">
        <v>2421</v>
      </c>
      <c r="F300" s="48" t="s">
        <v>9554</v>
      </c>
      <c r="G300" s="55" t="s">
        <v>9559</v>
      </c>
      <c r="H300" s="55" t="s">
        <v>9560</v>
      </c>
      <c r="I300" s="55" t="s">
        <v>9211</v>
      </c>
      <c r="J300" s="48">
        <v>559.77299995999999</v>
      </c>
      <c r="K300" s="55">
        <v>116819.027372</v>
      </c>
      <c r="L300" s="55">
        <v>27932.819698791813</v>
      </c>
      <c r="M300" s="55">
        <v>5840.9513686</v>
      </c>
      <c r="N300" s="56">
        <v>83045.256304608178</v>
      </c>
      <c r="O300" s="48">
        <f t="shared" si="16"/>
        <v>208.69000001848534</v>
      </c>
      <c r="P300" s="48">
        <f t="shared" si="17"/>
        <v>49.900262607856796</v>
      </c>
      <c r="Q300" s="48">
        <f t="shared" si="18"/>
        <v>10.434500000924269</v>
      </c>
      <c r="R300" s="48">
        <f t="shared" si="19"/>
        <v>148.35523740970427</v>
      </c>
    </row>
    <row r="301" spans="1:18" x14ac:dyDescent="0.25">
      <c r="A301" t="s">
        <v>2253</v>
      </c>
      <c r="B301" t="s">
        <v>9190</v>
      </c>
      <c r="C301" t="s">
        <v>9545</v>
      </c>
      <c r="D301" t="s">
        <v>9013</v>
      </c>
      <c r="E301" t="s">
        <v>2421</v>
      </c>
      <c r="F301" s="48" t="s">
        <v>9554</v>
      </c>
      <c r="G301" s="55" t="s">
        <v>9561</v>
      </c>
      <c r="H301" s="55" t="s">
        <v>9562</v>
      </c>
      <c r="I301" s="55" t="s">
        <v>9152</v>
      </c>
      <c r="J301" s="48">
        <v>339.00850000000003</v>
      </c>
      <c r="K301" s="55">
        <v>38555.721420999995</v>
      </c>
      <c r="L301" s="55">
        <v>5932.6237501106161</v>
      </c>
      <c r="M301" s="55">
        <v>0</v>
      </c>
      <c r="N301" s="56">
        <v>32623.09767088938</v>
      </c>
      <c r="O301" s="48">
        <f t="shared" si="16"/>
        <v>113.7308398491483</v>
      </c>
      <c r="P301" s="48">
        <f t="shared" si="17"/>
        <v>17.499926255862658</v>
      </c>
      <c r="Q301" s="48">
        <f t="shared" si="18"/>
        <v>0</v>
      </c>
      <c r="R301" s="48">
        <f t="shared" si="19"/>
        <v>96.230913593285649</v>
      </c>
    </row>
    <row r="302" spans="1:18" x14ac:dyDescent="0.25">
      <c r="A302" t="s">
        <v>2253</v>
      </c>
      <c r="B302" t="s">
        <v>9190</v>
      </c>
      <c r="C302" t="s">
        <v>9545</v>
      </c>
      <c r="D302" t="s">
        <v>9013</v>
      </c>
      <c r="E302" t="s">
        <v>2421</v>
      </c>
      <c r="F302" s="48" t="s">
        <v>9554</v>
      </c>
      <c r="G302" s="55" t="s">
        <v>9563</v>
      </c>
      <c r="H302" s="55" t="s">
        <v>9564</v>
      </c>
      <c r="I302" s="55" t="s">
        <v>9030</v>
      </c>
      <c r="J302" s="48">
        <v>27.326500000999999</v>
      </c>
      <c r="K302" s="55">
        <v>2111.4106139999999</v>
      </c>
      <c r="L302" s="55">
        <v>0</v>
      </c>
      <c r="M302" s="55">
        <v>105.57053070000001</v>
      </c>
      <c r="N302" s="56">
        <v>2005.8400832999998</v>
      </c>
      <c r="O302" s="48">
        <f t="shared" si="16"/>
        <v>77.266046289233302</v>
      </c>
      <c r="P302" s="48">
        <f t="shared" si="17"/>
        <v>0</v>
      </c>
      <c r="Q302" s="48">
        <f t="shared" si="18"/>
        <v>3.8633023144616656</v>
      </c>
      <c r="R302" s="48">
        <f t="shared" si="19"/>
        <v>73.402743974771639</v>
      </c>
    </row>
    <row r="303" spans="1:18" x14ac:dyDescent="0.25">
      <c r="A303" t="s">
        <v>2253</v>
      </c>
      <c r="B303" t="s">
        <v>9190</v>
      </c>
      <c r="C303" t="s">
        <v>9545</v>
      </c>
      <c r="D303" t="s">
        <v>9013</v>
      </c>
      <c r="E303" t="s">
        <v>2421</v>
      </c>
      <c r="F303" s="48" t="s">
        <v>9554</v>
      </c>
      <c r="G303" s="55" t="s">
        <v>9565</v>
      </c>
      <c r="H303" s="55" t="s">
        <v>9566</v>
      </c>
      <c r="I303" s="55" t="s">
        <v>9189</v>
      </c>
      <c r="J303" s="48">
        <v>233.15999999700003</v>
      </c>
      <c r="K303" s="55">
        <v>44172.162000000004</v>
      </c>
      <c r="L303" s="55">
        <v>20970.909999730178</v>
      </c>
      <c r="M303" s="55">
        <v>0</v>
      </c>
      <c r="N303" s="56">
        <v>23201.252000269826</v>
      </c>
      <c r="O303" s="48">
        <f t="shared" si="16"/>
        <v>189.45000000243758</v>
      </c>
      <c r="P303" s="48">
        <f t="shared" si="17"/>
        <v>89.942142734602854</v>
      </c>
      <c r="Q303" s="48">
        <f t="shared" si="18"/>
        <v>0</v>
      </c>
      <c r="R303" s="48">
        <f t="shared" si="19"/>
        <v>99.507857267834737</v>
      </c>
    </row>
    <row r="304" spans="1:18" x14ac:dyDescent="0.25">
      <c r="A304" t="s">
        <v>2253</v>
      </c>
      <c r="B304" t="s">
        <v>9190</v>
      </c>
      <c r="C304" t="s">
        <v>9545</v>
      </c>
      <c r="D304" t="s">
        <v>9013</v>
      </c>
      <c r="E304" t="s">
        <v>2421</v>
      </c>
      <c r="F304" s="48" t="s">
        <v>9554</v>
      </c>
      <c r="G304" s="55" t="s">
        <v>9456</v>
      </c>
      <c r="H304" s="55" t="s">
        <v>9457</v>
      </c>
      <c r="I304" s="55" t="s">
        <v>9449</v>
      </c>
      <c r="J304" s="48">
        <v>1958.61099997</v>
      </c>
      <c r="K304" s="55">
        <v>287362.02008000005</v>
      </c>
      <c r="L304" s="55">
        <v>0</v>
      </c>
      <c r="M304" s="55">
        <v>0</v>
      </c>
      <c r="N304" s="56">
        <v>287362.02008000005</v>
      </c>
      <c r="O304" s="48">
        <f t="shared" si="16"/>
        <v>146.71725017596734</v>
      </c>
      <c r="P304" s="48">
        <f t="shared" si="17"/>
        <v>0</v>
      </c>
      <c r="Q304" s="48">
        <f t="shared" si="18"/>
        <v>0</v>
      </c>
      <c r="R304" s="48">
        <f t="shared" si="19"/>
        <v>146.71725017596734</v>
      </c>
    </row>
    <row r="305" spans="1:18" x14ac:dyDescent="0.25">
      <c r="A305" t="s">
        <v>2253</v>
      </c>
      <c r="B305" t="s">
        <v>9190</v>
      </c>
      <c r="C305" t="s">
        <v>9545</v>
      </c>
      <c r="D305" t="s">
        <v>9013</v>
      </c>
      <c r="E305" t="s">
        <v>2542</v>
      </c>
      <c r="F305" s="48" t="s">
        <v>9567</v>
      </c>
      <c r="G305" s="55" t="s">
        <v>9338</v>
      </c>
      <c r="H305" s="55" t="s">
        <v>9339</v>
      </c>
      <c r="I305" s="55" t="s">
        <v>9042</v>
      </c>
      <c r="J305" s="48">
        <v>1.4350000000000001</v>
      </c>
      <c r="K305" s="55">
        <v>324.75294350000001</v>
      </c>
      <c r="L305" s="55">
        <v>106.87760416666667</v>
      </c>
      <c r="M305" s="55">
        <v>0</v>
      </c>
      <c r="N305" s="56">
        <v>217.87533933333333</v>
      </c>
      <c r="O305" s="48">
        <f t="shared" si="16"/>
        <v>226.30867142857144</v>
      </c>
      <c r="P305" s="48">
        <f t="shared" si="17"/>
        <v>74.479166666666671</v>
      </c>
      <c r="Q305" s="48">
        <f t="shared" si="18"/>
        <v>0</v>
      </c>
      <c r="R305" s="48">
        <f t="shared" si="19"/>
        <v>151.82950476190476</v>
      </c>
    </row>
    <row r="306" spans="1:18" x14ac:dyDescent="0.25">
      <c r="A306" t="s">
        <v>2253</v>
      </c>
      <c r="B306" t="s">
        <v>9190</v>
      </c>
      <c r="C306" t="s">
        <v>9545</v>
      </c>
      <c r="D306" t="s">
        <v>9013</v>
      </c>
      <c r="E306" t="s">
        <v>2542</v>
      </c>
      <c r="F306" s="48" t="s">
        <v>9567</v>
      </c>
      <c r="G306" s="55" t="s">
        <v>9416</v>
      </c>
      <c r="H306" s="55" t="s">
        <v>9417</v>
      </c>
      <c r="I306" s="55" t="s">
        <v>9037</v>
      </c>
      <c r="J306" s="48">
        <v>55.964999997000007</v>
      </c>
      <c r="K306" s="55">
        <v>22845.576026999999</v>
      </c>
      <c r="L306" s="55">
        <v>1745.9540136637786</v>
      </c>
      <c r="M306" s="55">
        <v>1142.2788013500001</v>
      </c>
      <c r="N306" s="56">
        <v>19957.343211986223</v>
      </c>
      <c r="O306" s="48">
        <f t="shared" si="16"/>
        <v>408.21184719422195</v>
      </c>
      <c r="P306" s="48">
        <f t="shared" si="17"/>
        <v>31.19724852599607</v>
      </c>
      <c r="Q306" s="48">
        <f t="shared" si="18"/>
        <v>20.410592359711099</v>
      </c>
      <c r="R306" s="48">
        <f t="shared" si="19"/>
        <v>356.60400630851484</v>
      </c>
    </row>
    <row r="307" spans="1:18" x14ac:dyDescent="0.25">
      <c r="A307" t="s">
        <v>2253</v>
      </c>
      <c r="B307" t="s">
        <v>9190</v>
      </c>
      <c r="C307" t="s">
        <v>9545</v>
      </c>
      <c r="D307" t="s">
        <v>9013</v>
      </c>
      <c r="E307" t="s">
        <v>2542</v>
      </c>
      <c r="F307" s="48" t="s">
        <v>9567</v>
      </c>
      <c r="G307" s="55" t="s">
        <v>9568</v>
      </c>
      <c r="H307" s="55" t="s">
        <v>9569</v>
      </c>
      <c r="I307" s="55" t="s">
        <v>9037</v>
      </c>
      <c r="J307" s="48">
        <v>1.4350000000000001</v>
      </c>
      <c r="K307" s="55">
        <v>568.69068430999994</v>
      </c>
      <c r="L307" s="55">
        <v>25.022812500000001</v>
      </c>
      <c r="M307" s="55">
        <v>28.434534215499998</v>
      </c>
      <c r="N307" s="56">
        <v>515.23333759449997</v>
      </c>
      <c r="O307" s="48">
        <f t="shared" si="16"/>
        <v>396.30012843902432</v>
      </c>
      <c r="P307" s="48">
        <f t="shared" si="17"/>
        <v>17.4375</v>
      </c>
      <c r="Q307" s="48">
        <f t="shared" si="18"/>
        <v>19.815006421951217</v>
      </c>
      <c r="R307" s="48">
        <f t="shared" si="19"/>
        <v>359.04762201707314</v>
      </c>
    </row>
    <row r="308" spans="1:18" x14ac:dyDescent="0.25">
      <c r="A308" t="s">
        <v>2253</v>
      </c>
      <c r="B308" t="s">
        <v>9190</v>
      </c>
      <c r="C308" t="s">
        <v>9545</v>
      </c>
      <c r="D308" t="s">
        <v>9013</v>
      </c>
      <c r="E308" t="s">
        <v>2542</v>
      </c>
      <c r="F308" s="48" t="s">
        <v>9567</v>
      </c>
      <c r="G308" s="55" t="s">
        <v>9570</v>
      </c>
      <c r="H308" s="55" t="s">
        <v>9571</v>
      </c>
      <c r="I308" s="55" t="s">
        <v>9042</v>
      </c>
      <c r="J308" s="48">
        <v>20.09</v>
      </c>
      <c r="K308" s="55">
        <v>5225.0915190999995</v>
      </c>
      <c r="L308" s="55">
        <v>1005.2999999999998</v>
      </c>
      <c r="M308" s="55">
        <v>0</v>
      </c>
      <c r="N308" s="56">
        <v>4219.7915190999993</v>
      </c>
      <c r="O308" s="48">
        <f t="shared" si="16"/>
        <v>260.08419706819308</v>
      </c>
      <c r="P308" s="48">
        <f t="shared" si="17"/>
        <v>50.039820806371324</v>
      </c>
      <c r="Q308" s="48">
        <f t="shared" si="18"/>
        <v>0</v>
      </c>
      <c r="R308" s="48">
        <f t="shared" si="19"/>
        <v>210.04437626182175</v>
      </c>
    </row>
    <row r="309" spans="1:18" x14ac:dyDescent="0.25">
      <c r="A309" t="s">
        <v>2253</v>
      </c>
      <c r="B309" t="s">
        <v>9190</v>
      </c>
      <c r="C309" t="s">
        <v>9545</v>
      </c>
      <c r="D309" t="s">
        <v>9013</v>
      </c>
      <c r="E309" t="s">
        <v>2542</v>
      </c>
      <c r="F309" s="48" t="s">
        <v>9567</v>
      </c>
      <c r="G309" s="55" t="s">
        <v>9123</v>
      </c>
      <c r="H309" s="55" t="s">
        <v>9124</v>
      </c>
      <c r="I309" s="55" t="s">
        <v>9042</v>
      </c>
      <c r="J309" s="48">
        <v>28.7</v>
      </c>
      <c r="K309" s="55">
        <v>6154.1846240000004</v>
      </c>
      <c r="L309" s="55">
        <v>762.85</v>
      </c>
      <c r="M309" s="55">
        <v>0</v>
      </c>
      <c r="N309" s="56">
        <v>5391.3346240000001</v>
      </c>
      <c r="O309" s="48">
        <f t="shared" si="16"/>
        <v>214.43152000000003</v>
      </c>
      <c r="P309" s="48">
        <f t="shared" si="17"/>
        <v>26.580139372822302</v>
      </c>
      <c r="Q309" s="48">
        <f t="shared" si="18"/>
        <v>0</v>
      </c>
      <c r="R309" s="48">
        <f t="shared" si="19"/>
        <v>187.85138062717772</v>
      </c>
    </row>
    <row r="310" spans="1:18" x14ac:dyDescent="0.25">
      <c r="A310" t="s">
        <v>2253</v>
      </c>
      <c r="B310" t="s">
        <v>9190</v>
      </c>
      <c r="C310" t="s">
        <v>9545</v>
      </c>
      <c r="D310" t="s">
        <v>9013</v>
      </c>
      <c r="E310" t="s">
        <v>2542</v>
      </c>
      <c r="F310" s="48" t="s">
        <v>9567</v>
      </c>
      <c r="G310" s="55" t="s">
        <v>9572</v>
      </c>
      <c r="H310" s="55" t="s">
        <v>9573</v>
      </c>
      <c r="I310" s="55" t="s">
        <v>9042</v>
      </c>
      <c r="J310" s="48">
        <v>1.4350000000000001</v>
      </c>
      <c r="K310" s="55">
        <v>256.69913451999997</v>
      </c>
      <c r="L310" s="55">
        <v>0</v>
      </c>
      <c r="M310" s="55">
        <v>0</v>
      </c>
      <c r="N310" s="56">
        <v>256.69913451999997</v>
      </c>
      <c r="O310" s="48">
        <f t="shared" si="16"/>
        <v>178.88441429965155</v>
      </c>
      <c r="P310" s="48">
        <f t="shared" si="17"/>
        <v>0</v>
      </c>
      <c r="Q310" s="48">
        <f t="shared" si="18"/>
        <v>0</v>
      </c>
      <c r="R310" s="48">
        <f t="shared" si="19"/>
        <v>178.88441429965155</v>
      </c>
    </row>
    <row r="311" spans="1:18" x14ac:dyDescent="0.25">
      <c r="A311" t="s">
        <v>2253</v>
      </c>
      <c r="B311" t="s">
        <v>9190</v>
      </c>
      <c r="C311" t="s">
        <v>9545</v>
      </c>
      <c r="D311" t="s">
        <v>9013</v>
      </c>
      <c r="E311" t="s">
        <v>2542</v>
      </c>
      <c r="F311" s="48" t="s">
        <v>9567</v>
      </c>
      <c r="G311" s="55" t="s">
        <v>9574</v>
      </c>
      <c r="H311" s="55" t="s">
        <v>9575</v>
      </c>
      <c r="I311" s="55" t="s">
        <v>9415</v>
      </c>
      <c r="J311" s="48">
        <v>8.6100000009999995</v>
      </c>
      <c r="K311" s="55">
        <v>2766.4050745999998</v>
      </c>
      <c r="L311" s="55">
        <v>908.3600001055006</v>
      </c>
      <c r="M311" s="55">
        <v>138.32025373000002</v>
      </c>
      <c r="N311" s="56">
        <v>1719.7248207644991</v>
      </c>
      <c r="O311" s="48">
        <f t="shared" si="16"/>
        <v>321.30140235524954</v>
      </c>
      <c r="P311" s="48">
        <f t="shared" si="17"/>
        <v>105.50058072009293</v>
      </c>
      <c r="Q311" s="48">
        <f t="shared" si="18"/>
        <v>16.065070117762481</v>
      </c>
      <c r="R311" s="48">
        <f t="shared" si="19"/>
        <v>199.73575151739414</v>
      </c>
    </row>
    <row r="312" spans="1:18" x14ac:dyDescent="0.25">
      <c r="A312" t="s">
        <v>2253</v>
      </c>
      <c r="B312" t="s">
        <v>9190</v>
      </c>
      <c r="C312" t="s">
        <v>9545</v>
      </c>
      <c r="D312" t="s">
        <v>9013</v>
      </c>
      <c r="E312" t="s">
        <v>2542</v>
      </c>
      <c r="F312" s="48" t="s">
        <v>9567</v>
      </c>
      <c r="G312" s="55" t="s">
        <v>9576</v>
      </c>
      <c r="H312" s="55" t="s">
        <v>9577</v>
      </c>
      <c r="I312" s="55" t="s">
        <v>9189</v>
      </c>
      <c r="J312" s="48">
        <v>218.12000000000003</v>
      </c>
      <c r="K312" s="55">
        <v>43381.193751000006</v>
      </c>
      <c r="L312" s="55">
        <v>3817.1000000000004</v>
      </c>
      <c r="M312" s="55">
        <v>2169.05968755</v>
      </c>
      <c r="N312" s="56">
        <v>37395.03406345001</v>
      </c>
      <c r="O312" s="48">
        <f t="shared" si="16"/>
        <v>198.88682262516045</v>
      </c>
      <c r="P312" s="48">
        <f t="shared" si="17"/>
        <v>17.5</v>
      </c>
      <c r="Q312" s="48">
        <f t="shared" si="18"/>
        <v>9.944341131258021</v>
      </c>
      <c r="R312" s="48">
        <f t="shared" si="19"/>
        <v>171.44248149390245</v>
      </c>
    </row>
    <row r="313" spans="1:18" x14ac:dyDescent="0.25">
      <c r="A313" t="s">
        <v>2253</v>
      </c>
      <c r="B313" t="s">
        <v>9190</v>
      </c>
      <c r="C313" t="s">
        <v>9545</v>
      </c>
      <c r="D313" t="s">
        <v>9013</v>
      </c>
      <c r="E313" t="s">
        <v>2542</v>
      </c>
      <c r="F313" s="48" t="s">
        <v>9567</v>
      </c>
      <c r="G313" s="55" t="s">
        <v>9578</v>
      </c>
      <c r="H313" s="55" t="s">
        <v>9579</v>
      </c>
      <c r="I313" s="55" t="s">
        <v>9037</v>
      </c>
      <c r="J313" s="48">
        <v>50.225000000000001</v>
      </c>
      <c r="K313" s="55">
        <v>11849.157338000001</v>
      </c>
      <c r="L313" s="55">
        <v>0</v>
      </c>
      <c r="M313" s="55">
        <v>592.45786690000011</v>
      </c>
      <c r="N313" s="56">
        <v>11256.699471100001</v>
      </c>
      <c r="O313" s="48">
        <f t="shared" si="16"/>
        <v>235.92150000995522</v>
      </c>
      <c r="P313" s="48">
        <f t="shared" si="17"/>
        <v>0</v>
      </c>
      <c r="Q313" s="48">
        <f t="shared" si="18"/>
        <v>11.796075000497762</v>
      </c>
      <c r="R313" s="48">
        <f t="shared" si="19"/>
        <v>224.12542500945744</v>
      </c>
    </row>
    <row r="314" spans="1:18" x14ac:dyDescent="0.25">
      <c r="A314" t="s">
        <v>2253</v>
      </c>
      <c r="B314" t="s">
        <v>9190</v>
      </c>
      <c r="C314" t="s">
        <v>9545</v>
      </c>
      <c r="D314" t="s">
        <v>9013</v>
      </c>
      <c r="E314" t="s">
        <v>2542</v>
      </c>
      <c r="F314" s="48" t="s">
        <v>9567</v>
      </c>
      <c r="G314" s="55" t="s">
        <v>9580</v>
      </c>
      <c r="H314" s="55" t="s">
        <v>9581</v>
      </c>
      <c r="I314" s="55" t="s">
        <v>9211</v>
      </c>
      <c r="J314" s="48">
        <v>195.159999978</v>
      </c>
      <c r="K314" s="55">
        <v>68099.136456000007</v>
      </c>
      <c r="L314" s="55">
        <v>6986.7299992123999</v>
      </c>
      <c r="M314" s="55">
        <v>3404.9568228000003</v>
      </c>
      <c r="N314" s="56">
        <v>57707.449633987606</v>
      </c>
      <c r="O314" s="48">
        <f t="shared" si="16"/>
        <v>348.94003107028431</v>
      </c>
      <c r="P314" s="48">
        <f t="shared" si="17"/>
        <v>35.800010248001641</v>
      </c>
      <c r="Q314" s="48">
        <f t="shared" si="18"/>
        <v>17.447001553514216</v>
      </c>
      <c r="R314" s="48">
        <f t="shared" si="19"/>
        <v>295.69301926876847</v>
      </c>
    </row>
    <row r="315" spans="1:18" x14ac:dyDescent="0.25">
      <c r="A315" t="s">
        <v>2253</v>
      </c>
      <c r="B315" t="s">
        <v>9190</v>
      </c>
      <c r="C315" t="s">
        <v>9545</v>
      </c>
      <c r="D315" t="s">
        <v>9013</v>
      </c>
      <c r="E315" t="s">
        <v>2542</v>
      </c>
      <c r="F315" s="48" t="s">
        <v>9567</v>
      </c>
      <c r="G315" s="55" t="s">
        <v>9550</v>
      </c>
      <c r="H315" s="55" t="s">
        <v>9551</v>
      </c>
      <c r="I315" s="55" t="s">
        <v>9211</v>
      </c>
      <c r="J315" s="48">
        <v>2.87</v>
      </c>
      <c r="K315" s="55">
        <v>801.49481342000001</v>
      </c>
      <c r="L315" s="55">
        <v>86.59</v>
      </c>
      <c r="M315" s="55">
        <v>40.074740671000001</v>
      </c>
      <c r="N315" s="56">
        <v>674.83007274900001</v>
      </c>
      <c r="O315" s="48">
        <f t="shared" si="16"/>
        <v>279.26648551219512</v>
      </c>
      <c r="P315" s="48">
        <f t="shared" si="17"/>
        <v>30.170731707317074</v>
      </c>
      <c r="Q315" s="48">
        <f t="shared" si="18"/>
        <v>13.963324275609756</v>
      </c>
      <c r="R315" s="48">
        <f t="shared" si="19"/>
        <v>235.13242952926828</v>
      </c>
    </row>
    <row r="316" spans="1:18" x14ac:dyDescent="0.25">
      <c r="A316" t="s">
        <v>2253</v>
      </c>
      <c r="B316" t="s">
        <v>9190</v>
      </c>
      <c r="C316" t="s">
        <v>9545</v>
      </c>
      <c r="D316" t="s">
        <v>9013</v>
      </c>
      <c r="E316" t="s">
        <v>2542</v>
      </c>
      <c r="F316" s="48" t="s">
        <v>9567</v>
      </c>
      <c r="G316" s="55" t="s">
        <v>9582</v>
      </c>
      <c r="H316" s="55" t="s">
        <v>9583</v>
      </c>
      <c r="I316" s="55" t="s">
        <v>9042</v>
      </c>
      <c r="J316" s="48">
        <v>25.829999998000002</v>
      </c>
      <c r="K316" s="55">
        <v>10491.6810601</v>
      </c>
      <c r="L316" s="55">
        <v>466.22999996390013</v>
      </c>
      <c r="M316" s="55">
        <v>0</v>
      </c>
      <c r="N316" s="56">
        <v>10025.4510601361</v>
      </c>
      <c r="O316" s="48">
        <f t="shared" si="16"/>
        <v>406.18200003532183</v>
      </c>
      <c r="P316" s="48">
        <f t="shared" si="17"/>
        <v>18.049941927990709</v>
      </c>
      <c r="Q316" s="48">
        <f t="shared" si="18"/>
        <v>0</v>
      </c>
      <c r="R316" s="48">
        <f t="shared" si="19"/>
        <v>388.13205810733115</v>
      </c>
    </row>
    <row r="317" spans="1:18" x14ac:dyDescent="0.25">
      <c r="A317" t="s">
        <v>2253</v>
      </c>
      <c r="B317" t="s">
        <v>9190</v>
      </c>
      <c r="C317" t="s">
        <v>9545</v>
      </c>
      <c r="D317" t="s">
        <v>9013</v>
      </c>
      <c r="E317" t="s">
        <v>2542</v>
      </c>
      <c r="F317" s="48" t="s">
        <v>9567</v>
      </c>
      <c r="G317" s="55" t="s">
        <v>9584</v>
      </c>
      <c r="H317" s="55" t="s">
        <v>9585</v>
      </c>
      <c r="I317" s="55" t="s">
        <v>9037</v>
      </c>
      <c r="J317" s="48">
        <v>2.869999999</v>
      </c>
      <c r="K317" s="55">
        <v>5679.5192188000001</v>
      </c>
      <c r="L317" s="55">
        <v>215.81999992480138</v>
      </c>
      <c r="M317" s="55">
        <v>283.97596094000005</v>
      </c>
      <c r="N317" s="56">
        <v>5179.7232579351985</v>
      </c>
      <c r="O317" s="48">
        <f t="shared" si="16"/>
        <v>1978.9265577626923</v>
      </c>
      <c r="P317" s="48">
        <f t="shared" si="17"/>
        <v>75.198606271776995</v>
      </c>
      <c r="Q317" s="48">
        <f t="shared" si="18"/>
        <v>98.946327888134633</v>
      </c>
      <c r="R317" s="48">
        <f t="shared" si="19"/>
        <v>1804.7816236027804</v>
      </c>
    </row>
    <row r="318" spans="1:18" x14ac:dyDescent="0.25">
      <c r="A318" t="s">
        <v>2253</v>
      </c>
      <c r="B318" t="s">
        <v>9190</v>
      </c>
      <c r="C318" t="s">
        <v>9545</v>
      </c>
      <c r="D318" t="s">
        <v>9013</v>
      </c>
      <c r="E318" t="s">
        <v>2542</v>
      </c>
      <c r="F318" s="48" t="s">
        <v>9567</v>
      </c>
      <c r="G318" s="55" t="s">
        <v>9259</v>
      </c>
      <c r="H318" s="55" t="s">
        <v>9260</v>
      </c>
      <c r="I318" s="55" t="s">
        <v>9042</v>
      </c>
      <c r="J318" s="48">
        <v>22.96</v>
      </c>
      <c r="K318" s="55">
        <v>10043.581888000001</v>
      </c>
      <c r="L318" s="55">
        <v>829.77</v>
      </c>
      <c r="M318" s="55">
        <v>0</v>
      </c>
      <c r="N318" s="56">
        <v>9213.8118880000002</v>
      </c>
      <c r="O318" s="48">
        <f t="shared" si="16"/>
        <v>437.43823554006968</v>
      </c>
      <c r="P318" s="48">
        <f t="shared" si="17"/>
        <v>36.139808362369337</v>
      </c>
      <c r="Q318" s="48">
        <f t="shared" si="18"/>
        <v>0</v>
      </c>
      <c r="R318" s="48">
        <f t="shared" si="19"/>
        <v>401.29842717770032</v>
      </c>
    </row>
    <row r="319" spans="1:18" x14ac:dyDescent="0.25">
      <c r="A319" t="s">
        <v>2253</v>
      </c>
      <c r="B319" t="s">
        <v>9190</v>
      </c>
      <c r="C319" t="s">
        <v>9545</v>
      </c>
      <c r="D319" t="s">
        <v>9013</v>
      </c>
      <c r="E319" t="s">
        <v>2542</v>
      </c>
      <c r="F319" s="48" t="s">
        <v>9567</v>
      </c>
      <c r="G319" s="55" t="s">
        <v>9586</v>
      </c>
      <c r="H319" s="55" t="s">
        <v>9587</v>
      </c>
      <c r="I319" s="55" t="s">
        <v>9042</v>
      </c>
      <c r="J319" s="48">
        <v>1.4350000010000001</v>
      </c>
      <c r="K319" s="55">
        <v>731.47931826000001</v>
      </c>
      <c r="L319" s="55">
        <v>0</v>
      </c>
      <c r="M319" s="55">
        <v>0</v>
      </c>
      <c r="N319" s="56">
        <v>731.47931826000001</v>
      </c>
      <c r="O319" s="48">
        <f t="shared" si="16"/>
        <v>509.74168484338554</v>
      </c>
      <c r="P319" s="48">
        <f t="shared" si="17"/>
        <v>0</v>
      </c>
      <c r="Q319" s="48">
        <f t="shared" si="18"/>
        <v>0</v>
      </c>
      <c r="R319" s="48">
        <f t="shared" si="19"/>
        <v>509.74168484338554</v>
      </c>
    </row>
    <row r="320" spans="1:18" x14ac:dyDescent="0.25">
      <c r="A320" t="s">
        <v>2253</v>
      </c>
      <c r="B320" t="s">
        <v>9190</v>
      </c>
      <c r="C320" t="s">
        <v>9545</v>
      </c>
      <c r="D320" t="s">
        <v>9013</v>
      </c>
      <c r="E320" t="s">
        <v>2542</v>
      </c>
      <c r="F320" s="48" t="s">
        <v>9567</v>
      </c>
      <c r="G320" s="55" t="s">
        <v>9588</v>
      </c>
      <c r="H320" s="55" t="s">
        <v>9589</v>
      </c>
      <c r="I320" s="55" t="s">
        <v>9415</v>
      </c>
      <c r="J320" s="48">
        <v>1.4349999979999999</v>
      </c>
      <c r="K320" s="55">
        <v>1266.2370093100001</v>
      </c>
      <c r="L320" s="55">
        <v>0</v>
      </c>
      <c r="M320" s="55">
        <v>63.311850465500001</v>
      </c>
      <c r="N320" s="56">
        <v>1202.9251588445002</v>
      </c>
      <c r="O320" s="48">
        <f t="shared" si="16"/>
        <v>882.39512966884354</v>
      </c>
      <c r="P320" s="48">
        <f t="shared" si="17"/>
        <v>0</v>
      </c>
      <c r="Q320" s="48">
        <f t="shared" si="18"/>
        <v>44.119756483442174</v>
      </c>
      <c r="R320" s="48">
        <f t="shared" si="19"/>
        <v>838.27537318540135</v>
      </c>
    </row>
    <row r="321" spans="1:18" x14ac:dyDescent="0.25">
      <c r="A321" t="s">
        <v>2253</v>
      </c>
      <c r="B321" t="s">
        <v>9190</v>
      </c>
      <c r="C321" t="s">
        <v>9545</v>
      </c>
      <c r="D321" t="s">
        <v>9013</v>
      </c>
      <c r="E321" t="s">
        <v>2542</v>
      </c>
      <c r="F321" s="48" t="s">
        <v>9567</v>
      </c>
      <c r="G321" s="55" t="s">
        <v>9540</v>
      </c>
      <c r="H321" s="55" t="s">
        <v>9541</v>
      </c>
      <c r="I321" s="55" t="s">
        <v>9030</v>
      </c>
      <c r="J321" s="48">
        <v>37.309999998999999</v>
      </c>
      <c r="K321" s="55">
        <v>7824.9590758100003</v>
      </c>
      <c r="L321" s="55">
        <v>0</v>
      </c>
      <c r="M321" s="55">
        <v>391.24795379049999</v>
      </c>
      <c r="N321" s="56">
        <v>7433.7111220195002</v>
      </c>
      <c r="O321" s="48">
        <f t="shared" si="16"/>
        <v>209.72819823156604</v>
      </c>
      <c r="P321" s="48">
        <f t="shared" si="17"/>
        <v>0</v>
      </c>
      <c r="Q321" s="48">
        <f t="shared" si="18"/>
        <v>10.486409911578301</v>
      </c>
      <c r="R321" s="48">
        <f t="shared" si="19"/>
        <v>199.24178831998773</v>
      </c>
    </row>
    <row r="322" spans="1:18" x14ac:dyDescent="0.25">
      <c r="A322" t="s">
        <v>2253</v>
      </c>
      <c r="B322" t="s">
        <v>9190</v>
      </c>
      <c r="C322" t="s">
        <v>9545</v>
      </c>
      <c r="D322" t="s">
        <v>9013</v>
      </c>
      <c r="E322" t="s">
        <v>2542</v>
      </c>
      <c r="F322" s="48" t="s">
        <v>9567</v>
      </c>
      <c r="G322" s="55" t="s">
        <v>9590</v>
      </c>
      <c r="H322" s="55" t="s">
        <v>9591</v>
      </c>
      <c r="I322" s="55" t="s">
        <v>9592</v>
      </c>
      <c r="J322" s="48">
        <v>27.264999999</v>
      </c>
      <c r="K322" s="55">
        <v>6342.4751660999991</v>
      </c>
      <c r="L322" s="55">
        <v>477.05251556739495</v>
      </c>
      <c r="M322" s="55">
        <v>317.12375830500008</v>
      </c>
      <c r="N322" s="56">
        <v>5548.2988922276045</v>
      </c>
      <c r="O322" s="48">
        <f t="shared" si="16"/>
        <v>232.62333270979727</v>
      </c>
      <c r="P322" s="48">
        <f t="shared" si="17"/>
        <v>17.496883021635497</v>
      </c>
      <c r="Q322" s="48">
        <f t="shared" si="18"/>
        <v>11.631166635489867</v>
      </c>
      <c r="R322" s="48">
        <f t="shared" si="19"/>
        <v>203.49528305267191</v>
      </c>
    </row>
    <row r="323" spans="1:18" x14ac:dyDescent="0.25">
      <c r="A323" t="s">
        <v>2253</v>
      </c>
      <c r="B323" t="s">
        <v>9190</v>
      </c>
      <c r="C323" t="s">
        <v>9545</v>
      </c>
      <c r="D323" t="s">
        <v>9013</v>
      </c>
      <c r="E323" t="s">
        <v>2542</v>
      </c>
      <c r="F323" s="48" t="s">
        <v>9567</v>
      </c>
      <c r="G323" s="55" t="s">
        <v>9346</v>
      </c>
      <c r="H323" s="55" t="s">
        <v>9347</v>
      </c>
      <c r="I323" s="55" t="s">
        <v>9037</v>
      </c>
      <c r="J323" s="48">
        <v>54.599999999999987</v>
      </c>
      <c r="K323" s="55">
        <v>15587.592155999997</v>
      </c>
      <c r="L323" s="55">
        <v>2407.559999999999</v>
      </c>
      <c r="M323" s="55">
        <v>0</v>
      </c>
      <c r="N323" s="56">
        <v>13180.032155999997</v>
      </c>
      <c r="O323" s="48">
        <f t="shared" si="16"/>
        <v>285.48703582417585</v>
      </c>
      <c r="P323" s="48">
        <f t="shared" si="17"/>
        <v>44.094505494505491</v>
      </c>
      <c r="Q323" s="48">
        <f t="shared" si="18"/>
        <v>0</v>
      </c>
      <c r="R323" s="48">
        <f t="shared" si="19"/>
        <v>241.39253032967034</v>
      </c>
    </row>
    <row r="324" spans="1:18" x14ac:dyDescent="0.25">
      <c r="A324" t="s">
        <v>2253</v>
      </c>
      <c r="B324" t="s">
        <v>9190</v>
      </c>
      <c r="C324" t="s">
        <v>9545</v>
      </c>
      <c r="D324" t="s">
        <v>9013</v>
      </c>
      <c r="E324" t="s">
        <v>2542</v>
      </c>
      <c r="F324" s="48" t="s">
        <v>9567</v>
      </c>
      <c r="G324" s="55" t="s">
        <v>9530</v>
      </c>
      <c r="H324" s="55" t="s">
        <v>9531</v>
      </c>
      <c r="I324" s="55" t="s">
        <v>9211</v>
      </c>
      <c r="J324" s="48">
        <v>86.799999994999993</v>
      </c>
      <c r="K324" s="55">
        <v>29956.000301000007</v>
      </c>
      <c r="L324" s="55">
        <v>5503.5099996829777</v>
      </c>
      <c r="M324" s="55">
        <v>0</v>
      </c>
      <c r="N324" s="56">
        <v>24452.49030131703</v>
      </c>
      <c r="O324" s="48">
        <f t="shared" si="16"/>
        <v>345.11521086089385</v>
      </c>
      <c r="P324" s="48">
        <f t="shared" si="17"/>
        <v>63.404493087557611</v>
      </c>
      <c r="Q324" s="48">
        <f t="shared" si="18"/>
        <v>0</v>
      </c>
      <c r="R324" s="48">
        <f t="shared" si="19"/>
        <v>281.71071777333623</v>
      </c>
    </row>
    <row r="325" spans="1:18" x14ac:dyDescent="0.25">
      <c r="A325" t="s">
        <v>2253</v>
      </c>
      <c r="B325" t="s">
        <v>9190</v>
      </c>
      <c r="C325" t="s">
        <v>9545</v>
      </c>
      <c r="D325" t="s">
        <v>9013</v>
      </c>
      <c r="E325" t="s">
        <v>2542</v>
      </c>
      <c r="F325" s="48" t="s">
        <v>9567</v>
      </c>
      <c r="G325" s="55" t="s">
        <v>9565</v>
      </c>
      <c r="H325" s="55" t="s">
        <v>9566</v>
      </c>
      <c r="I325" s="55" t="s">
        <v>9189</v>
      </c>
      <c r="J325" s="48">
        <v>148.39999999899999</v>
      </c>
      <c r="K325" s="55">
        <v>45744.3</v>
      </c>
      <c r="L325" s="55">
        <v>10000.999999932606</v>
      </c>
      <c r="M325" s="55">
        <v>0</v>
      </c>
      <c r="N325" s="56">
        <v>35743.300000067393</v>
      </c>
      <c r="O325" s="48">
        <f t="shared" si="16"/>
        <v>308.25000000207723</v>
      </c>
      <c r="P325" s="48">
        <f t="shared" si="17"/>
        <v>67.392183288409697</v>
      </c>
      <c r="Q325" s="48">
        <f t="shared" si="18"/>
        <v>0</v>
      </c>
      <c r="R325" s="48">
        <f t="shared" si="19"/>
        <v>240.85781671366749</v>
      </c>
    </row>
    <row r="326" spans="1:18" x14ac:dyDescent="0.25">
      <c r="A326" t="s">
        <v>2253</v>
      </c>
      <c r="B326" t="s">
        <v>9190</v>
      </c>
      <c r="C326" t="s">
        <v>9545</v>
      </c>
      <c r="D326" t="s">
        <v>9013</v>
      </c>
      <c r="E326" t="s">
        <v>2542</v>
      </c>
      <c r="F326" s="48" t="s">
        <v>9567</v>
      </c>
      <c r="G326" s="55" t="s">
        <v>9444</v>
      </c>
      <c r="H326" s="55" t="s">
        <v>9445</v>
      </c>
      <c r="I326" s="55" t="s">
        <v>9377</v>
      </c>
      <c r="J326" s="48">
        <v>37.79999999999999</v>
      </c>
      <c r="K326" s="55">
        <v>10773</v>
      </c>
      <c r="L326" s="55">
        <v>0</v>
      </c>
      <c r="M326" s="55">
        <v>0</v>
      </c>
      <c r="N326" s="56">
        <v>10773</v>
      </c>
      <c r="O326" s="48">
        <f t="shared" si="16"/>
        <v>285.00000000000006</v>
      </c>
      <c r="P326" s="48">
        <f t="shared" si="17"/>
        <v>0</v>
      </c>
      <c r="Q326" s="48">
        <f t="shared" si="18"/>
        <v>0</v>
      </c>
      <c r="R326" s="48">
        <f t="shared" si="19"/>
        <v>285.00000000000006</v>
      </c>
    </row>
    <row r="327" spans="1:18" x14ac:dyDescent="0.25">
      <c r="A327" t="s">
        <v>2253</v>
      </c>
      <c r="B327" t="s">
        <v>9190</v>
      </c>
      <c r="C327" t="s">
        <v>9545</v>
      </c>
      <c r="D327" t="s">
        <v>9013</v>
      </c>
      <c r="E327" t="s">
        <v>2545</v>
      </c>
      <c r="F327" s="48" t="s">
        <v>9593</v>
      </c>
      <c r="G327" s="55" t="s">
        <v>9594</v>
      </c>
      <c r="H327" s="55" t="s">
        <v>9595</v>
      </c>
      <c r="I327" s="55" t="s">
        <v>9596</v>
      </c>
      <c r="J327" s="48">
        <v>28.700000000999999</v>
      </c>
      <c r="K327" s="55">
        <v>17784.843529600003</v>
      </c>
      <c r="L327" s="55">
        <v>8007.3000002789995</v>
      </c>
      <c r="M327" s="55">
        <v>0</v>
      </c>
      <c r="N327" s="56">
        <v>9777.543529321003</v>
      </c>
      <c r="O327" s="48">
        <f t="shared" si="16"/>
        <v>619.68095919792063</v>
      </c>
      <c r="P327" s="48">
        <f t="shared" si="17"/>
        <v>279</v>
      </c>
      <c r="Q327" s="48">
        <f t="shared" si="18"/>
        <v>0</v>
      </c>
      <c r="R327" s="48">
        <f t="shared" si="19"/>
        <v>340.68095919792063</v>
      </c>
    </row>
    <row r="328" spans="1:18" x14ac:dyDescent="0.25">
      <c r="A328" t="s">
        <v>2253</v>
      </c>
      <c r="B328" t="s">
        <v>9190</v>
      </c>
      <c r="C328" t="s">
        <v>9545</v>
      </c>
      <c r="D328" t="s">
        <v>9013</v>
      </c>
      <c r="E328" t="s">
        <v>2545</v>
      </c>
      <c r="F328" s="48" t="s">
        <v>9593</v>
      </c>
      <c r="G328" s="55" t="s">
        <v>9019</v>
      </c>
      <c r="H328" s="55" t="s">
        <v>9020</v>
      </c>
      <c r="I328" s="55" t="s">
        <v>9021</v>
      </c>
      <c r="J328" s="48">
        <v>37.309999999999995</v>
      </c>
      <c r="K328" s="55">
        <v>16217.571198099999</v>
      </c>
      <c r="L328" s="55">
        <v>1715.5099999999998</v>
      </c>
      <c r="M328" s="55">
        <v>810.87855990500009</v>
      </c>
      <c r="N328" s="56">
        <v>13691.182638194998</v>
      </c>
      <c r="O328" s="48">
        <f t="shared" si="16"/>
        <v>434.67089783168052</v>
      </c>
      <c r="P328" s="48">
        <f t="shared" si="17"/>
        <v>45.979898150629857</v>
      </c>
      <c r="Q328" s="48">
        <f t="shared" si="18"/>
        <v>21.733544891584032</v>
      </c>
      <c r="R328" s="48">
        <f t="shared" si="19"/>
        <v>366.95745478946662</v>
      </c>
    </row>
    <row r="329" spans="1:18" x14ac:dyDescent="0.25">
      <c r="A329" t="s">
        <v>2253</v>
      </c>
      <c r="B329" t="s">
        <v>9190</v>
      </c>
      <c r="C329" t="s">
        <v>9545</v>
      </c>
      <c r="D329" t="s">
        <v>9013</v>
      </c>
      <c r="E329" t="s">
        <v>2545</v>
      </c>
      <c r="F329" s="48" t="s">
        <v>9593</v>
      </c>
      <c r="G329" s="55" t="s">
        <v>9597</v>
      </c>
      <c r="H329" s="55" t="s">
        <v>9598</v>
      </c>
      <c r="I329" s="55" t="s">
        <v>9037</v>
      </c>
      <c r="J329" s="48">
        <v>12.914999999999999</v>
      </c>
      <c r="K329" s="55">
        <v>6300.5597891999996</v>
      </c>
      <c r="L329" s="55">
        <v>814.23477167182648</v>
      </c>
      <c r="M329" s="55">
        <v>315.02798946000001</v>
      </c>
      <c r="N329" s="56">
        <v>5171.2970280681729</v>
      </c>
      <c r="O329" s="48">
        <f t="shared" si="16"/>
        <v>487.84822216027874</v>
      </c>
      <c r="P329" s="48">
        <f t="shared" si="17"/>
        <v>63.045665634674918</v>
      </c>
      <c r="Q329" s="48">
        <f t="shared" si="18"/>
        <v>24.392411108013938</v>
      </c>
      <c r="R329" s="48">
        <f t="shared" si="19"/>
        <v>400.41014541758989</v>
      </c>
    </row>
    <row r="330" spans="1:18" x14ac:dyDescent="0.25">
      <c r="A330" t="s">
        <v>2253</v>
      </c>
      <c r="B330" t="s">
        <v>9190</v>
      </c>
      <c r="C330" t="s">
        <v>9545</v>
      </c>
      <c r="D330" t="s">
        <v>9013</v>
      </c>
      <c r="E330" t="s">
        <v>2545</v>
      </c>
      <c r="F330" s="48" t="s">
        <v>9593</v>
      </c>
      <c r="G330" s="55" t="s">
        <v>9346</v>
      </c>
      <c r="H330" s="55" t="s">
        <v>9347</v>
      </c>
      <c r="I330" s="55" t="s">
        <v>9037</v>
      </c>
      <c r="J330" s="48">
        <v>22.400000004000002</v>
      </c>
      <c r="K330" s="55">
        <v>6348.3840000000009</v>
      </c>
      <c r="L330" s="55">
        <v>0</v>
      </c>
      <c r="M330" s="55">
        <v>0</v>
      </c>
      <c r="N330" s="56">
        <v>6348.3840000000009</v>
      </c>
      <c r="O330" s="48">
        <f t="shared" si="16"/>
        <v>283.40999994939108</v>
      </c>
      <c r="P330" s="48">
        <f t="shared" si="17"/>
        <v>0</v>
      </c>
      <c r="Q330" s="48">
        <f t="shared" si="18"/>
        <v>0</v>
      </c>
      <c r="R330" s="48">
        <f t="shared" si="19"/>
        <v>283.40999994939108</v>
      </c>
    </row>
    <row r="331" spans="1:18" x14ac:dyDescent="0.25">
      <c r="A331" t="s">
        <v>2253</v>
      </c>
      <c r="B331" t="s">
        <v>9190</v>
      </c>
      <c r="C331" t="s">
        <v>9545</v>
      </c>
      <c r="D331" t="s">
        <v>9013</v>
      </c>
      <c r="E331" t="s">
        <v>2545</v>
      </c>
      <c r="F331" s="48" t="s">
        <v>9593</v>
      </c>
      <c r="G331" s="55" t="s">
        <v>9444</v>
      </c>
      <c r="H331" s="55" t="s">
        <v>9445</v>
      </c>
      <c r="I331" s="55" t="s">
        <v>9377</v>
      </c>
      <c r="J331" s="48">
        <v>5.6000000040000009</v>
      </c>
      <c r="K331" s="55">
        <v>1596</v>
      </c>
      <c r="L331" s="55">
        <v>0</v>
      </c>
      <c r="M331" s="55">
        <v>0</v>
      </c>
      <c r="N331" s="56">
        <v>1596</v>
      </c>
      <c r="O331" s="48">
        <f t="shared" si="16"/>
        <v>284.99999979642854</v>
      </c>
      <c r="P331" s="48">
        <f t="shared" si="17"/>
        <v>0</v>
      </c>
      <c r="Q331" s="48">
        <f t="shared" si="18"/>
        <v>0</v>
      </c>
      <c r="R331" s="48">
        <f t="shared" si="19"/>
        <v>284.99999979642854</v>
      </c>
    </row>
    <row r="332" spans="1:18" x14ac:dyDescent="0.25">
      <c r="A332" t="s">
        <v>2253</v>
      </c>
      <c r="B332" t="s">
        <v>9190</v>
      </c>
      <c r="C332" t="s">
        <v>9545</v>
      </c>
      <c r="D332" t="s">
        <v>9013</v>
      </c>
      <c r="E332" t="s">
        <v>2550</v>
      </c>
      <c r="F332" s="48" t="s">
        <v>9599</v>
      </c>
      <c r="G332" s="55" t="s">
        <v>9406</v>
      </c>
      <c r="H332" s="55" t="s">
        <v>9407</v>
      </c>
      <c r="I332" s="55" t="s">
        <v>9030</v>
      </c>
      <c r="J332" s="48">
        <v>20.499999995</v>
      </c>
      <c r="K332" s="55">
        <v>5933.8914596999994</v>
      </c>
      <c r="L332" s="55">
        <v>0</v>
      </c>
      <c r="M332" s="55">
        <v>296.69457298500004</v>
      </c>
      <c r="N332" s="56">
        <v>5637.196886714999</v>
      </c>
      <c r="O332" s="48">
        <f t="shared" si="16"/>
        <v>289.45812005596537</v>
      </c>
      <c r="P332" s="48">
        <f t="shared" si="17"/>
        <v>0</v>
      </c>
      <c r="Q332" s="48">
        <f t="shared" si="18"/>
        <v>14.472906002798272</v>
      </c>
      <c r="R332" s="48">
        <f t="shared" si="19"/>
        <v>274.98521405316706</v>
      </c>
    </row>
    <row r="333" spans="1:18" x14ac:dyDescent="0.25">
      <c r="A333" t="s">
        <v>2253</v>
      </c>
      <c r="B333" t="s">
        <v>9190</v>
      </c>
      <c r="C333" t="s">
        <v>9545</v>
      </c>
      <c r="D333" t="s">
        <v>9013</v>
      </c>
      <c r="E333" t="s">
        <v>2550</v>
      </c>
      <c r="F333" s="48" t="s">
        <v>9599</v>
      </c>
      <c r="G333" s="55" t="s">
        <v>9530</v>
      </c>
      <c r="H333" s="55" t="s">
        <v>9531</v>
      </c>
      <c r="I333" s="55" t="s">
        <v>9211</v>
      </c>
      <c r="J333" s="48">
        <v>262.5</v>
      </c>
      <c r="K333" s="55">
        <v>88210.080001999988</v>
      </c>
      <c r="L333" s="55">
        <v>11297.63</v>
      </c>
      <c r="M333" s="55">
        <v>0</v>
      </c>
      <c r="N333" s="56">
        <v>76912.450001999983</v>
      </c>
      <c r="O333" s="48">
        <f t="shared" si="16"/>
        <v>336.03840000761897</v>
      </c>
      <c r="P333" s="48">
        <f t="shared" si="17"/>
        <v>43.038590476190471</v>
      </c>
      <c r="Q333" s="48">
        <f t="shared" si="18"/>
        <v>0</v>
      </c>
      <c r="R333" s="48">
        <f t="shared" si="19"/>
        <v>292.99980953142853</v>
      </c>
    </row>
    <row r="334" spans="1:18" x14ac:dyDescent="0.25">
      <c r="A334" t="s">
        <v>2253</v>
      </c>
      <c r="B334" t="s">
        <v>9190</v>
      </c>
      <c r="C334" t="s">
        <v>9545</v>
      </c>
      <c r="D334" t="s">
        <v>9013</v>
      </c>
      <c r="E334" t="s">
        <v>2550</v>
      </c>
      <c r="F334" s="48" t="s">
        <v>9599</v>
      </c>
      <c r="G334" s="55" t="s">
        <v>9444</v>
      </c>
      <c r="H334" s="55" t="s">
        <v>9445</v>
      </c>
      <c r="I334" s="55" t="s">
        <v>9377</v>
      </c>
      <c r="J334" s="48">
        <v>20.000000004</v>
      </c>
      <c r="K334" s="55">
        <v>5700</v>
      </c>
      <c r="L334" s="55">
        <v>0</v>
      </c>
      <c r="M334" s="55">
        <v>0</v>
      </c>
      <c r="N334" s="56">
        <v>5700</v>
      </c>
      <c r="O334" s="48">
        <f t="shared" si="16"/>
        <v>284.99999994299998</v>
      </c>
      <c r="P334" s="48">
        <f t="shared" si="17"/>
        <v>0</v>
      </c>
      <c r="Q334" s="48">
        <f t="shared" si="18"/>
        <v>0</v>
      </c>
      <c r="R334" s="48">
        <f t="shared" si="19"/>
        <v>284.99999994299998</v>
      </c>
    </row>
    <row r="335" spans="1:18" x14ac:dyDescent="0.25">
      <c r="A335" t="s">
        <v>2253</v>
      </c>
      <c r="B335" t="s">
        <v>9190</v>
      </c>
      <c r="C335" t="s">
        <v>9545</v>
      </c>
      <c r="D335" t="s">
        <v>9013</v>
      </c>
      <c r="E335" t="s">
        <v>2553</v>
      </c>
      <c r="F335" s="48" t="s">
        <v>9600</v>
      </c>
      <c r="G335" s="55" t="s">
        <v>9444</v>
      </c>
      <c r="H335" s="55" t="s">
        <v>9445</v>
      </c>
      <c r="I335" s="55" t="s">
        <v>9377</v>
      </c>
      <c r="J335" s="48">
        <v>94.5</v>
      </c>
      <c r="K335" s="55">
        <v>26158.833396000005</v>
      </c>
      <c r="L335" s="55">
        <v>8301.02</v>
      </c>
      <c r="M335" s="55">
        <v>0</v>
      </c>
      <c r="N335" s="56">
        <v>17857.813396000005</v>
      </c>
      <c r="O335" s="48">
        <f t="shared" si="16"/>
        <v>276.81305180952387</v>
      </c>
      <c r="P335" s="48">
        <f t="shared" si="17"/>
        <v>87.84148148148148</v>
      </c>
      <c r="Q335" s="48">
        <f t="shared" si="18"/>
        <v>0</v>
      </c>
      <c r="R335" s="48">
        <f t="shared" si="19"/>
        <v>188.97157032804239</v>
      </c>
    </row>
    <row r="336" spans="1:18" x14ac:dyDescent="0.25">
      <c r="A336" t="s">
        <v>2253</v>
      </c>
      <c r="B336" t="s">
        <v>9190</v>
      </c>
      <c r="C336" t="s">
        <v>9545</v>
      </c>
      <c r="D336" t="s">
        <v>9013</v>
      </c>
      <c r="E336" t="s">
        <v>2592</v>
      </c>
      <c r="F336" s="48" t="s">
        <v>9601</v>
      </c>
      <c r="G336" s="55" t="s">
        <v>9602</v>
      </c>
      <c r="H336" s="55" t="s">
        <v>9603</v>
      </c>
      <c r="I336" s="55" t="s">
        <v>9030</v>
      </c>
      <c r="J336" s="48">
        <v>343.12899999899997</v>
      </c>
      <c r="K336" s="55">
        <v>50492.113287500004</v>
      </c>
      <c r="L336" s="55">
        <v>0</v>
      </c>
      <c r="M336" s="55">
        <v>2524.6056643749998</v>
      </c>
      <c r="N336" s="56">
        <v>47967.507623125006</v>
      </c>
      <c r="O336" s="48">
        <f t="shared" ref="O336:O399" si="20">IFERROR(K336/J336,0)</f>
        <v>147.15198449459871</v>
      </c>
      <c r="P336" s="48">
        <f t="shared" ref="P336:P399" si="21">IFERROR(L336/J336,0)</f>
        <v>0</v>
      </c>
      <c r="Q336" s="48">
        <f t="shared" ref="Q336:Q399" si="22">IFERROR(M336/J336,0)</f>
        <v>7.3575992247299347</v>
      </c>
      <c r="R336" s="48">
        <f t="shared" ref="R336:R399" si="23">N336/J336</f>
        <v>139.79438526986877</v>
      </c>
    </row>
    <row r="337" spans="1:18" x14ac:dyDescent="0.25">
      <c r="A337" t="s">
        <v>2253</v>
      </c>
      <c r="B337" t="s">
        <v>9190</v>
      </c>
      <c r="C337" t="s">
        <v>9545</v>
      </c>
      <c r="D337" t="s">
        <v>9013</v>
      </c>
      <c r="E337" t="s">
        <v>2592</v>
      </c>
      <c r="F337" s="48" t="s">
        <v>9601</v>
      </c>
      <c r="G337" s="55" t="s">
        <v>9540</v>
      </c>
      <c r="H337" s="55" t="s">
        <v>9541</v>
      </c>
      <c r="I337" s="55" t="s">
        <v>9030</v>
      </c>
      <c r="J337" s="48">
        <v>371.09100000400002</v>
      </c>
      <c r="K337" s="55">
        <v>47574.913920600004</v>
      </c>
      <c r="L337" s="55">
        <v>0</v>
      </c>
      <c r="M337" s="55">
        <v>2378.7456960300005</v>
      </c>
      <c r="N337" s="56">
        <v>45196.168224570007</v>
      </c>
      <c r="O337" s="48">
        <f t="shared" si="20"/>
        <v>128.20282335084167</v>
      </c>
      <c r="P337" s="48">
        <f t="shared" si="21"/>
        <v>0</v>
      </c>
      <c r="Q337" s="48">
        <f t="shared" si="22"/>
        <v>6.4101411675420845</v>
      </c>
      <c r="R337" s="48">
        <f t="shared" si="23"/>
        <v>121.7926821832996</v>
      </c>
    </row>
    <row r="338" spans="1:18" x14ac:dyDescent="0.25">
      <c r="A338" t="s">
        <v>2253</v>
      </c>
      <c r="B338" t="s">
        <v>9190</v>
      </c>
      <c r="C338" t="s">
        <v>9604</v>
      </c>
      <c r="D338" t="s">
        <v>9013</v>
      </c>
      <c r="E338" t="s">
        <v>2509</v>
      </c>
      <c r="F338" s="48" t="s">
        <v>9605</v>
      </c>
      <c r="G338" s="55" t="s">
        <v>9606</v>
      </c>
      <c r="H338" s="55" t="s">
        <v>9607</v>
      </c>
      <c r="I338" s="55" t="s">
        <v>9018</v>
      </c>
      <c r="J338" s="48">
        <v>241.08</v>
      </c>
      <c r="K338" s="55">
        <v>110007.12641999999</v>
      </c>
      <c r="L338" s="55">
        <v>4218.8999999999996</v>
      </c>
      <c r="M338" s="55">
        <v>5500.3563210000002</v>
      </c>
      <c r="N338" s="56">
        <v>100287.87009899999</v>
      </c>
      <c r="O338" s="48">
        <f t="shared" si="20"/>
        <v>456.30963339970128</v>
      </c>
      <c r="P338" s="48">
        <f t="shared" si="21"/>
        <v>17.499999999999996</v>
      </c>
      <c r="Q338" s="48">
        <f t="shared" si="22"/>
        <v>22.815481669985068</v>
      </c>
      <c r="R338" s="48">
        <f t="shared" si="23"/>
        <v>415.99415172971624</v>
      </c>
    </row>
    <row r="339" spans="1:18" x14ac:dyDescent="0.25">
      <c r="A339" t="s">
        <v>2253</v>
      </c>
      <c r="B339" t="s">
        <v>9190</v>
      </c>
      <c r="C339" t="s">
        <v>9604</v>
      </c>
      <c r="D339" t="s">
        <v>9013</v>
      </c>
      <c r="E339" t="s">
        <v>2509</v>
      </c>
      <c r="F339" s="48" t="s">
        <v>9605</v>
      </c>
      <c r="G339" s="55" t="s">
        <v>9608</v>
      </c>
      <c r="H339" s="55" t="s">
        <v>9609</v>
      </c>
      <c r="I339" s="55" t="s">
        <v>9018</v>
      </c>
      <c r="J339" s="48">
        <v>60.27</v>
      </c>
      <c r="K339" s="55">
        <v>33062.287089000005</v>
      </c>
      <c r="L339" s="55">
        <v>1727.94</v>
      </c>
      <c r="M339" s="55">
        <v>1653.1143544499998</v>
      </c>
      <c r="N339" s="56">
        <v>29681.232734550005</v>
      </c>
      <c r="O339" s="48">
        <f t="shared" si="20"/>
        <v>548.56955515181687</v>
      </c>
      <c r="P339" s="48">
        <f t="shared" si="21"/>
        <v>28.669985067197612</v>
      </c>
      <c r="Q339" s="48">
        <f t="shared" si="22"/>
        <v>27.428477757590837</v>
      </c>
      <c r="R339" s="48">
        <f t="shared" si="23"/>
        <v>492.47109232702843</v>
      </c>
    </row>
    <row r="340" spans="1:18" x14ac:dyDescent="0.25">
      <c r="A340" t="s">
        <v>2253</v>
      </c>
      <c r="B340" t="s">
        <v>9190</v>
      </c>
      <c r="C340" t="s">
        <v>9604</v>
      </c>
      <c r="D340" t="s">
        <v>9013</v>
      </c>
      <c r="E340" t="s">
        <v>2509</v>
      </c>
      <c r="F340" s="48" t="s">
        <v>9605</v>
      </c>
      <c r="G340" s="55" t="s">
        <v>9346</v>
      </c>
      <c r="H340" s="55" t="s">
        <v>9347</v>
      </c>
      <c r="I340" s="55" t="s">
        <v>9037</v>
      </c>
      <c r="J340" s="48">
        <v>2.9400000000000008</v>
      </c>
      <c r="K340" s="55">
        <v>877.20779999999979</v>
      </c>
      <c r="L340" s="55">
        <v>0</v>
      </c>
      <c r="M340" s="55">
        <v>0</v>
      </c>
      <c r="N340" s="56">
        <v>877.20779999999979</v>
      </c>
      <c r="O340" s="48">
        <f t="shared" si="20"/>
        <v>298.36999999999983</v>
      </c>
      <c r="P340" s="48">
        <f t="shared" si="21"/>
        <v>0</v>
      </c>
      <c r="Q340" s="48">
        <f t="shared" si="22"/>
        <v>0</v>
      </c>
      <c r="R340" s="48">
        <f t="shared" si="23"/>
        <v>298.36999999999983</v>
      </c>
    </row>
    <row r="341" spans="1:18" x14ac:dyDescent="0.25">
      <c r="A341" t="s">
        <v>2253</v>
      </c>
      <c r="B341" t="s">
        <v>9190</v>
      </c>
      <c r="C341" t="s">
        <v>9610</v>
      </c>
      <c r="D341" t="s">
        <v>9013</v>
      </c>
      <c r="E341" t="s">
        <v>8406</v>
      </c>
      <c r="F341" s="48" t="s">
        <v>9611</v>
      </c>
      <c r="G341" s="55" t="s">
        <v>9229</v>
      </c>
      <c r="H341" s="55" t="s">
        <v>9230</v>
      </c>
      <c r="I341" s="55" t="s">
        <v>9231</v>
      </c>
      <c r="J341" s="48">
        <v>18.45</v>
      </c>
      <c r="K341" s="55">
        <v>4075.7157000000007</v>
      </c>
      <c r="L341" s="55">
        <v>322.88000000000005</v>
      </c>
      <c r="M341" s="55">
        <v>0</v>
      </c>
      <c r="N341" s="56">
        <v>3752.8357000000005</v>
      </c>
      <c r="O341" s="48">
        <f t="shared" si="20"/>
        <v>220.90600000000003</v>
      </c>
      <c r="P341" s="48">
        <f t="shared" si="21"/>
        <v>17.500271002710029</v>
      </c>
      <c r="Q341" s="48">
        <f t="shared" si="22"/>
        <v>0</v>
      </c>
      <c r="R341" s="48">
        <f t="shared" si="23"/>
        <v>203.40572899729</v>
      </c>
    </row>
    <row r="342" spans="1:18" x14ac:dyDescent="0.25">
      <c r="A342" t="s">
        <v>2253</v>
      </c>
      <c r="B342" t="s">
        <v>9190</v>
      </c>
      <c r="C342" t="s">
        <v>9610</v>
      </c>
      <c r="D342" t="s">
        <v>9013</v>
      </c>
      <c r="E342" t="s">
        <v>8404</v>
      </c>
      <c r="F342" s="48" t="s">
        <v>9612</v>
      </c>
      <c r="G342" s="55" t="s">
        <v>9229</v>
      </c>
      <c r="H342" s="55" t="s">
        <v>9230</v>
      </c>
      <c r="I342" s="55" t="s">
        <v>9231</v>
      </c>
      <c r="J342" s="48">
        <v>29.212499999999999</v>
      </c>
      <c r="K342" s="55">
        <v>6691.1231250000001</v>
      </c>
      <c r="L342" s="55">
        <v>511.26375385142069</v>
      </c>
      <c r="M342" s="55">
        <v>0</v>
      </c>
      <c r="N342" s="56">
        <v>6179.8593711485792</v>
      </c>
      <c r="O342" s="48">
        <f t="shared" si="20"/>
        <v>229.05</v>
      </c>
      <c r="P342" s="48">
        <f t="shared" si="21"/>
        <v>17.501540568298527</v>
      </c>
      <c r="Q342" s="48">
        <f t="shared" si="22"/>
        <v>0</v>
      </c>
      <c r="R342" s="48">
        <f t="shared" si="23"/>
        <v>211.54845943170147</v>
      </c>
    </row>
    <row r="343" spans="1:18" x14ac:dyDescent="0.25">
      <c r="A343" t="s">
        <v>2253</v>
      </c>
      <c r="B343" t="s">
        <v>9190</v>
      </c>
      <c r="C343" t="s">
        <v>9613</v>
      </c>
      <c r="D343" t="s">
        <v>9614</v>
      </c>
      <c r="E343" t="s">
        <v>8145</v>
      </c>
      <c r="F343" s="48" t="s">
        <v>9615</v>
      </c>
      <c r="G343" s="55" t="s">
        <v>9137</v>
      </c>
      <c r="H343" s="55" t="s">
        <v>9138</v>
      </c>
      <c r="I343" s="55" t="s">
        <v>9042</v>
      </c>
      <c r="J343" s="48">
        <v>10.25</v>
      </c>
      <c r="K343" s="55">
        <v>3977.4435796999996</v>
      </c>
      <c r="L343" s="55">
        <v>179.38</v>
      </c>
      <c r="M343" s="55">
        <v>0</v>
      </c>
      <c r="N343" s="56">
        <v>3798.0635796999995</v>
      </c>
      <c r="O343" s="48">
        <f t="shared" si="20"/>
        <v>388.04327606829264</v>
      </c>
      <c r="P343" s="48">
        <f t="shared" si="21"/>
        <v>17.500487804878048</v>
      </c>
      <c r="Q343" s="48">
        <f t="shared" si="22"/>
        <v>0</v>
      </c>
      <c r="R343" s="48">
        <f t="shared" si="23"/>
        <v>370.54278826341459</v>
      </c>
    </row>
    <row r="344" spans="1:18" x14ac:dyDescent="0.25">
      <c r="A344" t="s">
        <v>2253</v>
      </c>
      <c r="B344" t="s">
        <v>9190</v>
      </c>
      <c r="C344" t="s">
        <v>9616</v>
      </c>
      <c r="D344" t="s">
        <v>82</v>
      </c>
      <c r="E344" t="s">
        <v>2597</v>
      </c>
      <c r="F344" s="48" t="s">
        <v>9617</v>
      </c>
      <c r="G344" s="55" t="s">
        <v>9618</v>
      </c>
      <c r="H344" s="55" t="s">
        <v>9619</v>
      </c>
      <c r="I344" s="55" t="s">
        <v>9037</v>
      </c>
      <c r="J344" s="48">
        <v>14680.010998999998</v>
      </c>
      <c r="K344" s="55">
        <v>2972474.0888</v>
      </c>
      <c r="L344" s="55">
        <v>283324.22928070114</v>
      </c>
      <c r="M344" s="55">
        <v>148623.70444000003</v>
      </c>
      <c r="N344" s="56">
        <v>2540526.1550792991</v>
      </c>
      <c r="O344" s="48">
        <f t="shared" si="20"/>
        <v>202.48445924205947</v>
      </c>
      <c r="P344" s="48">
        <f t="shared" si="21"/>
        <v>19.300001158037361</v>
      </c>
      <c r="Q344" s="48">
        <f t="shared" si="22"/>
        <v>10.124222962102976</v>
      </c>
      <c r="R344" s="48">
        <f t="shared" si="23"/>
        <v>173.06023512191916</v>
      </c>
    </row>
    <row r="345" spans="1:18" x14ac:dyDescent="0.25">
      <c r="A345" t="s">
        <v>2253</v>
      </c>
      <c r="B345" t="s">
        <v>9190</v>
      </c>
      <c r="C345" t="s">
        <v>9620</v>
      </c>
      <c r="D345" t="s">
        <v>82</v>
      </c>
      <c r="E345" t="s">
        <v>708</v>
      </c>
      <c r="F345" s="48" t="s">
        <v>9621</v>
      </c>
      <c r="G345" s="55" t="s">
        <v>9622</v>
      </c>
      <c r="H345" s="55" t="s">
        <v>9623</v>
      </c>
      <c r="I345" s="55" t="s">
        <v>9037</v>
      </c>
      <c r="J345" s="48">
        <v>0</v>
      </c>
      <c r="K345" s="55">
        <v>69999.999996000013</v>
      </c>
      <c r="L345" s="55">
        <v>0</v>
      </c>
      <c r="M345" s="55">
        <v>3499.9999997999998</v>
      </c>
      <c r="N345" s="56">
        <v>66499.999996200015</v>
      </c>
      <c r="O345" s="48">
        <f t="shared" si="20"/>
        <v>0</v>
      </c>
      <c r="P345" s="48">
        <f t="shared" si="21"/>
        <v>0</v>
      </c>
      <c r="Q345" s="48">
        <f t="shared" si="22"/>
        <v>0</v>
      </c>
      <c r="R345" s="48" t="e">
        <f t="shared" si="23"/>
        <v>#DIV/0!</v>
      </c>
    </row>
    <row r="346" spans="1:18" x14ac:dyDescent="0.25">
      <c r="A346" t="s">
        <v>2253</v>
      </c>
      <c r="B346" t="s">
        <v>9190</v>
      </c>
      <c r="C346" t="s">
        <v>9620</v>
      </c>
      <c r="D346" t="s">
        <v>82</v>
      </c>
      <c r="E346" t="s">
        <v>708</v>
      </c>
      <c r="F346" s="48" t="s">
        <v>9621</v>
      </c>
      <c r="G346" s="55" t="s">
        <v>9624</v>
      </c>
      <c r="H346" s="55" t="s">
        <v>9625</v>
      </c>
      <c r="I346" s="55" t="s">
        <v>9042</v>
      </c>
      <c r="J346" s="48">
        <v>4923.9974999999995</v>
      </c>
      <c r="K346" s="55">
        <v>282113.19270000001</v>
      </c>
      <c r="L346" s="55">
        <v>11817.584000005076</v>
      </c>
      <c r="M346" s="55">
        <v>0</v>
      </c>
      <c r="N346" s="56">
        <v>270295.60869999492</v>
      </c>
      <c r="O346" s="48">
        <f t="shared" si="20"/>
        <v>57.293528824902943</v>
      </c>
      <c r="P346" s="48">
        <f t="shared" si="21"/>
        <v>2.399997969130788</v>
      </c>
      <c r="Q346" s="48">
        <f t="shared" si="22"/>
        <v>0</v>
      </c>
      <c r="R346" s="48">
        <f t="shared" si="23"/>
        <v>54.893530855772156</v>
      </c>
    </row>
    <row r="347" spans="1:18" x14ac:dyDescent="0.25">
      <c r="A347" t="s">
        <v>2253</v>
      </c>
      <c r="B347" t="s">
        <v>9190</v>
      </c>
      <c r="C347" t="s">
        <v>9620</v>
      </c>
      <c r="D347" t="s">
        <v>82</v>
      </c>
      <c r="E347" t="s">
        <v>708</v>
      </c>
      <c r="F347" s="48" t="s">
        <v>9621</v>
      </c>
      <c r="G347" s="55" t="s">
        <v>9626</v>
      </c>
      <c r="H347" s="55" t="s">
        <v>9627</v>
      </c>
      <c r="I347" s="55" t="s">
        <v>9042</v>
      </c>
      <c r="J347" s="48">
        <v>1304.6400000000001</v>
      </c>
      <c r="K347" s="55">
        <v>71533.312640000004</v>
      </c>
      <c r="L347" s="55">
        <v>11089.44</v>
      </c>
      <c r="M347" s="55">
        <v>0</v>
      </c>
      <c r="N347" s="56">
        <v>60443.872640000001</v>
      </c>
      <c r="O347" s="48">
        <f t="shared" si="20"/>
        <v>54.829924454255575</v>
      </c>
      <c r="P347" s="48">
        <f t="shared" si="21"/>
        <v>8.5</v>
      </c>
      <c r="Q347" s="48">
        <f t="shared" si="22"/>
        <v>0</v>
      </c>
      <c r="R347" s="48">
        <f t="shared" si="23"/>
        <v>46.329924454255575</v>
      </c>
    </row>
    <row r="348" spans="1:18" x14ac:dyDescent="0.25">
      <c r="A348" t="s">
        <v>2253</v>
      </c>
      <c r="B348" t="s">
        <v>9190</v>
      </c>
      <c r="C348" t="s">
        <v>9127</v>
      </c>
      <c r="D348" t="s">
        <v>9128</v>
      </c>
      <c r="E348" t="s">
        <v>2389</v>
      </c>
      <c r="F348" s="48" t="s">
        <v>9628</v>
      </c>
      <c r="G348" s="55" t="s">
        <v>9354</v>
      </c>
      <c r="H348" s="55" t="s">
        <v>9355</v>
      </c>
      <c r="I348" s="55" t="s">
        <v>9042</v>
      </c>
      <c r="J348" s="48">
        <v>17.219999998999999</v>
      </c>
      <c r="K348" s="55">
        <v>5553.6095803000007</v>
      </c>
      <c r="L348" s="55">
        <v>1116.8899999351399</v>
      </c>
      <c r="M348" s="55">
        <v>0</v>
      </c>
      <c r="N348" s="56">
        <v>4436.719580364861</v>
      </c>
      <c r="O348" s="48">
        <f t="shared" si="20"/>
        <v>322.50926716739315</v>
      </c>
      <c r="P348" s="48">
        <f t="shared" si="21"/>
        <v>64.860046457607439</v>
      </c>
      <c r="Q348" s="48">
        <f t="shared" si="22"/>
        <v>0</v>
      </c>
      <c r="R348" s="48">
        <f t="shared" si="23"/>
        <v>257.64922070978577</v>
      </c>
    </row>
    <row r="349" spans="1:18" x14ac:dyDescent="0.25">
      <c r="A349" t="s">
        <v>2253</v>
      </c>
      <c r="B349" t="s">
        <v>9190</v>
      </c>
      <c r="C349" t="s">
        <v>9127</v>
      </c>
      <c r="D349" t="s">
        <v>9128</v>
      </c>
      <c r="E349" t="s">
        <v>2277</v>
      </c>
      <c r="F349" s="48" t="s">
        <v>9629</v>
      </c>
      <c r="G349" s="55" t="s">
        <v>9578</v>
      </c>
      <c r="H349" s="55" t="s">
        <v>9579</v>
      </c>
      <c r="I349" s="55" t="s">
        <v>9037</v>
      </c>
      <c r="J349" s="48">
        <v>2026.9990001499996</v>
      </c>
      <c r="K349" s="55">
        <v>376586.00923000003</v>
      </c>
      <c r="L349" s="55">
        <v>0</v>
      </c>
      <c r="M349" s="55">
        <v>18829.300461499999</v>
      </c>
      <c r="N349" s="56">
        <v>357756.70876850002</v>
      </c>
      <c r="O349" s="48">
        <f t="shared" si="20"/>
        <v>185.78499999365187</v>
      </c>
      <c r="P349" s="48">
        <f t="shared" si="21"/>
        <v>0</v>
      </c>
      <c r="Q349" s="48">
        <f t="shared" si="22"/>
        <v>9.2892499996825926</v>
      </c>
      <c r="R349" s="48">
        <f t="shared" si="23"/>
        <v>176.49574999396927</v>
      </c>
    </row>
    <row r="350" spans="1:18" x14ac:dyDescent="0.25">
      <c r="A350" t="s">
        <v>2253</v>
      </c>
      <c r="B350" t="s">
        <v>9190</v>
      </c>
      <c r="C350" t="s">
        <v>9127</v>
      </c>
      <c r="D350" t="s">
        <v>9128</v>
      </c>
      <c r="E350" t="s">
        <v>2277</v>
      </c>
      <c r="F350" s="48" t="s">
        <v>9629</v>
      </c>
      <c r="G350" s="55" t="s">
        <v>9624</v>
      </c>
      <c r="H350" s="55" t="s">
        <v>9625</v>
      </c>
      <c r="I350" s="55" t="s">
        <v>9042</v>
      </c>
      <c r="J350" s="48">
        <v>1929.7060000399997</v>
      </c>
      <c r="K350" s="55">
        <v>369177.49502000003</v>
      </c>
      <c r="L350" s="55">
        <v>5789.1080001407272</v>
      </c>
      <c r="M350" s="55">
        <v>0</v>
      </c>
      <c r="N350" s="56">
        <v>363388.38701985928</v>
      </c>
      <c r="O350" s="48">
        <f t="shared" si="20"/>
        <v>191.31281916123368</v>
      </c>
      <c r="P350" s="48">
        <f t="shared" si="21"/>
        <v>2.9999948178741884</v>
      </c>
      <c r="Q350" s="48">
        <f t="shared" si="22"/>
        <v>0</v>
      </c>
      <c r="R350" s="48">
        <f t="shared" si="23"/>
        <v>188.31282434335947</v>
      </c>
    </row>
    <row r="351" spans="1:18" x14ac:dyDescent="0.25">
      <c r="A351" t="s">
        <v>2253</v>
      </c>
      <c r="B351" t="s">
        <v>9190</v>
      </c>
      <c r="C351" t="s">
        <v>9127</v>
      </c>
      <c r="D351" t="s">
        <v>9128</v>
      </c>
      <c r="E351" t="s">
        <v>2277</v>
      </c>
      <c r="F351" s="48" t="s">
        <v>9629</v>
      </c>
      <c r="G351" s="55" t="s">
        <v>9199</v>
      </c>
      <c r="H351" s="55" t="s">
        <v>9200</v>
      </c>
      <c r="I351" s="55" t="s">
        <v>9042</v>
      </c>
      <c r="J351" s="48">
        <v>1475.6999998599999</v>
      </c>
      <c r="K351" s="55">
        <v>236768.18010500004</v>
      </c>
      <c r="L351" s="55">
        <v>10329.899999019999</v>
      </c>
      <c r="M351" s="55">
        <v>0</v>
      </c>
      <c r="N351" s="56">
        <v>226438.28010598003</v>
      </c>
      <c r="O351" s="48">
        <f t="shared" si="20"/>
        <v>160.44465685943098</v>
      </c>
      <c r="P351" s="48">
        <f t="shared" si="21"/>
        <v>7</v>
      </c>
      <c r="Q351" s="48">
        <f t="shared" si="22"/>
        <v>0</v>
      </c>
      <c r="R351" s="48">
        <f t="shared" si="23"/>
        <v>153.44465685943098</v>
      </c>
    </row>
    <row r="352" spans="1:18" x14ac:dyDescent="0.25">
      <c r="A352" t="s">
        <v>2253</v>
      </c>
      <c r="B352" t="s">
        <v>9190</v>
      </c>
      <c r="C352" t="s">
        <v>9630</v>
      </c>
      <c r="D352" t="s">
        <v>9128</v>
      </c>
      <c r="E352" t="s">
        <v>2402</v>
      </c>
      <c r="F352" s="48" t="s">
        <v>9631</v>
      </c>
      <c r="G352" s="55" t="s">
        <v>9624</v>
      </c>
      <c r="H352" s="55" t="s">
        <v>9625</v>
      </c>
      <c r="I352" s="55" t="s">
        <v>9042</v>
      </c>
      <c r="J352" s="48">
        <v>32.800000001999997</v>
      </c>
      <c r="K352" s="55">
        <v>12762.812592</v>
      </c>
      <c r="L352" s="55">
        <v>1039.43000006338</v>
      </c>
      <c r="M352" s="55">
        <v>0</v>
      </c>
      <c r="N352" s="56">
        <v>11723.382591936621</v>
      </c>
      <c r="O352" s="48">
        <f t="shared" si="20"/>
        <v>389.11013997627379</v>
      </c>
      <c r="P352" s="48">
        <f t="shared" si="21"/>
        <v>31.689939024390252</v>
      </c>
      <c r="Q352" s="48">
        <f t="shared" si="22"/>
        <v>0</v>
      </c>
      <c r="R352" s="48">
        <f t="shared" si="23"/>
        <v>357.4202009518836</v>
      </c>
    </row>
    <row r="353" spans="1:18" x14ac:dyDescent="0.25">
      <c r="A353" t="s">
        <v>2253</v>
      </c>
      <c r="B353" t="s">
        <v>9190</v>
      </c>
      <c r="C353" t="s">
        <v>9630</v>
      </c>
      <c r="D353" t="s">
        <v>9128</v>
      </c>
      <c r="E353" t="s">
        <v>2405</v>
      </c>
      <c r="F353" s="48" t="s">
        <v>9632</v>
      </c>
      <c r="G353" s="55" t="s">
        <v>9354</v>
      </c>
      <c r="H353" s="55" t="s">
        <v>9355</v>
      </c>
      <c r="I353" s="55" t="s">
        <v>9042</v>
      </c>
      <c r="J353" s="48">
        <v>1.4349999980000001</v>
      </c>
      <c r="K353" s="55">
        <v>841.39634209999997</v>
      </c>
      <c r="L353" s="55">
        <v>127.3562498225</v>
      </c>
      <c r="M353" s="55">
        <v>0</v>
      </c>
      <c r="N353" s="56">
        <v>714.04009227749998</v>
      </c>
      <c r="O353" s="48">
        <f t="shared" si="20"/>
        <v>586.33891517259769</v>
      </c>
      <c r="P353" s="48">
        <f t="shared" si="21"/>
        <v>88.75</v>
      </c>
      <c r="Q353" s="48">
        <f t="shared" si="22"/>
        <v>0</v>
      </c>
      <c r="R353" s="48">
        <f t="shared" si="23"/>
        <v>497.58891517259775</v>
      </c>
    </row>
    <row r="354" spans="1:18" x14ac:dyDescent="0.25">
      <c r="A354" t="s">
        <v>2253</v>
      </c>
      <c r="B354" t="s">
        <v>9190</v>
      </c>
      <c r="C354" t="s">
        <v>9630</v>
      </c>
      <c r="D354" t="s">
        <v>9128</v>
      </c>
      <c r="E354" t="s">
        <v>2405</v>
      </c>
      <c r="F354" s="48" t="s">
        <v>9632</v>
      </c>
      <c r="G354" s="55" t="s">
        <v>9461</v>
      </c>
      <c r="H354" s="55" t="s">
        <v>9462</v>
      </c>
      <c r="I354" s="55" t="s">
        <v>9042</v>
      </c>
      <c r="J354" s="48">
        <v>1.4350000000000001</v>
      </c>
      <c r="K354" s="55">
        <v>734.09837770000001</v>
      </c>
      <c r="L354" s="55">
        <v>0</v>
      </c>
      <c r="M354" s="55">
        <v>0</v>
      </c>
      <c r="N354" s="56">
        <v>734.09837770000001</v>
      </c>
      <c r="O354" s="48">
        <f t="shared" si="20"/>
        <v>511.566813728223</v>
      </c>
      <c r="P354" s="48">
        <f t="shared" si="21"/>
        <v>0</v>
      </c>
      <c r="Q354" s="48">
        <f t="shared" si="22"/>
        <v>0</v>
      </c>
      <c r="R354" s="48">
        <f t="shared" si="23"/>
        <v>511.566813728223</v>
      </c>
    </row>
    <row r="355" spans="1:18" x14ac:dyDescent="0.25">
      <c r="A355" t="s">
        <v>2253</v>
      </c>
      <c r="B355" t="s">
        <v>9190</v>
      </c>
      <c r="C355" t="s">
        <v>9630</v>
      </c>
      <c r="D355" t="s">
        <v>9128</v>
      </c>
      <c r="E355" t="s">
        <v>2405</v>
      </c>
      <c r="F355" s="48" t="s">
        <v>9632</v>
      </c>
      <c r="G355" s="55" t="s">
        <v>9202</v>
      </c>
      <c r="H355" s="55" t="s">
        <v>9203</v>
      </c>
      <c r="I355" s="55" t="s">
        <v>9042</v>
      </c>
      <c r="J355" s="48">
        <v>23.8</v>
      </c>
      <c r="K355" s="55">
        <v>8944.1581800000004</v>
      </c>
      <c r="L355" s="55">
        <v>431.72999999999996</v>
      </c>
      <c r="M355" s="55">
        <v>0</v>
      </c>
      <c r="N355" s="56">
        <v>8512.4281800000008</v>
      </c>
      <c r="O355" s="48">
        <f t="shared" si="20"/>
        <v>375.80496554621851</v>
      </c>
      <c r="P355" s="48">
        <f t="shared" si="21"/>
        <v>18.139915966386553</v>
      </c>
      <c r="Q355" s="48">
        <f t="shared" si="22"/>
        <v>0</v>
      </c>
      <c r="R355" s="48">
        <f t="shared" si="23"/>
        <v>357.66504957983193</v>
      </c>
    </row>
    <row r="356" spans="1:18" x14ac:dyDescent="0.25">
      <c r="A356" t="s">
        <v>2253</v>
      </c>
      <c r="B356" t="s">
        <v>9190</v>
      </c>
      <c r="C356" t="s">
        <v>9630</v>
      </c>
      <c r="D356" t="s">
        <v>9128</v>
      </c>
      <c r="E356" t="s">
        <v>2405</v>
      </c>
      <c r="F356" s="48" t="s">
        <v>9632</v>
      </c>
      <c r="G356" s="55" t="s">
        <v>9633</v>
      </c>
      <c r="H356" s="55" t="s">
        <v>9634</v>
      </c>
      <c r="I356" s="55" t="s">
        <v>9030</v>
      </c>
      <c r="J356" s="48">
        <v>5.74</v>
      </c>
      <c r="K356" s="55">
        <v>7712.1806880000004</v>
      </c>
      <c r="L356" s="55">
        <v>1153.51</v>
      </c>
      <c r="M356" s="55">
        <v>385.60903440000004</v>
      </c>
      <c r="N356" s="56">
        <v>6173.0616535999998</v>
      </c>
      <c r="O356" s="48">
        <f t="shared" si="20"/>
        <v>1343.5854857142858</v>
      </c>
      <c r="P356" s="48">
        <f t="shared" si="21"/>
        <v>200.95993031358884</v>
      </c>
      <c r="Q356" s="48">
        <f t="shared" si="22"/>
        <v>67.179274285714285</v>
      </c>
      <c r="R356" s="48">
        <f t="shared" si="23"/>
        <v>1075.4462811149824</v>
      </c>
    </row>
    <row r="357" spans="1:18" x14ac:dyDescent="0.25">
      <c r="A357" t="s">
        <v>2253</v>
      </c>
      <c r="B357" t="s">
        <v>9190</v>
      </c>
      <c r="C357" t="s">
        <v>9630</v>
      </c>
      <c r="D357" t="s">
        <v>9128</v>
      </c>
      <c r="E357" t="s">
        <v>2405</v>
      </c>
      <c r="F357" s="48" t="s">
        <v>9632</v>
      </c>
      <c r="G357" s="55" t="s">
        <v>9508</v>
      </c>
      <c r="H357" s="55" t="s">
        <v>9509</v>
      </c>
      <c r="I357" s="55" t="s">
        <v>9510</v>
      </c>
      <c r="J357" s="48">
        <v>1.4</v>
      </c>
      <c r="K357" s="55">
        <v>564.25728449999997</v>
      </c>
      <c r="L357" s="55">
        <v>0</v>
      </c>
      <c r="M357" s="55">
        <v>0</v>
      </c>
      <c r="N357" s="56">
        <v>564.25728449999997</v>
      </c>
      <c r="O357" s="48">
        <f t="shared" si="20"/>
        <v>403.04091749999998</v>
      </c>
      <c r="P357" s="48">
        <f t="shared" si="21"/>
        <v>0</v>
      </c>
      <c r="Q357" s="48">
        <f t="shared" si="22"/>
        <v>0</v>
      </c>
      <c r="R357" s="48">
        <f t="shared" si="23"/>
        <v>403.04091749999998</v>
      </c>
    </row>
    <row r="358" spans="1:18" x14ac:dyDescent="0.25">
      <c r="A358" t="s">
        <v>2253</v>
      </c>
      <c r="B358" t="s">
        <v>9190</v>
      </c>
      <c r="C358" t="s">
        <v>9630</v>
      </c>
      <c r="D358" t="s">
        <v>9128</v>
      </c>
      <c r="E358" t="s">
        <v>9635</v>
      </c>
      <c r="F358" s="48" t="s">
        <v>9636</v>
      </c>
      <c r="G358" s="55" t="s">
        <v>9637</v>
      </c>
      <c r="H358" s="55" t="s">
        <v>9638</v>
      </c>
      <c r="I358" s="55" t="s">
        <v>9042</v>
      </c>
      <c r="J358" s="48">
        <v>24.599999999999998</v>
      </c>
      <c r="K358" s="55">
        <v>12987.947364</v>
      </c>
      <c r="L358" s="55">
        <v>430.49999999999994</v>
      </c>
      <c r="M358" s="55">
        <v>0</v>
      </c>
      <c r="N358" s="56">
        <v>12557.447364</v>
      </c>
      <c r="O358" s="48">
        <f t="shared" si="20"/>
        <v>527.96534000000008</v>
      </c>
      <c r="P358" s="48">
        <f t="shared" si="21"/>
        <v>17.5</v>
      </c>
      <c r="Q358" s="48">
        <f t="shared" si="22"/>
        <v>0</v>
      </c>
      <c r="R358" s="48">
        <f t="shared" si="23"/>
        <v>510.46534000000003</v>
      </c>
    </row>
    <row r="359" spans="1:18" x14ac:dyDescent="0.25">
      <c r="A359" t="s">
        <v>2253</v>
      </c>
      <c r="B359" t="s">
        <v>9190</v>
      </c>
      <c r="C359" t="s">
        <v>9630</v>
      </c>
      <c r="D359" t="s">
        <v>9128</v>
      </c>
      <c r="E359" t="s">
        <v>9635</v>
      </c>
      <c r="F359" s="48" t="s">
        <v>9636</v>
      </c>
      <c r="G359" s="55" t="s">
        <v>9570</v>
      </c>
      <c r="H359" s="55" t="s">
        <v>9571</v>
      </c>
      <c r="I359" s="55" t="s">
        <v>9042</v>
      </c>
      <c r="J359" s="48">
        <v>196.79999999999998</v>
      </c>
      <c r="K359" s="55">
        <v>86189.303895999998</v>
      </c>
      <c r="L359" s="55">
        <v>12778.219999999998</v>
      </c>
      <c r="M359" s="55">
        <v>0</v>
      </c>
      <c r="N359" s="56">
        <v>73411.083895999996</v>
      </c>
      <c r="O359" s="48">
        <f t="shared" si="20"/>
        <v>437.95377995934962</v>
      </c>
      <c r="P359" s="48">
        <f t="shared" si="21"/>
        <v>64.929979674796741</v>
      </c>
      <c r="Q359" s="48">
        <f t="shared" si="22"/>
        <v>0</v>
      </c>
      <c r="R359" s="48">
        <f t="shared" si="23"/>
        <v>373.02380028455286</v>
      </c>
    </row>
    <row r="360" spans="1:18" x14ac:dyDescent="0.25">
      <c r="A360" t="s">
        <v>2253</v>
      </c>
      <c r="B360" t="s">
        <v>9190</v>
      </c>
      <c r="C360" t="s">
        <v>9630</v>
      </c>
      <c r="D360" t="s">
        <v>9128</v>
      </c>
      <c r="E360" t="s">
        <v>9635</v>
      </c>
      <c r="F360" s="48" t="s">
        <v>9636</v>
      </c>
      <c r="G360" s="55" t="s">
        <v>9227</v>
      </c>
      <c r="H360" s="55" t="s">
        <v>9228</v>
      </c>
      <c r="I360" s="55" t="s">
        <v>9042</v>
      </c>
      <c r="J360" s="48">
        <v>9.2250000009999997</v>
      </c>
      <c r="K360" s="55">
        <v>6808.5112507999993</v>
      </c>
      <c r="L360" s="55">
        <v>738.05996757729793</v>
      </c>
      <c r="M360" s="55">
        <v>0</v>
      </c>
      <c r="N360" s="56">
        <v>6070.451283222701</v>
      </c>
      <c r="O360" s="48">
        <f t="shared" si="20"/>
        <v>738.05000000671544</v>
      </c>
      <c r="P360" s="48">
        <f t="shared" si="21"/>
        <v>80.006500541711816</v>
      </c>
      <c r="Q360" s="48">
        <f t="shared" si="22"/>
        <v>0</v>
      </c>
      <c r="R360" s="48">
        <f t="shared" si="23"/>
        <v>658.04349946500349</v>
      </c>
    </row>
    <row r="361" spans="1:18" x14ac:dyDescent="0.25">
      <c r="A361" t="s">
        <v>2253</v>
      </c>
      <c r="B361" t="s">
        <v>9190</v>
      </c>
      <c r="C361" t="s">
        <v>9630</v>
      </c>
      <c r="D361" t="s">
        <v>9128</v>
      </c>
      <c r="E361" t="s">
        <v>9635</v>
      </c>
      <c r="F361" s="48" t="s">
        <v>9636</v>
      </c>
      <c r="G361" s="55" t="s">
        <v>9330</v>
      </c>
      <c r="H361" s="55" t="s">
        <v>9331</v>
      </c>
      <c r="I361" s="55" t="s">
        <v>9037</v>
      </c>
      <c r="J361" s="48">
        <v>73.800000000000011</v>
      </c>
      <c r="K361" s="55">
        <v>32107.624320000003</v>
      </c>
      <c r="L361" s="55">
        <v>0</v>
      </c>
      <c r="M361" s="55">
        <v>1605.3812160000002</v>
      </c>
      <c r="N361" s="56">
        <v>30502.243104000001</v>
      </c>
      <c r="O361" s="48">
        <f t="shared" si="20"/>
        <v>435.06266016260162</v>
      </c>
      <c r="P361" s="48">
        <f t="shared" si="21"/>
        <v>0</v>
      </c>
      <c r="Q361" s="48">
        <f t="shared" si="22"/>
        <v>21.753133008130082</v>
      </c>
      <c r="R361" s="48">
        <f t="shared" si="23"/>
        <v>413.30952715447148</v>
      </c>
    </row>
    <row r="362" spans="1:18" x14ac:dyDescent="0.25">
      <c r="A362" t="s">
        <v>2253</v>
      </c>
      <c r="B362" t="s">
        <v>9190</v>
      </c>
      <c r="C362" t="s">
        <v>9630</v>
      </c>
      <c r="D362" t="s">
        <v>9128</v>
      </c>
      <c r="E362" t="s">
        <v>9639</v>
      </c>
      <c r="F362" s="48" t="s">
        <v>9640</v>
      </c>
      <c r="G362" s="55" t="s">
        <v>9637</v>
      </c>
      <c r="H362" s="55" t="s">
        <v>9638</v>
      </c>
      <c r="I362" s="55" t="s">
        <v>9042</v>
      </c>
      <c r="J362" s="48">
        <v>73.800000000000011</v>
      </c>
      <c r="K362" s="55">
        <v>38516.076827999997</v>
      </c>
      <c r="L362" s="55">
        <v>1291.5000000000002</v>
      </c>
      <c r="M362" s="55">
        <v>0</v>
      </c>
      <c r="N362" s="56">
        <v>37224.576827999997</v>
      </c>
      <c r="O362" s="48">
        <f t="shared" si="20"/>
        <v>521.89805999999987</v>
      </c>
      <c r="P362" s="48">
        <f t="shared" si="21"/>
        <v>17.5</v>
      </c>
      <c r="Q362" s="48">
        <f t="shared" si="22"/>
        <v>0</v>
      </c>
      <c r="R362" s="48">
        <f t="shared" si="23"/>
        <v>504.39805999999987</v>
      </c>
    </row>
    <row r="363" spans="1:18" x14ac:dyDescent="0.25">
      <c r="A363" t="s">
        <v>2253</v>
      </c>
      <c r="B363" t="s">
        <v>9190</v>
      </c>
      <c r="C363" t="s">
        <v>9630</v>
      </c>
      <c r="D363" t="s">
        <v>9128</v>
      </c>
      <c r="E363" t="s">
        <v>2615</v>
      </c>
      <c r="F363" s="48" t="s">
        <v>9641</v>
      </c>
      <c r="G363" s="55" t="s">
        <v>9016</v>
      </c>
      <c r="H363" s="55" t="s">
        <v>9017</v>
      </c>
      <c r="I363" s="55" t="s">
        <v>9018</v>
      </c>
      <c r="J363" s="48">
        <v>2.0499999999999998</v>
      </c>
      <c r="K363" s="55">
        <v>977.04484200000002</v>
      </c>
      <c r="L363" s="55">
        <v>79.400000000000006</v>
      </c>
      <c r="M363" s="55">
        <v>48.852242099999998</v>
      </c>
      <c r="N363" s="56">
        <v>848.79259990000003</v>
      </c>
      <c r="O363" s="48">
        <f t="shared" si="20"/>
        <v>476.60724000000005</v>
      </c>
      <c r="P363" s="48">
        <f t="shared" si="21"/>
        <v>38.73170731707318</v>
      </c>
      <c r="Q363" s="48">
        <f t="shared" si="22"/>
        <v>23.830362000000001</v>
      </c>
      <c r="R363" s="48">
        <f t="shared" si="23"/>
        <v>414.04517068292688</v>
      </c>
    </row>
    <row r="364" spans="1:18" x14ac:dyDescent="0.25">
      <c r="A364" t="s">
        <v>2253</v>
      </c>
      <c r="B364" t="s">
        <v>9190</v>
      </c>
      <c r="C364" t="s">
        <v>9630</v>
      </c>
      <c r="D364" t="s">
        <v>9128</v>
      </c>
      <c r="E364" t="s">
        <v>2615</v>
      </c>
      <c r="F364" s="48" t="s">
        <v>9641</v>
      </c>
      <c r="G364" s="55" t="s">
        <v>9570</v>
      </c>
      <c r="H364" s="55" t="s">
        <v>9571</v>
      </c>
      <c r="I364" s="55" t="s">
        <v>9042</v>
      </c>
      <c r="J364" s="48">
        <v>24.6</v>
      </c>
      <c r="K364" s="55">
        <v>10468.641680000001</v>
      </c>
      <c r="L364" s="55">
        <v>673.23</v>
      </c>
      <c r="M364" s="55">
        <v>0</v>
      </c>
      <c r="N364" s="56">
        <v>9795.4116800000011</v>
      </c>
      <c r="O364" s="48">
        <f t="shared" si="20"/>
        <v>425.55453983739835</v>
      </c>
      <c r="P364" s="48">
        <f t="shared" si="21"/>
        <v>27.367073170731707</v>
      </c>
      <c r="Q364" s="48">
        <f t="shared" si="22"/>
        <v>0</v>
      </c>
      <c r="R364" s="48">
        <f t="shared" si="23"/>
        <v>398.18746666666669</v>
      </c>
    </row>
    <row r="365" spans="1:18" x14ac:dyDescent="0.25">
      <c r="A365" t="s">
        <v>2253</v>
      </c>
      <c r="B365" t="s">
        <v>9190</v>
      </c>
      <c r="C365" t="s">
        <v>9630</v>
      </c>
      <c r="D365" t="s">
        <v>9128</v>
      </c>
      <c r="E365" t="s">
        <v>2615</v>
      </c>
      <c r="F365" s="48" t="s">
        <v>9641</v>
      </c>
      <c r="G365" s="55" t="s">
        <v>9227</v>
      </c>
      <c r="H365" s="55" t="s">
        <v>9228</v>
      </c>
      <c r="I365" s="55" t="s">
        <v>9042</v>
      </c>
      <c r="J365" s="48">
        <v>11.275</v>
      </c>
      <c r="K365" s="55">
        <v>6509.3750036000001</v>
      </c>
      <c r="L365" s="55">
        <v>902.15992907801422</v>
      </c>
      <c r="M365" s="55">
        <v>0</v>
      </c>
      <c r="N365" s="56">
        <v>5607.215074521986</v>
      </c>
      <c r="O365" s="48">
        <f t="shared" si="20"/>
        <v>577.32815996452325</v>
      </c>
      <c r="P365" s="48">
        <f t="shared" si="21"/>
        <v>80.01418439716312</v>
      </c>
      <c r="Q365" s="48">
        <f t="shared" si="22"/>
        <v>0</v>
      </c>
      <c r="R365" s="48">
        <f t="shared" si="23"/>
        <v>497.31397556736016</v>
      </c>
    </row>
    <row r="366" spans="1:18" x14ac:dyDescent="0.25">
      <c r="A366" t="s">
        <v>2253</v>
      </c>
      <c r="B366" t="s">
        <v>9190</v>
      </c>
      <c r="C366" t="s">
        <v>9630</v>
      </c>
      <c r="D366" t="s">
        <v>9128</v>
      </c>
      <c r="E366" t="s">
        <v>2615</v>
      </c>
      <c r="F366" s="48" t="s">
        <v>9641</v>
      </c>
      <c r="G366" s="55" t="s">
        <v>9642</v>
      </c>
      <c r="H366" s="55" t="s">
        <v>9643</v>
      </c>
      <c r="I366" s="55" t="s">
        <v>9644</v>
      </c>
      <c r="J366" s="48">
        <v>51.250000003000004</v>
      </c>
      <c r="K366" s="55">
        <v>29303.206350299995</v>
      </c>
      <c r="L366" s="55">
        <v>2950.4600001727104</v>
      </c>
      <c r="M366" s="55">
        <v>0</v>
      </c>
      <c r="N366" s="56">
        <v>26352.746350127287</v>
      </c>
      <c r="O366" s="48">
        <f t="shared" si="20"/>
        <v>571.76987997238405</v>
      </c>
      <c r="P366" s="48">
        <f t="shared" si="21"/>
        <v>57.569951219512198</v>
      </c>
      <c r="Q366" s="48">
        <f t="shared" si="22"/>
        <v>0</v>
      </c>
      <c r="R366" s="48">
        <f t="shared" si="23"/>
        <v>514.19992875287187</v>
      </c>
    </row>
    <row r="367" spans="1:18" x14ac:dyDescent="0.25">
      <c r="A367" t="s">
        <v>2253</v>
      </c>
      <c r="B367" t="s">
        <v>9190</v>
      </c>
      <c r="C367" t="s">
        <v>9630</v>
      </c>
      <c r="D367" t="s">
        <v>9128</v>
      </c>
      <c r="E367" t="s">
        <v>2615</v>
      </c>
      <c r="F367" s="48" t="s">
        <v>9641</v>
      </c>
      <c r="G367" s="55" t="s">
        <v>9645</v>
      </c>
      <c r="H367" s="55" t="s">
        <v>9646</v>
      </c>
      <c r="I367" s="55" t="s">
        <v>9211</v>
      </c>
      <c r="J367" s="48">
        <v>63.550000001000008</v>
      </c>
      <c r="K367" s="55">
        <v>34546.208695900001</v>
      </c>
      <c r="L367" s="55">
        <v>8409.5700001323312</v>
      </c>
      <c r="M367" s="55">
        <v>1727.310434795</v>
      </c>
      <c r="N367" s="56">
        <v>24409.32826097267</v>
      </c>
      <c r="O367" s="48">
        <f t="shared" si="20"/>
        <v>543.60674579632405</v>
      </c>
      <c r="P367" s="48">
        <f t="shared" si="21"/>
        <v>132.32997639653817</v>
      </c>
      <c r="Q367" s="48">
        <f t="shared" si="22"/>
        <v>27.180337289816197</v>
      </c>
      <c r="R367" s="48">
        <f t="shared" si="23"/>
        <v>384.09643210996967</v>
      </c>
    </row>
    <row r="368" spans="1:18" x14ac:dyDescent="0.25">
      <c r="A368" t="s">
        <v>2253</v>
      </c>
      <c r="B368" t="s">
        <v>9190</v>
      </c>
      <c r="C368" t="s">
        <v>9630</v>
      </c>
      <c r="D368" t="s">
        <v>9128</v>
      </c>
      <c r="E368" t="s">
        <v>2615</v>
      </c>
      <c r="F368" s="48" t="s">
        <v>9641</v>
      </c>
      <c r="G368" s="55" t="s">
        <v>9647</v>
      </c>
      <c r="H368" s="55" t="s">
        <v>9648</v>
      </c>
      <c r="I368" s="55" t="s">
        <v>9211</v>
      </c>
      <c r="J368" s="48">
        <v>27.675000000000001</v>
      </c>
      <c r="K368" s="55">
        <v>15260.644071999999</v>
      </c>
      <c r="L368" s="55">
        <v>1482.2821983381502</v>
      </c>
      <c r="M368" s="55">
        <v>763.0322036</v>
      </c>
      <c r="N368" s="56">
        <v>13015.329670061848</v>
      </c>
      <c r="O368" s="48">
        <f t="shared" si="20"/>
        <v>551.42345336946698</v>
      </c>
      <c r="P368" s="48">
        <f t="shared" si="21"/>
        <v>53.560332369942195</v>
      </c>
      <c r="Q368" s="48">
        <f t="shared" si="22"/>
        <v>27.571172668473352</v>
      </c>
      <c r="R368" s="48">
        <f t="shared" si="23"/>
        <v>470.2919483310514</v>
      </c>
    </row>
    <row r="369" spans="1:18" x14ac:dyDescent="0.25">
      <c r="A369" t="s">
        <v>2253</v>
      </c>
      <c r="B369" t="s">
        <v>9190</v>
      </c>
      <c r="C369" t="s">
        <v>9630</v>
      </c>
      <c r="D369" t="s">
        <v>9128</v>
      </c>
      <c r="E369" t="s">
        <v>2615</v>
      </c>
      <c r="F369" s="48" t="s">
        <v>9641</v>
      </c>
      <c r="G369" s="55" t="s">
        <v>9574</v>
      </c>
      <c r="H369" s="55" t="s">
        <v>9575</v>
      </c>
      <c r="I369" s="55" t="s">
        <v>9415</v>
      </c>
      <c r="J369" s="48">
        <v>23.574999999000003</v>
      </c>
      <c r="K369" s="55">
        <v>11354.812465500001</v>
      </c>
      <c r="L369" s="55">
        <v>977.45269291867442</v>
      </c>
      <c r="M369" s="55">
        <v>567.74062327500008</v>
      </c>
      <c r="N369" s="56">
        <v>9809.619149306327</v>
      </c>
      <c r="O369" s="48">
        <f t="shared" si="20"/>
        <v>481.64634002043039</v>
      </c>
      <c r="P369" s="48">
        <f t="shared" si="21"/>
        <v>41.461407972858353</v>
      </c>
      <c r="Q369" s="48">
        <f t="shared" si="22"/>
        <v>24.082317001021519</v>
      </c>
      <c r="R369" s="48">
        <f t="shared" si="23"/>
        <v>416.10261504655051</v>
      </c>
    </row>
    <row r="370" spans="1:18" x14ac:dyDescent="0.25">
      <c r="A370" t="s">
        <v>2253</v>
      </c>
      <c r="B370" t="s">
        <v>9190</v>
      </c>
      <c r="C370" t="s">
        <v>9630</v>
      </c>
      <c r="D370" t="s">
        <v>9128</v>
      </c>
      <c r="E370" t="s">
        <v>2615</v>
      </c>
      <c r="F370" s="48" t="s">
        <v>9641</v>
      </c>
      <c r="G370" s="55" t="s">
        <v>9649</v>
      </c>
      <c r="H370" s="55" t="s">
        <v>9650</v>
      </c>
      <c r="I370" s="55" t="s">
        <v>9189</v>
      </c>
      <c r="J370" s="48">
        <v>65.520000001</v>
      </c>
      <c r="K370" s="55">
        <v>46852.041601299999</v>
      </c>
      <c r="L370" s="55">
        <v>5428.3300000828503</v>
      </c>
      <c r="M370" s="55">
        <v>2342.6020800649999</v>
      </c>
      <c r="N370" s="56">
        <v>39081.109521152146</v>
      </c>
      <c r="O370" s="48">
        <f t="shared" si="20"/>
        <v>715.0800000089273</v>
      </c>
      <c r="P370" s="48">
        <f t="shared" si="21"/>
        <v>82.849969474969484</v>
      </c>
      <c r="Q370" s="48">
        <f t="shared" si="22"/>
        <v>35.754000000446368</v>
      </c>
      <c r="R370" s="48">
        <f t="shared" si="23"/>
        <v>596.47603053351145</v>
      </c>
    </row>
    <row r="371" spans="1:18" x14ac:dyDescent="0.25">
      <c r="A371" t="s">
        <v>2253</v>
      </c>
      <c r="B371" t="s">
        <v>9190</v>
      </c>
      <c r="C371" t="s">
        <v>9630</v>
      </c>
      <c r="D371" t="s">
        <v>9128</v>
      </c>
      <c r="E371" t="s">
        <v>2615</v>
      </c>
      <c r="F371" s="48" t="s">
        <v>9641</v>
      </c>
      <c r="G371" s="55" t="s">
        <v>9651</v>
      </c>
      <c r="H371" s="55" t="s">
        <v>9652</v>
      </c>
      <c r="I371" s="55" t="s">
        <v>9653</v>
      </c>
      <c r="J371" s="48">
        <v>561.99999999700003</v>
      </c>
      <c r="K371" s="55">
        <v>251070.19200029998</v>
      </c>
      <c r="L371" s="55">
        <v>39339.999999790001</v>
      </c>
      <c r="M371" s="55">
        <v>0</v>
      </c>
      <c r="N371" s="56">
        <v>211730.19200051</v>
      </c>
      <c r="O371" s="48">
        <f t="shared" si="20"/>
        <v>446.74411388192209</v>
      </c>
      <c r="P371" s="48">
        <f t="shared" si="21"/>
        <v>70</v>
      </c>
      <c r="Q371" s="48">
        <f t="shared" si="22"/>
        <v>0</v>
      </c>
      <c r="R371" s="48">
        <f t="shared" si="23"/>
        <v>376.74411388192209</v>
      </c>
    </row>
    <row r="372" spans="1:18" x14ac:dyDescent="0.25">
      <c r="A372" t="s">
        <v>2253</v>
      </c>
      <c r="B372" t="s">
        <v>9190</v>
      </c>
      <c r="C372" t="s">
        <v>9630</v>
      </c>
      <c r="D372" t="s">
        <v>9128</v>
      </c>
      <c r="E372" t="s">
        <v>2615</v>
      </c>
      <c r="F372" s="48" t="s">
        <v>9641</v>
      </c>
      <c r="G372" s="55" t="s">
        <v>9654</v>
      </c>
      <c r="H372" s="55" t="s">
        <v>9655</v>
      </c>
      <c r="I372" s="55" t="s">
        <v>9042</v>
      </c>
      <c r="J372" s="48">
        <v>3.0749999999999997</v>
      </c>
      <c r="K372" s="55">
        <v>1650.4457340999998</v>
      </c>
      <c r="L372" s="55">
        <v>164.18303571428569</v>
      </c>
      <c r="M372" s="55">
        <v>0</v>
      </c>
      <c r="N372" s="56">
        <v>1486.262698385714</v>
      </c>
      <c r="O372" s="48">
        <f t="shared" si="20"/>
        <v>536.73032003252024</v>
      </c>
      <c r="P372" s="48">
        <f t="shared" si="21"/>
        <v>53.392857142857139</v>
      </c>
      <c r="Q372" s="48">
        <f t="shared" si="22"/>
        <v>0</v>
      </c>
      <c r="R372" s="48">
        <f t="shared" si="23"/>
        <v>483.33746288966313</v>
      </c>
    </row>
    <row r="373" spans="1:18" x14ac:dyDescent="0.25">
      <c r="A373" t="s">
        <v>2253</v>
      </c>
      <c r="B373" t="s">
        <v>9190</v>
      </c>
      <c r="C373" t="s">
        <v>9630</v>
      </c>
      <c r="D373" t="s">
        <v>9128</v>
      </c>
      <c r="E373" t="s">
        <v>2615</v>
      </c>
      <c r="F373" s="48" t="s">
        <v>9641</v>
      </c>
      <c r="G373" s="55" t="s">
        <v>9656</v>
      </c>
      <c r="H373" s="55" t="s">
        <v>9657</v>
      </c>
      <c r="I373" s="55" t="s">
        <v>9189</v>
      </c>
      <c r="J373" s="48">
        <v>50</v>
      </c>
      <c r="K373" s="55">
        <v>24890.1</v>
      </c>
      <c r="L373" s="55">
        <v>2030.5</v>
      </c>
      <c r="M373" s="55">
        <v>1244.5050000000001</v>
      </c>
      <c r="N373" s="56">
        <v>21615.094999999998</v>
      </c>
      <c r="O373" s="48">
        <f t="shared" si="20"/>
        <v>497.80199999999996</v>
      </c>
      <c r="P373" s="48">
        <f t="shared" si="21"/>
        <v>40.61</v>
      </c>
      <c r="Q373" s="48">
        <f t="shared" si="22"/>
        <v>24.890100000000004</v>
      </c>
      <c r="R373" s="48">
        <f t="shared" si="23"/>
        <v>432.30189999999993</v>
      </c>
    </row>
    <row r="374" spans="1:18" x14ac:dyDescent="0.25">
      <c r="A374" t="s">
        <v>2253</v>
      </c>
      <c r="B374" t="s">
        <v>9190</v>
      </c>
      <c r="C374" t="s">
        <v>9630</v>
      </c>
      <c r="D374" t="s">
        <v>9128</v>
      </c>
      <c r="E374" t="s">
        <v>2615</v>
      </c>
      <c r="F374" s="48" t="s">
        <v>9641</v>
      </c>
      <c r="G374" s="55" t="s">
        <v>9346</v>
      </c>
      <c r="H374" s="55" t="s">
        <v>9347</v>
      </c>
      <c r="I374" s="55" t="s">
        <v>9037</v>
      </c>
      <c r="J374" s="48">
        <v>8.2000000009999994</v>
      </c>
      <c r="K374" s="55">
        <v>3183.8372469800001</v>
      </c>
      <c r="L374" s="55">
        <v>287.14000003501707</v>
      </c>
      <c r="M374" s="55">
        <v>0</v>
      </c>
      <c r="N374" s="56">
        <v>2896.6972469449829</v>
      </c>
      <c r="O374" s="48">
        <f t="shared" si="20"/>
        <v>388.27283495021067</v>
      </c>
      <c r="P374" s="48">
        <f t="shared" si="21"/>
        <v>35.017073170731706</v>
      </c>
      <c r="Q374" s="48">
        <f t="shared" si="22"/>
        <v>0</v>
      </c>
      <c r="R374" s="48">
        <f t="shared" si="23"/>
        <v>353.25576177947897</v>
      </c>
    </row>
    <row r="375" spans="1:18" x14ac:dyDescent="0.25">
      <c r="A375" t="s">
        <v>2253</v>
      </c>
      <c r="B375" t="s">
        <v>9190</v>
      </c>
      <c r="C375" t="s">
        <v>9658</v>
      </c>
      <c r="D375" t="s">
        <v>9128</v>
      </c>
      <c r="E375" t="s">
        <v>2377</v>
      </c>
      <c r="F375" s="48" t="s">
        <v>9659</v>
      </c>
      <c r="G375" s="55" t="s">
        <v>9660</v>
      </c>
      <c r="H375" s="55" t="s">
        <v>9661</v>
      </c>
      <c r="I375" s="55" t="s">
        <v>9196</v>
      </c>
      <c r="J375" s="48">
        <v>157.84999998999996</v>
      </c>
      <c r="K375" s="55">
        <v>103465.68467900001</v>
      </c>
      <c r="L375" s="55">
        <v>14141.779999104097</v>
      </c>
      <c r="M375" s="55">
        <v>5173.2842339499994</v>
      </c>
      <c r="N375" s="56">
        <v>84150.620445945911</v>
      </c>
      <c r="O375" s="48">
        <f t="shared" si="20"/>
        <v>655.46838571779995</v>
      </c>
      <c r="P375" s="48">
        <f t="shared" si="21"/>
        <v>89.589990497307582</v>
      </c>
      <c r="Q375" s="48">
        <f t="shared" si="22"/>
        <v>32.773419285889993</v>
      </c>
      <c r="R375" s="48">
        <f t="shared" si="23"/>
        <v>533.10497593460241</v>
      </c>
    </row>
    <row r="376" spans="1:18" x14ac:dyDescent="0.25">
      <c r="A376" t="s">
        <v>2253</v>
      </c>
      <c r="B376" t="s">
        <v>9190</v>
      </c>
      <c r="C376" t="s">
        <v>9658</v>
      </c>
      <c r="D376" t="s">
        <v>9128</v>
      </c>
      <c r="E376" t="s">
        <v>2382</v>
      </c>
      <c r="F376" s="48" t="s">
        <v>9662</v>
      </c>
      <c r="G376" s="55" t="s">
        <v>9016</v>
      </c>
      <c r="H376" s="55" t="s">
        <v>9017</v>
      </c>
      <c r="I376" s="55" t="s">
        <v>9018</v>
      </c>
      <c r="J376" s="48">
        <v>18.449999998999999</v>
      </c>
      <c r="K376" s="55">
        <v>19112.289318499999</v>
      </c>
      <c r="L376" s="55">
        <v>644.82999996504986</v>
      </c>
      <c r="M376" s="55">
        <v>955.61446592500022</v>
      </c>
      <c r="N376" s="56">
        <v>17511.844852609953</v>
      </c>
      <c r="O376" s="48">
        <f t="shared" si="20"/>
        <v>1035.8964400832465</v>
      </c>
      <c r="P376" s="48">
        <f t="shared" si="21"/>
        <v>34.950135501355014</v>
      </c>
      <c r="Q376" s="48">
        <f t="shared" si="22"/>
        <v>51.794822004162334</v>
      </c>
      <c r="R376" s="48">
        <f t="shared" si="23"/>
        <v>949.15148257772933</v>
      </c>
    </row>
    <row r="377" spans="1:18" x14ac:dyDescent="0.25">
      <c r="A377" t="s">
        <v>2253</v>
      </c>
      <c r="B377" t="s">
        <v>9190</v>
      </c>
      <c r="C377" t="s">
        <v>9658</v>
      </c>
      <c r="D377" t="s">
        <v>9128</v>
      </c>
      <c r="E377" t="s">
        <v>2382</v>
      </c>
      <c r="F377" s="48" t="s">
        <v>9662</v>
      </c>
      <c r="G377" s="55" t="s">
        <v>9406</v>
      </c>
      <c r="H377" s="55" t="s">
        <v>9407</v>
      </c>
      <c r="I377" s="55" t="s">
        <v>9030</v>
      </c>
      <c r="J377" s="48">
        <v>115.82500000699997</v>
      </c>
      <c r="K377" s="55">
        <v>103897.17213100001</v>
      </c>
      <c r="L377" s="55">
        <v>0</v>
      </c>
      <c r="M377" s="55">
        <v>5194.8586065499994</v>
      </c>
      <c r="N377" s="56">
        <v>98702.313524450015</v>
      </c>
      <c r="O377" s="48">
        <f t="shared" si="20"/>
        <v>897.01853766217062</v>
      </c>
      <c r="P377" s="48">
        <f t="shared" si="21"/>
        <v>0</v>
      </c>
      <c r="Q377" s="48">
        <f t="shared" si="22"/>
        <v>44.850926883108521</v>
      </c>
      <c r="R377" s="48">
        <f t="shared" si="23"/>
        <v>852.1676107790621</v>
      </c>
    </row>
    <row r="378" spans="1:18" x14ac:dyDescent="0.25">
      <c r="A378" t="s">
        <v>2253</v>
      </c>
      <c r="B378" t="s">
        <v>9190</v>
      </c>
      <c r="C378" t="s">
        <v>9658</v>
      </c>
      <c r="D378" t="s">
        <v>9128</v>
      </c>
      <c r="E378" t="s">
        <v>2382</v>
      </c>
      <c r="F378" s="48" t="s">
        <v>9662</v>
      </c>
      <c r="G378" s="55" t="s">
        <v>9663</v>
      </c>
      <c r="H378" s="55" t="s">
        <v>9664</v>
      </c>
      <c r="I378" s="55" t="s">
        <v>9432</v>
      </c>
      <c r="J378" s="48">
        <v>115.500000001</v>
      </c>
      <c r="K378" s="55">
        <v>133405.966078</v>
      </c>
      <c r="L378" s="55">
        <v>11206.97000009703</v>
      </c>
      <c r="M378" s="55">
        <v>6670.2983039000001</v>
      </c>
      <c r="N378" s="56">
        <v>115528.69777400297</v>
      </c>
      <c r="O378" s="48">
        <f t="shared" si="20"/>
        <v>1155.0300093233329</v>
      </c>
      <c r="P378" s="48">
        <f t="shared" si="21"/>
        <v>97.030043290043281</v>
      </c>
      <c r="Q378" s="48">
        <f t="shared" si="22"/>
        <v>57.751500466166654</v>
      </c>
      <c r="R378" s="48">
        <f t="shared" si="23"/>
        <v>1000.248465567123</v>
      </c>
    </row>
    <row r="379" spans="1:18" x14ac:dyDescent="0.25">
      <c r="A379" t="s">
        <v>2253</v>
      </c>
      <c r="B379" t="s">
        <v>9190</v>
      </c>
      <c r="C379" t="s">
        <v>9658</v>
      </c>
      <c r="D379" t="s">
        <v>9128</v>
      </c>
      <c r="E379" t="s">
        <v>2382</v>
      </c>
      <c r="F379" s="48" t="s">
        <v>9662</v>
      </c>
      <c r="G379" s="55" t="s">
        <v>9570</v>
      </c>
      <c r="H379" s="55" t="s">
        <v>9571</v>
      </c>
      <c r="I379" s="55" t="s">
        <v>9042</v>
      </c>
      <c r="J379" s="48">
        <v>5.1249999989999999</v>
      </c>
      <c r="K379" s="55">
        <v>5037.5157374999999</v>
      </c>
      <c r="L379" s="55">
        <v>213.91130600114619</v>
      </c>
      <c r="M379" s="55">
        <v>0</v>
      </c>
      <c r="N379" s="56">
        <v>4823.604431498854</v>
      </c>
      <c r="O379" s="48">
        <f t="shared" si="20"/>
        <v>982.92990019179115</v>
      </c>
      <c r="P379" s="48">
        <f t="shared" si="21"/>
        <v>41.738791423001949</v>
      </c>
      <c r="Q379" s="48">
        <f t="shared" si="22"/>
        <v>0</v>
      </c>
      <c r="R379" s="48">
        <f t="shared" si="23"/>
        <v>941.19110876878926</v>
      </c>
    </row>
    <row r="380" spans="1:18" x14ac:dyDescent="0.25">
      <c r="A380" t="s">
        <v>2253</v>
      </c>
      <c r="B380" t="s">
        <v>9190</v>
      </c>
      <c r="C380" t="s">
        <v>9658</v>
      </c>
      <c r="D380" t="s">
        <v>9128</v>
      </c>
      <c r="E380" t="s">
        <v>2382</v>
      </c>
      <c r="F380" s="48" t="s">
        <v>9662</v>
      </c>
      <c r="G380" s="55" t="s">
        <v>9665</v>
      </c>
      <c r="H380" s="55" t="s">
        <v>9666</v>
      </c>
      <c r="I380" s="55" t="s">
        <v>9667</v>
      </c>
      <c r="J380" s="48">
        <v>2.0500000000000003</v>
      </c>
      <c r="K380" s="55">
        <v>1972.1205001000001</v>
      </c>
      <c r="L380" s="55">
        <v>35.88000000000001</v>
      </c>
      <c r="M380" s="55">
        <v>98.606025005000006</v>
      </c>
      <c r="N380" s="56">
        <v>1837.634475095</v>
      </c>
      <c r="O380" s="48">
        <f t="shared" si="20"/>
        <v>962.0100000487804</v>
      </c>
      <c r="P380" s="48">
        <f t="shared" si="21"/>
        <v>17.502439024390245</v>
      </c>
      <c r="Q380" s="48">
        <f t="shared" si="22"/>
        <v>48.10050000243902</v>
      </c>
      <c r="R380" s="48">
        <f t="shared" si="23"/>
        <v>896.40706102195111</v>
      </c>
    </row>
    <row r="381" spans="1:18" x14ac:dyDescent="0.25">
      <c r="A381" t="s">
        <v>2253</v>
      </c>
      <c r="B381" t="s">
        <v>9190</v>
      </c>
      <c r="C381" t="s">
        <v>9658</v>
      </c>
      <c r="D381" t="s">
        <v>9128</v>
      </c>
      <c r="E381" t="s">
        <v>2382</v>
      </c>
      <c r="F381" s="48" t="s">
        <v>9662</v>
      </c>
      <c r="G381" s="55" t="s">
        <v>9304</v>
      </c>
      <c r="H381" s="55" t="s">
        <v>9305</v>
      </c>
      <c r="I381" s="55" t="s">
        <v>9042</v>
      </c>
      <c r="J381" s="48">
        <v>6.15</v>
      </c>
      <c r="K381" s="55">
        <v>5972.2695510000012</v>
      </c>
      <c r="L381" s="55">
        <v>107.63</v>
      </c>
      <c r="M381" s="55">
        <v>0</v>
      </c>
      <c r="N381" s="56">
        <v>5864.6395510000011</v>
      </c>
      <c r="O381" s="48">
        <f t="shared" si="20"/>
        <v>971.10074000000009</v>
      </c>
      <c r="P381" s="48">
        <f t="shared" si="21"/>
        <v>17.500813008130081</v>
      </c>
      <c r="Q381" s="48">
        <f t="shared" si="22"/>
        <v>0</v>
      </c>
      <c r="R381" s="48">
        <f t="shared" si="23"/>
        <v>953.59992699187001</v>
      </c>
    </row>
    <row r="382" spans="1:18" x14ac:dyDescent="0.25">
      <c r="A382" t="s">
        <v>2253</v>
      </c>
      <c r="B382" t="s">
        <v>9190</v>
      </c>
      <c r="C382" t="s">
        <v>9658</v>
      </c>
      <c r="D382" t="s">
        <v>9128</v>
      </c>
      <c r="E382" t="s">
        <v>2382</v>
      </c>
      <c r="F382" s="48" t="s">
        <v>9662</v>
      </c>
      <c r="G382" s="55" t="s">
        <v>9645</v>
      </c>
      <c r="H382" s="55" t="s">
        <v>9646</v>
      </c>
      <c r="I382" s="55" t="s">
        <v>9211</v>
      </c>
      <c r="J382" s="48">
        <v>1.0249999990000001</v>
      </c>
      <c r="K382" s="55">
        <v>1372.1367500200004</v>
      </c>
      <c r="L382" s="55">
        <v>134.98155326636893</v>
      </c>
      <c r="M382" s="55">
        <v>68.606837501000001</v>
      </c>
      <c r="N382" s="56">
        <v>1168.5483592526314</v>
      </c>
      <c r="O382" s="48">
        <f t="shared" si="20"/>
        <v>1338.670001325532</v>
      </c>
      <c r="P382" s="48">
        <f t="shared" si="21"/>
        <v>131.6893203883495</v>
      </c>
      <c r="Q382" s="48">
        <f t="shared" si="22"/>
        <v>66.933500066276579</v>
      </c>
      <c r="R382" s="48">
        <f t="shared" si="23"/>
        <v>1140.0471808709058</v>
      </c>
    </row>
    <row r="383" spans="1:18" x14ac:dyDescent="0.25">
      <c r="A383" t="s">
        <v>2253</v>
      </c>
      <c r="B383" t="s">
        <v>9190</v>
      </c>
      <c r="C383" t="s">
        <v>9658</v>
      </c>
      <c r="D383" t="s">
        <v>9128</v>
      </c>
      <c r="E383" t="s">
        <v>2382</v>
      </c>
      <c r="F383" s="48" t="s">
        <v>9662</v>
      </c>
      <c r="G383" s="55" t="s">
        <v>9668</v>
      </c>
      <c r="H383" s="55" t="s">
        <v>9669</v>
      </c>
      <c r="I383" s="55" t="s">
        <v>9231</v>
      </c>
      <c r="J383" s="48">
        <v>65.600000001999987</v>
      </c>
      <c r="K383" s="55">
        <v>97686.760156000004</v>
      </c>
      <c r="L383" s="55">
        <v>9149.8900002789578</v>
      </c>
      <c r="M383" s="55">
        <v>0</v>
      </c>
      <c r="N383" s="56">
        <v>88536.870155721044</v>
      </c>
      <c r="O383" s="48">
        <f t="shared" si="20"/>
        <v>1489.1274413570391</v>
      </c>
      <c r="P383" s="48">
        <f t="shared" si="21"/>
        <v>139.48003048780487</v>
      </c>
      <c r="Q383" s="48">
        <f t="shared" si="22"/>
        <v>0</v>
      </c>
      <c r="R383" s="48">
        <f t="shared" si="23"/>
        <v>1349.6474108692341</v>
      </c>
    </row>
    <row r="384" spans="1:18" x14ac:dyDescent="0.25">
      <c r="A384" t="s">
        <v>2253</v>
      </c>
      <c r="B384" t="s">
        <v>9190</v>
      </c>
      <c r="C384" t="s">
        <v>9658</v>
      </c>
      <c r="D384" t="s">
        <v>9128</v>
      </c>
      <c r="E384" t="s">
        <v>2382</v>
      </c>
      <c r="F384" s="48" t="s">
        <v>9662</v>
      </c>
      <c r="G384" s="55" t="s">
        <v>9670</v>
      </c>
      <c r="H384" s="55" t="s">
        <v>9671</v>
      </c>
      <c r="I384" s="55" t="s">
        <v>9018</v>
      </c>
      <c r="J384" s="48">
        <v>159.90000000700002</v>
      </c>
      <c r="K384" s="55">
        <v>121497.231101</v>
      </c>
      <c r="L384" s="55">
        <v>2798.2500001225003</v>
      </c>
      <c r="M384" s="55">
        <v>6074.861555049999</v>
      </c>
      <c r="N384" s="56">
        <v>112624.1195458275</v>
      </c>
      <c r="O384" s="48">
        <f t="shared" si="20"/>
        <v>759.83258971658006</v>
      </c>
      <c r="P384" s="48">
        <f t="shared" si="21"/>
        <v>17.5</v>
      </c>
      <c r="Q384" s="48">
        <f t="shared" si="22"/>
        <v>37.991629485829002</v>
      </c>
      <c r="R384" s="48">
        <f t="shared" si="23"/>
        <v>704.34096023075108</v>
      </c>
    </row>
    <row r="385" spans="1:18" x14ac:dyDescent="0.25">
      <c r="A385" t="s">
        <v>2253</v>
      </c>
      <c r="B385" t="s">
        <v>9190</v>
      </c>
      <c r="C385" t="s">
        <v>9658</v>
      </c>
      <c r="D385" t="s">
        <v>9128</v>
      </c>
      <c r="E385" t="s">
        <v>2382</v>
      </c>
      <c r="F385" s="48" t="s">
        <v>9662</v>
      </c>
      <c r="G385" s="55" t="s">
        <v>9647</v>
      </c>
      <c r="H385" s="55" t="s">
        <v>9648</v>
      </c>
      <c r="I385" s="55" t="s">
        <v>9211</v>
      </c>
      <c r="J385" s="48">
        <v>40.999999998</v>
      </c>
      <c r="K385" s="55">
        <v>42343.200999000008</v>
      </c>
      <c r="L385" s="55">
        <v>2204.5699998924601</v>
      </c>
      <c r="M385" s="55">
        <v>2117.16004995</v>
      </c>
      <c r="N385" s="56">
        <v>38021.470949157549</v>
      </c>
      <c r="O385" s="48">
        <f t="shared" si="20"/>
        <v>1032.7610000259886</v>
      </c>
      <c r="P385" s="48">
        <f t="shared" si="21"/>
        <v>53.77</v>
      </c>
      <c r="Q385" s="48">
        <f t="shared" si="22"/>
        <v>51.638050001299419</v>
      </c>
      <c r="R385" s="48">
        <f t="shared" si="23"/>
        <v>927.35295002468911</v>
      </c>
    </row>
    <row r="386" spans="1:18" x14ac:dyDescent="0.25">
      <c r="A386" t="s">
        <v>2253</v>
      </c>
      <c r="B386" t="s">
        <v>9190</v>
      </c>
      <c r="C386" t="s">
        <v>9658</v>
      </c>
      <c r="D386" t="s">
        <v>9128</v>
      </c>
      <c r="E386" t="s">
        <v>2382</v>
      </c>
      <c r="F386" s="48" t="s">
        <v>9662</v>
      </c>
      <c r="G386" s="55" t="s">
        <v>9672</v>
      </c>
      <c r="H386" s="55" t="s">
        <v>9673</v>
      </c>
      <c r="I386" s="55" t="s">
        <v>9021</v>
      </c>
      <c r="J386" s="48">
        <v>5.1249999990000008</v>
      </c>
      <c r="K386" s="55">
        <v>9858.5677723000008</v>
      </c>
      <c r="L386" s="55">
        <v>1148.8291908089768</v>
      </c>
      <c r="M386" s="55">
        <v>492.92838861500002</v>
      </c>
      <c r="N386" s="56">
        <v>8216.8101928760225</v>
      </c>
      <c r="O386" s="48">
        <f t="shared" si="20"/>
        <v>1923.6229803363165</v>
      </c>
      <c r="P386" s="48">
        <f t="shared" si="21"/>
        <v>224.16179337231969</v>
      </c>
      <c r="Q386" s="48">
        <f t="shared" si="22"/>
        <v>96.181149016815823</v>
      </c>
      <c r="R386" s="48">
        <f t="shared" si="23"/>
        <v>1603.2800379471807</v>
      </c>
    </row>
    <row r="387" spans="1:18" x14ac:dyDescent="0.25">
      <c r="A387" t="s">
        <v>2253</v>
      </c>
      <c r="B387" t="s">
        <v>9190</v>
      </c>
      <c r="C387" t="s">
        <v>9658</v>
      </c>
      <c r="D387" t="s">
        <v>9128</v>
      </c>
      <c r="E387" t="s">
        <v>2382</v>
      </c>
      <c r="F387" s="48" t="s">
        <v>9662</v>
      </c>
      <c r="G387" s="55" t="s">
        <v>9674</v>
      </c>
      <c r="H387" s="55" t="s">
        <v>9675</v>
      </c>
      <c r="I387" s="55" t="s">
        <v>9644</v>
      </c>
      <c r="J387" s="48">
        <v>26.650000000999999</v>
      </c>
      <c r="K387" s="55">
        <v>32156.731671999994</v>
      </c>
      <c r="L387" s="55">
        <v>835.48000003135019</v>
      </c>
      <c r="M387" s="55">
        <v>0</v>
      </c>
      <c r="N387" s="56">
        <v>31321.251671968643</v>
      </c>
      <c r="O387" s="48">
        <f t="shared" si="20"/>
        <v>1206.6315823937473</v>
      </c>
      <c r="P387" s="48">
        <f t="shared" si="21"/>
        <v>31.350093808630398</v>
      </c>
      <c r="Q387" s="48">
        <f t="shared" si="22"/>
        <v>0</v>
      </c>
      <c r="R387" s="48">
        <f t="shared" si="23"/>
        <v>1175.2814885851169</v>
      </c>
    </row>
    <row r="388" spans="1:18" x14ac:dyDescent="0.25">
      <c r="A388" t="s">
        <v>2253</v>
      </c>
      <c r="B388" t="s">
        <v>9190</v>
      </c>
      <c r="C388" t="s">
        <v>9658</v>
      </c>
      <c r="D388" t="s">
        <v>9128</v>
      </c>
      <c r="E388" t="s">
        <v>2382</v>
      </c>
      <c r="F388" s="48" t="s">
        <v>9662</v>
      </c>
      <c r="G388" s="55" t="s">
        <v>9676</v>
      </c>
      <c r="H388" s="55" t="s">
        <v>9677</v>
      </c>
      <c r="I388" s="55" t="s">
        <v>9037</v>
      </c>
      <c r="J388" s="48">
        <v>24.599999998999998</v>
      </c>
      <c r="K388" s="55">
        <v>23957.695476100002</v>
      </c>
      <c r="L388" s="55">
        <v>999.73999995936003</v>
      </c>
      <c r="M388" s="55">
        <v>1197.8847738050001</v>
      </c>
      <c r="N388" s="56">
        <v>21760.070702335641</v>
      </c>
      <c r="O388" s="48">
        <f t="shared" si="20"/>
        <v>973.89006004365422</v>
      </c>
      <c r="P388" s="48">
        <f t="shared" si="21"/>
        <v>40.639837398373984</v>
      </c>
      <c r="Q388" s="48">
        <f t="shared" si="22"/>
        <v>48.694503002182714</v>
      </c>
      <c r="R388" s="48">
        <f t="shared" si="23"/>
        <v>884.55571964309752</v>
      </c>
    </row>
    <row r="389" spans="1:18" x14ac:dyDescent="0.25">
      <c r="A389" t="s">
        <v>2253</v>
      </c>
      <c r="B389" t="s">
        <v>9190</v>
      </c>
      <c r="C389" t="s">
        <v>9658</v>
      </c>
      <c r="D389" t="s">
        <v>9128</v>
      </c>
      <c r="E389" t="s">
        <v>2382</v>
      </c>
      <c r="F389" s="48" t="s">
        <v>9662</v>
      </c>
      <c r="G389" s="55" t="s">
        <v>9678</v>
      </c>
      <c r="H389" s="55" t="s">
        <v>9679</v>
      </c>
      <c r="I389" s="55" t="s">
        <v>9377</v>
      </c>
      <c r="J389" s="48">
        <v>3.0750000010000003</v>
      </c>
      <c r="K389" s="55">
        <v>2709.09879942</v>
      </c>
      <c r="L389" s="55">
        <v>53.722646121366886</v>
      </c>
      <c r="M389" s="55">
        <v>135.45493997099999</v>
      </c>
      <c r="N389" s="56">
        <v>2519.9212133276333</v>
      </c>
      <c r="O389" s="48">
        <f t="shared" si="20"/>
        <v>881.00773936227381</v>
      </c>
      <c r="P389" s="48">
        <f t="shared" si="21"/>
        <v>17.470779220779221</v>
      </c>
      <c r="Q389" s="48">
        <f t="shared" si="22"/>
        <v>44.050386968113685</v>
      </c>
      <c r="R389" s="48">
        <f t="shared" si="23"/>
        <v>819.48657317338098</v>
      </c>
    </row>
    <row r="390" spans="1:18" x14ac:dyDescent="0.25">
      <c r="A390" t="s">
        <v>2253</v>
      </c>
      <c r="B390" t="s">
        <v>9190</v>
      </c>
      <c r="C390" t="s">
        <v>9658</v>
      </c>
      <c r="D390" t="s">
        <v>9128</v>
      </c>
      <c r="E390" t="s">
        <v>2382</v>
      </c>
      <c r="F390" s="48" t="s">
        <v>9662</v>
      </c>
      <c r="G390" s="55" t="s">
        <v>9680</v>
      </c>
      <c r="H390" s="55" t="s">
        <v>9681</v>
      </c>
      <c r="I390" s="55" t="s">
        <v>9415</v>
      </c>
      <c r="J390" s="48">
        <v>3.0750000009999998</v>
      </c>
      <c r="K390" s="55">
        <v>2829.2103301300003</v>
      </c>
      <c r="L390" s="55">
        <v>0</v>
      </c>
      <c r="M390" s="55">
        <v>141.46051650650003</v>
      </c>
      <c r="N390" s="56">
        <v>2687.7498136235004</v>
      </c>
      <c r="O390" s="48">
        <f t="shared" si="20"/>
        <v>920.0683997430674</v>
      </c>
      <c r="P390" s="48">
        <f t="shared" si="21"/>
        <v>0</v>
      </c>
      <c r="Q390" s="48">
        <f t="shared" si="22"/>
        <v>46.003419987153372</v>
      </c>
      <c r="R390" s="48">
        <f t="shared" si="23"/>
        <v>874.06497975591401</v>
      </c>
    </row>
    <row r="391" spans="1:18" x14ac:dyDescent="0.25">
      <c r="A391" t="s">
        <v>2253</v>
      </c>
      <c r="B391" t="s">
        <v>9190</v>
      </c>
      <c r="C391" t="s">
        <v>9658</v>
      </c>
      <c r="D391" t="s">
        <v>9128</v>
      </c>
      <c r="E391" t="s">
        <v>2382</v>
      </c>
      <c r="F391" s="48" t="s">
        <v>9662</v>
      </c>
      <c r="G391" s="55" t="s">
        <v>9682</v>
      </c>
      <c r="H391" s="55" t="s">
        <v>9683</v>
      </c>
      <c r="I391" s="55" t="s">
        <v>9042</v>
      </c>
      <c r="J391" s="48">
        <v>1.0249999990000001</v>
      </c>
      <c r="K391" s="55">
        <v>839.97725006999985</v>
      </c>
      <c r="L391" s="55">
        <v>91.88179602686408</v>
      </c>
      <c r="M391" s="55">
        <v>0</v>
      </c>
      <c r="N391" s="56">
        <v>748.09545404313576</v>
      </c>
      <c r="O391" s="48">
        <f t="shared" si="20"/>
        <v>819.49000086779495</v>
      </c>
      <c r="P391" s="48">
        <f t="shared" si="21"/>
        <v>89.640776699029118</v>
      </c>
      <c r="Q391" s="48">
        <f t="shared" si="22"/>
        <v>0</v>
      </c>
      <c r="R391" s="48">
        <f t="shared" si="23"/>
        <v>729.84922416876577</v>
      </c>
    </row>
    <row r="392" spans="1:18" x14ac:dyDescent="0.25">
      <c r="A392" t="s">
        <v>2253</v>
      </c>
      <c r="B392" t="s">
        <v>9190</v>
      </c>
      <c r="C392" t="s">
        <v>9658</v>
      </c>
      <c r="D392" t="s">
        <v>9128</v>
      </c>
      <c r="E392" t="s">
        <v>2382</v>
      </c>
      <c r="F392" s="48" t="s">
        <v>9662</v>
      </c>
      <c r="G392" s="55" t="s">
        <v>9684</v>
      </c>
      <c r="H392" s="55" t="s">
        <v>9685</v>
      </c>
      <c r="I392" s="55" t="s">
        <v>9686</v>
      </c>
      <c r="J392" s="48">
        <v>3.0750000009999998</v>
      </c>
      <c r="K392" s="55">
        <v>2566.48005457</v>
      </c>
      <c r="L392" s="55">
        <v>53.722646121366878</v>
      </c>
      <c r="M392" s="55">
        <v>0</v>
      </c>
      <c r="N392" s="56">
        <v>2512.7574084486332</v>
      </c>
      <c r="O392" s="48">
        <f t="shared" si="20"/>
        <v>834.62765975134062</v>
      </c>
      <c r="P392" s="48">
        <f t="shared" si="21"/>
        <v>17.470779220779221</v>
      </c>
      <c r="Q392" s="48">
        <f t="shared" si="22"/>
        <v>0</v>
      </c>
      <c r="R392" s="48">
        <f t="shared" si="23"/>
        <v>817.15688053056147</v>
      </c>
    </row>
    <row r="393" spans="1:18" x14ac:dyDescent="0.25">
      <c r="A393" t="s">
        <v>2253</v>
      </c>
      <c r="B393" t="s">
        <v>9190</v>
      </c>
      <c r="C393" t="s">
        <v>9658</v>
      </c>
      <c r="D393" t="s">
        <v>9128</v>
      </c>
      <c r="E393" t="s">
        <v>2382</v>
      </c>
      <c r="F393" s="48" t="s">
        <v>9662</v>
      </c>
      <c r="G393" s="55" t="s">
        <v>9687</v>
      </c>
      <c r="H393" s="55" t="s">
        <v>9688</v>
      </c>
      <c r="I393" s="55" t="s">
        <v>9689</v>
      </c>
      <c r="J393" s="48">
        <v>31.775000000000002</v>
      </c>
      <c r="K393" s="55">
        <v>33776.685190000004</v>
      </c>
      <c r="L393" s="55">
        <v>555.97251415984886</v>
      </c>
      <c r="M393" s="55">
        <v>0</v>
      </c>
      <c r="N393" s="56">
        <v>33220.712675840157</v>
      </c>
      <c r="O393" s="48">
        <f t="shared" si="20"/>
        <v>1062.9956</v>
      </c>
      <c r="P393" s="48">
        <f t="shared" si="21"/>
        <v>17.497168030207675</v>
      </c>
      <c r="Q393" s="48">
        <f t="shared" si="22"/>
        <v>0</v>
      </c>
      <c r="R393" s="48">
        <f t="shared" si="23"/>
        <v>1045.4984319697924</v>
      </c>
    </row>
    <row r="394" spans="1:18" x14ac:dyDescent="0.25">
      <c r="A394" t="s">
        <v>2253</v>
      </c>
      <c r="B394" t="s">
        <v>9190</v>
      </c>
      <c r="C394" t="s">
        <v>9658</v>
      </c>
      <c r="D394" t="s">
        <v>9128</v>
      </c>
      <c r="E394" t="s">
        <v>2382</v>
      </c>
      <c r="F394" s="48" t="s">
        <v>9662</v>
      </c>
      <c r="G394" s="55" t="s">
        <v>9690</v>
      </c>
      <c r="H394" s="55" t="s">
        <v>9691</v>
      </c>
      <c r="I394" s="55" t="s">
        <v>9492</v>
      </c>
      <c r="J394" s="48">
        <v>1.0249999990000001</v>
      </c>
      <c r="K394" s="55">
        <v>1156.3304209400001</v>
      </c>
      <c r="L394" s="55">
        <v>17.85291260394175</v>
      </c>
      <c r="M394" s="55">
        <v>0</v>
      </c>
      <c r="N394" s="56">
        <v>1138.4775083360582</v>
      </c>
      <c r="O394" s="48">
        <f t="shared" si="20"/>
        <v>1128.1272410420754</v>
      </c>
      <c r="P394" s="48">
        <f t="shared" si="21"/>
        <v>17.417475728155342</v>
      </c>
      <c r="Q394" s="48">
        <f t="shared" si="22"/>
        <v>0</v>
      </c>
      <c r="R394" s="48">
        <f t="shared" si="23"/>
        <v>1110.7097653139199</v>
      </c>
    </row>
    <row r="395" spans="1:18" x14ac:dyDescent="0.25">
      <c r="A395" t="s">
        <v>2253</v>
      </c>
      <c r="B395" t="s">
        <v>9190</v>
      </c>
      <c r="C395" t="s">
        <v>9658</v>
      </c>
      <c r="D395" t="s">
        <v>9128</v>
      </c>
      <c r="E395" t="s">
        <v>2382</v>
      </c>
      <c r="F395" s="48" t="s">
        <v>9662</v>
      </c>
      <c r="G395" s="55" t="s">
        <v>9692</v>
      </c>
      <c r="H395" s="55" t="s">
        <v>9693</v>
      </c>
      <c r="I395" s="55" t="s">
        <v>9694</v>
      </c>
      <c r="J395" s="48">
        <v>20.499999999</v>
      </c>
      <c r="K395" s="55">
        <v>15964.785000849997</v>
      </c>
      <c r="L395" s="55">
        <v>358.74999998250001</v>
      </c>
      <c r="M395" s="55">
        <v>798.23925004250009</v>
      </c>
      <c r="N395" s="56">
        <v>14807.795750824998</v>
      </c>
      <c r="O395" s="48">
        <f t="shared" si="20"/>
        <v>778.77000007945207</v>
      </c>
      <c r="P395" s="48">
        <f t="shared" si="21"/>
        <v>17.5</v>
      </c>
      <c r="Q395" s="48">
        <f t="shared" si="22"/>
        <v>38.938500003972614</v>
      </c>
      <c r="R395" s="48">
        <f t="shared" si="23"/>
        <v>722.33150007547954</v>
      </c>
    </row>
    <row r="396" spans="1:18" x14ac:dyDescent="0.25">
      <c r="A396" t="s">
        <v>2253</v>
      </c>
      <c r="B396" t="s">
        <v>9190</v>
      </c>
      <c r="C396" t="s">
        <v>9658</v>
      </c>
      <c r="D396" t="s">
        <v>9128</v>
      </c>
      <c r="E396" t="s">
        <v>2382</v>
      </c>
      <c r="F396" s="48" t="s">
        <v>9662</v>
      </c>
      <c r="G396" s="55" t="s">
        <v>9695</v>
      </c>
      <c r="H396" s="55" t="s">
        <v>9696</v>
      </c>
      <c r="I396" s="55" t="s">
        <v>9697</v>
      </c>
      <c r="J396" s="48">
        <v>13.324999999999999</v>
      </c>
      <c r="K396" s="55">
        <v>11856.628440099999</v>
      </c>
      <c r="L396" s="55">
        <v>0</v>
      </c>
      <c r="M396" s="55">
        <v>592.83142200500004</v>
      </c>
      <c r="N396" s="56">
        <v>11263.797018095</v>
      </c>
      <c r="O396" s="48">
        <f t="shared" si="20"/>
        <v>889.8032600450282</v>
      </c>
      <c r="P396" s="48">
        <f t="shared" si="21"/>
        <v>0</v>
      </c>
      <c r="Q396" s="48">
        <f t="shared" si="22"/>
        <v>44.490163002251414</v>
      </c>
      <c r="R396" s="48">
        <f t="shared" si="23"/>
        <v>845.3130970427768</v>
      </c>
    </row>
    <row r="397" spans="1:18" x14ac:dyDescent="0.25">
      <c r="A397" t="s">
        <v>2253</v>
      </c>
      <c r="B397" t="s">
        <v>9190</v>
      </c>
      <c r="C397" t="s">
        <v>9658</v>
      </c>
      <c r="D397" t="s">
        <v>9128</v>
      </c>
      <c r="E397" t="s">
        <v>2382</v>
      </c>
      <c r="F397" s="48" t="s">
        <v>9662</v>
      </c>
      <c r="G397" s="55" t="s">
        <v>9698</v>
      </c>
      <c r="H397" s="55" t="s">
        <v>9699</v>
      </c>
      <c r="I397" s="55" t="s">
        <v>9042</v>
      </c>
      <c r="J397" s="48">
        <v>1.0249999999999999</v>
      </c>
      <c r="K397" s="55">
        <v>1073.1361529999999</v>
      </c>
      <c r="L397" s="55">
        <v>17.852912621359224</v>
      </c>
      <c r="M397" s="55">
        <v>0</v>
      </c>
      <c r="N397" s="56">
        <v>1055.2832403786406</v>
      </c>
      <c r="O397" s="48">
        <f t="shared" si="20"/>
        <v>1046.9621004878049</v>
      </c>
      <c r="P397" s="48">
        <f t="shared" si="21"/>
        <v>17.417475728155342</v>
      </c>
      <c r="Q397" s="48">
        <f t="shared" si="22"/>
        <v>0</v>
      </c>
      <c r="R397" s="48">
        <f t="shared" si="23"/>
        <v>1029.5446247596494</v>
      </c>
    </row>
    <row r="398" spans="1:18" x14ac:dyDescent="0.25">
      <c r="A398" t="s">
        <v>2253</v>
      </c>
      <c r="B398" t="s">
        <v>9190</v>
      </c>
      <c r="C398" t="s">
        <v>9658</v>
      </c>
      <c r="D398" t="s">
        <v>9128</v>
      </c>
      <c r="E398" t="s">
        <v>2382</v>
      </c>
      <c r="F398" s="48" t="s">
        <v>9662</v>
      </c>
      <c r="G398" s="55" t="s">
        <v>9700</v>
      </c>
      <c r="H398" s="55" t="s">
        <v>9701</v>
      </c>
      <c r="I398" s="55" t="s">
        <v>9018</v>
      </c>
      <c r="J398" s="48">
        <v>10.25</v>
      </c>
      <c r="K398" s="55">
        <v>7982.3924997699996</v>
      </c>
      <c r="L398" s="55">
        <v>179.38</v>
      </c>
      <c r="M398" s="55">
        <v>399.11962498849999</v>
      </c>
      <c r="N398" s="56">
        <v>7403.8928747814998</v>
      </c>
      <c r="O398" s="48">
        <f t="shared" si="20"/>
        <v>778.76999997756093</v>
      </c>
      <c r="P398" s="48">
        <f t="shared" si="21"/>
        <v>17.500487804878048</v>
      </c>
      <c r="Q398" s="48">
        <f t="shared" si="22"/>
        <v>38.938499998878051</v>
      </c>
      <c r="R398" s="48">
        <f t="shared" si="23"/>
        <v>722.33101217380488</v>
      </c>
    </row>
    <row r="399" spans="1:18" x14ac:dyDescent="0.25">
      <c r="A399" t="s">
        <v>2253</v>
      </c>
      <c r="B399" t="s">
        <v>9190</v>
      </c>
      <c r="C399" t="s">
        <v>9658</v>
      </c>
      <c r="D399" t="s">
        <v>9128</v>
      </c>
      <c r="E399" t="s">
        <v>2382</v>
      </c>
      <c r="F399" s="48" t="s">
        <v>9662</v>
      </c>
      <c r="G399" s="55" t="s">
        <v>9330</v>
      </c>
      <c r="H399" s="55" t="s">
        <v>9331</v>
      </c>
      <c r="I399" s="55" t="s">
        <v>9037</v>
      </c>
      <c r="J399" s="48">
        <v>23.574999999999999</v>
      </c>
      <c r="K399" s="55">
        <v>21693.252458899999</v>
      </c>
      <c r="L399" s="55">
        <v>0</v>
      </c>
      <c r="M399" s="55">
        <v>1084.6626229450001</v>
      </c>
      <c r="N399" s="56">
        <v>20608.589835954997</v>
      </c>
      <c r="O399" s="48">
        <f t="shared" si="20"/>
        <v>920.18038001696709</v>
      </c>
      <c r="P399" s="48">
        <f t="shared" si="21"/>
        <v>0</v>
      </c>
      <c r="Q399" s="48">
        <f t="shared" si="22"/>
        <v>46.009019000848362</v>
      </c>
      <c r="R399" s="48">
        <f t="shared" si="23"/>
        <v>874.17136101611868</v>
      </c>
    </row>
    <row r="400" spans="1:18" x14ac:dyDescent="0.25">
      <c r="A400" t="s">
        <v>2253</v>
      </c>
      <c r="B400" t="s">
        <v>9190</v>
      </c>
      <c r="C400" t="s">
        <v>9658</v>
      </c>
      <c r="D400" t="s">
        <v>9128</v>
      </c>
      <c r="E400" t="s">
        <v>2382</v>
      </c>
      <c r="F400" s="48" t="s">
        <v>9662</v>
      </c>
      <c r="G400" s="55" t="s">
        <v>9702</v>
      </c>
      <c r="H400" s="55" t="s">
        <v>9703</v>
      </c>
      <c r="I400" s="55" t="s">
        <v>9189</v>
      </c>
      <c r="J400" s="48">
        <v>231.65000001000001</v>
      </c>
      <c r="K400" s="55">
        <v>181612.26380699998</v>
      </c>
      <c r="L400" s="55">
        <v>0</v>
      </c>
      <c r="M400" s="55">
        <v>9080.6131903500009</v>
      </c>
      <c r="N400" s="56">
        <v>172531.65061664997</v>
      </c>
      <c r="O400" s="48">
        <f t="shared" ref="O400:O463" si="24">IFERROR(K400/J400,0)</f>
        <v>783.99423181161251</v>
      </c>
      <c r="P400" s="48">
        <f t="shared" ref="P400:P463" si="25">IFERROR(L400/J400,0)</f>
        <v>0</v>
      </c>
      <c r="Q400" s="48">
        <f t="shared" ref="Q400:Q463" si="26">IFERROR(M400/J400,0)</f>
        <v>39.199711590580634</v>
      </c>
      <c r="R400" s="48">
        <f t="shared" ref="R400:R463" si="27">N400/J400</f>
        <v>744.7945202210318</v>
      </c>
    </row>
    <row r="401" spans="1:18" x14ac:dyDescent="0.25">
      <c r="A401" t="s">
        <v>2253</v>
      </c>
      <c r="B401" t="s">
        <v>9190</v>
      </c>
      <c r="C401" t="s">
        <v>9658</v>
      </c>
      <c r="D401" t="s">
        <v>9128</v>
      </c>
      <c r="E401" t="s">
        <v>2382</v>
      </c>
      <c r="F401" s="48" t="s">
        <v>9662</v>
      </c>
      <c r="G401" s="55" t="s">
        <v>9346</v>
      </c>
      <c r="H401" s="55" t="s">
        <v>9347</v>
      </c>
      <c r="I401" s="55" t="s">
        <v>9037</v>
      </c>
      <c r="J401" s="48">
        <v>48.000000001000004</v>
      </c>
      <c r="K401" s="55">
        <v>42339.840001999997</v>
      </c>
      <c r="L401" s="55">
        <v>1092.3900000227584</v>
      </c>
      <c r="M401" s="55">
        <v>0</v>
      </c>
      <c r="N401" s="56">
        <v>41247.450001977239</v>
      </c>
      <c r="O401" s="48">
        <f t="shared" si="24"/>
        <v>882.08000002328993</v>
      </c>
      <c r="P401" s="48">
        <f t="shared" si="25"/>
        <v>22.758125000000003</v>
      </c>
      <c r="Q401" s="48">
        <f t="shared" si="26"/>
        <v>0</v>
      </c>
      <c r="R401" s="48">
        <f t="shared" si="27"/>
        <v>859.32187502328986</v>
      </c>
    </row>
    <row r="402" spans="1:18" x14ac:dyDescent="0.25">
      <c r="A402" t="s">
        <v>2253</v>
      </c>
      <c r="B402" t="s">
        <v>9190</v>
      </c>
      <c r="C402" t="s">
        <v>9658</v>
      </c>
      <c r="D402" t="s">
        <v>9128</v>
      </c>
      <c r="E402" t="s">
        <v>2382</v>
      </c>
      <c r="F402" s="48" t="s">
        <v>9662</v>
      </c>
      <c r="G402" s="55" t="s">
        <v>9704</v>
      </c>
      <c r="H402" s="55" t="s">
        <v>9705</v>
      </c>
      <c r="I402" s="55" t="s">
        <v>9180</v>
      </c>
      <c r="J402" s="48">
        <v>66.624999996</v>
      </c>
      <c r="K402" s="55">
        <v>47804.300727000002</v>
      </c>
      <c r="L402" s="55">
        <v>0</v>
      </c>
      <c r="M402" s="55">
        <v>0</v>
      </c>
      <c r="N402" s="56">
        <v>47804.300727000002</v>
      </c>
      <c r="O402" s="48">
        <f t="shared" si="24"/>
        <v>717.51295654589194</v>
      </c>
      <c r="P402" s="48">
        <f t="shared" si="25"/>
        <v>0</v>
      </c>
      <c r="Q402" s="48">
        <f t="shared" si="26"/>
        <v>0</v>
      </c>
      <c r="R402" s="48">
        <f t="shared" si="27"/>
        <v>717.51295654589194</v>
      </c>
    </row>
    <row r="403" spans="1:18" x14ac:dyDescent="0.25">
      <c r="A403" t="s">
        <v>2253</v>
      </c>
      <c r="B403" t="s">
        <v>9190</v>
      </c>
      <c r="C403" t="s">
        <v>9658</v>
      </c>
      <c r="D403" t="s">
        <v>9128</v>
      </c>
      <c r="E403" t="s">
        <v>2382</v>
      </c>
      <c r="F403" s="48" t="s">
        <v>9662</v>
      </c>
      <c r="G403" s="55" t="s">
        <v>9194</v>
      </c>
      <c r="H403" s="55" t="s">
        <v>9195</v>
      </c>
      <c r="I403" s="55" t="s">
        <v>9196</v>
      </c>
      <c r="J403" s="48">
        <v>29.000000004000004</v>
      </c>
      <c r="K403" s="55">
        <v>25574.886024000003</v>
      </c>
      <c r="L403" s="55">
        <v>0</v>
      </c>
      <c r="M403" s="55">
        <v>0</v>
      </c>
      <c r="N403" s="56">
        <v>25574.886024000003</v>
      </c>
      <c r="O403" s="48">
        <f t="shared" si="24"/>
        <v>881.89262139560105</v>
      </c>
      <c r="P403" s="48">
        <f t="shared" si="25"/>
        <v>0</v>
      </c>
      <c r="Q403" s="48">
        <f t="shared" si="26"/>
        <v>0</v>
      </c>
      <c r="R403" s="48">
        <f t="shared" si="27"/>
        <v>881.89262139560105</v>
      </c>
    </row>
    <row r="404" spans="1:18" x14ac:dyDescent="0.25">
      <c r="A404" t="s">
        <v>2253</v>
      </c>
      <c r="B404" t="s">
        <v>9190</v>
      </c>
      <c r="C404" t="s">
        <v>9658</v>
      </c>
      <c r="D404" t="s">
        <v>9128</v>
      </c>
      <c r="E404" t="s">
        <v>9706</v>
      </c>
      <c r="F404" s="48" t="s">
        <v>9707</v>
      </c>
      <c r="G404" s="55" t="s">
        <v>9338</v>
      </c>
      <c r="H404" s="55" t="s">
        <v>9339</v>
      </c>
      <c r="I404" s="55" t="s">
        <v>9042</v>
      </c>
      <c r="J404" s="48">
        <v>3.0750000000000002</v>
      </c>
      <c r="K404" s="55">
        <v>2549.2631295999995</v>
      </c>
      <c r="L404" s="55">
        <v>283.88839285714289</v>
      </c>
      <c r="M404" s="55">
        <v>0</v>
      </c>
      <c r="N404" s="56">
        <v>2265.3747367428568</v>
      </c>
      <c r="O404" s="48">
        <f t="shared" si="24"/>
        <v>829.02866003252007</v>
      </c>
      <c r="P404" s="48">
        <f t="shared" si="25"/>
        <v>92.321428571428584</v>
      </c>
      <c r="Q404" s="48">
        <f t="shared" si="26"/>
        <v>0</v>
      </c>
      <c r="R404" s="48">
        <f t="shared" si="27"/>
        <v>736.70723146109162</v>
      </c>
    </row>
    <row r="405" spans="1:18" x14ac:dyDescent="0.25">
      <c r="A405" t="s">
        <v>2253</v>
      </c>
      <c r="B405" t="s">
        <v>9190</v>
      </c>
      <c r="C405" t="s">
        <v>9658</v>
      </c>
      <c r="D405" t="s">
        <v>9128</v>
      </c>
      <c r="E405" t="s">
        <v>9706</v>
      </c>
      <c r="F405" s="48" t="s">
        <v>9707</v>
      </c>
      <c r="G405" s="55" t="s">
        <v>9330</v>
      </c>
      <c r="H405" s="55" t="s">
        <v>9331</v>
      </c>
      <c r="I405" s="55" t="s">
        <v>9037</v>
      </c>
      <c r="J405" s="48">
        <v>6.15</v>
      </c>
      <c r="K405" s="55">
        <v>3203.099334</v>
      </c>
      <c r="L405" s="55">
        <v>0</v>
      </c>
      <c r="M405" s="55">
        <v>160.15496669999999</v>
      </c>
      <c r="N405" s="56">
        <v>3042.9443673000001</v>
      </c>
      <c r="O405" s="48">
        <f t="shared" si="24"/>
        <v>520.82916</v>
      </c>
      <c r="P405" s="48">
        <f t="shared" si="25"/>
        <v>0</v>
      </c>
      <c r="Q405" s="48">
        <f t="shared" si="26"/>
        <v>26.041457999999995</v>
      </c>
      <c r="R405" s="48">
        <f t="shared" si="27"/>
        <v>494.78770199999997</v>
      </c>
    </row>
    <row r="406" spans="1:18" x14ac:dyDescent="0.25">
      <c r="A406" t="s">
        <v>2253</v>
      </c>
      <c r="B406" t="s">
        <v>9190</v>
      </c>
      <c r="C406" t="s">
        <v>9658</v>
      </c>
      <c r="D406" t="s">
        <v>9128</v>
      </c>
      <c r="E406" t="s">
        <v>9708</v>
      </c>
      <c r="F406" s="48" t="s">
        <v>9709</v>
      </c>
      <c r="G406" s="55" t="s">
        <v>9338</v>
      </c>
      <c r="H406" s="55" t="s">
        <v>9339</v>
      </c>
      <c r="I406" s="55" t="s">
        <v>9042</v>
      </c>
      <c r="J406" s="48">
        <v>14.350000000000001</v>
      </c>
      <c r="K406" s="55">
        <v>11639.016942800001</v>
      </c>
      <c r="L406" s="55">
        <v>1326.9400000000003</v>
      </c>
      <c r="M406" s="55">
        <v>0</v>
      </c>
      <c r="N406" s="56">
        <v>10312.0769428</v>
      </c>
      <c r="O406" s="48">
        <f t="shared" si="24"/>
        <v>811.08132005574907</v>
      </c>
      <c r="P406" s="48">
        <f t="shared" si="25"/>
        <v>92.469686411149837</v>
      </c>
      <c r="Q406" s="48">
        <f t="shared" si="26"/>
        <v>0</v>
      </c>
      <c r="R406" s="48">
        <f t="shared" si="27"/>
        <v>718.61163364459924</v>
      </c>
    </row>
    <row r="407" spans="1:18" x14ac:dyDescent="0.25">
      <c r="A407" t="s">
        <v>2253</v>
      </c>
      <c r="B407" t="s">
        <v>9190</v>
      </c>
      <c r="C407" t="s">
        <v>9658</v>
      </c>
      <c r="D407" t="s">
        <v>9128</v>
      </c>
      <c r="E407" t="s">
        <v>2579</v>
      </c>
      <c r="F407" s="48" t="s">
        <v>9710</v>
      </c>
      <c r="G407" s="55" t="s">
        <v>9570</v>
      </c>
      <c r="H407" s="55" t="s">
        <v>9571</v>
      </c>
      <c r="I407" s="55" t="s">
        <v>9042</v>
      </c>
      <c r="J407" s="48">
        <v>431.83249999999998</v>
      </c>
      <c r="K407" s="55">
        <v>270332.43585099996</v>
      </c>
      <c r="L407" s="55">
        <v>28039.042325915292</v>
      </c>
      <c r="M407" s="55">
        <v>0</v>
      </c>
      <c r="N407" s="56">
        <v>242293.39352508466</v>
      </c>
      <c r="O407" s="48">
        <f t="shared" si="24"/>
        <v>626.01225209079905</v>
      </c>
      <c r="P407" s="48">
        <f t="shared" si="25"/>
        <v>64.930366116295772</v>
      </c>
      <c r="Q407" s="48">
        <f t="shared" si="26"/>
        <v>0</v>
      </c>
      <c r="R407" s="48">
        <f t="shared" si="27"/>
        <v>561.08188597450328</v>
      </c>
    </row>
    <row r="408" spans="1:18" x14ac:dyDescent="0.25">
      <c r="A408" t="s">
        <v>2253</v>
      </c>
      <c r="B408" t="s">
        <v>9190</v>
      </c>
      <c r="C408" t="s">
        <v>9658</v>
      </c>
      <c r="D408" t="s">
        <v>9128</v>
      </c>
      <c r="E408" t="s">
        <v>2579</v>
      </c>
      <c r="F408" s="48" t="s">
        <v>9710</v>
      </c>
      <c r="G408" s="55" t="s">
        <v>9645</v>
      </c>
      <c r="H408" s="55" t="s">
        <v>9646</v>
      </c>
      <c r="I408" s="55" t="s">
        <v>9211</v>
      </c>
      <c r="J408" s="48">
        <v>403.09199998999998</v>
      </c>
      <c r="K408" s="55">
        <v>246818.92939800001</v>
      </c>
      <c r="L408" s="55">
        <v>17800.62831998312</v>
      </c>
      <c r="M408" s="55">
        <v>12340.946469900002</v>
      </c>
      <c r="N408" s="56">
        <v>216677.3546081169</v>
      </c>
      <c r="O408" s="48">
        <f t="shared" si="24"/>
        <v>612.31413524486516</v>
      </c>
      <c r="P408" s="48">
        <f t="shared" si="25"/>
        <v>44.160212359522696</v>
      </c>
      <c r="Q408" s="48">
        <f t="shared" si="26"/>
        <v>30.61570676224326</v>
      </c>
      <c r="R408" s="48">
        <f t="shared" si="27"/>
        <v>537.53821612309923</v>
      </c>
    </row>
    <row r="409" spans="1:18" x14ac:dyDescent="0.25">
      <c r="A409" t="s">
        <v>2253</v>
      </c>
      <c r="B409" t="s">
        <v>9190</v>
      </c>
      <c r="C409" t="s">
        <v>9658</v>
      </c>
      <c r="D409" t="s">
        <v>9128</v>
      </c>
      <c r="E409" t="s">
        <v>2607</v>
      </c>
      <c r="F409" s="48" t="s">
        <v>9711</v>
      </c>
      <c r="G409" s="55" t="s">
        <v>9338</v>
      </c>
      <c r="H409" s="55" t="s">
        <v>9339</v>
      </c>
      <c r="I409" s="55" t="s">
        <v>9042</v>
      </c>
      <c r="J409" s="48">
        <v>1.025000001</v>
      </c>
      <c r="K409" s="55">
        <v>849.75437650000003</v>
      </c>
      <c r="L409" s="55">
        <v>94.319903004640764</v>
      </c>
      <c r="M409" s="55">
        <v>0</v>
      </c>
      <c r="N409" s="56">
        <v>755.43447349535927</v>
      </c>
      <c r="O409" s="48">
        <f t="shared" si="24"/>
        <v>829.02865919119154</v>
      </c>
      <c r="P409" s="48">
        <f t="shared" si="25"/>
        <v>92.019417475728147</v>
      </c>
      <c r="Q409" s="48">
        <f t="shared" si="26"/>
        <v>0</v>
      </c>
      <c r="R409" s="48">
        <f t="shared" si="27"/>
        <v>737.00924171546342</v>
      </c>
    </row>
    <row r="410" spans="1:18" x14ac:dyDescent="0.25">
      <c r="A410" t="s">
        <v>2253</v>
      </c>
      <c r="B410" t="s">
        <v>9190</v>
      </c>
      <c r="C410" t="s">
        <v>9658</v>
      </c>
      <c r="D410" t="s">
        <v>9128</v>
      </c>
      <c r="E410" t="s">
        <v>2607</v>
      </c>
      <c r="F410" s="48" t="s">
        <v>9711</v>
      </c>
      <c r="G410" s="55" t="s">
        <v>9712</v>
      </c>
      <c r="H410" s="55" t="s">
        <v>9713</v>
      </c>
      <c r="I410" s="55" t="s">
        <v>9644</v>
      </c>
      <c r="J410" s="48">
        <v>350.00000003999997</v>
      </c>
      <c r="K410" s="55">
        <v>200000.00004000004</v>
      </c>
      <c r="L410" s="55">
        <v>6125.0000006999999</v>
      </c>
      <c r="M410" s="55">
        <v>0</v>
      </c>
      <c r="N410" s="56">
        <v>193875.00003930004</v>
      </c>
      <c r="O410" s="48">
        <f t="shared" si="24"/>
        <v>571.42857147755115</v>
      </c>
      <c r="P410" s="48">
        <f t="shared" si="25"/>
        <v>17.5</v>
      </c>
      <c r="Q410" s="48">
        <f t="shared" si="26"/>
        <v>0</v>
      </c>
      <c r="R410" s="48">
        <f t="shared" si="27"/>
        <v>553.92857147755115</v>
      </c>
    </row>
    <row r="411" spans="1:18" x14ac:dyDescent="0.25">
      <c r="A411" t="s">
        <v>2253</v>
      </c>
      <c r="B411" t="s">
        <v>9190</v>
      </c>
      <c r="C411" t="s">
        <v>9658</v>
      </c>
      <c r="D411" t="s">
        <v>9128</v>
      </c>
      <c r="E411" t="s">
        <v>2607</v>
      </c>
      <c r="F411" s="48" t="s">
        <v>9711</v>
      </c>
      <c r="G411" s="55" t="s">
        <v>9647</v>
      </c>
      <c r="H411" s="55" t="s">
        <v>9648</v>
      </c>
      <c r="I411" s="55" t="s">
        <v>9211</v>
      </c>
      <c r="J411" s="48">
        <v>7.1750000009999999</v>
      </c>
      <c r="K411" s="55">
        <v>4320.4047249000005</v>
      </c>
      <c r="L411" s="55">
        <v>381.94383710058634</v>
      </c>
      <c r="M411" s="55">
        <v>216.02023624499998</v>
      </c>
      <c r="N411" s="56">
        <v>3722.4406515544142</v>
      </c>
      <c r="O411" s="48">
        <f t="shared" si="24"/>
        <v>602.1469999021399</v>
      </c>
      <c r="P411" s="48">
        <f t="shared" si="25"/>
        <v>53.232590529247908</v>
      </c>
      <c r="Q411" s="48">
        <f t="shared" si="26"/>
        <v>30.107349995106986</v>
      </c>
      <c r="R411" s="48">
        <f t="shared" si="27"/>
        <v>518.80705937778498</v>
      </c>
    </row>
    <row r="412" spans="1:18" x14ac:dyDescent="0.25">
      <c r="A412" t="s">
        <v>2253</v>
      </c>
      <c r="B412" t="s">
        <v>9190</v>
      </c>
      <c r="C412" t="s">
        <v>9658</v>
      </c>
      <c r="D412" t="s">
        <v>9128</v>
      </c>
      <c r="E412" t="s">
        <v>2607</v>
      </c>
      <c r="F412" s="48" t="s">
        <v>9711</v>
      </c>
      <c r="G412" s="55" t="s">
        <v>9714</v>
      </c>
      <c r="H412" s="55" t="s">
        <v>9715</v>
      </c>
      <c r="I412" s="55" t="s">
        <v>9211</v>
      </c>
      <c r="J412" s="48">
        <v>1.025000001</v>
      </c>
      <c r="K412" s="55">
        <v>855.62900007900009</v>
      </c>
      <c r="L412" s="55">
        <v>279.17815561217475</v>
      </c>
      <c r="M412" s="55">
        <v>42.781450003949999</v>
      </c>
      <c r="N412" s="56">
        <v>533.6693944628754</v>
      </c>
      <c r="O412" s="48">
        <f t="shared" si="24"/>
        <v>834.75999926267332</v>
      </c>
      <c r="P412" s="48">
        <f t="shared" si="25"/>
        <v>272.36893203883494</v>
      </c>
      <c r="Q412" s="48">
        <f t="shared" si="26"/>
        <v>41.73799996313366</v>
      </c>
      <c r="R412" s="48">
        <f t="shared" si="27"/>
        <v>520.65306726070469</v>
      </c>
    </row>
    <row r="413" spans="1:18" x14ac:dyDescent="0.25">
      <c r="A413" t="s">
        <v>2253</v>
      </c>
      <c r="B413" t="s">
        <v>9190</v>
      </c>
      <c r="C413" t="s">
        <v>9658</v>
      </c>
      <c r="D413" t="s">
        <v>9128</v>
      </c>
      <c r="E413" t="s">
        <v>2607</v>
      </c>
      <c r="F413" s="48" t="s">
        <v>9711</v>
      </c>
      <c r="G413" s="55" t="s">
        <v>9684</v>
      </c>
      <c r="H413" s="55" t="s">
        <v>9685</v>
      </c>
      <c r="I413" s="55" t="s">
        <v>9686</v>
      </c>
      <c r="J413" s="48">
        <v>3.0750000009999998</v>
      </c>
      <c r="K413" s="55">
        <v>1742.0397751600001</v>
      </c>
      <c r="L413" s="55">
        <v>53.722646121366878</v>
      </c>
      <c r="M413" s="55">
        <v>0</v>
      </c>
      <c r="N413" s="56">
        <v>1688.3171290386333</v>
      </c>
      <c r="O413" s="48">
        <f t="shared" si="24"/>
        <v>566.51699986779943</v>
      </c>
      <c r="P413" s="48">
        <f t="shared" si="25"/>
        <v>17.470779220779221</v>
      </c>
      <c r="Q413" s="48">
        <f t="shared" si="26"/>
        <v>0</v>
      </c>
      <c r="R413" s="48">
        <f t="shared" si="27"/>
        <v>549.04622064702028</v>
      </c>
    </row>
    <row r="414" spans="1:18" x14ac:dyDescent="0.25">
      <c r="A414" t="s">
        <v>2253</v>
      </c>
      <c r="B414" t="s">
        <v>9190</v>
      </c>
      <c r="C414" t="s">
        <v>9658</v>
      </c>
      <c r="D414" t="s">
        <v>9128</v>
      </c>
      <c r="E414" t="s">
        <v>2607</v>
      </c>
      <c r="F414" s="48" t="s">
        <v>9711</v>
      </c>
      <c r="G414" s="55" t="s">
        <v>9692</v>
      </c>
      <c r="H414" s="55" t="s">
        <v>9693</v>
      </c>
      <c r="I414" s="55" t="s">
        <v>9694</v>
      </c>
      <c r="J414" s="48">
        <v>3.2999999990000002</v>
      </c>
      <c r="K414" s="55">
        <v>1780.4819999499998</v>
      </c>
      <c r="L414" s="55">
        <v>57.7499999825</v>
      </c>
      <c r="M414" s="55">
        <v>89.024099997500016</v>
      </c>
      <c r="N414" s="56">
        <v>1633.7078999699997</v>
      </c>
      <c r="O414" s="48">
        <f t="shared" si="24"/>
        <v>539.54000014834537</v>
      </c>
      <c r="P414" s="48">
        <f t="shared" si="25"/>
        <v>17.5</v>
      </c>
      <c r="Q414" s="48">
        <f t="shared" si="26"/>
        <v>26.977000007417278</v>
      </c>
      <c r="R414" s="48">
        <f t="shared" si="27"/>
        <v>495.06300014092807</v>
      </c>
    </row>
    <row r="415" spans="1:18" x14ac:dyDescent="0.25">
      <c r="A415" t="s">
        <v>2253</v>
      </c>
      <c r="B415" t="s">
        <v>9190</v>
      </c>
      <c r="C415" t="s">
        <v>9658</v>
      </c>
      <c r="D415" t="s">
        <v>9128</v>
      </c>
      <c r="E415" t="s">
        <v>2607</v>
      </c>
      <c r="F415" s="48" t="s">
        <v>9711</v>
      </c>
      <c r="G415" s="55" t="s">
        <v>9716</v>
      </c>
      <c r="H415" s="55" t="s">
        <v>9717</v>
      </c>
      <c r="I415" s="55" t="s">
        <v>9596</v>
      </c>
      <c r="J415" s="48">
        <v>69.700000000999992</v>
      </c>
      <c r="K415" s="55">
        <v>38908.664455000006</v>
      </c>
      <c r="L415" s="55">
        <v>4784.9100000686485</v>
      </c>
      <c r="M415" s="55">
        <v>0</v>
      </c>
      <c r="N415" s="56">
        <v>34123.754454931361</v>
      </c>
      <c r="O415" s="48">
        <f t="shared" si="24"/>
        <v>558.23047997764388</v>
      </c>
      <c r="P415" s="48">
        <f t="shared" si="25"/>
        <v>68.650071736011469</v>
      </c>
      <c r="Q415" s="48">
        <f t="shared" si="26"/>
        <v>0</v>
      </c>
      <c r="R415" s="48">
        <f t="shared" si="27"/>
        <v>489.58040824163248</v>
      </c>
    </row>
    <row r="416" spans="1:18" x14ac:dyDescent="0.25">
      <c r="A416" t="s">
        <v>2253</v>
      </c>
      <c r="B416" t="s">
        <v>9190</v>
      </c>
      <c r="C416" t="s">
        <v>9658</v>
      </c>
      <c r="D416" t="s">
        <v>9128</v>
      </c>
      <c r="E416" t="s">
        <v>2618</v>
      </c>
      <c r="F416" s="48" t="s">
        <v>9718</v>
      </c>
      <c r="G416" s="55" t="s">
        <v>9338</v>
      </c>
      <c r="H416" s="55" t="s">
        <v>9339</v>
      </c>
      <c r="I416" s="55" t="s">
        <v>9042</v>
      </c>
      <c r="J416" s="48">
        <v>7.1749999999999989</v>
      </c>
      <c r="K416" s="55">
        <v>5819.5084712000007</v>
      </c>
      <c r="L416" s="55">
        <v>489.92858635097485</v>
      </c>
      <c r="M416" s="55">
        <v>0</v>
      </c>
      <c r="N416" s="56">
        <v>5329.5798848490258</v>
      </c>
      <c r="O416" s="48">
        <f t="shared" si="24"/>
        <v>811.08132002787477</v>
      </c>
      <c r="P416" s="48">
        <f t="shared" si="25"/>
        <v>68.282729805013929</v>
      </c>
      <c r="Q416" s="48">
        <f t="shared" si="26"/>
        <v>0</v>
      </c>
      <c r="R416" s="48">
        <f t="shared" si="27"/>
        <v>742.79859022286087</v>
      </c>
    </row>
    <row r="417" spans="1:18" x14ac:dyDescent="0.25">
      <c r="A417" t="s">
        <v>2253</v>
      </c>
      <c r="B417" t="s">
        <v>9190</v>
      </c>
      <c r="C417" t="s">
        <v>9658</v>
      </c>
      <c r="D417" t="s">
        <v>9128</v>
      </c>
      <c r="E417" t="s">
        <v>2618</v>
      </c>
      <c r="F417" s="48" t="s">
        <v>9718</v>
      </c>
      <c r="G417" s="55" t="s">
        <v>9016</v>
      </c>
      <c r="H417" s="55" t="s">
        <v>9017</v>
      </c>
      <c r="I417" s="55" t="s">
        <v>9018</v>
      </c>
      <c r="J417" s="48">
        <v>20.500000000000004</v>
      </c>
      <c r="K417" s="55">
        <v>11271.555590199998</v>
      </c>
      <c r="L417" s="55">
        <v>783.72000000000025</v>
      </c>
      <c r="M417" s="55">
        <v>563.57777950999991</v>
      </c>
      <c r="N417" s="56">
        <v>9924.2578106899964</v>
      </c>
      <c r="O417" s="48">
        <f t="shared" si="24"/>
        <v>549.83198000975585</v>
      </c>
      <c r="P417" s="48">
        <f t="shared" si="25"/>
        <v>38.230243902439028</v>
      </c>
      <c r="Q417" s="48">
        <f t="shared" si="26"/>
        <v>27.491599000487795</v>
      </c>
      <c r="R417" s="48">
        <f t="shared" si="27"/>
        <v>484.11013710682903</v>
      </c>
    </row>
    <row r="418" spans="1:18" x14ac:dyDescent="0.25">
      <c r="A418" t="s">
        <v>2253</v>
      </c>
      <c r="B418" t="s">
        <v>9190</v>
      </c>
      <c r="C418" t="s">
        <v>9658</v>
      </c>
      <c r="D418" t="s">
        <v>9128</v>
      </c>
      <c r="E418" t="s">
        <v>2618</v>
      </c>
      <c r="F418" s="48" t="s">
        <v>9718</v>
      </c>
      <c r="G418" s="55" t="s">
        <v>9719</v>
      </c>
      <c r="H418" s="55" t="s">
        <v>9720</v>
      </c>
      <c r="I418" s="55" t="s">
        <v>9037</v>
      </c>
      <c r="J418" s="48">
        <v>2.0499999990000002</v>
      </c>
      <c r="K418" s="55">
        <v>1501.94193</v>
      </c>
      <c r="L418" s="55">
        <v>35.879999982497566</v>
      </c>
      <c r="M418" s="55">
        <v>75.097096499999992</v>
      </c>
      <c r="N418" s="56">
        <v>1390.9648335175025</v>
      </c>
      <c r="O418" s="48">
        <f t="shared" si="24"/>
        <v>732.65460035739238</v>
      </c>
      <c r="P418" s="48">
        <f t="shared" si="25"/>
        <v>17.502439024390245</v>
      </c>
      <c r="Q418" s="48">
        <f t="shared" si="26"/>
        <v>36.632730017869619</v>
      </c>
      <c r="R418" s="48">
        <f t="shared" si="27"/>
        <v>678.51943131513258</v>
      </c>
    </row>
    <row r="419" spans="1:18" x14ac:dyDescent="0.25">
      <c r="A419" t="s">
        <v>2253</v>
      </c>
      <c r="B419" t="s">
        <v>9190</v>
      </c>
      <c r="C419" t="s">
        <v>9658</v>
      </c>
      <c r="D419" t="s">
        <v>9128</v>
      </c>
      <c r="E419" t="s">
        <v>2618</v>
      </c>
      <c r="F419" s="48" t="s">
        <v>9718</v>
      </c>
      <c r="G419" s="55" t="s">
        <v>9721</v>
      </c>
      <c r="H419" s="55" t="s">
        <v>9722</v>
      </c>
      <c r="I419" s="55" t="s">
        <v>9211</v>
      </c>
      <c r="J419" s="48">
        <v>200.199999994</v>
      </c>
      <c r="K419" s="55">
        <v>133083.7508063</v>
      </c>
      <c r="L419" s="55">
        <v>14712.699999559061</v>
      </c>
      <c r="M419" s="55">
        <v>6654.1875403149998</v>
      </c>
      <c r="N419" s="56">
        <v>111716.86326642593</v>
      </c>
      <c r="O419" s="48">
        <f t="shared" si="24"/>
        <v>664.75400005139124</v>
      </c>
      <c r="P419" s="48">
        <f t="shared" si="25"/>
        <v>73.490009990009995</v>
      </c>
      <c r="Q419" s="48">
        <f t="shared" si="26"/>
        <v>33.237700002569561</v>
      </c>
      <c r="R419" s="48">
        <f t="shared" si="27"/>
        <v>558.0262900588117</v>
      </c>
    </row>
    <row r="420" spans="1:18" x14ac:dyDescent="0.25">
      <c r="A420" t="s">
        <v>2253</v>
      </c>
      <c r="B420" t="s">
        <v>9190</v>
      </c>
      <c r="C420" t="s">
        <v>9658</v>
      </c>
      <c r="D420" t="s">
        <v>9128</v>
      </c>
      <c r="E420" t="s">
        <v>2618</v>
      </c>
      <c r="F420" s="48" t="s">
        <v>9718</v>
      </c>
      <c r="G420" s="55" t="s">
        <v>9642</v>
      </c>
      <c r="H420" s="55" t="s">
        <v>9643</v>
      </c>
      <c r="I420" s="55" t="s">
        <v>9644</v>
      </c>
      <c r="J420" s="48">
        <v>10.250000001</v>
      </c>
      <c r="K420" s="55">
        <v>7087.5715179000008</v>
      </c>
      <c r="L420" s="55">
        <v>590.0900000575698</v>
      </c>
      <c r="M420" s="55">
        <v>0</v>
      </c>
      <c r="N420" s="56">
        <v>6497.4815178424305</v>
      </c>
      <c r="O420" s="48">
        <f t="shared" si="24"/>
        <v>691.47039192278339</v>
      </c>
      <c r="P420" s="48">
        <f t="shared" si="25"/>
        <v>57.569756097560976</v>
      </c>
      <c r="Q420" s="48">
        <f t="shared" si="26"/>
        <v>0</v>
      </c>
      <c r="R420" s="48">
        <f t="shared" si="27"/>
        <v>633.90063582522248</v>
      </c>
    </row>
    <row r="421" spans="1:18" x14ac:dyDescent="0.25">
      <c r="A421" t="s">
        <v>2253</v>
      </c>
      <c r="B421" t="s">
        <v>9190</v>
      </c>
      <c r="C421" t="s">
        <v>9658</v>
      </c>
      <c r="D421" t="s">
        <v>9128</v>
      </c>
      <c r="E421" t="s">
        <v>2618</v>
      </c>
      <c r="F421" s="48" t="s">
        <v>9718</v>
      </c>
      <c r="G421" s="55" t="s">
        <v>9645</v>
      </c>
      <c r="H421" s="55" t="s">
        <v>9646</v>
      </c>
      <c r="I421" s="55" t="s">
        <v>9211</v>
      </c>
      <c r="J421" s="48">
        <v>39.974999998999998</v>
      </c>
      <c r="K421" s="55">
        <v>33481.691441000003</v>
      </c>
      <c r="L421" s="55">
        <v>4645.7089230953907</v>
      </c>
      <c r="M421" s="55">
        <v>1674.0845720500001</v>
      </c>
      <c r="N421" s="56">
        <v>27161.897945854613</v>
      </c>
      <c r="O421" s="48">
        <f t="shared" si="24"/>
        <v>837.56576464884483</v>
      </c>
      <c r="P421" s="48">
        <f t="shared" si="25"/>
        <v>116.21535767883944</v>
      </c>
      <c r="Q421" s="48">
        <f t="shared" si="26"/>
        <v>41.878288232442237</v>
      </c>
      <c r="R421" s="48">
        <f t="shared" si="27"/>
        <v>679.47211873756316</v>
      </c>
    </row>
    <row r="422" spans="1:18" x14ac:dyDescent="0.25">
      <c r="A422" t="s">
        <v>2253</v>
      </c>
      <c r="B422" t="s">
        <v>9190</v>
      </c>
      <c r="C422" t="s">
        <v>9658</v>
      </c>
      <c r="D422" t="s">
        <v>9128</v>
      </c>
      <c r="E422" t="s">
        <v>2618</v>
      </c>
      <c r="F422" s="48" t="s">
        <v>9718</v>
      </c>
      <c r="G422" s="55" t="s">
        <v>9647</v>
      </c>
      <c r="H422" s="55" t="s">
        <v>9648</v>
      </c>
      <c r="I422" s="55" t="s">
        <v>9211</v>
      </c>
      <c r="J422" s="48">
        <v>2.0499999999999998</v>
      </c>
      <c r="K422" s="55">
        <v>1401.3533499400003</v>
      </c>
      <c r="L422" s="55">
        <v>109.18</v>
      </c>
      <c r="M422" s="55">
        <v>70.067667497000002</v>
      </c>
      <c r="N422" s="56">
        <v>1222.1056824430002</v>
      </c>
      <c r="O422" s="48">
        <f t="shared" si="24"/>
        <v>683.58699997073188</v>
      </c>
      <c r="P422" s="48">
        <f t="shared" si="25"/>
        <v>53.25853658536586</v>
      </c>
      <c r="Q422" s="48">
        <f t="shared" si="26"/>
        <v>34.179349998536587</v>
      </c>
      <c r="R422" s="48">
        <f t="shared" si="27"/>
        <v>596.14911338682941</v>
      </c>
    </row>
    <row r="423" spans="1:18" x14ac:dyDescent="0.25">
      <c r="A423" t="s">
        <v>2253</v>
      </c>
      <c r="B423" t="s">
        <v>9190</v>
      </c>
      <c r="C423" t="s">
        <v>9658</v>
      </c>
      <c r="D423" t="s">
        <v>9128</v>
      </c>
      <c r="E423" t="s">
        <v>2618</v>
      </c>
      <c r="F423" s="48" t="s">
        <v>9718</v>
      </c>
      <c r="G423" s="55" t="s">
        <v>9723</v>
      </c>
      <c r="H423" s="55" t="s">
        <v>9724</v>
      </c>
      <c r="I423" s="55" t="s">
        <v>9211</v>
      </c>
      <c r="J423" s="48">
        <v>24.599999998999994</v>
      </c>
      <c r="K423" s="55">
        <v>24434.510387800001</v>
      </c>
      <c r="L423" s="55">
        <v>1828.7599999256595</v>
      </c>
      <c r="M423" s="55">
        <v>1221.72551939</v>
      </c>
      <c r="N423" s="56">
        <v>21384.024868484339</v>
      </c>
      <c r="O423" s="48">
        <f t="shared" si="24"/>
        <v>993.27278003224717</v>
      </c>
      <c r="P423" s="48">
        <f t="shared" si="25"/>
        <v>74.339837398373973</v>
      </c>
      <c r="Q423" s="48">
        <f t="shared" si="26"/>
        <v>49.66363900161236</v>
      </c>
      <c r="R423" s="48">
        <f t="shared" si="27"/>
        <v>869.26930363226074</v>
      </c>
    </row>
    <row r="424" spans="1:18" x14ac:dyDescent="0.25">
      <c r="A424" t="s">
        <v>2253</v>
      </c>
      <c r="B424" t="s">
        <v>9190</v>
      </c>
      <c r="C424" t="s">
        <v>9658</v>
      </c>
      <c r="D424" t="s">
        <v>9128</v>
      </c>
      <c r="E424" t="s">
        <v>2618</v>
      </c>
      <c r="F424" s="48" t="s">
        <v>9718</v>
      </c>
      <c r="G424" s="55" t="s">
        <v>9714</v>
      </c>
      <c r="H424" s="55" t="s">
        <v>9715</v>
      </c>
      <c r="I424" s="55" t="s">
        <v>9211</v>
      </c>
      <c r="J424" s="48">
        <v>1.025000001</v>
      </c>
      <c r="K424" s="55">
        <v>939.10499997400007</v>
      </c>
      <c r="L424" s="55">
        <v>279.18810706849519</v>
      </c>
      <c r="M424" s="55">
        <v>46.955249998700012</v>
      </c>
      <c r="N424" s="56">
        <v>612.96164290680497</v>
      </c>
      <c r="O424" s="48">
        <f t="shared" si="24"/>
        <v>916.19999908078057</v>
      </c>
      <c r="P424" s="48">
        <f t="shared" si="25"/>
        <v>272.37864077669906</v>
      </c>
      <c r="Q424" s="48">
        <f t="shared" si="26"/>
        <v>45.809999954039036</v>
      </c>
      <c r="R424" s="48">
        <f t="shared" si="27"/>
        <v>598.01135835004254</v>
      </c>
    </row>
    <row r="425" spans="1:18" x14ac:dyDescent="0.25">
      <c r="A425" t="s">
        <v>2253</v>
      </c>
      <c r="B425" t="s">
        <v>9190</v>
      </c>
      <c r="C425" t="s">
        <v>9658</v>
      </c>
      <c r="D425" t="s">
        <v>9128</v>
      </c>
      <c r="E425" t="s">
        <v>2618</v>
      </c>
      <c r="F425" s="48" t="s">
        <v>9718</v>
      </c>
      <c r="G425" s="55" t="s">
        <v>9725</v>
      </c>
      <c r="H425" s="55" t="s">
        <v>9726</v>
      </c>
      <c r="I425" s="55" t="s">
        <v>9211</v>
      </c>
      <c r="J425" s="48">
        <v>8.1999999989999992</v>
      </c>
      <c r="K425" s="55">
        <v>7370.5968959000002</v>
      </c>
      <c r="L425" s="55">
        <v>1704.0399997921902</v>
      </c>
      <c r="M425" s="55">
        <v>368.52984479500003</v>
      </c>
      <c r="N425" s="56">
        <v>5298.0270513128098</v>
      </c>
      <c r="O425" s="48">
        <f t="shared" si="24"/>
        <v>898.85328009742125</v>
      </c>
      <c r="P425" s="48">
        <f t="shared" si="25"/>
        <v>207.80975609756098</v>
      </c>
      <c r="Q425" s="48">
        <f t="shared" si="26"/>
        <v>44.942664004871062</v>
      </c>
      <c r="R425" s="48">
        <f t="shared" si="27"/>
        <v>646.10085999498915</v>
      </c>
    </row>
    <row r="426" spans="1:18" x14ac:dyDescent="0.25">
      <c r="A426" t="s">
        <v>2253</v>
      </c>
      <c r="B426" t="s">
        <v>9190</v>
      </c>
      <c r="C426" t="s">
        <v>9658</v>
      </c>
      <c r="D426" t="s">
        <v>9128</v>
      </c>
      <c r="E426" t="s">
        <v>2618</v>
      </c>
      <c r="F426" s="48" t="s">
        <v>9718</v>
      </c>
      <c r="G426" s="55" t="s">
        <v>9682</v>
      </c>
      <c r="H426" s="55" t="s">
        <v>9683</v>
      </c>
      <c r="I426" s="55" t="s">
        <v>9042</v>
      </c>
      <c r="J426" s="48">
        <v>12.3</v>
      </c>
      <c r="K426" s="55">
        <v>8302.9403401</v>
      </c>
      <c r="L426" s="55">
        <v>470.22999999999996</v>
      </c>
      <c r="M426" s="55">
        <v>0</v>
      </c>
      <c r="N426" s="56">
        <v>7832.7103401000004</v>
      </c>
      <c r="O426" s="48">
        <f t="shared" si="24"/>
        <v>675.03580000813008</v>
      </c>
      <c r="P426" s="48">
        <f t="shared" si="25"/>
        <v>38.230081300813005</v>
      </c>
      <c r="Q426" s="48">
        <f t="shared" si="26"/>
        <v>0</v>
      </c>
      <c r="R426" s="48">
        <f t="shared" si="27"/>
        <v>636.80571870731706</v>
      </c>
    </row>
    <row r="427" spans="1:18" x14ac:dyDescent="0.25">
      <c r="A427" t="s">
        <v>2253</v>
      </c>
      <c r="B427" t="s">
        <v>9190</v>
      </c>
      <c r="C427" t="s">
        <v>9658</v>
      </c>
      <c r="D427" t="s">
        <v>9128</v>
      </c>
      <c r="E427" t="s">
        <v>2618</v>
      </c>
      <c r="F427" s="48" t="s">
        <v>9718</v>
      </c>
      <c r="G427" s="55" t="s">
        <v>9687</v>
      </c>
      <c r="H427" s="55" t="s">
        <v>9688</v>
      </c>
      <c r="I427" s="55" t="s">
        <v>9689</v>
      </c>
      <c r="J427" s="48">
        <v>8.2000000009999994</v>
      </c>
      <c r="K427" s="55">
        <v>6469.3899999999994</v>
      </c>
      <c r="L427" s="55">
        <v>143.50000001749999</v>
      </c>
      <c r="M427" s="55">
        <v>0</v>
      </c>
      <c r="N427" s="56">
        <v>6325.8899999824998</v>
      </c>
      <c r="O427" s="48">
        <f t="shared" si="24"/>
        <v>788.94999990378653</v>
      </c>
      <c r="P427" s="48">
        <f t="shared" si="25"/>
        <v>17.5</v>
      </c>
      <c r="Q427" s="48">
        <f t="shared" si="26"/>
        <v>0</v>
      </c>
      <c r="R427" s="48">
        <f t="shared" si="27"/>
        <v>771.44999990378665</v>
      </c>
    </row>
    <row r="428" spans="1:18" x14ac:dyDescent="0.25">
      <c r="A428" t="s">
        <v>2253</v>
      </c>
      <c r="B428" t="s">
        <v>9190</v>
      </c>
      <c r="C428" t="s">
        <v>9658</v>
      </c>
      <c r="D428" t="s">
        <v>9128</v>
      </c>
      <c r="E428" t="s">
        <v>2618</v>
      </c>
      <c r="F428" s="48" t="s">
        <v>9718</v>
      </c>
      <c r="G428" s="55" t="s">
        <v>9727</v>
      </c>
      <c r="H428" s="55" t="s">
        <v>9728</v>
      </c>
      <c r="I428" s="55" t="s">
        <v>9211</v>
      </c>
      <c r="J428" s="48">
        <v>3.0750000010000003</v>
      </c>
      <c r="K428" s="55">
        <v>2941.7464123600002</v>
      </c>
      <c r="L428" s="55">
        <v>550.14545472436373</v>
      </c>
      <c r="M428" s="55">
        <v>147.08732061800001</v>
      </c>
      <c r="N428" s="56">
        <v>2244.5136370176365</v>
      </c>
      <c r="O428" s="48">
        <f t="shared" si="24"/>
        <v>956.66549964336082</v>
      </c>
      <c r="P428" s="48">
        <f t="shared" si="25"/>
        <v>178.90909090909093</v>
      </c>
      <c r="Q428" s="48">
        <f t="shared" si="26"/>
        <v>47.833274982168042</v>
      </c>
      <c r="R428" s="48">
        <f t="shared" si="27"/>
        <v>729.92313375210188</v>
      </c>
    </row>
    <row r="429" spans="1:18" x14ac:dyDescent="0.25">
      <c r="A429" t="s">
        <v>2253</v>
      </c>
      <c r="B429" t="s">
        <v>9190</v>
      </c>
      <c r="C429" t="s">
        <v>9658</v>
      </c>
      <c r="D429" t="s">
        <v>9128</v>
      </c>
      <c r="E429" t="s">
        <v>2618</v>
      </c>
      <c r="F429" s="48" t="s">
        <v>9718</v>
      </c>
      <c r="G429" s="55" t="s">
        <v>9651</v>
      </c>
      <c r="H429" s="55" t="s">
        <v>9652</v>
      </c>
      <c r="I429" s="55" t="s">
        <v>9653</v>
      </c>
      <c r="J429" s="48">
        <v>10.250000000000004</v>
      </c>
      <c r="K429" s="55">
        <v>6876.3355000000001</v>
      </c>
      <c r="L429" s="55">
        <v>1391.0300000000007</v>
      </c>
      <c r="M429" s="55">
        <v>0</v>
      </c>
      <c r="N429" s="56">
        <v>5485.3054999999995</v>
      </c>
      <c r="O429" s="48">
        <f t="shared" si="24"/>
        <v>670.86199999999974</v>
      </c>
      <c r="P429" s="48">
        <f t="shared" si="25"/>
        <v>135.71024390243903</v>
      </c>
      <c r="Q429" s="48">
        <f t="shared" si="26"/>
        <v>0</v>
      </c>
      <c r="R429" s="48">
        <f t="shared" si="27"/>
        <v>535.15175609756079</v>
      </c>
    </row>
    <row r="430" spans="1:18" x14ac:dyDescent="0.25">
      <c r="A430" t="s">
        <v>2253</v>
      </c>
      <c r="B430" t="s">
        <v>9190</v>
      </c>
      <c r="C430" t="s">
        <v>9658</v>
      </c>
      <c r="D430" t="s">
        <v>9128</v>
      </c>
      <c r="E430" t="s">
        <v>2618</v>
      </c>
      <c r="F430" s="48" t="s">
        <v>9718</v>
      </c>
      <c r="G430" s="55" t="s">
        <v>9729</v>
      </c>
      <c r="H430" s="55" t="s">
        <v>9730</v>
      </c>
      <c r="I430" s="55" t="s">
        <v>9653</v>
      </c>
      <c r="J430" s="48">
        <v>16.399999999999999</v>
      </c>
      <c r="K430" s="55">
        <v>16504.039961000002</v>
      </c>
      <c r="L430" s="55">
        <v>287</v>
      </c>
      <c r="M430" s="55">
        <v>0</v>
      </c>
      <c r="N430" s="56">
        <v>16217.039961000002</v>
      </c>
      <c r="O430" s="48">
        <f t="shared" si="24"/>
        <v>1006.3439000609758</v>
      </c>
      <c r="P430" s="48">
        <f t="shared" si="25"/>
        <v>17.5</v>
      </c>
      <c r="Q430" s="48">
        <f t="shared" si="26"/>
        <v>0</v>
      </c>
      <c r="R430" s="48">
        <f t="shared" si="27"/>
        <v>988.84390006097578</v>
      </c>
    </row>
    <row r="431" spans="1:18" x14ac:dyDescent="0.25">
      <c r="A431" t="s">
        <v>2253</v>
      </c>
      <c r="B431" t="s">
        <v>9190</v>
      </c>
      <c r="C431" t="s">
        <v>9658</v>
      </c>
      <c r="D431" t="s">
        <v>9128</v>
      </c>
      <c r="E431" t="s">
        <v>2618</v>
      </c>
      <c r="F431" s="48" t="s">
        <v>9718</v>
      </c>
      <c r="G431" s="55" t="s">
        <v>9530</v>
      </c>
      <c r="H431" s="55" t="s">
        <v>9531</v>
      </c>
      <c r="I431" s="55" t="s">
        <v>9211</v>
      </c>
      <c r="J431" s="48">
        <v>24.999999998</v>
      </c>
      <c r="K431" s="55">
        <v>16839.424999600004</v>
      </c>
      <c r="L431" s="55">
        <v>1492.6899998805848</v>
      </c>
      <c r="M431" s="55">
        <v>0</v>
      </c>
      <c r="N431" s="56">
        <v>15346.734999719418</v>
      </c>
      <c r="O431" s="48">
        <f t="shared" si="24"/>
        <v>673.57700003788625</v>
      </c>
      <c r="P431" s="48">
        <f t="shared" si="25"/>
        <v>59.707599999999999</v>
      </c>
      <c r="Q431" s="48">
        <f t="shared" si="26"/>
        <v>0</v>
      </c>
      <c r="R431" s="48">
        <f t="shared" si="27"/>
        <v>613.86940003788629</v>
      </c>
    </row>
    <row r="432" spans="1:18" x14ac:dyDescent="0.25">
      <c r="A432" t="s">
        <v>2253</v>
      </c>
      <c r="B432" t="s">
        <v>9190</v>
      </c>
      <c r="C432" t="s">
        <v>9658</v>
      </c>
      <c r="D432" t="s">
        <v>9128</v>
      </c>
      <c r="E432" t="s">
        <v>2623</v>
      </c>
      <c r="F432" s="48" t="s">
        <v>9731</v>
      </c>
      <c r="G432" s="55" t="s">
        <v>9665</v>
      </c>
      <c r="H432" s="55" t="s">
        <v>9666</v>
      </c>
      <c r="I432" s="55" t="s">
        <v>9667</v>
      </c>
      <c r="J432" s="48">
        <v>133.25</v>
      </c>
      <c r="K432" s="55">
        <v>116163.114696</v>
      </c>
      <c r="L432" s="55">
        <v>2331.88</v>
      </c>
      <c r="M432" s="55">
        <v>5808.1557348000006</v>
      </c>
      <c r="N432" s="56">
        <v>108023.07896119999</v>
      </c>
      <c r="O432" s="48">
        <f t="shared" si="24"/>
        <v>871.76821535459669</v>
      </c>
      <c r="P432" s="48">
        <f t="shared" si="25"/>
        <v>17.500037523452157</v>
      </c>
      <c r="Q432" s="48">
        <f t="shared" si="26"/>
        <v>43.588410767729833</v>
      </c>
      <c r="R432" s="48">
        <f t="shared" si="27"/>
        <v>810.6797670634146</v>
      </c>
    </row>
    <row r="433" spans="1:18" x14ac:dyDescent="0.25">
      <c r="A433" t="s">
        <v>2253</v>
      </c>
      <c r="B433" t="s">
        <v>9190</v>
      </c>
      <c r="C433" t="s">
        <v>9658</v>
      </c>
      <c r="D433" t="s">
        <v>9128</v>
      </c>
      <c r="E433" t="s">
        <v>2633</v>
      </c>
      <c r="F433" s="48" t="s">
        <v>9732</v>
      </c>
      <c r="G433" s="55" t="s">
        <v>9346</v>
      </c>
      <c r="H433" s="55" t="s">
        <v>9347</v>
      </c>
      <c r="I433" s="55" t="s">
        <v>9037</v>
      </c>
      <c r="J433" s="48">
        <v>4.8</v>
      </c>
      <c r="K433" s="55">
        <v>3865.4879999999994</v>
      </c>
      <c r="L433" s="55">
        <v>0</v>
      </c>
      <c r="M433" s="55">
        <v>0</v>
      </c>
      <c r="N433" s="56">
        <v>3865.4879999999994</v>
      </c>
      <c r="O433" s="48">
        <f t="shared" si="24"/>
        <v>805.31</v>
      </c>
      <c r="P433" s="48">
        <f t="shared" si="25"/>
        <v>0</v>
      </c>
      <c r="Q433" s="48">
        <f t="shared" si="26"/>
        <v>0</v>
      </c>
      <c r="R433" s="48">
        <f t="shared" si="27"/>
        <v>805.31</v>
      </c>
    </row>
    <row r="434" spans="1:18" x14ac:dyDescent="0.25">
      <c r="A434" t="s">
        <v>2253</v>
      </c>
      <c r="B434" t="s">
        <v>9190</v>
      </c>
      <c r="C434" t="s">
        <v>9733</v>
      </c>
      <c r="D434" t="s">
        <v>9120</v>
      </c>
      <c r="E434" t="s">
        <v>8217</v>
      </c>
      <c r="F434" s="48" t="s">
        <v>9734</v>
      </c>
      <c r="G434" s="55" t="s">
        <v>9624</v>
      </c>
      <c r="H434" s="55" t="s">
        <v>9625</v>
      </c>
      <c r="I434" s="55" t="s">
        <v>9042</v>
      </c>
      <c r="J434" s="48">
        <v>2914.6055001999994</v>
      </c>
      <c r="K434" s="55">
        <v>290001.40625</v>
      </c>
      <c r="L434" s="55">
        <v>8743.8065006154357</v>
      </c>
      <c r="M434" s="55">
        <v>0</v>
      </c>
      <c r="N434" s="56">
        <v>281257.59974938456</v>
      </c>
      <c r="O434" s="48">
        <f t="shared" si="24"/>
        <v>99.499368346796913</v>
      </c>
      <c r="P434" s="48">
        <f t="shared" si="25"/>
        <v>2.9999965690092325</v>
      </c>
      <c r="Q434" s="48">
        <f t="shared" si="26"/>
        <v>0</v>
      </c>
      <c r="R434" s="48">
        <f t="shared" si="27"/>
        <v>96.499371777787687</v>
      </c>
    </row>
    <row r="435" spans="1:18" x14ac:dyDescent="0.25">
      <c r="A435" t="s">
        <v>2253</v>
      </c>
      <c r="B435" t="s">
        <v>9190</v>
      </c>
      <c r="C435" t="s">
        <v>9735</v>
      </c>
      <c r="D435" t="s">
        <v>9736</v>
      </c>
      <c r="E435" t="s">
        <v>2408</v>
      </c>
      <c r="F435" s="48" t="s">
        <v>9737</v>
      </c>
      <c r="G435" s="55" t="s">
        <v>9354</v>
      </c>
      <c r="H435" s="55" t="s">
        <v>9355</v>
      </c>
      <c r="I435" s="55" t="s">
        <v>9042</v>
      </c>
      <c r="J435" s="48">
        <v>11.275000000000002</v>
      </c>
      <c r="K435" s="55">
        <v>12858.862166999999</v>
      </c>
      <c r="L435" s="55">
        <v>728.94674202127669</v>
      </c>
      <c r="M435" s="55">
        <v>0</v>
      </c>
      <c r="N435" s="56">
        <v>12129.915424978723</v>
      </c>
      <c r="O435" s="48">
        <f t="shared" si="24"/>
        <v>1140.4755802217292</v>
      </c>
      <c r="P435" s="48">
        <f t="shared" si="25"/>
        <v>64.651595744680847</v>
      </c>
      <c r="Q435" s="48">
        <f t="shared" si="26"/>
        <v>0</v>
      </c>
      <c r="R435" s="48">
        <f t="shared" si="27"/>
        <v>1075.8239844770483</v>
      </c>
    </row>
    <row r="436" spans="1:18" x14ac:dyDescent="0.25">
      <c r="A436" t="s">
        <v>2253</v>
      </c>
      <c r="B436" t="s">
        <v>9190</v>
      </c>
      <c r="C436" t="s">
        <v>9735</v>
      </c>
      <c r="D436" t="s">
        <v>9736</v>
      </c>
      <c r="E436" t="s">
        <v>2408</v>
      </c>
      <c r="F436" s="48" t="s">
        <v>9737</v>
      </c>
      <c r="G436" s="55" t="s">
        <v>9738</v>
      </c>
      <c r="H436" s="55" t="s">
        <v>9739</v>
      </c>
      <c r="I436" s="55" t="s">
        <v>9030</v>
      </c>
      <c r="J436" s="48">
        <v>49.199999994999999</v>
      </c>
      <c r="K436" s="55">
        <v>36024.568655700001</v>
      </c>
      <c r="L436" s="55">
        <v>1347.5899998630496</v>
      </c>
      <c r="M436" s="55">
        <v>1801.228432785</v>
      </c>
      <c r="N436" s="56">
        <v>32875.750223051953</v>
      </c>
      <c r="O436" s="48">
        <f t="shared" si="24"/>
        <v>732.20668006831374</v>
      </c>
      <c r="P436" s="48">
        <f t="shared" si="25"/>
        <v>27.390040650406501</v>
      </c>
      <c r="Q436" s="48">
        <f t="shared" si="26"/>
        <v>36.610334003415687</v>
      </c>
      <c r="R436" s="48">
        <f t="shared" si="27"/>
        <v>668.20630541449157</v>
      </c>
    </row>
    <row r="437" spans="1:18" x14ac:dyDescent="0.25">
      <c r="A437" t="s">
        <v>2253</v>
      </c>
      <c r="B437" t="s">
        <v>9190</v>
      </c>
      <c r="C437" t="s">
        <v>9735</v>
      </c>
      <c r="D437" t="s">
        <v>9736</v>
      </c>
      <c r="E437" t="s">
        <v>2408</v>
      </c>
      <c r="F437" s="48" t="s">
        <v>9737</v>
      </c>
      <c r="G437" s="55" t="s">
        <v>9740</v>
      </c>
      <c r="H437" s="55" t="s">
        <v>9741</v>
      </c>
      <c r="I437" s="55" t="s">
        <v>9042</v>
      </c>
      <c r="J437" s="48">
        <v>1.0249999999999999</v>
      </c>
      <c r="K437" s="55">
        <v>966.18252749999999</v>
      </c>
      <c r="L437" s="55">
        <v>0</v>
      </c>
      <c r="M437" s="55">
        <v>0</v>
      </c>
      <c r="N437" s="56">
        <v>966.18252749999999</v>
      </c>
      <c r="O437" s="48">
        <f t="shared" si="24"/>
        <v>942.61710000000005</v>
      </c>
      <c r="P437" s="48">
        <f t="shared" si="25"/>
        <v>0</v>
      </c>
      <c r="Q437" s="48">
        <f t="shared" si="26"/>
        <v>0</v>
      </c>
      <c r="R437" s="48">
        <f t="shared" si="27"/>
        <v>942.61710000000005</v>
      </c>
    </row>
    <row r="438" spans="1:18" x14ac:dyDescent="0.25">
      <c r="A438" t="s">
        <v>2253</v>
      </c>
      <c r="B438" t="s">
        <v>9190</v>
      </c>
      <c r="C438" t="s">
        <v>9735</v>
      </c>
      <c r="D438" t="s">
        <v>9736</v>
      </c>
      <c r="E438" t="s">
        <v>2408</v>
      </c>
      <c r="F438" s="48" t="s">
        <v>9737</v>
      </c>
      <c r="G438" s="55" t="s">
        <v>9742</v>
      </c>
      <c r="H438" s="55" t="s">
        <v>9743</v>
      </c>
      <c r="I438" s="55" t="s">
        <v>9030</v>
      </c>
      <c r="J438" s="48">
        <v>122.99999999900001</v>
      </c>
      <c r="K438" s="55">
        <v>101973.27988599999</v>
      </c>
      <c r="L438" s="55">
        <v>5651.8499999540509</v>
      </c>
      <c r="M438" s="55">
        <v>5098.6639943</v>
      </c>
      <c r="N438" s="56">
        <v>91222.765891745934</v>
      </c>
      <c r="O438" s="48">
        <f t="shared" si="24"/>
        <v>829.05105599047988</v>
      </c>
      <c r="P438" s="48">
        <f t="shared" si="25"/>
        <v>45.95</v>
      </c>
      <c r="Q438" s="48">
        <f t="shared" si="26"/>
        <v>41.452552799524</v>
      </c>
      <c r="R438" s="48">
        <f t="shared" si="27"/>
        <v>741.64850319095592</v>
      </c>
    </row>
    <row r="439" spans="1:18" x14ac:dyDescent="0.25">
      <c r="A439" t="s">
        <v>2253</v>
      </c>
      <c r="B439" t="s">
        <v>9190</v>
      </c>
      <c r="C439" t="s">
        <v>9735</v>
      </c>
      <c r="D439" t="s">
        <v>9736</v>
      </c>
      <c r="E439" t="s">
        <v>2408</v>
      </c>
      <c r="F439" s="48" t="s">
        <v>9737</v>
      </c>
      <c r="G439" s="55" t="s">
        <v>9744</v>
      </c>
      <c r="H439" s="55" t="s">
        <v>9745</v>
      </c>
      <c r="I439" s="55" t="s">
        <v>9030</v>
      </c>
      <c r="J439" s="48">
        <v>120.12000000000002</v>
      </c>
      <c r="K439" s="55">
        <v>94130.361116</v>
      </c>
      <c r="L439" s="55">
        <v>2275.0700000000006</v>
      </c>
      <c r="M439" s="55">
        <v>4706.5180558000002</v>
      </c>
      <c r="N439" s="56">
        <v>87148.773060199994</v>
      </c>
      <c r="O439" s="48">
        <f t="shared" si="24"/>
        <v>783.63603992673984</v>
      </c>
      <c r="P439" s="48">
        <f t="shared" si="25"/>
        <v>18.939976689976692</v>
      </c>
      <c r="Q439" s="48">
        <f t="shared" si="26"/>
        <v>39.181801996336993</v>
      </c>
      <c r="R439" s="48">
        <f t="shared" si="27"/>
        <v>725.51426124042609</v>
      </c>
    </row>
    <row r="440" spans="1:18" x14ac:dyDescent="0.25">
      <c r="A440" t="s">
        <v>2253</v>
      </c>
      <c r="B440" t="s">
        <v>9190</v>
      </c>
      <c r="C440" t="s">
        <v>9735</v>
      </c>
      <c r="D440" t="s">
        <v>9736</v>
      </c>
      <c r="E440" t="s">
        <v>2408</v>
      </c>
      <c r="F440" s="48" t="s">
        <v>9737</v>
      </c>
      <c r="G440" s="55" t="s">
        <v>9746</v>
      </c>
      <c r="H440" s="55" t="s">
        <v>9747</v>
      </c>
      <c r="I440" s="55" t="s">
        <v>9030</v>
      </c>
      <c r="J440" s="48">
        <v>120.400000002</v>
      </c>
      <c r="K440" s="55">
        <v>97034.561191999994</v>
      </c>
      <c r="L440" s="55">
        <v>3054.55000005074</v>
      </c>
      <c r="M440" s="55">
        <v>4851.7280596000001</v>
      </c>
      <c r="N440" s="56">
        <v>89128.283132349243</v>
      </c>
      <c r="O440" s="48">
        <f t="shared" si="24"/>
        <v>805.93489360787476</v>
      </c>
      <c r="P440" s="48">
        <f t="shared" si="25"/>
        <v>25.370016611295682</v>
      </c>
      <c r="Q440" s="48">
        <f t="shared" si="26"/>
        <v>40.296744680393743</v>
      </c>
      <c r="R440" s="48">
        <f t="shared" si="27"/>
        <v>740.2681323161853</v>
      </c>
    </row>
    <row r="441" spans="1:18" x14ac:dyDescent="0.25">
      <c r="A441" t="s">
        <v>2253</v>
      </c>
      <c r="B441" t="s">
        <v>9190</v>
      </c>
      <c r="C441" t="s">
        <v>9735</v>
      </c>
      <c r="D441" t="s">
        <v>9736</v>
      </c>
      <c r="E441" t="s">
        <v>2408</v>
      </c>
      <c r="F441" s="48" t="s">
        <v>9737</v>
      </c>
      <c r="G441" s="55" t="s">
        <v>9748</v>
      </c>
      <c r="H441" s="55" t="s">
        <v>9749</v>
      </c>
      <c r="I441" s="55" t="s">
        <v>9030</v>
      </c>
      <c r="J441" s="48">
        <v>4.0999999970000003</v>
      </c>
      <c r="K441" s="55">
        <v>3839.8960001099999</v>
      </c>
      <c r="L441" s="55">
        <v>71.749999947500001</v>
      </c>
      <c r="M441" s="55">
        <v>191.99480000550003</v>
      </c>
      <c r="N441" s="56">
        <v>3576.1512001569999</v>
      </c>
      <c r="O441" s="48">
        <f t="shared" si="24"/>
        <v>936.56000071211702</v>
      </c>
      <c r="P441" s="48">
        <f t="shared" si="25"/>
        <v>17.5</v>
      </c>
      <c r="Q441" s="48">
        <f t="shared" si="26"/>
        <v>46.828000035605854</v>
      </c>
      <c r="R441" s="48">
        <f t="shared" si="27"/>
        <v>872.23200067651112</v>
      </c>
    </row>
    <row r="442" spans="1:18" x14ac:dyDescent="0.25">
      <c r="A442" t="s">
        <v>873</v>
      </c>
      <c r="B442" t="s">
        <v>9009</v>
      </c>
      <c r="C442" t="s">
        <v>9750</v>
      </c>
      <c r="D442" t="s">
        <v>43</v>
      </c>
      <c r="E442" t="s">
        <v>230</v>
      </c>
      <c r="F442" s="48" t="s">
        <v>914</v>
      </c>
      <c r="G442" s="55" t="s">
        <v>9751</v>
      </c>
      <c r="H442" s="55" t="s">
        <v>9752</v>
      </c>
      <c r="I442" s="55" t="s">
        <v>9042</v>
      </c>
      <c r="J442" s="48">
        <v>7.1750000000000007</v>
      </c>
      <c r="K442" s="55">
        <v>2463.9093499599999</v>
      </c>
      <c r="L442" s="55">
        <v>435.07681058495825</v>
      </c>
      <c r="M442" s="55">
        <v>0</v>
      </c>
      <c r="N442" s="56">
        <v>2028.8325393750415</v>
      </c>
      <c r="O442" s="48">
        <f t="shared" si="24"/>
        <v>343.40199999442501</v>
      </c>
      <c r="P442" s="48">
        <f t="shared" si="25"/>
        <v>60.637883008356546</v>
      </c>
      <c r="Q442" s="48">
        <f t="shared" si="26"/>
        <v>0</v>
      </c>
      <c r="R442" s="48">
        <f t="shared" si="27"/>
        <v>282.76411698606847</v>
      </c>
    </row>
    <row r="443" spans="1:18" x14ac:dyDescent="0.25">
      <c r="A443" t="s">
        <v>873</v>
      </c>
      <c r="B443" t="s">
        <v>9009</v>
      </c>
      <c r="C443" t="s">
        <v>9750</v>
      </c>
      <c r="D443" t="s">
        <v>43</v>
      </c>
      <c r="E443" t="s">
        <v>230</v>
      </c>
      <c r="F443" s="48" t="s">
        <v>914</v>
      </c>
      <c r="G443" s="55" t="s">
        <v>9753</v>
      </c>
      <c r="H443" s="55" t="s">
        <v>9754</v>
      </c>
      <c r="I443" s="55" t="s">
        <v>9042</v>
      </c>
      <c r="J443" s="48">
        <v>16.399999998999998</v>
      </c>
      <c r="K443" s="55">
        <v>4104.7559998999996</v>
      </c>
      <c r="L443" s="55">
        <v>381.29999997675003</v>
      </c>
      <c r="M443" s="55">
        <v>0</v>
      </c>
      <c r="N443" s="56">
        <v>3723.4559999232497</v>
      </c>
      <c r="O443" s="48">
        <f t="shared" si="24"/>
        <v>250.29000000916403</v>
      </c>
      <c r="P443" s="48">
        <f t="shared" si="25"/>
        <v>23.250000000000004</v>
      </c>
      <c r="Q443" s="48">
        <f t="shared" si="26"/>
        <v>0</v>
      </c>
      <c r="R443" s="48">
        <f t="shared" si="27"/>
        <v>227.04000000916403</v>
      </c>
    </row>
    <row r="444" spans="1:18" x14ac:dyDescent="0.25">
      <c r="A444" t="s">
        <v>873</v>
      </c>
      <c r="B444" t="s">
        <v>9009</v>
      </c>
      <c r="C444" t="s">
        <v>9750</v>
      </c>
      <c r="D444" t="s">
        <v>43</v>
      </c>
      <c r="E444" t="s">
        <v>292</v>
      </c>
      <c r="F444" s="48" t="s">
        <v>934</v>
      </c>
      <c r="G444" s="55" t="s">
        <v>9755</v>
      </c>
      <c r="H444" s="55" t="s">
        <v>9756</v>
      </c>
      <c r="I444" s="55" t="s">
        <v>9037</v>
      </c>
      <c r="J444" s="48">
        <v>1569.5005000399997</v>
      </c>
      <c r="K444" s="55">
        <v>171329.15313799999</v>
      </c>
      <c r="L444" s="55">
        <v>28753.259160735983</v>
      </c>
      <c r="M444" s="55">
        <v>8566.4576569000001</v>
      </c>
      <c r="N444" s="56">
        <v>134009.43632036401</v>
      </c>
      <c r="O444" s="48">
        <f t="shared" si="24"/>
        <v>109.16157919900859</v>
      </c>
      <c r="P444" s="48">
        <f t="shared" si="25"/>
        <v>18.320006371455879</v>
      </c>
      <c r="Q444" s="48">
        <f t="shared" si="26"/>
        <v>5.4580789599504289</v>
      </c>
      <c r="R444" s="48">
        <f t="shared" si="27"/>
        <v>85.383493867602269</v>
      </c>
    </row>
    <row r="445" spans="1:18" x14ac:dyDescent="0.25">
      <c r="A445" t="s">
        <v>873</v>
      </c>
      <c r="B445" t="s">
        <v>9009</v>
      </c>
      <c r="C445" t="s">
        <v>9750</v>
      </c>
      <c r="D445" t="s">
        <v>43</v>
      </c>
      <c r="E445" t="s">
        <v>292</v>
      </c>
      <c r="F445" s="48" t="s">
        <v>934</v>
      </c>
      <c r="G445" s="55" t="s">
        <v>9757</v>
      </c>
      <c r="H445" s="55" t="s">
        <v>9758</v>
      </c>
      <c r="I445" s="55" t="s">
        <v>9042</v>
      </c>
      <c r="J445" s="48">
        <v>239.317000001</v>
      </c>
      <c r="K445" s="55">
        <v>36523.365941999997</v>
      </c>
      <c r="L445" s="55">
        <v>8261.1164413682982</v>
      </c>
      <c r="M445" s="55">
        <v>0</v>
      </c>
      <c r="N445" s="56">
        <v>28262.249500631697</v>
      </c>
      <c r="O445" s="48">
        <f t="shared" si="24"/>
        <v>152.61500830215732</v>
      </c>
      <c r="P445" s="48">
        <f t="shared" si="25"/>
        <v>34.519555406986463</v>
      </c>
      <c r="Q445" s="48">
        <f t="shared" si="26"/>
        <v>0</v>
      </c>
      <c r="R445" s="48">
        <f t="shared" si="27"/>
        <v>118.09545289517085</v>
      </c>
    </row>
    <row r="446" spans="1:18" x14ac:dyDescent="0.25">
      <c r="A446" t="s">
        <v>873</v>
      </c>
      <c r="B446" t="s">
        <v>9009</v>
      </c>
      <c r="C446" t="s">
        <v>9750</v>
      </c>
      <c r="D446" t="s">
        <v>43</v>
      </c>
      <c r="E446" t="s">
        <v>292</v>
      </c>
      <c r="F446" s="48" t="s">
        <v>934</v>
      </c>
      <c r="G446" s="55" t="s">
        <v>9759</v>
      </c>
      <c r="H446" s="55" t="s">
        <v>9760</v>
      </c>
      <c r="I446" s="55" t="s">
        <v>9042</v>
      </c>
      <c r="J446" s="48">
        <v>90.384499997999995</v>
      </c>
      <c r="K446" s="55">
        <v>9708.6769994999977</v>
      </c>
      <c r="L446" s="55">
        <v>1621.5807340867116</v>
      </c>
      <c r="M446" s="55">
        <v>0</v>
      </c>
      <c r="N446" s="56">
        <v>8087.0962654132863</v>
      </c>
      <c r="O446" s="48">
        <f t="shared" si="24"/>
        <v>107.41528690997714</v>
      </c>
      <c r="P446" s="48">
        <f t="shared" si="25"/>
        <v>17.940916131887587</v>
      </c>
      <c r="Q446" s="48">
        <f t="shared" si="26"/>
        <v>0</v>
      </c>
      <c r="R446" s="48">
        <f t="shared" si="27"/>
        <v>89.474370778089551</v>
      </c>
    </row>
    <row r="447" spans="1:18" x14ac:dyDescent="0.25">
      <c r="A447" t="s">
        <v>873</v>
      </c>
      <c r="B447" t="s">
        <v>9009</v>
      </c>
      <c r="C447" t="s">
        <v>9750</v>
      </c>
      <c r="D447" t="s">
        <v>43</v>
      </c>
      <c r="E447" t="s">
        <v>292</v>
      </c>
      <c r="F447" s="48" t="s">
        <v>934</v>
      </c>
      <c r="G447" s="55" t="s">
        <v>9622</v>
      </c>
      <c r="H447" s="55" t="s">
        <v>9623</v>
      </c>
      <c r="I447" s="55" t="s">
        <v>9037</v>
      </c>
      <c r="J447" s="48">
        <v>8329.3344997999993</v>
      </c>
      <c r="K447" s="55">
        <v>807982.70207</v>
      </c>
      <c r="L447" s="55">
        <v>70882.678293320525</v>
      </c>
      <c r="M447" s="55">
        <v>40399.135103499997</v>
      </c>
      <c r="N447" s="56">
        <v>696700.88867317955</v>
      </c>
      <c r="O447" s="48">
        <f t="shared" si="24"/>
        <v>97.004472817054108</v>
      </c>
      <c r="P447" s="48">
        <f t="shared" si="25"/>
        <v>8.510005006405077</v>
      </c>
      <c r="Q447" s="48">
        <f t="shared" si="26"/>
        <v>4.8502236408527049</v>
      </c>
      <c r="R447" s="48">
        <f t="shared" si="27"/>
        <v>83.644244169796337</v>
      </c>
    </row>
    <row r="448" spans="1:18" x14ac:dyDescent="0.25">
      <c r="A448" t="s">
        <v>873</v>
      </c>
      <c r="B448" t="s">
        <v>9009</v>
      </c>
      <c r="C448" t="s">
        <v>9750</v>
      </c>
      <c r="D448" t="s">
        <v>43</v>
      </c>
      <c r="E448" t="s">
        <v>292</v>
      </c>
      <c r="F448" s="48" t="s">
        <v>934</v>
      </c>
      <c r="G448" s="55" t="s">
        <v>9761</v>
      </c>
      <c r="H448" s="55" t="s">
        <v>9762</v>
      </c>
      <c r="I448" s="55" t="s">
        <v>9042</v>
      </c>
      <c r="J448" s="48">
        <v>158.013999996</v>
      </c>
      <c r="K448" s="55">
        <v>15904.383470199999</v>
      </c>
      <c r="L448" s="55">
        <v>0</v>
      </c>
      <c r="M448" s="55">
        <v>0</v>
      </c>
      <c r="N448" s="56">
        <v>15904.383470199999</v>
      </c>
      <c r="O448" s="48">
        <f t="shared" si="24"/>
        <v>100.65173636894583</v>
      </c>
      <c r="P448" s="48">
        <f t="shared" si="25"/>
        <v>0</v>
      </c>
      <c r="Q448" s="48">
        <f t="shared" si="26"/>
        <v>0</v>
      </c>
      <c r="R448" s="48">
        <f t="shared" si="27"/>
        <v>100.65173636894583</v>
      </c>
    </row>
    <row r="449" spans="1:18" x14ac:dyDescent="0.25">
      <c r="A449" t="s">
        <v>873</v>
      </c>
      <c r="B449" t="s">
        <v>9009</v>
      </c>
      <c r="C449" t="s">
        <v>9750</v>
      </c>
      <c r="D449" t="s">
        <v>43</v>
      </c>
      <c r="E449" t="s">
        <v>292</v>
      </c>
      <c r="F449" s="48" t="s">
        <v>934</v>
      </c>
      <c r="G449" s="55" t="s">
        <v>9763</v>
      </c>
      <c r="H449" s="55" t="s">
        <v>9764</v>
      </c>
      <c r="I449" s="55" t="s">
        <v>9042</v>
      </c>
      <c r="J449" s="48">
        <v>698.35299999999995</v>
      </c>
      <c r="K449" s="55">
        <v>59306.638039999998</v>
      </c>
      <c r="L449" s="55">
        <v>0</v>
      </c>
      <c r="M449" s="55">
        <v>0</v>
      </c>
      <c r="N449" s="56">
        <v>59306.638039999998</v>
      </c>
      <c r="O449" s="48">
        <f t="shared" si="24"/>
        <v>84.923581684334437</v>
      </c>
      <c r="P449" s="48">
        <f t="shared" si="25"/>
        <v>0</v>
      </c>
      <c r="Q449" s="48">
        <f t="shared" si="26"/>
        <v>0</v>
      </c>
      <c r="R449" s="48">
        <f t="shared" si="27"/>
        <v>84.923581684334437</v>
      </c>
    </row>
    <row r="450" spans="1:18" x14ac:dyDescent="0.25">
      <c r="A450" t="s">
        <v>873</v>
      </c>
      <c r="B450" t="s">
        <v>9009</v>
      </c>
      <c r="C450" t="s">
        <v>9750</v>
      </c>
      <c r="D450" t="s">
        <v>43</v>
      </c>
      <c r="E450" t="s">
        <v>295</v>
      </c>
      <c r="F450" s="48" t="s">
        <v>935</v>
      </c>
      <c r="G450" s="55" t="s">
        <v>9624</v>
      </c>
      <c r="H450" s="55" t="s">
        <v>9625</v>
      </c>
      <c r="I450" s="55" t="s">
        <v>9042</v>
      </c>
      <c r="J450" s="48">
        <v>228.8</v>
      </c>
      <c r="K450" s="55">
        <v>32337.787211000003</v>
      </c>
      <c r="L450" s="55">
        <v>1635.92</v>
      </c>
      <c r="M450" s="55">
        <v>0</v>
      </c>
      <c r="N450" s="56">
        <v>30701.867211000004</v>
      </c>
      <c r="O450" s="48">
        <f t="shared" si="24"/>
        <v>141.33648256555944</v>
      </c>
      <c r="P450" s="48">
        <f t="shared" si="25"/>
        <v>7.15</v>
      </c>
      <c r="Q450" s="48">
        <f t="shared" si="26"/>
        <v>0</v>
      </c>
      <c r="R450" s="48">
        <f t="shared" si="27"/>
        <v>134.18648256555946</v>
      </c>
    </row>
    <row r="451" spans="1:18" x14ac:dyDescent="0.25">
      <c r="A451" t="s">
        <v>873</v>
      </c>
      <c r="B451" t="s">
        <v>9009</v>
      </c>
      <c r="C451" t="s">
        <v>9750</v>
      </c>
      <c r="D451" t="s">
        <v>43</v>
      </c>
      <c r="E451" t="s">
        <v>297</v>
      </c>
      <c r="F451" s="48" t="s">
        <v>936</v>
      </c>
      <c r="G451" s="55" t="s">
        <v>9755</v>
      </c>
      <c r="H451" s="55" t="s">
        <v>9756</v>
      </c>
      <c r="I451" s="55" t="s">
        <v>9037</v>
      </c>
      <c r="J451" s="48">
        <v>22.549999999000001</v>
      </c>
      <c r="K451" s="55">
        <v>3994.3942499999998</v>
      </c>
      <c r="L451" s="55">
        <v>346.36999998463989</v>
      </c>
      <c r="M451" s="55">
        <v>199.71971250000001</v>
      </c>
      <c r="N451" s="56">
        <v>3448.3045375153597</v>
      </c>
      <c r="O451" s="48">
        <f t="shared" si="24"/>
        <v>177.13500000785521</v>
      </c>
      <c r="P451" s="48">
        <f t="shared" si="25"/>
        <v>15.360088691796008</v>
      </c>
      <c r="Q451" s="48">
        <f t="shared" si="26"/>
        <v>8.8567500003927613</v>
      </c>
      <c r="R451" s="48">
        <f t="shared" si="27"/>
        <v>152.91816131566642</v>
      </c>
    </row>
    <row r="452" spans="1:18" x14ac:dyDescent="0.25">
      <c r="A452" t="s">
        <v>873</v>
      </c>
      <c r="B452" t="s">
        <v>9009</v>
      </c>
      <c r="C452" t="s">
        <v>9750</v>
      </c>
      <c r="D452" t="s">
        <v>43</v>
      </c>
      <c r="E452" t="s">
        <v>297</v>
      </c>
      <c r="F452" s="48" t="s">
        <v>936</v>
      </c>
      <c r="G452" s="55" t="s">
        <v>9765</v>
      </c>
      <c r="H452" s="55" t="s">
        <v>9766</v>
      </c>
      <c r="I452" s="55" t="s">
        <v>9037</v>
      </c>
      <c r="J452" s="48">
        <v>713.4000000100001</v>
      </c>
      <c r="K452" s="55">
        <v>106987.17120300001</v>
      </c>
      <c r="L452" s="55">
        <v>0</v>
      </c>
      <c r="M452" s="55">
        <v>5349.3585601499999</v>
      </c>
      <c r="N452" s="56">
        <v>101637.81264285001</v>
      </c>
      <c r="O452" s="48">
        <f t="shared" si="24"/>
        <v>149.96800000210305</v>
      </c>
      <c r="P452" s="48">
        <f t="shared" si="25"/>
        <v>0</v>
      </c>
      <c r="Q452" s="48">
        <f t="shared" si="26"/>
        <v>7.4984000001051516</v>
      </c>
      <c r="R452" s="48">
        <f t="shared" si="27"/>
        <v>142.46960000199789</v>
      </c>
    </row>
    <row r="453" spans="1:18" x14ac:dyDescent="0.25">
      <c r="A453" t="s">
        <v>873</v>
      </c>
      <c r="B453" t="s">
        <v>9009</v>
      </c>
      <c r="C453" t="s">
        <v>9750</v>
      </c>
      <c r="D453" t="s">
        <v>43</v>
      </c>
      <c r="E453" t="s">
        <v>297</v>
      </c>
      <c r="F453" s="48" t="s">
        <v>936</v>
      </c>
      <c r="G453" s="55" t="s">
        <v>9767</v>
      </c>
      <c r="H453" s="55" t="s">
        <v>9768</v>
      </c>
      <c r="I453" s="55" t="s">
        <v>9042</v>
      </c>
      <c r="J453" s="48">
        <v>24.599999999999998</v>
      </c>
      <c r="K453" s="55">
        <v>3943.6063198000002</v>
      </c>
      <c r="L453" s="55">
        <v>430.98999999999995</v>
      </c>
      <c r="M453" s="55">
        <v>0</v>
      </c>
      <c r="N453" s="56">
        <v>3512.6163198000004</v>
      </c>
      <c r="O453" s="48">
        <f t="shared" si="24"/>
        <v>160.30919999186995</v>
      </c>
      <c r="P453" s="48">
        <f t="shared" si="25"/>
        <v>17.519918699186992</v>
      </c>
      <c r="Q453" s="48">
        <f t="shared" si="26"/>
        <v>0</v>
      </c>
      <c r="R453" s="48">
        <f t="shared" si="27"/>
        <v>142.78928129268294</v>
      </c>
    </row>
    <row r="454" spans="1:18" x14ac:dyDescent="0.25">
      <c r="A454" t="s">
        <v>873</v>
      </c>
      <c r="B454" t="s">
        <v>9009</v>
      </c>
      <c r="C454" t="s">
        <v>9750</v>
      </c>
      <c r="D454" t="s">
        <v>43</v>
      </c>
      <c r="E454" t="s">
        <v>297</v>
      </c>
      <c r="F454" s="48" t="s">
        <v>936</v>
      </c>
      <c r="G454" s="55" t="s">
        <v>9769</v>
      </c>
      <c r="H454" s="55" t="s">
        <v>9770</v>
      </c>
      <c r="I454" s="55" t="s">
        <v>9042</v>
      </c>
      <c r="J454" s="48">
        <v>12.300000000999999</v>
      </c>
      <c r="K454" s="55">
        <v>2439.2892599200004</v>
      </c>
      <c r="L454" s="55">
        <v>836.65000006802018</v>
      </c>
      <c r="M454" s="55">
        <v>0</v>
      </c>
      <c r="N454" s="56">
        <v>1602.6392598519801</v>
      </c>
      <c r="O454" s="48">
        <f t="shared" si="24"/>
        <v>198.31619997737272</v>
      </c>
      <c r="P454" s="48">
        <f t="shared" si="25"/>
        <v>68.020325203252028</v>
      </c>
      <c r="Q454" s="48">
        <f t="shared" si="26"/>
        <v>0</v>
      </c>
      <c r="R454" s="48">
        <f t="shared" si="27"/>
        <v>130.29587477412068</v>
      </c>
    </row>
    <row r="455" spans="1:18" x14ac:dyDescent="0.25">
      <c r="A455" t="s">
        <v>873</v>
      </c>
      <c r="B455" t="s">
        <v>9009</v>
      </c>
      <c r="C455" t="s">
        <v>9750</v>
      </c>
      <c r="D455" t="s">
        <v>43</v>
      </c>
      <c r="E455" t="s">
        <v>297</v>
      </c>
      <c r="F455" s="48" t="s">
        <v>936</v>
      </c>
      <c r="G455" s="55" t="s">
        <v>9771</v>
      </c>
      <c r="H455" s="55" t="s">
        <v>9772</v>
      </c>
      <c r="I455" s="55" t="s">
        <v>9037</v>
      </c>
      <c r="J455" s="48">
        <v>1.025000001</v>
      </c>
      <c r="K455" s="55">
        <v>283.02545999199998</v>
      </c>
      <c r="L455" s="55">
        <v>101.11674767146602</v>
      </c>
      <c r="M455" s="55">
        <v>14.151272999600002</v>
      </c>
      <c r="N455" s="56">
        <v>167.75743932093397</v>
      </c>
      <c r="O455" s="48">
        <f t="shared" si="24"/>
        <v>276.12239972280742</v>
      </c>
      <c r="P455" s="48">
        <f t="shared" si="25"/>
        <v>98.650485436893206</v>
      </c>
      <c r="Q455" s="48">
        <f t="shared" si="26"/>
        <v>13.806119986140372</v>
      </c>
      <c r="R455" s="48">
        <f t="shared" si="27"/>
        <v>163.66579429977384</v>
      </c>
    </row>
    <row r="456" spans="1:18" x14ac:dyDescent="0.25">
      <c r="A456" t="s">
        <v>873</v>
      </c>
      <c r="B456" t="s">
        <v>9009</v>
      </c>
      <c r="C456" t="s">
        <v>9750</v>
      </c>
      <c r="D456" t="s">
        <v>43</v>
      </c>
      <c r="E456" t="s">
        <v>297</v>
      </c>
      <c r="F456" s="48" t="s">
        <v>936</v>
      </c>
      <c r="G456" s="55" t="s">
        <v>9773</v>
      </c>
      <c r="H456" s="55" t="s">
        <v>9774</v>
      </c>
      <c r="I456" s="55" t="s">
        <v>9439</v>
      </c>
      <c r="J456" s="48">
        <v>49.199999996999999</v>
      </c>
      <c r="K456" s="55">
        <v>7076.3966398999992</v>
      </c>
      <c r="L456" s="55">
        <v>0</v>
      </c>
      <c r="M456" s="55">
        <v>0</v>
      </c>
      <c r="N456" s="56">
        <v>7076.3966398999992</v>
      </c>
      <c r="O456" s="48">
        <f t="shared" si="24"/>
        <v>143.82920000673755</v>
      </c>
      <c r="P456" s="48">
        <f t="shared" si="25"/>
        <v>0</v>
      </c>
      <c r="Q456" s="48">
        <f t="shared" si="26"/>
        <v>0</v>
      </c>
      <c r="R456" s="48">
        <f t="shared" si="27"/>
        <v>143.82920000673755</v>
      </c>
    </row>
    <row r="457" spans="1:18" x14ac:dyDescent="0.25">
      <c r="A457" t="s">
        <v>873</v>
      </c>
      <c r="B457" t="s">
        <v>9009</v>
      </c>
      <c r="C457" t="s">
        <v>9750</v>
      </c>
      <c r="D457" t="s">
        <v>43</v>
      </c>
      <c r="E457" t="s">
        <v>297</v>
      </c>
      <c r="F457" s="48" t="s">
        <v>936</v>
      </c>
      <c r="G457" s="55" t="s">
        <v>9775</v>
      </c>
      <c r="H457" s="55" t="s">
        <v>9776</v>
      </c>
      <c r="I457" s="55" t="s">
        <v>9042</v>
      </c>
      <c r="J457" s="48">
        <v>24.599999998999998</v>
      </c>
      <c r="K457" s="55">
        <v>3139.3781998300001</v>
      </c>
      <c r="L457" s="55">
        <v>0</v>
      </c>
      <c r="M457" s="55">
        <v>0</v>
      </c>
      <c r="N457" s="56">
        <v>3139.3781998300001</v>
      </c>
      <c r="O457" s="48">
        <f t="shared" si="24"/>
        <v>127.61699999827712</v>
      </c>
      <c r="P457" s="48">
        <f t="shared" si="25"/>
        <v>0</v>
      </c>
      <c r="Q457" s="48">
        <f t="shared" si="26"/>
        <v>0</v>
      </c>
      <c r="R457" s="48">
        <f t="shared" si="27"/>
        <v>127.61699999827712</v>
      </c>
    </row>
    <row r="458" spans="1:18" x14ac:dyDescent="0.25">
      <c r="A458" t="s">
        <v>873</v>
      </c>
      <c r="B458" t="s">
        <v>9009</v>
      </c>
      <c r="C458" t="s">
        <v>9750</v>
      </c>
      <c r="D458" t="s">
        <v>43</v>
      </c>
      <c r="E458" t="s">
        <v>297</v>
      </c>
      <c r="F458" s="48" t="s">
        <v>936</v>
      </c>
      <c r="G458" s="55" t="s">
        <v>9062</v>
      </c>
      <c r="H458" s="55" t="s">
        <v>9063</v>
      </c>
      <c r="I458" s="55" t="s">
        <v>9042</v>
      </c>
      <c r="J458" s="48">
        <v>4.1000000019999998</v>
      </c>
      <c r="K458" s="55">
        <v>612.33499998000002</v>
      </c>
      <c r="L458" s="55">
        <v>0</v>
      </c>
      <c r="M458" s="55">
        <v>0</v>
      </c>
      <c r="N458" s="56">
        <v>612.33499998000002</v>
      </c>
      <c r="O458" s="48">
        <f t="shared" si="24"/>
        <v>149.3499999222683</v>
      </c>
      <c r="P458" s="48">
        <f t="shared" si="25"/>
        <v>0</v>
      </c>
      <c r="Q458" s="48">
        <f t="shared" si="26"/>
        <v>0</v>
      </c>
      <c r="R458" s="48">
        <f t="shared" si="27"/>
        <v>149.3499999222683</v>
      </c>
    </row>
    <row r="459" spans="1:18" x14ac:dyDescent="0.25">
      <c r="A459" t="s">
        <v>873</v>
      </c>
      <c r="B459" t="s">
        <v>9009</v>
      </c>
      <c r="C459" t="s">
        <v>9750</v>
      </c>
      <c r="D459" t="s">
        <v>43</v>
      </c>
      <c r="E459" t="s">
        <v>527</v>
      </c>
      <c r="F459" s="48" t="s">
        <v>996</v>
      </c>
      <c r="G459" s="55" t="s">
        <v>9622</v>
      </c>
      <c r="H459" s="55" t="s">
        <v>9623</v>
      </c>
      <c r="I459" s="55" t="s">
        <v>9037</v>
      </c>
      <c r="J459" s="48">
        <v>147.60000001300003</v>
      </c>
      <c r="K459" s="55">
        <v>24394.412879299998</v>
      </c>
      <c r="L459" s="55">
        <v>2317.3200002041008</v>
      </c>
      <c r="M459" s="55">
        <v>1219.7206439649999</v>
      </c>
      <c r="N459" s="56">
        <v>20857.372235130897</v>
      </c>
      <c r="O459" s="48">
        <f t="shared" si="24"/>
        <v>165.27379998070077</v>
      </c>
      <c r="P459" s="48">
        <f t="shared" si="25"/>
        <v>15.700000000000003</v>
      </c>
      <c r="Q459" s="48">
        <f t="shared" si="26"/>
        <v>8.263689999035039</v>
      </c>
      <c r="R459" s="48">
        <f t="shared" si="27"/>
        <v>141.31010998166573</v>
      </c>
    </row>
    <row r="460" spans="1:18" x14ac:dyDescent="0.25">
      <c r="A460" t="s">
        <v>873</v>
      </c>
      <c r="B460" t="s">
        <v>9009</v>
      </c>
      <c r="C460" t="s">
        <v>9051</v>
      </c>
      <c r="D460" t="s">
        <v>62</v>
      </c>
      <c r="E460" t="s">
        <v>214</v>
      </c>
      <c r="F460" s="48" t="s">
        <v>913</v>
      </c>
      <c r="G460" s="55" t="s">
        <v>9777</v>
      </c>
      <c r="H460" s="55" t="s">
        <v>9778</v>
      </c>
      <c r="I460" s="55" t="s">
        <v>9042</v>
      </c>
      <c r="J460" s="48">
        <v>20.622999999000005</v>
      </c>
      <c r="K460" s="55">
        <v>2719.3872170000004</v>
      </c>
      <c r="L460" s="55">
        <v>1007.786601309038</v>
      </c>
      <c r="M460" s="55">
        <v>0</v>
      </c>
      <c r="N460" s="56">
        <v>1711.6006156909625</v>
      </c>
      <c r="O460" s="48">
        <f t="shared" si="24"/>
        <v>131.86186379924655</v>
      </c>
      <c r="P460" s="48">
        <f t="shared" si="25"/>
        <v>48.867119301648884</v>
      </c>
      <c r="Q460" s="48">
        <f t="shared" si="26"/>
        <v>0</v>
      </c>
      <c r="R460" s="48">
        <f t="shared" si="27"/>
        <v>82.994744497597679</v>
      </c>
    </row>
    <row r="461" spans="1:18" x14ac:dyDescent="0.25">
      <c r="A461" t="s">
        <v>873</v>
      </c>
      <c r="B461" t="s">
        <v>9009</v>
      </c>
      <c r="C461" t="s">
        <v>9051</v>
      </c>
      <c r="D461" t="s">
        <v>62</v>
      </c>
      <c r="E461" t="s">
        <v>214</v>
      </c>
      <c r="F461" s="48" t="s">
        <v>913</v>
      </c>
      <c r="G461" s="55" t="s">
        <v>9082</v>
      </c>
      <c r="H461" s="55" t="s">
        <v>9083</v>
      </c>
      <c r="I461" s="55" t="s">
        <v>9042</v>
      </c>
      <c r="J461" s="48">
        <v>36229.705508999999</v>
      </c>
      <c r="K461" s="55">
        <v>2185733.3021000004</v>
      </c>
      <c r="L461" s="55">
        <v>629309.90199134033</v>
      </c>
      <c r="M461" s="55">
        <v>0</v>
      </c>
      <c r="N461" s="56">
        <v>1556423.4001086601</v>
      </c>
      <c r="O461" s="48">
        <f t="shared" si="24"/>
        <v>60.329866649261938</v>
      </c>
      <c r="P461" s="48">
        <f t="shared" si="25"/>
        <v>17.369997717343033</v>
      </c>
      <c r="Q461" s="48">
        <f t="shared" si="26"/>
        <v>0</v>
      </c>
      <c r="R461" s="48">
        <f t="shared" si="27"/>
        <v>42.959868931918898</v>
      </c>
    </row>
    <row r="462" spans="1:18" x14ac:dyDescent="0.25">
      <c r="A462" t="s">
        <v>873</v>
      </c>
      <c r="B462" t="s">
        <v>9009</v>
      </c>
      <c r="C462" t="s">
        <v>9051</v>
      </c>
      <c r="D462" t="s">
        <v>62</v>
      </c>
      <c r="E462" t="s">
        <v>245</v>
      </c>
      <c r="F462" s="48" t="s">
        <v>919</v>
      </c>
      <c r="G462" s="55" t="s">
        <v>9045</v>
      </c>
      <c r="H462" s="55" t="s">
        <v>9046</v>
      </c>
      <c r="I462" s="55" t="s">
        <v>9042</v>
      </c>
      <c r="J462" s="48">
        <v>9933.3160003000012</v>
      </c>
      <c r="K462" s="55">
        <v>370405.87859999994</v>
      </c>
      <c r="L462" s="55">
        <v>0</v>
      </c>
      <c r="M462" s="55">
        <v>0</v>
      </c>
      <c r="N462" s="56">
        <v>370405.87859999994</v>
      </c>
      <c r="O462" s="48">
        <f t="shared" si="24"/>
        <v>37.289247476755307</v>
      </c>
      <c r="P462" s="48">
        <f t="shared" si="25"/>
        <v>0</v>
      </c>
      <c r="Q462" s="48">
        <f t="shared" si="26"/>
        <v>0</v>
      </c>
      <c r="R462" s="48">
        <f t="shared" si="27"/>
        <v>37.289247476755307</v>
      </c>
    </row>
    <row r="463" spans="1:18" x14ac:dyDescent="0.25">
      <c r="A463" t="s">
        <v>873</v>
      </c>
      <c r="B463" t="s">
        <v>9009</v>
      </c>
      <c r="C463" t="s">
        <v>9051</v>
      </c>
      <c r="D463" t="s">
        <v>62</v>
      </c>
      <c r="E463" t="s">
        <v>273</v>
      </c>
      <c r="F463" s="48" t="s">
        <v>929</v>
      </c>
      <c r="G463" s="55" t="s">
        <v>9755</v>
      </c>
      <c r="H463" s="55" t="s">
        <v>9756</v>
      </c>
      <c r="I463" s="55" t="s">
        <v>9037</v>
      </c>
      <c r="J463" s="48">
        <v>5702.4440000000004</v>
      </c>
      <c r="K463" s="55">
        <v>402261.01951999997</v>
      </c>
      <c r="L463" s="55">
        <v>84738.379440043223</v>
      </c>
      <c r="M463" s="55">
        <v>20113.050976000002</v>
      </c>
      <c r="N463" s="56">
        <v>297409.58910395671</v>
      </c>
      <c r="O463" s="48">
        <f t="shared" si="24"/>
        <v>70.541862317280092</v>
      </c>
      <c r="P463" s="48">
        <f t="shared" si="25"/>
        <v>14.860010802393363</v>
      </c>
      <c r="Q463" s="48">
        <f t="shared" si="26"/>
        <v>3.5270931158640053</v>
      </c>
      <c r="R463" s="48">
        <f t="shared" si="27"/>
        <v>52.154758399022718</v>
      </c>
    </row>
    <row r="464" spans="1:18" x14ac:dyDescent="0.25">
      <c r="A464" t="s">
        <v>873</v>
      </c>
      <c r="B464" t="s">
        <v>9009</v>
      </c>
      <c r="C464" t="s">
        <v>9051</v>
      </c>
      <c r="D464" t="s">
        <v>62</v>
      </c>
      <c r="E464" t="s">
        <v>273</v>
      </c>
      <c r="F464" s="48" t="s">
        <v>929</v>
      </c>
      <c r="G464" s="55" t="s">
        <v>9779</v>
      </c>
      <c r="H464" s="55" t="s">
        <v>9780</v>
      </c>
      <c r="I464" s="55" t="s">
        <v>9037</v>
      </c>
      <c r="J464" s="48">
        <v>751.03800000000012</v>
      </c>
      <c r="K464" s="55">
        <v>48463.980444000001</v>
      </c>
      <c r="L464" s="55">
        <v>11160.390280091609</v>
      </c>
      <c r="M464" s="55">
        <v>2423.1990221999999</v>
      </c>
      <c r="N464" s="56">
        <v>34880.391141708387</v>
      </c>
      <c r="O464" s="48">
        <f t="shared" ref="O464:O527" si="28">IFERROR(K464/J464,0)</f>
        <v>64.529331996516817</v>
      </c>
      <c r="P464" s="48">
        <f t="shared" ref="P464:P527" si="29">IFERROR(L464/J464,0)</f>
        <v>14.85995419684704</v>
      </c>
      <c r="Q464" s="48">
        <f t="shared" ref="Q464:Q527" si="30">IFERROR(M464/J464,0)</f>
        <v>3.2264665998258404</v>
      </c>
      <c r="R464" s="48">
        <f t="shared" ref="R464:R527" si="31">N464/J464</f>
        <v>46.442911199843927</v>
      </c>
    </row>
    <row r="465" spans="1:18" x14ac:dyDescent="0.25">
      <c r="A465" t="s">
        <v>873</v>
      </c>
      <c r="B465" t="s">
        <v>9009</v>
      </c>
      <c r="C465" t="s">
        <v>9051</v>
      </c>
      <c r="D465" t="s">
        <v>62</v>
      </c>
      <c r="E465" t="s">
        <v>273</v>
      </c>
      <c r="F465" s="48" t="s">
        <v>929</v>
      </c>
      <c r="G465" s="55" t="s">
        <v>9781</v>
      </c>
      <c r="H465" s="55" t="s">
        <v>9782</v>
      </c>
      <c r="I465" s="55" t="s">
        <v>9037</v>
      </c>
      <c r="J465" s="48">
        <v>1451.11300005</v>
      </c>
      <c r="K465" s="55">
        <v>94017.89437200001</v>
      </c>
      <c r="L465" s="55">
        <v>29022.320001124048</v>
      </c>
      <c r="M465" s="55">
        <v>4700.8947186000005</v>
      </c>
      <c r="N465" s="56">
        <v>60294.679652275961</v>
      </c>
      <c r="O465" s="48">
        <f t="shared" si="28"/>
        <v>64.790195090775498</v>
      </c>
      <c r="P465" s="48">
        <f t="shared" si="29"/>
        <v>20.000041347658001</v>
      </c>
      <c r="Q465" s="48">
        <f t="shared" si="30"/>
        <v>3.2395097545387745</v>
      </c>
      <c r="R465" s="48">
        <f t="shared" si="31"/>
        <v>41.55064398857872</v>
      </c>
    </row>
    <row r="466" spans="1:18" x14ac:dyDescent="0.25">
      <c r="A466" t="s">
        <v>873</v>
      </c>
      <c r="B466" t="s">
        <v>9009</v>
      </c>
      <c r="C466" t="s">
        <v>9051</v>
      </c>
      <c r="D466" t="s">
        <v>62</v>
      </c>
      <c r="E466" t="s">
        <v>273</v>
      </c>
      <c r="F466" s="48" t="s">
        <v>929</v>
      </c>
      <c r="G466" s="55" t="s">
        <v>9783</v>
      </c>
      <c r="H466" s="55" t="s">
        <v>9784</v>
      </c>
      <c r="I466" s="55" t="s">
        <v>9042</v>
      </c>
      <c r="J466" s="48">
        <v>2518.6709999999998</v>
      </c>
      <c r="K466" s="55">
        <v>203137.83095499998</v>
      </c>
      <c r="L466" s="55">
        <v>36923.734660007067</v>
      </c>
      <c r="M466" s="55">
        <v>0</v>
      </c>
      <c r="N466" s="56">
        <v>166214.09629499292</v>
      </c>
      <c r="O466" s="48">
        <f t="shared" si="28"/>
        <v>80.652785121597859</v>
      </c>
      <c r="P466" s="48">
        <f t="shared" si="29"/>
        <v>14.660007067221986</v>
      </c>
      <c r="Q466" s="48">
        <f t="shared" si="30"/>
        <v>0</v>
      </c>
      <c r="R466" s="48">
        <f t="shared" si="31"/>
        <v>65.992778054375876</v>
      </c>
    </row>
    <row r="467" spans="1:18" x14ac:dyDescent="0.25">
      <c r="A467" t="s">
        <v>873</v>
      </c>
      <c r="B467" t="s">
        <v>9009</v>
      </c>
      <c r="C467" t="s">
        <v>9051</v>
      </c>
      <c r="D467" t="s">
        <v>62</v>
      </c>
      <c r="E467" t="s">
        <v>273</v>
      </c>
      <c r="F467" s="48" t="s">
        <v>929</v>
      </c>
      <c r="G467" s="55" t="s">
        <v>9785</v>
      </c>
      <c r="H467" s="55" t="s">
        <v>9786</v>
      </c>
      <c r="I467" s="55" t="s">
        <v>9042</v>
      </c>
      <c r="J467" s="48">
        <v>5590.4935000000005</v>
      </c>
      <c r="K467" s="55">
        <v>362068.97544999997</v>
      </c>
      <c r="L467" s="55">
        <v>0</v>
      </c>
      <c r="M467" s="55">
        <v>0</v>
      </c>
      <c r="N467" s="56">
        <v>362068.97544999997</v>
      </c>
      <c r="O467" s="48">
        <f t="shared" si="28"/>
        <v>64.765118759193612</v>
      </c>
      <c r="P467" s="48">
        <f t="shared" si="29"/>
        <v>0</v>
      </c>
      <c r="Q467" s="48">
        <f t="shared" si="30"/>
        <v>0</v>
      </c>
      <c r="R467" s="48">
        <f t="shared" si="31"/>
        <v>64.765118759193612</v>
      </c>
    </row>
    <row r="468" spans="1:18" x14ac:dyDescent="0.25">
      <c r="A468" t="s">
        <v>873</v>
      </c>
      <c r="B468" t="s">
        <v>9009</v>
      </c>
      <c r="C468" t="s">
        <v>9051</v>
      </c>
      <c r="D468" t="s">
        <v>62</v>
      </c>
      <c r="E468" t="s">
        <v>273</v>
      </c>
      <c r="F468" s="48" t="s">
        <v>929</v>
      </c>
      <c r="G468" s="55" t="s">
        <v>9787</v>
      </c>
      <c r="H468" s="55" t="s">
        <v>9788</v>
      </c>
      <c r="I468" s="55" t="s">
        <v>9037</v>
      </c>
      <c r="J468" s="48">
        <v>69.453999999000004</v>
      </c>
      <c r="K468" s="55">
        <v>6908.1942636000003</v>
      </c>
      <c r="L468" s="55">
        <v>1308.5853641280273</v>
      </c>
      <c r="M468" s="55">
        <v>345.40971318000004</v>
      </c>
      <c r="N468" s="56">
        <v>5254.1991862919731</v>
      </c>
      <c r="O468" s="48">
        <f t="shared" si="28"/>
        <v>99.464311108063811</v>
      </c>
      <c r="P468" s="48">
        <f t="shared" si="29"/>
        <v>18.841036717062636</v>
      </c>
      <c r="Q468" s="48">
        <f t="shared" si="30"/>
        <v>4.9732155554031907</v>
      </c>
      <c r="R468" s="48">
        <f t="shared" si="31"/>
        <v>75.650058835597989</v>
      </c>
    </row>
    <row r="469" spans="1:18" x14ac:dyDescent="0.25">
      <c r="A469" t="s">
        <v>873</v>
      </c>
      <c r="B469" t="s">
        <v>9009</v>
      </c>
      <c r="C469" t="s">
        <v>9051</v>
      </c>
      <c r="D469" t="s">
        <v>62</v>
      </c>
      <c r="E469" t="s">
        <v>273</v>
      </c>
      <c r="F469" s="48" t="s">
        <v>929</v>
      </c>
      <c r="G469" s="55" t="s">
        <v>9789</v>
      </c>
      <c r="H469" s="55" t="s">
        <v>9790</v>
      </c>
      <c r="I469" s="55" t="s">
        <v>9042</v>
      </c>
      <c r="J469" s="48">
        <v>65.74350000199999</v>
      </c>
      <c r="K469" s="55">
        <v>5934.4094028</v>
      </c>
      <c r="L469" s="55">
        <v>1087.45789324878</v>
      </c>
      <c r="M469" s="55">
        <v>0</v>
      </c>
      <c r="N469" s="56">
        <v>4846.9515095512197</v>
      </c>
      <c r="O469" s="48">
        <f t="shared" si="28"/>
        <v>90.266100871104655</v>
      </c>
      <c r="P469" s="48">
        <f t="shared" si="29"/>
        <v>16.540918770915731</v>
      </c>
      <c r="Q469" s="48">
        <f t="shared" si="30"/>
        <v>0</v>
      </c>
      <c r="R469" s="48">
        <f t="shared" si="31"/>
        <v>73.725182100188917</v>
      </c>
    </row>
    <row r="470" spans="1:18" x14ac:dyDescent="0.25">
      <c r="A470" t="s">
        <v>873</v>
      </c>
      <c r="B470" t="s">
        <v>9009</v>
      </c>
      <c r="C470" t="s">
        <v>9051</v>
      </c>
      <c r="D470" t="s">
        <v>62</v>
      </c>
      <c r="E470" t="s">
        <v>273</v>
      </c>
      <c r="F470" s="48" t="s">
        <v>929</v>
      </c>
      <c r="G470" s="55" t="s">
        <v>9791</v>
      </c>
      <c r="H470" s="55" t="s">
        <v>9792</v>
      </c>
      <c r="I470" s="55" t="s">
        <v>9042</v>
      </c>
      <c r="J470" s="48">
        <v>1026.8039999800001</v>
      </c>
      <c r="K470" s="55">
        <v>82776.302825000006</v>
      </c>
      <c r="L470" s="55">
        <v>19981.68783993024</v>
      </c>
      <c r="M470" s="55">
        <v>0</v>
      </c>
      <c r="N470" s="56">
        <v>62794.614985069769</v>
      </c>
      <c r="O470" s="48">
        <f t="shared" si="28"/>
        <v>80.615485357100582</v>
      </c>
      <c r="P470" s="48">
        <f t="shared" si="29"/>
        <v>19.460079859758473</v>
      </c>
      <c r="Q470" s="48">
        <f t="shared" si="30"/>
        <v>0</v>
      </c>
      <c r="R470" s="48">
        <f t="shared" si="31"/>
        <v>61.155405497342116</v>
      </c>
    </row>
    <row r="471" spans="1:18" x14ac:dyDescent="0.25">
      <c r="A471" t="s">
        <v>873</v>
      </c>
      <c r="B471" t="s">
        <v>9009</v>
      </c>
      <c r="C471" t="s">
        <v>9051</v>
      </c>
      <c r="D471" t="s">
        <v>62</v>
      </c>
      <c r="E471" t="s">
        <v>273</v>
      </c>
      <c r="F471" s="48" t="s">
        <v>929</v>
      </c>
      <c r="G471" s="55" t="s">
        <v>9793</v>
      </c>
      <c r="H471" s="55" t="s">
        <v>9794</v>
      </c>
      <c r="I471" s="55" t="s">
        <v>9042</v>
      </c>
      <c r="J471" s="48">
        <v>1668.5975000299998</v>
      </c>
      <c r="K471" s="55">
        <v>143430.885928</v>
      </c>
      <c r="L471" s="55">
        <v>24461.603350493733</v>
      </c>
      <c r="M471" s="55">
        <v>0</v>
      </c>
      <c r="N471" s="56">
        <v>118969.28257750627</v>
      </c>
      <c r="O471" s="48">
        <f t="shared" si="28"/>
        <v>85.958948113862846</v>
      </c>
      <c r="P471" s="48">
        <f t="shared" si="29"/>
        <v>14.659978425026969</v>
      </c>
      <c r="Q471" s="48">
        <f t="shared" si="30"/>
        <v>0</v>
      </c>
      <c r="R471" s="48">
        <f t="shared" si="31"/>
        <v>71.298969688835868</v>
      </c>
    </row>
    <row r="472" spans="1:18" x14ac:dyDescent="0.25">
      <c r="A472" t="s">
        <v>873</v>
      </c>
      <c r="B472" t="s">
        <v>9009</v>
      </c>
      <c r="C472" t="s">
        <v>9051</v>
      </c>
      <c r="D472" t="s">
        <v>62</v>
      </c>
      <c r="E472" t="s">
        <v>273</v>
      </c>
      <c r="F472" s="48" t="s">
        <v>929</v>
      </c>
      <c r="G472" s="55" t="s">
        <v>9795</v>
      </c>
      <c r="H472" s="55" t="s">
        <v>9796</v>
      </c>
      <c r="I472" s="55" t="s">
        <v>9037</v>
      </c>
      <c r="J472" s="48">
        <v>91.942499995999995</v>
      </c>
      <c r="K472" s="55">
        <v>0</v>
      </c>
      <c r="L472" s="55">
        <v>1347.9166510181476</v>
      </c>
      <c r="M472" s="55">
        <v>0</v>
      </c>
      <c r="N472" s="56">
        <v>-1347.9166510181476</v>
      </c>
      <c r="O472" s="48">
        <f t="shared" si="28"/>
        <v>0</v>
      </c>
      <c r="P472" s="48">
        <f t="shared" si="29"/>
        <v>14.660430715684145</v>
      </c>
      <c r="Q472" s="48">
        <f t="shared" si="30"/>
        <v>0</v>
      </c>
      <c r="R472" s="48">
        <f t="shared" si="31"/>
        <v>-14.660430715684145</v>
      </c>
    </row>
    <row r="473" spans="1:18" x14ac:dyDescent="0.25">
      <c r="A473" t="s">
        <v>873</v>
      </c>
      <c r="B473" t="s">
        <v>9009</v>
      </c>
      <c r="C473" t="s">
        <v>9051</v>
      </c>
      <c r="D473" t="s">
        <v>62</v>
      </c>
      <c r="E473" t="s">
        <v>273</v>
      </c>
      <c r="F473" s="48" t="s">
        <v>929</v>
      </c>
      <c r="G473" s="55" t="s">
        <v>9797</v>
      </c>
      <c r="H473" s="55" t="s">
        <v>9798</v>
      </c>
      <c r="I473" s="55" t="s">
        <v>9037</v>
      </c>
      <c r="J473" s="48">
        <v>1348.8794999299998</v>
      </c>
      <c r="K473" s="55">
        <v>78805.709171000024</v>
      </c>
      <c r="L473" s="55">
        <v>30592.57865841551</v>
      </c>
      <c r="M473" s="55">
        <v>3940.2854585500004</v>
      </c>
      <c r="N473" s="56">
        <v>44272.845054034507</v>
      </c>
      <c r="O473" s="48">
        <f t="shared" si="28"/>
        <v>58.423090554115213</v>
      </c>
      <c r="P473" s="48">
        <f t="shared" si="29"/>
        <v>22.679993772611351</v>
      </c>
      <c r="Q473" s="48">
        <f t="shared" si="30"/>
        <v>2.92115452770576</v>
      </c>
      <c r="R473" s="48">
        <f t="shared" si="31"/>
        <v>32.821942253798099</v>
      </c>
    </row>
    <row r="474" spans="1:18" x14ac:dyDescent="0.25">
      <c r="A474" t="s">
        <v>873</v>
      </c>
      <c r="B474" t="s">
        <v>9009</v>
      </c>
      <c r="C474" t="s">
        <v>9051</v>
      </c>
      <c r="D474" t="s">
        <v>62</v>
      </c>
      <c r="E474" t="s">
        <v>273</v>
      </c>
      <c r="F474" s="48" t="s">
        <v>929</v>
      </c>
      <c r="G474" s="55" t="s">
        <v>9799</v>
      </c>
      <c r="H474" s="55" t="s">
        <v>9800</v>
      </c>
      <c r="I474" s="55" t="s">
        <v>9037</v>
      </c>
      <c r="J474" s="48">
        <v>25.379000001000001</v>
      </c>
      <c r="K474" s="55">
        <v>2277.1730974000002</v>
      </c>
      <c r="L474" s="55">
        <v>542.32863083303198</v>
      </c>
      <c r="M474" s="55">
        <v>113.85865487</v>
      </c>
      <c r="N474" s="56">
        <v>1620.9858116969681</v>
      </c>
      <c r="O474" s="48">
        <f t="shared" si="28"/>
        <v>89.726667611421774</v>
      </c>
      <c r="P474" s="48">
        <f t="shared" si="29"/>
        <v>21.369188337273446</v>
      </c>
      <c r="Q474" s="48">
        <f t="shared" si="30"/>
        <v>4.4863333805710885</v>
      </c>
      <c r="R474" s="48">
        <f t="shared" si="31"/>
        <v>63.871145893577243</v>
      </c>
    </row>
    <row r="475" spans="1:18" x14ac:dyDescent="0.25">
      <c r="A475" t="s">
        <v>873</v>
      </c>
      <c r="B475" t="s">
        <v>9009</v>
      </c>
      <c r="C475" t="s">
        <v>9051</v>
      </c>
      <c r="D475" t="s">
        <v>62</v>
      </c>
      <c r="E475" t="s">
        <v>273</v>
      </c>
      <c r="F475" s="48" t="s">
        <v>929</v>
      </c>
      <c r="G475" s="55" t="s">
        <v>9801</v>
      </c>
      <c r="H475" s="55" t="s">
        <v>9802</v>
      </c>
      <c r="I475" s="55" t="s">
        <v>9037</v>
      </c>
      <c r="J475" s="48">
        <v>2659.6495</v>
      </c>
      <c r="K475" s="55">
        <v>159255.23755000002</v>
      </c>
      <c r="L475" s="55">
        <v>28325.264675000471</v>
      </c>
      <c r="M475" s="55">
        <v>7962.7618775000001</v>
      </c>
      <c r="N475" s="56">
        <v>122967.21099749954</v>
      </c>
      <c r="O475" s="48">
        <f t="shared" si="28"/>
        <v>59.878280032763726</v>
      </c>
      <c r="P475" s="48">
        <f t="shared" si="29"/>
        <v>10.649999060026696</v>
      </c>
      <c r="Q475" s="48">
        <f t="shared" si="30"/>
        <v>2.9939140016381858</v>
      </c>
      <c r="R475" s="48">
        <f t="shared" si="31"/>
        <v>46.234366971098837</v>
      </c>
    </row>
    <row r="476" spans="1:18" x14ac:dyDescent="0.25">
      <c r="A476" t="s">
        <v>873</v>
      </c>
      <c r="B476" t="s">
        <v>9009</v>
      </c>
      <c r="C476" t="s">
        <v>9051</v>
      </c>
      <c r="D476" t="s">
        <v>62</v>
      </c>
      <c r="E476" t="s">
        <v>273</v>
      </c>
      <c r="F476" s="48" t="s">
        <v>929</v>
      </c>
      <c r="G476" s="55" t="s">
        <v>9803</v>
      </c>
      <c r="H476" s="55" t="s">
        <v>9804</v>
      </c>
      <c r="I476" s="55" t="s">
        <v>9037</v>
      </c>
      <c r="J476" s="48">
        <v>591.48649999999998</v>
      </c>
      <c r="K476" s="55">
        <v>40975.208362999998</v>
      </c>
      <c r="L476" s="55">
        <v>6299.292725227815</v>
      </c>
      <c r="M476" s="55">
        <v>2048.7604181500005</v>
      </c>
      <c r="N476" s="56">
        <v>32627.155219622182</v>
      </c>
      <c r="O476" s="48">
        <f t="shared" si="28"/>
        <v>69.274968005186935</v>
      </c>
      <c r="P476" s="48">
        <f t="shared" si="29"/>
        <v>10.649934910142184</v>
      </c>
      <c r="Q476" s="48">
        <f t="shared" si="30"/>
        <v>3.4637484002593477</v>
      </c>
      <c r="R476" s="48">
        <f t="shared" si="31"/>
        <v>55.161284694785401</v>
      </c>
    </row>
    <row r="477" spans="1:18" x14ac:dyDescent="0.25">
      <c r="A477" t="s">
        <v>873</v>
      </c>
      <c r="B477" t="s">
        <v>9009</v>
      </c>
      <c r="C477" t="s">
        <v>9051</v>
      </c>
      <c r="D477" t="s">
        <v>62</v>
      </c>
      <c r="E477" t="s">
        <v>273</v>
      </c>
      <c r="F477" s="48" t="s">
        <v>929</v>
      </c>
      <c r="G477" s="55" t="s">
        <v>9805</v>
      </c>
      <c r="H477" s="55" t="s">
        <v>9806</v>
      </c>
      <c r="I477" s="55" t="s">
        <v>9042</v>
      </c>
      <c r="J477" s="48">
        <v>1064.2575000699999</v>
      </c>
      <c r="K477" s="55">
        <v>97028.172079000011</v>
      </c>
      <c r="L477" s="55">
        <v>16921.650251216353</v>
      </c>
      <c r="M477" s="55">
        <v>0</v>
      </c>
      <c r="N477" s="56">
        <v>80106.521827783654</v>
      </c>
      <c r="O477" s="48">
        <f t="shared" si="28"/>
        <v>91.169826919348125</v>
      </c>
      <c r="P477" s="48">
        <f t="shared" si="29"/>
        <v>15.899958656719223</v>
      </c>
      <c r="Q477" s="48">
        <f t="shared" si="30"/>
        <v>0</v>
      </c>
      <c r="R477" s="48">
        <f t="shared" si="31"/>
        <v>75.26986826262889</v>
      </c>
    </row>
    <row r="478" spans="1:18" x14ac:dyDescent="0.25">
      <c r="A478" t="s">
        <v>873</v>
      </c>
      <c r="B478" t="s">
        <v>9009</v>
      </c>
      <c r="C478" t="s">
        <v>9051</v>
      </c>
      <c r="D478" t="s">
        <v>62</v>
      </c>
      <c r="E478" t="s">
        <v>273</v>
      </c>
      <c r="F478" s="48" t="s">
        <v>929</v>
      </c>
      <c r="G478" s="55" t="s">
        <v>9807</v>
      </c>
      <c r="H478" s="55" t="s">
        <v>9808</v>
      </c>
      <c r="I478" s="55" t="s">
        <v>9042</v>
      </c>
      <c r="J478" s="48">
        <v>12266.328749500002</v>
      </c>
      <c r="K478" s="55">
        <v>790032.64568000007</v>
      </c>
      <c r="L478" s="55">
        <v>0</v>
      </c>
      <c r="M478" s="55">
        <v>0</v>
      </c>
      <c r="N478" s="56">
        <v>790032.64568000007</v>
      </c>
      <c r="O478" s="48">
        <f t="shared" si="28"/>
        <v>64.406609492852795</v>
      </c>
      <c r="P478" s="48">
        <f t="shared" si="29"/>
        <v>0</v>
      </c>
      <c r="Q478" s="48">
        <f t="shared" si="30"/>
        <v>0</v>
      </c>
      <c r="R478" s="48">
        <f t="shared" si="31"/>
        <v>64.406609492852795</v>
      </c>
    </row>
    <row r="479" spans="1:18" x14ac:dyDescent="0.25">
      <c r="A479" t="s">
        <v>873</v>
      </c>
      <c r="B479" t="s">
        <v>9009</v>
      </c>
      <c r="C479" t="s">
        <v>9051</v>
      </c>
      <c r="D479" t="s">
        <v>62</v>
      </c>
      <c r="E479" t="s">
        <v>273</v>
      </c>
      <c r="F479" s="48" t="s">
        <v>929</v>
      </c>
      <c r="G479" s="55" t="s">
        <v>9809</v>
      </c>
      <c r="H479" s="55" t="s">
        <v>9810</v>
      </c>
      <c r="I479" s="55" t="s">
        <v>9037</v>
      </c>
      <c r="J479" s="48">
        <v>340.13600001000003</v>
      </c>
      <c r="K479" s="55">
        <v>19009.5762177</v>
      </c>
      <c r="L479" s="55">
        <v>5904.6905610014928</v>
      </c>
      <c r="M479" s="55">
        <v>950.47881088500026</v>
      </c>
      <c r="N479" s="56">
        <v>12154.406845813506</v>
      </c>
      <c r="O479" s="48">
        <f t="shared" si="28"/>
        <v>55.888163020500969</v>
      </c>
      <c r="P479" s="48">
        <f t="shared" si="29"/>
        <v>17.359793026400894</v>
      </c>
      <c r="Q479" s="48">
        <f t="shared" si="30"/>
        <v>2.7944081510250491</v>
      </c>
      <c r="R479" s="48">
        <f t="shared" si="31"/>
        <v>35.733961843075022</v>
      </c>
    </row>
    <row r="480" spans="1:18" x14ac:dyDescent="0.25">
      <c r="A480" t="s">
        <v>873</v>
      </c>
      <c r="B480" t="s">
        <v>9009</v>
      </c>
      <c r="C480" t="s">
        <v>9051</v>
      </c>
      <c r="D480" t="s">
        <v>62</v>
      </c>
      <c r="E480" t="s">
        <v>273</v>
      </c>
      <c r="F480" s="48" t="s">
        <v>929</v>
      </c>
      <c r="G480" s="55" t="s">
        <v>9811</v>
      </c>
      <c r="H480" s="55" t="s">
        <v>9812</v>
      </c>
      <c r="I480" s="55" t="s">
        <v>9042</v>
      </c>
      <c r="J480" s="48">
        <v>839.45450010000013</v>
      </c>
      <c r="K480" s="55">
        <v>86088.847836999994</v>
      </c>
      <c r="L480" s="55">
        <v>14573.008122154142</v>
      </c>
      <c r="M480" s="55">
        <v>0</v>
      </c>
      <c r="N480" s="56">
        <v>71515.839714845846</v>
      </c>
      <c r="O480" s="48">
        <f t="shared" si="28"/>
        <v>102.55332221906565</v>
      </c>
      <c r="P480" s="48">
        <f t="shared" si="29"/>
        <v>17.360092917982012</v>
      </c>
      <c r="Q480" s="48">
        <f t="shared" si="30"/>
        <v>0</v>
      </c>
      <c r="R480" s="48">
        <f t="shared" si="31"/>
        <v>85.193229301083633</v>
      </c>
    </row>
    <row r="481" spans="1:18" x14ac:dyDescent="0.25">
      <c r="A481" t="s">
        <v>873</v>
      </c>
      <c r="B481" t="s">
        <v>9009</v>
      </c>
      <c r="C481" t="s">
        <v>9051</v>
      </c>
      <c r="D481" t="s">
        <v>62</v>
      </c>
      <c r="E481" t="s">
        <v>273</v>
      </c>
      <c r="F481" s="48" t="s">
        <v>929</v>
      </c>
      <c r="G481" s="55" t="s">
        <v>9813</v>
      </c>
      <c r="H481" s="55" t="s">
        <v>9814</v>
      </c>
      <c r="I481" s="55" t="s">
        <v>9037</v>
      </c>
      <c r="J481" s="48">
        <v>179.55950002100002</v>
      </c>
      <c r="K481" s="55">
        <v>11673.0966515</v>
      </c>
      <c r="L481" s="55">
        <v>3682.7597454463034</v>
      </c>
      <c r="M481" s="55">
        <v>583.654832575</v>
      </c>
      <c r="N481" s="56">
        <v>7406.682073478697</v>
      </c>
      <c r="O481" s="48">
        <f t="shared" si="28"/>
        <v>65.009629956280762</v>
      </c>
      <c r="P481" s="48">
        <f t="shared" si="29"/>
        <v>20.509968812653153</v>
      </c>
      <c r="Q481" s="48">
        <f t="shared" si="30"/>
        <v>3.2504814978140382</v>
      </c>
      <c r="R481" s="48">
        <f t="shared" si="31"/>
        <v>41.249179645813577</v>
      </c>
    </row>
    <row r="482" spans="1:18" x14ac:dyDescent="0.25">
      <c r="A482" t="s">
        <v>873</v>
      </c>
      <c r="B482" t="s">
        <v>9009</v>
      </c>
      <c r="C482" t="s">
        <v>9051</v>
      </c>
      <c r="D482" t="s">
        <v>62</v>
      </c>
      <c r="E482" t="s">
        <v>273</v>
      </c>
      <c r="F482" s="48" t="s">
        <v>929</v>
      </c>
      <c r="G482" s="55" t="s">
        <v>9815</v>
      </c>
      <c r="H482" s="55" t="s">
        <v>9816</v>
      </c>
      <c r="I482" s="55" t="s">
        <v>9037</v>
      </c>
      <c r="J482" s="48">
        <v>1255.4405000300001</v>
      </c>
      <c r="K482" s="55">
        <v>76938.03188000001</v>
      </c>
      <c r="L482" s="55">
        <v>25749.090255617532</v>
      </c>
      <c r="M482" s="55">
        <v>3846.9015939999999</v>
      </c>
      <c r="N482" s="56">
        <v>47342.040030382479</v>
      </c>
      <c r="O482" s="48">
        <f t="shared" si="28"/>
        <v>61.283694351234878</v>
      </c>
      <c r="P482" s="48">
        <f t="shared" si="29"/>
        <v>20.510004460587524</v>
      </c>
      <c r="Q482" s="48">
        <f t="shared" si="30"/>
        <v>3.0641847175617438</v>
      </c>
      <c r="R482" s="48">
        <f t="shared" si="31"/>
        <v>37.709505173085617</v>
      </c>
    </row>
    <row r="483" spans="1:18" x14ac:dyDescent="0.25">
      <c r="A483" t="s">
        <v>873</v>
      </c>
      <c r="B483" t="s">
        <v>9009</v>
      </c>
      <c r="C483" t="s">
        <v>9051</v>
      </c>
      <c r="D483" t="s">
        <v>62</v>
      </c>
      <c r="E483" t="s">
        <v>276</v>
      </c>
      <c r="F483" s="48" t="s">
        <v>930</v>
      </c>
      <c r="G483" s="55" t="s">
        <v>9755</v>
      </c>
      <c r="H483" s="55" t="s">
        <v>9756</v>
      </c>
      <c r="I483" s="55" t="s">
        <v>9037</v>
      </c>
      <c r="J483" s="48">
        <v>98.399999995000016</v>
      </c>
      <c r="K483" s="55">
        <v>19036.785275700004</v>
      </c>
      <c r="L483" s="55">
        <v>2071.3199998947503</v>
      </c>
      <c r="M483" s="55">
        <v>951.83926378499984</v>
      </c>
      <c r="N483" s="56">
        <v>16013.626012020255</v>
      </c>
      <c r="O483" s="48">
        <f t="shared" si="28"/>
        <v>193.46326500678168</v>
      </c>
      <c r="P483" s="48">
        <f t="shared" si="29"/>
        <v>21.05</v>
      </c>
      <c r="Q483" s="48">
        <f t="shared" si="30"/>
        <v>9.6731632503390799</v>
      </c>
      <c r="R483" s="48">
        <f t="shared" si="31"/>
        <v>162.74010175644261</v>
      </c>
    </row>
    <row r="484" spans="1:18" x14ac:dyDescent="0.25">
      <c r="A484" t="s">
        <v>873</v>
      </c>
      <c r="B484" t="s">
        <v>9009</v>
      </c>
      <c r="C484" t="s">
        <v>9051</v>
      </c>
      <c r="D484" t="s">
        <v>62</v>
      </c>
      <c r="E484" t="s">
        <v>276</v>
      </c>
      <c r="F484" s="48" t="s">
        <v>930</v>
      </c>
      <c r="G484" s="55" t="s">
        <v>9817</v>
      </c>
      <c r="H484" s="55" t="s">
        <v>9818</v>
      </c>
      <c r="I484" s="55" t="s">
        <v>9037</v>
      </c>
      <c r="J484" s="48">
        <v>147.60000000400001</v>
      </c>
      <c r="K484" s="55">
        <v>24652.633175999996</v>
      </c>
      <c r="L484" s="55">
        <v>1273.7900000345201</v>
      </c>
      <c r="M484" s="55">
        <v>1232.6316588000002</v>
      </c>
      <c r="N484" s="56">
        <v>22146.211517165473</v>
      </c>
      <c r="O484" s="48">
        <f t="shared" si="28"/>
        <v>167.02325999547358</v>
      </c>
      <c r="P484" s="48">
        <f t="shared" si="29"/>
        <v>8.6300135501355015</v>
      </c>
      <c r="Q484" s="48">
        <f t="shared" si="30"/>
        <v>8.3511629997736829</v>
      </c>
      <c r="R484" s="48">
        <f t="shared" si="31"/>
        <v>150.0420834455644</v>
      </c>
    </row>
    <row r="485" spans="1:18" x14ac:dyDescent="0.25">
      <c r="A485" t="s">
        <v>873</v>
      </c>
      <c r="B485" t="s">
        <v>9009</v>
      </c>
      <c r="C485" t="s">
        <v>9051</v>
      </c>
      <c r="D485" t="s">
        <v>62</v>
      </c>
      <c r="E485" t="s">
        <v>276</v>
      </c>
      <c r="F485" s="48" t="s">
        <v>930</v>
      </c>
      <c r="G485" s="55" t="s">
        <v>9819</v>
      </c>
      <c r="H485" s="55" t="s">
        <v>9820</v>
      </c>
      <c r="I485" s="55" t="s">
        <v>9042</v>
      </c>
      <c r="J485" s="48">
        <v>1.2299999990000001</v>
      </c>
      <c r="K485" s="55">
        <v>344.33849999999995</v>
      </c>
      <c r="L485" s="55">
        <v>170.92999986103254</v>
      </c>
      <c r="M485" s="55">
        <v>0</v>
      </c>
      <c r="N485" s="56">
        <v>173.40850013896741</v>
      </c>
      <c r="O485" s="48">
        <f t="shared" si="28"/>
        <v>279.95000022760155</v>
      </c>
      <c r="P485" s="48">
        <f t="shared" si="29"/>
        <v>138.96747967479675</v>
      </c>
      <c r="Q485" s="48">
        <f t="shared" si="30"/>
        <v>0</v>
      </c>
      <c r="R485" s="48">
        <f t="shared" si="31"/>
        <v>140.9825205528048</v>
      </c>
    </row>
    <row r="486" spans="1:18" x14ac:dyDescent="0.25">
      <c r="A486" t="s">
        <v>873</v>
      </c>
      <c r="B486" t="s">
        <v>9009</v>
      </c>
      <c r="C486" t="s">
        <v>9051</v>
      </c>
      <c r="D486" t="s">
        <v>62</v>
      </c>
      <c r="E486" t="s">
        <v>276</v>
      </c>
      <c r="F486" s="48" t="s">
        <v>930</v>
      </c>
      <c r="G486" s="55" t="s">
        <v>9821</v>
      </c>
      <c r="H486" s="55" t="s">
        <v>9822</v>
      </c>
      <c r="I486" s="55" t="s">
        <v>9042</v>
      </c>
      <c r="J486" s="48">
        <v>2.4599999990000003</v>
      </c>
      <c r="K486" s="55">
        <v>594.69345851000003</v>
      </c>
      <c r="L486" s="55">
        <v>0</v>
      </c>
      <c r="M486" s="55">
        <v>0</v>
      </c>
      <c r="N486" s="56">
        <v>594.69345851000003</v>
      </c>
      <c r="O486" s="48">
        <f t="shared" si="28"/>
        <v>241.74530843566882</v>
      </c>
      <c r="P486" s="48">
        <f t="shared" si="29"/>
        <v>0</v>
      </c>
      <c r="Q486" s="48">
        <f t="shared" si="30"/>
        <v>0</v>
      </c>
      <c r="R486" s="48">
        <f t="shared" si="31"/>
        <v>241.74530843566882</v>
      </c>
    </row>
    <row r="487" spans="1:18" x14ac:dyDescent="0.25">
      <c r="A487" t="s">
        <v>873</v>
      </c>
      <c r="B487" t="s">
        <v>9009</v>
      </c>
      <c r="C487" t="s">
        <v>9051</v>
      </c>
      <c r="D487" t="s">
        <v>62</v>
      </c>
      <c r="E487" t="s">
        <v>276</v>
      </c>
      <c r="F487" s="48" t="s">
        <v>930</v>
      </c>
      <c r="G487" s="55" t="s">
        <v>9823</v>
      </c>
      <c r="H487" s="55" t="s">
        <v>9824</v>
      </c>
      <c r="I487" s="55" t="s">
        <v>9037</v>
      </c>
      <c r="J487" s="48">
        <v>111.93000001000001</v>
      </c>
      <c r="K487" s="55">
        <v>15944.287469499999</v>
      </c>
      <c r="L487" s="55">
        <v>0</v>
      </c>
      <c r="M487" s="55">
        <v>797.21437347500012</v>
      </c>
      <c r="N487" s="56">
        <v>15147.073096024998</v>
      </c>
      <c r="O487" s="48">
        <f t="shared" si="28"/>
        <v>142.44873999888779</v>
      </c>
      <c r="P487" s="48">
        <f t="shared" si="29"/>
        <v>0</v>
      </c>
      <c r="Q487" s="48">
        <f t="shared" si="30"/>
        <v>7.1224369999443908</v>
      </c>
      <c r="R487" s="48">
        <f t="shared" si="31"/>
        <v>135.32630299894339</v>
      </c>
    </row>
    <row r="488" spans="1:18" x14ac:dyDescent="0.25">
      <c r="A488" t="s">
        <v>873</v>
      </c>
      <c r="B488" t="s">
        <v>9009</v>
      </c>
      <c r="C488" t="s">
        <v>9051</v>
      </c>
      <c r="D488" t="s">
        <v>62</v>
      </c>
      <c r="E488" t="s">
        <v>276</v>
      </c>
      <c r="F488" s="48" t="s">
        <v>930</v>
      </c>
      <c r="G488" s="55" t="s">
        <v>9789</v>
      </c>
      <c r="H488" s="55" t="s">
        <v>9790</v>
      </c>
      <c r="I488" s="55" t="s">
        <v>9042</v>
      </c>
      <c r="J488" s="48">
        <v>6.1500000009999995</v>
      </c>
      <c r="K488" s="55">
        <v>1234.4848259299999</v>
      </c>
      <c r="L488" s="55">
        <v>225.52000003666993</v>
      </c>
      <c r="M488" s="55">
        <v>0</v>
      </c>
      <c r="N488" s="56">
        <v>1008.96482589333</v>
      </c>
      <c r="O488" s="48">
        <f t="shared" si="28"/>
        <v>200.72923995597898</v>
      </c>
      <c r="P488" s="48">
        <f t="shared" si="29"/>
        <v>36.669918699186994</v>
      </c>
      <c r="Q488" s="48">
        <f t="shared" si="30"/>
        <v>0</v>
      </c>
      <c r="R488" s="48">
        <f t="shared" si="31"/>
        <v>164.059321256792</v>
      </c>
    </row>
    <row r="489" spans="1:18" x14ac:dyDescent="0.25">
      <c r="A489" t="s">
        <v>873</v>
      </c>
      <c r="B489" t="s">
        <v>9009</v>
      </c>
      <c r="C489" t="s">
        <v>9051</v>
      </c>
      <c r="D489" t="s">
        <v>62</v>
      </c>
      <c r="E489" t="s">
        <v>276</v>
      </c>
      <c r="F489" s="48" t="s">
        <v>930</v>
      </c>
      <c r="G489" s="55" t="s">
        <v>9221</v>
      </c>
      <c r="H489" s="55" t="s">
        <v>9222</v>
      </c>
      <c r="I489" s="55" t="s">
        <v>9042</v>
      </c>
      <c r="J489" s="48">
        <v>14.76</v>
      </c>
      <c r="K489" s="55">
        <v>3883.0113532000005</v>
      </c>
      <c r="L489" s="55">
        <v>805.01</v>
      </c>
      <c r="M489" s="55">
        <v>0</v>
      </c>
      <c r="N489" s="56">
        <v>3078.0013532000003</v>
      </c>
      <c r="O489" s="48">
        <f t="shared" si="28"/>
        <v>263.07664994579949</v>
      </c>
      <c r="P489" s="48">
        <f t="shared" si="29"/>
        <v>54.539972899728994</v>
      </c>
      <c r="Q489" s="48">
        <f t="shared" si="30"/>
        <v>0</v>
      </c>
      <c r="R489" s="48">
        <f t="shared" si="31"/>
        <v>208.53667704607048</v>
      </c>
    </row>
    <row r="490" spans="1:18" x14ac:dyDescent="0.25">
      <c r="A490" t="s">
        <v>873</v>
      </c>
      <c r="B490" t="s">
        <v>9009</v>
      </c>
      <c r="C490" t="s">
        <v>9051</v>
      </c>
      <c r="D490" t="s">
        <v>62</v>
      </c>
      <c r="E490" t="s">
        <v>276</v>
      </c>
      <c r="F490" s="48" t="s">
        <v>930</v>
      </c>
      <c r="G490" s="55" t="s">
        <v>9038</v>
      </c>
      <c r="H490" s="55" t="s">
        <v>9039</v>
      </c>
      <c r="I490" s="55" t="s">
        <v>9037</v>
      </c>
      <c r="J490" s="48">
        <v>147.60000000400001</v>
      </c>
      <c r="K490" s="55">
        <v>18675.4071883</v>
      </c>
      <c r="L490" s="55">
        <v>0</v>
      </c>
      <c r="M490" s="55">
        <v>933.77035941500003</v>
      </c>
      <c r="N490" s="56">
        <v>17741.636828884999</v>
      </c>
      <c r="O490" s="48">
        <f t="shared" si="28"/>
        <v>126.5271489687933</v>
      </c>
      <c r="P490" s="48">
        <f t="shared" si="29"/>
        <v>0</v>
      </c>
      <c r="Q490" s="48">
        <f t="shared" si="30"/>
        <v>6.3263574484396647</v>
      </c>
      <c r="R490" s="48">
        <f t="shared" si="31"/>
        <v>120.20079152035362</v>
      </c>
    </row>
    <row r="491" spans="1:18" x14ac:dyDescent="0.25">
      <c r="A491" t="s">
        <v>873</v>
      </c>
      <c r="B491" t="s">
        <v>9009</v>
      </c>
      <c r="C491" t="s">
        <v>9051</v>
      </c>
      <c r="D491" t="s">
        <v>62</v>
      </c>
      <c r="E491" t="s">
        <v>276</v>
      </c>
      <c r="F491" s="48" t="s">
        <v>930</v>
      </c>
      <c r="G491" s="55" t="s">
        <v>9825</v>
      </c>
      <c r="H491" s="55" t="s">
        <v>9826</v>
      </c>
      <c r="I491" s="55" t="s">
        <v>9030</v>
      </c>
      <c r="J491" s="48">
        <v>6.1500000009999995</v>
      </c>
      <c r="K491" s="55">
        <v>1953.3384000600001</v>
      </c>
      <c r="L491" s="55">
        <v>484.80000007882921</v>
      </c>
      <c r="M491" s="55">
        <v>97.666920003000001</v>
      </c>
      <c r="N491" s="56">
        <v>1370.8714799781708</v>
      </c>
      <c r="O491" s="48">
        <f t="shared" si="28"/>
        <v>317.61599995811127</v>
      </c>
      <c r="P491" s="48">
        <f t="shared" si="29"/>
        <v>78.829268292682926</v>
      </c>
      <c r="Q491" s="48">
        <f t="shared" si="30"/>
        <v>15.880799997905562</v>
      </c>
      <c r="R491" s="48">
        <f t="shared" si="31"/>
        <v>222.90593166752276</v>
      </c>
    </row>
    <row r="492" spans="1:18" x14ac:dyDescent="0.25">
      <c r="A492" t="s">
        <v>873</v>
      </c>
      <c r="B492" t="s">
        <v>9009</v>
      </c>
      <c r="C492" t="s">
        <v>9051</v>
      </c>
      <c r="D492" t="s">
        <v>62</v>
      </c>
      <c r="E492" t="s">
        <v>276</v>
      </c>
      <c r="F492" s="48" t="s">
        <v>930</v>
      </c>
      <c r="G492" s="55" t="s">
        <v>9827</v>
      </c>
      <c r="H492" s="55" t="s">
        <v>9828</v>
      </c>
      <c r="I492" s="55" t="s">
        <v>9211</v>
      </c>
      <c r="J492" s="48">
        <v>2.4600000000000004</v>
      </c>
      <c r="K492" s="55">
        <v>776.37897250000003</v>
      </c>
      <c r="L492" s="55">
        <v>280.39000000000004</v>
      </c>
      <c r="M492" s="55">
        <v>38.818948624999997</v>
      </c>
      <c r="N492" s="56">
        <v>457.17002387499997</v>
      </c>
      <c r="O492" s="48">
        <f t="shared" si="28"/>
        <v>315.60120833333332</v>
      </c>
      <c r="P492" s="48">
        <f t="shared" si="29"/>
        <v>113.97967479674797</v>
      </c>
      <c r="Q492" s="48">
        <f t="shared" si="30"/>
        <v>15.780060416666663</v>
      </c>
      <c r="R492" s="48">
        <f t="shared" si="31"/>
        <v>185.84147311991865</v>
      </c>
    </row>
    <row r="493" spans="1:18" x14ac:dyDescent="0.25">
      <c r="A493" t="s">
        <v>873</v>
      </c>
      <c r="B493" t="s">
        <v>9009</v>
      </c>
      <c r="C493" t="s">
        <v>9051</v>
      </c>
      <c r="D493" t="s">
        <v>62</v>
      </c>
      <c r="E493" t="s">
        <v>276</v>
      </c>
      <c r="F493" s="48" t="s">
        <v>930</v>
      </c>
      <c r="G493" s="55" t="s">
        <v>9185</v>
      </c>
      <c r="H493" s="55" t="s">
        <v>9186</v>
      </c>
      <c r="I493" s="55" t="s">
        <v>9042</v>
      </c>
      <c r="J493" s="48">
        <v>2.4600000000000004</v>
      </c>
      <c r="K493" s="55">
        <v>0</v>
      </c>
      <c r="L493" s="55">
        <v>234.83000000000007</v>
      </c>
      <c r="M493" s="55">
        <v>0</v>
      </c>
      <c r="N493" s="56">
        <v>-234.83000000000007</v>
      </c>
      <c r="O493" s="48">
        <f t="shared" si="28"/>
        <v>0</v>
      </c>
      <c r="P493" s="48">
        <f t="shared" si="29"/>
        <v>95.459349593495944</v>
      </c>
      <c r="Q493" s="48">
        <f t="shared" si="30"/>
        <v>0</v>
      </c>
      <c r="R493" s="48">
        <f t="shared" si="31"/>
        <v>-95.459349593495944</v>
      </c>
    </row>
    <row r="494" spans="1:18" x14ac:dyDescent="0.25">
      <c r="A494" t="s">
        <v>873</v>
      </c>
      <c r="B494" t="s">
        <v>9009</v>
      </c>
      <c r="C494" t="s">
        <v>9051</v>
      </c>
      <c r="D494" t="s">
        <v>62</v>
      </c>
      <c r="E494" t="s">
        <v>276</v>
      </c>
      <c r="F494" s="48" t="s">
        <v>930</v>
      </c>
      <c r="G494" s="55" t="s">
        <v>9829</v>
      </c>
      <c r="H494" s="55" t="s">
        <v>9830</v>
      </c>
      <c r="I494" s="55" t="s">
        <v>9042</v>
      </c>
      <c r="J494" s="48">
        <v>3.6899999979999998</v>
      </c>
      <c r="K494" s="55">
        <v>466.28650147999997</v>
      </c>
      <c r="L494" s="55">
        <v>0</v>
      </c>
      <c r="M494" s="55">
        <v>0</v>
      </c>
      <c r="N494" s="56">
        <v>466.28650147999997</v>
      </c>
      <c r="O494" s="48">
        <f t="shared" si="28"/>
        <v>126.36490561862597</v>
      </c>
      <c r="P494" s="48">
        <f t="shared" si="29"/>
        <v>0</v>
      </c>
      <c r="Q494" s="48">
        <f t="shared" si="30"/>
        <v>0</v>
      </c>
      <c r="R494" s="48">
        <f t="shared" si="31"/>
        <v>126.36490561862597</v>
      </c>
    </row>
    <row r="495" spans="1:18" x14ac:dyDescent="0.25">
      <c r="A495" t="s">
        <v>873</v>
      </c>
      <c r="B495" t="s">
        <v>9009</v>
      </c>
      <c r="C495" t="s">
        <v>9051</v>
      </c>
      <c r="D495" t="s">
        <v>62</v>
      </c>
      <c r="E495" t="s">
        <v>276</v>
      </c>
      <c r="F495" s="48" t="s">
        <v>930</v>
      </c>
      <c r="G495" s="55" t="s">
        <v>9811</v>
      </c>
      <c r="H495" s="55" t="s">
        <v>9812</v>
      </c>
      <c r="I495" s="55" t="s">
        <v>9042</v>
      </c>
      <c r="J495" s="48">
        <v>20.909999999</v>
      </c>
      <c r="K495" s="55">
        <v>5442.7302626000001</v>
      </c>
      <c r="L495" s="55">
        <v>817.78999996088999</v>
      </c>
      <c r="M495" s="55">
        <v>0</v>
      </c>
      <c r="N495" s="56">
        <v>4624.9402626391102</v>
      </c>
      <c r="O495" s="48">
        <f t="shared" si="28"/>
        <v>260.29317373793845</v>
      </c>
      <c r="P495" s="48">
        <f t="shared" si="29"/>
        <v>39.109995217599234</v>
      </c>
      <c r="Q495" s="48">
        <f t="shared" si="30"/>
        <v>0</v>
      </c>
      <c r="R495" s="48">
        <f t="shared" si="31"/>
        <v>221.18317852033923</v>
      </c>
    </row>
    <row r="496" spans="1:18" x14ac:dyDescent="0.25">
      <c r="A496" t="s">
        <v>873</v>
      </c>
      <c r="B496" t="s">
        <v>9009</v>
      </c>
      <c r="C496" t="s">
        <v>9051</v>
      </c>
      <c r="D496" t="s">
        <v>62</v>
      </c>
      <c r="E496" t="s">
        <v>278</v>
      </c>
      <c r="F496" s="48" t="s">
        <v>931</v>
      </c>
      <c r="G496" s="55" t="s">
        <v>9831</v>
      </c>
      <c r="H496" s="55" t="s">
        <v>9832</v>
      </c>
      <c r="I496" s="55" t="s">
        <v>9037</v>
      </c>
      <c r="J496" s="48">
        <v>49.199999999999996</v>
      </c>
      <c r="K496" s="55">
        <v>7895.9948402000009</v>
      </c>
      <c r="L496" s="55">
        <v>0</v>
      </c>
      <c r="M496" s="55">
        <v>394.7997420100001</v>
      </c>
      <c r="N496" s="56">
        <v>7501.1950981900009</v>
      </c>
      <c r="O496" s="48">
        <f t="shared" si="28"/>
        <v>160.48770000406506</v>
      </c>
      <c r="P496" s="48">
        <f t="shared" si="29"/>
        <v>0</v>
      </c>
      <c r="Q496" s="48">
        <f t="shared" si="30"/>
        <v>8.0243850002032548</v>
      </c>
      <c r="R496" s="48">
        <f t="shared" si="31"/>
        <v>152.46331500386182</v>
      </c>
    </row>
    <row r="497" spans="1:18" x14ac:dyDescent="0.25">
      <c r="A497" t="s">
        <v>873</v>
      </c>
      <c r="B497" t="s">
        <v>9009</v>
      </c>
      <c r="C497" t="s">
        <v>9051</v>
      </c>
      <c r="D497" t="s">
        <v>62</v>
      </c>
      <c r="E497" t="s">
        <v>278</v>
      </c>
      <c r="F497" s="48" t="s">
        <v>931</v>
      </c>
      <c r="G497" s="55" t="s">
        <v>9755</v>
      </c>
      <c r="H497" s="55" t="s">
        <v>9756</v>
      </c>
      <c r="I497" s="55" t="s">
        <v>9037</v>
      </c>
      <c r="J497" s="48">
        <v>49.199999999999996</v>
      </c>
      <c r="K497" s="55">
        <v>8466.9706796999981</v>
      </c>
      <c r="L497" s="55">
        <v>474.28999999999996</v>
      </c>
      <c r="M497" s="55">
        <v>423.34853398500002</v>
      </c>
      <c r="N497" s="56">
        <v>7569.3321457149978</v>
      </c>
      <c r="O497" s="48">
        <f t="shared" si="28"/>
        <v>172.09289999390242</v>
      </c>
      <c r="P497" s="48">
        <f t="shared" si="29"/>
        <v>9.6400406504065046</v>
      </c>
      <c r="Q497" s="48">
        <f t="shared" si="30"/>
        <v>8.6046449996951235</v>
      </c>
      <c r="R497" s="48">
        <f t="shared" si="31"/>
        <v>153.84821434380078</v>
      </c>
    </row>
    <row r="498" spans="1:18" x14ac:dyDescent="0.25">
      <c r="A498" t="s">
        <v>873</v>
      </c>
      <c r="B498" t="s">
        <v>9009</v>
      </c>
      <c r="C498" t="s">
        <v>9051</v>
      </c>
      <c r="D498" t="s">
        <v>62</v>
      </c>
      <c r="E498" t="s">
        <v>278</v>
      </c>
      <c r="F498" s="48" t="s">
        <v>931</v>
      </c>
      <c r="G498" s="55" t="s">
        <v>9793</v>
      </c>
      <c r="H498" s="55" t="s">
        <v>9794</v>
      </c>
      <c r="I498" s="55" t="s">
        <v>9042</v>
      </c>
      <c r="J498" s="48">
        <v>72.774999999000002</v>
      </c>
      <c r="K498" s="55">
        <v>12495.324184900001</v>
      </c>
      <c r="L498" s="55">
        <v>956.19430474091428</v>
      </c>
      <c r="M498" s="55">
        <v>0</v>
      </c>
      <c r="N498" s="56">
        <v>11539.129880159086</v>
      </c>
      <c r="O498" s="48">
        <f t="shared" si="28"/>
        <v>171.69803071208105</v>
      </c>
      <c r="P498" s="48">
        <f t="shared" si="29"/>
        <v>13.139049189337729</v>
      </c>
      <c r="Q498" s="48">
        <f t="shared" si="30"/>
        <v>0</v>
      </c>
      <c r="R498" s="48">
        <f t="shared" si="31"/>
        <v>158.5589815227433</v>
      </c>
    </row>
    <row r="499" spans="1:18" x14ac:dyDescent="0.25">
      <c r="A499" t="s">
        <v>873</v>
      </c>
      <c r="B499" t="s">
        <v>9009</v>
      </c>
      <c r="C499" t="s">
        <v>9051</v>
      </c>
      <c r="D499" t="s">
        <v>62</v>
      </c>
      <c r="E499" t="s">
        <v>278</v>
      </c>
      <c r="F499" s="48" t="s">
        <v>931</v>
      </c>
      <c r="G499" s="55" t="s">
        <v>9035</v>
      </c>
      <c r="H499" s="55" t="s">
        <v>9036</v>
      </c>
      <c r="I499" s="55" t="s">
        <v>9037</v>
      </c>
      <c r="J499" s="48">
        <v>81.999999999999986</v>
      </c>
      <c r="K499" s="55">
        <v>9182.3600000999995</v>
      </c>
      <c r="L499" s="55">
        <v>0</v>
      </c>
      <c r="M499" s="55">
        <v>459.11800000500006</v>
      </c>
      <c r="N499" s="56">
        <v>8723.2420000949987</v>
      </c>
      <c r="O499" s="48">
        <f t="shared" si="28"/>
        <v>111.98000000121952</v>
      </c>
      <c r="P499" s="48">
        <f t="shared" si="29"/>
        <v>0</v>
      </c>
      <c r="Q499" s="48">
        <f t="shared" si="30"/>
        <v>5.5990000000609772</v>
      </c>
      <c r="R499" s="48">
        <f t="shared" si="31"/>
        <v>106.38100000115854</v>
      </c>
    </row>
    <row r="500" spans="1:18" x14ac:dyDescent="0.25">
      <c r="A500" t="s">
        <v>873</v>
      </c>
      <c r="B500" t="s">
        <v>9009</v>
      </c>
      <c r="C500" t="s">
        <v>9051</v>
      </c>
      <c r="D500" t="s">
        <v>62</v>
      </c>
      <c r="E500" t="s">
        <v>278</v>
      </c>
      <c r="F500" s="48" t="s">
        <v>931</v>
      </c>
      <c r="G500" s="55" t="s">
        <v>9833</v>
      </c>
      <c r="H500" s="55" t="s">
        <v>9834</v>
      </c>
      <c r="I500" s="55" t="s">
        <v>9042</v>
      </c>
      <c r="J500" s="48">
        <v>172.199999996</v>
      </c>
      <c r="K500" s="55">
        <v>27373.03254</v>
      </c>
      <c r="L500" s="55">
        <v>2741.4199999363204</v>
      </c>
      <c r="M500" s="55">
        <v>0</v>
      </c>
      <c r="N500" s="56">
        <v>24631.612540063681</v>
      </c>
      <c r="O500" s="48">
        <f t="shared" si="28"/>
        <v>158.96070000369247</v>
      </c>
      <c r="P500" s="48">
        <f t="shared" si="29"/>
        <v>15.919976771196286</v>
      </c>
      <c r="Q500" s="48">
        <f t="shared" si="30"/>
        <v>0</v>
      </c>
      <c r="R500" s="48">
        <f t="shared" si="31"/>
        <v>143.04072323249619</v>
      </c>
    </row>
    <row r="501" spans="1:18" x14ac:dyDescent="0.25">
      <c r="A501" t="s">
        <v>873</v>
      </c>
      <c r="B501" t="s">
        <v>9009</v>
      </c>
      <c r="C501" t="s">
        <v>9051</v>
      </c>
      <c r="D501" t="s">
        <v>62</v>
      </c>
      <c r="E501" t="s">
        <v>278</v>
      </c>
      <c r="F501" s="48" t="s">
        <v>931</v>
      </c>
      <c r="G501" s="55" t="s">
        <v>9835</v>
      </c>
      <c r="H501" s="55" t="s">
        <v>9836</v>
      </c>
      <c r="I501" s="55" t="s">
        <v>9042</v>
      </c>
      <c r="J501" s="48">
        <v>6.1500000009999995</v>
      </c>
      <c r="K501" s="55">
        <v>1817.4186030199999</v>
      </c>
      <c r="L501" s="55">
        <v>488.06000007935933</v>
      </c>
      <c r="M501" s="55">
        <v>0</v>
      </c>
      <c r="N501" s="56">
        <v>1329.3586029406406</v>
      </c>
      <c r="O501" s="48">
        <f t="shared" si="28"/>
        <v>295.51521995520079</v>
      </c>
      <c r="P501" s="48">
        <f t="shared" si="29"/>
        <v>79.359349593495935</v>
      </c>
      <c r="Q501" s="48">
        <f t="shared" si="30"/>
        <v>0</v>
      </c>
      <c r="R501" s="48">
        <f t="shared" si="31"/>
        <v>216.15587036170484</v>
      </c>
    </row>
    <row r="502" spans="1:18" x14ac:dyDescent="0.25">
      <c r="A502" t="s">
        <v>873</v>
      </c>
      <c r="B502" t="s">
        <v>9009</v>
      </c>
      <c r="C502" t="s">
        <v>9051</v>
      </c>
      <c r="D502" t="s">
        <v>62</v>
      </c>
      <c r="E502" t="s">
        <v>285</v>
      </c>
      <c r="F502" s="48" t="s">
        <v>932</v>
      </c>
      <c r="G502" s="55" t="s">
        <v>9755</v>
      </c>
      <c r="H502" s="55" t="s">
        <v>9756</v>
      </c>
      <c r="I502" s="55" t="s">
        <v>9037</v>
      </c>
      <c r="J502" s="48">
        <v>6250.92</v>
      </c>
      <c r="K502" s="55">
        <v>331656.40159999998</v>
      </c>
      <c r="L502" s="55">
        <v>51382.559999999998</v>
      </c>
      <c r="M502" s="55">
        <v>16582.820079999998</v>
      </c>
      <c r="N502" s="56">
        <v>263691.02152000001</v>
      </c>
      <c r="O502" s="48">
        <f t="shared" si="28"/>
        <v>53.057214234064745</v>
      </c>
      <c r="P502" s="48">
        <f t="shared" si="29"/>
        <v>8.2199996160565156</v>
      </c>
      <c r="Q502" s="48">
        <f t="shared" si="30"/>
        <v>2.6528607117032368</v>
      </c>
      <c r="R502" s="48">
        <f t="shared" si="31"/>
        <v>42.184353906304992</v>
      </c>
    </row>
    <row r="503" spans="1:18" x14ac:dyDescent="0.25">
      <c r="A503" t="s">
        <v>873</v>
      </c>
      <c r="B503" t="s">
        <v>9009</v>
      </c>
      <c r="C503" t="s">
        <v>9051</v>
      </c>
      <c r="D503" t="s">
        <v>62</v>
      </c>
      <c r="E503" t="s">
        <v>285</v>
      </c>
      <c r="F503" s="48" t="s">
        <v>932</v>
      </c>
      <c r="G503" s="55" t="s">
        <v>9837</v>
      </c>
      <c r="H503" s="55" t="s">
        <v>9838</v>
      </c>
      <c r="I503" s="55" t="s">
        <v>9042</v>
      </c>
      <c r="J503" s="48">
        <v>768.07349999999997</v>
      </c>
      <c r="K503" s="55">
        <v>40369.501233999996</v>
      </c>
      <c r="L503" s="55">
        <v>4762.0817001184787</v>
      </c>
      <c r="M503" s="55">
        <v>0</v>
      </c>
      <c r="N503" s="56">
        <v>35607.419533881519</v>
      </c>
      <c r="O503" s="48">
        <f t="shared" si="28"/>
        <v>52.559424630585482</v>
      </c>
      <c r="P503" s="48">
        <f t="shared" si="29"/>
        <v>6.2000338510812814</v>
      </c>
      <c r="Q503" s="48">
        <f t="shared" si="30"/>
        <v>0</v>
      </c>
      <c r="R503" s="48">
        <f t="shared" si="31"/>
        <v>46.359390779504203</v>
      </c>
    </row>
    <row r="504" spans="1:18" x14ac:dyDescent="0.25">
      <c r="A504" t="s">
        <v>873</v>
      </c>
      <c r="B504" t="s">
        <v>9009</v>
      </c>
      <c r="C504" t="s">
        <v>9051</v>
      </c>
      <c r="D504" t="s">
        <v>62</v>
      </c>
      <c r="E504" t="s">
        <v>285</v>
      </c>
      <c r="F504" s="48" t="s">
        <v>932</v>
      </c>
      <c r="G504" s="55" t="s">
        <v>9740</v>
      </c>
      <c r="H504" s="55" t="s">
        <v>9741</v>
      </c>
      <c r="I504" s="55" t="s">
        <v>9042</v>
      </c>
      <c r="J504" s="48">
        <v>837.03549999999996</v>
      </c>
      <c r="K504" s="55">
        <v>32252.133167000004</v>
      </c>
      <c r="L504" s="55">
        <v>0</v>
      </c>
      <c r="M504" s="55">
        <v>0</v>
      </c>
      <c r="N504" s="56">
        <v>32252.133167000004</v>
      </c>
      <c r="O504" s="48">
        <f t="shared" si="28"/>
        <v>38.531380290322218</v>
      </c>
      <c r="P504" s="48">
        <f t="shared" si="29"/>
        <v>0</v>
      </c>
      <c r="Q504" s="48">
        <f t="shared" si="30"/>
        <v>0</v>
      </c>
      <c r="R504" s="48">
        <f t="shared" si="31"/>
        <v>38.531380290322218</v>
      </c>
    </row>
    <row r="505" spans="1:18" x14ac:dyDescent="0.25">
      <c r="A505" t="s">
        <v>873</v>
      </c>
      <c r="B505" t="s">
        <v>9009</v>
      </c>
      <c r="C505" t="s">
        <v>9051</v>
      </c>
      <c r="D505" t="s">
        <v>62</v>
      </c>
      <c r="E505" t="s">
        <v>285</v>
      </c>
      <c r="F505" s="48" t="s">
        <v>932</v>
      </c>
      <c r="G505" s="55" t="s">
        <v>9821</v>
      </c>
      <c r="H505" s="55" t="s">
        <v>9822</v>
      </c>
      <c r="I505" s="55" t="s">
        <v>9042</v>
      </c>
      <c r="J505" s="48">
        <v>258.40250000000003</v>
      </c>
      <c r="K505" s="55">
        <v>14817.784472999998</v>
      </c>
      <c r="L505" s="55">
        <v>3100.8600002902481</v>
      </c>
      <c r="M505" s="55">
        <v>0</v>
      </c>
      <c r="N505" s="56">
        <v>11716.92447270975</v>
      </c>
      <c r="O505" s="48">
        <f t="shared" si="28"/>
        <v>57.343812358626543</v>
      </c>
      <c r="P505" s="48">
        <f t="shared" si="29"/>
        <v>12.000116099071208</v>
      </c>
      <c r="Q505" s="48">
        <f t="shared" si="30"/>
        <v>0</v>
      </c>
      <c r="R505" s="48">
        <f t="shared" si="31"/>
        <v>45.343696259555337</v>
      </c>
    </row>
    <row r="506" spans="1:18" x14ac:dyDescent="0.25">
      <c r="A506" t="s">
        <v>873</v>
      </c>
      <c r="B506" t="s">
        <v>9009</v>
      </c>
      <c r="C506" t="s">
        <v>9051</v>
      </c>
      <c r="D506" t="s">
        <v>62</v>
      </c>
      <c r="E506" t="s">
        <v>285</v>
      </c>
      <c r="F506" s="48" t="s">
        <v>932</v>
      </c>
      <c r="G506" s="55" t="s">
        <v>9769</v>
      </c>
      <c r="H506" s="55" t="s">
        <v>9770</v>
      </c>
      <c r="I506" s="55" t="s">
        <v>9042</v>
      </c>
      <c r="J506" s="48">
        <v>2718.6895001000003</v>
      </c>
      <c r="K506" s="55">
        <v>138242.75421799999</v>
      </c>
      <c r="L506" s="55">
        <v>15088.727225554907</v>
      </c>
      <c r="M506" s="55">
        <v>0</v>
      </c>
      <c r="N506" s="56">
        <v>123154.02699244508</v>
      </c>
      <c r="O506" s="48">
        <f t="shared" si="28"/>
        <v>50.84904113283811</v>
      </c>
      <c r="P506" s="48">
        <f t="shared" si="29"/>
        <v>5.550000183912104</v>
      </c>
      <c r="Q506" s="48">
        <f t="shared" si="30"/>
        <v>0</v>
      </c>
      <c r="R506" s="48">
        <f t="shared" si="31"/>
        <v>45.299040948926006</v>
      </c>
    </row>
    <row r="507" spans="1:18" x14ac:dyDescent="0.25">
      <c r="A507" t="s">
        <v>873</v>
      </c>
      <c r="B507" t="s">
        <v>9009</v>
      </c>
      <c r="C507" t="s">
        <v>9051</v>
      </c>
      <c r="D507" t="s">
        <v>62</v>
      </c>
      <c r="E507" t="s">
        <v>285</v>
      </c>
      <c r="F507" s="48" t="s">
        <v>932</v>
      </c>
      <c r="G507" s="55" t="s">
        <v>9793</v>
      </c>
      <c r="H507" s="55" t="s">
        <v>9794</v>
      </c>
      <c r="I507" s="55" t="s">
        <v>9042</v>
      </c>
      <c r="J507" s="48">
        <v>1341.31499994</v>
      </c>
      <c r="K507" s="55">
        <v>59904.100774999999</v>
      </c>
      <c r="L507" s="55">
        <v>8530.7281997496157</v>
      </c>
      <c r="M507" s="55">
        <v>0</v>
      </c>
      <c r="N507" s="56">
        <v>51373.372575250381</v>
      </c>
      <c r="O507" s="48">
        <f t="shared" si="28"/>
        <v>44.660725316334819</v>
      </c>
      <c r="P507" s="48">
        <f t="shared" si="29"/>
        <v>6.3599737571944059</v>
      </c>
      <c r="Q507" s="48">
        <f t="shared" si="30"/>
        <v>0</v>
      </c>
      <c r="R507" s="48">
        <f t="shared" si="31"/>
        <v>38.300751559140416</v>
      </c>
    </row>
    <row r="508" spans="1:18" x14ac:dyDescent="0.25">
      <c r="A508" t="s">
        <v>873</v>
      </c>
      <c r="B508" t="s">
        <v>9009</v>
      </c>
      <c r="C508" t="s">
        <v>9051</v>
      </c>
      <c r="D508" t="s">
        <v>62</v>
      </c>
      <c r="E508" t="s">
        <v>285</v>
      </c>
      <c r="F508" s="48" t="s">
        <v>932</v>
      </c>
      <c r="G508" s="55" t="s">
        <v>9839</v>
      </c>
      <c r="H508" s="55" t="s">
        <v>9840</v>
      </c>
      <c r="I508" s="55" t="s">
        <v>9030</v>
      </c>
      <c r="J508" s="48">
        <v>260.61649998999997</v>
      </c>
      <c r="K508" s="55">
        <v>19415.2047275</v>
      </c>
      <c r="L508" s="55">
        <v>5915.9105509010815</v>
      </c>
      <c r="M508" s="55">
        <v>970.76023637500009</v>
      </c>
      <c r="N508" s="56">
        <v>12528.533940223921</v>
      </c>
      <c r="O508" s="48">
        <f t="shared" si="28"/>
        <v>74.497219969744719</v>
      </c>
      <c r="P508" s="48">
        <f t="shared" si="29"/>
        <v>22.699677691658351</v>
      </c>
      <c r="Q508" s="48">
        <f t="shared" si="30"/>
        <v>3.7248609984872365</v>
      </c>
      <c r="R508" s="48">
        <f t="shared" si="31"/>
        <v>48.072681279599138</v>
      </c>
    </row>
    <row r="509" spans="1:18" x14ac:dyDescent="0.25">
      <c r="A509" t="s">
        <v>873</v>
      </c>
      <c r="B509" t="s">
        <v>9009</v>
      </c>
      <c r="C509" t="s">
        <v>9051</v>
      </c>
      <c r="D509" t="s">
        <v>62</v>
      </c>
      <c r="E509" t="s">
        <v>285</v>
      </c>
      <c r="F509" s="48" t="s">
        <v>932</v>
      </c>
      <c r="G509" s="55" t="s">
        <v>9835</v>
      </c>
      <c r="H509" s="55" t="s">
        <v>9836</v>
      </c>
      <c r="I509" s="55" t="s">
        <v>9042</v>
      </c>
      <c r="J509" s="48">
        <v>26.772999999</v>
      </c>
      <c r="K509" s="55">
        <v>2315.0294735000002</v>
      </c>
      <c r="L509" s="55">
        <v>705.81908925268067</v>
      </c>
      <c r="M509" s="55">
        <v>0</v>
      </c>
      <c r="N509" s="56">
        <v>1609.2103842473196</v>
      </c>
      <c r="O509" s="48">
        <f t="shared" si="28"/>
        <v>86.468810876124039</v>
      </c>
      <c r="P509" s="48">
        <f t="shared" si="29"/>
        <v>26.363093014568548</v>
      </c>
      <c r="Q509" s="48">
        <f t="shared" si="30"/>
        <v>0</v>
      </c>
      <c r="R509" s="48">
        <f t="shared" si="31"/>
        <v>60.105717861555497</v>
      </c>
    </row>
    <row r="510" spans="1:18" x14ac:dyDescent="0.25">
      <c r="A510" t="s">
        <v>873</v>
      </c>
      <c r="B510" t="s">
        <v>9009</v>
      </c>
      <c r="C510" t="s">
        <v>9051</v>
      </c>
      <c r="D510" t="s">
        <v>62</v>
      </c>
      <c r="E510" t="s">
        <v>289</v>
      </c>
      <c r="F510" s="48" t="s">
        <v>933</v>
      </c>
      <c r="G510" s="55" t="s">
        <v>9793</v>
      </c>
      <c r="H510" s="55" t="s">
        <v>9794</v>
      </c>
      <c r="I510" s="55" t="s">
        <v>9042</v>
      </c>
      <c r="J510" s="48">
        <v>1334.9189999600001</v>
      </c>
      <c r="K510" s="55">
        <v>50840.504775999994</v>
      </c>
      <c r="L510" s="55">
        <v>7982.8140197619987</v>
      </c>
      <c r="M510" s="55">
        <v>0</v>
      </c>
      <c r="N510" s="56">
        <v>42857.690756237993</v>
      </c>
      <c r="O510" s="48">
        <f t="shared" si="28"/>
        <v>38.085085894742221</v>
      </c>
      <c r="P510" s="48">
        <f t="shared" si="29"/>
        <v>5.9799988014263024</v>
      </c>
      <c r="Q510" s="48">
        <f t="shared" si="30"/>
        <v>0</v>
      </c>
      <c r="R510" s="48">
        <f t="shared" si="31"/>
        <v>32.105087093315923</v>
      </c>
    </row>
    <row r="511" spans="1:18" x14ac:dyDescent="0.25">
      <c r="A511" t="s">
        <v>873</v>
      </c>
      <c r="B511" t="s">
        <v>9009</v>
      </c>
      <c r="C511" t="s">
        <v>9051</v>
      </c>
      <c r="D511" t="s">
        <v>62</v>
      </c>
      <c r="E511" t="s">
        <v>403</v>
      </c>
      <c r="F511" s="48" t="s">
        <v>962</v>
      </c>
      <c r="G511" s="55" t="s">
        <v>9841</v>
      </c>
      <c r="H511" s="55" t="s">
        <v>9842</v>
      </c>
      <c r="I511" s="55" t="s">
        <v>9042</v>
      </c>
      <c r="J511" s="48">
        <v>18.983000000000001</v>
      </c>
      <c r="K511" s="55">
        <v>779.74931608999998</v>
      </c>
      <c r="L511" s="55">
        <v>0</v>
      </c>
      <c r="M511" s="55">
        <v>0</v>
      </c>
      <c r="N511" s="56">
        <v>779.74931608999998</v>
      </c>
      <c r="O511" s="48">
        <f t="shared" si="28"/>
        <v>41.076190069535897</v>
      </c>
      <c r="P511" s="48">
        <f t="shared" si="29"/>
        <v>0</v>
      </c>
      <c r="Q511" s="48">
        <f t="shared" si="30"/>
        <v>0</v>
      </c>
      <c r="R511" s="48">
        <f t="shared" si="31"/>
        <v>41.076190069535897</v>
      </c>
    </row>
    <row r="512" spans="1:18" x14ac:dyDescent="0.25">
      <c r="A512" t="s">
        <v>873</v>
      </c>
      <c r="B512" t="s">
        <v>9009</v>
      </c>
      <c r="C512" t="s">
        <v>9051</v>
      </c>
      <c r="D512" t="s">
        <v>62</v>
      </c>
      <c r="E512" t="s">
        <v>403</v>
      </c>
      <c r="F512" s="48" t="s">
        <v>962</v>
      </c>
      <c r="G512" s="55" t="s">
        <v>9843</v>
      </c>
      <c r="H512" s="55" t="s">
        <v>9844</v>
      </c>
      <c r="I512" s="55" t="s">
        <v>9042</v>
      </c>
      <c r="J512" s="48">
        <v>34.193999998999999</v>
      </c>
      <c r="K512" s="55">
        <v>1971.9639528999999</v>
      </c>
      <c r="L512" s="55">
        <v>538.96304765899674</v>
      </c>
      <c r="M512" s="55">
        <v>0</v>
      </c>
      <c r="N512" s="56">
        <v>1433.0009052410032</v>
      </c>
      <c r="O512" s="48">
        <f t="shared" si="28"/>
        <v>57.669882229562781</v>
      </c>
      <c r="P512" s="48">
        <f t="shared" si="29"/>
        <v>15.761918689675342</v>
      </c>
      <c r="Q512" s="48">
        <f t="shared" si="30"/>
        <v>0</v>
      </c>
      <c r="R512" s="48">
        <f t="shared" si="31"/>
        <v>41.90796353988744</v>
      </c>
    </row>
    <row r="513" spans="1:18" x14ac:dyDescent="0.25">
      <c r="A513" t="s">
        <v>873</v>
      </c>
      <c r="B513" t="s">
        <v>9009</v>
      </c>
      <c r="C513" t="s">
        <v>9051</v>
      </c>
      <c r="D513" t="s">
        <v>62</v>
      </c>
      <c r="E513" t="s">
        <v>403</v>
      </c>
      <c r="F513" s="48" t="s">
        <v>962</v>
      </c>
      <c r="G513" s="55" t="s">
        <v>9038</v>
      </c>
      <c r="H513" s="55" t="s">
        <v>9039</v>
      </c>
      <c r="I513" s="55" t="s">
        <v>9037</v>
      </c>
      <c r="J513" s="48">
        <v>27.613500000000002</v>
      </c>
      <c r="K513" s="55">
        <v>781.47098712000002</v>
      </c>
      <c r="L513" s="55">
        <v>0</v>
      </c>
      <c r="M513" s="55">
        <v>39.073549356000001</v>
      </c>
      <c r="N513" s="56">
        <v>742.39743776399996</v>
      </c>
      <c r="O513" s="48">
        <f t="shared" si="28"/>
        <v>28.300323650388396</v>
      </c>
      <c r="P513" s="48">
        <f t="shared" si="29"/>
        <v>0</v>
      </c>
      <c r="Q513" s="48">
        <f t="shared" si="30"/>
        <v>1.4150161825194199</v>
      </c>
      <c r="R513" s="48">
        <f t="shared" si="31"/>
        <v>26.885307467868973</v>
      </c>
    </row>
    <row r="514" spans="1:18" x14ac:dyDescent="0.25">
      <c r="A514" t="s">
        <v>873</v>
      </c>
      <c r="B514" t="s">
        <v>9009</v>
      </c>
      <c r="C514" t="s">
        <v>9051</v>
      </c>
      <c r="D514" t="s">
        <v>62</v>
      </c>
      <c r="E514" t="s">
        <v>403</v>
      </c>
      <c r="F514" s="48" t="s">
        <v>962</v>
      </c>
      <c r="G514" s="55" t="s">
        <v>9845</v>
      </c>
      <c r="H514" s="55" t="s">
        <v>9846</v>
      </c>
      <c r="I514" s="55" t="s">
        <v>9042</v>
      </c>
      <c r="J514" s="48">
        <v>68.203500000000005</v>
      </c>
      <c r="K514" s="55">
        <v>2564.7821621999997</v>
      </c>
      <c r="L514" s="55">
        <v>0</v>
      </c>
      <c r="M514" s="55">
        <v>0</v>
      </c>
      <c r="N514" s="56">
        <v>2564.7821621999997</v>
      </c>
      <c r="O514" s="48">
        <f t="shared" si="28"/>
        <v>37.604846704348013</v>
      </c>
      <c r="P514" s="48">
        <f t="shared" si="29"/>
        <v>0</v>
      </c>
      <c r="Q514" s="48">
        <f t="shared" si="30"/>
        <v>0</v>
      </c>
      <c r="R514" s="48">
        <f t="shared" si="31"/>
        <v>37.604846704348013</v>
      </c>
    </row>
    <row r="515" spans="1:18" x14ac:dyDescent="0.25">
      <c r="A515" t="s">
        <v>873</v>
      </c>
      <c r="B515" t="s">
        <v>9009</v>
      </c>
      <c r="C515" t="s">
        <v>9051</v>
      </c>
      <c r="D515" t="s">
        <v>62</v>
      </c>
      <c r="E515" t="s">
        <v>403</v>
      </c>
      <c r="F515" s="48" t="s">
        <v>962</v>
      </c>
      <c r="G515" s="55" t="s">
        <v>9045</v>
      </c>
      <c r="H515" s="55" t="s">
        <v>9046</v>
      </c>
      <c r="I515" s="55" t="s">
        <v>9042</v>
      </c>
      <c r="J515" s="48">
        <v>57124.977000999992</v>
      </c>
      <c r="K515" s="55">
        <v>2893457.8638999993</v>
      </c>
      <c r="L515" s="55">
        <v>571249.74001000146</v>
      </c>
      <c r="M515" s="55">
        <v>0</v>
      </c>
      <c r="N515" s="56">
        <v>2322208.1238899976</v>
      </c>
      <c r="O515" s="48">
        <f t="shared" si="28"/>
        <v>50.651361555022568</v>
      </c>
      <c r="P515" s="48">
        <f t="shared" si="29"/>
        <v>9.9999994748357022</v>
      </c>
      <c r="Q515" s="48">
        <f t="shared" si="30"/>
        <v>0</v>
      </c>
      <c r="R515" s="48">
        <f t="shared" si="31"/>
        <v>40.651362080186864</v>
      </c>
    </row>
    <row r="516" spans="1:18" x14ac:dyDescent="0.25">
      <c r="A516" t="s">
        <v>873</v>
      </c>
      <c r="B516" t="s">
        <v>9009</v>
      </c>
      <c r="C516" t="s">
        <v>9051</v>
      </c>
      <c r="D516" t="s">
        <v>62</v>
      </c>
      <c r="E516" t="s">
        <v>403</v>
      </c>
      <c r="F516" s="48" t="s">
        <v>962</v>
      </c>
      <c r="G516" s="55" t="s">
        <v>9060</v>
      </c>
      <c r="H516" s="55" t="s">
        <v>9061</v>
      </c>
      <c r="I516" s="55" t="s">
        <v>9042</v>
      </c>
      <c r="J516" s="48">
        <v>395.0145</v>
      </c>
      <c r="K516" s="55">
        <v>15444.1034201</v>
      </c>
      <c r="L516" s="55">
        <v>0</v>
      </c>
      <c r="M516" s="55">
        <v>0</v>
      </c>
      <c r="N516" s="56">
        <v>15444.1034201</v>
      </c>
      <c r="O516" s="48">
        <f t="shared" si="28"/>
        <v>39.097560773338699</v>
      </c>
      <c r="P516" s="48">
        <f t="shared" si="29"/>
        <v>0</v>
      </c>
      <c r="Q516" s="48">
        <f t="shared" si="30"/>
        <v>0</v>
      </c>
      <c r="R516" s="48">
        <f t="shared" si="31"/>
        <v>39.097560773338699</v>
      </c>
    </row>
    <row r="517" spans="1:18" x14ac:dyDescent="0.25">
      <c r="A517" t="s">
        <v>873</v>
      </c>
      <c r="B517" t="s">
        <v>9009</v>
      </c>
      <c r="C517" t="s">
        <v>9051</v>
      </c>
      <c r="D517" t="s">
        <v>62</v>
      </c>
      <c r="E517" t="s">
        <v>403</v>
      </c>
      <c r="F517" s="48" t="s">
        <v>962</v>
      </c>
      <c r="G517" s="55" t="s">
        <v>9162</v>
      </c>
      <c r="H517" s="55" t="s">
        <v>9163</v>
      </c>
      <c r="I517" s="55" t="s">
        <v>9042</v>
      </c>
      <c r="J517" s="48">
        <v>42.926999999999992</v>
      </c>
      <c r="K517" s="55">
        <v>1678.0692348099997</v>
      </c>
      <c r="L517" s="55">
        <v>0</v>
      </c>
      <c r="M517" s="55">
        <v>0</v>
      </c>
      <c r="N517" s="56">
        <v>1678.0692348099997</v>
      </c>
      <c r="O517" s="48">
        <f t="shared" si="28"/>
        <v>39.091230107158665</v>
      </c>
      <c r="P517" s="48">
        <f t="shared" si="29"/>
        <v>0</v>
      </c>
      <c r="Q517" s="48">
        <f t="shared" si="30"/>
        <v>0</v>
      </c>
      <c r="R517" s="48">
        <f t="shared" si="31"/>
        <v>39.091230107158665</v>
      </c>
    </row>
    <row r="518" spans="1:18" x14ac:dyDescent="0.25">
      <c r="A518" t="s">
        <v>873</v>
      </c>
      <c r="B518" t="s">
        <v>9009</v>
      </c>
      <c r="C518" t="s">
        <v>9051</v>
      </c>
      <c r="D518" t="s">
        <v>62</v>
      </c>
      <c r="E518" t="s">
        <v>541</v>
      </c>
      <c r="F518" s="48" t="s">
        <v>1000</v>
      </c>
      <c r="G518" s="55" t="s">
        <v>9847</v>
      </c>
      <c r="H518" s="55" t="s">
        <v>9848</v>
      </c>
      <c r="I518" s="55" t="s">
        <v>9037</v>
      </c>
      <c r="J518" s="48">
        <v>30.175999999000002</v>
      </c>
      <c r="K518" s="55">
        <v>679.50504713999999</v>
      </c>
      <c r="L518" s="55">
        <v>0</v>
      </c>
      <c r="M518" s="55">
        <v>33.975252357000002</v>
      </c>
      <c r="N518" s="56">
        <v>645.52979478299994</v>
      </c>
      <c r="O518" s="48">
        <f t="shared" si="28"/>
        <v>22.518062273413243</v>
      </c>
      <c r="P518" s="48">
        <f t="shared" si="29"/>
        <v>0</v>
      </c>
      <c r="Q518" s="48">
        <f t="shared" si="30"/>
        <v>1.1259031136706623</v>
      </c>
      <c r="R518" s="48">
        <f t="shared" si="31"/>
        <v>21.39215915974258</v>
      </c>
    </row>
    <row r="519" spans="1:18" x14ac:dyDescent="0.25">
      <c r="A519" t="s">
        <v>873</v>
      </c>
      <c r="B519" t="s">
        <v>9009</v>
      </c>
      <c r="C519" t="s">
        <v>9051</v>
      </c>
      <c r="D519" t="s">
        <v>62</v>
      </c>
      <c r="E519" t="s">
        <v>541</v>
      </c>
      <c r="F519" s="48" t="s">
        <v>1000</v>
      </c>
      <c r="G519" s="55" t="s">
        <v>9843</v>
      </c>
      <c r="H519" s="55" t="s">
        <v>9844</v>
      </c>
      <c r="I519" s="55" t="s">
        <v>9042</v>
      </c>
      <c r="J519" s="48">
        <v>33.989000000000004</v>
      </c>
      <c r="K519" s="55">
        <v>1584.71880779</v>
      </c>
      <c r="L519" s="55">
        <v>523.07461047366883</v>
      </c>
      <c r="M519" s="55">
        <v>0</v>
      </c>
      <c r="N519" s="56">
        <v>1061.6441973163312</v>
      </c>
      <c r="O519" s="48">
        <f t="shared" si="28"/>
        <v>46.624461084174285</v>
      </c>
      <c r="P519" s="48">
        <f t="shared" si="29"/>
        <v>15.389526331273904</v>
      </c>
      <c r="Q519" s="48">
        <f t="shared" si="30"/>
        <v>0</v>
      </c>
      <c r="R519" s="48">
        <f t="shared" si="31"/>
        <v>31.234934752900383</v>
      </c>
    </row>
    <row r="520" spans="1:18" x14ac:dyDescent="0.25">
      <c r="A520" t="s">
        <v>873</v>
      </c>
      <c r="B520" t="s">
        <v>9009</v>
      </c>
      <c r="C520" t="s">
        <v>9051</v>
      </c>
      <c r="D520" t="s">
        <v>62</v>
      </c>
      <c r="E520" t="s">
        <v>541</v>
      </c>
      <c r="F520" s="48" t="s">
        <v>1000</v>
      </c>
      <c r="G520" s="55" t="s">
        <v>9035</v>
      </c>
      <c r="H520" s="55" t="s">
        <v>9036</v>
      </c>
      <c r="I520" s="55" t="s">
        <v>9037</v>
      </c>
      <c r="J520" s="48">
        <v>268.71400001000001</v>
      </c>
      <c r="K520" s="55">
        <v>7410.8348491999996</v>
      </c>
      <c r="L520" s="55">
        <v>0</v>
      </c>
      <c r="M520" s="55">
        <v>370.54174246000008</v>
      </c>
      <c r="N520" s="56">
        <v>7040.2931067399995</v>
      </c>
      <c r="O520" s="48">
        <f t="shared" si="28"/>
        <v>27.578893726877684</v>
      </c>
      <c r="P520" s="48">
        <f t="shared" si="29"/>
        <v>0</v>
      </c>
      <c r="Q520" s="48">
        <f t="shared" si="30"/>
        <v>1.3789446863438846</v>
      </c>
      <c r="R520" s="48">
        <f t="shared" si="31"/>
        <v>26.199949040533802</v>
      </c>
    </row>
    <row r="521" spans="1:18" x14ac:dyDescent="0.25">
      <c r="A521" t="s">
        <v>873</v>
      </c>
      <c r="B521" t="s">
        <v>9009</v>
      </c>
      <c r="C521" t="s">
        <v>9051</v>
      </c>
      <c r="D521" t="s">
        <v>62</v>
      </c>
      <c r="E521" t="s">
        <v>541</v>
      </c>
      <c r="F521" s="48" t="s">
        <v>1000</v>
      </c>
      <c r="G521" s="55" t="s">
        <v>9038</v>
      </c>
      <c r="H521" s="55" t="s">
        <v>9039</v>
      </c>
      <c r="I521" s="55" t="s">
        <v>9037</v>
      </c>
      <c r="J521" s="48">
        <v>5771.652000000001</v>
      </c>
      <c r="K521" s="55">
        <v>205875.58917999998</v>
      </c>
      <c r="L521" s="55">
        <v>0</v>
      </c>
      <c r="M521" s="55">
        <v>10293.779459000001</v>
      </c>
      <c r="N521" s="56">
        <v>195581.80972099997</v>
      </c>
      <c r="O521" s="48">
        <f t="shared" si="28"/>
        <v>35.670132083500519</v>
      </c>
      <c r="P521" s="48">
        <f t="shared" si="29"/>
        <v>0</v>
      </c>
      <c r="Q521" s="48">
        <f t="shared" si="30"/>
        <v>1.7835066041750265</v>
      </c>
      <c r="R521" s="48">
        <f t="shared" si="31"/>
        <v>33.886625479325495</v>
      </c>
    </row>
    <row r="522" spans="1:18" x14ac:dyDescent="0.25">
      <c r="A522" t="s">
        <v>873</v>
      </c>
      <c r="B522" t="s">
        <v>9009</v>
      </c>
      <c r="C522" t="s">
        <v>9051</v>
      </c>
      <c r="D522" t="s">
        <v>62</v>
      </c>
      <c r="E522" t="s">
        <v>541</v>
      </c>
      <c r="F522" s="48" t="s">
        <v>1000</v>
      </c>
      <c r="G522" s="55" t="s">
        <v>9849</v>
      </c>
      <c r="H522" s="55" t="s">
        <v>9850</v>
      </c>
      <c r="I522" s="55" t="s">
        <v>9042</v>
      </c>
      <c r="J522" s="48">
        <v>166.91099999600002</v>
      </c>
      <c r="K522" s="55">
        <v>8638.5040736999999</v>
      </c>
      <c r="L522" s="55">
        <v>2310.0638400381035</v>
      </c>
      <c r="M522" s="55">
        <v>0</v>
      </c>
      <c r="N522" s="56">
        <v>6328.4402336618969</v>
      </c>
      <c r="O522" s="48">
        <f t="shared" si="28"/>
        <v>51.755151391502174</v>
      </c>
      <c r="P522" s="48">
        <f t="shared" si="29"/>
        <v>13.840093463543228</v>
      </c>
      <c r="Q522" s="48">
        <f t="shared" si="30"/>
        <v>0</v>
      </c>
      <c r="R522" s="48">
        <f t="shared" si="31"/>
        <v>37.915057927958948</v>
      </c>
    </row>
    <row r="523" spans="1:18" x14ac:dyDescent="0.25">
      <c r="A523" t="s">
        <v>873</v>
      </c>
      <c r="B523" t="s">
        <v>9009</v>
      </c>
      <c r="C523" t="s">
        <v>9051</v>
      </c>
      <c r="D523" t="s">
        <v>62</v>
      </c>
      <c r="E523" t="s">
        <v>541</v>
      </c>
      <c r="F523" s="48" t="s">
        <v>1000</v>
      </c>
      <c r="G523" s="55" t="s">
        <v>9851</v>
      </c>
      <c r="H523" s="55" t="s">
        <v>9852</v>
      </c>
      <c r="I523" s="55" t="s">
        <v>9037</v>
      </c>
      <c r="J523" s="48">
        <v>62.278999997999996</v>
      </c>
      <c r="K523" s="55">
        <v>998.56087087999992</v>
      </c>
      <c r="L523" s="55">
        <v>0</v>
      </c>
      <c r="M523" s="55">
        <v>49.928043544000005</v>
      </c>
      <c r="N523" s="56">
        <v>948.63282733599988</v>
      </c>
      <c r="O523" s="48">
        <f t="shared" si="28"/>
        <v>16.033668988135123</v>
      </c>
      <c r="P523" s="48">
        <f t="shared" si="29"/>
        <v>0</v>
      </c>
      <c r="Q523" s="48">
        <f t="shared" si="30"/>
        <v>0.80168344940675629</v>
      </c>
      <c r="R523" s="48">
        <f t="shared" si="31"/>
        <v>15.231985538728367</v>
      </c>
    </row>
    <row r="524" spans="1:18" x14ac:dyDescent="0.25">
      <c r="A524" t="s">
        <v>873</v>
      </c>
      <c r="B524" t="s">
        <v>9009</v>
      </c>
      <c r="C524" t="s">
        <v>9051</v>
      </c>
      <c r="D524" t="s">
        <v>62</v>
      </c>
      <c r="E524" t="s">
        <v>541</v>
      </c>
      <c r="F524" s="48" t="s">
        <v>1000</v>
      </c>
      <c r="G524" s="55" t="s">
        <v>9845</v>
      </c>
      <c r="H524" s="55" t="s">
        <v>9846</v>
      </c>
      <c r="I524" s="55" t="s">
        <v>9042</v>
      </c>
      <c r="J524" s="48">
        <v>33.21</v>
      </c>
      <c r="K524" s="55">
        <v>980.42561991000002</v>
      </c>
      <c r="L524" s="55">
        <v>0</v>
      </c>
      <c r="M524" s="55">
        <v>0</v>
      </c>
      <c r="N524" s="56">
        <v>980.42561991000002</v>
      </c>
      <c r="O524" s="48">
        <f t="shared" si="28"/>
        <v>29.521999997289974</v>
      </c>
      <c r="P524" s="48">
        <f t="shared" si="29"/>
        <v>0</v>
      </c>
      <c r="Q524" s="48">
        <f t="shared" si="30"/>
        <v>0</v>
      </c>
      <c r="R524" s="48">
        <f t="shared" si="31"/>
        <v>29.521999997289974</v>
      </c>
    </row>
    <row r="525" spans="1:18" x14ac:dyDescent="0.25">
      <c r="A525" t="s">
        <v>873</v>
      </c>
      <c r="B525" t="s">
        <v>9009</v>
      </c>
      <c r="C525" t="s">
        <v>9051</v>
      </c>
      <c r="D525" t="s">
        <v>62</v>
      </c>
      <c r="E525" t="s">
        <v>541</v>
      </c>
      <c r="F525" s="48" t="s">
        <v>1000</v>
      </c>
      <c r="G525" s="55" t="s">
        <v>9853</v>
      </c>
      <c r="H525" s="55" t="s">
        <v>9854</v>
      </c>
      <c r="I525" s="55" t="s">
        <v>9042</v>
      </c>
      <c r="J525" s="48">
        <v>105.656999996</v>
      </c>
      <c r="K525" s="55">
        <v>5540.588346999999</v>
      </c>
      <c r="L525" s="55">
        <v>1528.8165910835182</v>
      </c>
      <c r="M525" s="55">
        <v>0</v>
      </c>
      <c r="N525" s="56">
        <v>4011.7717559164807</v>
      </c>
      <c r="O525" s="48">
        <f t="shared" si="28"/>
        <v>52.439387330794524</v>
      </c>
      <c r="P525" s="48">
        <f t="shared" si="29"/>
        <v>14.469619534355479</v>
      </c>
      <c r="Q525" s="48">
        <f t="shared" si="30"/>
        <v>0</v>
      </c>
      <c r="R525" s="48">
        <f t="shared" si="31"/>
        <v>37.969767796439044</v>
      </c>
    </row>
    <row r="526" spans="1:18" x14ac:dyDescent="0.25">
      <c r="A526" t="s">
        <v>873</v>
      </c>
      <c r="B526" t="s">
        <v>9009</v>
      </c>
      <c r="C526" t="s">
        <v>9051</v>
      </c>
      <c r="D526" t="s">
        <v>62</v>
      </c>
      <c r="E526" t="s">
        <v>541</v>
      </c>
      <c r="F526" s="48" t="s">
        <v>1000</v>
      </c>
      <c r="G526" s="55" t="s">
        <v>9060</v>
      </c>
      <c r="H526" s="55" t="s">
        <v>9061</v>
      </c>
      <c r="I526" s="55" t="s">
        <v>9042</v>
      </c>
      <c r="J526" s="48">
        <v>166.68550000600004</v>
      </c>
      <c r="K526" s="55">
        <v>4242.1459749999995</v>
      </c>
      <c r="L526" s="55">
        <v>2305.1977667756419</v>
      </c>
      <c r="M526" s="55">
        <v>0</v>
      </c>
      <c r="N526" s="56">
        <v>1936.9482082243576</v>
      </c>
      <c r="O526" s="48">
        <f t="shared" si="28"/>
        <v>25.449999999083893</v>
      </c>
      <c r="P526" s="48">
        <f t="shared" si="29"/>
        <v>13.82962385266063</v>
      </c>
      <c r="Q526" s="48">
        <f t="shared" si="30"/>
        <v>0</v>
      </c>
      <c r="R526" s="48">
        <f t="shared" si="31"/>
        <v>11.620376146423263</v>
      </c>
    </row>
    <row r="527" spans="1:18" x14ac:dyDescent="0.25">
      <c r="A527" t="s">
        <v>873</v>
      </c>
      <c r="B527" t="s">
        <v>9009</v>
      </c>
      <c r="C527" t="s">
        <v>9051</v>
      </c>
      <c r="D527" t="s">
        <v>62</v>
      </c>
      <c r="E527" t="s">
        <v>541</v>
      </c>
      <c r="F527" s="48" t="s">
        <v>1000</v>
      </c>
      <c r="G527" s="55" t="s">
        <v>9162</v>
      </c>
      <c r="H527" s="55" t="s">
        <v>9163</v>
      </c>
      <c r="I527" s="55" t="s">
        <v>9042</v>
      </c>
      <c r="J527" s="48">
        <v>106.55900000199999</v>
      </c>
      <c r="K527" s="55">
        <v>1355.9632749499997</v>
      </c>
      <c r="L527" s="55">
        <v>2029.9309502070184</v>
      </c>
      <c r="M527" s="55">
        <v>0</v>
      </c>
      <c r="N527" s="56">
        <v>-673.96767525701875</v>
      </c>
      <c r="O527" s="48">
        <f t="shared" si="28"/>
        <v>12.72499999929194</v>
      </c>
      <c r="P527" s="48">
        <f t="shared" si="29"/>
        <v>19.049831081081081</v>
      </c>
      <c r="Q527" s="48">
        <f t="shared" si="30"/>
        <v>0</v>
      </c>
      <c r="R527" s="48">
        <f t="shared" si="31"/>
        <v>-6.3248310817891413</v>
      </c>
    </row>
    <row r="528" spans="1:18" x14ac:dyDescent="0.25">
      <c r="A528" t="s">
        <v>873</v>
      </c>
      <c r="B528" t="s">
        <v>9009</v>
      </c>
      <c r="C528" t="s">
        <v>9051</v>
      </c>
      <c r="D528" t="s">
        <v>62</v>
      </c>
      <c r="E528" t="s">
        <v>541</v>
      </c>
      <c r="F528" s="48" t="s">
        <v>1000</v>
      </c>
      <c r="G528" s="55" t="s">
        <v>9855</v>
      </c>
      <c r="H528" s="55" t="s">
        <v>9856</v>
      </c>
      <c r="I528" s="55" t="s">
        <v>9042</v>
      </c>
      <c r="J528" s="48">
        <v>332.22300000000007</v>
      </c>
      <c r="K528" s="55">
        <v>10146.090419999999</v>
      </c>
      <c r="L528" s="55">
        <v>0</v>
      </c>
      <c r="M528" s="55">
        <v>0</v>
      </c>
      <c r="N528" s="56">
        <v>10146.090419999999</v>
      </c>
      <c r="O528" s="48">
        <f t="shared" ref="O528:O591" si="32">IFERROR(K528/J528,0)</f>
        <v>30.539999999999988</v>
      </c>
      <c r="P528" s="48">
        <f t="shared" ref="P528:P591" si="33">IFERROR(L528/J528,0)</f>
        <v>0</v>
      </c>
      <c r="Q528" s="48">
        <f t="shared" ref="Q528:Q591" si="34">IFERROR(M528/J528,0)</f>
        <v>0</v>
      </c>
      <c r="R528" s="48">
        <f t="shared" ref="R528:R591" si="35">N528/J528</f>
        <v>30.539999999999988</v>
      </c>
    </row>
    <row r="529" spans="1:18" x14ac:dyDescent="0.25">
      <c r="A529" t="s">
        <v>873</v>
      </c>
      <c r="B529" t="s">
        <v>9009</v>
      </c>
      <c r="C529" t="s">
        <v>9051</v>
      </c>
      <c r="D529" t="s">
        <v>62</v>
      </c>
      <c r="E529" t="s">
        <v>541</v>
      </c>
      <c r="F529" s="48" t="s">
        <v>1000</v>
      </c>
      <c r="G529" s="55" t="s">
        <v>9040</v>
      </c>
      <c r="H529" s="55" t="s">
        <v>9041</v>
      </c>
      <c r="I529" s="55" t="s">
        <v>9042</v>
      </c>
      <c r="J529" s="48">
        <v>185.99649999799999</v>
      </c>
      <c r="K529" s="55">
        <v>6645.6592503000011</v>
      </c>
      <c r="L529" s="55">
        <v>0</v>
      </c>
      <c r="M529" s="55">
        <v>0</v>
      </c>
      <c r="N529" s="56">
        <v>6645.6592503000011</v>
      </c>
      <c r="O529" s="48">
        <f t="shared" si="32"/>
        <v>35.730023147593968</v>
      </c>
      <c r="P529" s="48">
        <f t="shared" si="33"/>
        <v>0</v>
      </c>
      <c r="Q529" s="48">
        <f t="shared" si="34"/>
        <v>0</v>
      </c>
      <c r="R529" s="48">
        <f t="shared" si="35"/>
        <v>35.730023147593968</v>
      </c>
    </row>
    <row r="530" spans="1:18" x14ac:dyDescent="0.25">
      <c r="A530" t="s">
        <v>873</v>
      </c>
      <c r="B530" t="s">
        <v>9009</v>
      </c>
      <c r="C530" t="s">
        <v>9051</v>
      </c>
      <c r="D530" t="s">
        <v>62</v>
      </c>
      <c r="E530" t="s">
        <v>582</v>
      </c>
      <c r="F530" s="48" t="s">
        <v>9857</v>
      </c>
      <c r="G530" s="55" t="s">
        <v>9847</v>
      </c>
      <c r="H530" s="55" t="s">
        <v>9848</v>
      </c>
      <c r="I530" s="55" t="s">
        <v>9037</v>
      </c>
      <c r="J530" s="48">
        <v>31.231750000999998</v>
      </c>
      <c r="K530" s="55">
        <v>1064.4650700899999</v>
      </c>
      <c r="L530" s="55">
        <v>0</v>
      </c>
      <c r="M530" s="55">
        <v>53.223253504500008</v>
      </c>
      <c r="N530" s="56">
        <v>1011.2418165854999</v>
      </c>
      <c r="O530" s="48">
        <f t="shared" si="32"/>
        <v>34.082786589157415</v>
      </c>
      <c r="P530" s="48">
        <f t="shared" si="33"/>
        <v>0</v>
      </c>
      <c r="Q530" s="48">
        <f t="shared" si="34"/>
        <v>1.7041393294578713</v>
      </c>
      <c r="R530" s="48">
        <f t="shared" si="35"/>
        <v>32.378647259699548</v>
      </c>
    </row>
    <row r="531" spans="1:18" x14ac:dyDescent="0.25">
      <c r="A531" t="s">
        <v>873</v>
      </c>
      <c r="B531" t="s">
        <v>9009</v>
      </c>
      <c r="C531" t="s">
        <v>9051</v>
      </c>
      <c r="D531" t="s">
        <v>62</v>
      </c>
      <c r="E531" t="s">
        <v>582</v>
      </c>
      <c r="F531" s="48" t="s">
        <v>9857</v>
      </c>
      <c r="G531" s="55" t="s">
        <v>9843</v>
      </c>
      <c r="H531" s="55" t="s">
        <v>9844</v>
      </c>
      <c r="I531" s="55" t="s">
        <v>9042</v>
      </c>
      <c r="J531" s="48">
        <v>306.37249999999995</v>
      </c>
      <c r="K531" s="55">
        <v>20893.379696</v>
      </c>
      <c r="L531" s="55">
        <v>2487.7603001272964</v>
      </c>
      <c r="M531" s="55">
        <v>0</v>
      </c>
      <c r="N531" s="56">
        <v>18405.619395872702</v>
      </c>
      <c r="O531" s="48">
        <f t="shared" si="32"/>
        <v>68.196002239104374</v>
      </c>
      <c r="P531" s="48">
        <f t="shared" si="33"/>
        <v>8.1200509188236438</v>
      </c>
      <c r="Q531" s="48">
        <f t="shared" si="34"/>
        <v>0</v>
      </c>
      <c r="R531" s="48">
        <f t="shared" si="35"/>
        <v>60.075951320280723</v>
      </c>
    </row>
    <row r="532" spans="1:18" x14ac:dyDescent="0.25">
      <c r="A532" t="s">
        <v>873</v>
      </c>
      <c r="B532" t="s">
        <v>9009</v>
      </c>
      <c r="C532" t="s">
        <v>9051</v>
      </c>
      <c r="D532" t="s">
        <v>62</v>
      </c>
      <c r="E532" t="s">
        <v>582</v>
      </c>
      <c r="F532" s="48" t="s">
        <v>9857</v>
      </c>
      <c r="G532" s="55" t="s">
        <v>9038</v>
      </c>
      <c r="H532" s="55" t="s">
        <v>9039</v>
      </c>
      <c r="I532" s="55" t="s">
        <v>9037</v>
      </c>
      <c r="J532" s="48">
        <v>30.012</v>
      </c>
      <c r="K532" s="55">
        <v>740.89123803999996</v>
      </c>
      <c r="L532" s="55">
        <v>0</v>
      </c>
      <c r="M532" s="55">
        <v>37.044561902000005</v>
      </c>
      <c r="N532" s="56">
        <v>703.84667613799991</v>
      </c>
      <c r="O532" s="48">
        <f t="shared" si="32"/>
        <v>24.686500001332799</v>
      </c>
      <c r="P532" s="48">
        <f t="shared" si="33"/>
        <v>0</v>
      </c>
      <c r="Q532" s="48">
        <f t="shared" si="34"/>
        <v>1.2343250000666401</v>
      </c>
      <c r="R532" s="48">
        <f t="shared" si="35"/>
        <v>23.452175001266156</v>
      </c>
    </row>
    <row r="533" spans="1:18" x14ac:dyDescent="0.25">
      <c r="A533" t="s">
        <v>873</v>
      </c>
      <c r="B533" t="s">
        <v>9009</v>
      </c>
      <c r="C533" t="s">
        <v>9051</v>
      </c>
      <c r="D533" t="s">
        <v>62</v>
      </c>
      <c r="E533" t="s">
        <v>582</v>
      </c>
      <c r="F533" s="48" t="s">
        <v>9857</v>
      </c>
      <c r="G533" s="55" t="s">
        <v>9849</v>
      </c>
      <c r="H533" s="55" t="s">
        <v>9850</v>
      </c>
      <c r="I533" s="55" t="s">
        <v>9042</v>
      </c>
      <c r="J533" s="48">
        <v>105.759499999</v>
      </c>
      <c r="K533" s="55">
        <v>7170.3735406999995</v>
      </c>
      <c r="L533" s="55">
        <v>2115.1800000272769</v>
      </c>
      <c r="M533" s="55">
        <v>0</v>
      </c>
      <c r="N533" s="56">
        <v>5055.1935406727225</v>
      </c>
      <c r="O533" s="48">
        <f t="shared" si="32"/>
        <v>67.798860062384918</v>
      </c>
      <c r="P533" s="48">
        <f t="shared" si="33"/>
        <v>19.999905446293496</v>
      </c>
      <c r="Q533" s="48">
        <f t="shared" si="34"/>
        <v>0</v>
      </c>
      <c r="R533" s="48">
        <f t="shared" si="35"/>
        <v>47.798954616091429</v>
      </c>
    </row>
    <row r="534" spans="1:18" x14ac:dyDescent="0.25">
      <c r="A534" t="s">
        <v>873</v>
      </c>
      <c r="B534" t="s">
        <v>9009</v>
      </c>
      <c r="C534" t="s">
        <v>9051</v>
      </c>
      <c r="D534" t="s">
        <v>62</v>
      </c>
      <c r="E534" t="s">
        <v>582</v>
      </c>
      <c r="F534" s="48" t="s">
        <v>9857</v>
      </c>
      <c r="G534" s="55" t="s">
        <v>9858</v>
      </c>
      <c r="H534" s="55" t="s">
        <v>9859</v>
      </c>
      <c r="I534" s="55" t="s">
        <v>9042</v>
      </c>
      <c r="J534" s="48">
        <v>216.95149999999998</v>
      </c>
      <c r="K534" s="55">
        <v>12287.126508200001</v>
      </c>
      <c r="L534" s="55">
        <v>1844.1027501037104</v>
      </c>
      <c r="M534" s="55">
        <v>0</v>
      </c>
      <c r="N534" s="56">
        <v>10443.023758096291</v>
      </c>
      <c r="O534" s="48">
        <f t="shared" si="32"/>
        <v>56.635360936430502</v>
      </c>
      <c r="P534" s="48">
        <f t="shared" si="33"/>
        <v>8.5000691403549204</v>
      </c>
      <c r="Q534" s="48">
        <f t="shared" si="34"/>
        <v>0</v>
      </c>
      <c r="R534" s="48">
        <f t="shared" si="35"/>
        <v>48.135291796075585</v>
      </c>
    </row>
    <row r="535" spans="1:18" x14ac:dyDescent="0.25">
      <c r="A535" t="s">
        <v>873</v>
      </c>
      <c r="B535" t="s">
        <v>9009</v>
      </c>
      <c r="C535" t="s">
        <v>9051</v>
      </c>
      <c r="D535" t="s">
        <v>62</v>
      </c>
      <c r="E535" t="s">
        <v>582</v>
      </c>
      <c r="F535" s="48" t="s">
        <v>9857</v>
      </c>
      <c r="G535" s="55" t="s">
        <v>9860</v>
      </c>
      <c r="H535" s="55" t="s">
        <v>9861</v>
      </c>
      <c r="I535" s="55" t="s">
        <v>9042</v>
      </c>
      <c r="J535" s="48">
        <v>107.89150000499998</v>
      </c>
      <c r="K535" s="55">
        <v>7314.9262020999995</v>
      </c>
      <c r="L535" s="55">
        <v>2157.8600005170924</v>
      </c>
      <c r="M535" s="55">
        <v>0</v>
      </c>
      <c r="N535" s="56">
        <v>5157.0662015829075</v>
      </c>
      <c r="O535" s="48">
        <f t="shared" si="32"/>
        <v>67.798910959260056</v>
      </c>
      <c r="P535" s="48">
        <f t="shared" si="33"/>
        <v>20.000278060988041</v>
      </c>
      <c r="Q535" s="48">
        <f t="shared" si="34"/>
        <v>0</v>
      </c>
      <c r="R535" s="48">
        <f t="shared" si="35"/>
        <v>47.798632898272018</v>
      </c>
    </row>
    <row r="536" spans="1:18" x14ac:dyDescent="0.25">
      <c r="A536" t="s">
        <v>873</v>
      </c>
      <c r="B536" t="s">
        <v>9009</v>
      </c>
      <c r="C536" t="s">
        <v>9051</v>
      </c>
      <c r="D536" t="s">
        <v>62</v>
      </c>
      <c r="E536" t="s">
        <v>582</v>
      </c>
      <c r="F536" s="48" t="s">
        <v>9857</v>
      </c>
      <c r="G536" s="55" t="s">
        <v>9862</v>
      </c>
      <c r="H536" s="55" t="s">
        <v>9863</v>
      </c>
      <c r="I536" s="55" t="s">
        <v>9042</v>
      </c>
      <c r="J536" s="48">
        <v>71.237499998999994</v>
      </c>
      <c r="K536" s="55">
        <v>4829.8085302</v>
      </c>
      <c r="L536" s="55">
        <v>0</v>
      </c>
      <c r="M536" s="55">
        <v>0</v>
      </c>
      <c r="N536" s="56">
        <v>4829.8085302</v>
      </c>
      <c r="O536" s="48">
        <f t="shared" si="32"/>
        <v>67.79868089514369</v>
      </c>
      <c r="P536" s="48">
        <f t="shared" si="33"/>
        <v>0</v>
      </c>
      <c r="Q536" s="48">
        <f t="shared" si="34"/>
        <v>0</v>
      </c>
      <c r="R536" s="48">
        <f t="shared" si="35"/>
        <v>67.79868089514369</v>
      </c>
    </row>
    <row r="537" spans="1:18" x14ac:dyDescent="0.25">
      <c r="A537" t="s">
        <v>873</v>
      </c>
      <c r="B537" t="s">
        <v>9009</v>
      </c>
      <c r="C537" t="s">
        <v>9051</v>
      </c>
      <c r="D537" t="s">
        <v>62</v>
      </c>
      <c r="E537" t="s">
        <v>582</v>
      </c>
      <c r="F537" s="48" t="s">
        <v>9857</v>
      </c>
      <c r="G537" s="55" t="s">
        <v>9864</v>
      </c>
      <c r="H537" s="55" t="s">
        <v>9865</v>
      </c>
      <c r="I537" s="55" t="s">
        <v>9042</v>
      </c>
      <c r="J537" s="48">
        <v>34.747500000000002</v>
      </c>
      <c r="K537" s="55">
        <v>2355.8492024000002</v>
      </c>
      <c r="L537" s="55">
        <v>0</v>
      </c>
      <c r="M537" s="55">
        <v>0</v>
      </c>
      <c r="N537" s="56">
        <v>2355.8492024000002</v>
      </c>
      <c r="O537" s="48">
        <f t="shared" si="32"/>
        <v>67.799099284840636</v>
      </c>
      <c r="P537" s="48">
        <f t="shared" si="33"/>
        <v>0</v>
      </c>
      <c r="Q537" s="48">
        <f t="shared" si="34"/>
        <v>0</v>
      </c>
      <c r="R537" s="48">
        <f t="shared" si="35"/>
        <v>67.799099284840636</v>
      </c>
    </row>
    <row r="538" spans="1:18" x14ac:dyDescent="0.25">
      <c r="A538" t="s">
        <v>873</v>
      </c>
      <c r="B538" t="s">
        <v>9009</v>
      </c>
      <c r="C538" t="s">
        <v>9051</v>
      </c>
      <c r="D538" t="s">
        <v>62</v>
      </c>
      <c r="E538" t="s">
        <v>582</v>
      </c>
      <c r="F538" s="48" t="s">
        <v>9857</v>
      </c>
      <c r="G538" s="55" t="s">
        <v>9060</v>
      </c>
      <c r="H538" s="55" t="s">
        <v>9061</v>
      </c>
      <c r="I538" s="55" t="s">
        <v>9042</v>
      </c>
      <c r="J538" s="48">
        <v>34.173499997999997</v>
      </c>
      <c r="K538" s="55">
        <v>2316.9285190000001</v>
      </c>
      <c r="L538" s="55">
        <v>279.22859816920095</v>
      </c>
      <c r="M538" s="55">
        <v>0</v>
      </c>
      <c r="N538" s="56">
        <v>2037.6999208307991</v>
      </c>
      <c r="O538" s="48">
        <f t="shared" si="32"/>
        <v>67.798982227035523</v>
      </c>
      <c r="P538" s="48">
        <f t="shared" si="33"/>
        <v>8.1709101551068173</v>
      </c>
      <c r="Q538" s="48">
        <f t="shared" si="34"/>
        <v>0</v>
      </c>
      <c r="R538" s="48">
        <f t="shared" si="35"/>
        <v>59.628072071928699</v>
      </c>
    </row>
    <row r="539" spans="1:18" x14ac:dyDescent="0.25">
      <c r="A539" t="s">
        <v>873</v>
      </c>
      <c r="B539" t="s">
        <v>9009</v>
      </c>
      <c r="C539" t="s">
        <v>9051</v>
      </c>
      <c r="D539" t="s">
        <v>62</v>
      </c>
      <c r="E539" t="s">
        <v>582</v>
      </c>
      <c r="F539" s="48" t="s">
        <v>9857</v>
      </c>
      <c r="G539" s="55" t="s">
        <v>9162</v>
      </c>
      <c r="H539" s="55" t="s">
        <v>9163</v>
      </c>
      <c r="I539" s="55" t="s">
        <v>9042</v>
      </c>
      <c r="J539" s="48">
        <v>1289.5319999599999</v>
      </c>
      <c r="K539" s="55">
        <v>78992.744036000004</v>
      </c>
      <c r="L539" s="55">
        <v>10161.525759705892</v>
      </c>
      <c r="M539" s="55">
        <v>0</v>
      </c>
      <c r="N539" s="56">
        <v>68831.218276294108</v>
      </c>
      <c r="O539" s="48">
        <f t="shared" si="32"/>
        <v>61.256908737782609</v>
      </c>
      <c r="P539" s="48">
        <f t="shared" si="33"/>
        <v>7.8800105464781742</v>
      </c>
      <c r="Q539" s="48">
        <f t="shared" si="34"/>
        <v>0</v>
      </c>
      <c r="R539" s="48">
        <f t="shared" si="35"/>
        <v>53.376898191304434</v>
      </c>
    </row>
    <row r="540" spans="1:18" x14ac:dyDescent="0.25">
      <c r="A540" t="s">
        <v>873</v>
      </c>
      <c r="B540" t="s">
        <v>9009</v>
      </c>
      <c r="C540" t="s">
        <v>9051</v>
      </c>
      <c r="D540" t="s">
        <v>62</v>
      </c>
      <c r="E540" t="s">
        <v>582</v>
      </c>
      <c r="F540" s="48" t="s">
        <v>9857</v>
      </c>
      <c r="G540" s="55" t="s">
        <v>9866</v>
      </c>
      <c r="H540" s="55" t="s">
        <v>9867</v>
      </c>
      <c r="I540" s="55" t="s">
        <v>9042</v>
      </c>
      <c r="J540" s="48">
        <v>100.839500007</v>
      </c>
      <c r="K540" s="55">
        <v>6876.8359842000009</v>
      </c>
      <c r="L540" s="55">
        <v>2379.7982002346157</v>
      </c>
      <c r="M540" s="55">
        <v>0</v>
      </c>
      <c r="N540" s="56">
        <v>4497.0377839653847</v>
      </c>
      <c r="O540" s="48">
        <f t="shared" si="32"/>
        <v>68.195855629219011</v>
      </c>
      <c r="P540" s="48">
        <f t="shared" si="33"/>
        <v>23.599861166203887</v>
      </c>
      <c r="Q540" s="48">
        <f t="shared" si="34"/>
        <v>0</v>
      </c>
      <c r="R540" s="48">
        <f t="shared" si="35"/>
        <v>44.595994463015117</v>
      </c>
    </row>
    <row r="541" spans="1:18" x14ac:dyDescent="0.25">
      <c r="A541" t="s">
        <v>873</v>
      </c>
      <c r="B541" t="s">
        <v>9009</v>
      </c>
      <c r="C541" t="s">
        <v>9051</v>
      </c>
      <c r="D541" t="s">
        <v>62</v>
      </c>
      <c r="E541" t="s">
        <v>9868</v>
      </c>
      <c r="F541" s="48" t="s">
        <v>9869</v>
      </c>
      <c r="G541" s="55" t="s">
        <v>9843</v>
      </c>
      <c r="H541" s="55" t="s">
        <v>9844</v>
      </c>
      <c r="I541" s="55" t="s">
        <v>9042</v>
      </c>
      <c r="J541" s="48">
        <v>377.86624999999998</v>
      </c>
      <c r="K541" s="55">
        <v>23396.075151000001</v>
      </c>
      <c r="L541" s="55">
        <v>3211.8281253473419</v>
      </c>
      <c r="M541" s="55">
        <v>0</v>
      </c>
      <c r="N541" s="56">
        <v>20184.247025652658</v>
      </c>
      <c r="O541" s="48">
        <f t="shared" si="32"/>
        <v>61.916286916336141</v>
      </c>
      <c r="P541" s="48">
        <f t="shared" si="33"/>
        <v>8.4999073755524392</v>
      </c>
      <c r="Q541" s="48">
        <f t="shared" si="34"/>
        <v>0</v>
      </c>
      <c r="R541" s="48">
        <f t="shared" si="35"/>
        <v>53.416379540783701</v>
      </c>
    </row>
    <row r="542" spans="1:18" x14ac:dyDescent="0.25">
      <c r="A542" t="s">
        <v>873</v>
      </c>
      <c r="B542" t="s">
        <v>9009</v>
      </c>
      <c r="C542" t="s">
        <v>9051</v>
      </c>
      <c r="D542" t="s">
        <v>62</v>
      </c>
      <c r="E542" t="s">
        <v>9868</v>
      </c>
      <c r="F542" s="48" t="s">
        <v>9869</v>
      </c>
      <c r="G542" s="55" t="s">
        <v>9035</v>
      </c>
      <c r="H542" s="55" t="s">
        <v>9036</v>
      </c>
      <c r="I542" s="55" t="s">
        <v>9037</v>
      </c>
      <c r="J542" s="48">
        <v>308.09449999999998</v>
      </c>
      <c r="K542" s="55">
        <v>14273.551245000001</v>
      </c>
      <c r="L542" s="55">
        <v>5853.8855013145512</v>
      </c>
      <c r="M542" s="55">
        <v>713.67756225000005</v>
      </c>
      <c r="N542" s="56">
        <v>7705.9881814354494</v>
      </c>
      <c r="O542" s="48">
        <f t="shared" si="32"/>
        <v>46.328484426044611</v>
      </c>
      <c r="P542" s="48">
        <f t="shared" si="33"/>
        <v>19.000292122431759</v>
      </c>
      <c r="Q542" s="48">
        <f t="shared" si="34"/>
        <v>2.3164242213022308</v>
      </c>
      <c r="R542" s="48">
        <f t="shared" si="35"/>
        <v>25.011768082310621</v>
      </c>
    </row>
    <row r="543" spans="1:18" x14ac:dyDescent="0.25">
      <c r="A543" t="s">
        <v>873</v>
      </c>
      <c r="B543" t="s">
        <v>9009</v>
      </c>
      <c r="C543" t="s">
        <v>9051</v>
      </c>
      <c r="D543" t="s">
        <v>62</v>
      </c>
      <c r="E543" t="s">
        <v>9868</v>
      </c>
      <c r="F543" s="48" t="s">
        <v>9869</v>
      </c>
      <c r="G543" s="55" t="s">
        <v>9849</v>
      </c>
      <c r="H543" s="55" t="s">
        <v>9850</v>
      </c>
      <c r="I543" s="55" t="s">
        <v>9042</v>
      </c>
      <c r="J543" s="48">
        <v>62.986250001000002</v>
      </c>
      <c r="K543" s="55">
        <v>1861.3392046399999</v>
      </c>
      <c r="L543" s="55">
        <v>1259.655004187327</v>
      </c>
      <c r="M543" s="55">
        <v>0</v>
      </c>
      <c r="N543" s="56">
        <v>601.68420045267294</v>
      </c>
      <c r="O543" s="48">
        <f t="shared" si="32"/>
        <v>29.551516475587107</v>
      </c>
      <c r="P543" s="48">
        <f t="shared" si="33"/>
        <v>19.998888712494047</v>
      </c>
      <c r="Q543" s="48">
        <f t="shared" si="34"/>
        <v>0</v>
      </c>
      <c r="R543" s="48">
        <f t="shared" si="35"/>
        <v>9.5526277630930601</v>
      </c>
    </row>
    <row r="544" spans="1:18" x14ac:dyDescent="0.25">
      <c r="A544" t="s">
        <v>873</v>
      </c>
      <c r="B544" t="s">
        <v>9009</v>
      </c>
      <c r="C544" t="s">
        <v>9051</v>
      </c>
      <c r="D544" t="s">
        <v>62</v>
      </c>
      <c r="E544" t="s">
        <v>9868</v>
      </c>
      <c r="F544" s="48" t="s">
        <v>9869</v>
      </c>
      <c r="G544" s="55" t="s">
        <v>9773</v>
      </c>
      <c r="H544" s="55" t="s">
        <v>9774</v>
      </c>
      <c r="I544" s="55" t="s">
        <v>9439</v>
      </c>
      <c r="J544" s="48">
        <v>242.11525</v>
      </c>
      <c r="K544" s="55">
        <v>14157.493600700001</v>
      </c>
      <c r="L544" s="55">
        <v>5326.435501961837</v>
      </c>
      <c r="M544" s="55">
        <v>0</v>
      </c>
      <c r="N544" s="56">
        <v>8831.0580987381654</v>
      </c>
      <c r="O544" s="48">
        <f t="shared" si="32"/>
        <v>58.474191942473681</v>
      </c>
      <c r="P544" s="48">
        <f t="shared" si="33"/>
        <v>21.999586981661984</v>
      </c>
      <c r="Q544" s="48">
        <f t="shared" si="34"/>
        <v>0</v>
      </c>
      <c r="R544" s="48">
        <f t="shared" si="35"/>
        <v>36.474604960811703</v>
      </c>
    </row>
    <row r="545" spans="1:18" x14ac:dyDescent="0.25">
      <c r="A545" t="s">
        <v>873</v>
      </c>
      <c r="B545" t="s">
        <v>9009</v>
      </c>
      <c r="C545" t="s">
        <v>9051</v>
      </c>
      <c r="D545" t="s">
        <v>62</v>
      </c>
      <c r="E545" t="s">
        <v>9868</v>
      </c>
      <c r="F545" s="48" t="s">
        <v>9869</v>
      </c>
      <c r="G545" s="55" t="s">
        <v>9870</v>
      </c>
      <c r="H545" s="55" t="s">
        <v>9871</v>
      </c>
      <c r="I545" s="55" t="s">
        <v>9042</v>
      </c>
      <c r="J545" s="48">
        <v>63.211750000000002</v>
      </c>
      <c r="K545" s="55">
        <v>3632.5306230999995</v>
      </c>
      <c r="L545" s="55">
        <v>0</v>
      </c>
      <c r="M545" s="55">
        <v>0</v>
      </c>
      <c r="N545" s="56">
        <v>3632.5306230999995</v>
      </c>
      <c r="O545" s="48">
        <f t="shared" si="32"/>
        <v>57.466066405375571</v>
      </c>
      <c r="P545" s="48">
        <f t="shared" si="33"/>
        <v>0</v>
      </c>
      <c r="Q545" s="48">
        <f t="shared" si="34"/>
        <v>0</v>
      </c>
      <c r="R545" s="48">
        <f t="shared" si="35"/>
        <v>57.466066405375571</v>
      </c>
    </row>
    <row r="546" spans="1:18" x14ac:dyDescent="0.25">
      <c r="A546" t="s">
        <v>873</v>
      </c>
      <c r="B546" t="s">
        <v>9009</v>
      </c>
      <c r="C546" t="s">
        <v>9051</v>
      </c>
      <c r="D546" t="s">
        <v>62</v>
      </c>
      <c r="E546" t="s">
        <v>9868</v>
      </c>
      <c r="F546" s="48" t="s">
        <v>9869</v>
      </c>
      <c r="G546" s="55" t="s">
        <v>9858</v>
      </c>
      <c r="H546" s="55" t="s">
        <v>9859</v>
      </c>
      <c r="I546" s="55" t="s">
        <v>9042</v>
      </c>
      <c r="J546" s="48">
        <v>128.38124998399999</v>
      </c>
      <c r="K546" s="55">
        <v>8127.7450853</v>
      </c>
      <c r="L546" s="55">
        <v>1091.2506249613659</v>
      </c>
      <c r="M546" s="55">
        <v>0</v>
      </c>
      <c r="N546" s="56">
        <v>7036.4944603386339</v>
      </c>
      <c r="O546" s="48">
        <f t="shared" si="32"/>
        <v>63.309440329588249</v>
      </c>
      <c r="P546" s="48">
        <f t="shared" si="33"/>
        <v>8.5000778937529216</v>
      </c>
      <c r="Q546" s="48">
        <f t="shared" si="34"/>
        <v>0</v>
      </c>
      <c r="R546" s="48">
        <f t="shared" si="35"/>
        <v>54.809362435835325</v>
      </c>
    </row>
    <row r="547" spans="1:18" x14ac:dyDescent="0.25">
      <c r="A547" t="s">
        <v>873</v>
      </c>
      <c r="B547" t="s">
        <v>9009</v>
      </c>
      <c r="C547" t="s">
        <v>9051</v>
      </c>
      <c r="D547" t="s">
        <v>62</v>
      </c>
      <c r="E547" t="s">
        <v>9868</v>
      </c>
      <c r="F547" s="48" t="s">
        <v>9869</v>
      </c>
      <c r="G547" s="55" t="s">
        <v>9860</v>
      </c>
      <c r="H547" s="55" t="s">
        <v>9861</v>
      </c>
      <c r="I547" s="55" t="s">
        <v>9042</v>
      </c>
      <c r="J547" s="48">
        <v>32.759000000000007</v>
      </c>
      <c r="K547" s="55">
        <v>2073.9612199000003</v>
      </c>
      <c r="L547" s="55">
        <v>655.16000061050067</v>
      </c>
      <c r="M547" s="55">
        <v>0</v>
      </c>
      <c r="N547" s="56">
        <v>1418.8012192894996</v>
      </c>
      <c r="O547" s="48">
        <f t="shared" si="32"/>
        <v>63.309662074544391</v>
      </c>
      <c r="P547" s="48">
        <f t="shared" si="33"/>
        <v>19.999389499389498</v>
      </c>
      <c r="Q547" s="48">
        <f t="shared" si="34"/>
        <v>0</v>
      </c>
      <c r="R547" s="48">
        <f t="shared" si="35"/>
        <v>43.310272575154897</v>
      </c>
    </row>
    <row r="548" spans="1:18" x14ac:dyDescent="0.25">
      <c r="A548" t="s">
        <v>873</v>
      </c>
      <c r="B548" t="s">
        <v>9009</v>
      </c>
      <c r="C548" t="s">
        <v>9051</v>
      </c>
      <c r="D548" t="s">
        <v>62</v>
      </c>
      <c r="E548" t="s">
        <v>9868</v>
      </c>
      <c r="F548" s="48" t="s">
        <v>9869</v>
      </c>
      <c r="G548" s="55" t="s">
        <v>9872</v>
      </c>
      <c r="H548" s="55" t="s">
        <v>9873</v>
      </c>
      <c r="I548" s="55" t="s">
        <v>9042</v>
      </c>
      <c r="J548" s="48">
        <v>401.75900001000002</v>
      </c>
      <c r="K548" s="55">
        <v>20883.068506000003</v>
      </c>
      <c r="L548" s="55">
        <v>4821.0980001448906</v>
      </c>
      <c r="M548" s="55">
        <v>0</v>
      </c>
      <c r="N548" s="56">
        <v>16061.970505855112</v>
      </c>
      <c r="O548" s="48">
        <f t="shared" si="32"/>
        <v>51.979093201347602</v>
      </c>
      <c r="P548" s="48">
        <f t="shared" si="33"/>
        <v>11.99997510951812</v>
      </c>
      <c r="Q548" s="48">
        <f t="shared" si="34"/>
        <v>0</v>
      </c>
      <c r="R548" s="48">
        <f t="shared" si="35"/>
        <v>39.979118091829477</v>
      </c>
    </row>
    <row r="549" spans="1:18" x14ac:dyDescent="0.25">
      <c r="A549" t="s">
        <v>873</v>
      </c>
      <c r="B549" t="s">
        <v>9009</v>
      </c>
      <c r="C549" t="s">
        <v>9051</v>
      </c>
      <c r="D549" t="s">
        <v>62</v>
      </c>
      <c r="E549" t="s">
        <v>9868</v>
      </c>
      <c r="F549" s="48" t="s">
        <v>9869</v>
      </c>
      <c r="G549" s="55" t="s">
        <v>9874</v>
      </c>
      <c r="H549" s="55" t="s">
        <v>9875</v>
      </c>
      <c r="I549" s="55" t="s">
        <v>9042</v>
      </c>
      <c r="J549" s="48">
        <v>62.115000000000002</v>
      </c>
      <c r="K549" s="55">
        <v>3138.8854845000001</v>
      </c>
      <c r="L549" s="55">
        <v>931.65500563425633</v>
      </c>
      <c r="M549" s="55">
        <v>0</v>
      </c>
      <c r="N549" s="56">
        <v>2207.2304788657439</v>
      </c>
      <c r="O549" s="48">
        <f t="shared" si="32"/>
        <v>50.53345382757788</v>
      </c>
      <c r="P549" s="48">
        <f t="shared" si="33"/>
        <v>14.998873148744366</v>
      </c>
      <c r="Q549" s="48">
        <f t="shared" si="34"/>
        <v>0</v>
      </c>
      <c r="R549" s="48">
        <f t="shared" si="35"/>
        <v>35.534580678833514</v>
      </c>
    </row>
    <row r="550" spans="1:18" x14ac:dyDescent="0.25">
      <c r="A550" t="s">
        <v>873</v>
      </c>
      <c r="B550" t="s">
        <v>9009</v>
      </c>
      <c r="C550" t="s">
        <v>9051</v>
      </c>
      <c r="D550" t="s">
        <v>62</v>
      </c>
      <c r="E550" t="s">
        <v>9868</v>
      </c>
      <c r="F550" s="48" t="s">
        <v>9869</v>
      </c>
      <c r="G550" s="55" t="s">
        <v>9864</v>
      </c>
      <c r="H550" s="55" t="s">
        <v>9865</v>
      </c>
      <c r="I550" s="55" t="s">
        <v>9042</v>
      </c>
      <c r="J550" s="48">
        <v>92.547250000000005</v>
      </c>
      <c r="K550" s="55">
        <v>5233.5269925000002</v>
      </c>
      <c r="L550" s="55">
        <v>0</v>
      </c>
      <c r="M550" s="55">
        <v>0</v>
      </c>
      <c r="N550" s="56">
        <v>5233.5269925000002</v>
      </c>
      <c r="O550" s="48">
        <f t="shared" si="32"/>
        <v>56.549783948199433</v>
      </c>
      <c r="P550" s="48">
        <f t="shared" si="33"/>
        <v>0</v>
      </c>
      <c r="Q550" s="48">
        <f t="shared" si="34"/>
        <v>0</v>
      </c>
      <c r="R550" s="48">
        <f t="shared" si="35"/>
        <v>56.549783948199433</v>
      </c>
    </row>
    <row r="551" spans="1:18" x14ac:dyDescent="0.25">
      <c r="A551" t="s">
        <v>873</v>
      </c>
      <c r="B551" t="s">
        <v>9009</v>
      </c>
      <c r="C551" t="s">
        <v>9051</v>
      </c>
      <c r="D551" t="s">
        <v>62</v>
      </c>
      <c r="E551" t="s">
        <v>9868</v>
      </c>
      <c r="F551" s="48" t="s">
        <v>9869</v>
      </c>
      <c r="G551" s="55" t="s">
        <v>9060</v>
      </c>
      <c r="H551" s="55" t="s">
        <v>9061</v>
      </c>
      <c r="I551" s="55" t="s">
        <v>9042</v>
      </c>
      <c r="J551" s="48">
        <v>312.43025001000001</v>
      </c>
      <c r="K551" s="55">
        <v>16074.868072200001</v>
      </c>
      <c r="L551" s="55">
        <v>4374.0235001400006</v>
      </c>
      <c r="M551" s="55">
        <v>0</v>
      </c>
      <c r="N551" s="56">
        <v>11700.844572059999</v>
      </c>
      <c r="O551" s="48">
        <f t="shared" si="32"/>
        <v>51.451061706366431</v>
      </c>
      <c r="P551" s="48">
        <f t="shared" si="33"/>
        <v>14.000000000000002</v>
      </c>
      <c r="Q551" s="48">
        <f t="shared" si="34"/>
        <v>0</v>
      </c>
      <c r="R551" s="48">
        <f t="shared" si="35"/>
        <v>37.451061706366424</v>
      </c>
    </row>
    <row r="552" spans="1:18" x14ac:dyDescent="0.25">
      <c r="A552" t="s">
        <v>873</v>
      </c>
      <c r="B552" t="s">
        <v>9009</v>
      </c>
      <c r="C552" t="s">
        <v>9051</v>
      </c>
      <c r="D552" t="s">
        <v>62</v>
      </c>
      <c r="E552" t="s">
        <v>9868</v>
      </c>
      <c r="F552" s="48" t="s">
        <v>9869</v>
      </c>
      <c r="G552" s="55" t="s">
        <v>9162</v>
      </c>
      <c r="H552" s="55" t="s">
        <v>9163</v>
      </c>
      <c r="I552" s="55" t="s">
        <v>9042</v>
      </c>
      <c r="J552" s="48">
        <v>3032.7187500000005</v>
      </c>
      <c r="K552" s="55">
        <v>185034.389758</v>
      </c>
      <c r="L552" s="55">
        <v>42458.042500008247</v>
      </c>
      <c r="M552" s="55">
        <v>0</v>
      </c>
      <c r="N552" s="56">
        <v>142576.34725799176</v>
      </c>
      <c r="O552" s="48">
        <f t="shared" si="32"/>
        <v>61.012710050346733</v>
      </c>
      <c r="P552" s="48">
        <f t="shared" si="33"/>
        <v>13.999993405259964</v>
      </c>
      <c r="Q552" s="48">
        <f t="shared" si="34"/>
        <v>0</v>
      </c>
      <c r="R552" s="48">
        <f t="shared" si="35"/>
        <v>47.012716645086769</v>
      </c>
    </row>
    <row r="553" spans="1:18" x14ac:dyDescent="0.25">
      <c r="A553" t="s">
        <v>873</v>
      </c>
      <c r="B553" t="s">
        <v>9009</v>
      </c>
      <c r="C553" t="s">
        <v>9051</v>
      </c>
      <c r="D553" t="s">
        <v>62</v>
      </c>
      <c r="E553" t="s">
        <v>9868</v>
      </c>
      <c r="F553" s="48" t="s">
        <v>9869</v>
      </c>
      <c r="G553" s="55" t="s">
        <v>9876</v>
      </c>
      <c r="H553" s="55" t="s">
        <v>9877</v>
      </c>
      <c r="I553" s="55" t="s">
        <v>9042</v>
      </c>
      <c r="J553" s="48">
        <v>31.487999999999996</v>
      </c>
      <c r="K553" s="55">
        <v>1661.71499395</v>
      </c>
      <c r="L553" s="55">
        <v>629.72000254048908</v>
      </c>
      <c r="M553" s="55">
        <v>0</v>
      </c>
      <c r="N553" s="56">
        <v>1031.9949914095109</v>
      </c>
      <c r="O553" s="48">
        <f t="shared" si="32"/>
        <v>52.772960935912103</v>
      </c>
      <c r="P553" s="48">
        <f t="shared" si="33"/>
        <v>19.998729755477932</v>
      </c>
      <c r="Q553" s="48">
        <f t="shared" si="34"/>
        <v>0</v>
      </c>
      <c r="R553" s="48">
        <f t="shared" si="35"/>
        <v>32.774231180434164</v>
      </c>
    </row>
    <row r="554" spans="1:18" x14ac:dyDescent="0.25">
      <c r="A554" t="s">
        <v>873</v>
      </c>
      <c r="B554" t="s">
        <v>9009</v>
      </c>
      <c r="C554" t="s">
        <v>9051</v>
      </c>
      <c r="D554" t="s">
        <v>62</v>
      </c>
      <c r="E554" t="s">
        <v>9868</v>
      </c>
      <c r="F554" s="48" t="s">
        <v>9869</v>
      </c>
      <c r="G554" s="55" t="s">
        <v>9866</v>
      </c>
      <c r="H554" s="55" t="s">
        <v>9867</v>
      </c>
      <c r="I554" s="55" t="s">
        <v>9042</v>
      </c>
      <c r="J554" s="48">
        <v>466.31350000000003</v>
      </c>
      <c r="K554" s="55">
        <v>29028.96572</v>
      </c>
      <c r="L554" s="55">
        <v>11005.082600630481</v>
      </c>
      <c r="M554" s="55">
        <v>0</v>
      </c>
      <c r="N554" s="56">
        <v>18023.883119369519</v>
      </c>
      <c r="O554" s="48">
        <f t="shared" si="32"/>
        <v>62.252037995897602</v>
      </c>
      <c r="P554" s="48">
        <f t="shared" si="33"/>
        <v>23.600180137676649</v>
      </c>
      <c r="Q554" s="48">
        <f t="shared" si="34"/>
        <v>0</v>
      </c>
      <c r="R554" s="48">
        <f t="shared" si="35"/>
        <v>38.651857858220957</v>
      </c>
    </row>
    <row r="555" spans="1:18" x14ac:dyDescent="0.25">
      <c r="A555" t="s">
        <v>873</v>
      </c>
      <c r="B555" t="s">
        <v>9009</v>
      </c>
      <c r="C555" t="s">
        <v>9051</v>
      </c>
      <c r="D555" t="s">
        <v>62</v>
      </c>
      <c r="E555" t="s">
        <v>9868</v>
      </c>
      <c r="F555" s="48" t="s">
        <v>9869</v>
      </c>
      <c r="G555" s="55" t="s">
        <v>9878</v>
      </c>
      <c r="H555" s="55" t="s">
        <v>9879</v>
      </c>
      <c r="I555" s="55" t="s">
        <v>9042</v>
      </c>
      <c r="J555" s="48">
        <v>187.10350000099999</v>
      </c>
      <c r="K555" s="55">
        <v>8266.4571531000001</v>
      </c>
      <c r="L555" s="55">
        <v>2245.2820007602627</v>
      </c>
      <c r="M555" s="55">
        <v>0</v>
      </c>
      <c r="N555" s="56">
        <v>6021.1751523397379</v>
      </c>
      <c r="O555" s="48">
        <f t="shared" si="32"/>
        <v>44.181199993884775</v>
      </c>
      <c r="P555" s="48">
        <f t="shared" si="33"/>
        <v>12.000213789417423</v>
      </c>
      <c r="Q555" s="48">
        <f t="shared" si="34"/>
        <v>0</v>
      </c>
      <c r="R555" s="48">
        <f t="shared" si="35"/>
        <v>32.180986204467352</v>
      </c>
    </row>
    <row r="556" spans="1:18" x14ac:dyDescent="0.25">
      <c r="A556" t="s">
        <v>873</v>
      </c>
      <c r="B556" t="s">
        <v>9009</v>
      </c>
      <c r="C556" t="s">
        <v>9051</v>
      </c>
      <c r="D556" t="s">
        <v>62</v>
      </c>
      <c r="E556" t="s">
        <v>9880</v>
      </c>
      <c r="F556" s="48" t="s">
        <v>9881</v>
      </c>
      <c r="G556" s="55" t="s">
        <v>9843</v>
      </c>
      <c r="H556" s="55" t="s">
        <v>9844</v>
      </c>
      <c r="I556" s="55" t="s">
        <v>9042</v>
      </c>
      <c r="J556" s="48">
        <v>96.27825001299999</v>
      </c>
      <c r="K556" s="55">
        <v>2621.3550900999999</v>
      </c>
      <c r="L556" s="55">
        <v>818.35512529226003</v>
      </c>
      <c r="M556" s="55">
        <v>0</v>
      </c>
      <c r="N556" s="56">
        <v>1802.9999648077398</v>
      </c>
      <c r="O556" s="48">
        <f t="shared" si="32"/>
        <v>27.226866813076171</v>
      </c>
      <c r="P556" s="48">
        <f t="shared" si="33"/>
        <v>8.4998961362692143</v>
      </c>
      <c r="Q556" s="48">
        <f t="shared" si="34"/>
        <v>0</v>
      </c>
      <c r="R556" s="48">
        <f t="shared" si="35"/>
        <v>18.726970676806957</v>
      </c>
    </row>
    <row r="557" spans="1:18" x14ac:dyDescent="0.25">
      <c r="A557" t="s">
        <v>873</v>
      </c>
      <c r="B557" t="s">
        <v>9009</v>
      </c>
      <c r="C557" t="s">
        <v>9051</v>
      </c>
      <c r="D557" t="s">
        <v>62</v>
      </c>
      <c r="E557" t="s">
        <v>9880</v>
      </c>
      <c r="F557" s="48" t="s">
        <v>9881</v>
      </c>
      <c r="G557" s="55" t="s">
        <v>9035</v>
      </c>
      <c r="H557" s="55" t="s">
        <v>9036</v>
      </c>
      <c r="I557" s="55" t="s">
        <v>9037</v>
      </c>
      <c r="J557" s="48">
        <v>738.65600001000007</v>
      </c>
      <c r="K557" s="55">
        <v>24513.628942999996</v>
      </c>
      <c r="L557" s="55">
        <v>14034.384000623217</v>
      </c>
      <c r="M557" s="55">
        <v>1225.6814471499999</v>
      </c>
      <c r="N557" s="56">
        <v>9253.5634952267792</v>
      </c>
      <c r="O557" s="48">
        <f t="shared" si="32"/>
        <v>33.18680000252909</v>
      </c>
      <c r="P557" s="48">
        <f t="shared" si="33"/>
        <v>18.999891695773428</v>
      </c>
      <c r="Q557" s="48">
        <f t="shared" si="34"/>
        <v>1.6593400001264547</v>
      </c>
      <c r="R557" s="48">
        <f t="shared" si="35"/>
        <v>12.527568306629206</v>
      </c>
    </row>
    <row r="558" spans="1:18" x14ac:dyDescent="0.25">
      <c r="A558" t="s">
        <v>873</v>
      </c>
      <c r="B558" t="s">
        <v>9009</v>
      </c>
      <c r="C558" t="s">
        <v>9051</v>
      </c>
      <c r="D558" t="s">
        <v>62</v>
      </c>
      <c r="E558" t="s">
        <v>9880</v>
      </c>
      <c r="F558" s="48" t="s">
        <v>9881</v>
      </c>
      <c r="G558" s="55" t="s">
        <v>9038</v>
      </c>
      <c r="H558" s="55" t="s">
        <v>9039</v>
      </c>
      <c r="I558" s="55" t="s">
        <v>9037</v>
      </c>
      <c r="J558" s="48">
        <v>6265.2202501000002</v>
      </c>
      <c r="K558" s="55">
        <v>191182.92286599998</v>
      </c>
      <c r="L558" s="55">
        <v>0</v>
      </c>
      <c r="M558" s="55">
        <v>9559.1461433000004</v>
      </c>
      <c r="N558" s="56">
        <v>181623.77672269999</v>
      </c>
      <c r="O558" s="48">
        <f t="shared" si="32"/>
        <v>30.514956415610207</v>
      </c>
      <c r="P558" s="48">
        <f t="shared" si="33"/>
        <v>0</v>
      </c>
      <c r="Q558" s="48">
        <f t="shared" si="34"/>
        <v>1.5257478207805106</v>
      </c>
      <c r="R558" s="48">
        <f t="shared" si="35"/>
        <v>28.989208594829698</v>
      </c>
    </row>
    <row r="559" spans="1:18" x14ac:dyDescent="0.25">
      <c r="A559" t="s">
        <v>873</v>
      </c>
      <c r="B559" t="s">
        <v>9009</v>
      </c>
      <c r="C559" t="s">
        <v>9051</v>
      </c>
      <c r="D559" t="s">
        <v>62</v>
      </c>
      <c r="E559" t="s">
        <v>9880</v>
      </c>
      <c r="F559" s="48" t="s">
        <v>9881</v>
      </c>
      <c r="G559" s="55" t="s">
        <v>9882</v>
      </c>
      <c r="H559" s="55" t="s">
        <v>9883</v>
      </c>
      <c r="I559" s="55" t="s">
        <v>9037</v>
      </c>
      <c r="J559" s="48">
        <v>691.87500000000011</v>
      </c>
      <c r="K559" s="55">
        <v>23137.167208999999</v>
      </c>
      <c r="L559" s="55">
        <v>0</v>
      </c>
      <c r="M559" s="55">
        <v>1156.8583604500002</v>
      </c>
      <c r="N559" s="56">
        <v>21980.308848549997</v>
      </c>
      <c r="O559" s="48">
        <f t="shared" si="32"/>
        <v>33.441253418608845</v>
      </c>
      <c r="P559" s="48">
        <f t="shared" si="33"/>
        <v>0</v>
      </c>
      <c r="Q559" s="48">
        <f t="shared" si="34"/>
        <v>1.6720626709304427</v>
      </c>
      <c r="R559" s="48">
        <f t="shared" si="35"/>
        <v>31.769190747678401</v>
      </c>
    </row>
    <row r="560" spans="1:18" x14ac:dyDescent="0.25">
      <c r="A560" t="s">
        <v>873</v>
      </c>
      <c r="B560" t="s">
        <v>9009</v>
      </c>
      <c r="C560" t="s">
        <v>9051</v>
      </c>
      <c r="D560" t="s">
        <v>62</v>
      </c>
      <c r="E560" t="s">
        <v>9880</v>
      </c>
      <c r="F560" s="48" t="s">
        <v>9881</v>
      </c>
      <c r="G560" s="55" t="s">
        <v>9884</v>
      </c>
      <c r="H560" s="55" t="s">
        <v>9885</v>
      </c>
      <c r="I560" s="55" t="s">
        <v>9037</v>
      </c>
      <c r="J560" s="48">
        <v>94.792000006000009</v>
      </c>
      <c r="K560" s="55">
        <v>2942.2368342</v>
      </c>
      <c r="L560" s="55">
        <v>0</v>
      </c>
      <c r="M560" s="55">
        <v>147.11184170999999</v>
      </c>
      <c r="N560" s="56">
        <v>2795.1249924899998</v>
      </c>
      <c r="O560" s="48">
        <f t="shared" si="32"/>
        <v>31.03887283751547</v>
      </c>
      <c r="P560" s="48">
        <f t="shared" si="33"/>
        <v>0</v>
      </c>
      <c r="Q560" s="48">
        <f t="shared" si="34"/>
        <v>1.5519436418757735</v>
      </c>
      <c r="R560" s="48">
        <f t="shared" si="35"/>
        <v>29.486929195639696</v>
      </c>
    </row>
    <row r="561" spans="1:18" x14ac:dyDescent="0.25">
      <c r="A561" t="s">
        <v>873</v>
      </c>
      <c r="B561" t="s">
        <v>9009</v>
      </c>
      <c r="C561" t="s">
        <v>9051</v>
      </c>
      <c r="D561" t="s">
        <v>62</v>
      </c>
      <c r="E561" t="s">
        <v>9880</v>
      </c>
      <c r="F561" s="48" t="s">
        <v>9881</v>
      </c>
      <c r="G561" s="55" t="s">
        <v>9773</v>
      </c>
      <c r="H561" s="55" t="s">
        <v>9774</v>
      </c>
      <c r="I561" s="55" t="s">
        <v>9439</v>
      </c>
      <c r="J561" s="48">
        <v>93.664500006999987</v>
      </c>
      <c r="K561" s="55">
        <v>3847.3984057000007</v>
      </c>
      <c r="L561" s="55">
        <v>2060.7190049586197</v>
      </c>
      <c r="M561" s="55">
        <v>0</v>
      </c>
      <c r="N561" s="56">
        <v>1786.679400741381</v>
      </c>
      <c r="O561" s="48">
        <f t="shared" si="32"/>
        <v>41.076377981118426</v>
      </c>
      <c r="P561" s="48">
        <f t="shared" si="33"/>
        <v>22.001067691650654</v>
      </c>
      <c r="Q561" s="48">
        <f t="shared" si="34"/>
        <v>0</v>
      </c>
      <c r="R561" s="48">
        <f t="shared" si="35"/>
        <v>19.075310289467772</v>
      </c>
    </row>
    <row r="562" spans="1:18" x14ac:dyDescent="0.25">
      <c r="A562" t="s">
        <v>873</v>
      </c>
      <c r="B562" t="s">
        <v>9009</v>
      </c>
      <c r="C562" t="s">
        <v>9051</v>
      </c>
      <c r="D562" t="s">
        <v>62</v>
      </c>
      <c r="E562" t="s">
        <v>9880</v>
      </c>
      <c r="F562" s="48" t="s">
        <v>9881</v>
      </c>
      <c r="G562" s="55" t="s">
        <v>9886</v>
      </c>
      <c r="H562" s="55" t="s">
        <v>9887</v>
      </c>
      <c r="I562" s="55" t="s">
        <v>9042</v>
      </c>
      <c r="J562" s="48">
        <v>13608.822498799998</v>
      </c>
      <c r="K562" s="55">
        <v>476923.97502000001</v>
      </c>
      <c r="L562" s="55">
        <v>0</v>
      </c>
      <c r="M562" s="55">
        <v>0</v>
      </c>
      <c r="N562" s="56">
        <v>476923.97502000001</v>
      </c>
      <c r="O562" s="48">
        <f t="shared" si="32"/>
        <v>35.045205054445695</v>
      </c>
      <c r="P562" s="48">
        <f t="shared" si="33"/>
        <v>0</v>
      </c>
      <c r="Q562" s="48">
        <f t="shared" si="34"/>
        <v>0</v>
      </c>
      <c r="R562" s="48">
        <f t="shared" si="35"/>
        <v>35.045205054445695</v>
      </c>
    </row>
    <row r="563" spans="1:18" x14ac:dyDescent="0.25">
      <c r="A563" t="s">
        <v>873</v>
      </c>
      <c r="B563" t="s">
        <v>9009</v>
      </c>
      <c r="C563" t="s">
        <v>9051</v>
      </c>
      <c r="D563" t="s">
        <v>62</v>
      </c>
      <c r="E563" t="s">
        <v>9880</v>
      </c>
      <c r="F563" s="48" t="s">
        <v>9881</v>
      </c>
      <c r="G563" s="55" t="s">
        <v>9858</v>
      </c>
      <c r="H563" s="55" t="s">
        <v>9859</v>
      </c>
      <c r="I563" s="55" t="s">
        <v>9042</v>
      </c>
      <c r="J563" s="48">
        <v>32.584749998999996</v>
      </c>
      <c r="K563" s="55">
        <v>1338.4646183299999</v>
      </c>
      <c r="L563" s="55">
        <v>277.0103808232974</v>
      </c>
      <c r="M563" s="55">
        <v>0</v>
      </c>
      <c r="N563" s="56">
        <v>1061.4542375067026</v>
      </c>
      <c r="O563" s="48">
        <f t="shared" si="32"/>
        <v>41.076412075313648</v>
      </c>
      <c r="P563" s="48">
        <f t="shared" si="33"/>
        <v>8.5012277470841013</v>
      </c>
      <c r="Q563" s="48">
        <f t="shared" si="34"/>
        <v>0</v>
      </c>
      <c r="R563" s="48">
        <f t="shared" si="35"/>
        <v>32.575184328229554</v>
      </c>
    </row>
    <row r="564" spans="1:18" x14ac:dyDescent="0.25">
      <c r="A564" t="s">
        <v>873</v>
      </c>
      <c r="B564" t="s">
        <v>9009</v>
      </c>
      <c r="C564" t="s">
        <v>9051</v>
      </c>
      <c r="D564" t="s">
        <v>62</v>
      </c>
      <c r="E564" t="s">
        <v>9880</v>
      </c>
      <c r="F564" s="48" t="s">
        <v>9881</v>
      </c>
      <c r="G564" s="55" t="s">
        <v>9845</v>
      </c>
      <c r="H564" s="55" t="s">
        <v>9846</v>
      </c>
      <c r="I564" s="55" t="s">
        <v>9042</v>
      </c>
      <c r="J564" s="48">
        <v>3667.7062500000006</v>
      </c>
      <c r="K564" s="55">
        <v>145615.273556</v>
      </c>
      <c r="L564" s="55">
        <v>0</v>
      </c>
      <c r="M564" s="55">
        <v>0</v>
      </c>
      <c r="N564" s="56">
        <v>145615.273556</v>
      </c>
      <c r="O564" s="48">
        <f t="shared" si="32"/>
        <v>39.70200000504402</v>
      </c>
      <c r="P564" s="48">
        <f t="shared" si="33"/>
        <v>0</v>
      </c>
      <c r="Q564" s="48">
        <f t="shared" si="34"/>
        <v>0</v>
      </c>
      <c r="R564" s="48">
        <f t="shared" si="35"/>
        <v>39.70200000504402</v>
      </c>
    </row>
    <row r="565" spans="1:18" x14ac:dyDescent="0.25">
      <c r="A565" t="s">
        <v>873</v>
      </c>
      <c r="B565" t="s">
        <v>9009</v>
      </c>
      <c r="C565" t="s">
        <v>9051</v>
      </c>
      <c r="D565" t="s">
        <v>62</v>
      </c>
      <c r="E565" t="s">
        <v>9880</v>
      </c>
      <c r="F565" s="48" t="s">
        <v>9881</v>
      </c>
      <c r="G565" s="55" t="s">
        <v>9045</v>
      </c>
      <c r="H565" s="55" t="s">
        <v>9046</v>
      </c>
      <c r="I565" s="55" t="s">
        <v>9042</v>
      </c>
      <c r="J565" s="48">
        <v>195.49900000399998</v>
      </c>
      <c r="K565" s="55">
        <v>7049.1003347999995</v>
      </c>
      <c r="L565" s="55">
        <v>1954.9800000911505</v>
      </c>
      <c r="M565" s="55">
        <v>0</v>
      </c>
      <c r="N565" s="56">
        <v>5094.1203347088485</v>
      </c>
      <c r="O565" s="48">
        <f t="shared" si="32"/>
        <v>36.056963639996994</v>
      </c>
      <c r="P565" s="48">
        <f t="shared" si="33"/>
        <v>9.9999488491048591</v>
      </c>
      <c r="Q565" s="48">
        <f t="shared" si="34"/>
        <v>0</v>
      </c>
      <c r="R565" s="48">
        <f t="shared" si="35"/>
        <v>26.057014790892133</v>
      </c>
    </row>
    <row r="566" spans="1:18" x14ac:dyDescent="0.25">
      <c r="A566" t="s">
        <v>873</v>
      </c>
      <c r="B566" t="s">
        <v>9009</v>
      </c>
      <c r="C566" t="s">
        <v>9051</v>
      </c>
      <c r="D566" t="s">
        <v>62</v>
      </c>
      <c r="E566" t="s">
        <v>9880</v>
      </c>
      <c r="F566" s="48" t="s">
        <v>9881</v>
      </c>
      <c r="G566" s="55" t="s">
        <v>9761</v>
      </c>
      <c r="H566" s="55" t="s">
        <v>9762</v>
      </c>
      <c r="I566" s="55" t="s">
        <v>9042</v>
      </c>
      <c r="J566" s="48">
        <v>1039.2065000100001</v>
      </c>
      <c r="K566" s="55">
        <v>37449.981451</v>
      </c>
      <c r="L566" s="55">
        <v>0</v>
      </c>
      <c r="M566" s="55">
        <v>0</v>
      </c>
      <c r="N566" s="56">
        <v>37449.981451</v>
      </c>
      <c r="O566" s="48">
        <f t="shared" si="32"/>
        <v>36.037093157750284</v>
      </c>
      <c r="P566" s="48">
        <f t="shared" si="33"/>
        <v>0</v>
      </c>
      <c r="Q566" s="48">
        <f t="shared" si="34"/>
        <v>0</v>
      </c>
      <c r="R566" s="48">
        <f t="shared" si="35"/>
        <v>36.037093157750284</v>
      </c>
    </row>
    <row r="567" spans="1:18" x14ac:dyDescent="0.25">
      <c r="A567" t="s">
        <v>873</v>
      </c>
      <c r="B567" t="s">
        <v>9009</v>
      </c>
      <c r="C567" t="s">
        <v>9051</v>
      </c>
      <c r="D567" t="s">
        <v>62</v>
      </c>
      <c r="E567" t="s">
        <v>9880</v>
      </c>
      <c r="F567" s="48" t="s">
        <v>9881</v>
      </c>
      <c r="G567" s="55" t="s">
        <v>9864</v>
      </c>
      <c r="H567" s="55" t="s">
        <v>9865</v>
      </c>
      <c r="I567" s="55" t="s">
        <v>9042</v>
      </c>
      <c r="J567" s="48">
        <v>1494.1629999700001</v>
      </c>
      <c r="K567" s="55">
        <v>61374.808797999998</v>
      </c>
      <c r="L567" s="55">
        <v>0</v>
      </c>
      <c r="M567" s="55">
        <v>0</v>
      </c>
      <c r="N567" s="56">
        <v>61374.808797999998</v>
      </c>
      <c r="O567" s="48">
        <f t="shared" si="32"/>
        <v>41.076381090438112</v>
      </c>
      <c r="P567" s="48">
        <f t="shared" si="33"/>
        <v>0</v>
      </c>
      <c r="Q567" s="48">
        <f t="shared" si="34"/>
        <v>0</v>
      </c>
      <c r="R567" s="48">
        <f t="shared" si="35"/>
        <v>41.076381090438112</v>
      </c>
    </row>
    <row r="568" spans="1:18" x14ac:dyDescent="0.25">
      <c r="A568" t="s">
        <v>873</v>
      </c>
      <c r="B568" t="s">
        <v>9009</v>
      </c>
      <c r="C568" t="s">
        <v>9051</v>
      </c>
      <c r="D568" t="s">
        <v>62</v>
      </c>
      <c r="E568" t="s">
        <v>9880</v>
      </c>
      <c r="F568" s="48" t="s">
        <v>9881</v>
      </c>
      <c r="G568" s="55" t="s">
        <v>9060</v>
      </c>
      <c r="H568" s="55" t="s">
        <v>9061</v>
      </c>
      <c r="I568" s="55" t="s">
        <v>9042</v>
      </c>
      <c r="J568" s="48">
        <v>95.324999994000009</v>
      </c>
      <c r="K568" s="55">
        <v>3785.3230617999998</v>
      </c>
      <c r="L568" s="55">
        <v>1334.4800035874616</v>
      </c>
      <c r="M568" s="55">
        <v>0</v>
      </c>
      <c r="N568" s="56">
        <v>2450.8430582125384</v>
      </c>
      <c r="O568" s="48">
        <f t="shared" si="32"/>
        <v>39.709657089307711</v>
      </c>
      <c r="P568" s="48">
        <f t="shared" si="33"/>
        <v>13.99926570859121</v>
      </c>
      <c r="Q568" s="48">
        <f t="shared" si="34"/>
        <v>0</v>
      </c>
      <c r="R568" s="48">
        <f t="shared" si="35"/>
        <v>25.710391380716501</v>
      </c>
    </row>
    <row r="569" spans="1:18" x14ac:dyDescent="0.25">
      <c r="A569" t="s">
        <v>873</v>
      </c>
      <c r="B569" t="s">
        <v>9009</v>
      </c>
      <c r="C569" t="s">
        <v>9051</v>
      </c>
      <c r="D569" t="s">
        <v>62</v>
      </c>
      <c r="E569" t="s">
        <v>9880</v>
      </c>
      <c r="F569" s="48" t="s">
        <v>9881</v>
      </c>
      <c r="G569" s="55" t="s">
        <v>9162</v>
      </c>
      <c r="H569" s="55" t="s">
        <v>9163</v>
      </c>
      <c r="I569" s="55" t="s">
        <v>9042</v>
      </c>
      <c r="J569" s="48">
        <v>127.141000007</v>
      </c>
      <c r="K569" s="55">
        <v>4970.0942587999998</v>
      </c>
      <c r="L569" s="55">
        <v>0</v>
      </c>
      <c r="M569" s="55">
        <v>0</v>
      </c>
      <c r="N569" s="56">
        <v>4970.0942587999998</v>
      </c>
      <c r="O569" s="48">
        <f t="shared" si="32"/>
        <v>39.09119999470164</v>
      </c>
      <c r="P569" s="48">
        <f t="shared" si="33"/>
        <v>0</v>
      </c>
      <c r="Q569" s="48">
        <f t="shared" si="34"/>
        <v>0</v>
      </c>
      <c r="R569" s="48">
        <f t="shared" si="35"/>
        <v>39.09119999470164</v>
      </c>
    </row>
    <row r="570" spans="1:18" x14ac:dyDescent="0.25">
      <c r="A570" t="s">
        <v>873</v>
      </c>
      <c r="B570" t="s">
        <v>9009</v>
      </c>
      <c r="C570" t="s">
        <v>9051</v>
      </c>
      <c r="D570" t="s">
        <v>62</v>
      </c>
      <c r="E570" t="s">
        <v>9880</v>
      </c>
      <c r="F570" s="48" t="s">
        <v>9881</v>
      </c>
      <c r="G570" s="55" t="s">
        <v>9878</v>
      </c>
      <c r="H570" s="55" t="s">
        <v>9879</v>
      </c>
      <c r="I570" s="55" t="s">
        <v>9042</v>
      </c>
      <c r="J570" s="48">
        <v>413.29024998</v>
      </c>
      <c r="K570" s="55">
        <v>16976.408815499999</v>
      </c>
      <c r="L570" s="55">
        <v>4959.4829997599991</v>
      </c>
      <c r="M570" s="55">
        <v>0</v>
      </c>
      <c r="N570" s="56">
        <v>12016.92581574</v>
      </c>
      <c r="O570" s="48">
        <f t="shared" si="32"/>
        <v>41.076238349009017</v>
      </c>
      <c r="P570" s="48">
        <f t="shared" si="33"/>
        <v>11.999999999999998</v>
      </c>
      <c r="Q570" s="48">
        <f t="shared" si="34"/>
        <v>0</v>
      </c>
      <c r="R570" s="48">
        <f t="shared" si="35"/>
        <v>29.076238349009021</v>
      </c>
    </row>
    <row r="571" spans="1:18" x14ac:dyDescent="0.25">
      <c r="A571" t="s">
        <v>873</v>
      </c>
      <c r="B571" t="s">
        <v>9009</v>
      </c>
      <c r="C571" t="s">
        <v>9051</v>
      </c>
      <c r="D571" t="s">
        <v>62</v>
      </c>
      <c r="E571" t="s">
        <v>9880</v>
      </c>
      <c r="F571" s="48" t="s">
        <v>9881</v>
      </c>
      <c r="G571" s="55" t="s">
        <v>9888</v>
      </c>
      <c r="H571" s="55" t="s">
        <v>9889</v>
      </c>
      <c r="I571" s="55" t="s">
        <v>9042</v>
      </c>
      <c r="J571" s="48">
        <v>319.964</v>
      </c>
      <c r="K571" s="55">
        <v>13142.9495327</v>
      </c>
      <c r="L571" s="55">
        <v>0</v>
      </c>
      <c r="M571" s="55">
        <v>0</v>
      </c>
      <c r="N571" s="56">
        <v>13142.9495327</v>
      </c>
      <c r="O571" s="48">
        <f t="shared" si="32"/>
        <v>41.076338377755</v>
      </c>
      <c r="P571" s="48">
        <f t="shared" si="33"/>
        <v>0</v>
      </c>
      <c r="Q571" s="48">
        <f t="shared" si="34"/>
        <v>0</v>
      </c>
      <c r="R571" s="48">
        <f t="shared" si="35"/>
        <v>41.076338377755</v>
      </c>
    </row>
    <row r="572" spans="1:18" x14ac:dyDescent="0.25">
      <c r="A572" t="s">
        <v>873</v>
      </c>
      <c r="B572" t="s">
        <v>9009</v>
      </c>
      <c r="C572" t="s">
        <v>9051</v>
      </c>
      <c r="D572" t="s">
        <v>62</v>
      </c>
      <c r="E572" t="s">
        <v>9880</v>
      </c>
      <c r="F572" s="48" t="s">
        <v>9881</v>
      </c>
      <c r="G572" s="55" t="s">
        <v>9049</v>
      </c>
      <c r="H572" s="55" t="s">
        <v>9050</v>
      </c>
      <c r="I572" s="55" t="s">
        <v>9042</v>
      </c>
      <c r="J572" s="48">
        <v>611.90450000999999</v>
      </c>
      <c r="K572" s="55">
        <v>25134.703393000003</v>
      </c>
      <c r="L572" s="55">
        <v>0</v>
      </c>
      <c r="M572" s="55">
        <v>0</v>
      </c>
      <c r="N572" s="56">
        <v>25134.703393000003</v>
      </c>
      <c r="O572" s="48">
        <f t="shared" si="32"/>
        <v>41.076186549680941</v>
      </c>
      <c r="P572" s="48">
        <f t="shared" si="33"/>
        <v>0</v>
      </c>
      <c r="Q572" s="48">
        <f t="shared" si="34"/>
        <v>0</v>
      </c>
      <c r="R572" s="48">
        <f t="shared" si="35"/>
        <v>41.076186549680941</v>
      </c>
    </row>
    <row r="573" spans="1:18" x14ac:dyDescent="0.25">
      <c r="A573" t="s">
        <v>873</v>
      </c>
      <c r="B573" t="s">
        <v>9009</v>
      </c>
      <c r="C573" t="s">
        <v>9051</v>
      </c>
      <c r="D573" t="s">
        <v>62</v>
      </c>
      <c r="E573" t="s">
        <v>9880</v>
      </c>
      <c r="F573" s="48" t="s">
        <v>9881</v>
      </c>
      <c r="G573" s="55" t="s">
        <v>9890</v>
      </c>
      <c r="H573" s="55" t="s">
        <v>9891</v>
      </c>
      <c r="I573" s="55" t="s">
        <v>9042</v>
      </c>
      <c r="J573" s="48">
        <v>31.416250000999998</v>
      </c>
      <c r="K573" s="55">
        <v>1146.5428460299997</v>
      </c>
      <c r="L573" s="55">
        <v>0</v>
      </c>
      <c r="M573" s="55">
        <v>0</v>
      </c>
      <c r="N573" s="56">
        <v>1146.5428460299997</v>
      </c>
      <c r="O573" s="48">
        <f t="shared" si="32"/>
        <v>36.495216519906243</v>
      </c>
      <c r="P573" s="48">
        <f t="shared" si="33"/>
        <v>0</v>
      </c>
      <c r="Q573" s="48">
        <f t="shared" si="34"/>
        <v>0</v>
      </c>
      <c r="R573" s="48">
        <f t="shared" si="35"/>
        <v>36.495216519906243</v>
      </c>
    </row>
    <row r="574" spans="1:18" x14ac:dyDescent="0.25">
      <c r="A574" t="s">
        <v>873</v>
      </c>
      <c r="B574" t="s">
        <v>9009</v>
      </c>
      <c r="C574" t="s">
        <v>9051</v>
      </c>
      <c r="D574" t="s">
        <v>62</v>
      </c>
      <c r="E574" t="s">
        <v>9880</v>
      </c>
      <c r="F574" s="48" t="s">
        <v>9881</v>
      </c>
      <c r="G574" s="55" t="s">
        <v>9040</v>
      </c>
      <c r="H574" s="55" t="s">
        <v>9041</v>
      </c>
      <c r="I574" s="55" t="s">
        <v>9042</v>
      </c>
      <c r="J574" s="48">
        <v>4800.1775000000007</v>
      </c>
      <c r="K574" s="55">
        <v>148920.33201799999</v>
      </c>
      <c r="L574" s="55">
        <v>0</v>
      </c>
      <c r="M574" s="55">
        <v>0</v>
      </c>
      <c r="N574" s="56">
        <v>148920.33201799999</v>
      </c>
      <c r="O574" s="48">
        <f t="shared" si="32"/>
        <v>31.023921931636895</v>
      </c>
      <c r="P574" s="48">
        <f t="shared" si="33"/>
        <v>0</v>
      </c>
      <c r="Q574" s="48">
        <f t="shared" si="34"/>
        <v>0</v>
      </c>
      <c r="R574" s="48">
        <f t="shared" si="35"/>
        <v>31.023921931636895</v>
      </c>
    </row>
    <row r="575" spans="1:18" x14ac:dyDescent="0.25">
      <c r="A575" t="s">
        <v>873</v>
      </c>
      <c r="B575" t="s">
        <v>9009</v>
      </c>
      <c r="C575" t="s">
        <v>9107</v>
      </c>
      <c r="D575" t="s">
        <v>46</v>
      </c>
      <c r="E575" t="s">
        <v>249</v>
      </c>
      <c r="F575" s="48" t="s">
        <v>920</v>
      </c>
      <c r="G575" s="55" t="s">
        <v>9038</v>
      </c>
      <c r="H575" s="55" t="s">
        <v>9039</v>
      </c>
      <c r="I575" s="55" t="s">
        <v>9037</v>
      </c>
      <c r="J575" s="48">
        <v>1436.45550011</v>
      </c>
      <c r="K575" s="55">
        <v>124296.49442800001</v>
      </c>
      <c r="L575" s="55">
        <v>29088.128877525101</v>
      </c>
      <c r="M575" s="55">
        <v>6214.8247213999994</v>
      </c>
      <c r="N575" s="56">
        <v>88993.540829074904</v>
      </c>
      <c r="O575" s="48">
        <f t="shared" si="32"/>
        <v>86.530000002423819</v>
      </c>
      <c r="P575" s="48">
        <f t="shared" si="33"/>
        <v>20.249933865196386</v>
      </c>
      <c r="Q575" s="48">
        <f t="shared" si="34"/>
        <v>4.3265000001211904</v>
      </c>
      <c r="R575" s="48">
        <f t="shared" si="35"/>
        <v>61.953566137106236</v>
      </c>
    </row>
    <row r="576" spans="1:18" x14ac:dyDescent="0.25">
      <c r="A576" t="s">
        <v>873</v>
      </c>
      <c r="B576" t="s">
        <v>9009</v>
      </c>
      <c r="C576" t="s">
        <v>9107</v>
      </c>
      <c r="D576" t="s">
        <v>46</v>
      </c>
      <c r="E576" t="s">
        <v>249</v>
      </c>
      <c r="F576" s="48" t="s">
        <v>920</v>
      </c>
      <c r="G576" s="55" t="s">
        <v>9882</v>
      </c>
      <c r="H576" s="55" t="s">
        <v>9883</v>
      </c>
      <c r="I576" s="55" t="s">
        <v>9037</v>
      </c>
      <c r="J576" s="48">
        <v>28.781999997</v>
      </c>
      <c r="K576" s="55">
        <v>2228.5587717000003</v>
      </c>
      <c r="L576" s="55">
        <v>333.89320149403716</v>
      </c>
      <c r="M576" s="55">
        <v>111.42793858500002</v>
      </c>
      <c r="N576" s="56">
        <v>1783.2376316209632</v>
      </c>
      <c r="O576" s="48">
        <f t="shared" si="32"/>
        <v>77.428905980553367</v>
      </c>
      <c r="P576" s="48">
        <f t="shared" si="33"/>
        <v>11.600764419735928</v>
      </c>
      <c r="Q576" s="48">
        <f t="shared" si="34"/>
        <v>3.8714452990276684</v>
      </c>
      <c r="R576" s="48">
        <f t="shared" si="35"/>
        <v>61.956696261789773</v>
      </c>
    </row>
    <row r="577" spans="1:18" x14ac:dyDescent="0.25">
      <c r="A577" t="s">
        <v>873</v>
      </c>
      <c r="B577" t="s">
        <v>9009</v>
      </c>
      <c r="C577" t="s">
        <v>9107</v>
      </c>
      <c r="D577" t="s">
        <v>46</v>
      </c>
      <c r="E577" t="s">
        <v>249</v>
      </c>
      <c r="F577" s="48" t="s">
        <v>920</v>
      </c>
      <c r="G577" s="55" t="s">
        <v>9892</v>
      </c>
      <c r="H577" s="55" t="s">
        <v>9893</v>
      </c>
      <c r="I577" s="55" t="s">
        <v>9894</v>
      </c>
      <c r="J577" s="48">
        <v>900.42149998999992</v>
      </c>
      <c r="K577" s="55">
        <v>192666.30209899999</v>
      </c>
      <c r="L577" s="55">
        <v>125383.898873949</v>
      </c>
      <c r="M577" s="55">
        <v>0</v>
      </c>
      <c r="N577" s="56">
        <v>67282.403225050992</v>
      </c>
      <c r="O577" s="48">
        <f t="shared" si="32"/>
        <v>213.9734580983903</v>
      </c>
      <c r="P577" s="48">
        <f t="shared" si="33"/>
        <v>139.25022767153106</v>
      </c>
      <c r="Q577" s="48">
        <f t="shared" si="34"/>
        <v>0</v>
      </c>
      <c r="R577" s="48">
        <f t="shared" si="35"/>
        <v>74.723230426859232</v>
      </c>
    </row>
    <row r="578" spans="1:18" x14ac:dyDescent="0.25">
      <c r="A578" t="s">
        <v>873</v>
      </c>
      <c r="B578" t="s">
        <v>9009</v>
      </c>
      <c r="C578" t="s">
        <v>9107</v>
      </c>
      <c r="D578" t="s">
        <v>46</v>
      </c>
      <c r="E578" t="s">
        <v>249</v>
      </c>
      <c r="F578" s="48" t="s">
        <v>920</v>
      </c>
      <c r="G578" s="55" t="s">
        <v>9895</v>
      </c>
      <c r="H578" s="55" t="s">
        <v>9896</v>
      </c>
      <c r="I578" s="55" t="s">
        <v>9042</v>
      </c>
      <c r="J578" s="48">
        <v>131.71249999100002</v>
      </c>
      <c r="K578" s="55">
        <v>12864.051169800001</v>
      </c>
      <c r="L578" s="55">
        <v>1438.3273004104115</v>
      </c>
      <c r="M578" s="55">
        <v>0</v>
      </c>
      <c r="N578" s="56">
        <v>11425.723869389589</v>
      </c>
      <c r="O578" s="48">
        <f t="shared" si="32"/>
        <v>97.667656226090983</v>
      </c>
      <c r="P578" s="48">
        <f t="shared" si="33"/>
        <v>10.920203477336571</v>
      </c>
      <c r="Q578" s="48">
        <f t="shared" si="34"/>
        <v>0</v>
      </c>
      <c r="R578" s="48">
        <f t="shared" si="35"/>
        <v>86.747452748754398</v>
      </c>
    </row>
    <row r="579" spans="1:18" x14ac:dyDescent="0.25">
      <c r="A579" t="s">
        <v>873</v>
      </c>
      <c r="B579" t="s">
        <v>9009</v>
      </c>
      <c r="C579" t="s">
        <v>9107</v>
      </c>
      <c r="D579" t="s">
        <v>46</v>
      </c>
      <c r="E579" t="s">
        <v>249</v>
      </c>
      <c r="F579" s="48" t="s">
        <v>920</v>
      </c>
      <c r="G579" s="55" t="s">
        <v>9897</v>
      </c>
      <c r="H579" s="55" t="s">
        <v>9898</v>
      </c>
      <c r="I579" s="55" t="s">
        <v>9042</v>
      </c>
      <c r="J579" s="48">
        <v>410.77899998000004</v>
      </c>
      <c r="K579" s="55">
        <v>33140.143671999998</v>
      </c>
      <c r="L579" s="55">
        <v>4645.8986898025269</v>
      </c>
      <c r="M579" s="55">
        <v>0</v>
      </c>
      <c r="N579" s="56">
        <v>28494.244982197473</v>
      </c>
      <c r="O579" s="48">
        <f t="shared" si="32"/>
        <v>80.676333682134484</v>
      </c>
      <c r="P579" s="48">
        <f t="shared" si="33"/>
        <v>11.309971274161352</v>
      </c>
      <c r="Q579" s="48">
        <f t="shared" si="34"/>
        <v>0</v>
      </c>
      <c r="R579" s="48">
        <f t="shared" si="35"/>
        <v>69.366362407973142</v>
      </c>
    </row>
    <row r="580" spans="1:18" x14ac:dyDescent="0.25">
      <c r="A580" t="s">
        <v>873</v>
      </c>
      <c r="B580" t="s">
        <v>9009</v>
      </c>
      <c r="C580" t="s">
        <v>9107</v>
      </c>
      <c r="D580" t="s">
        <v>46</v>
      </c>
      <c r="E580" t="s">
        <v>249</v>
      </c>
      <c r="F580" s="48" t="s">
        <v>920</v>
      </c>
      <c r="G580" s="55" t="s">
        <v>9899</v>
      </c>
      <c r="H580" s="55" t="s">
        <v>9900</v>
      </c>
      <c r="I580" s="55" t="s">
        <v>9042</v>
      </c>
      <c r="J580" s="48">
        <v>258.62800001000005</v>
      </c>
      <c r="K580" s="55">
        <v>20618.227660900004</v>
      </c>
      <c r="L580" s="55">
        <v>0</v>
      </c>
      <c r="M580" s="55">
        <v>0</v>
      </c>
      <c r="N580" s="56">
        <v>20618.227660900004</v>
      </c>
      <c r="O580" s="48">
        <f t="shared" si="32"/>
        <v>79.721560156297016</v>
      </c>
      <c r="P580" s="48">
        <f t="shared" si="33"/>
        <v>0</v>
      </c>
      <c r="Q580" s="48">
        <f t="shared" si="34"/>
        <v>0</v>
      </c>
      <c r="R580" s="48">
        <f t="shared" si="35"/>
        <v>79.721560156297016</v>
      </c>
    </row>
    <row r="581" spans="1:18" x14ac:dyDescent="0.25">
      <c r="A581" t="s">
        <v>873</v>
      </c>
      <c r="B581" t="s">
        <v>9009</v>
      </c>
      <c r="C581" t="s">
        <v>9107</v>
      </c>
      <c r="D581" t="s">
        <v>46</v>
      </c>
      <c r="E581" t="s">
        <v>249</v>
      </c>
      <c r="F581" s="48" t="s">
        <v>920</v>
      </c>
      <c r="G581" s="55" t="s">
        <v>9901</v>
      </c>
      <c r="H581" s="55" t="s">
        <v>9902</v>
      </c>
      <c r="I581" s="55" t="s">
        <v>9042</v>
      </c>
      <c r="J581" s="48">
        <v>422.79199999000008</v>
      </c>
      <c r="K581" s="55">
        <v>43300.495005999997</v>
      </c>
      <c r="L581" s="55">
        <v>10240.068439976349</v>
      </c>
      <c r="M581" s="55">
        <v>0</v>
      </c>
      <c r="N581" s="56">
        <v>33060.426566023649</v>
      </c>
      <c r="O581" s="48">
        <f t="shared" si="32"/>
        <v>102.41559681125506</v>
      </c>
      <c r="P581" s="48">
        <f t="shared" si="33"/>
        <v>24.220109274107713</v>
      </c>
      <c r="Q581" s="48">
        <f t="shared" si="34"/>
        <v>0</v>
      </c>
      <c r="R581" s="48">
        <f t="shared" si="35"/>
        <v>78.195487537147343</v>
      </c>
    </row>
    <row r="582" spans="1:18" x14ac:dyDescent="0.25">
      <c r="A582" t="s">
        <v>873</v>
      </c>
      <c r="B582" t="s">
        <v>9009</v>
      </c>
      <c r="C582" t="s">
        <v>9107</v>
      </c>
      <c r="D582" t="s">
        <v>46</v>
      </c>
      <c r="E582" t="s">
        <v>249</v>
      </c>
      <c r="F582" s="48" t="s">
        <v>920</v>
      </c>
      <c r="G582" s="55" t="s">
        <v>9903</v>
      </c>
      <c r="H582" s="55" t="s">
        <v>9904</v>
      </c>
      <c r="I582" s="55" t="s">
        <v>9042</v>
      </c>
      <c r="J582" s="48">
        <v>1289.6960001</v>
      </c>
      <c r="K582" s="55">
        <v>104567.13483799998</v>
      </c>
      <c r="L582" s="55">
        <v>22995.208682003202</v>
      </c>
      <c r="M582" s="55">
        <v>0</v>
      </c>
      <c r="N582" s="56">
        <v>81571.926155996785</v>
      </c>
      <c r="O582" s="48">
        <f t="shared" si="32"/>
        <v>81.078901407689941</v>
      </c>
      <c r="P582" s="48">
        <f t="shared" si="33"/>
        <v>17.829944948437621</v>
      </c>
      <c r="Q582" s="48">
        <f t="shared" si="34"/>
        <v>0</v>
      </c>
      <c r="R582" s="48">
        <f t="shared" si="35"/>
        <v>63.248956459252327</v>
      </c>
    </row>
    <row r="583" spans="1:18" x14ac:dyDescent="0.25">
      <c r="A583" t="s">
        <v>873</v>
      </c>
      <c r="B583" t="s">
        <v>9009</v>
      </c>
      <c r="C583" t="s">
        <v>9107</v>
      </c>
      <c r="D583" t="s">
        <v>46</v>
      </c>
      <c r="E583" t="s">
        <v>249</v>
      </c>
      <c r="F583" s="48" t="s">
        <v>920</v>
      </c>
      <c r="G583" s="55" t="s">
        <v>9905</v>
      </c>
      <c r="H583" s="55" t="s">
        <v>9906</v>
      </c>
      <c r="I583" s="55" t="s">
        <v>9042</v>
      </c>
      <c r="J583" s="48">
        <v>359.54949999999997</v>
      </c>
      <c r="K583" s="55">
        <v>34237.626967999997</v>
      </c>
      <c r="L583" s="55">
        <v>8844.9077000139059</v>
      </c>
      <c r="M583" s="55">
        <v>0</v>
      </c>
      <c r="N583" s="56">
        <v>25392.719267986089</v>
      </c>
      <c r="O583" s="48">
        <f t="shared" si="32"/>
        <v>95.223681212183578</v>
      </c>
      <c r="P583" s="48">
        <f t="shared" si="33"/>
        <v>24.599972187456544</v>
      </c>
      <c r="Q583" s="48">
        <f t="shared" si="34"/>
        <v>0</v>
      </c>
      <c r="R583" s="48">
        <f t="shared" si="35"/>
        <v>70.623709024727034</v>
      </c>
    </row>
    <row r="584" spans="1:18" x14ac:dyDescent="0.25">
      <c r="A584" t="s">
        <v>873</v>
      </c>
      <c r="B584" t="s">
        <v>9009</v>
      </c>
      <c r="C584" t="s">
        <v>9107</v>
      </c>
      <c r="D584" t="s">
        <v>46</v>
      </c>
      <c r="E584" t="s">
        <v>249</v>
      </c>
      <c r="F584" s="48" t="s">
        <v>920</v>
      </c>
      <c r="G584" s="55" t="s">
        <v>9907</v>
      </c>
      <c r="H584" s="55" t="s">
        <v>9908</v>
      </c>
      <c r="I584" s="55" t="s">
        <v>9042</v>
      </c>
      <c r="J584" s="48">
        <v>696.38500001</v>
      </c>
      <c r="K584" s="55">
        <v>63285.324402000013</v>
      </c>
      <c r="L584" s="55">
        <v>15501.41870102244</v>
      </c>
      <c r="M584" s="55">
        <v>0</v>
      </c>
      <c r="N584" s="56">
        <v>47783.905700977572</v>
      </c>
      <c r="O584" s="48">
        <f t="shared" si="32"/>
        <v>90.876920670449891</v>
      </c>
      <c r="P584" s="48">
        <f t="shared" si="33"/>
        <v>22.259840032165886</v>
      </c>
      <c r="Q584" s="48">
        <f t="shared" si="34"/>
        <v>0</v>
      </c>
      <c r="R584" s="48">
        <f t="shared" si="35"/>
        <v>68.617080638283994</v>
      </c>
    </row>
    <row r="585" spans="1:18" x14ac:dyDescent="0.25">
      <c r="A585" t="s">
        <v>873</v>
      </c>
      <c r="B585" t="s">
        <v>9009</v>
      </c>
      <c r="C585" t="s">
        <v>9107</v>
      </c>
      <c r="D585" t="s">
        <v>46</v>
      </c>
      <c r="E585" t="s">
        <v>249</v>
      </c>
      <c r="F585" s="48" t="s">
        <v>920</v>
      </c>
      <c r="G585" s="55" t="s">
        <v>9909</v>
      </c>
      <c r="H585" s="55" t="s">
        <v>9910</v>
      </c>
      <c r="I585" s="55" t="s">
        <v>9042</v>
      </c>
      <c r="J585" s="48">
        <v>651.98200000000008</v>
      </c>
      <c r="K585" s="55">
        <v>60464.764225999992</v>
      </c>
      <c r="L585" s="55">
        <v>11220.644420104913</v>
      </c>
      <c r="M585" s="55">
        <v>0</v>
      </c>
      <c r="N585" s="56">
        <v>49244.119805895083</v>
      </c>
      <c r="O585" s="48">
        <f t="shared" si="32"/>
        <v>92.739928749566687</v>
      </c>
      <c r="P585" s="48">
        <f t="shared" si="33"/>
        <v>17.210052455596799</v>
      </c>
      <c r="Q585" s="48">
        <f t="shared" si="34"/>
        <v>0</v>
      </c>
      <c r="R585" s="48">
        <f t="shared" si="35"/>
        <v>75.529876293969892</v>
      </c>
    </row>
    <row r="586" spans="1:18" x14ac:dyDescent="0.25">
      <c r="A586" t="s">
        <v>873</v>
      </c>
      <c r="B586" t="s">
        <v>9009</v>
      </c>
      <c r="C586" t="s">
        <v>9107</v>
      </c>
      <c r="D586" t="s">
        <v>46</v>
      </c>
      <c r="E586" t="s">
        <v>249</v>
      </c>
      <c r="F586" s="48" t="s">
        <v>920</v>
      </c>
      <c r="G586" s="55" t="s">
        <v>9060</v>
      </c>
      <c r="H586" s="55" t="s">
        <v>9061</v>
      </c>
      <c r="I586" s="55" t="s">
        <v>9042</v>
      </c>
      <c r="J586" s="48">
        <v>66.563500000000005</v>
      </c>
      <c r="K586" s="55">
        <v>5782.8832294999993</v>
      </c>
      <c r="L586" s="55">
        <v>1202.8632481971154</v>
      </c>
      <c r="M586" s="55">
        <v>0</v>
      </c>
      <c r="N586" s="56">
        <v>4580.0199813028839</v>
      </c>
      <c r="O586" s="48">
        <f t="shared" si="32"/>
        <v>86.877691670359866</v>
      </c>
      <c r="P586" s="48">
        <f t="shared" si="33"/>
        <v>18.07091346153846</v>
      </c>
      <c r="Q586" s="48">
        <f t="shared" si="34"/>
        <v>0</v>
      </c>
      <c r="R586" s="48">
        <f t="shared" si="35"/>
        <v>68.806778208821399</v>
      </c>
    </row>
    <row r="587" spans="1:18" x14ac:dyDescent="0.25">
      <c r="A587" t="s">
        <v>873</v>
      </c>
      <c r="B587" t="s">
        <v>9009</v>
      </c>
      <c r="C587" t="s">
        <v>9107</v>
      </c>
      <c r="D587" t="s">
        <v>46</v>
      </c>
      <c r="E587" t="s">
        <v>249</v>
      </c>
      <c r="F587" s="48" t="s">
        <v>920</v>
      </c>
      <c r="G587" s="55" t="s">
        <v>9911</v>
      </c>
      <c r="H587" s="55" t="s">
        <v>9912</v>
      </c>
      <c r="I587" s="55" t="s">
        <v>9037</v>
      </c>
      <c r="J587" s="48">
        <v>321.66550000000001</v>
      </c>
      <c r="K587" s="55">
        <v>26795.785566000002</v>
      </c>
      <c r="L587" s="55">
        <v>4902.1114209904563</v>
      </c>
      <c r="M587" s="55">
        <v>1339.7892783000002</v>
      </c>
      <c r="N587" s="56">
        <v>20553.884866709548</v>
      </c>
      <c r="O587" s="48">
        <f t="shared" si="32"/>
        <v>83.303262444993322</v>
      </c>
      <c r="P587" s="48">
        <f t="shared" si="33"/>
        <v>15.2397798986539</v>
      </c>
      <c r="Q587" s="48">
        <f t="shared" si="34"/>
        <v>4.165163122249667</v>
      </c>
      <c r="R587" s="48">
        <f t="shared" si="35"/>
        <v>63.89831942408977</v>
      </c>
    </row>
    <row r="588" spans="1:18" x14ac:dyDescent="0.25">
      <c r="A588" t="s">
        <v>873</v>
      </c>
      <c r="B588" t="s">
        <v>9009</v>
      </c>
      <c r="C588" t="s">
        <v>9107</v>
      </c>
      <c r="D588" t="s">
        <v>46</v>
      </c>
      <c r="E588" t="s">
        <v>249</v>
      </c>
      <c r="F588" s="48" t="s">
        <v>920</v>
      </c>
      <c r="G588" s="55" t="s">
        <v>9878</v>
      </c>
      <c r="H588" s="55" t="s">
        <v>9879</v>
      </c>
      <c r="I588" s="55" t="s">
        <v>9042</v>
      </c>
      <c r="J588" s="48">
        <v>811.20550001000015</v>
      </c>
      <c r="K588" s="55">
        <v>72002.131800999996</v>
      </c>
      <c r="L588" s="55">
        <v>9044.8898253971856</v>
      </c>
      <c r="M588" s="55">
        <v>0</v>
      </c>
      <c r="N588" s="56">
        <v>62957.24197560281</v>
      </c>
      <c r="O588" s="48">
        <f t="shared" si="32"/>
        <v>88.759422612534536</v>
      </c>
      <c r="P588" s="48">
        <f t="shared" si="33"/>
        <v>11.149936514589317</v>
      </c>
      <c r="Q588" s="48">
        <f t="shared" si="34"/>
        <v>0</v>
      </c>
      <c r="R588" s="48">
        <f t="shared" si="35"/>
        <v>77.609486097945222</v>
      </c>
    </row>
    <row r="589" spans="1:18" x14ac:dyDescent="0.25">
      <c r="A589" t="s">
        <v>873</v>
      </c>
      <c r="B589" t="s">
        <v>9009</v>
      </c>
      <c r="C589" t="s">
        <v>9107</v>
      </c>
      <c r="D589" t="s">
        <v>46</v>
      </c>
      <c r="E589" t="s">
        <v>249</v>
      </c>
      <c r="F589" s="48" t="s">
        <v>920</v>
      </c>
      <c r="G589" s="55" t="s">
        <v>9913</v>
      </c>
      <c r="H589" s="55" t="s">
        <v>9914</v>
      </c>
      <c r="I589" s="55" t="s">
        <v>9042</v>
      </c>
      <c r="J589" s="48">
        <v>928.67050006000011</v>
      </c>
      <c r="K589" s="55">
        <v>84409.288353999989</v>
      </c>
      <c r="L589" s="55">
        <v>28584.495391856173</v>
      </c>
      <c r="M589" s="55">
        <v>0</v>
      </c>
      <c r="N589" s="56">
        <v>55824.792962143816</v>
      </c>
      <c r="O589" s="48">
        <f t="shared" si="32"/>
        <v>90.892612986572118</v>
      </c>
      <c r="P589" s="48">
        <f t="shared" si="33"/>
        <v>30.780018736472591</v>
      </c>
      <c r="Q589" s="48">
        <f t="shared" si="34"/>
        <v>0</v>
      </c>
      <c r="R589" s="48">
        <f t="shared" si="35"/>
        <v>60.112594250099527</v>
      </c>
    </row>
    <row r="590" spans="1:18" x14ac:dyDescent="0.25">
      <c r="A590" t="s">
        <v>873</v>
      </c>
      <c r="B590" t="s">
        <v>9009</v>
      </c>
      <c r="C590" t="s">
        <v>9107</v>
      </c>
      <c r="D590" t="s">
        <v>46</v>
      </c>
      <c r="E590" t="s">
        <v>254</v>
      </c>
      <c r="F590" s="48" t="s">
        <v>921</v>
      </c>
      <c r="G590" s="55" t="s">
        <v>9915</v>
      </c>
      <c r="H590" s="55" t="s">
        <v>9916</v>
      </c>
      <c r="I590" s="55" t="s">
        <v>9180</v>
      </c>
      <c r="J590" s="48">
        <v>3.2799999990000002</v>
      </c>
      <c r="K590" s="55">
        <v>490.17107202</v>
      </c>
      <c r="L590" s="55">
        <v>0</v>
      </c>
      <c r="M590" s="55">
        <v>24.508553601000003</v>
      </c>
      <c r="N590" s="56">
        <v>465.66251841899998</v>
      </c>
      <c r="O590" s="48">
        <f t="shared" si="32"/>
        <v>149.44240005165926</v>
      </c>
      <c r="P590" s="48">
        <f t="shared" si="33"/>
        <v>0</v>
      </c>
      <c r="Q590" s="48">
        <f t="shared" si="34"/>
        <v>7.4721200025829635</v>
      </c>
      <c r="R590" s="48">
        <f t="shared" si="35"/>
        <v>141.97028004907628</v>
      </c>
    </row>
    <row r="591" spans="1:18" x14ac:dyDescent="0.25">
      <c r="A591" t="s">
        <v>873</v>
      </c>
      <c r="B591" t="s">
        <v>9009</v>
      </c>
      <c r="C591" t="s">
        <v>9107</v>
      </c>
      <c r="D591" t="s">
        <v>46</v>
      </c>
      <c r="E591" t="s">
        <v>254</v>
      </c>
      <c r="F591" s="48" t="s">
        <v>921</v>
      </c>
      <c r="G591" s="55" t="s">
        <v>9038</v>
      </c>
      <c r="H591" s="55" t="s">
        <v>9039</v>
      </c>
      <c r="I591" s="55" t="s">
        <v>9037</v>
      </c>
      <c r="J591" s="48">
        <v>103.31999999800001</v>
      </c>
      <c r="K591" s="55">
        <v>13851.116576399998</v>
      </c>
      <c r="L591" s="55">
        <v>0</v>
      </c>
      <c r="M591" s="55">
        <v>692.55582881999999</v>
      </c>
      <c r="N591" s="56">
        <v>13158.560747579999</v>
      </c>
      <c r="O591" s="48">
        <f t="shared" si="32"/>
        <v>134.0603617563697</v>
      </c>
      <c r="P591" s="48">
        <f t="shared" si="33"/>
        <v>0</v>
      </c>
      <c r="Q591" s="48">
        <f t="shared" si="34"/>
        <v>6.703018087818486</v>
      </c>
      <c r="R591" s="48">
        <f t="shared" si="35"/>
        <v>127.35734366855122</v>
      </c>
    </row>
    <row r="592" spans="1:18" x14ac:dyDescent="0.25">
      <c r="A592" t="s">
        <v>873</v>
      </c>
      <c r="B592" t="s">
        <v>9009</v>
      </c>
      <c r="C592" t="s">
        <v>9107</v>
      </c>
      <c r="D592" t="s">
        <v>46</v>
      </c>
      <c r="E592" t="s">
        <v>254</v>
      </c>
      <c r="F592" s="48" t="s">
        <v>921</v>
      </c>
      <c r="G592" s="55" t="s">
        <v>9917</v>
      </c>
      <c r="H592" s="55" t="s">
        <v>9918</v>
      </c>
      <c r="I592" s="55" t="s">
        <v>9180</v>
      </c>
      <c r="J592" s="48">
        <v>459.20000002</v>
      </c>
      <c r="K592" s="55">
        <v>60008.600785999995</v>
      </c>
      <c r="L592" s="55">
        <v>0</v>
      </c>
      <c r="M592" s="55">
        <v>3000.4300393000003</v>
      </c>
      <c r="N592" s="56">
        <v>57008.170746699994</v>
      </c>
      <c r="O592" s="48">
        <f t="shared" ref="O592:O655" si="36">IFERROR(K592/J592,0)</f>
        <v>130.68075083490066</v>
      </c>
      <c r="P592" s="48">
        <f t="shared" ref="P592:P655" si="37">IFERROR(L592/J592,0)</f>
        <v>0</v>
      </c>
      <c r="Q592" s="48">
        <f t="shared" ref="Q592:Q655" si="38">IFERROR(M592/J592,0)</f>
        <v>6.5340375417450343</v>
      </c>
      <c r="R592" s="48">
        <f t="shared" ref="R592:R655" si="39">N592/J592</f>
        <v>124.14671329315561</v>
      </c>
    </row>
    <row r="593" spans="1:18" x14ac:dyDescent="0.25">
      <c r="A593" t="s">
        <v>873</v>
      </c>
      <c r="B593" t="s">
        <v>9009</v>
      </c>
      <c r="C593" t="s">
        <v>9107</v>
      </c>
      <c r="D593" t="s">
        <v>46</v>
      </c>
      <c r="E593" t="s">
        <v>254</v>
      </c>
      <c r="F593" s="48" t="s">
        <v>921</v>
      </c>
      <c r="G593" s="55" t="s">
        <v>9919</v>
      </c>
      <c r="H593" s="55" t="s">
        <v>9920</v>
      </c>
      <c r="I593" s="55" t="s">
        <v>9180</v>
      </c>
      <c r="J593" s="48">
        <v>172.19999999700002</v>
      </c>
      <c r="K593" s="55">
        <v>23374.448665000004</v>
      </c>
      <c r="L593" s="55">
        <v>0</v>
      </c>
      <c r="M593" s="55">
        <v>1168.7224332500002</v>
      </c>
      <c r="N593" s="56">
        <v>22205.726231750003</v>
      </c>
      <c r="O593" s="48">
        <f t="shared" si="36"/>
        <v>135.74012000817203</v>
      </c>
      <c r="P593" s="48">
        <f t="shared" si="37"/>
        <v>0</v>
      </c>
      <c r="Q593" s="48">
        <f t="shared" si="38"/>
        <v>6.787006000408601</v>
      </c>
      <c r="R593" s="48">
        <f t="shared" si="39"/>
        <v>128.95311400776342</v>
      </c>
    </row>
    <row r="594" spans="1:18" x14ac:dyDescent="0.25">
      <c r="A594" t="s">
        <v>873</v>
      </c>
      <c r="B594" t="s">
        <v>9009</v>
      </c>
      <c r="C594" t="s">
        <v>9107</v>
      </c>
      <c r="D594" t="s">
        <v>46</v>
      </c>
      <c r="E594" t="s">
        <v>254</v>
      </c>
      <c r="F594" s="48" t="s">
        <v>921</v>
      </c>
      <c r="G594" s="55" t="s">
        <v>9901</v>
      </c>
      <c r="H594" s="55" t="s">
        <v>9902</v>
      </c>
      <c r="I594" s="55" t="s">
        <v>9042</v>
      </c>
      <c r="J594" s="48">
        <v>91.839999997999996</v>
      </c>
      <c r="K594" s="55">
        <v>13183.4690247</v>
      </c>
      <c r="L594" s="55">
        <v>0</v>
      </c>
      <c r="M594" s="55">
        <v>0</v>
      </c>
      <c r="N594" s="56">
        <v>13183.4690247</v>
      </c>
      <c r="O594" s="48">
        <f t="shared" si="36"/>
        <v>143.54822544628809</v>
      </c>
      <c r="P594" s="48">
        <f t="shared" si="37"/>
        <v>0</v>
      </c>
      <c r="Q594" s="48">
        <f t="shared" si="38"/>
        <v>0</v>
      </c>
      <c r="R594" s="48">
        <f t="shared" si="39"/>
        <v>143.54822544628809</v>
      </c>
    </row>
    <row r="595" spans="1:18" x14ac:dyDescent="0.25">
      <c r="A595" t="s">
        <v>873</v>
      </c>
      <c r="B595" t="s">
        <v>9009</v>
      </c>
      <c r="C595" t="s">
        <v>9107</v>
      </c>
      <c r="D595" t="s">
        <v>46</v>
      </c>
      <c r="E595" t="s">
        <v>254</v>
      </c>
      <c r="F595" s="48" t="s">
        <v>921</v>
      </c>
      <c r="G595" s="55" t="s">
        <v>9921</v>
      </c>
      <c r="H595" s="55" t="s">
        <v>9922</v>
      </c>
      <c r="I595" s="55" t="s">
        <v>9042</v>
      </c>
      <c r="J595" s="48">
        <v>26.239999998000002</v>
      </c>
      <c r="K595" s="55">
        <v>7426.0249602999993</v>
      </c>
      <c r="L595" s="55">
        <v>754.39999994250002</v>
      </c>
      <c r="M595" s="55">
        <v>0</v>
      </c>
      <c r="N595" s="56">
        <v>6671.6249603574997</v>
      </c>
      <c r="O595" s="48">
        <f t="shared" si="36"/>
        <v>283.00400003300331</v>
      </c>
      <c r="P595" s="48">
        <f t="shared" si="37"/>
        <v>28.75</v>
      </c>
      <c r="Q595" s="48">
        <f t="shared" si="38"/>
        <v>0</v>
      </c>
      <c r="R595" s="48">
        <f t="shared" si="39"/>
        <v>254.25400003300334</v>
      </c>
    </row>
    <row r="596" spans="1:18" x14ac:dyDescent="0.25">
      <c r="A596" t="s">
        <v>873</v>
      </c>
      <c r="B596" t="s">
        <v>9009</v>
      </c>
      <c r="C596" t="s">
        <v>9107</v>
      </c>
      <c r="D596" t="s">
        <v>46</v>
      </c>
      <c r="E596" t="s">
        <v>254</v>
      </c>
      <c r="F596" s="48" t="s">
        <v>921</v>
      </c>
      <c r="G596" s="55" t="s">
        <v>9909</v>
      </c>
      <c r="H596" s="55" t="s">
        <v>9910</v>
      </c>
      <c r="I596" s="55" t="s">
        <v>9042</v>
      </c>
      <c r="J596" s="48">
        <v>3.2799999990000002</v>
      </c>
      <c r="K596" s="55">
        <v>862.3696869800001</v>
      </c>
      <c r="L596" s="55">
        <v>209.91999993600001</v>
      </c>
      <c r="M596" s="55">
        <v>0</v>
      </c>
      <c r="N596" s="56">
        <v>652.44968704400003</v>
      </c>
      <c r="O596" s="48">
        <f t="shared" si="36"/>
        <v>262.91758757406024</v>
      </c>
      <c r="P596" s="48">
        <f t="shared" si="37"/>
        <v>64</v>
      </c>
      <c r="Q596" s="48">
        <f t="shared" si="38"/>
        <v>0</v>
      </c>
      <c r="R596" s="48">
        <f t="shared" si="39"/>
        <v>198.91758757406024</v>
      </c>
    </row>
    <row r="597" spans="1:18" x14ac:dyDescent="0.25">
      <c r="A597" t="s">
        <v>873</v>
      </c>
      <c r="B597" t="s">
        <v>9009</v>
      </c>
      <c r="C597" t="s">
        <v>9107</v>
      </c>
      <c r="D597" t="s">
        <v>46</v>
      </c>
      <c r="E597" t="s">
        <v>254</v>
      </c>
      <c r="F597" s="48" t="s">
        <v>921</v>
      </c>
      <c r="G597" s="55" t="s">
        <v>9878</v>
      </c>
      <c r="H597" s="55" t="s">
        <v>9879</v>
      </c>
      <c r="I597" s="55" t="s">
        <v>9042</v>
      </c>
      <c r="J597" s="48">
        <v>6.5600000020000007</v>
      </c>
      <c r="K597" s="55">
        <v>893.92361494000011</v>
      </c>
      <c r="L597" s="55">
        <v>0</v>
      </c>
      <c r="M597" s="55">
        <v>0</v>
      </c>
      <c r="N597" s="56">
        <v>893.92361494000011</v>
      </c>
      <c r="O597" s="48">
        <f t="shared" si="36"/>
        <v>136.26884369930829</v>
      </c>
      <c r="P597" s="48">
        <f t="shared" si="37"/>
        <v>0</v>
      </c>
      <c r="Q597" s="48">
        <f t="shared" si="38"/>
        <v>0</v>
      </c>
      <c r="R597" s="48">
        <f t="shared" si="39"/>
        <v>136.26884369930829</v>
      </c>
    </row>
    <row r="598" spans="1:18" x14ac:dyDescent="0.25">
      <c r="A598" t="s">
        <v>873</v>
      </c>
      <c r="B598" t="s">
        <v>9009</v>
      </c>
      <c r="C598" t="s">
        <v>9107</v>
      </c>
      <c r="D598" t="s">
        <v>46</v>
      </c>
      <c r="E598" t="s">
        <v>254</v>
      </c>
      <c r="F598" s="48" t="s">
        <v>921</v>
      </c>
      <c r="G598" s="55" t="s">
        <v>9040</v>
      </c>
      <c r="H598" s="55" t="s">
        <v>9041</v>
      </c>
      <c r="I598" s="55" t="s">
        <v>9042</v>
      </c>
      <c r="J598" s="48">
        <v>8.1999999989999992</v>
      </c>
      <c r="K598" s="55">
        <v>1099.2954439500002</v>
      </c>
      <c r="L598" s="55">
        <v>0</v>
      </c>
      <c r="M598" s="55">
        <v>0</v>
      </c>
      <c r="N598" s="56">
        <v>1099.2954439500002</v>
      </c>
      <c r="O598" s="48">
        <f t="shared" si="36"/>
        <v>134.06042001025131</v>
      </c>
      <c r="P598" s="48">
        <f t="shared" si="37"/>
        <v>0</v>
      </c>
      <c r="Q598" s="48">
        <f t="shared" si="38"/>
        <v>0</v>
      </c>
      <c r="R598" s="48">
        <f t="shared" si="39"/>
        <v>134.06042001025131</v>
      </c>
    </row>
    <row r="599" spans="1:18" x14ac:dyDescent="0.25">
      <c r="A599" t="s">
        <v>873</v>
      </c>
      <c r="B599" t="s">
        <v>9009</v>
      </c>
      <c r="C599" t="s">
        <v>9107</v>
      </c>
      <c r="D599" t="s">
        <v>46</v>
      </c>
      <c r="E599" t="s">
        <v>256</v>
      </c>
      <c r="F599" s="48" t="s">
        <v>922</v>
      </c>
      <c r="G599" s="55" t="s">
        <v>9038</v>
      </c>
      <c r="H599" s="55" t="s">
        <v>9039</v>
      </c>
      <c r="I599" s="55" t="s">
        <v>9037</v>
      </c>
      <c r="J599" s="48">
        <v>49.2</v>
      </c>
      <c r="K599" s="55">
        <v>6122.9646000000012</v>
      </c>
      <c r="L599" s="55">
        <v>0</v>
      </c>
      <c r="M599" s="55">
        <v>306.14822999999996</v>
      </c>
      <c r="N599" s="56">
        <v>5816.8163700000014</v>
      </c>
      <c r="O599" s="48">
        <f t="shared" si="36"/>
        <v>124.45050000000002</v>
      </c>
      <c r="P599" s="48">
        <f t="shared" si="37"/>
        <v>0</v>
      </c>
      <c r="Q599" s="48">
        <f t="shared" si="38"/>
        <v>6.2225249999999983</v>
      </c>
      <c r="R599" s="48">
        <f t="shared" si="39"/>
        <v>118.22797500000001</v>
      </c>
    </row>
    <row r="600" spans="1:18" x14ac:dyDescent="0.25">
      <c r="A600" t="s">
        <v>873</v>
      </c>
      <c r="B600" t="s">
        <v>9009</v>
      </c>
      <c r="C600" t="s">
        <v>9107</v>
      </c>
      <c r="D600" t="s">
        <v>46</v>
      </c>
      <c r="E600" t="s">
        <v>256</v>
      </c>
      <c r="F600" s="48" t="s">
        <v>922</v>
      </c>
      <c r="G600" s="55" t="s">
        <v>9923</v>
      </c>
      <c r="H600" s="55" t="s">
        <v>9924</v>
      </c>
      <c r="I600" s="55" t="s">
        <v>9925</v>
      </c>
      <c r="J600" s="48">
        <v>590.4000000100001</v>
      </c>
      <c r="K600" s="55">
        <v>60114.74055000001</v>
      </c>
      <c r="L600" s="55">
        <v>0</v>
      </c>
      <c r="M600" s="55">
        <v>0</v>
      </c>
      <c r="N600" s="56">
        <v>60114.74055000001</v>
      </c>
      <c r="O600" s="48">
        <f t="shared" si="36"/>
        <v>101.820360008438</v>
      </c>
      <c r="P600" s="48">
        <f t="shared" si="37"/>
        <v>0</v>
      </c>
      <c r="Q600" s="48">
        <f t="shared" si="38"/>
        <v>0</v>
      </c>
      <c r="R600" s="48">
        <f t="shared" si="39"/>
        <v>101.820360008438</v>
      </c>
    </row>
    <row r="601" spans="1:18" x14ac:dyDescent="0.25">
      <c r="A601" t="s">
        <v>873</v>
      </c>
      <c r="B601" t="s">
        <v>9009</v>
      </c>
      <c r="C601" t="s">
        <v>9107</v>
      </c>
      <c r="D601" t="s">
        <v>46</v>
      </c>
      <c r="E601" t="s">
        <v>256</v>
      </c>
      <c r="F601" s="48" t="s">
        <v>922</v>
      </c>
      <c r="G601" s="55" t="s">
        <v>9926</v>
      </c>
      <c r="H601" s="55" t="s">
        <v>9927</v>
      </c>
      <c r="I601" s="55" t="s">
        <v>9925</v>
      </c>
      <c r="J601" s="48">
        <v>1324.3000000499999</v>
      </c>
      <c r="K601" s="55">
        <v>166211.86004199999</v>
      </c>
      <c r="L601" s="55">
        <v>0</v>
      </c>
      <c r="M601" s="55">
        <v>0</v>
      </c>
      <c r="N601" s="56">
        <v>166211.86004199999</v>
      </c>
      <c r="O601" s="48">
        <f t="shared" si="36"/>
        <v>125.50921999224083</v>
      </c>
      <c r="P601" s="48">
        <f t="shared" si="37"/>
        <v>0</v>
      </c>
      <c r="Q601" s="48">
        <f t="shared" si="38"/>
        <v>0</v>
      </c>
      <c r="R601" s="48">
        <f t="shared" si="39"/>
        <v>125.50921999224083</v>
      </c>
    </row>
    <row r="602" spans="1:18" x14ac:dyDescent="0.25">
      <c r="A602" t="s">
        <v>873</v>
      </c>
      <c r="B602" t="s">
        <v>9009</v>
      </c>
      <c r="C602" t="s">
        <v>9107</v>
      </c>
      <c r="D602" t="s">
        <v>46</v>
      </c>
      <c r="E602" t="s">
        <v>256</v>
      </c>
      <c r="F602" s="48" t="s">
        <v>922</v>
      </c>
      <c r="G602" s="55" t="s">
        <v>9897</v>
      </c>
      <c r="H602" s="55" t="s">
        <v>9898</v>
      </c>
      <c r="I602" s="55" t="s">
        <v>9042</v>
      </c>
      <c r="J602" s="48">
        <v>10.250000000999998</v>
      </c>
      <c r="K602" s="55">
        <v>1303.68643004</v>
      </c>
      <c r="L602" s="55">
        <v>337.94000003296969</v>
      </c>
      <c r="M602" s="55">
        <v>0</v>
      </c>
      <c r="N602" s="56">
        <v>965.74643000703031</v>
      </c>
      <c r="O602" s="48">
        <f t="shared" si="36"/>
        <v>127.18891999149379</v>
      </c>
      <c r="P602" s="48">
        <f t="shared" si="37"/>
        <v>32.969756097560975</v>
      </c>
      <c r="Q602" s="48">
        <f t="shared" si="38"/>
        <v>0</v>
      </c>
      <c r="R602" s="48">
        <f t="shared" si="39"/>
        <v>94.219163893932816</v>
      </c>
    </row>
    <row r="603" spans="1:18" x14ac:dyDescent="0.25">
      <c r="A603" t="s">
        <v>873</v>
      </c>
      <c r="B603" t="s">
        <v>9009</v>
      </c>
      <c r="C603" t="s">
        <v>9107</v>
      </c>
      <c r="D603" t="s">
        <v>46</v>
      </c>
      <c r="E603" t="s">
        <v>258</v>
      </c>
      <c r="F603" s="48" t="s">
        <v>923</v>
      </c>
      <c r="G603" s="55" t="s">
        <v>9882</v>
      </c>
      <c r="H603" s="55" t="s">
        <v>9883</v>
      </c>
      <c r="I603" s="55" t="s">
        <v>9037</v>
      </c>
      <c r="J603" s="48">
        <v>968.68650006999997</v>
      </c>
      <c r="K603" s="55">
        <v>70776.46375699999</v>
      </c>
      <c r="L603" s="55">
        <v>12118.226216027088</v>
      </c>
      <c r="M603" s="55">
        <v>3538.8231878500001</v>
      </c>
      <c r="N603" s="56">
        <v>55119.414353122898</v>
      </c>
      <c r="O603" s="48">
        <f t="shared" si="36"/>
        <v>73.064364737080041</v>
      </c>
      <c r="P603" s="48">
        <f t="shared" si="37"/>
        <v>12.509956745708122</v>
      </c>
      <c r="Q603" s="48">
        <f t="shared" si="38"/>
        <v>3.6532182368540029</v>
      </c>
      <c r="R603" s="48">
        <f t="shared" si="39"/>
        <v>56.901189754517915</v>
      </c>
    </row>
    <row r="604" spans="1:18" x14ac:dyDescent="0.25">
      <c r="A604" t="s">
        <v>873</v>
      </c>
      <c r="B604" t="s">
        <v>9009</v>
      </c>
      <c r="C604" t="s">
        <v>9107</v>
      </c>
      <c r="D604" t="s">
        <v>46</v>
      </c>
      <c r="E604" t="s">
        <v>258</v>
      </c>
      <c r="F604" s="48" t="s">
        <v>923</v>
      </c>
      <c r="G604" s="55" t="s">
        <v>9928</v>
      </c>
      <c r="H604" s="55" t="s">
        <v>9929</v>
      </c>
      <c r="I604" s="55" t="s">
        <v>9042</v>
      </c>
      <c r="J604" s="48">
        <v>104.07850000000001</v>
      </c>
      <c r="K604" s="55">
        <v>9642.4158322999992</v>
      </c>
      <c r="L604" s="55">
        <v>2139.8191605015372</v>
      </c>
      <c r="M604" s="55">
        <v>0</v>
      </c>
      <c r="N604" s="56">
        <v>7502.596671798462</v>
      </c>
      <c r="O604" s="48">
        <f t="shared" si="36"/>
        <v>92.645607232041186</v>
      </c>
      <c r="P604" s="48">
        <f t="shared" si="37"/>
        <v>20.559665641813989</v>
      </c>
      <c r="Q604" s="48">
        <f t="shared" si="38"/>
        <v>0</v>
      </c>
      <c r="R604" s="48">
        <f t="shared" si="39"/>
        <v>72.085941590227193</v>
      </c>
    </row>
    <row r="605" spans="1:18" x14ac:dyDescent="0.25">
      <c r="A605" t="s">
        <v>873</v>
      </c>
      <c r="B605" t="s">
        <v>9009</v>
      </c>
      <c r="C605" t="s">
        <v>9107</v>
      </c>
      <c r="D605" t="s">
        <v>46</v>
      </c>
      <c r="E605" t="s">
        <v>258</v>
      </c>
      <c r="F605" s="48" t="s">
        <v>923</v>
      </c>
      <c r="G605" s="55" t="s">
        <v>9874</v>
      </c>
      <c r="H605" s="55" t="s">
        <v>9875</v>
      </c>
      <c r="I605" s="55" t="s">
        <v>9042</v>
      </c>
      <c r="J605" s="48">
        <v>399.07349998999996</v>
      </c>
      <c r="K605" s="55">
        <v>33890.410808000001</v>
      </c>
      <c r="L605" s="55">
        <v>3671.5122002237326</v>
      </c>
      <c r="M605" s="55">
        <v>0</v>
      </c>
      <c r="N605" s="56">
        <v>30218.898607776267</v>
      </c>
      <c r="O605" s="48">
        <f t="shared" si="36"/>
        <v>84.922729293849955</v>
      </c>
      <c r="P605" s="48">
        <f t="shared" si="37"/>
        <v>9.20009020973764</v>
      </c>
      <c r="Q605" s="48">
        <f t="shared" si="38"/>
        <v>0</v>
      </c>
      <c r="R605" s="48">
        <f t="shared" si="39"/>
        <v>75.722639084112316</v>
      </c>
    </row>
    <row r="606" spans="1:18" x14ac:dyDescent="0.25">
      <c r="A606" t="s">
        <v>873</v>
      </c>
      <c r="B606" t="s">
        <v>9009</v>
      </c>
      <c r="C606" t="s">
        <v>9107</v>
      </c>
      <c r="D606" t="s">
        <v>46</v>
      </c>
      <c r="E606" t="s">
        <v>258</v>
      </c>
      <c r="F606" s="48" t="s">
        <v>923</v>
      </c>
      <c r="G606" s="55" t="s">
        <v>9060</v>
      </c>
      <c r="H606" s="55" t="s">
        <v>9061</v>
      </c>
      <c r="I606" s="55" t="s">
        <v>9042</v>
      </c>
      <c r="J606" s="48">
        <v>235.81150000000002</v>
      </c>
      <c r="K606" s="55">
        <v>19288.529561599997</v>
      </c>
      <c r="L606" s="55">
        <v>2539.7061551036854</v>
      </c>
      <c r="M606" s="55">
        <v>0</v>
      </c>
      <c r="N606" s="56">
        <v>16748.823406496311</v>
      </c>
      <c r="O606" s="48">
        <f t="shared" si="36"/>
        <v>81.796390598422875</v>
      </c>
      <c r="P606" s="48">
        <f t="shared" si="37"/>
        <v>10.770069123446843</v>
      </c>
      <c r="Q606" s="48">
        <f t="shared" si="38"/>
        <v>0</v>
      </c>
      <c r="R606" s="48">
        <f t="shared" si="39"/>
        <v>71.026321474976029</v>
      </c>
    </row>
    <row r="607" spans="1:18" x14ac:dyDescent="0.25">
      <c r="A607" t="s">
        <v>873</v>
      </c>
      <c r="B607" t="s">
        <v>9009</v>
      </c>
      <c r="C607" t="s">
        <v>9107</v>
      </c>
      <c r="D607" t="s">
        <v>46</v>
      </c>
      <c r="E607" t="s">
        <v>258</v>
      </c>
      <c r="F607" s="48" t="s">
        <v>923</v>
      </c>
      <c r="G607" s="55" t="s">
        <v>9162</v>
      </c>
      <c r="H607" s="55" t="s">
        <v>9163</v>
      </c>
      <c r="I607" s="55" t="s">
        <v>9042</v>
      </c>
      <c r="J607" s="48">
        <v>1726.8584999500001</v>
      </c>
      <c r="K607" s="55">
        <v>143735.89356999999</v>
      </c>
      <c r="L607" s="55">
        <v>23916.969224325745</v>
      </c>
      <c r="M607" s="55">
        <v>0</v>
      </c>
      <c r="N607" s="56">
        <v>119818.92434567424</v>
      </c>
      <c r="O607" s="48">
        <f t="shared" si="36"/>
        <v>83.235478514401578</v>
      </c>
      <c r="P607" s="48">
        <f t="shared" si="37"/>
        <v>13.849987839199473</v>
      </c>
      <c r="Q607" s="48">
        <f t="shared" si="38"/>
        <v>0</v>
      </c>
      <c r="R607" s="48">
        <f t="shared" si="39"/>
        <v>69.385490675202107</v>
      </c>
    </row>
    <row r="608" spans="1:18" x14ac:dyDescent="0.25">
      <c r="A608" t="s">
        <v>873</v>
      </c>
      <c r="B608" t="s">
        <v>9009</v>
      </c>
      <c r="C608" t="s">
        <v>9107</v>
      </c>
      <c r="D608" t="s">
        <v>46</v>
      </c>
      <c r="E608" t="s">
        <v>259</v>
      </c>
      <c r="F608" s="48" t="s">
        <v>924</v>
      </c>
      <c r="G608" s="55" t="s">
        <v>9930</v>
      </c>
      <c r="H608" s="55" t="s">
        <v>9931</v>
      </c>
      <c r="I608" s="55" t="s">
        <v>9042</v>
      </c>
      <c r="J608" s="48">
        <v>65.600000000999998</v>
      </c>
      <c r="K608" s="55">
        <v>11012.821727400002</v>
      </c>
      <c r="L608" s="55">
        <v>1058.1300000161302</v>
      </c>
      <c r="M608" s="55">
        <v>0</v>
      </c>
      <c r="N608" s="56">
        <v>9954.6917273838717</v>
      </c>
      <c r="O608" s="48">
        <f t="shared" si="36"/>
        <v>167.87837998829457</v>
      </c>
      <c r="P608" s="48">
        <f t="shared" si="37"/>
        <v>16.130030487804881</v>
      </c>
      <c r="Q608" s="48">
        <f t="shared" si="38"/>
        <v>0</v>
      </c>
      <c r="R608" s="48">
        <f t="shared" si="39"/>
        <v>151.7483495004897</v>
      </c>
    </row>
    <row r="609" spans="1:18" x14ac:dyDescent="0.25">
      <c r="A609" t="s">
        <v>873</v>
      </c>
      <c r="B609" t="s">
        <v>9009</v>
      </c>
      <c r="C609" t="s">
        <v>9107</v>
      </c>
      <c r="D609" t="s">
        <v>46</v>
      </c>
      <c r="E609" t="s">
        <v>259</v>
      </c>
      <c r="F609" s="48" t="s">
        <v>924</v>
      </c>
      <c r="G609" s="55" t="s">
        <v>9932</v>
      </c>
      <c r="H609" s="55" t="s">
        <v>9933</v>
      </c>
      <c r="I609" s="55" t="s">
        <v>9042</v>
      </c>
      <c r="J609" s="48">
        <v>1.6400000000000001</v>
      </c>
      <c r="K609" s="55">
        <v>627.20736046000002</v>
      </c>
      <c r="L609" s="55">
        <v>287.80000000000007</v>
      </c>
      <c r="M609" s="55">
        <v>0</v>
      </c>
      <c r="N609" s="56">
        <v>339.40736045999995</v>
      </c>
      <c r="O609" s="48">
        <f t="shared" si="36"/>
        <v>382.44351247560974</v>
      </c>
      <c r="P609" s="48">
        <f t="shared" si="37"/>
        <v>175.48780487804882</v>
      </c>
      <c r="Q609" s="48">
        <f t="shared" si="38"/>
        <v>0</v>
      </c>
      <c r="R609" s="48">
        <f t="shared" si="39"/>
        <v>206.95570759756092</v>
      </c>
    </row>
    <row r="610" spans="1:18" x14ac:dyDescent="0.25">
      <c r="A610" t="s">
        <v>873</v>
      </c>
      <c r="B610" t="s">
        <v>9009</v>
      </c>
      <c r="C610" t="s">
        <v>9107</v>
      </c>
      <c r="D610" t="s">
        <v>46</v>
      </c>
      <c r="E610" t="s">
        <v>259</v>
      </c>
      <c r="F610" s="48" t="s">
        <v>924</v>
      </c>
      <c r="G610" s="55" t="s">
        <v>9060</v>
      </c>
      <c r="H610" s="55" t="s">
        <v>9061</v>
      </c>
      <c r="I610" s="55" t="s">
        <v>9042</v>
      </c>
      <c r="J610" s="48">
        <v>328.00000002000002</v>
      </c>
      <c r="K610" s="55">
        <v>53916.297353000002</v>
      </c>
      <c r="L610" s="55">
        <v>6871.6000004190009</v>
      </c>
      <c r="M610" s="55">
        <v>0</v>
      </c>
      <c r="N610" s="56">
        <v>47044.697352581003</v>
      </c>
      <c r="O610" s="48">
        <f t="shared" si="36"/>
        <v>164.37895533448909</v>
      </c>
      <c r="P610" s="48">
        <f t="shared" si="37"/>
        <v>20.950000000000003</v>
      </c>
      <c r="Q610" s="48">
        <f t="shared" si="38"/>
        <v>0</v>
      </c>
      <c r="R610" s="48">
        <f t="shared" si="39"/>
        <v>143.4289553344891</v>
      </c>
    </row>
    <row r="611" spans="1:18" x14ac:dyDescent="0.25">
      <c r="A611" t="s">
        <v>873</v>
      </c>
      <c r="B611" t="s">
        <v>9009</v>
      </c>
      <c r="C611" t="s">
        <v>9107</v>
      </c>
      <c r="D611" t="s">
        <v>46</v>
      </c>
      <c r="E611" t="s">
        <v>259</v>
      </c>
      <c r="F611" s="48" t="s">
        <v>924</v>
      </c>
      <c r="G611" s="55" t="s">
        <v>9162</v>
      </c>
      <c r="H611" s="55" t="s">
        <v>9163</v>
      </c>
      <c r="I611" s="55" t="s">
        <v>9042</v>
      </c>
      <c r="J611" s="48">
        <v>405.08000002000006</v>
      </c>
      <c r="K611" s="55">
        <v>65376.107613</v>
      </c>
      <c r="L611" s="55">
        <v>5983.0300002954009</v>
      </c>
      <c r="M611" s="55">
        <v>0</v>
      </c>
      <c r="N611" s="56">
        <v>59393.077612704597</v>
      </c>
      <c r="O611" s="48">
        <f t="shared" si="36"/>
        <v>161.39060829903272</v>
      </c>
      <c r="P611" s="48">
        <f t="shared" si="37"/>
        <v>14.769996050162931</v>
      </c>
      <c r="Q611" s="48">
        <f t="shared" si="38"/>
        <v>0</v>
      </c>
      <c r="R611" s="48">
        <f t="shared" si="39"/>
        <v>146.6206122488698</v>
      </c>
    </row>
    <row r="612" spans="1:18" x14ac:dyDescent="0.25">
      <c r="A612" t="s">
        <v>873</v>
      </c>
      <c r="B612" t="s">
        <v>9009</v>
      </c>
      <c r="C612" t="s">
        <v>9107</v>
      </c>
      <c r="D612" t="s">
        <v>46</v>
      </c>
      <c r="E612" t="s">
        <v>259</v>
      </c>
      <c r="F612" s="48" t="s">
        <v>924</v>
      </c>
      <c r="G612" s="55" t="s">
        <v>9076</v>
      </c>
      <c r="H612" s="55" t="s">
        <v>9077</v>
      </c>
      <c r="I612" s="55" t="s">
        <v>9042</v>
      </c>
      <c r="J612" s="48">
        <v>11.479999998999999</v>
      </c>
      <c r="K612" s="55">
        <v>1740.96502184</v>
      </c>
      <c r="L612" s="55">
        <v>0</v>
      </c>
      <c r="M612" s="55">
        <v>0</v>
      </c>
      <c r="N612" s="56">
        <v>1740.96502184</v>
      </c>
      <c r="O612" s="48">
        <f t="shared" si="36"/>
        <v>151.65200539996971</v>
      </c>
      <c r="P612" s="48">
        <f t="shared" si="37"/>
        <v>0</v>
      </c>
      <c r="Q612" s="48">
        <f t="shared" si="38"/>
        <v>0</v>
      </c>
      <c r="R612" s="48">
        <f t="shared" si="39"/>
        <v>151.65200539996971</v>
      </c>
    </row>
    <row r="613" spans="1:18" x14ac:dyDescent="0.25">
      <c r="A613" t="s">
        <v>873</v>
      </c>
      <c r="B613" t="s">
        <v>9009</v>
      </c>
      <c r="C613" t="s">
        <v>9107</v>
      </c>
      <c r="D613" t="s">
        <v>46</v>
      </c>
      <c r="E613" t="s">
        <v>259</v>
      </c>
      <c r="F613" s="48" t="s">
        <v>924</v>
      </c>
      <c r="G613" s="55" t="s">
        <v>9040</v>
      </c>
      <c r="H613" s="55" t="s">
        <v>9041</v>
      </c>
      <c r="I613" s="55" t="s">
        <v>9042</v>
      </c>
      <c r="J613" s="48">
        <v>300.12000001000001</v>
      </c>
      <c r="K613" s="55">
        <v>38168.898814</v>
      </c>
      <c r="L613" s="55">
        <v>0</v>
      </c>
      <c r="M613" s="55">
        <v>0</v>
      </c>
      <c r="N613" s="56">
        <v>38168.898814</v>
      </c>
      <c r="O613" s="48">
        <f t="shared" si="36"/>
        <v>127.17879119261698</v>
      </c>
      <c r="P613" s="48">
        <f t="shared" si="37"/>
        <v>0</v>
      </c>
      <c r="Q613" s="48">
        <f t="shared" si="38"/>
        <v>0</v>
      </c>
      <c r="R613" s="48">
        <f t="shared" si="39"/>
        <v>127.17879119261698</v>
      </c>
    </row>
    <row r="614" spans="1:18" x14ac:dyDescent="0.25">
      <c r="A614" t="s">
        <v>873</v>
      </c>
      <c r="B614" t="s">
        <v>9009</v>
      </c>
      <c r="C614" t="s">
        <v>9107</v>
      </c>
      <c r="D614" t="s">
        <v>46</v>
      </c>
      <c r="E614" t="s">
        <v>259</v>
      </c>
      <c r="F614" s="48" t="s">
        <v>924</v>
      </c>
      <c r="G614" s="55" t="s">
        <v>9934</v>
      </c>
      <c r="H614" s="55" t="s">
        <v>9935</v>
      </c>
      <c r="I614" s="55" t="s">
        <v>9936</v>
      </c>
      <c r="J614" s="48">
        <v>1.6400000000000001</v>
      </c>
      <c r="K614" s="55">
        <v>293.83551998999997</v>
      </c>
      <c r="L614" s="55">
        <v>0</v>
      </c>
      <c r="M614" s="55">
        <v>14.691775999500001</v>
      </c>
      <c r="N614" s="56">
        <v>279.14374399049996</v>
      </c>
      <c r="O614" s="48">
        <f t="shared" si="36"/>
        <v>179.16799999390241</v>
      </c>
      <c r="P614" s="48">
        <f t="shared" si="37"/>
        <v>0</v>
      </c>
      <c r="Q614" s="48">
        <f t="shared" si="38"/>
        <v>8.9583999996951214</v>
      </c>
      <c r="R614" s="48">
        <f t="shared" si="39"/>
        <v>170.20959999420728</v>
      </c>
    </row>
    <row r="615" spans="1:18" x14ac:dyDescent="0.25">
      <c r="A615" t="s">
        <v>873</v>
      </c>
      <c r="B615" t="s">
        <v>9009</v>
      </c>
      <c r="C615" t="s">
        <v>9107</v>
      </c>
      <c r="D615" t="s">
        <v>46</v>
      </c>
      <c r="E615" t="s">
        <v>261</v>
      </c>
      <c r="F615" s="48" t="s">
        <v>925</v>
      </c>
      <c r="G615" s="55" t="s">
        <v>9930</v>
      </c>
      <c r="H615" s="55" t="s">
        <v>9931</v>
      </c>
      <c r="I615" s="55" t="s">
        <v>9042</v>
      </c>
      <c r="J615" s="48">
        <v>24.599999999999998</v>
      </c>
      <c r="K615" s="55">
        <v>3535.2920757999996</v>
      </c>
      <c r="L615" s="55">
        <v>399.74999999999994</v>
      </c>
      <c r="M615" s="55">
        <v>0</v>
      </c>
      <c r="N615" s="56">
        <v>3135.5420757999996</v>
      </c>
      <c r="O615" s="48">
        <f t="shared" si="36"/>
        <v>143.71105999186992</v>
      </c>
      <c r="P615" s="48">
        <f t="shared" si="37"/>
        <v>16.25</v>
      </c>
      <c r="Q615" s="48">
        <f t="shared" si="38"/>
        <v>0</v>
      </c>
      <c r="R615" s="48">
        <f t="shared" si="39"/>
        <v>127.46105999186992</v>
      </c>
    </row>
    <row r="616" spans="1:18" x14ac:dyDescent="0.25">
      <c r="A616" t="s">
        <v>873</v>
      </c>
      <c r="B616" t="s">
        <v>9009</v>
      </c>
      <c r="C616" t="s">
        <v>9107</v>
      </c>
      <c r="D616" t="s">
        <v>46</v>
      </c>
      <c r="E616" t="s">
        <v>261</v>
      </c>
      <c r="F616" s="48" t="s">
        <v>925</v>
      </c>
      <c r="G616" s="55" t="s">
        <v>9937</v>
      </c>
      <c r="H616" s="55" t="s">
        <v>9938</v>
      </c>
      <c r="I616" s="55" t="s">
        <v>9042</v>
      </c>
      <c r="J616" s="48">
        <v>24.599999999999998</v>
      </c>
      <c r="K616" s="55">
        <v>3421.8481921999996</v>
      </c>
      <c r="L616" s="55">
        <v>375.39999999999992</v>
      </c>
      <c r="M616" s="55">
        <v>0</v>
      </c>
      <c r="N616" s="56">
        <v>3046.4481921999995</v>
      </c>
      <c r="O616" s="48">
        <f t="shared" si="36"/>
        <v>139.09952000813007</v>
      </c>
      <c r="P616" s="48">
        <f t="shared" si="37"/>
        <v>15.260162601626014</v>
      </c>
      <c r="Q616" s="48">
        <f t="shared" si="38"/>
        <v>0</v>
      </c>
      <c r="R616" s="48">
        <f t="shared" si="39"/>
        <v>123.83935740650406</v>
      </c>
    </row>
    <row r="617" spans="1:18" x14ac:dyDescent="0.25">
      <c r="A617" t="s">
        <v>873</v>
      </c>
      <c r="B617" t="s">
        <v>9009</v>
      </c>
      <c r="C617" t="s">
        <v>9107</v>
      </c>
      <c r="D617" t="s">
        <v>46</v>
      </c>
      <c r="E617" t="s">
        <v>261</v>
      </c>
      <c r="F617" s="48" t="s">
        <v>925</v>
      </c>
      <c r="G617" s="55" t="s">
        <v>9060</v>
      </c>
      <c r="H617" s="55" t="s">
        <v>9061</v>
      </c>
      <c r="I617" s="55" t="s">
        <v>9042</v>
      </c>
      <c r="J617" s="48">
        <v>129.14999999400001</v>
      </c>
      <c r="K617" s="55">
        <v>17473.895429200002</v>
      </c>
      <c r="L617" s="55">
        <v>3582.6199998335601</v>
      </c>
      <c r="M617" s="55">
        <v>0</v>
      </c>
      <c r="N617" s="56">
        <v>13891.275429366442</v>
      </c>
      <c r="O617" s="48">
        <f t="shared" si="36"/>
        <v>135.29922903609597</v>
      </c>
      <c r="P617" s="48">
        <f t="shared" si="37"/>
        <v>27.739992257065424</v>
      </c>
      <c r="Q617" s="48">
        <f t="shared" si="38"/>
        <v>0</v>
      </c>
      <c r="R617" s="48">
        <f t="shared" si="39"/>
        <v>107.55923677903056</v>
      </c>
    </row>
    <row r="618" spans="1:18" x14ac:dyDescent="0.25">
      <c r="A618" t="s">
        <v>873</v>
      </c>
      <c r="B618" t="s">
        <v>9009</v>
      </c>
      <c r="C618" t="s">
        <v>9107</v>
      </c>
      <c r="D618" t="s">
        <v>46</v>
      </c>
      <c r="E618" t="s">
        <v>261</v>
      </c>
      <c r="F618" s="48" t="s">
        <v>925</v>
      </c>
      <c r="G618" s="55" t="s">
        <v>9162</v>
      </c>
      <c r="H618" s="55" t="s">
        <v>9163</v>
      </c>
      <c r="I618" s="55" t="s">
        <v>9042</v>
      </c>
      <c r="J618" s="48">
        <v>298.27500001000004</v>
      </c>
      <c r="K618" s="55">
        <v>42715.065710999996</v>
      </c>
      <c r="L618" s="55">
        <v>6618.8309520440789</v>
      </c>
      <c r="M618" s="55">
        <v>0</v>
      </c>
      <c r="N618" s="56">
        <v>36096.234758955914</v>
      </c>
      <c r="O618" s="48">
        <f t="shared" si="36"/>
        <v>143.20699257251837</v>
      </c>
      <c r="P618" s="48">
        <f t="shared" si="37"/>
        <v>22.19036443490797</v>
      </c>
      <c r="Q618" s="48">
        <f t="shared" si="38"/>
        <v>0</v>
      </c>
      <c r="R618" s="48">
        <f t="shared" si="39"/>
        <v>121.0166281376104</v>
      </c>
    </row>
    <row r="619" spans="1:18" x14ac:dyDescent="0.25">
      <c r="A619" t="s">
        <v>873</v>
      </c>
      <c r="B619" t="s">
        <v>9009</v>
      </c>
      <c r="C619" t="s">
        <v>9107</v>
      </c>
      <c r="D619" t="s">
        <v>46</v>
      </c>
      <c r="E619" t="s">
        <v>265</v>
      </c>
      <c r="F619" s="48" t="s">
        <v>926</v>
      </c>
      <c r="G619" s="55" t="s">
        <v>9162</v>
      </c>
      <c r="H619" s="55" t="s">
        <v>9163</v>
      </c>
      <c r="I619" s="55" t="s">
        <v>9042</v>
      </c>
      <c r="J619" s="48">
        <v>30.893500000000003</v>
      </c>
      <c r="K619" s="55">
        <v>2703.0989630999998</v>
      </c>
      <c r="L619" s="55">
        <v>424.21806069925549</v>
      </c>
      <c r="M619" s="55">
        <v>0</v>
      </c>
      <c r="N619" s="56">
        <v>2278.8809024007442</v>
      </c>
      <c r="O619" s="48">
        <f t="shared" si="36"/>
        <v>87.497336433230274</v>
      </c>
      <c r="P619" s="48">
        <f t="shared" si="37"/>
        <v>13.731628358692134</v>
      </c>
      <c r="Q619" s="48">
        <f t="shared" si="38"/>
        <v>0</v>
      </c>
      <c r="R619" s="48">
        <f t="shared" si="39"/>
        <v>73.765708074538139</v>
      </c>
    </row>
    <row r="620" spans="1:18" x14ac:dyDescent="0.25">
      <c r="A620" t="s">
        <v>873</v>
      </c>
      <c r="B620" t="s">
        <v>9009</v>
      </c>
      <c r="C620" t="s">
        <v>9107</v>
      </c>
      <c r="D620" t="s">
        <v>46</v>
      </c>
      <c r="E620" t="s">
        <v>267</v>
      </c>
      <c r="F620" s="48" t="s">
        <v>927</v>
      </c>
      <c r="G620" s="55" t="s">
        <v>9038</v>
      </c>
      <c r="H620" s="55" t="s">
        <v>9039</v>
      </c>
      <c r="I620" s="55" t="s">
        <v>9037</v>
      </c>
      <c r="J620" s="48">
        <v>60.680000000000007</v>
      </c>
      <c r="K620" s="55">
        <v>7717.1973637000001</v>
      </c>
      <c r="L620" s="55">
        <v>1086.17</v>
      </c>
      <c r="M620" s="55">
        <v>385.85986818499998</v>
      </c>
      <c r="N620" s="56">
        <v>6245.1674955150002</v>
      </c>
      <c r="O620" s="48">
        <f t="shared" si="36"/>
        <v>127.17859861074488</v>
      </c>
      <c r="P620" s="48">
        <f t="shared" si="37"/>
        <v>17.899967040210942</v>
      </c>
      <c r="Q620" s="48">
        <f t="shared" si="38"/>
        <v>6.3589299305372435</v>
      </c>
      <c r="R620" s="48">
        <f t="shared" si="39"/>
        <v>102.91970163999669</v>
      </c>
    </row>
    <row r="621" spans="1:18" x14ac:dyDescent="0.25">
      <c r="A621" t="s">
        <v>873</v>
      </c>
      <c r="B621" t="s">
        <v>9009</v>
      </c>
      <c r="C621" t="s">
        <v>9107</v>
      </c>
      <c r="D621" t="s">
        <v>46</v>
      </c>
      <c r="E621" t="s">
        <v>267</v>
      </c>
      <c r="F621" s="48" t="s">
        <v>927</v>
      </c>
      <c r="G621" s="55" t="s">
        <v>9939</v>
      </c>
      <c r="H621" s="55" t="s">
        <v>9940</v>
      </c>
      <c r="I621" s="55" t="s">
        <v>9042</v>
      </c>
      <c r="J621" s="48">
        <v>4.9200000009999991</v>
      </c>
      <c r="K621" s="55">
        <v>1026.9530553899999</v>
      </c>
      <c r="L621" s="55">
        <v>180.86000003676014</v>
      </c>
      <c r="M621" s="55">
        <v>0</v>
      </c>
      <c r="N621" s="56">
        <v>846.09305535323983</v>
      </c>
      <c r="O621" s="48">
        <f t="shared" si="36"/>
        <v>208.73029576855077</v>
      </c>
      <c r="P621" s="48">
        <f t="shared" si="37"/>
        <v>36.760162601626021</v>
      </c>
      <c r="Q621" s="48">
        <f t="shared" si="38"/>
        <v>0</v>
      </c>
      <c r="R621" s="48">
        <f t="shared" si="39"/>
        <v>171.97013316692477</v>
      </c>
    </row>
    <row r="622" spans="1:18" x14ac:dyDescent="0.25">
      <c r="A622" t="s">
        <v>873</v>
      </c>
      <c r="B622" t="s">
        <v>9009</v>
      </c>
      <c r="C622" t="s">
        <v>9107</v>
      </c>
      <c r="D622" t="s">
        <v>46</v>
      </c>
      <c r="E622" t="s">
        <v>267</v>
      </c>
      <c r="F622" s="48" t="s">
        <v>927</v>
      </c>
      <c r="G622" s="55" t="s">
        <v>9060</v>
      </c>
      <c r="H622" s="55" t="s">
        <v>9061</v>
      </c>
      <c r="I622" s="55" t="s">
        <v>9042</v>
      </c>
      <c r="J622" s="48">
        <v>21.319999999</v>
      </c>
      <c r="K622" s="55">
        <v>3827.8963249999997</v>
      </c>
      <c r="L622" s="55">
        <v>376.07999998236022</v>
      </c>
      <c r="M622" s="55">
        <v>0</v>
      </c>
      <c r="N622" s="56">
        <v>3451.8163250176394</v>
      </c>
      <c r="O622" s="48">
        <f t="shared" si="36"/>
        <v>179.54485577765217</v>
      </c>
      <c r="P622" s="48">
        <f t="shared" si="37"/>
        <v>17.639774859287055</v>
      </c>
      <c r="Q622" s="48">
        <f t="shared" si="38"/>
        <v>0</v>
      </c>
      <c r="R622" s="48">
        <f t="shared" si="39"/>
        <v>161.90508091836512</v>
      </c>
    </row>
    <row r="623" spans="1:18" x14ac:dyDescent="0.25">
      <c r="A623" t="s">
        <v>873</v>
      </c>
      <c r="B623" t="s">
        <v>9009</v>
      </c>
      <c r="C623" t="s">
        <v>9107</v>
      </c>
      <c r="D623" t="s">
        <v>46</v>
      </c>
      <c r="E623" t="s">
        <v>267</v>
      </c>
      <c r="F623" s="48" t="s">
        <v>927</v>
      </c>
      <c r="G623" s="55" t="s">
        <v>9162</v>
      </c>
      <c r="H623" s="55" t="s">
        <v>9163</v>
      </c>
      <c r="I623" s="55" t="s">
        <v>9042</v>
      </c>
      <c r="J623" s="48">
        <v>67.239999998999991</v>
      </c>
      <c r="K623" s="55">
        <v>10867.1456731</v>
      </c>
      <c r="L623" s="55">
        <v>1041.5499999845099</v>
      </c>
      <c r="M623" s="55">
        <v>0</v>
      </c>
      <c r="N623" s="56">
        <v>9825.5956731154893</v>
      </c>
      <c r="O623" s="48">
        <f t="shared" si="36"/>
        <v>161.61727652084502</v>
      </c>
      <c r="P623" s="48">
        <f t="shared" si="37"/>
        <v>15.490035693039859</v>
      </c>
      <c r="Q623" s="48">
        <f t="shared" si="38"/>
        <v>0</v>
      </c>
      <c r="R623" s="48">
        <f t="shared" si="39"/>
        <v>146.12724082780514</v>
      </c>
    </row>
    <row r="624" spans="1:18" x14ac:dyDescent="0.25">
      <c r="A624" t="s">
        <v>873</v>
      </c>
      <c r="B624" t="s">
        <v>9009</v>
      </c>
      <c r="C624" t="s">
        <v>9107</v>
      </c>
      <c r="D624" t="s">
        <v>46</v>
      </c>
      <c r="E624" t="s">
        <v>267</v>
      </c>
      <c r="F624" s="48" t="s">
        <v>927</v>
      </c>
      <c r="G624" s="55" t="s">
        <v>9040</v>
      </c>
      <c r="H624" s="55" t="s">
        <v>9041</v>
      </c>
      <c r="I624" s="55" t="s">
        <v>9042</v>
      </c>
      <c r="J624" s="48">
        <v>148.82999999199998</v>
      </c>
      <c r="K624" s="55">
        <v>18927.9905788</v>
      </c>
      <c r="L624" s="55">
        <v>0</v>
      </c>
      <c r="M624" s="55">
        <v>0</v>
      </c>
      <c r="N624" s="56">
        <v>18927.9905788</v>
      </c>
      <c r="O624" s="48">
        <f t="shared" si="36"/>
        <v>127.17859692143675</v>
      </c>
      <c r="P624" s="48">
        <f t="shared" si="37"/>
        <v>0</v>
      </c>
      <c r="Q624" s="48">
        <f t="shared" si="38"/>
        <v>0</v>
      </c>
      <c r="R624" s="48">
        <f t="shared" si="39"/>
        <v>127.17859692143675</v>
      </c>
    </row>
    <row r="625" spans="1:18" x14ac:dyDescent="0.25">
      <c r="A625" t="s">
        <v>873</v>
      </c>
      <c r="B625" t="s">
        <v>9009</v>
      </c>
      <c r="C625" t="s">
        <v>9107</v>
      </c>
      <c r="D625" t="s">
        <v>46</v>
      </c>
      <c r="E625" t="s">
        <v>269</v>
      </c>
      <c r="F625" s="48" t="s">
        <v>928</v>
      </c>
      <c r="G625" s="55" t="s">
        <v>9825</v>
      </c>
      <c r="H625" s="55" t="s">
        <v>9826</v>
      </c>
      <c r="I625" s="55" t="s">
        <v>9030</v>
      </c>
      <c r="J625" s="48">
        <v>49.2</v>
      </c>
      <c r="K625" s="55">
        <v>10907.141112600002</v>
      </c>
      <c r="L625" s="55">
        <v>867.88999999999987</v>
      </c>
      <c r="M625" s="55">
        <v>545.3570556300001</v>
      </c>
      <c r="N625" s="56">
        <v>9493.8940569700026</v>
      </c>
      <c r="O625" s="48">
        <f t="shared" si="36"/>
        <v>221.68986001219514</v>
      </c>
      <c r="P625" s="48">
        <f t="shared" si="37"/>
        <v>17.640040650406501</v>
      </c>
      <c r="Q625" s="48">
        <f t="shared" si="38"/>
        <v>11.084493000609758</v>
      </c>
      <c r="R625" s="48">
        <f t="shared" si="39"/>
        <v>192.96532636117891</v>
      </c>
    </row>
    <row r="626" spans="1:18" x14ac:dyDescent="0.25">
      <c r="A626" t="s">
        <v>873</v>
      </c>
      <c r="B626" t="s">
        <v>9009</v>
      </c>
      <c r="C626" t="s">
        <v>9107</v>
      </c>
      <c r="D626" t="s">
        <v>46</v>
      </c>
      <c r="E626" t="s">
        <v>269</v>
      </c>
      <c r="F626" s="48" t="s">
        <v>928</v>
      </c>
      <c r="G626" s="55" t="s">
        <v>9162</v>
      </c>
      <c r="H626" s="55" t="s">
        <v>9163</v>
      </c>
      <c r="I626" s="55" t="s">
        <v>9042</v>
      </c>
      <c r="J626" s="48">
        <v>71.750000004</v>
      </c>
      <c r="K626" s="55">
        <v>10291.046494</v>
      </c>
      <c r="L626" s="55">
        <v>1405.5800000783597</v>
      </c>
      <c r="M626" s="55">
        <v>0</v>
      </c>
      <c r="N626" s="56">
        <v>8885.46649392164</v>
      </c>
      <c r="O626" s="48">
        <f t="shared" si="36"/>
        <v>143.42921942057538</v>
      </c>
      <c r="P626" s="48">
        <f t="shared" si="37"/>
        <v>19.589965156794424</v>
      </c>
      <c r="Q626" s="48">
        <f t="shared" si="38"/>
        <v>0</v>
      </c>
      <c r="R626" s="48">
        <f t="shared" si="39"/>
        <v>123.83925426378094</v>
      </c>
    </row>
    <row r="627" spans="1:18" x14ac:dyDescent="0.25">
      <c r="A627" t="s">
        <v>873</v>
      </c>
      <c r="B627" t="s">
        <v>9009</v>
      </c>
      <c r="C627" t="s">
        <v>9107</v>
      </c>
      <c r="D627" t="s">
        <v>46</v>
      </c>
      <c r="E627" t="s">
        <v>401</v>
      </c>
      <c r="F627" s="48" t="s">
        <v>961</v>
      </c>
      <c r="G627" s="55" t="s">
        <v>9847</v>
      </c>
      <c r="H627" s="55" t="s">
        <v>9848</v>
      </c>
      <c r="I627" s="55" t="s">
        <v>9037</v>
      </c>
      <c r="J627" s="48">
        <v>297.76249999999993</v>
      </c>
      <c r="K627" s="55">
        <v>9433.0704716</v>
      </c>
      <c r="L627" s="55">
        <v>0</v>
      </c>
      <c r="M627" s="55">
        <v>471.65352357999996</v>
      </c>
      <c r="N627" s="56">
        <v>8961.4169480199998</v>
      </c>
      <c r="O627" s="48">
        <f t="shared" si="36"/>
        <v>31.679847098274639</v>
      </c>
      <c r="P627" s="48">
        <f t="shared" si="37"/>
        <v>0</v>
      </c>
      <c r="Q627" s="48">
        <f t="shared" si="38"/>
        <v>1.5839923549137318</v>
      </c>
      <c r="R627" s="48">
        <f t="shared" si="39"/>
        <v>30.095854743360906</v>
      </c>
    </row>
    <row r="628" spans="1:18" x14ac:dyDescent="0.25">
      <c r="A628" t="s">
        <v>873</v>
      </c>
      <c r="B628" t="s">
        <v>9009</v>
      </c>
      <c r="C628" t="s">
        <v>9107</v>
      </c>
      <c r="D628" t="s">
        <v>46</v>
      </c>
      <c r="E628" t="s">
        <v>401</v>
      </c>
      <c r="F628" s="48" t="s">
        <v>961</v>
      </c>
      <c r="G628" s="55" t="s">
        <v>9035</v>
      </c>
      <c r="H628" s="55" t="s">
        <v>9036</v>
      </c>
      <c r="I628" s="55" t="s">
        <v>9037</v>
      </c>
      <c r="J628" s="48">
        <v>6296.9849999999997</v>
      </c>
      <c r="K628" s="55">
        <v>237104.63009000002</v>
      </c>
      <c r="L628" s="55">
        <v>119642.62500007146</v>
      </c>
      <c r="M628" s="55">
        <v>11855.231504500001</v>
      </c>
      <c r="N628" s="56">
        <v>105606.77358542856</v>
      </c>
      <c r="O628" s="48">
        <f t="shared" si="36"/>
        <v>37.65367554313692</v>
      </c>
      <c r="P628" s="48">
        <f t="shared" si="37"/>
        <v>18.999985707457057</v>
      </c>
      <c r="Q628" s="48">
        <f t="shared" si="38"/>
        <v>1.8826837771568461</v>
      </c>
      <c r="R628" s="48">
        <f t="shared" si="39"/>
        <v>16.771006058523017</v>
      </c>
    </row>
    <row r="629" spans="1:18" x14ac:dyDescent="0.25">
      <c r="A629" t="s">
        <v>873</v>
      </c>
      <c r="B629" t="s">
        <v>9009</v>
      </c>
      <c r="C629" t="s">
        <v>9107</v>
      </c>
      <c r="D629" t="s">
        <v>46</v>
      </c>
      <c r="E629" t="s">
        <v>401</v>
      </c>
      <c r="F629" s="48" t="s">
        <v>961</v>
      </c>
      <c r="G629" s="55" t="s">
        <v>9038</v>
      </c>
      <c r="H629" s="55" t="s">
        <v>9039</v>
      </c>
      <c r="I629" s="55" t="s">
        <v>9037</v>
      </c>
      <c r="J629" s="48">
        <v>6229.8884999000002</v>
      </c>
      <c r="K629" s="55">
        <v>208787.07316100001</v>
      </c>
      <c r="L629" s="55">
        <v>0</v>
      </c>
      <c r="M629" s="55">
        <v>10439.353658049999</v>
      </c>
      <c r="N629" s="56">
        <v>198347.71950295</v>
      </c>
      <c r="O629" s="48">
        <f t="shared" si="36"/>
        <v>33.513773667755274</v>
      </c>
      <c r="P629" s="48">
        <f t="shared" si="37"/>
        <v>0</v>
      </c>
      <c r="Q629" s="48">
        <f t="shared" si="38"/>
        <v>1.6756886833877633</v>
      </c>
      <c r="R629" s="48">
        <f t="shared" si="39"/>
        <v>31.838084984367505</v>
      </c>
    </row>
    <row r="630" spans="1:18" x14ac:dyDescent="0.25">
      <c r="A630" t="s">
        <v>873</v>
      </c>
      <c r="B630" t="s">
        <v>9009</v>
      </c>
      <c r="C630" t="s">
        <v>9107</v>
      </c>
      <c r="D630" t="s">
        <v>46</v>
      </c>
      <c r="E630" t="s">
        <v>401</v>
      </c>
      <c r="F630" s="48" t="s">
        <v>961</v>
      </c>
      <c r="G630" s="55" t="s">
        <v>9882</v>
      </c>
      <c r="H630" s="55" t="s">
        <v>9883</v>
      </c>
      <c r="I630" s="55" t="s">
        <v>9037</v>
      </c>
      <c r="J630" s="48">
        <v>740.27549999000007</v>
      </c>
      <c r="K630" s="55">
        <v>26790.570344000003</v>
      </c>
      <c r="L630" s="55">
        <v>0</v>
      </c>
      <c r="M630" s="55">
        <v>1339.5285172000001</v>
      </c>
      <c r="N630" s="56">
        <v>25451.041826800003</v>
      </c>
      <c r="O630" s="48">
        <f t="shared" si="36"/>
        <v>36.189999999138024</v>
      </c>
      <c r="P630" s="48">
        <f t="shared" si="37"/>
        <v>0</v>
      </c>
      <c r="Q630" s="48">
        <f t="shared" si="38"/>
        <v>1.8094999999569013</v>
      </c>
      <c r="R630" s="48">
        <f t="shared" si="39"/>
        <v>34.380499999181126</v>
      </c>
    </row>
    <row r="631" spans="1:18" x14ac:dyDescent="0.25">
      <c r="A631" t="s">
        <v>873</v>
      </c>
      <c r="B631" t="s">
        <v>9009</v>
      </c>
      <c r="C631" t="s">
        <v>9107</v>
      </c>
      <c r="D631" t="s">
        <v>46</v>
      </c>
      <c r="E631" t="s">
        <v>401</v>
      </c>
      <c r="F631" s="48" t="s">
        <v>961</v>
      </c>
      <c r="G631" s="55" t="s">
        <v>9886</v>
      </c>
      <c r="H631" s="55" t="s">
        <v>9887</v>
      </c>
      <c r="I631" s="55" t="s">
        <v>9042</v>
      </c>
      <c r="J631" s="48">
        <v>100.86000000100002</v>
      </c>
      <c r="K631" s="55">
        <v>4021.8094748000003</v>
      </c>
      <c r="L631" s="55">
        <v>0</v>
      </c>
      <c r="M631" s="55">
        <v>0</v>
      </c>
      <c r="N631" s="56">
        <v>4021.8094748000003</v>
      </c>
      <c r="O631" s="48">
        <f t="shared" si="36"/>
        <v>39.875168300219357</v>
      </c>
      <c r="P631" s="48">
        <f t="shared" si="37"/>
        <v>0</v>
      </c>
      <c r="Q631" s="48">
        <f t="shared" si="38"/>
        <v>0</v>
      </c>
      <c r="R631" s="48">
        <f t="shared" si="39"/>
        <v>39.875168300219357</v>
      </c>
    </row>
    <row r="632" spans="1:18" x14ac:dyDescent="0.25">
      <c r="A632" t="s">
        <v>873</v>
      </c>
      <c r="B632" t="s">
        <v>9009</v>
      </c>
      <c r="C632" t="s">
        <v>9107</v>
      </c>
      <c r="D632" t="s">
        <v>46</v>
      </c>
      <c r="E632" t="s">
        <v>401</v>
      </c>
      <c r="F632" s="48" t="s">
        <v>961</v>
      </c>
      <c r="G632" s="55" t="s">
        <v>9060</v>
      </c>
      <c r="H632" s="55" t="s">
        <v>9061</v>
      </c>
      <c r="I632" s="55" t="s">
        <v>9042</v>
      </c>
      <c r="J632" s="48">
        <v>276.75</v>
      </c>
      <c r="K632" s="55">
        <v>13461.3790539</v>
      </c>
      <c r="L632" s="55">
        <v>4189.99</v>
      </c>
      <c r="M632" s="55">
        <v>0</v>
      </c>
      <c r="N632" s="56">
        <v>9271.3890539000004</v>
      </c>
      <c r="O632" s="48">
        <f t="shared" si="36"/>
        <v>48.640936057452578</v>
      </c>
      <c r="P632" s="48">
        <f t="shared" si="37"/>
        <v>15.139981933152663</v>
      </c>
      <c r="Q632" s="48">
        <f t="shared" si="38"/>
        <v>0</v>
      </c>
      <c r="R632" s="48">
        <f t="shared" si="39"/>
        <v>33.500954124299909</v>
      </c>
    </row>
    <row r="633" spans="1:18" x14ac:dyDescent="0.25">
      <c r="A633" t="s">
        <v>873</v>
      </c>
      <c r="B633" t="s">
        <v>9009</v>
      </c>
      <c r="C633" t="s">
        <v>9107</v>
      </c>
      <c r="D633" t="s">
        <v>46</v>
      </c>
      <c r="E633" t="s">
        <v>401</v>
      </c>
      <c r="F633" s="48" t="s">
        <v>961</v>
      </c>
      <c r="G633" s="55" t="s">
        <v>9162</v>
      </c>
      <c r="H633" s="55" t="s">
        <v>9163</v>
      </c>
      <c r="I633" s="55" t="s">
        <v>9042</v>
      </c>
      <c r="J633" s="48">
        <v>1446.0085000900003</v>
      </c>
      <c r="K633" s="55">
        <v>73088.583327</v>
      </c>
      <c r="L633" s="55">
        <v>20070.579181268706</v>
      </c>
      <c r="M633" s="55">
        <v>0</v>
      </c>
      <c r="N633" s="56">
        <v>53018.004145731291</v>
      </c>
      <c r="O633" s="48">
        <f t="shared" si="36"/>
        <v>50.54505787652765</v>
      </c>
      <c r="P633" s="48">
        <f t="shared" si="37"/>
        <v>13.879986998706787</v>
      </c>
      <c r="Q633" s="48">
        <f t="shared" si="38"/>
        <v>0</v>
      </c>
      <c r="R633" s="48">
        <f t="shared" si="39"/>
        <v>36.66507087782086</v>
      </c>
    </row>
    <row r="634" spans="1:18" x14ac:dyDescent="0.25">
      <c r="A634" t="s">
        <v>873</v>
      </c>
      <c r="B634" t="s">
        <v>9009</v>
      </c>
      <c r="C634" t="s">
        <v>9107</v>
      </c>
      <c r="D634" t="s">
        <v>46</v>
      </c>
      <c r="E634" t="s">
        <v>401</v>
      </c>
      <c r="F634" s="48" t="s">
        <v>961</v>
      </c>
      <c r="G634" s="55" t="s">
        <v>9941</v>
      </c>
      <c r="H634" s="55" t="s">
        <v>9942</v>
      </c>
      <c r="I634" s="55" t="s">
        <v>9042</v>
      </c>
      <c r="J634" s="48">
        <v>99.424999983000006</v>
      </c>
      <c r="K634" s="55">
        <v>4539.7209000000012</v>
      </c>
      <c r="L634" s="55">
        <v>1197.140202973744</v>
      </c>
      <c r="M634" s="55">
        <v>0</v>
      </c>
      <c r="N634" s="56">
        <v>3342.5806970262574</v>
      </c>
      <c r="O634" s="48">
        <f t="shared" si="36"/>
        <v>45.659752585126647</v>
      </c>
      <c r="P634" s="48">
        <f t="shared" si="37"/>
        <v>12.040635686984508</v>
      </c>
      <c r="Q634" s="48">
        <f t="shared" si="38"/>
        <v>0</v>
      </c>
      <c r="R634" s="48">
        <f t="shared" si="39"/>
        <v>33.619116898142138</v>
      </c>
    </row>
    <row r="635" spans="1:18" x14ac:dyDescent="0.25">
      <c r="A635" t="s">
        <v>873</v>
      </c>
      <c r="B635" t="s">
        <v>9009</v>
      </c>
      <c r="C635" t="s">
        <v>9107</v>
      </c>
      <c r="D635" t="s">
        <v>46</v>
      </c>
      <c r="E635" t="s">
        <v>480</v>
      </c>
      <c r="F635" s="48" t="s">
        <v>989</v>
      </c>
      <c r="G635" s="55" t="s">
        <v>9943</v>
      </c>
      <c r="H635" s="55" t="s">
        <v>9944</v>
      </c>
      <c r="I635" s="55" t="s">
        <v>9042</v>
      </c>
      <c r="J635" s="48">
        <v>97.088000004999998</v>
      </c>
      <c r="K635" s="55">
        <v>5476.6371976999999</v>
      </c>
      <c r="L635" s="55">
        <v>1146.5863805307761</v>
      </c>
      <c r="M635" s="55">
        <v>0</v>
      </c>
      <c r="N635" s="56">
        <v>4330.0508171692236</v>
      </c>
      <c r="O635" s="48">
        <f t="shared" si="36"/>
        <v>56.409002115791395</v>
      </c>
      <c r="P635" s="48">
        <f t="shared" si="37"/>
        <v>11.809764136368319</v>
      </c>
      <c r="Q635" s="48">
        <f t="shared" si="38"/>
        <v>0</v>
      </c>
      <c r="R635" s="48">
        <f t="shared" si="39"/>
        <v>44.599237979423073</v>
      </c>
    </row>
    <row r="636" spans="1:18" x14ac:dyDescent="0.25">
      <c r="A636" t="s">
        <v>873</v>
      </c>
      <c r="B636" t="s">
        <v>9009</v>
      </c>
      <c r="C636" t="s">
        <v>9107</v>
      </c>
      <c r="D636" t="s">
        <v>46</v>
      </c>
      <c r="E636" t="s">
        <v>480</v>
      </c>
      <c r="F636" s="48" t="s">
        <v>989</v>
      </c>
      <c r="G636" s="55" t="s">
        <v>9162</v>
      </c>
      <c r="H636" s="55" t="s">
        <v>9163</v>
      </c>
      <c r="I636" s="55" t="s">
        <v>9042</v>
      </c>
      <c r="J636" s="48">
        <v>623.91750010999999</v>
      </c>
      <c r="K636" s="55">
        <v>51947.381059999992</v>
      </c>
      <c r="L636" s="55">
        <v>5802.406751127176</v>
      </c>
      <c r="M636" s="55">
        <v>0</v>
      </c>
      <c r="N636" s="56">
        <v>46144.974308872814</v>
      </c>
      <c r="O636" s="48">
        <f t="shared" si="36"/>
        <v>83.260016029108641</v>
      </c>
      <c r="P636" s="48">
        <f t="shared" si="37"/>
        <v>9.2999583279907689</v>
      </c>
      <c r="Q636" s="48">
        <f t="shared" si="38"/>
        <v>0</v>
      </c>
      <c r="R636" s="48">
        <f t="shared" si="39"/>
        <v>73.960057701117876</v>
      </c>
    </row>
    <row r="637" spans="1:18" x14ac:dyDescent="0.25">
      <c r="A637" t="s">
        <v>873</v>
      </c>
      <c r="B637" t="s">
        <v>9009</v>
      </c>
      <c r="C637" t="s">
        <v>9107</v>
      </c>
      <c r="D637" t="s">
        <v>46</v>
      </c>
      <c r="E637" t="s">
        <v>480</v>
      </c>
      <c r="F637" s="48" t="s">
        <v>989</v>
      </c>
      <c r="G637" s="55" t="s">
        <v>9945</v>
      </c>
      <c r="H637" s="55" t="s">
        <v>9946</v>
      </c>
      <c r="I637" s="55" t="s">
        <v>9042</v>
      </c>
      <c r="J637" s="48">
        <v>32.738499998000002</v>
      </c>
      <c r="K637" s="55">
        <v>5607.9072454999996</v>
      </c>
      <c r="L637" s="55">
        <v>385.31234588360843</v>
      </c>
      <c r="M637" s="55">
        <v>0</v>
      </c>
      <c r="N637" s="56">
        <v>5222.5948996163916</v>
      </c>
      <c r="O637" s="48">
        <f t="shared" si="36"/>
        <v>171.29395805680124</v>
      </c>
      <c r="P637" s="48">
        <f t="shared" si="37"/>
        <v>11.769395235186316</v>
      </c>
      <c r="Q637" s="48">
        <f t="shared" si="38"/>
        <v>0</v>
      </c>
      <c r="R637" s="48">
        <f t="shared" si="39"/>
        <v>159.52456282161492</v>
      </c>
    </row>
    <row r="638" spans="1:18" x14ac:dyDescent="0.25">
      <c r="A638" t="s">
        <v>873</v>
      </c>
      <c r="B638" t="s">
        <v>9009</v>
      </c>
      <c r="C638" t="s">
        <v>9947</v>
      </c>
      <c r="D638" t="s">
        <v>33</v>
      </c>
      <c r="E638" t="s">
        <v>383</v>
      </c>
      <c r="F638" s="48" t="s">
        <v>956</v>
      </c>
      <c r="G638" s="55" t="s">
        <v>9831</v>
      </c>
      <c r="H638" s="55" t="s">
        <v>9832</v>
      </c>
      <c r="I638" s="55" t="s">
        <v>9037</v>
      </c>
      <c r="J638" s="48">
        <v>30.504000000000001</v>
      </c>
      <c r="K638" s="55">
        <v>4775.6515259999996</v>
      </c>
      <c r="L638" s="55">
        <v>0</v>
      </c>
      <c r="M638" s="55">
        <v>238.78257629999999</v>
      </c>
      <c r="N638" s="56">
        <v>4536.8689496999996</v>
      </c>
      <c r="O638" s="48">
        <f t="shared" si="36"/>
        <v>156.55820633359556</v>
      </c>
      <c r="P638" s="48">
        <f t="shared" si="37"/>
        <v>0</v>
      </c>
      <c r="Q638" s="48">
        <f t="shared" si="38"/>
        <v>7.8279103166797785</v>
      </c>
      <c r="R638" s="48">
        <f t="shared" si="39"/>
        <v>148.73029601691579</v>
      </c>
    </row>
    <row r="639" spans="1:18" x14ac:dyDescent="0.25">
      <c r="A639" t="s">
        <v>873</v>
      </c>
      <c r="B639" t="s">
        <v>9009</v>
      </c>
      <c r="C639" t="s">
        <v>9947</v>
      </c>
      <c r="D639" t="s">
        <v>33</v>
      </c>
      <c r="E639" t="s">
        <v>388</v>
      </c>
      <c r="F639" s="48" t="s">
        <v>957</v>
      </c>
      <c r="G639" s="55" t="s">
        <v>9823</v>
      </c>
      <c r="H639" s="55" t="s">
        <v>9824</v>
      </c>
      <c r="I639" s="55" t="s">
        <v>9037</v>
      </c>
      <c r="J639" s="48">
        <v>10.045000000999998</v>
      </c>
      <c r="K639" s="55">
        <v>1699.3287563400002</v>
      </c>
      <c r="L639" s="55">
        <v>0</v>
      </c>
      <c r="M639" s="55">
        <v>84.966437817000013</v>
      </c>
      <c r="N639" s="56">
        <v>1614.3623185230001</v>
      </c>
      <c r="O639" s="48">
        <f t="shared" si="36"/>
        <v>169.17160340177489</v>
      </c>
      <c r="P639" s="48">
        <f t="shared" si="37"/>
        <v>0</v>
      </c>
      <c r="Q639" s="48">
        <f t="shared" si="38"/>
        <v>8.4585801700887462</v>
      </c>
      <c r="R639" s="48">
        <f t="shared" si="39"/>
        <v>160.71302323168615</v>
      </c>
    </row>
    <row r="640" spans="1:18" x14ac:dyDescent="0.25">
      <c r="A640" t="s">
        <v>873</v>
      </c>
      <c r="B640" t="s">
        <v>9009</v>
      </c>
      <c r="C640" t="s">
        <v>9947</v>
      </c>
      <c r="D640" t="s">
        <v>33</v>
      </c>
      <c r="E640" t="s">
        <v>388</v>
      </c>
      <c r="F640" s="48" t="s">
        <v>957</v>
      </c>
      <c r="G640" s="55" t="s">
        <v>9948</v>
      </c>
      <c r="H640" s="55" t="s">
        <v>9949</v>
      </c>
      <c r="I640" s="55" t="s">
        <v>9037</v>
      </c>
      <c r="J640" s="48">
        <v>4.3049999989999996</v>
      </c>
      <c r="K640" s="55">
        <v>1087.2435954800001</v>
      </c>
      <c r="L640" s="55">
        <v>180.38049879800695</v>
      </c>
      <c r="M640" s="55">
        <v>54.362179773999991</v>
      </c>
      <c r="N640" s="56">
        <v>852.50091690799309</v>
      </c>
      <c r="O640" s="48">
        <f t="shared" si="36"/>
        <v>252.55368077411239</v>
      </c>
      <c r="P640" s="48">
        <f t="shared" si="37"/>
        <v>41.900232018561489</v>
      </c>
      <c r="Q640" s="48">
        <f t="shared" si="38"/>
        <v>12.627684038705617</v>
      </c>
      <c r="R640" s="48">
        <f t="shared" si="39"/>
        <v>198.02576471684529</v>
      </c>
    </row>
    <row r="641" spans="1:18" x14ac:dyDescent="0.25">
      <c r="A641" t="s">
        <v>873</v>
      </c>
      <c r="B641" t="s">
        <v>9009</v>
      </c>
      <c r="C641" t="s">
        <v>9947</v>
      </c>
      <c r="D641" t="s">
        <v>33</v>
      </c>
      <c r="E641" t="s">
        <v>388</v>
      </c>
      <c r="F641" s="48" t="s">
        <v>957</v>
      </c>
      <c r="G641" s="55" t="s">
        <v>9950</v>
      </c>
      <c r="H641" s="55" t="s">
        <v>9951</v>
      </c>
      <c r="I641" s="55" t="s">
        <v>9037</v>
      </c>
      <c r="J641" s="48">
        <v>5.7400000000000011</v>
      </c>
      <c r="K641" s="55">
        <v>2396.44987661</v>
      </c>
      <c r="L641" s="55">
        <v>431.65000000000009</v>
      </c>
      <c r="M641" s="55">
        <v>119.82249383049999</v>
      </c>
      <c r="N641" s="56">
        <v>1844.9773827795</v>
      </c>
      <c r="O641" s="48">
        <f t="shared" si="36"/>
        <v>417.49997850348427</v>
      </c>
      <c r="P641" s="48">
        <f t="shared" si="37"/>
        <v>75.200348432055748</v>
      </c>
      <c r="Q641" s="48">
        <f t="shared" si="38"/>
        <v>20.874998925174211</v>
      </c>
      <c r="R641" s="48">
        <f t="shared" si="39"/>
        <v>321.42463114625428</v>
      </c>
    </row>
    <row r="642" spans="1:18" x14ac:dyDescent="0.25">
      <c r="A642" t="s">
        <v>873</v>
      </c>
      <c r="B642" t="s">
        <v>9009</v>
      </c>
      <c r="C642" t="s">
        <v>9947</v>
      </c>
      <c r="D642" t="s">
        <v>33</v>
      </c>
      <c r="E642" t="s">
        <v>388</v>
      </c>
      <c r="F642" s="48" t="s">
        <v>957</v>
      </c>
      <c r="G642" s="55" t="s">
        <v>9952</v>
      </c>
      <c r="H642" s="55" t="s">
        <v>9953</v>
      </c>
      <c r="I642" s="55" t="s">
        <v>9483</v>
      </c>
      <c r="J642" s="48">
        <v>129.14999998899998</v>
      </c>
      <c r="K642" s="55">
        <v>45899.122032999992</v>
      </c>
      <c r="L642" s="55">
        <v>8653.0499992629975</v>
      </c>
      <c r="M642" s="55">
        <v>2294.9561016500002</v>
      </c>
      <c r="N642" s="56">
        <v>34951.115932086992</v>
      </c>
      <c r="O642" s="48">
        <f t="shared" si="36"/>
        <v>355.39389885334367</v>
      </c>
      <c r="P642" s="48">
        <f t="shared" si="37"/>
        <v>66.999999999999986</v>
      </c>
      <c r="Q642" s="48">
        <f t="shared" si="38"/>
        <v>17.769694942667186</v>
      </c>
      <c r="R642" s="48">
        <f t="shared" si="39"/>
        <v>270.62420391067644</v>
      </c>
    </row>
    <row r="643" spans="1:18" x14ac:dyDescent="0.25">
      <c r="A643" t="s">
        <v>873</v>
      </c>
      <c r="B643" t="s">
        <v>9009</v>
      </c>
      <c r="C643" t="s">
        <v>9947</v>
      </c>
      <c r="D643" t="s">
        <v>33</v>
      </c>
      <c r="E643" t="s">
        <v>388</v>
      </c>
      <c r="F643" s="48" t="s">
        <v>957</v>
      </c>
      <c r="G643" s="55" t="s">
        <v>9827</v>
      </c>
      <c r="H643" s="55" t="s">
        <v>9828</v>
      </c>
      <c r="I643" s="55" t="s">
        <v>9211</v>
      </c>
      <c r="J643" s="48">
        <v>5.7400000000000011</v>
      </c>
      <c r="K643" s="55">
        <v>2358.7813294000002</v>
      </c>
      <c r="L643" s="55">
        <v>654.25000000000011</v>
      </c>
      <c r="M643" s="55">
        <v>117.93906647</v>
      </c>
      <c r="N643" s="56">
        <v>1586.5922629300003</v>
      </c>
      <c r="O643" s="48">
        <f t="shared" si="36"/>
        <v>410.93751383275259</v>
      </c>
      <c r="P643" s="48">
        <f t="shared" si="37"/>
        <v>113.9808362369338</v>
      </c>
      <c r="Q643" s="48">
        <f t="shared" si="38"/>
        <v>20.546875691637627</v>
      </c>
      <c r="R643" s="48">
        <f t="shared" si="39"/>
        <v>276.40980190418117</v>
      </c>
    </row>
    <row r="644" spans="1:18" x14ac:dyDescent="0.25">
      <c r="A644" t="s">
        <v>873</v>
      </c>
      <c r="B644" t="s">
        <v>9009</v>
      </c>
      <c r="C644" t="s">
        <v>9947</v>
      </c>
      <c r="D644" t="s">
        <v>33</v>
      </c>
      <c r="E644" t="s">
        <v>388</v>
      </c>
      <c r="F644" s="48" t="s">
        <v>957</v>
      </c>
      <c r="G644" s="55" t="s">
        <v>9954</v>
      </c>
      <c r="H644" s="55" t="s">
        <v>9955</v>
      </c>
      <c r="I644" s="55" t="s">
        <v>9042</v>
      </c>
      <c r="J644" s="48">
        <v>1.4349999990000002</v>
      </c>
      <c r="K644" s="55">
        <v>506.00020787000005</v>
      </c>
      <c r="L644" s="55">
        <v>94.211736045458352</v>
      </c>
      <c r="M644" s="55">
        <v>0</v>
      </c>
      <c r="N644" s="56">
        <v>411.78847182454172</v>
      </c>
      <c r="O644" s="48">
        <f t="shared" si="36"/>
        <v>352.61338552098493</v>
      </c>
      <c r="P644" s="48">
        <f t="shared" si="37"/>
        <v>65.652777777777786</v>
      </c>
      <c r="Q644" s="48">
        <f t="shared" si="38"/>
        <v>0</v>
      </c>
      <c r="R644" s="48">
        <f t="shared" si="39"/>
        <v>286.96060774320716</v>
      </c>
    </row>
    <row r="645" spans="1:18" x14ac:dyDescent="0.25">
      <c r="A645" t="s">
        <v>873</v>
      </c>
      <c r="B645" t="s">
        <v>9009</v>
      </c>
      <c r="C645" t="s">
        <v>9947</v>
      </c>
      <c r="D645" t="s">
        <v>33</v>
      </c>
      <c r="E645" t="s">
        <v>390</v>
      </c>
      <c r="F645" s="48" t="s">
        <v>958</v>
      </c>
      <c r="G645" s="55" t="s">
        <v>9956</v>
      </c>
      <c r="H645" s="55" t="s">
        <v>9957</v>
      </c>
      <c r="I645" s="55" t="s">
        <v>9042</v>
      </c>
      <c r="J645" s="48">
        <v>695.83149999</v>
      </c>
      <c r="K645" s="55">
        <v>147876.63242800004</v>
      </c>
      <c r="L645" s="55">
        <v>23553.950774778983</v>
      </c>
      <c r="M645" s="55">
        <v>0</v>
      </c>
      <c r="N645" s="56">
        <v>124322.68165322105</v>
      </c>
      <c r="O645" s="48">
        <f t="shared" si="36"/>
        <v>212.51787599458376</v>
      </c>
      <c r="P645" s="48">
        <f t="shared" si="37"/>
        <v>33.850078323728496</v>
      </c>
      <c r="Q645" s="48">
        <f t="shared" si="38"/>
        <v>0</v>
      </c>
      <c r="R645" s="48">
        <f t="shared" si="39"/>
        <v>178.66779767085526</v>
      </c>
    </row>
    <row r="646" spans="1:18" x14ac:dyDescent="0.25">
      <c r="A646" t="s">
        <v>873</v>
      </c>
      <c r="B646" t="s">
        <v>9009</v>
      </c>
      <c r="C646" t="s">
        <v>9947</v>
      </c>
      <c r="D646" t="s">
        <v>33</v>
      </c>
      <c r="E646" t="s">
        <v>390</v>
      </c>
      <c r="F646" s="48" t="s">
        <v>958</v>
      </c>
      <c r="G646" s="55" t="s">
        <v>9958</v>
      </c>
      <c r="H646" s="55" t="s">
        <v>9959</v>
      </c>
      <c r="I646" s="55" t="s">
        <v>9042</v>
      </c>
      <c r="J646" s="48">
        <v>24.969000000000001</v>
      </c>
      <c r="K646" s="55">
        <v>5506.1395671000009</v>
      </c>
      <c r="L646" s="55">
        <v>842.41626151381672</v>
      </c>
      <c r="M646" s="55">
        <v>0</v>
      </c>
      <c r="N646" s="56">
        <v>4663.7233055861843</v>
      </c>
      <c r="O646" s="48">
        <f t="shared" si="36"/>
        <v>220.51902627658299</v>
      </c>
      <c r="P646" s="48">
        <f t="shared" si="37"/>
        <v>33.738486183420108</v>
      </c>
      <c r="Q646" s="48">
        <f t="shared" si="38"/>
        <v>0</v>
      </c>
      <c r="R646" s="48">
        <f t="shared" si="39"/>
        <v>186.7805400931629</v>
      </c>
    </row>
    <row r="647" spans="1:18" x14ac:dyDescent="0.25">
      <c r="A647" t="s">
        <v>873</v>
      </c>
      <c r="B647" t="s">
        <v>9009</v>
      </c>
      <c r="C647" t="s">
        <v>9947</v>
      </c>
      <c r="D647" t="s">
        <v>33</v>
      </c>
      <c r="E647" t="s">
        <v>393</v>
      </c>
      <c r="F647" s="48" t="s">
        <v>959</v>
      </c>
      <c r="G647" s="55" t="s">
        <v>9960</v>
      </c>
      <c r="H647" s="55" t="s">
        <v>9961</v>
      </c>
      <c r="I647" s="55" t="s">
        <v>9180</v>
      </c>
      <c r="J647" s="48">
        <v>47.355000002000004</v>
      </c>
      <c r="K647" s="55">
        <v>17297.291500399999</v>
      </c>
      <c r="L647" s="55">
        <v>6629.4700245620861</v>
      </c>
      <c r="M647" s="55">
        <v>864.86457501999996</v>
      </c>
      <c r="N647" s="56">
        <v>9802.9569008179133</v>
      </c>
      <c r="O647" s="48">
        <f t="shared" si="36"/>
        <v>365.26853552253112</v>
      </c>
      <c r="P647" s="48">
        <f t="shared" si="37"/>
        <v>139.99514358108109</v>
      </c>
      <c r="Q647" s="48">
        <f t="shared" si="38"/>
        <v>18.263426776126554</v>
      </c>
      <c r="R647" s="48">
        <f t="shared" si="39"/>
        <v>207.00996516532345</v>
      </c>
    </row>
    <row r="648" spans="1:18" x14ac:dyDescent="0.25">
      <c r="A648" t="s">
        <v>873</v>
      </c>
      <c r="B648" t="s">
        <v>9009</v>
      </c>
      <c r="C648" t="s">
        <v>9947</v>
      </c>
      <c r="D648" t="s">
        <v>33</v>
      </c>
      <c r="E648" t="s">
        <v>393</v>
      </c>
      <c r="F648" s="48" t="s">
        <v>959</v>
      </c>
      <c r="G648" s="55" t="s">
        <v>9486</v>
      </c>
      <c r="H648" s="55" t="s">
        <v>9487</v>
      </c>
      <c r="I648" s="55" t="s">
        <v>9037</v>
      </c>
      <c r="J648" s="48">
        <v>18.296249999999997</v>
      </c>
      <c r="K648" s="55">
        <v>7225.7399495999989</v>
      </c>
      <c r="L648" s="55">
        <v>778.89035860655724</v>
      </c>
      <c r="M648" s="55">
        <v>361.28699748000003</v>
      </c>
      <c r="N648" s="56">
        <v>6085.5625935134422</v>
      </c>
      <c r="O648" s="48">
        <f t="shared" si="36"/>
        <v>394.93010587415455</v>
      </c>
      <c r="P648" s="48">
        <f t="shared" si="37"/>
        <v>42.571038251366119</v>
      </c>
      <c r="Q648" s="48">
        <f t="shared" si="38"/>
        <v>19.746505293707731</v>
      </c>
      <c r="R648" s="48">
        <f t="shared" si="39"/>
        <v>332.61256232908073</v>
      </c>
    </row>
    <row r="649" spans="1:18" x14ac:dyDescent="0.25">
      <c r="A649" t="s">
        <v>873</v>
      </c>
      <c r="B649" t="s">
        <v>9009</v>
      </c>
      <c r="C649" t="s">
        <v>9947</v>
      </c>
      <c r="D649" t="s">
        <v>33</v>
      </c>
      <c r="E649" t="s">
        <v>393</v>
      </c>
      <c r="F649" s="48" t="s">
        <v>959</v>
      </c>
      <c r="G649" s="55" t="s">
        <v>9962</v>
      </c>
      <c r="H649" s="55" t="s">
        <v>9963</v>
      </c>
      <c r="I649" s="55" t="s">
        <v>9180</v>
      </c>
      <c r="J649" s="48">
        <v>19.372499997999999</v>
      </c>
      <c r="K649" s="55">
        <v>15578.499810700003</v>
      </c>
      <c r="L649" s="55">
        <v>4196.2415199591424</v>
      </c>
      <c r="M649" s="55">
        <v>778.92499053499989</v>
      </c>
      <c r="N649" s="56">
        <v>10603.333300205861</v>
      </c>
      <c r="O649" s="48">
        <f t="shared" si="36"/>
        <v>804.15536519851923</v>
      </c>
      <c r="P649" s="48">
        <f t="shared" si="37"/>
        <v>216.60815694372741</v>
      </c>
      <c r="Q649" s="48">
        <f t="shared" si="38"/>
        <v>40.207768259925949</v>
      </c>
      <c r="R649" s="48">
        <f t="shared" si="39"/>
        <v>547.33943999486598</v>
      </c>
    </row>
    <row r="650" spans="1:18" x14ac:dyDescent="0.25">
      <c r="A650" t="s">
        <v>873</v>
      </c>
      <c r="B650" t="s">
        <v>9009</v>
      </c>
      <c r="C650" t="s">
        <v>9947</v>
      </c>
      <c r="D650" t="s">
        <v>33</v>
      </c>
      <c r="E650" t="s">
        <v>393</v>
      </c>
      <c r="F650" s="48" t="s">
        <v>959</v>
      </c>
      <c r="G650" s="55" t="s">
        <v>9964</v>
      </c>
      <c r="H650" s="55" t="s">
        <v>9965</v>
      </c>
      <c r="I650" s="55" t="s">
        <v>9180</v>
      </c>
      <c r="J650" s="48">
        <v>21.524999998999995</v>
      </c>
      <c r="K650" s="55">
        <v>7111.4665230999999</v>
      </c>
      <c r="L650" s="55">
        <v>1460.5607291471943</v>
      </c>
      <c r="M650" s="55">
        <v>355.57332615500002</v>
      </c>
      <c r="N650" s="56">
        <v>5295.3324677978053</v>
      </c>
      <c r="O650" s="48">
        <f t="shared" si="36"/>
        <v>330.38172001999459</v>
      </c>
      <c r="P650" s="48">
        <f t="shared" si="37"/>
        <v>67.854156990246167</v>
      </c>
      <c r="Q650" s="48">
        <f t="shared" si="38"/>
        <v>16.519086000999732</v>
      </c>
      <c r="R650" s="48">
        <f t="shared" si="39"/>
        <v>246.00847702874867</v>
      </c>
    </row>
    <row r="651" spans="1:18" x14ac:dyDescent="0.25">
      <c r="A651" t="s">
        <v>873</v>
      </c>
      <c r="B651" t="s">
        <v>9009</v>
      </c>
      <c r="C651" t="s">
        <v>9947</v>
      </c>
      <c r="D651" t="s">
        <v>33</v>
      </c>
      <c r="E651" t="s">
        <v>393</v>
      </c>
      <c r="F651" s="48" t="s">
        <v>959</v>
      </c>
      <c r="G651" s="55" t="s">
        <v>9966</v>
      </c>
      <c r="H651" s="55" t="s">
        <v>9967</v>
      </c>
      <c r="I651" s="55" t="s">
        <v>9189</v>
      </c>
      <c r="J651" s="48">
        <v>5.3812499989999996</v>
      </c>
      <c r="K651" s="55">
        <v>3801.3196527</v>
      </c>
      <c r="L651" s="55">
        <v>796.28496732414499</v>
      </c>
      <c r="M651" s="55">
        <v>190.06598263500001</v>
      </c>
      <c r="N651" s="56">
        <v>2814.968702740855</v>
      </c>
      <c r="O651" s="48">
        <f t="shared" si="36"/>
        <v>706.4008647445113</v>
      </c>
      <c r="P651" s="48">
        <f t="shared" si="37"/>
        <v>147.97397769516729</v>
      </c>
      <c r="Q651" s="48">
        <f t="shared" si="38"/>
        <v>35.320043237225562</v>
      </c>
      <c r="R651" s="48">
        <f t="shared" si="39"/>
        <v>523.10684381211843</v>
      </c>
    </row>
    <row r="652" spans="1:18" x14ac:dyDescent="0.25">
      <c r="A652" t="s">
        <v>873</v>
      </c>
      <c r="B652" t="s">
        <v>9009</v>
      </c>
      <c r="C652" t="s">
        <v>9947</v>
      </c>
      <c r="D652" t="s">
        <v>33</v>
      </c>
      <c r="E652" t="s">
        <v>393</v>
      </c>
      <c r="F652" s="48" t="s">
        <v>959</v>
      </c>
      <c r="G652" s="55" t="s">
        <v>9968</v>
      </c>
      <c r="H652" s="55" t="s">
        <v>9969</v>
      </c>
      <c r="I652" s="55" t="s">
        <v>9042</v>
      </c>
      <c r="J652" s="48">
        <v>148.52249998899998</v>
      </c>
      <c r="K652" s="55">
        <v>36075.342932</v>
      </c>
      <c r="L652" s="55">
        <v>2814.5473755658522</v>
      </c>
      <c r="M652" s="55">
        <v>0</v>
      </c>
      <c r="N652" s="56">
        <v>33260.795556434146</v>
      </c>
      <c r="O652" s="48">
        <f t="shared" si="36"/>
        <v>242.89480001125654</v>
      </c>
      <c r="P652" s="48">
        <f t="shared" si="37"/>
        <v>18.95030972259628</v>
      </c>
      <c r="Q652" s="48">
        <f t="shared" si="38"/>
        <v>0</v>
      </c>
      <c r="R652" s="48">
        <f t="shared" si="39"/>
        <v>223.94449028866023</v>
      </c>
    </row>
    <row r="653" spans="1:18" x14ac:dyDescent="0.25">
      <c r="A653" t="s">
        <v>873</v>
      </c>
      <c r="B653" t="s">
        <v>9009</v>
      </c>
      <c r="C653" t="s">
        <v>9947</v>
      </c>
      <c r="D653" t="s">
        <v>33</v>
      </c>
      <c r="E653" t="s">
        <v>393</v>
      </c>
      <c r="F653" s="48" t="s">
        <v>959</v>
      </c>
      <c r="G653" s="55" t="s">
        <v>9956</v>
      </c>
      <c r="H653" s="55" t="s">
        <v>9957</v>
      </c>
      <c r="I653" s="55" t="s">
        <v>9042</v>
      </c>
      <c r="J653" s="48">
        <v>27.982500001000002</v>
      </c>
      <c r="K653" s="55">
        <v>7691.269949999999</v>
      </c>
      <c r="L653" s="55">
        <v>544.5886544154589</v>
      </c>
      <c r="M653" s="55">
        <v>0</v>
      </c>
      <c r="N653" s="56">
        <v>7146.6812955845398</v>
      </c>
      <c r="O653" s="48">
        <f t="shared" si="36"/>
        <v>274.85999999017736</v>
      </c>
      <c r="P653" s="48">
        <f t="shared" si="37"/>
        <v>19.461758398856325</v>
      </c>
      <c r="Q653" s="48">
        <f t="shared" si="38"/>
        <v>0</v>
      </c>
      <c r="R653" s="48">
        <f t="shared" si="39"/>
        <v>255.39824159132104</v>
      </c>
    </row>
    <row r="654" spans="1:18" x14ac:dyDescent="0.25">
      <c r="A654" t="s">
        <v>873</v>
      </c>
      <c r="B654" t="s">
        <v>9009</v>
      </c>
      <c r="C654" t="s">
        <v>9947</v>
      </c>
      <c r="D654" t="s">
        <v>33</v>
      </c>
      <c r="E654" t="s">
        <v>393</v>
      </c>
      <c r="F654" s="48" t="s">
        <v>959</v>
      </c>
      <c r="G654" s="55" t="s">
        <v>9753</v>
      </c>
      <c r="H654" s="55" t="s">
        <v>9754</v>
      </c>
      <c r="I654" s="55" t="s">
        <v>9042</v>
      </c>
      <c r="J654" s="48">
        <v>4.3049999989999996</v>
      </c>
      <c r="K654" s="55">
        <v>758.17076999000005</v>
      </c>
      <c r="L654" s="55">
        <v>371.25880501816937</v>
      </c>
      <c r="M654" s="55">
        <v>0</v>
      </c>
      <c r="N654" s="56">
        <v>386.91196497183068</v>
      </c>
      <c r="O654" s="48">
        <f t="shared" si="36"/>
        <v>176.11400003858631</v>
      </c>
      <c r="P654" s="48">
        <f t="shared" si="37"/>
        <v>86.238979118329468</v>
      </c>
      <c r="Q654" s="48">
        <f t="shared" si="38"/>
        <v>0</v>
      </c>
      <c r="R654" s="48">
        <f t="shared" si="39"/>
        <v>89.875020920256844</v>
      </c>
    </row>
    <row r="655" spans="1:18" x14ac:dyDescent="0.25">
      <c r="A655" t="s">
        <v>873</v>
      </c>
      <c r="B655" t="s">
        <v>9009</v>
      </c>
      <c r="C655" t="s">
        <v>9947</v>
      </c>
      <c r="D655" t="s">
        <v>33</v>
      </c>
      <c r="E655" t="s">
        <v>393</v>
      </c>
      <c r="F655" s="48" t="s">
        <v>959</v>
      </c>
      <c r="G655" s="55" t="s">
        <v>9970</v>
      </c>
      <c r="H655" s="55" t="s">
        <v>9971</v>
      </c>
      <c r="I655" s="55" t="s">
        <v>9697</v>
      </c>
      <c r="J655" s="48">
        <v>62.422499997999992</v>
      </c>
      <c r="K655" s="55">
        <v>22100.928371900001</v>
      </c>
      <c r="L655" s="55">
        <v>0</v>
      </c>
      <c r="M655" s="55">
        <v>1105.0464185950002</v>
      </c>
      <c r="N655" s="56">
        <v>20995.881953305001</v>
      </c>
      <c r="O655" s="48">
        <f t="shared" si="36"/>
        <v>354.05388077388943</v>
      </c>
      <c r="P655" s="48">
        <f t="shared" si="37"/>
        <v>0</v>
      </c>
      <c r="Q655" s="48">
        <f t="shared" si="38"/>
        <v>17.702694038694474</v>
      </c>
      <c r="R655" s="48">
        <f t="shared" si="39"/>
        <v>336.35118673519491</v>
      </c>
    </row>
    <row r="656" spans="1:18" x14ac:dyDescent="0.25">
      <c r="A656" t="s">
        <v>873</v>
      </c>
      <c r="B656" t="s">
        <v>9009</v>
      </c>
      <c r="C656" t="s">
        <v>9947</v>
      </c>
      <c r="D656" t="s">
        <v>33</v>
      </c>
      <c r="E656" t="s">
        <v>395</v>
      </c>
      <c r="F656" s="48" t="s">
        <v>960</v>
      </c>
      <c r="G656" s="55" t="s">
        <v>9972</v>
      </c>
      <c r="H656" s="55" t="s">
        <v>9973</v>
      </c>
      <c r="I656" s="55" t="s">
        <v>9042</v>
      </c>
      <c r="J656" s="48">
        <v>49.199999999999996</v>
      </c>
      <c r="K656" s="55">
        <v>13177.354408900001</v>
      </c>
      <c r="L656" s="55">
        <v>1429.7499999999998</v>
      </c>
      <c r="M656" s="55">
        <v>0</v>
      </c>
      <c r="N656" s="56">
        <v>11747.604408900001</v>
      </c>
      <c r="O656" s="48">
        <f t="shared" ref="O656:O719" si="40">IFERROR(K656/J656,0)</f>
        <v>267.83240668495938</v>
      </c>
      <c r="P656" s="48">
        <f t="shared" ref="P656:P719" si="41">IFERROR(L656/J656,0)</f>
        <v>29.059959349593495</v>
      </c>
      <c r="Q656" s="48">
        <f t="shared" ref="Q656:Q719" si="42">IFERROR(M656/J656,0)</f>
        <v>0</v>
      </c>
      <c r="R656" s="48">
        <f t="shared" ref="R656:R719" si="43">N656/J656</f>
        <v>238.77244733536588</v>
      </c>
    </row>
    <row r="657" spans="1:18" x14ac:dyDescent="0.25">
      <c r="A657" t="s">
        <v>873</v>
      </c>
      <c r="B657" t="s">
        <v>9009</v>
      </c>
      <c r="C657" t="s">
        <v>9947</v>
      </c>
      <c r="D657" t="s">
        <v>33</v>
      </c>
      <c r="E657" t="s">
        <v>395</v>
      </c>
      <c r="F657" s="48" t="s">
        <v>960</v>
      </c>
      <c r="G657" s="55" t="s">
        <v>9968</v>
      </c>
      <c r="H657" s="55" t="s">
        <v>9969</v>
      </c>
      <c r="I657" s="55" t="s">
        <v>9042</v>
      </c>
      <c r="J657" s="48">
        <v>707.24999999000011</v>
      </c>
      <c r="K657" s="55">
        <v>150230.63025800002</v>
      </c>
      <c r="L657" s="55">
        <v>13437.749999810003</v>
      </c>
      <c r="M657" s="55">
        <v>0</v>
      </c>
      <c r="N657" s="56">
        <v>136792.88025819001</v>
      </c>
      <c r="O657" s="48">
        <f t="shared" si="40"/>
        <v>212.41517180646753</v>
      </c>
      <c r="P657" s="48">
        <f t="shared" si="41"/>
        <v>19</v>
      </c>
      <c r="Q657" s="48">
        <f t="shared" si="42"/>
        <v>0</v>
      </c>
      <c r="R657" s="48">
        <f t="shared" si="43"/>
        <v>193.4151718064675</v>
      </c>
    </row>
    <row r="658" spans="1:18" x14ac:dyDescent="0.25">
      <c r="A658" t="s">
        <v>873</v>
      </c>
      <c r="B658" t="s">
        <v>9009</v>
      </c>
      <c r="C658" t="s">
        <v>9974</v>
      </c>
      <c r="D658" t="s">
        <v>531</v>
      </c>
      <c r="E658" t="s">
        <v>529</v>
      </c>
      <c r="F658" s="48" t="s">
        <v>997</v>
      </c>
      <c r="G658" s="55" t="s">
        <v>9975</v>
      </c>
      <c r="H658" s="55" t="s">
        <v>9976</v>
      </c>
      <c r="I658" s="55" t="s">
        <v>9042</v>
      </c>
      <c r="J658" s="48">
        <v>1825.2584999999999</v>
      </c>
      <c r="K658" s="55">
        <v>238507.68416300003</v>
      </c>
      <c r="L658" s="55">
        <v>38001.848770027282</v>
      </c>
      <c r="M658" s="55">
        <v>0</v>
      </c>
      <c r="N658" s="56">
        <v>200505.83539297275</v>
      </c>
      <c r="O658" s="48">
        <f t="shared" si="40"/>
        <v>130.67063331741781</v>
      </c>
      <c r="P658" s="48">
        <f t="shared" si="41"/>
        <v>20.819981810810514</v>
      </c>
      <c r="Q658" s="48">
        <f t="shared" si="42"/>
        <v>0</v>
      </c>
      <c r="R658" s="48">
        <f t="shared" si="43"/>
        <v>109.85065150660729</v>
      </c>
    </row>
    <row r="659" spans="1:18" x14ac:dyDescent="0.25">
      <c r="A659" t="s">
        <v>873</v>
      </c>
      <c r="B659" t="s">
        <v>9009</v>
      </c>
      <c r="C659" t="s">
        <v>9977</v>
      </c>
      <c r="D659" t="s">
        <v>51</v>
      </c>
      <c r="E659" t="s">
        <v>463</v>
      </c>
      <c r="F659" s="48" t="s">
        <v>984</v>
      </c>
      <c r="G659" s="55" t="s">
        <v>9978</v>
      </c>
      <c r="H659" s="55" t="s">
        <v>9979</v>
      </c>
      <c r="I659" s="55" t="s">
        <v>9042</v>
      </c>
      <c r="J659" s="48">
        <v>819.81549993900001</v>
      </c>
      <c r="K659" s="55">
        <v>21698.876651900002</v>
      </c>
      <c r="L659" s="55">
        <v>0</v>
      </c>
      <c r="M659" s="55">
        <v>0</v>
      </c>
      <c r="N659" s="56">
        <v>21698.876651900002</v>
      </c>
      <c r="O659" s="48">
        <f t="shared" si="40"/>
        <v>26.467999999407855</v>
      </c>
      <c r="P659" s="48">
        <f t="shared" si="41"/>
        <v>0</v>
      </c>
      <c r="Q659" s="48">
        <f t="shared" si="42"/>
        <v>0</v>
      </c>
      <c r="R659" s="48">
        <f t="shared" si="43"/>
        <v>26.467999999407855</v>
      </c>
    </row>
    <row r="660" spans="1:18" x14ac:dyDescent="0.25">
      <c r="A660" t="s">
        <v>873</v>
      </c>
      <c r="B660" t="s">
        <v>9009</v>
      </c>
      <c r="C660" t="s">
        <v>9977</v>
      </c>
      <c r="D660" t="s">
        <v>51</v>
      </c>
      <c r="E660" t="s">
        <v>463</v>
      </c>
      <c r="F660" s="48" t="s">
        <v>984</v>
      </c>
      <c r="G660" s="55" t="s">
        <v>9779</v>
      </c>
      <c r="H660" s="55" t="s">
        <v>9780</v>
      </c>
      <c r="I660" s="55" t="s">
        <v>9037</v>
      </c>
      <c r="J660" s="48">
        <v>29.417499999999997</v>
      </c>
      <c r="K660" s="55">
        <v>951.72029931799989</v>
      </c>
      <c r="L660" s="55">
        <v>383.86737763426231</v>
      </c>
      <c r="M660" s="55">
        <v>47.586014965899999</v>
      </c>
      <c r="N660" s="56">
        <v>520.26690671783763</v>
      </c>
      <c r="O660" s="48">
        <f t="shared" si="40"/>
        <v>32.352181501419224</v>
      </c>
      <c r="P660" s="48">
        <f t="shared" si="41"/>
        <v>13.048946295037387</v>
      </c>
      <c r="Q660" s="48">
        <f t="shared" si="42"/>
        <v>1.6176090750709613</v>
      </c>
      <c r="R660" s="48">
        <f t="shared" si="43"/>
        <v>17.685626131310876</v>
      </c>
    </row>
    <row r="661" spans="1:18" x14ac:dyDescent="0.25">
      <c r="A661" t="s">
        <v>873</v>
      </c>
      <c r="B661" t="s">
        <v>9009</v>
      </c>
      <c r="C661" t="s">
        <v>9977</v>
      </c>
      <c r="D661" t="s">
        <v>51</v>
      </c>
      <c r="E661" t="s">
        <v>463</v>
      </c>
      <c r="F661" s="48" t="s">
        <v>984</v>
      </c>
      <c r="G661" s="55" t="s">
        <v>9781</v>
      </c>
      <c r="H661" s="55" t="s">
        <v>9782</v>
      </c>
      <c r="I661" s="55" t="s">
        <v>9037</v>
      </c>
      <c r="J661" s="48">
        <v>556.90299997300008</v>
      </c>
      <c r="K661" s="55">
        <v>23208.3054424</v>
      </c>
      <c r="L661" s="55">
        <v>10926.498859804251</v>
      </c>
      <c r="M661" s="55">
        <v>1160.4152721200001</v>
      </c>
      <c r="N661" s="56">
        <v>11121.391310475748</v>
      </c>
      <c r="O661" s="48">
        <f t="shared" si="40"/>
        <v>41.673873984383619</v>
      </c>
      <c r="P661" s="48">
        <f t="shared" si="41"/>
        <v>19.620111330579999</v>
      </c>
      <c r="Q661" s="48">
        <f t="shared" si="42"/>
        <v>2.083693699219181</v>
      </c>
      <c r="R661" s="48">
        <f t="shared" si="43"/>
        <v>19.970068954584441</v>
      </c>
    </row>
    <row r="662" spans="1:18" x14ac:dyDescent="0.25">
      <c r="A662" t="s">
        <v>873</v>
      </c>
      <c r="B662" t="s">
        <v>9009</v>
      </c>
      <c r="C662" t="s">
        <v>9977</v>
      </c>
      <c r="D662" t="s">
        <v>51</v>
      </c>
      <c r="E662" t="s">
        <v>463</v>
      </c>
      <c r="F662" s="48" t="s">
        <v>984</v>
      </c>
      <c r="G662" s="55" t="s">
        <v>9795</v>
      </c>
      <c r="H662" s="55" t="s">
        <v>9796</v>
      </c>
      <c r="I662" s="55" t="s">
        <v>9037</v>
      </c>
      <c r="J662" s="48">
        <v>62.811999999999998</v>
      </c>
      <c r="K662" s="55">
        <v>0</v>
      </c>
      <c r="L662" s="55">
        <v>1192.2079611526829</v>
      </c>
      <c r="M662" s="55">
        <v>0</v>
      </c>
      <c r="N662" s="56">
        <v>-1192.2079611526829</v>
      </c>
      <c r="O662" s="48">
        <f t="shared" si="40"/>
        <v>0</v>
      </c>
      <c r="P662" s="48">
        <f t="shared" si="41"/>
        <v>18.980576341346922</v>
      </c>
      <c r="Q662" s="48">
        <f t="shared" si="42"/>
        <v>0</v>
      </c>
      <c r="R662" s="48">
        <f t="shared" si="43"/>
        <v>-18.980576341346922</v>
      </c>
    </row>
    <row r="663" spans="1:18" x14ac:dyDescent="0.25">
      <c r="A663" t="s">
        <v>873</v>
      </c>
      <c r="B663" t="s">
        <v>9009</v>
      </c>
      <c r="C663" t="s">
        <v>9977</v>
      </c>
      <c r="D663" t="s">
        <v>51</v>
      </c>
      <c r="E663" t="s">
        <v>463</v>
      </c>
      <c r="F663" s="48" t="s">
        <v>984</v>
      </c>
      <c r="G663" s="55" t="s">
        <v>9801</v>
      </c>
      <c r="H663" s="55" t="s">
        <v>9802</v>
      </c>
      <c r="I663" s="55" t="s">
        <v>9037</v>
      </c>
      <c r="J663" s="48">
        <v>2553.3774999400002</v>
      </c>
      <c r="K663" s="55">
        <v>107857.51005560001</v>
      </c>
      <c r="L663" s="55">
        <v>42411.55847404433</v>
      </c>
      <c r="M663" s="55">
        <v>5392.8755027800007</v>
      </c>
      <c r="N663" s="56">
        <v>60053.076078775681</v>
      </c>
      <c r="O663" s="48">
        <f t="shared" si="40"/>
        <v>42.241113998276582</v>
      </c>
      <c r="P663" s="48">
        <f t="shared" si="41"/>
        <v>16.609983629542018</v>
      </c>
      <c r="Q663" s="48">
        <f t="shared" si="42"/>
        <v>2.1120556999138294</v>
      </c>
      <c r="R663" s="48">
        <f t="shared" si="43"/>
        <v>23.519074668820735</v>
      </c>
    </row>
    <row r="664" spans="1:18" x14ac:dyDescent="0.25">
      <c r="A664" t="s">
        <v>873</v>
      </c>
      <c r="B664" t="s">
        <v>9009</v>
      </c>
      <c r="C664" t="s">
        <v>9977</v>
      </c>
      <c r="D664" t="s">
        <v>51</v>
      </c>
      <c r="E664" t="s">
        <v>463</v>
      </c>
      <c r="F664" s="48" t="s">
        <v>984</v>
      </c>
      <c r="G664" s="55" t="s">
        <v>9803</v>
      </c>
      <c r="H664" s="55" t="s">
        <v>9804</v>
      </c>
      <c r="I664" s="55" t="s">
        <v>9037</v>
      </c>
      <c r="J664" s="48">
        <v>208.751499989</v>
      </c>
      <c r="K664" s="55">
        <v>12096.940283839998</v>
      </c>
      <c r="L664" s="55">
        <v>4786.7043949813014</v>
      </c>
      <c r="M664" s="55">
        <v>604.84701419199996</v>
      </c>
      <c r="N664" s="56">
        <v>6705.3888746666971</v>
      </c>
      <c r="O664" s="48">
        <f t="shared" si="40"/>
        <v>57.948998136432252</v>
      </c>
      <c r="P664" s="48">
        <f t="shared" si="41"/>
        <v>22.930155688622754</v>
      </c>
      <c r="Q664" s="48">
        <f t="shared" si="42"/>
        <v>2.8974499068216129</v>
      </c>
      <c r="R664" s="48">
        <f t="shared" si="43"/>
        <v>32.121392540987884</v>
      </c>
    </row>
    <row r="665" spans="1:18" x14ac:dyDescent="0.25">
      <c r="A665" t="s">
        <v>873</v>
      </c>
      <c r="B665" t="s">
        <v>9009</v>
      </c>
      <c r="C665" t="s">
        <v>9977</v>
      </c>
      <c r="D665" t="s">
        <v>51</v>
      </c>
      <c r="E665" t="s">
        <v>463</v>
      </c>
      <c r="F665" s="48" t="s">
        <v>984</v>
      </c>
      <c r="G665" s="55" t="s">
        <v>9980</v>
      </c>
      <c r="H665" s="55" t="s">
        <v>9981</v>
      </c>
      <c r="I665" s="55" t="s">
        <v>9037</v>
      </c>
      <c r="J665" s="48">
        <v>2033.6204999500001</v>
      </c>
      <c r="K665" s="55">
        <v>71267.373632600007</v>
      </c>
      <c r="L665" s="55">
        <v>23691.685824419223</v>
      </c>
      <c r="M665" s="55">
        <v>3563.3686816300005</v>
      </c>
      <c r="N665" s="56">
        <v>44012.319126550778</v>
      </c>
      <c r="O665" s="48">
        <f t="shared" si="40"/>
        <v>35.044578688281433</v>
      </c>
      <c r="P665" s="48">
        <f t="shared" si="41"/>
        <v>11.650003442137667</v>
      </c>
      <c r="Q665" s="48">
        <f t="shared" si="42"/>
        <v>1.7522289344140718</v>
      </c>
      <c r="R665" s="48">
        <f t="shared" si="43"/>
        <v>21.642346311729693</v>
      </c>
    </row>
    <row r="666" spans="1:18" x14ac:dyDescent="0.25">
      <c r="A666" t="s">
        <v>873</v>
      </c>
      <c r="B666" t="s">
        <v>9009</v>
      </c>
      <c r="C666" t="s">
        <v>9977</v>
      </c>
      <c r="D666" t="s">
        <v>51</v>
      </c>
      <c r="E666" t="s">
        <v>463</v>
      </c>
      <c r="F666" s="48" t="s">
        <v>984</v>
      </c>
      <c r="G666" s="55" t="s">
        <v>9815</v>
      </c>
      <c r="H666" s="55" t="s">
        <v>9816</v>
      </c>
      <c r="I666" s="55" t="s">
        <v>9037</v>
      </c>
      <c r="J666" s="48">
        <v>745.54400002299985</v>
      </c>
      <c r="K666" s="55">
        <v>28590.133390300001</v>
      </c>
      <c r="L666" s="55">
        <v>12435.736720720577</v>
      </c>
      <c r="M666" s="55">
        <v>1429.5066695149999</v>
      </c>
      <c r="N666" s="56">
        <v>14724.890000064424</v>
      </c>
      <c r="O666" s="48">
        <f t="shared" si="40"/>
        <v>38.348016199470457</v>
      </c>
      <c r="P666" s="48">
        <f t="shared" si="41"/>
        <v>16.680084234246319</v>
      </c>
      <c r="Q666" s="48">
        <f t="shared" si="42"/>
        <v>1.9174008099735227</v>
      </c>
      <c r="R666" s="48">
        <f t="shared" si="43"/>
        <v>19.750531155250616</v>
      </c>
    </row>
    <row r="667" spans="1:18" x14ac:dyDescent="0.25">
      <c r="A667" t="s">
        <v>873</v>
      </c>
      <c r="B667" t="s">
        <v>9009</v>
      </c>
      <c r="C667" t="s">
        <v>9977</v>
      </c>
      <c r="D667" t="s">
        <v>51</v>
      </c>
      <c r="E667" t="s">
        <v>466</v>
      </c>
      <c r="F667" s="48" t="s">
        <v>985</v>
      </c>
      <c r="G667" s="55" t="s">
        <v>9795</v>
      </c>
      <c r="H667" s="55" t="s">
        <v>9796</v>
      </c>
      <c r="I667" s="55" t="s">
        <v>9037</v>
      </c>
      <c r="J667" s="48">
        <v>4005.9360000000006</v>
      </c>
      <c r="K667" s="55">
        <v>156311.41607399998</v>
      </c>
      <c r="L667" s="55">
        <v>43264.066800041946</v>
      </c>
      <c r="M667" s="55">
        <v>7815.5708037000004</v>
      </c>
      <c r="N667" s="56">
        <v>105231.77847025804</v>
      </c>
      <c r="O667" s="48">
        <f t="shared" si="40"/>
        <v>39.019948415052049</v>
      </c>
      <c r="P667" s="48">
        <f t="shared" si="41"/>
        <v>10.799989515569379</v>
      </c>
      <c r="Q667" s="48">
        <f t="shared" si="42"/>
        <v>1.9509974207526029</v>
      </c>
      <c r="R667" s="48">
        <f t="shared" si="43"/>
        <v>26.26896147873007</v>
      </c>
    </row>
    <row r="668" spans="1:18" x14ac:dyDescent="0.25">
      <c r="A668" t="s">
        <v>873</v>
      </c>
      <c r="B668" t="s">
        <v>9009</v>
      </c>
      <c r="C668" t="s">
        <v>9977</v>
      </c>
      <c r="D668" t="s">
        <v>51</v>
      </c>
      <c r="E668" t="s">
        <v>466</v>
      </c>
      <c r="F668" s="48" t="s">
        <v>985</v>
      </c>
      <c r="G668" s="55" t="s">
        <v>9982</v>
      </c>
      <c r="H668" s="55" t="s">
        <v>9983</v>
      </c>
      <c r="I668" s="55" t="s">
        <v>9037</v>
      </c>
      <c r="J668" s="48">
        <v>394.17399999199995</v>
      </c>
      <c r="K668" s="55">
        <v>20601.149985799999</v>
      </c>
      <c r="L668" s="55">
        <v>7237.1034405512928</v>
      </c>
      <c r="M668" s="55">
        <v>1030.0574992900001</v>
      </c>
      <c r="N668" s="56">
        <v>12333.989045958706</v>
      </c>
      <c r="O668" s="48">
        <f t="shared" si="40"/>
        <v>52.264101605428351</v>
      </c>
      <c r="P668" s="48">
        <f t="shared" si="41"/>
        <v>18.360174543978484</v>
      </c>
      <c r="Q668" s="48">
        <f t="shared" si="42"/>
        <v>2.6132050802714177</v>
      </c>
      <c r="R668" s="48">
        <f t="shared" si="43"/>
        <v>31.290721981178446</v>
      </c>
    </row>
    <row r="669" spans="1:18" x14ac:dyDescent="0.25">
      <c r="A669" t="s">
        <v>873</v>
      </c>
      <c r="B669" t="s">
        <v>9009</v>
      </c>
      <c r="C669" t="s">
        <v>9977</v>
      </c>
      <c r="D669" t="s">
        <v>51</v>
      </c>
      <c r="E669" t="s">
        <v>466</v>
      </c>
      <c r="F669" s="48" t="s">
        <v>985</v>
      </c>
      <c r="G669" s="55" t="s">
        <v>9797</v>
      </c>
      <c r="H669" s="55" t="s">
        <v>9798</v>
      </c>
      <c r="I669" s="55" t="s">
        <v>9037</v>
      </c>
      <c r="J669" s="48">
        <v>648.968500049</v>
      </c>
      <c r="K669" s="55">
        <v>28269.109743599998</v>
      </c>
      <c r="L669" s="55">
        <v>6346.8953305175864</v>
      </c>
      <c r="M669" s="55">
        <v>1413.4554871800001</v>
      </c>
      <c r="N669" s="56">
        <v>20508.758925902413</v>
      </c>
      <c r="O669" s="48">
        <f t="shared" si="40"/>
        <v>43.560064535436702</v>
      </c>
      <c r="P669" s="48">
        <f t="shared" si="41"/>
        <v>9.7799744210055923</v>
      </c>
      <c r="Q669" s="48">
        <f t="shared" si="42"/>
        <v>2.1780032267718354</v>
      </c>
      <c r="R669" s="48">
        <f t="shared" si="43"/>
        <v>31.602086887659279</v>
      </c>
    </row>
    <row r="670" spans="1:18" x14ac:dyDescent="0.25">
      <c r="A670" t="s">
        <v>873</v>
      </c>
      <c r="B670" t="s">
        <v>9009</v>
      </c>
      <c r="C670" t="s">
        <v>9977</v>
      </c>
      <c r="D670" t="s">
        <v>51</v>
      </c>
      <c r="E670" t="s">
        <v>466</v>
      </c>
      <c r="F670" s="48" t="s">
        <v>985</v>
      </c>
      <c r="G670" s="55" t="s">
        <v>9984</v>
      </c>
      <c r="H670" s="55" t="s">
        <v>9985</v>
      </c>
      <c r="I670" s="55" t="s">
        <v>9037</v>
      </c>
      <c r="J670" s="48">
        <v>598.08750000100008</v>
      </c>
      <c r="K670" s="55">
        <v>33109.373926799999</v>
      </c>
      <c r="L670" s="55">
        <v>13558.583325274723</v>
      </c>
      <c r="M670" s="55">
        <v>1655.4686963400002</v>
      </c>
      <c r="N670" s="56">
        <v>17895.321905185272</v>
      </c>
      <c r="O670" s="48">
        <f t="shared" si="40"/>
        <v>55.358745880401507</v>
      </c>
      <c r="P670" s="48">
        <f t="shared" si="41"/>
        <v>22.669899179053317</v>
      </c>
      <c r="Q670" s="48">
        <f t="shared" si="42"/>
        <v>2.7679372940200757</v>
      </c>
      <c r="R670" s="48">
        <f t="shared" si="43"/>
        <v>29.920909407328107</v>
      </c>
    </row>
    <row r="671" spans="1:18" x14ac:dyDescent="0.25">
      <c r="A671" t="s">
        <v>873</v>
      </c>
      <c r="B671" t="s">
        <v>9009</v>
      </c>
      <c r="C671" t="s">
        <v>9977</v>
      </c>
      <c r="D671" t="s">
        <v>51</v>
      </c>
      <c r="E671" t="s">
        <v>466</v>
      </c>
      <c r="F671" s="48" t="s">
        <v>985</v>
      </c>
      <c r="G671" s="55" t="s">
        <v>9986</v>
      </c>
      <c r="H671" s="55" t="s">
        <v>9987</v>
      </c>
      <c r="I671" s="55" t="s">
        <v>9037</v>
      </c>
      <c r="J671" s="48">
        <v>1392.3395000929997</v>
      </c>
      <c r="K671" s="55">
        <v>69466.914036300004</v>
      </c>
      <c r="L671" s="55">
        <v>30227.679147023118</v>
      </c>
      <c r="M671" s="55">
        <v>3473.3457018150002</v>
      </c>
      <c r="N671" s="56">
        <v>35765.889187461886</v>
      </c>
      <c r="O671" s="48">
        <f t="shared" si="40"/>
        <v>49.89222386613325</v>
      </c>
      <c r="P671" s="48">
        <f t="shared" si="41"/>
        <v>21.709991812344686</v>
      </c>
      <c r="Q671" s="48">
        <f t="shared" si="42"/>
        <v>2.4946111933066626</v>
      </c>
      <c r="R671" s="48">
        <f t="shared" si="43"/>
        <v>25.687620860481903</v>
      </c>
    </row>
    <row r="672" spans="1:18" x14ac:dyDescent="0.25">
      <c r="A672" t="s">
        <v>873</v>
      </c>
      <c r="B672" t="s">
        <v>9009</v>
      </c>
      <c r="C672" t="s">
        <v>9977</v>
      </c>
      <c r="D672" t="s">
        <v>51</v>
      </c>
      <c r="E672" t="s">
        <v>466</v>
      </c>
      <c r="F672" s="48" t="s">
        <v>985</v>
      </c>
      <c r="G672" s="55" t="s">
        <v>9988</v>
      </c>
      <c r="H672" s="55" t="s">
        <v>9989</v>
      </c>
      <c r="I672" s="55" t="s">
        <v>9037</v>
      </c>
      <c r="J672" s="48">
        <v>63.222000001000005</v>
      </c>
      <c r="K672" s="55">
        <v>3295.8671572900003</v>
      </c>
      <c r="L672" s="55">
        <v>979.97100096456734</v>
      </c>
      <c r="M672" s="55">
        <v>164.79335786450002</v>
      </c>
      <c r="N672" s="56">
        <v>2151.1027984609327</v>
      </c>
      <c r="O672" s="48">
        <f t="shared" si="40"/>
        <v>52.13164969848895</v>
      </c>
      <c r="P672" s="48">
        <f t="shared" si="41"/>
        <v>15.500474533375515</v>
      </c>
      <c r="Q672" s="48">
        <f t="shared" si="42"/>
        <v>2.6065824849244477</v>
      </c>
      <c r="R672" s="48">
        <f t="shared" si="43"/>
        <v>34.024592680188981</v>
      </c>
    </row>
    <row r="673" spans="1:18" x14ac:dyDescent="0.25">
      <c r="A673" t="s">
        <v>873</v>
      </c>
      <c r="B673" t="s">
        <v>9009</v>
      </c>
      <c r="C673" t="s">
        <v>9977</v>
      </c>
      <c r="D673" t="s">
        <v>51</v>
      </c>
      <c r="E673" t="s">
        <v>466</v>
      </c>
      <c r="F673" s="48" t="s">
        <v>985</v>
      </c>
      <c r="G673" s="55" t="s">
        <v>9990</v>
      </c>
      <c r="H673" s="55" t="s">
        <v>9991</v>
      </c>
      <c r="I673" s="55" t="s">
        <v>9037</v>
      </c>
      <c r="J673" s="48">
        <v>60.700499999999998</v>
      </c>
      <c r="K673" s="55">
        <v>3156.3968275900002</v>
      </c>
      <c r="L673" s="55">
        <v>1108.3991300658977</v>
      </c>
      <c r="M673" s="55">
        <v>157.81984137950002</v>
      </c>
      <c r="N673" s="56">
        <v>1890.1778561446024</v>
      </c>
      <c r="O673" s="48">
        <f t="shared" si="40"/>
        <v>51.999519404123532</v>
      </c>
      <c r="P673" s="48">
        <f t="shared" si="41"/>
        <v>18.260131795716635</v>
      </c>
      <c r="Q673" s="48">
        <f t="shared" si="42"/>
        <v>2.5999759702061764</v>
      </c>
      <c r="R673" s="48">
        <f t="shared" si="43"/>
        <v>31.139411638200713</v>
      </c>
    </row>
    <row r="674" spans="1:18" x14ac:dyDescent="0.25">
      <c r="A674" t="s">
        <v>873</v>
      </c>
      <c r="B674" t="s">
        <v>9009</v>
      </c>
      <c r="C674" t="s">
        <v>9977</v>
      </c>
      <c r="D674" t="s">
        <v>51</v>
      </c>
      <c r="E674" t="s">
        <v>466</v>
      </c>
      <c r="F674" s="48" t="s">
        <v>985</v>
      </c>
      <c r="G674" s="55" t="s">
        <v>9992</v>
      </c>
      <c r="H674" s="55" t="s">
        <v>9993</v>
      </c>
      <c r="I674" s="55" t="s">
        <v>9037</v>
      </c>
      <c r="J674" s="48">
        <v>1311.6309998849997</v>
      </c>
      <c r="K674" s="55">
        <v>57266.098267200003</v>
      </c>
      <c r="L674" s="55">
        <v>15083.771498688931</v>
      </c>
      <c r="M674" s="55">
        <v>2863.3049133600002</v>
      </c>
      <c r="N674" s="56">
        <v>39319.02185515107</v>
      </c>
      <c r="O674" s="48">
        <f t="shared" si="40"/>
        <v>43.6602201931953</v>
      </c>
      <c r="P674" s="48">
        <f t="shared" si="41"/>
        <v>11.500011436151963</v>
      </c>
      <c r="Q674" s="48">
        <f t="shared" si="42"/>
        <v>2.183011009659765</v>
      </c>
      <c r="R674" s="48">
        <f t="shared" si="43"/>
        <v>29.977197747383567</v>
      </c>
    </row>
    <row r="675" spans="1:18" x14ac:dyDescent="0.25">
      <c r="A675" t="s">
        <v>873</v>
      </c>
      <c r="B675" t="s">
        <v>9009</v>
      </c>
      <c r="C675" t="s">
        <v>9977</v>
      </c>
      <c r="D675" t="s">
        <v>51</v>
      </c>
      <c r="E675" t="s">
        <v>466</v>
      </c>
      <c r="F675" s="48" t="s">
        <v>985</v>
      </c>
      <c r="G675" s="55" t="s">
        <v>9809</v>
      </c>
      <c r="H675" s="55" t="s">
        <v>9810</v>
      </c>
      <c r="I675" s="55" t="s">
        <v>9037</v>
      </c>
      <c r="J675" s="48">
        <v>1459.518000025</v>
      </c>
      <c r="K675" s="55">
        <v>61580.995356699998</v>
      </c>
      <c r="L675" s="55">
        <v>17397.42616033692</v>
      </c>
      <c r="M675" s="55">
        <v>3079.0497678350007</v>
      </c>
      <c r="N675" s="56">
        <v>41104.519428528081</v>
      </c>
      <c r="O675" s="48">
        <f t="shared" si="40"/>
        <v>42.192693310836304</v>
      </c>
      <c r="P675" s="48">
        <f t="shared" si="41"/>
        <v>11.919980541547908</v>
      </c>
      <c r="Q675" s="48">
        <f t="shared" si="42"/>
        <v>2.1096346655418157</v>
      </c>
      <c r="R675" s="48">
        <f t="shared" si="43"/>
        <v>28.163078103746582</v>
      </c>
    </row>
    <row r="676" spans="1:18" x14ac:dyDescent="0.25">
      <c r="A676" t="s">
        <v>873</v>
      </c>
      <c r="B676" t="s">
        <v>9009</v>
      </c>
      <c r="C676" t="s">
        <v>9977</v>
      </c>
      <c r="D676" t="s">
        <v>51</v>
      </c>
      <c r="E676" t="s">
        <v>466</v>
      </c>
      <c r="F676" s="48" t="s">
        <v>985</v>
      </c>
      <c r="G676" s="55" t="s">
        <v>9813</v>
      </c>
      <c r="H676" s="55" t="s">
        <v>9814</v>
      </c>
      <c r="I676" s="55" t="s">
        <v>9037</v>
      </c>
      <c r="J676" s="48">
        <v>3319.19600008</v>
      </c>
      <c r="K676" s="55">
        <v>174894.24777700001</v>
      </c>
      <c r="L676" s="55">
        <v>62334.424881593986</v>
      </c>
      <c r="M676" s="55">
        <v>8744.7123888499991</v>
      </c>
      <c r="N676" s="56">
        <v>103815.11050655603</v>
      </c>
      <c r="O676" s="48">
        <f t="shared" si="40"/>
        <v>52.691750584414017</v>
      </c>
      <c r="P676" s="48">
        <f t="shared" si="41"/>
        <v>18.779977102916366</v>
      </c>
      <c r="Q676" s="48">
        <f t="shared" si="42"/>
        <v>2.6345875292207004</v>
      </c>
      <c r="R676" s="48">
        <f t="shared" si="43"/>
        <v>31.277185952276952</v>
      </c>
    </row>
    <row r="677" spans="1:18" x14ac:dyDescent="0.25">
      <c r="A677" t="s">
        <v>873</v>
      </c>
      <c r="B677" t="s">
        <v>9009</v>
      </c>
      <c r="C677" t="s">
        <v>9977</v>
      </c>
      <c r="D677" t="s">
        <v>51</v>
      </c>
      <c r="E677" t="s">
        <v>466</v>
      </c>
      <c r="F677" s="48" t="s">
        <v>985</v>
      </c>
      <c r="G677" s="55" t="s">
        <v>9994</v>
      </c>
      <c r="H677" s="55" t="s">
        <v>9995</v>
      </c>
      <c r="I677" s="55" t="s">
        <v>9037</v>
      </c>
      <c r="J677" s="48">
        <v>88.86750000699999</v>
      </c>
      <c r="K677" s="55">
        <v>4884.3226259599996</v>
      </c>
      <c r="L677" s="55">
        <v>1348.0820761723508</v>
      </c>
      <c r="M677" s="55">
        <v>244.21613129800002</v>
      </c>
      <c r="N677" s="56">
        <v>3292.0244184896487</v>
      </c>
      <c r="O677" s="48">
        <f t="shared" si="40"/>
        <v>54.96185473401713</v>
      </c>
      <c r="P677" s="48">
        <f t="shared" si="41"/>
        <v>15.169573534376052</v>
      </c>
      <c r="Q677" s="48">
        <f t="shared" si="42"/>
        <v>2.748092736700857</v>
      </c>
      <c r="R677" s="48">
        <f t="shared" si="43"/>
        <v>37.04418846294022</v>
      </c>
    </row>
    <row r="678" spans="1:18" x14ac:dyDescent="0.25">
      <c r="A678" t="s">
        <v>873</v>
      </c>
      <c r="B678" t="s">
        <v>9009</v>
      </c>
      <c r="C678" t="s">
        <v>9996</v>
      </c>
      <c r="D678" t="s">
        <v>38</v>
      </c>
      <c r="E678" t="s">
        <v>235</v>
      </c>
      <c r="F678" s="48" t="s">
        <v>915</v>
      </c>
      <c r="G678" s="55" t="s">
        <v>9799</v>
      </c>
      <c r="H678" s="55" t="s">
        <v>9800</v>
      </c>
      <c r="I678" s="55" t="s">
        <v>9037</v>
      </c>
      <c r="J678" s="48">
        <v>298.910500017</v>
      </c>
      <c r="K678" s="55">
        <v>84635.465979999979</v>
      </c>
      <c r="L678" s="55">
        <v>7045.3317854195921</v>
      </c>
      <c r="M678" s="55">
        <v>4231.7732990000004</v>
      </c>
      <c r="N678" s="56">
        <v>73358.360895580379</v>
      </c>
      <c r="O678" s="48">
        <f t="shared" si="40"/>
        <v>283.14651367277656</v>
      </c>
      <c r="P678" s="48">
        <f t="shared" si="41"/>
        <v>23.570037804021275</v>
      </c>
      <c r="Q678" s="48">
        <f t="shared" si="42"/>
        <v>14.157325683638835</v>
      </c>
      <c r="R678" s="48">
        <f t="shared" si="43"/>
        <v>245.41915018511645</v>
      </c>
    </row>
    <row r="679" spans="1:18" x14ac:dyDescent="0.25">
      <c r="A679" t="s">
        <v>873</v>
      </c>
      <c r="B679" t="s">
        <v>9009</v>
      </c>
      <c r="C679" t="s">
        <v>9996</v>
      </c>
      <c r="D679" t="s">
        <v>38</v>
      </c>
      <c r="E679" t="s">
        <v>239</v>
      </c>
      <c r="F679" s="48" t="s">
        <v>916</v>
      </c>
      <c r="G679" s="55" t="s">
        <v>9997</v>
      </c>
      <c r="H679" s="55" t="s">
        <v>9998</v>
      </c>
      <c r="I679" s="55" t="s">
        <v>9037</v>
      </c>
      <c r="J679" s="48">
        <v>7.3799999989999989</v>
      </c>
      <c r="K679" s="55">
        <v>4058.7387626</v>
      </c>
      <c r="L679" s="55">
        <v>393.27999994670995</v>
      </c>
      <c r="M679" s="55">
        <v>202.93693812999999</v>
      </c>
      <c r="N679" s="56">
        <v>3462.5218245232904</v>
      </c>
      <c r="O679" s="48">
        <f t="shared" si="40"/>
        <v>549.96460205284086</v>
      </c>
      <c r="P679" s="48">
        <f t="shared" si="41"/>
        <v>53.289972899728994</v>
      </c>
      <c r="Q679" s="48">
        <f t="shared" si="42"/>
        <v>27.49823010264204</v>
      </c>
      <c r="R679" s="48">
        <f t="shared" si="43"/>
        <v>469.17639905046985</v>
      </c>
    </row>
    <row r="680" spans="1:18" x14ac:dyDescent="0.25">
      <c r="A680" t="s">
        <v>873</v>
      </c>
      <c r="B680" t="s">
        <v>9009</v>
      </c>
      <c r="C680" t="s">
        <v>9996</v>
      </c>
      <c r="D680" t="s">
        <v>38</v>
      </c>
      <c r="E680" t="s">
        <v>239</v>
      </c>
      <c r="F680" s="48" t="s">
        <v>916</v>
      </c>
      <c r="G680" s="55" t="s">
        <v>9999</v>
      </c>
      <c r="H680" s="55" t="s">
        <v>10000</v>
      </c>
      <c r="I680" s="55" t="s">
        <v>9042</v>
      </c>
      <c r="J680" s="48">
        <v>1.2299999990000001</v>
      </c>
      <c r="K680" s="55">
        <v>609.15567466000005</v>
      </c>
      <c r="L680" s="55">
        <v>150.69999987747968</v>
      </c>
      <c r="M680" s="55">
        <v>0</v>
      </c>
      <c r="N680" s="56">
        <v>458.45567478252036</v>
      </c>
      <c r="O680" s="48">
        <f t="shared" si="40"/>
        <v>495.24851638638091</v>
      </c>
      <c r="P680" s="48">
        <f t="shared" si="41"/>
        <v>122.52032520325203</v>
      </c>
      <c r="Q680" s="48">
        <f t="shared" si="42"/>
        <v>0</v>
      </c>
      <c r="R680" s="48">
        <f t="shared" si="43"/>
        <v>372.72819118312884</v>
      </c>
    </row>
    <row r="681" spans="1:18" x14ac:dyDescent="0.25">
      <c r="A681" t="s">
        <v>873</v>
      </c>
      <c r="B681" t="s">
        <v>9009</v>
      </c>
      <c r="C681" t="s">
        <v>9996</v>
      </c>
      <c r="D681" t="s">
        <v>38</v>
      </c>
      <c r="E681" t="s">
        <v>239</v>
      </c>
      <c r="F681" s="48" t="s">
        <v>916</v>
      </c>
      <c r="G681" s="55" t="s">
        <v>10001</v>
      </c>
      <c r="H681" s="55" t="s">
        <v>10002</v>
      </c>
      <c r="I681" s="55" t="s">
        <v>9037</v>
      </c>
      <c r="J681" s="48">
        <v>2.4599999989999999</v>
      </c>
      <c r="K681" s="55">
        <v>1174.3299332899999</v>
      </c>
      <c r="L681" s="55">
        <v>183.97999992521136</v>
      </c>
      <c r="M681" s="55">
        <v>58.716496664500006</v>
      </c>
      <c r="N681" s="56">
        <v>931.63343670028848</v>
      </c>
      <c r="O681" s="48">
        <f t="shared" si="40"/>
        <v>477.36989177535361</v>
      </c>
      <c r="P681" s="48">
        <f t="shared" si="41"/>
        <v>74.788617886178855</v>
      </c>
      <c r="Q681" s="48">
        <f t="shared" si="42"/>
        <v>23.868494588767685</v>
      </c>
      <c r="R681" s="48">
        <f t="shared" si="43"/>
        <v>378.71277930040702</v>
      </c>
    </row>
    <row r="682" spans="1:18" x14ac:dyDescent="0.25">
      <c r="A682" t="s">
        <v>873</v>
      </c>
      <c r="B682" t="s">
        <v>9009</v>
      </c>
      <c r="C682" t="s">
        <v>9996</v>
      </c>
      <c r="D682" t="s">
        <v>38</v>
      </c>
      <c r="E682" t="s">
        <v>239</v>
      </c>
      <c r="F682" s="48" t="s">
        <v>916</v>
      </c>
      <c r="G682" s="55" t="s">
        <v>10003</v>
      </c>
      <c r="H682" s="55" t="s">
        <v>10004</v>
      </c>
      <c r="I682" s="55" t="s">
        <v>9042</v>
      </c>
      <c r="J682" s="48">
        <v>7.3799999989999989</v>
      </c>
      <c r="K682" s="55">
        <v>2493.5115960100002</v>
      </c>
      <c r="L682" s="55">
        <v>263.90999996423983</v>
      </c>
      <c r="M682" s="55">
        <v>0</v>
      </c>
      <c r="N682" s="56">
        <v>2229.6015960457603</v>
      </c>
      <c r="O682" s="48">
        <f t="shared" si="40"/>
        <v>337.87420004713749</v>
      </c>
      <c r="P682" s="48">
        <f t="shared" si="41"/>
        <v>35.760162601626021</v>
      </c>
      <c r="Q682" s="48">
        <f t="shared" si="42"/>
        <v>0</v>
      </c>
      <c r="R682" s="48">
        <f t="shared" si="43"/>
        <v>302.11403744551149</v>
      </c>
    </row>
    <row r="683" spans="1:18" x14ac:dyDescent="0.25">
      <c r="A683" t="s">
        <v>873</v>
      </c>
      <c r="B683" t="s">
        <v>9009</v>
      </c>
      <c r="C683" t="s">
        <v>9996</v>
      </c>
      <c r="D683" t="s">
        <v>38</v>
      </c>
      <c r="E683" t="s">
        <v>239</v>
      </c>
      <c r="F683" s="48" t="s">
        <v>916</v>
      </c>
      <c r="G683" s="55" t="s">
        <v>9038</v>
      </c>
      <c r="H683" s="55" t="s">
        <v>9039</v>
      </c>
      <c r="I683" s="55" t="s">
        <v>9037</v>
      </c>
      <c r="J683" s="48">
        <v>7.3799999989999989</v>
      </c>
      <c r="K683" s="55">
        <v>2198.70566594</v>
      </c>
      <c r="L683" s="55">
        <v>0</v>
      </c>
      <c r="M683" s="55">
        <v>109.93528329700001</v>
      </c>
      <c r="N683" s="56">
        <v>2088.7703826430002</v>
      </c>
      <c r="O683" s="48">
        <f t="shared" si="40"/>
        <v>297.92759705120977</v>
      </c>
      <c r="P683" s="48">
        <f t="shared" si="41"/>
        <v>0</v>
      </c>
      <c r="Q683" s="48">
        <f t="shared" si="42"/>
        <v>14.896379852560489</v>
      </c>
      <c r="R683" s="48">
        <f t="shared" si="43"/>
        <v>283.0312171986493</v>
      </c>
    </row>
    <row r="684" spans="1:18" x14ac:dyDescent="0.25">
      <c r="A684" t="s">
        <v>873</v>
      </c>
      <c r="B684" t="s">
        <v>9009</v>
      </c>
      <c r="C684" t="s">
        <v>9996</v>
      </c>
      <c r="D684" t="s">
        <v>38</v>
      </c>
      <c r="E684" t="s">
        <v>239</v>
      </c>
      <c r="F684" s="48" t="s">
        <v>916</v>
      </c>
      <c r="G684" s="55" t="s">
        <v>10005</v>
      </c>
      <c r="H684" s="55" t="s">
        <v>10006</v>
      </c>
      <c r="I684" s="55" t="s">
        <v>9037</v>
      </c>
      <c r="J684" s="48">
        <v>3.6900000009999996</v>
      </c>
      <c r="K684" s="55">
        <v>1540.1322000500002</v>
      </c>
      <c r="L684" s="55">
        <v>410.25000011117885</v>
      </c>
      <c r="M684" s="55">
        <v>77.006610002499997</v>
      </c>
      <c r="N684" s="56">
        <v>1052.8755899363214</v>
      </c>
      <c r="O684" s="48">
        <f t="shared" si="40"/>
        <v>417.37999990043909</v>
      </c>
      <c r="P684" s="48">
        <f t="shared" si="41"/>
        <v>111.17886178861789</v>
      </c>
      <c r="Q684" s="48">
        <f t="shared" si="42"/>
        <v>20.868999995021952</v>
      </c>
      <c r="R684" s="48">
        <f t="shared" si="43"/>
        <v>285.33213811679929</v>
      </c>
    </row>
    <row r="685" spans="1:18" x14ac:dyDescent="0.25">
      <c r="A685" t="s">
        <v>873</v>
      </c>
      <c r="B685" t="s">
        <v>9009</v>
      </c>
      <c r="C685" t="s">
        <v>9996</v>
      </c>
      <c r="D685" t="s">
        <v>38</v>
      </c>
      <c r="E685" t="s">
        <v>239</v>
      </c>
      <c r="F685" s="48" t="s">
        <v>916</v>
      </c>
      <c r="G685" s="55" t="s">
        <v>10007</v>
      </c>
      <c r="H685" s="55" t="s">
        <v>10008</v>
      </c>
      <c r="I685" s="55" t="s">
        <v>9245</v>
      </c>
      <c r="J685" s="48">
        <v>33.21</v>
      </c>
      <c r="K685" s="55">
        <v>17846.450906500002</v>
      </c>
      <c r="L685" s="55">
        <v>0</v>
      </c>
      <c r="M685" s="55">
        <v>0</v>
      </c>
      <c r="N685" s="56">
        <v>17846.450906500002</v>
      </c>
      <c r="O685" s="48">
        <f t="shared" si="40"/>
        <v>537.38184000301123</v>
      </c>
      <c r="P685" s="48">
        <f t="shared" si="41"/>
        <v>0</v>
      </c>
      <c r="Q685" s="48">
        <f t="shared" si="42"/>
        <v>0</v>
      </c>
      <c r="R685" s="48">
        <f t="shared" si="43"/>
        <v>537.38184000301123</v>
      </c>
    </row>
    <row r="686" spans="1:18" x14ac:dyDescent="0.25">
      <c r="A686" t="s">
        <v>873</v>
      </c>
      <c r="B686" t="s">
        <v>9009</v>
      </c>
      <c r="C686" t="s">
        <v>9996</v>
      </c>
      <c r="D686" t="s">
        <v>38</v>
      </c>
      <c r="E686" t="s">
        <v>239</v>
      </c>
      <c r="F686" s="48" t="s">
        <v>916</v>
      </c>
      <c r="G686" s="55" t="s">
        <v>10009</v>
      </c>
      <c r="H686" s="55" t="s">
        <v>10010</v>
      </c>
      <c r="I686" s="55" t="s">
        <v>9042</v>
      </c>
      <c r="J686" s="48">
        <v>1.229999998</v>
      </c>
      <c r="K686" s="55">
        <v>490.83888003000004</v>
      </c>
      <c r="L686" s="55">
        <v>114.36999981403252</v>
      </c>
      <c r="M686" s="55">
        <v>0</v>
      </c>
      <c r="N686" s="56">
        <v>376.46888021596749</v>
      </c>
      <c r="O686" s="48">
        <f t="shared" si="40"/>
        <v>399.05600067326179</v>
      </c>
      <c r="P686" s="48">
        <f t="shared" si="41"/>
        <v>92.983739837398375</v>
      </c>
      <c r="Q686" s="48">
        <f t="shared" si="42"/>
        <v>0</v>
      </c>
      <c r="R686" s="48">
        <f t="shared" si="43"/>
        <v>306.0722608358634</v>
      </c>
    </row>
    <row r="687" spans="1:18" x14ac:dyDescent="0.25">
      <c r="A687" t="s">
        <v>873</v>
      </c>
      <c r="B687" t="s">
        <v>9009</v>
      </c>
      <c r="C687" t="s">
        <v>9996</v>
      </c>
      <c r="D687" t="s">
        <v>38</v>
      </c>
      <c r="E687" t="s">
        <v>239</v>
      </c>
      <c r="F687" s="48" t="s">
        <v>916</v>
      </c>
      <c r="G687" s="55" t="s">
        <v>10011</v>
      </c>
      <c r="H687" s="55" t="s">
        <v>10012</v>
      </c>
      <c r="I687" s="55" t="s">
        <v>9042</v>
      </c>
      <c r="J687" s="48">
        <v>7.3799999989999989</v>
      </c>
      <c r="K687" s="55">
        <v>3042.7001999400004</v>
      </c>
      <c r="L687" s="55">
        <v>571.94999992250007</v>
      </c>
      <c r="M687" s="55">
        <v>0</v>
      </c>
      <c r="N687" s="56">
        <v>2470.7502000175004</v>
      </c>
      <c r="O687" s="48">
        <f t="shared" si="40"/>
        <v>412.29000004773587</v>
      </c>
      <c r="P687" s="48">
        <f t="shared" si="41"/>
        <v>77.500000000000014</v>
      </c>
      <c r="Q687" s="48">
        <f t="shared" si="42"/>
        <v>0</v>
      </c>
      <c r="R687" s="48">
        <f t="shared" si="43"/>
        <v>334.79000004773587</v>
      </c>
    </row>
    <row r="688" spans="1:18" x14ac:dyDescent="0.25">
      <c r="A688" t="s">
        <v>873</v>
      </c>
      <c r="B688" t="s">
        <v>9009</v>
      </c>
      <c r="C688" t="s">
        <v>9996</v>
      </c>
      <c r="D688" t="s">
        <v>38</v>
      </c>
      <c r="E688" t="s">
        <v>239</v>
      </c>
      <c r="F688" s="48" t="s">
        <v>916</v>
      </c>
      <c r="G688" s="55" t="s">
        <v>10013</v>
      </c>
      <c r="H688" s="55" t="s">
        <v>10014</v>
      </c>
      <c r="I688" s="55" t="s">
        <v>9042</v>
      </c>
      <c r="J688" s="48">
        <v>12.299999999000001</v>
      </c>
      <c r="K688" s="55">
        <v>7839.1590010999998</v>
      </c>
      <c r="L688" s="55">
        <v>387.07999996853005</v>
      </c>
      <c r="M688" s="55">
        <v>0</v>
      </c>
      <c r="N688" s="56">
        <v>7452.0790011314693</v>
      </c>
      <c r="O688" s="48">
        <f t="shared" si="40"/>
        <v>637.33000014124627</v>
      </c>
      <c r="P688" s="48">
        <f t="shared" si="41"/>
        <v>31.469918699186987</v>
      </c>
      <c r="Q688" s="48">
        <f t="shared" si="42"/>
        <v>0</v>
      </c>
      <c r="R688" s="48">
        <f t="shared" si="43"/>
        <v>605.86008144205925</v>
      </c>
    </row>
    <row r="689" spans="1:18" x14ac:dyDescent="0.25">
      <c r="A689" t="s">
        <v>873</v>
      </c>
      <c r="B689" t="s">
        <v>9009</v>
      </c>
      <c r="C689" t="s">
        <v>9996</v>
      </c>
      <c r="D689" t="s">
        <v>38</v>
      </c>
      <c r="E689" t="s">
        <v>239</v>
      </c>
      <c r="F689" s="48" t="s">
        <v>916</v>
      </c>
      <c r="G689" s="55" t="s">
        <v>10015</v>
      </c>
      <c r="H689" s="55" t="s">
        <v>10016</v>
      </c>
      <c r="I689" s="55" t="s">
        <v>9030</v>
      </c>
      <c r="J689" s="48">
        <v>3.6900000009999996</v>
      </c>
      <c r="K689" s="55">
        <v>1904.7240632099999</v>
      </c>
      <c r="L689" s="55">
        <v>334.790000090729</v>
      </c>
      <c r="M689" s="55">
        <v>95.236203160500011</v>
      </c>
      <c r="N689" s="56">
        <v>1474.6978599587708</v>
      </c>
      <c r="O689" s="48">
        <f t="shared" si="40"/>
        <v>516.18538284385227</v>
      </c>
      <c r="P689" s="48">
        <f t="shared" si="41"/>
        <v>90.728997289972909</v>
      </c>
      <c r="Q689" s="48">
        <f t="shared" si="42"/>
        <v>25.809269142192615</v>
      </c>
      <c r="R689" s="48">
        <f t="shared" si="43"/>
        <v>399.64711641168668</v>
      </c>
    </row>
    <row r="690" spans="1:18" x14ac:dyDescent="0.25">
      <c r="A690" t="s">
        <v>873</v>
      </c>
      <c r="B690" t="s">
        <v>9009</v>
      </c>
      <c r="C690" t="s">
        <v>9996</v>
      </c>
      <c r="D690" t="s">
        <v>38</v>
      </c>
      <c r="E690" t="s">
        <v>239</v>
      </c>
      <c r="F690" s="48" t="s">
        <v>916</v>
      </c>
      <c r="G690" s="55" t="s">
        <v>10017</v>
      </c>
      <c r="H690" s="55" t="s">
        <v>10018</v>
      </c>
      <c r="I690" s="55" t="s">
        <v>9037</v>
      </c>
      <c r="J690" s="48">
        <v>1.2299999990000001</v>
      </c>
      <c r="K690" s="55">
        <v>569.26458158999992</v>
      </c>
      <c r="L690" s="55">
        <v>0</v>
      </c>
      <c r="M690" s="55">
        <v>28.463229079500003</v>
      </c>
      <c r="N690" s="56">
        <v>540.8013525104999</v>
      </c>
      <c r="O690" s="48">
        <f t="shared" si="40"/>
        <v>462.81673337627365</v>
      </c>
      <c r="P690" s="48">
        <f t="shared" si="41"/>
        <v>0</v>
      </c>
      <c r="Q690" s="48">
        <f t="shared" si="42"/>
        <v>23.140836668813687</v>
      </c>
      <c r="R690" s="48">
        <f t="shared" si="43"/>
        <v>439.67589670745997</v>
      </c>
    </row>
    <row r="691" spans="1:18" x14ac:dyDescent="0.25">
      <c r="A691" t="s">
        <v>873</v>
      </c>
      <c r="B691" t="s">
        <v>9009</v>
      </c>
      <c r="C691" t="s">
        <v>9996</v>
      </c>
      <c r="D691" t="s">
        <v>38</v>
      </c>
      <c r="E691" t="s">
        <v>243</v>
      </c>
      <c r="F691" s="48" t="s">
        <v>918</v>
      </c>
      <c r="G691" s="55" t="s">
        <v>10007</v>
      </c>
      <c r="H691" s="55" t="s">
        <v>10008</v>
      </c>
      <c r="I691" s="55" t="s">
        <v>9245</v>
      </c>
      <c r="J691" s="48">
        <v>14.350000000000001</v>
      </c>
      <c r="K691" s="55">
        <v>7711.4294028999993</v>
      </c>
      <c r="L691" s="55">
        <v>0</v>
      </c>
      <c r="M691" s="55">
        <v>0</v>
      </c>
      <c r="N691" s="56">
        <v>7711.4294028999993</v>
      </c>
      <c r="O691" s="48">
        <f t="shared" si="40"/>
        <v>537.38183992334484</v>
      </c>
      <c r="P691" s="48">
        <f t="shared" si="41"/>
        <v>0</v>
      </c>
      <c r="Q691" s="48">
        <f t="shared" si="42"/>
        <v>0</v>
      </c>
      <c r="R691" s="48">
        <f t="shared" si="43"/>
        <v>537.38183992334484</v>
      </c>
    </row>
    <row r="692" spans="1:18" x14ac:dyDescent="0.25">
      <c r="A692" t="s">
        <v>873</v>
      </c>
      <c r="B692" t="s">
        <v>9009</v>
      </c>
      <c r="C692" t="s">
        <v>9996</v>
      </c>
      <c r="D692" t="s">
        <v>38</v>
      </c>
      <c r="E692" t="s">
        <v>303</v>
      </c>
      <c r="F692" s="48" t="s">
        <v>938</v>
      </c>
      <c r="G692" s="55" t="s">
        <v>10019</v>
      </c>
      <c r="H692" s="55" t="s">
        <v>10020</v>
      </c>
      <c r="I692" s="55" t="s">
        <v>9936</v>
      </c>
      <c r="J692" s="48">
        <v>12.299999999000001</v>
      </c>
      <c r="K692" s="55">
        <v>8120.0705110000008</v>
      </c>
      <c r="L692" s="55">
        <v>3580.4099997089097</v>
      </c>
      <c r="M692" s="55">
        <v>406.00352555000001</v>
      </c>
      <c r="N692" s="56">
        <v>4133.6569857410914</v>
      </c>
      <c r="O692" s="48">
        <f t="shared" si="40"/>
        <v>660.16833428131451</v>
      </c>
      <c r="P692" s="48">
        <f t="shared" si="41"/>
        <v>291.090243902439</v>
      </c>
      <c r="Q692" s="48">
        <f t="shared" si="42"/>
        <v>33.008416714065724</v>
      </c>
      <c r="R692" s="48">
        <f t="shared" si="43"/>
        <v>336.06967366480984</v>
      </c>
    </row>
    <row r="693" spans="1:18" x14ac:dyDescent="0.25">
      <c r="A693" t="s">
        <v>873</v>
      </c>
      <c r="B693" t="s">
        <v>9009</v>
      </c>
      <c r="C693" t="s">
        <v>9996</v>
      </c>
      <c r="D693" t="s">
        <v>38</v>
      </c>
      <c r="E693" t="s">
        <v>303</v>
      </c>
      <c r="F693" s="48" t="s">
        <v>938</v>
      </c>
      <c r="G693" s="55" t="s">
        <v>10021</v>
      </c>
      <c r="H693" s="55" t="s">
        <v>10022</v>
      </c>
      <c r="I693" s="55" t="s">
        <v>9152</v>
      </c>
      <c r="J693" s="48">
        <v>12.299999999000001</v>
      </c>
      <c r="K693" s="55">
        <v>12086.2813513</v>
      </c>
      <c r="L693" s="55">
        <v>2513.0099997956904</v>
      </c>
      <c r="M693" s="55">
        <v>0</v>
      </c>
      <c r="N693" s="56">
        <v>9573.2713515043106</v>
      </c>
      <c r="O693" s="48">
        <f t="shared" si="40"/>
        <v>982.62450018557922</v>
      </c>
      <c r="P693" s="48">
        <f t="shared" si="41"/>
        <v>204.30975609756098</v>
      </c>
      <c r="Q693" s="48">
        <f t="shared" si="42"/>
        <v>0</v>
      </c>
      <c r="R693" s="48">
        <f t="shared" si="43"/>
        <v>778.3147440880183</v>
      </c>
    </row>
    <row r="694" spans="1:18" x14ac:dyDescent="0.25">
      <c r="A694" t="s">
        <v>873</v>
      </c>
      <c r="B694" t="s">
        <v>9009</v>
      </c>
      <c r="C694" t="s">
        <v>9996</v>
      </c>
      <c r="D694" t="s">
        <v>38</v>
      </c>
      <c r="E694" t="s">
        <v>303</v>
      </c>
      <c r="F694" s="48" t="s">
        <v>938</v>
      </c>
      <c r="G694" s="55" t="s">
        <v>10023</v>
      </c>
      <c r="H694" s="55" t="s">
        <v>10024</v>
      </c>
      <c r="I694" s="55" t="s">
        <v>9030</v>
      </c>
      <c r="J694" s="48">
        <v>12.299999999000001</v>
      </c>
      <c r="K694" s="55">
        <v>14241.736010000002</v>
      </c>
      <c r="L694" s="55">
        <v>2244.62999981751</v>
      </c>
      <c r="M694" s="55">
        <v>712.08680049999998</v>
      </c>
      <c r="N694" s="56">
        <v>11285.019209682492</v>
      </c>
      <c r="O694" s="48">
        <f t="shared" si="40"/>
        <v>1157.864716354298</v>
      </c>
      <c r="P694" s="48">
        <f t="shared" si="41"/>
        <v>182.49024390243903</v>
      </c>
      <c r="Q694" s="48">
        <f t="shared" si="42"/>
        <v>57.893235817714896</v>
      </c>
      <c r="R694" s="48">
        <f t="shared" si="43"/>
        <v>917.48123663414412</v>
      </c>
    </row>
    <row r="695" spans="1:18" x14ac:dyDescent="0.25">
      <c r="A695" t="s">
        <v>873</v>
      </c>
      <c r="B695" t="s">
        <v>9009</v>
      </c>
      <c r="C695" t="s">
        <v>9996</v>
      </c>
      <c r="D695" t="s">
        <v>38</v>
      </c>
      <c r="E695" t="s">
        <v>303</v>
      </c>
      <c r="F695" s="48" t="s">
        <v>938</v>
      </c>
      <c r="G695" s="55" t="s">
        <v>10025</v>
      </c>
      <c r="H695" s="55" t="s">
        <v>10026</v>
      </c>
      <c r="I695" s="55" t="s">
        <v>9180</v>
      </c>
      <c r="J695" s="48">
        <v>12.299999999000001</v>
      </c>
      <c r="K695" s="55">
        <v>7512.8400005000012</v>
      </c>
      <c r="L695" s="55">
        <v>0</v>
      </c>
      <c r="M695" s="55">
        <v>375.64200002500007</v>
      </c>
      <c r="N695" s="56">
        <v>7137.1980004750012</v>
      </c>
      <c r="O695" s="48">
        <f t="shared" si="40"/>
        <v>610.80000009030903</v>
      </c>
      <c r="P695" s="48">
        <f t="shared" si="41"/>
        <v>0</v>
      </c>
      <c r="Q695" s="48">
        <f t="shared" si="42"/>
        <v>30.540000004515452</v>
      </c>
      <c r="R695" s="48">
        <f t="shared" si="43"/>
        <v>580.26000008579354</v>
      </c>
    </row>
    <row r="696" spans="1:18" x14ac:dyDescent="0.25">
      <c r="A696" t="s">
        <v>873</v>
      </c>
      <c r="B696" t="s">
        <v>9009</v>
      </c>
      <c r="C696" t="s">
        <v>9996</v>
      </c>
      <c r="D696" t="s">
        <v>38</v>
      </c>
      <c r="E696" t="s">
        <v>303</v>
      </c>
      <c r="F696" s="48" t="s">
        <v>938</v>
      </c>
      <c r="G696" s="55" t="s">
        <v>10027</v>
      </c>
      <c r="H696" s="55" t="s">
        <v>10028</v>
      </c>
      <c r="I696" s="55" t="s">
        <v>9211</v>
      </c>
      <c r="J696" s="48">
        <v>3.6900000009999996</v>
      </c>
      <c r="K696" s="55">
        <v>3531.0348000899999</v>
      </c>
      <c r="L696" s="55">
        <v>846.52000022940911</v>
      </c>
      <c r="M696" s="55">
        <v>176.55174000450003</v>
      </c>
      <c r="N696" s="56">
        <v>2507.9630598560907</v>
      </c>
      <c r="O696" s="48">
        <f t="shared" si="40"/>
        <v>956.91999976506236</v>
      </c>
      <c r="P696" s="48">
        <f t="shared" si="41"/>
        <v>229.40921409214093</v>
      </c>
      <c r="Q696" s="48">
        <f t="shared" si="42"/>
        <v>47.845999988253133</v>
      </c>
      <c r="R696" s="48">
        <f t="shared" si="43"/>
        <v>679.66478568466835</v>
      </c>
    </row>
    <row r="697" spans="1:18" x14ac:dyDescent="0.25">
      <c r="A697" t="s">
        <v>873</v>
      </c>
      <c r="B697" t="s">
        <v>9009</v>
      </c>
      <c r="C697" t="s">
        <v>9996</v>
      </c>
      <c r="D697" t="s">
        <v>38</v>
      </c>
      <c r="E697" t="s">
        <v>303</v>
      </c>
      <c r="F697" s="48" t="s">
        <v>938</v>
      </c>
      <c r="G697" s="55" t="s">
        <v>9413</v>
      </c>
      <c r="H697" s="55" t="s">
        <v>9414</v>
      </c>
      <c r="I697" s="55" t="s">
        <v>9415</v>
      </c>
      <c r="J697" s="48">
        <v>4.9199999989999998</v>
      </c>
      <c r="K697" s="55">
        <v>3117.3381783899999</v>
      </c>
      <c r="L697" s="55">
        <v>0</v>
      </c>
      <c r="M697" s="55">
        <v>155.86690891950002</v>
      </c>
      <c r="N697" s="56">
        <v>2961.4712694704999</v>
      </c>
      <c r="O697" s="48">
        <f t="shared" si="40"/>
        <v>633.60532093975723</v>
      </c>
      <c r="P697" s="48">
        <f t="shared" si="41"/>
        <v>0</v>
      </c>
      <c r="Q697" s="48">
        <f t="shared" si="42"/>
        <v>31.680266046987864</v>
      </c>
      <c r="R697" s="48">
        <f t="shared" si="43"/>
        <v>601.92505489276937</v>
      </c>
    </row>
    <row r="698" spans="1:18" x14ac:dyDescent="0.25">
      <c r="A698" t="s">
        <v>873</v>
      </c>
      <c r="B698" t="s">
        <v>9009</v>
      </c>
      <c r="C698" t="s">
        <v>9996</v>
      </c>
      <c r="D698" t="s">
        <v>38</v>
      </c>
      <c r="E698" t="s">
        <v>303</v>
      </c>
      <c r="F698" s="48" t="s">
        <v>938</v>
      </c>
      <c r="G698" s="55" t="s">
        <v>10029</v>
      </c>
      <c r="H698" s="55" t="s">
        <v>10030</v>
      </c>
      <c r="I698" s="55" t="s">
        <v>9211</v>
      </c>
      <c r="J698" s="48">
        <v>3.6900000019999997</v>
      </c>
      <c r="K698" s="55">
        <v>2366.54459993</v>
      </c>
      <c r="L698" s="55">
        <v>0</v>
      </c>
      <c r="M698" s="55">
        <v>118.32722999650002</v>
      </c>
      <c r="N698" s="56">
        <v>2248.2173699334999</v>
      </c>
      <c r="O698" s="48">
        <f t="shared" si="40"/>
        <v>641.33999963342012</v>
      </c>
      <c r="P698" s="48">
        <f t="shared" si="41"/>
        <v>0</v>
      </c>
      <c r="Q698" s="48">
        <f t="shared" si="42"/>
        <v>32.06699998167101</v>
      </c>
      <c r="R698" s="48">
        <f t="shared" si="43"/>
        <v>609.27299965174905</v>
      </c>
    </row>
    <row r="699" spans="1:18" x14ac:dyDescent="0.25">
      <c r="A699" t="s">
        <v>873</v>
      </c>
      <c r="B699" t="s">
        <v>9009</v>
      </c>
      <c r="C699" t="s">
        <v>9996</v>
      </c>
      <c r="D699" t="s">
        <v>38</v>
      </c>
      <c r="E699" t="s">
        <v>303</v>
      </c>
      <c r="F699" s="48" t="s">
        <v>938</v>
      </c>
      <c r="G699" s="55" t="s">
        <v>10031</v>
      </c>
      <c r="H699" s="55" t="s">
        <v>10032</v>
      </c>
      <c r="I699" s="55" t="s">
        <v>9449</v>
      </c>
      <c r="J699" s="48">
        <v>30.749999998999996</v>
      </c>
      <c r="K699" s="55">
        <v>17379.466508099998</v>
      </c>
      <c r="L699" s="55">
        <v>0</v>
      </c>
      <c r="M699" s="55">
        <v>868.9733254050002</v>
      </c>
      <c r="N699" s="56">
        <v>16510.493182694998</v>
      </c>
      <c r="O699" s="48">
        <f t="shared" si="40"/>
        <v>565.18590272081906</v>
      </c>
      <c r="P699" s="48">
        <f t="shared" si="41"/>
        <v>0</v>
      </c>
      <c r="Q699" s="48">
        <f t="shared" si="42"/>
        <v>28.259295136040961</v>
      </c>
      <c r="R699" s="48">
        <f t="shared" si="43"/>
        <v>536.92660758477814</v>
      </c>
    </row>
    <row r="700" spans="1:18" x14ac:dyDescent="0.25">
      <c r="A700" t="s">
        <v>873</v>
      </c>
      <c r="B700" t="s">
        <v>9009</v>
      </c>
      <c r="C700" t="s">
        <v>9996</v>
      </c>
      <c r="D700" t="s">
        <v>38</v>
      </c>
      <c r="E700" t="s">
        <v>303</v>
      </c>
      <c r="F700" s="48" t="s">
        <v>938</v>
      </c>
      <c r="G700" s="55" t="s">
        <v>10033</v>
      </c>
      <c r="H700" s="55" t="s">
        <v>10034</v>
      </c>
      <c r="I700" s="55" t="s">
        <v>10035</v>
      </c>
      <c r="J700" s="48">
        <v>97.169999997999994</v>
      </c>
      <c r="K700" s="55">
        <v>64150.27087600001</v>
      </c>
      <c r="L700" s="55">
        <v>3372.7699999305796</v>
      </c>
      <c r="M700" s="55">
        <v>3207.5135438000007</v>
      </c>
      <c r="N700" s="56">
        <v>57569.987332269433</v>
      </c>
      <c r="O700" s="48">
        <f t="shared" si="40"/>
        <v>660.18597177441995</v>
      </c>
      <c r="P700" s="48">
        <f t="shared" si="41"/>
        <v>34.709992796130493</v>
      </c>
      <c r="Q700" s="48">
        <f t="shared" si="42"/>
        <v>33.009298588721002</v>
      </c>
      <c r="R700" s="48">
        <f t="shared" si="43"/>
        <v>592.46668038956852</v>
      </c>
    </row>
    <row r="701" spans="1:18" x14ac:dyDescent="0.25">
      <c r="A701" t="s">
        <v>873</v>
      </c>
      <c r="B701" t="s">
        <v>9009</v>
      </c>
      <c r="C701" t="s">
        <v>9996</v>
      </c>
      <c r="D701" t="s">
        <v>38</v>
      </c>
      <c r="E701" t="s">
        <v>303</v>
      </c>
      <c r="F701" s="48" t="s">
        <v>938</v>
      </c>
      <c r="G701" s="55" t="s">
        <v>9459</v>
      </c>
      <c r="H701" s="55" t="s">
        <v>9460</v>
      </c>
      <c r="I701" s="55" t="s">
        <v>9042</v>
      </c>
      <c r="J701" s="48">
        <v>111.93000001299998</v>
      </c>
      <c r="K701" s="55">
        <v>74485.676542000001</v>
      </c>
      <c r="L701" s="55">
        <v>3190.0100003705002</v>
      </c>
      <c r="M701" s="55">
        <v>0</v>
      </c>
      <c r="N701" s="56">
        <v>71295.6665416295</v>
      </c>
      <c r="O701" s="48">
        <f t="shared" si="40"/>
        <v>665.46659995844675</v>
      </c>
      <c r="P701" s="48">
        <f t="shared" si="41"/>
        <v>28.500044670776379</v>
      </c>
      <c r="Q701" s="48">
        <f t="shared" si="42"/>
        <v>0</v>
      </c>
      <c r="R701" s="48">
        <f t="shared" si="43"/>
        <v>636.96655528767042</v>
      </c>
    </row>
    <row r="702" spans="1:18" x14ac:dyDescent="0.25">
      <c r="A702" t="s">
        <v>873</v>
      </c>
      <c r="B702" t="s">
        <v>9009</v>
      </c>
      <c r="C702" t="s">
        <v>9996</v>
      </c>
      <c r="D702" t="s">
        <v>38</v>
      </c>
      <c r="E702" t="s">
        <v>303</v>
      </c>
      <c r="F702" s="48" t="s">
        <v>938</v>
      </c>
      <c r="G702" s="55" t="s">
        <v>10036</v>
      </c>
      <c r="H702" s="55" t="s">
        <v>10037</v>
      </c>
      <c r="I702" s="55" t="s">
        <v>9189</v>
      </c>
      <c r="J702" s="48">
        <v>18.449999998999999</v>
      </c>
      <c r="K702" s="55">
        <v>11644.9019998</v>
      </c>
      <c r="L702" s="55">
        <v>0</v>
      </c>
      <c r="M702" s="55">
        <v>582.24509999000009</v>
      </c>
      <c r="N702" s="56">
        <v>11062.656899810001</v>
      </c>
      <c r="O702" s="48">
        <f t="shared" si="40"/>
        <v>631.16000002336921</v>
      </c>
      <c r="P702" s="48">
        <f t="shared" si="41"/>
        <v>0</v>
      </c>
      <c r="Q702" s="48">
        <f t="shared" si="42"/>
        <v>31.558000001168462</v>
      </c>
      <c r="R702" s="48">
        <f t="shared" si="43"/>
        <v>599.60200002220074</v>
      </c>
    </row>
    <row r="703" spans="1:18" x14ac:dyDescent="0.25">
      <c r="A703" t="s">
        <v>873</v>
      </c>
      <c r="B703" t="s">
        <v>9009</v>
      </c>
      <c r="C703" t="s">
        <v>9996</v>
      </c>
      <c r="D703" t="s">
        <v>38</v>
      </c>
      <c r="E703" t="s">
        <v>303</v>
      </c>
      <c r="F703" s="48" t="s">
        <v>938</v>
      </c>
      <c r="G703" s="55" t="s">
        <v>10038</v>
      </c>
      <c r="H703" s="55" t="s">
        <v>10039</v>
      </c>
      <c r="I703" s="55" t="s">
        <v>9377</v>
      </c>
      <c r="J703" s="48">
        <v>11.069999999000002</v>
      </c>
      <c r="K703" s="55">
        <v>9928.2180609999996</v>
      </c>
      <c r="L703" s="55">
        <v>1484.9299998658603</v>
      </c>
      <c r="M703" s="55">
        <v>496.41090305000012</v>
      </c>
      <c r="N703" s="56">
        <v>7946.8771580841385</v>
      </c>
      <c r="O703" s="48">
        <f t="shared" si="40"/>
        <v>896.85800017135102</v>
      </c>
      <c r="P703" s="48">
        <f t="shared" si="41"/>
        <v>134.14001806684735</v>
      </c>
      <c r="Q703" s="48">
        <f t="shared" si="42"/>
        <v>44.842900008567561</v>
      </c>
      <c r="R703" s="48">
        <f t="shared" si="43"/>
        <v>717.87508209593602</v>
      </c>
    </row>
    <row r="704" spans="1:18" x14ac:dyDescent="0.25">
      <c r="A704" t="s">
        <v>873</v>
      </c>
      <c r="B704" t="s">
        <v>9009</v>
      </c>
      <c r="C704" t="s">
        <v>9996</v>
      </c>
      <c r="D704" t="s">
        <v>38</v>
      </c>
      <c r="E704" t="s">
        <v>303</v>
      </c>
      <c r="F704" s="48" t="s">
        <v>938</v>
      </c>
      <c r="G704" s="55" t="s">
        <v>10040</v>
      </c>
      <c r="H704" s="55" t="s">
        <v>10041</v>
      </c>
      <c r="I704" s="55" t="s">
        <v>9189</v>
      </c>
      <c r="J704" s="48">
        <v>34.439999999000001</v>
      </c>
      <c r="K704" s="55">
        <v>22596.596338099997</v>
      </c>
      <c r="L704" s="55">
        <v>5605.4499998372403</v>
      </c>
      <c r="M704" s="55">
        <v>1129.8298169049999</v>
      </c>
      <c r="N704" s="56">
        <v>15861.316521357756</v>
      </c>
      <c r="O704" s="48">
        <f t="shared" si="40"/>
        <v>656.11487627050258</v>
      </c>
      <c r="P704" s="48">
        <f t="shared" si="41"/>
        <v>162.75987224157956</v>
      </c>
      <c r="Q704" s="48">
        <f t="shared" si="42"/>
        <v>32.805743813525133</v>
      </c>
      <c r="R704" s="48">
        <f t="shared" si="43"/>
        <v>460.54926021539791</v>
      </c>
    </row>
    <row r="705" spans="1:18" x14ac:dyDescent="0.25">
      <c r="A705" t="s">
        <v>873</v>
      </c>
      <c r="B705" t="s">
        <v>9009</v>
      </c>
      <c r="C705" t="s">
        <v>9996</v>
      </c>
      <c r="D705" t="s">
        <v>38</v>
      </c>
      <c r="E705" t="s">
        <v>303</v>
      </c>
      <c r="F705" s="48" t="s">
        <v>938</v>
      </c>
      <c r="G705" s="55" t="s">
        <v>10042</v>
      </c>
      <c r="H705" s="55" t="s">
        <v>10043</v>
      </c>
      <c r="I705" s="55" t="s">
        <v>9189</v>
      </c>
      <c r="J705" s="48">
        <v>4.920000001</v>
      </c>
      <c r="K705" s="55">
        <v>3105.3071999900008</v>
      </c>
      <c r="L705" s="55">
        <v>0</v>
      </c>
      <c r="M705" s="55">
        <v>155.26535999950005</v>
      </c>
      <c r="N705" s="56">
        <v>2950.0418399905006</v>
      </c>
      <c r="O705" s="48">
        <f t="shared" si="40"/>
        <v>631.15999986968313</v>
      </c>
      <c r="P705" s="48">
        <f t="shared" si="41"/>
        <v>0</v>
      </c>
      <c r="Q705" s="48">
        <f t="shared" si="42"/>
        <v>31.557999993484156</v>
      </c>
      <c r="R705" s="48">
        <f t="shared" si="43"/>
        <v>599.60199987619887</v>
      </c>
    </row>
    <row r="706" spans="1:18" x14ac:dyDescent="0.25">
      <c r="A706" t="s">
        <v>873</v>
      </c>
      <c r="B706" t="s">
        <v>9009</v>
      </c>
      <c r="C706" t="s">
        <v>9996</v>
      </c>
      <c r="D706" t="s">
        <v>38</v>
      </c>
      <c r="E706" t="s">
        <v>303</v>
      </c>
      <c r="F706" s="48" t="s">
        <v>938</v>
      </c>
      <c r="G706" s="55" t="s">
        <v>10044</v>
      </c>
      <c r="H706" s="55" t="s">
        <v>10045</v>
      </c>
      <c r="I706" s="55" t="s">
        <v>9189</v>
      </c>
      <c r="J706" s="48">
        <v>2.46</v>
      </c>
      <c r="K706" s="55">
        <v>2157.8232971699999</v>
      </c>
      <c r="L706" s="55">
        <v>1210.3399999999999</v>
      </c>
      <c r="M706" s="55">
        <v>107.89116485850002</v>
      </c>
      <c r="N706" s="56">
        <v>839.5921323115</v>
      </c>
      <c r="O706" s="48">
        <f t="shared" si="40"/>
        <v>877.16394193902443</v>
      </c>
      <c r="P706" s="48">
        <f t="shared" si="41"/>
        <v>492.00813008130081</v>
      </c>
      <c r="Q706" s="48">
        <f t="shared" si="42"/>
        <v>43.85819709695123</v>
      </c>
      <c r="R706" s="48">
        <f t="shared" si="43"/>
        <v>341.29761476077238</v>
      </c>
    </row>
    <row r="707" spans="1:18" x14ac:dyDescent="0.25">
      <c r="A707" t="s">
        <v>873</v>
      </c>
      <c r="B707" t="s">
        <v>9009</v>
      </c>
      <c r="C707" t="s">
        <v>9996</v>
      </c>
      <c r="D707" t="s">
        <v>38</v>
      </c>
      <c r="E707" t="s">
        <v>303</v>
      </c>
      <c r="F707" s="48" t="s">
        <v>938</v>
      </c>
      <c r="G707" s="55" t="s">
        <v>10046</v>
      </c>
      <c r="H707" s="55" t="s">
        <v>10047</v>
      </c>
      <c r="I707" s="55" t="s">
        <v>9189</v>
      </c>
      <c r="J707" s="48">
        <v>24.6</v>
      </c>
      <c r="K707" s="55">
        <v>18080.901602099999</v>
      </c>
      <c r="L707" s="55">
        <v>2840.56</v>
      </c>
      <c r="M707" s="55">
        <v>904.04508010500024</v>
      </c>
      <c r="N707" s="56">
        <v>14336.296521994998</v>
      </c>
      <c r="O707" s="48">
        <f t="shared" si="40"/>
        <v>734.99600008536572</v>
      </c>
      <c r="P707" s="48">
        <f t="shared" si="41"/>
        <v>115.46991869918698</v>
      </c>
      <c r="Q707" s="48">
        <f t="shared" si="42"/>
        <v>36.749800004268302</v>
      </c>
      <c r="R707" s="48">
        <f t="shared" si="43"/>
        <v>582.77628138191051</v>
      </c>
    </row>
    <row r="708" spans="1:18" x14ac:dyDescent="0.25">
      <c r="A708" t="s">
        <v>873</v>
      </c>
      <c r="B708" t="s">
        <v>9009</v>
      </c>
      <c r="C708" t="s">
        <v>9996</v>
      </c>
      <c r="D708" t="s">
        <v>38</v>
      </c>
      <c r="E708" t="s">
        <v>303</v>
      </c>
      <c r="F708" s="48" t="s">
        <v>938</v>
      </c>
      <c r="G708" s="55" t="s">
        <v>10048</v>
      </c>
      <c r="H708" s="55" t="s">
        <v>10049</v>
      </c>
      <c r="I708" s="55" t="s">
        <v>9686</v>
      </c>
      <c r="J708" s="48">
        <v>24.6</v>
      </c>
      <c r="K708" s="55">
        <v>16884.8470327</v>
      </c>
      <c r="L708" s="55">
        <v>0</v>
      </c>
      <c r="M708" s="55">
        <v>0</v>
      </c>
      <c r="N708" s="56">
        <v>16884.8470327</v>
      </c>
      <c r="O708" s="48">
        <f t="shared" si="40"/>
        <v>686.37589563821132</v>
      </c>
      <c r="P708" s="48">
        <f t="shared" si="41"/>
        <v>0</v>
      </c>
      <c r="Q708" s="48">
        <f t="shared" si="42"/>
        <v>0</v>
      </c>
      <c r="R708" s="48">
        <f t="shared" si="43"/>
        <v>686.37589563821132</v>
      </c>
    </row>
    <row r="709" spans="1:18" x14ac:dyDescent="0.25">
      <c r="A709" t="s">
        <v>873</v>
      </c>
      <c r="B709" t="s">
        <v>9009</v>
      </c>
      <c r="C709" t="s">
        <v>9996</v>
      </c>
      <c r="D709" t="s">
        <v>38</v>
      </c>
      <c r="E709" t="s">
        <v>303</v>
      </c>
      <c r="F709" s="48" t="s">
        <v>938</v>
      </c>
      <c r="G709" s="55" t="s">
        <v>9400</v>
      </c>
      <c r="H709" s="55" t="s">
        <v>9401</v>
      </c>
      <c r="I709" s="55" t="s">
        <v>9037</v>
      </c>
      <c r="J709" s="48">
        <v>3.6900000019999997</v>
      </c>
      <c r="K709" s="55">
        <v>2920.74176347</v>
      </c>
      <c r="L709" s="55">
        <v>364.83000019773976</v>
      </c>
      <c r="M709" s="55">
        <v>146.0370881735</v>
      </c>
      <c r="N709" s="56">
        <v>2409.8746750987602</v>
      </c>
      <c r="O709" s="48">
        <f t="shared" si="40"/>
        <v>791.52893276068903</v>
      </c>
      <c r="P709" s="48">
        <f t="shared" si="41"/>
        <v>98.869918699186982</v>
      </c>
      <c r="Q709" s="48">
        <f t="shared" si="42"/>
        <v>39.576446638034447</v>
      </c>
      <c r="R709" s="48">
        <f t="shared" si="43"/>
        <v>653.08256742346759</v>
      </c>
    </row>
    <row r="710" spans="1:18" x14ac:dyDescent="0.25">
      <c r="A710" t="s">
        <v>873</v>
      </c>
      <c r="B710" t="s">
        <v>9009</v>
      </c>
      <c r="C710" t="s">
        <v>9996</v>
      </c>
      <c r="D710" t="s">
        <v>38</v>
      </c>
      <c r="E710" t="s">
        <v>303</v>
      </c>
      <c r="F710" s="48" t="s">
        <v>938</v>
      </c>
      <c r="G710" s="55" t="s">
        <v>10050</v>
      </c>
      <c r="H710" s="55" t="s">
        <v>10051</v>
      </c>
      <c r="I710" s="55" t="s">
        <v>9211</v>
      </c>
      <c r="J710" s="48">
        <v>28.289999998999996</v>
      </c>
      <c r="K710" s="55">
        <v>21164.825029600001</v>
      </c>
      <c r="L710" s="55">
        <v>3449.3999998780696</v>
      </c>
      <c r="M710" s="55">
        <v>1058.2412514800001</v>
      </c>
      <c r="N710" s="56">
        <v>16657.183778241928</v>
      </c>
      <c r="O710" s="48">
        <f t="shared" si="40"/>
        <v>748.1380357139675</v>
      </c>
      <c r="P710" s="48">
        <f t="shared" si="41"/>
        <v>121.93001060445387</v>
      </c>
      <c r="Q710" s="48">
        <f t="shared" si="42"/>
        <v>37.406901785698381</v>
      </c>
      <c r="R710" s="48">
        <f t="shared" si="43"/>
        <v>588.8011233238152</v>
      </c>
    </row>
    <row r="711" spans="1:18" x14ac:dyDescent="0.25">
      <c r="A711" t="s">
        <v>873</v>
      </c>
      <c r="B711" t="s">
        <v>9009</v>
      </c>
      <c r="C711" t="s">
        <v>9996</v>
      </c>
      <c r="D711" t="s">
        <v>38</v>
      </c>
      <c r="E711" t="s">
        <v>303</v>
      </c>
      <c r="F711" s="48" t="s">
        <v>938</v>
      </c>
      <c r="G711" s="55" t="s">
        <v>9403</v>
      </c>
      <c r="H711" s="55" t="s">
        <v>9404</v>
      </c>
      <c r="I711" s="55" t="s">
        <v>9037</v>
      </c>
      <c r="J711" s="48">
        <v>1.2300000039999999</v>
      </c>
      <c r="K711" s="55">
        <v>1088.2974810000001</v>
      </c>
      <c r="L711" s="55">
        <v>109.06000035466666</v>
      </c>
      <c r="M711" s="55">
        <v>54.414874050000009</v>
      </c>
      <c r="N711" s="56">
        <v>924.82260659533347</v>
      </c>
      <c r="O711" s="48">
        <f t="shared" si="40"/>
        <v>884.79469712261903</v>
      </c>
      <c r="P711" s="48">
        <f t="shared" si="41"/>
        <v>88.666666666666671</v>
      </c>
      <c r="Q711" s="48">
        <f t="shared" si="42"/>
        <v>44.239734856130958</v>
      </c>
      <c r="R711" s="48">
        <f t="shared" si="43"/>
        <v>751.8882955998215</v>
      </c>
    </row>
    <row r="712" spans="1:18" x14ac:dyDescent="0.25">
      <c r="A712" t="s">
        <v>873</v>
      </c>
      <c r="B712" t="s">
        <v>9009</v>
      </c>
      <c r="C712" t="s">
        <v>9996</v>
      </c>
      <c r="D712" t="s">
        <v>38</v>
      </c>
      <c r="E712" t="s">
        <v>303</v>
      </c>
      <c r="F712" s="48" t="s">
        <v>938</v>
      </c>
      <c r="G712" s="55" t="s">
        <v>10052</v>
      </c>
      <c r="H712" s="55" t="s">
        <v>10053</v>
      </c>
      <c r="I712" s="55" t="s">
        <v>9037</v>
      </c>
      <c r="J712" s="48">
        <v>2.46</v>
      </c>
      <c r="K712" s="55">
        <v>2013.3367744600005</v>
      </c>
      <c r="L712" s="55">
        <v>218.67</v>
      </c>
      <c r="M712" s="55">
        <v>100.66683872300001</v>
      </c>
      <c r="N712" s="56">
        <v>1693.9999357370004</v>
      </c>
      <c r="O712" s="48">
        <f t="shared" si="40"/>
        <v>818.42958311382131</v>
      </c>
      <c r="P712" s="48">
        <f t="shared" si="41"/>
        <v>88.890243902439025</v>
      </c>
      <c r="Q712" s="48">
        <f t="shared" si="42"/>
        <v>40.92147915569106</v>
      </c>
      <c r="R712" s="48">
        <f t="shared" si="43"/>
        <v>688.61786005569127</v>
      </c>
    </row>
    <row r="713" spans="1:18" x14ac:dyDescent="0.25">
      <c r="A713" t="s">
        <v>873</v>
      </c>
      <c r="B713" t="s">
        <v>9009</v>
      </c>
      <c r="C713" t="s">
        <v>9996</v>
      </c>
      <c r="D713" t="s">
        <v>38</v>
      </c>
      <c r="E713" t="s">
        <v>303</v>
      </c>
      <c r="F713" s="48" t="s">
        <v>938</v>
      </c>
      <c r="G713" s="55" t="s">
        <v>9314</v>
      </c>
      <c r="H713" s="55" t="s">
        <v>9315</v>
      </c>
      <c r="I713" s="55" t="s">
        <v>9042</v>
      </c>
      <c r="J713" s="48">
        <v>12.299999999000001</v>
      </c>
      <c r="K713" s="55">
        <v>7704.4174213999995</v>
      </c>
      <c r="L713" s="55">
        <v>0</v>
      </c>
      <c r="M713" s="55">
        <v>0</v>
      </c>
      <c r="N713" s="56">
        <v>7704.4174213999995</v>
      </c>
      <c r="O713" s="48">
        <f t="shared" si="40"/>
        <v>626.37540016474588</v>
      </c>
      <c r="P713" s="48">
        <f t="shared" si="41"/>
        <v>0</v>
      </c>
      <c r="Q713" s="48">
        <f t="shared" si="42"/>
        <v>0</v>
      </c>
      <c r="R713" s="48">
        <f t="shared" si="43"/>
        <v>626.37540016474588</v>
      </c>
    </row>
    <row r="714" spans="1:18" x14ac:dyDescent="0.25">
      <c r="A714" t="s">
        <v>873</v>
      </c>
      <c r="B714" t="s">
        <v>9009</v>
      </c>
      <c r="C714" t="s">
        <v>9996</v>
      </c>
      <c r="D714" t="s">
        <v>38</v>
      </c>
      <c r="E714" t="s">
        <v>303</v>
      </c>
      <c r="F714" s="48" t="s">
        <v>938</v>
      </c>
      <c r="G714" s="55" t="s">
        <v>10054</v>
      </c>
      <c r="H714" s="55" t="s">
        <v>10055</v>
      </c>
      <c r="I714" s="55" t="s">
        <v>9037</v>
      </c>
      <c r="J714" s="48">
        <v>9.8399999989999998</v>
      </c>
      <c r="K714" s="55">
        <v>8115.0567298000005</v>
      </c>
      <c r="L714" s="55">
        <v>1000.4299998983303</v>
      </c>
      <c r="M714" s="55">
        <v>405.75283649000005</v>
      </c>
      <c r="N714" s="56">
        <v>6708.87389341167</v>
      </c>
      <c r="O714" s="48">
        <f t="shared" si="40"/>
        <v>824.70088725860785</v>
      </c>
      <c r="P714" s="48">
        <f t="shared" si="41"/>
        <v>101.66971544715447</v>
      </c>
      <c r="Q714" s="48">
        <f t="shared" si="42"/>
        <v>41.235044362930395</v>
      </c>
      <c r="R714" s="48">
        <f t="shared" si="43"/>
        <v>681.79612744852295</v>
      </c>
    </row>
    <row r="715" spans="1:18" x14ac:dyDescent="0.25">
      <c r="A715" t="s">
        <v>873</v>
      </c>
      <c r="B715" t="s">
        <v>9009</v>
      </c>
      <c r="C715" t="s">
        <v>9996</v>
      </c>
      <c r="D715" t="s">
        <v>38</v>
      </c>
      <c r="E715" t="s">
        <v>303</v>
      </c>
      <c r="F715" s="48" t="s">
        <v>938</v>
      </c>
      <c r="G715" s="55" t="s">
        <v>10056</v>
      </c>
      <c r="H715" s="55" t="s">
        <v>10057</v>
      </c>
      <c r="I715" s="55" t="s">
        <v>9231</v>
      </c>
      <c r="J715" s="48">
        <v>19.68</v>
      </c>
      <c r="K715" s="55">
        <v>20241.093528000001</v>
      </c>
      <c r="L715" s="55">
        <v>2166.1799999999998</v>
      </c>
      <c r="M715" s="55">
        <v>0</v>
      </c>
      <c r="N715" s="56">
        <v>18074.913528000001</v>
      </c>
      <c r="O715" s="48">
        <f t="shared" si="40"/>
        <v>1028.5108500000001</v>
      </c>
      <c r="P715" s="48">
        <f t="shared" si="41"/>
        <v>110.07012195121951</v>
      </c>
      <c r="Q715" s="48">
        <f t="shared" si="42"/>
        <v>0</v>
      </c>
      <c r="R715" s="48">
        <f t="shared" si="43"/>
        <v>918.44072804878056</v>
      </c>
    </row>
    <row r="716" spans="1:18" x14ac:dyDescent="0.25">
      <c r="A716" t="s">
        <v>873</v>
      </c>
      <c r="B716" t="s">
        <v>9009</v>
      </c>
      <c r="C716" t="s">
        <v>9996</v>
      </c>
      <c r="D716" t="s">
        <v>38</v>
      </c>
      <c r="E716" t="s">
        <v>303</v>
      </c>
      <c r="F716" s="48" t="s">
        <v>938</v>
      </c>
      <c r="G716" s="55" t="s">
        <v>10058</v>
      </c>
      <c r="H716" s="55" t="s">
        <v>10059</v>
      </c>
      <c r="I716" s="55" t="s">
        <v>10060</v>
      </c>
      <c r="J716" s="48">
        <v>4.920000001</v>
      </c>
      <c r="K716" s="55">
        <v>3687.8027279000003</v>
      </c>
      <c r="L716" s="55">
        <v>1780.7400003619391</v>
      </c>
      <c r="M716" s="55">
        <v>0</v>
      </c>
      <c r="N716" s="56">
        <v>1907.0627275380612</v>
      </c>
      <c r="O716" s="48">
        <f t="shared" si="40"/>
        <v>749.55339982732664</v>
      </c>
      <c r="P716" s="48">
        <f t="shared" si="41"/>
        <v>361.9390243902439</v>
      </c>
      <c r="Q716" s="48">
        <f t="shared" si="42"/>
        <v>0</v>
      </c>
      <c r="R716" s="48">
        <f t="shared" si="43"/>
        <v>387.61437543708269</v>
      </c>
    </row>
    <row r="717" spans="1:18" x14ac:dyDescent="0.25">
      <c r="A717" t="s">
        <v>873</v>
      </c>
      <c r="B717" t="s">
        <v>9009</v>
      </c>
      <c r="C717" t="s">
        <v>9996</v>
      </c>
      <c r="D717" t="s">
        <v>38</v>
      </c>
      <c r="E717" t="s">
        <v>303</v>
      </c>
      <c r="F717" s="48" t="s">
        <v>938</v>
      </c>
      <c r="G717" s="55" t="s">
        <v>10061</v>
      </c>
      <c r="H717" s="55" t="s">
        <v>10062</v>
      </c>
      <c r="I717" s="55" t="s">
        <v>9018</v>
      </c>
      <c r="J717" s="48">
        <v>98.399999994999988</v>
      </c>
      <c r="K717" s="55">
        <v>66625.868541999997</v>
      </c>
      <c r="L717" s="55">
        <v>1841.0599999064498</v>
      </c>
      <c r="M717" s="55">
        <v>3331.2934271000004</v>
      </c>
      <c r="N717" s="56">
        <v>61453.515114993548</v>
      </c>
      <c r="O717" s="48">
        <f t="shared" si="40"/>
        <v>677.09216001407992</v>
      </c>
      <c r="P717" s="48">
        <f t="shared" si="41"/>
        <v>18.709959349593493</v>
      </c>
      <c r="Q717" s="48">
        <f t="shared" si="42"/>
        <v>33.854608000704005</v>
      </c>
      <c r="R717" s="48">
        <f t="shared" si="43"/>
        <v>624.52759266378246</v>
      </c>
    </row>
    <row r="718" spans="1:18" x14ac:dyDescent="0.25">
      <c r="A718" t="s">
        <v>873</v>
      </c>
      <c r="B718" t="s">
        <v>9009</v>
      </c>
      <c r="C718" t="s">
        <v>9996</v>
      </c>
      <c r="D718" t="s">
        <v>38</v>
      </c>
      <c r="E718" t="s">
        <v>303</v>
      </c>
      <c r="F718" s="48" t="s">
        <v>938</v>
      </c>
      <c r="G718" s="55" t="s">
        <v>9950</v>
      </c>
      <c r="H718" s="55" t="s">
        <v>9951</v>
      </c>
      <c r="I718" s="55" t="s">
        <v>9037</v>
      </c>
      <c r="J718" s="48">
        <v>2.4600000020000001</v>
      </c>
      <c r="K718" s="55">
        <v>1720.35688224</v>
      </c>
      <c r="L718" s="55">
        <v>310.4000002523577</v>
      </c>
      <c r="M718" s="55">
        <v>86.017844111999992</v>
      </c>
      <c r="N718" s="56">
        <v>1323.9390378756423</v>
      </c>
      <c r="O718" s="48">
        <f t="shared" si="40"/>
        <v>699.33206538265688</v>
      </c>
      <c r="P718" s="48">
        <f t="shared" si="41"/>
        <v>126.17886178861787</v>
      </c>
      <c r="Q718" s="48">
        <f t="shared" si="42"/>
        <v>34.96660326913284</v>
      </c>
      <c r="R718" s="48">
        <f t="shared" si="43"/>
        <v>538.18660032490607</v>
      </c>
    </row>
    <row r="719" spans="1:18" x14ac:dyDescent="0.25">
      <c r="A719" t="s">
        <v>873</v>
      </c>
      <c r="B719" t="s">
        <v>9009</v>
      </c>
      <c r="C719" t="s">
        <v>9996</v>
      </c>
      <c r="D719" t="s">
        <v>38</v>
      </c>
      <c r="E719" t="s">
        <v>303</v>
      </c>
      <c r="F719" s="48" t="s">
        <v>938</v>
      </c>
      <c r="G719" s="55" t="s">
        <v>10063</v>
      </c>
      <c r="H719" s="55" t="s">
        <v>10064</v>
      </c>
      <c r="I719" s="55" t="s">
        <v>9030</v>
      </c>
      <c r="J719" s="48">
        <v>24.6</v>
      </c>
      <c r="K719" s="55">
        <v>25518.613198499999</v>
      </c>
      <c r="L719" s="55">
        <v>0</v>
      </c>
      <c r="M719" s="55">
        <v>1275.9306599250001</v>
      </c>
      <c r="N719" s="56">
        <v>24242.682538574998</v>
      </c>
      <c r="O719" s="48">
        <f t="shared" si="40"/>
        <v>1037.3419999390244</v>
      </c>
      <c r="P719" s="48">
        <f t="shared" si="41"/>
        <v>0</v>
      </c>
      <c r="Q719" s="48">
        <f t="shared" si="42"/>
        <v>51.867099996951218</v>
      </c>
      <c r="R719" s="48">
        <f t="shared" si="43"/>
        <v>985.47489994207308</v>
      </c>
    </row>
    <row r="720" spans="1:18" x14ac:dyDescent="0.25">
      <c r="A720" t="s">
        <v>873</v>
      </c>
      <c r="B720" t="s">
        <v>9009</v>
      </c>
      <c r="C720" t="s">
        <v>9996</v>
      </c>
      <c r="D720" t="s">
        <v>38</v>
      </c>
      <c r="E720" t="s">
        <v>303</v>
      </c>
      <c r="F720" s="48" t="s">
        <v>938</v>
      </c>
      <c r="G720" s="55" t="s">
        <v>10065</v>
      </c>
      <c r="H720" s="55" t="s">
        <v>10066</v>
      </c>
      <c r="I720" s="55" t="s">
        <v>9030</v>
      </c>
      <c r="J720" s="48">
        <v>11.069999999000002</v>
      </c>
      <c r="K720" s="55">
        <v>6822.9734667999992</v>
      </c>
      <c r="L720" s="55">
        <v>333.75999996985007</v>
      </c>
      <c r="M720" s="55">
        <v>341.14867334000007</v>
      </c>
      <c r="N720" s="56">
        <v>6148.064793490149</v>
      </c>
      <c r="O720" s="48">
        <f t="shared" ref="O720:O783" si="44">IFERROR(K720/J720,0)</f>
        <v>616.34810003761027</v>
      </c>
      <c r="P720" s="48">
        <f t="shared" ref="P720:P783" si="45">IFERROR(L720/J720,0)</f>
        <v>30.149954832881658</v>
      </c>
      <c r="Q720" s="48">
        <f t="shared" ref="Q720:Q783" si="46">IFERROR(M720/J720,0)</f>
        <v>30.817405001880527</v>
      </c>
      <c r="R720" s="48">
        <f t="shared" ref="R720:R783" si="47">N720/J720</f>
        <v>555.38074020284807</v>
      </c>
    </row>
    <row r="721" spans="1:18" x14ac:dyDescent="0.25">
      <c r="A721" t="s">
        <v>873</v>
      </c>
      <c r="B721" t="s">
        <v>9009</v>
      </c>
      <c r="C721" t="s">
        <v>9996</v>
      </c>
      <c r="D721" t="s">
        <v>38</v>
      </c>
      <c r="E721" t="s">
        <v>303</v>
      </c>
      <c r="F721" s="48" t="s">
        <v>938</v>
      </c>
      <c r="G721" s="55" t="s">
        <v>10067</v>
      </c>
      <c r="H721" s="55" t="s">
        <v>10068</v>
      </c>
      <c r="I721" s="55" t="s">
        <v>9030</v>
      </c>
      <c r="J721" s="48">
        <v>1.2299999990000001</v>
      </c>
      <c r="K721" s="55">
        <v>905.57895145999998</v>
      </c>
      <c r="L721" s="55">
        <v>621.40999949478862</v>
      </c>
      <c r="M721" s="55">
        <v>45.278947572999996</v>
      </c>
      <c r="N721" s="56">
        <v>238.89000439221138</v>
      </c>
      <c r="O721" s="48">
        <f t="shared" si="44"/>
        <v>736.24305056605112</v>
      </c>
      <c r="P721" s="48">
        <f t="shared" si="45"/>
        <v>505.21138211382112</v>
      </c>
      <c r="Q721" s="48">
        <f t="shared" si="46"/>
        <v>36.812152528302555</v>
      </c>
      <c r="R721" s="48">
        <f t="shared" si="47"/>
        <v>194.21951592392753</v>
      </c>
    </row>
    <row r="722" spans="1:18" x14ac:dyDescent="0.25">
      <c r="A722" t="s">
        <v>873</v>
      </c>
      <c r="B722" t="s">
        <v>9009</v>
      </c>
      <c r="C722" t="s">
        <v>9996</v>
      </c>
      <c r="D722" t="s">
        <v>38</v>
      </c>
      <c r="E722" t="s">
        <v>303</v>
      </c>
      <c r="F722" s="48" t="s">
        <v>938</v>
      </c>
      <c r="G722" s="55" t="s">
        <v>10069</v>
      </c>
      <c r="H722" s="55" t="s">
        <v>10070</v>
      </c>
      <c r="I722" s="55" t="s">
        <v>9030</v>
      </c>
      <c r="J722" s="48">
        <v>3.6900000009999996</v>
      </c>
      <c r="K722" s="55">
        <v>2294.4526389099997</v>
      </c>
      <c r="L722" s="55">
        <v>0</v>
      </c>
      <c r="M722" s="55">
        <v>114.7226319455</v>
      </c>
      <c r="N722" s="56">
        <v>2179.7300069644998</v>
      </c>
      <c r="O722" s="48">
        <f t="shared" si="44"/>
        <v>621.80288300493146</v>
      </c>
      <c r="P722" s="48">
        <f t="shared" si="45"/>
        <v>0</v>
      </c>
      <c r="Q722" s="48">
        <f t="shared" si="46"/>
        <v>31.090144150246577</v>
      </c>
      <c r="R722" s="48">
        <f t="shared" si="47"/>
        <v>590.71273885468486</v>
      </c>
    </row>
    <row r="723" spans="1:18" x14ac:dyDescent="0.25">
      <c r="A723" t="s">
        <v>873</v>
      </c>
      <c r="B723" t="s">
        <v>9009</v>
      </c>
      <c r="C723" t="s">
        <v>9996</v>
      </c>
      <c r="D723" t="s">
        <v>38</v>
      </c>
      <c r="E723" t="s">
        <v>303</v>
      </c>
      <c r="F723" s="48" t="s">
        <v>938</v>
      </c>
      <c r="G723" s="55" t="s">
        <v>10071</v>
      </c>
      <c r="H723" s="55" t="s">
        <v>10072</v>
      </c>
      <c r="I723" s="55" t="s">
        <v>9189</v>
      </c>
      <c r="J723" s="48">
        <v>54.120000001000001</v>
      </c>
      <c r="K723" s="55">
        <v>33156.771521999995</v>
      </c>
      <c r="L723" s="55">
        <v>0</v>
      </c>
      <c r="M723" s="55">
        <v>1657.8385761000002</v>
      </c>
      <c r="N723" s="56">
        <v>31498.932945899996</v>
      </c>
      <c r="O723" s="48">
        <f t="shared" si="44"/>
        <v>612.6528366849102</v>
      </c>
      <c r="P723" s="48">
        <f t="shared" si="45"/>
        <v>0</v>
      </c>
      <c r="Q723" s="48">
        <f t="shared" si="46"/>
        <v>30.632641834245518</v>
      </c>
      <c r="R723" s="48">
        <f t="shared" si="47"/>
        <v>582.02019485066478</v>
      </c>
    </row>
    <row r="724" spans="1:18" x14ac:dyDescent="0.25">
      <c r="A724" t="s">
        <v>873</v>
      </c>
      <c r="B724" t="s">
        <v>9009</v>
      </c>
      <c r="C724" t="s">
        <v>9996</v>
      </c>
      <c r="D724" t="s">
        <v>38</v>
      </c>
      <c r="E724" t="s">
        <v>303</v>
      </c>
      <c r="F724" s="48" t="s">
        <v>938</v>
      </c>
      <c r="G724" s="55" t="s">
        <v>10073</v>
      </c>
      <c r="H724" s="55" t="s">
        <v>10074</v>
      </c>
      <c r="I724" s="55" t="s">
        <v>9415</v>
      </c>
      <c r="J724" s="48">
        <v>13.529999999000001</v>
      </c>
      <c r="K724" s="55">
        <v>11337.2964158</v>
      </c>
      <c r="L724" s="55">
        <v>1903.9399998592803</v>
      </c>
      <c r="M724" s="55">
        <v>566.86482078999995</v>
      </c>
      <c r="N724" s="56">
        <v>8866.4915951507191</v>
      </c>
      <c r="O724" s="48">
        <f t="shared" si="44"/>
        <v>837.9376508971128</v>
      </c>
      <c r="P724" s="48">
        <f t="shared" si="45"/>
        <v>140.71988174427199</v>
      </c>
      <c r="Q724" s="48">
        <f t="shared" si="46"/>
        <v>41.896882544855636</v>
      </c>
      <c r="R724" s="48">
        <f t="shared" si="47"/>
        <v>655.32088660798513</v>
      </c>
    </row>
    <row r="725" spans="1:18" x14ac:dyDescent="0.25">
      <c r="A725" t="s">
        <v>873</v>
      </c>
      <c r="B725" t="s">
        <v>9009</v>
      </c>
      <c r="C725" t="s">
        <v>9996</v>
      </c>
      <c r="D725" t="s">
        <v>38</v>
      </c>
      <c r="E725" t="s">
        <v>303</v>
      </c>
      <c r="F725" s="48" t="s">
        <v>938</v>
      </c>
      <c r="G725" s="55" t="s">
        <v>10075</v>
      </c>
      <c r="H725" s="55" t="s">
        <v>10076</v>
      </c>
      <c r="I725" s="55" t="s">
        <v>10060</v>
      </c>
      <c r="J725" s="48">
        <v>7.6800000000000006</v>
      </c>
      <c r="K725" s="55">
        <v>8360.6476799999982</v>
      </c>
      <c r="L725" s="55">
        <v>0</v>
      </c>
      <c r="M725" s="55">
        <v>0</v>
      </c>
      <c r="N725" s="56">
        <v>8360.6476799999982</v>
      </c>
      <c r="O725" s="48">
        <f t="shared" si="44"/>
        <v>1088.6259999999997</v>
      </c>
      <c r="P725" s="48">
        <f t="shared" si="45"/>
        <v>0</v>
      </c>
      <c r="Q725" s="48">
        <f t="shared" si="46"/>
        <v>0</v>
      </c>
      <c r="R725" s="48">
        <f t="shared" si="47"/>
        <v>1088.6259999999997</v>
      </c>
    </row>
    <row r="726" spans="1:18" x14ac:dyDescent="0.25">
      <c r="A726" t="s">
        <v>873</v>
      </c>
      <c r="B726" t="s">
        <v>9009</v>
      </c>
      <c r="C726" t="s">
        <v>9996</v>
      </c>
      <c r="D726" t="s">
        <v>38</v>
      </c>
      <c r="E726" t="s">
        <v>303</v>
      </c>
      <c r="F726" s="48" t="s">
        <v>938</v>
      </c>
      <c r="G726" s="55" t="s">
        <v>10077</v>
      </c>
      <c r="H726" s="55" t="s">
        <v>10078</v>
      </c>
      <c r="I726" s="55" t="s">
        <v>10079</v>
      </c>
      <c r="J726" s="48">
        <v>1.2299999990000001</v>
      </c>
      <c r="K726" s="55">
        <v>786.07262258000003</v>
      </c>
      <c r="L726" s="55">
        <v>0</v>
      </c>
      <c r="M726" s="55">
        <v>0</v>
      </c>
      <c r="N726" s="56">
        <v>786.07262258000003</v>
      </c>
      <c r="O726" s="48">
        <f t="shared" si="44"/>
        <v>639.08343351144993</v>
      </c>
      <c r="P726" s="48">
        <f t="shared" si="45"/>
        <v>0</v>
      </c>
      <c r="Q726" s="48">
        <f t="shared" si="46"/>
        <v>0</v>
      </c>
      <c r="R726" s="48">
        <f t="shared" si="47"/>
        <v>639.08343351144993</v>
      </c>
    </row>
    <row r="727" spans="1:18" x14ac:dyDescent="0.25">
      <c r="A727" t="s">
        <v>873</v>
      </c>
      <c r="B727" t="s">
        <v>9009</v>
      </c>
      <c r="C727" t="s">
        <v>9996</v>
      </c>
      <c r="D727" t="s">
        <v>38</v>
      </c>
      <c r="E727" t="s">
        <v>303</v>
      </c>
      <c r="F727" s="48" t="s">
        <v>938</v>
      </c>
      <c r="G727" s="55" t="s">
        <v>10080</v>
      </c>
      <c r="H727" s="55" t="s">
        <v>10081</v>
      </c>
      <c r="I727" s="55" t="s">
        <v>9483</v>
      </c>
      <c r="J727" s="48">
        <v>1.2300000039999999</v>
      </c>
      <c r="K727" s="55">
        <v>836.23126366000008</v>
      </c>
      <c r="L727" s="55">
        <v>0</v>
      </c>
      <c r="M727" s="55">
        <v>41.811563182999997</v>
      </c>
      <c r="N727" s="56">
        <v>794.41970047700011</v>
      </c>
      <c r="O727" s="48">
        <f t="shared" si="44"/>
        <v>679.86281377280397</v>
      </c>
      <c r="P727" s="48">
        <f t="shared" si="45"/>
        <v>0</v>
      </c>
      <c r="Q727" s="48">
        <f t="shared" si="46"/>
        <v>33.993140688640196</v>
      </c>
      <c r="R727" s="48">
        <f t="shared" si="47"/>
        <v>645.86967308416376</v>
      </c>
    </row>
    <row r="728" spans="1:18" x14ac:dyDescent="0.25">
      <c r="A728" t="s">
        <v>873</v>
      </c>
      <c r="B728" t="s">
        <v>9009</v>
      </c>
      <c r="C728" t="s">
        <v>9996</v>
      </c>
      <c r="D728" t="s">
        <v>38</v>
      </c>
      <c r="E728" t="s">
        <v>303</v>
      </c>
      <c r="F728" s="48" t="s">
        <v>938</v>
      </c>
      <c r="G728" s="55" t="s">
        <v>10082</v>
      </c>
      <c r="H728" s="55" t="s">
        <v>10083</v>
      </c>
      <c r="I728" s="55" t="s">
        <v>9030</v>
      </c>
      <c r="J728" s="48">
        <v>49.200000002000003</v>
      </c>
      <c r="K728" s="55">
        <v>27363.265850499993</v>
      </c>
      <c r="L728" s="55">
        <v>0</v>
      </c>
      <c r="M728" s="55">
        <v>1368.1632925250001</v>
      </c>
      <c r="N728" s="56">
        <v>25995.102557974991</v>
      </c>
      <c r="O728" s="48">
        <f t="shared" si="44"/>
        <v>556.16394002820448</v>
      </c>
      <c r="P728" s="48">
        <f t="shared" si="45"/>
        <v>0</v>
      </c>
      <c r="Q728" s="48">
        <f t="shared" si="46"/>
        <v>27.808197001410235</v>
      </c>
      <c r="R728" s="48">
        <f t="shared" si="47"/>
        <v>528.35574302679424</v>
      </c>
    </row>
    <row r="729" spans="1:18" x14ac:dyDescent="0.25">
      <c r="A729" t="s">
        <v>873</v>
      </c>
      <c r="B729" t="s">
        <v>9009</v>
      </c>
      <c r="C729" t="s">
        <v>9996</v>
      </c>
      <c r="D729" t="s">
        <v>38</v>
      </c>
      <c r="E729" t="s">
        <v>303</v>
      </c>
      <c r="F729" s="48" t="s">
        <v>938</v>
      </c>
      <c r="G729" s="55" t="s">
        <v>10084</v>
      </c>
      <c r="H729" s="55" t="s">
        <v>10085</v>
      </c>
      <c r="I729" s="55" t="s">
        <v>9018</v>
      </c>
      <c r="J729" s="48">
        <v>4.9199999989999998</v>
      </c>
      <c r="K729" s="55">
        <v>3147.8799600500001</v>
      </c>
      <c r="L729" s="55">
        <v>0</v>
      </c>
      <c r="M729" s="55">
        <v>157.39399800250001</v>
      </c>
      <c r="N729" s="56">
        <v>2990.4859620474999</v>
      </c>
      <c r="O729" s="48">
        <f t="shared" si="44"/>
        <v>639.81300014020599</v>
      </c>
      <c r="P729" s="48">
        <f t="shared" si="45"/>
        <v>0</v>
      </c>
      <c r="Q729" s="48">
        <f t="shared" si="46"/>
        <v>31.990650007010299</v>
      </c>
      <c r="R729" s="48">
        <f t="shared" si="47"/>
        <v>607.82235013319564</v>
      </c>
    </row>
    <row r="730" spans="1:18" x14ac:dyDescent="0.25">
      <c r="A730" t="s">
        <v>873</v>
      </c>
      <c r="B730" t="s">
        <v>9009</v>
      </c>
      <c r="C730" t="s">
        <v>9996</v>
      </c>
      <c r="D730" t="s">
        <v>38</v>
      </c>
      <c r="E730" t="s">
        <v>303</v>
      </c>
      <c r="F730" s="48" t="s">
        <v>938</v>
      </c>
      <c r="G730" s="55" t="s">
        <v>10086</v>
      </c>
      <c r="H730" s="55" t="s">
        <v>10087</v>
      </c>
      <c r="I730" s="55" t="s">
        <v>9211</v>
      </c>
      <c r="J730" s="48">
        <v>2.4599999989999999</v>
      </c>
      <c r="K730" s="55">
        <v>1865.68859997</v>
      </c>
      <c r="L730" s="55">
        <v>359.6299998538089</v>
      </c>
      <c r="M730" s="55">
        <v>93.28442999850003</v>
      </c>
      <c r="N730" s="56">
        <v>1412.7741701176913</v>
      </c>
      <c r="O730" s="48">
        <f t="shared" si="44"/>
        <v>758.41000029610166</v>
      </c>
      <c r="P730" s="48">
        <f t="shared" si="45"/>
        <v>146.1910569105691</v>
      </c>
      <c r="Q730" s="48">
        <f t="shared" si="46"/>
        <v>37.920500014805093</v>
      </c>
      <c r="R730" s="48">
        <f t="shared" si="47"/>
        <v>574.29844337072757</v>
      </c>
    </row>
    <row r="731" spans="1:18" x14ac:dyDescent="0.25">
      <c r="A731" t="s">
        <v>873</v>
      </c>
      <c r="B731" t="s">
        <v>9009</v>
      </c>
      <c r="C731" t="s">
        <v>9996</v>
      </c>
      <c r="D731" t="s">
        <v>38</v>
      </c>
      <c r="E731" t="s">
        <v>303</v>
      </c>
      <c r="F731" s="48" t="s">
        <v>938</v>
      </c>
      <c r="G731" s="55" t="s">
        <v>10088</v>
      </c>
      <c r="H731" s="55" t="s">
        <v>10089</v>
      </c>
      <c r="I731" s="55" t="s">
        <v>9030</v>
      </c>
      <c r="J731" s="48">
        <v>3.6900000009999996</v>
      </c>
      <c r="K731" s="55">
        <v>3659.7965299999996</v>
      </c>
      <c r="L731" s="55">
        <v>800.10000021682924</v>
      </c>
      <c r="M731" s="55">
        <v>182.98982649999999</v>
      </c>
      <c r="N731" s="56">
        <v>2676.7067032831701</v>
      </c>
      <c r="O731" s="48">
        <f t="shared" si="44"/>
        <v>991.8147775089933</v>
      </c>
      <c r="P731" s="48">
        <f t="shared" si="45"/>
        <v>216.82926829268294</v>
      </c>
      <c r="Q731" s="48">
        <f t="shared" si="46"/>
        <v>49.590738875449667</v>
      </c>
      <c r="R731" s="48">
        <f t="shared" si="47"/>
        <v>725.39477034086065</v>
      </c>
    </row>
    <row r="732" spans="1:18" x14ac:dyDescent="0.25">
      <c r="A732" t="s">
        <v>873</v>
      </c>
      <c r="B732" t="s">
        <v>9009</v>
      </c>
      <c r="C732" t="s">
        <v>9996</v>
      </c>
      <c r="D732" t="s">
        <v>38</v>
      </c>
      <c r="E732" t="s">
        <v>303</v>
      </c>
      <c r="F732" s="48" t="s">
        <v>938</v>
      </c>
      <c r="G732" s="55" t="s">
        <v>9330</v>
      </c>
      <c r="H732" s="55" t="s">
        <v>9331</v>
      </c>
      <c r="I732" s="55" t="s">
        <v>9037</v>
      </c>
      <c r="J732" s="48">
        <v>9.84</v>
      </c>
      <c r="K732" s="55">
        <v>5911.9059652999986</v>
      </c>
      <c r="L732" s="55">
        <v>0</v>
      </c>
      <c r="M732" s="55">
        <v>295.595298265</v>
      </c>
      <c r="N732" s="56">
        <v>5616.3106670349989</v>
      </c>
      <c r="O732" s="48">
        <f t="shared" si="44"/>
        <v>600.80345175813</v>
      </c>
      <c r="P732" s="48">
        <f t="shared" si="45"/>
        <v>0</v>
      </c>
      <c r="Q732" s="48">
        <f t="shared" si="46"/>
        <v>30.040172587906504</v>
      </c>
      <c r="R732" s="48">
        <f t="shared" si="47"/>
        <v>570.76327917022343</v>
      </c>
    </row>
    <row r="733" spans="1:18" x14ac:dyDescent="0.25">
      <c r="A733" t="s">
        <v>873</v>
      </c>
      <c r="B733" t="s">
        <v>9009</v>
      </c>
      <c r="C733" t="s">
        <v>9996</v>
      </c>
      <c r="D733" t="s">
        <v>38</v>
      </c>
      <c r="E733" t="s">
        <v>303</v>
      </c>
      <c r="F733" s="48" t="s">
        <v>938</v>
      </c>
      <c r="G733" s="55" t="s">
        <v>10090</v>
      </c>
      <c r="H733" s="55" t="s">
        <v>10091</v>
      </c>
      <c r="I733" s="55" t="s">
        <v>9042</v>
      </c>
      <c r="J733" s="48">
        <v>1.2299999990000001</v>
      </c>
      <c r="K733" s="55">
        <v>1049.29331998</v>
      </c>
      <c r="L733" s="55">
        <v>93.849999923699187</v>
      </c>
      <c r="M733" s="55">
        <v>0</v>
      </c>
      <c r="N733" s="56">
        <v>955.44332005630076</v>
      </c>
      <c r="O733" s="48">
        <f t="shared" si="44"/>
        <v>853.08400067730395</v>
      </c>
      <c r="P733" s="48">
        <f t="shared" si="45"/>
        <v>76.300813008130078</v>
      </c>
      <c r="Q733" s="48">
        <f t="shared" si="46"/>
        <v>0</v>
      </c>
      <c r="R733" s="48">
        <f t="shared" si="47"/>
        <v>776.78318766917391</v>
      </c>
    </row>
    <row r="734" spans="1:18" x14ac:dyDescent="0.25">
      <c r="A734" t="s">
        <v>873</v>
      </c>
      <c r="B734" t="s">
        <v>9009</v>
      </c>
      <c r="C734" t="s">
        <v>9996</v>
      </c>
      <c r="D734" t="s">
        <v>38</v>
      </c>
      <c r="E734" t="s">
        <v>303</v>
      </c>
      <c r="F734" s="48" t="s">
        <v>938</v>
      </c>
      <c r="G734" s="55" t="s">
        <v>10092</v>
      </c>
      <c r="H734" s="55" t="s">
        <v>10093</v>
      </c>
      <c r="I734" s="55" t="s">
        <v>9211</v>
      </c>
      <c r="J734" s="48">
        <v>2.4600000020000001</v>
      </c>
      <c r="K734" s="55">
        <v>1753.0377369399998</v>
      </c>
      <c r="L734" s="55">
        <v>746.61000060700007</v>
      </c>
      <c r="M734" s="55">
        <v>87.651886847</v>
      </c>
      <c r="N734" s="56">
        <v>918.77584948599974</v>
      </c>
      <c r="O734" s="48">
        <f t="shared" si="44"/>
        <v>712.61696565640887</v>
      </c>
      <c r="P734" s="48">
        <f t="shared" si="45"/>
        <v>303.5</v>
      </c>
      <c r="Q734" s="48">
        <f t="shared" si="46"/>
        <v>35.630848282820445</v>
      </c>
      <c r="R734" s="48">
        <f t="shared" si="47"/>
        <v>373.4861173735884</v>
      </c>
    </row>
    <row r="735" spans="1:18" x14ac:dyDescent="0.25">
      <c r="A735" t="s">
        <v>873</v>
      </c>
      <c r="B735" t="s">
        <v>9009</v>
      </c>
      <c r="C735" t="s">
        <v>9996</v>
      </c>
      <c r="D735" t="s">
        <v>38</v>
      </c>
      <c r="E735" t="s">
        <v>303</v>
      </c>
      <c r="F735" s="48" t="s">
        <v>938</v>
      </c>
      <c r="G735" s="55" t="s">
        <v>10094</v>
      </c>
      <c r="H735" s="55" t="s">
        <v>10095</v>
      </c>
      <c r="I735" s="55" t="s">
        <v>9037</v>
      </c>
      <c r="J735" s="48">
        <v>1.229999998</v>
      </c>
      <c r="K735" s="55">
        <v>838.93380000000002</v>
      </c>
      <c r="L735" s="55">
        <v>0</v>
      </c>
      <c r="M735" s="55">
        <v>41.946690000000004</v>
      </c>
      <c r="N735" s="56">
        <v>796.98711000000003</v>
      </c>
      <c r="O735" s="48">
        <f t="shared" si="44"/>
        <v>682.06000110904063</v>
      </c>
      <c r="P735" s="48">
        <f t="shared" si="45"/>
        <v>0</v>
      </c>
      <c r="Q735" s="48">
        <f t="shared" si="46"/>
        <v>34.103000055452036</v>
      </c>
      <c r="R735" s="48">
        <f t="shared" si="47"/>
        <v>647.95700105358867</v>
      </c>
    </row>
    <row r="736" spans="1:18" x14ac:dyDescent="0.25">
      <c r="A736" t="s">
        <v>873</v>
      </c>
      <c r="B736" t="s">
        <v>9009</v>
      </c>
      <c r="C736" t="s">
        <v>9996</v>
      </c>
      <c r="D736" t="s">
        <v>38</v>
      </c>
      <c r="E736" t="s">
        <v>303</v>
      </c>
      <c r="F736" s="48" t="s">
        <v>938</v>
      </c>
      <c r="G736" s="55" t="s">
        <v>9565</v>
      </c>
      <c r="H736" s="55" t="s">
        <v>9566</v>
      </c>
      <c r="I736" s="55" t="s">
        <v>9189</v>
      </c>
      <c r="J736" s="48">
        <v>33.599999999999987</v>
      </c>
      <c r="K736" s="55">
        <v>25205.879999999997</v>
      </c>
      <c r="L736" s="55">
        <v>0</v>
      </c>
      <c r="M736" s="55">
        <v>0</v>
      </c>
      <c r="N736" s="56">
        <v>25205.879999999997</v>
      </c>
      <c r="O736" s="48">
        <f t="shared" si="44"/>
        <v>750.17500000000018</v>
      </c>
      <c r="P736" s="48">
        <f t="shared" si="45"/>
        <v>0</v>
      </c>
      <c r="Q736" s="48">
        <f t="shared" si="46"/>
        <v>0</v>
      </c>
      <c r="R736" s="48">
        <f t="shared" si="47"/>
        <v>750.17500000000018</v>
      </c>
    </row>
    <row r="737" spans="1:18" x14ac:dyDescent="0.25">
      <c r="A737" t="s">
        <v>873</v>
      </c>
      <c r="B737" t="s">
        <v>9009</v>
      </c>
      <c r="C737" t="s">
        <v>9996</v>
      </c>
      <c r="D737" t="s">
        <v>38</v>
      </c>
      <c r="E737" t="s">
        <v>303</v>
      </c>
      <c r="F737" s="48" t="s">
        <v>938</v>
      </c>
      <c r="G737" s="55" t="s">
        <v>9456</v>
      </c>
      <c r="H737" s="55" t="s">
        <v>9457</v>
      </c>
      <c r="I737" s="55" t="s">
        <v>9449</v>
      </c>
      <c r="J737" s="48">
        <v>3.6900000019999997</v>
      </c>
      <c r="K737" s="55">
        <v>5033.1802025999996</v>
      </c>
      <c r="L737" s="55">
        <v>1025.5900005558751</v>
      </c>
      <c r="M737" s="55">
        <v>0</v>
      </c>
      <c r="N737" s="56">
        <v>4007.5902020441245</v>
      </c>
      <c r="O737" s="48">
        <f t="shared" si="44"/>
        <v>1364.0054742200512</v>
      </c>
      <c r="P737" s="48">
        <f t="shared" si="45"/>
        <v>277.93766937669375</v>
      </c>
      <c r="Q737" s="48">
        <f t="shared" si="46"/>
        <v>0</v>
      </c>
      <c r="R737" s="48">
        <f t="shared" si="47"/>
        <v>1086.0678048433574</v>
      </c>
    </row>
    <row r="738" spans="1:18" x14ac:dyDescent="0.25">
      <c r="A738" t="s">
        <v>873</v>
      </c>
      <c r="B738" t="s">
        <v>9009</v>
      </c>
      <c r="C738" t="s">
        <v>9996</v>
      </c>
      <c r="D738" t="s">
        <v>38</v>
      </c>
      <c r="E738" t="s">
        <v>305</v>
      </c>
      <c r="F738" s="48" t="s">
        <v>939</v>
      </c>
      <c r="G738" s="55" t="s">
        <v>9447</v>
      </c>
      <c r="H738" s="55" t="s">
        <v>9448</v>
      </c>
      <c r="I738" s="55" t="s">
        <v>9449</v>
      </c>
      <c r="J738" s="48">
        <v>4.1000000030000008</v>
      </c>
      <c r="K738" s="55">
        <v>2530.0740839999999</v>
      </c>
      <c r="L738" s="55">
        <v>0</v>
      </c>
      <c r="M738" s="55">
        <v>126.50370420000002</v>
      </c>
      <c r="N738" s="56">
        <v>2403.5703798</v>
      </c>
      <c r="O738" s="48">
        <f t="shared" si="44"/>
        <v>617.09123954846962</v>
      </c>
      <c r="P738" s="48">
        <f t="shared" si="45"/>
        <v>0</v>
      </c>
      <c r="Q738" s="48">
        <f t="shared" si="46"/>
        <v>30.85456197742349</v>
      </c>
      <c r="R738" s="48">
        <f t="shared" si="47"/>
        <v>586.23667757104624</v>
      </c>
    </row>
    <row r="739" spans="1:18" x14ac:dyDescent="0.25">
      <c r="A739" t="s">
        <v>873</v>
      </c>
      <c r="B739" t="s">
        <v>9009</v>
      </c>
      <c r="C739" t="s">
        <v>9996</v>
      </c>
      <c r="D739" t="s">
        <v>38</v>
      </c>
      <c r="E739" t="s">
        <v>305</v>
      </c>
      <c r="F739" s="48" t="s">
        <v>939</v>
      </c>
      <c r="G739" s="55" t="s">
        <v>10040</v>
      </c>
      <c r="H739" s="55" t="s">
        <v>10041</v>
      </c>
      <c r="I739" s="55" t="s">
        <v>9189</v>
      </c>
      <c r="J739" s="48">
        <v>16.400000002000002</v>
      </c>
      <c r="K739" s="55">
        <v>11138.035728800001</v>
      </c>
      <c r="L739" s="55">
        <v>2669.2600003255202</v>
      </c>
      <c r="M739" s="55">
        <v>556.90178644000002</v>
      </c>
      <c r="N739" s="56">
        <v>7911.87394203448</v>
      </c>
      <c r="O739" s="48">
        <f t="shared" si="44"/>
        <v>679.14851996595746</v>
      </c>
      <c r="P739" s="48">
        <f t="shared" si="45"/>
        <v>162.759756097561</v>
      </c>
      <c r="Q739" s="48">
        <f t="shared" si="46"/>
        <v>33.957425998297872</v>
      </c>
      <c r="R739" s="48">
        <f t="shared" si="47"/>
        <v>482.43133787009856</v>
      </c>
    </row>
    <row r="740" spans="1:18" x14ac:dyDescent="0.25">
      <c r="A740" t="s">
        <v>873</v>
      </c>
      <c r="B740" t="s">
        <v>9009</v>
      </c>
      <c r="C740" t="s">
        <v>9996</v>
      </c>
      <c r="D740" t="s">
        <v>38</v>
      </c>
      <c r="E740" t="s">
        <v>305</v>
      </c>
      <c r="F740" s="48" t="s">
        <v>939</v>
      </c>
      <c r="G740" s="55" t="s">
        <v>9948</v>
      </c>
      <c r="H740" s="55" t="s">
        <v>9949</v>
      </c>
      <c r="I740" s="55" t="s">
        <v>9037</v>
      </c>
      <c r="J740" s="48">
        <v>564.77500001999999</v>
      </c>
      <c r="K740" s="55">
        <v>354836.30610099999</v>
      </c>
      <c r="L740" s="55">
        <v>9634.9747011096388</v>
      </c>
      <c r="M740" s="55">
        <v>17741.81530505</v>
      </c>
      <c r="N740" s="56">
        <v>327459.51609484036</v>
      </c>
      <c r="O740" s="48">
        <f t="shared" si="44"/>
        <v>628.27905995915967</v>
      </c>
      <c r="P740" s="48">
        <f t="shared" si="45"/>
        <v>17.059846311838239</v>
      </c>
      <c r="Q740" s="48">
        <f t="shared" si="46"/>
        <v>31.413952997957985</v>
      </c>
      <c r="R740" s="48">
        <f t="shared" si="47"/>
        <v>579.8052606493635</v>
      </c>
    </row>
    <row r="741" spans="1:18" x14ac:dyDescent="0.25">
      <c r="A741" t="s">
        <v>873</v>
      </c>
      <c r="B741" t="s">
        <v>9009</v>
      </c>
      <c r="C741" t="s">
        <v>9996</v>
      </c>
      <c r="D741" t="s">
        <v>38</v>
      </c>
      <c r="E741" t="s">
        <v>478</v>
      </c>
      <c r="F741" s="48" t="s">
        <v>10096</v>
      </c>
      <c r="G741" s="55" t="s">
        <v>10007</v>
      </c>
      <c r="H741" s="55" t="s">
        <v>10008</v>
      </c>
      <c r="I741" s="55" t="s">
        <v>9245</v>
      </c>
      <c r="J741" s="48">
        <v>15.375000001</v>
      </c>
      <c r="K741" s="55">
        <v>8262.2457893999999</v>
      </c>
      <c r="L741" s="55">
        <v>0</v>
      </c>
      <c r="M741" s="55">
        <v>0</v>
      </c>
      <c r="N741" s="56">
        <v>8262.2457893999999</v>
      </c>
      <c r="O741" s="48">
        <f t="shared" si="44"/>
        <v>537.38183992602399</v>
      </c>
      <c r="P741" s="48">
        <f t="shared" si="45"/>
        <v>0</v>
      </c>
      <c r="Q741" s="48">
        <f t="shared" si="46"/>
        <v>0</v>
      </c>
      <c r="R741" s="48">
        <f t="shared" si="47"/>
        <v>537.38183992602399</v>
      </c>
    </row>
    <row r="742" spans="1:18" x14ac:dyDescent="0.25">
      <c r="A742" t="s">
        <v>873</v>
      </c>
      <c r="B742" t="s">
        <v>9009</v>
      </c>
      <c r="C742" t="s">
        <v>9996</v>
      </c>
      <c r="D742" t="s">
        <v>38</v>
      </c>
      <c r="E742" t="s">
        <v>478</v>
      </c>
      <c r="F742" s="48" t="s">
        <v>10096</v>
      </c>
      <c r="G742" s="55" t="s">
        <v>10097</v>
      </c>
      <c r="H742" s="55" t="s">
        <v>10098</v>
      </c>
      <c r="I742" s="55" t="s">
        <v>9042</v>
      </c>
      <c r="J742" s="48">
        <v>1057.8000000499999</v>
      </c>
      <c r="K742" s="55">
        <v>320950.02736600005</v>
      </c>
      <c r="L742" s="55">
        <v>24466.910001156499</v>
      </c>
      <c r="M742" s="55">
        <v>0</v>
      </c>
      <c r="N742" s="56">
        <v>296483.11736484355</v>
      </c>
      <c r="O742" s="48">
        <f t="shared" si="44"/>
        <v>303.41276928609324</v>
      </c>
      <c r="P742" s="48">
        <f t="shared" si="45"/>
        <v>23.129996218566838</v>
      </c>
      <c r="Q742" s="48">
        <f t="shared" si="46"/>
        <v>0</v>
      </c>
      <c r="R742" s="48">
        <f t="shared" si="47"/>
        <v>280.28277306752642</v>
      </c>
    </row>
    <row r="743" spans="1:18" x14ac:dyDescent="0.25">
      <c r="A743" t="s">
        <v>873</v>
      </c>
      <c r="B743" t="s">
        <v>9009</v>
      </c>
      <c r="C743" t="s">
        <v>9147</v>
      </c>
      <c r="D743" t="s">
        <v>21</v>
      </c>
      <c r="E743" t="s">
        <v>336</v>
      </c>
      <c r="F743" s="48" t="s">
        <v>945</v>
      </c>
      <c r="G743" s="55" t="s">
        <v>10099</v>
      </c>
      <c r="H743" s="55" t="s">
        <v>10100</v>
      </c>
      <c r="I743" s="55" t="s">
        <v>9030</v>
      </c>
      <c r="J743" s="48">
        <v>1858.5119999999999</v>
      </c>
      <c r="K743" s="55">
        <v>1011736.7624499999</v>
      </c>
      <c r="L743" s="55">
        <v>137083.997520164</v>
      </c>
      <c r="M743" s="55">
        <v>50586.838122500005</v>
      </c>
      <c r="N743" s="56">
        <v>824065.92680733593</v>
      </c>
      <c r="O743" s="48">
        <f t="shared" si="44"/>
        <v>544.37999994081281</v>
      </c>
      <c r="P743" s="48">
        <f t="shared" si="45"/>
        <v>73.760082001172989</v>
      </c>
      <c r="Q743" s="48">
        <f t="shared" si="46"/>
        <v>27.218999997040648</v>
      </c>
      <c r="R743" s="48">
        <f t="shared" si="47"/>
        <v>443.40091794259922</v>
      </c>
    </row>
    <row r="744" spans="1:18" x14ac:dyDescent="0.25">
      <c r="A744" t="s">
        <v>873</v>
      </c>
      <c r="B744" t="s">
        <v>9009</v>
      </c>
      <c r="C744" t="s">
        <v>9147</v>
      </c>
      <c r="D744" t="s">
        <v>21</v>
      </c>
      <c r="E744" t="s">
        <v>336</v>
      </c>
      <c r="F744" s="48" t="s">
        <v>945</v>
      </c>
      <c r="G744" s="55" t="s">
        <v>10101</v>
      </c>
      <c r="H744" s="55" t="s">
        <v>10102</v>
      </c>
      <c r="I744" s="55" t="s">
        <v>9030</v>
      </c>
      <c r="J744" s="48">
        <v>2207.7720002000001</v>
      </c>
      <c r="K744" s="55">
        <v>1093777.6644300001</v>
      </c>
      <c r="L744" s="55">
        <v>138802.75575269188</v>
      </c>
      <c r="M744" s="55">
        <v>54688.8832215</v>
      </c>
      <c r="N744" s="56">
        <v>900286.02545580827</v>
      </c>
      <c r="O744" s="48">
        <f t="shared" si="44"/>
        <v>495.42147664293043</v>
      </c>
      <c r="P744" s="48">
        <f t="shared" si="45"/>
        <v>62.870058928239814</v>
      </c>
      <c r="Q744" s="48">
        <f t="shared" si="46"/>
        <v>24.77107383214652</v>
      </c>
      <c r="R744" s="48">
        <f t="shared" si="47"/>
        <v>407.78034388254412</v>
      </c>
    </row>
    <row r="745" spans="1:18" x14ac:dyDescent="0.25">
      <c r="A745" t="s">
        <v>873</v>
      </c>
      <c r="B745" t="s">
        <v>9009</v>
      </c>
      <c r="C745" t="s">
        <v>9147</v>
      </c>
      <c r="D745" t="s">
        <v>21</v>
      </c>
      <c r="E745" t="s">
        <v>336</v>
      </c>
      <c r="F745" s="48" t="s">
        <v>945</v>
      </c>
      <c r="G745" s="55" t="s">
        <v>10103</v>
      </c>
      <c r="H745" s="55" t="s">
        <v>10104</v>
      </c>
      <c r="I745" s="55" t="s">
        <v>9037</v>
      </c>
      <c r="J745" s="48">
        <v>520.35149999999999</v>
      </c>
      <c r="K745" s="55">
        <v>278921.58678000001</v>
      </c>
      <c r="L745" s="55">
        <v>11671.513645085037</v>
      </c>
      <c r="M745" s="55">
        <v>13946.079339000002</v>
      </c>
      <c r="N745" s="56">
        <v>253303.99379591498</v>
      </c>
      <c r="O745" s="48">
        <f t="shared" si="44"/>
        <v>536.02533437493696</v>
      </c>
      <c r="P745" s="48">
        <f t="shared" si="45"/>
        <v>22.430056692610741</v>
      </c>
      <c r="Q745" s="48">
        <f t="shared" si="46"/>
        <v>26.801266718746852</v>
      </c>
      <c r="R745" s="48">
        <f t="shared" si="47"/>
        <v>486.79401096357941</v>
      </c>
    </row>
    <row r="746" spans="1:18" x14ac:dyDescent="0.25">
      <c r="A746" t="s">
        <v>873</v>
      </c>
      <c r="B746" t="s">
        <v>9009</v>
      </c>
      <c r="C746" t="s">
        <v>9147</v>
      </c>
      <c r="D746" t="s">
        <v>21</v>
      </c>
      <c r="E746" t="s">
        <v>336</v>
      </c>
      <c r="F746" s="48" t="s">
        <v>945</v>
      </c>
      <c r="G746" s="55" t="s">
        <v>10105</v>
      </c>
      <c r="H746" s="55" t="s">
        <v>10106</v>
      </c>
      <c r="I746" s="55" t="s">
        <v>9037</v>
      </c>
      <c r="J746" s="48">
        <v>32.021000001000004</v>
      </c>
      <c r="K746" s="55">
        <v>22802.954624000002</v>
      </c>
      <c r="L746" s="55">
        <v>1187.0570712425679</v>
      </c>
      <c r="M746" s="55">
        <v>1140.1477312000002</v>
      </c>
      <c r="N746" s="56">
        <v>20475.749821557434</v>
      </c>
      <c r="O746" s="48">
        <f t="shared" si="44"/>
        <v>712.12499994653115</v>
      </c>
      <c r="P746" s="48">
        <f t="shared" si="45"/>
        <v>37.071205496564644</v>
      </c>
      <c r="Q746" s="48">
        <f t="shared" si="46"/>
        <v>35.606249997326557</v>
      </c>
      <c r="R746" s="48">
        <f t="shared" si="47"/>
        <v>639.44754445263993</v>
      </c>
    </row>
    <row r="747" spans="1:18" x14ac:dyDescent="0.25">
      <c r="A747" t="s">
        <v>873</v>
      </c>
      <c r="B747" t="s">
        <v>9009</v>
      </c>
      <c r="C747" t="s">
        <v>9147</v>
      </c>
      <c r="D747" t="s">
        <v>21</v>
      </c>
      <c r="E747" t="s">
        <v>336</v>
      </c>
      <c r="F747" s="48" t="s">
        <v>945</v>
      </c>
      <c r="G747" s="55" t="s">
        <v>10001</v>
      </c>
      <c r="H747" s="55" t="s">
        <v>10002</v>
      </c>
      <c r="I747" s="55" t="s">
        <v>9037</v>
      </c>
      <c r="J747" s="48">
        <v>1525.9380001100001</v>
      </c>
      <c r="K747" s="55">
        <v>820062.30512000003</v>
      </c>
      <c r="L747" s="55">
        <v>27680.483722036817</v>
      </c>
      <c r="M747" s="55">
        <v>41003.115256000005</v>
      </c>
      <c r="N747" s="56">
        <v>751378.70614196325</v>
      </c>
      <c r="O747" s="48">
        <f t="shared" si="44"/>
        <v>537.41521940005714</v>
      </c>
      <c r="P747" s="48">
        <f t="shared" si="45"/>
        <v>18.139979291453137</v>
      </c>
      <c r="Q747" s="48">
        <f t="shared" si="46"/>
        <v>26.870760970002856</v>
      </c>
      <c r="R747" s="48">
        <f t="shared" si="47"/>
        <v>492.40447913860112</v>
      </c>
    </row>
    <row r="748" spans="1:18" x14ac:dyDescent="0.25">
      <c r="A748" t="s">
        <v>873</v>
      </c>
      <c r="B748" t="s">
        <v>9009</v>
      </c>
      <c r="C748" t="s">
        <v>9147</v>
      </c>
      <c r="D748" t="s">
        <v>21</v>
      </c>
      <c r="E748" t="s">
        <v>336</v>
      </c>
      <c r="F748" s="48" t="s">
        <v>945</v>
      </c>
      <c r="G748" s="55" t="s">
        <v>9521</v>
      </c>
      <c r="H748" s="55" t="s">
        <v>9522</v>
      </c>
      <c r="I748" s="55" t="s">
        <v>9037</v>
      </c>
      <c r="J748" s="48">
        <v>1206.5684999600001</v>
      </c>
      <c r="K748" s="55">
        <v>701906.41731999989</v>
      </c>
      <c r="L748" s="55">
        <v>33216.788703951148</v>
      </c>
      <c r="M748" s="55">
        <v>35095.320866000009</v>
      </c>
      <c r="N748" s="56">
        <v>633594.3077500487</v>
      </c>
      <c r="O748" s="48">
        <f t="shared" si="44"/>
        <v>581.73772756645758</v>
      </c>
      <c r="P748" s="48">
        <f t="shared" si="45"/>
        <v>27.529965107702004</v>
      </c>
      <c r="Q748" s="48">
        <f t="shared" si="46"/>
        <v>29.086886378322891</v>
      </c>
      <c r="R748" s="48">
        <f t="shared" si="47"/>
        <v>525.12087608043271</v>
      </c>
    </row>
    <row r="749" spans="1:18" x14ac:dyDescent="0.25">
      <c r="A749" t="s">
        <v>873</v>
      </c>
      <c r="B749" t="s">
        <v>9009</v>
      </c>
      <c r="C749" t="s">
        <v>9147</v>
      </c>
      <c r="D749" t="s">
        <v>21</v>
      </c>
      <c r="E749" t="s">
        <v>336</v>
      </c>
      <c r="F749" s="48" t="s">
        <v>945</v>
      </c>
      <c r="G749" s="55" t="s">
        <v>10107</v>
      </c>
      <c r="H749" s="55" t="s">
        <v>10108</v>
      </c>
      <c r="I749" s="55" t="s">
        <v>9030</v>
      </c>
      <c r="J749" s="48">
        <v>204.73350001</v>
      </c>
      <c r="K749" s="55">
        <v>129164.31780200001</v>
      </c>
      <c r="L749" s="55">
        <v>12384.541719234327</v>
      </c>
      <c r="M749" s="55">
        <v>6458.2158901000003</v>
      </c>
      <c r="N749" s="56">
        <v>110321.56019266567</v>
      </c>
      <c r="O749" s="48">
        <f t="shared" si="44"/>
        <v>630.88999990568766</v>
      </c>
      <c r="P749" s="48">
        <f t="shared" si="45"/>
        <v>60.491036975528758</v>
      </c>
      <c r="Q749" s="48">
        <f t="shared" si="46"/>
        <v>31.544499995284383</v>
      </c>
      <c r="R749" s="48">
        <f t="shared" si="47"/>
        <v>538.8544629348745</v>
      </c>
    </row>
    <row r="750" spans="1:18" x14ac:dyDescent="0.25">
      <c r="A750" t="s">
        <v>873</v>
      </c>
      <c r="B750" t="s">
        <v>9009</v>
      </c>
      <c r="C750" t="s">
        <v>9147</v>
      </c>
      <c r="D750" t="s">
        <v>21</v>
      </c>
      <c r="E750" t="s">
        <v>336</v>
      </c>
      <c r="F750" s="48" t="s">
        <v>945</v>
      </c>
      <c r="G750" s="55" t="s">
        <v>10109</v>
      </c>
      <c r="H750" s="55" t="s">
        <v>10110</v>
      </c>
      <c r="I750" s="55" t="s">
        <v>9030</v>
      </c>
      <c r="J750" s="48">
        <v>381.27949998000003</v>
      </c>
      <c r="K750" s="55">
        <v>261212.97286999997</v>
      </c>
      <c r="L750" s="55">
        <v>19330.844649020099</v>
      </c>
      <c r="M750" s="55">
        <v>13060.648643500001</v>
      </c>
      <c r="N750" s="56">
        <v>228821.47957747988</v>
      </c>
      <c r="O750" s="48">
        <f t="shared" si="44"/>
        <v>685.09577064516156</v>
      </c>
      <c r="P750" s="48">
        <f t="shared" si="45"/>
        <v>50.699931808644564</v>
      </c>
      <c r="Q750" s="48">
        <f t="shared" si="46"/>
        <v>34.254788532258083</v>
      </c>
      <c r="R750" s="48">
        <f t="shared" si="47"/>
        <v>600.1410503042589</v>
      </c>
    </row>
    <row r="751" spans="1:18" x14ac:dyDescent="0.25">
      <c r="A751" t="s">
        <v>873</v>
      </c>
      <c r="B751" t="s">
        <v>9009</v>
      </c>
      <c r="C751" t="s">
        <v>9147</v>
      </c>
      <c r="D751" t="s">
        <v>21</v>
      </c>
      <c r="E751" t="s">
        <v>336</v>
      </c>
      <c r="F751" s="48" t="s">
        <v>945</v>
      </c>
      <c r="G751" s="55" t="s">
        <v>10111</v>
      </c>
      <c r="H751" s="55" t="s">
        <v>10112</v>
      </c>
      <c r="I751" s="55" t="s">
        <v>9483</v>
      </c>
      <c r="J751" s="48">
        <v>2200.9843799999999</v>
      </c>
      <c r="K751" s="55">
        <v>1197348.5845299999</v>
      </c>
      <c r="L751" s="55">
        <v>166945.00222367063</v>
      </c>
      <c r="M751" s="55">
        <v>59867.429226499997</v>
      </c>
      <c r="N751" s="56">
        <v>970536.1530798293</v>
      </c>
      <c r="O751" s="48">
        <f t="shared" si="44"/>
        <v>544.00594361782794</v>
      </c>
      <c r="P751" s="48">
        <f t="shared" si="45"/>
        <v>75.850153113613032</v>
      </c>
      <c r="Q751" s="48">
        <f t="shared" si="46"/>
        <v>27.200297180891397</v>
      </c>
      <c r="R751" s="48">
        <f t="shared" si="47"/>
        <v>440.95549332332354</v>
      </c>
    </row>
    <row r="752" spans="1:18" x14ac:dyDescent="0.25">
      <c r="A752" t="s">
        <v>873</v>
      </c>
      <c r="B752" t="s">
        <v>9009</v>
      </c>
      <c r="C752" t="s">
        <v>9147</v>
      </c>
      <c r="D752" t="s">
        <v>21</v>
      </c>
      <c r="E752" t="s">
        <v>336</v>
      </c>
      <c r="F752" s="48" t="s">
        <v>945</v>
      </c>
      <c r="G752" s="55" t="s">
        <v>10113</v>
      </c>
      <c r="H752" s="55" t="s">
        <v>10114</v>
      </c>
      <c r="I752" s="55" t="s">
        <v>9037</v>
      </c>
      <c r="J752" s="48">
        <v>60.577500000000001</v>
      </c>
      <c r="K752" s="55">
        <v>36092.761404000004</v>
      </c>
      <c r="L752" s="55">
        <v>2218.8584289369428</v>
      </c>
      <c r="M752" s="55">
        <v>1804.6380702000004</v>
      </c>
      <c r="N752" s="56">
        <v>32069.264904863059</v>
      </c>
      <c r="O752" s="48">
        <f t="shared" si="44"/>
        <v>595.81133925962615</v>
      </c>
      <c r="P752" s="48">
        <f t="shared" si="45"/>
        <v>36.62842522284582</v>
      </c>
      <c r="Q752" s="48">
        <f t="shared" si="46"/>
        <v>29.790566962981309</v>
      </c>
      <c r="R752" s="48">
        <f t="shared" si="47"/>
        <v>529.39234707379899</v>
      </c>
    </row>
    <row r="753" spans="1:18" x14ac:dyDescent="0.25">
      <c r="A753" t="s">
        <v>873</v>
      </c>
      <c r="B753" t="s">
        <v>9009</v>
      </c>
      <c r="C753" t="s">
        <v>9147</v>
      </c>
      <c r="D753" t="s">
        <v>21</v>
      </c>
      <c r="E753" t="s">
        <v>336</v>
      </c>
      <c r="F753" s="48" t="s">
        <v>945</v>
      </c>
      <c r="G753" s="55" t="s">
        <v>10115</v>
      </c>
      <c r="H753" s="55" t="s">
        <v>10116</v>
      </c>
      <c r="I753" s="55" t="s">
        <v>9037</v>
      </c>
      <c r="J753" s="48">
        <v>146.53399999999999</v>
      </c>
      <c r="K753" s="55">
        <v>82245.210860000007</v>
      </c>
      <c r="L753" s="55">
        <v>4507.5130434723269</v>
      </c>
      <c r="M753" s="55">
        <v>4112.2605430000003</v>
      </c>
      <c r="N753" s="56">
        <v>73625.437273527685</v>
      </c>
      <c r="O753" s="48">
        <f t="shared" si="44"/>
        <v>561.27049599410384</v>
      </c>
      <c r="P753" s="48">
        <f t="shared" si="45"/>
        <v>30.760868081621517</v>
      </c>
      <c r="Q753" s="48">
        <f t="shared" si="46"/>
        <v>28.063524799705192</v>
      </c>
      <c r="R753" s="48">
        <f t="shared" si="47"/>
        <v>502.44610311277717</v>
      </c>
    </row>
    <row r="754" spans="1:18" x14ac:dyDescent="0.25">
      <c r="A754" t="s">
        <v>873</v>
      </c>
      <c r="B754" t="s">
        <v>9009</v>
      </c>
      <c r="C754" t="s">
        <v>9147</v>
      </c>
      <c r="D754" t="s">
        <v>21</v>
      </c>
      <c r="E754" t="s">
        <v>339</v>
      </c>
      <c r="F754" s="48" t="s">
        <v>946</v>
      </c>
      <c r="G754" s="55" t="s">
        <v>10099</v>
      </c>
      <c r="H754" s="55" t="s">
        <v>10100</v>
      </c>
      <c r="I754" s="55" t="s">
        <v>9030</v>
      </c>
      <c r="J754" s="48">
        <v>18.449999999000006</v>
      </c>
      <c r="K754" s="55">
        <v>12194.665878100001</v>
      </c>
      <c r="L754" s="55">
        <v>2131.1599998844908</v>
      </c>
      <c r="M754" s="55">
        <v>609.73329390499998</v>
      </c>
      <c r="N754" s="56">
        <v>9453.7725843105109</v>
      </c>
      <c r="O754" s="48">
        <f t="shared" si="44"/>
        <v>660.95750020384571</v>
      </c>
      <c r="P754" s="48">
        <f t="shared" si="45"/>
        <v>115.51002710027102</v>
      </c>
      <c r="Q754" s="48">
        <f t="shared" si="46"/>
        <v>33.047875010192286</v>
      </c>
      <c r="R754" s="48">
        <f t="shared" si="47"/>
        <v>512.39959809338245</v>
      </c>
    </row>
    <row r="755" spans="1:18" x14ac:dyDescent="0.25">
      <c r="A755" t="s">
        <v>873</v>
      </c>
      <c r="B755" t="s">
        <v>9009</v>
      </c>
      <c r="C755" t="s">
        <v>9147</v>
      </c>
      <c r="D755" t="s">
        <v>21</v>
      </c>
      <c r="E755" t="s">
        <v>339</v>
      </c>
      <c r="F755" s="48" t="s">
        <v>946</v>
      </c>
      <c r="G755" s="55" t="s">
        <v>10117</v>
      </c>
      <c r="H755" s="55" t="s">
        <v>10118</v>
      </c>
      <c r="I755" s="55" t="s">
        <v>9377</v>
      </c>
      <c r="J755" s="48">
        <v>49.2</v>
      </c>
      <c r="K755" s="55">
        <v>40181.472717000004</v>
      </c>
      <c r="L755" s="55">
        <v>6277.92</v>
      </c>
      <c r="M755" s="55">
        <v>2009.0736358500001</v>
      </c>
      <c r="N755" s="56">
        <v>31894.479081150006</v>
      </c>
      <c r="O755" s="48">
        <f t="shared" si="44"/>
        <v>816.6965999390244</v>
      </c>
      <c r="P755" s="48">
        <f t="shared" si="45"/>
        <v>127.6</v>
      </c>
      <c r="Q755" s="48">
        <f t="shared" si="46"/>
        <v>40.834829996951221</v>
      </c>
      <c r="R755" s="48">
        <f t="shared" si="47"/>
        <v>648.26176994207322</v>
      </c>
    </row>
    <row r="756" spans="1:18" x14ac:dyDescent="0.25">
      <c r="A756" t="s">
        <v>873</v>
      </c>
      <c r="B756" t="s">
        <v>9009</v>
      </c>
      <c r="C756" t="s">
        <v>9147</v>
      </c>
      <c r="D756" t="s">
        <v>21</v>
      </c>
      <c r="E756" t="s">
        <v>339</v>
      </c>
      <c r="F756" s="48" t="s">
        <v>946</v>
      </c>
      <c r="G756" s="55" t="s">
        <v>10119</v>
      </c>
      <c r="H756" s="55" t="s">
        <v>10120</v>
      </c>
      <c r="I756" s="55" t="s">
        <v>9377</v>
      </c>
      <c r="J756" s="48">
        <v>1.2299999990000001</v>
      </c>
      <c r="K756" s="55">
        <v>1098.1363124699999</v>
      </c>
      <c r="L756" s="55">
        <v>320.50999973942277</v>
      </c>
      <c r="M756" s="55">
        <v>54.906815623499995</v>
      </c>
      <c r="N756" s="56">
        <v>722.71949710707713</v>
      </c>
      <c r="O756" s="48">
        <f t="shared" si="44"/>
        <v>892.79375070145818</v>
      </c>
      <c r="P756" s="48">
        <f t="shared" si="45"/>
        <v>260.57723577235771</v>
      </c>
      <c r="Q756" s="48">
        <f t="shared" si="46"/>
        <v>44.639687535072909</v>
      </c>
      <c r="R756" s="48">
        <f t="shared" si="47"/>
        <v>587.57682739402753</v>
      </c>
    </row>
    <row r="757" spans="1:18" x14ac:dyDescent="0.25">
      <c r="A757" t="s">
        <v>873</v>
      </c>
      <c r="B757" t="s">
        <v>9009</v>
      </c>
      <c r="C757" t="s">
        <v>9147</v>
      </c>
      <c r="D757" t="s">
        <v>21</v>
      </c>
      <c r="E757" t="s">
        <v>339</v>
      </c>
      <c r="F757" s="48" t="s">
        <v>946</v>
      </c>
      <c r="G757" s="55" t="s">
        <v>10121</v>
      </c>
      <c r="H757" s="55" t="s">
        <v>10122</v>
      </c>
      <c r="I757" s="55" t="s">
        <v>9030</v>
      </c>
      <c r="J757" s="48">
        <v>24.6</v>
      </c>
      <c r="K757" s="55">
        <v>17933.523000999998</v>
      </c>
      <c r="L757" s="55">
        <v>981.54000000000008</v>
      </c>
      <c r="M757" s="55">
        <v>896.67615005000005</v>
      </c>
      <c r="N757" s="56">
        <v>16055.306850949997</v>
      </c>
      <c r="O757" s="48">
        <f t="shared" si="44"/>
        <v>729.00500004065032</v>
      </c>
      <c r="P757" s="48">
        <f t="shared" si="45"/>
        <v>39.9</v>
      </c>
      <c r="Q757" s="48">
        <f t="shared" si="46"/>
        <v>36.450250002032519</v>
      </c>
      <c r="R757" s="48">
        <f t="shared" si="47"/>
        <v>652.65475003861775</v>
      </c>
    </row>
    <row r="758" spans="1:18" x14ac:dyDescent="0.25">
      <c r="A758" t="s">
        <v>873</v>
      </c>
      <c r="B758" t="s">
        <v>9009</v>
      </c>
      <c r="C758" t="s">
        <v>9147</v>
      </c>
      <c r="D758" t="s">
        <v>21</v>
      </c>
      <c r="E758" t="s">
        <v>339</v>
      </c>
      <c r="F758" s="48" t="s">
        <v>946</v>
      </c>
      <c r="G758" s="55" t="s">
        <v>10123</v>
      </c>
      <c r="H758" s="55" t="s">
        <v>10124</v>
      </c>
      <c r="I758" s="55" t="s">
        <v>10125</v>
      </c>
      <c r="J758" s="48">
        <v>4.9199999989999998</v>
      </c>
      <c r="K758" s="55">
        <v>3014.7545453999996</v>
      </c>
      <c r="L758" s="55">
        <v>0</v>
      </c>
      <c r="M758" s="55">
        <v>150.73772727000005</v>
      </c>
      <c r="N758" s="56">
        <v>2864.0168181299996</v>
      </c>
      <c r="O758" s="48">
        <f t="shared" si="44"/>
        <v>612.75498902698268</v>
      </c>
      <c r="P758" s="48">
        <f t="shared" si="45"/>
        <v>0</v>
      </c>
      <c r="Q758" s="48">
        <f t="shared" si="46"/>
        <v>30.637749451349148</v>
      </c>
      <c r="R758" s="48">
        <f t="shared" si="47"/>
        <v>582.11723957563356</v>
      </c>
    </row>
    <row r="759" spans="1:18" x14ac:dyDescent="0.25">
      <c r="A759" t="s">
        <v>873</v>
      </c>
      <c r="B759" t="s">
        <v>9009</v>
      </c>
      <c r="C759" t="s">
        <v>9147</v>
      </c>
      <c r="D759" t="s">
        <v>21</v>
      </c>
      <c r="E759" t="s">
        <v>339</v>
      </c>
      <c r="F759" s="48" t="s">
        <v>946</v>
      </c>
      <c r="G759" s="55" t="s">
        <v>9400</v>
      </c>
      <c r="H759" s="55" t="s">
        <v>9401</v>
      </c>
      <c r="I759" s="55" t="s">
        <v>9037</v>
      </c>
      <c r="J759" s="48">
        <v>24.6</v>
      </c>
      <c r="K759" s="55">
        <v>15961.873592</v>
      </c>
      <c r="L759" s="55">
        <v>688.06</v>
      </c>
      <c r="M759" s="55">
        <v>798.09367959999997</v>
      </c>
      <c r="N759" s="56">
        <v>14475.7199124</v>
      </c>
      <c r="O759" s="48">
        <f t="shared" si="44"/>
        <v>648.85665008130081</v>
      </c>
      <c r="P759" s="48">
        <f t="shared" si="45"/>
        <v>27.969918699186987</v>
      </c>
      <c r="Q759" s="48">
        <f t="shared" si="46"/>
        <v>32.442832504065038</v>
      </c>
      <c r="R759" s="48">
        <f t="shared" si="47"/>
        <v>588.44389887804869</v>
      </c>
    </row>
    <row r="760" spans="1:18" x14ac:dyDescent="0.25">
      <c r="A760" t="s">
        <v>873</v>
      </c>
      <c r="B760" t="s">
        <v>9009</v>
      </c>
      <c r="C760" t="s">
        <v>9147</v>
      </c>
      <c r="D760" t="s">
        <v>21</v>
      </c>
      <c r="E760" t="s">
        <v>339</v>
      </c>
      <c r="F760" s="48" t="s">
        <v>946</v>
      </c>
      <c r="G760" s="55" t="s">
        <v>10126</v>
      </c>
      <c r="H760" s="55" t="s">
        <v>10127</v>
      </c>
      <c r="I760" s="55" t="s">
        <v>10128</v>
      </c>
      <c r="J760" s="48">
        <v>0.99999999599999967</v>
      </c>
      <c r="K760" s="55">
        <v>495.98074788000008</v>
      </c>
      <c r="L760" s="55">
        <v>0</v>
      </c>
      <c r="M760" s="55">
        <v>24.799037394000003</v>
      </c>
      <c r="N760" s="56">
        <v>471.1817104860001</v>
      </c>
      <c r="O760" s="48">
        <f t="shared" si="44"/>
        <v>495.98074986392322</v>
      </c>
      <c r="P760" s="48">
        <f t="shared" si="45"/>
        <v>0</v>
      </c>
      <c r="Q760" s="48">
        <f t="shared" si="46"/>
        <v>24.79903749319616</v>
      </c>
      <c r="R760" s="48">
        <f t="shared" si="47"/>
        <v>471.1817123707271</v>
      </c>
    </row>
    <row r="761" spans="1:18" x14ac:dyDescent="0.25">
      <c r="A761" t="s">
        <v>873</v>
      </c>
      <c r="B761" t="s">
        <v>9009</v>
      </c>
      <c r="C761" t="s">
        <v>9147</v>
      </c>
      <c r="D761" t="s">
        <v>21</v>
      </c>
      <c r="E761" t="s">
        <v>339</v>
      </c>
      <c r="F761" s="48" t="s">
        <v>946</v>
      </c>
      <c r="G761" s="55" t="s">
        <v>10129</v>
      </c>
      <c r="H761" s="55" t="s">
        <v>10130</v>
      </c>
      <c r="I761" s="55" t="s">
        <v>9042</v>
      </c>
      <c r="J761" s="48">
        <v>177.12000000999998</v>
      </c>
      <c r="K761" s="55">
        <v>127252.74962599999</v>
      </c>
      <c r="L761" s="55">
        <v>2681.6000001513999</v>
      </c>
      <c r="M761" s="55">
        <v>0</v>
      </c>
      <c r="N761" s="56">
        <v>124571.14962584859</v>
      </c>
      <c r="O761" s="48">
        <f t="shared" si="44"/>
        <v>718.45500010622993</v>
      </c>
      <c r="P761" s="48">
        <f t="shared" si="45"/>
        <v>15.140018066847334</v>
      </c>
      <c r="Q761" s="48">
        <f t="shared" si="46"/>
        <v>0</v>
      </c>
      <c r="R761" s="48">
        <f t="shared" si="47"/>
        <v>703.31498203938258</v>
      </c>
    </row>
    <row r="762" spans="1:18" x14ac:dyDescent="0.25">
      <c r="A762" t="s">
        <v>873</v>
      </c>
      <c r="B762" t="s">
        <v>9009</v>
      </c>
      <c r="C762" t="s">
        <v>9147</v>
      </c>
      <c r="D762" t="s">
        <v>21</v>
      </c>
      <c r="E762" t="s">
        <v>339</v>
      </c>
      <c r="F762" s="48" t="s">
        <v>946</v>
      </c>
      <c r="G762" s="55" t="s">
        <v>9521</v>
      </c>
      <c r="H762" s="55" t="s">
        <v>9522</v>
      </c>
      <c r="I762" s="55" t="s">
        <v>9037</v>
      </c>
      <c r="J762" s="48">
        <v>24.6</v>
      </c>
      <c r="K762" s="55">
        <v>15305.003161600001</v>
      </c>
      <c r="L762" s="55">
        <v>673.3</v>
      </c>
      <c r="M762" s="55">
        <v>765.25015808000023</v>
      </c>
      <c r="N762" s="56">
        <v>13866.453003520002</v>
      </c>
      <c r="O762" s="48">
        <f t="shared" si="44"/>
        <v>622.15460006504065</v>
      </c>
      <c r="P762" s="48">
        <f t="shared" si="45"/>
        <v>27.369918699186989</v>
      </c>
      <c r="Q762" s="48">
        <f t="shared" si="46"/>
        <v>31.107730003252041</v>
      </c>
      <c r="R762" s="48">
        <f t="shared" si="47"/>
        <v>563.6769513626017</v>
      </c>
    </row>
    <row r="763" spans="1:18" x14ac:dyDescent="0.25">
      <c r="A763" t="s">
        <v>873</v>
      </c>
      <c r="B763" t="s">
        <v>9009</v>
      </c>
      <c r="C763" t="s">
        <v>9147</v>
      </c>
      <c r="D763" t="s">
        <v>21</v>
      </c>
      <c r="E763" t="s">
        <v>339</v>
      </c>
      <c r="F763" s="48" t="s">
        <v>946</v>
      </c>
      <c r="G763" s="55" t="s">
        <v>10131</v>
      </c>
      <c r="H763" s="55" t="s">
        <v>10132</v>
      </c>
      <c r="I763" s="55" t="s">
        <v>9377</v>
      </c>
      <c r="J763" s="48">
        <v>172.20000001</v>
      </c>
      <c r="K763" s="55">
        <v>157827.20032</v>
      </c>
      <c r="L763" s="55">
        <v>13087.200000760002</v>
      </c>
      <c r="M763" s="55">
        <v>7891.3600160000024</v>
      </c>
      <c r="N763" s="56">
        <v>136848.64030324001</v>
      </c>
      <c r="O763" s="48">
        <f t="shared" si="44"/>
        <v>916.5342642905614</v>
      </c>
      <c r="P763" s="48">
        <f t="shared" si="45"/>
        <v>76.000000000000014</v>
      </c>
      <c r="Q763" s="48">
        <f t="shared" si="46"/>
        <v>45.826713214528077</v>
      </c>
      <c r="R763" s="48">
        <f t="shared" si="47"/>
        <v>794.70755107603338</v>
      </c>
    </row>
    <row r="764" spans="1:18" x14ac:dyDescent="0.25">
      <c r="A764" t="s">
        <v>873</v>
      </c>
      <c r="B764" t="s">
        <v>9009</v>
      </c>
      <c r="C764" t="s">
        <v>9147</v>
      </c>
      <c r="D764" t="s">
        <v>21</v>
      </c>
      <c r="E764" t="s">
        <v>339</v>
      </c>
      <c r="F764" s="48" t="s">
        <v>946</v>
      </c>
      <c r="G764" s="55" t="s">
        <v>10133</v>
      </c>
      <c r="H764" s="55" t="s">
        <v>10134</v>
      </c>
      <c r="I764" s="55" t="s">
        <v>9377</v>
      </c>
      <c r="J764" s="48">
        <v>4.920000001</v>
      </c>
      <c r="K764" s="55">
        <v>4075.9727188999991</v>
      </c>
      <c r="L764" s="55">
        <v>706.61000014361991</v>
      </c>
      <c r="M764" s="55">
        <v>203.798635945</v>
      </c>
      <c r="N764" s="56">
        <v>3165.5640828113792</v>
      </c>
      <c r="O764" s="48">
        <f t="shared" si="44"/>
        <v>828.44973944543688</v>
      </c>
      <c r="P764" s="48">
        <f t="shared" si="45"/>
        <v>143.619918699187</v>
      </c>
      <c r="Q764" s="48">
        <f t="shared" si="46"/>
        <v>41.422486972271855</v>
      </c>
      <c r="R764" s="48">
        <f t="shared" si="47"/>
        <v>643.40733377397805</v>
      </c>
    </row>
    <row r="765" spans="1:18" x14ac:dyDescent="0.25">
      <c r="A765" t="s">
        <v>873</v>
      </c>
      <c r="B765" t="s">
        <v>9009</v>
      </c>
      <c r="C765" t="s">
        <v>9147</v>
      </c>
      <c r="D765" t="s">
        <v>21</v>
      </c>
      <c r="E765" t="s">
        <v>339</v>
      </c>
      <c r="F765" s="48" t="s">
        <v>946</v>
      </c>
      <c r="G765" s="55" t="s">
        <v>9183</v>
      </c>
      <c r="H765" s="55" t="s">
        <v>9184</v>
      </c>
      <c r="I765" s="55" t="s">
        <v>9042</v>
      </c>
      <c r="J765" s="48">
        <v>132.83999998600001</v>
      </c>
      <c r="K765" s="55">
        <v>85354.988945999998</v>
      </c>
      <c r="L765" s="55">
        <v>4572.349999518121</v>
      </c>
      <c r="M765" s="55">
        <v>0</v>
      </c>
      <c r="N765" s="56">
        <v>80782.638946481879</v>
      </c>
      <c r="O765" s="48">
        <f t="shared" si="44"/>
        <v>642.53981447602791</v>
      </c>
      <c r="P765" s="48">
        <f t="shared" si="45"/>
        <v>34.419978922011445</v>
      </c>
      <c r="Q765" s="48">
        <f t="shared" si="46"/>
        <v>0</v>
      </c>
      <c r="R765" s="48">
        <f t="shared" si="47"/>
        <v>608.1198355540165</v>
      </c>
    </row>
    <row r="766" spans="1:18" x14ac:dyDescent="0.25">
      <c r="A766" t="s">
        <v>873</v>
      </c>
      <c r="B766" t="s">
        <v>9009</v>
      </c>
      <c r="C766" t="s">
        <v>9147</v>
      </c>
      <c r="D766" t="s">
        <v>21</v>
      </c>
      <c r="E766" t="s">
        <v>339</v>
      </c>
      <c r="F766" s="48" t="s">
        <v>946</v>
      </c>
      <c r="G766" s="55" t="s">
        <v>10109</v>
      </c>
      <c r="H766" s="55" t="s">
        <v>10110</v>
      </c>
      <c r="I766" s="55" t="s">
        <v>9030</v>
      </c>
      <c r="J766" s="48">
        <v>35.670000001000005</v>
      </c>
      <c r="K766" s="55">
        <v>28524.942300999999</v>
      </c>
      <c r="L766" s="55">
        <v>1987.8900000557303</v>
      </c>
      <c r="M766" s="55">
        <v>1426.2471150500003</v>
      </c>
      <c r="N766" s="56">
        <v>25110.805185894271</v>
      </c>
      <c r="O766" s="48">
        <f t="shared" si="44"/>
        <v>799.6900000056155</v>
      </c>
      <c r="P766" s="48">
        <f t="shared" si="45"/>
        <v>55.730025231286795</v>
      </c>
      <c r="Q766" s="48">
        <f t="shared" si="46"/>
        <v>39.984500000280782</v>
      </c>
      <c r="R766" s="48">
        <f t="shared" si="47"/>
        <v>703.97547477404794</v>
      </c>
    </row>
    <row r="767" spans="1:18" x14ac:dyDescent="0.25">
      <c r="A767" t="s">
        <v>873</v>
      </c>
      <c r="B767" t="s">
        <v>9009</v>
      </c>
      <c r="C767" t="s">
        <v>9147</v>
      </c>
      <c r="D767" t="s">
        <v>21</v>
      </c>
      <c r="E767" t="s">
        <v>339</v>
      </c>
      <c r="F767" s="48" t="s">
        <v>946</v>
      </c>
      <c r="G767" s="55" t="s">
        <v>10135</v>
      </c>
      <c r="H767" s="55" t="s">
        <v>10136</v>
      </c>
      <c r="I767" s="55" t="s">
        <v>9030</v>
      </c>
      <c r="J767" s="48">
        <v>1487.06999989</v>
      </c>
      <c r="K767" s="55">
        <v>715399.63549999997</v>
      </c>
      <c r="L767" s="55">
        <v>68866.209994905919</v>
      </c>
      <c r="M767" s="55">
        <v>35769.981775000007</v>
      </c>
      <c r="N767" s="56">
        <v>610763.443730094</v>
      </c>
      <c r="O767" s="48">
        <f t="shared" si="44"/>
        <v>481.07999996833962</v>
      </c>
      <c r="P767" s="48">
        <f t="shared" si="45"/>
        <v>46.309998856812406</v>
      </c>
      <c r="Q767" s="48">
        <f t="shared" si="46"/>
        <v>24.053999998416987</v>
      </c>
      <c r="R767" s="48">
        <f t="shared" si="47"/>
        <v>410.71600111311022</v>
      </c>
    </row>
    <row r="768" spans="1:18" x14ac:dyDescent="0.25">
      <c r="A768" t="s">
        <v>873</v>
      </c>
      <c r="B768" t="s">
        <v>9009</v>
      </c>
      <c r="C768" t="s">
        <v>9147</v>
      </c>
      <c r="D768" t="s">
        <v>21</v>
      </c>
      <c r="E768" t="s">
        <v>339</v>
      </c>
      <c r="F768" s="48" t="s">
        <v>946</v>
      </c>
      <c r="G768" s="55" t="s">
        <v>10137</v>
      </c>
      <c r="H768" s="55" t="s">
        <v>10138</v>
      </c>
      <c r="I768" s="55" t="s">
        <v>9042</v>
      </c>
      <c r="J768" s="48">
        <v>49.2</v>
      </c>
      <c r="K768" s="55">
        <v>38944.026467000003</v>
      </c>
      <c r="L768" s="55">
        <v>776.87</v>
      </c>
      <c r="M768" s="55">
        <v>0</v>
      </c>
      <c r="N768" s="56">
        <v>38167.156467000001</v>
      </c>
      <c r="O768" s="48">
        <f t="shared" si="44"/>
        <v>791.54525339430893</v>
      </c>
      <c r="P768" s="48">
        <f t="shared" si="45"/>
        <v>15.790040650406503</v>
      </c>
      <c r="Q768" s="48">
        <f t="shared" si="46"/>
        <v>0</v>
      </c>
      <c r="R768" s="48">
        <f t="shared" si="47"/>
        <v>775.75521274390246</v>
      </c>
    </row>
    <row r="769" spans="1:18" x14ac:dyDescent="0.25">
      <c r="A769" t="s">
        <v>873</v>
      </c>
      <c r="B769" t="s">
        <v>9009</v>
      </c>
      <c r="C769" t="s">
        <v>9147</v>
      </c>
      <c r="D769" t="s">
        <v>21</v>
      </c>
      <c r="E769" t="s">
        <v>339</v>
      </c>
      <c r="F769" s="48" t="s">
        <v>946</v>
      </c>
      <c r="G769" s="55" t="s">
        <v>10139</v>
      </c>
      <c r="H769" s="55" t="s">
        <v>10140</v>
      </c>
      <c r="I769" s="55" t="s">
        <v>9042</v>
      </c>
      <c r="J769" s="48">
        <v>65.189999998999994</v>
      </c>
      <c r="K769" s="55">
        <v>46234.296262000003</v>
      </c>
      <c r="L769" s="55">
        <v>797.26999998777001</v>
      </c>
      <c r="M769" s="55">
        <v>0</v>
      </c>
      <c r="N769" s="56">
        <v>45437.02626201223</v>
      </c>
      <c r="O769" s="48">
        <f t="shared" si="44"/>
        <v>709.2237500032096</v>
      </c>
      <c r="P769" s="48">
        <f t="shared" si="45"/>
        <v>12.229943242828655</v>
      </c>
      <c r="Q769" s="48">
        <f t="shared" si="46"/>
        <v>0</v>
      </c>
      <c r="R769" s="48">
        <f t="shared" si="47"/>
        <v>696.99380676038083</v>
      </c>
    </row>
    <row r="770" spans="1:18" x14ac:dyDescent="0.25">
      <c r="A770" t="s">
        <v>873</v>
      </c>
      <c r="B770" t="s">
        <v>9009</v>
      </c>
      <c r="C770" t="s">
        <v>9147</v>
      </c>
      <c r="D770" t="s">
        <v>21</v>
      </c>
      <c r="E770" t="s">
        <v>339</v>
      </c>
      <c r="F770" s="48" t="s">
        <v>946</v>
      </c>
      <c r="G770" s="55" t="s">
        <v>10141</v>
      </c>
      <c r="H770" s="55" t="s">
        <v>10142</v>
      </c>
      <c r="I770" s="55" t="s">
        <v>9042</v>
      </c>
      <c r="J770" s="48">
        <v>1.2300000009999998</v>
      </c>
      <c r="K770" s="55">
        <v>960.26099999000007</v>
      </c>
      <c r="L770" s="55">
        <v>95.330000077504053</v>
      </c>
      <c r="M770" s="55">
        <v>0</v>
      </c>
      <c r="N770" s="56">
        <v>864.93099991249596</v>
      </c>
      <c r="O770" s="48">
        <f t="shared" si="44"/>
        <v>780.69999935715464</v>
      </c>
      <c r="P770" s="48">
        <f t="shared" si="45"/>
        <v>77.504065040650403</v>
      </c>
      <c r="Q770" s="48">
        <f t="shared" si="46"/>
        <v>0</v>
      </c>
      <c r="R770" s="48">
        <f t="shared" si="47"/>
        <v>703.19593431650412</v>
      </c>
    </row>
    <row r="771" spans="1:18" x14ac:dyDescent="0.25">
      <c r="A771" t="s">
        <v>873</v>
      </c>
      <c r="B771" t="s">
        <v>9009</v>
      </c>
      <c r="C771" t="s">
        <v>9147</v>
      </c>
      <c r="D771" t="s">
        <v>21</v>
      </c>
      <c r="E771" t="s">
        <v>341</v>
      </c>
      <c r="F771" s="48" t="s">
        <v>947</v>
      </c>
      <c r="G771" s="55" t="s">
        <v>10101</v>
      </c>
      <c r="H771" s="55" t="s">
        <v>10102</v>
      </c>
      <c r="I771" s="55" t="s">
        <v>9030</v>
      </c>
      <c r="J771" s="48">
        <v>53.999999999999993</v>
      </c>
      <c r="K771" s="55">
        <v>29282.580001000002</v>
      </c>
      <c r="L771" s="55">
        <v>1145.8799999999999</v>
      </c>
      <c r="M771" s="55">
        <v>1464.1290000499998</v>
      </c>
      <c r="N771" s="56">
        <v>26672.57100095</v>
      </c>
      <c r="O771" s="48">
        <f t="shared" si="44"/>
        <v>542.27000001851866</v>
      </c>
      <c r="P771" s="48">
        <f t="shared" si="45"/>
        <v>21.22</v>
      </c>
      <c r="Q771" s="48">
        <f t="shared" si="46"/>
        <v>27.113500000925928</v>
      </c>
      <c r="R771" s="48">
        <f t="shared" si="47"/>
        <v>493.93650001759266</v>
      </c>
    </row>
    <row r="772" spans="1:18" x14ac:dyDescent="0.25">
      <c r="A772" t="s">
        <v>873</v>
      </c>
      <c r="B772" t="s">
        <v>9009</v>
      </c>
      <c r="C772" t="s">
        <v>9147</v>
      </c>
      <c r="D772" t="s">
        <v>21</v>
      </c>
      <c r="E772" t="s">
        <v>341</v>
      </c>
      <c r="F772" s="48" t="s">
        <v>947</v>
      </c>
      <c r="G772" s="55" t="s">
        <v>10143</v>
      </c>
      <c r="H772" s="55" t="s">
        <v>10144</v>
      </c>
      <c r="I772" s="55" t="s">
        <v>9037</v>
      </c>
      <c r="J772" s="48">
        <v>183.47500001</v>
      </c>
      <c r="K772" s="55">
        <v>126749.46686400002</v>
      </c>
      <c r="L772" s="55">
        <v>3773.9771530288904</v>
      </c>
      <c r="M772" s="55">
        <v>6337.4733432000003</v>
      </c>
      <c r="N772" s="56">
        <v>116638.01636777112</v>
      </c>
      <c r="O772" s="48">
        <f t="shared" si="44"/>
        <v>690.82690751923553</v>
      </c>
      <c r="P772" s="48">
        <f t="shared" si="45"/>
        <v>20.569435360802267</v>
      </c>
      <c r="Q772" s="48">
        <f t="shared" si="46"/>
        <v>34.541345375961775</v>
      </c>
      <c r="R772" s="48">
        <f t="shared" si="47"/>
        <v>635.71612678247152</v>
      </c>
    </row>
    <row r="773" spans="1:18" x14ac:dyDescent="0.25">
      <c r="A773" t="s">
        <v>873</v>
      </c>
      <c r="B773" t="s">
        <v>9009</v>
      </c>
      <c r="C773" t="s">
        <v>9147</v>
      </c>
      <c r="D773" t="s">
        <v>21</v>
      </c>
      <c r="E773" t="s">
        <v>341</v>
      </c>
      <c r="F773" s="48" t="s">
        <v>947</v>
      </c>
      <c r="G773" s="55" t="s">
        <v>10145</v>
      </c>
      <c r="H773" s="55" t="s">
        <v>10146</v>
      </c>
      <c r="I773" s="55" t="s">
        <v>9037</v>
      </c>
      <c r="J773" s="48">
        <v>235.74999998999999</v>
      </c>
      <c r="K773" s="55">
        <v>149314.56222999998</v>
      </c>
      <c r="L773" s="55">
        <v>4915.3899997914996</v>
      </c>
      <c r="M773" s="55">
        <v>7465.7281115000005</v>
      </c>
      <c r="N773" s="56">
        <v>136933.44411870846</v>
      </c>
      <c r="O773" s="48">
        <f t="shared" si="44"/>
        <v>633.35975497914569</v>
      </c>
      <c r="P773" s="48">
        <f t="shared" si="45"/>
        <v>20.850010604453871</v>
      </c>
      <c r="Q773" s="48">
        <f t="shared" si="46"/>
        <v>31.667987748957287</v>
      </c>
      <c r="R773" s="48">
        <f t="shared" si="47"/>
        <v>580.84175662573443</v>
      </c>
    </row>
    <row r="774" spans="1:18" x14ac:dyDescent="0.25">
      <c r="A774" t="s">
        <v>873</v>
      </c>
      <c r="B774" t="s">
        <v>9009</v>
      </c>
      <c r="C774" t="s">
        <v>9147</v>
      </c>
      <c r="D774" t="s">
        <v>21</v>
      </c>
      <c r="E774" t="s">
        <v>341</v>
      </c>
      <c r="F774" s="48" t="s">
        <v>947</v>
      </c>
      <c r="G774" s="55" t="s">
        <v>10115</v>
      </c>
      <c r="H774" s="55" t="s">
        <v>10116</v>
      </c>
      <c r="I774" s="55" t="s">
        <v>9037</v>
      </c>
      <c r="J774" s="48">
        <v>24.6</v>
      </c>
      <c r="K774" s="55">
        <v>15675.871529799999</v>
      </c>
      <c r="L774" s="55">
        <v>359.65</v>
      </c>
      <c r="M774" s="55">
        <v>783.79357649000008</v>
      </c>
      <c r="N774" s="56">
        <v>14532.42795331</v>
      </c>
      <c r="O774" s="48">
        <f t="shared" si="44"/>
        <v>637.23054999186979</v>
      </c>
      <c r="P774" s="48">
        <f t="shared" si="45"/>
        <v>14.619918699186989</v>
      </c>
      <c r="Q774" s="48">
        <f t="shared" si="46"/>
        <v>31.861527499593496</v>
      </c>
      <c r="R774" s="48">
        <f t="shared" si="47"/>
        <v>590.74910379308938</v>
      </c>
    </row>
    <row r="775" spans="1:18" x14ac:dyDescent="0.25">
      <c r="A775" t="s">
        <v>873</v>
      </c>
      <c r="B775" t="s">
        <v>9009</v>
      </c>
      <c r="C775" t="s">
        <v>9147</v>
      </c>
      <c r="D775" t="s">
        <v>21</v>
      </c>
      <c r="E775" t="s">
        <v>341</v>
      </c>
      <c r="F775" s="48" t="s">
        <v>947</v>
      </c>
      <c r="G775" s="55" t="s">
        <v>10147</v>
      </c>
      <c r="H775" s="55" t="s">
        <v>10148</v>
      </c>
      <c r="I775" s="55" t="s">
        <v>9180</v>
      </c>
      <c r="J775" s="48">
        <v>61.499999999999993</v>
      </c>
      <c r="K775" s="55">
        <v>43763.246251000004</v>
      </c>
      <c r="L775" s="55">
        <v>5364.03</v>
      </c>
      <c r="M775" s="55">
        <v>2188.16231255</v>
      </c>
      <c r="N775" s="56">
        <v>36211.053938450008</v>
      </c>
      <c r="O775" s="48">
        <f t="shared" si="44"/>
        <v>711.59750001626026</v>
      </c>
      <c r="P775" s="48">
        <f t="shared" si="45"/>
        <v>87.22</v>
      </c>
      <c r="Q775" s="48">
        <f t="shared" si="46"/>
        <v>35.579875000813011</v>
      </c>
      <c r="R775" s="48">
        <f t="shared" si="47"/>
        <v>588.79762501544735</v>
      </c>
    </row>
    <row r="776" spans="1:18" x14ac:dyDescent="0.25">
      <c r="A776" t="s">
        <v>873</v>
      </c>
      <c r="B776" t="s">
        <v>9009</v>
      </c>
      <c r="C776" t="s">
        <v>9147</v>
      </c>
      <c r="D776" t="s">
        <v>21</v>
      </c>
      <c r="E776" t="s">
        <v>351</v>
      </c>
      <c r="F776" s="48" t="s">
        <v>949</v>
      </c>
      <c r="G776" s="55" t="s">
        <v>10149</v>
      </c>
      <c r="H776" s="55" t="s">
        <v>10150</v>
      </c>
      <c r="I776" s="55" t="s">
        <v>9030</v>
      </c>
      <c r="J776" s="48">
        <v>338.24999997999998</v>
      </c>
      <c r="K776" s="55">
        <v>177106.51614999998</v>
      </c>
      <c r="L776" s="55">
        <v>10140.739999400399</v>
      </c>
      <c r="M776" s="55">
        <v>8855.3258075000012</v>
      </c>
      <c r="N776" s="56">
        <v>158110.4503430996</v>
      </c>
      <c r="O776" s="48">
        <f t="shared" si="44"/>
        <v>523.59650010486894</v>
      </c>
      <c r="P776" s="48">
        <f t="shared" si="45"/>
        <v>29.980014781966002</v>
      </c>
      <c r="Q776" s="48">
        <f t="shared" si="46"/>
        <v>26.179825005243455</v>
      </c>
      <c r="R776" s="48">
        <f t="shared" si="47"/>
        <v>467.43666031765952</v>
      </c>
    </row>
    <row r="777" spans="1:18" x14ac:dyDescent="0.25">
      <c r="A777" t="s">
        <v>873</v>
      </c>
      <c r="B777" t="s">
        <v>9009</v>
      </c>
      <c r="C777" t="s">
        <v>9147</v>
      </c>
      <c r="D777" t="s">
        <v>21</v>
      </c>
      <c r="E777" t="s">
        <v>365</v>
      </c>
      <c r="F777" s="48" t="s">
        <v>10151</v>
      </c>
      <c r="G777" s="55" t="s">
        <v>10152</v>
      </c>
      <c r="H777" s="55" t="s">
        <v>10153</v>
      </c>
      <c r="I777" s="55" t="s">
        <v>9152</v>
      </c>
      <c r="J777" s="48">
        <v>5.1250000009999992</v>
      </c>
      <c r="K777" s="55">
        <v>3016.78</v>
      </c>
      <c r="L777" s="55">
        <v>576.92714436208371</v>
      </c>
      <c r="M777" s="55">
        <v>0</v>
      </c>
      <c r="N777" s="56">
        <v>2439.8528556379165</v>
      </c>
      <c r="O777" s="48">
        <f t="shared" si="44"/>
        <v>588.63999988514354</v>
      </c>
      <c r="P777" s="48">
        <f t="shared" si="45"/>
        <v>112.57115009746589</v>
      </c>
      <c r="Q777" s="48">
        <f t="shared" si="46"/>
        <v>0</v>
      </c>
      <c r="R777" s="48">
        <f t="shared" si="47"/>
        <v>476.06884978767766</v>
      </c>
    </row>
    <row r="778" spans="1:18" x14ac:dyDescent="0.25">
      <c r="A778" t="s">
        <v>873</v>
      </c>
      <c r="B778" t="s">
        <v>9009</v>
      </c>
      <c r="C778" t="s">
        <v>9147</v>
      </c>
      <c r="D778" t="s">
        <v>21</v>
      </c>
      <c r="E778" t="s">
        <v>414</v>
      </c>
      <c r="F778" s="48" t="s">
        <v>965</v>
      </c>
      <c r="G778" s="55" t="s">
        <v>10154</v>
      </c>
      <c r="H778" s="55" t="s">
        <v>10155</v>
      </c>
      <c r="I778" s="55" t="s">
        <v>9030</v>
      </c>
      <c r="J778" s="48">
        <v>1.0250000020000001</v>
      </c>
      <c r="K778" s="55">
        <v>587.18662499999994</v>
      </c>
      <c r="L778" s="55">
        <v>0</v>
      </c>
      <c r="M778" s="55">
        <v>29.359331250000004</v>
      </c>
      <c r="N778" s="56">
        <v>557.82729374999997</v>
      </c>
      <c r="O778" s="48">
        <f t="shared" si="44"/>
        <v>572.86499888221454</v>
      </c>
      <c r="P778" s="48">
        <f t="shared" si="45"/>
        <v>0</v>
      </c>
      <c r="Q778" s="48">
        <f t="shared" si="46"/>
        <v>28.643249944110732</v>
      </c>
      <c r="R778" s="48">
        <f t="shared" si="47"/>
        <v>544.22174893810381</v>
      </c>
    </row>
    <row r="779" spans="1:18" x14ac:dyDescent="0.25">
      <c r="A779" t="s">
        <v>873</v>
      </c>
      <c r="B779" t="s">
        <v>9009</v>
      </c>
      <c r="C779" t="s">
        <v>9147</v>
      </c>
      <c r="D779" t="s">
        <v>21</v>
      </c>
      <c r="E779" t="s">
        <v>414</v>
      </c>
      <c r="F779" s="48" t="s">
        <v>965</v>
      </c>
      <c r="G779" s="55" t="s">
        <v>10156</v>
      </c>
      <c r="H779" s="55" t="s">
        <v>10157</v>
      </c>
      <c r="I779" s="55" t="s">
        <v>9030</v>
      </c>
      <c r="J779" s="48">
        <v>5.1250000009999992</v>
      </c>
      <c r="K779" s="55">
        <v>3541.5031251</v>
      </c>
      <c r="L779" s="55">
        <v>662.73343092853406</v>
      </c>
      <c r="M779" s="55">
        <v>177.07515625500002</v>
      </c>
      <c r="N779" s="56">
        <v>2701.6945379164658</v>
      </c>
      <c r="O779" s="48">
        <f t="shared" si="44"/>
        <v>691.02499988467821</v>
      </c>
      <c r="P779" s="48">
        <f t="shared" si="45"/>
        <v>129.31384015594543</v>
      </c>
      <c r="Q779" s="48">
        <f t="shared" si="46"/>
        <v>34.551249994233913</v>
      </c>
      <c r="R779" s="48">
        <f t="shared" si="47"/>
        <v>527.1599097344988</v>
      </c>
    </row>
    <row r="780" spans="1:18" x14ac:dyDescent="0.25">
      <c r="A780" t="s">
        <v>873</v>
      </c>
      <c r="B780" t="s">
        <v>9009</v>
      </c>
      <c r="C780" t="s">
        <v>9147</v>
      </c>
      <c r="D780" t="s">
        <v>21</v>
      </c>
      <c r="E780" t="s">
        <v>417</v>
      </c>
      <c r="F780" s="48" t="s">
        <v>966</v>
      </c>
      <c r="G780" s="55" t="s">
        <v>10158</v>
      </c>
      <c r="H780" s="55" t="s">
        <v>10159</v>
      </c>
      <c r="I780" s="55" t="s">
        <v>9196</v>
      </c>
      <c r="J780" s="48">
        <v>17.279999999000001</v>
      </c>
      <c r="K780" s="55">
        <v>20345.278316</v>
      </c>
      <c r="L780" s="55">
        <v>2945.5499998295404</v>
      </c>
      <c r="M780" s="55">
        <v>1017.2639158000001</v>
      </c>
      <c r="N780" s="56">
        <v>16382.464400370458</v>
      </c>
      <c r="O780" s="48">
        <f t="shared" si="44"/>
        <v>1177.388791503321</v>
      </c>
      <c r="P780" s="48">
        <f t="shared" si="45"/>
        <v>170.46006944444446</v>
      </c>
      <c r="Q780" s="48">
        <f t="shared" si="46"/>
        <v>58.869439575166055</v>
      </c>
      <c r="R780" s="48">
        <f t="shared" si="47"/>
        <v>948.05928248371038</v>
      </c>
    </row>
    <row r="781" spans="1:18" x14ac:dyDescent="0.25">
      <c r="A781" t="s">
        <v>873</v>
      </c>
      <c r="B781" t="s">
        <v>9009</v>
      </c>
      <c r="C781" t="s">
        <v>9147</v>
      </c>
      <c r="D781" t="s">
        <v>21</v>
      </c>
      <c r="E781" t="s">
        <v>417</v>
      </c>
      <c r="F781" s="48" t="s">
        <v>966</v>
      </c>
      <c r="G781" s="55" t="s">
        <v>10160</v>
      </c>
      <c r="H781" s="55" t="s">
        <v>10161</v>
      </c>
      <c r="I781" s="55" t="s">
        <v>9377</v>
      </c>
      <c r="J781" s="48">
        <v>2.4600000019999997</v>
      </c>
      <c r="K781" s="55">
        <v>2848.1903574000007</v>
      </c>
      <c r="L781" s="55">
        <v>391.78000031852025</v>
      </c>
      <c r="M781" s="55">
        <v>142.40951787</v>
      </c>
      <c r="N781" s="56">
        <v>2314.0008392114805</v>
      </c>
      <c r="O781" s="48">
        <f t="shared" si="44"/>
        <v>1157.8009573513818</v>
      </c>
      <c r="P781" s="48">
        <f t="shared" si="45"/>
        <v>159.26016260162601</v>
      </c>
      <c r="Q781" s="48">
        <f t="shared" si="46"/>
        <v>57.890047867569074</v>
      </c>
      <c r="R781" s="48">
        <f t="shared" si="47"/>
        <v>940.6507468821867</v>
      </c>
    </row>
    <row r="782" spans="1:18" x14ac:dyDescent="0.25">
      <c r="A782" t="s">
        <v>873</v>
      </c>
      <c r="B782" t="s">
        <v>9009</v>
      </c>
      <c r="C782" t="s">
        <v>9147</v>
      </c>
      <c r="D782" t="s">
        <v>21</v>
      </c>
      <c r="E782" t="s">
        <v>417</v>
      </c>
      <c r="F782" s="48" t="s">
        <v>966</v>
      </c>
      <c r="G782" s="55" t="s">
        <v>10162</v>
      </c>
      <c r="H782" s="55" t="s">
        <v>10163</v>
      </c>
      <c r="I782" s="55" t="s">
        <v>9211</v>
      </c>
      <c r="J782" s="48">
        <v>221.76000000000005</v>
      </c>
      <c r="K782" s="55">
        <v>133920.77159600001</v>
      </c>
      <c r="L782" s="55">
        <v>13585.020000000004</v>
      </c>
      <c r="M782" s="55">
        <v>6696.0385798000007</v>
      </c>
      <c r="N782" s="56">
        <v>113639.7130162</v>
      </c>
      <c r="O782" s="48">
        <f t="shared" si="44"/>
        <v>603.89958331529567</v>
      </c>
      <c r="P782" s="48">
        <f t="shared" si="45"/>
        <v>61.260010822510829</v>
      </c>
      <c r="Q782" s="48">
        <f t="shared" si="46"/>
        <v>30.194979165764789</v>
      </c>
      <c r="R782" s="48">
        <f t="shared" si="47"/>
        <v>512.44459332702013</v>
      </c>
    </row>
    <row r="783" spans="1:18" x14ac:dyDescent="0.25">
      <c r="A783" t="s">
        <v>873</v>
      </c>
      <c r="B783" t="s">
        <v>9009</v>
      </c>
      <c r="C783" t="s">
        <v>9147</v>
      </c>
      <c r="D783" t="s">
        <v>21</v>
      </c>
      <c r="E783" t="s">
        <v>417</v>
      </c>
      <c r="F783" s="48" t="s">
        <v>966</v>
      </c>
      <c r="G783" s="55" t="s">
        <v>10164</v>
      </c>
      <c r="H783" s="55" t="s">
        <v>10165</v>
      </c>
      <c r="I783" s="55" t="s">
        <v>9021</v>
      </c>
      <c r="J783" s="48">
        <v>24.6</v>
      </c>
      <c r="K783" s="55">
        <v>13420.296296899998</v>
      </c>
      <c r="L783" s="55">
        <v>514.14</v>
      </c>
      <c r="M783" s="55">
        <v>671.01481484499993</v>
      </c>
      <c r="N783" s="56">
        <v>12235.141482054998</v>
      </c>
      <c r="O783" s="48">
        <f t="shared" si="44"/>
        <v>545.54049987398366</v>
      </c>
      <c r="P783" s="48">
        <f t="shared" si="45"/>
        <v>20.9</v>
      </c>
      <c r="Q783" s="48">
        <f t="shared" si="46"/>
        <v>27.277024993699182</v>
      </c>
      <c r="R783" s="48">
        <f t="shared" si="47"/>
        <v>497.36347488028446</v>
      </c>
    </row>
    <row r="784" spans="1:18" x14ac:dyDescent="0.25">
      <c r="A784" t="s">
        <v>873</v>
      </c>
      <c r="B784" t="s">
        <v>9009</v>
      </c>
      <c r="C784" t="s">
        <v>9147</v>
      </c>
      <c r="D784" t="s">
        <v>21</v>
      </c>
      <c r="E784" t="s">
        <v>417</v>
      </c>
      <c r="F784" s="48" t="s">
        <v>966</v>
      </c>
      <c r="G784" s="55" t="s">
        <v>10149</v>
      </c>
      <c r="H784" s="55" t="s">
        <v>10150</v>
      </c>
      <c r="I784" s="55" t="s">
        <v>9030</v>
      </c>
      <c r="J784" s="48">
        <v>148.82999999899999</v>
      </c>
      <c r="K784" s="55">
        <v>78815.577833999996</v>
      </c>
      <c r="L784" s="55">
        <v>4461.9199999700195</v>
      </c>
      <c r="M784" s="55">
        <v>3940.7788917000003</v>
      </c>
      <c r="N784" s="56">
        <v>70412.878942329975</v>
      </c>
      <c r="O784" s="48">
        <f t="shared" ref="O784:O847" si="48">IFERROR(K784/J784,0)</f>
        <v>529.56781451676113</v>
      </c>
      <c r="P784" s="48">
        <f t="shared" ref="P784:P847" si="49">IFERROR(L784/J784,0)</f>
        <v>29.979977155143448</v>
      </c>
      <c r="Q784" s="48">
        <f t="shared" ref="Q784:Q847" si="50">IFERROR(M784/J784,0)</f>
        <v>26.478390725838061</v>
      </c>
      <c r="R784" s="48">
        <f t="shared" ref="R784:R847" si="51">N784/J784</f>
        <v>473.10944663577965</v>
      </c>
    </row>
    <row r="785" spans="1:18" x14ac:dyDescent="0.25">
      <c r="A785" t="s">
        <v>873</v>
      </c>
      <c r="B785" t="s">
        <v>9009</v>
      </c>
      <c r="C785" t="s">
        <v>9147</v>
      </c>
      <c r="D785" t="s">
        <v>21</v>
      </c>
      <c r="E785" t="s">
        <v>417</v>
      </c>
      <c r="F785" s="48" t="s">
        <v>966</v>
      </c>
      <c r="G785" s="55" t="s">
        <v>10166</v>
      </c>
      <c r="H785" s="55" t="s">
        <v>10167</v>
      </c>
      <c r="I785" s="55" t="s">
        <v>9042</v>
      </c>
      <c r="J785" s="48">
        <v>209.1</v>
      </c>
      <c r="K785" s="55">
        <v>137125.27080699999</v>
      </c>
      <c r="L785" s="55">
        <v>4297.01</v>
      </c>
      <c r="M785" s="55">
        <v>0</v>
      </c>
      <c r="N785" s="56">
        <v>132828.26080699998</v>
      </c>
      <c r="O785" s="48">
        <f t="shared" si="48"/>
        <v>655.78800003347681</v>
      </c>
      <c r="P785" s="48">
        <f t="shared" si="49"/>
        <v>20.550023912003827</v>
      </c>
      <c r="Q785" s="48">
        <f t="shared" si="50"/>
        <v>0</v>
      </c>
      <c r="R785" s="48">
        <f t="shared" si="51"/>
        <v>635.23797612147291</v>
      </c>
    </row>
    <row r="786" spans="1:18" x14ac:dyDescent="0.25">
      <c r="A786" t="s">
        <v>873</v>
      </c>
      <c r="B786" t="s">
        <v>9009</v>
      </c>
      <c r="C786" t="s">
        <v>9147</v>
      </c>
      <c r="D786" t="s">
        <v>21</v>
      </c>
      <c r="E786" t="s">
        <v>417</v>
      </c>
      <c r="F786" s="48" t="s">
        <v>966</v>
      </c>
      <c r="G786" s="55" t="s">
        <v>10168</v>
      </c>
      <c r="H786" s="55" t="s">
        <v>10169</v>
      </c>
      <c r="I786" s="55" t="s">
        <v>9037</v>
      </c>
      <c r="J786" s="48">
        <v>1.2300000009999998</v>
      </c>
      <c r="K786" s="55">
        <v>972.91308749999985</v>
      </c>
      <c r="L786" s="55">
        <v>108.60000008829266</v>
      </c>
      <c r="M786" s="55">
        <v>48.645654375000007</v>
      </c>
      <c r="N786" s="56">
        <v>815.66743303670717</v>
      </c>
      <c r="O786" s="48">
        <f t="shared" si="48"/>
        <v>790.98624935692169</v>
      </c>
      <c r="P786" s="48">
        <f t="shared" si="49"/>
        <v>88.292682926829258</v>
      </c>
      <c r="Q786" s="48">
        <f t="shared" si="50"/>
        <v>39.5493124678461</v>
      </c>
      <c r="R786" s="48">
        <f t="shared" si="51"/>
        <v>663.14425396224635</v>
      </c>
    </row>
    <row r="787" spans="1:18" x14ac:dyDescent="0.25">
      <c r="A787" t="s">
        <v>873</v>
      </c>
      <c r="B787" t="s">
        <v>9009</v>
      </c>
      <c r="C787" t="s">
        <v>9147</v>
      </c>
      <c r="D787" t="s">
        <v>21</v>
      </c>
      <c r="E787" t="s">
        <v>427</v>
      </c>
      <c r="F787" s="48" t="s">
        <v>969</v>
      </c>
      <c r="G787" s="55" t="s">
        <v>10170</v>
      </c>
      <c r="H787" s="55" t="s">
        <v>10171</v>
      </c>
      <c r="I787" s="55" t="s">
        <v>9037</v>
      </c>
      <c r="J787" s="48">
        <v>13.530000001000001</v>
      </c>
      <c r="K787" s="55">
        <v>10845.0666064</v>
      </c>
      <c r="L787" s="55">
        <v>396.97000002934004</v>
      </c>
      <c r="M787" s="55">
        <v>542.25333032000003</v>
      </c>
      <c r="N787" s="56">
        <v>9905.8432760506603</v>
      </c>
      <c r="O787" s="48">
        <f t="shared" si="48"/>
        <v>801.55702923861361</v>
      </c>
      <c r="P787" s="48">
        <f t="shared" si="49"/>
        <v>29.339985218033998</v>
      </c>
      <c r="Q787" s="48">
        <f t="shared" si="50"/>
        <v>40.077851461930685</v>
      </c>
      <c r="R787" s="48">
        <f t="shared" si="51"/>
        <v>732.13919255864892</v>
      </c>
    </row>
    <row r="788" spans="1:18" x14ac:dyDescent="0.25">
      <c r="A788" t="s">
        <v>873</v>
      </c>
      <c r="B788" t="s">
        <v>9009</v>
      </c>
      <c r="C788" t="s">
        <v>9147</v>
      </c>
      <c r="D788" t="s">
        <v>21</v>
      </c>
      <c r="E788" t="s">
        <v>427</v>
      </c>
      <c r="F788" s="48" t="s">
        <v>969</v>
      </c>
      <c r="G788" s="55" t="s">
        <v>10162</v>
      </c>
      <c r="H788" s="55" t="s">
        <v>10163</v>
      </c>
      <c r="I788" s="55" t="s">
        <v>9211</v>
      </c>
      <c r="J788" s="48">
        <v>109.47000000400001</v>
      </c>
      <c r="K788" s="55">
        <v>84794.491181000005</v>
      </c>
      <c r="L788" s="55">
        <v>7562.1900002763205</v>
      </c>
      <c r="M788" s="55">
        <v>4239.7245590500006</v>
      </c>
      <c r="N788" s="56">
        <v>72992.576621673696</v>
      </c>
      <c r="O788" s="48">
        <f t="shared" si="48"/>
        <v>774.59113161506923</v>
      </c>
      <c r="P788" s="48">
        <f t="shared" si="49"/>
        <v>69.080021923814741</v>
      </c>
      <c r="Q788" s="48">
        <f t="shared" si="50"/>
        <v>38.729556580753467</v>
      </c>
      <c r="R788" s="48">
        <f t="shared" si="51"/>
        <v>666.78155311050114</v>
      </c>
    </row>
    <row r="789" spans="1:18" x14ac:dyDescent="0.25">
      <c r="A789" t="s">
        <v>873</v>
      </c>
      <c r="B789" t="s">
        <v>9009</v>
      </c>
      <c r="C789" t="s">
        <v>9147</v>
      </c>
      <c r="D789" t="s">
        <v>21</v>
      </c>
      <c r="E789" t="s">
        <v>444</v>
      </c>
      <c r="F789" s="48" t="s">
        <v>975</v>
      </c>
      <c r="G789" s="55" t="s">
        <v>10172</v>
      </c>
      <c r="H789" s="55" t="s">
        <v>10173</v>
      </c>
      <c r="I789" s="55" t="s">
        <v>9483</v>
      </c>
      <c r="J789" s="48">
        <v>900.09699999000009</v>
      </c>
      <c r="K789" s="55">
        <v>505188.44221999997</v>
      </c>
      <c r="L789" s="55">
        <v>74590.791389994542</v>
      </c>
      <c r="M789" s="55">
        <v>25259.422111000003</v>
      </c>
      <c r="N789" s="56">
        <v>405338.22871900542</v>
      </c>
      <c r="O789" s="48">
        <f t="shared" si="48"/>
        <v>561.26000000623549</v>
      </c>
      <c r="P789" s="48">
        <f t="shared" si="49"/>
        <v>82.869725586045988</v>
      </c>
      <c r="Q789" s="48">
        <f t="shared" si="50"/>
        <v>28.063000000311778</v>
      </c>
      <c r="R789" s="48">
        <f t="shared" si="51"/>
        <v>450.32727441987771</v>
      </c>
    </row>
    <row r="790" spans="1:18" x14ac:dyDescent="0.25">
      <c r="A790" t="s">
        <v>873</v>
      </c>
      <c r="B790" t="s">
        <v>9009</v>
      </c>
      <c r="C790" t="s">
        <v>9147</v>
      </c>
      <c r="D790" t="s">
        <v>21</v>
      </c>
      <c r="E790" t="s">
        <v>444</v>
      </c>
      <c r="F790" s="48" t="s">
        <v>975</v>
      </c>
      <c r="G790" s="55" t="s">
        <v>10174</v>
      </c>
      <c r="H790" s="55" t="s">
        <v>10175</v>
      </c>
      <c r="I790" s="55" t="s">
        <v>9030</v>
      </c>
      <c r="J790" s="48">
        <v>520.78200002000005</v>
      </c>
      <c r="K790" s="55">
        <v>317567.65580000001</v>
      </c>
      <c r="L790" s="55">
        <v>26773.502821413018</v>
      </c>
      <c r="M790" s="55">
        <v>15878.382790000001</v>
      </c>
      <c r="N790" s="56">
        <v>274915.77018858696</v>
      </c>
      <c r="O790" s="48">
        <f t="shared" si="48"/>
        <v>609.79000001498548</v>
      </c>
      <c r="P790" s="48">
        <f t="shared" si="49"/>
        <v>51.410192403702148</v>
      </c>
      <c r="Q790" s="48">
        <f t="shared" si="50"/>
        <v>30.489500000749278</v>
      </c>
      <c r="R790" s="48">
        <f t="shared" si="51"/>
        <v>527.89030761053402</v>
      </c>
    </row>
    <row r="791" spans="1:18" x14ac:dyDescent="0.25">
      <c r="A791" t="s">
        <v>873</v>
      </c>
      <c r="B791" t="s">
        <v>9009</v>
      </c>
      <c r="C791" t="s">
        <v>9147</v>
      </c>
      <c r="D791" t="s">
        <v>21</v>
      </c>
      <c r="E791" t="s">
        <v>444</v>
      </c>
      <c r="F791" s="48" t="s">
        <v>975</v>
      </c>
      <c r="G791" s="55" t="s">
        <v>10176</v>
      </c>
      <c r="H791" s="55" t="s">
        <v>10177</v>
      </c>
      <c r="I791" s="55" t="s">
        <v>9030</v>
      </c>
      <c r="J791" s="48">
        <v>3068.7474999999999</v>
      </c>
      <c r="K791" s="55">
        <v>1521638.45884</v>
      </c>
      <c r="L791" s="55">
        <v>125174.10802508351</v>
      </c>
      <c r="M791" s="55">
        <v>76081.922942000005</v>
      </c>
      <c r="N791" s="56">
        <v>1320382.4278729165</v>
      </c>
      <c r="O791" s="48">
        <f t="shared" si="48"/>
        <v>495.85000357311901</v>
      </c>
      <c r="P791" s="48">
        <f t="shared" si="49"/>
        <v>40.789966598778008</v>
      </c>
      <c r="Q791" s="48">
        <f t="shared" si="50"/>
        <v>24.792500178655953</v>
      </c>
      <c r="R791" s="48">
        <f t="shared" si="51"/>
        <v>430.26753679568503</v>
      </c>
    </row>
    <row r="792" spans="1:18" x14ac:dyDescent="0.25">
      <c r="A792" t="s">
        <v>873</v>
      </c>
      <c r="B792" t="s">
        <v>9009</v>
      </c>
      <c r="C792" t="s">
        <v>9147</v>
      </c>
      <c r="D792" t="s">
        <v>21</v>
      </c>
      <c r="E792" t="s">
        <v>444</v>
      </c>
      <c r="F792" s="48" t="s">
        <v>975</v>
      </c>
      <c r="G792" s="55" t="s">
        <v>10178</v>
      </c>
      <c r="H792" s="55" t="s">
        <v>10179</v>
      </c>
      <c r="I792" s="55" t="s">
        <v>9415</v>
      </c>
      <c r="J792" s="48">
        <v>1482.9700001099998</v>
      </c>
      <c r="K792" s="55">
        <v>759415.82628000004</v>
      </c>
      <c r="L792" s="55">
        <v>144396.79001071068</v>
      </c>
      <c r="M792" s="55">
        <v>37970.791314000002</v>
      </c>
      <c r="N792" s="56">
        <v>577048.24495528929</v>
      </c>
      <c r="O792" s="48">
        <f t="shared" si="48"/>
        <v>512.09115910886271</v>
      </c>
      <c r="P792" s="48">
        <f t="shared" si="49"/>
        <v>97.370000741754723</v>
      </c>
      <c r="Q792" s="48">
        <f t="shared" si="50"/>
        <v>25.604557955443134</v>
      </c>
      <c r="R792" s="48">
        <f t="shared" si="51"/>
        <v>389.11660041166482</v>
      </c>
    </row>
    <row r="793" spans="1:18" x14ac:dyDescent="0.25">
      <c r="A793" t="s">
        <v>873</v>
      </c>
      <c r="B793" t="s">
        <v>9009</v>
      </c>
      <c r="C793" t="s">
        <v>9147</v>
      </c>
      <c r="D793" t="s">
        <v>21</v>
      </c>
      <c r="E793" t="s">
        <v>444</v>
      </c>
      <c r="F793" s="48" t="s">
        <v>975</v>
      </c>
      <c r="G793" s="55" t="s">
        <v>10180</v>
      </c>
      <c r="H793" s="55" t="s">
        <v>10181</v>
      </c>
      <c r="I793" s="55" t="s">
        <v>9030</v>
      </c>
      <c r="J793" s="48">
        <v>288.02499999999998</v>
      </c>
      <c r="K793" s="55">
        <v>167126.50625000001</v>
      </c>
      <c r="L793" s="55">
        <v>14003.536904141931</v>
      </c>
      <c r="M793" s="55">
        <v>8356.325312500001</v>
      </c>
      <c r="N793" s="56">
        <v>144766.64403335808</v>
      </c>
      <c r="O793" s="48">
        <f t="shared" si="48"/>
        <v>580.25000000000011</v>
      </c>
      <c r="P793" s="48">
        <f t="shared" si="49"/>
        <v>48.619171614067987</v>
      </c>
      <c r="Q793" s="48">
        <f t="shared" si="50"/>
        <v>29.012500000000006</v>
      </c>
      <c r="R793" s="48">
        <f t="shared" si="51"/>
        <v>502.6183283859321</v>
      </c>
    </row>
    <row r="794" spans="1:18" x14ac:dyDescent="0.25">
      <c r="A794" t="s">
        <v>873</v>
      </c>
      <c r="B794" t="s">
        <v>9009</v>
      </c>
      <c r="C794" t="s">
        <v>9147</v>
      </c>
      <c r="D794" t="s">
        <v>21</v>
      </c>
      <c r="E794" t="s">
        <v>444</v>
      </c>
      <c r="F794" s="48" t="s">
        <v>975</v>
      </c>
      <c r="G794" s="55" t="s">
        <v>10182</v>
      </c>
      <c r="H794" s="55" t="s">
        <v>10183</v>
      </c>
      <c r="I794" s="55" t="s">
        <v>9030</v>
      </c>
      <c r="J794" s="48">
        <v>311.80599999999998</v>
      </c>
      <c r="K794" s="55">
        <v>182635.99813999998</v>
      </c>
      <c r="L794" s="55">
        <v>19746.416683300726</v>
      </c>
      <c r="M794" s="55">
        <v>9131.7999070000005</v>
      </c>
      <c r="N794" s="56">
        <v>153757.78154969926</v>
      </c>
      <c r="O794" s="48">
        <f t="shared" si="48"/>
        <v>585.7359965491363</v>
      </c>
      <c r="P794" s="48">
        <f t="shared" si="49"/>
        <v>63.329174817998137</v>
      </c>
      <c r="Q794" s="48">
        <f t="shared" si="50"/>
        <v>29.286799827456818</v>
      </c>
      <c r="R794" s="48">
        <f t="shared" si="51"/>
        <v>493.12002190368133</v>
      </c>
    </row>
    <row r="795" spans="1:18" x14ac:dyDescent="0.25">
      <c r="A795" t="s">
        <v>873</v>
      </c>
      <c r="B795" t="s">
        <v>9009</v>
      </c>
      <c r="C795" t="s">
        <v>9147</v>
      </c>
      <c r="D795" t="s">
        <v>21</v>
      </c>
      <c r="E795" t="s">
        <v>444</v>
      </c>
      <c r="F795" s="48" t="s">
        <v>975</v>
      </c>
      <c r="G795" s="55" t="s">
        <v>10184</v>
      </c>
      <c r="H795" s="55" t="s">
        <v>10185</v>
      </c>
      <c r="I795" s="55" t="s">
        <v>9030</v>
      </c>
      <c r="J795" s="48">
        <v>605.28000000999998</v>
      </c>
      <c r="K795" s="55">
        <v>415314.93333999993</v>
      </c>
      <c r="L795" s="55">
        <v>25173.6000004159</v>
      </c>
      <c r="M795" s="55">
        <v>20765.746666999999</v>
      </c>
      <c r="N795" s="56">
        <v>369375.58667258406</v>
      </c>
      <c r="O795" s="48">
        <f t="shared" si="48"/>
        <v>686.15340558607329</v>
      </c>
      <c r="P795" s="48">
        <f t="shared" si="49"/>
        <v>41.590007930214114</v>
      </c>
      <c r="Q795" s="48">
        <f t="shared" si="50"/>
        <v>34.307670279303665</v>
      </c>
      <c r="R795" s="48">
        <f t="shared" si="51"/>
        <v>610.25572737655546</v>
      </c>
    </row>
    <row r="796" spans="1:18" x14ac:dyDescent="0.25">
      <c r="A796" t="s">
        <v>873</v>
      </c>
      <c r="B796" t="s">
        <v>9009</v>
      </c>
      <c r="C796" t="s">
        <v>9147</v>
      </c>
      <c r="D796" t="s">
        <v>21</v>
      </c>
      <c r="E796" t="s">
        <v>444</v>
      </c>
      <c r="F796" s="48" t="s">
        <v>975</v>
      </c>
      <c r="G796" s="55" t="s">
        <v>10186</v>
      </c>
      <c r="H796" s="55" t="s">
        <v>10187</v>
      </c>
      <c r="I796" s="55" t="s">
        <v>9030</v>
      </c>
      <c r="J796" s="48">
        <v>2047.704</v>
      </c>
      <c r="K796" s="55">
        <v>1204176.93982</v>
      </c>
      <c r="L796" s="55">
        <v>91245.868240347714</v>
      </c>
      <c r="M796" s="55">
        <v>60208.846991000006</v>
      </c>
      <c r="N796" s="56">
        <v>1052722.2245886524</v>
      </c>
      <c r="O796" s="48">
        <f t="shared" si="48"/>
        <v>588.06201473455144</v>
      </c>
      <c r="P796" s="48">
        <f t="shared" si="49"/>
        <v>44.560086926795918</v>
      </c>
      <c r="Q796" s="48">
        <f t="shared" si="50"/>
        <v>29.403100736727577</v>
      </c>
      <c r="R796" s="48">
        <f t="shared" si="51"/>
        <v>514.09882707102804</v>
      </c>
    </row>
    <row r="797" spans="1:18" x14ac:dyDescent="0.25">
      <c r="A797" t="s">
        <v>873</v>
      </c>
      <c r="B797" t="s">
        <v>9009</v>
      </c>
      <c r="C797" t="s">
        <v>9147</v>
      </c>
      <c r="D797" t="s">
        <v>21</v>
      </c>
      <c r="E797" t="s">
        <v>444</v>
      </c>
      <c r="F797" s="48" t="s">
        <v>975</v>
      </c>
      <c r="G797" s="55" t="s">
        <v>10188</v>
      </c>
      <c r="H797" s="55" t="s">
        <v>10189</v>
      </c>
      <c r="I797" s="55" t="s">
        <v>9042</v>
      </c>
      <c r="J797" s="48">
        <v>162.64699999999999</v>
      </c>
      <c r="K797" s="55">
        <v>102722.16946599999</v>
      </c>
      <c r="L797" s="55">
        <v>4516.6266914847829</v>
      </c>
      <c r="M797" s="55">
        <v>0</v>
      </c>
      <c r="N797" s="56">
        <v>98205.542774515212</v>
      </c>
      <c r="O797" s="48">
        <f t="shared" si="48"/>
        <v>631.56510397363616</v>
      </c>
      <c r="P797" s="48">
        <f t="shared" si="49"/>
        <v>27.769505072241007</v>
      </c>
      <c r="Q797" s="48">
        <f t="shared" si="50"/>
        <v>0</v>
      </c>
      <c r="R797" s="48">
        <f t="shared" si="51"/>
        <v>603.79559890139512</v>
      </c>
    </row>
    <row r="798" spans="1:18" x14ac:dyDescent="0.25">
      <c r="A798" t="s">
        <v>873</v>
      </c>
      <c r="B798" t="s">
        <v>9009</v>
      </c>
      <c r="C798" t="s">
        <v>9147</v>
      </c>
      <c r="D798" t="s">
        <v>21</v>
      </c>
      <c r="E798" t="s">
        <v>444</v>
      </c>
      <c r="F798" s="48" t="s">
        <v>975</v>
      </c>
      <c r="G798" s="55" t="s">
        <v>10190</v>
      </c>
      <c r="H798" s="55" t="s">
        <v>10191</v>
      </c>
      <c r="I798" s="55" t="s">
        <v>9030</v>
      </c>
      <c r="J798" s="48">
        <v>556.67750001000002</v>
      </c>
      <c r="K798" s="55">
        <v>293647.38125999994</v>
      </c>
      <c r="L798" s="55">
        <v>30127.254701132206</v>
      </c>
      <c r="M798" s="55">
        <v>14682.369062999998</v>
      </c>
      <c r="N798" s="56">
        <v>248837.75749586776</v>
      </c>
      <c r="O798" s="48">
        <f t="shared" si="48"/>
        <v>527.50000000848775</v>
      </c>
      <c r="P798" s="48">
        <f t="shared" si="49"/>
        <v>54.119763598476688</v>
      </c>
      <c r="Q798" s="48">
        <f t="shared" si="50"/>
        <v>26.375000000424389</v>
      </c>
      <c r="R798" s="48">
        <f t="shared" si="51"/>
        <v>447.0052364095867</v>
      </c>
    </row>
    <row r="799" spans="1:18" x14ac:dyDescent="0.25">
      <c r="A799" t="s">
        <v>873</v>
      </c>
      <c r="B799" t="s">
        <v>9009</v>
      </c>
      <c r="C799" t="s">
        <v>9147</v>
      </c>
      <c r="D799" t="s">
        <v>21</v>
      </c>
      <c r="E799" t="s">
        <v>447</v>
      </c>
      <c r="F799" s="48" t="s">
        <v>976</v>
      </c>
      <c r="G799" s="55" t="s">
        <v>9183</v>
      </c>
      <c r="H799" s="55" t="s">
        <v>9184</v>
      </c>
      <c r="I799" s="55" t="s">
        <v>9042</v>
      </c>
      <c r="J799" s="48">
        <v>4925.9244999000002</v>
      </c>
      <c r="K799" s="55">
        <v>2496670.3689999999</v>
      </c>
      <c r="L799" s="55">
        <v>92508.944508197281</v>
      </c>
      <c r="M799" s="55">
        <v>0</v>
      </c>
      <c r="N799" s="56">
        <v>2404161.4244918027</v>
      </c>
      <c r="O799" s="48">
        <f t="shared" si="48"/>
        <v>506.84300359266246</v>
      </c>
      <c r="P799" s="48">
        <f t="shared" si="49"/>
        <v>18.780016727839673</v>
      </c>
      <c r="Q799" s="48">
        <f t="shared" si="50"/>
        <v>0</v>
      </c>
      <c r="R799" s="48">
        <f t="shared" si="51"/>
        <v>488.06298686482279</v>
      </c>
    </row>
    <row r="800" spans="1:18" x14ac:dyDescent="0.25">
      <c r="A800" t="s">
        <v>873</v>
      </c>
      <c r="B800" t="s">
        <v>9009</v>
      </c>
      <c r="C800" t="s">
        <v>9147</v>
      </c>
      <c r="D800" t="s">
        <v>21</v>
      </c>
      <c r="E800" t="s">
        <v>447</v>
      </c>
      <c r="F800" s="48" t="s">
        <v>976</v>
      </c>
      <c r="G800" s="55" t="s">
        <v>10154</v>
      </c>
      <c r="H800" s="55" t="s">
        <v>10155</v>
      </c>
      <c r="I800" s="55" t="s">
        <v>9030</v>
      </c>
      <c r="J800" s="48">
        <v>2802.5730000000003</v>
      </c>
      <c r="K800" s="55">
        <v>1510881.1171400002</v>
      </c>
      <c r="L800" s="55">
        <v>151675.41236017298</v>
      </c>
      <c r="M800" s="55">
        <v>75544.055856999999</v>
      </c>
      <c r="N800" s="56">
        <v>1283661.6489228273</v>
      </c>
      <c r="O800" s="48">
        <f t="shared" si="48"/>
        <v>539.10499999107969</v>
      </c>
      <c r="P800" s="48">
        <f t="shared" si="49"/>
        <v>54.120057661360818</v>
      </c>
      <c r="Q800" s="48">
        <f t="shared" si="50"/>
        <v>26.955249999553978</v>
      </c>
      <c r="R800" s="48">
        <f t="shared" si="51"/>
        <v>458.02969233016489</v>
      </c>
    </row>
    <row r="801" spans="1:18" x14ac:dyDescent="0.25">
      <c r="A801" t="s">
        <v>873</v>
      </c>
      <c r="B801" t="s">
        <v>9009</v>
      </c>
      <c r="C801" t="s">
        <v>9147</v>
      </c>
      <c r="D801" t="s">
        <v>21</v>
      </c>
      <c r="E801" t="s">
        <v>447</v>
      </c>
      <c r="F801" s="48" t="s">
        <v>976</v>
      </c>
      <c r="G801" s="55" t="s">
        <v>10107</v>
      </c>
      <c r="H801" s="55" t="s">
        <v>10108</v>
      </c>
      <c r="I801" s="55" t="s">
        <v>9030</v>
      </c>
      <c r="J801" s="48">
        <v>76.46499999800001</v>
      </c>
      <c r="K801" s="55">
        <v>51145.144551000012</v>
      </c>
      <c r="L801" s="55">
        <v>4472.1475688643277</v>
      </c>
      <c r="M801" s="55">
        <v>2557.2572275500002</v>
      </c>
      <c r="N801" s="56">
        <v>44115.739754585687</v>
      </c>
      <c r="O801" s="48">
        <f t="shared" si="48"/>
        <v>668.87000003057278</v>
      </c>
      <c r="P801" s="48">
        <f t="shared" si="49"/>
        <v>58.486203740028763</v>
      </c>
      <c r="Q801" s="48">
        <f t="shared" si="50"/>
        <v>33.443500001528633</v>
      </c>
      <c r="R801" s="48">
        <f t="shared" si="51"/>
        <v>576.94029628901535</v>
      </c>
    </row>
    <row r="802" spans="1:18" x14ac:dyDescent="0.25">
      <c r="A802" t="s">
        <v>873</v>
      </c>
      <c r="B802" t="s">
        <v>9009</v>
      </c>
      <c r="C802" t="s">
        <v>9147</v>
      </c>
      <c r="D802" t="s">
        <v>21</v>
      </c>
      <c r="E802" t="s">
        <v>447</v>
      </c>
      <c r="F802" s="48" t="s">
        <v>976</v>
      </c>
      <c r="G802" s="55" t="s">
        <v>10192</v>
      </c>
      <c r="H802" s="55" t="s">
        <v>10193</v>
      </c>
      <c r="I802" s="55" t="s">
        <v>9030</v>
      </c>
      <c r="J802" s="48">
        <v>1328.72799996</v>
      </c>
      <c r="K802" s="55">
        <v>706511.25219000003</v>
      </c>
      <c r="L802" s="55">
        <v>61852.196898275732</v>
      </c>
      <c r="M802" s="55">
        <v>35325.562609500004</v>
      </c>
      <c r="N802" s="56">
        <v>609333.49268222426</v>
      </c>
      <c r="O802" s="48">
        <f t="shared" si="48"/>
        <v>531.72000003858489</v>
      </c>
      <c r="P802" s="48">
        <f t="shared" si="49"/>
        <v>46.549931137251363</v>
      </c>
      <c r="Q802" s="48">
        <f t="shared" si="50"/>
        <v>26.586000001929246</v>
      </c>
      <c r="R802" s="48">
        <f t="shared" si="51"/>
        <v>458.58406889940426</v>
      </c>
    </row>
    <row r="803" spans="1:18" x14ac:dyDescent="0.25">
      <c r="A803" t="s">
        <v>873</v>
      </c>
      <c r="B803" t="s">
        <v>9009</v>
      </c>
      <c r="C803" t="s">
        <v>9147</v>
      </c>
      <c r="D803" t="s">
        <v>21</v>
      </c>
      <c r="E803" t="s">
        <v>449</v>
      </c>
      <c r="F803" s="48" t="s">
        <v>977</v>
      </c>
      <c r="G803" s="55" t="s">
        <v>10194</v>
      </c>
      <c r="H803" s="55" t="s">
        <v>10195</v>
      </c>
      <c r="I803" s="55" t="s">
        <v>9196</v>
      </c>
      <c r="J803" s="48">
        <v>2001.0700002000001</v>
      </c>
      <c r="K803" s="55">
        <v>904716.55042999994</v>
      </c>
      <c r="L803" s="55">
        <v>0</v>
      </c>
      <c r="M803" s="55">
        <v>45235.827521500003</v>
      </c>
      <c r="N803" s="56">
        <v>859480.72290849988</v>
      </c>
      <c r="O803" s="48">
        <f t="shared" si="48"/>
        <v>452.11639289958703</v>
      </c>
      <c r="P803" s="48">
        <f t="shared" si="49"/>
        <v>0</v>
      </c>
      <c r="Q803" s="48">
        <f t="shared" si="50"/>
        <v>22.605819644979356</v>
      </c>
      <c r="R803" s="48">
        <f t="shared" si="51"/>
        <v>429.51057325460766</v>
      </c>
    </row>
    <row r="804" spans="1:18" x14ac:dyDescent="0.25">
      <c r="A804" t="s">
        <v>873</v>
      </c>
      <c r="B804" t="s">
        <v>9009</v>
      </c>
      <c r="C804" t="s">
        <v>9147</v>
      </c>
      <c r="D804" t="s">
        <v>21</v>
      </c>
      <c r="E804" t="s">
        <v>449</v>
      </c>
      <c r="F804" s="48" t="s">
        <v>977</v>
      </c>
      <c r="G804" s="55" t="s">
        <v>10172</v>
      </c>
      <c r="H804" s="55" t="s">
        <v>10173</v>
      </c>
      <c r="I804" s="55" t="s">
        <v>9483</v>
      </c>
      <c r="J804" s="48">
        <v>34.999999998</v>
      </c>
      <c r="K804" s="55">
        <v>24370.499996999995</v>
      </c>
      <c r="L804" s="55">
        <v>3734.1499997866199</v>
      </c>
      <c r="M804" s="55">
        <v>1218.5249998500001</v>
      </c>
      <c r="N804" s="56">
        <v>19417.824997363376</v>
      </c>
      <c r="O804" s="48">
        <f t="shared" si="48"/>
        <v>696.29999995407411</v>
      </c>
      <c r="P804" s="48">
        <f t="shared" si="49"/>
        <v>106.69</v>
      </c>
      <c r="Q804" s="48">
        <f t="shared" si="50"/>
        <v>34.814999997703715</v>
      </c>
      <c r="R804" s="48">
        <f t="shared" si="51"/>
        <v>554.79499995637048</v>
      </c>
    </row>
    <row r="805" spans="1:18" x14ac:dyDescent="0.25">
      <c r="A805" t="s">
        <v>873</v>
      </c>
      <c r="B805" t="s">
        <v>9009</v>
      </c>
      <c r="C805" t="s">
        <v>9147</v>
      </c>
      <c r="D805" t="s">
        <v>21</v>
      </c>
      <c r="E805" t="s">
        <v>449</v>
      </c>
      <c r="F805" s="48" t="s">
        <v>977</v>
      </c>
      <c r="G805" s="55" t="s">
        <v>10196</v>
      </c>
      <c r="H805" s="55" t="s">
        <v>10197</v>
      </c>
      <c r="I805" s="55" t="s">
        <v>9211</v>
      </c>
      <c r="J805" s="48">
        <v>501.69999999000004</v>
      </c>
      <c r="K805" s="55">
        <v>359919.57998000004</v>
      </c>
      <c r="L805" s="55">
        <v>16706.609999667002</v>
      </c>
      <c r="M805" s="55">
        <v>17995.978998999999</v>
      </c>
      <c r="N805" s="56">
        <v>325216.99098133307</v>
      </c>
      <c r="O805" s="48">
        <f t="shared" si="48"/>
        <v>717.39999997443499</v>
      </c>
      <c r="P805" s="48">
        <f t="shared" si="49"/>
        <v>33.300000000000004</v>
      </c>
      <c r="Q805" s="48">
        <f t="shared" si="50"/>
        <v>35.869999998721738</v>
      </c>
      <c r="R805" s="48">
        <f t="shared" si="51"/>
        <v>648.22999997571333</v>
      </c>
    </row>
    <row r="806" spans="1:18" x14ac:dyDescent="0.25">
      <c r="A806" t="s">
        <v>873</v>
      </c>
      <c r="B806" t="s">
        <v>9009</v>
      </c>
      <c r="C806" t="s">
        <v>9147</v>
      </c>
      <c r="D806" t="s">
        <v>21</v>
      </c>
      <c r="E806" t="s">
        <v>451</v>
      </c>
      <c r="F806" s="48" t="s">
        <v>978</v>
      </c>
      <c r="G806" s="55" t="s">
        <v>10198</v>
      </c>
      <c r="H806" s="55" t="s">
        <v>10199</v>
      </c>
      <c r="I806" s="55" t="s">
        <v>9037</v>
      </c>
      <c r="J806" s="48">
        <v>73.799999998000004</v>
      </c>
      <c r="K806" s="55">
        <v>52613.219250999995</v>
      </c>
      <c r="L806" s="55">
        <v>869.35999997644012</v>
      </c>
      <c r="M806" s="55">
        <v>2630.66096255</v>
      </c>
      <c r="N806" s="56">
        <v>49113.198288473555</v>
      </c>
      <c r="O806" s="48">
        <f t="shared" si="48"/>
        <v>712.91625003287027</v>
      </c>
      <c r="P806" s="48">
        <f t="shared" si="49"/>
        <v>11.779945799457995</v>
      </c>
      <c r="Q806" s="48">
        <f t="shared" si="50"/>
        <v>35.645812501643519</v>
      </c>
      <c r="R806" s="48">
        <f t="shared" si="51"/>
        <v>665.49049173176877</v>
      </c>
    </row>
    <row r="807" spans="1:18" x14ac:dyDescent="0.25">
      <c r="A807" t="s">
        <v>873</v>
      </c>
      <c r="B807" t="s">
        <v>9009</v>
      </c>
      <c r="C807" t="s">
        <v>9147</v>
      </c>
      <c r="D807" t="s">
        <v>21</v>
      </c>
      <c r="E807" t="s">
        <v>451</v>
      </c>
      <c r="F807" s="48" t="s">
        <v>978</v>
      </c>
      <c r="G807" s="55" t="s">
        <v>10126</v>
      </c>
      <c r="H807" s="55" t="s">
        <v>10127</v>
      </c>
      <c r="I807" s="55" t="s">
        <v>10128</v>
      </c>
      <c r="J807" s="48">
        <v>119.99999999299999</v>
      </c>
      <c r="K807" s="55">
        <v>67130.417510000014</v>
      </c>
      <c r="L807" s="55">
        <v>6959.9999995939997</v>
      </c>
      <c r="M807" s="55">
        <v>3356.5208755000003</v>
      </c>
      <c r="N807" s="56">
        <v>56813.896634906014</v>
      </c>
      <c r="O807" s="48">
        <f t="shared" si="48"/>
        <v>559.42014594929969</v>
      </c>
      <c r="P807" s="48">
        <f t="shared" si="49"/>
        <v>58</v>
      </c>
      <c r="Q807" s="48">
        <f t="shared" si="50"/>
        <v>27.971007297464979</v>
      </c>
      <c r="R807" s="48">
        <f t="shared" si="51"/>
        <v>473.44913865183469</v>
      </c>
    </row>
    <row r="808" spans="1:18" x14ac:dyDescent="0.25">
      <c r="A808" t="s">
        <v>873</v>
      </c>
      <c r="B808" t="s">
        <v>9009</v>
      </c>
      <c r="C808" t="s">
        <v>9147</v>
      </c>
      <c r="D808" t="s">
        <v>21</v>
      </c>
      <c r="E808" t="s">
        <v>451</v>
      </c>
      <c r="F808" s="48" t="s">
        <v>978</v>
      </c>
      <c r="G808" s="55" t="s">
        <v>9183</v>
      </c>
      <c r="H808" s="55" t="s">
        <v>9184</v>
      </c>
      <c r="I808" s="55" t="s">
        <v>9042</v>
      </c>
      <c r="J808" s="48">
        <v>4.9199999989999998</v>
      </c>
      <c r="K808" s="55">
        <v>3229.2932500999996</v>
      </c>
      <c r="L808" s="55">
        <v>265.13999994610975</v>
      </c>
      <c r="M808" s="55">
        <v>0</v>
      </c>
      <c r="N808" s="56">
        <v>2964.15325015389</v>
      </c>
      <c r="O808" s="48">
        <f t="shared" si="48"/>
        <v>656.36041682039843</v>
      </c>
      <c r="P808" s="48">
        <f t="shared" si="49"/>
        <v>53.890243902439025</v>
      </c>
      <c r="Q808" s="48">
        <f t="shared" si="50"/>
        <v>0</v>
      </c>
      <c r="R808" s="48">
        <f t="shared" si="51"/>
        <v>602.47017291795942</v>
      </c>
    </row>
    <row r="809" spans="1:18" x14ac:dyDescent="0.25">
      <c r="A809" t="s">
        <v>873</v>
      </c>
      <c r="B809" t="s">
        <v>9009</v>
      </c>
      <c r="C809" t="s">
        <v>9147</v>
      </c>
      <c r="D809" t="s">
        <v>21</v>
      </c>
      <c r="E809" t="s">
        <v>451</v>
      </c>
      <c r="F809" s="48" t="s">
        <v>978</v>
      </c>
      <c r="G809" s="55" t="s">
        <v>10200</v>
      </c>
      <c r="H809" s="55" t="s">
        <v>10201</v>
      </c>
      <c r="I809" s="55" t="s">
        <v>9362</v>
      </c>
      <c r="J809" s="48">
        <v>173.42999998999997</v>
      </c>
      <c r="K809" s="55">
        <v>133823.270632</v>
      </c>
      <c r="L809" s="55">
        <v>14998.229999135196</v>
      </c>
      <c r="M809" s="55">
        <v>6691.1635316000011</v>
      </c>
      <c r="N809" s="56">
        <v>112133.87710126481</v>
      </c>
      <c r="O809" s="48">
        <f t="shared" si="48"/>
        <v>771.62700017134455</v>
      </c>
      <c r="P809" s="48">
        <f t="shared" si="49"/>
        <v>86.480020757654373</v>
      </c>
      <c r="Q809" s="48">
        <f t="shared" si="50"/>
        <v>38.581350008567235</v>
      </c>
      <c r="R809" s="48">
        <f t="shared" si="51"/>
        <v>646.56562940512299</v>
      </c>
    </row>
    <row r="810" spans="1:18" x14ac:dyDescent="0.25">
      <c r="A810" t="s">
        <v>873</v>
      </c>
      <c r="B810" t="s">
        <v>9009</v>
      </c>
      <c r="C810" t="s">
        <v>9147</v>
      </c>
      <c r="D810" t="s">
        <v>21</v>
      </c>
      <c r="E810" t="s">
        <v>451</v>
      </c>
      <c r="F810" s="48" t="s">
        <v>978</v>
      </c>
      <c r="G810" s="55" t="s">
        <v>10202</v>
      </c>
      <c r="H810" s="55" t="s">
        <v>10203</v>
      </c>
      <c r="I810" s="55" t="s">
        <v>9030</v>
      </c>
      <c r="J810" s="48">
        <v>4.9199999989999998</v>
      </c>
      <c r="K810" s="55">
        <v>3812.9715051999997</v>
      </c>
      <c r="L810" s="55">
        <v>560.72999988603044</v>
      </c>
      <c r="M810" s="55">
        <v>190.64857526000003</v>
      </c>
      <c r="N810" s="56">
        <v>3061.5929300539692</v>
      </c>
      <c r="O810" s="48">
        <f t="shared" si="48"/>
        <v>774.99420853150286</v>
      </c>
      <c r="P810" s="48">
        <f t="shared" si="49"/>
        <v>113.96951219512195</v>
      </c>
      <c r="Q810" s="48">
        <f t="shared" si="50"/>
        <v>38.749710426575149</v>
      </c>
      <c r="R810" s="48">
        <f t="shared" si="51"/>
        <v>622.27498590980576</v>
      </c>
    </row>
    <row r="811" spans="1:18" x14ac:dyDescent="0.25">
      <c r="A811" t="s">
        <v>873</v>
      </c>
      <c r="B811" t="s">
        <v>9009</v>
      </c>
      <c r="C811" t="s">
        <v>9147</v>
      </c>
      <c r="D811" t="s">
        <v>21</v>
      </c>
      <c r="E811" t="s">
        <v>451</v>
      </c>
      <c r="F811" s="48" t="s">
        <v>978</v>
      </c>
      <c r="G811" s="55" t="s">
        <v>10186</v>
      </c>
      <c r="H811" s="55" t="s">
        <v>10187</v>
      </c>
      <c r="I811" s="55" t="s">
        <v>9030</v>
      </c>
      <c r="J811" s="48">
        <v>6.1500000009999995</v>
      </c>
      <c r="K811" s="55">
        <v>4311.8999064999998</v>
      </c>
      <c r="L811" s="55">
        <v>884.49000014381943</v>
      </c>
      <c r="M811" s="55">
        <v>215.59499532500001</v>
      </c>
      <c r="N811" s="56">
        <v>3211.8149110311801</v>
      </c>
      <c r="O811" s="48">
        <f t="shared" si="48"/>
        <v>701.12193590225661</v>
      </c>
      <c r="P811" s="48">
        <f t="shared" si="49"/>
        <v>143.81951219512194</v>
      </c>
      <c r="Q811" s="48">
        <f t="shared" si="50"/>
        <v>35.056096795112836</v>
      </c>
      <c r="R811" s="48">
        <f t="shared" si="51"/>
        <v>522.2463269120218</v>
      </c>
    </row>
    <row r="812" spans="1:18" x14ac:dyDescent="0.25">
      <c r="A812" t="s">
        <v>873</v>
      </c>
      <c r="B812" t="s">
        <v>9009</v>
      </c>
      <c r="C812" t="s">
        <v>9147</v>
      </c>
      <c r="D812" t="s">
        <v>21</v>
      </c>
      <c r="E812" t="s">
        <v>451</v>
      </c>
      <c r="F812" s="48" t="s">
        <v>978</v>
      </c>
      <c r="G812" s="55" t="s">
        <v>10204</v>
      </c>
      <c r="H812" s="55" t="s">
        <v>10205</v>
      </c>
      <c r="I812" s="55" t="s">
        <v>9449</v>
      </c>
      <c r="J812" s="48">
        <v>29.52</v>
      </c>
      <c r="K812" s="55">
        <v>29121.342239999998</v>
      </c>
      <c r="L812" s="55">
        <v>3623.28</v>
      </c>
      <c r="M812" s="55">
        <v>1456.0671120000002</v>
      </c>
      <c r="N812" s="56">
        <v>24041.995127999999</v>
      </c>
      <c r="O812" s="48">
        <f t="shared" si="48"/>
        <v>986.49533333333329</v>
      </c>
      <c r="P812" s="48">
        <f t="shared" si="49"/>
        <v>122.73983739837399</v>
      </c>
      <c r="Q812" s="48">
        <f t="shared" si="50"/>
        <v>49.324766666666676</v>
      </c>
      <c r="R812" s="48">
        <f t="shared" si="51"/>
        <v>814.43072926829268</v>
      </c>
    </row>
    <row r="813" spans="1:18" x14ac:dyDescent="0.25">
      <c r="A813" t="s">
        <v>873</v>
      </c>
      <c r="B813" t="s">
        <v>9009</v>
      </c>
      <c r="C813" t="s">
        <v>9147</v>
      </c>
      <c r="D813" t="s">
        <v>21</v>
      </c>
      <c r="E813" t="s">
        <v>453</v>
      </c>
      <c r="F813" s="48" t="s">
        <v>979</v>
      </c>
      <c r="G813" s="55" t="s">
        <v>9665</v>
      </c>
      <c r="H813" s="55" t="s">
        <v>9666</v>
      </c>
      <c r="I813" s="55" t="s">
        <v>9667</v>
      </c>
      <c r="J813" s="48">
        <v>1.2300000009999998</v>
      </c>
      <c r="K813" s="55">
        <v>1677.8614501000002</v>
      </c>
      <c r="L813" s="55">
        <v>546.39000044421937</v>
      </c>
      <c r="M813" s="55">
        <v>83.893072505000021</v>
      </c>
      <c r="N813" s="56">
        <v>1047.5783771507809</v>
      </c>
      <c r="O813" s="48">
        <f t="shared" si="48"/>
        <v>1364.1149989722646</v>
      </c>
      <c r="P813" s="48">
        <f t="shared" si="49"/>
        <v>444.21951219512187</v>
      </c>
      <c r="Q813" s="48">
        <f t="shared" si="50"/>
        <v>68.205749948613231</v>
      </c>
      <c r="R813" s="48">
        <f t="shared" si="51"/>
        <v>851.68973682852948</v>
      </c>
    </row>
    <row r="814" spans="1:18" x14ac:dyDescent="0.25">
      <c r="A814" t="s">
        <v>873</v>
      </c>
      <c r="B814" t="s">
        <v>9009</v>
      </c>
      <c r="C814" t="s">
        <v>9147</v>
      </c>
      <c r="D814" t="s">
        <v>21</v>
      </c>
      <c r="E814" t="s">
        <v>453</v>
      </c>
      <c r="F814" s="48" t="s">
        <v>979</v>
      </c>
      <c r="G814" s="55" t="s">
        <v>10206</v>
      </c>
      <c r="H814" s="55" t="s">
        <v>10207</v>
      </c>
      <c r="I814" s="55" t="s">
        <v>9211</v>
      </c>
      <c r="J814" s="48">
        <v>172.20000001</v>
      </c>
      <c r="K814" s="55">
        <v>135989.91355599998</v>
      </c>
      <c r="L814" s="55">
        <v>6245.6900003626997</v>
      </c>
      <c r="M814" s="55">
        <v>6799.4956778000005</v>
      </c>
      <c r="N814" s="56">
        <v>122944.72787783729</v>
      </c>
      <c r="O814" s="48">
        <f t="shared" si="48"/>
        <v>789.72075231186284</v>
      </c>
      <c r="P814" s="48">
        <f t="shared" si="49"/>
        <v>36.269976771196283</v>
      </c>
      <c r="Q814" s="48">
        <f t="shared" si="50"/>
        <v>39.486037615593148</v>
      </c>
      <c r="R814" s="48">
        <f t="shared" si="51"/>
        <v>713.96473792507345</v>
      </c>
    </row>
    <row r="815" spans="1:18" x14ac:dyDescent="0.25">
      <c r="A815" t="s">
        <v>873</v>
      </c>
      <c r="B815" t="s">
        <v>9009</v>
      </c>
      <c r="C815" t="s">
        <v>9147</v>
      </c>
      <c r="D815" t="s">
        <v>21</v>
      </c>
      <c r="E815" t="s">
        <v>453</v>
      </c>
      <c r="F815" s="48" t="s">
        <v>979</v>
      </c>
      <c r="G815" s="55" t="s">
        <v>10174</v>
      </c>
      <c r="H815" s="55" t="s">
        <v>10175</v>
      </c>
      <c r="I815" s="55" t="s">
        <v>9030</v>
      </c>
      <c r="J815" s="48">
        <v>9.8399999990000016</v>
      </c>
      <c r="K815" s="55">
        <v>7210.6733788000001</v>
      </c>
      <c r="L815" s="55">
        <v>570.71999994200019</v>
      </c>
      <c r="M815" s="55">
        <v>360.53366893999998</v>
      </c>
      <c r="N815" s="56">
        <v>6279.4197099180001</v>
      </c>
      <c r="O815" s="48">
        <f t="shared" si="48"/>
        <v>732.792010115121</v>
      </c>
      <c r="P815" s="48">
        <f t="shared" si="49"/>
        <v>58.000000000000007</v>
      </c>
      <c r="Q815" s="48">
        <f t="shared" si="50"/>
        <v>36.63960050575605</v>
      </c>
      <c r="R815" s="48">
        <f t="shared" si="51"/>
        <v>638.15240960936501</v>
      </c>
    </row>
    <row r="816" spans="1:18" x14ac:dyDescent="0.25">
      <c r="A816" t="s">
        <v>873</v>
      </c>
      <c r="B816" t="s">
        <v>9009</v>
      </c>
      <c r="C816" t="s">
        <v>9147</v>
      </c>
      <c r="D816" t="s">
        <v>21</v>
      </c>
      <c r="E816" t="s">
        <v>453</v>
      </c>
      <c r="F816" s="48" t="s">
        <v>979</v>
      </c>
      <c r="G816" s="55" t="s">
        <v>10176</v>
      </c>
      <c r="H816" s="55" t="s">
        <v>10177</v>
      </c>
      <c r="I816" s="55" t="s">
        <v>9030</v>
      </c>
      <c r="J816" s="48">
        <v>2.4600000019999997</v>
      </c>
      <c r="K816" s="55">
        <v>1544.2034999099997</v>
      </c>
      <c r="L816" s="55">
        <v>333.99000027153659</v>
      </c>
      <c r="M816" s="55">
        <v>77.210174995499997</v>
      </c>
      <c r="N816" s="56">
        <v>1133.003324642963</v>
      </c>
      <c r="O816" s="48">
        <f t="shared" si="48"/>
        <v>627.72499945306902</v>
      </c>
      <c r="P816" s="48">
        <f t="shared" si="49"/>
        <v>135.76829268292684</v>
      </c>
      <c r="Q816" s="48">
        <f t="shared" si="50"/>
        <v>31.386249972653459</v>
      </c>
      <c r="R816" s="48">
        <f t="shared" si="51"/>
        <v>460.5704567974887</v>
      </c>
    </row>
    <row r="817" spans="1:18" x14ac:dyDescent="0.25">
      <c r="A817" t="s">
        <v>873</v>
      </c>
      <c r="B817" t="s">
        <v>9009</v>
      </c>
      <c r="C817" t="s">
        <v>9147</v>
      </c>
      <c r="D817" t="s">
        <v>21</v>
      </c>
      <c r="E817" t="s">
        <v>453</v>
      </c>
      <c r="F817" s="48" t="s">
        <v>979</v>
      </c>
      <c r="G817" s="55" t="s">
        <v>10126</v>
      </c>
      <c r="H817" s="55" t="s">
        <v>10127</v>
      </c>
      <c r="I817" s="55" t="s">
        <v>10128</v>
      </c>
      <c r="J817" s="48">
        <v>79.999999998999996</v>
      </c>
      <c r="K817" s="55">
        <v>45214.989105000001</v>
      </c>
      <c r="L817" s="55">
        <v>4639.9999999419997</v>
      </c>
      <c r="M817" s="55">
        <v>2260.7494552500002</v>
      </c>
      <c r="N817" s="56">
        <v>38314.239649808005</v>
      </c>
      <c r="O817" s="48">
        <f t="shared" si="48"/>
        <v>565.18736381956489</v>
      </c>
      <c r="P817" s="48">
        <f t="shared" si="49"/>
        <v>58</v>
      </c>
      <c r="Q817" s="48">
        <f t="shared" si="50"/>
        <v>28.259368190978247</v>
      </c>
      <c r="R817" s="48">
        <f t="shared" si="51"/>
        <v>478.9279956285867</v>
      </c>
    </row>
    <row r="818" spans="1:18" x14ac:dyDescent="0.25">
      <c r="A818" t="s">
        <v>873</v>
      </c>
      <c r="B818" t="s">
        <v>9009</v>
      </c>
      <c r="C818" t="s">
        <v>9147</v>
      </c>
      <c r="D818" t="s">
        <v>21</v>
      </c>
      <c r="E818" t="s">
        <v>453</v>
      </c>
      <c r="F818" s="48" t="s">
        <v>979</v>
      </c>
      <c r="G818" s="55" t="s">
        <v>9381</v>
      </c>
      <c r="H818" s="55" t="s">
        <v>9382</v>
      </c>
      <c r="I818" s="55" t="s">
        <v>9037</v>
      </c>
      <c r="J818" s="48">
        <v>19.680000000000003</v>
      </c>
      <c r="K818" s="55">
        <v>14166.380169100001</v>
      </c>
      <c r="L818" s="55">
        <v>458.35000000000014</v>
      </c>
      <c r="M818" s="55">
        <v>708.31900845500013</v>
      </c>
      <c r="N818" s="56">
        <v>12999.711160645</v>
      </c>
      <c r="O818" s="48">
        <f t="shared" si="48"/>
        <v>719.83639070630079</v>
      </c>
      <c r="P818" s="48">
        <f t="shared" si="49"/>
        <v>23.290142276422767</v>
      </c>
      <c r="Q818" s="48">
        <f t="shared" si="50"/>
        <v>35.991819535315038</v>
      </c>
      <c r="R818" s="48">
        <f t="shared" si="51"/>
        <v>660.55442889456288</v>
      </c>
    </row>
    <row r="819" spans="1:18" x14ac:dyDescent="0.25">
      <c r="A819" t="s">
        <v>873</v>
      </c>
      <c r="B819" t="s">
        <v>9009</v>
      </c>
      <c r="C819" t="s">
        <v>9147</v>
      </c>
      <c r="D819" t="s">
        <v>21</v>
      </c>
      <c r="E819" t="s">
        <v>453</v>
      </c>
      <c r="F819" s="48" t="s">
        <v>979</v>
      </c>
      <c r="G819" s="55" t="s">
        <v>10208</v>
      </c>
      <c r="H819" s="55" t="s">
        <v>10209</v>
      </c>
      <c r="I819" s="55" t="s">
        <v>9415</v>
      </c>
      <c r="J819" s="48">
        <v>59.039999997999999</v>
      </c>
      <c r="K819" s="55">
        <v>39676.946398</v>
      </c>
      <c r="L819" s="55">
        <v>3071.8499998959401</v>
      </c>
      <c r="M819" s="55">
        <v>1983.8473198999998</v>
      </c>
      <c r="N819" s="56">
        <v>34621.249078204062</v>
      </c>
      <c r="O819" s="48">
        <f t="shared" si="48"/>
        <v>672.03499998889004</v>
      </c>
      <c r="P819" s="48">
        <f t="shared" si="49"/>
        <v>52.029979674796749</v>
      </c>
      <c r="Q819" s="48">
        <f t="shared" si="50"/>
        <v>33.6017499994445</v>
      </c>
      <c r="R819" s="48">
        <f t="shared" si="51"/>
        <v>586.40327031464892</v>
      </c>
    </row>
    <row r="820" spans="1:18" x14ac:dyDescent="0.25">
      <c r="A820" t="s">
        <v>873</v>
      </c>
      <c r="B820" t="s">
        <v>9009</v>
      </c>
      <c r="C820" t="s">
        <v>9147</v>
      </c>
      <c r="D820" t="s">
        <v>21</v>
      </c>
      <c r="E820" t="s">
        <v>453</v>
      </c>
      <c r="F820" s="48" t="s">
        <v>979</v>
      </c>
      <c r="G820" s="55" t="s">
        <v>10186</v>
      </c>
      <c r="H820" s="55" t="s">
        <v>10187</v>
      </c>
      <c r="I820" s="55" t="s">
        <v>9030</v>
      </c>
      <c r="J820" s="48">
        <v>67.650000000999995</v>
      </c>
      <c r="K820" s="55">
        <v>40395.844499999999</v>
      </c>
      <c r="L820" s="55">
        <v>3242.4600000479295</v>
      </c>
      <c r="M820" s="55">
        <v>2019.7922250000001</v>
      </c>
      <c r="N820" s="56">
        <v>35133.592274952069</v>
      </c>
      <c r="O820" s="48">
        <f t="shared" si="48"/>
        <v>597.12999999117324</v>
      </c>
      <c r="P820" s="48">
        <f t="shared" si="49"/>
        <v>47.929933481152993</v>
      </c>
      <c r="Q820" s="48">
        <f t="shared" si="50"/>
        <v>29.856499999558668</v>
      </c>
      <c r="R820" s="48">
        <f t="shared" si="51"/>
        <v>519.34356651046164</v>
      </c>
    </row>
    <row r="821" spans="1:18" x14ac:dyDescent="0.25">
      <c r="A821" t="s">
        <v>873</v>
      </c>
      <c r="B821" t="s">
        <v>9009</v>
      </c>
      <c r="C821" t="s">
        <v>9147</v>
      </c>
      <c r="D821" t="s">
        <v>21</v>
      </c>
      <c r="E821" t="s">
        <v>453</v>
      </c>
      <c r="F821" s="48" t="s">
        <v>979</v>
      </c>
      <c r="G821" s="55" t="s">
        <v>10210</v>
      </c>
      <c r="H821" s="55" t="s">
        <v>10211</v>
      </c>
      <c r="I821" s="55" t="s">
        <v>9030</v>
      </c>
      <c r="J821" s="48">
        <v>9.8399999990000016</v>
      </c>
      <c r="K821" s="55">
        <v>8631.9678000999993</v>
      </c>
      <c r="L821" s="55">
        <v>1142.6199998838802</v>
      </c>
      <c r="M821" s="55">
        <v>431.598390005</v>
      </c>
      <c r="N821" s="56">
        <v>7057.7494102111195</v>
      </c>
      <c r="O821" s="48">
        <f t="shared" si="48"/>
        <v>877.23250009931201</v>
      </c>
      <c r="P821" s="48">
        <f t="shared" si="49"/>
        <v>116.11991869918698</v>
      </c>
      <c r="Q821" s="48">
        <f t="shared" si="50"/>
        <v>43.861625004965603</v>
      </c>
      <c r="R821" s="48">
        <f t="shared" si="51"/>
        <v>717.25095639515951</v>
      </c>
    </row>
    <row r="822" spans="1:18" x14ac:dyDescent="0.25">
      <c r="A822" t="s">
        <v>873</v>
      </c>
      <c r="B822" t="s">
        <v>9009</v>
      </c>
      <c r="C822" t="s">
        <v>9147</v>
      </c>
      <c r="D822" t="s">
        <v>21</v>
      </c>
      <c r="E822" t="s">
        <v>453</v>
      </c>
      <c r="F822" s="48" t="s">
        <v>979</v>
      </c>
      <c r="G822" s="55" t="s">
        <v>10212</v>
      </c>
      <c r="H822" s="55" t="s">
        <v>10213</v>
      </c>
      <c r="I822" s="55" t="s">
        <v>9211</v>
      </c>
      <c r="J822" s="48">
        <v>169.74</v>
      </c>
      <c r="K822" s="55">
        <v>132745.23488900001</v>
      </c>
      <c r="L822" s="55">
        <v>4968.29</v>
      </c>
      <c r="M822" s="55">
        <v>6637.2617444500011</v>
      </c>
      <c r="N822" s="56">
        <v>121139.68314455001</v>
      </c>
      <c r="O822" s="48">
        <f t="shared" si="48"/>
        <v>782.05039995876052</v>
      </c>
      <c r="P822" s="48">
        <f t="shared" si="49"/>
        <v>29.270001178272651</v>
      </c>
      <c r="Q822" s="48">
        <f t="shared" si="50"/>
        <v>39.102519997938025</v>
      </c>
      <c r="R822" s="48">
        <f t="shared" si="51"/>
        <v>713.67787878254978</v>
      </c>
    </row>
    <row r="823" spans="1:18" x14ac:dyDescent="0.25">
      <c r="A823" t="s">
        <v>873</v>
      </c>
      <c r="B823" t="s">
        <v>9009</v>
      </c>
      <c r="C823" t="s">
        <v>9147</v>
      </c>
      <c r="D823" t="s">
        <v>21</v>
      </c>
      <c r="E823" t="s">
        <v>453</v>
      </c>
      <c r="F823" s="48" t="s">
        <v>979</v>
      </c>
      <c r="G823" s="55" t="s">
        <v>10214</v>
      </c>
      <c r="H823" s="55" t="s">
        <v>10215</v>
      </c>
      <c r="I823" s="55" t="s">
        <v>9483</v>
      </c>
      <c r="J823" s="48">
        <v>49.2</v>
      </c>
      <c r="K823" s="55">
        <v>47701.614000000001</v>
      </c>
      <c r="L823" s="55">
        <v>4808.8100000000004</v>
      </c>
      <c r="M823" s="55">
        <v>2385.0806999999995</v>
      </c>
      <c r="N823" s="56">
        <v>40507.723300000005</v>
      </c>
      <c r="O823" s="48">
        <f t="shared" si="48"/>
        <v>969.54499999999996</v>
      </c>
      <c r="P823" s="48">
        <f t="shared" si="49"/>
        <v>97.740040650406513</v>
      </c>
      <c r="Q823" s="48">
        <f t="shared" si="50"/>
        <v>48.477249999999991</v>
      </c>
      <c r="R823" s="48">
        <f t="shared" si="51"/>
        <v>823.32770934959353</v>
      </c>
    </row>
    <row r="824" spans="1:18" x14ac:dyDescent="0.25">
      <c r="A824" t="s">
        <v>873</v>
      </c>
      <c r="B824" t="s">
        <v>9009</v>
      </c>
      <c r="C824" t="s">
        <v>9147</v>
      </c>
      <c r="D824" t="s">
        <v>21</v>
      </c>
      <c r="E824" t="s">
        <v>453</v>
      </c>
      <c r="F824" s="48" t="s">
        <v>979</v>
      </c>
      <c r="G824" s="55" t="s">
        <v>10190</v>
      </c>
      <c r="H824" s="55" t="s">
        <v>10191</v>
      </c>
      <c r="I824" s="55" t="s">
        <v>9030</v>
      </c>
      <c r="J824" s="48">
        <v>14.759999998</v>
      </c>
      <c r="K824" s="55">
        <v>10433.106000400001</v>
      </c>
      <c r="L824" s="55">
        <v>895.18999987870052</v>
      </c>
      <c r="M824" s="55">
        <v>521.65530002000003</v>
      </c>
      <c r="N824" s="56">
        <v>9016.2607005012997</v>
      </c>
      <c r="O824" s="48">
        <f t="shared" si="48"/>
        <v>706.85000012287946</v>
      </c>
      <c r="P824" s="48">
        <f t="shared" si="49"/>
        <v>60.649728997289969</v>
      </c>
      <c r="Q824" s="48">
        <f t="shared" si="50"/>
        <v>35.342500006143972</v>
      </c>
      <c r="R824" s="48">
        <f t="shared" si="51"/>
        <v>610.85777111944549</v>
      </c>
    </row>
    <row r="825" spans="1:18" x14ac:dyDescent="0.25">
      <c r="A825" t="s">
        <v>873</v>
      </c>
      <c r="B825" t="s">
        <v>9009</v>
      </c>
      <c r="C825" t="s">
        <v>9147</v>
      </c>
      <c r="D825" t="s">
        <v>21</v>
      </c>
      <c r="E825" t="s">
        <v>453</v>
      </c>
      <c r="F825" s="48" t="s">
        <v>979</v>
      </c>
      <c r="G825" s="55" t="s">
        <v>10216</v>
      </c>
      <c r="H825" s="55" t="s">
        <v>10217</v>
      </c>
      <c r="I825" s="55" t="s">
        <v>9037</v>
      </c>
      <c r="J825" s="48">
        <v>1.2300000009999998</v>
      </c>
      <c r="K825" s="55">
        <v>992.20481663999988</v>
      </c>
      <c r="L825" s="55">
        <v>118.97000009672355</v>
      </c>
      <c r="M825" s="55">
        <v>49.610240832000002</v>
      </c>
      <c r="N825" s="56">
        <v>823.62457571127629</v>
      </c>
      <c r="O825" s="48">
        <f t="shared" si="48"/>
        <v>806.67058197831659</v>
      </c>
      <c r="P825" s="48">
        <f t="shared" si="49"/>
        <v>96.723577235772353</v>
      </c>
      <c r="Q825" s="48">
        <f t="shared" si="50"/>
        <v>40.333529098915839</v>
      </c>
      <c r="R825" s="48">
        <f t="shared" si="51"/>
        <v>669.61347564362836</v>
      </c>
    </row>
    <row r="826" spans="1:18" x14ac:dyDescent="0.25">
      <c r="A826" t="s">
        <v>873</v>
      </c>
      <c r="B826" t="s">
        <v>9009</v>
      </c>
      <c r="C826" t="s">
        <v>9147</v>
      </c>
      <c r="D826" t="s">
        <v>21</v>
      </c>
      <c r="E826" t="s">
        <v>453</v>
      </c>
      <c r="F826" s="48" t="s">
        <v>979</v>
      </c>
      <c r="G826" s="55" t="s">
        <v>10218</v>
      </c>
      <c r="H826" s="55" t="s">
        <v>10219</v>
      </c>
      <c r="I826" s="55" t="s">
        <v>9415</v>
      </c>
      <c r="J826" s="48">
        <v>4.9199999989999998</v>
      </c>
      <c r="K826" s="55">
        <v>3114.3599999999997</v>
      </c>
      <c r="L826" s="55">
        <v>0</v>
      </c>
      <c r="M826" s="55">
        <v>155.71799999999999</v>
      </c>
      <c r="N826" s="56">
        <v>2958.6419999999998</v>
      </c>
      <c r="O826" s="48">
        <f t="shared" si="48"/>
        <v>633.00000012865848</v>
      </c>
      <c r="P826" s="48">
        <f t="shared" si="49"/>
        <v>0</v>
      </c>
      <c r="Q826" s="48">
        <f t="shared" si="50"/>
        <v>31.650000006432926</v>
      </c>
      <c r="R826" s="48">
        <f t="shared" si="51"/>
        <v>601.35000012222554</v>
      </c>
    </row>
    <row r="827" spans="1:18" x14ac:dyDescent="0.25">
      <c r="A827" t="s">
        <v>873</v>
      </c>
      <c r="B827" t="s">
        <v>9009</v>
      </c>
      <c r="C827" t="s">
        <v>9147</v>
      </c>
      <c r="D827" t="s">
        <v>21</v>
      </c>
      <c r="E827" t="s">
        <v>455</v>
      </c>
      <c r="F827" s="48" t="s">
        <v>980</v>
      </c>
      <c r="G827" s="55" t="s">
        <v>10202</v>
      </c>
      <c r="H827" s="55" t="s">
        <v>10203</v>
      </c>
      <c r="I827" s="55" t="s">
        <v>9030</v>
      </c>
      <c r="J827" s="48">
        <v>15.682499999999997</v>
      </c>
      <c r="K827" s="55">
        <v>11501.623452299998</v>
      </c>
      <c r="L827" s="55">
        <v>1076.9316772959182</v>
      </c>
      <c r="M827" s="55">
        <v>575.08117261500001</v>
      </c>
      <c r="N827" s="56">
        <v>9849.6106023890807</v>
      </c>
      <c r="O827" s="48">
        <f t="shared" si="48"/>
        <v>733.40497065518889</v>
      </c>
      <c r="P827" s="48">
        <f t="shared" si="49"/>
        <v>68.670918367346943</v>
      </c>
      <c r="Q827" s="48">
        <f t="shared" si="50"/>
        <v>36.670248532759452</v>
      </c>
      <c r="R827" s="48">
        <f t="shared" si="51"/>
        <v>628.06380375508252</v>
      </c>
    </row>
    <row r="828" spans="1:18" x14ac:dyDescent="0.25">
      <c r="A828" t="s">
        <v>873</v>
      </c>
      <c r="B828" t="s">
        <v>9009</v>
      </c>
      <c r="C828" t="s">
        <v>9147</v>
      </c>
      <c r="D828" t="s">
        <v>21</v>
      </c>
      <c r="E828" t="s">
        <v>455</v>
      </c>
      <c r="F828" s="48" t="s">
        <v>980</v>
      </c>
      <c r="G828" s="55" t="s">
        <v>10220</v>
      </c>
      <c r="H828" s="55" t="s">
        <v>10221</v>
      </c>
      <c r="I828" s="55" t="s">
        <v>9042</v>
      </c>
      <c r="J828" s="48">
        <v>543.66000000999998</v>
      </c>
      <c r="K828" s="55">
        <v>319703.06859000004</v>
      </c>
      <c r="L828" s="55">
        <v>9541.2300001754993</v>
      </c>
      <c r="M828" s="55">
        <v>0</v>
      </c>
      <c r="N828" s="56">
        <v>310161.83858982456</v>
      </c>
      <c r="O828" s="48">
        <f t="shared" si="48"/>
        <v>588.05699993400196</v>
      </c>
      <c r="P828" s="48">
        <f t="shared" si="49"/>
        <v>17.549994481845271</v>
      </c>
      <c r="Q828" s="48">
        <f t="shared" si="50"/>
        <v>0</v>
      </c>
      <c r="R828" s="48">
        <f t="shared" si="51"/>
        <v>570.5070054521567</v>
      </c>
    </row>
    <row r="829" spans="1:18" x14ac:dyDescent="0.25">
      <c r="A829" t="s">
        <v>873</v>
      </c>
      <c r="B829" t="s">
        <v>9009</v>
      </c>
      <c r="C829" t="s">
        <v>9147</v>
      </c>
      <c r="D829" t="s">
        <v>21</v>
      </c>
      <c r="E829" t="s">
        <v>457</v>
      </c>
      <c r="F829" s="48" t="s">
        <v>981</v>
      </c>
      <c r="G829" s="55" t="s">
        <v>10198</v>
      </c>
      <c r="H829" s="55" t="s">
        <v>10199</v>
      </c>
      <c r="I829" s="55" t="s">
        <v>9037</v>
      </c>
      <c r="J829" s="48">
        <v>245.99999999999997</v>
      </c>
      <c r="K829" s="55">
        <v>175377.39751000001</v>
      </c>
      <c r="L829" s="55">
        <v>2897.88</v>
      </c>
      <c r="M829" s="55">
        <v>8768.8698755000005</v>
      </c>
      <c r="N829" s="56">
        <v>163710.6476345</v>
      </c>
      <c r="O829" s="48">
        <f t="shared" si="48"/>
        <v>712.91625004065054</v>
      </c>
      <c r="P829" s="48">
        <f t="shared" si="49"/>
        <v>11.780000000000001</v>
      </c>
      <c r="Q829" s="48">
        <f t="shared" si="50"/>
        <v>35.645812502032527</v>
      </c>
      <c r="R829" s="48">
        <f t="shared" si="51"/>
        <v>665.49043753861793</v>
      </c>
    </row>
    <row r="830" spans="1:18" x14ac:dyDescent="0.25">
      <c r="A830" t="s">
        <v>873</v>
      </c>
      <c r="B830" t="s">
        <v>9009</v>
      </c>
      <c r="C830" t="s">
        <v>9147</v>
      </c>
      <c r="D830" t="s">
        <v>21</v>
      </c>
      <c r="E830" t="s">
        <v>461</v>
      </c>
      <c r="F830" s="48" t="s">
        <v>983</v>
      </c>
      <c r="G830" s="55" t="s">
        <v>10222</v>
      </c>
      <c r="H830" s="55" t="s">
        <v>10223</v>
      </c>
      <c r="I830" s="55" t="s">
        <v>9180</v>
      </c>
      <c r="J830" s="48">
        <v>3.9360000010000005</v>
      </c>
      <c r="K830" s="55">
        <v>3715.3724398999998</v>
      </c>
      <c r="L830" s="55">
        <v>632.81689356179197</v>
      </c>
      <c r="M830" s="55">
        <v>185.76862199499999</v>
      </c>
      <c r="N830" s="56">
        <v>2896.7869243432078</v>
      </c>
      <c r="O830" s="48">
        <f t="shared" si="48"/>
        <v>943.94624973476959</v>
      </c>
      <c r="P830" s="48">
        <f t="shared" si="49"/>
        <v>160.7766497461929</v>
      </c>
      <c r="Q830" s="48">
        <f t="shared" si="50"/>
        <v>47.197312486738483</v>
      </c>
      <c r="R830" s="48">
        <f t="shared" si="51"/>
        <v>735.9722875018382</v>
      </c>
    </row>
    <row r="831" spans="1:18" x14ac:dyDescent="0.25">
      <c r="A831" t="s">
        <v>873</v>
      </c>
      <c r="B831" t="s">
        <v>9009</v>
      </c>
      <c r="C831" t="s">
        <v>9147</v>
      </c>
      <c r="D831" t="s">
        <v>21</v>
      </c>
      <c r="E831" t="s">
        <v>461</v>
      </c>
      <c r="F831" s="48" t="s">
        <v>983</v>
      </c>
      <c r="G831" s="55" t="s">
        <v>10224</v>
      </c>
      <c r="H831" s="55" t="s">
        <v>10225</v>
      </c>
      <c r="I831" s="55" t="s">
        <v>9231</v>
      </c>
      <c r="J831" s="48">
        <v>78.720000001000002</v>
      </c>
      <c r="K831" s="55">
        <v>51835.220060000007</v>
      </c>
      <c r="L831" s="55">
        <v>5593.8400000710599</v>
      </c>
      <c r="M831" s="55">
        <v>0</v>
      </c>
      <c r="N831" s="56">
        <v>46241.380059928946</v>
      </c>
      <c r="O831" s="48">
        <f t="shared" si="48"/>
        <v>658.47586457496857</v>
      </c>
      <c r="P831" s="48">
        <f t="shared" si="49"/>
        <v>71.059959349593498</v>
      </c>
      <c r="Q831" s="48">
        <f t="shared" si="50"/>
        <v>0</v>
      </c>
      <c r="R831" s="48">
        <f t="shared" si="51"/>
        <v>587.41590522537513</v>
      </c>
    </row>
    <row r="832" spans="1:18" x14ac:dyDescent="0.25">
      <c r="A832" t="s">
        <v>873</v>
      </c>
      <c r="B832" t="s">
        <v>9009</v>
      </c>
      <c r="C832" t="s">
        <v>9147</v>
      </c>
      <c r="D832" t="s">
        <v>21</v>
      </c>
      <c r="E832" t="s">
        <v>461</v>
      </c>
      <c r="F832" s="48" t="s">
        <v>983</v>
      </c>
      <c r="G832" s="55" t="s">
        <v>10226</v>
      </c>
      <c r="H832" s="55" t="s">
        <v>10227</v>
      </c>
      <c r="I832" s="55" t="s">
        <v>9037</v>
      </c>
      <c r="J832" s="48">
        <v>98.399999999999991</v>
      </c>
      <c r="K832" s="55">
        <v>76419.40800000001</v>
      </c>
      <c r="L832" s="55">
        <v>1683.62</v>
      </c>
      <c r="M832" s="55">
        <v>3820.9704000000006</v>
      </c>
      <c r="N832" s="56">
        <v>70914.817600000009</v>
      </c>
      <c r="O832" s="48">
        <f t="shared" si="48"/>
        <v>776.62000000000012</v>
      </c>
      <c r="P832" s="48">
        <f t="shared" si="49"/>
        <v>17.109959349593495</v>
      </c>
      <c r="Q832" s="48">
        <f t="shared" si="50"/>
        <v>38.83100000000001</v>
      </c>
      <c r="R832" s="48">
        <f t="shared" si="51"/>
        <v>720.67904065040671</v>
      </c>
    </row>
    <row r="833" spans="1:18" x14ac:dyDescent="0.25">
      <c r="A833" t="s">
        <v>873</v>
      </c>
      <c r="B833" t="s">
        <v>9009</v>
      </c>
      <c r="C833" t="s">
        <v>9147</v>
      </c>
      <c r="D833" t="s">
        <v>21</v>
      </c>
      <c r="E833" t="s">
        <v>461</v>
      </c>
      <c r="F833" s="48" t="s">
        <v>983</v>
      </c>
      <c r="G833" s="55" t="s">
        <v>10228</v>
      </c>
      <c r="H833" s="55" t="s">
        <v>10229</v>
      </c>
      <c r="I833" s="55" t="s">
        <v>9030</v>
      </c>
      <c r="J833" s="48">
        <v>0.98400000100000007</v>
      </c>
      <c r="K833" s="55">
        <v>353.05919999000002</v>
      </c>
      <c r="L833" s="55">
        <v>271.6342043576837</v>
      </c>
      <c r="M833" s="55">
        <v>17.652959999500002</v>
      </c>
      <c r="N833" s="56">
        <v>63.772035632816326</v>
      </c>
      <c r="O833" s="48">
        <f t="shared" si="48"/>
        <v>358.79999962520327</v>
      </c>
      <c r="P833" s="48">
        <f t="shared" si="49"/>
        <v>276.05102040816325</v>
      </c>
      <c r="Q833" s="48">
        <f t="shared" si="50"/>
        <v>17.939999981260165</v>
      </c>
      <c r="R833" s="48">
        <f t="shared" si="51"/>
        <v>64.808979235779816</v>
      </c>
    </row>
    <row r="834" spans="1:18" x14ac:dyDescent="0.25">
      <c r="A834" t="s">
        <v>873</v>
      </c>
      <c r="B834" t="s">
        <v>9009</v>
      </c>
      <c r="C834" t="s">
        <v>9147</v>
      </c>
      <c r="D834" t="s">
        <v>21</v>
      </c>
      <c r="E834" t="s">
        <v>461</v>
      </c>
      <c r="F834" s="48" t="s">
        <v>983</v>
      </c>
      <c r="G834" s="55" t="s">
        <v>9150</v>
      </c>
      <c r="H834" s="55" t="s">
        <v>9151</v>
      </c>
      <c r="I834" s="55" t="s">
        <v>9152</v>
      </c>
      <c r="J834" s="48">
        <v>7.8720000020000009</v>
      </c>
      <c r="K834" s="55">
        <v>7989.2435999000008</v>
      </c>
      <c r="L834" s="55">
        <v>977.86844243395694</v>
      </c>
      <c r="M834" s="55">
        <v>0</v>
      </c>
      <c r="N834" s="56">
        <v>7011.3751574660437</v>
      </c>
      <c r="O834" s="48">
        <f t="shared" si="48"/>
        <v>1014.8937497294477</v>
      </c>
      <c r="P834" s="48">
        <f t="shared" si="49"/>
        <v>124.22109275730622</v>
      </c>
      <c r="Q834" s="48">
        <f t="shared" si="50"/>
        <v>0</v>
      </c>
      <c r="R834" s="48">
        <f t="shared" si="51"/>
        <v>890.67265697214145</v>
      </c>
    </row>
    <row r="835" spans="1:18" x14ac:dyDescent="0.25">
      <c r="A835" t="s">
        <v>873</v>
      </c>
      <c r="B835" t="s">
        <v>9009</v>
      </c>
      <c r="C835" t="s">
        <v>9147</v>
      </c>
      <c r="D835" t="s">
        <v>21</v>
      </c>
      <c r="E835" t="s">
        <v>461</v>
      </c>
      <c r="F835" s="48" t="s">
        <v>983</v>
      </c>
      <c r="G835" s="55" t="s">
        <v>10230</v>
      </c>
      <c r="H835" s="55" t="s">
        <v>10231</v>
      </c>
      <c r="I835" s="55" t="s">
        <v>9042</v>
      </c>
      <c r="J835" s="48">
        <v>9.8399999990000016</v>
      </c>
      <c r="K835" s="55">
        <v>7610.419179999999</v>
      </c>
      <c r="L835" s="55">
        <v>376.6799999617196</v>
      </c>
      <c r="M835" s="55">
        <v>0</v>
      </c>
      <c r="N835" s="56">
        <v>7233.7391800382793</v>
      </c>
      <c r="O835" s="48">
        <f t="shared" si="48"/>
        <v>773.41658341193238</v>
      </c>
      <c r="P835" s="48">
        <f t="shared" si="49"/>
        <v>38.280487804878049</v>
      </c>
      <c r="Q835" s="48">
        <f t="shared" si="50"/>
        <v>0</v>
      </c>
      <c r="R835" s="48">
        <f t="shared" si="51"/>
        <v>735.13609560705424</v>
      </c>
    </row>
    <row r="836" spans="1:18" x14ac:dyDescent="0.25">
      <c r="A836" t="s">
        <v>873</v>
      </c>
      <c r="B836" t="s">
        <v>9009</v>
      </c>
      <c r="C836" t="s">
        <v>9147</v>
      </c>
      <c r="D836" t="s">
        <v>21</v>
      </c>
      <c r="E836" t="s">
        <v>461</v>
      </c>
      <c r="F836" s="48" t="s">
        <v>983</v>
      </c>
      <c r="G836" s="55" t="s">
        <v>10232</v>
      </c>
      <c r="H836" s="55" t="s">
        <v>10233</v>
      </c>
      <c r="I836" s="55" t="s">
        <v>9653</v>
      </c>
      <c r="J836" s="48">
        <v>29.760000000000005</v>
      </c>
      <c r="K836" s="55">
        <v>23738.956800000004</v>
      </c>
      <c r="L836" s="55">
        <v>3328.6600000000003</v>
      </c>
      <c r="M836" s="55">
        <v>0</v>
      </c>
      <c r="N836" s="56">
        <v>20410.296800000004</v>
      </c>
      <c r="O836" s="48">
        <f t="shared" si="48"/>
        <v>797.68</v>
      </c>
      <c r="P836" s="48">
        <f t="shared" si="49"/>
        <v>111.85013440860214</v>
      </c>
      <c r="Q836" s="48">
        <f t="shared" si="50"/>
        <v>0</v>
      </c>
      <c r="R836" s="48">
        <f t="shared" si="51"/>
        <v>685.82986559139783</v>
      </c>
    </row>
    <row r="837" spans="1:18" x14ac:dyDescent="0.25">
      <c r="A837" t="s">
        <v>873</v>
      </c>
      <c r="B837" t="s">
        <v>9009</v>
      </c>
      <c r="C837" t="s">
        <v>9147</v>
      </c>
      <c r="D837" t="s">
        <v>21</v>
      </c>
      <c r="E837" t="s">
        <v>461</v>
      </c>
      <c r="F837" s="48" t="s">
        <v>983</v>
      </c>
      <c r="G837" s="55" t="s">
        <v>10152</v>
      </c>
      <c r="H837" s="55" t="s">
        <v>10153</v>
      </c>
      <c r="I837" s="55" t="s">
        <v>9152</v>
      </c>
      <c r="J837" s="48">
        <v>0.98400000100000007</v>
      </c>
      <c r="K837" s="55">
        <v>857.57568001000016</v>
      </c>
      <c r="L837" s="55">
        <v>137.56922462960205</v>
      </c>
      <c r="M837" s="55">
        <v>0</v>
      </c>
      <c r="N837" s="56">
        <v>720.00645538039817</v>
      </c>
      <c r="O837" s="48">
        <f t="shared" si="48"/>
        <v>871.51999912447161</v>
      </c>
      <c r="P837" s="48">
        <f t="shared" si="49"/>
        <v>139.80612244897958</v>
      </c>
      <c r="Q837" s="48">
        <f t="shared" si="50"/>
        <v>0</v>
      </c>
      <c r="R837" s="48">
        <f t="shared" si="51"/>
        <v>731.71387667549209</v>
      </c>
    </row>
    <row r="838" spans="1:18" x14ac:dyDescent="0.25">
      <c r="A838" t="s">
        <v>873</v>
      </c>
      <c r="B838" t="s">
        <v>9009</v>
      </c>
      <c r="C838" t="s">
        <v>9147</v>
      </c>
      <c r="D838" t="s">
        <v>21</v>
      </c>
      <c r="E838" t="s">
        <v>461</v>
      </c>
      <c r="F838" s="48" t="s">
        <v>983</v>
      </c>
      <c r="G838" s="55" t="s">
        <v>10234</v>
      </c>
      <c r="H838" s="55" t="s">
        <v>10235</v>
      </c>
      <c r="I838" s="55" t="s">
        <v>9667</v>
      </c>
      <c r="J838" s="48">
        <v>1.9680000010000003</v>
      </c>
      <c r="K838" s="55">
        <v>2026.2527998999999</v>
      </c>
      <c r="L838" s="55">
        <v>547.41368555734539</v>
      </c>
      <c r="M838" s="55">
        <v>101.31263999500001</v>
      </c>
      <c r="N838" s="56">
        <v>1377.5264743476546</v>
      </c>
      <c r="O838" s="48">
        <f t="shared" si="48"/>
        <v>1029.599999426016</v>
      </c>
      <c r="P838" s="48">
        <f t="shared" si="49"/>
        <v>278.15736040609141</v>
      </c>
      <c r="Q838" s="48">
        <f t="shared" si="50"/>
        <v>51.479999971300813</v>
      </c>
      <c r="R838" s="48">
        <f t="shared" si="51"/>
        <v>699.96263904862383</v>
      </c>
    </row>
    <row r="839" spans="1:18" x14ac:dyDescent="0.25">
      <c r="A839" t="s">
        <v>873</v>
      </c>
      <c r="B839" t="s">
        <v>9009</v>
      </c>
      <c r="C839" t="s">
        <v>9147</v>
      </c>
      <c r="D839" t="s">
        <v>21</v>
      </c>
      <c r="E839" t="s">
        <v>461</v>
      </c>
      <c r="F839" s="48" t="s">
        <v>983</v>
      </c>
      <c r="G839" s="55" t="s">
        <v>10236</v>
      </c>
      <c r="H839" s="55" t="s">
        <v>10237</v>
      </c>
      <c r="I839" s="55" t="s">
        <v>9432</v>
      </c>
      <c r="J839" s="48">
        <v>19.680000000000003</v>
      </c>
      <c r="K839" s="55">
        <v>16373.759986000001</v>
      </c>
      <c r="L839" s="55">
        <v>0</v>
      </c>
      <c r="M839" s="55">
        <v>0</v>
      </c>
      <c r="N839" s="56">
        <v>16373.759986000001</v>
      </c>
      <c r="O839" s="48">
        <f t="shared" si="48"/>
        <v>831.9999992886178</v>
      </c>
      <c r="P839" s="48">
        <f t="shared" si="49"/>
        <v>0</v>
      </c>
      <c r="Q839" s="48">
        <f t="shared" si="50"/>
        <v>0</v>
      </c>
      <c r="R839" s="48">
        <f t="shared" si="51"/>
        <v>831.9999992886178</v>
      </c>
    </row>
    <row r="840" spans="1:18" x14ac:dyDescent="0.25">
      <c r="A840" t="s">
        <v>873</v>
      </c>
      <c r="B840" t="s">
        <v>9009</v>
      </c>
      <c r="C840" t="s">
        <v>9147</v>
      </c>
      <c r="D840" t="s">
        <v>21</v>
      </c>
      <c r="E840" t="s">
        <v>469</v>
      </c>
      <c r="F840" s="48" t="s">
        <v>986</v>
      </c>
      <c r="G840" s="55" t="s">
        <v>10238</v>
      </c>
      <c r="H840" s="55" t="s">
        <v>10239</v>
      </c>
      <c r="I840" s="55" t="s">
        <v>9030</v>
      </c>
      <c r="J840" s="48">
        <v>1720.8212501</v>
      </c>
      <c r="K840" s="55">
        <v>953119.8698799999</v>
      </c>
      <c r="L840" s="55">
        <v>63601.596203727102</v>
      </c>
      <c r="M840" s="55">
        <v>47655.993494000009</v>
      </c>
      <c r="N840" s="56">
        <v>841862.28018227278</v>
      </c>
      <c r="O840" s="48">
        <f t="shared" si="48"/>
        <v>553.87499998887881</v>
      </c>
      <c r="P840" s="48">
        <f t="shared" si="49"/>
        <v>36.960024871863418</v>
      </c>
      <c r="Q840" s="48">
        <f t="shared" si="50"/>
        <v>27.693749999443948</v>
      </c>
      <c r="R840" s="48">
        <f t="shared" si="51"/>
        <v>489.22122511757141</v>
      </c>
    </row>
    <row r="841" spans="1:18" x14ac:dyDescent="0.25">
      <c r="A841" t="s">
        <v>873</v>
      </c>
      <c r="B841" t="s">
        <v>9009</v>
      </c>
      <c r="C841" t="s">
        <v>9147</v>
      </c>
      <c r="D841" t="s">
        <v>21</v>
      </c>
      <c r="E841" t="s">
        <v>469</v>
      </c>
      <c r="F841" s="48" t="s">
        <v>986</v>
      </c>
      <c r="G841" s="55" t="s">
        <v>10156</v>
      </c>
      <c r="H841" s="55" t="s">
        <v>10157</v>
      </c>
      <c r="I841" s="55" t="s">
        <v>9030</v>
      </c>
      <c r="J841" s="48">
        <v>962.36000001000002</v>
      </c>
      <c r="K841" s="55">
        <v>619326.77799000009</v>
      </c>
      <c r="L841" s="55">
        <v>56904.350000591301</v>
      </c>
      <c r="M841" s="55">
        <v>30966.338899499999</v>
      </c>
      <c r="N841" s="56">
        <v>531456.08908990887</v>
      </c>
      <c r="O841" s="48">
        <f t="shared" si="48"/>
        <v>643.5499999829218</v>
      </c>
      <c r="P841" s="48">
        <f t="shared" si="49"/>
        <v>59.130003325158981</v>
      </c>
      <c r="Q841" s="48">
        <f t="shared" si="50"/>
        <v>32.177499999146079</v>
      </c>
      <c r="R841" s="48">
        <f t="shared" si="51"/>
        <v>552.2424966586168</v>
      </c>
    </row>
    <row r="842" spans="1:18" x14ac:dyDescent="0.25">
      <c r="A842" t="s">
        <v>873</v>
      </c>
      <c r="B842" t="s">
        <v>9009</v>
      </c>
      <c r="C842" t="s">
        <v>9147</v>
      </c>
      <c r="D842" t="s">
        <v>21</v>
      </c>
      <c r="E842" t="s">
        <v>471</v>
      </c>
      <c r="F842" s="48" t="s">
        <v>987</v>
      </c>
      <c r="G842" s="55" t="s">
        <v>9680</v>
      </c>
      <c r="H842" s="55" t="s">
        <v>9681</v>
      </c>
      <c r="I842" s="55" t="s">
        <v>9415</v>
      </c>
      <c r="J842" s="48">
        <v>20.499999999999996</v>
      </c>
      <c r="K842" s="55">
        <v>15139.2499995</v>
      </c>
      <c r="L842" s="55">
        <v>0</v>
      </c>
      <c r="M842" s="55">
        <v>756.96249997500013</v>
      </c>
      <c r="N842" s="56">
        <v>14382.287499525</v>
      </c>
      <c r="O842" s="48">
        <f t="shared" si="48"/>
        <v>738.49999997560985</v>
      </c>
      <c r="P842" s="48">
        <f t="shared" si="49"/>
        <v>0</v>
      </c>
      <c r="Q842" s="48">
        <f t="shared" si="50"/>
        <v>36.9249999987805</v>
      </c>
      <c r="R842" s="48">
        <f t="shared" si="51"/>
        <v>701.57499997682942</v>
      </c>
    </row>
    <row r="843" spans="1:18" x14ac:dyDescent="0.25">
      <c r="A843" t="s">
        <v>873</v>
      </c>
      <c r="B843" t="s">
        <v>9009</v>
      </c>
      <c r="C843" t="s">
        <v>9147</v>
      </c>
      <c r="D843" t="s">
        <v>21</v>
      </c>
      <c r="E843" t="s">
        <v>471</v>
      </c>
      <c r="F843" s="48" t="s">
        <v>987</v>
      </c>
      <c r="G843" s="55" t="s">
        <v>10196</v>
      </c>
      <c r="H843" s="55" t="s">
        <v>10197</v>
      </c>
      <c r="I843" s="55" t="s">
        <v>9211</v>
      </c>
      <c r="J843" s="48">
        <v>1.0250000020000001</v>
      </c>
      <c r="K843" s="55">
        <v>792.82089501999997</v>
      </c>
      <c r="L843" s="55">
        <v>68.665048677669915</v>
      </c>
      <c r="M843" s="55">
        <v>39.641044751000003</v>
      </c>
      <c r="N843" s="56">
        <v>684.51480159133007</v>
      </c>
      <c r="O843" s="48">
        <f t="shared" si="48"/>
        <v>773.48379851027539</v>
      </c>
      <c r="P843" s="48">
        <f t="shared" si="49"/>
        <v>66.990291262135926</v>
      </c>
      <c r="Q843" s="48">
        <f t="shared" si="50"/>
        <v>38.674189925513772</v>
      </c>
      <c r="R843" s="48">
        <f t="shared" si="51"/>
        <v>667.81931732262569</v>
      </c>
    </row>
    <row r="844" spans="1:18" x14ac:dyDescent="0.25">
      <c r="A844" t="s">
        <v>873</v>
      </c>
      <c r="B844" t="s">
        <v>9009</v>
      </c>
      <c r="C844" t="s">
        <v>9147</v>
      </c>
      <c r="D844" t="s">
        <v>21</v>
      </c>
      <c r="E844" t="s">
        <v>471</v>
      </c>
      <c r="F844" s="48" t="s">
        <v>987</v>
      </c>
      <c r="G844" s="55" t="s">
        <v>10208</v>
      </c>
      <c r="H844" s="55" t="s">
        <v>10209</v>
      </c>
      <c r="I844" s="55" t="s">
        <v>9415</v>
      </c>
      <c r="J844" s="48">
        <v>12.299999999999999</v>
      </c>
      <c r="K844" s="55">
        <v>8266.0304999</v>
      </c>
      <c r="L844" s="55">
        <v>735.53999999999985</v>
      </c>
      <c r="M844" s="55">
        <v>413.30152499499997</v>
      </c>
      <c r="N844" s="56">
        <v>7117.1889749049997</v>
      </c>
      <c r="O844" s="48">
        <f t="shared" si="48"/>
        <v>672.03499999187</v>
      </c>
      <c r="P844" s="48">
        <f t="shared" si="49"/>
        <v>59.79999999999999</v>
      </c>
      <c r="Q844" s="48">
        <f t="shared" si="50"/>
        <v>33.601749999593494</v>
      </c>
      <c r="R844" s="48">
        <f t="shared" si="51"/>
        <v>578.63324999227643</v>
      </c>
    </row>
    <row r="845" spans="1:18" x14ac:dyDescent="0.25">
      <c r="A845" t="s">
        <v>873</v>
      </c>
      <c r="B845" t="s">
        <v>9009</v>
      </c>
      <c r="C845" t="s">
        <v>9147</v>
      </c>
      <c r="D845" t="s">
        <v>21</v>
      </c>
      <c r="E845" t="s">
        <v>471</v>
      </c>
      <c r="F845" s="48" t="s">
        <v>987</v>
      </c>
      <c r="G845" s="55" t="s">
        <v>10240</v>
      </c>
      <c r="H845" s="55" t="s">
        <v>10241</v>
      </c>
      <c r="I845" s="55" t="s">
        <v>9037</v>
      </c>
      <c r="J845" s="48">
        <v>141.45000000499999</v>
      </c>
      <c r="K845" s="55">
        <v>104453.36350799999</v>
      </c>
      <c r="L845" s="55">
        <v>2875.68000010165</v>
      </c>
      <c r="M845" s="55">
        <v>5222.668175400001</v>
      </c>
      <c r="N845" s="56">
        <v>96355.01533249834</v>
      </c>
      <c r="O845" s="48">
        <f t="shared" si="48"/>
        <v>738.44724994208389</v>
      </c>
      <c r="P845" s="48">
        <f t="shared" si="49"/>
        <v>20.330010604453872</v>
      </c>
      <c r="Q845" s="48">
        <f t="shared" si="50"/>
        <v>36.922362497104203</v>
      </c>
      <c r="R845" s="48">
        <f t="shared" si="51"/>
        <v>681.19487684052581</v>
      </c>
    </row>
    <row r="846" spans="1:18" x14ac:dyDescent="0.25">
      <c r="A846" t="s">
        <v>873</v>
      </c>
      <c r="B846" t="s">
        <v>9009</v>
      </c>
      <c r="C846" t="s">
        <v>9147</v>
      </c>
      <c r="D846" t="s">
        <v>21</v>
      </c>
      <c r="E846" t="s">
        <v>471</v>
      </c>
      <c r="F846" s="48" t="s">
        <v>987</v>
      </c>
      <c r="G846" s="55" t="s">
        <v>10232</v>
      </c>
      <c r="H846" s="55" t="s">
        <v>10233</v>
      </c>
      <c r="I846" s="55" t="s">
        <v>9653</v>
      </c>
      <c r="J846" s="48">
        <v>99.999999998999996</v>
      </c>
      <c r="K846" s="55">
        <v>65982.000003000008</v>
      </c>
      <c r="L846" s="55">
        <v>10543.999999894559</v>
      </c>
      <c r="M846" s="55">
        <v>0</v>
      </c>
      <c r="N846" s="56">
        <v>55438.000003105451</v>
      </c>
      <c r="O846" s="48">
        <f t="shared" si="48"/>
        <v>659.82000003659834</v>
      </c>
      <c r="P846" s="48">
        <f t="shared" si="49"/>
        <v>105.43999999999998</v>
      </c>
      <c r="Q846" s="48">
        <f t="shared" si="50"/>
        <v>0</v>
      </c>
      <c r="R846" s="48">
        <f t="shared" si="51"/>
        <v>554.38000003659829</v>
      </c>
    </row>
    <row r="847" spans="1:18" x14ac:dyDescent="0.25">
      <c r="A847" t="s">
        <v>873</v>
      </c>
      <c r="B847" t="s">
        <v>9009</v>
      </c>
      <c r="C847" t="s">
        <v>9147</v>
      </c>
      <c r="D847" t="s">
        <v>21</v>
      </c>
      <c r="E847" t="s">
        <v>471</v>
      </c>
      <c r="F847" s="48" t="s">
        <v>987</v>
      </c>
      <c r="G847" s="55" t="s">
        <v>10242</v>
      </c>
      <c r="H847" s="55" t="s">
        <v>10243</v>
      </c>
      <c r="I847" s="55" t="s">
        <v>9211</v>
      </c>
      <c r="J847" s="48">
        <v>561.69999998999992</v>
      </c>
      <c r="K847" s="55">
        <v>414785.82033000002</v>
      </c>
      <c r="L847" s="55">
        <v>18120.439999677394</v>
      </c>
      <c r="M847" s="55">
        <v>20739.291016499996</v>
      </c>
      <c r="N847" s="56">
        <v>375926.08931382262</v>
      </c>
      <c r="O847" s="48">
        <f t="shared" si="48"/>
        <v>738.44725002204837</v>
      </c>
      <c r="P847" s="48">
        <f t="shared" si="49"/>
        <v>32.259996439380444</v>
      </c>
      <c r="Q847" s="48">
        <f t="shared" si="50"/>
        <v>36.922362501102405</v>
      </c>
      <c r="R847" s="48">
        <f t="shared" si="51"/>
        <v>669.26489108156545</v>
      </c>
    </row>
    <row r="848" spans="1:18" x14ac:dyDescent="0.25">
      <c r="A848" t="s">
        <v>873</v>
      </c>
      <c r="B848" t="s">
        <v>9009</v>
      </c>
      <c r="C848" t="s">
        <v>9147</v>
      </c>
      <c r="D848" t="s">
        <v>21</v>
      </c>
      <c r="E848" t="s">
        <v>10244</v>
      </c>
      <c r="F848" s="48" t="s">
        <v>10245</v>
      </c>
      <c r="G848" s="55" t="s">
        <v>10152</v>
      </c>
      <c r="H848" s="55" t="s">
        <v>10153</v>
      </c>
      <c r="I848" s="55" t="s">
        <v>9152</v>
      </c>
      <c r="J848" s="48">
        <v>2.5625000009999996</v>
      </c>
      <c r="K848" s="55">
        <v>1508.39</v>
      </c>
      <c r="L848" s="55">
        <v>258.35205088207027</v>
      </c>
      <c r="M848" s="55">
        <v>0</v>
      </c>
      <c r="N848" s="56">
        <v>1250.0379491179299</v>
      </c>
      <c r="O848" s="48">
        <f t="shared" ref="O848:O911" si="52">IFERROR(K848/J848,0)</f>
        <v>588.63999977028698</v>
      </c>
      <c r="P848" s="48">
        <f t="shared" ref="P848:P911" si="53">IFERROR(L848/J848,0)</f>
        <v>100.8203125</v>
      </c>
      <c r="Q848" s="48">
        <f t="shared" ref="Q848:Q911" si="54">IFERROR(M848/J848,0)</f>
        <v>0</v>
      </c>
      <c r="R848" s="48">
        <f t="shared" ref="R848:R911" si="55">N848/J848</f>
        <v>487.81968727028698</v>
      </c>
    </row>
    <row r="849" spans="1:18" x14ac:dyDescent="0.25">
      <c r="A849" t="s">
        <v>873</v>
      </c>
      <c r="B849" t="s">
        <v>9009</v>
      </c>
      <c r="C849" t="s">
        <v>9147</v>
      </c>
      <c r="D849" t="s">
        <v>21</v>
      </c>
      <c r="E849" t="s">
        <v>525</v>
      </c>
      <c r="F849" s="48" t="s">
        <v>995</v>
      </c>
      <c r="G849" s="55" t="s">
        <v>10246</v>
      </c>
      <c r="H849" s="55" t="s">
        <v>10247</v>
      </c>
      <c r="I849" s="55" t="s">
        <v>9030</v>
      </c>
      <c r="J849" s="48">
        <v>599.04000000000008</v>
      </c>
      <c r="K849" s="55">
        <v>327075.84002999996</v>
      </c>
      <c r="L849" s="55">
        <v>13292.700000000003</v>
      </c>
      <c r="M849" s="55">
        <v>16353.792001500004</v>
      </c>
      <c r="N849" s="56">
        <v>297429.34802849992</v>
      </c>
      <c r="O849" s="48">
        <f t="shared" si="52"/>
        <v>546.00000005007996</v>
      </c>
      <c r="P849" s="48">
        <f t="shared" si="53"/>
        <v>22.190004006410259</v>
      </c>
      <c r="Q849" s="48">
        <f t="shared" si="54"/>
        <v>27.30000000250401</v>
      </c>
      <c r="R849" s="48">
        <f t="shared" si="55"/>
        <v>496.50999604116566</v>
      </c>
    </row>
    <row r="850" spans="1:18" x14ac:dyDescent="0.25">
      <c r="A850" t="s">
        <v>873</v>
      </c>
      <c r="B850" t="s">
        <v>9009</v>
      </c>
      <c r="C850" t="s">
        <v>9147</v>
      </c>
      <c r="D850" t="s">
        <v>21</v>
      </c>
      <c r="E850" t="s">
        <v>525</v>
      </c>
      <c r="F850" s="48" t="s">
        <v>995</v>
      </c>
      <c r="G850" s="55" t="s">
        <v>10152</v>
      </c>
      <c r="H850" s="55" t="s">
        <v>10153</v>
      </c>
      <c r="I850" s="55" t="s">
        <v>9152</v>
      </c>
      <c r="J850" s="48">
        <v>2.0499999999999998</v>
      </c>
      <c r="K850" s="55">
        <v>1607.5279998000001</v>
      </c>
      <c r="L850" s="55">
        <v>247.76</v>
      </c>
      <c r="M850" s="55">
        <v>0</v>
      </c>
      <c r="N850" s="56">
        <v>1359.7679998000001</v>
      </c>
      <c r="O850" s="48">
        <f t="shared" si="52"/>
        <v>784.15999990243915</v>
      </c>
      <c r="P850" s="48">
        <f t="shared" si="53"/>
        <v>120.85853658536585</v>
      </c>
      <c r="Q850" s="48">
        <f t="shared" si="54"/>
        <v>0</v>
      </c>
      <c r="R850" s="48">
        <f t="shared" si="55"/>
        <v>663.30146331707328</v>
      </c>
    </row>
    <row r="851" spans="1:18" x14ac:dyDescent="0.25">
      <c r="A851" t="s">
        <v>873</v>
      </c>
      <c r="B851" t="s">
        <v>9009</v>
      </c>
      <c r="C851" t="s">
        <v>9147</v>
      </c>
      <c r="D851" t="s">
        <v>21</v>
      </c>
      <c r="E851" t="s">
        <v>525</v>
      </c>
      <c r="F851" s="48" t="s">
        <v>995</v>
      </c>
      <c r="G851" s="55" t="s">
        <v>10248</v>
      </c>
      <c r="H851" s="55" t="s">
        <v>10249</v>
      </c>
      <c r="I851" s="55" t="s">
        <v>9644</v>
      </c>
      <c r="J851" s="48">
        <v>200.00000000999995</v>
      </c>
      <c r="K851" s="55">
        <v>112799.99998300002</v>
      </c>
      <c r="L851" s="55">
        <v>5132.0000002565985</v>
      </c>
      <c r="M851" s="55">
        <v>0</v>
      </c>
      <c r="N851" s="56">
        <v>107667.99998274342</v>
      </c>
      <c r="O851" s="48">
        <f t="shared" si="52"/>
        <v>563.9999998868002</v>
      </c>
      <c r="P851" s="48">
        <f t="shared" si="53"/>
        <v>25.66</v>
      </c>
      <c r="Q851" s="48">
        <f t="shared" si="54"/>
        <v>0</v>
      </c>
      <c r="R851" s="48">
        <f t="shared" si="55"/>
        <v>538.33999988680023</v>
      </c>
    </row>
    <row r="852" spans="1:18" x14ac:dyDescent="0.25">
      <c r="A852" t="s">
        <v>873</v>
      </c>
      <c r="B852" t="s">
        <v>9009</v>
      </c>
      <c r="C852" t="s">
        <v>9147</v>
      </c>
      <c r="D852" t="s">
        <v>21</v>
      </c>
      <c r="E852" t="s">
        <v>548</v>
      </c>
      <c r="F852" s="48" t="s">
        <v>10250</v>
      </c>
      <c r="G852" s="55" t="s">
        <v>10251</v>
      </c>
      <c r="H852" s="55" t="s">
        <v>10252</v>
      </c>
      <c r="I852" s="55" t="s">
        <v>9196</v>
      </c>
      <c r="J852" s="48">
        <v>5.1250000009999992</v>
      </c>
      <c r="K852" s="55">
        <v>5862.9999997999994</v>
      </c>
      <c r="L852" s="55">
        <v>1043.9714914317719</v>
      </c>
      <c r="M852" s="55">
        <v>293.14999999000003</v>
      </c>
      <c r="N852" s="56">
        <v>4525.8785083782277</v>
      </c>
      <c r="O852" s="48">
        <f t="shared" si="52"/>
        <v>1143.9999997377561</v>
      </c>
      <c r="P852" s="48">
        <f t="shared" si="53"/>
        <v>203.70175438596493</v>
      </c>
      <c r="Q852" s="48">
        <f t="shared" si="54"/>
        <v>57.199999986887818</v>
      </c>
      <c r="R852" s="48">
        <f t="shared" si="55"/>
        <v>883.09824536490351</v>
      </c>
    </row>
    <row r="853" spans="1:18" x14ac:dyDescent="0.25">
      <c r="A853" t="s">
        <v>873</v>
      </c>
      <c r="B853" t="s">
        <v>9009</v>
      </c>
      <c r="C853" t="s">
        <v>9147</v>
      </c>
      <c r="D853" t="s">
        <v>21</v>
      </c>
      <c r="E853" t="s">
        <v>550</v>
      </c>
      <c r="F853" s="48" t="s">
        <v>1002</v>
      </c>
      <c r="G853" s="55" t="s">
        <v>10162</v>
      </c>
      <c r="H853" s="55" t="s">
        <v>10163</v>
      </c>
      <c r="I853" s="55" t="s">
        <v>9211</v>
      </c>
      <c r="J853" s="48">
        <v>125.99999998900002</v>
      </c>
      <c r="K853" s="55">
        <v>148337.28002199996</v>
      </c>
      <c r="L853" s="55">
        <v>7083.7199993815811</v>
      </c>
      <c r="M853" s="55">
        <v>7416.8640011000007</v>
      </c>
      <c r="N853" s="56">
        <v>133836.69602151838</v>
      </c>
      <c r="O853" s="48">
        <f t="shared" si="52"/>
        <v>1177.2800002773811</v>
      </c>
      <c r="P853" s="48">
        <f t="shared" si="53"/>
        <v>56.22</v>
      </c>
      <c r="Q853" s="48">
        <f t="shared" si="54"/>
        <v>58.864000013869074</v>
      </c>
      <c r="R853" s="48">
        <f t="shared" si="55"/>
        <v>1062.1960002635121</v>
      </c>
    </row>
    <row r="854" spans="1:18" x14ac:dyDescent="0.25">
      <c r="A854" t="s">
        <v>873</v>
      </c>
      <c r="B854" t="s">
        <v>9009</v>
      </c>
      <c r="C854" t="s">
        <v>9147</v>
      </c>
      <c r="D854" t="s">
        <v>21</v>
      </c>
      <c r="E854" t="s">
        <v>550</v>
      </c>
      <c r="F854" s="48" t="s">
        <v>1002</v>
      </c>
      <c r="G854" s="55" t="s">
        <v>10253</v>
      </c>
      <c r="H854" s="55" t="s">
        <v>10254</v>
      </c>
      <c r="I854" s="55" t="s">
        <v>9030</v>
      </c>
      <c r="J854" s="48">
        <v>2.4600000019999997</v>
      </c>
      <c r="K854" s="55">
        <v>3524.1959999999995</v>
      </c>
      <c r="L854" s="55">
        <v>530.47000043127639</v>
      </c>
      <c r="M854" s="55">
        <v>176.20980000000003</v>
      </c>
      <c r="N854" s="56">
        <v>2817.5161995687231</v>
      </c>
      <c r="O854" s="48">
        <f t="shared" si="52"/>
        <v>1432.5999988352846</v>
      </c>
      <c r="P854" s="48">
        <f t="shared" si="53"/>
        <v>215.63821138211384</v>
      </c>
      <c r="Q854" s="48">
        <f t="shared" si="54"/>
        <v>71.629999941764254</v>
      </c>
      <c r="R854" s="48">
        <f t="shared" si="55"/>
        <v>1145.3317875114064</v>
      </c>
    </row>
    <row r="855" spans="1:18" x14ac:dyDescent="0.25">
      <c r="A855" t="s">
        <v>873</v>
      </c>
      <c r="B855" t="s">
        <v>9009</v>
      </c>
      <c r="C855" t="s">
        <v>9147</v>
      </c>
      <c r="D855" t="s">
        <v>21</v>
      </c>
      <c r="E855" t="s">
        <v>552</v>
      </c>
      <c r="F855" s="48" t="s">
        <v>1003</v>
      </c>
      <c r="G855" s="55" t="s">
        <v>10208</v>
      </c>
      <c r="H855" s="55" t="s">
        <v>10209</v>
      </c>
      <c r="I855" s="55" t="s">
        <v>9415</v>
      </c>
      <c r="J855" s="48">
        <v>48.174999999000008</v>
      </c>
      <c r="K855" s="55">
        <v>32375.286124999999</v>
      </c>
      <c r="L855" s="55">
        <v>2506.2898764527499</v>
      </c>
      <c r="M855" s="55">
        <v>1618.7643062500001</v>
      </c>
      <c r="N855" s="56">
        <v>28250.23194229725</v>
      </c>
      <c r="O855" s="48">
        <f t="shared" si="52"/>
        <v>672.03500001394968</v>
      </c>
      <c r="P855" s="48">
        <f t="shared" si="53"/>
        <v>52.024699045246997</v>
      </c>
      <c r="Q855" s="48">
        <f t="shared" si="54"/>
        <v>33.601750000697493</v>
      </c>
      <c r="R855" s="48">
        <f t="shared" si="55"/>
        <v>586.40855096800533</v>
      </c>
    </row>
    <row r="856" spans="1:18" x14ac:dyDescent="0.25">
      <c r="A856" t="s">
        <v>873</v>
      </c>
      <c r="B856" t="s">
        <v>9009</v>
      </c>
      <c r="C856" t="s">
        <v>9147</v>
      </c>
      <c r="D856" t="s">
        <v>21</v>
      </c>
      <c r="E856" t="s">
        <v>557</v>
      </c>
      <c r="F856" s="48" t="s">
        <v>1005</v>
      </c>
      <c r="G856" s="55" t="s">
        <v>10255</v>
      </c>
      <c r="H856" s="55" t="s">
        <v>10256</v>
      </c>
      <c r="I856" s="55" t="s">
        <v>9152</v>
      </c>
      <c r="J856" s="48">
        <v>175.00000001000001</v>
      </c>
      <c r="K856" s="55">
        <v>129999.999985</v>
      </c>
      <c r="L856" s="55">
        <v>8750.0000005000002</v>
      </c>
      <c r="M856" s="55">
        <v>0</v>
      </c>
      <c r="N856" s="56">
        <v>121249.9999845</v>
      </c>
      <c r="O856" s="48">
        <f t="shared" si="52"/>
        <v>742.85714272897962</v>
      </c>
      <c r="P856" s="48">
        <f t="shared" si="53"/>
        <v>50</v>
      </c>
      <c r="Q856" s="48">
        <f t="shared" si="54"/>
        <v>0</v>
      </c>
      <c r="R856" s="48">
        <f t="shared" si="55"/>
        <v>692.85714272897951</v>
      </c>
    </row>
    <row r="857" spans="1:18" x14ac:dyDescent="0.25">
      <c r="A857" t="s">
        <v>873</v>
      </c>
      <c r="B857" t="s">
        <v>9009</v>
      </c>
      <c r="C857" t="s">
        <v>9147</v>
      </c>
      <c r="D857" t="s">
        <v>21</v>
      </c>
      <c r="E857" t="s">
        <v>557</v>
      </c>
      <c r="F857" s="48" t="s">
        <v>1005</v>
      </c>
      <c r="G857" s="55" t="s">
        <v>10257</v>
      </c>
      <c r="H857" s="55" t="s">
        <v>10258</v>
      </c>
      <c r="I857" s="55" t="s">
        <v>10259</v>
      </c>
      <c r="J857" s="48">
        <v>101.64000000100002</v>
      </c>
      <c r="K857" s="55">
        <v>71336.658804999999</v>
      </c>
      <c r="L857" s="55">
        <v>5082.0000000500013</v>
      </c>
      <c r="M857" s="55">
        <v>3566.8329402500003</v>
      </c>
      <c r="N857" s="56">
        <v>62687.825864699997</v>
      </c>
      <c r="O857" s="48">
        <f t="shared" si="52"/>
        <v>701.85614722843502</v>
      </c>
      <c r="P857" s="48">
        <f t="shared" si="53"/>
        <v>50.000000000000007</v>
      </c>
      <c r="Q857" s="48">
        <f t="shared" si="54"/>
        <v>35.092807361421755</v>
      </c>
      <c r="R857" s="48">
        <f t="shared" si="55"/>
        <v>616.7633398670132</v>
      </c>
    </row>
    <row r="858" spans="1:18" x14ac:dyDescent="0.25">
      <c r="A858" t="s">
        <v>873</v>
      </c>
      <c r="B858" t="s">
        <v>9009</v>
      </c>
      <c r="C858" t="s">
        <v>9147</v>
      </c>
      <c r="D858" t="s">
        <v>21</v>
      </c>
      <c r="E858" t="s">
        <v>557</v>
      </c>
      <c r="F858" s="48" t="s">
        <v>1005</v>
      </c>
      <c r="G858" s="55" t="s">
        <v>10260</v>
      </c>
      <c r="H858" s="55" t="s">
        <v>10260</v>
      </c>
      <c r="I858" s="55" t="s">
        <v>9042</v>
      </c>
      <c r="J858" s="48">
        <v>300.00000001000001</v>
      </c>
      <c r="K858" s="55">
        <v>239999.99998000002</v>
      </c>
      <c r="L858" s="55">
        <v>60000.000002000001</v>
      </c>
      <c r="M858" s="55">
        <v>0</v>
      </c>
      <c r="N858" s="56">
        <v>179999.99997800001</v>
      </c>
      <c r="O858" s="48">
        <f t="shared" si="52"/>
        <v>799.99999990666674</v>
      </c>
      <c r="P858" s="48">
        <f t="shared" si="53"/>
        <v>200</v>
      </c>
      <c r="Q858" s="48">
        <f t="shared" si="54"/>
        <v>0</v>
      </c>
      <c r="R858" s="48">
        <f t="shared" si="55"/>
        <v>599.99999990666663</v>
      </c>
    </row>
    <row r="859" spans="1:18" x14ac:dyDescent="0.25">
      <c r="A859" t="s">
        <v>873</v>
      </c>
      <c r="B859" t="s">
        <v>9009</v>
      </c>
      <c r="C859" t="s">
        <v>9147</v>
      </c>
      <c r="D859" t="s">
        <v>21</v>
      </c>
      <c r="E859" t="s">
        <v>10261</v>
      </c>
      <c r="F859" s="48" t="s">
        <v>10261</v>
      </c>
      <c r="G859" s="55" t="s">
        <v>10255</v>
      </c>
      <c r="H859" s="55" t="s">
        <v>10256</v>
      </c>
      <c r="I859" s="55" t="s">
        <v>9152</v>
      </c>
      <c r="J859" s="48">
        <v>75</v>
      </c>
      <c r="K859" s="55">
        <v>127500</v>
      </c>
      <c r="L859" s="55">
        <v>3750</v>
      </c>
      <c r="M859" s="55">
        <v>0</v>
      </c>
      <c r="N859" s="56">
        <v>123750</v>
      </c>
      <c r="O859" s="48">
        <f t="shared" si="52"/>
        <v>1700</v>
      </c>
      <c r="P859" s="48">
        <f t="shared" si="53"/>
        <v>50</v>
      </c>
      <c r="Q859" s="48">
        <f t="shared" si="54"/>
        <v>0</v>
      </c>
      <c r="R859" s="48">
        <f t="shared" si="55"/>
        <v>1650</v>
      </c>
    </row>
    <row r="860" spans="1:18" x14ac:dyDescent="0.25">
      <c r="A860" t="s">
        <v>873</v>
      </c>
      <c r="B860" t="s">
        <v>9009</v>
      </c>
      <c r="C860" t="s">
        <v>10262</v>
      </c>
      <c r="D860" t="s">
        <v>21</v>
      </c>
      <c r="E860" t="s">
        <v>326</v>
      </c>
      <c r="F860" s="48" t="s">
        <v>943</v>
      </c>
      <c r="G860" s="55" t="s">
        <v>10202</v>
      </c>
      <c r="H860" s="55" t="s">
        <v>10203</v>
      </c>
      <c r="I860" s="55" t="s">
        <v>9030</v>
      </c>
      <c r="J860" s="48">
        <v>121.25749999199999</v>
      </c>
      <c r="K860" s="55">
        <v>123629.390118</v>
      </c>
      <c r="L860" s="55">
        <v>7340.7786526164646</v>
      </c>
      <c r="M860" s="55">
        <v>6181.4695058999996</v>
      </c>
      <c r="N860" s="56">
        <v>110107.14195948353</v>
      </c>
      <c r="O860" s="48">
        <f t="shared" si="52"/>
        <v>1019.5607704773436</v>
      </c>
      <c r="P860" s="48">
        <f t="shared" si="53"/>
        <v>60.538759689922479</v>
      </c>
      <c r="Q860" s="48">
        <f t="shared" si="54"/>
        <v>50.978038523867177</v>
      </c>
      <c r="R860" s="48">
        <f t="shared" si="55"/>
        <v>908.04397226355388</v>
      </c>
    </row>
    <row r="861" spans="1:18" x14ac:dyDescent="0.25">
      <c r="A861" t="s">
        <v>873</v>
      </c>
      <c r="B861" t="s">
        <v>9009</v>
      </c>
      <c r="C861" t="s">
        <v>10262</v>
      </c>
      <c r="D861" t="s">
        <v>21</v>
      </c>
      <c r="E861" t="s">
        <v>332</v>
      </c>
      <c r="F861" s="48" t="s">
        <v>944</v>
      </c>
      <c r="G861" s="55" t="s">
        <v>10263</v>
      </c>
      <c r="H861" s="55" t="s">
        <v>10264</v>
      </c>
      <c r="I861" s="55" t="s">
        <v>9180</v>
      </c>
      <c r="J861" s="48">
        <v>2.5625000009999996</v>
      </c>
      <c r="K861" s="55">
        <v>3107.7794999000002</v>
      </c>
      <c r="L861" s="55">
        <v>0</v>
      </c>
      <c r="M861" s="55">
        <v>155.38897499499998</v>
      </c>
      <c r="N861" s="56">
        <v>2952.3905249050003</v>
      </c>
      <c r="O861" s="48">
        <f t="shared" si="52"/>
        <v>1212.7919994876911</v>
      </c>
      <c r="P861" s="48">
        <f t="shared" si="53"/>
        <v>0</v>
      </c>
      <c r="Q861" s="48">
        <f t="shared" si="54"/>
        <v>60.639599974384545</v>
      </c>
      <c r="R861" s="48">
        <f t="shared" si="55"/>
        <v>1152.1523995133066</v>
      </c>
    </row>
    <row r="862" spans="1:18" x14ac:dyDescent="0.25">
      <c r="A862" t="s">
        <v>873</v>
      </c>
      <c r="B862" t="s">
        <v>9009</v>
      </c>
      <c r="C862" t="s">
        <v>10262</v>
      </c>
      <c r="D862" t="s">
        <v>21</v>
      </c>
      <c r="E862" t="s">
        <v>332</v>
      </c>
      <c r="F862" s="48" t="s">
        <v>944</v>
      </c>
      <c r="G862" s="55" t="s">
        <v>10265</v>
      </c>
      <c r="H862" s="55" t="s">
        <v>10266</v>
      </c>
      <c r="I862" s="55" t="s">
        <v>9694</v>
      </c>
      <c r="J862" s="48">
        <v>25.624999999</v>
      </c>
      <c r="K862" s="55">
        <v>25250.439378999999</v>
      </c>
      <c r="L862" s="55">
        <v>0</v>
      </c>
      <c r="M862" s="55">
        <v>1262.52196895</v>
      </c>
      <c r="N862" s="56">
        <v>23987.917410049999</v>
      </c>
      <c r="O862" s="48">
        <f t="shared" si="52"/>
        <v>985.38300019455153</v>
      </c>
      <c r="P862" s="48">
        <f t="shared" si="53"/>
        <v>0</v>
      </c>
      <c r="Q862" s="48">
        <f t="shared" si="54"/>
        <v>49.269150009727575</v>
      </c>
      <c r="R862" s="48">
        <f t="shared" si="55"/>
        <v>936.11385018482395</v>
      </c>
    </row>
    <row r="863" spans="1:18" x14ac:dyDescent="0.25">
      <c r="A863" t="s">
        <v>873</v>
      </c>
      <c r="B863" t="s">
        <v>9009</v>
      </c>
      <c r="C863" t="s">
        <v>10262</v>
      </c>
      <c r="D863" t="s">
        <v>21</v>
      </c>
      <c r="E863" t="s">
        <v>332</v>
      </c>
      <c r="F863" s="48" t="s">
        <v>944</v>
      </c>
      <c r="G863" s="55" t="s">
        <v>10267</v>
      </c>
      <c r="H863" s="55" t="s">
        <v>10268</v>
      </c>
      <c r="I863" s="55" t="s">
        <v>9152</v>
      </c>
      <c r="J863" s="48">
        <v>1.2812500009999999</v>
      </c>
      <c r="K863" s="55">
        <v>1495.9874998499999</v>
      </c>
      <c r="L863" s="55">
        <v>0</v>
      </c>
      <c r="M863" s="55">
        <v>0</v>
      </c>
      <c r="N863" s="56">
        <v>1495.9874998499999</v>
      </c>
      <c r="O863" s="48">
        <f t="shared" si="52"/>
        <v>1167.5999989716292</v>
      </c>
      <c r="P863" s="48">
        <f t="shared" si="53"/>
        <v>0</v>
      </c>
      <c r="Q863" s="48">
        <f t="shared" si="54"/>
        <v>0</v>
      </c>
      <c r="R863" s="48">
        <f t="shared" si="55"/>
        <v>1167.5999989716292</v>
      </c>
    </row>
    <row r="864" spans="1:18" x14ac:dyDescent="0.25">
      <c r="A864" t="s">
        <v>873</v>
      </c>
      <c r="B864" t="s">
        <v>9009</v>
      </c>
      <c r="C864" t="s">
        <v>10262</v>
      </c>
      <c r="D864" t="s">
        <v>21</v>
      </c>
      <c r="E864" t="s">
        <v>332</v>
      </c>
      <c r="F864" s="48" t="s">
        <v>944</v>
      </c>
      <c r="G864" s="55" t="s">
        <v>10269</v>
      </c>
      <c r="H864" s="55" t="s">
        <v>10270</v>
      </c>
      <c r="I864" s="55" t="s">
        <v>9925</v>
      </c>
      <c r="J864" s="48">
        <v>3.8437499980000007</v>
      </c>
      <c r="K864" s="55">
        <v>3652.6418236000004</v>
      </c>
      <c r="L864" s="55">
        <v>0</v>
      </c>
      <c r="M864" s="55">
        <v>0</v>
      </c>
      <c r="N864" s="56">
        <v>3652.6418236000004</v>
      </c>
      <c r="O864" s="48">
        <f t="shared" si="52"/>
        <v>950.28080013022736</v>
      </c>
      <c r="P864" s="48">
        <f t="shared" si="53"/>
        <v>0</v>
      </c>
      <c r="Q864" s="48">
        <f t="shared" si="54"/>
        <v>0</v>
      </c>
      <c r="R864" s="48">
        <f t="shared" si="55"/>
        <v>950.28080013022736</v>
      </c>
    </row>
    <row r="865" spans="1:18" x14ac:dyDescent="0.25">
      <c r="A865" t="s">
        <v>873</v>
      </c>
      <c r="B865" t="s">
        <v>9009</v>
      </c>
      <c r="C865" t="s">
        <v>10262</v>
      </c>
      <c r="D865" t="s">
        <v>21</v>
      </c>
      <c r="E865" t="s">
        <v>332</v>
      </c>
      <c r="F865" s="48" t="s">
        <v>944</v>
      </c>
      <c r="G865" s="55" t="s">
        <v>10160</v>
      </c>
      <c r="H865" s="55" t="s">
        <v>10161</v>
      </c>
      <c r="I865" s="55" t="s">
        <v>9377</v>
      </c>
      <c r="J865" s="48">
        <v>17.9375</v>
      </c>
      <c r="K865" s="55">
        <v>25758.843733999998</v>
      </c>
      <c r="L865" s="55">
        <v>2683.2560270345598</v>
      </c>
      <c r="M865" s="55">
        <v>1287.9421867000003</v>
      </c>
      <c r="N865" s="56">
        <v>21787.645520265436</v>
      </c>
      <c r="O865" s="48">
        <f t="shared" si="52"/>
        <v>1436.03310015331</v>
      </c>
      <c r="P865" s="48">
        <f t="shared" si="53"/>
        <v>149.5891861761427</v>
      </c>
      <c r="Q865" s="48">
        <f t="shared" si="54"/>
        <v>71.801655007665516</v>
      </c>
      <c r="R865" s="48">
        <f t="shared" si="55"/>
        <v>1214.6422589695017</v>
      </c>
    </row>
    <row r="866" spans="1:18" x14ac:dyDescent="0.25">
      <c r="A866" t="s">
        <v>873</v>
      </c>
      <c r="B866" t="s">
        <v>9009</v>
      </c>
      <c r="C866" t="s">
        <v>10262</v>
      </c>
      <c r="D866" t="s">
        <v>21</v>
      </c>
      <c r="E866" t="s">
        <v>332</v>
      </c>
      <c r="F866" s="48" t="s">
        <v>944</v>
      </c>
      <c r="G866" s="55" t="s">
        <v>10271</v>
      </c>
      <c r="H866" s="55" t="s">
        <v>10272</v>
      </c>
      <c r="I866" s="55" t="s">
        <v>9377</v>
      </c>
      <c r="J866" s="48">
        <v>21.781249999</v>
      </c>
      <c r="K866" s="55">
        <v>23493.535040000002</v>
      </c>
      <c r="L866" s="55">
        <v>0</v>
      </c>
      <c r="M866" s="55">
        <v>1174.6767520000001</v>
      </c>
      <c r="N866" s="56">
        <v>22318.858288000003</v>
      </c>
      <c r="O866" s="48">
        <f t="shared" si="52"/>
        <v>1078.6127995904098</v>
      </c>
      <c r="P866" s="48">
        <f t="shared" si="53"/>
        <v>0</v>
      </c>
      <c r="Q866" s="48">
        <f t="shared" si="54"/>
        <v>53.930639979520492</v>
      </c>
      <c r="R866" s="48">
        <f t="shared" si="55"/>
        <v>1024.6821596108894</v>
      </c>
    </row>
    <row r="867" spans="1:18" x14ac:dyDescent="0.25">
      <c r="A867" t="s">
        <v>873</v>
      </c>
      <c r="B867" t="s">
        <v>9009</v>
      </c>
      <c r="C867" t="s">
        <v>10262</v>
      </c>
      <c r="D867" t="s">
        <v>21</v>
      </c>
      <c r="E867" t="s">
        <v>332</v>
      </c>
      <c r="F867" s="48" t="s">
        <v>944</v>
      </c>
      <c r="G867" s="55" t="s">
        <v>10273</v>
      </c>
      <c r="H867" s="55" t="s">
        <v>10274</v>
      </c>
      <c r="I867" s="55" t="s">
        <v>9439</v>
      </c>
      <c r="J867" s="48">
        <v>2.5625000009999996</v>
      </c>
      <c r="K867" s="55">
        <v>3588.1098750000001</v>
      </c>
      <c r="L867" s="55">
        <v>744.72656279062494</v>
      </c>
      <c r="M867" s="55">
        <v>0</v>
      </c>
      <c r="N867" s="56">
        <v>2843.3833122093752</v>
      </c>
      <c r="O867" s="48">
        <f t="shared" si="52"/>
        <v>1400.2379994535659</v>
      </c>
      <c r="P867" s="48">
        <f t="shared" si="53"/>
        <v>290.625</v>
      </c>
      <c r="Q867" s="48">
        <f t="shared" si="54"/>
        <v>0</v>
      </c>
      <c r="R867" s="48">
        <f t="shared" si="55"/>
        <v>1109.6129994535659</v>
      </c>
    </row>
    <row r="868" spans="1:18" x14ac:dyDescent="0.25">
      <c r="A868" t="s">
        <v>873</v>
      </c>
      <c r="B868" t="s">
        <v>9009</v>
      </c>
      <c r="C868" t="s">
        <v>10262</v>
      </c>
      <c r="D868" t="s">
        <v>21</v>
      </c>
      <c r="E868" t="s">
        <v>332</v>
      </c>
      <c r="F868" s="48" t="s">
        <v>944</v>
      </c>
      <c r="G868" s="55" t="s">
        <v>10202</v>
      </c>
      <c r="H868" s="55" t="s">
        <v>10203</v>
      </c>
      <c r="I868" s="55" t="s">
        <v>9030</v>
      </c>
      <c r="J868" s="48">
        <v>10.249999999999998</v>
      </c>
      <c r="K868" s="55">
        <v>11150.0791503</v>
      </c>
      <c r="L868" s="55">
        <v>806.05999999999983</v>
      </c>
      <c r="M868" s="55">
        <v>557.50395751500002</v>
      </c>
      <c r="N868" s="56">
        <v>9786.5151927850002</v>
      </c>
      <c r="O868" s="48">
        <f t="shared" si="52"/>
        <v>1087.8126000292684</v>
      </c>
      <c r="P868" s="48">
        <f t="shared" si="53"/>
        <v>78.64</v>
      </c>
      <c r="Q868" s="48">
        <f t="shared" si="54"/>
        <v>54.390630001463428</v>
      </c>
      <c r="R868" s="48">
        <f t="shared" si="55"/>
        <v>954.78197002780507</v>
      </c>
    </row>
    <row r="869" spans="1:18" x14ac:dyDescent="0.25">
      <c r="A869" t="s">
        <v>873</v>
      </c>
      <c r="B869" t="s">
        <v>9009</v>
      </c>
      <c r="C869" t="s">
        <v>10262</v>
      </c>
      <c r="D869" t="s">
        <v>21</v>
      </c>
      <c r="E869" t="s">
        <v>332</v>
      </c>
      <c r="F869" s="48" t="s">
        <v>944</v>
      </c>
      <c r="G869" s="55" t="s">
        <v>10275</v>
      </c>
      <c r="H869" s="55" t="s">
        <v>10276</v>
      </c>
      <c r="I869" s="55" t="s">
        <v>9030</v>
      </c>
      <c r="J869" s="48">
        <v>16.656249999999996</v>
      </c>
      <c r="K869" s="55">
        <v>18789.366226999999</v>
      </c>
      <c r="L869" s="55">
        <v>1731.5301620648256</v>
      </c>
      <c r="M869" s="55">
        <v>939.46831135000002</v>
      </c>
      <c r="N869" s="56">
        <v>16118.367753585175</v>
      </c>
      <c r="O869" s="48">
        <f t="shared" si="52"/>
        <v>1128.0670155046905</v>
      </c>
      <c r="P869" s="48">
        <f t="shared" si="53"/>
        <v>103.95678271308523</v>
      </c>
      <c r="Q869" s="48">
        <f t="shared" si="54"/>
        <v>56.403350775234536</v>
      </c>
      <c r="R869" s="48">
        <f t="shared" si="55"/>
        <v>967.70688201637097</v>
      </c>
    </row>
    <row r="870" spans="1:18" x14ac:dyDescent="0.25">
      <c r="A870" t="s">
        <v>873</v>
      </c>
      <c r="B870" t="s">
        <v>9009</v>
      </c>
      <c r="C870" t="s">
        <v>10262</v>
      </c>
      <c r="D870" t="s">
        <v>21</v>
      </c>
      <c r="E870" t="s">
        <v>332</v>
      </c>
      <c r="F870" s="48" t="s">
        <v>944</v>
      </c>
      <c r="G870" s="55" t="s">
        <v>10135</v>
      </c>
      <c r="H870" s="55" t="s">
        <v>10136</v>
      </c>
      <c r="I870" s="55" t="s">
        <v>9030</v>
      </c>
      <c r="J870" s="48">
        <v>17.9375</v>
      </c>
      <c r="K870" s="55">
        <v>17873.821876999998</v>
      </c>
      <c r="L870" s="55">
        <v>1268.9031493868449</v>
      </c>
      <c r="M870" s="55">
        <v>893.69109385000024</v>
      </c>
      <c r="N870" s="56">
        <v>15711.227633763152</v>
      </c>
      <c r="O870" s="48">
        <f t="shared" si="52"/>
        <v>996.45000011149818</v>
      </c>
      <c r="P870" s="48">
        <f t="shared" si="53"/>
        <v>70.740245261984384</v>
      </c>
      <c r="Q870" s="48">
        <f t="shared" si="54"/>
        <v>49.822500005574923</v>
      </c>
      <c r="R870" s="48">
        <f t="shared" si="55"/>
        <v>875.88725484393876</v>
      </c>
    </row>
    <row r="871" spans="1:18" x14ac:dyDescent="0.25">
      <c r="A871" t="s">
        <v>873</v>
      </c>
      <c r="B871" t="s">
        <v>9009</v>
      </c>
      <c r="C871" t="s">
        <v>10262</v>
      </c>
      <c r="D871" t="s">
        <v>21</v>
      </c>
      <c r="E871" t="s">
        <v>332</v>
      </c>
      <c r="F871" s="48" t="s">
        <v>944</v>
      </c>
      <c r="G871" s="55" t="s">
        <v>9702</v>
      </c>
      <c r="H871" s="55" t="s">
        <v>9703</v>
      </c>
      <c r="I871" s="55" t="s">
        <v>9189</v>
      </c>
      <c r="J871" s="48">
        <v>2.0000000020000002</v>
      </c>
      <c r="K871" s="55">
        <v>2095.3631998999999</v>
      </c>
      <c r="L871" s="55">
        <v>0</v>
      </c>
      <c r="M871" s="55">
        <v>104.768159995</v>
      </c>
      <c r="N871" s="56">
        <v>1990.595039905</v>
      </c>
      <c r="O871" s="48">
        <f t="shared" si="52"/>
        <v>1047.6815989023182</v>
      </c>
      <c r="P871" s="48">
        <f t="shared" si="53"/>
        <v>0</v>
      </c>
      <c r="Q871" s="48">
        <f t="shared" si="54"/>
        <v>52.384079945115921</v>
      </c>
      <c r="R871" s="48">
        <f t="shared" si="55"/>
        <v>995.29751895720244</v>
      </c>
    </row>
    <row r="872" spans="1:18" x14ac:dyDescent="0.25">
      <c r="A872" t="s">
        <v>873</v>
      </c>
      <c r="B872" t="s">
        <v>9009</v>
      </c>
      <c r="C872" t="s">
        <v>10262</v>
      </c>
      <c r="D872" t="s">
        <v>21</v>
      </c>
      <c r="E872" t="s">
        <v>332</v>
      </c>
      <c r="F872" s="48" t="s">
        <v>944</v>
      </c>
      <c r="G872" s="55" t="s">
        <v>10248</v>
      </c>
      <c r="H872" s="55" t="s">
        <v>10249</v>
      </c>
      <c r="I872" s="55" t="s">
        <v>9644</v>
      </c>
      <c r="J872" s="48">
        <v>49.999999998999996</v>
      </c>
      <c r="K872" s="55">
        <v>37674.999992999998</v>
      </c>
      <c r="L872" s="55">
        <v>1282.99999997434</v>
      </c>
      <c r="M872" s="55">
        <v>0</v>
      </c>
      <c r="N872" s="56">
        <v>36391.99999302566</v>
      </c>
      <c r="O872" s="48">
        <f t="shared" si="52"/>
        <v>753.49999987506999</v>
      </c>
      <c r="P872" s="48">
        <f t="shared" si="53"/>
        <v>25.66</v>
      </c>
      <c r="Q872" s="48">
        <f t="shared" si="54"/>
        <v>0</v>
      </c>
      <c r="R872" s="48">
        <f t="shared" si="55"/>
        <v>727.83999987507002</v>
      </c>
    </row>
    <row r="873" spans="1:18" x14ac:dyDescent="0.25">
      <c r="A873" t="s">
        <v>873</v>
      </c>
      <c r="B873" t="s">
        <v>9009</v>
      </c>
      <c r="C873" t="s">
        <v>10262</v>
      </c>
      <c r="D873" t="s">
        <v>21</v>
      </c>
      <c r="E873" t="s">
        <v>354</v>
      </c>
      <c r="F873" s="48" t="s">
        <v>950</v>
      </c>
      <c r="G873" s="55" t="s">
        <v>10277</v>
      </c>
      <c r="H873" s="55" t="s">
        <v>10278</v>
      </c>
      <c r="I873" s="55" t="s">
        <v>9362</v>
      </c>
      <c r="J873" s="48">
        <v>267.77820000000003</v>
      </c>
      <c r="K873" s="55">
        <v>379044.19791000005</v>
      </c>
      <c r="L873" s="55">
        <v>17303.713684763617</v>
      </c>
      <c r="M873" s="55">
        <v>18952.209895500004</v>
      </c>
      <c r="N873" s="56">
        <v>342788.27432973642</v>
      </c>
      <c r="O873" s="48">
        <f t="shared" si="52"/>
        <v>1415.515519597936</v>
      </c>
      <c r="P873" s="48">
        <f t="shared" si="53"/>
        <v>64.619575771155439</v>
      </c>
      <c r="Q873" s="48">
        <f t="shared" si="54"/>
        <v>70.775775979896807</v>
      </c>
      <c r="R873" s="48">
        <f t="shared" si="55"/>
        <v>1280.1201678468838</v>
      </c>
    </row>
    <row r="874" spans="1:18" x14ac:dyDescent="0.25">
      <c r="A874" t="s">
        <v>873</v>
      </c>
      <c r="B874" t="s">
        <v>9009</v>
      </c>
      <c r="C874" t="s">
        <v>10262</v>
      </c>
      <c r="D874" t="s">
        <v>21</v>
      </c>
      <c r="E874" t="s">
        <v>354</v>
      </c>
      <c r="F874" s="48" t="s">
        <v>950</v>
      </c>
      <c r="G874" s="55" t="s">
        <v>10279</v>
      </c>
      <c r="H874" s="55" t="s">
        <v>10280</v>
      </c>
      <c r="I874" s="55" t="s">
        <v>9030</v>
      </c>
      <c r="J874" s="48">
        <v>206.70699999000001</v>
      </c>
      <c r="K874" s="55">
        <v>285844.77496000001</v>
      </c>
      <c r="L874" s="55">
        <v>16536.320002683155</v>
      </c>
      <c r="M874" s="55">
        <v>14292.238748000002</v>
      </c>
      <c r="N874" s="56">
        <v>255016.21620931686</v>
      </c>
      <c r="O874" s="48">
        <f t="shared" si="52"/>
        <v>1382.8500001152765</v>
      </c>
      <c r="P874" s="48">
        <f t="shared" si="53"/>
        <v>79.998838953122743</v>
      </c>
      <c r="Q874" s="48">
        <f t="shared" si="54"/>
        <v>69.142500005763836</v>
      </c>
      <c r="R874" s="48">
        <f t="shared" si="55"/>
        <v>1233.70866115639</v>
      </c>
    </row>
    <row r="875" spans="1:18" x14ac:dyDescent="0.25">
      <c r="A875" t="s">
        <v>873</v>
      </c>
      <c r="B875" t="s">
        <v>9009</v>
      </c>
      <c r="C875" t="s">
        <v>10262</v>
      </c>
      <c r="D875" t="s">
        <v>21</v>
      </c>
      <c r="E875" t="s">
        <v>357</v>
      </c>
      <c r="F875" s="48" t="s">
        <v>951</v>
      </c>
      <c r="G875" s="55" t="s">
        <v>10040</v>
      </c>
      <c r="H875" s="55" t="s">
        <v>10041</v>
      </c>
      <c r="I875" s="55" t="s">
        <v>9189</v>
      </c>
      <c r="J875" s="48">
        <v>90.159999998999993</v>
      </c>
      <c r="K875" s="55">
        <v>121175.039997</v>
      </c>
      <c r="L875" s="55">
        <v>0</v>
      </c>
      <c r="M875" s="55">
        <v>6058.7519998500002</v>
      </c>
      <c r="N875" s="56">
        <v>115116.28799714999</v>
      </c>
      <c r="O875" s="48">
        <f t="shared" si="52"/>
        <v>1343.9999999816328</v>
      </c>
      <c r="P875" s="48">
        <f t="shared" si="53"/>
        <v>0</v>
      </c>
      <c r="Q875" s="48">
        <f t="shared" si="54"/>
        <v>67.199999999081641</v>
      </c>
      <c r="R875" s="48">
        <f t="shared" si="55"/>
        <v>1276.7999999825511</v>
      </c>
    </row>
    <row r="876" spans="1:18" x14ac:dyDescent="0.25">
      <c r="A876" t="s">
        <v>873</v>
      </c>
      <c r="B876" t="s">
        <v>9009</v>
      </c>
      <c r="C876" t="s">
        <v>10262</v>
      </c>
      <c r="D876" t="s">
        <v>21</v>
      </c>
      <c r="E876" t="s">
        <v>357</v>
      </c>
      <c r="F876" s="48" t="s">
        <v>951</v>
      </c>
      <c r="G876" s="55" t="s">
        <v>10277</v>
      </c>
      <c r="H876" s="55" t="s">
        <v>10278</v>
      </c>
      <c r="I876" s="55" t="s">
        <v>9362</v>
      </c>
      <c r="J876" s="48">
        <v>234.73999999</v>
      </c>
      <c r="K876" s="55">
        <v>334380.55725000001</v>
      </c>
      <c r="L876" s="55">
        <v>11086.7699995277</v>
      </c>
      <c r="M876" s="55">
        <v>16719.027862500003</v>
      </c>
      <c r="N876" s="56">
        <v>306574.7593879723</v>
      </c>
      <c r="O876" s="48">
        <f t="shared" si="52"/>
        <v>1424.471999932882</v>
      </c>
      <c r="P876" s="48">
        <f t="shared" si="53"/>
        <v>47.229999147993524</v>
      </c>
      <c r="Q876" s="48">
        <f t="shared" si="54"/>
        <v>71.223599996644111</v>
      </c>
      <c r="R876" s="48">
        <f t="shared" si="55"/>
        <v>1306.0184007882444</v>
      </c>
    </row>
    <row r="877" spans="1:18" x14ac:dyDescent="0.25">
      <c r="A877" t="s">
        <v>873</v>
      </c>
      <c r="B877" t="s">
        <v>9009</v>
      </c>
      <c r="C877" t="s">
        <v>10262</v>
      </c>
      <c r="D877" t="s">
        <v>21</v>
      </c>
      <c r="E877" t="s">
        <v>359</v>
      </c>
      <c r="F877" s="48" t="s">
        <v>952</v>
      </c>
      <c r="G877" s="55" t="s">
        <v>10265</v>
      </c>
      <c r="H877" s="55" t="s">
        <v>10266</v>
      </c>
      <c r="I877" s="55" t="s">
        <v>9694</v>
      </c>
      <c r="J877" s="48">
        <v>79.999999989000003</v>
      </c>
      <c r="K877" s="55">
        <v>130665.360013</v>
      </c>
      <c r="L877" s="55">
        <v>0</v>
      </c>
      <c r="M877" s="55">
        <v>6533.2680006500004</v>
      </c>
      <c r="N877" s="56">
        <v>124132.09201235</v>
      </c>
      <c r="O877" s="48">
        <f t="shared" si="52"/>
        <v>1633.317000387081</v>
      </c>
      <c r="P877" s="48">
        <f t="shared" si="53"/>
        <v>0</v>
      </c>
      <c r="Q877" s="48">
        <f t="shared" si="54"/>
        <v>81.665850019354053</v>
      </c>
      <c r="R877" s="48">
        <f t="shared" si="55"/>
        <v>1551.651150367727</v>
      </c>
    </row>
    <row r="878" spans="1:18" x14ac:dyDescent="0.25">
      <c r="A878" t="s">
        <v>873</v>
      </c>
      <c r="B878" t="s">
        <v>9009</v>
      </c>
      <c r="C878" t="s">
        <v>10262</v>
      </c>
      <c r="D878" t="s">
        <v>21</v>
      </c>
      <c r="E878" t="s">
        <v>359</v>
      </c>
      <c r="F878" s="48" t="s">
        <v>952</v>
      </c>
      <c r="G878" s="55" t="s">
        <v>10281</v>
      </c>
      <c r="H878" s="55" t="s">
        <v>10282</v>
      </c>
      <c r="I878" s="55" t="s">
        <v>9018</v>
      </c>
      <c r="J878" s="48">
        <v>205</v>
      </c>
      <c r="K878" s="55">
        <v>222688.82472999999</v>
      </c>
      <c r="L878" s="55">
        <v>9389</v>
      </c>
      <c r="M878" s="55">
        <v>11134.441236500003</v>
      </c>
      <c r="N878" s="56">
        <v>202165.3834935</v>
      </c>
      <c r="O878" s="48">
        <f t="shared" si="52"/>
        <v>1086.2869499024389</v>
      </c>
      <c r="P878" s="48">
        <f t="shared" si="53"/>
        <v>45.8</v>
      </c>
      <c r="Q878" s="48">
        <f t="shared" si="54"/>
        <v>54.314347495121964</v>
      </c>
      <c r="R878" s="48">
        <f t="shared" si="55"/>
        <v>986.17260240731707</v>
      </c>
    </row>
    <row r="879" spans="1:18" x14ac:dyDescent="0.25">
      <c r="A879" t="s">
        <v>873</v>
      </c>
      <c r="B879" t="s">
        <v>9009</v>
      </c>
      <c r="C879" t="s">
        <v>10262</v>
      </c>
      <c r="D879" t="s">
        <v>21</v>
      </c>
      <c r="E879" t="s">
        <v>363</v>
      </c>
      <c r="F879" s="48" t="s">
        <v>953</v>
      </c>
      <c r="G879" s="55" t="s">
        <v>10283</v>
      </c>
      <c r="H879" s="55" t="s">
        <v>10284</v>
      </c>
      <c r="I879" s="55" t="s">
        <v>9042</v>
      </c>
      <c r="J879" s="48">
        <v>1.153125</v>
      </c>
      <c r="K879" s="55">
        <v>1914.5303618</v>
      </c>
      <c r="L879" s="55">
        <v>86.975706521739127</v>
      </c>
      <c r="M879" s="55">
        <v>0</v>
      </c>
      <c r="N879" s="56">
        <v>1827.554655278261</v>
      </c>
      <c r="O879" s="48">
        <f t="shared" si="52"/>
        <v>1660.2973327262873</v>
      </c>
      <c r="P879" s="48">
        <f t="shared" si="53"/>
        <v>75.426086956521743</v>
      </c>
      <c r="Q879" s="48">
        <f t="shared" si="54"/>
        <v>0</v>
      </c>
      <c r="R879" s="48">
        <f t="shared" si="55"/>
        <v>1584.8712457697657</v>
      </c>
    </row>
    <row r="880" spans="1:18" x14ac:dyDescent="0.25">
      <c r="A880" t="s">
        <v>873</v>
      </c>
      <c r="B880" t="s">
        <v>9009</v>
      </c>
      <c r="C880" t="s">
        <v>10262</v>
      </c>
      <c r="D880" t="s">
        <v>21</v>
      </c>
      <c r="E880" t="s">
        <v>363</v>
      </c>
      <c r="F880" s="48" t="s">
        <v>953</v>
      </c>
      <c r="G880" s="55" t="s">
        <v>10232</v>
      </c>
      <c r="H880" s="55" t="s">
        <v>10233</v>
      </c>
      <c r="I880" s="55" t="s">
        <v>9653</v>
      </c>
      <c r="J880" s="48">
        <v>166.05</v>
      </c>
      <c r="K880" s="55">
        <v>257106.00829</v>
      </c>
      <c r="L880" s="55">
        <v>11374.42</v>
      </c>
      <c r="M880" s="55">
        <v>0</v>
      </c>
      <c r="N880" s="56">
        <v>245731.58828999999</v>
      </c>
      <c r="O880" s="48">
        <f t="shared" si="52"/>
        <v>1548.3650002408913</v>
      </c>
      <c r="P880" s="48">
        <f t="shared" si="53"/>
        <v>68.499969888587771</v>
      </c>
      <c r="Q880" s="48">
        <f t="shared" si="54"/>
        <v>0</v>
      </c>
      <c r="R880" s="48">
        <f t="shared" si="55"/>
        <v>1479.8650303523034</v>
      </c>
    </row>
    <row r="881" spans="1:18" x14ac:dyDescent="0.25">
      <c r="A881" t="s">
        <v>873</v>
      </c>
      <c r="B881" t="s">
        <v>9009</v>
      </c>
      <c r="C881" t="s">
        <v>10262</v>
      </c>
      <c r="D881" t="s">
        <v>21</v>
      </c>
      <c r="E881" t="s">
        <v>421</v>
      </c>
      <c r="F881" s="48" t="s">
        <v>967</v>
      </c>
      <c r="G881" s="55" t="s">
        <v>10285</v>
      </c>
      <c r="H881" s="55" t="s">
        <v>10286</v>
      </c>
      <c r="I881" s="55" t="s">
        <v>10060</v>
      </c>
      <c r="J881" s="48">
        <v>10.050000001000001</v>
      </c>
      <c r="K881" s="55">
        <v>9993.2174992999971</v>
      </c>
      <c r="L881" s="55">
        <v>0</v>
      </c>
      <c r="M881" s="55">
        <v>0</v>
      </c>
      <c r="N881" s="56">
        <v>9993.2174992999971</v>
      </c>
      <c r="O881" s="48">
        <f t="shared" si="52"/>
        <v>994.34999983140756</v>
      </c>
      <c r="P881" s="48">
        <f t="shared" si="53"/>
        <v>0</v>
      </c>
      <c r="Q881" s="48">
        <f t="shared" si="54"/>
        <v>0</v>
      </c>
      <c r="R881" s="48">
        <f t="shared" si="55"/>
        <v>994.34999983140756</v>
      </c>
    </row>
    <row r="882" spans="1:18" x14ac:dyDescent="0.25">
      <c r="A882" t="s">
        <v>873</v>
      </c>
      <c r="B882" t="s">
        <v>9009</v>
      </c>
      <c r="C882" t="s">
        <v>10262</v>
      </c>
      <c r="D882" t="s">
        <v>21</v>
      </c>
      <c r="E882" t="s">
        <v>421</v>
      </c>
      <c r="F882" s="48" t="s">
        <v>967</v>
      </c>
      <c r="G882" s="55" t="s">
        <v>10287</v>
      </c>
      <c r="H882" s="55" t="s">
        <v>10288</v>
      </c>
      <c r="I882" s="55" t="s">
        <v>9377</v>
      </c>
      <c r="J882" s="48">
        <v>1.28125</v>
      </c>
      <c r="K882" s="55">
        <v>1840.7820666999999</v>
      </c>
      <c r="L882" s="55">
        <v>325.59765624999994</v>
      </c>
      <c r="M882" s="55">
        <v>92.039103334999993</v>
      </c>
      <c r="N882" s="56">
        <v>1423.1453071149999</v>
      </c>
      <c r="O882" s="48">
        <f t="shared" si="52"/>
        <v>1436.7079544975609</v>
      </c>
      <c r="P882" s="48">
        <f t="shared" si="53"/>
        <v>254.12499999999994</v>
      </c>
      <c r="Q882" s="48">
        <f t="shared" si="54"/>
        <v>71.83539772487805</v>
      </c>
      <c r="R882" s="48">
        <f t="shared" si="55"/>
        <v>1110.7475567726829</v>
      </c>
    </row>
    <row r="883" spans="1:18" x14ac:dyDescent="0.25">
      <c r="A883" t="s">
        <v>873</v>
      </c>
      <c r="B883" t="s">
        <v>9009</v>
      </c>
      <c r="C883" t="s">
        <v>10262</v>
      </c>
      <c r="D883" t="s">
        <v>21</v>
      </c>
      <c r="E883" t="s">
        <v>421</v>
      </c>
      <c r="F883" s="48" t="s">
        <v>967</v>
      </c>
      <c r="G883" s="55" t="s">
        <v>10289</v>
      </c>
      <c r="H883" s="55" t="s">
        <v>10290</v>
      </c>
      <c r="I883" s="55" t="s">
        <v>9936</v>
      </c>
      <c r="J883" s="48">
        <v>12.812500000999998</v>
      </c>
      <c r="K883" s="55">
        <v>12149.5279484</v>
      </c>
      <c r="L883" s="55">
        <v>2054.2408276388633</v>
      </c>
      <c r="M883" s="55">
        <v>607.47639742000001</v>
      </c>
      <c r="N883" s="56">
        <v>9487.8107233411374</v>
      </c>
      <c r="O883" s="48">
        <f t="shared" si="52"/>
        <v>948.25583980111185</v>
      </c>
      <c r="P883" s="48">
        <f t="shared" si="53"/>
        <v>160.33099141295864</v>
      </c>
      <c r="Q883" s="48">
        <f t="shared" si="54"/>
        <v>47.412791990055595</v>
      </c>
      <c r="R883" s="48">
        <f t="shared" si="55"/>
        <v>740.51205639809768</v>
      </c>
    </row>
    <row r="884" spans="1:18" x14ac:dyDescent="0.25">
      <c r="A884" t="s">
        <v>873</v>
      </c>
      <c r="B884" t="s">
        <v>9009</v>
      </c>
      <c r="C884" t="s">
        <v>10262</v>
      </c>
      <c r="D884" t="s">
        <v>21</v>
      </c>
      <c r="E884" t="s">
        <v>430</v>
      </c>
      <c r="F884" s="48" t="s">
        <v>971</v>
      </c>
      <c r="G884" s="55" t="s">
        <v>10277</v>
      </c>
      <c r="H884" s="55" t="s">
        <v>10278</v>
      </c>
      <c r="I884" s="55" t="s">
        <v>9362</v>
      </c>
      <c r="J884" s="48">
        <v>74.689999999000008</v>
      </c>
      <c r="K884" s="55">
        <v>104366.25516300001</v>
      </c>
      <c r="L884" s="55">
        <v>5134.18999993126</v>
      </c>
      <c r="M884" s="55">
        <v>5218.3127581500012</v>
      </c>
      <c r="N884" s="56">
        <v>94013.752404918749</v>
      </c>
      <c r="O884" s="48">
        <f t="shared" si="52"/>
        <v>1397.3256816762259</v>
      </c>
      <c r="P884" s="48">
        <f t="shared" si="53"/>
        <v>68.739991966796083</v>
      </c>
      <c r="Q884" s="48">
        <f t="shared" si="54"/>
        <v>69.866284083811308</v>
      </c>
      <c r="R884" s="48">
        <f t="shared" si="55"/>
        <v>1258.7194056256187</v>
      </c>
    </row>
    <row r="885" spans="1:18" x14ac:dyDescent="0.25">
      <c r="A885" t="s">
        <v>873</v>
      </c>
      <c r="B885" t="s">
        <v>9009</v>
      </c>
      <c r="C885" t="s">
        <v>10262</v>
      </c>
      <c r="D885" t="s">
        <v>21</v>
      </c>
      <c r="E885" t="s">
        <v>435</v>
      </c>
      <c r="F885" s="48" t="s">
        <v>972</v>
      </c>
      <c r="G885" s="55" t="s">
        <v>9680</v>
      </c>
      <c r="H885" s="55" t="s">
        <v>9681</v>
      </c>
      <c r="I885" s="55" t="s">
        <v>9415</v>
      </c>
      <c r="J885" s="48">
        <v>388.80000001000008</v>
      </c>
      <c r="K885" s="55">
        <v>372408.73195000004</v>
      </c>
      <c r="L885" s="55">
        <v>0</v>
      </c>
      <c r="M885" s="55">
        <v>18620.4365975</v>
      </c>
      <c r="N885" s="56">
        <v>353788.29535250005</v>
      </c>
      <c r="O885" s="48">
        <f t="shared" si="52"/>
        <v>957.84138873565212</v>
      </c>
      <c r="P885" s="48">
        <f t="shared" si="53"/>
        <v>0</v>
      </c>
      <c r="Q885" s="48">
        <f t="shared" si="54"/>
        <v>47.892069436782599</v>
      </c>
      <c r="R885" s="48">
        <f t="shared" si="55"/>
        <v>909.94931929886957</v>
      </c>
    </row>
    <row r="886" spans="1:18" x14ac:dyDescent="0.25">
      <c r="A886" t="s">
        <v>873</v>
      </c>
      <c r="B886" t="s">
        <v>9009</v>
      </c>
      <c r="C886" t="s">
        <v>10262</v>
      </c>
      <c r="D886" t="s">
        <v>21</v>
      </c>
      <c r="E886" t="s">
        <v>437</v>
      </c>
      <c r="F886" s="48" t="s">
        <v>973</v>
      </c>
      <c r="G886" s="55" t="s">
        <v>10198</v>
      </c>
      <c r="H886" s="55" t="s">
        <v>10199</v>
      </c>
      <c r="I886" s="55" t="s">
        <v>9037</v>
      </c>
      <c r="J886" s="48">
        <v>33.312499999999993</v>
      </c>
      <c r="K886" s="55">
        <v>34479.700709999997</v>
      </c>
      <c r="L886" s="55">
        <v>372.79797733413375</v>
      </c>
      <c r="M886" s="55">
        <v>1723.9850355000001</v>
      </c>
      <c r="N886" s="56">
        <v>32382.91769716586</v>
      </c>
      <c r="O886" s="48">
        <f t="shared" si="52"/>
        <v>1035.0379200000002</v>
      </c>
      <c r="P886" s="48">
        <f t="shared" si="53"/>
        <v>11.190933653557488</v>
      </c>
      <c r="Q886" s="48">
        <f t="shared" si="54"/>
        <v>51.751896000000016</v>
      </c>
      <c r="R886" s="48">
        <f t="shared" si="55"/>
        <v>972.09509034644248</v>
      </c>
    </row>
    <row r="887" spans="1:18" x14ac:dyDescent="0.25">
      <c r="A887" t="s">
        <v>873</v>
      </c>
      <c r="B887" t="s">
        <v>9009</v>
      </c>
      <c r="C887" t="s">
        <v>10262</v>
      </c>
      <c r="D887" t="s">
        <v>21</v>
      </c>
      <c r="E887" t="s">
        <v>437</v>
      </c>
      <c r="F887" s="48" t="s">
        <v>973</v>
      </c>
      <c r="G887" s="55" t="s">
        <v>10291</v>
      </c>
      <c r="H887" s="55" t="s">
        <v>10292</v>
      </c>
      <c r="I887" s="55" t="s">
        <v>9189</v>
      </c>
      <c r="J887" s="48">
        <v>5.1500000000000012</v>
      </c>
      <c r="K887" s="55">
        <v>6000.3783005000005</v>
      </c>
      <c r="L887" s="55">
        <v>1359.7</v>
      </c>
      <c r="M887" s="55">
        <v>300.01891502500007</v>
      </c>
      <c r="N887" s="56">
        <v>4340.6593854750008</v>
      </c>
      <c r="O887" s="48">
        <f t="shared" si="52"/>
        <v>1165.1220000970873</v>
      </c>
      <c r="P887" s="48">
        <f t="shared" si="53"/>
        <v>264.01941747572812</v>
      </c>
      <c r="Q887" s="48">
        <f t="shared" si="54"/>
        <v>58.256100004854368</v>
      </c>
      <c r="R887" s="48">
        <f t="shared" si="55"/>
        <v>842.84648261650477</v>
      </c>
    </row>
    <row r="888" spans="1:18" x14ac:dyDescent="0.25">
      <c r="A888" t="s">
        <v>873</v>
      </c>
      <c r="B888" t="s">
        <v>9009</v>
      </c>
      <c r="C888" t="s">
        <v>10262</v>
      </c>
      <c r="D888" t="s">
        <v>21</v>
      </c>
      <c r="E888" t="s">
        <v>437</v>
      </c>
      <c r="F888" s="48" t="s">
        <v>973</v>
      </c>
      <c r="G888" s="55" t="s">
        <v>10293</v>
      </c>
      <c r="H888" s="55" t="s">
        <v>10294</v>
      </c>
      <c r="I888" s="55" t="s">
        <v>9377</v>
      </c>
      <c r="J888" s="48">
        <v>2.5624999999999996</v>
      </c>
      <c r="K888" s="55">
        <v>3250.3877846</v>
      </c>
      <c r="L888" s="55">
        <v>454.41333007812494</v>
      </c>
      <c r="M888" s="55">
        <v>162.51938923</v>
      </c>
      <c r="N888" s="56">
        <v>2633.4550652918751</v>
      </c>
      <c r="O888" s="48">
        <f t="shared" si="52"/>
        <v>1268.4440135024392</v>
      </c>
      <c r="P888" s="48">
        <f t="shared" si="53"/>
        <v>177.33203125</v>
      </c>
      <c r="Q888" s="48">
        <f t="shared" si="54"/>
        <v>63.422200675121964</v>
      </c>
      <c r="R888" s="48">
        <f t="shared" si="55"/>
        <v>1027.6897815773173</v>
      </c>
    </row>
    <row r="889" spans="1:18" x14ac:dyDescent="0.25">
      <c r="A889" t="s">
        <v>873</v>
      </c>
      <c r="B889" t="s">
        <v>9009</v>
      </c>
      <c r="C889" t="s">
        <v>10262</v>
      </c>
      <c r="D889" t="s">
        <v>21</v>
      </c>
      <c r="E889" t="s">
        <v>437</v>
      </c>
      <c r="F889" s="48" t="s">
        <v>973</v>
      </c>
      <c r="G889" s="55" t="s">
        <v>10295</v>
      </c>
      <c r="H889" s="55" t="s">
        <v>10296</v>
      </c>
      <c r="I889" s="55" t="s">
        <v>10297</v>
      </c>
      <c r="J889" s="48">
        <v>10.249999999999998</v>
      </c>
      <c r="K889" s="55">
        <v>9289.8025505999994</v>
      </c>
      <c r="L889" s="55">
        <v>2067.3199999999997</v>
      </c>
      <c r="M889" s="55">
        <v>0</v>
      </c>
      <c r="N889" s="56">
        <v>7222.4825505999997</v>
      </c>
      <c r="O889" s="48">
        <f t="shared" si="52"/>
        <v>906.32220005853674</v>
      </c>
      <c r="P889" s="48">
        <f t="shared" si="53"/>
        <v>201.68975609756097</v>
      </c>
      <c r="Q889" s="48">
        <f t="shared" si="54"/>
        <v>0</v>
      </c>
      <c r="R889" s="48">
        <f t="shared" si="55"/>
        <v>704.63244396097571</v>
      </c>
    </row>
    <row r="890" spans="1:18" x14ac:dyDescent="0.25">
      <c r="A890" t="s">
        <v>873</v>
      </c>
      <c r="B890" t="s">
        <v>9009</v>
      </c>
      <c r="C890" t="s">
        <v>10262</v>
      </c>
      <c r="D890" t="s">
        <v>21</v>
      </c>
      <c r="E890" t="s">
        <v>437</v>
      </c>
      <c r="F890" s="48" t="s">
        <v>973</v>
      </c>
      <c r="G890" s="55" t="s">
        <v>10200</v>
      </c>
      <c r="H890" s="55" t="s">
        <v>10201</v>
      </c>
      <c r="I890" s="55" t="s">
        <v>9362</v>
      </c>
      <c r="J890" s="48">
        <v>16.656249999999996</v>
      </c>
      <c r="K890" s="55">
        <v>18213.249602</v>
      </c>
      <c r="L890" s="55">
        <v>1446.2743847539011</v>
      </c>
      <c r="M890" s="55">
        <v>910.66248010000004</v>
      </c>
      <c r="N890" s="56">
        <v>15856.312737146098</v>
      </c>
      <c r="O890" s="48">
        <f t="shared" si="52"/>
        <v>1093.4784001200753</v>
      </c>
      <c r="P890" s="48">
        <f t="shared" si="53"/>
        <v>86.830732292917162</v>
      </c>
      <c r="Q890" s="48">
        <f t="shared" si="54"/>
        <v>54.673920006003769</v>
      </c>
      <c r="R890" s="48">
        <f t="shared" si="55"/>
        <v>951.97374782115435</v>
      </c>
    </row>
    <row r="891" spans="1:18" x14ac:dyDescent="0.25">
      <c r="A891" t="s">
        <v>873</v>
      </c>
      <c r="B891" t="s">
        <v>9009</v>
      </c>
      <c r="C891" t="s">
        <v>10262</v>
      </c>
      <c r="D891" t="s">
        <v>21</v>
      </c>
      <c r="E891" t="s">
        <v>437</v>
      </c>
      <c r="F891" s="48" t="s">
        <v>973</v>
      </c>
      <c r="G891" s="55" t="s">
        <v>10298</v>
      </c>
      <c r="H891" s="55" t="s">
        <v>10299</v>
      </c>
      <c r="I891" s="55" t="s">
        <v>9211</v>
      </c>
      <c r="J891" s="48">
        <v>14.093750000000004</v>
      </c>
      <c r="K891" s="55">
        <v>16011.909376000003</v>
      </c>
      <c r="L891" s="55">
        <v>2082.0639859829676</v>
      </c>
      <c r="M891" s="55">
        <v>800.59546880000016</v>
      </c>
      <c r="N891" s="56">
        <v>13129.249921217035</v>
      </c>
      <c r="O891" s="48">
        <f t="shared" si="52"/>
        <v>1136.1000000709535</v>
      </c>
      <c r="P891" s="48">
        <f t="shared" si="53"/>
        <v>147.7295954577715</v>
      </c>
      <c r="Q891" s="48">
        <f t="shared" si="54"/>
        <v>56.805000003547669</v>
      </c>
      <c r="R891" s="48">
        <f t="shared" si="55"/>
        <v>931.56540460963413</v>
      </c>
    </row>
    <row r="892" spans="1:18" x14ac:dyDescent="0.25">
      <c r="A892" t="s">
        <v>873</v>
      </c>
      <c r="B892" t="s">
        <v>9009</v>
      </c>
      <c r="C892" t="s">
        <v>10262</v>
      </c>
      <c r="D892" t="s">
        <v>21</v>
      </c>
      <c r="E892" t="s">
        <v>437</v>
      </c>
      <c r="F892" s="48" t="s">
        <v>973</v>
      </c>
      <c r="G892" s="55" t="s">
        <v>10248</v>
      </c>
      <c r="H892" s="55" t="s">
        <v>10249</v>
      </c>
      <c r="I892" s="55" t="s">
        <v>9644</v>
      </c>
      <c r="J892" s="48">
        <v>49.999999998999996</v>
      </c>
      <c r="K892" s="55">
        <v>46029.999991999997</v>
      </c>
      <c r="L892" s="55">
        <v>1282.99999997434</v>
      </c>
      <c r="M892" s="55">
        <v>0</v>
      </c>
      <c r="N892" s="56">
        <v>44746.99999202566</v>
      </c>
      <c r="O892" s="48">
        <f t="shared" si="52"/>
        <v>920.59999985841205</v>
      </c>
      <c r="P892" s="48">
        <f t="shared" si="53"/>
        <v>25.66</v>
      </c>
      <c r="Q892" s="48">
        <f t="shared" si="54"/>
        <v>0</v>
      </c>
      <c r="R892" s="48">
        <f t="shared" si="55"/>
        <v>894.93999985841208</v>
      </c>
    </row>
    <row r="893" spans="1:18" x14ac:dyDescent="0.25">
      <c r="A893" t="s">
        <v>873</v>
      </c>
      <c r="B893" t="s">
        <v>9009</v>
      </c>
      <c r="C893" t="s">
        <v>10262</v>
      </c>
      <c r="D893" t="s">
        <v>21</v>
      </c>
      <c r="E893" t="s">
        <v>459</v>
      </c>
      <c r="F893" s="48" t="s">
        <v>982</v>
      </c>
      <c r="G893" s="55" t="s">
        <v>10300</v>
      </c>
      <c r="H893" s="55" t="s">
        <v>10301</v>
      </c>
      <c r="I893" s="55" t="s">
        <v>9189</v>
      </c>
      <c r="J893" s="48">
        <v>832.24000002000002</v>
      </c>
      <c r="K893" s="55">
        <v>906608.96641000011</v>
      </c>
      <c r="L893" s="55">
        <v>49643.120001192998</v>
      </c>
      <c r="M893" s="55">
        <v>45330.4483205</v>
      </c>
      <c r="N893" s="56">
        <v>811635.39808830712</v>
      </c>
      <c r="O893" s="48">
        <f t="shared" si="52"/>
        <v>1089.3599999858368</v>
      </c>
      <c r="P893" s="48">
        <f t="shared" si="53"/>
        <v>59.650004806305866</v>
      </c>
      <c r="Q893" s="48">
        <f t="shared" si="54"/>
        <v>54.467999999291834</v>
      </c>
      <c r="R893" s="48">
        <f t="shared" si="55"/>
        <v>975.2419951802392</v>
      </c>
    </row>
    <row r="894" spans="1:18" x14ac:dyDescent="0.25">
      <c r="A894" t="s">
        <v>873</v>
      </c>
      <c r="B894" t="s">
        <v>9009</v>
      </c>
      <c r="C894" t="s">
        <v>10262</v>
      </c>
      <c r="D894" t="s">
        <v>21</v>
      </c>
      <c r="E894" t="s">
        <v>525</v>
      </c>
      <c r="F894" s="48" t="s">
        <v>995</v>
      </c>
      <c r="G894" s="55" t="s">
        <v>10302</v>
      </c>
      <c r="H894" s="55" t="s">
        <v>10303</v>
      </c>
      <c r="I894" s="55" t="s">
        <v>9231</v>
      </c>
      <c r="J894" s="48">
        <v>30.000000000999997</v>
      </c>
      <c r="K894" s="55">
        <v>16920</v>
      </c>
      <c r="L894" s="55">
        <v>769.80000002565987</v>
      </c>
      <c r="M894" s="55">
        <v>0</v>
      </c>
      <c r="N894" s="56">
        <v>16150.19999997434</v>
      </c>
      <c r="O894" s="48">
        <f t="shared" si="52"/>
        <v>563.99999998120006</v>
      </c>
      <c r="P894" s="48">
        <f t="shared" si="53"/>
        <v>25.66</v>
      </c>
      <c r="Q894" s="48">
        <f t="shared" si="54"/>
        <v>0</v>
      </c>
      <c r="R894" s="48">
        <f t="shared" si="55"/>
        <v>538.33999998120009</v>
      </c>
    </row>
    <row r="895" spans="1:18" x14ac:dyDescent="0.25">
      <c r="A895" t="s">
        <v>873</v>
      </c>
      <c r="B895" t="s">
        <v>9009</v>
      </c>
      <c r="C895" t="s">
        <v>10304</v>
      </c>
      <c r="D895" t="s">
        <v>21</v>
      </c>
      <c r="E895" t="s">
        <v>347</v>
      </c>
      <c r="F895" s="48" t="s">
        <v>948</v>
      </c>
      <c r="G895" s="55" t="s">
        <v>10305</v>
      </c>
      <c r="H895" s="55" t="s">
        <v>10306</v>
      </c>
      <c r="I895" s="55" t="s">
        <v>9037</v>
      </c>
      <c r="J895" s="48">
        <v>5000.7039001000003</v>
      </c>
      <c r="K895" s="55">
        <v>4151625.1431000009</v>
      </c>
      <c r="L895" s="55">
        <v>194127.48140200367</v>
      </c>
      <c r="M895" s="55">
        <v>207581.25715500003</v>
      </c>
      <c r="N895" s="56">
        <v>3749916.404542997</v>
      </c>
      <c r="O895" s="48">
        <f t="shared" si="52"/>
        <v>830.20815189977156</v>
      </c>
      <c r="P895" s="48">
        <f t="shared" si="53"/>
        <v>38.820031195632609</v>
      </c>
      <c r="Q895" s="48">
        <f t="shared" si="54"/>
        <v>41.510407594988571</v>
      </c>
      <c r="R895" s="48">
        <f t="shared" si="55"/>
        <v>749.87771310915025</v>
      </c>
    </row>
    <row r="896" spans="1:18" x14ac:dyDescent="0.25">
      <c r="A896" t="s">
        <v>873</v>
      </c>
      <c r="B896" t="s">
        <v>9009</v>
      </c>
      <c r="C896" t="s">
        <v>10307</v>
      </c>
      <c r="D896" t="s">
        <v>93</v>
      </c>
      <c r="E896" t="s">
        <v>537</v>
      </c>
      <c r="F896" s="48" t="s">
        <v>999</v>
      </c>
      <c r="G896" s="55" t="s">
        <v>10308</v>
      </c>
      <c r="H896" s="55" t="s">
        <v>10309</v>
      </c>
      <c r="I896" s="55" t="s">
        <v>9037</v>
      </c>
      <c r="J896" s="48">
        <v>595.62749998999993</v>
      </c>
      <c r="K896" s="55">
        <v>302568.04871</v>
      </c>
      <c r="L896" s="55">
        <v>12103.099200013376</v>
      </c>
      <c r="M896" s="55">
        <v>15128.4024355</v>
      </c>
      <c r="N896" s="56">
        <v>275336.54707448662</v>
      </c>
      <c r="O896" s="48">
        <f t="shared" si="52"/>
        <v>507.98200001692311</v>
      </c>
      <c r="P896" s="48">
        <f t="shared" si="53"/>
        <v>20.319913369037824</v>
      </c>
      <c r="Q896" s="48">
        <f t="shared" si="54"/>
        <v>25.399100000846154</v>
      </c>
      <c r="R896" s="48">
        <f t="shared" si="55"/>
        <v>462.2629866470391</v>
      </c>
    </row>
    <row r="897" spans="1:18" x14ac:dyDescent="0.25">
      <c r="A897" t="s">
        <v>873</v>
      </c>
      <c r="B897" t="s">
        <v>9009</v>
      </c>
      <c r="C897" t="s">
        <v>10310</v>
      </c>
      <c r="D897" t="s">
        <v>492</v>
      </c>
      <c r="E897" t="s">
        <v>490</v>
      </c>
      <c r="F897" s="48" t="s">
        <v>990</v>
      </c>
      <c r="G897" s="55" t="s">
        <v>10311</v>
      </c>
      <c r="H897" s="55" t="s">
        <v>10312</v>
      </c>
      <c r="I897" s="55" t="s">
        <v>9037</v>
      </c>
      <c r="J897" s="48">
        <v>5815.5629999999992</v>
      </c>
      <c r="K897" s="55">
        <v>0</v>
      </c>
      <c r="L897" s="55">
        <v>0</v>
      </c>
      <c r="M897" s="55">
        <v>0</v>
      </c>
      <c r="N897" s="56">
        <v>0</v>
      </c>
      <c r="O897" s="48">
        <f t="shared" si="52"/>
        <v>0</v>
      </c>
      <c r="P897" s="48">
        <f t="shared" si="53"/>
        <v>0</v>
      </c>
      <c r="Q897" s="48">
        <f t="shared" si="54"/>
        <v>0</v>
      </c>
      <c r="R897" s="48">
        <f t="shared" si="55"/>
        <v>0</v>
      </c>
    </row>
    <row r="898" spans="1:18" x14ac:dyDescent="0.25">
      <c r="A898" t="s">
        <v>873</v>
      </c>
      <c r="B898" t="s">
        <v>9009</v>
      </c>
      <c r="C898" t="s">
        <v>10313</v>
      </c>
      <c r="D898" t="s">
        <v>21</v>
      </c>
      <c r="E898" t="s">
        <v>511</v>
      </c>
      <c r="F898" s="48" t="s">
        <v>994</v>
      </c>
      <c r="G898" s="55" t="s">
        <v>10115</v>
      </c>
      <c r="H898" s="55" t="s">
        <v>10116</v>
      </c>
      <c r="I898" s="55" t="s">
        <v>9037</v>
      </c>
      <c r="J898" s="48">
        <v>1912.096</v>
      </c>
      <c r="K898" s="55">
        <v>1082684.5559399999</v>
      </c>
      <c r="L898" s="55">
        <v>36176.784320150618</v>
      </c>
      <c r="M898" s="55">
        <v>54134.227797</v>
      </c>
      <c r="N898" s="56">
        <v>992373.54382284929</v>
      </c>
      <c r="O898" s="48">
        <f t="shared" si="52"/>
        <v>566.22918302219125</v>
      </c>
      <c r="P898" s="48">
        <f t="shared" si="53"/>
        <v>18.919962345065635</v>
      </c>
      <c r="Q898" s="48">
        <f t="shared" si="54"/>
        <v>28.311459151109567</v>
      </c>
      <c r="R898" s="48">
        <f>N898/J898</f>
        <v>518.99776152601612</v>
      </c>
    </row>
    <row r="899" spans="1:18" x14ac:dyDescent="0.25">
      <c r="A899" t="s">
        <v>873</v>
      </c>
      <c r="B899" t="s">
        <v>9009</v>
      </c>
      <c r="C899" t="s">
        <v>10314</v>
      </c>
      <c r="D899" t="s">
        <v>309</v>
      </c>
      <c r="E899" t="s">
        <v>312</v>
      </c>
      <c r="F899" s="48" t="s">
        <v>940</v>
      </c>
      <c r="G899" s="55" t="s">
        <v>9647</v>
      </c>
      <c r="H899" s="55" t="s">
        <v>9648</v>
      </c>
      <c r="I899" s="55" t="s">
        <v>9211</v>
      </c>
      <c r="J899" s="48">
        <v>2.87</v>
      </c>
      <c r="K899" s="55">
        <v>2627.9496939999999</v>
      </c>
      <c r="L899" s="55">
        <v>0</v>
      </c>
      <c r="M899" s="55">
        <v>131.39748470000001</v>
      </c>
      <c r="N899" s="56">
        <v>2496.5522093</v>
      </c>
      <c r="O899" s="48">
        <f t="shared" si="52"/>
        <v>915.66191428571426</v>
      </c>
      <c r="P899" s="48">
        <f t="shared" si="53"/>
        <v>0</v>
      </c>
      <c r="Q899" s="48">
        <f t="shared" si="54"/>
        <v>45.783095714285714</v>
      </c>
      <c r="R899" s="48">
        <f t="shared" si="55"/>
        <v>869.8788185714285</v>
      </c>
    </row>
    <row r="900" spans="1:18" x14ac:dyDescent="0.25">
      <c r="A900" t="s">
        <v>873</v>
      </c>
      <c r="B900" t="s">
        <v>9009</v>
      </c>
      <c r="C900" t="s">
        <v>10314</v>
      </c>
      <c r="D900" t="s">
        <v>309</v>
      </c>
      <c r="E900" t="s">
        <v>312</v>
      </c>
      <c r="F900" s="48" t="s">
        <v>940</v>
      </c>
      <c r="G900" s="55" t="s">
        <v>10315</v>
      </c>
      <c r="H900" s="55" t="s">
        <v>10316</v>
      </c>
      <c r="I900" s="55" t="s">
        <v>9037</v>
      </c>
      <c r="J900" s="48">
        <v>2.869999999</v>
      </c>
      <c r="K900" s="55">
        <v>1897.3781763999998</v>
      </c>
      <c r="L900" s="55">
        <v>0</v>
      </c>
      <c r="M900" s="55">
        <v>94.868908820000016</v>
      </c>
      <c r="N900" s="56">
        <v>1802.5092675799997</v>
      </c>
      <c r="O900" s="48">
        <f t="shared" si="52"/>
        <v>661.10737876693634</v>
      </c>
      <c r="P900" s="48">
        <f t="shared" si="53"/>
        <v>0</v>
      </c>
      <c r="Q900" s="48">
        <f t="shared" si="54"/>
        <v>33.055368938346824</v>
      </c>
      <c r="R900" s="48">
        <f t="shared" si="55"/>
        <v>628.05200982858946</v>
      </c>
    </row>
    <row r="901" spans="1:18" x14ac:dyDescent="0.25">
      <c r="A901" t="s">
        <v>873</v>
      </c>
      <c r="B901" t="s">
        <v>9009</v>
      </c>
      <c r="C901" t="s">
        <v>10314</v>
      </c>
      <c r="D901" t="s">
        <v>309</v>
      </c>
      <c r="E901" t="s">
        <v>312</v>
      </c>
      <c r="F901" s="48" t="s">
        <v>940</v>
      </c>
      <c r="G901" s="55" t="s">
        <v>10317</v>
      </c>
      <c r="H901" s="55" t="s">
        <v>10318</v>
      </c>
      <c r="I901" s="55" t="s">
        <v>9211</v>
      </c>
      <c r="J901" s="48">
        <v>2.8700000010000002</v>
      </c>
      <c r="K901" s="55">
        <v>1218.8330761</v>
      </c>
      <c r="L901" s="55">
        <v>0</v>
      </c>
      <c r="M901" s="55">
        <v>60.941653805000001</v>
      </c>
      <c r="N901" s="56">
        <v>1157.891422295</v>
      </c>
      <c r="O901" s="48">
        <f t="shared" si="52"/>
        <v>424.68051417258516</v>
      </c>
      <c r="P901" s="48">
        <f t="shared" si="53"/>
        <v>0</v>
      </c>
      <c r="Q901" s="48">
        <f t="shared" si="54"/>
        <v>21.234025708629257</v>
      </c>
      <c r="R901" s="48">
        <f t="shared" si="55"/>
        <v>403.44648846395592</v>
      </c>
    </row>
    <row r="902" spans="1:18" x14ac:dyDescent="0.25">
      <c r="A902" t="s">
        <v>873</v>
      </c>
      <c r="B902" t="s">
        <v>9009</v>
      </c>
      <c r="C902" t="s">
        <v>10314</v>
      </c>
      <c r="D902" t="s">
        <v>309</v>
      </c>
      <c r="E902" t="s">
        <v>312</v>
      </c>
      <c r="F902" s="48" t="s">
        <v>940</v>
      </c>
      <c r="G902" s="55" t="s">
        <v>10319</v>
      </c>
      <c r="H902" s="55" t="s">
        <v>10320</v>
      </c>
      <c r="I902" s="55" t="s">
        <v>9189</v>
      </c>
      <c r="J902" s="48">
        <v>21.525000000999999</v>
      </c>
      <c r="K902" s="55">
        <v>7378.3601628000006</v>
      </c>
      <c r="L902" s="55">
        <v>1252.6790177079874</v>
      </c>
      <c r="M902" s="55">
        <v>368.91800814000004</v>
      </c>
      <c r="N902" s="56">
        <v>5756.7631369520132</v>
      </c>
      <c r="O902" s="48">
        <f t="shared" si="52"/>
        <v>342.78095992832613</v>
      </c>
      <c r="P902" s="48">
        <f t="shared" si="53"/>
        <v>58.196470041802137</v>
      </c>
      <c r="Q902" s="48">
        <f t="shared" si="54"/>
        <v>17.139047996416306</v>
      </c>
      <c r="R902" s="48">
        <f t="shared" si="55"/>
        <v>267.4454418901077</v>
      </c>
    </row>
    <row r="903" spans="1:18" x14ac:dyDescent="0.25">
      <c r="A903" t="s">
        <v>873</v>
      </c>
      <c r="B903" t="s">
        <v>9009</v>
      </c>
      <c r="C903" t="s">
        <v>10314</v>
      </c>
      <c r="D903" t="s">
        <v>309</v>
      </c>
      <c r="E903" t="s">
        <v>312</v>
      </c>
      <c r="F903" s="48" t="s">
        <v>940</v>
      </c>
      <c r="G903" s="55" t="s">
        <v>9330</v>
      </c>
      <c r="H903" s="55" t="s">
        <v>9331</v>
      </c>
      <c r="I903" s="55" t="s">
        <v>9037</v>
      </c>
      <c r="J903" s="48">
        <v>4.3049999999999997</v>
      </c>
      <c r="K903" s="55">
        <v>2183.0956557</v>
      </c>
      <c r="L903" s="55">
        <v>183.097343387471</v>
      </c>
      <c r="M903" s="55">
        <v>109.15478278500001</v>
      </c>
      <c r="N903" s="56">
        <v>1890.843529527529</v>
      </c>
      <c r="O903" s="48">
        <f t="shared" si="52"/>
        <v>507.10700480836238</v>
      </c>
      <c r="P903" s="48">
        <f t="shared" si="53"/>
        <v>42.531322505800468</v>
      </c>
      <c r="Q903" s="48">
        <f t="shared" si="54"/>
        <v>25.355350240418122</v>
      </c>
      <c r="R903" s="48">
        <f t="shared" si="55"/>
        <v>439.22033206214383</v>
      </c>
    </row>
    <row r="904" spans="1:18" x14ac:dyDescent="0.25">
      <c r="A904" t="s">
        <v>873</v>
      </c>
      <c r="B904" t="s">
        <v>9009</v>
      </c>
      <c r="C904" t="s">
        <v>10314</v>
      </c>
      <c r="D904" t="s">
        <v>309</v>
      </c>
      <c r="E904" t="s">
        <v>312</v>
      </c>
      <c r="F904" s="48" t="s">
        <v>940</v>
      </c>
      <c r="G904" s="55" t="s">
        <v>9702</v>
      </c>
      <c r="H904" s="55" t="s">
        <v>9703</v>
      </c>
      <c r="I904" s="55" t="s">
        <v>9189</v>
      </c>
      <c r="J904" s="48">
        <v>1.96</v>
      </c>
      <c r="K904" s="55">
        <v>959.53015200000004</v>
      </c>
      <c r="L904" s="55">
        <v>0</v>
      </c>
      <c r="M904" s="55">
        <v>47.976507600000005</v>
      </c>
      <c r="N904" s="56">
        <v>911.55364440000005</v>
      </c>
      <c r="O904" s="48">
        <f t="shared" si="52"/>
        <v>489.55620000000005</v>
      </c>
      <c r="P904" s="48">
        <f t="shared" si="53"/>
        <v>0</v>
      </c>
      <c r="Q904" s="48">
        <f t="shared" si="54"/>
        <v>24.477810000000002</v>
      </c>
      <c r="R904" s="48">
        <f t="shared" si="55"/>
        <v>465.07839000000001</v>
      </c>
    </row>
    <row r="905" spans="1:18" x14ac:dyDescent="0.25">
      <c r="A905" t="s">
        <v>873</v>
      </c>
      <c r="B905" t="s">
        <v>9009</v>
      </c>
      <c r="C905" t="s">
        <v>10314</v>
      </c>
      <c r="D905" t="s">
        <v>309</v>
      </c>
      <c r="E905" t="s">
        <v>312</v>
      </c>
      <c r="F905" s="48" t="s">
        <v>940</v>
      </c>
      <c r="G905" s="55" t="s">
        <v>10321</v>
      </c>
      <c r="H905" s="55" t="s">
        <v>10322</v>
      </c>
      <c r="I905" s="55" t="s">
        <v>9030</v>
      </c>
      <c r="J905" s="48">
        <v>12.915000001999999</v>
      </c>
      <c r="K905" s="55">
        <v>4768.9838799000008</v>
      </c>
      <c r="L905" s="55">
        <v>615.29179189094884</v>
      </c>
      <c r="M905" s="55">
        <v>238.44919399499997</v>
      </c>
      <c r="N905" s="56">
        <v>3915.2428940140521</v>
      </c>
      <c r="O905" s="48">
        <f t="shared" si="52"/>
        <v>369.25930152237572</v>
      </c>
      <c r="P905" s="48">
        <f t="shared" si="53"/>
        <v>47.641640866873061</v>
      </c>
      <c r="Q905" s="48">
        <f t="shared" si="54"/>
        <v>18.462965076118781</v>
      </c>
      <c r="R905" s="48">
        <f t="shared" si="55"/>
        <v>303.15469557938388</v>
      </c>
    </row>
    <row r="906" spans="1:18" x14ac:dyDescent="0.25">
      <c r="A906" t="s">
        <v>873</v>
      </c>
      <c r="B906" t="s">
        <v>9009</v>
      </c>
      <c r="C906" t="s">
        <v>10314</v>
      </c>
      <c r="D906" t="s">
        <v>309</v>
      </c>
      <c r="E906" t="s">
        <v>322</v>
      </c>
      <c r="F906" s="48" t="s">
        <v>941</v>
      </c>
      <c r="G906" s="55" t="s">
        <v>10323</v>
      </c>
      <c r="H906" s="55" t="s">
        <v>10324</v>
      </c>
      <c r="I906" s="55" t="s">
        <v>9189</v>
      </c>
      <c r="J906" s="48">
        <v>2.87</v>
      </c>
      <c r="K906" s="55">
        <v>1694.5627999999999</v>
      </c>
      <c r="L906" s="55">
        <v>524.91999999999996</v>
      </c>
      <c r="M906" s="55">
        <v>84.728139999999996</v>
      </c>
      <c r="N906" s="56">
        <v>1084.9146600000001</v>
      </c>
      <c r="O906" s="48">
        <f t="shared" si="52"/>
        <v>590.43999999999994</v>
      </c>
      <c r="P906" s="48">
        <f t="shared" si="53"/>
        <v>182.89895470383274</v>
      </c>
      <c r="Q906" s="48">
        <f t="shared" si="54"/>
        <v>29.521999999999998</v>
      </c>
      <c r="R906" s="48">
        <f t="shared" si="55"/>
        <v>378.01904529616729</v>
      </c>
    </row>
    <row r="907" spans="1:18" x14ac:dyDescent="0.25">
      <c r="A907" t="s">
        <v>873</v>
      </c>
      <c r="B907" t="s">
        <v>9009</v>
      </c>
      <c r="C907" t="s">
        <v>10314</v>
      </c>
      <c r="D907" t="s">
        <v>309</v>
      </c>
      <c r="E907" t="s">
        <v>322</v>
      </c>
      <c r="F907" s="48" t="s">
        <v>941</v>
      </c>
      <c r="G907" s="55" t="s">
        <v>10325</v>
      </c>
      <c r="H907" s="55" t="s">
        <v>10326</v>
      </c>
      <c r="I907" s="55" t="s">
        <v>9211</v>
      </c>
      <c r="J907" s="48">
        <v>121.97499999599998</v>
      </c>
      <c r="K907" s="55">
        <v>42342.157550000011</v>
      </c>
      <c r="L907" s="55">
        <v>2590.6438042272252</v>
      </c>
      <c r="M907" s="55">
        <v>2117.1078775000001</v>
      </c>
      <c r="N907" s="56">
        <v>37634.405868272785</v>
      </c>
      <c r="O907" s="48">
        <f t="shared" si="52"/>
        <v>347.13800001138407</v>
      </c>
      <c r="P907" s="48">
        <f t="shared" si="53"/>
        <v>21.239137563535007</v>
      </c>
      <c r="Q907" s="48">
        <f t="shared" si="54"/>
        <v>17.356900000569198</v>
      </c>
      <c r="R907" s="48">
        <f t="shared" si="55"/>
        <v>308.54196244727984</v>
      </c>
    </row>
    <row r="908" spans="1:18" x14ac:dyDescent="0.25">
      <c r="A908" t="s">
        <v>873</v>
      </c>
      <c r="B908" t="s">
        <v>9009</v>
      </c>
      <c r="C908" t="s">
        <v>10314</v>
      </c>
      <c r="D908" t="s">
        <v>309</v>
      </c>
      <c r="E908" t="s">
        <v>322</v>
      </c>
      <c r="F908" s="48" t="s">
        <v>941</v>
      </c>
      <c r="G908" s="55" t="s">
        <v>10327</v>
      </c>
      <c r="H908" s="55" t="s">
        <v>10328</v>
      </c>
      <c r="I908" s="55" t="s">
        <v>9030</v>
      </c>
      <c r="J908" s="48">
        <v>1.4350000000000001</v>
      </c>
      <c r="K908" s="55">
        <v>924.22540300000003</v>
      </c>
      <c r="L908" s="55">
        <v>205.93246527777779</v>
      </c>
      <c r="M908" s="55">
        <v>46.211270150000004</v>
      </c>
      <c r="N908" s="56">
        <v>672.08166757222216</v>
      </c>
      <c r="O908" s="48">
        <f t="shared" si="52"/>
        <v>644.05951428571427</v>
      </c>
      <c r="P908" s="48">
        <f t="shared" si="53"/>
        <v>143.50694444444446</v>
      </c>
      <c r="Q908" s="48">
        <f t="shared" si="54"/>
        <v>32.202975714285714</v>
      </c>
      <c r="R908" s="48">
        <f t="shared" si="55"/>
        <v>468.34959412698407</v>
      </c>
    </row>
    <row r="909" spans="1:18" x14ac:dyDescent="0.25">
      <c r="A909" t="s">
        <v>873</v>
      </c>
      <c r="B909" t="s">
        <v>9009</v>
      </c>
      <c r="C909" t="s">
        <v>10314</v>
      </c>
      <c r="D909" t="s">
        <v>309</v>
      </c>
      <c r="E909" t="s">
        <v>322</v>
      </c>
      <c r="F909" s="48" t="s">
        <v>941</v>
      </c>
      <c r="G909" s="55" t="s">
        <v>10329</v>
      </c>
      <c r="H909" s="55" t="s">
        <v>10330</v>
      </c>
      <c r="I909" s="55" t="s">
        <v>9021</v>
      </c>
      <c r="J909" s="48">
        <v>199.46500001000001</v>
      </c>
      <c r="K909" s="55">
        <v>97772.903208999996</v>
      </c>
      <c r="L909" s="55">
        <v>4332.2714029343952</v>
      </c>
      <c r="M909" s="55">
        <v>4888.6451604500007</v>
      </c>
      <c r="N909" s="56">
        <v>88551.986645615601</v>
      </c>
      <c r="O909" s="48">
        <f t="shared" si="52"/>
        <v>490.17573611459773</v>
      </c>
      <c r="P909" s="48">
        <f t="shared" si="53"/>
        <v>21.719456559883689</v>
      </c>
      <c r="Q909" s="48">
        <f t="shared" si="54"/>
        <v>24.508786805729891</v>
      </c>
      <c r="R909" s="48">
        <f t="shared" si="55"/>
        <v>443.94749274898413</v>
      </c>
    </row>
    <row r="910" spans="1:18" x14ac:dyDescent="0.25">
      <c r="A910" t="s">
        <v>873</v>
      </c>
      <c r="B910" t="s">
        <v>9009</v>
      </c>
      <c r="C910" t="s">
        <v>10314</v>
      </c>
      <c r="D910" t="s">
        <v>309</v>
      </c>
      <c r="E910" t="s">
        <v>322</v>
      </c>
      <c r="F910" s="48" t="s">
        <v>941</v>
      </c>
      <c r="G910" s="55" t="s">
        <v>10331</v>
      </c>
      <c r="H910" s="55" t="s">
        <v>10332</v>
      </c>
      <c r="I910" s="55" t="s">
        <v>9189</v>
      </c>
      <c r="J910" s="48">
        <v>1.4350000009999999</v>
      </c>
      <c r="K910" s="55">
        <v>525.89879999999994</v>
      </c>
      <c r="L910" s="55">
        <v>0</v>
      </c>
      <c r="M910" s="55">
        <v>26.294939999999997</v>
      </c>
      <c r="N910" s="56">
        <v>499.60385999999994</v>
      </c>
      <c r="O910" s="48">
        <f t="shared" si="52"/>
        <v>366.47999974461322</v>
      </c>
      <c r="P910" s="48">
        <f t="shared" si="53"/>
        <v>0</v>
      </c>
      <c r="Q910" s="48">
        <f t="shared" si="54"/>
        <v>18.32399998723066</v>
      </c>
      <c r="R910" s="48">
        <f t="shared" si="55"/>
        <v>348.15599975738257</v>
      </c>
    </row>
    <row r="911" spans="1:18" x14ac:dyDescent="0.25">
      <c r="A911" t="s">
        <v>873</v>
      </c>
      <c r="B911" t="s">
        <v>9009</v>
      </c>
      <c r="C911" t="s">
        <v>10314</v>
      </c>
      <c r="D911" t="s">
        <v>309</v>
      </c>
      <c r="E911" t="s">
        <v>322</v>
      </c>
      <c r="F911" s="48" t="s">
        <v>941</v>
      </c>
      <c r="G911" s="55" t="s">
        <v>10333</v>
      </c>
      <c r="H911" s="55" t="s">
        <v>10334</v>
      </c>
      <c r="I911" s="55" t="s">
        <v>9030</v>
      </c>
      <c r="J911" s="48">
        <v>1.4350000010000001</v>
      </c>
      <c r="K911" s="55">
        <v>540.50709999000003</v>
      </c>
      <c r="L911" s="55">
        <v>0</v>
      </c>
      <c r="M911" s="55">
        <v>27.025354999500003</v>
      </c>
      <c r="N911" s="56">
        <v>513.48174499050003</v>
      </c>
      <c r="O911" s="48">
        <f t="shared" si="52"/>
        <v>376.65999973055051</v>
      </c>
      <c r="P911" s="48">
        <f t="shared" si="53"/>
        <v>0</v>
      </c>
      <c r="Q911" s="48">
        <f t="shared" si="54"/>
        <v>18.832999986527525</v>
      </c>
      <c r="R911" s="48">
        <f t="shared" si="55"/>
        <v>357.826999744023</v>
      </c>
    </row>
    <row r="912" spans="1:18" x14ac:dyDescent="0.25">
      <c r="A912" t="s">
        <v>873</v>
      </c>
      <c r="B912" t="s">
        <v>9009</v>
      </c>
      <c r="C912" t="s">
        <v>10314</v>
      </c>
      <c r="D912" t="s">
        <v>309</v>
      </c>
      <c r="E912" t="s">
        <v>324</v>
      </c>
      <c r="F912" s="48" t="s">
        <v>942</v>
      </c>
      <c r="G912" s="55" t="s">
        <v>10317</v>
      </c>
      <c r="H912" s="55" t="s">
        <v>10318</v>
      </c>
      <c r="I912" s="55" t="s">
        <v>9211</v>
      </c>
      <c r="J912" s="48">
        <v>120.94999998899999</v>
      </c>
      <c r="K912" s="55">
        <v>47990.164579000011</v>
      </c>
      <c r="L912" s="55">
        <v>7743.2199992957794</v>
      </c>
      <c r="M912" s="55">
        <v>2399.5082289500001</v>
      </c>
      <c r="N912" s="56">
        <v>37847.436350754229</v>
      </c>
      <c r="O912" s="48">
        <f t="shared" ref="O912:O975" si="56">IFERROR(K912/J912,0)</f>
        <v>396.77688783269582</v>
      </c>
      <c r="P912" s="48">
        <f t="shared" ref="P912:P975" si="57">IFERROR(L912/J912,0)</f>
        <v>64.020008267879291</v>
      </c>
      <c r="Q912" s="48">
        <f t="shared" ref="Q912:Q975" si="58">IFERROR(M912/J912,0)</f>
        <v>19.838844391634787</v>
      </c>
      <c r="R912" s="48">
        <f t="shared" ref="R912:R975" si="59">N912/J912</f>
        <v>312.91803517318175</v>
      </c>
    </row>
    <row r="913" spans="1:18" x14ac:dyDescent="0.25">
      <c r="A913" t="s">
        <v>873</v>
      </c>
      <c r="B913" t="s">
        <v>9009</v>
      </c>
      <c r="C913" t="s">
        <v>10314</v>
      </c>
      <c r="D913" t="s">
        <v>309</v>
      </c>
      <c r="E913" t="s">
        <v>324</v>
      </c>
      <c r="F913" s="48" t="s">
        <v>942</v>
      </c>
      <c r="G913" s="55" t="s">
        <v>10319</v>
      </c>
      <c r="H913" s="55" t="s">
        <v>10320</v>
      </c>
      <c r="I913" s="55" t="s">
        <v>9189</v>
      </c>
      <c r="J913" s="48">
        <v>98.399999989999984</v>
      </c>
      <c r="K913" s="55">
        <v>34975.77619360001</v>
      </c>
      <c r="L913" s="55">
        <v>5727.8599994178985</v>
      </c>
      <c r="M913" s="55">
        <v>1748.7888096800004</v>
      </c>
      <c r="N913" s="56">
        <v>27499.12738450211</v>
      </c>
      <c r="O913" s="48">
        <f t="shared" si="56"/>
        <v>355.44488005238276</v>
      </c>
      <c r="P913" s="48">
        <f t="shared" si="57"/>
        <v>58.20995934959349</v>
      </c>
      <c r="Q913" s="48">
        <f t="shared" si="58"/>
        <v>17.772244002619139</v>
      </c>
      <c r="R913" s="48">
        <f t="shared" si="59"/>
        <v>279.46267670017011</v>
      </c>
    </row>
    <row r="914" spans="1:18" x14ac:dyDescent="0.25">
      <c r="A914" t="s">
        <v>873</v>
      </c>
      <c r="B914" t="s">
        <v>9009</v>
      </c>
      <c r="C914" t="s">
        <v>10314</v>
      </c>
      <c r="D914" t="s">
        <v>309</v>
      </c>
      <c r="E914" t="s">
        <v>411</v>
      </c>
      <c r="F914" s="48" t="s">
        <v>964</v>
      </c>
      <c r="G914" s="55" t="s">
        <v>10335</v>
      </c>
      <c r="H914" s="55" t="s">
        <v>10336</v>
      </c>
      <c r="I914" s="55" t="s">
        <v>9037</v>
      </c>
      <c r="J914" s="48">
        <v>336.2</v>
      </c>
      <c r="K914" s="55">
        <v>114038.91135000001</v>
      </c>
      <c r="L914" s="55">
        <v>0</v>
      </c>
      <c r="M914" s="55">
        <v>5701.9455675000008</v>
      </c>
      <c r="N914" s="56">
        <v>108336.9657825</v>
      </c>
      <c r="O914" s="48">
        <f t="shared" si="56"/>
        <v>339.19961734086854</v>
      </c>
      <c r="P914" s="48">
        <f t="shared" si="57"/>
        <v>0</v>
      </c>
      <c r="Q914" s="48">
        <f t="shared" si="58"/>
        <v>16.959980867043431</v>
      </c>
      <c r="R914" s="48">
        <f t="shared" si="59"/>
        <v>322.2396364738251</v>
      </c>
    </row>
    <row r="915" spans="1:18" x14ac:dyDescent="0.25">
      <c r="A915" t="s">
        <v>873</v>
      </c>
      <c r="B915" t="s">
        <v>9009</v>
      </c>
      <c r="C915" t="s">
        <v>10337</v>
      </c>
      <c r="D915" t="s">
        <v>192</v>
      </c>
      <c r="E915" t="s">
        <v>406</v>
      </c>
      <c r="F915" s="48" t="s">
        <v>963</v>
      </c>
      <c r="G915" s="55" t="s">
        <v>9618</v>
      </c>
      <c r="H915" s="55" t="s">
        <v>9619</v>
      </c>
      <c r="I915" s="55" t="s">
        <v>9037</v>
      </c>
      <c r="J915" s="48">
        <v>10013.123500000002</v>
      </c>
      <c r="K915" s="55">
        <v>2262843.5126</v>
      </c>
      <c r="L915" s="55">
        <v>204167.66136502559</v>
      </c>
      <c r="M915" s="55">
        <v>113142.17563</v>
      </c>
      <c r="N915" s="56">
        <v>1945533.6756049744</v>
      </c>
      <c r="O915" s="48">
        <f t="shared" si="56"/>
        <v>225.9877762019014</v>
      </c>
      <c r="P915" s="48">
        <f t="shared" si="57"/>
        <v>20.390007310408741</v>
      </c>
      <c r="Q915" s="48">
        <f t="shared" si="58"/>
        <v>11.299388810095071</v>
      </c>
      <c r="R915" s="48">
        <f t="shared" si="59"/>
        <v>194.2983800813976</v>
      </c>
    </row>
    <row r="916" spans="1:18" x14ac:dyDescent="0.25">
      <c r="A916" t="s">
        <v>873</v>
      </c>
      <c r="B916" t="s">
        <v>9009</v>
      </c>
      <c r="C916" t="s">
        <v>10337</v>
      </c>
      <c r="D916" t="s">
        <v>192</v>
      </c>
      <c r="E916" t="s">
        <v>497</v>
      </c>
      <c r="F916" s="48" t="s">
        <v>992</v>
      </c>
      <c r="G916" s="55" t="s">
        <v>10323</v>
      </c>
      <c r="H916" s="55" t="s">
        <v>10324</v>
      </c>
      <c r="I916" s="55" t="s">
        <v>9189</v>
      </c>
      <c r="J916" s="48">
        <v>2.0499999999999998</v>
      </c>
      <c r="K916" s="55">
        <v>573.89750000000004</v>
      </c>
      <c r="L916" s="55">
        <v>529.02</v>
      </c>
      <c r="M916" s="55">
        <v>28.694875000000003</v>
      </c>
      <c r="N916" s="56">
        <v>16.182625000000051</v>
      </c>
      <c r="O916" s="48">
        <f t="shared" si="56"/>
        <v>279.95000000000005</v>
      </c>
      <c r="P916" s="48">
        <f t="shared" si="57"/>
        <v>258.05853658536586</v>
      </c>
      <c r="Q916" s="48">
        <f t="shared" si="58"/>
        <v>13.997500000000002</v>
      </c>
      <c r="R916" s="48">
        <f t="shared" si="59"/>
        <v>7.8939634146341717</v>
      </c>
    </row>
    <row r="917" spans="1:18" x14ac:dyDescent="0.25">
      <c r="A917" t="s">
        <v>873</v>
      </c>
      <c r="B917" t="s">
        <v>9009</v>
      </c>
      <c r="C917" t="s">
        <v>10337</v>
      </c>
      <c r="D917" t="s">
        <v>192</v>
      </c>
      <c r="E917" t="s">
        <v>497</v>
      </c>
      <c r="F917" s="48" t="s">
        <v>992</v>
      </c>
      <c r="G917" s="55" t="s">
        <v>9618</v>
      </c>
      <c r="H917" s="55" t="s">
        <v>9619</v>
      </c>
      <c r="I917" s="55" t="s">
        <v>9037</v>
      </c>
      <c r="J917" s="48">
        <v>332.09999999000001</v>
      </c>
      <c r="K917" s="55">
        <v>82029.277443999992</v>
      </c>
      <c r="L917" s="55">
        <v>0</v>
      </c>
      <c r="M917" s="55">
        <v>4101.4638722000009</v>
      </c>
      <c r="N917" s="56">
        <v>77927.813571799998</v>
      </c>
      <c r="O917" s="48">
        <f t="shared" si="56"/>
        <v>247.00173877286963</v>
      </c>
      <c r="P917" s="48">
        <f t="shared" si="57"/>
        <v>0</v>
      </c>
      <c r="Q917" s="48">
        <f t="shared" si="58"/>
        <v>12.350086938643486</v>
      </c>
      <c r="R917" s="48">
        <f t="shared" si="59"/>
        <v>234.65165183422616</v>
      </c>
    </row>
    <row r="918" spans="1:18" x14ac:dyDescent="0.25">
      <c r="A918" t="s">
        <v>873</v>
      </c>
      <c r="B918" t="s">
        <v>9009</v>
      </c>
      <c r="C918" t="s">
        <v>9174</v>
      </c>
      <c r="D918" t="s">
        <v>571</v>
      </c>
      <c r="E918" t="s">
        <v>574</v>
      </c>
      <c r="F918" s="48" t="s">
        <v>10338</v>
      </c>
      <c r="G918" s="55" t="s">
        <v>9183</v>
      </c>
      <c r="H918" s="55" t="s">
        <v>9184</v>
      </c>
      <c r="I918" s="55" t="s">
        <v>9042</v>
      </c>
      <c r="J918" s="48">
        <v>10.516500000000001</v>
      </c>
      <c r="K918" s="55">
        <v>3201.03330293</v>
      </c>
      <c r="L918" s="55">
        <v>0</v>
      </c>
      <c r="M918" s="55">
        <v>0</v>
      </c>
      <c r="N918" s="56">
        <v>3201.03330293</v>
      </c>
      <c r="O918" s="48">
        <f t="shared" si="56"/>
        <v>304.38199999334375</v>
      </c>
      <c r="P918" s="48">
        <f t="shared" si="57"/>
        <v>0</v>
      </c>
      <c r="Q918" s="48">
        <f t="shared" si="58"/>
        <v>0</v>
      </c>
      <c r="R918" s="48">
        <f t="shared" si="59"/>
        <v>304.38199999334375</v>
      </c>
    </row>
    <row r="919" spans="1:18" x14ac:dyDescent="0.25">
      <c r="A919" t="s">
        <v>1059</v>
      </c>
      <c r="B919" t="s">
        <v>10339</v>
      </c>
      <c r="C919" t="s">
        <v>9191</v>
      </c>
      <c r="D919" t="s">
        <v>9192</v>
      </c>
      <c r="E919" t="s">
        <v>1067</v>
      </c>
      <c r="F919" s="48" t="s">
        <v>10340</v>
      </c>
      <c r="G919" s="55" t="s">
        <v>9565</v>
      </c>
      <c r="H919" s="55" t="s">
        <v>9566</v>
      </c>
      <c r="I919" s="55" t="s">
        <v>9189</v>
      </c>
      <c r="J919" s="48">
        <v>618.79249999399997</v>
      </c>
      <c r="K919" s="55">
        <v>195338.39987200001</v>
      </c>
      <c r="L919" s="55">
        <v>0</v>
      </c>
      <c r="M919" s="55">
        <v>0</v>
      </c>
      <c r="N919" s="56">
        <v>195338.39987200001</v>
      </c>
      <c r="O919" s="48">
        <f t="shared" si="56"/>
        <v>315.67674119174694</v>
      </c>
      <c r="P919" s="48">
        <f t="shared" si="57"/>
        <v>0</v>
      </c>
      <c r="Q919" s="48">
        <f t="shared" si="58"/>
        <v>0</v>
      </c>
      <c r="R919" s="48">
        <f t="shared" si="59"/>
        <v>315.67674119174694</v>
      </c>
    </row>
    <row r="920" spans="1:18" x14ac:dyDescent="0.25">
      <c r="A920" t="s">
        <v>1059</v>
      </c>
      <c r="B920" t="s">
        <v>10339</v>
      </c>
      <c r="C920" t="s">
        <v>9191</v>
      </c>
      <c r="D920" t="s">
        <v>9192</v>
      </c>
      <c r="E920" t="s">
        <v>1067</v>
      </c>
      <c r="F920" s="48" t="s">
        <v>10340</v>
      </c>
      <c r="G920" s="55" t="s">
        <v>9444</v>
      </c>
      <c r="H920" s="55" t="s">
        <v>9445</v>
      </c>
      <c r="I920" s="55" t="s">
        <v>9377</v>
      </c>
      <c r="J920" s="48">
        <v>4045.9394501300003</v>
      </c>
      <c r="K920" s="55">
        <v>1173848.4126260001</v>
      </c>
      <c r="L920" s="55">
        <v>202296.9425065041</v>
      </c>
      <c r="M920" s="55">
        <v>0</v>
      </c>
      <c r="N920" s="56">
        <v>971551.47011949599</v>
      </c>
      <c r="O920" s="48">
        <f t="shared" si="56"/>
        <v>290.12999999005996</v>
      </c>
      <c r="P920" s="48">
        <f t="shared" si="57"/>
        <v>49.999992585159447</v>
      </c>
      <c r="Q920" s="48">
        <f t="shared" si="58"/>
        <v>0</v>
      </c>
      <c r="R920" s="48">
        <f t="shared" si="59"/>
        <v>240.13000740490048</v>
      </c>
    </row>
    <row r="921" spans="1:18" x14ac:dyDescent="0.25">
      <c r="A921" t="s">
        <v>1059</v>
      </c>
      <c r="B921" t="s">
        <v>10339</v>
      </c>
      <c r="C921" t="s">
        <v>9051</v>
      </c>
      <c r="D921" t="s">
        <v>62</v>
      </c>
      <c r="E921" t="s">
        <v>1430</v>
      </c>
      <c r="F921" s="48" t="s">
        <v>10341</v>
      </c>
      <c r="G921" s="55" t="s">
        <v>10342</v>
      </c>
      <c r="H921" s="55" t="s">
        <v>10343</v>
      </c>
      <c r="I921" s="55" t="s">
        <v>9042</v>
      </c>
      <c r="J921" s="48">
        <v>13403.101601299999</v>
      </c>
      <c r="K921" s="55">
        <v>1588196.8548099999</v>
      </c>
      <c r="L921" s="55">
        <v>167538.79001625234</v>
      </c>
      <c r="M921" s="55">
        <v>0</v>
      </c>
      <c r="N921" s="56">
        <v>1420658.0647937476</v>
      </c>
      <c r="O921" s="48">
        <f t="shared" si="56"/>
        <v>118.49472622485806</v>
      </c>
      <c r="P921" s="48">
        <f t="shared" si="57"/>
        <v>12.500001492192103</v>
      </c>
      <c r="Q921" s="48">
        <f t="shared" si="58"/>
        <v>0</v>
      </c>
      <c r="R921" s="48">
        <f t="shared" si="59"/>
        <v>105.99472473266596</v>
      </c>
    </row>
    <row r="922" spans="1:18" x14ac:dyDescent="0.25">
      <c r="A922" t="s">
        <v>1059</v>
      </c>
      <c r="B922" t="s">
        <v>10339</v>
      </c>
      <c r="C922" t="s">
        <v>10344</v>
      </c>
      <c r="D922" t="s">
        <v>10345</v>
      </c>
      <c r="E922" t="s">
        <v>1894</v>
      </c>
      <c r="F922" s="48" t="s">
        <v>10346</v>
      </c>
      <c r="G922" s="55" t="s">
        <v>10347</v>
      </c>
      <c r="H922" s="55" t="s">
        <v>10348</v>
      </c>
      <c r="I922" s="55" t="s">
        <v>9030</v>
      </c>
      <c r="J922" s="48">
        <v>1103.15625</v>
      </c>
      <c r="K922" s="55">
        <v>315462.97229000001</v>
      </c>
      <c r="L922" s="55">
        <v>21409.237222784999</v>
      </c>
      <c r="M922" s="55">
        <v>15773.148614500002</v>
      </c>
      <c r="N922" s="56">
        <v>278280.58645271498</v>
      </c>
      <c r="O922" s="48">
        <f t="shared" si="56"/>
        <v>285.96399856321352</v>
      </c>
      <c r="P922" s="48">
        <f t="shared" si="57"/>
        <v>19.40725733347837</v>
      </c>
      <c r="Q922" s="48">
        <f t="shared" si="58"/>
        <v>14.298199928160678</v>
      </c>
      <c r="R922" s="48">
        <f t="shared" si="59"/>
        <v>252.25854130157444</v>
      </c>
    </row>
    <row r="923" spans="1:18" x14ac:dyDescent="0.25">
      <c r="A923" t="s">
        <v>1059</v>
      </c>
      <c r="B923" t="s">
        <v>10339</v>
      </c>
      <c r="C923" t="s">
        <v>10349</v>
      </c>
      <c r="D923" t="s">
        <v>10350</v>
      </c>
      <c r="E923" t="s">
        <v>1333</v>
      </c>
      <c r="F923" s="48" t="s">
        <v>10351</v>
      </c>
      <c r="G923" s="55" t="s">
        <v>9125</v>
      </c>
      <c r="H923" s="55" t="s">
        <v>9126</v>
      </c>
      <c r="I923" s="55" t="s">
        <v>9030</v>
      </c>
      <c r="J923" s="48">
        <v>6.7650000000000006</v>
      </c>
      <c r="K923" s="55">
        <v>7434.9829782999996</v>
      </c>
      <c r="L923" s="55">
        <v>532.41649187592316</v>
      </c>
      <c r="M923" s="55">
        <v>371.74914891499998</v>
      </c>
      <c r="N923" s="56">
        <v>6530.8173375090764</v>
      </c>
      <c r="O923" s="48">
        <f t="shared" si="56"/>
        <v>1099.0366560679968</v>
      </c>
      <c r="P923" s="48">
        <f t="shared" si="57"/>
        <v>78.701624815361882</v>
      </c>
      <c r="Q923" s="48">
        <f t="shared" si="58"/>
        <v>54.951832803399846</v>
      </c>
      <c r="R923" s="48">
        <f t="shared" si="59"/>
        <v>965.38319844923512</v>
      </c>
    </row>
    <row r="924" spans="1:18" x14ac:dyDescent="0.25">
      <c r="A924" t="s">
        <v>1059</v>
      </c>
      <c r="B924" t="s">
        <v>10339</v>
      </c>
      <c r="C924" t="s">
        <v>10349</v>
      </c>
      <c r="D924" t="s">
        <v>10350</v>
      </c>
      <c r="E924" t="s">
        <v>1340</v>
      </c>
      <c r="F924" s="48" t="s">
        <v>10352</v>
      </c>
      <c r="G924" s="55" t="s">
        <v>10353</v>
      </c>
      <c r="H924" s="55" t="s">
        <v>10354</v>
      </c>
      <c r="I924" s="55" t="s">
        <v>9936</v>
      </c>
      <c r="J924" s="48">
        <v>79.949999999000013</v>
      </c>
      <c r="K924" s="55">
        <v>76718.033460999999</v>
      </c>
      <c r="L924" s="55">
        <v>7812.619999902282</v>
      </c>
      <c r="M924" s="55">
        <v>3835.9016730500002</v>
      </c>
      <c r="N924" s="56">
        <v>65069.511788047719</v>
      </c>
      <c r="O924" s="48">
        <f t="shared" si="56"/>
        <v>959.57515274496006</v>
      </c>
      <c r="P924" s="48">
        <f t="shared" si="57"/>
        <v>97.718824265165722</v>
      </c>
      <c r="Q924" s="48">
        <f t="shared" si="58"/>
        <v>47.978757637248009</v>
      </c>
      <c r="R924" s="48">
        <f t="shared" si="59"/>
        <v>813.87757084254645</v>
      </c>
    </row>
    <row r="925" spans="1:18" x14ac:dyDescent="0.25">
      <c r="A925" t="s">
        <v>1059</v>
      </c>
      <c r="B925" t="s">
        <v>10339</v>
      </c>
      <c r="C925" t="s">
        <v>10349</v>
      </c>
      <c r="D925" t="s">
        <v>10350</v>
      </c>
      <c r="E925" t="s">
        <v>1340</v>
      </c>
      <c r="F925" s="48" t="s">
        <v>10352</v>
      </c>
      <c r="G925" s="55" t="s">
        <v>10355</v>
      </c>
      <c r="H925" s="55" t="s">
        <v>10356</v>
      </c>
      <c r="I925" s="55" t="s">
        <v>9180</v>
      </c>
      <c r="J925" s="48">
        <v>49.199999990999999</v>
      </c>
      <c r="K925" s="55">
        <v>45577.895994999999</v>
      </c>
      <c r="L925" s="55">
        <v>0</v>
      </c>
      <c r="M925" s="55">
        <v>2278.8947997500004</v>
      </c>
      <c r="N925" s="56">
        <v>43299.001195249999</v>
      </c>
      <c r="O925" s="48">
        <f t="shared" si="56"/>
        <v>926.38000006783375</v>
      </c>
      <c r="P925" s="48">
        <f t="shared" si="57"/>
        <v>0</v>
      </c>
      <c r="Q925" s="48">
        <f t="shared" si="58"/>
        <v>46.319000003391693</v>
      </c>
      <c r="R925" s="48">
        <f t="shared" si="59"/>
        <v>880.06100006444206</v>
      </c>
    </row>
    <row r="926" spans="1:18" x14ac:dyDescent="0.25">
      <c r="A926" t="s">
        <v>1059</v>
      </c>
      <c r="B926" t="s">
        <v>10339</v>
      </c>
      <c r="C926" t="s">
        <v>10349</v>
      </c>
      <c r="D926" t="s">
        <v>10350</v>
      </c>
      <c r="E926" t="s">
        <v>1340</v>
      </c>
      <c r="F926" s="48" t="s">
        <v>10352</v>
      </c>
      <c r="G926" s="55" t="s">
        <v>10224</v>
      </c>
      <c r="H926" s="55" t="s">
        <v>10225</v>
      </c>
      <c r="I926" s="55" t="s">
        <v>9231</v>
      </c>
      <c r="J926" s="48">
        <v>12.300000000000002</v>
      </c>
      <c r="K926" s="55">
        <v>11405.743258600001</v>
      </c>
      <c r="L926" s="55">
        <v>724.5200000000001</v>
      </c>
      <c r="M926" s="55">
        <v>0</v>
      </c>
      <c r="N926" s="56">
        <v>10681.223258600001</v>
      </c>
      <c r="O926" s="48">
        <f t="shared" si="56"/>
        <v>927.29619988617878</v>
      </c>
      <c r="P926" s="48">
        <f t="shared" si="57"/>
        <v>58.904065040650401</v>
      </c>
      <c r="Q926" s="48">
        <f t="shared" si="58"/>
        <v>0</v>
      </c>
      <c r="R926" s="48">
        <f t="shared" si="59"/>
        <v>868.3921348455284</v>
      </c>
    </row>
    <row r="927" spans="1:18" x14ac:dyDescent="0.25">
      <c r="A927" t="s">
        <v>1059</v>
      </c>
      <c r="B927" t="s">
        <v>10339</v>
      </c>
      <c r="C927" t="s">
        <v>10349</v>
      </c>
      <c r="D927" t="s">
        <v>10350</v>
      </c>
      <c r="E927" t="s">
        <v>1340</v>
      </c>
      <c r="F927" s="48" t="s">
        <v>10352</v>
      </c>
      <c r="G927" s="55" t="s">
        <v>9647</v>
      </c>
      <c r="H927" s="55" t="s">
        <v>9648</v>
      </c>
      <c r="I927" s="55" t="s">
        <v>9211</v>
      </c>
      <c r="J927" s="48">
        <v>54.325000000999992</v>
      </c>
      <c r="K927" s="55">
        <v>59351.644694000002</v>
      </c>
      <c r="L927" s="55">
        <v>2353.1434198850243</v>
      </c>
      <c r="M927" s="55">
        <v>2967.5822347000003</v>
      </c>
      <c r="N927" s="56">
        <v>54030.919039414977</v>
      </c>
      <c r="O927" s="48">
        <f t="shared" si="56"/>
        <v>1092.5291245818221</v>
      </c>
      <c r="P927" s="48">
        <f t="shared" si="57"/>
        <v>43.316031658383956</v>
      </c>
      <c r="Q927" s="48">
        <f t="shared" si="58"/>
        <v>54.626456229091104</v>
      </c>
      <c r="R927" s="48">
        <f t="shared" si="59"/>
        <v>994.58663669434691</v>
      </c>
    </row>
    <row r="928" spans="1:18" x14ac:dyDescent="0.25">
      <c r="A928" t="s">
        <v>1059</v>
      </c>
      <c r="B928" t="s">
        <v>10339</v>
      </c>
      <c r="C928" t="s">
        <v>10349</v>
      </c>
      <c r="D928" t="s">
        <v>10350</v>
      </c>
      <c r="E928" t="s">
        <v>1340</v>
      </c>
      <c r="F928" s="48" t="s">
        <v>10352</v>
      </c>
      <c r="G928" s="55" t="s">
        <v>9680</v>
      </c>
      <c r="H928" s="55" t="s">
        <v>9681</v>
      </c>
      <c r="I928" s="55" t="s">
        <v>9415</v>
      </c>
      <c r="J928" s="48">
        <v>1.0250000000000001</v>
      </c>
      <c r="K928" s="55">
        <v>1043.4499999</v>
      </c>
      <c r="L928" s="55">
        <v>0</v>
      </c>
      <c r="M928" s="55">
        <v>52.172499995000003</v>
      </c>
      <c r="N928" s="56">
        <v>991.27749990500001</v>
      </c>
      <c r="O928" s="48">
        <f t="shared" si="56"/>
        <v>1017.9999999024388</v>
      </c>
      <c r="P928" s="48">
        <f t="shared" si="57"/>
        <v>0</v>
      </c>
      <c r="Q928" s="48">
        <f t="shared" si="58"/>
        <v>50.899999995121945</v>
      </c>
      <c r="R928" s="48">
        <f t="shared" si="59"/>
        <v>967.09999990731694</v>
      </c>
    </row>
    <row r="929" spans="1:18" x14ac:dyDescent="0.25">
      <c r="A929" t="s">
        <v>1059</v>
      </c>
      <c r="B929" t="s">
        <v>10339</v>
      </c>
      <c r="C929" t="s">
        <v>10349</v>
      </c>
      <c r="D929" t="s">
        <v>10350</v>
      </c>
      <c r="E929" t="s">
        <v>1340</v>
      </c>
      <c r="F929" s="48" t="s">
        <v>10352</v>
      </c>
      <c r="G929" s="55" t="s">
        <v>10357</v>
      </c>
      <c r="H929" s="55" t="s">
        <v>10358</v>
      </c>
      <c r="I929" s="55" t="s">
        <v>9483</v>
      </c>
      <c r="J929" s="48">
        <v>165.02500000000003</v>
      </c>
      <c r="K929" s="55">
        <v>145492.81899699999</v>
      </c>
      <c r="L929" s="55">
        <v>0</v>
      </c>
      <c r="M929" s="55">
        <v>7274.6409498500016</v>
      </c>
      <c r="N929" s="56">
        <v>138218.17804715</v>
      </c>
      <c r="O929" s="48">
        <f t="shared" si="56"/>
        <v>881.64107860627155</v>
      </c>
      <c r="P929" s="48">
        <f t="shared" si="57"/>
        <v>0</v>
      </c>
      <c r="Q929" s="48">
        <f t="shared" si="58"/>
        <v>44.082053930313592</v>
      </c>
      <c r="R929" s="48">
        <f t="shared" si="59"/>
        <v>837.55902467595797</v>
      </c>
    </row>
    <row r="930" spans="1:18" x14ac:dyDescent="0.25">
      <c r="A930" t="s">
        <v>1059</v>
      </c>
      <c r="B930" t="s">
        <v>10339</v>
      </c>
      <c r="C930" t="s">
        <v>10349</v>
      </c>
      <c r="D930" t="s">
        <v>10350</v>
      </c>
      <c r="E930" t="s">
        <v>1340</v>
      </c>
      <c r="F930" s="48" t="s">
        <v>10352</v>
      </c>
      <c r="G930" s="55" t="s">
        <v>10359</v>
      </c>
      <c r="H930" s="55" t="s">
        <v>10360</v>
      </c>
      <c r="I930" s="55" t="s">
        <v>9180</v>
      </c>
      <c r="J930" s="48">
        <v>1.0249999990000001</v>
      </c>
      <c r="K930" s="55">
        <v>1108.1439002200002</v>
      </c>
      <c r="L930" s="55">
        <v>459.01092188228159</v>
      </c>
      <c r="M930" s="55">
        <v>55.407195010999999</v>
      </c>
      <c r="N930" s="56">
        <v>593.72578332671867</v>
      </c>
      <c r="O930" s="48">
        <f t="shared" si="56"/>
        <v>1081.1160012693815</v>
      </c>
      <c r="P930" s="48">
        <f t="shared" si="57"/>
        <v>447.81553398058253</v>
      </c>
      <c r="Q930" s="48">
        <f t="shared" si="58"/>
        <v>54.055800063469071</v>
      </c>
      <c r="R930" s="48">
        <f t="shared" si="59"/>
        <v>579.24466722533009</v>
      </c>
    </row>
    <row r="931" spans="1:18" x14ac:dyDescent="0.25">
      <c r="A931" t="s">
        <v>1059</v>
      </c>
      <c r="B931" t="s">
        <v>10339</v>
      </c>
      <c r="C931" t="s">
        <v>10349</v>
      </c>
      <c r="D931" t="s">
        <v>10350</v>
      </c>
      <c r="E931" t="s">
        <v>1340</v>
      </c>
      <c r="F931" s="48" t="s">
        <v>10352</v>
      </c>
      <c r="G931" s="55" t="s">
        <v>10361</v>
      </c>
      <c r="H931" s="55" t="s">
        <v>10362</v>
      </c>
      <c r="I931" s="55" t="s">
        <v>9415</v>
      </c>
      <c r="J931" s="48">
        <v>12.300000000000002</v>
      </c>
      <c r="K931" s="55">
        <v>14654.295278400001</v>
      </c>
      <c r="L931" s="55">
        <v>0</v>
      </c>
      <c r="M931" s="55">
        <v>732.71476391999988</v>
      </c>
      <c r="N931" s="56">
        <v>13921.580514480002</v>
      </c>
      <c r="O931" s="48">
        <f t="shared" si="56"/>
        <v>1191.4061201951217</v>
      </c>
      <c r="P931" s="48">
        <f t="shared" si="57"/>
        <v>0</v>
      </c>
      <c r="Q931" s="48">
        <f t="shared" si="58"/>
        <v>59.570306009756074</v>
      </c>
      <c r="R931" s="48">
        <f t="shared" si="59"/>
        <v>1131.8358141853657</v>
      </c>
    </row>
    <row r="932" spans="1:18" x14ac:dyDescent="0.25">
      <c r="A932" t="s">
        <v>1059</v>
      </c>
      <c r="B932" t="s">
        <v>10339</v>
      </c>
      <c r="C932" t="s">
        <v>10349</v>
      </c>
      <c r="D932" t="s">
        <v>10350</v>
      </c>
      <c r="E932" t="s">
        <v>1340</v>
      </c>
      <c r="F932" s="48" t="s">
        <v>10352</v>
      </c>
      <c r="G932" s="55" t="s">
        <v>10363</v>
      </c>
      <c r="H932" s="55" t="s">
        <v>10364</v>
      </c>
      <c r="I932" s="55" t="s">
        <v>9415</v>
      </c>
      <c r="J932" s="48">
        <v>17.424999998999997</v>
      </c>
      <c r="K932" s="55">
        <v>20973.470210100004</v>
      </c>
      <c r="L932" s="55">
        <v>3420.2785712322857</v>
      </c>
      <c r="M932" s="55">
        <v>1048.673510505</v>
      </c>
      <c r="N932" s="56">
        <v>16504.518128362721</v>
      </c>
      <c r="O932" s="48">
        <f t="shared" si="56"/>
        <v>1203.6424798452597</v>
      </c>
      <c r="P932" s="48">
        <f t="shared" si="57"/>
        <v>196.28571428571431</v>
      </c>
      <c r="Q932" s="48">
        <f t="shared" si="58"/>
        <v>60.182123992262973</v>
      </c>
      <c r="R932" s="48">
        <f t="shared" si="59"/>
        <v>947.17464156728249</v>
      </c>
    </row>
    <row r="933" spans="1:18" x14ac:dyDescent="0.25">
      <c r="A933" t="s">
        <v>1059</v>
      </c>
      <c r="B933" t="s">
        <v>10339</v>
      </c>
      <c r="C933" t="s">
        <v>10349</v>
      </c>
      <c r="D933" t="s">
        <v>10350</v>
      </c>
      <c r="E933" t="s">
        <v>1343</v>
      </c>
      <c r="F933" s="48" t="s">
        <v>10365</v>
      </c>
      <c r="G933" s="55" t="s">
        <v>10366</v>
      </c>
      <c r="H933" s="55" t="s">
        <v>10367</v>
      </c>
      <c r="I933" s="55" t="s">
        <v>9415</v>
      </c>
      <c r="J933" s="48">
        <v>9.2249999979999995</v>
      </c>
      <c r="K933" s="55">
        <v>6949.3770002000001</v>
      </c>
      <c r="L933" s="55">
        <v>0</v>
      </c>
      <c r="M933" s="55">
        <v>347.46885000999998</v>
      </c>
      <c r="N933" s="56">
        <v>6601.90815019</v>
      </c>
      <c r="O933" s="48">
        <f t="shared" si="56"/>
        <v>753.32000018500173</v>
      </c>
      <c r="P933" s="48">
        <f t="shared" si="57"/>
        <v>0</v>
      </c>
      <c r="Q933" s="48">
        <f t="shared" si="58"/>
        <v>37.666000009250084</v>
      </c>
      <c r="R933" s="48">
        <f t="shared" si="59"/>
        <v>715.65400017575155</v>
      </c>
    </row>
    <row r="934" spans="1:18" x14ac:dyDescent="0.25">
      <c r="A934" t="s">
        <v>1059</v>
      </c>
      <c r="B934" t="s">
        <v>10339</v>
      </c>
      <c r="C934" t="s">
        <v>10349</v>
      </c>
      <c r="D934" t="s">
        <v>10350</v>
      </c>
      <c r="E934" t="s">
        <v>1343</v>
      </c>
      <c r="F934" s="48" t="s">
        <v>10365</v>
      </c>
      <c r="G934" s="55" t="s">
        <v>9680</v>
      </c>
      <c r="H934" s="55" t="s">
        <v>9681</v>
      </c>
      <c r="I934" s="55" t="s">
        <v>9415</v>
      </c>
      <c r="J934" s="48">
        <v>22.550000001000001</v>
      </c>
      <c r="K934" s="55">
        <v>22742.63969</v>
      </c>
      <c r="L934" s="55">
        <v>0</v>
      </c>
      <c r="M934" s="55">
        <v>1137.1319845</v>
      </c>
      <c r="N934" s="56">
        <v>21605.5077055</v>
      </c>
      <c r="O934" s="48">
        <f t="shared" si="56"/>
        <v>1008.5427799996211</v>
      </c>
      <c r="P934" s="48">
        <f t="shared" si="57"/>
        <v>0</v>
      </c>
      <c r="Q934" s="48">
        <f t="shared" si="58"/>
        <v>50.427138999981061</v>
      </c>
      <c r="R934" s="48">
        <f t="shared" si="59"/>
        <v>958.11564099964005</v>
      </c>
    </row>
    <row r="935" spans="1:18" x14ac:dyDescent="0.25">
      <c r="A935" t="s">
        <v>1059</v>
      </c>
      <c r="B935" t="s">
        <v>10339</v>
      </c>
      <c r="C935" t="s">
        <v>10349</v>
      </c>
      <c r="D935" t="s">
        <v>10350</v>
      </c>
      <c r="E935" t="s">
        <v>1343</v>
      </c>
      <c r="F935" s="48" t="s">
        <v>10365</v>
      </c>
      <c r="G935" s="55" t="s">
        <v>10077</v>
      </c>
      <c r="H935" s="55" t="s">
        <v>10078</v>
      </c>
      <c r="I935" s="55" t="s">
        <v>10079</v>
      </c>
      <c r="J935" s="48">
        <v>30.750000001999997</v>
      </c>
      <c r="K935" s="55">
        <v>20222.060999399997</v>
      </c>
      <c r="L935" s="55">
        <v>0</v>
      </c>
      <c r="M935" s="55">
        <v>0</v>
      </c>
      <c r="N935" s="56">
        <v>20222.060999399997</v>
      </c>
      <c r="O935" s="48">
        <f t="shared" si="56"/>
        <v>657.62799993771523</v>
      </c>
      <c r="P935" s="48">
        <f t="shared" si="57"/>
        <v>0</v>
      </c>
      <c r="Q935" s="48">
        <f t="shared" si="58"/>
        <v>0</v>
      </c>
      <c r="R935" s="48">
        <f t="shared" si="59"/>
        <v>657.62799993771523</v>
      </c>
    </row>
    <row r="936" spans="1:18" x14ac:dyDescent="0.25">
      <c r="A936" t="s">
        <v>1059</v>
      </c>
      <c r="B936" t="s">
        <v>10339</v>
      </c>
      <c r="C936" t="s">
        <v>10349</v>
      </c>
      <c r="D936" t="s">
        <v>10350</v>
      </c>
      <c r="E936" t="s">
        <v>1343</v>
      </c>
      <c r="F936" s="48" t="s">
        <v>10365</v>
      </c>
      <c r="G936" s="55" t="s">
        <v>9248</v>
      </c>
      <c r="H936" s="55" t="s">
        <v>9249</v>
      </c>
      <c r="I936" s="55" t="s">
        <v>9037</v>
      </c>
      <c r="J936" s="48">
        <v>1.0250000000000001</v>
      </c>
      <c r="K936" s="55">
        <v>956.17584201999989</v>
      </c>
      <c r="L936" s="55">
        <v>0</v>
      </c>
      <c r="M936" s="55">
        <v>47.808792101000009</v>
      </c>
      <c r="N936" s="56">
        <v>908.3670499189999</v>
      </c>
      <c r="O936" s="48">
        <f t="shared" si="56"/>
        <v>932.85448001951193</v>
      </c>
      <c r="P936" s="48">
        <f t="shared" si="57"/>
        <v>0</v>
      </c>
      <c r="Q936" s="48">
        <f t="shared" si="58"/>
        <v>46.642724000975612</v>
      </c>
      <c r="R936" s="48">
        <f t="shared" si="59"/>
        <v>886.21175601853633</v>
      </c>
    </row>
    <row r="937" spans="1:18" x14ac:dyDescent="0.25">
      <c r="A937" t="s">
        <v>1059</v>
      </c>
      <c r="B937" t="s">
        <v>10339</v>
      </c>
      <c r="C937" t="s">
        <v>10349</v>
      </c>
      <c r="D937" t="s">
        <v>10350</v>
      </c>
      <c r="E937" t="s">
        <v>1343</v>
      </c>
      <c r="F937" s="48" t="s">
        <v>10365</v>
      </c>
      <c r="G937" s="55" t="s">
        <v>10347</v>
      </c>
      <c r="H937" s="55" t="s">
        <v>10348</v>
      </c>
      <c r="I937" s="55" t="s">
        <v>9030</v>
      </c>
      <c r="J937" s="48">
        <v>180.39999998899998</v>
      </c>
      <c r="K937" s="55">
        <v>146289.86396099997</v>
      </c>
      <c r="L937" s="55">
        <v>3498.9299997866501</v>
      </c>
      <c r="M937" s="55">
        <v>7314.4931980499996</v>
      </c>
      <c r="N937" s="56">
        <v>135476.44076316329</v>
      </c>
      <c r="O937" s="48">
        <f t="shared" si="56"/>
        <v>810.91942333658585</v>
      </c>
      <c r="P937" s="48">
        <f t="shared" si="57"/>
        <v>19.395399113082039</v>
      </c>
      <c r="Q937" s="48">
        <f t="shared" si="58"/>
        <v>40.545971166829304</v>
      </c>
      <c r="R937" s="48">
        <f t="shared" si="59"/>
        <v>750.97805305667441</v>
      </c>
    </row>
    <row r="938" spans="1:18" x14ac:dyDescent="0.25">
      <c r="A938" t="s">
        <v>1059</v>
      </c>
      <c r="B938" t="s">
        <v>10339</v>
      </c>
      <c r="C938" t="s">
        <v>10349</v>
      </c>
      <c r="D938" t="s">
        <v>10350</v>
      </c>
      <c r="E938" t="s">
        <v>1343</v>
      </c>
      <c r="F938" s="48" t="s">
        <v>10365</v>
      </c>
      <c r="G938" s="55" t="s">
        <v>10368</v>
      </c>
      <c r="H938" s="55" t="s">
        <v>10369</v>
      </c>
      <c r="I938" s="55" t="s">
        <v>9415</v>
      </c>
      <c r="J938" s="48">
        <v>40.999999999999993</v>
      </c>
      <c r="K938" s="55">
        <v>41152.83324</v>
      </c>
      <c r="L938" s="55">
        <v>2932.3199999999997</v>
      </c>
      <c r="M938" s="55">
        <v>2057.641662</v>
      </c>
      <c r="N938" s="56">
        <v>36162.871577999998</v>
      </c>
      <c r="O938" s="48">
        <f t="shared" si="56"/>
        <v>1003.7276400000002</v>
      </c>
      <c r="P938" s="48">
        <f t="shared" si="57"/>
        <v>71.52000000000001</v>
      </c>
      <c r="Q938" s="48">
        <f t="shared" si="58"/>
        <v>50.186382000000009</v>
      </c>
      <c r="R938" s="48">
        <f t="shared" si="59"/>
        <v>882.0212580000001</v>
      </c>
    </row>
    <row r="939" spans="1:18" x14ac:dyDescent="0.25">
      <c r="A939" t="s">
        <v>1059</v>
      </c>
      <c r="B939" t="s">
        <v>10339</v>
      </c>
      <c r="C939" t="s">
        <v>10349</v>
      </c>
      <c r="D939" t="s">
        <v>10350</v>
      </c>
      <c r="E939" t="s">
        <v>1349</v>
      </c>
      <c r="F939" s="48" t="s">
        <v>10370</v>
      </c>
      <c r="G939" s="55" t="s">
        <v>10371</v>
      </c>
      <c r="H939" s="55" t="s">
        <v>10372</v>
      </c>
      <c r="I939" s="55" t="s">
        <v>9415</v>
      </c>
      <c r="J939" s="48">
        <v>32.799999999000001</v>
      </c>
      <c r="K939" s="55">
        <v>35794.508797999995</v>
      </c>
      <c r="L939" s="55">
        <v>2588.2699999210895</v>
      </c>
      <c r="M939" s="55">
        <v>1789.7254399000001</v>
      </c>
      <c r="N939" s="56">
        <v>31416.513358178905</v>
      </c>
      <c r="O939" s="48">
        <f t="shared" si="56"/>
        <v>1091.2959999722955</v>
      </c>
      <c r="P939" s="48">
        <f t="shared" si="57"/>
        <v>78.910670731707327</v>
      </c>
      <c r="Q939" s="48">
        <f t="shared" si="58"/>
        <v>54.564799998614781</v>
      </c>
      <c r="R939" s="48">
        <f t="shared" si="59"/>
        <v>957.8205292419733</v>
      </c>
    </row>
    <row r="940" spans="1:18" x14ac:dyDescent="0.25">
      <c r="A940" t="s">
        <v>1059</v>
      </c>
      <c r="B940" t="s">
        <v>10339</v>
      </c>
      <c r="C940" t="s">
        <v>10349</v>
      </c>
      <c r="D940" t="s">
        <v>10350</v>
      </c>
      <c r="E940" t="s">
        <v>1349</v>
      </c>
      <c r="F940" s="48" t="s">
        <v>10370</v>
      </c>
      <c r="G940" s="55" t="s">
        <v>10077</v>
      </c>
      <c r="H940" s="55" t="s">
        <v>10078</v>
      </c>
      <c r="I940" s="55" t="s">
        <v>10079</v>
      </c>
      <c r="J940" s="48">
        <v>6.1500000010000013</v>
      </c>
      <c r="K940" s="55">
        <v>4069.4549998999996</v>
      </c>
      <c r="L940" s="55">
        <v>0</v>
      </c>
      <c r="M940" s="55">
        <v>0</v>
      </c>
      <c r="N940" s="56">
        <v>4069.4549998999996</v>
      </c>
      <c r="O940" s="48">
        <f t="shared" si="56"/>
        <v>661.69999987614619</v>
      </c>
      <c r="P940" s="48">
        <f t="shared" si="57"/>
        <v>0</v>
      </c>
      <c r="Q940" s="48">
        <f t="shared" si="58"/>
        <v>0</v>
      </c>
      <c r="R940" s="48">
        <f t="shared" si="59"/>
        <v>661.69999987614619</v>
      </c>
    </row>
    <row r="941" spans="1:18" x14ac:dyDescent="0.25">
      <c r="A941" t="s">
        <v>1059</v>
      </c>
      <c r="B941" t="s">
        <v>10339</v>
      </c>
      <c r="C941" t="s">
        <v>10349</v>
      </c>
      <c r="D941" t="s">
        <v>10350</v>
      </c>
      <c r="E941" t="s">
        <v>1338</v>
      </c>
      <c r="F941" s="48" t="s">
        <v>10373</v>
      </c>
      <c r="G941" s="55" t="s">
        <v>9406</v>
      </c>
      <c r="H941" s="55" t="s">
        <v>9407</v>
      </c>
      <c r="I941" s="55" t="s">
        <v>9030</v>
      </c>
      <c r="J941" s="48">
        <v>499.99999998000004</v>
      </c>
      <c r="K941" s="55">
        <v>299999.99995999999</v>
      </c>
      <c r="L941" s="55">
        <v>0</v>
      </c>
      <c r="M941" s="55">
        <v>14999.999998000001</v>
      </c>
      <c r="N941" s="56">
        <v>284999.999962</v>
      </c>
      <c r="O941" s="48">
        <f t="shared" si="56"/>
        <v>599.99999994399991</v>
      </c>
      <c r="P941" s="48">
        <f t="shared" si="57"/>
        <v>0</v>
      </c>
      <c r="Q941" s="48">
        <f t="shared" si="58"/>
        <v>29.9999999972</v>
      </c>
      <c r="R941" s="48">
        <f t="shared" si="59"/>
        <v>569.9999999467999</v>
      </c>
    </row>
    <row r="942" spans="1:18" x14ac:dyDescent="0.25">
      <c r="A942" t="s">
        <v>1059</v>
      </c>
      <c r="B942" t="s">
        <v>10339</v>
      </c>
      <c r="C942" t="s">
        <v>10349</v>
      </c>
      <c r="D942" t="s">
        <v>10350</v>
      </c>
      <c r="E942" t="s">
        <v>1338</v>
      </c>
      <c r="F942" s="48" t="s">
        <v>10373</v>
      </c>
      <c r="G942" s="55" t="s">
        <v>10374</v>
      </c>
      <c r="H942" s="55" t="s">
        <v>10375</v>
      </c>
      <c r="I942" s="55" t="s">
        <v>9439</v>
      </c>
      <c r="J942" s="48">
        <v>586.55799999999988</v>
      </c>
      <c r="K942" s="55">
        <v>328002.91056000005</v>
      </c>
      <c r="L942" s="55">
        <v>16360.184216312055</v>
      </c>
      <c r="M942" s="55">
        <v>0</v>
      </c>
      <c r="N942" s="56">
        <v>311642.72634368797</v>
      </c>
      <c r="O942" s="48">
        <f t="shared" si="56"/>
        <v>559.19944926162475</v>
      </c>
      <c r="P942" s="48">
        <f t="shared" si="57"/>
        <v>27.891843971631207</v>
      </c>
      <c r="Q942" s="48">
        <f t="shared" si="58"/>
        <v>0</v>
      </c>
      <c r="R942" s="48">
        <f t="shared" si="59"/>
        <v>531.3076052899936</v>
      </c>
    </row>
    <row r="943" spans="1:18" x14ac:dyDescent="0.25">
      <c r="A943" t="s">
        <v>1059</v>
      </c>
      <c r="B943" t="s">
        <v>10339</v>
      </c>
      <c r="C943" t="s">
        <v>10376</v>
      </c>
      <c r="D943" t="s">
        <v>10350</v>
      </c>
      <c r="E943" t="s">
        <v>1289</v>
      </c>
      <c r="F943" s="48" t="s">
        <v>10377</v>
      </c>
      <c r="G943" s="55" t="s">
        <v>9125</v>
      </c>
      <c r="H943" s="55" t="s">
        <v>9126</v>
      </c>
      <c r="I943" s="55" t="s">
        <v>9030</v>
      </c>
      <c r="J943" s="48">
        <v>8.6100000009999995</v>
      </c>
      <c r="K943" s="55">
        <v>11571.0153063</v>
      </c>
      <c r="L943" s="55">
        <v>929.30000010793253</v>
      </c>
      <c r="M943" s="55">
        <v>578.55076531500004</v>
      </c>
      <c r="N943" s="56">
        <v>10063.164540877067</v>
      </c>
      <c r="O943" s="48">
        <f t="shared" si="56"/>
        <v>1343.9042166034956</v>
      </c>
      <c r="P943" s="48">
        <f t="shared" si="57"/>
        <v>107.93263646922183</v>
      </c>
      <c r="Q943" s="48">
        <f t="shared" si="58"/>
        <v>67.195210830174787</v>
      </c>
      <c r="R943" s="48">
        <f t="shared" si="59"/>
        <v>1168.7763693040988</v>
      </c>
    </row>
    <row r="944" spans="1:18" x14ac:dyDescent="0.25">
      <c r="A944" t="s">
        <v>1059</v>
      </c>
      <c r="B944" t="s">
        <v>10339</v>
      </c>
      <c r="C944" t="s">
        <v>10376</v>
      </c>
      <c r="D944" t="s">
        <v>10350</v>
      </c>
      <c r="E944" t="s">
        <v>1294</v>
      </c>
      <c r="F944" s="48" t="s">
        <v>10378</v>
      </c>
      <c r="G944" s="55" t="s">
        <v>10265</v>
      </c>
      <c r="H944" s="55" t="s">
        <v>10266</v>
      </c>
      <c r="I944" s="55" t="s">
        <v>9694</v>
      </c>
      <c r="J944" s="48">
        <v>8.56</v>
      </c>
      <c r="K944" s="55">
        <v>8301.5554546999992</v>
      </c>
      <c r="L944" s="55">
        <v>0</v>
      </c>
      <c r="M944" s="55">
        <v>415.07777273500005</v>
      </c>
      <c r="N944" s="56">
        <v>7886.4776819649996</v>
      </c>
      <c r="O944" s="48">
        <f t="shared" si="56"/>
        <v>969.80788022196248</v>
      </c>
      <c r="P944" s="48">
        <f t="shared" si="57"/>
        <v>0</v>
      </c>
      <c r="Q944" s="48">
        <f t="shared" si="58"/>
        <v>48.490394011098132</v>
      </c>
      <c r="R944" s="48">
        <f t="shared" si="59"/>
        <v>921.31748621086444</v>
      </c>
    </row>
    <row r="945" spans="1:18" x14ac:dyDescent="0.25">
      <c r="A945" t="s">
        <v>1059</v>
      </c>
      <c r="B945" t="s">
        <v>10339</v>
      </c>
      <c r="C945" t="s">
        <v>10376</v>
      </c>
      <c r="D945" t="s">
        <v>10350</v>
      </c>
      <c r="E945" t="s">
        <v>1294</v>
      </c>
      <c r="F945" s="48" t="s">
        <v>10378</v>
      </c>
      <c r="G945" s="55" t="s">
        <v>9680</v>
      </c>
      <c r="H945" s="55" t="s">
        <v>9681</v>
      </c>
      <c r="I945" s="55" t="s">
        <v>9415</v>
      </c>
      <c r="J945" s="48">
        <v>3.075000003</v>
      </c>
      <c r="K945" s="55">
        <v>3947.8095989999993</v>
      </c>
      <c r="L945" s="55">
        <v>0</v>
      </c>
      <c r="M945" s="55">
        <v>197.39047995000001</v>
      </c>
      <c r="N945" s="56">
        <v>3750.4191190499992</v>
      </c>
      <c r="O945" s="48">
        <f t="shared" si="56"/>
        <v>1283.8405187474725</v>
      </c>
      <c r="P945" s="48">
        <f t="shared" si="57"/>
        <v>0</v>
      </c>
      <c r="Q945" s="48">
        <f t="shared" si="58"/>
        <v>64.192025937373643</v>
      </c>
      <c r="R945" s="48">
        <f t="shared" si="59"/>
        <v>1219.6484928100988</v>
      </c>
    </row>
    <row r="946" spans="1:18" x14ac:dyDescent="0.25">
      <c r="A946" t="s">
        <v>1059</v>
      </c>
      <c r="B946" t="s">
        <v>10339</v>
      </c>
      <c r="C946" t="s">
        <v>10376</v>
      </c>
      <c r="D946" t="s">
        <v>10350</v>
      </c>
      <c r="E946" t="s">
        <v>1294</v>
      </c>
      <c r="F946" s="48" t="s">
        <v>10378</v>
      </c>
      <c r="G946" s="55" t="s">
        <v>10379</v>
      </c>
      <c r="H946" s="55" t="s">
        <v>10380</v>
      </c>
      <c r="I946" s="55" t="s">
        <v>9362</v>
      </c>
      <c r="J946" s="48">
        <v>50.224999996999998</v>
      </c>
      <c r="K946" s="55">
        <v>44462.708807000003</v>
      </c>
      <c r="L946" s="55">
        <v>0</v>
      </c>
      <c r="M946" s="55">
        <v>2223.13544035</v>
      </c>
      <c r="N946" s="56">
        <v>42239.573366650002</v>
      </c>
      <c r="O946" s="48">
        <f t="shared" si="56"/>
        <v>885.27045912704466</v>
      </c>
      <c r="P946" s="48">
        <f t="shared" si="57"/>
        <v>0</v>
      </c>
      <c r="Q946" s="48">
        <f t="shared" si="58"/>
        <v>44.263522956352226</v>
      </c>
      <c r="R946" s="48">
        <f t="shared" si="59"/>
        <v>841.00693617069237</v>
      </c>
    </row>
    <row r="947" spans="1:18" x14ac:dyDescent="0.25">
      <c r="A947" t="s">
        <v>1059</v>
      </c>
      <c r="B947" t="s">
        <v>10339</v>
      </c>
      <c r="C947" t="s">
        <v>10376</v>
      </c>
      <c r="D947" t="s">
        <v>10350</v>
      </c>
      <c r="E947" t="s">
        <v>1294</v>
      </c>
      <c r="F947" s="48" t="s">
        <v>10378</v>
      </c>
      <c r="G947" s="55" t="s">
        <v>10381</v>
      </c>
      <c r="H947" s="55" t="s">
        <v>10382</v>
      </c>
      <c r="I947" s="55" t="s">
        <v>9030</v>
      </c>
      <c r="J947" s="48">
        <v>141.45000001600002</v>
      </c>
      <c r="K947" s="55">
        <v>132476.412002</v>
      </c>
      <c r="L947" s="55">
        <v>3384.0900003827896</v>
      </c>
      <c r="M947" s="55">
        <v>6623.820600099999</v>
      </c>
      <c r="N947" s="56">
        <v>122468.50140151722</v>
      </c>
      <c r="O947" s="48">
        <f t="shared" si="56"/>
        <v>936.55999990820089</v>
      </c>
      <c r="P947" s="48">
        <f t="shared" si="57"/>
        <v>23.924284199363736</v>
      </c>
      <c r="Q947" s="48">
        <f t="shared" si="58"/>
        <v>46.827999995410039</v>
      </c>
      <c r="R947" s="48">
        <f t="shared" si="59"/>
        <v>865.80771571342723</v>
      </c>
    </row>
    <row r="948" spans="1:18" x14ac:dyDescent="0.25">
      <c r="A948" t="s">
        <v>1059</v>
      </c>
      <c r="B948" t="s">
        <v>10339</v>
      </c>
      <c r="C948" t="s">
        <v>10376</v>
      </c>
      <c r="D948" t="s">
        <v>10350</v>
      </c>
      <c r="E948" t="s">
        <v>1294</v>
      </c>
      <c r="F948" s="48" t="s">
        <v>10378</v>
      </c>
      <c r="G948" s="55" t="s">
        <v>10383</v>
      </c>
      <c r="H948" s="55" t="s">
        <v>10384</v>
      </c>
      <c r="I948" s="55" t="s">
        <v>9415</v>
      </c>
      <c r="J948" s="48">
        <v>44.075000000000003</v>
      </c>
      <c r="K948" s="55">
        <v>51005.442906000004</v>
      </c>
      <c r="L948" s="55">
        <v>0</v>
      </c>
      <c r="M948" s="55">
        <v>2550.2721453000004</v>
      </c>
      <c r="N948" s="56">
        <v>48455.170760700006</v>
      </c>
      <c r="O948" s="48">
        <f t="shared" si="56"/>
        <v>1157.2420398411798</v>
      </c>
      <c r="P948" s="48">
        <f t="shared" si="57"/>
        <v>0</v>
      </c>
      <c r="Q948" s="48">
        <f t="shared" si="58"/>
        <v>57.862101992058996</v>
      </c>
      <c r="R948" s="48">
        <f t="shared" si="59"/>
        <v>1099.3799378491208</v>
      </c>
    </row>
    <row r="949" spans="1:18" x14ac:dyDescent="0.25">
      <c r="A949" t="s">
        <v>1059</v>
      </c>
      <c r="B949" t="s">
        <v>10339</v>
      </c>
      <c r="C949" t="s">
        <v>10376</v>
      </c>
      <c r="D949" t="s">
        <v>10350</v>
      </c>
      <c r="E949" t="s">
        <v>1294</v>
      </c>
      <c r="F949" s="48" t="s">
        <v>10378</v>
      </c>
      <c r="G949" s="55" t="s">
        <v>10385</v>
      </c>
      <c r="H949" s="55" t="s">
        <v>10386</v>
      </c>
      <c r="I949" s="55" t="s">
        <v>9686</v>
      </c>
      <c r="J949" s="48">
        <v>1.0250000000000001</v>
      </c>
      <c r="K949" s="55">
        <v>1195.10502301</v>
      </c>
      <c r="L949" s="55">
        <v>0</v>
      </c>
      <c r="M949" s="55">
        <v>0</v>
      </c>
      <c r="N949" s="56">
        <v>1195.10502301</v>
      </c>
      <c r="O949" s="48">
        <f t="shared" si="56"/>
        <v>1165.956120009756</v>
      </c>
      <c r="P949" s="48">
        <f t="shared" si="57"/>
        <v>0</v>
      </c>
      <c r="Q949" s="48">
        <f t="shared" si="58"/>
        <v>0</v>
      </c>
      <c r="R949" s="48">
        <f t="shared" si="59"/>
        <v>1165.956120009756</v>
      </c>
    </row>
    <row r="950" spans="1:18" x14ac:dyDescent="0.25">
      <c r="A950" t="s">
        <v>1059</v>
      </c>
      <c r="B950" t="s">
        <v>10339</v>
      </c>
      <c r="C950" t="s">
        <v>10376</v>
      </c>
      <c r="D950" t="s">
        <v>10350</v>
      </c>
      <c r="E950" t="s">
        <v>1294</v>
      </c>
      <c r="F950" s="48" t="s">
        <v>10378</v>
      </c>
      <c r="G950" s="55" t="s">
        <v>10387</v>
      </c>
      <c r="H950" s="55" t="s">
        <v>10388</v>
      </c>
      <c r="I950" s="55" t="s">
        <v>10060</v>
      </c>
      <c r="J950" s="48">
        <v>10.250000000999998</v>
      </c>
      <c r="K950" s="55">
        <v>10275.373875199999</v>
      </c>
      <c r="L950" s="55">
        <v>0</v>
      </c>
      <c r="M950" s="55">
        <v>0</v>
      </c>
      <c r="N950" s="56">
        <v>10275.373875199999</v>
      </c>
      <c r="O950" s="48">
        <f t="shared" si="56"/>
        <v>1002.4754999217098</v>
      </c>
      <c r="P950" s="48">
        <f t="shared" si="57"/>
        <v>0</v>
      </c>
      <c r="Q950" s="48">
        <f t="shared" si="58"/>
        <v>0</v>
      </c>
      <c r="R950" s="48">
        <f t="shared" si="59"/>
        <v>1002.4754999217098</v>
      </c>
    </row>
    <row r="951" spans="1:18" x14ac:dyDescent="0.25">
      <c r="A951" t="s">
        <v>1059</v>
      </c>
      <c r="B951" t="s">
        <v>10339</v>
      </c>
      <c r="C951" t="s">
        <v>10376</v>
      </c>
      <c r="D951" t="s">
        <v>10350</v>
      </c>
      <c r="E951" t="s">
        <v>1294</v>
      </c>
      <c r="F951" s="48" t="s">
        <v>10378</v>
      </c>
      <c r="G951" s="55" t="s">
        <v>9346</v>
      </c>
      <c r="H951" s="55" t="s">
        <v>9347</v>
      </c>
      <c r="I951" s="55" t="s">
        <v>9037</v>
      </c>
      <c r="J951" s="48">
        <v>1.9999999989999999</v>
      </c>
      <c r="K951" s="55">
        <v>1730.2399990399997</v>
      </c>
      <c r="L951" s="55">
        <v>0</v>
      </c>
      <c r="M951" s="55">
        <v>0</v>
      </c>
      <c r="N951" s="56">
        <v>1730.2399990399997</v>
      </c>
      <c r="O951" s="48">
        <f t="shared" si="56"/>
        <v>865.11999995255985</v>
      </c>
      <c r="P951" s="48">
        <f t="shared" si="57"/>
        <v>0</v>
      </c>
      <c r="Q951" s="48">
        <f t="shared" si="58"/>
        <v>0</v>
      </c>
      <c r="R951" s="48">
        <f t="shared" si="59"/>
        <v>865.11999995255985</v>
      </c>
    </row>
    <row r="952" spans="1:18" x14ac:dyDescent="0.25">
      <c r="A952" t="s">
        <v>1059</v>
      </c>
      <c r="B952" t="s">
        <v>10339</v>
      </c>
      <c r="C952" t="s">
        <v>10376</v>
      </c>
      <c r="D952" t="s">
        <v>10350</v>
      </c>
      <c r="E952" t="s">
        <v>1294</v>
      </c>
      <c r="F952" s="48" t="s">
        <v>10378</v>
      </c>
      <c r="G952" s="55" t="s">
        <v>9565</v>
      </c>
      <c r="H952" s="55" t="s">
        <v>9566</v>
      </c>
      <c r="I952" s="55" t="s">
        <v>9189</v>
      </c>
      <c r="J952" s="48">
        <v>13.119999999000001</v>
      </c>
      <c r="K952" s="55">
        <v>12393.545599900001</v>
      </c>
      <c r="L952" s="55">
        <v>770.1799999412973</v>
      </c>
      <c r="M952" s="55">
        <v>0</v>
      </c>
      <c r="N952" s="56">
        <v>11623.365599958703</v>
      </c>
      <c r="O952" s="48">
        <f t="shared" si="56"/>
        <v>944.63000006437721</v>
      </c>
      <c r="P952" s="48">
        <f t="shared" si="57"/>
        <v>58.702743902439025</v>
      </c>
      <c r="Q952" s="48">
        <f t="shared" si="58"/>
        <v>0</v>
      </c>
      <c r="R952" s="48">
        <f t="shared" si="59"/>
        <v>885.9272561619382</v>
      </c>
    </row>
    <row r="953" spans="1:18" x14ac:dyDescent="0.25">
      <c r="A953" t="s">
        <v>1059</v>
      </c>
      <c r="B953" t="s">
        <v>10339</v>
      </c>
      <c r="C953" t="s">
        <v>10376</v>
      </c>
      <c r="D953" t="s">
        <v>10350</v>
      </c>
      <c r="E953" t="s">
        <v>10389</v>
      </c>
      <c r="F953" s="48" t="s">
        <v>10390</v>
      </c>
      <c r="G953" s="55" t="s">
        <v>10391</v>
      </c>
      <c r="H953" s="55" t="s">
        <v>10392</v>
      </c>
      <c r="I953" s="55" t="s">
        <v>9377</v>
      </c>
      <c r="J953" s="48">
        <v>8.2000000010000011</v>
      </c>
      <c r="K953" s="55">
        <v>11848.6669167</v>
      </c>
      <c r="L953" s="55">
        <v>1583.4400001931028</v>
      </c>
      <c r="M953" s="55">
        <v>592.43334583499995</v>
      </c>
      <c r="N953" s="56">
        <v>9672.7935706718981</v>
      </c>
      <c r="O953" s="48">
        <f t="shared" si="56"/>
        <v>1444.959379909151</v>
      </c>
      <c r="P953" s="48">
        <f t="shared" si="57"/>
        <v>193.10243902439026</v>
      </c>
      <c r="Q953" s="48">
        <f t="shared" si="58"/>
        <v>72.247968995457555</v>
      </c>
      <c r="R953" s="48">
        <f t="shared" si="59"/>
        <v>1179.6089718893033</v>
      </c>
    </row>
    <row r="954" spans="1:18" x14ac:dyDescent="0.25">
      <c r="A954" t="s">
        <v>1059</v>
      </c>
      <c r="B954" t="s">
        <v>10339</v>
      </c>
      <c r="C954" t="s">
        <v>10376</v>
      </c>
      <c r="D954" t="s">
        <v>10350</v>
      </c>
      <c r="E954" t="s">
        <v>10389</v>
      </c>
      <c r="F954" s="48" t="s">
        <v>10390</v>
      </c>
      <c r="G954" s="55" t="s">
        <v>10393</v>
      </c>
      <c r="H954" s="55" t="s">
        <v>10394</v>
      </c>
      <c r="I954" s="55" t="s">
        <v>9030</v>
      </c>
      <c r="J954" s="48">
        <v>20.499999998999996</v>
      </c>
      <c r="K954" s="55">
        <v>28086.126267</v>
      </c>
      <c r="L954" s="55">
        <v>2312.2199998872084</v>
      </c>
      <c r="M954" s="55">
        <v>1404.3063133500002</v>
      </c>
      <c r="N954" s="56">
        <v>24369.59995376279</v>
      </c>
      <c r="O954" s="48">
        <f t="shared" si="56"/>
        <v>1370.0549399204906</v>
      </c>
      <c r="P954" s="48">
        <f t="shared" si="57"/>
        <v>112.79121951219513</v>
      </c>
      <c r="Q954" s="48">
        <f t="shared" si="58"/>
        <v>68.502746996024541</v>
      </c>
      <c r="R954" s="48">
        <f t="shared" si="59"/>
        <v>1188.7609734122709</v>
      </c>
    </row>
    <row r="955" spans="1:18" x14ac:dyDescent="0.25">
      <c r="A955" t="s">
        <v>1059</v>
      </c>
      <c r="B955" t="s">
        <v>10339</v>
      </c>
      <c r="C955" t="s">
        <v>10376</v>
      </c>
      <c r="D955" t="s">
        <v>10350</v>
      </c>
      <c r="E955" t="s">
        <v>10389</v>
      </c>
      <c r="F955" s="48" t="s">
        <v>10390</v>
      </c>
      <c r="G955" s="55" t="s">
        <v>10385</v>
      </c>
      <c r="H955" s="55" t="s">
        <v>10386</v>
      </c>
      <c r="I955" s="55" t="s">
        <v>9686</v>
      </c>
      <c r="J955" s="48">
        <v>1.0250000000000001</v>
      </c>
      <c r="K955" s="55">
        <v>1541.54085743</v>
      </c>
      <c r="L955" s="55">
        <v>0</v>
      </c>
      <c r="M955" s="55">
        <v>0</v>
      </c>
      <c r="N955" s="56">
        <v>1541.54085743</v>
      </c>
      <c r="O955" s="48">
        <f t="shared" si="56"/>
        <v>1503.9422999317071</v>
      </c>
      <c r="P955" s="48">
        <f t="shared" si="57"/>
        <v>0</v>
      </c>
      <c r="Q955" s="48">
        <f t="shared" si="58"/>
        <v>0</v>
      </c>
      <c r="R955" s="48">
        <f t="shared" si="59"/>
        <v>1503.9422999317071</v>
      </c>
    </row>
    <row r="956" spans="1:18" x14ac:dyDescent="0.25">
      <c r="A956" t="s">
        <v>1059</v>
      </c>
      <c r="B956" t="s">
        <v>10339</v>
      </c>
      <c r="C956" t="s">
        <v>9616</v>
      </c>
      <c r="D956" t="s">
        <v>82</v>
      </c>
      <c r="E956" t="s">
        <v>1975</v>
      </c>
      <c r="F956" s="48" t="s">
        <v>10395</v>
      </c>
      <c r="G956" s="55" t="s">
        <v>9618</v>
      </c>
      <c r="H956" s="55" t="s">
        <v>9619</v>
      </c>
      <c r="I956" s="55" t="s">
        <v>9037</v>
      </c>
      <c r="J956" s="48">
        <v>5000</v>
      </c>
      <c r="K956" s="55">
        <v>1012422.29638</v>
      </c>
      <c r="L956" s="55">
        <v>100000</v>
      </c>
      <c r="M956" s="55">
        <v>50621.114819000009</v>
      </c>
      <c r="N956" s="56">
        <v>861801.18156099995</v>
      </c>
      <c r="O956" s="48">
        <f t="shared" si="56"/>
        <v>202.484459276</v>
      </c>
      <c r="P956" s="48">
        <f t="shared" si="57"/>
        <v>20</v>
      </c>
      <c r="Q956" s="48">
        <f t="shared" si="58"/>
        <v>10.124222963800001</v>
      </c>
      <c r="R956" s="48">
        <f t="shared" si="59"/>
        <v>172.36023631219999</v>
      </c>
    </row>
    <row r="957" spans="1:18" x14ac:dyDescent="0.25">
      <c r="A957" t="s">
        <v>1059</v>
      </c>
      <c r="B957" t="s">
        <v>10339</v>
      </c>
      <c r="C957" t="s">
        <v>10396</v>
      </c>
      <c r="D957" t="s">
        <v>10397</v>
      </c>
      <c r="E957" t="s">
        <v>1777</v>
      </c>
      <c r="F957" s="48" t="s">
        <v>10398</v>
      </c>
      <c r="G957" s="55" t="s">
        <v>10399</v>
      </c>
      <c r="H957" s="55" t="s">
        <v>10400</v>
      </c>
      <c r="I957" s="55" t="s">
        <v>10259</v>
      </c>
      <c r="J957" s="48">
        <v>307.50000001000001</v>
      </c>
      <c r="K957" s="55">
        <v>121907.77690899999</v>
      </c>
      <c r="L957" s="55">
        <v>30034.660000976739</v>
      </c>
      <c r="M957" s="55">
        <v>6095.3888454500011</v>
      </c>
      <c r="N957" s="56">
        <v>85777.728062573253</v>
      </c>
      <c r="O957" s="48">
        <f t="shared" si="56"/>
        <v>396.44805497572526</v>
      </c>
      <c r="P957" s="48">
        <f t="shared" si="57"/>
        <v>97.67369105691057</v>
      </c>
      <c r="Q957" s="48">
        <f t="shared" si="58"/>
        <v>19.822402748786267</v>
      </c>
      <c r="R957" s="48">
        <f t="shared" si="59"/>
        <v>278.95196117002837</v>
      </c>
    </row>
    <row r="958" spans="1:18" x14ac:dyDescent="0.25">
      <c r="A958" t="s">
        <v>1059</v>
      </c>
      <c r="B958" t="s">
        <v>10339</v>
      </c>
      <c r="C958" t="s">
        <v>10396</v>
      </c>
      <c r="D958" t="s">
        <v>10397</v>
      </c>
      <c r="E958" t="s">
        <v>1777</v>
      </c>
      <c r="F958" s="48" t="s">
        <v>10398</v>
      </c>
      <c r="G958" s="55" t="s">
        <v>10401</v>
      </c>
      <c r="H958" s="55" t="s">
        <v>10402</v>
      </c>
      <c r="I958" s="55" t="s">
        <v>9030</v>
      </c>
      <c r="J958" s="48">
        <v>24.6</v>
      </c>
      <c r="K958" s="55">
        <v>6046.5840600000001</v>
      </c>
      <c r="L958" s="55">
        <v>513.55999999999995</v>
      </c>
      <c r="M958" s="55">
        <v>302.32920300000001</v>
      </c>
      <c r="N958" s="56">
        <v>5230.6948569999995</v>
      </c>
      <c r="O958" s="48">
        <f t="shared" si="56"/>
        <v>245.7961</v>
      </c>
      <c r="P958" s="48">
        <f t="shared" si="57"/>
        <v>20.876422764227637</v>
      </c>
      <c r="Q958" s="48">
        <f t="shared" si="58"/>
        <v>12.289804999999999</v>
      </c>
      <c r="R958" s="48">
        <f t="shared" si="59"/>
        <v>212.62987223577232</v>
      </c>
    </row>
    <row r="959" spans="1:18" x14ac:dyDescent="0.25">
      <c r="A959" t="s">
        <v>1059</v>
      </c>
      <c r="B959" t="s">
        <v>10339</v>
      </c>
      <c r="C959" t="s">
        <v>10396</v>
      </c>
      <c r="D959" t="s">
        <v>10397</v>
      </c>
      <c r="E959" t="s">
        <v>1777</v>
      </c>
      <c r="F959" s="48" t="s">
        <v>10398</v>
      </c>
      <c r="G959" s="55" t="s">
        <v>10403</v>
      </c>
      <c r="H959" s="55" t="s">
        <v>10404</v>
      </c>
      <c r="I959" s="55" t="s">
        <v>9030</v>
      </c>
      <c r="J959" s="48">
        <v>344.39999999000003</v>
      </c>
      <c r="K959" s="55">
        <v>75848.630927999999</v>
      </c>
      <c r="L959" s="55">
        <v>11408.809999668734</v>
      </c>
      <c r="M959" s="55">
        <v>3792.4315464000001</v>
      </c>
      <c r="N959" s="56">
        <v>60647.389381931258</v>
      </c>
      <c r="O959" s="48">
        <f t="shared" si="56"/>
        <v>220.2341200063947</v>
      </c>
      <c r="P959" s="48">
        <f t="shared" si="57"/>
        <v>33.126626016260161</v>
      </c>
      <c r="Q959" s="48">
        <f t="shared" si="58"/>
        <v>11.011706000319736</v>
      </c>
      <c r="R959" s="48">
        <f t="shared" si="59"/>
        <v>176.0957879898148</v>
      </c>
    </row>
    <row r="960" spans="1:18" x14ac:dyDescent="0.25">
      <c r="A960" t="s">
        <v>1059</v>
      </c>
      <c r="B960" t="s">
        <v>10339</v>
      </c>
      <c r="C960" t="s">
        <v>10396</v>
      </c>
      <c r="D960" t="s">
        <v>10397</v>
      </c>
      <c r="E960" t="s">
        <v>1777</v>
      </c>
      <c r="F960" s="48" t="s">
        <v>10398</v>
      </c>
      <c r="G960" s="55" t="s">
        <v>10405</v>
      </c>
      <c r="H960" s="55" t="s">
        <v>10406</v>
      </c>
      <c r="I960" s="55" t="s">
        <v>9030</v>
      </c>
      <c r="J960" s="48">
        <v>12.300000000000002</v>
      </c>
      <c r="K960" s="55">
        <v>3514.2561239000001</v>
      </c>
      <c r="L960" s="55">
        <v>371.22000000000008</v>
      </c>
      <c r="M960" s="55">
        <v>175.71280619500001</v>
      </c>
      <c r="N960" s="56">
        <v>2967.3233177049997</v>
      </c>
      <c r="O960" s="48">
        <f t="shared" si="56"/>
        <v>285.71187999186986</v>
      </c>
      <c r="P960" s="48">
        <f t="shared" si="57"/>
        <v>30.180487804878048</v>
      </c>
      <c r="Q960" s="48">
        <f t="shared" si="58"/>
        <v>14.285593999593495</v>
      </c>
      <c r="R960" s="48">
        <f t="shared" si="59"/>
        <v>241.24579818739829</v>
      </c>
    </row>
    <row r="961" spans="1:18" x14ac:dyDescent="0.25">
      <c r="A961" t="s">
        <v>1059</v>
      </c>
      <c r="B961" t="s">
        <v>10339</v>
      </c>
      <c r="C961" t="s">
        <v>10396</v>
      </c>
      <c r="D961" t="s">
        <v>10397</v>
      </c>
      <c r="E961" t="s">
        <v>1777</v>
      </c>
      <c r="F961" s="48" t="s">
        <v>10398</v>
      </c>
      <c r="G961" s="55" t="s">
        <v>10407</v>
      </c>
      <c r="H961" s="55" t="s">
        <v>10408</v>
      </c>
      <c r="I961" s="55" t="s">
        <v>9211</v>
      </c>
      <c r="J961" s="48">
        <v>73.799999998999994</v>
      </c>
      <c r="K961" s="55">
        <v>23684.979382999998</v>
      </c>
      <c r="L961" s="55">
        <v>2544.2199999655254</v>
      </c>
      <c r="M961" s="55">
        <v>1184.24896915</v>
      </c>
      <c r="N961" s="56">
        <v>19956.510413884473</v>
      </c>
      <c r="O961" s="48">
        <f t="shared" si="56"/>
        <v>320.9346799907986</v>
      </c>
      <c r="P961" s="48">
        <f t="shared" si="57"/>
        <v>34.474525745257452</v>
      </c>
      <c r="Q961" s="48">
        <f t="shared" si="58"/>
        <v>16.046733999539931</v>
      </c>
      <c r="R961" s="48">
        <f t="shared" si="59"/>
        <v>270.41342024600118</v>
      </c>
    </row>
    <row r="962" spans="1:18" x14ac:dyDescent="0.25">
      <c r="A962" t="s">
        <v>1059</v>
      </c>
      <c r="B962" t="s">
        <v>10339</v>
      </c>
      <c r="C962" t="s">
        <v>10396</v>
      </c>
      <c r="D962" t="s">
        <v>10397</v>
      </c>
      <c r="E962" t="s">
        <v>1777</v>
      </c>
      <c r="F962" s="48" t="s">
        <v>10398</v>
      </c>
      <c r="G962" s="55" t="s">
        <v>10409</v>
      </c>
      <c r="H962" s="55" t="s">
        <v>10410</v>
      </c>
      <c r="I962" s="55" t="s">
        <v>9415</v>
      </c>
      <c r="J962" s="48">
        <v>17.424999999999997</v>
      </c>
      <c r="K962" s="55">
        <v>4789.4355002000002</v>
      </c>
      <c r="L962" s="55">
        <v>0</v>
      </c>
      <c r="M962" s="55">
        <v>239.47177501000004</v>
      </c>
      <c r="N962" s="56">
        <v>4549.9637251900003</v>
      </c>
      <c r="O962" s="48">
        <f t="shared" si="56"/>
        <v>274.86000001147784</v>
      </c>
      <c r="P962" s="48">
        <f t="shared" si="57"/>
        <v>0</v>
      </c>
      <c r="Q962" s="48">
        <f t="shared" si="58"/>
        <v>13.743000000573893</v>
      </c>
      <c r="R962" s="48">
        <f t="shared" si="59"/>
        <v>261.11700001090395</v>
      </c>
    </row>
    <row r="963" spans="1:18" x14ac:dyDescent="0.25">
      <c r="A963" t="s">
        <v>1059</v>
      </c>
      <c r="B963" t="s">
        <v>10339</v>
      </c>
      <c r="C963" t="s">
        <v>10396</v>
      </c>
      <c r="D963" t="s">
        <v>10397</v>
      </c>
      <c r="E963" t="s">
        <v>1777</v>
      </c>
      <c r="F963" s="48" t="s">
        <v>10398</v>
      </c>
      <c r="G963" s="55" t="s">
        <v>9508</v>
      </c>
      <c r="H963" s="55" t="s">
        <v>9509</v>
      </c>
      <c r="I963" s="55" t="s">
        <v>9510</v>
      </c>
      <c r="J963" s="48">
        <v>180</v>
      </c>
      <c r="K963" s="55">
        <v>57946.333359999997</v>
      </c>
      <c r="L963" s="55">
        <v>7290.42</v>
      </c>
      <c r="M963" s="55">
        <v>0</v>
      </c>
      <c r="N963" s="56">
        <v>50655.913359999999</v>
      </c>
      <c r="O963" s="48">
        <f t="shared" si="56"/>
        <v>321.9240742222222</v>
      </c>
      <c r="P963" s="48">
        <f t="shared" si="57"/>
        <v>40.502333333333333</v>
      </c>
      <c r="Q963" s="48">
        <f t="shared" si="58"/>
        <v>0</v>
      </c>
      <c r="R963" s="48">
        <f t="shared" si="59"/>
        <v>281.42174088888891</v>
      </c>
    </row>
    <row r="964" spans="1:18" x14ac:dyDescent="0.25">
      <c r="A964" t="s">
        <v>1059</v>
      </c>
      <c r="B964" t="s">
        <v>10339</v>
      </c>
      <c r="C964" t="s">
        <v>10396</v>
      </c>
      <c r="D964" t="s">
        <v>10397</v>
      </c>
      <c r="E964" t="s">
        <v>1780</v>
      </c>
      <c r="F964" s="48" t="s">
        <v>10411</v>
      </c>
      <c r="G964" s="55" t="s">
        <v>10412</v>
      </c>
      <c r="H964" s="55" t="s">
        <v>10413</v>
      </c>
      <c r="I964" s="55" t="s">
        <v>9211</v>
      </c>
      <c r="J964" s="48">
        <v>433.24700000000001</v>
      </c>
      <c r="K964" s="55">
        <v>85187.905862999993</v>
      </c>
      <c r="L964" s="55">
        <v>17344.319900011542</v>
      </c>
      <c r="M964" s="55">
        <v>4259.3952931500007</v>
      </c>
      <c r="N964" s="56">
        <v>63584.190669838448</v>
      </c>
      <c r="O964" s="48">
        <f t="shared" si="56"/>
        <v>196.62664914702233</v>
      </c>
      <c r="P964" s="48">
        <f t="shared" si="57"/>
        <v>40.033329486439705</v>
      </c>
      <c r="Q964" s="48">
        <f t="shared" si="58"/>
        <v>9.8313324573511203</v>
      </c>
      <c r="R964" s="48">
        <f t="shared" si="59"/>
        <v>146.76198720323151</v>
      </c>
    </row>
    <row r="965" spans="1:18" x14ac:dyDescent="0.25">
      <c r="A965" t="s">
        <v>1059</v>
      </c>
      <c r="B965" t="s">
        <v>10339</v>
      </c>
      <c r="C965" t="s">
        <v>10396</v>
      </c>
      <c r="D965" t="s">
        <v>10397</v>
      </c>
      <c r="E965" t="s">
        <v>1780</v>
      </c>
      <c r="F965" s="48" t="s">
        <v>10411</v>
      </c>
      <c r="G965" s="55" t="s">
        <v>10401</v>
      </c>
      <c r="H965" s="55" t="s">
        <v>10402</v>
      </c>
      <c r="I965" s="55" t="s">
        <v>9030</v>
      </c>
      <c r="J965" s="48">
        <v>54.775999999999996</v>
      </c>
      <c r="K965" s="55">
        <v>12816.891492000001</v>
      </c>
      <c r="L965" s="55">
        <v>2569.2623804308137</v>
      </c>
      <c r="M965" s="55">
        <v>640.8445746000001</v>
      </c>
      <c r="N965" s="56">
        <v>9606.7845369691877</v>
      </c>
      <c r="O965" s="48">
        <f t="shared" si="56"/>
        <v>233.9873574558201</v>
      </c>
      <c r="P965" s="48">
        <f t="shared" si="57"/>
        <v>46.904892296458556</v>
      </c>
      <c r="Q965" s="48">
        <f t="shared" si="58"/>
        <v>11.699367872791006</v>
      </c>
      <c r="R965" s="48">
        <f t="shared" si="59"/>
        <v>175.38309728657055</v>
      </c>
    </row>
    <row r="966" spans="1:18" x14ac:dyDescent="0.25">
      <c r="A966" t="s">
        <v>1059</v>
      </c>
      <c r="B966" t="s">
        <v>10339</v>
      </c>
      <c r="C966" t="s">
        <v>10396</v>
      </c>
      <c r="D966" t="s">
        <v>10397</v>
      </c>
      <c r="E966" t="s">
        <v>1865</v>
      </c>
      <c r="F966" s="48" t="s">
        <v>10414</v>
      </c>
      <c r="G966" s="55" t="s">
        <v>10415</v>
      </c>
      <c r="H966" s="55" t="s">
        <v>10416</v>
      </c>
      <c r="I966" s="55" t="s">
        <v>9180</v>
      </c>
      <c r="J966" s="48">
        <v>2.46</v>
      </c>
      <c r="K966" s="55">
        <v>665.49154099999998</v>
      </c>
      <c r="L966" s="55">
        <v>0</v>
      </c>
      <c r="M966" s="55">
        <v>33.274577049999998</v>
      </c>
      <c r="N966" s="56">
        <v>632.21696395000004</v>
      </c>
      <c r="O966" s="48">
        <f t="shared" si="56"/>
        <v>270.52501666666666</v>
      </c>
      <c r="P966" s="48">
        <f t="shared" si="57"/>
        <v>0</v>
      </c>
      <c r="Q966" s="48">
        <f t="shared" si="58"/>
        <v>13.526250833333332</v>
      </c>
      <c r="R966" s="48">
        <f t="shared" si="59"/>
        <v>256.99876583333338</v>
      </c>
    </row>
    <row r="967" spans="1:18" x14ac:dyDescent="0.25">
      <c r="A967" t="s">
        <v>1059</v>
      </c>
      <c r="B967" t="s">
        <v>10339</v>
      </c>
      <c r="C967" t="s">
        <v>10396</v>
      </c>
      <c r="D967" t="s">
        <v>10397</v>
      </c>
      <c r="E967" t="s">
        <v>1865</v>
      </c>
      <c r="F967" s="48" t="s">
        <v>10414</v>
      </c>
      <c r="G967" s="55" t="s">
        <v>10417</v>
      </c>
      <c r="H967" s="55" t="s">
        <v>10418</v>
      </c>
      <c r="I967" s="55" t="s">
        <v>9030</v>
      </c>
      <c r="J967" s="48">
        <v>68.879999999000006</v>
      </c>
      <c r="K967" s="55">
        <v>20023.3854961</v>
      </c>
      <c r="L967" s="55">
        <v>2256.1199999672458</v>
      </c>
      <c r="M967" s="55">
        <v>1001.1692748050001</v>
      </c>
      <c r="N967" s="56">
        <v>16766.096221327753</v>
      </c>
      <c r="O967" s="48">
        <f t="shared" si="56"/>
        <v>290.69955714852927</v>
      </c>
      <c r="P967" s="48">
        <f t="shared" si="57"/>
        <v>32.754355400696866</v>
      </c>
      <c r="Q967" s="48">
        <f t="shared" si="58"/>
        <v>14.534977857426465</v>
      </c>
      <c r="R967" s="48">
        <f t="shared" si="59"/>
        <v>243.41022389040594</v>
      </c>
    </row>
    <row r="968" spans="1:18" x14ac:dyDescent="0.25">
      <c r="A968" t="s">
        <v>1059</v>
      </c>
      <c r="B968" t="s">
        <v>10339</v>
      </c>
      <c r="C968" t="s">
        <v>10396</v>
      </c>
      <c r="D968" t="s">
        <v>10397</v>
      </c>
      <c r="E968" t="s">
        <v>1865</v>
      </c>
      <c r="F968" s="48" t="s">
        <v>10414</v>
      </c>
      <c r="G968" s="55" t="s">
        <v>9488</v>
      </c>
      <c r="H968" s="55" t="s">
        <v>9489</v>
      </c>
      <c r="I968" s="55" t="s">
        <v>9042</v>
      </c>
      <c r="J968" s="48">
        <v>45.510000001000009</v>
      </c>
      <c r="K968" s="55">
        <v>13194.550464199998</v>
      </c>
      <c r="L968" s="55">
        <v>841.610000018493</v>
      </c>
      <c r="M968" s="55">
        <v>0</v>
      </c>
      <c r="N968" s="56">
        <v>12352.940464181505</v>
      </c>
      <c r="O968" s="48">
        <f t="shared" si="56"/>
        <v>289.92639999802395</v>
      </c>
      <c r="P968" s="48">
        <f t="shared" si="57"/>
        <v>18.492858712370907</v>
      </c>
      <c r="Q968" s="48">
        <f t="shared" si="58"/>
        <v>0</v>
      </c>
      <c r="R968" s="48">
        <f t="shared" si="59"/>
        <v>271.43354128565301</v>
      </c>
    </row>
    <row r="969" spans="1:18" x14ac:dyDescent="0.25">
      <c r="A969" t="s">
        <v>1059</v>
      </c>
      <c r="B969" t="s">
        <v>10339</v>
      </c>
      <c r="C969" t="s">
        <v>10396</v>
      </c>
      <c r="D969" t="s">
        <v>10397</v>
      </c>
      <c r="E969" t="s">
        <v>1865</v>
      </c>
      <c r="F969" s="48" t="s">
        <v>10414</v>
      </c>
      <c r="G969" s="55" t="s">
        <v>10419</v>
      </c>
      <c r="H969" s="55" t="s">
        <v>10420</v>
      </c>
      <c r="I969" s="55" t="s">
        <v>9030</v>
      </c>
      <c r="J969" s="48">
        <v>3.6900000000000004</v>
      </c>
      <c r="K969" s="55">
        <v>929.33830793000016</v>
      </c>
      <c r="L969" s="55">
        <v>0</v>
      </c>
      <c r="M969" s="55">
        <v>46.466915396499999</v>
      </c>
      <c r="N969" s="56">
        <v>882.87139253350017</v>
      </c>
      <c r="O969" s="48">
        <f t="shared" si="56"/>
        <v>251.85319998102983</v>
      </c>
      <c r="P969" s="48">
        <f t="shared" si="57"/>
        <v>0</v>
      </c>
      <c r="Q969" s="48">
        <f t="shared" si="58"/>
        <v>12.59265999905149</v>
      </c>
      <c r="R969" s="48">
        <f t="shared" si="59"/>
        <v>239.26053998197835</v>
      </c>
    </row>
    <row r="970" spans="1:18" x14ac:dyDescent="0.25">
      <c r="A970" t="s">
        <v>1059</v>
      </c>
      <c r="B970" t="s">
        <v>10339</v>
      </c>
      <c r="C970" t="s">
        <v>10396</v>
      </c>
      <c r="D970" t="s">
        <v>10397</v>
      </c>
      <c r="E970" t="s">
        <v>1868</v>
      </c>
      <c r="F970" s="48" t="s">
        <v>10421</v>
      </c>
      <c r="G970" s="55" t="s">
        <v>10415</v>
      </c>
      <c r="H970" s="55" t="s">
        <v>10416</v>
      </c>
      <c r="I970" s="55" t="s">
        <v>9180</v>
      </c>
      <c r="J970" s="48">
        <v>59.45000000200001</v>
      </c>
      <c r="K970" s="55">
        <v>14798.103554599998</v>
      </c>
      <c r="L970" s="55">
        <v>0</v>
      </c>
      <c r="M970" s="55">
        <v>739.9051777300001</v>
      </c>
      <c r="N970" s="56">
        <v>14058.198376869997</v>
      </c>
      <c r="O970" s="48">
        <f t="shared" si="56"/>
        <v>248.91679653662175</v>
      </c>
      <c r="P970" s="48">
        <f t="shared" si="57"/>
        <v>0</v>
      </c>
      <c r="Q970" s="48">
        <f t="shared" si="58"/>
        <v>12.44583982683109</v>
      </c>
      <c r="R970" s="48">
        <f t="shared" si="59"/>
        <v>236.47095670979064</v>
      </c>
    </row>
    <row r="971" spans="1:18" x14ac:dyDescent="0.25">
      <c r="A971" t="s">
        <v>1059</v>
      </c>
      <c r="B971" t="s">
        <v>10339</v>
      </c>
      <c r="C971" t="s">
        <v>10396</v>
      </c>
      <c r="D971" t="s">
        <v>10397</v>
      </c>
      <c r="E971" t="s">
        <v>1868</v>
      </c>
      <c r="F971" s="48" t="s">
        <v>10421</v>
      </c>
      <c r="G971" s="55" t="s">
        <v>10422</v>
      </c>
      <c r="H971" s="55" t="s">
        <v>10423</v>
      </c>
      <c r="I971" s="55" t="s">
        <v>9189</v>
      </c>
      <c r="J971" s="48">
        <v>393.6</v>
      </c>
      <c r="K971" s="55">
        <v>86896.51258200001</v>
      </c>
      <c r="L971" s="55">
        <v>0</v>
      </c>
      <c r="M971" s="55">
        <v>4344.8256291000007</v>
      </c>
      <c r="N971" s="56">
        <v>82551.686952900011</v>
      </c>
      <c r="O971" s="48">
        <f t="shared" si="56"/>
        <v>220.77366001524391</v>
      </c>
      <c r="P971" s="48">
        <f t="shared" si="57"/>
        <v>0</v>
      </c>
      <c r="Q971" s="48">
        <f t="shared" si="58"/>
        <v>11.038683000762196</v>
      </c>
      <c r="R971" s="48">
        <f t="shared" si="59"/>
        <v>209.73497701448173</v>
      </c>
    </row>
    <row r="972" spans="1:18" x14ac:dyDescent="0.25">
      <c r="A972" t="s">
        <v>1059</v>
      </c>
      <c r="B972" t="s">
        <v>10339</v>
      </c>
      <c r="C972" t="s">
        <v>10396</v>
      </c>
      <c r="D972" t="s">
        <v>10397</v>
      </c>
      <c r="E972" t="s">
        <v>1868</v>
      </c>
      <c r="F972" s="48" t="s">
        <v>10421</v>
      </c>
      <c r="G972" s="55" t="s">
        <v>10417</v>
      </c>
      <c r="H972" s="55" t="s">
        <v>10418</v>
      </c>
      <c r="I972" s="55" t="s">
        <v>9030</v>
      </c>
      <c r="J972" s="48">
        <v>458.17500001000002</v>
      </c>
      <c r="K972" s="55">
        <v>128531.075373</v>
      </c>
      <c r="L972" s="55">
        <v>14983.726485005544</v>
      </c>
      <c r="M972" s="55">
        <v>6426.5537686500002</v>
      </c>
      <c r="N972" s="56">
        <v>107120.79511934445</v>
      </c>
      <c r="O972" s="48">
        <f t="shared" si="56"/>
        <v>280.52834696392148</v>
      </c>
      <c r="P972" s="48">
        <f t="shared" si="57"/>
        <v>32.703064297874199</v>
      </c>
      <c r="Q972" s="48">
        <f t="shared" si="58"/>
        <v>14.026417348196073</v>
      </c>
      <c r="R972" s="48">
        <f t="shared" si="59"/>
        <v>233.79886531785115</v>
      </c>
    </row>
    <row r="973" spans="1:18" x14ac:dyDescent="0.25">
      <c r="A973" t="s">
        <v>1059</v>
      </c>
      <c r="B973" t="s">
        <v>10339</v>
      </c>
      <c r="C973" t="s">
        <v>10396</v>
      </c>
      <c r="D973" t="s">
        <v>10397</v>
      </c>
      <c r="E973" t="s">
        <v>1868</v>
      </c>
      <c r="F973" s="48" t="s">
        <v>10421</v>
      </c>
      <c r="G973" s="55" t="s">
        <v>10424</v>
      </c>
      <c r="H973" s="55" t="s">
        <v>10425</v>
      </c>
      <c r="I973" s="55" t="s">
        <v>9018</v>
      </c>
      <c r="J973" s="48">
        <v>102.49999999699999</v>
      </c>
      <c r="K973" s="55">
        <v>25749.215647999998</v>
      </c>
      <c r="L973" s="55">
        <v>0</v>
      </c>
      <c r="M973" s="55">
        <v>1287.4607824</v>
      </c>
      <c r="N973" s="56">
        <v>24461.754865599996</v>
      </c>
      <c r="O973" s="48">
        <f t="shared" si="56"/>
        <v>251.21185998784034</v>
      </c>
      <c r="P973" s="48">
        <f t="shared" si="57"/>
        <v>0</v>
      </c>
      <c r="Q973" s="48">
        <f t="shared" si="58"/>
        <v>12.560592999392018</v>
      </c>
      <c r="R973" s="48">
        <f t="shared" si="59"/>
        <v>238.65126698844833</v>
      </c>
    </row>
    <row r="974" spans="1:18" x14ac:dyDescent="0.25">
      <c r="A974" t="s">
        <v>1059</v>
      </c>
      <c r="B974" t="s">
        <v>10339</v>
      </c>
      <c r="C974" t="s">
        <v>10396</v>
      </c>
      <c r="D974" t="s">
        <v>10397</v>
      </c>
      <c r="E974" t="s">
        <v>1868</v>
      </c>
      <c r="F974" s="48" t="s">
        <v>10421</v>
      </c>
      <c r="G974" s="55" t="s">
        <v>10426</v>
      </c>
      <c r="H974" s="55" t="s">
        <v>10427</v>
      </c>
      <c r="I974" s="55" t="s">
        <v>9042</v>
      </c>
      <c r="J974" s="48">
        <v>172.2</v>
      </c>
      <c r="K974" s="55">
        <v>56448.224199999997</v>
      </c>
      <c r="L974" s="55">
        <v>3049.37</v>
      </c>
      <c r="M974" s="55">
        <v>0</v>
      </c>
      <c r="N974" s="56">
        <v>53398.854199999994</v>
      </c>
      <c r="O974" s="48">
        <f t="shared" si="56"/>
        <v>327.80618002322882</v>
      </c>
      <c r="P974" s="48">
        <f t="shared" si="57"/>
        <v>17.708304297328688</v>
      </c>
      <c r="Q974" s="48">
        <f t="shared" si="58"/>
        <v>0</v>
      </c>
      <c r="R974" s="48">
        <f t="shared" si="59"/>
        <v>310.09787572590011</v>
      </c>
    </row>
    <row r="975" spans="1:18" x14ac:dyDescent="0.25">
      <c r="A975" t="s">
        <v>1059</v>
      </c>
      <c r="B975" t="s">
        <v>10339</v>
      </c>
      <c r="C975" t="s">
        <v>10396</v>
      </c>
      <c r="D975" t="s">
        <v>10397</v>
      </c>
      <c r="E975" t="s">
        <v>1883</v>
      </c>
      <c r="F975" s="48" t="s">
        <v>10428</v>
      </c>
      <c r="G975" s="55" t="s">
        <v>10399</v>
      </c>
      <c r="H975" s="55" t="s">
        <v>10400</v>
      </c>
      <c r="I975" s="55" t="s">
        <v>10259</v>
      </c>
      <c r="J975" s="48">
        <v>233.7</v>
      </c>
      <c r="K975" s="55">
        <v>93552.038278000022</v>
      </c>
      <c r="L975" s="55">
        <v>23571.55</v>
      </c>
      <c r="M975" s="55">
        <v>4677.6019139</v>
      </c>
      <c r="N975" s="56">
        <v>65302.886364100021</v>
      </c>
      <c r="O975" s="48">
        <f t="shared" si="56"/>
        <v>400.3082510825846</v>
      </c>
      <c r="P975" s="48">
        <f t="shared" si="57"/>
        <v>100.86243046640993</v>
      </c>
      <c r="Q975" s="48">
        <f t="shared" si="58"/>
        <v>20.015412554129227</v>
      </c>
      <c r="R975" s="48">
        <f t="shared" si="59"/>
        <v>279.43040806204544</v>
      </c>
    </row>
    <row r="976" spans="1:18" x14ac:dyDescent="0.25">
      <c r="A976" t="s">
        <v>1059</v>
      </c>
      <c r="B976" t="s">
        <v>10339</v>
      </c>
      <c r="C976" t="s">
        <v>10396</v>
      </c>
      <c r="D976" t="s">
        <v>10397</v>
      </c>
      <c r="E976" t="s">
        <v>1883</v>
      </c>
      <c r="F976" s="48" t="s">
        <v>10428</v>
      </c>
      <c r="G976" s="55" t="s">
        <v>10058</v>
      </c>
      <c r="H976" s="55" t="s">
        <v>10059</v>
      </c>
      <c r="I976" s="55" t="s">
        <v>10060</v>
      </c>
      <c r="J976" s="48">
        <v>7.3799999980000006</v>
      </c>
      <c r="K976" s="55">
        <v>1507.59742581</v>
      </c>
      <c r="L976" s="55">
        <v>0</v>
      </c>
      <c r="M976" s="55">
        <v>0</v>
      </c>
      <c r="N976" s="56">
        <v>1507.59742581</v>
      </c>
      <c r="O976" s="48">
        <f t="shared" ref="O976:O1039" si="60">IFERROR(K976/J976,0)</f>
        <v>204.28149406755594</v>
      </c>
      <c r="P976" s="48">
        <f t="shared" ref="P976:P1039" si="61">IFERROR(L976/J976,0)</f>
        <v>0</v>
      </c>
      <c r="Q976" s="48">
        <f t="shared" ref="Q976:Q1039" si="62">IFERROR(M976/J976,0)</f>
        <v>0</v>
      </c>
      <c r="R976" s="48">
        <f t="shared" ref="R976:R1039" si="63">N976/J976</f>
        <v>204.28149406755594</v>
      </c>
    </row>
    <row r="977" spans="1:18" x14ac:dyDescent="0.25">
      <c r="A977" t="s">
        <v>1059</v>
      </c>
      <c r="B977" t="s">
        <v>10339</v>
      </c>
      <c r="C977" t="s">
        <v>10396</v>
      </c>
      <c r="D977" t="s">
        <v>10397</v>
      </c>
      <c r="E977" t="s">
        <v>1883</v>
      </c>
      <c r="F977" s="48" t="s">
        <v>10428</v>
      </c>
      <c r="G977" s="55" t="s">
        <v>10409</v>
      </c>
      <c r="H977" s="55" t="s">
        <v>10410</v>
      </c>
      <c r="I977" s="55" t="s">
        <v>9415</v>
      </c>
      <c r="J977" s="48">
        <v>14.759999998000001</v>
      </c>
      <c r="K977" s="55">
        <v>4118.8394017000001</v>
      </c>
      <c r="L977" s="55">
        <v>0</v>
      </c>
      <c r="M977" s="55">
        <v>205.94197008500001</v>
      </c>
      <c r="N977" s="56">
        <v>3912.8974316150002</v>
      </c>
      <c r="O977" s="48">
        <f t="shared" si="60"/>
        <v>279.05416004458726</v>
      </c>
      <c r="P977" s="48">
        <f t="shared" si="61"/>
        <v>0</v>
      </c>
      <c r="Q977" s="48">
        <f t="shared" si="62"/>
        <v>13.952708002229363</v>
      </c>
      <c r="R977" s="48">
        <f t="shared" si="63"/>
        <v>265.10145204235789</v>
      </c>
    </row>
    <row r="978" spans="1:18" x14ac:dyDescent="0.25">
      <c r="A978" t="s">
        <v>1059</v>
      </c>
      <c r="B978" t="s">
        <v>10339</v>
      </c>
      <c r="C978" t="s">
        <v>9147</v>
      </c>
      <c r="D978" t="s">
        <v>21</v>
      </c>
      <c r="E978" t="s">
        <v>1549</v>
      </c>
      <c r="F978" s="48" t="s">
        <v>10429</v>
      </c>
      <c r="G978" s="55" t="s">
        <v>9338</v>
      </c>
      <c r="H978" s="55" t="s">
        <v>9339</v>
      </c>
      <c r="I978" s="55" t="s">
        <v>9042</v>
      </c>
      <c r="J978" s="48">
        <v>18.449999999000006</v>
      </c>
      <c r="K978" s="55">
        <v>14951.826086699999</v>
      </c>
      <c r="L978" s="55">
        <v>922.4999999500003</v>
      </c>
      <c r="M978" s="55">
        <v>0</v>
      </c>
      <c r="N978" s="56">
        <v>14029.326086749999</v>
      </c>
      <c r="O978" s="48">
        <f t="shared" si="60"/>
        <v>810.39707791384228</v>
      </c>
      <c r="P978" s="48">
        <f t="shared" si="61"/>
        <v>50</v>
      </c>
      <c r="Q978" s="48">
        <f t="shared" si="62"/>
        <v>0</v>
      </c>
      <c r="R978" s="48">
        <f t="shared" si="63"/>
        <v>760.39707791384239</v>
      </c>
    </row>
    <row r="979" spans="1:18" x14ac:dyDescent="0.25">
      <c r="A979" t="s">
        <v>1059</v>
      </c>
      <c r="B979" t="s">
        <v>10339</v>
      </c>
      <c r="C979" t="s">
        <v>9147</v>
      </c>
      <c r="D979" t="s">
        <v>21</v>
      </c>
      <c r="E979" t="s">
        <v>1549</v>
      </c>
      <c r="F979" s="48" t="s">
        <v>10429</v>
      </c>
      <c r="G979" s="55" t="s">
        <v>10265</v>
      </c>
      <c r="H979" s="55" t="s">
        <v>10266</v>
      </c>
      <c r="I979" s="55" t="s">
        <v>9694</v>
      </c>
      <c r="J979" s="48">
        <v>395.15999998000001</v>
      </c>
      <c r="K979" s="55">
        <v>278334.50819000002</v>
      </c>
      <c r="L979" s="55">
        <v>0</v>
      </c>
      <c r="M979" s="55">
        <v>13916.725409500001</v>
      </c>
      <c r="N979" s="56">
        <v>264417.78278050001</v>
      </c>
      <c r="O979" s="48">
        <f t="shared" si="60"/>
        <v>704.35901458671731</v>
      </c>
      <c r="P979" s="48">
        <f t="shared" si="61"/>
        <v>0</v>
      </c>
      <c r="Q979" s="48">
        <f t="shared" si="62"/>
        <v>35.217950729335861</v>
      </c>
      <c r="R979" s="48">
        <f t="shared" si="63"/>
        <v>669.14106385738137</v>
      </c>
    </row>
    <row r="980" spans="1:18" x14ac:dyDescent="0.25">
      <c r="A980" t="s">
        <v>1059</v>
      </c>
      <c r="B980" t="s">
        <v>10339</v>
      </c>
      <c r="C980" t="s">
        <v>9147</v>
      </c>
      <c r="D980" t="s">
        <v>21</v>
      </c>
      <c r="E980" t="s">
        <v>1549</v>
      </c>
      <c r="F980" s="48" t="s">
        <v>10429</v>
      </c>
      <c r="G980" s="55" t="s">
        <v>10224</v>
      </c>
      <c r="H980" s="55" t="s">
        <v>10225</v>
      </c>
      <c r="I980" s="55" t="s">
        <v>9231</v>
      </c>
      <c r="J980" s="48">
        <v>40.999999999000003</v>
      </c>
      <c r="K980" s="55">
        <v>28012.997749999995</v>
      </c>
      <c r="L980" s="55">
        <v>2022.3799999506739</v>
      </c>
      <c r="M980" s="55">
        <v>0</v>
      </c>
      <c r="N980" s="56">
        <v>25990.617750049321</v>
      </c>
      <c r="O980" s="48">
        <f t="shared" si="60"/>
        <v>683.24384757763994</v>
      </c>
      <c r="P980" s="48">
        <f t="shared" si="61"/>
        <v>49.326341463414636</v>
      </c>
      <c r="Q980" s="48">
        <f t="shared" si="62"/>
        <v>0</v>
      </c>
      <c r="R980" s="48">
        <f t="shared" si="63"/>
        <v>633.91750611422526</v>
      </c>
    </row>
    <row r="981" spans="1:18" x14ac:dyDescent="0.25">
      <c r="A981" t="s">
        <v>1059</v>
      </c>
      <c r="B981" t="s">
        <v>10339</v>
      </c>
      <c r="C981" t="s">
        <v>9147</v>
      </c>
      <c r="D981" t="s">
        <v>21</v>
      </c>
      <c r="E981" t="s">
        <v>1549</v>
      </c>
      <c r="F981" s="48" t="s">
        <v>10429</v>
      </c>
      <c r="G981" s="55" t="s">
        <v>10267</v>
      </c>
      <c r="H981" s="55" t="s">
        <v>10268</v>
      </c>
      <c r="I981" s="55" t="s">
        <v>9152</v>
      </c>
      <c r="J981" s="48">
        <v>70.725000000000009</v>
      </c>
      <c r="K981" s="55">
        <v>50961.959627999997</v>
      </c>
      <c r="L981" s="55">
        <v>0</v>
      </c>
      <c r="M981" s="55">
        <v>0</v>
      </c>
      <c r="N981" s="56">
        <v>50961.959627999997</v>
      </c>
      <c r="O981" s="48">
        <f t="shared" si="60"/>
        <v>720.56500004241764</v>
      </c>
      <c r="P981" s="48">
        <f t="shared" si="61"/>
        <v>0</v>
      </c>
      <c r="Q981" s="48">
        <f t="shared" si="62"/>
        <v>0</v>
      </c>
      <c r="R981" s="48">
        <f t="shared" si="63"/>
        <v>720.56500004241764</v>
      </c>
    </row>
    <row r="982" spans="1:18" x14ac:dyDescent="0.25">
      <c r="A982" t="s">
        <v>1059</v>
      </c>
      <c r="B982" t="s">
        <v>10339</v>
      </c>
      <c r="C982" t="s">
        <v>9147</v>
      </c>
      <c r="D982" t="s">
        <v>21</v>
      </c>
      <c r="E982" t="s">
        <v>1549</v>
      </c>
      <c r="F982" s="48" t="s">
        <v>10429</v>
      </c>
      <c r="G982" s="55" t="s">
        <v>10430</v>
      </c>
      <c r="H982" s="55" t="s">
        <v>10431</v>
      </c>
      <c r="I982" s="55" t="s">
        <v>9231</v>
      </c>
      <c r="J982" s="48">
        <v>7.175000002</v>
      </c>
      <c r="K982" s="55">
        <v>6409.7464031999998</v>
      </c>
      <c r="L982" s="55">
        <v>1319.2806410362673</v>
      </c>
      <c r="M982" s="55">
        <v>0</v>
      </c>
      <c r="N982" s="56">
        <v>5090.4657621637325</v>
      </c>
      <c r="O982" s="48">
        <f t="shared" si="60"/>
        <v>893.34444619000851</v>
      </c>
      <c r="P982" s="48">
        <f t="shared" si="61"/>
        <v>183.8718662952646</v>
      </c>
      <c r="Q982" s="48">
        <f t="shared" si="62"/>
        <v>0</v>
      </c>
      <c r="R982" s="48">
        <f t="shared" si="63"/>
        <v>709.47257989474383</v>
      </c>
    </row>
    <row r="983" spans="1:18" x14ac:dyDescent="0.25">
      <c r="A983" t="s">
        <v>1059</v>
      </c>
      <c r="B983" t="s">
        <v>10339</v>
      </c>
      <c r="C983" t="s">
        <v>9147</v>
      </c>
      <c r="D983" t="s">
        <v>21</v>
      </c>
      <c r="E983" t="s">
        <v>1549</v>
      </c>
      <c r="F983" s="48" t="s">
        <v>10429</v>
      </c>
      <c r="G983" s="55" t="s">
        <v>10432</v>
      </c>
      <c r="H983" s="55" t="s">
        <v>10433</v>
      </c>
      <c r="I983" s="55" t="s">
        <v>9377</v>
      </c>
      <c r="J983" s="48">
        <v>2.0500000009999999</v>
      </c>
      <c r="K983" s="55">
        <v>2169.1084851000001</v>
      </c>
      <c r="L983" s="55">
        <v>651.41000031776093</v>
      </c>
      <c r="M983" s="55">
        <v>108.45542425500001</v>
      </c>
      <c r="N983" s="56">
        <v>1409.2430605272391</v>
      </c>
      <c r="O983" s="48">
        <f t="shared" si="60"/>
        <v>1058.1016995326333</v>
      </c>
      <c r="P983" s="48">
        <f t="shared" si="61"/>
        <v>317.76097560975609</v>
      </c>
      <c r="Q983" s="48">
        <f t="shared" si="62"/>
        <v>52.905084976631677</v>
      </c>
      <c r="R983" s="48">
        <f t="shared" si="63"/>
        <v>687.4356389462456</v>
      </c>
    </row>
    <row r="984" spans="1:18" x14ac:dyDescent="0.25">
      <c r="A984" t="s">
        <v>1059</v>
      </c>
      <c r="B984" t="s">
        <v>10339</v>
      </c>
      <c r="C984" t="s">
        <v>9147</v>
      </c>
      <c r="D984" t="s">
        <v>21</v>
      </c>
      <c r="E984" t="s">
        <v>1549</v>
      </c>
      <c r="F984" s="48" t="s">
        <v>10429</v>
      </c>
      <c r="G984" s="55" t="s">
        <v>10434</v>
      </c>
      <c r="H984" s="55" t="s">
        <v>10435</v>
      </c>
      <c r="I984" s="55" t="s">
        <v>10436</v>
      </c>
      <c r="J984" s="48">
        <v>61.499999999999993</v>
      </c>
      <c r="K984" s="55">
        <v>51595.797200000001</v>
      </c>
      <c r="L984" s="55">
        <v>2740.8899999999994</v>
      </c>
      <c r="M984" s="55">
        <v>2579.7898599999999</v>
      </c>
      <c r="N984" s="56">
        <v>46275.117340000004</v>
      </c>
      <c r="O984" s="48">
        <f t="shared" si="60"/>
        <v>838.95605203252046</v>
      </c>
      <c r="P984" s="48">
        <f t="shared" si="61"/>
        <v>44.567317073170727</v>
      </c>
      <c r="Q984" s="48">
        <f t="shared" si="62"/>
        <v>41.947802601626016</v>
      </c>
      <c r="R984" s="48">
        <f t="shared" si="63"/>
        <v>752.44093235772368</v>
      </c>
    </row>
    <row r="985" spans="1:18" x14ac:dyDescent="0.25">
      <c r="A985" t="s">
        <v>1059</v>
      </c>
      <c r="B985" t="s">
        <v>10339</v>
      </c>
      <c r="C985" t="s">
        <v>9147</v>
      </c>
      <c r="D985" t="s">
        <v>21</v>
      </c>
      <c r="E985" t="s">
        <v>1549</v>
      </c>
      <c r="F985" s="48" t="s">
        <v>10429</v>
      </c>
      <c r="G985" s="55" t="s">
        <v>10437</v>
      </c>
      <c r="H985" s="55" t="s">
        <v>10438</v>
      </c>
      <c r="I985" s="55" t="s">
        <v>9018</v>
      </c>
      <c r="J985" s="48">
        <v>175.27500000000001</v>
      </c>
      <c r="K985" s="55">
        <v>121119.40689</v>
      </c>
      <c r="L985" s="55">
        <v>0</v>
      </c>
      <c r="M985" s="55">
        <v>6055.9703445000005</v>
      </c>
      <c r="N985" s="56">
        <v>115063.43654549999</v>
      </c>
      <c r="O985" s="48">
        <f t="shared" si="60"/>
        <v>691.02500008557979</v>
      </c>
      <c r="P985" s="48">
        <f t="shared" si="61"/>
        <v>0</v>
      </c>
      <c r="Q985" s="48">
        <f t="shared" si="62"/>
        <v>34.551250004278991</v>
      </c>
      <c r="R985" s="48">
        <f t="shared" si="63"/>
        <v>656.47375008130075</v>
      </c>
    </row>
    <row r="986" spans="1:18" x14ac:dyDescent="0.25">
      <c r="A986" t="s">
        <v>1059</v>
      </c>
      <c r="B986" t="s">
        <v>10339</v>
      </c>
      <c r="C986" t="s">
        <v>9147</v>
      </c>
      <c r="D986" t="s">
        <v>21</v>
      </c>
      <c r="E986" t="s">
        <v>1549</v>
      </c>
      <c r="F986" s="48" t="s">
        <v>10429</v>
      </c>
      <c r="G986" s="55" t="s">
        <v>10439</v>
      </c>
      <c r="H986" s="55" t="s">
        <v>10440</v>
      </c>
      <c r="I986" s="55" t="s">
        <v>9211</v>
      </c>
      <c r="J986" s="48">
        <v>172.20000001</v>
      </c>
      <c r="K986" s="55">
        <v>140962.292074</v>
      </c>
      <c r="L986" s="55">
        <v>10114.320000587359</v>
      </c>
      <c r="M986" s="55">
        <v>7048.1146037000008</v>
      </c>
      <c r="N986" s="56">
        <v>123799.85746971265</v>
      </c>
      <c r="O986" s="48">
        <f t="shared" si="60"/>
        <v>818.59635346001187</v>
      </c>
      <c r="P986" s="48">
        <f t="shared" si="61"/>
        <v>58.73588850174216</v>
      </c>
      <c r="Q986" s="48">
        <f t="shared" si="62"/>
        <v>40.929817673000599</v>
      </c>
      <c r="R986" s="48">
        <f t="shared" si="63"/>
        <v>718.93064728526906</v>
      </c>
    </row>
    <row r="987" spans="1:18" x14ac:dyDescent="0.25">
      <c r="A987" t="s">
        <v>1059</v>
      </c>
      <c r="B987" t="s">
        <v>10339</v>
      </c>
      <c r="C987" t="s">
        <v>9147</v>
      </c>
      <c r="D987" t="s">
        <v>21</v>
      </c>
      <c r="E987" t="s">
        <v>1549</v>
      </c>
      <c r="F987" s="48" t="s">
        <v>10429</v>
      </c>
      <c r="G987" s="55" t="s">
        <v>10441</v>
      </c>
      <c r="H987" s="55" t="s">
        <v>10442</v>
      </c>
      <c r="I987" s="55" t="s">
        <v>10436</v>
      </c>
      <c r="J987" s="48">
        <v>20.499999999999996</v>
      </c>
      <c r="K987" s="55">
        <v>16752.228950000001</v>
      </c>
      <c r="L987" s="55">
        <v>0</v>
      </c>
      <c r="M987" s="55">
        <v>837.61144750000017</v>
      </c>
      <c r="N987" s="56">
        <v>15914.617502500001</v>
      </c>
      <c r="O987" s="48">
        <f t="shared" si="60"/>
        <v>817.18190000000016</v>
      </c>
      <c r="P987" s="48">
        <f t="shared" si="61"/>
        <v>0</v>
      </c>
      <c r="Q987" s="48">
        <f t="shared" si="62"/>
        <v>40.859095000000018</v>
      </c>
      <c r="R987" s="48">
        <f t="shared" si="63"/>
        <v>776.32280500000024</v>
      </c>
    </row>
    <row r="988" spans="1:18" x14ac:dyDescent="0.25">
      <c r="A988" t="s">
        <v>1059</v>
      </c>
      <c r="B988" t="s">
        <v>10339</v>
      </c>
      <c r="C988" t="s">
        <v>9147</v>
      </c>
      <c r="D988" t="s">
        <v>21</v>
      </c>
      <c r="E988" t="s">
        <v>1549</v>
      </c>
      <c r="F988" s="48" t="s">
        <v>10429</v>
      </c>
      <c r="G988" s="55" t="s">
        <v>10293</v>
      </c>
      <c r="H988" s="55" t="s">
        <v>10294</v>
      </c>
      <c r="I988" s="55" t="s">
        <v>9377</v>
      </c>
      <c r="J988" s="48">
        <v>61.499999999999993</v>
      </c>
      <c r="K988" s="55">
        <v>52937.351888000005</v>
      </c>
      <c r="L988" s="55">
        <v>6570.7599999999993</v>
      </c>
      <c r="M988" s="55">
        <v>2646.8675944000001</v>
      </c>
      <c r="N988" s="56">
        <v>43719.724293600004</v>
      </c>
      <c r="O988" s="48">
        <f t="shared" si="60"/>
        <v>860.76994939837414</v>
      </c>
      <c r="P988" s="48">
        <f t="shared" si="61"/>
        <v>106.84162601626016</v>
      </c>
      <c r="Q988" s="48">
        <f t="shared" si="62"/>
        <v>43.03849746991871</v>
      </c>
      <c r="R988" s="48">
        <f t="shared" si="63"/>
        <v>710.88982591219531</v>
      </c>
    </row>
    <row r="989" spans="1:18" x14ac:dyDescent="0.25">
      <c r="A989" t="s">
        <v>1059</v>
      </c>
      <c r="B989" t="s">
        <v>10339</v>
      </c>
      <c r="C989" t="s">
        <v>9147</v>
      </c>
      <c r="D989" t="s">
        <v>21</v>
      </c>
      <c r="E989" t="s">
        <v>1549</v>
      </c>
      <c r="F989" s="48" t="s">
        <v>10429</v>
      </c>
      <c r="G989" s="55" t="s">
        <v>10443</v>
      </c>
      <c r="H989" s="55" t="s">
        <v>10444</v>
      </c>
      <c r="I989" s="55" t="s">
        <v>9377</v>
      </c>
      <c r="J989" s="48">
        <v>86.100000002000016</v>
      </c>
      <c r="K989" s="55">
        <v>62494.823996999992</v>
      </c>
      <c r="L989" s="55">
        <v>8392.6900001949543</v>
      </c>
      <c r="M989" s="55">
        <v>3124.7411998500002</v>
      </c>
      <c r="N989" s="56">
        <v>50977.392796955035</v>
      </c>
      <c r="O989" s="48">
        <f t="shared" si="60"/>
        <v>725.83999994829617</v>
      </c>
      <c r="P989" s="48">
        <f t="shared" si="61"/>
        <v>97.476074332171905</v>
      </c>
      <c r="Q989" s="48">
        <f t="shared" si="62"/>
        <v>36.291999997414813</v>
      </c>
      <c r="R989" s="48">
        <f t="shared" si="63"/>
        <v>592.07192561870943</v>
      </c>
    </row>
    <row r="990" spans="1:18" x14ac:dyDescent="0.25">
      <c r="A990" t="s">
        <v>1059</v>
      </c>
      <c r="B990" t="s">
        <v>10339</v>
      </c>
      <c r="C990" t="s">
        <v>9147</v>
      </c>
      <c r="D990" t="s">
        <v>21</v>
      </c>
      <c r="E990" t="s">
        <v>1549</v>
      </c>
      <c r="F990" s="48" t="s">
        <v>10429</v>
      </c>
      <c r="G990" s="55" t="s">
        <v>9680</v>
      </c>
      <c r="H990" s="55" t="s">
        <v>9681</v>
      </c>
      <c r="I990" s="55" t="s">
        <v>9415</v>
      </c>
      <c r="J990" s="48">
        <v>165.02500000999999</v>
      </c>
      <c r="K990" s="55">
        <v>126028.50333399998</v>
      </c>
      <c r="L990" s="55">
        <v>0</v>
      </c>
      <c r="M990" s="55">
        <v>6301.4251667000008</v>
      </c>
      <c r="N990" s="56">
        <v>119727.07816729997</v>
      </c>
      <c r="O990" s="48">
        <f t="shared" si="60"/>
        <v>763.69339994766278</v>
      </c>
      <c r="P990" s="48">
        <f t="shared" si="61"/>
        <v>0</v>
      </c>
      <c r="Q990" s="48">
        <f t="shared" si="62"/>
        <v>38.184669997383153</v>
      </c>
      <c r="R990" s="48">
        <f t="shared" si="63"/>
        <v>725.50872995027964</v>
      </c>
    </row>
    <row r="991" spans="1:18" x14ac:dyDescent="0.25">
      <c r="A991" t="s">
        <v>1059</v>
      </c>
      <c r="B991" t="s">
        <v>10339</v>
      </c>
      <c r="C991" t="s">
        <v>9147</v>
      </c>
      <c r="D991" t="s">
        <v>21</v>
      </c>
      <c r="E991" t="s">
        <v>1549</v>
      </c>
      <c r="F991" s="48" t="s">
        <v>10429</v>
      </c>
      <c r="G991" s="55" t="s">
        <v>10445</v>
      </c>
      <c r="H991" s="55" t="s">
        <v>10446</v>
      </c>
      <c r="I991" s="55" t="s">
        <v>9415</v>
      </c>
      <c r="J991" s="48">
        <v>196.8</v>
      </c>
      <c r="K991" s="55">
        <v>159077.35632400002</v>
      </c>
      <c r="L991" s="55">
        <v>13546.24</v>
      </c>
      <c r="M991" s="55">
        <v>7953.8678162000015</v>
      </c>
      <c r="N991" s="56">
        <v>137577.24850780002</v>
      </c>
      <c r="O991" s="48">
        <f t="shared" si="60"/>
        <v>808.31990002032524</v>
      </c>
      <c r="P991" s="48">
        <f t="shared" si="61"/>
        <v>68.832520325203248</v>
      </c>
      <c r="Q991" s="48">
        <f t="shared" si="62"/>
        <v>40.415995001016263</v>
      </c>
      <c r="R991" s="48">
        <f t="shared" si="63"/>
        <v>699.07138469410575</v>
      </c>
    </row>
    <row r="992" spans="1:18" x14ac:dyDescent="0.25">
      <c r="A992" t="s">
        <v>1059</v>
      </c>
      <c r="B992" t="s">
        <v>10339</v>
      </c>
      <c r="C992" t="s">
        <v>9147</v>
      </c>
      <c r="D992" t="s">
        <v>21</v>
      </c>
      <c r="E992" t="s">
        <v>1549</v>
      </c>
      <c r="F992" s="48" t="s">
        <v>10429</v>
      </c>
      <c r="G992" s="55" t="s">
        <v>10447</v>
      </c>
      <c r="H992" s="55" t="s">
        <v>10448</v>
      </c>
      <c r="I992" s="55" t="s">
        <v>9653</v>
      </c>
      <c r="J992" s="48">
        <v>2.0500000009999999</v>
      </c>
      <c r="K992" s="55">
        <v>1957.2887498999999</v>
      </c>
      <c r="L992" s="55">
        <v>0</v>
      </c>
      <c r="M992" s="55">
        <v>0</v>
      </c>
      <c r="N992" s="56">
        <v>1957.2887498999999</v>
      </c>
      <c r="O992" s="48">
        <f t="shared" si="60"/>
        <v>954.77499948547563</v>
      </c>
      <c r="P992" s="48">
        <f t="shared" si="61"/>
        <v>0</v>
      </c>
      <c r="Q992" s="48">
        <f t="shared" si="62"/>
        <v>0</v>
      </c>
      <c r="R992" s="48">
        <f t="shared" si="63"/>
        <v>954.77499948547563</v>
      </c>
    </row>
    <row r="993" spans="1:18" x14ac:dyDescent="0.25">
      <c r="A993" t="s">
        <v>1059</v>
      </c>
      <c r="B993" t="s">
        <v>10339</v>
      </c>
      <c r="C993" t="s">
        <v>9147</v>
      </c>
      <c r="D993" t="s">
        <v>21</v>
      </c>
      <c r="E993" t="s">
        <v>1549</v>
      </c>
      <c r="F993" s="48" t="s">
        <v>10429</v>
      </c>
      <c r="G993" s="55" t="s">
        <v>10449</v>
      </c>
      <c r="H993" s="55" t="s">
        <v>10450</v>
      </c>
      <c r="I993" s="55" t="s">
        <v>9510</v>
      </c>
      <c r="J993" s="48">
        <v>10.249999999999998</v>
      </c>
      <c r="K993" s="55">
        <v>7894.0375010000007</v>
      </c>
      <c r="L993" s="55">
        <v>0</v>
      </c>
      <c r="M993" s="55">
        <v>394.70187505000007</v>
      </c>
      <c r="N993" s="56">
        <v>7499.3356259500006</v>
      </c>
      <c r="O993" s="48">
        <f t="shared" si="60"/>
        <v>770.15000009756113</v>
      </c>
      <c r="P993" s="48">
        <f t="shared" si="61"/>
        <v>0</v>
      </c>
      <c r="Q993" s="48">
        <f t="shared" si="62"/>
        <v>38.507500004878061</v>
      </c>
      <c r="R993" s="48">
        <f t="shared" si="63"/>
        <v>731.64250009268312</v>
      </c>
    </row>
    <row r="994" spans="1:18" x14ac:dyDescent="0.25">
      <c r="A994" t="s">
        <v>1059</v>
      </c>
      <c r="B994" t="s">
        <v>10339</v>
      </c>
      <c r="C994" t="s">
        <v>9147</v>
      </c>
      <c r="D994" t="s">
        <v>21</v>
      </c>
      <c r="E994" t="s">
        <v>1549</v>
      </c>
      <c r="F994" s="48" t="s">
        <v>10429</v>
      </c>
      <c r="G994" s="55" t="s">
        <v>10451</v>
      </c>
      <c r="H994" s="55" t="s">
        <v>10452</v>
      </c>
      <c r="I994" s="55" t="s">
        <v>10259</v>
      </c>
      <c r="J994" s="48">
        <v>963.50000009999997</v>
      </c>
      <c r="K994" s="55">
        <v>703431.96749000007</v>
      </c>
      <c r="L994" s="55">
        <v>91532.5000095</v>
      </c>
      <c r="M994" s="55">
        <v>35171.598374500005</v>
      </c>
      <c r="N994" s="56">
        <v>576727.86910600006</v>
      </c>
      <c r="O994" s="48">
        <f t="shared" si="60"/>
        <v>730.07988315204159</v>
      </c>
      <c r="P994" s="48">
        <f t="shared" si="61"/>
        <v>95</v>
      </c>
      <c r="Q994" s="48">
        <f t="shared" si="62"/>
        <v>36.503994157602079</v>
      </c>
      <c r="R994" s="48">
        <f t="shared" si="63"/>
        <v>598.57588899443954</v>
      </c>
    </row>
    <row r="995" spans="1:18" x14ac:dyDescent="0.25">
      <c r="A995" t="s">
        <v>1059</v>
      </c>
      <c r="B995" t="s">
        <v>10339</v>
      </c>
      <c r="C995" t="s">
        <v>9147</v>
      </c>
      <c r="D995" t="s">
        <v>21</v>
      </c>
      <c r="E995" t="s">
        <v>1549</v>
      </c>
      <c r="F995" s="48" t="s">
        <v>10429</v>
      </c>
      <c r="G995" s="55" t="s">
        <v>10453</v>
      </c>
      <c r="H995" s="55" t="s">
        <v>10454</v>
      </c>
      <c r="I995" s="55" t="s">
        <v>10455</v>
      </c>
      <c r="J995" s="48">
        <v>83.999999998999996</v>
      </c>
      <c r="K995" s="55">
        <v>65568.232065999997</v>
      </c>
      <c r="L995" s="55">
        <v>9360.5199998885655</v>
      </c>
      <c r="M995" s="55">
        <v>0</v>
      </c>
      <c r="N995" s="56">
        <v>56207.712066111431</v>
      </c>
      <c r="O995" s="48">
        <f t="shared" si="60"/>
        <v>780.57419127119726</v>
      </c>
      <c r="P995" s="48">
        <f t="shared" si="61"/>
        <v>111.43476190476191</v>
      </c>
      <c r="Q995" s="48">
        <f t="shared" si="62"/>
        <v>0</v>
      </c>
      <c r="R995" s="48">
        <f t="shared" si="63"/>
        <v>669.13942936643537</v>
      </c>
    </row>
    <row r="996" spans="1:18" x14ac:dyDescent="0.25">
      <c r="A996" t="s">
        <v>1059</v>
      </c>
      <c r="B996" t="s">
        <v>10339</v>
      </c>
      <c r="C996" t="s">
        <v>9147</v>
      </c>
      <c r="D996" t="s">
        <v>21</v>
      </c>
      <c r="E996" t="s">
        <v>1549</v>
      </c>
      <c r="F996" s="48" t="s">
        <v>10429</v>
      </c>
      <c r="G996" s="55" t="s">
        <v>10456</v>
      </c>
      <c r="H996" s="55" t="s">
        <v>10457</v>
      </c>
      <c r="I996" s="55" t="s">
        <v>10458</v>
      </c>
      <c r="J996" s="48">
        <v>36.900000000000006</v>
      </c>
      <c r="K996" s="55">
        <v>39744.229548999996</v>
      </c>
      <c r="L996" s="55">
        <v>2549.900000000001</v>
      </c>
      <c r="M996" s="55">
        <v>1987.2114774500001</v>
      </c>
      <c r="N996" s="56">
        <v>35207.118071549994</v>
      </c>
      <c r="O996" s="48">
        <f t="shared" si="60"/>
        <v>1077.0793915718154</v>
      </c>
      <c r="P996" s="48">
        <f t="shared" si="61"/>
        <v>69.102981029810309</v>
      </c>
      <c r="Q996" s="48">
        <f t="shared" si="62"/>
        <v>53.853969578590778</v>
      </c>
      <c r="R996" s="48">
        <f t="shared" si="63"/>
        <v>954.12244096341431</v>
      </c>
    </row>
    <row r="997" spans="1:18" x14ac:dyDescent="0.25">
      <c r="A997" t="s">
        <v>1059</v>
      </c>
      <c r="B997" t="s">
        <v>10339</v>
      </c>
      <c r="C997" t="s">
        <v>9147</v>
      </c>
      <c r="D997" t="s">
        <v>21</v>
      </c>
      <c r="E997" t="s">
        <v>1549</v>
      </c>
      <c r="F997" s="48" t="s">
        <v>10429</v>
      </c>
      <c r="G997" s="55" t="s">
        <v>10459</v>
      </c>
      <c r="H997" s="55" t="s">
        <v>10460</v>
      </c>
      <c r="I997" s="55" t="s">
        <v>9030</v>
      </c>
      <c r="J997" s="48">
        <v>92.597475001000007</v>
      </c>
      <c r="K997" s="55">
        <v>48102.032220000001</v>
      </c>
      <c r="L997" s="55">
        <v>7407.5980055335631</v>
      </c>
      <c r="M997" s="55">
        <v>2405.1016109999996</v>
      </c>
      <c r="N997" s="56">
        <v>38289.332603466442</v>
      </c>
      <c r="O997" s="48">
        <f t="shared" si="60"/>
        <v>519.47455607704774</v>
      </c>
      <c r="P997" s="48">
        <f t="shared" si="61"/>
        <v>79.997840172786184</v>
      </c>
      <c r="Q997" s="48">
        <f t="shared" si="62"/>
        <v>25.97372780385238</v>
      </c>
      <c r="R997" s="48">
        <f t="shared" si="63"/>
        <v>413.5029881004092</v>
      </c>
    </row>
    <row r="998" spans="1:18" x14ac:dyDescent="0.25">
      <c r="A998" t="s">
        <v>1059</v>
      </c>
      <c r="B998" t="s">
        <v>10339</v>
      </c>
      <c r="C998" t="s">
        <v>9147</v>
      </c>
      <c r="D998" t="s">
        <v>21</v>
      </c>
      <c r="E998" t="s">
        <v>1549</v>
      </c>
      <c r="F998" s="48" t="s">
        <v>10429</v>
      </c>
      <c r="G998" s="55" t="s">
        <v>10461</v>
      </c>
      <c r="H998" s="55" t="s">
        <v>10462</v>
      </c>
      <c r="I998" s="55" t="s">
        <v>9362</v>
      </c>
      <c r="J998" s="48">
        <v>116.849999993</v>
      </c>
      <c r="K998" s="55">
        <v>86832.444389000011</v>
      </c>
      <c r="L998" s="55">
        <v>6348.6099996196808</v>
      </c>
      <c r="M998" s="55">
        <v>4341.6222194500006</v>
      </c>
      <c r="N998" s="56">
        <v>76142.212169930324</v>
      </c>
      <c r="O998" s="48">
        <f t="shared" si="60"/>
        <v>743.11034997177399</v>
      </c>
      <c r="P998" s="48">
        <f t="shared" si="61"/>
        <v>54.331279418057335</v>
      </c>
      <c r="Q998" s="48">
        <f t="shared" si="62"/>
        <v>37.155517498588701</v>
      </c>
      <c r="R998" s="48">
        <f t="shared" si="63"/>
        <v>651.6235530551279</v>
      </c>
    </row>
    <row r="999" spans="1:18" x14ac:dyDescent="0.25">
      <c r="A999" t="s">
        <v>1059</v>
      </c>
      <c r="B999" t="s">
        <v>10339</v>
      </c>
      <c r="C999" t="s">
        <v>9147</v>
      </c>
      <c r="D999" t="s">
        <v>21</v>
      </c>
      <c r="E999" t="s">
        <v>1549</v>
      </c>
      <c r="F999" s="48" t="s">
        <v>10429</v>
      </c>
      <c r="G999" s="55" t="s">
        <v>10463</v>
      </c>
      <c r="H999" s="55" t="s">
        <v>10464</v>
      </c>
      <c r="I999" s="55" t="s">
        <v>9030</v>
      </c>
      <c r="J999" s="48">
        <v>71.749999999000011</v>
      </c>
      <c r="K999" s="55">
        <v>50343.304990000004</v>
      </c>
      <c r="L999" s="55">
        <v>1724.8899999759599</v>
      </c>
      <c r="M999" s="55">
        <v>2517.1652494999998</v>
      </c>
      <c r="N999" s="56">
        <v>46101.249740524043</v>
      </c>
      <c r="O999" s="48">
        <f t="shared" si="60"/>
        <v>701.64885004462224</v>
      </c>
      <c r="P999" s="48">
        <f t="shared" si="61"/>
        <v>24.040278745644599</v>
      </c>
      <c r="Q999" s="48">
        <f t="shared" si="62"/>
        <v>35.08244250223111</v>
      </c>
      <c r="R999" s="48">
        <f t="shared" si="63"/>
        <v>642.52612879674655</v>
      </c>
    </row>
    <row r="1000" spans="1:18" x14ac:dyDescent="0.25">
      <c r="A1000" t="s">
        <v>1059</v>
      </c>
      <c r="B1000" t="s">
        <v>10339</v>
      </c>
      <c r="C1000" t="s">
        <v>9147</v>
      </c>
      <c r="D1000" t="s">
        <v>21</v>
      </c>
      <c r="E1000" t="s">
        <v>1549</v>
      </c>
      <c r="F1000" s="48" t="s">
        <v>10429</v>
      </c>
      <c r="G1000" s="55" t="s">
        <v>10275</v>
      </c>
      <c r="H1000" s="55" t="s">
        <v>10276</v>
      </c>
      <c r="I1000" s="55" t="s">
        <v>9030</v>
      </c>
      <c r="J1000" s="48">
        <v>172.20000001</v>
      </c>
      <c r="K1000" s="55">
        <v>135432.097068</v>
      </c>
      <c r="L1000" s="55">
        <v>7858.780000456376</v>
      </c>
      <c r="M1000" s="55">
        <v>6771.6048534000001</v>
      </c>
      <c r="N1000" s="56">
        <v>120801.71221414363</v>
      </c>
      <c r="O1000" s="48">
        <f t="shared" si="60"/>
        <v>786.48139988464106</v>
      </c>
      <c r="P1000" s="48">
        <f t="shared" si="61"/>
        <v>45.637514518002327</v>
      </c>
      <c r="Q1000" s="48">
        <f t="shared" si="62"/>
        <v>39.324069994232055</v>
      </c>
      <c r="R1000" s="48">
        <f t="shared" si="63"/>
        <v>701.5198153724067</v>
      </c>
    </row>
    <row r="1001" spans="1:18" x14ac:dyDescent="0.25">
      <c r="A1001" t="s">
        <v>1059</v>
      </c>
      <c r="B1001" t="s">
        <v>10339</v>
      </c>
      <c r="C1001" t="s">
        <v>9147</v>
      </c>
      <c r="D1001" t="s">
        <v>21</v>
      </c>
      <c r="E1001" t="s">
        <v>1549</v>
      </c>
      <c r="F1001" s="48" t="s">
        <v>10429</v>
      </c>
      <c r="G1001" s="55" t="s">
        <v>10465</v>
      </c>
      <c r="H1001" s="55" t="s">
        <v>10466</v>
      </c>
      <c r="I1001" s="55" t="s">
        <v>9030</v>
      </c>
      <c r="J1001" s="48">
        <v>16.400000000999999</v>
      </c>
      <c r="K1001" s="55">
        <v>13342.6103231</v>
      </c>
      <c r="L1001" s="55">
        <v>780.31000004757982</v>
      </c>
      <c r="M1001" s="55">
        <v>667.13051615500001</v>
      </c>
      <c r="N1001" s="56">
        <v>11895.169806897418</v>
      </c>
      <c r="O1001" s="48">
        <f t="shared" si="60"/>
        <v>813.57380013941633</v>
      </c>
      <c r="P1001" s="48">
        <f t="shared" si="61"/>
        <v>47.579878048780486</v>
      </c>
      <c r="Q1001" s="48">
        <f t="shared" si="62"/>
        <v>40.678690006970818</v>
      </c>
      <c r="R1001" s="48">
        <f t="shared" si="63"/>
        <v>725.31523208366491</v>
      </c>
    </row>
    <row r="1002" spans="1:18" x14ac:dyDescent="0.25">
      <c r="A1002" t="s">
        <v>1059</v>
      </c>
      <c r="B1002" t="s">
        <v>10339</v>
      </c>
      <c r="C1002" t="s">
        <v>9147</v>
      </c>
      <c r="D1002" t="s">
        <v>21</v>
      </c>
      <c r="E1002" t="s">
        <v>1549</v>
      </c>
      <c r="F1002" s="48" t="s">
        <v>10429</v>
      </c>
      <c r="G1002" s="55" t="s">
        <v>10298</v>
      </c>
      <c r="H1002" s="55" t="s">
        <v>10299</v>
      </c>
      <c r="I1002" s="55" t="s">
        <v>9211</v>
      </c>
      <c r="J1002" s="48">
        <v>209.1</v>
      </c>
      <c r="K1002" s="55">
        <v>137434.11149800001</v>
      </c>
      <c r="L1002" s="55">
        <v>20910</v>
      </c>
      <c r="M1002" s="55">
        <v>6871.7055749000001</v>
      </c>
      <c r="N1002" s="56">
        <v>109652.40592310001</v>
      </c>
      <c r="O1002" s="48">
        <f t="shared" si="60"/>
        <v>657.26499999043529</v>
      </c>
      <c r="P1002" s="48">
        <f t="shared" si="61"/>
        <v>100</v>
      </c>
      <c r="Q1002" s="48">
        <f t="shared" si="62"/>
        <v>32.863249999521763</v>
      </c>
      <c r="R1002" s="48">
        <f t="shared" si="63"/>
        <v>524.40174999091357</v>
      </c>
    </row>
    <row r="1003" spans="1:18" x14ac:dyDescent="0.25">
      <c r="A1003" t="s">
        <v>1059</v>
      </c>
      <c r="B1003" t="s">
        <v>10339</v>
      </c>
      <c r="C1003" t="s">
        <v>9147</v>
      </c>
      <c r="D1003" t="s">
        <v>21</v>
      </c>
      <c r="E1003" t="s">
        <v>1549</v>
      </c>
      <c r="F1003" s="48" t="s">
        <v>10429</v>
      </c>
      <c r="G1003" s="55" t="s">
        <v>10467</v>
      </c>
      <c r="H1003" s="55" t="s">
        <v>10468</v>
      </c>
      <c r="I1003" s="55" t="s">
        <v>9030</v>
      </c>
      <c r="J1003" s="48">
        <v>40.999999999000003</v>
      </c>
      <c r="K1003" s="55">
        <v>35024.871149000006</v>
      </c>
      <c r="L1003" s="55">
        <v>3886.2399999052136</v>
      </c>
      <c r="M1003" s="55">
        <v>1751.24355745</v>
      </c>
      <c r="N1003" s="56">
        <v>29387.387591644791</v>
      </c>
      <c r="O1003" s="48">
        <f t="shared" si="60"/>
        <v>854.26514999644553</v>
      </c>
      <c r="P1003" s="48">
        <f t="shared" si="61"/>
        <v>94.78634146341463</v>
      </c>
      <c r="Q1003" s="48">
        <f t="shared" si="62"/>
        <v>42.713257499822269</v>
      </c>
      <c r="R1003" s="48">
        <f t="shared" si="63"/>
        <v>716.76555103320868</v>
      </c>
    </row>
    <row r="1004" spans="1:18" x14ac:dyDescent="0.25">
      <c r="A1004" t="s">
        <v>1059</v>
      </c>
      <c r="B1004" t="s">
        <v>10339</v>
      </c>
      <c r="C1004" t="s">
        <v>9147</v>
      </c>
      <c r="D1004" t="s">
        <v>21</v>
      </c>
      <c r="E1004" t="s">
        <v>1549</v>
      </c>
      <c r="F1004" s="48" t="s">
        <v>10429</v>
      </c>
      <c r="G1004" s="55" t="s">
        <v>10469</v>
      </c>
      <c r="H1004" s="55" t="s">
        <v>10470</v>
      </c>
      <c r="I1004" s="55" t="s">
        <v>9415</v>
      </c>
      <c r="J1004" s="48">
        <v>2.0500000009999999</v>
      </c>
      <c r="K1004" s="55">
        <v>2327.3136476999998</v>
      </c>
      <c r="L1004" s="55">
        <v>451.06000022002934</v>
      </c>
      <c r="M1004" s="55">
        <v>116.36568238500001</v>
      </c>
      <c r="N1004" s="56">
        <v>1759.8879650949702</v>
      </c>
      <c r="O1004" s="48">
        <f t="shared" si="60"/>
        <v>1135.2749495437683</v>
      </c>
      <c r="P1004" s="48">
        <f t="shared" si="61"/>
        <v>220.02926829268296</v>
      </c>
      <c r="Q1004" s="48">
        <f t="shared" si="62"/>
        <v>56.763747477188424</v>
      </c>
      <c r="R1004" s="48">
        <f t="shared" si="63"/>
        <v>858.4819337738968</v>
      </c>
    </row>
    <row r="1005" spans="1:18" x14ac:dyDescent="0.25">
      <c r="A1005" t="s">
        <v>1059</v>
      </c>
      <c r="B1005" t="s">
        <v>10339</v>
      </c>
      <c r="C1005" t="s">
        <v>9147</v>
      </c>
      <c r="D1005" t="s">
        <v>21</v>
      </c>
      <c r="E1005" t="s">
        <v>1549</v>
      </c>
      <c r="F1005" s="48" t="s">
        <v>10429</v>
      </c>
      <c r="G1005" s="55" t="s">
        <v>10471</v>
      </c>
      <c r="H1005" s="55" t="s">
        <v>10472</v>
      </c>
      <c r="I1005" s="55" t="s">
        <v>9449</v>
      </c>
      <c r="J1005" s="48">
        <v>98.400000009999985</v>
      </c>
      <c r="K1005" s="55">
        <v>66335.867998999995</v>
      </c>
      <c r="L1005" s="55">
        <v>11339.120001152347</v>
      </c>
      <c r="M1005" s="55">
        <v>3316.793399950001</v>
      </c>
      <c r="N1005" s="56">
        <v>51679.954597897646</v>
      </c>
      <c r="O1005" s="48">
        <f t="shared" si="60"/>
        <v>674.14499992132676</v>
      </c>
      <c r="P1005" s="48">
        <f t="shared" si="61"/>
        <v>115.23495934959348</v>
      </c>
      <c r="Q1005" s="48">
        <f t="shared" si="62"/>
        <v>33.707249996066352</v>
      </c>
      <c r="R1005" s="48">
        <f t="shared" si="63"/>
        <v>525.20279057566688</v>
      </c>
    </row>
    <row r="1006" spans="1:18" x14ac:dyDescent="0.25">
      <c r="A1006" t="s">
        <v>1059</v>
      </c>
      <c r="B1006" t="s">
        <v>10339</v>
      </c>
      <c r="C1006" t="s">
        <v>9147</v>
      </c>
      <c r="D1006" t="s">
        <v>21</v>
      </c>
      <c r="E1006" t="s">
        <v>1549</v>
      </c>
      <c r="F1006" s="48" t="s">
        <v>10429</v>
      </c>
      <c r="G1006" s="55" t="s">
        <v>10473</v>
      </c>
      <c r="H1006" s="55" t="s">
        <v>10474</v>
      </c>
      <c r="I1006" s="55" t="s">
        <v>9211</v>
      </c>
      <c r="J1006" s="48">
        <v>300.32499999999999</v>
      </c>
      <c r="K1006" s="55">
        <v>220189.95598000003</v>
      </c>
      <c r="L1006" s="55">
        <v>18019.800004994671</v>
      </c>
      <c r="M1006" s="55">
        <v>11009.497798999999</v>
      </c>
      <c r="N1006" s="56">
        <v>191160.65817600535</v>
      </c>
      <c r="O1006" s="48">
        <f t="shared" si="60"/>
        <v>733.172249995838</v>
      </c>
      <c r="P1006" s="48">
        <f t="shared" si="61"/>
        <v>60.000998934469898</v>
      </c>
      <c r="Q1006" s="48">
        <f t="shared" si="62"/>
        <v>36.658612499791893</v>
      </c>
      <c r="R1006" s="48">
        <f t="shared" si="63"/>
        <v>636.51263856157618</v>
      </c>
    </row>
    <row r="1007" spans="1:18" x14ac:dyDescent="0.25">
      <c r="A1007" t="s">
        <v>1059</v>
      </c>
      <c r="B1007" t="s">
        <v>10339</v>
      </c>
      <c r="C1007" t="s">
        <v>9147</v>
      </c>
      <c r="D1007" t="s">
        <v>21</v>
      </c>
      <c r="E1007" t="s">
        <v>1549</v>
      </c>
      <c r="F1007" s="48" t="s">
        <v>10429</v>
      </c>
      <c r="G1007" s="55" t="s">
        <v>10475</v>
      </c>
      <c r="H1007" s="55" t="s">
        <v>10476</v>
      </c>
      <c r="I1007" s="55" t="s">
        <v>9592</v>
      </c>
      <c r="J1007" s="48">
        <v>87.125000001000004</v>
      </c>
      <c r="K1007" s="55">
        <v>72945.34014</v>
      </c>
      <c r="L1007" s="55">
        <v>12217.078876531825</v>
      </c>
      <c r="M1007" s="55">
        <v>3647.2670069999999</v>
      </c>
      <c r="N1007" s="56">
        <v>57080.99425646817</v>
      </c>
      <c r="O1007" s="48">
        <f t="shared" si="60"/>
        <v>837.24924119555521</v>
      </c>
      <c r="P1007" s="48">
        <f t="shared" si="61"/>
        <v>140.22472168024791</v>
      </c>
      <c r="Q1007" s="48">
        <f t="shared" si="62"/>
        <v>41.862462059777762</v>
      </c>
      <c r="R1007" s="48">
        <f t="shared" si="63"/>
        <v>655.16205745552952</v>
      </c>
    </row>
    <row r="1008" spans="1:18" x14ac:dyDescent="0.25">
      <c r="A1008" t="s">
        <v>1059</v>
      </c>
      <c r="B1008" t="s">
        <v>10339</v>
      </c>
      <c r="C1008" t="s">
        <v>9147</v>
      </c>
      <c r="D1008" t="s">
        <v>21</v>
      </c>
      <c r="E1008" t="s">
        <v>1549</v>
      </c>
      <c r="F1008" s="48" t="s">
        <v>10429</v>
      </c>
      <c r="G1008" s="55" t="s">
        <v>10477</v>
      </c>
      <c r="H1008" s="55" t="s">
        <v>10478</v>
      </c>
      <c r="I1008" s="55" t="s">
        <v>10125</v>
      </c>
      <c r="J1008" s="48">
        <v>40.999999999000003</v>
      </c>
      <c r="K1008" s="55">
        <v>27740.729152</v>
      </c>
      <c r="L1008" s="55">
        <v>0</v>
      </c>
      <c r="M1008" s="55">
        <v>1387.0364576000002</v>
      </c>
      <c r="N1008" s="56">
        <v>26353.692694400001</v>
      </c>
      <c r="O1008" s="48">
        <f t="shared" si="60"/>
        <v>676.60315006528299</v>
      </c>
      <c r="P1008" s="48">
        <f t="shared" si="61"/>
        <v>0</v>
      </c>
      <c r="Q1008" s="48">
        <f t="shared" si="62"/>
        <v>33.830157503264154</v>
      </c>
      <c r="R1008" s="48">
        <f t="shared" si="63"/>
        <v>642.77299256201877</v>
      </c>
    </row>
    <row r="1009" spans="1:18" x14ac:dyDescent="0.25">
      <c r="A1009" t="s">
        <v>1059</v>
      </c>
      <c r="B1009" t="s">
        <v>10339</v>
      </c>
      <c r="C1009" t="s">
        <v>9147</v>
      </c>
      <c r="D1009" t="s">
        <v>21</v>
      </c>
      <c r="E1009" t="s">
        <v>1549</v>
      </c>
      <c r="F1009" s="48" t="s">
        <v>10429</v>
      </c>
      <c r="G1009" s="55" t="s">
        <v>10479</v>
      </c>
      <c r="H1009" s="55" t="s">
        <v>10480</v>
      </c>
      <c r="I1009" s="55" t="s">
        <v>9697</v>
      </c>
      <c r="J1009" s="48">
        <v>25.75</v>
      </c>
      <c r="K1009" s="55">
        <v>24266.027503000001</v>
      </c>
      <c r="L1009" s="55">
        <v>511.25</v>
      </c>
      <c r="M1009" s="55">
        <v>0</v>
      </c>
      <c r="N1009" s="56">
        <v>23754.777503000001</v>
      </c>
      <c r="O1009" s="48">
        <f t="shared" si="60"/>
        <v>942.37000011650491</v>
      </c>
      <c r="P1009" s="48">
        <f t="shared" si="61"/>
        <v>19.854368932038835</v>
      </c>
      <c r="Q1009" s="48">
        <f t="shared" si="62"/>
        <v>0</v>
      </c>
      <c r="R1009" s="48">
        <f t="shared" si="63"/>
        <v>922.51563118446609</v>
      </c>
    </row>
    <row r="1010" spans="1:18" x14ac:dyDescent="0.25">
      <c r="A1010" t="s">
        <v>1059</v>
      </c>
      <c r="B1010" t="s">
        <v>10339</v>
      </c>
      <c r="C1010" t="s">
        <v>9147</v>
      </c>
      <c r="D1010" t="s">
        <v>21</v>
      </c>
      <c r="E1010" t="s">
        <v>1549</v>
      </c>
      <c r="F1010" s="48" t="s">
        <v>10429</v>
      </c>
      <c r="G1010" s="55" t="s">
        <v>10481</v>
      </c>
      <c r="H1010" s="55" t="s">
        <v>10482</v>
      </c>
      <c r="I1010" s="55" t="s">
        <v>10483</v>
      </c>
      <c r="J1010" s="48">
        <v>25.75</v>
      </c>
      <c r="K1010" s="55">
        <v>24266.027503000001</v>
      </c>
      <c r="L1010" s="55">
        <v>0</v>
      </c>
      <c r="M1010" s="55">
        <v>0</v>
      </c>
      <c r="N1010" s="56">
        <v>24266.027503000001</v>
      </c>
      <c r="O1010" s="48">
        <f t="shared" si="60"/>
        <v>942.37000011650491</v>
      </c>
      <c r="P1010" s="48">
        <f t="shared" si="61"/>
        <v>0</v>
      </c>
      <c r="Q1010" s="48">
        <f t="shared" si="62"/>
        <v>0</v>
      </c>
      <c r="R1010" s="48">
        <f t="shared" si="63"/>
        <v>942.37000011650491</v>
      </c>
    </row>
    <row r="1011" spans="1:18" x14ac:dyDescent="0.25">
      <c r="A1011" t="s">
        <v>1059</v>
      </c>
      <c r="B1011" t="s">
        <v>10339</v>
      </c>
      <c r="C1011" t="s">
        <v>9147</v>
      </c>
      <c r="D1011" t="s">
        <v>21</v>
      </c>
      <c r="E1011" t="s">
        <v>1549</v>
      </c>
      <c r="F1011" s="48" t="s">
        <v>10429</v>
      </c>
      <c r="G1011" s="55" t="s">
        <v>9508</v>
      </c>
      <c r="H1011" s="55" t="s">
        <v>9509</v>
      </c>
      <c r="I1011" s="55" t="s">
        <v>9510</v>
      </c>
      <c r="J1011" s="48">
        <v>277.16999999999996</v>
      </c>
      <c r="K1011" s="55">
        <v>207877.50001000002</v>
      </c>
      <c r="L1011" s="55">
        <v>8165.5799999999981</v>
      </c>
      <c r="M1011" s="55">
        <v>0</v>
      </c>
      <c r="N1011" s="56">
        <v>199711.92001000003</v>
      </c>
      <c r="O1011" s="48">
        <f t="shared" si="60"/>
        <v>750.00000003607909</v>
      </c>
      <c r="P1011" s="48">
        <f t="shared" si="61"/>
        <v>29.460547678320161</v>
      </c>
      <c r="Q1011" s="48">
        <f t="shared" si="62"/>
        <v>0</v>
      </c>
      <c r="R1011" s="48">
        <f t="shared" si="63"/>
        <v>720.53945235775905</v>
      </c>
    </row>
    <row r="1012" spans="1:18" x14ac:dyDescent="0.25">
      <c r="A1012" t="s">
        <v>1059</v>
      </c>
      <c r="B1012" t="s">
        <v>10339</v>
      </c>
      <c r="C1012" t="s">
        <v>9147</v>
      </c>
      <c r="D1012" t="s">
        <v>21</v>
      </c>
      <c r="E1012" t="s">
        <v>1549</v>
      </c>
      <c r="F1012" s="48" t="s">
        <v>10429</v>
      </c>
      <c r="G1012" s="55" t="s">
        <v>9368</v>
      </c>
      <c r="H1012" s="55" t="s">
        <v>9369</v>
      </c>
      <c r="I1012" s="55" t="s">
        <v>9370</v>
      </c>
      <c r="J1012" s="48">
        <v>39.979999999999997</v>
      </c>
      <c r="K1012" s="55">
        <v>29743.864329</v>
      </c>
      <c r="L1012" s="55">
        <v>504.10999999999996</v>
      </c>
      <c r="M1012" s="55">
        <v>0</v>
      </c>
      <c r="N1012" s="56">
        <v>29239.754328999999</v>
      </c>
      <c r="O1012" s="48">
        <f t="shared" si="60"/>
        <v>743.96859252126069</v>
      </c>
      <c r="P1012" s="48">
        <f t="shared" si="61"/>
        <v>12.609054527263632</v>
      </c>
      <c r="Q1012" s="48">
        <f t="shared" si="62"/>
        <v>0</v>
      </c>
      <c r="R1012" s="48">
        <f t="shared" si="63"/>
        <v>731.35953799399704</v>
      </c>
    </row>
    <row r="1013" spans="1:18" x14ac:dyDescent="0.25">
      <c r="A1013" t="s">
        <v>1059</v>
      </c>
      <c r="B1013" t="s">
        <v>10339</v>
      </c>
      <c r="C1013" t="s">
        <v>9147</v>
      </c>
      <c r="D1013" t="s">
        <v>21</v>
      </c>
      <c r="E1013" t="s">
        <v>1549</v>
      </c>
      <c r="F1013" s="48" t="s">
        <v>10429</v>
      </c>
      <c r="G1013" s="55" t="s">
        <v>10484</v>
      </c>
      <c r="H1013" s="55" t="s">
        <v>10485</v>
      </c>
      <c r="I1013" s="55" t="s">
        <v>10458</v>
      </c>
      <c r="J1013" s="48">
        <v>40.000000002</v>
      </c>
      <c r="K1013" s="55">
        <v>40009.679334999993</v>
      </c>
      <c r="L1013" s="55">
        <v>2214.2500001107128</v>
      </c>
      <c r="M1013" s="55">
        <v>0</v>
      </c>
      <c r="N1013" s="56">
        <v>37795.429334889282</v>
      </c>
      <c r="O1013" s="48">
        <f t="shared" si="60"/>
        <v>1000.2419833249877</v>
      </c>
      <c r="P1013" s="48">
        <f t="shared" si="61"/>
        <v>55.35625000000001</v>
      </c>
      <c r="Q1013" s="48">
        <f t="shared" si="62"/>
        <v>0</v>
      </c>
      <c r="R1013" s="48">
        <f t="shared" si="63"/>
        <v>944.88573332498777</v>
      </c>
    </row>
    <row r="1014" spans="1:18" x14ac:dyDescent="0.25">
      <c r="A1014" t="s">
        <v>1059</v>
      </c>
      <c r="B1014" t="s">
        <v>10339</v>
      </c>
      <c r="C1014" t="s">
        <v>9147</v>
      </c>
      <c r="D1014" t="s">
        <v>21</v>
      </c>
      <c r="E1014" t="s">
        <v>1556</v>
      </c>
      <c r="F1014" s="48" t="s">
        <v>10486</v>
      </c>
      <c r="G1014" s="55" t="s">
        <v>10487</v>
      </c>
      <c r="H1014" s="55" t="s">
        <v>10488</v>
      </c>
      <c r="I1014" s="55" t="s">
        <v>9030</v>
      </c>
      <c r="J1014" s="48">
        <v>172.20000001</v>
      </c>
      <c r="K1014" s="55">
        <v>108639.25799899999</v>
      </c>
      <c r="L1014" s="55">
        <v>9909.2000005754489</v>
      </c>
      <c r="M1014" s="55">
        <v>5431.9628999500001</v>
      </c>
      <c r="N1014" s="56">
        <v>93298.095098474543</v>
      </c>
      <c r="O1014" s="48">
        <f t="shared" si="60"/>
        <v>630.88999995755569</v>
      </c>
      <c r="P1014" s="48">
        <f t="shared" si="61"/>
        <v>57.544715447154481</v>
      </c>
      <c r="Q1014" s="48">
        <f t="shared" si="62"/>
        <v>31.544499997877789</v>
      </c>
      <c r="R1014" s="48">
        <f t="shared" si="63"/>
        <v>541.80078451252348</v>
      </c>
    </row>
    <row r="1015" spans="1:18" x14ac:dyDescent="0.25">
      <c r="A1015" t="s">
        <v>1059</v>
      </c>
      <c r="B1015" t="s">
        <v>10339</v>
      </c>
      <c r="C1015" t="s">
        <v>9147</v>
      </c>
      <c r="D1015" t="s">
        <v>21</v>
      </c>
      <c r="E1015" t="s">
        <v>1579</v>
      </c>
      <c r="F1015" s="48" t="s">
        <v>10489</v>
      </c>
      <c r="G1015" s="55" t="s">
        <v>10490</v>
      </c>
      <c r="H1015" s="55" t="s">
        <v>10491</v>
      </c>
      <c r="I1015" s="55" t="s">
        <v>9037</v>
      </c>
      <c r="J1015" s="48">
        <v>106.59999999899999</v>
      </c>
      <c r="K1015" s="55">
        <v>72594.866504999998</v>
      </c>
      <c r="L1015" s="55">
        <v>1562.4899999853426</v>
      </c>
      <c r="M1015" s="55">
        <v>3629.74332525</v>
      </c>
      <c r="N1015" s="56">
        <v>67402.633179764656</v>
      </c>
      <c r="O1015" s="48">
        <f t="shared" si="60"/>
        <v>681.00250005329269</v>
      </c>
      <c r="P1015" s="48">
        <f t="shared" si="61"/>
        <v>14.657504690431521</v>
      </c>
      <c r="Q1015" s="48">
        <f t="shared" si="62"/>
        <v>34.050125002664636</v>
      </c>
      <c r="R1015" s="48">
        <f t="shared" si="63"/>
        <v>632.29487036019657</v>
      </c>
    </row>
    <row r="1016" spans="1:18" x14ac:dyDescent="0.25">
      <c r="A1016" t="s">
        <v>1059</v>
      </c>
      <c r="B1016" t="s">
        <v>10339</v>
      </c>
      <c r="C1016" t="s">
        <v>9147</v>
      </c>
      <c r="D1016" t="s">
        <v>21</v>
      </c>
      <c r="E1016" t="s">
        <v>1579</v>
      </c>
      <c r="F1016" s="48" t="s">
        <v>10489</v>
      </c>
      <c r="G1016" s="55" t="s">
        <v>9680</v>
      </c>
      <c r="H1016" s="55" t="s">
        <v>9681</v>
      </c>
      <c r="I1016" s="55" t="s">
        <v>9415</v>
      </c>
      <c r="J1016" s="48">
        <v>12.299999999999999</v>
      </c>
      <c r="K1016" s="55">
        <v>9224.3450240999991</v>
      </c>
      <c r="L1016" s="55">
        <v>0</v>
      </c>
      <c r="M1016" s="55">
        <v>461.21725120499997</v>
      </c>
      <c r="N1016" s="56">
        <v>8763.127772894999</v>
      </c>
      <c r="O1016" s="48">
        <f t="shared" si="60"/>
        <v>749.94674992682928</v>
      </c>
      <c r="P1016" s="48">
        <f t="shared" si="61"/>
        <v>0</v>
      </c>
      <c r="Q1016" s="48">
        <f t="shared" si="62"/>
        <v>37.497337496341466</v>
      </c>
      <c r="R1016" s="48">
        <f t="shared" si="63"/>
        <v>712.44941243048777</v>
      </c>
    </row>
    <row r="1017" spans="1:18" x14ac:dyDescent="0.25">
      <c r="A1017" t="s">
        <v>1059</v>
      </c>
      <c r="B1017" t="s">
        <v>10339</v>
      </c>
      <c r="C1017" t="s">
        <v>9147</v>
      </c>
      <c r="D1017" t="s">
        <v>21</v>
      </c>
      <c r="E1017" t="s">
        <v>1579</v>
      </c>
      <c r="F1017" s="48" t="s">
        <v>10489</v>
      </c>
      <c r="G1017" s="55" t="s">
        <v>10492</v>
      </c>
      <c r="H1017" s="55" t="s">
        <v>10493</v>
      </c>
      <c r="I1017" s="55" t="s">
        <v>9362</v>
      </c>
      <c r="J1017" s="48">
        <v>6.1500000009999995</v>
      </c>
      <c r="K1017" s="55">
        <v>4669.7881725000016</v>
      </c>
      <c r="L1017" s="55">
        <v>0</v>
      </c>
      <c r="M1017" s="55">
        <v>233.48940862500001</v>
      </c>
      <c r="N1017" s="56">
        <v>4436.2987638750019</v>
      </c>
      <c r="O1017" s="48">
        <f t="shared" si="60"/>
        <v>759.31514987653441</v>
      </c>
      <c r="P1017" s="48">
        <f t="shared" si="61"/>
        <v>0</v>
      </c>
      <c r="Q1017" s="48">
        <f t="shared" si="62"/>
        <v>37.965757493826708</v>
      </c>
      <c r="R1017" s="48">
        <f t="shared" si="63"/>
        <v>721.34939238270783</v>
      </c>
    </row>
    <row r="1018" spans="1:18" x14ac:dyDescent="0.25">
      <c r="A1018" t="s">
        <v>1059</v>
      </c>
      <c r="B1018" t="s">
        <v>10339</v>
      </c>
      <c r="C1018" t="s">
        <v>9147</v>
      </c>
      <c r="D1018" t="s">
        <v>21</v>
      </c>
      <c r="E1018" t="s">
        <v>1579</v>
      </c>
      <c r="F1018" s="48" t="s">
        <v>10489</v>
      </c>
      <c r="G1018" s="55" t="s">
        <v>10494</v>
      </c>
      <c r="H1018" s="55" t="s">
        <v>10495</v>
      </c>
      <c r="I1018" s="55" t="s">
        <v>9030</v>
      </c>
      <c r="J1018" s="48">
        <v>3.0749999999999993</v>
      </c>
      <c r="K1018" s="55">
        <v>3345.1470523000003</v>
      </c>
      <c r="L1018" s="55">
        <v>909.38133116883091</v>
      </c>
      <c r="M1018" s="55">
        <v>167.257352615</v>
      </c>
      <c r="N1018" s="56">
        <v>2268.5083685161694</v>
      </c>
      <c r="O1018" s="48">
        <f t="shared" si="60"/>
        <v>1087.8526999349597</v>
      </c>
      <c r="P1018" s="48">
        <f t="shared" si="61"/>
        <v>295.73376623376623</v>
      </c>
      <c r="Q1018" s="48">
        <f t="shared" si="62"/>
        <v>54.392634996747979</v>
      </c>
      <c r="R1018" s="48">
        <f t="shared" si="63"/>
        <v>737.72629870444553</v>
      </c>
    </row>
    <row r="1019" spans="1:18" x14ac:dyDescent="0.25">
      <c r="A1019" t="s">
        <v>1059</v>
      </c>
      <c r="B1019" t="s">
        <v>10339</v>
      </c>
      <c r="C1019" t="s">
        <v>9147</v>
      </c>
      <c r="D1019" t="s">
        <v>21</v>
      </c>
      <c r="E1019" t="s">
        <v>1579</v>
      </c>
      <c r="F1019" s="48" t="s">
        <v>10489</v>
      </c>
      <c r="G1019" s="55" t="s">
        <v>10496</v>
      </c>
      <c r="H1019" s="55" t="s">
        <v>10497</v>
      </c>
      <c r="I1019" s="55" t="s">
        <v>9211</v>
      </c>
      <c r="J1019" s="48">
        <v>473.28000000999998</v>
      </c>
      <c r="K1019" s="55">
        <v>317531.45578000002</v>
      </c>
      <c r="L1019" s="55">
        <v>13426.870000283699</v>
      </c>
      <c r="M1019" s="55">
        <v>15876.572789000002</v>
      </c>
      <c r="N1019" s="56">
        <v>288228.01299071632</v>
      </c>
      <c r="O1019" s="48">
        <f t="shared" si="60"/>
        <v>670.91669999427586</v>
      </c>
      <c r="P1019" s="48">
        <f t="shared" si="61"/>
        <v>28.369823360378639</v>
      </c>
      <c r="Q1019" s="48">
        <f t="shared" si="62"/>
        <v>33.54583499971379</v>
      </c>
      <c r="R1019" s="48">
        <f t="shared" si="63"/>
        <v>609.00104163418337</v>
      </c>
    </row>
    <row r="1020" spans="1:18" x14ac:dyDescent="0.25">
      <c r="A1020" t="s">
        <v>1059</v>
      </c>
      <c r="B1020" t="s">
        <v>10339</v>
      </c>
      <c r="C1020" t="s">
        <v>9147</v>
      </c>
      <c r="D1020" t="s">
        <v>21</v>
      </c>
      <c r="E1020" t="s">
        <v>1579</v>
      </c>
      <c r="F1020" s="48" t="s">
        <v>10489</v>
      </c>
      <c r="G1020" s="55" t="s">
        <v>9125</v>
      </c>
      <c r="H1020" s="55" t="s">
        <v>9126</v>
      </c>
      <c r="I1020" s="55" t="s">
        <v>9030</v>
      </c>
      <c r="J1020" s="48">
        <v>6.1500000009999995</v>
      </c>
      <c r="K1020" s="55">
        <v>3659.5676474000002</v>
      </c>
      <c r="L1020" s="55">
        <v>415.56000006757063</v>
      </c>
      <c r="M1020" s="55">
        <v>182.97838236999999</v>
      </c>
      <c r="N1020" s="56">
        <v>3061.0292649624298</v>
      </c>
      <c r="O1020" s="48">
        <f t="shared" si="60"/>
        <v>595.05164988698357</v>
      </c>
      <c r="P1020" s="48">
        <f t="shared" si="61"/>
        <v>67.570731707317066</v>
      </c>
      <c r="Q1020" s="48">
        <f t="shared" si="62"/>
        <v>29.752582494349173</v>
      </c>
      <c r="R1020" s="48">
        <f t="shared" si="63"/>
        <v>497.72833568531735</v>
      </c>
    </row>
    <row r="1021" spans="1:18" x14ac:dyDescent="0.25">
      <c r="A1021" t="s">
        <v>1059</v>
      </c>
      <c r="B1021" t="s">
        <v>10339</v>
      </c>
      <c r="C1021" t="s">
        <v>9147</v>
      </c>
      <c r="D1021" t="s">
        <v>21</v>
      </c>
      <c r="E1021" t="s">
        <v>1594</v>
      </c>
      <c r="F1021" s="48" t="s">
        <v>10498</v>
      </c>
      <c r="G1021" s="55" t="s">
        <v>10267</v>
      </c>
      <c r="H1021" s="55" t="s">
        <v>10268</v>
      </c>
      <c r="I1021" s="55" t="s">
        <v>9152</v>
      </c>
      <c r="J1021" s="48">
        <v>16.400000000999999</v>
      </c>
      <c r="K1021" s="55">
        <v>10811.046561499999</v>
      </c>
      <c r="L1021" s="55">
        <v>0</v>
      </c>
      <c r="M1021" s="55">
        <v>0</v>
      </c>
      <c r="N1021" s="56">
        <v>10811.046561499999</v>
      </c>
      <c r="O1021" s="48">
        <f t="shared" si="60"/>
        <v>659.21015614882867</v>
      </c>
      <c r="P1021" s="48">
        <f t="shared" si="61"/>
        <v>0</v>
      </c>
      <c r="Q1021" s="48">
        <f t="shared" si="62"/>
        <v>0</v>
      </c>
      <c r="R1021" s="48">
        <f t="shared" si="63"/>
        <v>659.21015614882867</v>
      </c>
    </row>
    <row r="1022" spans="1:18" x14ac:dyDescent="0.25">
      <c r="A1022" t="s">
        <v>1059</v>
      </c>
      <c r="B1022" t="s">
        <v>10339</v>
      </c>
      <c r="C1022" t="s">
        <v>9147</v>
      </c>
      <c r="D1022" t="s">
        <v>21</v>
      </c>
      <c r="E1022" t="s">
        <v>1594</v>
      </c>
      <c r="F1022" s="48" t="s">
        <v>10498</v>
      </c>
      <c r="G1022" s="55" t="s">
        <v>9647</v>
      </c>
      <c r="H1022" s="55" t="s">
        <v>9648</v>
      </c>
      <c r="I1022" s="55" t="s">
        <v>9211</v>
      </c>
      <c r="J1022" s="48">
        <v>92.249999997999993</v>
      </c>
      <c r="K1022" s="55">
        <v>82374.822004999995</v>
      </c>
      <c r="L1022" s="55">
        <v>6568.1999998575993</v>
      </c>
      <c r="M1022" s="55">
        <v>4118.7411002500003</v>
      </c>
      <c r="N1022" s="56">
        <v>71687.880904892387</v>
      </c>
      <c r="O1022" s="48">
        <f t="shared" si="60"/>
        <v>892.95200007355993</v>
      </c>
      <c r="P1022" s="48">
        <f t="shared" si="61"/>
        <v>71.2</v>
      </c>
      <c r="Q1022" s="48">
        <f t="shared" si="62"/>
        <v>44.647600003678001</v>
      </c>
      <c r="R1022" s="48">
        <f t="shared" si="63"/>
        <v>777.10440006988188</v>
      </c>
    </row>
    <row r="1023" spans="1:18" x14ac:dyDescent="0.25">
      <c r="A1023" t="s">
        <v>1059</v>
      </c>
      <c r="B1023" t="s">
        <v>10339</v>
      </c>
      <c r="C1023" t="s">
        <v>9147</v>
      </c>
      <c r="D1023" t="s">
        <v>21</v>
      </c>
      <c r="E1023" t="s">
        <v>1594</v>
      </c>
      <c r="F1023" s="48" t="s">
        <v>10498</v>
      </c>
      <c r="G1023" s="55" t="s">
        <v>10101</v>
      </c>
      <c r="H1023" s="55" t="s">
        <v>10102</v>
      </c>
      <c r="I1023" s="55" t="s">
        <v>9030</v>
      </c>
      <c r="J1023" s="48">
        <v>625.50000000999989</v>
      </c>
      <c r="K1023" s="55">
        <v>349088.42249999999</v>
      </c>
      <c r="L1023" s="55">
        <v>12000.660000191856</v>
      </c>
      <c r="M1023" s="55">
        <v>17454.421125000001</v>
      </c>
      <c r="N1023" s="56">
        <v>319633.34137480811</v>
      </c>
      <c r="O1023" s="48">
        <f t="shared" si="60"/>
        <v>558.09499999107766</v>
      </c>
      <c r="P1023" s="48">
        <f t="shared" si="61"/>
        <v>19.185707434052759</v>
      </c>
      <c r="Q1023" s="48">
        <f t="shared" si="62"/>
        <v>27.904749999553886</v>
      </c>
      <c r="R1023" s="48">
        <f t="shared" si="63"/>
        <v>511.00454255747098</v>
      </c>
    </row>
    <row r="1024" spans="1:18" x14ac:dyDescent="0.25">
      <c r="A1024" t="s">
        <v>1059</v>
      </c>
      <c r="B1024" t="s">
        <v>10339</v>
      </c>
      <c r="C1024" t="s">
        <v>9147</v>
      </c>
      <c r="D1024" t="s">
        <v>21</v>
      </c>
      <c r="E1024" t="s">
        <v>1594</v>
      </c>
      <c r="F1024" s="48" t="s">
        <v>10498</v>
      </c>
      <c r="G1024" s="55" t="s">
        <v>10499</v>
      </c>
      <c r="H1024" s="55" t="s">
        <v>10500</v>
      </c>
      <c r="I1024" s="55" t="s">
        <v>9037</v>
      </c>
      <c r="J1024" s="48">
        <v>424.35000000999992</v>
      </c>
      <c r="K1024" s="55">
        <v>280477.31513000006</v>
      </c>
      <c r="L1024" s="55">
        <v>6344.6500001495124</v>
      </c>
      <c r="M1024" s="55">
        <v>14023.865756499999</v>
      </c>
      <c r="N1024" s="56">
        <v>260108.79937335057</v>
      </c>
      <c r="O1024" s="48">
        <f t="shared" si="60"/>
        <v>660.95749999620728</v>
      </c>
      <c r="P1024" s="48">
        <f t="shared" si="61"/>
        <v>14.951455166725578</v>
      </c>
      <c r="Q1024" s="48">
        <f t="shared" si="62"/>
        <v>33.047874999810354</v>
      </c>
      <c r="R1024" s="48">
        <f t="shared" si="63"/>
        <v>612.95816982967131</v>
      </c>
    </row>
    <row r="1025" spans="1:18" x14ac:dyDescent="0.25">
      <c r="A1025" t="s">
        <v>1059</v>
      </c>
      <c r="B1025" t="s">
        <v>10339</v>
      </c>
      <c r="C1025" t="s">
        <v>9147</v>
      </c>
      <c r="D1025" t="s">
        <v>21</v>
      </c>
      <c r="E1025" t="s">
        <v>1594</v>
      </c>
      <c r="F1025" s="48" t="s">
        <v>10498</v>
      </c>
      <c r="G1025" s="55" t="s">
        <v>10501</v>
      </c>
      <c r="H1025" s="55" t="s">
        <v>10502</v>
      </c>
      <c r="I1025" s="55" t="s">
        <v>9042</v>
      </c>
      <c r="J1025" s="48">
        <v>30.749999999000007</v>
      </c>
      <c r="K1025" s="55">
        <v>21660.373802000002</v>
      </c>
      <c r="L1025" s="55">
        <v>1200.7099999609527</v>
      </c>
      <c r="M1025" s="55">
        <v>0</v>
      </c>
      <c r="N1025" s="56">
        <v>20459.663802039049</v>
      </c>
      <c r="O1025" s="48">
        <f t="shared" si="60"/>
        <v>704.40240008794797</v>
      </c>
      <c r="P1025" s="48">
        <f t="shared" si="61"/>
        <v>39.047479674796747</v>
      </c>
      <c r="Q1025" s="48">
        <f t="shared" si="62"/>
        <v>0</v>
      </c>
      <c r="R1025" s="48">
        <f t="shared" si="63"/>
        <v>665.35492041315115</v>
      </c>
    </row>
    <row r="1026" spans="1:18" x14ac:dyDescent="0.25">
      <c r="A1026" t="s">
        <v>1059</v>
      </c>
      <c r="B1026" t="s">
        <v>10339</v>
      </c>
      <c r="C1026" t="s">
        <v>9147</v>
      </c>
      <c r="D1026" t="s">
        <v>21</v>
      </c>
      <c r="E1026" t="s">
        <v>1597</v>
      </c>
      <c r="F1026" s="48" t="s">
        <v>10503</v>
      </c>
      <c r="G1026" s="55" t="s">
        <v>9719</v>
      </c>
      <c r="H1026" s="55" t="s">
        <v>9720</v>
      </c>
      <c r="I1026" s="55" t="s">
        <v>9037</v>
      </c>
      <c r="J1026" s="48">
        <v>30.749999999000007</v>
      </c>
      <c r="K1026" s="55">
        <v>26242.375950999995</v>
      </c>
      <c r="L1026" s="55">
        <v>1217.0399999604217</v>
      </c>
      <c r="M1026" s="55">
        <v>1312.1187975500002</v>
      </c>
      <c r="N1026" s="56">
        <v>23713.217153489572</v>
      </c>
      <c r="O1026" s="48">
        <f t="shared" si="60"/>
        <v>853.41060006027317</v>
      </c>
      <c r="P1026" s="48">
        <f t="shared" si="61"/>
        <v>39.578536585365853</v>
      </c>
      <c r="Q1026" s="48">
        <f t="shared" si="62"/>
        <v>42.670530003013674</v>
      </c>
      <c r="R1026" s="48">
        <f t="shared" si="63"/>
        <v>771.16153347189356</v>
      </c>
    </row>
    <row r="1027" spans="1:18" x14ac:dyDescent="0.25">
      <c r="A1027" t="s">
        <v>1059</v>
      </c>
      <c r="B1027" t="s">
        <v>10339</v>
      </c>
      <c r="C1027" t="s">
        <v>9147</v>
      </c>
      <c r="D1027" t="s">
        <v>21</v>
      </c>
      <c r="E1027" t="s">
        <v>1597</v>
      </c>
      <c r="F1027" s="48" t="s">
        <v>10503</v>
      </c>
      <c r="G1027" s="55" t="s">
        <v>10267</v>
      </c>
      <c r="H1027" s="55" t="s">
        <v>10268</v>
      </c>
      <c r="I1027" s="55" t="s">
        <v>9152</v>
      </c>
      <c r="J1027" s="48">
        <v>6.1500000009999995</v>
      </c>
      <c r="K1027" s="55">
        <v>4720.201875400001</v>
      </c>
      <c r="L1027" s="55">
        <v>0</v>
      </c>
      <c r="M1027" s="55">
        <v>0</v>
      </c>
      <c r="N1027" s="56">
        <v>4720.201875400001</v>
      </c>
      <c r="O1027" s="48">
        <f t="shared" si="60"/>
        <v>767.51249994024204</v>
      </c>
      <c r="P1027" s="48">
        <f t="shared" si="61"/>
        <v>0</v>
      </c>
      <c r="Q1027" s="48">
        <f t="shared" si="62"/>
        <v>0</v>
      </c>
      <c r="R1027" s="48">
        <f t="shared" si="63"/>
        <v>767.51249994024204</v>
      </c>
    </row>
    <row r="1028" spans="1:18" x14ac:dyDescent="0.25">
      <c r="A1028" t="s">
        <v>1059</v>
      </c>
      <c r="B1028" t="s">
        <v>10339</v>
      </c>
      <c r="C1028" t="s">
        <v>9147</v>
      </c>
      <c r="D1028" t="s">
        <v>21</v>
      </c>
      <c r="E1028" t="s">
        <v>1597</v>
      </c>
      <c r="F1028" s="48" t="s">
        <v>10503</v>
      </c>
      <c r="G1028" s="55" t="s">
        <v>9647</v>
      </c>
      <c r="H1028" s="55" t="s">
        <v>9648</v>
      </c>
      <c r="I1028" s="55" t="s">
        <v>9211</v>
      </c>
      <c r="J1028" s="48">
        <v>16.400000000999999</v>
      </c>
      <c r="K1028" s="55">
        <v>14207.018237500002</v>
      </c>
      <c r="L1028" s="55">
        <v>760.23000004635549</v>
      </c>
      <c r="M1028" s="55">
        <v>710.35091187500007</v>
      </c>
      <c r="N1028" s="56">
        <v>12736.437325578647</v>
      </c>
      <c r="O1028" s="48">
        <f t="shared" si="60"/>
        <v>866.28159979473912</v>
      </c>
      <c r="P1028" s="48">
        <f t="shared" si="61"/>
        <v>46.355487804878052</v>
      </c>
      <c r="Q1028" s="48">
        <f t="shared" si="62"/>
        <v>43.314079989736953</v>
      </c>
      <c r="R1028" s="48">
        <f t="shared" si="63"/>
        <v>776.61203200012415</v>
      </c>
    </row>
    <row r="1029" spans="1:18" x14ac:dyDescent="0.25">
      <c r="A1029" t="s">
        <v>1059</v>
      </c>
      <c r="B1029" t="s">
        <v>10339</v>
      </c>
      <c r="C1029" t="s">
        <v>9147</v>
      </c>
      <c r="D1029" t="s">
        <v>21</v>
      </c>
      <c r="E1029" t="s">
        <v>1597</v>
      </c>
      <c r="F1029" s="48" t="s">
        <v>10503</v>
      </c>
      <c r="G1029" s="55" t="s">
        <v>10172</v>
      </c>
      <c r="H1029" s="55" t="s">
        <v>10173</v>
      </c>
      <c r="I1029" s="55" t="s">
        <v>9483</v>
      </c>
      <c r="J1029" s="48">
        <v>33.000000001000004</v>
      </c>
      <c r="K1029" s="55">
        <v>22386.045004</v>
      </c>
      <c r="L1029" s="55">
        <v>2490.0600000754566</v>
      </c>
      <c r="M1029" s="55">
        <v>1119.3022501999999</v>
      </c>
      <c r="N1029" s="56">
        <v>18776.682753724544</v>
      </c>
      <c r="O1029" s="48">
        <f t="shared" si="60"/>
        <v>678.36500010065549</v>
      </c>
      <c r="P1029" s="48">
        <f t="shared" si="61"/>
        <v>75.456363636363633</v>
      </c>
      <c r="Q1029" s="48">
        <f t="shared" si="62"/>
        <v>33.918250005032775</v>
      </c>
      <c r="R1029" s="48">
        <f t="shared" si="63"/>
        <v>568.99038645925918</v>
      </c>
    </row>
    <row r="1030" spans="1:18" x14ac:dyDescent="0.25">
      <c r="A1030" t="s">
        <v>1059</v>
      </c>
      <c r="B1030" t="s">
        <v>10339</v>
      </c>
      <c r="C1030" t="s">
        <v>9147</v>
      </c>
      <c r="D1030" t="s">
        <v>21</v>
      </c>
      <c r="E1030" t="s">
        <v>1597</v>
      </c>
      <c r="F1030" s="48" t="s">
        <v>10503</v>
      </c>
      <c r="G1030" s="55" t="s">
        <v>9680</v>
      </c>
      <c r="H1030" s="55" t="s">
        <v>9681</v>
      </c>
      <c r="I1030" s="55" t="s">
        <v>9415</v>
      </c>
      <c r="J1030" s="48">
        <v>29.724999998999998</v>
      </c>
      <c r="K1030" s="55">
        <v>23277.494416999998</v>
      </c>
      <c r="L1030" s="55">
        <v>0</v>
      </c>
      <c r="M1030" s="55">
        <v>1163.8747208499999</v>
      </c>
      <c r="N1030" s="56">
        <v>22113.619696149999</v>
      </c>
      <c r="O1030" s="48">
        <f t="shared" si="60"/>
        <v>783.09485005157592</v>
      </c>
      <c r="P1030" s="48">
        <f t="shared" si="61"/>
        <v>0</v>
      </c>
      <c r="Q1030" s="48">
        <f t="shared" si="62"/>
        <v>39.154742502578799</v>
      </c>
      <c r="R1030" s="48">
        <f t="shared" si="63"/>
        <v>743.94010754899716</v>
      </c>
    </row>
    <row r="1031" spans="1:18" x14ac:dyDescent="0.25">
      <c r="A1031" t="s">
        <v>1059</v>
      </c>
      <c r="B1031" t="s">
        <v>10339</v>
      </c>
      <c r="C1031" t="s">
        <v>9147</v>
      </c>
      <c r="D1031" t="s">
        <v>21</v>
      </c>
      <c r="E1031" t="s">
        <v>1597</v>
      </c>
      <c r="F1031" s="48" t="s">
        <v>10503</v>
      </c>
      <c r="G1031" s="55" t="s">
        <v>9259</v>
      </c>
      <c r="H1031" s="55" t="s">
        <v>9260</v>
      </c>
      <c r="I1031" s="55" t="s">
        <v>9042</v>
      </c>
      <c r="J1031" s="48">
        <v>6.1500000009999995</v>
      </c>
      <c r="K1031" s="55">
        <v>7724.7158028000003</v>
      </c>
      <c r="L1031" s="55">
        <v>410.51000006674957</v>
      </c>
      <c r="M1031" s="55">
        <v>0</v>
      </c>
      <c r="N1031" s="56">
        <v>7314.2058027332505</v>
      </c>
      <c r="O1031" s="48">
        <f t="shared" si="60"/>
        <v>1256.0513498445446</v>
      </c>
      <c r="P1031" s="48">
        <f t="shared" si="61"/>
        <v>66.74959349593496</v>
      </c>
      <c r="Q1031" s="48">
        <f t="shared" si="62"/>
        <v>0</v>
      </c>
      <c r="R1031" s="48">
        <f t="shared" si="63"/>
        <v>1189.3017563486096</v>
      </c>
    </row>
    <row r="1032" spans="1:18" x14ac:dyDescent="0.25">
      <c r="A1032" t="s">
        <v>1059</v>
      </c>
      <c r="B1032" t="s">
        <v>10339</v>
      </c>
      <c r="C1032" t="s">
        <v>9147</v>
      </c>
      <c r="D1032" t="s">
        <v>21</v>
      </c>
      <c r="E1032" t="s">
        <v>1597</v>
      </c>
      <c r="F1032" s="48" t="s">
        <v>10503</v>
      </c>
      <c r="G1032" s="55" t="s">
        <v>10504</v>
      </c>
      <c r="H1032" s="55" t="s">
        <v>10505</v>
      </c>
      <c r="I1032" s="55" t="s">
        <v>9211</v>
      </c>
      <c r="J1032" s="48">
        <v>123.00000000200002</v>
      </c>
      <c r="K1032" s="55">
        <v>88275.236556999997</v>
      </c>
      <c r="L1032" s="55">
        <v>0</v>
      </c>
      <c r="M1032" s="55">
        <v>4413.7618278500004</v>
      </c>
      <c r="N1032" s="56">
        <v>83861.474729149995</v>
      </c>
      <c r="O1032" s="48">
        <f t="shared" si="60"/>
        <v>717.68485004524075</v>
      </c>
      <c r="P1032" s="48">
        <f t="shared" si="61"/>
        <v>0</v>
      </c>
      <c r="Q1032" s="48">
        <f t="shared" si="62"/>
        <v>35.88424250226204</v>
      </c>
      <c r="R1032" s="48">
        <f t="shared" si="63"/>
        <v>681.8006075429787</v>
      </c>
    </row>
    <row r="1033" spans="1:18" x14ac:dyDescent="0.25">
      <c r="A1033" t="s">
        <v>1059</v>
      </c>
      <c r="B1033" t="s">
        <v>10339</v>
      </c>
      <c r="C1033" t="s">
        <v>9147</v>
      </c>
      <c r="D1033" t="s">
        <v>21</v>
      </c>
      <c r="E1033" t="s">
        <v>1597</v>
      </c>
      <c r="F1033" s="48" t="s">
        <v>10503</v>
      </c>
      <c r="G1033" s="55" t="s">
        <v>10506</v>
      </c>
      <c r="H1033" s="55" t="s">
        <v>10507</v>
      </c>
      <c r="I1033" s="55" t="s">
        <v>9018</v>
      </c>
      <c r="J1033" s="48">
        <v>123.00000000200002</v>
      </c>
      <c r="K1033" s="55">
        <v>84889.667706000022</v>
      </c>
      <c r="L1033" s="55">
        <v>2657.9100000432186</v>
      </c>
      <c r="M1033" s="55">
        <v>4244.4833853</v>
      </c>
      <c r="N1033" s="56">
        <v>77987.274320656797</v>
      </c>
      <c r="O1033" s="48">
        <f t="shared" si="60"/>
        <v>690.15990003755849</v>
      </c>
      <c r="P1033" s="48">
        <f t="shared" si="61"/>
        <v>21.609024390243903</v>
      </c>
      <c r="Q1033" s="48">
        <f t="shared" si="62"/>
        <v>34.507995001877916</v>
      </c>
      <c r="R1033" s="48">
        <f t="shared" si="63"/>
        <v>634.04288064543653</v>
      </c>
    </row>
    <row r="1034" spans="1:18" x14ac:dyDescent="0.25">
      <c r="A1034" t="s">
        <v>1059</v>
      </c>
      <c r="B1034" t="s">
        <v>10339</v>
      </c>
      <c r="C1034" t="s">
        <v>9147</v>
      </c>
      <c r="D1034" t="s">
        <v>21</v>
      </c>
      <c r="E1034" t="s">
        <v>1597</v>
      </c>
      <c r="F1034" s="48" t="s">
        <v>10503</v>
      </c>
      <c r="G1034" s="55" t="s">
        <v>10508</v>
      </c>
      <c r="H1034" s="55" t="s">
        <v>10509</v>
      </c>
      <c r="I1034" s="55" t="s">
        <v>9211</v>
      </c>
      <c r="J1034" s="48">
        <v>295.19999999999993</v>
      </c>
      <c r="K1034" s="55">
        <v>163815.33601000003</v>
      </c>
      <c r="L1034" s="55">
        <v>7695.6999999999989</v>
      </c>
      <c r="M1034" s="55">
        <v>8190.7668005000005</v>
      </c>
      <c r="N1034" s="56">
        <v>147928.86920950003</v>
      </c>
      <c r="O1034" s="48">
        <f t="shared" si="60"/>
        <v>554.93000003387556</v>
      </c>
      <c r="P1034" s="48">
        <f t="shared" si="61"/>
        <v>26.069444444444446</v>
      </c>
      <c r="Q1034" s="48">
        <f t="shared" si="62"/>
        <v>27.746500001693775</v>
      </c>
      <c r="R1034" s="48">
        <f t="shared" si="63"/>
        <v>501.11405558773737</v>
      </c>
    </row>
    <row r="1035" spans="1:18" x14ac:dyDescent="0.25">
      <c r="A1035" t="s">
        <v>1059</v>
      </c>
      <c r="B1035" t="s">
        <v>10339</v>
      </c>
      <c r="C1035" t="s">
        <v>9147</v>
      </c>
      <c r="D1035" t="s">
        <v>21</v>
      </c>
      <c r="E1035" t="s">
        <v>1597</v>
      </c>
      <c r="F1035" s="48" t="s">
        <v>10503</v>
      </c>
      <c r="G1035" s="55" t="s">
        <v>10499</v>
      </c>
      <c r="H1035" s="55" t="s">
        <v>10500</v>
      </c>
      <c r="I1035" s="55" t="s">
        <v>9037</v>
      </c>
      <c r="J1035" s="48">
        <v>43.050000000000004</v>
      </c>
      <c r="K1035" s="55">
        <v>28454.220376999998</v>
      </c>
      <c r="L1035" s="55">
        <v>644.98000000000013</v>
      </c>
      <c r="M1035" s="55">
        <v>1422.7110188499998</v>
      </c>
      <c r="N1035" s="56">
        <v>26386.529358149997</v>
      </c>
      <c r="O1035" s="48">
        <f t="shared" si="60"/>
        <v>660.95750004645754</v>
      </c>
      <c r="P1035" s="48">
        <f t="shared" si="61"/>
        <v>14.982113821138213</v>
      </c>
      <c r="Q1035" s="48">
        <f t="shared" si="62"/>
        <v>33.047875002322876</v>
      </c>
      <c r="R1035" s="48">
        <f t="shared" si="63"/>
        <v>612.92751122299637</v>
      </c>
    </row>
    <row r="1036" spans="1:18" x14ac:dyDescent="0.25">
      <c r="A1036" t="s">
        <v>1059</v>
      </c>
      <c r="B1036" t="s">
        <v>10339</v>
      </c>
      <c r="C1036" t="s">
        <v>9147</v>
      </c>
      <c r="D1036" t="s">
        <v>21</v>
      </c>
      <c r="E1036" t="s">
        <v>1597</v>
      </c>
      <c r="F1036" s="48" t="s">
        <v>10503</v>
      </c>
      <c r="G1036" s="55" t="s">
        <v>10135</v>
      </c>
      <c r="H1036" s="55" t="s">
        <v>10136</v>
      </c>
      <c r="I1036" s="55" t="s">
        <v>9030</v>
      </c>
      <c r="J1036" s="48">
        <v>1697.3999999999999</v>
      </c>
      <c r="K1036" s="55">
        <v>906123.04209</v>
      </c>
      <c r="L1036" s="55">
        <v>84870</v>
      </c>
      <c r="M1036" s="55">
        <v>45306.152104499997</v>
      </c>
      <c r="N1036" s="56">
        <v>775946.88998550002</v>
      </c>
      <c r="O1036" s="48">
        <f t="shared" si="60"/>
        <v>533.83000005302233</v>
      </c>
      <c r="P1036" s="48">
        <f t="shared" si="61"/>
        <v>50.000000000000007</v>
      </c>
      <c r="Q1036" s="48">
        <f t="shared" si="62"/>
        <v>26.691500002651114</v>
      </c>
      <c r="R1036" s="48">
        <f t="shared" si="63"/>
        <v>457.13850005037119</v>
      </c>
    </row>
    <row r="1037" spans="1:18" x14ac:dyDescent="0.25">
      <c r="A1037" t="s">
        <v>1059</v>
      </c>
      <c r="B1037" t="s">
        <v>10339</v>
      </c>
      <c r="C1037" t="s">
        <v>9147</v>
      </c>
      <c r="D1037" t="s">
        <v>21</v>
      </c>
      <c r="E1037" t="s">
        <v>1597</v>
      </c>
      <c r="F1037" s="48" t="s">
        <v>10503</v>
      </c>
      <c r="G1037" s="55" t="s">
        <v>10359</v>
      </c>
      <c r="H1037" s="55" t="s">
        <v>10360</v>
      </c>
      <c r="I1037" s="55" t="s">
        <v>9180</v>
      </c>
      <c r="J1037" s="48">
        <v>2.0500000009999999</v>
      </c>
      <c r="K1037" s="55">
        <v>1291.16175004</v>
      </c>
      <c r="L1037" s="55">
        <v>0</v>
      </c>
      <c r="M1037" s="55">
        <v>64.558087502000006</v>
      </c>
      <c r="N1037" s="56">
        <v>1226.603662538</v>
      </c>
      <c r="O1037" s="48">
        <f t="shared" si="60"/>
        <v>629.8349997122757</v>
      </c>
      <c r="P1037" s="48">
        <f t="shared" si="61"/>
        <v>0</v>
      </c>
      <c r="Q1037" s="48">
        <f t="shared" si="62"/>
        <v>31.491749985613787</v>
      </c>
      <c r="R1037" s="48">
        <f t="shared" si="63"/>
        <v>598.34324972666184</v>
      </c>
    </row>
    <row r="1038" spans="1:18" x14ac:dyDescent="0.25">
      <c r="A1038" t="s">
        <v>1059</v>
      </c>
      <c r="B1038" t="s">
        <v>10339</v>
      </c>
      <c r="C1038" t="s">
        <v>9147</v>
      </c>
      <c r="D1038" t="s">
        <v>21</v>
      </c>
      <c r="E1038" t="s">
        <v>1597</v>
      </c>
      <c r="F1038" s="48" t="s">
        <v>10503</v>
      </c>
      <c r="G1038" s="55" t="s">
        <v>10501</v>
      </c>
      <c r="H1038" s="55" t="s">
        <v>10502</v>
      </c>
      <c r="I1038" s="55" t="s">
        <v>9042</v>
      </c>
      <c r="J1038" s="48">
        <v>10.249999999999998</v>
      </c>
      <c r="K1038" s="55">
        <v>8631.9678019000003</v>
      </c>
      <c r="L1038" s="55">
        <v>888.77999999999975</v>
      </c>
      <c r="M1038" s="55">
        <v>0</v>
      </c>
      <c r="N1038" s="56">
        <v>7743.1878019000005</v>
      </c>
      <c r="O1038" s="48">
        <f t="shared" si="60"/>
        <v>842.14320018536603</v>
      </c>
      <c r="P1038" s="48">
        <f t="shared" si="61"/>
        <v>86.710243902439018</v>
      </c>
      <c r="Q1038" s="48">
        <f t="shared" si="62"/>
        <v>0</v>
      </c>
      <c r="R1038" s="48">
        <f t="shared" si="63"/>
        <v>755.43295628292697</v>
      </c>
    </row>
    <row r="1039" spans="1:18" x14ac:dyDescent="0.25">
      <c r="A1039" t="s">
        <v>1059</v>
      </c>
      <c r="B1039" t="s">
        <v>10339</v>
      </c>
      <c r="C1039" t="s">
        <v>9147</v>
      </c>
      <c r="D1039" t="s">
        <v>21</v>
      </c>
      <c r="E1039" t="s">
        <v>1597</v>
      </c>
      <c r="F1039" s="48" t="s">
        <v>10503</v>
      </c>
      <c r="G1039" s="55" t="s">
        <v>10510</v>
      </c>
      <c r="H1039" s="55" t="s">
        <v>10511</v>
      </c>
      <c r="I1039" s="55" t="s">
        <v>10060</v>
      </c>
      <c r="J1039" s="48">
        <v>36.900000000000006</v>
      </c>
      <c r="K1039" s="55">
        <v>44739.468348000002</v>
      </c>
      <c r="L1039" s="55">
        <v>5535.4300000000021</v>
      </c>
      <c r="M1039" s="55">
        <v>0</v>
      </c>
      <c r="N1039" s="56">
        <v>39204.038348000002</v>
      </c>
      <c r="O1039" s="48">
        <f t="shared" si="60"/>
        <v>1212.4517167479673</v>
      </c>
      <c r="P1039" s="48">
        <f t="shared" si="61"/>
        <v>150.01165311653119</v>
      </c>
      <c r="Q1039" s="48">
        <f t="shared" si="62"/>
        <v>0</v>
      </c>
      <c r="R1039" s="48">
        <f t="shared" si="63"/>
        <v>1062.4400636314363</v>
      </c>
    </row>
    <row r="1040" spans="1:18" x14ac:dyDescent="0.25">
      <c r="A1040" t="s">
        <v>1059</v>
      </c>
      <c r="B1040" t="s">
        <v>10339</v>
      </c>
      <c r="C1040" t="s">
        <v>9147</v>
      </c>
      <c r="D1040" t="s">
        <v>21</v>
      </c>
      <c r="E1040" t="s">
        <v>1597</v>
      </c>
      <c r="F1040" s="48" t="s">
        <v>10503</v>
      </c>
      <c r="G1040" s="55" t="s">
        <v>10512</v>
      </c>
      <c r="H1040" s="55" t="s">
        <v>10513</v>
      </c>
      <c r="I1040" s="55" t="s">
        <v>9018</v>
      </c>
      <c r="J1040" s="48">
        <v>7.175000002</v>
      </c>
      <c r="K1040" s="55">
        <v>5569.5029863000009</v>
      </c>
      <c r="L1040" s="55">
        <v>368.14345414161556</v>
      </c>
      <c r="M1040" s="55">
        <v>278.47514931500001</v>
      </c>
      <c r="N1040" s="56">
        <v>4922.8843828433855</v>
      </c>
      <c r="O1040" s="48">
        <f t="shared" ref="O1040:O1103" si="64">IFERROR(K1040/J1040,0)</f>
        <v>776.237349790596</v>
      </c>
      <c r="P1040" s="48">
        <f t="shared" ref="P1040:P1103" si="65">IFERROR(L1040/J1040,0)</f>
        <v>51.309192200557099</v>
      </c>
      <c r="Q1040" s="48">
        <f t="shared" ref="Q1040:Q1103" si="66">IFERROR(M1040/J1040,0)</f>
        <v>38.811867489529796</v>
      </c>
      <c r="R1040" s="48">
        <f t="shared" ref="R1040:R1103" si="67">N1040/J1040</f>
        <v>686.1162901005091</v>
      </c>
    </row>
    <row r="1041" spans="1:18" x14ac:dyDescent="0.25">
      <c r="A1041" t="s">
        <v>1059</v>
      </c>
      <c r="B1041" t="s">
        <v>10339</v>
      </c>
      <c r="C1041" t="s">
        <v>9147</v>
      </c>
      <c r="D1041" t="s">
        <v>21</v>
      </c>
      <c r="E1041" t="s">
        <v>1597</v>
      </c>
      <c r="F1041" s="48" t="s">
        <v>10503</v>
      </c>
      <c r="G1041" s="55" t="s">
        <v>10514</v>
      </c>
      <c r="H1041" s="55" t="s">
        <v>10515</v>
      </c>
      <c r="I1041" s="55" t="s">
        <v>9211</v>
      </c>
      <c r="J1041" s="48">
        <v>200.00000000999995</v>
      </c>
      <c r="K1041" s="55">
        <v>109999.99998099999</v>
      </c>
      <c r="L1041" s="55">
        <v>0</v>
      </c>
      <c r="M1041" s="55">
        <v>5499.999999050001</v>
      </c>
      <c r="N1041" s="56">
        <v>104499.99998194998</v>
      </c>
      <c r="O1041" s="48">
        <f t="shared" si="64"/>
        <v>549.99999987750004</v>
      </c>
      <c r="P1041" s="48">
        <f t="shared" si="65"/>
        <v>0</v>
      </c>
      <c r="Q1041" s="48">
        <f t="shared" si="66"/>
        <v>27.499999993875011</v>
      </c>
      <c r="R1041" s="48">
        <f t="shared" si="67"/>
        <v>522.49999988362504</v>
      </c>
    </row>
    <row r="1042" spans="1:18" x14ac:dyDescent="0.25">
      <c r="A1042" t="s">
        <v>1059</v>
      </c>
      <c r="B1042" t="s">
        <v>10339</v>
      </c>
      <c r="C1042" t="s">
        <v>9147</v>
      </c>
      <c r="D1042" t="s">
        <v>21</v>
      </c>
      <c r="E1042" t="s">
        <v>1597</v>
      </c>
      <c r="F1042" s="48" t="s">
        <v>10503</v>
      </c>
      <c r="G1042" s="55" t="s">
        <v>10516</v>
      </c>
      <c r="H1042" s="55" t="s">
        <v>10517</v>
      </c>
      <c r="I1042" s="55" t="s">
        <v>9018</v>
      </c>
      <c r="J1042" s="48">
        <v>189.62500001000004</v>
      </c>
      <c r="K1042" s="55">
        <v>127060.535191</v>
      </c>
      <c r="L1042" s="55">
        <v>18962.000014183544</v>
      </c>
      <c r="M1042" s="55">
        <v>6353.02675955</v>
      </c>
      <c r="N1042" s="56">
        <v>101745.50841726645</v>
      </c>
      <c r="O1042" s="48">
        <f t="shared" si="64"/>
        <v>670.06214995016137</v>
      </c>
      <c r="P1042" s="48">
        <f t="shared" si="65"/>
        <v>99.997363286399832</v>
      </c>
      <c r="Q1042" s="48">
        <f t="shared" si="66"/>
        <v>33.503107497508068</v>
      </c>
      <c r="R1042" s="48">
        <f t="shared" si="67"/>
        <v>536.5616791662535</v>
      </c>
    </row>
    <row r="1043" spans="1:18" x14ac:dyDescent="0.25">
      <c r="A1043" t="s">
        <v>1059</v>
      </c>
      <c r="B1043" t="s">
        <v>10339</v>
      </c>
      <c r="C1043" t="s">
        <v>9147</v>
      </c>
      <c r="D1043" t="s">
        <v>21</v>
      </c>
      <c r="E1043" t="s">
        <v>1597</v>
      </c>
      <c r="F1043" s="48" t="s">
        <v>10503</v>
      </c>
      <c r="G1043" s="55" t="s">
        <v>10302</v>
      </c>
      <c r="H1043" s="55" t="s">
        <v>10303</v>
      </c>
      <c r="I1043" s="55" t="s">
        <v>9231</v>
      </c>
      <c r="J1043" s="48">
        <v>69.999999998000007</v>
      </c>
      <c r="K1043" s="55">
        <v>40305.999997999999</v>
      </c>
      <c r="L1043" s="55">
        <v>6999.9999998000003</v>
      </c>
      <c r="M1043" s="55">
        <v>0</v>
      </c>
      <c r="N1043" s="56">
        <v>33305.999998200001</v>
      </c>
      <c r="O1043" s="48">
        <f t="shared" si="64"/>
        <v>575.79999998787991</v>
      </c>
      <c r="P1043" s="48">
        <f t="shared" si="65"/>
        <v>100</v>
      </c>
      <c r="Q1043" s="48">
        <f t="shared" si="66"/>
        <v>0</v>
      </c>
      <c r="R1043" s="48">
        <f t="shared" si="67"/>
        <v>475.79999998787997</v>
      </c>
    </row>
    <row r="1044" spans="1:18" x14ac:dyDescent="0.25">
      <c r="A1044" t="s">
        <v>1059</v>
      </c>
      <c r="B1044" t="s">
        <v>10339</v>
      </c>
      <c r="C1044" t="s">
        <v>9147</v>
      </c>
      <c r="D1044" t="s">
        <v>21</v>
      </c>
      <c r="E1044" t="s">
        <v>1600</v>
      </c>
      <c r="F1044" s="48" t="s">
        <v>10518</v>
      </c>
      <c r="G1044" s="55" t="s">
        <v>10519</v>
      </c>
      <c r="H1044" s="55" t="s">
        <v>10520</v>
      </c>
      <c r="I1044" s="55" t="s">
        <v>10297</v>
      </c>
      <c r="J1044" s="48">
        <v>196.8</v>
      </c>
      <c r="K1044" s="55">
        <v>116994.31806400001</v>
      </c>
      <c r="L1044" s="55">
        <v>16745.3</v>
      </c>
      <c r="M1044" s="55">
        <v>0</v>
      </c>
      <c r="N1044" s="56">
        <v>100249.018064</v>
      </c>
      <c r="O1044" s="48">
        <f t="shared" si="64"/>
        <v>594.483323495935</v>
      </c>
      <c r="P1044" s="48">
        <f t="shared" si="65"/>
        <v>85.087906504065032</v>
      </c>
      <c r="Q1044" s="48">
        <f t="shared" si="66"/>
        <v>0</v>
      </c>
      <c r="R1044" s="48">
        <f t="shared" si="67"/>
        <v>509.39541699186992</v>
      </c>
    </row>
    <row r="1045" spans="1:18" x14ac:dyDescent="0.25">
      <c r="A1045" t="s">
        <v>1059</v>
      </c>
      <c r="B1045" t="s">
        <v>10339</v>
      </c>
      <c r="C1045" t="s">
        <v>9147</v>
      </c>
      <c r="D1045" t="s">
        <v>21</v>
      </c>
      <c r="E1045" t="s">
        <v>1917</v>
      </c>
      <c r="F1045" s="48" t="s">
        <v>10521</v>
      </c>
      <c r="G1045" s="55" t="s">
        <v>10210</v>
      </c>
      <c r="H1045" s="55" t="s">
        <v>10211</v>
      </c>
      <c r="I1045" s="55" t="s">
        <v>9030</v>
      </c>
      <c r="J1045" s="48">
        <v>6.8880000000000017</v>
      </c>
      <c r="K1045" s="55">
        <v>6224.3411999000009</v>
      </c>
      <c r="L1045" s="55">
        <v>895.28004644412204</v>
      </c>
      <c r="M1045" s="55">
        <v>311.21705999500006</v>
      </c>
      <c r="N1045" s="56">
        <v>5017.8440934608789</v>
      </c>
      <c r="O1045" s="48">
        <f t="shared" si="64"/>
        <v>903.64999998548194</v>
      </c>
      <c r="P1045" s="48">
        <f t="shared" si="65"/>
        <v>129.97677793904208</v>
      </c>
      <c r="Q1045" s="48">
        <f t="shared" si="66"/>
        <v>45.1824999992741</v>
      </c>
      <c r="R1045" s="48">
        <f t="shared" si="67"/>
        <v>728.49072204716572</v>
      </c>
    </row>
    <row r="1046" spans="1:18" x14ac:dyDescent="0.25">
      <c r="A1046" t="s">
        <v>1059</v>
      </c>
      <c r="B1046" t="s">
        <v>10339</v>
      </c>
      <c r="C1046" t="s">
        <v>10262</v>
      </c>
      <c r="D1046" t="s">
        <v>21</v>
      </c>
      <c r="E1046" t="s">
        <v>1560</v>
      </c>
      <c r="F1046" s="48" t="s">
        <v>10522</v>
      </c>
      <c r="G1046" s="55" t="s">
        <v>10523</v>
      </c>
      <c r="H1046" s="55" t="s">
        <v>10524</v>
      </c>
      <c r="I1046" s="55" t="s">
        <v>9180</v>
      </c>
      <c r="J1046" s="48">
        <v>2.0499999999999998</v>
      </c>
      <c r="K1046" s="55">
        <v>1966.1730398000002</v>
      </c>
      <c r="L1046" s="55">
        <v>461.25</v>
      </c>
      <c r="M1046" s="55">
        <v>98.308651990000001</v>
      </c>
      <c r="N1046" s="56">
        <v>1406.6143878100002</v>
      </c>
      <c r="O1046" s="48">
        <f t="shared" si="64"/>
        <v>959.10879990243916</v>
      </c>
      <c r="P1046" s="48">
        <f t="shared" si="65"/>
        <v>225.00000000000003</v>
      </c>
      <c r="Q1046" s="48">
        <f t="shared" si="66"/>
        <v>47.955439995121957</v>
      </c>
      <c r="R1046" s="48">
        <f t="shared" si="67"/>
        <v>686.15335990731717</v>
      </c>
    </row>
    <row r="1047" spans="1:18" x14ac:dyDescent="0.25">
      <c r="A1047" t="s">
        <v>1059</v>
      </c>
      <c r="B1047" t="s">
        <v>10339</v>
      </c>
      <c r="C1047" t="s">
        <v>10262</v>
      </c>
      <c r="D1047" t="s">
        <v>21</v>
      </c>
      <c r="E1047" t="s">
        <v>1560</v>
      </c>
      <c r="F1047" s="48" t="s">
        <v>10522</v>
      </c>
      <c r="G1047" s="55" t="s">
        <v>9647</v>
      </c>
      <c r="H1047" s="55" t="s">
        <v>9648</v>
      </c>
      <c r="I1047" s="55" t="s">
        <v>9211</v>
      </c>
      <c r="J1047" s="48">
        <v>4.1000000010000006</v>
      </c>
      <c r="K1047" s="55">
        <v>3513.5359995999997</v>
      </c>
      <c r="L1047" s="55">
        <v>0</v>
      </c>
      <c r="M1047" s="55">
        <v>175.67679998000003</v>
      </c>
      <c r="N1047" s="56">
        <v>3337.8591996199998</v>
      </c>
      <c r="O1047" s="48">
        <f t="shared" si="64"/>
        <v>856.95999969342415</v>
      </c>
      <c r="P1047" s="48">
        <f t="shared" si="65"/>
        <v>0</v>
      </c>
      <c r="Q1047" s="48">
        <f t="shared" si="66"/>
        <v>42.847999984671219</v>
      </c>
      <c r="R1047" s="48">
        <f t="shared" si="67"/>
        <v>814.11199970875305</v>
      </c>
    </row>
    <row r="1048" spans="1:18" x14ac:dyDescent="0.25">
      <c r="A1048" t="s">
        <v>1059</v>
      </c>
      <c r="B1048" t="s">
        <v>10339</v>
      </c>
      <c r="C1048" t="s">
        <v>10262</v>
      </c>
      <c r="D1048" t="s">
        <v>21</v>
      </c>
      <c r="E1048" t="s">
        <v>1560</v>
      </c>
      <c r="F1048" s="48" t="s">
        <v>10522</v>
      </c>
      <c r="G1048" s="55" t="s">
        <v>9672</v>
      </c>
      <c r="H1048" s="55" t="s">
        <v>9673</v>
      </c>
      <c r="I1048" s="55" t="s">
        <v>9021</v>
      </c>
      <c r="J1048" s="48">
        <v>1.025000001</v>
      </c>
      <c r="K1048" s="55">
        <v>1171.53400003</v>
      </c>
      <c r="L1048" s="55">
        <v>350.88834985689323</v>
      </c>
      <c r="M1048" s="55">
        <v>58.576700001500001</v>
      </c>
      <c r="N1048" s="56">
        <v>762.06895017160673</v>
      </c>
      <c r="O1048" s="48">
        <f t="shared" si="64"/>
        <v>1142.9599989141855</v>
      </c>
      <c r="P1048" s="48">
        <f t="shared" si="65"/>
        <v>342.33009708737865</v>
      </c>
      <c r="Q1048" s="48">
        <f t="shared" si="66"/>
        <v>57.147999945709266</v>
      </c>
      <c r="R1048" s="48">
        <f t="shared" si="67"/>
        <v>743.48190188109743</v>
      </c>
    </row>
    <row r="1049" spans="1:18" x14ac:dyDescent="0.25">
      <c r="A1049" t="s">
        <v>1059</v>
      </c>
      <c r="B1049" t="s">
        <v>10339</v>
      </c>
      <c r="C1049" t="s">
        <v>10262</v>
      </c>
      <c r="D1049" t="s">
        <v>21</v>
      </c>
      <c r="E1049" t="s">
        <v>1560</v>
      </c>
      <c r="F1049" s="48" t="s">
        <v>10522</v>
      </c>
      <c r="G1049" s="55" t="s">
        <v>9678</v>
      </c>
      <c r="H1049" s="55" t="s">
        <v>9679</v>
      </c>
      <c r="I1049" s="55" t="s">
        <v>9377</v>
      </c>
      <c r="J1049" s="48">
        <v>2.0499999999999998</v>
      </c>
      <c r="K1049" s="55">
        <v>2238.5999999000001</v>
      </c>
      <c r="L1049" s="55">
        <v>421.46</v>
      </c>
      <c r="M1049" s="55">
        <v>111.92999999500002</v>
      </c>
      <c r="N1049" s="56">
        <v>1705.2099999049999</v>
      </c>
      <c r="O1049" s="48">
        <f t="shared" si="64"/>
        <v>1091.9999999512197</v>
      </c>
      <c r="P1049" s="48">
        <f t="shared" si="65"/>
        <v>205.59024390243903</v>
      </c>
      <c r="Q1049" s="48">
        <f t="shared" si="66"/>
        <v>54.599999997560985</v>
      </c>
      <c r="R1049" s="48">
        <f t="shared" si="67"/>
        <v>831.80975605121955</v>
      </c>
    </row>
    <row r="1050" spans="1:18" x14ac:dyDescent="0.25">
      <c r="A1050" t="s">
        <v>1059</v>
      </c>
      <c r="B1050" t="s">
        <v>10339</v>
      </c>
      <c r="C1050" t="s">
        <v>10262</v>
      </c>
      <c r="D1050" t="s">
        <v>21</v>
      </c>
      <c r="E1050" t="s">
        <v>1560</v>
      </c>
      <c r="F1050" s="48" t="s">
        <v>10522</v>
      </c>
      <c r="G1050" s="55" t="s">
        <v>10379</v>
      </c>
      <c r="H1050" s="55" t="s">
        <v>10380</v>
      </c>
      <c r="I1050" s="55" t="s">
        <v>9362</v>
      </c>
      <c r="J1050" s="48">
        <v>5.1249999989999999</v>
      </c>
      <c r="K1050" s="55">
        <v>4381.1001001000004</v>
      </c>
      <c r="L1050" s="55">
        <v>0</v>
      </c>
      <c r="M1050" s="55">
        <v>219.05500500500003</v>
      </c>
      <c r="N1050" s="56">
        <v>4162.0450950950008</v>
      </c>
      <c r="O1050" s="48">
        <f t="shared" si="64"/>
        <v>854.84880018631202</v>
      </c>
      <c r="P1050" s="48">
        <f t="shared" si="65"/>
        <v>0</v>
      </c>
      <c r="Q1050" s="48">
        <f t="shared" si="66"/>
        <v>42.742440009315601</v>
      </c>
      <c r="R1050" s="48">
        <f t="shared" si="67"/>
        <v>812.10636017699653</v>
      </c>
    </row>
    <row r="1051" spans="1:18" x14ac:dyDescent="0.25">
      <c r="A1051" t="s">
        <v>1059</v>
      </c>
      <c r="B1051" t="s">
        <v>10339</v>
      </c>
      <c r="C1051" t="s">
        <v>10262</v>
      </c>
      <c r="D1051" t="s">
        <v>21</v>
      </c>
      <c r="E1051" t="s">
        <v>1560</v>
      </c>
      <c r="F1051" s="48" t="s">
        <v>10522</v>
      </c>
      <c r="G1051" s="55" t="s">
        <v>9259</v>
      </c>
      <c r="H1051" s="55" t="s">
        <v>9260</v>
      </c>
      <c r="I1051" s="55" t="s">
        <v>9042</v>
      </c>
      <c r="J1051" s="48">
        <v>15.374999999000002</v>
      </c>
      <c r="K1051" s="55">
        <v>16647.188999999998</v>
      </c>
      <c r="L1051" s="55">
        <v>694.24422947370158</v>
      </c>
      <c r="M1051" s="55">
        <v>0</v>
      </c>
      <c r="N1051" s="56">
        <v>15952.944770526297</v>
      </c>
      <c r="O1051" s="48">
        <f t="shared" si="64"/>
        <v>1082.7440000704221</v>
      </c>
      <c r="P1051" s="48">
        <f t="shared" si="65"/>
        <v>45.15409622886866</v>
      </c>
      <c r="Q1051" s="48">
        <f t="shared" si="66"/>
        <v>0</v>
      </c>
      <c r="R1051" s="48">
        <f t="shared" si="67"/>
        <v>1037.5899038415535</v>
      </c>
    </row>
    <row r="1052" spans="1:18" x14ac:dyDescent="0.25">
      <c r="A1052" t="s">
        <v>1059</v>
      </c>
      <c r="B1052" t="s">
        <v>10339</v>
      </c>
      <c r="C1052" t="s">
        <v>10262</v>
      </c>
      <c r="D1052" t="s">
        <v>21</v>
      </c>
      <c r="E1052" t="s">
        <v>1560</v>
      </c>
      <c r="F1052" s="48" t="s">
        <v>10522</v>
      </c>
      <c r="G1052" s="55" t="s">
        <v>9702</v>
      </c>
      <c r="H1052" s="55" t="s">
        <v>9703</v>
      </c>
      <c r="I1052" s="55" t="s">
        <v>9189</v>
      </c>
      <c r="J1052" s="48">
        <v>4.1000000010000006</v>
      </c>
      <c r="K1052" s="55">
        <v>3791.1223997999991</v>
      </c>
      <c r="L1052" s="55">
        <v>0</v>
      </c>
      <c r="M1052" s="55">
        <v>189.55611999000004</v>
      </c>
      <c r="N1052" s="56">
        <v>3601.5662798099993</v>
      </c>
      <c r="O1052" s="48">
        <f t="shared" si="64"/>
        <v>924.66399972569138</v>
      </c>
      <c r="P1052" s="48">
        <f t="shared" si="65"/>
        <v>0</v>
      </c>
      <c r="Q1052" s="48">
        <f t="shared" si="66"/>
        <v>46.233199986284589</v>
      </c>
      <c r="R1052" s="48">
        <f t="shared" si="67"/>
        <v>878.43079973940678</v>
      </c>
    </row>
    <row r="1053" spans="1:18" x14ac:dyDescent="0.25">
      <c r="A1053" t="s">
        <v>1059</v>
      </c>
      <c r="B1053" t="s">
        <v>10339</v>
      </c>
      <c r="C1053" t="s">
        <v>10262</v>
      </c>
      <c r="D1053" t="s">
        <v>21</v>
      </c>
      <c r="E1053" t="s">
        <v>1565</v>
      </c>
      <c r="F1053" s="48" t="s">
        <v>10525</v>
      </c>
      <c r="G1053" s="55" t="s">
        <v>10526</v>
      </c>
      <c r="H1053" s="55" t="s">
        <v>10527</v>
      </c>
      <c r="I1053" s="55" t="s">
        <v>9211</v>
      </c>
      <c r="J1053" s="48">
        <v>145.960000003</v>
      </c>
      <c r="K1053" s="55">
        <v>155181.98850599999</v>
      </c>
      <c r="L1053" s="55">
        <v>6967.400000143205</v>
      </c>
      <c r="M1053" s="55">
        <v>7759.0994252999999</v>
      </c>
      <c r="N1053" s="56">
        <v>140455.48908055678</v>
      </c>
      <c r="O1053" s="48">
        <f t="shared" si="64"/>
        <v>1063.1816148452347</v>
      </c>
      <c r="P1053" s="48">
        <f t="shared" si="65"/>
        <v>47.734995889284733</v>
      </c>
      <c r="Q1053" s="48">
        <f t="shared" si="66"/>
        <v>53.159080742261729</v>
      </c>
      <c r="R1053" s="48">
        <f t="shared" si="67"/>
        <v>962.28753821368809</v>
      </c>
    </row>
    <row r="1054" spans="1:18" x14ac:dyDescent="0.25">
      <c r="A1054" t="s">
        <v>1059</v>
      </c>
      <c r="B1054" t="s">
        <v>10339</v>
      </c>
      <c r="C1054" t="s">
        <v>10262</v>
      </c>
      <c r="D1054" t="s">
        <v>21</v>
      </c>
      <c r="E1054" t="s">
        <v>1565</v>
      </c>
      <c r="F1054" s="48" t="s">
        <v>10525</v>
      </c>
      <c r="G1054" s="55" t="s">
        <v>10528</v>
      </c>
      <c r="H1054" s="55" t="s">
        <v>10529</v>
      </c>
      <c r="I1054" s="55" t="s">
        <v>9030</v>
      </c>
      <c r="J1054" s="48">
        <v>177.12000000999998</v>
      </c>
      <c r="K1054" s="55">
        <v>144357.65600200003</v>
      </c>
      <c r="L1054" s="55">
        <v>6410.7500003619425</v>
      </c>
      <c r="M1054" s="55">
        <v>7217.8828001000002</v>
      </c>
      <c r="N1054" s="56">
        <v>130729.0232015381</v>
      </c>
      <c r="O1054" s="48">
        <f t="shared" si="64"/>
        <v>815.02741640610759</v>
      </c>
      <c r="P1054" s="48">
        <f t="shared" si="65"/>
        <v>36.19438798554652</v>
      </c>
      <c r="Q1054" s="48">
        <f t="shared" si="66"/>
        <v>40.751370820305368</v>
      </c>
      <c r="R1054" s="48">
        <f t="shared" si="67"/>
        <v>738.08165760025577</v>
      </c>
    </row>
    <row r="1055" spans="1:18" x14ac:dyDescent="0.25">
      <c r="A1055" t="s">
        <v>1059</v>
      </c>
      <c r="B1055" t="s">
        <v>10339</v>
      </c>
      <c r="C1055" t="s">
        <v>10262</v>
      </c>
      <c r="D1055" t="s">
        <v>21</v>
      </c>
      <c r="E1055" t="s">
        <v>1568</v>
      </c>
      <c r="F1055" s="48" t="s">
        <v>10530</v>
      </c>
      <c r="G1055" s="55" t="s">
        <v>10531</v>
      </c>
      <c r="H1055" s="55" t="s">
        <v>10532</v>
      </c>
      <c r="I1055" s="55" t="s">
        <v>9180</v>
      </c>
      <c r="J1055" s="48">
        <v>40.999999999000003</v>
      </c>
      <c r="K1055" s="55">
        <v>41360.800001999989</v>
      </c>
      <c r="L1055" s="55">
        <v>5600.3399998634068</v>
      </c>
      <c r="M1055" s="55">
        <v>2068.0400001000003</v>
      </c>
      <c r="N1055" s="56">
        <v>33692.420002036582</v>
      </c>
      <c r="O1055" s="48">
        <f t="shared" si="64"/>
        <v>1008.800000073385</v>
      </c>
      <c r="P1055" s="48">
        <f t="shared" si="65"/>
        <v>136.59365853658537</v>
      </c>
      <c r="Q1055" s="48">
        <f t="shared" si="66"/>
        <v>50.440000003669269</v>
      </c>
      <c r="R1055" s="48">
        <f t="shared" si="67"/>
        <v>821.76634153313034</v>
      </c>
    </row>
    <row r="1056" spans="1:18" x14ac:dyDescent="0.25">
      <c r="A1056" t="s">
        <v>1059</v>
      </c>
      <c r="B1056" t="s">
        <v>10339</v>
      </c>
      <c r="C1056" t="s">
        <v>10262</v>
      </c>
      <c r="D1056" t="s">
        <v>21</v>
      </c>
      <c r="E1056" t="s">
        <v>1568</v>
      </c>
      <c r="F1056" s="48" t="s">
        <v>10530</v>
      </c>
      <c r="G1056" s="55" t="s">
        <v>10099</v>
      </c>
      <c r="H1056" s="55" t="s">
        <v>10100</v>
      </c>
      <c r="I1056" s="55" t="s">
        <v>9030</v>
      </c>
      <c r="J1056" s="48">
        <v>12.299999999999999</v>
      </c>
      <c r="K1056" s="55">
        <v>9508.7199990999998</v>
      </c>
      <c r="L1056" s="55">
        <v>2176.6799999999994</v>
      </c>
      <c r="M1056" s="55">
        <v>475.43599995499994</v>
      </c>
      <c r="N1056" s="56">
        <v>6856.6039991450007</v>
      </c>
      <c r="O1056" s="48">
        <f t="shared" si="64"/>
        <v>773.06666659349594</v>
      </c>
      <c r="P1056" s="48">
        <f t="shared" si="65"/>
        <v>176.96585365853656</v>
      </c>
      <c r="Q1056" s="48">
        <f t="shared" si="66"/>
        <v>38.653333329674794</v>
      </c>
      <c r="R1056" s="48">
        <f t="shared" si="67"/>
        <v>557.44747960528468</v>
      </c>
    </row>
    <row r="1057" spans="1:18" x14ac:dyDescent="0.25">
      <c r="A1057" t="s">
        <v>1059</v>
      </c>
      <c r="B1057" t="s">
        <v>10339</v>
      </c>
      <c r="C1057" t="s">
        <v>10262</v>
      </c>
      <c r="D1057" t="s">
        <v>21</v>
      </c>
      <c r="E1057" t="s">
        <v>1568</v>
      </c>
      <c r="F1057" s="48" t="s">
        <v>10530</v>
      </c>
      <c r="G1057" s="55" t="s">
        <v>10437</v>
      </c>
      <c r="H1057" s="55" t="s">
        <v>10438</v>
      </c>
      <c r="I1057" s="55" t="s">
        <v>9018</v>
      </c>
      <c r="J1057" s="48">
        <v>1.025000001</v>
      </c>
      <c r="K1057" s="55">
        <v>842.86487999999974</v>
      </c>
      <c r="L1057" s="55">
        <v>0</v>
      </c>
      <c r="M1057" s="55">
        <v>42.143244000000003</v>
      </c>
      <c r="N1057" s="56">
        <v>800.72163599999976</v>
      </c>
      <c r="O1057" s="48">
        <f t="shared" si="64"/>
        <v>822.30719919774879</v>
      </c>
      <c r="P1057" s="48">
        <f t="shared" si="65"/>
        <v>0</v>
      </c>
      <c r="Q1057" s="48">
        <f t="shared" si="66"/>
        <v>41.115359959887456</v>
      </c>
      <c r="R1057" s="48">
        <f t="shared" si="67"/>
        <v>781.19183923786136</v>
      </c>
    </row>
    <row r="1058" spans="1:18" x14ac:dyDescent="0.25">
      <c r="A1058" t="s">
        <v>1059</v>
      </c>
      <c r="B1058" t="s">
        <v>10339</v>
      </c>
      <c r="C1058" t="s">
        <v>10262</v>
      </c>
      <c r="D1058" t="s">
        <v>21</v>
      </c>
      <c r="E1058" t="s">
        <v>1568</v>
      </c>
      <c r="F1058" s="48" t="s">
        <v>10530</v>
      </c>
      <c r="G1058" s="55" t="s">
        <v>10533</v>
      </c>
      <c r="H1058" s="55" t="s">
        <v>10534</v>
      </c>
      <c r="I1058" s="55" t="s">
        <v>9377</v>
      </c>
      <c r="J1058" s="48">
        <v>133.24999999399998</v>
      </c>
      <c r="K1058" s="55">
        <v>108261.467597</v>
      </c>
      <c r="L1058" s="55">
        <v>9340.059999579431</v>
      </c>
      <c r="M1058" s="55">
        <v>5413.0733798500005</v>
      </c>
      <c r="N1058" s="56">
        <v>93508.334217570562</v>
      </c>
      <c r="O1058" s="48">
        <f t="shared" si="64"/>
        <v>812.46880001406998</v>
      </c>
      <c r="P1058" s="48">
        <f t="shared" si="65"/>
        <v>70.094258911819878</v>
      </c>
      <c r="Q1058" s="48">
        <f t="shared" si="66"/>
        <v>40.623440000703503</v>
      </c>
      <c r="R1058" s="48">
        <f t="shared" si="67"/>
        <v>701.75110110154662</v>
      </c>
    </row>
    <row r="1059" spans="1:18" x14ac:dyDescent="0.25">
      <c r="A1059" t="s">
        <v>1059</v>
      </c>
      <c r="B1059" t="s">
        <v>10339</v>
      </c>
      <c r="C1059" t="s">
        <v>10262</v>
      </c>
      <c r="D1059" t="s">
        <v>21</v>
      </c>
      <c r="E1059" t="s">
        <v>1568</v>
      </c>
      <c r="F1059" s="48" t="s">
        <v>10530</v>
      </c>
      <c r="G1059" s="55" t="s">
        <v>9680</v>
      </c>
      <c r="H1059" s="55" t="s">
        <v>9681</v>
      </c>
      <c r="I1059" s="55" t="s">
        <v>9415</v>
      </c>
      <c r="J1059" s="48">
        <v>3.0749999989999992</v>
      </c>
      <c r="K1059" s="55">
        <v>2718.90762</v>
      </c>
      <c r="L1059" s="55">
        <v>0</v>
      </c>
      <c r="M1059" s="55">
        <v>135.945381</v>
      </c>
      <c r="N1059" s="56">
        <v>2582.962239</v>
      </c>
      <c r="O1059" s="48">
        <f t="shared" si="64"/>
        <v>884.19760028754411</v>
      </c>
      <c r="P1059" s="48">
        <f t="shared" si="65"/>
        <v>0</v>
      </c>
      <c r="Q1059" s="48">
        <f t="shared" si="66"/>
        <v>44.209880014377205</v>
      </c>
      <c r="R1059" s="48">
        <f t="shared" si="67"/>
        <v>839.98772027316693</v>
      </c>
    </row>
    <row r="1060" spans="1:18" x14ac:dyDescent="0.25">
      <c r="A1060" t="s">
        <v>1059</v>
      </c>
      <c r="B1060" t="s">
        <v>10339</v>
      </c>
      <c r="C1060" t="s">
        <v>10262</v>
      </c>
      <c r="D1060" t="s">
        <v>21</v>
      </c>
      <c r="E1060" t="s">
        <v>1568</v>
      </c>
      <c r="F1060" s="48" t="s">
        <v>10530</v>
      </c>
      <c r="G1060" s="55" t="s">
        <v>10271</v>
      </c>
      <c r="H1060" s="55" t="s">
        <v>10272</v>
      </c>
      <c r="I1060" s="55" t="s">
        <v>9377</v>
      </c>
      <c r="J1060" s="48">
        <v>3.0749999999999993</v>
      </c>
      <c r="K1060" s="55">
        <v>2719.5472199999995</v>
      </c>
      <c r="L1060" s="55">
        <v>0</v>
      </c>
      <c r="M1060" s="55">
        <v>135.977361</v>
      </c>
      <c r="N1060" s="56">
        <v>2583.5698589999993</v>
      </c>
      <c r="O1060" s="48">
        <f t="shared" si="64"/>
        <v>884.40560000000005</v>
      </c>
      <c r="P1060" s="48">
        <f t="shared" si="65"/>
        <v>0</v>
      </c>
      <c r="Q1060" s="48">
        <f t="shared" si="66"/>
        <v>44.22028000000001</v>
      </c>
      <c r="R1060" s="48">
        <f t="shared" si="67"/>
        <v>840.18531999999993</v>
      </c>
    </row>
    <row r="1061" spans="1:18" x14ac:dyDescent="0.25">
      <c r="A1061" t="s">
        <v>1059</v>
      </c>
      <c r="B1061" t="s">
        <v>10339</v>
      </c>
      <c r="C1061" t="s">
        <v>10262</v>
      </c>
      <c r="D1061" t="s">
        <v>21</v>
      </c>
      <c r="E1061" t="s">
        <v>1568</v>
      </c>
      <c r="F1061" s="48" t="s">
        <v>10530</v>
      </c>
      <c r="G1061" s="55" t="s">
        <v>10451</v>
      </c>
      <c r="H1061" s="55" t="s">
        <v>10452</v>
      </c>
      <c r="I1061" s="55" t="s">
        <v>10259</v>
      </c>
      <c r="J1061" s="48">
        <v>2.050000002</v>
      </c>
      <c r="K1061" s="55">
        <v>1194.6706772800001</v>
      </c>
      <c r="L1061" s="55">
        <v>205.00000020000002</v>
      </c>
      <c r="M1061" s="55">
        <v>59.733533864000009</v>
      </c>
      <c r="N1061" s="56">
        <v>929.93714321599998</v>
      </c>
      <c r="O1061" s="48">
        <f t="shared" si="64"/>
        <v>582.76618347047201</v>
      </c>
      <c r="P1061" s="48">
        <f t="shared" si="65"/>
        <v>100.00000000000001</v>
      </c>
      <c r="Q1061" s="48">
        <f t="shared" si="66"/>
        <v>29.138309173523606</v>
      </c>
      <c r="R1061" s="48">
        <f t="shared" si="67"/>
        <v>453.62787429694839</v>
      </c>
    </row>
    <row r="1062" spans="1:18" x14ac:dyDescent="0.25">
      <c r="A1062" t="s">
        <v>1059</v>
      </c>
      <c r="B1062" t="s">
        <v>10339</v>
      </c>
      <c r="C1062" t="s">
        <v>10262</v>
      </c>
      <c r="D1062" t="s">
        <v>21</v>
      </c>
      <c r="E1062" t="s">
        <v>1568</v>
      </c>
      <c r="F1062" s="48" t="s">
        <v>10530</v>
      </c>
      <c r="G1062" s="55" t="s">
        <v>10535</v>
      </c>
      <c r="H1062" s="55" t="s">
        <v>10536</v>
      </c>
      <c r="I1062" s="55" t="s">
        <v>9644</v>
      </c>
      <c r="J1062" s="48">
        <v>758.49999998000021</v>
      </c>
      <c r="K1062" s="55">
        <v>533307.10181999998</v>
      </c>
      <c r="L1062" s="55">
        <v>34195.729999098345</v>
      </c>
      <c r="M1062" s="55">
        <v>0</v>
      </c>
      <c r="N1062" s="56">
        <v>499111.37182090164</v>
      </c>
      <c r="O1062" s="48">
        <f t="shared" si="64"/>
        <v>703.107583169495</v>
      </c>
      <c r="P1062" s="48">
        <f t="shared" si="65"/>
        <v>45.083361898483851</v>
      </c>
      <c r="Q1062" s="48">
        <f t="shared" si="66"/>
        <v>0</v>
      </c>
      <c r="R1062" s="48">
        <f t="shared" si="67"/>
        <v>658.02422127101113</v>
      </c>
    </row>
    <row r="1063" spans="1:18" x14ac:dyDescent="0.25">
      <c r="A1063" t="s">
        <v>1059</v>
      </c>
      <c r="B1063" t="s">
        <v>10339</v>
      </c>
      <c r="C1063" t="s">
        <v>10262</v>
      </c>
      <c r="D1063" t="s">
        <v>21</v>
      </c>
      <c r="E1063" t="s">
        <v>1568</v>
      </c>
      <c r="F1063" s="48" t="s">
        <v>10530</v>
      </c>
      <c r="G1063" s="55" t="s">
        <v>10459</v>
      </c>
      <c r="H1063" s="55" t="s">
        <v>10460</v>
      </c>
      <c r="I1063" s="55" t="s">
        <v>9030</v>
      </c>
      <c r="J1063" s="48">
        <v>59.291125000000001</v>
      </c>
      <c r="K1063" s="55">
        <v>33922.908994999998</v>
      </c>
      <c r="L1063" s="55">
        <v>4743.3800017077074</v>
      </c>
      <c r="M1063" s="55">
        <v>1696.1454497499999</v>
      </c>
      <c r="N1063" s="56">
        <v>27483.383543542288</v>
      </c>
      <c r="O1063" s="48">
        <f t="shared" si="64"/>
        <v>572.14142917679499</v>
      </c>
      <c r="P1063" s="48">
        <f t="shared" si="65"/>
        <v>80.001517962556917</v>
      </c>
      <c r="Q1063" s="48">
        <f t="shared" si="66"/>
        <v>28.607071458839748</v>
      </c>
      <c r="R1063" s="48">
        <f t="shared" si="67"/>
        <v>463.53283975539824</v>
      </c>
    </row>
    <row r="1064" spans="1:18" x14ac:dyDescent="0.25">
      <c r="A1064" t="s">
        <v>1059</v>
      </c>
      <c r="B1064" t="s">
        <v>10339</v>
      </c>
      <c r="C1064" t="s">
        <v>10262</v>
      </c>
      <c r="D1064" t="s">
        <v>21</v>
      </c>
      <c r="E1064" t="s">
        <v>1568</v>
      </c>
      <c r="F1064" s="48" t="s">
        <v>10530</v>
      </c>
      <c r="G1064" s="55" t="s">
        <v>10537</v>
      </c>
      <c r="H1064" s="55" t="s">
        <v>10538</v>
      </c>
      <c r="I1064" s="55" t="s">
        <v>9030</v>
      </c>
      <c r="J1064" s="48">
        <v>244.97500001000003</v>
      </c>
      <c r="K1064" s="55">
        <v>177067.93000000002</v>
      </c>
      <c r="L1064" s="55">
        <v>5280.887784434045</v>
      </c>
      <c r="M1064" s="55">
        <v>8853.3965000000007</v>
      </c>
      <c r="N1064" s="56">
        <v>162933.64571556597</v>
      </c>
      <c r="O1064" s="48">
        <f t="shared" si="64"/>
        <v>722.79999997049492</v>
      </c>
      <c r="P1064" s="48">
        <f t="shared" si="65"/>
        <v>21.556843695146345</v>
      </c>
      <c r="Q1064" s="48">
        <f t="shared" si="66"/>
        <v>36.139999998524743</v>
      </c>
      <c r="R1064" s="48">
        <f t="shared" si="67"/>
        <v>665.10315627682382</v>
      </c>
    </row>
    <row r="1065" spans="1:18" x14ac:dyDescent="0.25">
      <c r="A1065" t="s">
        <v>1059</v>
      </c>
      <c r="B1065" t="s">
        <v>10339</v>
      </c>
      <c r="C1065" t="s">
        <v>10262</v>
      </c>
      <c r="D1065" t="s">
        <v>21</v>
      </c>
      <c r="E1065" t="s">
        <v>1568</v>
      </c>
      <c r="F1065" s="48" t="s">
        <v>10530</v>
      </c>
      <c r="G1065" s="55" t="s">
        <v>10467</v>
      </c>
      <c r="H1065" s="55" t="s">
        <v>10468</v>
      </c>
      <c r="I1065" s="55" t="s">
        <v>9030</v>
      </c>
      <c r="J1065" s="48">
        <v>2.0499999999999998</v>
      </c>
      <c r="K1065" s="55">
        <v>2419.1377599000007</v>
      </c>
      <c r="L1065" s="55">
        <v>164</v>
      </c>
      <c r="M1065" s="55">
        <v>120.956887995</v>
      </c>
      <c r="N1065" s="56">
        <v>2134.1808719050005</v>
      </c>
      <c r="O1065" s="48">
        <f t="shared" si="64"/>
        <v>1180.0671999512199</v>
      </c>
      <c r="P1065" s="48">
        <f t="shared" si="65"/>
        <v>80</v>
      </c>
      <c r="Q1065" s="48">
        <f t="shared" si="66"/>
        <v>59.003359997560985</v>
      </c>
      <c r="R1065" s="48">
        <f t="shared" si="67"/>
        <v>1041.0638399536588</v>
      </c>
    </row>
    <row r="1066" spans="1:18" x14ac:dyDescent="0.25">
      <c r="A1066" t="s">
        <v>1059</v>
      </c>
      <c r="B1066" t="s">
        <v>10339</v>
      </c>
      <c r="C1066" t="s">
        <v>10262</v>
      </c>
      <c r="D1066" t="s">
        <v>21</v>
      </c>
      <c r="E1066" t="s">
        <v>1568</v>
      </c>
      <c r="F1066" s="48" t="s">
        <v>10530</v>
      </c>
      <c r="G1066" s="55" t="s">
        <v>10475</v>
      </c>
      <c r="H1066" s="55" t="s">
        <v>10476</v>
      </c>
      <c r="I1066" s="55" t="s">
        <v>9592</v>
      </c>
      <c r="J1066" s="48">
        <v>9.6350000009999999</v>
      </c>
      <c r="K1066" s="55">
        <v>10407.485920699999</v>
      </c>
      <c r="L1066" s="55">
        <v>3260.6579100894546</v>
      </c>
      <c r="M1066" s="55">
        <v>520.37429603500004</v>
      </c>
      <c r="N1066" s="56">
        <v>6626.4537145755448</v>
      </c>
      <c r="O1066" s="48">
        <f t="shared" si="64"/>
        <v>1080.1749786839464</v>
      </c>
      <c r="P1066" s="48">
        <f t="shared" si="65"/>
        <v>338.41804979253106</v>
      </c>
      <c r="Q1066" s="48">
        <f t="shared" si="66"/>
        <v>54.008748934197335</v>
      </c>
      <c r="R1066" s="48">
        <f t="shared" si="67"/>
        <v>687.7481799572181</v>
      </c>
    </row>
    <row r="1067" spans="1:18" x14ac:dyDescent="0.25">
      <c r="A1067" t="s">
        <v>1059</v>
      </c>
      <c r="B1067" t="s">
        <v>10339</v>
      </c>
      <c r="C1067" t="s">
        <v>10262</v>
      </c>
      <c r="D1067" t="s">
        <v>21</v>
      </c>
      <c r="E1067" t="s">
        <v>1568</v>
      </c>
      <c r="F1067" s="48" t="s">
        <v>10530</v>
      </c>
      <c r="G1067" s="55" t="s">
        <v>10539</v>
      </c>
      <c r="H1067" s="55" t="s">
        <v>10540</v>
      </c>
      <c r="I1067" s="55" t="s">
        <v>9231</v>
      </c>
      <c r="J1067" s="48">
        <v>40.999999999000003</v>
      </c>
      <c r="K1067" s="55">
        <v>23924.105815999999</v>
      </c>
      <c r="L1067" s="55">
        <v>426.19999998960492</v>
      </c>
      <c r="M1067" s="55">
        <v>0</v>
      </c>
      <c r="N1067" s="56">
        <v>23497.905816010396</v>
      </c>
      <c r="O1067" s="48">
        <f t="shared" si="64"/>
        <v>583.51477601423198</v>
      </c>
      <c r="P1067" s="48">
        <f t="shared" si="65"/>
        <v>10.395121951219512</v>
      </c>
      <c r="Q1067" s="48">
        <f t="shared" si="66"/>
        <v>0</v>
      </c>
      <c r="R1067" s="48">
        <f t="shared" si="67"/>
        <v>573.11965406301249</v>
      </c>
    </row>
    <row r="1068" spans="1:18" x14ac:dyDescent="0.25">
      <c r="A1068" t="s">
        <v>1059</v>
      </c>
      <c r="B1068" t="s">
        <v>10339</v>
      </c>
      <c r="C1068" t="s">
        <v>10262</v>
      </c>
      <c r="D1068" t="s">
        <v>21</v>
      </c>
      <c r="E1068" t="s">
        <v>1568</v>
      </c>
      <c r="F1068" s="48" t="s">
        <v>10530</v>
      </c>
      <c r="G1068" s="55" t="s">
        <v>10248</v>
      </c>
      <c r="H1068" s="55" t="s">
        <v>10249</v>
      </c>
      <c r="I1068" s="55" t="s">
        <v>9644</v>
      </c>
      <c r="J1068" s="48">
        <v>300.00000001000001</v>
      </c>
      <c r="K1068" s="55">
        <v>194319.99996000002</v>
      </c>
      <c r="L1068" s="55">
        <v>30000.000001</v>
      </c>
      <c r="M1068" s="55">
        <v>0</v>
      </c>
      <c r="N1068" s="56">
        <v>164319.99995900001</v>
      </c>
      <c r="O1068" s="48">
        <f t="shared" si="64"/>
        <v>647.73333317840888</v>
      </c>
      <c r="P1068" s="48">
        <f t="shared" si="65"/>
        <v>100</v>
      </c>
      <c r="Q1068" s="48">
        <f t="shared" si="66"/>
        <v>0</v>
      </c>
      <c r="R1068" s="48">
        <f t="shared" si="67"/>
        <v>547.73333317840888</v>
      </c>
    </row>
    <row r="1069" spans="1:18" x14ac:dyDescent="0.25">
      <c r="A1069" t="s">
        <v>1059</v>
      </c>
      <c r="B1069" t="s">
        <v>10339</v>
      </c>
      <c r="C1069" t="s">
        <v>10262</v>
      </c>
      <c r="D1069" t="s">
        <v>21</v>
      </c>
      <c r="E1069" t="s">
        <v>1568</v>
      </c>
      <c r="F1069" s="48" t="s">
        <v>10530</v>
      </c>
      <c r="G1069" s="55" t="s">
        <v>10541</v>
      </c>
      <c r="H1069" s="55" t="s">
        <v>10541</v>
      </c>
      <c r="I1069" s="55" t="s">
        <v>9042</v>
      </c>
      <c r="J1069" s="48">
        <v>750.00000001000001</v>
      </c>
      <c r="K1069" s="55">
        <v>502499.99998999998</v>
      </c>
      <c r="L1069" s="55">
        <v>56250.000000749998</v>
      </c>
      <c r="M1069" s="55">
        <v>0</v>
      </c>
      <c r="N1069" s="56">
        <v>446249.99998924998</v>
      </c>
      <c r="O1069" s="48">
        <f t="shared" si="64"/>
        <v>669.9999999777333</v>
      </c>
      <c r="P1069" s="48">
        <f t="shared" si="65"/>
        <v>75</v>
      </c>
      <c r="Q1069" s="48">
        <f t="shared" si="66"/>
        <v>0</v>
      </c>
      <c r="R1069" s="48">
        <f t="shared" si="67"/>
        <v>594.9999999777333</v>
      </c>
    </row>
    <row r="1070" spans="1:18" x14ac:dyDescent="0.25">
      <c r="A1070" t="s">
        <v>1059</v>
      </c>
      <c r="B1070" t="s">
        <v>10339</v>
      </c>
      <c r="C1070" t="s">
        <v>10262</v>
      </c>
      <c r="D1070" t="s">
        <v>21</v>
      </c>
      <c r="E1070" t="s">
        <v>1575</v>
      </c>
      <c r="F1070" s="48" t="s">
        <v>10542</v>
      </c>
      <c r="G1070" s="55" t="s">
        <v>10543</v>
      </c>
      <c r="H1070" s="55" t="s">
        <v>10544</v>
      </c>
      <c r="I1070" s="55" t="s">
        <v>10545</v>
      </c>
      <c r="J1070" s="48">
        <v>32.799999999000001</v>
      </c>
      <c r="K1070" s="55">
        <v>30018.560000000001</v>
      </c>
      <c r="L1070" s="55">
        <v>3311.4699998990409</v>
      </c>
      <c r="M1070" s="55">
        <v>0</v>
      </c>
      <c r="N1070" s="56">
        <v>26707.090000100961</v>
      </c>
      <c r="O1070" s="48">
        <f t="shared" si="64"/>
        <v>915.20000002790243</v>
      </c>
      <c r="P1070" s="48">
        <f t="shared" si="65"/>
        <v>100.9594512195122</v>
      </c>
      <c r="Q1070" s="48">
        <f t="shared" si="66"/>
        <v>0</v>
      </c>
      <c r="R1070" s="48">
        <f t="shared" si="67"/>
        <v>814.24054880839026</v>
      </c>
    </row>
    <row r="1071" spans="1:18" x14ac:dyDescent="0.25">
      <c r="A1071" t="s">
        <v>1059</v>
      </c>
      <c r="B1071" t="s">
        <v>10339</v>
      </c>
      <c r="C1071" t="s">
        <v>10262</v>
      </c>
      <c r="D1071" t="s">
        <v>21</v>
      </c>
      <c r="E1071" t="s">
        <v>1575</v>
      </c>
      <c r="F1071" s="48" t="s">
        <v>10542</v>
      </c>
      <c r="G1071" s="55" t="s">
        <v>10546</v>
      </c>
      <c r="H1071" s="55" t="s">
        <v>10547</v>
      </c>
      <c r="I1071" s="55" t="s">
        <v>9030</v>
      </c>
      <c r="J1071" s="48">
        <v>24.6</v>
      </c>
      <c r="K1071" s="55">
        <v>22870.560958999999</v>
      </c>
      <c r="L1071" s="55">
        <v>1707.7900000000002</v>
      </c>
      <c r="M1071" s="55">
        <v>1143.52804795</v>
      </c>
      <c r="N1071" s="56">
        <v>20019.242911049998</v>
      </c>
      <c r="O1071" s="48">
        <f t="shared" si="64"/>
        <v>929.69759995934953</v>
      </c>
      <c r="P1071" s="48">
        <f t="shared" si="65"/>
        <v>69.422357723577235</v>
      </c>
      <c r="Q1071" s="48">
        <f t="shared" si="66"/>
        <v>46.484879997967475</v>
      </c>
      <c r="R1071" s="48">
        <f t="shared" si="67"/>
        <v>813.79036223780474</v>
      </c>
    </row>
    <row r="1072" spans="1:18" x14ac:dyDescent="0.25">
      <c r="A1072" t="s">
        <v>1059</v>
      </c>
      <c r="B1072" t="s">
        <v>10339</v>
      </c>
      <c r="C1072" t="s">
        <v>10262</v>
      </c>
      <c r="D1072" t="s">
        <v>21</v>
      </c>
      <c r="E1072" t="s">
        <v>1575</v>
      </c>
      <c r="F1072" s="48" t="s">
        <v>10542</v>
      </c>
      <c r="G1072" s="55" t="s">
        <v>10548</v>
      </c>
      <c r="H1072" s="55" t="s">
        <v>10549</v>
      </c>
      <c r="I1072" s="55" t="s">
        <v>9042</v>
      </c>
      <c r="J1072" s="48">
        <v>104.96</v>
      </c>
      <c r="K1072" s="55">
        <v>84727.695693000001</v>
      </c>
      <c r="L1072" s="55">
        <v>2338.33</v>
      </c>
      <c r="M1072" s="55">
        <v>0</v>
      </c>
      <c r="N1072" s="56">
        <v>82389.365693</v>
      </c>
      <c r="O1072" s="48">
        <f t="shared" si="64"/>
        <v>807.2379543921495</v>
      </c>
      <c r="P1072" s="48">
        <f t="shared" si="65"/>
        <v>22.278296493902438</v>
      </c>
      <c r="Q1072" s="48">
        <f t="shared" si="66"/>
        <v>0</v>
      </c>
      <c r="R1072" s="48">
        <f t="shared" si="67"/>
        <v>784.95965789824697</v>
      </c>
    </row>
    <row r="1073" spans="1:18" x14ac:dyDescent="0.25">
      <c r="A1073" t="s">
        <v>1059</v>
      </c>
      <c r="B1073" t="s">
        <v>10339</v>
      </c>
      <c r="C1073" t="s">
        <v>10262</v>
      </c>
      <c r="D1073" t="s">
        <v>21</v>
      </c>
      <c r="E1073" t="s">
        <v>1591</v>
      </c>
      <c r="F1073" s="48" t="s">
        <v>10550</v>
      </c>
      <c r="G1073" s="55" t="s">
        <v>10359</v>
      </c>
      <c r="H1073" s="55" t="s">
        <v>10360</v>
      </c>
      <c r="I1073" s="55" t="s">
        <v>9180</v>
      </c>
      <c r="J1073" s="48">
        <v>37.72</v>
      </c>
      <c r="K1073" s="55">
        <v>25930.236796999998</v>
      </c>
      <c r="L1073" s="55">
        <v>3698.56</v>
      </c>
      <c r="M1073" s="55">
        <v>1296.5118398500001</v>
      </c>
      <c r="N1073" s="56">
        <v>20935.164957149995</v>
      </c>
      <c r="O1073" s="48">
        <f t="shared" si="64"/>
        <v>687.43999992046656</v>
      </c>
      <c r="P1073" s="48">
        <f t="shared" si="65"/>
        <v>98.053022269353136</v>
      </c>
      <c r="Q1073" s="48">
        <f t="shared" si="66"/>
        <v>34.371999996023334</v>
      </c>
      <c r="R1073" s="48">
        <f t="shared" si="67"/>
        <v>555.01497765508998</v>
      </c>
    </row>
    <row r="1074" spans="1:18" x14ac:dyDescent="0.25">
      <c r="A1074" t="s">
        <v>1059</v>
      </c>
      <c r="B1074" t="s">
        <v>10339</v>
      </c>
      <c r="C1074" t="s">
        <v>10262</v>
      </c>
      <c r="D1074" t="s">
        <v>21</v>
      </c>
      <c r="E1074" t="s">
        <v>1591</v>
      </c>
      <c r="F1074" s="48" t="s">
        <v>10550</v>
      </c>
      <c r="G1074" s="55" t="s">
        <v>10539</v>
      </c>
      <c r="H1074" s="55" t="s">
        <v>10540</v>
      </c>
      <c r="I1074" s="55" t="s">
        <v>9231</v>
      </c>
      <c r="J1074" s="48">
        <v>65.600000000999998</v>
      </c>
      <c r="K1074" s="55">
        <v>38317.688950000003</v>
      </c>
      <c r="L1074" s="55">
        <v>1281.9100000195413</v>
      </c>
      <c r="M1074" s="55">
        <v>0</v>
      </c>
      <c r="N1074" s="56">
        <v>37035.778949980464</v>
      </c>
      <c r="O1074" s="48">
        <f t="shared" si="64"/>
        <v>584.11111203377891</v>
      </c>
      <c r="P1074" s="48">
        <f t="shared" si="65"/>
        <v>19.541310975609758</v>
      </c>
      <c r="Q1074" s="48">
        <f t="shared" si="66"/>
        <v>0</v>
      </c>
      <c r="R1074" s="48">
        <f t="shared" si="67"/>
        <v>564.56980105816911</v>
      </c>
    </row>
    <row r="1075" spans="1:18" x14ac:dyDescent="0.25">
      <c r="A1075" t="s">
        <v>1059</v>
      </c>
      <c r="B1075" t="s">
        <v>10339</v>
      </c>
      <c r="C1075" t="s">
        <v>10262</v>
      </c>
      <c r="D1075" t="s">
        <v>21</v>
      </c>
      <c r="E1075" t="s">
        <v>1929</v>
      </c>
      <c r="F1075" s="48" t="s">
        <v>10551</v>
      </c>
      <c r="G1075" s="55" t="s">
        <v>10238</v>
      </c>
      <c r="H1075" s="55" t="s">
        <v>10239</v>
      </c>
      <c r="I1075" s="55" t="s">
        <v>9030</v>
      </c>
      <c r="J1075" s="48">
        <v>653.00699999999995</v>
      </c>
      <c r="K1075" s="55">
        <v>451619.64120000007</v>
      </c>
      <c r="L1075" s="55">
        <v>24726.08640510865</v>
      </c>
      <c r="M1075" s="55">
        <v>22580.982060000002</v>
      </c>
      <c r="N1075" s="56">
        <v>404312.57273489144</v>
      </c>
      <c r="O1075" s="48">
        <f t="shared" si="64"/>
        <v>691.60000000000014</v>
      </c>
      <c r="P1075" s="48">
        <f t="shared" si="65"/>
        <v>37.864963783096741</v>
      </c>
      <c r="Q1075" s="48">
        <f t="shared" si="66"/>
        <v>34.580000000000005</v>
      </c>
      <c r="R1075" s="48">
        <f t="shared" si="67"/>
        <v>619.15503621690345</v>
      </c>
    </row>
    <row r="1076" spans="1:18" x14ac:dyDescent="0.25">
      <c r="A1076" t="s">
        <v>1059</v>
      </c>
      <c r="B1076" t="s">
        <v>10339</v>
      </c>
      <c r="C1076" t="s">
        <v>10262</v>
      </c>
      <c r="D1076" t="s">
        <v>21</v>
      </c>
      <c r="E1076" t="s">
        <v>10260</v>
      </c>
      <c r="F1076" s="48" t="s">
        <v>10260</v>
      </c>
      <c r="G1076" s="55" t="s">
        <v>10552</v>
      </c>
      <c r="H1076" s="55" t="s">
        <v>10553</v>
      </c>
      <c r="I1076" s="55" t="s">
        <v>9439</v>
      </c>
      <c r="J1076" s="48">
        <v>0</v>
      </c>
      <c r="K1076" s="55">
        <v>99999.999996000013</v>
      </c>
      <c r="L1076" s="55">
        <v>0</v>
      </c>
      <c r="M1076" s="55">
        <v>0</v>
      </c>
      <c r="N1076" s="56">
        <v>99999.999996000013</v>
      </c>
      <c r="O1076" s="48">
        <f t="shared" si="64"/>
        <v>0</v>
      </c>
      <c r="P1076" s="48">
        <f t="shared" si="65"/>
        <v>0</v>
      </c>
      <c r="Q1076" s="48">
        <f t="shared" si="66"/>
        <v>0</v>
      </c>
      <c r="R1076" s="48" t="e">
        <f t="shared" si="67"/>
        <v>#DIV/0!</v>
      </c>
    </row>
    <row r="1077" spans="1:18" x14ac:dyDescent="0.25">
      <c r="A1077" t="s">
        <v>1059</v>
      </c>
      <c r="B1077" t="s">
        <v>10339</v>
      </c>
      <c r="C1077" t="s">
        <v>10554</v>
      </c>
      <c r="D1077" t="s">
        <v>10555</v>
      </c>
      <c r="E1077" t="s">
        <v>1647</v>
      </c>
      <c r="F1077" s="48" t="s">
        <v>10556</v>
      </c>
      <c r="G1077" s="55" t="s">
        <v>9637</v>
      </c>
      <c r="H1077" s="55" t="s">
        <v>9638</v>
      </c>
      <c r="I1077" s="55" t="s">
        <v>9042</v>
      </c>
      <c r="J1077" s="48">
        <v>49.199999998999999</v>
      </c>
      <c r="K1077" s="55">
        <v>26867.919265</v>
      </c>
      <c r="L1077" s="55">
        <v>693.74999998589931</v>
      </c>
      <c r="M1077" s="55">
        <v>0</v>
      </c>
      <c r="N1077" s="56">
        <v>26174.169265014101</v>
      </c>
      <c r="O1077" s="48">
        <f t="shared" si="64"/>
        <v>546.09592003142473</v>
      </c>
      <c r="P1077" s="48">
        <f t="shared" si="65"/>
        <v>14.10060975609756</v>
      </c>
      <c r="Q1077" s="48">
        <f t="shared" si="66"/>
        <v>0</v>
      </c>
      <c r="R1077" s="48">
        <f t="shared" si="67"/>
        <v>531.99531027532714</v>
      </c>
    </row>
    <row r="1078" spans="1:18" x14ac:dyDescent="0.25">
      <c r="A1078" t="s">
        <v>1059</v>
      </c>
      <c r="B1078" t="s">
        <v>10339</v>
      </c>
      <c r="C1078" t="s">
        <v>10554</v>
      </c>
      <c r="D1078" t="s">
        <v>10555</v>
      </c>
      <c r="E1078" t="s">
        <v>1647</v>
      </c>
      <c r="F1078" s="48" t="s">
        <v>10556</v>
      </c>
      <c r="G1078" s="55" t="s">
        <v>10267</v>
      </c>
      <c r="H1078" s="55" t="s">
        <v>10268</v>
      </c>
      <c r="I1078" s="55" t="s">
        <v>9152</v>
      </c>
      <c r="J1078" s="48">
        <v>43.049999998999994</v>
      </c>
      <c r="K1078" s="55">
        <v>22613.648400000002</v>
      </c>
      <c r="L1078" s="55">
        <v>0</v>
      </c>
      <c r="M1078" s="55">
        <v>0</v>
      </c>
      <c r="N1078" s="56">
        <v>22613.648400000002</v>
      </c>
      <c r="O1078" s="48">
        <f t="shared" si="64"/>
        <v>525.28800001220191</v>
      </c>
      <c r="P1078" s="48">
        <f t="shared" si="65"/>
        <v>0</v>
      </c>
      <c r="Q1078" s="48">
        <f t="shared" si="66"/>
        <v>0</v>
      </c>
      <c r="R1078" s="48">
        <f t="shared" si="67"/>
        <v>525.28800001220191</v>
      </c>
    </row>
    <row r="1079" spans="1:18" x14ac:dyDescent="0.25">
      <c r="A1079" t="s">
        <v>1059</v>
      </c>
      <c r="B1079" t="s">
        <v>10339</v>
      </c>
      <c r="C1079" t="s">
        <v>10554</v>
      </c>
      <c r="D1079" t="s">
        <v>10555</v>
      </c>
      <c r="E1079" t="s">
        <v>1647</v>
      </c>
      <c r="F1079" s="48" t="s">
        <v>10556</v>
      </c>
      <c r="G1079" s="55" t="s">
        <v>9695</v>
      </c>
      <c r="H1079" s="55" t="s">
        <v>9696</v>
      </c>
      <c r="I1079" s="55" t="s">
        <v>9697</v>
      </c>
      <c r="J1079" s="48">
        <v>78.924999999999997</v>
      </c>
      <c r="K1079" s="55">
        <v>41466.389965000002</v>
      </c>
      <c r="L1079" s="55">
        <v>0</v>
      </c>
      <c r="M1079" s="55">
        <v>2073.3194982499999</v>
      </c>
      <c r="N1079" s="56">
        <v>39393.070466750003</v>
      </c>
      <c r="O1079" s="48">
        <f t="shared" si="64"/>
        <v>525.38980000000004</v>
      </c>
      <c r="P1079" s="48">
        <f t="shared" si="65"/>
        <v>0</v>
      </c>
      <c r="Q1079" s="48">
        <f t="shared" si="66"/>
        <v>26.269490000000001</v>
      </c>
      <c r="R1079" s="48">
        <f t="shared" si="67"/>
        <v>499.12031000000007</v>
      </c>
    </row>
    <row r="1080" spans="1:18" x14ac:dyDescent="0.25">
      <c r="A1080" t="s">
        <v>1059</v>
      </c>
      <c r="B1080" t="s">
        <v>10339</v>
      </c>
      <c r="C1080" t="s">
        <v>10554</v>
      </c>
      <c r="D1080" t="s">
        <v>10555</v>
      </c>
      <c r="E1080" t="s">
        <v>1647</v>
      </c>
      <c r="F1080" s="48" t="s">
        <v>10556</v>
      </c>
      <c r="G1080" s="55" t="s">
        <v>10557</v>
      </c>
      <c r="H1080" s="55" t="s">
        <v>10558</v>
      </c>
      <c r="I1080" s="55" t="s">
        <v>9492</v>
      </c>
      <c r="J1080" s="48">
        <v>116.85000000500001</v>
      </c>
      <c r="K1080" s="55">
        <v>66297.807872000005</v>
      </c>
      <c r="L1080" s="55">
        <v>8531.5800003650675</v>
      </c>
      <c r="M1080" s="55">
        <v>0</v>
      </c>
      <c r="N1080" s="56">
        <v>57766.227871634939</v>
      </c>
      <c r="O1080" s="48">
        <f t="shared" si="64"/>
        <v>567.37533478102796</v>
      </c>
      <c r="P1080" s="48">
        <f t="shared" si="65"/>
        <v>73.013093709884473</v>
      </c>
      <c r="Q1080" s="48">
        <f t="shared" si="66"/>
        <v>0</v>
      </c>
      <c r="R1080" s="48">
        <f t="shared" si="67"/>
        <v>494.36224107114356</v>
      </c>
    </row>
    <row r="1081" spans="1:18" x14ac:dyDescent="0.25">
      <c r="A1081" t="s">
        <v>1059</v>
      </c>
      <c r="B1081" t="s">
        <v>10339</v>
      </c>
      <c r="C1081" t="s">
        <v>10554</v>
      </c>
      <c r="D1081" t="s">
        <v>10555</v>
      </c>
      <c r="E1081" t="s">
        <v>1647</v>
      </c>
      <c r="F1081" s="48" t="s">
        <v>10556</v>
      </c>
      <c r="G1081" s="55" t="s">
        <v>10559</v>
      </c>
      <c r="H1081" s="55" t="s">
        <v>10560</v>
      </c>
      <c r="I1081" s="55" t="s">
        <v>9030</v>
      </c>
      <c r="J1081" s="48">
        <v>110.70000000500002</v>
      </c>
      <c r="K1081" s="55">
        <v>57960.423245000005</v>
      </c>
      <c r="L1081" s="55">
        <v>5362.380000242204</v>
      </c>
      <c r="M1081" s="55">
        <v>2898.0211622500005</v>
      </c>
      <c r="N1081" s="56">
        <v>49700.022082507799</v>
      </c>
      <c r="O1081" s="48">
        <f t="shared" si="64"/>
        <v>523.5810591001092</v>
      </c>
      <c r="P1081" s="48">
        <f t="shared" si="65"/>
        <v>48.440650406504062</v>
      </c>
      <c r="Q1081" s="48">
        <f t="shared" si="66"/>
        <v>26.179052955005464</v>
      </c>
      <c r="R1081" s="48">
        <f t="shared" si="67"/>
        <v>448.96135573859965</v>
      </c>
    </row>
    <row r="1082" spans="1:18" x14ac:dyDescent="0.25">
      <c r="A1082" t="s">
        <v>1059</v>
      </c>
      <c r="B1082" t="s">
        <v>10339</v>
      </c>
      <c r="C1082" t="s">
        <v>10554</v>
      </c>
      <c r="D1082" t="s">
        <v>10555</v>
      </c>
      <c r="E1082" t="s">
        <v>1647</v>
      </c>
      <c r="F1082" s="48" t="s">
        <v>10556</v>
      </c>
      <c r="G1082" s="55" t="s">
        <v>10561</v>
      </c>
      <c r="H1082" s="55" t="s">
        <v>10562</v>
      </c>
      <c r="I1082" s="55" t="s">
        <v>9211</v>
      </c>
      <c r="J1082" s="48">
        <v>321.84999998000001</v>
      </c>
      <c r="K1082" s="55">
        <v>158022.36355999997</v>
      </c>
      <c r="L1082" s="55">
        <v>15218.549999054305</v>
      </c>
      <c r="M1082" s="55">
        <v>7901.1181779999997</v>
      </c>
      <c r="N1082" s="56">
        <v>134902.69538294565</v>
      </c>
      <c r="O1082" s="48">
        <f t="shared" si="64"/>
        <v>490.9813999372987</v>
      </c>
      <c r="P1082" s="48">
        <f t="shared" si="65"/>
        <v>47.284604629485777</v>
      </c>
      <c r="Q1082" s="48">
        <f t="shared" si="66"/>
        <v>24.54906999686494</v>
      </c>
      <c r="R1082" s="48">
        <f t="shared" si="67"/>
        <v>419.14772531094798</v>
      </c>
    </row>
    <row r="1083" spans="1:18" x14ac:dyDescent="0.25">
      <c r="A1083" t="s">
        <v>1059</v>
      </c>
      <c r="B1083" t="s">
        <v>10339</v>
      </c>
      <c r="C1083" t="s">
        <v>10554</v>
      </c>
      <c r="D1083" t="s">
        <v>10555</v>
      </c>
      <c r="E1083" t="s">
        <v>1647</v>
      </c>
      <c r="F1083" s="48" t="s">
        <v>10556</v>
      </c>
      <c r="G1083" s="55" t="s">
        <v>10563</v>
      </c>
      <c r="H1083" s="55" t="s">
        <v>10564</v>
      </c>
      <c r="I1083" s="55" t="s">
        <v>9042</v>
      </c>
      <c r="J1083" s="48">
        <v>35.875</v>
      </c>
      <c r="K1083" s="55">
        <v>17513.661312</v>
      </c>
      <c r="L1083" s="55">
        <v>1267.0434085841696</v>
      </c>
      <c r="M1083" s="55">
        <v>0</v>
      </c>
      <c r="N1083" s="56">
        <v>16246.61790341583</v>
      </c>
      <c r="O1083" s="48">
        <f t="shared" si="64"/>
        <v>488.1856811707317</v>
      </c>
      <c r="P1083" s="48">
        <f t="shared" si="65"/>
        <v>35.318283166109254</v>
      </c>
      <c r="Q1083" s="48">
        <f t="shared" si="66"/>
        <v>0</v>
      </c>
      <c r="R1083" s="48">
        <f t="shared" si="67"/>
        <v>452.86739800462243</v>
      </c>
    </row>
    <row r="1084" spans="1:18" x14ac:dyDescent="0.25">
      <c r="A1084" t="s">
        <v>1059</v>
      </c>
      <c r="B1084" t="s">
        <v>10339</v>
      </c>
      <c r="C1084" t="s">
        <v>10554</v>
      </c>
      <c r="D1084" t="s">
        <v>10555</v>
      </c>
      <c r="E1084" t="s">
        <v>1647</v>
      </c>
      <c r="F1084" s="48" t="s">
        <v>10556</v>
      </c>
      <c r="G1084" s="55" t="s">
        <v>10565</v>
      </c>
      <c r="H1084" s="55" t="s">
        <v>10566</v>
      </c>
      <c r="I1084" s="55" t="s">
        <v>10079</v>
      </c>
      <c r="J1084" s="48">
        <v>20.499999999</v>
      </c>
      <c r="K1084" s="55">
        <v>12730.089998699999</v>
      </c>
      <c r="L1084" s="55">
        <v>1407.2999999313511</v>
      </c>
      <c r="M1084" s="55">
        <v>0</v>
      </c>
      <c r="N1084" s="56">
        <v>11322.789998768649</v>
      </c>
      <c r="O1084" s="48">
        <f t="shared" si="64"/>
        <v>620.97999996687702</v>
      </c>
      <c r="P1084" s="48">
        <f t="shared" si="65"/>
        <v>68.648780487804871</v>
      </c>
      <c r="Q1084" s="48">
        <f t="shared" si="66"/>
        <v>0</v>
      </c>
      <c r="R1084" s="48">
        <f t="shared" si="67"/>
        <v>552.33121947907216</v>
      </c>
    </row>
    <row r="1085" spans="1:18" x14ac:dyDescent="0.25">
      <c r="A1085" t="s">
        <v>1059</v>
      </c>
      <c r="B1085" t="s">
        <v>10339</v>
      </c>
      <c r="C1085" t="s">
        <v>10554</v>
      </c>
      <c r="D1085" t="s">
        <v>10555</v>
      </c>
      <c r="E1085" t="s">
        <v>1647</v>
      </c>
      <c r="F1085" s="48" t="s">
        <v>10556</v>
      </c>
      <c r="G1085" s="55" t="s">
        <v>10567</v>
      </c>
      <c r="H1085" s="55" t="s">
        <v>10568</v>
      </c>
      <c r="I1085" s="55" t="s">
        <v>9030</v>
      </c>
      <c r="J1085" s="48">
        <v>535.04999999999995</v>
      </c>
      <c r="K1085" s="55">
        <v>250008.53311000002</v>
      </c>
      <c r="L1085" s="55">
        <v>19885.97</v>
      </c>
      <c r="M1085" s="55">
        <v>12500.426655500001</v>
      </c>
      <c r="N1085" s="56">
        <v>217622.13645450003</v>
      </c>
      <c r="O1085" s="48">
        <f t="shared" si="64"/>
        <v>467.26200001868989</v>
      </c>
      <c r="P1085" s="48">
        <f t="shared" si="65"/>
        <v>37.166563872535285</v>
      </c>
      <c r="Q1085" s="48">
        <f t="shared" si="66"/>
        <v>23.363100000934498</v>
      </c>
      <c r="R1085" s="48">
        <f t="shared" si="67"/>
        <v>406.73233614522013</v>
      </c>
    </row>
    <row r="1086" spans="1:18" x14ac:dyDescent="0.25">
      <c r="A1086" t="s">
        <v>1059</v>
      </c>
      <c r="B1086" t="s">
        <v>10339</v>
      </c>
      <c r="C1086" t="s">
        <v>10554</v>
      </c>
      <c r="D1086" t="s">
        <v>10555</v>
      </c>
      <c r="E1086" t="s">
        <v>1647</v>
      </c>
      <c r="F1086" s="48" t="s">
        <v>10556</v>
      </c>
      <c r="G1086" s="55" t="s">
        <v>10569</v>
      </c>
      <c r="H1086" s="55" t="s">
        <v>10570</v>
      </c>
      <c r="I1086" s="55" t="s">
        <v>9030</v>
      </c>
      <c r="J1086" s="48">
        <v>174.25000001000001</v>
      </c>
      <c r="K1086" s="55">
        <v>87505.595208000013</v>
      </c>
      <c r="L1086" s="55">
        <v>7501.8800004305249</v>
      </c>
      <c r="M1086" s="55">
        <v>4375.2797604000007</v>
      </c>
      <c r="N1086" s="56">
        <v>75628.435447169497</v>
      </c>
      <c r="O1086" s="48">
        <f t="shared" si="64"/>
        <v>502.18419054793782</v>
      </c>
      <c r="P1086" s="48">
        <f t="shared" si="65"/>
        <v>43.052395982783359</v>
      </c>
      <c r="Q1086" s="48">
        <f t="shared" si="66"/>
        <v>25.109209527396892</v>
      </c>
      <c r="R1086" s="48">
        <f t="shared" si="67"/>
        <v>434.02258503775761</v>
      </c>
    </row>
    <row r="1087" spans="1:18" x14ac:dyDescent="0.25">
      <c r="A1087" t="s">
        <v>1059</v>
      </c>
      <c r="B1087" t="s">
        <v>10339</v>
      </c>
      <c r="C1087" t="s">
        <v>10554</v>
      </c>
      <c r="D1087" t="s">
        <v>10555</v>
      </c>
      <c r="E1087" t="s">
        <v>3118</v>
      </c>
      <c r="F1087" s="48" t="s">
        <v>10571</v>
      </c>
      <c r="G1087" s="55" t="s">
        <v>9338</v>
      </c>
      <c r="H1087" s="55" t="s">
        <v>9339</v>
      </c>
      <c r="I1087" s="55" t="s">
        <v>9042</v>
      </c>
      <c r="J1087" s="48">
        <v>41.820000001000004</v>
      </c>
      <c r="K1087" s="55">
        <v>26092.479379000004</v>
      </c>
      <c r="L1087" s="55">
        <v>1554.4800000371708</v>
      </c>
      <c r="M1087" s="55">
        <v>0</v>
      </c>
      <c r="N1087" s="56">
        <v>24537.999378962832</v>
      </c>
      <c r="O1087" s="48">
        <f t="shared" si="64"/>
        <v>623.92346672348344</v>
      </c>
      <c r="P1087" s="48">
        <f t="shared" si="65"/>
        <v>37.170731707317074</v>
      </c>
      <c r="Q1087" s="48">
        <f t="shared" si="66"/>
        <v>0</v>
      </c>
      <c r="R1087" s="48">
        <f t="shared" si="67"/>
        <v>586.7527350161663</v>
      </c>
    </row>
    <row r="1088" spans="1:18" x14ac:dyDescent="0.25">
      <c r="A1088" t="s">
        <v>1059</v>
      </c>
      <c r="B1088" t="s">
        <v>10339</v>
      </c>
      <c r="C1088" t="s">
        <v>10554</v>
      </c>
      <c r="D1088" t="s">
        <v>10555</v>
      </c>
      <c r="E1088" t="s">
        <v>3118</v>
      </c>
      <c r="F1088" s="48" t="s">
        <v>10571</v>
      </c>
      <c r="G1088" s="55" t="s">
        <v>10265</v>
      </c>
      <c r="H1088" s="55" t="s">
        <v>10266</v>
      </c>
      <c r="I1088" s="55" t="s">
        <v>9694</v>
      </c>
      <c r="J1088" s="48">
        <v>11.069999998000002</v>
      </c>
      <c r="K1088" s="55">
        <v>6185.0290033999991</v>
      </c>
      <c r="L1088" s="55">
        <v>0</v>
      </c>
      <c r="M1088" s="55">
        <v>309.25145017000006</v>
      </c>
      <c r="N1088" s="56">
        <v>5875.7775532299993</v>
      </c>
      <c r="O1088" s="48">
        <f t="shared" si="64"/>
        <v>558.71987394014798</v>
      </c>
      <c r="P1088" s="48">
        <f t="shared" si="65"/>
        <v>0</v>
      </c>
      <c r="Q1088" s="48">
        <f t="shared" si="66"/>
        <v>27.935993697007408</v>
      </c>
      <c r="R1088" s="48">
        <f t="shared" si="67"/>
        <v>530.78388024314052</v>
      </c>
    </row>
    <row r="1089" spans="1:18" x14ac:dyDescent="0.25">
      <c r="A1089" t="s">
        <v>1059</v>
      </c>
      <c r="B1089" t="s">
        <v>10339</v>
      </c>
      <c r="C1089" t="s">
        <v>10554</v>
      </c>
      <c r="D1089" t="s">
        <v>10555</v>
      </c>
      <c r="E1089" t="s">
        <v>3118</v>
      </c>
      <c r="F1089" s="48" t="s">
        <v>10571</v>
      </c>
      <c r="G1089" s="55" t="s">
        <v>9647</v>
      </c>
      <c r="H1089" s="55" t="s">
        <v>9648</v>
      </c>
      <c r="I1089" s="55" t="s">
        <v>9211</v>
      </c>
      <c r="J1089" s="48">
        <v>3.6900000020000006</v>
      </c>
      <c r="K1089" s="55">
        <v>2602.8860234999997</v>
      </c>
      <c r="L1089" s="55">
        <v>127.03000006885097</v>
      </c>
      <c r="M1089" s="55">
        <v>130.14430117500001</v>
      </c>
      <c r="N1089" s="56">
        <v>2345.7117222561492</v>
      </c>
      <c r="O1089" s="48">
        <f t="shared" si="64"/>
        <v>705.38916587783763</v>
      </c>
      <c r="P1089" s="48">
        <f t="shared" si="65"/>
        <v>34.425474254742547</v>
      </c>
      <c r="Q1089" s="48">
        <f t="shared" si="66"/>
        <v>35.269458293891887</v>
      </c>
      <c r="R1089" s="48">
        <f t="shared" si="67"/>
        <v>635.69423332920337</v>
      </c>
    </row>
    <row r="1090" spans="1:18" x14ac:dyDescent="0.25">
      <c r="A1090" t="s">
        <v>1059</v>
      </c>
      <c r="B1090" t="s">
        <v>10339</v>
      </c>
      <c r="C1090" t="s">
        <v>10554</v>
      </c>
      <c r="D1090" t="s">
        <v>10555</v>
      </c>
      <c r="E1090" t="s">
        <v>3118</v>
      </c>
      <c r="F1090" s="48" t="s">
        <v>10571</v>
      </c>
      <c r="G1090" s="55" t="s">
        <v>9680</v>
      </c>
      <c r="H1090" s="55" t="s">
        <v>9681</v>
      </c>
      <c r="I1090" s="55" t="s">
        <v>9415</v>
      </c>
      <c r="J1090" s="48">
        <v>3.6900000020000006</v>
      </c>
      <c r="K1090" s="55">
        <v>2361.3482183000001</v>
      </c>
      <c r="L1090" s="55">
        <v>0</v>
      </c>
      <c r="M1090" s="55">
        <v>118.067410915</v>
      </c>
      <c r="N1090" s="56">
        <v>2243.2808073850001</v>
      </c>
      <c r="O1090" s="48">
        <f t="shared" si="64"/>
        <v>639.93176613011826</v>
      </c>
      <c r="P1090" s="48">
        <f t="shared" si="65"/>
        <v>0</v>
      </c>
      <c r="Q1090" s="48">
        <f t="shared" si="66"/>
        <v>31.99658830650591</v>
      </c>
      <c r="R1090" s="48">
        <f t="shared" si="67"/>
        <v>607.93517782361232</v>
      </c>
    </row>
    <row r="1091" spans="1:18" x14ac:dyDescent="0.25">
      <c r="A1091" t="s">
        <v>1059</v>
      </c>
      <c r="B1091" t="s">
        <v>10339</v>
      </c>
      <c r="C1091" t="s">
        <v>10554</v>
      </c>
      <c r="D1091" t="s">
        <v>10555</v>
      </c>
      <c r="E1091" t="s">
        <v>3118</v>
      </c>
      <c r="F1091" s="48" t="s">
        <v>10571</v>
      </c>
      <c r="G1091" s="55" t="s">
        <v>10572</v>
      </c>
      <c r="H1091" s="55" t="s">
        <v>10573</v>
      </c>
      <c r="I1091" s="55" t="s">
        <v>9030</v>
      </c>
      <c r="J1091" s="48">
        <v>9.8400000009999999</v>
      </c>
      <c r="K1091" s="55">
        <v>6493.7962891999996</v>
      </c>
      <c r="L1091" s="55">
        <v>0</v>
      </c>
      <c r="M1091" s="55">
        <v>324.68981446000004</v>
      </c>
      <c r="N1091" s="56">
        <v>6169.1064747399996</v>
      </c>
      <c r="O1091" s="48">
        <f t="shared" si="64"/>
        <v>659.93864720935574</v>
      </c>
      <c r="P1091" s="48">
        <f t="shared" si="65"/>
        <v>0</v>
      </c>
      <c r="Q1091" s="48">
        <f t="shared" si="66"/>
        <v>32.996932360467795</v>
      </c>
      <c r="R1091" s="48">
        <f t="shared" si="67"/>
        <v>626.94171484888795</v>
      </c>
    </row>
    <row r="1092" spans="1:18" x14ac:dyDescent="0.25">
      <c r="A1092" t="s">
        <v>1059</v>
      </c>
      <c r="B1092" t="s">
        <v>10339</v>
      </c>
      <c r="C1092" t="s">
        <v>10554</v>
      </c>
      <c r="D1092" t="s">
        <v>10555</v>
      </c>
      <c r="E1092" t="s">
        <v>3118</v>
      </c>
      <c r="F1092" s="48" t="s">
        <v>10571</v>
      </c>
      <c r="G1092" s="55" t="s">
        <v>10574</v>
      </c>
      <c r="H1092" s="55" t="s">
        <v>10575</v>
      </c>
      <c r="I1092" s="55" t="s">
        <v>9189</v>
      </c>
      <c r="J1092" s="48">
        <v>24.599999999000001</v>
      </c>
      <c r="K1092" s="55">
        <v>16231.240390999999</v>
      </c>
      <c r="L1092" s="55">
        <v>1704.5999999307071</v>
      </c>
      <c r="M1092" s="55">
        <v>811.56201955000006</v>
      </c>
      <c r="N1092" s="56">
        <v>13715.078371519292</v>
      </c>
      <c r="O1092" s="48">
        <f t="shared" si="64"/>
        <v>659.80651998617088</v>
      </c>
      <c r="P1092" s="48">
        <f t="shared" si="65"/>
        <v>69.292682926829258</v>
      </c>
      <c r="Q1092" s="48">
        <f t="shared" si="66"/>
        <v>32.990325999308553</v>
      </c>
      <c r="R1092" s="48">
        <f t="shared" si="67"/>
        <v>557.52351106003312</v>
      </c>
    </row>
    <row r="1093" spans="1:18" x14ac:dyDescent="0.25">
      <c r="A1093" t="s">
        <v>1059</v>
      </c>
      <c r="B1093" t="s">
        <v>10339</v>
      </c>
      <c r="C1093" t="s">
        <v>10554</v>
      </c>
      <c r="D1093" t="s">
        <v>10555</v>
      </c>
      <c r="E1093" t="s">
        <v>3118</v>
      </c>
      <c r="F1093" s="48" t="s">
        <v>10571</v>
      </c>
      <c r="G1093" s="55" t="s">
        <v>9687</v>
      </c>
      <c r="H1093" s="55" t="s">
        <v>9688</v>
      </c>
      <c r="I1093" s="55" t="s">
        <v>9689</v>
      </c>
      <c r="J1093" s="48">
        <v>2.4599999979999998</v>
      </c>
      <c r="K1093" s="55">
        <v>2504.6556419999997</v>
      </c>
      <c r="L1093" s="55">
        <v>0</v>
      </c>
      <c r="M1093" s="55">
        <v>0</v>
      </c>
      <c r="N1093" s="56">
        <v>2504.6556419999997</v>
      </c>
      <c r="O1093" s="48">
        <f t="shared" si="64"/>
        <v>1018.1527008277664</v>
      </c>
      <c r="P1093" s="48">
        <f t="shared" si="65"/>
        <v>0</v>
      </c>
      <c r="Q1093" s="48">
        <f t="shared" si="66"/>
        <v>0</v>
      </c>
      <c r="R1093" s="48">
        <f t="shared" si="67"/>
        <v>1018.1527008277664</v>
      </c>
    </row>
    <row r="1094" spans="1:18" x14ac:dyDescent="0.25">
      <c r="A1094" t="s">
        <v>1059</v>
      </c>
      <c r="B1094" t="s">
        <v>10339</v>
      </c>
      <c r="C1094" t="s">
        <v>10554</v>
      </c>
      <c r="D1094" t="s">
        <v>10555</v>
      </c>
      <c r="E1094" t="s">
        <v>3118</v>
      </c>
      <c r="F1094" s="48" t="s">
        <v>10571</v>
      </c>
      <c r="G1094" s="55" t="s">
        <v>10576</v>
      </c>
      <c r="H1094" s="55" t="s">
        <v>10577</v>
      </c>
      <c r="I1094" s="55" t="s">
        <v>10035</v>
      </c>
      <c r="J1094" s="48">
        <v>7.380000003000001</v>
      </c>
      <c r="K1094" s="55">
        <v>6946.6848972000007</v>
      </c>
      <c r="L1094" s="55">
        <v>2298.5600009343743</v>
      </c>
      <c r="M1094" s="55">
        <v>347.33424486000007</v>
      </c>
      <c r="N1094" s="56">
        <v>4300.7906514056267</v>
      </c>
      <c r="O1094" s="48">
        <f t="shared" si="64"/>
        <v>941.28521604012792</v>
      </c>
      <c r="P1094" s="48">
        <f t="shared" si="65"/>
        <v>311.45799457994582</v>
      </c>
      <c r="Q1094" s="48">
        <f t="shared" si="66"/>
        <v>47.064260802006402</v>
      </c>
      <c r="R1094" s="48">
        <f t="shared" si="67"/>
        <v>582.76296065817576</v>
      </c>
    </row>
    <row r="1095" spans="1:18" x14ac:dyDescent="0.25">
      <c r="A1095" t="s">
        <v>1059</v>
      </c>
      <c r="B1095" t="s">
        <v>10339</v>
      </c>
      <c r="C1095" t="s">
        <v>10554</v>
      </c>
      <c r="D1095" t="s">
        <v>10555</v>
      </c>
      <c r="E1095" t="s">
        <v>3118</v>
      </c>
      <c r="F1095" s="48" t="s">
        <v>10571</v>
      </c>
      <c r="G1095" s="55" t="s">
        <v>10578</v>
      </c>
      <c r="H1095" s="55" t="s">
        <v>10579</v>
      </c>
      <c r="I1095" s="55" t="s">
        <v>9030</v>
      </c>
      <c r="J1095" s="48">
        <v>7.3800000000000008</v>
      </c>
      <c r="K1095" s="55">
        <v>5997.8758141000008</v>
      </c>
      <c r="L1095" s="55">
        <v>1195.01</v>
      </c>
      <c r="M1095" s="55">
        <v>299.89379070499996</v>
      </c>
      <c r="N1095" s="56">
        <v>4502.9720233950002</v>
      </c>
      <c r="O1095" s="48">
        <f t="shared" si="64"/>
        <v>812.72030001355017</v>
      </c>
      <c r="P1095" s="48">
        <f t="shared" si="65"/>
        <v>161.92547425474254</v>
      </c>
      <c r="Q1095" s="48">
        <f t="shared" si="66"/>
        <v>40.636015000677496</v>
      </c>
      <c r="R1095" s="48">
        <f t="shared" si="67"/>
        <v>610.15881075813002</v>
      </c>
    </row>
    <row r="1096" spans="1:18" x14ac:dyDescent="0.25">
      <c r="A1096" t="s">
        <v>1059</v>
      </c>
      <c r="B1096" t="s">
        <v>10339</v>
      </c>
      <c r="C1096" t="s">
        <v>10554</v>
      </c>
      <c r="D1096" t="s">
        <v>10555</v>
      </c>
      <c r="E1096" t="s">
        <v>3118</v>
      </c>
      <c r="F1096" s="48" t="s">
        <v>10571</v>
      </c>
      <c r="G1096" s="55" t="s">
        <v>10469</v>
      </c>
      <c r="H1096" s="55" t="s">
        <v>10470</v>
      </c>
      <c r="I1096" s="55" t="s">
        <v>9415</v>
      </c>
      <c r="J1096" s="48">
        <v>49.199999998999999</v>
      </c>
      <c r="K1096" s="55">
        <v>31553.927999000003</v>
      </c>
      <c r="L1096" s="55">
        <v>2527.8099999486217</v>
      </c>
      <c r="M1096" s="55">
        <v>1577.6963999499997</v>
      </c>
      <c r="N1096" s="56">
        <v>27448.421599101381</v>
      </c>
      <c r="O1096" s="48">
        <f t="shared" si="64"/>
        <v>641.3399999927102</v>
      </c>
      <c r="P1096" s="48">
        <f t="shared" si="65"/>
        <v>51.378252032520322</v>
      </c>
      <c r="Q1096" s="48">
        <f t="shared" si="66"/>
        <v>32.066999999635499</v>
      </c>
      <c r="R1096" s="48">
        <f t="shared" si="67"/>
        <v>557.89474796055435</v>
      </c>
    </row>
    <row r="1097" spans="1:18" x14ac:dyDescent="0.25">
      <c r="A1097" t="s">
        <v>1059</v>
      </c>
      <c r="B1097" t="s">
        <v>10339</v>
      </c>
      <c r="C1097" t="s">
        <v>10554</v>
      </c>
      <c r="D1097" t="s">
        <v>10555</v>
      </c>
      <c r="E1097" t="s">
        <v>3118</v>
      </c>
      <c r="F1097" s="48" t="s">
        <v>10571</v>
      </c>
      <c r="G1097" s="55" t="s">
        <v>9330</v>
      </c>
      <c r="H1097" s="55" t="s">
        <v>9331</v>
      </c>
      <c r="I1097" s="55" t="s">
        <v>9037</v>
      </c>
      <c r="J1097" s="48">
        <v>1.2300000010000001</v>
      </c>
      <c r="K1097" s="55">
        <v>890.27153993999991</v>
      </c>
      <c r="L1097" s="55">
        <v>0</v>
      </c>
      <c r="M1097" s="55">
        <v>44.513576997000001</v>
      </c>
      <c r="N1097" s="56">
        <v>845.75796294299994</v>
      </c>
      <c r="O1097" s="48">
        <f t="shared" si="64"/>
        <v>723.79799936276572</v>
      </c>
      <c r="P1097" s="48">
        <f t="shared" si="65"/>
        <v>0</v>
      </c>
      <c r="Q1097" s="48">
        <f t="shared" si="66"/>
        <v>36.189899968138292</v>
      </c>
      <c r="R1097" s="48">
        <f t="shared" si="67"/>
        <v>687.60809939462752</v>
      </c>
    </row>
    <row r="1098" spans="1:18" x14ac:dyDescent="0.25">
      <c r="A1098" t="s">
        <v>1059</v>
      </c>
      <c r="B1098" t="s">
        <v>10339</v>
      </c>
      <c r="C1098" t="s">
        <v>10554</v>
      </c>
      <c r="D1098" t="s">
        <v>10555</v>
      </c>
      <c r="E1098" t="s">
        <v>3118</v>
      </c>
      <c r="F1098" s="48" t="s">
        <v>10571</v>
      </c>
      <c r="G1098" s="55" t="s">
        <v>9702</v>
      </c>
      <c r="H1098" s="55" t="s">
        <v>9703</v>
      </c>
      <c r="I1098" s="55" t="s">
        <v>9189</v>
      </c>
      <c r="J1098" s="48">
        <v>25.056000000000001</v>
      </c>
      <c r="K1098" s="55">
        <v>18343.837148000002</v>
      </c>
      <c r="L1098" s="55">
        <v>0</v>
      </c>
      <c r="M1098" s="55">
        <v>917.1918574</v>
      </c>
      <c r="N1098" s="56">
        <v>17426.645290600001</v>
      </c>
      <c r="O1098" s="48">
        <f t="shared" si="64"/>
        <v>732.11355156449565</v>
      </c>
      <c r="P1098" s="48">
        <f t="shared" si="65"/>
        <v>0</v>
      </c>
      <c r="Q1098" s="48">
        <f t="shared" si="66"/>
        <v>36.605677578224778</v>
      </c>
      <c r="R1098" s="48">
        <f t="shared" si="67"/>
        <v>695.50787398627074</v>
      </c>
    </row>
    <row r="1099" spans="1:18" x14ac:dyDescent="0.25">
      <c r="A1099" t="s">
        <v>1059</v>
      </c>
      <c r="B1099" t="s">
        <v>10339</v>
      </c>
      <c r="C1099" t="s">
        <v>10554</v>
      </c>
      <c r="D1099" t="s">
        <v>10555</v>
      </c>
      <c r="E1099" t="s">
        <v>3118</v>
      </c>
      <c r="F1099" s="48" t="s">
        <v>10571</v>
      </c>
      <c r="G1099" s="55" t="s">
        <v>9508</v>
      </c>
      <c r="H1099" s="55" t="s">
        <v>9509</v>
      </c>
      <c r="I1099" s="55" t="s">
        <v>9510</v>
      </c>
      <c r="J1099" s="48">
        <v>4.7999999999999989</v>
      </c>
      <c r="K1099" s="55">
        <v>3302.4479999000005</v>
      </c>
      <c r="L1099" s="55">
        <v>239.99999999999994</v>
      </c>
      <c r="M1099" s="55">
        <v>0</v>
      </c>
      <c r="N1099" s="56">
        <v>3062.4479999000005</v>
      </c>
      <c r="O1099" s="48">
        <f t="shared" si="64"/>
        <v>688.00999997916688</v>
      </c>
      <c r="P1099" s="48">
        <f t="shared" si="65"/>
        <v>50</v>
      </c>
      <c r="Q1099" s="48">
        <f t="shared" si="66"/>
        <v>0</v>
      </c>
      <c r="R1099" s="48">
        <f t="shared" si="67"/>
        <v>638.00999997916688</v>
      </c>
    </row>
    <row r="1100" spans="1:18" x14ac:dyDescent="0.25">
      <c r="A1100" t="s">
        <v>1059</v>
      </c>
      <c r="B1100" t="s">
        <v>10339</v>
      </c>
      <c r="C1100" t="s">
        <v>10554</v>
      </c>
      <c r="D1100" t="s">
        <v>10555</v>
      </c>
      <c r="E1100" t="s">
        <v>1655</v>
      </c>
      <c r="F1100" s="48" t="s">
        <v>10580</v>
      </c>
      <c r="G1100" s="55" t="s">
        <v>10295</v>
      </c>
      <c r="H1100" s="55" t="s">
        <v>10296</v>
      </c>
      <c r="I1100" s="55" t="s">
        <v>10297</v>
      </c>
      <c r="J1100" s="48">
        <v>251.84250000999998</v>
      </c>
      <c r="K1100" s="55">
        <v>139404.31074100002</v>
      </c>
      <c r="L1100" s="55">
        <v>27332.621327621993</v>
      </c>
      <c r="M1100" s="55">
        <v>0</v>
      </c>
      <c r="N1100" s="56">
        <v>112071.68941337803</v>
      </c>
      <c r="O1100" s="48">
        <f t="shared" si="64"/>
        <v>553.53767031166171</v>
      </c>
      <c r="P1100" s="48">
        <f t="shared" si="65"/>
        <v>108.53061467598475</v>
      </c>
      <c r="Q1100" s="48">
        <f t="shared" si="66"/>
        <v>0</v>
      </c>
      <c r="R1100" s="48">
        <f t="shared" si="67"/>
        <v>445.00705563567692</v>
      </c>
    </row>
    <row r="1101" spans="1:18" x14ac:dyDescent="0.25">
      <c r="A1101" t="s">
        <v>1059</v>
      </c>
      <c r="B1101" t="s">
        <v>10339</v>
      </c>
      <c r="C1101" t="s">
        <v>10554</v>
      </c>
      <c r="D1101" t="s">
        <v>10555</v>
      </c>
      <c r="E1101" t="s">
        <v>1662</v>
      </c>
      <c r="F1101" s="48" t="s">
        <v>10581</v>
      </c>
      <c r="G1101" s="55" t="s">
        <v>10295</v>
      </c>
      <c r="H1101" s="55" t="s">
        <v>10296</v>
      </c>
      <c r="I1101" s="55" t="s">
        <v>10297</v>
      </c>
      <c r="J1101" s="48">
        <v>48.431249999000002</v>
      </c>
      <c r="K1101" s="55">
        <v>27429.261444</v>
      </c>
      <c r="L1101" s="55">
        <v>2737.010641591226</v>
      </c>
      <c r="M1101" s="55">
        <v>0</v>
      </c>
      <c r="N1101" s="56">
        <v>24692.250802408773</v>
      </c>
      <c r="O1101" s="48">
        <f t="shared" si="64"/>
        <v>566.35460461099706</v>
      </c>
      <c r="P1101" s="48">
        <f t="shared" si="65"/>
        <v>56.513318191203801</v>
      </c>
      <c r="Q1101" s="48">
        <f t="shared" si="66"/>
        <v>0</v>
      </c>
      <c r="R1101" s="48">
        <f t="shared" si="67"/>
        <v>509.84128641979328</v>
      </c>
    </row>
    <row r="1102" spans="1:18" x14ac:dyDescent="0.25">
      <c r="A1102" t="s">
        <v>1059</v>
      </c>
      <c r="B1102" t="s">
        <v>10339</v>
      </c>
      <c r="C1102" t="s">
        <v>10554</v>
      </c>
      <c r="D1102" t="s">
        <v>10555</v>
      </c>
      <c r="E1102" t="s">
        <v>1662</v>
      </c>
      <c r="F1102" s="48" t="s">
        <v>10581</v>
      </c>
      <c r="G1102" s="55" t="s">
        <v>10582</v>
      </c>
      <c r="H1102" s="55" t="s">
        <v>10583</v>
      </c>
      <c r="I1102" s="55" t="s">
        <v>9042</v>
      </c>
      <c r="J1102" s="48">
        <v>8.6100000000000012</v>
      </c>
      <c r="K1102" s="55">
        <v>4637.3735317000001</v>
      </c>
      <c r="L1102" s="55">
        <v>195.79000000000005</v>
      </c>
      <c r="M1102" s="55">
        <v>0</v>
      </c>
      <c r="N1102" s="56">
        <v>4441.5835317000001</v>
      </c>
      <c r="O1102" s="48">
        <f t="shared" si="64"/>
        <v>538.60319764227631</v>
      </c>
      <c r="P1102" s="48">
        <f t="shared" si="65"/>
        <v>22.739837398373986</v>
      </c>
      <c r="Q1102" s="48">
        <f t="shared" si="66"/>
        <v>0</v>
      </c>
      <c r="R1102" s="48">
        <f t="shared" si="67"/>
        <v>515.86336024390243</v>
      </c>
    </row>
    <row r="1103" spans="1:18" x14ac:dyDescent="0.25">
      <c r="A1103" t="s">
        <v>1059</v>
      </c>
      <c r="B1103" t="s">
        <v>10339</v>
      </c>
      <c r="C1103" t="s">
        <v>10554</v>
      </c>
      <c r="D1103" t="s">
        <v>10555</v>
      </c>
      <c r="E1103" t="s">
        <v>1662</v>
      </c>
      <c r="F1103" s="48" t="s">
        <v>10581</v>
      </c>
      <c r="G1103" s="55" t="s">
        <v>10447</v>
      </c>
      <c r="H1103" s="55" t="s">
        <v>10448</v>
      </c>
      <c r="I1103" s="55" t="s">
        <v>9653</v>
      </c>
      <c r="J1103" s="48">
        <v>43.049999998999994</v>
      </c>
      <c r="K1103" s="55">
        <v>22951.538378000001</v>
      </c>
      <c r="L1103" s="55">
        <v>3601.249999916347</v>
      </c>
      <c r="M1103" s="55">
        <v>0</v>
      </c>
      <c r="N1103" s="56">
        <v>19350.288378083653</v>
      </c>
      <c r="O1103" s="48">
        <f t="shared" si="64"/>
        <v>533.13677998915546</v>
      </c>
      <c r="P1103" s="48">
        <f t="shared" si="65"/>
        <v>83.652729384436711</v>
      </c>
      <c r="Q1103" s="48">
        <f t="shared" si="66"/>
        <v>0</v>
      </c>
      <c r="R1103" s="48">
        <f t="shared" si="67"/>
        <v>449.48405060471868</v>
      </c>
    </row>
    <row r="1104" spans="1:18" x14ac:dyDescent="0.25">
      <c r="A1104" t="s">
        <v>1059</v>
      </c>
      <c r="B1104" t="s">
        <v>10339</v>
      </c>
      <c r="C1104" t="s">
        <v>10554</v>
      </c>
      <c r="D1104" t="s">
        <v>10555</v>
      </c>
      <c r="E1104" t="s">
        <v>1662</v>
      </c>
      <c r="F1104" s="48" t="s">
        <v>10581</v>
      </c>
      <c r="G1104" s="55" t="s">
        <v>10465</v>
      </c>
      <c r="H1104" s="55" t="s">
        <v>10466</v>
      </c>
      <c r="I1104" s="55" t="s">
        <v>9030</v>
      </c>
      <c r="J1104" s="48">
        <v>17.220000000000002</v>
      </c>
      <c r="K1104" s="55">
        <v>8992.8694805000014</v>
      </c>
      <c r="L1104" s="55">
        <v>803.88000000000022</v>
      </c>
      <c r="M1104" s="55">
        <v>449.64347402500005</v>
      </c>
      <c r="N1104" s="56">
        <v>7739.3460064750016</v>
      </c>
      <c r="O1104" s="48">
        <f t="shared" ref="O1104:O1167" si="68">IFERROR(K1104/J1104,0)</f>
        <v>522.234000029036</v>
      </c>
      <c r="P1104" s="48">
        <f t="shared" ref="P1104:P1167" si="69">IFERROR(L1104/J1104,0)</f>
        <v>46.682926829268297</v>
      </c>
      <c r="Q1104" s="48">
        <f t="shared" ref="Q1104:Q1167" si="70">IFERROR(M1104/J1104,0)</f>
        <v>26.111700001451798</v>
      </c>
      <c r="R1104" s="48">
        <f t="shared" ref="R1104:R1167" si="71">N1104/J1104</f>
        <v>449.43937319831593</v>
      </c>
    </row>
    <row r="1105" spans="1:18" x14ac:dyDescent="0.25">
      <c r="A1105" t="s">
        <v>1059</v>
      </c>
      <c r="B1105" t="s">
        <v>10339</v>
      </c>
      <c r="C1105" t="s">
        <v>10554</v>
      </c>
      <c r="D1105" t="s">
        <v>10555</v>
      </c>
      <c r="E1105" t="s">
        <v>1668</v>
      </c>
      <c r="F1105" s="48" t="s">
        <v>10584</v>
      </c>
      <c r="G1105" s="55" t="s">
        <v>9338</v>
      </c>
      <c r="H1105" s="55" t="s">
        <v>9339</v>
      </c>
      <c r="I1105" s="55" t="s">
        <v>9042</v>
      </c>
      <c r="J1105" s="48">
        <v>15.990000000000002</v>
      </c>
      <c r="K1105" s="55">
        <v>15346.864346600001</v>
      </c>
      <c r="L1105" s="55">
        <v>7491.6000000000013</v>
      </c>
      <c r="M1105" s="55">
        <v>0</v>
      </c>
      <c r="N1105" s="56">
        <v>7855.2643466</v>
      </c>
      <c r="O1105" s="48">
        <f t="shared" si="68"/>
        <v>959.77888346466534</v>
      </c>
      <c r="P1105" s="48">
        <f t="shared" si="69"/>
        <v>468.51782363977486</v>
      </c>
      <c r="Q1105" s="48">
        <f t="shared" si="70"/>
        <v>0</v>
      </c>
      <c r="R1105" s="48">
        <f t="shared" si="71"/>
        <v>491.26105982489048</v>
      </c>
    </row>
    <row r="1106" spans="1:18" x14ac:dyDescent="0.25">
      <c r="A1106" t="s">
        <v>1059</v>
      </c>
      <c r="B1106" t="s">
        <v>10339</v>
      </c>
      <c r="C1106" t="s">
        <v>10554</v>
      </c>
      <c r="D1106" t="s">
        <v>10555</v>
      </c>
      <c r="E1106" t="s">
        <v>1668</v>
      </c>
      <c r="F1106" s="48" t="s">
        <v>10584</v>
      </c>
      <c r="G1106" s="55" t="s">
        <v>10585</v>
      </c>
      <c r="H1106" s="55" t="s">
        <v>10586</v>
      </c>
      <c r="I1106" s="55" t="s">
        <v>9936</v>
      </c>
      <c r="J1106" s="48">
        <v>49.199999998999999</v>
      </c>
      <c r="K1106" s="55">
        <v>25473.035308000002</v>
      </c>
      <c r="L1106" s="55">
        <v>613.27999998753489</v>
      </c>
      <c r="M1106" s="55">
        <v>1273.6517654000002</v>
      </c>
      <c r="N1106" s="56">
        <v>23586.103542612465</v>
      </c>
      <c r="O1106" s="48">
        <f t="shared" si="68"/>
        <v>517.74462009182412</v>
      </c>
      <c r="P1106" s="48">
        <f t="shared" si="69"/>
        <v>12.465040650406502</v>
      </c>
      <c r="Q1106" s="48">
        <f t="shared" si="70"/>
        <v>25.887231004591207</v>
      </c>
      <c r="R1106" s="48">
        <f t="shared" si="71"/>
        <v>479.39234843682641</v>
      </c>
    </row>
    <row r="1107" spans="1:18" x14ac:dyDescent="0.25">
      <c r="A1107" t="s">
        <v>1059</v>
      </c>
      <c r="B1107" t="s">
        <v>10339</v>
      </c>
      <c r="C1107" t="s">
        <v>10554</v>
      </c>
      <c r="D1107" t="s">
        <v>10555</v>
      </c>
      <c r="E1107" t="s">
        <v>1668</v>
      </c>
      <c r="F1107" s="48" t="s">
        <v>10584</v>
      </c>
      <c r="G1107" s="55" t="s">
        <v>10265</v>
      </c>
      <c r="H1107" s="55" t="s">
        <v>10266</v>
      </c>
      <c r="I1107" s="55" t="s">
        <v>9694</v>
      </c>
      <c r="J1107" s="48">
        <v>351.78000001999999</v>
      </c>
      <c r="K1107" s="55">
        <v>166522.09861000002</v>
      </c>
      <c r="L1107" s="55">
        <v>0</v>
      </c>
      <c r="M1107" s="55">
        <v>8326.1049305000015</v>
      </c>
      <c r="N1107" s="56">
        <v>158195.99367950001</v>
      </c>
      <c r="O1107" s="48">
        <f t="shared" si="68"/>
        <v>473.37000000151409</v>
      </c>
      <c r="P1107" s="48">
        <f t="shared" si="69"/>
        <v>0</v>
      </c>
      <c r="Q1107" s="48">
        <f t="shared" si="70"/>
        <v>23.668500000075706</v>
      </c>
      <c r="R1107" s="48">
        <f t="shared" si="71"/>
        <v>449.70150000143838</v>
      </c>
    </row>
    <row r="1108" spans="1:18" x14ac:dyDescent="0.25">
      <c r="A1108" t="s">
        <v>1059</v>
      </c>
      <c r="B1108" t="s">
        <v>10339</v>
      </c>
      <c r="C1108" t="s">
        <v>10554</v>
      </c>
      <c r="D1108" t="s">
        <v>10555</v>
      </c>
      <c r="E1108" t="s">
        <v>1668</v>
      </c>
      <c r="F1108" s="48" t="s">
        <v>10584</v>
      </c>
      <c r="G1108" s="55" t="s">
        <v>9637</v>
      </c>
      <c r="H1108" s="55" t="s">
        <v>9638</v>
      </c>
      <c r="I1108" s="55" t="s">
        <v>9042</v>
      </c>
      <c r="J1108" s="48">
        <v>24.599999999000001</v>
      </c>
      <c r="K1108" s="55">
        <v>17227.693404000005</v>
      </c>
      <c r="L1108" s="55">
        <v>518.23999997893338</v>
      </c>
      <c r="M1108" s="55">
        <v>0</v>
      </c>
      <c r="N1108" s="56">
        <v>16709.453404021071</v>
      </c>
      <c r="O1108" s="48">
        <f t="shared" si="68"/>
        <v>700.31274002846817</v>
      </c>
      <c r="P1108" s="48">
        <f t="shared" si="69"/>
        <v>21.066666666666666</v>
      </c>
      <c r="Q1108" s="48">
        <f t="shared" si="70"/>
        <v>0</v>
      </c>
      <c r="R1108" s="48">
        <f t="shared" si="71"/>
        <v>679.24607336180145</v>
      </c>
    </row>
    <row r="1109" spans="1:18" x14ac:dyDescent="0.25">
      <c r="A1109" t="s">
        <v>1059</v>
      </c>
      <c r="B1109" t="s">
        <v>10339</v>
      </c>
      <c r="C1109" t="s">
        <v>10554</v>
      </c>
      <c r="D1109" t="s">
        <v>10555</v>
      </c>
      <c r="E1109" t="s">
        <v>1668</v>
      </c>
      <c r="F1109" s="48" t="s">
        <v>10584</v>
      </c>
      <c r="G1109" s="55" t="s">
        <v>9304</v>
      </c>
      <c r="H1109" s="55" t="s">
        <v>9305</v>
      </c>
      <c r="I1109" s="55" t="s">
        <v>9042</v>
      </c>
      <c r="J1109" s="48">
        <v>404.84937499</v>
      </c>
      <c r="K1109" s="55">
        <v>249627.05586999998</v>
      </c>
      <c r="L1109" s="55">
        <v>7593.908276458098</v>
      </c>
      <c r="M1109" s="55">
        <v>0</v>
      </c>
      <c r="N1109" s="56">
        <v>242033.14759354189</v>
      </c>
      <c r="O1109" s="48">
        <f t="shared" si="68"/>
        <v>616.5924200232887</v>
      </c>
      <c r="P1109" s="48">
        <f t="shared" si="69"/>
        <v>18.757366926021984</v>
      </c>
      <c r="Q1109" s="48">
        <f t="shared" si="70"/>
        <v>0</v>
      </c>
      <c r="R1109" s="48">
        <f t="shared" si="71"/>
        <v>597.83505309726672</v>
      </c>
    </row>
    <row r="1110" spans="1:18" x14ac:dyDescent="0.25">
      <c r="A1110" t="s">
        <v>1059</v>
      </c>
      <c r="B1110" t="s">
        <v>10339</v>
      </c>
      <c r="C1110" t="s">
        <v>10554</v>
      </c>
      <c r="D1110" t="s">
        <v>10555</v>
      </c>
      <c r="E1110" t="s">
        <v>1668</v>
      </c>
      <c r="F1110" s="48" t="s">
        <v>10584</v>
      </c>
      <c r="G1110" s="55" t="s">
        <v>9642</v>
      </c>
      <c r="H1110" s="55" t="s">
        <v>9643</v>
      </c>
      <c r="I1110" s="55" t="s">
        <v>9644</v>
      </c>
      <c r="J1110" s="48">
        <v>338.24999997999998</v>
      </c>
      <c r="K1110" s="55">
        <v>196628.03101000001</v>
      </c>
      <c r="L1110" s="55">
        <v>12823.459999241773</v>
      </c>
      <c r="M1110" s="55">
        <v>0</v>
      </c>
      <c r="N1110" s="56">
        <v>183804.57101075823</v>
      </c>
      <c r="O1110" s="48">
        <f t="shared" si="68"/>
        <v>581.30977389985571</v>
      </c>
      <c r="P1110" s="48">
        <f t="shared" si="69"/>
        <v>37.911189948263115</v>
      </c>
      <c r="Q1110" s="48">
        <f t="shared" si="70"/>
        <v>0</v>
      </c>
      <c r="R1110" s="48">
        <f t="shared" si="71"/>
        <v>543.39858395159263</v>
      </c>
    </row>
    <row r="1111" spans="1:18" x14ac:dyDescent="0.25">
      <c r="A1111" t="s">
        <v>1059</v>
      </c>
      <c r="B1111" t="s">
        <v>10339</v>
      </c>
      <c r="C1111" t="s">
        <v>10554</v>
      </c>
      <c r="D1111" t="s">
        <v>10555</v>
      </c>
      <c r="E1111" t="s">
        <v>1668</v>
      </c>
      <c r="F1111" s="48" t="s">
        <v>10584</v>
      </c>
      <c r="G1111" s="55" t="s">
        <v>10224</v>
      </c>
      <c r="H1111" s="55" t="s">
        <v>10225</v>
      </c>
      <c r="I1111" s="55" t="s">
        <v>9231</v>
      </c>
      <c r="J1111" s="48">
        <v>233.27999998999996</v>
      </c>
      <c r="K1111" s="55">
        <v>119689.436151</v>
      </c>
      <c r="L1111" s="55">
        <v>10503.219999549758</v>
      </c>
      <c r="M1111" s="55">
        <v>0</v>
      </c>
      <c r="N1111" s="56">
        <v>109186.21615145024</v>
      </c>
      <c r="O1111" s="48">
        <f t="shared" si="68"/>
        <v>513.07199998341366</v>
      </c>
      <c r="P1111" s="48">
        <f t="shared" si="69"/>
        <v>45.02409122085048</v>
      </c>
      <c r="Q1111" s="48">
        <f t="shared" si="70"/>
        <v>0</v>
      </c>
      <c r="R1111" s="48">
        <f t="shared" si="71"/>
        <v>468.04790876256317</v>
      </c>
    </row>
    <row r="1112" spans="1:18" x14ac:dyDescent="0.25">
      <c r="A1112" t="s">
        <v>1059</v>
      </c>
      <c r="B1112" t="s">
        <v>10339</v>
      </c>
      <c r="C1112" t="s">
        <v>10554</v>
      </c>
      <c r="D1112" t="s">
        <v>10555</v>
      </c>
      <c r="E1112" t="s">
        <v>1668</v>
      </c>
      <c r="F1112" s="48" t="s">
        <v>10584</v>
      </c>
      <c r="G1112" s="55" t="s">
        <v>10587</v>
      </c>
      <c r="H1112" s="55" t="s">
        <v>10588</v>
      </c>
      <c r="I1112" s="55" t="s">
        <v>9667</v>
      </c>
      <c r="J1112" s="48">
        <v>23.369999999999997</v>
      </c>
      <c r="K1112" s="55">
        <v>10794.538937400001</v>
      </c>
      <c r="L1112" s="55">
        <v>0</v>
      </c>
      <c r="M1112" s="55">
        <v>539.72694687000012</v>
      </c>
      <c r="N1112" s="56">
        <v>10254.811990530001</v>
      </c>
      <c r="O1112" s="48">
        <f t="shared" si="68"/>
        <v>461.8972587676509</v>
      </c>
      <c r="P1112" s="48">
        <f t="shared" si="69"/>
        <v>0</v>
      </c>
      <c r="Q1112" s="48">
        <f t="shared" si="70"/>
        <v>23.094862938382548</v>
      </c>
      <c r="R1112" s="48">
        <f t="shared" si="71"/>
        <v>438.80239582926839</v>
      </c>
    </row>
    <row r="1113" spans="1:18" x14ac:dyDescent="0.25">
      <c r="A1113" t="s">
        <v>1059</v>
      </c>
      <c r="B1113" t="s">
        <v>10339</v>
      </c>
      <c r="C1113" t="s">
        <v>10554</v>
      </c>
      <c r="D1113" t="s">
        <v>10555</v>
      </c>
      <c r="E1113" t="s">
        <v>1668</v>
      </c>
      <c r="F1113" s="48" t="s">
        <v>10584</v>
      </c>
      <c r="G1113" s="55" t="s">
        <v>10432</v>
      </c>
      <c r="H1113" s="55" t="s">
        <v>10433</v>
      </c>
      <c r="I1113" s="55" t="s">
        <v>9377</v>
      </c>
      <c r="J1113" s="48">
        <v>12.3</v>
      </c>
      <c r="K1113" s="55">
        <v>7731.9645012000001</v>
      </c>
      <c r="L1113" s="55">
        <v>2096.4299999999998</v>
      </c>
      <c r="M1113" s="55">
        <v>386.59822506000006</v>
      </c>
      <c r="N1113" s="56">
        <v>5248.9362761399998</v>
      </c>
      <c r="O1113" s="48">
        <f t="shared" si="68"/>
        <v>628.61500009756094</v>
      </c>
      <c r="P1113" s="48">
        <f t="shared" si="69"/>
        <v>170.44146341463411</v>
      </c>
      <c r="Q1113" s="48">
        <f t="shared" si="70"/>
        <v>31.430750004878053</v>
      </c>
      <c r="R1113" s="48">
        <f t="shared" si="71"/>
        <v>426.74278667804873</v>
      </c>
    </row>
    <row r="1114" spans="1:18" x14ac:dyDescent="0.25">
      <c r="A1114" t="s">
        <v>1059</v>
      </c>
      <c r="B1114" t="s">
        <v>10339</v>
      </c>
      <c r="C1114" t="s">
        <v>10554</v>
      </c>
      <c r="D1114" t="s">
        <v>10555</v>
      </c>
      <c r="E1114" t="s">
        <v>1668</v>
      </c>
      <c r="F1114" s="48" t="s">
        <v>10584</v>
      </c>
      <c r="G1114" s="55" t="s">
        <v>9647</v>
      </c>
      <c r="H1114" s="55" t="s">
        <v>9648</v>
      </c>
      <c r="I1114" s="55" t="s">
        <v>9211</v>
      </c>
      <c r="J1114" s="48">
        <v>306.26999998999992</v>
      </c>
      <c r="K1114" s="55">
        <v>207001.33266000004</v>
      </c>
      <c r="L1114" s="55">
        <v>12509.329999591555</v>
      </c>
      <c r="M1114" s="55">
        <v>10350.066632999999</v>
      </c>
      <c r="N1114" s="56">
        <v>184141.93602740849</v>
      </c>
      <c r="O1114" s="48">
        <f t="shared" si="68"/>
        <v>675.878579902566</v>
      </c>
      <c r="P1114" s="48">
        <f t="shared" si="69"/>
        <v>40.844124465341039</v>
      </c>
      <c r="Q1114" s="48">
        <f t="shared" si="70"/>
        <v>33.79392899512829</v>
      </c>
      <c r="R1114" s="48">
        <f t="shared" si="71"/>
        <v>601.24052644209667</v>
      </c>
    </row>
    <row r="1115" spans="1:18" x14ac:dyDescent="0.25">
      <c r="A1115" t="s">
        <v>1059</v>
      </c>
      <c r="B1115" t="s">
        <v>10339</v>
      </c>
      <c r="C1115" t="s">
        <v>10554</v>
      </c>
      <c r="D1115" t="s">
        <v>10555</v>
      </c>
      <c r="E1115" t="s">
        <v>1668</v>
      </c>
      <c r="F1115" s="48" t="s">
        <v>10584</v>
      </c>
      <c r="G1115" s="55" t="s">
        <v>10439</v>
      </c>
      <c r="H1115" s="55" t="s">
        <v>10440</v>
      </c>
      <c r="I1115" s="55" t="s">
        <v>9211</v>
      </c>
      <c r="J1115" s="48">
        <v>405.9</v>
      </c>
      <c r="K1115" s="55">
        <v>219175.55599999998</v>
      </c>
      <c r="L1115" s="55">
        <v>23736.34</v>
      </c>
      <c r="M1115" s="55">
        <v>10958.7778</v>
      </c>
      <c r="N1115" s="56">
        <v>184480.43819999998</v>
      </c>
      <c r="O1115" s="48">
        <f t="shared" si="68"/>
        <v>539.97426952451337</v>
      </c>
      <c r="P1115" s="48">
        <f t="shared" si="69"/>
        <v>58.478295146587833</v>
      </c>
      <c r="Q1115" s="48">
        <f t="shared" si="70"/>
        <v>26.998713476225671</v>
      </c>
      <c r="R1115" s="48">
        <f t="shared" si="71"/>
        <v>454.49726090169992</v>
      </c>
    </row>
    <row r="1116" spans="1:18" x14ac:dyDescent="0.25">
      <c r="A1116" t="s">
        <v>1059</v>
      </c>
      <c r="B1116" t="s">
        <v>10339</v>
      </c>
      <c r="C1116" t="s">
        <v>10554</v>
      </c>
      <c r="D1116" t="s">
        <v>10555</v>
      </c>
      <c r="E1116" t="s">
        <v>1668</v>
      </c>
      <c r="F1116" s="48" t="s">
        <v>10584</v>
      </c>
      <c r="G1116" s="55" t="s">
        <v>10589</v>
      </c>
      <c r="H1116" s="55" t="s">
        <v>10590</v>
      </c>
      <c r="I1116" s="55" t="s">
        <v>9018</v>
      </c>
      <c r="J1116" s="48">
        <v>31.979999999999997</v>
      </c>
      <c r="K1116" s="55">
        <v>16395.698542000002</v>
      </c>
      <c r="L1116" s="55">
        <v>0</v>
      </c>
      <c r="M1116" s="55">
        <v>819.7849271</v>
      </c>
      <c r="N1116" s="56">
        <v>15575.913614900002</v>
      </c>
      <c r="O1116" s="48">
        <f t="shared" si="68"/>
        <v>512.68600819262053</v>
      </c>
      <c r="P1116" s="48">
        <f t="shared" si="69"/>
        <v>0</v>
      </c>
      <c r="Q1116" s="48">
        <f t="shared" si="70"/>
        <v>25.63430040963102</v>
      </c>
      <c r="R1116" s="48">
        <f t="shared" si="71"/>
        <v>487.05170778298947</v>
      </c>
    </row>
    <row r="1117" spans="1:18" x14ac:dyDescent="0.25">
      <c r="A1117" t="s">
        <v>1059</v>
      </c>
      <c r="B1117" t="s">
        <v>10339</v>
      </c>
      <c r="C1117" t="s">
        <v>10554</v>
      </c>
      <c r="D1117" t="s">
        <v>10555</v>
      </c>
      <c r="E1117" t="s">
        <v>1668</v>
      </c>
      <c r="F1117" s="48" t="s">
        <v>10584</v>
      </c>
      <c r="G1117" s="55" t="s">
        <v>10255</v>
      </c>
      <c r="H1117" s="55" t="s">
        <v>10256</v>
      </c>
      <c r="I1117" s="55" t="s">
        <v>9152</v>
      </c>
      <c r="J1117" s="48">
        <v>172.2</v>
      </c>
      <c r="K1117" s="55">
        <v>89965.636396000002</v>
      </c>
      <c r="L1117" s="55">
        <v>8382.1299999999992</v>
      </c>
      <c r="M1117" s="55">
        <v>0</v>
      </c>
      <c r="N1117" s="56">
        <v>81583.506395999997</v>
      </c>
      <c r="O1117" s="48">
        <f t="shared" si="68"/>
        <v>522.44852727061561</v>
      </c>
      <c r="P1117" s="48">
        <f t="shared" si="69"/>
        <v>48.676713124274102</v>
      </c>
      <c r="Q1117" s="48">
        <f t="shared" si="70"/>
        <v>0</v>
      </c>
      <c r="R1117" s="48">
        <f t="shared" si="71"/>
        <v>473.77181414634146</v>
      </c>
    </row>
    <row r="1118" spans="1:18" x14ac:dyDescent="0.25">
      <c r="A1118" t="s">
        <v>1059</v>
      </c>
      <c r="B1118" t="s">
        <v>10339</v>
      </c>
      <c r="C1118" t="s">
        <v>10554</v>
      </c>
      <c r="D1118" t="s">
        <v>10555</v>
      </c>
      <c r="E1118" t="s">
        <v>1668</v>
      </c>
      <c r="F1118" s="48" t="s">
        <v>10584</v>
      </c>
      <c r="G1118" s="55" t="s">
        <v>9676</v>
      </c>
      <c r="H1118" s="55" t="s">
        <v>9677</v>
      </c>
      <c r="I1118" s="55" t="s">
        <v>9037</v>
      </c>
      <c r="J1118" s="48">
        <v>1633.3887499</v>
      </c>
      <c r="K1118" s="55">
        <v>573151.32556999999</v>
      </c>
      <c r="L1118" s="55">
        <v>0</v>
      </c>
      <c r="M1118" s="55">
        <v>28657.566278499999</v>
      </c>
      <c r="N1118" s="56">
        <v>544493.75929149997</v>
      </c>
      <c r="O1118" s="48">
        <f t="shared" si="68"/>
        <v>350.89706942397498</v>
      </c>
      <c r="P1118" s="48">
        <f t="shared" si="69"/>
        <v>0</v>
      </c>
      <c r="Q1118" s="48">
        <f t="shared" si="70"/>
        <v>17.544853471198749</v>
      </c>
      <c r="R1118" s="48">
        <f t="shared" si="71"/>
        <v>333.35221595277619</v>
      </c>
    </row>
    <row r="1119" spans="1:18" x14ac:dyDescent="0.25">
      <c r="A1119" t="s">
        <v>1059</v>
      </c>
      <c r="B1119" t="s">
        <v>10339</v>
      </c>
      <c r="C1119" t="s">
        <v>10554</v>
      </c>
      <c r="D1119" t="s">
        <v>10555</v>
      </c>
      <c r="E1119" t="s">
        <v>1668</v>
      </c>
      <c r="F1119" s="48" t="s">
        <v>10584</v>
      </c>
      <c r="G1119" s="55" t="s">
        <v>9574</v>
      </c>
      <c r="H1119" s="55" t="s">
        <v>9575</v>
      </c>
      <c r="I1119" s="55" t="s">
        <v>9415</v>
      </c>
      <c r="J1119" s="48">
        <v>1180.8000000799998</v>
      </c>
      <c r="K1119" s="55">
        <v>642368.35502999998</v>
      </c>
      <c r="L1119" s="55">
        <v>49467.350003351436</v>
      </c>
      <c r="M1119" s="55">
        <v>32118.417751500005</v>
      </c>
      <c r="N1119" s="56">
        <v>560782.58727514849</v>
      </c>
      <c r="O1119" s="48">
        <f t="shared" si="68"/>
        <v>544.01114074058194</v>
      </c>
      <c r="P1119" s="48">
        <f t="shared" si="69"/>
        <v>41.893080962059621</v>
      </c>
      <c r="Q1119" s="48">
        <f t="shared" si="70"/>
        <v>27.200557037029103</v>
      </c>
      <c r="R1119" s="48">
        <f t="shared" si="71"/>
        <v>474.91750274149319</v>
      </c>
    </row>
    <row r="1120" spans="1:18" x14ac:dyDescent="0.25">
      <c r="A1120" t="s">
        <v>1059</v>
      </c>
      <c r="B1120" t="s">
        <v>10339</v>
      </c>
      <c r="C1120" t="s">
        <v>10554</v>
      </c>
      <c r="D1120" t="s">
        <v>10555</v>
      </c>
      <c r="E1120" t="s">
        <v>1668</v>
      </c>
      <c r="F1120" s="48" t="s">
        <v>10584</v>
      </c>
      <c r="G1120" s="55" t="s">
        <v>10591</v>
      </c>
      <c r="H1120" s="55" t="s">
        <v>10592</v>
      </c>
      <c r="I1120" s="55" t="s">
        <v>9667</v>
      </c>
      <c r="J1120" s="48">
        <v>4.9199999979999998</v>
      </c>
      <c r="K1120" s="55">
        <v>4379.2970430000005</v>
      </c>
      <c r="L1120" s="55">
        <v>245.99999989999998</v>
      </c>
      <c r="M1120" s="55">
        <v>218.96485214999998</v>
      </c>
      <c r="N1120" s="56">
        <v>3914.3321909500005</v>
      </c>
      <c r="O1120" s="48">
        <f t="shared" si="68"/>
        <v>890.10102536182978</v>
      </c>
      <c r="P1120" s="48">
        <f t="shared" si="69"/>
        <v>50</v>
      </c>
      <c r="Q1120" s="48">
        <f t="shared" si="70"/>
        <v>44.505051268091485</v>
      </c>
      <c r="R1120" s="48">
        <f t="shared" si="71"/>
        <v>795.59597409373839</v>
      </c>
    </row>
    <row r="1121" spans="1:18" x14ac:dyDescent="0.25">
      <c r="A1121" t="s">
        <v>1059</v>
      </c>
      <c r="B1121" t="s">
        <v>10339</v>
      </c>
      <c r="C1121" t="s">
        <v>10554</v>
      </c>
      <c r="D1121" t="s">
        <v>10555</v>
      </c>
      <c r="E1121" t="s">
        <v>1668</v>
      </c>
      <c r="F1121" s="48" t="s">
        <v>10584</v>
      </c>
      <c r="G1121" s="55" t="s">
        <v>9680</v>
      </c>
      <c r="H1121" s="55" t="s">
        <v>9681</v>
      </c>
      <c r="I1121" s="55" t="s">
        <v>9415</v>
      </c>
      <c r="J1121" s="48">
        <v>509.952</v>
      </c>
      <c r="K1121" s="55">
        <v>295827.60755000002</v>
      </c>
      <c r="L1121" s="55">
        <v>0</v>
      </c>
      <c r="M1121" s="55">
        <v>14791.380377500001</v>
      </c>
      <c r="N1121" s="56">
        <v>281036.22717249999</v>
      </c>
      <c r="O1121" s="48">
        <f t="shared" si="68"/>
        <v>580.10873091977282</v>
      </c>
      <c r="P1121" s="48">
        <f t="shared" si="69"/>
        <v>0</v>
      </c>
      <c r="Q1121" s="48">
        <f t="shared" si="70"/>
        <v>29.005436545988644</v>
      </c>
      <c r="R1121" s="48">
        <f t="shared" si="71"/>
        <v>551.10329437378414</v>
      </c>
    </row>
    <row r="1122" spans="1:18" x14ac:dyDescent="0.25">
      <c r="A1122" t="s">
        <v>1059</v>
      </c>
      <c r="B1122" t="s">
        <v>10339</v>
      </c>
      <c r="C1122" t="s">
        <v>10554</v>
      </c>
      <c r="D1122" t="s">
        <v>10555</v>
      </c>
      <c r="E1122" t="s">
        <v>1668</v>
      </c>
      <c r="F1122" s="48" t="s">
        <v>10584</v>
      </c>
      <c r="G1122" s="55" t="s">
        <v>10593</v>
      </c>
      <c r="H1122" s="55" t="s">
        <v>10594</v>
      </c>
      <c r="I1122" s="55" t="s">
        <v>9042</v>
      </c>
      <c r="J1122" s="48">
        <v>9.8400000009999999</v>
      </c>
      <c r="K1122" s="55">
        <v>6932.2644169000014</v>
      </c>
      <c r="L1122" s="55">
        <v>0</v>
      </c>
      <c r="M1122" s="55">
        <v>0</v>
      </c>
      <c r="N1122" s="56">
        <v>6932.2644169000014</v>
      </c>
      <c r="O1122" s="48">
        <f t="shared" si="68"/>
        <v>704.49841628003082</v>
      </c>
      <c r="P1122" s="48">
        <f t="shared" si="69"/>
        <v>0</v>
      </c>
      <c r="Q1122" s="48">
        <f t="shared" si="70"/>
        <v>0</v>
      </c>
      <c r="R1122" s="48">
        <f t="shared" si="71"/>
        <v>704.49841628003082</v>
      </c>
    </row>
    <row r="1123" spans="1:18" x14ac:dyDescent="0.25">
      <c r="A1123" t="s">
        <v>1059</v>
      </c>
      <c r="B1123" t="s">
        <v>10339</v>
      </c>
      <c r="C1123" t="s">
        <v>10554</v>
      </c>
      <c r="D1123" t="s">
        <v>10555</v>
      </c>
      <c r="E1123" t="s">
        <v>1668</v>
      </c>
      <c r="F1123" s="48" t="s">
        <v>10584</v>
      </c>
      <c r="G1123" s="55" t="s">
        <v>10595</v>
      </c>
      <c r="H1123" s="55" t="s">
        <v>10596</v>
      </c>
      <c r="I1123" s="55" t="s">
        <v>10597</v>
      </c>
      <c r="J1123" s="48">
        <v>7.3800000000000008</v>
      </c>
      <c r="K1123" s="55">
        <v>5373.7779326000009</v>
      </c>
      <c r="L1123" s="55">
        <v>933.2600000000001</v>
      </c>
      <c r="M1123" s="55">
        <v>0</v>
      </c>
      <c r="N1123" s="56">
        <v>4440.5179326000007</v>
      </c>
      <c r="O1123" s="48">
        <f t="shared" si="68"/>
        <v>728.15419140921415</v>
      </c>
      <c r="P1123" s="48">
        <f t="shared" si="69"/>
        <v>126.4579945799458</v>
      </c>
      <c r="Q1123" s="48">
        <f t="shared" si="70"/>
        <v>0</v>
      </c>
      <c r="R1123" s="48">
        <f t="shared" si="71"/>
        <v>601.69619682926827</v>
      </c>
    </row>
    <row r="1124" spans="1:18" x14ac:dyDescent="0.25">
      <c r="A1124" t="s">
        <v>1059</v>
      </c>
      <c r="B1124" t="s">
        <v>10339</v>
      </c>
      <c r="C1124" t="s">
        <v>10554</v>
      </c>
      <c r="D1124" t="s">
        <v>10555</v>
      </c>
      <c r="E1124" t="s">
        <v>1668</v>
      </c>
      <c r="F1124" s="48" t="s">
        <v>10584</v>
      </c>
      <c r="G1124" s="55" t="s">
        <v>9684</v>
      </c>
      <c r="H1124" s="55" t="s">
        <v>9685</v>
      </c>
      <c r="I1124" s="55" t="s">
        <v>9686</v>
      </c>
      <c r="J1124" s="48">
        <v>61.499999998999989</v>
      </c>
      <c r="K1124" s="55">
        <v>27860.114997000001</v>
      </c>
      <c r="L1124" s="55">
        <v>0</v>
      </c>
      <c r="M1124" s="55">
        <v>0</v>
      </c>
      <c r="N1124" s="56">
        <v>27860.114997000001</v>
      </c>
      <c r="O1124" s="48">
        <f t="shared" si="68"/>
        <v>453.00999995858564</v>
      </c>
      <c r="P1124" s="48">
        <f t="shared" si="69"/>
        <v>0</v>
      </c>
      <c r="Q1124" s="48">
        <f t="shared" si="70"/>
        <v>0</v>
      </c>
      <c r="R1124" s="48">
        <f t="shared" si="71"/>
        <v>453.00999995858564</v>
      </c>
    </row>
    <row r="1125" spans="1:18" x14ac:dyDescent="0.25">
      <c r="A1125" t="s">
        <v>1059</v>
      </c>
      <c r="B1125" t="s">
        <v>10339</v>
      </c>
      <c r="C1125" t="s">
        <v>10554</v>
      </c>
      <c r="D1125" t="s">
        <v>10555</v>
      </c>
      <c r="E1125" t="s">
        <v>1668</v>
      </c>
      <c r="F1125" s="48" t="s">
        <v>10584</v>
      </c>
      <c r="G1125" s="55" t="s">
        <v>10598</v>
      </c>
      <c r="H1125" s="55" t="s">
        <v>10599</v>
      </c>
      <c r="I1125" s="55" t="s">
        <v>9042</v>
      </c>
      <c r="J1125" s="48">
        <v>11.069999998000002</v>
      </c>
      <c r="K1125" s="55">
        <v>9537.1016954999996</v>
      </c>
      <c r="L1125" s="55">
        <v>639.9999998843723</v>
      </c>
      <c r="M1125" s="55">
        <v>0</v>
      </c>
      <c r="N1125" s="56">
        <v>8897.1016956156272</v>
      </c>
      <c r="O1125" s="48">
        <f t="shared" si="68"/>
        <v>861.5268019171682</v>
      </c>
      <c r="P1125" s="48">
        <f t="shared" si="69"/>
        <v>57.813911472448062</v>
      </c>
      <c r="Q1125" s="48">
        <f t="shared" si="70"/>
        <v>0</v>
      </c>
      <c r="R1125" s="48">
        <f t="shared" si="71"/>
        <v>803.71289044472007</v>
      </c>
    </row>
    <row r="1126" spans="1:18" x14ac:dyDescent="0.25">
      <c r="A1126" t="s">
        <v>1059</v>
      </c>
      <c r="B1126" t="s">
        <v>10339</v>
      </c>
      <c r="C1126" t="s">
        <v>10554</v>
      </c>
      <c r="D1126" t="s">
        <v>10555</v>
      </c>
      <c r="E1126" t="s">
        <v>1668</v>
      </c>
      <c r="F1126" s="48" t="s">
        <v>10584</v>
      </c>
      <c r="G1126" s="55" t="s">
        <v>10381</v>
      </c>
      <c r="H1126" s="55" t="s">
        <v>10382</v>
      </c>
      <c r="I1126" s="55" t="s">
        <v>9030</v>
      </c>
      <c r="J1126" s="48">
        <v>141.45000000499999</v>
      </c>
      <c r="K1126" s="55">
        <v>92924.564973</v>
      </c>
      <c r="L1126" s="55">
        <v>3717.5300001314081</v>
      </c>
      <c r="M1126" s="55">
        <v>4646.2282486500008</v>
      </c>
      <c r="N1126" s="56">
        <v>84560.806724218593</v>
      </c>
      <c r="O1126" s="48">
        <f t="shared" si="68"/>
        <v>656.94284177953546</v>
      </c>
      <c r="P1126" s="48">
        <f t="shared" si="69"/>
        <v>26.281583598444684</v>
      </c>
      <c r="Q1126" s="48">
        <f t="shared" si="70"/>
        <v>32.847142088976781</v>
      </c>
      <c r="R1126" s="48">
        <f t="shared" si="71"/>
        <v>597.81411609211398</v>
      </c>
    </row>
    <row r="1127" spans="1:18" x14ac:dyDescent="0.25">
      <c r="A1127" t="s">
        <v>1059</v>
      </c>
      <c r="B1127" t="s">
        <v>10339</v>
      </c>
      <c r="C1127" t="s">
        <v>10554</v>
      </c>
      <c r="D1127" t="s">
        <v>10555</v>
      </c>
      <c r="E1127" t="s">
        <v>1668</v>
      </c>
      <c r="F1127" s="48" t="s">
        <v>10584</v>
      </c>
      <c r="G1127" s="55" t="s">
        <v>10600</v>
      </c>
      <c r="H1127" s="55" t="s">
        <v>10601</v>
      </c>
      <c r="I1127" s="55" t="s">
        <v>10602</v>
      </c>
      <c r="J1127" s="48">
        <v>18.449999998999999</v>
      </c>
      <c r="K1127" s="55">
        <v>11509.295236</v>
      </c>
      <c r="L1127" s="55">
        <v>0</v>
      </c>
      <c r="M1127" s="55">
        <v>0</v>
      </c>
      <c r="N1127" s="56">
        <v>11509.295236</v>
      </c>
      <c r="O1127" s="48">
        <f t="shared" si="68"/>
        <v>623.8100399254098</v>
      </c>
      <c r="P1127" s="48">
        <f t="shared" si="69"/>
        <v>0</v>
      </c>
      <c r="Q1127" s="48">
        <f t="shared" si="70"/>
        <v>0</v>
      </c>
      <c r="R1127" s="48">
        <f t="shared" si="71"/>
        <v>623.8100399254098</v>
      </c>
    </row>
    <row r="1128" spans="1:18" x14ac:dyDescent="0.25">
      <c r="A1128" t="s">
        <v>1059</v>
      </c>
      <c r="B1128" t="s">
        <v>10339</v>
      </c>
      <c r="C1128" t="s">
        <v>10554</v>
      </c>
      <c r="D1128" t="s">
        <v>10555</v>
      </c>
      <c r="E1128" t="s">
        <v>1668</v>
      </c>
      <c r="F1128" s="48" t="s">
        <v>10584</v>
      </c>
      <c r="G1128" s="55" t="s">
        <v>10603</v>
      </c>
      <c r="H1128" s="55" t="s">
        <v>10604</v>
      </c>
      <c r="I1128" s="55" t="s">
        <v>10605</v>
      </c>
      <c r="J1128" s="48">
        <v>73.800000000000011</v>
      </c>
      <c r="K1128" s="55">
        <v>51087.312000000005</v>
      </c>
      <c r="L1128" s="55">
        <v>387.73000000000008</v>
      </c>
      <c r="M1128" s="55">
        <v>0</v>
      </c>
      <c r="N1128" s="56">
        <v>50699.582000000002</v>
      </c>
      <c r="O1128" s="48">
        <f t="shared" si="68"/>
        <v>692.24</v>
      </c>
      <c r="P1128" s="48">
        <f t="shared" si="69"/>
        <v>5.2537940379403798</v>
      </c>
      <c r="Q1128" s="48">
        <f t="shared" si="70"/>
        <v>0</v>
      </c>
      <c r="R1128" s="48">
        <f t="shared" si="71"/>
        <v>686.98620596205956</v>
      </c>
    </row>
    <row r="1129" spans="1:18" x14ac:dyDescent="0.25">
      <c r="A1129" t="s">
        <v>1059</v>
      </c>
      <c r="B1129" t="s">
        <v>10339</v>
      </c>
      <c r="C1129" t="s">
        <v>10554</v>
      </c>
      <c r="D1129" t="s">
        <v>10555</v>
      </c>
      <c r="E1129" t="s">
        <v>1668</v>
      </c>
      <c r="F1129" s="48" t="s">
        <v>10584</v>
      </c>
      <c r="G1129" s="55" t="s">
        <v>9698</v>
      </c>
      <c r="H1129" s="55" t="s">
        <v>9699</v>
      </c>
      <c r="I1129" s="55" t="s">
        <v>9042</v>
      </c>
      <c r="J1129" s="48">
        <v>123.00000000099999</v>
      </c>
      <c r="K1129" s="55">
        <v>75646.034667</v>
      </c>
      <c r="L1129" s="55">
        <v>1962.2600000159532</v>
      </c>
      <c r="M1129" s="55">
        <v>0</v>
      </c>
      <c r="N1129" s="56">
        <v>73683.774666984042</v>
      </c>
      <c r="O1129" s="48">
        <f t="shared" si="68"/>
        <v>615.00841192182929</v>
      </c>
      <c r="P1129" s="48">
        <f t="shared" si="69"/>
        <v>15.953333333333333</v>
      </c>
      <c r="Q1129" s="48">
        <f t="shared" si="70"/>
        <v>0</v>
      </c>
      <c r="R1129" s="48">
        <f t="shared" si="71"/>
        <v>599.05507858849592</v>
      </c>
    </row>
    <row r="1130" spans="1:18" x14ac:dyDescent="0.25">
      <c r="A1130" t="s">
        <v>1059</v>
      </c>
      <c r="B1130" t="s">
        <v>10339</v>
      </c>
      <c r="C1130" t="s">
        <v>10554</v>
      </c>
      <c r="D1130" t="s">
        <v>10555</v>
      </c>
      <c r="E1130" t="s">
        <v>1668</v>
      </c>
      <c r="F1130" s="48" t="s">
        <v>10584</v>
      </c>
      <c r="G1130" s="55" t="s">
        <v>10461</v>
      </c>
      <c r="H1130" s="55" t="s">
        <v>10462</v>
      </c>
      <c r="I1130" s="55" t="s">
        <v>9362</v>
      </c>
      <c r="J1130" s="48">
        <v>107.009999996</v>
      </c>
      <c r="K1130" s="55">
        <v>53528.019796</v>
      </c>
      <c r="L1130" s="55">
        <v>5796.44999978333</v>
      </c>
      <c r="M1130" s="55">
        <v>2676.4009898000004</v>
      </c>
      <c r="N1130" s="56">
        <v>45055.168806416674</v>
      </c>
      <c r="O1130" s="48">
        <f t="shared" si="68"/>
        <v>500.2151181945693</v>
      </c>
      <c r="P1130" s="48">
        <f t="shared" si="69"/>
        <v>54.167367535744319</v>
      </c>
      <c r="Q1130" s="48">
        <f t="shared" si="70"/>
        <v>25.010755909728466</v>
      </c>
      <c r="R1130" s="48">
        <f t="shared" si="71"/>
        <v>421.03699474909655</v>
      </c>
    </row>
    <row r="1131" spans="1:18" x14ac:dyDescent="0.25">
      <c r="A1131" t="s">
        <v>1059</v>
      </c>
      <c r="B1131" t="s">
        <v>10339</v>
      </c>
      <c r="C1131" t="s">
        <v>10554</v>
      </c>
      <c r="D1131" t="s">
        <v>10555</v>
      </c>
      <c r="E1131" t="s">
        <v>1668</v>
      </c>
      <c r="F1131" s="48" t="s">
        <v>10584</v>
      </c>
      <c r="G1131" s="55" t="s">
        <v>10606</v>
      </c>
      <c r="H1131" s="55" t="s">
        <v>10607</v>
      </c>
      <c r="I1131" s="55" t="s">
        <v>9030</v>
      </c>
      <c r="J1131" s="48">
        <v>81.179999999999993</v>
      </c>
      <c r="K1131" s="55">
        <v>49328.556158000007</v>
      </c>
      <c r="L1131" s="55">
        <v>2448.4399999999996</v>
      </c>
      <c r="M1131" s="55">
        <v>2466.4278079000001</v>
      </c>
      <c r="N1131" s="56">
        <v>44413.688350100005</v>
      </c>
      <c r="O1131" s="48">
        <f t="shared" si="68"/>
        <v>607.6442000246368</v>
      </c>
      <c r="P1131" s="48">
        <f t="shared" si="69"/>
        <v>30.16063069721606</v>
      </c>
      <c r="Q1131" s="48">
        <f t="shared" si="70"/>
        <v>30.382210001231833</v>
      </c>
      <c r="R1131" s="48">
        <f t="shared" si="71"/>
        <v>547.1013593261888</v>
      </c>
    </row>
    <row r="1132" spans="1:18" x14ac:dyDescent="0.25">
      <c r="A1132" t="s">
        <v>1059</v>
      </c>
      <c r="B1132" t="s">
        <v>10339</v>
      </c>
      <c r="C1132" t="s">
        <v>10554</v>
      </c>
      <c r="D1132" t="s">
        <v>10555</v>
      </c>
      <c r="E1132" t="s">
        <v>1668</v>
      </c>
      <c r="F1132" s="48" t="s">
        <v>10584</v>
      </c>
      <c r="G1132" s="55" t="s">
        <v>10465</v>
      </c>
      <c r="H1132" s="55" t="s">
        <v>10466</v>
      </c>
      <c r="I1132" s="55" t="s">
        <v>9030</v>
      </c>
      <c r="J1132" s="48">
        <v>405.9</v>
      </c>
      <c r="K1132" s="55">
        <v>211974.78057999999</v>
      </c>
      <c r="L1132" s="55">
        <v>19109.46</v>
      </c>
      <c r="M1132" s="55">
        <v>10598.739029</v>
      </c>
      <c r="N1132" s="56">
        <v>182266.58155100001</v>
      </c>
      <c r="O1132" s="48">
        <f t="shared" si="68"/>
        <v>522.2339999507268</v>
      </c>
      <c r="P1132" s="48">
        <f t="shared" si="69"/>
        <v>47.079231337767922</v>
      </c>
      <c r="Q1132" s="48">
        <f t="shared" si="70"/>
        <v>26.111699997536341</v>
      </c>
      <c r="R1132" s="48">
        <f t="shared" si="71"/>
        <v>449.04306861542256</v>
      </c>
    </row>
    <row r="1133" spans="1:18" x14ac:dyDescent="0.25">
      <c r="A1133" t="s">
        <v>1059</v>
      </c>
      <c r="B1133" t="s">
        <v>10339</v>
      </c>
      <c r="C1133" t="s">
        <v>10554</v>
      </c>
      <c r="D1133" t="s">
        <v>10555</v>
      </c>
      <c r="E1133" t="s">
        <v>1668</v>
      </c>
      <c r="F1133" s="48" t="s">
        <v>10584</v>
      </c>
      <c r="G1133" s="55" t="s">
        <v>10608</v>
      </c>
      <c r="H1133" s="55" t="s">
        <v>10609</v>
      </c>
      <c r="I1133" s="55" t="s">
        <v>9030</v>
      </c>
      <c r="J1133" s="48">
        <v>516.6</v>
      </c>
      <c r="K1133" s="55">
        <v>270884.33641000005</v>
      </c>
      <c r="L1133" s="55">
        <v>27215.67</v>
      </c>
      <c r="M1133" s="55">
        <v>13544.216820499998</v>
      </c>
      <c r="N1133" s="56">
        <v>230124.44958950006</v>
      </c>
      <c r="O1133" s="48">
        <f t="shared" si="68"/>
        <v>524.35992336430513</v>
      </c>
      <c r="P1133" s="48">
        <f t="shared" si="69"/>
        <v>52.682288037166082</v>
      </c>
      <c r="Q1133" s="48">
        <f t="shared" si="70"/>
        <v>26.217996168215247</v>
      </c>
      <c r="R1133" s="48">
        <f t="shared" si="71"/>
        <v>445.45963915892384</v>
      </c>
    </row>
    <row r="1134" spans="1:18" x14ac:dyDescent="0.25">
      <c r="A1134" t="s">
        <v>1059</v>
      </c>
      <c r="B1134" t="s">
        <v>10339</v>
      </c>
      <c r="C1134" t="s">
        <v>10554</v>
      </c>
      <c r="D1134" t="s">
        <v>10555</v>
      </c>
      <c r="E1134" t="s">
        <v>1668</v>
      </c>
      <c r="F1134" s="48" t="s">
        <v>10584</v>
      </c>
      <c r="G1134" s="55" t="s">
        <v>10610</v>
      </c>
      <c r="H1134" s="55" t="s">
        <v>10611</v>
      </c>
      <c r="I1134" s="55" t="s">
        <v>9180</v>
      </c>
      <c r="J1134" s="48">
        <v>408.00000001000006</v>
      </c>
      <c r="K1134" s="55">
        <v>229975.97279999996</v>
      </c>
      <c r="L1134" s="55">
        <v>35249.360000863955</v>
      </c>
      <c r="M1134" s="55">
        <v>11498.798640000001</v>
      </c>
      <c r="N1134" s="56">
        <v>183227.814159136</v>
      </c>
      <c r="O1134" s="48">
        <f t="shared" si="68"/>
        <v>563.66659998618445</v>
      </c>
      <c r="P1134" s="48">
        <f t="shared" si="69"/>
        <v>86.395490196078413</v>
      </c>
      <c r="Q1134" s="48">
        <f t="shared" si="70"/>
        <v>28.18332999930923</v>
      </c>
      <c r="R1134" s="48">
        <f t="shared" si="71"/>
        <v>449.08777979079679</v>
      </c>
    </row>
    <row r="1135" spans="1:18" x14ac:dyDescent="0.25">
      <c r="A1135" t="s">
        <v>1059</v>
      </c>
      <c r="B1135" t="s">
        <v>10339</v>
      </c>
      <c r="C1135" t="s">
        <v>10554</v>
      </c>
      <c r="D1135" t="s">
        <v>10555</v>
      </c>
      <c r="E1135" t="s">
        <v>1668</v>
      </c>
      <c r="F1135" s="48" t="s">
        <v>10584</v>
      </c>
      <c r="G1135" s="55" t="s">
        <v>10612</v>
      </c>
      <c r="H1135" s="55" t="s">
        <v>10613</v>
      </c>
      <c r="I1135" s="55" t="s">
        <v>9667</v>
      </c>
      <c r="J1135" s="48">
        <v>18.449999998999999</v>
      </c>
      <c r="K1135" s="55">
        <v>14309.299401999997</v>
      </c>
      <c r="L1135" s="55">
        <v>4419.639999760454</v>
      </c>
      <c r="M1135" s="55">
        <v>715.46497010000019</v>
      </c>
      <c r="N1135" s="56">
        <v>9174.194432139544</v>
      </c>
      <c r="O1135" s="48">
        <f t="shared" si="68"/>
        <v>775.57178334826938</v>
      </c>
      <c r="P1135" s="48">
        <f t="shared" si="69"/>
        <v>239.54688346883475</v>
      </c>
      <c r="Q1135" s="48">
        <f t="shared" si="70"/>
        <v>38.778589167413486</v>
      </c>
      <c r="R1135" s="48">
        <f t="shared" si="71"/>
        <v>497.24631071202117</v>
      </c>
    </row>
    <row r="1136" spans="1:18" x14ac:dyDescent="0.25">
      <c r="A1136" t="s">
        <v>1059</v>
      </c>
      <c r="B1136" t="s">
        <v>10339</v>
      </c>
      <c r="C1136" t="s">
        <v>10554</v>
      </c>
      <c r="D1136" t="s">
        <v>10555</v>
      </c>
      <c r="E1136" t="s">
        <v>1668</v>
      </c>
      <c r="F1136" s="48" t="s">
        <v>10584</v>
      </c>
      <c r="G1136" s="55" t="s">
        <v>10614</v>
      </c>
      <c r="H1136" s="55" t="s">
        <v>10615</v>
      </c>
      <c r="I1136" s="55" t="s">
        <v>9211</v>
      </c>
      <c r="J1136" s="48">
        <v>49.199999998999999</v>
      </c>
      <c r="K1136" s="55">
        <v>35628.391562999997</v>
      </c>
      <c r="L1136" s="55">
        <v>2602.9299999470945</v>
      </c>
      <c r="M1136" s="55">
        <v>1781.4195781500002</v>
      </c>
      <c r="N1136" s="56">
        <v>31244.041984902899</v>
      </c>
      <c r="O1136" s="48">
        <f t="shared" si="68"/>
        <v>724.1543000756941</v>
      </c>
      <c r="P1136" s="48">
        <f t="shared" si="69"/>
        <v>52.905081300813002</v>
      </c>
      <c r="Q1136" s="48">
        <f t="shared" si="70"/>
        <v>36.207715003784713</v>
      </c>
      <c r="R1136" s="48">
        <f t="shared" si="71"/>
        <v>635.04150377109636</v>
      </c>
    </row>
    <row r="1137" spans="1:18" x14ac:dyDescent="0.25">
      <c r="A1137" t="s">
        <v>1059</v>
      </c>
      <c r="B1137" t="s">
        <v>10339</v>
      </c>
      <c r="C1137" t="s">
        <v>10554</v>
      </c>
      <c r="D1137" t="s">
        <v>10555</v>
      </c>
      <c r="E1137" t="s">
        <v>1668</v>
      </c>
      <c r="F1137" s="48" t="s">
        <v>10584</v>
      </c>
      <c r="G1137" s="55" t="s">
        <v>10616</v>
      </c>
      <c r="H1137" s="55" t="s">
        <v>10617</v>
      </c>
      <c r="I1137" s="55" t="s">
        <v>9042</v>
      </c>
      <c r="J1137" s="48">
        <v>49.200000009</v>
      </c>
      <c r="K1137" s="55">
        <v>30268.731508000004</v>
      </c>
      <c r="L1137" s="55">
        <v>1122.8700002054029</v>
      </c>
      <c r="M1137" s="55">
        <v>0</v>
      </c>
      <c r="N1137" s="56">
        <v>29145.861507794601</v>
      </c>
      <c r="O1137" s="48">
        <f t="shared" si="68"/>
        <v>615.21811996876102</v>
      </c>
      <c r="P1137" s="48">
        <f t="shared" si="69"/>
        <v>22.822560975609754</v>
      </c>
      <c r="Q1137" s="48">
        <f t="shared" si="70"/>
        <v>0</v>
      </c>
      <c r="R1137" s="48">
        <f t="shared" si="71"/>
        <v>592.39555899315121</v>
      </c>
    </row>
    <row r="1138" spans="1:18" x14ac:dyDescent="0.25">
      <c r="A1138" t="s">
        <v>1059</v>
      </c>
      <c r="B1138" t="s">
        <v>10339</v>
      </c>
      <c r="C1138" t="s">
        <v>10554</v>
      </c>
      <c r="D1138" t="s">
        <v>10555</v>
      </c>
      <c r="E1138" t="s">
        <v>1668</v>
      </c>
      <c r="F1138" s="48" t="s">
        <v>10584</v>
      </c>
      <c r="G1138" s="55" t="s">
        <v>10469</v>
      </c>
      <c r="H1138" s="55" t="s">
        <v>10470</v>
      </c>
      <c r="I1138" s="55" t="s">
        <v>9415</v>
      </c>
      <c r="J1138" s="48">
        <v>27.060000000000002</v>
      </c>
      <c r="K1138" s="55">
        <v>18155.985274999995</v>
      </c>
      <c r="L1138" s="55">
        <v>2434.8200000000002</v>
      </c>
      <c r="M1138" s="55">
        <v>907.79926375000002</v>
      </c>
      <c r="N1138" s="56">
        <v>14813.366011249997</v>
      </c>
      <c r="O1138" s="48">
        <f t="shared" si="68"/>
        <v>670.9528926459717</v>
      </c>
      <c r="P1138" s="48">
        <f t="shared" si="69"/>
        <v>89.978566149297862</v>
      </c>
      <c r="Q1138" s="48">
        <f t="shared" si="70"/>
        <v>33.547644632298592</v>
      </c>
      <c r="R1138" s="48">
        <f t="shared" si="71"/>
        <v>547.42668186437527</v>
      </c>
    </row>
    <row r="1139" spans="1:18" x14ac:dyDescent="0.25">
      <c r="A1139" t="s">
        <v>1059</v>
      </c>
      <c r="B1139" t="s">
        <v>10339</v>
      </c>
      <c r="C1139" t="s">
        <v>10554</v>
      </c>
      <c r="D1139" t="s">
        <v>10555</v>
      </c>
      <c r="E1139" t="s">
        <v>1668</v>
      </c>
      <c r="F1139" s="48" t="s">
        <v>10584</v>
      </c>
      <c r="G1139" s="55" t="s">
        <v>10471</v>
      </c>
      <c r="H1139" s="55" t="s">
        <v>10472</v>
      </c>
      <c r="I1139" s="55" t="s">
        <v>9449</v>
      </c>
      <c r="J1139" s="48">
        <v>356.70000002</v>
      </c>
      <c r="K1139" s="55">
        <v>193180.15919000003</v>
      </c>
      <c r="L1139" s="55">
        <v>35670.000002000001</v>
      </c>
      <c r="M1139" s="55">
        <v>9659.0079595000007</v>
      </c>
      <c r="N1139" s="56">
        <v>147851.15122850001</v>
      </c>
      <c r="O1139" s="48">
        <f t="shared" si="68"/>
        <v>541.57599994159943</v>
      </c>
      <c r="P1139" s="48">
        <f t="shared" si="69"/>
        <v>100</v>
      </c>
      <c r="Q1139" s="48">
        <f t="shared" si="70"/>
        <v>27.078799997079969</v>
      </c>
      <c r="R1139" s="48">
        <f t="shared" si="71"/>
        <v>414.49719994451937</v>
      </c>
    </row>
    <row r="1140" spans="1:18" x14ac:dyDescent="0.25">
      <c r="A1140" t="s">
        <v>1059</v>
      </c>
      <c r="B1140" t="s">
        <v>10339</v>
      </c>
      <c r="C1140" t="s">
        <v>10554</v>
      </c>
      <c r="D1140" t="s">
        <v>10555</v>
      </c>
      <c r="E1140" t="s">
        <v>1668</v>
      </c>
      <c r="F1140" s="48" t="s">
        <v>10584</v>
      </c>
      <c r="G1140" s="55" t="s">
        <v>10618</v>
      </c>
      <c r="H1140" s="55" t="s">
        <v>10619</v>
      </c>
      <c r="I1140" s="55" t="s">
        <v>9925</v>
      </c>
      <c r="J1140" s="48">
        <v>18.449999998999999</v>
      </c>
      <c r="K1140" s="55">
        <v>12865.738502499999</v>
      </c>
      <c r="L1140" s="55">
        <v>0</v>
      </c>
      <c r="M1140" s="55">
        <v>0</v>
      </c>
      <c r="N1140" s="56">
        <v>12865.738502499999</v>
      </c>
      <c r="O1140" s="48">
        <f t="shared" si="68"/>
        <v>697.33000017329698</v>
      </c>
      <c r="P1140" s="48">
        <f t="shared" si="69"/>
        <v>0</v>
      </c>
      <c r="Q1140" s="48">
        <f t="shared" si="70"/>
        <v>0</v>
      </c>
      <c r="R1140" s="48">
        <f t="shared" si="71"/>
        <v>697.33000017329698</v>
      </c>
    </row>
    <row r="1141" spans="1:18" x14ac:dyDescent="0.25">
      <c r="A1141" t="s">
        <v>1059</v>
      </c>
      <c r="B1141" t="s">
        <v>10339</v>
      </c>
      <c r="C1141" t="s">
        <v>10554</v>
      </c>
      <c r="D1141" t="s">
        <v>10555</v>
      </c>
      <c r="E1141" t="s">
        <v>1668</v>
      </c>
      <c r="F1141" s="48" t="s">
        <v>10584</v>
      </c>
      <c r="G1141" s="55" t="s">
        <v>9125</v>
      </c>
      <c r="H1141" s="55" t="s">
        <v>9126</v>
      </c>
      <c r="I1141" s="55" t="s">
        <v>9030</v>
      </c>
      <c r="J1141" s="48">
        <v>98.399999998999988</v>
      </c>
      <c r="K1141" s="55">
        <v>48648.143279000004</v>
      </c>
      <c r="L1141" s="55">
        <v>2108.0399999785764</v>
      </c>
      <c r="M1141" s="55">
        <v>2432.4071639499998</v>
      </c>
      <c r="N1141" s="56">
        <v>44107.696115071434</v>
      </c>
      <c r="O1141" s="48">
        <f t="shared" si="68"/>
        <v>494.39169999486182</v>
      </c>
      <c r="P1141" s="48">
        <f t="shared" si="69"/>
        <v>21.423170731707316</v>
      </c>
      <c r="Q1141" s="48">
        <f t="shared" si="70"/>
        <v>24.719584999743088</v>
      </c>
      <c r="R1141" s="48">
        <f t="shared" si="71"/>
        <v>448.24894426341149</v>
      </c>
    </row>
    <row r="1142" spans="1:18" x14ac:dyDescent="0.25">
      <c r="A1142" t="s">
        <v>1059</v>
      </c>
      <c r="B1142" t="s">
        <v>10339</v>
      </c>
      <c r="C1142" t="s">
        <v>10554</v>
      </c>
      <c r="D1142" t="s">
        <v>10555</v>
      </c>
      <c r="E1142" t="s">
        <v>1668</v>
      </c>
      <c r="F1142" s="48" t="s">
        <v>10584</v>
      </c>
      <c r="G1142" s="55" t="s">
        <v>9651</v>
      </c>
      <c r="H1142" s="55" t="s">
        <v>9652</v>
      </c>
      <c r="I1142" s="55" t="s">
        <v>9653</v>
      </c>
      <c r="J1142" s="48">
        <v>314.88000000999995</v>
      </c>
      <c r="K1142" s="55">
        <v>206717.88995000001</v>
      </c>
      <c r="L1142" s="55">
        <v>41220.980001309101</v>
      </c>
      <c r="M1142" s="55">
        <v>0</v>
      </c>
      <c r="N1142" s="56">
        <v>165496.90994869091</v>
      </c>
      <c r="O1142" s="48">
        <f t="shared" si="68"/>
        <v>656.49736389556358</v>
      </c>
      <c r="P1142" s="48">
        <f t="shared" si="69"/>
        <v>130.91012449186994</v>
      </c>
      <c r="Q1142" s="48">
        <f t="shared" si="70"/>
        <v>0</v>
      </c>
      <c r="R1142" s="48">
        <f t="shared" si="71"/>
        <v>525.58723940369373</v>
      </c>
    </row>
    <row r="1143" spans="1:18" x14ac:dyDescent="0.25">
      <c r="A1143" t="s">
        <v>1059</v>
      </c>
      <c r="B1143" t="s">
        <v>10339</v>
      </c>
      <c r="C1143" t="s">
        <v>10554</v>
      </c>
      <c r="D1143" t="s">
        <v>10555</v>
      </c>
      <c r="E1143" t="s">
        <v>1668</v>
      </c>
      <c r="F1143" s="48" t="s">
        <v>10584</v>
      </c>
      <c r="G1143" s="55" t="s">
        <v>10473</v>
      </c>
      <c r="H1143" s="55" t="s">
        <v>10474</v>
      </c>
      <c r="I1143" s="55" t="s">
        <v>9211</v>
      </c>
      <c r="J1143" s="48">
        <v>191.46999997999998</v>
      </c>
      <c r="K1143" s="55">
        <v>93939.987905000002</v>
      </c>
      <c r="L1143" s="55">
        <v>11488.199998800001</v>
      </c>
      <c r="M1143" s="55">
        <v>4696.9993952499999</v>
      </c>
      <c r="N1143" s="56">
        <v>77754.788510950006</v>
      </c>
      <c r="O1143" s="48">
        <f t="shared" si="68"/>
        <v>490.62510009303031</v>
      </c>
      <c r="P1143" s="48">
        <f t="shared" si="69"/>
        <v>60.000000000000007</v>
      </c>
      <c r="Q1143" s="48">
        <f t="shared" si="70"/>
        <v>24.531255004651513</v>
      </c>
      <c r="R1143" s="48">
        <f t="shared" si="71"/>
        <v>406.09384508837883</v>
      </c>
    </row>
    <row r="1144" spans="1:18" x14ac:dyDescent="0.25">
      <c r="A1144" t="s">
        <v>1059</v>
      </c>
      <c r="B1144" t="s">
        <v>10339</v>
      </c>
      <c r="C1144" t="s">
        <v>10554</v>
      </c>
      <c r="D1144" t="s">
        <v>10555</v>
      </c>
      <c r="E1144" t="s">
        <v>1668</v>
      </c>
      <c r="F1144" s="48" t="s">
        <v>10584</v>
      </c>
      <c r="G1144" s="55" t="s">
        <v>10232</v>
      </c>
      <c r="H1144" s="55" t="s">
        <v>10233</v>
      </c>
      <c r="I1144" s="55" t="s">
        <v>9653</v>
      </c>
      <c r="J1144" s="48">
        <v>43.200000001999996</v>
      </c>
      <c r="K1144" s="55">
        <v>24143.702398000001</v>
      </c>
      <c r="L1144" s="55">
        <v>1857.1900000859807</v>
      </c>
      <c r="M1144" s="55">
        <v>0</v>
      </c>
      <c r="N1144" s="56">
        <v>22286.512397914019</v>
      </c>
      <c r="O1144" s="48">
        <f t="shared" si="68"/>
        <v>558.88199992782961</v>
      </c>
      <c r="P1144" s="48">
        <f t="shared" si="69"/>
        <v>42.990509259259255</v>
      </c>
      <c r="Q1144" s="48">
        <f t="shared" si="70"/>
        <v>0</v>
      </c>
      <c r="R1144" s="48">
        <f t="shared" si="71"/>
        <v>515.89149066857033</v>
      </c>
    </row>
    <row r="1145" spans="1:18" x14ac:dyDescent="0.25">
      <c r="A1145" t="s">
        <v>1059</v>
      </c>
      <c r="B1145" t="s">
        <v>10339</v>
      </c>
      <c r="C1145" t="s">
        <v>10554</v>
      </c>
      <c r="D1145" t="s">
        <v>10555</v>
      </c>
      <c r="E1145" t="s">
        <v>1668</v>
      </c>
      <c r="F1145" s="48" t="s">
        <v>10584</v>
      </c>
      <c r="G1145" s="55" t="s">
        <v>9330</v>
      </c>
      <c r="H1145" s="55" t="s">
        <v>9331</v>
      </c>
      <c r="I1145" s="55" t="s">
        <v>9037</v>
      </c>
      <c r="J1145" s="48">
        <v>52.889999998999997</v>
      </c>
      <c r="K1145" s="55">
        <v>29055.908700000007</v>
      </c>
      <c r="L1145" s="55">
        <v>0</v>
      </c>
      <c r="M1145" s="55">
        <v>1452.795435</v>
      </c>
      <c r="N1145" s="56">
        <v>27603.113265000007</v>
      </c>
      <c r="O1145" s="48">
        <f t="shared" si="68"/>
        <v>549.36488373131738</v>
      </c>
      <c r="P1145" s="48">
        <f t="shared" si="69"/>
        <v>0</v>
      </c>
      <c r="Q1145" s="48">
        <f t="shared" si="70"/>
        <v>27.468244186565858</v>
      </c>
      <c r="R1145" s="48">
        <f t="shared" si="71"/>
        <v>521.89663954475145</v>
      </c>
    </row>
    <row r="1146" spans="1:18" x14ac:dyDescent="0.25">
      <c r="A1146" t="s">
        <v>1059</v>
      </c>
      <c r="B1146" t="s">
        <v>10339</v>
      </c>
      <c r="C1146" t="s">
        <v>10554</v>
      </c>
      <c r="D1146" t="s">
        <v>10555</v>
      </c>
      <c r="E1146" t="s">
        <v>1668</v>
      </c>
      <c r="F1146" s="48" t="s">
        <v>10584</v>
      </c>
      <c r="G1146" s="55" t="s">
        <v>10620</v>
      </c>
      <c r="H1146" s="55" t="s">
        <v>10621</v>
      </c>
      <c r="I1146" s="55" t="s">
        <v>9689</v>
      </c>
      <c r="J1146" s="48">
        <v>4.9199999989999998</v>
      </c>
      <c r="K1146" s="55">
        <v>2955.0504002000007</v>
      </c>
      <c r="L1146" s="55">
        <v>0</v>
      </c>
      <c r="M1146" s="55">
        <v>0</v>
      </c>
      <c r="N1146" s="56">
        <v>2955.0504002000007</v>
      </c>
      <c r="O1146" s="48">
        <f t="shared" si="68"/>
        <v>600.62000016272782</v>
      </c>
      <c r="P1146" s="48">
        <f t="shared" si="69"/>
        <v>0</v>
      </c>
      <c r="Q1146" s="48">
        <f t="shared" si="70"/>
        <v>0</v>
      </c>
      <c r="R1146" s="48">
        <f t="shared" si="71"/>
        <v>600.62000016272782</v>
      </c>
    </row>
    <row r="1147" spans="1:18" x14ac:dyDescent="0.25">
      <c r="A1147" t="s">
        <v>1059</v>
      </c>
      <c r="B1147" t="s">
        <v>10339</v>
      </c>
      <c r="C1147" t="s">
        <v>10554</v>
      </c>
      <c r="D1147" t="s">
        <v>10555</v>
      </c>
      <c r="E1147" t="s">
        <v>1668</v>
      </c>
      <c r="F1147" s="48" t="s">
        <v>10584</v>
      </c>
      <c r="G1147" s="55" t="s">
        <v>10622</v>
      </c>
      <c r="H1147" s="55" t="s">
        <v>10623</v>
      </c>
      <c r="I1147" s="55" t="s">
        <v>10624</v>
      </c>
      <c r="J1147" s="48">
        <v>62.73</v>
      </c>
      <c r="K1147" s="55">
        <v>28974.801330000002</v>
      </c>
      <c r="L1147" s="55">
        <v>0</v>
      </c>
      <c r="M1147" s="55">
        <v>0</v>
      </c>
      <c r="N1147" s="56">
        <v>28974.801330000002</v>
      </c>
      <c r="O1147" s="48">
        <f t="shared" si="68"/>
        <v>461.8970401721665</v>
      </c>
      <c r="P1147" s="48">
        <f t="shared" si="69"/>
        <v>0</v>
      </c>
      <c r="Q1147" s="48">
        <f t="shared" si="70"/>
        <v>0</v>
      </c>
      <c r="R1147" s="48">
        <f t="shared" si="71"/>
        <v>461.8970401721665</v>
      </c>
    </row>
    <row r="1148" spans="1:18" x14ac:dyDescent="0.25">
      <c r="A1148" t="s">
        <v>1059</v>
      </c>
      <c r="B1148" t="s">
        <v>10339</v>
      </c>
      <c r="C1148" t="s">
        <v>10554</v>
      </c>
      <c r="D1148" t="s">
        <v>10555</v>
      </c>
      <c r="E1148" t="s">
        <v>1671</v>
      </c>
      <c r="F1148" s="48" t="s">
        <v>10625</v>
      </c>
      <c r="G1148" s="55" t="s">
        <v>10582</v>
      </c>
      <c r="H1148" s="55" t="s">
        <v>10583</v>
      </c>
      <c r="I1148" s="55" t="s">
        <v>9042</v>
      </c>
      <c r="J1148" s="48">
        <v>146.677500009</v>
      </c>
      <c r="K1148" s="55">
        <v>79001.042845999997</v>
      </c>
      <c r="L1148" s="55">
        <v>4071.2806085467828</v>
      </c>
      <c r="M1148" s="55">
        <v>0</v>
      </c>
      <c r="N1148" s="56">
        <v>74929.762237453207</v>
      </c>
      <c r="O1148" s="48">
        <f t="shared" si="68"/>
        <v>538.60369068979605</v>
      </c>
      <c r="P1148" s="48">
        <f t="shared" si="69"/>
        <v>27.756681210799016</v>
      </c>
      <c r="Q1148" s="48">
        <f t="shared" si="70"/>
        <v>0</v>
      </c>
      <c r="R1148" s="48">
        <f t="shared" si="71"/>
        <v>510.84700947899699</v>
      </c>
    </row>
    <row r="1149" spans="1:18" x14ac:dyDescent="0.25">
      <c r="A1149" t="s">
        <v>1059</v>
      </c>
      <c r="B1149" t="s">
        <v>10339</v>
      </c>
      <c r="C1149" t="s">
        <v>10554</v>
      </c>
      <c r="D1149" t="s">
        <v>10555</v>
      </c>
      <c r="E1149" t="s">
        <v>1671</v>
      </c>
      <c r="F1149" s="48" t="s">
        <v>10625</v>
      </c>
      <c r="G1149" s="55" t="s">
        <v>10626</v>
      </c>
      <c r="H1149" s="55" t="s">
        <v>10627</v>
      </c>
      <c r="I1149" s="55" t="s">
        <v>10628</v>
      </c>
      <c r="J1149" s="48">
        <v>83.025000000999995</v>
      </c>
      <c r="K1149" s="55">
        <v>53557.439880999998</v>
      </c>
      <c r="L1149" s="55">
        <v>775.40330303234316</v>
      </c>
      <c r="M1149" s="55">
        <v>0</v>
      </c>
      <c r="N1149" s="56">
        <v>52782.036577967658</v>
      </c>
      <c r="O1149" s="48">
        <f t="shared" si="68"/>
        <v>645.07605998620807</v>
      </c>
      <c r="P1149" s="48">
        <f t="shared" si="69"/>
        <v>9.3393953992532825</v>
      </c>
      <c r="Q1149" s="48">
        <f t="shared" si="70"/>
        <v>0</v>
      </c>
      <c r="R1149" s="48">
        <f t="shared" si="71"/>
        <v>635.73666458695482</v>
      </c>
    </row>
    <row r="1150" spans="1:18" x14ac:dyDescent="0.25">
      <c r="A1150" t="s">
        <v>1059</v>
      </c>
      <c r="B1150" t="s">
        <v>10339</v>
      </c>
      <c r="C1150" t="s">
        <v>10554</v>
      </c>
      <c r="D1150" t="s">
        <v>10555</v>
      </c>
      <c r="E1150" t="s">
        <v>1674</v>
      </c>
      <c r="F1150" s="48" t="s">
        <v>10629</v>
      </c>
      <c r="G1150" s="55" t="s">
        <v>10630</v>
      </c>
      <c r="H1150" s="55" t="s">
        <v>10631</v>
      </c>
      <c r="I1150" s="55" t="s">
        <v>10545</v>
      </c>
      <c r="J1150" s="48">
        <v>100.00000000199998</v>
      </c>
      <c r="K1150" s="55">
        <v>54720.000002999994</v>
      </c>
      <c r="L1150" s="55">
        <v>0</v>
      </c>
      <c r="M1150" s="55">
        <v>0</v>
      </c>
      <c r="N1150" s="56">
        <v>54720.000002999994</v>
      </c>
      <c r="O1150" s="48">
        <f t="shared" si="68"/>
        <v>547.20000001905601</v>
      </c>
      <c r="P1150" s="48">
        <f t="shared" si="69"/>
        <v>0</v>
      </c>
      <c r="Q1150" s="48">
        <f t="shared" si="70"/>
        <v>0</v>
      </c>
      <c r="R1150" s="48">
        <f t="shared" si="71"/>
        <v>547.20000001905601</v>
      </c>
    </row>
    <row r="1151" spans="1:18" x14ac:dyDescent="0.25">
      <c r="A1151" t="s">
        <v>1059</v>
      </c>
      <c r="B1151" t="s">
        <v>10339</v>
      </c>
      <c r="C1151" t="s">
        <v>10554</v>
      </c>
      <c r="D1151" t="s">
        <v>10555</v>
      </c>
      <c r="E1151" t="s">
        <v>1674</v>
      </c>
      <c r="F1151" s="48" t="s">
        <v>10629</v>
      </c>
      <c r="G1151" s="55" t="s">
        <v>10289</v>
      </c>
      <c r="H1151" s="55" t="s">
        <v>10290</v>
      </c>
      <c r="I1151" s="55" t="s">
        <v>9936</v>
      </c>
      <c r="J1151" s="48">
        <v>41.000000001000004</v>
      </c>
      <c r="K1151" s="55">
        <v>19724.544042000001</v>
      </c>
      <c r="L1151" s="55">
        <v>2251.230000054908</v>
      </c>
      <c r="M1151" s="55">
        <v>986.22720210000011</v>
      </c>
      <c r="N1151" s="56">
        <v>16487.086839845095</v>
      </c>
      <c r="O1151" s="48">
        <f t="shared" si="68"/>
        <v>481.08644003704666</v>
      </c>
      <c r="P1151" s="48">
        <f t="shared" si="69"/>
        <v>54.908048780487796</v>
      </c>
      <c r="Q1151" s="48">
        <f t="shared" si="70"/>
        <v>24.054322001852334</v>
      </c>
      <c r="R1151" s="48">
        <f t="shared" si="71"/>
        <v>402.12406925470657</v>
      </c>
    </row>
    <row r="1152" spans="1:18" x14ac:dyDescent="0.25">
      <c r="A1152" t="s">
        <v>1059</v>
      </c>
      <c r="B1152" t="s">
        <v>10339</v>
      </c>
      <c r="C1152" t="s">
        <v>10554</v>
      </c>
      <c r="D1152" t="s">
        <v>10555</v>
      </c>
      <c r="E1152" t="s">
        <v>1677</v>
      </c>
      <c r="F1152" s="48" t="s">
        <v>10632</v>
      </c>
      <c r="G1152" s="55" t="s">
        <v>10587</v>
      </c>
      <c r="H1152" s="55" t="s">
        <v>10588</v>
      </c>
      <c r="I1152" s="55" t="s">
        <v>9667</v>
      </c>
      <c r="J1152" s="48">
        <v>16.399999999999995</v>
      </c>
      <c r="K1152" s="55">
        <v>7575.1130955999997</v>
      </c>
      <c r="L1152" s="55">
        <v>0</v>
      </c>
      <c r="M1152" s="55">
        <v>378.75565477999999</v>
      </c>
      <c r="N1152" s="56">
        <v>7196.3574408200002</v>
      </c>
      <c r="O1152" s="48">
        <f t="shared" si="68"/>
        <v>461.89713997560989</v>
      </c>
      <c r="P1152" s="48">
        <f t="shared" si="69"/>
        <v>0</v>
      </c>
      <c r="Q1152" s="48">
        <f t="shared" si="70"/>
        <v>23.094856998780493</v>
      </c>
      <c r="R1152" s="48">
        <f t="shared" si="71"/>
        <v>438.80228297682942</v>
      </c>
    </row>
    <row r="1153" spans="1:18" x14ac:dyDescent="0.25">
      <c r="A1153" t="s">
        <v>1059</v>
      </c>
      <c r="B1153" t="s">
        <v>10339</v>
      </c>
      <c r="C1153" t="s">
        <v>10554</v>
      </c>
      <c r="D1153" t="s">
        <v>10555</v>
      </c>
      <c r="E1153" t="s">
        <v>1223</v>
      </c>
      <c r="F1153" s="48" t="s">
        <v>10633</v>
      </c>
      <c r="G1153" s="55" t="s">
        <v>9680</v>
      </c>
      <c r="H1153" s="55" t="s">
        <v>9681</v>
      </c>
      <c r="I1153" s="55" t="s">
        <v>9415</v>
      </c>
      <c r="J1153" s="48">
        <v>372.74534998999991</v>
      </c>
      <c r="K1153" s="55">
        <v>155724.42702000003</v>
      </c>
      <c r="L1153" s="55">
        <v>0</v>
      </c>
      <c r="M1153" s="55">
        <v>7786.2213510000011</v>
      </c>
      <c r="N1153" s="56">
        <v>147938.20566900002</v>
      </c>
      <c r="O1153" s="48">
        <f t="shared" si="68"/>
        <v>417.77698105201807</v>
      </c>
      <c r="P1153" s="48">
        <f t="shared" si="69"/>
        <v>0</v>
      </c>
      <c r="Q1153" s="48">
        <f t="shared" si="70"/>
        <v>20.8888490526009</v>
      </c>
      <c r="R1153" s="48">
        <f t="shared" si="71"/>
        <v>396.88813199941711</v>
      </c>
    </row>
    <row r="1154" spans="1:18" x14ac:dyDescent="0.25">
      <c r="A1154" t="s">
        <v>1059</v>
      </c>
      <c r="B1154" t="s">
        <v>10339</v>
      </c>
      <c r="C1154" t="s">
        <v>10554</v>
      </c>
      <c r="D1154" t="s">
        <v>10555</v>
      </c>
      <c r="E1154" t="s">
        <v>1223</v>
      </c>
      <c r="F1154" s="48" t="s">
        <v>10633</v>
      </c>
      <c r="G1154" s="55" t="s">
        <v>10634</v>
      </c>
      <c r="H1154" s="55" t="s">
        <v>10635</v>
      </c>
      <c r="I1154" s="55" t="s">
        <v>9042</v>
      </c>
      <c r="J1154" s="48">
        <v>249.99999999000005</v>
      </c>
      <c r="K1154" s="55">
        <v>122250.000021</v>
      </c>
      <c r="L1154" s="55">
        <v>0</v>
      </c>
      <c r="M1154" s="55">
        <v>0</v>
      </c>
      <c r="N1154" s="56">
        <v>122250.000021</v>
      </c>
      <c r="O1154" s="48">
        <f t="shared" si="68"/>
        <v>489.0000001035599</v>
      </c>
      <c r="P1154" s="48">
        <f t="shared" si="69"/>
        <v>0</v>
      </c>
      <c r="Q1154" s="48">
        <f t="shared" si="70"/>
        <v>0</v>
      </c>
      <c r="R1154" s="48">
        <f t="shared" si="71"/>
        <v>489.0000001035599</v>
      </c>
    </row>
    <row r="1155" spans="1:18" x14ac:dyDescent="0.25">
      <c r="A1155" t="s">
        <v>1059</v>
      </c>
      <c r="B1155" t="s">
        <v>10339</v>
      </c>
      <c r="C1155" t="s">
        <v>10554</v>
      </c>
      <c r="D1155" t="s">
        <v>10555</v>
      </c>
      <c r="E1155" t="s">
        <v>1223</v>
      </c>
      <c r="F1155" s="48" t="s">
        <v>10633</v>
      </c>
      <c r="G1155" s="55" t="s">
        <v>10636</v>
      </c>
      <c r="H1155" s="55" t="s">
        <v>10637</v>
      </c>
      <c r="I1155" s="55" t="s">
        <v>9030</v>
      </c>
      <c r="J1155" s="48">
        <v>302.14950001</v>
      </c>
      <c r="K1155" s="55">
        <v>139952.626922</v>
      </c>
      <c r="L1155" s="55">
        <v>21757.173996731995</v>
      </c>
      <c r="M1155" s="55">
        <v>6997.6313461</v>
      </c>
      <c r="N1155" s="56">
        <v>111197.82157916801</v>
      </c>
      <c r="O1155" s="48">
        <f t="shared" si="68"/>
        <v>463.19000004093368</v>
      </c>
      <c r="P1155" s="48">
        <f t="shared" si="69"/>
        <v>72.007976170776104</v>
      </c>
      <c r="Q1155" s="48">
        <f t="shared" si="70"/>
        <v>23.159500002046684</v>
      </c>
      <c r="R1155" s="48">
        <f t="shared" si="71"/>
        <v>368.02252386811097</v>
      </c>
    </row>
    <row r="1156" spans="1:18" x14ac:dyDescent="0.25">
      <c r="A1156" t="s">
        <v>1059</v>
      </c>
      <c r="B1156" t="s">
        <v>10339</v>
      </c>
      <c r="C1156" t="s">
        <v>10554</v>
      </c>
      <c r="D1156" t="s">
        <v>10555</v>
      </c>
      <c r="E1156" t="s">
        <v>1223</v>
      </c>
      <c r="F1156" s="48" t="s">
        <v>10633</v>
      </c>
      <c r="G1156" s="55" t="s">
        <v>10638</v>
      </c>
      <c r="H1156" s="55" t="s">
        <v>10639</v>
      </c>
      <c r="I1156" s="55" t="s">
        <v>9030</v>
      </c>
      <c r="J1156" s="48">
        <v>1906.7184001000001</v>
      </c>
      <c r="K1156" s="55">
        <v>852116.26636999997</v>
      </c>
      <c r="L1156" s="55">
        <v>77323.365119075868</v>
      </c>
      <c r="M1156" s="55">
        <v>42605.813318500004</v>
      </c>
      <c r="N1156" s="56">
        <v>732187.08793242415</v>
      </c>
      <c r="O1156" s="48">
        <f t="shared" si="68"/>
        <v>446.90199996250612</v>
      </c>
      <c r="P1156" s="48">
        <f t="shared" si="69"/>
        <v>40.553112150709069</v>
      </c>
      <c r="Q1156" s="48">
        <f t="shared" si="70"/>
        <v>22.34509999812531</v>
      </c>
      <c r="R1156" s="48">
        <f t="shared" si="71"/>
        <v>384.00378781367181</v>
      </c>
    </row>
    <row r="1157" spans="1:18" x14ac:dyDescent="0.25">
      <c r="A1157" t="s">
        <v>1059</v>
      </c>
      <c r="B1157" t="s">
        <v>10339</v>
      </c>
      <c r="C1157" t="s">
        <v>10554</v>
      </c>
      <c r="D1157" t="s">
        <v>10555</v>
      </c>
      <c r="E1157" t="s">
        <v>1223</v>
      </c>
      <c r="F1157" s="48" t="s">
        <v>10633</v>
      </c>
      <c r="G1157" s="55" t="s">
        <v>10640</v>
      </c>
      <c r="H1157" s="55" t="s">
        <v>10641</v>
      </c>
      <c r="I1157" s="55" t="s">
        <v>9152</v>
      </c>
      <c r="J1157" s="48">
        <v>706.58817001</v>
      </c>
      <c r="K1157" s="55">
        <v>299897.88870000001</v>
      </c>
      <c r="L1157" s="55">
        <v>24557.366398970655</v>
      </c>
      <c r="M1157" s="55">
        <v>0</v>
      </c>
      <c r="N1157" s="56">
        <v>275340.52230102936</v>
      </c>
      <c r="O1157" s="48">
        <f t="shared" si="68"/>
        <v>424.43095062822198</v>
      </c>
      <c r="P1157" s="48">
        <f t="shared" si="69"/>
        <v>34.754850762110983</v>
      </c>
      <c r="Q1157" s="48">
        <f t="shared" si="70"/>
        <v>0</v>
      </c>
      <c r="R1157" s="48">
        <f t="shared" si="71"/>
        <v>389.67609986611097</v>
      </c>
    </row>
    <row r="1158" spans="1:18" x14ac:dyDescent="0.25">
      <c r="A1158" t="s">
        <v>1059</v>
      </c>
      <c r="B1158" t="s">
        <v>10339</v>
      </c>
      <c r="C1158" t="s">
        <v>10554</v>
      </c>
      <c r="D1158" t="s">
        <v>10555</v>
      </c>
      <c r="E1158" t="s">
        <v>1223</v>
      </c>
      <c r="F1158" s="48" t="s">
        <v>10633</v>
      </c>
      <c r="G1158" s="55" t="s">
        <v>10467</v>
      </c>
      <c r="H1158" s="55" t="s">
        <v>10468</v>
      </c>
      <c r="I1158" s="55" t="s">
        <v>9030</v>
      </c>
      <c r="J1158" s="48">
        <v>1312.1404251500001</v>
      </c>
      <c r="K1158" s="55">
        <v>442205.61067000002</v>
      </c>
      <c r="L1158" s="55">
        <v>104971.26401200972</v>
      </c>
      <c r="M1158" s="55">
        <v>22110.280533499998</v>
      </c>
      <c r="N1158" s="56">
        <v>315124.06612449029</v>
      </c>
      <c r="O1158" s="48">
        <f t="shared" si="68"/>
        <v>337.01088861693165</v>
      </c>
      <c r="P1158" s="48">
        <f t="shared" si="69"/>
        <v>80.00002286341396</v>
      </c>
      <c r="Q1158" s="48">
        <f t="shared" si="70"/>
        <v>16.850544430846579</v>
      </c>
      <c r="R1158" s="48">
        <f t="shared" si="71"/>
        <v>240.16032132267111</v>
      </c>
    </row>
    <row r="1159" spans="1:18" x14ac:dyDescent="0.25">
      <c r="A1159" t="s">
        <v>1059</v>
      </c>
      <c r="B1159" t="s">
        <v>10339</v>
      </c>
      <c r="C1159" t="s">
        <v>10554</v>
      </c>
      <c r="D1159" t="s">
        <v>10555</v>
      </c>
      <c r="E1159" t="s">
        <v>1223</v>
      </c>
      <c r="F1159" s="48" t="s">
        <v>10633</v>
      </c>
      <c r="G1159" s="55" t="s">
        <v>10642</v>
      </c>
      <c r="H1159" s="55" t="s">
        <v>10643</v>
      </c>
      <c r="I1159" s="55" t="s">
        <v>9042</v>
      </c>
      <c r="J1159" s="48">
        <v>1325.85800012</v>
      </c>
      <c r="K1159" s="55">
        <v>627500.00896000001</v>
      </c>
      <c r="L1159" s="55">
        <v>53294.919611720245</v>
      </c>
      <c r="M1159" s="55">
        <v>0</v>
      </c>
      <c r="N1159" s="56">
        <v>574205.08934827975</v>
      </c>
      <c r="O1159" s="48">
        <f t="shared" si="68"/>
        <v>473.2784422639578</v>
      </c>
      <c r="P1159" s="48">
        <f t="shared" si="69"/>
        <v>40.196551672122247</v>
      </c>
      <c r="Q1159" s="48">
        <f t="shared" si="70"/>
        <v>0</v>
      </c>
      <c r="R1159" s="48">
        <f t="shared" si="71"/>
        <v>433.08189059183553</v>
      </c>
    </row>
    <row r="1160" spans="1:18" x14ac:dyDescent="0.25">
      <c r="A1160" t="s">
        <v>1059</v>
      </c>
      <c r="B1160" t="s">
        <v>10339</v>
      </c>
      <c r="C1160" t="s">
        <v>10554</v>
      </c>
      <c r="D1160" t="s">
        <v>10555</v>
      </c>
      <c r="E1160" t="s">
        <v>1223</v>
      </c>
      <c r="F1160" s="48" t="s">
        <v>10633</v>
      </c>
      <c r="G1160" s="55" t="s">
        <v>10569</v>
      </c>
      <c r="H1160" s="55" t="s">
        <v>10570</v>
      </c>
      <c r="I1160" s="55" t="s">
        <v>9030</v>
      </c>
      <c r="J1160" s="48">
        <v>24.477</v>
      </c>
      <c r="K1160" s="55">
        <v>13020.4403972</v>
      </c>
      <c r="L1160" s="55">
        <v>1614.1821593137258</v>
      </c>
      <c r="M1160" s="55">
        <v>651.02201986</v>
      </c>
      <c r="N1160" s="56">
        <v>10755.236218026273</v>
      </c>
      <c r="O1160" s="48">
        <f t="shared" si="68"/>
        <v>531.94592463128652</v>
      </c>
      <c r="P1160" s="48">
        <f t="shared" si="69"/>
        <v>65.946895424836612</v>
      </c>
      <c r="Q1160" s="48">
        <f t="shared" si="70"/>
        <v>26.597296231564325</v>
      </c>
      <c r="R1160" s="48">
        <f t="shared" si="71"/>
        <v>439.40173297488553</v>
      </c>
    </row>
    <row r="1161" spans="1:18" x14ac:dyDescent="0.25">
      <c r="A1161" t="s">
        <v>1059</v>
      </c>
      <c r="B1161" t="s">
        <v>10339</v>
      </c>
      <c r="C1161" t="s">
        <v>10554</v>
      </c>
      <c r="D1161" t="s">
        <v>10555</v>
      </c>
      <c r="E1161" t="s">
        <v>1683</v>
      </c>
      <c r="F1161" s="48" t="s">
        <v>10644</v>
      </c>
      <c r="G1161" s="55" t="s">
        <v>10295</v>
      </c>
      <c r="H1161" s="55" t="s">
        <v>10296</v>
      </c>
      <c r="I1161" s="55" t="s">
        <v>10297</v>
      </c>
      <c r="J1161" s="48">
        <v>240.00375</v>
      </c>
      <c r="K1161" s="55">
        <v>129297.72608200001</v>
      </c>
      <c r="L1161" s="55">
        <v>14341.564083437501</v>
      </c>
      <c r="M1161" s="55">
        <v>0</v>
      </c>
      <c r="N1161" s="56">
        <v>114956.16199856251</v>
      </c>
      <c r="O1161" s="48">
        <f t="shared" si="68"/>
        <v>538.73210765248461</v>
      </c>
      <c r="P1161" s="48">
        <f t="shared" si="69"/>
        <v>59.755583333333341</v>
      </c>
      <c r="Q1161" s="48">
        <f t="shared" si="70"/>
        <v>0</v>
      </c>
      <c r="R1161" s="48">
        <f t="shared" si="71"/>
        <v>478.97652431915134</v>
      </c>
    </row>
    <row r="1162" spans="1:18" x14ac:dyDescent="0.25">
      <c r="A1162" t="s">
        <v>1059</v>
      </c>
      <c r="B1162" t="s">
        <v>10339</v>
      </c>
      <c r="C1162" t="s">
        <v>10554</v>
      </c>
      <c r="D1162" t="s">
        <v>10555</v>
      </c>
      <c r="E1162" t="s">
        <v>1683</v>
      </c>
      <c r="F1162" s="48" t="s">
        <v>10644</v>
      </c>
      <c r="G1162" s="55" t="s">
        <v>10636</v>
      </c>
      <c r="H1162" s="55" t="s">
        <v>10637</v>
      </c>
      <c r="I1162" s="55" t="s">
        <v>9030</v>
      </c>
      <c r="J1162" s="48">
        <v>49.507500000000007</v>
      </c>
      <c r="K1162" s="55">
        <v>24644.932515</v>
      </c>
      <c r="L1162" s="55">
        <v>0</v>
      </c>
      <c r="M1162" s="55">
        <v>1232.2466257499998</v>
      </c>
      <c r="N1162" s="56">
        <v>23412.685889250002</v>
      </c>
      <c r="O1162" s="48">
        <f t="shared" si="68"/>
        <v>497.80199999999991</v>
      </c>
      <c r="P1162" s="48">
        <f t="shared" si="69"/>
        <v>0</v>
      </c>
      <c r="Q1162" s="48">
        <f t="shared" si="70"/>
        <v>24.890099999999993</v>
      </c>
      <c r="R1162" s="48">
        <f t="shared" si="71"/>
        <v>472.91189999999995</v>
      </c>
    </row>
    <row r="1163" spans="1:18" x14ac:dyDescent="0.25">
      <c r="A1163" t="s">
        <v>1059</v>
      </c>
      <c r="B1163" t="s">
        <v>10339</v>
      </c>
      <c r="C1163" t="s">
        <v>10554</v>
      </c>
      <c r="D1163" t="s">
        <v>10555</v>
      </c>
      <c r="E1163" t="s">
        <v>1683</v>
      </c>
      <c r="F1163" s="48" t="s">
        <v>10644</v>
      </c>
      <c r="G1163" s="55" t="s">
        <v>10645</v>
      </c>
      <c r="H1163" s="55" t="s">
        <v>10646</v>
      </c>
      <c r="I1163" s="55" t="s">
        <v>9653</v>
      </c>
      <c r="J1163" s="48">
        <v>64.575000000999992</v>
      </c>
      <c r="K1163" s="55">
        <v>32981.085867999995</v>
      </c>
      <c r="L1163" s="55">
        <v>2061.1804041818109</v>
      </c>
      <c r="M1163" s="55">
        <v>0</v>
      </c>
      <c r="N1163" s="56">
        <v>30919.905463818184</v>
      </c>
      <c r="O1163" s="48">
        <f t="shared" si="68"/>
        <v>510.7407799843478</v>
      </c>
      <c r="P1163" s="48">
        <f t="shared" si="69"/>
        <v>31.919170021678543</v>
      </c>
      <c r="Q1163" s="48">
        <f t="shared" si="70"/>
        <v>0</v>
      </c>
      <c r="R1163" s="48">
        <f t="shared" si="71"/>
        <v>478.82160996266924</v>
      </c>
    </row>
    <row r="1164" spans="1:18" x14ac:dyDescent="0.25">
      <c r="A1164" t="s">
        <v>1059</v>
      </c>
      <c r="B1164" t="s">
        <v>10339</v>
      </c>
      <c r="C1164" t="s">
        <v>10554</v>
      </c>
      <c r="D1164" t="s">
        <v>10555</v>
      </c>
      <c r="E1164" t="s">
        <v>1683</v>
      </c>
      <c r="F1164" s="48" t="s">
        <v>10644</v>
      </c>
      <c r="G1164" s="55" t="s">
        <v>10647</v>
      </c>
      <c r="H1164" s="55" t="s">
        <v>10648</v>
      </c>
      <c r="I1164" s="55" t="s">
        <v>10035</v>
      </c>
      <c r="J1164" s="48">
        <v>1.076250001</v>
      </c>
      <c r="K1164" s="55">
        <v>457.49021717999989</v>
      </c>
      <c r="L1164" s="55">
        <v>0</v>
      </c>
      <c r="M1164" s="55">
        <v>22.874510859000001</v>
      </c>
      <c r="N1164" s="56">
        <v>434.61570632099989</v>
      </c>
      <c r="O1164" s="48">
        <f t="shared" si="68"/>
        <v>425.07801789075205</v>
      </c>
      <c r="P1164" s="48">
        <f t="shared" si="69"/>
        <v>0</v>
      </c>
      <c r="Q1164" s="48">
        <f t="shared" si="70"/>
        <v>21.253900894537608</v>
      </c>
      <c r="R1164" s="48">
        <f t="shared" si="71"/>
        <v>403.8241169962144</v>
      </c>
    </row>
    <row r="1165" spans="1:18" x14ac:dyDescent="0.25">
      <c r="A1165" t="s">
        <v>1059</v>
      </c>
      <c r="B1165" t="s">
        <v>10339</v>
      </c>
      <c r="C1165" t="s">
        <v>10554</v>
      </c>
      <c r="D1165" t="s">
        <v>10555</v>
      </c>
      <c r="E1165" t="s">
        <v>1688</v>
      </c>
      <c r="F1165" s="48" t="s">
        <v>10649</v>
      </c>
      <c r="G1165" s="55" t="s">
        <v>9338</v>
      </c>
      <c r="H1165" s="55" t="s">
        <v>9339</v>
      </c>
      <c r="I1165" s="55" t="s">
        <v>9042</v>
      </c>
      <c r="J1165" s="48">
        <v>123.00000000099999</v>
      </c>
      <c r="K1165" s="55">
        <v>59585.215735000005</v>
      </c>
      <c r="L1165" s="55">
        <v>4800.060000039025</v>
      </c>
      <c r="M1165" s="55">
        <v>0</v>
      </c>
      <c r="N1165" s="56">
        <v>54785.155734960979</v>
      </c>
      <c r="O1165" s="48">
        <f t="shared" si="68"/>
        <v>484.43264824809415</v>
      </c>
      <c r="P1165" s="48">
        <f t="shared" si="69"/>
        <v>39.024878048780494</v>
      </c>
      <c r="Q1165" s="48">
        <f t="shared" si="70"/>
        <v>0</v>
      </c>
      <c r="R1165" s="48">
        <f t="shared" si="71"/>
        <v>445.40777019931363</v>
      </c>
    </row>
    <row r="1166" spans="1:18" x14ac:dyDescent="0.25">
      <c r="A1166" t="s">
        <v>1059</v>
      </c>
      <c r="B1166" t="s">
        <v>10339</v>
      </c>
      <c r="C1166" t="s">
        <v>10554</v>
      </c>
      <c r="D1166" t="s">
        <v>10555</v>
      </c>
      <c r="E1166" t="s">
        <v>1688</v>
      </c>
      <c r="F1166" s="48" t="s">
        <v>10649</v>
      </c>
      <c r="G1166" s="55" t="s">
        <v>10650</v>
      </c>
      <c r="H1166" s="55" t="s">
        <v>10651</v>
      </c>
      <c r="I1166" s="55" t="s">
        <v>9936</v>
      </c>
      <c r="J1166" s="48">
        <v>43.049999998999994</v>
      </c>
      <c r="K1166" s="55">
        <v>30063.881397000001</v>
      </c>
      <c r="L1166" s="55">
        <v>1844.7499999571485</v>
      </c>
      <c r="M1166" s="55">
        <v>1503.19406985</v>
      </c>
      <c r="N1166" s="56">
        <v>26715.937327192853</v>
      </c>
      <c r="O1166" s="48">
        <f t="shared" si="68"/>
        <v>698.34799994653554</v>
      </c>
      <c r="P1166" s="48">
        <f t="shared" si="69"/>
        <v>42.851335656213706</v>
      </c>
      <c r="Q1166" s="48">
        <f t="shared" si="70"/>
        <v>34.917399997326775</v>
      </c>
      <c r="R1166" s="48">
        <f t="shared" si="71"/>
        <v>620.57926429299505</v>
      </c>
    </row>
    <row r="1167" spans="1:18" x14ac:dyDescent="0.25">
      <c r="A1167" t="s">
        <v>1059</v>
      </c>
      <c r="B1167" t="s">
        <v>10339</v>
      </c>
      <c r="C1167" t="s">
        <v>10554</v>
      </c>
      <c r="D1167" t="s">
        <v>10555</v>
      </c>
      <c r="E1167" t="s">
        <v>1688</v>
      </c>
      <c r="F1167" s="48" t="s">
        <v>10649</v>
      </c>
      <c r="G1167" s="55" t="s">
        <v>10353</v>
      </c>
      <c r="H1167" s="55" t="s">
        <v>10354</v>
      </c>
      <c r="I1167" s="55" t="s">
        <v>9936</v>
      </c>
      <c r="J1167" s="48">
        <v>126.69000000399998</v>
      </c>
      <c r="K1167" s="55">
        <v>77131.572067000001</v>
      </c>
      <c r="L1167" s="55">
        <v>12289.210000388006</v>
      </c>
      <c r="M1167" s="55">
        <v>3856.5786033500008</v>
      </c>
      <c r="N1167" s="56">
        <v>60985.783463261992</v>
      </c>
      <c r="O1167" s="48">
        <f t="shared" si="68"/>
        <v>608.82131237323176</v>
      </c>
      <c r="P1167" s="48">
        <f t="shared" si="69"/>
        <v>97.002210119188561</v>
      </c>
      <c r="Q1167" s="48">
        <f t="shared" si="70"/>
        <v>30.44106561866159</v>
      </c>
      <c r="R1167" s="48">
        <f t="shared" si="71"/>
        <v>481.37803663538153</v>
      </c>
    </row>
    <row r="1168" spans="1:18" x14ac:dyDescent="0.25">
      <c r="A1168" t="s">
        <v>1059</v>
      </c>
      <c r="B1168" t="s">
        <v>10339</v>
      </c>
      <c r="C1168" t="s">
        <v>10554</v>
      </c>
      <c r="D1168" t="s">
        <v>10555</v>
      </c>
      <c r="E1168" t="s">
        <v>1688</v>
      </c>
      <c r="F1168" s="48" t="s">
        <v>10649</v>
      </c>
      <c r="G1168" s="55" t="s">
        <v>10652</v>
      </c>
      <c r="H1168" s="55" t="s">
        <v>10653</v>
      </c>
      <c r="I1168" s="55" t="s">
        <v>10545</v>
      </c>
      <c r="J1168" s="48">
        <v>107.99999999699999</v>
      </c>
      <c r="K1168" s="55">
        <v>51948.539999999994</v>
      </c>
      <c r="L1168" s="55">
        <v>0</v>
      </c>
      <c r="M1168" s="55">
        <v>0</v>
      </c>
      <c r="N1168" s="56">
        <v>51948.539999999994</v>
      </c>
      <c r="O1168" s="48">
        <f t="shared" ref="O1168:O1231" si="72">IFERROR(K1168/J1168,0)</f>
        <v>481.00500001336121</v>
      </c>
      <c r="P1168" s="48">
        <f t="shared" ref="P1168:P1231" si="73">IFERROR(L1168/J1168,0)</f>
        <v>0</v>
      </c>
      <c r="Q1168" s="48">
        <f t="shared" ref="Q1168:Q1231" si="74">IFERROR(M1168/J1168,0)</f>
        <v>0</v>
      </c>
      <c r="R1168" s="48">
        <f t="shared" ref="R1168:R1231" si="75">N1168/J1168</f>
        <v>481.00500001336121</v>
      </c>
    </row>
    <row r="1169" spans="1:18" x14ac:dyDescent="0.25">
      <c r="A1169" t="s">
        <v>1059</v>
      </c>
      <c r="B1169" t="s">
        <v>10339</v>
      </c>
      <c r="C1169" t="s">
        <v>10554</v>
      </c>
      <c r="D1169" t="s">
        <v>10555</v>
      </c>
      <c r="E1169" t="s">
        <v>1688</v>
      </c>
      <c r="F1169" s="48" t="s">
        <v>10649</v>
      </c>
      <c r="G1169" s="55" t="s">
        <v>10654</v>
      </c>
      <c r="H1169" s="55" t="s">
        <v>10655</v>
      </c>
      <c r="I1169" s="55" t="s">
        <v>9180</v>
      </c>
      <c r="J1169" s="48">
        <v>52.889999998999997</v>
      </c>
      <c r="K1169" s="55">
        <v>32956.700442000001</v>
      </c>
      <c r="L1169" s="55">
        <v>0</v>
      </c>
      <c r="M1169" s="55">
        <v>1647.8350221000001</v>
      </c>
      <c r="N1169" s="56">
        <v>31308.865419900001</v>
      </c>
      <c r="O1169" s="48">
        <f t="shared" si="72"/>
        <v>623.11780001178147</v>
      </c>
      <c r="P1169" s="48">
        <f t="shared" si="73"/>
        <v>0</v>
      </c>
      <c r="Q1169" s="48">
        <f t="shared" si="74"/>
        <v>31.155890000589071</v>
      </c>
      <c r="R1169" s="48">
        <f t="shared" si="75"/>
        <v>591.96191001119234</v>
      </c>
    </row>
    <row r="1170" spans="1:18" x14ac:dyDescent="0.25">
      <c r="A1170" t="s">
        <v>1059</v>
      </c>
      <c r="B1170" t="s">
        <v>10339</v>
      </c>
      <c r="C1170" t="s">
        <v>10554</v>
      </c>
      <c r="D1170" t="s">
        <v>10555</v>
      </c>
      <c r="E1170" t="s">
        <v>1688</v>
      </c>
      <c r="F1170" s="48" t="s">
        <v>10649</v>
      </c>
      <c r="G1170" s="55" t="s">
        <v>10656</v>
      </c>
      <c r="H1170" s="55" t="s">
        <v>10657</v>
      </c>
      <c r="I1170" s="55" t="s">
        <v>9180</v>
      </c>
      <c r="J1170" s="48">
        <v>3.6899999980000007</v>
      </c>
      <c r="K1170" s="55">
        <v>3349.3805886999994</v>
      </c>
      <c r="L1170" s="55">
        <v>1153.1299993749976</v>
      </c>
      <c r="M1170" s="55">
        <v>167.46902943500001</v>
      </c>
      <c r="N1170" s="56">
        <v>2028.7815598900017</v>
      </c>
      <c r="O1170" s="48">
        <f t="shared" si="72"/>
        <v>907.69121694183775</v>
      </c>
      <c r="P1170" s="48">
        <f t="shared" si="73"/>
        <v>312.50135501355015</v>
      </c>
      <c r="Q1170" s="48">
        <f t="shared" si="74"/>
        <v>45.384560847091898</v>
      </c>
      <c r="R1170" s="48">
        <f t="shared" si="75"/>
        <v>549.80530108119569</v>
      </c>
    </row>
    <row r="1171" spans="1:18" x14ac:dyDescent="0.25">
      <c r="A1171" t="s">
        <v>1059</v>
      </c>
      <c r="B1171" t="s">
        <v>10339</v>
      </c>
      <c r="C1171" t="s">
        <v>10554</v>
      </c>
      <c r="D1171" t="s">
        <v>10555</v>
      </c>
      <c r="E1171" t="s">
        <v>1688</v>
      </c>
      <c r="F1171" s="48" t="s">
        <v>10649</v>
      </c>
      <c r="G1171" s="55" t="s">
        <v>10658</v>
      </c>
      <c r="H1171" s="55" t="s">
        <v>10659</v>
      </c>
      <c r="I1171" s="55" t="s">
        <v>9936</v>
      </c>
      <c r="J1171" s="48">
        <v>12.3</v>
      </c>
      <c r="K1171" s="55">
        <v>7357.5746398999991</v>
      </c>
      <c r="L1171" s="55">
        <v>0</v>
      </c>
      <c r="M1171" s="55">
        <v>367.87873199500007</v>
      </c>
      <c r="N1171" s="56">
        <v>6989.6959079049993</v>
      </c>
      <c r="O1171" s="48">
        <f t="shared" si="72"/>
        <v>598.17679999186976</v>
      </c>
      <c r="P1171" s="48">
        <f t="shared" si="73"/>
        <v>0</v>
      </c>
      <c r="Q1171" s="48">
        <f t="shared" si="74"/>
        <v>29.9088399995935</v>
      </c>
      <c r="R1171" s="48">
        <f t="shared" si="75"/>
        <v>568.26795999227636</v>
      </c>
    </row>
    <row r="1172" spans="1:18" x14ac:dyDescent="0.25">
      <c r="A1172" t="s">
        <v>1059</v>
      </c>
      <c r="B1172" t="s">
        <v>10339</v>
      </c>
      <c r="C1172" t="s">
        <v>10554</v>
      </c>
      <c r="D1172" t="s">
        <v>10555</v>
      </c>
      <c r="E1172" t="s">
        <v>1688</v>
      </c>
      <c r="F1172" s="48" t="s">
        <v>10649</v>
      </c>
      <c r="G1172" s="55" t="s">
        <v>10265</v>
      </c>
      <c r="H1172" s="55" t="s">
        <v>10266</v>
      </c>
      <c r="I1172" s="55" t="s">
        <v>9694</v>
      </c>
      <c r="J1172" s="48">
        <v>300.11999999</v>
      </c>
      <c r="K1172" s="55">
        <v>139012.582807</v>
      </c>
      <c r="L1172" s="55">
        <v>0</v>
      </c>
      <c r="M1172" s="55">
        <v>6950.6291403499999</v>
      </c>
      <c r="N1172" s="56">
        <v>132061.95366664999</v>
      </c>
      <c r="O1172" s="48">
        <f t="shared" si="72"/>
        <v>463.19000003875749</v>
      </c>
      <c r="P1172" s="48">
        <f t="shared" si="73"/>
        <v>0</v>
      </c>
      <c r="Q1172" s="48">
        <f t="shared" si="74"/>
        <v>23.159500001937875</v>
      </c>
      <c r="R1172" s="48">
        <f t="shared" si="75"/>
        <v>440.0305000368196</v>
      </c>
    </row>
    <row r="1173" spans="1:18" x14ac:dyDescent="0.25">
      <c r="A1173" t="s">
        <v>1059</v>
      </c>
      <c r="B1173" t="s">
        <v>10339</v>
      </c>
      <c r="C1173" t="s">
        <v>10554</v>
      </c>
      <c r="D1173" t="s">
        <v>10555</v>
      </c>
      <c r="E1173" t="s">
        <v>1688</v>
      </c>
      <c r="F1173" s="48" t="s">
        <v>10649</v>
      </c>
      <c r="G1173" s="55" t="s">
        <v>10660</v>
      </c>
      <c r="H1173" s="55" t="s">
        <v>10661</v>
      </c>
      <c r="I1173" s="55" t="s">
        <v>9644</v>
      </c>
      <c r="J1173" s="48">
        <v>147.59999999300001</v>
      </c>
      <c r="K1173" s="55">
        <v>78344.375463999997</v>
      </c>
      <c r="L1173" s="55">
        <v>10857.099999485097</v>
      </c>
      <c r="M1173" s="55">
        <v>0</v>
      </c>
      <c r="N1173" s="56">
        <v>67487.275464514896</v>
      </c>
      <c r="O1173" s="48">
        <f t="shared" si="72"/>
        <v>530.78845167828933</v>
      </c>
      <c r="P1173" s="48">
        <f t="shared" si="73"/>
        <v>73.557588075880759</v>
      </c>
      <c r="Q1173" s="48">
        <f t="shared" si="74"/>
        <v>0</v>
      </c>
      <c r="R1173" s="48">
        <f t="shared" si="75"/>
        <v>457.23086360240859</v>
      </c>
    </row>
    <row r="1174" spans="1:18" x14ac:dyDescent="0.25">
      <c r="A1174" t="s">
        <v>1059</v>
      </c>
      <c r="B1174" t="s">
        <v>10339</v>
      </c>
      <c r="C1174" t="s">
        <v>10554</v>
      </c>
      <c r="D1174" t="s">
        <v>10555</v>
      </c>
      <c r="E1174" t="s">
        <v>1688</v>
      </c>
      <c r="F1174" s="48" t="s">
        <v>10649</v>
      </c>
      <c r="G1174" s="55" t="s">
        <v>9413</v>
      </c>
      <c r="H1174" s="55" t="s">
        <v>9414</v>
      </c>
      <c r="I1174" s="55" t="s">
        <v>9415</v>
      </c>
      <c r="J1174" s="48">
        <v>15.990000000000002</v>
      </c>
      <c r="K1174" s="55">
        <v>16408.992095999998</v>
      </c>
      <c r="L1174" s="55">
        <v>0</v>
      </c>
      <c r="M1174" s="55">
        <v>820.44960480000009</v>
      </c>
      <c r="N1174" s="56">
        <v>15588.542491199998</v>
      </c>
      <c r="O1174" s="48">
        <f t="shared" si="72"/>
        <v>1026.2033831144463</v>
      </c>
      <c r="P1174" s="48">
        <f t="shared" si="73"/>
        <v>0</v>
      </c>
      <c r="Q1174" s="48">
        <f t="shared" si="74"/>
        <v>51.310169155722328</v>
      </c>
      <c r="R1174" s="48">
        <f t="shared" si="75"/>
        <v>974.893213958724</v>
      </c>
    </row>
    <row r="1175" spans="1:18" x14ac:dyDescent="0.25">
      <c r="A1175" t="s">
        <v>1059</v>
      </c>
      <c r="B1175" t="s">
        <v>10339</v>
      </c>
      <c r="C1175" t="s">
        <v>10554</v>
      </c>
      <c r="D1175" t="s">
        <v>10555</v>
      </c>
      <c r="E1175" t="s">
        <v>1688</v>
      </c>
      <c r="F1175" s="48" t="s">
        <v>10649</v>
      </c>
      <c r="G1175" s="55" t="s">
        <v>10662</v>
      </c>
      <c r="H1175" s="55" t="s">
        <v>10663</v>
      </c>
      <c r="I1175" s="55" t="s">
        <v>9449</v>
      </c>
      <c r="J1175" s="48">
        <v>9.8400000009999999</v>
      </c>
      <c r="K1175" s="55">
        <v>10859.3510995</v>
      </c>
      <c r="L1175" s="55">
        <v>2482.0600002522419</v>
      </c>
      <c r="M1175" s="55">
        <v>542.9675549750001</v>
      </c>
      <c r="N1175" s="56">
        <v>7834.3235442727573</v>
      </c>
      <c r="O1175" s="48">
        <f t="shared" si="72"/>
        <v>1103.5925913004478</v>
      </c>
      <c r="P1175" s="48">
        <f t="shared" si="73"/>
        <v>252.24186991869919</v>
      </c>
      <c r="Q1175" s="48">
        <f t="shared" si="74"/>
        <v>55.179629565022402</v>
      </c>
      <c r="R1175" s="48">
        <f t="shared" si="75"/>
        <v>796.17109181672629</v>
      </c>
    </row>
    <row r="1176" spans="1:18" x14ac:dyDescent="0.25">
      <c r="A1176" t="s">
        <v>1059</v>
      </c>
      <c r="B1176" t="s">
        <v>10339</v>
      </c>
      <c r="C1176" t="s">
        <v>10554</v>
      </c>
      <c r="D1176" t="s">
        <v>10555</v>
      </c>
      <c r="E1176" t="s">
        <v>1688</v>
      </c>
      <c r="F1176" s="48" t="s">
        <v>10649</v>
      </c>
      <c r="G1176" s="55" t="s">
        <v>10158</v>
      </c>
      <c r="H1176" s="55" t="s">
        <v>10159</v>
      </c>
      <c r="I1176" s="55" t="s">
        <v>9196</v>
      </c>
      <c r="J1176" s="48">
        <v>100.799999998</v>
      </c>
      <c r="K1176" s="55">
        <v>102845.28575299997</v>
      </c>
      <c r="L1176" s="55">
        <v>8507.1399998312081</v>
      </c>
      <c r="M1176" s="55">
        <v>5142.2642876499995</v>
      </c>
      <c r="N1176" s="56">
        <v>89195.88146551876</v>
      </c>
      <c r="O1176" s="48">
        <f t="shared" si="72"/>
        <v>1020.2905332841325</v>
      </c>
      <c r="P1176" s="48">
        <f t="shared" si="73"/>
        <v>84.396230158730162</v>
      </c>
      <c r="Q1176" s="48">
        <f t="shared" si="74"/>
        <v>51.014526664206628</v>
      </c>
      <c r="R1176" s="48">
        <f t="shared" si="75"/>
        <v>884.87977646119555</v>
      </c>
    </row>
    <row r="1177" spans="1:18" x14ac:dyDescent="0.25">
      <c r="A1177" t="s">
        <v>1059</v>
      </c>
      <c r="B1177" t="s">
        <v>10339</v>
      </c>
      <c r="C1177" t="s">
        <v>10554</v>
      </c>
      <c r="D1177" t="s">
        <v>10555</v>
      </c>
      <c r="E1177" t="s">
        <v>1688</v>
      </c>
      <c r="F1177" s="48" t="s">
        <v>10649</v>
      </c>
      <c r="G1177" s="55" t="s">
        <v>9570</v>
      </c>
      <c r="H1177" s="55" t="s">
        <v>9571</v>
      </c>
      <c r="I1177" s="55" t="s">
        <v>9042</v>
      </c>
      <c r="J1177" s="48">
        <v>19.680000001</v>
      </c>
      <c r="K1177" s="55">
        <v>11352.6212166</v>
      </c>
      <c r="L1177" s="55">
        <v>948.79000004821091</v>
      </c>
      <c r="M1177" s="55">
        <v>0</v>
      </c>
      <c r="N1177" s="56">
        <v>10403.831216551789</v>
      </c>
      <c r="O1177" s="48">
        <f t="shared" si="72"/>
        <v>576.86083414751727</v>
      </c>
      <c r="P1177" s="48">
        <f t="shared" si="73"/>
        <v>48.210873983739837</v>
      </c>
      <c r="Q1177" s="48">
        <f t="shared" si="74"/>
        <v>0</v>
      </c>
      <c r="R1177" s="48">
        <f t="shared" si="75"/>
        <v>528.64996016377745</v>
      </c>
    </row>
    <row r="1178" spans="1:18" x14ac:dyDescent="0.25">
      <c r="A1178" t="s">
        <v>1059</v>
      </c>
      <c r="B1178" t="s">
        <v>10339</v>
      </c>
      <c r="C1178" t="s">
        <v>10554</v>
      </c>
      <c r="D1178" t="s">
        <v>10555</v>
      </c>
      <c r="E1178" t="s">
        <v>1688</v>
      </c>
      <c r="F1178" s="48" t="s">
        <v>10649</v>
      </c>
      <c r="G1178" s="55" t="s">
        <v>10664</v>
      </c>
      <c r="H1178" s="55" t="s">
        <v>10665</v>
      </c>
      <c r="I1178" s="55" t="s">
        <v>9196</v>
      </c>
      <c r="J1178" s="48">
        <v>4.9199999979999998</v>
      </c>
      <c r="K1178" s="55">
        <v>3557.0793121999995</v>
      </c>
      <c r="L1178" s="55">
        <v>245.99999989999998</v>
      </c>
      <c r="M1178" s="55">
        <v>177.85396561000005</v>
      </c>
      <c r="N1178" s="56">
        <v>3133.2253466899992</v>
      </c>
      <c r="O1178" s="48">
        <f t="shared" si="72"/>
        <v>722.98360033454617</v>
      </c>
      <c r="P1178" s="48">
        <f t="shared" si="73"/>
        <v>50</v>
      </c>
      <c r="Q1178" s="48">
        <f t="shared" si="74"/>
        <v>36.149180016727321</v>
      </c>
      <c r="R1178" s="48">
        <f t="shared" si="75"/>
        <v>636.83442031781874</v>
      </c>
    </row>
    <row r="1179" spans="1:18" x14ac:dyDescent="0.25">
      <c r="A1179" t="s">
        <v>1059</v>
      </c>
      <c r="B1179" t="s">
        <v>10339</v>
      </c>
      <c r="C1179" t="s">
        <v>10554</v>
      </c>
      <c r="D1179" t="s">
        <v>10555</v>
      </c>
      <c r="E1179" t="s">
        <v>1688</v>
      </c>
      <c r="F1179" s="48" t="s">
        <v>10649</v>
      </c>
      <c r="G1179" s="55" t="s">
        <v>10666</v>
      </c>
      <c r="H1179" s="55" t="s">
        <v>10667</v>
      </c>
      <c r="I1179" s="55" t="s">
        <v>9667</v>
      </c>
      <c r="J1179" s="48">
        <v>20.91</v>
      </c>
      <c r="K1179" s="55">
        <v>13559.424059199999</v>
      </c>
      <c r="L1179" s="55">
        <v>4253.75</v>
      </c>
      <c r="M1179" s="55">
        <v>677.97120295999991</v>
      </c>
      <c r="N1179" s="56">
        <v>8627.7028562399992</v>
      </c>
      <c r="O1179" s="48">
        <f t="shared" si="72"/>
        <v>648.46599996174075</v>
      </c>
      <c r="P1179" s="48">
        <f t="shared" si="73"/>
        <v>203.43137254901961</v>
      </c>
      <c r="Q1179" s="48">
        <f t="shared" si="74"/>
        <v>32.423299998087039</v>
      </c>
      <c r="R1179" s="48">
        <f t="shared" si="75"/>
        <v>412.6113274146341</v>
      </c>
    </row>
    <row r="1180" spans="1:18" x14ac:dyDescent="0.25">
      <c r="A1180" t="s">
        <v>1059</v>
      </c>
      <c r="B1180" t="s">
        <v>10339</v>
      </c>
      <c r="C1180" t="s">
        <v>10554</v>
      </c>
      <c r="D1180" t="s">
        <v>10555</v>
      </c>
      <c r="E1180" t="s">
        <v>1688</v>
      </c>
      <c r="F1180" s="48" t="s">
        <v>10649</v>
      </c>
      <c r="G1180" s="55" t="s">
        <v>10224</v>
      </c>
      <c r="H1180" s="55" t="s">
        <v>10225</v>
      </c>
      <c r="I1180" s="55" t="s">
        <v>9231</v>
      </c>
      <c r="J1180" s="48">
        <v>535.67999999999995</v>
      </c>
      <c r="K1180" s="55">
        <v>226481.92803000007</v>
      </c>
      <c r="L1180" s="55">
        <v>20484.439999999999</v>
      </c>
      <c r="M1180" s="55">
        <v>0</v>
      </c>
      <c r="N1180" s="56">
        <v>205997.48803000007</v>
      </c>
      <c r="O1180" s="48">
        <f t="shared" si="72"/>
        <v>422.79332442876358</v>
      </c>
      <c r="P1180" s="48">
        <f t="shared" si="73"/>
        <v>38.240068697729988</v>
      </c>
      <c r="Q1180" s="48">
        <f t="shared" si="74"/>
        <v>0</v>
      </c>
      <c r="R1180" s="48">
        <f t="shared" si="75"/>
        <v>384.55325573103363</v>
      </c>
    </row>
    <row r="1181" spans="1:18" x14ac:dyDescent="0.25">
      <c r="A1181" t="s">
        <v>1059</v>
      </c>
      <c r="B1181" t="s">
        <v>10339</v>
      </c>
      <c r="C1181" t="s">
        <v>10554</v>
      </c>
      <c r="D1181" t="s">
        <v>10555</v>
      </c>
      <c r="E1181" t="s">
        <v>1688</v>
      </c>
      <c r="F1181" s="48" t="s">
        <v>10649</v>
      </c>
      <c r="G1181" s="55" t="s">
        <v>10267</v>
      </c>
      <c r="H1181" s="55" t="s">
        <v>10268</v>
      </c>
      <c r="I1181" s="55" t="s">
        <v>9152</v>
      </c>
      <c r="J1181" s="48">
        <v>200.07000000000002</v>
      </c>
      <c r="K1181" s="55">
        <v>119034.05996299999</v>
      </c>
      <c r="L1181" s="55">
        <v>0</v>
      </c>
      <c r="M1181" s="55">
        <v>0</v>
      </c>
      <c r="N1181" s="56">
        <v>119034.05996299999</v>
      </c>
      <c r="O1181" s="48">
        <f t="shared" si="72"/>
        <v>594.96206309291733</v>
      </c>
      <c r="P1181" s="48">
        <f t="shared" si="73"/>
        <v>0</v>
      </c>
      <c r="Q1181" s="48">
        <f t="shared" si="74"/>
        <v>0</v>
      </c>
      <c r="R1181" s="48">
        <f t="shared" si="75"/>
        <v>594.96206309291733</v>
      </c>
    </row>
    <row r="1182" spans="1:18" x14ac:dyDescent="0.25">
      <c r="A1182" t="s">
        <v>1059</v>
      </c>
      <c r="B1182" t="s">
        <v>10339</v>
      </c>
      <c r="C1182" t="s">
        <v>10554</v>
      </c>
      <c r="D1182" t="s">
        <v>10555</v>
      </c>
      <c r="E1182" t="s">
        <v>1688</v>
      </c>
      <c r="F1182" s="48" t="s">
        <v>10649</v>
      </c>
      <c r="G1182" s="55" t="s">
        <v>10587</v>
      </c>
      <c r="H1182" s="55" t="s">
        <v>10588</v>
      </c>
      <c r="I1182" s="55" t="s">
        <v>9667</v>
      </c>
      <c r="J1182" s="48">
        <v>83.639999999000011</v>
      </c>
      <c r="K1182" s="55">
        <v>43154.285121000001</v>
      </c>
      <c r="L1182" s="55">
        <v>0</v>
      </c>
      <c r="M1182" s="55">
        <v>2157.7142560500001</v>
      </c>
      <c r="N1182" s="56">
        <v>40996.570864950001</v>
      </c>
      <c r="O1182" s="48">
        <f t="shared" si="72"/>
        <v>515.9527154652792</v>
      </c>
      <c r="P1182" s="48">
        <f t="shared" si="73"/>
        <v>0</v>
      </c>
      <c r="Q1182" s="48">
        <f t="shared" si="74"/>
        <v>25.797635773263959</v>
      </c>
      <c r="R1182" s="48">
        <f t="shared" si="75"/>
        <v>490.15507969201519</v>
      </c>
    </row>
    <row r="1183" spans="1:18" x14ac:dyDescent="0.25">
      <c r="A1183" t="s">
        <v>1059</v>
      </c>
      <c r="B1183" t="s">
        <v>10339</v>
      </c>
      <c r="C1183" t="s">
        <v>10554</v>
      </c>
      <c r="D1183" t="s">
        <v>10555</v>
      </c>
      <c r="E1183" t="s">
        <v>1688</v>
      </c>
      <c r="F1183" s="48" t="s">
        <v>10649</v>
      </c>
      <c r="G1183" s="55" t="s">
        <v>10430</v>
      </c>
      <c r="H1183" s="55" t="s">
        <v>10431</v>
      </c>
      <c r="I1183" s="55" t="s">
        <v>9231</v>
      </c>
      <c r="J1183" s="48">
        <v>123.00000000099999</v>
      </c>
      <c r="K1183" s="55">
        <v>61294.822799000001</v>
      </c>
      <c r="L1183" s="55">
        <v>3273.9000000266169</v>
      </c>
      <c r="M1183" s="55">
        <v>0</v>
      </c>
      <c r="N1183" s="56">
        <v>58020.922798973384</v>
      </c>
      <c r="O1183" s="48">
        <f t="shared" si="72"/>
        <v>498.33189267074533</v>
      </c>
      <c r="P1183" s="48">
        <f t="shared" si="73"/>
        <v>26.617073170731707</v>
      </c>
      <c r="Q1183" s="48">
        <f t="shared" si="74"/>
        <v>0</v>
      </c>
      <c r="R1183" s="48">
        <f t="shared" si="75"/>
        <v>471.71481950001362</v>
      </c>
    </row>
    <row r="1184" spans="1:18" x14ac:dyDescent="0.25">
      <c r="A1184" t="s">
        <v>1059</v>
      </c>
      <c r="B1184" t="s">
        <v>10339</v>
      </c>
      <c r="C1184" t="s">
        <v>10554</v>
      </c>
      <c r="D1184" t="s">
        <v>10555</v>
      </c>
      <c r="E1184" t="s">
        <v>1688</v>
      </c>
      <c r="F1184" s="48" t="s">
        <v>10649</v>
      </c>
      <c r="G1184" s="55" t="s">
        <v>9647</v>
      </c>
      <c r="H1184" s="55" t="s">
        <v>9648</v>
      </c>
      <c r="I1184" s="55" t="s">
        <v>9211</v>
      </c>
      <c r="J1184" s="48">
        <v>334.56000000999995</v>
      </c>
      <c r="K1184" s="55">
        <v>211481.03041000001</v>
      </c>
      <c r="L1184" s="55">
        <v>16377.760000489528</v>
      </c>
      <c r="M1184" s="55">
        <v>10574.051520500001</v>
      </c>
      <c r="N1184" s="56">
        <v>184529.21888901046</v>
      </c>
      <c r="O1184" s="48">
        <f t="shared" si="72"/>
        <v>632.1169010153003</v>
      </c>
      <c r="P1184" s="48">
        <f t="shared" si="73"/>
        <v>48.953132472501196</v>
      </c>
      <c r="Q1184" s="48">
        <f t="shared" si="74"/>
        <v>31.605845050765016</v>
      </c>
      <c r="R1184" s="48">
        <f t="shared" si="75"/>
        <v>551.55792349203398</v>
      </c>
    </row>
    <row r="1185" spans="1:18" x14ac:dyDescent="0.25">
      <c r="A1185" t="s">
        <v>1059</v>
      </c>
      <c r="B1185" t="s">
        <v>10339</v>
      </c>
      <c r="C1185" t="s">
        <v>10554</v>
      </c>
      <c r="D1185" t="s">
        <v>10555</v>
      </c>
      <c r="E1185" t="s">
        <v>1688</v>
      </c>
      <c r="F1185" s="48" t="s">
        <v>10649</v>
      </c>
      <c r="G1185" s="55" t="s">
        <v>9723</v>
      </c>
      <c r="H1185" s="55" t="s">
        <v>9724</v>
      </c>
      <c r="I1185" s="55" t="s">
        <v>9211</v>
      </c>
      <c r="J1185" s="48">
        <v>49.199999998999999</v>
      </c>
      <c r="K1185" s="55">
        <v>34222.238340000004</v>
      </c>
      <c r="L1185" s="55">
        <v>5021.7999998979303</v>
      </c>
      <c r="M1185" s="55">
        <v>1711.1119169999997</v>
      </c>
      <c r="N1185" s="56">
        <v>27489.326423102077</v>
      </c>
      <c r="O1185" s="48">
        <f t="shared" si="72"/>
        <v>695.57395001413772</v>
      </c>
      <c r="P1185" s="48">
        <f t="shared" si="73"/>
        <v>102.0691056910569</v>
      </c>
      <c r="Q1185" s="48">
        <f t="shared" si="74"/>
        <v>34.778697500706876</v>
      </c>
      <c r="R1185" s="48">
        <f t="shared" si="75"/>
        <v>558.72614682237406</v>
      </c>
    </row>
    <row r="1186" spans="1:18" x14ac:dyDescent="0.25">
      <c r="A1186" t="s">
        <v>1059</v>
      </c>
      <c r="B1186" t="s">
        <v>10339</v>
      </c>
      <c r="C1186" t="s">
        <v>10554</v>
      </c>
      <c r="D1186" t="s">
        <v>10555</v>
      </c>
      <c r="E1186" t="s">
        <v>1688</v>
      </c>
      <c r="F1186" s="48" t="s">
        <v>10649</v>
      </c>
      <c r="G1186" s="55" t="s">
        <v>10255</v>
      </c>
      <c r="H1186" s="55" t="s">
        <v>10256</v>
      </c>
      <c r="I1186" s="55" t="s">
        <v>9152</v>
      </c>
      <c r="J1186" s="48">
        <v>15.990000000000002</v>
      </c>
      <c r="K1186" s="55">
        <v>10934.109076500001</v>
      </c>
      <c r="L1186" s="55">
        <v>2954.79</v>
      </c>
      <c r="M1186" s="55">
        <v>0</v>
      </c>
      <c r="N1186" s="56">
        <v>7979.3190765000008</v>
      </c>
      <c r="O1186" s="48">
        <f t="shared" si="72"/>
        <v>683.80919803001871</v>
      </c>
      <c r="P1186" s="48">
        <f t="shared" si="73"/>
        <v>184.78986866791743</v>
      </c>
      <c r="Q1186" s="48">
        <f t="shared" si="74"/>
        <v>0</v>
      </c>
      <c r="R1186" s="48">
        <f t="shared" si="75"/>
        <v>499.0193293621013</v>
      </c>
    </row>
    <row r="1187" spans="1:18" x14ac:dyDescent="0.25">
      <c r="A1187" t="s">
        <v>1059</v>
      </c>
      <c r="B1187" t="s">
        <v>10339</v>
      </c>
      <c r="C1187" t="s">
        <v>10554</v>
      </c>
      <c r="D1187" t="s">
        <v>10555</v>
      </c>
      <c r="E1187" t="s">
        <v>1688</v>
      </c>
      <c r="F1187" s="48" t="s">
        <v>10649</v>
      </c>
      <c r="G1187" s="55" t="s">
        <v>9674</v>
      </c>
      <c r="H1187" s="55" t="s">
        <v>9675</v>
      </c>
      <c r="I1187" s="55" t="s">
        <v>9644</v>
      </c>
      <c r="J1187" s="48">
        <v>313.65000001999999</v>
      </c>
      <c r="K1187" s="55">
        <v>201137.50887000002</v>
      </c>
      <c r="L1187" s="55">
        <v>16295.920001039116</v>
      </c>
      <c r="M1187" s="55">
        <v>0</v>
      </c>
      <c r="N1187" s="56">
        <v>184841.58886896091</v>
      </c>
      <c r="O1187" s="48">
        <f t="shared" si="72"/>
        <v>641.2801175105194</v>
      </c>
      <c r="P1187" s="48">
        <f t="shared" si="73"/>
        <v>51.95574685158617</v>
      </c>
      <c r="Q1187" s="48">
        <f t="shared" si="74"/>
        <v>0</v>
      </c>
      <c r="R1187" s="48">
        <f t="shared" si="75"/>
        <v>589.32437065893328</v>
      </c>
    </row>
    <row r="1188" spans="1:18" x14ac:dyDescent="0.25">
      <c r="A1188" t="s">
        <v>1059</v>
      </c>
      <c r="B1188" t="s">
        <v>10339</v>
      </c>
      <c r="C1188" t="s">
        <v>10554</v>
      </c>
      <c r="D1188" t="s">
        <v>10555</v>
      </c>
      <c r="E1188" t="s">
        <v>1688</v>
      </c>
      <c r="F1188" s="48" t="s">
        <v>10649</v>
      </c>
      <c r="G1188" s="55" t="s">
        <v>10668</v>
      </c>
      <c r="H1188" s="55" t="s">
        <v>10669</v>
      </c>
      <c r="I1188" s="55" t="s">
        <v>9449</v>
      </c>
      <c r="J1188" s="48">
        <v>132.840000003</v>
      </c>
      <c r="K1188" s="55">
        <v>70263.460429999992</v>
      </c>
      <c r="L1188" s="55">
        <v>11176.840000252414</v>
      </c>
      <c r="M1188" s="55">
        <v>3513.1730214999998</v>
      </c>
      <c r="N1188" s="56">
        <v>55573.447408247579</v>
      </c>
      <c r="O1188" s="48">
        <f t="shared" si="72"/>
        <v>528.93300533283036</v>
      </c>
      <c r="P1188" s="48">
        <f t="shared" si="73"/>
        <v>84.13760915386932</v>
      </c>
      <c r="Q1188" s="48">
        <f t="shared" si="74"/>
        <v>26.446650266641523</v>
      </c>
      <c r="R1188" s="48">
        <f t="shared" si="75"/>
        <v>418.3487459123196</v>
      </c>
    </row>
    <row r="1189" spans="1:18" x14ac:dyDescent="0.25">
      <c r="A1189" t="s">
        <v>1059</v>
      </c>
      <c r="B1189" t="s">
        <v>10339</v>
      </c>
      <c r="C1189" t="s">
        <v>10554</v>
      </c>
      <c r="D1189" t="s">
        <v>10555</v>
      </c>
      <c r="E1189" t="s">
        <v>1688</v>
      </c>
      <c r="F1189" s="48" t="s">
        <v>10649</v>
      </c>
      <c r="G1189" s="55" t="s">
        <v>10670</v>
      </c>
      <c r="H1189" s="55" t="s">
        <v>10671</v>
      </c>
      <c r="I1189" s="55" t="s">
        <v>10672</v>
      </c>
      <c r="J1189" s="48">
        <v>24.599999999000001</v>
      </c>
      <c r="K1189" s="55">
        <v>16600.256567</v>
      </c>
      <c r="L1189" s="55">
        <v>1450.7299999410272</v>
      </c>
      <c r="M1189" s="55">
        <v>0</v>
      </c>
      <c r="N1189" s="56">
        <v>15149.526567058972</v>
      </c>
      <c r="O1189" s="48">
        <f t="shared" si="72"/>
        <v>674.8071775477564</v>
      </c>
      <c r="P1189" s="48">
        <f t="shared" si="73"/>
        <v>58.972764227642273</v>
      </c>
      <c r="Q1189" s="48">
        <f t="shared" si="74"/>
        <v>0</v>
      </c>
      <c r="R1189" s="48">
        <f t="shared" si="75"/>
        <v>615.83441332011409</v>
      </c>
    </row>
    <row r="1190" spans="1:18" x14ac:dyDescent="0.25">
      <c r="A1190" t="s">
        <v>1059</v>
      </c>
      <c r="B1190" t="s">
        <v>10339</v>
      </c>
      <c r="C1190" t="s">
        <v>10554</v>
      </c>
      <c r="D1190" t="s">
        <v>10555</v>
      </c>
      <c r="E1190" t="s">
        <v>1688</v>
      </c>
      <c r="F1190" s="48" t="s">
        <v>10649</v>
      </c>
      <c r="G1190" s="55" t="s">
        <v>10490</v>
      </c>
      <c r="H1190" s="55" t="s">
        <v>10491</v>
      </c>
      <c r="I1190" s="55" t="s">
        <v>9037</v>
      </c>
      <c r="J1190" s="48">
        <v>354.24000000999996</v>
      </c>
      <c r="K1190" s="55">
        <v>182683.78262999997</v>
      </c>
      <c r="L1190" s="55">
        <v>4880.5100001377732</v>
      </c>
      <c r="M1190" s="55">
        <v>9134.1891315000012</v>
      </c>
      <c r="N1190" s="56">
        <v>168669.08349836219</v>
      </c>
      <c r="O1190" s="48">
        <f t="shared" si="72"/>
        <v>515.70625176389717</v>
      </c>
      <c r="P1190" s="48">
        <f t="shared" si="73"/>
        <v>13.777410794941282</v>
      </c>
      <c r="Q1190" s="48">
        <f t="shared" si="74"/>
        <v>25.785312588194866</v>
      </c>
      <c r="R1190" s="48">
        <f t="shared" si="75"/>
        <v>476.14352838076098</v>
      </c>
    </row>
    <row r="1191" spans="1:18" x14ac:dyDescent="0.25">
      <c r="A1191" t="s">
        <v>1059</v>
      </c>
      <c r="B1191" t="s">
        <v>10339</v>
      </c>
      <c r="C1191" t="s">
        <v>10554</v>
      </c>
      <c r="D1191" t="s">
        <v>10555</v>
      </c>
      <c r="E1191" t="s">
        <v>1688</v>
      </c>
      <c r="F1191" s="48" t="s">
        <v>10649</v>
      </c>
      <c r="G1191" s="55" t="s">
        <v>9574</v>
      </c>
      <c r="H1191" s="55" t="s">
        <v>9575</v>
      </c>
      <c r="I1191" s="55" t="s">
        <v>9415</v>
      </c>
      <c r="J1191" s="48">
        <v>49.199999998999999</v>
      </c>
      <c r="K1191" s="55">
        <v>29498.414977</v>
      </c>
      <c r="L1191" s="55">
        <v>2966.9799999396955</v>
      </c>
      <c r="M1191" s="55">
        <v>1474.9207488499999</v>
      </c>
      <c r="N1191" s="56">
        <v>25056.514228210304</v>
      </c>
      <c r="O1191" s="48">
        <f t="shared" si="72"/>
        <v>599.56128003251138</v>
      </c>
      <c r="P1191" s="48">
        <f t="shared" si="73"/>
        <v>60.304471544715447</v>
      </c>
      <c r="Q1191" s="48">
        <f t="shared" si="74"/>
        <v>29.978064001625569</v>
      </c>
      <c r="R1191" s="48">
        <f t="shared" si="75"/>
        <v>509.27874448617041</v>
      </c>
    </row>
    <row r="1192" spans="1:18" x14ac:dyDescent="0.25">
      <c r="A1192" t="s">
        <v>1059</v>
      </c>
      <c r="B1192" t="s">
        <v>10339</v>
      </c>
      <c r="C1192" t="s">
        <v>10554</v>
      </c>
      <c r="D1192" t="s">
        <v>10555</v>
      </c>
      <c r="E1192" t="s">
        <v>1688</v>
      </c>
      <c r="F1192" s="48" t="s">
        <v>10649</v>
      </c>
      <c r="G1192" s="55" t="s">
        <v>10673</v>
      </c>
      <c r="H1192" s="55" t="s">
        <v>10674</v>
      </c>
      <c r="I1192" s="55" t="s">
        <v>9362</v>
      </c>
      <c r="J1192" s="48">
        <v>12.3</v>
      </c>
      <c r="K1192" s="55">
        <v>8764.9800013000022</v>
      </c>
      <c r="L1192" s="55">
        <v>529.13</v>
      </c>
      <c r="M1192" s="55">
        <v>438.24900006500008</v>
      </c>
      <c r="N1192" s="56">
        <v>7797.6010012350025</v>
      </c>
      <c r="O1192" s="48">
        <f t="shared" si="72"/>
        <v>712.60000010569115</v>
      </c>
      <c r="P1192" s="48">
        <f t="shared" si="73"/>
        <v>43.018699186991867</v>
      </c>
      <c r="Q1192" s="48">
        <f t="shared" si="74"/>
        <v>35.630000005284558</v>
      </c>
      <c r="R1192" s="48">
        <f t="shared" si="75"/>
        <v>633.9513009134148</v>
      </c>
    </row>
    <row r="1193" spans="1:18" x14ac:dyDescent="0.25">
      <c r="A1193" t="s">
        <v>1059</v>
      </c>
      <c r="B1193" t="s">
        <v>10339</v>
      </c>
      <c r="C1193" t="s">
        <v>10554</v>
      </c>
      <c r="D1193" t="s">
        <v>10555</v>
      </c>
      <c r="E1193" t="s">
        <v>1688</v>
      </c>
      <c r="F1193" s="48" t="s">
        <v>10649</v>
      </c>
      <c r="G1193" s="55" t="s">
        <v>10675</v>
      </c>
      <c r="H1193" s="55" t="s">
        <v>10676</v>
      </c>
      <c r="I1193" s="55" t="s">
        <v>9694</v>
      </c>
      <c r="J1193" s="48">
        <v>163.58999999</v>
      </c>
      <c r="K1193" s="55">
        <v>90778.021359000006</v>
      </c>
      <c r="L1193" s="55">
        <v>0</v>
      </c>
      <c r="M1193" s="55">
        <v>4538.9010679500007</v>
      </c>
      <c r="N1193" s="56">
        <v>86239.12029105</v>
      </c>
      <c r="O1193" s="48">
        <f t="shared" si="72"/>
        <v>554.91180001558246</v>
      </c>
      <c r="P1193" s="48">
        <f t="shared" si="73"/>
        <v>0</v>
      </c>
      <c r="Q1193" s="48">
        <f t="shared" si="74"/>
        <v>27.745590000779124</v>
      </c>
      <c r="R1193" s="48">
        <f t="shared" si="75"/>
        <v>527.16621001480326</v>
      </c>
    </row>
    <row r="1194" spans="1:18" x14ac:dyDescent="0.25">
      <c r="A1194" t="s">
        <v>1059</v>
      </c>
      <c r="B1194" t="s">
        <v>10339</v>
      </c>
      <c r="C1194" t="s">
        <v>10554</v>
      </c>
      <c r="D1194" t="s">
        <v>10555</v>
      </c>
      <c r="E1194" t="s">
        <v>1688</v>
      </c>
      <c r="F1194" s="48" t="s">
        <v>10649</v>
      </c>
      <c r="G1194" s="55" t="s">
        <v>9680</v>
      </c>
      <c r="H1194" s="55" t="s">
        <v>9681</v>
      </c>
      <c r="I1194" s="55" t="s">
        <v>9415</v>
      </c>
      <c r="J1194" s="48">
        <v>1134.972</v>
      </c>
      <c r="K1194" s="55">
        <v>542852.91865000001</v>
      </c>
      <c r="L1194" s="55">
        <v>0</v>
      </c>
      <c r="M1194" s="55">
        <v>27142.6459325</v>
      </c>
      <c r="N1194" s="56">
        <v>515710.27271749999</v>
      </c>
      <c r="O1194" s="48">
        <f t="shared" si="72"/>
        <v>478.29630920410375</v>
      </c>
      <c r="P1194" s="48">
        <f t="shared" si="73"/>
        <v>0</v>
      </c>
      <c r="Q1194" s="48">
        <f t="shared" si="74"/>
        <v>23.914815460205187</v>
      </c>
      <c r="R1194" s="48">
        <f t="shared" si="75"/>
        <v>454.38149374389855</v>
      </c>
    </row>
    <row r="1195" spans="1:18" x14ac:dyDescent="0.25">
      <c r="A1195" t="s">
        <v>1059</v>
      </c>
      <c r="B1195" t="s">
        <v>10339</v>
      </c>
      <c r="C1195" t="s">
        <v>10554</v>
      </c>
      <c r="D1195" t="s">
        <v>10555</v>
      </c>
      <c r="E1195" t="s">
        <v>1688</v>
      </c>
      <c r="F1195" s="48" t="s">
        <v>10649</v>
      </c>
      <c r="G1195" s="55" t="s">
        <v>10572</v>
      </c>
      <c r="H1195" s="55" t="s">
        <v>10573</v>
      </c>
      <c r="I1195" s="55" t="s">
        <v>9030</v>
      </c>
      <c r="J1195" s="48">
        <v>24.599999999000001</v>
      </c>
      <c r="K1195" s="55">
        <v>13719.697979799999</v>
      </c>
      <c r="L1195" s="55">
        <v>2787.749999886677</v>
      </c>
      <c r="M1195" s="55">
        <v>685.98489899000003</v>
      </c>
      <c r="N1195" s="56">
        <v>10245.963080923322</v>
      </c>
      <c r="O1195" s="48">
        <f t="shared" si="72"/>
        <v>557.71130001454105</v>
      </c>
      <c r="P1195" s="48">
        <f t="shared" si="73"/>
        <v>113.32317073170732</v>
      </c>
      <c r="Q1195" s="48">
        <f t="shared" si="74"/>
        <v>27.885565000727055</v>
      </c>
      <c r="R1195" s="48">
        <f t="shared" si="75"/>
        <v>416.50256428210668</v>
      </c>
    </row>
    <row r="1196" spans="1:18" x14ac:dyDescent="0.25">
      <c r="A1196" t="s">
        <v>1059</v>
      </c>
      <c r="B1196" t="s">
        <v>10339</v>
      </c>
      <c r="C1196" t="s">
        <v>10554</v>
      </c>
      <c r="D1196" t="s">
        <v>10555</v>
      </c>
      <c r="E1196" t="s">
        <v>1688</v>
      </c>
      <c r="F1196" s="48" t="s">
        <v>10649</v>
      </c>
      <c r="G1196" s="55" t="s">
        <v>10677</v>
      </c>
      <c r="H1196" s="55" t="s">
        <v>10678</v>
      </c>
      <c r="I1196" s="55" t="s">
        <v>9189</v>
      </c>
      <c r="J1196" s="48">
        <v>98.400000011000003</v>
      </c>
      <c r="K1196" s="55">
        <v>65017.119073000002</v>
      </c>
      <c r="L1196" s="55">
        <v>5627.1100006290462</v>
      </c>
      <c r="M1196" s="55">
        <v>3250.8559536500002</v>
      </c>
      <c r="N1196" s="56">
        <v>56139.153118720955</v>
      </c>
      <c r="O1196" s="48">
        <f t="shared" si="72"/>
        <v>660.74307993629907</v>
      </c>
      <c r="P1196" s="48">
        <f t="shared" si="73"/>
        <v>57.186077235772352</v>
      </c>
      <c r="Q1196" s="48">
        <f t="shared" si="74"/>
        <v>33.037153996814951</v>
      </c>
      <c r="R1196" s="48">
        <f t="shared" si="75"/>
        <v>570.51984870371177</v>
      </c>
    </row>
    <row r="1197" spans="1:18" x14ac:dyDescent="0.25">
      <c r="A1197" t="s">
        <v>1059</v>
      </c>
      <c r="B1197" t="s">
        <v>10339</v>
      </c>
      <c r="C1197" t="s">
        <v>10554</v>
      </c>
      <c r="D1197" t="s">
        <v>10555</v>
      </c>
      <c r="E1197" t="s">
        <v>1688</v>
      </c>
      <c r="F1197" s="48" t="s">
        <v>10649</v>
      </c>
      <c r="G1197" s="55" t="s">
        <v>9725</v>
      </c>
      <c r="H1197" s="55" t="s">
        <v>9726</v>
      </c>
      <c r="I1197" s="55" t="s">
        <v>9211</v>
      </c>
      <c r="J1197" s="48">
        <v>196.80000001000002</v>
      </c>
      <c r="K1197" s="55">
        <v>117430.69775799998</v>
      </c>
      <c r="L1197" s="55">
        <v>5155.2900002619563</v>
      </c>
      <c r="M1197" s="55">
        <v>5871.5348879000012</v>
      </c>
      <c r="N1197" s="56">
        <v>106403.87286983803</v>
      </c>
      <c r="O1197" s="48">
        <f t="shared" si="72"/>
        <v>596.70069995951712</v>
      </c>
      <c r="P1197" s="48">
        <f t="shared" si="73"/>
        <v>26.195579268292683</v>
      </c>
      <c r="Q1197" s="48">
        <f t="shared" si="74"/>
        <v>29.835034997975864</v>
      </c>
      <c r="R1197" s="48">
        <f t="shared" si="75"/>
        <v>540.67008569324855</v>
      </c>
    </row>
    <row r="1198" spans="1:18" x14ac:dyDescent="0.25">
      <c r="A1198" t="s">
        <v>1059</v>
      </c>
      <c r="B1198" t="s">
        <v>10339</v>
      </c>
      <c r="C1198" t="s">
        <v>10554</v>
      </c>
      <c r="D1198" t="s">
        <v>10555</v>
      </c>
      <c r="E1198" t="s">
        <v>1688</v>
      </c>
      <c r="F1198" s="48" t="s">
        <v>10649</v>
      </c>
      <c r="G1198" s="55" t="s">
        <v>10679</v>
      </c>
      <c r="H1198" s="55" t="s">
        <v>10680</v>
      </c>
      <c r="I1198" s="55" t="s">
        <v>10681</v>
      </c>
      <c r="J1198" s="48">
        <v>2.4599999989999999</v>
      </c>
      <c r="K1198" s="55">
        <v>2003.4239999000001</v>
      </c>
      <c r="L1198" s="55">
        <v>0</v>
      </c>
      <c r="M1198" s="55">
        <v>0</v>
      </c>
      <c r="N1198" s="56">
        <v>2003.4239999000001</v>
      </c>
      <c r="O1198" s="48">
        <f t="shared" si="72"/>
        <v>814.40000029040664</v>
      </c>
      <c r="P1198" s="48">
        <f t="shared" si="73"/>
        <v>0</v>
      </c>
      <c r="Q1198" s="48">
        <f t="shared" si="74"/>
        <v>0</v>
      </c>
      <c r="R1198" s="48">
        <f t="shared" si="75"/>
        <v>814.40000029040664</v>
      </c>
    </row>
    <row r="1199" spans="1:18" x14ac:dyDescent="0.25">
      <c r="A1199" t="s">
        <v>1059</v>
      </c>
      <c r="B1199" t="s">
        <v>10339</v>
      </c>
      <c r="C1199" t="s">
        <v>10554</v>
      </c>
      <c r="D1199" t="s">
        <v>10555</v>
      </c>
      <c r="E1199" t="s">
        <v>1688</v>
      </c>
      <c r="F1199" s="48" t="s">
        <v>10649</v>
      </c>
      <c r="G1199" s="55" t="s">
        <v>10357</v>
      </c>
      <c r="H1199" s="55" t="s">
        <v>10358</v>
      </c>
      <c r="I1199" s="55" t="s">
        <v>9483</v>
      </c>
      <c r="J1199" s="48">
        <v>6.1499999990000003</v>
      </c>
      <c r="K1199" s="55">
        <v>3318.1710000000003</v>
      </c>
      <c r="L1199" s="55">
        <v>0</v>
      </c>
      <c r="M1199" s="55">
        <v>165.90855000000002</v>
      </c>
      <c r="N1199" s="56">
        <v>3152.2624500000002</v>
      </c>
      <c r="O1199" s="48">
        <f t="shared" si="72"/>
        <v>539.54000008773005</v>
      </c>
      <c r="P1199" s="48">
        <f t="shared" si="73"/>
        <v>0</v>
      </c>
      <c r="Q1199" s="48">
        <f t="shared" si="74"/>
        <v>26.977000004386507</v>
      </c>
      <c r="R1199" s="48">
        <f t="shared" si="75"/>
        <v>512.56300008334358</v>
      </c>
    </row>
    <row r="1200" spans="1:18" x14ac:dyDescent="0.25">
      <c r="A1200" t="s">
        <v>1059</v>
      </c>
      <c r="B1200" t="s">
        <v>10339</v>
      </c>
      <c r="C1200" t="s">
        <v>10554</v>
      </c>
      <c r="D1200" t="s">
        <v>10555</v>
      </c>
      <c r="E1200" t="s">
        <v>1688</v>
      </c>
      <c r="F1200" s="48" t="s">
        <v>10649</v>
      </c>
      <c r="G1200" s="55" t="s">
        <v>10595</v>
      </c>
      <c r="H1200" s="55" t="s">
        <v>10596</v>
      </c>
      <c r="I1200" s="55" t="s">
        <v>10597</v>
      </c>
      <c r="J1200" s="48">
        <v>7.3800000000000008</v>
      </c>
      <c r="K1200" s="55">
        <v>5140.4416446000005</v>
      </c>
      <c r="L1200" s="55">
        <v>2379.2800000000007</v>
      </c>
      <c r="M1200" s="55">
        <v>0</v>
      </c>
      <c r="N1200" s="56">
        <v>2761.1616445999998</v>
      </c>
      <c r="O1200" s="48">
        <f t="shared" si="72"/>
        <v>696.53680821138209</v>
      </c>
      <c r="P1200" s="48">
        <f t="shared" si="73"/>
        <v>322.39566395663962</v>
      </c>
      <c r="Q1200" s="48">
        <f t="shared" si="74"/>
        <v>0</v>
      </c>
      <c r="R1200" s="48">
        <f t="shared" si="75"/>
        <v>374.14114425474247</v>
      </c>
    </row>
    <row r="1201" spans="1:18" x14ac:dyDescent="0.25">
      <c r="A1201" t="s">
        <v>1059</v>
      </c>
      <c r="B1201" t="s">
        <v>10339</v>
      </c>
      <c r="C1201" t="s">
        <v>10554</v>
      </c>
      <c r="D1201" t="s">
        <v>10555</v>
      </c>
      <c r="E1201" t="s">
        <v>1688</v>
      </c>
      <c r="F1201" s="48" t="s">
        <v>10649</v>
      </c>
      <c r="G1201" s="55" t="s">
        <v>9378</v>
      </c>
      <c r="H1201" s="55" t="s">
        <v>9379</v>
      </c>
      <c r="I1201" s="55" t="s">
        <v>9152</v>
      </c>
      <c r="J1201" s="48">
        <v>6.15</v>
      </c>
      <c r="K1201" s="55">
        <v>4438.8362999999999</v>
      </c>
      <c r="L1201" s="55">
        <v>615</v>
      </c>
      <c r="M1201" s="55">
        <v>0</v>
      </c>
      <c r="N1201" s="56">
        <v>3823.8362999999999</v>
      </c>
      <c r="O1201" s="48">
        <f t="shared" si="72"/>
        <v>721.76199999999994</v>
      </c>
      <c r="P1201" s="48">
        <f t="shared" si="73"/>
        <v>100</v>
      </c>
      <c r="Q1201" s="48">
        <f t="shared" si="74"/>
        <v>0</v>
      </c>
      <c r="R1201" s="48">
        <f t="shared" si="75"/>
        <v>621.76199999999994</v>
      </c>
    </row>
    <row r="1202" spans="1:18" x14ac:dyDescent="0.25">
      <c r="A1202" t="s">
        <v>1059</v>
      </c>
      <c r="B1202" t="s">
        <v>10339</v>
      </c>
      <c r="C1202" t="s">
        <v>10554</v>
      </c>
      <c r="D1202" t="s">
        <v>10555</v>
      </c>
      <c r="E1202" t="s">
        <v>1688</v>
      </c>
      <c r="F1202" s="48" t="s">
        <v>10649</v>
      </c>
      <c r="G1202" s="55" t="s">
        <v>9488</v>
      </c>
      <c r="H1202" s="55" t="s">
        <v>9489</v>
      </c>
      <c r="I1202" s="55" t="s">
        <v>9042</v>
      </c>
      <c r="J1202" s="48">
        <v>73.800000009000001</v>
      </c>
      <c r="K1202" s="55">
        <v>34755.180407</v>
      </c>
      <c r="L1202" s="55">
        <v>1475.1100001798914</v>
      </c>
      <c r="M1202" s="55">
        <v>0</v>
      </c>
      <c r="N1202" s="56">
        <v>33280.070406820108</v>
      </c>
      <c r="O1202" s="48">
        <f t="shared" si="72"/>
        <v>470.93740383145746</v>
      </c>
      <c r="P1202" s="48">
        <f t="shared" si="73"/>
        <v>19.987940379403792</v>
      </c>
      <c r="Q1202" s="48">
        <f t="shared" si="74"/>
        <v>0</v>
      </c>
      <c r="R1202" s="48">
        <f t="shared" si="75"/>
        <v>450.94946345205369</v>
      </c>
    </row>
    <row r="1203" spans="1:18" x14ac:dyDescent="0.25">
      <c r="A1203" t="s">
        <v>1059</v>
      </c>
      <c r="B1203" t="s">
        <v>10339</v>
      </c>
      <c r="C1203" t="s">
        <v>10554</v>
      </c>
      <c r="D1203" t="s">
        <v>10555</v>
      </c>
      <c r="E1203" t="s">
        <v>1688</v>
      </c>
      <c r="F1203" s="48" t="s">
        <v>10649</v>
      </c>
      <c r="G1203" s="55" t="s">
        <v>10682</v>
      </c>
      <c r="H1203" s="55" t="s">
        <v>10683</v>
      </c>
      <c r="I1203" s="55" t="s">
        <v>9211</v>
      </c>
      <c r="J1203" s="48">
        <v>22.140000000000004</v>
      </c>
      <c r="K1203" s="55">
        <v>14625.7047451</v>
      </c>
      <c r="L1203" s="55">
        <v>788.74000000000012</v>
      </c>
      <c r="M1203" s="55">
        <v>731.28523725499997</v>
      </c>
      <c r="N1203" s="56">
        <v>13105.679507845</v>
      </c>
      <c r="O1203" s="48">
        <f t="shared" si="72"/>
        <v>660.60093699638651</v>
      </c>
      <c r="P1203" s="48">
        <f t="shared" si="73"/>
        <v>35.625112917795846</v>
      </c>
      <c r="Q1203" s="48">
        <f t="shared" si="74"/>
        <v>33.030046849819321</v>
      </c>
      <c r="R1203" s="48">
        <f t="shared" si="75"/>
        <v>591.94577722877136</v>
      </c>
    </row>
    <row r="1204" spans="1:18" x14ac:dyDescent="0.25">
      <c r="A1204" t="s">
        <v>1059</v>
      </c>
      <c r="B1204" t="s">
        <v>10339</v>
      </c>
      <c r="C1204" t="s">
        <v>10554</v>
      </c>
      <c r="D1204" t="s">
        <v>10555</v>
      </c>
      <c r="E1204" t="s">
        <v>1688</v>
      </c>
      <c r="F1204" s="48" t="s">
        <v>10649</v>
      </c>
      <c r="G1204" s="55" t="s">
        <v>9263</v>
      </c>
      <c r="H1204" s="55" t="s">
        <v>9264</v>
      </c>
      <c r="I1204" s="55" t="s">
        <v>9042</v>
      </c>
      <c r="J1204" s="48">
        <v>1.2300000000000002</v>
      </c>
      <c r="K1204" s="55">
        <v>1164.71975914</v>
      </c>
      <c r="L1204" s="55">
        <v>94.410000000000011</v>
      </c>
      <c r="M1204" s="55">
        <v>0</v>
      </c>
      <c r="N1204" s="56">
        <v>1070.3097591399999</v>
      </c>
      <c r="O1204" s="48">
        <f t="shared" si="72"/>
        <v>946.92663344715425</v>
      </c>
      <c r="P1204" s="48">
        <f t="shared" si="73"/>
        <v>76.756097560975604</v>
      </c>
      <c r="Q1204" s="48">
        <f t="shared" si="74"/>
        <v>0</v>
      </c>
      <c r="R1204" s="48">
        <f t="shared" si="75"/>
        <v>870.17053588617864</v>
      </c>
    </row>
    <row r="1205" spans="1:18" x14ac:dyDescent="0.25">
      <c r="A1205" t="s">
        <v>1059</v>
      </c>
      <c r="B1205" t="s">
        <v>10339</v>
      </c>
      <c r="C1205" t="s">
        <v>10554</v>
      </c>
      <c r="D1205" t="s">
        <v>10555</v>
      </c>
      <c r="E1205" t="s">
        <v>1688</v>
      </c>
      <c r="F1205" s="48" t="s">
        <v>10649</v>
      </c>
      <c r="G1205" s="55" t="s">
        <v>10684</v>
      </c>
      <c r="H1205" s="55" t="s">
        <v>10685</v>
      </c>
      <c r="I1205" s="55" t="s">
        <v>10686</v>
      </c>
      <c r="J1205" s="48">
        <v>435.41999999000001</v>
      </c>
      <c r="K1205" s="55">
        <v>346587.21687999996</v>
      </c>
      <c r="L1205" s="55">
        <v>45013.17999896621</v>
      </c>
      <c r="M1205" s="55">
        <v>17329.360843999999</v>
      </c>
      <c r="N1205" s="56">
        <v>284244.67603703373</v>
      </c>
      <c r="O1205" s="48">
        <f t="shared" si="72"/>
        <v>795.98368675752101</v>
      </c>
      <c r="P1205" s="48">
        <f t="shared" si="73"/>
        <v>103.3787607367599</v>
      </c>
      <c r="Q1205" s="48">
        <f t="shared" si="74"/>
        <v>39.799184337876049</v>
      </c>
      <c r="R1205" s="48">
        <f t="shared" si="75"/>
        <v>652.80574168288501</v>
      </c>
    </row>
    <row r="1206" spans="1:18" x14ac:dyDescent="0.25">
      <c r="A1206" t="s">
        <v>1059</v>
      </c>
      <c r="B1206" t="s">
        <v>10339</v>
      </c>
      <c r="C1206" t="s">
        <v>10554</v>
      </c>
      <c r="D1206" t="s">
        <v>10555</v>
      </c>
      <c r="E1206" t="s">
        <v>1688</v>
      </c>
      <c r="F1206" s="48" t="s">
        <v>10649</v>
      </c>
      <c r="G1206" s="55" t="s">
        <v>9236</v>
      </c>
      <c r="H1206" s="55" t="s">
        <v>9237</v>
      </c>
      <c r="I1206" s="55" t="s">
        <v>9042</v>
      </c>
      <c r="J1206" s="48">
        <v>45.509999999999991</v>
      </c>
      <c r="K1206" s="55">
        <v>45406.655418999995</v>
      </c>
      <c r="L1206" s="55">
        <v>1516.1499999999999</v>
      </c>
      <c r="M1206" s="55">
        <v>0</v>
      </c>
      <c r="N1206" s="56">
        <v>43890.505418999994</v>
      </c>
      <c r="O1206" s="48">
        <f t="shared" si="72"/>
        <v>997.72918960667994</v>
      </c>
      <c r="P1206" s="48">
        <f t="shared" si="73"/>
        <v>33.31465611953417</v>
      </c>
      <c r="Q1206" s="48">
        <f t="shared" si="74"/>
        <v>0</v>
      </c>
      <c r="R1206" s="48">
        <f t="shared" si="75"/>
        <v>964.41453348714572</v>
      </c>
    </row>
    <row r="1207" spans="1:18" x14ac:dyDescent="0.25">
      <c r="A1207" t="s">
        <v>1059</v>
      </c>
      <c r="B1207" t="s">
        <v>10339</v>
      </c>
      <c r="C1207" t="s">
        <v>10554</v>
      </c>
      <c r="D1207" t="s">
        <v>10555</v>
      </c>
      <c r="E1207" t="s">
        <v>1688</v>
      </c>
      <c r="F1207" s="48" t="s">
        <v>10649</v>
      </c>
      <c r="G1207" s="55" t="s">
        <v>10636</v>
      </c>
      <c r="H1207" s="55" t="s">
        <v>10637</v>
      </c>
      <c r="I1207" s="55" t="s">
        <v>9030</v>
      </c>
      <c r="J1207" s="48">
        <v>49.199999998999999</v>
      </c>
      <c r="K1207" s="55">
        <v>24491.858400999998</v>
      </c>
      <c r="L1207" s="55">
        <v>0</v>
      </c>
      <c r="M1207" s="55">
        <v>1224.5929200500002</v>
      </c>
      <c r="N1207" s="56">
        <v>23267.265480949998</v>
      </c>
      <c r="O1207" s="48">
        <f t="shared" si="72"/>
        <v>497.80200003044308</v>
      </c>
      <c r="P1207" s="48">
        <f t="shared" si="73"/>
        <v>0</v>
      </c>
      <c r="Q1207" s="48">
        <f t="shared" si="74"/>
        <v>24.890100001522161</v>
      </c>
      <c r="R1207" s="48">
        <f t="shared" si="75"/>
        <v>472.91190002892097</v>
      </c>
    </row>
    <row r="1208" spans="1:18" x14ac:dyDescent="0.25">
      <c r="A1208" t="s">
        <v>1059</v>
      </c>
      <c r="B1208" t="s">
        <v>10339</v>
      </c>
      <c r="C1208" t="s">
        <v>10554</v>
      </c>
      <c r="D1208" t="s">
        <v>10555</v>
      </c>
      <c r="E1208" t="s">
        <v>1688</v>
      </c>
      <c r="F1208" s="48" t="s">
        <v>10649</v>
      </c>
      <c r="G1208" s="55" t="s">
        <v>10381</v>
      </c>
      <c r="H1208" s="55" t="s">
        <v>10382</v>
      </c>
      <c r="I1208" s="55" t="s">
        <v>9030</v>
      </c>
      <c r="J1208" s="48">
        <v>148.82999999399999</v>
      </c>
      <c r="K1208" s="55">
        <v>95017.850872000025</v>
      </c>
      <c r="L1208" s="55">
        <v>4942.029999800764</v>
      </c>
      <c r="M1208" s="55">
        <v>4750.892543599999</v>
      </c>
      <c r="N1208" s="56">
        <v>85324.928328599257</v>
      </c>
      <c r="O1208" s="48">
        <f t="shared" si="72"/>
        <v>638.43210962729711</v>
      </c>
      <c r="P1208" s="48">
        <f t="shared" si="73"/>
        <v>33.205872471947856</v>
      </c>
      <c r="Q1208" s="48">
        <f t="shared" si="74"/>
        <v>31.921605481364839</v>
      </c>
      <c r="R1208" s="48">
        <f t="shared" si="75"/>
        <v>573.30463167398432</v>
      </c>
    </row>
    <row r="1209" spans="1:18" x14ac:dyDescent="0.25">
      <c r="A1209" t="s">
        <v>1059</v>
      </c>
      <c r="B1209" t="s">
        <v>10339</v>
      </c>
      <c r="C1209" t="s">
        <v>10554</v>
      </c>
      <c r="D1209" t="s">
        <v>10555</v>
      </c>
      <c r="E1209" t="s">
        <v>1688</v>
      </c>
      <c r="F1209" s="48" t="s">
        <v>10649</v>
      </c>
      <c r="G1209" s="55" t="s">
        <v>9695</v>
      </c>
      <c r="H1209" s="55" t="s">
        <v>9696</v>
      </c>
      <c r="I1209" s="55" t="s">
        <v>9697</v>
      </c>
      <c r="J1209" s="48">
        <v>89.79</v>
      </c>
      <c r="K1209" s="55">
        <v>47631.781242999998</v>
      </c>
      <c r="L1209" s="55">
        <v>0</v>
      </c>
      <c r="M1209" s="55">
        <v>2381.5890621500007</v>
      </c>
      <c r="N1209" s="56">
        <v>45250.192180849997</v>
      </c>
      <c r="O1209" s="48">
        <f t="shared" si="72"/>
        <v>530.47980001113706</v>
      </c>
      <c r="P1209" s="48">
        <f t="shared" si="73"/>
        <v>0</v>
      </c>
      <c r="Q1209" s="48">
        <f t="shared" si="74"/>
        <v>26.523990000556861</v>
      </c>
      <c r="R1209" s="48">
        <f t="shared" si="75"/>
        <v>503.95581001058019</v>
      </c>
    </row>
    <row r="1210" spans="1:18" x14ac:dyDescent="0.25">
      <c r="A1210" t="s">
        <v>1059</v>
      </c>
      <c r="B1210" t="s">
        <v>10339</v>
      </c>
      <c r="C1210" t="s">
        <v>10554</v>
      </c>
      <c r="D1210" t="s">
        <v>10555</v>
      </c>
      <c r="E1210" t="s">
        <v>1688</v>
      </c>
      <c r="F1210" s="48" t="s">
        <v>10649</v>
      </c>
      <c r="G1210" s="55" t="s">
        <v>10687</v>
      </c>
      <c r="H1210" s="55" t="s">
        <v>10688</v>
      </c>
      <c r="I1210" s="55" t="s">
        <v>9037</v>
      </c>
      <c r="J1210" s="48">
        <v>33.209999998000001</v>
      </c>
      <c r="K1210" s="55">
        <v>31574.423966999999</v>
      </c>
      <c r="L1210" s="55">
        <v>1300.4599999216825</v>
      </c>
      <c r="M1210" s="55">
        <v>1578.7211983500001</v>
      </c>
      <c r="N1210" s="56">
        <v>28695.242768728313</v>
      </c>
      <c r="O1210" s="48">
        <f t="shared" si="72"/>
        <v>950.75049590188189</v>
      </c>
      <c r="P1210" s="48">
        <f t="shared" si="73"/>
        <v>39.158687142426977</v>
      </c>
      <c r="Q1210" s="48">
        <f t="shared" si="74"/>
        <v>47.5375247950941</v>
      </c>
      <c r="R1210" s="48">
        <f t="shared" si="75"/>
        <v>864.05428396436071</v>
      </c>
    </row>
    <row r="1211" spans="1:18" x14ac:dyDescent="0.25">
      <c r="A1211" t="s">
        <v>1059</v>
      </c>
      <c r="B1211" t="s">
        <v>10339</v>
      </c>
      <c r="C1211" t="s">
        <v>10554</v>
      </c>
      <c r="D1211" t="s">
        <v>10555</v>
      </c>
      <c r="E1211" t="s">
        <v>1688</v>
      </c>
      <c r="F1211" s="48" t="s">
        <v>10649</v>
      </c>
      <c r="G1211" s="55" t="s">
        <v>10689</v>
      </c>
      <c r="H1211" s="55" t="s">
        <v>10690</v>
      </c>
      <c r="I1211" s="55" t="s">
        <v>9021</v>
      </c>
      <c r="J1211" s="48">
        <v>1.2300000000000002</v>
      </c>
      <c r="K1211" s="55">
        <v>940.31540200000006</v>
      </c>
      <c r="L1211" s="55">
        <v>0</v>
      </c>
      <c r="M1211" s="55">
        <v>47.015770099999997</v>
      </c>
      <c r="N1211" s="56">
        <v>893.29963190000012</v>
      </c>
      <c r="O1211" s="48">
        <f t="shared" si="72"/>
        <v>764.48406666666654</v>
      </c>
      <c r="P1211" s="48">
        <f t="shared" si="73"/>
        <v>0</v>
      </c>
      <c r="Q1211" s="48">
        <f t="shared" si="74"/>
        <v>38.224203333333328</v>
      </c>
      <c r="R1211" s="48">
        <f t="shared" si="75"/>
        <v>726.25986333333333</v>
      </c>
    </row>
    <row r="1212" spans="1:18" x14ac:dyDescent="0.25">
      <c r="A1212" t="s">
        <v>1059</v>
      </c>
      <c r="B1212" t="s">
        <v>10339</v>
      </c>
      <c r="C1212" t="s">
        <v>10554</v>
      </c>
      <c r="D1212" t="s">
        <v>10555</v>
      </c>
      <c r="E1212" t="s">
        <v>1688</v>
      </c>
      <c r="F1212" s="48" t="s">
        <v>10649</v>
      </c>
      <c r="G1212" s="55" t="s">
        <v>10557</v>
      </c>
      <c r="H1212" s="55" t="s">
        <v>10558</v>
      </c>
      <c r="I1212" s="55" t="s">
        <v>9492</v>
      </c>
      <c r="J1212" s="48">
        <v>113.16000000400001</v>
      </c>
      <c r="K1212" s="55">
        <v>64208.042543999996</v>
      </c>
      <c r="L1212" s="55">
        <v>8260.2200002919835</v>
      </c>
      <c r="M1212" s="55">
        <v>0</v>
      </c>
      <c r="N1212" s="56">
        <v>55947.822543708011</v>
      </c>
      <c r="O1212" s="48">
        <f t="shared" si="72"/>
        <v>567.40935438079134</v>
      </c>
      <c r="P1212" s="48">
        <f t="shared" si="73"/>
        <v>72.995934959349583</v>
      </c>
      <c r="Q1212" s="48">
        <f t="shared" si="74"/>
        <v>0</v>
      </c>
      <c r="R1212" s="48">
        <f t="shared" si="75"/>
        <v>494.4134194214418</v>
      </c>
    </row>
    <row r="1213" spans="1:18" x14ac:dyDescent="0.25">
      <c r="A1213" t="s">
        <v>1059</v>
      </c>
      <c r="B1213" t="s">
        <v>10339</v>
      </c>
      <c r="C1213" t="s">
        <v>10554</v>
      </c>
      <c r="D1213" t="s">
        <v>10555</v>
      </c>
      <c r="E1213" t="s">
        <v>1688</v>
      </c>
      <c r="F1213" s="48" t="s">
        <v>10649</v>
      </c>
      <c r="G1213" s="55" t="s">
        <v>10459</v>
      </c>
      <c r="H1213" s="55" t="s">
        <v>10460</v>
      </c>
      <c r="I1213" s="55" t="s">
        <v>9030</v>
      </c>
      <c r="J1213" s="48">
        <v>327.76117502</v>
      </c>
      <c r="K1213" s="55">
        <v>115251.28197699999</v>
      </c>
      <c r="L1213" s="55">
        <v>26220.98400192265</v>
      </c>
      <c r="M1213" s="55">
        <v>5762.5640988499999</v>
      </c>
      <c r="N1213" s="56">
        <v>83267.733876227343</v>
      </c>
      <c r="O1213" s="48">
        <f t="shared" si="72"/>
        <v>351.6318916356318</v>
      </c>
      <c r="P1213" s="48">
        <f t="shared" si="73"/>
        <v>80.000274591164271</v>
      </c>
      <c r="Q1213" s="48">
        <f t="shared" si="74"/>
        <v>17.581594581781591</v>
      </c>
      <c r="R1213" s="48">
        <f t="shared" si="75"/>
        <v>254.05002246268594</v>
      </c>
    </row>
    <row r="1214" spans="1:18" x14ac:dyDescent="0.25">
      <c r="A1214" t="s">
        <v>1059</v>
      </c>
      <c r="B1214" t="s">
        <v>10339</v>
      </c>
      <c r="C1214" t="s">
        <v>10554</v>
      </c>
      <c r="D1214" t="s">
        <v>10555</v>
      </c>
      <c r="E1214" t="s">
        <v>1688</v>
      </c>
      <c r="F1214" s="48" t="s">
        <v>10649</v>
      </c>
      <c r="G1214" s="55" t="s">
        <v>10691</v>
      </c>
      <c r="H1214" s="55" t="s">
        <v>10692</v>
      </c>
      <c r="I1214" s="55" t="s">
        <v>10297</v>
      </c>
      <c r="J1214" s="48">
        <v>79.95</v>
      </c>
      <c r="K1214" s="55">
        <v>72518.501993999991</v>
      </c>
      <c r="L1214" s="55">
        <v>10580.479999999998</v>
      </c>
      <c r="M1214" s="55">
        <v>0</v>
      </c>
      <c r="N1214" s="56">
        <v>61938.021993999995</v>
      </c>
      <c r="O1214" s="48">
        <f t="shared" si="72"/>
        <v>907.04818003752325</v>
      </c>
      <c r="P1214" s="48">
        <f t="shared" si="73"/>
        <v>132.33871169480923</v>
      </c>
      <c r="Q1214" s="48">
        <f t="shared" si="74"/>
        <v>0</v>
      </c>
      <c r="R1214" s="48">
        <f t="shared" si="75"/>
        <v>774.7094683427141</v>
      </c>
    </row>
    <row r="1215" spans="1:18" x14ac:dyDescent="0.25">
      <c r="A1215" t="s">
        <v>1059</v>
      </c>
      <c r="B1215" t="s">
        <v>10339</v>
      </c>
      <c r="C1215" t="s">
        <v>10554</v>
      </c>
      <c r="D1215" t="s">
        <v>10555</v>
      </c>
      <c r="E1215" t="s">
        <v>1688</v>
      </c>
      <c r="F1215" s="48" t="s">
        <v>10649</v>
      </c>
      <c r="G1215" s="55" t="s">
        <v>10693</v>
      </c>
      <c r="H1215" s="55" t="s">
        <v>10694</v>
      </c>
      <c r="I1215" s="55" t="s">
        <v>10297</v>
      </c>
      <c r="J1215" s="48">
        <v>280.79999998999995</v>
      </c>
      <c r="K1215" s="55">
        <v>147229.30872500001</v>
      </c>
      <c r="L1215" s="55">
        <v>18457.569999342672</v>
      </c>
      <c r="M1215" s="55">
        <v>0</v>
      </c>
      <c r="N1215" s="56">
        <v>128771.73872565734</v>
      </c>
      <c r="O1215" s="48">
        <f t="shared" si="72"/>
        <v>524.32090003647875</v>
      </c>
      <c r="P1215" s="48">
        <f t="shared" si="73"/>
        <v>65.732086894586885</v>
      </c>
      <c r="Q1215" s="48">
        <f t="shared" si="74"/>
        <v>0</v>
      </c>
      <c r="R1215" s="48">
        <f t="shared" si="75"/>
        <v>458.58881314189193</v>
      </c>
    </row>
    <row r="1216" spans="1:18" x14ac:dyDescent="0.25">
      <c r="A1216" t="s">
        <v>1059</v>
      </c>
      <c r="B1216" t="s">
        <v>10339</v>
      </c>
      <c r="C1216" t="s">
        <v>10554</v>
      </c>
      <c r="D1216" t="s">
        <v>10555</v>
      </c>
      <c r="E1216" t="s">
        <v>1688</v>
      </c>
      <c r="F1216" s="48" t="s">
        <v>10649</v>
      </c>
      <c r="G1216" s="55" t="s">
        <v>10695</v>
      </c>
      <c r="H1216" s="55" t="s">
        <v>10696</v>
      </c>
      <c r="I1216" s="55" t="s">
        <v>10297</v>
      </c>
      <c r="J1216" s="48">
        <v>147.59999999300001</v>
      </c>
      <c r="K1216" s="55">
        <v>92361.352392999994</v>
      </c>
      <c r="L1216" s="55">
        <v>0</v>
      </c>
      <c r="M1216" s="55">
        <v>0</v>
      </c>
      <c r="N1216" s="56">
        <v>92361.352392999994</v>
      </c>
      <c r="O1216" s="48">
        <f t="shared" si="72"/>
        <v>625.75442003645162</v>
      </c>
      <c r="P1216" s="48">
        <f t="shared" si="73"/>
        <v>0</v>
      </c>
      <c r="Q1216" s="48">
        <f t="shared" si="74"/>
        <v>0</v>
      </c>
      <c r="R1216" s="48">
        <f t="shared" si="75"/>
        <v>625.75442003645162</v>
      </c>
    </row>
    <row r="1217" spans="1:18" x14ac:dyDescent="0.25">
      <c r="A1217" t="s">
        <v>1059</v>
      </c>
      <c r="B1217" t="s">
        <v>10339</v>
      </c>
      <c r="C1217" t="s">
        <v>10554</v>
      </c>
      <c r="D1217" t="s">
        <v>10555</v>
      </c>
      <c r="E1217" t="s">
        <v>1688</v>
      </c>
      <c r="F1217" s="48" t="s">
        <v>10649</v>
      </c>
      <c r="G1217" s="55" t="s">
        <v>10559</v>
      </c>
      <c r="H1217" s="55" t="s">
        <v>10560</v>
      </c>
      <c r="I1217" s="55" t="s">
        <v>9030</v>
      </c>
      <c r="J1217" s="48">
        <v>110.70000000500002</v>
      </c>
      <c r="K1217" s="55">
        <v>62939.067527999992</v>
      </c>
      <c r="L1217" s="55">
        <v>5666.350000255934</v>
      </c>
      <c r="M1217" s="55">
        <v>3146.9533763999998</v>
      </c>
      <c r="N1217" s="56">
        <v>54125.764151344054</v>
      </c>
      <c r="O1217" s="48">
        <f t="shared" si="72"/>
        <v>568.555262196542</v>
      </c>
      <c r="P1217" s="48">
        <f t="shared" si="73"/>
        <v>51.186540198735322</v>
      </c>
      <c r="Q1217" s="48">
        <f t="shared" si="74"/>
        <v>28.427763109827104</v>
      </c>
      <c r="R1217" s="48">
        <f t="shared" si="75"/>
        <v>488.94095888797955</v>
      </c>
    </row>
    <row r="1218" spans="1:18" x14ac:dyDescent="0.25">
      <c r="A1218" t="s">
        <v>1059</v>
      </c>
      <c r="B1218" t="s">
        <v>10339</v>
      </c>
      <c r="C1218" t="s">
        <v>10554</v>
      </c>
      <c r="D1218" t="s">
        <v>10555</v>
      </c>
      <c r="E1218" t="s">
        <v>1688</v>
      </c>
      <c r="F1218" s="48" t="s">
        <v>10649</v>
      </c>
      <c r="G1218" s="55" t="s">
        <v>10697</v>
      </c>
      <c r="H1218" s="55" t="s">
        <v>10698</v>
      </c>
      <c r="I1218" s="55" t="s">
        <v>9030</v>
      </c>
      <c r="J1218" s="48">
        <v>24.599999999000001</v>
      </c>
      <c r="K1218" s="55">
        <v>14028.9765622</v>
      </c>
      <c r="L1218" s="55">
        <v>529.79999997846335</v>
      </c>
      <c r="M1218" s="55">
        <v>701.44882811000002</v>
      </c>
      <c r="N1218" s="56">
        <v>12797.727734111535</v>
      </c>
      <c r="O1218" s="48">
        <f t="shared" si="72"/>
        <v>570.28360011261316</v>
      </c>
      <c r="P1218" s="48">
        <f t="shared" si="73"/>
        <v>21.536585365853654</v>
      </c>
      <c r="Q1218" s="48">
        <f t="shared" si="74"/>
        <v>28.514180005630656</v>
      </c>
      <c r="R1218" s="48">
        <f t="shared" si="75"/>
        <v>520.23283474112873</v>
      </c>
    </row>
    <row r="1219" spans="1:18" x14ac:dyDescent="0.25">
      <c r="A1219" t="s">
        <v>1059</v>
      </c>
      <c r="B1219" t="s">
        <v>10339</v>
      </c>
      <c r="C1219" t="s">
        <v>10554</v>
      </c>
      <c r="D1219" t="s">
        <v>10555</v>
      </c>
      <c r="E1219" t="s">
        <v>1688</v>
      </c>
      <c r="F1219" s="48" t="s">
        <v>10649</v>
      </c>
      <c r="G1219" s="55" t="s">
        <v>10699</v>
      </c>
      <c r="H1219" s="55" t="s">
        <v>10700</v>
      </c>
      <c r="I1219" s="55" t="s">
        <v>9030</v>
      </c>
      <c r="J1219" s="48">
        <v>24.599999999000001</v>
      </c>
      <c r="K1219" s="55">
        <v>15150.8940004</v>
      </c>
      <c r="L1219" s="55">
        <v>1217.9499999504899</v>
      </c>
      <c r="M1219" s="55">
        <v>757.54470001999994</v>
      </c>
      <c r="N1219" s="56">
        <v>13175.39930042951</v>
      </c>
      <c r="O1219" s="48">
        <f t="shared" si="72"/>
        <v>615.89000004129628</v>
      </c>
      <c r="P1219" s="48">
        <f t="shared" si="73"/>
        <v>49.510162601626014</v>
      </c>
      <c r="Q1219" s="48">
        <f t="shared" si="74"/>
        <v>30.794500002064812</v>
      </c>
      <c r="R1219" s="48">
        <f t="shared" si="75"/>
        <v>535.58533743760552</v>
      </c>
    </row>
    <row r="1220" spans="1:18" x14ac:dyDescent="0.25">
      <c r="A1220" t="s">
        <v>1059</v>
      </c>
      <c r="B1220" t="s">
        <v>10339</v>
      </c>
      <c r="C1220" t="s">
        <v>10554</v>
      </c>
      <c r="D1220" t="s">
        <v>10555</v>
      </c>
      <c r="E1220" t="s">
        <v>1688</v>
      </c>
      <c r="F1220" s="48" t="s">
        <v>10649</v>
      </c>
      <c r="G1220" s="55" t="s">
        <v>10701</v>
      </c>
      <c r="H1220" s="55" t="s">
        <v>10702</v>
      </c>
      <c r="I1220" s="55" t="s">
        <v>9030</v>
      </c>
      <c r="J1220" s="48">
        <v>62.73</v>
      </c>
      <c r="K1220" s="55">
        <v>46361.735641000007</v>
      </c>
      <c r="L1220" s="55">
        <v>1580.64</v>
      </c>
      <c r="M1220" s="55">
        <v>2318.0867820500002</v>
      </c>
      <c r="N1220" s="56">
        <v>42463.008858950008</v>
      </c>
      <c r="O1220" s="48">
        <f t="shared" si="72"/>
        <v>739.06800001594149</v>
      </c>
      <c r="P1220" s="48">
        <f t="shared" si="73"/>
        <v>25.197513151602106</v>
      </c>
      <c r="Q1220" s="48">
        <f t="shared" si="74"/>
        <v>36.953400000797075</v>
      </c>
      <c r="R1220" s="48">
        <f t="shared" si="75"/>
        <v>676.91708686354229</v>
      </c>
    </row>
    <row r="1221" spans="1:18" x14ac:dyDescent="0.25">
      <c r="A1221" t="s">
        <v>1059</v>
      </c>
      <c r="B1221" t="s">
        <v>10339</v>
      </c>
      <c r="C1221" t="s">
        <v>10554</v>
      </c>
      <c r="D1221" t="s">
        <v>10555</v>
      </c>
      <c r="E1221" t="s">
        <v>1688</v>
      </c>
      <c r="F1221" s="48" t="s">
        <v>10649</v>
      </c>
      <c r="G1221" s="55" t="s">
        <v>10186</v>
      </c>
      <c r="H1221" s="55" t="s">
        <v>10187</v>
      </c>
      <c r="I1221" s="55" t="s">
        <v>9030</v>
      </c>
      <c r="J1221" s="48">
        <v>38.129999999999995</v>
      </c>
      <c r="K1221" s="55">
        <v>27584.832017999997</v>
      </c>
      <c r="L1221" s="55">
        <v>2658.4599999999996</v>
      </c>
      <c r="M1221" s="55">
        <v>1379.2416009000001</v>
      </c>
      <c r="N1221" s="56">
        <v>23547.130417099997</v>
      </c>
      <c r="O1221" s="48">
        <f t="shared" si="72"/>
        <v>723.44169992132186</v>
      </c>
      <c r="P1221" s="48">
        <f t="shared" si="73"/>
        <v>69.720954628901126</v>
      </c>
      <c r="Q1221" s="48">
        <f t="shared" si="74"/>
        <v>36.172084996066097</v>
      </c>
      <c r="R1221" s="48">
        <f t="shared" si="75"/>
        <v>617.54866029635457</v>
      </c>
    </row>
    <row r="1222" spans="1:18" x14ac:dyDescent="0.25">
      <c r="A1222" t="s">
        <v>1059</v>
      </c>
      <c r="B1222" t="s">
        <v>10339</v>
      </c>
      <c r="C1222" t="s">
        <v>10554</v>
      </c>
      <c r="D1222" t="s">
        <v>10555</v>
      </c>
      <c r="E1222" t="s">
        <v>1688</v>
      </c>
      <c r="F1222" s="48" t="s">
        <v>10649</v>
      </c>
      <c r="G1222" s="55" t="s">
        <v>10703</v>
      </c>
      <c r="H1222" s="55" t="s">
        <v>10704</v>
      </c>
      <c r="I1222" s="55" t="s">
        <v>9030</v>
      </c>
      <c r="J1222" s="48">
        <v>99.629999998999992</v>
      </c>
      <c r="K1222" s="55">
        <v>47304.868359</v>
      </c>
      <c r="L1222" s="55">
        <v>2012.3799999798016</v>
      </c>
      <c r="M1222" s="55">
        <v>2365.2434179500001</v>
      </c>
      <c r="N1222" s="56">
        <v>42927.244941070203</v>
      </c>
      <c r="O1222" s="48">
        <f t="shared" si="72"/>
        <v>474.80546381084821</v>
      </c>
      <c r="P1222" s="48">
        <f t="shared" si="73"/>
        <v>20.198534577938375</v>
      </c>
      <c r="Q1222" s="48">
        <f t="shared" si="74"/>
        <v>23.740273190542414</v>
      </c>
      <c r="R1222" s="48">
        <f t="shared" si="75"/>
        <v>430.86665604236748</v>
      </c>
    </row>
    <row r="1223" spans="1:18" x14ac:dyDescent="0.25">
      <c r="A1223" t="s">
        <v>1059</v>
      </c>
      <c r="B1223" t="s">
        <v>10339</v>
      </c>
      <c r="C1223" t="s">
        <v>10554</v>
      </c>
      <c r="D1223" t="s">
        <v>10555</v>
      </c>
      <c r="E1223" t="s">
        <v>1688</v>
      </c>
      <c r="F1223" s="48" t="s">
        <v>10649</v>
      </c>
      <c r="G1223" s="55" t="s">
        <v>10705</v>
      </c>
      <c r="H1223" s="55" t="s">
        <v>10706</v>
      </c>
      <c r="I1223" s="55" t="s">
        <v>9030</v>
      </c>
      <c r="J1223" s="48">
        <v>1.2300000000000002</v>
      </c>
      <c r="K1223" s="55">
        <v>758.97422648999998</v>
      </c>
      <c r="L1223" s="55">
        <v>251.07000000000005</v>
      </c>
      <c r="M1223" s="55">
        <v>37.948711324500003</v>
      </c>
      <c r="N1223" s="56">
        <v>469.95551516549995</v>
      </c>
      <c r="O1223" s="48">
        <f t="shared" si="72"/>
        <v>617.05221665853651</v>
      </c>
      <c r="P1223" s="48">
        <f t="shared" si="73"/>
        <v>204.1219512195122</v>
      </c>
      <c r="Q1223" s="48">
        <f t="shared" si="74"/>
        <v>30.852610832926828</v>
      </c>
      <c r="R1223" s="48">
        <f t="shared" si="75"/>
        <v>382.07765460609744</v>
      </c>
    </row>
    <row r="1224" spans="1:18" x14ac:dyDescent="0.25">
      <c r="A1224" t="s">
        <v>1059</v>
      </c>
      <c r="B1224" t="s">
        <v>10339</v>
      </c>
      <c r="C1224" t="s">
        <v>10554</v>
      </c>
      <c r="D1224" t="s">
        <v>10555</v>
      </c>
      <c r="E1224" t="s">
        <v>1688</v>
      </c>
      <c r="F1224" s="48" t="s">
        <v>10649</v>
      </c>
      <c r="G1224" s="55" t="s">
        <v>10707</v>
      </c>
      <c r="H1224" s="55" t="s">
        <v>10708</v>
      </c>
      <c r="I1224" s="55" t="s">
        <v>9030</v>
      </c>
      <c r="J1224" s="48">
        <v>368.99999999999994</v>
      </c>
      <c r="K1224" s="55">
        <v>209600.72315000001</v>
      </c>
      <c r="L1224" s="55">
        <v>16886.399999999998</v>
      </c>
      <c r="M1224" s="55">
        <v>10480.036157500001</v>
      </c>
      <c r="N1224" s="56">
        <v>182234.28699250001</v>
      </c>
      <c r="O1224" s="48">
        <f t="shared" si="72"/>
        <v>568.02363997289979</v>
      </c>
      <c r="P1224" s="48">
        <f t="shared" si="73"/>
        <v>45.762601626016263</v>
      </c>
      <c r="Q1224" s="48">
        <f t="shared" si="74"/>
        <v>28.401181998644994</v>
      </c>
      <c r="R1224" s="48">
        <f t="shared" si="75"/>
        <v>493.85985634823857</v>
      </c>
    </row>
    <row r="1225" spans="1:18" x14ac:dyDescent="0.25">
      <c r="A1225" t="s">
        <v>1059</v>
      </c>
      <c r="B1225" t="s">
        <v>10339</v>
      </c>
      <c r="C1225" t="s">
        <v>10554</v>
      </c>
      <c r="D1225" t="s">
        <v>10555</v>
      </c>
      <c r="E1225" t="s">
        <v>1688</v>
      </c>
      <c r="F1225" s="48" t="s">
        <v>10649</v>
      </c>
      <c r="G1225" s="55" t="s">
        <v>10709</v>
      </c>
      <c r="H1225" s="55" t="s">
        <v>10710</v>
      </c>
      <c r="I1225" s="55" t="s">
        <v>9030</v>
      </c>
      <c r="J1225" s="48">
        <v>61.499999998999989</v>
      </c>
      <c r="K1225" s="55">
        <v>31013.880017999996</v>
      </c>
      <c r="L1225" s="55">
        <v>3782.1699999385005</v>
      </c>
      <c r="M1225" s="55">
        <v>1550.6940009000002</v>
      </c>
      <c r="N1225" s="56">
        <v>25681.016017161495</v>
      </c>
      <c r="O1225" s="48">
        <f t="shared" si="72"/>
        <v>504.29073200819988</v>
      </c>
      <c r="P1225" s="48">
        <f t="shared" si="73"/>
        <v>61.498699186991871</v>
      </c>
      <c r="Q1225" s="48">
        <f t="shared" si="74"/>
        <v>25.21453660041</v>
      </c>
      <c r="R1225" s="48">
        <f t="shared" si="75"/>
        <v>417.57749622079803</v>
      </c>
    </row>
    <row r="1226" spans="1:18" x14ac:dyDescent="0.25">
      <c r="A1226" t="s">
        <v>1059</v>
      </c>
      <c r="B1226" t="s">
        <v>10339</v>
      </c>
      <c r="C1226" t="s">
        <v>10554</v>
      </c>
      <c r="D1226" t="s">
        <v>10555</v>
      </c>
      <c r="E1226" t="s">
        <v>1688</v>
      </c>
      <c r="F1226" s="48" t="s">
        <v>10649</v>
      </c>
      <c r="G1226" s="55" t="s">
        <v>10537</v>
      </c>
      <c r="H1226" s="55" t="s">
        <v>10538</v>
      </c>
      <c r="I1226" s="55" t="s">
        <v>9030</v>
      </c>
      <c r="J1226" s="48">
        <v>494.46000001000004</v>
      </c>
      <c r="K1226" s="55">
        <v>231545.72881</v>
      </c>
      <c r="L1226" s="55">
        <v>9890.1100002000203</v>
      </c>
      <c r="M1226" s="55">
        <v>11577.286440500002</v>
      </c>
      <c r="N1226" s="56">
        <v>210078.33236929998</v>
      </c>
      <c r="O1226" s="48">
        <f t="shared" si="72"/>
        <v>468.2800000107535</v>
      </c>
      <c r="P1226" s="48">
        <f t="shared" si="73"/>
        <v>20.001840391538245</v>
      </c>
      <c r="Q1226" s="48">
        <f t="shared" si="74"/>
        <v>23.41400000053768</v>
      </c>
      <c r="R1226" s="48">
        <f t="shared" si="75"/>
        <v>424.8641596186776</v>
      </c>
    </row>
    <row r="1227" spans="1:18" x14ac:dyDescent="0.25">
      <c r="A1227" t="s">
        <v>1059</v>
      </c>
      <c r="B1227" t="s">
        <v>10339</v>
      </c>
      <c r="C1227" t="s">
        <v>10554</v>
      </c>
      <c r="D1227" t="s">
        <v>10555</v>
      </c>
      <c r="E1227" t="s">
        <v>1688</v>
      </c>
      <c r="F1227" s="48" t="s">
        <v>10649</v>
      </c>
      <c r="G1227" s="55" t="s">
        <v>10711</v>
      </c>
      <c r="H1227" s="55" t="s">
        <v>10712</v>
      </c>
      <c r="I1227" s="55" t="s">
        <v>9667</v>
      </c>
      <c r="J1227" s="48">
        <v>1.2300000000000002</v>
      </c>
      <c r="K1227" s="55">
        <v>1891.1070419000002</v>
      </c>
      <c r="L1227" s="55">
        <v>0</v>
      </c>
      <c r="M1227" s="55">
        <v>94.555352094999989</v>
      </c>
      <c r="N1227" s="56">
        <v>1796.5516898050003</v>
      </c>
      <c r="O1227" s="48">
        <f t="shared" si="72"/>
        <v>1537.4853999186992</v>
      </c>
      <c r="P1227" s="48">
        <f t="shared" si="73"/>
        <v>0</v>
      </c>
      <c r="Q1227" s="48">
        <f t="shared" si="74"/>
        <v>76.874269995934938</v>
      </c>
      <c r="R1227" s="48">
        <f t="shared" si="75"/>
        <v>1460.6111299227641</v>
      </c>
    </row>
    <row r="1228" spans="1:18" x14ac:dyDescent="0.25">
      <c r="A1228" t="s">
        <v>1059</v>
      </c>
      <c r="B1228" t="s">
        <v>10339</v>
      </c>
      <c r="C1228" t="s">
        <v>10554</v>
      </c>
      <c r="D1228" t="s">
        <v>10555</v>
      </c>
      <c r="E1228" t="s">
        <v>1688</v>
      </c>
      <c r="F1228" s="48" t="s">
        <v>10649</v>
      </c>
      <c r="G1228" s="55" t="s">
        <v>9727</v>
      </c>
      <c r="H1228" s="55" t="s">
        <v>9728</v>
      </c>
      <c r="I1228" s="55" t="s">
        <v>9211</v>
      </c>
      <c r="J1228" s="48">
        <v>18.449999998999999</v>
      </c>
      <c r="K1228" s="55">
        <v>12356.367948699997</v>
      </c>
      <c r="L1228" s="55">
        <v>3376.3799998169989</v>
      </c>
      <c r="M1228" s="55">
        <v>617.81839743500007</v>
      </c>
      <c r="N1228" s="56">
        <v>8362.1695514479979</v>
      </c>
      <c r="O1228" s="48">
        <f t="shared" si="72"/>
        <v>669.72184007423959</v>
      </c>
      <c r="P1228" s="48">
        <f t="shared" si="73"/>
        <v>183.00162601626019</v>
      </c>
      <c r="Q1228" s="48">
        <f t="shared" si="74"/>
        <v>33.486092003711988</v>
      </c>
      <c r="R1228" s="48">
        <f t="shared" si="75"/>
        <v>453.23412205426735</v>
      </c>
    </row>
    <row r="1229" spans="1:18" x14ac:dyDescent="0.25">
      <c r="A1229" t="s">
        <v>1059</v>
      </c>
      <c r="B1229" t="s">
        <v>10339</v>
      </c>
      <c r="C1229" t="s">
        <v>10554</v>
      </c>
      <c r="D1229" t="s">
        <v>10555</v>
      </c>
      <c r="E1229" t="s">
        <v>1688</v>
      </c>
      <c r="F1229" s="48" t="s">
        <v>10649</v>
      </c>
      <c r="G1229" s="55" t="s">
        <v>10561</v>
      </c>
      <c r="H1229" s="55" t="s">
        <v>10562</v>
      </c>
      <c r="I1229" s="55" t="s">
        <v>9211</v>
      </c>
      <c r="J1229" s="48">
        <v>56.58</v>
      </c>
      <c r="K1229" s="55">
        <v>28345.381853000003</v>
      </c>
      <c r="L1229" s="55">
        <v>2662.88</v>
      </c>
      <c r="M1229" s="55">
        <v>1417.2690926500002</v>
      </c>
      <c r="N1229" s="56">
        <v>24265.232760350002</v>
      </c>
      <c r="O1229" s="48">
        <f t="shared" si="72"/>
        <v>500.9788238423472</v>
      </c>
      <c r="P1229" s="48">
        <f t="shared" si="73"/>
        <v>47.063980205019448</v>
      </c>
      <c r="Q1229" s="48">
        <f t="shared" si="74"/>
        <v>25.048941192117361</v>
      </c>
      <c r="R1229" s="48">
        <f t="shared" si="75"/>
        <v>428.86590244521034</v>
      </c>
    </row>
    <row r="1230" spans="1:18" x14ac:dyDescent="0.25">
      <c r="A1230" t="s">
        <v>1059</v>
      </c>
      <c r="B1230" t="s">
        <v>10339</v>
      </c>
      <c r="C1230" t="s">
        <v>10554</v>
      </c>
      <c r="D1230" t="s">
        <v>10555</v>
      </c>
      <c r="E1230" t="s">
        <v>1688</v>
      </c>
      <c r="F1230" s="48" t="s">
        <v>10649</v>
      </c>
      <c r="G1230" s="55" t="s">
        <v>9716</v>
      </c>
      <c r="H1230" s="55" t="s">
        <v>9717</v>
      </c>
      <c r="I1230" s="55" t="s">
        <v>9596</v>
      </c>
      <c r="J1230" s="48">
        <v>13.530000000000001</v>
      </c>
      <c r="K1230" s="55">
        <v>10357.1281774</v>
      </c>
      <c r="L1230" s="55">
        <v>1918.3600000000001</v>
      </c>
      <c r="M1230" s="55">
        <v>0</v>
      </c>
      <c r="N1230" s="56">
        <v>8438.7681773999993</v>
      </c>
      <c r="O1230" s="48">
        <f t="shared" si="72"/>
        <v>765.49358295639308</v>
      </c>
      <c r="P1230" s="48">
        <f t="shared" si="73"/>
        <v>141.78566149297856</v>
      </c>
      <c r="Q1230" s="48">
        <f t="shared" si="74"/>
        <v>0</v>
      </c>
      <c r="R1230" s="48">
        <f t="shared" si="75"/>
        <v>623.70792146341455</v>
      </c>
    </row>
    <row r="1231" spans="1:18" x14ac:dyDescent="0.25">
      <c r="A1231" t="s">
        <v>1059</v>
      </c>
      <c r="B1231" t="s">
        <v>10339</v>
      </c>
      <c r="C1231" t="s">
        <v>10554</v>
      </c>
      <c r="D1231" t="s">
        <v>10555</v>
      </c>
      <c r="E1231" t="s">
        <v>1688</v>
      </c>
      <c r="F1231" s="48" t="s">
        <v>10649</v>
      </c>
      <c r="G1231" s="55" t="s">
        <v>10713</v>
      </c>
      <c r="H1231" s="55" t="s">
        <v>10714</v>
      </c>
      <c r="I1231" s="55" t="s">
        <v>9596</v>
      </c>
      <c r="J1231" s="48">
        <v>1.2300000000000002</v>
      </c>
      <c r="K1231" s="55">
        <v>1377.3539999200002</v>
      </c>
      <c r="L1231" s="55">
        <v>284.91000000000008</v>
      </c>
      <c r="M1231" s="55">
        <v>0</v>
      </c>
      <c r="N1231" s="56">
        <v>1092.4439999200001</v>
      </c>
      <c r="O1231" s="48">
        <f t="shared" si="72"/>
        <v>1119.7999999349593</v>
      </c>
      <c r="P1231" s="48">
        <f t="shared" si="73"/>
        <v>231.63414634146343</v>
      </c>
      <c r="Q1231" s="48">
        <f t="shared" si="74"/>
        <v>0</v>
      </c>
      <c r="R1231" s="48">
        <f t="shared" si="75"/>
        <v>888.16585359349585</v>
      </c>
    </row>
    <row r="1232" spans="1:18" x14ac:dyDescent="0.25">
      <c r="A1232" t="s">
        <v>1059</v>
      </c>
      <c r="B1232" t="s">
        <v>10339</v>
      </c>
      <c r="C1232" t="s">
        <v>10554</v>
      </c>
      <c r="D1232" t="s">
        <v>10555</v>
      </c>
      <c r="E1232" t="s">
        <v>1688</v>
      </c>
      <c r="F1232" s="48" t="s">
        <v>10649</v>
      </c>
      <c r="G1232" s="55" t="s">
        <v>10563</v>
      </c>
      <c r="H1232" s="55" t="s">
        <v>10564</v>
      </c>
      <c r="I1232" s="55" t="s">
        <v>9042</v>
      </c>
      <c r="J1232" s="48">
        <v>132.840000003</v>
      </c>
      <c r="K1232" s="55">
        <v>63832.636343000006</v>
      </c>
      <c r="L1232" s="55">
        <v>3336.6200000753529</v>
      </c>
      <c r="M1232" s="55">
        <v>0</v>
      </c>
      <c r="N1232" s="56">
        <v>60496.016342924653</v>
      </c>
      <c r="O1232" s="48">
        <f t="shared" ref="O1232:O1295" si="76">IFERROR(K1232/J1232,0)</f>
        <v>480.52270657601957</v>
      </c>
      <c r="P1232" s="48">
        <f t="shared" ref="P1232:P1295" si="77">IFERROR(L1232/J1232,0)</f>
        <v>25.117585064739536</v>
      </c>
      <c r="Q1232" s="48">
        <f t="shared" ref="Q1232:Q1295" si="78">IFERROR(M1232/J1232,0)</f>
        <v>0</v>
      </c>
      <c r="R1232" s="48">
        <f t="shared" ref="R1232:R1295" si="79">N1232/J1232</f>
        <v>455.40512151128002</v>
      </c>
    </row>
    <row r="1233" spans="1:18" x14ac:dyDescent="0.25">
      <c r="A1233" t="s">
        <v>1059</v>
      </c>
      <c r="B1233" t="s">
        <v>10339</v>
      </c>
      <c r="C1233" t="s">
        <v>10554</v>
      </c>
      <c r="D1233" t="s">
        <v>10555</v>
      </c>
      <c r="E1233" t="s">
        <v>1688</v>
      </c>
      <c r="F1233" s="48" t="s">
        <v>10649</v>
      </c>
      <c r="G1233" s="55" t="s">
        <v>10715</v>
      </c>
      <c r="H1233" s="55" t="s">
        <v>10716</v>
      </c>
      <c r="I1233" s="55" t="s">
        <v>9042</v>
      </c>
      <c r="J1233" s="48">
        <v>9.84</v>
      </c>
      <c r="K1233" s="55">
        <v>8813.1456514000001</v>
      </c>
      <c r="L1233" s="55">
        <v>889.44999999999993</v>
      </c>
      <c r="M1233" s="55">
        <v>0</v>
      </c>
      <c r="N1233" s="56">
        <v>7923.6956514000003</v>
      </c>
      <c r="O1233" s="48">
        <f t="shared" si="76"/>
        <v>895.64488327235779</v>
      </c>
      <c r="P1233" s="48">
        <f t="shared" si="77"/>
        <v>90.391260162601625</v>
      </c>
      <c r="Q1233" s="48">
        <f t="shared" si="78"/>
        <v>0</v>
      </c>
      <c r="R1233" s="48">
        <f t="shared" si="79"/>
        <v>805.25362310975618</v>
      </c>
    </row>
    <row r="1234" spans="1:18" x14ac:dyDescent="0.25">
      <c r="A1234" t="s">
        <v>1059</v>
      </c>
      <c r="B1234" t="s">
        <v>10339</v>
      </c>
      <c r="C1234" t="s">
        <v>10554</v>
      </c>
      <c r="D1234" t="s">
        <v>10555</v>
      </c>
      <c r="E1234" t="s">
        <v>1688</v>
      </c>
      <c r="F1234" s="48" t="s">
        <v>10649</v>
      </c>
      <c r="G1234" s="55" t="s">
        <v>10469</v>
      </c>
      <c r="H1234" s="55" t="s">
        <v>10470</v>
      </c>
      <c r="I1234" s="55" t="s">
        <v>9415</v>
      </c>
      <c r="J1234" s="48">
        <v>1.2300000000000002</v>
      </c>
      <c r="K1234" s="55">
        <v>1090.65567751</v>
      </c>
      <c r="L1234" s="55">
        <v>0</v>
      </c>
      <c r="M1234" s="55">
        <v>54.532783875500002</v>
      </c>
      <c r="N1234" s="56">
        <v>1036.1228936345001</v>
      </c>
      <c r="O1234" s="48">
        <f t="shared" si="76"/>
        <v>886.71193293495924</v>
      </c>
      <c r="P1234" s="48">
        <f t="shared" si="77"/>
        <v>0</v>
      </c>
      <c r="Q1234" s="48">
        <f t="shared" si="78"/>
        <v>44.335596646747959</v>
      </c>
      <c r="R1234" s="48">
        <f t="shared" si="79"/>
        <v>842.37633628821129</v>
      </c>
    </row>
    <row r="1235" spans="1:18" x14ac:dyDescent="0.25">
      <c r="A1235" t="s">
        <v>1059</v>
      </c>
      <c r="B1235" t="s">
        <v>10339</v>
      </c>
      <c r="C1235" t="s">
        <v>10554</v>
      </c>
      <c r="D1235" t="s">
        <v>10555</v>
      </c>
      <c r="E1235" t="s">
        <v>1688</v>
      </c>
      <c r="F1235" s="48" t="s">
        <v>10649</v>
      </c>
      <c r="G1235" s="55" t="s">
        <v>10565</v>
      </c>
      <c r="H1235" s="55" t="s">
        <v>10566</v>
      </c>
      <c r="I1235" s="55" t="s">
        <v>10079</v>
      </c>
      <c r="J1235" s="48">
        <v>3.6899999990000008</v>
      </c>
      <c r="K1235" s="55">
        <v>2328.9803999999999</v>
      </c>
      <c r="L1235" s="55">
        <v>253.31999993134966</v>
      </c>
      <c r="M1235" s="55">
        <v>0</v>
      </c>
      <c r="N1235" s="56">
        <v>2075.6604000686502</v>
      </c>
      <c r="O1235" s="48">
        <f t="shared" si="76"/>
        <v>631.16000017104591</v>
      </c>
      <c r="P1235" s="48">
        <f t="shared" si="77"/>
        <v>68.650406504065046</v>
      </c>
      <c r="Q1235" s="48">
        <f t="shared" si="78"/>
        <v>0</v>
      </c>
      <c r="R1235" s="48">
        <f t="shared" si="79"/>
        <v>562.50959366698089</v>
      </c>
    </row>
    <row r="1236" spans="1:18" x14ac:dyDescent="0.25">
      <c r="A1236" t="s">
        <v>1059</v>
      </c>
      <c r="B1236" t="s">
        <v>10339</v>
      </c>
      <c r="C1236" t="s">
        <v>10554</v>
      </c>
      <c r="D1236" t="s">
        <v>10555</v>
      </c>
      <c r="E1236" t="s">
        <v>1688</v>
      </c>
      <c r="F1236" s="48" t="s">
        <v>10649</v>
      </c>
      <c r="G1236" s="55" t="s">
        <v>10717</v>
      </c>
      <c r="H1236" s="55" t="s">
        <v>10718</v>
      </c>
      <c r="I1236" s="55" t="s">
        <v>9449</v>
      </c>
      <c r="J1236" s="48">
        <v>73.800000000000011</v>
      </c>
      <c r="K1236" s="55">
        <v>41320.620000999996</v>
      </c>
      <c r="L1236" s="55">
        <v>0</v>
      </c>
      <c r="M1236" s="55">
        <v>2066.0310000500003</v>
      </c>
      <c r="N1236" s="56">
        <v>39254.589000949993</v>
      </c>
      <c r="O1236" s="48">
        <f t="shared" si="76"/>
        <v>559.90000001354997</v>
      </c>
      <c r="P1236" s="48">
        <f t="shared" si="77"/>
        <v>0</v>
      </c>
      <c r="Q1236" s="48">
        <f t="shared" si="78"/>
        <v>27.995000000677507</v>
      </c>
      <c r="R1236" s="48">
        <f t="shared" si="79"/>
        <v>531.90500001287239</v>
      </c>
    </row>
    <row r="1237" spans="1:18" x14ac:dyDescent="0.25">
      <c r="A1237" t="s">
        <v>1059</v>
      </c>
      <c r="B1237" t="s">
        <v>10339</v>
      </c>
      <c r="C1237" t="s">
        <v>10554</v>
      </c>
      <c r="D1237" t="s">
        <v>10555</v>
      </c>
      <c r="E1237" t="s">
        <v>1688</v>
      </c>
      <c r="F1237" s="48" t="s">
        <v>10649</v>
      </c>
      <c r="G1237" s="55" t="s">
        <v>10719</v>
      </c>
      <c r="H1237" s="55" t="s">
        <v>10720</v>
      </c>
      <c r="I1237" s="55" t="s">
        <v>9030</v>
      </c>
      <c r="J1237" s="48">
        <v>135.29999999699999</v>
      </c>
      <c r="K1237" s="55">
        <v>72035.363762000008</v>
      </c>
      <c r="L1237" s="55">
        <v>3543.3499999214328</v>
      </c>
      <c r="M1237" s="55">
        <v>3601.7681881000003</v>
      </c>
      <c r="N1237" s="56">
        <v>64890.245573978566</v>
      </c>
      <c r="O1237" s="48">
        <f t="shared" si="76"/>
        <v>532.41214902880449</v>
      </c>
      <c r="P1237" s="48">
        <f t="shared" si="77"/>
        <v>26.188839615668883</v>
      </c>
      <c r="Q1237" s="48">
        <f t="shared" si="78"/>
        <v>26.620607451440225</v>
      </c>
      <c r="R1237" s="48">
        <f t="shared" si="79"/>
        <v>479.60270196169535</v>
      </c>
    </row>
    <row r="1238" spans="1:18" x14ac:dyDescent="0.25">
      <c r="A1238" t="s">
        <v>1059</v>
      </c>
      <c r="B1238" t="s">
        <v>10339</v>
      </c>
      <c r="C1238" t="s">
        <v>10554</v>
      </c>
      <c r="D1238" t="s">
        <v>10555</v>
      </c>
      <c r="E1238" t="s">
        <v>1688</v>
      </c>
      <c r="F1238" s="48" t="s">
        <v>10649</v>
      </c>
      <c r="G1238" s="55" t="s">
        <v>10512</v>
      </c>
      <c r="H1238" s="55" t="s">
        <v>10513</v>
      </c>
      <c r="I1238" s="55" t="s">
        <v>9018</v>
      </c>
      <c r="J1238" s="48">
        <v>2.4599999979999998</v>
      </c>
      <c r="K1238" s="55">
        <v>1440.2636006099997</v>
      </c>
      <c r="L1238" s="55">
        <v>0</v>
      </c>
      <c r="M1238" s="55">
        <v>72.013180030499996</v>
      </c>
      <c r="N1238" s="56">
        <v>1368.2504205794996</v>
      </c>
      <c r="O1238" s="48">
        <f t="shared" si="76"/>
        <v>585.47300885404297</v>
      </c>
      <c r="P1238" s="48">
        <f t="shared" si="77"/>
        <v>0</v>
      </c>
      <c r="Q1238" s="48">
        <f t="shared" si="78"/>
        <v>29.273650442702156</v>
      </c>
      <c r="R1238" s="48">
        <f t="shared" si="79"/>
        <v>556.19935841134088</v>
      </c>
    </row>
    <row r="1239" spans="1:18" x14ac:dyDescent="0.25">
      <c r="A1239" t="s">
        <v>1059</v>
      </c>
      <c r="B1239" t="s">
        <v>10339</v>
      </c>
      <c r="C1239" t="s">
        <v>10554</v>
      </c>
      <c r="D1239" t="s">
        <v>10555</v>
      </c>
      <c r="E1239" t="s">
        <v>1688</v>
      </c>
      <c r="F1239" s="48" t="s">
        <v>10649</v>
      </c>
      <c r="G1239" s="55" t="s">
        <v>10567</v>
      </c>
      <c r="H1239" s="55" t="s">
        <v>10568</v>
      </c>
      <c r="I1239" s="55" t="s">
        <v>9030</v>
      </c>
      <c r="J1239" s="48">
        <v>66.42</v>
      </c>
      <c r="K1239" s="55">
        <v>31035.542042000001</v>
      </c>
      <c r="L1239" s="55">
        <v>2448.62</v>
      </c>
      <c r="M1239" s="55">
        <v>1551.7771020999999</v>
      </c>
      <c r="N1239" s="56">
        <v>27035.144939900001</v>
      </c>
      <c r="O1239" s="48">
        <f t="shared" si="76"/>
        <v>467.26200003011144</v>
      </c>
      <c r="P1239" s="48">
        <f t="shared" si="77"/>
        <v>36.865703101475454</v>
      </c>
      <c r="Q1239" s="48">
        <f t="shared" si="78"/>
        <v>23.363100001505568</v>
      </c>
      <c r="R1239" s="48">
        <f t="shared" si="79"/>
        <v>407.0331969271304</v>
      </c>
    </row>
    <row r="1240" spans="1:18" x14ac:dyDescent="0.25">
      <c r="A1240" t="s">
        <v>1059</v>
      </c>
      <c r="B1240" t="s">
        <v>10339</v>
      </c>
      <c r="C1240" t="s">
        <v>10554</v>
      </c>
      <c r="D1240" t="s">
        <v>10555</v>
      </c>
      <c r="E1240" t="s">
        <v>1688</v>
      </c>
      <c r="F1240" s="48" t="s">
        <v>10649</v>
      </c>
      <c r="G1240" s="55" t="s">
        <v>10347</v>
      </c>
      <c r="H1240" s="55" t="s">
        <v>10348</v>
      </c>
      <c r="I1240" s="55" t="s">
        <v>9030</v>
      </c>
      <c r="J1240" s="48">
        <v>68.880000010000003</v>
      </c>
      <c r="K1240" s="55">
        <v>52309.755409000005</v>
      </c>
      <c r="L1240" s="55">
        <v>1340.5400001946198</v>
      </c>
      <c r="M1240" s="55">
        <v>2615.48777045</v>
      </c>
      <c r="N1240" s="56">
        <v>48353.727638355384</v>
      </c>
      <c r="O1240" s="48">
        <f t="shared" si="76"/>
        <v>759.43315042691165</v>
      </c>
      <c r="P1240" s="48">
        <f t="shared" si="77"/>
        <v>19.461962833914054</v>
      </c>
      <c r="Q1240" s="48">
        <f t="shared" si="78"/>
        <v>37.971657521345577</v>
      </c>
      <c r="R1240" s="48">
        <f t="shared" si="79"/>
        <v>701.99953007165198</v>
      </c>
    </row>
    <row r="1241" spans="1:18" x14ac:dyDescent="0.25">
      <c r="A1241" t="s">
        <v>1059</v>
      </c>
      <c r="B1241" t="s">
        <v>10339</v>
      </c>
      <c r="C1241" t="s">
        <v>10554</v>
      </c>
      <c r="D1241" t="s">
        <v>10555</v>
      </c>
      <c r="E1241" t="s">
        <v>1688</v>
      </c>
      <c r="F1241" s="48" t="s">
        <v>10649</v>
      </c>
      <c r="G1241" s="55" t="s">
        <v>10721</v>
      </c>
      <c r="H1241" s="55" t="s">
        <v>10722</v>
      </c>
      <c r="I1241" s="55" t="s">
        <v>9415</v>
      </c>
      <c r="J1241" s="48">
        <v>49.199999998999999</v>
      </c>
      <c r="K1241" s="55">
        <v>29378.710393000001</v>
      </c>
      <c r="L1241" s="55">
        <v>2213.999999955</v>
      </c>
      <c r="M1241" s="55">
        <v>1468.9355196500001</v>
      </c>
      <c r="N1241" s="56">
        <v>25695.774873395003</v>
      </c>
      <c r="O1241" s="48">
        <f t="shared" si="76"/>
        <v>597.12826003246198</v>
      </c>
      <c r="P1241" s="48">
        <f t="shared" si="77"/>
        <v>45</v>
      </c>
      <c r="Q1241" s="48">
        <f t="shared" si="78"/>
        <v>29.8564130016231</v>
      </c>
      <c r="R1241" s="48">
        <f t="shared" si="79"/>
        <v>522.2718470308389</v>
      </c>
    </row>
    <row r="1242" spans="1:18" x14ac:dyDescent="0.25">
      <c r="A1242" t="s">
        <v>1059</v>
      </c>
      <c r="B1242" t="s">
        <v>10339</v>
      </c>
      <c r="C1242" t="s">
        <v>10554</v>
      </c>
      <c r="D1242" t="s">
        <v>10555</v>
      </c>
      <c r="E1242" t="s">
        <v>1688</v>
      </c>
      <c r="F1242" s="48" t="s">
        <v>10649</v>
      </c>
      <c r="G1242" s="55" t="s">
        <v>10569</v>
      </c>
      <c r="H1242" s="55" t="s">
        <v>10570</v>
      </c>
      <c r="I1242" s="55" t="s">
        <v>9030</v>
      </c>
      <c r="J1242" s="48">
        <v>50.429999999999993</v>
      </c>
      <c r="K1242" s="55">
        <v>25234.566952999994</v>
      </c>
      <c r="L1242" s="55">
        <v>2249.7399999999998</v>
      </c>
      <c r="M1242" s="55">
        <v>1261.7283476500002</v>
      </c>
      <c r="N1242" s="56">
        <v>21723.098605349995</v>
      </c>
      <c r="O1242" s="48">
        <f t="shared" si="76"/>
        <v>500.38800224072969</v>
      </c>
      <c r="P1242" s="48">
        <f t="shared" si="77"/>
        <v>44.611144160222089</v>
      </c>
      <c r="Q1242" s="48">
        <f t="shared" si="78"/>
        <v>25.019400112036493</v>
      </c>
      <c r="R1242" s="48">
        <f t="shared" si="79"/>
        <v>430.7574579684711</v>
      </c>
    </row>
    <row r="1243" spans="1:18" x14ac:dyDescent="0.25">
      <c r="A1243" t="s">
        <v>1059</v>
      </c>
      <c r="B1243" t="s">
        <v>10339</v>
      </c>
      <c r="C1243" t="s">
        <v>10554</v>
      </c>
      <c r="D1243" t="s">
        <v>10555</v>
      </c>
      <c r="E1243" t="s">
        <v>1688</v>
      </c>
      <c r="F1243" s="48" t="s">
        <v>10649</v>
      </c>
      <c r="G1243" s="55" t="s">
        <v>10723</v>
      </c>
      <c r="H1243" s="55" t="s">
        <v>10724</v>
      </c>
      <c r="I1243" s="55" t="s">
        <v>9030</v>
      </c>
      <c r="J1243" s="48">
        <v>49.999999998999996</v>
      </c>
      <c r="K1243" s="55">
        <v>22499.999995999999</v>
      </c>
      <c r="L1243" s="55">
        <v>0</v>
      </c>
      <c r="M1243" s="55">
        <v>1124.9999998000001</v>
      </c>
      <c r="N1243" s="56">
        <v>21374.9999962</v>
      </c>
      <c r="O1243" s="48">
        <f t="shared" si="76"/>
        <v>449.99999992900001</v>
      </c>
      <c r="P1243" s="48">
        <f t="shared" si="77"/>
        <v>0</v>
      </c>
      <c r="Q1243" s="48">
        <f t="shared" si="78"/>
        <v>22.499999996450004</v>
      </c>
      <c r="R1243" s="48">
        <f t="shared" si="79"/>
        <v>427.49999993255005</v>
      </c>
    </row>
    <row r="1244" spans="1:18" x14ac:dyDescent="0.25">
      <c r="A1244" t="s">
        <v>1059</v>
      </c>
      <c r="B1244" t="s">
        <v>10339</v>
      </c>
      <c r="C1244" t="s">
        <v>10554</v>
      </c>
      <c r="D1244" t="s">
        <v>10555</v>
      </c>
      <c r="E1244" t="s">
        <v>1688</v>
      </c>
      <c r="F1244" s="48" t="s">
        <v>10649</v>
      </c>
      <c r="G1244" s="55" t="s">
        <v>10725</v>
      </c>
      <c r="H1244" s="55" t="s">
        <v>10726</v>
      </c>
      <c r="I1244" s="55" t="s">
        <v>9042</v>
      </c>
      <c r="J1244" s="48">
        <v>13.530000000000001</v>
      </c>
      <c r="K1244" s="55">
        <v>12564.644042</v>
      </c>
      <c r="L1244" s="55">
        <v>562.16999999999996</v>
      </c>
      <c r="M1244" s="55">
        <v>0</v>
      </c>
      <c r="N1244" s="56">
        <v>12002.474042</v>
      </c>
      <c r="O1244" s="48">
        <f t="shared" si="76"/>
        <v>928.6507052475979</v>
      </c>
      <c r="P1244" s="48">
        <f t="shared" si="77"/>
        <v>41.549889135254979</v>
      </c>
      <c r="Q1244" s="48">
        <f t="shared" si="78"/>
        <v>0</v>
      </c>
      <c r="R1244" s="48">
        <f t="shared" si="79"/>
        <v>887.10081611234284</v>
      </c>
    </row>
    <row r="1245" spans="1:18" x14ac:dyDescent="0.25">
      <c r="A1245" t="s">
        <v>1059</v>
      </c>
      <c r="B1245" t="s">
        <v>10339</v>
      </c>
      <c r="C1245" t="s">
        <v>10554</v>
      </c>
      <c r="D1245" t="s">
        <v>10555</v>
      </c>
      <c r="E1245" t="s">
        <v>1688</v>
      </c>
      <c r="F1245" s="48" t="s">
        <v>10649</v>
      </c>
      <c r="G1245" s="55" t="s">
        <v>9330</v>
      </c>
      <c r="H1245" s="55" t="s">
        <v>9331</v>
      </c>
      <c r="I1245" s="55" t="s">
        <v>9037</v>
      </c>
      <c r="J1245" s="48">
        <v>410.82000000999989</v>
      </c>
      <c r="K1245" s="55">
        <v>227528.23761000001</v>
      </c>
      <c r="L1245" s="55">
        <v>0</v>
      </c>
      <c r="M1245" s="55">
        <v>11376.411880500002</v>
      </c>
      <c r="N1245" s="56">
        <v>216151.82572950001</v>
      </c>
      <c r="O1245" s="48">
        <f t="shared" si="76"/>
        <v>553.83924250148891</v>
      </c>
      <c r="P1245" s="48">
        <f t="shared" si="77"/>
        <v>0</v>
      </c>
      <c r="Q1245" s="48">
        <f t="shared" si="78"/>
        <v>27.691962125074451</v>
      </c>
      <c r="R1245" s="48">
        <f t="shared" si="79"/>
        <v>526.14728037641453</v>
      </c>
    </row>
    <row r="1246" spans="1:18" x14ac:dyDescent="0.25">
      <c r="A1246" t="s">
        <v>1059</v>
      </c>
      <c r="B1246" t="s">
        <v>10339</v>
      </c>
      <c r="C1246" t="s">
        <v>10554</v>
      </c>
      <c r="D1246" t="s">
        <v>10555</v>
      </c>
      <c r="E1246" t="s">
        <v>1688</v>
      </c>
      <c r="F1246" s="48" t="s">
        <v>10649</v>
      </c>
      <c r="G1246" s="55" t="s">
        <v>9702</v>
      </c>
      <c r="H1246" s="55" t="s">
        <v>9703</v>
      </c>
      <c r="I1246" s="55" t="s">
        <v>9189</v>
      </c>
      <c r="J1246" s="48">
        <v>34.44</v>
      </c>
      <c r="K1246" s="55">
        <v>18595.781569000002</v>
      </c>
      <c r="L1246" s="55">
        <v>0</v>
      </c>
      <c r="M1246" s="55">
        <v>929.78907845000003</v>
      </c>
      <c r="N1246" s="56">
        <v>17665.992490550001</v>
      </c>
      <c r="O1246" s="48">
        <f t="shared" si="76"/>
        <v>539.94720002903614</v>
      </c>
      <c r="P1246" s="48">
        <f t="shared" si="77"/>
        <v>0</v>
      </c>
      <c r="Q1246" s="48">
        <f t="shared" si="78"/>
        <v>26.997360001451803</v>
      </c>
      <c r="R1246" s="48">
        <f t="shared" si="79"/>
        <v>512.94984002758429</v>
      </c>
    </row>
    <row r="1247" spans="1:18" x14ac:dyDescent="0.25">
      <c r="A1247" t="s">
        <v>1059</v>
      </c>
      <c r="B1247" t="s">
        <v>10339</v>
      </c>
      <c r="C1247" t="s">
        <v>10554</v>
      </c>
      <c r="D1247" t="s">
        <v>10555</v>
      </c>
      <c r="E1247" t="s">
        <v>1688</v>
      </c>
      <c r="F1247" s="48" t="s">
        <v>10649</v>
      </c>
      <c r="G1247" s="55" t="s">
        <v>10477</v>
      </c>
      <c r="H1247" s="55" t="s">
        <v>10478</v>
      </c>
      <c r="I1247" s="55" t="s">
        <v>10125</v>
      </c>
      <c r="J1247" s="48">
        <v>3.6899999990000008</v>
      </c>
      <c r="K1247" s="55">
        <v>1821.8636999</v>
      </c>
      <c r="L1247" s="55">
        <v>0</v>
      </c>
      <c r="M1247" s="55">
        <v>91.093184995000016</v>
      </c>
      <c r="N1247" s="56">
        <v>1730.770514905</v>
      </c>
      <c r="O1247" s="48">
        <f t="shared" si="76"/>
        <v>493.73000010670182</v>
      </c>
      <c r="P1247" s="48">
        <f t="shared" si="77"/>
        <v>0</v>
      </c>
      <c r="Q1247" s="48">
        <f t="shared" si="78"/>
        <v>24.686500005335095</v>
      </c>
      <c r="R1247" s="48">
        <f t="shared" si="79"/>
        <v>469.0435001013667</v>
      </c>
    </row>
    <row r="1248" spans="1:18" x14ac:dyDescent="0.25">
      <c r="A1248" t="s">
        <v>1059</v>
      </c>
      <c r="B1248" t="s">
        <v>10339</v>
      </c>
      <c r="C1248" t="s">
        <v>10554</v>
      </c>
      <c r="D1248" t="s">
        <v>10555</v>
      </c>
      <c r="E1248" t="s">
        <v>1688</v>
      </c>
      <c r="F1248" s="48" t="s">
        <v>10649</v>
      </c>
      <c r="G1248" s="55" t="s">
        <v>10727</v>
      </c>
      <c r="H1248" s="55" t="s">
        <v>10728</v>
      </c>
      <c r="I1248" s="55" t="s">
        <v>10297</v>
      </c>
      <c r="J1248" s="48">
        <v>123.00000000099999</v>
      </c>
      <c r="K1248" s="55">
        <v>62387.875506999997</v>
      </c>
      <c r="L1248" s="55">
        <v>8008.2600000651073</v>
      </c>
      <c r="M1248" s="55">
        <v>0</v>
      </c>
      <c r="N1248" s="56">
        <v>54379.61550693489</v>
      </c>
      <c r="O1248" s="48">
        <f t="shared" si="76"/>
        <v>507.21850005278685</v>
      </c>
      <c r="P1248" s="48">
        <f t="shared" si="77"/>
        <v>65.107804878048782</v>
      </c>
      <c r="Q1248" s="48">
        <f t="shared" si="78"/>
        <v>0</v>
      </c>
      <c r="R1248" s="48">
        <f t="shared" si="79"/>
        <v>442.11069517473805</v>
      </c>
    </row>
    <row r="1249" spans="1:18" x14ac:dyDescent="0.25">
      <c r="A1249" t="s">
        <v>1059</v>
      </c>
      <c r="B1249" t="s">
        <v>10339</v>
      </c>
      <c r="C1249" t="s">
        <v>10554</v>
      </c>
      <c r="D1249" t="s">
        <v>10555</v>
      </c>
      <c r="E1249" t="s">
        <v>1688</v>
      </c>
      <c r="F1249" s="48" t="s">
        <v>10649</v>
      </c>
      <c r="G1249" s="55" t="s">
        <v>10729</v>
      </c>
      <c r="H1249" s="55" t="s">
        <v>10730</v>
      </c>
      <c r="I1249" s="55" t="s">
        <v>9030</v>
      </c>
      <c r="J1249" s="48">
        <v>36.9</v>
      </c>
      <c r="K1249" s="55">
        <v>20086.725514999998</v>
      </c>
      <c r="L1249" s="55">
        <v>3222.81</v>
      </c>
      <c r="M1249" s="55">
        <v>1004.33627575</v>
      </c>
      <c r="N1249" s="56">
        <v>15859.579239249997</v>
      </c>
      <c r="O1249" s="48">
        <f t="shared" si="76"/>
        <v>544.35570501355016</v>
      </c>
      <c r="P1249" s="48">
        <f t="shared" si="77"/>
        <v>87.339024390243907</v>
      </c>
      <c r="Q1249" s="48">
        <f t="shared" si="78"/>
        <v>27.217785250677508</v>
      </c>
      <c r="R1249" s="48">
        <f t="shared" si="79"/>
        <v>429.79889537262864</v>
      </c>
    </row>
    <row r="1250" spans="1:18" x14ac:dyDescent="0.25">
      <c r="A1250" t="s">
        <v>1059</v>
      </c>
      <c r="B1250" t="s">
        <v>10339</v>
      </c>
      <c r="C1250" t="s">
        <v>10554</v>
      </c>
      <c r="D1250" t="s">
        <v>10555</v>
      </c>
      <c r="E1250" t="s">
        <v>1688</v>
      </c>
      <c r="F1250" s="48" t="s">
        <v>10649</v>
      </c>
      <c r="G1250" s="55" t="s">
        <v>9729</v>
      </c>
      <c r="H1250" s="55" t="s">
        <v>9730</v>
      </c>
      <c r="I1250" s="55" t="s">
        <v>9653</v>
      </c>
      <c r="J1250" s="48">
        <v>20.91</v>
      </c>
      <c r="K1250" s="55">
        <v>12665.396101099999</v>
      </c>
      <c r="L1250" s="55">
        <v>2091</v>
      </c>
      <c r="M1250" s="55">
        <v>0</v>
      </c>
      <c r="N1250" s="56">
        <v>10574.396101099999</v>
      </c>
      <c r="O1250" s="48">
        <f t="shared" si="76"/>
        <v>605.71000005260635</v>
      </c>
      <c r="P1250" s="48">
        <f t="shared" si="77"/>
        <v>100</v>
      </c>
      <c r="Q1250" s="48">
        <f t="shared" si="78"/>
        <v>0</v>
      </c>
      <c r="R1250" s="48">
        <f t="shared" si="79"/>
        <v>505.71000005260635</v>
      </c>
    </row>
    <row r="1251" spans="1:18" x14ac:dyDescent="0.25">
      <c r="A1251" t="s">
        <v>1059</v>
      </c>
      <c r="B1251" t="s">
        <v>10339</v>
      </c>
      <c r="C1251" t="s">
        <v>10554</v>
      </c>
      <c r="D1251" t="s">
        <v>10555</v>
      </c>
      <c r="E1251" t="s">
        <v>1688</v>
      </c>
      <c r="F1251" s="48" t="s">
        <v>10649</v>
      </c>
      <c r="G1251" s="55" t="s">
        <v>10731</v>
      </c>
      <c r="H1251" s="55" t="s">
        <v>10732</v>
      </c>
      <c r="I1251" s="55" t="s">
        <v>10733</v>
      </c>
      <c r="J1251" s="48">
        <v>41.615999999999993</v>
      </c>
      <c r="K1251" s="55">
        <v>24148.100157000004</v>
      </c>
      <c r="L1251" s="55">
        <v>2234.5252244113399</v>
      </c>
      <c r="M1251" s="55">
        <v>0</v>
      </c>
      <c r="N1251" s="56">
        <v>21913.574932588665</v>
      </c>
      <c r="O1251" s="48">
        <f t="shared" si="76"/>
        <v>580.25999992791253</v>
      </c>
      <c r="P1251" s="48">
        <f t="shared" si="77"/>
        <v>53.693897164824591</v>
      </c>
      <c r="Q1251" s="48">
        <f t="shared" si="78"/>
        <v>0</v>
      </c>
      <c r="R1251" s="48">
        <f t="shared" si="79"/>
        <v>526.566102763088</v>
      </c>
    </row>
    <row r="1252" spans="1:18" x14ac:dyDescent="0.25">
      <c r="A1252" t="s">
        <v>1059</v>
      </c>
      <c r="B1252" t="s">
        <v>10339</v>
      </c>
      <c r="C1252" t="s">
        <v>10554</v>
      </c>
      <c r="D1252" t="s">
        <v>10555</v>
      </c>
      <c r="E1252" t="s">
        <v>1688</v>
      </c>
      <c r="F1252" s="48" t="s">
        <v>10649</v>
      </c>
      <c r="G1252" s="55" t="s">
        <v>10734</v>
      </c>
      <c r="H1252" s="55" t="s">
        <v>10735</v>
      </c>
      <c r="I1252" s="55" t="s">
        <v>9415</v>
      </c>
      <c r="J1252" s="48">
        <v>24.599999999000001</v>
      </c>
      <c r="K1252" s="55">
        <v>11845.244399399997</v>
      </c>
      <c r="L1252" s="55">
        <v>1282.8899999478501</v>
      </c>
      <c r="M1252" s="55">
        <v>592.26221997000005</v>
      </c>
      <c r="N1252" s="56">
        <v>9970.0921794821461</v>
      </c>
      <c r="O1252" s="48">
        <f t="shared" si="76"/>
        <v>481.51399999518333</v>
      </c>
      <c r="P1252" s="48">
        <f t="shared" si="77"/>
        <v>52.150000000000006</v>
      </c>
      <c r="Q1252" s="48">
        <f t="shared" si="78"/>
        <v>24.075699999759177</v>
      </c>
      <c r="R1252" s="48">
        <f t="shared" si="79"/>
        <v>405.28829999542415</v>
      </c>
    </row>
    <row r="1253" spans="1:18" x14ac:dyDescent="0.25">
      <c r="A1253" t="s">
        <v>1059</v>
      </c>
      <c r="B1253" t="s">
        <v>10339</v>
      </c>
      <c r="C1253" t="s">
        <v>10554</v>
      </c>
      <c r="D1253" t="s">
        <v>10555</v>
      </c>
      <c r="E1253" t="s">
        <v>1688</v>
      </c>
      <c r="F1253" s="48" t="s">
        <v>10649</v>
      </c>
      <c r="G1253" s="55" t="s">
        <v>10736</v>
      </c>
      <c r="H1253" s="55" t="s">
        <v>10736</v>
      </c>
      <c r="I1253" s="55" t="s">
        <v>9042</v>
      </c>
      <c r="J1253" s="48">
        <v>150.000000005</v>
      </c>
      <c r="K1253" s="55">
        <v>67500.000000999993</v>
      </c>
      <c r="L1253" s="55">
        <v>7500.0000002500001</v>
      </c>
      <c r="M1253" s="55">
        <v>0</v>
      </c>
      <c r="N1253" s="56">
        <v>60000.000000749991</v>
      </c>
      <c r="O1253" s="48">
        <f t="shared" si="76"/>
        <v>449.99999999166658</v>
      </c>
      <c r="P1253" s="48">
        <f t="shared" si="77"/>
        <v>50</v>
      </c>
      <c r="Q1253" s="48">
        <f t="shared" si="78"/>
        <v>0</v>
      </c>
      <c r="R1253" s="48">
        <f t="shared" si="79"/>
        <v>399.99999999166658</v>
      </c>
    </row>
    <row r="1254" spans="1:18" x14ac:dyDescent="0.25">
      <c r="A1254" t="s">
        <v>1059</v>
      </c>
      <c r="B1254" t="s">
        <v>10339</v>
      </c>
      <c r="C1254" t="s">
        <v>10554</v>
      </c>
      <c r="D1254" t="s">
        <v>10555</v>
      </c>
      <c r="E1254" t="s">
        <v>1688</v>
      </c>
      <c r="F1254" s="48" t="s">
        <v>10649</v>
      </c>
      <c r="G1254" s="55" t="s">
        <v>9508</v>
      </c>
      <c r="H1254" s="55" t="s">
        <v>9509</v>
      </c>
      <c r="I1254" s="55" t="s">
        <v>9510</v>
      </c>
      <c r="J1254" s="48">
        <v>2.3999999979999997</v>
      </c>
      <c r="K1254" s="55">
        <v>1438.1245279700001</v>
      </c>
      <c r="L1254" s="55">
        <v>119.11999990073333</v>
      </c>
      <c r="M1254" s="55">
        <v>0</v>
      </c>
      <c r="N1254" s="56">
        <v>1319.0045280692668</v>
      </c>
      <c r="O1254" s="48">
        <f t="shared" si="76"/>
        <v>599.21855382018225</v>
      </c>
      <c r="P1254" s="48">
        <f t="shared" si="77"/>
        <v>49.63333333333334</v>
      </c>
      <c r="Q1254" s="48">
        <f t="shared" si="78"/>
        <v>0</v>
      </c>
      <c r="R1254" s="48">
        <f t="shared" si="79"/>
        <v>549.58522048684893</v>
      </c>
    </row>
    <row r="1255" spans="1:18" x14ac:dyDescent="0.25">
      <c r="A1255" t="s">
        <v>1059</v>
      </c>
      <c r="B1255" t="s">
        <v>10339</v>
      </c>
      <c r="C1255" t="s">
        <v>10554</v>
      </c>
      <c r="D1255" t="s">
        <v>10555</v>
      </c>
      <c r="E1255" t="s">
        <v>1691</v>
      </c>
      <c r="F1255" s="48" t="s">
        <v>10737</v>
      </c>
      <c r="G1255" s="55" t="s">
        <v>10099</v>
      </c>
      <c r="H1255" s="55" t="s">
        <v>10100</v>
      </c>
      <c r="I1255" s="55" t="s">
        <v>9030</v>
      </c>
      <c r="J1255" s="48">
        <v>127.63300001100001</v>
      </c>
      <c r="K1255" s="55">
        <v>62236.658724999994</v>
      </c>
      <c r="L1255" s="55">
        <v>0</v>
      </c>
      <c r="M1255" s="55">
        <v>3111.8329362499999</v>
      </c>
      <c r="N1255" s="56">
        <v>59124.825788749993</v>
      </c>
      <c r="O1255" s="48">
        <f t="shared" si="76"/>
        <v>487.62199995013947</v>
      </c>
      <c r="P1255" s="48">
        <f t="shared" si="77"/>
        <v>0</v>
      </c>
      <c r="Q1255" s="48">
        <f t="shared" si="78"/>
        <v>24.381099997506976</v>
      </c>
      <c r="R1255" s="48">
        <f t="shared" si="79"/>
        <v>463.24089995263245</v>
      </c>
    </row>
    <row r="1256" spans="1:18" x14ac:dyDescent="0.25">
      <c r="A1256" t="s">
        <v>1059</v>
      </c>
      <c r="B1256" t="s">
        <v>10339</v>
      </c>
      <c r="C1256" t="s">
        <v>10554</v>
      </c>
      <c r="D1256" t="s">
        <v>10555</v>
      </c>
      <c r="E1256" t="s">
        <v>1691</v>
      </c>
      <c r="F1256" s="48" t="s">
        <v>10737</v>
      </c>
      <c r="G1256" s="55" t="s">
        <v>10738</v>
      </c>
      <c r="H1256" s="55" t="s">
        <v>10739</v>
      </c>
      <c r="I1256" s="55" t="s">
        <v>9030</v>
      </c>
      <c r="J1256" s="48">
        <v>408.83150000000006</v>
      </c>
      <c r="K1256" s="55">
        <v>196812.33549</v>
      </c>
      <c r="L1256" s="55">
        <v>26202.066135202902</v>
      </c>
      <c r="M1256" s="55">
        <v>9840.6167745000002</v>
      </c>
      <c r="N1256" s="56">
        <v>160769.65258029709</v>
      </c>
      <c r="O1256" s="48">
        <f t="shared" si="76"/>
        <v>481.40208249608941</v>
      </c>
      <c r="P1256" s="48">
        <f t="shared" si="77"/>
        <v>64.090135264046182</v>
      </c>
      <c r="Q1256" s="48">
        <f t="shared" si="78"/>
        <v>24.07010412480447</v>
      </c>
      <c r="R1256" s="48">
        <f t="shared" si="79"/>
        <v>393.24184310723871</v>
      </c>
    </row>
    <row r="1257" spans="1:18" x14ac:dyDescent="0.25">
      <c r="A1257" t="s">
        <v>1059</v>
      </c>
      <c r="B1257" t="s">
        <v>10339</v>
      </c>
      <c r="C1257" t="s">
        <v>10554</v>
      </c>
      <c r="D1257" t="s">
        <v>10555</v>
      </c>
      <c r="E1257" t="s">
        <v>1696</v>
      </c>
      <c r="F1257" s="48" t="s">
        <v>10740</v>
      </c>
      <c r="G1257" s="55" t="s">
        <v>10265</v>
      </c>
      <c r="H1257" s="55" t="s">
        <v>10266</v>
      </c>
      <c r="I1257" s="55" t="s">
        <v>9694</v>
      </c>
      <c r="J1257" s="48">
        <v>2.1524999980000001</v>
      </c>
      <c r="K1257" s="55">
        <v>1038.62926064</v>
      </c>
      <c r="L1257" s="55">
        <v>0</v>
      </c>
      <c r="M1257" s="55">
        <v>51.931463032000003</v>
      </c>
      <c r="N1257" s="56">
        <v>986.69779760799997</v>
      </c>
      <c r="O1257" s="48">
        <f t="shared" si="76"/>
        <v>482.52230504299399</v>
      </c>
      <c r="P1257" s="48">
        <f t="shared" si="77"/>
        <v>0</v>
      </c>
      <c r="Q1257" s="48">
        <f t="shared" si="78"/>
        <v>24.126115252149702</v>
      </c>
      <c r="R1257" s="48">
        <f t="shared" si="79"/>
        <v>458.39618979084429</v>
      </c>
    </row>
    <row r="1258" spans="1:18" x14ac:dyDescent="0.25">
      <c r="A1258" t="s">
        <v>1059</v>
      </c>
      <c r="B1258" t="s">
        <v>10339</v>
      </c>
      <c r="C1258" t="s">
        <v>10554</v>
      </c>
      <c r="D1258" t="s">
        <v>10555</v>
      </c>
      <c r="E1258" t="s">
        <v>1696</v>
      </c>
      <c r="F1258" s="48" t="s">
        <v>10740</v>
      </c>
      <c r="G1258" s="55" t="s">
        <v>9682</v>
      </c>
      <c r="H1258" s="55" t="s">
        <v>9683</v>
      </c>
      <c r="I1258" s="55" t="s">
        <v>9042</v>
      </c>
      <c r="J1258" s="48">
        <v>24.753749999999997</v>
      </c>
      <c r="K1258" s="55">
        <v>12876.851243400002</v>
      </c>
      <c r="L1258" s="55">
        <v>463.25017878787872</v>
      </c>
      <c r="M1258" s="55">
        <v>0</v>
      </c>
      <c r="N1258" s="56">
        <v>12413.601064612123</v>
      </c>
      <c r="O1258" s="48">
        <f t="shared" si="76"/>
        <v>520.19800003635828</v>
      </c>
      <c r="P1258" s="48">
        <f t="shared" si="77"/>
        <v>18.714343434343434</v>
      </c>
      <c r="Q1258" s="48">
        <f t="shared" si="78"/>
        <v>0</v>
      </c>
      <c r="R1258" s="48">
        <f t="shared" si="79"/>
        <v>501.48365660201483</v>
      </c>
    </row>
    <row r="1259" spans="1:18" x14ac:dyDescent="0.25">
      <c r="A1259" t="s">
        <v>1059</v>
      </c>
      <c r="B1259" t="s">
        <v>10339</v>
      </c>
      <c r="C1259" t="s">
        <v>10554</v>
      </c>
      <c r="D1259" t="s">
        <v>10555</v>
      </c>
      <c r="E1259" t="s">
        <v>1696</v>
      </c>
      <c r="F1259" s="48" t="s">
        <v>10740</v>
      </c>
      <c r="G1259" s="55" t="s">
        <v>10741</v>
      </c>
      <c r="H1259" s="55" t="s">
        <v>10742</v>
      </c>
      <c r="I1259" s="55" t="s">
        <v>9432</v>
      </c>
      <c r="J1259" s="48">
        <v>10.762499999000001</v>
      </c>
      <c r="K1259" s="55">
        <v>6409.3916253999996</v>
      </c>
      <c r="L1259" s="55">
        <v>1657.8150904593469</v>
      </c>
      <c r="M1259" s="55">
        <v>320.46958126999999</v>
      </c>
      <c r="N1259" s="56">
        <v>4431.1069536706527</v>
      </c>
      <c r="O1259" s="48">
        <f t="shared" si="76"/>
        <v>595.53000009249979</v>
      </c>
      <c r="P1259" s="48">
        <f t="shared" si="77"/>
        <v>154.03624535315987</v>
      </c>
      <c r="Q1259" s="48">
        <f t="shared" si="78"/>
        <v>29.776500004624992</v>
      </c>
      <c r="R1259" s="48">
        <f t="shared" si="79"/>
        <v>411.71725473471497</v>
      </c>
    </row>
    <row r="1260" spans="1:18" x14ac:dyDescent="0.25">
      <c r="A1260" t="s">
        <v>1059</v>
      </c>
      <c r="B1260" t="s">
        <v>10339</v>
      </c>
      <c r="C1260" t="s">
        <v>10554</v>
      </c>
      <c r="D1260" t="s">
        <v>10555</v>
      </c>
      <c r="E1260" t="s">
        <v>1696</v>
      </c>
      <c r="F1260" s="48" t="s">
        <v>10740</v>
      </c>
      <c r="G1260" s="55" t="s">
        <v>10743</v>
      </c>
      <c r="H1260" s="55" t="s">
        <v>10744</v>
      </c>
      <c r="I1260" s="55" t="s">
        <v>9037</v>
      </c>
      <c r="J1260" s="48">
        <v>1.076250001</v>
      </c>
      <c r="K1260" s="55">
        <v>1004.2580171899999</v>
      </c>
      <c r="L1260" s="55">
        <v>0</v>
      </c>
      <c r="M1260" s="55">
        <v>50.212900859500003</v>
      </c>
      <c r="N1260" s="56">
        <v>954.04511633049992</v>
      </c>
      <c r="O1260" s="48">
        <f t="shared" si="76"/>
        <v>933.10849361848216</v>
      </c>
      <c r="P1260" s="48">
        <f t="shared" si="77"/>
        <v>0</v>
      </c>
      <c r="Q1260" s="48">
        <f t="shared" si="78"/>
        <v>46.655424680924114</v>
      </c>
      <c r="R1260" s="48">
        <f t="shared" si="79"/>
        <v>886.45306893755799</v>
      </c>
    </row>
    <row r="1261" spans="1:18" x14ac:dyDescent="0.25">
      <c r="A1261" t="s">
        <v>1059</v>
      </c>
      <c r="B1261" t="s">
        <v>10339</v>
      </c>
      <c r="C1261" t="s">
        <v>10554</v>
      </c>
      <c r="D1261" t="s">
        <v>10555</v>
      </c>
      <c r="E1261" t="s">
        <v>1696</v>
      </c>
      <c r="F1261" s="48" t="s">
        <v>10740</v>
      </c>
      <c r="G1261" s="55" t="s">
        <v>10447</v>
      </c>
      <c r="H1261" s="55" t="s">
        <v>10448</v>
      </c>
      <c r="I1261" s="55" t="s">
        <v>9653</v>
      </c>
      <c r="J1261" s="48">
        <v>43.049999998999994</v>
      </c>
      <c r="K1261" s="55">
        <v>21417.666879</v>
      </c>
      <c r="L1261" s="55">
        <v>627.66999998541985</v>
      </c>
      <c r="M1261" s="55">
        <v>0</v>
      </c>
      <c r="N1261" s="56">
        <v>20789.996879014579</v>
      </c>
      <c r="O1261" s="48">
        <f t="shared" si="76"/>
        <v>497.50678001155654</v>
      </c>
      <c r="P1261" s="48">
        <f t="shared" si="77"/>
        <v>14.580023228803716</v>
      </c>
      <c r="Q1261" s="48">
        <f t="shared" si="78"/>
        <v>0</v>
      </c>
      <c r="R1261" s="48">
        <f t="shared" si="79"/>
        <v>482.92675678275282</v>
      </c>
    </row>
    <row r="1262" spans="1:18" x14ac:dyDescent="0.25">
      <c r="A1262" t="s">
        <v>1059</v>
      </c>
      <c r="B1262" t="s">
        <v>10339</v>
      </c>
      <c r="C1262" t="s">
        <v>10554</v>
      </c>
      <c r="D1262" t="s">
        <v>10555</v>
      </c>
      <c r="E1262" t="s">
        <v>1696</v>
      </c>
      <c r="F1262" s="48" t="s">
        <v>10740</v>
      </c>
      <c r="G1262" s="55" t="s">
        <v>10745</v>
      </c>
      <c r="H1262" s="55" t="s">
        <v>10746</v>
      </c>
      <c r="I1262" s="55" t="s">
        <v>9432</v>
      </c>
      <c r="J1262" s="48">
        <v>1.049999999</v>
      </c>
      <c r="K1262" s="55">
        <v>481.00499998000004</v>
      </c>
      <c r="L1262" s="55">
        <v>0</v>
      </c>
      <c r="M1262" s="55">
        <v>24.050249999000002</v>
      </c>
      <c r="N1262" s="56">
        <v>456.95474998100002</v>
      </c>
      <c r="O1262" s="48">
        <f t="shared" si="76"/>
        <v>458.10000041723816</v>
      </c>
      <c r="P1262" s="48">
        <f t="shared" si="77"/>
        <v>0</v>
      </c>
      <c r="Q1262" s="48">
        <f t="shared" si="78"/>
        <v>22.905000020861909</v>
      </c>
      <c r="R1262" s="48">
        <f t="shared" si="79"/>
        <v>435.1950003963762</v>
      </c>
    </row>
    <row r="1263" spans="1:18" x14ac:dyDescent="0.25">
      <c r="A1263" t="s">
        <v>1059</v>
      </c>
      <c r="B1263" t="s">
        <v>10339</v>
      </c>
      <c r="C1263" t="s">
        <v>10554</v>
      </c>
      <c r="D1263" t="s">
        <v>10555</v>
      </c>
      <c r="E1263" t="s">
        <v>1701</v>
      </c>
      <c r="F1263" s="48" t="s">
        <v>10747</v>
      </c>
      <c r="G1263" s="55" t="s">
        <v>9338</v>
      </c>
      <c r="H1263" s="55" t="s">
        <v>9339</v>
      </c>
      <c r="I1263" s="55" t="s">
        <v>9042</v>
      </c>
      <c r="J1263" s="48">
        <v>12.3</v>
      </c>
      <c r="K1263" s="55">
        <v>5747.4269433000009</v>
      </c>
      <c r="L1263" s="55">
        <v>546</v>
      </c>
      <c r="M1263" s="55">
        <v>0</v>
      </c>
      <c r="N1263" s="56">
        <v>5201.4269433000009</v>
      </c>
      <c r="O1263" s="48">
        <f t="shared" si="76"/>
        <v>467.27048319512198</v>
      </c>
      <c r="P1263" s="48">
        <f t="shared" si="77"/>
        <v>44.390243902439025</v>
      </c>
      <c r="Q1263" s="48">
        <f t="shared" si="78"/>
        <v>0</v>
      </c>
      <c r="R1263" s="48">
        <f t="shared" si="79"/>
        <v>422.88023929268297</v>
      </c>
    </row>
    <row r="1264" spans="1:18" x14ac:dyDescent="0.25">
      <c r="A1264" t="s">
        <v>1059</v>
      </c>
      <c r="B1264" t="s">
        <v>10339</v>
      </c>
      <c r="C1264" t="s">
        <v>10554</v>
      </c>
      <c r="D1264" t="s">
        <v>10555</v>
      </c>
      <c r="E1264" t="s">
        <v>1701</v>
      </c>
      <c r="F1264" s="48" t="s">
        <v>10747</v>
      </c>
      <c r="G1264" s="55" t="s">
        <v>10099</v>
      </c>
      <c r="H1264" s="55" t="s">
        <v>10100</v>
      </c>
      <c r="I1264" s="55" t="s">
        <v>9030</v>
      </c>
      <c r="J1264" s="48">
        <v>92.249999998999996</v>
      </c>
      <c r="K1264" s="55">
        <v>47612.623500000009</v>
      </c>
      <c r="L1264" s="55">
        <v>8108.1699999121065</v>
      </c>
      <c r="M1264" s="55">
        <v>2380.631175</v>
      </c>
      <c r="N1264" s="56">
        <v>37123.822325087902</v>
      </c>
      <c r="O1264" s="48">
        <f t="shared" si="76"/>
        <v>516.12600000559496</v>
      </c>
      <c r="P1264" s="48">
        <f t="shared" si="77"/>
        <v>87.893441734417351</v>
      </c>
      <c r="Q1264" s="48">
        <f t="shared" si="78"/>
        <v>25.806300000279744</v>
      </c>
      <c r="R1264" s="48">
        <f t="shared" si="79"/>
        <v>402.4262582708979</v>
      </c>
    </row>
    <row r="1265" spans="1:18" x14ac:dyDescent="0.25">
      <c r="A1265" t="s">
        <v>1059</v>
      </c>
      <c r="B1265" t="s">
        <v>10339</v>
      </c>
      <c r="C1265" t="s">
        <v>10554</v>
      </c>
      <c r="D1265" t="s">
        <v>10555</v>
      </c>
      <c r="E1265" t="s">
        <v>1701</v>
      </c>
      <c r="F1265" s="48" t="s">
        <v>10747</v>
      </c>
      <c r="G1265" s="55" t="s">
        <v>9568</v>
      </c>
      <c r="H1265" s="55" t="s">
        <v>9569</v>
      </c>
      <c r="I1265" s="55" t="s">
        <v>9037</v>
      </c>
      <c r="J1265" s="48">
        <v>232.46999999000005</v>
      </c>
      <c r="K1265" s="55">
        <v>132838.843891</v>
      </c>
      <c r="L1265" s="55">
        <v>3781.4899998373348</v>
      </c>
      <c r="M1265" s="55">
        <v>6641.9421945500007</v>
      </c>
      <c r="N1265" s="56">
        <v>122415.41169661266</v>
      </c>
      <c r="O1265" s="48">
        <f t="shared" si="76"/>
        <v>571.42359829962663</v>
      </c>
      <c r="P1265" s="48">
        <f t="shared" si="77"/>
        <v>16.266572030799672</v>
      </c>
      <c r="Q1265" s="48">
        <f t="shared" si="78"/>
        <v>28.571179914981336</v>
      </c>
      <c r="R1265" s="48">
        <f t="shared" si="79"/>
        <v>526.58584635384568</v>
      </c>
    </row>
    <row r="1266" spans="1:18" x14ac:dyDescent="0.25">
      <c r="A1266" t="s">
        <v>1059</v>
      </c>
      <c r="B1266" t="s">
        <v>10339</v>
      </c>
      <c r="C1266" t="s">
        <v>10554</v>
      </c>
      <c r="D1266" t="s">
        <v>10555</v>
      </c>
      <c r="E1266" t="s">
        <v>1701</v>
      </c>
      <c r="F1266" s="48" t="s">
        <v>10747</v>
      </c>
      <c r="G1266" s="55" t="s">
        <v>9642</v>
      </c>
      <c r="H1266" s="55" t="s">
        <v>9643</v>
      </c>
      <c r="I1266" s="55" t="s">
        <v>9644</v>
      </c>
      <c r="J1266" s="48">
        <v>40.590000000000011</v>
      </c>
      <c r="K1266" s="55">
        <v>21528.043019999997</v>
      </c>
      <c r="L1266" s="55">
        <v>426.49000000000012</v>
      </c>
      <c r="M1266" s="55">
        <v>0</v>
      </c>
      <c r="N1266" s="56">
        <v>21101.553019999996</v>
      </c>
      <c r="O1266" s="48">
        <f t="shared" si="76"/>
        <v>530.37799999999982</v>
      </c>
      <c r="P1266" s="48">
        <f t="shared" si="77"/>
        <v>10.507267799950727</v>
      </c>
      <c r="Q1266" s="48">
        <f t="shared" si="78"/>
        <v>0</v>
      </c>
      <c r="R1266" s="48">
        <f t="shared" si="79"/>
        <v>519.87073220004902</v>
      </c>
    </row>
    <row r="1267" spans="1:18" x14ac:dyDescent="0.25">
      <c r="A1267" t="s">
        <v>1059</v>
      </c>
      <c r="B1267" t="s">
        <v>10339</v>
      </c>
      <c r="C1267" t="s">
        <v>10554</v>
      </c>
      <c r="D1267" t="s">
        <v>10555</v>
      </c>
      <c r="E1267" t="s">
        <v>1701</v>
      </c>
      <c r="F1267" s="48" t="s">
        <v>10747</v>
      </c>
      <c r="G1267" s="55" t="s">
        <v>10224</v>
      </c>
      <c r="H1267" s="55" t="s">
        <v>10225</v>
      </c>
      <c r="I1267" s="55" t="s">
        <v>9231</v>
      </c>
      <c r="J1267" s="48">
        <v>86.399999998999988</v>
      </c>
      <c r="K1267" s="55">
        <v>42218.495998999999</v>
      </c>
      <c r="L1267" s="55">
        <v>3495.059999959547</v>
      </c>
      <c r="M1267" s="55">
        <v>0</v>
      </c>
      <c r="N1267" s="56">
        <v>38723.435999040448</v>
      </c>
      <c r="O1267" s="48">
        <f t="shared" si="76"/>
        <v>488.63999999408156</v>
      </c>
      <c r="P1267" s="48">
        <f t="shared" si="77"/>
        <v>40.452083333333327</v>
      </c>
      <c r="Q1267" s="48">
        <f t="shared" si="78"/>
        <v>0</v>
      </c>
      <c r="R1267" s="48">
        <f t="shared" si="79"/>
        <v>448.18791666074816</v>
      </c>
    </row>
    <row r="1268" spans="1:18" x14ac:dyDescent="0.25">
      <c r="A1268" t="s">
        <v>1059</v>
      </c>
      <c r="B1268" t="s">
        <v>10339</v>
      </c>
      <c r="C1268" t="s">
        <v>10554</v>
      </c>
      <c r="D1268" t="s">
        <v>10555</v>
      </c>
      <c r="E1268" t="s">
        <v>1701</v>
      </c>
      <c r="F1268" s="48" t="s">
        <v>10747</v>
      </c>
      <c r="G1268" s="55" t="s">
        <v>10267</v>
      </c>
      <c r="H1268" s="55" t="s">
        <v>10268</v>
      </c>
      <c r="I1268" s="55" t="s">
        <v>9152</v>
      </c>
      <c r="J1268" s="48">
        <v>130.00000000099999</v>
      </c>
      <c r="K1268" s="55">
        <v>65910.000021000014</v>
      </c>
      <c r="L1268" s="55">
        <v>0</v>
      </c>
      <c r="M1268" s="55">
        <v>0</v>
      </c>
      <c r="N1268" s="56">
        <v>65910.000021000014</v>
      </c>
      <c r="O1268" s="48">
        <f t="shared" si="76"/>
        <v>507.00000015763862</v>
      </c>
      <c r="P1268" s="48">
        <f t="shared" si="77"/>
        <v>0</v>
      </c>
      <c r="Q1268" s="48">
        <f t="shared" si="78"/>
        <v>0</v>
      </c>
      <c r="R1268" s="48">
        <f t="shared" si="79"/>
        <v>507.00000015763862</v>
      </c>
    </row>
    <row r="1269" spans="1:18" x14ac:dyDescent="0.25">
      <c r="A1269" t="s">
        <v>1059</v>
      </c>
      <c r="B1269" t="s">
        <v>10339</v>
      </c>
      <c r="C1269" t="s">
        <v>10554</v>
      </c>
      <c r="D1269" t="s">
        <v>10555</v>
      </c>
      <c r="E1269" t="s">
        <v>1701</v>
      </c>
      <c r="F1269" s="48" t="s">
        <v>10747</v>
      </c>
      <c r="G1269" s="55" t="s">
        <v>9645</v>
      </c>
      <c r="H1269" s="55" t="s">
        <v>9646</v>
      </c>
      <c r="I1269" s="55" t="s">
        <v>9211</v>
      </c>
      <c r="J1269" s="48">
        <v>4.9199999979999998</v>
      </c>
      <c r="K1269" s="55">
        <v>3655.0801345</v>
      </c>
      <c r="L1269" s="55">
        <v>966.22999960722359</v>
      </c>
      <c r="M1269" s="55">
        <v>182.75400672500004</v>
      </c>
      <c r="N1269" s="56">
        <v>2506.0961281677764</v>
      </c>
      <c r="O1269" s="48">
        <f t="shared" si="76"/>
        <v>742.90246666378152</v>
      </c>
      <c r="P1269" s="48">
        <f t="shared" si="77"/>
        <v>196.38821138211384</v>
      </c>
      <c r="Q1269" s="48">
        <f t="shared" si="78"/>
        <v>37.145123333189083</v>
      </c>
      <c r="R1269" s="48">
        <f t="shared" si="79"/>
        <v>509.36913194847864</v>
      </c>
    </row>
    <row r="1270" spans="1:18" x14ac:dyDescent="0.25">
      <c r="A1270" t="s">
        <v>1059</v>
      </c>
      <c r="B1270" t="s">
        <v>10339</v>
      </c>
      <c r="C1270" t="s">
        <v>10554</v>
      </c>
      <c r="D1270" t="s">
        <v>10555</v>
      </c>
      <c r="E1270" t="s">
        <v>1701</v>
      </c>
      <c r="F1270" s="48" t="s">
        <v>10747</v>
      </c>
      <c r="G1270" s="55" t="s">
        <v>10430</v>
      </c>
      <c r="H1270" s="55" t="s">
        <v>10431</v>
      </c>
      <c r="I1270" s="55" t="s">
        <v>9231</v>
      </c>
      <c r="J1270" s="48">
        <v>177.11999999999998</v>
      </c>
      <c r="K1270" s="55">
        <v>78284.613845999993</v>
      </c>
      <c r="L1270" s="55">
        <v>18687.479999999996</v>
      </c>
      <c r="M1270" s="55">
        <v>0</v>
      </c>
      <c r="N1270" s="56">
        <v>59597.133845999997</v>
      </c>
      <c r="O1270" s="48">
        <f t="shared" si="76"/>
        <v>441.98630220189705</v>
      </c>
      <c r="P1270" s="48">
        <f t="shared" si="77"/>
        <v>105.50745257452574</v>
      </c>
      <c r="Q1270" s="48">
        <f t="shared" si="78"/>
        <v>0</v>
      </c>
      <c r="R1270" s="48">
        <f t="shared" si="79"/>
        <v>336.47884962737129</v>
      </c>
    </row>
    <row r="1271" spans="1:18" x14ac:dyDescent="0.25">
      <c r="A1271" t="s">
        <v>1059</v>
      </c>
      <c r="B1271" t="s">
        <v>10339</v>
      </c>
      <c r="C1271" t="s">
        <v>10554</v>
      </c>
      <c r="D1271" t="s">
        <v>10555</v>
      </c>
      <c r="E1271" t="s">
        <v>1701</v>
      </c>
      <c r="F1271" s="48" t="s">
        <v>10747</v>
      </c>
      <c r="G1271" s="55" t="s">
        <v>9647</v>
      </c>
      <c r="H1271" s="55" t="s">
        <v>9648</v>
      </c>
      <c r="I1271" s="55" t="s">
        <v>9211</v>
      </c>
      <c r="J1271" s="48">
        <v>76.259999999999991</v>
      </c>
      <c r="K1271" s="55">
        <v>50201.047308000008</v>
      </c>
      <c r="L1271" s="55">
        <v>3056.5999999999995</v>
      </c>
      <c r="M1271" s="55">
        <v>2510.0523653999999</v>
      </c>
      <c r="N1271" s="56">
        <v>44634.394942600011</v>
      </c>
      <c r="O1271" s="48">
        <f t="shared" si="76"/>
        <v>658.28805806451635</v>
      </c>
      <c r="P1271" s="48">
        <f t="shared" si="77"/>
        <v>40.081300813008127</v>
      </c>
      <c r="Q1271" s="48">
        <f t="shared" si="78"/>
        <v>32.914402903225806</v>
      </c>
      <c r="R1271" s="48">
        <f t="shared" si="79"/>
        <v>585.2923543482824</v>
      </c>
    </row>
    <row r="1272" spans="1:18" x14ac:dyDescent="0.25">
      <c r="A1272" t="s">
        <v>1059</v>
      </c>
      <c r="B1272" t="s">
        <v>10339</v>
      </c>
      <c r="C1272" t="s">
        <v>10554</v>
      </c>
      <c r="D1272" t="s">
        <v>10555</v>
      </c>
      <c r="E1272" t="s">
        <v>1701</v>
      </c>
      <c r="F1272" s="48" t="s">
        <v>10747</v>
      </c>
      <c r="G1272" s="55" t="s">
        <v>10439</v>
      </c>
      <c r="H1272" s="55" t="s">
        <v>10440</v>
      </c>
      <c r="I1272" s="55" t="s">
        <v>9211</v>
      </c>
      <c r="J1272" s="48">
        <v>653.13</v>
      </c>
      <c r="K1272" s="55">
        <v>318869.61764000007</v>
      </c>
      <c r="L1272" s="55">
        <v>38186.07</v>
      </c>
      <c r="M1272" s="55">
        <v>15943.480882000002</v>
      </c>
      <c r="N1272" s="56">
        <v>264740.06675800006</v>
      </c>
      <c r="O1272" s="48">
        <f t="shared" si="76"/>
        <v>488.21768658613149</v>
      </c>
      <c r="P1272" s="48">
        <f t="shared" si="77"/>
        <v>58.466262459234763</v>
      </c>
      <c r="Q1272" s="48">
        <f t="shared" si="78"/>
        <v>24.410884329306572</v>
      </c>
      <c r="R1272" s="48">
        <f t="shared" si="79"/>
        <v>405.34053979759017</v>
      </c>
    </row>
    <row r="1273" spans="1:18" x14ac:dyDescent="0.25">
      <c r="A1273" t="s">
        <v>1059</v>
      </c>
      <c r="B1273" t="s">
        <v>10339</v>
      </c>
      <c r="C1273" t="s">
        <v>10554</v>
      </c>
      <c r="D1273" t="s">
        <v>10555</v>
      </c>
      <c r="E1273" t="s">
        <v>1701</v>
      </c>
      <c r="F1273" s="48" t="s">
        <v>10747</v>
      </c>
      <c r="G1273" s="55" t="s">
        <v>10748</v>
      </c>
      <c r="H1273" s="55" t="s">
        <v>10749</v>
      </c>
      <c r="I1273" s="55" t="s">
        <v>9042</v>
      </c>
      <c r="J1273" s="48">
        <v>1.2300000000000002</v>
      </c>
      <c r="K1273" s="55">
        <v>884.3864820099999</v>
      </c>
      <c r="L1273" s="55">
        <v>42.160000000000004</v>
      </c>
      <c r="M1273" s="55">
        <v>0</v>
      </c>
      <c r="N1273" s="56">
        <v>842.22648200999993</v>
      </c>
      <c r="O1273" s="48">
        <f t="shared" si="76"/>
        <v>719.01340000812991</v>
      </c>
      <c r="P1273" s="48">
        <f t="shared" si="77"/>
        <v>34.27642276422764</v>
      </c>
      <c r="Q1273" s="48">
        <f t="shared" si="78"/>
        <v>0</v>
      </c>
      <c r="R1273" s="48">
        <f t="shared" si="79"/>
        <v>684.73697724390229</v>
      </c>
    </row>
    <row r="1274" spans="1:18" x14ac:dyDescent="0.25">
      <c r="A1274" t="s">
        <v>1059</v>
      </c>
      <c r="B1274" t="s">
        <v>10339</v>
      </c>
      <c r="C1274" t="s">
        <v>10554</v>
      </c>
      <c r="D1274" t="s">
        <v>10555</v>
      </c>
      <c r="E1274" t="s">
        <v>1701</v>
      </c>
      <c r="F1274" s="48" t="s">
        <v>10747</v>
      </c>
      <c r="G1274" s="55" t="s">
        <v>10750</v>
      </c>
      <c r="H1274" s="55" t="s">
        <v>10751</v>
      </c>
      <c r="I1274" s="55" t="s">
        <v>9196</v>
      </c>
      <c r="J1274" s="48">
        <v>11.069999998000002</v>
      </c>
      <c r="K1274" s="55">
        <v>6761.5559999999996</v>
      </c>
      <c r="L1274" s="55">
        <v>0</v>
      </c>
      <c r="M1274" s="55">
        <v>338.07779999999997</v>
      </c>
      <c r="N1274" s="56">
        <v>6423.4781999999996</v>
      </c>
      <c r="O1274" s="48">
        <f t="shared" si="76"/>
        <v>610.80000011035213</v>
      </c>
      <c r="P1274" s="48">
        <f t="shared" si="77"/>
        <v>0</v>
      </c>
      <c r="Q1274" s="48">
        <f t="shared" si="78"/>
        <v>30.540000005517609</v>
      </c>
      <c r="R1274" s="48">
        <f t="shared" si="79"/>
        <v>580.2600001048346</v>
      </c>
    </row>
    <row r="1275" spans="1:18" x14ac:dyDescent="0.25">
      <c r="A1275" t="s">
        <v>1059</v>
      </c>
      <c r="B1275" t="s">
        <v>10339</v>
      </c>
      <c r="C1275" t="s">
        <v>10554</v>
      </c>
      <c r="D1275" t="s">
        <v>10555</v>
      </c>
      <c r="E1275" t="s">
        <v>1701</v>
      </c>
      <c r="F1275" s="48" t="s">
        <v>10747</v>
      </c>
      <c r="G1275" s="55" t="s">
        <v>10255</v>
      </c>
      <c r="H1275" s="55" t="s">
        <v>10256</v>
      </c>
      <c r="I1275" s="55" t="s">
        <v>9152</v>
      </c>
      <c r="J1275" s="48">
        <v>9.8400000009999999</v>
      </c>
      <c r="K1275" s="55">
        <v>5793.7978596000003</v>
      </c>
      <c r="L1275" s="55">
        <v>0</v>
      </c>
      <c r="M1275" s="55">
        <v>0</v>
      </c>
      <c r="N1275" s="56">
        <v>5793.7978596000003</v>
      </c>
      <c r="O1275" s="48">
        <f t="shared" si="76"/>
        <v>588.80059542796744</v>
      </c>
      <c r="P1275" s="48">
        <f t="shared" si="77"/>
        <v>0</v>
      </c>
      <c r="Q1275" s="48">
        <f t="shared" si="78"/>
        <v>0</v>
      </c>
      <c r="R1275" s="48">
        <f t="shared" si="79"/>
        <v>588.80059542796744</v>
      </c>
    </row>
    <row r="1276" spans="1:18" x14ac:dyDescent="0.25">
      <c r="A1276" t="s">
        <v>1059</v>
      </c>
      <c r="B1276" t="s">
        <v>10339</v>
      </c>
      <c r="C1276" t="s">
        <v>10554</v>
      </c>
      <c r="D1276" t="s">
        <v>10555</v>
      </c>
      <c r="E1276" t="s">
        <v>1701</v>
      </c>
      <c r="F1276" s="48" t="s">
        <v>10747</v>
      </c>
      <c r="G1276" s="55" t="s">
        <v>10752</v>
      </c>
      <c r="H1276" s="55" t="s">
        <v>10753</v>
      </c>
      <c r="I1276" s="55" t="s">
        <v>9030</v>
      </c>
      <c r="J1276" s="48">
        <v>135.29999999699999</v>
      </c>
      <c r="K1276" s="55">
        <v>74428.704173000006</v>
      </c>
      <c r="L1276" s="55">
        <v>6093.799999864882</v>
      </c>
      <c r="M1276" s="55">
        <v>3721.4352086499994</v>
      </c>
      <c r="N1276" s="56">
        <v>64613.468964485117</v>
      </c>
      <c r="O1276" s="48">
        <f t="shared" si="76"/>
        <v>550.10128732187968</v>
      </c>
      <c r="P1276" s="48">
        <f t="shared" si="77"/>
        <v>45.039172209903917</v>
      </c>
      <c r="Q1276" s="48">
        <f t="shared" si="78"/>
        <v>27.505064366093976</v>
      </c>
      <c r="R1276" s="48">
        <f t="shared" si="79"/>
        <v>477.55705074588172</v>
      </c>
    </row>
    <row r="1277" spans="1:18" x14ac:dyDescent="0.25">
      <c r="A1277" t="s">
        <v>1059</v>
      </c>
      <c r="B1277" t="s">
        <v>10339</v>
      </c>
      <c r="C1277" t="s">
        <v>10554</v>
      </c>
      <c r="D1277" t="s">
        <v>10555</v>
      </c>
      <c r="E1277" t="s">
        <v>1701</v>
      </c>
      <c r="F1277" s="48" t="s">
        <v>10747</v>
      </c>
      <c r="G1277" s="55" t="s">
        <v>10754</v>
      </c>
      <c r="H1277" s="55" t="s">
        <v>10755</v>
      </c>
      <c r="I1277" s="55" t="s">
        <v>9415</v>
      </c>
      <c r="J1277" s="48">
        <v>499.99999999000011</v>
      </c>
      <c r="K1277" s="55">
        <v>249999.99993999998</v>
      </c>
      <c r="L1277" s="55">
        <v>22499.999999550004</v>
      </c>
      <c r="M1277" s="55">
        <v>12499.999997000001</v>
      </c>
      <c r="N1277" s="56">
        <v>214999.99994344998</v>
      </c>
      <c r="O1277" s="48">
        <f t="shared" si="76"/>
        <v>499.99999988999986</v>
      </c>
      <c r="P1277" s="48">
        <f t="shared" si="77"/>
        <v>45</v>
      </c>
      <c r="Q1277" s="48">
        <f t="shared" si="78"/>
        <v>24.999999994499998</v>
      </c>
      <c r="R1277" s="48">
        <f t="shared" si="79"/>
        <v>429.99999989549985</v>
      </c>
    </row>
    <row r="1278" spans="1:18" x14ac:dyDescent="0.25">
      <c r="A1278" t="s">
        <v>1059</v>
      </c>
      <c r="B1278" t="s">
        <v>10339</v>
      </c>
      <c r="C1278" t="s">
        <v>10554</v>
      </c>
      <c r="D1278" t="s">
        <v>10555</v>
      </c>
      <c r="E1278" t="s">
        <v>1701</v>
      </c>
      <c r="F1278" s="48" t="s">
        <v>10747</v>
      </c>
      <c r="G1278" s="55" t="s">
        <v>10756</v>
      </c>
      <c r="H1278" s="55" t="s">
        <v>10757</v>
      </c>
      <c r="I1278" s="55" t="s">
        <v>9152</v>
      </c>
      <c r="J1278" s="48">
        <v>368.99999999999994</v>
      </c>
      <c r="K1278" s="55">
        <v>182562.01199999999</v>
      </c>
      <c r="L1278" s="55">
        <v>22416.929999999997</v>
      </c>
      <c r="M1278" s="55">
        <v>0</v>
      </c>
      <c r="N1278" s="56">
        <v>160145.08199999999</v>
      </c>
      <c r="O1278" s="48">
        <f t="shared" si="76"/>
        <v>494.74800000000005</v>
      </c>
      <c r="P1278" s="48">
        <f t="shared" si="77"/>
        <v>60.750487804878048</v>
      </c>
      <c r="Q1278" s="48">
        <f t="shared" si="78"/>
        <v>0</v>
      </c>
      <c r="R1278" s="48">
        <f t="shared" si="79"/>
        <v>433.997512195122</v>
      </c>
    </row>
    <row r="1279" spans="1:18" x14ac:dyDescent="0.25">
      <c r="A1279" t="s">
        <v>1059</v>
      </c>
      <c r="B1279" t="s">
        <v>10339</v>
      </c>
      <c r="C1279" t="s">
        <v>10554</v>
      </c>
      <c r="D1279" t="s">
        <v>10555</v>
      </c>
      <c r="E1279" t="s">
        <v>1701</v>
      </c>
      <c r="F1279" s="48" t="s">
        <v>10747</v>
      </c>
      <c r="G1279" s="55" t="s">
        <v>10673</v>
      </c>
      <c r="H1279" s="55" t="s">
        <v>10674</v>
      </c>
      <c r="I1279" s="55" t="s">
        <v>9362</v>
      </c>
      <c r="J1279" s="48">
        <v>24.599999999000001</v>
      </c>
      <c r="K1279" s="55">
        <v>11681.7149164</v>
      </c>
      <c r="L1279" s="55">
        <v>1058.2299999569825</v>
      </c>
      <c r="M1279" s="55">
        <v>584.08574582000006</v>
      </c>
      <c r="N1279" s="56">
        <v>10039.399170623017</v>
      </c>
      <c r="O1279" s="48">
        <f t="shared" si="76"/>
        <v>474.86646003556365</v>
      </c>
      <c r="P1279" s="48">
        <f t="shared" si="77"/>
        <v>43.017479674796746</v>
      </c>
      <c r="Q1279" s="48">
        <f t="shared" si="78"/>
        <v>23.743323001778183</v>
      </c>
      <c r="R1279" s="48">
        <f t="shared" si="79"/>
        <v>408.10565735898871</v>
      </c>
    </row>
    <row r="1280" spans="1:18" x14ac:dyDescent="0.25">
      <c r="A1280" t="s">
        <v>1059</v>
      </c>
      <c r="B1280" t="s">
        <v>10339</v>
      </c>
      <c r="C1280" t="s">
        <v>10554</v>
      </c>
      <c r="D1280" t="s">
        <v>10555</v>
      </c>
      <c r="E1280" t="s">
        <v>1701</v>
      </c>
      <c r="F1280" s="48" t="s">
        <v>10747</v>
      </c>
      <c r="G1280" s="55" t="s">
        <v>9680</v>
      </c>
      <c r="H1280" s="55" t="s">
        <v>9681</v>
      </c>
      <c r="I1280" s="55" t="s">
        <v>9415</v>
      </c>
      <c r="J1280" s="48">
        <v>124.23000000800002</v>
      </c>
      <c r="K1280" s="55">
        <v>60801.612376999998</v>
      </c>
      <c r="L1280" s="55">
        <v>0</v>
      </c>
      <c r="M1280" s="55">
        <v>3040.0806188500001</v>
      </c>
      <c r="N1280" s="56">
        <v>57761.531758149998</v>
      </c>
      <c r="O1280" s="48">
        <f t="shared" si="76"/>
        <v>489.42777407296597</v>
      </c>
      <c r="P1280" s="48">
        <f t="shared" si="77"/>
        <v>0</v>
      </c>
      <c r="Q1280" s="48">
        <f t="shared" si="78"/>
        <v>24.471388703648302</v>
      </c>
      <c r="R1280" s="48">
        <f t="shared" si="79"/>
        <v>464.95638536931773</v>
      </c>
    </row>
    <row r="1281" spans="1:18" x14ac:dyDescent="0.25">
      <c r="A1281" t="s">
        <v>1059</v>
      </c>
      <c r="B1281" t="s">
        <v>10339</v>
      </c>
      <c r="C1281" t="s">
        <v>10554</v>
      </c>
      <c r="D1281" t="s">
        <v>10555</v>
      </c>
      <c r="E1281" t="s">
        <v>1701</v>
      </c>
      <c r="F1281" s="48" t="s">
        <v>10747</v>
      </c>
      <c r="G1281" s="55" t="s">
        <v>10379</v>
      </c>
      <c r="H1281" s="55" t="s">
        <v>10380</v>
      </c>
      <c r="I1281" s="55" t="s">
        <v>9362</v>
      </c>
      <c r="J1281" s="48">
        <v>135.29999999699999</v>
      </c>
      <c r="K1281" s="55">
        <v>61856.592496999998</v>
      </c>
      <c r="L1281" s="55">
        <v>0</v>
      </c>
      <c r="M1281" s="55">
        <v>3092.8296248500001</v>
      </c>
      <c r="N1281" s="56">
        <v>58763.76287215</v>
      </c>
      <c r="O1281" s="48">
        <f t="shared" si="76"/>
        <v>457.18102363910975</v>
      </c>
      <c r="P1281" s="48">
        <f t="shared" si="77"/>
        <v>0</v>
      </c>
      <c r="Q1281" s="48">
        <f t="shared" si="78"/>
        <v>22.85905118195549</v>
      </c>
      <c r="R1281" s="48">
        <f t="shared" si="79"/>
        <v>434.32197245715429</v>
      </c>
    </row>
    <row r="1282" spans="1:18" x14ac:dyDescent="0.25">
      <c r="A1282" t="s">
        <v>1059</v>
      </c>
      <c r="B1282" t="s">
        <v>10339</v>
      </c>
      <c r="C1282" t="s">
        <v>10554</v>
      </c>
      <c r="D1282" t="s">
        <v>10555</v>
      </c>
      <c r="E1282" t="s">
        <v>1701</v>
      </c>
      <c r="F1282" s="48" t="s">
        <v>10747</v>
      </c>
      <c r="G1282" s="55" t="s">
        <v>10574</v>
      </c>
      <c r="H1282" s="55" t="s">
        <v>10575</v>
      </c>
      <c r="I1282" s="55" t="s">
        <v>9189</v>
      </c>
      <c r="J1282" s="48">
        <v>57.81</v>
      </c>
      <c r="K1282" s="55">
        <v>35216.218374999997</v>
      </c>
      <c r="L1282" s="55">
        <v>6305.4</v>
      </c>
      <c r="M1282" s="55">
        <v>1760.8109187499999</v>
      </c>
      <c r="N1282" s="56">
        <v>27150.007456249994</v>
      </c>
      <c r="O1282" s="48">
        <f t="shared" si="76"/>
        <v>609.17174148071263</v>
      </c>
      <c r="P1282" s="48">
        <f t="shared" si="77"/>
        <v>109.0710949662688</v>
      </c>
      <c r="Q1282" s="48">
        <f t="shared" si="78"/>
        <v>30.458587074035631</v>
      </c>
      <c r="R1282" s="48">
        <f t="shared" si="79"/>
        <v>469.6420594404081</v>
      </c>
    </row>
    <row r="1283" spans="1:18" x14ac:dyDescent="0.25">
      <c r="A1283" t="s">
        <v>1059</v>
      </c>
      <c r="B1283" t="s">
        <v>10339</v>
      </c>
      <c r="C1283" t="s">
        <v>10554</v>
      </c>
      <c r="D1283" t="s">
        <v>10555</v>
      </c>
      <c r="E1283" t="s">
        <v>1701</v>
      </c>
      <c r="F1283" s="48" t="s">
        <v>10747</v>
      </c>
      <c r="G1283" s="55" t="s">
        <v>10357</v>
      </c>
      <c r="H1283" s="55" t="s">
        <v>10358</v>
      </c>
      <c r="I1283" s="55" t="s">
        <v>9483</v>
      </c>
      <c r="J1283" s="48">
        <v>3.8950000000000005</v>
      </c>
      <c r="K1283" s="55">
        <v>1903.2528000999998</v>
      </c>
      <c r="L1283" s="55">
        <v>0</v>
      </c>
      <c r="M1283" s="55">
        <v>95.162640005000014</v>
      </c>
      <c r="N1283" s="56">
        <v>1808.0901600949999</v>
      </c>
      <c r="O1283" s="48">
        <f t="shared" si="76"/>
        <v>488.64000002567383</v>
      </c>
      <c r="P1283" s="48">
        <f t="shared" si="77"/>
        <v>0</v>
      </c>
      <c r="Q1283" s="48">
        <f t="shared" si="78"/>
        <v>24.432000001283697</v>
      </c>
      <c r="R1283" s="48">
        <f t="shared" si="79"/>
        <v>464.20800002439017</v>
      </c>
    </row>
    <row r="1284" spans="1:18" x14ac:dyDescent="0.25">
      <c r="A1284" t="s">
        <v>1059</v>
      </c>
      <c r="B1284" t="s">
        <v>10339</v>
      </c>
      <c r="C1284" t="s">
        <v>10554</v>
      </c>
      <c r="D1284" t="s">
        <v>10555</v>
      </c>
      <c r="E1284" t="s">
        <v>1701</v>
      </c>
      <c r="F1284" s="48" t="s">
        <v>10747</v>
      </c>
      <c r="G1284" s="55" t="s">
        <v>9817</v>
      </c>
      <c r="H1284" s="55" t="s">
        <v>9818</v>
      </c>
      <c r="I1284" s="55" t="s">
        <v>9037</v>
      </c>
      <c r="J1284" s="48">
        <v>23.369999999999997</v>
      </c>
      <c r="K1284" s="55">
        <v>19232.611854000002</v>
      </c>
      <c r="L1284" s="55">
        <v>458.69999999999987</v>
      </c>
      <c r="M1284" s="55">
        <v>961.63059269999997</v>
      </c>
      <c r="N1284" s="56">
        <v>17812.281261300002</v>
      </c>
      <c r="O1284" s="48">
        <f t="shared" si="76"/>
        <v>822.96156842105279</v>
      </c>
      <c r="P1284" s="48">
        <f t="shared" si="77"/>
        <v>19.627727856225928</v>
      </c>
      <c r="Q1284" s="48">
        <f t="shared" si="78"/>
        <v>41.148078421052638</v>
      </c>
      <c r="R1284" s="48">
        <f t="shared" si="79"/>
        <v>762.18576214377424</v>
      </c>
    </row>
    <row r="1285" spans="1:18" x14ac:dyDescent="0.25">
      <c r="A1285" t="s">
        <v>1059</v>
      </c>
      <c r="B1285" t="s">
        <v>10339</v>
      </c>
      <c r="C1285" t="s">
        <v>10554</v>
      </c>
      <c r="D1285" t="s">
        <v>10555</v>
      </c>
      <c r="E1285" t="s">
        <v>1701</v>
      </c>
      <c r="F1285" s="48" t="s">
        <v>10747</v>
      </c>
      <c r="G1285" s="55" t="s">
        <v>9682</v>
      </c>
      <c r="H1285" s="55" t="s">
        <v>9683</v>
      </c>
      <c r="I1285" s="55" t="s">
        <v>9042</v>
      </c>
      <c r="J1285" s="48">
        <v>295.20000000999994</v>
      </c>
      <c r="K1285" s="55">
        <v>153562.44962300002</v>
      </c>
      <c r="L1285" s="55">
        <v>5313.6000001800003</v>
      </c>
      <c r="M1285" s="55">
        <v>0</v>
      </c>
      <c r="N1285" s="56">
        <v>148248.84962282001</v>
      </c>
      <c r="O1285" s="48">
        <f t="shared" si="76"/>
        <v>520.19800006029163</v>
      </c>
      <c r="P1285" s="48">
        <f t="shared" si="77"/>
        <v>18.000000000000004</v>
      </c>
      <c r="Q1285" s="48">
        <f t="shared" si="78"/>
        <v>0</v>
      </c>
      <c r="R1285" s="48">
        <f t="shared" si="79"/>
        <v>502.19800006029152</v>
      </c>
    </row>
    <row r="1286" spans="1:18" x14ac:dyDescent="0.25">
      <c r="A1286" t="s">
        <v>1059</v>
      </c>
      <c r="B1286" t="s">
        <v>10339</v>
      </c>
      <c r="C1286" t="s">
        <v>10554</v>
      </c>
      <c r="D1286" t="s">
        <v>10555</v>
      </c>
      <c r="E1286" t="s">
        <v>1701</v>
      </c>
      <c r="F1286" s="48" t="s">
        <v>10747</v>
      </c>
      <c r="G1286" s="55" t="s">
        <v>10129</v>
      </c>
      <c r="H1286" s="55" t="s">
        <v>10130</v>
      </c>
      <c r="I1286" s="55" t="s">
        <v>9042</v>
      </c>
      <c r="J1286" s="48">
        <v>439.36624999999998</v>
      </c>
      <c r="K1286" s="55">
        <v>228409.93722000002</v>
      </c>
      <c r="L1286" s="55">
        <v>4842.5486687472976</v>
      </c>
      <c r="M1286" s="55">
        <v>0</v>
      </c>
      <c r="N1286" s="56">
        <v>223567.38855125272</v>
      </c>
      <c r="O1286" s="48">
        <f t="shared" si="76"/>
        <v>519.86227258010831</v>
      </c>
      <c r="P1286" s="48">
        <f t="shared" si="77"/>
        <v>11.02166738739559</v>
      </c>
      <c r="Q1286" s="48">
        <f t="shared" si="78"/>
        <v>0</v>
      </c>
      <c r="R1286" s="48">
        <f t="shared" si="79"/>
        <v>508.84060519271276</v>
      </c>
    </row>
    <row r="1287" spans="1:18" x14ac:dyDescent="0.25">
      <c r="A1287" t="s">
        <v>1059</v>
      </c>
      <c r="B1287" t="s">
        <v>10339</v>
      </c>
      <c r="C1287" t="s">
        <v>10554</v>
      </c>
      <c r="D1287" t="s">
        <v>10555</v>
      </c>
      <c r="E1287" t="s">
        <v>1701</v>
      </c>
      <c r="F1287" s="48" t="s">
        <v>10747</v>
      </c>
      <c r="G1287" s="55" t="s">
        <v>10381</v>
      </c>
      <c r="H1287" s="55" t="s">
        <v>10382</v>
      </c>
      <c r="I1287" s="55" t="s">
        <v>9030</v>
      </c>
      <c r="J1287" s="48">
        <v>49.199999998999999</v>
      </c>
      <c r="K1287" s="55">
        <v>31823.388529</v>
      </c>
      <c r="L1287" s="55">
        <v>1447.1499999705864</v>
      </c>
      <c r="M1287" s="55">
        <v>1591.1694264499997</v>
      </c>
      <c r="N1287" s="56">
        <v>28785.069102579415</v>
      </c>
      <c r="O1287" s="48">
        <f t="shared" si="76"/>
        <v>646.81684003347186</v>
      </c>
      <c r="P1287" s="48">
        <f t="shared" si="77"/>
        <v>29.413617886178862</v>
      </c>
      <c r="Q1287" s="48">
        <f t="shared" si="78"/>
        <v>32.340842001673586</v>
      </c>
      <c r="R1287" s="48">
        <f t="shared" si="79"/>
        <v>585.0623801456195</v>
      </c>
    </row>
    <row r="1288" spans="1:18" x14ac:dyDescent="0.25">
      <c r="A1288" t="s">
        <v>1059</v>
      </c>
      <c r="B1288" t="s">
        <v>10339</v>
      </c>
      <c r="C1288" t="s">
        <v>10554</v>
      </c>
      <c r="D1288" t="s">
        <v>10555</v>
      </c>
      <c r="E1288" t="s">
        <v>1701</v>
      </c>
      <c r="F1288" s="48" t="s">
        <v>10747</v>
      </c>
      <c r="G1288" s="55" t="s">
        <v>10758</v>
      </c>
      <c r="H1288" s="55" t="s">
        <v>10759</v>
      </c>
      <c r="I1288" s="55" t="s">
        <v>9653</v>
      </c>
      <c r="J1288" s="48">
        <v>319.8</v>
      </c>
      <c r="K1288" s="55">
        <v>201575.17355000001</v>
      </c>
      <c r="L1288" s="55">
        <v>11387.13</v>
      </c>
      <c r="M1288" s="55">
        <v>0</v>
      </c>
      <c r="N1288" s="56">
        <v>190188.04355</v>
      </c>
      <c r="O1288" s="48">
        <f t="shared" si="76"/>
        <v>630.3163650719199</v>
      </c>
      <c r="P1288" s="48">
        <f t="shared" si="77"/>
        <v>35.607035647279545</v>
      </c>
      <c r="Q1288" s="48">
        <f t="shared" si="78"/>
        <v>0</v>
      </c>
      <c r="R1288" s="48">
        <f t="shared" si="79"/>
        <v>594.70932942464037</v>
      </c>
    </row>
    <row r="1289" spans="1:18" x14ac:dyDescent="0.25">
      <c r="A1289" t="s">
        <v>1059</v>
      </c>
      <c r="B1289" t="s">
        <v>10339</v>
      </c>
      <c r="C1289" t="s">
        <v>10554</v>
      </c>
      <c r="D1289" t="s">
        <v>10555</v>
      </c>
      <c r="E1289" t="s">
        <v>1701</v>
      </c>
      <c r="F1289" s="48" t="s">
        <v>10747</v>
      </c>
      <c r="G1289" s="55" t="s">
        <v>10459</v>
      </c>
      <c r="H1289" s="55" t="s">
        <v>10460</v>
      </c>
      <c r="I1289" s="55" t="s">
        <v>9030</v>
      </c>
      <c r="J1289" s="48">
        <v>73.223950000000002</v>
      </c>
      <c r="K1289" s="55">
        <v>22506.316823000001</v>
      </c>
      <c r="L1289" s="55">
        <v>5858.2360172630433</v>
      </c>
      <c r="M1289" s="55">
        <v>1125.3158411500001</v>
      </c>
      <c r="N1289" s="56">
        <v>15522.764964586957</v>
      </c>
      <c r="O1289" s="48">
        <f t="shared" si="76"/>
        <v>307.36277984184136</v>
      </c>
      <c r="P1289" s="48">
        <f t="shared" si="77"/>
        <v>80.004370390603668</v>
      </c>
      <c r="Q1289" s="48">
        <f t="shared" si="78"/>
        <v>15.368138992092069</v>
      </c>
      <c r="R1289" s="48">
        <f t="shared" si="79"/>
        <v>211.99027045914562</v>
      </c>
    </row>
    <row r="1290" spans="1:18" x14ac:dyDescent="0.25">
      <c r="A1290" t="s">
        <v>1059</v>
      </c>
      <c r="B1290" t="s">
        <v>10339</v>
      </c>
      <c r="C1290" t="s">
        <v>10554</v>
      </c>
      <c r="D1290" t="s">
        <v>10555</v>
      </c>
      <c r="E1290" t="s">
        <v>1701</v>
      </c>
      <c r="F1290" s="48" t="s">
        <v>10747</v>
      </c>
      <c r="G1290" s="55" t="s">
        <v>10461</v>
      </c>
      <c r="H1290" s="55" t="s">
        <v>10462</v>
      </c>
      <c r="I1290" s="55" t="s">
        <v>9362</v>
      </c>
      <c r="J1290" s="48">
        <v>103.319999995</v>
      </c>
      <c r="K1290" s="55">
        <v>48000.892734000001</v>
      </c>
      <c r="L1290" s="55">
        <v>5600.2499997289851</v>
      </c>
      <c r="M1290" s="55">
        <v>2400.0446367000004</v>
      </c>
      <c r="N1290" s="56">
        <v>40000.598097571012</v>
      </c>
      <c r="O1290" s="48">
        <f t="shared" si="76"/>
        <v>464.58471483084514</v>
      </c>
      <c r="P1290" s="48">
        <f t="shared" si="77"/>
        <v>54.202961672473869</v>
      </c>
      <c r="Q1290" s="48">
        <f t="shared" si="78"/>
        <v>23.229235741542261</v>
      </c>
      <c r="R1290" s="48">
        <f t="shared" si="79"/>
        <v>387.15251741682903</v>
      </c>
    </row>
    <row r="1291" spans="1:18" x14ac:dyDescent="0.25">
      <c r="A1291" t="s">
        <v>1059</v>
      </c>
      <c r="B1291" t="s">
        <v>10339</v>
      </c>
      <c r="C1291" t="s">
        <v>10554</v>
      </c>
      <c r="D1291" t="s">
        <v>10555</v>
      </c>
      <c r="E1291" t="s">
        <v>1701</v>
      </c>
      <c r="F1291" s="48" t="s">
        <v>10747</v>
      </c>
      <c r="G1291" s="55" t="s">
        <v>10463</v>
      </c>
      <c r="H1291" s="55" t="s">
        <v>10464</v>
      </c>
      <c r="I1291" s="55" t="s">
        <v>9030</v>
      </c>
      <c r="J1291" s="48">
        <v>172.2</v>
      </c>
      <c r="K1291" s="55">
        <v>80709.688842000003</v>
      </c>
      <c r="L1291" s="55">
        <v>4036.1</v>
      </c>
      <c r="M1291" s="55">
        <v>4035.4844421000007</v>
      </c>
      <c r="N1291" s="56">
        <v>72638.104399899996</v>
      </c>
      <c r="O1291" s="48">
        <f t="shared" si="76"/>
        <v>468.69738003484326</v>
      </c>
      <c r="P1291" s="48">
        <f t="shared" si="77"/>
        <v>23.438443670150988</v>
      </c>
      <c r="Q1291" s="48">
        <f t="shared" si="78"/>
        <v>23.434869001742165</v>
      </c>
      <c r="R1291" s="48">
        <f t="shared" si="79"/>
        <v>421.82406736295007</v>
      </c>
    </row>
    <row r="1292" spans="1:18" x14ac:dyDescent="0.25">
      <c r="A1292" t="s">
        <v>1059</v>
      </c>
      <c r="B1292" t="s">
        <v>10339</v>
      </c>
      <c r="C1292" t="s">
        <v>10554</v>
      </c>
      <c r="D1292" t="s">
        <v>10555</v>
      </c>
      <c r="E1292" t="s">
        <v>1701</v>
      </c>
      <c r="F1292" s="48" t="s">
        <v>10747</v>
      </c>
      <c r="G1292" s="55" t="s">
        <v>10713</v>
      </c>
      <c r="H1292" s="55" t="s">
        <v>10714</v>
      </c>
      <c r="I1292" s="55" t="s">
        <v>9596</v>
      </c>
      <c r="J1292" s="48">
        <v>1.2300000000000002</v>
      </c>
      <c r="K1292" s="55">
        <v>1364.8326001900002</v>
      </c>
      <c r="L1292" s="55">
        <v>284.91000000000008</v>
      </c>
      <c r="M1292" s="55">
        <v>0</v>
      </c>
      <c r="N1292" s="56">
        <v>1079.9226001900001</v>
      </c>
      <c r="O1292" s="48">
        <f t="shared" si="76"/>
        <v>1109.6200001544714</v>
      </c>
      <c r="P1292" s="48">
        <f t="shared" si="77"/>
        <v>231.63414634146343</v>
      </c>
      <c r="Q1292" s="48">
        <f t="shared" si="78"/>
        <v>0</v>
      </c>
      <c r="R1292" s="48">
        <f t="shared" si="79"/>
        <v>877.98585381300813</v>
      </c>
    </row>
    <row r="1293" spans="1:18" x14ac:dyDescent="0.25">
      <c r="A1293" t="s">
        <v>1059</v>
      </c>
      <c r="B1293" t="s">
        <v>10339</v>
      </c>
      <c r="C1293" t="s">
        <v>10554</v>
      </c>
      <c r="D1293" t="s">
        <v>10555</v>
      </c>
      <c r="E1293" t="s">
        <v>1701</v>
      </c>
      <c r="F1293" s="48" t="s">
        <v>10747</v>
      </c>
      <c r="G1293" s="55" t="s">
        <v>10467</v>
      </c>
      <c r="H1293" s="55" t="s">
        <v>10468</v>
      </c>
      <c r="I1293" s="55" t="s">
        <v>9030</v>
      </c>
      <c r="J1293" s="48">
        <v>4.9199999979999998</v>
      </c>
      <c r="K1293" s="55">
        <v>2909.9316212000003</v>
      </c>
      <c r="L1293" s="55">
        <v>652.41999973478858</v>
      </c>
      <c r="M1293" s="55">
        <v>145.49658106000004</v>
      </c>
      <c r="N1293" s="56">
        <v>2112.0150404052115</v>
      </c>
      <c r="O1293" s="48">
        <f t="shared" si="76"/>
        <v>591.4495167444918</v>
      </c>
      <c r="P1293" s="48">
        <f t="shared" si="77"/>
        <v>132.60569105691056</v>
      </c>
      <c r="Q1293" s="48">
        <f t="shared" si="78"/>
        <v>29.572475837224594</v>
      </c>
      <c r="R1293" s="48">
        <f t="shared" si="79"/>
        <v>429.27134985035656</v>
      </c>
    </row>
    <row r="1294" spans="1:18" x14ac:dyDescent="0.25">
      <c r="A1294" t="s">
        <v>1059</v>
      </c>
      <c r="B1294" t="s">
        <v>10339</v>
      </c>
      <c r="C1294" t="s">
        <v>10554</v>
      </c>
      <c r="D1294" t="s">
        <v>10555</v>
      </c>
      <c r="E1294" t="s">
        <v>1701</v>
      </c>
      <c r="F1294" s="48" t="s">
        <v>10747</v>
      </c>
      <c r="G1294" s="55" t="s">
        <v>10760</v>
      </c>
      <c r="H1294" s="55" t="s">
        <v>10761</v>
      </c>
      <c r="I1294" s="55" t="s">
        <v>9415</v>
      </c>
      <c r="J1294" s="48">
        <v>319.8</v>
      </c>
      <c r="K1294" s="55">
        <v>162169.15912</v>
      </c>
      <c r="L1294" s="55">
        <v>16077.69</v>
      </c>
      <c r="M1294" s="55">
        <v>8108.4579560000011</v>
      </c>
      <c r="N1294" s="56">
        <v>137983.011164</v>
      </c>
      <c r="O1294" s="48">
        <f t="shared" si="76"/>
        <v>507.09555697310816</v>
      </c>
      <c r="P1294" s="48">
        <f t="shared" si="77"/>
        <v>50.274202626641653</v>
      </c>
      <c r="Q1294" s="48">
        <f t="shared" si="78"/>
        <v>25.354777848655413</v>
      </c>
      <c r="R1294" s="48">
        <f t="shared" si="79"/>
        <v>431.4665764978111</v>
      </c>
    </row>
    <row r="1295" spans="1:18" x14ac:dyDescent="0.25">
      <c r="A1295" t="s">
        <v>1059</v>
      </c>
      <c r="B1295" t="s">
        <v>10339</v>
      </c>
      <c r="C1295" t="s">
        <v>10554</v>
      </c>
      <c r="D1295" t="s">
        <v>10555</v>
      </c>
      <c r="E1295" t="s">
        <v>1701</v>
      </c>
      <c r="F1295" s="48" t="s">
        <v>10747</v>
      </c>
      <c r="G1295" s="55" t="s">
        <v>10469</v>
      </c>
      <c r="H1295" s="55" t="s">
        <v>10470</v>
      </c>
      <c r="I1295" s="55" t="s">
        <v>9415</v>
      </c>
      <c r="J1295" s="48">
        <v>172.2</v>
      </c>
      <c r="K1295" s="55">
        <v>92734.239690000002</v>
      </c>
      <c r="L1295" s="55">
        <v>8874.7199999999993</v>
      </c>
      <c r="M1295" s="55">
        <v>4636.7119844999997</v>
      </c>
      <c r="N1295" s="56">
        <v>79222.807705500003</v>
      </c>
      <c r="O1295" s="48">
        <f t="shared" si="76"/>
        <v>538.52636289198608</v>
      </c>
      <c r="P1295" s="48">
        <f t="shared" si="77"/>
        <v>51.537282229965157</v>
      </c>
      <c r="Q1295" s="48">
        <f t="shared" si="78"/>
        <v>26.926318144599303</v>
      </c>
      <c r="R1295" s="48">
        <f t="shared" si="79"/>
        <v>460.06276251742167</v>
      </c>
    </row>
    <row r="1296" spans="1:18" x14ac:dyDescent="0.25">
      <c r="A1296" t="s">
        <v>1059</v>
      </c>
      <c r="B1296" t="s">
        <v>10339</v>
      </c>
      <c r="C1296" t="s">
        <v>10554</v>
      </c>
      <c r="D1296" t="s">
        <v>10555</v>
      </c>
      <c r="E1296" t="s">
        <v>1701</v>
      </c>
      <c r="F1296" s="48" t="s">
        <v>10747</v>
      </c>
      <c r="G1296" s="55" t="s">
        <v>10471</v>
      </c>
      <c r="H1296" s="55" t="s">
        <v>10472</v>
      </c>
      <c r="I1296" s="55" t="s">
        <v>9449</v>
      </c>
      <c r="J1296" s="48">
        <v>356.70000002</v>
      </c>
      <c r="K1296" s="55">
        <v>183989.45158999998</v>
      </c>
      <c r="L1296" s="55">
        <v>35670.000002000001</v>
      </c>
      <c r="M1296" s="55">
        <v>9199.4725795000013</v>
      </c>
      <c r="N1296" s="56">
        <v>139119.9790085</v>
      </c>
      <c r="O1296" s="48">
        <f t="shared" ref="O1296:O1359" si="80">IFERROR(K1296/J1296,0)</f>
        <v>515.81006890856122</v>
      </c>
      <c r="P1296" s="48">
        <f t="shared" ref="P1296:P1359" si="81">IFERROR(L1296/J1296,0)</f>
        <v>100</v>
      </c>
      <c r="Q1296" s="48">
        <f t="shared" ref="Q1296:Q1359" si="82">IFERROR(M1296/J1296,0)</f>
        <v>25.790503445428065</v>
      </c>
      <c r="R1296" s="48">
        <f t="shared" ref="R1296:R1359" si="83">N1296/J1296</f>
        <v>390.01956546313318</v>
      </c>
    </row>
    <row r="1297" spans="1:18" x14ac:dyDescent="0.25">
      <c r="A1297" t="s">
        <v>1059</v>
      </c>
      <c r="B1297" t="s">
        <v>10339</v>
      </c>
      <c r="C1297" t="s">
        <v>10554</v>
      </c>
      <c r="D1297" t="s">
        <v>10555</v>
      </c>
      <c r="E1297" t="s">
        <v>1701</v>
      </c>
      <c r="F1297" s="48" t="s">
        <v>10747</v>
      </c>
      <c r="G1297" s="55" t="s">
        <v>10762</v>
      </c>
      <c r="H1297" s="55" t="s">
        <v>10763</v>
      </c>
      <c r="I1297" s="55" t="s">
        <v>9030</v>
      </c>
      <c r="J1297" s="48">
        <v>196.80000001000002</v>
      </c>
      <c r="K1297" s="55">
        <v>104001.99711700001</v>
      </c>
      <c r="L1297" s="55">
        <v>10467.940000531908</v>
      </c>
      <c r="M1297" s="55">
        <v>5200.0998558500005</v>
      </c>
      <c r="N1297" s="56">
        <v>88333.957260618103</v>
      </c>
      <c r="O1297" s="48">
        <f t="shared" si="80"/>
        <v>528.46543247822831</v>
      </c>
      <c r="P1297" s="48">
        <f t="shared" si="81"/>
        <v>53.190752032520322</v>
      </c>
      <c r="Q1297" s="48">
        <f t="shared" si="82"/>
        <v>26.423271623911418</v>
      </c>
      <c r="R1297" s="48">
        <f t="shared" si="83"/>
        <v>448.85140882179667</v>
      </c>
    </row>
    <row r="1298" spans="1:18" x14ac:dyDescent="0.25">
      <c r="A1298" t="s">
        <v>1059</v>
      </c>
      <c r="B1298" t="s">
        <v>10339</v>
      </c>
      <c r="C1298" t="s">
        <v>10554</v>
      </c>
      <c r="D1298" t="s">
        <v>10555</v>
      </c>
      <c r="E1298" t="s">
        <v>1701</v>
      </c>
      <c r="F1298" s="48" t="s">
        <v>10747</v>
      </c>
      <c r="G1298" s="55" t="s">
        <v>10512</v>
      </c>
      <c r="H1298" s="55" t="s">
        <v>10513</v>
      </c>
      <c r="I1298" s="55" t="s">
        <v>9018</v>
      </c>
      <c r="J1298" s="48">
        <v>2500.56</v>
      </c>
      <c r="K1298" s="55">
        <v>1315319.5658099998</v>
      </c>
      <c r="L1298" s="55">
        <v>60521.33</v>
      </c>
      <c r="M1298" s="55">
        <v>65765.978290500003</v>
      </c>
      <c r="N1298" s="56">
        <v>1189032.2575194999</v>
      </c>
      <c r="O1298" s="48">
        <f t="shared" si="80"/>
        <v>526.01000008398114</v>
      </c>
      <c r="P1298" s="48">
        <f t="shared" si="81"/>
        <v>24.203110503247274</v>
      </c>
      <c r="Q1298" s="48">
        <f t="shared" si="82"/>
        <v>26.300500004199062</v>
      </c>
      <c r="R1298" s="48">
        <f t="shared" si="83"/>
        <v>475.50638957653479</v>
      </c>
    </row>
    <row r="1299" spans="1:18" x14ac:dyDescent="0.25">
      <c r="A1299" t="s">
        <v>1059</v>
      </c>
      <c r="B1299" t="s">
        <v>10339</v>
      </c>
      <c r="C1299" t="s">
        <v>10554</v>
      </c>
      <c r="D1299" t="s">
        <v>10555</v>
      </c>
      <c r="E1299" t="s">
        <v>1701</v>
      </c>
      <c r="F1299" s="48" t="s">
        <v>10747</v>
      </c>
      <c r="G1299" s="55" t="s">
        <v>10764</v>
      </c>
      <c r="H1299" s="55" t="s">
        <v>10765</v>
      </c>
      <c r="I1299" s="55" t="s">
        <v>9415</v>
      </c>
      <c r="J1299" s="48">
        <v>3.6899999980000007</v>
      </c>
      <c r="K1299" s="55">
        <v>2535.5834998000005</v>
      </c>
      <c r="L1299" s="55">
        <v>0</v>
      </c>
      <c r="M1299" s="55">
        <v>126.77917499</v>
      </c>
      <c r="N1299" s="56">
        <v>2408.8043248100003</v>
      </c>
      <c r="O1299" s="48">
        <f t="shared" si="80"/>
        <v>687.15000031823854</v>
      </c>
      <c r="P1299" s="48">
        <f t="shared" si="81"/>
        <v>0</v>
      </c>
      <c r="Q1299" s="48">
        <f t="shared" si="82"/>
        <v>34.357500015911917</v>
      </c>
      <c r="R1299" s="48">
        <f t="shared" si="83"/>
        <v>652.79250030232652</v>
      </c>
    </row>
    <row r="1300" spans="1:18" x14ac:dyDescent="0.25">
      <c r="A1300" t="s">
        <v>1059</v>
      </c>
      <c r="B1300" t="s">
        <v>10339</v>
      </c>
      <c r="C1300" t="s">
        <v>10554</v>
      </c>
      <c r="D1300" t="s">
        <v>10555</v>
      </c>
      <c r="E1300" t="s">
        <v>1701</v>
      </c>
      <c r="F1300" s="48" t="s">
        <v>10747</v>
      </c>
      <c r="G1300" s="55" t="s">
        <v>10473</v>
      </c>
      <c r="H1300" s="55" t="s">
        <v>10474</v>
      </c>
      <c r="I1300" s="55" t="s">
        <v>9211</v>
      </c>
      <c r="J1300" s="48">
        <v>642.05999998999994</v>
      </c>
      <c r="K1300" s="55">
        <v>292134.15390000003</v>
      </c>
      <c r="L1300" s="55">
        <v>38523.599999399994</v>
      </c>
      <c r="M1300" s="55">
        <v>14606.707695000001</v>
      </c>
      <c r="N1300" s="56">
        <v>239003.84620560004</v>
      </c>
      <c r="O1300" s="48">
        <f t="shared" si="80"/>
        <v>454.99509999774165</v>
      </c>
      <c r="P1300" s="48">
        <f t="shared" si="81"/>
        <v>60</v>
      </c>
      <c r="Q1300" s="48">
        <f t="shared" si="82"/>
        <v>22.749754999887081</v>
      </c>
      <c r="R1300" s="48">
        <f t="shared" si="83"/>
        <v>372.2453449978546</v>
      </c>
    </row>
    <row r="1301" spans="1:18" x14ac:dyDescent="0.25">
      <c r="A1301" t="s">
        <v>1059</v>
      </c>
      <c r="B1301" t="s">
        <v>10339</v>
      </c>
      <c r="C1301" t="s">
        <v>10554</v>
      </c>
      <c r="D1301" t="s">
        <v>10555</v>
      </c>
      <c r="E1301" t="s">
        <v>1701</v>
      </c>
      <c r="F1301" s="48" t="s">
        <v>10747</v>
      </c>
      <c r="G1301" s="55" t="s">
        <v>9330</v>
      </c>
      <c r="H1301" s="55" t="s">
        <v>9331</v>
      </c>
      <c r="I1301" s="55" t="s">
        <v>9037</v>
      </c>
      <c r="J1301" s="48">
        <v>130.380000013</v>
      </c>
      <c r="K1301" s="55">
        <v>69681.591004000002</v>
      </c>
      <c r="L1301" s="55">
        <v>0</v>
      </c>
      <c r="M1301" s="55">
        <v>3484.0795502000005</v>
      </c>
      <c r="N1301" s="56">
        <v>66197.511453800005</v>
      </c>
      <c r="O1301" s="48">
        <f t="shared" si="80"/>
        <v>534.44999997739035</v>
      </c>
      <c r="P1301" s="48">
        <f t="shared" si="81"/>
        <v>0</v>
      </c>
      <c r="Q1301" s="48">
        <f t="shared" si="82"/>
        <v>26.72249999886952</v>
      </c>
      <c r="R1301" s="48">
        <f t="shared" si="83"/>
        <v>507.72749997852083</v>
      </c>
    </row>
    <row r="1302" spans="1:18" x14ac:dyDescent="0.25">
      <c r="A1302" t="s">
        <v>1059</v>
      </c>
      <c r="B1302" t="s">
        <v>10339</v>
      </c>
      <c r="C1302" t="s">
        <v>10554</v>
      </c>
      <c r="D1302" t="s">
        <v>10555</v>
      </c>
      <c r="E1302" t="s">
        <v>1701</v>
      </c>
      <c r="F1302" s="48" t="s">
        <v>10747</v>
      </c>
      <c r="G1302" s="55" t="s">
        <v>9702</v>
      </c>
      <c r="H1302" s="55" t="s">
        <v>9703</v>
      </c>
      <c r="I1302" s="55" t="s">
        <v>9189</v>
      </c>
      <c r="J1302" s="48">
        <v>22.140000000000004</v>
      </c>
      <c r="K1302" s="55">
        <v>13187.7341113</v>
      </c>
      <c r="L1302" s="55">
        <v>0</v>
      </c>
      <c r="M1302" s="55">
        <v>659.38670556500006</v>
      </c>
      <c r="N1302" s="56">
        <v>12528.347405734999</v>
      </c>
      <c r="O1302" s="48">
        <f t="shared" si="80"/>
        <v>595.65194721318869</v>
      </c>
      <c r="P1302" s="48">
        <f t="shared" si="81"/>
        <v>0</v>
      </c>
      <c r="Q1302" s="48">
        <f t="shared" si="82"/>
        <v>29.782597360659437</v>
      </c>
      <c r="R1302" s="48">
        <f t="shared" si="83"/>
        <v>565.86934985252924</v>
      </c>
    </row>
    <row r="1303" spans="1:18" x14ac:dyDescent="0.25">
      <c r="A1303" t="s">
        <v>1059</v>
      </c>
      <c r="B1303" t="s">
        <v>10339</v>
      </c>
      <c r="C1303" t="s">
        <v>10554</v>
      </c>
      <c r="D1303" t="s">
        <v>10555</v>
      </c>
      <c r="E1303" t="s">
        <v>1701</v>
      </c>
      <c r="F1303" s="48" t="s">
        <v>10747</v>
      </c>
      <c r="G1303" s="55" t="s">
        <v>10766</v>
      </c>
      <c r="H1303" s="55" t="s">
        <v>10767</v>
      </c>
      <c r="I1303" s="55" t="s">
        <v>9415</v>
      </c>
      <c r="J1303" s="48">
        <v>25.199999989999998</v>
      </c>
      <c r="K1303" s="55">
        <v>12785.219998600001</v>
      </c>
      <c r="L1303" s="55">
        <v>1268.4199994966589</v>
      </c>
      <c r="M1303" s="55">
        <v>0</v>
      </c>
      <c r="N1303" s="56">
        <v>11516.799999103343</v>
      </c>
      <c r="O1303" s="48">
        <f t="shared" si="80"/>
        <v>507.35000014577389</v>
      </c>
      <c r="P1303" s="48">
        <f t="shared" si="81"/>
        <v>50.334126984126996</v>
      </c>
      <c r="Q1303" s="48">
        <f t="shared" si="82"/>
        <v>0</v>
      </c>
      <c r="R1303" s="48">
        <f t="shared" si="83"/>
        <v>457.01587316164694</v>
      </c>
    </row>
    <row r="1304" spans="1:18" x14ac:dyDescent="0.25">
      <c r="A1304" t="s">
        <v>1059</v>
      </c>
      <c r="B1304" t="s">
        <v>10339</v>
      </c>
      <c r="C1304" t="s">
        <v>10554</v>
      </c>
      <c r="D1304" t="s">
        <v>10555</v>
      </c>
      <c r="E1304" t="s">
        <v>1705</v>
      </c>
      <c r="F1304" s="48" t="s">
        <v>10768</v>
      </c>
      <c r="G1304" s="55" t="s">
        <v>10748</v>
      </c>
      <c r="H1304" s="55" t="s">
        <v>10749</v>
      </c>
      <c r="I1304" s="55" t="s">
        <v>9042</v>
      </c>
      <c r="J1304" s="48">
        <v>6.1499999990000003</v>
      </c>
      <c r="K1304" s="55">
        <v>4390.6289099000005</v>
      </c>
      <c r="L1304" s="55">
        <v>210.77999996572683</v>
      </c>
      <c r="M1304" s="55">
        <v>0</v>
      </c>
      <c r="N1304" s="56">
        <v>4179.8489099342733</v>
      </c>
      <c r="O1304" s="48">
        <f t="shared" si="80"/>
        <v>713.92340009982502</v>
      </c>
      <c r="P1304" s="48">
        <f t="shared" si="81"/>
        <v>34.273170731707317</v>
      </c>
      <c r="Q1304" s="48">
        <f t="shared" si="82"/>
        <v>0</v>
      </c>
      <c r="R1304" s="48">
        <f t="shared" si="83"/>
        <v>679.65022936811761</v>
      </c>
    </row>
    <row r="1305" spans="1:18" x14ac:dyDescent="0.25">
      <c r="A1305" t="s">
        <v>1059</v>
      </c>
      <c r="B1305" t="s">
        <v>10339</v>
      </c>
      <c r="C1305" t="s">
        <v>10554</v>
      </c>
      <c r="D1305" t="s">
        <v>10555</v>
      </c>
      <c r="E1305" t="s">
        <v>1705</v>
      </c>
      <c r="F1305" s="48" t="s">
        <v>10768</v>
      </c>
      <c r="G1305" s="55" t="s">
        <v>10769</v>
      </c>
      <c r="H1305" s="55" t="s">
        <v>10770</v>
      </c>
      <c r="I1305" s="55" t="s">
        <v>10545</v>
      </c>
      <c r="J1305" s="48">
        <v>10.25</v>
      </c>
      <c r="K1305" s="55">
        <v>6834.9105344000018</v>
      </c>
      <c r="L1305" s="55">
        <v>969.83</v>
      </c>
      <c r="M1305" s="55">
        <v>0</v>
      </c>
      <c r="N1305" s="56">
        <v>5865.0805344000019</v>
      </c>
      <c r="O1305" s="48">
        <f t="shared" si="80"/>
        <v>666.82053994146361</v>
      </c>
      <c r="P1305" s="48">
        <f t="shared" si="81"/>
        <v>94.617560975609763</v>
      </c>
      <c r="Q1305" s="48">
        <f t="shared" si="82"/>
        <v>0</v>
      </c>
      <c r="R1305" s="48">
        <f t="shared" si="83"/>
        <v>572.20297896585384</v>
      </c>
    </row>
    <row r="1306" spans="1:18" x14ac:dyDescent="0.25">
      <c r="A1306" t="s">
        <v>1059</v>
      </c>
      <c r="B1306" t="s">
        <v>10339</v>
      </c>
      <c r="C1306" t="s">
        <v>10554</v>
      </c>
      <c r="D1306" t="s">
        <v>10555</v>
      </c>
      <c r="E1306" t="s">
        <v>1705</v>
      </c>
      <c r="F1306" s="48" t="s">
        <v>10768</v>
      </c>
      <c r="G1306" s="55" t="s">
        <v>9125</v>
      </c>
      <c r="H1306" s="55" t="s">
        <v>9126</v>
      </c>
      <c r="I1306" s="55" t="s">
        <v>9030</v>
      </c>
      <c r="J1306" s="48">
        <v>24.599999999000001</v>
      </c>
      <c r="K1306" s="55">
        <v>11310.580621000001</v>
      </c>
      <c r="L1306" s="55">
        <v>0</v>
      </c>
      <c r="M1306" s="55">
        <v>565.52903105000007</v>
      </c>
      <c r="N1306" s="56">
        <v>10745.051589950001</v>
      </c>
      <c r="O1306" s="48">
        <f t="shared" si="80"/>
        <v>459.77970005934066</v>
      </c>
      <c r="P1306" s="48">
        <f t="shared" si="81"/>
        <v>0</v>
      </c>
      <c r="Q1306" s="48">
        <f t="shared" si="82"/>
        <v>22.988985002967034</v>
      </c>
      <c r="R1306" s="48">
        <f t="shared" si="83"/>
        <v>436.79071505637359</v>
      </c>
    </row>
    <row r="1307" spans="1:18" x14ac:dyDescent="0.25">
      <c r="A1307" t="s">
        <v>1059</v>
      </c>
      <c r="B1307" t="s">
        <v>10339</v>
      </c>
      <c r="C1307" t="s">
        <v>10554</v>
      </c>
      <c r="D1307" t="s">
        <v>10555</v>
      </c>
      <c r="E1307" t="s">
        <v>1731</v>
      </c>
      <c r="F1307" s="48" t="s">
        <v>10771</v>
      </c>
      <c r="G1307" s="55" t="s">
        <v>10772</v>
      </c>
      <c r="H1307" s="55" t="s">
        <v>10773</v>
      </c>
      <c r="I1307" s="55" t="s">
        <v>9030</v>
      </c>
      <c r="J1307" s="48">
        <v>24.599999999000001</v>
      </c>
      <c r="K1307" s="55">
        <v>17745.578505000001</v>
      </c>
      <c r="L1307" s="55">
        <v>871.24999996458337</v>
      </c>
      <c r="M1307" s="55">
        <v>887.27892524999993</v>
      </c>
      <c r="N1307" s="56">
        <v>15987.049579785416</v>
      </c>
      <c r="O1307" s="48">
        <f t="shared" si="80"/>
        <v>721.36497990737257</v>
      </c>
      <c r="P1307" s="48">
        <f t="shared" si="81"/>
        <v>35.416666666666664</v>
      </c>
      <c r="Q1307" s="48">
        <f t="shared" si="82"/>
        <v>36.06824899536862</v>
      </c>
      <c r="R1307" s="48">
        <f t="shared" si="83"/>
        <v>649.88006424533717</v>
      </c>
    </row>
    <row r="1308" spans="1:18" x14ac:dyDescent="0.25">
      <c r="A1308" t="s">
        <v>1059</v>
      </c>
      <c r="B1308" t="s">
        <v>10339</v>
      </c>
      <c r="C1308" t="s">
        <v>10554</v>
      </c>
      <c r="D1308" t="s">
        <v>10555</v>
      </c>
      <c r="E1308" t="s">
        <v>3149</v>
      </c>
      <c r="F1308" s="48" t="s">
        <v>10774</v>
      </c>
      <c r="G1308" s="55" t="s">
        <v>9338</v>
      </c>
      <c r="H1308" s="55" t="s">
        <v>9339</v>
      </c>
      <c r="I1308" s="55" t="s">
        <v>9042</v>
      </c>
      <c r="J1308" s="48">
        <v>3.2287500009999999</v>
      </c>
      <c r="K1308" s="55">
        <v>2014.4950047000002</v>
      </c>
      <c r="L1308" s="55">
        <v>171.89345206562228</v>
      </c>
      <c r="M1308" s="55">
        <v>0</v>
      </c>
      <c r="N1308" s="56">
        <v>1842.6015526343779</v>
      </c>
      <c r="O1308" s="48">
        <f t="shared" si="80"/>
        <v>623.92412050362407</v>
      </c>
      <c r="P1308" s="48">
        <f t="shared" si="81"/>
        <v>53.238390092879257</v>
      </c>
      <c r="Q1308" s="48">
        <f t="shared" si="82"/>
        <v>0</v>
      </c>
      <c r="R1308" s="48">
        <f t="shared" si="83"/>
        <v>570.68573041074478</v>
      </c>
    </row>
    <row r="1309" spans="1:18" x14ac:dyDescent="0.25">
      <c r="A1309" t="s">
        <v>1059</v>
      </c>
      <c r="B1309" t="s">
        <v>10339</v>
      </c>
      <c r="C1309" t="s">
        <v>10554</v>
      </c>
      <c r="D1309" t="s">
        <v>10555</v>
      </c>
      <c r="E1309" t="s">
        <v>3149</v>
      </c>
      <c r="F1309" s="48" t="s">
        <v>10774</v>
      </c>
      <c r="G1309" s="55" t="s">
        <v>10265</v>
      </c>
      <c r="H1309" s="55" t="s">
        <v>10266</v>
      </c>
      <c r="I1309" s="55" t="s">
        <v>9694</v>
      </c>
      <c r="J1309" s="48">
        <v>2.1524999980000001</v>
      </c>
      <c r="K1309" s="55">
        <v>1202.6387320700001</v>
      </c>
      <c r="L1309" s="55">
        <v>0</v>
      </c>
      <c r="M1309" s="55">
        <v>60.131936603500002</v>
      </c>
      <c r="N1309" s="56">
        <v>1142.5067954665001</v>
      </c>
      <c r="O1309" s="48">
        <f t="shared" si="80"/>
        <v>558.71718150403456</v>
      </c>
      <c r="P1309" s="48">
        <f t="shared" si="81"/>
        <v>0</v>
      </c>
      <c r="Q1309" s="48">
        <f t="shared" si="82"/>
        <v>27.935859075201726</v>
      </c>
      <c r="R1309" s="48">
        <f t="shared" si="83"/>
        <v>530.78132242883282</v>
      </c>
    </row>
    <row r="1310" spans="1:18" x14ac:dyDescent="0.25">
      <c r="A1310" t="s">
        <v>1059</v>
      </c>
      <c r="B1310" t="s">
        <v>10339</v>
      </c>
      <c r="C1310" t="s">
        <v>10554</v>
      </c>
      <c r="D1310" t="s">
        <v>10555</v>
      </c>
      <c r="E1310" t="s">
        <v>3149</v>
      </c>
      <c r="F1310" s="48" t="s">
        <v>10774</v>
      </c>
      <c r="G1310" s="55" t="s">
        <v>10772</v>
      </c>
      <c r="H1310" s="55" t="s">
        <v>10773</v>
      </c>
      <c r="I1310" s="55" t="s">
        <v>9030</v>
      </c>
      <c r="J1310" s="48">
        <v>171.12375</v>
      </c>
      <c r="K1310" s="55">
        <v>124609.80064500001</v>
      </c>
      <c r="L1310" s="55">
        <v>6012.5017577577137</v>
      </c>
      <c r="M1310" s="55">
        <v>6230.4900322499998</v>
      </c>
      <c r="N1310" s="56">
        <v>112366.8088549923</v>
      </c>
      <c r="O1310" s="48">
        <f t="shared" si="80"/>
        <v>728.1853082637565</v>
      </c>
      <c r="P1310" s="48">
        <f t="shared" si="81"/>
        <v>35.135402057035996</v>
      </c>
      <c r="Q1310" s="48">
        <f t="shared" si="82"/>
        <v>36.409265413187825</v>
      </c>
      <c r="R1310" s="48">
        <f t="shared" si="83"/>
        <v>656.64064079353273</v>
      </c>
    </row>
    <row r="1311" spans="1:18" x14ac:dyDescent="0.25">
      <c r="A1311" t="s">
        <v>1059</v>
      </c>
      <c r="B1311" t="s">
        <v>10339</v>
      </c>
      <c r="C1311" t="s">
        <v>10554</v>
      </c>
      <c r="D1311" t="s">
        <v>10555</v>
      </c>
      <c r="E1311" t="s">
        <v>3149</v>
      </c>
      <c r="F1311" s="48" t="s">
        <v>10774</v>
      </c>
      <c r="G1311" s="55" t="s">
        <v>10469</v>
      </c>
      <c r="H1311" s="55" t="s">
        <v>10470</v>
      </c>
      <c r="I1311" s="55" t="s">
        <v>9415</v>
      </c>
      <c r="J1311" s="48">
        <v>23.677499998999998</v>
      </c>
      <c r="K1311" s="55">
        <v>15185.327851</v>
      </c>
      <c r="L1311" s="55">
        <v>1274.8853905711562</v>
      </c>
      <c r="M1311" s="55">
        <v>759.26639255000009</v>
      </c>
      <c r="N1311" s="56">
        <v>13151.176067878843</v>
      </c>
      <c r="O1311" s="48">
        <f t="shared" si="80"/>
        <v>641.34000006932069</v>
      </c>
      <c r="P1311" s="48">
        <f t="shared" si="81"/>
        <v>53.84375</v>
      </c>
      <c r="Q1311" s="48">
        <f t="shared" si="82"/>
        <v>32.067000003466042</v>
      </c>
      <c r="R1311" s="48">
        <f t="shared" si="83"/>
        <v>555.4292500658546</v>
      </c>
    </row>
    <row r="1312" spans="1:18" x14ac:dyDescent="0.25">
      <c r="A1312" t="s">
        <v>1059</v>
      </c>
      <c r="B1312" t="s">
        <v>10339</v>
      </c>
      <c r="C1312" t="s">
        <v>10554</v>
      </c>
      <c r="D1312" t="s">
        <v>10555</v>
      </c>
      <c r="E1312" t="s">
        <v>1757</v>
      </c>
      <c r="F1312" s="48" t="s">
        <v>10775</v>
      </c>
      <c r="G1312" s="55" t="s">
        <v>10353</v>
      </c>
      <c r="H1312" s="55" t="s">
        <v>10354</v>
      </c>
      <c r="I1312" s="55" t="s">
        <v>9936</v>
      </c>
      <c r="J1312" s="48">
        <v>464.32500001</v>
      </c>
      <c r="K1312" s="55">
        <v>282539.69377999997</v>
      </c>
      <c r="L1312" s="55">
        <v>43838.572068699126</v>
      </c>
      <c r="M1312" s="55">
        <v>14126.984689000003</v>
      </c>
      <c r="N1312" s="56">
        <v>224574.13702230086</v>
      </c>
      <c r="O1312" s="48">
        <f t="shared" si="80"/>
        <v>608.49554465926883</v>
      </c>
      <c r="P1312" s="48">
        <f t="shared" si="81"/>
        <v>94.413550999310814</v>
      </c>
      <c r="Q1312" s="48">
        <f t="shared" si="82"/>
        <v>30.424777232963454</v>
      </c>
      <c r="R1312" s="48">
        <f t="shared" si="83"/>
        <v>483.65721642699464</v>
      </c>
    </row>
    <row r="1313" spans="1:18" x14ac:dyDescent="0.25">
      <c r="A1313" t="s">
        <v>1059</v>
      </c>
      <c r="B1313" t="s">
        <v>10339</v>
      </c>
      <c r="C1313" t="s">
        <v>10554</v>
      </c>
      <c r="D1313" t="s">
        <v>10555</v>
      </c>
      <c r="E1313" t="s">
        <v>1757</v>
      </c>
      <c r="F1313" s="48" t="s">
        <v>10775</v>
      </c>
      <c r="G1313" s="55" t="s">
        <v>10224</v>
      </c>
      <c r="H1313" s="55" t="s">
        <v>10225</v>
      </c>
      <c r="I1313" s="55" t="s">
        <v>9231</v>
      </c>
      <c r="J1313" s="48">
        <v>359.99999998999999</v>
      </c>
      <c r="K1313" s="55">
        <v>157830.71997999999</v>
      </c>
      <c r="L1313" s="55">
        <v>18030.399999499157</v>
      </c>
      <c r="M1313" s="55">
        <v>0</v>
      </c>
      <c r="N1313" s="56">
        <v>139800.31998050085</v>
      </c>
      <c r="O1313" s="48">
        <f t="shared" si="80"/>
        <v>438.41866662328943</v>
      </c>
      <c r="P1313" s="48">
        <f t="shared" si="81"/>
        <v>50.084444444444451</v>
      </c>
      <c r="Q1313" s="48">
        <f t="shared" si="82"/>
        <v>0</v>
      </c>
      <c r="R1313" s="48">
        <f t="shared" si="83"/>
        <v>388.33422217884498</v>
      </c>
    </row>
    <row r="1314" spans="1:18" x14ac:dyDescent="0.25">
      <c r="A1314" t="s">
        <v>1059</v>
      </c>
      <c r="B1314" t="s">
        <v>10339</v>
      </c>
      <c r="C1314" t="s">
        <v>10554</v>
      </c>
      <c r="D1314" t="s">
        <v>10555</v>
      </c>
      <c r="E1314" t="s">
        <v>1757</v>
      </c>
      <c r="F1314" s="48" t="s">
        <v>10775</v>
      </c>
      <c r="G1314" s="55" t="s">
        <v>10587</v>
      </c>
      <c r="H1314" s="55" t="s">
        <v>10588</v>
      </c>
      <c r="I1314" s="55" t="s">
        <v>9667</v>
      </c>
      <c r="J1314" s="48">
        <v>356.70000002</v>
      </c>
      <c r="K1314" s="55">
        <v>184040.41369999998</v>
      </c>
      <c r="L1314" s="55">
        <v>0</v>
      </c>
      <c r="M1314" s="55">
        <v>9202.0206849999995</v>
      </c>
      <c r="N1314" s="56">
        <v>174838.39301499998</v>
      </c>
      <c r="O1314" s="48">
        <f t="shared" si="80"/>
        <v>515.95293997667761</v>
      </c>
      <c r="P1314" s="48">
        <f t="shared" si="81"/>
        <v>0</v>
      </c>
      <c r="Q1314" s="48">
        <f t="shared" si="82"/>
        <v>25.797646998833883</v>
      </c>
      <c r="R1314" s="48">
        <f t="shared" si="83"/>
        <v>490.15529297784377</v>
      </c>
    </row>
    <row r="1315" spans="1:18" x14ac:dyDescent="0.25">
      <c r="A1315" t="s">
        <v>1059</v>
      </c>
      <c r="B1315" t="s">
        <v>10339</v>
      </c>
      <c r="C1315" t="s">
        <v>10554</v>
      </c>
      <c r="D1315" t="s">
        <v>10555</v>
      </c>
      <c r="E1315" t="s">
        <v>1757</v>
      </c>
      <c r="F1315" s="48" t="s">
        <v>10775</v>
      </c>
      <c r="G1315" s="55" t="s">
        <v>10668</v>
      </c>
      <c r="H1315" s="55" t="s">
        <v>10669</v>
      </c>
      <c r="I1315" s="55" t="s">
        <v>9449</v>
      </c>
      <c r="J1315" s="48">
        <v>1233.0749999900002</v>
      </c>
      <c r="K1315" s="55">
        <v>652213.36846000003</v>
      </c>
      <c r="L1315" s="55">
        <v>102176.3656838796</v>
      </c>
      <c r="M1315" s="55">
        <v>32610.668422999999</v>
      </c>
      <c r="N1315" s="56">
        <v>517426.33435312042</v>
      </c>
      <c r="O1315" s="48">
        <f t="shared" si="80"/>
        <v>528.9324400099664</v>
      </c>
      <c r="P1315" s="48">
        <f t="shared" si="81"/>
        <v>82.863058357932985</v>
      </c>
      <c r="Q1315" s="48">
        <f t="shared" si="82"/>
        <v>26.446622000498316</v>
      </c>
      <c r="R1315" s="48">
        <f t="shared" si="83"/>
        <v>419.62275965153503</v>
      </c>
    </row>
    <row r="1316" spans="1:18" x14ac:dyDescent="0.25">
      <c r="A1316" t="s">
        <v>1059</v>
      </c>
      <c r="B1316" t="s">
        <v>10339</v>
      </c>
      <c r="C1316" t="s">
        <v>10554</v>
      </c>
      <c r="D1316" t="s">
        <v>10555</v>
      </c>
      <c r="E1316" t="s">
        <v>1757</v>
      </c>
      <c r="F1316" s="48" t="s">
        <v>10775</v>
      </c>
      <c r="G1316" s="55" t="s">
        <v>9236</v>
      </c>
      <c r="H1316" s="55" t="s">
        <v>9237</v>
      </c>
      <c r="I1316" s="55" t="s">
        <v>9042</v>
      </c>
      <c r="J1316" s="48">
        <v>93.274999998999988</v>
      </c>
      <c r="K1316" s="55">
        <v>53648.981753</v>
      </c>
      <c r="L1316" s="55">
        <v>0</v>
      </c>
      <c r="M1316" s="55">
        <v>0</v>
      </c>
      <c r="N1316" s="56">
        <v>53648.981753</v>
      </c>
      <c r="O1316" s="48">
        <f t="shared" si="80"/>
        <v>575.17000003832948</v>
      </c>
      <c r="P1316" s="48">
        <f t="shared" si="81"/>
        <v>0</v>
      </c>
      <c r="Q1316" s="48">
        <f t="shared" si="82"/>
        <v>0</v>
      </c>
      <c r="R1316" s="48">
        <f t="shared" si="83"/>
        <v>575.17000003832948</v>
      </c>
    </row>
    <row r="1317" spans="1:18" x14ac:dyDescent="0.25">
      <c r="A1317" t="s">
        <v>1059</v>
      </c>
      <c r="B1317" t="s">
        <v>10339</v>
      </c>
      <c r="C1317" t="s">
        <v>10554</v>
      </c>
      <c r="D1317" t="s">
        <v>10555</v>
      </c>
      <c r="E1317" t="s">
        <v>1757</v>
      </c>
      <c r="F1317" s="48" t="s">
        <v>10775</v>
      </c>
      <c r="G1317" s="55" t="s">
        <v>10776</v>
      </c>
      <c r="H1317" s="55" t="s">
        <v>10777</v>
      </c>
      <c r="I1317" s="55" t="s">
        <v>9415</v>
      </c>
      <c r="J1317" s="48">
        <v>1043.4500000099999</v>
      </c>
      <c r="K1317" s="55">
        <v>559245.12467000005</v>
      </c>
      <c r="L1317" s="55">
        <v>45122.370000432435</v>
      </c>
      <c r="M1317" s="55">
        <v>27962.256233499997</v>
      </c>
      <c r="N1317" s="56">
        <v>486160.4984360676</v>
      </c>
      <c r="O1317" s="48">
        <f t="shared" si="80"/>
        <v>535.95775999294699</v>
      </c>
      <c r="P1317" s="48">
        <f t="shared" si="81"/>
        <v>43.243442426565721</v>
      </c>
      <c r="Q1317" s="48">
        <f t="shared" si="82"/>
        <v>26.797887999647344</v>
      </c>
      <c r="R1317" s="48">
        <f t="shared" si="83"/>
        <v>465.91642956673388</v>
      </c>
    </row>
    <row r="1318" spans="1:18" x14ac:dyDescent="0.25">
      <c r="A1318" t="s">
        <v>1059</v>
      </c>
      <c r="B1318" t="s">
        <v>10339</v>
      </c>
      <c r="C1318" t="s">
        <v>10554</v>
      </c>
      <c r="D1318" t="s">
        <v>10555</v>
      </c>
      <c r="E1318" t="s">
        <v>1760</v>
      </c>
      <c r="F1318" s="48" t="s">
        <v>10778</v>
      </c>
      <c r="G1318" s="55" t="s">
        <v>10224</v>
      </c>
      <c r="H1318" s="55" t="s">
        <v>10225</v>
      </c>
      <c r="I1318" s="55" t="s">
        <v>9231</v>
      </c>
      <c r="J1318" s="48">
        <v>72</v>
      </c>
      <c r="K1318" s="55">
        <v>34449.119999999995</v>
      </c>
      <c r="L1318" s="55">
        <v>0</v>
      </c>
      <c r="M1318" s="55">
        <v>0</v>
      </c>
      <c r="N1318" s="56">
        <v>34449.119999999995</v>
      </c>
      <c r="O1318" s="48">
        <f t="shared" si="80"/>
        <v>478.45999999999992</v>
      </c>
      <c r="P1318" s="48">
        <f t="shared" si="81"/>
        <v>0</v>
      </c>
      <c r="Q1318" s="48">
        <f t="shared" si="82"/>
        <v>0</v>
      </c>
      <c r="R1318" s="48">
        <f t="shared" si="83"/>
        <v>478.45999999999992</v>
      </c>
    </row>
    <row r="1319" spans="1:18" x14ac:dyDescent="0.25">
      <c r="A1319" t="s">
        <v>1059</v>
      </c>
      <c r="B1319" t="s">
        <v>10339</v>
      </c>
      <c r="C1319" t="s">
        <v>10554</v>
      </c>
      <c r="D1319" t="s">
        <v>10555</v>
      </c>
      <c r="E1319" t="s">
        <v>1760</v>
      </c>
      <c r="F1319" s="48" t="s">
        <v>10778</v>
      </c>
      <c r="G1319" s="55" t="s">
        <v>10779</v>
      </c>
      <c r="H1319" s="55" t="s">
        <v>10780</v>
      </c>
      <c r="I1319" s="55" t="s">
        <v>9483</v>
      </c>
      <c r="J1319" s="48">
        <v>73.800000000000011</v>
      </c>
      <c r="K1319" s="55">
        <v>49443.502610000003</v>
      </c>
      <c r="L1319" s="55">
        <v>0</v>
      </c>
      <c r="M1319" s="55">
        <v>2472.1751304999998</v>
      </c>
      <c r="N1319" s="56">
        <v>46971.327479500003</v>
      </c>
      <c r="O1319" s="48">
        <f t="shared" si="80"/>
        <v>669.96616002710016</v>
      </c>
      <c r="P1319" s="48">
        <f t="shared" si="81"/>
        <v>0</v>
      </c>
      <c r="Q1319" s="48">
        <f t="shared" si="82"/>
        <v>33.498308001355007</v>
      </c>
      <c r="R1319" s="48">
        <f t="shared" si="83"/>
        <v>636.46785202574517</v>
      </c>
    </row>
    <row r="1320" spans="1:18" x14ac:dyDescent="0.25">
      <c r="A1320" t="s">
        <v>1059</v>
      </c>
      <c r="B1320" t="s">
        <v>10339</v>
      </c>
      <c r="C1320" t="s">
        <v>10554</v>
      </c>
      <c r="D1320" t="s">
        <v>10555</v>
      </c>
      <c r="E1320" t="s">
        <v>1763</v>
      </c>
      <c r="F1320" s="48" t="s">
        <v>10781</v>
      </c>
      <c r="G1320" s="55" t="s">
        <v>10652</v>
      </c>
      <c r="H1320" s="55" t="s">
        <v>10653</v>
      </c>
      <c r="I1320" s="55" t="s">
        <v>10545</v>
      </c>
      <c r="J1320" s="48">
        <v>89.999999999000025</v>
      </c>
      <c r="K1320" s="55">
        <v>43290.449998999997</v>
      </c>
      <c r="L1320" s="55">
        <v>0</v>
      </c>
      <c r="M1320" s="55">
        <v>0</v>
      </c>
      <c r="N1320" s="56">
        <v>43290.449998999997</v>
      </c>
      <c r="O1320" s="48">
        <f t="shared" si="80"/>
        <v>481.00499999423323</v>
      </c>
      <c r="P1320" s="48">
        <f t="shared" si="81"/>
        <v>0</v>
      </c>
      <c r="Q1320" s="48">
        <f t="shared" si="82"/>
        <v>0</v>
      </c>
      <c r="R1320" s="48">
        <f t="shared" si="83"/>
        <v>481.00499999423323</v>
      </c>
    </row>
    <row r="1321" spans="1:18" x14ac:dyDescent="0.25">
      <c r="A1321" t="s">
        <v>1059</v>
      </c>
      <c r="B1321" t="s">
        <v>10339</v>
      </c>
      <c r="C1321" t="s">
        <v>10554</v>
      </c>
      <c r="D1321" t="s">
        <v>10555</v>
      </c>
      <c r="E1321" t="s">
        <v>1763</v>
      </c>
      <c r="F1321" s="48" t="s">
        <v>10781</v>
      </c>
      <c r="G1321" s="55" t="s">
        <v>10660</v>
      </c>
      <c r="H1321" s="55" t="s">
        <v>10661</v>
      </c>
      <c r="I1321" s="55" t="s">
        <v>9644</v>
      </c>
      <c r="J1321" s="48">
        <v>41.000000001000004</v>
      </c>
      <c r="K1321" s="55">
        <v>22044.095290000001</v>
      </c>
      <c r="L1321" s="55">
        <v>1951.5100000475977</v>
      </c>
      <c r="M1321" s="55">
        <v>0</v>
      </c>
      <c r="N1321" s="56">
        <v>20092.585289952403</v>
      </c>
      <c r="O1321" s="48">
        <f t="shared" si="80"/>
        <v>537.66086071859365</v>
      </c>
      <c r="P1321" s="48">
        <f t="shared" si="81"/>
        <v>47.597804878048777</v>
      </c>
      <c r="Q1321" s="48">
        <f t="shared" si="82"/>
        <v>0</v>
      </c>
      <c r="R1321" s="48">
        <f t="shared" si="83"/>
        <v>490.06305584054485</v>
      </c>
    </row>
    <row r="1322" spans="1:18" x14ac:dyDescent="0.25">
      <c r="A1322" t="s">
        <v>1059</v>
      </c>
      <c r="B1322" t="s">
        <v>10339</v>
      </c>
      <c r="C1322" t="s">
        <v>10554</v>
      </c>
      <c r="D1322" t="s">
        <v>10555</v>
      </c>
      <c r="E1322" t="s">
        <v>1763</v>
      </c>
      <c r="F1322" s="48" t="s">
        <v>10781</v>
      </c>
      <c r="G1322" s="55" t="s">
        <v>10642</v>
      </c>
      <c r="H1322" s="55" t="s">
        <v>10643</v>
      </c>
      <c r="I1322" s="55" t="s">
        <v>9042</v>
      </c>
      <c r="J1322" s="48">
        <v>249.99999999000005</v>
      </c>
      <c r="K1322" s="55">
        <v>123999.999983</v>
      </c>
      <c r="L1322" s="55">
        <v>37499.99999850001</v>
      </c>
      <c r="M1322" s="55">
        <v>0</v>
      </c>
      <c r="N1322" s="56">
        <v>86499.999984499998</v>
      </c>
      <c r="O1322" s="48">
        <f t="shared" si="80"/>
        <v>495.99999995183992</v>
      </c>
      <c r="P1322" s="48">
        <f t="shared" si="81"/>
        <v>150</v>
      </c>
      <c r="Q1322" s="48">
        <f t="shared" si="82"/>
        <v>0</v>
      </c>
      <c r="R1322" s="48">
        <f t="shared" si="83"/>
        <v>345.99999995183992</v>
      </c>
    </row>
    <row r="1323" spans="1:18" x14ac:dyDescent="0.25">
      <c r="A1323" t="s">
        <v>1059</v>
      </c>
      <c r="B1323" t="s">
        <v>10339</v>
      </c>
      <c r="C1323" t="s">
        <v>10554</v>
      </c>
      <c r="D1323" t="s">
        <v>10555</v>
      </c>
      <c r="E1323" t="s">
        <v>1763</v>
      </c>
      <c r="F1323" s="48" t="s">
        <v>10781</v>
      </c>
      <c r="G1323" s="55" t="s">
        <v>10782</v>
      </c>
      <c r="H1323" s="55" t="s">
        <v>10783</v>
      </c>
      <c r="I1323" s="55" t="s">
        <v>10545</v>
      </c>
      <c r="J1323" s="48">
        <v>20.499999999</v>
      </c>
      <c r="K1323" s="55">
        <v>11322.851590499999</v>
      </c>
      <c r="L1323" s="55">
        <v>258.47999998739124</v>
      </c>
      <c r="M1323" s="55">
        <v>0</v>
      </c>
      <c r="N1323" s="56">
        <v>11064.371590512608</v>
      </c>
      <c r="O1323" s="48">
        <f t="shared" si="80"/>
        <v>552.33422395377238</v>
      </c>
      <c r="P1323" s="48">
        <f t="shared" si="81"/>
        <v>12.608780487804879</v>
      </c>
      <c r="Q1323" s="48">
        <f t="shared" si="82"/>
        <v>0</v>
      </c>
      <c r="R1323" s="48">
        <f t="shared" si="83"/>
        <v>539.72544346596749</v>
      </c>
    </row>
    <row r="1324" spans="1:18" x14ac:dyDescent="0.25">
      <c r="A1324" t="s">
        <v>1059</v>
      </c>
      <c r="B1324" t="s">
        <v>10339</v>
      </c>
      <c r="C1324" t="s">
        <v>10554</v>
      </c>
      <c r="D1324" t="s">
        <v>10555</v>
      </c>
      <c r="E1324" t="s">
        <v>1766</v>
      </c>
      <c r="F1324" s="48" t="s">
        <v>10784</v>
      </c>
      <c r="G1324" s="55" t="s">
        <v>10752</v>
      </c>
      <c r="H1324" s="55" t="s">
        <v>10753</v>
      </c>
      <c r="I1324" s="55" t="s">
        <v>9030</v>
      </c>
      <c r="J1324" s="48">
        <v>123.00000000099999</v>
      </c>
      <c r="K1324" s="55">
        <v>63482.245855000008</v>
      </c>
      <c r="L1324" s="55">
        <v>2206.4100000179378</v>
      </c>
      <c r="M1324" s="55">
        <v>3174.1122927500001</v>
      </c>
      <c r="N1324" s="56">
        <v>58101.723562232073</v>
      </c>
      <c r="O1324" s="48">
        <f t="shared" si="80"/>
        <v>516.1158199551536</v>
      </c>
      <c r="P1324" s="48">
        <f t="shared" si="81"/>
        <v>17.938292682926829</v>
      </c>
      <c r="Q1324" s="48">
        <f t="shared" si="82"/>
        <v>25.805790997757679</v>
      </c>
      <c r="R1324" s="48">
        <f t="shared" si="83"/>
        <v>472.37173627446919</v>
      </c>
    </row>
    <row r="1325" spans="1:18" x14ac:dyDescent="0.25">
      <c r="A1325" t="s">
        <v>1059</v>
      </c>
      <c r="B1325" t="s">
        <v>10339</v>
      </c>
      <c r="C1325" t="s">
        <v>10554</v>
      </c>
      <c r="D1325" t="s">
        <v>10555</v>
      </c>
      <c r="E1325" t="s">
        <v>1766</v>
      </c>
      <c r="F1325" s="48" t="s">
        <v>10784</v>
      </c>
      <c r="G1325" s="55" t="s">
        <v>10785</v>
      </c>
      <c r="H1325" s="55" t="s">
        <v>10786</v>
      </c>
      <c r="I1325" s="55" t="s">
        <v>9042</v>
      </c>
      <c r="J1325" s="48">
        <v>57.399999998000006</v>
      </c>
      <c r="K1325" s="55">
        <v>33467.615300999998</v>
      </c>
      <c r="L1325" s="55">
        <v>1879.8299999345006</v>
      </c>
      <c r="M1325" s="55">
        <v>0</v>
      </c>
      <c r="N1325" s="56">
        <v>31587.785301065498</v>
      </c>
      <c r="O1325" s="48">
        <f t="shared" si="80"/>
        <v>583.05950003773717</v>
      </c>
      <c r="P1325" s="48">
        <f t="shared" si="81"/>
        <v>32.749651567944248</v>
      </c>
      <c r="Q1325" s="48">
        <f t="shared" si="82"/>
        <v>0</v>
      </c>
      <c r="R1325" s="48">
        <f t="shared" si="83"/>
        <v>550.309848469793</v>
      </c>
    </row>
    <row r="1326" spans="1:18" x14ac:dyDescent="0.25">
      <c r="A1326" t="s">
        <v>1059</v>
      </c>
      <c r="B1326" t="s">
        <v>10339</v>
      </c>
      <c r="C1326" t="s">
        <v>10554</v>
      </c>
      <c r="D1326" t="s">
        <v>10555</v>
      </c>
      <c r="E1326" t="s">
        <v>1766</v>
      </c>
      <c r="F1326" s="48" t="s">
        <v>10784</v>
      </c>
      <c r="G1326" s="55" t="s">
        <v>9125</v>
      </c>
      <c r="H1326" s="55" t="s">
        <v>9126</v>
      </c>
      <c r="I1326" s="55" t="s">
        <v>9030</v>
      </c>
      <c r="J1326" s="48">
        <v>73.800000000000011</v>
      </c>
      <c r="K1326" s="55">
        <v>34105.038036999998</v>
      </c>
      <c r="L1326" s="55">
        <v>2531.8200000000006</v>
      </c>
      <c r="M1326" s="55">
        <v>1705.2519018500002</v>
      </c>
      <c r="N1326" s="56">
        <v>29867.96613515</v>
      </c>
      <c r="O1326" s="48">
        <f t="shared" si="80"/>
        <v>462.1278866802167</v>
      </c>
      <c r="P1326" s="48">
        <f t="shared" si="81"/>
        <v>34.306504065040656</v>
      </c>
      <c r="Q1326" s="48">
        <f t="shared" si="82"/>
        <v>23.10639433401084</v>
      </c>
      <c r="R1326" s="48">
        <f t="shared" si="83"/>
        <v>404.71498828116523</v>
      </c>
    </row>
    <row r="1327" spans="1:18" x14ac:dyDescent="0.25">
      <c r="A1327" t="s">
        <v>1059</v>
      </c>
      <c r="B1327" t="s">
        <v>10339</v>
      </c>
      <c r="C1327" t="s">
        <v>10554</v>
      </c>
      <c r="D1327" t="s">
        <v>10555</v>
      </c>
      <c r="E1327" t="s">
        <v>1829</v>
      </c>
      <c r="F1327" s="48" t="s">
        <v>10787</v>
      </c>
      <c r="G1327" s="55" t="s">
        <v>10451</v>
      </c>
      <c r="H1327" s="55" t="s">
        <v>10452</v>
      </c>
      <c r="I1327" s="55" t="s">
        <v>10259</v>
      </c>
      <c r="J1327" s="48">
        <v>39.359999998000006</v>
      </c>
      <c r="K1327" s="55">
        <v>18376.931336000001</v>
      </c>
      <c r="L1327" s="55">
        <v>3935.9999998000008</v>
      </c>
      <c r="M1327" s="55">
        <v>918.84656679999989</v>
      </c>
      <c r="N1327" s="56">
        <v>13522.0847694</v>
      </c>
      <c r="O1327" s="48">
        <f t="shared" si="80"/>
        <v>466.89358071478114</v>
      </c>
      <c r="P1327" s="48">
        <f t="shared" si="81"/>
        <v>100</v>
      </c>
      <c r="Q1327" s="48">
        <f t="shared" si="82"/>
        <v>23.344679035739052</v>
      </c>
      <c r="R1327" s="48">
        <f t="shared" si="83"/>
        <v>343.54890167904205</v>
      </c>
    </row>
    <row r="1328" spans="1:18" x14ac:dyDescent="0.25">
      <c r="A1328" t="s">
        <v>1059</v>
      </c>
      <c r="B1328" t="s">
        <v>10339</v>
      </c>
      <c r="C1328" t="s">
        <v>10554</v>
      </c>
      <c r="D1328" t="s">
        <v>10555</v>
      </c>
      <c r="E1328" t="s">
        <v>1845</v>
      </c>
      <c r="F1328" s="48" t="s">
        <v>10788</v>
      </c>
      <c r="G1328" s="55" t="s">
        <v>10650</v>
      </c>
      <c r="H1328" s="55" t="s">
        <v>10651</v>
      </c>
      <c r="I1328" s="55" t="s">
        <v>9936</v>
      </c>
      <c r="J1328" s="48">
        <v>5.3812500000000005</v>
      </c>
      <c r="K1328" s="55">
        <v>5346.6482344999995</v>
      </c>
      <c r="L1328" s="55">
        <v>69.266089684014887</v>
      </c>
      <c r="M1328" s="55">
        <v>267.33241172499999</v>
      </c>
      <c r="N1328" s="56">
        <v>5010.0497330909839</v>
      </c>
      <c r="O1328" s="48">
        <f t="shared" si="80"/>
        <v>993.56993904761885</v>
      </c>
      <c r="P1328" s="48">
        <f t="shared" si="81"/>
        <v>12.871747211895913</v>
      </c>
      <c r="Q1328" s="48">
        <f t="shared" si="82"/>
        <v>49.678496952380947</v>
      </c>
      <c r="R1328" s="48">
        <f t="shared" si="83"/>
        <v>931.01969488334191</v>
      </c>
    </row>
    <row r="1329" spans="1:18" x14ac:dyDescent="0.25">
      <c r="A1329" t="s">
        <v>1059</v>
      </c>
      <c r="B1329" t="s">
        <v>10339</v>
      </c>
      <c r="C1329" t="s">
        <v>10554</v>
      </c>
      <c r="D1329" t="s">
        <v>10555</v>
      </c>
      <c r="E1329" t="s">
        <v>1845</v>
      </c>
      <c r="F1329" s="48" t="s">
        <v>10788</v>
      </c>
      <c r="G1329" s="55" t="s">
        <v>10265</v>
      </c>
      <c r="H1329" s="55" t="s">
        <v>10266</v>
      </c>
      <c r="I1329" s="55" t="s">
        <v>9694</v>
      </c>
      <c r="J1329" s="48">
        <v>20.448750000000004</v>
      </c>
      <c r="K1329" s="55">
        <v>15818.928078999999</v>
      </c>
      <c r="L1329" s="55">
        <v>2044.7550073349639</v>
      </c>
      <c r="M1329" s="55">
        <v>790.94640394999999</v>
      </c>
      <c r="N1329" s="56">
        <v>12983.226667715035</v>
      </c>
      <c r="O1329" s="48">
        <f t="shared" si="80"/>
        <v>773.58900074576673</v>
      </c>
      <c r="P1329" s="48">
        <f t="shared" si="81"/>
        <v>99.994132029339866</v>
      </c>
      <c r="Q1329" s="48">
        <f t="shared" si="82"/>
        <v>38.679450037288333</v>
      </c>
      <c r="R1329" s="48">
        <f t="shared" si="83"/>
        <v>634.91541867913838</v>
      </c>
    </row>
    <row r="1330" spans="1:18" x14ac:dyDescent="0.25">
      <c r="A1330" t="s">
        <v>1059</v>
      </c>
      <c r="B1330" t="s">
        <v>10339</v>
      </c>
      <c r="C1330" t="s">
        <v>10554</v>
      </c>
      <c r="D1330" t="s">
        <v>10555</v>
      </c>
      <c r="E1330" t="s">
        <v>1845</v>
      </c>
      <c r="F1330" s="48" t="s">
        <v>10788</v>
      </c>
      <c r="G1330" s="55" t="s">
        <v>10267</v>
      </c>
      <c r="H1330" s="55" t="s">
        <v>10268</v>
      </c>
      <c r="I1330" s="55" t="s">
        <v>9152</v>
      </c>
      <c r="J1330" s="48">
        <v>4.3050000020000008</v>
      </c>
      <c r="K1330" s="55">
        <v>3944.2409999000001</v>
      </c>
      <c r="L1330" s="55">
        <v>0</v>
      </c>
      <c r="M1330" s="55">
        <v>0</v>
      </c>
      <c r="N1330" s="56">
        <v>3944.2409999000001</v>
      </c>
      <c r="O1330" s="48">
        <f t="shared" si="80"/>
        <v>916.19999955112644</v>
      </c>
      <c r="P1330" s="48">
        <f t="shared" si="81"/>
        <v>0</v>
      </c>
      <c r="Q1330" s="48">
        <f t="shared" si="82"/>
        <v>0</v>
      </c>
      <c r="R1330" s="48">
        <f t="shared" si="83"/>
        <v>916.19999955112644</v>
      </c>
    </row>
    <row r="1331" spans="1:18" x14ac:dyDescent="0.25">
      <c r="A1331" t="s">
        <v>1059</v>
      </c>
      <c r="B1331" t="s">
        <v>10339</v>
      </c>
      <c r="C1331" t="s">
        <v>10554</v>
      </c>
      <c r="D1331" t="s">
        <v>10555</v>
      </c>
      <c r="E1331" t="s">
        <v>1845</v>
      </c>
      <c r="F1331" s="48" t="s">
        <v>10788</v>
      </c>
      <c r="G1331" s="55" t="s">
        <v>10439</v>
      </c>
      <c r="H1331" s="55" t="s">
        <v>10440</v>
      </c>
      <c r="I1331" s="55" t="s">
        <v>9211</v>
      </c>
      <c r="J1331" s="48">
        <v>45.202500000000001</v>
      </c>
      <c r="K1331" s="55">
        <v>43642.468408000001</v>
      </c>
      <c r="L1331" s="55">
        <v>2657.2969662610622</v>
      </c>
      <c r="M1331" s="55">
        <v>2182.1234203999998</v>
      </c>
      <c r="N1331" s="56">
        <v>38803.048021338938</v>
      </c>
      <c r="O1331" s="48">
        <f t="shared" si="80"/>
        <v>965.48793557878435</v>
      </c>
      <c r="P1331" s="48">
        <f t="shared" si="81"/>
        <v>58.786504424778762</v>
      </c>
      <c r="Q1331" s="48">
        <f t="shared" si="82"/>
        <v>48.274396778939213</v>
      </c>
      <c r="R1331" s="48">
        <f t="shared" si="83"/>
        <v>858.42703437506634</v>
      </c>
    </row>
    <row r="1332" spans="1:18" x14ac:dyDescent="0.25">
      <c r="A1332" t="s">
        <v>1059</v>
      </c>
      <c r="B1332" t="s">
        <v>10339</v>
      </c>
      <c r="C1332" t="s">
        <v>10554</v>
      </c>
      <c r="D1332" t="s">
        <v>10555</v>
      </c>
      <c r="E1332" t="s">
        <v>1845</v>
      </c>
      <c r="F1332" s="48" t="s">
        <v>10788</v>
      </c>
      <c r="G1332" s="55" t="s">
        <v>10490</v>
      </c>
      <c r="H1332" s="55" t="s">
        <v>10491</v>
      </c>
      <c r="I1332" s="55" t="s">
        <v>9037</v>
      </c>
      <c r="J1332" s="48">
        <v>74.261250000000004</v>
      </c>
      <c r="K1332" s="55">
        <v>63438.869644999999</v>
      </c>
      <c r="L1332" s="55">
        <v>1168.2096638499866</v>
      </c>
      <c r="M1332" s="55">
        <v>3171.9434822500002</v>
      </c>
      <c r="N1332" s="56">
        <v>59098.716498900016</v>
      </c>
      <c r="O1332" s="48">
        <f t="shared" si="80"/>
        <v>854.26611651433279</v>
      </c>
      <c r="P1332" s="48">
        <f t="shared" si="81"/>
        <v>15.731079989227039</v>
      </c>
      <c r="Q1332" s="48">
        <f t="shared" si="82"/>
        <v>42.713305825716645</v>
      </c>
      <c r="R1332" s="48">
        <f t="shared" si="83"/>
        <v>795.82173069938915</v>
      </c>
    </row>
    <row r="1333" spans="1:18" x14ac:dyDescent="0.25">
      <c r="A1333" t="s">
        <v>1059</v>
      </c>
      <c r="B1333" t="s">
        <v>10339</v>
      </c>
      <c r="C1333" t="s">
        <v>10554</v>
      </c>
      <c r="D1333" t="s">
        <v>10555</v>
      </c>
      <c r="E1333" t="s">
        <v>1845</v>
      </c>
      <c r="F1333" s="48" t="s">
        <v>10788</v>
      </c>
      <c r="G1333" s="55" t="s">
        <v>10673</v>
      </c>
      <c r="H1333" s="55" t="s">
        <v>10674</v>
      </c>
      <c r="I1333" s="55" t="s">
        <v>9362</v>
      </c>
      <c r="J1333" s="48">
        <v>231.39374999</v>
      </c>
      <c r="K1333" s="55">
        <v>200800.21366000001</v>
      </c>
      <c r="L1333" s="55">
        <v>14447.884143839508</v>
      </c>
      <c r="M1333" s="55">
        <v>10040.010683</v>
      </c>
      <c r="N1333" s="56">
        <v>176312.31883316051</v>
      </c>
      <c r="O1333" s="48">
        <f t="shared" si="80"/>
        <v>867.78581387214592</v>
      </c>
      <c r="P1333" s="48">
        <f t="shared" si="81"/>
        <v>62.438523704568048</v>
      </c>
      <c r="Q1333" s="48">
        <f t="shared" si="82"/>
        <v>43.389290693607293</v>
      </c>
      <c r="R1333" s="48">
        <f t="shared" si="83"/>
        <v>761.95799947397063</v>
      </c>
    </row>
    <row r="1334" spans="1:18" x14ac:dyDescent="0.25">
      <c r="A1334" t="s">
        <v>1059</v>
      </c>
      <c r="B1334" t="s">
        <v>10339</v>
      </c>
      <c r="C1334" t="s">
        <v>10554</v>
      </c>
      <c r="D1334" t="s">
        <v>10555</v>
      </c>
      <c r="E1334" t="s">
        <v>1845</v>
      </c>
      <c r="F1334" s="48" t="s">
        <v>10788</v>
      </c>
      <c r="G1334" s="55" t="s">
        <v>9680</v>
      </c>
      <c r="H1334" s="55" t="s">
        <v>9681</v>
      </c>
      <c r="I1334" s="55" t="s">
        <v>9415</v>
      </c>
      <c r="J1334" s="48">
        <v>3.2287500009999999</v>
      </c>
      <c r="K1334" s="55">
        <v>2854.6079028999998</v>
      </c>
      <c r="L1334" s="55">
        <v>0</v>
      </c>
      <c r="M1334" s="55">
        <v>142.73039514500002</v>
      </c>
      <c r="N1334" s="56">
        <v>2711.8775077549999</v>
      </c>
      <c r="O1334" s="48">
        <f t="shared" si="80"/>
        <v>884.12168858408927</v>
      </c>
      <c r="P1334" s="48">
        <f t="shared" si="81"/>
        <v>0</v>
      </c>
      <c r="Q1334" s="48">
        <f t="shared" si="82"/>
        <v>44.206084429204473</v>
      </c>
      <c r="R1334" s="48">
        <f t="shared" si="83"/>
        <v>839.91560415488482</v>
      </c>
    </row>
    <row r="1335" spans="1:18" x14ac:dyDescent="0.25">
      <c r="A1335" t="s">
        <v>1059</v>
      </c>
      <c r="B1335" t="s">
        <v>10339</v>
      </c>
      <c r="C1335" t="s">
        <v>10554</v>
      </c>
      <c r="D1335" t="s">
        <v>10555</v>
      </c>
      <c r="E1335" t="s">
        <v>1845</v>
      </c>
      <c r="F1335" s="48" t="s">
        <v>10788</v>
      </c>
      <c r="G1335" s="55" t="s">
        <v>10445</v>
      </c>
      <c r="H1335" s="55" t="s">
        <v>10446</v>
      </c>
      <c r="I1335" s="55" t="s">
        <v>9415</v>
      </c>
      <c r="J1335" s="48">
        <v>408.97500001000009</v>
      </c>
      <c r="K1335" s="55">
        <v>390906.49440000008</v>
      </c>
      <c r="L1335" s="55">
        <v>27436.234573877369</v>
      </c>
      <c r="M1335" s="55">
        <v>19545.324720000004</v>
      </c>
      <c r="N1335" s="56">
        <v>343924.93510612275</v>
      </c>
      <c r="O1335" s="48">
        <f t="shared" si="80"/>
        <v>955.82002418348748</v>
      </c>
      <c r="P1335" s="48">
        <f t="shared" si="81"/>
        <v>67.085358697246804</v>
      </c>
      <c r="Q1335" s="48">
        <f t="shared" si="82"/>
        <v>47.791001209174375</v>
      </c>
      <c r="R1335" s="48">
        <f t="shared" si="83"/>
        <v>840.94366427706643</v>
      </c>
    </row>
    <row r="1336" spans="1:18" x14ac:dyDescent="0.25">
      <c r="A1336" t="s">
        <v>1059</v>
      </c>
      <c r="B1336" t="s">
        <v>10339</v>
      </c>
      <c r="C1336" t="s">
        <v>10554</v>
      </c>
      <c r="D1336" t="s">
        <v>10555</v>
      </c>
      <c r="E1336" t="s">
        <v>1845</v>
      </c>
      <c r="F1336" s="48" t="s">
        <v>10788</v>
      </c>
      <c r="G1336" s="55" t="s">
        <v>10582</v>
      </c>
      <c r="H1336" s="55" t="s">
        <v>10583</v>
      </c>
      <c r="I1336" s="55" t="s">
        <v>9042</v>
      </c>
      <c r="J1336" s="48">
        <v>18.296250001000001</v>
      </c>
      <c r="K1336" s="55">
        <v>23486.859531000002</v>
      </c>
      <c r="L1336" s="55">
        <v>913.77271316469728</v>
      </c>
      <c r="M1336" s="55">
        <v>0</v>
      </c>
      <c r="N1336" s="56">
        <v>22573.086817835305</v>
      </c>
      <c r="O1336" s="48">
        <f t="shared" si="80"/>
        <v>1283.6979998478541</v>
      </c>
      <c r="P1336" s="48">
        <f t="shared" si="81"/>
        <v>49.943169398907102</v>
      </c>
      <c r="Q1336" s="48">
        <f t="shared" si="82"/>
        <v>0</v>
      </c>
      <c r="R1336" s="48">
        <f t="shared" si="83"/>
        <v>1233.7548304489471</v>
      </c>
    </row>
    <row r="1337" spans="1:18" x14ac:dyDescent="0.25">
      <c r="A1337" t="s">
        <v>1059</v>
      </c>
      <c r="B1337" t="s">
        <v>10339</v>
      </c>
      <c r="C1337" t="s">
        <v>10554</v>
      </c>
      <c r="D1337" t="s">
        <v>10555</v>
      </c>
      <c r="E1337" t="s">
        <v>1845</v>
      </c>
      <c r="F1337" s="48" t="s">
        <v>10788</v>
      </c>
      <c r="G1337" s="55" t="s">
        <v>10612</v>
      </c>
      <c r="H1337" s="55" t="s">
        <v>10613</v>
      </c>
      <c r="I1337" s="55" t="s">
        <v>9667</v>
      </c>
      <c r="J1337" s="48">
        <v>6.4574999989999995</v>
      </c>
      <c r="K1337" s="55">
        <v>8870.1284554999984</v>
      </c>
      <c r="L1337" s="55">
        <v>1682.5086220304706</v>
      </c>
      <c r="M1337" s="55">
        <v>443.50642277499992</v>
      </c>
      <c r="N1337" s="56">
        <v>6744.1134106945274</v>
      </c>
      <c r="O1337" s="48">
        <f t="shared" si="80"/>
        <v>1373.6164857721433</v>
      </c>
      <c r="P1337" s="48">
        <f t="shared" si="81"/>
        <v>260.55108359133129</v>
      </c>
      <c r="Q1337" s="48">
        <f t="shared" si="82"/>
        <v>68.68082428860717</v>
      </c>
      <c r="R1337" s="48">
        <f t="shared" si="83"/>
        <v>1044.3845778922048</v>
      </c>
    </row>
    <row r="1338" spans="1:18" x14ac:dyDescent="0.25">
      <c r="A1338" t="s">
        <v>1059</v>
      </c>
      <c r="B1338" t="s">
        <v>10339</v>
      </c>
      <c r="C1338" t="s">
        <v>10554</v>
      </c>
      <c r="D1338" t="s">
        <v>10555</v>
      </c>
      <c r="E1338" t="s">
        <v>1845</v>
      </c>
      <c r="F1338" s="48" t="s">
        <v>10788</v>
      </c>
      <c r="G1338" s="55" t="s">
        <v>10789</v>
      </c>
      <c r="H1338" s="55" t="s">
        <v>10790</v>
      </c>
      <c r="I1338" s="55" t="s">
        <v>9189</v>
      </c>
      <c r="J1338" s="48">
        <v>74.261250000000004</v>
      </c>
      <c r="K1338" s="55">
        <v>76087.069681000008</v>
      </c>
      <c r="L1338" s="55">
        <v>4183.6404209870725</v>
      </c>
      <c r="M1338" s="55">
        <v>3804.3534840499997</v>
      </c>
      <c r="N1338" s="56">
        <v>68099.075775962934</v>
      </c>
      <c r="O1338" s="48">
        <f t="shared" si="80"/>
        <v>1024.5864388358666</v>
      </c>
      <c r="P1338" s="48">
        <f t="shared" si="81"/>
        <v>56.336789657958519</v>
      </c>
      <c r="Q1338" s="48">
        <f t="shared" si="82"/>
        <v>51.229321941793323</v>
      </c>
      <c r="R1338" s="48">
        <f t="shared" si="83"/>
        <v>917.02032723611478</v>
      </c>
    </row>
    <row r="1339" spans="1:18" x14ac:dyDescent="0.25">
      <c r="A1339" t="s">
        <v>1059</v>
      </c>
      <c r="B1339" t="s">
        <v>10339</v>
      </c>
      <c r="C1339" t="s">
        <v>10554</v>
      </c>
      <c r="D1339" t="s">
        <v>10555</v>
      </c>
      <c r="E1339" t="s">
        <v>1845</v>
      </c>
      <c r="F1339" s="48" t="s">
        <v>10788</v>
      </c>
      <c r="G1339" s="55" t="s">
        <v>9330</v>
      </c>
      <c r="H1339" s="55" t="s">
        <v>9331</v>
      </c>
      <c r="I1339" s="55" t="s">
        <v>9037</v>
      </c>
      <c r="J1339" s="48">
        <v>59.193750000999998</v>
      </c>
      <c r="K1339" s="55">
        <v>61765.718436999996</v>
      </c>
      <c r="L1339" s="55">
        <v>2959.8775120875093</v>
      </c>
      <c r="M1339" s="55">
        <v>3088.2859218499998</v>
      </c>
      <c r="N1339" s="56">
        <v>55717.555003062487</v>
      </c>
      <c r="O1339" s="48">
        <f t="shared" si="80"/>
        <v>1043.4499999739255</v>
      </c>
      <c r="P1339" s="48">
        <f t="shared" si="81"/>
        <v>50.003210001689474</v>
      </c>
      <c r="Q1339" s="48">
        <f t="shared" si="82"/>
        <v>52.172499998696274</v>
      </c>
      <c r="R1339" s="48">
        <f t="shared" si="83"/>
        <v>941.27428997353968</v>
      </c>
    </row>
    <row r="1340" spans="1:18" x14ac:dyDescent="0.25">
      <c r="A1340" t="s">
        <v>1059</v>
      </c>
      <c r="B1340" t="s">
        <v>10339</v>
      </c>
      <c r="C1340" t="s">
        <v>10554</v>
      </c>
      <c r="D1340" t="s">
        <v>10555</v>
      </c>
      <c r="E1340" t="s">
        <v>1850</v>
      </c>
      <c r="F1340" s="48" t="s">
        <v>10791</v>
      </c>
      <c r="G1340" s="55" t="s">
        <v>10265</v>
      </c>
      <c r="H1340" s="55" t="s">
        <v>10266</v>
      </c>
      <c r="I1340" s="55" t="s">
        <v>9694</v>
      </c>
      <c r="J1340" s="48">
        <v>327.18</v>
      </c>
      <c r="K1340" s="55">
        <v>237205.50001000002</v>
      </c>
      <c r="L1340" s="55">
        <v>32718</v>
      </c>
      <c r="M1340" s="55">
        <v>11860.2750005</v>
      </c>
      <c r="N1340" s="56">
        <v>192627.22500950002</v>
      </c>
      <c r="O1340" s="48">
        <f t="shared" si="80"/>
        <v>725.00000003056425</v>
      </c>
      <c r="P1340" s="48">
        <f t="shared" si="81"/>
        <v>100</v>
      </c>
      <c r="Q1340" s="48">
        <f t="shared" si="82"/>
        <v>36.250000001528207</v>
      </c>
      <c r="R1340" s="48">
        <f t="shared" si="83"/>
        <v>588.75000002903607</v>
      </c>
    </row>
    <row r="1341" spans="1:18" x14ac:dyDescent="0.25">
      <c r="A1341" t="s">
        <v>1059</v>
      </c>
      <c r="B1341" t="s">
        <v>10339</v>
      </c>
      <c r="C1341" t="s">
        <v>10554</v>
      </c>
      <c r="D1341" t="s">
        <v>10555</v>
      </c>
      <c r="E1341" t="s">
        <v>1850</v>
      </c>
      <c r="F1341" s="48" t="s">
        <v>10791</v>
      </c>
      <c r="G1341" s="55" t="s">
        <v>10792</v>
      </c>
      <c r="H1341" s="55" t="s">
        <v>10793</v>
      </c>
      <c r="I1341" s="55" t="s">
        <v>9231</v>
      </c>
      <c r="J1341" s="48">
        <v>43.049999998999994</v>
      </c>
      <c r="K1341" s="55">
        <v>48550.054669000005</v>
      </c>
      <c r="L1341" s="55">
        <v>1180.4999999725783</v>
      </c>
      <c r="M1341" s="55">
        <v>0</v>
      </c>
      <c r="N1341" s="56">
        <v>47369.554669027428</v>
      </c>
      <c r="O1341" s="48">
        <f t="shared" si="80"/>
        <v>1127.7596903630144</v>
      </c>
      <c r="P1341" s="48">
        <f t="shared" si="81"/>
        <v>27.421602787456447</v>
      </c>
      <c r="Q1341" s="48">
        <f t="shared" si="82"/>
        <v>0</v>
      </c>
      <c r="R1341" s="48">
        <f t="shared" si="83"/>
        <v>1100.3380875755581</v>
      </c>
    </row>
    <row r="1342" spans="1:18" x14ac:dyDescent="0.25">
      <c r="A1342" t="s">
        <v>1059</v>
      </c>
      <c r="B1342" t="s">
        <v>10339</v>
      </c>
      <c r="C1342" t="s">
        <v>10554</v>
      </c>
      <c r="D1342" t="s">
        <v>10555</v>
      </c>
      <c r="E1342" t="s">
        <v>1850</v>
      </c>
      <c r="F1342" s="48" t="s">
        <v>10791</v>
      </c>
      <c r="G1342" s="55" t="s">
        <v>9674</v>
      </c>
      <c r="H1342" s="55" t="s">
        <v>9675</v>
      </c>
      <c r="I1342" s="55" t="s">
        <v>9644</v>
      </c>
      <c r="J1342" s="48">
        <v>40.897500001000004</v>
      </c>
      <c r="K1342" s="55">
        <v>34887.750715000002</v>
      </c>
      <c r="L1342" s="55">
        <v>0</v>
      </c>
      <c r="M1342" s="55">
        <v>0</v>
      </c>
      <c r="N1342" s="56">
        <v>34887.750715000002</v>
      </c>
      <c r="O1342" s="48">
        <f t="shared" si="80"/>
        <v>853.05338258199026</v>
      </c>
      <c r="P1342" s="48">
        <f t="shared" si="81"/>
        <v>0</v>
      </c>
      <c r="Q1342" s="48">
        <f t="shared" si="82"/>
        <v>0</v>
      </c>
      <c r="R1342" s="48">
        <f t="shared" si="83"/>
        <v>853.05338258199026</v>
      </c>
    </row>
    <row r="1343" spans="1:18" x14ac:dyDescent="0.25">
      <c r="A1343" t="s">
        <v>1059</v>
      </c>
      <c r="B1343" t="s">
        <v>10339</v>
      </c>
      <c r="C1343" t="s">
        <v>10554</v>
      </c>
      <c r="D1343" t="s">
        <v>10555</v>
      </c>
      <c r="E1343" t="s">
        <v>1850</v>
      </c>
      <c r="F1343" s="48" t="s">
        <v>10791</v>
      </c>
      <c r="G1343" s="55" t="s">
        <v>10490</v>
      </c>
      <c r="H1343" s="55" t="s">
        <v>10491</v>
      </c>
      <c r="I1343" s="55" t="s">
        <v>9037</v>
      </c>
      <c r="J1343" s="48">
        <v>74.261250000000004</v>
      </c>
      <c r="K1343" s="55">
        <v>57154.14942400001</v>
      </c>
      <c r="L1343" s="55">
        <v>1164.6496039253973</v>
      </c>
      <c r="M1343" s="55">
        <v>2857.7074712000003</v>
      </c>
      <c r="N1343" s="56">
        <v>53131.792348874609</v>
      </c>
      <c r="O1343" s="48">
        <f t="shared" si="80"/>
        <v>769.63624264337068</v>
      </c>
      <c r="P1343" s="48">
        <f t="shared" si="81"/>
        <v>15.683140317802316</v>
      </c>
      <c r="Q1343" s="48">
        <f t="shared" si="82"/>
        <v>38.481812132168528</v>
      </c>
      <c r="R1343" s="48">
        <f t="shared" si="83"/>
        <v>715.47129019339968</v>
      </c>
    </row>
    <row r="1344" spans="1:18" x14ac:dyDescent="0.25">
      <c r="A1344" t="s">
        <v>1059</v>
      </c>
      <c r="B1344" t="s">
        <v>10339</v>
      </c>
      <c r="C1344" t="s">
        <v>10554</v>
      </c>
      <c r="D1344" t="s">
        <v>10555</v>
      </c>
      <c r="E1344" t="s">
        <v>1850</v>
      </c>
      <c r="F1344" s="48" t="s">
        <v>10791</v>
      </c>
      <c r="G1344" s="55" t="s">
        <v>10459</v>
      </c>
      <c r="H1344" s="55" t="s">
        <v>10460</v>
      </c>
      <c r="I1344" s="55" t="s">
        <v>9030</v>
      </c>
      <c r="J1344" s="48">
        <v>285.67262499999998</v>
      </c>
      <c r="K1344" s="55">
        <v>176278.74835000001</v>
      </c>
      <c r="L1344" s="55">
        <v>22854.020001929675</v>
      </c>
      <c r="M1344" s="55">
        <v>8813.9374174999994</v>
      </c>
      <c r="N1344" s="56">
        <v>144610.79093057034</v>
      </c>
      <c r="O1344" s="48">
        <f t="shared" si="80"/>
        <v>617.06559510208592</v>
      </c>
      <c r="P1344" s="48">
        <f t="shared" si="81"/>
        <v>80.000735113942667</v>
      </c>
      <c r="Q1344" s="48">
        <f t="shared" si="82"/>
        <v>30.853279755104293</v>
      </c>
      <c r="R1344" s="48">
        <f t="shared" si="83"/>
        <v>506.21158023303894</v>
      </c>
    </row>
    <row r="1345" spans="1:18" x14ac:dyDescent="0.25">
      <c r="A1345" t="s">
        <v>1059</v>
      </c>
      <c r="B1345" t="s">
        <v>10339</v>
      </c>
      <c r="C1345" t="s">
        <v>10554</v>
      </c>
      <c r="D1345" t="s">
        <v>10555</v>
      </c>
      <c r="E1345" t="s">
        <v>1850</v>
      </c>
      <c r="F1345" s="48" t="s">
        <v>10791</v>
      </c>
      <c r="G1345" s="55" t="s">
        <v>10492</v>
      </c>
      <c r="H1345" s="55" t="s">
        <v>10493</v>
      </c>
      <c r="I1345" s="55" t="s">
        <v>9362</v>
      </c>
      <c r="J1345" s="48">
        <v>142.06499999000002</v>
      </c>
      <c r="K1345" s="55">
        <v>116205.51913300001</v>
      </c>
      <c r="L1345" s="55">
        <v>7578.3932767242459</v>
      </c>
      <c r="M1345" s="55">
        <v>5810.2759566500008</v>
      </c>
      <c r="N1345" s="56">
        <v>102816.84989962575</v>
      </c>
      <c r="O1345" s="48">
        <f t="shared" si="80"/>
        <v>817.97430149002037</v>
      </c>
      <c r="P1345" s="48">
        <f t="shared" si="81"/>
        <v>53.344548462025763</v>
      </c>
      <c r="Q1345" s="48">
        <f t="shared" si="82"/>
        <v>40.89871507450102</v>
      </c>
      <c r="R1345" s="48">
        <f t="shared" si="83"/>
        <v>723.73103795349346</v>
      </c>
    </row>
    <row r="1346" spans="1:18" x14ac:dyDescent="0.25">
      <c r="A1346" t="s">
        <v>1059</v>
      </c>
      <c r="B1346" t="s">
        <v>10339</v>
      </c>
      <c r="C1346" t="s">
        <v>10554</v>
      </c>
      <c r="D1346" t="s">
        <v>10555</v>
      </c>
      <c r="E1346" t="s">
        <v>1850</v>
      </c>
      <c r="F1346" s="48" t="s">
        <v>10791</v>
      </c>
      <c r="G1346" s="55" t="s">
        <v>10467</v>
      </c>
      <c r="H1346" s="55" t="s">
        <v>10468</v>
      </c>
      <c r="I1346" s="55" t="s">
        <v>9030</v>
      </c>
      <c r="J1346" s="48">
        <v>26.906249999999996</v>
      </c>
      <c r="K1346" s="55">
        <v>20705.272251000002</v>
      </c>
      <c r="L1346" s="55">
        <v>2742.9777034559638</v>
      </c>
      <c r="M1346" s="55">
        <v>1035.2636125500001</v>
      </c>
      <c r="N1346" s="56">
        <v>16927.03093499404</v>
      </c>
      <c r="O1346" s="48">
        <f t="shared" si="80"/>
        <v>769.53392802787471</v>
      </c>
      <c r="P1346" s="48">
        <f t="shared" si="81"/>
        <v>101.94574507617985</v>
      </c>
      <c r="Q1346" s="48">
        <f t="shared" si="82"/>
        <v>38.476696401393738</v>
      </c>
      <c r="R1346" s="48">
        <f t="shared" si="83"/>
        <v>629.11148655030127</v>
      </c>
    </row>
    <row r="1347" spans="1:18" x14ac:dyDescent="0.25">
      <c r="A1347" t="s">
        <v>1059</v>
      </c>
      <c r="B1347" t="s">
        <v>10339</v>
      </c>
      <c r="C1347" t="s">
        <v>10554</v>
      </c>
      <c r="D1347" t="s">
        <v>10555</v>
      </c>
      <c r="E1347" t="s">
        <v>1850</v>
      </c>
      <c r="F1347" s="48" t="s">
        <v>10791</v>
      </c>
      <c r="G1347" s="55" t="s">
        <v>9330</v>
      </c>
      <c r="H1347" s="55" t="s">
        <v>9331</v>
      </c>
      <c r="I1347" s="55" t="s">
        <v>9037</v>
      </c>
      <c r="J1347" s="48">
        <v>8.6100000000000012</v>
      </c>
      <c r="K1347" s="55">
        <v>7072.9006112000006</v>
      </c>
      <c r="L1347" s="55">
        <v>430.50000000000006</v>
      </c>
      <c r="M1347" s="55">
        <v>353.64503056000001</v>
      </c>
      <c r="N1347" s="56">
        <v>6288.7555806400005</v>
      </c>
      <c r="O1347" s="48">
        <f t="shared" si="80"/>
        <v>821.47510002322872</v>
      </c>
      <c r="P1347" s="48">
        <f t="shared" si="81"/>
        <v>50</v>
      </c>
      <c r="Q1347" s="48">
        <f t="shared" si="82"/>
        <v>41.073755001161437</v>
      </c>
      <c r="R1347" s="48">
        <f t="shared" si="83"/>
        <v>730.40134502206729</v>
      </c>
    </row>
    <row r="1348" spans="1:18" x14ac:dyDescent="0.25">
      <c r="A1348" t="s">
        <v>1059</v>
      </c>
      <c r="B1348" t="s">
        <v>10339</v>
      </c>
      <c r="C1348" t="s">
        <v>10554</v>
      </c>
      <c r="D1348" t="s">
        <v>10555</v>
      </c>
      <c r="E1348" t="s">
        <v>1850</v>
      </c>
      <c r="F1348" s="48" t="s">
        <v>10791</v>
      </c>
      <c r="G1348" s="55" t="s">
        <v>10794</v>
      </c>
      <c r="H1348" s="55" t="s">
        <v>10795</v>
      </c>
      <c r="I1348" s="55" t="s">
        <v>9037</v>
      </c>
      <c r="J1348" s="48">
        <v>2.1524999990000002</v>
      </c>
      <c r="K1348" s="55">
        <v>2492.4055388000002</v>
      </c>
      <c r="L1348" s="55">
        <v>201.54408130171632</v>
      </c>
      <c r="M1348" s="55">
        <v>124.62027694000001</v>
      </c>
      <c r="N1348" s="56">
        <v>2166.2411805582838</v>
      </c>
      <c r="O1348" s="48">
        <f t="shared" si="80"/>
        <v>1157.9119813974039</v>
      </c>
      <c r="P1348" s="48">
        <f t="shared" si="81"/>
        <v>93.632558139534893</v>
      </c>
      <c r="Q1348" s="48">
        <f t="shared" si="82"/>
        <v>57.895599069870194</v>
      </c>
      <c r="R1348" s="48">
        <f t="shared" si="83"/>
        <v>1006.3838241879988</v>
      </c>
    </row>
    <row r="1349" spans="1:18" x14ac:dyDescent="0.25">
      <c r="A1349" t="s">
        <v>1059</v>
      </c>
      <c r="B1349" t="s">
        <v>10339</v>
      </c>
      <c r="C1349" t="s">
        <v>10554</v>
      </c>
      <c r="D1349" t="s">
        <v>10555</v>
      </c>
      <c r="E1349" t="s">
        <v>1850</v>
      </c>
      <c r="F1349" s="48" t="s">
        <v>10791</v>
      </c>
      <c r="G1349" s="55" t="s">
        <v>10796</v>
      </c>
      <c r="H1349" s="55" t="s">
        <v>10797</v>
      </c>
      <c r="I1349" s="55" t="s">
        <v>9189</v>
      </c>
      <c r="J1349" s="48">
        <v>11.838749999999999</v>
      </c>
      <c r="K1349" s="55">
        <v>13618.5876733</v>
      </c>
      <c r="L1349" s="55">
        <v>2296.4375295608102</v>
      </c>
      <c r="M1349" s="55">
        <v>680.92938366500016</v>
      </c>
      <c r="N1349" s="56">
        <v>10641.220760074191</v>
      </c>
      <c r="O1349" s="48">
        <f t="shared" si="80"/>
        <v>1150.3399998564039</v>
      </c>
      <c r="P1349" s="48">
        <f t="shared" si="81"/>
        <v>193.9763513513513</v>
      </c>
      <c r="Q1349" s="48">
        <f t="shared" si="82"/>
        <v>57.516999992820203</v>
      </c>
      <c r="R1349" s="48">
        <f t="shared" si="83"/>
        <v>898.84664851223249</v>
      </c>
    </row>
    <row r="1350" spans="1:18" x14ac:dyDescent="0.25">
      <c r="A1350" t="s">
        <v>1059</v>
      </c>
      <c r="B1350" t="s">
        <v>10339</v>
      </c>
      <c r="C1350" t="s">
        <v>10554</v>
      </c>
      <c r="D1350" t="s">
        <v>10555</v>
      </c>
      <c r="E1350" t="s">
        <v>1855</v>
      </c>
      <c r="F1350" s="48" t="s">
        <v>10798</v>
      </c>
      <c r="G1350" s="55" t="s">
        <v>10523</v>
      </c>
      <c r="H1350" s="55" t="s">
        <v>10524</v>
      </c>
      <c r="I1350" s="55" t="s">
        <v>9180</v>
      </c>
      <c r="J1350" s="48">
        <v>1.076250001</v>
      </c>
      <c r="K1350" s="55">
        <v>1126.2999301300001</v>
      </c>
      <c r="L1350" s="55">
        <v>383.04534757812962</v>
      </c>
      <c r="M1350" s="55">
        <v>56.314996506499995</v>
      </c>
      <c r="N1350" s="56">
        <v>686.93958604537056</v>
      </c>
      <c r="O1350" s="48">
        <f t="shared" si="80"/>
        <v>1046.5039991484284</v>
      </c>
      <c r="P1350" s="48">
        <f t="shared" si="81"/>
        <v>355.90740740740739</v>
      </c>
      <c r="Q1350" s="48">
        <f t="shared" si="82"/>
        <v>52.325199957421411</v>
      </c>
      <c r="R1350" s="48">
        <f t="shared" si="83"/>
        <v>638.27139178359971</v>
      </c>
    </row>
    <row r="1351" spans="1:18" x14ac:dyDescent="0.25">
      <c r="A1351" t="s">
        <v>1059</v>
      </c>
      <c r="B1351" t="s">
        <v>10339</v>
      </c>
      <c r="C1351" t="s">
        <v>10554</v>
      </c>
      <c r="D1351" t="s">
        <v>10555</v>
      </c>
      <c r="E1351" t="s">
        <v>1855</v>
      </c>
      <c r="F1351" s="48" t="s">
        <v>10798</v>
      </c>
      <c r="G1351" s="55" t="s">
        <v>10265</v>
      </c>
      <c r="H1351" s="55" t="s">
        <v>10266</v>
      </c>
      <c r="I1351" s="55" t="s">
        <v>9694</v>
      </c>
      <c r="J1351" s="48">
        <v>10.016999999999999</v>
      </c>
      <c r="K1351" s="55">
        <v>7250.7144626999998</v>
      </c>
      <c r="L1351" s="55">
        <v>1001.4000898203593</v>
      </c>
      <c r="M1351" s="55">
        <v>362.53572313500001</v>
      </c>
      <c r="N1351" s="56">
        <v>5886.7786497446405</v>
      </c>
      <c r="O1351" s="48">
        <f t="shared" si="80"/>
        <v>723.84091671159035</v>
      </c>
      <c r="P1351" s="48">
        <f t="shared" si="81"/>
        <v>99.970059880239532</v>
      </c>
      <c r="Q1351" s="48">
        <f t="shared" si="82"/>
        <v>36.19204583557952</v>
      </c>
      <c r="R1351" s="48">
        <f t="shared" si="83"/>
        <v>587.6788109957713</v>
      </c>
    </row>
    <row r="1352" spans="1:18" x14ac:dyDescent="0.25">
      <c r="A1352" t="s">
        <v>1059</v>
      </c>
      <c r="B1352" t="s">
        <v>10339</v>
      </c>
      <c r="C1352" t="s">
        <v>10554</v>
      </c>
      <c r="D1352" t="s">
        <v>10555</v>
      </c>
      <c r="E1352" t="s">
        <v>1855</v>
      </c>
      <c r="F1352" s="48" t="s">
        <v>10798</v>
      </c>
      <c r="G1352" s="55" t="s">
        <v>10660</v>
      </c>
      <c r="H1352" s="55" t="s">
        <v>10661</v>
      </c>
      <c r="I1352" s="55" t="s">
        <v>9644</v>
      </c>
      <c r="J1352" s="48">
        <v>40.897500001000004</v>
      </c>
      <c r="K1352" s="55">
        <v>35550.250238000001</v>
      </c>
      <c r="L1352" s="55">
        <v>1850.1869010232349</v>
      </c>
      <c r="M1352" s="55">
        <v>0</v>
      </c>
      <c r="N1352" s="56">
        <v>33700.063336976767</v>
      </c>
      <c r="O1352" s="48">
        <f t="shared" si="80"/>
        <v>869.25240508908234</v>
      </c>
      <c r="P1352" s="48">
        <f t="shared" si="81"/>
        <v>45.239608801955988</v>
      </c>
      <c r="Q1352" s="48">
        <f t="shared" si="82"/>
        <v>0</v>
      </c>
      <c r="R1352" s="48">
        <f t="shared" si="83"/>
        <v>824.01279628712632</v>
      </c>
    </row>
    <row r="1353" spans="1:18" x14ac:dyDescent="0.25">
      <c r="A1353" t="s">
        <v>1059</v>
      </c>
      <c r="B1353" t="s">
        <v>10339</v>
      </c>
      <c r="C1353" t="s">
        <v>10554</v>
      </c>
      <c r="D1353" t="s">
        <v>10555</v>
      </c>
      <c r="E1353" t="s">
        <v>1855</v>
      </c>
      <c r="F1353" s="48" t="s">
        <v>10798</v>
      </c>
      <c r="G1353" s="55" t="s">
        <v>10666</v>
      </c>
      <c r="H1353" s="55" t="s">
        <v>10667</v>
      </c>
      <c r="I1353" s="55" t="s">
        <v>9667</v>
      </c>
      <c r="J1353" s="48">
        <v>43.049999998999994</v>
      </c>
      <c r="K1353" s="55">
        <v>41808.954599999997</v>
      </c>
      <c r="L1353" s="55">
        <v>6974.9899998379788</v>
      </c>
      <c r="M1353" s="55">
        <v>2090.4477300000003</v>
      </c>
      <c r="N1353" s="56">
        <v>32743.51687016202</v>
      </c>
      <c r="O1353" s="48">
        <f t="shared" si="80"/>
        <v>971.17200002255925</v>
      </c>
      <c r="P1353" s="48">
        <f t="shared" si="81"/>
        <v>162.02067363530779</v>
      </c>
      <c r="Q1353" s="48">
        <f t="shared" si="82"/>
        <v>48.558600001127971</v>
      </c>
      <c r="R1353" s="48">
        <f t="shared" si="83"/>
        <v>760.59272638612356</v>
      </c>
    </row>
    <row r="1354" spans="1:18" x14ac:dyDescent="0.25">
      <c r="A1354" t="s">
        <v>1059</v>
      </c>
      <c r="B1354" t="s">
        <v>10339</v>
      </c>
      <c r="C1354" t="s">
        <v>10554</v>
      </c>
      <c r="D1354" t="s">
        <v>10555</v>
      </c>
      <c r="E1354" t="s">
        <v>1855</v>
      </c>
      <c r="F1354" s="48" t="s">
        <v>10798</v>
      </c>
      <c r="G1354" s="55" t="s">
        <v>10432</v>
      </c>
      <c r="H1354" s="55" t="s">
        <v>10433</v>
      </c>
      <c r="I1354" s="55" t="s">
        <v>9377</v>
      </c>
      <c r="J1354" s="48">
        <v>86.100000002000002</v>
      </c>
      <c r="K1354" s="55">
        <v>78710.532510999998</v>
      </c>
      <c r="L1354" s="55">
        <v>13196.240000306532</v>
      </c>
      <c r="M1354" s="55">
        <v>3935.5266255500005</v>
      </c>
      <c r="N1354" s="56">
        <v>61578.765885143461</v>
      </c>
      <c r="O1354" s="48">
        <f t="shared" si="80"/>
        <v>914.17575504264391</v>
      </c>
      <c r="P1354" s="48">
        <f t="shared" si="81"/>
        <v>153.2664343786295</v>
      </c>
      <c r="Q1354" s="48">
        <f t="shared" si="82"/>
        <v>45.708787752132203</v>
      </c>
      <c r="R1354" s="48">
        <f t="shared" si="83"/>
        <v>715.20053291188219</v>
      </c>
    </row>
    <row r="1355" spans="1:18" x14ac:dyDescent="0.25">
      <c r="A1355" t="s">
        <v>1059</v>
      </c>
      <c r="B1355" t="s">
        <v>10339</v>
      </c>
      <c r="C1355" t="s">
        <v>10554</v>
      </c>
      <c r="D1355" t="s">
        <v>10555</v>
      </c>
      <c r="E1355" t="s">
        <v>1855</v>
      </c>
      <c r="F1355" s="48" t="s">
        <v>10798</v>
      </c>
      <c r="G1355" s="55" t="s">
        <v>9668</v>
      </c>
      <c r="H1355" s="55" t="s">
        <v>9669</v>
      </c>
      <c r="I1355" s="55" t="s">
        <v>9231</v>
      </c>
      <c r="J1355" s="48">
        <v>90.405000000000001</v>
      </c>
      <c r="K1355" s="55">
        <v>96983.856737000009</v>
      </c>
      <c r="L1355" s="55">
        <v>27120.000082955426</v>
      </c>
      <c r="M1355" s="55">
        <v>0</v>
      </c>
      <c r="N1355" s="56">
        <v>69863.85665404459</v>
      </c>
      <c r="O1355" s="48">
        <f t="shared" si="80"/>
        <v>1072.7709389635529</v>
      </c>
      <c r="P1355" s="48">
        <f t="shared" si="81"/>
        <v>299.98340891494303</v>
      </c>
      <c r="Q1355" s="48">
        <f t="shared" si="82"/>
        <v>0</v>
      </c>
      <c r="R1355" s="48">
        <f t="shared" si="83"/>
        <v>772.78753004861005</v>
      </c>
    </row>
    <row r="1356" spans="1:18" x14ac:dyDescent="0.25">
      <c r="A1356" t="s">
        <v>1059</v>
      </c>
      <c r="B1356" t="s">
        <v>10339</v>
      </c>
      <c r="C1356" t="s">
        <v>10554</v>
      </c>
      <c r="D1356" t="s">
        <v>10555</v>
      </c>
      <c r="E1356" t="s">
        <v>1855</v>
      </c>
      <c r="F1356" s="48" t="s">
        <v>10798</v>
      </c>
      <c r="G1356" s="55" t="s">
        <v>9647</v>
      </c>
      <c r="H1356" s="55" t="s">
        <v>9648</v>
      </c>
      <c r="I1356" s="55" t="s">
        <v>9211</v>
      </c>
      <c r="J1356" s="48">
        <v>57.041249999999998</v>
      </c>
      <c r="K1356" s="55">
        <v>51296.200241999999</v>
      </c>
      <c r="L1356" s="55">
        <v>1664.0064649807155</v>
      </c>
      <c r="M1356" s="55">
        <v>2564.8100120999998</v>
      </c>
      <c r="N1356" s="56">
        <v>47067.383764919279</v>
      </c>
      <c r="O1356" s="48">
        <f t="shared" si="80"/>
        <v>899.28254100322135</v>
      </c>
      <c r="P1356" s="48">
        <f t="shared" si="81"/>
        <v>29.171984572230016</v>
      </c>
      <c r="Q1356" s="48">
        <f t="shared" si="82"/>
        <v>44.964127050161068</v>
      </c>
      <c r="R1356" s="48">
        <f t="shared" si="83"/>
        <v>825.14642938083023</v>
      </c>
    </row>
    <row r="1357" spans="1:18" x14ac:dyDescent="0.25">
      <c r="A1357" t="s">
        <v>1059</v>
      </c>
      <c r="B1357" t="s">
        <v>10339</v>
      </c>
      <c r="C1357" t="s">
        <v>10554</v>
      </c>
      <c r="D1357" t="s">
        <v>10555</v>
      </c>
      <c r="E1357" t="s">
        <v>1855</v>
      </c>
      <c r="F1357" s="48" t="s">
        <v>10798</v>
      </c>
      <c r="G1357" s="55" t="s">
        <v>9674</v>
      </c>
      <c r="H1357" s="55" t="s">
        <v>9675</v>
      </c>
      <c r="I1357" s="55" t="s">
        <v>9644</v>
      </c>
      <c r="J1357" s="48">
        <v>64.575000000999992</v>
      </c>
      <c r="K1357" s="55">
        <v>59820.988500000007</v>
      </c>
      <c r="L1357" s="55">
        <v>2576.8304777419794</v>
      </c>
      <c r="M1357" s="55">
        <v>0</v>
      </c>
      <c r="N1357" s="56">
        <v>57244.158022258031</v>
      </c>
      <c r="O1357" s="48">
        <f t="shared" si="80"/>
        <v>926.37999998565442</v>
      </c>
      <c r="P1357" s="48">
        <f t="shared" si="81"/>
        <v>39.904459585010841</v>
      </c>
      <c r="Q1357" s="48">
        <f t="shared" si="82"/>
        <v>0</v>
      </c>
      <c r="R1357" s="48">
        <f t="shared" si="83"/>
        <v>886.47554040064358</v>
      </c>
    </row>
    <row r="1358" spans="1:18" x14ac:dyDescent="0.25">
      <c r="A1358" t="s">
        <v>1059</v>
      </c>
      <c r="B1358" t="s">
        <v>10339</v>
      </c>
      <c r="C1358" t="s">
        <v>10554</v>
      </c>
      <c r="D1358" t="s">
        <v>10555</v>
      </c>
      <c r="E1358" t="s">
        <v>1855</v>
      </c>
      <c r="F1358" s="48" t="s">
        <v>10798</v>
      </c>
      <c r="G1358" s="55" t="s">
        <v>9680</v>
      </c>
      <c r="H1358" s="55" t="s">
        <v>9681</v>
      </c>
      <c r="I1358" s="55" t="s">
        <v>9415</v>
      </c>
      <c r="J1358" s="48">
        <v>6.4575000009999997</v>
      </c>
      <c r="K1358" s="55">
        <v>5663.8674683999989</v>
      </c>
      <c r="L1358" s="55">
        <v>0</v>
      </c>
      <c r="M1358" s="55">
        <v>283.19337342000006</v>
      </c>
      <c r="N1358" s="56">
        <v>5380.6740949799987</v>
      </c>
      <c r="O1358" s="48">
        <f t="shared" si="80"/>
        <v>877.09910453316297</v>
      </c>
      <c r="P1358" s="48">
        <f t="shared" si="81"/>
        <v>0</v>
      </c>
      <c r="Q1358" s="48">
        <f t="shared" si="82"/>
        <v>43.85495522665817</v>
      </c>
      <c r="R1358" s="48">
        <f t="shared" si="83"/>
        <v>833.24414930650482</v>
      </c>
    </row>
    <row r="1359" spans="1:18" x14ac:dyDescent="0.25">
      <c r="A1359" t="s">
        <v>1059</v>
      </c>
      <c r="B1359" t="s">
        <v>10339</v>
      </c>
      <c r="C1359" t="s">
        <v>10554</v>
      </c>
      <c r="D1359" t="s">
        <v>10555</v>
      </c>
      <c r="E1359" t="s">
        <v>1855</v>
      </c>
      <c r="F1359" s="48" t="s">
        <v>10798</v>
      </c>
      <c r="G1359" s="55" t="s">
        <v>10379</v>
      </c>
      <c r="H1359" s="55" t="s">
        <v>10380</v>
      </c>
      <c r="I1359" s="55" t="s">
        <v>9362</v>
      </c>
      <c r="J1359" s="48">
        <v>1.0762499999999999</v>
      </c>
      <c r="K1359" s="55">
        <v>880.45267460000002</v>
      </c>
      <c r="L1359" s="55">
        <v>0</v>
      </c>
      <c r="M1359" s="55">
        <v>44.022633730000003</v>
      </c>
      <c r="N1359" s="56">
        <v>836.43004086999997</v>
      </c>
      <c r="O1359" s="48">
        <f t="shared" si="80"/>
        <v>818.07449440185837</v>
      </c>
      <c r="P1359" s="48">
        <f t="shared" si="81"/>
        <v>0</v>
      </c>
      <c r="Q1359" s="48">
        <f t="shared" si="82"/>
        <v>40.903724720092917</v>
      </c>
      <c r="R1359" s="48">
        <f t="shared" si="83"/>
        <v>777.17076968176536</v>
      </c>
    </row>
    <row r="1360" spans="1:18" x14ac:dyDescent="0.25">
      <c r="A1360" t="s">
        <v>1059</v>
      </c>
      <c r="B1360" t="s">
        <v>10339</v>
      </c>
      <c r="C1360" t="s">
        <v>10554</v>
      </c>
      <c r="D1360" t="s">
        <v>10555</v>
      </c>
      <c r="E1360" t="s">
        <v>1855</v>
      </c>
      <c r="F1360" s="48" t="s">
        <v>10798</v>
      </c>
      <c r="G1360" s="55" t="s">
        <v>10572</v>
      </c>
      <c r="H1360" s="55" t="s">
        <v>10573</v>
      </c>
      <c r="I1360" s="55" t="s">
        <v>9030</v>
      </c>
      <c r="J1360" s="48">
        <v>5.3812500000000005</v>
      </c>
      <c r="K1360" s="55">
        <v>5114.2614827999996</v>
      </c>
      <c r="L1360" s="55">
        <v>0</v>
      </c>
      <c r="M1360" s="55">
        <v>255.71307414000003</v>
      </c>
      <c r="N1360" s="56">
        <v>4858.54840866</v>
      </c>
      <c r="O1360" s="48">
        <f t="shared" ref="O1360:O1423" si="84">IFERROR(K1360/J1360,0)</f>
        <v>950.38540911498239</v>
      </c>
      <c r="P1360" s="48">
        <f t="shared" ref="P1360:P1423" si="85">IFERROR(L1360/J1360,0)</f>
        <v>0</v>
      </c>
      <c r="Q1360" s="48">
        <f t="shared" ref="Q1360:Q1423" si="86">IFERROR(M1360/J1360,0)</f>
        <v>47.51927045574913</v>
      </c>
      <c r="R1360" s="48">
        <f t="shared" ref="R1360:R1423" si="87">N1360/J1360</f>
        <v>902.86613865923334</v>
      </c>
    </row>
    <row r="1361" spans="1:18" x14ac:dyDescent="0.25">
      <c r="A1361" t="s">
        <v>1059</v>
      </c>
      <c r="B1361" t="s">
        <v>10339</v>
      </c>
      <c r="C1361" t="s">
        <v>10554</v>
      </c>
      <c r="D1361" t="s">
        <v>10555</v>
      </c>
      <c r="E1361" t="s">
        <v>1855</v>
      </c>
      <c r="F1361" s="48" t="s">
        <v>10798</v>
      </c>
      <c r="G1361" s="55" t="s">
        <v>10381</v>
      </c>
      <c r="H1361" s="55" t="s">
        <v>10382</v>
      </c>
      <c r="I1361" s="55" t="s">
        <v>9030</v>
      </c>
      <c r="J1361" s="48">
        <v>117.31124999499998</v>
      </c>
      <c r="K1361" s="55">
        <v>96613.087666999985</v>
      </c>
      <c r="L1361" s="55">
        <v>3219.2843026715855</v>
      </c>
      <c r="M1361" s="55">
        <v>4830.65438335</v>
      </c>
      <c r="N1361" s="56">
        <v>88563.148980978396</v>
      </c>
      <c r="O1361" s="48">
        <f t="shared" si="84"/>
        <v>823.56199998821774</v>
      </c>
      <c r="P1361" s="48">
        <f t="shared" si="85"/>
        <v>27.442247037763192</v>
      </c>
      <c r="Q1361" s="48">
        <f t="shared" si="86"/>
        <v>41.178099999410897</v>
      </c>
      <c r="R1361" s="48">
        <f t="shared" si="87"/>
        <v>754.94165295104358</v>
      </c>
    </row>
    <row r="1362" spans="1:18" x14ac:dyDescent="0.25">
      <c r="A1362" t="s">
        <v>1059</v>
      </c>
      <c r="B1362" t="s">
        <v>10339</v>
      </c>
      <c r="C1362" t="s">
        <v>10554</v>
      </c>
      <c r="D1362" t="s">
        <v>10555</v>
      </c>
      <c r="E1362" t="s">
        <v>1855</v>
      </c>
      <c r="F1362" s="48" t="s">
        <v>10798</v>
      </c>
      <c r="G1362" s="55" t="s">
        <v>10451</v>
      </c>
      <c r="H1362" s="55" t="s">
        <v>10452</v>
      </c>
      <c r="I1362" s="55" t="s">
        <v>10259</v>
      </c>
      <c r="J1362" s="48">
        <v>19.372500000000006</v>
      </c>
      <c r="K1362" s="55">
        <v>14886.688854199998</v>
      </c>
      <c r="L1362" s="55">
        <v>1937.5000322663918</v>
      </c>
      <c r="M1362" s="55">
        <v>744.33444271000008</v>
      </c>
      <c r="N1362" s="56">
        <v>12204.854379223607</v>
      </c>
      <c r="O1362" s="48">
        <f t="shared" si="84"/>
        <v>768.44438529874787</v>
      </c>
      <c r="P1362" s="48">
        <f t="shared" si="85"/>
        <v>100.01290655653071</v>
      </c>
      <c r="Q1362" s="48">
        <f t="shared" si="86"/>
        <v>38.422219264937404</v>
      </c>
      <c r="R1362" s="48">
        <f t="shared" si="87"/>
        <v>630.00925947727978</v>
      </c>
    </row>
    <row r="1363" spans="1:18" x14ac:dyDescent="0.25">
      <c r="A1363" t="s">
        <v>1059</v>
      </c>
      <c r="B1363" t="s">
        <v>10339</v>
      </c>
      <c r="C1363" t="s">
        <v>10554</v>
      </c>
      <c r="D1363" t="s">
        <v>10555</v>
      </c>
      <c r="E1363" t="s">
        <v>1855</v>
      </c>
      <c r="F1363" s="48" t="s">
        <v>10798</v>
      </c>
      <c r="G1363" s="55" t="s">
        <v>9695</v>
      </c>
      <c r="H1363" s="55" t="s">
        <v>9696</v>
      </c>
      <c r="I1363" s="55" t="s">
        <v>9697</v>
      </c>
      <c r="J1363" s="48">
        <v>16.143750000000001</v>
      </c>
      <c r="K1363" s="55">
        <v>13731.217670599999</v>
      </c>
      <c r="L1363" s="55">
        <v>0</v>
      </c>
      <c r="M1363" s="55">
        <v>686.56088353000007</v>
      </c>
      <c r="N1363" s="56">
        <v>13044.656787069998</v>
      </c>
      <c r="O1363" s="48">
        <f t="shared" si="84"/>
        <v>850.55936016105295</v>
      </c>
      <c r="P1363" s="48">
        <f t="shared" si="85"/>
        <v>0</v>
      </c>
      <c r="Q1363" s="48">
        <f t="shared" si="86"/>
        <v>42.527968008052653</v>
      </c>
      <c r="R1363" s="48">
        <f t="shared" si="87"/>
        <v>808.0313921530003</v>
      </c>
    </row>
    <row r="1364" spans="1:18" x14ac:dyDescent="0.25">
      <c r="A1364" t="s">
        <v>1059</v>
      </c>
      <c r="B1364" t="s">
        <v>10339</v>
      </c>
      <c r="C1364" t="s">
        <v>10554</v>
      </c>
      <c r="D1364" t="s">
        <v>10555</v>
      </c>
      <c r="E1364" t="s">
        <v>1855</v>
      </c>
      <c r="F1364" s="48" t="s">
        <v>10798</v>
      </c>
      <c r="G1364" s="55" t="s">
        <v>10705</v>
      </c>
      <c r="H1364" s="55" t="s">
        <v>10706</v>
      </c>
      <c r="I1364" s="55" t="s">
        <v>9030</v>
      </c>
      <c r="J1364" s="48">
        <v>8.6100000000000012</v>
      </c>
      <c r="K1364" s="55">
        <v>8272.7402879000001</v>
      </c>
      <c r="L1364" s="55">
        <v>864.03000000000009</v>
      </c>
      <c r="M1364" s="55">
        <v>413.63701439500005</v>
      </c>
      <c r="N1364" s="56">
        <v>6995.0732735050005</v>
      </c>
      <c r="O1364" s="48">
        <f t="shared" si="84"/>
        <v>960.82930173054581</v>
      </c>
      <c r="P1364" s="48">
        <f t="shared" si="85"/>
        <v>100.35191637630662</v>
      </c>
      <c r="Q1364" s="48">
        <f t="shared" si="86"/>
        <v>48.041465086527296</v>
      </c>
      <c r="R1364" s="48">
        <f t="shared" si="87"/>
        <v>812.43592026771194</v>
      </c>
    </row>
    <row r="1365" spans="1:18" x14ac:dyDescent="0.25">
      <c r="A1365" t="s">
        <v>1059</v>
      </c>
      <c r="B1365" t="s">
        <v>10339</v>
      </c>
      <c r="C1365" t="s">
        <v>10554</v>
      </c>
      <c r="D1365" t="s">
        <v>10555</v>
      </c>
      <c r="E1365" t="s">
        <v>1855</v>
      </c>
      <c r="F1365" s="48" t="s">
        <v>10798</v>
      </c>
      <c r="G1365" s="55" t="s">
        <v>10709</v>
      </c>
      <c r="H1365" s="55" t="s">
        <v>10710</v>
      </c>
      <c r="I1365" s="55" t="s">
        <v>9030</v>
      </c>
      <c r="J1365" s="48">
        <v>100.00000000199998</v>
      </c>
      <c r="K1365" s="55">
        <v>84700.000000999993</v>
      </c>
      <c r="L1365" s="55">
        <v>0</v>
      </c>
      <c r="M1365" s="55">
        <v>4235.0000000500004</v>
      </c>
      <c r="N1365" s="56">
        <v>80465.000000949993</v>
      </c>
      <c r="O1365" s="48">
        <f t="shared" si="84"/>
        <v>846.9999999930601</v>
      </c>
      <c r="P1365" s="48">
        <f t="shared" si="85"/>
        <v>0</v>
      </c>
      <c r="Q1365" s="48">
        <f t="shared" si="86"/>
        <v>42.349999999653015</v>
      </c>
      <c r="R1365" s="48">
        <f t="shared" si="87"/>
        <v>804.64999999340705</v>
      </c>
    </row>
    <row r="1366" spans="1:18" x14ac:dyDescent="0.25">
      <c r="A1366" t="s">
        <v>1059</v>
      </c>
      <c r="B1366" t="s">
        <v>10339</v>
      </c>
      <c r="C1366" t="s">
        <v>10554</v>
      </c>
      <c r="D1366" t="s">
        <v>10555</v>
      </c>
      <c r="E1366" t="s">
        <v>1855</v>
      </c>
      <c r="F1366" s="48" t="s">
        <v>10798</v>
      </c>
      <c r="G1366" s="55" t="s">
        <v>10799</v>
      </c>
      <c r="H1366" s="55" t="s">
        <v>10800</v>
      </c>
      <c r="I1366" s="55" t="s">
        <v>9180</v>
      </c>
      <c r="J1366" s="48">
        <v>5.3812500000000005</v>
      </c>
      <c r="K1366" s="55">
        <v>5586.3704347000003</v>
      </c>
      <c r="L1366" s="55">
        <v>1922.3165311338291</v>
      </c>
      <c r="M1366" s="55">
        <v>279.31852173500005</v>
      </c>
      <c r="N1366" s="56">
        <v>3384.7353818311713</v>
      </c>
      <c r="O1366" s="48">
        <f t="shared" si="84"/>
        <v>1038.1176185272939</v>
      </c>
      <c r="P1366" s="48">
        <f t="shared" si="85"/>
        <v>357.22490706319701</v>
      </c>
      <c r="Q1366" s="48">
        <f t="shared" si="86"/>
        <v>51.905880926364695</v>
      </c>
      <c r="R1366" s="48">
        <f t="shared" si="87"/>
        <v>628.98683053773209</v>
      </c>
    </row>
    <row r="1367" spans="1:18" x14ac:dyDescent="0.25">
      <c r="A1367" t="s">
        <v>1059</v>
      </c>
      <c r="B1367" t="s">
        <v>10339</v>
      </c>
      <c r="C1367" t="s">
        <v>10554</v>
      </c>
      <c r="D1367" t="s">
        <v>10555</v>
      </c>
      <c r="E1367" t="s">
        <v>1855</v>
      </c>
      <c r="F1367" s="48" t="s">
        <v>10798</v>
      </c>
      <c r="G1367" s="55" t="s">
        <v>9330</v>
      </c>
      <c r="H1367" s="55" t="s">
        <v>9331</v>
      </c>
      <c r="I1367" s="55" t="s">
        <v>9037</v>
      </c>
      <c r="J1367" s="48">
        <v>25.83</v>
      </c>
      <c r="K1367" s="55">
        <v>27592.334419000003</v>
      </c>
      <c r="L1367" s="55">
        <v>1291.5</v>
      </c>
      <c r="M1367" s="55">
        <v>1379.6167209500002</v>
      </c>
      <c r="N1367" s="56">
        <v>24921.217698050001</v>
      </c>
      <c r="O1367" s="48">
        <f t="shared" si="84"/>
        <v>1068.228200503291</v>
      </c>
      <c r="P1367" s="48">
        <f t="shared" si="85"/>
        <v>50</v>
      </c>
      <c r="Q1367" s="48">
        <f t="shared" si="86"/>
        <v>53.41141002516455</v>
      </c>
      <c r="R1367" s="48">
        <f t="shared" si="87"/>
        <v>964.81679047812634</v>
      </c>
    </row>
    <row r="1368" spans="1:18" x14ac:dyDescent="0.25">
      <c r="A1368" t="s">
        <v>1059</v>
      </c>
      <c r="B1368" t="s">
        <v>10339</v>
      </c>
      <c r="C1368" t="s">
        <v>10554</v>
      </c>
      <c r="D1368" t="s">
        <v>10555</v>
      </c>
      <c r="E1368" t="s">
        <v>1855</v>
      </c>
      <c r="F1368" s="48" t="s">
        <v>10798</v>
      </c>
      <c r="G1368" s="55" t="s">
        <v>9702</v>
      </c>
      <c r="H1368" s="55" t="s">
        <v>9703</v>
      </c>
      <c r="I1368" s="55" t="s">
        <v>9189</v>
      </c>
      <c r="J1368" s="48">
        <v>1.0762499999999999</v>
      </c>
      <c r="K1368" s="55">
        <v>1092.7891942799999</v>
      </c>
      <c r="L1368" s="55">
        <v>0</v>
      </c>
      <c r="M1368" s="55">
        <v>54.639459714000012</v>
      </c>
      <c r="N1368" s="56">
        <v>1038.149734566</v>
      </c>
      <c r="O1368" s="48">
        <f t="shared" si="84"/>
        <v>1015.3674279024391</v>
      </c>
      <c r="P1368" s="48">
        <f t="shared" si="85"/>
        <v>0</v>
      </c>
      <c r="Q1368" s="48">
        <f t="shared" si="86"/>
        <v>50.768371395121967</v>
      </c>
      <c r="R1368" s="48">
        <f t="shared" si="87"/>
        <v>964.59905650731719</v>
      </c>
    </row>
    <row r="1369" spans="1:18" x14ac:dyDescent="0.25">
      <c r="A1369" t="s">
        <v>1059</v>
      </c>
      <c r="B1369" t="s">
        <v>10339</v>
      </c>
      <c r="C1369" t="s">
        <v>10554</v>
      </c>
      <c r="D1369" t="s">
        <v>10555</v>
      </c>
      <c r="E1369" t="s">
        <v>1939</v>
      </c>
      <c r="F1369" s="48" t="s">
        <v>10801</v>
      </c>
      <c r="G1369" s="55" t="s">
        <v>10585</v>
      </c>
      <c r="H1369" s="55" t="s">
        <v>10586</v>
      </c>
      <c r="I1369" s="55" t="s">
        <v>9936</v>
      </c>
      <c r="J1369" s="48">
        <v>245.99999998999996</v>
      </c>
      <c r="K1369" s="55">
        <v>119504.24158999999</v>
      </c>
      <c r="L1369" s="55">
        <v>9889.5799995979833</v>
      </c>
      <c r="M1369" s="55">
        <v>5975.2120795000001</v>
      </c>
      <c r="N1369" s="56">
        <v>103639.44951090202</v>
      </c>
      <c r="O1369" s="48">
        <f t="shared" si="84"/>
        <v>485.78959997909715</v>
      </c>
      <c r="P1369" s="48">
        <f t="shared" si="85"/>
        <v>40.201544715447156</v>
      </c>
      <c r="Q1369" s="48">
        <f t="shared" si="86"/>
        <v>24.28947999895486</v>
      </c>
      <c r="R1369" s="48">
        <f t="shared" si="87"/>
        <v>421.29857526469522</v>
      </c>
    </row>
    <row r="1370" spans="1:18" x14ac:dyDescent="0.25">
      <c r="A1370" t="s">
        <v>1059</v>
      </c>
      <c r="B1370" t="s">
        <v>10339</v>
      </c>
      <c r="C1370" t="s">
        <v>10554</v>
      </c>
      <c r="D1370" t="s">
        <v>10555</v>
      </c>
      <c r="E1370" t="s">
        <v>1939</v>
      </c>
      <c r="F1370" s="48" t="s">
        <v>10801</v>
      </c>
      <c r="G1370" s="55" t="s">
        <v>10289</v>
      </c>
      <c r="H1370" s="55" t="s">
        <v>10290</v>
      </c>
      <c r="I1370" s="55" t="s">
        <v>9936</v>
      </c>
      <c r="J1370" s="48">
        <v>713.39999999000008</v>
      </c>
      <c r="K1370" s="55">
        <v>342615.32582000003</v>
      </c>
      <c r="L1370" s="55">
        <v>27742.639999611125</v>
      </c>
      <c r="M1370" s="55">
        <v>17130.766291</v>
      </c>
      <c r="N1370" s="56">
        <v>297741.91952938889</v>
      </c>
      <c r="O1370" s="48">
        <f t="shared" si="84"/>
        <v>480.25697480347992</v>
      </c>
      <c r="P1370" s="48">
        <f t="shared" si="85"/>
        <v>38.887917017101209</v>
      </c>
      <c r="Q1370" s="48">
        <f t="shared" si="86"/>
        <v>24.012848740173993</v>
      </c>
      <c r="R1370" s="48">
        <f t="shared" si="87"/>
        <v>417.3562090462047</v>
      </c>
    </row>
    <row r="1371" spans="1:18" x14ac:dyDescent="0.25">
      <c r="A1371" t="s">
        <v>1059</v>
      </c>
      <c r="B1371" t="s">
        <v>10339</v>
      </c>
      <c r="C1371" t="s">
        <v>10802</v>
      </c>
      <c r="D1371" t="s">
        <v>10555</v>
      </c>
      <c r="E1371" t="s">
        <v>1644</v>
      </c>
      <c r="F1371" s="48" t="s">
        <v>10803</v>
      </c>
      <c r="G1371" s="55" t="s">
        <v>10804</v>
      </c>
      <c r="H1371" s="55" t="s">
        <v>10805</v>
      </c>
      <c r="I1371" s="55" t="s">
        <v>9030</v>
      </c>
      <c r="J1371" s="48">
        <v>318.26250002000006</v>
      </c>
      <c r="K1371" s="55">
        <v>112133.36296300001</v>
      </c>
      <c r="L1371" s="55">
        <v>6698.0526146357079</v>
      </c>
      <c r="M1371" s="55">
        <v>5606.6681481500009</v>
      </c>
      <c r="N1371" s="56">
        <v>99828.642200214294</v>
      </c>
      <c r="O1371" s="48">
        <f t="shared" si="84"/>
        <v>352.32979994800957</v>
      </c>
      <c r="P1371" s="48">
        <f t="shared" si="85"/>
        <v>21.045685917174637</v>
      </c>
      <c r="Q1371" s="48">
        <f t="shared" si="86"/>
        <v>17.616489997400478</v>
      </c>
      <c r="R1371" s="48">
        <f t="shared" si="87"/>
        <v>313.66762403343444</v>
      </c>
    </row>
    <row r="1372" spans="1:18" x14ac:dyDescent="0.25">
      <c r="A1372" t="s">
        <v>1059</v>
      </c>
      <c r="B1372" t="s">
        <v>10339</v>
      </c>
      <c r="C1372" t="s">
        <v>10802</v>
      </c>
      <c r="D1372" t="s">
        <v>10555</v>
      </c>
      <c r="E1372" t="s">
        <v>1650</v>
      </c>
      <c r="F1372" s="48" t="s">
        <v>10806</v>
      </c>
      <c r="G1372" s="55" t="s">
        <v>10381</v>
      </c>
      <c r="H1372" s="55" t="s">
        <v>10382</v>
      </c>
      <c r="I1372" s="55" t="s">
        <v>9030</v>
      </c>
      <c r="J1372" s="48">
        <v>14.350000000000001</v>
      </c>
      <c r="K1372" s="55">
        <v>4426.3148993000004</v>
      </c>
      <c r="L1372" s="55">
        <v>280.65000000000003</v>
      </c>
      <c r="M1372" s="55">
        <v>221.31574496500005</v>
      </c>
      <c r="N1372" s="56">
        <v>3924.3491543350005</v>
      </c>
      <c r="O1372" s="48">
        <f t="shared" si="84"/>
        <v>308.45399995121949</v>
      </c>
      <c r="P1372" s="48">
        <f t="shared" si="85"/>
        <v>19.557491289198605</v>
      </c>
      <c r="Q1372" s="48">
        <f t="shared" si="86"/>
        <v>15.422699997560978</v>
      </c>
      <c r="R1372" s="48">
        <f t="shared" si="87"/>
        <v>273.47380866445997</v>
      </c>
    </row>
    <row r="1373" spans="1:18" x14ac:dyDescent="0.25">
      <c r="A1373" t="s">
        <v>1059</v>
      </c>
      <c r="B1373" t="s">
        <v>10339</v>
      </c>
      <c r="C1373" t="s">
        <v>10802</v>
      </c>
      <c r="D1373" t="s">
        <v>10555</v>
      </c>
      <c r="E1373" t="s">
        <v>1708</v>
      </c>
      <c r="F1373" s="48" t="s">
        <v>10807</v>
      </c>
      <c r="G1373" s="55" t="s">
        <v>10381</v>
      </c>
      <c r="H1373" s="55" t="s">
        <v>10382</v>
      </c>
      <c r="I1373" s="55" t="s">
        <v>9030</v>
      </c>
      <c r="J1373" s="48">
        <v>79.95</v>
      </c>
      <c r="K1373" s="55">
        <v>26370.068401999997</v>
      </c>
      <c r="L1373" s="55">
        <v>1571.9500000000003</v>
      </c>
      <c r="M1373" s="55">
        <v>1318.5034201000001</v>
      </c>
      <c r="N1373" s="56">
        <v>23479.614981899995</v>
      </c>
      <c r="O1373" s="48">
        <f t="shared" si="84"/>
        <v>329.83200002501559</v>
      </c>
      <c r="P1373" s="48">
        <f t="shared" si="85"/>
        <v>19.661663539712322</v>
      </c>
      <c r="Q1373" s="48">
        <f t="shared" si="86"/>
        <v>16.491600001250781</v>
      </c>
      <c r="R1373" s="48">
        <f t="shared" si="87"/>
        <v>293.67873648405248</v>
      </c>
    </row>
    <row r="1374" spans="1:18" x14ac:dyDescent="0.25">
      <c r="A1374" t="s">
        <v>1059</v>
      </c>
      <c r="B1374" t="s">
        <v>10339</v>
      </c>
      <c r="C1374" t="s">
        <v>10802</v>
      </c>
      <c r="D1374" t="s">
        <v>10555</v>
      </c>
      <c r="E1374" t="s">
        <v>1708</v>
      </c>
      <c r="F1374" s="48" t="s">
        <v>10807</v>
      </c>
      <c r="G1374" s="55" t="s">
        <v>10808</v>
      </c>
      <c r="H1374" s="55" t="s">
        <v>10809</v>
      </c>
      <c r="I1374" s="55" t="s">
        <v>9211</v>
      </c>
      <c r="J1374" s="48">
        <v>49.199999998999999</v>
      </c>
      <c r="K1374" s="55">
        <v>35496.165567000004</v>
      </c>
      <c r="L1374" s="55">
        <v>6058.5899998768582</v>
      </c>
      <c r="M1374" s="55">
        <v>1774.8082783500001</v>
      </c>
      <c r="N1374" s="56">
        <v>27662.767288773146</v>
      </c>
      <c r="O1374" s="48">
        <f t="shared" si="84"/>
        <v>721.4667798317372</v>
      </c>
      <c r="P1374" s="48">
        <f t="shared" si="85"/>
        <v>123.14207317073172</v>
      </c>
      <c r="Q1374" s="48">
        <f t="shared" si="86"/>
        <v>36.073338991586859</v>
      </c>
      <c r="R1374" s="48">
        <f t="shared" si="87"/>
        <v>562.25136766941864</v>
      </c>
    </row>
    <row r="1375" spans="1:18" x14ac:dyDescent="0.25">
      <c r="A1375" t="s">
        <v>1059</v>
      </c>
      <c r="B1375" t="s">
        <v>10339</v>
      </c>
      <c r="C1375" t="s">
        <v>10802</v>
      </c>
      <c r="D1375" t="s">
        <v>10555</v>
      </c>
      <c r="E1375" t="s">
        <v>1708</v>
      </c>
      <c r="F1375" s="48" t="s">
        <v>10807</v>
      </c>
      <c r="G1375" s="55" t="s">
        <v>10810</v>
      </c>
      <c r="H1375" s="55" t="s">
        <v>10811</v>
      </c>
      <c r="I1375" s="55" t="s">
        <v>9483</v>
      </c>
      <c r="J1375" s="48">
        <v>12.3</v>
      </c>
      <c r="K1375" s="55">
        <v>6949.3770007000012</v>
      </c>
      <c r="L1375" s="55">
        <v>998.29</v>
      </c>
      <c r="M1375" s="55">
        <v>347.468850035</v>
      </c>
      <c r="N1375" s="56">
        <v>5603.6181506650009</v>
      </c>
      <c r="O1375" s="48">
        <f t="shared" si="84"/>
        <v>564.99000005691062</v>
      </c>
      <c r="P1375" s="48">
        <f t="shared" si="85"/>
        <v>81.161788617886174</v>
      </c>
      <c r="Q1375" s="48">
        <f t="shared" si="86"/>
        <v>28.249500002845526</v>
      </c>
      <c r="R1375" s="48">
        <f t="shared" si="87"/>
        <v>455.57871143617893</v>
      </c>
    </row>
    <row r="1376" spans="1:18" x14ac:dyDescent="0.25">
      <c r="A1376" t="s">
        <v>1059</v>
      </c>
      <c r="B1376" t="s">
        <v>10339</v>
      </c>
      <c r="C1376" t="s">
        <v>10802</v>
      </c>
      <c r="D1376" t="s">
        <v>10555</v>
      </c>
      <c r="E1376" t="s">
        <v>1708</v>
      </c>
      <c r="F1376" s="48" t="s">
        <v>10807</v>
      </c>
      <c r="G1376" s="55" t="s">
        <v>10812</v>
      </c>
      <c r="H1376" s="55" t="s">
        <v>10813</v>
      </c>
      <c r="I1376" s="55" t="s">
        <v>9021</v>
      </c>
      <c r="J1376" s="48">
        <v>713.39999999000008</v>
      </c>
      <c r="K1376" s="55">
        <v>268707.69966000004</v>
      </c>
      <c r="L1376" s="55">
        <v>0</v>
      </c>
      <c r="M1376" s="55">
        <v>13435.384983</v>
      </c>
      <c r="N1376" s="56">
        <v>255272.31467700005</v>
      </c>
      <c r="O1376" s="48">
        <f t="shared" si="84"/>
        <v>376.65783524497698</v>
      </c>
      <c r="P1376" s="48">
        <f t="shared" si="85"/>
        <v>0</v>
      </c>
      <c r="Q1376" s="48">
        <f t="shared" si="86"/>
        <v>18.832891762248845</v>
      </c>
      <c r="R1376" s="48">
        <f t="shared" si="87"/>
        <v>357.82494348272814</v>
      </c>
    </row>
    <row r="1377" spans="1:18" x14ac:dyDescent="0.25">
      <c r="A1377" t="s">
        <v>1059</v>
      </c>
      <c r="B1377" t="s">
        <v>10339</v>
      </c>
      <c r="C1377" t="s">
        <v>10802</v>
      </c>
      <c r="D1377" t="s">
        <v>10555</v>
      </c>
      <c r="E1377" t="s">
        <v>1708</v>
      </c>
      <c r="F1377" s="48" t="s">
        <v>10807</v>
      </c>
      <c r="G1377" s="55" t="s">
        <v>10814</v>
      </c>
      <c r="H1377" s="55" t="s">
        <v>10815</v>
      </c>
      <c r="I1377" s="55" t="s">
        <v>9021</v>
      </c>
      <c r="J1377" s="48">
        <v>344.4</v>
      </c>
      <c r="K1377" s="55">
        <v>129721.703987</v>
      </c>
      <c r="L1377" s="55">
        <v>0</v>
      </c>
      <c r="M1377" s="55">
        <v>6486.08519935</v>
      </c>
      <c r="N1377" s="56">
        <v>123235.61878765</v>
      </c>
      <c r="O1377" s="48">
        <f t="shared" si="84"/>
        <v>376.65999996225321</v>
      </c>
      <c r="P1377" s="48">
        <f t="shared" si="85"/>
        <v>0</v>
      </c>
      <c r="Q1377" s="48">
        <f t="shared" si="86"/>
        <v>18.832999998112662</v>
      </c>
      <c r="R1377" s="48">
        <f t="shared" si="87"/>
        <v>357.82699996414055</v>
      </c>
    </row>
    <row r="1378" spans="1:18" x14ac:dyDescent="0.25">
      <c r="A1378" t="s">
        <v>1059</v>
      </c>
      <c r="B1378" t="s">
        <v>10339</v>
      </c>
      <c r="C1378" t="s">
        <v>10802</v>
      </c>
      <c r="D1378" t="s">
        <v>10555</v>
      </c>
      <c r="E1378" t="s">
        <v>1708</v>
      </c>
      <c r="F1378" s="48" t="s">
        <v>10807</v>
      </c>
      <c r="G1378" s="55" t="s">
        <v>10816</v>
      </c>
      <c r="H1378" s="55" t="s">
        <v>10817</v>
      </c>
      <c r="I1378" s="55" t="s">
        <v>9030</v>
      </c>
      <c r="J1378" s="48">
        <v>61.499999998999989</v>
      </c>
      <c r="K1378" s="55">
        <v>26849.011951000004</v>
      </c>
      <c r="L1378" s="55">
        <v>3154.3899999487085</v>
      </c>
      <c r="M1378" s="55">
        <v>1342.4505975500003</v>
      </c>
      <c r="N1378" s="56">
        <v>22352.171353501297</v>
      </c>
      <c r="O1378" s="48">
        <f t="shared" si="84"/>
        <v>436.56930002335901</v>
      </c>
      <c r="P1378" s="48">
        <f t="shared" si="85"/>
        <v>51.290894308943088</v>
      </c>
      <c r="Q1378" s="48">
        <f t="shared" si="86"/>
        <v>21.828465001167952</v>
      </c>
      <c r="R1378" s="48">
        <f t="shared" si="87"/>
        <v>363.449940713248</v>
      </c>
    </row>
    <row r="1379" spans="1:18" x14ac:dyDescent="0.25">
      <c r="A1379" t="s">
        <v>1059</v>
      </c>
      <c r="B1379" t="s">
        <v>10339</v>
      </c>
      <c r="C1379" t="s">
        <v>10802</v>
      </c>
      <c r="D1379" t="s">
        <v>10555</v>
      </c>
      <c r="E1379" t="s">
        <v>1708</v>
      </c>
      <c r="F1379" s="48" t="s">
        <v>10807</v>
      </c>
      <c r="G1379" s="55" t="s">
        <v>10818</v>
      </c>
      <c r="H1379" s="55" t="s">
        <v>10819</v>
      </c>
      <c r="I1379" s="55" t="s">
        <v>9021</v>
      </c>
      <c r="J1379" s="48">
        <v>762.6</v>
      </c>
      <c r="K1379" s="55">
        <v>287240.91602</v>
      </c>
      <c r="L1379" s="55">
        <v>0</v>
      </c>
      <c r="M1379" s="55">
        <v>14362.045801</v>
      </c>
      <c r="N1379" s="56">
        <v>272878.87021900003</v>
      </c>
      <c r="O1379" s="48">
        <f t="shared" si="84"/>
        <v>376.66000002622604</v>
      </c>
      <c r="P1379" s="48">
        <f t="shared" si="85"/>
        <v>0</v>
      </c>
      <c r="Q1379" s="48">
        <f t="shared" si="86"/>
        <v>18.833000001311301</v>
      </c>
      <c r="R1379" s="48">
        <f t="shared" si="87"/>
        <v>357.82700002491481</v>
      </c>
    </row>
    <row r="1380" spans="1:18" x14ac:dyDescent="0.25">
      <c r="A1380" t="s">
        <v>1059</v>
      </c>
      <c r="B1380" t="s">
        <v>10339</v>
      </c>
      <c r="C1380" t="s">
        <v>10802</v>
      </c>
      <c r="D1380" t="s">
        <v>10555</v>
      </c>
      <c r="E1380" t="s">
        <v>1728</v>
      </c>
      <c r="F1380" s="48" t="s">
        <v>10820</v>
      </c>
      <c r="G1380" s="55" t="s">
        <v>10174</v>
      </c>
      <c r="H1380" s="55" t="s">
        <v>10175</v>
      </c>
      <c r="I1380" s="55" t="s">
        <v>9030</v>
      </c>
      <c r="J1380" s="48">
        <v>44.279999999000005</v>
      </c>
      <c r="K1380" s="55">
        <v>17724.292127999997</v>
      </c>
      <c r="L1380" s="55">
        <v>2774.4399999373436</v>
      </c>
      <c r="M1380" s="55">
        <v>886.21460640000009</v>
      </c>
      <c r="N1380" s="56">
        <v>14063.637521662653</v>
      </c>
      <c r="O1380" s="48">
        <f t="shared" si="84"/>
        <v>400.27760000903959</v>
      </c>
      <c r="P1380" s="48">
        <f t="shared" si="85"/>
        <v>62.656729900632342</v>
      </c>
      <c r="Q1380" s="48">
        <f t="shared" si="86"/>
        <v>20.013880000451984</v>
      </c>
      <c r="R1380" s="48">
        <f t="shared" si="87"/>
        <v>317.60699010795526</v>
      </c>
    </row>
    <row r="1381" spans="1:18" x14ac:dyDescent="0.25">
      <c r="A1381" t="s">
        <v>1059</v>
      </c>
      <c r="B1381" t="s">
        <v>10339</v>
      </c>
      <c r="C1381" t="s">
        <v>10802</v>
      </c>
      <c r="D1381" t="s">
        <v>10555</v>
      </c>
      <c r="E1381" t="s">
        <v>1728</v>
      </c>
      <c r="F1381" s="48" t="s">
        <v>10820</v>
      </c>
      <c r="G1381" s="55" t="s">
        <v>10821</v>
      </c>
      <c r="H1381" s="55" t="s">
        <v>10822</v>
      </c>
      <c r="I1381" s="55" t="s">
        <v>9030</v>
      </c>
      <c r="J1381" s="48">
        <v>19.680000001</v>
      </c>
      <c r="K1381" s="55">
        <v>10622.759246399999</v>
      </c>
      <c r="L1381" s="55">
        <v>1494.6800000759492</v>
      </c>
      <c r="M1381" s="55">
        <v>531.13796231999993</v>
      </c>
      <c r="N1381" s="56">
        <v>8596.9412840040513</v>
      </c>
      <c r="O1381" s="48">
        <f t="shared" si="84"/>
        <v>539.77435192379187</v>
      </c>
      <c r="P1381" s="48">
        <f t="shared" si="85"/>
        <v>75.949186991869922</v>
      </c>
      <c r="Q1381" s="48">
        <f t="shared" si="86"/>
        <v>26.988717596189595</v>
      </c>
      <c r="R1381" s="48">
        <f t="shared" si="87"/>
        <v>436.83644733573249</v>
      </c>
    </row>
    <row r="1382" spans="1:18" x14ac:dyDescent="0.25">
      <c r="A1382" t="s">
        <v>1059</v>
      </c>
      <c r="B1382" t="s">
        <v>10339</v>
      </c>
      <c r="C1382" t="s">
        <v>10802</v>
      </c>
      <c r="D1382" t="s">
        <v>10555</v>
      </c>
      <c r="E1382" t="s">
        <v>1728</v>
      </c>
      <c r="F1382" s="48" t="s">
        <v>10820</v>
      </c>
      <c r="G1382" s="55" t="s">
        <v>9330</v>
      </c>
      <c r="H1382" s="55" t="s">
        <v>9331</v>
      </c>
      <c r="I1382" s="55" t="s">
        <v>9037</v>
      </c>
      <c r="J1382" s="48">
        <v>30.750000000000004</v>
      </c>
      <c r="K1382" s="55">
        <v>12373.2092283</v>
      </c>
      <c r="L1382" s="55">
        <v>0</v>
      </c>
      <c r="M1382" s="55">
        <v>618.66046141499999</v>
      </c>
      <c r="N1382" s="56">
        <v>11754.548766885</v>
      </c>
      <c r="O1382" s="48">
        <f t="shared" si="84"/>
        <v>402.3807879121951</v>
      </c>
      <c r="P1382" s="48">
        <f t="shared" si="85"/>
        <v>0</v>
      </c>
      <c r="Q1382" s="48">
        <f t="shared" si="86"/>
        <v>20.119039395609754</v>
      </c>
      <c r="R1382" s="48">
        <f t="shared" si="87"/>
        <v>382.26174851658533</v>
      </c>
    </row>
    <row r="1383" spans="1:18" x14ac:dyDescent="0.25">
      <c r="A1383" t="s">
        <v>1059</v>
      </c>
      <c r="B1383" t="s">
        <v>10339</v>
      </c>
      <c r="C1383" t="s">
        <v>10823</v>
      </c>
      <c r="D1383" t="s">
        <v>10555</v>
      </c>
      <c r="E1383" t="s">
        <v>1725</v>
      </c>
      <c r="F1383" s="48" t="s">
        <v>10824</v>
      </c>
      <c r="G1383" s="55" t="s">
        <v>10158</v>
      </c>
      <c r="H1383" s="55" t="s">
        <v>10159</v>
      </c>
      <c r="I1383" s="55" t="s">
        <v>9196</v>
      </c>
      <c r="J1383" s="48">
        <v>107.520000002</v>
      </c>
      <c r="K1383" s="55">
        <v>57587.711996999999</v>
      </c>
      <c r="L1383" s="55">
        <v>9663.5600001797538</v>
      </c>
      <c r="M1383" s="55">
        <v>2879.3855998500003</v>
      </c>
      <c r="N1383" s="56">
        <v>45044.766396970248</v>
      </c>
      <c r="O1383" s="48">
        <f t="shared" si="84"/>
        <v>535.59999996213537</v>
      </c>
      <c r="P1383" s="48">
        <f t="shared" si="85"/>
        <v>89.87686011904762</v>
      </c>
      <c r="Q1383" s="48">
        <f t="shared" si="86"/>
        <v>26.779999998106774</v>
      </c>
      <c r="R1383" s="48">
        <f t="shared" si="87"/>
        <v>418.94313984498103</v>
      </c>
    </row>
    <row r="1384" spans="1:18" x14ac:dyDescent="0.25">
      <c r="A1384" t="s">
        <v>1059</v>
      </c>
      <c r="B1384" t="s">
        <v>10339</v>
      </c>
      <c r="C1384" t="s">
        <v>10823</v>
      </c>
      <c r="D1384" t="s">
        <v>10555</v>
      </c>
      <c r="E1384" t="s">
        <v>1725</v>
      </c>
      <c r="F1384" s="48" t="s">
        <v>10824</v>
      </c>
      <c r="G1384" s="55" t="s">
        <v>9304</v>
      </c>
      <c r="H1384" s="55" t="s">
        <v>9305</v>
      </c>
      <c r="I1384" s="55" t="s">
        <v>9042</v>
      </c>
      <c r="J1384" s="48">
        <v>14.759999999000001</v>
      </c>
      <c r="K1384" s="55">
        <v>7081.1490729999996</v>
      </c>
      <c r="L1384" s="55">
        <v>295.19999998000003</v>
      </c>
      <c r="M1384" s="55">
        <v>0</v>
      </c>
      <c r="N1384" s="56">
        <v>6785.9490730199996</v>
      </c>
      <c r="O1384" s="48">
        <f t="shared" si="84"/>
        <v>479.75264725472573</v>
      </c>
      <c r="P1384" s="48">
        <f t="shared" si="85"/>
        <v>20</v>
      </c>
      <c r="Q1384" s="48">
        <f t="shared" si="86"/>
        <v>0</v>
      </c>
      <c r="R1384" s="48">
        <f t="shared" si="87"/>
        <v>459.75264725472573</v>
      </c>
    </row>
    <row r="1385" spans="1:18" x14ac:dyDescent="0.25">
      <c r="A1385" t="s">
        <v>1059</v>
      </c>
      <c r="B1385" t="s">
        <v>10339</v>
      </c>
      <c r="C1385" t="s">
        <v>10823</v>
      </c>
      <c r="D1385" t="s">
        <v>10555</v>
      </c>
      <c r="E1385" t="s">
        <v>1725</v>
      </c>
      <c r="F1385" s="48" t="s">
        <v>10824</v>
      </c>
      <c r="G1385" s="55" t="s">
        <v>9680</v>
      </c>
      <c r="H1385" s="55" t="s">
        <v>9681</v>
      </c>
      <c r="I1385" s="55" t="s">
        <v>9415</v>
      </c>
      <c r="J1385" s="48">
        <v>151.28999998800003</v>
      </c>
      <c r="K1385" s="55">
        <v>53375.02393599999</v>
      </c>
      <c r="L1385" s="55">
        <v>0</v>
      </c>
      <c r="M1385" s="55">
        <v>2668.7511967999999</v>
      </c>
      <c r="N1385" s="56">
        <v>50706.272739199994</v>
      </c>
      <c r="O1385" s="48">
        <f t="shared" si="84"/>
        <v>352.7994179406013</v>
      </c>
      <c r="P1385" s="48">
        <f t="shared" si="85"/>
        <v>0</v>
      </c>
      <c r="Q1385" s="48">
        <f t="shared" si="86"/>
        <v>17.639970897030068</v>
      </c>
      <c r="R1385" s="48">
        <f t="shared" si="87"/>
        <v>335.15944704357128</v>
      </c>
    </row>
    <row r="1386" spans="1:18" x14ac:dyDescent="0.25">
      <c r="A1386" t="s">
        <v>1059</v>
      </c>
      <c r="B1386" t="s">
        <v>10339</v>
      </c>
      <c r="C1386" t="s">
        <v>10823</v>
      </c>
      <c r="D1386" t="s">
        <v>10555</v>
      </c>
      <c r="E1386" t="s">
        <v>1725</v>
      </c>
      <c r="F1386" s="48" t="s">
        <v>10824</v>
      </c>
      <c r="G1386" s="55" t="s">
        <v>9418</v>
      </c>
      <c r="H1386" s="55" t="s">
        <v>9419</v>
      </c>
      <c r="I1386" s="55" t="s">
        <v>9037</v>
      </c>
      <c r="J1386" s="48">
        <v>9.8400000009999999</v>
      </c>
      <c r="K1386" s="55">
        <v>4638.5943604999993</v>
      </c>
      <c r="L1386" s="55">
        <v>0</v>
      </c>
      <c r="M1386" s="55">
        <v>231.929718025</v>
      </c>
      <c r="N1386" s="56">
        <v>4406.6646424749997</v>
      </c>
      <c r="O1386" s="48">
        <f t="shared" si="84"/>
        <v>471.40186585656477</v>
      </c>
      <c r="P1386" s="48">
        <f t="shared" si="85"/>
        <v>0</v>
      </c>
      <c r="Q1386" s="48">
        <f t="shared" si="86"/>
        <v>23.570093292828243</v>
      </c>
      <c r="R1386" s="48">
        <f t="shared" si="87"/>
        <v>447.83177256373659</v>
      </c>
    </row>
    <row r="1387" spans="1:18" x14ac:dyDescent="0.25">
      <c r="A1387" t="s">
        <v>1059</v>
      </c>
      <c r="B1387" t="s">
        <v>10339</v>
      </c>
      <c r="C1387" t="s">
        <v>10823</v>
      </c>
      <c r="D1387" t="s">
        <v>10555</v>
      </c>
      <c r="E1387" t="s">
        <v>1725</v>
      </c>
      <c r="F1387" s="48" t="s">
        <v>10824</v>
      </c>
      <c r="G1387" s="55" t="s">
        <v>10825</v>
      </c>
      <c r="H1387" s="55" t="s">
        <v>10826</v>
      </c>
      <c r="I1387" s="55" t="s">
        <v>9030</v>
      </c>
      <c r="J1387" s="48">
        <v>3.6899999990000008</v>
      </c>
      <c r="K1387" s="55">
        <v>1890.0844605999998</v>
      </c>
      <c r="L1387" s="55">
        <v>92.249999975000023</v>
      </c>
      <c r="M1387" s="55">
        <v>94.504223030000006</v>
      </c>
      <c r="N1387" s="56">
        <v>1703.3302375949997</v>
      </c>
      <c r="O1387" s="48">
        <f t="shared" si="84"/>
        <v>512.21801114152231</v>
      </c>
      <c r="P1387" s="48">
        <f t="shared" si="85"/>
        <v>25</v>
      </c>
      <c r="Q1387" s="48">
        <f t="shared" si="86"/>
        <v>25.610900557076121</v>
      </c>
      <c r="R1387" s="48">
        <f t="shared" si="87"/>
        <v>461.60711058444622</v>
      </c>
    </row>
    <row r="1388" spans="1:18" x14ac:dyDescent="0.25">
      <c r="A1388" t="s">
        <v>1059</v>
      </c>
      <c r="B1388" t="s">
        <v>10339</v>
      </c>
      <c r="C1388" t="s">
        <v>10823</v>
      </c>
      <c r="D1388" t="s">
        <v>10555</v>
      </c>
      <c r="E1388" t="s">
        <v>1749</v>
      </c>
      <c r="F1388" s="48" t="s">
        <v>10827</v>
      </c>
      <c r="G1388" s="55" t="s">
        <v>10825</v>
      </c>
      <c r="H1388" s="55" t="s">
        <v>10826</v>
      </c>
      <c r="I1388" s="55" t="s">
        <v>9030</v>
      </c>
      <c r="J1388" s="48">
        <v>194.62700002</v>
      </c>
      <c r="K1388" s="55">
        <v>91320.231807999997</v>
      </c>
      <c r="L1388" s="55">
        <v>4645.2583980008558</v>
      </c>
      <c r="M1388" s="55">
        <v>4566.0115903999995</v>
      </c>
      <c r="N1388" s="56">
        <v>82108.96181959915</v>
      </c>
      <c r="O1388" s="48">
        <f t="shared" si="84"/>
        <v>469.20638862344828</v>
      </c>
      <c r="P1388" s="48">
        <f t="shared" si="85"/>
        <v>23.867492164620046</v>
      </c>
      <c r="Q1388" s="48">
        <f t="shared" si="86"/>
        <v>23.460319431172412</v>
      </c>
      <c r="R1388" s="48">
        <f t="shared" si="87"/>
        <v>421.87857702765587</v>
      </c>
    </row>
    <row r="1389" spans="1:18" x14ac:dyDescent="0.25">
      <c r="A1389" t="s">
        <v>1059</v>
      </c>
      <c r="B1389" t="s">
        <v>10339</v>
      </c>
      <c r="C1389" t="s">
        <v>10307</v>
      </c>
      <c r="D1389" t="s">
        <v>93</v>
      </c>
      <c r="E1389" t="s">
        <v>1858</v>
      </c>
      <c r="F1389" s="48" t="s">
        <v>10828</v>
      </c>
      <c r="G1389" s="55" t="s">
        <v>10829</v>
      </c>
      <c r="H1389" s="55" t="s">
        <v>10830</v>
      </c>
      <c r="I1389" s="55" t="s">
        <v>9030</v>
      </c>
      <c r="J1389" s="48">
        <v>1107.00000004</v>
      </c>
      <c r="K1389" s="55">
        <v>717376.04881999991</v>
      </c>
      <c r="L1389" s="55">
        <v>58977.090002131059</v>
      </c>
      <c r="M1389" s="55">
        <v>35868.802441</v>
      </c>
      <c r="N1389" s="56">
        <v>622530.15637686884</v>
      </c>
      <c r="O1389" s="48">
        <f t="shared" si="84"/>
        <v>648.03617777242857</v>
      </c>
      <c r="P1389" s="48">
        <f t="shared" si="85"/>
        <v>53.276504065040648</v>
      </c>
      <c r="Q1389" s="48">
        <f t="shared" si="86"/>
        <v>32.401808888621431</v>
      </c>
      <c r="R1389" s="48">
        <f t="shared" si="87"/>
        <v>562.35786481876653</v>
      </c>
    </row>
    <row r="1390" spans="1:18" x14ac:dyDescent="0.25">
      <c r="A1390" t="s">
        <v>1059</v>
      </c>
      <c r="B1390" t="s">
        <v>10339</v>
      </c>
      <c r="C1390" t="s">
        <v>10307</v>
      </c>
      <c r="D1390" t="s">
        <v>93</v>
      </c>
      <c r="E1390" t="s">
        <v>1858</v>
      </c>
      <c r="F1390" s="48" t="s">
        <v>10828</v>
      </c>
      <c r="G1390" s="55" t="s">
        <v>10831</v>
      </c>
      <c r="H1390" s="55" t="s">
        <v>10832</v>
      </c>
      <c r="I1390" s="55" t="s">
        <v>9483</v>
      </c>
      <c r="J1390" s="48">
        <v>1.23</v>
      </c>
      <c r="K1390" s="55">
        <v>0</v>
      </c>
      <c r="L1390" s="55">
        <v>61.5</v>
      </c>
      <c r="M1390" s="55">
        <v>0</v>
      </c>
      <c r="N1390" s="56">
        <v>-61.5</v>
      </c>
      <c r="O1390" s="48">
        <f t="shared" si="84"/>
        <v>0</v>
      </c>
      <c r="P1390" s="48">
        <f t="shared" si="85"/>
        <v>50</v>
      </c>
      <c r="Q1390" s="48">
        <f t="shared" si="86"/>
        <v>0</v>
      </c>
      <c r="R1390" s="48">
        <f t="shared" si="87"/>
        <v>-50</v>
      </c>
    </row>
    <row r="1391" spans="1:18" x14ac:dyDescent="0.25">
      <c r="A1391" t="s">
        <v>1059</v>
      </c>
      <c r="B1391" t="s">
        <v>10339</v>
      </c>
      <c r="C1391" t="s">
        <v>10833</v>
      </c>
      <c r="D1391" t="s">
        <v>10834</v>
      </c>
      <c r="E1391" t="s">
        <v>1434</v>
      </c>
      <c r="F1391" s="48" t="s">
        <v>10835</v>
      </c>
      <c r="G1391" s="55" t="s">
        <v>9755</v>
      </c>
      <c r="H1391" s="55" t="s">
        <v>9756</v>
      </c>
      <c r="I1391" s="55" t="s">
        <v>9037</v>
      </c>
      <c r="J1391" s="48">
        <v>136.67349999199999</v>
      </c>
      <c r="K1391" s="55">
        <v>88426.368755999996</v>
      </c>
      <c r="L1391" s="55">
        <v>2232.5871730236322</v>
      </c>
      <c r="M1391" s="55">
        <v>4421.3184377999996</v>
      </c>
      <c r="N1391" s="56">
        <v>81772.463145176371</v>
      </c>
      <c r="O1391" s="48">
        <f t="shared" si="84"/>
        <v>646.98986095458099</v>
      </c>
      <c r="P1391" s="48">
        <f t="shared" si="85"/>
        <v>16.335186946659842</v>
      </c>
      <c r="Q1391" s="48">
        <f t="shared" si="86"/>
        <v>32.349493047729048</v>
      </c>
      <c r="R1391" s="48">
        <f t="shared" si="87"/>
        <v>598.30518096019216</v>
      </c>
    </row>
    <row r="1392" spans="1:18" x14ac:dyDescent="0.25">
      <c r="A1392" t="s">
        <v>1059</v>
      </c>
      <c r="B1392" t="s">
        <v>10339</v>
      </c>
      <c r="C1392" t="s">
        <v>10833</v>
      </c>
      <c r="D1392" t="s">
        <v>10834</v>
      </c>
      <c r="E1392" t="s">
        <v>1434</v>
      </c>
      <c r="F1392" s="48" t="s">
        <v>10835</v>
      </c>
      <c r="G1392" s="55" t="s">
        <v>10836</v>
      </c>
      <c r="H1392" s="55" t="s">
        <v>10837</v>
      </c>
      <c r="I1392" s="55" t="s">
        <v>9030</v>
      </c>
      <c r="J1392" s="48">
        <v>482.41999999999996</v>
      </c>
      <c r="K1392" s="55">
        <v>224213.39441999997</v>
      </c>
      <c r="L1392" s="55">
        <v>18819.07</v>
      </c>
      <c r="M1392" s="55">
        <v>11210.669721</v>
      </c>
      <c r="N1392" s="56">
        <v>194183.65469899995</v>
      </c>
      <c r="O1392" s="48">
        <f t="shared" si="84"/>
        <v>464.76803287591724</v>
      </c>
      <c r="P1392" s="48">
        <f t="shared" si="85"/>
        <v>39.009721819161726</v>
      </c>
      <c r="Q1392" s="48">
        <f t="shared" si="86"/>
        <v>23.238401643795864</v>
      </c>
      <c r="R1392" s="48">
        <f t="shared" si="87"/>
        <v>402.51990941295958</v>
      </c>
    </row>
    <row r="1393" spans="1:18" x14ac:dyDescent="0.25">
      <c r="A1393" t="s">
        <v>1059</v>
      </c>
      <c r="B1393" t="s">
        <v>10339</v>
      </c>
      <c r="C1393" t="s">
        <v>10833</v>
      </c>
      <c r="D1393" t="s">
        <v>10834</v>
      </c>
      <c r="E1393" t="s">
        <v>1439</v>
      </c>
      <c r="F1393" s="48" t="s">
        <v>10838</v>
      </c>
      <c r="G1393" s="55" t="s">
        <v>10119</v>
      </c>
      <c r="H1393" s="55" t="s">
        <v>10120</v>
      </c>
      <c r="I1393" s="55" t="s">
        <v>9377</v>
      </c>
      <c r="J1393" s="48">
        <v>4.9200000000000008</v>
      </c>
      <c r="K1393" s="55">
        <v>4801.2890917000004</v>
      </c>
      <c r="L1393" s="55">
        <v>808.66000000000008</v>
      </c>
      <c r="M1393" s="55">
        <v>240.06445458499999</v>
      </c>
      <c r="N1393" s="56">
        <v>3752.5646371150006</v>
      </c>
      <c r="O1393" s="48">
        <f t="shared" si="84"/>
        <v>975.87176660569094</v>
      </c>
      <c r="P1393" s="48">
        <f t="shared" si="85"/>
        <v>164.36178861788616</v>
      </c>
      <c r="Q1393" s="48">
        <f t="shared" si="86"/>
        <v>48.793588330284543</v>
      </c>
      <c r="R1393" s="48">
        <f t="shared" si="87"/>
        <v>762.71638965752027</v>
      </c>
    </row>
    <row r="1394" spans="1:18" x14ac:dyDescent="0.25">
      <c r="A1394" t="s">
        <v>1059</v>
      </c>
      <c r="B1394" t="s">
        <v>10339</v>
      </c>
      <c r="C1394" t="s">
        <v>10833</v>
      </c>
      <c r="D1394" t="s">
        <v>10834</v>
      </c>
      <c r="E1394" t="s">
        <v>1439</v>
      </c>
      <c r="F1394" s="48" t="s">
        <v>10838</v>
      </c>
      <c r="G1394" s="55" t="s">
        <v>10839</v>
      </c>
      <c r="H1394" s="55" t="s">
        <v>10840</v>
      </c>
      <c r="I1394" s="55" t="s">
        <v>9030</v>
      </c>
      <c r="J1394" s="48">
        <v>25.829999998000002</v>
      </c>
      <c r="K1394" s="55">
        <v>24795.867559000002</v>
      </c>
      <c r="L1394" s="55">
        <v>1688.4499998692647</v>
      </c>
      <c r="M1394" s="55">
        <v>1239.7933779499999</v>
      </c>
      <c r="N1394" s="56">
        <v>21867.624181180734</v>
      </c>
      <c r="O1394" s="48">
        <f t="shared" si="84"/>
        <v>959.96390092605225</v>
      </c>
      <c r="P1394" s="48">
        <f t="shared" si="85"/>
        <v>65.367789392179645</v>
      </c>
      <c r="Q1394" s="48">
        <f t="shared" si="86"/>
        <v>47.998195046302605</v>
      </c>
      <c r="R1394" s="48">
        <f t="shared" si="87"/>
        <v>846.59791648756982</v>
      </c>
    </row>
    <row r="1395" spans="1:18" x14ac:dyDescent="0.25">
      <c r="A1395" t="s">
        <v>1059</v>
      </c>
      <c r="B1395" t="s">
        <v>10339</v>
      </c>
      <c r="C1395" t="s">
        <v>10833</v>
      </c>
      <c r="D1395" t="s">
        <v>10834</v>
      </c>
      <c r="E1395" t="s">
        <v>1450</v>
      </c>
      <c r="F1395" s="48" t="s">
        <v>10841</v>
      </c>
      <c r="G1395" s="55" t="s">
        <v>10842</v>
      </c>
      <c r="H1395" s="55" t="s">
        <v>10843</v>
      </c>
      <c r="I1395" s="55" t="s">
        <v>9030</v>
      </c>
      <c r="J1395" s="48">
        <v>123.00000000499999</v>
      </c>
      <c r="K1395" s="55">
        <v>105759.50082800002</v>
      </c>
      <c r="L1395" s="55">
        <v>4074.3700001656243</v>
      </c>
      <c r="M1395" s="55">
        <v>5287.9750414</v>
      </c>
      <c r="N1395" s="56">
        <v>96397.155786434392</v>
      </c>
      <c r="O1395" s="48">
        <f t="shared" si="84"/>
        <v>859.83334003008827</v>
      </c>
      <c r="P1395" s="48">
        <f t="shared" si="85"/>
        <v>33.124959349593496</v>
      </c>
      <c r="Q1395" s="48">
        <f t="shared" si="86"/>
        <v>42.99166700150441</v>
      </c>
      <c r="R1395" s="48">
        <f t="shared" si="87"/>
        <v>783.71671367899035</v>
      </c>
    </row>
    <row r="1396" spans="1:18" x14ac:dyDescent="0.25">
      <c r="A1396" t="s">
        <v>1059</v>
      </c>
      <c r="B1396" t="s">
        <v>10339</v>
      </c>
      <c r="C1396" t="s">
        <v>10833</v>
      </c>
      <c r="D1396" t="s">
        <v>10834</v>
      </c>
      <c r="E1396" t="s">
        <v>1453</v>
      </c>
      <c r="F1396" s="48" t="s">
        <v>10844</v>
      </c>
      <c r="G1396" s="55" t="s">
        <v>9565</v>
      </c>
      <c r="H1396" s="55" t="s">
        <v>9566</v>
      </c>
      <c r="I1396" s="55" t="s">
        <v>9189</v>
      </c>
      <c r="J1396" s="48">
        <v>2.000000005</v>
      </c>
      <c r="K1396" s="55">
        <v>1622.5200000100001</v>
      </c>
      <c r="L1396" s="55">
        <v>0</v>
      </c>
      <c r="M1396" s="55">
        <v>0</v>
      </c>
      <c r="N1396" s="56">
        <v>1622.5200000100001</v>
      </c>
      <c r="O1396" s="48">
        <f t="shared" si="84"/>
        <v>811.25999797685006</v>
      </c>
      <c r="P1396" s="48">
        <f t="shared" si="85"/>
        <v>0</v>
      </c>
      <c r="Q1396" s="48">
        <f t="shared" si="86"/>
        <v>0</v>
      </c>
      <c r="R1396" s="48">
        <f t="shared" si="87"/>
        <v>811.25999797685006</v>
      </c>
    </row>
    <row r="1397" spans="1:18" x14ac:dyDescent="0.25">
      <c r="A1397" t="s">
        <v>1059</v>
      </c>
      <c r="B1397" t="s">
        <v>10339</v>
      </c>
      <c r="C1397" t="s">
        <v>10833</v>
      </c>
      <c r="D1397" t="s">
        <v>10834</v>
      </c>
      <c r="E1397" t="s">
        <v>1456</v>
      </c>
      <c r="F1397" s="48" t="s">
        <v>10845</v>
      </c>
      <c r="G1397" s="55" t="s">
        <v>10846</v>
      </c>
      <c r="H1397" s="55" t="s">
        <v>10847</v>
      </c>
      <c r="I1397" s="55" t="s">
        <v>9042</v>
      </c>
      <c r="J1397" s="48">
        <v>743.59999999000001</v>
      </c>
      <c r="K1397" s="55">
        <v>380589.25040999998</v>
      </c>
      <c r="L1397" s="55">
        <v>13013.889999824987</v>
      </c>
      <c r="M1397" s="55">
        <v>0</v>
      </c>
      <c r="N1397" s="56">
        <v>367575.360410175</v>
      </c>
      <c r="O1397" s="48">
        <f t="shared" si="84"/>
        <v>511.81986338773288</v>
      </c>
      <c r="P1397" s="48">
        <f t="shared" si="85"/>
        <v>17.501196880043032</v>
      </c>
      <c r="Q1397" s="48">
        <f t="shared" si="86"/>
        <v>0</v>
      </c>
      <c r="R1397" s="48">
        <f t="shared" si="87"/>
        <v>494.31866650768984</v>
      </c>
    </row>
    <row r="1398" spans="1:18" x14ac:dyDescent="0.25">
      <c r="A1398" t="s">
        <v>1059</v>
      </c>
      <c r="B1398" t="s">
        <v>10339</v>
      </c>
      <c r="C1398" t="s">
        <v>10833</v>
      </c>
      <c r="D1398" t="s">
        <v>10834</v>
      </c>
      <c r="E1398" t="s">
        <v>1456</v>
      </c>
      <c r="F1398" s="48" t="s">
        <v>10845</v>
      </c>
      <c r="G1398" s="55" t="s">
        <v>10848</v>
      </c>
      <c r="H1398" s="55" t="s">
        <v>10849</v>
      </c>
      <c r="I1398" s="55" t="s">
        <v>9042</v>
      </c>
      <c r="J1398" s="48">
        <v>127.02999999800002</v>
      </c>
      <c r="K1398" s="55">
        <v>80643.764565000005</v>
      </c>
      <c r="L1398" s="55">
        <v>2441.2299999615652</v>
      </c>
      <c r="M1398" s="55">
        <v>0</v>
      </c>
      <c r="N1398" s="56">
        <v>78202.534565038441</v>
      </c>
      <c r="O1398" s="48">
        <f t="shared" si="84"/>
        <v>634.84030989742325</v>
      </c>
      <c r="P1398" s="48">
        <f t="shared" si="85"/>
        <v>19.217743840037787</v>
      </c>
      <c r="Q1398" s="48">
        <f t="shared" si="86"/>
        <v>0</v>
      </c>
      <c r="R1398" s="48">
        <f t="shared" si="87"/>
        <v>615.62256605738548</v>
      </c>
    </row>
    <row r="1399" spans="1:18" x14ac:dyDescent="0.25">
      <c r="A1399" t="s">
        <v>1059</v>
      </c>
      <c r="B1399" t="s">
        <v>10339</v>
      </c>
      <c r="C1399" t="s">
        <v>10833</v>
      </c>
      <c r="D1399" t="s">
        <v>10834</v>
      </c>
      <c r="E1399" t="s">
        <v>1456</v>
      </c>
      <c r="F1399" s="48" t="s">
        <v>10845</v>
      </c>
      <c r="G1399" s="55" t="s">
        <v>10850</v>
      </c>
      <c r="H1399" s="55" t="s">
        <v>10851</v>
      </c>
      <c r="I1399" s="55" t="s">
        <v>9030</v>
      </c>
      <c r="J1399" s="48">
        <v>789.8</v>
      </c>
      <c r="K1399" s="55">
        <v>433959.57555000001</v>
      </c>
      <c r="L1399" s="55">
        <v>42134.52</v>
      </c>
      <c r="M1399" s="55">
        <v>21697.9787775</v>
      </c>
      <c r="N1399" s="56">
        <v>370127.0767725</v>
      </c>
      <c r="O1399" s="48">
        <f t="shared" si="84"/>
        <v>549.45502095467214</v>
      </c>
      <c r="P1399" s="48">
        <f t="shared" si="85"/>
        <v>53.348341352241071</v>
      </c>
      <c r="Q1399" s="48">
        <f t="shared" si="86"/>
        <v>27.472751047733606</v>
      </c>
      <c r="R1399" s="48">
        <f t="shared" si="87"/>
        <v>468.63392855469743</v>
      </c>
    </row>
    <row r="1400" spans="1:18" x14ac:dyDescent="0.25">
      <c r="A1400" t="s">
        <v>1059</v>
      </c>
      <c r="B1400" t="s">
        <v>10339</v>
      </c>
      <c r="C1400" t="s">
        <v>10833</v>
      </c>
      <c r="D1400" t="s">
        <v>10834</v>
      </c>
      <c r="E1400" t="s">
        <v>1456</v>
      </c>
      <c r="F1400" s="48" t="s">
        <v>10845</v>
      </c>
      <c r="G1400" s="55" t="s">
        <v>10852</v>
      </c>
      <c r="H1400" s="55" t="s">
        <v>10853</v>
      </c>
      <c r="I1400" s="55" t="s">
        <v>10297</v>
      </c>
      <c r="J1400" s="48">
        <v>123.959999999</v>
      </c>
      <c r="K1400" s="55">
        <v>58787.056796999997</v>
      </c>
      <c r="L1400" s="55">
        <v>10773.859999913087</v>
      </c>
      <c r="M1400" s="55">
        <v>0</v>
      </c>
      <c r="N1400" s="56">
        <v>48013.196797086908</v>
      </c>
      <c r="O1400" s="48">
        <f t="shared" si="84"/>
        <v>474.24214905997286</v>
      </c>
      <c r="P1400" s="48">
        <f t="shared" si="85"/>
        <v>86.914004517586321</v>
      </c>
      <c r="Q1400" s="48">
        <f t="shared" si="86"/>
        <v>0</v>
      </c>
      <c r="R1400" s="48">
        <f t="shared" si="87"/>
        <v>387.32814454238655</v>
      </c>
    </row>
    <row r="1401" spans="1:18" x14ac:dyDescent="0.25">
      <c r="A1401" t="s">
        <v>1059</v>
      </c>
      <c r="B1401" t="s">
        <v>10339</v>
      </c>
      <c r="C1401" t="s">
        <v>10833</v>
      </c>
      <c r="D1401" t="s">
        <v>10834</v>
      </c>
      <c r="E1401" t="s">
        <v>1456</v>
      </c>
      <c r="F1401" s="48" t="s">
        <v>10845</v>
      </c>
      <c r="G1401" s="55" t="s">
        <v>10854</v>
      </c>
      <c r="H1401" s="55" t="s">
        <v>10855</v>
      </c>
      <c r="I1401" s="55" t="s">
        <v>9415</v>
      </c>
      <c r="J1401" s="48">
        <v>164.92000000900001</v>
      </c>
      <c r="K1401" s="55">
        <v>76422.85867500001</v>
      </c>
      <c r="L1401" s="55">
        <v>13507.740000737145</v>
      </c>
      <c r="M1401" s="55">
        <v>3821.1429337499999</v>
      </c>
      <c r="N1401" s="56">
        <v>59093.975740512862</v>
      </c>
      <c r="O1401" s="48">
        <f t="shared" si="84"/>
        <v>463.39351607342633</v>
      </c>
      <c r="P1401" s="48">
        <f t="shared" si="85"/>
        <v>81.904802328401658</v>
      </c>
      <c r="Q1401" s="48">
        <f t="shared" si="86"/>
        <v>23.169675803671311</v>
      </c>
      <c r="R1401" s="48">
        <f t="shared" si="87"/>
        <v>358.31903794135332</v>
      </c>
    </row>
    <row r="1402" spans="1:18" x14ac:dyDescent="0.25">
      <c r="A1402" t="s">
        <v>1059</v>
      </c>
      <c r="B1402" t="s">
        <v>10339</v>
      </c>
      <c r="C1402" t="s">
        <v>10833</v>
      </c>
      <c r="D1402" t="s">
        <v>10834</v>
      </c>
      <c r="E1402" t="s">
        <v>1459</v>
      </c>
      <c r="F1402" s="48" t="s">
        <v>10856</v>
      </c>
      <c r="G1402" s="55" t="s">
        <v>10417</v>
      </c>
      <c r="H1402" s="55" t="s">
        <v>10418</v>
      </c>
      <c r="I1402" s="55" t="s">
        <v>9030</v>
      </c>
      <c r="J1402" s="48">
        <v>24.600000000999998</v>
      </c>
      <c r="K1402" s="55">
        <v>19979.145840000001</v>
      </c>
      <c r="L1402" s="55">
        <v>0</v>
      </c>
      <c r="M1402" s="55">
        <v>998.95729200000017</v>
      </c>
      <c r="N1402" s="56">
        <v>18980.188548000002</v>
      </c>
      <c r="O1402" s="48">
        <f t="shared" si="84"/>
        <v>812.16039996698544</v>
      </c>
      <c r="P1402" s="48">
        <f t="shared" si="85"/>
        <v>0</v>
      </c>
      <c r="Q1402" s="48">
        <f t="shared" si="86"/>
        <v>40.608019998349278</v>
      </c>
      <c r="R1402" s="48">
        <f t="shared" si="87"/>
        <v>771.55237996863627</v>
      </c>
    </row>
    <row r="1403" spans="1:18" x14ac:dyDescent="0.25">
      <c r="A1403" t="s">
        <v>1059</v>
      </c>
      <c r="B1403" t="s">
        <v>10339</v>
      </c>
      <c r="C1403" t="s">
        <v>10833</v>
      </c>
      <c r="D1403" t="s">
        <v>10834</v>
      </c>
      <c r="E1403" t="s">
        <v>1459</v>
      </c>
      <c r="F1403" s="48" t="s">
        <v>10856</v>
      </c>
      <c r="G1403" s="55" t="s">
        <v>10857</v>
      </c>
      <c r="H1403" s="55" t="s">
        <v>10858</v>
      </c>
      <c r="I1403" s="55" t="s">
        <v>9510</v>
      </c>
      <c r="J1403" s="48">
        <v>66.42</v>
      </c>
      <c r="K1403" s="55">
        <v>39071.776560999991</v>
      </c>
      <c r="L1403" s="55">
        <v>0</v>
      </c>
      <c r="M1403" s="55">
        <v>1953.5888280500001</v>
      </c>
      <c r="N1403" s="56">
        <v>37118.187732949991</v>
      </c>
      <c r="O1403" s="48">
        <f t="shared" si="84"/>
        <v>588.25318520024075</v>
      </c>
      <c r="P1403" s="48">
        <f t="shared" si="85"/>
        <v>0</v>
      </c>
      <c r="Q1403" s="48">
        <f t="shared" si="86"/>
        <v>29.412659260012045</v>
      </c>
      <c r="R1403" s="48">
        <f t="shared" si="87"/>
        <v>558.84052594022864</v>
      </c>
    </row>
    <row r="1404" spans="1:18" x14ac:dyDescent="0.25">
      <c r="A1404" t="s">
        <v>1059</v>
      </c>
      <c r="B1404" t="s">
        <v>10339</v>
      </c>
      <c r="C1404" t="s">
        <v>10833</v>
      </c>
      <c r="D1404" t="s">
        <v>10834</v>
      </c>
      <c r="E1404" t="s">
        <v>1459</v>
      </c>
      <c r="F1404" s="48" t="s">
        <v>10856</v>
      </c>
      <c r="G1404" s="55" t="s">
        <v>10859</v>
      </c>
      <c r="H1404" s="55" t="s">
        <v>10860</v>
      </c>
      <c r="I1404" s="55" t="s">
        <v>10861</v>
      </c>
      <c r="J1404" s="48">
        <v>12.84</v>
      </c>
      <c r="K1404" s="55">
        <v>7594.3207205999988</v>
      </c>
      <c r="L1404" s="55">
        <v>0</v>
      </c>
      <c r="M1404" s="55">
        <v>379.71603603000005</v>
      </c>
      <c r="N1404" s="56">
        <v>7214.6046845699984</v>
      </c>
      <c r="O1404" s="48">
        <f t="shared" si="84"/>
        <v>591.4580000467289</v>
      </c>
      <c r="P1404" s="48">
        <f t="shared" si="85"/>
        <v>0</v>
      </c>
      <c r="Q1404" s="48">
        <f t="shared" si="86"/>
        <v>29.572900002336453</v>
      </c>
      <c r="R1404" s="48">
        <f t="shared" si="87"/>
        <v>561.8851000443924</v>
      </c>
    </row>
    <row r="1405" spans="1:18" x14ac:dyDescent="0.25">
      <c r="A1405" t="s">
        <v>1059</v>
      </c>
      <c r="B1405" t="s">
        <v>10339</v>
      </c>
      <c r="C1405" t="s">
        <v>10833</v>
      </c>
      <c r="D1405" t="s">
        <v>10834</v>
      </c>
      <c r="E1405" t="s">
        <v>1459</v>
      </c>
      <c r="F1405" s="48" t="s">
        <v>10856</v>
      </c>
      <c r="G1405" s="55" t="s">
        <v>10862</v>
      </c>
      <c r="H1405" s="55" t="s">
        <v>10863</v>
      </c>
      <c r="I1405" s="55" t="s">
        <v>10458</v>
      </c>
      <c r="J1405" s="48">
        <v>39.36</v>
      </c>
      <c r="K1405" s="55">
        <v>27628.368653999998</v>
      </c>
      <c r="L1405" s="55">
        <v>1495.99</v>
      </c>
      <c r="M1405" s="55">
        <v>1381.4184327000003</v>
      </c>
      <c r="N1405" s="56">
        <v>24750.960221299996</v>
      </c>
      <c r="O1405" s="48">
        <f t="shared" si="84"/>
        <v>701.94026051829269</v>
      </c>
      <c r="P1405" s="48">
        <f t="shared" si="85"/>
        <v>38.007876016260163</v>
      </c>
      <c r="Q1405" s="48">
        <f t="shared" si="86"/>
        <v>35.097013025914642</v>
      </c>
      <c r="R1405" s="48">
        <f t="shared" si="87"/>
        <v>628.83537147611776</v>
      </c>
    </row>
    <row r="1406" spans="1:18" x14ac:dyDescent="0.25">
      <c r="A1406" t="s">
        <v>1059</v>
      </c>
      <c r="B1406" t="s">
        <v>10339</v>
      </c>
      <c r="C1406" t="s">
        <v>10833</v>
      </c>
      <c r="D1406" t="s">
        <v>10834</v>
      </c>
      <c r="E1406" t="s">
        <v>1459</v>
      </c>
      <c r="F1406" s="48" t="s">
        <v>10856</v>
      </c>
      <c r="G1406" s="55" t="s">
        <v>10864</v>
      </c>
      <c r="H1406" s="55" t="s">
        <v>10865</v>
      </c>
      <c r="I1406" s="55" t="s">
        <v>9510</v>
      </c>
      <c r="J1406" s="48">
        <v>6.15</v>
      </c>
      <c r="K1406" s="55">
        <v>3627.4495800000004</v>
      </c>
      <c r="L1406" s="55">
        <v>0</v>
      </c>
      <c r="M1406" s="55">
        <v>181.37247900000003</v>
      </c>
      <c r="N1406" s="56">
        <v>3446.0771010000003</v>
      </c>
      <c r="O1406" s="48">
        <f t="shared" si="84"/>
        <v>589.82920000000001</v>
      </c>
      <c r="P1406" s="48">
        <f t="shared" si="85"/>
        <v>0</v>
      </c>
      <c r="Q1406" s="48">
        <f t="shared" si="86"/>
        <v>29.491460000000004</v>
      </c>
      <c r="R1406" s="48">
        <f t="shared" si="87"/>
        <v>560.33774000000005</v>
      </c>
    </row>
    <row r="1407" spans="1:18" x14ac:dyDescent="0.25">
      <c r="A1407" t="s">
        <v>1059</v>
      </c>
      <c r="B1407" t="s">
        <v>10339</v>
      </c>
      <c r="C1407" t="s">
        <v>10833</v>
      </c>
      <c r="D1407" t="s">
        <v>10834</v>
      </c>
      <c r="E1407" t="s">
        <v>1459</v>
      </c>
      <c r="F1407" s="48" t="s">
        <v>10856</v>
      </c>
      <c r="G1407" s="55" t="s">
        <v>10866</v>
      </c>
      <c r="H1407" s="55" t="s">
        <v>10867</v>
      </c>
      <c r="I1407" s="55" t="s">
        <v>9377</v>
      </c>
      <c r="J1407" s="48">
        <v>96.000000004</v>
      </c>
      <c r="K1407" s="55">
        <v>56486.783995999991</v>
      </c>
      <c r="L1407" s="55">
        <v>8325.2800003468874</v>
      </c>
      <c r="M1407" s="55">
        <v>2824.3391998000002</v>
      </c>
      <c r="N1407" s="56">
        <v>45337.164795853103</v>
      </c>
      <c r="O1407" s="48">
        <f t="shared" si="84"/>
        <v>588.40399993381641</v>
      </c>
      <c r="P1407" s="48">
        <f t="shared" si="85"/>
        <v>86.721666666666678</v>
      </c>
      <c r="Q1407" s="48">
        <f t="shared" si="86"/>
        <v>29.420199996690826</v>
      </c>
      <c r="R1407" s="48">
        <f t="shared" si="87"/>
        <v>472.26213327045889</v>
      </c>
    </row>
    <row r="1408" spans="1:18" x14ac:dyDescent="0.25">
      <c r="A1408" t="s">
        <v>1059</v>
      </c>
      <c r="B1408" t="s">
        <v>10339</v>
      </c>
      <c r="C1408" t="s">
        <v>10833</v>
      </c>
      <c r="D1408" t="s">
        <v>10834</v>
      </c>
      <c r="E1408" t="s">
        <v>1459</v>
      </c>
      <c r="F1408" s="48" t="s">
        <v>10856</v>
      </c>
      <c r="G1408" s="55" t="s">
        <v>9624</v>
      </c>
      <c r="H1408" s="55" t="s">
        <v>9625</v>
      </c>
      <c r="I1408" s="55" t="s">
        <v>9042</v>
      </c>
      <c r="J1408" s="48">
        <v>17.219999998000002</v>
      </c>
      <c r="K1408" s="55">
        <v>14693.466382499999</v>
      </c>
      <c r="L1408" s="55">
        <v>1273.3799998521049</v>
      </c>
      <c r="M1408" s="55">
        <v>0</v>
      </c>
      <c r="N1408" s="56">
        <v>13420.086382647894</v>
      </c>
      <c r="O1408" s="48">
        <f t="shared" si="84"/>
        <v>853.27911638830165</v>
      </c>
      <c r="P1408" s="48">
        <f t="shared" si="85"/>
        <v>73.947735191637648</v>
      </c>
      <c r="Q1408" s="48">
        <f t="shared" si="86"/>
        <v>0</v>
      </c>
      <c r="R1408" s="48">
        <f t="shared" si="87"/>
        <v>779.3313811966641</v>
      </c>
    </row>
    <row r="1409" spans="1:18" x14ac:dyDescent="0.25">
      <c r="A1409" t="s">
        <v>1059</v>
      </c>
      <c r="B1409" t="s">
        <v>10339</v>
      </c>
      <c r="C1409" t="s">
        <v>10833</v>
      </c>
      <c r="D1409" t="s">
        <v>10834</v>
      </c>
      <c r="E1409" t="s">
        <v>1459</v>
      </c>
      <c r="F1409" s="48" t="s">
        <v>10856</v>
      </c>
      <c r="G1409" s="55" t="s">
        <v>10868</v>
      </c>
      <c r="H1409" s="55" t="s">
        <v>10869</v>
      </c>
      <c r="I1409" s="55" t="s">
        <v>10436</v>
      </c>
      <c r="J1409" s="48">
        <v>123.00000000499999</v>
      </c>
      <c r="K1409" s="55">
        <v>84135.088436000005</v>
      </c>
      <c r="L1409" s="55">
        <v>4006.8100001628782</v>
      </c>
      <c r="M1409" s="55">
        <v>4206.7544218000003</v>
      </c>
      <c r="N1409" s="56">
        <v>75921.524014037132</v>
      </c>
      <c r="O1409" s="48">
        <f t="shared" si="84"/>
        <v>684.02510920796658</v>
      </c>
      <c r="P1409" s="48">
        <f t="shared" si="85"/>
        <v>32.575691056910571</v>
      </c>
      <c r="Q1409" s="48">
        <f t="shared" si="86"/>
        <v>34.201255460398329</v>
      </c>
      <c r="R1409" s="48">
        <f t="shared" si="87"/>
        <v>617.24816269065775</v>
      </c>
    </row>
    <row r="1410" spans="1:18" x14ac:dyDescent="0.25">
      <c r="A1410" t="s">
        <v>1059</v>
      </c>
      <c r="B1410" t="s">
        <v>10339</v>
      </c>
      <c r="C1410" t="s">
        <v>10833</v>
      </c>
      <c r="D1410" t="s">
        <v>10834</v>
      </c>
      <c r="E1410" t="s">
        <v>1459</v>
      </c>
      <c r="F1410" s="48" t="s">
        <v>10856</v>
      </c>
      <c r="G1410" s="55" t="s">
        <v>10812</v>
      </c>
      <c r="H1410" s="55" t="s">
        <v>10813</v>
      </c>
      <c r="I1410" s="55" t="s">
        <v>9021</v>
      </c>
      <c r="J1410" s="48">
        <v>18.449999999000003</v>
      </c>
      <c r="K1410" s="55">
        <v>11233.1983678</v>
      </c>
      <c r="L1410" s="55">
        <v>0</v>
      </c>
      <c r="M1410" s="55">
        <v>561.65991838999992</v>
      </c>
      <c r="N1410" s="56">
        <v>10671.53844941</v>
      </c>
      <c r="O1410" s="48">
        <f t="shared" si="84"/>
        <v>608.84544002215955</v>
      </c>
      <c r="P1410" s="48">
        <f t="shared" si="85"/>
        <v>0</v>
      </c>
      <c r="Q1410" s="48">
        <f t="shared" si="86"/>
        <v>30.442272001107973</v>
      </c>
      <c r="R1410" s="48">
        <f t="shared" si="87"/>
        <v>578.40316802105156</v>
      </c>
    </row>
    <row r="1411" spans="1:18" x14ac:dyDescent="0.25">
      <c r="A1411" t="s">
        <v>1059</v>
      </c>
      <c r="B1411" t="s">
        <v>10339</v>
      </c>
      <c r="C1411" t="s">
        <v>10833</v>
      </c>
      <c r="D1411" t="s">
        <v>10834</v>
      </c>
      <c r="E1411" t="s">
        <v>1459</v>
      </c>
      <c r="F1411" s="48" t="s">
        <v>10856</v>
      </c>
      <c r="G1411" s="55" t="s">
        <v>10814</v>
      </c>
      <c r="H1411" s="55" t="s">
        <v>10815</v>
      </c>
      <c r="I1411" s="55" t="s">
        <v>9021</v>
      </c>
      <c r="J1411" s="48">
        <v>79.949999998999999</v>
      </c>
      <c r="K1411" s="55">
        <v>48677.192933000013</v>
      </c>
      <c r="L1411" s="55">
        <v>0</v>
      </c>
      <c r="M1411" s="55">
        <v>2433.8596466500003</v>
      </c>
      <c r="N1411" s="56">
        <v>46243.333286350011</v>
      </c>
      <c r="O1411" s="48">
        <f t="shared" si="84"/>
        <v>608.84544007015461</v>
      </c>
      <c r="P1411" s="48">
        <f t="shared" si="85"/>
        <v>0</v>
      </c>
      <c r="Q1411" s="48">
        <f t="shared" si="86"/>
        <v>30.442272003507725</v>
      </c>
      <c r="R1411" s="48">
        <f t="shared" si="87"/>
        <v>578.4031680666468</v>
      </c>
    </row>
    <row r="1412" spans="1:18" x14ac:dyDescent="0.25">
      <c r="A1412" t="s">
        <v>1059</v>
      </c>
      <c r="B1412" t="s">
        <v>10339</v>
      </c>
      <c r="C1412" t="s">
        <v>10833</v>
      </c>
      <c r="D1412" t="s">
        <v>10834</v>
      </c>
      <c r="E1412" t="s">
        <v>1459</v>
      </c>
      <c r="F1412" s="48" t="s">
        <v>10856</v>
      </c>
      <c r="G1412" s="55" t="s">
        <v>10870</v>
      </c>
      <c r="H1412" s="55" t="s">
        <v>10871</v>
      </c>
      <c r="I1412" s="55" t="s">
        <v>10259</v>
      </c>
      <c r="J1412" s="48">
        <v>250.38</v>
      </c>
      <c r="K1412" s="55">
        <v>148089.25404899998</v>
      </c>
      <c r="L1412" s="55">
        <v>0</v>
      </c>
      <c r="M1412" s="55">
        <v>7404.4627024500005</v>
      </c>
      <c r="N1412" s="56">
        <v>140684.79134654999</v>
      </c>
      <c r="O1412" s="48">
        <f t="shared" si="84"/>
        <v>591.45800003594525</v>
      </c>
      <c r="P1412" s="48">
        <f t="shared" si="85"/>
        <v>0</v>
      </c>
      <c r="Q1412" s="48">
        <f t="shared" si="86"/>
        <v>29.572900001797272</v>
      </c>
      <c r="R1412" s="48">
        <f t="shared" si="87"/>
        <v>561.88510003414808</v>
      </c>
    </row>
    <row r="1413" spans="1:18" x14ac:dyDescent="0.25">
      <c r="A1413" t="s">
        <v>1059</v>
      </c>
      <c r="B1413" t="s">
        <v>10339</v>
      </c>
      <c r="C1413" t="s">
        <v>10833</v>
      </c>
      <c r="D1413" t="s">
        <v>10834</v>
      </c>
      <c r="E1413" t="s">
        <v>1459</v>
      </c>
      <c r="F1413" s="48" t="s">
        <v>10856</v>
      </c>
      <c r="G1413" s="55" t="s">
        <v>10872</v>
      </c>
      <c r="H1413" s="55" t="s">
        <v>10873</v>
      </c>
      <c r="I1413" s="55" t="s">
        <v>10681</v>
      </c>
      <c r="J1413" s="48">
        <v>91.199999998999999</v>
      </c>
      <c r="K1413" s="55">
        <v>68002.76645000001</v>
      </c>
      <c r="L1413" s="55">
        <v>11265.79999987647</v>
      </c>
      <c r="M1413" s="55">
        <v>0</v>
      </c>
      <c r="N1413" s="56">
        <v>56736.966450123538</v>
      </c>
      <c r="O1413" s="48">
        <f t="shared" si="84"/>
        <v>745.6443689774743</v>
      </c>
      <c r="P1413" s="48">
        <f t="shared" si="85"/>
        <v>123.52850877192981</v>
      </c>
      <c r="Q1413" s="48">
        <f t="shared" si="86"/>
        <v>0</v>
      </c>
      <c r="R1413" s="48">
        <f t="shared" si="87"/>
        <v>622.11586020554444</v>
      </c>
    </row>
    <row r="1414" spans="1:18" x14ac:dyDescent="0.25">
      <c r="A1414" t="s">
        <v>1059</v>
      </c>
      <c r="B1414" t="s">
        <v>10339</v>
      </c>
      <c r="C1414" t="s">
        <v>10833</v>
      </c>
      <c r="D1414" t="s">
        <v>10834</v>
      </c>
      <c r="E1414" t="s">
        <v>1459</v>
      </c>
      <c r="F1414" s="48" t="s">
        <v>10856</v>
      </c>
      <c r="G1414" s="55" t="s">
        <v>10874</v>
      </c>
      <c r="H1414" s="55" t="s">
        <v>10875</v>
      </c>
      <c r="I1414" s="55" t="s">
        <v>9030</v>
      </c>
      <c r="J1414" s="48">
        <v>183.60000000000002</v>
      </c>
      <c r="K1414" s="55">
        <v>121488.12002000002</v>
      </c>
      <c r="L1414" s="55">
        <v>0</v>
      </c>
      <c r="M1414" s="55">
        <v>6074.4060010000012</v>
      </c>
      <c r="N1414" s="56">
        <v>115413.71401900002</v>
      </c>
      <c r="O1414" s="48">
        <f t="shared" si="84"/>
        <v>661.7000001089325</v>
      </c>
      <c r="P1414" s="48">
        <f t="shared" si="85"/>
        <v>0</v>
      </c>
      <c r="Q1414" s="48">
        <f t="shared" si="86"/>
        <v>33.085000005446624</v>
      </c>
      <c r="R1414" s="48">
        <f t="shared" si="87"/>
        <v>628.61500010348584</v>
      </c>
    </row>
    <row r="1415" spans="1:18" x14ac:dyDescent="0.25">
      <c r="A1415" t="s">
        <v>1059</v>
      </c>
      <c r="B1415" t="s">
        <v>10339</v>
      </c>
      <c r="C1415" t="s">
        <v>10833</v>
      </c>
      <c r="D1415" t="s">
        <v>10834</v>
      </c>
      <c r="E1415" t="s">
        <v>1459</v>
      </c>
      <c r="F1415" s="48" t="s">
        <v>10856</v>
      </c>
      <c r="G1415" s="55" t="s">
        <v>10816</v>
      </c>
      <c r="H1415" s="55" t="s">
        <v>10817</v>
      </c>
      <c r="I1415" s="55" t="s">
        <v>9030</v>
      </c>
      <c r="J1415" s="48">
        <v>270.60000000999997</v>
      </c>
      <c r="K1415" s="55">
        <v>152632.86087899999</v>
      </c>
      <c r="L1415" s="55">
        <v>6102.3900002255123</v>
      </c>
      <c r="M1415" s="55">
        <v>7631.64304395</v>
      </c>
      <c r="N1415" s="56">
        <v>138898.82783482448</v>
      </c>
      <c r="O1415" s="48">
        <f t="shared" si="84"/>
        <v>564.05344003458788</v>
      </c>
      <c r="P1415" s="48">
        <f t="shared" si="85"/>
        <v>22.551330376940133</v>
      </c>
      <c r="Q1415" s="48">
        <f t="shared" si="86"/>
        <v>28.202672001729393</v>
      </c>
      <c r="R1415" s="48">
        <f t="shared" si="87"/>
        <v>513.29943765591827</v>
      </c>
    </row>
    <row r="1416" spans="1:18" x14ac:dyDescent="0.25">
      <c r="A1416" t="s">
        <v>1059</v>
      </c>
      <c r="B1416" t="s">
        <v>10339</v>
      </c>
      <c r="C1416" t="s">
        <v>10833</v>
      </c>
      <c r="D1416" t="s">
        <v>10834</v>
      </c>
      <c r="E1416" t="s">
        <v>1459</v>
      </c>
      <c r="F1416" s="48" t="s">
        <v>10856</v>
      </c>
      <c r="G1416" s="55" t="s">
        <v>10876</v>
      </c>
      <c r="H1416" s="55" t="s">
        <v>10877</v>
      </c>
      <c r="I1416" s="55" t="s">
        <v>9030</v>
      </c>
      <c r="J1416" s="48">
        <v>117.59999999900002</v>
      </c>
      <c r="K1416" s="55">
        <v>81407.424010999996</v>
      </c>
      <c r="L1416" s="55">
        <v>0</v>
      </c>
      <c r="M1416" s="55">
        <v>4070.3712005500001</v>
      </c>
      <c r="N1416" s="56">
        <v>77337.052810449997</v>
      </c>
      <c r="O1416" s="48">
        <f t="shared" si="84"/>
        <v>692.2400000994237</v>
      </c>
      <c r="P1416" s="48">
        <f t="shared" si="85"/>
        <v>0</v>
      </c>
      <c r="Q1416" s="48">
        <f t="shared" si="86"/>
        <v>34.612000004971186</v>
      </c>
      <c r="R1416" s="48">
        <f t="shared" si="87"/>
        <v>657.62800009445243</v>
      </c>
    </row>
    <row r="1417" spans="1:18" x14ac:dyDescent="0.25">
      <c r="A1417" t="s">
        <v>1059</v>
      </c>
      <c r="B1417" t="s">
        <v>10339</v>
      </c>
      <c r="C1417" t="s">
        <v>10833</v>
      </c>
      <c r="D1417" t="s">
        <v>10834</v>
      </c>
      <c r="E1417" t="s">
        <v>1459</v>
      </c>
      <c r="F1417" s="48" t="s">
        <v>10856</v>
      </c>
      <c r="G1417" s="55" t="s">
        <v>10878</v>
      </c>
      <c r="H1417" s="55" t="s">
        <v>10879</v>
      </c>
      <c r="I1417" s="55" t="s">
        <v>9030</v>
      </c>
      <c r="J1417" s="48">
        <v>1.230000003</v>
      </c>
      <c r="K1417" s="55">
        <v>1228.1093465499998</v>
      </c>
      <c r="L1417" s="55">
        <v>195.98000047799997</v>
      </c>
      <c r="M1417" s="55">
        <v>61.405467327500006</v>
      </c>
      <c r="N1417" s="56">
        <v>970.72387874449987</v>
      </c>
      <c r="O1417" s="48">
        <f t="shared" si="84"/>
        <v>998.46288093870828</v>
      </c>
      <c r="P1417" s="48">
        <f t="shared" si="85"/>
        <v>159.33333333333331</v>
      </c>
      <c r="Q1417" s="48">
        <f t="shared" si="86"/>
        <v>49.923144046935427</v>
      </c>
      <c r="R1417" s="48">
        <f t="shared" si="87"/>
        <v>789.20640355843955</v>
      </c>
    </row>
    <row r="1418" spans="1:18" x14ac:dyDescent="0.25">
      <c r="A1418" t="s">
        <v>1059</v>
      </c>
      <c r="B1418" t="s">
        <v>10339</v>
      </c>
      <c r="C1418" t="s">
        <v>10833</v>
      </c>
      <c r="D1418" t="s">
        <v>10834</v>
      </c>
      <c r="E1418" t="s">
        <v>1459</v>
      </c>
      <c r="F1418" s="48" t="s">
        <v>10856</v>
      </c>
      <c r="G1418" s="55" t="s">
        <v>10818</v>
      </c>
      <c r="H1418" s="55" t="s">
        <v>10819</v>
      </c>
      <c r="I1418" s="55" t="s">
        <v>9021</v>
      </c>
      <c r="J1418" s="48">
        <v>98.399999999999977</v>
      </c>
      <c r="K1418" s="55">
        <v>59910.391295000001</v>
      </c>
      <c r="L1418" s="55">
        <v>0</v>
      </c>
      <c r="M1418" s="55">
        <v>2995.51956475</v>
      </c>
      <c r="N1418" s="56">
        <v>56914.871730250001</v>
      </c>
      <c r="O1418" s="48">
        <f t="shared" si="84"/>
        <v>608.84543998983759</v>
      </c>
      <c r="P1418" s="48">
        <f t="shared" si="85"/>
        <v>0</v>
      </c>
      <c r="Q1418" s="48">
        <f t="shared" si="86"/>
        <v>30.442271999491876</v>
      </c>
      <c r="R1418" s="48">
        <f t="shared" si="87"/>
        <v>578.40316799034565</v>
      </c>
    </row>
    <row r="1419" spans="1:18" x14ac:dyDescent="0.25">
      <c r="A1419" t="s">
        <v>1059</v>
      </c>
      <c r="B1419" t="s">
        <v>10339</v>
      </c>
      <c r="C1419" t="s">
        <v>10833</v>
      </c>
      <c r="D1419" t="s">
        <v>10834</v>
      </c>
      <c r="E1419" t="s">
        <v>1459</v>
      </c>
      <c r="F1419" s="48" t="s">
        <v>10856</v>
      </c>
      <c r="G1419" s="55" t="s">
        <v>10075</v>
      </c>
      <c r="H1419" s="55" t="s">
        <v>10076</v>
      </c>
      <c r="I1419" s="55" t="s">
        <v>10060</v>
      </c>
      <c r="J1419" s="48">
        <v>1.2</v>
      </c>
      <c r="K1419" s="55">
        <v>1023.10899998</v>
      </c>
      <c r="L1419" s="55">
        <v>0</v>
      </c>
      <c r="M1419" s="55">
        <v>0</v>
      </c>
      <c r="N1419" s="56">
        <v>1023.10899998</v>
      </c>
      <c r="O1419" s="48">
        <f t="shared" si="84"/>
        <v>852.5908333166667</v>
      </c>
      <c r="P1419" s="48">
        <f t="shared" si="85"/>
        <v>0</v>
      </c>
      <c r="Q1419" s="48">
        <f t="shared" si="86"/>
        <v>0</v>
      </c>
      <c r="R1419" s="48">
        <f t="shared" si="87"/>
        <v>852.5908333166667</v>
      </c>
    </row>
    <row r="1420" spans="1:18" x14ac:dyDescent="0.25">
      <c r="A1420" t="s">
        <v>1059</v>
      </c>
      <c r="B1420" t="s">
        <v>10339</v>
      </c>
      <c r="C1420" t="s">
        <v>10833</v>
      </c>
      <c r="D1420" t="s">
        <v>10834</v>
      </c>
      <c r="E1420" t="s">
        <v>1459</v>
      </c>
      <c r="F1420" s="48" t="s">
        <v>10856</v>
      </c>
      <c r="G1420" s="55" t="s">
        <v>10077</v>
      </c>
      <c r="H1420" s="55" t="s">
        <v>10078</v>
      </c>
      <c r="I1420" s="55" t="s">
        <v>10079</v>
      </c>
      <c r="J1420" s="48">
        <v>4.9200000000000008</v>
      </c>
      <c r="K1420" s="55">
        <v>2911.37158</v>
      </c>
      <c r="L1420" s="55">
        <v>0</v>
      </c>
      <c r="M1420" s="55">
        <v>0</v>
      </c>
      <c r="N1420" s="56">
        <v>2911.37158</v>
      </c>
      <c r="O1420" s="48">
        <f t="shared" si="84"/>
        <v>591.74219105691043</v>
      </c>
      <c r="P1420" s="48">
        <f t="shared" si="85"/>
        <v>0</v>
      </c>
      <c r="Q1420" s="48">
        <f t="shared" si="86"/>
        <v>0</v>
      </c>
      <c r="R1420" s="48">
        <f t="shared" si="87"/>
        <v>591.74219105691043</v>
      </c>
    </row>
    <row r="1421" spans="1:18" x14ac:dyDescent="0.25">
      <c r="A1421" t="s">
        <v>1059</v>
      </c>
      <c r="B1421" t="s">
        <v>10339</v>
      </c>
      <c r="C1421" t="s">
        <v>10833</v>
      </c>
      <c r="D1421" t="s">
        <v>10834</v>
      </c>
      <c r="E1421" t="s">
        <v>1459</v>
      </c>
      <c r="F1421" s="48" t="s">
        <v>10856</v>
      </c>
      <c r="G1421" s="55" t="s">
        <v>10880</v>
      </c>
      <c r="H1421" s="55" t="s">
        <v>10881</v>
      </c>
      <c r="I1421" s="55" t="s">
        <v>9037</v>
      </c>
      <c r="J1421" s="48">
        <v>4.9200000000000008</v>
      </c>
      <c r="K1421" s="55">
        <v>3716.8523762000004</v>
      </c>
      <c r="L1421" s="55">
        <v>209.32000000000005</v>
      </c>
      <c r="M1421" s="55">
        <v>185.84261881</v>
      </c>
      <c r="N1421" s="56">
        <v>3321.6897573900001</v>
      </c>
      <c r="O1421" s="48">
        <f t="shared" si="84"/>
        <v>755.45780004065034</v>
      </c>
      <c r="P1421" s="48">
        <f t="shared" si="85"/>
        <v>42.544715447154474</v>
      </c>
      <c r="Q1421" s="48">
        <f t="shared" si="86"/>
        <v>37.772890002032518</v>
      </c>
      <c r="R1421" s="48">
        <f t="shared" si="87"/>
        <v>675.14019459146334</v>
      </c>
    </row>
    <row r="1422" spans="1:18" x14ac:dyDescent="0.25">
      <c r="A1422" t="s">
        <v>1059</v>
      </c>
      <c r="B1422" t="s">
        <v>10339</v>
      </c>
      <c r="C1422" t="s">
        <v>10833</v>
      </c>
      <c r="D1422" t="s">
        <v>10834</v>
      </c>
      <c r="E1422" t="s">
        <v>1459</v>
      </c>
      <c r="F1422" s="48" t="s">
        <v>10856</v>
      </c>
      <c r="G1422" s="55" t="s">
        <v>10882</v>
      </c>
      <c r="H1422" s="55" t="s">
        <v>10883</v>
      </c>
      <c r="I1422" s="55" t="s">
        <v>9030</v>
      </c>
      <c r="J1422" s="48">
        <v>1.2300000019999999</v>
      </c>
      <c r="K1422" s="55">
        <v>1011.7291201</v>
      </c>
      <c r="L1422" s="55">
        <v>61.500000099999994</v>
      </c>
      <c r="M1422" s="55">
        <v>50.586456004999988</v>
      </c>
      <c r="N1422" s="56">
        <v>899.64266399500013</v>
      </c>
      <c r="O1422" s="48">
        <f t="shared" si="84"/>
        <v>822.54399874383103</v>
      </c>
      <c r="P1422" s="48">
        <f t="shared" si="85"/>
        <v>50</v>
      </c>
      <c r="Q1422" s="48">
        <f t="shared" si="86"/>
        <v>41.127199937191534</v>
      </c>
      <c r="R1422" s="48">
        <f t="shared" si="87"/>
        <v>731.41679880663946</v>
      </c>
    </row>
    <row r="1423" spans="1:18" x14ac:dyDescent="0.25">
      <c r="A1423" t="s">
        <v>1059</v>
      </c>
      <c r="B1423" t="s">
        <v>10339</v>
      </c>
      <c r="C1423" t="s">
        <v>10833</v>
      </c>
      <c r="D1423" t="s">
        <v>10834</v>
      </c>
      <c r="E1423" t="s">
        <v>1459</v>
      </c>
      <c r="F1423" s="48" t="s">
        <v>10856</v>
      </c>
      <c r="G1423" s="55" t="s">
        <v>9508</v>
      </c>
      <c r="H1423" s="55" t="s">
        <v>9509</v>
      </c>
      <c r="I1423" s="55" t="s">
        <v>9510</v>
      </c>
      <c r="J1423" s="48">
        <v>161.400000006</v>
      </c>
      <c r="K1423" s="55">
        <v>109441.99999900001</v>
      </c>
      <c r="L1423" s="55">
        <v>2896.5000001076764</v>
      </c>
      <c r="M1423" s="55">
        <v>0</v>
      </c>
      <c r="N1423" s="56">
        <v>106545.49999889234</v>
      </c>
      <c r="O1423" s="48">
        <f t="shared" si="84"/>
        <v>678.07930604046794</v>
      </c>
      <c r="P1423" s="48">
        <f t="shared" si="85"/>
        <v>17.946096654275092</v>
      </c>
      <c r="Q1423" s="48">
        <f t="shared" si="86"/>
        <v>0</v>
      </c>
      <c r="R1423" s="48">
        <f t="shared" si="87"/>
        <v>660.1332093861929</v>
      </c>
    </row>
    <row r="1424" spans="1:18" x14ac:dyDescent="0.25">
      <c r="A1424" t="s">
        <v>1059</v>
      </c>
      <c r="B1424" t="s">
        <v>10339</v>
      </c>
      <c r="C1424" t="s">
        <v>10833</v>
      </c>
      <c r="D1424" t="s">
        <v>10834</v>
      </c>
      <c r="E1424" t="s">
        <v>1462</v>
      </c>
      <c r="F1424" s="48" t="s">
        <v>10884</v>
      </c>
      <c r="G1424" s="55" t="s">
        <v>9759</v>
      </c>
      <c r="H1424" s="55" t="s">
        <v>9760</v>
      </c>
      <c r="I1424" s="55" t="s">
        <v>9042</v>
      </c>
      <c r="J1424" s="48">
        <v>24.600000000999998</v>
      </c>
      <c r="K1424" s="55">
        <v>18448.279473000002</v>
      </c>
      <c r="L1424" s="55">
        <v>738.00000002999991</v>
      </c>
      <c r="M1424" s="55">
        <v>0</v>
      </c>
      <c r="N1424" s="56">
        <v>17710.279472970004</v>
      </c>
      <c r="O1424" s="48">
        <f t="shared" ref="O1424:O1487" si="88">IFERROR(K1424/J1424,0)</f>
        <v>749.93005984756394</v>
      </c>
      <c r="P1424" s="48">
        <f t="shared" ref="P1424:P1487" si="89">IFERROR(L1424/J1424,0)</f>
        <v>30</v>
      </c>
      <c r="Q1424" s="48">
        <f t="shared" ref="Q1424:Q1487" si="90">IFERROR(M1424/J1424,0)</f>
        <v>0</v>
      </c>
      <c r="R1424" s="48">
        <f t="shared" ref="R1424:R1487" si="91">N1424/J1424</f>
        <v>719.93005984756405</v>
      </c>
    </row>
    <row r="1425" spans="1:18" x14ac:dyDescent="0.25">
      <c r="A1425" t="s">
        <v>1059</v>
      </c>
      <c r="B1425" t="s">
        <v>10339</v>
      </c>
      <c r="C1425" t="s">
        <v>10833</v>
      </c>
      <c r="D1425" t="s">
        <v>10834</v>
      </c>
      <c r="E1425" t="s">
        <v>1462</v>
      </c>
      <c r="F1425" s="48" t="s">
        <v>10884</v>
      </c>
      <c r="G1425" s="55" t="s">
        <v>10885</v>
      </c>
      <c r="H1425" s="55" t="s">
        <v>10886</v>
      </c>
      <c r="I1425" s="55" t="s">
        <v>10125</v>
      </c>
      <c r="J1425" s="48">
        <v>43.999999998999996</v>
      </c>
      <c r="K1425" s="55">
        <v>33029.172878000005</v>
      </c>
      <c r="L1425" s="55">
        <v>0</v>
      </c>
      <c r="M1425" s="55">
        <v>1651.4586439000002</v>
      </c>
      <c r="N1425" s="56">
        <v>31377.714234100004</v>
      </c>
      <c r="O1425" s="48">
        <f t="shared" si="88"/>
        <v>750.6630199716061</v>
      </c>
      <c r="P1425" s="48">
        <f t="shared" si="89"/>
        <v>0</v>
      </c>
      <c r="Q1425" s="48">
        <f t="shared" si="90"/>
        <v>37.533150998580304</v>
      </c>
      <c r="R1425" s="48">
        <f t="shared" si="91"/>
        <v>713.12986897302585</v>
      </c>
    </row>
    <row r="1426" spans="1:18" x14ac:dyDescent="0.25">
      <c r="A1426" t="s">
        <v>1059</v>
      </c>
      <c r="B1426" t="s">
        <v>10339</v>
      </c>
      <c r="C1426" t="s">
        <v>10833</v>
      </c>
      <c r="D1426" t="s">
        <v>10834</v>
      </c>
      <c r="E1426" t="s">
        <v>1465</v>
      </c>
      <c r="F1426" s="48" t="s">
        <v>10887</v>
      </c>
      <c r="G1426" s="55" t="s">
        <v>10850</v>
      </c>
      <c r="H1426" s="55" t="s">
        <v>10851</v>
      </c>
      <c r="I1426" s="55" t="s">
        <v>9030</v>
      </c>
      <c r="J1426" s="48">
        <v>53.999999999999993</v>
      </c>
      <c r="K1426" s="55">
        <v>29135.159999</v>
      </c>
      <c r="L1426" s="55">
        <v>2193.1599999999994</v>
      </c>
      <c r="M1426" s="55">
        <v>1456.7579999500001</v>
      </c>
      <c r="N1426" s="56">
        <v>25485.241999049998</v>
      </c>
      <c r="O1426" s="48">
        <f t="shared" si="88"/>
        <v>539.53999998148151</v>
      </c>
      <c r="P1426" s="48">
        <f t="shared" si="89"/>
        <v>40.614074074074068</v>
      </c>
      <c r="Q1426" s="48">
        <f t="shared" si="90"/>
        <v>26.976999999074081</v>
      </c>
      <c r="R1426" s="48">
        <f t="shared" si="91"/>
        <v>471.94892590833336</v>
      </c>
    </row>
    <row r="1427" spans="1:18" x14ac:dyDescent="0.25">
      <c r="A1427" t="s">
        <v>1059</v>
      </c>
      <c r="B1427" t="s">
        <v>10339</v>
      </c>
      <c r="C1427" t="s">
        <v>10833</v>
      </c>
      <c r="D1427" t="s">
        <v>10834</v>
      </c>
      <c r="E1427" t="s">
        <v>1468</v>
      </c>
      <c r="F1427" s="48" t="s">
        <v>10888</v>
      </c>
      <c r="G1427" s="55" t="s">
        <v>10889</v>
      </c>
      <c r="H1427" s="55" t="s">
        <v>10890</v>
      </c>
      <c r="I1427" s="55" t="s">
        <v>9667</v>
      </c>
      <c r="J1427" s="48">
        <v>163.999999981</v>
      </c>
      <c r="K1427" s="55">
        <v>121654.58335</v>
      </c>
      <c r="L1427" s="55">
        <v>17342.999997990752</v>
      </c>
      <c r="M1427" s="55">
        <v>6082.7291675000006</v>
      </c>
      <c r="N1427" s="56">
        <v>98228.85418450924</v>
      </c>
      <c r="O1427" s="48">
        <f t="shared" si="88"/>
        <v>741.79624002496416</v>
      </c>
      <c r="P1427" s="48">
        <f t="shared" si="89"/>
        <v>105.75000000000001</v>
      </c>
      <c r="Q1427" s="48">
        <f t="shared" si="90"/>
        <v>37.089812001248212</v>
      </c>
      <c r="R1427" s="48">
        <f t="shared" si="91"/>
        <v>598.95642802371594</v>
      </c>
    </row>
    <row r="1428" spans="1:18" x14ac:dyDescent="0.25">
      <c r="A1428" t="s">
        <v>1059</v>
      </c>
      <c r="B1428" t="s">
        <v>10339</v>
      </c>
      <c r="C1428" t="s">
        <v>10833</v>
      </c>
      <c r="D1428" t="s">
        <v>10834</v>
      </c>
      <c r="E1428" t="s">
        <v>1471</v>
      </c>
      <c r="F1428" s="48" t="s">
        <v>10891</v>
      </c>
      <c r="G1428" s="55" t="s">
        <v>10019</v>
      </c>
      <c r="H1428" s="55" t="s">
        <v>10020</v>
      </c>
      <c r="I1428" s="55" t="s">
        <v>9936</v>
      </c>
      <c r="J1428" s="48">
        <v>16.399999997999998</v>
      </c>
      <c r="K1428" s="55">
        <v>10538.1771928</v>
      </c>
      <c r="L1428" s="55">
        <v>1152.2899998594767</v>
      </c>
      <c r="M1428" s="55">
        <v>526.90885963999995</v>
      </c>
      <c r="N1428" s="56">
        <v>8858.9783333005234</v>
      </c>
      <c r="O1428" s="48">
        <f t="shared" si="88"/>
        <v>642.57178012714292</v>
      </c>
      <c r="P1428" s="48">
        <f t="shared" si="89"/>
        <v>70.261585365853662</v>
      </c>
      <c r="Q1428" s="48">
        <f t="shared" si="90"/>
        <v>32.128589006357146</v>
      </c>
      <c r="R1428" s="48">
        <f t="shared" si="91"/>
        <v>540.18160575493221</v>
      </c>
    </row>
    <row r="1429" spans="1:18" x14ac:dyDescent="0.25">
      <c r="A1429" t="s">
        <v>1059</v>
      </c>
      <c r="B1429" t="s">
        <v>10339</v>
      </c>
      <c r="C1429" t="s">
        <v>10833</v>
      </c>
      <c r="D1429" t="s">
        <v>10834</v>
      </c>
      <c r="E1429" t="s">
        <v>1471</v>
      </c>
      <c r="F1429" s="48" t="s">
        <v>10891</v>
      </c>
      <c r="G1429" s="55" t="s">
        <v>10658</v>
      </c>
      <c r="H1429" s="55" t="s">
        <v>10659</v>
      </c>
      <c r="I1429" s="55" t="s">
        <v>9936</v>
      </c>
      <c r="J1429" s="48">
        <v>123.00000000499999</v>
      </c>
      <c r="K1429" s="55">
        <v>75222.310496999999</v>
      </c>
      <c r="L1429" s="55">
        <v>0</v>
      </c>
      <c r="M1429" s="55">
        <v>3761.1155248499999</v>
      </c>
      <c r="N1429" s="56">
        <v>71461.194972149999</v>
      </c>
      <c r="O1429" s="48">
        <f t="shared" si="88"/>
        <v>611.56349995074947</v>
      </c>
      <c r="P1429" s="48">
        <f t="shared" si="89"/>
        <v>0</v>
      </c>
      <c r="Q1429" s="48">
        <f t="shared" si="90"/>
        <v>30.578174997537474</v>
      </c>
      <c r="R1429" s="48">
        <f t="shared" si="91"/>
        <v>580.98532495321206</v>
      </c>
    </row>
    <row r="1430" spans="1:18" x14ac:dyDescent="0.25">
      <c r="A1430" t="s">
        <v>1059</v>
      </c>
      <c r="B1430" t="s">
        <v>10339</v>
      </c>
      <c r="C1430" t="s">
        <v>10833</v>
      </c>
      <c r="D1430" t="s">
        <v>10834</v>
      </c>
      <c r="E1430" t="s">
        <v>1471</v>
      </c>
      <c r="F1430" s="48" t="s">
        <v>10891</v>
      </c>
      <c r="G1430" s="55" t="s">
        <v>10892</v>
      </c>
      <c r="H1430" s="55" t="s">
        <v>10893</v>
      </c>
      <c r="I1430" s="55" t="s">
        <v>9037</v>
      </c>
      <c r="J1430" s="48">
        <v>24</v>
      </c>
      <c r="K1430" s="55">
        <v>12704.640000399999</v>
      </c>
      <c r="L1430" s="55">
        <v>644.97</v>
      </c>
      <c r="M1430" s="55">
        <v>635.23200001999999</v>
      </c>
      <c r="N1430" s="56">
        <v>11424.43800038</v>
      </c>
      <c r="O1430" s="48">
        <f t="shared" si="88"/>
        <v>529.36000001666662</v>
      </c>
      <c r="P1430" s="48">
        <f t="shared" si="89"/>
        <v>26.873750000000001</v>
      </c>
      <c r="Q1430" s="48">
        <f t="shared" si="90"/>
        <v>26.468000000833332</v>
      </c>
      <c r="R1430" s="48">
        <f t="shared" si="91"/>
        <v>476.0182500158333</v>
      </c>
    </row>
    <row r="1431" spans="1:18" x14ac:dyDescent="0.25">
      <c r="A1431" t="s">
        <v>1059</v>
      </c>
      <c r="B1431" t="s">
        <v>10339</v>
      </c>
      <c r="C1431" t="s">
        <v>10833</v>
      </c>
      <c r="D1431" t="s">
        <v>10834</v>
      </c>
      <c r="E1431" t="s">
        <v>1471</v>
      </c>
      <c r="F1431" s="48" t="s">
        <v>10891</v>
      </c>
      <c r="G1431" s="55" t="s">
        <v>10894</v>
      </c>
      <c r="H1431" s="55" t="s">
        <v>10895</v>
      </c>
      <c r="I1431" s="55" t="s">
        <v>9211</v>
      </c>
      <c r="J1431" s="48">
        <v>388.07999997999997</v>
      </c>
      <c r="K1431" s="55">
        <v>199809.04944999999</v>
      </c>
      <c r="L1431" s="55">
        <v>10166.579999476058</v>
      </c>
      <c r="M1431" s="55">
        <v>9990.452472500001</v>
      </c>
      <c r="N1431" s="56">
        <v>179652.01697802392</v>
      </c>
      <c r="O1431" s="48">
        <f t="shared" si="88"/>
        <v>514.86561909992099</v>
      </c>
      <c r="P1431" s="48">
        <f t="shared" si="89"/>
        <v>26.197124304267167</v>
      </c>
      <c r="Q1431" s="48">
        <f t="shared" si="90"/>
        <v>25.743280954996052</v>
      </c>
      <c r="R1431" s="48">
        <f t="shared" si="91"/>
        <v>462.9252138406577</v>
      </c>
    </row>
    <row r="1432" spans="1:18" x14ac:dyDescent="0.25">
      <c r="A1432" t="s">
        <v>1059</v>
      </c>
      <c r="B1432" t="s">
        <v>10339</v>
      </c>
      <c r="C1432" t="s">
        <v>10833</v>
      </c>
      <c r="D1432" t="s">
        <v>10834</v>
      </c>
      <c r="E1432" t="s">
        <v>1471</v>
      </c>
      <c r="F1432" s="48" t="s">
        <v>10891</v>
      </c>
      <c r="G1432" s="55" t="s">
        <v>10885</v>
      </c>
      <c r="H1432" s="55" t="s">
        <v>10886</v>
      </c>
      <c r="I1432" s="55" t="s">
        <v>10125</v>
      </c>
      <c r="J1432" s="48">
        <v>43.999999998999996</v>
      </c>
      <c r="K1432" s="55">
        <v>33387.508883000002</v>
      </c>
      <c r="L1432" s="55">
        <v>0</v>
      </c>
      <c r="M1432" s="55">
        <v>1669.37544415</v>
      </c>
      <c r="N1432" s="56">
        <v>31718.133438850004</v>
      </c>
      <c r="O1432" s="48">
        <f t="shared" si="88"/>
        <v>758.80702008542755</v>
      </c>
      <c r="P1432" s="48">
        <f t="shared" si="89"/>
        <v>0</v>
      </c>
      <c r="Q1432" s="48">
        <f t="shared" si="90"/>
        <v>37.940351004271378</v>
      </c>
      <c r="R1432" s="48">
        <f t="shared" si="91"/>
        <v>720.86666908115615</v>
      </c>
    </row>
    <row r="1433" spans="1:18" x14ac:dyDescent="0.25">
      <c r="A1433" t="s">
        <v>1059</v>
      </c>
      <c r="B1433" t="s">
        <v>10339</v>
      </c>
      <c r="C1433" t="s">
        <v>10833</v>
      </c>
      <c r="D1433" t="s">
        <v>10834</v>
      </c>
      <c r="E1433" t="s">
        <v>1471</v>
      </c>
      <c r="F1433" s="48" t="s">
        <v>10891</v>
      </c>
      <c r="G1433" s="55" t="s">
        <v>10896</v>
      </c>
      <c r="H1433" s="55" t="s">
        <v>10897</v>
      </c>
      <c r="I1433" s="55" t="s">
        <v>9667</v>
      </c>
      <c r="J1433" s="48">
        <v>20.500000001</v>
      </c>
      <c r="K1433" s="55">
        <v>17053.938110800002</v>
      </c>
      <c r="L1433" s="55">
        <v>2920.9800001424869</v>
      </c>
      <c r="M1433" s="55">
        <v>852.6969055400001</v>
      </c>
      <c r="N1433" s="56">
        <v>13280.261205117515</v>
      </c>
      <c r="O1433" s="48">
        <f t="shared" si="88"/>
        <v>831.89941999844405</v>
      </c>
      <c r="P1433" s="48">
        <f t="shared" si="89"/>
        <v>142.48682926829269</v>
      </c>
      <c r="Q1433" s="48">
        <f t="shared" si="90"/>
        <v>41.594970999922204</v>
      </c>
      <c r="R1433" s="48">
        <f t="shared" si="91"/>
        <v>647.81761973022913</v>
      </c>
    </row>
    <row r="1434" spans="1:18" x14ac:dyDescent="0.25">
      <c r="A1434" t="s">
        <v>1059</v>
      </c>
      <c r="B1434" t="s">
        <v>10339</v>
      </c>
      <c r="C1434" t="s">
        <v>10833</v>
      </c>
      <c r="D1434" t="s">
        <v>10834</v>
      </c>
      <c r="E1434" t="s">
        <v>1471</v>
      </c>
      <c r="F1434" s="48" t="s">
        <v>10891</v>
      </c>
      <c r="G1434" s="55" t="s">
        <v>10898</v>
      </c>
      <c r="H1434" s="55" t="s">
        <v>10899</v>
      </c>
      <c r="I1434" s="55" t="s">
        <v>9362</v>
      </c>
      <c r="J1434" s="48">
        <v>6.15</v>
      </c>
      <c r="K1434" s="55">
        <v>5069.6018249999997</v>
      </c>
      <c r="L1434" s="55">
        <v>723.36</v>
      </c>
      <c r="M1434" s="55">
        <v>253.48009124999999</v>
      </c>
      <c r="N1434" s="56">
        <v>4092.7617337500001</v>
      </c>
      <c r="O1434" s="48">
        <f t="shared" si="88"/>
        <v>824.32549999999992</v>
      </c>
      <c r="P1434" s="48">
        <f t="shared" si="89"/>
        <v>117.61951219512194</v>
      </c>
      <c r="Q1434" s="48">
        <f t="shared" si="90"/>
        <v>41.216274999999996</v>
      </c>
      <c r="R1434" s="48">
        <f t="shared" si="91"/>
        <v>665.48971280487797</v>
      </c>
    </row>
    <row r="1435" spans="1:18" x14ac:dyDescent="0.25">
      <c r="A1435" t="s">
        <v>1059</v>
      </c>
      <c r="B1435" t="s">
        <v>10339</v>
      </c>
      <c r="C1435" t="s">
        <v>10833</v>
      </c>
      <c r="D1435" t="s">
        <v>10834</v>
      </c>
      <c r="E1435" t="s">
        <v>1471</v>
      </c>
      <c r="F1435" s="48" t="s">
        <v>10891</v>
      </c>
      <c r="G1435" s="55" t="s">
        <v>10874</v>
      </c>
      <c r="H1435" s="55" t="s">
        <v>10875</v>
      </c>
      <c r="I1435" s="55" t="s">
        <v>9030</v>
      </c>
      <c r="J1435" s="48">
        <v>19.999999999</v>
      </c>
      <c r="K1435" s="55">
        <v>13132.2000009</v>
      </c>
      <c r="L1435" s="55">
        <v>0</v>
      </c>
      <c r="M1435" s="55">
        <v>656.61000004500011</v>
      </c>
      <c r="N1435" s="56">
        <v>12475.590000855</v>
      </c>
      <c r="O1435" s="48">
        <f t="shared" si="88"/>
        <v>656.61000007783048</v>
      </c>
      <c r="P1435" s="48">
        <f t="shared" si="89"/>
        <v>0</v>
      </c>
      <c r="Q1435" s="48">
        <f t="shared" si="90"/>
        <v>32.83050000389153</v>
      </c>
      <c r="R1435" s="48">
        <f t="shared" si="91"/>
        <v>623.77950007393895</v>
      </c>
    </row>
    <row r="1436" spans="1:18" x14ac:dyDescent="0.25">
      <c r="A1436" t="s">
        <v>1059</v>
      </c>
      <c r="B1436" t="s">
        <v>10339</v>
      </c>
      <c r="C1436" t="s">
        <v>10833</v>
      </c>
      <c r="D1436" t="s">
        <v>10834</v>
      </c>
      <c r="E1436" t="s">
        <v>1471</v>
      </c>
      <c r="F1436" s="48" t="s">
        <v>10891</v>
      </c>
      <c r="G1436" s="55" t="s">
        <v>10900</v>
      </c>
      <c r="H1436" s="55" t="s">
        <v>10901</v>
      </c>
      <c r="I1436" s="55" t="s">
        <v>9030</v>
      </c>
      <c r="J1436" s="48">
        <v>73.8</v>
      </c>
      <c r="K1436" s="55">
        <v>89317.900903000016</v>
      </c>
      <c r="L1436" s="55">
        <v>1768.12</v>
      </c>
      <c r="M1436" s="55">
        <v>4465.8950451500004</v>
      </c>
      <c r="N1436" s="56">
        <v>83083.885857850022</v>
      </c>
      <c r="O1436" s="48">
        <f t="shared" si="88"/>
        <v>1210.2696599322496</v>
      </c>
      <c r="P1436" s="48">
        <f t="shared" si="89"/>
        <v>23.958265582655827</v>
      </c>
      <c r="Q1436" s="48">
        <f t="shared" si="90"/>
        <v>60.513482996612474</v>
      </c>
      <c r="R1436" s="48">
        <f t="shared" si="91"/>
        <v>1125.7979113529814</v>
      </c>
    </row>
    <row r="1437" spans="1:18" x14ac:dyDescent="0.25">
      <c r="A1437" t="s">
        <v>1059</v>
      </c>
      <c r="B1437" t="s">
        <v>10339</v>
      </c>
      <c r="C1437" t="s">
        <v>10833</v>
      </c>
      <c r="D1437" t="s">
        <v>10834</v>
      </c>
      <c r="E1437" t="s">
        <v>1471</v>
      </c>
      <c r="F1437" s="48" t="s">
        <v>10891</v>
      </c>
      <c r="G1437" s="55" t="s">
        <v>10852</v>
      </c>
      <c r="H1437" s="55" t="s">
        <v>10853</v>
      </c>
      <c r="I1437" s="55" t="s">
        <v>10297</v>
      </c>
      <c r="J1437" s="48">
        <v>73.000000001000004</v>
      </c>
      <c r="K1437" s="55">
        <v>38010.593000000001</v>
      </c>
      <c r="L1437" s="55">
        <v>4158.0100000569591</v>
      </c>
      <c r="M1437" s="55">
        <v>0</v>
      </c>
      <c r="N1437" s="56">
        <v>33852.582999943043</v>
      </c>
      <c r="O1437" s="48">
        <f t="shared" si="88"/>
        <v>520.69305478738772</v>
      </c>
      <c r="P1437" s="48">
        <f t="shared" si="89"/>
        <v>56.959041095890413</v>
      </c>
      <c r="Q1437" s="48">
        <f t="shared" si="90"/>
        <v>0</v>
      </c>
      <c r="R1437" s="48">
        <f t="shared" si="91"/>
        <v>463.73401369149735</v>
      </c>
    </row>
    <row r="1438" spans="1:18" x14ac:dyDescent="0.25">
      <c r="A1438" t="s">
        <v>1059</v>
      </c>
      <c r="B1438" t="s">
        <v>10339</v>
      </c>
      <c r="C1438" t="s">
        <v>10833</v>
      </c>
      <c r="D1438" t="s">
        <v>10834</v>
      </c>
      <c r="E1438" t="s">
        <v>1471</v>
      </c>
      <c r="F1438" s="48" t="s">
        <v>10891</v>
      </c>
      <c r="G1438" s="55" t="s">
        <v>10902</v>
      </c>
      <c r="H1438" s="55" t="s">
        <v>10903</v>
      </c>
      <c r="I1438" s="55" t="s">
        <v>9689</v>
      </c>
      <c r="J1438" s="48">
        <v>24</v>
      </c>
      <c r="K1438" s="55">
        <v>16613.760001500003</v>
      </c>
      <c r="L1438" s="55">
        <v>0</v>
      </c>
      <c r="M1438" s="55">
        <v>0</v>
      </c>
      <c r="N1438" s="56">
        <v>16613.760001500003</v>
      </c>
      <c r="O1438" s="48">
        <f t="shared" si="88"/>
        <v>692.24000006250014</v>
      </c>
      <c r="P1438" s="48">
        <f t="shared" si="89"/>
        <v>0</v>
      </c>
      <c r="Q1438" s="48">
        <f t="shared" si="90"/>
        <v>0</v>
      </c>
      <c r="R1438" s="48">
        <f t="shared" si="91"/>
        <v>692.24000006250014</v>
      </c>
    </row>
    <row r="1439" spans="1:18" x14ac:dyDescent="0.25">
      <c r="A1439" t="s">
        <v>1059</v>
      </c>
      <c r="B1439" t="s">
        <v>10339</v>
      </c>
      <c r="C1439" t="s">
        <v>10833</v>
      </c>
      <c r="D1439" t="s">
        <v>10834</v>
      </c>
      <c r="E1439" t="s">
        <v>1474</v>
      </c>
      <c r="F1439" s="48" t="s">
        <v>10904</v>
      </c>
      <c r="G1439" s="55" t="s">
        <v>9199</v>
      </c>
      <c r="H1439" s="55" t="s">
        <v>9200</v>
      </c>
      <c r="I1439" s="55" t="s">
        <v>9042</v>
      </c>
      <c r="J1439" s="48">
        <v>324.00000001000001</v>
      </c>
      <c r="K1439" s="55">
        <v>158760.00000599999</v>
      </c>
      <c r="L1439" s="55">
        <v>3740.3900001154439</v>
      </c>
      <c r="M1439" s="55">
        <v>0</v>
      </c>
      <c r="N1439" s="56">
        <v>155019.61000588455</v>
      </c>
      <c r="O1439" s="48">
        <f t="shared" si="88"/>
        <v>490.00000000339503</v>
      </c>
      <c r="P1439" s="48">
        <f t="shared" si="89"/>
        <v>11.544413580246912</v>
      </c>
      <c r="Q1439" s="48">
        <f t="shared" si="90"/>
        <v>0</v>
      </c>
      <c r="R1439" s="48">
        <f t="shared" si="91"/>
        <v>478.45558642314813</v>
      </c>
    </row>
    <row r="1440" spans="1:18" x14ac:dyDescent="0.25">
      <c r="A1440" t="s">
        <v>1059</v>
      </c>
      <c r="B1440" t="s">
        <v>10339</v>
      </c>
      <c r="C1440" t="s">
        <v>10833</v>
      </c>
      <c r="D1440" t="s">
        <v>10834</v>
      </c>
      <c r="E1440" t="s">
        <v>1871</v>
      </c>
      <c r="F1440" s="48" t="s">
        <v>10905</v>
      </c>
      <c r="G1440" s="55" t="s">
        <v>10906</v>
      </c>
      <c r="H1440" s="55" t="s">
        <v>10907</v>
      </c>
      <c r="I1440" s="55" t="s">
        <v>9362</v>
      </c>
      <c r="J1440" s="48">
        <v>91.327499998999997</v>
      </c>
      <c r="K1440" s="55">
        <v>54016.380495999998</v>
      </c>
      <c r="L1440" s="55">
        <v>0</v>
      </c>
      <c r="M1440" s="55">
        <v>2700.8190248000001</v>
      </c>
      <c r="N1440" s="56">
        <v>51315.561471199995</v>
      </c>
      <c r="O1440" s="48">
        <f t="shared" si="88"/>
        <v>591.45800001742589</v>
      </c>
      <c r="P1440" s="48">
        <f t="shared" si="89"/>
        <v>0</v>
      </c>
      <c r="Q1440" s="48">
        <f t="shared" si="90"/>
        <v>29.572900000871293</v>
      </c>
      <c r="R1440" s="48">
        <f t="shared" si="91"/>
        <v>561.88510001655447</v>
      </c>
    </row>
    <row r="1441" spans="1:18" x14ac:dyDescent="0.25">
      <c r="A1441" t="s">
        <v>1059</v>
      </c>
      <c r="B1441" t="s">
        <v>10339</v>
      </c>
      <c r="C1441" t="s">
        <v>10833</v>
      </c>
      <c r="D1441" t="s">
        <v>10834</v>
      </c>
      <c r="E1441" t="s">
        <v>1871</v>
      </c>
      <c r="F1441" s="48" t="s">
        <v>10905</v>
      </c>
      <c r="G1441" s="55" t="s">
        <v>10870</v>
      </c>
      <c r="H1441" s="55" t="s">
        <v>10871</v>
      </c>
      <c r="I1441" s="55" t="s">
        <v>10259</v>
      </c>
      <c r="J1441" s="48">
        <v>20.222999998999999</v>
      </c>
      <c r="K1441" s="55">
        <v>13308.704542300002</v>
      </c>
      <c r="L1441" s="55">
        <v>0</v>
      </c>
      <c r="M1441" s="55">
        <v>665.43522711500009</v>
      </c>
      <c r="N1441" s="56">
        <v>12643.269315185002</v>
      </c>
      <c r="O1441" s="48">
        <f t="shared" si="88"/>
        <v>658.09744068427528</v>
      </c>
      <c r="P1441" s="48">
        <f t="shared" si="89"/>
        <v>0</v>
      </c>
      <c r="Q1441" s="48">
        <f t="shared" si="90"/>
        <v>32.904872034213767</v>
      </c>
      <c r="R1441" s="48">
        <f t="shared" si="91"/>
        <v>625.19256865006162</v>
      </c>
    </row>
    <row r="1442" spans="1:18" x14ac:dyDescent="0.25">
      <c r="A1442" t="s">
        <v>1059</v>
      </c>
      <c r="B1442" t="s">
        <v>10339</v>
      </c>
      <c r="C1442" t="s">
        <v>10833</v>
      </c>
      <c r="D1442" t="s">
        <v>10834</v>
      </c>
      <c r="E1442" t="s">
        <v>1871</v>
      </c>
      <c r="F1442" s="48" t="s">
        <v>10905</v>
      </c>
      <c r="G1442" s="55" t="s">
        <v>10908</v>
      </c>
      <c r="H1442" s="55" t="s">
        <v>10909</v>
      </c>
      <c r="I1442" s="55" t="s">
        <v>9030</v>
      </c>
      <c r="J1442" s="48">
        <v>188.19000000999998</v>
      </c>
      <c r="K1442" s="55">
        <v>104026.53905600002</v>
      </c>
      <c r="L1442" s="55">
        <v>0</v>
      </c>
      <c r="M1442" s="55">
        <v>5201.326952800001</v>
      </c>
      <c r="N1442" s="56">
        <v>98825.212103200029</v>
      </c>
      <c r="O1442" s="48">
        <f t="shared" si="88"/>
        <v>552.77399994937184</v>
      </c>
      <c r="P1442" s="48">
        <f t="shared" si="89"/>
        <v>0</v>
      </c>
      <c r="Q1442" s="48">
        <f t="shared" si="90"/>
        <v>27.638699997468592</v>
      </c>
      <c r="R1442" s="48">
        <f t="shared" si="91"/>
        <v>525.13529995190333</v>
      </c>
    </row>
    <row r="1443" spans="1:18" x14ac:dyDescent="0.25">
      <c r="A1443" t="s">
        <v>1059</v>
      </c>
      <c r="B1443" t="s">
        <v>10339</v>
      </c>
      <c r="C1443" t="s">
        <v>10833</v>
      </c>
      <c r="D1443" t="s">
        <v>10834</v>
      </c>
      <c r="E1443" t="s">
        <v>1871</v>
      </c>
      <c r="F1443" s="48" t="s">
        <v>10905</v>
      </c>
      <c r="G1443" s="55" t="s">
        <v>10910</v>
      </c>
      <c r="H1443" s="55" t="s">
        <v>10911</v>
      </c>
      <c r="I1443" s="55" t="s">
        <v>9180</v>
      </c>
      <c r="J1443" s="48">
        <v>8.3025000010000003</v>
      </c>
      <c r="K1443" s="55">
        <v>4842.9644851000003</v>
      </c>
      <c r="L1443" s="55">
        <v>0</v>
      </c>
      <c r="M1443" s="55">
        <v>242.148224255</v>
      </c>
      <c r="N1443" s="56">
        <v>4600.8162608450002</v>
      </c>
      <c r="O1443" s="48">
        <f t="shared" si="88"/>
        <v>583.31399994178696</v>
      </c>
      <c r="P1443" s="48">
        <f t="shared" si="89"/>
        <v>0</v>
      </c>
      <c r="Q1443" s="48">
        <f t="shared" si="90"/>
        <v>29.165699997089344</v>
      </c>
      <c r="R1443" s="48">
        <f t="shared" si="91"/>
        <v>554.14829994469756</v>
      </c>
    </row>
    <row r="1444" spans="1:18" x14ac:dyDescent="0.25">
      <c r="A1444" t="s">
        <v>1059</v>
      </c>
      <c r="B1444" t="s">
        <v>10339</v>
      </c>
      <c r="C1444" t="s">
        <v>10833</v>
      </c>
      <c r="D1444" t="s">
        <v>10834</v>
      </c>
      <c r="E1444" t="s">
        <v>1871</v>
      </c>
      <c r="F1444" s="48" t="s">
        <v>10905</v>
      </c>
      <c r="G1444" s="55" t="s">
        <v>9702</v>
      </c>
      <c r="H1444" s="55" t="s">
        <v>9703</v>
      </c>
      <c r="I1444" s="55" t="s">
        <v>9189</v>
      </c>
      <c r="J1444" s="48">
        <v>17.955000000000002</v>
      </c>
      <c r="K1444" s="55">
        <v>12801.7928249</v>
      </c>
      <c r="L1444" s="55">
        <v>0</v>
      </c>
      <c r="M1444" s="55">
        <v>640.08964124499994</v>
      </c>
      <c r="N1444" s="56">
        <v>12161.703183655</v>
      </c>
      <c r="O1444" s="48">
        <f t="shared" si="88"/>
        <v>712.99319548315225</v>
      </c>
      <c r="P1444" s="48">
        <f t="shared" si="89"/>
        <v>0</v>
      </c>
      <c r="Q1444" s="48">
        <f t="shared" si="90"/>
        <v>35.649659774157612</v>
      </c>
      <c r="R1444" s="48">
        <f t="shared" si="91"/>
        <v>677.34353570899464</v>
      </c>
    </row>
    <row r="1445" spans="1:18" x14ac:dyDescent="0.25">
      <c r="A1445" t="s">
        <v>1059</v>
      </c>
      <c r="B1445" t="s">
        <v>10339</v>
      </c>
      <c r="C1445" t="s">
        <v>10833</v>
      </c>
      <c r="D1445" t="s">
        <v>10834</v>
      </c>
      <c r="E1445" t="s">
        <v>1871</v>
      </c>
      <c r="F1445" s="48" t="s">
        <v>10905</v>
      </c>
      <c r="G1445" s="55" t="s">
        <v>9565</v>
      </c>
      <c r="H1445" s="55" t="s">
        <v>9566</v>
      </c>
      <c r="I1445" s="55" t="s">
        <v>9189</v>
      </c>
      <c r="J1445" s="48">
        <v>540.69999997999992</v>
      </c>
      <c r="K1445" s="55">
        <v>372509.85800000001</v>
      </c>
      <c r="L1445" s="55">
        <v>23836.549999118299</v>
      </c>
      <c r="M1445" s="55">
        <v>0</v>
      </c>
      <c r="N1445" s="56">
        <v>348673.30800088169</v>
      </c>
      <c r="O1445" s="48">
        <f t="shared" si="88"/>
        <v>688.94000002548341</v>
      </c>
      <c r="P1445" s="48">
        <f t="shared" si="89"/>
        <v>44.084612539300899</v>
      </c>
      <c r="Q1445" s="48">
        <f t="shared" si="90"/>
        <v>0</v>
      </c>
      <c r="R1445" s="48">
        <f t="shared" si="91"/>
        <v>644.85538748618251</v>
      </c>
    </row>
    <row r="1446" spans="1:18" x14ac:dyDescent="0.25">
      <c r="A1446" t="s">
        <v>1059</v>
      </c>
      <c r="B1446" t="s">
        <v>10339</v>
      </c>
      <c r="C1446" t="s">
        <v>10912</v>
      </c>
      <c r="D1446" t="s">
        <v>10555</v>
      </c>
      <c r="E1446" t="s">
        <v>1719</v>
      </c>
      <c r="F1446" s="48" t="s">
        <v>10913</v>
      </c>
      <c r="G1446" s="55" t="s">
        <v>10914</v>
      </c>
      <c r="H1446" s="55" t="s">
        <v>10915</v>
      </c>
      <c r="I1446" s="55" t="s">
        <v>9042</v>
      </c>
      <c r="J1446" s="48">
        <v>3.6899999980000007</v>
      </c>
      <c r="K1446" s="55">
        <v>2148.8809302</v>
      </c>
      <c r="L1446" s="55">
        <v>214.06999988397294</v>
      </c>
      <c r="M1446" s="55">
        <v>0</v>
      </c>
      <c r="N1446" s="56">
        <v>1934.810930316027</v>
      </c>
      <c r="O1446" s="48">
        <f t="shared" si="88"/>
        <v>582.3525559253942</v>
      </c>
      <c r="P1446" s="48">
        <f t="shared" si="89"/>
        <v>58.013550135501355</v>
      </c>
      <c r="Q1446" s="48">
        <f t="shared" si="90"/>
        <v>0</v>
      </c>
      <c r="R1446" s="48">
        <f t="shared" si="91"/>
        <v>524.33900578989289</v>
      </c>
    </row>
    <row r="1447" spans="1:18" x14ac:dyDescent="0.25">
      <c r="A1447" t="s">
        <v>1059</v>
      </c>
      <c r="B1447" t="s">
        <v>10339</v>
      </c>
      <c r="C1447" t="s">
        <v>10912</v>
      </c>
      <c r="D1447" t="s">
        <v>10555</v>
      </c>
      <c r="E1447" t="s">
        <v>1719</v>
      </c>
      <c r="F1447" s="48" t="s">
        <v>10913</v>
      </c>
      <c r="G1447" s="55" t="s">
        <v>9645</v>
      </c>
      <c r="H1447" s="55" t="s">
        <v>9646</v>
      </c>
      <c r="I1447" s="55" t="s">
        <v>9211</v>
      </c>
      <c r="J1447" s="48">
        <v>49.199999998999999</v>
      </c>
      <c r="K1447" s="55">
        <v>28015.595311000001</v>
      </c>
      <c r="L1447" s="55">
        <v>4569.0699999071321</v>
      </c>
      <c r="M1447" s="55">
        <v>1400.7797655499999</v>
      </c>
      <c r="N1447" s="56">
        <v>22045.745545542868</v>
      </c>
      <c r="O1447" s="48">
        <f t="shared" si="88"/>
        <v>569.42266893433793</v>
      </c>
      <c r="P1447" s="48">
        <f t="shared" si="89"/>
        <v>92.86727642276422</v>
      </c>
      <c r="Q1447" s="48">
        <f t="shared" si="90"/>
        <v>28.471133446716891</v>
      </c>
      <c r="R1447" s="48">
        <f t="shared" si="91"/>
        <v>448.08425906485678</v>
      </c>
    </row>
    <row r="1448" spans="1:18" x14ac:dyDescent="0.25">
      <c r="A1448" t="s">
        <v>1059</v>
      </c>
      <c r="B1448" t="s">
        <v>10339</v>
      </c>
      <c r="C1448" t="s">
        <v>10912</v>
      </c>
      <c r="D1448" t="s">
        <v>10555</v>
      </c>
      <c r="E1448" t="s">
        <v>1719</v>
      </c>
      <c r="F1448" s="48" t="s">
        <v>10913</v>
      </c>
      <c r="G1448" s="55" t="s">
        <v>10916</v>
      </c>
      <c r="H1448" s="55" t="s">
        <v>10917</v>
      </c>
      <c r="I1448" s="55" t="s">
        <v>9211</v>
      </c>
      <c r="J1448" s="48">
        <v>2.46</v>
      </c>
      <c r="K1448" s="55">
        <v>2472.2669541</v>
      </c>
      <c r="L1448" s="55">
        <v>562.55999999999995</v>
      </c>
      <c r="M1448" s="55">
        <v>123.613347705</v>
      </c>
      <c r="N1448" s="56">
        <v>1786.0936063950001</v>
      </c>
      <c r="O1448" s="48">
        <f t="shared" si="88"/>
        <v>1004.9865667073171</v>
      </c>
      <c r="P1448" s="48">
        <f t="shared" si="89"/>
        <v>228.68292682926827</v>
      </c>
      <c r="Q1448" s="48">
        <f t="shared" si="90"/>
        <v>50.249328335365853</v>
      </c>
      <c r="R1448" s="48">
        <f t="shared" si="91"/>
        <v>726.05431154268297</v>
      </c>
    </row>
    <row r="1449" spans="1:18" x14ac:dyDescent="0.25">
      <c r="A1449" t="s">
        <v>1059</v>
      </c>
      <c r="B1449" t="s">
        <v>10339</v>
      </c>
      <c r="C1449" t="s">
        <v>10912</v>
      </c>
      <c r="D1449" t="s">
        <v>10555</v>
      </c>
      <c r="E1449" t="s">
        <v>1719</v>
      </c>
      <c r="F1449" s="48" t="s">
        <v>10913</v>
      </c>
      <c r="G1449" s="55" t="s">
        <v>10684</v>
      </c>
      <c r="H1449" s="55" t="s">
        <v>10685</v>
      </c>
      <c r="I1449" s="55" t="s">
        <v>10686</v>
      </c>
      <c r="J1449" s="48">
        <v>33.209999998000001</v>
      </c>
      <c r="K1449" s="55">
        <v>14178.950438</v>
      </c>
      <c r="L1449" s="55">
        <v>0</v>
      </c>
      <c r="M1449" s="55">
        <v>708.9475219000002</v>
      </c>
      <c r="N1449" s="56">
        <v>13470.0029161</v>
      </c>
      <c r="O1449" s="48">
        <f t="shared" si="88"/>
        <v>426.94822158548317</v>
      </c>
      <c r="P1449" s="48">
        <f t="shared" si="89"/>
        <v>0</v>
      </c>
      <c r="Q1449" s="48">
        <f t="shared" si="90"/>
        <v>21.347411079274163</v>
      </c>
      <c r="R1449" s="48">
        <f t="shared" si="91"/>
        <v>405.60081050620903</v>
      </c>
    </row>
    <row r="1450" spans="1:18" x14ac:dyDescent="0.25">
      <c r="A1450" t="s">
        <v>1059</v>
      </c>
      <c r="B1450" t="s">
        <v>10339</v>
      </c>
      <c r="C1450" t="s">
        <v>10912</v>
      </c>
      <c r="D1450" t="s">
        <v>10555</v>
      </c>
      <c r="E1450" t="s">
        <v>1719</v>
      </c>
      <c r="F1450" s="48" t="s">
        <v>10913</v>
      </c>
      <c r="G1450" s="55" t="s">
        <v>10717</v>
      </c>
      <c r="H1450" s="55" t="s">
        <v>10718</v>
      </c>
      <c r="I1450" s="55" t="s">
        <v>9449</v>
      </c>
      <c r="J1450" s="48">
        <v>67.650000000000006</v>
      </c>
      <c r="K1450" s="55">
        <v>30887.163451</v>
      </c>
      <c r="L1450" s="55">
        <v>0</v>
      </c>
      <c r="M1450" s="55">
        <v>1544.3581725500001</v>
      </c>
      <c r="N1450" s="56">
        <v>29342.80527845</v>
      </c>
      <c r="O1450" s="48">
        <f t="shared" si="88"/>
        <v>456.57300001478194</v>
      </c>
      <c r="P1450" s="48">
        <f t="shared" si="89"/>
        <v>0</v>
      </c>
      <c r="Q1450" s="48">
        <f t="shared" si="90"/>
        <v>22.828650000739096</v>
      </c>
      <c r="R1450" s="48">
        <f t="shared" si="91"/>
        <v>433.74435001404282</v>
      </c>
    </row>
    <row r="1451" spans="1:18" x14ac:dyDescent="0.25">
      <c r="A1451" t="s">
        <v>1059</v>
      </c>
      <c r="B1451" t="s">
        <v>10339</v>
      </c>
      <c r="C1451" t="s">
        <v>10912</v>
      </c>
      <c r="D1451" t="s">
        <v>10555</v>
      </c>
      <c r="E1451" t="s">
        <v>1719</v>
      </c>
      <c r="F1451" s="48" t="s">
        <v>10913</v>
      </c>
      <c r="G1451" s="55" t="s">
        <v>10918</v>
      </c>
      <c r="H1451" s="55" t="s">
        <v>10919</v>
      </c>
      <c r="I1451" s="55" t="s">
        <v>9211</v>
      </c>
      <c r="J1451" s="48">
        <v>7.3800000020000009</v>
      </c>
      <c r="K1451" s="55">
        <v>9732.8059599999997</v>
      </c>
      <c r="L1451" s="55">
        <v>1289.1300003493579</v>
      </c>
      <c r="M1451" s="55">
        <v>486.64029800000003</v>
      </c>
      <c r="N1451" s="56">
        <v>7957.0356616506415</v>
      </c>
      <c r="O1451" s="48">
        <f t="shared" si="88"/>
        <v>1318.8083953065557</v>
      </c>
      <c r="P1451" s="48">
        <f t="shared" si="89"/>
        <v>174.67886178861789</v>
      </c>
      <c r="Q1451" s="48">
        <f t="shared" si="90"/>
        <v>65.940419765327789</v>
      </c>
      <c r="R1451" s="48">
        <f t="shared" si="91"/>
        <v>1078.18911375261</v>
      </c>
    </row>
    <row r="1452" spans="1:18" x14ac:dyDescent="0.25">
      <c r="A1452" t="s">
        <v>1059</v>
      </c>
      <c r="B1452" t="s">
        <v>10339</v>
      </c>
      <c r="C1452" t="s">
        <v>10912</v>
      </c>
      <c r="D1452" t="s">
        <v>10555</v>
      </c>
      <c r="E1452" t="s">
        <v>1719</v>
      </c>
      <c r="F1452" s="48" t="s">
        <v>10913</v>
      </c>
      <c r="G1452" s="55" t="s">
        <v>9702</v>
      </c>
      <c r="H1452" s="55" t="s">
        <v>9703</v>
      </c>
      <c r="I1452" s="55" t="s">
        <v>9189</v>
      </c>
      <c r="J1452" s="48">
        <v>2.9760000010000001</v>
      </c>
      <c r="K1452" s="55">
        <v>1847.3706053000003</v>
      </c>
      <c r="L1452" s="55">
        <v>0</v>
      </c>
      <c r="M1452" s="55">
        <v>92.36853026499999</v>
      </c>
      <c r="N1452" s="56">
        <v>1755.0020750350004</v>
      </c>
      <c r="O1452" s="48">
        <f t="shared" si="88"/>
        <v>620.75625157232662</v>
      </c>
      <c r="P1452" s="48">
        <f t="shared" si="89"/>
        <v>0</v>
      </c>
      <c r="Q1452" s="48">
        <f t="shared" si="90"/>
        <v>31.037812578616322</v>
      </c>
      <c r="R1452" s="48">
        <f t="shared" si="91"/>
        <v>589.71843899371038</v>
      </c>
    </row>
    <row r="1453" spans="1:18" x14ac:dyDescent="0.25">
      <c r="A1453" t="s">
        <v>1059</v>
      </c>
      <c r="B1453" t="s">
        <v>10339</v>
      </c>
      <c r="C1453" t="s">
        <v>10912</v>
      </c>
      <c r="D1453" t="s">
        <v>10555</v>
      </c>
      <c r="E1453" t="s">
        <v>1719</v>
      </c>
      <c r="F1453" s="48" t="s">
        <v>10913</v>
      </c>
      <c r="G1453" s="55" t="s">
        <v>10920</v>
      </c>
      <c r="H1453" s="55" t="s">
        <v>10921</v>
      </c>
      <c r="I1453" s="55" t="s">
        <v>9449</v>
      </c>
      <c r="J1453" s="48">
        <v>1.2300000000000002</v>
      </c>
      <c r="K1453" s="55">
        <v>1004.2162800400001</v>
      </c>
      <c r="L1453" s="55">
        <v>377.22000000000008</v>
      </c>
      <c r="M1453" s="55">
        <v>50.210814001999999</v>
      </c>
      <c r="N1453" s="56">
        <v>576.7854660380001</v>
      </c>
      <c r="O1453" s="48">
        <f t="shared" si="88"/>
        <v>816.43600003252027</v>
      </c>
      <c r="P1453" s="48">
        <f t="shared" si="89"/>
        <v>306.6829268292683</v>
      </c>
      <c r="Q1453" s="48">
        <f t="shared" si="90"/>
        <v>40.821800001626009</v>
      </c>
      <c r="R1453" s="48">
        <f t="shared" si="91"/>
        <v>468.93127320162603</v>
      </c>
    </row>
    <row r="1454" spans="1:18" x14ac:dyDescent="0.25">
      <c r="A1454" t="s">
        <v>1059</v>
      </c>
      <c r="B1454" t="s">
        <v>10339</v>
      </c>
      <c r="C1454" t="s">
        <v>10912</v>
      </c>
      <c r="D1454" t="s">
        <v>10555</v>
      </c>
      <c r="E1454" t="s">
        <v>1722</v>
      </c>
      <c r="F1454" s="48" t="s">
        <v>10922</v>
      </c>
      <c r="G1454" s="55" t="s">
        <v>9578</v>
      </c>
      <c r="H1454" s="55" t="s">
        <v>9579</v>
      </c>
      <c r="I1454" s="55" t="s">
        <v>9037</v>
      </c>
      <c r="J1454" s="48">
        <v>782.07499998999992</v>
      </c>
      <c r="K1454" s="55">
        <v>415193.45053000003</v>
      </c>
      <c r="L1454" s="55">
        <v>19329.256423008777</v>
      </c>
      <c r="M1454" s="55">
        <v>20759.672526500006</v>
      </c>
      <c r="N1454" s="56">
        <v>375104.52158049121</v>
      </c>
      <c r="O1454" s="48">
        <f t="shared" si="88"/>
        <v>530.88700001318148</v>
      </c>
      <c r="P1454" s="48">
        <f t="shared" si="89"/>
        <v>24.715348813420622</v>
      </c>
      <c r="Q1454" s="48">
        <f t="shared" si="90"/>
        <v>26.544350000659083</v>
      </c>
      <c r="R1454" s="48">
        <f t="shared" si="91"/>
        <v>479.62730119910179</v>
      </c>
    </row>
    <row r="1455" spans="1:18" x14ac:dyDescent="0.25">
      <c r="A1455" t="s">
        <v>1059</v>
      </c>
      <c r="B1455" t="s">
        <v>10339</v>
      </c>
      <c r="C1455" t="s">
        <v>10912</v>
      </c>
      <c r="D1455" t="s">
        <v>10555</v>
      </c>
      <c r="E1455" t="s">
        <v>1722</v>
      </c>
      <c r="F1455" s="48" t="s">
        <v>10922</v>
      </c>
      <c r="G1455" s="55" t="s">
        <v>10717</v>
      </c>
      <c r="H1455" s="55" t="s">
        <v>10718</v>
      </c>
      <c r="I1455" s="55" t="s">
        <v>9449</v>
      </c>
      <c r="J1455" s="48">
        <v>277.77499999999998</v>
      </c>
      <c r="K1455" s="55">
        <v>126824.56506399999</v>
      </c>
      <c r="L1455" s="55">
        <v>0</v>
      </c>
      <c r="M1455" s="55">
        <v>6341.2282531999999</v>
      </c>
      <c r="N1455" s="56">
        <v>120483.3368108</v>
      </c>
      <c r="O1455" s="48">
        <f t="shared" si="88"/>
        <v>456.57299996039961</v>
      </c>
      <c r="P1455" s="48">
        <f t="shared" si="89"/>
        <v>0</v>
      </c>
      <c r="Q1455" s="48">
        <f t="shared" si="90"/>
        <v>22.828649998019984</v>
      </c>
      <c r="R1455" s="48">
        <f t="shared" si="91"/>
        <v>433.74434996237966</v>
      </c>
    </row>
    <row r="1456" spans="1:18" x14ac:dyDescent="0.25">
      <c r="A1456" t="s">
        <v>1059</v>
      </c>
      <c r="B1456" t="s">
        <v>10339</v>
      </c>
      <c r="C1456" t="s">
        <v>10912</v>
      </c>
      <c r="D1456" t="s">
        <v>10555</v>
      </c>
      <c r="E1456" t="s">
        <v>1737</v>
      </c>
      <c r="F1456" s="48" t="s">
        <v>10923</v>
      </c>
      <c r="G1456" s="55" t="s">
        <v>10291</v>
      </c>
      <c r="H1456" s="55" t="s">
        <v>10292</v>
      </c>
      <c r="I1456" s="55" t="s">
        <v>9189</v>
      </c>
      <c r="J1456" s="48">
        <v>123.00000000099999</v>
      </c>
      <c r="K1456" s="55">
        <v>90358.178811999998</v>
      </c>
      <c r="L1456" s="55">
        <v>7158.9600000582022</v>
      </c>
      <c r="M1456" s="55">
        <v>4517.9089405999994</v>
      </c>
      <c r="N1456" s="56">
        <v>78681.3098713418</v>
      </c>
      <c r="O1456" s="48">
        <f t="shared" si="88"/>
        <v>734.61933992898685</v>
      </c>
      <c r="P1456" s="48">
        <f t="shared" si="89"/>
        <v>58.202926829268293</v>
      </c>
      <c r="Q1456" s="48">
        <f t="shared" si="90"/>
        <v>36.730966996449339</v>
      </c>
      <c r="R1456" s="48">
        <f t="shared" si="91"/>
        <v>639.68544610326933</v>
      </c>
    </row>
    <row r="1457" spans="1:18" x14ac:dyDescent="0.25">
      <c r="A1457" t="s">
        <v>1059</v>
      </c>
      <c r="B1457" t="s">
        <v>10339</v>
      </c>
      <c r="C1457" t="s">
        <v>10912</v>
      </c>
      <c r="D1457" t="s">
        <v>10555</v>
      </c>
      <c r="E1457" t="s">
        <v>1737</v>
      </c>
      <c r="F1457" s="48" t="s">
        <v>10923</v>
      </c>
      <c r="G1457" s="55" t="s">
        <v>10437</v>
      </c>
      <c r="H1457" s="55" t="s">
        <v>10438</v>
      </c>
      <c r="I1457" s="55" t="s">
        <v>9018</v>
      </c>
      <c r="J1457" s="48">
        <v>2.46</v>
      </c>
      <c r="K1457" s="55">
        <v>1580.9728322999999</v>
      </c>
      <c r="L1457" s="55">
        <v>0</v>
      </c>
      <c r="M1457" s="55">
        <v>79.048641614999994</v>
      </c>
      <c r="N1457" s="56">
        <v>1501.924190685</v>
      </c>
      <c r="O1457" s="48">
        <f t="shared" si="88"/>
        <v>642.6718830487805</v>
      </c>
      <c r="P1457" s="48">
        <f t="shared" si="89"/>
        <v>0</v>
      </c>
      <c r="Q1457" s="48">
        <f t="shared" si="90"/>
        <v>32.133594152439024</v>
      </c>
      <c r="R1457" s="48">
        <f t="shared" si="91"/>
        <v>610.53828889634144</v>
      </c>
    </row>
    <row r="1458" spans="1:18" x14ac:dyDescent="0.25">
      <c r="A1458" t="s">
        <v>1059</v>
      </c>
      <c r="B1458" t="s">
        <v>10339</v>
      </c>
      <c r="C1458" t="s">
        <v>10912</v>
      </c>
      <c r="D1458" t="s">
        <v>10555</v>
      </c>
      <c r="E1458" t="s">
        <v>1737</v>
      </c>
      <c r="F1458" s="48" t="s">
        <v>10923</v>
      </c>
      <c r="G1458" s="55" t="s">
        <v>10459</v>
      </c>
      <c r="H1458" s="55" t="s">
        <v>10460</v>
      </c>
      <c r="I1458" s="55" t="s">
        <v>9030</v>
      </c>
      <c r="J1458" s="48">
        <v>1.2279499990000002</v>
      </c>
      <c r="K1458" s="55">
        <v>828.86450743</v>
      </c>
      <c r="L1458" s="55">
        <v>98.076266586796748</v>
      </c>
      <c r="M1458" s="55">
        <v>41.443225371499999</v>
      </c>
      <c r="N1458" s="56">
        <v>689.34501547170328</v>
      </c>
      <c r="O1458" s="48">
        <f t="shared" si="88"/>
        <v>674.99858146097029</v>
      </c>
      <c r="P1458" s="48">
        <f t="shared" si="89"/>
        <v>79.869918699186982</v>
      </c>
      <c r="Q1458" s="48">
        <f t="shared" si="90"/>
        <v>33.749929073048513</v>
      </c>
      <c r="R1458" s="48">
        <f t="shared" si="91"/>
        <v>561.37873368873477</v>
      </c>
    </row>
    <row r="1459" spans="1:18" x14ac:dyDescent="0.25">
      <c r="A1459" t="s">
        <v>1059</v>
      </c>
      <c r="B1459" t="s">
        <v>10339</v>
      </c>
      <c r="C1459" t="s">
        <v>10912</v>
      </c>
      <c r="D1459" t="s">
        <v>10555</v>
      </c>
      <c r="E1459" t="s">
        <v>1737</v>
      </c>
      <c r="F1459" s="48" t="s">
        <v>10923</v>
      </c>
      <c r="G1459" s="55" t="s">
        <v>10461</v>
      </c>
      <c r="H1459" s="55" t="s">
        <v>10462</v>
      </c>
      <c r="I1459" s="55" t="s">
        <v>9362</v>
      </c>
      <c r="J1459" s="48">
        <v>60.27</v>
      </c>
      <c r="K1459" s="55">
        <v>43188.277236999995</v>
      </c>
      <c r="L1459" s="55">
        <v>3256.46</v>
      </c>
      <c r="M1459" s="55">
        <v>2159.4138618500006</v>
      </c>
      <c r="N1459" s="56">
        <v>37772.403375149996</v>
      </c>
      <c r="O1459" s="48">
        <f t="shared" si="88"/>
        <v>716.58001056910553</v>
      </c>
      <c r="P1459" s="48">
        <f t="shared" si="89"/>
        <v>54.031192964990872</v>
      </c>
      <c r="Q1459" s="48">
        <f t="shared" si="90"/>
        <v>35.829000528455289</v>
      </c>
      <c r="R1459" s="48">
        <f t="shared" si="91"/>
        <v>626.71981707565942</v>
      </c>
    </row>
    <row r="1460" spans="1:18" x14ac:dyDescent="0.25">
      <c r="A1460" t="s">
        <v>1059</v>
      </c>
      <c r="B1460" t="s">
        <v>10339</v>
      </c>
      <c r="C1460" t="s">
        <v>10912</v>
      </c>
      <c r="D1460" t="s">
        <v>10555</v>
      </c>
      <c r="E1460" t="s">
        <v>1737</v>
      </c>
      <c r="F1460" s="48" t="s">
        <v>10923</v>
      </c>
      <c r="G1460" s="55" t="s">
        <v>10467</v>
      </c>
      <c r="H1460" s="55" t="s">
        <v>10468</v>
      </c>
      <c r="I1460" s="55" t="s">
        <v>9030</v>
      </c>
      <c r="J1460" s="48">
        <v>1.2299999970000002</v>
      </c>
      <c r="K1460" s="55">
        <v>965.42080905</v>
      </c>
      <c r="L1460" s="55">
        <v>191.24999953353662</v>
      </c>
      <c r="M1460" s="55">
        <v>48.27104045250001</v>
      </c>
      <c r="N1460" s="56">
        <v>725.89976906396339</v>
      </c>
      <c r="O1460" s="48">
        <f t="shared" si="88"/>
        <v>784.89496862169494</v>
      </c>
      <c r="P1460" s="48">
        <f t="shared" si="89"/>
        <v>155.48780487804879</v>
      </c>
      <c r="Q1460" s="48">
        <f t="shared" si="90"/>
        <v>39.244748431084751</v>
      </c>
      <c r="R1460" s="48">
        <f t="shared" si="91"/>
        <v>590.16241531256139</v>
      </c>
    </row>
    <row r="1461" spans="1:18" x14ac:dyDescent="0.25">
      <c r="A1461" t="s">
        <v>1059</v>
      </c>
      <c r="B1461" t="s">
        <v>10339</v>
      </c>
      <c r="C1461" t="s">
        <v>10912</v>
      </c>
      <c r="D1461" t="s">
        <v>10555</v>
      </c>
      <c r="E1461" t="s">
        <v>1743</v>
      </c>
      <c r="F1461" s="48" t="s">
        <v>10924</v>
      </c>
      <c r="G1461" s="55" t="s">
        <v>10295</v>
      </c>
      <c r="H1461" s="55" t="s">
        <v>10296</v>
      </c>
      <c r="I1461" s="55" t="s">
        <v>10297</v>
      </c>
      <c r="J1461" s="48">
        <v>375.15000001000004</v>
      </c>
      <c r="K1461" s="55">
        <v>298715.33916000003</v>
      </c>
      <c r="L1461" s="55">
        <v>21864.880000582834</v>
      </c>
      <c r="M1461" s="55">
        <v>0</v>
      </c>
      <c r="N1461" s="56">
        <v>276850.45915941719</v>
      </c>
      <c r="O1461" s="48">
        <f t="shared" si="88"/>
        <v>796.25573544458871</v>
      </c>
      <c r="P1461" s="48">
        <f t="shared" si="89"/>
        <v>58.283033453285356</v>
      </c>
      <c r="Q1461" s="48">
        <f t="shared" si="90"/>
        <v>0</v>
      </c>
      <c r="R1461" s="48">
        <f t="shared" si="91"/>
        <v>737.97270199130332</v>
      </c>
    </row>
    <row r="1462" spans="1:18" x14ac:dyDescent="0.25">
      <c r="A1462" t="s">
        <v>1059</v>
      </c>
      <c r="B1462" t="s">
        <v>10339</v>
      </c>
      <c r="C1462" t="s">
        <v>10912</v>
      </c>
      <c r="D1462" t="s">
        <v>10555</v>
      </c>
      <c r="E1462" t="s">
        <v>1743</v>
      </c>
      <c r="F1462" s="48" t="s">
        <v>10924</v>
      </c>
      <c r="G1462" s="55" t="s">
        <v>10925</v>
      </c>
      <c r="H1462" s="55" t="s">
        <v>10926</v>
      </c>
      <c r="I1462" s="55" t="s">
        <v>9592</v>
      </c>
      <c r="J1462" s="48">
        <v>5.1250000020000002</v>
      </c>
      <c r="K1462" s="55">
        <v>6792.8594994000005</v>
      </c>
      <c r="L1462" s="55">
        <v>1157.1211018160818</v>
      </c>
      <c r="M1462" s="55">
        <v>339.64297497000007</v>
      </c>
      <c r="N1462" s="56">
        <v>5296.0954226139183</v>
      </c>
      <c r="O1462" s="48">
        <f t="shared" si="88"/>
        <v>1325.4359993656835</v>
      </c>
      <c r="P1462" s="48">
        <f t="shared" si="89"/>
        <v>225.77972709551656</v>
      </c>
      <c r="Q1462" s="48">
        <f t="shared" si="90"/>
        <v>66.271799968284185</v>
      </c>
      <c r="R1462" s="48">
        <f t="shared" si="91"/>
        <v>1033.3844723018829</v>
      </c>
    </row>
    <row r="1463" spans="1:18" x14ac:dyDescent="0.25">
      <c r="A1463" t="s">
        <v>1059</v>
      </c>
      <c r="B1463" t="s">
        <v>10339</v>
      </c>
      <c r="C1463" t="s">
        <v>10912</v>
      </c>
      <c r="D1463" t="s">
        <v>10555</v>
      </c>
      <c r="E1463" t="s">
        <v>1743</v>
      </c>
      <c r="F1463" s="48" t="s">
        <v>10924</v>
      </c>
      <c r="G1463" s="55" t="s">
        <v>10772</v>
      </c>
      <c r="H1463" s="55" t="s">
        <v>10773</v>
      </c>
      <c r="I1463" s="55" t="s">
        <v>9030</v>
      </c>
      <c r="J1463" s="48">
        <v>2.0499999999999994</v>
      </c>
      <c r="K1463" s="55">
        <v>1604.5965407000001</v>
      </c>
      <c r="L1463" s="55">
        <v>71.61999999999999</v>
      </c>
      <c r="M1463" s="55">
        <v>80.229827034999985</v>
      </c>
      <c r="N1463" s="56">
        <v>1452.7467136650002</v>
      </c>
      <c r="O1463" s="48">
        <f t="shared" si="88"/>
        <v>782.73001985365886</v>
      </c>
      <c r="P1463" s="48">
        <f t="shared" si="89"/>
        <v>34.936585365853666</v>
      </c>
      <c r="Q1463" s="48">
        <f t="shared" si="90"/>
        <v>39.136500992682933</v>
      </c>
      <c r="R1463" s="48">
        <f t="shared" si="91"/>
        <v>708.6569334951223</v>
      </c>
    </row>
    <row r="1464" spans="1:18" x14ac:dyDescent="0.25">
      <c r="A1464" t="s">
        <v>1059</v>
      </c>
      <c r="B1464" t="s">
        <v>10339</v>
      </c>
      <c r="C1464" t="s">
        <v>10912</v>
      </c>
      <c r="D1464" t="s">
        <v>10555</v>
      </c>
      <c r="E1464" t="s">
        <v>1746</v>
      </c>
      <c r="F1464" s="48" t="s">
        <v>10927</v>
      </c>
      <c r="G1464" s="55" t="s">
        <v>10666</v>
      </c>
      <c r="H1464" s="55" t="s">
        <v>10667</v>
      </c>
      <c r="I1464" s="55" t="s">
        <v>9667</v>
      </c>
      <c r="J1464" s="48">
        <v>12.3</v>
      </c>
      <c r="K1464" s="55">
        <v>11331.866999899999</v>
      </c>
      <c r="L1464" s="55">
        <v>1260.99</v>
      </c>
      <c r="M1464" s="55">
        <v>566.59334999500004</v>
      </c>
      <c r="N1464" s="56">
        <v>9504.283649904999</v>
      </c>
      <c r="O1464" s="48">
        <f t="shared" si="88"/>
        <v>921.28999999186976</v>
      </c>
      <c r="P1464" s="48">
        <f t="shared" si="89"/>
        <v>102.51951219512195</v>
      </c>
      <c r="Q1464" s="48">
        <f t="shared" si="90"/>
        <v>46.064499999593494</v>
      </c>
      <c r="R1464" s="48">
        <f t="shared" si="91"/>
        <v>772.70598779715431</v>
      </c>
    </row>
    <row r="1465" spans="1:18" x14ac:dyDescent="0.25">
      <c r="A1465" t="s">
        <v>1059</v>
      </c>
      <c r="B1465" t="s">
        <v>10339</v>
      </c>
      <c r="C1465" t="s">
        <v>10912</v>
      </c>
      <c r="D1465" t="s">
        <v>10555</v>
      </c>
      <c r="E1465" t="s">
        <v>1746</v>
      </c>
      <c r="F1465" s="48" t="s">
        <v>10927</v>
      </c>
      <c r="G1465" s="55" t="s">
        <v>9647</v>
      </c>
      <c r="H1465" s="55" t="s">
        <v>9648</v>
      </c>
      <c r="I1465" s="55" t="s">
        <v>9211</v>
      </c>
      <c r="J1465" s="48">
        <v>1.2300000010000001</v>
      </c>
      <c r="K1465" s="55">
        <v>1055.22011552</v>
      </c>
      <c r="L1465" s="55">
        <v>0</v>
      </c>
      <c r="M1465" s="55">
        <v>52.761005775999998</v>
      </c>
      <c r="N1465" s="56">
        <v>1002.459109744</v>
      </c>
      <c r="O1465" s="48">
        <f t="shared" si="88"/>
        <v>857.90253224560763</v>
      </c>
      <c r="P1465" s="48">
        <f t="shared" si="89"/>
        <v>0</v>
      </c>
      <c r="Q1465" s="48">
        <f t="shared" si="90"/>
        <v>42.895126612280379</v>
      </c>
      <c r="R1465" s="48">
        <f t="shared" si="91"/>
        <v>815.00740563332727</v>
      </c>
    </row>
    <row r="1466" spans="1:18" x14ac:dyDescent="0.25">
      <c r="A1466" t="s">
        <v>1059</v>
      </c>
      <c r="B1466" t="s">
        <v>10339</v>
      </c>
      <c r="C1466" t="s">
        <v>10912</v>
      </c>
      <c r="D1466" t="s">
        <v>10555</v>
      </c>
      <c r="E1466" t="s">
        <v>1746</v>
      </c>
      <c r="F1466" s="48" t="s">
        <v>10927</v>
      </c>
      <c r="G1466" s="55" t="s">
        <v>10285</v>
      </c>
      <c r="H1466" s="55" t="s">
        <v>10286</v>
      </c>
      <c r="I1466" s="55" t="s">
        <v>10060</v>
      </c>
      <c r="J1466" s="48">
        <v>19.440000001000001</v>
      </c>
      <c r="K1466" s="55">
        <v>16672.222117000001</v>
      </c>
      <c r="L1466" s="55">
        <v>2293.3100001179687</v>
      </c>
      <c r="M1466" s="55">
        <v>0</v>
      </c>
      <c r="N1466" s="56">
        <v>14378.912116882033</v>
      </c>
      <c r="O1466" s="48">
        <f t="shared" si="88"/>
        <v>857.6245944517683</v>
      </c>
      <c r="P1466" s="48">
        <f t="shared" si="89"/>
        <v>117.96862139917695</v>
      </c>
      <c r="Q1466" s="48">
        <f t="shared" si="90"/>
        <v>0</v>
      </c>
      <c r="R1466" s="48">
        <f t="shared" si="91"/>
        <v>739.65597305259132</v>
      </c>
    </row>
    <row r="1467" spans="1:18" x14ac:dyDescent="0.25">
      <c r="A1467" t="s">
        <v>1059</v>
      </c>
      <c r="B1467" t="s">
        <v>10339</v>
      </c>
      <c r="C1467" t="s">
        <v>10912</v>
      </c>
      <c r="D1467" t="s">
        <v>10555</v>
      </c>
      <c r="E1467" t="s">
        <v>1746</v>
      </c>
      <c r="F1467" s="48" t="s">
        <v>10927</v>
      </c>
      <c r="G1467" s="55" t="s">
        <v>10490</v>
      </c>
      <c r="H1467" s="55" t="s">
        <v>10491</v>
      </c>
      <c r="I1467" s="55" t="s">
        <v>9037</v>
      </c>
      <c r="J1467" s="48">
        <v>25.83</v>
      </c>
      <c r="K1467" s="55">
        <v>15916.327184</v>
      </c>
      <c r="L1467" s="55">
        <v>0</v>
      </c>
      <c r="M1467" s="55">
        <v>795.81635920000008</v>
      </c>
      <c r="N1467" s="56">
        <v>15120.5108248</v>
      </c>
      <c r="O1467" s="48">
        <f t="shared" si="88"/>
        <v>616.19540007742933</v>
      </c>
      <c r="P1467" s="48">
        <f t="shared" si="89"/>
        <v>0</v>
      </c>
      <c r="Q1467" s="48">
        <f t="shared" si="90"/>
        <v>30.809770003871474</v>
      </c>
      <c r="R1467" s="48">
        <f t="shared" si="91"/>
        <v>585.38563007355788</v>
      </c>
    </row>
    <row r="1468" spans="1:18" x14ac:dyDescent="0.25">
      <c r="A1468" t="s">
        <v>1059</v>
      </c>
      <c r="B1468" t="s">
        <v>10339</v>
      </c>
      <c r="C1468" t="s">
        <v>10912</v>
      </c>
      <c r="D1468" t="s">
        <v>10555</v>
      </c>
      <c r="E1468" t="s">
        <v>1746</v>
      </c>
      <c r="F1468" s="48" t="s">
        <v>10927</v>
      </c>
      <c r="G1468" s="55" t="s">
        <v>10673</v>
      </c>
      <c r="H1468" s="55" t="s">
        <v>10674</v>
      </c>
      <c r="I1468" s="55" t="s">
        <v>9362</v>
      </c>
      <c r="J1468" s="48">
        <v>44.279999999000005</v>
      </c>
      <c r="K1468" s="55">
        <v>32693.721825000001</v>
      </c>
      <c r="L1468" s="55">
        <v>1904.8299999569822</v>
      </c>
      <c r="M1468" s="55">
        <v>1634.6860912500001</v>
      </c>
      <c r="N1468" s="56">
        <v>29154.205733793016</v>
      </c>
      <c r="O1468" s="48">
        <f t="shared" si="88"/>
        <v>738.34060130393721</v>
      </c>
      <c r="P1468" s="48">
        <f t="shared" si="89"/>
        <v>43.01784101174345</v>
      </c>
      <c r="Q1468" s="48">
        <f t="shared" si="90"/>
        <v>36.917030065196862</v>
      </c>
      <c r="R1468" s="48">
        <f t="shared" si="91"/>
        <v>658.40573022699687</v>
      </c>
    </row>
    <row r="1469" spans="1:18" x14ac:dyDescent="0.25">
      <c r="A1469" t="s">
        <v>1059</v>
      </c>
      <c r="B1469" t="s">
        <v>10339</v>
      </c>
      <c r="C1469" t="s">
        <v>10912</v>
      </c>
      <c r="D1469" t="s">
        <v>10555</v>
      </c>
      <c r="E1469" t="s">
        <v>1746</v>
      </c>
      <c r="F1469" s="48" t="s">
        <v>10927</v>
      </c>
      <c r="G1469" s="55" t="s">
        <v>9680</v>
      </c>
      <c r="H1469" s="55" t="s">
        <v>9681</v>
      </c>
      <c r="I1469" s="55" t="s">
        <v>9415</v>
      </c>
      <c r="J1469" s="48">
        <v>24.599999999000001</v>
      </c>
      <c r="K1469" s="55">
        <v>19538.267346000001</v>
      </c>
      <c r="L1469" s="55">
        <v>0</v>
      </c>
      <c r="M1469" s="55">
        <v>976.91336729999989</v>
      </c>
      <c r="N1469" s="56">
        <v>18561.353978700001</v>
      </c>
      <c r="O1469" s="48">
        <f t="shared" si="88"/>
        <v>794.23851003228606</v>
      </c>
      <c r="P1469" s="48">
        <f t="shared" si="89"/>
        <v>0</v>
      </c>
      <c r="Q1469" s="48">
        <f t="shared" si="90"/>
        <v>39.711925501614296</v>
      </c>
      <c r="R1469" s="48">
        <f t="shared" si="91"/>
        <v>754.52658453067181</v>
      </c>
    </row>
    <row r="1470" spans="1:18" x14ac:dyDescent="0.25">
      <c r="A1470" t="s">
        <v>1059</v>
      </c>
      <c r="B1470" t="s">
        <v>10339</v>
      </c>
      <c r="C1470" t="s">
        <v>10912</v>
      </c>
      <c r="D1470" t="s">
        <v>10555</v>
      </c>
      <c r="E1470" t="s">
        <v>1746</v>
      </c>
      <c r="F1470" s="48" t="s">
        <v>10927</v>
      </c>
      <c r="G1470" s="55" t="s">
        <v>10682</v>
      </c>
      <c r="H1470" s="55" t="s">
        <v>10683</v>
      </c>
      <c r="I1470" s="55" t="s">
        <v>9211</v>
      </c>
      <c r="J1470" s="48">
        <v>2.46</v>
      </c>
      <c r="K1470" s="55">
        <v>1976.5029898999999</v>
      </c>
      <c r="L1470" s="55">
        <v>87.64</v>
      </c>
      <c r="M1470" s="55">
        <v>98.825149495000005</v>
      </c>
      <c r="N1470" s="56">
        <v>1790.0378404049998</v>
      </c>
      <c r="O1470" s="48">
        <f t="shared" si="88"/>
        <v>803.45649995934957</v>
      </c>
      <c r="P1470" s="48">
        <f t="shared" si="89"/>
        <v>35.626016260162601</v>
      </c>
      <c r="Q1470" s="48">
        <f t="shared" si="90"/>
        <v>40.172824997967481</v>
      </c>
      <c r="R1470" s="48">
        <f t="shared" si="91"/>
        <v>727.65765870121948</v>
      </c>
    </row>
    <row r="1471" spans="1:18" x14ac:dyDescent="0.25">
      <c r="A1471" t="s">
        <v>1059</v>
      </c>
      <c r="B1471" t="s">
        <v>10339</v>
      </c>
      <c r="C1471" t="s">
        <v>10912</v>
      </c>
      <c r="D1471" t="s">
        <v>10555</v>
      </c>
      <c r="E1471" t="s">
        <v>1746</v>
      </c>
      <c r="F1471" s="48" t="s">
        <v>10927</v>
      </c>
      <c r="G1471" s="55" t="s">
        <v>10684</v>
      </c>
      <c r="H1471" s="55" t="s">
        <v>10685</v>
      </c>
      <c r="I1471" s="55" t="s">
        <v>10686</v>
      </c>
      <c r="J1471" s="48">
        <v>39.359999998000006</v>
      </c>
      <c r="K1471" s="55">
        <v>29608.553812999999</v>
      </c>
      <c r="L1471" s="55">
        <v>0</v>
      </c>
      <c r="M1471" s="55">
        <v>1480.4276906500002</v>
      </c>
      <c r="N1471" s="56">
        <v>28128.126122349997</v>
      </c>
      <c r="O1471" s="48">
        <f t="shared" si="88"/>
        <v>752.24984284818322</v>
      </c>
      <c r="P1471" s="48">
        <f t="shared" si="89"/>
        <v>0</v>
      </c>
      <c r="Q1471" s="48">
        <f t="shared" si="90"/>
        <v>37.612492142409167</v>
      </c>
      <c r="R1471" s="48">
        <f t="shared" si="91"/>
        <v>714.63735070577411</v>
      </c>
    </row>
    <row r="1472" spans="1:18" x14ac:dyDescent="0.25">
      <c r="A1472" t="s">
        <v>1059</v>
      </c>
      <c r="B1472" t="s">
        <v>10339</v>
      </c>
      <c r="C1472" t="s">
        <v>10912</v>
      </c>
      <c r="D1472" t="s">
        <v>10555</v>
      </c>
      <c r="E1472" t="s">
        <v>1746</v>
      </c>
      <c r="F1472" s="48" t="s">
        <v>10927</v>
      </c>
      <c r="G1472" s="55" t="s">
        <v>10381</v>
      </c>
      <c r="H1472" s="55" t="s">
        <v>10382</v>
      </c>
      <c r="I1472" s="55" t="s">
        <v>9030</v>
      </c>
      <c r="J1472" s="48">
        <v>1.2300000010000001</v>
      </c>
      <c r="K1472" s="55">
        <v>1111.9003198400001</v>
      </c>
      <c r="L1472" s="55">
        <v>0</v>
      </c>
      <c r="M1472" s="55">
        <v>55.595015992</v>
      </c>
      <c r="N1472" s="56">
        <v>1056.305303848</v>
      </c>
      <c r="O1472" s="48">
        <f t="shared" si="88"/>
        <v>903.98399913497235</v>
      </c>
      <c r="P1472" s="48">
        <f t="shared" si="89"/>
        <v>0</v>
      </c>
      <c r="Q1472" s="48">
        <f t="shared" si="90"/>
        <v>45.199199956748615</v>
      </c>
      <c r="R1472" s="48">
        <f t="shared" si="91"/>
        <v>858.78479917822369</v>
      </c>
    </row>
    <row r="1473" spans="1:18" x14ac:dyDescent="0.25">
      <c r="A1473" t="s">
        <v>1059</v>
      </c>
      <c r="B1473" t="s">
        <v>10339</v>
      </c>
      <c r="C1473" t="s">
        <v>10912</v>
      </c>
      <c r="D1473" t="s">
        <v>10555</v>
      </c>
      <c r="E1473" t="s">
        <v>1746</v>
      </c>
      <c r="F1473" s="48" t="s">
        <v>10927</v>
      </c>
      <c r="G1473" s="55" t="s">
        <v>10928</v>
      </c>
      <c r="H1473" s="55" t="s">
        <v>10929</v>
      </c>
      <c r="I1473" s="55" t="s">
        <v>9510</v>
      </c>
      <c r="J1473" s="48">
        <v>24.599999999000001</v>
      </c>
      <c r="K1473" s="55">
        <v>22919.170560999999</v>
      </c>
      <c r="L1473" s="55">
        <v>0</v>
      </c>
      <c r="M1473" s="55">
        <v>1145.95852805</v>
      </c>
      <c r="N1473" s="56">
        <v>21773.212032949999</v>
      </c>
      <c r="O1473" s="48">
        <f t="shared" si="88"/>
        <v>931.67360007852324</v>
      </c>
      <c r="P1473" s="48">
        <f t="shared" si="89"/>
        <v>0</v>
      </c>
      <c r="Q1473" s="48">
        <f t="shared" si="90"/>
        <v>46.583680003926162</v>
      </c>
      <c r="R1473" s="48">
        <f t="shared" si="91"/>
        <v>885.0899200745971</v>
      </c>
    </row>
    <row r="1474" spans="1:18" x14ac:dyDescent="0.25">
      <c r="A1474" t="s">
        <v>1059</v>
      </c>
      <c r="B1474" t="s">
        <v>10339</v>
      </c>
      <c r="C1474" t="s">
        <v>10912</v>
      </c>
      <c r="D1474" t="s">
        <v>10555</v>
      </c>
      <c r="E1474" t="s">
        <v>1746</v>
      </c>
      <c r="F1474" s="48" t="s">
        <v>10927</v>
      </c>
      <c r="G1474" s="55" t="s">
        <v>10459</v>
      </c>
      <c r="H1474" s="55" t="s">
        <v>10460</v>
      </c>
      <c r="I1474" s="55" t="s">
        <v>9030</v>
      </c>
      <c r="J1474" s="48">
        <v>8.7760500010000015</v>
      </c>
      <c r="K1474" s="55">
        <v>5923.746484700001</v>
      </c>
      <c r="L1474" s="55">
        <v>701.76414404351738</v>
      </c>
      <c r="M1474" s="55">
        <v>296.18732423500001</v>
      </c>
      <c r="N1474" s="56">
        <v>4925.7950164214835</v>
      </c>
      <c r="O1474" s="48">
        <f t="shared" si="88"/>
        <v>674.99005634938385</v>
      </c>
      <c r="P1474" s="48">
        <f t="shared" si="89"/>
        <v>79.963553530751724</v>
      </c>
      <c r="Q1474" s="48">
        <f t="shared" si="90"/>
        <v>33.749502817469185</v>
      </c>
      <c r="R1474" s="48">
        <f t="shared" si="91"/>
        <v>561.27700000116295</v>
      </c>
    </row>
    <row r="1475" spans="1:18" x14ac:dyDescent="0.25">
      <c r="A1475" t="s">
        <v>1059</v>
      </c>
      <c r="B1475" t="s">
        <v>10339</v>
      </c>
      <c r="C1475" t="s">
        <v>10912</v>
      </c>
      <c r="D1475" t="s">
        <v>10555</v>
      </c>
      <c r="E1475" t="s">
        <v>1746</v>
      </c>
      <c r="F1475" s="48" t="s">
        <v>10927</v>
      </c>
      <c r="G1475" s="55" t="s">
        <v>10463</v>
      </c>
      <c r="H1475" s="55" t="s">
        <v>10464</v>
      </c>
      <c r="I1475" s="55" t="s">
        <v>9030</v>
      </c>
      <c r="J1475" s="48">
        <v>8.6100000000000012</v>
      </c>
      <c r="K1475" s="55">
        <v>6859.2542219999996</v>
      </c>
      <c r="L1475" s="55">
        <v>1117.6300000000003</v>
      </c>
      <c r="M1475" s="55">
        <v>342.96271110000004</v>
      </c>
      <c r="N1475" s="56">
        <v>5398.6615108999995</v>
      </c>
      <c r="O1475" s="48">
        <f t="shared" si="88"/>
        <v>796.66134982578376</v>
      </c>
      <c r="P1475" s="48">
        <f t="shared" si="89"/>
        <v>129.80603948896635</v>
      </c>
      <c r="Q1475" s="48">
        <f t="shared" si="90"/>
        <v>39.833067491289199</v>
      </c>
      <c r="R1475" s="48">
        <f t="shared" si="91"/>
        <v>627.02224284552835</v>
      </c>
    </row>
    <row r="1476" spans="1:18" x14ac:dyDescent="0.25">
      <c r="A1476" t="s">
        <v>1059</v>
      </c>
      <c r="B1476" t="s">
        <v>10339</v>
      </c>
      <c r="C1476" t="s">
        <v>10912</v>
      </c>
      <c r="D1476" t="s">
        <v>10555</v>
      </c>
      <c r="E1476" t="s">
        <v>1746</v>
      </c>
      <c r="F1476" s="48" t="s">
        <v>10927</v>
      </c>
      <c r="G1476" s="55" t="s">
        <v>10610</v>
      </c>
      <c r="H1476" s="55" t="s">
        <v>10611</v>
      </c>
      <c r="I1476" s="55" t="s">
        <v>9180</v>
      </c>
      <c r="J1476" s="48">
        <v>142.800000028</v>
      </c>
      <c r="K1476" s="55">
        <v>92520.991081000015</v>
      </c>
      <c r="L1476" s="55">
        <v>12391.790002429763</v>
      </c>
      <c r="M1476" s="55">
        <v>4626.0495540500006</v>
      </c>
      <c r="N1476" s="56">
        <v>75503.151524520246</v>
      </c>
      <c r="O1476" s="48">
        <f t="shared" si="88"/>
        <v>647.90609987996254</v>
      </c>
      <c r="P1476" s="48">
        <f t="shared" si="89"/>
        <v>86.777240896358549</v>
      </c>
      <c r="Q1476" s="48">
        <f t="shared" si="90"/>
        <v>32.395304993998124</v>
      </c>
      <c r="R1476" s="48">
        <f t="shared" si="91"/>
        <v>528.73355398960575</v>
      </c>
    </row>
    <row r="1477" spans="1:18" x14ac:dyDescent="0.25">
      <c r="A1477" t="s">
        <v>1059</v>
      </c>
      <c r="B1477" t="s">
        <v>10339</v>
      </c>
      <c r="C1477" t="s">
        <v>10912</v>
      </c>
      <c r="D1477" t="s">
        <v>10555</v>
      </c>
      <c r="E1477" t="s">
        <v>1746</v>
      </c>
      <c r="F1477" s="48" t="s">
        <v>10927</v>
      </c>
      <c r="G1477" s="55" t="s">
        <v>10618</v>
      </c>
      <c r="H1477" s="55" t="s">
        <v>10619</v>
      </c>
      <c r="I1477" s="55" t="s">
        <v>9925</v>
      </c>
      <c r="J1477" s="48">
        <v>6.15</v>
      </c>
      <c r="K1477" s="55">
        <v>4570.3109999999997</v>
      </c>
      <c r="L1477" s="55">
        <v>0</v>
      </c>
      <c r="M1477" s="55">
        <v>0</v>
      </c>
      <c r="N1477" s="56">
        <v>4570.3109999999997</v>
      </c>
      <c r="O1477" s="48">
        <f t="shared" si="88"/>
        <v>743.13999999999987</v>
      </c>
      <c r="P1477" s="48">
        <f t="shared" si="89"/>
        <v>0</v>
      </c>
      <c r="Q1477" s="48">
        <f t="shared" si="90"/>
        <v>0</v>
      </c>
      <c r="R1477" s="48">
        <f t="shared" si="91"/>
        <v>743.13999999999987</v>
      </c>
    </row>
    <row r="1478" spans="1:18" x14ac:dyDescent="0.25">
      <c r="A1478" t="s">
        <v>1059</v>
      </c>
      <c r="B1478" t="s">
        <v>10339</v>
      </c>
      <c r="C1478" t="s">
        <v>10912</v>
      </c>
      <c r="D1478" t="s">
        <v>10555</v>
      </c>
      <c r="E1478" t="s">
        <v>1746</v>
      </c>
      <c r="F1478" s="48" t="s">
        <v>10927</v>
      </c>
      <c r="G1478" s="55" t="s">
        <v>10512</v>
      </c>
      <c r="H1478" s="55" t="s">
        <v>10513</v>
      </c>
      <c r="I1478" s="55" t="s">
        <v>9018</v>
      </c>
      <c r="J1478" s="48">
        <v>237.39</v>
      </c>
      <c r="K1478" s="55">
        <v>238173.06164</v>
      </c>
      <c r="L1478" s="55">
        <v>6068.28</v>
      </c>
      <c r="M1478" s="55">
        <v>11908.653082000001</v>
      </c>
      <c r="N1478" s="56">
        <v>220196.128558</v>
      </c>
      <c r="O1478" s="48">
        <f t="shared" si="88"/>
        <v>1003.2986294283669</v>
      </c>
      <c r="P1478" s="48">
        <f t="shared" si="89"/>
        <v>25.562492101604953</v>
      </c>
      <c r="Q1478" s="48">
        <f t="shared" si="90"/>
        <v>50.164931471418349</v>
      </c>
      <c r="R1478" s="48">
        <f t="shared" si="91"/>
        <v>927.57120585534358</v>
      </c>
    </row>
    <row r="1479" spans="1:18" x14ac:dyDescent="0.25">
      <c r="A1479" t="s">
        <v>1059</v>
      </c>
      <c r="B1479" t="s">
        <v>10339</v>
      </c>
      <c r="C1479" t="s">
        <v>10912</v>
      </c>
      <c r="D1479" t="s">
        <v>10555</v>
      </c>
      <c r="E1479" t="s">
        <v>1746</v>
      </c>
      <c r="F1479" s="48" t="s">
        <v>10927</v>
      </c>
      <c r="G1479" s="55" t="s">
        <v>9330</v>
      </c>
      <c r="H1479" s="55" t="s">
        <v>9331</v>
      </c>
      <c r="I1479" s="55" t="s">
        <v>9037</v>
      </c>
      <c r="J1479" s="48">
        <v>2.46</v>
      </c>
      <c r="K1479" s="55">
        <v>2116.1166000999997</v>
      </c>
      <c r="L1479" s="55">
        <v>123</v>
      </c>
      <c r="M1479" s="55">
        <v>105.80583000500002</v>
      </c>
      <c r="N1479" s="56">
        <v>1887.3107700949997</v>
      </c>
      <c r="O1479" s="48">
        <f t="shared" si="88"/>
        <v>860.21000004065024</v>
      </c>
      <c r="P1479" s="48">
        <f t="shared" si="89"/>
        <v>50</v>
      </c>
      <c r="Q1479" s="48">
        <f t="shared" si="90"/>
        <v>43.010500002032529</v>
      </c>
      <c r="R1479" s="48">
        <f t="shared" si="91"/>
        <v>767.19950003861777</v>
      </c>
    </row>
    <row r="1480" spans="1:18" x14ac:dyDescent="0.25">
      <c r="A1480" t="s">
        <v>1059</v>
      </c>
      <c r="B1480" t="s">
        <v>10339</v>
      </c>
      <c r="C1480" t="s">
        <v>10912</v>
      </c>
      <c r="D1480" t="s">
        <v>10555</v>
      </c>
      <c r="E1480" t="s">
        <v>1746</v>
      </c>
      <c r="F1480" s="48" t="s">
        <v>10927</v>
      </c>
      <c r="G1480" s="55" t="s">
        <v>9702</v>
      </c>
      <c r="H1480" s="55" t="s">
        <v>9703</v>
      </c>
      <c r="I1480" s="55" t="s">
        <v>9189</v>
      </c>
      <c r="J1480" s="48">
        <v>29.982000000999999</v>
      </c>
      <c r="K1480" s="55">
        <v>24564.357214</v>
      </c>
      <c r="L1480" s="55">
        <v>0</v>
      </c>
      <c r="M1480" s="55">
        <v>1228.2178607000001</v>
      </c>
      <c r="N1480" s="56">
        <v>23336.139353300001</v>
      </c>
      <c r="O1480" s="48">
        <f t="shared" si="88"/>
        <v>819.30348919954292</v>
      </c>
      <c r="P1480" s="48">
        <f t="shared" si="89"/>
        <v>0</v>
      </c>
      <c r="Q1480" s="48">
        <f t="shared" si="90"/>
        <v>40.965174459977149</v>
      </c>
      <c r="R1480" s="48">
        <f t="shared" si="91"/>
        <v>778.33831473956582</v>
      </c>
    </row>
    <row r="1481" spans="1:18" x14ac:dyDescent="0.25">
      <c r="A1481" t="s">
        <v>1059</v>
      </c>
      <c r="B1481" t="s">
        <v>10339</v>
      </c>
      <c r="C1481" t="s">
        <v>10912</v>
      </c>
      <c r="D1481" t="s">
        <v>10555</v>
      </c>
      <c r="E1481" t="s">
        <v>1746</v>
      </c>
      <c r="F1481" s="48" t="s">
        <v>10927</v>
      </c>
      <c r="G1481" s="55" t="s">
        <v>10930</v>
      </c>
      <c r="H1481" s="55" t="s">
        <v>10931</v>
      </c>
      <c r="I1481" s="55" t="s">
        <v>9925</v>
      </c>
      <c r="J1481" s="48">
        <v>6.15</v>
      </c>
      <c r="K1481" s="55">
        <v>5213.2222832000007</v>
      </c>
      <c r="L1481" s="55">
        <v>0</v>
      </c>
      <c r="M1481" s="55">
        <v>0</v>
      </c>
      <c r="N1481" s="56">
        <v>5213.2222832000007</v>
      </c>
      <c r="O1481" s="48">
        <f t="shared" si="88"/>
        <v>847.67842003252042</v>
      </c>
      <c r="P1481" s="48">
        <f t="shared" si="89"/>
        <v>0</v>
      </c>
      <c r="Q1481" s="48">
        <f t="shared" si="90"/>
        <v>0</v>
      </c>
      <c r="R1481" s="48">
        <f t="shared" si="91"/>
        <v>847.67842003252042</v>
      </c>
    </row>
    <row r="1482" spans="1:18" x14ac:dyDescent="0.25">
      <c r="A1482" t="s">
        <v>1059</v>
      </c>
      <c r="B1482" t="s">
        <v>10339</v>
      </c>
      <c r="C1482" t="s">
        <v>10912</v>
      </c>
      <c r="D1482" t="s">
        <v>10555</v>
      </c>
      <c r="E1482" t="s">
        <v>1752</v>
      </c>
      <c r="F1482" s="48" t="s">
        <v>10932</v>
      </c>
      <c r="G1482" s="55" t="s">
        <v>10666</v>
      </c>
      <c r="H1482" s="55" t="s">
        <v>10667</v>
      </c>
      <c r="I1482" s="55" t="s">
        <v>9667</v>
      </c>
      <c r="J1482" s="48">
        <v>132.840000003</v>
      </c>
      <c r="K1482" s="55">
        <v>121437.545742</v>
      </c>
      <c r="L1482" s="55">
        <v>16092.550000363426</v>
      </c>
      <c r="M1482" s="55">
        <v>6071.8772871000001</v>
      </c>
      <c r="N1482" s="56">
        <v>99273.118454536583</v>
      </c>
      <c r="O1482" s="48">
        <f t="shared" si="88"/>
        <v>914.16399984385362</v>
      </c>
      <c r="P1482" s="48">
        <f t="shared" si="89"/>
        <v>121.14235170129479</v>
      </c>
      <c r="Q1482" s="48">
        <f t="shared" si="90"/>
        <v>45.708199992192682</v>
      </c>
      <c r="R1482" s="48">
        <f t="shared" si="91"/>
        <v>747.31344815036618</v>
      </c>
    </row>
    <row r="1483" spans="1:18" x14ac:dyDescent="0.25">
      <c r="A1483" t="s">
        <v>1059</v>
      </c>
      <c r="B1483" t="s">
        <v>10339</v>
      </c>
      <c r="C1483" t="s">
        <v>10912</v>
      </c>
      <c r="D1483" t="s">
        <v>10555</v>
      </c>
      <c r="E1483" t="s">
        <v>1752</v>
      </c>
      <c r="F1483" s="48" t="s">
        <v>10932</v>
      </c>
      <c r="G1483" s="55" t="s">
        <v>10289</v>
      </c>
      <c r="H1483" s="55" t="s">
        <v>10290</v>
      </c>
      <c r="I1483" s="55" t="s">
        <v>9936</v>
      </c>
      <c r="J1483" s="48">
        <v>614.99999998999999</v>
      </c>
      <c r="K1483" s="55">
        <v>347798.66365</v>
      </c>
      <c r="L1483" s="55">
        <v>26938.259999561978</v>
      </c>
      <c r="M1483" s="55">
        <v>17389.933182500004</v>
      </c>
      <c r="N1483" s="56">
        <v>303470.47046793799</v>
      </c>
      <c r="O1483" s="48">
        <f t="shared" si="88"/>
        <v>565.52628236691919</v>
      </c>
      <c r="P1483" s="48">
        <f t="shared" si="89"/>
        <v>43.802048780487802</v>
      </c>
      <c r="Q1483" s="48">
        <f t="shared" si="90"/>
        <v>28.276314118345965</v>
      </c>
      <c r="R1483" s="48">
        <f t="shared" si="91"/>
        <v>493.44791946808533</v>
      </c>
    </row>
    <row r="1484" spans="1:18" x14ac:dyDescent="0.25">
      <c r="A1484" t="s">
        <v>1059</v>
      </c>
      <c r="B1484" t="s">
        <v>10339</v>
      </c>
      <c r="C1484" t="s">
        <v>10912</v>
      </c>
      <c r="D1484" t="s">
        <v>10555</v>
      </c>
      <c r="E1484" t="s">
        <v>1886</v>
      </c>
      <c r="F1484" s="48" t="s">
        <v>10933</v>
      </c>
      <c r="G1484" s="55" t="s">
        <v>10451</v>
      </c>
      <c r="H1484" s="55" t="s">
        <v>10452</v>
      </c>
      <c r="I1484" s="55" t="s">
        <v>10259</v>
      </c>
      <c r="J1484" s="48">
        <v>7.3800000020000009</v>
      </c>
      <c r="K1484" s="55">
        <v>7058.9590658999987</v>
      </c>
      <c r="L1484" s="55">
        <v>738.00000020000004</v>
      </c>
      <c r="M1484" s="55">
        <v>352.94795329499993</v>
      </c>
      <c r="N1484" s="56">
        <v>5968.011112404999</v>
      </c>
      <c r="O1484" s="48">
        <f t="shared" si="88"/>
        <v>956.49851815542013</v>
      </c>
      <c r="P1484" s="48">
        <f t="shared" si="89"/>
        <v>100</v>
      </c>
      <c r="Q1484" s="48">
        <f t="shared" si="90"/>
        <v>47.824925907771011</v>
      </c>
      <c r="R1484" s="48">
        <f t="shared" si="91"/>
        <v>808.67359224764925</v>
      </c>
    </row>
    <row r="1485" spans="1:18" x14ac:dyDescent="0.25">
      <c r="A1485" t="s">
        <v>1059</v>
      </c>
      <c r="B1485" t="s">
        <v>10339</v>
      </c>
      <c r="C1485" t="s">
        <v>10934</v>
      </c>
      <c r="D1485" t="s">
        <v>10345</v>
      </c>
      <c r="E1485" t="s">
        <v>10935</v>
      </c>
      <c r="F1485" s="48" t="s">
        <v>10936</v>
      </c>
      <c r="G1485" s="55" t="s">
        <v>9680</v>
      </c>
      <c r="H1485" s="55" t="s">
        <v>9681</v>
      </c>
      <c r="I1485" s="55" t="s">
        <v>9415</v>
      </c>
      <c r="J1485" s="48">
        <v>1.28125</v>
      </c>
      <c r="K1485" s="55">
        <v>665.96109349999995</v>
      </c>
      <c r="L1485" s="55">
        <v>0</v>
      </c>
      <c r="M1485" s="55">
        <v>33.298054674999996</v>
      </c>
      <c r="N1485" s="56">
        <v>632.66303882499994</v>
      </c>
      <c r="O1485" s="48">
        <f t="shared" si="88"/>
        <v>519.77451199999996</v>
      </c>
      <c r="P1485" s="48">
        <f t="shared" si="89"/>
        <v>0</v>
      </c>
      <c r="Q1485" s="48">
        <f t="shared" si="90"/>
        <v>25.988725599999995</v>
      </c>
      <c r="R1485" s="48">
        <f t="shared" si="91"/>
        <v>493.78578639999995</v>
      </c>
    </row>
    <row r="1486" spans="1:18" x14ac:dyDescent="0.25">
      <c r="A1486" t="s">
        <v>1059</v>
      </c>
      <c r="B1486" t="s">
        <v>10339</v>
      </c>
      <c r="C1486" t="s">
        <v>10937</v>
      </c>
      <c r="D1486" t="s">
        <v>10345</v>
      </c>
      <c r="E1486" t="s">
        <v>1995</v>
      </c>
      <c r="F1486" s="48" t="s">
        <v>10938</v>
      </c>
      <c r="G1486" s="55" t="s">
        <v>10939</v>
      </c>
      <c r="H1486" s="55" t="s">
        <v>10940</v>
      </c>
      <c r="I1486" s="55" t="s">
        <v>9030</v>
      </c>
      <c r="J1486" s="48">
        <v>582.42549999999994</v>
      </c>
      <c r="K1486" s="55">
        <v>378752.46094000002</v>
      </c>
      <c r="L1486" s="55">
        <v>15771.93814111567</v>
      </c>
      <c r="M1486" s="55">
        <v>18937.623047000001</v>
      </c>
      <c r="N1486" s="56">
        <v>344042.8997518844</v>
      </c>
      <c r="O1486" s="48">
        <f t="shared" si="88"/>
        <v>650.30198873504003</v>
      </c>
      <c r="P1486" s="48">
        <f t="shared" si="89"/>
        <v>27.079752073210518</v>
      </c>
      <c r="Q1486" s="48">
        <f t="shared" si="90"/>
        <v>32.515099436752003</v>
      </c>
      <c r="R1486" s="48">
        <f t="shared" si="91"/>
        <v>590.70713722507764</v>
      </c>
    </row>
    <row r="1487" spans="1:18" x14ac:dyDescent="0.25">
      <c r="A1487" t="s">
        <v>1059</v>
      </c>
      <c r="B1487" t="s">
        <v>10339</v>
      </c>
      <c r="C1487" t="s">
        <v>10937</v>
      </c>
      <c r="D1487" t="s">
        <v>10345</v>
      </c>
      <c r="E1487" t="s">
        <v>1504</v>
      </c>
      <c r="F1487" s="48" t="s">
        <v>10941</v>
      </c>
      <c r="G1487" s="55" t="s">
        <v>10942</v>
      </c>
      <c r="H1487" s="55" t="s">
        <v>10943</v>
      </c>
      <c r="I1487" s="55" t="s">
        <v>9377</v>
      </c>
      <c r="J1487" s="48">
        <v>38.929499998999994</v>
      </c>
      <c r="K1487" s="55">
        <v>25284.127008980002</v>
      </c>
      <c r="L1487" s="55">
        <v>0</v>
      </c>
      <c r="M1487" s="55">
        <v>1264.2063504490002</v>
      </c>
      <c r="N1487" s="56">
        <v>24019.920658531002</v>
      </c>
      <c r="O1487" s="48">
        <f t="shared" si="88"/>
        <v>649.48501803592364</v>
      </c>
      <c r="P1487" s="48">
        <f t="shared" si="89"/>
        <v>0</v>
      </c>
      <c r="Q1487" s="48">
        <f t="shared" si="90"/>
        <v>32.474250901796189</v>
      </c>
      <c r="R1487" s="48">
        <f t="shared" si="91"/>
        <v>617.01076713412749</v>
      </c>
    </row>
    <row r="1488" spans="1:18" x14ac:dyDescent="0.25">
      <c r="A1488" t="s">
        <v>1059</v>
      </c>
      <c r="B1488" t="s">
        <v>10339</v>
      </c>
      <c r="C1488" t="s">
        <v>10937</v>
      </c>
      <c r="D1488" t="s">
        <v>10345</v>
      </c>
      <c r="E1488" t="s">
        <v>1504</v>
      </c>
      <c r="F1488" s="48" t="s">
        <v>10941</v>
      </c>
      <c r="G1488" s="55" t="s">
        <v>10944</v>
      </c>
      <c r="H1488" s="55" t="s">
        <v>10945</v>
      </c>
      <c r="I1488" s="55" t="s">
        <v>9415</v>
      </c>
      <c r="J1488" s="48">
        <v>940.19149996300007</v>
      </c>
      <c r="K1488" s="55">
        <v>324461.96703499998</v>
      </c>
      <c r="L1488" s="55">
        <v>0</v>
      </c>
      <c r="M1488" s="55">
        <v>16223.098351750003</v>
      </c>
      <c r="N1488" s="56">
        <v>308238.86868324998</v>
      </c>
      <c r="O1488" s="48">
        <f t="shared" ref="O1488:O1551" si="92">IFERROR(K1488/J1488,0)</f>
        <v>345.1020000157082</v>
      </c>
      <c r="P1488" s="48">
        <f t="shared" ref="P1488:P1551" si="93">IFERROR(L1488/J1488,0)</f>
        <v>0</v>
      </c>
      <c r="Q1488" s="48">
        <f t="shared" ref="Q1488:Q1551" si="94">IFERROR(M1488/J1488,0)</f>
        <v>17.255100000785415</v>
      </c>
      <c r="R1488" s="48">
        <f t="shared" ref="R1488:R1551" si="95">N1488/J1488</f>
        <v>327.84690001492282</v>
      </c>
    </row>
    <row r="1489" spans="1:18" x14ac:dyDescent="0.25">
      <c r="A1489" t="s">
        <v>1059</v>
      </c>
      <c r="B1489" t="s">
        <v>10339</v>
      </c>
      <c r="C1489" t="s">
        <v>10937</v>
      </c>
      <c r="D1489" t="s">
        <v>10345</v>
      </c>
      <c r="E1489" t="s">
        <v>1504</v>
      </c>
      <c r="F1489" s="48" t="s">
        <v>10941</v>
      </c>
      <c r="G1489" s="55" t="s">
        <v>10836</v>
      </c>
      <c r="H1489" s="55" t="s">
        <v>10837</v>
      </c>
      <c r="I1489" s="55" t="s">
        <v>9030</v>
      </c>
      <c r="J1489" s="48">
        <v>50.594000000000001</v>
      </c>
      <c r="K1489" s="55">
        <v>20334.573692499998</v>
      </c>
      <c r="L1489" s="55">
        <v>4140.3473389998026</v>
      </c>
      <c r="M1489" s="55">
        <v>1016.7286846250001</v>
      </c>
      <c r="N1489" s="56">
        <v>15177.497668875194</v>
      </c>
      <c r="O1489" s="48">
        <f t="shared" si="92"/>
        <v>401.9167034134482</v>
      </c>
      <c r="P1489" s="48">
        <f t="shared" si="93"/>
        <v>81.834749950583117</v>
      </c>
      <c r="Q1489" s="48">
        <f t="shared" si="94"/>
        <v>20.095835170672412</v>
      </c>
      <c r="R1489" s="48">
        <f t="shared" si="95"/>
        <v>299.9861182921926</v>
      </c>
    </row>
    <row r="1490" spans="1:18" x14ac:dyDescent="0.25">
      <c r="A1490" t="s">
        <v>1059</v>
      </c>
      <c r="B1490" t="s">
        <v>10339</v>
      </c>
      <c r="C1490" t="s">
        <v>10937</v>
      </c>
      <c r="D1490" t="s">
        <v>10345</v>
      </c>
      <c r="E1490" t="s">
        <v>1504</v>
      </c>
      <c r="F1490" s="48" t="s">
        <v>10941</v>
      </c>
      <c r="G1490" s="55" t="s">
        <v>10200</v>
      </c>
      <c r="H1490" s="55" t="s">
        <v>10201</v>
      </c>
      <c r="I1490" s="55" t="s">
        <v>9362</v>
      </c>
      <c r="J1490" s="48">
        <v>452.00450000000006</v>
      </c>
      <c r="K1490" s="55">
        <v>214865.23027999996</v>
      </c>
      <c r="L1490" s="55">
        <v>34101.859506283188</v>
      </c>
      <c r="M1490" s="55">
        <v>10743.261514</v>
      </c>
      <c r="N1490" s="56">
        <v>170020.10925971676</v>
      </c>
      <c r="O1490" s="48">
        <f t="shared" si="92"/>
        <v>475.36082114226724</v>
      </c>
      <c r="P1490" s="48">
        <f t="shared" si="93"/>
        <v>75.445840707964592</v>
      </c>
      <c r="Q1490" s="48">
        <f t="shared" si="94"/>
        <v>23.768041057113365</v>
      </c>
      <c r="R1490" s="48">
        <f t="shared" si="95"/>
        <v>376.14693937718926</v>
      </c>
    </row>
    <row r="1491" spans="1:18" x14ac:dyDescent="0.25">
      <c r="A1491" t="s">
        <v>1059</v>
      </c>
      <c r="B1491" t="s">
        <v>10339</v>
      </c>
      <c r="C1491" t="s">
        <v>10937</v>
      </c>
      <c r="D1491" t="s">
        <v>10345</v>
      </c>
      <c r="E1491" t="s">
        <v>1504</v>
      </c>
      <c r="F1491" s="48" t="s">
        <v>10941</v>
      </c>
      <c r="G1491" s="55" t="s">
        <v>10946</v>
      </c>
      <c r="H1491" s="55" t="s">
        <v>10947</v>
      </c>
      <c r="I1491" s="55" t="s">
        <v>9211</v>
      </c>
      <c r="J1491" s="48">
        <v>101.70050000499999</v>
      </c>
      <c r="K1491" s="55">
        <v>39445.352529260002</v>
      </c>
      <c r="L1491" s="55">
        <v>5918.5290981277531</v>
      </c>
      <c r="M1491" s="55">
        <v>1972.2676264630004</v>
      </c>
      <c r="N1491" s="56">
        <v>31554.555804669253</v>
      </c>
      <c r="O1491" s="48">
        <f t="shared" si="92"/>
        <v>387.85799998348796</v>
      </c>
      <c r="P1491" s="48">
        <f t="shared" si="93"/>
        <v>58.195673549655851</v>
      </c>
      <c r="Q1491" s="48">
        <f t="shared" si="94"/>
        <v>19.3928999991744</v>
      </c>
      <c r="R1491" s="48">
        <f t="shared" si="95"/>
        <v>310.2694264346577</v>
      </c>
    </row>
    <row r="1492" spans="1:18" x14ac:dyDescent="0.25">
      <c r="A1492" t="s">
        <v>1059</v>
      </c>
      <c r="B1492" t="s">
        <v>10339</v>
      </c>
      <c r="C1492" t="s">
        <v>10937</v>
      </c>
      <c r="D1492" t="s">
        <v>10345</v>
      </c>
      <c r="E1492" t="s">
        <v>1499</v>
      </c>
      <c r="F1492" s="48" t="s">
        <v>10948</v>
      </c>
      <c r="G1492" s="55" t="s">
        <v>10033</v>
      </c>
      <c r="H1492" s="55" t="s">
        <v>10034</v>
      </c>
      <c r="I1492" s="55" t="s">
        <v>10035</v>
      </c>
      <c r="J1492" s="48">
        <v>6.1499999999999995</v>
      </c>
      <c r="K1492" s="55">
        <v>3136.0785406</v>
      </c>
      <c r="L1492" s="55">
        <v>236.11999999999998</v>
      </c>
      <c r="M1492" s="55">
        <v>156.80392703000001</v>
      </c>
      <c r="N1492" s="56">
        <v>2743.15461357</v>
      </c>
      <c r="O1492" s="48">
        <f t="shared" si="92"/>
        <v>509.93147001626022</v>
      </c>
      <c r="P1492" s="48">
        <f t="shared" si="93"/>
        <v>38.393495934959347</v>
      </c>
      <c r="Q1492" s="48">
        <f t="shared" si="94"/>
        <v>25.496573500813014</v>
      </c>
      <c r="R1492" s="48">
        <f t="shared" si="95"/>
        <v>446.04140058048785</v>
      </c>
    </row>
    <row r="1493" spans="1:18" x14ac:dyDescent="0.25">
      <c r="A1493" t="s">
        <v>1059</v>
      </c>
      <c r="B1493" t="s">
        <v>10339</v>
      </c>
      <c r="C1493" t="s">
        <v>10937</v>
      </c>
      <c r="D1493" t="s">
        <v>10345</v>
      </c>
      <c r="E1493" t="s">
        <v>1499</v>
      </c>
      <c r="F1493" s="48" t="s">
        <v>10948</v>
      </c>
      <c r="G1493" s="55" t="s">
        <v>9535</v>
      </c>
      <c r="H1493" s="55" t="s">
        <v>9536</v>
      </c>
      <c r="I1493" s="55" t="s">
        <v>9030</v>
      </c>
      <c r="J1493" s="48">
        <v>1.2300000019999999</v>
      </c>
      <c r="K1493" s="55">
        <v>1114.2272134399998</v>
      </c>
      <c r="L1493" s="55">
        <v>260.83000042411379</v>
      </c>
      <c r="M1493" s="55">
        <v>55.711360672000005</v>
      </c>
      <c r="N1493" s="56">
        <v>797.68585234388604</v>
      </c>
      <c r="O1493" s="48">
        <f t="shared" si="92"/>
        <v>905.87578181158392</v>
      </c>
      <c r="P1493" s="48">
        <f t="shared" si="93"/>
        <v>212.05691056910567</v>
      </c>
      <c r="Q1493" s="48">
        <f t="shared" si="94"/>
        <v>45.29378909057921</v>
      </c>
      <c r="R1493" s="48">
        <f t="shared" si="95"/>
        <v>648.52508215189914</v>
      </c>
    </row>
    <row r="1494" spans="1:18" x14ac:dyDescent="0.25">
      <c r="A1494" t="s">
        <v>1059</v>
      </c>
      <c r="B1494" t="s">
        <v>10339</v>
      </c>
      <c r="C1494" t="s">
        <v>10937</v>
      </c>
      <c r="D1494" t="s">
        <v>10345</v>
      </c>
      <c r="E1494" t="s">
        <v>1499</v>
      </c>
      <c r="F1494" s="48" t="s">
        <v>10948</v>
      </c>
      <c r="G1494" s="55" t="s">
        <v>10417</v>
      </c>
      <c r="H1494" s="55" t="s">
        <v>10418</v>
      </c>
      <c r="I1494" s="55" t="s">
        <v>9030</v>
      </c>
      <c r="J1494" s="48">
        <v>34.440000001000001</v>
      </c>
      <c r="K1494" s="55">
        <v>15255.259860199996</v>
      </c>
      <c r="L1494" s="55">
        <v>1129.9500000328094</v>
      </c>
      <c r="M1494" s="55">
        <v>762.76299301000006</v>
      </c>
      <c r="N1494" s="56">
        <v>13362.546867157187</v>
      </c>
      <c r="O1494" s="48">
        <f t="shared" si="92"/>
        <v>442.95179616019288</v>
      </c>
      <c r="P1494" s="48">
        <f t="shared" si="93"/>
        <v>32.809233449477354</v>
      </c>
      <c r="Q1494" s="48">
        <f t="shared" si="94"/>
        <v>22.147589808009652</v>
      </c>
      <c r="R1494" s="48">
        <f t="shared" si="95"/>
        <v>387.99497290270591</v>
      </c>
    </row>
    <row r="1495" spans="1:18" x14ac:dyDescent="0.25">
      <c r="A1495" t="s">
        <v>1059</v>
      </c>
      <c r="B1495" t="s">
        <v>10339</v>
      </c>
      <c r="C1495" t="s">
        <v>10937</v>
      </c>
      <c r="D1495" t="s">
        <v>10345</v>
      </c>
      <c r="E1495" t="s">
        <v>1499</v>
      </c>
      <c r="F1495" s="48" t="s">
        <v>10948</v>
      </c>
      <c r="G1495" s="55" t="s">
        <v>9400</v>
      </c>
      <c r="H1495" s="55" t="s">
        <v>9401</v>
      </c>
      <c r="I1495" s="55" t="s">
        <v>9037</v>
      </c>
      <c r="J1495" s="48">
        <v>61.500000003000004</v>
      </c>
      <c r="K1495" s="55">
        <v>32489.902653000001</v>
      </c>
      <c r="L1495" s="55">
        <v>1820.3000000887953</v>
      </c>
      <c r="M1495" s="55">
        <v>1624.49513265</v>
      </c>
      <c r="N1495" s="56">
        <v>29045.107520261205</v>
      </c>
      <c r="O1495" s="48">
        <f t="shared" si="92"/>
        <v>528.29110002301013</v>
      </c>
      <c r="P1495" s="48">
        <f t="shared" si="93"/>
        <v>29.598373983739837</v>
      </c>
      <c r="Q1495" s="48">
        <f t="shared" si="94"/>
        <v>26.414555001150507</v>
      </c>
      <c r="R1495" s="48">
        <f t="shared" si="95"/>
        <v>472.27817103811981</v>
      </c>
    </row>
    <row r="1496" spans="1:18" x14ac:dyDescent="0.25">
      <c r="A1496" t="s">
        <v>1059</v>
      </c>
      <c r="B1496" t="s">
        <v>10339</v>
      </c>
      <c r="C1496" t="s">
        <v>10937</v>
      </c>
      <c r="D1496" t="s">
        <v>10345</v>
      </c>
      <c r="E1496" t="s">
        <v>1499</v>
      </c>
      <c r="F1496" s="48" t="s">
        <v>10948</v>
      </c>
      <c r="G1496" s="55" t="s">
        <v>10949</v>
      </c>
      <c r="H1496" s="55" t="s">
        <v>10950</v>
      </c>
      <c r="I1496" s="55" t="s">
        <v>9211</v>
      </c>
      <c r="J1496" s="48">
        <v>7.380000001</v>
      </c>
      <c r="K1496" s="55">
        <v>4360.4523372999993</v>
      </c>
      <c r="L1496" s="55">
        <v>0</v>
      </c>
      <c r="M1496" s="55">
        <v>218.022616865</v>
      </c>
      <c r="N1496" s="56">
        <v>4142.4297204349996</v>
      </c>
      <c r="O1496" s="48">
        <f t="shared" si="92"/>
        <v>590.84720009609111</v>
      </c>
      <c r="P1496" s="48">
        <f t="shared" si="93"/>
        <v>0</v>
      </c>
      <c r="Q1496" s="48">
        <f t="shared" si="94"/>
        <v>29.542360004804557</v>
      </c>
      <c r="R1496" s="48">
        <f t="shared" si="95"/>
        <v>561.30484009128656</v>
      </c>
    </row>
    <row r="1497" spans="1:18" x14ac:dyDescent="0.25">
      <c r="A1497" t="s">
        <v>1059</v>
      </c>
      <c r="B1497" t="s">
        <v>10339</v>
      </c>
      <c r="C1497" t="s">
        <v>10937</v>
      </c>
      <c r="D1497" t="s">
        <v>10345</v>
      </c>
      <c r="E1497" t="s">
        <v>1499</v>
      </c>
      <c r="F1497" s="48" t="s">
        <v>10948</v>
      </c>
      <c r="G1497" s="55" t="s">
        <v>9602</v>
      </c>
      <c r="H1497" s="55" t="s">
        <v>9603</v>
      </c>
      <c r="I1497" s="55" t="s">
        <v>9030</v>
      </c>
      <c r="J1497" s="48">
        <v>1.2299999990000001</v>
      </c>
      <c r="K1497" s="55">
        <v>1317.8982190000002</v>
      </c>
      <c r="L1497" s="55">
        <v>338.71999972461799</v>
      </c>
      <c r="M1497" s="55">
        <v>65.894910949999996</v>
      </c>
      <c r="N1497" s="56">
        <v>913.28330832538222</v>
      </c>
      <c r="O1497" s="48">
        <f t="shared" si="92"/>
        <v>1071.4619675377739</v>
      </c>
      <c r="P1497" s="48">
        <f t="shared" si="93"/>
        <v>275.38211382113826</v>
      </c>
      <c r="Q1497" s="48">
        <f t="shared" si="94"/>
        <v>53.573098376888687</v>
      </c>
      <c r="R1497" s="48">
        <f t="shared" si="95"/>
        <v>742.50675533974709</v>
      </c>
    </row>
    <row r="1498" spans="1:18" x14ac:dyDescent="0.25">
      <c r="A1498" t="s">
        <v>1059</v>
      </c>
      <c r="B1498" t="s">
        <v>10339</v>
      </c>
      <c r="C1498" t="s">
        <v>10937</v>
      </c>
      <c r="D1498" t="s">
        <v>10345</v>
      </c>
      <c r="E1498" t="s">
        <v>1499</v>
      </c>
      <c r="F1498" s="48" t="s">
        <v>10948</v>
      </c>
      <c r="G1498" s="55" t="s">
        <v>10951</v>
      </c>
      <c r="H1498" s="55" t="s">
        <v>10952</v>
      </c>
      <c r="I1498" s="55" t="s">
        <v>9362</v>
      </c>
      <c r="J1498" s="48">
        <v>98.399999998999988</v>
      </c>
      <c r="K1498" s="55">
        <v>57567.397356000001</v>
      </c>
      <c r="L1498" s="55">
        <v>0</v>
      </c>
      <c r="M1498" s="55">
        <v>2878.3698678000001</v>
      </c>
      <c r="N1498" s="56">
        <v>54689.027488200001</v>
      </c>
      <c r="O1498" s="48">
        <f t="shared" si="92"/>
        <v>585.03452598155536</v>
      </c>
      <c r="P1498" s="48">
        <f t="shared" si="93"/>
        <v>0</v>
      </c>
      <c r="Q1498" s="48">
        <f t="shared" si="94"/>
        <v>29.251726299077767</v>
      </c>
      <c r="R1498" s="48">
        <f t="shared" si="95"/>
        <v>555.7827996824775</v>
      </c>
    </row>
    <row r="1499" spans="1:18" x14ac:dyDescent="0.25">
      <c r="A1499" t="s">
        <v>1059</v>
      </c>
      <c r="B1499" t="s">
        <v>10339</v>
      </c>
      <c r="C1499" t="s">
        <v>10937</v>
      </c>
      <c r="D1499" t="s">
        <v>10345</v>
      </c>
      <c r="E1499" t="s">
        <v>1499</v>
      </c>
      <c r="F1499" s="48" t="s">
        <v>10948</v>
      </c>
      <c r="G1499" s="55" t="s">
        <v>10876</v>
      </c>
      <c r="H1499" s="55" t="s">
        <v>10877</v>
      </c>
      <c r="I1499" s="55" t="s">
        <v>9030</v>
      </c>
      <c r="J1499" s="48">
        <v>186.96000001299998</v>
      </c>
      <c r="K1499" s="55">
        <v>101489.061392</v>
      </c>
      <c r="L1499" s="55">
        <v>0</v>
      </c>
      <c r="M1499" s="55">
        <v>5074.4530696000002</v>
      </c>
      <c r="N1499" s="56">
        <v>96414.608322400003</v>
      </c>
      <c r="O1499" s="48">
        <f t="shared" si="92"/>
        <v>542.8383685544668</v>
      </c>
      <c r="P1499" s="48">
        <f t="shared" si="93"/>
        <v>0</v>
      </c>
      <c r="Q1499" s="48">
        <f t="shared" si="94"/>
        <v>27.14191842772334</v>
      </c>
      <c r="R1499" s="48">
        <f t="shared" si="95"/>
        <v>515.69645012674346</v>
      </c>
    </row>
    <row r="1500" spans="1:18" x14ac:dyDescent="0.25">
      <c r="A1500" t="s">
        <v>1059</v>
      </c>
      <c r="B1500" t="s">
        <v>10339</v>
      </c>
      <c r="C1500" t="s">
        <v>10937</v>
      </c>
      <c r="D1500" t="s">
        <v>10345</v>
      </c>
      <c r="E1500" t="s">
        <v>1499</v>
      </c>
      <c r="F1500" s="48" t="s">
        <v>10948</v>
      </c>
      <c r="G1500" s="55" t="s">
        <v>10953</v>
      </c>
      <c r="H1500" s="55" t="s">
        <v>10954</v>
      </c>
      <c r="I1500" s="55" t="s">
        <v>9030</v>
      </c>
      <c r="J1500" s="48">
        <v>2.46</v>
      </c>
      <c r="K1500" s="55">
        <v>2156.1850799630001</v>
      </c>
      <c r="L1500" s="55">
        <v>710.57</v>
      </c>
      <c r="M1500" s="55">
        <v>107.80925399815001</v>
      </c>
      <c r="N1500" s="56">
        <v>1337.8058259648499</v>
      </c>
      <c r="O1500" s="48">
        <f t="shared" si="92"/>
        <v>876.49799998495939</v>
      </c>
      <c r="P1500" s="48">
        <f t="shared" si="93"/>
        <v>288.84959349593498</v>
      </c>
      <c r="Q1500" s="48">
        <f t="shared" si="94"/>
        <v>43.824899999247975</v>
      </c>
      <c r="R1500" s="48">
        <f t="shared" si="95"/>
        <v>543.82350648977638</v>
      </c>
    </row>
    <row r="1501" spans="1:18" x14ac:dyDescent="0.25">
      <c r="A1501" t="s">
        <v>1059</v>
      </c>
      <c r="B1501" t="s">
        <v>10339</v>
      </c>
      <c r="C1501" t="s">
        <v>10937</v>
      </c>
      <c r="D1501" t="s">
        <v>10345</v>
      </c>
      <c r="E1501" t="s">
        <v>1499</v>
      </c>
      <c r="F1501" s="48" t="s">
        <v>10948</v>
      </c>
      <c r="G1501" s="55" t="s">
        <v>10880</v>
      </c>
      <c r="H1501" s="55" t="s">
        <v>10881</v>
      </c>
      <c r="I1501" s="55" t="s">
        <v>9037</v>
      </c>
      <c r="J1501" s="48">
        <v>19.680000000000003</v>
      </c>
      <c r="K1501" s="55">
        <v>9006.39259227</v>
      </c>
      <c r="L1501" s="55">
        <v>1054.7700000000002</v>
      </c>
      <c r="M1501" s="55">
        <v>450.31962961350007</v>
      </c>
      <c r="N1501" s="56">
        <v>7501.3029626564994</v>
      </c>
      <c r="O1501" s="48">
        <f t="shared" si="92"/>
        <v>457.64190001371946</v>
      </c>
      <c r="P1501" s="48">
        <f t="shared" si="93"/>
        <v>53.596036585365859</v>
      </c>
      <c r="Q1501" s="48">
        <f t="shared" si="94"/>
        <v>22.882095000685975</v>
      </c>
      <c r="R1501" s="48">
        <f t="shared" si="95"/>
        <v>381.16376842766761</v>
      </c>
    </row>
    <row r="1502" spans="1:18" x14ac:dyDescent="0.25">
      <c r="A1502" t="s">
        <v>1059</v>
      </c>
      <c r="B1502" t="s">
        <v>10339</v>
      </c>
      <c r="C1502" t="s">
        <v>10937</v>
      </c>
      <c r="D1502" t="s">
        <v>10345</v>
      </c>
      <c r="E1502" t="s">
        <v>1499</v>
      </c>
      <c r="F1502" s="48" t="s">
        <v>10948</v>
      </c>
      <c r="G1502" s="55" t="s">
        <v>10955</v>
      </c>
      <c r="H1502" s="55" t="s">
        <v>10956</v>
      </c>
      <c r="I1502" s="55" t="s">
        <v>9030</v>
      </c>
      <c r="J1502" s="48">
        <v>319.80000000399997</v>
      </c>
      <c r="K1502" s="55">
        <v>141484.80800900003</v>
      </c>
      <c r="L1502" s="55">
        <v>10593.380000132498</v>
      </c>
      <c r="M1502" s="55">
        <v>7074.2404004499995</v>
      </c>
      <c r="N1502" s="56">
        <v>123817.18760841753</v>
      </c>
      <c r="O1502" s="48">
        <f t="shared" si="92"/>
        <v>442.4165353571932</v>
      </c>
      <c r="P1502" s="48">
        <f t="shared" si="93"/>
        <v>33.125015634771728</v>
      </c>
      <c r="Q1502" s="48">
        <f t="shared" si="94"/>
        <v>22.120826767859654</v>
      </c>
      <c r="R1502" s="48">
        <f t="shared" si="95"/>
        <v>387.17069295456179</v>
      </c>
    </row>
    <row r="1503" spans="1:18" x14ac:dyDescent="0.25">
      <c r="A1503" t="s">
        <v>1059</v>
      </c>
      <c r="B1503" t="s">
        <v>10339</v>
      </c>
      <c r="C1503" t="s">
        <v>10937</v>
      </c>
      <c r="D1503" t="s">
        <v>10345</v>
      </c>
      <c r="E1503" t="s">
        <v>1499</v>
      </c>
      <c r="F1503" s="48" t="s">
        <v>10948</v>
      </c>
      <c r="G1503" s="55" t="s">
        <v>9530</v>
      </c>
      <c r="H1503" s="55" t="s">
        <v>9531</v>
      </c>
      <c r="I1503" s="55" t="s">
        <v>9211</v>
      </c>
      <c r="J1503" s="48">
        <v>14.4</v>
      </c>
      <c r="K1503" s="55">
        <v>8219.5939003999993</v>
      </c>
      <c r="L1503" s="55">
        <v>1221.74</v>
      </c>
      <c r="M1503" s="55">
        <v>0</v>
      </c>
      <c r="N1503" s="56">
        <v>6997.8539003999995</v>
      </c>
      <c r="O1503" s="48">
        <f t="shared" si="92"/>
        <v>570.80513197222217</v>
      </c>
      <c r="P1503" s="48">
        <f t="shared" si="93"/>
        <v>84.843055555555551</v>
      </c>
      <c r="Q1503" s="48">
        <f t="shared" si="94"/>
        <v>0</v>
      </c>
      <c r="R1503" s="48">
        <f t="shared" si="95"/>
        <v>485.9620764166666</v>
      </c>
    </row>
    <row r="1504" spans="1:18" x14ac:dyDescent="0.25">
      <c r="A1504" t="s">
        <v>1059</v>
      </c>
      <c r="B1504" t="s">
        <v>10339</v>
      </c>
      <c r="C1504" t="s">
        <v>10937</v>
      </c>
      <c r="D1504" t="s">
        <v>10345</v>
      </c>
      <c r="E1504" t="s">
        <v>1506</v>
      </c>
      <c r="F1504" s="48" t="s">
        <v>10957</v>
      </c>
      <c r="G1504" s="55" t="s">
        <v>10892</v>
      </c>
      <c r="H1504" s="55" t="s">
        <v>10893</v>
      </c>
      <c r="I1504" s="55" t="s">
        <v>9037</v>
      </c>
      <c r="J1504" s="48">
        <v>24.600000000000005</v>
      </c>
      <c r="K1504" s="55">
        <v>8915.2367998000009</v>
      </c>
      <c r="L1504" s="55">
        <v>0</v>
      </c>
      <c r="M1504" s="55">
        <v>445.76183999</v>
      </c>
      <c r="N1504" s="56">
        <v>8469.4749598100007</v>
      </c>
      <c r="O1504" s="48">
        <f t="shared" si="92"/>
        <v>362.40799999186987</v>
      </c>
      <c r="P1504" s="48">
        <f t="shared" si="93"/>
        <v>0</v>
      </c>
      <c r="Q1504" s="48">
        <f t="shared" si="94"/>
        <v>18.120399999593491</v>
      </c>
      <c r="R1504" s="48">
        <f t="shared" si="95"/>
        <v>344.2875999922764</v>
      </c>
    </row>
    <row r="1505" spans="1:18" x14ac:dyDescent="0.25">
      <c r="A1505" t="s">
        <v>1059</v>
      </c>
      <c r="B1505" t="s">
        <v>10339</v>
      </c>
      <c r="C1505" t="s">
        <v>10937</v>
      </c>
      <c r="D1505" t="s">
        <v>10345</v>
      </c>
      <c r="E1505" t="s">
        <v>1506</v>
      </c>
      <c r="F1505" s="48" t="s">
        <v>10957</v>
      </c>
      <c r="G1505" s="55" t="s">
        <v>10417</v>
      </c>
      <c r="H1505" s="55" t="s">
        <v>10418</v>
      </c>
      <c r="I1505" s="55" t="s">
        <v>9030</v>
      </c>
      <c r="J1505" s="48">
        <v>28.7</v>
      </c>
      <c r="K1505" s="55">
        <v>12756.259727000001</v>
      </c>
      <c r="L1505" s="55">
        <v>887.83</v>
      </c>
      <c r="M1505" s="55">
        <v>637.81298634999996</v>
      </c>
      <c r="N1505" s="56">
        <v>11230.616740650001</v>
      </c>
      <c r="O1505" s="48">
        <f t="shared" si="92"/>
        <v>444.46898003484324</v>
      </c>
      <c r="P1505" s="48">
        <f t="shared" si="93"/>
        <v>30.934843205574914</v>
      </c>
      <c r="Q1505" s="48">
        <f t="shared" si="94"/>
        <v>22.223449001742161</v>
      </c>
      <c r="R1505" s="48">
        <f t="shared" si="95"/>
        <v>391.31068782752618</v>
      </c>
    </row>
    <row r="1506" spans="1:18" x14ac:dyDescent="0.25">
      <c r="A1506" t="s">
        <v>1059</v>
      </c>
      <c r="B1506" t="s">
        <v>10339</v>
      </c>
      <c r="C1506" t="s">
        <v>10937</v>
      </c>
      <c r="D1506" t="s">
        <v>10345</v>
      </c>
      <c r="E1506" t="s">
        <v>1506</v>
      </c>
      <c r="F1506" s="48" t="s">
        <v>10957</v>
      </c>
      <c r="G1506" s="55" t="s">
        <v>10942</v>
      </c>
      <c r="H1506" s="55" t="s">
        <v>10943</v>
      </c>
      <c r="I1506" s="55" t="s">
        <v>9377</v>
      </c>
      <c r="J1506" s="48">
        <v>3.0749999999999997</v>
      </c>
      <c r="K1506" s="55">
        <v>1984.0570879579998</v>
      </c>
      <c r="L1506" s="55">
        <v>1191.592451298701</v>
      </c>
      <c r="M1506" s="55">
        <v>99.202854397900012</v>
      </c>
      <c r="N1506" s="56">
        <v>693.26178226139882</v>
      </c>
      <c r="O1506" s="48">
        <f t="shared" si="92"/>
        <v>645.22181722211383</v>
      </c>
      <c r="P1506" s="48">
        <f t="shared" si="93"/>
        <v>387.50974025974023</v>
      </c>
      <c r="Q1506" s="48">
        <f t="shared" si="94"/>
        <v>32.2610908611057</v>
      </c>
      <c r="R1506" s="48">
        <f t="shared" si="95"/>
        <v>225.45098610126792</v>
      </c>
    </row>
    <row r="1507" spans="1:18" x14ac:dyDescent="0.25">
      <c r="A1507" t="s">
        <v>1059</v>
      </c>
      <c r="B1507" t="s">
        <v>10339</v>
      </c>
      <c r="C1507" t="s">
        <v>10937</v>
      </c>
      <c r="D1507" t="s">
        <v>10345</v>
      </c>
      <c r="E1507" t="s">
        <v>1506</v>
      </c>
      <c r="F1507" s="48" t="s">
        <v>10957</v>
      </c>
      <c r="G1507" s="55" t="s">
        <v>9388</v>
      </c>
      <c r="H1507" s="55" t="s">
        <v>9389</v>
      </c>
      <c r="I1507" s="55" t="s">
        <v>9030</v>
      </c>
      <c r="J1507" s="48">
        <v>18.449999998999999</v>
      </c>
      <c r="K1507" s="55">
        <v>8255.296413</v>
      </c>
      <c r="L1507" s="55">
        <v>876.00999995251982</v>
      </c>
      <c r="M1507" s="55">
        <v>412.76482065000005</v>
      </c>
      <c r="N1507" s="56">
        <v>6966.5215923974802</v>
      </c>
      <c r="O1507" s="48">
        <f t="shared" si="92"/>
        <v>447.44154002425159</v>
      </c>
      <c r="P1507" s="48">
        <f t="shared" si="93"/>
        <v>47.480216802168023</v>
      </c>
      <c r="Q1507" s="48">
        <f t="shared" si="94"/>
        <v>22.372077001212581</v>
      </c>
      <c r="R1507" s="48">
        <f t="shared" si="95"/>
        <v>377.58924622087096</v>
      </c>
    </row>
    <row r="1508" spans="1:18" x14ac:dyDescent="0.25">
      <c r="A1508" t="s">
        <v>1059</v>
      </c>
      <c r="B1508" t="s">
        <v>10339</v>
      </c>
      <c r="C1508" t="s">
        <v>10937</v>
      </c>
      <c r="D1508" t="s">
        <v>10345</v>
      </c>
      <c r="E1508" t="s">
        <v>1506</v>
      </c>
      <c r="F1508" s="48" t="s">
        <v>10957</v>
      </c>
      <c r="G1508" s="55" t="s">
        <v>10958</v>
      </c>
      <c r="H1508" s="55" t="s">
        <v>10959</v>
      </c>
      <c r="I1508" s="55" t="s">
        <v>9510</v>
      </c>
      <c r="J1508" s="48">
        <v>61.499999999999993</v>
      </c>
      <c r="K1508" s="55">
        <v>34418.521717999996</v>
      </c>
      <c r="L1508" s="55">
        <v>1826.2699999999998</v>
      </c>
      <c r="M1508" s="55">
        <v>1720.9260859000001</v>
      </c>
      <c r="N1508" s="56">
        <v>30871.325632099997</v>
      </c>
      <c r="O1508" s="48">
        <f t="shared" si="92"/>
        <v>559.6507596422764</v>
      </c>
      <c r="P1508" s="48">
        <f t="shared" si="93"/>
        <v>29.695447154471545</v>
      </c>
      <c r="Q1508" s="48">
        <f t="shared" si="94"/>
        <v>27.982537982113826</v>
      </c>
      <c r="R1508" s="48">
        <f t="shared" si="95"/>
        <v>501.97277450569106</v>
      </c>
    </row>
    <row r="1509" spans="1:18" x14ac:dyDescent="0.25">
      <c r="A1509" t="s">
        <v>1059</v>
      </c>
      <c r="B1509" t="s">
        <v>10339</v>
      </c>
      <c r="C1509" t="s">
        <v>10937</v>
      </c>
      <c r="D1509" t="s">
        <v>10345</v>
      </c>
      <c r="E1509" t="s">
        <v>1506</v>
      </c>
      <c r="F1509" s="48" t="s">
        <v>10957</v>
      </c>
      <c r="G1509" s="55" t="s">
        <v>10836</v>
      </c>
      <c r="H1509" s="55" t="s">
        <v>10837</v>
      </c>
      <c r="I1509" s="55" t="s">
        <v>9030</v>
      </c>
      <c r="J1509" s="48">
        <v>24.600000000000005</v>
      </c>
      <c r="K1509" s="55">
        <v>9969.2882518999995</v>
      </c>
      <c r="L1509" s="55">
        <v>906.43000000000006</v>
      </c>
      <c r="M1509" s="55">
        <v>498.46441259499994</v>
      </c>
      <c r="N1509" s="56">
        <v>8564.3938393049993</v>
      </c>
      <c r="O1509" s="48">
        <f t="shared" si="92"/>
        <v>405.25561999593486</v>
      </c>
      <c r="P1509" s="48">
        <f t="shared" si="93"/>
        <v>36.846747967479672</v>
      </c>
      <c r="Q1509" s="48">
        <f t="shared" si="94"/>
        <v>20.262780999796743</v>
      </c>
      <c r="R1509" s="48">
        <f t="shared" si="95"/>
        <v>348.14609102865842</v>
      </c>
    </row>
    <row r="1510" spans="1:18" x14ac:dyDescent="0.25">
      <c r="A1510" t="s">
        <v>1059</v>
      </c>
      <c r="B1510" t="s">
        <v>10339</v>
      </c>
      <c r="C1510" t="s">
        <v>10937</v>
      </c>
      <c r="D1510" t="s">
        <v>10345</v>
      </c>
      <c r="E1510" t="s">
        <v>1506</v>
      </c>
      <c r="F1510" s="48" t="s">
        <v>10957</v>
      </c>
      <c r="G1510" s="55" t="s">
        <v>10960</v>
      </c>
      <c r="H1510" s="55" t="s">
        <v>10961</v>
      </c>
      <c r="I1510" s="55" t="s">
        <v>9030</v>
      </c>
      <c r="J1510" s="48">
        <v>10.249999999</v>
      </c>
      <c r="K1510" s="55">
        <v>5198.4679000600008</v>
      </c>
      <c r="L1510" s="55">
        <v>730.58999992872293</v>
      </c>
      <c r="M1510" s="55">
        <v>259.923395003</v>
      </c>
      <c r="N1510" s="56">
        <v>4207.9545051282776</v>
      </c>
      <c r="O1510" s="48">
        <f t="shared" si="92"/>
        <v>507.16760005533354</v>
      </c>
      <c r="P1510" s="48">
        <f t="shared" si="93"/>
        <v>71.277073170731711</v>
      </c>
      <c r="Q1510" s="48">
        <f t="shared" si="94"/>
        <v>25.358380002766673</v>
      </c>
      <c r="R1510" s="48">
        <f t="shared" si="95"/>
        <v>410.5321468818351</v>
      </c>
    </row>
    <row r="1511" spans="1:18" x14ac:dyDescent="0.25">
      <c r="A1511" t="s">
        <v>1059</v>
      </c>
      <c r="B1511" t="s">
        <v>10339</v>
      </c>
      <c r="C1511" t="s">
        <v>10937</v>
      </c>
      <c r="D1511" t="s">
        <v>10345</v>
      </c>
      <c r="E1511" t="s">
        <v>1506</v>
      </c>
      <c r="F1511" s="48" t="s">
        <v>10957</v>
      </c>
      <c r="G1511" s="55" t="s">
        <v>10953</v>
      </c>
      <c r="H1511" s="55" t="s">
        <v>10954</v>
      </c>
      <c r="I1511" s="55" t="s">
        <v>9030</v>
      </c>
      <c r="J1511" s="48">
        <v>20.500000003</v>
      </c>
      <c r="K1511" s="55">
        <v>10396.93580051</v>
      </c>
      <c r="L1511" s="55">
        <v>1459.0100002135136</v>
      </c>
      <c r="M1511" s="55">
        <v>519.84679002550001</v>
      </c>
      <c r="N1511" s="56">
        <v>8418.0790102709871</v>
      </c>
      <c r="O1511" s="48">
        <f t="shared" si="92"/>
        <v>507.16759995065843</v>
      </c>
      <c r="P1511" s="48">
        <f t="shared" si="93"/>
        <v>71.171219512195123</v>
      </c>
      <c r="Q1511" s="48">
        <f t="shared" si="94"/>
        <v>25.358379997532921</v>
      </c>
      <c r="R1511" s="48">
        <f t="shared" si="95"/>
        <v>410.6380004409304</v>
      </c>
    </row>
    <row r="1512" spans="1:18" x14ac:dyDescent="0.25">
      <c r="A1512" t="s">
        <v>1059</v>
      </c>
      <c r="B1512" t="s">
        <v>10339</v>
      </c>
      <c r="C1512" t="s">
        <v>10937</v>
      </c>
      <c r="D1512" t="s">
        <v>10345</v>
      </c>
      <c r="E1512" t="s">
        <v>1506</v>
      </c>
      <c r="F1512" s="48" t="s">
        <v>10957</v>
      </c>
      <c r="G1512" s="55" t="s">
        <v>10962</v>
      </c>
      <c r="H1512" s="55" t="s">
        <v>10963</v>
      </c>
      <c r="I1512" s="55" t="s">
        <v>9596</v>
      </c>
      <c r="J1512" s="48">
        <v>43.05</v>
      </c>
      <c r="K1512" s="55">
        <v>36593.791500000007</v>
      </c>
      <c r="L1512" s="55">
        <v>3176.87</v>
      </c>
      <c r="M1512" s="55">
        <v>0</v>
      </c>
      <c r="N1512" s="56">
        <v>33416.921500000004</v>
      </c>
      <c r="O1512" s="48">
        <f t="shared" si="92"/>
        <v>850.0300000000002</v>
      </c>
      <c r="P1512" s="48">
        <f t="shared" si="93"/>
        <v>73.794889663182346</v>
      </c>
      <c r="Q1512" s="48">
        <f t="shared" si="94"/>
        <v>0</v>
      </c>
      <c r="R1512" s="48">
        <f t="shared" si="95"/>
        <v>776.2351103368178</v>
      </c>
    </row>
    <row r="1513" spans="1:18" x14ac:dyDescent="0.25">
      <c r="A1513" t="s">
        <v>1059</v>
      </c>
      <c r="B1513" t="s">
        <v>10339</v>
      </c>
      <c r="C1513" t="s">
        <v>10937</v>
      </c>
      <c r="D1513" t="s">
        <v>10345</v>
      </c>
      <c r="E1513" t="s">
        <v>1509</v>
      </c>
      <c r="F1513" s="48" t="s">
        <v>10964</v>
      </c>
      <c r="G1513" s="55" t="s">
        <v>10019</v>
      </c>
      <c r="H1513" s="55" t="s">
        <v>10020</v>
      </c>
      <c r="I1513" s="55" t="s">
        <v>9936</v>
      </c>
      <c r="J1513" s="48">
        <v>11.07</v>
      </c>
      <c r="K1513" s="55">
        <v>6019.9447771999994</v>
      </c>
      <c r="L1513" s="55">
        <v>778.93999999999994</v>
      </c>
      <c r="M1513" s="55">
        <v>300.99723886000004</v>
      </c>
      <c r="N1513" s="56">
        <v>4940.0075383399999</v>
      </c>
      <c r="O1513" s="48">
        <f t="shared" si="92"/>
        <v>543.80711627822939</v>
      </c>
      <c r="P1513" s="48">
        <f t="shared" si="93"/>
        <v>70.364950316169825</v>
      </c>
      <c r="Q1513" s="48">
        <f t="shared" si="94"/>
        <v>27.190355813911474</v>
      </c>
      <c r="R1513" s="48">
        <f t="shared" si="95"/>
        <v>446.25181014814814</v>
      </c>
    </row>
    <row r="1514" spans="1:18" x14ac:dyDescent="0.25">
      <c r="A1514" t="s">
        <v>1059</v>
      </c>
      <c r="B1514" t="s">
        <v>10339</v>
      </c>
      <c r="C1514" t="s">
        <v>10937</v>
      </c>
      <c r="D1514" t="s">
        <v>10345</v>
      </c>
      <c r="E1514" t="s">
        <v>1509</v>
      </c>
      <c r="F1514" s="48" t="s">
        <v>10964</v>
      </c>
      <c r="G1514" s="55" t="s">
        <v>9755</v>
      </c>
      <c r="H1514" s="55" t="s">
        <v>9756</v>
      </c>
      <c r="I1514" s="55" t="s">
        <v>9037</v>
      </c>
      <c r="J1514" s="48">
        <v>24.600000000999998</v>
      </c>
      <c r="K1514" s="55">
        <v>11795.910084499999</v>
      </c>
      <c r="L1514" s="55">
        <v>492.00000001999996</v>
      </c>
      <c r="M1514" s="55">
        <v>589.79550422499995</v>
      </c>
      <c r="N1514" s="56">
        <v>10714.114580255</v>
      </c>
      <c r="O1514" s="48">
        <f t="shared" si="92"/>
        <v>479.50854000083302</v>
      </c>
      <c r="P1514" s="48">
        <f t="shared" si="93"/>
        <v>20</v>
      </c>
      <c r="Q1514" s="48">
        <f t="shared" si="94"/>
        <v>23.975427000041648</v>
      </c>
      <c r="R1514" s="48">
        <f t="shared" si="95"/>
        <v>435.53311300079139</v>
      </c>
    </row>
    <row r="1515" spans="1:18" x14ac:dyDescent="0.25">
      <c r="A1515" t="s">
        <v>1059</v>
      </c>
      <c r="B1515" t="s">
        <v>10339</v>
      </c>
      <c r="C1515" t="s">
        <v>10937</v>
      </c>
      <c r="D1515" t="s">
        <v>10345</v>
      </c>
      <c r="E1515" t="s">
        <v>1509</v>
      </c>
      <c r="F1515" s="48" t="s">
        <v>10964</v>
      </c>
      <c r="G1515" s="55" t="s">
        <v>10862</v>
      </c>
      <c r="H1515" s="55" t="s">
        <v>10863</v>
      </c>
      <c r="I1515" s="55" t="s">
        <v>10458</v>
      </c>
      <c r="J1515" s="48">
        <v>20.909999998000004</v>
      </c>
      <c r="K1515" s="55">
        <v>12704.567211900001</v>
      </c>
      <c r="L1515" s="55">
        <v>0</v>
      </c>
      <c r="M1515" s="55">
        <v>635.22836059499991</v>
      </c>
      <c r="N1515" s="56">
        <v>12069.338851305001</v>
      </c>
      <c r="O1515" s="48">
        <f t="shared" si="92"/>
        <v>607.5833196133508</v>
      </c>
      <c r="P1515" s="48">
        <f t="shared" si="93"/>
        <v>0</v>
      </c>
      <c r="Q1515" s="48">
        <f t="shared" si="94"/>
        <v>30.379165980667533</v>
      </c>
      <c r="R1515" s="48">
        <f t="shared" si="95"/>
        <v>577.2041536326833</v>
      </c>
    </row>
    <row r="1516" spans="1:18" x14ac:dyDescent="0.25">
      <c r="A1516" t="s">
        <v>1059</v>
      </c>
      <c r="B1516" t="s">
        <v>10339</v>
      </c>
      <c r="C1516" t="s">
        <v>10937</v>
      </c>
      <c r="D1516" t="s">
        <v>10345</v>
      </c>
      <c r="E1516" t="s">
        <v>1509</v>
      </c>
      <c r="F1516" s="48" t="s">
        <v>10964</v>
      </c>
      <c r="G1516" s="55" t="s">
        <v>10965</v>
      </c>
      <c r="H1516" s="55" t="s">
        <v>10966</v>
      </c>
      <c r="I1516" s="55" t="s">
        <v>9180</v>
      </c>
      <c r="J1516" s="48">
        <v>11.07</v>
      </c>
      <c r="K1516" s="55">
        <v>7160.2582380999993</v>
      </c>
      <c r="L1516" s="55">
        <v>664.2</v>
      </c>
      <c r="M1516" s="55">
        <v>358.01291190500001</v>
      </c>
      <c r="N1516" s="56">
        <v>6138.0453261949997</v>
      </c>
      <c r="O1516" s="48">
        <f t="shared" si="92"/>
        <v>646.8164623396566</v>
      </c>
      <c r="P1516" s="48">
        <f t="shared" si="93"/>
        <v>60</v>
      </c>
      <c r="Q1516" s="48">
        <f t="shared" si="94"/>
        <v>32.34082311698284</v>
      </c>
      <c r="R1516" s="48">
        <f t="shared" si="95"/>
        <v>554.47563922267386</v>
      </c>
    </row>
    <row r="1517" spans="1:18" x14ac:dyDescent="0.25">
      <c r="A1517" t="s">
        <v>1059</v>
      </c>
      <c r="B1517" t="s">
        <v>10339</v>
      </c>
      <c r="C1517" t="s">
        <v>10937</v>
      </c>
      <c r="D1517" t="s">
        <v>10345</v>
      </c>
      <c r="E1517" t="s">
        <v>1509</v>
      </c>
      <c r="F1517" s="48" t="s">
        <v>10964</v>
      </c>
      <c r="G1517" s="55" t="s">
        <v>10050</v>
      </c>
      <c r="H1517" s="55" t="s">
        <v>10051</v>
      </c>
      <c r="I1517" s="55" t="s">
        <v>9211</v>
      </c>
      <c r="J1517" s="48">
        <v>12.300000001000001</v>
      </c>
      <c r="K1517" s="55">
        <v>7351.1748020000005</v>
      </c>
      <c r="L1517" s="55">
        <v>615.00000005000004</v>
      </c>
      <c r="M1517" s="55">
        <v>367.55874009999997</v>
      </c>
      <c r="N1517" s="56">
        <v>6368.6160618499998</v>
      </c>
      <c r="O1517" s="48">
        <f t="shared" si="92"/>
        <v>597.65648791888975</v>
      </c>
      <c r="P1517" s="48">
        <f t="shared" si="93"/>
        <v>50</v>
      </c>
      <c r="Q1517" s="48">
        <f t="shared" si="94"/>
        <v>29.882824395944482</v>
      </c>
      <c r="R1517" s="48">
        <f t="shared" si="95"/>
        <v>517.77366352294518</v>
      </c>
    </row>
    <row r="1518" spans="1:18" x14ac:dyDescent="0.25">
      <c r="A1518" t="s">
        <v>1059</v>
      </c>
      <c r="B1518" t="s">
        <v>10339</v>
      </c>
      <c r="C1518" t="s">
        <v>10937</v>
      </c>
      <c r="D1518" t="s">
        <v>10345</v>
      </c>
      <c r="E1518" t="s">
        <v>1509</v>
      </c>
      <c r="F1518" s="48" t="s">
        <v>10964</v>
      </c>
      <c r="G1518" s="55" t="s">
        <v>10967</v>
      </c>
      <c r="H1518" s="55" t="s">
        <v>10968</v>
      </c>
      <c r="I1518" s="55" t="s">
        <v>9030</v>
      </c>
      <c r="J1518" s="48">
        <v>24.600000000999998</v>
      </c>
      <c r="K1518" s="55">
        <v>9028.680683999999</v>
      </c>
      <c r="L1518" s="55">
        <v>590.40000002399984</v>
      </c>
      <c r="M1518" s="55">
        <v>451.43403420000004</v>
      </c>
      <c r="N1518" s="56">
        <v>7986.846649776</v>
      </c>
      <c r="O1518" s="48">
        <f t="shared" si="92"/>
        <v>367.01953998508048</v>
      </c>
      <c r="P1518" s="48">
        <f t="shared" si="93"/>
        <v>23.999999999999996</v>
      </c>
      <c r="Q1518" s="48">
        <f t="shared" si="94"/>
        <v>18.35097699925403</v>
      </c>
      <c r="R1518" s="48">
        <f t="shared" si="95"/>
        <v>324.6685629858265</v>
      </c>
    </row>
    <row r="1519" spans="1:18" x14ac:dyDescent="0.25">
      <c r="A1519" t="s">
        <v>1059</v>
      </c>
      <c r="B1519" t="s">
        <v>10339</v>
      </c>
      <c r="C1519" t="s">
        <v>10937</v>
      </c>
      <c r="D1519" t="s">
        <v>10345</v>
      </c>
      <c r="E1519" t="s">
        <v>1509</v>
      </c>
      <c r="F1519" s="48" t="s">
        <v>10964</v>
      </c>
      <c r="G1519" s="55" t="s">
        <v>10405</v>
      </c>
      <c r="H1519" s="55" t="s">
        <v>10406</v>
      </c>
      <c r="I1519" s="55" t="s">
        <v>9030</v>
      </c>
      <c r="J1519" s="48">
        <v>14.76</v>
      </c>
      <c r="K1519" s="55">
        <v>9429.6785194999993</v>
      </c>
      <c r="L1519" s="55">
        <v>980.68999999999994</v>
      </c>
      <c r="M1519" s="55">
        <v>471.48392597500003</v>
      </c>
      <c r="N1519" s="56">
        <v>7977.5045935249991</v>
      </c>
      <c r="O1519" s="48">
        <f t="shared" si="92"/>
        <v>638.86710836720863</v>
      </c>
      <c r="P1519" s="48">
        <f t="shared" si="93"/>
        <v>66.442411924119241</v>
      </c>
      <c r="Q1519" s="48">
        <f t="shared" si="94"/>
        <v>31.943355418360436</v>
      </c>
      <c r="R1519" s="48">
        <f t="shared" si="95"/>
        <v>540.48134102472898</v>
      </c>
    </row>
    <row r="1520" spans="1:18" x14ac:dyDescent="0.25">
      <c r="A1520" t="s">
        <v>1059</v>
      </c>
      <c r="B1520" t="s">
        <v>10339</v>
      </c>
      <c r="C1520" t="s">
        <v>10937</v>
      </c>
      <c r="D1520" t="s">
        <v>10345</v>
      </c>
      <c r="E1520" t="s">
        <v>1509</v>
      </c>
      <c r="F1520" s="48" t="s">
        <v>10964</v>
      </c>
      <c r="G1520" s="55" t="s">
        <v>9793</v>
      </c>
      <c r="H1520" s="55" t="s">
        <v>9794</v>
      </c>
      <c r="I1520" s="55" t="s">
        <v>9042</v>
      </c>
      <c r="J1520" s="48">
        <v>1.2300000019999999</v>
      </c>
      <c r="K1520" s="55">
        <v>782.94227253000008</v>
      </c>
      <c r="L1520" s="55">
        <v>0</v>
      </c>
      <c r="M1520" s="55">
        <v>0</v>
      </c>
      <c r="N1520" s="56">
        <v>782.94227253000008</v>
      </c>
      <c r="O1520" s="48">
        <f t="shared" si="92"/>
        <v>636.53843191619774</v>
      </c>
      <c r="P1520" s="48">
        <f t="shared" si="93"/>
        <v>0</v>
      </c>
      <c r="Q1520" s="48">
        <f t="shared" si="94"/>
        <v>0</v>
      </c>
      <c r="R1520" s="48">
        <f t="shared" si="95"/>
        <v>636.53843191619774</v>
      </c>
    </row>
    <row r="1521" spans="1:18" x14ac:dyDescent="0.25">
      <c r="A1521" t="s">
        <v>1059</v>
      </c>
      <c r="B1521" t="s">
        <v>10339</v>
      </c>
      <c r="C1521" t="s">
        <v>10937</v>
      </c>
      <c r="D1521" t="s">
        <v>10345</v>
      </c>
      <c r="E1521" t="s">
        <v>1509</v>
      </c>
      <c r="F1521" s="48" t="s">
        <v>10964</v>
      </c>
      <c r="G1521" s="55" t="s">
        <v>10969</v>
      </c>
      <c r="H1521" s="55" t="s">
        <v>10970</v>
      </c>
      <c r="I1521" s="55" t="s">
        <v>9030</v>
      </c>
      <c r="J1521" s="48">
        <v>9.8399999989999998</v>
      </c>
      <c r="K1521" s="55">
        <v>5883.2632626000004</v>
      </c>
      <c r="L1521" s="55">
        <v>0</v>
      </c>
      <c r="M1521" s="55">
        <v>294.16316313000004</v>
      </c>
      <c r="N1521" s="56">
        <v>5589.1000994700007</v>
      </c>
      <c r="O1521" s="48">
        <f t="shared" si="92"/>
        <v>597.89260804856633</v>
      </c>
      <c r="P1521" s="48">
        <f t="shared" si="93"/>
        <v>0</v>
      </c>
      <c r="Q1521" s="48">
        <f t="shared" si="94"/>
        <v>29.894630402428323</v>
      </c>
      <c r="R1521" s="48">
        <f t="shared" si="95"/>
        <v>567.99797764613811</v>
      </c>
    </row>
    <row r="1522" spans="1:18" x14ac:dyDescent="0.25">
      <c r="A1522" t="s">
        <v>1059</v>
      </c>
      <c r="B1522" t="s">
        <v>10339</v>
      </c>
      <c r="C1522" t="s">
        <v>10937</v>
      </c>
      <c r="D1522" t="s">
        <v>10345</v>
      </c>
      <c r="E1522" t="s">
        <v>1509</v>
      </c>
      <c r="F1522" s="48" t="s">
        <v>10964</v>
      </c>
      <c r="G1522" s="55" t="s">
        <v>9811</v>
      </c>
      <c r="H1522" s="55" t="s">
        <v>9812</v>
      </c>
      <c r="I1522" s="55" t="s">
        <v>9042</v>
      </c>
      <c r="J1522" s="48">
        <v>27.060000000999992</v>
      </c>
      <c r="K1522" s="55">
        <v>16458.5385756</v>
      </c>
      <c r="L1522" s="55">
        <v>602.31000002225812</v>
      </c>
      <c r="M1522" s="55">
        <v>0</v>
      </c>
      <c r="N1522" s="56">
        <v>15856.228575577741</v>
      </c>
      <c r="O1522" s="48">
        <f t="shared" si="92"/>
        <v>608.22389412386474</v>
      </c>
      <c r="P1522" s="48">
        <f t="shared" si="93"/>
        <v>22.258314855875831</v>
      </c>
      <c r="Q1522" s="48">
        <f t="shared" si="94"/>
        <v>0</v>
      </c>
      <c r="R1522" s="48">
        <f t="shared" si="95"/>
        <v>585.96557926798891</v>
      </c>
    </row>
    <row r="1523" spans="1:18" x14ac:dyDescent="0.25">
      <c r="A1523" t="s">
        <v>1059</v>
      </c>
      <c r="B1523" t="s">
        <v>10339</v>
      </c>
      <c r="C1523" t="s">
        <v>10937</v>
      </c>
      <c r="D1523" t="s">
        <v>10345</v>
      </c>
      <c r="E1523" t="s">
        <v>1509</v>
      </c>
      <c r="F1523" s="48" t="s">
        <v>10964</v>
      </c>
      <c r="G1523" s="55" t="s">
        <v>10971</v>
      </c>
      <c r="H1523" s="55" t="s">
        <v>10972</v>
      </c>
      <c r="I1523" s="55" t="s">
        <v>9667</v>
      </c>
      <c r="J1523" s="48">
        <v>1.23</v>
      </c>
      <c r="K1523" s="55">
        <v>1369.277697</v>
      </c>
      <c r="L1523" s="55">
        <v>61.5</v>
      </c>
      <c r="M1523" s="55">
        <v>68.463884849999999</v>
      </c>
      <c r="N1523" s="56">
        <v>1239.3138121500001</v>
      </c>
      <c r="O1523" s="48">
        <f t="shared" si="92"/>
        <v>1113.2338999999999</v>
      </c>
      <c r="P1523" s="48">
        <f t="shared" si="93"/>
        <v>50</v>
      </c>
      <c r="Q1523" s="48">
        <f t="shared" si="94"/>
        <v>55.661695000000002</v>
      </c>
      <c r="R1523" s="48">
        <f t="shared" si="95"/>
        <v>1007.5722050000001</v>
      </c>
    </row>
    <row r="1524" spans="1:18" x14ac:dyDescent="0.25">
      <c r="A1524" t="s">
        <v>1059</v>
      </c>
      <c r="B1524" t="s">
        <v>10339</v>
      </c>
      <c r="C1524" t="s">
        <v>10937</v>
      </c>
      <c r="D1524" t="s">
        <v>10345</v>
      </c>
      <c r="E1524" t="s">
        <v>1509</v>
      </c>
      <c r="F1524" s="48" t="s">
        <v>10964</v>
      </c>
      <c r="G1524" s="55" t="s">
        <v>10973</v>
      </c>
      <c r="H1524" s="55" t="s">
        <v>10974</v>
      </c>
      <c r="I1524" s="55" t="s">
        <v>9030</v>
      </c>
      <c r="J1524" s="48">
        <v>68.88</v>
      </c>
      <c r="K1524" s="55">
        <v>25280.299653500002</v>
      </c>
      <c r="L1524" s="55">
        <v>1959.34</v>
      </c>
      <c r="M1524" s="55">
        <v>1264.0149826750001</v>
      </c>
      <c r="N1524" s="56">
        <v>22056.944670825003</v>
      </c>
      <c r="O1524" s="48">
        <f t="shared" si="92"/>
        <v>367.01944909262488</v>
      </c>
      <c r="P1524" s="48">
        <f t="shared" si="93"/>
        <v>28.445702671312429</v>
      </c>
      <c r="Q1524" s="48">
        <f t="shared" si="94"/>
        <v>18.350972454631243</v>
      </c>
      <c r="R1524" s="48">
        <f t="shared" si="95"/>
        <v>320.22277396668125</v>
      </c>
    </row>
    <row r="1525" spans="1:18" x14ac:dyDescent="0.25">
      <c r="A1525" t="s">
        <v>1059</v>
      </c>
      <c r="B1525" t="s">
        <v>10339</v>
      </c>
      <c r="C1525" t="s">
        <v>10937</v>
      </c>
      <c r="D1525" t="s">
        <v>10345</v>
      </c>
      <c r="E1525" t="s">
        <v>1509</v>
      </c>
      <c r="F1525" s="48" t="s">
        <v>10964</v>
      </c>
      <c r="G1525" s="55" t="s">
        <v>9565</v>
      </c>
      <c r="H1525" s="55" t="s">
        <v>9566</v>
      </c>
      <c r="I1525" s="55" t="s">
        <v>9189</v>
      </c>
      <c r="J1525" s="48">
        <v>7.2</v>
      </c>
      <c r="K1525" s="55">
        <v>3160.1519997</v>
      </c>
      <c r="L1525" s="55">
        <v>416.87</v>
      </c>
      <c r="M1525" s="55">
        <v>0</v>
      </c>
      <c r="N1525" s="56">
        <v>2743.2819997000001</v>
      </c>
      <c r="O1525" s="48">
        <f t="shared" si="92"/>
        <v>438.90999995833334</v>
      </c>
      <c r="P1525" s="48">
        <f t="shared" si="93"/>
        <v>57.898611111111109</v>
      </c>
      <c r="Q1525" s="48">
        <f t="shared" si="94"/>
        <v>0</v>
      </c>
      <c r="R1525" s="48">
        <f t="shared" si="95"/>
        <v>381.01138884722224</v>
      </c>
    </row>
    <row r="1526" spans="1:18" x14ac:dyDescent="0.25">
      <c r="A1526" t="s">
        <v>1059</v>
      </c>
      <c r="B1526" t="s">
        <v>10339</v>
      </c>
      <c r="C1526" t="s">
        <v>10937</v>
      </c>
      <c r="D1526" t="s">
        <v>10345</v>
      </c>
      <c r="E1526" t="s">
        <v>10975</v>
      </c>
      <c r="F1526" s="48" t="s">
        <v>10976</v>
      </c>
      <c r="G1526" s="55" t="s">
        <v>9755</v>
      </c>
      <c r="H1526" s="55" t="s">
        <v>9756</v>
      </c>
      <c r="I1526" s="55" t="s">
        <v>9037</v>
      </c>
      <c r="J1526" s="48">
        <v>7.1749999999999989</v>
      </c>
      <c r="K1526" s="55">
        <v>3361.8080789300002</v>
      </c>
      <c r="L1526" s="55">
        <v>143.40006963788301</v>
      </c>
      <c r="M1526" s="55">
        <v>168.0904039465</v>
      </c>
      <c r="N1526" s="56">
        <v>3050.3176053456173</v>
      </c>
      <c r="O1526" s="48">
        <f t="shared" si="92"/>
        <v>468.54467999024399</v>
      </c>
      <c r="P1526" s="48">
        <f t="shared" si="93"/>
        <v>19.98607242339833</v>
      </c>
      <c r="Q1526" s="48">
        <f t="shared" si="94"/>
        <v>23.4272339995122</v>
      </c>
      <c r="R1526" s="48">
        <f t="shared" si="95"/>
        <v>425.13137356733347</v>
      </c>
    </row>
    <row r="1527" spans="1:18" x14ac:dyDescent="0.25">
      <c r="A1527" t="s">
        <v>1059</v>
      </c>
      <c r="B1527" t="s">
        <v>10339</v>
      </c>
      <c r="C1527" t="s">
        <v>10937</v>
      </c>
      <c r="D1527" t="s">
        <v>10345</v>
      </c>
      <c r="E1527" t="s">
        <v>1514</v>
      </c>
      <c r="F1527" s="48" t="s">
        <v>10977</v>
      </c>
      <c r="G1527" s="55" t="s">
        <v>9793</v>
      </c>
      <c r="H1527" s="55" t="s">
        <v>9794</v>
      </c>
      <c r="I1527" s="55" t="s">
        <v>9042</v>
      </c>
      <c r="J1527" s="48">
        <v>43.050000000000004</v>
      </c>
      <c r="K1527" s="55">
        <v>20761.691602199997</v>
      </c>
      <c r="L1527" s="55">
        <v>1052.9000000000001</v>
      </c>
      <c r="M1527" s="55">
        <v>0</v>
      </c>
      <c r="N1527" s="56">
        <v>19708.791602199995</v>
      </c>
      <c r="O1527" s="48">
        <f t="shared" si="92"/>
        <v>482.26925905226472</v>
      </c>
      <c r="P1527" s="48">
        <f t="shared" si="93"/>
        <v>24.457607433217188</v>
      </c>
      <c r="Q1527" s="48">
        <f t="shared" si="94"/>
        <v>0</v>
      </c>
      <c r="R1527" s="48">
        <f t="shared" si="95"/>
        <v>457.81165161904744</v>
      </c>
    </row>
    <row r="1528" spans="1:18" x14ac:dyDescent="0.25">
      <c r="A1528" t="s">
        <v>1059</v>
      </c>
      <c r="B1528" t="s">
        <v>10339</v>
      </c>
      <c r="C1528" t="s">
        <v>10937</v>
      </c>
      <c r="D1528" t="s">
        <v>10345</v>
      </c>
      <c r="E1528" t="s">
        <v>1514</v>
      </c>
      <c r="F1528" s="48" t="s">
        <v>10977</v>
      </c>
      <c r="G1528" s="55" t="s">
        <v>10902</v>
      </c>
      <c r="H1528" s="55" t="s">
        <v>10903</v>
      </c>
      <c r="I1528" s="55" t="s">
        <v>9689</v>
      </c>
      <c r="J1528" s="48">
        <v>24.600000000000005</v>
      </c>
      <c r="K1528" s="55">
        <v>12020.544000200001</v>
      </c>
      <c r="L1528" s="55">
        <v>0</v>
      </c>
      <c r="M1528" s="55">
        <v>0</v>
      </c>
      <c r="N1528" s="56">
        <v>12020.544000200001</v>
      </c>
      <c r="O1528" s="48">
        <f t="shared" si="92"/>
        <v>488.64000000813002</v>
      </c>
      <c r="P1528" s="48">
        <f t="shared" si="93"/>
        <v>0</v>
      </c>
      <c r="Q1528" s="48">
        <f t="shared" si="94"/>
        <v>0</v>
      </c>
      <c r="R1528" s="48">
        <f t="shared" si="95"/>
        <v>488.64000000813002</v>
      </c>
    </row>
    <row r="1529" spans="1:18" x14ac:dyDescent="0.25">
      <c r="A1529" t="s">
        <v>1059</v>
      </c>
      <c r="B1529" t="s">
        <v>10339</v>
      </c>
      <c r="C1529" t="s">
        <v>10937</v>
      </c>
      <c r="D1529" t="s">
        <v>10345</v>
      </c>
      <c r="E1529" t="s">
        <v>1520</v>
      </c>
      <c r="F1529" s="48" t="s">
        <v>10978</v>
      </c>
      <c r="G1529" s="55" t="s">
        <v>9622</v>
      </c>
      <c r="H1529" s="55" t="s">
        <v>9623</v>
      </c>
      <c r="I1529" s="55" t="s">
        <v>9037</v>
      </c>
      <c r="J1529" s="48">
        <v>498.88800001400006</v>
      </c>
      <c r="K1529" s="55">
        <v>207316.70803600003</v>
      </c>
      <c r="L1529" s="55">
        <v>11421.674211789983</v>
      </c>
      <c r="M1529" s="55">
        <v>10365.835401800001</v>
      </c>
      <c r="N1529" s="56">
        <v>185529.19842241006</v>
      </c>
      <c r="O1529" s="48">
        <f t="shared" si="92"/>
        <v>415.55761619879053</v>
      </c>
      <c r="P1529" s="48">
        <f t="shared" si="93"/>
        <v>22.894265268896952</v>
      </c>
      <c r="Q1529" s="48">
        <f t="shared" si="94"/>
        <v>20.777880809939525</v>
      </c>
      <c r="R1529" s="48">
        <f t="shared" si="95"/>
        <v>371.88547011995405</v>
      </c>
    </row>
    <row r="1530" spans="1:18" x14ac:dyDescent="0.25">
      <c r="A1530" t="s">
        <v>1059</v>
      </c>
      <c r="B1530" t="s">
        <v>10339</v>
      </c>
      <c r="C1530" t="s">
        <v>10937</v>
      </c>
      <c r="D1530" t="s">
        <v>10345</v>
      </c>
      <c r="E1530" t="s">
        <v>1520</v>
      </c>
      <c r="F1530" s="48" t="s">
        <v>10978</v>
      </c>
      <c r="G1530" s="55" t="s">
        <v>10979</v>
      </c>
      <c r="H1530" s="55" t="s">
        <v>10980</v>
      </c>
      <c r="I1530" s="55" t="s">
        <v>9030</v>
      </c>
      <c r="J1530" s="48">
        <v>144.073999993</v>
      </c>
      <c r="K1530" s="55">
        <v>62503.736919999996</v>
      </c>
      <c r="L1530" s="55">
        <v>4622.0283235069528</v>
      </c>
      <c r="M1530" s="55">
        <v>3125.186846000001</v>
      </c>
      <c r="N1530" s="56">
        <v>54756.521750493041</v>
      </c>
      <c r="O1530" s="48">
        <f t="shared" si="92"/>
        <v>433.83078781068627</v>
      </c>
      <c r="P1530" s="48">
        <f t="shared" si="93"/>
        <v>32.080932879850074</v>
      </c>
      <c r="Q1530" s="48">
        <f t="shared" si="94"/>
        <v>21.69153939053432</v>
      </c>
      <c r="R1530" s="48">
        <f t="shared" si="95"/>
        <v>380.05831554030186</v>
      </c>
    </row>
    <row r="1531" spans="1:18" x14ac:dyDescent="0.25">
      <c r="A1531" t="s">
        <v>1059</v>
      </c>
      <c r="B1531" t="s">
        <v>10339</v>
      </c>
      <c r="C1531" t="s">
        <v>10937</v>
      </c>
      <c r="D1531" t="s">
        <v>10345</v>
      </c>
      <c r="E1531" t="s">
        <v>1517</v>
      </c>
      <c r="F1531" s="48" t="s">
        <v>10981</v>
      </c>
      <c r="G1531" s="55" t="s">
        <v>9755</v>
      </c>
      <c r="H1531" s="55" t="s">
        <v>9756</v>
      </c>
      <c r="I1531" s="55" t="s">
        <v>9037</v>
      </c>
      <c r="J1531" s="48">
        <v>73.799999998000004</v>
      </c>
      <c r="K1531" s="55">
        <v>33194.732256100004</v>
      </c>
      <c r="L1531" s="55">
        <v>2013.6599999454297</v>
      </c>
      <c r="M1531" s="55">
        <v>1659.736612805</v>
      </c>
      <c r="N1531" s="56">
        <v>29521.335643349572</v>
      </c>
      <c r="O1531" s="48">
        <f t="shared" si="92"/>
        <v>449.79312001354458</v>
      </c>
      <c r="P1531" s="48">
        <f t="shared" si="93"/>
        <v>27.28536585365854</v>
      </c>
      <c r="Q1531" s="48">
        <f t="shared" si="94"/>
        <v>22.489656000677225</v>
      </c>
      <c r="R1531" s="48">
        <f t="shared" si="95"/>
        <v>400.01809815920876</v>
      </c>
    </row>
    <row r="1532" spans="1:18" x14ac:dyDescent="0.25">
      <c r="A1532" t="s">
        <v>1059</v>
      </c>
      <c r="B1532" t="s">
        <v>10339</v>
      </c>
      <c r="C1532" t="s">
        <v>10937</v>
      </c>
      <c r="D1532" t="s">
        <v>10345</v>
      </c>
      <c r="E1532" t="s">
        <v>1517</v>
      </c>
      <c r="F1532" s="48" t="s">
        <v>10981</v>
      </c>
      <c r="G1532" s="55" t="s">
        <v>9817</v>
      </c>
      <c r="H1532" s="55" t="s">
        <v>9818</v>
      </c>
      <c r="I1532" s="55" t="s">
        <v>9037</v>
      </c>
      <c r="J1532" s="48">
        <v>11.07</v>
      </c>
      <c r="K1532" s="55">
        <v>5705.1755673000007</v>
      </c>
      <c r="L1532" s="55">
        <v>243.72</v>
      </c>
      <c r="M1532" s="55">
        <v>285.25877836500007</v>
      </c>
      <c r="N1532" s="56">
        <v>5176.1967889350008</v>
      </c>
      <c r="O1532" s="48">
        <f t="shared" si="92"/>
        <v>515.37267997289973</v>
      </c>
      <c r="P1532" s="48">
        <f t="shared" si="93"/>
        <v>22.016260162601625</v>
      </c>
      <c r="Q1532" s="48">
        <f t="shared" si="94"/>
        <v>25.768633998644994</v>
      </c>
      <c r="R1532" s="48">
        <f t="shared" si="95"/>
        <v>467.58778581165319</v>
      </c>
    </row>
    <row r="1533" spans="1:18" x14ac:dyDescent="0.25">
      <c r="A1533" t="s">
        <v>1059</v>
      </c>
      <c r="B1533" t="s">
        <v>10339</v>
      </c>
      <c r="C1533" t="s">
        <v>10937</v>
      </c>
      <c r="D1533" t="s">
        <v>10345</v>
      </c>
      <c r="E1533" t="s">
        <v>1517</v>
      </c>
      <c r="F1533" s="48" t="s">
        <v>10981</v>
      </c>
      <c r="G1533" s="55" t="s">
        <v>9622</v>
      </c>
      <c r="H1533" s="55" t="s">
        <v>9623</v>
      </c>
      <c r="I1533" s="55" t="s">
        <v>9037</v>
      </c>
      <c r="J1533" s="48">
        <v>63.959999999999994</v>
      </c>
      <c r="K1533" s="55">
        <v>31207.185391499996</v>
      </c>
      <c r="L1533" s="55">
        <v>1373.2199999999998</v>
      </c>
      <c r="M1533" s="55">
        <v>1560.3592695750003</v>
      </c>
      <c r="N1533" s="56">
        <v>28273.606121924993</v>
      </c>
      <c r="O1533" s="48">
        <f t="shared" si="92"/>
        <v>487.91722000469042</v>
      </c>
      <c r="P1533" s="48">
        <f t="shared" si="93"/>
        <v>21.46998123827392</v>
      </c>
      <c r="Q1533" s="48">
        <f t="shared" si="94"/>
        <v>24.395861000234529</v>
      </c>
      <c r="R1533" s="48">
        <f t="shared" si="95"/>
        <v>442.05137776618193</v>
      </c>
    </row>
    <row r="1534" spans="1:18" x14ac:dyDescent="0.25">
      <c r="A1534" t="s">
        <v>1059</v>
      </c>
      <c r="B1534" t="s">
        <v>10339</v>
      </c>
      <c r="C1534" t="s">
        <v>10937</v>
      </c>
      <c r="D1534" t="s">
        <v>10345</v>
      </c>
      <c r="E1534" t="s">
        <v>1517</v>
      </c>
      <c r="F1534" s="48" t="s">
        <v>10981</v>
      </c>
      <c r="G1534" s="55" t="s">
        <v>10979</v>
      </c>
      <c r="H1534" s="55" t="s">
        <v>10980</v>
      </c>
      <c r="I1534" s="55" t="s">
        <v>9030</v>
      </c>
      <c r="J1534" s="48">
        <v>7.380000001</v>
      </c>
      <c r="K1534" s="55">
        <v>3598.6503598999998</v>
      </c>
      <c r="L1534" s="55">
        <v>324.35000004394988</v>
      </c>
      <c r="M1534" s="55">
        <v>179.93251799500001</v>
      </c>
      <c r="N1534" s="56">
        <v>3094.3678418610498</v>
      </c>
      <c r="O1534" s="48">
        <f t="shared" si="92"/>
        <v>487.62199992037637</v>
      </c>
      <c r="P1534" s="48">
        <f t="shared" si="93"/>
        <v>43.949864498644985</v>
      </c>
      <c r="Q1534" s="48">
        <f t="shared" si="94"/>
        <v>24.381099996018822</v>
      </c>
      <c r="R1534" s="48">
        <f t="shared" si="95"/>
        <v>419.29103542571255</v>
      </c>
    </row>
    <row r="1535" spans="1:18" x14ac:dyDescent="0.25">
      <c r="A1535" t="s">
        <v>1059</v>
      </c>
      <c r="B1535" t="s">
        <v>10339</v>
      </c>
      <c r="C1535" t="s">
        <v>10937</v>
      </c>
      <c r="D1535" t="s">
        <v>10345</v>
      </c>
      <c r="E1535" t="s">
        <v>10982</v>
      </c>
      <c r="F1535" s="48" t="s">
        <v>10983</v>
      </c>
      <c r="G1535" s="55" t="s">
        <v>9622</v>
      </c>
      <c r="H1535" s="55" t="s">
        <v>9623</v>
      </c>
      <c r="I1535" s="55" t="s">
        <v>9037</v>
      </c>
      <c r="J1535" s="48">
        <v>49.2</v>
      </c>
      <c r="K1535" s="55">
        <v>22707.809328300005</v>
      </c>
      <c r="L1535" s="55">
        <v>0</v>
      </c>
      <c r="M1535" s="55">
        <v>1135.390466415</v>
      </c>
      <c r="N1535" s="56">
        <v>21572.418861885006</v>
      </c>
      <c r="O1535" s="48">
        <f t="shared" si="92"/>
        <v>461.54084000609765</v>
      </c>
      <c r="P1535" s="48">
        <f t="shared" si="93"/>
        <v>0</v>
      </c>
      <c r="Q1535" s="48">
        <f t="shared" si="94"/>
        <v>23.077042000304875</v>
      </c>
      <c r="R1535" s="48">
        <f t="shared" si="95"/>
        <v>438.4637980057928</v>
      </c>
    </row>
    <row r="1536" spans="1:18" x14ac:dyDescent="0.25">
      <c r="A1536" t="s">
        <v>1059</v>
      </c>
      <c r="B1536" t="s">
        <v>10339</v>
      </c>
      <c r="C1536" t="s">
        <v>10937</v>
      </c>
      <c r="D1536" t="s">
        <v>10345</v>
      </c>
      <c r="E1536" t="s">
        <v>1522</v>
      </c>
      <c r="F1536" s="48" t="s">
        <v>10984</v>
      </c>
      <c r="G1536" s="55" t="s">
        <v>10985</v>
      </c>
      <c r="H1536" s="55" t="s">
        <v>10986</v>
      </c>
      <c r="I1536" s="55" t="s">
        <v>9030</v>
      </c>
      <c r="J1536" s="48">
        <v>47.149999996999995</v>
      </c>
      <c r="K1536" s="55">
        <v>30522.853322199997</v>
      </c>
      <c r="L1536" s="55">
        <v>0</v>
      </c>
      <c r="M1536" s="55">
        <v>1526.1426661099999</v>
      </c>
      <c r="N1536" s="56">
        <v>28996.710656089996</v>
      </c>
      <c r="O1536" s="48">
        <f t="shared" si="92"/>
        <v>647.35638015147549</v>
      </c>
      <c r="P1536" s="48">
        <f t="shared" si="93"/>
        <v>0</v>
      </c>
      <c r="Q1536" s="48">
        <f t="shared" si="94"/>
        <v>32.367819007573779</v>
      </c>
      <c r="R1536" s="48">
        <f t="shared" si="95"/>
        <v>614.98856114390173</v>
      </c>
    </row>
    <row r="1537" spans="1:18" x14ac:dyDescent="0.25">
      <c r="A1537" t="s">
        <v>1059</v>
      </c>
      <c r="B1537" t="s">
        <v>10339</v>
      </c>
      <c r="C1537" t="s">
        <v>10937</v>
      </c>
      <c r="D1537" t="s">
        <v>10345</v>
      </c>
      <c r="E1537" t="s">
        <v>1522</v>
      </c>
      <c r="F1537" s="48" t="s">
        <v>10984</v>
      </c>
      <c r="G1537" s="55" t="s">
        <v>9740</v>
      </c>
      <c r="H1537" s="55" t="s">
        <v>9741</v>
      </c>
      <c r="I1537" s="55" t="s">
        <v>9042</v>
      </c>
      <c r="J1537" s="48">
        <v>24.600000000999998</v>
      </c>
      <c r="K1537" s="55">
        <v>11270.7625682</v>
      </c>
      <c r="L1537" s="55">
        <v>0</v>
      </c>
      <c r="M1537" s="55">
        <v>0</v>
      </c>
      <c r="N1537" s="56">
        <v>11270.7625682</v>
      </c>
      <c r="O1537" s="48">
        <f t="shared" si="92"/>
        <v>458.16107998950565</v>
      </c>
      <c r="P1537" s="48">
        <f t="shared" si="93"/>
        <v>0</v>
      </c>
      <c r="Q1537" s="48">
        <f t="shared" si="94"/>
        <v>0</v>
      </c>
      <c r="R1537" s="48">
        <f t="shared" si="95"/>
        <v>458.16107998950565</v>
      </c>
    </row>
    <row r="1538" spans="1:18" x14ac:dyDescent="0.25">
      <c r="A1538" t="s">
        <v>1059</v>
      </c>
      <c r="B1538" t="s">
        <v>10339</v>
      </c>
      <c r="C1538" t="s">
        <v>10937</v>
      </c>
      <c r="D1538" t="s">
        <v>10345</v>
      </c>
      <c r="E1538" t="s">
        <v>1522</v>
      </c>
      <c r="F1538" s="48" t="s">
        <v>10984</v>
      </c>
      <c r="G1538" s="55" t="s">
        <v>9622</v>
      </c>
      <c r="H1538" s="55" t="s">
        <v>9623</v>
      </c>
      <c r="I1538" s="55" t="s">
        <v>9037</v>
      </c>
      <c r="J1538" s="48">
        <v>492.00000000100005</v>
      </c>
      <c r="K1538" s="55">
        <v>234110.11151800002</v>
      </c>
      <c r="L1538" s="55">
        <v>11422.570000023217</v>
      </c>
      <c r="M1538" s="55">
        <v>11705.505575899999</v>
      </c>
      <c r="N1538" s="56">
        <v>210982.03594207679</v>
      </c>
      <c r="O1538" s="48">
        <f t="shared" si="92"/>
        <v>475.8335599949678</v>
      </c>
      <c r="P1538" s="48">
        <f t="shared" si="93"/>
        <v>23.216605691056909</v>
      </c>
      <c r="Q1538" s="48">
        <f t="shared" si="94"/>
        <v>23.791677999748387</v>
      </c>
      <c r="R1538" s="48">
        <f t="shared" si="95"/>
        <v>428.82527630416251</v>
      </c>
    </row>
    <row r="1539" spans="1:18" x14ac:dyDescent="0.25">
      <c r="A1539" t="s">
        <v>1059</v>
      </c>
      <c r="B1539" t="s">
        <v>10339</v>
      </c>
      <c r="C1539" t="s">
        <v>10937</v>
      </c>
      <c r="D1539" t="s">
        <v>10345</v>
      </c>
      <c r="E1539" t="s">
        <v>1522</v>
      </c>
      <c r="F1539" s="48" t="s">
        <v>10984</v>
      </c>
      <c r="G1539" s="55" t="s">
        <v>10987</v>
      </c>
      <c r="H1539" s="55" t="s">
        <v>10988</v>
      </c>
      <c r="I1539" s="55" t="s">
        <v>9030</v>
      </c>
      <c r="J1539" s="48">
        <v>219.34999999800002</v>
      </c>
      <c r="K1539" s="55">
        <v>124623.86642000002</v>
      </c>
      <c r="L1539" s="55">
        <v>16392.349999850536</v>
      </c>
      <c r="M1539" s="55">
        <v>6231.1933210000007</v>
      </c>
      <c r="N1539" s="56">
        <v>102000.32309914948</v>
      </c>
      <c r="O1539" s="48">
        <f t="shared" si="92"/>
        <v>568.15074730401784</v>
      </c>
      <c r="P1539" s="48">
        <f t="shared" si="93"/>
        <v>74.73147937086847</v>
      </c>
      <c r="Q1539" s="48">
        <f t="shared" si="94"/>
        <v>28.407537365200891</v>
      </c>
      <c r="R1539" s="48">
        <f t="shared" si="95"/>
        <v>465.01173056794846</v>
      </c>
    </row>
    <row r="1540" spans="1:18" x14ac:dyDescent="0.25">
      <c r="A1540" t="s">
        <v>1059</v>
      </c>
      <c r="B1540" t="s">
        <v>10339</v>
      </c>
      <c r="C1540" t="s">
        <v>10937</v>
      </c>
      <c r="D1540" t="s">
        <v>10345</v>
      </c>
      <c r="E1540" t="s">
        <v>1525</v>
      </c>
      <c r="F1540" s="48" t="s">
        <v>10989</v>
      </c>
      <c r="G1540" s="55" t="s">
        <v>9817</v>
      </c>
      <c r="H1540" s="55" t="s">
        <v>9818</v>
      </c>
      <c r="I1540" s="55" t="s">
        <v>9037</v>
      </c>
      <c r="J1540" s="48">
        <v>203.97499998200001</v>
      </c>
      <c r="K1540" s="55">
        <v>105123.142395</v>
      </c>
      <c r="L1540" s="55">
        <v>4264.5645360751078</v>
      </c>
      <c r="M1540" s="55">
        <v>5256.1571197500016</v>
      </c>
      <c r="N1540" s="56">
        <v>95602.420739174893</v>
      </c>
      <c r="O1540" s="48">
        <f t="shared" si="92"/>
        <v>515.37268000625909</v>
      </c>
      <c r="P1540" s="48">
        <f t="shared" si="93"/>
        <v>20.907290287787418</v>
      </c>
      <c r="Q1540" s="48">
        <f t="shared" si="94"/>
        <v>25.768634000312964</v>
      </c>
      <c r="R1540" s="48">
        <f t="shared" si="95"/>
        <v>468.69675571815873</v>
      </c>
    </row>
    <row r="1541" spans="1:18" x14ac:dyDescent="0.25">
      <c r="A1541" t="s">
        <v>1059</v>
      </c>
      <c r="B1541" t="s">
        <v>10339</v>
      </c>
      <c r="C1541" t="s">
        <v>10937</v>
      </c>
      <c r="D1541" t="s">
        <v>10345</v>
      </c>
      <c r="E1541" t="s">
        <v>1525</v>
      </c>
      <c r="F1541" s="48" t="s">
        <v>10989</v>
      </c>
      <c r="G1541" s="55" t="s">
        <v>9821</v>
      </c>
      <c r="H1541" s="55" t="s">
        <v>9822</v>
      </c>
      <c r="I1541" s="55" t="s">
        <v>9042</v>
      </c>
      <c r="J1541" s="48">
        <v>36.900000000000006</v>
      </c>
      <c r="K1541" s="55">
        <v>16133.448257899998</v>
      </c>
      <c r="L1541" s="55">
        <v>552.24000000000012</v>
      </c>
      <c r="M1541" s="55">
        <v>0</v>
      </c>
      <c r="N1541" s="56">
        <v>15581.208257899998</v>
      </c>
      <c r="O1541" s="48">
        <f t="shared" si="92"/>
        <v>437.22081999728982</v>
      </c>
      <c r="P1541" s="48">
        <f t="shared" si="93"/>
        <v>14.965853658536586</v>
      </c>
      <c r="Q1541" s="48">
        <f t="shared" si="94"/>
        <v>0</v>
      </c>
      <c r="R1541" s="48">
        <f t="shared" si="95"/>
        <v>422.25496633875326</v>
      </c>
    </row>
    <row r="1542" spans="1:18" x14ac:dyDescent="0.25">
      <c r="A1542" t="s">
        <v>1059</v>
      </c>
      <c r="B1542" t="s">
        <v>10339</v>
      </c>
      <c r="C1542" t="s">
        <v>10937</v>
      </c>
      <c r="D1542" t="s">
        <v>10345</v>
      </c>
      <c r="E1542" t="s">
        <v>1525</v>
      </c>
      <c r="F1542" s="48" t="s">
        <v>10989</v>
      </c>
      <c r="G1542" s="55" t="s">
        <v>9622</v>
      </c>
      <c r="H1542" s="55" t="s">
        <v>9623</v>
      </c>
      <c r="I1542" s="55" t="s">
        <v>9037</v>
      </c>
      <c r="J1542" s="48">
        <v>24.600000000999998</v>
      </c>
      <c r="K1542" s="55">
        <v>11705.505575899999</v>
      </c>
      <c r="L1542" s="55">
        <v>555.44000002257883</v>
      </c>
      <c r="M1542" s="55">
        <v>585.27527879499996</v>
      </c>
      <c r="N1542" s="56">
        <v>10564.79029708242</v>
      </c>
      <c r="O1542" s="48">
        <f t="shared" si="92"/>
        <v>475.83355997659214</v>
      </c>
      <c r="P1542" s="48">
        <f t="shared" si="93"/>
        <v>22.578861788617886</v>
      </c>
      <c r="Q1542" s="48">
        <f t="shared" si="94"/>
        <v>23.791677998829606</v>
      </c>
      <c r="R1542" s="48">
        <f t="shared" si="95"/>
        <v>429.46302018914463</v>
      </c>
    </row>
    <row r="1543" spans="1:18" x14ac:dyDescent="0.25">
      <c r="A1543" t="s">
        <v>1059</v>
      </c>
      <c r="B1543" t="s">
        <v>10339</v>
      </c>
      <c r="C1543" t="s">
        <v>10937</v>
      </c>
      <c r="D1543" t="s">
        <v>10345</v>
      </c>
      <c r="E1543" t="s">
        <v>1531</v>
      </c>
      <c r="F1543" s="48" t="s">
        <v>10990</v>
      </c>
      <c r="G1543" s="55" t="s">
        <v>10866</v>
      </c>
      <c r="H1543" s="55" t="s">
        <v>10867</v>
      </c>
      <c r="I1543" s="55" t="s">
        <v>9377</v>
      </c>
      <c r="J1543" s="48">
        <v>96.780499995000014</v>
      </c>
      <c r="K1543" s="55">
        <v>33450.356188000005</v>
      </c>
      <c r="L1543" s="55">
        <v>8601.1744360611119</v>
      </c>
      <c r="M1543" s="55">
        <v>1672.5178094</v>
      </c>
      <c r="N1543" s="56">
        <v>23176.663942538893</v>
      </c>
      <c r="O1543" s="48">
        <f t="shared" si="92"/>
        <v>345.63115699679332</v>
      </c>
      <c r="P1543" s="48">
        <f t="shared" si="93"/>
        <v>88.873010952676168</v>
      </c>
      <c r="Q1543" s="48">
        <f t="shared" si="94"/>
        <v>17.281557849839665</v>
      </c>
      <c r="R1543" s="48">
        <f t="shared" si="95"/>
        <v>239.4765881942775</v>
      </c>
    </row>
    <row r="1544" spans="1:18" x14ac:dyDescent="0.25">
      <c r="A1544" t="s">
        <v>1059</v>
      </c>
      <c r="B1544" t="s">
        <v>10339</v>
      </c>
      <c r="C1544" t="s">
        <v>10937</v>
      </c>
      <c r="D1544" t="s">
        <v>10345</v>
      </c>
      <c r="E1544" t="s">
        <v>1528</v>
      </c>
      <c r="F1544" s="48" t="s">
        <v>10991</v>
      </c>
      <c r="G1544" s="55" t="s">
        <v>10866</v>
      </c>
      <c r="H1544" s="55" t="s">
        <v>10867</v>
      </c>
      <c r="I1544" s="55" t="s">
        <v>9377</v>
      </c>
      <c r="J1544" s="48">
        <v>15.99</v>
      </c>
      <c r="K1544" s="55">
        <v>6549.8712950000008</v>
      </c>
      <c r="L1544" s="55">
        <v>0</v>
      </c>
      <c r="M1544" s="55">
        <v>327.49356475000002</v>
      </c>
      <c r="N1544" s="56">
        <v>6222.3777302500012</v>
      </c>
      <c r="O1544" s="48">
        <f t="shared" si="92"/>
        <v>409.62297029393375</v>
      </c>
      <c r="P1544" s="48">
        <f t="shared" si="93"/>
        <v>0</v>
      </c>
      <c r="Q1544" s="48">
        <f t="shared" si="94"/>
        <v>20.481148514696688</v>
      </c>
      <c r="R1544" s="48">
        <f t="shared" si="95"/>
        <v>389.14182177923709</v>
      </c>
    </row>
    <row r="1545" spans="1:18" x14ac:dyDescent="0.25">
      <c r="A1545" t="s">
        <v>1059</v>
      </c>
      <c r="B1545" t="s">
        <v>10339</v>
      </c>
      <c r="C1545" t="s">
        <v>10937</v>
      </c>
      <c r="D1545" t="s">
        <v>10345</v>
      </c>
      <c r="E1545" t="s">
        <v>1528</v>
      </c>
      <c r="F1545" s="48" t="s">
        <v>10991</v>
      </c>
      <c r="G1545" s="55" t="s">
        <v>10077</v>
      </c>
      <c r="H1545" s="55" t="s">
        <v>10078</v>
      </c>
      <c r="I1545" s="55" t="s">
        <v>10079</v>
      </c>
      <c r="J1545" s="48">
        <v>4.9199999989999998</v>
      </c>
      <c r="K1545" s="55">
        <v>1362.32832009</v>
      </c>
      <c r="L1545" s="55">
        <v>0</v>
      </c>
      <c r="M1545" s="55">
        <v>0</v>
      </c>
      <c r="N1545" s="56">
        <v>1362.32832009</v>
      </c>
      <c r="O1545" s="48">
        <f t="shared" si="92"/>
        <v>276.89600007457238</v>
      </c>
      <c r="P1545" s="48">
        <f t="shared" si="93"/>
        <v>0</v>
      </c>
      <c r="Q1545" s="48">
        <f t="shared" si="94"/>
        <v>0</v>
      </c>
      <c r="R1545" s="48">
        <f t="shared" si="95"/>
        <v>276.89600007457238</v>
      </c>
    </row>
    <row r="1546" spans="1:18" x14ac:dyDescent="0.25">
      <c r="A1546" t="s">
        <v>1059</v>
      </c>
      <c r="B1546" t="s">
        <v>10339</v>
      </c>
      <c r="C1546" t="s">
        <v>10937</v>
      </c>
      <c r="D1546" t="s">
        <v>10345</v>
      </c>
      <c r="E1546" t="s">
        <v>1528</v>
      </c>
      <c r="F1546" s="48" t="s">
        <v>10991</v>
      </c>
      <c r="G1546" s="55" t="s">
        <v>9199</v>
      </c>
      <c r="H1546" s="55" t="s">
        <v>9200</v>
      </c>
      <c r="I1546" s="55" t="s">
        <v>9042</v>
      </c>
      <c r="J1546" s="48">
        <v>43.200000000999999</v>
      </c>
      <c r="K1546" s="55">
        <v>12056.2559998</v>
      </c>
      <c r="L1546" s="55">
        <v>745.40000001725446</v>
      </c>
      <c r="M1546" s="55">
        <v>0</v>
      </c>
      <c r="N1546" s="56">
        <v>11310.855999782745</v>
      </c>
      <c r="O1546" s="48">
        <f t="shared" si="92"/>
        <v>279.07999998891017</v>
      </c>
      <c r="P1546" s="48">
        <f t="shared" si="93"/>
        <v>17.254629629629626</v>
      </c>
      <c r="Q1546" s="48">
        <f t="shared" si="94"/>
        <v>0</v>
      </c>
      <c r="R1546" s="48">
        <f t="shared" si="95"/>
        <v>261.82537035928056</v>
      </c>
    </row>
    <row r="1547" spans="1:18" x14ac:dyDescent="0.25">
      <c r="A1547" t="s">
        <v>1059</v>
      </c>
      <c r="B1547" t="s">
        <v>10339</v>
      </c>
      <c r="C1547" t="s">
        <v>10937</v>
      </c>
      <c r="D1547" t="s">
        <v>10345</v>
      </c>
      <c r="E1547" t="s">
        <v>1528</v>
      </c>
      <c r="F1547" s="48" t="s">
        <v>10991</v>
      </c>
      <c r="G1547" s="55" t="s">
        <v>10347</v>
      </c>
      <c r="H1547" s="55" t="s">
        <v>10348</v>
      </c>
      <c r="I1547" s="55" t="s">
        <v>9030</v>
      </c>
      <c r="J1547" s="48">
        <v>52.890000002000001</v>
      </c>
      <c r="K1547" s="55">
        <v>15126.602485699997</v>
      </c>
      <c r="L1547" s="55">
        <v>1035.9300000391731</v>
      </c>
      <c r="M1547" s="55">
        <v>756.33012428500012</v>
      </c>
      <c r="N1547" s="56">
        <v>13334.342361375824</v>
      </c>
      <c r="O1547" s="48">
        <f t="shared" si="92"/>
        <v>286.00118141667605</v>
      </c>
      <c r="P1547" s="48">
        <f t="shared" si="93"/>
        <v>19.586500283607489</v>
      </c>
      <c r="Q1547" s="48">
        <f t="shared" si="94"/>
        <v>14.300059070833806</v>
      </c>
      <c r="R1547" s="48">
        <f t="shared" si="95"/>
        <v>252.11462206223473</v>
      </c>
    </row>
    <row r="1548" spans="1:18" x14ac:dyDescent="0.25">
      <c r="A1548" t="s">
        <v>1059</v>
      </c>
      <c r="B1548" t="s">
        <v>10339</v>
      </c>
      <c r="C1548" t="s">
        <v>10937</v>
      </c>
      <c r="D1548" t="s">
        <v>10345</v>
      </c>
      <c r="E1548" t="s">
        <v>1533</v>
      </c>
      <c r="F1548" s="48" t="s">
        <v>10992</v>
      </c>
      <c r="G1548" s="55" t="s">
        <v>10993</v>
      </c>
      <c r="H1548" s="55" t="s">
        <v>10994</v>
      </c>
      <c r="I1548" s="55" t="s">
        <v>9432</v>
      </c>
      <c r="J1548" s="48">
        <v>266.49999998599998</v>
      </c>
      <c r="K1548" s="55">
        <v>86578.990737999993</v>
      </c>
      <c r="L1548" s="55">
        <v>7208.3499996213241</v>
      </c>
      <c r="M1548" s="55">
        <v>4328.9495368999997</v>
      </c>
      <c r="N1548" s="56">
        <v>75041.691201478679</v>
      </c>
      <c r="O1548" s="48">
        <f t="shared" si="92"/>
        <v>324.87426169811721</v>
      </c>
      <c r="P1548" s="48">
        <f t="shared" si="93"/>
        <v>27.048217636022514</v>
      </c>
      <c r="Q1548" s="48">
        <f t="shared" si="94"/>
        <v>16.24371308490586</v>
      </c>
      <c r="R1548" s="48">
        <f t="shared" si="95"/>
        <v>281.58233097718886</v>
      </c>
    </row>
    <row r="1549" spans="1:18" x14ac:dyDescent="0.25">
      <c r="A1549" t="s">
        <v>1059</v>
      </c>
      <c r="B1549" t="s">
        <v>10339</v>
      </c>
      <c r="C1549" t="s">
        <v>10937</v>
      </c>
      <c r="D1549" t="s">
        <v>10345</v>
      </c>
      <c r="E1549" t="s">
        <v>1533</v>
      </c>
      <c r="F1549" s="48" t="s">
        <v>10992</v>
      </c>
      <c r="G1549" s="55" t="s">
        <v>10995</v>
      </c>
      <c r="H1549" s="55" t="s">
        <v>10996</v>
      </c>
      <c r="I1549" s="55" t="s">
        <v>9030</v>
      </c>
      <c r="J1549" s="48">
        <v>61.500000002000007</v>
      </c>
      <c r="K1549" s="55">
        <v>18699.458760100002</v>
      </c>
      <c r="L1549" s="55">
        <v>2272.6100000739061</v>
      </c>
      <c r="M1549" s="55">
        <v>934.97293800500006</v>
      </c>
      <c r="N1549" s="56">
        <v>15491.875822021097</v>
      </c>
      <c r="O1549" s="48">
        <f t="shared" si="92"/>
        <v>304.05623999173798</v>
      </c>
      <c r="P1549" s="48">
        <f t="shared" si="93"/>
        <v>36.953008130081301</v>
      </c>
      <c r="Q1549" s="48">
        <f t="shared" si="94"/>
        <v>15.202811999586899</v>
      </c>
      <c r="R1549" s="48">
        <f t="shared" si="95"/>
        <v>251.90041986206981</v>
      </c>
    </row>
    <row r="1550" spans="1:18" x14ac:dyDescent="0.25">
      <c r="A1550" t="s">
        <v>1059</v>
      </c>
      <c r="B1550" t="s">
        <v>10339</v>
      </c>
      <c r="C1550" t="s">
        <v>10937</v>
      </c>
      <c r="D1550" t="s">
        <v>10345</v>
      </c>
      <c r="E1550" t="s">
        <v>1533</v>
      </c>
      <c r="F1550" s="48" t="s">
        <v>10992</v>
      </c>
      <c r="G1550" s="55" t="s">
        <v>10894</v>
      </c>
      <c r="H1550" s="55" t="s">
        <v>10895</v>
      </c>
      <c r="I1550" s="55" t="s">
        <v>9211</v>
      </c>
      <c r="J1550" s="48">
        <v>452.4</v>
      </c>
      <c r="K1550" s="55">
        <v>132262.33880900001</v>
      </c>
      <c r="L1550" s="55">
        <v>18319.900000000001</v>
      </c>
      <c r="M1550" s="55">
        <v>6613.1169404500006</v>
      </c>
      <c r="N1550" s="56">
        <v>107329.32186855002</v>
      </c>
      <c r="O1550" s="48">
        <f t="shared" si="92"/>
        <v>292.3570707537578</v>
      </c>
      <c r="P1550" s="48">
        <f t="shared" si="93"/>
        <v>40.494916003536702</v>
      </c>
      <c r="Q1550" s="48">
        <f t="shared" si="94"/>
        <v>14.617853537687889</v>
      </c>
      <c r="R1550" s="48">
        <f t="shared" si="95"/>
        <v>237.2443012125332</v>
      </c>
    </row>
    <row r="1551" spans="1:18" x14ac:dyDescent="0.25">
      <c r="A1551" t="s">
        <v>1059</v>
      </c>
      <c r="B1551" t="s">
        <v>10339</v>
      </c>
      <c r="C1551" t="s">
        <v>10937</v>
      </c>
      <c r="D1551" t="s">
        <v>10345</v>
      </c>
      <c r="E1551" t="s">
        <v>1533</v>
      </c>
      <c r="F1551" s="48" t="s">
        <v>10992</v>
      </c>
      <c r="G1551" s="55" t="s">
        <v>10997</v>
      </c>
      <c r="H1551" s="55" t="s">
        <v>10998</v>
      </c>
      <c r="I1551" s="55" t="s">
        <v>10297</v>
      </c>
      <c r="J1551" s="48">
        <v>172.200000004</v>
      </c>
      <c r="K1551" s="55">
        <v>38958.583105999998</v>
      </c>
      <c r="L1551" s="55">
        <v>0</v>
      </c>
      <c r="M1551" s="55">
        <v>0</v>
      </c>
      <c r="N1551" s="56">
        <v>38958.583105999998</v>
      </c>
      <c r="O1551" s="48">
        <f t="shared" si="92"/>
        <v>226.2403200063591</v>
      </c>
      <c r="P1551" s="48">
        <f t="shared" si="93"/>
        <v>0</v>
      </c>
      <c r="Q1551" s="48">
        <f t="shared" si="94"/>
        <v>0</v>
      </c>
      <c r="R1551" s="48">
        <f t="shared" si="95"/>
        <v>226.2403200063591</v>
      </c>
    </row>
    <row r="1552" spans="1:18" x14ac:dyDescent="0.25">
      <c r="A1552" t="s">
        <v>1059</v>
      </c>
      <c r="B1552" t="s">
        <v>10339</v>
      </c>
      <c r="C1552" t="s">
        <v>10937</v>
      </c>
      <c r="D1552" t="s">
        <v>10345</v>
      </c>
      <c r="E1552" t="s">
        <v>1533</v>
      </c>
      <c r="F1552" s="48" t="s">
        <v>10992</v>
      </c>
      <c r="G1552" s="55" t="s">
        <v>10999</v>
      </c>
      <c r="H1552" s="55" t="s">
        <v>11000</v>
      </c>
      <c r="I1552" s="55" t="s">
        <v>9152</v>
      </c>
      <c r="J1552" s="48">
        <v>4.1000000009999997</v>
      </c>
      <c r="K1552" s="55">
        <v>1878.2100001600002</v>
      </c>
      <c r="L1552" s="55">
        <v>830.25000020250002</v>
      </c>
      <c r="M1552" s="55">
        <v>0</v>
      </c>
      <c r="N1552" s="56">
        <v>1047.9599999575003</v>
      </c>
      <c r="O1552" s="48">
        <f t="shared" ref="O1552:O1615" si="96">IFERROR(K1552/J1552,0)</f>
        <v>458.09999992729274</v>
      </c>
      <c r="P1552" s="48">
        <f t="shared" ref="P1552:P1615" si="97">IFERROR(L1552/J1552,0)</f>
        <v>202.50000000000003</v>
      </c>
      <c r="Q1552" s="48">
        <f t="shared" ref="Q1552:Q1615" si="98">IFERROR(M1552/J1552,0)</f>
        <v>0</v>
      </c>
      <c r="R1552" s="48">
        <f t="shared" ref="R1552:R1615" si="99">N1552/J1552</f>
        <v>255.59999992729277</v>
      </c>
    </row>
    <row r="1553" spans="1:18" x14ac:dyDescent="0.25">
      <c r="A1553" t="s">
        <v>1059</v>
      </c>
      <c r="B1553" t="s">
        <v>10339</v>
      </c>
      <c r="C1553" t="s">
        <v>10937</v>
      </c>
      <c r="D1553" t="s">
        <v>10345</v>
      </c>
      <c r="E1553" t="s">
        <v>1533</v>
      </c>
      <c r="F1553" s="48" t="s">
        <v>10992</v>
      </c>
      <c r="G1553" s="55" t="s">
        <v>11001</v>
      </c>
      <c r="H1553" s="55" t="s">
        <v>11002</v>
      </c>
      <c r="I1553" s="55" t="s">
        <v>9362</v>
      </c>
      <c r="J1553" s="48">
        <v>73.799999999999983</v>
      </c>
      <c r="K1553" s="55">
        <v>22463.391599099996</v>
      </c>
      <c r="L1553" s="55">
        <v>4506.3199999999988</v>
      </c>
      <c r="M1553" s="55">
        <v>1123.169579955</v>
      </c>
      <c r="N1553" s="56">
        <v>16833.902019144996</v>
      </c>
      <c r="O1553" s="48">
        <f t="shared" si="96"/>
        <v>304.38199998780487</v>
      </c>
      <c r="P1553" s="48">
        <f t="shared" si="97"/>
        <v>61.061246612466121</v>
      </c>
      <c r="Q1553" s="48">
        <f t="shared" si="98"/>
        <v>15.219099999390247</v>
      </c>
      <c r="R1553" s="48">
        <f t="shared" si="99"/>
        <v>228.1016533759485</v>
      </c>
    </row>
    <row r="1554" spans="1:18" x14ac:dyDescent="0.25">
      <c r="A1554" t="s">
        <v>1059</v>
      </c>
      <c r="B1554" t="s">
        <v>10339</v>
      </c>
      <c r="C1554" t="s">
        <v>10937</v>
      </c>
      <c r="D1554" t="s">
        <v>10345</v>
      </c>
      <c r="E1554" t="s">
        <v>1533</v>
      </c>
      <c r="F1554" s="48" t="s">
        <v>10992</v>
      </c>
      <c r="G1554" s="55" t="s">
        <v>10077</v>
      </c>
      <c r="H1554" s="55" t="s">
        <v>10078</v>
      </c>
      <c r="I1554" s="55" t="s">
        <v>10079</v>
      </c>
      <c r="J1554" s="48">
        <v>49.199999993000006</v>
      </c>
      <c r="K1554" s="55">
        <v>13372.855199099999</v>
      </c>
      <c r="L1554" s="55">
        <v>0</v>
      </c>
      <c r="M1554" s="55">
        <v>0</v>
      </c>
      <c r="N1554" s="56">
        <v>13372.855199099999</v>
      </c>
      <c r="O1554" s="48">
        <f t="shared" si="96"/>
        <v>271.80600002037886</v>
      </c>
      <c r="P1554" s="48">
        <f t="shared" si="97"/>
        <v>0</v>
      </c>
      <c r="Q1554" s="48">
        <f t="shared" si="98"/>
        <v>0</v>
      </c>
      <c r="R1554" s="48">
        <f t="shared" si="99"/>
        <v>271.80600002037886</v>
      </c>
    </row>
    <row r="1555" spans="1:18" x14ac:dyDescent="0.25">
      <c r="A1555" t="s">
        <v>1059</v>
      </c>
      <c r="B1555" t="s">
        <v>10339</v>
      </c>
      <c r="C1555" t="s">
        <v>10937</v>
      </c>
      <c r="D1555" t="s">
        <v>10345</v>
      </c>
      <c r="E1555" t="s">
        <v>1541</v>
      </c>
      <c r="F1555" s="48" t="s">
        <v>11003</v>
      </c>
      <c r="G1555" s="55" t="s">
        <v>11004</v>
      </c>
      <c r="H1555" s="55" t="s">
        <v>11005</v>
      </c>
      <c r="I1555" s="55" t="s">
        <v>9415</v>
      </c>
      <c r="J1555" s="48">
        <v>73.8</v>
      </c>
      <c r="K1555" s="55">
        <v>37969.893360690003</v>
      </c>
      <c r="L1555" s="55">
        <v>3581.5</v>
      </c>
      <c r="M1555" s="55">
        <v>1898.4946680345001</v>
      </c>
      <c r="N1555" s="56">
        <v>32489.898692655501</v>
      </c>
      <c r="O1555" s="48">
        <f t="shared" si="96"/>
        <v>514.49720000934963</v>
      </c>
      <c r="P1555" s="48">
        <f t="shared" si="97"/>
        <v>48.52981029810298</v>
      </c>
      <c r="Q1555" s="48">
        <f t="shared" si="98"/>
        <v>25.724860000467483</v>
      </c>
      <c r="R1555" s="48">
        <f t="shared" si="99"/>
        <v>440.24252971077914</v>
      </c>
    </row>
    <row r="1556" spans="1:18" x14ac:dyDescent="0.25">
      <c r="A1556" t="s">
        <v>1059</v>
      </c>
      <c r="B1556" t="s">
        <v>10339</v>
      </c>
      <c r="C1556" t="s">
        <v>10937</v>
      </c>
      <c r="D1556" t="s">
        <v>10345</v>
      </c>
      <c r="E1556" t="s">
        <v>1544</v>
      </c>
      <c r="F1556" s="48" t="s">
        <v>11006</v>
      </c>
      <c r="G1556" s="55" t="s">
        <v>9199</v>
      </c>
      <c r="H1556" s="55" t="s">
        <v>9200</v>
      </c>
      <c r="I1556" s="55" t="s">
        <v>9042</v>
      </c>
      <c r="J1556" s="48">
        <v>172.80000000999999</v>
      </c>
      <c r="K1556" s="55">
        <v>47881.151999000002</v>
      </c>
      <c r="L1556" s="55">
        <v>1992.6200001153134</v>
      </c>
      <c r="M1556" s="55">
        <v>0</v>
      </c>
      <c r="N1556" s="56">
        <v>45888.53199888469</v>
      </c>
      <c r="O1556" s="48">
        <f t="shared" si="96"/>
        <v>277.08999997817767</v>
      </c>
      <c r="P1556" s="48">
        <f t="shared" si="97"/>
        <v>11.531365740740739</v>
      </c>
      <c r="Q1556" s="48">
        <f t="shared" si="98"/>
        <v>0</v>
      </c>
      <c r="R1556" s="48">
        <f t="shared" si="99"/>
        <v>265.55863423743693</v>
      </c>
    </row>
    <row r="1557" spans="1:18" x14ac:dyDescent="0.25">
      <c r="A1557" t="s">
        <v>1059</v>
      </c>
      <c r="B1557" t="s">
        <v>10339</v>
      </c>
      <c r="C1557" t="s">
        <v>10937</v>
      </c>
      <c r="D1557" t="s">
        <v>10345</v>
      </c>
      <c r="E1557" t="s">
        <v>1544</v>
      </c>
      <c r="F1557" s="48" t="s">
        <v>11006</v>
      </c>
      <c r="G1557" s="55" t="s">
        <v>11007</v>
      </c>
      <c r="H1557" s="55" t="s">
        <v>11008</v>
      </c>
      <c r="I1557" s="55" t="s">
        <v>10079</v>
      </c>
      <c r="J1557" s="48">
        <v>24.600000000000005</v>
      </c>
      <c r="K1557" s="55">
        <v>5910.1007998999994</v>
      </c>
      <c r="L1557" s="55">
        <v>2460.0000000000005</v>
      </c>
      <c r="M1557" s="55">
        <v>0</v>
      </c>
      <c r="N1557" s="56">
        <v>3450.1007998999989</v>
      </c>
      <c r="O1557" s="48">
        <f t="shared" si="96"/>
        <v>240.24799999593489</v>
      </c>
      <c r="P1557" s="48">
        <f t="shared" si="97"/>
        <v>100</v>
      </c>
      <c r="Q1557" s="48">
        <f t="shared" si="98"/>
        <v>0</v>
      </c>
      <c r="R1557" s="48">
        <f t="shared" si="99"/>
        <v>140.24799999593489</v>
      </c>
    </row>
    <row r="1558" spans="1:18" x14ac:dyDescent="0.25">
      <c r="A1558" t="s">
        <v>1059</v>
      </c>
      <c r="B1558" t="s">
        <v>10339</v>
      </c>
      <c r="C1558" t="s">
        <v>10937</v>
      </c>
      <c r="D1558" t="s">
        <v>10345</v>
      </c>
      <c r="E1558" t="s">
        <v>1834</v>
      </c>
      <c r="F1558" s="48" t="s">
        <v>11009</v>
      </c>
      <c r="G1558" s="55" t="s">
        <v>9767</v>
      </c>
      <c r="H1558" s="55" t="s">
        <v>9768</v>
      </c>
      <c r="I1558" s="55" t="s">
        <v>9042</v>
      </c>
      <c r="J1558" s="48">
        <v>49.2</v>
      </c>
      <c r="K1558" s="55">
        <v>25931.318544400005</v>
      </c>
      <c r="L1558" s="55">
        <v>740.81</v>
      </c>
      <c r="M1558" s="55">
        <v>0</v>
      </c>
      <c r="N1558" s="56">
        <v>25190.508544400003</v>
      </c>
      <c r="O1558" s="48">
        <f t="shared" si="96"/>
        <v>527.05932000813016</v>
      </c>
      <c r="P1558" s="48">
        <f t="shared" si="97"/>
        <v>15.057113821138209</v>
      </c>
      <c r="Q1558" s="48">
        <f t="shared" si="98"/>
        <v>0</v>
      </c>
      <c r="R1558" s="48">
        <f t="shared" si="99"/>
        <v>512.00220618699188</v>
      </c>
    </row>
    <row r="1559" spans="1:18" x14ac:dyDescent="0.25">
      <c r="A1559" t="s">
        <v>1059</v>
      </c>
      <c r="B1559" t="s">
        <v>10339</v>
      </c>
      <c r="C1559" t="s">
        <v>10937</v>
      </c>
      <c r="D1559" t="s">
        <v>10345</v>
      </c>
      <c r="E1559" t="s">
        <v>1901</v>
      </c>
      <c r="F1559" s="48" t="s">
        <v>11010</v>
      </c>
      <c r="G1559" s="55" t="s">
        <v>9755</v>
      </c>
      <c r="H1559" s="55" t="s">
        <v>9756</v>
      </c>
      <c r="I1559" s="55" t="s">
        <v>9037</v>
      </c>
      <c r="J1559" s="48">
        <v>49.2</v>
      </c>
      <c r="K1559" s="55">
        <v>18214.129294499999</v>
      </c>
      <c r="L1559" s="55">
        <v>1344.08</v>
      </c>
      <c r="M1559" s="55">
        <v>910.70646472500005</v>
      </c>
      <c r="N1559" s="56">
        <v>15959.342829775</v>
      </c>
      <c r="O1559" s="48">
        <f t="shared" si="96"/>
        <v>370.20587996951213</v>
      </c>
      <c r="P1559" s="48">
        <f t="shared" si="97"/>
        <v>27.318699186991868</v>
      </c>
      <c r="Q1559" s="48">
        <f t="shared" si="98"/>
        <v>18.510293998475611</v>
      </c>
      <c r="R1559" s="48">
        <f t="shared" si="99"/>
        <v>324.3768867840447</v>
      </c>
    </row>
    <row r="1560" spans="1:18" x14ac:dyDescent="0.25">
      <c r="A1560" t="s">
        <v>1059</v>
      </c>
      <c r="B1560" t="s">
        <v>10339</v>
      </c>
      <c r="C1560" t="s">
        <v>10937</v>
      </c>
      <c r="D1560" t="s">
        <v>10345</v>
      </c>
      <c r="E1560" t="s">
        <v>1956</v>
      </c>
      <c r="F1560" s="48" t="s">
        <v>11011</v>
      </c>
      <c r="G1560" s="55" t="s">
        <v>9622</v>
      </c>
      <c r="H1560" s="55" t="s">
        <v>9623</v>
      </c>
      <c r="I1560" s="55" t="s">
        <v>9037</v>
      </c>
      <c r="J1560" s="48">
        <v>49.2</v>
      </c>
      <c r="K1560" s="55">
        <v>23411.011151799998</v>
      </c>
      <c r="L1560" s="55">
        <v>976.85000000000014</v>
      </c>
      <c r="M1560" s="55">
        <v>1170.5505575899999</v>
      </c>
      <c r="N1560" s="56">
        <v>21263.61059421</v>
      </c>
      <c r="O1560" s="48">
        <f t="shared" si="96"/>
        <v>475.83355999593488</v>
      </c>
      <c r="P1560" s="48">
        <f t="shared" si="97"/>
        <v>19.854674796747968</v>
      </c>
      <c r="Q1560" s="48">
        <f t="shared" si="98"/>
        <v>23.791677999796747</v>
      </c>
      <c r="R1560" s="48">
        <f t="shared" si="99"/>
        <v>432.18720719939023</v>
      </c>
    </row>
    <row r="1561" spans="1:18" x14ac:dyDescent="0.25">
      <c r="A1561" t="s">
        <v>1059</v>
      </c>
      <c r="B1561" t="s">
        <v>10339</v>
      </c>
      <c r="C1561" t="s">
        <v>11012</v>
      </c>
      <c r="D1561" t="s">
        <v>11013</v>
      </c>
      <c r="E1561" t="s">
        <v>3019</v>
      </c>
      <c r="F1561" s="48" t="s">
        <v>11014</v>
      </c>
      <c r="G1561" s="55" t="s">
        <v>11015</v>
      </c>
      <c r="H1561" s="55" t="s">
        <v>11016</v>
      </c>
      <c r="I1561" s="55" t="s">
        <v>9030</v>
      </c>
      <c r="J1561" s="48">
        <v>532.65150001999996</v>
      </c>
      <c r="K1561" s="55">
        <v>240694.65527000002</v>
      </c>
      <c r="L1561" s="55">
        <v>19247.414203369844</v>
      </c>
      <c r="M1561" s="55">
        <v>12034.732763499998</v>
      </c>
      <c r="N1561" s="56">
        <v>209412.50830313016</v>
      </c>
      <c r="O1561" s="48">
        <f t="shared" si="96"/>
        <v>451.8801791808761</v>
      </c>
      <c r="P1561" s="48">
        <f t="shared" si="97"/>
        <v>36.135098094433495</v>
      </c>
      <c r="Q1561" s="48">
        <f t="shared" si="98"/>
        <v>22.594008959043801</v>
      </c>
      <c r="R1561" s="48">
        <f t="shared" si="99"/>
        <v>393.15107212739878</v>
      </c>
    </row>
    <row r="1562" spans="1:18" x14ac:dyDescent="0.25">
      <c r="A1562" t="s">
        <v>1059</v>
      </c>
      <c r="B1562" t="s">
        <v>10339</v>
      </c>
      <c r="C1562" t="s">
        <v>11012</v>
      </c>
      <c r="D1562" t="s">
        <v>11013</v>
      </c>
      <c r="E1562" t="s">
        <v>3019</v>
      </c>
      <c r="F1562" s="48" t="s">
        <v>11014</v>
      </c>
      <c r="G1562" s="55" t="s">
        <v>11017</v>
      </c>
      <c r="H1562" s="55" t="s">
        <v>11018</v>
      </c>
      <c r="I1562" s="55" t="s">
        <v>9030</v>
      </c>
      <c r="J1562" s="48">
        <v>24.866499999000002</v>
      </c>
      <c r="K1562" s="55">
        <v>9968.9439055999992</v>
      </c>
      <c r="L1562" s="55">
        <v>1243.1550238744137</v>
      </c>
      <c r="M1562" s="55">
        <v>498.44719528000002</v>
      </c>
      <c r="N1562" s="56">
        <v>8227.3416864455867</v>
      </c>
      <c r="O1562" s="48">
        <f t="shared" si="96"/>
        <v>400.89855452117899</v>
      </c>
      <c r="P1562" s="48">
        <f t="shared" si="97"/>
        <v>49.993164455166863</v>
      </c>
      <c r="Q1562" s="48">
        <f t="shared" si="98"/>
        <v>20.044927726058951</v>
      </c>
      <c r="R1562" s="48">
        <f t="shared" si="99"/>
        <v>330.86046233995319</v>
      </c>
    </row>
    <row r="1563" spans="1:18" x14ac:dyDescent="0.25">
      <c r="A1563" t="s">
        <v>1059</v>
      </c>
      <c r="B1563" t="s">
        <v>10339</v>
      </c>
      <c r="C1563" t="s">
        <v>11012</v>
      </c>
      <c r="D1563" t="s">
        <v>11013</v>
      </c>
      <c r="E1563" t="s">
        <v>1364</v>
      </c>
      <c r="F1563" s="48" t="s">
        <v>11019</v>
      </c>
      <c r="G1563" s="55" t="s">
        <v>11020</v>
      </c>
      <c r="H1563" s="55" t="s">
        <v>11021</v>
      </c>
      <c r="I1563" s="55" t="s">
        <v>9030</v>
      </c>
      <c r="J1563" s="48">
        <v>98.399999999000016</v>
      </c>
      <c r="K1563" s="55">
        <v>45187.22832200001</v>
      </c>
      <c r="L1563" s="55">
        <v>3400.9499999654372</v>
      </c>
      <c r="M1563" s="55">
        <v>2259.3614161000005</v>
      </c>
      <c r="N1563" s="56">
        <v>39526.916905934573</v>
      </c>
      <c r="O1563" s="48">
        <f t="shared" si="96"/>
        <v>459.21980002499208</v>
      </c>
      <c r="P1563" s="48">
        <f t="shared" si="97"/>
        <v>34.562499999999993</v>
      </c>
      <c r="Q1563" s="48">
        <f t="shared" si="98"/>
        <v>22.960990001249606</v>
      </c>
      <c r="R1563" s="48">
        <f t="shared" si="99"/>
        <v>401.69631002374251</v>
      </c>
    </row>
    <row r="1564" spans="1:18" x14ac:dyDescent="0.25">
      <c r="A1564" t="s">
        <v>1059</v>
      </c>
      <c r="B1564" t="s">
        <v>10339</v>
      </c>
      <c r="C1564" t="s">
        <v>11012</v>
      </c>
      <c r="D1564" t="s">
        <v>11013</v>
      </c>
      <c r="E1564" t="s">
        <v>1389</v>
      </c>
      <c r="F1564" s="48" t="s">
        <v>11022</v>
      </c>
      <c r="G1564" s="55" t="s">
        <v>9817</v>
      </c>
      <c r="H1564" s="55" t="s">
        <v>9818</v>
      </c>
      <c r="I1564" s="55" t="s">
        <v>9037</v>
      </c>
      <c r="J1564" s="48">
        <v>1495.0649998000001</v>
      </c>
      <c r="K1564" s="55">
        <v>662698.63084000011</v>
      </c>
      <c r="L1564" s="55">
        <v>35883.919987307083</v>
      </c>
      <c r="M1564" s="55">
        <v>33134.931542000006</v>
      </c>
      <c r="N1564" s="56">
        <v>593679.77931069303</v>
      </c>
      <c r="O1564" s="48">
        <f t="shared" si="96"/>
        <v>443.2574041454061</v>
      </c>
      <c r="P1564" s="48">
        <f t="shared" si="97"/>
        <v>24.001578521407026</v>
      </c>
      <c r="Q1564" s="48">
        <f t="shared" si="98"/>
        <v>22.162870207270306</v>
      </c>
      <c r="R1564" s="48">
        <f t="shared" si="99"/>
        <v>397.09295541672873</v>
      </c>
    </row>
    <row r="1565" spans="1:18" x14ac:dyDescent="0.25">
      <c r="A1565" t="s">
        <v>1059</v>
      </c>
      <c r="B1565" t="s">
        <v>10339</v>
      </c>
      <c r="C1565" t="s">
        <v>11012</v>
      </c>
      <c r="D1565" t="s">
        <v>11013</v>
      </c>
      <c r="E1565" t="s">
        <v>1389</v>
      </c>
      <c r="F1565" s="48" t="s">
        <v>11022</v>
      </c>
      <c r="G1565" s="55" t="s">
        <v>11023</v>
      </c>
      <c r="H1565" s="55" t="s">
        <v>11024</v>
      </c>
      <c r="I1565" s="55" t="s">
        <v>9030</v>
      </c>
      <c r="J1565" s="48">
        <v>52.398000001000007</v>
      </c>
      <c r="K1565" s="55">
        <v>23843.500307000002</v>
      </c>
      <c r="L1565" s="55">
        <v>1736.7637088117719</v>
      </c>
      <c r="M1565" s="55">
        <v>1192.17501535</v>
      </c>
      <c r="N1565" s="56">
        <v>20914.561582838229</v>
      </c>
      <c r="O1565" s="48">
        <f t="shared" si="96"/>
        <v>455.04599997223085</v>
      </c>
      <c r="P1565" s="48">
        <f t="shared" si="97"/>
        <v>33.145610687022902</v>
      </c>
      <c r="Q1565" s="48">
        <f t="shared" si="98"/>
        <v>22.752299998611541</v>
      </c>
      <c r="R1565" s="48">
        <f t="shared" si="99"/>
        <v>399.14808928659642</v>
      </c>
    </row>
    <row r="1566" spans="1:18" x14ac:dyDescent="0.25">
      <c r="A1566" t="s">
        <v>1059</v>
      </c>
      <c r="B1566" t="s">
        <v>10339</v>
      </c>
      <c r="C1566" t="s">
        <v>11012</v>
      </c>
      <c r="D1566" t="s">
        <v>11013</v>
      </c>
      <c r="E1566" t="s">
        <v>1384</v>
      </c>
      <c r="F1566" s="48" t="s">
        <v>11025</v>
      </c>
      <c r="G1566" s="55" t="s">
        <v>11026</v>
      </c>
      <c r="H1566" s="55" t="s">
        <v>11027</v>
      </c>
      <c r="I1566" s="55" t="s">
        <v>9936</v>
      </c>
      <c r="J1566" s="48">
        <v>3.2287500010000003</v>
      </c>
      <c r="K1566" s="55">
        <v>2838.7578973999994</v>
      </c>
      <c r="L1566" s="55">
        <v>0</v>
      </c>
      <c r="M1566" s="55">
        <v>141.93789487000001</v>
      </c>
      <c r="N1566" s="56">
        <v>2696.8200025299993</v>
      </c>
      <c r="O1566" s="48">
        <f t="shared" si="96"/>
        <v>879.21266636338726</v>
      </c>
      <c r="P1566" s="48">
        <f t="shared" si="97"/>
        <v>0</v>
      </c>
      <c r="Q1566" s="48">
        <f t="shared" si="98"/>
        <v>43.960633318169371</v>
      </c>
      <c r="R1566" s="48">
        <f t="shared" si="99"/>
        <v>835.25203304521779</v>
      </c>
    </row>
    <row r="1567" spans="1:18" x14ac:dyDescent="0.25">
      <c r="A1567" t="s">
        <v>1059</v>
      </c>
      <c r="B1567" t="s">
        <v>10339</v>
      </c>
      <c r="C1567" t="s">
        <v>11012</v>
      </c>
      <c r="D1567" t="s">
        <v>11013</v>
      </c>
      <c r="E1567" t="s">
        <v>1384</v>
      </c>
      <c r="F1567" s="48" t="s">
        <v>11025</v>
      </c>
      <c r="G1567" s="55" t="s">
        <v>10019</v>
      </c>
      <c r="H1567" s="55" t="s">
        <v>10020</v>
      </c>
      <c r="I1567" s="55" t="s">
        <v>9936</v>
      </c>
      <c r="J1567" s="48">
        <v>44.126250000000013</v>
      </c>
      <c r="K1567" s="55">
        <v>39616.318587999995</v>
      </c>
      <c r="L1567" s="55">
        <v>3106.775975526853</v>
      </c>
      <c r="M1567" s="55">
        <v>1980.8159294</v>
      </c>
      <c r="N1567" s="56">
        <v>34528.726683073139</v>
      </c>
      <c r="O1567" s="48">
        <f t="shared" si="96"/>
        <v>897.79481800515532</v>
      </c>
      <c r="P1567" s="48">
        <f t="shared" si="97"/>
        <v>70.406526172671647</v>
      </c>
      <c r="Q1567" s="48">
        <f t="shared" si="98"/>
        <v>44.88974090025777</v>
      </c>
      <c r="R1567" s="48">
        <f t="shared" si="99"/>
        <v>782.49855093222584</v>
      </c>
    </row>
    <row r="1568" spans="1:18" x14ac:dyDescent="0.25">
      <c r="A1568" t="s">
        <v>1059</v>
      </c>
      <c r="B1568" t="s">
        <v>10339</v>
      </c>
      <c r="C1568" t="s">
        <v>11012</v>
      </c>
      <c r="D1568" t="s">
        <v>11013</v>
      </c>
      <c r="E1568" t="s">
        <v>1384</v>
      </c>
      <c r="F1568" s="48" t="s">
        <v>11025</v>
      </c>
      <c r="G1568" s="55" t="s">
        <v>10033</v>
      </c>
      <c r="H1568" s="55" t="s">
        <v>10034</v>
      </c>
      <c r="I1568" s="55" t="s">
        <v>10035</v>
      </c>
      <c r="J1568" s="48">
        <v>49.507499998999997</v>
      </c>
      <c r="K1568" s="55">
        <v>38269.451153000002</v>
      </c>
      <c r="L1568" s="55">
        <v>2202.4587815147934</v>
      </c>
      <c r="M1568" s="55">
        <v>1913.47255765</v>
      </c>
      <c r="N1568" s="56">
        <v>34153.519813835206</v>
      </c>
      <c r="O1568" s="48">
        <f t="shared" si="96"/>
        <v>773.00310364637699</v>
      </c>
      <c r="P1568" s="48">
        <f t="shared" si="97"/>
        <v>44.487376287618659</v>
      </c>
      <c r="Q1568" s="48">
        <f t="shared" si="98"/>
        <v>38.650155182318848</v>
      </c>
      <c r="R1568" s="48">
        <f t="shared" si="99"/>
        <v>689.8655721764394</v>
      </c>
    </row>
    <row r="1569" spans="1:18" x14ac:dyDescent="0.25">
      <c r="A1569" t="s">
        <v>1059</v>
      </c>
      <c r="B1569" t="s">
        <v>10339</v>
      </c>
      <c r="C1569" t="s">
        <v>11012</v>
      </c>
      <c r="D1569" t="s">
        <v>11013</v>
      </c>
      <c r="E1569" t="s">
        <v>1384</v>
      </c>
      <c r="F1569" s="48" t="s">
        <v>11025</v>
      </c>
      <c r="G1569" s="55" t="s">
        <v>10040</v>
      </c>
      <c r="H1569" s="55" t="s">
        <v>10041</v>
      </c>
      <c r="I1569" s="55" t="s">
        <v>9189</v>
      </c>
      <c r="J1569" s="48">
        <v>11.838750000999999</v>
      </c>
      <c r="K1569" s="55">
        <v>9121.6846866999986</v>
      </c>
      <c r="L1569" s="55">
        <v>760.49970234464354</v>
      </c>
      <c r="M1569" s="55">
        <v>456.08423433500002</v>
      </c>
      <c r="N1569" s="56">
        <v>7905.1007500203559</v>
      </c>
      <c r="O1569" s="48">
        <f t="shared" si="96"/>
        <v>770.4939023063672</v>
      </c>
      <c r="P1569" s="48">
        <f t="shared" si="97"/>
        <v>64.238175675675677</v>
      </c>
      <c r="Q1569" s="48">
        <f t="shared" si="98"/>
        <v>38.524695115318373</v>
      </c>
      <c r="R1569" s="48">
        <f t="shared" si="99"/>
        <v>667.73103151537327</v>
      </c>
    </row>
    <row r="1570" spans="1:18" x14ac:dyDescent="0.25">
      <c r="A1570" t="s">
        <v>1059</v>
      </c>
      <c r="B1570" t="s">
        <v>10339</v>
      </c>
      <c r="C1570" t="s">
        <v>11012</v>
      </c>
      <c r="D1570" t="s">
        <v>11013</v>
      </c>
      <c r="E1570" t="s">
        <v>1384</v>
      </c>
      <c r="F1570" s="48" t="s">
        <v>11025</v>
      </c>
      <c r="G1570" s="55" t="s">
        <v>9817</v>
      </c>
      <c r="H1570" s="55" t="s">
        <v>9818</v>
      </c>
      <c r="I1570" s="55" t="s">
        <v>9037</v>
      </c>
      <c r="J1570" s="48">
        <v>5.3812499979999995</v>
      </c>
      <c r="K1570" s="55">
        <v>2663.9591536999997</v>
      </c>
      <c r="L1570" s="55">
        <v>118.50752783699627</v>
      </c>
      <c r="M1570" s="55">
        <v>133.19795768499998</v>
      </c>
      <c r="N1570" s="56">
        <v>2412.2536681780034</v>
      </c>
      <c r="O1570" s="48">
        <f t="shared" si="96"/>
        <v>495.04467450686906</v>
      </c>
      <c r="P1570" s="48">
        <f t="shared" si="97"/>
        <v>22.022304832713754</v>
      </c>
      <c r="Q1570" s="48">
        <f t="shared" si="98"/>
        <v>24.752233725343451</v>
      </c>
      <c r="R1570" s="48">
        <f t="shared" si="99"/>
        <v>448.27013594881186</v>
      </c>
    </row>
    <row r="1571" spans="1:18" x14ac:dyDescent="0.25">
      <c r="A1571" t="s">
        <v>1059</v>
      </c>
      <c r="B1571" t="s">
        <v>10339</v>
      </c>
      <c r="C1571" t="s">
        <v>11012</v>
      </c>
      <c r="D1571" t="s">
        <v>11013</v>
      </c>
      <c r="E1571" t="s">
        <v>1384</v>
      </c>
      <c r="F1571" s="48" t="s">
        <v>11025</v>
      </c>
      <c r="G1571" s="55" t="s">
        <v>9765</v>
      </c>
      <c r="H1571" s="55" t="s">
        <v>9766</v>
      </c>
      <c r="I1571" s="55" t="s">
        <v>9037</v>
      </c>
      <c r="J1571" s="48">
        <v>24.75375</v>
      </c>
      <c r="K1571" s="55">
        <v>14572.770529000001</v>
      </c>
      <c r="L1571" s="55">
        <v>742.72251666666671</v>
      </c>
      <c r="M1571" s="55">
        <v>728.63852644999997</v>
      </c>
      <c r="N1571" s="56">
        <v>13101.409485883334</v>
      </c>
      <c r="O1571" s="48">
        <f t="shared" si="96"/>
        <v>588.70961082664246</v>
      </c>
      <c r="P1571" s="48">
        <f t="shared" si="97"/>
        <v>30.004444444444445</v>
      </c>
      <c r="Q1571" s="48">
        <f t="shared" si="98"/>
        <v>29.435480541332119</v>
      </c>
      <c r="R1571" s="48">
        <f t="shared" si="99"/>
        <v>529.26968584086592</v>
      </c>
    </row>
    <row r="1572" spans="1:18" x14ac:dyDescent="0.25">
      <c r="A1572" t="s">
        <v>1059</v>
      </c>
      <c r="B1572" t="s">
        <v>10339</v>
      </c>
      <c r="C1572" t="s">
        <v>11012</v>
      </c>
      <c r="D1572" t="s">
        <v>11013</v>
      </c>
      <c r="E1572" t="s">
        <v>1384</v>
      </c>
      <c r="F1572" s="48" t="s">
        <v>11025</v>
      </c>
      <c r="G1572" s="55" t="s">
        <v>11015</v>
      </c>
      <c r="H1572" s="55" t="s">
        <v>11016</v>
      </c>
      <c r="I1572" s="55" t="s">
        <v>9030</v>
      </c>
      <c r="J1572" s="48">
        <v>4.3049999999999997</v>
      </c>
      <c r="K1572" s="55">
        <v>2761.8034591999995</v>
      </c>
      <c r="L1572" s="55">
        <v>0</v>
      </c>
      <c r="M1572" s="55">
        <v>138.09017296000002</v>
      </c>
      <c r="N1572" s="56">
        <v>2623.7132862399994</v>
      </c>
      <c r="O1572" s="48">
        <f t="shared" si="96"/>
        <v>641.53390457607429</v>
      </c>
      <c r="P1572" s="48">
        <f t="shared" si="97"/>
        <v>0</v>
      </c>
      <c r="Q1572" s="48">
        <f t="shared" si="98"/>
        <v>32.076695228803722</v>
      </c>
      <c r="R1572" s="48">
        <f t="shared" si="99"/>
        <v>609.45720934727058</v>
      </c>
    </row>
    <row r="1573" spans="1:18" x14ac:dyDescent="0.25">
      <c r="A1573" t="s">
        <v>1059</v>
      </c>
      <c r="B1573" t="s">
        <v>10339</v>
      </c>
      <c r="C1573" t="s">
        <v>11012</v>
      </c>
      <c r="D1573" t="s">
        <v>11013</v>
      </c>
      <c r="E1573" t="s">
        <v>1384</v>
      </c>
      <c r="F1573" s="48" t="s">
        <v>11025</v>
      </c>
      <c r="G1573" s="55" t="s">
        <v>10878</v>
      </c>
      <c r="H1573" s="55" t="s">
        <v>10879</v>
      </c>
      <c r="I1573" s="55" t="s">
        <v>9030</v>
      </c>
      <c r="J1573" s="48">
        <v>3.2287499990000001</v>
      </c>
      <c r="K1573" s="55">
        <v>3374.9868504999999</v>
      </c>
      <c r="L1573" s="55">
        <v>514.25090928345207</v>
      </c>
      <c r="M1573" s="55">
        <v>168.74934252500003</v>
      </c>
      <c r="N1573" s="56">
        <v>2691.9865986915479</v>
      </c>
      <c r="O1573" s="48">
        <f t="shared" si="96"/>
        <v>1045.2920949424056</v>
      </c>
      <c r="P1573" s="48">
        <f t="shared" si="97"/>
        <v>159.27244582043346</v>
      </c>
      <c r="Q1573" s="48">
        <f t="shared" si="98"/>
        <v>52.264604747120288</v>
      </c>
      <c r="R1573" s="48">
        <f t="shared" si="99"/>
        <v>833.75504437485188</v>
      </c>
    </row>
    <row r="1574" spans="1:18" x14ac:dyDescent="0.25">
      <c r="A1574" t="s">
        <v>1059</v>
      </c>
      <c r="B1574" t="s">
        <v>10339</v>
      </c>
      <c r="C1574" t="s">
        <v>11012</v>
      </c>
      <c r="D1574" t="s">
        <v>11013</v>
      </c>
      <c r="E1574" t="s">
        <v>1384</v>
      </c>
      <c r="F1574" s="48" t="s">
        <v>11025</v>
      </c>
      <c r="G1574" s="55" t="s">
        <v>11028</v>
      </c>
      <c r="H1574" s="55" t="s">
        <v>11029</v>
      </c>
      <c r="I1574" s="55" t="s">
        <v>9030</v>
      </c>
      <c r="J1574" s="48">
        <v>4.3050000009999998</v>
      </c>
      <c r="K1574" s="55">
        <v>5678.6635891000005</v>
      </c>
      <c r="L1574" s="55">
        <v>1037.3052322595152</v>
      </c>
      <c r="M1574" s="55">
        <v>283.93317945500007</v>
      </c>
      <c r="N1574" s="56">
        <v>4357.4251773854858</v>
      </c>
      <c r="O1574" s="48">
        <f t="shared" si="96"/>
        <v>1319.0856185321522</v>
      </c>
      <c r="P1574" s="48">
        <f t="shared" si="97"/>
        <v>240.95359628770305</v>
      </c>
      <c r="Q1574" s="48">
        <f t="shared" si="98"/>
        <v>65.954280926607623</v>
      </c>
      <c r="R1574" s="48">
        <f t="shared" si="99"/>
        <v>1012.1777413178417</v>
      </c>
    </row>
    <row r="1575" spans="1:18" x14ac:dyDescent="0.25">
      <c r="A1575" t="s">
        <v>1059</v>
      </c>
      <c r="B1575" t="s">
        <v>10339</v>
      </c>
      <c r="C1575" t="s">
        <v>11012</v>
      </c>
      <c r="D1575" t="s">
        <v>11013</v>
      </c>
      <c r="E1575" t="s">
        <v>1384</v>
      </c>
      <c r="F1575" s="48" t="s">
        <v>11025</v>
      </c>
      <c r="G1575" s="55" t="s">
        <v>10552</v>
      </c>
      <c r="H1575" s="55" t="s">
        <v>10553</v>
      </c>
      <c r="I1575" s="55" t="s">
        <v>9439</v>
      </c>
      <c r="J1575" s="48">
        <v>10.762500001999999</v>
      </c>
      <c r="K1575" s="55">
        <v>9408.1104078999997</v>
      </c>
      <c r="L1575" s="55">
        <v>1079.3407181373773</v>
      </c>
      <c r="M1575" s="55">
        <v>0</v>
      </c>
      <c r="N1575" s="56">
        <v>8328.7696897626229</v>
      </c>
      <c r="O1575" s="48">
        <f t="shared" si="96"/>
        <v>874.15659987472122</v>
      </c>
      <c r="P1575" s="48">
        <f t="shared" si="97"/>
        <v>100.28717472118959</v>
      </c>
      <c r="Q1575" s="48">
        <f t="shared" si="98"/>
        <v>0</v>
      </c>
      <c r="R1575" s="48">
        <f t="shared" si="99"/>
        <v>773.86942515353167</v>
      </c>
    </row>
    <row r="1576" spans="1:18" x14ac:dyDescent="0.25">
      <c r="A1576" t="s">
        <v>1059</v>
      </c>
      <c r="B1576" t="s">
        <v>10339</v>
      </c>
      <c r="C1576" t="s">
        <v>11012</v>
      </c>
      <c r="D1576" t="s">
        <v>11013</v>
      </c>
      <c r="E1576" t="s">
        <v>1384</v>
      </c>
      <c r="F1576" s="48" t="s">
        <v>11025</v>
      </c>
      <c r="G1576" s="55" t="s">
        <v>11023</v>
      </c>
      <c r="H1576" s="55" t="s">
        <v>11024</v>
      </c>
      <c r="I1576" s="55" t="s">
        <v>9030</v>
      </c>
      <c r="J1576" s="48">
        <v>4.3050000009999998</v>
      </c>
      <c r="K1576" s="55">
        <v>2563.7566499999998</v>
      </c>
      <c r="L1576" s="55">
        <v>454.77180985041764</v>
      </c>
      <c r="M1576" s="55">
        <v>128.18783250000001</v>
      </c>
      <c r="N1576" s="56">
        <v>1980.7970076495819</v>
      </c>
      <c r="O1576" s="48">
        <f t="shared" si="96"/>
        <v>595.52999986166549</v>
      </c>
      <c r="P1576" s="48">
        <f t="shared" si="97"/>
        <v>105.63805104408354</v>
      </c>
      <c r="Q1576" s="48">
        <f t="shared" si="98"/>
        <v>29.776499993083281</v>
      </c>
      <c r="R1576" s="48">
        <f t="shared" si="99"/>
        <v>460.11544882449863</v>
      </c>
    </row>
    <row r="1577" spans="1:18" x14ac:dyDescent="0.25">
      <c r="A1577" t="s">
        <v>1059</v>
      </c>
      <c r="B1577" t="s">
        <v>10339</v>
      </c>
      <c r="C1577" t="s">
        <v>11012</v>
      </c>
      <c r="D1577" t="s">
        <v>11013</v>
      </c>
      <c r="E1577" t="s">
        <v>1391</v>
      </c>
      <c r="F1577" s="48" t="s">
        <v>11030</v>
      </c>
      <c r="G1577" s="55" t="s">
        <v>9765</v>
      </c>
      <c r="H1577" s="55" t="s">
        <v>9766</v>
      </c>
      <c r="I1577" s="55" t="s">
        <v>9037</v>
      </c>
      <c r="J1577" s="48">
        <v>24.6</v>
      </c>
      <c r="K1577" s="55">
        <v>14114.622935999998</v>
      </c>
      <c r="L1577" s="55">
        <v>738</v>
      </c>
      <c r="M1577" s="55">
        <v>705.73114680000003</v>
      </c>
      <c r="N1577" s="56">
        <v>12670.891789199997</v>
      </c>
      <c r="O1577" s="48">
        <f t="shared" si="96"/>
        <v>573.76515999999992</v>
      </c>
      <c r="P1577" s="48">
        <f t="shared" si="97"/>
        <v>30</v>
      </c>
      <c r="Q1577" s="48">
        <f t="shared" si="98"/>
        <v>28.688258000000001</v>
      </c>
      <c r="R1577" s="48">
        <f t="shared" si="99"/>
        <v>515.0769019999999</v>
      </c>
    </row>
    <row r="1578" spans="1:18" x14ac:dyDescent="0.25">
      <c r="A1578" t="s">
        <v>1059</v>
      </c>
      <c r="B1578" t="s">
        <v>10339</v>
      </c>
      <c r="C1578" t="s">
        <v>11012</v>
      </c>
      <c r="D1578" t="s">
        <v>11013</v>
      </c>
      <c r="E1578" t="s">
        <v>1394</v>
      </c>
      <c r="F1578" s="48" t="s">
        <v>11031</v>
      </c>
      <c r="G1578" s="55" t="s">
        <v>9817</v>
      </c>
      <c r="H1578" s="55" t="s">
        <v>9818</v>
      </c>
      <c r="I1578" s="55" t="s">
        <v>9037</v>
      </c>
      <c r="J1578" s="48">
        <v>5.1250000010000001</v>
      </c>
      <c r="K1578" s="55">
        <v>2531.7749077000003</v>
      </c>
      <c r="L1578" s="55">
        <v>0</v>
      </c>
      <c r="M1578" s="55">
        <v>126.58874538500001</v>
      </c>
      <c r="N1578" s="56">
        <v>2405.1861623150003</v>
      </c>
      <c r="O1578" s="48">
        <f t="shared" si="96"/>
        <v>494.00485994263323</v>
      </c>
      <c r="P1578" s="48">
        <f t="shared" si="97"/>
        <v>0</v>
      </c>
      <c r="Q1578" s="48">
        <f t="shared" si="98"/>
        <v>24.70024299713166</v>
      </c>
      <c r="R1578" s="48">
        <f t="shared" si="99"/>
        <v>469.30461694550161</v>
      </c>
    </row>
    <row r="1579" spans="1:18" x14ac:dyDescent="0.25">
      <c r="A1579" t="s">
        <v>1059</v>
      </c>
      <c r="B1579" t="s">
        <v>10339</v>
      </c>
      <c r="C1579" t="s">
        <v>11012</v>
      </c>
      <c r="D1579" t="s">
        <v>11013</v>
      </c>
      <c r="E1579" t="s">
        <v>1394</v>
      </c>
      <c r="F1579" s="48" t="s">
        <v>11031</v>
      </c>
      <c r="G1579" s="55" t="s">
        <v>9765</v>
      </c>
      <c r="H1579" s="55" t="s">
        <v>9766</v>
      </c>
      <c r="I1579" s="55" t="s">
        <v>9037</v>
      </c>
      <c r="J1579" s="48">
        <v>123.00000000799999</v>
      </c>
      <c r="K1579" s="55">
        <v>74284.708064999999</v>
      </c>
      <c r="L1579" s="55">
        <v>3516.1600002286928</v>
      </c>
      <c r="M1579" s="55">
        <v>3714.2354032499998</v>
      </c>
      <c r="N1579" s="56">
        <v>67054.312661521311</v>
      </c>
      <c r="O1579" s="48">
        <f t="shared" si="96"/>
        <v>603.94071593632907</v>
      </c>
      <c r="P1579" s="48">
        <f t="shared" si="97"/>
        <v>28.586666666666666</v>
      </c>
      <c r="Q1579" s="48">
        <f t="shared" si="98"/>
        <v>30.197035796816454</v>
      </c>
      <c r="R1579" s="48">
        <f t="shared" si="99"/>
        <v>545.15701347284607</v>
      </c>
    </row>
    <row r="1580" spans="1:18" x14ac:dyDescent="0.25">
      <c r="A1580" t="s">
        <v>1059</v>
      </c>
      <c r="B1580" t="s">
        <v>10339</v>
      </c>
      <c r="C1580" t="s">
        <v>11012</v>
      </c>
      <c r="D1580" t="s">
        <v>11013</v>
      </c>
      <c r="E1580" t="s">
        <v>1394</v>
      </c>
      <c r="F1580" s="48" t="s">
        <v>11031</v>
      </c>
      <c r="G1580" s="55" t="s">
        <v>11032</v>
      </c>
      <c r="H1580" s="55" t="s">
        <v>11033</v>
      </c>
      <c r="I1580" s="55" t="s">
        <v>9042</v>
      </c>
      <c r="J1580" s="48">
        <v>2.0499999990000002</v>
      </c>
      <c r="K1580" s="55">
        <v>1357.4867122799999</v>
      </c>
      <c r="L1580" s="55">
        <v>106.00999994828783</v>
      </c>
      <c r="M1580" s="55">
        <v>0</v>
      </c>
      <c r="N1580" s="56">
        <v>1251.476712331712</v>
      </c>
      <c r="O1580" s="48">
        <f t="shared" si="96"/>
        <v>662.18864045960413</v>
      </c>
      <c r="P1580" s="48">
        <f t="shared" si="97"/>
        <v>51.712195121951225</v>
      </c>
      <c r="Q1580" s="48">
        <f t="shared" si="98"/>
        <v>0</v>
      </c>
      <c r="R1580" s="48">
        <f t="shared" si="99"/>
        <v>610.47644533765288</v>
      </c>
    </row>
    <row r="1581" spans="1:18" x14ac:dyDescent="0.25">
      <c r="A1581" t="s">
        <v>1059</v>
      </c>
      <c r="B1581" t="s">
        <v>10339</v>
      </c>
      <c r="C1581" t="s">
        <v>11012</v>
      </c>
      <c r="D1581" t="s">
        <v>11013</v>
      </c>
      <c r="E1581" t="s">
        <v>1394</v>
      </c>
      <c r="F1581" s="48" t="s">
        <v>11031</v>
      </c>
      <c r="G1581" s="55" t="s">
        <v>11034</v>
      </c>
      <c r="H1581" s="55" t="s">
        <v>11035</v>
      </c>
      <c r="I1581" s="55" t="s">
        <v>9694</v>
      </c>
      <c r="J1581" s="48">
        <v>6.9600000000000009</v>
      </c>
      <c r="K1581" s="55">
        <v>6194.3999999000007</v>
      </c>
      <c r="L1581" s="55">
        <v>0</v>
      </c>
      <c r="M1581" s="55">
        <v>309.71999999499997</v>
      </c>
      <c r="N1581" s="56">
        <v>5884.6799999050008</v>
      </c>
      <c r="O1581" s="48">
        <f t="shared" si="96"/>
        <v>889.99999998563214</v>
      </c>
      <c r="P1581" s="48">
        <f t="shared" si="97"/>
        <v>0</v>
      </c>
      <c r="Q1581" s="48">
        <f t="shared" si="98"/>
        <v>44.499999999281599</v>
      </c>
      <c r="R1581" s="48">
        <f t="shared" si="99"/>
        <v>845.49999998635064</v>
      </c>
    </row>
    <row r="1582" spans="1:18" x14ac:dyDescent="0.25">
      <c r="A1582" t="s">
        <v>1059</v>
      </c>
      <c r="B1582" t="s">
        <v>10339</v>
      </c>
      <c r="C1582" t="s">
        <v>11012</v>
      </c>
      <c r="D1582" t="s">
        <v>11013</v>
      </c>
      <c r="E1582" t="s">
        <v>1370</v>
      </c>
      <c r="F1582" s="48" t="s">
        <v>11036</v>
      </c>
      <c r="G1582" s="55" t="s">
        <v>9622</v>
      </c>
      <c r="H1582" s="55" t="s">
        <v>9623</v>
      </c>
      <c r="I1582" s="55" t="s">
        <v>9037</v>
      </c>
      <c r="J1582" s="48">
        <v>1517.4715000000001</v>
      </c>
      <c r="K1582" s="55">
        <v>524411.31241999997</v>
      </c>
      <c r="L1582" s="55">
        <v>35559.195149782208</v>
      </c>
      <c r="M1582" s="55">
        <v>26220.565621000002</v>
      </c>
      <c r="N1582" s="56">
        <v>462631.55164921773</v>
      </c>
      <c r="O1582" s="48">
        <f t="shared" si="96"/>
        <v>345.58231401380516</v>
      </c>
      <c r="P1582" s="48">
        <f t="shared" si="97"/>
        <v>23.433188135515035</v>
      </c>
      <c r="Q1582" s="48">
        <f t="shared" si="98"/>
        <v>17.279115700690259</v>
      </c>
      <c r="R1582" s="48">
        <f t="shared" si="99"/>
        <v>304.87001017759985</v>
      </c>
    </row>
    <row r="1583" spans="1:18" x14ac:dyDescent="0.25">
      <c r="A1583" t="s">
        <v>1059</v>
      </c>
      <c r="B1583" t="s">
        <v>10339</v>
      </c>
      <c r="C1583" t="s">
        <v>11012</v>
      </c>
      <c r="D1583" t="s">
        <v>11013</v>
      </c>
      <c r="E1583" t="s">
        <v>1370</v>
      </c>
      <c r="F1583" s="48" t="s">
        <v>11036</v>
      </c>
      <c r="G1583" s="55" t="s">
        <v>11032</v>
      </c>
      <c r="H1583" s="55" t="s">
        <v>11033</v>
      </c>
      <c r="I1583" s="55" t="s">
        <v>9042</v>
      </c>
      <c r="J1583" s="48">
        <v>881.37199989999999</v>
      </c>
      <c r="K1583" s="55">
        <v>299259.18622999999</v>
      </c>
      <c r="L1583" s="55">
        <v>19858.065059457662</v>
      </c>
      <c r="M1583" s="55">
        <v>0</v>
      </c>
      <c r="N1583" s="56">
        <v>279401.12117054232</v>
      </c>
      <c r="O1583" s="48">
        <f t="shared" si="96"/>
        <v>339.5378866857057</v>
      </c>
      <c r="P1583" s="48">
        <f t="shared" si="97"/>
        <v>22.530855372885398</v>
      </c>
      <c r="Q1583" s="48">
        <f t="shared" si="98"/>
        <v>0</v>
      </c>
      <c r="R1583" s="48">
        <f t="shared" si="99"/>
        <v>317.00703131282029</v>
      </c>
    </row>
    <row r="1584" spans="1:18" x14ac:dyDescent="0.25">
      <c r="A1584" t="s">
        <v>1059</v>
      </c>
      <c r="B1584" t="s">
        <v>10339</v>
      </c>
      <c r="C1584" t="s">
        <v>11012</v>
      </c>
      <c r="D1584" t="s">
        <v>11013</v>
      </c>
      <c r="E1584" t="s">
        <v>1370</v>
      </c>
      <c r="F1584" s="48" t="s">
        <v>11036</v>
      </c>
      <c r="G1584" s="55" t="s">
        <v>11037</v>
      </c>
      <c r="H1584" s="55" t="s">
        <v>11038</v>
      </c>
      <c r="I1584" s="55" t="s">
        <v>9030</v>
      </c>
      <c r="J1584" s="48">
        <v>600</v>
      </c>
      <c r="K1584" s="55">
        <v>189000.00000999999</v>
      </c>
      <c r="L1584" s="55">
        <v>0</v>
      </c>
      <c r="M1584" s="55">
        <v>9450.0000005000002</v>
      </c>
      <c r="N1584" s="56">
        <v>179550.00000949999</v>
      </c>
      <c r="O1584" s="48">
        <f t="shared" si="96"/>
        <v>315.00000001666666</v>
      </c>
      <c r="P1584" s="48">
        <f t="shared" si="97"/>
        <v>0</v>
      </c>
      <c r="Q1584" s="48">
        <f t="shared" si="98"/>
        <v>15.750000000833333</v>
      </c>
      <c r="R1584" s="48">
        <f t="shared" si="99"/>
        <v>299.25000001583334</v>
      </c>
    </row>
    <row r="1585" spans="1:18" x14ac:dyDescent="0.25">
      <c r="A1585" t="s">
        <v>1059</v>
      </c>
      <c r="B1585" t="s">
        <v>10339</v>
      </c>
      <c r="C1585" t="s">
        <v>11012</v>
      </c>
      <c r="D1585" t="s">
        <v>11013</v>
      </c>
      <c r="E1585" t="s">
        <v>1370</v>
      </c>
      <c r="F1585" s="48" t="s">
        <v>11036</v>
      </c>
      <c r="G1585" s="55" t="s">
        <v>9626</v>
      </c>
      <c r="H1585" s="55" t="s">
        <v>9627</v>
      </c>
      <c r="I1585" s="55" t="s">
        <v>9042</v>
      </c>
      <c r="J1585" s="48">
        <v>692.77699999999993</v>
      </c>
      <c r="K1585" s="55">
        <v>235228.05007</v>
      </c>
      <c r="L1585" s="55">
        <v>16020.050626807932</v>
      </c>
      <c r="M1585" s="55">
        <v>0</v>
      </c>
      <c r="N1585" s="56">
        <v>219207.99944319206</v>
      </c>
      <c r="O1585" s="48">
        <f t="shared" si="96"/>
        <v>339.54367721503462</v>
      </c>
      <c r="P1585" s="48">
        <f t="shared" si="97"/>
        <v>23.124397355581859</v>
      </c>
      <c r="Q1585" s="48">
        <f t="shared" si="98"/>
        <v>0</v>
      </c>
      <c r="R1585" s="48">
        <f t="shared" si="99"/>
        <v>316.41927985945273</v>
      </c>
    </row>
    <row r="1586" spans="1:18" x14ac:dyDescent="0.25">
      <c r="A1586" t="s">
        <v>1059</v>
      </c>
      <c r="B1586" t="s">
        <v>10339</v>
      </c>
      <c r="C1586" t="s">
        <v>11012</v>
      </c>
      <c r="D1586" t="s">
        <v>11013</v>
      </c>
      <c r="E1586" t="s">
        <v>1370</v>
      </c>
      <c r="F1586" s="48" t="s">
        <v>11036</v>
      </c>
      <c r="G1586" s="55" t="s">
        <v>9811</v>
      </c>
      <c r="H1586" s="55" t="s">
        <v>9812</v>
      </c>
      <c r="I1586" s="55" t="s">
        <v>9042</v>
      </c>
      <c r="J1586" s="48">
        <v>307.13099998999996</v>
      </c>
      <c r="K1586" s="55">
        <v>104759.635725</v>
      </c>
      <c r="L1586" s="55">
        <v>5780.3988204414945</v>
      </c>
      <c r="M1586" s="55">
        <v>0</v>
      </c>
      <c r="N1586" s="56">
        <v>98979.236904558507</v>
      </c>
      <c r="O1586" s="48">
        <f t="shared" si="96"/>
        <v>341.09105146797594</v>
      </c>
      <c r="P1586" s="48">
        <f t="shared" si="97"/>
        <v>18.820629700778174</v>
      </c>
      <c r="Q1586" s="48">
        <f t="shared" si="98"/>
        <v>0</v>
      </c>
      <c r="R1586" s="48">
        <f t="shared" si="99"/>
        <v>322.27042176719777</v>
      </c>
    </row>
    <row r="1587" spans="1:18" x14ac:dyDescent="0.25">
      <c r="A1587" t="s">
        <v>1059</v>
      </c>
      <c r="B1587" t="s">
        <v>10339</v>
      </c>
      <c r="C1587" t="s">
        <v>11012</v>
      </c>
      <c r="D1587" t="s">
        <v>11013</v>
      </c>
      <c r="E1587" t="s">
        <v>1370</v>
      </c>
      <c r="F1587" s="48" t="s">
        <v>11036</v>
      </c>
      <c r="G1587" s="55" t="s">
        <v>11039</v>
      </c>
      <c r="H1587" s="55" t="s">
        <v>11040</v>
      </c>
      <c r="I1587" s="55" t="s">
        <v>9030</v>
      </c>
      <c r="J1587" s="48">
        <v>200</v>
      </c>
      <c r="K1587" s="55">
        <v>62999.99998700001</v>
      </c>
      <c r="L1587" s="55">
        <v>0</v>
      </c>
      <c r="M1587" s="55">
        <v>3149.9999993500001</v>
      </c>
      <c r="N1587" s="56">
        <v>59849.999987650008</v>
      </c>
      <c r="O1587" s="48">
        <f t="shared" si="96"/>
        <v>314.99999993500006</v>
      </c>
      <c r="P1587" s="48">
        <f t="shared" si="97"/>
        <v>0</v>
      </c>
      <c r="Q1587" s="48">
        <f t="shared" si="98"/>
        <v>15.749999996750001</v>
      </c>
      <c r="R1587" s="48">
        <f t="shared" si="99"/>
        <v>299.24999993825003</v>
      </c>
    </row>
    <row r="1588" spans="1:18" x14ac:dyDescent="0.25">
      <c r="A1588" t="s">
        <v>1059</v>
      </c>
      <c r="B1588" t="s">
        <v>10339</v>
      </c>
      <c r="C1588" t="s">
        <v>11012</v>
      </c>
      <c r="D1588" t="s">
        <v>11013</v>
      </c>
      <c r="E1588" t="s">
        <v>1397</v>
      </c>
      <c r="F1588" s="48" t="s">
        <v>11041</v>
      </c>
      <c r="G1588" s="55" t="s">
        <v>10019</v>
      </c>
      <c r="H1588" s="55" t="s">
        <v>10020</v>
      </c>
      <c r="I1588" s="55" t="s">
        <v>9936</v>
      </c>
      <c r="J1588" s="48">
        <v>4.3049999999999997</v>
      </c>
      <c r="K1588" s="55">
        <v>3291.2082514000003</v>
      </c>
      <c r="L1588" s="55">
        <v>303.49750580046407</v>
      </c>
      <c r="M1588" s="55">
        <v>164.56041256999998</v>
      </c>
      <c r="N1588" s="56">
        <v>2823.1503330295363</v>
      </c>
      <c r="O1588" s="48">
        <f t="shared" si="96"/>
        <v>764.50830462253202</v>
      </c>
      <c r="P1588" s="48">
        <f t="shared" si="97"/>
        <v>70.49883990719259</v>
      </c>
      <c r="Q1588" s="48">
        <f t="shared" si="98"/>
        <v>38.225415231126597</v>
      </c>
      <c r="R1588" s="48">
        <f t="shared" si="99"/>
        <v>655.78404948421291</v>
      </c>
    </row>
    <row r="1589" spans="1:18" x14ac:dyDescent="0.25">
      <c r="A1589" t="s">
        <v>1059</v>
      </c>
      <c r="B1589" t="s">
        <v>10339</v>
      </c>
      <c r="C1589" t="s">
        <v>11012</v>
      </c>
      <c r="D1589" t="s">
        <v>11013</v>
      </c>
      <c r="E1589" t="s">
        <v>1397</v>
      </c>
      <c r="F1589" s="48" t="s">
        <v>11041</v>
      </c>
      <c r="G1589" s="55" t="s">
        <v>11042</v>
      </c>
      <c r="H1589" s="55" t="s">
        <v>11043</v>
      </c>
      <c r="I1589" s="55" t="s">
        <v>9377</v>
      </c>
      <c r="J1589" s="48">
        <v>21.524999999999999</v>
      </c>
      <c r="K1589" s="55">
        <v>12786.582379199999</v>
      </c>
      <c r="L1589" s="55">
        <v>2040.0361240130048</v>
      </c>
      <c r="M1589" s="55">
        <v>639.32911896000019</v>
      </c>
      <c r="N1589" s="56">
        <v>10107.217136226995</v>
      </c>
      <c r="O1589" s="48">
        <f t="shared" si="96"/>
        <v>594.03402458536584</v>
      </c>
      <c r="P1589" s="48">
        <f t="shared" si="97"/>
        <v>94.775197398978165</v>
      </c>
      <c r="Q1589" s="48">
        <f t="shared" si="98"/>
        <v>29.701701229268302</v>
      </c>
      <c r="R1589" s="48">
        <f t="shared" si="99"/>
        <v>469.55712595711941</v>
      </c>
    </row>
    <row r="1590" spans="1:18" x14ac:dyDescent="0.25">
      <c r="A1590" t="s">
        <v>1059</v>
      </c>
      <c r="B1590" t="s">
        <v>10339</v>
      </c>
      <c r="C1590" t="s">
        <v>11012</v>
      </c>
      <c r="D1590" t="s">
        <v>11013</v>
      </c>
      <c r="E1590" t="s">
        <v>1397</v>
      </c>
      <c r="F1590" s="48" t="s">
        <v>11041</v>
      </c>
      <c r="G1590" s="55" t="s">
        <v>11044</v>
      </c>
      <c r="H1590" s="55" t="s">
        <v>11045</v>
      </c>
      <c r="I1590" s="55" t="s">
        <v>9377</v>
      </c>
      <c r="J1590" s="48">
        <v>5.3812499979999995</v>
      </c>
      <c r="K1590" s="55">
        <v>6154.1115827999993</v>
      </c>
      <c r="L1590" s="55">
        <v>687.19962799738278</v>
      </c>
      <c r="M1590" s="55">
        <v>307.70557913999994</v>
      </c>
      <c r="N1590" s="56">
        <v>5159.2063756626167</v>
      </c>
      <c r="O1590" s="48">
        <f t="shared" si="96"/>
        <v>1143.6212004807883</v>
      </c>
      <c r="P1590" s="48">
        <f t="shared" si="97"/>
        <v>127.70260223048327</v>
      </c>
      <c r="Q1590" s="48">
        <f t="shared" si="98"/>
        <v>57.181060024039411</v>
      </c>
      <c r="R1590" s="48">
        <f t="shared" si="99"/>
        <v>958.73753822626566</v>
      </c>
    </row>
    <row r="1591" spans="1:18" x14ac:dyDescent="0.25">
      <c r="A1591" t="s">
        <v>1059</v>
      </c>
      <c r="B1591" t="s">
        <v>10339</v>
      </c>
      <c r="C1591" t="s">
        <v>11012</v>
      </c>
      <c r="D1591" t="s">
        <v>11013</v>
      </c>
      <c r="E1591" t="s">
        <v>1397</v>
      </c>
      <c r="F1591" s="48" t="s">
        <v>11041</v>
      </c>
      <c r="G1591" s="55" t="s">
        <v>9769</v>
      </c>
      <c r="H1591" s="55" t="s">
        <v>9770</v>
      </c>
      <c r="I1591" s="55" t="s">
        <v>9042</v>
      </c>
      <c r="J1591" s="48">
        <v>1.0762499989999998</v>
      </c>
      <c r="K1591" s="55">
        <v>680.48591738999994</v>
      </c>
      <c r="L1591" s="55">
        <v>0</v>
      </c>
      <c r="M1591" s="55">
        <v>0</v>
      </c>
      <c r="N1591" s="56">
        <v>680.48591738999994</v>
      </c>
      <c r="O1591" s="48">
        <f t="shared" si="96"/>
        <v>632.27495286622536</v>
      </c>
      <c r="P1591" s="48">
        <f t="shared" si="97"/>
        <v>0</v>
      </c>
      <c r="Q1591" s="48">
        <f t="shared" si="98"/>
        <v>0</v>
      </c>
      <c r="R1591" s="48">
        <f t="shared" si="99"/>
        <v>632.27495286622536</v>
      </c>
    </row>
    <row r="1592" spans="1:18" x14ac:dyDescent="0.25">
      <c r="A1592" t="s">
        <v>1059</v>
      </c>
      <c r="B1592" t="s">
        <v>10339</v>
      </c>
      <c r="C1592" t="s">
        <v>11012</v>
      </c>
      <c r="D1592" t="s">
        <v>11013</v>
      </c>
      <c r="E1592" t="s">
        <v>1397</v>
      </c>
      <c r="F1592" s="48" t="s">
        <v>11041</v>
      </c>
      <c r="G1592" s="55" t="s">
        <v>11046</v>
      </c>
      <c r="H1592" s="55" t="s">
        <v>11047</v>
      </c>
      <c r="I1592" s="55" t="s">
        <v>9415</v>
      </c>
      <c r="J1592" s="48">
        <v>2.1524999979999997</v>
      </c>
      <c r="K1592" s="55">
        <v>1939.2518251000001</v>
      </c>
      <c r="L1592" s="55">
        <v>0</v>
      </c>
      <c r="M1592" s="55">
        <v>96.962591255000007</v>
      </c>
      <c r="N1592" s="56">
        <v>1842.2892338450001</v>
      </c>
      <c r="O1592" s="48">
        <f t="shared" si="96"/>
        <v>900.93000088355882</v>
      </c>
      <c r="P1592" s="48">
        <f t="shared" si="97"/>
        <v>0</v>
      </c>
      <c r="Q1592" s="48">
        <f t="shared" si="98"/>
        <v>45.04650004417794</v>
      </c>
      <c r="R1592" s="48">
        <f t="shared" si="99"/>
        <v>855.88350083938087</v>
      </c>
    </row>
    <row r="1593" spans="1:18" x14ac:dyDescent="0.25">
      <c r="A1593" t="s">
        <v>1059</v>
      </c>
      <c r="B1593" t="s">
        <v>10339</v>
      </c>
      <c r="C1593" t="s">
        <v>11012</v>
      </c>
      <c r="D1593" t="s">
        <v>11013</v>
      </c>
      <c r="E1593" t="s">
        <v>1397</v>
      </c>
      <c r="F1593" s="48" t="s">
        <v>11041</v>
      </c>
      <c r="G1593" s="55" t="s">
        <v>11048</v>
      </c>
      <c r="H1593" s="55" t="s">
        <v>11049</v>
      </c>
      <c r="I1593" s="55" t="s">
        <v>9037</v>
      </c>
      <c r="J1593" s="48">
        <v>24.75375</v>
      </c>
      <c r="K1593" s="55">
        <v>11768.081271999999</v>
      </c>
      <c r="L1593" s="55">
        <v>572.4367196969697</v>
      </c>
      <c r="M1593" s="55">
        <v>588.40406359999997</v>
      </c>
      <c r="N1593" s="56">
        <v>10607.240488703032</v>
      </c>
      <c r="O1593" s="48">
        <f t="shared" si="96"/>
        <v>475.40599997980104</v>
      </c>
      <c r="P1593" s="48">
        <f t="shared" si="97"/>
        <v>23.125252525252524</v>
      </c>
      <c r="Q1593" s="48">
        <f t="shared" si="98"/>
        <v>23.770299998990051</v>
      </c>
      <c r="R1593" s="48">
        <f t="shared" si="99"/>
        <v>428.51044745555851</v>
      </c>
    </row>
    <row r="1594" spans="1:18" x14ac:dyDescent="0.25">
      <c r="A1594" t="s">
        <v>1059</v>
      </c>
      <c r="B1594" t="s">
        <v>10339</v>
      </c>
      <c r="C1594" t="s">
        <v>11012</v>
      </c>
      <c r="D1594" t="s">
        <v>11013</v>
      </c>
      <c r="E1594" t="s">
        <v>1397</v>
      </c>
      <c r="F1594" s="48" t="s">
        <v>11041</v>
      </c>
      <c r="G1594" s="55" t="s">
        <v>11050</v>
      </c>
      <c r="H1594" s="55" t="s">
        <v>11051</v>
      </c>
      <c r="I1594" s="55" t="s">
        <v>9030</v>
      </c>
      <c r="J1594" s="48">
        <v>1.0762499989999998</v>
      </c>
      <c r="K1594" s="55">
        <v>639.21746994</v>
      </c>
      <c r="L1594" s="55">
        <v>0</v>
      </c>
      <c r="M1594" s="55">
        <v>31.960873497000001</v>
      </c>
      <c r="N1594" s="56">
        <v>607.25659644300003</v>
      </c>
      <c r="O1594" s="48">
        <f t="shared" si="96"/>
        <v>593.93028621038832</v>
      </c>
      <c r="P1594" s="48">
        <f t="shared" si="97"/>
        <v>0</v>
      </c>
      <c r="Q1594" s="48">
        <f t="shared" si="98"/>
        <v>29.696514310519415</v>
      </c>
      <c r="R1594" s="48">
        <f t="shared" si="99"/>
        <v>564.23377189986888</v>
      </c>
    </row>
    <row r="1595" spans="1:18" x14ac:dyDescent="0.25">
      <c r="A1595" t="s">
        <v>1059</v>
      </c>
      <c r="B1595" t="s">
        <v>10339</v>
      </c>
      <c r="C1595" t="s">
        <v>11012</v>
      </c>
      <c r="D1595" t="s">
        <v>11013</v>
      </c>
      <c r="E1595" t="s">
        <v>1397</v>
      </c>
      <c r="F1595" s="48" t="s">
        <v>11041</v>
      </c>
      <c r="G1595" s="55" t="s">
        <v>11052</v>
      </c>
      <c r="H1595" s="55" t="s">
        <v>11053</v>
      </c>
      <c r="I1595" s="55" t="s">
        <v>10060</v>
      </c>
      <c r="J1595" s="48">
        <v>10.762500001999999</v>
      </c>
      <c r="K1595" s="55">
        <v>4758.2885178999995</v>
      </c>
      <c r="L1595" s="55">
        <v>0</v>
      </c>
      <c r="M1595" s="55">
        <v>0</v>
      </c>
      <c r="N1595" s="56">
        <v>4758.2885178999995</v>
      </c>
      <c r="O1595" s="48">
        <f t="shared" si="96"/>
        <v>442.11739995500722</v>
      </c>
      <c r="P1595" s="48">
        <f t="shared" si="97"/>
        <v>0</v>
      </c>
      <c r="Q1595" s="48">
        <f t="shared" si="98"/>
        <v>0</v>
      </c>
      <c r="R1595" s="48">
        <f t="shared" si="99"/>
        <v>442.11739995500722</v>
      </c>
    </row>
    <row r="1596" spans="1:18" x14ac:dyDescent="0.25">
      <c r="A1596" t="s">
        <v>1059</v>
      </c>
      <c r="B1596" t="s">
        <v>10339</v>
      </c>
      <c r="C1596" t="s">
        <v>11012</v>
      </c>
      <c r="D1596" t="s">
        <v>11013</v>
      </c>
      <c r="E1596" t="s">
        <v>1397</v>
      </c>
      <c r="F1596" s="48" t="s">
        <v>11041</v>
      </c>
      <c r="G1596" s="55" t="s">
        <v>10015</v>
      </c>
      <c r="H1596" s="55" t="s">
        <v>10016</v>
      </c>
      <c r="I1596" s="55" t="s">
        <v>9030</v>
      </c>
      <c r="J1596" s="48">
        <v>10.762500001999999</v>
      </c>
      <c r="K1596" s="55">
        <v>5588.1129991999996</v>
      </c>
      <c r="L1596" s="55">
        <v>0</v>
      </c>
      <c r="M1596" s="55">
        <v>279.40564996000001</v>
      </c>
      <c r="N1596" s="56">
        <v>5308.7073492399995</v>
      </c>
      <c r="O1596" s="48">
        <f t="shared" si="96"/>
        <v>519.22071992209601</v>
      </c>
      <c r="P1596" s="48">
        <f t="shared" si="97"/>
        <v>0</v>
      </c>
      <c r="Q1596" s="48">
        <f t="shared" si="98"/>
        <v>25.961035996104805</v>
      </c>
      <c r="R1596" s="48">
        <f t="shared" si="99"/>
        <v>493.25968392599123</v>
      </c>
    </row>
    <row r="1597" spans="1:18" x14ac:dyDescent="0.25">
      <c r="A1597" t="s">
        <v>1059</v>
      </c>
      <c r="B1597" t="s">
        <v>10339</v>
      </c>
      <c r="C1597" t="s">
        <v>11012</v>
      </c>
      <c r="D1597" t="s">
        <v>11013</v>
      </c>
      <c r="E1597" t="s">
        <v>1397</v>
      </c>
      <c r="F1597" s="48" t="s">
        <v>11041</v>
      </c>
      <c r="G1597" s="55" t="s">
        <v>9565</v>
      </c>
      <c r="H1597" s="55" t="s">
        <v>9566</v>
      </c>
      <c r="I1597" s="55" t="s">
        <v>9189</v>
      </c>
      <c r="J1597" s="48">
        <v>6.3</v>
      </c>
      <c r="K1597" s="55">
        <v>3699.4229998999999</v>
      </c>
      <c r="L1597" s="55">
        <v>305.3</v>
      </c>
      <c r="M1597" s="55">
        <v>0</v>
      </c>
      <c r="N1597" s="56">
        <v>3394.1229998999997</v>
      </c>
      <c r="O1597" s="48">
        <f t="shared" si="96"/>
        <v>587.20999998412697</v>
      </c>
      <c r="P1597" s="48">
        <f t="shared" si="97"/>
        <v>48.460317460317462</v>
      </c>
      <c r="Q1597" s="48">
        <f t="shared" si="98"/>
        <v>0</v>
      </c>
      <c r="R1597" s="48">
        <f t="shared" si="99"/>
        <v>538.7496825238095</v>
      </c>
    </row>
    <row r="1598" spans="1:18" x14ac:dyDescent="0.25">
      <c r="A1598" t="s">
        <v>1059</v>
      </c>
      <c r="B1598" t="s">
        <v>10339</v>
      </c>
      <c r="C1598" t="s">
        <v>11012</v>
      </c>
      <c r="D1598" t="s">
        <v>11013</v>
      </c>
      <c r="E1598" t="s">
        <v>1400</v>
      </c>
      <c r="F1598" s="48" t="s">
        <v>11054</v>
      </c>
      <c r="G1598" s="55" t="s">
        <v>9622</v>
      </c>
      <c r="H1598" s="55" t="s">
        <v>9623</v>
      </c>
      <c r="I1598" s="55" t="s">
        <v>9037</v>
      </c>
      <c r="J1598" s="48">
        <v>98.399999999000016</v>
      </c>
      <c r="K1598" s="55">
        <v>40403.051809999997</v>
      </c>
      <c r="L1598" s="55">
        <v>0</v>
      </c>
      <c r="M1598" s="55">
        <v>2020.1525905000001</v>
      </c>
      <c r="N1598" s="56">
        <v>38382.899219499996</v>
      </c>
      <c r="O1598" s="48">
        <f t="shared" si="96"/>
        <v>410.60012002449787</v>
      </c>
      <c r="P1598" s="48">
        <f t="shared" si="97"/>
        <v>0</v>
      </c>
      <c r="Q1598" s="48">
        <f t="shared" si="98"/>
        <v>20.530006001224894</v>
      </c>
      <c r="R1598" s="48">
        <f t="shared" si="99"/>
        <v>390.07011402327294</v>
      </c>
    </row>
    <row r="1599" spans="1:18" x14ac:dyDescent="0.25">
      <c r="A1599" t="s">
        <v>1059</v>
      </c>
      <c r="B1599" t="s">
        <v>10339</v>
      </c>
      <c r="C1599" t="s">
        <v>11012</v>
      </c>
      <c r="D1599" t="s">
        <v>11013</v>
      </c>
      <c r="E1599" t="s">
        <v>1400</v>
      </c>
      <c r="F1599" s="48" t="s">
        <v>11054</v>
      </c>
      <c r="G1599" s="55" t="s">
        <v>11055</v>
      </c>
      <c r="H1599" s="55" t="s">
        <v>11056</v>
      </c>
      <c r="I1599" s="55" t="s">
        <v>9042</v>
      </c>
      <c r="J1599" s="48">
        <v>4.0999999989999996</v>
      </c>
      <c r="K1599" s="55">
        <v>3670.9405761000003</v>
      </c>
      <c r="L1599" s="55">
        <v>0</v>
      </c>
      <c r="M1599" s="55">
        <v>0</v>
      </c>
      <c r="N1599" s="56">
        <v>3670.9405761000003</v>
      </c>
      <c r="O1599" s="48">
        <f t="shared" si="96"/>
        <v>895.35136024276881</v>
      </c>
      <c r="P1599" s="48">
        <f t="shared" si="97"/>
        <v>0</v>
      </c>
      <c r="Q1599" s="48">
        <f t="shared" si="98"/>
        <v>0</v>
      </c>
      <c r="R1599" s="48">
        <f t="shared" si="99"/>
        <v>895.35136024276881</v>
      </c>
    </row>
    <row r="1600" spans="1:18" x14ac:dyDescent="0.25">
      <c r="A1600" t="s">
        <v>1059</v>
      </c>
      <c r="B1600" t="s">
        <v>10339</v>
      </c>
      <c r="C1600" t="s">
        <v>11012</v>
      </c>
      <c r="D1600" t="s">
        <v>11013</v>
      </c>
      <c r="E1600" t="s">
        <v>1403</v>
      </c>
      <c r="F1600" s="48" t="s">
        <v>11057</v>
      </c>
      <c r="G1600" s="55" t="s">
        <v>10889</v>
      </c>
      <c r="H1600" s="55" t="s">
        <v>10890</v>
      </c>
      <c r="I1600" s="55" t="s">
        <v>9667</v>
      </c>
      <c r="J1600" s="48">
        <v>205.00000001000001</v>
      </c>
      <c r="K1600" s="55">
        <v>114301.59990000002</v>
      </c>
      <c r="L1600" s="55">
        <v>22140.000001079999</v>
      </c>
      <c r="M1600" s="55">
        <v>5715.079995000001</v>
      </c>
      <c r="N1600" s="56">
        <v>86446.519903920009</v>
      </c>
      <c r="O1600" s="48">
        <f t="shared" si="96"/>
        <v>557.56877997280162</v>
      </c>
      <c r="P1600" s="48">
        <f t="shared" si="97"/>
        <v>108</v>
      </c>
      <c r="Q1600" s="48">
        <f t="shared" si="98"/>
        <v>27.878438998640078</v>
      </c>
      <c r="R1600" s="48">
        <f t="shared" si="99"/>
        <v>421.69034097416147</v>
      </c>
    </row>
    <row r="1601" spans="1:18" x14ac:dyDescent="0.25">
      <c r="A1601" t="s">
        <v>1059</v>
      </c>
      <c r="B1601" t="s">
        <v>10339</v>
      </c>
      <c r="C1601" t="s">
        <v>11012</v>
      </c>
      <c r="D1601" t="s">
        <v>11013</v>
      </c>
      <c r="E1601" t="s">
        <v>1403</v>
      </c>
      <c r="F1601" s="48" t="s">
        <v>11057</v>
      </c>
      <c r="G1601" s="55" t="s">
        <v>9740</v>
      </c>
      <c r="H1601" s="55" t="s">
        <v>9741</v>
      </c>
      <c r="I1601" s="55" t="s">
        <v>9042</v>
      </c>
      <c r="J1601" s="48">
        <v>49.200000000999999</v>
      </c>
      <c r="K1601" s="55">
        <v>20654.299728999998</v>
      </c>
      <c r="L1601" s="55">
        <v>928.71000001887614</v>
      </c>
      <c r="M1601" s="55">
        <v>0</v>
      </c>
      <c r="N1601" s="56">
        <v>19725.589728981122</v>
      </c>
      <c r="O1601" s="48">
        <f t="shared" si="96"/>
        <v>419.80284001179263</v>
      </c>
      <c r="P1601" s="48">
        <f t="shared" si="97"/>
        <v>18.876219512195121</v>
      </c>
      <c r="Q1601" s="48">
        <f t="shared" si="98"/>
        <v>0</v>
      </c>
      <c r="R1601" s="48">
        <f t="shared" si="99"/>
        <v>400.92662049959745</v>
      </c>
    </row>
    <row r="1602" spans="1:18" x14ac:dyDescent="0.25">
      <c r="A1602" t="s">
        <v>1059</v>
      </c>
      <c r="B1602" t="s">
        <v>10339</v>
      </c>
      <c r="C1602" t="s">
        <v>11012</v>
      </c>
      <c r="D1602" t="s">
        <v>11013</v>
      </c>
      <c r="E1602" t="s">
        <v>1403</v>
      </c>
      <c r="F1602" s="48" t="s">
        <v>11057</v>
      </c>
      <c r="G1602" s="55" t="s">
        <v>9622</v>
      </c>
      <c r="H1602" s="55" t="s">
        <v>9623</v>
      </c>
      <c r="I1602" s="55" t="s">
        <v>9037</v>
      </c>
      <c r="J1602" s="48">
        <v>33.825000000999999</v>
      </c>
      <c r="K1602" s="55">
        <v>14320.005201000002</v>
      </c>
      <c r="L1602" s="55">
        <v>758.45788503572487</v>
      </c>
      <c r="M1602" s="55">
        <v>716.00026004999995</v>
      </c>
      <c r="N1602" s="56">
        <v>12845.547055914278</v>
      </c>
      <c r="O1602" s="48">
        <f t="shared" si="96"/>
        <v>423.35566003182993</v>
      </c>
      <c r="P1602" s="48">
        <f t="shared" si="97"/>
        <v>22.422997339639377</v>
      </c>
      <c r="Q1602" s="48">
        <f t="shared" si="98"/>
        <v>21.167783001591491</v>
      </c>
      <c r="R1602" s="48">
        <f t="shared" si="99"/>
        <v>379.76487969059906</v>
      </c>
    </row>
    <row r="1603" spans="1:18" x14ac:dyDescent="0.25">
      <c r="A1603" t="s">
        <v>1059</v>
      </c>
      <c r="B1603" t="s">
        <v>10339</v>
      </c>
      <c r="C1603" t="s">
        <v>11012</v>
      </c>
      <c r="D1603" t="s">
        <v>11013</v>
      </c>
      <c r="E1603" t="s">
        <v>1406</v>
      </c>
      <c r="F1603" s="48" t="s">
        <v>11058</v>
      </c>
      <c r="G1603" s="55" t="s">
        <v>9755</v>
      </c>
      <c r="H1603" s="55" t="s">
        <v>9756</v>
      </c>
      <c r="I1603" s="55" t="s">
        <v>9037</v>
      </c>
      <c r="J1603" s="48">
        <v>98.399999999000016</v>
      </c>
      <c r="K1603" s="55">
        <v>43827.905136000001</v>
      </c>
      <c r="L1603" s="55">
        <v>2095.7199999787017</v>
      </c>
      <c r="M1603" s="55">
        <v>2191.3952568</v>
      </c>
      <c r="N1603" s="56">
        <v>39540.789879221295</v>
      </c>
      <c r="O1603" s="48">
        <f t="shared" si="96"/>
        <v>445.40554000452642</v>
      </c>
      <c r="P1603" s="48">
        <f t="shared" si="97"/>
        <v>21.297967479674789</v>
      </c>
      <c r="Q1603" s="48">
        <f t="shared" si="98"/>
        <v>22.270277000226319</v>
      </c>
      <c r="R1603" s="48">
        <f t="shared" si="99"/>
        <v>401.83729552462523</v>
      </c>
    </row>
    <row r="1604" spans="1:18" x14ac:dyDescent="0.25">
      <c r="A1604" t="s">
        <v>1059</v>
      </c>
      <c r="B1604" t="s">
        <v>10339</v>
      </c>
      <c r="C1604" t="s">
        <v>11012</v>
      </c>
      <c r="D1604" t="s">
        <v>11013</v>
      </c>
      <c r="E1604" t="s">
        <v>1406</v>
      </c>
      <c r="F1604" s="48" t="s">
        <v>11058</v>
      </c>
      <c r="G1604" s="55" t="s">
        <v>9821</v>
      </c>
      <c r="H1604" s="55" t="s">
        <v>9822</v>
      </c>
      <c r="I1604" s="55" t="s">
        <v>9042</v>
      </c>
      <c r="J1604" s="48">
        <v>12.300000001000003</v>
      </c>
      <c r="K1604" s="55">
        <v>6695.8186500999982</v>
      </c>
      <c r="L1604" s="55">
        <v>184.10000001496752</v>
      </c>
      <c r="M1604" s="55">
        <v>0</v>
      </c>
      <c r="N1604" s="56">
        <v>6511.7186500850303</v>
      </c>
      <c r="O1604" s="48">
        <f t="shared" si="96"/>
        <v>544.37549996387168</v>
      </c>
      <c r="P1604" s="48">
        <f t="shared" si="97"/>
        <v>14.967479674796747</v>
      </c>
      <c r="Q1604" s="48">
        <f t="shared" si="98"/>
        <v>0</v>
      </c>
      <c r="R1604" s="48">
        <f t="shared" si="99"/>
        <v>529.4080202890749</v>
      </c>
    </row>
    <row r="1605" spans="1:18" x14ac:dyDescent="0.25">
      <c r="A1605" t="s">
        <v>1059</v>
      </c>
      <c r="B1605" t="s">
        <v>10339</v>
      </c>
      <c r="C1605" t="s">
        <v>11012</v>
      </c>
      <c r="D1605" t="s">
        <v>11013</v>
      </c>
      <c r="E1605" t="s">
        <v>1406</v>
      </c>
      <c r="F1605" s="48" t="s">
        <v>11058</v>
      </c>
      <c r="G1605" s="55" t="s">
        <v>10896</v>
      </c>
      <c r="H1605" s="55" t="s">
        <v>10897</v>
      </c>
      <c r="I1605" s="55" t="s">
        <v>9667</v>
      </c>
      <c r="J1605" s="48">
        <v>82.000000009999994</v>
      </c>
      <c r="K1605" s="55">
        <v>55670.958290000002</v>
      </c>
      <c r="L1605" s="55">
        <v>11726.000001429999</v>
      </c>
      <c r="M1605" s="55">
        <v>2783.5479144999999</v>
      </c>
      <c r="N1605" s="56">
        <v>41161.410374070008</v>
      </c>
      <c r="O1605" s="48">
        <f t="shared" si="96"/>
        <v>678.91412540501051</v>
      </c>
      <c r="P1605" s="48">
        <f t="shared" si="97"/>
        <v>143</v>
      </c>
      <c r="Q1605" s="48">
        <f t="shared" si="98"/>
        <v>33.945706270250525</v>
      </c>
      <c r="R1605" s="48">
        <f t="shared" si="99"/>
        <v>501.9684191347601</v>
      </c>
    </row>
    <row r="1606" spans="1:18" x14ac:dyDescent="0.25">
      <c r="A1606" t="s">
        <v>1059</v>
      </c>
      <c r="B1606" t="s">
        <v>10339</v>
      </c>
      <c r="C1606" t="s">
        <v>11012</v>
      </c>
      <c r="D1606" t="s">
        <v>11013</v>
      </c>
      <c r="E1606" t="s">
        <v>1406</v>
      </c>
      <c r="F1606" s="48" t="s">
        <v>11058</v>
      </c>
      <c r="G1606" s="55" t="s">
        <v>11059</v>
      </c>
      <c r="H1606" s="55" t="s">
        <v>11060</v>
      </c>
      <c r="I1606" s="55" t="s">
        <v>9030</v>
      </c>
      <c r="J1606" s="48">
        <v>8.1999999999999993</v>
      </c>
      <c r="K1606" s="55">
        <v>4607.8752002000001</v>
      </c>
      <c r="L1606" s="55">
        <v>385.24</v>
      </c>
      <c r="M1606" s="55">
        <v>230.39376001000002</v>
      </c>
      <c r="N1606" s="56">
        <v>3992.2414401900005</v>
      </c>
      <c r="O1606" s="48">
        <f t="shared" si="96"/>
        <v>561.9360000243903</v>
      </c>
      <c r="P1606" s="48">
        <f t="shared" si="97"/>
        <v>46.980487804878052</v>
      </c>
      <c r="Q1606" s="48">
        <f t="shared" si="98"/>
        <v>28.096800001219517</v>
      </c>
      <c r="R1606" s="48">
        <f t="shared" si="99"/>
        <v>486.85871221829279</v>
      </c>
    </row>
    <row r="1607" spans="1:18" x14ac:dyDescent="0.25">
      <c r="A1607" t="s">
        <v>1059</v>
      </c>
      <c r="B1607" t="s">
        <v>10339</v>
      </c>
      <c r="C1607" t="s">
        <v>11012</v>
      </c>
      <c r="D1607" t="s">
        <v>11013</v>
      </c>
      <c r="E1607" t="s">
        <v>1414</v>
      </c>
      <c r="F1607" s="48" t="s">
        <v>11061</v>
      </c>
      <c r="G1607" s="55" t="s">
        <v>11062</v>
      </c>
      <c r="H1607" s="55" t="s">
        <v>11063</v>
      </c>
      <c r="I1607" s="55" t="s">
        <v>9030</v>
      </c>
      <c r="J1607" s="48">
        <v>98.420499989000007</v>
      </c>
      <c r="K1607" s="55">
        <v>87221.306366999997</v>
      </c>
      <c r="L1607" s="55">
        <v>8399.932672755549</v>
      </c>
      <c r="M1607" s="55">
        <v>4361.0653183499999</v>
      </c>
      <c r="N1607" s="56">
        <v>74460.308375894456</v>
      </c>
      <c r="O1607" s="48">
        <f t="shared" si="96"/>
        <v>886.21076276536201</v>
      </c>
      <c r="P1607" s="48">
        <f t="shared" si="97"/>
        <v>85.347388742125574</v>
      </c>
      <c r="Q1607" s="48">
        <f t="shared" si="98"/>
        <v>44.3105381382681</v>
      </c>
      <c r="R1607" s="48">
        <f t="shared" si="99"/>
        <v>756.55283588496843</v>
      </c>
    </row>
    <row r="1608" spans="1:18" x14ac:dyDescent="0.25">
      <c r="A1608" t="s">
        <v>1059</v>
      </c>
      <c r="B1608" t="s">
        <v>10339</v>
      </c>
      <c r="C1608" t="s">
        <v>11012</v>
      </c>
      <c r="D1608" t="s">
        <v>11013</v>
      </c>
      <c r="E1608" t="s">
        <v>1409</v>
      </c>
      <c r="F1608" s="48" t="s">
        <v>11064</v>
      </c>
      <c r="G1608" s="55" t="s">
        <v>10119</v>
      </c>
      <c r="H1608" s="55" t="s">
        <v>10120</v>
      </c>
      <c r="I1608" s="55" t="s">
        <v>9377</v>
      </c>
      <c r="J1608" s="48">
        <v>6.4575000010000005</v>
      </c>
      <c r="K1608" s="55">
        <v>7232.7019639</v>
      </c>
      <c r="L1608" s="55">
        <v>1119.9164281920048</v>
      </c>
      <c r="M1608" s="55">
        <v>361.63509819500007</v>
      </c>
      <c r="N1608" s="56">
        <v>5751.1504375129953</v>
      </c>
      <c r="O1608" s="48">
        <f t="shared" si="96"/>
        <v>1120.0467615609682</v>
      </c>
      <c r="P1608" s="48">
        <f t="shared" si="97"/>
        <v>173.42879256965946</v>
      </c>
      <c r="Q1608" s="48">
        <f t="shared" si="98"/>
        <v>56.002338078048425</v>
      </c>
      <c r="R1608" s="48">
        <f t="shared" si="99"/>
        <v>890.61563091326047</v>
      </c>
    </row>
    <row r="1609" spans="1:18" x14ac:dyDescent="0.25">
      <c r="A1609" t="s">
        <v>1059</v>
      </c>
      <c r="B1609" t="s">
        <v>10339</v>
      </c>
      <c r="C1609" t="s">
        <v>11012</v>
      </c>
      <c r="D1609" t="s">
        <v>11013</v>
      </c>
      <c r="E1609" t="s">
        <v>1409</v>
      </c>
      <c r="F1609" s="48" t="s">
        <v>11064</v>
      </c>
      <c r="G1609" s="55" t="s">
        <v>9755</v>
      </c>
      <c r="H1609" s="55" t="s">
        <v>9756</v>
      </c>
      <c r="I1609" s="55" t="s">
        <v>9037</v>
      </c>
      <c r="J1609" s="48">
        <v>21.524999999999999</v>
      </c>
      <c r="K1609" s="55">
        <v>18750.159353999999</v>
      </c>
      <c r="L1609" s="55">
        <v>430.40002322340916</v>
      </c>
      <c r="M1609" s="55">
        <v>937.50796770000011</v>
      </c>
      <c r="N1609" s="56">
        <v>17382.25136307659</v>
      </c>
      <c r="O1609" s="48">
        <f t="shared" si="96"/>
        <v>871.08754257839723</v>
      </c>
      <c r="P1609" s="48">
        <f t="shared" si="97"/>
        <v>19.995355318160705</v>
      </c>
      <c r="Q1609" s="48">
        <f t="shared" si="98"/>
        <v>43.554377128919867</v>
      </c>
      <c r="R1609" s="48">
        <f t="shared" si="99"/>
        <v>807.53781013131663</v>
      </c>
    </row>
    <row r="1610" spans="1:18" x14ac:dyDescent="0.25">
      <c r="A1610" t="s">
        <v>1059</v>
      </c>
      <c r="B1610" t="s">
        <v>10339</v>
      </c>
      <c r="C1610" t="s">
        <v>11012</v>
      </c>
      <c r="D1610" t="s">
        <v>11013</v>
      </c>
      <c r="E1610" t="s">
        <v>1409</v>
      </c>
      <c r="F1610" s="48" t="s">
        <v>11064</v>
      </c>
      <c r="G1610" s="55" t="s">
        <v>10862</v>
      </c>
      <c r="H1610" s="55" t="s">
        <v>10863</v>
      </c>
      <c r="I1610" s="55" t="s">
        <v>10458</v>
      </c>
      <c r="J1610" s="48">
        <v>10.762500001999999</v>
      </c>
      <c r="K1610" s="55">
        <v>10678.847902699999</v>
      </c>
      <c r="L1610" s="55">
        <v>428.99965156670999</v>
      </c>
      <c r="M1610" s="55">
        <v>533.94239513499997</v>
      </c>
      <c r="N1610" s="56">
        <v>9715.9058559982896</v>
      </c>
      <c r="O1610" s="48">
        <f t="shared" si="96"/>
        <v>992.22744722095661</v>
      </c>
      <c r="P1610" s="48">
        <f t="shared" si="97"/>
        <v>39.860594795539029</v>
      </c>
      <c r="Q1610" s="48">
        <f t="shared" si="98"/>
        <v>49.611372361047827</v>
      </c>
      <c r="R1610" s="48">
        <f t="shared" si="99"/>
        <v>902.75548006436975</v>
      </c>
    </row>
    <row r="1611" spans="1:18" x14ac:dyDescent="0.25">
      <c r="A1611" t="s">
        <v>1059</v>
      </c>
      <c r="B1611" t="s">
        <v>10339</v>
      </c>
      <c r="C1611" t="s">
        <v>11012</v>
      </c>
      <c r="D1611" t="s">
        <v>11013</v>
      </c>
      <c r="E1611" t="s">
        <v>1409</v>
      </c>
      <c r="F1611" s="48" t="s">
        <v>11064</v>
      </c>
      <c r="G1611" s="55" t="s">
        <v>11065</v>
      </c>
      <c r="H1611" s="55" t="s">
        <v>11066</v>
      </c>
      <c r="I1611" s="55" t="s">
        <v>9694</v>
      </c>
      <c r="J1611" s="48">
        <v>2.1525000009999999</v>
      </c>
      <c r="K1611" s="55">
        <v>1610.4057899000002</v>
      </c>
      <c r="L1611" s="55">
        <v>215.50029079779068</v>
      </c>
      <c r="M1611" s="55">
        <v>80.520289495000014</v>
      </c>
      <c r="N1611" s="56">
        <v>1314.3852096072094</v>
      </c>
      <c r="O1611" s="48">
        <f t="shared" si="96"/>
        <v>748.15599960596717</v>
      </c>
      <c r="P1611" s="48">
        <f t="shared" si="97"/>
        <v>100.11627906976744</v>
      </c>
      <c r="Q1611" s="48">
        <f t="shared" si="98"/>
        <v>37.407799980298357</v>
      </c>
      <c r="R1611" s="48">
        <f t="shared" si="99"/>
        <v>610.63192055590127</v>
      </c>
    </row>
    <row r="1612" spans="1:18" x14ac:dyDescent="0.25">
      <c r="A1612" t="s">
        <v>1059</v>
      </c>
      <c r="B1612" t="s">
        <v>10339</v>
      </c>
      <c r="C1612" t="s">
        <v>11012</v>
      </c>
      <c r="D1612" t="s">
        <v>11013</v>
      </c>
      <c r="E1612" t="s">
        <v>1409</v>
      </c>
      <c r="F1612" s="48" t="s">
        <v>11064</v>
      </c>
      <c r="G1612" s="55" t="s">
        <v>11067</v>
      </c>
      <c r="H1612" s="55" t="s">
        <v>11068</v>
      </c>
      <c r="I1612" s="55" t="s">
        <v>9592</v>
      </c>
      <c r="J1612" s="48">
        <v>2.1525000030000001</v>
      </c>
      <c r="K1612" s="55">
        <v>3509.0054999999998</v>
      </c>
      <c r="L1612" s="55">
        <v>492.5720937097675</v>
      </c>
      <c r="M1612" s="55">
        <v>175.45027499999998</v>
      </c>
      <c r="N1612" s="56">
        <v>2840.983131290232</v>
      </c>
      <c r="O1612" s="48">
        <f t="shared" si="96"/>
        <v>1630.199997727944</v>
      </c>
      <c r="P1612" s="48">
        <f t="shared" si="97"/>
        <v>228.83720930232559</v>
      </c>
      <c r="Q1612" s="48">
        <f t="shared" si="98"/>
        <v>81.509999886397196</v>
      </c>
      <c r="R1612" s="48">
        <f t="shared" si="99"/>
        <v>1319.8527885392211</v>
      </c>
    </row>
    <row r="1613" spans="1:18" x14ac:dyDescent="0.25">
      <c r="A1613" t="s">
        <v>1059</v>
      </c>
      <c r="B1613" t="s">
        <v>10339</v>
      </c>
      <c r="C1613" t="s">
        <v>11012</v>
      </c>
      <c r="D1613" t="s">
        <v>11013</v>
      </c>
      <c r="E1613" t="s">
        <v>1409</v>
      </c>
      <c r="F1613" s="48" t="s">
        <v>11064</v>
      </c>
      <c r="G1613" s="55" t="s">
        <v>11069</v>
      </c>
      <c r="H1613" s="55" t="s">
        <v>11070</v>
      </c>
      <c r="I1613" s="55" t="s">
        <v>10128</v>
      </c>
      <c r="J1613" s="48">
        <v>43.049999997</v>
      </c>
      <c r="K1613" s="55">
        <v>42076.986679000001</v>
      </c>
      <c r="L1613" s="55">
        <v>2176.0599998483581</v>
      </c>
      <c r="M1613" s="55">
        <v>2103.8493339500001</v>
      </c>
      <c r="N1613" s="56">
        <v>37797.077345201644</v>
      </c>
      <c r="O1613" s="48">
        <f t="shared" si="96"/>
        <v>977.39806462095692</v>
      </c>
      <c r="P1613" s="48">
        <f t="shared" si="97"/>
        <v>50.547270615563292</v>
      </c>
      <c r="Q1613" s="48">
        <f t="shared" si="98"/>
        <v>48.869903231047843</v>
      </c>
      <c r="R1613" s="48">
        <f t="shared" si="99"/>
        <v>877.98089077434577</v>
      </c>
    </row>
    <row r="1614" spans="1:18" x14ac:dyDescent="0.25">
      <c r="A1614" t="s">
        <v>1059</v>
      </c>
      <c r="B1614" t="s">
        <v>10339</v>
      </c>
      <c r="C1614" t="s">
        <v>11012</v>
      </c>
      <c r="D1614" t="s">
        <v>11013</v>
      </c>
      <c r="E1614" t="s">
        <v>1409</v>
      </c>
      <c r="F1614" s="48" t="s">
        <v>11064</v>
      </c>
      <c r="G1614" s="55" t="s">
        <v>11071</v>
      </c>
      <c r="H1614" s="55" t="s">
        <v>11072</v>
      </c>
      <c r="I1614" s="55" t="s">
        <v>10297</v>
      </c>
      <c r="J1614" s="48">
        <v>1.0762499999999999</v>
      </c>
      <c r="K1614" s="55">
        <v>1538.8070175000003</v>
      </c>
      <c r="L1614" s="55">
        <v>53.623159722222219</v>
      </c>
      <c r="M1614" s="55">
        <v>0</v>
      </c>
      <c r="N1614" s="56">
        <v>1485.183857777778</v>
      </c>
      <c r="O1614" s="48">
        <f t="shared" si="96"/>
        <v>1429.7858466898958</v>
      </c>
      <c r="P1614" s="48">
        <f t="shared" si="97"/>
        <v>49.824074074074076</v>
      </c>
      <c r="Q1614" s="48">
        <f t="shared" si="98"/>
        <v>0</v>
      </c>
      <c r="R1614" s="48">
        <f t="shared" si="99"/>
        <v>1379.9617726158217</v>
      </c>
    </row>
    <row r="1615" spans="1:18" x14ac:dyDescent="0.25">
      <c r="A1615" t="s">
        <v>1059</v>
      </c>
      <c r="B1615" t="s">
        <v>10339</v>
      </c>
      <c r="C1615" t="s">
        <v>11012</v>
      </c>
      <c r="D1615" t="s">
        <v>11013</v>
      </c>
      <c r="E1615" t="s">
        <v>1409</v>
      </c>
      <c r="F1615" s="48" t="s">
        <v>11064</v>
      </c>
      <c r="G1615" s="55" t="s">
        <v>11073</v>
      </c>
      <c r="H1615" s="55" t="s">
        <v>11074</v>
      </c>
      <c r="I1615" s="55" t="s">
        <v>9030</v>
      </c>
      <c r="J1615" s="48">
        <v>3.2287499990000001</v>
      </c>
      <c r="K1615" s="55">
        <v>4314.7370639000001</v>
      </c>
      <c r="L1615" s="55">
        <v>721.2707621605108</v>
      </c>
      <c r="M1615" s="55">
        <v>215.73685319500001</v>
      </c>
      <c r="N1615" s="56">
        <v>3377.7294485444891</v>
      </c>
      <c r="O1615" s="48">
        <f t="shared" si="96"/>
        <v>1336.3490716953461</v>
      </c>
      <c r="P1615" s="48">
        <f t="shared" si="97"/>
        <v>223.39009287925694</v>
      </c>
      <c r="Q1615" s="48">
        <f t="shared" si="98"/>
        <v>66.817453584767307</v>
      </c>
      <c r="R1615" s="48">
        <f t="shared" si="99"/>
        <v>1046.1415252313218</v>
      </c>
    </row>
    <row r="1616" spans="1:18" x14ac:dyDescent="0.25">
      <c r="A1616" t="s">
        <v>1059</v>
      </c>
      <c r="B1616" t="s">
        <v>10339</v>
      </c>
      <c r="C1616" t="s">
        <v>11012</v>
      </c>
      <c r="D1616" t="s">
        <v>11013</v>
      </c>
      <c r="E1616" t="s">
        <v>1409</v>
      </c>
      <c r="F1616" s="48" t="s">
        <v>11064</v>
      </c>
      <c r="G1616" s="55" t="s">
        <v>11062</v>
      </c>
      <c r="H1616" s="55" t="s">
        <v>11063</v>
      </c>
      <c r="I1616" s="55" t="s">
        <v>9030</v>
      </c>
      <c r="J1616" s="48">
        <v>2.1524999979999997</v>
      </c>
      <c r="K1616" s="55">
        <v>1819.7355528000003</v>
      </c>
      <c r="L1616" s="55">
        <v>0</v>
      </c>
      <c r="M1616" s="55">
        <v>90.98677764</v>
      </c>
      <c r="N1616" s="56">
        <v>1728.7487751600004</v>
      </c>
      <c r="O1616" s="48">
        <f t="shared" ref="O1616:O1679" si="100">IFERROR(K1616/J1616,0)</f>
        <v>845.40560022801935</v>
      </c>
      <c r="P1616" s="48">
        <f t="shared" ref="P1616:P1679" si="101">IFERROR(L1616/J1616,0)</f>
        <v>0</v>
      </c>
      <c r="Q1616" s="48">
        <f t="shared" ref="Q1616:Q1679" si="102">IFERROR(M1616/J1616,0)</f>
        <v>42.270280011400963</v>
      </c>
      <c r="R1616" s="48">
        <f t="shared" ref="R1616:R1679" si="103">N1616/J1616</f>
        <v>803.13532021661842</v>
      </c>
    </row>
    <row r="1617" spans="1:18" x14ac:dyDescent="0.25">
      <c r="A1617" t="s">
        <v>1059</v>
      </c>
      <c r="B1617" t="s">
        <v>10339</v>
      </c>
      <c r="C1617" t="s">
        <v>11012</v>
      </c>
      <c r="D1617" t="s">
        <v>11013</v>
      </c>
      <c r="E1617" t="s">
        <v>1409</v>
      </c>
      <c r="F1617" s="48" t="s">
        <v>11064</v>
      </c>
      <c r="G1617" s="55" t="s">
        <v>10075</v>
      </c>
      <c r="H1617" s="55" t="s">
        <v>10076</v>
      </c>
      <c r="I1617" s="55" t="s">
        <v>10060</v>
      </c>
      <c r="J1617" s="48">
        <v>2.1525000009999999</v>
      </c>
      <c r="K1617" s="55">
        <v>3259.8150414999996</v>
      </c>
      <c r="L1617" s="55">
        <v>0</v>
      </c>
      <c r="M1617" s="55">
        <v>0</v>
      </c>
      <c r="N1617" s="56">
        <v>3259.8150414999996</v>
      </c>
      <c r="O1617" s="48">
        <f t="shared" si="100"/>
        <v>1514.4320743254668</v>
      </c>
      <c r="P1617" s="48">
        <f t="shared" si="101"/>
        <v>0</v>
      </c>
      <c r="Q1617" s="48">
        <f t="shared" si="102"/>
        <v>0</v>
      </c>
      <c r="R1617" s="48">
        <f t="shared" si="103"/>
        <v>1514.4320743254668</v>
      </c>
    </row>
    <row r="1618" spans="1:18" x14ac:dyDescent="0.25">
      <c r="A1618" t="s">
        <v>1059</v>
      </c>
      <c r="B1618" t="s">
        <v>10339</v>
      </c>
      <c r="C1618" t="s">
        <v>11012</v>
      </c>
      <c r="D1618" t="s">
        <v>11013</v>
      </c>
      <c r="E1618" t="s">
        <v>1409</v>
      </c>
      <c r="F1618" s="48" t="s">
        <v>11064</v>
      </c>
      <c r="G1618" s="55" t="s">
        <v>10077</v>
      </c>
      <c r="H1618" s="55" t="s">
        <v>10078</v>
      </c>
      <c r="I1618" s="55" t="s">
        <v>10079</v>
      </c>
      <c r="J1618" s="48">
        <v>1.0762499989999998</v>
      </c>
      <c r="K1618" s="55">
        <v>953.85440152000001</v>
      </c>
      <c r="L1618" s="55">
        <v>0</v>
      </c>
      <c r="M1618" s="55">
        <v>0</v>
      </c>
      <c r="N1618" s="56">
        <v>953.85440152000001</v>
      </c>
      <c r="O1618" s="48">
        <f t="shared" si="100"/>
        <v>886.27586750873502</v>
      </c>
      <c r="P1618" s="48">
        <f t="shared" si="101"/>
        <v>0</v>
      </c>
      <c r="Q1618" s="48">
        <f t="shared" si="102"/>
        <v>0</v>
      </c>
      <c r="R1618" s="48">
        <f t="shared" si="103"/>
        <v>886.27586750873502</v>
      </c>
    </row>
    <row r="1619" spans="1:18" x14ac:dyDescent="0.25">
      <c r="A1619" t="s">
        <v>1059</v>
      </c>
      <c r="B1619" t="s">
        <v>10339</v>
      </c>
      <c r="C1619" t="s">
        <v>11012</v>
      </c>
      <c r="D1619" t="s">
        <v>11013</v>
      </c>
      <c r="E1619" t="s">
        <v>1409</v>
      </c>
      <c r="F1619" s="48" t="s">
        <v>11064</v>
      </c>
      <c r="G1619" s="55" t="s">
        <v>11075</v>
      </c>
      <c r="H1619" s="55" t="s">
        <v>11076</v>
      </c>
      <c r="I1619" s="55" t="s">
        <v>9018</v>
      </c>
      <c r="J1619" s="48">
        <v>21.524999999999999</v>
      </c>
      <c r="K1619" s="55">
        <v>15700.335000000001</v>
      </c>
      <c r="L1619" s="55">
        <v>0</v>
      </c>
      <c r="M1619" s="55">
        <v>785.01675</v>
      </c>
      <c r="N1619" s="56">
        <v>14915.31825</v>
      </c>
      <c r="O1619" s="48">
        <f t="shared" si="100"/>
        <v>729.40000000000009</v>
      </c>
      <c r="P1619" s="48">
        <f t="shared" si="101"/>
        <v>0</v>
      </c>
      <c r="Q1619" s="48">
        <f t="shared" si="102"/>
        <v>36.470000000000006</v>
      </c>
      <c r="R1619" s="48">
        <f t="shared" si="103"/>
        <v>692.93000000000006</v>
      </c>
    </row>
    <row r="1620" spans="1:18" x14ac:dyDescent="0.25">
      <c r="A1620" t="s">
        <v>1059</v>
      </c>
      <c r="B1620" t="s">
        <v>10339</v>
      </c>
      <c r="C1620" t="s">
        <v>11012</v>
      </c>
      <c r="D1620" t="s">
        <v>11013</v>
      </c>
      <c r="E1620" t="s">
        <v>1409</v>
      </c>
      <c r="F1620" s="48" t="s">
        <v>11064</v>
      </c>
      <c r="G1620" s="55" t="s">
        <v>11077</v>
      </c>
      <c r="H1620" s="55" t="s">
        <v>11078</v>
      </c>
      <c r="I1620" s="55" t="s">
        <v>9592</v>
      </c>
      <c r="J1620" s="48">
        <v>21.524999999999999</v>
      </c>
      <c r="K1620" s="55">
        <v>23415.310862000002</v>
      </c>
      <c r="L1620" s="55">
        <v>1008.1658151416627</v>
      </c>
      <c r="M1620" s="55">
        <v>1170.7655431000001</v>
      </c>
      <c r="N1620" s="56">
        <v>21236.37950375834</v>
      </c>
      <c r="O1620" s="48">
        <f t="shared" si="100"/>
        <v>1087.8193199535426</v>
      </c>
      <c r="P1620" s="48">
        <f t="shared" si="101"/>
        <v>46.836971667440778</v>
      </c>
      <c r="Q1620" s="48">
        <f t="shared" si="102"/>
        <v>54.390965997677128</v>
      </c>
      <c r="R1620" s="48">
        <f t="shared" si="103"/>
        <v>986.59138228842471</v>
      </c>
    </row>
    <row r="1621" spans="1:18" x14ac:dyDescent="0.25">
      <c r="A1621" t="s">
        <v>1059</v>
      </c>
      <c r="B1621" t="s">
        <v>10339</v>
      </c>
      <c r="C1621" t="s">
        <v>11012</v>
      </c>
      <c r="D1621" t="s">
        <v>11013</v>
      </c>
      <c r="E1621" t="s">
        <v>1409</v>
      </c>
      <c r="F1621" s="48" t="s">
        <v>11064</v>
      </c>
      <c r="G1621" s="55" t="s">
        <v>11079</v>
      </c>
      <c r="H1621" s="55" t="s">
        <v>11080</v>
      </c>
      <c r="I1621" s="55" t="s">
        <v>9030</v>
      </c>
      <c r="J1621" s="48">
        <v>2.1524999979999997</v>
      </c>
      <c r="K1621" s="55">
        <v>3114.0408765000002</v>
      </c>
      <c r="L1621" s="55">
        <v>490.30946466070691</v>
      </c>
      <c r="M1621" s="55">
        <v>155.702043825</v>
      </c>
      <c r="N1621" s="56">
        <v>2468.0293680142931</v>
      </c>
      <c r="O1621" s="48">
        <f t="shared" si="100"/>
        <v>1446.7088870584987</v>
      </c>
      <c r="P1621" s="48">
        <f t="shared" si="101"/>
        <v>227.78604651162792</v>
      </c>
      <c r="Q1621" s="48">
        <f t="shared" si="102"/>
        <v>72.335444352924938</v>
      </c>
      <c r="R1621" s="48">
        <f t="shared" si="103"/>
        <v>1146.5873961939458</v>
      </c>
    </row>
    <row r="1622" spans="1:18" x14ac:dyDescent="0.25">
      <c r="A1622" t="s">
        <v>1059</v>
      </c>
      <c r="B1622" t="s">
        <v>10339</v>
      </c>
      <c r="C1622" t="s">
        <v>11012</v>
      </c>
      <c r="D1622" t="s">
        <v>11013</v>
      </c>
      <c r="E1622" t="s">
        <v>1409</v>
      </c>
      <c r="F1622" s="48" t="s">
        <v>11064</v>
      </c>
      <c r="G1622" s="55" t="s">
        <v>9565</v>
      </c>
      <c r="H1622" s="55" t="s">
        <v>9566</v>
      </c>
      <c r="I1622" s="55" t="s">
        <v>9189</v>
      </c>
      <c r="J1622" s="48">
        <v>17.849158880999997</v>
      </c>
      <c r="K1622" s="55">
        <v>15959.673228999998</v>
      </c>
      <c r="L1622" s="55">
        <v>314.96515766595962</v>
      </c>
      <c r="M1622" s="55">
        <v>0</v>
      </c>
      <c r="N1622" s="56">
        <v>15644.708071334038</v>
      </c>
      <c r="O1622" s="48">
        <f t="shared" si="100"/>
        <v>894.14147385895524</v>
      </c>
      <c r="P1622" s="48">
        <f t="shared" si="101"/>
        <v>17.645938375350141</v>
      </c>
      <c r="Q1622" s="48">
        <f t="shared" si="102"/>
        <v>0</v>
      </c>
      <c r="R1622" s="48">
        <f t="shared" si="103"/>
        <v>876.49553548360507</v>
      </c>
    </row>
    <row r="1623" spans="1:18" x14ac:dyDescent="0.25">
      <c r="A1623" t="s">
        <v>1059</v>
      </c>
      <c r="B1623" t="s">
        <v>10339</v>
      </c>
      <c r="C1623" t="s">
        <v>11012</v>
      </c>
      <c r="D1623" t="s">
        <v>11013</v>
      </c>
      <c r="E1623" t="s">
        <v>1416</v>
      </c>
      <c r="F1623" s="48" t="s">
        <v>11081</v>
      </c>
      <c r="G1623" s="55" t="s">
        <v>11069</v>
      </c>
      <c r="H1623" s="55" t="s">
        <v>11070</v>
      </c>
      <c r="I1623" s="55" t="s">
        <v>10128</v>
      </c>
      <c r="J1623" s="48">
        <v>20.500000001</v>
      </c>
      <c r="K1623" s="55">
        <v>19446.806758999999</v>
      </c>
      <c r="L1623" s="55">
        <v>0</v>
      </c>
      <c r="M1623" s="55">
        <v>972.34033795000005</v>
      </c>
      <c r="N1623" s="56">
        <v>18474.466421049998</v>
      </c>
      <c r="O1623" s="48">
        <f t="shared" si="100"/>
        <v>948.6247199049451</v>
      </c>
      <c r="P1623" s="48">
        <f t="shared" si="101"/>
        <v>0</v>
      </c>
      <c r="Q1623" s="48">
        <f t="shared" si="102"/>
        <v>47.431235995247256</v>
      </c>
      <c r="R1623" s="48">
        <f t="shared" si="103"/>
        <v>901.19348390969776</v>
      </c>
    </row>
    <row r="1624" spans="1:18" x14ac:dyDescent="0.25">
      <c r="A1624" t="s">
        <v>1059</v>
      </c>
      <c r="B1624" t="s">
        <v>10339</v>
      </c>
      <c r="C1624" t="s">
        <v>11012</v>
      </c>
      <c r="D1624" t="s">
        <v>11013</v>
      </c>
      <c r="E1624" t="s">
        <v>1416</v>
      </c>
      <c r="F1624" s="48" t="s">
        <v>11081</v>
      </c>
      <c r="G1624" s="55" t="s">
        <v>11082</v>
      </c>
      <c r="H1624" s="55" t="s">
        <v>11083</v>
      </c>
      <c r="I1624" s="55" t="s">
        <v>10297</v>
      </c>
      <c r="J1624" s="48">
        <v>73.799999989</v>
      </c>
      <c r="K1624" s="55">
        <v>68293.196018999995</v>
      </c>
      <c r="L1624" s="55">
        <v>0</v>
      </c>
      <c r="M1624" s="55">
        <v>0</v>
      </c>
      <c r="N1624" s="56">
        <v>68293.196018999995</v>
      </c>
      <c r="O1624" s="48">
        <f t="shared" si="100"/>
        <v>925.38206001597825</v>
      </c>
      <c r="P1624" s="48">
        <f t="shared" si="101"/>
        <v>0</v>
      </c>
      <c r="Q1624" s="48">
        <f t="shared" si="102"/>
        <v>0</v>
      </c>
      <c r="R1624" s="48">
        <f t="shared" si="103"/>
        <v>925.38206001597825</v>
      </c>
    </row>
    <row r="1625" spans="1:18" x14ac:dyDescent="0.25">
      <c r="A1625" t="s">
        <v>1059</v>
      </c>
      <c r="B1625" t="s">
        <v>10339</v>
      </c>
      <c r="C1625" t="s">
        <v>11012</v>
      </c>
      <c r="D1625" t="s">
        <v>11013</v>
      </c>
      <c r="E1625" t="s">
        <v>1416</v>
      </c>
      <c r="F1625" s="48" t="s">
        <v>11081</v>
      </c>
      <c r="G1625" s="55" t="s">
        <v>11062</v>
      </c>
      <c r="H1625" s="55" t="s">
        <v>11063</v>
      </c>
      <c r="I1625" s="55" t="s">
        <v>9030</v>
      </c>
      <c r="J1625" s="48">
        <v>22.55</v>
      </c>
      <c r="K1625" s="55">
        <v>18904.602179000001</v>
      </c>
      <c r="L1625" s="55">
        <v>0</v>
      </c>
      <c r="M1625" s="55">
        <v>945.23010895000004</v>
      </c>
      <c r="N1625" s="56">
        <v>17959.372070050002</v>
      </c>
      <c r="O1625" s="48">
        <f t="shared" si="100"/>
        <v>838.3415600443459</v>
      </c>
      <c r="P1625" s="48">
        <f t="shared" si="101"/>
        <v>0</v>
      </c>
      <c r="Q1625" s="48">
        <f t="shared" si="102"/>
        <v>41.917078002217295</v>
      </c>
      <c r="R1625" s="48">
        <f t="shared" si="103"/>
        <v>796.4244820421286</v>
      </c>
    </row>
    <row r="1626" spans="1:18" x14ac:dyDescent="0.25">
      <c r="A1626" t="s">
        <v>1059</v>
      </c>
      <c r="B1626" t="s">
        <v>10339</v>
      </c>
      <c r="C1626" t="s">
        <v>11012</v>
      </c>
      <c r="D1626" t="s">
        <v>11013</v>
      </c>
      <c r="E1626" t="s">
        <v>1416</v>
      </c>
      <c r="F1626" s="48" t="s">
        <v>11081</v>
      </c>
      <c r="G1626" s="55" t="s">
        <v>9565</v>
      </c>
      <c r="H1626" s="55" t="s">
        <v>9566</v>
      </c>
      <c r="I1626" s="55" t="s">
        <v>9189</v>
      </c>
      <c r="J1626" s="48">
        <v>22</v>
      </c>
      <c r="K1626" s="55">
        <v>20030.119999999995</v>
      </c>
      <c r="L1626" s="55">
        <v>1489.3599999999997</v>
      </c>
      <c r="M1626" s="55">
        <v>0</v>
      </c>
      <c r="N1626" s="56">
        <v>18540.759999999995</v>
      </c>
      <c r="O1626" s="48">
        <f t="shared" si="100"/>
        <v>910.45999999999981</v>
      </c>
      <c r="P1626" s="48">
        <f t="shared" si="101"/>
        <v>67.698181818181808</v>
      </c>
      <c r="Q1626" s="48">
        <f t="shared" si="102"/>
        <v>0</v>
      </c>
      <c r="R1626" s="48">
        <f t="shared" si="103"/>
        <v>842.76181818181794</v>
      </c>
    </row>
    <row r="1627" spans="1:18" x14ac:dyDescent="0.25">
      <c r="A1627" t="s">
        <v>1059</v>
      </c>
      <c r="B1627" t="s">
        <v>10339</v>
      </c>
      <c r="C1627" t="s">
        <v>11012</v>
      </c>
      <c r="D1627" t="s">
        <v>11013</v>
      </c>
      <c r="E1627" t="s">
        <v>1422</v>
      </c>
      <c r="F1627" s="48" t="s">
        <v>11084</v>
      </c>
      <c r="G1627" s="55" t="s">
        <v>10836</v>
      </c>
      <c r="H1627" s="55" t="s">
        <v>10837</v>
      </c>
      <c r="I1627" s="55" t="s">
        <v>9030</v>
      </c>
      <c r="J1627" s="48">
        <v>26.096500000999999</v>
      </c>
      <c r="K1627" s="55">
        <v>17071.703017999997</v>
      </c>
      <c r="L1627" s="55">
        <v>2066.4928470140521</v>
      </c>
      <c r="M1627" s="55">
        <v>853.58515089999992</v>
      </c>
      <c r="N1627" s="56">
        <v>14151.625020085945</v>
      </c>
      <c r="O1627" s="48">
        <f t="shared" si="100"/>
        <v>654.1759629584742</v>
      </c>
      <c r="P1627" s="48">
        <f t="shared" si="101"/>
        <v>79.186590038314165</v>
      </c>
      <c r="Q1627" s="48">
        <f t="shared" si="102"/>
        <v>32.708798147923709</v>
      </c>
      <c r="R1627" s="48">
        <f t="shared" si="103"/>
        <v>542.28057477223626</v>
      </c>
    </row>
    <row r="1628" spans="1:18" x14ac:dyDescent="0.25">
      <c r="A1628" t="s">
        <v>1059</v>
      </c>
      <c r="B1628" t="s">
        <v>10339</v>
      </c>
      <c r="C1628" t="s">
        <v>11012</v>
      </c>
      <c r="D1628" t="s">
        <v>11013</v>
      </c>
      <c r="E1628" t="s">
        <v>1419</v>
      </c>
      <c r="F1628" s="48" t="s">
        <v>11085</v>
      </c>
      <c r="G1628" s="55" t="s">
        <v>9535</v>
      </c>
      <c r="H1628" s="55" t="s">
        <v>9536</v>
      </c>
      <c r="I1628" s="55" t="s">
        <v>9030</v>
      </c>
      <c r="J1628" s="48">
        <v>1.0762499989999998</v>
      </c>
      <c r="K1628" s="55">
        <v>1342.6041928699999</v>
      </c>
      <c r="L1628" s="55">
        <v>0</v>
      </c>
      <c r="M1628" s="55">
        <v>67.130209643499995</v>
      </c>
      <c r="N1628" s="56">
        <v>1275.4739832265</v>
      </c>
      <c r="O1628" s="48">
        <f t="shared" si="100"/>
        <v>1247.4835717700196</v>
      </c>
      <c r="P1628" s="48">
        <f t="shared" si="101"/>
        <v>0</v>
      </c>
      <c r="Q1628" s="48">
        <f t="shared" si="102"/>
        <v>62.374178588500982</v>
      </c>
      <c r="R1628" s="48">
        <f t="shared" si="103"/>
        <v>1185.1093931815187</v>
      </c>
    </row>
    <row r="1629" spans="1:18" x14ac:dyDescent="0.25">
      <c r="A1629" t="s">
        <v>1059</v>
      </c>
      <c r="B1629" t="s">
        <v>10339</v>
      </c>
      <c r="C1629" t="s">
        <v>11012</v>
      </c>
      <c r="D1629" t="s">
        <v>11013</v>
      </c>
      <c r="E1629" t="s">
        <v>1419</v>
      </c>
      <c r="F1629" s="48" t="s">
        <v>11085</v>
      </c>
      <c r="G1629" s="55" t="s">
        <v>10862</v>
      </c>
      <c r="H1629" s="55" t="s">
        <v>10863</v>
      </c>
      <c r="I1629" s="55" t="s">
        <v>10458</v>
      </c>
      <c r="J1629" s="48">
        <v>40.897500000999997</v>
      </c>
      <c r="K1629" s="55">
        <v>39758.496288000002</v>
      </c>
      <c r="L1629" s="55">
        <v>1544.8555654411969</v>
      </c>
      <c r="M1629" s="55">
        <v>1987.9248144000001</v>
      </c>
      <c r="N1629" s="56">
        <v>36225.715908158803</v>
      </c>
      <c r="O1629" s="48">
        <f t="shared" si="100"/>
        <v>972.14979612513855</v>
      </c>
      <c r="P1629" s="48">
        <f t="shared" si="101"/>
        <v>37.77383863080685</v>
      </c>
      <c r="Q1629" s="48">
        <f t="shared" si="102"/>
        <v>48.607489806256929</v>
      </c>
      <c r="R1629" s="48">
        <f t="shared" si="103"/>
        <v>885.76846768807479</v>
      </c>
    </row>
    <row r="1630" spans="1:18" x14ac:dyDescent="0.25">
      <c r="A1630" t="s">
        <v>1059</v>
      </c>
      <c r="B1630" t="s">
        <v>10339</v>
      </c>
      <c r="C1630" t="s">
        <v>11012</v>
      </c>
      <c r="D1630" t="s">
        <v>11013</v>
      </c>
      <c r="E1630" t="s">
        <v>1419</v>
      </c>
      <c r="F1630" s="48" t="s">
        <v>11085</v>
      </c>
      <c r="G1630" s="55" t="s">
        <v>9400</v>
      </c>
      <c r="H1630" s="55" t="s">
        <v>9401</v>
      </c>
      <c r="I1630" s="55" t="s">
        <v>9037</v>
      </c>
      <c r="J1630" s="48">
        <v>63.498749999999994</v>
      </c>
      <c r="K1630" s="55">
        <v>44428.101462999999</v>
      </c>
      <c r="L1630" s="55">
        <v>1873.4431204724406</v>
      </c>
      <c r="M1630" s="55">
        <v>2221.4050731500001</v>
      </c>
      <c r="N1630" s="56">
        <v>40333.253269377557</v>
      </c>
      <c r="O1630" s="48">
        <f t="shared" si="100"/>
        <v>699.66891415972759</v>
      </c>
      <c r="P1630" s="48">
        <f t="shared" si="101"/>
        <v>29.503622047244093</v>
      </c>
      <c r="Q1630" s="48">
        <f t="shared" si="102"/>
        <v>34.983445707986384</v>
      </c>
      <c r="R1630" s="48">
        <f t="shared" si="103"/>
        <v>635.18184640449715</v>
      </c>
    </row>
    <row r="1631" spans="1:18" x14ac:dyDescent="0.25">
      <c r="A1631" t="s">
        <v>1059</v>
      </c>
      <c r="B1631" t="s">
        <v>10339</v>
      </c>
      <c r="C1631" t="s">
        <v>11012</v>
      </c>
      <c r="D1631" t="s">
        <v>11013</v>
      </c>
      <c r="E1631" t="s">
        <v>1419</v>
      </c>
      <c r="F1631" s="48" t="s">
        <v>11085</v>
      </c>
      <c r="G1631" s="55" t="s">
        <v>10054</v>
      </c>
      <c r="H1631" s="55" t="s">
        <v>10055</v>
      </c>
      <c r="I1631" s="55" t="s">
        <v>9037</v>
      </c>
      <c r="J1631" s="48">
        <v>4.3049999999999997</v>
      </c>
      <c r="K1631" s="55">
        <v>2618.3978628999998</v>
      </c>
      <c r="L1631" s="55">
        <v>94.600127610208801</v>
      </c>
      <c r="M1631" s="55">
        <v>130.919893145</v>
      </c>
      <c r="N1631" s="56">
        <v>2392.877842144791</v>
      </c>
      <c r="O1631" s="48">
        <f t="shared" si="100"/>
        <v>608.2225000929152</v>
      </c>
      <c r="P1631" s="48">
        <f t="shared" si="101"/>
        <v>21.974477958236658</v>
      </c>
      <c r="Q1631" s="48">
        <f t="shared" si="102"/>
        <v>30.411125004645765</v>
      </c>
      <c r="R1631" s="48">
        <f t="shared" si="103"/>
        <v>555.83689713003275</v>
      </c>
    </row>
    <row r="1632" spans="1:18" x14ac:dyDescent="0.25">
      <c r="A1632" t="s">
        <v>1059</v>
      </c>
      <c r="B1632" t="s">
        <v>10339</v>
      </c>
      <c r="C1632" t="s">
        <v>11012</v>
      </c>
      <c r="D1632" t="s">
        <v>11013</v>
      </c>
      <c r="E1632" t="s">
        <v>1419</v>
      </c>
      <c r="F1632" s="48" t="s">
        <v>11085</v>
      </c>
      <c r="G1632" s="55" t="s">
        <v>11086</v>
      </c>
      <c r="H1632" s="55" t="s">
        <v>11087</v>
      </c>
      <c r="I1632" s="55" t="s">
        <v>9030</v>
      </c>
      <c r="J1632" s="48">
        <v>1.0762499989999998</v>
      </c>
      <c r="K1632" s="55">
        <v>1324.70154312</v>
      </c>
      <c r="L1632" s="55">
        <v>0</v>
      </c>
      <c r="M1632" s="55">
        <v>66.235077156000003</v>
      </c>
      <c r="N1632" s="56">
        <v>1258.466465964</v>
      </c>
      <c r="O1632" s="48">
        <f t="shared" si="100"/>
        <v>1230.8492862725664</v>
      </c>
      <c r="P1632" s="48">
        <f t="shared" si="101"/>
        <v>0</v>
      </c>
      <c r="Q1632" s="48">
        <f t="shared" si="102"/>
        <v>61.542464313628315</v>
      </c>
      <c r="R1632" s="48">
        <f t="shared" si="103"/>
        <v>1169.3068219589379</v>
      </c>
    </row>
    <row r="1633" spans="1:18" x14ac:dyDescent="0.25">
      <c r="A1633" t="s">
        <v>1059</v>
      </c>
      <c r="B1633" t="s">
        <v>10339</v>
      </c>
      <c r="C1633" t="s">
        <v>11012</v>
      </c>
      <c r="D1633" t="s">
        <v>11013</v>
      </c>
      <c r="E1633" t="s">
        <v>1419</v>
      </c>
      <c r="F1633" s="48" t="s">
        <v>11085</v>
      </c>
      <c r="G1633" s="55" t="s">
        <v>11088</v>
      </c>
      <c r="H1633" s="55" t="s">
        <v>11089</v>
      </c>
      <c r="I1633" s="55" t="s">
        <v>9415</v>
      </c>
      <c r="J1633" s="48">
        <v>10.762500001999999</v>
      </c>
      <c r="K1633" s="55">
        <v>12004.968863399999</v>
      </c>
      <c r="L1633" s="55">
        <v>0</v>
      </c>
      <c r="M1633" s="55">
        <v>600.2484431700002</v>
      </c>
      <c r="N1633" s="56">
        <v>11404.72042023</v>
      </c>
      <c r="O1633" s="48">
        <f t="shared" si="100"/>
        <v>1115.444261200382</v>
      </c>
      <c r="P1633" s="48">
        <f t="shared" si="101"/>
        <v>0</v>
      </c>
      <c r="Q1633" s="48">
        <f t="shared" si="102"/>
        <v>55.772213060019119</v>
      </c>
      <c r="R1633" s="48">
        <f t="shared" si="103"/>
        <v>1059.6720481403629</v>
      </c>
    </row>
    <row r="1634" spans="1:18" x14ac:dyDescent="0.25">
      <c r="A1634" t="s">
        <v>1059</v>
      </c>
      <c r="B1634" t="s">
        <v>10339</v>
      </c>
      <c r="C1634" t="s">
        <v>11012</v>
      </c>
      <c r="D1634" t="s">
        <v>11013</v>
      </c>
      <c r="E1634" t="s">
        <v>1419</v>
      </c>
      <c r="F1634" s="48" t="s">
        <v>11085</v>
      </c>
      <c r="G1634" s="55" t="s">
        <v>11090</v>
      </c>
      <c r="H1634" s="55" t="s">
        <v>11091</v>
      </c>
      <c r="I1634" s="55" t="s">
        <v>9415</v>
      </c>
      <c r="J1634" s="48">
        <v>6.4575000010000005</v>
      </c>
      <c r="K1634" s="55">
        <v>7269.7524958999993</v>
      </c>
      <c r="L1634" s="55">
        <v>0</v>
      </c>
      <c r="M1634" s="55">
        <v>363.48762479500004</v>
      </c>
      <c r="N1634" s="56">
        <v>6906.2648711049997</v>
      </c>
      <c r="O1634" s="48">
        <f t="shared" si="100"/>
        <v>1125.7843584629059</v>
      </c>
      <c r="P1634" s="48">
        <f t="shared" si="101"/>
        <v>0</v>
      </c>
      <c r="Q1634" s="48">
        <f t="shared" si="102"/>
        <v>56.289217923145301</v>
      </c>
      <c r="R1634" s="48">
        <f t="shared" si="103"/>
        <v>1069.4951405397605</v>
      </c>
    </row>
    <row r="1635" spans="1:18" x14ac:dyDescent="0.25">
      <c r="A1635" t="s">
        <v>1059</v>
      </c>
      <c r="B1635" t="s">
        <v>10339</v>
      </c>
      <c r="C1635" t="s">
        <v>11012</v>
      </c>
      <c r="D1635" t="s">
        <v>11013</v>
      </c>
      <c r="E1635" t="s">
        <v>1419</v>
      </c>
      <c r="F1635" s="48" t="s">
        <v>11085</v>
      </c>
      <c r="G1635" s="55" t="s">
        <v>10077</v>
      </c>
      <c r="H1635" s="55" t="s">
        <v>10078</v>
      </c>
      <c r="I1635" s="55" t="s">
        <v>10079</v>
      </c>
      <c r="J1635" s="48">
        <v>49.507499998999997</v>
      </c>
      <c r="K1635" s="55">
        <v>36712.187613999995</v>
      </c>
      <c r="L1635" s="55">
        <v>0</v>
      </c>
      <c r="M1635" s="55">
        <v>0</v>
      </c>
      <c r="N1635" s="56">
        <v>36712.187613999995</v>
      </c>
      <c r="O1635" s="48">
        <f t="shared" si="100"/>
        <v>741.54800009577434</v>
      </c>
      <c r="P1635" s="48">
        <f t="shared" si="101"/>
        <v>0</v>
      </c>
      <c r="Q1635" s="48">
        <f t="shared" si="102"/>
        <v>0</v>
      </c>
      <c r="R1635" s="48">
        <f t="shared" si="103"/>
        <v>741.54800009577434</v>
      </c>
    </row>
    <row r="1636" spans="1:18" x14ac:dyDescent="0.25">
      <c r="A1636" t="s">
        <v>1059</v>
      </c>
      <c r="B1636" t="s">
        <v>10339</v>
      </c>
      <c r="C1636" t="s">
        <v>11012</v>
      </c>
      <c r="D1636" t="s">
        <v>11013</v>
      </c>
      <c r="E1636" t="s">
        <v>1419</v>
      </c>
      <c r="F1636" s="48" t="s">
        <v>11085</v>
      </c>
      <c r="G1636" s="55" t="s">
        <v>10347</v>
      </c>
      <c r="H1636" s="55" t="s">
        <v>10348</v>
      </c>
      <c r="I1636" s="55" t="s">
        <v>9030</v>
      </c>
      <c r="J1636" s="48">
        <v>8.2269482210000007</v>
      </c>
      <c r="K1636" s="55">
        <v>5501.2277308000002</v>
      </c>
      <c r="L1636" s="55">
        <v>159.84070723425273</v>
      </c>
      <c r="M1636" s="55">
        <v>275.06138654000006</v>
      </c>
      <c r="N1636" s="56">
        <v>5066.3256370257477</v>
      </c>
      <c r="O1636" s="48">
        <f t="shared" si="100"/>
        <v>668.6838889732694</v>
      </c>
      <c r="P1636" s="48">
        <f t="shared" si="101"/>
        <v>19.428918590522478</v>
      </c>
      <c r="Q1636" s="48">
        <f t="shared" si="102"/>
        <v>33.434194448663476</v>
      </c>
      <c r="R1636" s="48">
        <f t="shared" si="103"/>
        <v>615.82077593408349</v>
      </c>
    </row>
    <row r="1637" spans="1:18" x14ac:dyDescent="0.25">
      <c r="A1637" t="s">
        <v>1059</v>
      </c>
      <c r="B1637" t="s">
        <v>10339</v>
      </c>
      <c r="C1637" t="s">
        <v>11012</v>
      </c>
      <c r="D1637" t="s">
        <v>11013</v>
      </c>
      <c r="E1637" t="s">
        <v>1419</v>
      </c>
      <c r="F1637" s="48" t="s">
        <v>11085</v>
      </c>
      <c r="G1637" s="55" t="s">
        <v>11092</v>
      </c>
      <c r="H1637" s="55" t="s">
        <v>11093</v>
      </c>
      <c r="I1637" s="55" t="s">
        <v>9362</v>
      </c>
      <c r="J1637" s="48">
        <v>10.762500001999999</v>
      </c>
      <c r="K1637" s="55">
        <v>9098.3592000999997</v>
      </c>
      <c r="L1637" s="55">
        <v>0</v>
      </c>
      <c r="M1637" s="55">
        <v>454.91796000500005</v>
      </c>
      <c r="N1637" s="56">
        <v>8643.4412400950005</v>
      </c>
      <c r="O1637" s="48">
        <f t="shared" si="100"/>
        <v>845.37599985219492</v>
      </c>
      <c r="P1637" s="48">
        <f t="shared" si="101"/>
        <v>0</v>
      </c>
      <c r="Q1637" s="48">
        <f t="shared" si="102"/>
        <v>42.268799992609758</v>
      </c>
      <c r="R1637" s="48">
        <f t="shared" si="103"/>
        <v>803.10719985958531</v>
      </c>
    </row>
    <row r="1638" spans="1:18" x14ac:dyDescent="0.25">
      <c r="A1638" t="s">
        <v>1059</v>
      </c>
      <c r="B1638" t="s">
        <v>10339</v>
      </c>
      <c r="C1638" t="s">
        <v>11012</v>
      </c>
      <c r="D1638" t="s">
        <v>11013</v>
      </c>
      <c r="E1638" t="s">
        <v>1419</v>
      </c>
      <c r="F1638" s="48" t="s">
        <v>11085</v>
      </c>
      <c r="G1638" s="55" t="s">
        <v>9565</v>
      </c>
      <c r="H1638" s="55" t="s">
        <v>9566</v>
      </c>
      <c r="I1638" s="55" t="s">
        <v>9189</v>
      </c>
      <c r="J1638" s="48">
        <v>4.2</v>
      </c>
      <c r="K1638" s="55">
        <v>4148.5500001999999</v>
      </c>
      <c r="L1638" s="55">
        <v>236.72</v>
      </c>
      <c r="M1638" s="55">
        <v>0</v>
      </c>
      <c r="N1638" s="56">
        <v>3911.8300002000001</v>
      </c>
      <c r="O1638" s="48">
        <f t="shared" si="100"/>
        <v>987.75000004761898</v>
      </c>
      <c r="P1638" s="48">
        <f t="shared" si="101"/>
        <v>56.361904761904761</v>
      </c>
      <c r="Q1638" s="48">
        <f t="shared" si="102"/>
        <v>0</v>
      </c>
      <c r="R1638" s="48">
        <f t="shared" si="103"/>
        <v>931.38809528571426</v>
      </c>
    </row>
    <row r="1639" spans="1:18" x14ac:dyDescent="0.25">
      <c r="A1639" t="s">
        <v>1059</v>
      </c>
      <c r="B1639" t="s">
        <v>10339</v>
      </c>
      <c r="C1639" t="s">
        <v>11012</v>
      </c>
      <c r="D1639" t="s">
        <v>11013</v>
      </c>
      <c r="E1639" t="s">
        <v>1424</v>
      </c>
      <c r="F1639" s="48" t="s">
        <v>11094</v>
      </c>
      <c r="G1639" s="55" t="s">
        <v>10077</v>
      </c>
      <c r="H1639" s="55" t="s">
        <v>10078</v>
      </c>
      <c r="I1639" s="55" t="s">
        <v>10079</v>
      </c>
      <c r="J1639" s="48">
        <v>19.474999999000001</v>
      </c>
      <c r="K1639" s="55">
        <v>14069.762435999997</v>
      </c>
      <c r="L1639" s="55">
        <v>0</v>
      </c>
      <c r="M1639" s="55">
        <v>0</v>
      </c>
      <c r="N1639" s="56">
        <v>14069.762435999997</v>
      </c>
      <c r="O1639" s="48">
        <f t="shared" si="100"/>
        <v>722.45249996007442</v>
      </c>
      <c r="P1639" s="48">
        <f t="shared" si="101"/>
        <v>0</v>
      </c>
      <c r="Q1639" s="48">
        <f t="shared" si="102"/>
        <v>0</v>
      </c>
      <c r="R1639" s="48">
        <f t="shared" si="103"/>
        <v>722.45249996007442</v>
      </c>
    </row>
    <row r="1640" spans="1:18" x14ac:dyDescent="0.25">
      <c r="A1640" t="s">
        <v>1059</v>
      </c>
      <c r="B1640" t="s">
        <v>10339</v>
      </c>
      <c r="C1640" t="s">
        <v>11012</v>
      </c>
      <c r="D1640" t="s">
        <v>11013</v>
      </c>
      <c r="E1640" t="s">
        <v>1427</v>
      </c>
      <c r="F1640" s="48" t="s">
        <v>11095</v>
      </c>
      <c r="G1640" s="55" t="s">
        <v>10031</v>
      </c>
      <c r="H1640" s="55" t="s">
        <v>10032</v>
      </c>
      <c r="I1640" s="55" t="s">
        <v>9449</v>
      </c>
      <c r="J1640" s="48">
        <v>1.0249999990000001</v>
      </c>
      <c r="K1640" s="55">
        <v>1185.1916656999999</v>
      </c>
      <c r="L1640" s="55">
        <v>0</v>
      </c>
      <c r="M1640" s="55">
        <v>59.259583284999998</v>
      </c>
      <c r="N1640" s="56">
        <v>1125.932082415</v>
      </c>
      <c r="O1640" s="48">
        <f t="shared" si="100"/>
        <v>1156.2845530305215</v>
      </c>
      <c r="P1640" s="48">
        <f t="shared" si="101"/>
        <v>0</v>
      </c>
      <c r="Q1640" s="48">
        <f t="shared" si="102"/>
        <v>57.814227651526068</v>
      </c>
      <c r="R1640" s="48">
        <f t="shared" si="103"/>
        <v>1098.4703253789953</v>
      </c>
    </row>
    <row r="1641" spans="1:18" x14ac:dyDescent="0.25">
      <c r="A1641" t="s">
        <v>1059</v>
      </c>
      <c r="B1641" t="s">
        <v>10339</v>
      </c>
      <c r="C1641" t="s">
        <v>11012</v>
      </c>
      <c r="D1641" t="s">
        <v>11013</v>
      </c>
      <c r="E1641" t="s">
        <v>1427</v>
      </c>
      <c r="F1641" s="48" t="s">
        <v>11095</v>
      </c>
      <c r="G1641" s="55" t="s">
        <v>11096</v>
      </c>
      <c r="H1641" s="55" t="s">
        <v>11097</v>
      </c>
      <c r="I1641" s="55" t="s">
        <v>9030</v>
      </c>
      <c r="J1641" s="48">
        <v>319.80000001999997</v>
      </c>
      <c r="K1641" s="55">
        <v>183528.42302999998</v>
      </c>
      <c r="L1641" s="55">
        <v>10420.150000651664</v>
      </c>
      <c r="M1641" s="55">
        <v>9176.4211515000025</v>
      </c>
      <c r="N1641" s="56">
        <v>163931.85187784833</v>
      </c>
      <c r="O1641" s="48">
        <f t="shared" si="100"/>
        <v>573.88500005791832</v>
      </c>
      <c r="P1641" s="48">
        <f t="shared" si="101"/>
        <v>32.583333333333329</v>
      </c>
      <c r="Q1641" s="48">
        <f t="shared" si="102"/>
        <v>28.694250002895931</v>
      </c>
      <c r="R1641" s="48">
        <f t="shared" si="103"/>
        <v>512.60741672168911</v>
      </c>
    </row>
    <row r="1642" spans="1:18" x14ac:dyDescent="0.25">
      <c r="A1642" t="s">
        <v>1059</v>
      </c>
      <c r="B1642" t="s">
        <v>10339</v>
      </c>
      <c r="C1642" t="s">
        <v>11012</v>
      </c>
      <c r="D1642" t="s">
        <v>11013</v>
      </c>
      <c r="E1642" t="s">
        <v>1427</v>
      </c>
      <c r="F1642" s="48" t="s">
        <v>11095</v>
      </c>
      <c r="G1642" s="55" t="s">
        <v>10405</v>
      </c>
      <c r="H1642" s="55" t="s">
        <v>10406</v>
      </c>
      <c r="I1642" s="55" t="s">
        <v>9030</v>
      </c>
      <c r="J1642" s="48">
        <v>168.10000001</v>
      </c>
      <c r="K1642" s="55">
        <v>126080.05812</v>
      </c>
      <c r="L1642" s="55">
        <v>3588.9600002135016</v>
      </c>
      <c r="M1642" s="55">
        <v>6304.0029059999997</v>
      </c>
      <c r="N1642" s="56">
        <v>116187.09521378651</v>
      </c>
      <c r="O1642" s="48">
        <f t="shared" si="100"/>
        <v>750.0300899018423</v>
      </c>
      <c r="P1642" s="48">
        <f t="shared" si="101"/>
        <v>21.350148720999407</v>
      </c>
      <c r="Q1642" s="48">
        <f t="shared" si="102"/>
        <v>37.501504495092114</v>
      </c>
      <c r="R1642" s="48">
        <f t="shared" si="103"/>
        <v>691.17843668575085</v>
      </c>
    </row>
    <row r="1643" spans="1:18" x14ac:dyDescent="0.25">
      <c r="A1643" t="s">
        <v>1059</v>
      </c>
      <c r="B1643" t="s">
        <v>10339</v>
      </c>
      <c r="C1643" t="s">
        <v>11012</v>
      </c>
      <c r="D1643" t="s">
        <v>11013</v>
      </c>
      <c r="E1643" t="s">
        <v>1427</v>
      </c>
      <c r="F1643" s="48" t="s">
        <v>11095</v>
      </c>
      <c r="G1643" s="55" t="s">
        <v>11098</v>
      </c>
      <c r="H1643" s="55" t="s">
        <v>11099</v>
      </c>
      <c r="I1643" s="55" t="s">
        <v>9021</v>
      </c>
      <c r="J1643" s="48">
        <v>81.999999999999986</v>
      </c>
      <c r="K1643" s="55">
        <v>75428.998879999999</v>
      </c>
      <c r="L1643" s="55">
        <v>5357.8499999999995</v>
      </c>
      <c r="M1643" s="55">
        <v>3771.449944</v>
      </c>
      <c r="N1643" s="56">
        <v>66299.698936000001</v>
      </c>
      <c r="O1643" s="48">
        <f t="shared" si="100"/>
        <v>919.86584000000016</v>
      </c>
      <c r="P1643" s="48">
        <f t="shared" si="101"/>
        <v>65.339634146341467</v>
      </c>
      <c r="Q1643" s="48">
        <f t="shared" si="102"/>
        <v>45.993292000000011</v>
      </c>
      <c r="R1643" s="48">
        <f t="shared" si="103"/>
        <v>808.53291385365867</v>
      </c>
    </row>
    <row r="1644" spans="1:18" x14ac:dyDescent="0.25">
      <c r="A1644" t="s">
        <v>1059</v>
      </c>
      <c r="B1644" t="s">
        <v>10339</v>
      </c>
      <c r="C1644" t="s">
        <v>11012</v>
      </c>
      <c r="D1644" t="s">
        <v>11013</v>
      </c>
      <c r="E1644" t="s">
        <v>1427</v>
      </c>
      <c r="F1644" s="48" t="s">
        <v>11095</v>
      </c>
      <c r="G1644" s="55" t="s">
        <v>11100</v>
      </c>
      <c r="H1644" s="55" t="s">
        <v>11101</v>
      </c>
      <c r="I1644" s="55" t="s">
        <v>9370</v>
      </c>
      <c r="J1644" s="48">
        <v>20.500000001</v>
      </c>
      <c r="K1644" s="55">
        <v>20053.151045999999</v>
      </c>
      <c r="L1644" s="55">
        <v>1025.0000000499999</v>
      </c>
      <c r="M1644" s="55">
        <v>1002.6575523</v>
      </c>
      <c r="N1644" s="56">
        <v>18025.493493649999</v>
      </c>
      <c r="O1644" s="48">
        <f t="shared" si="100"/>
        <v>978.20249000106321</v>
      </c>
      <c r="P1644" s="48">
        <f t="shared" si="101"/>
        <v>49.999999999999993</v>
      </c>
      <c r="Q1644" s="48">
        <f t="shared" si="102"/>
        <v>48.910124500053165</v>
      </c>
      <c r="R1644" s="48">
        <f t="shared" si="103"/>
        <v>879.29236550101007</v>
      </c>
    </row>
    <row r="1645" spans="1:18" x14ac:dyDescent="0.25">
      <c r="A1645" t="s">
        <v>1059</v>
      </c>
      <c r="B1645" t="s">
        <v>10339</v>
      </c>
      <c r="C1645" t="s">
        <v>11012</v>
      </c>
      <c r="D1645" t="s">
        <v>11013</v>
      </c>
      <c r="E1645" t="s">
        <v>1427</v>
      </c>
      <c r="F1645" s="48" t="s">
        <v>11095</v>
      </c>
      <c r="G1645" s="55" t="s">
        <v>11102</v>
      </c>
      <c r="H1645" s="55" t="s">
        <v>11103</v>
      </c>
      <c r="I1645" s="55" t="s">
        <v>9018</v>
      </c>
      <c r="J1645" s="48">
        <v>94.299999998999994</v>
      </c>
      <c r="K1645" s="55">
        <v>66134.106182000003</v>
      </c>
      <c r="L1645" s="55">
        <v>0</v>
      </c>
      <c r="M1645" s="55">
        <v>3306.7053090999998</v>
      </c>
      <c r="N1645" s="56">
        <v>62827.400872900005</v>
      </c>
      <c r="O1645" s="48">
        <f t="shared" si="100"/>
        <v>701.31607828951564</v>
      </c>
      <c r="P1645" s="48">
        <f t="shared" si="101"/>
        <v>0</v>
      </c>
      <c r="Q1645" s="48">
        <f t="shared" si="102"/>
        <v>35.065803914475779</v>
      </c>
      <c r="R1645" s="48">
        <f t="shared" si="103"/>
        <v>666.25027437503991</v>
      </c>
    </row>
    <row r="1646" spans="1:18" x14ac:dyDescent="0.25">
      <c r="A1646" t="s">
        <v>1059</v>
      </c>
      <c r="B1646" t="s">
        <v>10339</v>
      </c>
      <c r="C1646" t="s">
        <v>11012</v>
      </c>
      <c r="D1646" t="s">
        <v>11013</v>
      </c>
      <c r="E1646" t="s">
        <v>1427</v>
      </c>
      <c r="F1646" s="48" t="s">
        <v>11095</v>
      </c>
      <c r="G1646" s="55" t="s">
        <v>11104</v>
      </c>
      <c r="H1646" s="55" t="s">
        <v>11105</v>
      </c>
      <c r="I1646" s="55" t="s">
        <v>9370</v>
      </c>
      <c r="J1646" s="48">
        <v>61.500000010999997</v>
      </c>
      <c r="K1646" s="55">
        <v>56976.491565000004</v>
      </c>
      <c r="L1646" s="55">
        <v>6122.4500010950715</v>
      </c>
      <c r="M1646" s="55">
        <v>2848.8245782500003</v>
      </c>
      <c r="N1646" s="56">
        <v>48005.21698565493</v>
      </c>
      <c r="O1646" s="48">
        <f t="shared" si="100"/>
        <v>926.44701715136728</v>
      </c>
      <c r="P1646" s="48">
        <f t="shared" si="101"/>
        <v>99.552032520325199</v>
      </c>
      <c r="Q1646" s="48">
        <f t="shared" si="102"/>
        <v>46.322350857568367</v>
      </c>
      <c r="R1646" s="48">
        <f t="shared" si="103"/>
        <v>780.57263377347374</v>
      </c>
    </row>
    <row r="1647" spans="1:18" x14ac:dyDescent="0.25">
      <c r="A1647" t="s">
        <v>1059</v>
      </c>
      <c r="B1647" t="s">
        <v>10339</v>
      </c>
      <c r="C1647" t="s">
        <v>11012</v>
      </c>
      <c r="D1647" t="s">
        <v>11013</v>
      </c>
      <c r="E1647" t="s">
        <v>1427</v>
      </c>
      <c r="F1647" s="48" t="s">
        <v>11095</v>
      </c>
      <c r="G1647" s="55" t="s">
        <v>11106</v>
      </c>
      <c r="H1647" s="55" t="s">
        <v>11107</v>
      </c>
      <c r="I1647" s="55" t="s">
        <v>11108</v>
      </c>
      <c r="J1647" s="48">
        <v>100.00000000200001</v>
      </c>
      <c r="K1647" s="55">
        <v>73647.19997999999</v>
      </c>
      <c r="L1647" s="55">
        <v>4830.900000096618</v>
      </c>
      <c r="M1647" s="55">
        <v>3682.3599989999998</v>
      </c>
      <c r="N1647" s="56">
        <v>65133.939980903371</v>
      </c>
      <c r="O1647" s="48">
        <f t="shared" si="100"/>
        <v>736.47199978527044</v>
      </c>
      <c r="P1647" s="48">
        <f t="shared" si="101"/>
        <v>48.308999999999997</v>
      </c>
      <c r="Q1647" s="48">
        <f t="shared" si="102"/>
        <v>36.823599989263521</v>
      </c>
      <c r="R1647" s="48">
        <f t="shared" si="103"/>
        <v>651.33939979600689</v>
      </c>
    </row>
    <row r="1648" spans="1:18" x14ac:dyDescent="0.25">
      <c r="A1648" t="s">
        <v>1059</v>
      </c>
      <c r="B1648" t="s">
        <v>10339</v>
      </c>
      <c r="C1648" t="s">
        <v>11012</v>
      </c>
      <c r="D1648" t="s">
        <v>11013</v>
      </c>
      <c r="E1648" t="s">
        <v>1427</v>
      </c>
      <c r="F1648" s="48" t="s">
        <v>11095</v>
      </c>
      <c r="G1648" s="55" t="s">
        <v>10077</v>
      </c>
      <c r="H1648" s="55" t="s">
        <v>10078</v>
      </c>
      <c r="I1648" s="55" t="s">
        <v>10079</v>
      </c>
      <c r="J1648" s="48">
        <v>117.87499999700002</v>
      </c>
      <c r="K1648" s="55">
        <v>86783.859745000009</v>
      </c>
      <c r="L1648" s="55">
        <v>0</v>
      </c>
      <c r="M1648" s="55">
        <v>0</v>
      </c>
      <c r="N1648" s="56">
        <v>86783.859745000009</v>
      </c>
      <c r="O1648" s="48">
        <f t="shared" si="100"/>
        <v>736.23634992329755</v>
      </c>
      <c r="P1648" s="48">
        <f t="shared" si="101"/>
        <v>0</v>
      </c>
      <c r="Q1648" s="48">
        <f t="shared" si="102"/>
        <v>0</v>
      </c>
      <c r="R1648" s="48">
        <f t="shared" si="103"/>
        <v>736.23634992329755</v>
      </c>
    </row>
    <row r="1649" spans="1:18" x14ac:dyDescent="0.25">
      <c r="A1649" t="s">
        <v>1059</v>
      </c>
      <c r="B1649" t="s">
        <v>10339</v>
      </c>
      <c r="C1649" t="s">
        <v>11012</v>
      </c>
      <c r="D1649" t="s">
        <v>11013</v>
      </c>
      <c r="E1649" t="s">
        <v>1427</v>
      </c>
      <c r="F1649" s="48" t="s">
        <v>11095</v>
      </c>
      <c r="G1649" s="55" t="s">
        <v>9565</v>
      </c>
      <c r="H1649" s="55" t="s">
        <v>9566</v>
      </c>
      <c r="I1649" s="55" t="s">
        <v>9189</v>
      </c>
      <c r="J1649" s="48">
        <v>2.9999999989999995</v>
      </c>
      <c r="K1649" s="55">
        <v>1399.7100001000001</v>
      </c>
      <c r="L1649" s="55">
        <v>0</v>
      </c>
      <c r="M1649" s="55">
        <v>0</v>
      </c>
      <c r="N1649" s="56">
        <v>1399.7100001000001</v>
      </c>
      <c r="O1649" s="48">
        <f t="shared" si="100"/>
        <v>466.5700001888568</v>
      </c>
      <c r="P1649" s="48">
        <f t="shared" si="101"/>
        <v>0</v>
      </c>
      <c r="Q1649" s="48">
        <f t="shared" si="102"/>
        <v>0</v>
      </c>
      <c r="R1649" s="48">
        <f t="shared" si="103"/>
        <v>466.5700001888568</v>
      </c>
    </row>
    <row r="1650" spans="1:18" x14ac:dyDescent="0.25">
      <c r="A1650" t="s">
        <v>1059</v>
      </c>
      <c r="B1650" t="s">
        <v>10339</v>
      </c>
      <c r="C1650" t="s">
        <v>11012</v>
      </c>
      <c r="D1650" t="s">
        <v>11013</v>
      </c>
      <c r="E1650" t="s">
        <v>1825</v>
      </c>
      <c r="F1650" s="48" t="s">
        <v>11109</v>
      </c>
      <c r="G1650" s="55" t="s">
        <v>11110</v>
      </c>
      <c r="H1650" s="55" t="s">
        <v>11111</v>
      </c>
      <c r="I1650" s="55" t="s">
        <v>9415</v>
      </c>
      <c r="J1650" s="48">
        <v>196.8</v>
      </c>
      <c r="K1650" s="55">
        <v>132584.65198700002</v>
      </c>
      <c r="L1650" s="55">
        <v>8127.39</v>
      </c>
      <c r="M1650" s="55">
        <v>6629.2325993500008</v>
      </c>
      <c r="N1650" s="56">
        <v>117828.02938765002</v>
      </c>
      <c r="O1650" s="48">
        <f t="shared" si="100"/>
        <v>673.70249993394316</v>
      </c>
      <c r="P1650" s="48">
        <f t="shared" si="101"/>
        <v>41.297713414634146</v>
      </c>
      <c r="Q1650" s="48">
        <f t="shared" si="102"/>
        <v>33.685124996697155</v>
      </c>
      <c r="R1650" s="48">
        <f t="shared" si="103"/>
        <v>598.71966152261189</v>
      </c>
    </row>
    <row r="1651" spans="1:18" x14ac:dyDescent="0.25">
      <c r="A1651" t="s">
        <v>1059</v>
      </c>
      <c r="B1651" t="s">
        <v>10339</v>
      </c>
      <c r="C1651" t="s">
        <v>11012</v>
      </c>
      <c r="D1651" t="s">
        <v>11013</v>
      </c>
      <c r="E1651" t="s">
        <v>1825</v>
      </c>
      <c r="F1651" s="48" t="s">
        <v>11109</v>
      </c>
      <c r="G1651" s="55" t="s">
        <v>11112</v>
      </c>
      <c r="H1651" s="55" t="s">
        <v>11113</v>
      </c>
      <c r="I1651" s="55" t="s">
        <v>9037</v>
      </c>
      <c r="J1651" s="48">
        <v>492.00000000999995</v>
      </c>
      <c r="K1651" s="55">
        <v>344144.15996999998</v>
      </c>
      <c r="L1651" s="55">
        <v>19678.770000399974</v>
      </c>
      <c r="M1651" s="55">
        <v>17207.207998499998</v>
      </c>
      <c r="N1651" s="56">
        <v>307258.18197110004</v>
      </c>
      <c r="O1651" s="48">
        <f t="shared" si="100"/>
        <v>699.47999992480732</v>
      </c>
      <c r="P1651" s="48">
        <f t="shared" si="101"/>
        <v>39.997500000000002</v>
      </c>
      <c r="Q1651" s="48">
        <f t="shared" si="102"/>
        <v>34.973999996240366</v>
      </c>
      <c r="R1651" s="48">
        <f t="shared" si="103"/>
        <v>624.50849992856706</v>
      </c>
    </row>
    <row r="1652" spans="1:18" x14ac:dyDescent="0.25">
      <c r="A1652" t="s">
        <v>1059</v>
      </c>
      <c r="B1652" t="s">
        <v>10339</v>
      </c>
      <c r="C1652" t="s">
        <v>11114</v>
      </c>
      <c r="D1652" t="s">
        <v>11115</v>
      </c>
      <c r="E1652" t="s">
        <v>1906</v>
      </c>
      <c r="F1652" s="48" t="s">
        <v>11116</v>
      </c>
      <c r="G1652" s="55" t="s">
        <v>11117</v>
      </c>
      <c r="H1652" s="55" t="s">
        <v>11118</v>
      </c>
      <c r="I1652" s="55" t="s">
        <v>11119</v>
      </c>
      <c r="J1652" s="48">
        <v>452.99999999800008</v>
      </c>
      <c r="K1652" s="55">
        <v>659420.90158100007</v>
      </c>
      <c r="L1652" s="55">
        <v>0</v>
      </c>
      <c r="M1652" s="55">
        <v>32971.045079050004</v>
      </c>
      <c r="N1652" s="56">
        <v>626449.85650195007</v>
      </c>
      <c r="O1652" s="48">
        <f t="shared" si="100"/>
        <v>1455.6752794346828</v>
      </c>
      <c r="P1652" s="48">
        <f t="shared" si="101"/>
        <v>0</v>
      </c>
      <c r="Q1652" s="48">
        <f t="shared" si="102"/>
        <v>72.783763971734146</v>
      </c>
      <c r="R1652" s="48">
        <f t="shared" si="103"/>
        <v>1382.8915154629487</v>
      </c>
    </row>
    <row r="1653" spans="1:18" x14ac:dyDescent="0.25">
      <c r="A1653" t="s">
        <v>1059</v>
      </c>
      <c r="B1653" t="s">
        <v>10339</v>
      </c>
      <c r="C1653" t="s">
        <v>11114</v>
      </c>
      <c r="D1653" t="s">
        <v>11115</v>
      </c>
      <c r="E1653" t="s">
        <v>1909</v>
      </c>
      <c r="F1653" s="48" t="s">
        <v>11120</v>
      </c>
      <c r="G1653" s="55" t="s">
        <v>11117</v>
      </c>
      <c r="H1653" s="55" t="s">
        <v>11118</v>
      </c>
      <c r="I1653" s="55" t="s">
        <v>11119</v>
      </c>
      <c r="J1653" s="48">
        <v>20.910000000999997</v>
      </c>
      <c r="K1653" s="55">
        <v>25193.409904800003</v>
      </c>
      <c r="L1653" s="55">
        <v>0</v>
      </c>
      <c r="M1653" s="55">
        <v>1259.6704952399998</v>
      </c>
      <c r="N1653" s="56">
        <v>23933.739409560003</v>
      </c>
      <c r="O1653" s="48">
        <f t="shared" si="100"/>
        <v>1204.8498280055073</v>
      </c>
      <c r="P1653" s="48">
        <f t="shared" si="101"/>
        <v>0</v>
      </c>
      <c r="Q1653" s="48">
        <f t="shared" si="102"/>
        <v>60.242491400275348</v>
      </c>
      <c r="R1653" s="48">
        <f t="shared" si="103"/>
        <v>1144.6073366052319</v>
      </c>
    </row>
    <row r="1654" spans="1:18" x14ac:dyDescent="0.25">
      <c r="A1654" t="s">
        <v>1059</v>
      </c>
      <c r="B1654" t="s">
        <v>10339</v>
      </c>
      <c r="C1654" t="s">
        <v>11114</v>
      </c>
      <c r="D1654" t="s">
        <v>11115</v>
      </c>
      <c r="E1654" t="s">
        <v>1926</v>
      </c>
      <c r="F1654" s="48" t="s">
        <v>11121</v>
      </c>
      <c r="G1654" s="55" t="s">
        <v>11122</v>
      </c>
      <c r="H1654" s="55" t="s">
        <v>11123</v>
      </c>
      <c r="I1654" s="55" t="s">
        <v>11124</v>
      </c>
      <c r="J1654" s="48">
        <v>226.79999999900002</v>
      </c>
      <c r="K1654" s="55">
        <v>385222.44583799999</v>
      </c>
      <c r="L1654" s="55">
        <v>11091.949999951095</v>
      </c>
      <c r="M1654" s="55">
        <v>0</v>
      </c>
      <c r="N1654" s="56">
        <v>374130.49583804887</v>
      </c>
      <c r="O1654" s="48">
        <f t="shared" si="100"/>
        <v>1698.5116659598698</v>
      </c>
      <c r="P1654" s="48">
        <f t="shared" si="101"/>
        <v>48.90630511463845</v>
      </c>
      <c r="Q1654" s="48">
        <f t="shared" si="102"/>
        <v>0</v>
      </c>
      <c r="R1654" s="48">
        <f t="shared" si="103"/>
        <v>1649.6053608452312</v>
      </c>
    </row>
    <row r="1655" spans="1:18" x14ac:dyDescent="0.25">
      <c r="A1655" t="s">
        <v>1059</v>
      </c>
      <c r="B1655" t="s">
        <v>10339</v>
      </c>
      <c r="C1655" t="s">
        <v>11114</v>
      </c>
      <c r="D1655" t="s">
        <v>11115</v>
      </c>
      <c r="E1655" t="s">
        <v>1947</v>
      </c>
      <c r="F1655" s="48" t="s">
        <v>11125</v>
      </c>
      <c r="G1655" s="55" t="s">
        <v>11126</v>
      </c>
      <c r="H1655" s="55" t="s">
        <v>11127</v>
      </c>
      <c r="I1655" s="55" t="s">
        <v>11119</v>
      </c>
      <c r="J1655" s="48">
        <v>612.99999999500005</v>
      </c>
      <c r="K1655" s="55">
        <v>843284.03504800005</v>
      </c>
      <c r="L1655" s="55">
        <v>36884.269999699151</v>
      </c>
      <c r="M1655" s="55">
        <v>42164.201752400011</v>
      </c>
      <c r="N1655" s="56">
        <v>764235.56329590082</v>
      </c>
      <c r="O1655" s="48">
        <f t="shared" si="100"/>
        <v>1375.667267626229</v>
      </c>
      <c r="P1655" s="48">
        <f t="shared" si="101"/>
        <v>60.170097879282217</v>
      </c>
      <c r="Q1655" s="48">
        <f t="shared" si="102"/>
        <v>68.78336338131146</v>
      </c>
      <c r="R1655" s="48">
        <f t="shared" si="103"/>
        <v>1246.713806365635</v>
      </c>
    </row>
    <row r="1656" spans="1:18" x14ac:dyDescent="0.25">
      <c r="A1656" t="s">
        <v>1059</v>
      </c>
      <c r="B1656" t="s">
        <v>10339</v>
      </c>
      <c r="C1656" t="s">
        <v>11114</v>
      </c>
      <c r="D1656" t="s">
        <v>11115</v>
      </c>
      <c r="E1656" t="s">
        <v>1947</v>
      </c>
      <c r="F1656" s="48" t="s">
        <v>11125</v>
      </c>
      <c r="G1656" s="55" t="s">
        <v>11128</v>
      </c>
      <c r="H1656" s="55" t="s">
        <v>11129</v>
      </c>
      <c r="I1656" s="55" t="s">
        <v>9231</v>
      </c>
      <c r="J1656" s="48">
        <v>229.49999998999999</v>
      </c>
      <c r="K1656" s="55">
        <v>317190.98623900005</v>
      </c>
      <c r="L1656" s="55">
        <v>22949.999999</v>
      </c>
      <c r="M1656" s="55">
        <v>0</v>
      </c>
      <c r="N1656" s="56">
        <v>294240.98624000006</v>
      </c>
      <c r="O1656" s="48">
        <f t="shared" si="100"/>
        <v>1382.0958006658868</v>
      </c>
      <c r="P1656" s="48">
        <f t="shared" si="101"/>
        <v>100</v>
      </c>
      <c r="Q1656" s="48">
        <f t="shared" si="102"/>
        <v>0</v>
      </c>
      <c r="R1656" s="48">
        <f t="shared" si="103"/>
        <v>1282.0958006658868</v>
      </c>
    </row>
    <row r="1657" spans="1:18" x14ac:dyDescent="0.25">
      <c r="A1657" t="s">
        <v>1059</v>
      </c>
      <c r="B1657" t="s">
        <v>10339</v>
      </c>
      <c r="C1657" t="s">
        <v>11114</v>
      </c>
      <c r="D1657" t="s">
        <v>11115</v>
      </c>
      <c r="E1657" t="s">
        <v>1240</v>
      </c>
      <c r="F1657" s="48" t="s">
        <v>11130</v>
      </c>
      <c r="G1657" s="55" t="s">
        <v>11131</v>
      </c>
      <c r="H1657" s="55" t="s">
        <v>11132</v>
      </c>
      <c r="I1657" s="55" t="s">
        <v>9180</v>
      </c>
      <c r="J1657" s="48">
        <v>648.00000005000004</v>
      </c>
      <c r="K1657" s="55">
        <v>1079930.8799999999</v>
      </c>
      <c r="L1657" s="55">
        <v>45360.000003500005</v>
      </c>
      <c r="M1657" s="55">
        <v>53996.544000000002</v>
      </c>
      <c r="N1657" s="56">
        <v>980574.33599649987</v>
      </c>
      <c r="O1657" s="48">
        <f t="shared" si="100"/>
        <v>1666.5599998714072</v>
      </c>
      <c r="P1657" s="48">
        <f t="shared" si="101"/>
        <v>70</v>
      </c>
      <c r="Q1657" s="48">
        <f t="shared" si="102"/>
        <v>83.327999993570373</v>
      </c>
      <c r="R1657" s="48">
        <f t="shared" si="103"/>
        <v>1513.2319998778366</v>
      </c>
    </row>
    <row r="1658" spans="1:18" x14ac:dyDescent="0.25">
      <c r="A1658" t="s">
        <v>1059</v>
      </c>
      <c r="B1658" t="s">
        <v>10339</v>
      </c>
      <c r="C1658" t="s">
        <v>11114</v>
      </c>
      <c r="D1658" t="s">
        <v>11115</v>
      </c>
      <c r="E1658" t="s">
        <v>1240</v>
      </c>
      <c r="F1658" s="48" t="s">
        <v>11130</v>
      </c>
      <c r="G1658" s="55" t="s">
        <v>11133</v>
      </c>
      <c r="H1658" s="55" t="s">
        <v>11134</v>
      </c>
      <c r="I1658" s="55" t="s">
        <v>9189</v>
      </c>
      <c r="J1658" s="48">
        <v>24.6</v>
      </c>
      <c r="K1658" s="55">
        <v>46329.180000000008</v>
      </c>
      <c r="L1658" s="55">
        <v>3444</v>
      </c>
      <c r="M1658" s="55">
        <v>2316.4590000000003</v>
      </c>
      <c r="N1658" s="56">
        <v>40568.721000000005</v>
      </c>
      <c r="O1658" s="48">
        <f t="shared" si="100"/>
        <v>1883.3000000000002</v>
      </c>
      <c r="P1658" s="48">
        <f t="shared" si="101"/>
        <v>140</v>
      </c>
      <c r="Q1658" s="48">
        <f t="shared" si="102"/>
        <v>94.165000000000006</v>
      </c>
      <c r="R1658" s="48">
        <f t="shared" si="103"/>
        <v>1649.1350000000002</v>
      </c>
    </row>
    <row r="1659" spans="1:18" x14ac:dyDescent="0.25">
      <c r="A1659" t="s">
        <v>1059</v>
      </c>
      <c r="B1659" t="s">
        <v>10339</v>
      </c>
      <c r="C1659" t="s">
        <v>11114</v>
      </c>
      <c r="D1659" t="s">
        <v>11115</v>
      </c>
      <c r="E1659" t="s">
        <v>1240</v>
      </c>
      <c r="F1659" s="48" t="s">
        <v>11130</v>
      </c>
      <c r="G1659" s="55" t="s">
        <v>11126</v>
      </c>
      <c r="H1659" s="55" t="s">
        <v>11127</v>
      </c>
      <c r="I1659" s="55" t="s">
        <v>11119</v>
      </c>
      <c r="J1659" s="48">
        <v>431.99999998899995</v>
      </c>
      <c r="K1659" s="55">
        <v>589350.43804399995</v>
      </c>
      <c r="L1659" s="55">
        <v>21602.149999449946</v>
      </c>
      <c r="M1659" s="55">
        <v>29467.521902199995</v>
      </c>
      <c r="N1659" s="56">
        <v>538280.76614235004</v>
      </c>
      <c r="O1659" s="48">
        <f t="shared" si="100"/>
        <v>1364.2371251365894</v>
      </c>
      <c r="P1659" s="48">
        <f t="shared" si="101"/>
        <v>50.004976851851858</v>
      </c>
      <c r="Q1659" s="48">
        <f t="shared" si="102"/>
        <v>68.211856256829464</v>
      </c>
      <c r="R1659" s="48">
        <f t="shared" si="103"/>
        <v>1246.0202920279082</v>
      </c>
    </row>
    <row r="1660" spans="1:18" x14ac:dyDescent="0.25">
      <c r="A1660" t="s">
        <v>1059</v>
      </c>
      <c r="B1660" t="s">
        <v>10339</v>
      </c>
      <c r="C1660" t="s">
        <v>11114</v>
      </c>
      <c r="D1660" t="s">
        <v>11115</v>
      </c>
      <c r="E1660" t="s">
        <v>1240</v>
      </c>
      <c r="F1660" s="48" t="s">
        <v>11130</v>
      </c>
      <c r="G1660" s="55" t="s">
        <v>11128</v>
      </c>
      <c r="H1660" s="55" t="s">
        <v>11129</v>
      </c>
      <c r="I1660" s="55" t="s">
        <v>9231</v>
      </c>
      <c r="J1660" s="48">
        <v>256.50000000400001</v>
      </c>
      <c r="K1660" s="55">
        <v>376093.20196000009</v>
      </c>
      <c r="L1660" s="55">
        <v>25650.000000400003</v>
      </c>
      <c r="M1660" s="55">
        <v>0</v>
      </c>
      <c r="N1660" s="56">
        <v>350443.20195960009</v>
      </c>
      <c r="O1660" s="48">
        <f t="shared" si="100"/>
        <v>1466.2503000161212</v>
      </c>
      <c r="P1660" s="48">
        <f t="shared" si="101"/>
        <v>100</v>
      </c>
      <c r="Q1660" s="48">
        <f t="shared" si="102"/>
        <v>0</v>
      </c>
      <c r="R1660" s="48">
        <f t="shared" si="103"/>
        <v>1366.2503000161212</v>
      </c>
    </row>
    <row r="1661" spans="1:18" x14ac:dyDescent="0.25">
      <c r="A1661" t="s">
        <v>1059</v>
      </c>
      <c r="B1661" t="s">
        <v>10339</v>
      </c>
      <c r="C1661" t="s">
        <v>11114</v>
      </c>
      <c r="D1661" t="s">
        <v>11115</v>
      </c>
      <c r="E1661" t="s">
        <v>1240</v>
      </c>
      <c r="F1661" s="48" t="s">
        <v>11130</v>
      </c>
      <c r="G1661" s="55" t="s">
        <v>11135</v>
      </c>
      <c r="H1661" s="55" t="s">
        <v>11135</v>
      </c>
      <c r="I1661" s="55" t="s">
        <v>9042</v>
      </c>
      <c r="J1661" s="48">
        <v>0</v>
      </c>
      <c r="K1661" s="55">
        <v>39999.999995999999</v>
      </c>
      <c r="L1661" s="55">
        <v>0</v>
      </c>
      <c r="M1661" s="55">
        <v>0</v>
      </c>
      <c r="N1661" s="56">
        <v>39999.999995999999</v>
      </c>
      <c r="O1661" s="48">
        <f t="shared" si="100"/>
        <v>0</v>
      </c>
      <c r="P1661" s="48">
        <f t="shared" si="101"/>
        <v>0</v>
      </c>
      <c r="Q1661" s="48">
        <f t="shared" si="102"/>
        <v>0</v>
      </c>
      <c r="R1661" s="48" t="e">
        <f t="shared" si="103"/>
        <v>#DIV/0!</v>
      </c>
    </row>
    <row r="1662" spans="1:18" x14ac:dyDescent="0.25">
      <c r="A1662" t="s">
        <v>1059</v>
      </c>
      <c r="B1662" t="s">
        <v>10339</v>
      </c>
      <c r="C1662" t="s">
        <v>11136</v>
      </c>
      <c r="D1662" t="s">
        <v>10350</v>
      </c>
      <c r="E1662" t="s">
        <v>1252</v>
      </c>
      <c r="F1662" s="48" t="s">
        <v>11137</v>
      </c>
      <c r="G1662" s="55" t="s">
        <v>11096</v>
      </c>
      <c r="H1662" s="55" t="s">
        <v>11097</v>
      </c>
      <c r="I1662" s="55" t="s">
        <v>9030</v>
      </c>
      <c r="J1662" s="48">
        <v>61.500000008999997</v>
      </c>
      <c r="K1662" s="55">
        <v>25743.998400999997</v>
      </c>
      <c r="L1662" s="55">
        <v>3074.1600004498769</v>
      </c>
      <c r="M1662" s="55">
        <v>1287.1999200500002</v>
      </c>
      <c r="N1662" s="56">
        <v>21382.638480500122</v>
      </c>
      <c r="O1662" s="48">
        <f t="shared" si="100"/>
        <v>418.60159995500135</v>
      </c>
      <c r="P1662" s="48">
        <f t="shared" si="101"/>
        <v>49.986341463414632</v>
      </c>
      <c r="Q1662" s="48">
        <f t="shared" si="102"/>
        <v>20.930079997750074</v>
      </c>
      <c r="R1662" s="48">
        <f t="shared" si="103"/>
        <v>347.6851784938367</v>
      </c>
    </row>
    <row r="1663" spans="1:18" x14ac:dyDescent="0.25">
      <c r="A1663" t="s">
        <v>1059</v>
      </c>
      <c r="B1663" t="s">
        <v>10339</v>
      </c>
      <c r="C1663" t="s">
        <v>11136</v>
      </c>
      <c r="D1663" t="s">
        <v>10350</v>
      </c>
      <c r="E1663" t="s">
        <v>1259</v>
      </c>
      <c r="F1663" s="48" t="s">
        <v>11138</v>
      </c>
      <c r="G1663" s="55" t="s">
        <v>11139</v>
      </c>
      <c r="H1663" s="55" t="s">
        <v>11140</v>
      </c>
      <c r="I1663" s="55" t="s">
        <v>9189</v>
      </c>
      <c r="J1663" s="48">
        <v>101.967000004</v>
      </c>
      <c r="K1663" s="55">
        <v>53043.029471000009</v>
      </c>
      <c r="L1663" s="55">
        <v>10629.887255492016</v>
      </c>
      <c r="M1663" s="55">
        <v>2652.15147355</v>
      </c>
      <c r="N1663" s="56">
        <v>39760.99074195799</v>
      </c>
      <c r="O1663" s="48">
        <f t="shared" si="100"/>
        <v>520.19800002862905</v>
      </c>
      <c r="P1663" s="48">
        <f t="shared" si="101"/>
        <v>104.24830832597824</v>
      </c>
      <c r="Q1663" s="48">
        <f t="shared" si="102"/>
        <v>26.009900001431447</v>
      </c>
      <c r="R1663" s="48">
        <f t="shared" si="103"/>
        <v>389.93979170121935</v>
      </c>
    </row>
    <row r="1664" spans="1:18" x14ac:dyDescent="0.25">
      <c r="A1664" t="s">
        <v>1059</v>
      </c>
      <c r="B1664" t="s">
        <v>10339</v>
      </c>
      <c r="C1664" t="s">
        <v>11136</v>
      </c>
      <c r="D1664" t="s">
        <v>10350</v>
      </c>
      <c r="E1664" t="s">
        <v>1261</v>
      </c>
      <c r="F1664" s="48" t="s">
        <v>11141</v>
      </c>
      <c r="G1664" s="55" t="s">
        <v>9680</v>
      </c>
      <c r="H1664" s="55" t="s">
        <v>9681</v>
      </c>
      <c r="I1664" s="55" t="s">
        <v>9415</v>
      </c>
      <c r="J1664" s="48">
        <v>12.300000000000002</v>
      </c>
      <c r="K1664" s="55">
        <v>7037.0267997999999</v>
      </c>
      <c r="L1664" s="55">
        <v>0</v>
      </c>
      <c r="M1664" s="55">
        <v>351.85133999000004</v>
      </c>
      <c r="N1664" s="56">
        <v>6685.1754598099997</v>
      </c>
      <c r="O1664" s="48">
        <f t="shared" si="100"/>
        <v>572.1159999837397</v>
      </c>
      <c r="P1664" s="48">
        <f t="shared" si="101"/>
        <v>0</v>
      </c>
      <c r="Q1664" s="48">
        <f t="shared" si="102"/>
        <v>28.605799999186988</v>
      </c>
      <c r="R1664" s="48">
        <f t="shared" si="103"/>
        <v>543.51019998455274</v>
      </c>
    </row>
    <row r="1665" spans="1:18" x14ac:dyDescent="0.25">
      <c r="A1665" t="s">
        <v>1059</v>
      </c>
      <c r="B1665" t="s">
        <v>10339</v>
      </c>
      <c r="C1665" t="s">
        <v>11136</v>
      </c>
      <c r="D1665" t="s">
        <v>10350</v>
      </c>
      <c r="E1665" t="s">
        <v>1261</v>
      </c>
      <c r="F1665" s="48" t="s">
        <v>11141</v>
      </c>
      <c r="G1665" s="55" t="s">
        <v>10040</v>
      </c>
      <c r="H1665" s="55" t="s">
        <v>10041</v>
      </c>
      <c r="I1665" s="55" t="s">
        <v>9189</v>
      </c>
      <c r="J1665" s="48">
        <v>25.830000000000002</v>
      </c>
      <c r="K1665" s="55">
        <v>16536.372990899999</v>
      </c>
      <c r="L1665" s="55">
        <v>1509.8900000000003</v>
      </c>
      <c r="M1665" s="55">
        <v>826.81864954499986</v>
      </c>
      <c r="N1665" s="56">
        <v>14199.664341355001</v>
      </c>
      <c r="O1665" s="48">
        <f t="shared" si="100"/>
        <v>640.20027065040642</v>
      </c>
      <c r="P1665" s="48">
        <f t="shared" si="101"/>
        <v>58.454897406116928</v>
      </c>
      <c r="Q1665" s="48">
        <f t="shared" si="102"/>
        <v>32.010013532520318</v>
      </c>
      <c r="R1665" s="48">
        <f t="shared" si="103"/>
        <v>549.73535971176921</v>
      </c>
    </row>
    <row r="1666" spans="1:18" x14ac:dyDescent="0.25">
      <c r="A1666" t="s">
        <v>1059</v>
      </c>
      <c r="B1666" t="s">
        <v>10339</v>
      </c>
      <c r="C1666" t="s">
        <v>11136</v>
      </c>
      <c r="D1666" t="s">
        <v>10350</v>
      </c>
      <c r="E1666" t="s">
        <v>1261</v>
      </c>
      <c r="F1666" s="48" t="s">
        <v>11141</v>
      </c>
      <c r="G1666" s="55" t="s">
        <v>10383</v>
      </c>
      <c r="H1666" s="55" t="s">
        <v>10384</v>
      </c>
      <c r="I1666" s="55" t="s">
        <v>9415</v>
      </c>
      <c r="J1666" s="48">
        <v>3.6899999980000002</v>
      </c>
      <c r="K1666" s="55">
        <v>2129.8901401300004</v>
      </c>
      <c r="L1666" s="55">
        <v>0</v>
      </c>
      <c r="M1666" s="55">
        <v>106.49450700649999</v>
      </c>
      <c r="N1666" s="56">
        <v>2023.3956331235004</v>
      </c>
      <c r="O1666" s="48">
        <f t="shared" si="100"/>
        <v>577.20600034807921</v>
      </c>
      <c r="P1666" s="48">
        <f t="shared" si="101"/>
        <v>0</v>
      </c>
      <c r="Q1666" s="48">
        <f t="shared" si="102"/>
        <v>28.860300017403951</v>
      </c>
      <c r="R1666" s="48">
        <f t="shared" si="103"/>
        <v>548.3457003306753</v>
      </c>
    </row>
    <row r="1667" spans="1:18" x14ac:dyDescent="0.25">
      <c r="A1667" t="s">
        <v>1059</v>
      </c>
      <c r="B1667" t="s">
        <v>10339</v>
      </c>
      <c r="C1667" t="s">
        <v>11136</v>
      </c>
      <c r="D1667" t="s">
        <v>10350</v>
      </c>
      <c r="E1667" t="s">
        <v>1261</v>
      </c>
      <c r="F1667" s="48" t="s">
        <v>11141</v>
      </c>
      <c r="G1667" s="55" t="s">
        <v>11142</v>
      </c>
      <c r="H1667" s="55" t="s">
        <v>11143</v>
      </c>
      <c r="I1667" s="55" t="s">
        <v>9362</v>
      </c>
      <c r="J1667" s="48">
        <v>4.9199999979999998</v>
      </c>
      <c r="K1667" s="55">
        <v>3465.9235199999998</v>
      </c>
      <c r="L1667" s="55">
        <v>0</v>
      </c>
      <c r="M1667" s="55">
        <v>173.296176</v>
      </c>
      <c r="N1667" s="56">
        <v>3292.627344</v>
      </c>
      <c r="O1667" s="48">
        <f t="shared" si="100"/>
        <v>704.4560002863642</v>
      </c>
      <c r="P1667" s="48">
        <f t="shared" si="101"/>
        <v>0</v>
      </c>
      <c r="Q1667" s="48">
        <f t="shared" si="102"/>
        <v>35.222800014318217</v>
      </c>
      <c r="R1667" s="48">
        <f t="shared" si="103"/>
        <v>669.23320027204602</v>
      </c>
    </row>
    <row r="1668" spans="1:18" x14ac:dyDescent="0.25">
      <c r="A1668" t="s">
        <v>1059</v>
      </c>
      <c r="B1668" t="s">
        <v>10339</v>
      </c>
      <c r="C1668" t="s">
        <v>11136</v>
      </c>
      <c r="D1668" t="s">
        <v>10350</v>
      </c>
      <c r="E1668" t="s">
        <v>1261</v>
      </c>
      <c r="F1668" s="48" t="s">
        <v>11141</v>
      </c>
      <c r="G1668" s="55" t="s">
        <v>9565</v>
      </c>
      <c r="H1668" s="55" t="s">
        <v>9566</v>
      </c>
      <c r="I1668" s="55" t="s">
        <v>9189</v>
      </c>
      <c r="J1668" s="48">
        <v>2.3999999989999998</v>
      </c>
      <c r="K1668" s="55">
        <v>1474.8000001099999</v>
      </c>
      <c r="L1668" s="55">
        <v>0</v>
      </c>
      <c r="M1668" s="55">
        <v>0</v>
      </c>
      <c r="N1668" s="56">
        <v>1474.8000001099999</v>
      </c>
      <c r="O1668" s="48">
        <f t="shared" si="100"/>
        <v>614.50000030187505</v>
      </c>
      <c r="P1668" s="48">
        <f t="shared" si="101"/>
        <v>0</v>
      </c>
      <c r="Q1668" s="48">
        <f t="shared" si="102"/>
        <v>0</v>
      </c>
      <c r="R1668" s="48">
        <f t="shared" si="103"/>
        <v>614.50000030187505</v>
      </c>
    </row>
    <row r="1669" spans="1:18" x14ac:dyDescent="0.25">
      <c r="A1669" t="s">
        <v>1059</v>
      </c>
      <c r="B1669" t="s">
        <v>10339</v>
      </c>
      <c r="C1669" t="s">
        <v>11136</v>
      </c>
      <c r="D1669" t="s">
        <v>10350</v>
      </c>
      <c r="E1669" t="s">
        <v>1273</v>
      </c>
      <c r="F1669" s="48" t="s">
        <v>11144</v>
      </c>
      <c r="G1669" s="55" t="s">
        <v>10829</v>
      </c>
      <c r="H1669" s="55" t="s">
        <v>10830</v>
      </c>
      <c r="I1669" s="55" t="s">
        <v>9030</v>
      </c>
      <c r="J1669" s="48">
        <v>48.687499999000003</v>
      </c>
      <c r="K1669" s="55">
        <v>23443.712877000005</v>
      </c>
      <c r="L1669" s="55">
        <v>2190.8275056029793</v>
      </c>
      <c r="M1669" s="55">
        <v>1172.1856438500001</v>
      </c>
      <c r="N1669" s="56">
        <v>20080.699727547028</v>
      </c>
      <c r="O1669" s="48">
        <f t="shared" si="100"/>
        <v>481.51400005096826</v>
      </c>
      <c r="P1669" s="48">
        <f t="shared" si="101"/>
        <v>44.997740809201062</v>
      </c>
      <c r="Q1669" s="48">
        <f t="shared" si="102"/>
        <v>24.075700002548412</v>
      </c>
      <c r="R1669" s="48">
        <f t="shared" si="103"/>
        <v>412.44055923921883</v>
      </c>
    </row>
    <row r="1670" spans="1:18" x14ac:dyDescent="0.25">
      <c r="A1670" t="s">
        <v>1059</v>
      </c>
      <c r="B1670" t="s">
        <v>10339</v>
      </c>
      <c r="C1670" t="s">
        <v>11136</v>
      </c>
      <c r="D1670" t="s">
        <v>10350</v>
      </c>
      <c r="E1670" t="s">
        <v>1297</v>
      </c>
      <c r="F1670" s="48" t="s">
        <v>11145</v>
      </c>
      <c r="G1670" s="55" t="s">
        <v>11146</v>
      </c>
      <c r="H1670" s="55" t="s">
        <v>11147</v>
      </c>
      <c r="I1670" s="55" t="s">
        <v>9667</v>
      </c>
      <c r="J1670" s="48">
        <v>61.336000000999995</v>
      </c>
      <c r="K1670" s="55">
        <v>39189.247325999997</v>
      </c>
      <c r="L1670" s="55">
        <v>8328.9168335234644</v>
      </c>
      <c r="M1670" s="55">
        <v>1959.4623663</v>
      </c>
      <c r="N1670" s="56">
        <v>28900.868126176534</v>
      </c>
      <c r="O1670" s="48">
        <f t="shared" si="100"/>
        <v>638.9273399856703</v>
      </c>
      <c r="P1670" s="48">
        <f t="shared" si="101"/>
        <v>135.79165308118681</v>
      </c>
      <c r="Q1670" s="48">
        <f t="shared" si="102"/>
        <v>31.946366999283516</v>
      </c>
      <c r="R1670" s="48">
        <f t="shared" si="103"/>
        <v>471.18931990520002</v>
      </c>
    </row>
    <row r="1671" spans="1:18" x14ac:dyDescent="0.25">
      <c r="A1671" t="s">
        <v>1059</v>
      </c>
      <c r="B1671" t="s">
        <v>10339</v>
      </c>
      <c r="C1671" t="s">
        <v>11136</v>
      </c>
      <c r="D1671" t="s">
        <v>10350</v>
      </c>
      <c r="E1671" t="s">
        <v>1297</v>
      </c>
      <c r="F1671" s="48" t="s">
        <v>11145</v>
      </c>
      <c r="G1671" s="55" t="s">
        <v>11148</v>
      </c>
      <c r="H1671" s="55" t="s">
        <v>11149</v>
      </c>
      <c r="I1671" s="55" t="s">
        <v>9189</v>
      </c>
      <c r="J1671" s="48">
        <v>55.657500002000006</v>
      </c>
      <c r="K1671" s="55">
        <v>38698.325805</v>
      </c>
      <c r="L1671" s="55">
        <v>5610.9679691200599</v>
      </c>
      <c r="M1671" s="55">
        <v>1934.91629025</v>
      </c>
      <c r="N1671" s="56">
        <v>31152.441545629943</v>
      </c>
      <c r="O1671" s="48">
        <f t="shared" si="100"/>
        <v>695.29399997501514</v>
      </c>
      <c r="P1671" s="48">
        <f t="shared" si="101"/>
        <v>100.8124326266619</v>
      </c>
      <c r="Q1671" s="48">
        <f t="shared" si="102"/>
        <v>34.764699998750757</v>
      </c>
      <c r="R1671" s="48">
        <f t="shared" si="103"/>
        <v>559.71686734960258</v>
      </c>
    </row>
    <row r="1672" spans="1:18" x14ac:dyDescent="0.25">
      <c r="A1672" t="s">
        <v>1059</v>
      </c>
      <c r="B1672" t="s">
        <v>10339</v>
      </c>
      <c r="C1672" t="s">
        <v>11136</v>
      </c>
      <c r="D1672" t="s">
        <v>10350</v>
      </c>
      <c r="E1672" t="s">
        <v>1301</v>
      </c>
      <c r="F1672" s="48" t="s">
        <v>11150</v>
      </c>
      <c r="G1672" s="55" t="s">
        <v>11151</v>
      </c>
      <c r="H1672" s="55" t="s">
        <v>11152</v>
      </c>
      <c r="I1672" s="55" t="s">
        <v>9449</v>
      </c>
      <c r="J1672" s="48">
        <v>369</v>
      </c>
      <c r="K1672" s="55">
        <v>240475.74086000002</v>
      </c>
      <c r="L1672" s="55">
        <v>27682.689999999995</v>
      </c>
      <c r="M1672" s="55">
        <v>12023.787043</v>
      </c>
      <c r="N1672" s="56">
        <v>200769.26381700003</v>
      </c>
      <c r="O1672" s="48">
        <f t="shared" si="100"/>
        <v>651.69577468834689</v>
      </c>
      <c r="P1672" s="48">
        <f t="shared" si="101"/>
        <v>75.020840108401075</v>
      </c>
      <c r="Q1672" s="48">
        <f t="shared" si="102"/>
        <v>32.584788734417344</v>
      </c>
      <c r="R1672" s="48">
        <f t="shared" si="103"/>
        <v>544.09014584552858</v>
      </c>
    </row>
    <row r="1673" spans="1:18" x14ac:dyDescent="0.25">
      <c r="A1673" t="s">
        <v>1059</v>
      </c>
      <c r="B1673" t="s">
        <v>10339</v>
      </c>
      <c r="C1673" t="s">
        <v>11136</v>
      </c>
      <c r="D1673" t="s">
        <v>10350</v>
      </c>
      <c r="E1673" t="s">
        <v>1301</v>
      </c>
      <c r="F1673" s="48" t="s">
        <v>11150</v>
      </c>
      <c r="G1673" s="55" t="s">
        <v>11153</v>
      </c>
      <c r="H1673" s="55" t="s">
        <v>11154</v>
      </c>
      <c r="I1673" s="55" t="s">
        <v>10297</v>
      </c>
      <c r="J1673" s="48">
        <v>6.1500000020000005</v>
      </c>
      <c r="K1673" s="55">
        <v>5190.1203000000005</v>
      </c>
      <c r="L1673" s="55">
        <v>0</v>
      </c>
      <c r="M1673" s="55">
        <v>0</v>
      </c>
      <c r="N1673" s="56">
        <v>5190.1203000000005</v>
      </c>
      <c r="O1673" s="48">
        <f t="shared" si="100"/>
        <v>843.92199972555386</v>
      </c>
      <c r="P1673" s="48">
        <f t="shared" si="101"/>
        <v>0</v>
      </c>
      <c r="Q1673" s="48">
        <f t="shared" si="102"/>
        <v>0</v>
      </c>
      <c r="R1673" s="48">
        <f t="shared" si="103"/>
        <v>843.92199972555386</v>
      </c>
    </row>
    <row r="1674" spans="1:18" x14ac:dyDescent="0.25">
      <c r="A1674" t="s">
        <v>1059</v>
      </c>
      <c r="B1674" t="s">
        <v>10339</v>
      </c>
      <c r="C1674" t="s">
        <v>11136</v>
      </c>
      <c r="D1674" t="s">
        <v>10350</v>
      </c>
      <c r="E1674" t="s">
        <v>1301</v>
      </c>
      <c r="F1674" s="48" t="s">
        <v>11150</v>
      </c>
      <c r="G1674" s="55" t="s">
        <v>11155</v>
      </c>
      <c r="H1674" s="55" t="s">
        <v>11156</v>
      </c>
      <c r="I1674" s="55" t="s">
        <v>10297</v>
      </c>
      <c r="J1674" s="48">
        <v>12.300000000000002</v>
      </c>
      <c r="K1674" s="55">
        <v>5840.9826710000007</v>
      </c>
      <c r="L1674" s="55">
        <v>0</v>
      </c>
      <c r="M1674" s="55">
        <v>0</v>
      </c>
      <c r="N1674" s="56">
        <v>5840.9826710000007</v>
      </c>
      <c r="O1674" s="48">
        <f t="shared" si="100"/>
        <v>474.87663991869914</v>
      </c>
      <c r="P1674" s="48">
        <f t="shared" si="101"/>
        <v>0</v>
      </c>
      <c r="Q1674" s="48">
        <f t="shared" si="102"/>
        <v>0</v>
      </c>
      <c r="R1674" s="48">
        <f t="shared" si="103"/>
        <v>474.87663991869914</v>
      </c>
    </row>
    <row r="1675" spans="1:18" x14ac:dyDescent="0.25">
      <c r="A1675" t="s">
        <v>1059</v>
      </c>
      <c r="B1675" t="s">
        <v>10339</v>
      </c>
      <c r="C1675" t="s">
        <v>11136</v>
      </c>
      <c r="D1675" t="s">
        <v>10350</v>
      </c>
      <c r="E1675" t="s">
        <v>1301</v>
      </c>
      <c r="F1675" s="48" t="s">
        <v>11150</v>
      </c>
      <c r="G1675" s="55" t="s">
        <v>9678</v>
      </c>
      <c r="H1675" s="55" t="s">
        <v>9679</v>
      </c>
      <c r="I1675" s="55" t="s">
        <v>9377</v>
      </c>
      <c r="J1675" s="48">
        <v>12.300000000000002</v>
      </c>
      <c r="K1675" s="55">
        <v>9845.9315926000017</v>
      </c>
      <c r="L1675" s="55">
        <v>1996.7600000000002</v>
      </c>
      <c r="M1675" s="55">
        <v>492.29657963000005</v>
      </c>
      <c r="N1675" s="56">
        <v>7356.8750129700011</v>
      </c>
      <c r="O1675" s="48">
        <f t="shared" si="100"/>
        <v>800.48224330081302</v>
      </c>
      <c r="P1675" s="48">
        <f t="shared" si="101"/>
        <v>162.3382113821138</v>
      </c>
      <c r="Q1675" s="48">
        <f t="shared" si="102"/>
        <v>40.024112165040648</v>
      </c>
      <c r="R1675" s="48">
        <f t="shared" si="103"/>
        <v>598.11991975365845</v>
      </c>
    </row>
    <row r="1676" spans="1:18" x14ac:dyDescent="0.25">
      <c r="A1676" t="s">
        <v>1059</v>
      </c>
      <c r="B1676" t="s">
        <v>10339</v>
      </c>
      <c r="C1676" t="s">
        <v>11136</v>
      </c>
      <c r="D1676" t="s">
        <v>10350</v>
      </c>
      <c r="E1676" t="s">
        <v>1301</v>
      </c>
      <c r="F1676" s="48" t="s">
        <v>11150</v>
      </c>
      <c r="G1676" s="55" t="s">
        <v>11157</v>
      </c>
      <c r="H1676" s="55" t="s">
        <v>11158</v>
      </c>
      <c r="I1676" s="55" t="s">
        <v>9377</v>
      </c>
      <c r="J1676" s="48">
        <v>8.6100000009999995</v>
      </c>
      <c r="K1676" s="55">
        <v>8098.8415200999998</v>
      </c>
      <c r="L1676" s="55">
        <v>1443.0700001676039</v>
      </c>
      <c r="M1676" s="55">
        <v>404.94207600500005</v>
      </c>
      <c r="N1676" s="56">
        <v>6250.8294439273959</v>
      </c>
      <c r="O1676" s="48">
        <f t="shared" si="100"/>
        <v>940.63199990236569</v>
      </c>
      <c r="P1676" s="48">
        <f t="shared" si="101"/>
        <v>167.60394889663183</v>
      </c>
      <c r="Q1676" s="48">
        <f t="shared" si="102"/>
        <v>47.031599995118292</v>
      </c>
      <c r="R1676" s="48">
        <f t="shared" si="103"/>
        <v>725.99645101061549</v>
      </c>
    </row>
    <row r="1677" spans="1:18" x14ac:dyDescent="0.25">
      <c r="A1677" t="s">
        <v>1059</v>
      </c>
      <c r="B1677" t="s">
        <v>10339</v>
      </c>
      <c r="C1677" t="s">
        <v>11136</v>
      </c>
      <c r="D1677" t="s">
        <v>10350</v>
      </c>
      <c r="E1677" t="s">
        <v>1301</v>
      </c>
      <c r="F1677" s="48" t="s">
        <v>11150</v>
      </c>
      <c r="G1677" s="55" t="s">
        <v>11159</v>
      </c>
      <c r="H1677" s="55" t="s">
        <v>11160</v>
      </c>
      <c r="I1677" s="55" t="s">
        <v>9037</v>
      </c>
      <c r="J1677" s="48">
        <v>49.199999998999999</v>
      </c>
      <c r="K1677" s="55">
        <v>34996.791268000001</v>
      </c>
      <c r="L1677" s="55">
        <v>1925.7899999608578</v>
      </c>
      <c r="M1677" s="55">
        <v>1749.8395634000003</v>
      </c>
      <c r="N1677" s="56">
        <v>31321.161704639144</v>
      </c>
      <c r="O1677" s="48">
        <f t="shared" si="100"/>
        <v>711.31689570551464</v>
      </c>
      <c r="P1677" s="48">
        <f t="shared" si="101"/>
        <v>39.142073170731706</v>
      </c>
      <c r="Q1677" s="48">
        <f t="shared" si="102"/>
        <v>35.565844785275736</v>
      </c>
      <c r="R1677" s="48">
        <f t="shared" si="103"/>
        <v>636.60897774950718</v>
      </c>
    </row>
    <row r="1678" spans="1:18" x14ac:dyDescent="0.25">
      <c r="A1678" t="s">
        <v>1059</v>
      </c>
      <c r="B1678" t="s">
        <v>10339</v>
      </c>
      <c r="C1678" t="s">
        <v>11136</v>
      </c>
      <c r="D1678" t="s">
        <v>10350</v>
      </c>
      <c r="E1678" t="s">
        <v>1301</v>
      </c>
      <c r="F1678" s="48" t="s">
        <v>11150</v>
      </c>
      <c r="G1678" s="55" t="s">
        <v>11161</v>
      </c>
      <c r="H1678" s="55" t="s">
        <v>11162</v>
      </c>
      <c r="I1678" s="55" t="s">
        <v>9030</v>
      </c>
      <c r="J1678" s="48">
        <v>12.300000000000002</v>
      </c>
      <c r="K1678" s="55">
        <v>10866.6969876</v>
      </c>
      <c r="L1678" s="55">
        <v>860.29000000000008</v>
      </c>
      <c r="M1678" s="55">
        <v>543.33484938000004</v>
      </c>
      <c r="N1678" s="56">
        <v>9463.072138219999</v>
      </c>
      <c r="O1678" s="48">
        <f t="shared" si="100"/>
        <v>883.47129980487784</v>
      </c>
      <c r="P1678" s="48">
        <f t="shared" si="101"/>
        <v>69.942276422764223</v>
      </c>
      <c r="Q1678" s="48">
        <f t="shared" si="102"/>
        <v>44.173564990243896</v>
      </c>
      <c r="R1678" s="48">
        <f t="shared" si="103"/>
        <v>769.35545839186966</v>
      </c>
    </row>
    <row r="1679" spans="1:18" x14ac:dyDescent="0.25">
      <c r="A1679" t="s">
        <v>1059</v>
      </c>
      <c r="B1679" t="s">
        <v>10339</v>
      </c>
      <c r="C1679" t="s">
        <v>11136</v>
      </c>
      <c r="D1679" t="s">
        <v>10350</v>
      </c>
      <c r="E1679" t="s">
        <v>1301</v>
      </c>
      <c r="F1679" s="48" t="s">
        <v>11150</v>
      </c>
      <c r="G1679" s="55" t="s">
        <v>11163</v>
      </c>
      <c r="H1679" s="55" t="s">
        <v>11164</v>
      </c>
      <c r="I1679" s="55" t="s">
        <v>9377</v>
      </c>
      <c r="J1679" s="48">
        <v>49.199999998999999</v>
      </c>
      <c r="K1679" s="55">
        <v>26693.621379</v>
      </c>
      <c r="L1679" s="55">
        <v>0</v>
      </c>
      <c r="M1679" s="55">
        <v>1334.6810689499998</v>
      </c>
      <c r="N1679" s="56">
        <v>25358.940310049999</v>
      </c>
      <c r="O1679" s="48">
        <f t="shared" si="100"/>
        <v>542.55328007200308</v>
      </c>
      <c r="P1679" s="48">
        <f t="shared" si="101"/>
        <v>0</v>
      </c>
      <c r="Q1679" s="48">
        <f t="shared" si="102"/>
        <v>27.127664003600152</v>
      </c>
      <c r="R1679" s="48">
        <f t="shared" si="103"/>
        <v>515.42561606840297</v>
      </c>
    </row>
    <row r="1680" spans="1:18" x14ac:dyDescent="0.25">
      <c r="A1680" t="s">
        <v>1059</v>
      </c>
      <c r="B1680" t="s">
        <v>10339</v>
      </c>
      <c r="C1680" t="s">
        <v>11136</v>
      </c>
      <c r="D1680" t="s">
        <v>10350</v>
      </c>
      <c r="E1680" t="s">
        <v>1301</v>
      </c>
      <c r="F1680" s="48" t="s">
        <v>11150</v>
      </c>
      <c r="G1680" s="55" t="s">
        <v>11165</v>
      </c>
      <c r="H1680" s="55" t="s">
        <v>11166</v>
      </c>
      <c r="I1680" s="55" t="s">
        <v>9018</v>
      </c>
      <c r="J1680" s="48">
        <v>7.3800000000000008</v>
      </c>
      <c r="K1680" s="55">
        <v>5076.1964289999996</v>
      </c>
      <c r="L1680" s="55">
        <v>0</v>
      </c>
      <c r="M1680" s="55">
        <v>253.80982145000002</v>
      </c>
      <c r="N1680" s="56">
        <v>4822.38660755</v>
      </c>
      <c r="O1680" s="48">
        <f t="shared" ref="O1680:O1743" si="104">IFERROR(K1680/J1680,0)</f>
        <v>687.83149444444427</v>
      </c>
      <c r="P1680" s="48">
        <f t="shared" ref="P1680:P1743" si="105">IFERROR(L1680/J1680,0)</f>
        <v>0</v>
      </c>
      <c r="Q1680" s="48">
        <f t="shared" ref="Q1680:Q1743" si="106">IFERROR(M1680/J1680,0)</f>
        <v>34.391574722222224</v>
      </c>
      <c r="R1680" s="48">
        <f t="shared" ref="R1680:R1743" si="107">N1680/J1680</f>
        <v>653.43991972222216</v>
      </c>
    </row>
    <row r="1681" spans="1:18" x14ac:dyDescent="0.25">
      <c r="A1681" t="s">
        <v>1059</v>
      </c>
      <c r="B1681" t="s">
        <v>10339</v>
      </c>
      <c r="C1681" t="s">
        <v>11136</v>
      </c>
      <c r="D1681" t="s">
        <v>10350</v>
      </c>
      <c r="E1681" t="s">
        <v>1301</v>
      </c>
      <c r="F1681" s="48" t="s">
        <v>11150</v>
      </c>
      <c r="G1681" s="55" t="s">
        <v>11167</v>
      </c>
      <c r="H1681" s="55" t="s">
        <v>11168</v>
      </c>
      <c r="I1681" s="55" t="s">
        <v>9030</v>
      </c>
      <c r="J1681" s="48">
        <v>6.1500000020000005</v>
      </c>
      <c r="K1681" s="55">
        <v>5933.8705912999994</v>
      </c>
      <c r="L1681" s="55">
        <v>1033.4900003360942</v>
      </c>
      <c r="M1681" s="55">
        <v>296.69352956500001</v>
      </c>
      <c r="N1681" s="56">
        <v>4603.6870613989049</v>
      </c>
      <c r="O1681" s="48">
        <f t="shared" si="104"/>
        <v>964.85700640167238</v>
      </c>
      <c r="P1681" s="48">
        <f t="shared" si="105"/>
        <v>168.0471544715447</v>
      </c>
      <c r="Q1681" s="48">
        <f t="shared" si="106"/>
        <v>48.242850320083626</v>
      </c>
      <c r="R1681" s="48">
        <f t="shared" si="107"/>
        <v>748.56700161004403</v>
      </c>
    </row>
    <row r="1682" spans="1:18" x14ac:dyDescent="0.25">
      <c r="A1682" t="s">
        <v>1059</v>
      </c>
      <c r="B1682" t="s">
        <v>10339</v>
      </c>
      <c r="C1682" t="s">
        <v>11136</v>
      </c>
      <c r="D1682" t="s">
        <v>10350</v>
      </c>
      <c r="E1682" t="s">
        <v>1301</v>
      </c>
      <c r="F1682" s="48" t="s">
        <v>11150</v>
      </c>
      <c r="G1682" s="55" t="s">
        <v>11169</v>
      </c>
      <c r="H1682" s="55" t="s">
        <v>11170</v>
      </c>
      <c r="I1682" s="55" t="s">
        <v>9686</v>
      </c>
      <c r="J1682" s="48">
        <v>24.600000000999998</v>
      </c>
      <c r="K1682" s="55">
        <v>16903.889999200001</v>
      </c>
      <c r="L1682" s="55">
        <v>984.00000003999992</v>
      </c>
      <c r="M1682" s="55">
        <v>0</v>
      </c>
      <c r="N1682" s="56">
        <v>15919.889999160001</v>
      </c>
      <c r="O1682" s="48">
        <f t="shared" si="104"/>
        <v>687.14999993954677</v>
      </c>
      <c r="P1682" s="48">
        <f t="shared" si="105"/>
        <v>40</v>
      </c>
      <c r="Q1682" s="48">
        <f t="shared" si="106"/>
        <v>0</v>
      </c>
      <c r="R1682" s="48">
        <f t="shared" si="107"/>
        <v>647.14999993954689</v>
      </c>
    </row>
    <row r="1683" spans="1:18" x14ac:dyDescent="0.25">
      <c r="A1683" t="s">
        <v>1059</v>
      </c>
      <c r="B1683" t="s">
        <v>10339</v>
      </c>
      <c r="C1683" t="s">
        <v>11136</v>
      </c>
      <c r="D1683" t="s">
        <v>10350</v>
      </c>
      <c r="E1683" t="s">
        <v>1301</v>
      </c>
      <c r="F1683" s="48" t="s">
        <v>11150</v>
      </c>
      <c r="G1683" s="55" t="s">
        <v>11171</v>
      </c>
      <c r="H1683" s="55" t="s">
        <v>11172</v>
      </c>
      <c r="I1683" s="55" t="s">
        <v>9362</v>
      </c>
      <c r="J1683" s="48">
        <v>1.23</v>
      </c>
      <c r="K1683" s="55">
        <v>596.01864005000004</v>
      </c>
      <c r="L1683" s="55">
        <v>0</v>
      </c>
      <c r="M1683" s="55">
        <v>29.800932002499998</v>
      </c>
      <c r="N1683" s="56">
        <v>566.21770804750008</v>
      </c>
      <c r="O1683" s="48">
        <f t="shared" si="104"/>
        <v>484.56800004065047</v>
      </c>
      <c r="P1683" s="48">
        <f t="shared" si="105"/>
        <v>0</v>
      </c>
      <c r="Q1683" s="48">
        <f t="shared" si="106"/>
        <v>24.228400002032519</v>
      </c>
      <c r="R1683" s="48">
        <f t="shared" si="107"/>
        <v>460.33960003861796</v>
      </c>
    </row>
    <row r="1684" spans="1:18" x14ac:dyDescent="0.25">
      <c r="A1684" t="s">
        <v>1059</v>
      </c>
      <c r="B1684" t="s">
        <v>10339</v>
      </c>
      <c r="C1684" t="s">
        <v>11136</v>
      </c>
      <c r="D1684" t="s">
        <v>10350</v>
      </c>
      <c r="E1684" t="s">
        <v>1301</v>
      </c>
      <c r="F1684" s="48" t="s">
        <v>11150</v>
      </c>
      <c r="G1684" s="55" t="s">
        <v>11173</v>
      </c>
      <c r="H1684" s="55" t="s">
        <v>11174</v>
      </c>
      <c r="I1684" s="55" t="s">
        <v>9018</v>
      </c>
      <c r="J1684" s="48">
        <v>12.300000000000002</v>
      </c>
      <c r="K1684" s="55">
        <v>8934.7701835000007</v>
      </c>
      <c r="L1684" s="55">
        <v>0</v>
      </c>
      <c r="M1684" s="55">
        <v>446.73850917499999</v>
      </c>
      <c r="N1684" s="56">
        <v>8488.0316743250005</v>
      </c>
      <c r="O1684" s="48">
        <f t="shared" si="104"/>
        <v>726.40407995934947</v>
      </c>
      <c r="P1684" s="48">
        <f t="shared" si="105"/>
        <v>0</v>
      </c>
      <c r="Q1684" s="48">
        <f t="shared" si="106"/>
        <v>36.320203997967468</v>
      </c>
      <c r="R1684" s="48">
        <f t="shared" si="107"/>
        <v>690.08387596138198</v>
      </c>
    </row>
    <row r="1685" spans="1:18" x14ac:dyDescent="0.25">
      <c r="A1685" t="s">
        <v>1059</v>
      </c>
      <c r="B1685" t="s">
        <v>10339</v>
      </c>
      <c r="C1685" t="s">
        <v>11136</v>
      </c>
      <c r="D1685" t="s">
        <v>10350</v>
      </c>
      <c r="E1685" t="s">
        <v>1301</v>
      </c>
      <c r="F1685" s="48" t="s">
        <v>11150</v>
      </c>
      <c r="G1685" s="55" t="s">
        <v>11175</v>
      </c>
      <c r="H1685" s="55" t="s">
        <v>11176</v>
      </c>
      <c r="I1685" s="55" t="s">
        <v>9030</v>
      </c>
      <c r="J1685" s="48">
        <v>2.4600000019999997</v>
      </c>
      <c r="K1685" s="55">
        <v>1803.0815999399999</v>
      </c>
      <c r="L1685" s="55">
        <v>0</v>
      </c>
      <c r="M1685" s="55">
        <v>90.154079996999997</v>
      </c>
      <c r="N1685" s="56">
        <v>1712.9275199429999</v>
      </c>
      <c r="O1685" s="48">
        <f t="shared" si="104"/>
        <v>732.95999937970737</v>
      </c>
      <c r="P1685" s="48">
        <f t="shared" si="105"/>
        <v>0</v>
      </c>
      <c r="Q1685" s="48">
        <f t="shared" si="106"/>
        <v>36.647999968985367</v>
      </c>
      <c r="R1685" s="48">
        <f t="shared" si="107"/>
        <v>696.31199941072202</v>
      </c>
    </row>
    <row r="1686" spans="1:18" x14ac:dyDescent="0.25">
      <c r="A1686" t="s">
        <v>1059</v>
      </c>
      <c r="B1686" t="s">
        <v>10339</v>
      </c>
      <c r="C1686" t="s">
        <v>11136</v>
      </c>
      <c r="D1686" t="s">
        <v>10350</v>
      </c>
      <c r="E1686" t="s">
        <v>1301</v>
      </c>
      <c r="F1686" s="48" t="s">
        <v>11150</v>
      </c>
      <c r="G1686" s="55" t="s">
        <v>9330</v>
      </c>
      <c r="H1686" s="55" t="s">
        <v>9331</v>
      </c>
      <c r="I1686" s="55" t="s">
        <v>9037</v>
      </c>
      <c r="J1686" s="48">
        <v>3.69</v>
      </c>
      <c r="K1686" s="55">
        <v>2386.8292678000003</v>
      </c>
      <c r="L1686" s="55">
        <v>171.66</v>
      </c>
      <c r="M1686" s="55">
        <v>119.34146339</v>
      </c>
      <c r="N1686" s="56">
        <v>2095.8278044100002</v>
      </c>
      <c r="O1686" s="48">
        <f t="shared" si="104"/>
        <v>646.83719994579951</v>
      </c>
      <c r="P1686" s="48">
        <f t="shared" si="105"/>
        <v>46.520325203252035</v>
      </c>
      <c r="Q1686" s="48">
        <f t="shared" si="106"/>
        <v>32.341859997289973</v>
      </c>
      <c r="R1686" s="48">
        <f t="shared" si="107"/>
        <v>567.97501474525757</v>
      </c>
    </row>
    <row r="1687" spans="1:18" x14ac:dyDescent="0.25">
      <c r="A1687" t="s">
        <v>1059</v>
      </c>
      <c r="B1687" t="s">
        <v>10339</v>
      </c>
      <c r="C1687" t="s">
        <v>11136</v>
      </c>
      <c r="D1687" t="s">
        <v>10350</v>
      </c>
      <c r="E1687" t="s">
        <v>1301</v>
      </c>
      <c r="F1687" s="48" t="s">
        <v>11150</v>
      </c>
      <c r="G1687" s="55" t="s">
        <v>11177</v>
      </c>
      <c r="H1687" s="55" t="s">
        <v>11178</v>
      </c>
      <c r="I1687" s="55" t="s">
        <v>9377</v>
      </c>
      <c r="J1687" s="48">
        <v>1.2299999989999999</v>
      </c>
      <c r="K1687" s="55">
        <v>1694.1454201099996</v>
      </c>
      <c r="L1687" s="55">
        <v>61.499999949999996</v>
      </c>
      <c r="M1687" s="55">
        <v>84.707271005500004</v>
      </c>
      <c r="N1687" s="56">
        <v>1547.9381491544996</v>
      </c>
      <c r="O1687" s="48">
        <f t="shared" si="104"/>
        <v>1377.3540012092308</v>
      </c>
      <c r="P1687" s="48">
        <f t="shared" si="105"/>
        <v>50</v>
      </c>
      <c r="Q1687" s="48">
        <f t="shared" si="106"/>
        <v>68.867700060461559</v>
      </c>
      <c r="R1687" s="48">
        <f t="shared" si="107"/>
        <v>1258.4863011487691</v>
      </c>
    </row>
    <row r="1688" spans="1:18" x14ac:dyDescent="0.25">
      <c r="A1688" t="s">
        <v>1059</v>
      </c>
      <c r="B1688" t="s">
        <v>10339</v>
      </c>
      <c r="C1688" t="s">
        <v>11136</v>
      </c>
      <c r="D1688" t="s">
        <v>10350</v>
      </c>
      <c r="E1688" t="s">
        <v>1301</v>
      </c>
      <c r="F1688" s="48" t="s">
        <v>11150</v>
      </c>
      <c r="G1688" s="55" t="s">
        <v>9565</v>
      </c>
      <c r="H1688" s="55" t="s">
        <v>9566</v>
      </c>
      <c r="I1688" s="55" t="s">
        <v>9189</v>
      </c>
      <c r="J1688" s="48">
        <v>12</v>
      </c>
      <c r="K1688" s="55">
        <v>2889.4799997999999</v>
      </c>
      <c r="L1688" s="55">
        <v>846.22</v>
      </c>
      <c r="M1688" s="55">
        <v>0</v>
      </c>
      <c r="N1688" s="56">
        <v>2043.2599997999998</v>
      </c>
      <c r="O1688" s="48">
        <f t="shared" si="104"/>
        <v>240.78999998333333</v>
      </c>
      <c r="P1688" s="48">
        <f t="shared" si="105"/>
        <v>70.518333333333331</v>
      </c>
      <c r="Q1688" s="48">
        <f t="shared" si="106"/>
        <v>0</v>
      </c>
      <c r="R1688" s="48">
        <f t="shared" si="107"/>
        <v>170.27166664999999</v>
      </c>
    </row>
    <row r="1689" spans="1:18" x14ac:dyDescent="0.25">
      <c r="A1689" t="s">
        <v>1059</v>
      </c>
      <c r="B1689" t="s">
        <v>10339</v>
      </c>
      <c r="C1689" t="s">
        <v>11136</v>
      </c>
      <c r="D1689" t="s">
        <v>10350</v>
      </c>
      <c r="E1689" t="s">
        <v>1304</v>
      </c>
      <c r="F1689" s="48" t="s">
        <v>11179</v>
      </c>
      <c r="G1689" s="55" t="s">
        <v>11180</v>
      </c>
      <c r="H1689" s="55" t="s">
        <v>11181</v>
      </c>
      <c r="I1689" s="55" t="s">
        <v>9180</v>
      </c>
      <c r="J1689" s="48">
        <v>145.55000000300001</v>
      </c>
      <c r="K1689" s="55">
        <v>95125.075795000012</v>
      </c>
      <c r="L1689" s="55">
        <v>0</v>
      </c>
      <c r="M1689" s="55">
        <v>4756.2537897500006</v>
      </c>
      <c r="N1689" s="56">
        <v>90368.822005250011</v>
      </c>
      <c r="O1689" s="48">
        <f t="shared" si="104"/>
        <v>653.55599995217688</v>
      </c>
      <c r="P1689" s="48">
        <f t="shared" si="105"/>
        <v>0</v>
      </c>
      <c r="Q1689" s="48">
        <f t="shared" si="106"/>
        <v>32.677799997608844</v>
      </c>
      <c r="R1689" s="48">
        <f t="shared" si="107"/>
        <v>620.878199954568</v>
      </c>
    </row>
    <row r="1690" spans="1:18" x14ac:dyDescent="0.25">
      <c r="A1690" t="s">
        <v>1059</v>
      </c>
      <c r="B1690" t="s">
        <v>10339</v>
      </c>
      <c r="C1690" t="s">
        <v>11136</v>
      </c>
      <c r="D1690" t="s">
        <v>10350</v>
      </c>
      <c r="E1690" t="s">
        <v>1304</v>
      </c>
      <c r="F1690" s="48" t="s">
        <v>11179</v>
      </c>
      <c r="G1690" s="55" t="s">
        <v>11182</v>
      </c>
      <c r="H1690" s="55" t="s">
        <v>11183</v>
      </c>
      <c r="I1690" s="55" t="s">
        <v>9180</v>
      </c>
      <c r="J1690" s="48">
        <v>147.60000000100001</v>
      </c>
      <c r="K1690" s="55">
        <v>86623.045205999995</v>
      </c>
      <c r="L1690" s="55">
        <v>12079.42000008184</v>
      </c>
      <c r="M1690" s="55">
        <v>4331.1522603000003</v>
      </c>
      <c r="N1690" s="56">
        <v>70212.472945618152</v>
      </c>
      <c r="O1690" s="48">
        <f t="shared" si="104"/>
        <v>586.87700003667419</v>
      </c>
      <c r="P1690" s="48">
        <f t="shared" si="105"/>
        <v>81.838888888888889</v>
      </c>
      <c r="Q1690" s="48">
        <f t="shared" si="106"/>
        <v>29.343850001833715</v>
      </c>
      <c r="R1690" s="48">
        <f t="shared" si="107"/>
        <v>475.6942611459516</v>
      </c>
    </row>
    <row r="1691" spans="1:18" x14ac:dyDescent="0.25">
      <c r="A1691" t="s">
        <v>1059</v>
      </c>
      <c r="B1691" t="s">
        <v>10339</v>
      </c>
      <c r="C1691" t="s">
        <v>11136</v>
      </c>
      <c r="D1691" t="s">
        <v>10350</v>
      </c>
      <c r="E1691" t="s">
        <v>1304</v>
      </c>
      <c r="F1691" s="48" t="s">
        <v>11179</v>
      </c>
      <c r="G1691" s="55" t="s">
        <v>11184</v>
      </c>
      <c r="H1691" s="55" t="s">
        <v>11185</v>
      </c>
      <c r="I1691" s="55" t="s">
        <v>9211</v>
      </c>
      <c r="J1691" s="48">
        <v>45.100000001000005</v>
      </c>
      <c r="K1691" s="55">
        <v>31467.947719999996</v>
      </c>
      <c r="L1691" s="55">
        <v>4153.0100000920856</v>
      </c>
      <c r="M1691" s="55">
        <v>1573.3973860000001</v>
      </c>
      <c r="N1691" s="56">
        <v>25741.540333907909</v>
      </c>
      <c r="O1691" s="48">
        <f t="shared" si="104"/>
        <v>697.73719998452896</v>
      </c>
      <c r="P1691" s="48">
        <f t="shared" si="105"/>
        <v>92.084478935698471</v>
      </c>
      <c r="Q1691" s="48">
        <f t="shared" si="106"/>
        <v>34.886859999226452</v>
      </c>
      <c r="R1691" s="48">
        <f t="shared" si="107"/>
        <v>570.76586104960404</v>
      </c>
    </row>
    <row r="1692" spans="1:18" x14ac:dyDescent="0.25">
      <c r="A1692" t="s">
        <v>1059</v>
      </c>
      <c r="B1692" t="s">
        <v>10339</v>
      </c>
      <c r="C1692" t="s">
        <v>11136</v>
      </c>
      <c r="D1692" t="s">
        <v>10350</v>
      </c>
      <c r="E1692" t="s">
        <v>1307</v>
      </c>
      <c r="F1692" s="48" t="s">
        <v>11186</v>
      </c>
      <c r="G1692" s="55" t="s">
        <v>11182</v>
      </c>
      <c r="H1692" s="55" t="s">
        <v>11183</v>
      </c>
      <c r="I1692" s="55" t="s">
        <v>9180</v>
      </c>
      <c r="J1692" s="48">
        <v>-12.300011851999999</v>
      </c>
      <c r="K1692" s="55">
        <v>0</v>
      </c>
      <c r="L1692" s="55">
        <v>-1230.0011852</v>
      </c>
      <c r="M1692" s="55">
        <v>0</v>
      </c>
      <c r="N1692" s="56">
        <v>1230.0011852</v>
      </c>
      <c r="O1692" s="48">
        <f t="shared" si="104"/>
        <v>0</v>
      </c>
      <c r="P1692" s="48">
        <f t="shared" si="105"/>
        <v>100.00000000000001</v>
      </c>
      <c r="Q1692" s="48">
        <f t="shared" si="106"/>
        <v>0</v>
      </c>
      <c r="R1692" s="48">
        <f t="shared" si="107"/>
        <v>-100.00000000000001</v>
      </c>
    </row>
    <row r="1693" spans="1:18" x14ac:dyDescent="0.25">
      <c r="A1693" t="s">
        <v>1059</v>
      </c>
      <c r="B1693" t="s">
        <v>10339</v>
      </c>
      <c r="C1693" t="s">
        <v>11136</v>
      </c>
      <c r="D1693" t="s">
        <v>10350</v>
      </c>
      <c r="E1693" t="s">
        <v>1310</v>
      </c>
      <c r="F1693" s="48" t="s">
        <v>11187</v>
      </c>
      <c r="G1693" s="55" t="s">
        <v>11188</v>
      </c>
      <c r="H1693" s="55" t="s">
        <v>11189</v>
      </c>
      <c r="I1693" s="55" t="s">
        <v>9030</v>
      </c>
      <c r="J1693" s="48">
        <v>51.496000000000002</v>
      </c>
      <c r="K1693" s="55">
        <v>20969.1711985</v>
      </c>
      <c r="L1693" s="55">
        <v>15447.600093203884</v>
      </c>
      <c r="M1693" s="55">
        <v>1048.4585599250001</v>
      </c>
      <c r="N1693" s="56">
        <v>4473.1125453711156</v>
      </c>
      <c r="O1693" s="48">
        <f t="shared" si="104"/>
        <v>407.19999997087149</v>
      </c>
      <c r="P1693" s="48">
        <f t="shared" si="105"/>
        <v>299.97669902912622</v>
      </c>
      <c r="Q1693" s="48">
        <f t="shared" si="106"/>
        <v>20.359999998543579</v>
      </c>
      <c r="R1693" s="48">
        <f t="shared" si="107"/>
        <v>86.863300943201708</v>
      </c>
    </row>
    <row r="1694" spans="1:18" x14ac:dyDescent="0.25">
      <c r="A1694" t="s">
        <v>1059</v>
      </c>
      <c r="B1694" t="s">
        <v>10339</v>
      </c>
      <c r="C1694" t="s">
        <v>11136</v>
      </c>
      <c r="D1694" t="s">
        <v>10350</v>
      </c>
      <c r="E1694" t="s">
        <v>1310</v>
      </c>
      <c r="F1694" s="48" t="s">
        <v>11187</v>
      </c>
      <c r="G1694" s="55" t="s">
        <v>11171</v>
      </c>
      <c r="H1694" s="55" t="s">
        <v>11172</v>
      </c>
      <c r="I1694" s="55" t="s">
        <v>9362</v>
      </c>
      <c r="J1694" s="48">
        <v>213.056499995</v>
      </c>
      <c r="K1694" s="55">
        <v>89485.119748999976</v>
      </c>
      <c r="L1694" s="55">
        <v>0</v>
      </c>
      <c r="M1694" s="55">
        <v>4474.2559874500002</v>
      </c>
      <c r="N1694" s="56">
        <v>85010.863761549976</v>
      </c>
      <c r="O1694" s="48">
        <f t="shared" si="104"/>
        <v>420.00652292279284</v>
      </c>
      <c r="P1694" s="48">
        <f t="shared" si="105"/>
        <v>0</v>
      </c>
      <c r="Q1694" s="48">
        <f t="shared" si="106"/>
        <v>21.000326146139649</v>
      </c>
      <c r="R1694" s="48">
        <f t="shared" si="107"/>
        <v>399.00619677665316</v>
      </c>
    </row>
    <row r="1695" spans="1:18" x14ac:dyDescent="0.25">
      <c r="A1695" t="s">
        <v>1059</v>
      </c>
      <c r="B1695" t="s">
        <v>10339</v>
      </c>
      <c r="C1695" t="s">
        <v>11136</v>
      </c>
      <c r="D1695" t="s">
        <v>10350</v>
      </c>
      <c r="E1695" t="s">
        <v>1313</v>
      </c>
      <c r="F1695" s="48" t="s">
        <v>11190</v>
      </c>
      <c r="G1695" s="55" t="s">
        <v>11191</v>
      </c>
      <c r="H1695" s="55" t="s">
        <v>11192</v>
      </c>
      <c r="I1695" s="55" t="s">
        <v>9152</v>
      </c>
      <c r="J1695" s="48">
        <v>24.600000000999998</v>
      </c>
      <c r="K1695" s="55">
        <v>11920.372798799997</v>
      </c>
      <c r="L1695" s="55">
        <v>0</v>
      </c>
      <c r="M1695" s="55">
        <v>0</v>
      </c>
      <c r="N1695" s="56">
        <v>11920.372798799997</v>
      </c>
      <c r="O1695" s="48">
        <f t="shared" si="104"/>
        <v>484.56799993152157</v>
      </c>
      <c r="P1695" s="48">
        <f t="shared" si="105"/>
        <v>0</v>
      </c>
      <c r="Q1695" s="48">
        <f t="shared" si="106"/>
        <v>0</v>
      </c>
      <c r="R1695" s="48">
        <f t="shared" si="107"/>
        <v>484.56799993152157</v>
      </c>
    </row>
    <row r="1696" spans="1:18" x14ac:dyDescent="0.25">
      <c r="A1696" t="s">
        <v>1059</v>
      </c>
      <c r="B1696" t="s">
        <v>10339</v>
      </c>
      <c r="C1696" t="s">
        <v>11136</v>
      </c>
      <c r="D1696" t="s">
        <v>10350</v>
      </c>
      <c r="E1696" t="s">
        <v>1313</v>
      </c>
      <c r="F1696" s="48" t="s">
        <v>11190</v>
      </c>
      <c r="G1696" s="55" t="s">
        <v>10031</v>
      </c>
      <c r="H1696" s="55" t="s">
        <v>10032</v>
      </c>
      <c r="I1696" s="55" t="s">
        <v>9449</v>
      </c>
      <c r="J1696" s="48">
        <v>4.9199999979999998</v>
      </c>
      <c r="K1696" s="55">
        <v>3000.6696165000003</v>
      </c>
      <c r="L1696" s="55">
        <v>0</v>
      </c>
      <c r="M1696" s="55">
        <v>150.033480825</v>
      </c>
      <c r="N1696" s="56">
        <v>2850.6361356750003</v>
      </c>
      <c r="O1696" s="48">
        <f t="shared" si="104"/>
        <v>609.89219872353351</v>
      </c>
      <c r="P1696" s="48">
        <f t="shared" si="105"/>
        <v>0</v>
      </c>
      <c r="Q1696" s="48">
        <f t="shared" si="106"/>
        <v>30.494609936176673</v>
      </c>
      <c r="R1696" s="48">
        <f t="shared" si="107"/>
        <v>579.39758878735688</v>
      </c>
    </row>
    <row r="1697" spans="1:18" x14ac:dyDescent="0.25">
      <c r="A1697" t="s">
        <v>1059</v>
      </c>
      <c r="B1697" t="s">
        <v>10339</v>
      </c>
      <c r="C1697" t="s">
        <v>11136</v>
      </c>
      <c r="D1697" t="s">
        <v>10350</v>
      </c>
      <c r="E1697" t="s">
        <v>1313</v>
      </c>
      <c r="F1697" s="48" t="s">
        <v>11190</v>
      </c>
      <c r="G1697" s="55" t="s">
        <v>11193</v>
      </c>
      <c r="H1697" s="55" t="s">
        <v>11194</v>
      </c>
      <c r="I1697" s="55" t="s">
        <v>9415</v>
      </c>
      <c r="J1697" s="48">
        <v>147.60000000100001</v>
      </c>
      <c r="K1697" s="55">
        <v>86574.211727999995</v>
      </c>
      <c r="L1697" s="55">
        <v>7007.780000047479</v>
      </c>
      <c r="M1697" s="55">
        <v>4328.7105864000005</v>
      </c>
      <c r="N1697" s="56">
        <v>75237.721141552509</v>
      </c>
      <c r="O1697" s="48">
        <f t="shared" si="104"/>
        <v>586.54614991472522</v>
      </c>
      <c r="P1697" s="48">
        <f t="shared" si="105"/>
        <v>47.478184281842822</v>
      </c>
      <c r="Q1697" s="48">
        <f t="shared" si="106"/>
        <v>29.327307495736264</v>
      </c>
      <c r="R1697" s="48">
        <f t="shared" si="107"/>
        <v>509.74065813714606</v>
      </c>
    </row>
    <row r="1698" spans="1:18" x14ac:dyDescent="0.25">
      <c r="A1698" t="s">
        <v>1059</v>
      </c>
      <c r="B1698" t="s">
        <v>10339</v>
      </c>
      <c r="C1698" t="s">
        <v>11136</v>
      </c>
      <c r="D1698" t="s">
        <v>10350</v>
      </c>
      <c r="E1698" t="s">
        <v>1313</v>
      </c>
      <c r="F1698" s="48" t="s">
        <v>11190</v>
      </c>
      <c r="G1698" s="55" t="s">
        <v>9535</v>
      </c>
      <c r="H1698" s="55" t="s">
        <v>9536</v>
      </c>
      <c r="I1698" s="55" t="s">
        <v>9030</v>
      </c>
      <c r="J1698" s="48">
        <v>1.2299999989999999</v>
      </c>
      <c r="K1698" s="55">
        <v>954.15154806999999</v>
      </c>
      <c r="L1698" s="55">
        <v>0</v>
      </c>
      <c r="M1698" s="55">
        <v>47.707577403500011</v>
      </c>
      <c r="N1698" s="56">
        <v>906.44397066650004</v>
      </c>
      <c r="O1698" s="48">
        <f t="shared" si="104"/>
        <v>775.73296654124636</v>
      </c>
      <c r="P1698" s="48">
        <f t="shared" si="105"/>
        <v>0</v>
      </c>
      <c r="Q1698" s="48">
        <f t="shared" si="106"/>
        <v>38.786648327062331</v>
      </c>
      <c r="R1698" s="48">
        <f t="shared" si="107"/>
        <v>736.94631821418409</v>
      </c>
    </row>
    <row r="1699" spans="1:18" x14ac:dyDescent="0.25">
      <c r="A1699" t="s">
        <v>1059</v>
      </c>
      <c r="B1699" t="s">
        <v>10339</v>
      </c>
      <c r="C1699" t="s">
        <v>11136</v>
      </c>
      <c r="D1699" t="s">
        <v>10350</v>
      </c>
      <c r="E1699" t="s">
        <v>1313</v>
      </c>
      <c r="F1699" s="48" t="s">
        <v>11190</v>
      </c>
      <c r="G1699" s="55" t="s">
        <v>10391</v>
      </c>
      <c r="H1699" s="55" t="s">
        <v>10392</v>
      </c>
      <c r="I1699" s="55" t="s">
        <v>9377</v>
      </c>
      <c r="J1699" s="48">
        <v>4.9199999979999998</v>
      </c>
      <c r="K1699" s="55">
        <v>3601.1546400999996</v>
      </c>
      <c r="L1699" s="55">
        <v>607.2199997531626</v>
      </c>
      <c r="M1699" s="55">
        <v>180.05773200500002</v>
      </c>
      <c r="N1699" s="56">
        <v>2813.876908341837</v>
      </c>
      <c r="O1699" s="48">
        <f t="shared" si="104"/>
        <v>731.94200031786261</v>
      </c>
      <c r="P1699" s="48">
        <f t="shared" si="105"/>
        <v>123.41869918699187</v>
      </c>
      <c r="Q1699" s="48">
        <f t="shared" si="106"/>
        <v>36.597100015893133</v>
      </c>
      <c r="R1699" s="48">
        <f t="shared" si="107"/>
        <v>571.92620111497752</v>
      </c>
    </row>
    <row r="1700" spans="1:18" x14ac:dyDescent="0.25">
      <c r="A1700" t="s">
        <v>1059</v>
      </c>
      <c r="B1700" t="s">
        <v>10339</v>
      </c>
      <c r="C1700" t="s">
        <v>11136</v>
      </c>
      <c r="D1700" t="s">
        <v>10350</v>
      </c>
      <c r="E1700" t="s">
        <v>1313</v>
      </c>
      <c r="F1700" s="48" t="s">
        <v>11190</v>
      </c>
      <c r="G1700" s="55" t="s">
        <v>11195</v>
      </c>
      <c r="H1700" s="55" t="s">
        <v>11196</v>
      </c>
      <c r="I1700" s="55" t="s">
        <v>9377</v>
      </c>
      <c r="J1700" s="48">
        <v>1.23</v>
      </c>
      <c r="K1700" s="55">
        <v>1814.0378250599999</v>
      </c>
      <c r="L1700" s="55">
        <v>319.47000000000003</v>
      </c>
      <c r="M1700" s="55">
        <v>90.701891252999999</v>
      </c>
      <c r="N1700" s="56">
        <v>1403.8659338069999</v>
      </c>
      <c r="O1700" s="48">
        <f t="shared" si="104"/>
        <v>1474.8275000487804</v>
      </c>
      <c r="P1700" s="48">
        <f t="shared" si="105"/>
        <v>259.73170731707319</v>
      </c>
      <c r="Q1700" s="48">
        <f t="shared" si="106"/>
        <v>73.741375002439028</v>
      </c>
      <c r="R1700" s="48">
        <f t="shared" si="107"/>
        <v>1141.3544177292683</v>
      </c>
    </row>
    <row r="1701" spans="1:18" x14ac:dyDescent="0.25">
      <c r="A1701" t="s">
        <v>1059</v>
      </c>
      <c r="B1701" t="s">
        <v>10339</v>
      </c>
      <c r="C1701" t="s">
        <v>11136</v>
      </c>
      <c r="D1701" t="s">
        <v>10350</v>
      </c>
      <c r="E1701" t="s">
        <v>1313</v>
      </c>
      <c r="F1701" s="48" t="s">
        <v>11190</v>
      </c>
      <c r="G1701" s="55" t="s">
        <v>11197</v>
      </c>
      <c r="H1701" s="55" t="s">
        <v>11198</v>
      </c>
      <c r="I1701" s="55" t="s">
        <v>10681</v>
      </c>
      <c r="J1701" s="48">
        <v>172.20000000499999</v>
      </c>
      <c r="K1701" s="55">
        <v>81773.757411999992</v>
      </c>
      <c r="L1701" s="55">
        <v>0</v>
      </c>
      <c r="M1701" s="55">
        <v>0</v>
      </c>
      <c r="N1701" s="56">
        <v>81773.757411999992</v>
      </c>
      <c r="O1701" s="48">
        <f t="shared" si="104"/>
        <v>474.87664000944028</v>
      </c>
      <c r="P1701" s="48">
        <f t="shared" si="105"/>
        <v>0</v>
      </c>
      <c r="Q1701" s="48">
        <f t="shared" si="106"/>
        <v>0</v>
      </c>
      <c r="R1701" s="48">
        <f t="shared" si="107"/>
        <v>474.87664000944028</v>
      </c>
    </row>
    <row r="1702" spans="1:18" x14ac:dyDescent="0.25">
      <c r="A1702" t="s">
        <v>1059</v>
      </c>
      <c r="B1702" t="s">
        <v>10339</v>
      </c>
      <c r="C1702" t="s">
        <v>11136</v>
      </c>
      <c r="D1702" t="s">
        <v>10350</v>
      </c>
      <c r="E1702" t="s">
        <v>1313</v>
      </c>
      <c r="F1702" s="48" t="s">
        <v>11190</v>
      </c>
      <c r="G1702" s="55" t="s">
        <v>11157</v>
      </c>
      <c r="H1702" s="55" t="s">
        <v>11158</v>
      </c>
      <c r="I1702" s="55" t="s">
        <v>9377</v>
      </c>
      <c r="J1702" s="48">
        <v>1.23</v>
      </c>
      <c r="K1702" s="55">
        <v>1146.9602399800001</v>
      </c>
      <c r="L1702" s="55">
        <v>319.07999999999993</v>
      </c>
      <c r="M1702" s="55">
        <v>57.348011998999993</v>
      </c>
      <c r="N1702" s="56">
        <v>770.53222798100023</v>
      </c>
      <c r="O1702" s="48">
        <f t="shared" si="104"/>
        <v>932.48799998373988</v>
      </c>
      <c r="P1702" s="48">
        <f t="shared" si="105"/>
        <v>259.41463414634143</v>
      </c>
      <c r="Q1702" s="48">
        <f t="shared" si="106"/>
        <v>46.624399999186984</v>
      </c>
      <c r="R1702" s="48">
        <f t="shared" si="107"/>
        <v>626.44896583821162</v>
      </c>
    </row>
    <row r="1703" spans="1:18" x14ac:dyDescent="0.25">
      <c r="A1703" t="s">
        <v>1059</v>
      </c>
      <c r="B1703" t="s">
        <v>10339</v>
      </c>
      <c r="C1703" t="s">
        <v>11136</v>
      </c>
      <c r="D1703" t="s">
        <v>10350</v>
      </c>
      <c r="E1703" t="s">
        <v>1313</v>
      </c>
      <c r="F1703" s="48" t="s">
        <v>11190</v>
      </c>
      <c r="G1703" s="55" t="s">
        <v>11199</v>
      </c>
      <c r="H1703" s="55" t="s">
        <v>11200</v>
      </c>
      <c r="I1703" s="55" t="s">
        <v>10436</v>
      </c>
      <c r="J1703" s="48">
        <v>48.480000001000008</v>
      </c>
      <c r="K1703" s="55">
        <v>23442.503999</v>
      </c>
      <c r="L1703" s="55">
        <v>509.40000001050754</v>
      </c>
      <c r="M1703" s="55">
        <v>1172.1251999500003</v>
      </c>
      <c r="N1703" s="56">
        <v>21760.978799039491</v>
      </c>
      <c r="O1703" s="48">
        <f t="shared" si="104"/>
        <v>483.54999996939864</v>
      </c>
      <c r="P1703" s="48">
        <f t="shared" si="105"/>
        <v>10.507425742574258</v>
      </c>
      <c r="Q1703" s="48">
        <f t="shared" si="106"/>
        <v>24.177499998469937</v>
      </c>
      <c r="R1703" s="48">
        <f t="shared" si="107"/>
        <v>448.86507422835444</v>
      </c>
    </row>
    <row r="1704" spans="1:18" x14ac:dyDescent="0.25">
      <c r="A1704" t="s">
        <v>1059</v>
      </c>
      <c r="B1704" t="s">
        <v>10339</v>
      </c>
      <c r="C1704" t="s">
        <v>11136</v>
      </c>
      <c r="D1704" t="s">
        <v>10350</v>
      </c>
      <c r="E1704" t="s">
        <v>1313</v>
      </c>
      <c r="F1704" s="48" t="s">
        <v>11190</v>
      </c>
      <c r="G1704" s="55" t="s">
        <v>10040</v>
      </c>
      <c r="H1704" s="55" t="s">
        <v>10041</v>
      </c>
      <c r="I1704" s="55" t="s">
        <v>9189</v>
      </c>
      <c r="J1704" s="48">
        <v>4.9199999979999998</v>
      </c>
      <c r="K1704" s="55">
        <v>3426.9506623000007</v>
      </c>
      <c r="L1704" s="55">
        <v>289.0199998825122</v>
      </c>
      <c r="M1704" s="55">
        <v>171.347533115</v>
      </c>
      <c r="N1704" s="56">
        <v>2966.5831293024885</v>
      </c>
      <c r="O1704" s="48">
        <f t="shared" si="104"/>
        <v>696.53468774249393</v>
      </c>
      <c r="P1704" s="48">
        <f t="shared" si="105"/>
        <v>58.743902439024396</v>
      </c>
      <c r="Q1704" s="48">
        <f t="shared" si="106"/>
        <v>34.826734387124688</v>
      </c>
      <c r="R1704" s="48">
        <f t="shared" si="107"/>
        <v>602.96405091634483</v>
      </c>
    </row>
    <row r="1705" spans="1:18" x14ac:dyDescent="0.25">
      <c r="A1705" t="s">
        <v>1059</v>
      </c>
      <c r="B1705" t="s">
        <v>10339</v>
      </c>
      <c r="C1705" t="s">
        <v>11136</v>
      </c>
      <c r="D1705" t="s">
        <v>10350</v>
      </c>
      <c r="E1705" t="s">
        <v>1313</v>
      </c>
      <c r="F1705" s="48" t="s">
        <v>11190</v>
      </c>
      <c r="G1705" s="55" t="s">
        <v>11201</v>
      </c>
      <c r="H1705" s="55" t="s">
        <v>11202</v>
      </c>
      <c r="I1705" s="55" t="s">
        <v>9211</v>
      </c>
      <c r="J1705" s="48">
        <v>2.4600000019999997</v>
      </c>
      <c r="K1705" s="55">
        <v>1377.35399994</v>
      </c>
      <c r="L1705" s="55">
        <v>0</v>
      </c>
      <c r="M1705" s="55">
        <v>68.867699997000003</v>
      </c>
      <c r="N1705" s="56">
        <v>1308.4862999429999</v>
      </c>
      <c r="O1705" s="48">
        <f t="shared" si="104"/>
        <v>559.8999995204066</v>
      </c>
      <c r="P1705" s="48">
        <f t="shared" si="105"/>
        <v>0</v>
      </c>
      <c r="Q1705" s="48">
        <f t="shared" si="106"/>
        <v>27.994999976020331</v>
      </c>
      <c r="R1705" s="48">
        <f t="shared" si="107"/>
        <v>531.90499954438621</v>
      </c>
    </row>
    <row r="1706" spans="1:18" x14ac:dyDescent="0.25">
      <c r="A1706" t="s">
        <v>1059</v>
      </c>
      <c r="B1706" t="s">
        <v>10339</v>
      </c>
      <c r="C1706" t="s">
        <v>11136</v>
      </c>
      <c r="D1706" t="s">
        <v>10350</v>
      </c>
      <c r="E1706" t="s">
        <v>1313</v>
      </c>
      <c r="F1706" s="48" t="s">
        <v>11190</v>
      </c>
      <c r="G1706" s="55" t="s">
        <v>11203</v>
      </c>
      <c r="H1706" s="55" t="s">
        <v>11204</v>
      </c>
      <c r="I1706" s="55" t="s">
        <v>10297</v>
      </c>
      <c r="J1706" s="48">
        <v>122.999999999</v>
      </c>
      <c r="K1706" s="55">
        <v>85476.084952000019</v>
      </c>
      <c r="L1706" s="55">
        <v>8150.0299999337403</v>
      </c>
      <c r="M1706" s="55">
        <v>0</v>
      </c>
      <c r="N1706" s="56">
        <v>77326.054952066275</v>
      </c>
      <c r="O1706" s="48">
        <f t="shared" si="104"/>
        <v>694.92751994060939</v>
      </c>
      <c r="P1706" s="48">
        <f t="shared" si="105"/>
        <v>66.260406504065045</v>
      </c>
      <c r="Q1706" s="48">
        <f t="shared" si="106"/>
        <v>0</v>
      </c>
      <c r="R1706" s="48">
        <f t="shared" si="107"/>
        <v>628.66711343654424</v>
      </c>
    </row>
    <row r="1707" spans="1:18" x14ac:dyDescent="0.25">
      <c r="A1707" t="s">
        <v>1059</v>
      </c>
      <c r="B1707" t="s">
        <v>10339</v>
      </c>
      <c r="C1707" t="s">
        <v>11136</v>
      </c>
      <c r="D1707" t="s">
        <v>10350</v>
      </c>
      <c r="E1707" t="s">
        <v>1313</v>
      </c>
      <c r="F1707" s="48" t="s">
        <v>11190</v>
      </c>
      <c r="G1707" s="55" t="s">
        <v>11050</v>
      </c>
      <c r="H1707" s="55" t="s">
        <v>11051</v>
      </c>
      <c r="I1707" s="55" t="s">
        <v>9030</v>
      </c>
      <c r="J1707" s="48">
        <v>3.6899999980000002</v>
      </c>
      <c r="K1707" s="55">
        <v>2245.9948216000003</v>
      </c>
      <c r="L1707" s="55">
        <v>0</v>
      </c>
      <c r="M1707" s="55">
        <v>112.29974108</v>
      </c>
      <c r="N1707" s="56">
        <v>2133.6950805200004</v>
      </c>
      <c r="O1707" s="48">
        <f t="shared" si="104"/>
        <v>608.67068369033643</v>
      </c>
      <c r="P1707" s="48">
        <f t="shared" si="105"/>
        <v>0</v>
      </c>
      <c r="Q1707" s="48">
        <f t="shared" si="106"/>
        <v>30.433534184516819</v>
      </c>
      <c r="R1707" s="48">
        <f t="shared" si="107"/>
        <v>578.23714950581962</v>
      </c>
    </row>
    <row r="1708" spans="1:18" x14ac:dyDescent="0.25">
      <c r="A1708" t="s">
        <v>1059</v>
      </c>
      <c r="B1708" t="s">
        <v>10339</v>
      </c>
      <c r="C1708" t="s">
        <v>11136</v>
      </c>
      <c r="D1708" t="s">
        <v>10350</v>
      </c>
      <c r="E1708" t="s">
        <v>1313</v>
      </c>
      <c r="F1708" s="48" t="s">
        <v>11190</v>
      </c>
      <c r="G1708" s="55" t="s">
        <v>11188</v>
      </c>
      <c r="H1708" s="55" t="s">
        <v>11189</v>
      </c>
      <c r="I1708" s="55" t="s">
        <v>9030</v>
      </c>
      <c r="J1708" s="48">
        <v>1.23</v>
      </c>
      <c r="K1708" s="55">
        <v>633.41588794999996</v>
      </c>
      <c r="L1708" s="55">
        <v>387.18</v>
      </c>
      <c r="M1708" s="55">
        <v>31.670794397500003</v>
      </c>
      <c r="N1708" s="56">
        <v>214.56509355249995</v>
      </c>
      <c r="O1708" s="48">
        <f t="shared" si="104"/>
        <v>514.97226662601622</v>
      </c>
      <c r="P1708" s="48">
        <f t="shared" si="105"/>
        <v>314.78048780487808</v>
      </c>
      <c r="Q1708" s="48">
        <f t="shared" si="106"/>
        <v>25.748613331300817</v>
      </c>
      <c r="R1708" s="48">
        <f t="shared" si="107"/>
        <v>174.44316548983736</v>
      </c>
    </row>
    <row r="1709" spans="1:18" x14ac:dyDescent="0.25">
      <c r="A1709" t="s">
        <v>1059</v>
      </c>
      <c r="B1709" t="s">
        <v>10339</v>
      </c>
      <c r="C1709" t="s">
        <v>11136</v>
      </c>
      <c r="D1709" t="s">
        <v>10350</v>
      </c>
      <c r="E1709" t="s">
        <v>1313</v>
      </c>
      <c r="F1709" s="48" t="s">
        <v>11190</v>
      </c>
      <c r="G1709" s="55" t="s">
        <v>11205</v>
      </c>
      <c r="H1709" s="55" t="s">
        <v>11206</v>
      </c>
      <c r="I1709" s="55" t="s">
        <v>9030</v>
      </c>
      <c r="J1709" s="48">
        <v>24.600000000999998</v>
      </c>
      <c r="K1709" s="55">
        <v>15982.314958399998</v>
      </c>
      <c r="L1709" s="55">
        <v>0</v>
      </c>
      <c r="M1709" s="55">
        <v>799.1157479200001</v>
      </c>
      <c r="N1709" s="56">
        <v>15183.199210479997</v>
      </c>
      <c r="O1709" s="48">
        <f t="shared" si="104"/>
        <v>649.68759990854926</v>
      </c>
      <c r="P1709" s="48">
        <f t="shared" si="105"/>
        <v>0</v>
      </c>
      <c r="Q1709" s="48">
        <f t="shared" si="106"/>
        <v>32.484379995427474</v>
      </c>
      <c r="R1709" s="48">
        <f t="shared" si="107"/>
        <v>617.20321991312176</v>
      </c>
    </row>
    <row r="1710" spans="1:18" x14ac:dyDescent="0.25">
      <c r="A1710" t="s">
        <v>1059</v>
      </c>
      <c r="B1710" t="s">
        <v>10339</v>
      </c>
      <c r="C1710" t="s">
        <v>11136</v>
      </c>
      <c r="D1710" t="s">
        <v>10350</v>
      </c>
      <c r="E1710" t="s">
        <v>1313</v>
      </c>
      <c r="F1710" s="48" t="s">
        <v>11190</v>
      </c>
      <c r="G1710" s="55" t="s">
        <v>11207</v>
      </c>
      <c r="H1710" s="55" t="s">
        <v>11208</v>
      </c>
      <c r="I1710" s="55" t="s">
        <v>9686</v>
      </c>
      <c r="J1710" s="48">
        <v>23.369999999999997</v>
      </c>
      <c r="K1710" s="55">
        <v>14607.465240299998</v>
      </c>
      <c r="L1710" s="55">
        <v>0</v>
      </c>
      <c r="M1710" s="55">
        <v>0</v>
      </c>
      <c r="N1710" s="56">
        <v>14607.465240299998</v>
      </c>
      <c r="O1710" s="48">
        <f t="shared" si="104"/>
        <v>625.05200001283697</v>
      </c>
      <c r="P1710" s="48">
        <f t="shared" si="105"/>
        <v>0</v>
      </c>
      <c r="Q1710" s="48">
        <f t="shared" si="106"/>
        <v>0</v>
      </c>
      <c r="R1710" s="48">
        <f t="shared" si="107"/>
        <v>625.05200001283697</v>
      </c>
    </row>
    <row r="1711" spans="1:18" x14ac:dyDescent="0.25">
      <c r="A1711" t="s">
        <v>1059</v>
      </c>
      <c r="B1711" t="s">
        <v>10339</v>
      </c>
      <c r="C1711" t="s">
        <v>11136</v>
      </c>
      <c r="D1711" t="s">
        <v>10350</v>
      </c>
      <c r="E1711" t="s">
        <v>1313</v>
      </c>
      <c r="F1711" s="48" t="s">
        <v>11190</v>
      </c>
      <c r="G1711" s="55" t="s">
        <v>10077</v>
      </c>
      <c r="H1711" s="55" t="s">
        <v>10078</v>
      </c>
      <c r="I1711" s="55" t="s">
        <v>10079</v>
      </c>
      <c r="J1711" s="48">
        <v>15.989999998999998</v>
      </c>
      <c r="K1711" s="55">
        <v>10059.692758399999</v>
      </c>
      <c r="L1711" s="55">
        <v>0</v>
      </c>
      <c r="M1711" s="55">
        <v>0</v>
      </c>
      <c r="N1711" s="56">
        <v>10059.692758399999</v>
      </c>
      <c r="O1711" s="48">
        <f t="shared" si="104"/>
        <v>629.12399993928227</v>
      </c>
      <c r="P1711" s="48">
        <f t="shared" si="105"/>
        <v>0</v>
      </c>
      <c r="Q1711" s="48">
        <f t="shared" si="106"/>
        <v>0</v>
      </c>
      <c r="R1711" s="48">
        <f t="shared" si="107"/>
        <v>629.12399993928227</v>
      </c>
    </row>
    <row r="1712" spans="1:18" x14ac:dyDescent="0.25">
      <c r="A1712" t="s">
        <v>1059</v>
      </c>
      <c r="B1712" t="s">
        <v>10339</v>
      </c>
      <c r="C1712" t="s">
        <v>11136</v>
      </c>
      <c r="D1712" t="s">
        <v>10350</v>
      </c>
      <c r="E1712" t="s">
        <v>1313</v>
      </c>
      <c r="F1712" s="48" t="s">
        <v>11190</v>
      </c>
      <c r="G1712" s="55" t="s">
        <v>11175</v>
      </c>
      <c r="H1712" s="55" t="s">
        <v>11176</v>
      </c>
      <c r="I1712" s="55" t="s">
        <v>9030</v>
      </c>
      <c r="J1712" s="48">
        <v>3.69</v>
      </c>
      <c r="K1712" s="55">
        <v>1784.6751419500001</v>
      </c>
      <c r="L1712" s="55">
        <v>0</v>
      </c>
      <c r="M1712" s="55">
        <v>89.233757097500003</v>
      </c>
      <c r="N1712" s="56">
        <v>1695.4413848525001</v>
      </c>
      <c r="O1712" s="48">
        <f t="shared" si="104"/>
        <v>483.65179998644993</v>
      </c>
      <c r="P1712" s="48">
        <f t="shared" si="105"/>
        <v>0</v>
      </c>
      <c r="Q1712" s="48">
        <f t="shared" si="106"/>
        <v>24.182589999322495</v>
      </c>
      <c r="R1712" s="48">
        <f t="shared" si="107"/>
        <v>459.46920998712739</v>
      </c>
    </row>
    <row r="1713" spans="1:18" x14ac:dyDescent="0.25">
      <c r="A1713" t="s">
        <v>1059</v>
      </c>
      <c r="B1713" t="s">
        <v>10339</v>
      </c>
      <c r="C1713" t="s">
        <v>11136</v>
      </c>
      <c r="D1713" t="s">
        <v>10350</v>
      </c>
      <c r="E1713" t="s">
        <v>1313</v>
      </c>
      <c r="F1713" s="48" t="s">
        <v>11190</v>
      </c>
      <c r="G1713" s="55" t="s">
        <v>9396</v>
      </c>
      <c r="H1713" s="55" t="s">
        <v>9397</v>
      </c>
      <c r="I1713" s="55" t="s">
        <v>9398</v>
      </c>
      <c r="J1713" s="48">
        <v>3.9599999999999995</v>
      </c>
      <c r="K1713" s="55">
        <v>3068.9999998999997</v>
      </c>
      <c r="L1713" s="55">
        <v>0</v>
      </c>
      <c r="M1713" s="55">
        <v>0</v>
      </c>
      <c r="N1713" s="56">
        <v>3068.9999998999997</v>
      </c>
      <c r="O1713" s="48">
        <f t="shared" si="104"/>
        <v>774.99999997474754</v>
      </c>
      <c r="P1713" s="48">
        <f t="shared" si="105"/>
        <v>0</v>
      </c>
      <c r="Q1713" s="48">
        <f t="shared" si="106"/>
        <v>0</v>
      </c>
      <c r="R1713" s="48">
        <f t="shared" si="107"/>
        <v>774.99999997474754</v>
      </c>
    </row>
    <row r="1714" spans="1:18" x14ac:dyDescent="0.25">
      <c r="A1714" t="s">
        <v>1059</v>
      </c>
      <c r="B1714" t="s">
        <v>10339</v>
      </c>
      <c r="C1714" t="s">
        <v>11136</v>
      </c>
      <c r="D1714" t="s">
        <v>10350</v>
      </c>
      <c r="E1714" t="s">
        <v>1313</v>
      </c>
      <c r="F1714" s="48" t="s">
        <v>11190</v>
      </c>
      <c r="G1714" s="55" t="s">
        <v>11209</v>
      </c>
      <c r="H1714" s="55" t="s">
        <v>11210</v>
      </c>
      <c r="I1714" s="55" t="s">
        <v>9042</v>
      </c>
      <c r="J1714" s="48">
        <v>1.23</v>
      </c>
      <c r="K1714" s="55">
        <v>1165.7423399100001</v>
      </c>
      <c r="L1714" s="55">
        <v>105.29</v>
      </c>
      <c r="M1714" s="55">
        <v>0</v>
      </c>
      <c r="N1714" s="56">
        <v>1060.4523399100001</v>
      </c>
      <c r="O1714" s="48">
        <f t="shared" si="104"/>
        <v>947.75799992682937</v>
      </c>
      <c r="P1714" s="48">
        <f t="shared" si="105"/>
        <v>85.60162601626017</v>
      </c>
      <c r="Q1714" s="48">
        <f t="shared" si="106"/>
        <v>0</v>
      </c>
      <c r="R1714" s="48">
        <f t="shared" si="107"/>
        <v>862.15637391056919</v>
      </c>
    </row>
    <row r="1715" spans="1:18" x14ac:dyDescent="0.25">
      <c r="A1715" t="s">
        <v>1059</v>
      </c>
      <c r="B1715" t="s">
        <v>10339</v>
      </c>
      <c r="C1715" t="s">
        <v>11136</v>
      </c>
      <c r="D1715" t="s">
        <v>10350</v>
      </c>
      <c r="E1715" t="s">
        <v>1313</v>
      </c>
      <c r="F1715" s="48" t="s">
        <v>11190</v>
      </c>
      <c r="G1715" s="55" t="s">
        <v>11211</v>
      </c>
      <c r="H1715" s="55" t="s">
        <v>11212</v>
      </c>
      <c r="I1715" s="55" t="s">
        <v>9152</v>
      </c>
      <c r="J1715" s="48">
        <v>24.600000000999998</v>
      </c>
      <c r="K1715" s="55">
        <v>11920.372798799997</v>
      </c>
      <c r="L1715" s="55">
        <v>0</v>
      </c>
      <c r="M1715" s="55">
        <v>0</v>
      </c>
      <c r="N1715" s="56">
        <v>11920.372798799997</v>
      </c>
      <c r="O1715" s="48">
        <f t="shared" si="104"/>
        <v>484.56799993152157</v>
      </c>
      <c r="P1715" s="48">
        <f t="shared" si="105"/>
        <v>0</v>
      </c>
      <c r="Q1715" s="48">
        <f t="shared" si="106"/>
        <v>0</v>
      </c>
      <c r="R1715" s="48">
        <f t="shared" si="107"/>
        <v>484.56799993152157</v>
      </c>
    </row>
    <row r="1716" spans="1:18" x14ac:dyDescent="0.25">
      <c r="A1716" t="s">
        <v>1059</v>
      </c>
      <c r="B1716" t="s">
        <v>10339</v>
      </c>
      <c r="C1716" t="s">
        <v>11136</v>
      </c>
      <c r="D1716" t="s">
        <v>10350</v>
      </c>
      <c r="E1716" t="s">
        <v>1313</v>
      </c>
      <c r="F1716" s="48" t="s">
        <v>11190</v>
      </c>
      <c r="G1716" s="55" t="s">
        <v>11213</v>
      </c>
      <c r="H1716" s="55" t="s">
        <v>11214</v>
      </c>
      <c r="I1716" s="55" t="s">
        <v>9377</v>
      </c>
      <c r="J1716" s="48">
        <v>2.459999995</v>
      </c>
      <c r="K1716" s="55">
        <v>2028.4667998900002</v>
      </c>
      <c r="L1716" s="55">
        <v>402.84999918119922</v>
      </c>
      <c r="M1716" s="55">
        <v>101.42333999450001</v>
      </c>
      <c r="N1716" s="56">
        <v>1524.1934607143007</v>
      </c>
      <c r="O1716" s="48">
        <f t="shared" si="104"/>
        <v>824.58000163126019</v>
      </c>
      <c r="P1716" s="48">
        <f t="shared" si="105"/>
        <v>163.76016260162604</v>
      </c>
      <c r="Q1716" s="48">
        <f t="shared" si="106"/>
        <v>41.229000081563015</v>
      </c>
      <c r="R1716" s="48">
        <f t="shared" si="107"/>
        <v>619.59083894807111</v>
      </c>
    </row>
    <row r="1717" spans="1:18" x14ac:dyDescent="0.25">
      <c r="A1717" t="s">
        <v>1059</v>
      </c>
      <c r="B1717" t="s">
        <v>10339</v>
      </c>
      <c r="C1717" t="s">
        <v>11136</v>
      </c>
      <c r="D1717" t="s">
        <v>10350</v>
      </c>
      <c r="E1717" t="s">
        <v>1313</v>
      </c>
      <c r="F1717" s="48" t="s">
        <v>11190</v>
      </c>
      <c r="G1717" s="55" t="s">
        <v>9366</v>
      </c>
      <c r="H1717" s="55" t="s">
        <v>9367</v>
      </c>
      <c r="I1717" s="55" t="s">
        <v>9030</v>
      </c>
      <c r="J1717" s="48">
        <v>49.199999998999999</v>
      </c>
      <c r="K1717" s="55">
        <v>0</v>
      </c>
      <c r="L1717" s="55">
        <v>0</v>
      </c>
      <c r="M1717" s="55">
        <v>0</v>
      </c>
      <c r="N1717" s="56">
        <v>0</v>
      </c>
      <c r="O1717" s="48">
        <f t="shared" si="104"/>
        <v>0</v>
      </c>
      <c r="P1717" s="48">
        <f t="shared" si="105"/>
        <v>0</v>
      </c>
      <c r="Q1717" s="48">
        <f t="shared" si="106"/>
        <v>0</v>
      </c>
      <c r="R1717" s="48">
        <f t="shared" si="107"/>
        <v>0</v>
      </c>
    </row>
    <row r="1718" spans="1:18" x14ac:dyDescent="0.25">
      <c r="A1718" t="s">
        <v>1059</v>
      </c>
      <c r="B1718" t="s">
        <v>10339</v>
      </c>
      <c r="C1718" t="s">
        <v>11136</v>
      </c>
      <c r="D1718" t="s">
        <v>10350</v>
      </c>
      <c r="E1718" t="s">
        <v>1313</v>
      </c>
      <c r="F1718" s="48" t="s">
        <v>11190</v>
      </c>
      <c r="G1718" s="55" t="s">
        <v>10766</v>
      </c>
      <c r="H1718" s="55" t="s">
        <v>10767</v>
      </c>
      <c r="I1718" s="55" t="s">
        <v>9415</v>
      </c>
      <c r="J1718" s="48">
        <v>5.5199999990000004</v>
      </c>
      <c r="K1718" s="55">
        <v>3637.6799996000009</v>
      </c>
      <c r="L1718" s="55">
        <v>0</v>
      </c>
      <c r="M1718" s="55">
        <v>0</v>
      </c>
      <c r="N1718" s="56">
        <v>3637.6799996000009</v>
      </c>
      <c r="O1718" s="48">
        <f t="shared" si="104"/>
        <v>659.00000004692038</v>
      </c>
      <c r="P1718" s="48">
        <f t="shared" si="105"/>
        <v>0</v>
      </c>
      <c r="Q1718" s="48">
        <f t="shared" si="106"/>
        <v>0</v>
      </c>
      <c r="R1718" s="48">
        <f t="shared" si="107"/>
        <v>659.00000004692038</v>
      </c>
    </row>
    <row r="1719" spans="1:18" x14ac:dyDescent="0.25">
      <c r="A1719" t="s">
        <v>1059</v>
      </c>
      <c r="B1719" t="s">
        <v>10339</v>
      </c>
      <c r="C1719" t="s">
        <v>11136</v>
      </c>
      <c r="D1719" t="s">
        <v>10350</v>
      </c>
      <c r="E1719" t="s">
        <v>1316</v>
      </c>
      <c r="F1719" s="48" t="s">
        <v>11215</v>
      </c>
      <c r="G1719" s="55" t="s">
        <v>11216</v>
      </c>
      <c r="H1719" s="55" t="s">
        <v>11217</v>
      </c>
      <c r="I1719" s="55" t="s">
        <v>9415</v>
      </c>
      <c r="J1719" s="48">
        <v>49.199999998999999</v>
      </c>
      <c r="K1719" s="55">
        <v>25493.570401999998</v>
      </c>
      <c r="L1719" s="55">
        <v>0</v>
      </c>
      <c r="M1719" s="55">
        <v>1274.6785201</v>
      </c>
      <c r="N1719" s="56">
        <v>24218.891881899999</v>
      </c>
      <c r="O1719" s="48">
        <f t="shared" si="104"/>
        <v>518.16200005118208</v>
      </c>
      <c r="P1719" s="48">
        <f t="shared" si="105"/>
        <v>0</v>
      </c>
      <c r="Q1719" s="48">
        <f t="shared" si="106"/>
        <v>25.908100002559109</v>
      </c>
      <c r="R1719" s="48">
        <f t="shared" si="107"/>
        <v>492.25390004862305</v>
      </c>
    </row>
    <row r="1720" spans="1:18" x14ac:dyDescent="0.25">
      <c r="A1720" t="s">
        <v>1059</v>
      </c>
      <c r="B1720" t="s">
        <v>10339</v>
      </c>
      <c r="C1720" t="s">
        <v>11136</v>
      </c>
      <c r="D1720" t="s">
        <v>10350</v>
      </c>
      <c r="E1720" t="s">
        <v>1319</v>
      </c>
      <c r="F1720" s="48" t="s">
        <v>11218</v>
      </c>
      <c r="G1720" s="55" t="s">
        <v>11219</v>
      </c>
      <c r="H1720" s="55" t="s">
        <v>11220</v>
      </c>
      <c r="I1720" s="55" t="s">
        <v>9180</v>
      </c>
      <c r="J1720" s="48">
        <v>241.89999998999997</v>
      </c>
      <c r="K1720" s="55">
        <v>120664.55800199998</v>
      </c>
      <c r="L1720" s="55">
        <v>19969.599999174465</v>
      </c>
      <c r="M1720" s="55">
        <v>6033.2279000999997</v>
      </c>
      <c r="N1720" s="56">
        <v>94661.730102725516</v>
      </c>
      <c r="O1720" s="48">
        <f t="shared" si="104"/>
        <v>498.82000002888878</v>
      </c>
      <c r="P1720" s="48">
        <f t="shared" si="105"/>
        <v>82.553121124431584</v>
      </c>
      <c r="Q1720" s="48">
        <f t="shared" si="106"/>
        <v>24.941000001444444</v>
      </c>
      <c r="R1720" s="48">
        <f t="shared" si="107"/>
        <v>391.32587890301278</v>
      </c>
    </row>
    <row r="1721" spans="1:18" x14ac:dyDescent="0.25">
      <c r="A1721" t="s">
        <v>1059</v>
      </c>
      <c r="B1721" t="s">
        <v>10339</v>
      </c>
      <c r="C1721" t="s">
        <v>11136</v>
      </c>
      <c r="D1721" t="s">
        <v>10350</v>
      </c>
      <c r="E1721" t="s">
        <v>1319</v>
      </c>
      <c r="F1721" s="48" t="s">
        <v>11218</v>
      </c>
      <c r="G1721" s="55" t="s">
        <v>11221</v>
      </c>
      <c r="H1721" s="55" t="s">
        <v>11222</v>
      </c>
      <c r="I1721" s="55" t="s">
        <v>9377</v>
      </c>
      <c r="J1721" s="48">
        <v>25.624999999000003</v>
      </c>
      <c r="K1721" s="55">
        <v>14354.230357299999</v>
      </c>
      <c r="L1721" s="55">
        <v>2168.4268922290735</v>
      </c>
      <c r="M1721" s="55">
        <v>717.71151786499991</v>
      </c>
      <c r="N1721" s="56">
        <v>11468.091947205925</v>
      </c>
      <c r="O1721" s="48">
        <f t="shared" si="104"/>
        <v>560.16508713600638</v>
      </c>
      <c r="P1721" s="48">
        <f t="shared" si="105"/>
        <v>84.621537261022226</v>
      </c>
      <c r="Q1721" s="48">
        <f t="shared" si="106"/>
        <v>28.008254356800315</v>
      </c>
      <c r="R1721" s="48">
        <f t="shared" si="107"/>
        <v>447.53529551818377</v>
      </c>
    </row>
    <row r="1722" spans="1:18" x14ac:dyDescent="0.25">
      <c r="A1722" t="s">
        <v>1059</v>
      </c>
      <c r="B1722" t="s">
        <v>10339</v>
      </c>
      <c r="C1722" t="s">
        <v>11136</v>
      </c>
      <c r="D1722" t="s">
        <v>10350</v>
      </c>
      <c r="E1722" t="s">
        <v>1319</v>
      </c>
      <c r="F1722" s="48" t="s">
        <v>11218</v>
      </c>
      <c r="G1722" s="55" t="s">
        <v>11223</v>
      </c>
      <c r="H1722" s="55" t="s">
        <v>11224</v>
      </c>
      <c r="I1722" s="55" t="s">
        <v>10681</v>
      </c>
      <c r="J1722" s="48">
        <v>22.550000001000001</v>
      </c>
      <c r="K1722" s="55">
        <v>10708.468231699999</v>
      </c>
      <c r="L1722" s="55">
        <v>0</v>
      </c>
      <c r="M1722" s="55">
        <v>0</v>
      </c>
      <c r="N1722" s="56">
        <v>10708.468231699999</v>
      </c>
      <c r="O1722" s="48">
        <f t="shared" si="104"/>
        <v>474.87663996563731</v>
      </c>
      <c r="P1722" s="48">
        <f t="shared" si="105"/>
        <v>0</v>
      </c>
      <c r="Q1722" s="48">
        <f t="shared" si="106"/>
        <v>0</v>
      </c>
      <c r="R1722" s="48">
        <f t="shared" si="107"/>
        <v>474.87663996563731</v>
      </c>
    </row>
    <row r="1723" spans="1:18" x14ac:dyDescent="0.25">
      <c r="A1723" t="s">
        <v>1059</v>
      </c>
      <c r="B1723" t="s">
        <v>10339</v>
      </c>
      <c r="C1723" t="s">
        <v>11136</v>
      </c>
      <c r="D1723" t="s">
        <v>10350</v>
      </c>
      <c r="E1723" t="s">
        <v>1319</v>
      </c>
      <c r="F1723" s="48" t="s">
        <v>11218</v>
      </c>
      <c r="G1723" s="55" t="s">
        <v>11225</v>
      </c>
      <c r="H1723" s="55" t="s">
        <v>11226</v>
      </c>
      <c r="I1723" s="55" t="s">
        <v>9415</v>
      </c>
      <c r="J1723" s="48">
        <v>24.600000000999998</v>
      </c>
      <c r="K1723" s="55">
        <v>11770.1160002</v>
      </c>
      <c r="L1723" s="55">
        <v>0</v>
      </c>
      <c r="M1723" s="55">
        <v>588.50580001000003</v>
      </c>
      <c r="N1723" s="56">
        <v>11181.61020019</v>
      </c>
      <c r="O1723" s="48">
        <f t="shared" si="104"/>
        <v>478.45999998868052</v>
      </c>
      <c r="P1723" s="48">
        <f t="shared" si="105"/>
        <v>0</v>
      </c>
      <c r="Q1723" s="48">
        <f t="shared" si="106"/>
        <v>23.922999999434026</v>
      </c>
      <c r="R1723" s="48">
        <f t="shared" si="107"/>
        <v>454.53699998924651</v>
      </c>
    </row>
    <row r="1724" spans="1:18" x14ac:dyDescent="0.25">
      <c r="A1724" t="s">
        <v>1059</v>
      </c>
      <c r="B1724" t="s">
        <v>10339</v>
      </c>
      <c r="C1724" t="s">
        <v>11136</v>
      </c>
      <c r="D1724" t="s">
        <v>10350</v>
      </c>
      <c r="E1724" t="s">
        <v>1319</v>
      </c>
      <c r="F1724" s="48" t="s">
        <v>11218</v>
      </c>
      <c r="G1724" s="55" t="s">
        <v>11216</v>
      </c>
      <c r="H1724" s="55" t="s">
        <v>11217</v>
      </c>
      <c r="I1724" s="55" t="s">
        <v>9415</v>
      </c>
      <c r="J1724" s="48">
        <v>24.600000000999998</v>
      </c>
      <c r="K1724" s="55">
        <v>11510.171736499999</v>
      </c>
      <c r="L1724" s="55">
        <v>0</v>
      </c>
      <c r="M1724" s="55">
        <v>575.50858682500007</v>
      </c>
      <c r="N1724" s="56">
        <v>10934.663149674998</v>
      </c>
      <c r="O1724" s="48">
        <f t="shared" si="104"/>
        <v>467.89316000130515</v>
      </c>
      <c r="P1724" s="48">
        <f t="shared" si="105"/>
        <v>0</v>
      </c>
      <c r="Q1724" s="48">
        <f t="shared" si="106"/>
        <v>23.394658000065263</v>
      </c>
      <c r="R1724" s="48">
        <f t="shared" si="107"/>
        <v>444.49850200123984</v>
      </c>
    </row>
    <row r="1725" spans="1:18" x14ac:dyDescent="0.25">
      <c r="A1725" t="s">
        <v>1059</v>
      </c>
      <c r="B1725" t="s">
        <v>10339</v>
      </c>
      <c r="C1725" t="s">
        <v>11136</v>
      </c>
      <c r="D1725" t="s">
        <v>10350</v>
      </c>
      <c r="E1725" t="s">
        <v>1319</v>
      </c>
      <c r="F1725" s="48" t="s">
        <v>11218</v>
      </c>
      <c r="G1725" s="55" t="s">
        <v>10559</v>
      </c>
      <c r="H1725" s="55" t="s">
        <v>10560</v>
      </c>
      <c r="I1725" s="55" t="s">
        <v>9030</v>
      </c>
      <c r="J1725" s="48">
        <v>278.8</v>
      </c>
      <c r="K1725" s="55">
        <v>202765.541352</v>
      </c>
      <c r="L1725" s="55">
        <v>11099.48</v>
      </c>
      <c r="M1725" s="55">
        <v>10138.277067600002</v>
      </c>
      <c r="N1725" s="56">
        <v>181527.7842844</v>
      </c>
      <c r="O1725" s="48">
        <f t="shared" si="104"/>
        <v>727.27956008608317</v>
      </c>
      <c r="P1725" s="48">
        <f t="shared" si="105"/>
        <v>39.811621233859391</v>
      </c>
      <c r="Q1725" s="48">
        <f t="shared" si="106"/>
        <v>36.363978004304165</v>
      </c>
      <c r="R1725" s="48">
        <f t="shared" si="107"/>
        <v>651.10396084791967</v>
      </c>
    </row>
    <row r="1726" spans="1:18" x14ac:dyDescent="0.25">
      <c r="A1726" t="s">
        <v>1059</v>
      </c>
      <c r="B1726" t="s">
        <v>10339</v>
      </c>
      <c r="C1726" t="s">
        <v>11136</v>
      </c>
      <c r="D1726" t="s">
        <v>10350</v>
      </c>
      <c r="E1726" t="s">
        <v>1319</v>
      </c>
      <c r="F1726" s="48" t="s">
        <v>11218</v>
      </c>
      <c r="G1726" s="55" t="s">
        <v>11227</v>
      </c>
      <c r="H1726" s="55" t="s">
        <v>11228</v>
      </c>
      <c r="I1726" s="55" t="s">
        <v>9211</v>
      </c>
      <c r="J1726" s="48">
        <v>3.075000003</v>
      </c>
      <c r="K1726" s="55">
        <v>2551.6734989000001</v>
      </c>
      <c r="L1726" s="55">
        <v>636.60487075094807</v>
      </c>
      <c r="M1726" s="55">
        <v>127.58367494500001</v>
      </c>
      <c r="N1726" s="56">
        <v>1787.4849532040521</v>
      </c>
      <c r="O1726" s="48">
        <f t="shared" si="104"/>
        <v>829.81251915790654</v>
      </c>
      <c r="P1726" s="48">
        <f t="shared" si="105"/>
        <v>207.02597402597402</v>
      </c>
      <c r="Q1726" s="48">
        <f t="shared" si="106"/>
        <v>41.490625957895325</v>
      </c>
      <c r="R1726" s="48">
        <f t="shared" si="107"/>
        <v>581.29591917403718</v>
      </c>
    </row>
    <row r="1727" spans="1:18" x14ac:dyDescent="0.25">
      <c r="A1727" t="s">
        <v>1059</v>
      </c>
      <c r="B1727" t="s">
        <v>10339</v>
      </c>
      <c r="C1727" t="s">
        <v>11136</v>
      </c>
      <c r="D1727" t="s">
        <v>10350</v>
      </c>
      <c r="E1727" t="s">
        <v>1319</v>
      </c>
      <c r="F1727" s="48" t="s">
        <v>11218</v>
      </c>
      <c r="G1727" s="55" t="s">
        <v>10077</v>
      </c>
      <c r="H1727" s="55" t="s">
        <v>10078</v>
      </c>
      <c r="I1727" s="55" t="s">
        <v>10079</v>
      </c>
      <c r="J1727" s="48">
        <v>24.600000000999998</v>
      </c>
      <c r="K1727" s="55">
        <v>15351.236400900001</v>
      </c>
      <c r="L1727" s="55">
        <v>0</v>
      </c>
      <c r="M1727" s="55">
        <v>0</v>
      </c>
      <c r="N1727" s="56">
        <v>15351.236400900001</v>
      </c>
      <c r="O1727" s="48">
        <f t="shared" si="104"/>
        <v>624.03400001121827</v>
      </c>
      <c r="P1727" s="48">
        <f t="shared" si="105"/>
        <v>0</v>
      </c>
      <c r="Q1727" s="48">
        <f t="shared" si="106"/>
        <v>0</v>
      </c>
      <c r="R1727" s="48">
        <f t="shared" si="107"/>
        <v>624.03400001121827</v>
      </c>
    </row>
    <row r="1728" spans="1:18" x14ac:dyDescent="0.25">
      <c r="A1728" t="s">
        <v>1059</v>
      </c>
      <c r="B1728" t="s">
        <v>10339</v>
      </c>
      <c r="C1728" t="s">
        <v>11136</v>
      </c>
      <c r="D1728" t="s">
        <v>10350</v>
      </c>
      <c r="E1728" t="s">
        <v>1319</v>
      </c>
      <c r="F1728" s="48" t="s">
        <v>11218</v>
      </c>
      <c r="G1728" s="55" t="s">
        <v>11171</v>
      </c>
      <c r="H1728" s="55" t="s">
        <v>11172</v>
      </c>
      <c r="I1728" s="55" t="s">
        <v>9362</v>
      </c>
      <c r="J1728" s="48">
        <v>98.399999994000012</v>
      </c>
      <c r="K1728" s="55">
        <v>49162.522391999999</v>
      </c>
      <c r="L1728" s="55">
        <v>0</v>
      </c>
      <c r="M1728" s="55">
        <v>2458.1261196</v>
      </c>
      <c r="N1728" s="56">
        <v>46704.396272400001</v>
      </c>
      <c r="O1728" s="48">
        <f t="shared" si="104"/>
        <v>499.61913003046453</v>
      </c>
      <c r="P1728" s="48">
        <f t="shared" si="105"/>
        <v>0</v>
      </c>
      <c r="Q1728" s="48">
        <f t="shared" si="106"/>
        <v>24.980956501523227</v>
      </c>
      <c r="R1728" s="48">
        <f t="shared" si="107"/>
        <v>474.63817352894131</v>
      </c>
    </row>
    <row r="1729" spans="1:18" x14ac:dyDescent="0.25">
      <c r="A1729" t="s">
        <v>1059</v>
      </c>
      <c r="B1729" t="s">
        <v>10339</v>
      </c>
      <c r="C1729" t="s">
        <v>11136</v>
      </c>
      <c r="D1729" t="s">
        <v>10350</v>
      </c>
      <c r="E1729" t="s">
        <v>1319</v>
      </c>
      <c r="F1729" s="48" t="s">
        <v>11218</v>
      </c>
      <c r="G1729" s="55" t="s">
        <v>11182</v>
      </c>
      <c r="H1729" s="55" t="s">
        <v>11183</v>
      </c>
      <c r="I1729" s="55" t="s">
        <v>9180</v>
      </c>
      <c r="J1729" s="48">
        <v>24.600000000999998</v>
      </c>
      <c r="K1729" s="55">
        <v>15751.9211982</v>
      </c>
      <c r="L1729" s="55">
        <v>2460.0000000999999</v>
      </c>
      <c r="M1729" s="55">
        <v>787.59605991000001</v>
      </c>
      <c r="N1729" s="56">
        <v>12504.325138190001</v>
      </c>
      <c r="O1729" s="48">
        <f t="shared" si="104"/>
        <v>640.32199990079994</v>
      </c>
      <c r="P1729" s="48">
        <f t="shared" si="105"/>
        <v>100</v>
      </c>
      <c r="Q1729" s="48">
        <f t="shared" si="106"/>
        <v>32.016099995040001</v>
      </c>
      <c r="R1729" s="48">
        <f t="shared" si="107"/>
        <v>508.30589990575999</v>
      </c>
    </row>
    <row r="1730" spans="1:18" x14ac:dyDescent="0.25">
      <c r="A1730" t="s">
        <v>1059</v>
      </c>
      <c r="B1730" t="s">
        <v>10339</v>
      </c>
      <c r="C1730" t="s">
        <v>11136</v>
      </c>
      <c r="D1730" t="s">
        <v>10350</v>
      </c>
      <c r="E1730" t="s">
        <v>1319</v>
      </c>
      <c r="F1730" s="48" t="s">
        <v>11218</v>
      </c>
      <c r="G1730" s="55" t="s">
        <v>11229</v>
      </c>
      <c r="H1730" s="55" t="s">
        <v>11230</v>
      </c>
      <c r="I1730" s="55" t="s">
        <v>9415</v>
      </c>
      <c r="J1730" s="48">
        <v>7.1749999969999996</v>
      </c>
      <c r="K1730" s="55">
        <v>6434.9561501000007</v>
      </c>
      <c r="L1730" s="55">
        <v>698.97291057125619</v>
      </c>
      <c r="M1730" s="55">
        <v>321.74780750499997</v>
      </c>
      <c r="N1730" s="56">
        <v>5414.2354320237446</v>
      </c>
      <c r="O1730" s="48">
        <f t="shared" si="104"/>
        <v>896.85800038893035</v>
      </c>
      <c r="P1730" s="48">
        <f t="shared" si="105"/>
        <v>97.417827298050128</v>
      </c>
      <c r="Q1730" s="48">
        <f t="shared" si="106"/>
        <v>44.84290001944651</v>
      </c>
      <c r="R1730" s="48">
        <f t="shared" si="107"/>
        <v>754.59727307143373</v>
      </c>
    </row>
    <row r="1731" spans="1:18" x14ac:dyDescent="0.25">
      <c r="A1731" t="s">
        <v>1059</v>
      </c>
      <c r="B1731" t="s">
        <v>10339</v>
      </c>
      <c r="C1731" t="s">
        <v>11136</v>
      </c>
      <c r="D1731" t="s">
        <v>10350</v>
      </c>
      <c r="E1731" t="s">
        <v>1319</v>
      </c>
      <c r="F1731" s="48" t="s">
        <v>11218</v>
      </c>
      <c r="G1731" s="55" t="s">
        <v>9565</v>
      </c>
      <c r="H1731" s="55" t="s">
        <v>9566</v>
      </c>
      <c r="I1731" s="55" t="s">
        <v>9189</v>
      </c>
      <c r="J1731" s="48">
        <v>54.599999998999991</v>
      </c>
      <c r="K1731" s="55">
        <v>36020.712</v>
      </c>
      <c r="L1731" s="55">
        <v>3544.339999935085</v>
      </c>
      <c r="M1731" s="55">
        <v>0</v>
      </c>
      <c r="N1731" s="56">
        <v>32476.372000064915</v>
      </c>
      <c r="O1731" s="48">
        <f t="shared" si="104"/>
        <v>659.72000001208289</v>
      </c>
      <c r="P1731" s="48">
        <f t="shared" si="105"/>
        <v>64.91465201465202</v>
      </c>
      <c r="Q1731" s="48">
        <f t="shared" si="106"/>
        <v>0</v>
      </c>
      <c r="R1731" s="48">
        <f t="shared" si="107"/>
        <v>594.80534799743089</v>
      </c>
    </row>
    <row r="1732" spans="1:18" x14ac:dyDescent="0.25">
      <c r="A1732" t="s">
        <v>1059</v>
      </c>
      <c r="B1732" t="s">
        <v>10339</v>
      </c>
      <c r="C1732" t="s">
        <v>11136</v>
      </c>
      <c r="D1732" t="s">
        <v>10350</v>
      </c>
      <c r="E1732" t="s">
        <v>1325</v>
      </c>
      <c r="F1732" s="48" t="s">
        <v>11231</v>
      </c>
      <c r="G1732" s="55" t="s">
        <v>9392</v>
      </c>
      <c r="H1732" s="55" t="s">
        <v>9393</v>
      </c>
      <c r="I1732" s="55" t="s">
        <v>9030</v>
      </c>
      <c r="J1732" s="48">
        <v>793.94450001999996</v>
      </c>
      <c r="K1732" s="55">
        <v>322485.96486999997</v>
      </c>
      <c r="L1732" s="55">
        <v>55576.435003213744</v>
      </c>
      <c r="M1732" s="55">
        <v>16124.298243500001</v>
      </c>
      <c r="N1732" s="56">
        <v>250785.23162328621</v>
      </c>
      <c r="O1732" s="48">
        <f t="shared" si="104"/>
        <v>406.18199995324147</v>
      </c>
      <c r="P1732" s="48">
        <f t="shared" si="105"/>
        <v>70.000403053127442</v>
      </c>
      <c r="Q1732" s="48">
        <f t="shared" si="106"/>
        <v>20.309099997662077</v>
      </c>
      <c r="R1732" s="48">
        <f t="shared" si="107"/>
        <v>315.87249690245199</v>
      </c>
    </row>
    <row r="1733" spans="1:18" x14ac:dyDescent="0.25">
      <c r="A1733" t="s">
        <v>1059</v>
      </c>
      <c r="B1733" t="s">
        <v>10339</v>
      </c>
      <c r="C1733" t="s">
        <v>11136</v>
      </c>
      <c r="D1733" t="s">
        <v>10350</v>
      </c>
      <c r="E1733" t="s">
        <v>1325</v>
      </c>
      <c r="F1733" s="48" t="s">
        <v>11231</v>
      </c>
      <c r="G1733" s="55" t="s">
        <v>10967</v>
      </c>
      <c r="H1733" s="55" t="s">
        <v>10968</v>
      </c>
      <c r="I1733" s="55" t="s">
        <v>9030</v>
      </c>
      <c r="J1733" s="48">
        <v>506.78049998999995</v>
      </c>
      <c r="K1733" s="55">
        <v>157350.27745599998</v>
      </c>
      <c r="L1733" s="55">
        <v>12162.741999769865</v>
      </c>
      <c r="M1733" s="55">
        <v>7867.5138728000011</v>
      </c>
      <c r="N1733" s="56">
        <v>137320.02158343012</v>
      </c>
      <c r="O1733" s="48">
        <f t="shared" si="104"/>
        <v>310.49000002783237</v>
      </c>
      <c r="P1733" s="48">
        <f t="shared" si="105"/>
        <v>24.000019732428274</v>
      </c>
      <c r="Q1733" s="48">
        <f t="shared" si="106"/>
        <v>15.524500001391623</v>
      </c>
      <c r="R1733" s="48">
        <f t="shared" si="107"/>
        <v>270.96548029401248</v>
      </c>
    </row>
    <row r="1734" spans="1:18" x14ac:dyDescent="0.25">
      <c r="A1734" t="s">
        <v>1059</v>
      </c>
      <c r="B1734" t="s">
        <v>10339</v>
      </c>
      <c r="C1734" t="s">
        <v>11136</v>
      </c>
      <c r="D1734" t="s">
        <v>10350</v>
      </c>
      <c r="E1734" t="s">
        <v>1325</v>
      </c>
      <c r="F1734" s="48" t="s">
        <v>11231</v>
      </c>
      <c r="G1734" s="55" t="s">
        <v>10973</v>
      </c>
      <c r="H1734" s="55" t="s">
        <v>10974</v>
      </c>
      <c r="I1734" s="55" t="s">
        <v>9030</v>
      </c>
      <c r="J1734" s="48">
        <v>2246.9639999999999</v>
      </c>
      <c r="K1734" s="55">
        <v>661061.33400000003</v>
      </c>
      <c r="L1734" s="55">
        <v>49142.617482696616</v>
      </c>
      <c r="M1734" s="55">
        <v>33053.066700000003</v>
      </c>
      <c r="N1734" s="56">
        <v>578865.64981730341</v>
      </c>
      <c r="O1734" s="48">
        <f t="shared" si="104"/>
        <v>294.20201391744598</v>
      </c>
      <c r="P1734" s="48">
        <f t="shared" si="105"/>
        <v>21.870674155303163</v>
      </c>
      <c r="Q1734" s="48">
        <f t="shared" si="106"/>
        <v>14.710100695872299</v>
      </c>
      <c r="R1734" s="48">
        <f t="shared" si="107"/>
        <v>257.6212390662705</v>
      </c>
    </row>
    <row r="1735" spans="1:18" x14ac:dyDescent="0.25">
      <c r="A1735" t="s">
        <v>1059</v>
      </c>
      <c r="B1735" t="s">
        <v>10339</v>
      </c>
      <c r="C1735" t="s">
        <v>11136</v>
      </c>
      <c r="D1735" t="s">
        <v>10350</v>
      </c>
      <c r="E1735" t="s">
        <v>1322</v>
      </c>
      <c r="F1735" s="48" t="s">
        <v>11232</v>
      </c>
      <c r="G1735" s="55" t="s">
        <v>11233</v>
      </c>
      <c r="H1735" s="55" t="s">
        <v>11234</v>
      </c>
      <c r="I1735" s="55" t="s">
        <v>9449</v>
      </c>
      <c r="J1735" s="48">
        <v>2.4600000019999997</v>
      </c>
      <c r="K1735" s="55">
        <v>1383.96947297</v>
      </c>
      <c r="L1735" s="55">
        <v>481.35000039134144</v>
      </c>
      <c r="M1735" s="55">
        <v>69.198473648499998</v>
      </c>
      <c r="N1735" s="56">
        <v>833.42099893015859</v>
      </c>
      <c r="O1735" s="48">
        <f t="shared" si="104"/>
        <v>562.58921619708201</v>
      </c>
      <c r="P1735" s="48">
        <f t="shared" si="105"/>
        <v>195.67073170731709</v>
      </c>
      <c r="Q1735" s="48">
        <f t="shared" si="106"/>
        <v>28.129460809854098</v>
      </c>
      <c r="R1735" s="48">
        <f t="shared" si="107"/>
        <v>338.78902367991083</v>
      </c>
    </row>
    <row r="1736" spans="1:18" x14ac:dyDescent="0.25">
      <c r="A1736" t="s">
        <v>1059</v>
      </c>
      <c r="B1736" t="s">
        <v>10339</v>
      </c>
      <c r="C1736" t="s">
        <v>11136</v>
      </c>
      <c r="D1736" t="s">
        <v>10350</v>
      </c>
      <c r="E1736" t="s">
        <v>1322</v>
      </c>
      <c r="F1736" s="48" t="s">
        <v>11232</v>
      </c>
      <c r="G1736" s="55" t="s">
        <v>10967</v>
      </c>
      <c r="H1736" s="55" t="s">
        <v>10968</v>
      </c>
      <c r="I1736" s="55" t="s">
        <v>9030</v>
      </c>
      <c r="J1736" s="48">
        <v>12.300000000000002</v>
      </c>
      <c r="K1736" s="55">
        <v>7176.6404096999995</v>
      </c>
      <c r="L1736" s="55">
        <v>295.2</v>
      </c>
      <c r="M1736" s="55">
        <v>358.83202048500004</v>
      </c>
      <c r="N1736" s="56">
        <v>6522.608389215</v>
      </c>
      <c r="O1736" s="48">
        <f t="shared" si="104"/>
        <v>583.46669997560957</v>
      </c>
      <c r="P1736" s="48">
        <f t="shared" si="105"/>
        <v>23.999999999999993</v>
      </c>
      <c r="Q1736" s="48">
        <f t="shared" si="106"/>
        <v>29.173334998780486</v>
      </c>
      <c r="R1736" s="48">
        <f t="shared" si="107"/>
        <v>530.29336497682914</v>
      </c>
    </row>
    <row r="1737" spans="1:18" x14ac:dyDescent="0.25">
      <c r="A1737" t="s">
        <v>1059</v>
      </c>
      <c r="B1737" t="s">
        <v>10339</v>
      </c>
      <c r="C1737" t="s">
        <v>11136</v>
      </c>
      <c r="D1737" t="s">
        <v>10350</v>
      </c>
      <c r="E1737" t="s">
        <v>1322</v>
      </c>
      <c r="F1737" s="48" t="s">
        <v>11232</v>
      </c>
      <c r="G1737" s="55" t="s">
        <v>10973</v>
      </c>
      <c r="H1737" s="55" t="s">
        <v>10974</v>
      </c>
      <c r="I1737" s="55" t="s">
        <v>9030</v>
      </c>
      <c r="J1737" s="48">
        <v>6.1500000020000005</v>
      </c>
      <c r="K1737" s="55">
        <v>3588.3202048999997</v>
      </c>
      <c r="L1737" s="55">
        <v>145.88000004744066</v>
      </c>
      <c r="M1737" s="55">
        <v>179.416010245</v>
      </c>
      <c r="N1737" s="56">
        <v>3263.0241946075589</v>
      </c>
      <c r="O1737" s="48">
        <f t="shared" si="104"/>
        <v>583.46669979399451</v>
      </c>
      <c r="P1737" s="48">
        <f t="shared" si="105"/>
        <v>23.720325203252031</v>
      </c>
      <c r="Q1737" s="48">
        <f t="shared" si="106"/>
        <v>29.173334989699725</v>
      </c>
      <c r="R1737" s="48">
        <f t="shared" si="107"/>
        <v>530.57303960104264</v>
      </c>
    </row>
    <row r="1738" spans="1:18" x14ac:dyDescent="0.25">
      <c r="A1738" t="s">
        <v>1059</v>
      </c>
      <c r="B1738" t="s">
        <v>10339</v>
      </c>
      <c r="C1738" t="s">
        <v>11136</v>
      </c>
      <c r="D1738" t="s">
        <v>10350</v>
      </c>
      <c r="E1738" t="s">
        <v>1327</v>
      </c>
      <c r="F1738" s="48" t="s">
        <v>11235</v>
      </c>
      <c r="G1738" s="55" t="s">
        <v>9755</v>
      </c>
      <c r="H1738" s="55" t="s">
        <v>9756</v>
      </c>
      <c r="I1738" s="55" t="s">
        <v>9037</v>
      </c>
      <c r="J1738" s="48">
        <v>73.800000021000002</v>
      </c>
      <c r="K1738" s="55">
        <v>52251.802179999999</v>
      </c>
      <c r="L1738" s="55">
        <v>984.68000028019355</v>
      </c>
      <c r="M1738" s="55">
        <v>2612.5901089999998</v>
      </c>
      <c r="N1738" s="56">
        <v>48654.532070719812</v>
      </c>
      <c r="O1738" s="48">
        <f t="shared" si="104"/>
        <v>708.01899952752842</v>
      </c>
      <c r="P1738" s="48">
        <f t="shared" si="105"/>
        <v>13.342547425474255</v>
      </c>
      <c r="Q1738" s="48">
        <f t="shared" si="106"/>
        <v>35.400949976376417</v>
      </c>
      <c r="R1738" s="48">
        <f t="shared" si="107"/>
        <v>659.2755021256778</v>
      </c>
    </row>
    <row r="1739" spans="1:18" x14ac:dyDescent="0.25">
      <c r="A1739" t="s">
        <v>1059</v>
      </c>
      <c r="B1739" t="s">
        <v>10339</v>
      </c>
      <c r="C1739" t="s">
        <v>11136</v>
      </c>
      <c r="D1739" t="s">
        <v>10350</v>
      </c>
      <c r="E1739" t="s">
        <v>1327</v>
      </c>
      <c r="F1739" s="48" t="s">
        <v>11235</v>
      </c>
      <c r="G1739" s="55" t="s">
        <v>11236</v>
      </c>
      <c r="H1739" s="55" t="s">
        <v>11237</v>
      </c>
      <c r="I1739" s="55" t="s">
        <v>9042</v>
      </c>
      <c r="J1739" s="48">
        <v>98.399999994000012</v>
      </c>
      <c r="K1739" s="55">
        <v>63900.210196</v>
      </c>
      <c r="L1739" s="55">
        <v>0</v>
      </c>
      <c r="M1739" s="55">
        <v>0</v>
      </c>
      <c r="N1739" s="56">
        <v>63900.210196</v>
      </c>
      <c r="O1739" s="48">
        <f t="shared" si="104"/>
        <v>649.39238008024745</v>
      </c>
      <c r="P1739" s="48">
        <f t="shared" si="105"/>
        <v>0</v>
      </c>
      <c r="Q1739" s="48">
        <f t="shared" si="106"/>
        <v>0</v>
      </c>
      <c r="R1739" s="48">
        <f t="shared" si="107"/>
        <v>649.39238008024745</v>
      </c>
    </row>
    <row r="1740" spans="1:18" x14ac:dyDescent="0.25">
      <c r="A1740" t="s">
        <v>1059</v>
      </c>
      <c r="B1740" t="s">
        <v>10339</v>
      </c>
      <c r="C1740" t="s">
        <v>11136</v>
      </c>
      <c r="D1740" t="s">
        <v>10350</v>
      </c>
      <c r="E1740" t="s">
        <v>1330</v>
      </c>
      <c r="F1740" s="48" t="s">
        <v>11238</v>
      </c>
      <c r="G1740" s="55" t="s">
        <v>9016</v>
      </c>
      <c r="H1740" s="55" t="s">
        <v>9017</v>
      </c>
      <c r="I1740" s="55" t="s">
        <v>9018</v>
      </c>
      <c r="J1740" s="48">
        <v>2.4600000019999997</v>
      </c>
      <c r="K1740" s="55">
        <v>2059.9685554500002</v>
      </c>
      <c r="L1740" s="55">
        <v>73.800000059999988</v>
      </c>
      <c r="M1740" s="55">
        <v>102.99842777249999</v>
      </c>
      <c r="N1740" s="56">
        <v>1883.1701276175002</v>
      </c>
      <c r="O1740" s="48">
        <f t="shared" si="104"/>
        <v>837.38559096554036</v>
      </c>
      <c r="P1740" s="48">
        <f t="shared" si="105"/>
        <v>30</v>
      </c>
      <c r="Q1740" s="48">
        <f t="shared" si="106"/>
        <v>41.869279548277014</v>
      </c>
      <c r="R1740" s="48">
        <f t="shared" si="107"/>
        <v>765.5163114172633</v>
      </c>
    </row>
    <row r="1741" spans="1:18" x14ac:dyDescent="0.25">
      <c r="A1741" t="s">
        <v>1059</v>
      </c>
      <c r="B1741" t="s">
        <v>10339</v>
      </c>
      <c r="C1741" t="s">
        <v>11136</v>
      </c>
      <c r="D1741" t="s">
        <v>10350</v>
      </c>
      <c r="E1741" t="s">
        <v>1330</v>
      </c>
      <c r="F1741" s="48" t="s">
        <v>11238</v>
      </c>
      <c r="G1741" s="55" t="s">
        <v>11239</v>
      </c>
      <c r="H1741" s="55" t="s">
        <v>11240</v>
      </c>
      <c r="I1741" s="55" t="s">
        <v>10436</v>
      </c>
      <c r="J1741" s="48">
        <v>3.672000004</v>
      </c>
      <c r="K1741" s="55">
        <v>2945.6196480000003</v>
      </c>
      <c r="L1741" s="55">
        <v>622.53907424762951</v>
      </c>
      <c r="M1741" s="55">
        <v>147.2809824</v>
      </c>
      <c r="N1741" s="56">
        <v>2175.7995913523705</v>
      </c>
      <c r="O1741" s="48">
        <f t="shared" si="104"/>
        <v>802.18399912616132</v>
      </c>
      <c r="P1741" s="48">
        <f t="shared" si="105"/>
        <v>169.53678474114443</v>
      </c>
      <c r="Q1741" s="48">
        <f t="shared" si="106"/>
        <v>40.109199956308061</v>
      </c>
      <c r="R1741" s="48">
        <f t="shared" si="107"/>
        <v>592.53801442870872</v>
      </c>
    </row>
    <row r="1742" spans="1:18" x14ac:dyDescent="0.25">
      <c r="A1742" t="s">
        <v>1059</v>
      </c>
      <c r="B1742" t="s">
        <v>10339</v>
      </c>
      <c r="C1742" t="s">
        <v>11136</v>
      </c>
      <c r="D1742" t="s">
        <v>10350</v>
      </c>
      <c r="E1742" t="s">
        <v>1330</v>
      </c>
      <c r="F1742" s="48" t="s">
        <v>11238</v>
      </c>
      <c r="G1742" s="55" t="s">
        <v>9668</v>
      </c>
      <c r="H1742" s="55" t="s">
        <v>9669</v>
      </c>
      <c r="I1742" s="55" t="s">
        <v>9231</v>
      </c>
      <c r="J1742" s="48">
        <v>4.9199999979999998</v>
      </c>
      <c r="K1742" s="55">
        <v>6365.8797599000009</v>
      </c>
      <c r="L1742" s="55">
        <v>1824.6099992582883</v>
      </c>
      <c r="M1742" s="55">
        <v>0</v>
      </c>
      <c r="N1742" s="56">
        <v>4541.2697606417123</v>
      </c>
      <c r="O1742" s="48">
        <f t="shared" si="104"/>
        <v>1293.8780005056417</v>
      </c>
      <c r="P1742" s="48">
        <f t="shared" si="105"/>
        <v>370.85569105691053</v>
      </c>
      <c r="Q1742" s="48">
        <f t="shared" si="106"/>
        <v>0</v>
      </c>
      <c r="R1742" s="48">
        <f t="shared" si="107"/>
        <v>923.02230944873111</v>
      </c>
    </row>
    <row r="1743" spans="1:18" x14ac:dyDescent="0.25">
      <c r="A1743" t="s">
        <v>1059</v>
      </c>
      <c r="B1743" t="s">
        <v>10339</v>
      </c>
      <c r="C1743" t="s">
        <v>11136</v>
      </c>
      <c r="D1743" t="s">
        <v>10350</v>
      </c>
      <c r="E1743" t="s">
        <v>1330</v>
      </c>
      <c r="F1743" s="48" t="s">
        <v>11238</v>
      </c>
      <c r="G1743" s="55" t="s">
        <v>9670</v>
      </c>
      <c r="H1743" s="55" t="s">
        <v>9671</v>
      </c>
      <c r="I1743" s="55" t="s">
        <v>9018</v>
      </c>
      <c r="J1743" s="48">
        <v>19.680000001</v>
      </c>
      <c r="K1743" s="55">
        <v>11579.7907189</v>
      </c>
      <c r="L1743" s="55">
        <v>0</v>
      </c>
      <c r="M1743" s="55">
        <v>578.98953594499994</v>
      </c>
      <c r="N1743" s="56">
        <v>11000.801182955</v>
      </c>
      <c r="O1743" s="48">
        <f t="shared" si="104"/>
        <v>588.40399991420713</v>
      </c>
      <c r="P1743" s="48">
        <f t="shared" si="105"/>
        <v>0</v>
      </c>
      <c r="Q1743" s="48">
        <f t="shared" si="106"/>
        <v>29.420199995710352</v>
      </c>
      <c r="R1743" s="48">
        <f t="shared" si="107"/>
        <v>558.98379991849674</v>
      </c>
    </row>
    <row r="1744" spans="1:18" x14ac:dyDescent="0.25">
      <c r="A1744" t="s">
        <v>1059</v>
      </c>
      <c r="B1744" t="s">
        <v>10339</v>
      </c>
      <c r="C1744" t="s">
        <v>11136</v>
      </c>
      <c r="D1744" t="s">
        <v>10350</v>
      </c>
      <c r="E1744" t="s">
        <v>1330</v>
      </c>
      <c r="F1744" s="48" t="s">
        <v>11238</v>
      </c>
      <c r="G1744" s="55" t="s">
        <v>10792</v>
      </c>
      <c r="H1744" s="55" t="s">
        <v>10793</v>
      </c>
      <c r="I1744" s="55" t="s">
        <v>9231</v>
      </c>
      <c r="J1744" s="48">
        <v>2.459999995</v>
      </c>
      <c r="K1744" s="55">
        <v>6456.0338404000004</v>
      </c>
      <c r="L1744" s="55">
        <v>860.99999824999998</v>
      </c>
      <c r="M1744" s="55">
        <v>0</v>
      </c>
      <c r="N1744" s="56">
        <v>5595.0338421500001</v>
      </c>
      <c r="O1744" s="48">
        <f t="shared" ref="O1744:O1807" si="108">IFERROR(K1744/J1744,0)</f>
        <v>2624.4040054967563</v>
      </c>
      <c r="P1744" s="48">
        <f t="shared" ref="P1744:P1807" si="109">IFERROR(L1744/J1744,0)</f>
        <v>350</v>
      </c>
      <c r="Q1744" s="48">
        <f t="shared" ref="Q1744:Q1807" si="110">IFERROR(M1744/J1744,0)</f>
        <v>0</v>
      </c>
      <c r="R1744" s="48">
        <f t="shared" ref="R1744:R1807" si="111">N1744/J1744</f>
        <v>2274.4040054967563</v>
      </c>
    </row>
    <row r="1745" spans="1:18" x14ac:dyDescent="0.25">
      <c r="A1745" t="s">
        <v>1059</v>
      </c>
      <c r="B1745" t="s">
        <v>10339</v>
      </c>
      <c r="C1745" t="s">
        <v>11136</v>
      </c>
      <c r="D1745" t="s">
        <v>10350</v>
      </c>
      <c r="E1745" t="s">
        <v>1330</v>
      </c>
      <c r="F1745" s="48" t="s">
        <v>11238</v>
      </c>
      <c r="G1745" s="55" t="s">
        <v>10439</v>
      </c>
      <c r="H1745" s="55" t="s">
        <v>10440</v>
      </c>
      <c r="I1745" s="55" t="s">
        <v>9211</v>
      </c>
      <c r="J1745" s="48">
        <v>381.60000001000003</v>
      </c>
      <c r="K1745" s="55">
        <v>260075.97691999999</v>
      </c>
      <c r="L1745" s="55">
        <v>0</v>
      </c>
      <c r="M1745" s="55">
        <v>13003.798846</v>
      </c>
      <c r="N1745" s="56">
        <v>247072.178074</v>
      </c>
      <c r="O1745" s="48">
        <f t="shared" si="108"/>
        <v>681.54082000310416</v>
      </c>
      <c r="P1745" s="48">
        <f t="shared" si="109"/>
        <v>0</v>
      </c>
      <c r="Q1745" s="48">
        <f t="shared" si="110"/>
        <v>34.077041000155212</v>
      </c>
      <c r="R1745" s="48">
        <f t="shared" si="111"/>
        <v>647.46377900294897</v>
      </c>
    </row>
    <row r="1746" spans="1:18" x14ac:dyDescent="0.25">
      <c r="A1746" t="s">
        <v>1059</v>
      </c>
      <c r="B1746" t="s">
        <v>10339</v>
      </c>
      <c r="C1746" t="s">
        <v>11136</v>
      </c>
      <c r="D1746" t="s">
        <v>10350</v>
      </c>
      <c r="E1746" t="s">
        <v>1330</v>
      </c>
      <c r="F1746" s="48" t="s">
        <v>11238</v>
      </c>
      <c r="G1746" s="55" t="s">
        <v>11241</v>
      </c>
      <c r="H1746" s="55" t="s">
        <v>11242</v>
      </c>
      <c r="I1746" s="55" t="s">
        <v>9377</v>
      </c>
      <c r="J1746" s="48">
        <v>49.199999998999999</v>
      </c>
      <c r="K1746" s="55">
        <v>41990.264467000001</v>
      </c>
      <c r="L1746" s="55">
        <v>5846.5999998811667</v>
      </c>
      <c r="M1746" s="55">
        <v>2099.5132233499999</v>
      </c>
      <c r="N1746" s="56">
        <v>34044.151243768836</v>
      </c>
      <c r="O1746" s="48">
        <f t="shared" si="108"/>
        <v>853.46065991572073</v>
      </c>
      <c r="P1746" s="48">
        <f t="shared" si="109"/>
        <v>118.83333333333334</v>
      </c>
      <c r="Q1746" s="48">
        <f t="shared" si="110"/>
        <v>42.673032995786038</v>
      </c>
      <c r="R1746" s="48">
        <f t="shared" si="111"/>
        <v>691.95429358660147</v>
      </c>
    </row>
    <row r="1747" spans="1:18" x14ac:dyDescent="0.25">
      <c r="A1747" t="s">
        <v>1059</v>
      </c>
      <c r="B1747" t="s">
        <v>10339</v>
      </c>
      <c r="C1747" t="s">
        <v>11136</v>
      </c>
      <c r="D1747" t="s">
        <v>10350</v>
      </c>
      <c r="E1747" t="s">
        <v>1330</v>
      </c>
      <c r="F1747" s="48" t="s">
        <v>11238</v>
      </c>
      <c r="G1747" s="55" t="s">
        <v>9680</v>
      </c>
      <c r="H1747" s="55" t="s">
        <v>9681</v>
      </c>
      <c r="I1747" s="55" t="s">
        <v>9415</v>
      </c>
      <c r="J1747" s="48">
        <v>27.060000000000002</v>
      </c>
      <c r="K1747" s="55">
        <v>17685.225359699998</v>
      </c>
      <c r="L1747" s="55">
        <v>0</v>
      </c>
      <c r="M1747" s="55">
        <v>884.2612679849999</v>
      </c>
      <c r="N1747" s="56">
        <v>16800.964091714999</v>
      </c>
      <c r="O1747" s="48">
        <f t="shared" si="108"/>
        <v>653.55599998891341</v>
      </c>
      <c r="P1747" s="48">
        <f t="shared" si="109"/>
        <v>0</v>
      </c>
      <c r="Q1747" s="48">
        <f t="shared" si="110"/>
        <v>32.677799999445668</v>
      </c>
      <c r="R1747" s="48">
        <f t="shared" si="111"/>
        <v>620.87819998946782</v>
      </c>
    </row>
    <row r="1748" spans="1:18" x14ac:dyDescent="0.25">
      <c r="A1748" t="s">
        <v>1059</v>
      </c>
      <c r="B1748" t="s">
        <v>10339</v>
      </c>
      <c r="C1748" t="s">
        <v>11136</v>
      </c>
      <c r="D1748" t="s">
        <v>10350</v>
      </c>
      <c r="E1748" t="s">
        <v>1330</v>
      </c>
      <c r="F1748" s="48" t="s">
        <v>11238</v>
      </c>
      <c r="G1748" s="55" t="s">
        <v>10379</v>
      </c>
      <c r="H1748" s="55" t="s">
        <v>10380</v>
      </c>
      <c r="I1748" s="55" t="s">
        <v>9362</v>
      </c>
      <c r="J1748" s="48">
        <v>1.23</v>
      </c>
      <c r="K1748" s="55">
        <v>805.57470300999989</v>
      </c>
      <c r="L1748" s="55">
        <v>0</v>
      </c>
      <c r="M1748" s="55">
        <v>40.278735150500005</v>
      </c>
      <c r="N1748" s="56">
        <v>765.29596785949991</v>
      </c>
      <c r="O1748" s="48">
        <f t="shared" si="108"/>
        <v>654.93878293495925</v>
      </c>
      <c r="P1748" s="48">
        <f t="shared" si="109"/>
        <v>0</v>
      </c>
      <c r="Q1748" s="48">
        <f t="shared" si="110"/>
        <v>32.74693914674797</v>
      </c>
      <c r="R1748" s="48">
        <f t="shared" si="111"/>
        <v>622.19184378821137</v>
      </c>
    </row>
    <row r="1749" spans="1:18" x14ac:dyDescent="0.25">
      <c r="A1749" t="s">
        <v>1059</v>
      </c>
      <c r="B1749" t="s">
        <v>10339</v>
      </c>
      <c r="C1749" t="s">
        <v>11136</v>
      </c>
      <c r="D1749" t="s">
        <v>10350</v>
      </c>
      <c r="E1749" t="s">
        <v>1330</v>
      </c>
      <c r="F1749" s="48" t="s">
        <v>11238</v>
      </c>
      <c r="G1749" s="55" t="s">
        <v>9649</v>
      </c>
      <c r="H1749" s="55" t="s">
        <v>9650</v>
      </c>
      <c r="I1749" s="55" t="s">
        <v>9189</v>
      </c>
      <c r="J1749" s="48">
        <v>3.9599999999999995</v>
      </c>
      <c r="K1749" s="55">
        <v>2923.0743292000002</v>
      </c>
      <c r="L1749" s="55">
        <v>1286.54</v>
      </c>
      <c r="M1749" s="55">
        <v>146.15371646000003</v>
      </c>
      <c r="N1749" s="56">
        <v>1490.3806127400003</v>
      </c>
      <c r="O1749" s="48">
        <f t="shared" si="108"/>
        <v>738.15008313131329</v>
      </c>
      <c r="P1749" s="48">
        <f t="shared" si="109"/>
        <v>324.88383838383839</v>
      </c>
      <c r="Q1749" s="48">
        <f t="shared" si="110"/>
        <v>36.907504156565665</v>
      </c>
      <c r="R1749" s="48">
        <f t="shared" si="111"/>
        <v>376.35874059090924</v>
      </c>
    </row>
    <row r="1750" spans="1:18" x14ac:dyDescent="0.25">
      <c r="A1750" t="s">
        <v>1059</v>
      </c>
      <c r="B1750" t="s">
        <v>10339</v>
      </c>
      <c r="C1750" t="s">
        <v>11136</v>
      </c>
      <c r="D1750" t="s">
        <v>10350</v>
      </c>
      <c r="E1750" t="s">
        <v>1330</v>
      </c>
      <c r="F1750" s="48" t="s">
        <v>11238</v>
      </c>
      <c r="G1750" s="55" t="s">
        <v>10381</v>
      </c>
      <c r="H1750" s="55" t="s">
        <v>10382</v>
      </c>
      <c r="I1750" s="55" t="s">
        <v>9030</v>
      </c>
      <c r="J1750" s="48">
        <v>7.3800000020000009</v>
      </c>
      <c r="K1750" s="55">
        <v>4828.2518403000004</v>
      </c>
      <c r="L1750" s="55">
        <v>530.23000014369381</v>
      </c>
      <c r="M1750" s="55">
        <v>241.412592015</v>
      </c>
      <c r="N1750" s="56">
        <v>4056.609248141307</v>
      </c>
      <c r="O1750" s="48">
        <f t="shared" si="108"/>
        <v>654.23466653001765</v>
      </c>
      <c r="P1750" s="48">
        <f t="shared" si="109"/>
        <v>71.84688346883469</v>
      </c>
      <c r="Q1750" s="48">
        <f t="shared" si="110"/>
        <v>32.711733326500884</v>
      </c>
      <c r="R1750" s="48">
        <f t="shared" si="111"/>
        <v>549.67604973468212</v>
      </c>
    </row>
    <row r="1751" spans="1:18" x14ac:dyDescent="0.25">
      <c r="A1751" t="s">
        <v>1059</v>
      </c>
      <c r="B1751" t="s">
        <v>10339</v>
      </c>
      <c r="C1751" t="s">
        <v>11136</v>
      </c>
      <c r="D1751" t="s">
        <v>10350</v>
      </c>
      <c r="E1751" t="s">
        <v>1330</v>
      </c>
      <c r="F1751" s="48" t="s">
        <v>11238</v>
      </c>
      <c r="G1751" s="55" t="s">
        <v>9695</v>
      </c>
      <c r="H1751" s="55" t="s">
        <v>9696</v>
      </c>
      <c r="I1751" s="55" t="s">
        <v>9697</v>
      </c>
      <c r="J1751" s="48">
        <v>17.22</v>
      </c>
      <c r="K1751" s="55">
        <v>10132.316880099999</v>
      </c>
      <c r="L1751" s="55">
        <v>0</v>
      </c>
      <c r="M1751" s="55">
        <v>506.61584400500004</v>
      </c>
      <c r="N1751" s="56">
        <v>9625.7010360949989</v>
      </c>
      <c r="O1751" s="48">
        <f t="shared" si="108"/>
        <v>588.40400000580723</v>
      </c>
      <c r="P1751" s="48">
        <f t="shared" si="109"/>
        <v>0</v>
      </c>
      <c r="Q1751" s="48">
        <f t="shared" si="110"/>
        <v>29.420200000290365</v>
      </c>
      <c r="R1751" s="48">
        <f t="shared" si="111"/>
        <v>558.98380000551685</v>
      </c>
    </row>
    <row r="1752" spans="1:18" x14ac:dyDescent="0.25">
      <c r="A1752" t="s">
        <v>1059</v>
      </c>
      <c r="B1752" t="s">
        <v>10339</v>
      </c>
      <c r="C1752" t="s">
        <v>11136</v>
      </c>
      <c r="D1752" t="s">
        <v>10350</v>
      </c>
      <c r="E1752" t="s">
        <v>1330</v>
      </c>
      <c r="F1752" s="48" t="s">
        <v>11238</v>
      </c>
      <c r="G1752" s="55" t="s">
        <v>11243</v>
      </c>
      <c r="H1752" s="55" t="s">
        <v>11244</v>
      </c>
      <c r="I1752" s="55" t="s">
        <v>11245</v>
      </c>
      <c r="J1752" s="48">
        <v>4.9199999979999998</v>
      </c>
      <c r="K1752" s="55">
        <v>3834.0526796999998</v>
      </c>
      <c r="L1752" s="55">
        <v>813.84999966916678</v>
      </c>
      <c r="M1752" s="55">
        <v>0</v>
      </c>
      <c r="N1752" s="56">
        <v>3020.2026800308331</v>
      </c>
      <c r="O1752" s="48">
        <f t="shared" si="108"/>
        <v>779.27900025580448</v>
      </c>
      <c r="P1752" s="48">
        <f t="shared" si="109"/>
        <v>165.41666666666669</v>
      </c>
      <c r="Q1752" s="48">
        <f t="shared" si="110"/>
        <v>0</v>
      </c>
      <c r="R1752" s="48">
        <f t="shared" si="111"/>
        <v>613.86233358913773</v>
      </c>
    </row>
    <row r="1753" spans="1:18" x14ac:dyDescent="0.25">
      <c r="A1753" t="s">
        <v>1059</v>
      </c>
      <c r="B1753" t="s">
        <v>10339</v>
      </c>
      <c r="C1753" t="s">
        <v>11136</v>
      </c>
      <c r="D1753" t="s">
        <v>10350</v>
      </c>
      <c r="E1753" t="s">
        <v>1330</v>
      </c>
      <c r="F1753" s="48" t="s">
        <v>11238</v>
      </c>
      <c r="G1753" s="55" t="s">
        <v>10537</v>
      </c>
      <c r="H1753" s="55" t="s">
        <v>10538</v>
      </c>
      <c r="I1753" s="55" t="s">
        <v>9030</v>
      </c>
      <c r="J1753" s="48">
        <v>98.399999994000012</v>
      </c>
      <c r="K1753" s="55">
        <v>59818.985072999996</v>
      </c>
      <c r="L1753" s="55">
        <v>1983.7599998790392</v>
      </c>
      <c r="M1753" s="55">
        <v>2990.9492536500006</v>
      </c>
      <c r="N1753" s="56">
        <v>54844.275819470953</v>
      </c>
      <c r="O1753" s="48">
        <f t="shared" si="108"/>
        <v>607.9165150065802</v>
      </c>
      <c r="P1753" s="48">
        <f t="shared" si="109"/>
        <v>20.160162601626016</v>
      </c>
      <c r="Q1753" s="48">
        <f t="shared" si="110"/>
        <v>30.395825750329017</v>
      </c>
      <c r="R1753" s="48">
        <f t="shared" si="111"/>
        <v>557.36052665462512</v>
      </c>
    </row>
    <row r="1754" spans="1:18" x14ac:dyDescent="0.25">
      <c r="A1754" t="s">
        <v>1059</v>
      </c>
      <c r="B1754" t="s">
        <v>10339</v>
      </c>
      <c r="C1754" t="s">
        <v>11136</v>
      </c>
      <c r="D1754" t="s">
        <v>10350</v>
      </c>
      <c r="E1754" t="s">
        <v>1330</v>
      </c>
      <c r="F1754" s="48" t="s">
        <v>11238</v>
      </c>
      <c r="G1754" s="55" t="s">
        <v>11246</v>
      </c>
      <c r="H1754" s="55" t="s">
        <v>11247</v>
      </c>
      <c r="I1754" s="55" t="s">
        <v>9196</v>
      </c>
      <c r="J1754" s="48">
        <v>18.450000001999999</v>
      </c>
      <c r="K1754" s="55">
        <v>16711.9369339</v>
      </c>
      <c r="L1754" s="55">
        <v>0</v>
      </c>
      <c r="M1754" s="55">
        <v>835.59684669499995</v>
      </c>
      <c r="N1754" s="56">
        <v>15876.340087205001</v>
      </c>
      <c r="O1754" s="48">
        <f t="shared" si="108"/>
        <v>905.7960396795886</v>
      </c>
      <c r="P1754" s="48">
        <f t="shared" si="109"/>
        <v>0</v>
      </c>
      <c r="Q1754" s="48">
        <f t="shared" si="110"/>
        <v>45.289801983979423</v>
      </c>
      <c r="R1754" s="48">
        <f t="shared" si="111"/>
        <v>860.50623769560912</v>
      </c>
    </row>
    <row r="1755" spans="1:18" x14ac:dyDescent="0.25">
      <c r="A1755" t="s">
        <v>1059</v>
      </c>
      <c r="B1755" t="s">
        <v>10339</v>
      </c>
      <c r="C1755" t="s">
        <v>11136</v>
      </c>
      <c r="D1755" t="s">
        <v>10350</v>
      </c>
      <c r="E1755" t="s">
        <v>1330</v>
      </c>
      <c r="F1755" s="48" t="s">
        <v>11238</v>
      </c>
      <c r="G1755" s="55" t="s">
        <v>10361</v>
      </c>
      <c r="H1755" s="55" t="s">
        <v>10362</v>
      </c>
      <c r="I1755" s="55" t="s">
        <v>9415</v>
      </c>
      <c r="J1755" s="48">
        <v>4.9199999979999998</v>
      </c>
      <c r="K1755" s="55">
        <v>4551.9880166999992</v>
      </c>
      <c r="L1755" s="55">
        <v>1304.0499994698985</v>
      </c>
      <c r="M1755" s="55">
        <v>227.59940083500001</v>
      </c>
      <c r="N1755" s="56">
        <v>3020.3386163951009</v>
      </c>
      <c r="O1755" s="48">
        <f t="shared" si="108"/>
        <v>925.20081677853682</v>
      </c>
      <c r="P1755" s="48">
        <f t="shared" si="109"/>
        <v>265.05081300813009</v>
      </c>
      <c r="Q1755" s="48">
        <f t="shared" si="110"/>
        <v>46.260040838926848</v>
      </c>
      <c r="R1755" s="48">
        <f t="shared" si="111"/>
        <v>613.88996293147989</v>
      </c>
    </row>
    <row r="1756" spans="1:18" x14ac:dyDescent="0.25">
      <c r="A1756" t="s">
        <v>1059</v>
      </c>
      <c r="B1756" t="s">
        <v>10339</v>
      </c>
      <c r="C1756" t="s">
        <v>11136</v>
      </c>
      <c r="D1756" t="s">
        <v>10350</v>
      </c>
      <c r="E1756" t="s">
        <v>1330</v>
      </c>
      <c r="F1756" s="48" t="s">
        <v>11238</v>
      </c>
      <c r="G1756" s="55" t="s">
        <v>11248</v>
      </c>
      <c r="H1756" s="55" t="s">
        <v>11249</v>
      </c>
      <c r="I1756" s="55" t="s">
        <v>9231</v>
      </c>
      <c r="J1756" s="48">
        <v>13.529999999000001</v>
      </c>
      <c r="K1756" s="55">
        <v>10853.549519999999</v>
      </c>
      <c r="L1756" s="55">
        <v>1522.3099998874864</v>
      </c>
      <c r="M1756" s="55">
        <v>0</v>
      </c>
      <c r="N1756" s="56">
        <v>9331.2395201125128</v>
      </c>
      <c r="O1756" s="48">
        <f t="shared" si="108"/>
        <v>802.18400005928913</v>
      </c>
      <c r="P1756" s="48">
        <f t="shared" si="109"/>
        <v>112.51367331855135</v>
      </c>
      <c r="Q1756" s="48">
        <f t="shared" si="110"/>
        <v>0</v>
      </c>
      <c r="R1756" s="48">
        <f t="shared" si="111"/>
        <v>689.67032674073778</v>
      </c>
    </row>
    <row r="1757" spans="1:18" x14ac:dyDescent="0.25">
      <c r="A1757" t="s">
        <v>1059</v>
      </c>
      <c r="B1757" t="s">
        <v>10339</v>
      </c>
      <c r="C1757" t="s">
        <v>11136</v>
      </c>
      <c r="D1757" t="s">
        <v>10350</v>
      </c>
      <c r="E1757" t="s">
        <v>1330</v>
      </c>
      <c r="F1757" s="48" t="s">
        <v>11238</v>
      </c>
      <c r="G1757" s="55" t="s">
        <v>10731</v>
      </c>
      <c r="H1757" s="55" t="s">
        <v>10732</v>
      </c>
      <c r="I1757" s="55" t="s">
        <v>10733</v>
      </c>
      <c r="J1757" s="48">
        <v>4.8960000020000001</v>
      </c>
      <c r="K1757" s="55">
        <v>5033.9692799000004</v>
      </c>
      <c r="L1757" s="55">
        <v>262.72535520936322</v>
      </c>
      <c r="M1757" s="55">
        <v>0</v>
      </c>
      <c r="N1757" s="56">
        <v>4771.243924690637</v>
      </c>
      <c r="O1757" s="48">
        <f t="shared" si="108"/>
        <v>1028.179999559567</v>
      </c>
      <c r="P1757" s="48">
        <f t="shared" si="109"/>
        <v>53.661224489795906</v>
      </c>
      <c r="Q1757" s="48">
        <f t="shared" si="110"/>
        <v>0</v>
      </c>
      <c r="R1757" s="48">
        <f t="shared" si="111"/>
        <v>974.5187750697711</v>
      </c>
    </row>
    <row r="1758" spans="1:18" x14ac:dyDescent="0.25">
      <c r="A1758" t="s">
        <v>1059</v>
      </c>
      <c r="B1758" t="s">
        <v>10339</v>
      </c>
      <c r="C1758" t="s">
        <v>11136</v>
      </c>
      <c r="D1758" t="s">
        <v>10350</v>
      </c>
      <c r="E1758" t="s">
        <v>1353</v>
      </c>
      <c r="F1758" s="48" t="s">
        <v>11250</v>
      </c>
      <c r="G1758" s="55" t="s">
        <v>11251</v>
      </c>
      <c r="H1758" s="55" t="s">
        <v>11252</v>
      </c>
      <c r="I1758" s="55" t="s">
        <v>9030</v>
      </c>
      <c r="J1758" s="48">
        <v>4.9199999989999998</v>
      </c>
      <c r="K1758" s="55">
        <v>4554.3253453000007</v>
      </c>
      <c r="L1758" s="55">
        <v>916.7199998136748</v>
      </c>
      <c r="M1758" s="55">
        <v>227.716267265</v>
      </c>
      <c r="N1758" s="56">
        <v>3409.8890782213257</v>
      </c>
      <c r="O1758" s="48">
        <f t="shared" si="108"/>
        <v>925.67588337920256</v>
      </c>
      <c r="P1758" s="48">
        <f t="shared" si="109"/>
        <v>186.32520325203254</v>
      </c>
      <c r="Q1758" s="48">
        <f t="shared" si="110"/>
        <v>46.283794168960121</v>
      </c>
      <c r="R1758" s="48">
        <f t="shared" si="111"/>
        <v>693.06688595820992</v>
      </c>
    </row>
    <row r="1759" spans="1:18" x14ac:dyDescent="0.25">
      <c r="A1759" t="s">
        <v>1059</v>
      </c>
      <c r="B1759" t="s">
        <v>10339</v>
      </c>
      <c r="C1759" t="s">
        <v>11136</v>
      </c>
      <c r="D1759" t="s">
        <v>10350</v>
      </c>
      <c r="E1759" t="s">
        <v>1356</v>
      </c>
      <c r="F1759" s="48" t="s">
        <v>11253</v>
      </c>
      <c r="G1759" s="55" t="s">
        <v>10040</v>
      </c>
      <c r="H1759" s="55" t="s">
        <v>10041</v>
      </c>
      <c r="I1759" s="55" t="s">
        <v>9189</v>
      </c>
      <c r="J1759" s="48">
        <v>35.875</v>
      </c>
      <c r="K1759" s="55">
        <v>24732.582317</v>
      </c>
      <c r="L1759" s="55">
        <v>2125.0538252508359</v>
      </c>
      <c r="M1759" s="55">
        <v>1236.6291158500003</v>
      </c>
      <c r="N1759" s="56">
        <v>21370.899375899167</v>
      </c>
      <c r="O1759" s="48">
        <f t="shared" si="108"/>
        <v>689.40996005574914</v>
      </c>
      <c r="P1759" s="48">
        <f t="shared" si="109"/>
        <v>59.234949832775911</v>
      </c>
      <c r="Q1759" s="48">
        <f t="shared" si="110"/>
        <v>34.470498002787465</v>
      </c>
      <c r="R1759" s="48">
        <f t="shared" si="111"/>
        <v>595.70451222018585</v>
      </c>
    </row>
    <row r="1760" spans="1:18" x14ac:dyDescent="0.25">
      <c r="A1760" t="s">
        <v>1059</v>
      </c>
      <c r="B1760" t="s">
        <v>10339</v>
      </c>
      <c r="C1760" t="s">
        <v>11136</v>
      </c>
      <c r="D1760" t="s">
        <v>10350</v>
      </c>
      <c r="E1760" t="s">
        <v>1356</v>
      </c>
      <c r="F1760" s="48" t="s">
        <v>11253</v>
      </c>
      <c r="G1760" s="55" t="s">
        <v>10048</v>
      </c>
      <c r="H1760" s="55" t="s">
        <v>10049</v>
      </c>
      <c r="I1760" s="55" t="s">
        <v>9686</v>
      </c>
      <c r="J1760" s="48">
        <v>2.050000002</v>
      </c>
      <c r="K1760" s="55">
        <v>2399.9349999999999</v>
      </c>
      <c r="L1760" s="55">
        <v>0</v>
      </c>
      <c r="M1760" s="55">
        <v>0</v>
      </c>
      <c r="N1760" s="56">
        <v>2399.9349999999999</v>
      </c>
      <c r="O1760" s="48">
        <f t="shared" si="108"/>
        <v>1170.6999988578536</v>
      </c>
      <c r="P1760" s="48">
        <f t="shared" si="109"/>
        <v>0</v>
      </c>
      <c r="Q1760" s="48">
        <f t="shared" si="110"/>
        <v>0</v>
      </c>
      <c r="R1760" s="48">
        <f t="shared" si="111"/>
        <v>1170.6999988578536</v>
      </c>
    </row>
    <row r="1761" spans="1:18" x14ac:dyDescent="0.25">
      <c r="A1761" t="s">
        <v>1059</v>
      </c>
      <c r="B1761" t="s">
        <v>10339</v>
      </c>
      <c r="C1761" t="s">
        <v>11136</v>
      </c>
      <c r="D1761" t="s">
        <v>10350</v>
      </c>
      <c r="E1761" t="s">
        <v>1359</v>
      </c>
      <c r="F1761" s="48" t="s">
        <v>11254</v>
      </c>
      <c r="G1761" s="55" t="s">
        <v>9740</v>
      </c>
      <c r="H1761" s="55" t="s">
        <v>9741</v>
      </c>
      <c r="I1761" s="55" t="s">
        <v>9042</v>
      </c>
      <c r="J1761" s="48">
        <v>49.199999998999999</v>
      </c>
      <c r="K1761" s="55">
        <v>27145.393487000001</v>
      </c>
      <c r="L1761" s="55">
        <v>922.0899999812583</v>
      </c>
      <c r="M1761" s="55">
        <v>0</v>
      </c>
      <c r="N1761" s="56">
        <v>26223.303487018744</v>
      </c>
      <c r="O1761" s="48">
        <f t="shared" si="108"/>
        <v>551.73563999088901</v>
      </c>
      <c r="P1761" s="48">
        <f t="shared" si="109"/>
        <v>18.741666666666667</v>
      </c>
      <c r="Q1761" s="48">
        <f t="shared" si="110"/>
        <v>0</v>
      </c>
      <c r="R1761" s="48">
        <f t="shared" si="111"/>
        <v>532.99397332422234</v>
      </c>
    </row>
    <row r="1762" spans="1:18" x14ac:dyDescent="0.25">
      <c r="A1762" t="s">
        <v>1059</v>
      </c>
      <c r="B1762" t="s">
        <v>10339</v>
      </c>
      <c r="C1762" t="s">
        <v>11136</v>
      </c>
      <c r="D1762" t="s">
        <v>10350</v>
      </c>
      <c r="E1762" t="s">
        <v>1769</v>
      </c>
      <c r="F1762" s="48" t="s">
        <v>11255</v>
      </c>
      <c r="G1762" s="55" t="s">
        <v>9406</v>
      </c>
      <c r="H1762" s="55" t="s">
        <v>9407</v>
      </c>
      <c r="I1762" s="55" t="s">
        <v>9030</v>
      </c>
      <c r="J1762" s="48">
        <v>51.250000001000004</v>
      </c>
      <c r="K1762" s="55">
        <v>40843.241625000002</v>
      </c>
      <c r="L1762" s="55">
        <v>1099.9900000214632</v>
      </c>
      <c r="M1762" s="55">
        <v>2042.1620812500003</v>
      </c>
      <c r="N1762" s="56">
        <v>37701.089543728544</v>
      </c>
      <c r="O1762" s="48">
        <f t="shared" si="108"/>
        <v>796.94129998444987</v>
      </c>
      <c r="P1762" s="48">
        <f t="shared" si="109"/>
        <v>21.463219512195121</v>
      </c>
      <c r="Q1762" s="48">
        <f t="shared" si="110"/>
        <v>39.847064999222496</v>
      </c>
      <c r="R1762" s="48">
        <f t="shared" si="111"/>
        <v>735.63101547303233</v>
      </c>
    </row>
    <row r="1763" spans="1:18" x14ac:dyDescent="0.25">
      <c r="A1763" t="s">
        <v>1059</v>
      </c>
      <c r="B1763" t="s">
        <v>10339</v>
      </c>
      <c r="C1763" t="s">
        <v>11136</v>
      </c>
      <c r="D1763" t="s">
        <v>10350</v>
      </c>
      <c r="E1763" t="s">
        <v>1774</v>
      </c>
      <c r="F1763" s="48" t="s">
        <v>11256</v>
      </c>
      <c r="G1763" s="55" t="s">
        <v>9406</v>
      </c>
      <c r="H1763" s="55" t="s">
        <v>9407</v>
      </c>
      <c r="I1763" s="55" t="s">
        <v>9030</v>
      </c>
      <c r="J1763" s="48">
        <v>126.07499999400001</v>
      </c>
      <c r="K1763" s="55">
        <v>99750.512270000007</v>
      </c>
      <c r="L1763" s="55">
        <v>2860.6965476906344</v>
      </c>
      <c r="M1763" s="55">
        <v>4987.5256135</v>
      </c>
      <c r="N1763" s="56">
        <v>91902.290108809379</v>
      </c>
      <c r="O1763" s="48">
        <f t="shared" si="108"/>
        <v>791.19978008921032</v>
      </c>
      <c r="P1763" s="48">
        <f t="shared" si="109"/>
        <v>22.690434644670052</v>
      </c>
      <c r="Q1763" s="48">
        <f t="shared" si="110"/>
        <v>39.559989004460519</v>
      </c>
      <c r="R1763" s="48">
        <f t="shared" si="111"/>
        <v>728.9493564400799</v>
      </c>
    </row>
    <row r="1764" spans="1:18" x14ac:dyDescent="0.25">
      <c r="A1764" t="s">
        <v>1059</v>
      </c>
      <c r="B1764" t="s">
        <v>10339</v>
      </c>
      <c r="C1764" t="s">
        <v>11136</v>
      </c>
      <c r="D1764" t="s">
        <v>10350</v>
      </c>
      <c r="E1764" t="s">
        <v>1936</v>
      </c>
      <c r="F1764" s="48" t="s">
        <v>11257</v>
      </c>
      <c r="G1764" s="55" t="s">
        <v>9406</v>
      </c>
      <c r="H1764" s="55" t="s">
        <v>9407</v>
      </c>
      <c r="I1764" s="55" t="s">
        <v>9030</v>
      </c>
      <c r="J1764" s="48">
        <v>416.56000001000001</v>
      </c>
      <c r="K1764" s="55">
        <v>370825.97983000003</v>
      </c>
      <c r="L1764" s="55">
        <v>11149.820000267664</v>
      </c>
      <c r="M1764" s="55">
        <v>18541.2989915</v>
      </c>
      <c r="N1764" s="56">
        <v>341134.86083823239</v>
      </c>
      <c r="O1764" s="48">
        <f t="shared" si="108"/>
        <v>890.21024539345569</v>
      </c>
      <c r="P1764" s="48">
        <f t="shared" si="109"/>
        <v>26.766420203572114</v>
      </c>
      <c r="Q1764" s="48">
        <f t="shared" si="110"/>
        <v>44.51051226967278</v>
      </c>
      <c r="R1764" s="48">
        <f t="shared" si="111"/>
        <v>818.93331292021094</v>
      </c>
    </row>
    <row r="1765" spans="1:18" x14ac:dyDescent="0.25">
      <c r="A1765" t="s">
        <v>1059</v>
      </c>
      <c r="B1765" t="s">
        <v>10339</v>
      </c>
      <c r="C1765" t="s">
        <v>11136</v>
      </c>
      <c r="D1765" t="s">
        <v>10350</v>
      </c>
      <c r="E1765" t="s">
        <v>3233</v>
      </c>
      <c r="F1765" s="48" t="s">
        <v>11258</v>
      </c>
      <c r="G1765" s="55" t="s">
        <v>10077</v>
      </c>
      <c r="H1765" s="55" t="s">
        <v>10078</v>
      </c>
      <c r="I1765" s="55" t="s">
        <v>10079</v>
      </c>
      <c r="J1765" s="48">
        <v>62.524999999999999</v>
      </c>
      <c r="K1765" s="55">
        <v>39017.725851999996</v>
      </c>
      <c r="L1765" s="55">
        <v>0</v>
      </c>
      <c r="M1765" s="55">
        <v>0</v>
      </c>
      <c r="N1765" s="56">
        <v>39017.725851999996</v>
      </c>
      <c r="O1765" s="48">
        <f t="shared" si="108"/>
        <v>624.03400003198715</v>
      </c>
      <c r="P1765" s="48">
        <f t="shared" si="109"/>
        <v>0</v>
      </c>
      <c r="Q1765" s="48">
        <f t="shared" si="110"/>
        <v>0</v>
      </c>
      <c r="R1765" s="48">
        <f t="shared" si="111"/>
        <v>624.03400003198715</v>
      </c>
    </row>
    <row r="1766" spans="1:18" x14ac:dyDescent="0.25">
      <c r="A1766" t="s">
        <v>1059</v>
      </c>
      <c r="B1766" t="s">
        <v>10339</v>
      </c>
      <c r="C1766" t="s">
        <v>11136</v>
      </c>
      <c r="D1766" t="s">
        <v>10350</v>
      </c>
      <c r="E1766" t="s">
        <v>1970</v>
      </c>
      <c r="F1766" s="48" t="s">
        <v>11259</v>
      </c>
      <c r="G1766" s="55" t="s">
        <v>11260</v>
      </c>
      <c r="H1766" s="55" t="s">
        <v>11261</v>
      </c>
      <c r="I1766" s="55" t="s">
        <v>9042</v>
      </c>
      <c r="J1766" s="48">
        <v>6.1500000010000013</v>
      </c>
      <c r="K1766" s="55">
        <v>3844.0697999999998</v>
      </c>
      <c r="L1766" s="55">
        <v>0</v>
      </c>
      <c r="M1766" s="55">
        <v>0</v>
      </c>
      <c r="N1766" s="56">
        <v>3844.0697999999998</v>
      </c>
      <c r="O1766" s="48">
        <f t="shared" si="108"/>
        <v>625.05199989836535</v>
      </c>
      <c r="P1766" s="48">
        <f t="shared" si="109"/>
        <v>0</v>
      </c>
      <c r="Q1766" s="48">
        <f t="shared" si="110"/>
        <v>0</v>
      </c>
      <c r="R1766" s="48">
        <f t="shared" si="111"/>
        <v>625.05199989836535</v>
      </c>
    </row>
    <row r="1767" spans="1:18" x14ac:dyDescent="0.25">
      <c r="A1767" t="s">
        <v>1059</v>
      </c>
      <c r="B1767" t="s">
        <v>10339</v>
      </c>
      <c r="C1767" t="s">
        <v>11136</v>
      </c>
      <c r="D1767" t="s">
        <v>10350</v>
      </c>
      <c r="E1767" t="s">
        <v>1970</v>
      </c>
      <c r="F1767" s="48" t="s">
        <v>11259</v>
      </c>
      <c r="G1767" s="55" t="s">
        <v>10077</v>
      </c>
      <c r="H1767" s="55" t="s">
        <v>10078</v>
      </c>
      <c r="I1767" s="55" t="s">
        <v>10079</v>
      </c>
      <c r="J1767" s="48">
        <v>9.8399999989999998</v>
      </c>
      <c r="K1767" s="55">
        <v>6190.5801607000012</v>
      </c>
      <c r="L1767" s="55">
        <v>0</v>
      </c>
      <c r="M1767" s="55">
        <v>0</v>
      </c>
      <c r="N1767" s="56">
        <v>6190.5801607000012</v>
      </c>
      <c r="O1767" s="48">
        <f t="shared" si="108"/>
        <v>629.12400013507374</v>
      </c>
      <c r="P1767" s="48">
        <f t="shared" si="109"/>
        <v>0</v>
      </c>
      <c r="Q1767" s="48">
        <f t="shared" si="110"/>
        <v>0</v>
      </c>
      <c r="R1767" s="48">
        <f t="shared" si="111"/>
        <v>629.12400013507374</v>
      </c>
    </row>
    <row r="1768" spans="1:18" x14ac:dyDescent="0.25">
      <c r="A1768" t="s">
        <v>1059</v>
      </c>
      <c r="B1768" t="s">
        <v>10339</v>
      </c>
      <c r="C1768" t="s">
        <v>11262</v>
      </c>
      <c r="D1768" t="s">
        <v>10350</v>
      </c>
      <c r="E1768" t="s">
        <v>1276</v>
      </c>
      <c r="F1768" s="48" t="s">
        <v>11263</v>
      </c>
      <c r="G1768" s="55" t="s">
        <v>9406</v>
      </c>
      <c r="H1768" s="55" t="s">
        <v>9407</v>
      </c>
      <c r="I1768" s="55" t="s">
        <v>9030</v>
      </c>
      <c r="J1768" s="48">
        <v>1533.0924999399999</v>
      </c>
      <c r="K1768" s="55">
        <v>732763.06806000008</v>
      </c>
      <c r="L1768" s="55">
        <v>49991.781519187061</v>
      </c>
      <c r="M1768" s="55">
        <v>36638.153402999997</v>
      </c>
      <c r="N1768" s="56">
        <v>646133.13313781307</v>
      </c>
      <c r="O1768" s="48">
        <f t="shared" si="108"/>
        <v>477.96402897325373</v>
      </c>
      <c r="P1768" s="48">
        <f t="shared" si="109"/>
        <v>32.608457429113749</v>
      </c>
      <c r="Q1768" s="48">
        <f t="shared" si="110"/>
        <v>23.898201448662679</v>
      </c>
      <c r="R1768" s="48">
        <f t="shared" si="111"/>
        <v>421.4573700954773</v>
      </c>
    </row>
    <row r="1769" spans="1:18" x14ac:dyDescent="0.25">
      <c r="A1769" t="s">
        <v>1059</v>
      </c>
      <c r="B1769" t="s">
        <v>10339</v>
      </c>
      <c r="C1769" t="s">
        <v>11262</v>
      </c>
      <c r="D1769" t="s">
        <v>10350</v>
      </c>
      <c r="E1769" t="s">
        <v>1281</v>
      </c>
      <c r="F1769" s="48" t="s">
        <v>11264</v>
      </c>
      <c r="G1769" s="55" t="s">
        <v>11182</v>
      </c>
      <c r="H1769" s="55" t="s">
        <v>11183</v>
      </c>
      <c r="I1769" s="55" t="s">
        <v>9180</v>
      </c>
      <c r="J1769" s="48">
        <v>3.69</v>
      </c>
      <c r="K1769" s="55">
        <v>2630.5061470999999</v>
      </c>
      <c r="L1769" s="55">
        <v>666.25</v>
      </c>
      <c r="M1769" s="55">
        <v>131.525307355</v>
      </c>
      <c r="N1769" s="56">
        <v>1832.7308397449999</v>
      </c>
      <c r="O1769" s="48">
        <f t="shared" si="108"/>
        <v>712.87429460704607</v>
      </c>
      <c r="P1769" s="48">
        <f t="shared" si="109"/>
        <v>180.55555555555557</v>
      </c>
      <c r="Q1769" s="48">
        <f t="shared" si="110"/>
        <v>35.643714730352301</v>
      </c>
      <c r="R1769" s="48">
        <f t="shared" si="111"/>
        <v>496.67502432113821</v>
      </c>
    </row>
    <row r="1770" spans="1:18" x14ac:dyDescent="0.25">
      <c r="A1770" t="s">
        <v>1059</v>
      </c>
      <c r="B1770" t="s">
        <v>10339</v>
      </c>
      <c r="C1770" t="s">
        <v>11262</v>
      </c>
      <c r="D1770" t="s">
        <v>10350</v>
      </c>
      <c r="E1770" t="s">
        <v>1346</v>
      </c>
      <c r="F1770" s="48" t="s">
        <v>11265</v>
      </c>
      <c r="G1770" s="55" t="s">
        <v>11233</v>
      </c>
      <c r="H1770" s="55" t="s">
        <v>11234</v>
      </c>
      <c r="I1770" s="55" t="s">
        <v>9449</v>
      </c>
      <c r="J1770" s="48">
        <v>49.200000009999989</v>
      </c>
      <c r="K1770" s="55">
        <v>22569.072216999997</v>
      </c>
      <c r="L1770" s="55">
        <v>0</v>
      </c>
      <c r="M1770" s="55">
        <v>1128.4536108500001</v>
      </c>
      <c r="N1770" s="56">
        <v>21440.618606149998</v>
      </c>
      <c r="O1770" s="48">
        <f t="shared" si="108"/>
        <v>458.72097992708927</v>
      </c>
      <c r="P1770" s="48">
        <f t="shared" si="109"/>
        <v>0</v>
      </c>
      <c r="Q1770" s="48">
        <f t="shared" si="110"/>
        <v>22.936048996354469</v>
      </c>
      <c r="R1770" s="48">
        <f t="shared" si="111"/>
        <v>435.78493093073479</v>
      </c>
    </row>
    <row r="1771" spans="1:18" x14ac:dyDescent="0.25">
      <c r="A1771" t="s">
        <v>1059</v>
      </c>
      <c r="B1771" t="s">
        <v>10339</v>
      </c>
      <c r="C1771" t="s">
        <v>11262</v>
      </c>
      <c r="D1771" t="s">
        <v>10350</v>
      </c>
      <c r="E1771" t="s">
        <v>1346</v>
      </c>
      <c r="F1771" s="48" t="s">
        <v>11265</v>
      </c>
      <c r="G1771" s="55" t="s">
        <v>9388</v>
      </c>
      <c r="H1771" s="55" t="s">
        <v>9389</v>
      </c>
      <c r="I1771" s="55" t="s">
        <v>9030</v>
      </c>
      <c r="J1771" s="48">
        <v>122.999999999</v>
      </c>
      <c r="K1771" s="55">
        <v>58840.562874999989</v>
      </c>
      <c r="L1771" s="55">
        <v>2340.2099999809739</v>
      </c>
      <c r="M1771" s="55">
        <v>2942.0281437499998</v>
      </c>
      <c r="N1771" s="56">
        <v>53558.324731269015</v>
      </c>
      <c r="O1771" s="48">
        <f t="shared" si="108"/>
        <v>478.37855996323879</v>
      </c>
      <c r="P1771" s="48">
        <f t="shared" si="109"/>
        <v>19.026097560975611</v>
      </c>
      <c r="Q1771" s="48">
        <f t="shared" si="110"/>
        <v>23.918927998161941</v>
      </c>
      <c r="R1771" s="48">
        <f t="shared" si="111"/>
        <v>435.43353440410124</v>
      </c>
    </row>
    <row r="1772" spans="1:18" x14ac:dyDescent="0.25">
      <c r="A1772" t="s">
        <v>1059</v>
      </c>
      <c r="B1772" t="s">
        <v>10339</v>
      </c>
      <c r="C1772" t="s">
        <v>11266</v>
      </c>
      <c r="D1772" t="s">
        <v>10345</v>
      </c>
      <c r="E1772" t="s">
        <v>1378</v>
      </c>
      <c r="F1772" s="48" t="s">
        <v>11267</v>
      </c>
      <c r="G1772" s="55" t="s">
        <v>11268</v>
      </c>
      <c r="H1772" s="55" t="s">
        <v>11269</v>
      </c>
      <c r="I1772" s="55" t="s">
        <v>9030</v>
      </c>
      <c r="J1772" s="48">
        <v>786.99499997999999</v>
      </c>
      <c r="K1772" s="55">
        <v>248431.97355699999</v>
      </c>
      <c r="L1772" s="55">
        <v>0</v>
      </c>
      <c r="M1772" s="55">
        <v>12421.598677849999</v>
      </c>
      <c r="N1772" s="56">
        <v>236010.37487914998</v>
      </c>
      <c r="O1772" s="48">
        <f t="shared" si="108"/>
        <v>315.67160345785351</v>
      </c>
      <c r="P1772" s="48">
        <f t="shared" si="109"/>
        <v>0</v>
      </c>
      <c r="Q1772" s="48">
        <f t="shared" si="110"/>
        <v>15.783580172892675</v>
      </c>
      <c r="R1772" s="48">
        <f t="shared" si="111"/>
        <v>299.88802328496081</v>
      </c>
    </row>
    <row r="1773" spans="1:18" x14ac:dyDescent="0.25">
      <c r="A1773" t="s">
        <v>1059</v>
      </c>
      <c r="B1773" t="s">
        <v>10339</v>
      </c>
      <c r="C1773" t="s">
        <v>11266</v>
      </c>
      <c r="D1773" t="s">
        <v>10345</v>
      </c>
      <c r="E1773" t="s">
        <v>1372</v>
      </c>
      <c r="F1773" s="48" t="s">
        <v>11270</v>
      </c>
      <c r="G1773" s="55" t="s">
        <v>11044</v>
      </c>
      <c r="H1773" s="55" t="s">
        <v>11045</v>
      </c>
      <c r="I1773" s="55" t="s">
        <v>9377</v>
      </c>
      <c r="J1773" s="48">
        <v>6.15</v>
      </c>
      <c r="K1773" s="55">
        <v>3741.9577829999998</v>
      </c>
      <c r="L1773" s="55">
        <v>787.28</v>
      </c>
      <c r="M1773" s="55">
        <v>187.09788915000001</v>
      </c>
      <c r="N1773" s="56">
        <v>2767.5798938500002</v>
      </c>
      <c r="O1773" s="48">
        <f t="shared" si="108"/>
        <v>608.44841999999994</v>
      </c>
      <c r="P1773" s="48">
        <f t="shared" si="109"/>
        <v>128.01300813008129</v>
      </c>
      <c r="Q1773" s="48">
        <f t="shared" si="110"/>
        <v>30.422421</v>
      </c>
      <c r="R1773" s="48">
        <f t="shared" si="111"/>
        <v>450.01299086991872</v>
      </c>
    </row>
    <row r="1774" spans="1:18" x14ac:dyDescent="0.25">
      <c r="A1774" t="s">
        <v>1059</v>
      </c>
      <c r="B1774" t="s">
        <v>10339</v>
      </c>
      <c r="C1774" t="s">
        <v>11266</v>
      </c>
      <c r="D1774" t="s">
        <v>10345</v>
      </c>
      <c r="E1774" t="s">
        <v>1372</v>
      </c>
      <c r="F1774" s="48" t="s">
        <v>11270</v>
      </c>
      <c r="G1774" s="55" t="s">
        <v>11271</v>
      </c>
      <c r="H1774" s="55" t="s">
        <v>11272</v>
      </c>
      <c r="I1774" s="55" t="s">
        <v>9037</v>
      </c>
      <c r="J1774" s="48">
        <v>9.8399999979999979</v>
      </c>
      <c r="K1774" s="55">
        <v>5279.0222399000004</v>
      </c>
      <c r="L1774" s="55">
        <v>866.81999982381694</v>
      </c>
      <c r="M1774" s="55">
        <v>263.95111199500002</v>
      </c>
      <c r="N1774" s="56">
        <v>4148.2511280811832</v>
      </c>
      <c r="O1774" s="48">
        <f t="shared" si="108"/>
        <v>536.48600009887946</v>
      </c>
      <c r="P1774" s="48">
        <f t="shared" si="109"/>
        <v>88.091463414634148</v>
      </c>
      <c r="Q1774" s="48">
        <f t="shared" si="110"/>
        <v>26.824300004943971</v>
      </c>
      <c r="R1774" s="48">
        <f t="shared" si="111"/>
        <v>421.57023667930127</v>
      </c>
    </row>
    <row r="1775" spans="1:18" x14ac:dyDescent="0.25">
      <c r="A1775" t="s">
        <v>1059</v>
      </c>
      <c r="B1775" t="s">
        <v>10339</v>
      </c>
      <c r="C1775" t="s">
        <v>11266</v>
      </c>
      <c r="D1775" t="s">
        <v>10345</v>
      </c>
      <c r="E1775" t="s">
        <v>1372</v>
      </c>
      <c r="F1775" s="48" t="s">
        <v>11270</v>
      </c>
      <c r="G1775" s="55" t="s">
        <v>11273</v>
      </c>
      <c r="H1775" s="55" t="s">
        <v>11274</v>
      </c>
      <c r="I1775" s="55" t="s">
        <v>9037</v>
      </c>
      <c r="J1775" s="48">
        <v>25.83</v>
      </c>
      <c r="K1775" s="55">
        <v>9805.1013949999997</v>
      </c>
      <c r="L1775" s="55">
        <v>471.73</v>
      </c>
      <c r="M1775" s="55">
        <v>490.25506975000002</v>
      </c>
      <c r="N1775" s="56">
        <v>8843.116325250001</v>
      </c>
      <c r="O1775" s="48">
        <f t="shared" si="108"/>
        <v>379.60129287650022</v>
      </c>
      <c r="P1775" s="48">
        <f t="shared" si="109"/>
        <v>18.262872628726289</v>
      </c>
      <c r="Q1775" s="48">
        <f t="shared" si="110"/>
        <v>18.980064643825013</v>
      </c>
      <c r="R1775" s="48">
        <f t="shared" si="111"/>
        <v>342.35835560394895</v>
      </c>
    </row>
    <row r="1776" spans="1:18" x14ac:dyDescent="0.25">
      <c r="A1776" t="s">
        <v>1059</v>
      </c>
      <c r="B1776" t="s">
        <v>10339</v>
      </c>
      <c r="C1776" t="s">
        <v>11266</v>
      </c>
      <c r="D1776" t="s">
        <v>10345</v>
      </c>
      <c r="E1776" t="s">
        <v>1372</v>
      </c>
      <c r="F1776" s="48" t="s">
        <v>11270</v>
      </c>
      <c r="G1776" s="55" t="s">
        <v>11275</v>
      </c>
      <c r="H1776" s="55" t="s">
        <v>11276</v>
      </c>
      <c r="I1776" s="55" t="s">
        <v>9377</v>
      </c>
      <c r="J1776" s="48">
        <v>11.070000000000002</v>
      </c>
      <c r="K1776" s="55">
        <v>6495.0380012000005</v>
      </c>
      <c r="L1776" s="55">
        <v>1644.1400000000003</v>
      </c>
      <c r="M1776" s="55">
        <v>324.75190006000003</v>
      </c>
      <c r="N1776" s="56">
        <v>4526.1461011400006</v>
      </c>
      <c r="O1776" s="48">
        <f t="shared" si="108"/>
        <v>586.72430001806674</v>
      </c>
      <c r="P1776" s="48">
        <f t="shared" si="109"/>
        <v>148.52213188798555</v>
      </c>
      <c r="Q1776" s="48">
        <f t="shared" si="110"/>
        <v>29.336215000903341</v>
      </c>
      <c r="R1776" s="48">
        <f t="shared" si="111"/>
        <v>408.86595312917791</v>
      </c>
    </row>
    <row r="1777" spans="1:18" x14ac:dyDescent="0.25">
      <c r="A1777" t="s">
        <v>1059</v>
      </c>
      <c r="B1777" t="s">
        <v>10339</v>
      </c>
      <c r="C1777" t="s">
        <v>11266</v>
      </c>
      <c r="D1777" t="s">
        <v>10345</v>
      </c>
      <c r="E1777" t="s">
        <v>1372</v>
      </c>
      <c r="F1777" s="48" t="s">
        <v>11270</v>
      </c>
      <c r="G1777" s="55" t="s">
        <v>11277</v>
      </c>
      <c r="H1777" s="55" t="s">
        <v>11278</v>
      </c>
      <c r="I1777" s="55" t="s">
        <v>11279</v>
      </c>
      <c r="J1777" s="48">
        <v>20.91</v>
      </c>
      <c r="K1777" s="55">
        <v>9063.3699080000006</v>
      </c>
      <c r="L1777" s="55">
        <v>1156.81</v>
      </c>
      <c r="M1777" s="55">
        <v>453.16849540000004</v>
      </c>
      <c r="N1777" s="56">
        <v>7453.3914126000009</v>
      </c>
      <c r="O1777" s="48">
        <f t="shared" si="108"/>
        <v>433.4466718316595</v>
      </c>
      <c r="P1777" s="48">
        <f t="shared" si="109"/>
        <v>55.323290291726444</v>
      </c>
      <c r="Q1777" s="48">
        <f t="shared" si="110"/>
        <v>21.672333591582976</v>
      </c>
      <c r="R1777" s="48">
        <f t="shared" si="111"/>
        <v>356.45104794835009</v>
      </c>
    </row>
    <row r="1778" spans="1:18" x14ac:dyDescent="0.25">
      <c r="A1778" t="s">
        <v>1059</v>
      </c>
      <c r="B1778" t="s">
        <v>10339</v>
      </c>
      <c r="C1778" t="s">
        <v>11266</v>
      </c>
      <c r="D1778" t="s">
        <v>10345</v>
      </c>
      <c r="E1778" t="s">
        <v>1372</v>
      </c>
      <c r="F1778" s="48" t="s">
        <v>11270</v>
      </c>
      <c r="G1778" s="55" t="s">
        <v>9098</v>
      </c>
      <c r="H1778" s="55" t="s">
        <v>9099</v>
      </c>
      <c r="I1778" s="55" t="s">
        <v>9037</v>
      </c>
      <c r="J1778" s="48">
        <v>189.41999998799997</v>
      </c>
      <c r="K1778" s="55">
        <v>71391.283827000007</v>
      </c>
      <c r="L1778" s="55">
        <v>4321.8199997262063</v>
      </c>
      <c r="M1778" s="55">
        <v>3569.5641913499994</v>
      </c>
      <c r="N1778" s="56">
        <v>63499.899635923794</v>
      </c>
      <c r="O1778" s="48">
        <f t="shared" si="108"/>
        <v>376.89411799980331</v>
      </c>
      <c r="P1778" s="48">
        <f t="shared" si="109"/>
        <v>22.816070108753035</v>
      </c>
      <c r="Q1778" s="48">
        <f t="shared" si="110"/>
        <v>18.84470589999016</v>
      </c>
      <c r="R1778" s="48">
        <f t="shared" si="111"/>
        <v>335.23334199106012</v>
      </c>
    </row>
    <row r="1779" spans="1:18" x14ac:dyDescent="0.25">
      <c r="A1779" t="s">
        <v>1059</v>
      </c>
      <c r="B1779" t="s">
        <v>10339</v>
      </c>
      <c r="C1779" t="s">
        <v>11266</v>
      </c>
      <c r="D1779" t="s">
        <v>10345</v>
      </c>
      <c r="E1779" t="s">
        <v>1372</v>
      </c>
      <c r="F1779" s="48" t="s">
        <v>11270</v>
      </c>
      <c r="G1779" s="55" t="s">
        <v>11280</v>
      </c>
      <c r="H1779" s="55" t="s">
        <v>11281</v>
      </c>
      <c r="I1779" s="55" t="s">
        <v>9037</v>
      </c>
      <c r="J1779" s="48">
        <v>3.6900000000000004</v>
      </c>
      <c r="K1779" s="55">
        <v>1533.45412007</v>
      </c>
      <c r="L1779" s="55">
        <v>0</v>
      </c>
      <c r="M1779" s="55">
        <v>76.672706003500011</v>
      </c>
      <c r="N1779" s="56">
        <v>1456.7814140665</v>
      </c>
      <c r="O1779" s="48">
        <f t="shared" si="108"/>
        <v>415.57022224119237</v>
      </c>
      <c r="P1779" s="48">
        <f t="shared" si="109"/>
        <v>0</v>
      </c>
      <c r="Q1779" s="48">
        <f t="shared" si="110"/>
        <v>20.778511112059622</v>
      </c>
      <c r="R1779" s="48">
        <f t="shared" si="111"/>
        <v>394.79171112913275</v>
      </c>
    </row>
    <row r="1780" spans="1:18" x14ac:dyDescent="0.25">
      <c r="A1780" t="s">
        <v>1059</v>
      </c>
      <c r="B1780" t="s">
        <v>10339</v>
      </c>
      <c r="C1780" t="s">
        <v>11266</v>
      </c>
      <c r="D1780" t="s">
        <v>10345</v>
      </c>
      <c r="E1780" t="s">
        <v>1372</v>
      </c>
      <c r="F1780" s="48" t="s">
        <v>11270</v>
      </c>
      <c r="G1780" s="55" t="s">
        <v>11282</v>
      </c>
      <c r="H1780" s="55" t="s">
        <v>11283</v>
      </c>
      <c r="I1780" s="55" t="s">
        <v>9596</v>
      </c>
      <c r="J1780" s="48">
        <v>39.36</v>
      </c>
      <c r="K1780" s="55">
        <v>17519.8385346</v>
      </c>
      <c r="L1780" s="55">
        <v>0</v>
      </c>
      <c r="M1780" s="55">
        <v>0</v>
      </c>
      <c r="N1780" s="56">
        <v>17519.8385346</v>
      </c>
      <c r="O1780" s="48">
        <f t="shared" si="108"/>
        <v>445.11784894817072</v>
      </c>
      <c r="P1780" s="48">
        <f t="shared" si="109"/>
        <v>0</v>
      </c>
      <c r="Q1780" s="48">
        <f t="shared" si="110"/>
        <v>0</v>
      </c>
      <c r="R1780" s="48">
        <f t="shared" si="111"/>
        <v>445.11784894817072</v>
      </c>
    </row>
    <row r="1781" spans="1:18" x14ac:dyDescent="0.25">
      <c r="A1781" t="s">
        <v>1059</v>
      </c>
      <c r="B1781" t="s">
        <v>10339</v>
      </c>
      <c r="C1781" t="s">
        <v>11266</v>
      </c>
      <c r="D1781" t="s">
        <v>10345</v>
      </c>
      <c r="E1781" t="s">
        <v>1372</v>
      </c>
      <c r="F1781" s="48" t="s">
        <v>11270</v>
      </c>
      <c r="G1781" s="55" t="s">
        <v>11284</v>
      </c>
      <c r="H1781" s="55" t="s">
        <v>11285</v>
      </c>
      <c r="I1781" s="55" t="s">
        <v>9596</v>
      </c>
      <c r="J1781" s="48">
        <v>86.099999996000008</v>
      </c>
      <c r="K1781" s="55">
        <v>29949.9366591</v>
      </c>
      <c r="L1781" s="55">
        <v>0</v>
      </c>
      <c r="M1781" s="55">
        <v>0</v>
      </c>
      <c r="N1781" s="56">
        <v>29949.9366591</v>
      </c>
      <c r="O1781" s="48">
        <f t="shared" si="108"/>
        <v>347.85060000570729</v>
      </c>
      <c r="P1781" s="48">
        <f t="shared" si="109"/>
        <v>0</v>
      </c>
      <c r="Q1781" s="48">
        <f t="shared" si="110"/>
        <v>0</v>
      </c>
      <c r="R1781" s="48">
        <f t="shared" si="111"/>
        <v>347.85060000570729</v>
      </c>
    </row>
    <row r="1782" spans="1:18" x14ac:dyDescent="0.25">
      <c r="A1782" t="s">
        <v>1059</v>
      </c>
      <c r="B1782" t="s">
        <v>10339</v>
      </c>
      <c r="C1782" t="s">
        <v>11266</v>
      </c>
      <c r="D1782" t="s">
        <v>10345</v>
      </c>
      <c r="E1782" t="s">
        <v>1372</v>
      </c>
      <c r="F1782" s="48" t="s">
        <v>11270</v>
      </c>
      <c r="G1782" s="55" t="s">
        <v>11268</v>
      </c>
      <c r="H1782" s="55" t="s">
        <v>11269</v>
      </c>
      <c r="I1782" s="55" t="s">
        <v>9030</v>
      </c>
      <c r="J1782" s="48">
        <v>31.980000000999997</v>
      </c>
      <c r="K1782" s="55">
        <v>11060.778689999999</v>
      </c>
      <c r="L1782" s="55">
        <v>0</v>
      </c>
      <c r="M1782" s="55">
        <v>553.03893449999998</v>
      </c>
      <c r="N1782" s="56">
        <v>10507.739755499999</v>
      </c>
      <c r="O1782" s="48">
        <f t="shared" si="108"/>
        <v>345.86549998918497</v>
      </c>
      <c r="P1782" s="48">
        <f t="shared" si="109"/>
        <v>0</v>
      </c>
      <c r="Q1782" s="48">
        <f t="shared" si="110"/>
        <v>17.29327499945925</v>
      </c>
      <c r="R1782" s="48">
        <f t="shared" si="111"/>
        <v>328.57222498972567</v>
      </c>
    </row>
    <row r="1783" spans="1:18" x14ac:dyDescent="0.25">
      <c r="A1783" t="s">
        <v>1059</v>
      </c>
      <c r="B1783" t="s">
        <v>10339</v>
      </c>
      <c r="C1783" t="s">
        <v>11266</v>
      </c>
      <c r="D1783" t="s">
        <v>10345</v>
      </c>
      <c r="E1783" t="s">
        <v>1372</v>
      </c>
      <c r="F1783" s="48" t="s">
        <v>11270</v>
      </c>
      <c r="G1783" s="55" t="s">
        <v>11286</v>
      </c>
      <c r="H1783" s="55" t="s">
        <v>11287</v>
      </c>
      <c r="I1783" s="55" t="s">
        <v>9231</v>
      </c>
      <c r="J1783" s="48">
        <v>122.999999995</v>
      </c>
      <c r="K1783" s="55">
        <v>46642.943745999997</v>
      </c>
      <c r="L1783" s="55">
        <v>4128.6099998321697</v>
      </c>
      <c r="M1783" s="55">
        <v>0</v>
      </c>
      <c r="N1783" s="56">
        <v>42514.333746167831</v>
      </c>
      <c r="O1783" s="48">
        <f t="shared" si="108"/>
        <v>379.21092477964271</v>
      </c>
      <c r="P1783" s="48">
        <f t="shared" si="109"/>
        <v>33.56593495934959</v>
      </c>
      <c r="Q1783" s="48">
        <f t="shared" si="110"/>
        <v>0</v>
      </c>
      <c r="R1783" s="48">
        <f t="shared" si="111"/>
        <v>345.64498982029318</v>
      </c>
    </row>
    <row r="1784" spans="1:18" x14ac:dyDescent="0.25">
      <c r="A1784" t="s">
        <v>1059</v>
      </c>
      <c r="B1784" t="s">
        <v>10339</v>
      </c>
      <c r="C1784" t="s">
        <v>11266</v>
      </c>
      <c r="D1784" t="s">
        <v>10345</v>
      </c>
      <c r="E1784" t="s">
        <v>1372</v>
      </c>
      <c r="F1784" s="48" t="s">
        <v>11270</v>
      </c>
      <c r="G1784" s="55" t="s">
        <v>11288</v>
      </c>
      <c r="H1784" s="55" t="s">
        <v>11289</v>
      </c>
      <c r="I1784" s="55" t="s">
        <v>9042</v>
      </c>
      <c r="J1784" s="48">
        <v>73.8</v>
      </c>
      <c r="K1784" s="55">
        <v>25988.040485500002</v>
      </c>
      <c r="L1784" s="55">
        <v>2006.68</v>
      </c>
      <c r="M1784" s="55">
        <v>0</v>
      </c>
      <c r="N1784" s="56">
        <v>23981.360485500001</v>
      </c>
      <c r="O1784" s="48">
        <f t="shared" si="108"/>
        <v>352.14146999322497</v>
      </c>
      <c r="P1784" s="48">
        <f t="shared" si="109"/>
        <v>27.19078590785908</v>
      </c>
      <c r="Q1784" s="48">
        <f t="shared" si="110"/>
        <v>0</v>
      </c>
      <c r="R1784" s="48">
        <f t="shared" si="111"/>
        <v>324.95068408536588</v>
      </c>
    </row>
    <row r="1785" spans="1:18" x14ac:dyDescent="0.25">
      <c r="A1785" t="s">
        <v>1059</v>
      </c>
      <c r="B1785" t="s">
        <v>10339</v>
      </c>
      <c r="C1785" t="s">
        <v>11266</v>
      </c>
      <c r="D1785" t="s">
        <v>10345</v>
      </c>
      <c r="E1785" t="s">
        <v>1372</v>
      </c>
      <c r="F1785" s="48" t="s">
        <v>11270</v>
      </c>
      <c r="G1785" s="55" t="s">
        <v>11290</v>
      </c>
      <c r="H1785" s="55" t="s">
        <v>11291</v>
      </c>
      <c r="I1785" s="55" t="s">
        <v>9037</v>
      </c>
      <c r="J1785" s="48">
        <v>399.99999996000014</v>
      </c>
      <c r="K1785" s="55">
        <v>141999.99995999996</v>
      </c>
      <c r="L1785" s="55">
        <v>18799.999998120005</v>
      </c>
      <c r="M1785" s="55">
        <v>7099.9999980000021</v>
      </c>
      <c r="N1785" s="56">
        <v>116099.99996387995</v>
      </c>
      <c r="O1785" s="48">
        <f t="shared" si="108"/>
        <v>354.99999993549977</v>
      </c>
      <c r="P1785" s="48">
        <f t="shared" si="109"/>
        <v>47</v>
      </c>
      <c r="Q1785" s="48">
        <f t="shared" si="110"/>
        <v>17.749999996774999</v>
      </c>
      <c r="R1785" s="48">
        <f t="shared" si="111"/>
        <v>290.24999993872478</v>
      </c>
    </row>
    <row r="1786" spans="1:18" x14ac:dyDescent="0.25">
      <c r="A1786" t="s">
        <v>1059</v>
      </c>
      <c r="B1786" t="s">
        <v>10339</v>
      </c>
      <c r="C1786" t="s">
        <v>11266</v>
      </c>
      <c r="D1786" t="s">
        <v>10345</v>
      </c>
      <c r="E1786" t="s">
        <v>1380</v>
      </c>
      <c r="F1786" s="48" t="s">
        <v>11292</v>
      </c>
      <c r="G1786" s="55" t="s">
        <v>9098</v>
      </c>
      <c r="H1786" s="55" t="s">
        <v>9099</v>
      </c>
      <c r="I1786" s="55" t="s">
        <v>9037</v>
      </c>
      <c r="J1786" s="48">
        <v>56.374999999999993</v>
      </c>
      <c r="K1786" s="55">
        <v>20869.208690900003</v>
      </c>
      <c r="L1786" s="55">
        <v>1265.9877172756292</v>
      </c>
      <c r="M1786" s="55">
        <v>1043.460434545</v>
      </c>
      <c r="N1786" s="56">
        <v>18559.760539079376</v>
      </c>
      <c r="O1786" s="48">
        <f t="shared" si="108"/>
        <v>370.18552001596464</v>
      </c>
      <c r="P1786" s="48">
        <f t="shared" si="109"/>
        <v>22.456544874068811</v>
      </c>
      <c r="Q1786" s="48">
        <f t="shared" si="110"/>
        <v>18.509276000798227</v>
      </c>
      <c r="R1786" s="48">
        <f t="shared" si="111"/>
        <v>329.21969914109764</v>
      </c>
    </row>
    <row r="1787" spans="1:18" x14ac:dyDescent="0.25">
      <c r="A1787" t="s">
        <v>1059</v>
      </c>
      <c r="B1787" t="s">
        <v>10339</v>
      </c>
      <c r="C1787" t="s">
        <v>11266</v>
      </c>
      <c r="D1787" t="s">
        <v>10345</v>
      </c>
      <c r="E1787" t="s">
        <v>1380</v>
      </c>
      <c r="F1787" s="48" t="s">
        <v>11292</v>
      </c>
      <c r="G1787" s="55" t="s">
        <v>11293</v>
      </c>
      <c r="H1787" s="55" t="s">
        <v>11294</v>
      </c>
      <c r="I1787" s="55" t="s">
        <v>9042</v>
      </c>
      <c r="J1787" s="48">
        <v>110.699999998</v>
      </c>
      <c r="K1787" s="55">
        <v>41306.345602999994</v>
      </c>
      <c r="L1787" s="55">
        <v>2586.4099999532714</v>
      </c>
      <c r="M1787" s="55">
        <v>0</v>
      </c>
      <c r="N1787" s="56">
        <v>38719.935603046724</v>
      </c>
      <c r="O1787" s="48">
        <f t="shared" si="108"/>
        <v>373.13771999770796</v>
      </c>
      <c r="P1787" s="48">
        <f t="shared" si="109"/>
        <v>23.364137308039744</v>
      </c>
      <c r="Q1787" s="48">
        <f t="shared" si="110"/>
        <v>0</v>
      </c>
      <c r="R1787" s="48">
        <f t="shared" si="111"/>
        <v>349.77358268966822</v>
      </c>
    </row>
    <row r="1788" spans="1:18" x14ac:dyDescent="0.25">
      <c r="A1788" t="s">
        <v>1059</v>
      </c>
      <c r="B1788" t="s">
        <v>10339</v>
      </c>
      <c r="C1788" t="s">
        <v>11266</v>
      </c>
      <c r="D1788" t="s">
        <v>10345</v>
      </c>
      <c r="E1788" t="s">
        <v>1380</v>
      </c>
      <c r="F1788" s="48" t="s">
        <v>11292</v>
      </c>
      <c r="G1788" s="55" t="s">
        <v>11268</v>
      </c>
      <c r="H1788" s="55" t="s">
        <v>11269</v>
      </c>
      <c r="I1788" s="55" t="s">
        <v>9030</v>
      </c>
      <c r="J1788" s="48">
        <v>146.57499999699999</v>
      </c>
      <c r="K1788" s="55">
        <v>49688.045548999995</v>
      </c>
      <c r="L1788" s="55">
        <v>0</v>
      </c>
      <c r="M1788" s="55">
        <v>2484.4022774499999</v>
      </c>
      <c r="N1788" s="56">
        <v>47203.643271549998</v>
      </c>
      <c r="O1788" s="48">
        <f t="shared" si="108"/>
        <v>338.99400000011582</v>
      </c>
      <c r="P1788" s="48">
        <f t="shared" si="109"/>
        <v>0</v>
      </c>
      <c r="Q1788" s="48">
        <f t="shared" si="110"/>
        <v>16.949700000005794</v>
      </c>
      <c r="R1788" s="48">
        <f t="shared" si="111"/>
        <v>322.04430000011007</v>
      </c>
    </row>
    <row r="1789" spans="1:18" x14ac:dyDescent="0.25">
      <c r="A1789" t="s">
        <v>1059</v>
      </c>
      <c r="B1789" t="s">
        <v>10339</v>
      </c>
      <c r="C1789" t="s">
        <v>11266</v>
      </c>
      <c r="D1789" t="s">
        <v>10345</v>
      </c>
      <c r="E1789" t="s">
        <v>1880</v>
      </c>
      <c r="F1789" s="48" t="s">
        <v>11295</v>
      </c>
      <c r="G1789" s="55" t="s">
        <v>9496</v>
      </c>
      <c r="H1789" s="55" t="s">
        <v>9497</v>
      </c>
      <c r="I1789" s="55" t="s">
        <v>9042</v>
      </c>
      <c r="J1789" s="48">
        <v>500.00000003999986</v>
      </c>
      <c r="K1789" s="55">
        <v>144999.99995999996</v>
      </c>
      <c r="L1789" s="55">
        <v>0</v>
      </c>
      <c r="M1789" s="55">
        <v>0</v>
      </c>
      <c r="N1789" s="56">
        <v>144999.99995999996</v>
      </c>
      <c r="O1789" s="48">
        <f t="shared" si="108"/>
        <v>289.99999989679998</v>
      </c>
      <c r="P1789" s="48">
        <f t="shared" si="109"/>
        <v>0</v>
      </c>
      <c r="Q1789" s="48">
        <f t="shared" si="110"/>
        <v>0</v>
      </c>
      <c r="R1789" s="48">
        <f t="shared" si="111"/>
        <v>289.99999989679998</v>
      </c>
    </row>
    <row r="1790" spans="1:18" x14ac:dyDescent="0.25">
      <c r="A1790" t="s">
        <v>1059</v>
      </c>
      <c r="B1790" t="s">
        <v>10339</v>
      </c>
      <c r="C1790" t="s">
        <v>11266</v>
      </c>
      <c r="D1790" t="s">
        <v>10345</v>
      </c>
      <c r="E1790" t="s">
        <v>1880</v>
      </c>
      <c r="F1790" s="48" t="s">
        <v>11295</v>
      </c>
      <c r="G1790" s="55" t="s">
        <v>11296</v>
      </c>
      <c r="H1790" s="55" t="s">
        <v>11297</v>
      </c>
      <c r="I1790" s="55" t="s">
        <v>9189</v>
      </c>
      <c r="J1790" s="48">
        <v>24.599999998999998</v>
      </c>
      <c r="K1790" s="55">
        <v>10017.120000499999</v>
      </c>
      <c r="L1790" s="55">
        <v>2014.9399999180916</v>
      </c>
      <c r="M1790" s="55">
        <v>500.85600002500007</v>
      </c>
      <c r="N1790" s="56">
        <v>7501.3240005569078</v>
      </c>
      <c r="O1790" s="48">
        <f t="shared" si="108"/>
        <v>407.20000003687807</v>
      </c>
      <c r="P1790" s="48">
        <f t="shared" si="109"/>
        <v>81.908130081300811</v>
      </c>
      <c r="Q1790" s="48">
        <f t="shared" si="110"/>
        <v>20.360000001843908</v>
      </c>
      <c r="R1790" s="48">
        <f t="shared" si="111"/>
        <v>304.93186995373333</v>
      </c>
    </row>
    <row r="1791" spans="1:18" x14ac:dyDescent="0.25">
      <c r="A1791" t="s">
        <v>1059</v>
      </c>
      <c r="B1791" t="s">
        <v>10339</v>
      </c>
      <c r="C1791" t="s">
        <v>11266</v>
      </c>
      <c r="D1791" t="s">
        <v>10345</v>
      </c>
      <c r="E1791" t="s">
        <v>1891</v>
      </c>
      <c r="F1791" s="48" t="s">
        <v>11298</v>
      </c>
      <c r="G1791" s="55" t="s">
        <v>11299</v>
      </c>
      <c r="H1791" s="55" t="s">
        <v>11300</v>
      </c>
      <c r="I1791" s="55" t="s">
        <v>10545</v>
      </c>
      <c r="J1791" s="48">
        <v>61.499999999000003</v>
      </c>
      <c r="K1791" s="55">
        <v>26921.009998500002</v>
      </c>
      <c r="L1791" s="55">
        <v>2909.4999999526913</v>
      </c>
      <c r="M1791" s="55">
        <v>0</v>
      </c>
      <c r="N1791" s="56">
        <v>24011.50999854731</v>
      </c>
      <c r="O1791" s="48">
        <f t="shared" si="108"/>
        <v>437.73999998272745</v>
      </c>
      <c r="P1791" s="48">
        <f t="shared" si="109"/>
        <v>47.308943089430898</v>
      </c>
      <c r="Q1791" s="48">
        <f t="shared" si="110"/>
        <v>0</v>
      </c>
      <c r="R1791" s="48">
        <f t="shared" si="111"/>
        <v>390.43105689329656</v>
      </c>
    </row>
    <row r="1792" spans="1:18" x14ac:dyDescent="0.25">
      <c r="A1792" t="s">
        <v>1059</v>
      </c>
      <c r="B1792" t="s">
        <v>10339</v>
      </c>
      <c r="C1792" t="s">
        <v>11266</v>
      </c>
      <c r="D1792" t="s">
        <v>10345</v>
      </c>
      <c r="E1792" t="s">
        <v>1988</v>
      </c>
      <c r="F1792" s="48" t="s">
        <v>11301</v>
      </c>
      <c r="G1792" s="55" t="s">
        <v>11302</v>
      </c>
      <c r="H1792" s="55" t="s">
        <v>11303</v>
      </c>
      <c r="I1792" s="55" t="s">
        <v>10259</v>
      </c>
      <c r="J1792" s="48">
        <v>2000.0000003999996</v>
      </c>
      <c r="K1792" s="55">
        <v>909999.99996000016</v>
      </c>
      <c r="L1792" s="55">
        <v>150000.00002999997</v>
      </c>
      <c r="M1792" s="55">
        <v>45499.999998000007</v>
      </c>
      <c r="N1792" s="56">
        <v>714499.99993200018</v>
      </c>
      <c r="O1792" s="48">
        <f t="shared" si="108"/>
        <v>454.99999988900015</v>
      </c>
      <c r="P1792" s="48">
        <f t="shared" si="109"/>
        <v>75</v>
      </c>
      <c r="Q1792" s="48">
        <f t="shared" si="110"/>
        <v>22.749999994450008</v>
      </c>
      <c r="R1792" s="48">
        <f t="shared" si="111"/>
        <v>357.24999989455017</v>
      </c>
    </row>
    <row r="1793" spans="1:18" x14ac:dyDescent="0.25">
      <c r="A1793" t="s">
        <v>1059</v>
      </c>
      <c r="B1793" t="s">
        <v>10339</v>
      </c>
      <c r="C1793" t="s">
        <v>11304</v>
      </c>
      <c r="D1793" t="s">
        <v>93</v>
      </c>
      <c r="E1793" t="s">
        <v>1616</v>
      </c>
      <c r="F1793" s="48" t="s">
        <v>11305</v>
      </c>
      <c r="G1793" s="55" t="s">
        <v>11306</v>
      </c>
      <c r="H1793" s="55" t="s">
        <v>11307</v>
      </c>
      <c r="I1793" s="55" t="s">
        <v>9189</v>
      </c>
      <c r="J1793" s="48">
        <v>369</v>
      </c>
      <c r="K1793" s="55">
        <v>280912.60045000003</v>
      </c>
      <c r="L1793" s="55">
        <v>35960.660000000003</v>
      </c>
      <c r="M1793" s="55">
        <v>14045.630022500001</v>
      </c>
      <c r="N1793" s="56">
        <v>230906.31042750002</v>
      </c>
      <c r="O1793" s="48">
        <f t="shared" si="108"/>
        <v>761.28076002710031</v>
      </c>
      <c r="P1793" s="48">
        <f t="shared" si="109"/>
        <v>97.45436314363144</v>
      </c>
      <c r="Q1793" s="48">
        <f t="shared" si="110"/>
        <v>38.064038001355016</v>
      </c>
      <c r="R1793" s="48">
        <f t="shared" si="111"/>
        <v>625.76235888211386</v>
      </c>
    </row>
    <row r="1794" spans="1:18" x14ac:dyDescent="0.25">
      <c r="A1794" t="s">
        <v>1059</v>
      </c>
      <c r="B1794" t="s">
        <v>10339</v>
      </c>
      <c r="C1794" t="s">
        <v>11304</v>
      </c>
      <c r="D1794" t="s">
        <v>93</v>
      </c>
      <c r="E1794" t="s">
        <v>1620</v>
      </c>
      <c r="F1794" s="48" t="s">
        <v>11308</v>
      </c>
      <c r="G1794" s="55" t="s">
        <v>11096</v>
      </c>
      <c r="H1794" s="55" t="s">
        <v>11097</v>
      </c>
      <c r="I1794" s="55" t="s">
        <v>9030</v>
      </c>
      <c r="J1794" s="48">
        <v>3004.5311999999999</v>
      </c>
      <c r="K1794" s="55">
        <v>1923867.4270900001</v>
      </c>
      <c r="L1794" s="55">
        <v>146557.59853462869</v>
      </c>
      <c r="M1794" s="55">
        <v>96193.371354500006</v>
      </c>
      <c r="N1794" s="56">
        <v>1681116.4572008713</v>
      </c>
      <c r="O1794" s="48">
        <f t="shared" si="108"/>
        <v>640.32200001451145</v>
      </c>
      <c r="P1794" s="48">
        <f t="shared" si="109"/>
        <v>48.778857258872428</v>
      </c>
      <c r="Q1794" s="48">
        <f t="shared" si="110"/>
        <v>32.016100000725572</v>
      </c>
      <c r="R1794" s="48">
        <f t="shared" si="111"/>
        <v>559.5270427549134</v>
      </c>
    </row>
    <row r="1795" spans="1:18" x14ac:dyDescent="0.25">
      <c r="A1795" t="s">
        <v>1059</v>
      </c>
      <c r="B1795" t="s">
        <v>10339</v>
      </c>
      <c r="C1795" t="s">
        <v>11304</v>
      </c>
      <c r="D1795" t="s">
        <v>93</v>
      </c>
      <c r="E1795" t="s">
        <v>1620</v>
      </c>
      <c r="F1795" s="48" t="s">
        <v>11308</v>
      </c>
      <c r="G1795" s="55" t="s">
        <v>10766</v>
      </c>
      <c r="H1795" s="55" t="s">
        <v>10767</v>
      </c>
      <c r="I1795" s="55" t="s">
        <v>9415</v>
      </c>
      <c r="J1795" s="48">
        <v>3440.8227000000002</v>
      </c>
      <c r="K1795" s="55">
        <v>1798827.6993</v>
      </c>
      <c r="L1795" s="55">
        <v>172041.27500010986</v>
      </c>
      <c r="M1795" s="55">
        <v>0</v>
      </c>
      <c r="N1795" s="56">
        <v>1626786.4242998902</v>
      </c>
      <c r="O1795" s="48">
        <f t="shared" si="108"/>
        <v>522.78999999040923</v>
      </c>
      <c r="P1795" s="48">
        <f t="shared" si="109"/>
        <v>50.000040687975542</v>
      </c>
      <c r="Q1795" s="48">
        <f t="shared" si="110"/>
        <v>0</v>
      </c>
      <c r="R1795" s="48">
        <f t="shared" si="111"/>
        <v>472.78995930243372</v>
      </c>
    </row>
    <row r="1796" spans="1:18" x14ac:dyDescent="0.25">
      <c r="A1796" t="s">
        <v>1059</v>
      </c>
      <c r="B1796" t="s">
        <v>10339</v>
      </c>
      <c r="C1796" t="s">
        <v>11304</v>
      </c>
      <c r="D1796" t="s">
        <v>93</v>
      </c>
      <c r="E1796" t="s">
        <v>1623</v>
      </c>
      <c r="F1796" s="48" t="s">
        <v>11309</v>
      </c>
      <c r="G1796" s="55" t="s">
        <v>10265</v>
      </c>
      <c r="H1796" s="55" t="s">
        <v>10266</v>
      </c>
      <c r="I1796" s="55" t="s">
        <v>9694</v>
      </c>
      <c r="J1796" s="48">
        <v>22.14</v>
      </c>
      <c r="K1796" s="55">
        <v>13142.670128099999</v>
      </c>
      <c r="L1796" s="55">
        <v>0</v>
      </c>
      <c r="M1796" s="55">
        <v>657.13350640500016</v>
      </c>
      <c r="N1796" s="56">
        <v>12485.536621694999</v>
      </c>
      <c r="O1796" s="48">
        <f t="shared" si="108"/>
        <v>593.61653695121947</v>
      </c>
      <c r="P1796" s="48">
        <f t="shared" si="109"/>
        <v>0</v>
      </c>
      <c r="Q1796" s="48">
        <f t="shared" si="110"/>
        <v>29.680826847560983</v>
      </c>
      <c r="R1796" s="48">
        <f t="shared" si="111"/>
        <v>563.93571010365849</v>
      </c>
    </row>
    <row r="1797" spans="1:18" x14ac:dyDescent="0.25">
      <c r="A1797" t="s">
        <v>1059</v>
      </c>
      <c r="B1797" t="s">
        <v>10339</v>
      </c>
      <c r="C1797" t="s">
        <v>11304</v>
      </c>
      <c r="D1797" t="s">
        <v>93</v>
      </c>
      <c r="E1797" t="s">
        <v>1623</v>
      </c>
      <c r="F1797" s="48" t="s">
        <v>11309</v>
      </c>
      <c r="G1797" s="55" t="s">
        <v>9413</v>
      </c>
      <c r="H1797" s="55" t="s">
        <v>9414</v>
      </c>
      <c r="I1797" s="55" t="s">
        <v>9415</v>
      </c>
      <c r="J1797" s="48">
        <v>38.130000000000003</v>
      </c>
      <c r="K1797" s="55">
        <v>30205.081050000004</v>
      </c>
      <c r="L1797" s="55">
        <v>0</v>
      </c>
      <c r="M1797" s="55">
        <v>1510.2540525000002</v>
      </c>
      <c r="N1797" s="56">
        <v>28694.826997500004</v>
      </c>
      <c r="O1797" s="48">
        <f t="shared" si="108"/>
        <v>792.16053107789151</v>
      </c>
      <c r="P1797" s="48">
        <f t="shared" si="109"/>
        <v>0</v>
      </c>
      <c r="Q1797" s="48">
        <f t="shared" si="110"/>
        <v>39.608026553894575</v>
      </c>
      <c r="R1797" s="48">
        <f t="shared" si="111"/>
        <v>752.55250452399696</v>
      </c>
    </row>
    <row r="1798" spans="1:18" x14ac:dyDescent="0.25">
      <c r="A1798" t="s">
        <v>1059</v>
      </c>
      <c r="B1798" t="s">
        <v>10339</v>
      </c>
      <c r="C1798" t="s">
        <v>11304</v>
      </c>
      <c r="D1798" t="s">
        <v>93</v>
      </c>
      <c r="E1798" t="s">
        <v>1623</v>
      </c>
      <c r="F1798" s="48" t="s">
        <v>11309</v>
      </c>
      <c r="G1798" s="55" t="s">
        <v>11310</v>
      </c>
      <c r="H1798" s="55" t="s">
        <v>11311</v>
      </c>
      <c r="I1798" s="55" t="s">
        <v>9021</v>
      </c>
      <c r="J1798" s="48">
        <v>328.03200000000004</v>
      </c>
      <c r="K1798" s="55">
        <v>242623.61365000001</v>
      </c>
      <c r="L1798" s="55">
        <v>18388.252112550683</v>
      </c>
      <c r="M1798" s="55">
        <v>12131.180682499999</v>
      </c>
      <c r="N1798" s="56">
        <v>212104.18085494931</v>
      </c>
      <c r="O1798" s="48">
        <f t="shared" si="108"/>
        <v>739.63397976416934</v>
      </c>
      <c r="P1798" s="48">
        <f t="shared" si="109"/>
        <v>56.056275340670055</v>
      </c>
      <c r="Q1798" s="48">
        <f t="shared" si="110"/>
        <v>36.981698988208457</v>
      </c>
      <c r="R1798" s="48">
        <f t="shared" si="111"/>
        <v>646.59600543529075</v>
      </c>
    </row>
    <row r="1799" spans="1:18" x14ac:dyDescent="0.25">
      <c r="A1799" t="s">
        <v>1059</v>
      </c>
      <c r="B1799" t="s">
        <v>10339</v>
      </c>
      <c r="C1799" t="s">
        <v>11304</v>
      </c>
      <c r="D1799" t="s">
        <v>93</v>
      </c>
      <c r="E1799" t="s">
        <v>1623</v>
      </c>
      <c r="F1799" s="48" t="s">
        <v>11309</v>
      </c>
      <c r="G1799" s="55" t="s">
        <v>9314</v>
      </c>
      <c r="H1799" s="55" t="s">
        <v>9315</v>
      </c>
      <c r="I1799" s="55" t="s">
        <v>9042</v>
      </c>
      <c r="J1799" s="48">
        <v>246.00000000000003</v>
      </c>
      <c r="K1799" s="55">
        <v>189283.49953100001</v>
      </c>
      <c r="L1799" s="55">
        <v>0</v>
      </c>
      <c r="M1799" s="55">
        <v>0</v>
      </c>
      <c r="N1799" s="56">
        <v>189283.49953100001</v>
      </c>
      <c r="O1799" s="48">
        <f t="shared" si="108"/>
        <v>769.4451200447154</v>
      </c>
      <c r="P1799" s="48">
        <f t="shared" si="109"/>
        <v>0</v>
      </c>
      <c r="Q1799" s="48">
        <f t="shared" si="110"/>
        <v>0</v>
      </c>
      <c r="R1799" s="48">
        <f t="shared" si="111"/>
        <v>769.4451200447154</v>
      </c>
    </row>
    <row r="1800" spans="1:18" x14ac:dyDescent="0.25">
      <c r="A1800" t="s">
        <v>1059</v>
      </c>
      <c r="B1800" t="s">
        <v>10339</v>
      </c>
      <c r="C1800" t="s">
        <v>11304</v>
      </c>
      <c r="D1800" t="s">
        <v>93</v>
      </c>
      <c r="E1800" t="s">
        <v>1623</v>
      </c>
      <c r="F1800" s="48" t="s">
        <v>11309</v>
      </c>
      <c r="G1800" s="55" t="s">
        <v>11312</v>
      </c>
      <c r="H1800" s="55" t="s">
        <v>11313</v>
      </c>
      <c r="I1800" s="55" t="s">
        <v>9211</v>
      </c>
      <c r="J1800" s="48">
        <v>2.46</v>
      </c>
      <c r="K1800" s="55">
        <v>2258.5892610000001</v>
      </c>
      <c r="L1800" s="55">
        <v>123</v>
      </c>
      <c r="M1800" s="55">
        <v>112.92946305000001</v>
      </c>
      <c r="N1800" s="56">
        <v>2022.65979795</v>
      </c>
      <c r="O1800" s="48">
        <f t="shared" si="108"/>
        <v>918.12571585365856</v>
      </c>
      <c r="P1800" s="48">
        <f t="shared" si="109"/>
        <v>50</v>
      </c>
      <c r="Q1800" s="48">
        <f t="shared" si="110"/>
        <v>45.90628579268293</v>
      </c>
      <c r="R1800" s="48">
        <f t="shared" si="111"/>
        <v>822.21943006097558</v>
      </c>
    </row>
    <row r="1801" spans="1:18" x14ac:dyDescent="0.25">
      <c r="A1801" t="s">
        <v>1059</v>
      </c>
      <c r="B1801" t="s">
        <v>10339</v>
      </c>
      <c r="C1801" t="s">
        <v>11304</v>
      </c>
      <c r="D1801" t="s">
        <v>93</v>
      </c>
      <c r="E1801" t="s">
        <v>1623</v>
      </c>
      <c r="F1801" s="48" t="s">
        <v>11309</v>
      </c>
      <c r="G1801" s="55" t="s">
        <v>11314</v>
      </c>
      <c r="H1801" s="55" t="s">
        <v>11315</v>
      </c>
      <c r="I1801" s="55" t="s">
        <v>9030</v>
      </c>
      <c r="J1801" s="48">
        <v>2.46</v>
      </c>
      <c r="K1801" s="55">
        <v>3000.9204611999999</v>
      </c>
      <c r="L1801" s="55">
        <v>566.37</v>
      </c>
      <c r="M1801" s="55">
        <v>150.04602306000001</v>
      </c>
      <c r="N1801" s="56">
        <v>2284.5044381399998</v>
      </c>
      <c r="O1801" s="48">
        <f t="shared" si="108"/>
        <v>1219.8863663414634</v>
      </c>
      <c r="P1801" s="48">
        <f t="shared" si="109"/>
        <v>230.23170731707319</v>
      </c>
      <c r="Q1801" s="48">
        <f t="shared" si="110"/>
        <v>60.994318317073173</v>
      </c>
      <c r="R1801" s="48">
        <f t="shared" si="111"/>
        <v>928.660340707317</v>
      </c>
    </row>
    <row r="1802" spans="1:18" x14ac:dyDescent="0.25">
      <c r="A1802" t="s">
        <v>1059</v>
      </c>
      <c r="B1802" t="s">
        <v>10339</v>
      </c>
      <c r="C1802" t="s">
        <v>11304</v>
      </c>
      <c r="D1802" t="s">
        <v>93</v>
      </c>
      <c r="E1802" t="s">
        <v>1623</v>
      </c>
      <c r="F1802" s="48" t="s">
        <v>11309</v>
      </c>
      <c r="G1802" s="55" t="s">
        <v>11316</v>
      </c>
      <c r="H1802" s="55" t="s">
        <v>11317</v>
      </c>
      <c r="I1802" s="55" t="s">
        <v>9042</v>
      </c>
      <c r="J1802" s="48">
        <v>7.3800000010000009</v>
      </c>
      <c r="K1802" s="55">
        <v>6982.5169710999999</v>
      </c>
      <c r="L1802" s="55">
        <v>0</v>
      </c>
      <c r="M1802" s="55">
        <v>0</v>
      </c>
      <c r="N1802" s="56">
        <v>6982.5169710999999</v>
      </c>
      <c r="O1802" s="48">
        <f t="shared" si="108"/>
        <v>946.1405108609564</v>
      </c>
      <c r="P1802" s="48">
        <f t="shared" si="109"/>
        <v>0</v>
      </c>
      <c r="Q1802" s="48">
        <f t="shared" si="110"/>
        <v>0</v>
      </c>
      <c r="R1802" s="48">
        <f t="shared" si="111"/>
        <v>946.1405108609564</v>
      </c>
    </row>
    <row r="1803" spans="1:18" x14ac:dyDescent="0.25">
      <c r="A1803" t="s">
        <v>1059</v>
      </c>
      <c r="B1803" t="s">
        <v>10339</v>
      </c>
      <c r="C1803" t="s">
        <v>11304</v>
      </c>
      <c r="D1803" t="s">
        <v>93</v>
      </c>
      <c r="E1803" t="s">
        <v>1623</v>
      </c>
      <c r="F1803" s="48" t="s">
        <v>11309</v>
      </c>
      <c r="G1803" s="55" t="s">
        <v>10077</v>
      </c>
      <c r="H1803" s="55" t="s">
        <v>10078</v>
      </c>
      <c r="I1803" s="55" t="s">
        <v>10079</v>
      </c>
      <c r="J1803" s="48">
        <v>7.3799999990000007</v>
      </c>
      <c r="K1803" s="55">
        <v>5182.8057140999999</v>
      </c>
      <c r="L1803" s="55">
        <v>0</v>
      </c>
      <c r="M1803" s="55">
        <v>0</v>
      </c>
      <c r="N1803" s="56">
        <v>5182.8057140999999</v>
      </c>
      <c r="O1803" s="48">
        <f t="shared" si="108"/>
        <v>702.27719712767976</v>
      </c>
      <c r="P1803" s="48">
        <f t="shared" si="109"/>
        <v>0</v>
      </c>
      <c r="Q1803" s="48">
        <f t="shared" si="110"/>
        <v>0</v>
      </c>
      <c r="R1803" s="48">
        <f t="shared" si="111"/>
        <v>702.27719712767976</v>
      </c>
    </row>
    <row r="1804" spans="1:18" x14ac:dyDescent="0.25">
      <c r="A1804" t="s">
        <v>1059</v>
      </c>
      <c r="B1804" t="s">
        <v>10339</v>
      </c>
      <c r="C1804" t="s">
        <v>11304</v>
      </c>
      <c r="D1804" t="s">
        <v>93</v>
      </c>
      <c r="E1804" t="s">
        <v>1629</v>
      </c>
      <c r="F1804" s="48" t="s">
        <v>11318</v>
      </c>
      <c r="G1804" s="55" t="s">
        <v>10766</v>
      </c>
      <c r="H1804" s="55" t="s">
        <v>10767</v>
      </c>
      <c r="I1804" s="55" t="s">
        <v>9415</v>
      </c>
      <c r="J1804" s="48">
        <v>163.80000000199999</v>
      </c>
      <c r="K1804" s="55">
        <v>88488.036003999994</v>
      </c>
      <c r="L1804" s="55">
        <v>8190.0000000999999</v>
      </c>
      <c r="M1804" s="55">
        <v>0</v>
      </c>
      <c r="N1804" s="56">
        <v>80298.036003899993</v>
      </c>
      <c r="O1804" s="48">
        <f t="shared" si="108"/>
        <v>540.22000001782396</v>
      </c>
      <c r="P1804" s="48">
        <f t="shared" si="109"/>
        <v>50</v>
      </c>
      <c r="Q1804" s="48">
        <f t="shared" si="110"/>
        <v>0</v>
      </c>
      <c r="R1804" s="48">
        <f t="shared" si="111"/>
        <v>490.22000001782391</v>
      </c>
    </row>
    <row r="1805" spans="1:18" x14ac:dyDescent="0.25">
      <c r="A1805" t="s">
        <v>1059</v>
      </c>
      <c r="B1805" t="s">
        <v>10339</v>
      </c>
      <c r="C1805" t="s">
        <v>11304</v>
      </c>
      <c r="D1805" t="s">
        <v>93</v>
      </c>
      <c r="E1805" t="s">
        <v>1632</v>
      </c>
      <c r="F1805" s="48" t="s">
        <v>11319</v>
      </c>
      <c r="G1805" s="55" t="s">
        <v>10031</v>
      </c>
      <c r="H1805" s="55" t="s">
        <v>10032</v>
      </c>
      <c r="I1805" s="55" t="s">
        <v>9449</v>
      </c>
      <c r="J1805" s="48">
        <v>1.0249999999999999</v>
      </c>
      <c r="K1805" s="55">
        <v>598.57384036000008</v>
      </c>
      <c r="L1805" s="55">
        <v>0</v>
      </c>
      <c r="M1805" s="55">
        <v>29.928692018</v>
      </c>
      <c r="N1805" s="56">
        <v>568.64514834200008</v>
      </c>
      <c r="O1805" s="48">
        <f t="shared" si="108"/>
        <v>583.97447840000018</v>
      </c>
      <c r="P1805" s="48">
        <f t="shared" si="109"/>
        <v>0</v>
      </c>
      <c r="Q1805" s="48">
        <f t="shared" si="110"/>
        <v>29.198723920000003</v>
      </c>
      <c r="R1805" s="48">
        <f t="shared" si="111"/>
        <v>554.77575448000016</v>
      </c>
    </row>
    <row r="1806" spans="1:18" x14ac:dyDescent="0.25">
      <c r="A1806" t="s">
        <v>1059</v>
      </c>
      <c r="B1806" t="s">
        <v>10339</v>
      </c>
      <c r="C1806" t="s">
        <v>11304</v>
      </c>
      <c r="D1806" t="s">
        <v>93</v>
      </c>
      <c r="E1806" t="s">
        <v>1632</v>
      </c>
      <c r="F1806" s="48" t="s">
        <v>11319</v>
      </c>
      <c r="G1806" s="55" t="s">
        <v>11320</v>
      </c>
      <c r="H1806" s="55" t="s">
        <v>11321</v>
      </c>
      <c r="I1806" s="55" t="s">
        <v>10259</v>
      </c>
      <c r="J1806" s="48">
        <v>510.94999998000003</v>
      </c>
      <c r="K1806" s="55">
        <v>298378.68651000003</v>
      </c>
      <c r="L1806" s="55">
        <v>0</v>
      </c>
      <c r="M1806" s="55">
        <v>14918.934325500002</v>
      </c>
      <c r="N1806" s="56">
        <v>283459.75218450004</v>
      </c>
      <c r="O1806" s="48">
        <f t="shared" si="108"/>
        <v>583.96846368857894</v>
      </c>
      <c r="P1806" s="48">
        <f t="shared" si="109"/>
        <v>0</v>
      </c>
      <c r="Q1806" s="48">
        <f t="shared" si="110"/>
        <v>29.198423184428947</v>
      </c>
      <c r="R1806" s="48">
        <f t="shared" si="111"/>
        <v>554.77004050414996</v>
      </c>
    </row>
    <row r="1807" spans="1:18" x14ac:dyDescent="0.25">
      <c r="A1807" t="s">
        <v>1059</v>
      </c>
      <c r="B1807" t="s">
        <v>10339</v>
      </c>
      <c r="C1807" t="s">
        <v>11304</v>
      </c>
      <c r="D1807" t="s">
        <v>93</v>
      </c>
      <c r="E1807" t="s">
        <v>1632</v>
      </c>
      <c r="F1807" s="48" t="s">
        <v>11319</v>
      </c>
      <c r="G1807" s="55" t="s">
        <v>11102</v>
      </c>
      <c r="H1807" s="55" t="s">
        <v>11103</v>
      </c>
      <c r="I1807" s="55" t="s">
        <v>9018</v>
      </c>
      <c r="J1807" s="48">
        <v>254.2</v>
      </c>
      <c r="K1807" s="55">
        <v>186020.84006699998</v>
      </c>
      <c r="L1807" s="55">
        <v>0</v>
      </c>
      <c r="M1807" s="55">
        <v>9301.0420033499995</v>
      </c>
      <c r="N1807" s="56">
        <v>176719.79806364997</v>
      </c>
      <c r="O1807" s="48">
        <f t="shared" si="108"/>
        <v>731.78930002753737</v>
      </c>
      <c r="P1807" s="48">
        <f t="shared" si="109"/>
        <v>0</v>
      </c>
      <c r="Q1807" s="48">
        <f t="shared" si="110"/>
        <v>36.589465001376865</v>
      </c>
      <c r="R1807" s="48">
        <f t="shared" si="111"/>
        <v>695.19983502616037</v>
      </c>
    </row>
    <row r="1808" spans="1:18" x14ac:dyDescent="0.25">
      <c r="A1808" t="s">
        <v>1059</v>
      </c>
      <c r="B1808" t="s">
        <v>10339</v>
      </c>
      <c r="C1808" t="s">
        <v>11304</v>
      </c>
      <c r="D1808" t="s">
        <v>93</v>
      </c>
      <c r="E1808" t="s">
        <v>1632</v>
      </c>
      <c r="F1808" s="48" t="s">
        <v>11319</v>
      </c>
      <c r="G1808" s="55" t="s">
        <v>11322</v>
      </c>
      <c r="H1808" s="55" t="s">
        <v>11323</v>
      </c>
      <c r="I1808" s="55" t="s">
        <v>9018</v>
      </c>
      <c r="J1808" s="48">
        <v>307.5</v>
      </c>
      <c r="K1808" s="55">
        <v>222342.49980000002</v>
      </c>
      <c r="L1808" s="55">
        <v>0</v>
      </c>
      <c r="M1808" s="55">
        <v>11117.12499</v>
      </c>
      <c r="N1808" s="56">
        <v>211225.37481000001</v>
      </c>
      <c r="O1808" s="48">
        <f t="shared" ref="O1808:O1871" si="112">IFERROR(K1808/J1808,0)</f>
        <v>723.06504000000007</v>
      </c>
      <c r="P1808" s="48">
        <f t="shared" ref="P1808:P1871" si="113">IFERROR(L1808/J1808,0)</f>
        <v>0</v>
      </c>
      <c r="Q1808" s="48">
        <f t="shared" ref="Q1808:Q1871" si="114">IFERROR(M1808/J1808,0)</f>
        <v>36.153252000000002</v>
      </c>
      <c r="R1808" s="48">
        <f t="shared" ref="R1808:R1871" si="115">N1808/J1808</f>
        <v>686.911788</v>
      </c>
    </row>
    <row r="1809" spans="1:18" x14ac:dyDescent="0.25">
      <c r="A1809" t="s">
        <v>1059</v>
      </c>
      <c r="B1809" t="s">
        <v>10339</v>
      </c>
      <c r="C1809" t="s">
        <v>11304</v>
      </c>
      <c r="D1809" t="s">
        <v>93</v>
      </c>
      <c r="E1809" t="s">
        <v>1638</v>
      </c>
      <c r="F1809" s="48" t="s">
        <v>11324</v>
      </c>
      <c r="G1809" s="55" t="s">
        <v>11325</v>
      </c>
      <c r="H1809" s="55" t="s">
        <v>11326</v>
      </c>
      <c r="I1809" s="55" t="s">
        <v>9370</v>
      </c>
      <c r="J1809" s="48">
        <v>20.500000002</v>
      </c>
      <c r="K1809" s="55">
        <v>17671.869199600002</v>
      </c>
      <c r="L1809" s="55">
        <v>698.80000006817556</v>
      </c>
      <c r="M1809" s="55">
        <v>883.59345998000003</v>
      </c>
      <c r="N1809" s="56">
        <v>16089.475739551826</v>
      </c>
      <c r="O1809" s="48">
        <f t="shared" si="112"/>
        <v>862.0423998963862</v>
      </c>
      <c r="P1809" s="48">
        <f t="shared" si="113"/>
        <v>34.087804878048779</v>
      </c>
      <c r="Q1809" s="48">
        <f t="shared" si="114"/>
        <v>43.102119994819304</v>
      </c>
      <c r="R1809" s="48">
        <f t="shared" si="115"/>
        <v>784.85247502351808</v>
      </c>
    </row>
    <row r="1810" spans="1:18" x14ac:dyDescent="0.25">
      <c r="A1810" t="s">
        <v>1059</v>
      </c>
      <c r="B1810" t="s">
        <v>10339</v>
      </c>
      <c r="C1810" t="s">
        <v>11304</v>
      </c>
      <c r="D1810" t="s">
        <v>93</v>
      </c>
      <c r="E1810" t="s">
        <v>1638</v>
      </c>
      <c r="F1810" s="48" t="s">
        <v>11324</v>
      </c>
      <c r="G1810" s="55" t="s">
        <v>11327</v>
      </c>
      <c r="H1810" s="55" t="s">
        <v>11328</v>
      </c>
      <c r="I1810" s="55" t="s">
        <v>9432</v>
      </c>
      <c r="J1810" s="48">
        <v>14.350000001</v>
      </c>
      <c r="K1810" s="55">
        <v>12086.030919499999</v>
      </c>
      <c r="L1810" s="55">
        <v>374.67000002610939</v>
      </c>
      <c r="M1810" s="55">
        <v>604.30154597499995</v>
      </c>
      <c r="N1810" s="56">
        <v>11107.059373498889</v>
      </c>
      <c r="O1810" s="48">
        <f t="shared" si="112"/>
        <v>842.23211976709183</v>
      </c>
      <c r="P1810" s="48">
        <f t="shared" si="113"/>
        <v>26.109407665505227</v>
      </c>
      <c r="Q1810" s="48">
        <f t="shared" si="114"/>
        <v>42.11160598835459</v>
      </c>
      <c r="R1810" s="48">
        <f t="shared" si="115"/>
        <v>774.0111061132319</v>
      </c>
    </row>
    <row r="1811" spans="1:18" x14ac:dyDescent="0.25">
      <c r="A1811" t="s">
        <v>1059</v>
      </c>
      <c r="B1811" t="s">
        <v>10339</v>
      </c>
      <c r="C1811" t="s">
        <v>11304</v>
      </c>
      <c r="D1811" t="s">
        <v>93</v>
      </c>
      <c r="E1811" t="s">
        <v>1638</v>
      </c>
      <c r="F1811" s="48" t="s">
        <v>11324</v>
      </c>
      <c r="G1811" s="55" t="s">
        <v>11329</v>
      </c>
      <c r="H1811" s="55" t="s">
        <v>11330</v>
      </c>
      <c r="I1811" s="55" t="s">
        <v>9180</v>
      </c>
      <c r="J1811" s="48">
        <v>4.1000000019999998</v>
      </c>
      <c r="K1811" s="55">
        <v>3519.3481598000003</v>
      </c>
      <c r="L1811" s="55">
        <v>451.00000022000006</v>
      </c>
      <c r="M1811" s="55">
        <v>175.96740799</v>
      </c>
      <c r="N1811" s="56">
        <v>2892.3807515900003</v>
      </c>
      <c r="O1811" s="48">
        <f t="shared" si="112"/>
        <v>858.37759953249883</v>
      </c>
      <c r="P1811" s="48">
        <f t="shared" si="113"/>
        <v>110.00000000000001</v>
      </c>
      <c r="Q1811" s="48">
        <f t="shared" si="114"/>
        <v>42.918879976624936</v>
      </c>
      <c r="R1811" s="48">
        <f t="shared" si="115"/>
        <v>705.45871955587393</v>
      </c>
    </row>
    <row r="1812" spans="1:18" x14ac:dyDescent="0.25">
      <c r="A1812" t="s">
        <v>1059</v>
      </c>
      <c r="B1812" t="s">
        <v>10339</v>
      </c>
      <c r="C1812" t="s">
        <v>11304</v>
      </c>
      <c r="D1812" t="s">
        <v>93</v>
      </c>
      <c r="E1812" t="s">
        <v>1638</v>
      </c>
      <c r="F1812" s="48" t="s">
        <v>11324</v>
      </c>
      <c r="G1812" s="55" t="s">
        <v>10557</v>
      </c>
      <c r="H1812" s="55" t="s">
        <v>10558</v>
      </c>
      <c r="I1812" s="55" t="s">
        <v>9492</v>
      </c>
      <c r="J1812" s="48">
        <v>19.474999999000005</v>
      </c>
      <c r="K1812" s="55">
        <v>16659.962693900001</v>
      </c>
      <c r="L1812" s="55">
        <v>1424.3443146085881</v>
      </c>
      <c r="M1812" s="55">
        <v>0</v>
      </c>
      <c r="N1812" s="56">
        <v>15235.618379291413</v>
      </c>
      <c r="O1812" s="48">
        <f t="shared" si="112"/>
        <v>855.45379690657001</v>
      </c>
      <c r="P1812" s="48">
        <f t="shared" si="113"/>
        <v>73.137063655030801</v>
      </c>
      <c r="Q1812" s="48">
        <f t="shared" si="114"/>
        <v>0</v>
      </c>
      <c r="R1812" s="48">
        <f t="shared" si="115"/>
        <v>782.31673325153918</v>
      </c>
    </row>
    <row r="1813" spans="1:18" x14ac:dyDescent="0.25">
      <c r="A1813" t="s">
        <v>1059</v>
      </c>
      <c r="B1813" t="s">
        <v>10339</v>
      </c>
      <c r="C1813" t="s">
        <v>11304</v>
      </c>
      <c r="D1813" t="s">
        <v>93</v>
      </c>
      <c r="E1813" t="s">
        <v>1638</v>
      </c>
      <c r="F1813" s="48" t="s">
        <v>11324</v>
      </c>
      <c r="G1813" s="55" t="s">
        <v>10776</v>
      </c>
      <c r="H1813" s="55" t="s">
        <v>10777</v>
      </c>
      <c r="I1813" s="55" t="s">
        <v>9415</v>
      </c>
      <c r="J1813" s="48">
        <v>60.474999999999994</v>
      </c>
      <c r="K1813" s="55">
        <v>49386.895443999994</v>
      </c>
      <c r="L1813" s="55">
        <v>2722.79488260582</v>
      </c>
      <c r="M1813" s="55">
        <v>2469.3447722000001</v>
      </c>
      <c r="N1813" s="56">
        <v>44194.755789194176</v>
      </c>
      <c r="O1813" s="48">
        <f t="shared" si="112"/>
        <v>816.64977997519634</v>
      </c>
      <c r="P1813" s="48">
        <f t="shared" si="113"/>
        <v>45.023478835978835</v>
      </c>
      <c r="Q1813" s="48">
        <f t="shared" si="114"/>
        <v>40.832488998759821</v>
      </c>
      <c r="R1813" s="48">
        <f t="shared" si="115"/>
        <v>730.7938121404577</v>
      </c>
    </row>
    <row r="1814" spans="1:18" x14ac:dyDescent="0.25">
      <c r="A1814" t="s">
        <v>1059</v>
      </c>
      <c r="B1814" t="s">
        <v>10339</v>
      </c>
      <c r="C1814" t="s">
        <v>11304</v>
      </c>
      <c r="D1814" t="s">
        <v>93</v>
      </c>
      <c r="E1814" t="s">
        <v>1638</v>
      </c>
      <c r="F1814" s="48" t="s">
        <v>11324</v>
      </c>
      <c r="G1814" s="55" t="s">
        <v>11331</v>
      </c>
      <c r="H1814" s="55" t="s">
        <v>11332</v>
      </c>
      <c r="I1814" s="55" t="s">
        <v>10060</v>
      </c>
      <c r="J1814" s="48">
        <v>18.450000000999999</v>
      </c>
      <c r="K1814" s="55">
        <v>17805.430798699999</v>
      </c>
      <c r="L1814" s="55">
        <v>0</v>
      </c>
      <c r="M1814" s="55">
        <v>0</v>
      </c>
      <c r="N1814" s="56">
        <v>17805.430798699999</v>
      </c>
      <c r="O1814" s="48">
        <f t="shared" si="112"/>
        <v>965.06399987723228</v>
      </c>
      <c r="P1814" s="48">
        <f t="shared" si="113"/>
        <v>0</v>
      </c>
      <c r="Q1814" s="48">
        <f t="shared" si="114"/>
        <v>0</v>
      </c>
      <c r="R1814" s="48">
        <f t="shared" si="115"/>
        <v>965.06399987723228</v>
      </c>
    </row>
    <row r="1815" spans="1:18" x14ac:dyDescent="0.25">
      <c r="A1815" t="s">
        <v>1059</v>
      </c>
      <c r="B1815" t="s">
        <v>10339</v>
      </c>
      <c r="C1815" t="s">
        <v>11304</v>
      </c>
      <c r="D1815" t="s">
        <v>93</v>
      </c>
      <c r="E1815" t="s">
        <v>1819</v>
      </c>
      <c r="F1815" s="48" t="s">
        <v>11333</v>
      </c>
      <c r="G1815" s="55" t="s">
        <v>10829</v>
      </c>
      <c r="H1815" s="55" t="s">
        <v>10830</v>
      </c>
      <c r="I1815" s="55" t="s">
        <v>9030</v>
      </c>
      <c r="J1815" s="48">
        <v>1874.4687502199999</v>
      </c>
      <c r="K1815" s="55">
        <v>1216446.3406500001</v>
      </c>
      <c r="L1815" s="55">
        <v>99346.77376170666</v>
      </c>
      <c r="M1815" s="55">
        <v>60822.317032500003</v>
      </c>
      <c r="N1815" s="56">
        <v>1056277.2498557935</v>
      </c>
      <c r="O1815" s="48">
        <f t="shared" si="112"/>
        <v>648.95525225866265</v>
      </c>
      <c r="P1815" s="48">
        <f t="shared" si="113"/>
        <v>52.999962656110789</v>
      </c>
      <c r="Q1815" s="48">
        <f t="shared" si="114"/>
        <v>32.447762612933133</v>
      </c>
      <c r="R1815" s="48">
        <f t="shared" si="115"/>
        <v>563.50752698961878</v>
      </c>
    </row>
    <row r="1816" spans="1:18" x14ac:dyDescent="0.25">
      <c r="A1816" t="s">
        <v>1059</v>
      </c>
      <c r="B1816" t="s">
        <v>10339</v>
      </c>
      <c r="C1816" t="s">
        <v>11304</v>
      </c>
      <c r="D1816" t="s">
        <v>93</v>
      </c>
      <c r="E1816" t="s">
        <v>1819</v>
      </c>
      <c r="F1816" s="48" t="s">
        <v>11333</v>
      </c>
      <c r="G1816" s="55" t="s">
        <v>10077</v>
      </c>
      <c r="H1816" s="55" t="s">
        <v>10078</v>
      </c>
      <c r="I1816" s="55" t="s">
        <v>10079</v>
      </c>
      <c r="J1816" s="48">
        <v>220.37499998999999</v>
      </c>
      <c r="K1816" s="55">
        <v>122515.39380399998</v>
      </c>
      <c r="L1816" s="55">
        <v>0</v>
      </c>
      <c r="M1816" s="55">
        <v>0</v>
      </c>
      <c r="N1816" s="56">
        <v>122515.39380399998</v>
      </c>
      <c r="O1816" s="48">
        <f t="shared" si="112"/>
        <v>555.94052778019011</v>
      </c>
      <c r="P1816" s="48">
        <f t="shared" si="113"/>
        <v>0</v>
      </c>
      <c r="Q1816" s="48">
        <f t="shared" si="114"/>
        <v>0</v>
      </c>
      <c r="R1816" s="48">
        <f t="shared" si="115"/>
        <v>555.94052778019011</v>
      </c>
    </row>
    <row r="1817" spans="1:18" x14ac:dyDescent="0.25">
      <c r="A1817" t="s">
        <v>1059</v>
      </c>
      <c r="B1817" t="s">
        <v>10339</v>
      </c>
      <c r="C1817" t="s">
        <v>11304</v>
      </c>
      <c r="D1817" t="s">
        <v>93</v>
      </c>
      <c r="E1817" t="s">
        <v>1842</v>
      </c>
      <c r="F1817" s="48" t="s">
        <v>11334</v>
      </c>
      <c r="G1817" s="55" t="s">
        <v>10353</v>
      </c>
      <c r="H1817" s="55" t="s">
        <v>10354</v>
      </c>
      <c r="I1817" s="55" t="s">
        <v>9936</v>
      </c>
      <c r="J1817" s="48">
        <v>23.370000000999998</v>
      </c>
      <c r="K1817" s="55">
        <v>20224.398327800001</v>
      </c>
      <c r="L1817" s="55">
        <v>2314.2100000990245</v>
      </c>
      <c r="M1817" s="55">
        <v>1011.21991639</v>
      </c>
      <c r="N1817" s="56">
        <v>16898.968411310976</v>
      </c>
      <c r="O1817" s="48">
        <f t="shared" si="112"/>
        <v>865.40001398949948</v>
      </c>
      <c r="P1817" s="48">
        <f t="shared" si="113"/>
        <v>99.024818142918264</v>
      </c>
      <c r="Q1817" s="48">
        <f t="shared" si="114"/>
        <v>43.27000069947497</v>
      </c>
      <c r="R1817" s="48">
        <f t="shared" si="115"/>
        <v>723.1051951471062</v>
      </c>
    </row>
    <row r="1818" spans="1:18" x14ac:dyDescent="0.25">
      <c r="A1818" t="s">
        <v>1059</v>
      </c>
      <c r="B1818" t="s">
        <v>10339</v>
      </c>
      <c r="C1818" t="s">
        <v>11304</v>
      </c>
      <c r="D1818" t="s">
        <v>93</v>
      </c>
      <c r="E1818" t="s">
        <v>1842</v>
      </c>
      <c r="F1818" s="48" t="s">
        <v>11334</v>
      </c>
      <c r="G1818" s="55" t="s">
        <v>9016</v>
      </c>
      <c r="H1818" s="55" t="s">
        <v>9017</v>
      </c>
      <c r="I1818" s="55" t="s">
        <v>9018</v>
      </c>
      <c r="J1818" s="48">
        <v>51.659999999999989</v>
      </c>
      <c r="K1818" s="55">
        <v>45920.429335000001</v>
      </c>
      <c r="L1818" s="55">
        <v>1582.9899999999998</v>
      </c>
      <c r="M1818" s="55">
        <v>2296.0214667499999</v>
      </c>
      <c r="N1818" s="56">
        <v>42041.417868250006</v>
      </c>
      <c r="O1818" s="48">
        <f t="shared" si="112"/>
        <v>888.89719967092549</v>
      </c>
      <c r="P1818" s="48">
        <f t="shared" si="113"/>
        <v>30.642469996128536</v>
      </c>
      <c r="Q1818" s="48">
        <f t="shared" si="114"/>
        <v>44.444859983546273</v>
      </c>
      <c r="R1818" s="48">
        <f t="shared" si="115"/>
        <v>813.80986969125081</v>
      </c>
    </row>
    <row r="1819" spans="1:18" x14ac:dyDescent="0.25">
      <c r="A1819" t="s">
        <v>1059</v>
      </c>
      <c r="B1819" t="s">
        <v>10339</v>
      </c>
      <c r="C1819" t="s">
        <v>11304</v>
      </c>
      <c r="D1819" t="s">
        <v>93</v>
      </c>
      <c r="E1819" t="s">
        <v>1842</v>
      </c>
      <c r="F1819" s="48" t="s">
        <v>11334</v>
      </c>
      <c r="G1819" s="55" t="s">
        <v>10265</v>
      </c>
      <c r="H1819" s="55" t="s">
        <v>10266</v>
      </c>
      <c r="I1819" s="55" t="s">
        <v>9694</v>
      </c>
      <c r="J1819" s="48">
        <v>2.4599999979999998</v>
      </c>
      <c r="K1819" s="55">
        <v>2520.9543309999999</v>
      </c>
      <c r="L1819" s="55">
        <v>0</v>
      </c>
      <c r="M1819" s="55">
        <v>126.04771655</v>
      </c>
      <c r="N1819" s="56">
        <v>2394.9066144499998</v>
      </c>
      <c r="O1819" s="48">
        <f t="shared" si="112"/>
        <v>1024.7781841664864</v>
      </c>
      <c r="P1819" s="48">
        <f t="shared" si="113"/>
        <v>0</v>
      </c>
      <c r="Q1819" s="48">
        <f t="shared" si="114"/>
        <v>51.238909208324323</v>
      </c>
      <c r="R1819" s="48">
        <f t="shared" si="115"/>
        <v>973.53927495816197</v>
      </c>
    </row>
    <row r="1820" spans="1:18" x14ac:dyDescent="0.25">
      <c r="A1820" t="s">
        <v>1059</v>
      </c>
      <c r="B1820" t="s">
        <v>10339</v>
      </c>
      <c r="C1820" t="s">
        <v>11304</v>
      </c>
      <c r="D1820" t="s">
        <v>93</v>
      </c>
      <c r="E1820" t="s">
        <v>1842</v>
      </c>
      <c r="F1820" s="48" t="s">
        <v>11334</v>
      </c>
      <c r="G1820" s="55" t="s">
        <v>10291</v>
      </c>
      <c r="H1820" s="55" t="s">
        <v>10292</v>
      </c>
      <c r="I1820" s="55" t="s">
        <v>9189</v>
      </c>
      <c r="J1820" s="48">
        <v>24.6</v>
      </c>
      <c r="K1820" s="55">
        <v>24581.373889000002</v>
      </c>
      <c r="L1820" s="55">
        <v>3283.4500000000003</v>
      </c>
      <c r="M1820" s="55">
        <v>1229.0686944500001</v>
      </c>
      <c r="N1820" s="56">
        <v>20068.85519455</v>
      </c>
      <c r="O1820" s="48">
        <f t="shared" si="112"/>
        <v>999.24284101626017</v>
      </c>
      <c r="P1820" s="48">
        <f t="shared" si="113"/>
        <v>133.47357723577235</v>
      </c>
      <c r="Q1820" s="48">
        <f t="shared" si="114"/>
        <v>49.962142050813007</v>
      </c>
      <c r="R1820" s="48">
        <f t="shared" si="115"/>
        <v>815.8071217296748</v>
      </c>
    </row>
    <row r="1821" spans="1:18" x14ac:dyDescent="0.25">
      <c r="A1821" t="s">
        <v>1059</v>
      </c>
      <c r="B1821" t="s">
        <v>10339</v>
      </c>
      <c r="C1821" t="s">
        <v>11304</v>
      </c>
      <c r="D1821" t="s">
        <v>93</v>
      </c>
      <c r="E1821" t="s">
        <v>1842</v>
      </c>
      <c r="F1821" s="48" t="s">
        <v>11334</v>
      </c>
      <c r="G1821" s="55" t="s">
        <v>9642</v>
      </c>
      <c r="H1821" s="55" t="s">
        <v>9643</v>
      </c>
      <c r="I1821" s="55" t="s">
        <v>9644</v>
      </c>
      <c r="J1821" s="48">
        <v>14.760000000000002</v>
      </c>
      <c r="K1821" s="55">
        <v>12606.5455164</v>
      </c>
      <c r="L1821" s="55">
        <v>597.23000000000013</v>
      </c>
      <c r="M1821" s="55">
        <v>0</v>
      </c>
      <c r="N1821" s="56">
        <v>12009.3155164</v>
      </c>
      <c r="O1821" s="48">
        <f t="shared" si="112"/>
        <v>854.10199975609748</v>
      </c>
      <c r="P1821" s="48">
        <f t="shared" si="113"/>
        <v>40.462737127371277</v>
      </c>
      <c r="Q1821" s="48">
        <f t="shared" si="114"/>
        <v>0</v>
      </c>
      <c r="R1821" s="48">
        <f t="shared" si="115"/>
        <v>813.63926262872621</v>
      </c>
    </row>
    <row r="1822" spans="1:18" x14ac:dyDescent="0.25">
      <c r="A1822" t="s">
        <v>1059</v>
      </c>
      <c r="B1822" t="s">
        <v>10339</v>
      </c>
      <c r="C1822" t="s">
        <v>11304</v>
      </c>
      <c r="D1822" t="s">
        <v>93</v>
      </c>
      <c r="E1822" t="s">
        <v>1842</v>
      </c>
      <c r="F1822" s="48" t="s">
        <v>11334</v>
      </c>
      <c r="G1822" s="55" t="s">
        <v>10224</v>
      </c>
      <c r="H1822" s="55" t="s">
        <v>10225</v>
      </c>
      <c r="I1822" s="55" t="s">
        <v>9231</v>
      </c>
      <c r="J1822" s="48">
        <v>34.439999999000001</v>
      </c>
      <c r="K1822" s="55">
        <v>28244.271557</v>
      </c>
      <c r="L1822" s="55">
        <v>1411.7899999590074</v>
      </c>
      <c r="M1822" s="55">
        <v>0</v>
      </c>
      <c r="N1822" s="56">
        <v>26832.481557040992</v>
      </c>
      <c r="O1822" s="48">
        <f t="shared" si="112"/>
        <v>820.10080016899246</v>
      </c>
      <c r="P1822" s="48">
        <f t="shared" si="113"/>
        <v>40.992740998838563</v>
      </c>
      <c r="Q1822" s="48">
        <f t="shared" si="114"/>
        <v>0</v>
      </c>
      <c r="R1822" s="48">
        <f t="shared" si="115"/>
        <v>779.10805917015387</v>
      </c>
    </row>
    <row r="1823" spans="1:18" x14ac:dyDescent="0.25">
      <c r="A1823" t="s">
        <v>1059</v>
      </c>
      <c r="B1823" t="s">
        <v>10339</v>
      </c>
      <c r="C1823" t="s">
        <v>11304</v>
      </c>
      <c r="D1823" t="s">
        <v>93</v>
      </c>
      <c r="E1823" t="s">
        <v>1842</v>
      </c>
      <c r="F1823" s="48" t="s">
        <v>11334</v>
      </c>
      <c r="G1823" s="55" t="s">
        <v>9670</v>
      </c>
      <c r="H1823" s="55" t="s">
        <v>9671</v>
      </c>
      <c r="I1823" s="55" t="s">
        <v>9018</v>
      </c>
      <c r="J1823" s="48">
        <v>6.1499999989999994</v>
      </c>
      <c r="K1823" s="55">
        <v>4784.3747652000002</v>
      </c>
      <c r="L1823" s="55">
        <v>0</v>
      </c>
      <c r="M1823" s="55">
        <v>239.21873826000004</v>
      </c>
      <c r="N1823" s="56">
        <v>4545.1560269399997</v>
      </c>
      <c r="O1823" s="48">
        <f t="shared" si="112"/>
        <v>777.94711641917854</v>
      </c>
      <c r="P1823" s="48">
        <f t="shared" si="113"/>
        <v>0</v>
      </c>
      <c r="Q1823" s="48">
        <f t="shared" si="114"/>
        <v>38.897355820958929</v>
      </c>
      <c r="R1823" s="48">
        <f t="shared" si="115"/>
        <v>739.04976059821945</v>
      </c>
    </row>
    <row r="1824" spans="1:18" x14ac:dyDescent="0.25">
      <c r="A1824" t="s">
        <v>1059</v>
      </c>
      <c r="B1824" t="s">
        <v>10339</v>
      </c>
      <c r="C1824" t="s">
        <v>11304</v>
      </c>
      <c r="D1824" t="s">
        <v>93</v>
      </c>
      <c r="E1824" t="s">
        <v>1842</v>
      </c>
      <c r="F1824" s="48" t="s">
        <v>11334</v>
      </c>
      <c r="G1824" s="55" t="s">
        <v>10437</v>
      </c>
      <c r="H1824" s="55" t="s">
        <v>10438</v>
      </c>
      <c r="I1824" s="55" t="s">
        <v>9018</v>
      </c>
      <c r="J1824" s="48">
        <v>33.21</v>
      </c>
      <c r="K1824" s="55">
        <v>28097.288571000005</v>
      </c>
      <c r="L1824" s="55">
        <v>0</v>
      </c>
      <c r="M1824" s="55">
        <v>1404.8644285500002</v>
      </c>
      <c r="N1824" s="56">
        <v>26692.424142450003</v>
      </c>
      <c r="O1824" s="48">
        <f t="shared" si="112"/>
        <v>846.04903857271916</v>
      </c>
      <c r="P1824" s="48">
        <f t="shared" si="113"/>
        <v>0</v>
      </c>
      <c r="Q1824" s="48">
        <f t="shared" si="114"/>
        <v>42.302451928635961</v>
      </c>
      <c r="R1824" s="48">
        <f t="shared" si="115"/>
        <v>803.74658664408321</v>
      </c>
    </row>
    <row r="1825" spans="1:18" x14ac:dyDescent="0.25">
      <c r="A1825" t="s">
        <v>1059</v>
      </c>
      <c r="B1825" t="s">
        <v>10339</v>
      </c>
      <c r="C1825" t="s">
        <v>11304</v>
      </c>
      <c r="D1825" t="s">
        <v>93</v>
      </c>
      <c r="E1825" t="s">
        <v>1842</v>
      </c>
      <c r="F1825" s="48" t="s">
        <v>11334</v>
      </c>
      <c r="G1825" s="55" t="s">
        <v>9676</v>
      </c>
      <c r="H1825" s="55" t="s">
        <v>9677</v>
      </c>
      <c r="I1825" s="55" t="s">
        <v>9037</v>
      </c>
      <c r="J1825" s="48">
        <v>120.53999998999998</v>
      </c>
      <c r="K1825" s="55">
        <v>101707.95142399998</v>
      </c>
      <c r="L1825" s="55">
        <v>3445.039999714199</v>
      </c>
      <c r="M1825" s="55">
        <v>5085.3975712000001</v>
      </c>
      <c r="N1825" s="56">
        <v>93177.513853085795</v>
      </c>
      <c r="O1825" s="48">
        <f t="shared" si="112"/>
        <v>843.7693000865911</v>
      </c>
      <c r="P1825" s="48">
        <f t="shared" si="113"/>
        <v>28.580056412809025</v>
      </c>
      <c r="Q1825" s="48">
        <f t="shared" si="114"/>
        <v>42.188465004329565</v>
      </c>
      <c r="R1825" s="48">
        <f t="shared" si="115"/>
        <v>773.00077866945264</v>
      </c>
    </row>
    <row r="1826" spans="1:18" x14ac:dyDescent="0.25">
      <c r="A1826" t="s">
        <v>1059</v>
      </c>
      <c r="B1826" t="s">
        <v>10339</v>
      </c>
      <c r="C1826" t="s">
        <v>11304</v>
      </c>
      <c r="D1826" t="s">
        <v>93</v>
      </c>
      <c r="E1826" t="s">
        <v>1842</v>
      </c>
      <c r="F1826" s="48" t="s">
        <v>11334</v>
      </c>
      <c r="G1826" s="55" t="s">
        <v>11335</v>
      </c>
      <c r="H1826" s="55" t="s">
        <v>11336</v>
      </c>
      <c r="I1826" s="55" t="s">
        <v>9377</v>
      </c>
      <c r="J1826" s="48">
        <v>1.23</v>
      </c>
      <c r="K1826" s="55">
        <v>1509.4547700200001</v>
      </c>
      <c r="L1826" s="55">
        <v>0</v>
      </c>
      <c r="M1826" s="55">
        <v>75.472738501000009</v>
      </c>
      <c r="N1826" s="56">
        <v>1433.982031519</v>
      </c>
      <c r="O1826" s="48">
        <f t="shared" si="112"/>
        <v>1227.1990000162602</v>
      </c>
      <c r="P1826" s="48">
        <f t="shared" si="113"/>
        <v>0</v>
      </c>
      <c r="Q1826" s="48">
        <f t="shared" si="114"/>
        <v>61.359950000813015</v>
      </c>
      <c r="R1826" s="48">
        <f t="shared" si="115"/>
        <v>1165.8390500154471</v>
      </c>
    </row>
    <row r="1827" spans="1:18" x14ac:dyDescent="0.25">
      <c r="A1827" t="s">
        <v>1059</v>
      </c>
      <c r="B1827" t="s">
        <v>10339</v>
      </c>
      <c r="C1827" t="s">
        <v>11304</v>
      </c>
      <c r="D1827" t="s">
        <v>93</v>
      </c>
      <c r="E1827" t="s">
        <v>1842</v>
      </c>
      <c r="F1827" s="48" t="s">
        <v>11334</v>
      </c>
      <c r="G1827" s="55" t="s">
        <v>11337</v>
      </c>
      <c r="H1827" s="55" t="s">
        <v>11338</v>
      </c>
      <c r="I1827" s="55" t="s">
        <v>9377</v>
      </c>
      <c r="J1827" s="48">
        <v>4.920000001</v>
      </c>
      <c r="K1827" s="55">
        <v>5577.8865512999992</v>
      </c>
      <c r="L1827" s="55">
        <v>0</v>
      </c>
      <c r="M1827" s="55">
        <v>278.89432756500003</v>
      </c>
      <c r="N1827" s="56">
        <v>5298.9922237349992</v>
      </c>
      <c r="O1827" s="48">
        <f t="shared" si="112"/>
        <v>1133.7167784890819</v>
      </c>
      <c r="P1827" s="48">
        <f t="shared" si="113"/>
        <v>0</v>
      </c>
      <c r="Q1827" s="48">
        <f t="shared" si="114"/>
        <v>56.685838924454103</v>
      </c>
      <c r="R1827" s="48">
        <f t="shared" si="115"/>
        <v>1077.0309395646277</v>
      </c>
    </row>
    <row r="1828" spans="1:18" x14ac:dyDescent="0.25">
      <c r="A1828" t="s">
        <v>1059</v>
      </c>
      <c r="B1828" t="s">
        <v>10339</v>
      </c>
      <c r="C1828" t="s">
        <v>11304</v>
      </c>
      <c r="D1828" t="s">
        <v>93</v>
      </c>
      <c r="E1828" t="s">
        <v>1842</v>
      </c>
      <c r="F1828" s="48" t="s">
        <v>11334</v>
      </c>
      <c r="G1828" s="55" t="s">
        <v>9678</v>
      </c>
      <c r="H1828" s="55" t="s">
        <v>9679</v>
      </c>
      <c r="I1828" s="55" t="s">
        <v>9377</v>
      </c>
      <c r="J1828" s="48">
        <v>2.4600000019999997</v>
      </c>
      <c r="K1828" s="55">
        <v>2751.5567810999996</v>
      </c>
      <c r="L1828" s="55">
        <v>391.79000031852843</v>
      </c>
      <c r="M1828" s="55">
        <v>137.577839055</v>
      </c>
      <c r="N1828" s="56">
        <v>2222.1889417264715</v>
      </c>
      <c r="O1828" s="48">
        <f t="shared" si="112"/>
        <v>1118.5190157979521</v>
      </c>
      <c r="P1828" s="48">
        <f t="shared" si="113"/>
        <v>159.26422764227644</v>
      </c>
      <c r="Q1828" s="48">
        <f t="shared" si="114"/>
        <v>55.925950789897605</v>
      </c>
      <c r="R1828" s="48">
        <f t="shared" si="115"/>
        <v>903.3288373657781</v>
      </c>
    </row>
    <row r="1829" spans="1:18" x14ac:dyDescent="0.25">
      <c r="A1829" t="s">
        <v>1059</v>
      </c>
      <c r="B1829" t="s">
        <v>10339</v>
      </c>
      <c r="C1829" t="s">
        <v>11304</v>
      </c>
      <c r="D1829" t="s">
        <v>93</v>
      </c>
      <c r="E1829" t="s">
        <v>1842</v>
      </c>
      <c r="F1829" s="48" t="s">
        <v>11334</v>
      </c>
      <c r="G1829" s="55" t="s">
        <v>10490</v>
      </c>
      <c r="H1829" s="55" t="s">
        <v>10491</v>
      </c>
      <c r="I1829" s="55" t="s">
        <v>9037</v>
      </c>
      <c r="J1829" s="48">
        <v>6.1499999989999994</v>
      </c>
      <c r="K1829" s="55">
        <v>6226.2661498000007</v>
      </c>
      <c r="L1829" s="55">
        <v>316.7099999485024</v>
      </c>
      <c r="M1829" s="55">
        <v>311.31330749</v>
      </c>
      <c r="N1829" s="56">
        <v>5598.2428423614983</v>
      </c>
      <c r="O1829" s="48">
        <f t="shared" si="112"/>
        <v>1012.4010001320979</v>
      </c>
      <c r="P1829" s="48">
        <f t="shared" si="113"/>
        <v>51.497560975609758</v>
      </c>
      <c r="Q1829" s="48">
        <f t="shared" si="114"/>
        <v>50.620050006604892</v>
      </c>
      <c r="R1829" s="48">
        <f t="shared" si="115"/>
        <v>910.28338914988331</v>
      </c>
    </row>
    <row r="1830" spans="1:18" x14ac:dyDescent="0.25">
      <c r="A1830" t="s">
        <v>1059</v>
      </c>
      <c r="B1830" t="s">
        <v>10339</v>
      </c>
      <c r="C1830" t="s">
        <v>11304</v>
      </c>
      <c r="D1830" t="s">
        <v>93</v>
      </c>
      <c r="E1830" t="s">
        <v>1842</v>
      </c>
      <c r="F1830" s="48" t="s">
        <v>11334</v>
      </c>
      <c r="G1830" s="55" t="s">
        <v>9574</v>
      </c>
      <c r="H1830" s="55" t="s">
        <v>9575</v>
      </c>
      <c r="I1830" s="55" t="s">
        <v>9415</v>
      </c>
      <c r="J1830" s="48">
        <v>246.00000000000003</v>
      </c>
      <c r="K1830" s="55">
        <v>222242.32857999997</v>
      </c>
      <c r="L1830" s="55">
        <v>10653.000000000002</v>
      </c>
      <c r="M1830" s="55">
        <v>11112.116429000002</v>
      </c>
      <c r="N1830" s="56">
        <v>200477.21215099999</v>
      </c>
      <c r="O1830" s="48">
        <f t="shared" si="112"/>
        <v>903.42409991869897</v>
      </c>
      <c r="P1830" s="48">
        <f t="shared" si="113"/>
        <v>43.304878048780488</v>
      </c>
      <c r="Q1830" s="48">
        <f t="shared" si="114"/>
        <v>45.171204995934957</v>
      </c>
      <c r="R1830" s="48">
        <f t="shared" si="115"/>
        <v>814.94801687398353</v>
      </c>
    </row>
    <row r="1831" spans="1:18" x14ac:dyDescent="0.25">
      <c r="A1831" t="s">
        <v>1059</v>
      </c>
      <c r="B1831" t="s">
        <v>10339</v>
      </c>
      <c r="C1831" t="s">
        <v>11304</v>
      </c>
      <c r="D1831" t="s">
        <v>93</v>
      </c>
      <c r="E1831" t="s">
        <v>1842</v>
      </c>
      <c r="F1831" s="48" t="s">
        <v>11334</v>
      </c>
      <c r="G1831" s="55" t="s">
        <v>10357</v>
      </c>
      <c r="H1831" s="55" t="s">
        <v>10358</v>
      </c>
      <c r="I1831" s="55" t="s">
        <v>9483</v>
      </c>
      <c r="J1831" s="48">
        <v>56.169999999000005</v>
      </c>
      <c r="K1831" s="55">
        <v>45960.922138999995</v>
      </c>
      <c r="L1831" s="55">
        <v>0</v>
      </c>
      <c r="M1831" s="55">
        <v>2298.0461069500002</v>
      </c>
      <c r="N1831" s="56">
        <v>43662.876032049993</v>
      </c>
      <c r="O1831" s="48">
        <f t="shared" si="112"/>
        <v>818.24678903005588</v>
      </c>
      <c r="P1831" s="48">
        <f t="shared" si="113"/>
        <v>0</v>
      </c>
      <c r="Q1831" s="48">
        <f t="shared" si="114"/>
        <v>40.912339451502802</v>
      </c>
      <c r="R1831" s="48">
        <f t="shared" si="115"/>
        <v>777.33444957855306</v>
      </c>
    </row>
    <row r="1832" spans="1:18" x14ac:dyDescent="0.25">
      <c r="A1832" t="s">
        <v>1059</v>
      </c>
      <c r="B1832" t="s">
        <v>10339</v>
      </c>
      <c r="C1832" t="s">
        <v>11304</v>
      </c>
      <c r="D1832" t="s">
        <v>93</v>
      </c>
      <c r="E1832" t="s">
        <v>1842</v>
      </c>
      <c r="F1832" s="48" t="s">
        <v>11334</v>
      </c>
      <c r="G1832" s="55" t="s">
        <v>10595</v>
      </c>
      <c r="H1832" s="55" t="s">
        <v>10596</v>
      </c>
      <c r="I1832" s="55" t="s">
        <v>10597</v>
      </c>
      <c r="J1832" s="48">
        <v>1.23</v>
      </c>
      <c r="K1832" s="55">
        <v>1296.2153278699998</v>
      </c>
      <c r="L1832" s="55">
        <v>0</v>
      </c>
      <c r="M1832" s="55">
        <v>0</v>
      </c>
      <c r="N1832" s="56">
        <v>1296.2153278699998</v>
      </c>
      <c r="O1832" s="48">
        <f t="shared" si="112"/>
        <v>1053.8335998943087</v>
      </c>
      <c r="P1832" s="48">
        <f t="shared" si="113"/>
        <v>0</v>
      </c>
      <c r="Q1832" s="48">
        <f t="shared" si="114"/>
        <v>0</v>
      </c>
      <c r="R1832" s="48">
        <f t="shared" si="115"/>
        <v>1053.8335998943087</v>
      </c>
    </row>
    <row r="1833" spans="1:18" x14ac:dyDescent="0.25">
      <c r="A1833" t="s">
        <v>1059</v>
      </c>
      <c r="B1833" t="s">
        <v>10339</v>
      </c>
      <c r="C1833" t="s">
        <v>11304</v>
      </c>
      <c r="D1833" t="s">
        <v>93</v>
      </c>
      <c r="E1833" t="s">
        <v>1842</v>
      </c>
      <c r="F1833" s="48" t="s">
        <v>11334</v>
      </c>
      <c r="G1833" s="55" t="s">
        <v>9682</v>
      </c>
      <c r="H1833" s="55" t="s">
        <v>9683</v>
      </c>
      <c r="I1833" s="55" t="s">
        <v>9042</v>
      </c>
      <c r="J1833" s="48">
        <v>1.23</v>
      </c>
      <c r="K1833" s="55">
        <v>1173.8812499199998</v>
      </c>
      <c r="L1833" s="55">
        <v>105.74</v>
      </c>
      <c r="M1833" s="55">
        <v>0</v>
      </c>
      <c r="N1833" s="56">
        <v>1068.1412499199998</v>
      </c>
      <c r="O1833" s="48">
        <f t="shared" si="112"/>
        <v>954.37499993495919</v>
      </c>
      <c r="P1833" s="48">
        <f t="shared" si="113"/>
        <v>85.967479674796749</v>
      </c>
      <c r="Q1833" s="48">
        <f t="shared" si="114"/>
        <v>0</v>
      </c>
      <c r="R1833" s="48">
        <f t="shared" si="115"/>
        <v>868.40752026016253</v>
      </c>
    </row>
    <row r="1834" spans="1:18" x14ac:dyDescent="0.25">
      <c r="A1834" t="s">
        <v>1059</v>
      </c>
      <c r="B1834" t="s">
        <v>10339</v>
      </c>
      <c r="C1834" t="s">
        <v>11304</v>
      </c>
      <c r="D1834" t="s">
        <v>93</v>
      </c>
      <c r="E1834" t="s">
        <v>1842</v>
      </c>
      <c r="F1834" s="48" t="s">
        <v>11334</v>
      </c>
      <c r="G1834" s="55" t="s">
        <v>11339</v>
      </c>
      <c r="H1834" s="55" t="s">
        <v>11340</v>
      </c>
      <c r="I1834" s="55" t="s">
        <v>10035</v>
      </c>
      <c r="J1834" s="48">
        <v>18.450000000999999</v>
      </c>
      <c r="K1834" s="55">
        <v>15383.479007399999</v>
      </c>
      <c r="L1834" s="55">
        <v>960.66000005206831</v>
      </c>
      <c r="M1834" s="55">
        <v>769.17395037000006</v>
      </c>
      <c r="N1834" s="56">
        <v>13653.64505697793</v>
      </c>
      <c r="O1834" s="48">
        <f t="shared" si="112"/>
        <v>833.79290008488931</v>
      </c>
      <c r="P1834" s="48">
        <f t="shared" si="113"/>
        <v>52.068292682926831</v>
      </c>
      <c r="Q1834" s="48">
        <f t="shared" si="114"/>
        <v>41.689645004244468</v>
      </c>
      <c r="R1834" s="48">
        <f t="shared" si="115"/>
        <v>740.03496239771789</v>
      </c>
    </row>
    <row r="1835" spans="1:18" x14ac:dyDescent="0.25">
      <c r="A1835" t="s">
        <v>1059</v>
      </c>
      <c r="B1835" t="s">
        <v>10339</v>
      </c>
      <c r="C1835" t="s">
        <v>11304</v>
      </c>
      <c r="D1835" t="s">
        <v>93</v>
      </c>
      <c r="E1835" t="s">
        <v>1842</v>
      </c>
      <c r="F1835" s="48" t="s">
        <v>11334</v>
      </c>
      <c r="G1835" s="55" t="s">
        <v>10451</v>
      </c>
      <c r="H1835" s="55" t="s">
        <v>10452</v>
      </c>
      <c r="I1835" s="55" t="s">
        <v>10259</v>
      </c>
      <c r="J1835" s="48">
        <v>19.680000001</v>
      </c>
      <c r="K1835" s="55">
        <v>14773.291448199998</v>
      </c>
      <c r="L1835" s="55">
        <v>1968.0000001000001</v>
      </c>
      <c r="M1835" s="55">
        <v>738.66457241000012</v>
      </c>
      <c r="N1835" s="56">
        <v>12066.626875689997</v>
      </c>
      <c r="O1835" s="48">
        <f t="shared" si="112"/>
        <v>750.67537842730303</v>
      </c>
      <c r="P1835" s="48">
        <f t="shared" si="113"/>
        <v>100</v>
      </c>
      <c r="Q1835" s="48">
        <f t="shared" si="114"/>
        <v>37.533768921365159</v>
      </c>
      <c r="R1835" s="48">
        <f t="shared" si="115"/>
        <v>613.14160950593782</v>
      </c>
    </row>
    <row r="1836" spans="1:18" x14ac:dyDescent="0.25">
      <c r="A1836" t="s">
        <v>1059</v>
      </c>
      <c r="B1836" t="s">
        <v>10339</v>
      </c>
      <c r="C1836" t="s">
        <v>11304</v>
      </c>
      <c r="D1836" t="s">
        <v>93</v>
      </c>
      <c r="E1836" t="s">
        <v>1842</v>
      </c>
      <c r="F1836" s="48" t="s">
        <v>11334</v>
      </c>
      <c r="G1836" s="55" t="s">
        <v>11327</v>
      </c>
      <c r="H1836" s="55" t="s">
        <v>11328</v>
      </c>
      <c r="I1836" s="55" t="s">
        <v>9432</v>
      </c>
      <c r="J1836" s="48">
        <v>6.1499999989999994</v>
      </c>
      <c r="K1836" s="55">
        <v>5179.7275378999993</v>
      </c>
      <c r="L1836" s="55">
        <v>160.55999997389264</v>
      </c>
      <c r="M1836" s="55">
        <v>258.98637689499998</v>
      </c>
      <c r="N1836" s="56">
        <v>4760.181161031107</v>
      </c>
      <c r="O1836" s="48">
        <f t="shared" si="112"/>
        <v>842.23212012068814</v>
      </c>
      <c r="P1836" s="48">
        <f t="shared" si="113"/>
        <v>26.107317073170726</v>
      </c>
      <c r="Q1836" s="48">
        <f t="shared" si="114"/>
        <v>42.111606006034407</v>
      </c>
      <c r="R1836" s="48">
        <f t="shared" si="115"/>
        <v>774.01319704148307</v>
      </c>
    </row>
    <row r="1837" spans="1:18" x14ac:dyDescent="0.25">
      <c r="A1837" t="s">
        <v>1059</v>
      </c>
      <c r="B1837" t="s">
        <v>10339</v>
      </c>
      <c r="C1837" t="s">
        <v>11304</v>
      </c>
      <c r="D1837" t="s">
        <v>93</v>
      </c>
      <c r="E1837" t="s">
        <v>1842</v>
      </c>
      <c r="F1837" s="48" t="s">
        <v>11334</v>
      </c>
      <c r="G1837" s="55" t="s">
        <v>11329</v>
      </c>
      <c r="H1837" s="55" t="s">
        <v>11330</v>
      </c>
      <c r="I1837" s="55" t="s">
        <v>9180</v>
      </c>
      <c r="J1837" s="48">
        <v>6.1499999989999994</v>
      </c>
      <c r="K1837" s="55">
        <v>5279.0222400999992</v>
      </c>
      <c r="L1837" s="55">
        <v>676.49999988999991</v>
      </c>
      <c r="M1837" s="55">
        <v>263.95111200500003</v>
      </c>
      <c r="N1837" s="56">
        <v>4338.5711282049988</v>
      </c>
      <c r="O1837" s="48">
        <f t="shared" si="112"/>
        <v>858.37760015583376</v>
      </c>
      <c r="P1837" s="48">
        <f t="shared" si="113"/>
        <v>110</v>
      </c>
      <c r="Q1837" s="48">
        <f t="shared" si="114"/>
        <v>42.918880007791699</v>
      </c>
      <c r="R1837" s="48">
        <f t="shared" si="115"/>
        <v>705.45872014804195</v>
      </c>
    </row>
    <row r="1838" spans="1:18" x14ac:dyDescent="0.25">
      <c r="A1838" t="s">
        <v>1059</v>
      </c>
      <c r="B1838" t="s">
        <v>10339</v>
      </c>
      <c r="C1838" t="s">
        <v>11304</v>
      </c>
      <c r="D1838" t="s">
        <v>93</v>
      </c>
      <c r="E1838" t="s">
        <v>1842</v>
      </c>
      <c r="F1838" s="48" t="s">
        <v>11334</v>
      </c>
      <c r="G1838" s="55" t="s">
        <v>10557</v>
      </c>
      <c r="H1838" s="55" t="s">
        <v>10558</v>
      </c>
      <c r="I1838" s="55" t="s">
        <v>9492</v>
      </c>
      <c r="J1838" s="48">
        <v>9.84</v>
      </c>
      <c r="K1838" s="55">
        <v>8414.2138470000009</v>
      </c>
      <c r="L1838" s="55">
        <v>723.72</v>
      </c>
      <c r="M1838" s="55">
        <v>0</v>
      </c>
      <c r="N1838" s="56">
        <v>7690.4938470000006</v>
      </c>
      <c r="O1838" s="48">
        <f t="shared" si="112"/>
        <v>855.1030332317074</v>
      </c>
      <c r="P1838" s="48">
        <f t="shared" si="113"/>
        <v>73.548780487804876</v>
      </c>
      <c r="Q1838" s="48">
        <f t="shared" si="114"/>
        <v>0</v>
      </c>
      <c r="R1838" s="48">
        <f t="shared" si="115"/>
        <v>781.55425274390257</v>
      </c>
    </row>
    <row r="1839" spans="1:18" x14ac:dyDescent="0.25">
      <c r="A1839" t="s">
        <v>1059</v>
      </c>
      <c r="B1839" t="s">
        <v>10339</v>
      </c>
      <c r="C1839" t="s">
        <v>11304</v>
      </c>
      <c r="D1839" t="s">
        <v>93</v>
      </c>
      <c r="E1839" t="s">
        <v>1842</v>
      </c>
      <c r="F1839" s="48" t="s">
        <v>11334</v>
      </c>
      <c r="G1839" s="55" t="s">
        <v>10077</v>
      </c>
      <c r="H1839" s="55" t="s">
        <v>10078</v>
      </c>
      <c r="I1839" s="55" t="s">
        <v>10079</v>
      </c>
      <c r="J1839" s="48">
        <v>17.220000000000002</v>
      </c>
      <c r="K1839" s="55">
        <v>15834.812869000001</v>
      </c>
      <c r="L1839" s="55">
        <v>0</v>
      </c>
      <c r="M1839" s="55">
        <v>0</v>
      </c>
      <c r="N1839" s="56">
        <v>15834.812869000001</v>
      </c>
      <c r="O1839" s="48">
        <f t="shared" si="112"/>
        <v>919.5594000580719</v>
      </c>
      <c r="P1839" s="48">
        <f t="shared" si="113"/>
        <v>0</v>
      </c>
      <c r="Q1839" s="48">
        <f t="shared" si="114"/>
        <v>0</v>
      </c>
      <c r="R1839" s="48">
        <f t="shared" si="115"/>
        <v>919.5594000580719</v>
      </c>
    </row>
    <row r="1840" spans="1:18" x14ac:dyDescent="0.25">
      <c r="A1840" t="s">
        <v>1059</v>
      </c>
      <c r="B1840" t="s">
        <v>10339</v>
      </c>
      <c r="C1840" t="s">
        <v>11304</v>
      </c>
      <c r="D1840" t="s">
        <v>93</v>
      </c>
      <c r="E1840" t="s">
        <v>1842</v>
      </c>
      <c r="F1840" s="48" t="s">
        <v>11334</v>
      </c>
      <c r="G1840" s="55" t="s">
        <v>11341</v>
      </c>
      <c r="H1840" s="55" t="s">
        <v>11342</v>
      </c>
      <c r="I1840" s="55" t="s">
        <v>10259</v>
      </c>
      <c r="J1840" s="48">
        <v>2.4</v>
      </c>
      <c r="K1840" s="55">
        <v>1874.0192521799997</v>
      </c>
      <c r="L1840" s="55">
        <v>0</v>
      </c>
      <c r="M1840" s="55">
        <v>93.700962609000015</v>
      </c>
      <c r="N1840" s="56">
        <v>1780.3182895709997</v>
      </c>
      <c r="O1840" s="48">
        <f t="shared" si="112"/>
        <v>780.84135507499991</v>
      </c>
      <c r="P1840" s="48">
        <f t="shared" si="113"/>
        <v>0</v>
      </c>
      <c r="Q1840" s="48">
        <f t="shared" si="114"/>
        <v>39.042067753750011</v>
      </c>
      <c r="R1840" s="48">
        <f t="shared" si="115"/>
        <v>741.79928732124995</v>
      </c>
    </row>
    <row r="1841" spans="1:18" x14ac:dyDescent="0.25">
      <c r="A1841" t="s">
        <v>1059</v>
      </c>
      <c r="B1841" t="s">
        <v>10339</v>
      </c>
      <c r="C1841" t="s">
        <v>11304</v>
      </c>
      <c r="D1841" t="s">
        <v>93</v>
      </c>
      <c r="E1841" t="s">
        <v>1842</v>
      </c>
      <c r="F1841" s="48" t="s">
        <v>11334</v>
      </c>
      <c r="G1841" s="55" t="s">
        <v>11343</v>
      </c>
      <c r="H1841" s="55" t="s">
        <v>11344</v>
      </c>
      <c r="I1841" s="55" t="s">
        <v>9449</v>
      </c>
      <c r="J1841" s="48">
        <v>7.3799999990000007</v>
      </c>
      <c r="K1841" s="55">
        <v>6679.2904024999989</v>
      </c>
      <c r="L1841" s="55">
        <v>147.59999998000001</v>
      </c>
      <c r="M1841" s="55">
        <v>333.96452012500004</v>
      </c>
      <c r="N1841" s="56">
        <v>6197.7258823949996</v>
      </c>
      <c r="O1841" s="48">
        <f t="shared" si="112"/>
        <v>905.05290019038637</v>
      </c>
      <c r="P1841" s="48">
        <f t="shared" si="113"/>
        <v>20</v>
      </c>
      <c r="Q1841" s="48">
        <f t="shared" si="114"/>
        <v>45.252645009519327</v>
      </c>
      <c r="R1841" s="48">
        <f t="shared" si="115"/>
        <v>839.80025518086711</v>
      </c>
    </row>
    <row r="1842" spans="1:18" x14ac:dyDescent="0.25">
      <c r="A1842" t="s">
        <v>1059</v>
      </c>
      <c r="B1842" t="s">
        <v>10339</v>
      </c>
      <c r="C1842" t="s">
        <v>11304</v>
      </c>
      <c r="D1842" t="s">
        <v>93</v>
      </c>
      <c r="E1842" t="s">
        <v>1842</v>
      </c>
      <c r="F1842" s="48" t="s">
        <v>11334</v>
      </c>
      <c r="G1842" s="55" t="s">
        <v>9651</v>
      </c>
      <c r="H1842" s="55" t="s">
        <v>9652</v>
      </c>
      <c r="I1842" s="55" t="s">
        <v>9653</v>
      </c>
      <c r="J1842" s="48">
        <v>9.84</v>
      </c>
      <c r="K1842" s="55">
        <v>8815.0655996000005</v>
      </c>
      <c r="L1842" s="55">
        <v>258.48</v>
      </c>
      <c r="M1842" s="55">
        <v>0</v>
      </c>
      <c r="N1842" s="56">
        <v>8556.5855996000009</v>
      </c>
      <c r="O1842" s="48">
        <f t="shared" si="112"/>
        <v>895.83999995934971</v>
      </c>
      <c r="P1842" s="48">
        <f t="shared" si="113"/>
        <v>26.26829268292683</v>
      </c>
      <c r="Q1842" s="48">
        <f t="shared" si="114"/>
        <v>0</v>
      </c>
      <c r="R1842" s="48">
        <f t="shared" si="115"/>
        <v>869.5717072764229</v>
      </c>
    </row>
    <row r="1843" spans="1:18" x14ac:dyDescent="0.25">
      <c r="A1843" t="s">
        <v>1059</v>
      </c>
      <c r="B1843" t="s">
        <v>10339</v>
      </c>
      <c r="C1843" t="s">
        <v>11304</v>
      </c>
      <c r="D1843" t="s">
        <v>93</v>
      </c>
      <c r="E1843" t="s">
        <v>1842</v>
      </c>
      <c r="F1843" s="48" t="s">
        <v>11334</v>
      </c>
      <c r="G1843" s="55" t="s">
        <v>9702</v>
      </c>
      <c r="H1843" s="55" t="s">
        <v>9703</v>
      </c>
      <c r="I1843" s="55" t="s">
        <v>9189</v>
      </c>
      <c r="J1843" s="48">
        <v>12.480000000999999</v>
      </c>
      <c r="K1843" s="55">
        <v>12930.0282515</v>
      </c>
      <c r="L1843" s="55">
        <v>0</v>
      </c>
      <c r="M1843" s="55">
        <v>646.50141257500002</v>
      </c>
      <c r="N1843" s="56">
        <v>12283.526838925</v>
      </c>
      <c r="O1843" s="48">
        <f t="shared" si="112"/>
        <v>1036.0599559666618</v>
      </c>
      <c r="P1843" s="48">
        <f t="shared" si="113"/>
        <v>0</v>
      </c>
      <c r="Q1843" s="48">
        <f t="shared" si="114"/>
        <v>51.802997798333102</v>
      </c>
      <c r="R1843" s="48">
        <f t="shared" si="115"/>
        <v>984.25695816832888</v>
      </c>
    </row>
    <row r="1844" spans="1:18" x14ac:dyDescent="0.25">
      <c r="A1844" t="s">
        <v>1059</v>
      </c>
      <c r="B1844" t="s">
        <v>10339</v>
      </c>
      <c r="C1844" t="s">
        <v>11304</v>
      </c>
      <c r="D1844" t="s">
        <v>93</v>
      </c>
      <c r="E1844" t="s">
        <v>1920</v>
      </c>
      <c r="F1844" s="48" t="s">
        <v>11345</v>
      </c>
      <c r="G1844" s="55" t="s">
        <v>10077</v>
      </c>
      <c r="H1844" s="55" t="s">
        <v>10078</v>
      </c>
      <c r="I1844" s="55" t="s">
        <v>10079</v>
      </c>
      <c r="J1844" s="48">
        <v>23.062500001000004</v>
      </c>
      <c r="K1844" s="55">
        <v>12673.122431299998</v>
      </c>
      <c r="L1844" s="55">
        <v>0</v>
      </c>
      <c r="M1844" s="55">
        <v>0</v>
      </c>
      <c r="N1844" s="56">
        <v>12673.122431299998</v>
      </c>
      <c r="O1844" s="48">
        <f t="shared" si="112"/>
        <v>549.51208371817813</v>
      </c>
      <c r="P1844" s="48">
        <f t="shared" si="113"/>
        <v>0</v>
      </c>
      <c r="Q1844" s="48">
        <f t="shared" si="114"/>
        <v>0</v>
      </c>
      <c r="R1844" s="48">
        <f t="shared" si="115"/>
        <v>549.51208371817813</v>
      </c>
    </row>
    <row r="1845" spans="1:18" x14ac:dyDescent="0.25">
      <c r="A1845" t="s">
        <v>1059</v>
      </c>
      <c r="B1845" t="s">
        <v>10339</v>
      </c>
      <c r="C1845" t="s">
        <v>9174</v>
      </c>
      <c r="D1845" t="s">
        <v>571</v>
      </c>
      <c r="E1845" t="s">
        <v>569</v>
      </c>
      <c r="F1845" s="48" t="s">
        <v>9175</v>
      </c>
      <c r="G1845" s="55" t="s">
        <v>10033</v>
      </c>
      <c r="H1845" s="55" t="s">
        <v>10034</v>
      </c>
      <c r="I1845" s="55" t="s">
        <v>10035</v>
      </c>
      <c r="J1845" s="48">
        <v>5.1249999999999997E-2</v>
      </c>
      <c r="K1845" s="55">
        <v>26.785361502999997</v>
      </c>
      <c r="L1845" s="55">
        <v>0</v>
      </c>
      <c r="M1845" s="55">
        <v>1.3392680751500001</v>
      </c>
      <c r="N1845" s="56">
        <v>25.446093427849998</v>
      </c>
      <c r="O1845" s="48">
        <f t="shared" si="112"/>
        <v>522.64120005853658</v>
      </c>
      <c r="P1845" s="48">
        <f t="shared" si="113"/>
        <v>0</v>
      </c>
      <c r="Q1845" s="48">
        <f t="shared" si="114"/>
        <v>26.132060002926835</v>
      </c>
      <c r="R1845" s="48">
        <f t="shared" si="115"/>
        <v>496.50914005560975</v>
      </c>
    </row>
    <row r="1846" spans="1:18" x14ac:dyDescent="0.25">
      <c r="A1846" t="s">
        <v>1059</v>
      </c>
      <c r="B1846" t="s">
        <v>10339</v>
      </c>
      <c r="C1846" t="s">
        <v>9174</v>
      </c>
      <c r="D1846" t="s">
        <v>571</v>
      </c>
      <c r="E1846" t="s">
        <v>569</v>
      </c>
      <c r="F1846" s="48" t="s">
        <v>9175</v>
      </c>
      <c r="G1846" s="55" t="s">
        <v>9672</v>
      </c>
      <c r="H1846" s="55" t="s">
        <v>9673</v>
      </c>
      <c r="I1846" s="55" t="s">
        <v>9021</v>
      </c>
      <c r="J1846" s="48">
        <v>0.41</v>
      </c>
      <c r="K1846" s="55">
        <v>1515.0894000000001</v>
      </c>
      <c r="L1846" s="55">
        <v>0</v>
      </c>
      <c r="M1846" s="55">
        <v>75.754470000000012</v>
      </c>
      <c r="N1846" s="56">
        <v>1439.33493</v>
      </c>
      <c r="O1846" s="48">
        <f t="shared" si="112"/>
        <v>3695.3400000000006</v>
      </c>
      <c r="P1846" s="48">
        <f t="shared" si="113"/>
        <v>0</v>
      </c>
      <c r="Q1846" s="48">
        <f t="shared" si="114"/>
        <v>184.76700000000005</v>
      </c>
      <c r="R1846" s="48">
        <f t="shared" si="115"/>
        <v>3510.5730000000003</v>
      </c>
    </row>
    <row r="1847" spans="1:18" x14ac:dyDescent="0.25">
      <c r="A1847" t="s">
        <v>1059</v>
      </c>
      <c r="B1847" t="s">
        <v>10339</v>
      </c>
      <c r="C1847" t="s">
        <v>9174</v>
      </c>
      <c r="D1847" t="s">
        <v>571</v>
      </c>
      <c r="E1847" t="s">
        <v>569</v>
      </c>
      <c r="F1847" s="48" t="s">
        <v>9175</v>
      </c>
      <c r="G1847" s="55" t="s">
        <v>11335</v>
      </c>
      <c r="H1847" s="55" t="s">
        <v>11336</v>
      </c>
      <c r="I1847" s="55" t="s">
        <v>9377</v>
      </c>
      <c r="J1847" s="48">
        <v>7.6874999999999999E-2</v>
      </c>
      <c r="K1847" s="55">
        <v>182.60374999999999</v>
      </c>
      <c r="L1847" s="55">
        <v>0</v>
      </c>
      <c r="M1847" s="55">
        <v>9.1301874999999999</v>
      </c>
      <c r="N1847" s="56">
        <v>173.47356249999999</v>
      </c>
      <c r="O1847" s="48">
        <f t="shared" si="112"/>
        <v>2375.333333333333</v>
      </c>
      <c r="P1847" s="48">
        <f t="shared" si="113"/>
        <v>0</v>
      </c>
      <c r="Q1847" s="48">
        <f t="shared" si="114"/>
        <v>118.76666666666667</v>
      </c>
      <c r="R1847" s="48">
        <f t="shared" si="115"/>
        <v>2256.5666666666666</v>
      </c>
    </row>
    <row r="1848" spans="1:18" x14ac:dyDescent="0.25">
      <c r="A1848" t="s">
        <v>1059</v>
      </c>
      <c r="B1848" t="s">
        <v>10339</v>
      </c>
      <c r="C1848" t="s">
        <v>9174</v>
      </c>
      <c r="D1848" t="s">
        <v>571</v>
      </c>
      <c r="E1848" t="s">
        <v>569</v>
      </c>
      <c r="F1848" s="48" t="s">
        <v>9175</v>
      </c>
      <c r="G1848" s="55" t="s">
        <v>10381</v>
      </c>
      <c r="H1848" s="55" t="s">
        <v>10382</v>
      </c>
      <c r="I1848" s="55" t="s">
        <v>9030</v>
      </c>
      <c r="J1848" s="48">
        <v>2.5624999999999998E-2</v>
      </c>
      <c r="K1848" s="55">
        <v>246.79679399999998</v>
      </c>
      <c r="L1848" s="55">
        <v>0</v>
      </c>
      <c r="M1848" s="55">
        <v>12.339839700000001</v>
      </c>
      <c r="N1848" s="56">
        <v>234.45695429999998</v>
      </c>
      <c r="O1848" s="48">
        <f t="shared" si="112"/>
        <v>9631.0944</v>
      </c>
      <c r="P1848" s="48">
        <f t="shared" si="113"/>
        <v>0</v>
      </c>
      <c r="Q1848" s="48">
        <f t="shared" si="114"/>
        <v>481.55472000000003</v>
      </c>
      <c r="R1848" s="48">
        <f t="shared" si="115"/>
        <v>9149.5396799999999</v>
      </c>
    </row>
    <row r="1849" spans="1:18" x14ac:dyDescent="0.25">
      <c r="A1849" t="s">
        <v>1059</v>
      </c>
      <c r="B1849" t="s">
        <v>10339</v>
      </c>
      <c r="C1849" t="s">
        <v>9174</v>
      </c>
      <c r="D1849" t="s">
        <v>571</v>
      </c>
      <c r="E1849" t="s">
        <v>569</v>
      </c>
      <c r="F1849" s="48" t="s">
        <v>9175</v>
      </c>
      <c r="G1849" s="55" t="s">
        <v>11346</v>
      </c>
      <c r="H1849" s="55" t="s">
        <v>11347</v>
      </c>
      <c r="I1849" s="55" t="s">
        <v>10125</v>
      </c>
      <c r="J1849" s="48">
        <v>1.0249999999999999</v>
      </c>
      <c r="K1849" s="55">
        <v>0</v>
      </c>
      <c r="L1849" s="55">
        <v>0</v>
      </c>
      <c r="M1849" s="55">
        <v>0</v>
      </c>
      <c r="N1849" s="56">
        <v>0</v>
      </c>
      <c r="O1849" s="48">
        <f t="shared" si="112"/>
        <v>0</v>
      </c>
      <c r="P1849" s="48">
        <f t="shared" si="113"/>
        <v>0</v>
      </c>
      <c r="Q1849" s="48">
        <f t="shared" si="114"/>
        <v>0</v>
      </c>
      <c r="R1849" s="48">
        <f t="shared" si="115"/>
        <v>0</v>
      </c>
    </row>
    <row r="1850" spans="1:18" x14ac:dyDescent="0.25">
      <c r="A1850" t="s">
        <v>1059</v>
      </c>
      <c r="B1850" t="s">
        <v>10339</v>
      </c>
      <c r="C1850" t="s">
        <v>9174</v>
      </c>
      <c r="D1850" t="s">
        <v>571</v>
      </c>
      <c r="E1850" t="s">
        <v>569</v>
      </c>
      <c r="F1850" s="48" t="s">
        <v>9175</v>
      </c>
      <c r="G1850" s="55" t="s">
        <v>10831</v>
      </c>
      <c r="H1850" s="55" t="s">
        <v>10832</v>
      </c>
      <c r="I1850" s="55" t="s">
        <v>9483</v>
      </c>
      <c r="J1850" s="48">
        <v>1.0249999999999999</v>
      </c>
      <c r="K1850" s="55">
        <v>0</v>
      </c>
      <c r="L1850" s="55">
        <v>51.001213592233007</v>
      </c>
      <c r="M1850" s="55">
        <v>0</v>
      </c>
      <c r="N1850" s="56">
        <v>-51.001213592233007</v>
      </c>
      <c r="O1850" s="48">
        <f t="shared" si="112"/>
        <v>0</v>
      </c>
      <c r="P1850" s="48">
        <f t="shared" si="113"/>
        <v>49.757281553398059</v>
      </c>
      <c r="Q1850" s="48">
        <f t="shared" si="114"/>
        <v>0</v>
      </c>
      <c r="R1850" s="48">
        <f t="shared" si="115"/>
        <v>-49.757281553398059</v>
      </c>
    </row>
    <row r="1851" spans="1:18" x14ac:dyDescent="0.25">
      <c r="A1851" t="s">
        <v>11348</v>
      </c>
      <c r="B1851" t="s">
        <v>11349</v>
      </c>
      <c r="C1851" t="s">
        <v>11350</v>
      </c>
      <c r="D1851" t="s">
        <v>11351</v>
      </c>
      <c r="E1851" t="s">
        <v>2004</v>
      </c>
      <c r="F1851" s="48" t="s">
        <v>11352</v>
      </c>
      <c r="G1851" s="55" t="s">
        <v>11353</v>
      </c>
      <c r="H1851" s="55" t="s">
        <v>11354</v>
      </c>
      <c r="I1851" s="55" t="s">
        <v>9042</v>
      </c>
      <c r="J1851" s="48">
        <v>1042.9399999699999</v>
      </c>
      <c r="K1851" s="55">
        <v>132420.17383099999</v>
      </c>
      <c r="L1851" s="55">
        <v>46629.84999865869</v>
      </c>
      <c r="M1851" s="55">
        <v>0</v>
      </c>
      <c r="N1851" s="56">
        <v>85790.323832341295</v>
      </c>
      <c r="O1851" s="48">
        <f t="shared" si="112"/>
        <v>126.96816100140856</v>
      </c>
      <c r="P1851" s="48">
        <f t="shared" si="113"/>
        <v>44.710002492952611</v>
      </c>
      <c r="Q1851" s="48">
        <f t="shared" si="114"/>
        <v>0</v>
      </c>
      <c r="R1851" s="48">
        <f t="shared" si="115"/>
        <v>82.258158508455949</v>
      </c>
    </row>
    <row r="1852" spans="1:18" x14ac:dyDescent="0.25">
      <c r="A1852" t="s">
        <v>11348</v>
      </c>
      <c r="B1852" t="s">
        <v>11349</v>
      </c>
      <c r="C1852" t="s">
        <v>11350</v>
      </c>
      <c r="D1852" t="s">
        <v>11351</v>
      </c>
      <c r="E1852" t="s">
        <v>2004</v>
      </c>
      <c r="F1852" s="48" t="s">
        <v>11352</v>
      </c>
      <c r="G1852" s="55" t="s">
        <v>11355</v>
      </c>
      <c r="H1852" s="55" t="s">
        <v>11356</v>
      </c>
      <c r="I1852" s="55" t="s">
        <v>9042</v>
      </c>
      <c r="J1852" s="48">
        <v>7014.2747999000012</v>
      </c>
      <c r="K1852" s="55">
        <v>1137484.05859</v>
      </c>
      <c r="L1852" s="55">
        <v>313608.44460367842</v>
      </c>
      <c r="M1852" s="55">
        <v>0</v>
      </c>
      <c r="N1852" s="56">
        <v>823875.61398632161</v>
      </c>
      <c r="O1852" s="48">
        <f t="shared" si="112"/>
        <v>162.16702239926735</v>
      </c>
      <c r="P1852" s="48">
        <f t="shared" si="113"/>
        <v>44.710031122269314</v>
      </c>
      <c r="Q1852" s="48">
        <f t="shared" si="114"/>
        <v>0</v>
      </c>
      <c r="R1852" s="48">
        <f t="shared" si="115"/>
        <v>117.45699127699804</v>
      </c>
    </row>
    <row r="1853" spans="1:18" x14ac:dyDescent="0.25">
      <c r="A1853" t="s">
        <v>11348</v>
      </c>
      <c r="B1853" t="s">
        <v>11349</v>
      </c>
      <c r="C1853" t="s">
        <v>11350</v>
      </c>
      <c r="D1853" t="s">
        <v>11351</v>
      </c>
      <c r="E1853" t="s">
        <v>2004</v>
      </c>
      <c r="F1853" s="48" t="s">
        <v>11352</v>
      </c>
      <c r="G1853" s="55" t="s">
        <v>11357</v>
      </c>
      <c r="H1853" s="55" t="s">
        <v>11358</v>
      </c>
      <c r="I1853" s="55" t="s">
        <v>9042</v>
      </c>
      <c r="J1853" s="48">
        <v>6198.86</v>
      </c>
      <c r="K1853" s="55">
        <v>947832.34309999994</v>
      </c>
      <c r="L1853" s="55">
        <v>277151.03000000003</v>
      </c>
      <c r="M1853" s="55">
        <v>0</v>
      </c>
      <c r="N1853" s="56">
        <v>670681.31309999991</v>
      </c>
      <c r="O1853" s="48">
        <f t="shared" si="112"/>
        <v>152.90429903240272</v>
      </c>
      <c r="P1853" s="48">
        <f t="shared" si="113"/>
        <v>44.709999903208015</v>
      </c>
      <c r="Q1853" s="48">
        <f t="shared" si="114"/>
        <v>0</v>
      </c>
      <c r="R1853" s="48">
        <f t="shared" si="115"/>
        <v>108.19429912919472</v>
      </c>
    </row>
    <row r="1854" spans="1:18" x14ac:dyDescent="0.25">
      <c r="A1854" t="s">
        <v>11348</v>
      </c>
      <c r="B1854" t="s">
        <v>11349</v>
      </c>
      <c r="C1854" t="s">
        <v>11350</v>
      </c>
      <c r="D1854" t="s">
        <v>11351</v>
      </c>
      <c r="E1854" t="s">
        <v>2004</v>
      </c>
      <c r="F1854" s="48" t="s">
        <v>11352</v>
      </c>
      <c r="G1854" s="55" t="s">
        <v>11359</v>
      </c>
      <c r="H1854" s="55" t="s">
        <v>11360</v>
      </c>
      <c r="I1854" s="55" t="s">
        <v>9042</v>
      </c>
      <c r="J1854" s="48">
        <v>2329.3000001</v>
      </c>
      <c r="K1854" s="55">
        <v>378140.17070999998</v>
      </c>
      <c r="L1854" s="55">
        <v>104143.000004471</v>
      </c>
      <c r="M1854" s="55">
        <v>0</v>
      </c>
      <c r="N1854" s="56">
        <v>273997.17070552899</v>
      </c>
      <c r="O1854" s="48">
        <f t="shared" si="112"/>
        <v>162.34069063399559</v>
      </c>
      <c r="P1854" s="48">
        <f t="shared" si="113"/>
        <v>44.709998712059416</v>
      </c>
      <c r="Q1854" s="48">
        <f t="shared" si="114"/>
        <v>0</v>
      </c>
      <c r="R1854" s="48">
        <f t="shared" si="115"/>
        <v>117.63069192193616</v>
      </c>
    </row>
    <row r="1855" spans="1:18" x14ac:dyDescent="0.25">
      <c r="A1855" t="s">
        <v>11348</v>
      </c>
      <c r="B1855" t="s">
        <v>11349</v>
      </c>
      <c r="C1855" t="s">
        <v>11350</v>
      </c>
      <c r="D1855" t="s">
        <v>11351</v>
      </c>
      <c r="E1855" t="s">
        <v>2004</v>
      </c>
      <c r="F1855" s="48" t="s">
        <v>11352</v>
      </c>
      <c r="G1855" s="55" t="s">
        <v>11361</v>
      </c>
      <c r="H1855" s="55" t="s">
        <v>11362</v>
      </c>
      <c r="I1855" s="55" t="s">
        <v>9042</v>
      </c>
      <c r="J1855" s="48">
        <v>2248.9199997999999</v>
      </c>
      <c r="K1855" s="55">
        <v>303299.25867000001</v>
      </c>
      <c r="L1855" s="55">
        <v>100549.209991058</v>
      </c>
      <c r="M1855" s="55">
        <v>0</v>
      </c>
      <c r="N1855" s="56">
        <v>202750.04867894202</v>
      </c>
      <c r="O1855" s="48">
        <f t="shared" si="112"/>
        <v>134.86440544660232</v>
      </c>
      <c r="P1855" s="48">
        <f t="shared" si="113"/>
        <v>44.709998577094787</v>
      </c>
      <c r="Q1855" s="48">
        <f t="shared" si="114"/>
        <v>0</v>
      </c>
      <c r="R1855" s="48">
        <f t="shared" si="115"/>
        <v>90.154406869507554</v>
      </c>
    </row>
    <row r="1856" spans="1:18" x14ac:dyDescent="0.25">
      <c r="A1856" t="s">
        <v>11348</v>
      </c>
      <c r="B1856" t="s">
        <v>11349</v>
      </c>
      <c r="C1856" t="s">
        <v>11350</v>
      </c>
      <c r="D1856" t="s">
        <v>11351</v>
      </c>
      <c r="E1856" t="s">
        <v>576</v>
      </c>
      <c r="F1856" s="48" t="s">
        <v>11363</v>
      </c>
      <c r="G1856" s="55" t="s">
        <v>11364</v>
      </c>
      <c r="H1856" s="55" t="s">
        <v>11365</v>
      </c>
      <c r="I1856" s="55" t="s">
        <v>9042</v>
      </c>
      <c r="J1856" s="48">
        <v>19468.940000000002</v>
      </c>
      <c r="K1856" s="55">
        <v>2238515.7697000001</v>
      </c>
      <c r="L1856" s="55">
        <v>775058.50000000012</v>
      </c>
      <c r="M1856" s="55">
        <v>0</v>
      </c>
      <c r="N1856" s="56">
        <v>1463457.2697000001</v>
      </c>
      <c r="O1856" s="48">
        <f t="shared" si="112"/>
        <v>114.97882112225935</v>
      </c>
      <c r="P1856" s="48">
        <f t="shared" si="113"/>
        <v>39.809999928090591</v>
      </c>
      <c r="Q1856" s="48">
        <f t="shared" si="114"/>
        <v>0</v>
      </c>
      <c r="R1856" s="48">
        <f t="shared" si="115"/>
        <v>75.168821194168757</v>
      </c>
    </row>
    <row r="1857" spans="1:18" x14ac:dyDescent="0.25">
      <c r="A1857" t="s">
        <v>11348</v>
      </c>
      <c r="B1857" t="s">
        <v>11349</v>
      </c>
      <c r="C1857" t="s">
        <v>11350</v>
      </c>
      <c r="D1857" t="s">
        <v>11351</v>
      </c>
      <c r="E1857" t="s">
        <v>576</v>
      </c>
      <c r="F1857" s="48" t="s">
        <v>11363</v>
      </c>
      <c r="G1857" s="55" t="s">
        <v>9185</v>
      </c>
      <c r="H1857" s="55" t="s">
        <v>9186</v>
      </c>
      <c r="I1857" s="55" t="s">
        <v>9042</v>
      </c>
      <c r="J1857" s="48">
        <v>38072.343198000002</v>
      </c>
      <c r="K1857" s="55">
        <v>4245124.6071000006</v>
      </c>
      <c r="L1857" s="55">
        <v>1515660.1073123908</v>
      </c>
      <c r="M1857" s="55">
        <v>0</v>
      </c>
      <c r="N1857" s="56">
        <v>2729464.49978761</v>
      </c>
      <c r="O1857" s="48">
        <f t="shared" si="112"/>
        <v>111.5015323596632</v>
      </c>
      <c r="P1857" s="48">
        <f t="shared" si="113"/>
        <v>39.810003272717154</v>
      </c>
      <c r="Q1857" s="48">
        <f t="shared" si="114"/>
        <v>0</v>
      </c>
      <c r="R1857" s="48">
        <f t="shared" si="115"/>
        <v>71.691529086946062</v>
      </c>
    </row>
    <row r="1858" spans="1:18" x14ac:dyDescent="0.25">
      <c r="A1858" t="s">
        <v>11348</v>
      </c>
      <c r="B1858" t="s">
        <v>11349</v>
      </c>
      <c r="C1858" t="s">
        <v>11350</v>
      </c>
      <c r="D1858" t="s">
        <v>11351</v>
      </c>
      <c r="E1858" t="s">
        <v>2007</v>
      </c>
      <c r="F1858" s="48" t="s">
        <v>11366</v>
      </c>
      <c r="G1858" s="55" t="s">
        <v>11355</v>
      </c>
      <c r="H1858" s="55" t="s">
        <v>11356</v>
      </c>
      <c r="I1858" s="55" t="s">
        <v>9042</v>
      </c>
      <c r="J1858" s="48">
        <v>5691.8199998999999</v>
      </c>
      <c r="K1858" s="55">
        <v>619300.56742000009</v>
      </c>
      <c r="L1858" s="55">
        <v>66480.459998831997</v>
      </c>
      <c r="M1858" s="55">
        <v>0</v>
      </c>
      <c r="N1858" s="56">
        <v>552820.10742116813</v>
      </c>
      <c r="O1858" s="48">
        <f t="shared" si="112"/>
        <v>108.80536760313583</v>
      </c>
      <c r="P1858" s="48">
        <f t="shared" si="113"/>
        <v>11.680000421657747</v>
      </c>
      <c r="Q1858" s="48">
        <f t="shared" si="114"/>
        <v>0</v>
      </c>
      <c r="R1858" s="48">
        <f t="shared" si="115"/>
        <v>97.125367181478097</v>
      </c>
    </row>
    <row r="1859" spans="1:18" x14ac:dyDescent="0.25">
      <c r="A1859" t="s">
        <v>11348</v>
      </c>
      <c r="B1859" t="s">
        <v>11349</v>
      </c>
      <c r="C1859" t="s">
        <v>11350</v>
      </c>
      <c r="D1859" t="s">
        <v>11351</v>
      </c>
      <c r="E1859" t="s">
        <v>2204</v>
      </c>
      <c r="F1859" s="48" t="s">
        <v>11367</v>
      </c>
      <c r="G1859" s="55" t="s">
        <v>11368</v>
      </c>
      <c r="H1859" s="55" t="s">
        <v>11369</v>
      </c>
      <c r="I1859" s="55" t="s">
        <v>9042</v>
      </c>
      <c r="J1859" s="48">
        <v>807.90560000999994</v>
      </c>
      <c r="K1859" s="55">
        <v>127860.118519</v>
      </c>
      <c r="L1859" s="55">
        <v>16158.022000690153</v>
      </c>
      <c r="M1859" s="55">
        <v>0</v>
      </c>
      <c r="N1859" s="56">
        <v>111702.09651830985</v>
      </c>
      <c r="O1859" s="48">
        <f t="shared" si="112"/>
        <v>158.26121086104291</v>
      </c>
      <c r="P1859" s="48">
        <f t="shared" si="113"/>
        <v>19.999888601453133</v>
      </c>
      <c r="Q1859" s="48">
        <f t="shared" si="114"/>
        <v>0</v>
      </c>
      <c r="R1859" s="48">
        <f t="shared" si="115"/>
        <v>138.26132225958978</v>
      </c>
    </row>
    <row r="1860" spans="1:18" x14ac:dyDescent="0.25">
      <c r="A1860" t="s">
        <v>11348</v>
      </c>
      <c r="B1860" t="s">
        <v>11349</v>
      </c>
      <c r="C1860" t="s">
        <v>11370</v>
      </c>
      <c r="D1860" t="s">
        <v>11351</v>
      </c>
      <c r="E1860" t="s">
        <v>11371</v>
      </c>
      <c r="F1860" s="48" t="s">
        <v>11372</v>
      </c>
      <c r="G1860" s="55" t="s">
        <v>9185</v>
      </c>
      <c r="H1860" s="55" t="s">
        <v>9186</v>
      </c>
      <c r="I1860" s="55" t="s">
        <v>9042</v>
      </c>
      <c r="J1860" s="48">
        <v>1443.6199999500002</v>
      </c>
      <c r="K1860" s="55">
        <v>275718.70194</v>
      </c>
      <c r="L1860" s="55">
        <v>0</v>
      </c>
      <c r="M1860" s="55">
        <v>0</v>
      </c>
      <c r="N1860" s="56">
        <v>275718.70194</v>
      </c>
      <c r="O1860" s="48">
        <f t="shared" si="112"/>
        <v>190.99119016746064</v>
      </c>
      <c r="P1860" s="48">
        <f t="shared" si="113"/>
        <v>0</v>
      </c>
      <c r="Q1860" s="48">
        <f t="shared" si="114"/>
        <v>0</v>
      </c>
      <c r="R1860" s="48">
        <f t="shared" si="115"/>
        <v>190.99119016746064</v>
      </c>
    </row>
    <row r="1861" spans="1:18" x14ac:dyDescent="0.25">
      <c r="A1861" t="s">
        <v>11348</v>
      </c>
      <c r="B1861" t="s">
        <v>11349</v>
      </c>
      <c r="C1861" t="s">
        <v>11370</v>
      </c>
      <c r="D1861" t="s">
        <v>11351</v>
      </c>
      <c r="E1861" t="s">
        <v>11373</v>
      </c>
      <c r="F1861" s="48" t="s">
        <v>11374</v>
      </c>
      <c r="G1861" s="55" t="s">
        <v>11355</v>
      </c>
      <c r="H1861" s="55" t="s">
        <v>11356</v>
      </c>
      <c r="I1861" s="55" t="s">
        <v>9042</v>
      </c>
      <c r="J1861" s="48">
        <v>5018.6186000000016</v>
      </c>
      <c r="K1861" s="55">
        <v>865360.35216000001</v>
      </c>
      <c r="L1861" s="55">
        <v>30563.381474001624</v>
      </c>
      <c r="M1861" s="55">
        <v>0</v>
      </c>
      <c r="N1861" s="56">
        <v>834796.97068599844</v>
      </c>
      <c r="O1861" s="48">
        <f t="shared" si="112"/>
        <v>172.42998943175314</v>
      </c>
      <c r="P1861" s="48">
        <f t="shared" si="113"/>
        <v>6.0899988443038122</v>
      </c>
      <c r="Q1861" s="48">
        <f t="shared" si="114"/>
        <v>0</v>
      </c>
      <c r="R1861" s="48">
        <f t="shared" si="115"/>
        <v>166.33999058744934</v>
      </c>
    </row>
    <row r="1862" spans="1:18" x14ac:dyDescent="0.25">
      <c r="A1862" t="s">
        <v>2000</v>
      </c>
      <c r="B1862" t="s">
        <v>11375</v>
      </c>
      <c r="C1862" t="s">
        <v>9051</v>
      </c>
      <c r="D1862" t="s">
        <v>62</v>
      </c>
      <c r="E1862" t="s">
        <v>380</v>
      </c>
      <c r="F1862" s="48" t="s">
        <v>11376</v>
      </c>
      <c r="G1862" s="55" t="s">
        <v>11377</v>
      </c>
      <c r="H1862" s="55" t="s">
        <v>11378</v>
      </c>
      <c r="I1862" s="55" t="s">
        <v>9042</v>
      </c>
      <c r="J1862" s="48">
        <v>1399.22750004</v>
      </c>
      <c r="K1862" s="55">
        <v>103284.26738299998</v>
      </c>
      <c r="L1862" s="55">
        <v>24185.826787870785</v>
      </c>
      <c r="M1862" s="55">
        <v>0</v>
      </c>
      <c r="N1862" s="56">
        <v>79098.440595129199</v>
      </c>
      <c r="O1862" s="48">
        <f t="shared" si="112"/>
        <v>73.815206876685437</v>
      </c>
      <c r="P1862" s="48">
        <f t="shared" si="113"/>
        <v>17.285128249108439</v>
      </c>
      <c r="Q1862" s="48">
        <f t="shared" si="114"/>
        <v>0</v>
      </c>
      <c r="R1862" s="48">
        <f t="shared" si="115"/>
        <v>56.530078627576998</v>
      </c>
    </row>
    <row r="1863" spans="1:18" x14ac:dyDescent="0.25">
      <c r="A1863" t="s">
        <v>2000</v>
      </c>
      <c r="B1863" t="s">
        <v>11375</v>
      </c>
      <c r="C1863" t="s">
        <v>9051</v>
      </c>
      <c r="D1863" t="s">
        <v>62</v>
      </c>
      <c r="E1863" t="s">
        <v>380</v>
      </c>
      <c r="F1863" s="48" t="s">
        <v>11376</v>
      </c>
      <c r="G1863" s="55" t="s">
        <v>11379</v>
      </c>
      <c r="H1863" s="55" t="s">
        <v>11380</v>
      </c>
      <c r="I1863" s="55" t="s">
        <v>9042</v>
      </c>
      <c r="J1863" s="48">
        <v>2712.2525001000004</v>
      </c>
      <c r="K1863" s="55">
        <v>208869.51989</v>
      </c>
      <c r="L1863" s="55">
        <v>50263.796332160156</v>
      </c>
      <c r="M1863" s="55">
        <v>0</v>
      </c>
      <c r="N1863" s="56">
        <v>158605.72355783984</v>
      </c>
      <c r="O1863" s="48">
        <f t="shared" si="112"/>
        <v>77.00961465877495</v>
      </c>
      <c r="P1863" s="48">
        <f t="shared" si="113"/>
        <v>18.532122776292745</v>
      </c>
      <c r="Q1863" s="48">
        <f t="shared" si="114"/>
        <v>0</v>
      </c>
      <c r="R1863" s="48">
        <f t="shared" si="115"/>
        <v>58.477491882482205</v>
      </c>
    </row>
    <row r="1864" spans="1:18" x14ac:dyDescent="0.25">
      <c r="A1864" t="s">
        <v>2000</v>
      </c>
      <c r="B1864" t="s">
        <v>11375</v>
      </c>
      <c r="C1864" t="s">
        <v>9051</v>
      </c>
      <c r="D1864" t="s">
        <v>62</v>
      </c>
      <c r="E1864" t="s">
        <v>380</v>
      </c>
      <c r="F1864" s="48" t="s">
        <v>11376</v>
      </c>
      <c r="G1864" s="55" t="s">
        <v>11381</v>
      </c>
      <c r="H1864" s="55" t="s">
        <v>11382</v>
      </c>
      <c r="I1864" s="55" t="s">
        <v>9042</v>
      </c>
      <c r="J1864" s="48">
        <v>298.39799999000002</v>
      </c>
      <c r="K1864" s="55">
        <v>20622.819893</v>
      </c>
      <c r="L1864" s="55">
        <v>4699.7385000435743</v>
      </c>
      <c r="M1864" s="55">
        <v>0</v>
      </c>
      <c r="N1864" s="56">
        <v>15923.081392956425</v>
      </c>
      <c r="O1864" s="48">
        <f t="shared" si="112"/>
        <v>69.11178993723523</v>
      </c>
      <c r="P1864" s="48">
        <f t="shared" si="113"/>
        <v>15.749899463806972</v>
      </c>
      <c r="Q1864" s="48">
        <f t="shared" si="114"/>
        <v>0</v>
      </c>
      <c r="R1864" s="48">
        <f t="shared" si="115"/>
        <v>53.361890473428247</v>
      </c>
    </row>
    <row r="1865" spans="1:18" x14ac:dyDescent="0.25">
      <c r="A1865" t="s">
        <v>2000</v>
      </c>
      <c r="B1865" t="s">
        <v>11375</v>
      </c>
      <c r="C1865" t="s">
        <v>9051</v>
      </c>
      <c r="D1865" t="s">
        <v>62</v>
      </c>
      <c r="E1865" t="s">
        <v>380</v>
      </c>
      <c r="F1865" s="48" t="s">
        <v>11376</v>
      </c>
      <c r="G1865" s="55" t="s">
        <v>11383</v>
      </c>
      <c r="H1865" s="55" t="s">
        <v>11384</v>
      </c>
      <c r="I1865" s="55" t="s">
        <v>9042</v>
      </c>
      <c r="J1865" s="48">
        <v>1949.0170000400001</v>
      </c>
      <c r="K1865" s="55">
        <v>144626.37778699998</v>
      </c>
      <c r="L1865" s="55">
        <v>29569.27448647155</v>
      </c>
      <c r="M1865" s="55">
        <v>0</v>
      </c>
      <c r="N1865" s="56">
        <v>115057.10330052843</v>
      </c>
      <c r="O1865" s="48">
        <f t="shared" si="112"/>
        <v>74.204780042468471</v>
      </c>
      <c r="P1865" s="48">
        <f t="shared" si="113"/>
        <v>15.171378436342367</v>
      </c>
      <c r="Q1865" s="48">
        <f t="shared" si="114"/>
        <v>0</v>
      </c>
      <c r="R1865" s="48">
        <f t="shared" si="115"/>
        <v>59.033401606126105</v>
      </c>
    </row>
    <row r="1866" spans="1:18" x14ac:dyDescent="0.25">
      <c r="A1866" t="s">
        <v>2000</v>
      </c>
      <c r="B1866" t="s">
        <v>11375</v>
      </c>
      <c r="C1866" t="s">
        <v>9051</v>
      </c>
      <c r="D1866" t="s">
        <v>62</v>
      </c>
      <c r="E1866" t="s">
        <v>380</v>
      </c>
      <c r="F1866" s="48" t="s">
        <v>11376</v>
      </c>
      <c r="G1866" s="55" t="s">
        <v>11385</v>
      </c>
      <c r="H1866" s="55" t="s">
        <v>11386</v>
      </c>
      <c r="I1866" s="55" t="s">
        <v>9042</v>
      </c>
      <c r="J1866" s="48">
        <v>137.16549999699998</v>
      </c>
      <c r="K1866" s="55">
        <v>9460.2574556999989</v>
      </c>
      <c r="L1866" s="55">
        <v>2160.2891271671569</v>
      </c>
      <c r="M1866" s="55">
        <v>0</v>
      </c>
      <c r="N1866" s="56">
        <v>7299.968328532842</v>
      </c>
      <c r="O1866" s="48">
        <f t="shared" si="112"/>
        <v>68.969656771614652</v>
      </c>
      <c r="P1866" s="48">
        <f t="shared" si="113"/>
        <v>15.749507909892836</v>
      </c>
      <c r="Q1866" s="48">
        <f t="shared" si="114"/>
        <v>0</v>
      </c>
      <c r="R1866" s="48">
        <f t="shared" si="115"/>
        <v>53.22014886172181</v>
      </c>
    </row>
    <row r="1867" spans="1:18" x14ac:dyDescent="0.25">
      <c r="A1867" t="s">
        <v>2000</v>
      </c>
      <c r="B1867" t="s">
        <v>11375</v>
      </c>
      <c r="C1867" t="s">
        <v>9051</v>
      </c>
      <c r="D1867" t="s">
        <v>62</v>
      </c>
      <c r="E1867" t="s">
        <v>380</v>
      </c>
      <c r="F1867" s="48" t="s">
        <v>11376</v>
      </c>
      <c r="G1867" s="55" t="s">
        <v>11387</v>
      </c>
      <c r="H1867" s="55" t="s">
        <v>11388</v>
      </c>
      <c r="I1867" s="55" t="s">
        <v>9042</v>
      </c>
      <c r="J1867" s="48">
        <v>3614.9084999999995</v>
      </c>
      <c r="K1867" s="55">
        <v>284499.73377999995</v>
      </c>
      <c r="L1867" s="55">
        <v>59062.825491983203</v>
      </c>
      <c r="M1867" s="55">
        <v>0</v>
      </c>
      <c r="N1867" s="56">
        <v>225436.90828801674</v>
      </c>
      <c r="O1867" s="48">
        <f t="shared" si="112"/>
        <v>78.701780081017262</v>
      </c>
      <c r="P1867" s="48">
        <f t="shared" si="113"/>
        <v>16.338677864732457</v>
      </c>
      <c r="Q1867" s="48">
        <f t="shared" si="114"/>
        <v>0</v>
      </c>
      <c r="R1867" s="48">
        <f t="shared" si="115"/>
        <v>62.363102216284801</v>
      </c>
    </row>
    <row r="1868" spans="1:18" x14ac:dyDescent="0.25">
      <c r="A1868" t="s">
        <v>2000</v>
      </c>
      <c r="B1868" t="s">
        <v>11375</v>
      </c>
      <c r="C1868" t="s">
        <v>9051</v>
      </c>
      <c r="D1868" t="s">
        <v>62</v>
      </c>
      <c r="E1868" t="s">
        <v>380</v>
      </c>
      <c r="F1868" s="48" t="s">
        <v>11376</v>
      </c>
      <c r="G1868" s="55" t="s">
        <v>11389</v>
      </c>
      <c r="H1868" s="55" t="s">
        <v>11390</v>
      </c>
      <c r="I1868" s="55" t="s">
        <v>9042</v>
      </c>
      <c r="J1868" s="48">
        <v>2120.3764999</v>
      </c>
      <c r="K1868" s="55">
        <v>162942.322518</v>
      </c>
      <c r="L1868" s="55">
        <v>42449.749928307669</v>
      </c>
      <c r="M1868" s="55">
        <v>0</v>
      </c>
      <c r="N1868" s="56">
        <v>120492.57258969234</v>
      </c>
      <c r="O1868" s="48">
        <f t="shared" si="112"/>
        <v>76.845938693286115</v>
      </c>
      <c r="P1868" s="48">
        <f t="shared" si="113"/>
        <v>20.019911525292635</v>
      </c>
      <c r="Q1868" s="48">
        <f t="shared" si="114"/>
        <v>0</v>
      </c>
      <c r="R1868" s="48">
        <f t="shared" si="115"/>
        <v>56.826027167993487</v>
      </c>
    </row>
    <row r="1869" spans="1:18" x14ac:dyDescent="0.25">
      <c r="A1869" t="s">
        <v>2000</v>
      </c>
      <c r="B1869" t="s">
        <v>11375</v>
      </c>
      <c r="C1869" t="s">
        <v>9051</v>
      </c>
      <c r="D1869" t="s">
        <v>62</v>
      </c>
      <c r="E1869" t="s">
        <v>380</v>
      </c>
      <c r="F1869" s="48" t="s">
        <v>11376</v>
      </c>
      <c r="G1869" s="55" t="s">
        <v>11391</v>
      </c>
      <c r="H1869" s="55" t="s">
        <v>11392</v>
      </c>
      <c r="I1869" s="55" t="s">
        <v>9042</v>
      </c>
      <c r="J1869" s="48">
        <v>3201.4850000000001</v>
      </c>
      <c r="K1869" s="55">
        <v>257548.10283000002</v>
      </c>
      <c r="L1869" s="55">
        <v>54425.355000171803</v>
      </c>
      <c r="M1869" s="55">
        <v>0</v>
      </c>
      <c r="N1869" s="56">
        <v>203122.74782982821</v>
      </c>
      <c r="O1869" s="48">
        <f t="shared" si="112"/>
        <v>80.44644995369336</v>
      </c>
      <c r="P1869" s="48">
        <f t="shared" si="113"/>
        <v>17.000034359108913</v>
      </c>
      <c r="Q1869" s="48">
        <f t="shared" si="114"/>
        <v>0</v>
      </c>
      <c r="R1869" s="48">
        <f t="shared" si="115"/>
        <v>63.446415594584451</v>
      </c>
    </row>
    <row r="1870" spans="1:18" x14ac:dyDescent="0.25">
      <c r="A1870" t="s">
        <v>2000</v>
      </c>
      <c r="B1870" t="s">
        <v>11375</v>
      </c>
      <c r="C1870" t="s">
        <v>9051</v>
      </c>
      <c r="D1870" t="s">
        <v>62</v>
      </c>
      <c r="E1870" t="s">
        <v>380</v>
      </c>
      <c r="F1870" s="48" t="s">
        <v>11376</v>
      </c>
      <c r="G1870" s="55" t="s">
        <v>11393</v>
      </c>
      <c r="H1870" s="55" t="s">
        <v>11394</v>
      </c>
      <c r="I1870" s="55" t="s">
        <v>9042</v>
      </c>
      <c r="J1870" s="48">
        <v>1791.80250011</v>
      </c>
      <c r="K1870" s="55">
        <v>142536.00422899998</v>
      </c>
      <c r="L1870" s="55">
        <v>29109.990617299416</v>
      </c>
      <c r="M1870" s="55">
        <v>0</v>
      </c>
      <c r="N1870" s="56">
        <v>113426.01361170056</v>
      </c>
      <c r="O1870" s="48">
        <f t="shared" si="112"/>
        <v>79.548948179416868</v>
      </c>
      <c r="P1870" s="48">
        <f t="shared" si="113"/>
        <v>16.246204933586338</v>
      </c>
      <c r="Q1870" s="48">
        <f t="shared" si="114"/>
        <v>0</v>
      </c>
      <c r="R1870" s="48">
        <f t="shared" si="115"/>
        <v>63.302743245830534</v>
      </c>
    </row>
    <row r="1871" spans="1:18" x14ac:dyDescent="0.25">
      <c r="A1871" t="s">
        <v>2000</v>
      </c>
      <c r="B1871" t="s">
        <v>11375</v>
      </c>
      <c r="C1871" t="s">
        <v>9051</v>
      </c>
      <c r="D1871" t="s">
        <v>62</v>
      </c>
      <c r="E1871" t="s">
        <v>380</v>
      </c>
      <c r="F1871" s="48" t="s">
        <v>11376</v>
      </c>
      <c r="G1871" s="55" t="s">
        <v>9805</v>
      </c>
      <c r="H1871" s="55" t="s">
        <v>9806</v>
      </c>
      <c r="I1871" s="55" t="s">
        <v>9042</v>
      </c>
      <c r="J1871" s="48">
        <v>2599.7485000000001</v>
      </c>
      <c r="K1871" s="55">
        <v>202348.74815200001</v>
      </c>
      <c r="L1871" s="55">
        <v>47331.992690439467</v>
      </c>
      <c r="M1871" s="55">
        <v>0</v>
      </c>
      <c r="N1871" s="56">
        <v>155016.75546156056</v>
      </c>
      <c r="O1871" s="48">
        <f t="shared" si="112"/>
        <v>77.833970536765378</v>
      </c>
      <c r="P1871" s="48">
        <f t="shared" si="113"/>
        <v>18.206373689777863</v>
      </c>
      <c r="Q1871" s="48">
        <f t="shared" si="114"/>
        <v>0</v>
      </c>
      <c r="R1871" s="48">
        <f t="shared" si="115"/>
        <v>59.627596846987529</v>
      </c>
    </row>
    <row r="1872" spans="1:18" x14ac:dyDescent="0.25">
      <c r="A1872" t="s">
        <v>2000</v>
      </c>
      <c r="B1872" t="s">
        <v>11375</v>
      </c>
      <c r="C1872" t="s">
        <v>9051</v>
      </c>
      <c r="D1872" t="s">
        <v>62</v>
      </c>
      <c r="E1872" t="s">
        <v>380</v>
      </c>
      <c r="F1872" s="48" t="s">
        <v>11376</v>
      </c>
      <c r="G1872" s="55" t="s">
        <v>11395</v>
      </c>
      <c r="H1872" s="55" t="s">
        <v>11396</v>
      </c>
      <c r="I1872" s="55" t="s">
        <v>9042</v>
      </c>
      <c r="J1872" s="48">
        <v>856.40800010999999</v>
      </c>
      <c r="K1872" s="55">
        <v>61742.601371999997</v>
      </c>
      <c r="L1872" s="55">
        <v>9042.9188829120685</v>
      </c>
      <c r="M1872" s="55">
        <v>0</v>
      </c>
      <c r="N1872" s="56">
        <v>52699.682489087929</v>
      </c>
      <c r="O1872" s="48">
        <f t="shared" ref="O1872:O1935" si="116">IFERROR(K1872/J1872,0)</f>
        <v>72.094844237874426</v>
      </c>
      <c r="P1872" s="48">
        <f t="shared" ref="P1872:P1935" si="117">IFERROR(L1872/J1872,0)</f>
        <v>10.559124718300815</v>
      </c>
      <c r="Q1872" s="48">
        <f t="shared" ref="Q1872:Q1935" si="118">IFERROR(M1872/J1872,0)</f>
        <v>0</v>
      </c>
      <c r="R1872" s="48">
        <f t="shared" ref="R1872:R1935" si="119">N1872/J1872</f>
        <v>61.535719519573618</v>
      </c>
    </row>
    <row r="1873" spans="1:18" x14ac:dyDescent="0.25">
      <c r="A1873" t="s">
        <v>2000</v>
      </c>
      <c r="B1873" t="s">
        <v>11375</v>
      </c>
      <c r="C1873" t="s">
        <v>9051</v>
      </c>
      <c r="D1873" t="s">
        <v>62</v>
      </c>
      <c r="E1873" t="s">
        <v>380</v>
      </c>
      <c r="F1873" s="48" t="s">
        <v>11376</v>
      </c>
      <c r="G1873" s="55" t="s">
        <v>11397</v>
      </c>
      <c r="H1873" s="55" t="s">
        <v>11398</v>
      </c>
      <c r="I1873" s="55" t="s">
        <v>9042</v>
      </c>
      <c r="J1873" s="48">
        <v>3019.732</v>
      </c>
      <c r="K1873" s="55">
        <v>221579.76523999998</v>
      </c>
      <c r="L1873" s="55">
        <v>41385.647410145939</v>
      </c>
      <c r="M1873" s="55">
        <v>0</v>
      </c>
      <c r="N1873" s="56">
        <v>180194.11782985405</v>
      </c>
      <c r="O1873" s="48">
        <f t="shared" si="116"/>
        <v>73.377294819540268</v>
      </c>
      <c r="P1873" s="48">
        <f t="shared" si="117"/>
        <v>13.705072970099975</v>
      </c>
      <c r="Q1873" s="48">
        <f t="shared" si="118"/>
        <v>0</v>
      </c>
      <c r="R1873" s="48">
        <f t="shared" si="119"/>
        <v>59.672221849440298</v>
      </c>
    </row>
    <row r="1874" spans="1:18" x14ac:dyDescent="0.25">
      <c r="A1874" t="s">
        <v>2000</v>
      </c>
      <c r="B1874" t="s">
        <v>11375</v>
      </c>
      <c r="C1874" t="s">
        <v>9051</v>
      </c>
      <c r="D1874" t="s">
        <v>62</v>
      </c>
      <c r="E1874" t="s">
        <v>380</v>
      </c>
      <c r="F1874" s="48" t="s">
        <v>11376</v>
      </c>
      <c r="G1874" s="55" t="s">
        <v>11399</v>
      </c>
      <c r="H1874" s="55" t="s">
        <v>11400</v>
      </c>
      <c r="I1874" s="55" t="s">
        <v>9042</v>
      </c>
      <c r="J1874" s="48">
        <v>2641.2815000000005</v>
      </c>
      <c r="K1874" s="55">
        <v>202629.45795400001</v>
      </c>
      <c r="L1874" s="55">
        <v>49756.908257254057</v>
      </c>
      <c r="M1874" s="55">
        <v>0</v>
      </c>
      <c r="N1874" s="56">
        <v>152872.54969674596</v>
      </c>
      <c r="O1874" s="48">
        <f t="shared" si="116"/>
        <v>76.716343166754456</v>
      </c>
      <c r="P1874" s="48">
        <f t="shared" si="117"/>
        <v>18.838169372425487</v>
      </c>
      <c r="Q1874" s="48">
        <f t="shared" si="118"/>
        <v>0</v>
      </c>
      <c r="R1874" s="48">
        <f t="shared" si="119"/>
        <v>57.87817379432898</v>
      </c>
    </row>
    <row r="1875" spans="1:18" x14ac:dyDescent="0.25">
      <c r="A1875" t="s">
        <v>2000</v>
      </c>
      <c r="B1875" t="s">
        <v>11375</v>
      </c>
      <c r="C1875" t="s">
        <v>9051</v>
      </c>
      <c r="D1875" t="s">
        <v>62</v>
      </c>
      <c r="E1875" t="s">
        <v>380</v>
      </c>
      <c r="F1875" s="48" t="s">
        <v>11376</v>
      </c>
      <c r="G1875" s="55" t="s">
        <v>11401</v>
      </c>
      <c r="H1875" s="55" t="s">
        <v>11402</v>
      </c>
      <c r="I1875" s="55" t="s">
        <v>9042</v>
      </c>
      <c r="J1875" s="48">
        <v>2023.4730001599999</v>
      </c>
      <c r="K1875" s="55">
        <v>137704.53855299999</v>
      </c>
      <c r="L1875" s="55">
        <v>26528.239332851244</v>
      </c>
      <c r="M1875" s="55">
        <v>0</v>
      </c>
      <c r="N1875" s="56">
        <v>111176.29922014875</v>
      </c>
      <c r="O1875" s="48">
        <f t="shared" si="116"/>
        <v>68.053558679612451</v>
      </c>
      <c r="P1875" s="48">
        <f t="shared" si="117"/>
        <v>13.110251202142853</v>
      </c>
      <c r="Q1875" s="48">
        <f t="shared" si="118"/>
        <v>0</v>
      </c>
      <c r="R1875" s="48">
        <f t="shared" si="119"/>
        <v>54.943307477469595</v>
      </c>
    </row>
    <row r="1876" spans="1:18" x14ac:dyDescent="0.25">
      <c r="A1876" t="s">
        <v>2000</v>
      </c>
      <c r="B1876" t="s">
        <v>11375</v>
      </c>
      <c r="C1876" t="s">
        <v>9051</v>
      </c>
      <c r="D1876" t="s">
        <v>62</v>
      </c>
      <c r="E1876" t="s">
        <v>380</v>
      </c>
      <c r="F1876" s="48" t="s">
        <v>11376</v>
      </c>
      <c r="G1876" s="55" t="s">
        <v>11403</v>
      </c>
      <c r="H1876" s="55" t="s">
        <v>11404</v>
      </c>
      <c r="I1876" s="55" t="s">
        <v>9042</v>
      </c>
      <c r="J1876" s="48">
        <v>7395.826</v>
      </c>
      <c r="K1876" s="55">
        <v>528453.97947999998</v>
      </c>
      <c r="L1876" s="55">
        <v>130924.9691898056</v>
      </c>
      <c r="M1876" s="55">
        <v>0</v>
      </c>
      <c r="N1876" s="56">
        <v>397529.01029019436</v>
      </c>
      <c r="O1876" s="48">
        <f t="shared" si="116"/>
        <v>71.453003285907485</v>
      </c>
      <c r="P1876" s="48">
        <f t="shared" si="117"/>
        <v>17.702548598331763</v>
      </c>
      <c r="Q1876" s="48">
        <f t="shared" si="118"/>
        <v>0</v>
      </c>
      <c r="R1876" s="48">
        <f t="shared" si="119"/>
        <v>53.750454687575719</v>
      </c>
    </row>
    <row r="1877" spans="1:18" x14ac:dyDescent="0.25">
      <c r="A1877" t="s">
        <v>2000</v>
      </c>
      <c r="B1877" t="s">
        <v>11375</v>
      </c>
      <c r="C1877" t="s">
        <v>9051</v>
      </c>
      <c r="D1877" t="s">
        <v>62</v>
      </c>
      <c r="E1877" t="s">
        <v>380</v>
      </c>
      <c r="F1877" s="48" t="s">
        <v>11376</v>
      </c>
      <c r="G1877" s="55" t="s">
        <v>10552</v>
      </c>
      <c r="H1877" s="55" t="s">
        <v>10553</v>
      </c>
      <c r="I1877" s="55" t="s">
        <v>9439</v>
      </c>
      <c r="J1877" s="48">
        <v>129.375499996</v>
      </c>
      <c r="K1877" s="55">
        <v>8164.3342622999999</v>
      </c>
      <c r="L1877" s="55">
        <v>2272.9709403764709</v>
      </c>
      <c r="M1877" s="55">
        <v>0</v>
      </c>
      <c r="N1877" s="56">
        <v>5891.3633219235289</v>
      </c>
      <c r="O1877" s="48">
        <f t="shared" si="116"/>
        <v>63.105721427568767</v>
      </c>
      <c r="P1877" s="48">
        <f t="shared" si="117"/>
        <v>17.568789611995673</v>
      </c>
      <c r="Q1877" s="48">
        <f t="shared" si="118"/>
        <v>0</v>
      </c>
      <c r="R1877" s="48">
        <f t="shared" si="119"/>
        <v>45.536931815573091</v>
      </c>
    </row>
    <row r="1878" spans="1:18" x14ac:dyDescent="0.25">
      <c r="A1878" t="s">
        <v>2000</v>
      </c>
      <c r="B1878" t="s">
        <v>11375</v>
      </c>
      <c r="C1878" t="s">
        <v>9051</v>
      </c>
      <c r="D1878" t="s">
        <v>62</v>
      </c>
      <c r="E1878" t="s">
        <v>2174</v>
      </c>
      <c r="F1878" s="48" t="s">
        <v>11405</v>
      </c>
      <c r="G1878" s="55" t="s">
        <v>11379</v>
      </c>
      <c r="H1878" s="55" t="s">
        <v>11380</v>
      </c>
      <c r="I1878" s="55" t="s">
        <v>9042</v>
      </c>
      <c r="J1878" s="48">
        <v>52.172500002000014</v>
      </c>
      <c r="K1878" s="55">
        <v>4181.4297109000008</v>
      </c>
      <c r="L1878" s="55">
        <v>986.10725229005425</v>
      </c>
      <c r="M1878" s="55">
        <v>0</v>
      </c>
      <c r="N1878" s="56">
        <v>3195.3224586099468</v>
      </c>
      <c r="O1878" s="48">
        <f t="shared" si="116"/>
        <v>80.146240083179975</v>
      </c>
      <c r="P1878" s="48">
        <f t="shared" si="117"/>
        <v>18.900900900900901</v>
      </c>
      <c r="Q1878" s="48">
        <f t="shared" si="118"/>
        <v>0</v>
      </c>
      <c r="R1878" s="48">
        <f t="shared" si="119"/>
        <v>61.245339182279082</v>
      </c>
    </row>
    <row r="1879" spans="1:18" x14ac:dyDescent="0.25">
      <c r="A1879" t="s">
        <v>2000</v>
      </c>
      <c r="B1879" t="s">
        <v>11375</v>
      </c>
      <c r="C1879" t="s">
        <v>9051</v>
      </c>
      <c r="D1879" t="s">
        <v>62</v>
      </c>
      <c r="E1879" t="s">
        <v>2178</v>
      </c>
      <c r="F1879" s="48" t="s">
        <v>11406</v>
      </c>
      <c r="G1879" s="55" t="s">
        <v>9082</v>
      </c>
      <c r="H1879" s="55" t="s">
        <v>9083</v>
      </c>
      <c r="I1879" s="55" t="s">
        <v>9042</v>
      </c>
      <c r="J1879" s="48">
        <v>20634.725999999999</v>
      </c>
      <c r="K1879" s="55">
        <v>1212363.0534199998</v>
      </c>
      <c r="L1879" s="55">
        <v>412694.44000001549</v>
      </c>
      <c r="M1879" s="55">
        <v>0</v>
      </c>
      <c r="N1879" s="56">
        <v>799668.61341998423</v>
      </c>
      <c r="O1879" s="48">
        <f t="shared" si="116"/>
        <v>58.753532924062078</v>
      </c>
      <c r="P1879" s="48">
        <f t="shared" si="117"/>
        <v>19.999996123041107</v>
      </c>
      <c r="Q1879" s="48">
        <f t="shared" si="118"/>
        <v>0</v>
      </c>
      <c r="R1879" s="48">
        <f t="shared" si="119"/>
        <v>38.753536801020971</v>
      </c>
    </row>
    <row r="1880" spans="1:18" x14ac:dyDescent="0.25">
      <c r="A1880" t="s">
        <v>2000</v>
      </c>
      <c r="B1880" t="s">
        <v>11375</v>
      </c>
      <c r="C1880" t="s">
        <v>9051</v>
      </c>
      <c r="D1880" t="s">
        <v>62</v>
      </c>
      <c r="E1880" t="s">
        <v>2185</v>
      </c>
      <c r="F1880" s="48" t="s">
        <v>11407</v>
      </c>
      <c r="G1880" s="55" t="s">
        <v>9060</v>
      </c>
      <c r="H1880" s="55" t="s">
        <v>9061</v>
      </c>
      <c r="I1880" s="55" t="s">
        <v>9042</v>
      </c>
      <c r="J1880" s="48">
        <v>126.21849999499999</v>
      </c>
      <c r="K1880" s="55">
        <v>8673.1042257999998</v>
      </c>
      <c r="L1880" s="55">
        <v>0</v>
      </c>
      <c r="M1880" s="55">
        <v>0</v>
      </c>
      <c r="N1880" s="56">
        <v>8673.1042257999998</v>
      </c>
      <c r="O1880" s="48">
        <f t="shared" si="116"/>
        <v>68.714999989253357</v>
      </c>
      <c r="P1880" s="48">
        <f t="shared" si="117"/>
        <v>0</v>
      </c>
      <c r="Q1880" s="48">
        <f t="shared" si="118"/>
        <v>0</v>
      </c>
      <c r="R1880" s="48">
        <f t="shared" si="119"/>
        <v>68.714999989253357</v>
      </c>
    </row>
    <row r="1881" spans="1:18" x14ac:dyDescent="0.25">
      <c r="A1881" t="s">
        <v>2000</v>
      </c>
      <c r="B1881" t="s">
        <v>11375</v>
      </c>
      <c r="C1881" t="s">
        <v>9051</v>
      </c>
      <c r="D1881" t="s">
        <v>62</v>
      </c>
      <c r="E1881" t="s">
        <v>2185</v>
      </c>
      <c r="F1881" s="48" t="s">
        <v>11407</v>
      </c>
      <c r="G1881" s="55" t="s">
        <v>9162</v>
      </c>
      <c r="H1881" s="55" t="s">
        <v>9163</v>
      </c>
      <c r="I1881" s="55" t="s">
        <v>9042</v>
      </c>
      <c r="J1881" s="48">
        <v>835.91824988000008</v>
      </c>
      <c r="K1881" s="55">
        <v>57823.885765999992</v>
      </c>
      <c r="L1881" s="55">
        <v>11950.974978844724</v>
      </c>
      <c r="M1881" s="55">
        <v>0</v>
      </c>
      <c r="N1881" s="56">
        <v>45872.91078715527</v>
      </c>
      <c r="O1881" s="48">
        <f t="shared" si="116"/>
        <v>69.174091813763937</v>
      </c>
      <c r="P1881" s="48">
        <f t="shared" si="117"/>
        <v>14.296822662455739</v>
      </c>
      <c r="Q1881" s="48">
        <f t="shared" si="118"/>
        <v>0</v>
      </c>
      <c r="R1881" s="48">
        <f t="shared" si="119"/>
        <v>54.877269151308205</v>
      </c>
    </row>
    <row r="1882" spans="1:18" x14ac:dyDescent="0.25">
      <c r="A1882" t="s">
        <v>2000</v>
      </c>
      <c r="B1882" t="s">
        <v>11375</v>
      </c>
      <c r="C1882" t="s">
        <v>9051</v>
      </c>
      <c r="D1882" t="s">
        <v>62</v>
      </c>
      <c r="E1882" t="s">
        <v>2185</v>
      </c>
      <c r="F1882" s="48" t="s">
        <v>11407</v>
      </c>
      <c r="G1882" s="55" t="s">
        <v>9076</v>
      </c>
      <c r="H1882" s="55" t="s">
        <v>9077</v>
      </c>
      <c r="I1882" s="55" t="s">
        <v>9042</v>
      </c>
      <c r="J1882" s="48">
        <v>69.658999991000002</v>
      </c>
      <c r="K1882" s="55">
        <v>2105.5821498999999</v>
      </c>
      <c r="L1882" s="55">
        <v>1224.5824201690868</v>
      </c>
      <c r="M1882" s="55">
        <v>0</v>
      </c>
      <c r="N1882" s="56">
        <v>880.99972973091303</v>
      </c>
      <c r="O1882" s="48">
        <f t="shared" si="116"/>
        <v>30.226993642918256</v>
      </c>
      <c r="P1882" s="48">
        <f t="shared" si="117"/>
        <v>17.579672695951764</v>
      </c>
      <c r="Q1882" s="48">
        <f t="shared" si="118"/>
        <v>0</v>
      </c>
      <c r="R1882" s="48">
        <f t="shared" si="119"/>
        <v>12.647320946966493</v>
      </c>
    </row>
    <row r="1883" spans="1:18" x14ac:dyDescent="0.25">
      <c r="A1883" t="s">
        <v>2000</v>
      </c>
      <c r="B1883" t="s">
        <v>11375</v>
      </c>
      <c r="C1883" t="s">
        <v>9051</v>
      </c>
      <c r="D1883" t="s">
        <v>62</v>
      </c>
      <c r="E1883" t="s">
        <v>2185</v>
      </c>
      <c r="F1883" s="48" t="s">
        <v>11407</v>
      </c>
      <c r="G1883" s="55" t="s">
        <v>9866</v>
      </c>
      <c r="H1883" s="55" t="s">
        <v>9867</v>
      </c>
      <c r="I1883" s="55" t="s">
        <v>9042</v>
      </c>
      <c r="J1883" s="48">
        <v>172.42549999600001</v>
      </c>
      <c r="K1883" s="55">
        <v>10566.8470235</v>
      </c>
      <c r="L1883" s="55">
        <v>2945.9631155147936</v>
      </c>
      <c r="M1883" s="55">
        <v>0</v>
      </c>
      <c r="N1883" s="56">
        <v>7620.8839079852069</v>
      </c>
      <c r="O1883" s="48">
        <f t="shared" si="116"/>
        <v>61.283551584569182</v>
      </c>
      <c r="P1883" s="48">
        <f t="shared" si="117"/>
        <v>17.085425969958823</v>
      </c>
      <c r="Q1883" s="48">
        <f t="shared" si="118"/>
        <v>0</v>
      </c>
      <c r="R1883" s="48">
        <f t="shared" si="119"/>
        <v>44.198125614610362</v>
      </c>
    </row>
    <row r="1884" spans="1:18" x14ac:dyDescent="0.25">
      <c r="A1884" t="s">
        <v>2000</v>
      </c>
      <c r="B1884" t="s">
        <v>11375</v>
      </c>
      <c r="C1884" t="s">
        <v>9051</v>
      </c>
      <c r="D1884" t="s">
        <v>62</v>
      </c>
      <c r="E1884" t="s">
        <v>2185</v>
      </c>
      <c r="F1884" s="48" t="s">
        <v>11407</v>
      </c>
      <c r="G1884" s="55" t="s">
        <v>9913</v>
      </c>
      <c r="H1884" s="55" t="s">
        <v>9914</v>
      </c>
      <c r="I1884" s="55" t="s">
        <v>9042</v>
      </c>
      <c r="J1884" s="48">
        <v>122.30299999699999</v>
      </c>
      <c r="K1884" s="55">
        <v>5861.6497844999994</v>
      </c>
      <c r="L1884" s="55">
        <v>1417.3047653781537</v>
      </c>
      <c r="M1884" s="55">
        <v>0</v>
      </c>
      <c r="N1884" s="56">
        <v>4444.3450191218453</v>
      </c>
      <c r="O1884" s="48">
        <f t="shared" si="116"/>
        <v>47.927277210238358</v>
      </c>
      <c r="P1884" s="48">
        <f t="shared" si="117"/>
        <v>11.588470973017172</v>
      </c>
      <c r="Q1884" s="48">
        <f t="shared" si="118"/>
        <v>0</v>
      </c>
      <c r="R1884" s="48">
        <f t="shared" si="119"/>
        <v>36.338806237221185</v>
      </c>
    </row>
    <row r="1885" spans="1:18" x14ac:dyDescent="0.25">
      <c r="A1885" t="s">
        <v>2000</v>
      </c>
      <c r="B1885" t="s">
        <v>11375</v>
      </c>
      <c r="C1885" t="s">
        <v>9051</v>
      </c>
      <c r="D1885" t="s">
        <v>62</v>
      </c>
      <c r="E1885" t="s">
        <v>2185</v>
      </c>
      <c r="F1885" s="48" t="s">
        <v>11407</v>
      </c>
      <c r="G1885" s="55" t="s">
        <v>11408</v>
      </c>
      <c r="H1885" s="55" t="s">
        <v>11409</v>
      </c>
      <c r="I1885" s="55" t="s">
        <v>9042</v>
      </c>
      <c r="J1885" s="48">
        <v>178.22700000699999</v>
      </c>
      <c r="K1885" s="55">
        <v>15005.833579100001</v>
      </c>
      <c r="L1885" s="55">
        <v>3132.1972775173977</v>
      </c>
      <c r="M1885" s="55">
        <v>0</v>
      </c>
      <c r="N1885" s="56">
        <v>11873.636301582603</v>
      </c>
      <c r="O1885" s="48">
        <f t="shared" si="116"/>
        <v>84.195063478096117</v>
      </c>
      <c r="P1885" s="48">
        <f t="shared" si="117"/>
        <v>17.574201873983057</v>
      </c>
      <c r="Q1885" s="48">
        <f t="shared" si="118"/>
        <v>0</v>
      </c>
      <c r="R1885" s="48">
        <f t="shared" si="119"/>
        <v>66.62086160411306</v>
      </c>
    </row>
    <row r="1886" spans="1:18" x14ac:dyDescent="0.25">
      <c r="A1886" t="s">
        <v>2000</v>
      </c>
      <c r="B1886" t="s">
        <v>11375</v>
      </c>
      <c r="C1886" t="s">
        <v>9051</v>
      </c>
      <c r="D1886" t="s">
        <v>62</v>
      </c>
      <c r="E1886" t="s">
        <v>2226</v>
      </c>
      <c r="F1886" s="48" t="s">
        <v>11410</v>
      </c>
      <c r="G1886" s="55" t="s">
        <v>9040</v>
      </c>
      <c r="H1886" s="55" t="s">
        <v>9041</v>
      </c>
      <c r="I1886" s="55" t="s">
        <v>9042</v>
      </c>
      <c r="J1886" s="48">
        <v>106.599999997</v>
      </c>
      <c r="K1886" s="55">
        <v>10952.8024838</v>
      </c>
      <c r="L1886" s="55">
        <v>0</v>
      </c>
      <c r="M1886" s="55">
        <v>0</v>
      </c>
      <c r="N1886" s="56">
        <v>10952.8024838</v>
      </c>
      <c r="O1886" s="48">
        <f t="shared" si="116"/>
        <v>102.7467400010154</v>
      </c>
      <c r="P1886" s="48">
        <f t="shared" si="117"/>
        <v>0</v>
      </c>
      <c r="Q1886" s="48">
        <f t="shared" si="118"/>
        <v>0</v>
      </c>
      <c r="R1886" s="48">
        <f t="shared" si="119"/>
        <v>102.7467400010154</v>
      </c>
    </row>
    <row r="1887" spans="1:18" x14ac:dyDescent="0.25">
      <c r="A1887" t="s">
        <v>2000</v>
      </c>
      <c r="B1887" t="s">
        <v>11375</v>
      </c>
      <c r="C1887" t="s">
        <v>9977</v>
      </c>
      <c r="D1887" t="s">
        <v>51</v>
      </c>
      <c r="E1887" t="s">
        <v>397</v>
      </c>
      <c r="F1887" s="48" t="s">
        <v>11411</v>
      </c>
      <c r="G1887" s="55" t="s">
        <v>9978</v>
      </c>
      <c r="H1887" s="55" t="s">
        <v>9979</v>
      </c>
      <c r="I1887" s="55" t="s">
        <v>9042</v>
      </c>
      <c r="J1887" s="48">
        <v>127.10000000100001</v>
      </c>
      <c r="K1887" s="55">
        <v>0</v>
      </c>
      <c r="L1887" s="55">
        <v>0</v>
      </c>
      <c r="M1887" s="55">
        <v>0</v>
      </c>
      <c r="N1887" s="56">
        <v>0</v>
      </c>
      <c r="O1887" s="48">
        <f t="shared" si="116"/>
        <v>0</v>
      </c>
      <c r="P1887" s="48">
        <f t="shared" si="117"/>
        <v>0</v>
      </c>
      <c r="Q1887" s="48">
        <f t="shared" si="118"/>
        <v>0</v>
      </c>
      <c r="R1887" s="48">
        <f t="shared" si="119"/>
        <v>0</v>
      </c>
    </row>
    <row r="1888" spans="1:18" x14ac:dyDescent="0.25">
      <c r="A1888" t="s">
        <v>2000</v>
      </c>
      <c r="B1888" t="s">
        <v>11375</v>
      </c>
      <c r="C1888" t="s">
        <v>9977</v>
      </c>
      <c r="D1888" t="s">
        <v>51</v>
      </c>
      <c r="E1888" t="s">
        <v>397</v>
      </c>
      <c r="F1888" s="48" t="s">
        <v>11411</v>
      </c>
      <c r="G1888" s="55" t="s">
        <v>9082</v>
      </c>
      <c r="H1888" s="55" t="s">
        <v>9083</v>
      </c>
      <c r="I1888" s="55" t="s">
        <v>9042</v>
      </c>
      <c r="J1888" s="48">
        <v>623.01549999700001</v>
      </c>
      <c r="K1888" s="55">
        <v>634.22977897900012</v>
      </c>
      <c r="L1888" s="55">
        <v>16113.103616034254</v>
      </c>
      <c r="M1888" s="55">
        <v>0</v>
      </c>
      <c r="N1888" s="56">
        <v>-15478.873837055253</v>
      </c>
      <c r="O1888" s="48">
        <f t="shared" si="116"/>
        <v>1.0179999999711951</v>
      </c>
      <c r="P1888" s="48">
        <f t="shared" si="117"/>
        <v>25.86308625726301</v>
      </c>
      <c r="Q1888" s="48">
        <f t="shared" si="118"/>
        <v>0</v>
      </c>
      <c r="R1888" s="48">
        <f t="shared" si="119"/>
        <v>-24.845086257291815</v>
      </c>
    </row>
    <row r="1889" spans="1:18" x14ac:dyDescent="0.25">
      <c r="A1889" t="s">
        <v>2000</v>
      </c>
      <c r="B1889" t="s">
        <v>11375</v>
      </c>
      <c r="C1889" t="s">
        <v>9977</v>
      </c>
      <c r="D1889" t="s">
        <v>51</v>
      </c>
      <c r="E1889" t="s">
        <v>397</v>
      </c>
      <c r="F1889" s="48" t="s">
        <v>11411</v>
      </c>
      <c r="G1889" s="55" t="s">
        <v>10261</v>
      </c>
      <c r="H1889" s="55" t="s">
        <v>10261</v>
      </c>
      <c r="I1889" s="55" t="s">
        <v>9042</v>
      </c>
      <c r="J1889" s="48">
        <v>5000.0000001700009</v>
      </c>
      <c r="K1889" s="55">
        <v>50000.000001699998</v>
      </c>
      <c r="L1889" s="55">
        <v>81750.000002779518</v>
      </c>
      <c r="M1889" s="55">
        <v>0</v>
      </c>
      <c r="N1889" s="56">
        <v>-31750.000001079519</v>
      </c>
      <c r="O1889" s="48">
        <f t="shared" si="116"/>
        <v>9.9999999999999982</v>
      </c>
      <c r="P1889" s="48">
        <f t="shared" si="117"/>
        <v>16.350000000000001</v>
      </c>
      <c r="Q1889" s="48">
        <f t="shared" si="118"/>
        <v>0</v>
      </c>
      <c r="R1889" s="48">
        <f t="shared" si="119"/>
        <v>-6.3500000000000023</v>
      </c>
    </row>
    <row r="1890" spans="1:18" x14ac:dyDescent="0.25">
      <c r="A1890" t="s">
        <v>2000</v>
      </c>
      <c r="B1890" t="s">
        <v>11375</v>
      </c>
      <c r="C1890" t="s">
        <v>9977</v>
      </c>
      <c r="D1890" t="s">
        <v>51</v>
      </c>
      <c r="E1890" t="s">
        <v>2190</v>
      </c>
      <c r="F1890" s="48" t="s">
        <v>11412</v>
      </c>
      <c r="G1890" s="55" t="s">
        <v>11413</v>
      </c>
      <c r="H1890" s="55" t="s">
        <v>11414</v>
      </c>
      <c r="I1890" s="55" t="s">
        <v>9042</v>
      </c>
      <c r="J1890" s="48">
        <v>1184.4900000430002</v>
      </c>
      <c r="K1890" s="55">
        <v>102904.81118099998</v>
      </c>
      <c r="L1890" s="55">
        <v>16676.800000605414</v>
      </c>
      <c r="M1890" s="55">
        <v>0</v>
      </c>
      <c r="N1890" s="56">
        <v>86228.011180394562</v>
      </c>
      <c r="O1890" s="48">
        <f t="shared" si="116"/>
        <v>86.876893158459978</v>
      </c>
      <c r="P1890" s="48">
        <f t="shared" si="117"/>
        <v>14.079308394330049</v>
      </c>
      <c r="Q1890" s="48">
        <f t="shared" si="118"/>
        <v>0</v>
      </c>
      <c r="R1890" s="48">
        <f t="shared" si="119"/>
        <v>72.797584764129923</v>
      </c>
    </row>
    <row r="1891" spans="1:18" x14ac:dyDescent="0.25">
      <c r="A1891" t="s">
        <v>2000</v>
      </c>
      <c r="B1891" t="s">
        <v>11375</v>
      </c>
      <c r="C1891" t="s">
        <v>9977</v>
      </c>
      <c r="D1891" t="s">
        <v>51</v>
      </c>
      <c r="E1891" t="s">
        <v>2190</v>
      </c>
      <c r="F1891" s="48" t="s">
        <v>11412</v>
      </c>
      <c r="G1891" s="55" t="s">
        <v>11415</v>
      </c>
      <c r="H1891" s="55" t="s">
        <v>11416</v>
      </c>
      <c r="I1891" s="55" t="s">
        <v>9042</v>
      </c>
      <c r="J1891" s="48">
        <v>70.704499996999985</v>
      </c>
      <c r="K1891" s="55">
        <v>6177.0816735200005</v>
      </c>
      <c r="L1891" s="55">
        <v>742.44725315095866</v>
      </c>
      <c r="M1891" s="55">
        <v>0</v>
      </c>
      <c r="N1891" s="56">
        <v>5434.6344203690423</v>
      </c>
      <c r="O1891" s="48">
        <f t="shared" si="116"/>
        <v>87.364760005121255</v>
      </c>
      <c r="P1891" s="48">
        <f t="shared" si="117"/>
        <v>10.500707213578499</v>
      </c>
      <c r="Q1891" s="48">
        <f t="shared" si="118"/>
        <v>0</v>
      </c>
      <c r="R1891" s="48">
        <f t="shared" si="119"/>
        <v>76.864052791542761</v>
      </c>
    </row>
    <row r="1892" spans="1:18" x14ac:dyDescent="0.25">
      <c r="A1892" t="s">
        <v>2000</v>
      </c>
      <c r="B1892" t="s">
        <v>11375</v>
      </c>
      <c r="C1892" t="s">
        <v>9977</v>
      </c>
      <c r="D1892" t="s">
        <v>51</v>
      </c>
      <c r="E1892" t="s">
        <v>2190</v>
      </c>
      <c r="F1892" s="48" t="s">
        <v>11412</v>
      </c>
      <c r="G1892" s="55" t="s">
        <v>11417</v>
      </c>
      <c r="H1892" s="55" t="s">
        <v>11418</v>
      </c>
      <c r="I1892" s="55" t="s">
        <v>9042</v>
      </c>
      <c r="J1892" s="48">
        <v>170.25249999200003</v>
      </c>
      <c r="K1892" s="55">
        <v>14743.070408829999</v>
      </c>
      <c r="L1892" s="55">
        <v>1787.6762502831064</v>
      </c>
      <c r="M1892" s="55">
        <v>0</v>
      </c>
      <c r="N1892" s="56">
        <v>12955.394158546893</v>
      </c>
      <c r="O1892" s="48">
        <f t="shared" si="116"/>
        <v>86.595324059985956</v>
      </c>
      <c r="P1892" s="48">
        <f t="shared" si="117"/>
        <v>10.50014684287812</v>
      </c>
      <c r="Q1892" s="48">
        <f t="shared" si="118"/>
        <v>0</v>
      </c>
      <c r="R1892" s="48">
        <f t="shared" si="119"/>
        <v>76.095177217107846</v>
      </c>
    </row>
    <row r="1893" spans="1:18" x14ac:dyDescent="0.25">
      <c r="A1893" t="s">
        <v>2000</v>
      </c>
      <c r="B1893" t="s">
        <v>11375</v>
      </c>
      <c r="C1893" t="s">
        <v>9977</v>
      </c>
      <c r="D1893" t="s">
        <v>51</v>
      </c>
      <c r="E1893" t="s">
        <v>2190</v>
      </c>
      <c r="F1893" s="48" t="s">
        <v>11412</v>
      </c>
      <c r="G1893" s="55" t="s">
        <v>11383</v>
      </c>
      <c r="H1893" s="55" t="s">
        <v>11384</v>
      </c>
      <c r="I1893" s="55" t="s">
        <v>9042</v>
      </c>
      <c r="J1893" s="48">
        <v>2621.80650006</v>
      </c>
      <c r="K1893" s="55">
        <v>241201.66198000003</v>
      </c>
      <c r="L1893" s="55">
        <v>39743.026945661426</v>
      </c>
      <c r="M1893" s="55">
        <v>0</v>
      </c>
      <c r="N1893" s="56">
        <v>201458.6350343386</v>
      </c>
      <c r="O1893" s="48">
        <f t="shared" si="116"/>
        <v>91.998269885470251</v>
      </c>
      <c r="P1893" s="48">
        <f t="shared" si="117"/>
        <v>15.158642311990571</v>
      </c>
      <c r="Q1893" s="48">
        <f t="shared" si="118"/>
        <v>0</v>
      </c>
      <c r="R1893" s="48">
        <f t="shared" si="119"/>
        <v>76.839627573479675</v>
      </c>
    </row>
    <row r="1894" spans="1:18" x14ac:dyDescent="0.25">
      <c r="A1894" t="s">
        <v>2000</v>
      </c>
      <c r="B1894" t="s">
        <v>11375</v>
      </c>
      <c r="C1894" t="s">
        <v>9977</v>
      </c>
      <c r="D1894" t="s">
        <v>51</v>
      </c>
      <c r="E1894" t="s">
        <v>2190</v>
      </c>
      <c r="F1894" s="48" t="s">
        <v>11412</v>
      </c>
      <c r="G1894" s="55" t="s">
        <v>11385</v>
      </c>
      <c r="H1894" s="55" t="s">
        <v>11386</v>
      </c>
      <c r="I1894" s="55" t="s">
        <v>9042</v>
      </c>
      <c r="J1894" s="48">
        <v>1014.995999999</v>
      </c>
      <c r="K1894" s="55">
        <v>105366.20705459999</v>
      </c>
      <c r="L1894" s="55">
        <v>26643.535000407246</v>
      </c>
      <c r="M1894" s="55">
        <v>0</v>
      </c>
      <c r="N1894" s="56">
        <v>78722.67205419275</v>
      </c>
      <c r="O1894" s="48">
        <f t="shared" si="116"/>
        <v>103.80948009125534</v>
      </c>
      <c r="P1894" s="48">
        <f t="shared" si="117"/>
        <v>26.249891625615764</v>
      </c>
      <c r="Q1894" s="48">
        <f t="shared" si="118"/>
        <v>0</v>
      </c>
      <c r="R1894" s="48">
        <f t="shared" si="119"/>
        <v>77.559588465639578</v>
      </c>
    </row>
    <row r="1895" spans="1:18" x14ac:dyDescent="0.25">
      <c r="A1895" t="s">
        <v>2000</v>
      </c>
      <c r="B1895" t="s">
        <v>11375</v>
      </c>
      <c r="C1895" t="s">
        <v>9977</v>
      </c>
      <c r="D1895" t="s">
        <v>51</v>
      </c>
      <c r="E1895" t="s">
        <v>2190</v>
      </c>
      <c r="F1895" s="48" t="s">
        <v>11412</v>
      </c>
      <c r="G1895" s="55" t="s">
        <v>11391</v>
      </c>
      <c r="H1895" s="55" t="s">
        <v>11392</v>
      </c>
      <c r="I1895" s="55" t="s">
        <v>9042</v>
      </c>
      <c r="J1895" s="48">
        <v>247.16850000200003</v>
      </c>
      <c r="K1895" s="55">
        <v>23194.077896999999</v>
      </c>
      <c r="L1895" s="55">
        <v>4377.4334345541729</v>
      </c>
      <c r="M1895" s="55">
        <v>0</v>
      </c>
      <c r="N1895" s="56">
        <v>18816.644462445827</v>
      </c>
      <c r="O1895" s="48">
        <f t="shared" si="116"/>
        <v>93.839133614567871</v>
      </c>
      <c r="P1895" s="48">
        <f t="shared" si="117"/>
        <v>17.710320831816155</v>
      </c>
      <c r="Q1895" s="48">
        <f t="shared" si="118"/>
        <v>0</v>
      </c>
      <c r="R1895" s="48">
        <f t="shared" si="119"/>
        <v>76.128812782751709</v>
      </c>
    </row>
    <row r="1896" spans="1:18" x14ac:dyDescent="0.25">
      <c r="A1896" t="s">
        <v>2000</v>
      </c>
      <c r="B1896" t="s">
        <v>11375</v>
      </c>
      <c r="C1896" t="s">
        <v>9977</v>
      </c>
      <c r="D1896" t="s">
        <v>51</v>
      </c>
      <c r="E1896" t="s">
        <v>2190</v>
      </c>
      <c r="F1896" s="48" t="s">
        <v>11412</v>
      </c>
      <c r="G1896" s="55" t="s">
        <v>11393</v>
      </c>
      <c r="H1896" s="55" t="s">
        <v>11394</v>
      </c>
      <c r="I1896" s="55" t="s">
        <v>9042</v>
      </c>
      <c r="J1896" s="48">
        <v>4321.2052500499994</v>
      </c>
      <c r="K1896" s="55">
        <v>405348.54642099998</v>
      </c>
      <c r="L1896" s="55">
        <v>70039.953010767698</v>
      </c>
      <c r="M1896" s="55">
        <v>0</v>
      </c>
      <c r="N1896" s="56">
        <v>335308.59341023228</v>
      </c>
      <c r="O1896" s="48">
        <f t="shared" si="116"/>
        <v>93.804511233598504</v>
      </c>
      <c r="P1896" s="48">
        <f t="shared" si="117"/>
        <v>16.208430046213909</v>
      </c>
      <c r="Q1896" s="48">
        <f t="shared" si="118"/>
        <v>0</v>
      </c>
      <c r="R1896" s="48">
        <f t="shared" si="119"/>
        <v>77.596081187384584</v>
      </c>
    </row>
    <row r="1897" spans="1:18" x14ac:dyDescent="0.25">
      <c r="A1897" t="s">
        <v>2000</v>
      </c>
      <c r="B1897" t="s">
        <v>11375</v>
      </c>
      <c r="C1897" t="s">
        <v>9977</v>
      </c>
      <c r="D1897" t="s">
        <v>51</v>
      </c>
      <c r="E1897" t="s">
        <v>2190</v>
      </c>
      <c r="F1897" s="48" t="s">
        <v>11412</v>
      </c>
      <c r="G1897" s="55" t="s">
        <v>11397</v>
      </c>
      <c r="H1897" s="55" t="s">
        <v>11398</v>
      </c>
      <c r="I1897" s="55" t="s">
        <v>9042</v>
      </c>
      <c r="J1897" s="48">
        <v>35.341999999000002</v>
      </c>
      <c r="K1897" s="55">
        <v>3212.8451569599997</v>
      </c>
      <c r="L1897" s="55">
        <v>482.78732086919177</v>
      </c>
      <c r="M1897" s="55">
        <v>0</v>
      </c>
      <c r="N1897" s="56">
        <v>2730.057836090808</v>
      </c>
      <c r="O1897" s="48">
        <f t="shared" si="116"/>
        <v>90.907281903992612</v>
      </c>
      <c r="P1897" s="48">
        <f t="shared" si="117"/>
        <v>13.660441426146008</v>
      </c>
      <c r="Q1897" s="48">
        <f t="shared" si="118"/>
        <v>0</v>
      </c>
      <c r="R1897" s="48">
        <f t="shared" si="119"/>
        <v>77.246840477846604</v>
      </c>
    </row>
    <row r="1898" spans="1:18" x14ac:dyDescent="0.25">
      <c r="A1898" t="s">
        <v>2000</v>
      </c>
      <c r="B1898" t="s">
        <v>11375</v>
      </c>
      <c r="C1898" t="s">
        <v>9977</v>
      </c>
      <c r="D1898" t="s">
        <v>51</v>
      </c>
      <c r="E1898" t="s">
        <v>2198</v>
      </c>
      <c r="F1898" s="48" t="s">
        <v>11419</v>
      </c>
      <c r="G1898" s="55" t="s">
        <v>11377</v>
      </c>
      <c r="H1898" s="55" t="s">
        <v>11378</v>
      </c>
      <c r="I1898" s="55" t="s">
        <v>9042</v>
      </c>
      <c r="J1898" s="48">
        <v>995.97199989000012</v>
      </c>
      <c r="K1898" s="55">
        <v>146937.66279200002</v>
      </c>
      <c r="L1898" s="55">
        <v>17697.105535400988</v>
      </c>
      <c r="M1898" s="55">
        <v>0</v>
      </c>
      <c r="N1898" s="56">
        <v>129240.55725659903</v>
      </c>
      <c r="O1898" s="48">
        <f t="shared" si="116"/>
        <v>147.53192138757768</v>
      </c>
      <c r="P1898" s="48">
        <f t="shared" si="117"/>
        <v>17.768677771418815</v>
      </c>
      <c r="Q1898" s="48">
        <f t="shared" si="118"/>
        <v>0</v>
      </c>
      <c r="R1898" s="48">
        <f t="shared" si="119"/>
        <v>129.76324361615886</v>
      </c>
    </row>
    <row r="1899" spans="1:18" x14ac:dyDescent="0.25">
      <c r="A1899" t="s">
        <v>2000</v>
      </c>
      <c r="B1899" t="s">
        <v>11375</v>
      </c>
      <c r="C1899" t="s">
        <v>9977</v>
      </c>
      <c r="D1899" t="s">
        <v>51</v>
      </c>
      <c r="E1899" t="s">
        <v>2198</v>
      </c>
      <c r="F1899" s="48" t="s">
        <v>11419</v>
      </c>
      <c r="G1899" s="55" t="s">
        <v>11379</v>
      </c>
      <c r="H1899" s="55" t="s">
        <v>11380</v>
      </c>
      <c r="I1899" s="55" t="s">
        <v>9042</v>
      </c>
      <c r="J1899" s="48">
        <v>1315.4440000990003</v>
      </c>
      <c r="K1899" s="55">
        <v>175938.46846499998</v>
      </c>
      <c r="L1899" s="55">
        <v>24953.805881370816</v>
      </c>
      <c r="M1899" s="55">
        <v>0</v>
      </c>
      <c r="N1899" s="56">
        <v>150984.66258362916</v>
      </c>
      <c r="O1899" s="48">
        <f t="shared" si="116"/>
        <v>133.74835299089801</v>
      </c>
      <c r="P1899" s="48">
        <f t="shared" si="117"/>
        <v>18.969873198321473</v>
      </c>
      <c r="Q1899" s="48">
        <f t="shared" si="118"/>
        <v>0</v>
      </c>
      <c r="R1899" s="48">
        <f t="shared" si="119"/>
        <v>114.77847979257655</v>
      </c>
    </row>
    <row r="1900" spans="1:18" x14ac:dyDescent="0.25">
      <c r="A1900" t="s">
        <v>2000</v>
      </c>
      <c r="B1900" t="s">
        <v>11375</v>
      </c>
      <c r="C1900" t="s">
        <v>9977</v>
      </c>
      <c r="D1900" t="s">
        <v>51</v>
      </c>
      <c r="E1900" t="s">
        <v>2198</v>
      </c>
      <c r="F1900" s="48" t="s">
        <v>11419</v>
      </c>
      <c r="G1900" s="55" t="s">
        <v>11420</v>
      </c>
      <c r="H1900" s="55" t="s">
        <v>11421</v>
      </c>
      <c r="I1900" s="55" t="s">
        <v>9042</v>
      </c>
      <c r="J1900" s="48">
        <v>790.48000008100007</v>
      </c>
      <c r="K1900" s="55">
        <v>112534.2347004</v>
      </c>
      <c r="L1900" s="55">
        <v>13841.140001418295</v>
      </c>
      <c r="M1900" s="55">
        <v>0</v>
      </c>
      <c r="N1900" s="56">
        <v>98693.094698981702</v>
      </c>
      <c r="O1900" s="48">
        <f t="shared" si="116"/>
        <v>142.36189997073762</v>
      </c>
      <c r="P1900" s="48">
        <f t="shared" si="117"/>
        <v>17.509791519077016</v>
      </c>
      <c r="Q1900" s="48">
        <f t="shared" si="118"/>
        <v>0</v>
      </c>
      <c r="R1900" s="48">
        <f t="shared" si="119"/>
        <v>124.8521084516606</v>
      </c>
    </row>
    <row r="1901" spans="1:18" x14ac:dyDescent="0.25">
      <c r="A1901" t="s">
        <v>2000</v>
      </c>
      <c r="B1901" t="s">
        <v>11375</v>
      </c>
      <c r="C1901" t="s">
        <v>9977</v>
      </c>
      <c r="D1901" t="s">
        <v>51</v>
      </c>
      <c r="E1901" t="s">
        <v>2198</v>
      </c>
      <c r="F1901" s="48" t="s">
        <v>11419</v>
      </c>
      <c r="G1901" s="55" t="s">
        <v>11413</v>
      </c>
      <c r="H1901" s="55" t="s">
        <v>11414</v>
      </c>
      <c r="I1901" s="55" t="s">
        <v>9042</v>
      </c>
      <c r="J1901" s="48">
        <v>1082.2770000969999</v>
      </c>
      <c r="K1901" s="55">
        <v>148896.7484785</v>
      </c>
      <c r="L1901" s="55">
        <v>16840.943319532449</v>
      </c>
      <c r="M1901" s="55">
        <v>0</v>
      </c>
      <c r="N1901" s="56">
        <v>132055.80515896756</v>
      </c>
      <c r="O1901" s="48">
        <f t="shared" si="116"/>
        <v>137.57730088060174</v>
      </c>
      <c r="P1901" s="48">
        <f t="shared" si="117"/>
        <v>15.56065897919208</v>
      </c>
      <c r="Q1901" s="48">
        <f t="shared" si="118"/>
        <v>0</v>
      </c>
      <c r="R1901" s="48">
        <f t="shared" si="119"/>
        <v>122.01664190140967</v>
      </c>
    </row>
    <row r="1902" spans="1:18" x14ac:dyDescent="0.25">
      <c r="A1902" t="s">
        <v>2000</v>
      </c>
      <c r="B1902" t="s">
        <v>11375</v>
      </c>
      <c r="C1902" t="s">
        <v>9977</v>
      </c>
      <c r="D1902" t="s">
        <v>51</v>
      </c>
      <c r="E1902" t="s">
        <v>2198</v>
      </c>
      <c r="F1902" s="48" t="s">
        <v>11419</v>
      </c>
      <c r="G1902" s="55" t="s">
        <v>11383</v>
      </c>
      <c r="H1902" s="55" t="s">
        <v>11384</v>
      </c>
      <c r="I1902" s="55" t="s">
        <v>9042</v>
      </c>
      <c r="J1902" s="48">
        <v>1486.5370000659998</v>
      </c>
      <c r="K1902" s="55">
        <v>209856.927673</v>
      </c>
      <c r="L1902" s="55">
        <v>23348.572880972595</v>
      </c>
      <c r="M1902" s="55">
        <v>0</v>
      </c>
      <c r="N1902" s="56">
        <v>186508.35479202741</v>
      </c>
      <c r="O1902" s="48">
        <f t="shared" si="116"/>
        <v>141.17168133970611</v>
      </c>
      <c r="P1902" s="48">
        <f t="shared" si="117"/>
        <v>15.706688013776958</v>
      </c>
      <c r="Q1902" s="48">
        <f t="shared" si="118"/>
        <v>0</v>
      </c>
      <c r="R1902" s="48">
        <f t="shared" si="119"/>
        <v>125.46499332592916</v>
      </c>
    </row>
    <row r="1903" spans="1:18" x14ac:dyDescent="0.25">
      <c r="A1903" t="s">
        <v>2000</v>
      </c>
      <c r="B1903" t="s">
        <v>11375</v>
      </c>
      <c r="C1903" t="s">
        <v>9977</v>
      </c>
      <c r="D1903" t="s">
        <v>51</v>
      </c>
      <c r="E1903" t="s">
        <v>2198</v>
      </c>
      <c r="F1903" s="48" t="s">
        <v>11419</v>
      </c>
      <c r="G1903" s="55" t="s">
        <v>11385</v>
      </c>
      <c r="H1903" s="55" t="s">
        <v>11386</v>
      </c>
      <c r="I1903" s="55" t="s">
        <v>9042</v>
      </c>
      <c r="J1903" s="48">
        <v>657.80399998500002</v>
      </c>
      <c r="K1903" s="55">
        <v>85942.100554299992</v>
      </c>
      <c r="L1903" s="55">
        <v>6564.9199200692119</v>
      </c>
      <c r="M1903" s="55">
        <v>0</v>
      </c>
      <c r="N1903" s="56">
        <v>79377.180634230783</v>
      </c>
      <c r="O1903" s="48">
        <f t="shared" si="116"/>
        <v>130.65001209518297</v>
      </c>
      <c r="P1903" s="48">
        <f t="shared" si="117"/>
        <v>9.980054727880816</v>
      </c>
      <c r="Q1903" s="48">
        <f t="shared" si="118"/>
        <v>0</v>
      </c>
      <c r="R1903" s="48">
        <f t="shared" si="119"/>
        <v>120.66995736730216</v>
      </c>
    </row>
    <row r="1904" spans="1:18" x14ac:dyDescent="0.25">
      <c r="A1904" t="s">
        <v>2000</v>
      </c>
      <c r="B1904" t="s">
        <v>11375</v>
      </c>
      <c r="C1904" t="s">
        <v>9977</v>
      </c>
      <c r="D1904" t="s">
        <v>51</v>
      </c>
      <c r="E1904" t="s">
        <v>2198</v>
      </c>
      <c r="F1904" s="48" t="s">
        <v>11419</v>
      </c>
      <c r="G1904" s="55" t="s">
        <v>11422</v>
      </c>
      <c r="H1904" s="55" t="s">
        <v>11423</v>
      </c>
      <c r="I1904" s="55" t="s">
        <v>9042</v>
      </c>
      <c r="J1904" s="48">
        <v>54.611999998000002</v>
      </c>
      <c r="K1904" s="55">
        <v>7975.4848608400007</v>
      </c>
      <c r="L1904" s="55">
        <v>1098.4502273906462</v>
      </c>
      <c r="M1904" s="55">
        <v>0</v>
      </c>
      <c r="N1904" s="56">
        <v>6877.0346334493543</v>
      </c>
      <c r="O1904" s="48">
        <f t="shared" si="116"/>
        <v>146.03905480722329</v>
      </c>
      <c r="P1904" s="48">
        <f t="shared" si="117"/>
        <v>20.113715436733202</v>
      </c>
      <c r="Q1904" s="48">
        <f t="shared" si="118"/>
        <v>0</v>
      </c>
      <c r="R1904" s="48">
        <f t="shared" si="119"/>
        <v>125.92533937049009</v>
      </c>
    </row>
    <row r="1905" spans="1:18" x14ac:dyDescent="0.25">
      <c r="A1905" t="s">
        <v>2000</v>
      </c>
      <c r="B1905" t="s">
        <v>11375</v>
      </c>
      <c r="C1905" t="s">
        <v>9977</v>
      </c>
      <c r="D1905" t="s">
        <v>51</v>
      </c>
      <c r="E1905" t="s">
        <v>2198</v>
      </c>
      <c r="F1905" s="48" t="s">
        <v>11419</v>
      </c>
      <c r="G1905" s="55" t="s">
        <v>11424</v>
      </c>
      <c r="H1905" s="55" t="s">
        <v>11425</v>
      </c>
      <c r="I1905" s="55" t="s">
        <v>9042</v>
      </c>
      <c r="J1905" s="48">
        <v>140.240499997</v>
      </c>
      <c r="K1905" s="55">
        <v>19691.542155199997</v>
      </c>
      <c r="L1905" s="55">
        <v>2208.7978749884028</v>
      </c>
      <c r="M1905" s="55">
        <v>0</v>
      </c>
      <c r="N1905" s="56">
        <v>17482.744280211595</v>
      </c>
      <c r="O1905" s="48">
        <f t="shared" si="116"/>
        <v>140.41266364296501</v>
      </c>
      <c r="P1905" s="48">
        <f t="shared" si="117"/>
        <v>15.750071306332002</v>
      </c>
      <c r="Q1905" s="48">
        <f t="shared" si="118"/>
        <v>0</v>
      </c>
      <c r="R1905" s="48">
        <f t="shared" si="119"/>
        <v>124.66259233663301</v>
      </c>
    </row>
    <row r="1906" spans="1:18" x14ac:dyDescent="0.25">
      <c r="A1906" t="s">
        <v>2000</v>
      </c>
      <c r="B1906" t="s">
        <v>11375</v>
      </c>
      <c r="C1906" t="s">
        <v>9977</v>
      </c>
      <c r="D1906" t="s">
        <v>51</v>
      </c>
      <c r="E1906" t="s">
        <v>2198</v>
      </c>
      <c r="F1906" s="48" t="s">
        <v>11419</v>
      </c>
      <c r="G1906" s="55" t="s">
        <v>11387</v>
      </c>
      <c r="H1906" s="55" t="s">
        <v>11388</v>
      </c>
      <c r="I1906" s="55" t="s">
        <v>9042</v>
      </c>
      <c r="J1906" s="48">
        <v>317.85250001500003</v>
      </c>
      <c r="K1906" s="55">
        <v>42248.973728799996</v>
      </c>
      <c r="L1906" s="55">
        <v>5102.5201330078253</v>
      </c>
      <c r="M1906" s="55">
        <v>0</v>
      </c>
      <c r="N1906" s="56">
        <v>37146.453595792169</v>
      </c>
      <c r="O1906" s="48">
        <f t="shared" si="116"/>
        <v>132.92006111893468</v>
      </c>
      <c r="P1906" s="48">
        <f t="shared" si="117"/>
        <v>16.053106811389018</v>
      </c>
      <c r="Q1906" s="48">
        <f t="shared" si="118"/>
        <v>0</v>
      </c>
      <c r="R1906" s="48">
        <f t="shared" si="119"/>
        <v>116.86695430754567</v>
      </c>
    </row>
    <row r="1907" spans="1:18" x14ac:dyDescent="0.25">
      <c r="A1907" t="s">
        <v>2000</v>
      </c>
      <c r="B1907" t="s">
        <v>11375</v>
      </c>
      <c r="C1907" t="s">
        <v>9977</v>
      </c>
      <c r="D1907" t="s">
        <v>51</v>
      </c>
      <c r="E1907" t="s">
        <v>2198</v>
      </c>
      <c r="F1907" s="48" t="s">
        <v>11419</v>
      </c>
      <c r="G1907" s="55" t="s">
        <v>11389</v>
      </c>
      <c r="H1907" s="55" t="s">
        <v>11390</v>
      </c>
      <c r="I1907" s="55" t="s">
        <v>9042</v>
      </c>
      <c r="J1907" s="48">
        <v>479.12599999199995</v>
      </c>
      <c r="K1907" s="55">
        <v>64894.511029499983</v>
      </c>
      <c r="L1907" s="55">
        <v>9633.6495729821345</v>
      </c>
      <c r="M1907" s="55">
        <v>0</v>
      </c>
      <c r="N1907" s="56">
        <v>55260.86145651785</v>
      </c>
      <c r="O1907" s="48">
        <f t="shared" si="116"/>
        <v>135.44351805283691</v>
      </c>
      <c r="P1907" s="48">
        <f t="shared" si="117"/>
        <v>20.106714252916746</v>
      </c>
      <c r="Q1907" s="48">
        <f t="shared" si="118"/>
        <v>0</v>
      </c>
      <c r="R1907" s="48">
        <f t="shared" si="119"/>
        <v>115.33680379992018</v>
      </c>
    </row>
    <row r="1908" spans="1:18" x14ac:dyDescent="0.25">
      <c r="A1908" t="s">
        <v>2000</v>
      </c>
      <c r="B1908" t="s">
        <v>11375</v>
      </c>
      <c r="C1908" t="s">
        <v>9977</v>
      </c>
      <c r="D1908" t="s">
        <v>51</v>
      </c>
      <c r="E1908" t="s">
        <v>2198</v>
      </c>
      <c r="F1908" s="48" t="s">
        <v>11419</v>
      </c>
      <c r="G1908" s="55" t="s">
        <v>11391</v>
      </c>
      <c r="H1908" s="55" t="s">
        <v>11392</v>
      </c>
      <c r="I1908" s="55" t="s">
        <v>9042</v>
      </c>
      <c r="J1908" s="48">
        <v>1241.0699999459998</v>
      </c>
      <c r="K1908" s="55">
        <v>177976.28723700001</v>
      </c>
      <c r="L1908" s="55">
        <v>20963.099999087877</v>
      </c>
      <c r="M1908" s="55">
        <v>0</v>
      </c>
      <c r="N1908" s="56">
        <v>157013.18723791215</v>
      </c>
      <c r="O1908" s="48">
        <f t="shared" si="116"/>
        <v>143.40551882226137</v>
      </c>
      <c r="P1908" s="48">
        <f t="shared" si="117"/>
        <v>16.891150378302594</v>
      </c>
      <c r="Q1908" s="48">
        <f t="shared" si="118"/>
        <v>0</v>
      </c>
      <c r="R1908" s="48">
        <f t="shared" si="119"/>
        <v>126.5143684439588</v>
      </c>
    </row>
    <row r="1909" spans="1:18" x14ac:dyDescent="0.25">
      <c r="A1909" t="s">
        <v>2000</v>
      </c>
      <c r="B1909" t="s">
        <v>11375</v>
      </c>
      <c r="C1909" t="s">
        <v>9977</v>
      </c>
      <c r="D1909" t="s">
        <v>51</v>
      </c>
      <c r="E1909" t="s">
        <v>2198</v>
      </c>
      <c r="F1909" s="48" t="s">
        <v>11419</v>
      </c>
      <c r="G1909" s="55" t="s">
        <v>11393</v>
      </c>
      <c r="H1909" s="55" t="s">
        <v>11394</v>
      </c>
      <c r="I1909" s="55" t="s">
        <v>9042</v>
      </c>
      <c r="J1909" s="48">
        <v>627.27950000999999</v>
      </c>
      <c r="K1909" s="55">
        <v>90365.270068699989</v>
      </c>
      <c r="L1909" s="55">
        <v>10548.51159202507</v>
      </c>
      <c r="M1909" s="55">
        <v>0</v>
      </c>
      <c r="N1909" s="56">
        <v>79816.758476674921</v>
      </c>
      <c r="O1909" s="48">
        <f t="shared" si="116"/>
        <v>144.05902004968982</v>
      </c>
      <c r="P1909" s="48">
        <f t="shared" si="117"/>
        <v>16.816286187986229</v>
      </c>
      <c r="Q1909" s="48">
        <f t="shared" si="118"/>
        <v>0</v>
      </c>
      <c r="R1909" s="48">
        <f t="shared" si="119"/>
        <v>127.24273386170358</v>
      </c>
    </row>
    <row r="1910" spans="1:18" x14ac:dyDescent="0.25">
      <c r="A1910" t="s">
        <v>2000</v>
      </c>
      <c r="B1910" t="s">
        <v>11375</v>
      </c>
      <c r="C1910" t="s">
        <v>9977</v>
      </c>
      <c r="D1910" t="s">
        <v>51</v>
      </c>
      <c r="E1910" t="s">
        <v>2198</v>
      </c>
      <c r="F1910" s="48" t="s">
        <v>11419</v>
      </c>
      <c r="G1910" s="55" t="s">
        <v>9805</v>
      </c>
      <c r="H1910" s="55" t="s">
        <v>9806</v>
      </c>
      <c r="I1910" s="55" t="s">
        <v>9042</v>
      </c>
      <c r="J1910" s="48">
        <v>918.13350001600008</v>
      </c>
      <c r="K1910" s="55">
        <v>131186.3456072</v>
      </c>
      <c r="L1910" s="55">
        <v>16392.052488130521</v>
      </c>
      <c r="M1910" s="55">
        <v>0</v>
      </c>
      <c r="N1910" s="56">
        <v>114794.29311906948</v>
      </c>
      <c r="O1910" s="48">
        <f t="shared" si="116"/>
        <v>142.88373706537649</v>
      </c>
      <c r="P1910" s="48">
        <f t="shared" si="117"/>
        <v>17.85366995959178</v>
      </c>
      <c r="Q1910" s="48">
        <f t="shared" si="118"/>
        <v>0</v>
      </c>
      <c r="R1910" s="48">
        <f t="shared" si="119"/>
        <v>125.03006710578471</v>
      </c>
    </row>
    <row r="1911" spans="1:18" x14ac:dyDescent="0.25">
      <c r="A1911" t="s">
        <v>2000</v>
      </c>
      <c r="B1911" t="s">
        <v>11375</v>
      </c>
      <c r="C1911" t="s">
        <v>9977</v>
      </c>
      <c r="D1911" t="s">
        <v>51</v>
      </c>
      <c r="E1911" t="s">
        <v>2198</v>
      </c>
      <c r="F1911" s="48" t="s">
        <v>11419</v>
      </c>
      <c r="G1911" s="55" t="s">
        <v>11395</v>
      </c>
      <c r="H1911" s="55" t="s">
        <v>11396</v>
      </c>
      <c r="I1911" s="55" t="s">
        <v>9042</v>
      </c>
      <c r="J1911" s="48">
        <v>581.17500000799998</v>
      </c>
      <c r="K1911" s="55">
        <v>77326.877041399988</v>
      </c>
      <c r="L1911" s="55">
        <v>6101.5575067944746</v>
      </c>
      <c r="M1911" s="55">
        <v>0</v>
      </c>
      <c r="N1911" s="56">
        <v>71225.319534605514</v>
      </c>
      <c r="O1911" s="48">
        <f t="shared" si="116"/>
        <v>133.05265546579872</v>
      </c>
      <c r="P1911" s="48">
        <f t="shared" si="117"/>
        <v>10.49865790288723</v>
      </c>
      <c r="Q1911" s="48">
        <f t="shared" si="118"/>
        <v>0</v>
      </c>
      <c r="R1911" s="48">
        <f t="shared" si="119"/>
        <v>122.55399756291149</v>
      </c>
    </row>
    <row r="1912" spans="1:18" x14ac:dyDescent="0.25">
      <c r="A1912" t="s">
        <v>2000</v>
      </c>
      <c r="B1912" t="s">
        <v>11375</v>
      </c>
      <c r="C1912" t="s">
        <v>9977</v>
      </c>
      <c r="D1912" t="s">
        <v>51</v>
      </c>
      <c r="E1912" t="s">
        <v>2198</v>
      </c>
      <c r="F1912" s="48" t="s">
        <v>11419</v>
      </c>
      <c r="G1912" s="55" t="s">
        <v>11397</v>
      </c>
      <c r="H1912" s="55" t="s">
        <v>11398</v>
      </c>
      <c r="I1912" s="55" t="s">
        <v>9042</v>
      </c>
      <c r="J1912" s="48">
        <v>339.664499992</v>
      </c>
      <c r="K1912" s="55">
        <v>48057.455280800001</v>
      </c>
      <c r="L1912" s="55">
        <v>4650.6416132979903</v>
      </c>
      <c r="M1912" s="55">
        <v>0</v>
      </c>
      <c r="N1912" s="56">
        <v>43406.813667502007</v>
      </c>
      <c r="O1912" s="48">
        <f t="shared" si="116"/>
        <v>141.48506918424468</v>
      </c>
      <c r="P1912" s="48">
        <f t="shared" si="117"/>
        <v>13.691868338927163</v>
      </c>
      <c r="Q1912" s="48">
        <f t="shared" si="118"/>
        <v>0</v>
      </c>
      <c r="R1912" s="48">
        <f t="shared" si="119"/>
        <v>127.79320084531751</v>
      </c>
    </row>
    <row r="1913" spans="1:18" x14ac:dyDescent="0.25">
      <c r="A1913" t="s">
        <v>2000</v>
      </c>
      <c r="B1913" t="s">
        <v>11375</v>
      </c>
      <c r="C1913" t="s">
        <v>9977</v>
      </c>
      <c r="D1913" t="s">
        <v>51</v>
      </c>
      <c r="E1913" t="s">
        <v>2198</v>
      </c>
      <c r="F1913" s="48" t="s">
        <v>11419</v>
      </c>
      <c r="G1913" s="55" t="s">
        <v>11399</v>
      </c>
      <c r="H1913" s="55" t="s">
        <v>11400</v>
      </c>
      <c r="I1913" s="55" t="s">
        <v>9042</v>
      </c>
      <c r="J1913" s="48">
        <v>212.605499995</v>
      </c>
      <c r="K1913" s="55">
        <v>29772.042035899998</v>
      </c>
      <c r="L1913" s="55">
        <v>3956.1462642642341</v>
      </c>
      <c r="M1913" s="55">
        <v>0</v>
      </c>
      <c r="N1913" s="56">
        <v>25815.895771635765</v>
      </c>
      <c r="O1913" s="48">
        <f t="shared" si="116"/>
        <v>140.03420436724434</v>
      </c>
      <c r="P1913" s="48">
        <f t="shared" si="117"/>
        <v>18.607920605804054</v>
      </c>
      <c r="Q1913" s="48">
        <f t="shared" si="118"/>
        <v>0</v>
      </c>
      <c r="R1913" s="48">
        <f t="shared" si="119"/>
        <v>121.4262837614403</v>
      </c>
    </row>
    <row r="1914" spans="1:18" x14ac:dyDescent="0.25">
      <c r="A1914" t="s">
        <v>2000</v>
      </c>
      <c r="B1914" t="s">
        <v>11375</v>
      </c>
      <c r="C1914" t="s">
        <v>9977</v>
      </c>
      <c r="D1914" t="s">
        <v>51</v>
      </c>
      <c r="E1914" t="s">
        <v>2198</v>
      </c>
      <c r="F1914" s="48" t="s">
        <v>11419</v>
      </c>
      <c r="G1914" s="55" t="s">
        <v>11401</v>
      </c>
      <c r="H1914" s="55" t="s">
        <v>11402</v>
      </c>
      <c r="I1914" s="55" t="s">
        <v>9042</v>
      </c>
      <c r="J1914" s="48">
        <v>705.65099998900007</v>
      </c>
      <c r="K1914" s="55">
        <v>96153.092285400009</v>
      </c>
      <c r="L1914" s="55">
        <v>9231.7230824182698</v>
      </c>
      <c r="M1914" s="55">
        <v>0</v>
      </c>
      <c r="N1914" s="56">
        <v>86921.369202981732</v>
      </c>
      <c r="O1914" s="48">
        <f t="shared" si="116"/>
        <v>136.26154045965907</v>
      </c>
      <c r="P1914" s="48">
        <f t="shared" si="117"/>
        <v>13.082562176716502</v>
      </c>
      <c r="Q1914" s="48">
        <f t="shared" si="118"/>
        <v>0</v>
      </c>
      <c r="R1914" s="48">
        <f t="shared" si="119"/>
        <v>123.17897828294255</v>
      </c>
    </row>
    <row r="1915" spans="1:18" x14ac:dyDescent="0.25">
      <c r="A1915" t="s">
        <v>2000</v>
      </c>
      <c r="B1915" t="s">
        <v>11375</v>
      </c>
      <c r="C1915" t="s">
        <v>9977</v>
      </c>
      <c r="D1915" t="s">
        <v>51</v>
      </c>
      <c r="E1915" t="s">
        <v>2198</v>
      </c>
      <c r="F1915" s="48" t="s">
        <v>11419</v>
      </c>
      <c r="G1915" s="55" t="s">
        <v>11403</v>
      </c>
      <c r="H1915" s="55" t="s">
        <v>11404</v>
      </c>
      <c r="I1915" s="55" t="s">
        <v>9042</v>
      </c>
      <c r="J1915" s="48">
        <v>2897.30599996</v>
      </c>
      <c r="K1915" s="55">
        <v>378915.31193999999</v>
      </c>
      <c r="L1915" s="55">
        <v>54477.434788089959</v>
      </c>
      <c r="M1915" s="55">
        <v>0</v>
      </c>
      <c r="N1915" s="56">
        <v>324437.87715191004</v>
      </c>
      <c r="O1915" s="48">
        <f t="shared" si="116"/>
        <v>130.78194431145045</v>
      </c>
      <c r="P1915" s="48">
        <f t="shared" si="117"/>
        <v>18.802789484038644</v>
      </c>
      <c r="Q1915" s="48">
        <f t="shared" si="118"/>
        <v>0</v>
      </c>
      <c r="R1915" s="48">
        <f t="shared" si="119"/>
        <v>111.97915482741182</v>
      </c>
    </row>
    <row r="1916" spans="1:18" x14ac:dyDescent="0.25">
      <c r="A1916" t="s">
        <v>2000</v>
      </c>
      <c r="B1916" t="s">
        <v>11375</v>
      </c>
      <c r="C1916" t="s">
        <v>9977</v>
      </c>
      <c r="D1916" t="s">
        <v>51</v>
      </c>
      <c r="E1916" t="s">
        <v>2201</v>
      </c>
      <c r="F1916" s="48" t="s">
        <v>11426</v>
      </c>
      <c r="G1916" s="55" t="s">
        <v>11377</v>
      </c>
      <c r="H1916" s="55" t="s">
        <v>11378</v>
      </c>
      <c r="I1916" s="55" t="s">
        <v>9042</v>
      </c>
      <c r="J1916" s="48">
        <v>211.826500004</v>
      </c>
      <c r="K1916" s="55">
        <v>7327.4152311500002</v>
      </c>
      <c r="L1916" s="55">
        <v>3691.3190085670849</v>
      </c>
      <c r="M1916" s="55">
        <v>0</v>
      </c>
      <c r="N1916" s="56">
        <v>3636.0962225829153</v>
      </c>
      <c r="O1916" s="48">
        <f t="shared" si="116"/>
        <v>34.591589017481922</v>
      </c>
      <c r="P1916" s="48">
        <f t="shared" si="117"/>
        <v>17.42614360572157</v>
      </c>
      <c r="Q1916" s="48">
        <f t="shared" si="118"/>
        <v>0</v>
      </c>
      <c r="R1916" s="48">
        <f t="shared" si="119"/>
        <v>17.165445411760349</v>
      </c>
    </row>
    <row r="1917" spans="1:18" x14ac:dyDescent="0.25">
      <c r="A1917" t="s">
        <v>2000</v>
      </c>
      <c r="B1917" t="s">
        <v>11375</v>
      </c>
      <c r="C1917" t="s">
        <v>9977</v>
      </c>
      <c r="D1917" t="s">
        <v>51</v>
      </c>
      <c r="E1917" t="s">
        <v>2201</v>
      </c>
      <c r="F1917" s="48" t="s">
        <v>11426</v>
      </c>
      <c r="G1917" s="55" t="s">
        <v>11379</v>
      </c>
      <c r="H1917" s="55" t="s">
        <v>11380</v>
      </c>
      <c r="I1917" s="55" t="s">
        <v>9042</v>
      </c>
      <c r="J1917" s="48">
        <v>945.48049988699995</v>
      </c>
      <c r="K1917" s="55">
        <v>47323.075982299997</v>
      </c>
      <c r="L1917" s="55">
        <v>17301.049147274382</v>
      </c>
      <c r="M1917" s="55">
        <v>0</v>
      </c>
      <c r="N1917" s="56">
        <v>30022.026835025616</v>
      </c>
      <c r="O1917" s="48">
        <f t="shared" si="116"/>
        <v>50.051879428455543</v>
      </c>
      <c r="P1917" s="48">
        <f t="shared" si="117"/>
        <v>18.298684266192833</v>
      </c>
      <c r="Q1917" s="48">
        <f t="shared" si="118"/>
        <v>0</v>
      </c>
      <c r="R1917" s="48">
        <f t="shared" si="119"/>
        <v>31.75319516226271</v>
      </c>
    </row>
    <row r="1918" spans="1:18" x14ac:dyDescent="0.25">
      <c r="A1918" t="s">
        <v>2000</v>
      </c>
      <c r="B1918" t="s">
        <v>11375</v>
      </c>
      <c r="C1918" t="s">
        <v>9977</v>
      </c>
      <c r="D1918" t="s">
        <v>51</v>
      </c>
      <c r="E1918" t="s">
        <v>2201</v>
      </c>
      <c r="F1918" s="48" t="s">
        <v>11426</v>
      </c>
      <c r="G1918" s="55" t="s">
        <v>11420</v>
      </c>
      <c r="H1918" s="55" t="s">
        <v>11421</v>
      </c>
      <c r="I1918" s="55" t="s">
        <v>9042</v>
      </c>
      <c r="J1918" s="48">
        <v>1536.6799999470002</v>
      </c>
      <c r="K1918" s="55">
        <v>53529.012482099992</v>
      </c>
      <c r="L1918" s="55">
        <v>24821.319999143914</v>
      </c>
      <c r="M1918" s="55">
        <v>0</v>
      </c>
      <c r="N1918" s="56">
        <v>28707.692482956078</v>
      </c>
      <c r="O1918" s="48">
        <f t="shared" si="116"/>
        <v>34.834196113664653</v>
      </c>
      <c r="P1918" s="48">
        <f t="shared" si="117"/>
        <v>16.152562667569043</v>
      </c>
      <c r="Q1918" s="48">
        <f t="shared" si="118"/>
        <v>0</v>
      </c>
      <c r="R1918" s="48">
        <f t="shared" si="119"/>
        <v>18.68163344609561</v>
      </c>
    </row>
    <row r="1919" spans="1:18" x14ac:dyDescent="0.25">
      <c r="A1919" t="s">
        <v>2000</v>
      </c>
      <c r="B1919" t="s">
        <v>11375</v>
      </c>
      <c r="C1919" t="s">
        <v>9977</v>
      </c>
      <c r="D1919" t="s">
        <v>51</v>
      </c>
      <c r="E1919" t="s">
        <v>2201</v>
      </c>
      <c r="F1919" s="48" t="s">
        <v>11426</v>
      </c>
      <c r="G1919" s="55" t="s">
        <v>11381</v>
      </c>
      <c r="H1919" s="55" t="s">
        <v>11382</v>
      </c>
      <c r="I1919" s="55" t="s">
        <v>9042</v>
      </c>
      <c r="J1919" s="48">
        <v>201.228000012</v>
      </c>
      <c r="K1919" s="55">
        <v>8275.9712422700013</v>
      </c>
      <c r="L1919" s="55">
        <v>3169.308500512012</v>
      </c>
      <c r="M1919" s="55">
        <v>0</v>
      </c>
      <c r="N1919" s="56">
        <v>5106.6627417579894</v>
      </c>
      <c r="O1919" s="48">
        <f t="shared" si="116"/>
        <v>41.127334375814861</v>
      </c>
      <c r="P1919" s="48">
        <f t="shared" si="117"/>
        <v>15.749838493266415</v>
      </c>
      <c r="Q1919" s="48">
        <f t="shared" si="118"/>
        <v>0</v>
      </c>
      <c r="R1919" s="48">
        <f t="shared" si="119"/>
        <v>25.377495882548452</v>
      </c>
    </row>
    <row r="1920" spans="1:18" x14ac:dyDescent="0.25">
      <c r="A1920" t="s">
        <v>2000</v>
      </c>
      <c r="B1920" t="s">
        <v>11375</v>
      </c>
      <c r="C1920" t="s">
        <v>9977</v>
      </c>
      <c r="D1920" t="s">
        <v>51</v>
      </c>
      <c r="E1920" t="s">
        <v>2201</v>
      </c>
      <c r="F1920" s="48" t="s">
        <v>11426</v>
      </c>
      <c r="G1920" s="55" t="s">
        <v>11415</v>
      </c>
      <c r="H1920" s="55" t="s">
        <v>11416</v>
      </c>
      <c r="I1920" s="55" t="s">
        <v>9042</v>
      </c>
      <c r="J1920" s="48">
        <v>452.37349999900005</v>
      </c>
      <c r="K1920" s="55">
        <v>21713.3759383</v>
      </c>
      <c r="L1920" s="55">
        <v>4757.1068055800406</v>
      </c>
      <c r="M1920" s="55">
        <v>0</v>
      </c>
      <c r="N1920" s="56">
        <v>16956.269132719957</v>
      </c>
      <c r="O1920" s="48">
        <f t="shared" si="116"/>
        <v>47.998779633086372</v>
      </c>
      <c r="P1920" s="48">
        <f t="shared" si="117"/>
        <v>10.515883016115126</v>
      </c>
      <c r="Q1920" s="48">
        <f t="shared" si="118"/>
        <v>0</v>
      </c>
      <c r="R1920" s="48">
        <f t="shared" si="119"/>
        <v>37.482896616971239</v>
      </c>
    </row>
    <row r="1921" spans="1:18" x14ac:dyDescent="0.25">
      <c r="A1921" t="s">
        <v>2000</v>
      </c>
      <c r="B1921" t="s">
        <v>11375</v>
      </c>
      <c r="C1921" t="s">
        <v>9977</v>
      </c>
      <c r="D1921" t="s">
        <v>51</v>
      </c>
      <c r="E1921" t="s">
        <v>2201</v>
      </c>
      <c r="F1921" s="48" t="s">
        <v>11426</v>
      </c>
      <c r="G1921" s="55" t="s">
        <v>11417</v>
      </c>
      <c r="H1921" s="55" t="s">
        <v>11418</v>
      </c>
      <c r="I1921" s="55" t="s">
        <v>9042</v>
      </c>
      <c r="J1921" s="48">
        <v>1370.260999929</v>
      </c>
      <c r="K1921" s="55">
        <v>51160.447222900002</v>
      </c>
      <c r="L1921" s="55">
        <v>14269.800413189358</v>
      </c>
      <c r="M1921" s="55">
        <v>0</v>
      </c>
      <c r="N1921" s="56">
        <v>36890.646809710641</v>
      </c>
      <c r="O1921" s="48">
        <f t="shared" si="116"/>
        <v>37.336279165466195</v>
      </c>
      <c r="P1921" s="48">
        <f t="shared" si="117"/>
        <v>10.41392874345015</v>
      </c>
      <c r="Q1921" s="48">
        <f t="shared" si="118"/>
        <v>0</v>
      </c>
      <c r="R1921" s="48">
        <f t="shared" si="119"/>
        <v>26.922350422016045</v>
      </c>
    </row>
    <row r="1922" spans="1:18" x14ac:dyDescent="0.25">
      <c r="A1922" t="s">
        <v>2000</v>
      </c>
      <c r="B1922" t="s">
        <v>11375</v>
      </c>
      <c r="C1922" t="s">
        <v>9977</v>
      </c>
      <c r="D1922" t="s">
        <v>51</v>
      </c>
      <c r="E1922" t="s">
        <v>2201</v>
      </c>
      <c r="F1922" s="48" t="s">
        <v>11426</v>
      </c>
      <c r="G1922" s="55" t="s">
        <v>11422</v>
      </c>
      <c r="H1922" s="55" t="s">
        <v>11423</v>
      </c>
      <c r="I1922" s="55" t="s">
        <v>9042</v>
      </c>
      <c r="J1922" s="48">
        <v>94.525500006000001</v>
      </c>
      <c r="K1922" s="55">
        <v>4628.5291414199992</v>
      </c>
      <c r="L1922" s="55">
        <v>1786.4449542549369</v>
      </c>
      <c r="M1922" s="55">
        <v>0</v>
      </c>
      <c r="N1922" s="56">
        <v>2842.0841871650623</v>
      </c>
      <c r="O1922" s="48">
        <f t="shared" si="116"/>
        <v>48.965931321455095</v>
      </c>
      <c r="P1922" s="48">
        <f t="shared" si="117"/>
        <v>18.899079657251665</v>
      </c>
      <c r="Q1922" s="48">
        <f t="shared" si="118"/>
        <v>0</v>
      </c>
      <c r="R1922" s="48">
        <f t="shared" si="119"/>
        <v>30.06685166420343</v>
      </c>
    </row>
    <row r="1923" spans="1:18" x14ac:dyDescent="0.25">
      <c r="A1923" t="s">
        <v>2000</v>
      </c>
      <c r="B1923" t="s">
        <v>11375</v>
      </c>
      <c r="C1923" t="s">
        <v>9977</v>
      </c>
      <c r="D1923" t="s">
        <v>51</v>
      </c>
      <c r="E1923" t="s">
        <v>2201</v>
      </c>
      <c r="F1923" s="48" t="s">
        <v>11426</v>
      </c>
      <c r="G1923" s="55" t="s">
        <v>11427</v>
      </c>
      <c r="H1923" s="55" t="s">
        <v>11428</v>
      </c>
      <c r="I1923" s="55" t="s">
        <v>9042</v>
      </c>
      <c r="J1923" s="48">
        <v>68.121499995000008</v>
      </c>
      <c r="K1923" s="55">
        <v>3802.3372843000002</v>
      </c>
      <c r="L1923" s="55">
        <v>1072.933625361648</v>
      </c>
      <c r="M1923" s="55">
        <v>0</v>
      </c>
      <c r="N1923" s="56">
        <v>2729.4036589383522</v>
      </c>
      <c r="O1923" s="48">
        <f t="shared" si="116"/>
        <v>55.816992940247715</v>
      </c>
      <c r="P1923" s="48">
        <f t="shared" si="117"/>
        <v>15.750293599530242</v>
      </c>
      <c r="Q1923" s="48">
        <f t="shared" si="118"/>
        <v>0</v>
      </c>
      <c r="R1923" s="48">
        <f t="shared" si="119"/>
        <v>40.066699340717477</v>
      </c>
    </row>
    <row r="1924" spans="1:18" x14ac:dyDescent="0.25">
      <c r="A1924" t="s">
        <v>2000</v>
      </c>
      <c r="B1924" t="s">
        <v>11375</v>
      </c>
      <c r="C1924" t="s">
        <v>9977</v>
      </c>
      <c r="D1924" t="s">
        <v>51</v>
      </c>
      <c r="E1924" t="s">
        <v>2201</v>
      </c>
      <c r="F1924" s="48" t="s">
        <v>11426</v>
      </c>
      <c r="G1924" s="55" t="s">
        <v>11424</v>
      </c>
      <c r="H1924" s="55" t="s">
        <v>11425</v>
      </c>
      <c r="I1924" s="55" t="s">
        <v>9042</v>
      </c>
      <c r="J1924" s="48">
        <v>703.94950002999985</v>
      </c>
      <c r="K1924" s="55">
        <v>38253.1190059</v>
      </c>
      <c r="L1924" s="55">
        <v>11826.341600511099</v>
      </c>
      <c r="M1924" s="55">
        <v>0</v>
      </c>
      <c r="N1924" s="56">
        <v>26426.777405388901</v>
      </c>
      <c r="O1924" s="48">
        <f t="shared" si="116"/>
        <v>54.340714787452491</v>
      </c>
      <c r="P1924" s="48">
        <f t="shared" si="117"/>
        <v>16.799985794445629</v>
      </c>
      <c r="Q1924" s="48">
        <f t="shared" si="118"/>
        <v>0</v>
      </c>
      <c r="R1924" s="48">
        <f t="shared" si="119"/>
        <v>37.540728993006866</v>
      </c>
    </row>
    <row r="1925" spans="1:18" x14ac:dyDescent="0.25">
      <c r="A1925" t="s">
        <v>2000</v>
      </c>
      <c r="B1925" t="s">
        <v>11375</v>
      </c>
      <c r="C1925" t="s">
        <v>9977</v>
      </c>
      <c r="D1925" t="s">
        <v>51</v>
      </c>
      <c r="E1925" t="s">
        <v>2201</v>
      </c>
      <c r="F1925" s="48" t="s">
        <v>11426</v>
      </c>
      <c r="G1925" s="55" t="s">
        <v>11387</v>
      </c>
      <c r="H1925" s="55" t="s">
        <v>11388</v>
      </c>
      <c r="I1925" s="55" t="s">
        <v>9042</v>
      </c>
      <c r="J1925" s="48">
        <v>1193.407500004</v>
      </c>
      <c r="K1925" s="55">
        <v>50189.2403452</v>
      </c>
      <c r="L1925" s="55">
        <v>19421.379315346512</v>
      </c>
      <c r="M1925" s="55">
        <v>0</v>
      </c>
      <c r="N1925" s="56">
        <v>30767.861029853488</v>
      </c>
      <c r="O1925" s="48">
        <f t="shared" si="116"/>
        <v>42.055408856599094</v>
      </c>
      <c r="P1925" s="48">
        <f t="shared" si="117"/>
        <v>16.273887431813037</v>
      </c>
      <c r="Q1925" s="48">
        <f t="shared" si="118"/>
        <v>0</v>
      </c>
      <c r="R1925" s="48">
        <f t="shared" si="119"/>
        <v>25.781521424786053</v>
      </c>
    </row>
    <row r="1926" spans="1:18" x14ac:dyDescent="0.25">
      <c r="A1926" t="s">
        <v>2000</v>
      </c>
      <c r="B1926" t="s">
        <v>11375</v>
      </c>
      <c r="C1926" t="s">
        <v>9977</v>
      </c>
      <c r="D1926" t="s">
        <v>51</v>
      </c>
      <c r="E1926" t="s">
        <v>2201</v>
      </c>
      <c r="F1926" s="48" t="s">
        <v>11426</v>
      </c>
      <c r="G1926" s="55" t="s">
        <v>11389</v>
      </c>
      <c r="H1926" s="55" t="s">
        <v>11390</v>
      </c>
      <c r="I1926" s="55" t="s">
        <v>9042</v>
      </c>
      <c r="J1926" s="48">
        <v>286.81549999699996</v>
      </c>
      <c r="K1926" s="55">
        <v>9965.4553014899993</v>
      </c>
      <c r="L1926" s="55">
        <v>5756.5896817611392</v>
      </c>
      <c r="M1926" s="55">
        <v>0</v>
      </c>
      <c r="N1926" s="56">
        <v>4208.8656197288601</v>
      </c>
      <c r="O1926" s="48">
        <f t="shared" si="116"/>
        <v>34.74517695729218</v>
      </c>
      <c r="P1926" s="48">
        <f t="shared" si="117"/>
        <v>20.070706366362181</v>
      </c>
      <c r="Q1926" s="48">
        <f t="shared" si="118"/>
        <v>0</v>
      </c>
      <c r="R1926" s="48">
        <f t="shared" si="119"/>
        <v>14.674470590930003</v>
      </c>
    </row>
    <row r="1927" spans="1:18" x14ac:dyDescent="0.25">
      <c r="A1927" t="s">
        <v>2000</v>
      </c>
      <c r="B1927" t="s">
        <v>11375</v>
      </c>
      <c r="C1927" t="s">
        <v>9977</v>
      </c>
      <c r="D1927" t="s">
        <v>51</v>
      </c>
      <c r="E1927" t="s">
        <v>2201</v>
      </c>
      <c r="F1927" s="48" t="s">
        <v>11426</v>
      </c>
      <c r="G1927" s="55" t="s">
        <v>11391</v>
      </c>
      <c r="H1927" s="55" t="s">
        <v>11392</v>
      </c>
      <c r="I1927" s="55" t="s">
        <v>9042</v>
      </c>
      <c r="J1927" s="48">
        <v>3361.2209999700003</v>
      </c>
      <c r="K1927" s="55">
        <v>123025.98139120001</v>
      </c>
      <c r="L1927" s="55">
        <v>56397.486778365623</v>
      </c>
      <c r="M1927" s="55">
        <v>0</v>
      </c>
      <c r="N1927" s="56">
        <v>66628.494612834387</v>
      </c>
      <c r="O1927" s="48">
        <f t="shared" si="116"/>
        <v>36.601574663581495</v>
      </c>
      <c r="P1927" s="48">
        <f t="shared" si="117"/>
        <v>16.778868982095787</v>
      </c>
      <c r="Q1927" s="48">
        <f t="shared" si="118"/>
        <v>0</v>
      </c>
      <c r="R1927" s="48">
        <f t="shared" si="119"/>
        <v>19.822705681485704</v>
      </c>
    </row>
    <row r="1928" spans="1:18" x14ac:dyDescent="0.25">
      <c r="A1928" t="s">
        <v>2000</v>
      </c>
      <c r="B1928" t="s">
        <v>11375</v>
      </c>
      <c r="C1928" t="s">
        <v>9977</v>
      </c>
      <c r="D1928" t="s">
        <v>51</v>
      </c>
      <c r="E1928" t="s">
        <v>2201</v>
      </c>
      <c r="F1928" s="48" t="s">
        <v>11426</v>
      </c>
      <c r="G1928" s="55" t="s">
        <v>11393</v>
      </c>
      <c r="H1928" s="55" t="s">
        <v>11394</v>
      </c>
      <c r="I1928" s="55" t="s">
        <v>9042</v>
      </c>
      <c r="J1928" s="48">
        <v>174.106499988</v>
      </c>
      <c r="K1928" s="55">
        <v>4478.6276179299994</v>
      </c>
      <c r="L1928" s="55">
        <v>2659.9365280746656</v>
      </c>
      <c r="M1928" s="55">
        <v>0</v>
      </c>
      <c r="N1928" s="56">
        <v>1818.6910898553338</v>
      </c>
      <c r="O1928" s="48">
        <f t="shared" si="116"/>
        <v>25.723494632530556</v>
      </c>
      <c r="P1928" s="48">
        <f t="shared" si="117"/>
        <v>15.277640572052148</v>
      </c>
      <c r="Q1928" s="48">
        <f t="shared" si="118"/>
        <v>0</v>
      </c>
      <c r="R1928" s="48">
        <f t="shared" si="119"/>
        <v>10.445854060478409</v>
      </c>
    </row>
    <row r="1929" spans="1:18" x14ac:dyDescent="0.25">
      <c r="A1929" t="s">
        <v>2000</v>
      </c>
      <c r="B1929" t="s">
        <v>11375</v>
      </c>
      <c r="C1929" t="s">
        <v>9977</v>
      </c>
      <c r="D1929" t="s">
        <v>51</v>
      </c>
      <c r="E1929" t="s">
        <v>2201</v>
      </c>
      <c r="F1929" s="48" t="s">
        <v>11426</v>
      </c>
      <c r="G1929" s="55" t="s">
        <v>9805</v>
      </c>
      <c r="H1929" s="55" t="s">
        <v>9806</v>
      </c>
      <c r="I1929" s="55" t="s">
        <v>9042</v>
      </c>
      <c r="J1929" s="48">
        <v>1572.2475000840002</v>
      </c>
      <c r="K1929" s="55">
        <v>78539.536766399993</v>
      </c>
      <c r="L1929" s="55">
        <v>29437.533193526961</v>
      </c>
      <c r="M1929" s="55">
        <v>0</v>
      </c>
      <c r="N1929" s="56">
        <v>49102.003572873029</v>
      </c>
      <c r="O1929" s="48">
        <f t="shared" si="116"/>
        <v>49.953672537055311</v>
      </c>
      <c r="P1929" s="48">
        <f t="shared" si="117"/>
        <v>18.723218317697569</v>
      </c>
      <c r="Q1929" s="48">
        <f t="shared" si="118"/>
        <v>0</v>
      </c>
      <c r="R1929" s="48">
        <f t="shared" si="119"/>
        <v>31.230454219357743</v>
      </c>
    </row>
    <row r="1930" spans="1:18" x14ac:dyDescent="0.25">
      <c r="A1930" t="s">
        <v>2000</v>
      </c>
      <c r="B1930" t="s">
        <v>11375</v>
      </c>
      <c r="C1930" t="s">
        <v>9977</v>
      </c>
      <c r="D1930" t="s">
        <v>51</v>
      </c>
      <c r="E1930" t="s">
        <v>2201</v>
      </c>
      <c r="F1930" s="48" t="s">
        <v>11426</v>
      </c>
      <c r="G1930" s="55" t="s">
        <v>11395</v>
      </c>
      <c r="H1930" s="55" t="s">
        <v>11396</v>
      </c>
      <c r="I1930" s="55" t="s">
        <v>9042</v>
      </c>
      <c r="J1930" s="48">
        <v>209.673999998</v>
      </c>
      <c r="K1930" s="55">
        <v>9005.3345202499986</v>
      </c>
      <c r="L1930" s="55">
        <v>2204.5520567348262</v>
      </c>
      <c r="M1930" s="55">
        <v>0</v>
      </c>
      <c r="N1930" s="56">
        <v>6800.7824635151719</v>
      </c>
      <c r="O1930" s="48">
        <f t="shared" si="116"/>
        <v>42.949218884248388</v>
      </c>
      <c r="P1930" s="48">
        <f t="shared" si="117"/>
        <v>10.514188963609483</v>
      </c>
      <c r="Q1930" s="48">
        <f t="shared" si="118"/>
        <v>0</v>
      </c>
      <c r="R1930" s="48">
        <f t="shared" si="119"/>
        <v>32.435029920638904</v>
      </c>
    </row>
    <row r="1931" spans="1:18" x14ac:dyDescent="0.25">
      <c r="A1931" t="s">
        <v>2000</v>
      </c>
      <c r="B1931" t="s">
        <v>11375</v>
      </c>
      <c r="C1931" t="s">
        <v>9977</v>
      </c>
      <c r="D1931" t="s">
        <v>51</v>
      </c>
      <c r="E1931" t="s">
        <v>2201</v>
      </c>
      <c r="F1931" s="48" t="s">
        <v>11426</v>
      </c>
      <c r="G1931" s="55" t="s">
        <v>11397</v>
      </c>
      <c r="H1931" s="55" t="s">
        <v>11398</v>
      </c>
      <c r="I1931" s="55" t="s">
        <v>9042</v>
      </c>
      <c r="J1931" s="48">
        <v>638.08300001200007</v>
      </c>
      <c r="K1931" s="55">
        <v>29444.885937800002</v>
      </c>
      <c r="L1931" s="55">
        <v>8750.4611411813657</v>
      </c>
      <c r="M1931" s="55">
        <v>0</v>
      </c>
      <c r="N1931" s="56">
        <v>20694.424796618638</v>
      </c>
      <c r="O1931" s="48">
        <f t="shared" si="116"/>
        <v>46.145855534854007</v>
      </c>
      <c r="P1931" s="48">
        <f t="shared" si="117"/>
        <v>13.713672266800401</v>
      </c>
      <c r="Q1931" s="48">
        <f t="shared" si="118"/>
        <v>0</v>
      </c>
      <c r="R1931" s="48">
        <f t="shared" si="119"/>
        <v>32.432183268053606</v>
      </c>
    </row>
    <row r="1932" spans="1:18" x14ac:dyDescent="0.25">
      <c r="A1932" t="s">
        <v>2000</v>
      </c>
      <c r="B1932" t="s">
        <v>11375</v>
      </c>
      <c r="C1932" t="s">
        <v>9977</v>
      </c>
      <c r="D1932" t="s">
        <v>51</v>
      </c>
      <c r="E1932" t="s">
        <v>2201</v>
      </c>
      <c r="F1932" s="48" t="s">
        <v>11426</v>
      </c>
      <c r="G1932" s="55" t="s">
        <v>11399</v>
      </c>
      <c r="H1932" s="55" t="s">
        <v>11400</v>
      </c>
      <c r="I1932" s="55" t="s">
        <v>9042</v>
      </c>
      <c r="J1932" s="48">
        <v>626.25449999400007</v>
      </c>
      <c r="K1932" s="55">
        <v>21209.416103000003</v>
      </c>
      <c r="L1932" s="55">
        <v>12349.028734779893</v>
      </c>
      <c r="M1932" s="55">
        <v>0</v>
      </c>
      <c r="N1932" s="56">
        <v>8860.3873682201101</v>
      </c>
      <c r="O1932" s="48">
        <f t="shared" si="116"/>
        <v>33.867087746600149</v>
      </c>
      <c r="P1932" s="48">
        <f t="shared" si="117"/>
        <v>19.718866267465071</v>
      </c>
      <c r="Q1932" s="48">
        <f t="shared" si="118"/>
        <v>0</v>
      </c>
      <c r="R1932" s="48">
        <f t="shared" si="119"/>
        <v>14.148221479135078</v>
      </c>
    </row>
    <row r="1933" spans="1:18" x14ac:dyDescent="0.25">
      <c r="A1933" t="s">
        <v>2000</v>
      </c>
      <c r="B1933" t="s">
        <v>11375</v>
      </c>
      <c r="C1933" t="s">
        <v>9977</v>
      </c>
      <c r="D1933" t="s">
        <v>51</v>
      </c>
      <c r="E1933" t="s">
        <v>2201</v>
      </c>
      <c r="F1933" s="48" t="s">
        <v>11426</v>
      </c>
      <c r="G1933" s="55" t="s">
        <v>11401</v>
      </c>
      <c r="H1933" s="55" t="s">
        <v>11402</v>
      </c>
      <c r="I1933" s="55" t="s">
        <v>9042</v>
      </c>
      <c r="J1933" s="48">
        <v>37.105000000999993</v>
      </c>
      <c r="K1933" s="55">
        <v>1144.5185670799999</v>
      </c>
      <c r="L1933" s="55">
        <v>370.26010645029123</v>
      </c>
      <c r="M1933" s="55">
        <v>0</v>
      </c>
      <c r="N1933" s="56">
        <v>774.25846062970868</v>
      </c>
      <c r="O1933" s="48">
        <f t="shared" si="116"/>
        <v>30.845400001324748</v>
      </c>
      <c r="P1933" s="48">
        <f t="shared" si="117"/>
        <v>9.9787119374831583</v>
      </c>
      <c r="Q1933" s="48">
        <f t="shared" si="118"/>
        <v>0</v>
      </c>
      <c r="R1933" s="48">
        <f t="shared" si="119"/>
        <v>20.86668806384159</v>
      </c>
    </row>
    <row r="1934" spans="1:18" x14ac:dyDescent="0.25">
      <c r="A1934" t="s">
        <v>2000</v>
      </c>
      <c r="B1934" t="s">
        <v>11375</v>
      </c>
      <c r="C1934" t="s">
        <v>9977</v>
      </c>
      <c r="D1934" t="s">
        <v>51</v>
      </c>
      <c r="E1934" t="s">
        <v>2201</v>
      </c>
      <c r="F1934" s="48" t="s">
        <v>11426</v>
      </c>
      <c r="G1934" s="55" t="s">
        <v>11403</v>
      </c>
      <c r="H1934" s="55" t="s">
        <v>11404</v>
      </c>
      <c r="I1934" s="55" t="s">
        <v>9042</v>
      </c>
      <c r="J1934" s="48">
        <v>1061.8589999099997</v>
      </c>
      <c r="K1934" s="55">
        <v>34103.230478400001</v>
      </c>
      <c r="L1934" s="55">
        <v>18422.052649569632</v>
      </c>
      <c r="M1934" s="55">
        <v>0</v>
      </c>
      <c r="N1934" s="56">
        <v>15681.177828830369</v>
      </c>
      <c r="O1934" s="48">
        <f t="shared" si="116"/>
        <v>32.116533815968502</v>
      </c>
      <c r="P1934" s="48">
        <f t="shared" si="117"/>
        <v>17.348868965777033</v>
      </c>
      <c r="Q1934" s="48">
        <f t="shared" si="118"/>
        <v>0</v>
      </c>
      <c r="R1934" s="48">
        <f t="shared" si="119"/>
        <v>14.767664850191467</v>
      </c>
    </row>
    <row r="1935" spans="1:18" x14ac:dyDescent="0.25">
      <c r="A1935" t="s">
        <v>2000</v>
      </c>
      <c r="B1935" t="s">
        <v>11375</v>
      </c>
      <c r="C1935" t="s">
        <v>9977</v>
      </c>
      <c r="D1935" t="s">
        <v>51</v>
      </c>
      <c r="E1935" t="s">
        <v>2210</v>
      </c>
      <c r="F1935" s="48" t="s">
        <v>11429</v>
      </c>
      <c r="G1935" s="55" t="s">
        <v>11379</v>
      </c>
      <c r="H1935" s="55" t="s">
        <v>11380</v>
      </c>
      <c r="I1935" s="55" t="s">
        <v>9042</v>
      </c>
      <c r="J1935" s="48">
        <v>375.969999997</v>
      </c>
      <c r="K1935" s="55">
        <v>41553.132638199997</v>
      </c>
      <c r="L1935" s="55">
        <v>6997.4999999441634</v>
      </c>
      <c r="M1935" s="55">
        <v>0</v>
      </c>
      <c r="N1935" s="56">
        <v>34555.632638255833</v>
      </c>
      <c r="O1935" s="48">
        <f t="shared" si="116"/>
        <v>110.52246891648686</v>
      </c>
      <c r="P1935" s="48">
        <f t="shared" si="117"/>
        <v>18.611857329042209</v>
      </c>
      <c r="Q1935" s="48">
        <f t="shared" si="118"/>
        <v>0</v>
      </c>
      <c r="R1935" s="48">
        <f t="shared" si="119"/>
        <v>91.910611587444649</v>
      </c>
    </row>
    <row r="1936" spans="1:18" x14ac:dyDescent="0.25">
      <c r="A1936" t="s">
        <v>2000</v>
      </c>
      <c r="B1936" t="s">
        <v>11375</v>
      </c>
      <c r="C1936" t="s">
        <v>9977</v>
      </c>
      <c r="D1936" t="s">
        <v>51</v>
      </c>
      <c r="E1936" t="s">
        <v>2210</v>
      </c>
      <c r="F1936" s="48" t="s">
        <v>11429</v>
      </c>
      <c r="G1936" s="55" t="s">
        <v>11397</v>
      </c>
      <c r="H1936" s="55" t="s">
        <v>11398</v>
      </c>
      <c r="I1936" s="55" t="s">
        <v>9042</v>
      </c>
      <c r="J1936" s="48">
        <v>178.02199999999999</v>
      </c>
      <c r="K1936" s="55">
        <v>19070.436537700003</v>
      </c>
      <c r="L1936" s="55">
        <v>2450.2275272441293</v>
      </c>
      <c r="M1936" s="55">
        <v>0</v>
      </c>
      <c r="N1936" s="56">
        <v>16620.209010455874</v>
      </c>
      <c r="O1936" s="48">
        <f t="shared" ref="O1936:O1982" si="120">IFERROR(K1936/J1936,0)</f>
        <v>107.12404386929708</v>
      </c>
      <c r="P1936" s="48">
        <f t="shared" ref="P1936:P1982" si="121">IFERROR(L1936/J1936,0)</f>
        <v>13.763622064936522</v>
      </c>
      <c r="Q1936" s="48">
        <f t="shared" ref="Q1936:Q1982" si="122">IFERROR(M1936/J1936,0)</f>
        <v>0</v>
      </c>
      <c r="R1936" s="48">
        <f t="shared" ref="R1936:R1982" si="123">N1936/J1936</f>
        <v>93.360421804360556</v>
      </c>
    </row>
    <row r="1937" spans="1:18" x14ac:dyDescent="0.25">
      <c r="A1937" t="s">
        <v>2000</v>
      </c>
      <c r="B1937" t="s">
        <v>11375</v>
      </c>
      <c r="C1937" t="s">
        <v>9977</v>
      </c>
      <c r="D1937" t="s">
        <v>51</v>
      </c>
      <c r="E1937" t="s">
        <v>2231</v>
      </c>
      <c r="F1937" s="48" t="s">
        <v>11430</v>
      </c>
      <c r="G1937" s="55" t="s">
        <v>11417</v>
      </c>
      <c r="H1937" s="55" t="s">
        <v>11418</v>
      </c>
      <c r="I1937" s="55" t="s">
        <v>9042</v>
      </c>
      <c r="J1937" s="48">
        <v>101.39299999999999</v>
      </c>
      <c r="K1937" s="55">
        <v>3552.7890214400004</v>
      </c>
      <c r="L1937" s="55">
        <v>1064.6615010356049</v>
      </c>
      <c r="M1937" s="55">
        <v>0</v>
      </c>
      <c r="N1937" s="56">
        <v>2488.1275204043955</v>
      </c>
      <c r="O1937" s="48">
        <f t="shared" si="120"/>
        <v>35.03978599548293</v>
      </c>
      <c r="P1937" s="48">
        <f t="shared" si="121"/>
        <v>10.500345201696419</v>
      </c>
      <c r="Q1937" s="48">
        <f t="shared" si="122"/>
        <v>0</v>
      </c>
      <c r="R1937" s="48">
        <f t="shared" si="123"/>
        <v>24.539440793786511</v>
      </c>
    </row>
    <row r="1938" spans="1:18" x14ac:dyDescent="0.25">
      <c r="A1938" t="s">
        <v>2000</v>
      </c>
      <c r="B1938" t="s">
        <v>11375</v>
      </c>
      <c r="C1938" t="s">
        <v>9977</v>
      </c>
      <c r="D1938" t="s">
        <v>51</v>
      </c>
      <c r="E1938" t="s">
        <v>2231</v>
      </c>
      <c r="F1938" s="48" t="s">
        <v>11430</v>
      </c>
      <c r="G1938" s="55" t="s">
        <v>11393</v>
      </c>
      <c r="H1938" s="55" t="s">
        <v>11394</v>
      </c>
      <c r="I1938" s="55" t="s">
        <v>9042</v>
      </c>
      <c r="J1938" s="48">
        <v>104.77549999599998</v>
      </c>
      <c r="K1938" s="55">
        <v>3615.8359694599999</v>
      </c>
      <c r="L1938" s="55">
        <v>1659.5387244546812</v>
      </c>
      <c r="M1938" s="55">
        <v>0</v>
      </c>
      <c r="N1938" s="56">
        <v>1956.2972450053187</v>
      </c>
      <c r="O1938" s="48">
        <f t="shared" si="120"/>
        <v>34.510319393350947</v>
      </c>
      <c r="P1938" s="48">
        <f t="shared" si="121"/>
        <v>15.838995991601449</v>
      </c>
      <c r="Q1938" s="48">
        <f t="shared" si="122"/>
        <v>0</v>
      </c>
      <c r="R1938" s="48">
        <f t="shared" si="123"/>
        <v>18.671323401749497</v>
      </c>
    </row>
    <row r="1939" spans="1:18" x14ac:dyDescent="0.25">
      <c r="A1939" t="s">
        <v>2000</v>
      </c>
      <c r="B1939" t="s">
        <v>11375</v>
      </c>
      <c r="C1939" t="s">
        <v>9977</v>
      </c>
      <c r="D1939" t="s">
        <v>51</v>
      </c>
      <c r="E1939" t="s">
        <v>2245</v>
      </c>
      <c r="F1939" s="48" t="s">
        <v>11431</v>
      </c>
      <c r="G1939" s="55" t="s">
        <v>10308</v>
      </c>
      <c r="H1939" s="55" t="s">
        <v>10309</v>
      </c>
      <c r="I1939" s="55" t="s">
        <v>9037</v>
      </c>
      <c r="J1939" s="48">
        <v>10000</v>
      </c>
      <c r="K1939" s="55">
        <v>689499.99</v>
      </c>
      <c r="L1939" s="55">
        <v>0</v>
      </c>
      <c r="M1939" s="55">
        <v>34474.999500000013</v>
      </c>
      <c r="N1939" s="56">
        <v>655024.99049999996</v>
      </c>
      <c r="O1939" s="48">
        <f t="shared" si="120"/>
        <v>68.949999000000005</v>
      </c>
      <c r="P1939" s="48">
        <f t="shared" si="121"/>
        <v>0</v>
      </c>
      <c r="Q1939" s="48">
        <f t="shared" si="122"/>
        <v>3.4474999500000014</v>
      </c>
      <c r="R1939" s="48">
        <f t="shared" si="123"/>
        <v>65.502499049999997</v>
      </c>
    </row>
    <row r="1940" spans="1:18" x14ac:dyDescent="0.25">
      <c r="A1940" t="s">
        <v>2000</v>
      </c>
      <c r="B1940" t="s">
        <v>11375</v>
      </c>
      <c r="C1940" t="s">
        <v>9977</v>
      </c>
      <c r="D1940" t="s">
        <v>51</v>
      </c>
      <c r="E1940" t="s">
        <v>2245</v>
      </c>
      <c r="F1940" s="48" t="s">
        <v>11431</v>
      </c>
      <c r="G1940" s="55" t="s">
        <v>11432</v>
      </c>
      <c r="H1940" s="55" t="s">
        <v>11433</v>
      </c>
      <c r="I1940" s="55" t="s">
        <v>9042</v>
      </c>
      <c r="J1940" s="48">
        <v>9999.9999996000006</v>
      </c>
      <c r="K1940" s="55">
        <v>689499.99996000016</v>
      </c>
      <c r="L1940" s="55">
        <v>179999.9999928</v>
      </c>
      <c r="M1940" s="55">
        <v>0</v>
      </c>
      <c r="N1940" s="56">
        <v>509499.99996720016</v>
      </c>
      <c r="O1940" s="48">
        <f t="shared" si="120"/>
        <v>68.949999998758017</v>
      </c>
      <c r="P1940" s="48">
        <f t="shared" si="121"/>
        <v>18</v>
      </c>
      <c r="Q1940" s="48">
        <f t="shared" si="122"/>
        <v>0</v>
      </c>
      <c r="R1940" s="48">
        <f t="shared" si="123"/>
        <v>50.94999999875801</v>
      </c>
    </row>
    <row r="1941" spans="1:18" x14ac:dyDescent="0.25">
      <c r="A1941" t="s">
        <v>2000</v>
      </c>
      <c r="B1941" t="s">
        <v>11375</v>
      </c>
      <c r="C1941" t="s">
        <v>11434</v>
      </c>
      <c r="D1941" t="s">
        <v>11013</v>
      </c>
      <c r="E1941" t="s">
        <v>2023</v>
      </c>
      <c r="F1941" s="48" t="s">
        <v>11435</v>
      </c>
      <c r="G1941" s="55" t="s">
        <v>11436</v>
      </c>
      <c r="H1941" s="55" t="s">
        <v>11437</v>
      </c>
      <c r="I1941" s="55" t="s">
        <v>9037</v>
      </c>
      <c r="J1941" s="48">
        <v>320.70200001000001</v>
      </c>
      <c r="K1941" s="55">
        <v>205280.74089000002</v>
      </c>
      <c r="L1941" s="55">
        <v>9054.2464654522682</v>
      </c>
      <c r="M1941" s="55">
        <v>10264.037044499999</v>
      </c>
      <c r="N1941" s="56">
        <v>185962.45738004774</v>
      </c>
      <c r="O1941" s="48">
        <f t="shared" si="120"/>
        <v>640.098100054253</v>
      </c>
      <c r="P1941" s="48">
        <f t="shared" si="121"/>
        <v>28.232584970377303</v>
      </c>
      <c r="Q1941" s="48">
        <f t="shared" si="122"/>
        <v>32.00490500271264</v>
      </c>
      <c r="R1941" s="48">
        <f t="shared" si="123"/>
        <v>579.86061008116292</v>
      </c>
    </row>
    <row r="1942" spans="1:18" x14ac:dyDescent="0.25">
      <c r="A1942" t="s">
        <v>2000</v>
      </c>
      <c r="B1942" t="s">
        <v>11375</v>
      </c>
      <c r="C1942" t="s">
        <v>11434</v>
      </c>
      <c r="D1942" t="s">
        <v>11013</v>
      </c>
      <c r="E1942" t="s">
        <v>2023</v>
      </c>
      <c r="F1942" s="48" t="s">
        <v>11435</v>
      </c>
      <c r="G1942" s="55" t="s">
        <v>11438</v>
      </c>
      <c r="H1942" s="55" t="s">
        <v>11439</v>
      </c>
      <c r="I1942" s="55" t="s">
        <v>9449</v>
      </c>
      <c r="J1942" s="48">
        <v>377.48699999000007</v>
      </c>
      <c r="K1942" s="55">
        <v>204911.41109000001</v>
      </c>
      <c r="L1942" s="55">
        <v>0</v>
      </c>
      <c r="M1942" s="55">
        <v>10245.570554500002</v>
      </c>
      <c r="N1942" s="56">
        <v>194665.8405355</v>
      </c>
      <c r="O1942" s="48">
        <f t="shared" si="120"/>
        <v>542.83037851748077</v>
      </c>
      <c r="P1942" s="48">
        <f t="shared" si="121"/>
        <v>0</v>
      </c>
      <c r="Q1942" s="48">
        <f t="shared" si="122"/>
        <v>27.141518925874042</v>
      </c>
      <c r="R1942" s="48">
        <f t="shared" si="123"/>
        <v>515.68885959160673</v>
      </c>
    </row>
    <row r="1943" spans="1:18" x14ac:dyDescent="0.25">
      <c r="A1943" t="s">
        <v>2000</v>
      </c>
      <c r="B1943" t="s">
        <v>11375</v>
      </c>
      <c r="C1943" t="s">
        <v>11434</v>
      </c>
      <c r="D1943" t="s">
        <v>11013</v>
      </c>
      <c r="E1943" t="s">
        <v>2023</v>
      </c>
      <c r="F1943" s="48" t="s">
        <v>11435</v>
      </c>
      <c r="G1943" s="55" t="s">
        <v>11440</v>
      </c>
      <c r="H1943" s="55" t="s">
        <v>11441</v>
      </c>
      <c r="I1943" s="55" t="s">
        <v>9377</v>
      </c>
      <c r="J1943" s="48">
        <v>807.18749997000009</v>
      </c>
      <c r="K1943" s="55">
        <v>592098.14915999991</v>
      </c>
      <c r="L1943" s="55">
        <v>113005.89999688404</v>
      </c>
      <c r="M1943" s="55">
        <v>29604.907458000001</v>
      </c>
      <c r="N1943" s="56">
        <v>449487.34170511586</v>
      </c>
      <c r="O1943" s="48">
        <f t="shared" si="120"/>
        <v>733.53235671018922</v>
      </c>
      <c r="P1943" s="48">
        <f t="shared" si="121"/>
        <v>139.9995663970069</v>
      </c>
      <c r="Q1943" s="48">
        <f t="shared" si="122"/>
        <v>36.676617835509468</v>
      </c>
      <c r="R1943" s="48">
        <f t="shared" si="123"/>
        <v>556.85617247767277</v>
      </c>
    </row>
    <row r="1944" spans="1:18" x14ac:dyDescent="0.25">
      <c r="A1944" t="s">
        <v>2000</v>
      </c>
      <c r="B1944" t="s">
        <v>11375</v>
      </c>
      <c r="C1944" t="s">
        <v>11434</v>
      </c>
      <c r="D1944" t="s">
        <v>11013</v>
      </c>
      <c r="E1944" t="s">
        <v>2023</v>
      </c>
      <c r="F1944" s="48" t="s">
        <v>11435</v>
      </c>
      <c r="G1944" s="55" t="s">
        <v>10846</v>
      </c>
      <c r="H1944" s="55" t="s">
        <v>10847</v>
      </c>
      <c r="I1944" s="55" t="s">
        <v>9042</v>
      </c>
      <c r="J1944" s="48">
        <v>133.81199998700001</v>
      </c>
      <c r="K1944" s="55">
        <v>87989.644576000006</v>
      </c>
      <c r="L1944" s="55">
        <v>4836.4622869525974</v>
      </c>
      <c r="M1944" s="55">
        <v>0</v>
      </c>
      <c r="N1944" s="56">
        <v>83153.182289047414</v>
      </c>
      <c r="O1944" s="48">
        <f t="shared" si="120"/>
        <v>657.5616879244634</v>
      </c>
      <c r="P1944" s="48">
        <f t="shared" si="121"/>
        <v>36.143711232344373</v>
      </c>
      <c r="Q1944" s="48">
        <f t="shared" si="122"/>
        <v>0</v>
      </c>
      <c r="R1944" s="48">
        <f t="shared" si="123"/>
        <v>621.41797669211917</v>
      </c>
    </row>
    <row r="1945" spans="1:18" x14ac:dyDescent="0.25">
      <c r="A1945" t="s">
        <v>2000</v>
      </c>
      <c r="B1945" t="s">
        <v>11375</v>
      </c>
      <c r="C1945" t="s">
        <v>11434</v>
      </c>
      <c r="D1945" t="s">
        <v>11013</v>
      </c>
      <c r="E1945" t="s">
        <v>2023</v>
      </c>
      <c r="F1945" s="48" t="s">
        <v>11435</v>
      </c>
      <c r="G1945" s="55" t="s">
        <v>10850</v>
      </c>
      <c r="H1945" s="55" t="s">
        <v>10851</v>
      </c>
      <c r="I1945" s="55" t="s">
        <v>9030</v>
      </c>
      <c r="J1945" s="48">
        <v>747.6144999899999</v>
      </c>
      <c r="K1945" s="55">
        <v>528364.22325000004</v>
      </c>
      <c r="L1945" s="55">
        <v>39301.336559913572</v>
      </c>
      <c r="M1945" s="55">
        <v>26418.211162500003</v>
      </c>
      <c r="N1945" s="56">
        <v>462644.67552758643</v>
      </c>
      <c r="O1945" s="48">
        <f t="shared" si="120"/>
        <v>706.73351474197921</v>
      </c>
      <c r="P1945" s="48">
        <f t="shared" si="121"/>
        <v>52.568986503658323</v>
      </c>
      <c r="Q1945" s="48">
        <f t="shared" si="122"/>
        <v>35.336675737098965</v>
      </c>
      <c r="R1945" s="48">
        <f t="shared" si="123"/>
        <v>618.82785250122186</v>
      </c>
    </row>
    <row r="1946" spans="1:18" x14ac:dyDescent="0.25">
      <c r="A1946" t="s">
        <v>2000</v>
      </c>
      <c r="B1946" t="s">
        <v>11375</v>
      </c>
      <c r="C1946" t="s">
        <v>11434</v>
      </c>
      <c r="D1946" t="s">
        <v>11013</v>
      </c>
      <c r="E1946" t="s">
        <v>2023</v>
      </c>
      <c r="F1946" s="48" t="s">
        <v>11435</v>
      </c>
      <c r="G1946" s="55" t="s">
        <v>11442</v>
      </c>
      <c r="H1946" s="55" t="s">
        <v>11443</v>
      </c>
      <c r="I1946" s="55" t="s">
        <v>9211</v>
      </c>
      <c r="J1946" s="48">
        <v>41.061500000000002</v>
      </c>
      <c r="K1946" s="55">
        <v>26882.348127000001</v>
      </c>
      <c r="L1946" s="55">
        <v>2929.40701290794</v>
      </c>
      <c r="M1946" s="55">
        <v>1344.11740635</v>
      </c>
      <c r="N1946" s="56">
        <v>22608.82370774206</v>
      </c>
      <c r="O1946" s="48">
        <f t="shared" si="120"/>
        <v>654.68499998782318</v>
      </c>
      <c r="P1946" s="48">
        <f t="shared" si="121"/>
        <v>71.341938626400392</v>
      </c>
      <c r="Q1946" s="48">
        <f t="shared" si="122"/>
        <v>32.734249999391153</v>
      </c>
      <c r="R1946" s="48">
        <f t="shared" si="123"/>
        <v>550.60881136203159</v>
      </c>
    </row>
    <row r="1947" spans="1:18" x14ac:dyDescent="0.25">
      <c r="A1947" t="s">
        <v>2000</v>
      </c>
      <c r="B1947" t="s">
        <v>11375</v>
      </c>
      <c r="C1947" t="s">
        <v>11434</v>
      </c>
      <c r="D1947" t="s">
        <v>11013</v>
      </c>
      <c r="E1947" t="s">
        <v>2126</v>
      </c>
      <c r="F1947" s="48" t="s">
        <v>11444</v>
      </c>
      <c r="G1947" s="55" t="s">
        <v>11445</v>
      </c>
      <c r="H1947" s="55" t="s">
        <v>11446</v>
      </c>
      <c r="I1947" s="55" t="s">
        <v>9377</v>
      </c>
      <c r="J1947" s="48">
        <v>172.20000000000002</v>
      </c>
      <c r="K1947" s="55">
        <v>130804.841986</v>
      </c>
      <c r="L1947" s="55">
        <v>12664.790000000005</v>
      </c>
      <c r="M1947" s="55">
        <v>6540.2420992999996</v>
      </c>
      <c r="N1947" s="56">
        <v>111599.80988669999</v>
      </c>
      <c r="O1947" s="48">
        <f t="shared" si="120"/>
        <v>759.60999991869915</v>
      </c>
      <c r="P1947" s="48">
        <f t="shared" si="121"/>
        <v>73.546980255516857</v>
      </c>
      <c r="Q1947" s="48">
        <f t="shared" si="122"/>
        <v>37.980499995934956</v>
      </c>
      <c r="R1947" s="48">
        <f t="shared" si="123"/>
        <v>648.08251966724731</v>
      </c>
    </row>
    <row r="1948" spans="1:18" x14ac:dyDescent="0.25">
      <c r="A1948" t="s">
        <v>2000</v>
      </c>
      <c r="B1948" t="s">
        <v>11375</v>
      </c>
      <c r="C1948" t="s">
        <v>11434</v>
      </c>
      <c r="D1948" t="s">
        <v>11013</v>
      </c>
      <c r="E1948" t="s">
        <v>2126</v>
      </c>
      <c r="F1948" s="48" t="s">
        <v>11444</v>
      </c>
      <c r="G1948" s="55" t="s">
        <v>11447</v>
      </c>
      <c r="H1948" s="55" t="s">
        <v>11448</v>
      </c>
      <c r="I1948" s="55" t="s">
        <v>9037</v>
      </c>
      <c r="J1948" s="48">
        <v>61.500000001000004</v>
      </c>
      <c r="K1948" s="55">
        <v>42242.495649999997</v>
      </c>
      <c r="L1948" s="55">
        <v>2022.0900000328793</v>
      </c>
      <c r="M1948" s="55">
        <v>2112.1247825000005</v>
      </c>
      <c r="N1948" s="56">
        <v>38108.280867467118</v>
      </c>
      <c r="O1948" s="48">
        <f t="shared" si="120"/>
        <v>686.86984795631099</v>
      </c>
      <c r="P1948" s="48">
        <f t="shared" si="121"/>
        <v>32.879512195121947</v>
      </c>
      <c r="Q1948" s="48">
        <f t="shared" si="122"/>
        <v>34.34349239781556</v>
      </c>
      <c r="R1948" s="48">
        <f t="shared" si="123"/>
        <v>619.64684336337348</v>
      </c>
    </row>
    <row r="1949" spans="1:18" x14ac:dyDescent="0.25">
      <c r="A1949" t="s">
        <v>2000</v>
      </c>
      <c r="B1949" t="s">
        <v>11375</v>
      </c>
      <c r="C1949" t="s">
        <v>11434</v>
      </c>
      <c r="D1949" t="s">
        <v>11013</v>
      </c>
      <c r="E1949" t="s">
        <v>2126</v>
      </c>
      <c r="F1949" s="48" t="s">
        <v>11444</v>
      </c>
      <c r="G1949" s="55" t="s">
        <v>11449</v>
      </c>
      <c r="H1949" s="55" t="s">
        <v>11450</v>
      </c>
      <c r="I1949" s="55" t="s">
        <v>9415</v>
      </c>
      <c r="J1949" s="48">
        <v>369</v>
      </c>
      <c r="K1949" s="55">
        <v>233471.09994000001</v>
      </c>
      <c r="L1949" s="55">
        <v>16070.72</v>
      </c>
      <c r="M1949" s="55">
        <v>11673.554997000001</v>
      </c>
      <c r="N1949" s="56">
        <v>205726.82494300001</v>
      </c>
      <c r="O1949" s="48">
        <f t="shared" si="120"/>
        <v>632.71300796747971</v>
      </c>
      <c r="P1949" s="48">
        <f t="shared" si="121"/>
        <v>43.552086720867209</v>
      </c>
      <c r="Q1949" s="48">
        <f t="shared" si="122"/>
        <v>31.635650398373986</v>
      </c>
      <c r="R1949" s="48">
        <f t="shared" si="123"/>
        <v>557.52527084823851</v>
      </c>
    </row>
    <row r="1950" spans="1:18" x14ac:dyDescent="0.25">
      <c r="A1950" t="s">
        <v>2000</v>
      </c>
      <c r="B1950" t="s">
        <v>11375</v>
      </c>
      <c r="C1950" t="s">
        <v>11434</v>
      </c>
      <c r="D1950" t="s">
        <v>11013</v>
      </c>
      <c r="E1950" t="s">
        <v>2126</v>
      </c>
      <c r="F1950" s="48" t="s">
        <v>11444</v>
      </c>
      <c r="G1950" s="55" t="s">
        <v>11451</v>
      </c>
      <c r="H1950" s="55" t="s">
        <v>11452</v>
      </c>
      <c r="I1950" s="55" t="s">
        <v>9377</v>
      </c>
      <c r="J1950" s="48">
        <v>202.95</v>
      </c>
      <c r="K1950" s="55">
        <v>156184.36952000001</v>
      </c>
      <c r="L1950" s="55">
        <v>19701.28</v>
      </c>
      <c r="M1950" s="55">
        <v>7809.218476</v>
      </c>
      <c r="N1950" s="56">
        <v>128673.87104400001</v>
      </c>
      <c r="O1950" s="48">
        <f t="shared" si="120"/>
        <v>769.5706800689826</v>
      </c>
      <c r="P1950" s="48">
        <f t="shared" si="121"/>
        <v>97.074550381867454</v>
      </c>
      <c r="Q1950" s="48">
        <f t="shared" si="122"/>
        <v>38.478534003449127</v>
      </c>
      <c r="R1950" s="48">
        <f t="shared" si="123"/>
        <v>634.01759568366606</v>
      </c>
    </row>
    <row r="1951" spans="1:18" x14ac:dyDescent="0.25">
      <c r="A1951" t="s">
        <v>2000</v>
      </c>
      <c r="B1951" t="s">
        <v>11375</v>
      </c>
      <c r="C1951" t="s">
        <v>11434</v>
      </c>
      <c r="D1951" t="s">
        <v>11013</v>
      </c>
      <c r="E1951" t="s">
        <v>2126</v>
      </c>
      <c r="F1951" s="48" t="s">
        <v>11444</v>
      </c>
      <c r="G1951" s="55" t="s">
        <v>11453</v>
      </c>
      <c r="H1951" s="55" t="s">
        <v>11454</v>
      </c>
      <c r="I1951" s="55" t="s">
        <v>9030</v>
      </c>
      <c r="J1951" s="48">
        <v>24.6</v>
      </c>
      <c r="K1951" s="55">
        <v>16343.010002000001</v>
      </c>
      <c r="L1951" s="55">
        <v>819.99999999999989</v>
      </c>
      <c r="M1951" s="55">
        <v>817.15050010000004</v>
      </c>
      <c r="N1951" s="56">
        <v>14705.8595019</v>
      </c>
      <c r="O1951" s="48">
        <f t="shared" si="120"/>
        <v>664.35000008130078</v>
      </c>
      <c r="P1951" s="48">
        <f t="shared" si="121"/>
        <v>33.333333333333329</v>
      </c>
      <c r="Q1951" s="48">
        <f t="shared" si="122"/>
        <v>33.217500004065037</v>
      </c>
      <c r="R1951" s="48">
        <f t="shared" si="123"/>
        <v>597.79916674390245</v>
      </c>
    </row>
    <row r="1952" spans="1:18" x14ac:dyDescent="0.25">
      <c r="A1952" t="s">
        <v>2000</v>
      </c>
      <c r="B1952" t="s">
        <v>11375</v>
      </c>
      <c r="C1952" t="s">
        <v>11455</v>
      </c>
      <c r="D1952" t="s">
        <v>11013</v>
      </c>
      <c r="E1952" t="s">
        <v>2145</v>
      </c>
      <c r="F1952" s="48" t="s">
        <v>11456</v>
      </c>
      <c r="G1952" s="55" t="s">
        <v>10848</v>
      </c>
      <c r="H1952" s="55" t="s">
        <v>10849</v>
      </c>
      <c r="I1952" s="55" t="s">
        <v>9042</v>
      </c>
      <c r="J1952" s="48">
        <v>433.86199999999997</v>
      </c>
      <c r="K1952" s="55">
        <v>151731.15093000003</v>
      </c>
      <c r="L1952" s="55">
        <v>7061.1525502235727</v>
      </c>
      <c r="M1952" s="55">
        <v>0</v>
      </c>
      <c r="N1952" s="56">
        <v>144669.99837977646</v>
      </c>
      <c r="O1952" s="48">
        <f t="shared" si="120"/>
        <v>349.72214881690502</v>
      </c>
      <c r="P1952" s="48">
        <f t="shared" si="121"/>
        <v>16.275111787212463</v>
      </c>
      <c r="Q1952" s="48">
        <f t="shared" si="122"/>
        <v>0</v>
      </c>
      <c r="R1952" s="48">
        <f t="shared" si="123"/>
        <v>333.44703702969252</v>
      </c>
    </row>
    <row r="1953" spans="1:18" x14ac:dyDescent="0.25">
      <c r="A1953" t="s">
        <v>2000</v>
      </c>
      <c r="B1953" t="s">
        <v>11375</v>
      </c>
      <c r="C1953" t="s">
        <v>11455</v>
      </c>
      <c r="D1953" t="s">
        <v>11013</v>
      </c>
      <c r="E1953" t="s">
        <v>2145</v>
      </c>
      <c r="F1953" s="48" t="s">
        <v>11456</v>
      </c>
      <c r="G1953" s="55" t="s">
        <v>9793</v>
      </c>
      <c r="H1953" s="55" t="s">
        <v>9794</v>
      </c>
      <c r="I1953" s="55" t="s">
        <v>9042</v>
      </c>
      <c r="J1953" s="48">
        <v>1124.8349999499999</v>
      </c>
      <c r="K1953" s="55">
        <v>387394.65150000004</v>
      </c>
      <c r="L1953" s="55">
        <v>15846.230437317365</v>
      </c>
      <c r="M1953" s="55">
        <v>0</v>
      </c>
      <c r="N1953" s="56">
        <v>371548.4210626827</v>
      </c>
      <c r="O1953" s="48">
        <f t="shared" si="120"/>
        <v>344.40131354129284</v>
      </c>
      <c r="P1953" s="48">
        <f t="shared" si="121"/>
        <v>14.087604349101642</v>
      </c>
      <c r="Q1953" s="48">
        <f t="shared" si="122"/>
        <v>0</v>
      </c>
      <c r="R1953" s="48">
        <f t="shared" si="123"/>
        <v>330.31370919219125</v>
      </c>
    </row>
    <row r="1954" spans="1:18" x14ac:dyDescent="0.25">
      <c r="A1954" t="s">
        <v>2000</v>
      </c>
      <c r="B1954" t="s">
        <v>11375</v>
      </c>
      <c r="C1954" t="s">
        <v>11455</v>
      </c>
      <c r="D1954" t="s">
        <v>11013</v>
      </c>
      <c r="E1954" t="s">
        <v>2149</v>
      </c>
      <c r="F1954" s="48" t="s">
        <v>11457</v>
      </c>
      <c r="G1954" s="55" t="s">
        <v>9755</v>
      </c>
      <c r="H1954" s="55" t="s">
        <v>9756</v>
      </c>
      <c r="I1954" s="55" t="s">
        <v>9037</v>
      </c>
      <c r="J1954" s="48">
        <v>105.165000001</v>
      </c>
      <c r="K1954" s="55">
        <v>37318.711423000001</v>
      </c>
      <c r="L1954" s="55">
        <v>2674.5571600672729</v>
      </c>
      <c r="M1954" s="55">
        <v>1865.9355711500002</v>
      </c>
      <c r="N1954" s="56">
        <v>32778.218691782728</v>
      </c>
      <c r="O1954" s="48">
        <f t="shared" si="120"/>
        <v>354.85866421951357</v>
      </c>
      <c r="P1954" s="48">
        <f t="shared" si="121"/>
        <v>25.432008368200837</v>
      </c>
      <c r="Q1954" s="48">
        <f t="shared" si="122"/>
        <v>17.742933210975679</v>
      </c>
      <c r="R1954" s="48">
        <f t="shared" si="123"/>
        <v>311.68372264033707</v>
      </c>
    </row>
    <row r="1955" spans="1:18" x14ac:dyDescent="0.25">
      <c r="A1955" t="s">
        <v>2000</v>
      </c>
      <c r="B1955" t="s">
        <v>11375</v>
      </c>
      <c r="C1955" t="s">
        <v>11455</v>
      </c>
      <c r="D1955" t="s">
        <v>11013</v>
      </c>
      <c r="E1955" t="s">
        <v>2149</v>
      </c>
      <c r="F1955" s="48" t="s">
        <v>11457</v>
      </c>
      <c r="G1955" s="55" t="s">
        <v>11458</v>
      </c>
      <c r="H1955" s="55" t="s">
        <v>11459</v>
      </c>
      <c r="I1955" s="55" t="s">
        <v>9042</v>
      </c>
      <c r="J1955" s="48">
        <v>22.139999999999997</v>
      </c>
      <c r="K1955" s="55">
        <v>10087.782426900001</v>
      </c>
      <c r="L1955" s="55">
        <v>0</v>
      </c>
      <c r="M1955" s="55">
        <v>0</v>
      </c>
      <c r="N1955" s="56">
        <v>10087.782426900001</v>
      </c>
      <c r="O1955" s="48">
        <f t="shared" si="120"/>
        <v>455.63606264227656</v>
      </c>
      <c r="P1955" s="48">
        <f t="shared" si="121"/>
        <v>0</v>
      </c>
      <c r="Q1955" s="48">
        <f t="shared" si="122"/>
        <v>0</v>
      </c>
      <c r="R1955" s="48">
        <f t="shared" si="123"/>
        <v>455.63606264227656</v>
      </c>
    </row>
    <row r="1956" spans="1:18" x14ac:dyDescent="0.25">
      <c r="A1956" t="s">
        <v>2000</v>
      </c>
      <c r="B1956" t="s">
        <v>11375</v>
      </c>
      <c r="C1956" t="s">
        <v>11455</v>
      </c>
      <c r="D1956" t="s">
        <v>11013</v>
      </c>
      <c r="E1956" t="s">
        <v>2149</v>
      </c>
      <c r="F1956" s="48" t="s">
        <v>11457</v>
      </c>
      <c r="G1956" s="55" t="s">
        <v>9793</v>
      </c>
      <c r="H1956" s="55" t="s">
        <v>9794</v>
      </c>
      <c r="I1956" s="55" t="s">
        <v>9042</v>
      </c>
      <c r="J1956" s="48">
        <v>1736.1450001000001</v>
      </c>
      <c r="K1956" s="55">
        <v>594338.8730100001</v>
      </c>
      <c r="L1956" s="55">
        <v>21640.517677772117</v>
      </c>
      <c r="M1956" s="55">
        <v>0</v>
      </c>
      <c r="N1956" s="56">
        <v>572698.35533222801</v>
      </c>
      <c r="O1956" s="48">
        <f t="shared" si="120"/>
        <v>342.33250850347571</v>
      </c>
      <c r="P1956" s="48">
        <f t="shared" si="121"/>
        <v>12.464694870834894</v>
      </c>
      <c r="Q1956" s="48">
        <f t="shared" si="122"/>
        <v>0</v>
      </c>
      <c r="R1956" s="48">
        <f t="shared" si="123"/>
        <v>329.86781363264083</v>
      </c>
    </row>
    <row r="1957" spans="1:18" x14ac:dyDescent="0.25">
      <c r="A1957" t="s">
        <v>2000</v>
      </c>
      <c r="B1957" t="s">
        <v>11375</v>
      </c>
      <c r="C1957" t="s">
        <v>11455</v>
      </c>
      <c r="D1957" t="s">
        <v>11013</v>
      </c>
      <c r="E1957" t="s">
        <v>2149</v>
      </c>
      <c r="F1957" s="48" t="s">
        <v>11457</v>
      </c>
      <c r="G1957" s="55" t="s">
        <v>11460</v>
      </c>
      <c r="H1957" s="55" t="s">
        <v>11461</v>
      </c>
      <c r="I1957" s="55" t="s">
        <v>9030</v>
      </c>
      <c r="J1957" s="48">
        <v>47.969999998999995</v>
      </c>
      <c r="K1957" s="55">
        <v>16677.607422000001</v>
      </c>
      <c r="L1957" s="55">
        <v>879.32999998166918</v>
      </c>
      <c r="M1957" s="55">
        <v>833.88037109999982</v>
      </c>
      <c r="N1957" s="56">
        <v>14964.397050918331</v>
      </c>
      <c r="O1957" s="48">
        <f t="shared" si="120"/>
        <v>347.66744678648467</v>
      </c>
      <c r="P1957" s="48">
        <f t="shared" si="121"/>
        <v>18.330831769856161</v>
      </c>
      <c r="Q1957" s="48">
        <f t="shared" si="122"/>
        <v>17.383372339324229</v>
      </c>
      <c r="R1957" s="48">
        <f t="shared" si="123"/>
        <v>311.95324267730427</v>
      </c>
    </row>
    <row r="1958" spans="1:18" x14ac:dyDescent="0.25">
      <c r="A1958" t="s">
        <v>2000</v>
      </c>
      <c r="B1958" t="s">
        <v>11375</v>
      </c>
      <c r="C1958" t="s">
        <v>11455</v>
      </c>
      <c r="D1958" t="s">
        <v>11013</v>
      </c>
      <c r="E1958" t="s">
        <v>2149</v>
      </c>
      <c r="F1958" s="48" t="s">
        <v>11457</v>
      </c>
      <c r="G1958" s="55" t="s">
        <v>11462</v>
      </c>
      <c r="H1958" s="55" t="s">
        <v>11463</v>
      </c>
      <c r="I1958" s="55" t="s">
        <v>9030</v>
      </c>
      <c r="J1958" s="48">
        <v>23.985000002</v>
      </c>
      <c r="K1958" s="55">
        <v>10406.890311800002</v>
      </c>
      <c r="L1958" s="55">
        <v>297.25803253833436</v>
      </c>
      <c r="M1958" s="55">
        <v>520.34451559000001</v>
      </c>
      <c r="N1958" s="56">
        <v>9589.2877636716657</v>
      </c>
      <c r="O1958" s="48">
        <f t="shared" si="120"/>
        <v>433.89161187960053</v>
      </c>
      <c r="P1958" s="48">
        <f t="shared" si="121"/>
        <v>12.393497290537727</v>
      </c>
      <c r="Q1958" s="48">
        <f t="shared" si="122"/>
        <v>21.694580593980024</v>
      </c>
      <c r="R1958" s="48">
        <f t="shared" si="123"/>
        <v>399.80353399508272</v>
      </c>
    </row>
    <row r="1959" spans="1:18" x14ac:dyDescent="0.25">
      <c r="A1959" t="s">
        <v>2000</v>
      </c>
      <c r="B1959" t="s">
        <v>11375</v>
      </c>
      <c r="C1959" t="s">
        <v>11455</v>
      </c>
      <c r="D1959" t="s">
        <v>11013</v>
      </c>
      <c r="E1959" t="s">
        <v>2149</v>
      </c>
      <c r="F1959" s="48" t="s">
        <v>11457</v>
      </c>
      <c r="G1959" s="55" t="s">
        <v>11464</v>
      </c>
      <c r="H1959" s="55" t="s">
        <v>11465</v>
      </c>
      <c r="I1959" s="55" t="s">
        <v>9030</v>
      </c>
      <c r="J1959" s="48">
        <v>357.93</v>
      </c>
      <c r="K1959" s="55">
        <v>124440.60916700002</v>
      </c>
      <c r="L1959" s="55">
        <v>10516.72</v>
      </c>
      <c r="M1959" s="55">
        <v>6222.0304583499992</v>
      </c>
      <c r="N1959" s="56">
        <v>107701.85870865002</v>
      </c>
      <c r="O1959" s="48">
        <f t="shared" si="120"/>
        <v>347.66744661526002</v>
      </c>
      <c r="P1959" s="48">
        <f t="shared" si="121"/>
        <v>29.382057944290782</v>
      </c>
      <c r="Q1959" s="48">
        <f t="shared" si="122"/>
        <v>17.383372330762995</v>
      </c>
      <c r="R1959" s="48">
        <f t="shared" si="123"/>
        <v>300.90201634020622</v>
      </c>
    </row>
    <row r="1960" spans="1:18" x14ac:dyDescent="0.25">
      <c r="A1960" t="s">
        <v>2000</v>
      </c>
      <c r="B1960" t="s">
        <v>11375</v>
      </c>
      <c r="C1960" t="s">
        <v>11455</v>
      </c>
      <c r="D1960" t="s">
        <v>11013</v>
      </c>
      <c r="E1960" t="s">
        <v>2149</v>
      </c>
      <c r="F1960" s="48" t="s">
        <v>11457</v>
      </c>
      <c r="G1960" s="55" t="s">
        <v>11466</v>
      </c>
      <c r="H1960" s="55" t="s">
        <v>11467</v>
      </c>
      <c r="I1960" s="55" t="s">
        <v>9042</v>
      </c>
      <c r="J1960" s="48">
        <v>0</v>
      </c>
      <c r="K1960" s="55">
        <v>9999.9999996000006</v>
      </c>
      <c r="L1960" s="55">
        <v>0</v>
      </c>
      <c r="M1960" s="55">
        <v>0</v>
      </c>
      <c r="N1960" s="56">
        <v>9999.9999996000006</v>
      </c>
      <c r="O1960" s="48">
        <f t="shared" si="120"/>
        <v>0</v>
      </c>
      <c r="P1960" s="48">
        <f t="shared" si="121"/>
        <v>0</v>
      </c>
      <c r="Q1960" s="48">
        <f t="shared" si="122"/>
        <v>0</v>
      </c>
      <c r="R1960" s="48" t="e">
        <f t="shared" si="123"/>
        <v>#DIV/0!</v>
      </c>
    </row>
    <row r="1961" spans="1:18" x14ac:dyDescent="0.25">
      <c r="A1961" t="s">
        <v>2000</v>
      </c>
      <c r="B1961" t="s">
        <v>11375</v>
      </c>
      <c r="C1961" t="s">
        <v>11455</v>
      </c>
      <c r="D1961" t="s">
        <v>11013</v>
      </c>
      <c r="E1961" t="s">
        <v>2149</v>
      </c>
      <c r="F1961" s="48" t="s">
        <v>11457</v>
      </c>
      <c r="G1961" s="55" t="s">
        <v>10552</v>
      </c>
      <c r="H1961" s="55" t="s">
        <v>10553</v>
      </c>
      <c r="I1961" s="55" t="s">
        <v>9439</v>
      </c>
      <c r="J1961" s="48">
        <v>0</v>
      </c>
      <c r="K1961" s="55">
        <v>24999.999995999995</v>
      </c>
      <c r="L1961" s="55">
        <v>0</v>
      </c>
      <c r="M1961" s="55">
        <v>0</v>
      </c>
      <c r="N1961" s="56">
        <v>24999.999995999995</v>
      </c>
      <c r="O1961" s="48">
        <f t="shared" si="120"/>
        <v>0</v>
      </c>
      <c r="P1961" s="48">
        <f t="shared" si="121"/>
        <v>0</v>
      </c>
      <c r="Q1961" s="48">
        <f t="shared" si="122"/>
        <v>0</v>
      </c>
      <c r="R1961" s="48" t="e">
        <f t="shared" si="123"/>
        <v>#DIV/0!</v>
      </c>
    </row>
    <row r="1962" spans="1:18" x14ac:dyDescent="0.25">
      <c r="A1962" t="s">
        <v>2000</v>
      </c>
      <c r="B1962" t="s">
        <v>11375</v>
      </c>
      <c r="C1962" t="s">
        <v>11455</v>
      </c>
      <c r="D1962" t="s">
        <v>11013</v>
      </c>
      <c r="E1962" t="s">
        <v>2149</v>
      </c>
      <c r="F1962" s="48" t="s">
        <v>11457</v>
      </c>
      <c r="G1962" s="55" t="s">
        <v>11468</v>
      </c>
      <c r="H1962" s="55" t="s">
        <v>11469</v>
      </c>
      <c r="I1962" s="55" t="s">
        <v>9042</v>
      </c>
      <c r="J1962" s="48">
        <v>265.67999999</v>
      </c>
      <c r="K1962" s="55">
        <v>107001.15411</v>
      </c>
      <c r="L1962" s="55">
        <v>2891.9299998911492</v>
      </c>
      <c r="M1962" s="55">
        <v>0</v>
      </c>
      <c r="N1962" s="56">
        <v>104109.22411010886</v>
      </c>
      <c r="O1962" s="48">
        <f t="shared" si="120"/>
        <v>402.74448251290067</v>
      </c>
      <c r="P1962" s="48">
        <f t="shared" si="121"/>
        <v>10.885012044564888</v>
      </c>
      <c r="Q1962" s="48">
        <f t="shared" si="122"/>
        <v>0</v>
      </c>
      <c r="R1962" s="48">
        <f t="shared" si="123"/>
        <v>391.85947046833581</v>
      </c>
    </row>
    <row r="1963" spans="1:18" x14ac:dyDescent="0.25">
      <c r="A1963" t="s">
        <v>2000</v>
      </c>
      <c r="B1963" t="s">
        <v>11375</v>
      </c>
      <c r="C1963" t="s">
        <v>11455</v>
      </c>
      <c r="D1963" t="s">
        <v>11013</v>
      </c>
      <c r="E1963" t="s">
        <v>2163</v>
      </c>
      <c r="F1963" s="48" t="s">
        <v>11470</v>
      </c>
      <c r="G1963" s="55" t="s">
        <v>11464</v>
      </c>
      <c r="H1963" s="55" t="s">
        <v>11465</v>
      </c>
      <c r="I1963" s="55" t="s">
        <v>9030</v>
      </c>
      <c r="J1963" s="48">
        <v>23.985000002</v>
      </c>
      <c r="K1963" s="55">
        <v>13160.617467999999</v>
      </c>
      <c r="L1963" s="55">
        <v>302.14701336408586</v>
      </c>
      <c r="M1963" s="55">
        <v>658.03087340000002</v>
      </c>
      <c r="N1963" s="56">
        <v>12200.439581235914</v>
      </c>
      <c r="O1963" s="48">
        <f t="shared" si="120"/>
        <v>548.70199987086073</v>
      </c>
      <c r="P1963" s="48">
        <f t="shared" si="121"/>
        <v>12.597332221759066</v>
      </c>
      <c r="Q1963" s="48">
        <f t="shared" si="122"/>
        <v>27.435099993543041</v>
      </c>
      <c r="R1963" s="48">
        <f t="shared" si="123"/>
        <v>508.66956765555869</v>
      </c>
    </row>
    <row r="1964" spans="1:18" x14ac:dyDescent="0.25">
      <c r="A1964" t="s">
        <v>2000</v>
      </c>
      <c r="B1964" t="s">
        <v>11375</v>
      </c>
      <c r="C1964" t="s">
        <v>10833</v>
      </c>
      <c r="D1964" t="s">
        <v>10834</v>
      </c>
      <c r="E1964" t="s">
        <v>2169</v>
      </c>
      <c r="F1964" s="48" t="s">
        <v>11471</v>
      </c>
      <c r="G1964" s="55" t="s">
        <v>9755</v>
      </c>
      <c r="H1964" s="55" t="s">
        <v>9756</v>
      </c>
      <c r="I1964" s="55" t="s">
        <v>9037</v>
      </c>
      <c r="J1964" s="48">
        <v>62.729999999</v>
      </c>
      <c r="K1964" s="55">
        <v>27533.922092999997</v>
      </c>
      <c r="L1964" s="55">
        <v>1666.3499999734361</v>
      </c>
      <c r="M1964" s="55">
        <v>1376.6961046500001</v>
      </c>
      <c r="N1964" s="56">
        <v>24490.87598837656</v>
      </c>
      <c r="O1964" s="48">
        <f t="shared" si="120"/>
        <v>438.92750029394108</v>
      </c>
      <c r="P1964" s="48">
        <f t="shared" si="121"/>
        <v>26.563845050215207</v>
      </c>
      <c r="Q1964" s="48">
        <f t="shared" si="122"/>
        <v>21.946375014697058</v>
      </c>
      <c r="R1964" s="48">
        <f t="shared" si="123"/>
        <v>390.41728022902879</v>
      </c>
    </row>
    <row r="1965" spans="1:18" x14ac:dyDescent="0.25">
      <c r="A1965" t="s">
        <v>2000</v>
      </c>
      <c r="B1965" t="s">
        <v>11375</v>
      </c>
      <c r="C1965" t="s">
        <v>10833</v>
      </c>
      <c r="D1965" t="s">
        <v>10834</v>
      </c>
      <c r="E1965" t="s">
        <v>2169</v>
      </c>
      <c r="F1965" s="48" t="s">
        <v>11471</v>
      </c>
      <c r="G1965" s="55" t="s">
        <v>9821</v>
      </c>
      <c r="H1965" s="55" t="s">
        <v>9822</v>
      </c>
      <c r="I1965" s="55" t="s">
        <v>9042</v>
      </c>
      <c r="J1965" s="48">
        <v>18.449999999000003</v>
      </c>
      <c r="K1965" s="55">
        <v>13683.698954799998</v>
      </c>
      <c r="L1965" s="55">
        <v>334.70999998185857</v>
      </c>
      <c r="M1965" s="55">
        <v>0</v>
      </c>
      <c r="N1965" s="56">
        <v>13348.98895481814</v>
      </c>
      <c r="O1965" s="48">
        <f t="shared" si="120"/>
        <v>741.66390002935827</v>
      </c>
      <c r="P1965" s="48">
        <f t="shared" si="121"/>
        <v>18.141463414634146</v>
      </c>
      <c r="Q1965" s="48">
        <f t="shared" si="122"/>
        <v>0</v>
      </c>
      <c r="R1965" s="48">
        <f t="shared" si="123"/>
        <v>723.52243661472414</v>
      </c>
    </row>
    <row r="1966" spans="1:18" x14ac:dyDescent="0.25">
      <c r="A1966" t="s">
        <v>2000</v>
      </c>
      <c r="B1966" t="s">
        <v>11375</v>
      </c>
      <c r="C1966" t="s">
        <v>10833</v>
      </c>
      <c r="D1966" t="s">
        <v>10834</v>
      </c>
      <c r="E1966" t="s">
        <v>2169</v>
      </c>
      <c r="F1966" s="48" t="s">
        <v>11471</v>
      </c>
      <c r="G1966" s="55" t="s">
        <v>9793</v>
      </c>
      <c r="H1966" s="55" t="s">
        <v>9794</v>
      </c>
      <c r="I1966" s="55" t="s">
        <v>9042</v>
      </c>
      <c r="J1966" s="48">
        <v>507.37499998999999</v>
      </c>
      <c r="K1966" s="55">
        <v>214654.42522000003</v>
      </c>
      <c r="L1966" s="55">
        <v>5233.4184264213518</v>
      </c>
      <c r="M1966" s="55">
        <v>0</v>
      </c>
      <c r="N1966" s="56">
        <v>209421.00679357868</v>
      </c>
      <c r="O1966" s="48">
        <f t="shared" si="120"/>
        <v>423.06858876418966</v>
      </c>
      <c r="P1966" s="48">
        <f t="shared" si="121"/>
        <v>10.314695100319287</v>
      </c>
      <c r="Q1966" s="48">
        <f t="shared" si="122"/>
        <v>0</v>
      </c>
      <c r="R1966" s="48">
        <f t="shared" si="123"/>
        <v>412.75389366387037</v>
      </c>
    </row>
    <row r="1967" spans="1:18" x14ac:dyDescent="0.25">
      <c r="A1967" t="s">
        <v>2000</v>
      </c>
      <c r="B1967" t="s">
        <v>11375</v>
      </c>
      <c r="C1967" t="s">
        <v>10833</v>
      </c>
      <c r="D1967" t="s">
        <v>10834</v>
      </c>
      <c r="E1967" t="s">
        <v>2169</v>
      </c>
      <c r="F1967" s="48" t="s">
        <v>11471</v>
      </c>
      <c r="G1967" s="55" t="s">
        <v>11462</v>
      </c>
      <c r="H1967" s="55" t="s">
        <v>11463</v>
      </c>
      <c r="I1967" s="55" t="s">
        <v>9030</v>
      </c>
      <c r="J1967" s="48">
        <v>263.83500000000004</v>
      </c>
      <c r="K1967" s="55">
        <v>159189.75458699997</v>
      </c>
      <c r="L1967" s="55">
        <v>3264.1718600993072</v>
      </c>
      <c r="M1967" s="55">
        <v>7959.4877293500003</v>
      </c>
      <c r="N1967" s="56">
        <v>147966.09499755068</v>
      </c>
      <c r="O1967" s="48">
        <f t="shared" si="120"/>
        <v>603.36860002274125</v>
      </c>
      <c r="P1967" s="48">
        <f t="shared" si="121"/>
        <v>12.372019861274307</v>
      </c>
      <c r="Q1967" s="48">
        <f t="shared" si="122"/>
        <v>30.168430001137072</v>
      </c>
      <c r="R1967" s="48">
        <f t="shared" si="123"/>
        <v>560.82815016032998</v>
      </c>
    </row>
    <row r="1968" spans="1:18" x14ac:dyDescent="0.25">
      <c r="A1968" t="s">
        <v>2000</v>
      </c>
      <c r="B1968" t="s">
        <v>11375</v>
      </c>
      <c r="C1968" t="s">
        <v>11012</v>
      </c>
      <c r="D1968" t="s">
        <v>11013</v>
      </c>
      <c r="E1968" t="s">
        <v>2129</v>
      </c>
      <c r="F1968" s="48" t="s">
        <v>11472</v>
      </c>
      <c r="G1968" s="55" t="s">
        <v>11473</v>
      </c>
      <c r="H1968" s="55" t="s">
        <v>11474</v>
      </c>
      <c r="I1968" s="55" t="s">
        <v>9030</v>
      </c>
      <c r="J1968" s="48">
        <v>256.68049999999999</v>
      </c>
      <c r="K1968" s="55">
        <v>123573.270464</v>
      </c>
      <c r="L1968" s="55">
        <v>11587.422571684587</v>
      </c>
      <c r="M1968" s="55">
        <v>6178.6635232000008</v>
      </c>
      <c r="N1968" s="56">
        <v>105807.18436911542</v>
      </c>
      <c r="O1968" s="48">
        <f t="shared" si="120"/>
        <v>481.42835339653772</v>
      </c>
      <c r="P1968" s="48">
        <f t="shared" si="121"/>
        <v>45.143369175627235</v>
      </c>
      <c r="Q1968" s="48">
        <f t="shared" si="122"/>
        <v>24.071417669826889</v>
      </c>
      <c r="R1968" s="48">
        <f t="shared" si="123"/>
        <v>412.21356655108366</v>
      </c>
    </row>
    <row r="1969" spans="1:18" x14ac:dyDescent="0.25">
      <c r="A1969" t="s">
        <v>2000</v>
      </c>
      <c r="B1969" t="s">
        <v>11375</v>
      </c>
      <c r="C1969" t="s">
        <v>11012</v>
      </c>
      <c r="D1969" t="s">
        <v>11013</v>
      </c>
      <c r="E1969" t="s">
        <v>2132</v>
      </c>
      <c r="F1969" s="48" t="s">
        <v>11475</v>
      </c>
      <c r="G1969" s="55" t="s">
        <v>11462</v>
      </c>
      <c r="H1969" s="55" t="s">
        <v>11463</v>
      </c>
      <c r="I1969" s="55" t="s">
        <v>9030</v>
      </c>
      <c r="J1969" s="48">
        <v>146.37000000000003</v>
      </c>
      <c r="K1969" s="55">
        <v>67259.200907999999</v>
      </c>
      <c r="L1969" s="55">
        <v>1773.3100000000004</v>
      </c>
      <c r="M1969" s="55">
        <v>3362.9600454000006</v>
      </c>
      <c r="N1969" s="56">
        <v>62122.930862599998</v>
      </c>
      <c r="O1969" s="48">
        <f t="shared" si="120"/>
        <v>459.51493412584534</v>
      </c>
      <c r="P1969" s="48">
        <f t="shared" si="121"/>
        <v>12.115255858440937</v>
      </c>
      <c r="Q1969" s="48">
        <f t="shared" si="122"/>
        <v>22.975746706292274</v>
      </c>
      <c r="R1969" s="48">
        <f t="shared" si="123"/>
        <v>424.42393156111217</v>
      </c>
    </row>
    <row r="1970" spans="1:18" s="59" customFormat="1" x14ac:dyDescent="0.25">
      <c r="A1970" t="s">
        <v>2000</v>
      </c>
      <c r="B1970" t="s">
        <v>11375</v>
      </c>
      <c r="C1970" t="s">
        <v>11012</v>
      </c>
      <c r="D1970" t="s">
        <v>11013</v>
      </c>
      <c r="E1970" t="s">
        <v>2135</v>
      </c>
      <c r="F1970" s="48" t="s">
        <v>11476</v>
      </c>
      <c r="G1970" s="55" t="s">
        <v>10939</v>
      </c>
      <c r="H1970" s="55" t="s">
        <v>10940</v>
      </c>
      <c r="I1970" s="55" t="s">
        <v>9030</v>
      </c>
      <c r="J1970" s="48">
        <v>1732.2910001</v>
      </c>
      <c r="K1970" s="55">
        <v>1081733.4457199997</v>
      </c>
      <c r="L1970" s="55">
        <v>36567.891111665369</v>
      </c>
      <c r="M1970" s="55">
        <v>54086.672286000008</v>
      </c>
      <c r="N1970" s="56">
        <v>991078.88232233434</v>
      </c>
      <c r="O1970" s="48">
        <f t="shared" si="120"/>
        <v>624.45249998848601</v>
      </c>
      <c r="P1970" s="48">
        <f t="shared" si="121"/>
        <v>21.109554404862934</v>
      </c>
      <c r="Q1970" s="48">
        <f t="shared" si="122"/>
        <v>31.222624999424315</v>
      </c>
      <c r="R1970" s="48">
        <f t="shared" si="123"/>
        <v>572.12032058419879</v>
      </c>
    </row>
    <row r="1971" spans="1:18" s="59" customFormat="1" x14ac:dyDescent="0.25">
      <c r="A1971" t="s">
        <v>2000</v>
      </c>
      <c r="B1971" t="s">
        <v>11375</v>
      </c>
      <c r="C1971" t="s">
        <v>11012</v>
      </c>
      <c r="D1971" t="s">
        <v>11013</v>
      </c>
      <c r="E1971" t="s">
        <v>2137</v>
      </c>
      <c r="F1971" s="48" t="s">
        <v>11477</v>
      </c>
      <c r="G1971" s="55" t="s">
        <v>10836</v>
      </c>
      <c r="H1971" s="55" t="s">
        <v>10837</v>
      </c>
      <c r="I1971" s="55" t="s">
        <v>9030</v>
      </c>
      <c r="J1971" s="48">
        <v>354.91649998999998</v>
      </c>
      <c r="K1971" s="55">
        <v>215100.43723000001</v>
      </c>
      <c r="L1971" s="55">
        <v>16181.810423033865</v>
      </c>
      <c r="M1971" s="55">
        <v>10755.021861499999</v>
      </c>
      <c r="N1971" s="56">
        <v>188163.60494546616</v>
      </c>
      <c r="O1971" s="48">
        <f t="shared" si="120"/>
        <v>606.05927657930988</v>
      </c>
      <c r="P1971" s="48">
        <f t="shared" si="121"/>
        <v>45.593288628423302</v>
      </c>
      <c r="Q1971" s="48">
        <f t="shared" si="122"/>
        <v>30.302963828965488</v>
      </c>
      <c r="R1971" s="48">
        <f t="shared" si="123"/>
        <v>530.16302412192101</v>
      </c>
    </row>
    <row r="1972" spans="1:18" s="59" customFormat="1" x14ac:dyDescent="0.25">
      <c r="A1972" t="s">
        <v>2000</v>
      </c>
      <c r="B1972" t="s">
        <v>11375</v>
      </c>
      <c r="C1972" t="s">
        <v>11012</v>
      </c>
      <c r="D1972" t="s">
        <v>11013</v>
      </c>
      <c r="E1972" t="s">
        <v>2137</v>
      </c>
      <c r="F1972" s="48" t="s">
        <v>11477</v>
      </c>
      <c r="G1972" s="55" t="s">
        <v>9540</v>
      </c>
      <c r="H1972" s="55" t="s">
        <v>9541</v>
      </c>
      <c r="I1972" s="55" t="s">
        <v>9030</v>
      </c>
      <c r="J1972" s="48">
        <v>482.0985</v>
      </c>
      <c r="K1972" s="55">
        <v>340422.26301</v>
      </c>
      <c r="L1972" s="55">
        <v>0</v>
      </c>
      <c r="M1972" s="55">
        <v>17021.113150499998</v>
      </c>
      <c r="N1972" s="56">
        <v>323401.1498595</v>
      </c>
      <c r="O1972" s="48">
        <f t="shared" si="120"/>
        <v>706.12595353439178</v>
      </c>
      <c r="P1972" s="48">
        <f t="shared" si="121"/>
        <v>0</v>
      </c>
      <c r="Q1972" s="48">
        <f t="shared" si="122"/>
        <v>35.306297676719588</v>
      </c>
      <c r="R1972" s="48">
        <f t="shared" si="123"/>
        <v>670.81965585767227</v>
      </c>
    </row>
    <row r="1973" spans="1:18" s="59" customFormat="1" x14ac:dyDescent="0.25">
      <c r="A1973" t="s">
        <v>2000</v>
      </c>
      <c r="B1973" t="s">
        <v>11375</v>
      </c>
      <c r="C1973" t="s">
        <v>11012</v>
      </c>
      <c r="D1973" t="s">
        <v>11013</v>
      </c>
      <c r="E1973" t="s">
        <v>2139</v>
      </c>
      <c r="F1973" s="48" t="s">
        <v>11478</v>
      </c>
      <c r="G1973" s="55" t="s">
        <v>11479</v>
      </c>
      <c r="H1973" s="55" t="s">
        <v>11480</v>
      </c>
      <c r="I1973" s="55" t="s">
        <v>9030</v>
      </c>
      <c r="J1973" s="48">
        <v>49.200000000999999</v>
      </c>
      <c r="K1973" s="55">
        <v>39381.811345000009</v>
      </c>
      <c r="L1973" s="55">
        <v>800.28000001626583</v>
      </c>
      <c r="M1973" s="55">
        <v>1969.09056725</v>
      </c>
      <c r="N1973" s="56">
        <v>36612.44077773374</v>
      </c>
      <c r="O1973" s="48">
        <f t="shared" si="120"/>
        <v>800.4433200040562</v>
      </c>
      <c r="P1973" s="48">
        <f t="shared" si="121"/>
        <v>16.265853658536585</v>
      </c>
      <c r="Q1973" s="48">
        <f t="shared" si="122"/>
        <v>40.022166000202802</v>
      </c>
      <c r="R1973" s="48">
        <f t="shared" si="123"/>
        <v>744.15530034531673</v>
      </c>
    </row>
    <row r="1974" spans="1:18" s="59" customFormat="1" x14ac:dyDescent="0.25">
      <c r="A1974" t="s">
        <v>2000</v>
      </c>
      <c r="B1974" t="s">
        <v>11375</v>
      </c>
      <c r="C1974" t="s">
        <v>11012</v>
      </c>
      <c r="D1974" t="s">
        <v>11013</v>
      </c>
      <c r="E1974" t="s">
        <v>2142</v>
      </c>
      <c r="F1974" s="48" t="s">
        <v>11481</v>
      </c>
      <c r="G1974" s="55" t="s">
        <v>10829</v>
      </c>
      <c r="H1974" s="55" t="s">
        <v>10830</v>
      </c>
      <c r="I1974" s="55" t="s">
        <v>9030</v>
      </c>
      <c r="J1974" s="48">
        <v>73.800000011999998</v>
      </c>
      <c r="K1974" s="55">
        <v>43129.827003999999</v>
      </c>
      <c r="L1974" s="55">
        <v>3487.0500005670006</v>
      </c>
      <c r="M1974" s="55">
        <v>2156.4913501999999</v>
      </c>
      <c r="N1974" s="56">
        <v>37486.285653232997</v>
      </c>
      <c r="O1974" s="48">
        <f t="shared" si="120"/>
        <v>584.41499995917366</v>
      </c>
      <c r="P1974" s="48">
        <f t="shared" si="121"/>
        <v>47.250000000000007</v>
      </c>
      <c r="Q1974" s="48">
        <f t="shared" si="122"/>
        <v>29.220749997958684</v>
      </c>
      <c r="R1974" s="48">
        <f t="shared" si="123"/>
        <v>507.94424996121501</v>
      </c>
    </row>
    <row r="1975" spans="1:18" s="59" customFormat="1" x14ac:dyDescent="0.25">
      <c r="A1975" t="s">
        <v>2000</v>
      </c>
      <c r="B1975" t="s">
        <v>11375</v>
      </c>
      <c r="C1975" t="s">
        <v>11012</v>
      </c>
      <c r="D1975" t="s">
        <v>11013</v>
      </c>
      <c r="E1975" t="s">
        <v>2157</v>
      </c>
      <c r="F1975" s="48" t="s">
        <v>11482</v>
      </c>
      <c r="G1975" s="55" t="s">
        <v>11483</v>
      </c>
      <c r="H1975" s="55" t="s">
        <v>11484</v>
      </c>
      <c r="I1975" s="55" t="s">
        <v>10297</v>
      </c>
      <c r="J1975" s="48">
        <v>2.0499999999999998</v>
      </c>
      <c r="K1975" s="55">
        <v>2029.0080002</v>
      </c>
      <c r="L1975" s="55">
        <v>520.91</v>
      </c>
      <c r="M1975" s="55">
        <v>0</v>
      </c>
      <c r="N1975" s="56">
        <v>1508.0980002000001</v>
      </c>
      <c r="O1975" s="48">
        <f t="shared" si="120"/>
        <v>989.76000009756103</v>
      </c>
      <c r="P1975" s="48">
        <f t="shared" si="121"/>
        <v>254.10243902439026</v>
      </c>
      <c r="Q1975" s="48">
        <f t="shared" si="122"/>
        <v>0</v>
      </c>
      <c r="R1975" s="48">
        <f t="shared" si="123"/>
        <v>735.65756107317088</v>
      </c>
    </row>
    <row r="1976" spans="1:18" s="59" customFormat="1" x14ac:dyDescent="0.25">
      <c r="A1976" t="s">
        <v>2000</v>
      </c>
      <c r="B1976" t="s">
        <v>11375</v>
      </c>
      <c r="C1976" t="s">
        <v>11012</v>
      </c>
      <c r="D1976" t="s">
        <v>11013</v>
      </c>
      <c r="E1976" t="s">
        <v>2166</v>
      </c>
      <c r="F1976" s="48" t="s">
        <v>11485</v>
      </c>
      <c r="G1976" s="55" t="s">
        <v>11486</v>
      </c>
      <c r="H1976" s="55" t="s">
        <v>11487</v>
      </c>
      <c r="I1976" s="55" t="s">
        <v>9510</v>
      </c>
      <c r="J1976" s="48">
        <v>183.67999997999999</v>
      </c>
      <c r="K1976" s="55">
        <v>128273.06007099999</v>
      </c>
      <c r="L1976" s="55">
        <v>6695.3999992709705</v>
      </c>
      <c r="M1976" s="55">
        <v>6413.6530035500009</v>
      </c>
      <c r="N1976" s="56">
        <v>115164.00706817901</v>
      </c>
      <c r="O1976" s="48">
        <f t="shared" si="120"/>
        <v>698.35071910369663</v>
      </c>
      <c r="P1976" s="48">
        <f t="shared" si="121"/>
        <v>36.451437282229961</v>
      </c>
      <c r="Q1976" s="48">
        <f t="shared" si="122"/>
        <v>34.917535955184846</v>
      </c>
      <c r="R1976" s="48">
        <f t="shared" si="123"/>
        <v>626.98174586628181</v>
      </c>
    </row>
    <row r="1977" spans="1:18" s="59" customFormat="1" x14ac:dyDescent="0.25">
      <c r="A1977" t="s">
        <v>2000</v>
      </c>
      <c r="B1977" t="s">
        <v>11375</v>
      </c>
      <c r="C1977" t="s">
        <v>11012</v>
      </c>
      <c r="D1977" t="s">
        <v>11013</v>
      </c>
      <c r="E1977" t="s">
        <v>2243</v>
      </c>
      <c r="F1977" s="48" t="s">
        <v>11488</v>
      </c>
      <c r="G1977" s="55" t="s">
        <v>11489</v>
      </c>
      <c r="H1977" s="55" t="s">
        <v>11490</v>
      </c>
      <c r="I1977" s="55" t="s">
        <v>9189</v>
      </c>
      <c r="J1977" s="48">
        <v>246</v>
      </c>
      <c r="K1977" s="55">
        <v>218373.21600999997</v>
      </c>
      <c r="L1977" s="55">
        <v>19983.09</v>
      </c>
      <c r="M1977" s="55">
        <v>10918.6608005</v>
      </c>
      <c r="N1977" s="56">
        <v>187471.46520949999</v>
      </c>
      <c r="O1977" s="48">
        <f t="shared" si="120"/>
        <v>887.69600004065035</v>
      </c>
      <c r="P1977" s="48">
        <f t="shared" si="121"/>
        <v>81.232073170731709</v>
      </c>
      <c r="Q1977" s="48">
        <f t="shared" si="122"/>
        <v>44.38480000203252</v>
      </c>
      <c r="R1977" s="48">
        <f t="shared" si="123"/>
        <v>762.07912686788609</v>
      </c>
    </row>
    <row r="1978" spans="1:18" s="59" customFormat="1" x14ac:dyDescent="0.25">
      <c r="A1978" t="s">
        <v>2000</v>
      </c>
      <c r="B1978" t="s">
        <v>11375</v>
      </c>
      <c r="C1978" t="s">
        <v>11012</v>
      </c>
      <c r="D1978" t="s">
        <v>11013</v>
      </c>
      <c r="E1978" t="s">
        <v>2243</v>
      </c>
      <c r="F1978" s="48" t="s">
        <v>11488</v>
      </c>
      <c r="G1978" s="55" t="s">
        <v>11322</v>
      </c>
      <c r="H1978" s="55" t="s">
        <v>11323</v>
      </c>
      <c r="I1978" s="55" t="s">
        <v>9018</v>
      </c>
      <c r="J1978" s="48">
        <v>81.999999999999986</v>
      </c>
      <c r="K1978" s="55">
        <v>68333.244906000007</v>
      </c>
      <c r="L1978" s="55">
        <v>0</v>
      </c>
      <c r="M1978" s="55">
        <v>3416.6622453000004</v>
      </c>
      <c r="N1978" s="56">
        <v>64916.582660700005</v>
      </c>
      <c r="O1978" s="48">
        <f t="shared" si="120"/>
        <v>833.33225495121974</v>
      </c>
      <c r="P1978" s="48">
        <f t="shared" si="121"/>
        <v>0</v>
      </c>
      <c r="Q1978" s="48">
        <f t="shared" si="122"/>
        <v>41.66661274756099</v>
      </c>
      <c r="R1978" s="48">
        <f t="shared" si="123"/>
        <v>791.66564220365876</v>
      </c>
    </row>
    <row r="1979" spans="1:18" s="59" customFormat="1" x14ac:dyDescent="0.25">
      <c r="A1979" t="s">
        <v>2000</v>
      </c>
      <c r="B1979" t="s">
        <v>11375</v>
      </c>
      <c r="C1979" t="s">
        <v>11012</v>
      </c>
      <c r="D1979" t="s">
        <v>11013</v>
      </c>
      <c r="E1979" t="s">
        <v>2243</v>
      </c>
      <c r="F1979" s="48" t="s">
        <v>11488</v>
      </c>
      <c r="G1979" s="55" t="s">
        <v>11491</v>
      </c>
      <c r="H1979" s="55" t="s">
        <v>11492</v>
      </c>
      <c r="I1979" s="55" t="s">
        <v>11493</v>
      </c>
      <c r="J1979" s="48">
        <v>102.499999996</v>
      </c>
      <c r="K1979" s="55">
        <v>89736.70000099999</v>
      </c>
      <c r="L1979" s="55">
        <v>0</v>
      </c>
      <c r="M1979" s="55">
        <v>0</v>
      </c>
      <c r="N1979" s="56">
        <v>89736.70000099999</v>
      </c>
      <c r="O1979" s="48">
        <f t="shared" si="120"/>
        <v>875.48000004392111</v>
      </c>
      <c r="P1979" s="48">
        <f t="shared" si="121"/>
        <v>0</v>
      </c>
      <c r="Q1979" s="48">
        <f t="shared" si="122"/>
        <v>0</v>
      </c>
      <c r="R1979" s="48">
        <f t="shared" si="123"/>
        <v>875.48000004392111</v>
      </c>
    </row>
    <row r="1980" spans="1:18" s="59" customFormat="1" x14ac:dyDescent="0.25">
      <c r="A1980" t="s">
        <v>2000</v>
      </c>
      <c r="B1980" t="s">
        <v>11375</v>
      </c>
      <c r="C1980" t="s">
        <v>11012</v>
      </c>
      <c r="D1980" t="s">
        <v>11013</v>
      </c>
      <c r="E1980" t="s">
        <v>2243</v>
      </c>
      <c r="F1980" s="48" t="s">
        <v>11488</v>
      </c>
      <c r="G1980" s="55" t="s">
        <v>9565</v>
      </c>
      <c r="H1980" s="55" t="s">
        <v>9566</v>
      </c>
      <c r="I1980" s="55" t="s">
        <v>9189</v>
      </c>
      <c r="J1980" s="48">
        <v>44.000000000000007</v>
      </c>
      <c r="K1980" s="55">
        <v>42493.879997999997</v>
      </c>
      <c r="L1980" s="55">
        <v>3067.6800000000003</v>
      </c>
      <c r="M1980" s="55">
        <v>0</v>
      </c>
      <c r="N1980" s="56">
        <v>39426.199997999996</v>
      </c>
      <c r="O1980" s="48">
        <f t="shared" si="120"/>
        <v>965.76999995454526</v>
      </c>
      <c r="P1980" s="48">
        <f t="shared" si="121"/>
        <v>69.72</v>
      </c>
      <c r="Q1980" s="48">
        <f t="shared" si="122"/>
        <v>0</v>
      </c>
      <c r="R1980" s="48">
        <f t="shared" si="123"/>
        <v>896.04999995454523</v>
      </c>
    </row>
    <row r="1981" spans="1:18" s="59" customFormat="1" x14ac:dyDescent="0.25">
      <c r="A1981" t="s">
        <v>2000</v>
      </c>
      <c r="B1981" t="s">
        <v>11375</v>
      </c>
      <c r="C1981" t="s">
        <v>9174</v>
      </c>
      <c r="D1981" t="s">
        <v>571</v>
      </c>
      <c r="E1981" t="s">
        <v>569</v>
      </c>
      <c r="F1981" s="48" t="s">
        <v>9175</v>
      </c>
      <c r="G1981" s="55" t="s">
        <v>11494</v>
      </c>
      <c r="H1981" s="55" t="s">
        <v>11495</v>
      </c>
      <c r="I1981" s="55" t="s">
        <v>9042</v>
      </c>
      <c r="J1981" s="48">
        <v>1.0249999999999999</v>
      </c>
      <c r="K1981" s="55">
        <v>521.72500000000002</v>
      </c>
      <c r="L1981" s="55">
        <v>16.061650485436893</v>
      </c>
      <c r="M1981" s="55">
        <v>0</v>
      </c>
      <c r="N1981" s="56">
        <v>505.66334951456315</v>
      </c>
      <c r="O1981" s="48">
        <f t="shared" si="120"/>
        <v>509.00000000000006</v>
      </c>
      <c r="P1981" s="48">
        <f t="shared" si="121"/>
        <v>15.66990291262136</v>
      </c>
      <c r="Q1981" s="48">
        <f t="shared" si="122"/>
        <v>0</v>
      </c>
      <c r="R1981" s="48">
        <f t="shared" si="123"/>
        <v>493.3300970873787</v>
      </c>
    </row>
    <row r="1982" spans="1:18" s="59" customFormat="1" x14ac:dyDescent="0.25">
      <c r="A1982" t="s">
        <v>2000</v>
      </c>
      <c r="B1982" t="s">
        <v>11375</v>
      </c>
      <c r="C1982" t="s">
        <v>9174</v>
      </c>
      <c r="D1982" t="s">
        <v>571</v>
      </c>
      <c r="E1982" t="s">
        <v>569</v>
      </c>
      <c r="F1982" s="48" t="s">
        <v>9175</v>
      </c>
      <c r="G1982" s="55" t="s">
        <v>9082</v>
      </c>
      <c r="H1982" s="55" t="s">
        <v>9083</v>
      </c>
      <c r="I1982" s="55" t="s">
        <v>9042</v>
      </c>
      <c r="J1982" s="48">
        <v>6.15</v>
      </c>
      <c r="K1982" s="55">
        <v>626.07000000000005</v>
      </c>
      <c r="L1982" s="55">
        <v>96.86</v>
      </c>
      <c r="M1982" s="55">
        <v>0</v>
      </c>
      <c r="N1982" s="56">
        <v>529.21</v>
      </c>
      <c r="O1982" s="48">
        <f t="shared" si="120"/>
        <v>101.8</v>
      </c>
      <c r="P1982" s="48">
        <f t="shared" si="121"/>
        <v>15.749593495934958</v>
      </c>
      <c r="Q1982" s="48">
        <f t="shared" si="122"/>
        <v>0</v>
      </c>
      <c r="R1982" s="48">
        <f t="shared" si="123"/>
        <v>86.050406504065037</v>
      </c>
    </row>
    <row r="1983" spans="1:18" s="59" customFormat="1" x14ac:dyDescent="0.25">
      <c r="A1983" s="59" t="s">
        <v>873</v>
      </c>
      <c r="B1983" s="59" t="s">
        <v>9009</v>
      </c>
      <c r="E1983" s="60">
        <v>600004717</v>
      </c>
      <c r="F1983" s="59" t="s">
        <v>344</v>
      </c>
      <c r="J1983" s="61">
        <v>1</v>
      </c>
      <c r="N1983" s="61">
        <v>0</v>
      </c>
      <c r="O1983" s="59">
        <v>830.21</v>
      </c>
    </row>
    <row r="1984" spans="1:18" s="59" customFormat="1" x14ac:dyDescent="0.25">
      <c r="A1984" s="59" t="s">
        <v>873</v>
      </c>
      <c r="B1984" s="59" t="s">
        <v>9009</v>
      </c>
      <c r="E1984" s="60">
        <v>600004718</v>
      </c>
      <c r="F1984" s="59" t="s">
        <v>346</v>
      </c>
      <c r="J1984" s="61">
        <v>1</v>
      </c>
      <c r="N1984" s="61">
        <v>769.09</v>
      </c>
    </row>
    <row r="1985" spans="1:14" s="59" customFormat="1" x14ac:dyDescent="0.25">
      <c r="A1985" s="59" t="s">
        <v>873</v>
      </c>
      <c r="B1985" s="59" t="s">
        <v>9009</v>
      </c>
      <c r="E1985" s="60">
        <v>600004899</v>
      </c>
      <c r="F1985" s="59" t="s">
        <v>377</v>
      </c>
      <c r="J1985" s="61">
        <v>1</v>
      </c>
      <c r="N1985" s="61">
        <v>614.32954102427789</v>
      </c>
    </row>
    <row r="1986" spans="1:14" s="59" customFormat="1" x14ac:dyDescent="0.25">
      <c r="A1986" s="59" t="s">
        <v>873</v>
      </c>
      <c r="B1986" s="59" t="s">
        <v>9009</v>
      </c>
      <c r="E1986" s="60">
        <v>600004900</v>
      </c>
      <c r="F1986" s="59" t="s">
        <v>379</v>
      </c>
      <c r="J1986" s="61">
        <v>1</v>
      </c>
      <c r="N1986" s="61">
        <v>487.92489671610167</v>
      </c>
    </row>
    <row r="1987" spans="1:14" s="59" customFormat="1" x14ac:dyDescent="0.25">
      <c r="A1987" s="59" t="s">
        <v>873</v>
      </c>
      <c r="B1987" s="59" t="s">
        <v>9009</v>
      </c>
      <c r="E1987" s="60">
        <v>600008971</v>
      </c>
      <c r="F1987" s="59" t="s">
        <v>425</v>
      </c>
      <c r="J1987" s="61">
        <v>1</v>
      </c>
      <c r="N1987" s="61">
        <v>214.60242954324585</v>
      </c>
    </row>
    <row r="1988" spans="1:14" s="59" customFormat="1" x14ac:dyDescent="0.25">
      <c r="A1988" s="59" t="s">
        <v>873</v>
      </c>
      <c r="B1988" s="59" t="s">
        <v>9009</v>
      </c>
      <c r="E1988" s="60">
        <v>600011104</v>
      </c>
      <c r="F1988" s="59" t="s">
        <v>8254</v>
      </c>
      <c r="J1988" s="61">
        <v>1</v>
      </c>
      <c r="N1988" s="61">
        <v>493.60075400565506</v>
      </c>
    </row>
    <row r="1989" spans="1:14" s="59" customFormat="1" x14ac:dyDescent="0.25">
      <c r="A1989" s="59" t="s">
        <v>873</v>
      </c>
      <c r="B1989" s="59" t="s">
        <v>9009</v>
      </c>
      <c r="E1989" s="60">
        <v>600011122</v>
      </c>
      <c r="F1989" s="59" t="s">
        <v>9010</v>
      </c>
      <c r="J1989" s="61">
        <v>1</v>
      </c>
      <c r="N1989" s="61">
        <v>1047.7928695652174</v>
      </c>
    </row>
    <row r="1990" spans="1:14" s="59" customFormat="1" x14ac:dyDescent="0.25">
      <c r="A1990" s="59" t="s">
        <v>873</v>
      </c>
      <c r="B1990" s="59" t="s">
        <v>9009</v>
      </c>
      <c r="E1990" s="60">
        <v>600014649</v>
      </c>
      <c r="F1990" s="59" t="s">
        <v>535</v>
      </c>
      <c r="J1990" s="61">
        <v>1</v>
      </c>
      <c r="N1990" s="61">
        <v>285.30006367398914</v>
      </c>
    </row>
    <row r="1991" spans="1:14" s="59" customFormat="1" x14ac:dyDescent="0.25">
      <c r="A1991" s="59" t="s">
        <v>873</v>
      </c>
      <c r="B1991" s="59" t="s">
        <v>9009</v>
      </c>
      <c r="E1991" s="60">
        <v>600016286</v>
      </c>
      <c r="F1991" s="59" t="s">
        <v>555</v>
      </c>
      <c r="J1991" s="61">
        <v>1</v>
      </c>
      <c r="N1991" s="61">
        <v>804.89466666666669</v>
      </c>
    </row>
    <row r="1992" spans="1:14" s="59" customFormat="1" x14ac:dyDescent="0.25">
      <c r="A1992" s="59" t="s">
        <v>873</v>
      </c>
      <c r="B1992" s="59" t="s">
        <v>9009</v>
      </c>
      <c r="E1992" s="60">
        <v>600016328</v>
      </c>
      <c r="F1992" s="59" t="s">
        <v>560</v>
      </c>
      <c r="J1992" s="61">
        <v>1</v>
      </c>
      <c r="N1992" s="61">
        <v>1763.6865342163358</v>
      </c>
    </row>
    <row r="1993" spans="1:14" s="59" customFormat="1" x14ac:dyDescent="0.25">
      <c r="A1993" s="59" t="s">
        <v>873</v>
      </c>
      <c r="B1993" s="59" t="s">
        <v>9009</v>
      </c>
      <c r="E1993" s="60">
        <v>600016755</v>
      </c>
      <c r="F1993" s="59" t="s">
        <v>565</v>
      </c>
      <c r="J1993" s="61">
        <v>1</v>
      </c>
      <c r="N1993" s="61">
        <v>1200</v>
      </c>
    </row>
    <row r="1994" spans="1:14" s="59" customFormat="1" x14ac:dyDescent="0.25">
      <c r="A1994" s="59" t="s">
        <v>873</v>
      </c>
      <c r="B1994" s="59" t="s">
        <v>9009</v>
      </c>
      <c r="E1994" s="60">
        <v>600017073</v>
      </c>
      <c r="F1994" s="59" t="s">
        <v>567</v>
      </c>
      <c r="J1994" s="61">
        <v>1</v>
      </c>
      <c r="N1994" s="61">
        <v>582.5</v>
      </c>
    </row>
    <row r="1995" spans="1:14" s="59" customFormat="1" x14ac:dyDescent="0.25">
      <c r="A1995" s="59" t="s">
        <v>873</v>
      </c>
      <c r="B1995" s="59" t="s">
        <v>9009</v>
      </c>
      <c r="E1995" s="60">
        <v>700001291</v>
      </c>
      <c r="F1995" s="59" t="s">
        <v>579</v>
      </c>
      <c r="J1995" s="61">
        <v>1</v>
      </c>
      <c r="N1995" s="61">
        <v>0</v>
      </c>
    </row>
    <row r="1996" spans="1:14" s="59" customFormat="1" x14ac:dyDescent="0.25">
      <c r="A1996" s="59" t="s">
        <v>1059</v>
      </c>
      <c r="B1996" s="59" t="s">
        <v>10339</v>
      </c>
      <c r="E1996" s="81">
        <v>600003733</v>
      </c>
      <c r="F1996" s="59" t="s">
        <v>1555</v>
      </c>
      <c r="J1996" s="61">
        <v>1</v>
      </c>
      <c r="N1996" s="59">
        <v>803.17993630573244</v>
      </c>
    </row>
    <row r="1997" spans="1:14" s="59" customFormat="1" x14ac:dyDescent="0.25">
      <c r="A1997" s="59" t="s">
        <v>1059</v>
      </c>
      <c r="B1997" s="59" t="s">
        <v>10339</v>
      </c>
      <c r="E1997" s="81">
        <v>600003746</v>
      </c>
      <c r="J1997" s="61">
        <v>1</v>
      </c>
      <c r="N1997" s="59">
        <v>729.39087301587301</v>
      </c>
    </row>
    <row r="1998" spans="1:14" s="59" customFormat="1" x14ac:dyDescent="0.25">
      <c r="A1998" s="59" t="s">
        <v>1059</v>
      </c>
      <c r="B1998" s="59" t="s">
        <v>10339</v>
      </c>
      <c r="E1998" s="81">
        <v>600003747</v>
      </c>
      <c r="J1998" s="61">
        <v>1</v>
      </c>
      <c r="N1998" s="59">
        <v>742.87083333333339</v>
      </c>
    </row>
    <row r="1999" spans="1:14" s="59" customFormat="1" x14ac:dyDescent="0.25">
      <c r="A1999" s="59" t="s">
        <v>1059</v>
      </c>
      <c r="B1999" s="59" t="s">
        <v>10339</v>
      </c>
      <c r="E1999" s="81">
        <v>600003760</v>
      </c>
      <c r="F1999" s="59" t="s">
        <v>2819</v>
      </c>
      <c r="J1999" s="61">
        <v>1</v>
      </c>
      <c r="N1999" s="59">
        <v>915</v>
      </c>
    </row>
    <row r="2000" spans="1:14" s="59" customFormat="1" x14ac:dyDescent="0.25">
      <c r="A2000" s="59" t="s">
        <v>1059</v>
      </c>
      <c r="B2000" s="59" t="s">
        <v>10339</v>
      </c>
      <c r="E2000" s="81">
        <v>600003770</v>
      </c>
      <c r="F2000" s="59" t="s">
        <v>1308</v>
      </c>
      <c r="J2000" s="61">
        <v>1</v>
      </c>
      <c r="N2000" s="59">
        <v>1299</v>
      </c>
    </row>
    <row r="2001" spans="1:14" s="59" customFormat="1" x14ac:dyDescent="0.25">
      <c r="A2001" s="59" t="s">
        <v>1059</v>
      </c>
      <c r="B2001" s="59" t="s">
        <v>10339</v>
      </c>
      <c r="E2001" s="81">
        <v>600003792</v>
      </c>
      <c r="F2001" s="59" t="s">
        <v>2824</v>
      </c>
      <c r="J2001" s="61">
        <v>1</v>
      </c>
      <c r="N2001" s="59">
        <v>907.00000000000011</v>
      </c>
    </row>
    <row r="2002" spans="1:14" s="59" customFormat="1" x14ac:dyDescent="0.25">
      <c r="A2002" s="59" t="s">
        <v>1059</v>
      </c>
      <c r="B2002" s="59" t="s">
        <v>10339</v>
      </c>
      <c r="E2002" s="81">
        <v>600004626</v>
      </c>
      <c r="F2002" s="59" t="s">
        <v>1445</v>
      </c>
      <c r="J2002" s="61">
        <v>1</v>
      </c>
      <c r="N2002" s="59">
        <v>730.27538461538461</v>
      </c>
    </row>
    <row r="2003" spans="1:14" s="59" customFormat="1" x14ac:dyDescent="0.25">
      <c r="A2003" s="59" t="s">
        <v>1059</v>
      </c>
      <c r="B2003" s="59" t="s">
        <v>10339</v>
      </c>
      <c r="E2003" s="81">
        <v>600004650</v>
      </c>
      <c r="F2003" s="59" t="s">
        <v>1480</v>
      </c>
      <c r="J2003" s="61">
        <v>1</v>
      </c>
      <c r="N2003" s="59">
        <v>778.12965517241378</v>
      </c>
    </row>
    <row r="2004" spans="1:14" s="59" customFormat="1" x14ac:dyDescent="0.25">
      <c r="A2004" s="59" t="s">
        <v>1059</v>
      </c>
      <c r="B2004" s="59" t="s">
        <v>10339</v>
      </c>
      <c r="E2004" s="81">
        <v>600004653</v>
      </c>
      <c r="F2004" s="59" t="s">
        <v>1489</v>
      </c>
      <c r="J2004" s="61">
        <v>1</v>
      </c>
      <c r="N2004" s="59">
        <v>947.52104166666675</v>
      </c>
    </row>
    <row r="2005" spans="1:14" s="59" customFormat="1" x14ac:dyDescent="0.25">
      <c r="A2005" s="59" t="s">
        <v>1059</v>
      </c>
      <c r="B2005" s="59" t="s">
        <v>10339</v>
      </c>
      <c r="E2005" s="81">
        <v>600004662</v>
      </c>
      <c r="F2005" s="59" t="s">
        <v>2833</v>
      </c>
      <c r="J2005" s="61">
        <v>1</v>
      </c>
      <c r="N2005" s="59">
        <v>420.96999999999997</v>
      </c>
    </row>
    <row r="2006" spans="1:14" s="59" customFormat="1" x14ac:dyDescent="0.25">
      <c r="A2006" s="59" t="s">
        <v>1059</v>
      </c>
      <c r="B2006" s="59" t="s">
        <v>10339</v>
      </c>
      <c r="E2006" s="81">
        <v>600004683</v>
      </c>
      <c r="F2006" s="59" t="s">
        <v>1537</v>
      </c>
      <c r="J2006" s="61">
        <v>1</v>
      </c>
      <c r="N2006" s="59">
        <v>1215.6458333333335</v>
      </c>
    </row>
    <row r="2007" spans="1:14" s="59" customFormat="1" x14ac:dyDescent="0.25">
      <c r="A2007" s="59" t="s">
        <v>1059</v>
      </c>
      <c r="B2007" s="59" t="s">
        <v>10339</v>
      </c>
      <c r="E2007" s="81">
        <v>600004691</v>
      </c>
      <c r="F2007" s="59" t="s">
        <v>2840</v>
      </c>
      <c r="J2007" s="61">
        <v>1</v>
      </c>
      <c r="N2007" s="59">
        <v>640.9</v>
      </c>
    </row>
    <row r="2008" spans="1:14" s="59" customFormat="1" x14ac:dyDescent="0.25">
      <c r="A2008" s="59" t="s">
        <v>1059</v>
      </c>
      <c r="B2008" s="59" t="s">
        <v>10339</v>
      </c>
      <c r="E2008" s="81">
        <v>600004734</v>
      </c>
      <c r="F2008" s="59" t="s">
        <v>1587</v>
      </c>
      <c r="J2008" s="61">
        <v>1</v>
      </c>
      <c r="N2008" s="59">
        <v>618</v>
      </c>
    </row>
    <row r="2009" spans="1:14" s="59" customFormat="1" x14ac:dyDescent="0.25">
      <c r="A2009" s="59" t="s">
        <v>1059</v>
      </c>
      <c r="B2009" s="59" t="s">
        <v>10339</v>
      </c>
      <c r="E2009" s="81">
        <v>600004750</v>
      </c>
      <c r="F2009" s="59" t="s">
        <v>1606</v>
      </c>
      <c r="J2009" s="61">
        <v>1</v>
      </c>
      <c r="N2009" s="59">
        <v>876.70998405494902</v>
      </c>
    </row>
    <row r="2010" spans="1:14" s="59" customFormat="1" x14ac:dyDescent="0.25">
      <c r="A2010" s="59" t="s">
        <v>1059</v>
      </c>
      <c r="B2010" s="59" t="s">
        <v>10339</v>
      </c>
      <c r="E2010" s="81">
        <v>600004751</v>
      </c>
      <c r="F2010" s="59" t="s">
        <v>1612</v>
      </c>
      <c r="J2010" s="61">
        <v>1</v>
      </c>
      <c r="N2010" s="59">
        <v>1152.1801282051283</v>
      </c>
    </row>
    <row r="2011" spans="1:14" s="59" customFormat="1" x14ac:dyDescent="0.25">
      <c r="A2011" s="59" t="s">
        <v>1059</v>
      </c>
      <c r="B2011" s="59" t="s">
        <v>10339</v>
      </c>
      <c r="E2011" s="81">
        <v>600004752</v>
      </c>
      <c r="F2011" s="59" t="s">
        <v>2844</v>
      </c>
      <c r="J2011" s="61">
        <v>1</v>
      </c>
      <c r="N2011" s="59">
        <v>931.38476190476183</v>
      </c>
    </row>
    <row r="2012" spans="1:14" s="59" customFormat="1" x14ac:dyDescent="0.25">
      <c r="A2012" s="59" t="s">
        <v>1059</v>
      </c>
      <c r="B2012" s="59" t="s">
        <v>10339</v>
      </c>
      <c r="E2012" s="81">
        <v>600004772</v>
      </c>
      <c r="F2012" s="59" t="s">
        <v>1636</v>
      </c>
      <c r="J2012" s="61">
        <v>1</v>
      </c>
      <c r="N2012" s="59">
        <v>445.7</v>
      </c>
    </row>
    <row r="2013" spans="1:14" s="59" customFormat="1" x14ac:dyDescent="0.25">
      <c r="A2013" s="59" t="s">
        <v>1059</v>
      </c>
      <c r="B2013" s="59" t="s">
        <v>10339</v>
      </c>
      <c r="E2013" s="81">
        <v>600004794</v>
      </c>
      <c r="F2013" s="59" t="s">
        <v>1642</v>
      </c>
      <c r="J2013" s="61">
        <v>1</v>
      </c>
      <c r="N2013" s="59">
        <v>600</v>
      </c>
    </row>
    <row r="2014" spans="1:14" s="59" customFormat="1" x14ac:dyDescent="0.25">
      <c r="A2014" s="59" t="s">
        <v>1059</v>
      </c>
      <c r="B2014" s="59" t="s">
        <v>10339</v>
      </c>
      <c r="E2014" s="81">
        <v>600004829</v>
      </c>
      <c r="F2014" s="59" t="s">
        <v>1706</v>
      </c>
      <c r="J2014" s="61">
        <v>1</v>
      </c>
      <c r="N2014" s="59">
        <v>408.34</v>
      </c>
    </row>
    <row r="2015" spans="1:14" s="59" customFormat="1" x14ac:dyDescent="0.25">
      <c r="A2015" s="59" t="s">
        <v>1059</v>
      </c>
      <c r="B2015" s="59" t="s">
        <v>10339</v>
      </c>
      <c r="E2015" s="81">
        <v>600004830</v>
      </c>
      <c r="F2015" s="59" t="s">
        <v>2851</v>
      </c>
      <c r="J2015" s="61">
        <v>1</v>
      </c>
      <c r="N2015" s="59">
        <v>412.11818181818182</v>
      </c>
    </row>
    <row r="2016" spans="1:14" s="59" customFormat="1" x14ac:dyDescent="0.25">
      <c r="A2016" s="59" t="s">
        <v>1059</v>
      </c>
      <c r="B2016" s="59" t="s">
        <v>10339</v>
      </c>
      <c r="E2016" s="81">
        <v>600004851</v>
      </c>
      <c r="F2016" s="59" t="s">
        <v>1735</v>
      </c>
      <c r="J2016" s="61">
        <v>1</v>
      </c>
      <c r="N2016" s="59">
        <v>450.34999999999997</v>
      </c>
    </row>
    <row r="2017" spans="1:14" s="59" customFormat="1" x14ac:dyDescent="0.25">
      <c r="A2017" s="59" t="s">
        <v>1059</v>
      </c>
      <c r="B2017" s="59" t="s">
        <v>10339</v>
      </c>
      <c r="E2017" s="81">
        <v>600004854</v>
      </c>
      <c r="F2017" s="59" t="s">
        <v>2853</v>
      </c>
      <c r="J2017" s="61">
        <v>1</v>
      </c>
      <c r="N2017" s="59">
        <v>329.76470588235293</v>
      </c>
    </row>
    <row r="2018" spans="1:14" s="59" customFormat="1" x14ac:dyDescent="0.25">
      <c r="A2018" s="59" t="s">
        <v>1059</v>
      </c>
      <c r="B2018" s="59" t="s">
        <v>10339</v>
      </c>
      <c r="E2018" s="81">
        <v>600004859</v>
      </c>
      <c r="F2018" s="59" t="s">
        <v>2854</v>
      </c>
      <c r="J2018" s="61">
        <v>1</v>
      </c>
      <c r="N2018" s="59">
        <v>453.57129629629634</v>
      </c>
    </row>
    <row r="2019" spans="1:14" s="59" customFormat="1" x14ac:dyDescent="0.25">
      <c r="A2019" s="59" t="s">
        <v>1059</v>
      </c>
      <c r="B2019" s="59" t="s">
        <v>10339</v>
      </c>
      <c r="E2019" s="81">
        <v>600004867</v>
      </c>
      <c r="F2019" s="59" t="s">
        <v>2855</v>
      </c>
      <c r="J2019" s="61">
        <v>1</v>
      </c>
      <c r="N2019" s="59">
        <v>379.98555555555555</v>
      </c>
    </row>
    <row r="2020" spans="1:14" s="59" customFormat="1" x14ac:dyDescent="0.25">
      <c r="A2020" s="59" t="s">
        <v>1059</v>
      </c>
      <c r="B2020" s="59" t="s">
        <v>10339</v>
      </c>
      <c r="E2020" s="81">
        <v>600004984</v>
      </c>
      <c r="F2020" s="59" t="s">
        <v>2856</v>
      </c>
      <c r="J2020" s="61">
        <v>1</v>
      </c>
      <c r="N2020" s="59">
        <v>718.61020408163267</v>
      </c>
    </row>
    <row r="2021" spans="1:14" s="59" customFormat="1" x14ac:dyDescent="0.25">
      <c r="A2021" s="59" t="s">
        <v>1059</v>
      </c>
      <c r="B2021" s="59" t="s">
        <v>10339</v>
      </c>
      <c r="E2021" s="81">
        <v>600007762</v>
      </c>
      <c r="F2021" s="59" t="s">
        <v>1784</v>
      </c>
      <c r="J2021" s="61">
        <v>1</v>
      </c>
      <c r="N2021" s="59">
        <v>4723.3666666666668</v>
      </c>
    </row>
    <row r="2022" spans="1:14" s="59" customFormat="1" x14ac:dyDescent="0.25">
      <c r="A2022" s="59" t="s">
        <v>1059</v>
      </c>
      <c r="B2022" s="59" t="s">
        <v>10339</v>
      </c>
      <c r="E2022" s="81">
        <v>600007763</v>
      </c>
      <c r="F2022" s="59" t="s">
        <v>1789</v>
      </c>
      <c r="J2022" s="61">
        <v>1</v>
      </c>
      <c r="N2022" s="59">
        <v>5000</v>
      </c>
    </row>
    <row r="2023" spans="1:14" s="59" customFormat="1" x14ac:dyDescent="0.25">
      <c r="A2023" s="59" t="s">
        <v>1059</v>
      </c>
      <c r="B2023" s="59" t="s">
        <v>10339</v>
      </c>
      <c r="E2023" s="81">
        <v>600007764</v>
      </c>
      <c r="F2023" s="59" t="s">
        <v>1794</v>
      </c>
      <c r="J2023" s="61">
        <v>1</v>
      </c>
      <c r="N2023" s="59">
        <v>3678.0032258064516</v>
      </c>
    </row>
    <row r="2024" spans="1:14" s="59" customFormat="1" x14ac:dyDescent="0.25">
      <c r="A2024" s="59" t="s">
        <v>1059</v>
      </c>
      <c r="B2024" s="59" t="s">
        <v>10339</v>
      </c>
      <c r="E2024" s="81">
        <v>600007767</v>
      </c>
      <c r="F2024" s="59" t="s">
        <v>1802</v>
      </c>
      <c r="J2024" s="61">
        <v>1</v>
      </c>
      <c r="N2024" s="59">
        <v>5671.4666666666662</v>
      </c>
    </row>
    <row r="2025" spans="1:14" s="59" customFormat="1" x14ac:dyDescent="0.25">
      <c r="A2025" s="59" t="s">
        <v>1059</v>
      </c>
      <c r="B2025" s="59" t="s">
        <v>10339</v>
      </c>
      <c r="E2025" s="81">
        <v>600007769</v>
      </c>
      <c r="F2025" s="59" t="s">
        <v>1916</v>
      </c>
      <c r="J2025" s="61">
        <v>1</v>
      </c>
      <c r="N2025" s="59">
        <v>3603.5</v>
      </c>
    </row>
    <row r="2026" spans="1:14" s="59" customFormat="1" x14ac:dyDescent="0.25">
      <c r="A2026" s="59" t="s">
        <v>1059</v>
      </c>
      <c r="B2026" s="59" t="s">
        <v>10339</v>
      </c>
      <c r="E2026" s="81">
        <v>600008588</v>
      </c>
      <c r="F2026" s="59" t="s">
        <v>1807</v>
      </c>
      <c r="J2026" s="61">
        <v>1</v>
      </c>
      <c r="N2026" s="59">
        <v>5333.333333333333</v>
      </c>
    </row>
    <row r="2027" spans="1:14" s="59" customFormat="1" x14ac:dyDescent="0.25">
      <c r="A2027" s="59" t="s">
        <v>1059</v>
      </c>
      <c r="B2027" s="59" t="s">
        <v>10339</v>
      </c>
      <c r="E2027" s="81">
        <v>600008600</v>
      </c>
      <c r="F2027" s="59" t="s">
        <v>1810</v>
      </c>
      <c r="J2027" s="61">
        <v>1</v>
      </c>
      <c r="N2027" s="59">
        <v>5337.82</v>
      </c>
    </row>
    <row r="2028" spans="1:14" s="59" customFormat="1" x14ac:dyDescent="0.25">
      <c r="A2028" s="59" t="s">
        <v>1059</v>
      </c>
      <c r="B2028" s="59" t="s">
        <v>10339</v>
      </c>
      <c r="E2028" s="81">
        <v>600008766</v>
      </c>
      <c r="F2028" s="59" t="s">
        <v>2860</v>
      </c>
      <c r="J2028" s="61">
        <v>1</v>
      </c>
      <c r="N2028" s="59">
        <v>1078.5635065789475</v>
      </c>
    </row>
    <row r="2029" spans="1:14" s="59" customFormat="1" x14ac:dyDescent="0.25">
      <c r="A2029" s="59" t="s">
        <v>1059</v>
      </c>
      <c r="B2029" s="59" t="s">
        <v>10339</v>
      </c>
      <c r="E2029" s="81">
        <v>600008789</v>
      </c>
      <c r="F2029" s="59" t="s">
        <v>1817</v>
      </c>
      <c r="J2029" s="61">
        <v>1</v>
      </c>
      <c r="N2029" s="59">
        <v>3354.2000000000003</v>
      </c>
    </row>
    <row r="2030" spans="1:14" s="59" customFormat="1" x14ac:dyDescent="0.25">
      <c r="A2030" s="59" t="s">
        <v>1059</v>
      </c>
      <c r="B2030" s="59" t="s">
        <v>10339</v>
      </c>
      <c r="E2030" s="81">
        <v>600009122</v>
      </c>
      <c r="F2030" s="59" t="s">
        <v>1823</v>
      </c>
      <c r="J2030" s="61">
        <v>1</v>
      </c>
      <c r="N2030" s="59">
        <v>2299.2222222222222</v>
      </c>
    </row>
    <row r="2031" spans="1:14" s="59" customFormat="1" x14ac:dyDescent="0.25">
      <c r="A2031" s="59" t="s">
        <v>1059</v>
      </c>
      <c r="B2031" s="59" t="s">
        <v>10339</v>
      </c>
      <c r="E2031" s="81">
        <v>600009212</v>
      </c>
      <c r="F2031" s="59" t="s">
        <v>11496</v>
      </c>
      <c r="J2031" s="61">
        <v>1</v>
      </c>
      <c r="N2031" s="59">
        <v>293.40374870593365</v>
      </c>
    </row>
    <row r="2032" spans="1:14" s="59" customFormat="1" x14ac:dyDescent="0.25">
      <c r="A2032" s="59" t="s">
        <v>1059</v>
      </c>
      <c r="B2032" s="59" t="s">
        <v>10339</v>
      </c>
      <c r="E2032" s="81">
        <v>600010016</v>
      </c>
      <c r="F2032" s="59" t="s">
        <v>2862</v>
      </c>
      <c r="J2032" s="61">
        <v>1</v>
      </c>
      <c r="N2032" s="59">
        <v>615.60184994861254</v>
      </c>
    </row>
    <row r="2033" spans="1:18" s="59" customFormat="1" x14ac:dyDescent="0.25">
      <c r="A2033" s="59" t="s">
        <v>1059</v>
      </c>
      <c r="B2033" s="59" t="s">
        <v>10339</v>
      </c>
      <c r="E2033" s="81">
        <v>600010176</v>
      </c>
      <c r="F2033" s="59" t="s">
        <v>2863</v>
      </c>
      <c r="J2033" s="61">
        <v>1</v>
      </c>
      <c r="N2033" s="59">
        <v>1133.4580618892508</v>
      </c>
    </row>
    <row r="2034" spans="1:18" s="59" customFormat="1" x14ac:dyDescent="0.25">
      <c r="A2034" s="59" t="s">
        <v>1059</v>
      </c>
      <c r="B2034" s="59" t="s">
        <v>10339</v>
      </c>
      <c r="E2034" s="81">
        <v>600010210</v>
      </c>
      <c r="F2034" s="59" t="s">
        <v>1838</v>
      </c>
      <c r="J2034" s="61">
        <v>1</v>
      </c>
      <c r="N2034" s="59">
        <v>5613.75</v>
      </c>
    </row>
    <row r="2035" spans="1:18" s="59" customFormat="1" x14ac:dyDescent="0.25">
      <c r="A2035" s="59" t="s">
        <v>1059</v>
      </c>
      <c r="B2035" s="59" t="s">
        <v>10339</v>
      </c>
      <c r="E2035" s="81">
        <v>600010354</v>
      </c>
      <c r="F2035" s="59" t="s">
        <v>2864</v>
      </c>
      <c r="J2035" s="61">
        <v>1</v>
      </c>
      <c r="N2035" s="59">
        <v>726.53666666666663</v>
      </c>
    </row>
    <row r="2036" spans="1:18" s="59" customFormat="1" x14ac:dyDescent="0.25">
      <c r="A2036" s="59" t="s">
        <v>1059</v>
      </c>
      <c r="B2036" s="59" t="s">
        <v>10339</v>
      </c>
      <c r="E2036" s="81">
        <v>600010525</v>
      </c>
      <c r="F2036" s="59" t="s">
        <v>2866</v>
      </c>
      <c r="J2036" s="61">
        <v>1</v>
      </c>
      <c r="N2036" s="59">
        <v>540</v>
      </c>
    </row>
    <row r="2037" spans="1:18" s="59" customFormat="1" x14ac:dyDescent="0.25">
      <c r="A2037" s="59" t="s">
        <v>1059</v>
      </c>
      <c r="B2037" s="59" t="s">
        <v>10339</v>
      </c>
      <c r="E2037" s="81">
        <v>600010740</v>
      </c>
      <c r="F2037" s="59" t="s">
        <v>2868</v>
      </c>
      <c r="J2037" s="61">
        <v>1</v>
      </c>
      <c r="N2037" s="59">
        <v>748.76010171058715</v>
      </c>
    </row>
    <row r="2038" spans="1:18" s="59" customFormat="1" x14ac:dyDescent="0.25">
      <c r="A2038" s="59" t="s">
        <v>1059</v>
      </c>
      <c r="B2038" s="59" t="s">
        <v>10339</v>
      </c>
      <c r="E2038" s="81">
        <v>600010741</v>
      </c>
      <c r="F2038" s="59" t="s">
        <v>2869</v>
      </c>
      <c r="J2038" s="61">
        <v>1</v>
      </c>
      <c r="N2038" s="59">
        <v>969.73226666666676</v>
      </c>
    </row>
    <row r="2039" spans="1:18" s="59" customFormat="1" x14ac:dyDescent="0.25">
      <c r="A2039" s="59" t="s">
        <v>1059</v>
      </c>
      <c r="B2039" s="59" t="s">
        <v>10339</v>
      </c>
      <c r="E2039" s="81">
        <v>600010949</v>
      </c>
      <c r="F2039" s="59" t="s">
        <v>1875</v>
      </c>
      <c r="J2039" s="61">
        <v>1</v>
      </c>
      <c r="N2039" s="59">
        <v>638.6198630136987</v>
      </c>
    </row>
    <row r="2040" spans="1:18" s="59" customFormat="1" x14ac:dyDescent="0.25">
      <c r="A2040" s="59" t="s">
        <v>1059</v>
      </c>
      <c r="B2040" s="59" t="s">
        <v>10339</v>
      </c>
      <c r="E2040" s="81">
        <v>600011124</v>
      </c>
      <c r="F2040" s="59" t="s">
        <v>2873</v>
      </c>
      <c r="J2040" s="61">
        <v>1</v>
      </c>
      <c r="N2040" s="59">
        <v>2200</v>
      </c>
    </row>
    <row r="2041" spans="1:18" x14ac:dyDescent="0.25">
      <c r="A2041" s="59" t="s">
        <v>1059</v>
      </c>
      <c r="B2041" s="59" t="s">
        <v>10339</v>
      </c>
      <c r="C2041" s="59"/>
      <c r="D2041" s="59"/>
      <c r="E2041" s="81">
        <v>600011127</v>
      </c>
      <c r="F2041" s="59" t="s">
        <v>2875</v>
      </c>
      <c r="G2041" s="59"/>
      <c r="H2041" s="59"/>
      <c r="I2041" s="59"/>
      <c r="J2041" s="61">
        <v>1</v>
      </c>
      <c r="K2041" s="59"/>
      <c r="L2041" s="59"/>
      <c r="M2041" s="59"/>
      <c r="N2041" s="59">
        <v>861.43712621359225</v>
      </c>
      <c r="O2041" s="59"/>
      <c r="P2041" s="59"/>
      <c r="Q2041" s="59"/>
      <c r="R2041" s="59"/>
    </row>
    <row r="2042" spans="1:18" x14ac:dyDescent="0.25">
      <c r="A2042" s="59" t="s">
        <v>1059</v>
      </c>
      <c r="B2042" s="59" t="s">
        <v>10339</v>
      </c>
      <c r="C2042" s="59"/>
      <c r="D2042" s="59"/>
      <c r="E2042" s="81">
        <v>600011130</v>
      </c>
      <c r="F2042" s="59" t="s">
        <v>2876</v>
      </c>
      <c r="G2042" s="59"/>
      <c r="H2042" s="59"/>
      <c r="I2042" s="59"/>
      <c r="J2042" s="61">
        <v>1</v>
      </c>
      <c r="K2042" s="59"/>
      <c r="L2042" s="59"/>
      <c r="M2042" s="59"/>
      <c r="N2042" s="59">
        <v>4900</v>
      </c>
      <c r="O2042" s="59"/>
      <c r="P2042" s="59"/>
      <c r="Q2042" s="59"/>
      <c r="R2042" s="59"/>
    </row>
    <row r="2043" spans="1:18" x14ac:dyDescent="0.25">
      <c r="A2043" s="59" t="s">
        <v>1059</v>
      </c>
      <c r="B2043" s="59" t="s">
        <v>10339</v>
      </c>
      <c r="C2043" s="59"/>
      <c r="D2043" s="59"/>
      <c r="E2043" s="81">
        <v>600011131</v>
      </c>
      <c r="F2043" s="59" t="s">
        <v>2877</v>
      </c>
      <c r="G2043" s="59"/>
      <c r="H2043" s="59"/>
      <c r="I2043" s="59"/>
      <c r="J2043" s="61">
        <v>1</v>
      </c>
      <c r="K2043" s="59"/>
      <c r="L2043" s="59"/>
      <c r="M2043" s="59"/>
      <c r="N2043" s="59">
        <v>1223.1826754385963</v>
      </c>
      <c r="O2043" s="59"/>
      <c r="P2043" s="59"/>
      <c r="Q2043" s="59"/>
      <c r="R2043" s="59"/>
    </row>
    <row r="2044" spans="1:18" x14ac:dyDescent="0.25">
      <c r="A2044" s="59" t="s">
        <v>1059</v>
      </c>
      <c r="B2044" s="59" t="s">
        <v>10339</v>
      </c>
      <c r="C2044" s="59"/>
      <c r="D2044" s="59"/>
      <c r="E2044" s="81">
        <v>600011257</v>
      </c>
      <c r="F2044" s="59" t="s">
        <v>1913</v>
      </c>
      <c r="G2044" s="59"/>
      <c r="H2044" s="59"/>
      <c r="I2044" s="59"/>
      <c r="J2044" s="61">
        <v>1</v>
      </c>
      <c r="K2044" s="59"/>
      <c r="L2044" s="59"/>
      <c r="M2044" s="59"/>
      <c r="N2044" s="59">
        <v>4852</v>
      </c>
      <c r="O2044" s="59"/>
      <c r="P2044" s="59"/>
      <c r="Q2044" s="59"/>
      <c r="R2044" s="59"/>
    </row>
    <row r="2045" spans="1:18" x14ac:dyDescent="0.25">
      <c r="A2045" s="59" t="s">
        <v>1059</v>
      </c>
      <c r="B2045" s="59" t="s">
        <v>10339</v>
      </c>
      <c r="C2045" s="59"/>
      <c r="D2045" s="59"/>
      <c r="E2045" s="81">
        <v>600013394</v>
      </c>
      <c r="F2045" s="59" t="s">
        <v>2879</v>
      </c>
      <c r="G2045" s="59"/>
      <c r="H2045" s="59"/>
      <c r="I2045" s="59"/>
      <c r="J2045" s="61">
        <v>1</v>
      </c>
      <c r="K2045" s="59"/>
      <c r="L2045" s="59"/>
      <c r="M2045" s="59"/>
      <c r="N2045" s="59">
        <v>1000.8078294107542</v>
      </c>
      <c r="O2045" s="59"/>
      <c r="P2045" s="59"/>
      <c r="Q2045" s="59"/>
      <c r="R2045" s="59"/>
    </row>
    <row r="2046" spans="1:18" x14ac:dyDescent="0.25">
      <c r="A2046" s="59" t="s">
        <v>1059</v>
      </c>
      <c r="B2046" s="59" t="s">
        <v>10339</v>
      </c>
      <c r="C2046" s="59"/>
      <c r="D2046" s="59"/>
      <c r="E2046" s="81">
        <v>600014637</v>
      </c>
      <c r="F2046" s="59" t="s">
        <v>1924</v>
      </c>
      <c r="G2046" s="59"/>
      <c r="H2046" s="59"/>
      <c r="I2046" s="59"/>
      <c r="J2046" s="61">
        <v>1</v>
      </c>
      <c r="K2046" s="59"/>
      <c r="L2046" s="59"/>
      <c r="M2046" s="59"/>
      <c r="N2046" s="59">
        <v>3180.0001019783804</v>
      </c>
      <c r="O2046" s="59"/>
      <c r="P2046" s="59"/>
      <c r="Q2046" s="59"/>
      <c r="R2046" s="59"/>
    </row>
    <row r="2047" spans="1:18" x14ac:dyDescent="0.25">
      <c r="A2047" s="59" t="s">
        <v>1059</v>
      </c>
      <c r="B2047" s="59" t="s">
        <v>10339</v>
      </c>
      <c r="C2047" s="59"/>
      <c r="D2047" s="59"/>
      <c r="E2047" s="81">
        <v>600014644</v>
      </c>
      <c r="F2047" s="59" t="s">
        <v>2880</v>
      </c>
      <c r="G2047" s="59"/>
      <c r="H2047" s="59"/>
      <c r="I2047" s="59"/>
      <c r="J2047" s="61">
        <v>1</v>
      </c>
      <c r="K2047" s="59"/>
      <c r="L2047" s="59"/>
      <c r="M2047" s="59"/>
      <c r="N2047" s="59">
        <v>1991.4720000000002</v>
      </c>
      <c r="O2047" s="59"/>
      <c r="P2047" s="59"/>
      <c r="Q2047" s="59"/>
      <c r="R2047" s="59"/>
    </row>
    <row r="2048" spans="1:18" x14ac:dyDescent="0.25">
      <c r="A2048" s="59" t="s">
        <v>1059</v>
      </c>
      <c r="B2048" s="59" t="s">
        <v>10339</v>
      </c>
      <c r="C2048" s="59"/>
      <c r="D2048" s="59"/>
      <c r="E2048" s="81">
        <v>600015425</v>
      </c>
      <c r="F2048" s="59" t="s">
        <v>1945</v>
      </c>
      <c r="G2048" s="59"/>
      <c r="H2048" s="59"/>
      <c r="I2048" s="59"/>
      <c r="J2048" s="61">
        <v>1</v>
      </c>
      <c r="K2048" s="59"/>
      <c r="L2048" s="59"/>
      <c r="M2048" s="59"/>
      <c r="N2048" s="59">
        <v>1095</v>
      </c>
      <c r="O2048" s="59"/>
      <c r="P2048" s="59"/>
      <c r="Q2048" s="59"/>
      <c r="R2048" s="59"/>
    </row>
    <row r="2049" spans="1:18" x14ac:dyDescent="0.25">
      <c r="A2049" s="59" t="s">
        <v>1059</v>
      </c>
      <c r="B2049" s="59" t="s">
        <v>10339</v>
      </c>
      <c r="C2049" s="59"/>
      <c r="D2049" s="59"/>
      <c r="E2049" s="81">
        <v>600016262</v>
      </c>
      <c r="F2049" s="59" t="s">
        <v>1963</v>
      </c>
      <c r="G2049" s="59"/>
      <c r="H2049" s="59"/>
      <c r="I2049" s="59"/>
      <c r="J2049" s="61">
        <v>1</v>
      </c>
      <c r="K2049" s="59"/>
      <c r="L2049" s="59"/>
      <c r="M2049" s="59"/>
      <c r="N2049" s="59">
        <v>902.54901960784309</v>
      </c>
      <c r="O2049" s="59"/>
      <c r="P2049" s="59"/>
      <c r="Q2049" s="59"/>
      <c r="R2049" s="59"/>
    </row>
    <row r="2050" spans="1:18" x14ac:dyDescent="0.25">
      <c r="A2050" s="59" t="s">
        <v>1059</v>
      </c>
      <c r="B2050" s="59" t="s">
        <v>10339</v>
      </c>
      <c r="C2050" s="59"/>
      <c r="D2050" s="59"/>
      <c r="E2050" s="81">
        <v>600016263</v>
      </c>
      <c r="F2050" s="59" t="s">
        <v>1968</v>
      </c>
      <c r="G2050" s="59"/>
      <c r="H2050" s="59"/>
      <c r="I2050" s="59"/>
      <c r="J2050" s="61">
        <v>1</v>
      </c>
      <c r="K2050" s="59"/>
      <c r="L2050" s="59"/>
      <c r="M2050" s="59"/>
      <c r="N2050" s="59">
        <v>1150</v>
      </c>
      <c r="O2050" s="59"/>
      <c r="P2050" s="59"/>
      <c r="Q2050" s="59"/>
      <c r="R2050" s="59"/>
    </row>
    <row r="2051" spans="1:18" x14ac:dyDescent="0.25">
      <c r="A2051" s="59" t="s">
        <v>1059</v>
      </c>
      <c r="B2051" s="59" t="s">
        <v>10339</v>
      </c>
      <c r="C2051" s="59"/>
      <c r="D2051" s="59"/>
      <c r="E2051" s="81">
        <v>600016330</v>
      </c>
      <c r="F2051" s="59" t="s">
        <v>1986</v>
      </c>
      <c r="G2051" s="59"/>
      <c r="H2051" s="59"/>
      <c r="I2051" s="59"/>
      <c r="J2051" s="61">
        <v>1</v>
      </c>
      <c r="K2051" s="59"/>
      <c r="L2051" s="59"/>
      <c r="M2051" s="59"/>
      <c r="N2051" s="59">
        <v>0</v>
      </c>
      <c r="O2051" s="59"/>
      <c r="P2051" s="59"/>
      <c r="Q2051" s="59"/>
      <c r="R2051" s="59"/>
    </row>
    <row r="2052" spans="1:18" x14ac:dyDescent="0.25">
      <c r="A2052" s="59" t="s">
        <v>1059</v>
      </c>
      <c r="B2052" s="59" t="s">
        <v>10339</v>
      </c>
      <c r="C2052" s="59"/>
      <c r="D2052" s="59"/>
      <c r="E2052" s="81">
        <v>700001800</v>
      </c>
      <c r="F2052" s="59"/>
      <c r="G2052" s="59"/>
      <c r="H2052" s="59"/>
      <c r="I2052" s="59"/>
      <c r="J2052" s="61">
        <v>1</v>
      </c>
      <c r="K2052" s="59"/>
      <c r="L2052" s="59"/>
      <c r="M2052" s="59"/>
      <c r="N2052" s="59">
        <v>0</v>
      </c>
      <c r="O2052" s="59"/>
      <c r="P2052" s="59"/>
      <c r="Q2052" s="59"/>
      <c r="R2052" s="59"/>
    </row>
    <row r="2053" spans="1:18" x14ac:dyDescent="0.25">
      <c r="A2053" s="59" t="s">
        <v>1059</v>
      </c>
      <c r="B2053" s="59" t="s">
        <v>10339</v>
      </c>
      <c r="C2053" s="59"/>
      <c r="D2053" s="59"/>
      <c r="E2053" s="81">
        <v>700002054</v>
      </c>
      <c r="F2053" s="59"/>
      <c r="G2053" s="59"/>
      <c r="H2053" s="59"/>
      <c r="I2053" s="59"/>
      <c r="J2053" s="61">
        <v>1</v>
      </c>
      <c r="K2053" s="59"/>
      <c r="L2053" s="59"/>
      <c r="M2053" s="59"/>
      <c r="N2053" s="59">
        <v>0</v>
      </c>
      <c r="O2053" s="59"/>
      <c r="P2053" s="59"/>
      <c r="Q2053" s="59"/>
      <c r="R2053" s="59"/>
    </row>
  </sheetData>
  <phoneticPr fontId="10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2D70B-D366-47F3-BC24-2EA7EEECE553}">
  <sheetPr codeName="Sheet22">
    <tabColor theme="0" tint="-0.249977111117893"/>
  </sheetPr>
  <dimension ref="A1:G239"/>
  <sheetViews>
    <sheetView topLeftCell="A202" workbookViewId="0">
      <selection activeCell="P213" sqref="P213"/>
    </sheetView>
  </sheetViews>
  <sheetFormatPr defaultRowHeight="15" x14ac:dyDescent="0.25"/>
  <cols>
    <col min="3" max="3" width="12.28515625" bestFit="1" customWidth="1"/>
    <col min="4" max="4" width="41.5703125" bestFit="1" customWidth="1"/>
    <col min="5" max="5" width="14.85546875" bestFit="1" customWidth="1"/>
    <col min="6" max="6" width="14.140625" bestFit="1" customWidth="1"/>
    <col min="7" max="7" width="12.42578125" bestFit="1" customWidth="1"/>
  </cols>
  <sheetData>
    <row r="1" spans="1:7" x14ac:dyDescent="0.25">
      <c r="A1" s="46" t="s">
        <v>11497</v>
      </c>
      <c r="B1" s="46" t="s">
        <v>1043</v>
      </c>
      <c r="C1" s="46" t="s">
        <v>11498</v>
      </c>
      <c r="D1" s="46" t="s">
        <v>11499</v>
      </c>
      <c r="E1" s="46" t="s">
        <v>11500</v>
      </c>
      <c r="F1" s="46" t="s">
        <v>11501</v>
      </c>
      <c r="G1" s="46" t="s">
        <v>8958</v>
      </c>
    </row>
    <row r="2" spans="1:7" x14ac:dyDescent="0.25">
      <c r="A2" t="s">
        <v>873</v>
      </c>
      <c r="B2" t="s">
        <v>9009</v>
      </c>
      <c r="C2">
        <v>150000276</v>
      </c>
      <c r="D2" t="s">
        <v>19</v>
      </c>
      <c r="E2" s="47">
        <v>40793.339999999997</v>
      </c>
      <c r="F2" s="48">
        <v>276</v>
      </c>
      <c r="G2" s="47">
        <v>11258961.84</v>
      </c>
    </row>
    <row r="3" spans="1:7" x14ac:dyDescent="0.25">
      <c r="A3" t="s">
        <v>873</v>
      </c>
      <c r="B3" t="s">
        <v>9009</v>
      </c>
      <c r="C3">
        <v>150000304</v>
      </c>
      <c r="D3" t="s">
        <v>24</v>
      </c>
      <c r="E3">
        <v>470.67</v>
      </c>
      <c r="F3" s="48">
        <v>397.82000127477852</v>
      </c>
      <c r="G3" s="47">
        <v>187241.94</v>
      </c>
    </row>
    <row r="4" spans="1:7" x14ac:dyDescent="0.25">
      <c r="A4" t="s">
        <v>873</v>
      </c>
      <c r="B4" t="s">
        <v>9009</v>
      </c>
      <c r="C4">
        <v>150000305</v>
      </c>
      <c r="D4" t="s">
        <v>26</v>
      </c>
      <c r="E4">
        <v>143.61000000000001</v>
      </c>
      <c r="F4" s="48">
        <v>579</v>
      </c>
      <c r="G4" s="47">
        <v>83150.19</v>
      </c>
    </row>
    <row r="5" spans="1:7" x14ac:dyDescent="0.25">
      <c r="A5" t="s">
        <v>873</v>
      </c>
      <c r="B5" t="s">
        <v>9009</v>
      </c>
      <c r="C5">
        <v>150000477</v>
      </c>
      <c r="D5" t="s">
        <v>28</v>
      </c>
      <c r="E5" s="47">
        <v>9826.92</v>
      </c>
      <c r="F5" s="48">
        <v>315</v>
      </c>
      <c r="G5" s="47">
        <v>3095479.8</v>
      </c>
    </row>
    <row r="6" spans="1:7" x14ac:dyDescent="0.25">
      <c r="A6" t="s">
        <v>873</v>
      </c>
      <c r="B6" t="s">
        <v>9009</v>
      </c>
      <c r="C6">
        <v>150000478</v>
      </c>
      <c r="D6" t="s">
        <v>30</v>
      </c>
      <c r="E6" s="47">
        <v>3794.7</v>
      </c>
      <c r="F6" s="48">
        <v>392</v>
      </c>
      <c r="G6" s="47">
        <v>1487522.4</v>
      </c>
    </row>
    <row r="7" spans="1:7" x14ac:dyDescent="0.25">
      <c r="A7" t="s">
        <v>873</v>
      </c>
      <c r="B7" t="s">
        <v>9009</v>
      </c>
      <c r="C7">
        <v>150000479</v>
      </c>
      <c r="D7" t="s">
        <v>32</v>
      </c>
      <c r="E7" s="47">
        <v>2801.39</v>
      </c>
      <c r="F7" s="48">
        <v>18.150000535448477</v>
      </c>
      <c r="G7" s="47">
        <v>50845.23</v>
      </c>
    </row>
    <row r="8" spans="1:7" x14ac:dyDescent="0.25">
      <c r="A8" t="s">
        <v>873</v>
      </c>
      <c r="B8" t="s">
        <v>9009</v>
      </c>
      <c r="C8">
        <v>150000480</v>
      </c>
      <c r="D8" t="s">
        <v>35</v>
      </c>
      <c r="E8">
        <v>863.06</v>
      </c>
      <c r="F8" s="48">
        <v>20.699997682664012</v>
      </c>
      <c r="G8" s="47">
        <v>17865.34</v>
      </c>
    </row>
    <row r="9" spans="1:7" x14ac:dyDescent="0.25">
      <c r="A9" t="s">
        <v>873</v>
      </c>
      <c r="B9" t="s">
        <v>9009</v>
      </c>
      <c r="C9">
        <v>150000481</v>
      </c>
      <c r="D9" t="s">
        <v>37</v>
      </c>
      <c r="E9" s="47">
        <v>1585.63</v>
      </c>
      <c r="F9" s="48">
        <v>150</v>
      </c>
      <c r="G9" s="47">
        <v>237844.50000000003</v>
      </c>
    </row>
    <row r="10" spans="1:7" x14ac:dyDescent="0.25">
      <c r="A10" t="s">
        <v>873</v>
      </c>
      <c r="B10" t="s">
        <v>9009</v>
      </c>
      <c r="C10">
        <v>150000482</v>
      </c>
      <c r="D10" t="s">
        <v>40</v>
      </c>
      <c r="E10" s="47">
        <v>1463.32</v>
      </c>
      <c r="F10" s="48">
        <v>400</v>
      </c>
      <c r="G10" s="47">
        <v>585328</v>
      </c>
    </row>
    <row r="11" spans="1:7" x14ac:dyDescent="0.25">
      <c r="A11" t="s">
        <v>873</v>
      </c>
      <c r="B11" t="s">
        <v>9009</v>
      </c>
      <c r="C11">
        <v>150000483</v>
      </c>
      <c r="D11" t="s">
        <v>42</v>
      </c>
      <c r="E11" s="47">
        <v>16025.31</v>
      </c>
      <c r="F11" s="48">
        <v>17.709999993759872</v>
      </c>
      <c r="G11" s="47">
        <v>283808.24</v>
      </c>
    </row>
    <row r="12" spans="1:7" x14ac:dyDescent="0.25">
      <c r="A12" t="s">
        <v>873</v>
      </c>
      <c r="B12" t="s">
        <v>9009</v>
      </c>
      <c r="C12">
        <v>150000484</v>
      </c>
      <c r="D12" t="s">
        <v>45</v>
      </c>
      <c r="E12" s="47">
        <v>7821.42</v>
      </c>
      <c r="F12" s="48">
        <v>28.699999488583913</v>
      </c>
      <c r="G12" s="47">
        <v>224474.75</v>
      </c>
    </row>
    <row r="13" spans="1:7" x14ac:dyDescent="0.25">
      <c r="A13" t="s">
        <v>873</v>
      </c>
      <c r="B13" t="s">
        <v>9009</v>
      </c>
      <c r="C13">
        <v>150000485</v>
      </c>
      <c r="D13" t="s">
        <v>48</v>
      </c>
      <c r="E13" s="47">
        <v>11270.29</v>
      </c>
      <c r="F13" s="48">
        <v>12.160000319423901</v>
      </c>
      <c r="G13" s="47">
        <v>137046.73000000001</v>
      </c>
    </row>
    <row r="14" spans="1:7" x14ac:dyDescent="0.25">
      <c r="A14" t="s">
        <v>873</v>
      </c>
      <c r="B14" t="s">
        <v>9009</v>
      </c>
      <c r="C14">
        <v>150000486</v>
      </c>
      <c r="D14" t="s">
        <v>50</v>
      </c>
      <c r="E14" s="47">
        <v>2385.8000000000002</v>
      </c>
      <c r="F14" s="48">
        <v>0</v>
      </c>
      <c r="G14" s="47">
        <v>0</v>
      </c>
    </row>
    <row r="15" spans="1:7" x14ac:dyDescent="0.25">
      <c r="A15" t="s">
        <v>873</v>
      </c>
      <c r="B15" t="s">
        <v>9009</v>
      </c>
      <c r="C15">
        <v>150000493</v>
      </c>
      <c r="D15" t="s">
        <v>55</v>
      </c>
      <c r="E15">
        <v>638.82000000000005</v>
      </c>
      <c r="F15" s="48">
        <v>16</v>
      </c>
      <c r="G15" s="47">
        <v>10221.120000000001</v>
      </c>
    </row>
    <row r="16" spans="1:7" x14ac:dyDescent="0.25">
      <c r="A16" t="s">
        <v>873</v>
      </c>
      <c r="B16" t="s">
        <v>9009</v>
      </c>
      <c r="C16">
        <v>150000495</v>
      </c>
      <c r="D16" t="s">
        <v>57</v>
      </c>
      <c r="E16" s="47">
        <v>17468.47</v>
      </c>
      <c r="F16" s="48">
        <v>6.9999999999999991</v>
      </c>
      <c r="G16" s="47">
        <v>122279.29</v>
      </c>
    </row>
    <row r="17" spans="1:7" x14ac:dyDescent="0.25">
      <c r="A17" t="s">
        <v>873</v>
      </c>
      <c r="B17" t="s">
        <v>9009</v>
      </c>
      <c r="C17">
        <v>150000497</v>
      </c>
      <c r="D17" t="s">
        <v>59</v>
      </c>
      <c r="E17">
        <v>235.01</v>
      </c>
      <c r="F17" s="48">
        <v>293</v>
      </c>
      <c r="G17" s="47">
        <v>68857.929999999993</v>
      </c>
    </row>
    <row r="18" spans="1:7" x14ac:dyDescent="0.25">
      <c r="A18" t="s">
        <v>873</v>
      </c>
      <c r="B18" t="s">
        <v>9009</v>
      </c>
      <c r="C18">
        <v>150000518</v>
      </c>
      <c r="D18" t="s">
        <v>61</v>
      </c>
      <c r="E18" s="47">
        <v>18951.45</v>
      </c>
      <c r="F18" s="48">
        <v>15.249999868083972</v>
      </c>
      <c r="G18" s="47">
        <v>289009.61</v>
      </c>
    </row>
    <row r="19" spans="1:7" x14ac:dyDescent="0.25">
      <c r="A19" t="s">
        <v>873</v>
      </c>
      <c r="B19" t="s">
        <v>9009</v>
      </c>
      <c r="C19">
        <v>150000543</v>
      </c>
      <c r="D19" t="s">
        <v>66</v>
      </c>
      <c r="E19" s="47">
        <v>7483.34</v>
      </c>
      <c r="F19" s="48">
        <v>17.400000534520682</v>
      </c>
      <c r="G19" s="47">
        <v>130210.12000000001</v>
      </c>
    </row>
    <row r="20" spans="1:7" x14ac:dyDescent="0.25">
      <c r="A20" t="s">
        <v>873</v>
      </c>
      <c r="B20" t="s">
        <v>9009</v>
      </c>
      <c r="C20">
        <v>150000544</v>
      </c>
      <c r="D20" t="s">
        <v>69</v>
      </c>
      <c r="E20" s="47">
        <v>2182.56</v>
      </c>
      <c r="F20" s="48">
        <v>15.000000000000002</v>
      </c>
      <c r="G20" s="47">
        <v>32738.400000000001</v>
      </c>
    </row>
    <row r="21" spans="1:7" x14ac:dyDescent="0.25">
      <c r="A21" t="s">
        <v>873</v>
      </c>
      <c r="B21" t="s">
        <v>9009</v>
      </c>
      <c r="C21">
        <v>150000553</v>
      </c>
      <c r="D21" t="s">
        <v>73</v>
      </c>
      <c r="E21" s="47">
        <v>6528.9</v>
      </c>
      <c r="F21" s="48">
        <v>15.25000076582579</v>
      </c>
      <c r="G21" s="47">
        <v>99565.73</v>
      </c>
    </row>
    <row r="22" spans="1:7" x14ac:dyDescent="0.25">
      <c r="A22" t="s">
        <v>873</v>
      </c>
      <c r="B22" t="s">
        <v>9009</v>
      </c>
      <c r="C22">
        <v>150000555</v>
      </c>
      <c r="D22" t="s">
        <v>75</v>
      </c>
      <c r="E22">
        <v>786.49</v>
      </c>
      <c r="F22" s="48">
        <v>10.530000381441594</v>
      </c>
      <c r="G22" s="47">
        <v>8281.74</v>
      </c>
    </row>
    <row r="23" spans="1:7" x14ac:dyDescent="0.25">
      <c r="A23" t="s">
        <v>873</v>
      </c>
      <c r="B23" t="s">
        <v>9009</v>
      </c>
      <c r="C23">
        <v>150000557</v>
      </c>
      <c r="D23" t="s">
        <v>77</v>
      </c>
      <c r="E23" s="47">
        <v>15129.16</v>
      </c>
      <c r="F23" s="48">
        <v>16.850000264390093</v>
      </c>
      <c r="G23" s="47">
        <v>254926.35000000003</v>
      </c>
    </row>
    <row r="24" spans="1:7" x14ac:dyDescent="0.25">
      <c r="A24" t="s">
        <v>873</v>
      </c>
      <c r="B24" t="s">
        <v>9009</v>
      </c>
      <c r="C24">
        <v>150000558</v>
      </c>
      <c r="D24" t="s">
        <v>79</v>
      </c>
      <c r="E24" s="47">
        <v>74744.92</v>
      </c>
      <c r="F24" s="48">
        <v>16.689999935781589</v>
      </c>
      <c r="G24" s="47">
        <v>1247492.71</v>
      </c>
    </row>
    <row r="25" spans="1:7" x14ac:dyDescent="0.25">
      <c r="A25" t="s">
        <v>873</v>
      </c>
      <c r="B25" t="s">
        <v>9009</v>
      </c>
      <c r="C25">
        <v>150001665</v>
      </c>
      <c r="D25" t="s">
        <v>90</v>
      </c>
      <c r="E25">
        <v>18.97</v>
      </c>
      <c r="F25" s="48">
        <v>383.53979968371112</v>
      </c>
      <c r="G25" s="47">
        <v>7275.75</v>
      </c>
    </row>
    <row r="26" spans="1:7" x14ac:dyDescent="0.25">
      <c r="A26" t="s">
        <v>873</v>
      </c>
      <c r="B26" t="s">
        <v>9009</v>
      </c>
      <c r="C26">
        <v>150001927</v>
      </c>
      <c r="D26" t="s">
        <v>92</v>
      </c>
      <c r="E26">
        <v>676.64</v>
      </c>
      <c r="F26" s="48">
        <v>245</v>
      </c>
      <c r="G26" s="47">
        <v>165776.79999999999</v>
      </c>
    </row>
    <row r="27" spans="1:7" x14ac:dyDescent="0.25">
      <c r="A27" t="s">
        <v>873</v>
      </c>
      <c r="B27" t="s">
        <v>9009</v>
      </c>
      <c r="C27">
        <v>300020946</v>
      </c>
      <c r="D27" t="s">
        <v>101</v>
      </c>
      <c r="E27" s="47">
        <v>5517</v>
      </c>
      <c r="F27" s="48">
        <v>8.02</v>
      </c>
      <c r="G27" s="47">
        <v>44246.34</v>
      </c>
    </row>
    <row r="28" spans="1:7" x14ac:dyDescent="0.25">
      <c r="A28" t="s">
        <v>873</v>
      </c>
      <c r="B28" t="s">
        <v>9009</v>
      </c>
      <c r="C28">
        <v>300020977</v>
      </c>
      <c r="D28" t="s">
        <v>106</v>
      </c>
      <c r="E28">
        <v>339</v>
      </c>
      <c r="F28" s="48">
        <v>9.4500000000000011</v>
      </c>
      <c r="G28" s="47">
        <v>3203.55</v>
      </c>
    </row>
    <row r="29" spans="1:7" x14ac:dyDescent="0.25">
      <c r="A29" t="s">
        <v>873</v>
      </c>
      <c r="B29" t="s">
        <v>9009</v>
      </c>
      <c r="C29">
        <v>300020978</v>
      </c>
      <c r="D29" t="s">
        <v>108</v>
      </c>
      <c r="E29" s="47">
        <v>3885</v>
      </c>
      <c r="F29" s="48">
        <v>7.56</v>
      </c>
      <c r="G29" s="47">
        <v>29370.6</v>
      </c>
    </row>
    <row r="30" spans="1:7" x14ac:dyDescent="0.25">
      <c r="A30" t="s">
        <v>873</v>
      </c>
      <c r="B30" t="s">
        <v>9009</v>
      </c>
      <c r="C30">
        <v>300020979</v>
      </c>
      <c r="D30" t="s">
        <v>110</v>
      </c>
      <c r="E30" s="47">
        <v>3724</v>
      </c>
      <c r="F30" s="48">
        <v>7.84</v>
      </c>
      <c r="G30" s="47">
        <v>29196.16</v>
      </c>
    </row>
    <row r="31" spans="1:7" x14ac:dyDescent="0.25">
      <c r="A31" t="s">
        <v>873</v>
      </c>
      <c r="B31" t="s">
        <v>9009</v>
      </c>
      <c r="C31">
        <v>300020980</v>
      </c>
      <c r="D31" t="s">
        <v>112</v>
      </c>
      <c r="E31" s="47">
        <v>1162</v>
      </c>
      <c r="F31" s="48">
        <v>11.54</v>
      </c>
      <c r="G31" s="47">
        <v>13409.48</v>
      </c>
    </row>
    <row r="32" spans="1:7" x14ac:dyDescent="0.25">
      <c r="A32" t="s">
        <v>873</v>
      </c>
      <c r="B32" t="s">
        <v>9009</v>
      </c>
      <c r="C32">
        <v>300020983</v>
      </c>
      <c r="D32" t="s">
        <v>116</v>
      </c>
      <c r="E32" s="47">
        <v>16889</v>
      </c>
      <c r="F32" s="48">
        <v>8.17</v>
      </c>
      <c r="G32" s="47">
        <v>137983.13</v>
      </c>
    </row>
    <row r="33" spans="1:7" x14ac:dyDescent="0.25">
      <c r="A33" t="s">
        <v>873</v>
      </c>
      <c r="B33" t="s">
        <v>9009</v>
      </c>
      <c r="C33">
        <v>300020985</v>
      </c>
      <c r="D33" t="s">
        <v>118</v>
      </c>
      <c r="E33">
        <v>768.96</v>
      </c>
      <c r="F33" s="48">
        <v>3.0100005201831044</v>
      </c>
      <c r="G33" s="47">
        <v>2314.5700000000002</v>
      </c>
    </row>
    <row r="34" spans="1:7" x14ac:dyDescent="0.25">
      <c r="A34" t="s">
        <v>873</v>
      </c>
      <c r="B34" t="s">
        <v>9009</v>
      </c>
      <c r="C34">
        <v>300020986</v>
      </c>
      <c r="D34" t="s">
        <v>120</v>
      </c>
      <c r="E34" s="47">
        <v>6743.54</v>
      </c>
      <c r="F34" s="48">
        <v>3.0100006821343093</v>
      </c>
      <c r="G34" s="47">
        <v>20298.060000000001</v>
      </c>
    </row>
    <row r="35" spans="1:7" x14ac:dyDescent="0.25">
      <c r="A35" t="s">
        <v>873</v>
      </c>
      <c r="B35" t="s">
        <v>9009</v>
      </c>
      <c r="C35">
        <v>300020987</v>
      </c>
      <c r="D35" t="s">
        <v>122</v>
      </c>
      <c r="E35" s="47">
        <v>22632</v>
      </c>
      <c r="F35" s="48">
        <v>0.28999999999999998</v>
      </c>
      <c r="G35" s="47">
        <v>6563.28</v>
      </c>
    </row>
    <row r="36" spans="1:7" x14ac:dyDescent="0.25">
      <c r="A36" t="s">
        <v>873</v>
      </c>
      <c r="B36" t="s">
        <v>9009</v>
      </c>
      <c r="C36">
        <v>300020988</v>
      </c>
      <c r="D36" t="s">
        <v>124</v>
      </c>
      <c r="E36" s="47">
        <v>20463</v>
      </c>
      <c r="F36" s="48">
        <v>0.32</v>
      </c>
      <c r="G36" s="47">
        <v>6548.16</v>
      </c>
    </row>
    <row r="37" spans="1:7" x14ac:dyDescent="0.25">
      <c r="A37" t="s">
        <v>873</v>
      </c>
      <c r="B37" t="s">
        <v>9009</v>
      </c>
      <c r="C37">
        <v>300020989</v>
      </c>
      <c r="D37" t="s">
        <v>126</v>
      </c>
      <c r="E37" s="47">
        <v>13145</v>
      </c>
      <c r="F37" s="48">
        <v>0.35</v>
      </c>
      <c r="G37" s="47">
        <v>4600.75</v>
      </c>
    </row>
    <row r="38" spans="1:7" x14ac:dyDescent="0.25">
      <c r="A38" t="s">
        <v>873</v>
      </c>
      <c r="B38" t="s">
        <v>9009</v>
      </c>
      <c r="C38">
        <v>300020991</v>
      </c>
      <c r="D38" t="s">
        <v>128</v>
      </c>
      <c r="E38" s="47">
        <v>15120</v>
      </c>
      <c r="F38" s="48">
        <v>0.37</v>
      </c>
      <c r="G38" s="47">
        <v>5594.4</v>
      </c>
    </row>
    <row r="39" spans="1:7" x14ac:dyDescent="0.25">
      <c r="A39" t="s">
        <v>873</v>
      </c>
      <c r="B39" t="s">
        <v>9009</v>
      </c>
      <c r="C39">
        <v>300020992</v>
      </c>
      <c r="D39" t="s">
        <v>130</v>
      </c>
      <c r="E39" s="47">
        <v>210234</v>
      </c>
      <c r="F39" s="48">
        <v>0.32</v>
      </c>
      <c r="G39" s="47">
        <v>67274.880000000005</v>
      </c>
    </row>
    <row r="40" spans="1:7" x14ac:dyDescent="0.25">
      <c r="A40" t="s">
        <v>873</v>
      </c>
      <c r="B40" t="s">
        <v>9009</v>
      </c>
      <c r="C40">
        <v>300020993</v>
      </c>
      <c r="D40" t="s">
        <v>132</v>
      </c>
      <c r="E40" s="47">
        <v>12120</v>
      </c>
      <c r="F40" s="48">
        <v>0.39</v>
      </c>
      <c r="G40" s="47">
        <v>4726.8</v>
      </c>
    </row>
    <row r="41" spans="1:7" x14ac:dyDescent="0.25">
      <c r="A41" t="s">
        <v>873</v>
      </c>
      <c r="B41" t="s">
        <v>9009</v>
      </c>
      <c r="C41">
        <v>300020994</v>
      </c>
      <c r="D41" t="s">
        <v>134</v>
      </c>
      <c r="E41" s="47">
        <v>44543</v>
      </c>
      <c r="F41" s="48">
        <v>0.36</v>
      </c>
      <c r="G41" s="47">
        <v>16035.48</v>
      </c>
    </row>
    <row r="42" spans="1:7" x14ac:dyDescent="0.25">
      <c r="A42" t="s">
        <v>873</v>
      </c>
      <c r="B42" t="s">
        <v>9009</v>
      </c>
      <c r="C42">
        <v>300020995</v>
      </c>
      <c r="D42" t="s">
        <v>136</v>
      </c>
      <c r="E42" s="47">
        <v>34965</v>
      </c>
      <c r="F42" s="48">
        <v>0.36</v>
      </c>
      <c r="G42" s="47">
        <v>12587.4</v>
      </c>
    </row>
    <row r="43" spans="1:7" x14ac:dyDescent="0.25">
      <c r="A43" t="s">
        <v>873</v>
      </c>
      <c r="B43" t="s">
        <v>9009</v>
      </c>
      <c r="C43">
        <v>300021028</v>
      </c>
      <c r="D43" t="s">
        <v>140</v>
      </c>
      <c r="E43" s="47">
        <v>1733</v>
      </c>
      <c r="F43" s="48">
        <v>13.09</v>
      </c>
      <c r="G43" s="47">
        <v>22684.97</v>
      </c>
    </row>
    <row r="44" spans="1:7" x14ac:dyDescent="0.25">
      <c r="A44" t="s">
        <v>873</v>
      </c>
      <c r="B44" t="s">
        <v>9009</v>
      </c>
      <c r="C44">
        <v>300021036</v>
      </c>
      <c r="D44" t="s">
        <v>142</v>
      </c>
      <c r="E44" s="47">
        <v>2538</v>
      </c>
      <c r="F44" s="48">
        <v>12.6</v>
      </c>
      <c r="G44" s="47">
        <v>31978.799999999999</v>
      </c>
    </row>
    <row r="45" spans="1:7" x14ac:dyDescent="0.25">
      <c r="A45" t="s">
        <v>873</v>
      </c>
      <c r="B45" t="s">
        <v>9009</v>
      </c>
      <c r="C45">
        <v>300021063</v>
      </c>
      <c r="D45" t="s">
        <v>152</v>
      </c>
      <c r="E45" s="47">
        <v>1117</v>
      </c>
      <c r="F45" s="48">
        <v>12.389999999999999</v>
      </c>
      <c r="G45" s="47">
        <v>13839.63</v>
      </c>
    </row>
    <row r="46" spans="1:7" x14ac:dyDescent="0.25">
      <c r="A46" t="s">
        <v>873</v>
      </c>
      <c r="B46" t="s">
        <v>9009</v>
      </c>
      <c r="C46">
        <v>300021075</v>
      </c>
      <c r="D46" t="s">
        <v>156</v>
      </c>
      <c r="E46" s="47">
        <v>6688</v>
      </c>
      <c r="F46" s="48">
        <v>0.27</v>
      </c>
      <c r="G46" s="47">
        <v>1805.7600000000002</v>
      </c>
    </row>
    <row r="47" spans="1:7" x14ac:dyDescent="0.25">
      <c r="A47" t="s">
        <v>873</v>
      </c>
      <c r="B47" t="s">
        <v>9009</v>
      </c>
      <c r="C47">
        <v>300021080</v>
      </c>
      <c r="D47" t="s">
        <v>158</v>
      </c>
      <c r="E47">
        <v>400</v>
      </c>
      <c r="F47" s="48">
        <v>7.66</v>
      </c>
      <c r="G47" s="47">
        <v>3064</v>
      </c>
    </row>
    <row r="48" spans="1:7" x14ac:dyDescent="0.25">
      <c r="A48" t="s">
        <v>873</v>
      </c>
      <c r="B48" t="s">
        <v>9009</v>
      </c>
      <c r="C48">
        <v>300021082</v>
      </c>
      <c r="D48" t="s">
        <v>160</v>
      </c>
      <c r="E48">
        <v>833</v>
      </c>
      <c r="F48" s="48">
        <v>21.23</v>
      </c>
      <c r="G48" s="47">
        <v>17684.59</v>
      </c>
    </row>
    <row r="49" spans="1:7" x14ac:dyDescent="0.25">
      <c r="A49" t="s">
        <v>873</v>
      </c>
      <c r="B49" t="s">
        <v>9009</v>
      </c>
      <c r="C49">
        <v>500000936</v>
      </c>
      <c r="D49" t="s">
        <v>178</v>
      </c>
      <c r="E49" s="47">
        <v>74744.92</v>
      </c>
      <c r="F49" s="48">
        <v>8.5200000214061369</v>
      </c>
      <c r="G49" s="47">
        <v>636826.72</v>
      </c>
    </row>
    <row r="50" spans="1:7" x14ac:dyDescent="0.25">
      <c r="A50" t="s">
        <v>8182</v>
      </c>
      <c r="B50" t="s">
        <v>9009</v>
      </c>
      <c r="C50">
        <v>600004717</v>
      </c>
      <c r="D50" t="s">
        <v>344</v>
      </c>
      <c r="E50" s="47">
        <v>6894.19</v>
      </c>
      <c r="F50" s="48">
        <v>9.9997244056227053E-3</v>
      </c>
      <c r="G50" s="47">
        <v>68.94</v>
      </c>
    </row>
    <row r="51" spans="1:7" x14ac:dyDescent="0.25">
      <c r="A51" t="s">
        <v>11502</v>
      </c>
      <c r="B51" t="s">
        <v>9009</v>
      </c>
      <c r="C51">
        <v>600007749</v>
      </c>
      <c r="D51" t="s">
        <v>404</v>
      </c>
      <c r="E51" s="47">
        <v>57711.9</v>
      </c>
      <c r="F51" s="48">
        <v>43.459999930690202</v>
      </c>
      <c r="G51" s="47">
        <v>2508159.17</v>
      </c>
    </row>
    <row r="52" spans="1:7" x14ac:dyDescent="0.25">
      <c r="A52" t="s">
        <v>873</v>
      </c>
      <c r="B52" t="s">
        <v>9009</v>
      </c>
      <c r="C52">
        <v>600010408</v>
      </c>
      <c r="D52" t="s">
        <v>8285</v>
      </c>
      <c r="E52">
        <v>9.23</v>
      </c>
      <c r="F52" s="48">
        <v>5000</v>
      </c>
      <c r="G52" s="47">
        <v>46150</v>
      </c>
    </row>
    <row r="53" spans="1:7" x14ac:dyDescent="0.25">
      <c r="A53" t="s">
        <v>8182</v>
      </c>
      <c r="B53" t="s">
        <v>9009</v>
      </c>
      <c r="C53">
        <v>609999998</v>
      </c>
      <c r="D53" t="s">
        <v>570</v>
      </c>
      <c r="E53">
        <v>3.08</v>
      </c>
      <c r="F53" s="48">
        <v>0</v>
      </c>
      <c r="G53" s="47">
        <v>0</v>
      </c>
    </row>
    <row r="54" spans="1:7" x14ac:dyDescent="0.25">
      <c r="A54" t="s">
        <v>873</v>
      </c>
      <c r="B54" t="s">
        <v>9009</v>
      </c>
      <c r="C54">
        <v>700001164</v>
      </c>
      <c r="D54" t="s">
        <v>581</v>
      </c>
      <c r="E54" s="47">
        <v>2483.33</v>
      </c>
      <c r="F54" s="48">
        <v>23.290001731545949</v>
      </c>
      <c r="G54" s="47">
        <v>57836.76</v>
      </c>
    </row>
    <row r="55" spans="1:7" x14ac:dyDescent="0.25">
      <c r="A55" t="s">
        <v>873</v>
      </c>
      <c r="B55" t="s">
        <v>9009</v>
      </c>
      <c r="C55">
        <v>700002591</v>
      </c>
      <c r="D55" t="s">
        <v>11503</v>
      </c>
      <c r="E55" s="47">
        <v>5801.9</v>
      </c>
      <c r="F55" s="48">
        <v>26.520000344714667</v>
      </c>
      <c r="G55" s="47">
        <v>153866.39000000001</v>
      </c>
    </row>
    <row r="56" spans="1:7" x14ac:dyDescent="0.25">
      <c r="A56" t="s">
        <v>873</v>
      </c>
      <c r="B56" t="s">
        <v>9009</v>
      </c>
      <c r="C56">
        <v>700002592</v>
      </c>
      <c r="D56" t="s">
        <v>11504</v>
      </c>
      <c r="E56" s="47">
        <v>34417.68</v>
      </c>
      <c r="F56" s="48">
        <v>26.519999895402595</v>
      </c>
      <c r="G56" s="47">
        <v>912756.87</v>
      </c>
    </row>
    <row r="57" spans="1:7" x14ac:dyDescent="0.25">
      <c r="A57" t="s">
        <v>1059</v>
      </c>
      <c r="B57" t="s">
        <v>10339</v>
      </c>
      <c r="C57">
        <v>150000274</v>
      </c>
      <c r="D57" t="s">
        <v>1068</v>
      </c>
      <c r="E57" s="48">
        <v>43192.56</v>
      </c>
      <c r="F57" s="48">
        <v>282</v>
      </c>
      <c r="G57" s="47">
        <v>12180301.92</v>
      </c>
    </row>
    <row r="58" spans="1:7" x14ac:dyDescent="0.25">
      <c r="A58" t="s">
        <v>1059</v>
      </c>
      <c r="B58" t="s">
        <v>10339</v>
      </c>
      <c r="C58">
        <v>150000275</v>
      </c>
      <c r="D58" t="s">
        <v>1150</v>
      </c>
      <c r="E58" s="48">
        <v>2491.37</v>
      </c>
      <c r="F58" s="48">
        <v>205</v>
      </c>
      <c r="G58" s="47">
        <v>510730.85</v>
      </c>
    </row>
    <row r="59" spans="1:7" x14ac:dyDescent="0.25">
      <c r="A59" t="s">
        <v>1059</v>
      </c>
      <c r="B59" t="s">
        <v>10339</v>
      </c>
      <c r="C59">
        <v>150000276</v>
      </c>
      <c r="D59" t="s">
        <v>19</v>
      </c>
      <c r="E59" s="48">
        <v>9551.33</v>
      </c>
      <c r="F59" s="48">
        <v>277</v>
      </c>
      <c r="G59" s="47">
        <v>2645718.41</v>
      </c>
    </row>
    <row r="60" spans="1:7" x14ac:dyDescent="0.25">
      <c r="A60" t="s">
        <v>1059</v>
      </c>
      <c r="B60" t="s">
        <v>10339</v>
      </c>
      <c r="C60">
        <v>150000303</v>
      </c>
      <c r="D60" t="s">
        <v>1111</v>
      </c>
      <c r="E60" s="48">
        <v>2600.77</v>
      </c>
      <c r="F60" s="48">
        <v>389.93</v>
      </c>
      <c r="G60" s="47">
        <v>1014118.2461</v>
      </c>
    </row>
    <row r="61" spans="1:7" x14ac:dyDescent="0.25">
      <c r="A61" t="s">
        <v>1059</v>
      </c>
      <c r="B61" t="s">
        <v>10339</v>
      </c>
      <c r="C61">
        <v>150000495</v>
      </c>
      <c r="D61" t="s">
        <v>57</v>
      </c>
      <c r="E61" s="48">
        <v>13899.02</v>
      </c>
      <c r="F61" s="48">
        <v>23</v>
      </c>
      <c r="G61" s="47">
        <v>319677.46000000002</v>
      </c>
    </row>
    <row r="62" spans="1:7" x14ac:dyDescent="0.25">
      <c r="A62" t="s">
        <v>1059</v>
      </c>
      <c r="B62" t="s">
        <v>10339</v>
      </c>
      <c r="C62">
        <v>150000497</v>
      </c>
      <c r="D62" t="s">
        <v>59</v>
      </c>
      <c r="E62" s="48">
        <v>4185.6400000000003</v>
      </c>
      <c r="F62" s="48">
        <v>293</v>
      </c>
      <c r="G62" s="47">
        <v>1226392.52</v>
      </c>
    </row>
    <row r="63" spans="1:7" x14ac:dyDescent="0.25">
      <c r="A63" t="s">
        <v>1059</v>
      </c>
      <c r="B63" t="s">
        <v>10339</v>
      </c>
      <c r="C63">
        <v>150000498</v>
      </c>
      <c r="D63" t="s">
        <v>1203</v>
      </c>
      <c r="E63" s="48">
        <v>13136.3</v>
      </c>
      <c r="F63" s="48">
        <v>440</v>
      </c>
      <c r="G63" s="47">
        <v>5779972</v>
      </c>
    </row>
    <row r="64" spans="1:7" x14ac:dyDescent="0.25">
      <c r="A64" t="s">
        <v>1059</v>
      </c>
      <c r="B64" t="s">
        <v>10339</v>
      </c>
      <c r="C64">
        <v>150000499</v>
      </c>
      <c r="D64" t="s">
        <v>1438</v>
      </c>
      <c r="E64" s="48">
        <v>6359.8</v>
      </c>
      <c r="F64" s="48">
        <v>280</v>
      </c>
      <c r="G64" s="47">
        <v>1780744</v>
      </c>
    </row>
    <row r="65" spans="1:7" x14ac:dyDescent="0.25">
      <c r="A65" t="s">
        <v>1059</v>
      </c>
      <c r="B65" t="s">
        <v>10339</v>
      </c>
      <c r="C65">
        <v>150000500</v>
      </c>
      <c r="D65" t="s">
        <v>11505</v>
      </c>
      <c r="E65" s="48">
        <v>802.55</v>
      </c>
      <c r="F65" s="48">
        <v>190</v>
      </c>
      <c r="G65" s="47">
        <v>152484.5</v>
      </c>
    </row>
    <row r="66" spans="1:7" x14ac:dyDescent="0.25">
      <c r="A66" t="s">
        <v>1059</v>
      </c>
      <c r="B66" t="s">
        <v>10339</v>
      </c>
      <c r="C66">
        <v>150000501</v>
      </c>
      <c r="D66" t="s">
        <v>8889</v>
      </c>
      <c r="E66" s="48">
        <v>802.55</v>
      </c>
      <c r="F66" s="48">
        <v>170</v>
      </c>
      <c r="G66" s="47">
        <v>136433.5</v>
      </c>
    </row>
    <row r="67" spans="1:7" x14ac:dyDescent="0.25">
      <c r="A67" t="s">
        <v>1059</v>
      </c>
      <c r="B67" t="s">
        <v>10339</v>
      </c>
      <c r="C67">
        <v>150000502</v>
      </c>
      <c r="D67" t="s">
        <v>1190</v>
      </c>
      <c r="E67" s="48">
        <v>545.58000000000004</v>
      </c>
      <c r="F67" s="48">
        <v>99</v>
      </c>
      <c r="G67" s="47">
        <v>54012.420000000006</v>
      </c>
    </row>
    <row r="68" spans="1:7" x14ac:dyDescent="0.25">
      <c r="A68" t="s">
        <v>1059</v>
      </c>
      <c r="B68" t="s">
        <v>10339</v>
      </c>
      <c r="C68">
        <v>150000503</v>
      </c>
      <c r="D68" t="s">
        <v>2827</v>
      </c>
      <c r="E68" s="48">
        <v>4350.62</v>
      </c>
      <c r="F68" s="48">
        <v>165</v>
      </c>
      <c r="G68" s="47">
        <v>717852.29999999993</v>
      </c>
    </row>
    <row r="69" spans="1:7" x14ac:dyDescent="0.25">
      <c r="A69" t="s">
        <v>1059</v>
      </c>
      <c r="B69" t="s">
        <v>10339</v>
      </c>
      <c r="C69">
        <v>150000504</v>
      </c>
      <c r="D69" t="s">
        <v>2806</v>
      </c>
      <c r="E69" s="48">
        <v>1.36</v>
      </c>
      <c r="F69" s="48">
        <v>217</v>
      </c>
      <c r="G69" s="47">
        <v>295.12</v>
      </c>
    </row>
    <row r="70" spans="1:7" x14ac:dyDescent="0.25">
      <c r="A70" t="s">
        <v>1059</v>
      </c>
      <c r="B70" t="s">
        <v>10339</v>
      </c>
      <c r="C70">
        <v>150000505</v>
      </c>
      <c r="D70" t="s">
        <v>2813</v>
      </c>
      <c r="E70" s="48">
        <v>4009.85</v>
      </c>
      <c r="F70" s="48">
        <v>170</v>
      </c>
      <c r="G70" s="47">
        <v>681674.5</v>
      </c>
    </row>
    <row r="71" spans="1:7" x14ac:dyDescent="0.25">
      <c r="A71" t="s">
        <v>1059</v>
      </c>
      <c r="B71" t="s">
        <v>10339</v>
      </c>
      <c r="C71">
        <v>150000507</v>
      </c>
      <c r="D71" t="s">
        <v>2815</v>
      </c>
      <c r="E71" s="48">
        <v>157.03</v>
      </c>
      <c r="F71" s="48">
        <v>129.97999999999999</v>
      </c>
      <c r="G71" s="47">
        <v>20410.759399999999</v>
      </c>
    </row>
    <row r="72" spans="1:7" x14ac:dyDescent="0.25">
      <c r="A72" t="s">
        <v>1059</v>
      </c>
      <c r="B72" t="s">
        <v>10339</v>
      </c>
      <c r="C72">
        <v>150000509</v>
      </c>
      <c r="D72" t="s">
        <v>2803</v>
      </c>
      <c r="E72" s="48">
        <v>3690.52</v>
      </c>
      <c r="F72" s="48">
        <v>100</v>
      </c>
      <c r="G72" s="47">
        <v>369052</v>
      </c>
    </row>
    <row r="73" spans="1:7" x14ac:dyDescent="0.25">
      <c r="A73" t="s">
        <v>1059</v>
      </c>
      <c r="B73" t="s">
        <v>10339</v>
      </c>
      <c r="C73">
        <v>150000511</v>
      </c>
      <c r="D73" t="s">
        <v>2029</v>
      </c>
      <c r="E73" s="48">
        <v>2183.52</v>
      </c>
      <c r="F73" s="48">
        <v>369</v>
      </c>
      <c r="G73" s="47">
        <v>805718.88</v>
      </c>
    </row>
    <row r="74" spans="1:7" x14ac:dyDescent="0.25">
      <c r="A74" t="s">
        <v>1059</v>
      </c>
      <c r="B74" t="s">
        <v>10339</v>
      </c>
      <c r="C74">
        <v>150000512</v>
      </c>
      <c r="D74" t="s">
        <v>2826</v>
      </c>
      <c r="E74" s="48">
        <v>264.94</v>
      </c>
      <c r="F74" s="48">
        <v>0</v>
      </c>
      <c r="G74" s="47">
        <v>0</v>
      </c>
    </row>
    <row r="75" spans="1:7" x14ac:dyDescent="0.25">
      <c r="A75" t="s">
        <v>1059</v>
      </c>
      <c r="B75" t="s">
        <v>10339</v>
      </c>
      <c r="C75">
        <v>150000513</v>
      </c>
      <c r="D75" t="s">
        <v>2832</v>
      </c>
      <c r="E75" s="48">
        <v>455.46</v>
      </c>
      <c r="F75" s="48">
        <v>157.5</v>
      </c>
      <c r="G75" s="47">
        <v>71734.95</v>
      </c>
    </row>
    <row r="76" spans="1:7" x14ac:dyDescent="0.25">
      <c r="A76" t="s">
        <v>1059</v>
      </c>
      <c r="B76" t="s">
        <v>10339</v>
      </c>
      <c r="C76">
        <v>150000514</v>
      </c>
      <c r="D76" t="s">
        <v>1100</v>
      </c>
      <c r="E76" s="48">
        <v>0.23</v>
      </c>
      <c r="F76" s="48">
        <v>723</v>
      </c>
      <c r="G76" s="47">
        <v>166.29000000000002</v>
      </c>
    </row>
    <row r="77" spans="1:7" x14ac:dyDescent="0.25">
      <c r="A77" t="s">
        <v>1059</v>
      </c>
      <c r="B77" t="s">
        <v>10339</v>
      </c>
      <c r="C77">
        <v>150000517</v>
      </c>
      <c r="D77" t="s">
        <v>1095</v>
      </c>
      <c r="E77" s="48">
        <v>8749.84</v>
      </c>
      <c r="F77" s="48">
        <v>230</v>
      </c>
      <c r="G77" s="47">
        <v>2012463.2</v>
      </c>
    </row>
    <row r="78" spans="1:7" x14ac:dyDescent="0.25">
      <c r="A78" t="s">
        <v>1059</v>
      </c>
      <c r="B78" t="s">
        <v>10339</v>
      </c>
      <c r="C78">
        <v>150000519</v>
      </c>
      <c r="D78" t="s">
        <v>8841</v>
      </c>
      <c r="E78" s="48">
        <v>1119.6300000000001</v>
      </c>
      <c r="F78" s="48">
        <v>276</v>
      </c>
      <c r="G78" s="47">
        <v>309017.88</v>
      </c>
    </row>
    <row r="79" spans="1:7" x14ac:dyDescent="0.25">
      <c r="A79" t="s">
        <v>1059</v>
      </c>
      <c r="B79" t="s">
        <v>10339</v>
      </c>
      <c r="C79">
        <v>150000520</v>
      </c>
      <c r="D79" t="s">
        <v>2039</v>
      </c>
      <c r="E79" s="48">
        <v>7537.55</v>
      </c>
      <c r="F79" s="48">
        <v>220</v>
      </c>
      <c r="G79" s="47">
        <v>1658261</v>
      </c>
    </row>
    <row r="80" spans="1:7" x14ac:dyDescent="0.25">
      <c r="A80" t="s">
        <v>1059</v>
      </c>
      <c r="B80" t="s">
        <v>10339</v>
      </c>
      <c r="C80">
        <v>150000651</v>
      </c>
      <c r="D80" t="s">
        <v>1132</v>
      </c>
      <c r="E80" s="48">
        <v>10104.950000000001</v>
      </c>
      <c r="F80" s="48">
        <v>295</v>
      </c>
      <c r="G80" s="47">
        <v>2980960.25</v>
      </c>
    </row>
    <row r="81" spans="1:7" x14ac:dyDescent="0.25">
      <c r="A81" t="s">
        <v>1059</v>
      </c>
      <c r="B81" t="s">
        <v>10339</v>
      </c>
      <c r="C81">
        <v>150000693</v>
      </c>
      <c r="D81" t="s">
        <v>2791</v>
      </c>
      <c r="E81" s="48">
        <v>622.84</v>
      </c>
      <c r="F81" s="48">
        <v>185</v>
      </c>
      <c r="G81" s="47">
        <v>115225.40000000001</v>
      </c>
    </row>
    <row r="82" spans="1:7" x14ac:dyDescent="0.25">
      <c r="A82" t="s">
        <v>1059</v>
      </c>
      <c r="B82" t="s">
        <v>10339</v>
      </c>
      <c r="C82">
        <v>150001454</v>
      </c>
      <c r="D82" t="s">
        <v>81</v>
      </c>
      <c r="E82" s="48">
        <v>5100</v>
      </c>
      <c r="F82" s="48">
        <v>129</v>
      </c>
      <c r="G82" s="47">
        <v>657900</v>
      </c>
    </row>
    <row r="83" spans="1:7" x14ac:dyDescent="0.25">
      <c r="A83" t="s">
        <v>1059</v>
      </c>
      <c r="B83" t="s">
        <v>10339</v>
      </c>
      <c r="C83">
        <v>150001928</v>
      </c>
      <c r="D83" t="s">
        <v>1244</v>
      </c>
      <c r="E83" s="48">
        <v>479.55</v>
      </c>
      <c r="F83" s="48">
        <v>1620</v>
      </c>
      <c r="G83" s="47">
        <v>776871</v>
      </c>
    </row>
    <row r="84" spans="1:7" x14ac:dyDescent="0.25">
      <c r="A84" t="s">
        <v>1059</v>
      </c>
      <c r="B84" t="s">
        <v>10339</v>
      </c>
      <c r="C84">
        <v>200003723</v>
      </c>
      <c r="D84" t="s">
        <v>2798</v>
      </c>
      <c r="E84" s="48">
        <v>606.29</v>
      </c>
      <c r="F84" s="48">
        <v>4.8999983506242897</v>
      </c>
      <c r="G84" s="47">
        <v>2970.8200000000006</v>
      </c>
    </row>
    <row r="85" spans="1:7" x14ac:dyDescent="0.25">
      <c r="A85" t="s">
        <v>1059</v>
      </c>
      <c r="B85" t="s">
        <v>10339</v>
      </c>
      <c r="C85">
        <v>200003724</v>
      </c>
      <c r="D85" t="s">
        <v>1172</v>
      </c>
      <c r="E85" s="48">
        <v>0.19</v>
      </c>
      <c r="F85" s="48">
        <v>0</v>
      </c>
      <c r="G85" s="47">
        <v>0</v>
      </c>
    </row>
    <row r="86" spans="1:7" x14ac:dyDescent="0.25">
      <c r="A86" t="s">
        <v>1059</v>
      </c>
      <c r="B86" t="s">
        <v>10339</v>
      </c>
      <c r="C86">
        <v>200003725</v>
      </c>
      <c r="D86" t="s">
        <v>1175</v>
      </c>
      <c r="E86" s="48">
        <v>0.51</v>
      </c>
      <c r="F86" s="48">
        <v>1</v>
      </c>
      <c r="G86" s="47">
        <v>0.51</v>
      </c>
    </row>
    <row r="87" spans="1:7" x14ac:dyDescent="0.25">
      <c r="A87" t="s">
        <v>1059</v>
      </c>
      <c r="B87" t="s">
        <v>10339</v>
      </c>
      <c r="C87">
        <v>300020983</v>
      </c>
      <c r="D87" t="s">
        <v>116</v>
      </c>
      <c r="E87" s="48">
        <v>50052</v>
      </c>
      <c r="F87" s="48">
        <v>8.52</v>
      </c>
      <c r="G87" s="47">
        <v>426443.04</v>
      </c>
    </row>
    <row r="88" spans="1:7" x14ac:dyDescent="0.25">
      <c r="A88" t="s">
        <v>1059</v>
      </c>
      <c r="B88" t="s">
        <v>10339</v>
      </c>
      <c r="C88">
        <v>300021009</v>
      </c>
      <c r="D88" t="s">
        <v>1265</v>
      </c>
      <c r="E88" s="48">
        <v>81764</v>
      </c>
      <c r="F88" s="48">
        <v>0.29000000000000004</v>
      </c>
      <c r="G88" s="47">
        <v>23711.56</v>
      </c>
    </row>
    <row r="89" spans="1:7" x14ac:dyDescent="0.25">
      <c r="A89" t="s">
        <v>1059</v>
      </c>
      <c r="B89" t="s">
        <v>10339</v>
      </c>
      <c r="C89">
        <v>300021010</v>
      </c>
      <c r="D89" t="s">
        <v>1553</v>
      </c>
      <c r="E89" s="48">
        <v>405273</v>
      </c>
      <c r="F89" s="48">
        <v>0.31</v>
      </c>
      <c r="G89" s="47">
        <v>125634.63</v>
      </c>
    </row>
    <row r="90" spans="1:7" x14ac:dyDescent="0.25">
      <c r="A90" t="s">
        <v>1059</v>
      </c>
      <c r="B90" t="s">
        <v>10339</v>
      </c>
      <c r="C90">
        <v>300021011</v>
      </c>
      <c r="D90" t="s">
        <v>1293</v>
      </c>
      <c r="E90" s="48">
        <v>28563</v>
      </c>
      <c r="F90" s="48">
        <v>0.35</v>
      </c>
      <c r="G90" s="47">
        <v>9997.0499999999993</v>
      </c>
    </row>
    <row r="91" spans="1:7" x14ac:dyDescent="0.25">
      <c r="A91" t="s">
        <v>1059</v>
      </c>
      <c r="B91" t="s">
        <v>10339</v>
      </c>
      <c r="C91">
        <v>300021012</v>
      </c>
      <c r="D91" t="s">
        <v>1388</v>
      </c>
      <c r="E91" s="48">
        <v>10167</v>
      </c>
      <c r="F91" s="48">
        <v>0.25</v>
      </c>
      <c r="G91" s="47">
        <v>2541.75</v>
      </c>
    </row>
    <row r="92" spans="1:7" x14ac:dyDescent="0.25">
      <c r="A92" t="s">
        <v>1059</v>
      </c>
      <c r="B92" t="s">
        <v>10339</v>
      </c>
      <c r="C92">
        <v>300021013</v>
      </c>
      <c r="D92" t="s">
        <v>1376</v>
      </c>
      <c r="E92" s="48">
        <v>40846</v>
      </c>
      <c r="F92" s="48">
        <v>0.53</v>
      </c>
      <c r="G92" s="47">
        <v>21648.38</v>
      </c>
    </row>
    <row r="93" spans="1:7" x14ac:dyDescent="0.25">
      <c r="A93" t="s">
        <v>1059</v>
      </c>
      <c r="B93" t="s">
        <v>10339</v>
      </c>
      <c r="C93">
        <v>300021014</v>
      </c>
      <c r="D93" t="s">
        <v>1443</v>
      </c>
      <c r="E93" s="48">
        <v>112429</v>
      </c>
      <c r="F93" s="48">
        <v>0.24</v>
      </c>
      <c r="G93" s="47">
        <v>26982.959999999999</v>
      </c>
    </row>
    <row r="94" spans="1:7" x14ac:dyDescent="0.25">
      <c r="A94" t="s">
        <v>1059</v>
      </c>
      <c r="B94" t="s">
        <v>10339</v>
      </c>
      <c r="C94">
        <v>300021015</v>
      </c>
      <c r="D94" t="s">
        <v>1503</v>
      </c>
      <c r="E94" s="48">
        <v>50517</v>
      </c>
      <c r="F94" s="48">
        <v>0.3</v>
      </c>
      <c r="G94" s="47">
        <v>15155.099999999999</v>
      </c>
    </row>
    <row r="95" spans="1:7" x14ac:dyDescent="0.25">
      <c r="A95" t="s">
        <v>1059</v>
      </c>
      <c r="B95" t="s">
        <v>10339</v>
      </c>
      <c r="C95">
        <v>300021016</v>
      </c>
      <c r="D95" t="s">
        <v>1627</v>
      </c>
      <c r="E95" s="48">
        <v>71217</v>
      </c>
      <c r="F95" s="48">
        <v>0.18</v>
      </c>
      <c r="G95" s="47">
        <v>12819.06</v>
      </c>
    </row>
    <row r="96" spans="1:7" x14ac:dyDescent="0.25">
      <c r="A96" t="s">
        <v>1059</v>
      </c>
      <c r="B96" t="s">
        <v>10339</v>
      </c>
      <c r="C96">
        <v>300021017</v>
      </c>
      <c r="D96" t="s">
        <v>1700</v>
      </c>
      <c r="E96" s="48">
        <v>354463</v>
      </c>
      <c r="F96" s="48">
        <v>0.26999999999999996</v>
      </c>
      <c r="G96" s="47">
        <v>95705.00999999998</v>
      </c>
    </row>
    <row r="97" spans="1:7" x14ac:dyDescent="0.25">
      <c r="A97" t="s">
        <v>1059</v>
      </c>
      <c r="B97" t="s">
        <v>10339</v>
      </c>
      <c r="C97">
        <v>300021018</v>
      </c>
      <c r="D97" t="s">
        <v>1687</v>
      </c>
      <c r="E97" s="48">
        <v>403927</v>
      </c>
      <c r="F97" s="48">
        <v>0.27999999999999997</v>
      </c>
      <c r="G97" s="47">
        <v>113099.55999999998</v>
      </c>
    </row>
    <row r="98" spans="1:7" x14ac:dyDescent="0.25">
      <c r="A98" t="s">
        <v>1059</v>
      </c>
      <c r="B98" t="s">
        <v>10339</v>
      </c>
      <c r="C98">
        <v>300021019</v>
      </c>
      <c r="D98" t="s">
        <v>1666</v>
      </c>
      <c r="E98" s="48">
        <v>372050</v>
      </c>
      <c r="F98" s="48">
        <v>0.28000000000000003</v>
      </c>
      <c r="G98" s="47">
        <v>104174.00000000001</v>
      </c>
    </row>
    <row r="99" spans="1:7" x14ac:dyDescent="0.25">
      <c r="A99" t="s">
        <v>1059</v>
      </c>
      <c r="B99" t="s">
        <v>10339</v>
      </c>
      <c r="C99">
        <v>300021020</v>
      </c>
      <c r="D99" t="s">
        <v>1854</v>
      </c>
      <c r="E99" s="48">
        <v>82250</v>
      </c>
      <c r="F99" s="48">
        <v>0.28999999999999998</v>
      </c>
      <c r="G99" s="47">
        <v>23852.5</v>
      </c>
    </row>
    <row r="100" spans="1:7" x14ac:dyDescent="0.25">
      <c r="A100" t="s">
        <v>1059</v>
      </c>
      <c r="B100" t="s">
        <v>10339</v>
      </c>
      <c r="C100">
        <v>300021021</v>
      </c>
      <c r="D100" t="s">
        <v>1773</v>
      </c>
      <c r="E100" s="48">
        <v>7094</v>
      </c>
      <c r="F100" s="48">
        <v>0.01</v>
      </c>
      <c r="G100" s="47">
        <v>70.94</v>
      </c>
    </row>
    <row r="101" spans="1:7" x14ac:dyDescent="0.25">
      <c r="A101" t="s">
        <v>1059</v>
      </c>
      <c r="B101" t="s">
        <v>10339</v>
      </c>
      <c r="C101">
        <v>300021022</v>
      </c>
      <c r="D101" t="s">
        <v>1337</v>
      </c>
      <c r="E101" s="48">
        <v>15974</v>
      </c>
      <c r="F101" s="48">
        <v>0.35</v>
      </c>
      <c r="G101" s="47">
        <v>5590.9</v>
      </c>
    </row>
    <row r="102" spans="1:7" x14ac:dyDescent="0.25">
      <c r="A102" t="s">
        <v>1059</v>
      </c>
      <c r="B102" t="s">
        <v>10339</v>
      </c>
      <c r="C102">
        <v>300021024</v>
      </c>
      <c r="D102" t="s">
        <v>1492</v>
      </c>
      <c r="E102" s="48">
        <v>10478</v>
      </c>
      <c r="F102" s="48">
        <v>8.18</v>
      </c>
      <c r="G102" s="47">
        <v>85710.04</v>
      </c>
    </row>
    <row r="103" spans="1:7" x14ac:dyDescent="0.25">
      <c r="A103" t="s">
        <v>1059</v>
      </c>
      <c r="B103" t="s">
        <v>10339</v>
      </c>
      <c r="C103">
        <v>300021025</v>
      </c>
      <c r="D103" t="s">
        <v>138</v>
      </c>
      <c r="E103" s="48">
        <v>6201</v>
      </c>
      <c r="F103" s="48">
        <v>8.7900000000000009</v>
      </c>
      <c r="G103" s="47">
        <v>54506.790000000008</v>
      </c>
    </row>
    <row r="104" spans="1:7" x14ac:dyDescent="0.25">
      <c r="A104" t="s">
        <v>1059</v>
      </c>
      <c r="B104" t="s">
        <v>10339</v>
      </c>
      <c r="C104">
        <v>300021026</v>
      </c>
      <c r="D104" t="s">
        <v>1448</v>
      </c>
      <c r="E104" s="48">
        <v>4824</v>
      </c>
      <c r="F104" s="48">
        <v>8.75</v>
      </c>
      <c r="G104" s="47">
        <v>42210</v>
      </c>
    </row>
    <row r="105" spans="1:7" x14ac:dyDescent="0.25">
      <c r="A105" t="s">
        <v>1059</v>
      </c>
      <c r="B105" t="s">
        <v>10339</v>
      </c>
      <c r="C105">
        <v>300021027</v>
      </c>
      <c r="D105" t="s">
        <v>1257</v>
      </c>
      <c r="E105" s="48">
        <v>50</v>
      </c>
      <c r="F105" s="48">
        <v>10.91</v>
      </c>
      <c r="G105" s="47">
        <v>545.5</v>
      </c>
    </row>
    <row r="106" spans="1:7" x14ac:dyDescent="0.25">
      <c r="A106" t="s">
        <v>1059</v>
      </c>
      <c r="B106" t="s">
        <v>10339</v>
      </c>
      <c r="C106">
        <v>300021030</v>
      </c>
      <c r="D106" t="s">
        <v>1548</v>
      </c>
      <c r="E106" s="48">
        <v>198</v>
      </c>
      <c r="F106" s="48">
        <v>9.43</v>
      </c>
      <c r="G106" s="47">
        <v>1867.1399999999999</v>
      </c>
    </row>
    <row r="107" spans="1:7" x14ac:dyDescent="0.25">
      <c r="A107" t="s">
        <v>1059</v>
      </c>
      <c r="B107" t="s">
        <v>10339</v>
      </c>
      <c r="C107">
        <v>300021031</v>
      </c>
      <c r="D107" t="s">
        <v>1943</v>
      </c>
      <c r="E107" s="48">
        <v>800</v>
      </c>
      <c r="F107" s="48">
        <v>14.76</v>
      </c>
      <c r="G107" s="47">
        <v>11808</v>
      </c>
    </row>
    <row r="108" spans="1:7" x14ac:dyDescent="0.25">
      <c r="A108" t="s">
        <v>1059</v>
      </c>
      <c r="B108" t="s">
        <v>10339</v>
      </c>
      <c r="C108">
        <v>300021032</v>
      </c>
      <c r="D108" t="s">
        <v>1483</v>
      </c>
      <c r="E108" s="48">
        <v>41</v>
      </c>
      <c r="F108" s="48">
        <v>11.100000000000001</v>
      </c>
      <c r="G108" s="47">
        <v>455.10000000000008</v>
      </c>
    </row>
    <row r="109" spans="1:7" x14ac:dyDescent="0.25">
      <c r="A109" t="s">
        <v>1059</v>
      </c>
      <c r="B109" t="s">
        <v>10339</v>
      </c>
      <c r="C109">
        <v>300021033</v>
      </c>
      <c r="D109" t="s">
        <v>1285</v>
      </c>
      <c r="E109" s="48">
        <v>8148</v>
      </c>
      <c r="F109" s="48">
        <v>11.090000000000002</v>
      </c>
      <c r="G109" s="47">
        <v>90361.32</v>
      </c>
    </row>
    <row r="110" spans="1:7" x14ac:dyDescent="0.25">
      <c r="A110" t="s">
        <v>1059</v>
      </c>
      <c r="B110" t="s">
        <v>10339</v>
      </c>
      <c r="C110">
        <v>300021034</v>
      </c>
      <c r="D110" t="s">
        <v>1368</v>
      </c>
      <c r="E110" s="48">
        <v>2359</v>
      </c>
      <c r="F110" s="48">
        <v>11.18</v>
      </c>
      <c r="G110" s="47">
        <v>26373.62</v>
      </c>
    </row>
    <row r="111" spans="1:7" x14ac:dyDescent="0.25">
      <c r="A111" t="s">
        <v>1059</v>
      </c>
      <c r="B111" t="s">
        <v>10339</v>
      </c>
      <c r="C111">
        <v>300021035</v>
      </c>
      <c r="D111" t="s">
        <v>1478</v>
      </c>
      <c r="E111" s="48">
        <v>289</v>
      </c>
      <c r="F111" s="48">
        <v>11.159999999999998</v>
      </c>
      <c r="G111" s="47">
        <v>3225.2399999999993</v>
      </c>
    </row>
    <row r="112" spans="1:7" x14ac:dyDescent="0.25">
      <c r="A112" t="s">
        <v>1059</v>
      </c>
      <c r="B112" t="s">
        <v>10339</v>
      </c>
      <c r="C112">
        <v>300021036</v>
      </c>
      <c r="D112" t="s">
        <v>142</v>
      </c>
      <c r="E112" s="48">
        <v>3245</v>
      </c>
      <c r="F112" s="48">
        <v>12.11</v>
      </c>
      <c r="G112" s="47">
        <v>39296.949999999997</v>
      </c>
    </row>
    <row r="113" spans="1:7" x14ac:dyDescent="0.25">
      <c r="A113" t="s">
        <v>1059</v>
      </c>
      <c r="B113" t="s">
        <v>10339</v>
      </c>
      <c r="C113">
        <v>300021037</v>
      </c>
      <c r="D113" t="s">
        <v>1268</v>
      </c>
      <c r="E113" s="48">
        <v>29209</v>
      </c>
      <c r="F113" s="48">
        <v>11</v>
      </c>
      <c r="G113" s="47">
        <v>321299</v>
      </c>
    </row>
    <row r="114" spans="1:7" x14ac:dyDescent="0.25">
      <c r="A114" t="s">
        <v>1059</v>
      </c>
      <c r="B114" t="s">
        <v>10339</v>
      </c>
      <c r="C114">
        <v>300021038</v>
      </c>
      <c r="D114" t="s">
        <v>1363</v>
      </c>
      <c r="E114" s="48">
        <v>1633</v>
      </c>
      <c r="F114" s="48">
        <v>7.65</v>
      </c>
      <c r="G114" s="47">
        <v>12492.45</v>
      </c>
    </row>
    <row r="115" spans="1:7" x14ac:dyDescent="0.25">
      <c r="A115" t="s">
        <v>1059</v>
      </c>
      <c r="B115" t="s">
        <v>10339</v>
      </c>
      <c r="C115">
        <v>300021041</v>
      </c>
      <c r="D115" t="s">
        <v>1270</v>
      </c>
      <c r="E115" s="48">
        <v>9484.91</v>
      </c>
      <c r="F115" s="48">
        <v>2.1999997891387477</v>
      </c>
      <c r="G115" s="47">
        <v>20866.8</v>
      </c>
    </row>
    <row r="116" spans="1:7" x14ac:dyDescent="0.25">
      <c r="A116" t="s">
        <v>1059</v>
      </c>
      <c r="B116" t="s">
        <v>10339</v>
      </c>
      <c r="C116">
        <v>300021042</v>
      </c>
      <c r="D116" t="s">
        <v>1756</v>
      </c>
      <c r="E116" s="48">
        <v>624</v>
      </c>
      <c r="F116" s="48">
        <v>3.1</v>
      </c>
      <c r="G116" s="47">
        <v>1934.4</v>
      </c>
    </row>
    <row r="117" spans="1:7" x14ac:dyDescent="0.25">
      <c r="A117" t="s">
        <v>1059</v>
      </c>
      <c r="B117" t="s">
        <v>10339</v>
      </c>
      <c r="C117">
        <v>300021049</v>
      </c>
      <c r="D117" t="s">
        <v>1712</v>
      </c>
      <c r="E117" s="48">
        <v>80934</v>
      </c>
      <c r="F117" s="48">
        <v>0.28000000000000003</v>
      </c>
      <c r="G117" s="47">
        <v>22661.52</v>
      </c>
    </row>
    <row r="118" spans="1:7" x14ac:dyDescent="0.25">
      <c r="A118" t="s">
        <v>1059</v>
      </c>
      <c r="B118" t="s">
        <v>10339</v>
      </c>
      <c r="C118">
        <v>300021050</v>
      </c>
      <c r="D118" t="s">
        <v>1742</v>
      </c>
      <c r="E118" s="48">
        <v>48328</v>
      </c>
      <c r="F118" s="48">
        <v>0.28000000000000003</v>
      </c>
      <c r="G118" s="47">
        <v>13531.840000000002</v>
      </c>
    </row>
    <row r="119" spans="1:7" x14ac:dyDescent="0.25">
      <c r="A119" t="s">
        <v>1059</v>
      </c>
      <c r="B119" t="s">
        <v>10339</v>
      </c>
      <c r="C119">
        <v>300021055</v>
      </c>
      <c r="D119" t="s">
        <v>1413</v>
      </c>
      <c r="E119" s="48">
        <v>41996</v>
      </c>
      <c r="F119" s="48">
        <v>0.33</v>
      </c>
      <c r="G119" s="47">
        <v>13858.68</v>
      </c>
    </row>
    <row r="120" spans="1:7" x14ac:dyDescent="0.25">
      <c r="A120" t="s">
        <v>1059</v>
      </c>
      <c r="B120" t="s">
        <v>10339</v>
      </c>
      <c r="C120">
        <v>300021057</v>
      </c>
      <c r="D120" t="s">
        <v>1272</v>
      </c>
      <c r="E120" s="48">
        <v>40810.35</v>
      </c>
      <c r="F120" s="48">
        <v>2.4099999142374422</v>
      </c>
      <c r="G120" s="47">
        <v>98352.94</v>
      </c>
    </row>
    <row r="121" spans="1:7" x14ac:dyDescent="0.25">
      <c r="A121" t="s">
        <v>1059</v>
      </c>
      <c r="B121" t="s">
        <v>10339</v>
      </c>
      <c r="C121">
        <v>300021067</v>
      </c>
      <c r="D121" t="s">
        <v>1898</v>
      </c>
      <c r="E121" s="48">
        <v>44127</v>
      </c>
      <c r="F121" s="48">
        <v>0.28999999999999998</v>
      </c>
      <c r="G121" s="47">
        <v>12796.83</v>
      </c>
    </row>
    <row r="122" spans="1:7" x14ac:dyDescent="0.25">
      <c r="A122" t="s">
        <v>1059</v>
      </c>
      <c r="B122" t="s">
        <v>10339</v>
      </c>
      <c r="C122">
        <v>300021068</v>
      </c>
      <c r="D122" t="s">
        <v>1833</v>
      </c>
      <c r="E122" s="48">
        <v>1575</v>
      </c>
      <c r="F122" s="48">
        <v>0.23</v>
      </c>
      <c r="G122" s="47">
        <v>362.25</v>
      </c>
    </row>
    <row r="123" spans="1:7" x14ac:dyDescent="0.25">
      <c r="A123" t="s">
        <v>1059</v>
      </c>
      <c r="B123" t="s">
        <v>10339</v>
      </c>
      <c r="C123">
        <v>300021071</v>
      </c>
      <c r="D123" t="s">
        <v>1890</v>
      </c>
      <c r="E123" s="48">
        <v>296</v>
      </c>
      <c r="F123" s="48">
        <v>0.24000000000000002</v>
      </c>
      <c r="G123" s="47">
        <v>71.040000000000006</v>
      </c>
    </row>
    <row r="124" spans="1:7" x14ac:dyDescent="0.25">
      <c r="A124" t="s">
        <v>1059</v>
      </c>
      <c r="B124" t="s">
        <v>10339</v>
      </c>
      <c r="C124">
        <v>300021089</v>
      </c>
      <c r="D124" t="s">
        <v>1849</v>
      </c>
      <c r="E124" s="48">
        <v>38057</v>
      </c>
      <c r="F124" s="48">
        <v>0.27999999999999997</v>
      </c>
      <c r="G124" s="47">
        <v>10655.96</v>
      </c>
    </row>
    <row r="125" spans="1:7" x14ac:dyDescent="0.25">
      <c r="A125" t="s">
        <v>1059</v>
      </c>
      <c r="B125" t="s">
        <v>10339</v>
      </c>
      <c r="C125">
        <v>500000944</v>
      </c>
      <c r="D125" t="s">
        <v>2034</v>
      </c>
      <c r="E125" s="48">
        <v>384.25</v>
      </c>
      <c r="F125" s="48">
        <v>346.63000650618085</v>
      </c>
      <c r="G125" s="47">
        <v>133192.57999999999</v>
      </c>
    </row>
    <row r="126" spans="1:7" x14ac:dyDescent="0.25">
      <c r="A126" t="s">
        <v>11506</v>
      </c>
      <c r="B126" t="s">
        <v>10339</v>
      </c>
      <c r="C126">
        <v>600003762</v>
      </c>
      <c r="D126" t="s">
        <v>1290</v>
      </c>
      <c r="E126" s="48">
        <v>8.61</v>
      </c>
      <c r="F126" s="48">
        <v>718.63995354239262</v>
      </c>
      <c r="G126" s="47">
        <v>6187.49</v>
      </c>
    </row>
    <row r="127" spans="1:7" x14ac:dyDescent="0.25">
      <c r="A127" t="s">
        <v>11506</v>
      </c>
      <c r="B127" t="s">
        <v>10339</v>
      </c>
      <c r="C127">
        <v>600003782</v>
      </c>
      <c r="D127" t="s">
        <v>1334</v>
      </c>
      <c r="E127" s="48">
        <v>6.77</v>
      </c>
      <c r="F127" s="48">
        <v>657.7001477104875</v>
      </c>
      <c r="G127" s="47">
        <v>4452.63</v>
      </c>
    </row>
    <row r="128" spans="1:7" x14ac:dyDescent="0.25">
      <c r="A128" t="s">
        <v>1059</v>
      </c>
      <c r="B128" t="s">
        <v>10339</v>
      </c>
      <c r="C128">
        <v>700000772</v>
      </c>
      <c r="D128" t="s">
        <v>2244</v>
      </c>
      <c r="E128" s="48">
        <v>44</v>
      </c>
      <c r="F128" s="48">
        <v>479</v>
      </c>
      <c r="G128" s="47">
        <v>21076</v>
      </c>
    </row>
    <row r="129" spans="1:7" x14ac:dyDescent="0.25">
      <c r="A129" t="s">
        <v>1059</v>
      </c>
      <c r="B129" t="s">
        <v>10339</v>
      </c>
      <c r="C129">
        <v>700002080</v>
      </c>
      <c r="D129" t="s">
        <v>1241</v>
      </c>
      <c r="E129" s="48">
        <v>2427.1799999999998</v>
      </c>
      <c r="F129" s="48">
        <v>1169.8800006592012</v>
      </c>
      <c r="G129" s="47">
        <v>2839509.34</v>
      </c>
    </row>
    <row r="130" spans="1:7" x14ac:dyDescent="0.25">
      <c r="A130" t="s">
        <v>2253</v>
      </c>
      <c r="B130" t="s">
        <v>9190</v>
      </c>
      <c r="C130" t="s">
        <v>2411</v>
      </c>
      <c r="D130" t="s">
        <v>2412</v>
      </c>
      <c r="E130">
        <v>433.42</v>
      </c>
      <c r="F130" s="48">
        <v>527</v>
      </c>
      <c r="G130" s="47">
        <v>228412.34</v>
      </c>
    </row>
    <row r="131" spans="1:7" x14ac:dyDescent="0.25">
      <c r="A131" t="s">
        <v>2253</v>
      </c>
      <c r="B131" t="s">
        <v>9190</v>
      </c>
      <c r="C131" t="s">
        <v>80</v>
      </c>
      <c r="D131" t="s">
        <v>81</v>
      </c>
      <c r="E131" s="47">
        <v>12966.25</v>
      </c>
      <c r="F131" s="48">
        <v>118.39000019280826</v>
      </c>
      <c r="G131" s="47">
        <v>1535074.34</v>
      </c>
    </row>
    <row r="132" spans="1:7" x14ac:dyDescent="0.25">
      <c r="A132" t="s">
        <v>2253</v>
      </c>
      <c r="B132" t="s">
        <v>9190</v>
      </c>
      <c r="C132" t="s">
        <v>2296</v>
      </c>
      <c r="D132" t="s">
        <v>2297</v>
      </c>
      <c r="E132" s="47">
        <v>1743</v>
      </c>
      <c r="F132" s="48">
        <v>7.03</v>
      </c>
      <c r="G132" s="47">
        <v>12253.29</v>
      </c>
    </row>
    <row r="133" spans="1:7" x14ac:dyDescent="0.25">
      <c r="A133" t="s">
        <v>2253</v>
      </c>
      <c r="B133" t="s">
        <v>9190</v>
      </c>
      <c r="C133" t="s">
        <v>100</v>
      </c>
      <c r="D133" t="s">
        <v>101</v>
      </c>
      <c r="E133" s="47">
        <v>7829</v>
      </c>
      <c r="F133" s="48">
        <v>7.8999999999999995</v>
      </c>
      <c r="G133" s="47">
        <v>61849.1</v>
      </c>
    </row>
    <row r="134" spans="1:7" x14ac:dyDescent="0.25">
      <c r="A134" t="s">
        <v>2253</v>
      </c>
      <c r="B134" t="s">
        <v>9190</v>
      </c>
      <c r="C134" t="s">
        <v>2392</v>
      </c>
      <c r="D134" t="s">
        <v>2393</v>
      </c>
      <c r="E134" s="47">
        <v>2196</v>
      </c>
      <c r="F134" s="48">
        <v>7.77</v>
      </c>
      <c r="G134" s="47">
        <v>17062.919999999998</v>
      </c>
    </row>
    <row r="135" spans="1:7" x14ac:dyDescent="0.25">
      <c r="A135" t="s">
        <v>2253</v>
      </c>
      <c r="B135" t="s">
        <v>9190</v>
      </c>
      <c r="C135" t="s">
        <v>2327</v>
      </c>
      <c r="D135" t="s">
        <v>2328</v>
      </c>
      <c r="E135" s="47">
        <v>1120</v>
      </c>
      <c r="F135" s="48">
        <v>6.42</v>
      </c>
      <c r="G135" s="47">
        <v>7190.4</v>
      </c>
    </row>
    <row r="136" spans="1:7" x14ac:dyDescent="0.25">
      <c r="A136" t="s">
        <v>2253</v>
      </c>
      <c r="B136" t="s">
        <v>9190</v>
      </c>
      <c r="C136" t="s">
        <v>2318</v>
      </c>
      <c r="D136" t="s">
        <v>2319</v>
      </c>
      <c r="E136" s="47">
        <v>2474</v>
      </c>
      <c r="F136" s="48">
        <v>6.69</v>
      </c>
      <c r="G136" s="47">
        <v>16551.060000000001</v>
      </c>
    </row>
    <row r="137" spans="1:7" x14ac:dyDescent="0.25">
      <c r="A137" t="s">
        <v>2253</v>
      </c>
      <c r="B137" t="s">
        <v>9190</v>
      </c>
      <c r="C137" t="s">
        <v>2358</v>
      </c>
      <c r="D137" t="s">
        <v>2359</v>
      </c>
      <c r="E137" s="47">
        <v>5376</v>
      </c>
      <c r="F137" s="48">
        <v>9.5299999999999994</v>
      </c>
      <c r="G137" s="47">
        <v>51233.279999999999</v>
      </c>
    </row>
    <row r="138" spans="1:7" x14ac:dyDescent="0.25">
      <c r="A138" t="s">
        <v>2253</v>
      </c>
      <c r="B138" t="s">
        <v>9190</v>
      </c>
      <c r="C138" t="s">
        <v>2282</v>
      </c>
      <c r="D138" t="s">
        <v>2283</v>
      </c>
      <c r="E138" s="47">
        <v>7809.59</v>
      </c>
      <c r="F138" s="48">
        <v>2.8999998719523048</v>
      </c>
      <c r="G138" s="47">
        <v>22647.81</v>
      </c>
    </row>
    <row r="139" spans="1:7" x14ac:dyDescent="0.25">
      <c r="A139" t="s">
        <v>2253</v>
      </c>
      <c r="B139" t="s">
        <v>9190</v>
      </c>
      <c r="C139" t="s">
        <v>2284</v>
      </c>
      <c r="D139" t="s">
        <v>2285</v>
      </c>
      <c r="E139" s="47">
        <v>10478.049999999999</v>
      </c>
      <c r="F139" s="48">
        <v>4.1900000477188026</v>
      </c>
      <c r="G139" s="47">
        <v>43903.03</v>
      </c>
    </row>
    <row r="140" spans="1:7" x14ac:dyDescent="0.25">
      <c r="A140" t="s">
        <v>2253</v>
      </c>
      <c r="B140" t="s">
        <v>9190</v>
      </c>
      <c r="C140" t="s">
        <v>2385</v>
      </c>
      <c r="D140" t="s">
        <v>2386</v>
      </c>
      <c r="E140" s="47">
        <v>5207</v>
      </c>
      <c r="F140" s="48">
        <v>0.39</v>
      </c>
      <c r="G140" s="47">
        <v>2030.73</v>
      </c>
    </row>
    <row r="141" spans="1:7" x14ac:dyDescent="0.25">
      <c r="A141" t="s">
        <v>2253</v>
      </c>
      <c r="B141" t="s">
        <v>9190</v>
      </c>
      <c r="C141" t="s">
        <v>2387</v>
      </c>
      <c r="D141" t="s">
        <v>2388</v>
      </c>
      <c r="E141" s="47">
        <v>124444</v>
      </c>
      <c r="F141" s="48">
        <v>0.37</v>
      </c>
      <c r="G141" s="47">
        <v>46044.28</v>
      </c>
    </row>
    <row r="142" spans="1:7" x14ac:dyDescent="0.25">
      <c r="A142" t="s">
        <v>2253</v>
      </c>
      <c r="B142" t="s">
        <v>9190</v>
      </c>
      <c r="C142" t="s">
        <v>103</v>
      </c>
      <c r="D142" t="s">
        <v>104</v>
      </c>
      <c r="E142" s="47">
        <v>116952</v>
      </c>
      <c r="F142" s="48">
        <v>0.33</v>
      </c>
      <c r="G142" s="47">
        <v>38594.160000000003</v>
      </c>
    </row>
    <row r="143" spans="1:7" x14ac:dyDescent="0.25">
      <c r="A143" t="s">
        <v>2253</v>
      </c>
      <c r="B143" t="s">
        <v>9190</v>
      </c>
      <c r="C143" t="s">
        <v>2400</v>
      </c>
      <c r="D143" t="s">
        <v>2401</v>
      </c>
      <c r="E143" s="47">
        <v>1469</v>
      </c>
      <c r="F143" s="48">
        <v>0.25</v>
      </c>
      <c r="G143" s="47">
        <v>367.25</v>
      </c>
    </row>
    <row r="144" spans="1:7" x14ac:dyDescent="0.25">
      <c r="A144" t="s">
        <v>2253</v>
      </c>
      <c r="B144" t="s">
        <v>9190</v>
      </c>
      <c r="C144" t="s">
        <v>2380</v>
      </c>
      <c r="D144" t="s">
        <v>2381</v>
      </c>
      <c r="E144">
        <v>397</v>
      </c>
      <c r="F144" s="48">
        <v>13.3</v>
      </c>
      <c r="G144" s="47">
        <v>5280.1</v>
      </c>
    </row>
    <row r="145" spans="1:7" x14ac:dyDescent="0.25">
      <c r="A145" t="s">
        <v>2253</v>
      </c>
      <c r="B145" t="s">
        <v>9190</v>
      </c>
      <c r="C145" t="s">
        <v>115</v>
      </c>
      <c r="D145" t="s">
        <v>116</v>
      </c>
      <c r="E145" s="47">
        <v>11560</v>
      </c>
      <c r="F145" s="48">
        <v>8</v>
      </c>
      <c r="G145" s="47">
        <v>92480</v>
      </c>
    </row>
    <row r="146" spans="1:7" x14ac:dyDescent="0.25">
      <c r="A146" t="s">
        <v>2253</v>
      </c>
      <c r="B146" t="s">
        <v>9190</v>
      </c>
      <c r="C146" t="s">
        <v>2298</v>
      </c>
      <c r="D146" t="s">
        <v>2299</v>
      </c>
      <c r="E146" s="47">
        <v>8365.58</v>
      </c>
      <c r="F146" s="48">
        <v>4.0899997370176369</v>
      </c>
      <c r="G146" s="47">
        <v>34215.22</v>
      </c>
    </row>
    <row r="147" spans="1:7" x14ac:dyDescent="0.25">
      <c r="A147" t="s">
        <v>2253</v>
      </c>
      <c r="B147" t="s">
        <v>9190</v>
      </c>
      <c r="C147" t="s">
        <v>2372</v>
      </c>
      <c r="D147" t="s">
        <v>2373</v>
      </c>
      <c r="E147">
        <v>222</v>
      </c>
      <c r="F147" s="48">
        <v>11.13</v>
      </c>
      <c r="G147" s="47">
        <v>2470.86</v>
      </c>
    </row>
    <row r="148" spans="1:7" x14ac:dyDescent="0.25">
      <c r="A148" t="s">
        <v>2253</v>
      </c>
      <c r="B148" t="s">
        <v>9190</v>
      </c>
      <c r="C148" t="s">
        <v>2572</v>
      </c>
      <c r="D148" t="s">
        <v>2573</v>
      </c>
      <c r="E148">
        <v>123</v>
      </c>
      <c r="F148" s="48">
        <v>15.83</v>
      </c>
      <c r="G148" s="47">
        <v>1947.09</v>
      </c>
    </row>
    <row r="149" spans="1:7" x14ac:dyDescent="0.25">
      <c r="A149" t="s">
        <v>2253</v>
      </c>
      <c r="B149" t="s">
        <v>9190</v>
      </c>
      <c r="C149" t="s">
        <v>2360</v>
      </c>
      <c r="D149" t="s">
        <v>2361</v>
      </c>
      <c r="E149">
        <v>42.7</v>
      </c>
      <c r="F149" s="48">
        <v>59.729976580796247</v>
      </c>
      <c r="G149" s="47">
        <v>2550.4699999999998</v>
      </c>
    </row>
    <row r="150" spans="1:7" x14ac:dyDescent="0.25">
      <c r="A150" t="s">
        <v>2253</v>
      </c>
      <c r="B150" t="s">
        <v>9190</v>
      </c>
      <c r="C150" t="s">
        <v>2300</v>
      </c>
      <c r="D150" t="s">
        <v>2301</v>
      </c>
      <c r="E150" s="47">
        <v>4821.05</v>
      </c>
      <c r="F150" s="48">
        <v>57.669999274017073</v>
      </c>
      <c r="G150" s="47">
        <v>278029.95</v>
      </c>
    </row>
    <row r="151" spans="1:7" x14ac:dyDescent="0.25">
      <c r="A151" t="s">
        <v>2253</v>
      </c>
      <c r="B151" t="s">
        <v>9190</v>
      </c>
      <c r="C151" t="s">
        <v>2311</v>
      </c>
      <c r="D151" t="s">
        <v>2260</v>
      </c>
      <c r="E151" s="47">
        <v>14969.49</v>
      </c>
      <c r="F151" s="48">
        <v>43.109999739470084</v>
      </c>
      <c r="G151" s="47">
        <v>645334.71</v>
      </c>
    </row>
    <row r="152" spans="1:7" x14ac:dyDescent="0.25">
      <c r="A152" t="s">
        <v>2253</v>
      </c>
      <c r="B152" t="s">
        <v>9190</v>
      </c>
      <c r="C152" t="s">
        <v>2515</v>
      </c>
      <c r="D152" t="s">
        <v>2516</v>
      </c>
      <c r="E152">
        <v>125.47</v>
      </c>
      <c r="F152" s="48">
        <v>50.319996811986925</v>
      </c>
      <c r="G152" s="47">
        <v>6313.65</v>
      </c>
    </row>
    <row r="153" spans="1:7" x14ac:dyDescent="0.25">
      <c r="A153" t="s">
        <v>2253</v>
      </c>
      <c r="B153" t="s">
        <v>9190</v>
      </c>
      <c r="C153" t="s">
        <v>2320</v>
      </c>
      <c r="D153" t="s">
        <v>2266</v>
      </c>
      <c r="E153" s="47">
        <v>4977.33</v>
      </c>
      <c r="F153" s="48">
        <v>49.64999909590081</v>
      </c>
      <c r="G153" s="47">
        <v>247124.42999999996</v>
      </c>
    </row>
    <row r="154" spans="1:7" x14ac:dyDescent="0.25">
      <c r="A154" t="s">
        <v>2253</v>
      </c>
      <c r="B154" t="s">
        <v>9190</v>
      </c>
      <c r="C154" t="s">
        <v>2460</v>
      </c>
      <c r="D154" t="s">
        <v>2461</v>
      </c>
      <c r="E154" s="47">
        <v>4567.13</v>
      </c>
      <c r="F154" s="48">
        <v>25.629999583983814</v>
      </c>
      <c r="G154" s="47">
        <v>117055.54</v>
      </c>
    </row>
    <row r="155" spans="1:7" x14ac:dyDescent="0.25">
      <c r="A155" t="s">
        <v>2253</v>
      </c>
      <c r="B155" t="s">
        <v>9190</v>
      </c>
      <c r="C155" t="s">
        <v>2473</v>
      </c>
      <c r="D155" t="s">
        <v>2474</v>
      </c>
      <c r="E155" s="47">
        <v>5000.8</v>
      </c>
      <c r="F155" s="48">
        <v>25.07000079987202</v>
      </c>
      <c r="G155" s="47">
        <v>125370.06</v>
      </c>
    </row>
    <row r="156" spans="1:7" x14ac:dyDescent="0.25">
      <c r="A156" t="s">
        <v>2253</v>
      </c>
      <c r="B156" t="s">
        <v>9190</v>
      </c>
      <c r="C156" t="s">
        <v>11507</v>
      </c>
      <c r="D156" t="s">
        <v>11508</v>
      </c>
      <c r="E156" s="47">
        <v>8058.79</v>
      </c>
      <c r="F156" s="48">
        <v>11.609999764232596</v>
      </c>
      <c r="G156" s="47">
        <v>93562.55</v>
      </c>
    </row>
    <row r="157" spans="1:7" x14ac:dyDescent="0.25">
      <c r="A157" t="s">
        <v>2253</v>
      </c>
      <c r="B157" t="s">
        <v>9190</v>
      </c>
      <c r="C157" t="s">
        <v>2484</v>
      </c>
      <c r="D157" t="s">
        <v>2485</v>
      </c>
      <c r="E157" s="47">
        <v>19156.75</v>
      </c>
      <c r="F157" s="48">
        <v>27.820000261004608</v>
      </c>
      <c r="G157" s="47">
        <v>532940.79</v>
      </c>
    </row>
    <row r="158" spans="1:7" x14ac:dyDescent="0.25">
      <c r="A158" t="s">
        <v>2253</v>
      </c>
      <c r="B158" t="s">
        <v>9190</v>
      </c>
      <c r="C158" t="s">
        <v>11509</v>
      </c>
      <c r="D158" t="s">
        <v>11510</v>
      </c>
      <c r="E158" s="47">
        <v>28323</v>
      </c>
      <c r="F158" s="48">
        <v>12.229999999999999</v>
      </c>
      <c r="G158" s="47">
        <v>346390.29</v>
      </c>
    </row>
    <row r="159" spans="1:7" x14ac:dyDescent="0.25">
      <c r="A159" t="s">
        <v>2253</v>
      </c>
      <c r="B159" t="s">
        <v>9190</v>
      </c>
      <c r="C159" t="s">
        <v>2498</v>
      </c>
      <c r="D159" t="s">
        <v>2499</v>
      </c>
      <c r="E159" s="47">
        <v>1736.53</v>
      </c>
      <c r="F159" s="48">
        <v>27.580001497238747</v>
      </c>
      <c r="G159" s="47">
        <v>47893.5</v>
      </c>
    </row>
    <row r="160" spans="1:7" x14ac:dyDescent="0.25">
      <c r="A160" t="s">
        <v>2253</v>
      </c>
      <c r="B160" t="s">
        <v>9190</v>
      </c>
      <c r="C160" t="s">
        <v>2548</v>
      </c>
      <c r="D160" t="s">
        <v>2549</v>
      </c>
      <c r="E160" s="47">
        <v>16117.85</v>
      </c>
      <c r="F160" s="48">
        <v>26.010000093064523</v>
      </c>
      <c r="G160" s="47">
        <v>419225.28</v>
      </c>
    </row>
    <row r="161" spans="1:7" x14ac:dyDescent="0.25">
      <c r="A161" t="s">
        <v>2253</v>
      </c>
      <c r="B161" t="s">
        <v>9190</v>
      </c>
      <c r="C161" t="s">
        <v>2559</v>
      </c>
      <c r="D161" t="s">
        <v>2365</v>
      </c>
      <c r="E161" s="47">
        <v>50638.51</v>
      </c>
      <c r="F161" s="48">
        <v>27.700000059243447</v>
      </c>
      <c r="G161" s="47">
        <v>1402686.73</v>
      </c>
    </row>
    <row r="162" spans="1:7" x14ac:dyDescent="0.25">
      <c r="A162" t="s">
        <v>2253</v>
      </c>
      <c r="B162" t="s">
        <v>9190</v>
      </c>
      <c r="C162" t="s">
        <v>2590</v>
      </c>
      <c r="D162" t="s">
        <v>2591</v>
      </c>
      <c r="E162">
        <v>57.91</v>
      </c>
      <c r="F162" s="48">
        <v>14.030046624071836</v>
      </c>
      <c r="G162" s="47">
        <v>812.48</v>
      </c>
    </row>
    <row r="163" spans="1:7" x14ac:dyDescent="0.25">
      <c r="A163" t="s">
        <v>2253</v>
      </c>
      <c r="B163" t="s">
        <v>9190</v>
      </c>
      <c r="C163" t="s">
        <v>11511</v>
      </c>
      <c r="D163" t="s">
        <v>11512</v>
      </c>
      <c r="E163" s="47">
        <v>110268.95</v>
      </c>
      <c r="F163" s="48">
        <v>11.630000013603103</v>
      </c>
      <c r="G163" s="47">
        <v>1282427.8899999999</v>
      </c>
    </row>
    <row r="164" spans="1:7" x14ac:dyDescent="0.25">
      <c r="A164" t="s">
        <v>2253</v>
      </c>
      <c r="B164" t="s">
        <v>9190</v>
      </c>
      <c r="C164" t="s">
        <v>2332</v>
      </c>
      <c r="D164" t="s">
        <v>2269</v>
      </c>
      <c r="E164" s="47">
        <v>7731.42</v>
      </c>
      <c r="F164" s="48">
        <v>55.199999482630616</v>
      </c>
      <c r="G164" s="47">
        <v>426774.38</v>
      </c>
    </row>
    <row r="165" spans="1:7" x14ac:dyDescent="0.25">
      <c r="A165" t="s">
        <v>2253</v>
      </c>
      <c r="B165" t="s">
        <v>9190</v>
      </c>
      <c r="C165" t="s">
        <v>2351</v>
      </c>
      <c r="D165" t="s">
        <v>2255</v>
      </c>
      <c r="E165" s="47">
        <v>3275.03</v>
      </c>
      <c r="F165" s="48">
        <v>64.059999450386712</v>
      </c>
      <c r="G165" s="47">
        <v>209798.42</v>
      </c>
    </row>
    <row r="166" spans="1:7" x14ac:dyDescent="0.25">
      <c r="A166" t="s">
        <v>2253</v>
      </c>
      <c r="B166" t="s">
        <v>9190</v>
      </c>
      <c r="C166" t="s">
        <v>2291</v>
      </c>
      <c r="D166" t="s">
        <v>2292</v>
      </c>
      <c r="E166" s="47">
        <v>11463.35</v>
      </c>
      <c r="F166" s="48">
        <v>45.170000043617264</v>
      </c>
      <c r="G166" s="47">
        <v>517799.51999999996</v>
      </c>
    </row>
    <row r="167" spans="1:7" x14ac:dyDescent="0.25">
      <c r="A167" t="s">
        <v>2253</v>
      </c>
      <c r="B167" t="s">
        <v>9190</v>
      </c>
      <c r="C167" t="s">
        <v>2633</v>
      </c>
      <c r="D167" t="s">
        <v>2634</v>
      </c>
      <c r="E167">
        <v>4.8</v>
      </c>
      <c r="F167" s="48">
        <v>944.1895833333333</v>
      </c>
      <c r="G167" s="47">
        <v>4532.1099999999997</v>
      </c>
    </row>
    <row r="168" spans="1:7" x14ac:dyDescent="0.25">
      <c r="A168" t="s">
        <v>2253</v>
      </c>
      <c r="B168" t="s">
        <v>9190</v>
      </c>
      <c r="C168" t="s">
        <v>708</v>
      </c>
      <c r="D168" t="s">
        <v>11513</v>
      </c>
      <c r="E168" s="47">
        <v>6228.64</v>
      </c>
      <c r="F168" s="48">
        <v>30.159999614683141</v>
      </c>
      <c r="G168" s="47">
        <v>187855.78</v>
      </c>
    </row>
    <row r="169" spans="1:7" x14ac:dyDescent="0.25">
      <c r="A169" t="s">
        <v>2000</v>
      </c>
      <c r="B169" t="s">
        <v>11375</v>
      </c>
      <c r="C169" t="s">
        <v>56</v>
      </c>
      <c r="D169" t="s">
        <v>57</v>
      </c>
      <c r="E169" s="47">
        <v>22155.18</v>
      </c>
      <c r="F169" s="48">
        <v>10</v>
      </c>
      <c r="G169" s="47">
        <v>221551.8</v>
      </c>
    </row>
    <row r="170" spans="1:7" x14ac:dyDescent="0.25">
      <c r="A170" t="s">
        <v>2000</v>
      </c>
      <c r="B170" t="s">
        <v>11375</v>
      </c>
      <c r="C170" t="s">
        <v>2048</v>
      </c>
      <c r="D170" t="s">
        <v>2049</v>
      </c>
      <c r="E170">
        <v>16.84</v>
      </c>
      <c r="F170" s="48">
        <v>707.29988123515443</v>
      </c>
      <c r="G170" s="47">
        <v>11910.93</v>
      </c>
    </row>
    <row r="171" spans="1:7" x14ac:dyDescent="0.25">
      <c r="A171" t="s">
        <v>2000</v>
      </c>
      <c r="B171" t="s">
        <v>11375</v>
      </c>
      <c r="C171" t="s">
        <v>2028</v>
      </c>
      <c r="D171" t="s">
        <v>2029</v>
      </c>
      <c r="E171" s="47">
        <v>4417.29</v>
      </c>
      <c r="F171" s="48">
        <v>374</v>
      </c>
      <c r="G171" s="47">
        <v>1652066.46</v>
      </c>
    </row>
    <row r="172" spans="1:7" x14ac:dyDescent="0.25">
      <c r="A172" t="s">
        <v>2000</v>
      </c>
      <c r="B172" t="s">
        <v>11375</v>
      </c>
      <c r="C172" t="s">
        <v>2038</v>
      </c>
      <c r="D172" t="s">
        <v>2039</v>
      </c>
      <c r="E172" s="47">
        <v>3593.66</v>
      </c>
      <c r="F172" s="48">
        <v>220</v>
      </c>
      <c r="G172" s="47">
        <v>790605.2</v>
      </c>
    </row>
    <row r="173" spans="1:7" x14ac:dyDescent="0.25">
      <c r="A173" t="s">
        <v>2000</v>
      </c>
      <c r="B173" t="s">
        <v>11375</v>
      </c>
      <c r="C173" t="s">
        <v>2193</v>
      </c>
      <c r="D173" t="s">
        <v>2194</v>
      </c>
      <c r="E173" s="47">
        <v>6387.02</v>
      </c>
      <c r="F173" s="48">
        <v>215</v>
      </c>
      <c r="G173" s="47">
        <v>1373209.3</v>
      </c>
    </row>
    <row r="174" spans="1:7" x14ac:dyDescent="0.25">
      <c r="A174" t="s">
        <v>2000</v>
      </c>
      <c r="B174" t="s">
        <v>11375</v>
      </c>
      <c r="C174" t="s">
        <v>2043</v>
      </c>
      <c r="D174" t="s">
        <v>2044</v>
      </c>
      <c r="E174" s="47">
        <v>2702.19</v>
      </c>
      <c r="F174" s="48">
        <v>220</v>
      </c>
      <c r="G174" s="47">
        <v>594481.80000000005</v>
      </c>
    </row>
    <row r="175" spans="1:7" x14ac:dyDescent="0.25">
      <c r="A175" t="s">
        <v>2000</v>
      </c>
      <c r="B175" t="s">
        <v>11375</v>
      </c>
      <c r="C175" t="s">
        <v>2009</v>
      </c>
      <c r="D175" t="s">
        <v>2010</v>
      </c>
      <c r="E175">
        <v>29.26</v>
      </c>
      <c r="F175" s="48">
        <v>5</v>
      </c>
      <c r="G175" s="47">
        <v>146.30000000000001</v>
      </c>
    </row>
    <row r="176" spans="1:7" x14ac:dyDescent="0.25">
      <c r="A176" t="s">
        <v>2000</v>
      </c>
      <c r="B176" t="s">
        <v>11375</v>
      </c>
      <c r="C176" t="s">
        <v>11514</v>
      </c>
      <c r="D176" t="s">
        <v>11515</v>
      </c>
      <c r="E176">
        <v>20.62</v>
      </c>
      <c r="F176" s="48">
        <v>1.0184287099903006E-2</v>
      </c>
      <c r="G176" s="47">
        <v>0.21</v>
      </c>
    </row>
    <row r="177" spans="1:7" x14ac:dyDescent="0.25">
      <c r="A177" t="s">
        <v>2000</v>
      </c>
      <c r="B177" t="s">
        <v>11375</v>
      </c>
      <c r="C177" t="s">
        <v>2050</v>
      </c>
      <c r="D177" t="s">
        <v>2051</v>
      </c>
      <c r="E177">
        <v>9</v>
      </c>
      <c r="F177" s="48">
        <v>10</v>
      </c>
      <c r="G177" s="47">
        <v>90</v>
      </c>
    </row>
    <row r="178" spans="1:7" x14ac:dyDescent="0.25">
      <c r="A178" t="s">
        <v>2000</v>
      </c>
      <c r="B178" t="s">
        <v>11375</v>
      </c>
      <c r="C178" t="s">
        <v>2052</v>
      </c>
      <c r="D178" t="s">
        <v>2053</v>
      </c>
      <c r="E178">
        <v>22.88</v>
      </c>
      <c r="F178" s="48">
        <v>25</v>
      </c>
      <c r="G178" s="47">
        <v>572</v>
      </c>
    </row>
    <row r="179" spans="1:7" x14ac:dyDescent="0.25">
      <c r="A179" t="s">
        <v>2000</v>
      </c>
      <c r="B179" t="s">
        <v>11375</v>
      </c>
      <c r="C179" t="s">
        <v>2054</v>
      </c>
      <c r="D179" t="s">
        <v>2055</v>
      </c>
      <c r="E179">
        <v>6.16</v>
      </c>
      <c r="F179" s="48">
        <v>6.9999999999999991</v>
      </c>
      <c r="G179" s="47">
        <v>43.12</v>
      </c>
    </row>
    <row r="180" spans="1:7" x14ac:dyDescent="0.25">
      <c r="A180" t="s">
        <v>2000</v>
      </c>
      <c r="B180" t="s">
        <v>11375</v>
      </c>
      <c r="C180" t="s">
        <v>2110</v>
      </c>
      <c r="D180" t="s">
        <v>2111</v>
      </c>
      <c r="E180">
        <v>529</v>
      </c>
      <c r="F180" s="48">
        <v>15.03</v>
      </c>
      <c r="G180" s="47">
        <v>7950.87</v>
      </c>
    </row>
    <row r="181" spans="1:7" x14ac:dyDescent="0.25">
      <c r="A181" t="s">
        <v>2000</v>
      </c>
      <c r="B181" t="s">
        <v>11375</v>
      </c>
      <c r="C181" t="s">
        <v>2122</v>
      </c>
      <c r="D181" t="s">
        <v>2123</v>
      </c>
      <c r="E181">
        <v>831</v>
      </c>
      <c r="F181" s="48">
        <v>7</v>
      </c>
      <c r="G181" s="47">
        <v>5817</v>
      </c>
    </row>
    <row r="182" spans="1:7" x14ac:dyDescent="0.25">
      <c r="A182" t="s">
        <v>2000</v>
      </c>
      <c r="B182" t="s">
        <v>11375</v>
      </c>
      <c r="C182" t="s">
        <v>2152</v>
      </c>
      <c r="D182" t="s">
        <v>2153</v>
      </c>
      <c r="E182" s="47">
        <v>1910</v>
      </c>
      <c r="F182" s="48">
        <v>53.5</v>
      </c>
      <c r="G182" s="47">
        <v>102185</v>
      </c>
    </row>
    <row r="183" spans="1:7" x14ac:dyDescent="0.25">
      <c r="A183" t="s">
        <v>2000</v>
      </c>
      <c r="B183" t="s">
        <v>11375</v>
      </c>
      <c r="C183" t="s">
        <v>2112</v>
      </c>
      <c r="D183" t="s">
        <v>2113</v>
      </c>
      <c r="E183" s="47">
        <v>1155</v>
      </c>
      <c r="F183" s="48">
        <v>9.7099999999999991</v>
      </c>
      <c r="G183" s="47">
        <v>11215.05</v>
      </c>
    </row>
    <row r="184" spans="1:7" x14ac:dyDescent="0.25">
      <c r="A184" t="s">
        <v>2000</v>
      </c>
      <c r="B184" t="s">
        <v>11375</v>
      </c>
      <c r="C184" t="s">
        <v>2124</v>
      </c>
      <c r="D184" t="s">
        <v>2125</v>
      </c>
      <c r="E184">
        <v>132</v>
      </c>
      <c r="F184" s="48">
        <v>11.24</v>
      </c>
      <c r="G184" s="47">
        <v>1483.68</v>
      </c>
    </row>
    <row r="185" spans="1:7" x14ac:dyDescent="0.25">
      <c r="A185" t="s">
        <v>2000</v>
      </c>
      <c r="B185" t="s">
        <v>11375</v>
      </c>
      <c r="C185" t="s">
        <v>1389</v>
      </c>
      <c r="D185" t="s">
        <v>1390</v>
      </c>
      <c r="E185" s="47">
        <v>1547.47</v>
      </c>
      <c r="F185" s="48">
        <v>258.87999767362214</v>
      </c>
      <c r="G185" s="47">
        <v>400609.03000000009</v>
      </c>
    </row>
    <row r="186" spans="1:7" x14ac:dyDescent="0.25">
      <c r="A186" t="s">
        <v>2000</v>
      </c>
      <c r="B186" t="s">
        <v>11375</v>
      </c>
      <c r="C186" t="s">
        <v>1414</v>
      </c>
      <c r="D186" t="s">
        <v>1415</v>
      </c>
      <c r="E186">
        <v>98.42</v>
      </c>
      <c r="F186" s="48">
        <v>367.2800243852875</v>
      </c>
      <c r="G186" s="47">
        <v>36147.699999999997</v>
      </c>
    </row>
    <row r="187" spans="1:7" x14ac:dyDescent="0.25">
      <c r="A187" t="s">
        <v>2000</v>
      </c>
      <c r="B187" t="s">
        <v>11375</v>
      </c>
      <c r="C187" t="s">
        <v>1422</v>
      </c>
      <c r="D187" t="s">
        <v>1423</v>
      </c>
      <c r="E187">
        <v>26.1</v>
      </c>
      <c r="F187" s="48">
        <v>360.83984674329503</v>
      </c>
      <c r="G187" s="47">
        <v>9417.92</v>
      </c>
    </row>
    <row r="188" spans="1:7" x14ac:dyDescent="0.25">
      <c r="A188" t="s">
        <v>2000</v>
      </c>
      <c r="B188" t="s">
        <v>11375</v>
      </c>
      <c r="C188" t="s">
        <v>1434</v>
      </c>
      <c r="D188" t="s">
        <v>1435</v>
      </c>
      <c r="E188" s="47">
        <v>1262.6500000000001</v>
      </c>
      <c r="F188" s="48">
        <v>359.16</v>
      </c>
      <c r="G188" s="47">
        <v>453493.37400000007</v>
      </c>
    </row>
    <row r="189" spans="1:7" x14ac:dyDescent="0.25">
      <c r="A189" t="s">
        <v>2000</v>
      </c>
      <c r="B189" t="s">
        <v>11375</v>
      </c>
      <c r="C189" t="s">
        <v>2004</v>
      </c>
      <c r="D189" t="s">
        <v>2005</v>
      </c>
      <c r="E189" s="47">
        <v>5494.72</v>
      </c>
      <c r="F189" s="48">
        <v>-96.5</v>
      </c>
      <c r="G189" s="47">
        <v>-530240.48</v>
      </c>
    </row>
    <row r="190" spans="1:7" x14ac:dyDescent="0.25">
      <c r="A190" t="s">
        <v>2000</v>
      </c>
      <c r="B190" t="s">
        <v>11375</v>
      </c>
      <c r="C190" t="s">
        <v>576</v>
      </c>
      <c r="D190" t="s">
        <v>577</v>
      </c>
      <c r="E190" s="47">
        <v>34546.31</v>
      </c>
      <c r="F190" s="48">
        <v>-50</v>
      </c>
      <c r="G190" s="47">
        <v>-1727315.5</v>
      </c>
    </row>
    <row r="191" spans="1:7" x14ac:dyDescent="0.25">
      <c r="A191" t="s">
        <v>2000</v>
      </c>
      <c r="B191" t="s">
        <v>11375</v>
      </c>
      <c r="C191" t="s">
        <v>2007</v>
      </c>
      <c r="D191" t="s">
        <v>2008</v>
      </c>
      <c r="E191" s="47">
        <v>3563.03</v>
      </c>
      <c r="F191" s="48">
        <v>-50</v>
      </c>
      <c r="G191" s="47">
        <v>-178151.5</v>
      </c>
    </row>
    <row r="192" spans="1:7" x14ac:dyDescent="0.25">
      <c r="A192" t="s">
        <v>2000</v>
      </c>
      <c r="B192" t="s">
        <v>11375</v>
      </c>
      <c r="C192" t="s">
        <v>2243</v>
      </c>
      <c r="D192" t="s">
        <v>2244</v>
      </c>
      <c r="E192">
        <v>430.5</v>
      </c>
      <c r="F192" s="48">
        <v>707.30000000000007</v>
      </c>
      <c r="G192" s="47">
        <v>304492.65000000002</v>
      </c>
    </row>
    <row r="193" spans="1:7" x14ac:dyDescent="0.25">
      <c r="A193" t="s">
        <v>2000</v>
      </c>
      <c r="B193" t="s">
        <v>11375</v>
      </c>
      <c r="C193" t="s">
        <v>2204</v>
      </c>
      <c r="D193" t="s">
        <v>2205</v>
      </c>
      <c r="E193">
        <v>30.51</v>
      </c>
      <c r="F193" s="48">
        <v>-96.5</v>
      </c>
      <c r="G193" s="47">
        <v>-2944.2150000000001</v>
      </c>
    </row>
    <row r="194" spans="1:7" s="59" customFormat="1" x14ac:dyDescent="0.25">
      <c r="A194" s="59" t="s">
        <v>873</v>
      </c>
      <c r="B194" s="59" t="s">
        <v>9009</v>
      </c>
      <c r="C194" s="60">
        <v>150000491</v>
      </c>
      <c r="D194" s="59" t="s">
        <v>53</v>
      </c>
      <c r="F194" s="61">
        <v>25.7</v>
      </c>
    </row>
    <row r="195" spans="1:7" s="59" customFormat="1" x14ac:dyDescent="0.25">
      <c r="A195" s="59" t="s">
        <v>873</v>
      </c>
      <c r="B195" s="59" t="s">
        <v>9009</v>
      </c>
      <c r="C195" s="60">
        <v>150000530</v>
      </c>
      <c r="D195" s="59" t="s">
        <v>64</v>
      </c>
      <c r="F195" s="61">
        <v>3.29</v>
      </c>
    </row>
    <row r="196" spans="1:7" s="59" customFormat="1" x14ac:dyDescent="0.25">
      <c r="A196" s="59" t="s">
        <v>873</v>
      </c>
      <c r="B196" s="59" t="s">
        <v>9009</v>
      </c>
      <c r="C196" s="60">
        <v>150001454</v>
      </c>
      <c r="D196" s="59" t="s">
        <v>81</v>
      </c>
      <c r="F196" s="61">
        <v>149.49</v>
      </c>
    </row>
    <row r="197" spans="1:7" s="59" customFormat="1" x14ac:dyDescent="0.25">
      <c r="A197" s="59" t="s">
        <v>873</v>
      </c>
      <c r="B197" s="59" t="s">
        <v>9009</v>
      </c>
      <c r="C197" s="60">
        <v>300020959</v>
      </c>
      <c r="D197" s="59" t="s">
        <v>104</v>
      </c>
      <c r="F197" s="61">
        <v>0.23300000000000001</v>
      </c>
    </row>
    <row r="198" spans="1:7" s="59" customFormat="1" x14ac:dyDescent="0.25">
      <c r="A198" s="59" t="s">
        <v>873</v>
      </c>
      <c r="B198" s="59" t="s">
        <v>9009</v>
      </c>
      <c r="C198" s="60">
        <v>300020982</v>
      </c>
      <c r="D198" s="59" t="s">
        <v>114</v>
      </c>
      <c r="F198" s="61">
        <v>5.8</v>
      </c>
    </row>
    <row r="199" spans="1:7" s="59" customFormat="1" x14ac:dyDescent="0.25">
      <c r="A199" s="59" t="s">
        <v>873</v>
      </c>
      <c r="B199" s="59" t="s">
        <v>9009</v>
      </c>
      <c r="C199" s="60">
        <v>300021025</v>
      </c>
      <c r="D199" s="59" t="s">
        <v>138</v>
      </c>
      <c r="F199" s="61">
        <v>9.91</v>
      </c>
    </row>
    <row r="200" spans="1:7" s="59" customFormat="1" x14ac:dyDescent="0.25">
      <c r="A200" s="59" t="s">
        <v>873</v>
      </c>
      <c r="B200" s="59" t="s">
        <v>9009</v>
      </c>
      <c r="C200" s="60">
        <v>300021059</v>
      </c>
      <c r="D200" s="59" t="s">
        <v>144</v>
      </c>
      <c r="F200" s="61">
        <v>1.4</v>
      </c>
    </row>
    <row r="201" spans="1:7" s="59" customFormat="1" x14ac:dyDescent="0.25">
      <c r="A201" s="59" t="s">
        <v>873</v>
      </c>
      <c r="B201" s="59" t="s">
        <v>9009</v>
      </c>
      <c r="C201" s="60">
        <v>300021060</v>
      </c>
      <c r="D201" s="59" t="s">
        <v>147</v>
      </c>
      <c r="F201" s="61">
        <v>0.45</v>
      </c>
    </row>
    <row r="202" spans="1:7" s="59" customFormat="1" x14ac:dyDescent="0.25">
      <c r="A202" s="59" t="s">
        <v>873</v>
      </c>
      <c r="B202" s="59" t="s">
        <v>9009</v>
      </c>
      <c r="C202" s="60">
        <v>300021061</v>
      </c>
      <c r="D202" s="59" t="s">
        <v>150</v>
      </c>
      <c r="F202" s="61">
        <v>10.09</v>
      </c>
    </row>
    <row r="203" spans="1:7" s="59" customFormat="1" x14ac:dyDescent="0.25">
      <c r="A203" s="59" t="s">
        <v>873</v>
      </c>
      <c r="B203" s="59" t="s">
        <v>9009</v>
      </c>
      <c r="C203" s="60">
        <v>300021064</v>
      </c>
      <c r="D203" s="59" t="s">
        <v>154</v>
      </c>
      <c r="F203" s="61">
        <v>18.899999999999999</v>
      </c>
    </row>
    <row r="204" spans="1:7" s="59" customFormat="1" x14ac:dyDescent="0.25">
      <c r="A204" s="59" t="s">
        <v>873</v>
      </c>
      <c r="B204" s="59" t="s">
        <v>9009</v>
      </c>
      <c r="C204" s="60">
        <v>300215804</v>
      </c>
      <c r="D204" s="59" t="s">
        <v>162</v>
      </c>
      <c r="F204" s="61">
        <v>2.97</v>
      </c>
    </row>
    <row r="205" spans="1:7" s="59" customFormat="1" x14ac:dyDescent="0.25">
      <c r="A205" s="59" t="s">
        <v>873</v>
      </c>
      <c r="B205" s="59" t="s">
        <v>9009</v>
      </c>
      <c r="C205" s="60">
        <v>400000455</v>
      </c>
      <c r="D205" s="59" t="s">
        <v>164</v>
      </c>
      <c r="F205" s="61">
        <v>0</v>
      </c>
    </row>
    <row r="206" spans="1:7" s="59" customFormat="1" x14ac:dyDescent="0.25">
      <c r="A206" s="59" t="s">
        <v>873</v>
      </c>
      <c r="B206" s="59" t="s">
        <v>9009</v>
      </c>
      <c r="C206" s="60">
        <v>400000456</v>
      </c>
      <c r="D206" s="59" t="s">
        <v>167</v>
      </c>
      <c r="F206" s="61">
        <v>0</v>
      </c>
    </row>
    <row r="207" spans="1:7" s="59" customFormat="1" x14ac:dyDescent="0.25">
      <c r="A207" s="59" t="s">
        <v>873</v>
      </c>
      <c r="B207" s="59" t="s">
        <v>9009</v>
      </c>
      <c r="C207" s="60">
        <v>500004019</v>
      </c>
      <c r="D207" s="59" t="s">
        <v>204</v>
      </c>
      <c r="F207" s="61">
        <v>693.8</v>
      </c>
    </row>
    <row r="208" spans="1:7" s="59" customFormat="1" x14ac:dyDescent="0.25">
      <c r="A208" s="59" t="s">
        <v>873</v>
      </c>
      <c r="B208" s="59" t="s">
        <v>9009</v>
      </c>
      <c r="C208" s="60">
        <v>500004042</v>
      </c>
      <c r="D208" s="59" t="s">
        <v>206</v>
      </c>
      <c r="F208" s="61">
        <v>683.64</v>
      </c>
    </row>
    <row r="209" spans="1:6" s="59" customFormat="1" x14ac:dyDescent="0.25">
      <c r="A209" s="59" t="s">
        <v>873</v>
      </c>
      <c r="B209" s="59" t="s">
        <v>9009</v>
      </c>
      <c r="C209" s="60">
        <v>600001046</v>
      </c>
      <c r="D209" s="59" t="s">
        <v>210</v>
      </c>
      <c r="F209" s="61">
        <v>415</v>
      </c>
    </row>
    <row r="210" spans="1:6" s="59" customFormat="1" x14ac:dyDescent="0.25">
      <c r="A210" s="59" t="s">
        <v>873</v>
      </c>
      <c r="B210" s="59" t="s">
        <v>9009</v>
      </c>
      <c r="C210" s="60">
        <v>600003822</v>
      </c>
      <c r="D210" s="59" t="s">
        <v>266</v>
      </c>
      <c r="F210" s="61">
        <v>37.450000000000003</v>
      </c>
    </row>
    <row r="211" spans="1:6" s="59" customFormat="1" x14ac:dyDescent="0.25">
      <c r="A211" s="59" t="s">
        <v>873</v>
      </c>
      <c r="B211" s="59" t="s">
        <v>9009</v>
      </c>
      <c r="C211" s="60">
        <v>600005114</v>
      </c>
      <c r="D211" s="59" t="s">
        <v>381</v>
      </c>
      <c r="F211" s="61">
        <v>45.71</v>
      </c>
    </row>
    <row r="212" spans="1:6" s="59" customFormat="1" x14ac:dyDescent="0.25">
      <c r="A212" s="59" t="s">
        <v>873</v>
      </c>
      <c r="B212" s="59" t="s">
        <v>9009</v>
      </c>
      <c r="C212" s="60">
        <v>600005133</v>
      </c>
      <c r="D212" s="59" t="s">
        <v>398</v>
      </c>
      <c r="F212" s="61">
        <v>26.1</v>
      </c>
    </row>
    <row r="213" spans="1:6" s="59" customFormat="1" x14ac:dyDescent="0.25">
      <c r="A213" s="59" t="s">
        <v>873</v>
      </c>
      <c r="B213" s="59" t="s">
        <v>9009</v>
      </c>
      <c r="C213" s="60">
        <v>600011090</v>
      </c>
      <c r="D213" s="59" t="s">
        <v>488</v>
      </c>
      <c r="F213" s="61">
        <v>228</v>
      </c>
    </row>
    <row r="214" spans="1:6" s="59" customFormat="1" x14ac:dyDescent="0.25">
      <c r="A214" s="59" t="s">
        <v>873</v>
      </c>
      <c r="B214" s="59" t="s">
        <v>9009</v>
      </c>
      <c r="C214" s="60">
        <v>600011097</v>
      </c>
      <c r="D214" s="59" t="s">
        <v>491</v>
      </c>
      <c r="F214" s="61">
        <v>25.81</v>
      </c>
    </row>
    <row r="215" spans="1:6" s="59" customFormat="1" x14ac:dyDescent="0.25">
      <c r="A215" s="59" t="s">
        <v>873</v>
      </c>
      <c r="B215" s="59" t="s">
        <v>9009</v>
      </c>
      <c r="C215" s="60">
        <v>600011112</v>
      </c>
      <c r="D215" s="59" t="s">
        <v>501</v>
      </c>
      <c r="F215" s="61">
        <v>46.1</v>
      </c>
    </row>
    <row r="216" spans="1:6" s="59" customFormat="1" x14ac:dyDescent="0.25">
      <c r="A216" s="59" t="s">
        <v>873</v>
      </c>
      <c r="B216" s="59" t="s">
        <v>9009</v>
      </c>
      <c r="C216" s="60">
        <v>600011122</v>
      </c>
      <c r="D216" s="59">
        <v>0</v>
      </c>
      <c r="F216" s="61">
        <v>5000</v>
      </c>
    </row>
    <row r="217" spans="1:6" s="59" customFormat="1" x14ac:dyDescent="0.25">
      <c r="A217" s="59" t="s">
        <v>873</v>
      </c>
      <c r="B217" s="59" t="s">
        <v>9009</v>
      </c>
      <c r="C217" s="60">
        <v>600011140</v>
      </c>
      <c r="D217" s="59" t="s">
        <v>508</v>
      </c>
      <c r="F217" s="61">
        <v>119.38</v>
      </c>
    </row>
    <row r="218" spans="1:6" s="59" customFormat="1" x14ac:dyDescent="0.25">
      <c r="A218" s="59" t="s">
        <v>873</v>
      </c>
      <c r="B218" s="59" t="s">
        <v>9009</v>
      </c>
      <c r="C218" s="60">
        <v>600011417</v>
      </c>
      <c r="D218" s="59" t="s">
        <v>516</v>
      </c>
      <c r="F218" s="61">
        <v>0</v>
      </c>
    </row>
    <row r="219" spans="1:6" s="59" customFormat="1" x14ac:dyDescent="0.25">
      <c r="A219" s="59" t="s">
        <v>873</v>
      </c>
      <c r="B219" s="59" t="s">
        <v>9009</v>
      </c>
      <c r="C219" s="60">
        <v>600011946</v>
      </c>
      <c r="D219" s="59" t="s">
        <v>519</v>
      </c>
      <c r="F219" s="61">
        <v>0</v>
      </c>
    </row>
    <row r="220" spans="1:6" s="59" customFormat="1" x14ac:dyDescent="0.25">
      <c r="A220" s="59" t="s">
        <v>873</v>
      </c>
      <c r="B220" s="59" t="s">
        <v>9009</v>
      </c>
      <c r="C220" s="60">
        <v>600012847</v>
      </c>
      <c r="D220" s="59" t="s">
        <v>523</v>
      </c>
      <c r="F220" s="61">
        <v>144.29</v>
      </c>
    </row>
    <row r="221" spans="1:6" s="59" customFormat="1" x14ac:dyDescent="0.25">
      <c r="A221" s="59" t="s">
        <v>873</v>
      </c>
      <c r="B221" s="59" t="s">
        <v>9009</v>
      </c>
      <c r="C221" s="60">
        <v>700000026</v>
      </c>
      <c r="D221" s="59" t="s">
        <v>577</v>
      </c>
      <c r="F221" s="61">
        <v>14.6</v>
      </c>
    </row>
    <row r="222" spans="1:6" s="59" customFormat="1" x14ac:dyDescent="0.25">
      <c r="A222" s="59" t="s">
        <v>873</v>
      </c>
      <c r="B222" s="59" t="s">
        <v>9009</v>
      </c>
      <c r="C222" s="60">
        <v>700001929</v>
      </c>
      <c r="D222" s="59" t="s">
        <v>11513</v>
      </c>
      <c r="F222" s="61">
        <v>28.86</v>
      </c>
    </row>
    <row r="223" spans="1:6" s="59" customFormat="1" x14ac:dyDescent="0.25">
      <c r="A223" s="59" t="s">
        <v>873</v>
      </c>
      <c r="B223" s="59" t="s">
        <v>9009</v>
      </c>
      <c r="C223" s="60">
        <v>810007427</v>
      </c>
      <c r="D223" s="59" t="s">
        <v>586</v>
      </c>
      <c r="F223" s="61">
        <v>151.25</v>
      </c>
    </row>
    <row r="224" spans="1:6" s="59" customFormat="1" x14ac:dyDescent="0.25">
      <c r="A224" s="59" t="s">
        <v>873</v>
      </c>
      <c r="B224" s="59" t="s">
        <v>9009</v>
      </c>
      <c r="C224" s="60">
        <v>900000099</v>
      </c>
      <c r="D224" s="59" t="s">
        <v>589</v>
      </c>
      <c r="F224" s="61">
        <v>0</v>
      </c>
    </row>
    <row r="225" spans="1:6" s="59" customFormat="1" x14ac:dyDescent="0.25">
      <c r="A225" s="59" t="s">
        <v>1059</v>
      </c>
      <c r="B225" s="59" t="s">
        <v>10339</v>
      </c>
      <c r="C225" s="60">
        <v>150000421</v>
      </c>
      <c r="D225" s="59" t="s">
        <v>1609</v>
      </c>
      <c r="F225" s="59">
        <v>501.5</v>
      </c>
    </row>
    <row r="226" spans="1:6" s="59" customFormat="1" x14ac:dyDescent="0.25">
      <c r="A226" s="59" t="s">
        <v>1059</v>
      </c>
      <c r="B226" s="59" t="s">
        <v>10339</v>
      </c>
      <c r="C226" s="60">
        <v>150000478</v>
      </c>
      <c r="D226" s="59" t="s">
        <v>30</v>
      </c>
      <c r="F226" s="59">
        <v>366</v>
      </c>
    </row>
    <row r="227" spans="1:6" s="59" customFormat="1" x14ac:dyDescent="0.25">
      <c r="A227" s="59" t="s">
        <v>1059</v>
      </c>
      <c r="B227" s="59" t="s">
        <v>10339</v>
      </c>
      <c r="C227" s="60">
        <v>150000508</v>
      </c>
      <c r="D227" s="59" t="s">
        <v>1145</v>
      </c>
      <c r="F227" s="59">
        <v>450</v>
      </c>
    </row>
    <row r="228" spans="1:6" s="59" customFormat="1" x14ac:dyDescent="0.25">
      <c r="A228" s="59" t="s">
        <v>1059</v>
      </c>
      <c r="B228" s="59" t="s">
        <v>10339</v>
      </c>
      <c r="C228" s="60">
        <v>150000521</v>
      </c>
      <c r="D228" s="59" t="s">
        <v>2814</v>
      </c>
      <c r="F228" s="59">
        <v>90</v>
      </c>
    </row>
    <row r="229" spans="1:6" s="59" customFormat="1" x14ac:dyDescent="0.25">
      <c r="A229" s="59" t="s">
        <v>1059</v>
      </c>
      <c r="B229" s="59" t="s">
        <v>10339</v>
      </c>
      <c r="C229" s="60">
        <v>150000523</v>
      </c>
      <c r="D229" s="59" t="s">
        <v>1089</v>
      </c>
      <c r="F229" s="59">
        <v>475</v>
      </c>
    </row>
    <row r="230" spans="1:6" s="59" customFormat="1" x14ac:dyDescent="0.25">
      <c r="A230" s="59" t="s">
        <v>1059</v>
      </c>
      <c r="B230" s="59" t="s">
        <v>10339</v>
      </c>
      <c r="C230" s="60">
        <v>150002318</v>
      </c>
      <c r="D230" s="59" t="s">
        <v>1980</v>
      </c>
      <c r="F230" s="59">
        <v>483.06</v>
      </c>
    </row>
    <row r="231" spans="1:6" s="59" customFormat="1" x14ac:dyDescent="0.25">
      <c r="A231" s="59" t="s">
        <v>1059</v>
      </c>
      <c r="B231" s="59" t="s">
        <v>10339</v>
      </c>
      <c r="C231" s="60">
        <v>300021023</v>
      </c>
      <c r="D231" s="59" t="s">
        <v>1615</v>
      </c>
      <c r="F231" s="59">
        <f>275/1000</f>
        <v>0.27500000000000002</v>
      </c>
    </row>
    <row r="232" spans="1:6" s="59" customFormat="1" x14ac:dyDescent="0.25">
      <c r="A232" s="59" t="s">
        <v>1059</v>
      </c>
      <c r="B232" s="59" t="s">
        <v>10339</v>
      </c>
      <c r="C232" s="60">
        <v>300021028</v>
      </c>
      <c r="D232" s="59" t="s">
        <v>140</v>
      </c>
      <c r="F232" s="59">
        <v>14.01</v>
      </c>
    </row>
    <row r="233" spans="1:6" s="59" customFormat="1" x14ac:dyDescent="0.25">
      <c r="A233" s="59" t="s">
        <v>1059</v>
      </c>
      <c r="B233" s="59" t="s">
        <v>10339</v>
      </c>
      <c r="C233" s="60">
        <v>300021039</v>
      </c>
      <c r="D233" s="59" t="s">
        <v>1585</v>
      </c>
      <c r="F233" s="59">
        <v>10.5</v>
      </c>
    </row>
    <row r="234" spans="1:6" s="59" customFormat="1" x14ac:dyDescent="0.25">
      <c r="A234" s="59" t="s">
        <v>1059</v>
      </c>
      <c r="B234" s="59" t="s">
        <v>10339</v>
      </c>
      <c r="C234" s="60">
        <v>300021044</v>
      </c>
      <c r="D234" s="59" t="s">
        <v>2830</v>
      </c>
      <c r="F234" s="59">
        <v>1.44</v>
      </c>
    </row>
    <row r="235" spans="1:6" s="59" customFormat="1" x14ac:dyDescent="0.25">
      <c r="A235" s="59" t="s">
        <v>1059</v>
      </c>
      <c r="B235" s="59" t="s">
        <v>10339</v>
      </c>
      <c r="C235" s="60">
        <v>300021048</v>
      </c>
      <c r="D235" s="59" t="s">
        <v>11516</v>
      </c>
      <c r="F235" s="59">
        <f>281/1000</f>
        <v>0.28100000000000003</v>
      </c>
    </row>
    <row r="236" spans="1:6" s="59" customFormat="1" x14ac:dyDescent="0.25">
      <c r="A236" s="59" t="s">
        <v>1059</v>
      </c>
      <c r="B236" s="59" t="s">
        <v>10339</v>
      </c>
      <c r="C236" s="60">
        <v>400000457</v>
      </c>
      <c r="D236" s="59" t="s">
        <v>2861</v>
      </c>
      <c r="F236" s="59">
        <v>0</v>
      </c>
    </row>
    <row r="237" spans="1:6" s="59" customFormat="1" x14ac:dyDescent="0.25">
      <c r="A237" s="59" t="s">
        <v>1059</v>
      </c>
      <c r="B237" s="59" t="s">
        <v>10339</v>
      </c>
      <c r="C237" s="60">
        <v>500000963</v>
      </c>
      <c r="D237" s="59" t="s">
        <v>8461</v>
      </c>
      <c r="F237" s="59">
        <v>550.77</v>
      </c>
    </row>
    <row r="238" spans="1:6" s="59" customFormat="1" x14ac:dyDescent="0.25">
      <c r="A238" s="59" t="s">
        <v>1059</v>
      </c>
      <c r="B238" s="59" t="s">
        <v>10339</v>
      </c>
      <c r="C238" s="60">
        <v>600001046</v>
      </c>
      <c r="D238" s="59" t="s">
        <v>210</v>
      </c>
      <c r="F238" s="59">
        <v>465.3</v>
      </c>
    </row>
    <row r="239" spans="1:6" s="59" customFormat="1" x14ac:dyDescent="0.25">
      <c r="A239" s="59" t="s">
        <v>11506</v>
      </c>
      <c r="B239" s="59" t="s">
        <v>10339</v>
      </c>
      <c r="C239" s="60">
        <v>600005335</v>
      </c>
      <c r="D239" s="59" t="s">
        <v>1181</v>
      </c>
      <c r="F239" s="59">
        <v>59.5</v>
      </c>
    </row>
  </sheetData>
  <phoneticPr fontId="10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0468A-2AAE-48A4-85CC-7BB9C9422928}">
  <sheetPr codeName="Sheet23">
    <tabColor theme="0" tint="-0.249977111117893"/>
  </sheetPr>
  <dimension ref="A1:N430"/>
  <sheetViews>
    <sheetView workbookViewId="0">
      <selection activeCell="F2" sqref="F2:G2"/>
    </sheetView>
  </sheetViews>
  <sheetFormatPr defaultRowHeight="15" x14ac:dyDescent="0.25"/>
  <cols>
    <col min="5" max="5" width="47.42578125" customWidth="1"/>
    <col min="6" max="6" width="17.28515625" bestFit="1" customWidth="1"/>
  </cols>
  <sheetData>
    <row r="1" spans="1:14" ht="45" x14ac:dyDescent="0.25">
      <c r="A1" s="42" t="s">
        <v>1043</v>
      </c>
      <c r="B1" s="42" t="s">
        <v>11497</v>
      </c>
      <c r="C1" s="42" t="s">
        <v>11517</v>
      </c>
      <c r="D1" s="43" t="s">
        <v>11518</v>
      </c>
      <c r="E1" s="42" t="s">
        <v>11519</v>
      </c>
      <c r="F1" s="42" t="s">
        <v>11520</v>
      </c>
      <c r="G1" s="43" t="s">
        <v>11521</v>
      </c>
      <c r="H1" s="43" t="s">
        <v>11522</v>
      </c>
      <c r="I1" s="43" t="s">
        <v>11523</v>
      </c>
      <c r="J1" s="43" t="s">
        <v>11524</v>
      </c>
      <c r="K1" s="43" t="s">
        <v>11525</v>
      </c>
      <c r="L1" s="43" t="s">
        <v>11526</v>
      </c>
      <c r="M1" s="42" t="s">
        <v>11527</v>
      </c>
      <c r="N1" s="42" t="s">
        <v>11528</v>
      </c>
    </row>
    <row r="2" spans="1:14" x14ac:dyDescent="0.25">
      <c r="A2" s="44" t="s">
        <v>9009</v>
      </c>
      <c r="B2" s="44" t="s">
        <v>873</v>
      </c>
      <c r="C2" s="44" t="s">
        <v>11529</v>
      </c>
      <c r="D2" s="44" t="s">
        <v>1574</v>
      </c>
      <c r="E2" s="44" t="s">
        <v>11530</v>
      </c>
      <c r="F2" s="44" t="s">
        <v>11531</v>
      </c>
      <c r="G2" s="45">
        <v>103.43</v>
      </c>
      <c r="H2" s="45">
        <v>0</v>
      </c>
      <c r="I2" s="44" t="s">
        <v>11532</v>
      </c>
      <c r="J2" s="44" t="s">
        <v>1063</v>
      </c>
      <c r="K2" s="44" t="s">
        <v>11533</v>
      </c>
      <c r="L2" s="44" t="s">
        <v>11534</v>
      </c>
      <c r="M2" s="44" t="s">
        <v>1063</v>
      </c>
      <c r="N2" s="45">
        <v>103.43</v>
      </c>
    </row>
    <row r="3" spans="1:14" x14ac:dyDescent="0.25">
      <c r="A3" s="44" t="s">
        <v>9009</v>
      </c>
      <c r="B3" s="44" t="s">
        <v>873</v>
      </c>
      <c r="C3" s="44" t="s">
        <v>11529</v>
      </c>
      <c r="D3" s="44" t="s">
        <v>1148</v>
      </c>
      <c r="E3" s="44" t="s">
        <v>11530</v>
      </c>
      <c r="F3" s="44" t="s">
        <v>11535</v>
      </c>
      <c r="G3" s="45">
        <v>22.21</v>
      </c>
      <c r="H3" s="45">
        <v>0</v>
      </c>
      <c r="I3" s="44" t="s">
        <v>11532</v>
      </c>
      <c r="J3" s="44" t="s">
        <v>1063</v>
      </c>
      <c r="K3" s="44" t="s">
        <v>11533</v>
      </c>
      <c r="L3" s="44" t="s">
        <v>11534</v>
      </c>
      <c r="M3" s="44" t="s">
        <v>1063</v>
      </c>
      <c r="N3" s="45">
        <v>22.21</v>
      </c>
    </row>
    <row r="4" spans="1:14" x14ac:dyDescent="0.25">
      <c r="A4" s="44" t="s">
        <v>9009</v>
      </c>
      <c r="B4" s="44" t="s">
        <v>873</v>
      </c>
      <c r="C4" s="44" t="s">
        <v>11529</v>
      </c>
      <c r="D4" s="44" t="s">
        <v>1153</v>
      </c>
      <c r="E4" s="44" t="s">
        <v>11530</v>
      </c>
      <c r="F4" s="44" t="s">
        <v>11536</v>
      </c>
      <c r="G4" s="45">
        <v>75.89</v>
      </c>
      <c r="H4" s="45">
        <v>0</v>
      </c>
      <c r="I4" s="44" t="s">
        <v>11532</v>
      </c>
      <c r="J4" s="44" t="s">
        <v>1063</v>
      </c>
      <c r="K4" s="44" t="s">
        <v>11533</v>
      </c>
      <c r="L4" s="44" t="s">
        <v>11534</v>
      </c>
      <c r="M4" s="44" t="s">
        <v>1063</v>
      </c>
      <c r="N4" s="45">
        <v>75.89</v>
      </c>
    </row>
    <row r="5" spans="1:14" x14ac:dyDescent="0.25">
      <c r="A5" s="44" t="s">
        <v>9009</v>
      </c>
      <c r="B5" s="44" t="s">
        <v>873</v>
      </c>
      <c r="C5" s="44" t="s">
        <v>11529</v>
      </c>
      <c r="D5" s="44" t="s">
        <v>11537</v>
      </c>
      <c r="E5" s="44" t="s">
        <v>11530</v>
      </c>
      <c r="F5" s="44" t="s">
        <v>11538</v>
      </c>
      <c r="G5" s="45">
        <v>51.93</v>
      </c>
      <c r="H5" s="45">
        <v>0</v>
      </c>
      <c r="I5" s="44" t="s">
        <v>11532</v>
      </c>
      <c r="J5" s="44" t="s">
        <v>1063</v>
      </c>
      <c r="K5" s="44" t="s">
        <v>11533</v>
      </c>
      <c r="L5" s="44" t="s">
        <v>11534</v>
      </c>
      <c r="M5" s="44" t="s">
        <v>1063</v>
      </c>
      <c r="N5" s="45">
        <v>51.93</v>
      </c>
    </row>
    <row r="6" spans="1:14" x14ac:dyDescent="0.25">
      <c r="A6" s="44" t="s">
        <v>9009</v>
      </c>
      <c r="B6" s="44" t="s">
        <v>873</v>
      </c>
      <c r="C6" s="44" t="s">
        <v>11539</v>
      </c>
      <c r="D6" s="44" t="s">
        <v>1574</v>
      </c>
      <c r="E6" s="44" t="s">
        <v>11540</v>
      </c>
      <c r="F6" s="44" t="s">
        <v>11531</v>
      </c>
      <c r="G6" s="45">
        <v>148.68</v>
      </c>
      <c r="H6" s="45">
        <v>0</v>
      </c>
      <c r="I6" s="44" t="s">
        <v>11532</v>
      </c>
      <c r="J6" s="44" t="s">
        <v>1063</v>
      </c>
      <c r="K6" s="44" t="s">
        <v>11533</v>
      </c>
      <c r="L6" s="44" t="s">
        <v>11534</v>
      </c>
      <c r="M6" s="44" t="s">
        <v>1063</v>
      </c>
      <c r="N6" s="45">
        <v>148.68</v>
      </c>
    </row>
    <row r="7" spans="1:14" x14ac:dyDescent="0.25">
      <c r="A7" s="44" t="s">
        <v>9009</v>
      </c>
      <c r="B7" s="44" t="s">
        <v>873</v>
      </c>
      <c r="C7" s="44" t="s">
        <v>11539</v>
      </c>
      <c r="D7" s="44" t="s">
        <v>1148</v>
      </c>
      <c r="E7" s="44" t="s">
        <v>11540</v>
      </c>
      <c r="F7" s="44" t="s">
        <v>11535</v>
      </c>
      <c r="G7" s="45">
        <v>16.04</v>
      </c>
      <c r="H7" s="45">
        <v>0</v>
      </c>
      <c r="I7" s="44" t="s">
        <v>11532</v>
      </c>
      <c r="J7" s="44" t="s">
        <v>1063</v>
      </c>
      <c r="K7" s="44" t="s">
        <v>11533</v>
      </c>
      <c r="L7" s="44" t="s">
        <v>11534</v>
      </c>
      <c r="M7" s="44" t="s">
        <v>1063</v>
      </c>
      <c r="N7" s="45">
        <v>16.04</v>
      </c>
    </row>
    <row r="8" spans="1:14" x14ac:dyDescent="0.25">
      <c r="A8" s="44" t="s">
        <v>9009</v>
      </c>
      <c r="B8" s="44" t="s">
        <v>873</v>
      </c>
      <c r="C8" s="44" t="s">
        <v>11539</v>
      </c>
      <c r="D8" s="44" t="s">
        <v>1153</v>
      </c>
      <c r="E8" s="44" t="s">
        <v>11540</v>
      </c>
      <c r="F8" s="44" t="s">
        <v>11536</v>
      </c>
      <c r="G8" s="45">
        <v>36.840000000000003</v>
      </c>
      <c r="H8" s="45">
        <v>0</v>
      </c>
      <c r="I8" s="44" t="s">
        <v>11532</v>
      </c>
      <c r="J8" s="44" t="s">
        <v>1063</v>
      </c>
      <c r="K8" s="44" t="s">
        <v>11533</v>
      </c>
      <c r="L8" s="44" t="s">
        <v>11534</v>
      </c>
      <c r="M8" s="44" t="s">
        <v>1063</v>
      </c>
      <c r="N8" s="45">
        <v>36.840000000000003</v>
      </c>
    </row>
    <row r="9" spans="1:14" x14ac:dyDescent="0.25">
      <c r="A9" s="44" t="s">
        <v>9009</v>
      </c>
      <c r="B9" s="44" t="s">
        <v>873</v>
      </c>
      <c r="C9" s="44" t="s">
        <v>11539</v>
      </c>
      <c r="D9" s="44" t="s">
        <v>11537</v>
      </c>
      <c r="E9" s="44" t="s">
        <v>11540</v>
      </c>
      <c r="F9" s="44" t="s">
        <v>11538</v>
      </c>
      <c r="G9" s="45">
        <v>4.8499999999999996</v>
      </c>
      <c r="H9" s="45">
        <v>0</v>
      </c>
      <c r="I9" s="44" t="s">
        <v>11532</v>
      </c>
      <c r="J9" s="44" t="s">
        <v>1063</v>
      </c>
      <c r="K9" s="44" t="s">
        <v>11533</v>
      </c>
      <c r="L9" s="44" t="s">
        <v>11534</v>
      </c>
      <c r="M9" s="44" t="s">
        <v>1063</v>
      </c>
      <c r="N9" s="45">
        <v>4.8499999999999996</v>
      </c>
    </row>
    <row r="10" spans="1:14" x14ac:dyDescent="0.25">
      <c r="A10" s="44" t="s">
        <v>9009</v>
      </c>
      <c r="B10" s="44" t="s">
        <v>873</v>
      </c>
      <c r="C10" s="44" t="s">
        <v>11541</v>
      </c>
      <c r="D10" s="44" t="s">
        <v>1574</v>
      </c>
      <c r="E10" s="44" t="s">
        <v>11542</v>
      </c>
      <c r="F10" s="44" t="s">
        <v>11531</v>
      </c>
      <c r="G10" s="45">
        <v>79.36</v>
      </c>
      <c r="H10" s="45">
        <v>0</v>
      </c>
      <c r="I10" s="44" t="s">
        <v>11532</v>
      </c>
      <c r="J10" s="44" t="s">
        <v>1063</v>
      </c>
      <c r="K10" s="44" t="s">
        <v>11533</v>
      </c>
      <c r="L10" s="44" t="s">
        <v>11534</v>
      </c>
      <c r="M10" s="44" t="s">
        <v>1063</v>
      </c>
      <c r="N10" s="45">
        <v>79.36</v>
      </c>
    </row>
    <row r="11" spans="1:14" x14ac:dyDescent="0.25">
      <c r="A11" s="44" t="s">
        <v>9009</v>
      </c>
      <c r="B11" s="44" t="s">
        <v>873</v>
      </c>
      <c r="C11" s="44" t="s">
        <v>11541</v>
      </c>
      <c r="D11" s="44" t="s">
        <v>1148</v>
      </c>
      <c r="E11" s="44" t="s">
        <v>11542</v>
      </c>
      <c r="F11" s="44" t="s">
        <v>11535</v>
      </c>
      <c r="G11" s="45">
        <v>17.62</v>
      </c>
      <c r="H11" s="45">
        <v>0</v>
      </c>
      <c r="I11" s="44" t="s">
        <v>11532</v>
      </c>
      <c r="J11" s="44" t="s">
        <v>1063</v>
      </c>
      <c r="K11" s="44" t="s">
        <v>11533</v>
      </c>
      <c r="L11" s="44" t="s">
        <v>11534</v>
      </c>
      <c r="M11" s="44" t="s">
        <v>1063</v>
      </c>
      <c r="N11" s="45">
        <v>17.62</v>
      </c>
    </row>
    <row r="12" spans="1:14" x14ac:dyDescent="0.25">
      <c r="A12" s="44" t="s">
        <v>9009</v>
      </c>
      <c r="B12" s="44" t="s">
        <v>873</v>
      </c>
      <c r="C12" s="44" t="s">
        <v>11541</v>
      </c>
      <c r="D12" s="44" t="s">
        <v>1153</v>
      </c>
      <c r="E12" s="44" t="s">
        <v>11542</v>
      </c>
      <c r="F12" s="44" t="s">
        <v>11536</v>
      </c>
      <c r="G12" s="45">
        <v>65.69</v>
      </c>
      <c r="H12" s="45">
        <v>0</v>
      </c>
      <c r="I12" s="44" t="s">
        <v>11532</v>
      </c>
      <c r="J12" s="44" t="s">
        <v>1063</v>
      </c>
      <c r="K12" s="44" t="s">
        <v>11533</v>
      </c>
      <c r="L12" s="44" t="s">
        <v>11534</v>
      </c>
      <c r="M12" s="44" t="s">
        <v>1063</v>
      </c>
      <c r="N12" s="45">
        <v>65.69</v>
      </c>
    </row>
    <row r="13" spans="1:14" x14ac:dyDescent="0.25">
      <c r="A13" s="44" t="s">
        <v>9009</v>
      </c>
      <c r="B13" s="44" t="s">
        <v>873</v>
      </c>
      <c r="C13" s="44" t="s">
        <v>11541</v>
      </c>
      <c r="D13" s="44" t="s">
        <v>11537</v>
      </c>
      <c r="E13" s="44" t="s">
        <v>11542</v>
      </c>
      <c r="F13" s="44" t="s">
        <v>11538</v>
      </c>
      <c r="G13" s="45">
        <v>2.25</v>
      </c>
      <c r="H13" s="45">
        <v>0</v>
      </c>
      <c r="I13" s="44" t="s">
        <v>11532</v>
      </c>
      <c r="J13" s="44" t="s">
        <v>1063</v>
      </c>
      <c r="K13" s="44" t="s">
        <v>11533</v>
      </c>
      <c r="L13" s="44" t="s">
        <v>11534</v>
      </c>
      <c r="M13" s="44" t="s">
        <v>1063</v>
      </c>
      <c r="N13" s="45">
        <v>2.25</v>
      </c>
    </row>
    <row r="14" spans="1:14" x14ac:dyDescent="0.25">
      <c r="A14" s="44" t="s">
        <v>9009</v>
      </c>
      <c r="B14" s="44" t="s">
        <v>873</v>
      </c>
      <c r="C14" s="44" t="s">
        <v>11543</v>
      </c>
      <c r="D14" s="44" t="s">
        <v>1574</v>
      </c>
      <c r="E14" s="44" t="s">
        <v>11530</v>
      </c>
      <c r="F14" s="44" t="s">
        <v>11531</v>
      </c>
      <c r="G14" s="45">
        <v>167.97</v>
      </c>
      <c r="H14" s="45">
        <v>0</v>
      </c>
      <c r="I14" s="44" t="s">
        <v>11532</v>
      </c>
      <c r="J14" s="44" t="s">
        <v>1063</v>
      </c>
      <c r="K14" s="44" t="s">
        <v>11533</v>
      </c>
      <c r="L14" s="44" t="s">
        <v>11534</v>
      </c>
      <c r="M14" s="44" t="s">
        <v>1063</v>
      </c>
      <c r="N14" s="45">
        <v>167.97</v>
      </c>
    </row>
    <row r="15" spans="1:14" x14ac:dyDescent="0.25">
      <c r="A15" s="44" t="s">
        <v>9009</v>
      </c>
      <c r="B15" s="44" t="s">
        <v>873</v>
      </c>
      <c r="C15" s="44" t="s">
        <v>11543</v>
      </c>
      <c r="D15" s="44" t="s">
        <v>1148</v>
      </c>
      <c r="E15" s="44" t="s">
        <v>11530</v>
      </c>
      <c r="F15" s="44" t="s">
        <v>11535</v>
      </c>
      <c r="G15" s="45">
        <v>107.68</v>
      </c>
      <c r="H15" s="45">
        <v>0</v>
      </c>
      <c r="I15" s="44" t="s">
        <v>11532</v>
      </c>
      <c r="J15" s="44" t="s">
        <v>1063</v>
      </c>
      <c r="K15" s="44" t="s">
        <v>11533</v>
      </c>
      <c r="L15" s="44" t="s">
        <v>11534</v>
      </c>
      <c r="M15" s="44" t="s">
        <v>1063</v>
      </c>
      <c r="N15" s="45">
        <v>107.68</v>
      </c>
    </row>
    <row r="16" spans="1:14" x14ac:dyDescent="0.25">
      <c r="A16" s="44" t="s">
        <v>9009</v>
      </c>
      <c r="B16" s="44" t="s">
        <v>873</v>
      </c>
      <c r="C16" s="44" t="s">
        <v>11543</v>
      </c>
      <c r="D16" s="44" t="s">
        <v>1153</v>
      </c>
      <c r="E16" s="44" t="s">
        <v>11530</v>
      </c>
      <c r="F16" s="44" t="s">
        <v>11536</v>
      </c>
      <c r="G16" s="45">
        <v>53.06</v>
      </c>
      <c r="H16" s="45">
        <v>0</v>
      </c>
      <c r="I16" s="44" t="s">
        <v>11532</v>
      </c>
      <c r="J16" s="44" t="s">
        <v>1063</v>
      </c>
      <c r="K16" s="44" t="s">
        <v>11533</v>
      </c>
      <c r="L16" s="44" t="s">
        <v>11534</v>
      </c>
      <c r="M16" s="44" t="s">
        <v>1063</v>
      </c>
      <c r="N16" s="45">
        <v>53.06</v>
      </c>
    </row>
    <row r="17" spans="1:14" x14ac:dyDescent="0.25">
      <c r="A17" s="44" t="s">
        <v>9009</v>
      </c>
      <c r="B17" s="44" t="s">
        <v>873</v>
      </c>
      <c r="C17" s="44" t="s">
        <v>11543</v>
      </c>
      <c r="D17" s="44" t="s">
        <v>11537</v>
      </c>
      <c r="E17" s="44" t="s">
        <v>11530</v>
      </c>
      <c r="F17" s="44" t="s">
        <v>11538</v>
      </c>
      <c r="G17" s="45">
        <v>3.62</v>
      </c>
      <c r="H17" s="45">
        <v>0</v>
      </c>
      <c r="I17" s="44" t="s">
        <v>11532</v>
      </c>
      <c r="J17" s="44" t="s">
        <v>1063</v>
      </c>
      <c r="K17" s="44" t="s">
        <v>11533</v>
      </c>
      <c r="L17" s="44" t="s">
        <v>11534</v>
      </c>
      <c r="M17" s="44" t="s">
        <v>1063</v>
      </c>
      <c r="N17" s="45">
        <v>3.62</v>
      </c>
    </row>
    <row r="18" spans="1:14" x14ac:dyDescent="0.25">
      <c r="A18" s="44" t="s">
        <v>9009</v>
      </c>
      <c r="B18" s="44" t="s">
        <v>873</v>
      </c>
      <c r="C18" s="44" t="s">
        <v>11544</v>
      </c>
      <c r="D18" s="44" t="s">
        <v>1574</v>
      </c>
      <c r="E18" s="44" t="s">
        <v>11542</v>
      </c>
      <c r="F18" s="44" t="s">
        <v>11531</v>
      </c>
      <c r="G18" s="45">
        <v>38.83</v>
      </c>
      <c r="H18" s="45">
        <v>0</v>
      </c>
      <c r="I18" s="44" t="s">
        <v>11532</v>
      </c>
      <c r="J18" s="44" t="s">
        <v>1063</v>
      </c>
      <c r="K18" s="44" t="s">
        <v>11533</v>
      </c>
      <c r="L18" s="44" t="s">
        <v>11534</v>
      </c>
      <c r="M18" s="44" t="s">
        <v>1063</v>
      </c>
      <c r="N18" s="45">
        <v>38.83</v>
      </c>
    </row>
    <row r="19" spans="1:14" x14ac:dyDescent="0.25">
      <c r="A19" s="44" t="s">
        <v>9009</v>
      </c>
      <c r="B19" s="44" t="s">
        <v>873</v>
      </c>
      <c r="C19" s="44" t="s">
        <v>11544</v>
      </c>
      <c r="D19" s="44" t="s">
        <v>1148</v>
      </c>
      <c r="E19" s="44" t="s">
        <v>11542</v>
      </c>
      <c r="F19" s="44" t="s">
        <v>11535</v>
      </c>
      <c r="G19" s="45">
        <v>15.01</v>
      </c>
      <c r="H19" s="45">
        <v>0</v>
      </c>
      <c r="I19" s="44" t="s">
        <v>11532</v>
      </c>
      <c r="J19" s="44" t="s">
        <v>1063</v>
      </c>
      <c r="K19" s="44" t="s">
        <v>11533</v>
      </c>
      <c r="L19" s="44" t="s">
        <v>11534</v>
      </c>
      <c r="M19" s="44" t="s">
        <v>1063</v>
      </c>
      <c r="N19" s="45">
        <v>15.01</v>
      </c>
    </row>
    <row r="20" spans="1:14" x14ac:dyDescent="0.25">
      <c r="A20" s="44" t="s">
        <v>9009</v>
      </c>
      <c r="B20" s="44" t="s">
        <v>873</v>
      </c>
      <c r="C20" s="44" t="s">
        <v>11544</v>
      </c>
      <c r="D20" s="44" t="s">
        <v>1153</v>
      </c>
      <c r="E20" s="44" t="s">
        <v>11542</v>
      </c>
      <c r="F20" s="44" t="s">
        <v>11536</v>
      </c>
      <c r="G20" s="45">
        <v>13.3</v>
      </c>
      <c r="H20" s="45">
        <v>0</v>
      </c>
      <c r="I20" s="44" t="s">
        <v>11532</v>
      </c>
      <c r="J20" s="44" t="s">
        <v>1063</v>
      </c>
      <c r="K20" s="44" t="s">
        <v>11533</v>
      </c>
      <c r="L20" s="44" t="s">
        <v>11534</v>
      </c>
      <c r="M20" s="44" t="s">
        <v>1063</v>
      </c>
      <c r="N20" s="45">
        <v>13.3</v>
      </c>
    </row>
    <row r="21" spans="1:14" x14ac:dyDescent="0.25">
      <c r="A21" s="44" t="s">
        <v>9009</v>
      </c>
      <c r="B21" s="44" t="s">
        <v>873</v>
      </c>
      <c r="C21" s="44" t="s">
        <v>11544</v>
      </c>
      <c r="D21" s="44" t="s">
        <v>11537</v>
      </c>
      <c r="E21" s="44" t="s">
        <v>11542</v>
      </c>
      <c r="F21" s="44" t="s">
        <v>11538</v>
      </c>
      <c r="G21" s="45">
        <v>2.15</v>
      </c>
      <c r="H21" s="45">
        <v>0</v>
      </c>
      <c r="I21" s="44" t="s">
        <v>11532</v>
      </c>
      <c r="J21" s="44" t="s">
        <v>1063</v>
      </c>
      <c r="K21" s="44" t="s">
        <v>11533</v>
      </c>
      <c r="L21" s="44" t="s">
        <v>11534</v>
      </c>
      <c r="M21" s="44" t="s">
        <v>1063</v>
      </c>
      <c r="N21" s="45">
        <v>2.15</v>
      </c>
    </row>
    <row r="22" spans="1:14" x14ac:dyDescent="0.25">
      <c r="A22" s="44" t="s">
        <v>9009</v>
      </c>
      <c r="B22" s="44" t="s">
        <v>873</v>
      </c>
      <c r="C22" s="44" t="s">
        <v>11545</v>
      </c>
      <c r="D22" s="44" t="s">
        <v>1574</v>
      </c>
      <c r="E22" s="44" t="s">
        <v>11530</v>
      </c>
      <c r="F22" s="44" t="s">
        <v>11531</v>
      </c>
      <c r="G22" s="45">
        <v>64.010000000000005</v>
      </c>
      <c r="H22" s="45">
        <v>0</v>
      </c>
      <c r="I22" s="44" t="s">
        <v>11532</v>
      </c>
      <c r="J22" s="44" t="s">
        <v>1063</v>
      </c>
      <c r="K22" s="44" t="s">
        <v>11533</v>
      </c>
      <c r="L22" s="44" t="s">
        <v>11534</v>
      </c>
      <c r="M22" s="44" t="s">
        <v>1063</v>
      </c>
      <c r="N22" s="45">
        <v>64.010000000000005</v>
      </c>
    </row>
    <row r="23" spans="1:14" x14ac:dyDescent="0.25">
      <c r="A23" s="44" t="s">
        <v>9009</v>
      </c>
      <c r="B23" s="44" t="s">
        <v>873</v>
      </c>
      <c r="C23" s="44" t="s">
        <v>11545</v>
      </c>
      <c r="D23" s="44" t="s">
        <v>1148</v>
      </c>
      <c r="E23" s="44" t="s">
        <v>11530</v>
      </c>
      <c r="F23" s="44" t="s">
        <v>11535</v>
      </c>
      <c r="G23" s="45">
        <v>17.059999999999999</v>
      </c>
      <c r="H23" s="45">
        <v>0</v>
      </c>
      <c r="I23" s="44" t="s">
        <v>11532</v>
      </c>
      <c r="J23" s="44" t="s">
        <v>1063</v>
      </c>
      <c r="K23" s="44" t="s">
        <v>11533</v>
      </c>
      <c r="L23" s="44" t="s">
        <v>11534</v>
      </c>
      <c r="M23" s="44" t="s">
        <v>1063</v>
      </c>
      <c r="N23" s="45">
        <v>17.059999999999999</v>
      </c>
    </row>
    <row r="24" spans="1:14" x14ac:dyDescent="0.25">
      <c r="A24" s="44" t="s">
        <v>9009</v>
      </c>
      <c r="B24" s="44" t="s">
        <v>873</v>
      </c>
      <c r="C24" s="44" t="s">
        <v>11545</v>
      </c>
      <c r="D24" s="44" t="s">
        <v>1153</v>
      </c>
      <c r="E24" s="44" t="s">
        <v>11530</v>
      </c>
      <c r="F24" s="44" t="s">
        <v>11536</v>
      </c>
      <c r="G24" s="45">
        <v>5.72</v>
      </c>
      <c r="H24" s="45">
        <v>0</v>
      </c>
      <c r="I24" s="44" t="s">
        <v>11532</v>
      </c>
      <c r="J24" s="44" t="s">
        <v>1063</v>
      </c>
      <c r="K24" s="44" t="s">
        <v>11533</v>
      </c>
      <c r="L24" s="44" t="s">
        <v>11534</v>
      </c>
      <c r="M24" s="44" t="s">
        <v>1063</v>
      </c>
      <c r="N24" s="45">
        <v>5.72</v>
      </c>
    </row>
    <row r="25" spans="1:14" x14ac:dyDescent="0.25">
      <c r="A25" s="44" t="s">
        <v>9009</v>
      </c>
      <c r="B25" s="44" t="s">
        <v>873</v>
      </c>
      <c r="C25" s="44" t="s">
        <v>11545</v>
      </c>
      <c r="D25" s="44" t="s">
        <v>11537</v>
      </c>
      <c r="E25" s="44" t="s">
        <v>11530</v>
      </c>
      <c r="F25" s="44" t="s">
        <v>11538</v>
      </c>
      <c r="G25" s="45">
        <v>1.42</v>
      </c>
      <c r="H25" s="45">
        <v>0</v>
      </c>
      <c r="I25" s="44" t="s">
        <v>11532</v>
      </c>
      <c r="J25" s="44" t="s">
        <v>1063</v>
      </c>
      <c r="K25" s="44" t="s">
        <v>11533</v>
      </c>
      <c r="L25" s="44" t="s">
        <v>11534</v>
      </c>
      <c r="M25" s="44" t="s">
        <v>1063</v>
      </c>
      <c r="N25" s="45">
        <v>1.42</v>
      </c>
    </row>
    <row r="26" spans="1:14" x14ac:dyDescent="0.25">
      <c r="A26" s="44" t="s">
        <v>9009</v>
      </c>
      <c r="B26" s="44" t="s">
        <v>873</v>
      </c>
      <c r="C26" s="44" t="s">
        <v>11546</v>
      </c>
      <c r="D26" s="44" t="s">
        <v>1574</v>
      </c>
      <c r="E26" s="44" t="s">
        <v>11547</v>
      </c>
      <c r="F26" s="44" t="s">
        <v>11531</v>
      </c>
      <c r="G26" s="45">
        <v>50.9</v>
      </c>
      <c r="H26" s="45">
        <v>0</v>
      </c>
      <c r="I26" s="44" t="s">
        <v>11532</v>
      </c>
      <c r="J26" s="44" t="s">
        <v>1063</v>
      </c>
      <c r="K26" s="44" t="s">
        <v>11533</v>
      </c>
      <c r="L26" s="44" t="s">
        <v>11534</v>
      </c>
      <c r="M26" s="44" t="s">
        <v>1063</v>
      </c>
      <c r="N26" s="45">
        <v>50.9</v>
      </c>
    </row>
    <row r="27" spans="1:14" x14ac:dyDescent="0.25">
      <c r="A27" s="44" t="s">
        <v>9009</v>
      </c>
      <c r="B27" s="44" t="s">
        <v>873</v>
      </c>
      <c r="C27" s="44" t="s">
        <v>11546</v>
      </c>
      <c r="D27" s="44" t="s">
        <v>1148</v>
      </c>
      <c r="E27" s="44" t="s">
        <v>11547</v>
      </c>
      <c r="F27" s="44" t="s">
        <v>11535</v>
      </c>
      <c r="G27" s="45">
        <v>5.81</v>
      </c>
      <c r="H27" s="45">
        <v>0</v>
      </c>
      <c r="I27" s="44" t="s">
        <v>11532</v>
      </c>
      <c r="J27" s="44" t="s">
        <v>1063</v>
      </c>
      <c r="K27" s="44" t="s">
        <v>11533</v>
      </c>
      <c r="L27" s="44" t="s">
        <v>11534</v>
      </c>
      <c r="M27" s="44" t="s">
        <v>1063</v>
      </c>
      <c r="N27" s="45">
        <v>5.81</v>
      </c>
    </row>
    <row r="28" spans="1:14" x14ac:dyDescent="0.25">
      <c r="A28" s="44" t="s">
        <v>9009</v>
      </c>
      <c r="B28" s="44" t="s">
        <v>873</v>
      </c>
      <c r="C28" s="44" t="s">
        <v>11546</v>
      </c>
      <c r="D28" s="44" t="s">
        <v>1153</v>
      </c>
      <c r="E28" s="44" t="s">
        <v>11547</v>
      </c>
      <c r="F28" s="44" t="s">
        <v>11536</v>
      </c>
      <c r="G28" s="45">
        <v>12.36</v>
      </c>
      <c r="H28" s="45">
        <v>0</v>
      </c>
      <c r="I28" s="44" t="s">
        <v>11532</v>
      </c>
      <c r="J28" s="44" t="s">
        <v>1063</v>
      </c>
      <c r="K28" s="44" t="s">
        <v>11533</v>
      </c>
      <c r="L28" s="44" t="s">
        <v>11534</v>
      </c>
      <c r="M28" s="44" t="s">
        <v>1063</v>
      </c>
      <c r="N28" s="45">
        <v>12.36</v>
      </c>
    </row>
    <row r="29" spans="1:14" x14ac:dyDescent="0.25">
      <c r="A29" s="44" t="s">
        <v>9009</v>
      </c>
      <c r="B29" s="44" t="s">
        <v>873</v>
      </c>
      <c r="C29" s="44" t="s">
        <v>11546</v>
      </c>
      <c r="D29" s="44" t="s">
        <v>11537</v>
      </c>
      <c r="E29" s="44" t="s">
        <v>11547</v>
      </c>
      <c r="F29" s="44" t="s">
        <v>11538</v>
      </c>
      <c r="G29" s="45">
        <v>1.71</v>
      </c>
      <c r="H29" s="45">
        <v>0</v>
      </c>
      <c r="I29" s="44" t="s">
        <v>11532</v>
      </c>
      <c r="J29" s="44" t="s">
        <v>1063</v>
      </c>
      <c r="K29" s="44" t="s">
        <v>11533</v>
      </c>
      <c r="L29" s="44" t="s">
        <v>11534</v>
      </c>
      <c r="M29" s="44" t="s">
        <v>1063</v>
      </c>
      <c r="N29" s="45">
        <v>1.71</v>
      </c>
    </row>
    <row r="30" spans="1:14" x14ac:dyDescent="0.25">
      <c r="A30" s="44" t="s">
        <v>9009</v>
      </c>
      <c r="B30" s="44" t="s">
        <v>873</v>
      </c>
      <c r="C30" s="44" t="s">
        <v>11548</v>
      </c>
      <c r="D30" s="44" t="s">
        <v>1574</v>
      </c>
      <c r="E30" s="44" t="s">
        <v>3491</v>
      </c>
      <c r="F30" s="44" t="s">
        <v>11531</v>
      </c>
      <c r="G30" s="45">
        <v>106.58</v>
      </c>
      <c r="H30" s="45">
        <v>0</v>
      </c>
      <c r="I30" s="44" t="s">
        <v>11532</v>
      </c>
      <c r="J30" s="44" t="s">
        <v>1063</v>
      </c>
      <c r="K30" s="44" t="s">
        <v>11533</v>
      </c>
      <c r="L30" s="44" t="s">
        <v>11534</v>
      </c>
      <c r="M30" s="44" t="s">
        <v>1063</v>
      </c>
      <c r="N30" s="45">
        <v>106.58</v>
      </c>
    </row>
    <row r="31" spans="1:14" x14ac:dyDescent="0.25">
      <c r="A31" s="44" t="s">
        <v>9009</v>
      </c>
      <c r="B31" s="44" t="s">
        <v>873</v>
      </c>
      <c r="C31" s="44" t="s">
        <v>11548</v>
      </c>
      <c r="D31" s="44" t="s">
        <v>1148</v>
      </c>
      <c r="E31" s="44" t="s">
        <v>3491</v>
      </c>
      <c r="F31" s="44" t="s">
        <v>11535</v>
      </c>
      <c r="G31" s="45">
        <v>87.53</v>
      </c>
      <c r="H31" s="45">
        <v>0</v>
      </c>
      <c r="I31" s="44" t="s">
        <v>11532</v>
      </c>
      <c r="J31" s="44" t="s">
        <v>1063</v>
      </c>
      <c r="K31" s="44" t="s">
        <v>11533</v>
      </c>
      <c r="L31" s="44" t="s">
        <v>11534</v>
      </c>
      <c r="M31" s="44" t="s">
        <v>1063</v>
      </c>
      <c r="N31" s="45">
        <v>87.53</v>
      </c>
    </row>
    <row r="32" spans="1:14" x14ac:dyDescent="0.25">
      <c r="A32" s="44" t="s">
        <v>9009</v>
      </c>
      <c r="B32" s="44" t="s">
        <v>873</v>
      </c>
      <c r="C32" s="44" t="s">
        <v>11548</v>
      </c>
      <c r="D32" s="44" t="s">
        <v>1153</v>
      </c>
      <c r="E32" s="44" t="s">
        <v>3491</v>
      </c>
      <c r="F32" s="44" t="s">
        <v>11536</v>
      </c>
      <c r="G32" s="45">
        <v>28.93</v>
      </c>
      <c r="H32" s="45">
        <v>0</v>
      </c>
      <c r="I32" s="44" t="s">
        <v>11532</v>
      </c>
      <c r="J32" s="44" t="s">
        <v>1063</v>
      </c>
      <c r="K32" s="44" t="s">
        <v>11533</v>
      </c>
      <c r="L32" s="44" t="s">
        <v>11534</v>
      </c>
      <c r="M32" s="44" t="s">
        <v>1063</v>
      </c>
      <c r="N32" s="45">
        <v>28.93</v>
      </c>
    </row>
    <row r="33" spans="1:14" x14ac:dyDescent="0.25">
      <c r="A33" s="44" t="s">
        <v>9009</v>
      </c>
      <c r="B33" s="44" t="s">
        <v>873</v>
      </c>
      <c r="C33" s="44" t="s">
        <v>11548</v>
      </c>
      <c r="D33" s="44" t="s">
        <v>11537</v>
      </c>
      <c r="E33" s="44" t="s">
        <v>3491</v>
      </c>
      <c r="F33" s="44" t="s">
        <v>11538</v>
      </c>
      <c r="G33" s="45">
        <v>49.33</v>
      </c>
      <c r="H33" s="45">
        <v>0</v>
      </c>
      <c r="I33" s="44" t="s">
        <v>11532</v>
      </c>
      <c r="J33" s="44" t="s">
        <v>1063</v>
      </c>
      <c r="K33" s="44" t="s">
        <v>11533</v>
      </c>
      <c r="L33" s="44" t="s">
        <v>11534</v>
      </c>
      <c r="M33" s="44" t="s">
        <v>1063</v>
      </c>
      <c r="N33" s="45">
        <v>49.33</v>
      </c>
    </row>
    <row r="34" spans="1:14" x14ac:dyDescent="0.25">
      <c r="A34" s="44" t="s">
        <v>9009</v>
      </c>
      <c r="B34" s="44" t="s">
        <v>873</v>
      </c>
      <c r="C34" s="44" t="s">
        <v>11549</v>
      </c>
      <c r="D34" s="44" t="s">
        <v>1574</v>
      </c>
      <c r="E34" s="44" t="s">
        <v>11550</v>
      </c>
      <c r="F34" s="44" t="s">
        <v>11531</v>
      </c>
      <c r="G34" s="45">
        <v>101.96</v>
      </c>
      <c r="H34" s="45">
        <v>0</v>
      </c>
      <c r="I34" s="44" t="s">
        <v>11532</v>
      </c>
      <c r="J34" s="44" t="s">
        <v>1063</v>
      </c>
      <c r="K34" s="44" t="s">
        <v>11533</v>
      </c>
      <c r="L34" s="44" t="s">
        <v>11534</v>
      </c>
      <c r="M34" s="44" t="s">
        <v>1063</v>
      </c>
      <c r="N34" s="45">
        <v>101.96</v>
      </c>
    </row>
    <row r="35" spans="1:14" x14ac:dyDescent="0.25">
      <c r="A35" s="44" t="s">
        <v>9009</v>
      </c>
      <c r="B35" s="44" t="s">
        <v>873</v>
      </c>
      <c r="C35" s="44" t="s">
        <v>11549</v>
      </c>
      <c r="D35" s="44" t="s">
        <v>1148</v>
      </c>
      <c r="E35" s="44" t="s">
        <v>11550</v>
      </c>
      <c r="F35" s="44" t="s">
        <v>11535</v>
      </c>
      <c r="G35" s="45">
        <v>26.63</v>
      </c>
      <c r="H35" s="45">
        <v>0</v>
      </c>
      <c r="I35" s="44" t="s">
        <v>11532</v>
      </c>
      <c r="J35" s="44" t="s">
        <v>1063</v>
      </c>
      <c r="K35" s="44" t="s">
        <v>11533</v>
      </c>
      <c r="L35" s="44" t="s">
        <v>11534</v>
      </c>
      <c r="M35" s="44" t="s">
        <v>1063</v>
      </c>
      <c r="N35" s="45">
        <v>26.63</v>
      </c>
    </row>
    <row r="36" spans="1:14" x14ac:dyDescent="0.25">
      <c r="A36" s="44" t="s">
        <v>9009</v>
      </c>
      <c r="B36" s="44" t="s">
        <v>873</v>
      </c>
      <c r="C36" s="44" t="s">
        <v>11549</v>
      </c>
      <c r="D36" s="44" t="s">
        <v>1153</v>
      </c>
      <c r="E36" s="44" t="s">
        <v>11550</v>
      </c>
      <c r="F36" s="44" t="s">
        <v>11536</v>
      </c>
      <c r="G36" s="45">
        <v>39.71</v>
      </c>
      <c r="H36" s="45">
        <v>0</v>
      </c>
      <c r="I36" s="44" t="s">
        <v>11532</v>
      </c>
      <c r="J36" s="44" t="s">
        <v>1063</v>
      </c>
      <c r="K36" s="44" t="s">
        <v>11533</v>
      </c>
      <c r="L36" s="44" t="s">
        <v>11534</v>
      </c>
      <c r="M36" s="44" t="s">
        <v>1063</v>
      </c>
      <c r="N36" s="45">
        <v>39.71</v>
      </c>
    </row>
    <row r="37" spans="1:14" x14ac:dyDescent="0.25">
      <c r="A37" s="44" t="s">
        <v>9009</v>
      </c>
      <c r="B37" s="44" t="s">
        <v>873</v>
      </c>
      <c r="C37" s="44" t="s">
        <v>11549</v>
      </c>
      <c r="D37" s="44" t="s">
        <v>11537</v>
      </c>
      <c r="E37" s="44" t="s">
        <v>11550</v>
      </c>
      <c r="F37" s="44" t="s">
        <v>11538</v>
      </c>
      <c r="G37" s="45">
        <v>15.44</v>
      </c>
      <c r="H37" s="45">
        <v>0</v>
      </c>
      <c r="I37" s="44" t="s">
        <v>11532</v>
      </c>
      <c r="J37" s="44" t="s">
        <v>1063</v>
      </c>
      <c r="K37" s="44" t="s">
        <v>11533</v>
      </c>
      <c r="L37" s="44" t="s">
        <v>11534</v>
      </c>
      <c r="M37" s="44" t="s">
        <v>1063</v>
      </c>
      <c r="N37" s="45">
        <v>15.44</v>
      </c>
    </row>
    <row r="38" spans="1:14" x14ac:dyDescent="0.25">
      <c r="A38" s="44" t="s">
        <v>9009</v>
      </c>
      <c r="B38" s="44" t="s">
        <v>873</v>
      </c>
      <c r="C38" s="44" t="s">
        <v>11551</v>
      </c>
      <c r="D38" s="44" t="s">
        <v>1574</v>
      </c>
      <c r="E38" s="44" t="s">
        <v>11552</v>
      </c>
      <c r="F38" s="44" t="s">
        <v>11531</v>
      </c>
      <c r="G38" s="45">
        <v>95.41</v>
      </c>
      <c r="H38" s="45">
        <v>0</v>
      </c>
      <c r="I38" s="44" t="s">
        <v>11532</v>
      </c>
      <c r="J38" s="44" t="s">
        <v>1063</v>
      </c>
      <c r="K38" s="44" t="s">
        <v>11533</v>
      </c>
      <c r="L38" s="44" t="s">
        <v>11534</v>
      </c>
      <c r="M38" s="44" t="s">
        <v>1063</v>
      </c>
      <c r="N38" s="45">
        <v>95.41</v>
      </c>
    </row>
    <row r="39" spans="1:14" x14ac:dyDescent="0.25">
      <c r="A39" s="44" t="s">
        <v>9009</v>
      </c>
      <c r="B39" s="44" t="s">
        <v>873</v>
      </c>
      <c r="C39" s="44" t="s">
        <v>11551</v>
      </c>
      <c r="D39" s="44" t="s">
        <v>1148</v>
      </c>
      <c r="E39" s="44" t="s">
        <v>11552</v>
      </c>
      <c r="F39" s="44" t="s">
        <v>11535</v>
      </c>
      <c r="G39" s="45">
        <v>18.77</v>
      </c>
      <c r="H39" s="45">
        <v>0</v>
      </c>
      <c r="I39" s="44" t="s">
        <v>11532</v>
      </c>
      <c r="J39" s="44" t="s">
        <v>1063</v>
      </c>
      <c r="K39" s="44" t="s">
        <v>11533</v>
      </c>
      <c r="L39" s="44" t="s">
        <v>11534</v>
      </c>
      <c r="M39" s="44" t="s">
        <v>1063</v>
      </c>
      <c r="N39" s="45">
        <v>18.77</v>
      </c>
    </row>
    <row r="40" spans="1:14" x14ac:dyDescent="0.25">
      <c r="A40" s="44" t="s">
        <v>9009</v>
      </c>
      <c r="B40" s="44" t="s">
        <v>873</v>
      </c>
      <c r="C40" s="44" t="s">
        <v>11551</v>
      </c>
      <c r="D40" s="44" t="s">
        <v>1153</v>
      </c>
      <c r="E40" s="44" t="s">
        <v>11552</v>
      </c>
      <c r="F40" s="44" t="s">
        <v>11536</v>
      </c>
      <c r="G40" s="45">
        <v>38.71</v>
      </c>
      <c r="H40" s="45">
        <v>0</v>
      </c>
      <c r="I40" s="44" t="s">
        <v>11532</v>
      </c>
      <c r="J40" s="44" t="s">
        <v>1063</v>
      </c>
      <c r="K40" s="44" t="s">
        <v>11533</v>
      </c>
      <c r="L40" s="44" t="s">
        <v>11534</v>
      </c>
      <c r="M40" s="44" t="s">
        <v>1063</v>
      </c>
      <c r="N40" s="45">
        <v>38.71</v>
      </c>
    </row>
    <row r="41" spans="1:14" x14ac:dyDescent="0.25">
      <c r="A41" s="44" t="s">
        <v>9009</v>
      </c>
      <c r="B41" s="44" t="s">
        <v>873</v>
      </c>
      <c r="C41" s="44" t="s">
        <v>11551</v>
      </c>
      <c r="D41" s="44" t="s">
        <v>11537</v>
      </c>
      <c r="E41" s="44" t="s">
        <v>11552</v>
      </c>
      <c r="F41" s="44" t="s">
        <v>11538</v>
      </c>
      <c r="G41" s="45">
        <v>46.2</v>
      </c>
      <c r="H41" s="45">
        <v>0</v>
      </c>
      <c r="I41" s="44" t="s">
        <v>11532</v>
      </c>
      <c r="J41" s="44" t="s">
        <v>1063</v>
      </c>
      <c r="K41" s="44" t="s">
        <v>11533</v>
      </c>
      <c r="L41" s="44" t="s">
        <v>11534</v>
      </c>
      <c r="M41" s="44" t="s">
        <v>1063</v>
      </c>
      <c r="N41" s="45">
        <v>46.2</v>
      </c>
    </row>
    <row r="42" spans="1:14" x14ac:dyDescent="0.25">
      <c r="A42" s="44" t="s">
        <v>9009</v>
      </c>
      <c r="B42" s="44" t="s">
        <v>873</v>
      </c>
      <c r="C42" s="44" t="s">
        <v>11553</v>
      </c>
      <c r="D42" s="44" t="s">
        <v>1574</v>
      </c>
      <c r="E42" s="44" t="s">
        <v>11554</v>
      </c>
      <c r="F42" s="44" t="s">
        <v>11531</v>
      </c>
      <c r="G42" s="45">
        <v>164.81</v>
      </c>
      <c r="H42" s="45">
        <v>0</v>
      </c>
      <c r="I42" s="44" t="s">
        <v>11532</v>
      </c>
      <c r="J42" s="44" t="s">
        <v>1063</v>
      </c>
      <c r="K42" s="44" t="s">
        <v>11533</v>
      </c>
      <c r="L42" s="44" t="s">
        <v>11534</v>
      </c>
      <c r="M42" s="44" t="s">
        <v>1063</v>
      </c>
      <c r="N42" s="45">
        <v>164.81</v>
      </c>
    </row>
    <row r="43" spans="1:14" x14ac:dyDescent="0.25">
      <c r="A43" s="44" t="s">
        <v>9009</v>
      </c>
      <c r="B43" s="44" t="s">
        <v>873</v>
      </c>
      <c r="C43" s="44" t="s">
        <v>11553</v>
      </c>
      <c r="D43" s="44" t="s">
        <v>1148</v>
      </c>
      <c r="E43" s="44" t="s">
        <v>11554</v>
      </c>
      <c r="F43" s="44" t="s">
        <v>11535</v>
      </c>
      <c r="G43" s="45">
        <v>268.36</v>
      </c>
      <c r="H43" s="45">
        <v>0</v>
      </c>
      <c r="I43" s="44" t="s">
        <v>11532</v>
      </c>
      <c r="J43" s="44" t="s">
        <v>1063</v>
      </c>
      <c r="K43" s="44" t="s">
        <v>11533</v>
      </c>
      <c r="L43" s="44" t="s">
        <v>11534</v>
      </c>
      <c r="M43" s="44" t="s">
        <v>1063</v>
      </c>
      <c r="N43" s="45">
        <v>268.36</v>
      </c>
    </row>
    <row r="44" spans="1:14" x14ac:dyDescent="0.25">
      <c r="A44" s="44" t="s">
        <v>9009</v>
      </c>
      <c r="B44" s="44" t="s">
        <v>873</v>
      </c>
      <c r="C44" s="44" t="s">
        <v>11553</v>
      </c>
      <c r="D44" s="44" t="s">
        <v>1153</v>
      </c>
      <c r="E44" s="44" t="s">
        <v>11554</v>
      </c>
      <c r="F44" s="44" t="s">
        <v>11536</v>
      </c>
      <c r="G44" s="45">
        <v>288.82</v>
      </c>
      <c r="H44" s="45">
        <v>0</v>
      </c>
      <c r="I44" s="44" t="s">
        <v>11532</v>
      </c>
      <c r="J44" s="44" t="s">
        <v>1063</v>
      </c>
      <c r="K44" s="44" t="s">
        <v>11533</v>
      </c>
      <c r="L44" s="44" t="s">
        <v>11534</v>
      </c>
      <c r="M44" s="44" t="s">
        <v>1063</v>
      </c>
      <c r="N44" s="45">
        <v>288.82</v>
      </c>
    </row>
    <row r="45" spans="1:14" x14ac:dyDescent="0.25">
      <c r="A45" s="44" t="s">
        <v>9009</v>
      </c>
      <c r="B45" s="44" t="s">
        <v>873</v>
      </c>
      <c r="C45" s="44" t="s">
        <v>11553</v>
      </c>
      <c r="D45" s="44" t="s">
        <v>11537</v>
      </c>
      <c r="E45" s="44" t="s">
        <v>11554</v>
      </c>
      <c r="F45" s="44" t="s">
        <v>11538</v>
      </c>
      <c r="G45" s="45">
        <v>448.05</v>
      </c>
      <c r="H45" s="45">
        <v>0</v>
      </c>
      <c r="I45" s="44" t="s">
        <v>11532</v>
      </c>
      <c r="J45" s="44" t="s">
        <v>1063</v>
      </c>
      <c r="K45" s="44" t="s">
        <v>11533</v>
      </c>
      <c r="L45" s="44" t="s">
        <v>11534</v>
      </c>
      <c r="M45" s="44" t="s">
        <v>1063</v>
      </c>
      <c r="N45" s="45">
        <v>448.05</v>
      </c>
    </row>
    <row r="46" spans="1:14" x14ac:dyDescent="0.25">
      <c r="A46" s="44" t="s">
        <v>9009</v>
      </c>
      <c r="B46" s="44" t="s">
        <v>873</v>
      </c>
      <c r="C46" s="44" t="s">
        <v>11555</v>
      </c>
      <c r="D46" s="44" t="s">
        <v>1574</v>
      </c>
      <c r="E46" s="44" t="s">
        <v>11556</v>
      </c>
      <c r="F46" s="44" t="s">
        <v>11531</v>
      </c>
      <c r="G46" s="45">
        <v>204.94</v>
      </c>
      <c r="H46" s="45">
        <v>0</v>
      </c>
      <c r="I46" s="44" t="s">
        <v>11532</v>
      </c>
      <c r="J46" s="44" t="s">
        <v>1063</v>
      </c>
      <c r="K46" s="44" t="s">
        <v>11533</v>
      </c>
      <c r="L46" s="44" t="s">
        <v>11534</v>
      </c>
      <c r="M46" s="44" t="s">
        <v>1063</v>
      </c>
      <c r="N46" s="45">
        <v>204.94</v>
      </c>
    </row>
    <row r="47" spans="1:14" x14ac:dyDescent="0.25">
      <c r="A47" s="44" t="s">
        <v>9009</v>
      </c>
      <c r="B47" s="44" t="s">
        <v>873</v>
      </c>
      <c r="C47" s="44" t="s">
        <v>11555</v>
      </c>
      <c r="D47" s="44" t="s">
        <v>1148</v>
      </c>
      <c r="E47" s="44" t="s">
        <v>11556</v>
      </c>
      <c r="F47" s="44" t="s">
        <v>11535</v>
      </c>
      <c r="G47" s="45">
        <v>119.67</v>
      </c>
      <c r="H47" s="45">
        <v>0</v>
      </c>
      <c r="I47" s="44" t="s">
        <v>11532</v>
      </c>
      <c r="J47" s="44" t="s">
        <v>1063</v>
      </c>
      <c r="K47" s="44" t="s">
        <v>11533</v>
      </c>
      <c r="L47" s="44" t="s">
        <v>11534</v>
      </c>
      <c r="M47" s="44" t="s">
        <v>1063</v>
      </c>
      <c r="N47" s="45">
        <v>119.67</v>
      </c>
    </row>
    <row r="48" spans="1:14" x14ac:dyDescent="0.25">
      <c r="A48" s="44" t="s">
        <v>9009</v>
      </c>
      <c r="B48" s="44" t="s">
        <v>873</v>
      </c>
      <c r="C48" s="44" t="s">
        <v>11555</v>
      </c>
      <c r="D48" s="44" t="s">
        <v>1153</v>
      </c>
      <c r="E48" s="44" t="s">
        <v>11556</v>
      </c>
      <c r="F48" s="44" t="s">
        <v>11536</v>
      </c>
      <c r="G48" s="45">
        <v>133.52000000000001</v>
      </c>
      <c r="H48" s="45">
        <v>0</v>
      </c>
      <c r="I48" s="44" t="s">
        <v>11532</v>
      </c>
      <c r="J48" s="44" t="s">
        <v>1063</v>
      </c>
      <c r="K48" s="44" t="s">
        <v>11533</v>
      </c>
      <c r="L48" s="44" t="s">
        <v>11534</v>
      </c>
      <c r="M48" s="44" t="s">
        <v>1063</v>
      </c>
      <c r="N48" s="45">
        <v>133.52000000000001</v>
      </c>
    </row>
    <row r="49" spans="1:14" x14ac:dyDescent="0.25">
      <c r="A49" s="44" t="s">
        <v>9009</v>
      </c>
      <c r="B49" s="44" t="s">
        <v>873</v>
      </c>
      <c r="C49" s="44" t="s">
        <v>11555</v>
      </c>
      <c r="D49" s="44" t="s">
        <v>11537</v>
      </c>
      <c r="E49" s="44" t="s">
        <v>11556</v>
      </c>
      <c r="F49" s="44" t="s">
        <v>11538</v>
      </c>
      <c r="G49" s="45">
        <v>679.91</v>
      </c>
      <c r="H49" s="45">
        <v>0</v>
      </c>
      <c r="I49" s="44" t="s">
        <v>11532</v>
      </c>
      <c r="J49" s="44" t="s">
        <v>1063</v>
      </c>
      <c r="K49" s="44" t="s">
        <v>11533</v>
      </c>
      <c r="L49" s="44" t="s">
        <v>11534</v>
      </c>
      <c r="M49" s="44" t="s">
        <v>1063</v>
      </c>
      <c r="N49" s="45">
        <v>679.91</v>
      </c>
    </row>
    <row r="50" spans="1:14" x14ac:dyDescent="0.25">
      <c r="A50" s="44" t="s">
        <v>9009</v>
      </c>
      <c r="B50" s="44" t="s">
        <v>873</v>
      </c>
      <c r="C50" s="44" t="s">
        <v>11557</v>
      </c>
      <c r="D50" s="44" t="s">
        <v>1574</v>
      </c>
      <c r="E50" s="44" t="s">
        <v>11558</v>
      </c>
      <c r="F50" s="44" t="s">
        <v>11531</v>
      </c>
      <c r="G50" s="45">
        <v>1.88</v>
      </c>
      <c r="H50" s="45">
        <v>0</v>
      </c>
      <c r="I50" s="44" t="s">
        <v>11532</v>
      </c>
      <c r="J50" s="44" t="s">
        <v>1063</v>
      </c>
      <c r="K50" s="44" t="s">
        <v>11533</v>
      </c>
      <c r="L50" s="44" t="s">
        <v>11534</v>
      </c>
      <c r="M50" s="44" t="s">
        <v>1063</v>
      </c>
      <c r="N50" s="45">
        <v>1.88</v>
      </c>
    </row>
    <row r="51" spans="1:14" x14ac:dyDescent="0.25">
      <c r="A51" s="44" t="s">
        <v>9009</v>
      </c>
      <c r="B51" s="44" t="s">
        <v>873</v>
      </c>
      <c r="C51" s="44" t="s">
        <v>11557</v>
      </c>
      <c r="D51" s="44" t="s">
        <v>1148</v>
      </c>
      <c r="E51" s="44" t="s">
        <v>11558</v>
      </c>
      <c r="F51" s="44" t="s">
        <v>11535</v>
      </c>
      <c r="G51" s="45">
        <v>1.55</v>
      </c>
      <c r="H51" s="45">
        <v>0</v>
      </c>
      <c r="I51" s="44" t="s">
        <v>11532</v>
      </c>
      <c r="J51" s="44" t="s">
        <v>1063</v>
      </c>
      <c r="K51" s="44" t="s">
        <v>11533</v>
      </c>
      <c r="L51" s="44" t="s">
        <v>11534</v>
      </c>
      <c r="M51" s="44" t="s">
        <v>1063</v>
      </c>
      <c r="N51" s="45">
        <v>1.55</v>
      </c>
    </row>
    <row r="52" spans="1:14" x14ac:dyDescent="0.25">
      <c r="A52" s="44" t="s">
        <v>9009</v>
      </c>
      <c r="B52" s="44" t="s">
        <v>873</v>
      </c>
      <c r="C52" s="44" t="s">
        <v>11557</v>
      </c>
      <c r="D52" s="44" t="s">
        <v>1153</v>
      </c>
      <c r="E52" s="44" t="s">
        <v>11558</v>
      </c>
      <c r="F52" s="44" t="s">
        <v>11536</v>
      </c>
      <c r="G52" s="45">
        <v>3.96</v>
      </c>
      <c r="H52" s="45">
        <v>0</v>
      </c>
      <c r="I52" s="44" t="s">
        <v>11532</v>
      </c>
      <c r="J52" s="44" t="s">
        <v>1063</v>
      </c>
      <c r="K52" s="44" t="s">
        <v>11533</v>
      </c>
      <c r="L52" s="44" t="s">
        <v>11534</v>
      </c>
      <c r="M52" s="44" t="s">
        <v>1063</v>
      </c>
      <c r="N52" s="45">
        <v>3.96</v>
      </c>
    </row>
    <row r="53" spans="1:14" x14ac:dyDescent="0.25">
      <c r="A53" s="44" t="s">
        <v>9009</v>
      </c>
      <c r="B53" s="44" t="s">
        <v>873</v>
      </c>
      <c r="C53" s="44" t="s">
        <v>11557</v>
      </c>
      <c r="D53" s="44" t="s">
        <v>11537</v>
      </c>
      <c r="E53" s="44" t="s">
        <v>11558</v>
      </c>
      <c r="F53" s="44" t="s">
        <v>11538</v>
      </c>
      <c r="G53" s="45">
        <v>8.5399999999999991</v>
      </c>
      <c r="H53" s="45">
        <v>0</v>
      </c>
      <c r="I53" s="44" t="s">
        <v>11532</v>
      </c>
      <c r="J53" s="44" t="s">
        <v>1063</v>
      </c>
      <c r="K53" s="44" t="s">
        <v>11533</v>
      </c>
      <c r="L53" s="44" t="s">
        <v>11534</v>
      </c>
      <c r="M53" s="44" t="s">
        <v>1063</v>
      </c>
      <c r="N53" s="45">
        <v>8.5399999999999991</v>
      </c>
    </row>
    <row r="54" spans="1:14" x14ac:dyDescent="0.25">
      <c r="A54" s="44" t="s">
        <v>9009</v>
      </c>
      <c r="B54" s="44" t="s">
        <v>873</v>
      </c>
      <c r="C54" s="44" t="s">
        <v>11559</v>
      </c>
      <c r="D54" s="44" t="s">
        <v>1574</v>
      </c>
      <c r="E54" s="44" t="s">
        <v>11560</v>
      </c>
      <c r="F54" s="44" t="s">
        <v>11531</v>
      </c>
      <c r="G54" s="45">
        <v>49.19</v>
      </c>
      <c r="H54" s="45">
        <v>0</v>
      </c>
      <c r="I54" s="44" t="s">
        <v>11532</v>
      </c>
      <c r="J54" s="44" t="s">
        <v>1063</v>
      </c>
      <c r="K54" s="44" t="s">
        <v>11533</v>
      </c>
      <c r="L54" s="44" t="s">
        <v>11534</v>
      </c>
      <c r="M54" s="44" t="s">
        <v>1063</v>
      </c>
      <c r="N54" s="45">
        <v>49.19</v>
      </c>
    </row>
    <row r="55" spans="1:14" x14ac:dyDescent="0.25">
      <c r="A55" s="44" t="s">
        <v>9009</v>
      </c>
      <c r="B55" s="44" t="s">
        <v>873</v>
      </c>
      <c r="C55" s="44" t="s">
        <v>11559</v>
      </c>
      <c r="D55" s="44" t="s">
        <v>1148</v>
      </c>
      <c r="E55" s="44" t="s">
        <v>11560</v>
      </c>
      <c r="F55" s="44" t="s">
        <v>11535</v>
      </c>
      <c r="G55" s="45">
        <v>16.059999999999999</v>
      </c>
      <c r="H55" s="45">
        <v>0</v>
      </c>
      <c r="I55" s="44" t="s">
        <v>11532</v>
      </c>
      <c r="J55" s="44" t="s">
        <v>1063</v>
      </c>
      <c r="K55" s="44" t="s">
        <v>11533</v>
      </c>
      <c r="L55" s="44" t="s">
        <v>11534</v>
      </c>
      <c r="M55" s="44" t="s">
        <v>1063</v>
      </c>
      <c r="N55" s="45">
        <v>16.059999999999999</v>
      </c>
    </row>
    <row r="56" spans="1:14" x14ac:dyDescent="0.25">
      <c r="A56" s="44" t="s">
        <v>9009</v>
      </c>
      <c r="B56" s="44" t="s">
        <v>873</v>
      </c>
      <c r="C56" s="44" t="s">
        <v>11559</v>
      </c>
      <c r="D56" s="44" t="s">
        <v>1153</v>
      </c>
      <c r="E56" s="44" t="s">
        <v>11560</v>
      </c>
      <c r="F56" s="44" t="s">
        <v>11536</v>
      </c>
      <c r="G56" s="45">
        <v>14.84</v>
      </c>
      <c r="H56" s="45">
        <v>0</v>
      </c>
      <c r="I56" s="44" t="s">
        <v>11532</v>
      </c>
      <c r="J56" s="44" t="s">
        <v>1063</v>
      </c>
      <c r="K56" s="44" t="s">
        <v>11533</v>
      </c>
      <c r="L56" s="44" t="s">
        <v>11534</v>
      </c>
      <c r="M56" s="44" t="s">
        <v>1063</v>
      </c>
      <c r="N56" s="45">
        <v>14.84</v>
      </c>
    </row>
    <row r="57" spans="1:14" x14ac:dyDescent="0.25">
      <c r="A57" s="44" t="s">
        <v>9009</v>
      </c>
      <c r="B57" s="44" t="s">
        <v>873</v>
      </c>
      <c r="C57" s="44" t="s">
        <v>11559</v>
      </c>
      <c r="D57" s="44" t="s">
        <v>11537</v>
      </c>
      <c r="E57" s="44" t="s">
        <v>11560</v>
      </c>
      <c r="F57" s="44" t="s">
        <v>11538</v>
      </c>
      <c r="G57" s="45">
        <v>98.93</v>
      </c>
      <c r="H57" s="45">
        <v>0</v>
      </c>
      <c r="I57" s="44" t="s">
        <v>11532</v>
      </c>
      <c r="J57" s="44" t="s">
        <v>1063</v>
      </c>
      <c r="K57" s="44" t="s">
        <v>11533</v>
      </c>
      <c r="L57" s="44" t="s">
        <v>11534</v>
      </c>
      <c r="M57" s="44" t="s">
        <v>1063</v>
      </c>
      <c r="N57" s="45">
        <v>98.93</v>
      </c>
    </row>
    <row r="58" spans="1:14" x14ac:dyDescent="0.25">
      <c r="A58" s="44" t="s">
        <v>9009</v>
      </c>
      <c r="B58" s="44" t="s">
        <v>873</v>
      </c>
      <c r="C58" s="44" t="s">
        <v>11561</v>
      </c>
      <c r="D58" s="44" t="s">
        <v>1574</v>
      </c>
      <c r="E58" s="44" t="s">
        <v>11560</v>
      </c>
      <c r="F58" s="44" t="s">
        <v>11531</v>
      </c>
      <c r="G58" s="45">
        <v>0.01</v>
      </c>
      <c r="H58" s="45">
        <v>0</v>
      </c>
      <c r="I58" s="44" t="s">
        <v>11532</v>
      </c>
      <c r="J58" s="44" t="s">
        <v>1063</v>
      </c>
      <c r="K58" s="44" t="s">
        <v>11533</v>
      </c>
      <c r="L58" s="44" t="s">
        <v>11534</v>
      </c>
      <c r="M58" s="44" t="s">
        <v>1063</v>
      </c>
      <c r="N58" s="45">
        <v>0.01</v>
      </c>
    </row>
    <row r="59" spans="1:14" x14ac:dyDescent="0.25">
      <c r="A59" s="44" t="s">
        <v>9009</v>
      </c>
      <c r="B59" s="44" t="s">
        <v>873</v>
      </c>
      <c r="C59" s="44" t="s">
        <v>11561</v>
      </c>
      <c r="D59" s="44" t="s">
        <v>1148</v>
      </c>
      <c r="E59" s="44" t="s">
        <v>11560</v>
      </c>
      <c r="F59" s="44" t="s">
        <v>11535</v>
      </c>
      <c r="G59" s="45">
        <v>0.01</v>
      </c>
      <c r="H59" s="45">
        <v>0</v>
      </c>
      <c r="I59" s="44" t="s">
        <v>11532</v>
      </c>
      <c r="J59" s="44" t="s">
        <v>1063</v>
      </c>
      <c r="K59" s="44" t="s">
        <v>11533</v>
      </c>
      <c r="L59" s="44" t="s">
        <v>11534</v>
      </c>
      <c r="M59" s="44" t="s">
        <v>1063</v>
      </c>
      <c r="N59" s="45">
        <v>0.01</v>
      </c>
    </row>
    <row r="60" spans="1:14" x14ac:dyDescent="0.25">
      <c r="A60" s="44" t="s">
        <v>9009</v>
      </c>
      <c r="B60" s="44" t="s">
        <v>873</v>
      </c>
      <c r="C60" s="44" t="s">
        <v>11561</v>
      </c>
      <c r="D60" s="44" t="s">
        <v>1153</v>
      </c>
      <c r="E60" s="44" t="s">
        <v>11560</v>
      </c>
      <c r="F60" s="44" t="s">
        <v>11536</v>
      </c>
      <c r="G60" s="45">
        <v>0.01</v>
      </c>
      <c r="H60" s="45">
        <v>0</v>
      </c>
      <c r="I60" s="44" t="s">
        <v>11532</v>
      </c>
      <c r="J60" s="44" t="s">
        <v>1063</v>
      </c>
      <c r="K60" s="44" t="s">
        <v>11533</v>
      </c>
      <c r="L60" s="44" t="s">
        <v>11534</v>
      </c>
      <c r="M60" s="44" t="s">
        <v>1063</v>
      </c>
      <c r="N60" s="45">
        <v>0.01</v>
      </c>
    </row>
    <row r="61" spans="1:14" x14ac:dyDescent="0.25">
      <c r="A61" s="44" t="s">
        <v>9009</v>
      </c>
      <c r="B61" s="44" t="s">
        <v>873</v>
      </c>
      <c r="C61" s="44" t="s">
        <v>11561</v>
      </c>
      <c r="D61" s="44" t="s">
        <v>11537</v>
      </c>
      <c r="E61" s="44" t="s">
        <v>11560</v>
      </c>
      <c r="F61" s="44" t="s">
        <v>11538</v>
      </c>
      <c r="G61" s="45">
        <v>0.01</v>
      </c>
      <c r="H61" s="45">
        <v>0</v>
      </c>
      <c r="I61" s="44" t="s">
        <v>11532</v>
      </c>
      <c r="J61" s="44" t="s">
        <v>1063</v>
      </c>
      <c r="K61" s="44" t="s">
        <v>11533</v>
      </c>
      <c r="L61" s="44" t="s">
        <v>11534</v>
      </c>
      <c r="M61" s="44" t="s">
        <v>1063</v>
      </c>
      <c r="N61" s="45">
        <v>0.01</v>
      </c>
    </row>
    <row r="62" spans="1:14" x14ac:dyDescent="0.25">
      <c r="A62" s="44" t="s">
        <v>9009</v>
      </c>
      <c r="B62" s="44" t="s">
        <v>873</v>
      </c>
      <c r="C62" s="44" t="s">
        <v>11562</v>
      </c>
      <c r="D62" s="44" t="s">
        <v>1574</v>
      </c>
      <c r="E62" s="44" t="s">
        <v>11560</v>
      </c>
      <c r="F62" s="44" t="s">
        <v>11531</v>
      </c>
      <c r="G62" s="45">
        <v>68.98</v>
      </c>
      <c r="H62" s="45">
        <v>0</v>
      </c>
      <c r="I62" s="44" t="s">
        <v>11532</v>
      </c>
      <c r="J62" s="44" t="s">
        <v>1063</v>
      </c>
      <c r="K62" s="44" t="s">
        <v>11533</v>
      </c>
      <c r="L62" s="44" t="s">
        <v>11534</v>
      </c>
      <c r="M62" s="44" t="s">
        <v>1063</v>
      </c>
      <c r="N62" s="45">
        <v>68.98</v>
      </c>
    </row>
    <row r="63" spans="1:14" x14ac:dyDescent="0.25">
      <c r="A63" s="44" t="s">
        <v>9009</v>
      </c>
      <c r="B63" s="44" t="s">
        <v>873</v>
      </c>
      <c r="C63" s="44" t="s">
        <v>11562</v>
      </c>
      <c r="D63" s="44" t="s">
        <v>1148</v>
      </c>
      <c r="E63" s="44" t="s">
        <v>11560</v>
      </c>
      <c r="F63" s="44" t="s">
        <v>11535</v>
      </c>
      <c r="G63" s="45">
        <v>173.63</v>
      </c>
      <c r="H63" s="45">
        <v>0</v>
      </c>
      <c r="I63" s="44" t="s">
        <v>11532</v>
      </c>
      <c r="J63" s="44" t="s">
        <v>1063</v>
      </c>
      <c r="K63" s="44" t="s">
        <v>11533</v>
      </c>
      <c r="L63" s="44" t="s">
        <v>11534</v>
      </c>
      <c r="M63" s="44" t="s">
        <v>1063</v>
      </c>
      <c r="N63" s="45">
        <v>173.63</v>
      </c>
    </row>
    <row r="64" spans="1:14" x14ac:dyDescent="0.25">
      <c r="A64" s="44" t="s">
        <v>9009</v>
      </c>
      <c r="B64" s="44" t="s">
        <v>873</v>
      </c>
      <c r="C64" s="44" t="s">
        <v>11562</v>
      </c>
      <c r="D64" s="44" t="s">
        <v>1153</v>
      </c>
      <c r="E64" s="44" t="s">
        <v>11560</v>
      </c>
      <c r="F64" s="44" t="s">
        <v>11536</v>
      </c>
      <c r="G64" s="45">
        <v>63.69</v>
      </c>
      <c r="H64" s="45">
        <v>0</v>
      </c>
      <c r="I64" s="44" t="s">
        <v>11532</v>
      </c>
      <c r="J64" s="44" t="s">
        <v>1063</v>
      </c>
      <c r="K64" s="44" t="s">
        <v>11533</v>
      </c>
      <c r="L64" s="44" t="s">
        <v>11534</v>
      </c>
      <c r="M64" s="44" t="s">
        <v>1063</v>
      </c>
      <c r="N64" s="45">
        <v>63.69</v>
      </c>
    </row>
    <row r="65" spans="1:14" x14ac:dyDescent="0.25">
      <c r="A65" s="44" t="s">
        <v>9009</v>
      </c>
      <c r="B65" s="44" t="s">
        <v>873</v>
      </c>
      <c r="C65" s="44" t="s">
        <v>11562</v>
      </c>
      <c r="D65" s="44" t="s">
        <v>11537</v>
      </c>
      <c r="E65" s="44" t="s">
        <v>11560</v>
      </c>
      <c r="F65" s="44" t="s">
        <v>11538</v>
      </c>
      <c r="G65" s="45">
        <v>40.1</v>
      </c>
      <c r="H65" s="45">
        <v>0</v>
      </c>
      <c r="I65" s="44" t="s">
        <v>11532</v>
      </c>
      <c r="J65" s="44" t="s">
        <v>1063</v>
      </c>
      <c r="K65" s="44" t="s">
        <v>11533</v>
      </c>
      <c r="L65" s="44" t="s">
        <v>11534</v>
      </c>
      <c r="M65" s="44" t="s">
        <v>1063</v>
      </c>
      <c r="N65" s="45">
        <v>40.1</v>
      </c>
    </row>
    <row r="66" spans="1:14" x14ac:dyDescent="0.25">
      <c r="A66" s="44" t="s">
        <v>9009</v>
      </c>
      <c r="B66" s="44" t="s">
        <v>873</v>
      </c>
      <c r="C66" s="44" t="s">
        <v>11563</v>
      </c>
      <c r="D66" s="44" t="s">
        <v>1574</v>
      </c>
      <c r="E66" s="44" t="s">
        <v>11560</v>
      </c>
      <c r="F66" s="44" t="s">
        <v>11531</v>
      </c>
      <c r="G66" s="45">
        <v>86.64</v>
      </c>
      <c r="H66" s="45">
        <v>0</v>
      </c>
      <c r="I66" s="44" t="s">
        <v>11532</v>
      </c>
      <c r="J66" s="44" t="s">
        <v>1063</v>
      </c>
      <c r="K66" s="44" t="s">
        <v>11533</v>
      </c>
      <c r="L66" s="44" t="s">
        <v>11534</v>
      </c>
      <c r="M66" s="44" t="s">
        <v>1063</v>
      </c>
      <c r="N66" s="45">
        <v>86.64</v>
      </c>
    </row>
    <row r="67" spans="1:14" x14ac:dyDescent="0.25">
      <c r="A67" s="44" t="s">
        <v>9009</v>
      </c>
      <c r="B67" s="44" t="s">
        <v>873</v>
      </c>
      <c r="C67" s="44" t="s">
        <v>11563</v>
      </c>
      <c r="D67" s="44" t="s">
        <v>1148</v>
      </c>
      <c r="E67" s="44" t="s">
        <v>11560</v>
      </c>
      <c r="F67" s="44" t="s">
        <v>11535</v>
      </c>
      <c r="G67" s="45">
        <v>23.84</v>
      </c>
      <c r="H67" s="45">
        <v>0</v>
      </c>
      <c r="I67" s="44" t="s">
        <v>11532</v>
      </c>
      <c r="J67" s="44" t="s">
        <v>1063</v>
      </c>
      <c r="K67" s="44" t="s">
        <v>11533</v>
      </c>
      <c r="L67" s="44" t="s">
        <v>11534</v>
      </c>
      <c r="M67" s="44" t="s">
        <v>1063</v>
      </c>
      <c r="N67" s="45">
        <v>23.84</v>
      </c>
    </row>
    <row r="68" spans="1:14" x14ac:dyDescent="0.25">
      <c r="A68" s="44" t="s">
        <v>9009</v>
      </c>
      <c r="B68" s="44" t="s">
        <v>873</v>
      </c>
      <c r="C68" s="44" t="s">
        <v>11563</v>
      </c>
      <c r="D68" s="44" t="s">
        <v>1153</v>
      </c>
      <c r="E68" s="44" t="s">
        <v>11560</v>
      </c>
      <c r="F68" s="44" t="s">
        <v>11536</v>
      </c>
      <c r="G68" s="45">
        <v>49.37</v>
      </c>
      <c r="H68" s="45">
        <v>0</v>
      </c>
      <c r="I68" s="44" t="s">
        <v>11532</v>
      </c>
      <c r="J68" s="44" t="s">
        <v>1063</v>
      </c>
      <c r="K68" s="44" t="s">
        <v>11533</v>
      </c>
      <c r="L68" s="44" t="s">
        <v>11534</v>
      </c>
      <c r="M68" s="44" t="s">
        <v>1063</v>
      </c>
      <c r="N68" s="45">
        <v>49.37</v>
      </c>
    </row>
    <row r="69" spans="1:14" x14ac:dyDescent="0.25">
      <c r="A69" s="44" t="s">
        <v>9009</v>
      </c>
      <c r="B69" s="44" t="s">
        <v>873</v>
      </c>
      <c r="C69" s="44" t="s">
        <v>11563</v>
      </c>
      <c r="D69" s="44" t="s">
        <v>11537</v>
      </c>
      <c r="E69" s="44" t="s">
        <v>11560</v>
      </c>
      <c r="F69" s="44" t="s">
        <v>11538</v>
      </c>
      <c r="G69" s="45">
        <v>207.28</v>
      </c>
      <c r="H69" s="45">
        <v>0</v>
      </c>
      <c r="I69" s="44" t="s">
        <v>11532</v>
      </c>
      <c r="J69" s="44" t="s">
        <v>1063</v>
      </c>
      <c r="K69" s="44" t="s">
        <v>11533</v>
      </c>
      <c r="L69" s="44" t="s">
        <v>11534</v>
      </c>
      <c r="M69" s="44" t="s">
        <v>1063</v>
      </c>
      <c r="N69" s="45">
        <v>207.28</v>
      </c>
    </row>
    <row r="70" spans="1:14" x14ac:dyDescent="0.25">
      <c r="A70" s="44" t="s">
        <v>9009</v>
      </c>
      <c r="B70" s="44" t="s">
        <v>873</v>
      </c>
      <c r="C70" s="44" t="s">
        <v>11564</v>
      </c>
      <c r="D70" s="44" t="s">
        <v>1574</v>
      </c>
      <c r="E70" s="44" t="s">
        <v>11560</v>
      </c>
      <c r="F70" s="44" t="s">
        <v>11531</v>
      </c>
      <c r="G70" s="45">
        <v>165.05</v>
      </c>
      <c r="H70" s="45">
        <v>0</v>
      </c>
      <c r="I70" s="44" t="s">
        <v>11532</v>
      </c>
      <c r="J70" s="44" t="s">
        <v>1063</v>
      </c>
      <c r="K70" s="44" t="s">
        <v>11533</v>
      </c>
      <c r="L70" s="44" t="s">
        <v>11534</v>
      </c>
      <c r="M70" s="44" t="s">
        <v>1063</v>
      </c>
      <c r="N70" s="45">
        <v>165.05</v>
      </c>
    </row>
    <row r="71" spans="1:14" x14ac:dyDescent="0.25">
      <c r="A71" s="44" t="s">
        <v>9009</v>
      </c>
      <c r="B71" s="44" t="s">
        <v>873</v>
      </c>
      <c r="C71" s="44" t="s">
        <v>11564</v>
      </c>
      <c r="D71" s="44" t="s">
        <v>1148</v>
      </c>
      <c r="E71" s="44" t="s">
        <v>11560</v>
      </c>
      <c r="F71" s="44" t="s">
        <v>11535</v>
      </c>
      <c r="G71" s="45">
        <v>30.77</v>
      </c>
      <c r="H71" s="45">
        <v>0</v>
      </c>
      <c r="I71" s="44" t="s">
        <v>11532</v>
      </c>
      <c r="J71" s="44" t="s">
        <v>1063</v>
      </c>
      <c r="K71" s="44" t="s">
        <v>11533</v>
      </c>
      <c r="L71" s="44" t="s">
        <v>11534</v>
      </c>
      <c r="M71" s="44" t="s">
        <v>1063</v>
      </c>
      <c r="N71" s="45">
        <v>30.77</v>
      </c>
    </row>
    <row r="72" spans="1:14" x14ac:dyDescent="0.25">
      <c r="A72" s="44" t="s">
        <v>9009</v>
      </c>
      <c r="B72" s="44" t="s">
        <v>873</v>
      </c>
      <c r="C72" s="44" t="s">
        <v>11564</v>
      </c>
      <c r="D72" s="44" t="s">
        <v>1153</v>
      </c>
      <c r="E72" s="44" t="s">
        <v>11560</v>
      </c>
      <c r="F72" s="44" t="s">
        <v>11536</v>
      </c>
      <c r="G72" s="45">
        <v>36.299999999999997</v>
      </c>
      <c r="H72" s="45">
        <v>0</v>
      </c>
      <c r="I72" s="44" t="s">
        <v>11532</v>
      </c>
      <c r="J72" s="44" t="s">
        <v>1063</v>
      </c>
      <c r="K72" s="44" t="s">
        <v>11533</v>
      </c>
      <c r="L72" s="44" t="s">
        <v>11534</v>
      </c>
      <c r="M72" s="44" t="s">
        <v>1063</v>
      </c>
      <c r="N72" s="45">
        <v>36.299999999999997</v>
      </c>
    </row>
    <row r="73" spans="1:14" x14ac:dyDescent="0.25">
      <c r="A73" s="44" t="s">
        <v>9009</v>
      </c>
      <c r="B73" s="44" t="s">
        <v>873</v>
      </c>
      <c r="C73" s="44" t="s">
        <v>11564</v>
      </c>
      <c r="D73" s="44" t="s">
        <v>11537</v>
      </c>
      <c r="E73" s="44" t="s">
        <v>11560</v>
      </c>
      <c r="F73" s="44" t="s">
        <v>11538</v>
      </c>
      <c r="G73" s="45">
        <v>76.45</v>
      </c>
      <c r="H73" s="45">
        <v>0</v>
      </c>
      <c r="I73" s="44" t="s">
        <v>11532</v>
      </c>
      <c r="J73" s="44" t="s">
        <v>1063</v>
      </c>
      <c r="K73" s="44" t="s">
        <v>11533</v>
      </c>
      <c r="L73" s="44" t="s">
        <v>11534</v>
      </c>
      <c r="M73" s="44" t="s">
        <v>1063</v>
      </c>
      <c r="N73" s="45">
        <v>76.45</v>
      </c>
    </row>
    <row r="74" spans="1:14" x14ac:dyDescent="0.25">
      <c r="A74" s="44" t="s">
        <v>9009</v>
      </c>
      <c r="B74" s="44" t="s">
        <v>873</v>
      </c>
      <c r="C74" s="44" t="s">
        <v>11565</v>
      </c>
      <c r="D74" s="44" t="s">
        <v>1574</v>
      </c>
      <c r="E74" s="44" t="s">
        <v>11566</v>
      </c>
      <c r="F74" s="44" t="s">
        <v>11531</v>
      </c>
      <c r="G74" s="45">
        <v>74.2</v>
      </c>
      <c r="H74" s="45">
        <v>0</v>
      </c>
      <c r="I74" s="44" t="s">
        <v>11532</v>
      </c>
      <c r="J74" s="44" t="s">
        <v>1063</v>
      </c>
      <c r="K74" s="44" t="s">
        <v>11533</v>
      </c>
      <c r="L74" s="44" t="s">
        <v>11534</v>
      </c>
      <c r="M74" s="44" t="s">
        <v>1063</v>
      </c>
      <c r="N74" s="45">
        <v>74.2</v>
      </c>
    </row>
    <row r="75" spans="1:14" x14ac:dyDescent="0.25">
      <c r="A75" s="44" t="s">
        <v>9009</v>
      </c>
      <c r="B75" s="44" t="s">
        <v>873</v>
      </c>
      <c r="C75" s="44" t="s">
        <v>11565</v>
      </c>
      <c r="D75" s="44" t="s">
        <v>1148</v>
      </c>
      <c r="E75" s="44" t="s">
        <v>11566</v>
      </c>
      <c r="F75" s="44" t="s">
        <v>11535</v>
      </c>
      <c r="G75" s="45">
        <v>19.739999999999998</v>
      </c>
      <c r="H75" s="45">
        <v>0</v>
      </c>
      <c r="I75" s="44" t="s">
        <v>11532</v>
      </c>
      <c r="J75" s="44" t="s">
        <v>1063</v>
      </c>
      <c r="K75" s="44" t="s">
        <v>11533</v>
      </c>
      <c r="L75" s="44" t="s">
        <v>11534</v>
      </c>
      <c r="M75" s="44" t="s">
        <v>1063</v>
      </c>
      <c r="N75" s="45">
        <v>19.739999999999998</v>
      </c>
    </row>
    <row r="76" spans="1:14" x14ac:dyDescent="0.25">
      <c r="A76" s="44" t="s">
        <v>9009</v>
      </c>
      <c r="B76" s="44" t="s">
        <v>873</v>
      </c>
      <c r="C76" s="44" t="s">
        <v>11565</v>
      </c>
      <c r="D76" s="44" t="s">
        <v>1153</v>
      </c>
      <c r="E76" s="44" t="s">
        <v>11566</v>
      </c>
      <c r="F76" s="44" t="s">
        <v>11536</v>
      </c>
      <c r="G76" s="45">
        <v>30.79</v>
      </c>
      <c r="H76" s="45">
        <v>0</v>
      </c>
      <c r="I76" s="44" t="s">
        <v>11532</v>
      </c>
      <c r="J76" s="44" t="s">
        <v>1063</v>
      </c>
      <c r="K76" s="44" t="s">
        <v>11533</v>
      </c>
      <c r="L76" s="44" t="s">
        <v>11534</v>
      </c>
      <c r="M76" s="44" t="s">
        <v>1063</v>
      </c>
      <c r="N76" s="45">
        <v>30.79</v>
      </c>
    </row>
    <row r="77" spans="1:14" x14ac:dyDescent="0.25">
      <c r="A77" s="44" t="s">
        <v>9009</v>
      </c>
      <c r="B77" s="44" t="s">
        <v>873</v>
      </c>
      <c r="C77" s="44" t="s">
        <v>11565</v>
      </c>
      <c r="D77" s="44" t="s">
        <v>11537</v>
      </c>
      <c r="E77" s="44" t="s">
        <v>11566</v>
      </c>
      <c r="F77" s="44" t="s">
        <v>11538</v>
      </c>
      <c r="G77" s="45">
        <v>217.42</v>
      </c>
      <c r="H77" s="45">
        <v>0</v>
      </c>
      <c r="I77" s="44" t="s">
        <v>11532</v>
      </c>
      <c r="J77" s="44" t="s">
        <v>1063</v>
      </c>
      <c r="K77" s="44" t="s">
        <v>11533</v>
      </c>
      <c r="L77" s="44" t="s">
        <v>11534</v>
      </c>
      <c r="M77" s="44" t="s">
        <v>1063</v>
      </c>
      <c r="N77" s="45">
        <v>217.42</v>
      </c>
    </row>
    <row r="78" spans="1:14" x14ac:dyDescent="0.25">
      <c r="A78" s="44" t="s">
        <v>9009</v>
      </c>
      <c r="B78" s="44" t="s">
        <v>873</v>
      </c>
      <c r="C78" s="44" t="s">
        <v>11567</v>
      </c>
      <c r="D78" s="44" t="s">
        <v>1574</v>
      </c>
      <c r="E78" s="44" t="s">
        <v>11568</v>
      </c>
      <c r="F78" s="44" t="s">
        <v>11531</v>
      </c>
      <c r="G78" s="45">
        <v>219.09</v>
      </c>
      <c r="H78" s="45">
        <v>0</v>
      </c>
      <c r="I78" s="44" t="s">
        <v>11532</v>
      </c>
      <c r="J78" s="44" t="s">
        <v>1063</v>
      </c>
      <c r="K78" s="44" t="s">
        <v>11533</v>
      </c>
      <c r="L78" s="44" t="s">
        <v>11534</v>
      </c>
      <c r="M78" s="44" t="s">
        <v>1063</v>
      </c>
      <c r="N78" s="45">
        <v>219.09</v>
      </c>
    </row>
    <row r="79" spans="1:14" x14ac:dyDescent="0.25">
      <c r="A79" s="44" t="s">
        <v>9009</v>
      </c>
      <c r="B79" s="44" t="s">
        <v>873</v>
      </c>
      <c r="C79" s="44" t="s">
        <v>11567</v>
      </c>
      <c r="D79" s="44" t="s">
        <v>1148</v>
      </c>
      <c r="E79" s="44" t="s">
        <v>11568</v>
      </c>
      <c r="F79" s="44" t="s">
        <v>11535</v>
      </c>
      <c r="G79" s="45">
        <v>60.23</v>
      </c>
      <c r="H79" s="45">
        <v>0</v>
      </c>
      <c r="I79" s="44" t="s">
        <v>11532</v>
      </c>
      <c r="J79" s="44" t="s">
        <v>1063</v>
      </c>
      <c r="K79" s="44" t="s">
        <v>11533</v>
      </c>
      <c r="L79" s="44" t="s">
        <v>11534</v>
      </c>
      <c r="M79" s="44" t="s">
        <v>1063</v>
      </c>
      <c r="N79" s="45">
        <v>60.23</v>
      </c>
    </row>
    <row r="80" spans="1:14" x14ac:dyDescent="0.25">
      <c r="A80" s="44" t="s">
        <v>9009</v>
      </c>
      <c r="B80" s="44" t="s">
        <v>873</v>
      </c>
      <c r="C80" s="44" t="s">
        <v>11567</v>
      </c>
      <c r="D80" s="44" t="s">
        <v>1153</v>
      </c>
      <c r="E80" s="44" t="s">
        <v>11568</v>
      </c>
      <c r="F80" s="44" t="s">
        <v>11536</v>
      </c>
      <c r="G80" s="45">
        <v>127.02</v>
      </c>
      <c r="H80" s="45">
        <v>0</v>
      </c>
      <c r="I80" s="44" t="s">
        <v>11532</v>
      </c>
      <c r="J80" s="44" t="s">
        <v>1063</v>
      </c>
      <c r="K80" s="44" t="s">
        <v>11533</v>
      </c>
      <c r="L80" s="44" t="s">
        <v>11534</v>
      </c>
      <c r="M80" s="44" t="s">
        <v>1063</v>
      </c>
      <c r="N80" s="45">
        <v>127.02</v>
      </c>
    </row>
    <row r="81" spans="1:14" x14ac:dyDescent="0.25">
      <c r="A81" s="44" t="s">
        <v>9009</v>
      </c>
      <c r="B81" s="44" t="s">
        <v>873</v>
      </c>
      <c r="C81" s="44" t="s">
        <v>11567</v>
      </c>
      <c r="D81" s="44" t="s">
        <v>11537</v>
      </c>
      <c r="E81" s="44" t="s">
        <v>11568</v>
      </c>
      <c r="F81" s="44" t="s">
        <v>11538</v>
      </c>
      <c r="G81" s="45">
        <v>10.66</v>
      </c>
      <c r="H81" s="45">
        <v>0</v>
      </c>
      <c r="I81" s="44" t="s">
        <v>11532</v>
      </c>
      <c r="J81" s="44" t="s">
        <v>1063</v>
      </c>
      <c r="K81" s="44" t="s">
        <v>11533</v>
      </c>
      <c r="L81" s="44" t="s">
        <v>11534</v>
      </c>
      <c r="M81" s="44" t="s">
        <v>1063</v>
      </c>
      <c r="N81" s="45">
        <v>10.66</v>
      </c>
    </row>
    <row r="82" spans="1:14" x14ac:dyDescent="0.25">
      <c r="A82" s="44" t="s">
        <v>9009</v>
      </c>
      <c r="B82" s="44" t="s">
        <v>873</v>
      </c>
      <c r="C82" s="44" t="s">
        <v>11569</v>
      </c>
      <c r="D82" s="44" t="s">
        <v>1574</v>
      </c>
      <c r="E82" s="44" t="s">
        <v>11568</v>
      </c>
      <c r="F82" s="44" t="s">
        <v>11531</v>
      </c>
      <c r="G82" s="45">
        <v>83.8</v>
      </c>
      <c r="H82" s="45">
        <v>0</v>
      </c>
      <c r="I82" s="44" t="s">
        <v>11532</v>
      </c>
      <c r="J82" s="44" t="s">
        <v>1063</v>
      </c>
      <c r="K82" s="44" t="s">
        <v>11533</v>
      </c>
      <c r="L82" s="44" t="s">
        <v>11534</v>
      </c>
      <c r="M82" s="44" t="s">
        <v>1063</v>
      </c>
      <c r="N82" s="45">
        <v>83.8</v>
      </c>
    </row>
    <row r="83" spans="1:14" x14ac:dyDescent="0.25">
      <c r="A83" s="44" t="s">
        <v>9009</v>
      </c>
      <c r="B83" s="44" t="s">
        <v>873</v>
      </c>
      <c r="C83" s="44" t="s">
        <v>11569</v>
      </c>
      <c r="D83" s="44" t="s">
        <v>1148</v>
      </c>
      <c r="E83" s="44" t="s">
        <v>11568</v>
      </c>
      <c r="F83" s="44" t="s">
        <v>11535</v>
      </c>
      <c r="G83" s="45">
        <v>82.69</v>
      </c>
      <c r="H83" s="45">
        <v>0</v>
      </c>
      <c r="I83" s="44" t="s">
        <v>11532</v>
      </c>
      <c r="J83" s="44" t="s">
        <v>1063</v>
      </c>
      <c r="K83" s="44" t="s">
        <v>11533</v>
      </c>
      <c r="L83" s="44" t="s">
        <v>11534</v>
      </c>
      <c r="M83" s="44" t="s">
        <v>1063</v>
      </c>
      <c r="N83" s="45">
        <v>82.69</v>
      </c>
    </row>
    <row r="84" spans="1:14" x14ac:dyDescent="0.25">
      <c r="A84" s="44" t="s">
        <v>9009</v>
      </c>
      <c r="B84" s="44" t="s">
        <v>873</v>
      </c>
      <c r="C84" s="44" t="s">
        <v>11569</v>
      </c>
      <c r="D84" s="44" t="s">
        <v>1153</v>
      </c>
      <c r="E84" s="44" t="s">
        <v>11568</v>
      </c>
      <c r="F84" s="44" t="s">
        <v>11536</v>
      </c>
      <c r="G84" s="45">
        <v>126.35</v>
      </c>
      <c r="H84" s="45">
        <v>0</v>
      </c>
      <c r="I84" s="44" t="s">
        <v>11532</v>
      </c>
      <c r="J84" s="44" t="s">
        <v>1063</v>
      </c>
      <c r="K84" s="44" t="s">
        <v>11533</v>
      </c>
      <c r="L84" s="44" t="s">
        <v>11534</v>
      </c>
      <c r="M84" s="44" t="s">
        <v>1063</v>
      </c>
      <c r="N84" s="45">
        <v>126.35</v>
      </c>
    </row>
    <row r="85" spans="1:14" x14ac:dyDescent="0.25">
      <c r="A85" s="44" t="s">
        <v>9009</v>
      </c>
      <c r="B85" s="44" t="s">
        <v>873</v>
      </c>
      <c r="C85" s="44" t="s">
        <v>11569</v>
      </c>
      <c r="D85" s="44" t="s">
        <v>11537</v>
      </c>
      <c r="E85" s="44" t="s">
        <v>11568</v>
      </c>
      <c r="F85" s="44" t="s">
        <v>11538</v>
      </c>
      <c r="G85" s="45">
        <v>19.420000000000002</v>
      </c>
      <c r="H85" s="45">
        <v>0</v>
      </c>
      <c r="I85" s="44" t="s">
        <v>11532</v>
      </c>
      <c r="J85" s="44" t="s">
        <v>1063</v>
      </c>
      <c r="K85" s="44" t="s">
        <v>11533</v>
      </c>
      <c r="L85" s="44" t="s">
        <v>11534</v>
      </c>
      <c r="M85" s="44" t="s">
        <v>1063</v>
      </c>
      <c r="N85" s="45">
        <v>19.420000000000002</v>
      </c>
    </row>
    <row r="86" spans="1:14" x14ac:dyDescent="0.25">
      <c r="A86" s="44" t="s">
        <v>9009</v>
      </c>
      <c r="B86" s="44" t="s">
        <v>873</v>
      </c>
      <c r="C86" s="44" t="s">
        <v>11570</v>
      </c>
      <c r="D86" s="44" t="s">
        <v>1574</v>
      </c>
      <c r="E86" s="44" t="s">
        <v>11571</v>
      </c>
      <c r="F86" s="44" t="s">
        <v>11531</v>
      </c>
      <c r="G86" s="45">
        <v>178.83</v>
      </c>
      <c r="H86" s="45">
        <v>0</v>
      </c>
      <c r="I86" s="44" t="s">
        <v>11532</v>
      </c>
      <c r="J86" s="44" t="s">
        <v>1063</v>
      </c>
      <c r="K86" s="44" t="s">
        <v>11533</v>
      </c>
      <c r="L86" s="44" t="s">
        <v>11534</v>
      </c>
      <c r="M86" s="44" t="s">
        <v>1063</v>
      </c>
      <c r="N86" s="45">
        <v>178.83</v>
      </c>
    </row>
    <row r="87" spans="1:14" x14ac:dyDescent="0.25">
      <c r="A87" s="44" t="s">
        <v>9009</v>
      </c>
      <c r="B87" s="44" t="s">
        <v>873</v>
      </c>
      <c r="C87" s="44" t="s">
        <v>11570</v>
      </c>
      <c r="D87" s="44" t="s">
        <v>1148</v>
      </c>
      <c r="E87" s="44" t="s">
        <v>11571</v>
      </c>
      <c r="F87" s="44" t="s">
        <v>11535</v>
      </c>
      <c r="G87" s="45">
        <v>43.99</v>
      </c>
      <c r="H87" s="45">
        <v>0</v>
      </c>
      <c r="I87" s="44" t="s">
        <v>11532</v>
      </c>
      <c r="J87" s="44" t="s">
        <v>1063</v>
      </c>
      <c r="K87" s="44" t="s">
        <v>11533</v>
      </c>
      <c r="L87" s="44" t="s">
        <v>11534</v>
      </c>
      <c r="M87" s="44" t="s">
        <v>1063</v>
      </c>
      <c r="N87" s="45">
        <v>43.99</v>
      </c>
    </row>
    <row r="88" spans="1:14" x14ac:dyDescent="0.25">
      <c r="A88" s="44" t="s">
        <v>9009</v>
      </c>
      <c r="B88" s="44" t="s">
        <v>873</v>
      </c>
      <c r="C88" s="44" t="s">
        <v>11570</v>
      </c>
      <c r="D88" s="44" t="s">
        <v>1153</v>
      </c>
      <c r="E88" s="44" t="s">
        <v>11571</v>
      </c>
      <c r="F88" s="44" t="s">
        <v>11536</v>
      </c>
      <c r="G88" s="45">
        <v>77.989999999999995</v>
      </c>
      <c r="H88" s="45">
        <v>0</v>
      </c>
      <c r="I88" s="44" t="s">
        <v>11532</v>
      </c>
      <c r="J88" s="44" t="s">
        <v>1063</v>
      </c>
      <c r="K88" s="44" t="s">
        <v>11533</v>
      </c>
      <c r="L88" s="44" t="s">
        <v>11534</v>
      </c>
      <c r="M88" s="44" t="s">
        <v>1063</v>
      </c>
      <c r="N88" s="45">
        <v>77.989999999999995</v>
      </c>
    </row>
    <row r="89" spans="1:14" x14ac:dyDescent="0.25">
      <c r="A89" s="44" t="s">
        <v>9009</v>
      </c>
      <c r="B89" s="44" t="s">
        <v>873</v>
      </c>
      <c r="C89" s="44" t="s">
        <v>11570</v>
      </c>
      <c r="D89" s="44" t="s">
        <v>11537</v>
      </c>
      <c r="E89" s="44" t="s">
        <v>11571</v>
      </c>
      <c r="F89" s="44" t="s">
        <v>11538</v>
      </c>
      <c r="G89" s="45">
        <v>14.38</v>
      </c>
      <c r="H89" s="45">
        <v>0</v>
      </c>
      <c r="I89" s="44" t="s">
        <v>11532</v>
      </c>
      <c r="J89" s="44" t="s">
        <v>1063</v>
      </c>
      <c r="K89" s="44" t="s">
        <v>11533</v>
      </c>
      <c r="L89" s="44" t="s">
        <v>11534</v>
      </c>
      <c r="M89" s="44" t="s">
        <v>1063</v>
      </c>
      <c r="N89" s="45">
        <v>14.38</v>
      </c>
    </row>
    <row r="90" spans="1:14" x14ac:dyDescent="0.25">
      <c r="A90" s="44" t="s">
        <v>9009</v>
      </c>
      <c r="B90" s="44" t="s">
        <v>873</v>
      </c>
      <c r="C90" s="44" t="s">
        <v>11572</v>
      </c>
      <c r="D90" s="44" t="s">
        <v>1574</v>
      </c>
      <c r="E90" s="44" t="s">
        <v>11573</v>
      </c>
      <c r="F90" s="44" t="s">
        <v>11531</v>
      </c>
      <c r="G90" s="45">
        <v>172.76</v>
      </c>
      <c r="H90" s="45">
        <v>0</v>
      </c>
      <c r="I90" s="44" t="s">
        <v>11532</v>
      </c>
      <c r="J90" s="44" t="s">
        <v>1063</v>
      </c>
      <c r="K90" s="44" t="s">
        <v>11533</v>
      </c>
      <c r="L90" s="44" t="s">
        <v>11534</v>
      </c>
      <c r="M90" s="44" t="s">
        <v>1063</v>
      </c>
      <c r="N90" s="45">
        <v>172.76</v>
      </c>
    </row>
    <row r="91" spans="1:14" x14ac:dyDescent="0.25">
      <c r="A91" s="44" t="s">
        <v>9009</v>
      </c>
      <c r="B91" s="44" t="s">
        <v>873</v>
      </c>
      <c r="C91" s="44" t="s">
        <v>11572</v>
      </c>
      <c r="D91" s="44" t="s">
        <v>1148</v>
      </c>
      <c r="E91" s="44" t="s">
        <v>11573</v>
      </c>
      <c r="F91" s="44" t="s">
        <v>11535</v>
      </c>
      <c r="G91" s="45">
        <v>175.06</v>
      </c>
      <c r="H91" s="45">
        <v>0</v>
      </c>
      <c r="I91" s="44" t="s">
        <v>11532</v>
      </c>
      <c r="J91" s="44" t="s">
        <v>1063</v>
      </c>
      <c r="K91" s="44" t="s">
        <v>11533</v>
      </c>
      <c r="L91" s="44" t="s">
        <v>11534</v>
      </c>
      <c r="M91" s="44" t="s">
        <v>1063</v>
      </c>
      <c r="N91" s="45">
        <v>175.06</v>
      </c>
    </row>
    <row r="92" spans="1:14" x14ac:dyDescent="0.25">
      <c r="A92" s="44" t="s">
        <v>9009</v>
      </c>
      <c r="B92" s="44" t="s">
        <v>873</v>
      </c>
      <c r="C92" s="44" t="s">
        <v>11572</v>
      </c>
      <c r="D92" s="44" t="s">
        <v>1153</v>
      </c>
      <c r="E92" s="44" t="s">
        <v>11573</v>
      </c>
      <c r="F92" s="44" t="s">
        <v>11536</v>
      </c>
      <c r="G92" s="45">
        <v>306.37</v>
      </c>
      <c r="H92" s="45">
        <v>0</v>
      </c>
      <c r="I92" s="44" t="s">
        <v>11532</v>
      </c>
      <c r="J92" s="44" t="s">
        <v>1063</v>
      </c>
      <c r="K92" s="44" t="s">
        <v>11533</v>
      </c>
      <c r="L92" s="44" t="s">
        <v>11534</v>
      </c>
      <c r="M92" s="44" t="s">
        <v>1063</v>
      </c>
      <c r="N92" s="45">
        <v>306.37</v>
      </c>
    </row>
    <row r="93" spans="1:14" x14ac:dyDescent="0.25">
      <c r="A93" s="44" t="s">
        <v>9009</v>
      </c>
      <c r="B93" s="44" t="s">
        <v>873</v>
      </c>
      <c r="C93" s="44" t="s">
        <v>11572</v>
      </c>
      <c r="D93" s="44" t="s">
        <v>11537</v>
      </c>
      <c r="E93" s="44" t="s">
        <v>11573</v>
      </c>
      <c r="F93" s="44" t="s">
        <v>11538</v>
      </c>
      <c r="G93" s="45">
        <v>49.48</v>
      </c>
      <c r="H93" s="45">
        <v>0</v>
      </c>
      <c r="I93" s="44" t="s">
        <v>11532</v>
      </c>
      <c r="J93" s="44" t="s">
        <v>1063</v>
      </c>
      <c r="K93" s="44" t="s">
        <v>11533</v>
      </c>
      <c r="L93" s="44" t="s">
        <v>11534</v>
      </c>
      <c r="M93" s="44" t="s">
        <v>1063</v>
      </c>
      <c r="N93" s="45">
        <v>49.48</v>
      </c>
    </row>
    <row r="94" spans="1:14" x14ac:dyDescent="0.25">
      <c r="A94" s="44" t="s">
        <v>9009</v>
      </c>
      <c r="B94" s="44" t="s">
        <v>873</v>
      </c>
      <c r="C94" s="44" t="s">
        <v>11574</v>
      </c>
      <c r="D94" s="44" t="s">
        <v>1574</v>
      </c>
      <c r="E94" s="44" t="s">
        <v>11575</v>
      </c>
      <c r="F94" s="44" t="s">
        <v>11531</v>
      </c>
      <c r="G94" s="45">
        <v>5.4</v>
      </c>
      <c r="H94" s="45">
        <v>0</v>
      </c>
      <c r="I94" s="44" t="s">
        <v>11532</v>
      </c>
      <c r="J94" s="44" t="s">
        <v>1063</v>
      </c>
      <c r="K94" s="44" t="s">
        <v>11533</v>
      </c>
      <c r="L94" s="44" t="s">
        <v>11534</v>
      </c>
      <c r="M94" s="44" t="s">
        <v>1063</v>
      </c>
      <c r="N94" s="45">
        <v>5.4</v>
      </c>
    </row>
    <row r="95" spans="1:14" x14ac:dyDescent="0.25">
      <c r="A95" s="44" t="s">
        <v>9009</v>
      </c>
      <c r="B95" s="44" t="s">
        <v>873</v>
      </c>
      <c r="C95" s="44" t="s">
        <v>11574</v>
      </c>
      <c r="D95" s="44" t="s">
        <v>1148</v>
      </c>
      <c r="E95" s="44" t="s">
        <v>11575</v>
      </c>
      <c r="F95" s="44" t="s">
        <v>11535</v>
      </c>
      <c r="G95" s="45">
        <v>8.23</v>
      </c>
      <c r="H95" s="45">
        <v>0</v>
      </c>
      <c r="I95" s="44" t="s">
        <v>11532</v>
      </c>
      <c r="J95" s="44" t="s">
        <v>1063</v>
      </c>
      <c r="K95" s="44" t="s">
        <v>11533</v>
      </c>
      <c r="L95" s="44" t="s">
        <v>11534</v>
      </c>
      <c r="M95" s="44" t="s">
        <v>1063</v>
      </c>
      <c r="N95" s="45">
        <v>8.23</v>
      </c>
    </row>
    <row r="96" spans="1:14" x14ac:dyDescent="0.25">
      <c r="A96" s="44" t="s">
        <v>9009</v>
      </c>
      <c r="B96" s="44" t="s">
        <v>873</v>
      </c>
      <c r="C96" s="44" t="s">
        <v>11574</v>
      </c>
      <c r="D96" s="44" t="s">
        <v>1153</v>
      </c>
      <c r="E96" s="44" t="s">
        <v>11575</v>
      </c>
      <c r="F96" s="44" t="s">
        <v>11536</v>
      </c>
      <c r="G96" s="45">
        <v>9.5399999999999991</v>
      </c>
      <c r="H96" s="45">
        <v>0</v>
      </c>
      <c r="I96" s="44" t="s">
        <v>11532</v>
      </c>
      <c r="J96" s="44" t="s">
        <v>1063</v>
      </c>
      <c r="K96" s="44" t="s">
        <v>11533</v>
      </c>
      <c r="L96" s="44" t="s">
        <v>11534</v>
      </c>
      <c r="M96" s="44" t="s">
        <v>1063</v>
      </c>
      <c r="N96" s="45">
        <v>9.5399999999999991</v>
      </c>
    </row>
    <row r="97" spans="1:14" x14ac:dyDescent="0.25">
      <c r="A97" s="44" t="s">
        <v>9009</v>
      </c>
      <c r="B97" s="44" t="s">
        <v>873</v>
      </c>
      <c r="C97" s="44" t="s">
        <v>11574</v>
      </c>
      <c r="D97" s="44" t="s">
        <v>11537</v>
      </c>
      <c r="E97" s="44" t="s">
        <v>11575</v>
      </c>
      <c r="F97" s="44" t="s">
        <v>11538</v>
      </c>
      <c r="G97" s="45">
        <v>36.07</v>
      </c>
      <c r="H97" s="45">
        <v>0</v>
      </c>
      <c r="I97" s="44" t="s">
        <v>11532</v>
      </c>
      <c r="J97" s="44" t="s">
        <v>1063</v>
      </c>
      <c r="K97" s="44" t="s">
        <v>11533</v>
      </c>
      <c r="L97" s="44" t="s">
        <v>11534</v>
      </c>
      <c r="M97" s="44" t="s">
        <v>1063</v>
      </c>
      <c r="N97" s="45">
        <v>36.07</v>
      </c>
    </row>
    <row r="98" spans="1:14" x14ac:dyDescent="0.25">
      <c r="A98" s="44" t="s">
        <v>9009</v>
      </c>
      <c r="B98" s="44" t="s">
        <v>873</v>
      </c>
      <c r="C98" s="44" t="s">
        <v>11576</v>
      </c>
      <c r="D98" s="44" t="s">
        <v>1574</v>
      </c>
      <c r="E98" s="44" t="s">
        <v>11577</v>
      </c>
      <c r="F98" s="44" t="s">
        <v>11531</v>
      </c>
      <c r="G98" s="45">
        <v>106.18</v>
      </c>
      <c r="H98" s="45">
        <v>0</v>
      </c>
      <c r="I98" s="44" t="s">
        <v>11532</v>
      </c>
      <c r="J98" s="44" t="s">
        <v>1063</v>
      </c>
      <c r="K98" s="44" t="s">
        <v>11533</v>
      </c>
      <c r="L98" s="44" t="s">
        <v>11534</v>
      </c>
      <c r="M98" s="44" t="s">
        <v>1063</v>
      </c>
      <c r="N98" s="45">
        <v>106.18</v>
      </c>
    </row>
    <row r="99" spans="1:14" x14ac:dyDescent="0.25">
      <c r="A99" s="44" t="s">
        <v>9009</v>
      </c>
      <c r="B99" s="44" t="s">
        <v>873</v>
      </c>
      <c r="C99" s="44" t="s">
        <v>11576</v>
      </c>
      <c r="D99" s="44" t="s">
        <v>1148</v>
      </c>
      <c r="E99" s="44" t="s">
        <v>11577</v>
      </c>
      <c r="F99" s="44" t="s">
        <v>11535</v>
      </c>
      <c r="G99" s="45">
        <v>85.93</v>
      </c>
      <c r="H99" s="45">
        <v>0</v>
      </c>
      <c r="I99" s="44" t="s">
        <v>11532</v>
      </c>
      <c r="J99" s="44" t="s">
        <v>1063</v>
      </c>
      <c r="K99" s="44" t="s">
        <v>11533</v>
      </c>
      <c r="L99" s="44" t="s">
        <v>11534</v>
      </c>
      <c r="M99" s="44" t="s">
        <v>1063</v>
      </c>
      <c r="N99" s="45">
        <v>85.93</v>
      </c>
    </row>
    <row r="100" spans="1:14" x14ac:dyDescent="0.25">
      <c r="A100" s="44" t="s">
        <v>9009</v>
      </c>
      <c r="B100" s="44" t="s">
        <v>873</v>
      </c>
      <c r="C100" s="44" t="s">
        <v>11576</v>
      </c>
      <c r="D100" s="44" t="s">
        <v>1153</v>
      </c>
      <c r="E100" s="44" t="s">
        <v>11577</v>
      </c>
      <c r="F100" s="44" t="s">
        <v>11536</v>
      </c>
      <c r="G100" s="45">
        <v>125.73</v>
      </c>
      <c r="H100" s="45">
        <v>0</v>
      </c>
      <c r="I100" s="44" t="s">
        <v>11532</v>
      </c>
      <c r="J100" s="44" t="s">
        <v>1063</v>
      </c>
      <c r="K100" s="44" t="s">
        <v>11533</v>
      </c>
      <c r="L100" s="44" t="s">
        <v>11534</v>
      </c>
      <c r="M100" s="44" t="s">
        <v>1063</v>
      </c>
      <c r="N100" s="45">
        <v>125.73</v>
      </c>
    </row>
    <row r="101" spans="1:14" x14ac:dyDescent="0.25">
      <c r="A101" s="44" t="s">
        <v>9009</v>
      </c>
      <c r="B101" s="44" t="s">
        <v>873</v>
      </c>
      <c r="C101" s="44" t="s">
        <v>11576</v>
      </c>
      <c r="D101" s="44" t="s">
        <v>11537</v>
      </c>
      <c r="E101" s="44" t="s">
        <v>11577</v>
      </c>
      <c r="F101" s="44" t="s">
        <v>11538</v>
      </c>
      <c r="G101" s="45">
        <v>49.39</v>
      </c>
      <c r="H101" s="45">
        <v>0</v>
      </c>
      <c r="I101" s="44" t="s">
        <v>11532</v>
      </c>
      <c r="J101" s="44" t="s">
        <v>1063</v>
      </c>
      <c r="K101" s="44" t="s">
        <v>11533</v>
      </c>
      <c r="L101" s="44" t="s">
        <v>11534</v>
      </c>
      <c r="M101" s="44" t="s">
        <v>1063</v>
      </c>
      <c r="N101" s="45">
        <v>49.39</v>
      </c>
    </row>
    <row r="102" spans="1:14" x14ac:dyDescent="0.25">
      <c r="A102" s="44" t="s">
        <v>10339</v>
      </c>
      <c r="B102" s="44" t="s">
        <v>1059</v>
      </c>
      <c r="C102" s="44" t="s">
        <v>11578</v>
      </c>
      <c r="D102" s="44" t="s">
        <v>1574</v>
      </c>
      <c r="E102" s="44" t="s">
        <v>11579</v>
      </c>
      <c r="F102" s="44" t="s">
        <v>11531</v>
      </c>
      <c r="G102" s="45">
        <v>220</v>
      </c>
      <c r="H102" s="45">
        <v>0</v>
      </c>
      <c r="I102" s="44" t="s">
        <v>11532</v>
      </c>
      <c r="J102" s="44" t="s">
        <v>1063</v>
      </c>
      <c r="K102" s="44" t="s">
        <v>11533</v>
      </c>
      <c r="L102" s="44" t="s">
        <v>11534</v>
      </c>
      <c r="M102" s="44" t="s">
        <v>1063</v>
      </c>
      <c r="N102" s="45">
        <v>220</v>
      </c>
    </row>
    <row r="103" spans="1:14" x14ac:dyDescent="0.25">
      <c r="A103" s="44" t="s">
        <v>10339</v>
      </c>
      <c r="B103" s="44" t="s">
        <v>1059</v>
      </c>
      <c r="C103" s="44" t="s">
        <v>11578</v>
      </c>
      <c r="D103" s="44" t="s">
        <v>1148</v>
      </c>
      <c r="E103" s="44" t="s">
        <v>11579</v>
      </c>
      <c r="F103" s="44" t="s">
        <v>11535</v>
      </c>
      <c r="G103" s="45">
        <v>66.41</v>
      </c>
      <c r="H103" s="45">
        <v>0</v>
      </c>
      <c r="I103" s="44" t="s">
        <v>11532</v>
      </c>
      <c r="J103" s="44" t="s">
        <v>1063</v>
      </c>
      <c r="K103" s="44" t="s">
        <v>11533</v>
      </c>
      <c r="L103" s="44" t="s">
        <v>11534</v>
      </c>
      <c r="M103" s="44" t="s">
        <v>1063</v>
      </c>
      <c r="N103" s="45">
        <v>66.41</v>
      </c>
    </row>
    <row r="104" spans="1:14" x14ac:dyDescent="0.25">
      <c r="A104" s="44" t="s">
        <v>10339</v>
      </c>
      <c r="B104" s="44" t="s">
        <v>1059</v>
      </c>
      <c r="C104" s="44" t="s">
        <v>11578</v>
      </c>
      <c r="D104" s="44" t="s">
        <v>1153</v>
      </c>
      <c r="E104" s="44" t="s">
        <v>11579</v>
      </c>
      <c r="F104" s="44" t="s">
        <v>11536</v>
      </c>
      <c r="G104" s="45">
        <v>122.34</v>
      </c>
      <c r="H104" s="45">
        <v>0</v>
      </c>
      <c r="I104" s="44" t="s">
        <v>11532</v>
      </c>
      <c r="J104" s="44" t="s">
        <v>1063</v>
      </c>
      <c r="K104" s="44" t="s">
        <v>11533</v>
      </c>
      <c r="L104" s="44" t="s">
        <v>11534</v>
      </c>
      <c r="M104" s="44" t="s">
        <v>1063</v>
      </c>
      <c r="N104" s="45">
        <v>122.34</v>
      </c>
    </row>
    <row r="105" spans="1:14" x14ac:dyDescent="0.25">
      <c r="A105" s="44" t="s">
        <v>10339</v>
      </c>
      <c r="B105" s="44" t="s">
        <v>1059</v>
      </c>
      <c r="C105" s="44" t="s">
        <v>11578</v>
      </c>
      <c r="D105" s="44" t="s">
        <v>11537</v>
      </c>
      <c r="E105" s="44" t="s">
        <v>11579</v>
      </c>
      <c r="F105" s="44" t="s">
        <v>11538</v>
      </c>
      <c r="G105" s="45">
        <v>3.2</v>
      </c>
      <c r="H105" s="45">
        <v>0</v>
      </c>
      <c r="I105" s="44" t="s">
        <v>11532</v>
      </c>
      <c r="J105" s="44" t="s">
        <v>1063</v>
      </c>
      <c r="K105" s="44" t="s">
        <v>11533</v>
      </c>
      <c r="L105" s="44" t="s">
        <v>11534</v>
      </c>
      <c r="M105" s="44" t="s">
        <v>1063</v>
      </c>
      <c r="N105" s="45">
        <v>3.2</v>
      </c>
    </row>
    <row r="106" spans="1:14" x14ac:dyDescent="0.25">
      <c r="A106" s="44" t="s">
        <v>10339</v>
      </c>
      <c r="B106" s="44" t="s">
        <v>1059</v>
      </c>
      <c r="C106" s="44" t="s">
        <v>11580</v>
      </c>
      <c r="D106" s="44" t="s">
        <v>1574</v>
      </c>
      <c r="E106" s="44" t="s">
        <v>3029</v>
      </c>
      <c r="F106" s="44" t="s">
        <v>11531</v>
      </c>
      <c r="G106" s="45">
        <v>219.55</v>
      </c>
      <c r="H106" s="45">
        <v>0</v>
      </c>
      <c r="I106" s="44" t="s">
        <v>11532</v>
      </c>
      <c r="J106" s="44" t="s">
        <v>1063</v>
      </c>
      <c r="K106" s="44" t="s">
        <v>11533</v>
      </c>
      <c r="L106" s="44" t="s">
        <v>11534</v>
      </c>
      <c r="M106" s="44" t="s">
        <v>1063</v>
      </c>
      <c r="N106" s="45">
        <v>219.55</v>
      </c>
    </row>
    <row r="107" spans="1:14" x14ac:dyDescent="0.25">
      <c r="A107" s="44" t="s">
        <v>10339</v>
      </c>
      <c r="B107" s="44" t="s">
        <v>1059</v>
      </c>
      <c r="C107" s="44" t="s">
        <v>11580</v>
      </c>
      <c r="D107" s="44" t="s">
        <v>1148</v>
      </c>
      <c r="E107" s="44" t="s">
        <v>3029</v>
      </c>
      <c r="F107" s="44" t="s">
        <v>11535</v>
      </c>
      <c r="G107" s="45">
        <v>58.52</v>
      </c>
      <c r="H107" s="45">
        <v>0</v>
      </c>
      <c r="I107" s="44" t="s">
        <v>11532</v>
      </c>
      <c r="J107" s="44" t="s">
        <v>1063</v>
      </c>
      <c r="K107" s="44" t="s">
        <v>11533</v>
      </c>
      <c r="L107" s="44" t="s">
        <v>11534</v>
      </c>
      <c r="M107" s="44" t="s">
        <v>1063</v>
      </c>
      <c r="N107" s="45">
        <v>58.52</v>
      </c>
    </row>
    <row r="108" spans="1:14" x14ac:dyDescent="0.25">
      <c r="A108" s="44" t="s">
        <v>10339</v>
      </c>
      <c r="B108" s="44" t="s">
        <v>1059</v>
      </c>
      <c r="C108" s="44" t="s">
        <v>11580</v>
      </c>
      <c r="D108" s="44" t="s">
        <v>1153</v>
      </c>
      <c r="E108" s="44" t="s">
        <v>3029</v>
      </c>
      <c r="F108" s="44" t="s">
        <v>11536</v>
      </c>
      <c r="G108" s="45">
        <v>59.14</v>
      </c>
      <c r="H108" s="45">
        <v>0</v>
      </c>
      <c r="I108" s="44" t="s">
        <v>11532</v>
      </c>
      <c r="J108" s="44" t="s">
        <v>1063</v>
      </c>
      <c r="K108" s="44" t="s">
        <v>11533</v>
      </c>
      <c r="L108" s="44" t="s">
        <v>11534</v>
      </c>
      <c r="M108" s="44" t="s">
        <v>1063</v>
      </c>
      <c r="N108" s="45">
        <v>59.14</v>
      </c>
    </row>
    <row r="109" spans="1:14" x14ac:dyDescent="0.25">
      <c r="A109" s="44" t="s">
        <v>10339</v>
      </c>
      <c r="B109" s="44" t="s">
        <v>1059</v>
      </c>
      <c r="C109" s="44" t="s">
        <v>11580</v>
      </c>
      <c r="D109" s="44" t="s">
        <v>11537</v>
      </c>
      <c r="E109" s="44" t="s">
        <v>3029</v>
      </c>
      <c r="F109" s="44" t="s">
        <v>11538</v>
      </c>
      <c r="G109" s="45">
        <v>3.27</v>
      </c>
      <c r="H109" s="45">
        <v>0</v>
      </c>
      <c r="I109" s="44" t="s">
        <v>11532</v>
      </c>
      <c r="J109" s="44" t="s">
        <v>1063</v>
      </c>
      <c r="K109" s="44" t="s">
        <v>11533</v>
      </c>
      <c r="L109" s="44" t="s">
        <v>11534</v>
      </c>
      <c r="M109" s="44" t="s">
        <v>1063</v>
      </c>
      <c r="N109" s="45">
        <v>3.27</v>
      </c>
    </row>
    <row r="110" spans="1:14" x14ac:dyDescent="0.25">
      <c r="A110" s="44" t="s">
        <v>10339</v>
      </c>
      <c r="B110" s="44" t="s">
        <v>1059</v>
      </c>
      <c r="C110" s="44" t="s">
        <v>11581</v>
      </c>
      <c r="D110" s="44" t="s">
        <v>1574</v>
      </c>
      <c r="E110" s="44" t="s">
        <v>11582</v>
      </c>
      <c r="F110" s="44" t="s">
        <v>11531</v>
      </c>
      <c r="G110" s="45">
        <v>0.01</v>
      </c>
      <c r="H110" s="45">
        <v>0</v>
      </c>
      <c r="I110" s="44" t="s">
        <v>11532</v>
      </c>
      <c r="J110" s="44" t="s">
        <v>1063</v>
      </c>
      <c r="K110" s="44" t="s">
        <v>11533</v>
      </c>
      <c r="L110" s="44" t="s">
        <v>11534</v>
      </c>
      <c r="M110" s="44" t="s">
        <v>1063</v>
      </c>
      <c r="N110" s="45">
        <v>0.01</v>
      </c>
    </row>
    <row r="111" spans="1:14" x14ac:dyDescent="0.25">
      <c r="A111" s="44" t="s">
        <v>10339</v>
      </c>
      <c r="B111" s="44" t="s">
        <v>1059</v>
      </c>
      <c r="C111" s="44" t="s">
        <v>11581</v>
      </c>
      <c r="D111" s="44" t="s">
        <v>1148</v>
      </c>
      <c r="E111" s="44" t="s">
        <v>11582</v>
      </c>
      <c r="F111" s="44" t="s">
        <v>11535</v>
      </c>
      <c r="G111" s="45">
        <v>0.01</v>
      </c>
      <c r="H111" s="45">
        <v>0</v>
      </c>
      <c r="I111" s="44" t="s">
        <v>11532</v>
      </c>
      <c r="J111" s="44" t="s">
        <v>1063</v>
      </c>
      <c r="K111" s="44" t="s">
        <v>11533</v>
      </c>
      <c r="L111" s="44" t="s">
        <v>11534</v>
      </c>
      <c r="M111" s="44" t="s">
        <v>1063</v>
      </c>
      <c r="N111" s="45">
        <v>0.01</v>
      </c>
    </row>
    <row r="112" spans="1:14" x14ac:dyDescent="0.25">
      <c r="A112" s="44" t="s">
        <v>10339</v>
      </c>
      <c r="B112" s="44" t="s">
        <v>1059</v>
      </c>
      <c r="C112" s="44" t="s">
        <v>11581</v>
      </c>
      <c r="D112" s="44" t="s">
        <v>1153</v>
      </c>
      <c r="E112" s="44" t="s">
        <v>11582</v>
      </c>
      <c r="F112" s="44" t="s">
        <v>11536</v>
      </c>
      <c r="G112" s="45">
        <v>0.01</v>
      </c>
      <c r="H112" s="45">
        <v>0</v>
      </c>
      <c r="I112" s="44" t="s">
        <v>11532</v>
      </c>
      <c r="J112" s="44" t="s">
        <v>1063</v>
      </c>
      <c r="K112" s="44" t="s">
        <v>11533</v>
      </c>
      <c r="L112" s="44" t="s">
        <v>11534</v>
      </c>
      <c r="M112" s="44" t="s">
        <v>1063</v>
      </c>
      <c r="N112" s="45">
        <v>0.01</v>
      </c>
    </row>
    <row r="113" spans="1:14" x14ac:dyDescent="0.25">
      <c r="A113" s="44" t="s">
        <v>10339</v>
      </c>
      <c r="B113" s="44" t="s">
        <v>1059</v>
      </c>
      <c r="C113" s="44" t="s">
        <v>11581</v>
      </c>
      <c r="D113" s="44" t="s">
        <v>11537</v>
      </c>
      <c r="E113" s="44" t="s">
        <v>11582</v>
      </c>
      <c r="F113" s="44" t="s">
        <v>11538</v>
      </c>
      <c r="G113" s="45">
        <v>0.01</v>
      </c>
      <c r="H113" s="45">
        <v>0</v>
      </c>
      <c r="I113" s="44" t="s">
        <v>11532</v>
      </c>
      <c r="J113" s="44" t="s">
        <v>1063</v>
      </c>
      <c r="K113" s="44" t="s">
        <v>11533</v>
      </c>
      <c r="L113" s="44" t="s">
        <v>11534</v>
      </c>
      <c r="M113" s="44" t="s">
        <v>1063</v>
      </c>
      <c r="N113" s="45">
        <v>0.01</v>
      </c>
    </row>
    <row r="114" spans="1:14" x14ac:dyDescent="0.25">
      <c r="A114" s="44" t="s">
        <v>10339</v>
      </c>
      <c r="B114" s="44" t="s">
        <v>1059</v>
      </c>
      <c r="C114" s="44" t="s">
        <v>11583</v>
      </c>
      <c r="D114" s="44" t="s">
        <v>1574</v>
      </c>
      <c r="E114" s="44" t="s">
        <v>11584</v>
      </c>
      <c r="F114" s="44" t="s">
        <v>11531</v>
      </c>
      <c r="G114" s="45">
        <v>218.1</v>
      </c>
      <c r="H114" s="45">
        <v>0</v>
      </c>
      <c r="I114" s="44" t="s">
        <v>11532</v>
      </c>
      <c r="J114" s="44" t="s">
        <v>1063</v>
      </c>
      <c r="K114" s="44" t="s">
        <v>11533</v>
      </c>
      <c r="L114" s="44" t="s">
        <v>11534</v>
      </c>
      <c r="M114" s="44" t="s">
        <v>1063</v>
      </c>
      <c r="N114" s="45">
        <v>218.1</v>
      </c>
    </row>
    <row r="115" spans="1:14" x14ac:dyDescent="0.25">
      <c r="A115" s="44" t="s">
        <v>10339</v>
      </c>
      <c r="B115" s="44" t="s">
        <v>1059</v>
      </c>
      <c r="C115" s="44" t="s">
        <v>11583</v>
      </c>
      <c r="D115" s="44" t="s">
        <v>1148</v>
      </c>
      <c r="E115" s="44" t="s">
        <v>11584</v>
      </c>
      <c r="F115" s="44" t="s">
        <v>11535</v>
      </c>
      <c r="G115" s="45">
        <v>60.59</v>
      </c>
      <c r="H115" s="45">
        <v>0</v>
      </c>
      <c r="I115" s="44" t="s">
        <v>11532</v>
      </c>
      <c r="J115" s="44" t="s">
        <v>1063</v>
      </c>
      <c r="K115" s="44" t="s">
        <v>11533</v>
      </c>
      <c r="L115" s="44" t="s">
        <v>11534</v>
      </c>
      <c r="M115" s="44" t="s">
        <v>1063</v>
      </c>
      <c r="N115" s="45">
        <v>60.59</v>
      </c>
    </row>
    <row r="116" spans="1:14" x14ac:dyDescent="0.25">
      <c r="A116" s="44" t="s">
        <v>10339</v>
      </c>
      <c r="B116" s="44" t="s">
        <v>1059</v>
      </c>
      <c r="C116" s="44" t="s">
        <v>11583</v>
      </c>
      <c r="D116" s="44" t="s">
        <v>1153</v>
      </c>
      <c r="E116" s="44" t="s">
        <v>11584</v>
      </c>
      <c r="F116" s="44" t="s">
        <v>11536</v>
      </c>
      <c r="G116" s="45">
        <v>77.59</v>
      </c>
      <c r="H116" s="45">
        <v>0</v>
      </c>
      <c r="I116" s="44" t="s">
        <v>11532</v>
      </c>
      <c r="J116" s="44" t="s">
        <v>1063</v>
      </c>
      <c r="K116" s="44" t="s">
        <v>11533</v>
      </c>
      <c r="L116" s="44" t="s">
        <v>11534</v>
      </c>
      <c r="M116" s="44" t="s">
        <v>1063</v>
      </c>
      <c r="N116" s="45">
        <v>77.59</v>
      </c>
    </row>
    <row r="117" spans="1:14" x14ac:dyDescent="0.25">
      <c r="A117" s="44" t="s">
        <v>10339</v>
      </c>
      <c r="B117" s="44" t="s">
        <v>1059</v>
      </c>
      <c r="C117" s="44" t="s">
        <v>11583</v>
      </c>
      <c r="D117" s="44" t="s">
        <v>11537</v>
      </c>
      <c r="E117" s="44" t="s">
        <v>11584</v>
      </c>
      <c r="F117" s="44" t="s">
        <v>11538</v>
      </c>
      <c r="G117" s="45">
        <v>5.08</v>
      </c>
      <c r="H117" s="45">
        <v>0</v>
      </c>
      <c r="I117" s="44" t="s">
        <v>11532</v>
      </c>
      <c r="J117" s="44" t="s">
        <v>1063</v>
      </c>
      <c r="K117" s="44" t="s">
        <v>11533</v>
      </c>
      <c r="L117" s="44" t="s">
        <v>11534</v>
      </c>
      <c r="M117" s="44" t="s">
        <v>1063</v>
      </c>
      <c r="N117" s="45">
        <v>5.08</v>
      </c>
    </row>
    <row r="118" spans="1:14" x14ac:dyDescent="0.25">
      <c r="A118" s="44" t="s">
        <v>10339</v>
      </c>
      <c r="B118" s="44" t="s">
        <v>1059</v>
      </c>
      <c r="C118" s="44" t="s">
        <v>11585</v>
      </c>
      <c r="D118" s="44" t="s">
        <v>1574</v>
      </c>
      <c r="E118" s="44" t="s">
        <v>3091</v>
      </c>
      <c r="F118" s="44" t="s">
        <v>11531</v>
      </c>
      <c r="G118" s="45">
        <v>219.49</v>
      </c>
      <c r="H118" s="45">
        <v>0</v>
      </c>
      <c r="I118" s="44" t="s">
        <v>11532</v>
      </c>
      <c r="J118" s="44" t="s">
        <v>1063</v>
      </c>
      <c r="K118" s="44" t="s">
        <v>11533</v>
      </c>
      <c r="L118" s="44" t="s">
        <v>11534</v>
      </c>
      <c r="M118" s="44" t="s">
        <v>1063</v>
      </c>
      <c r="N118" s="45">
        <v>219.49</v>
      </c>
    </row>
    <row r="119" spans="1:14" x14ac:dyDescent="0.25">
      <c r="A119" s="44" t="s">
        <v>10339</v>
      </c>
      <c r="B119" s="44" t="s">
        <v>1059</v>
      </c>
      <c r="C119" s="44" t="s">
        <v>11585</v>
      </c>
      <c r="D119" s="44" t="s">
        <v>1148</v>
      </c>
      <c r="E119" s="44" t="s">
        <v>3091</v>
      </c>
      <c r="F119" s="44" t="s">
        <v>11535</v>
      </c>
      <c r="G119" s="45">
        <v>54.51</v>
      </c>
      <c r="H119" s="45">
        <v>0</v>
      </c>
      <c r="I119" s="44" t="s">
        <v>11532</v>
      </c>
      <c r="J119" s="44" t="s">
        <v>1063</v>
      </c>
      <c r="K119" s="44" t="s">
        <v>11533</v>
      </c>
      <c r="L119" s="44" t="s">
        <v>11534</v>
      </c>
      <c r="M119" s="44" t="s">
        <v>1063</v>
      </c>
      <c r="N119" s="45">
        <v>54.51</v>
      </c>
    </row>
    <row r="120" spans="1:14" x14ac:dyDescent="0.25">
      <c r="A120" s="44" t="s">
        <v>10339</v>
      </c>
      <c r="B120" s="44" t="s">
        <v>1059</v>
      </c>
      <c r="C120" s="44" t="s">
        <v>11585</v>
      </c>
      <c r="D120" s="44" t="s">
        <v>1153</v>
      </c>
      <c r="E120" s="44" t="s">
        <v>3091</v>
      </c>
      <c r="F120" s="44" t="s">
        <v>11536</v>
      </c>
      <c r="G120" s="45">
        <v>57.71</v>
      </c>
      <c r="H120" s="45">
        <v>0</v>
      </c>
      <c r="I120" s="44" t="s">
        <v>11532</v>
      </c>
      <c r="J120" s="44" t="s">
        <v>1063</v>
      </c>
      <c r="K120" s="44" t="s">
        <v>11533</v>
      </c>
      <c r="L120" s="44" t="s">
        <v>11534</v>
      </c>
      <c r="M120" s="44" t="s">
        <v>1063</v>
      </c>
      <c r="N120" s="45">
        <v>57.71</v>
      </c>
    </row>
    <row r="121" spans="1:14" x14ac:dyDescent="0.25">
      <c r="A121" s="44" t="s">
        <v>10339</v>
      </c>
      <c r="B121" s="44" t="s">
        <v>1059</v>
      </c>
      <c r="C121" s="44" t="s">
        <v>11585</v>
      </c>
      <c r="D121" s="44" t="s">
        <v>11537</v>
      </c>
      <c r="E121" s="44" t="s">
        <v>3091</v>
      </c>
      <c r="F121" s="44" t="s">
        <v>11538</v>
      </c>
      <c r="G121" s="45">
        <v>2.91</v>
      </c>
      <c r="H121" s="45">
        <v>0</v>
      </c>
      <c r="I121" s="44" t="s">
        <v>11532</v>
      </c>
      <c r="J121" s="44" t="s">
        <v>1063</v>
      </c>
      <c r="K121" s="44" t="s">
        <v>11533</v>
      </c>
      <c r="L121" s="44" t="s">
        <v>11534</v>
      </c>
      <c r="M121" s="44" t="s">
        <v>1063</v>
      </c>
      <c r="N121" s="45">
        <v>2.91</v>
      </c>
    </row>
    <row r="122" spans="1:14" x14ac:dyDescent="0.25">
      <c r="A122" s="44" t="s">
        <v>10339</v>
      </c>
      <c r="B122" s="44" t="s">
        <v>1059</v>
      </c>
      <c r="C122" s="44" t="s">
        <v>11586</v>
      </c>
      <c r="D122" s="44" t="s">
        <v>1574</v>
      </c>
      <c r="E122" s="44" t="s">
        <v>2987</v>
      </c>
      <c r="F122" s="44" t="s">
        <v>11531</v>
      </c>
      <c r="G122" s="45">
        <v>219.33</v>
      </c>
      <c r="H122" s="45">
        <v>0</v>
      </c>
      <c r="I122" s="44" t="s">
        <v>11532</v>
      </c>
      <c r="J122" s="44" t="s">
        <v>1063</v>
      </c>
      <c r="K122" s="44" t="s">
        <v>11533</v>
      </c>
      <c r="L122" s="44" t="s">
        <v>11534</v>
      </c>
      <c r="M122" s="44" t="s">
        <v>1063</v>
      </c>
      <c r="N122" s="45">
        <v>219.33</v>
      </c>
    </row>
    <row r="123" spans="1:14" x14ac:dyDescent="0.25">
      <c r="A123" s="44" t="s">
        <v>10339</v>
      </c>
      <c r="B123" s="44" t="s">
        <v>1059</v>
      </c>
      <c r="C123" s="44" t="s">
        <v>11586</v>
      </c>
      <c r="D123" s="44" t="s">
        <v>1148</v>
      </c>
      <c r="E123" s="44" t="s">
        <v>2987</v>
      </c>
      <c r="F123" s="44" t="s">
        <v>11535</v>
      </c>
      <c r="G123" s="45">
        <v>59.45</v>
      </c>
      <c r="H123" s="45">
        <v>0</v>
      </c>
      <c r="I123" s="44" t="s">
        <v>11532</v>
      </c>
      <c r="J123" s="44" t="s">
        <v>1063</v>
      </c>
      <c r="K123" s="44" t="s">
        <v>11533</v>
      </c>
      <c r="L123" s="44" t="s">
        <v>11534</v>
      </c>
      <c r="M123" s="44" t="s">
        <v>1063</v>
      </c>
      <c r="N123" s="45">
        <v>59.45</v>
      </c>
    </row>
    <row r="124" spans="1:14" x14ac:dyDescent="0.25">
      <c r="A124" s="44" t="s">
        <v>10339</v>
      </c>
      <c r="B124" s="44" t="s">
        <v>1059</v>
      </c>
      <c r="C124" s="44" t="s">
        <v>11586</v>
      </c>
      <c r="D124" s="44" t="s">
        <v>1153</v>
      </c>
      <c r="E124" s="44" t="s">
        <v>2987</v>
      </c>
      <c r="F124" s="44" t="s">
        <v>11536</v>
      </c>
      <c r="G124" s="45">
        <v>69.23</v>
      </c>
      <c r="H124" s="45">
        <v>0</v>
      </c>
      <c r="I124" s="44" t="s">
        <v>11532</v>
      </c>
      <c r="J124" s="44" t="s">
        <v>1063</v>
      </c>
      <c r="K124" s="44" t="s">
        <v>11533</v>
      </c>
      <c r="L124" s="44" t="s">
        <v>11534</v>
      </c>
      <c r="M124" s="44" t="s">
        <v>1063</v>
      </c>
      <c r="N124" s="45">
        <v>69.23</v>
      </c>
    </row>
    <row r="125" spans="1:14" x14ac:dyDescent="0.25">
      <c r="A125" s="44" t="s">
        <v>10339</v>
      </c>
      <c r="B125" s="44" t="s">
        <v>1059</v>
      </c>
      <c r="C125" s="44" t="s">
        <v>11586</v>
      </c>
      <c r="D125" s="44" t="s">
        <v>11537</v>
      </c>
      <c r="E125" s="44" t="s">
        <v>2987</v>
      </c>
      <c r="F125" s="44" t="s">
        <v>11538</v>
      </c>
      <c r="G125" s="45">
        <v>3.02</v>
      </c>
      <c r="H125" s="45">
        <v>0</v>
      </c>
      <c r="I125" s="44" t="s">
        <v>11532</v>
      </c>
      <c r="J125" s="44" t="s">
        <v>1063</v>
      </c>
      <c r="K125" s="44" t="s">
        <v>11533</v>
      </c>
      <c r="L125" s="44" t="s">
        <v>11534</v>
      </c>
      <c r="M125" s="44" t="s">
        <v>1063</v>
      </c>
      <c r="N125" s="45">
        <v>3.02</v>
      </c>
    </row>
    <row r="126" spans="1:14" x14ac:dyDescent="0.25">
      <c r="A126" s="44" t="s">
        <v>10339</v>
      </c>
      <c r="B126" s="44" t="s">
        <v>1059</v>
      </c>
      <c r="C126" s="44" t="s">
        <v>11587</v>
      </c>
      <c r="D126" s="44" t="s">
        <v>1574</v>
      </c>
      <c r="E126" s="44" t="s">
        <v>11588</v>
      </c>
      <c r="F126" s="44" t="s">
        <v>11531</v>
      </c>
      <c r="G126" s="45">
        <v>0.03</v>
      </c>
      <c r="H126" s="45">
        <v>0</v>
      </c>
      <c r="I126" s="44" t="s">
        <v>11532</v>
      </c>
      <c r="J126" s="44" t="s">
        <v>1063</v>
      </c>
      <c r="K126" s="44" t="s">
        <v>11533</v>
      </c>
      <c r="L126" s="44" t="s">
        <v>11534</v>
      </c>
      <c r="M126" s="44" t="s">
        <v>1063</v>
      </c>
      <c r="N126" s="45">
        <v>0.03</v>
      </c>
    </row>
    <row r="127" spans="1:14" x14ac:dyDescent="0.25">
      <c r="A127" s="44" t="s">
        <v>10339</v>
      </c>
      <c r="B127" s="44" t="s">
        <v>1059</v>
      </c>
      <c r="C127" s="44" t="s">
        <v>11587</v>
      </c>
      <c r="D127" s="44" t="s">
        <v>1148</v>
      </c>
      <c r="E127" s="44" t="s">
        <v>11588</v>
      </c>
      <c r="F127" s="44" t="s">
        <v>11535</v>
      </c>
      <c r="G127" s="45">
        <v>40.869999999999997</v>
      </c>
      <c r="H127" s="45">
        <v>0</v>
      </c>
      <c r="I127" s="44" t="s">
        <v>11532</v>
      </c>
      <c r="J127" s="44" t="s">
        <v>1063</v>
      </c>
      <c r="K127" s="44" t="s">
        <v>11533</v>
      </c>
      <c r="L127" s="44" t="s">
        <v>11534</v>
      </c>
      <c r="M127" s="44" t="s">
        <v>1063</v>
      </c>
      <c r="N127" s="45">
        <v>40.869999999999997</v>
      </c>
    </row>
    <row r="128" spans="1:14" x14ac:dyDescent="0.25">
      <c r="A128" s="44" t="s">
        <v>10339</v>
      </c>
      <c r="B128" s="44" t="s">
        <v>1059</v>
      </c>
      <c r="C128" s="44" t="s">
        <v>11587</v>
      </c>
      <c r="D128" s="44" t="s">
        <v>1153</v>
      </c>
      <c r="E128" s="44" t="s">
        <v>11588</v>
      </c>
      <c r="F128" s="44" t="s">
        <v>11536</v>
      </c>
      <c r="G128" s="45">
        <v>58.14</v>
      </c>
      <c r="H128" s="45">
        <v>0</v>
      </c>
      <c r="I128" s="44" t="s">
        <v>11532</v>
      </c>
      <c r="J128" s="44" t="s">
        <v>1063</v>
      </c>
      <c r="K128" s="44" t="s">
        <v>11533</v>
      </c>
      <c r="L128" s="44" t="s">
        <v>11534</v>
      </c>
      <c r="M128" s="44" t="s">
        <v>1063</v>
      </c>
      <c r="N128" s="45">
        <v>58.14</v>
      </c>
    </row>
    <row r="129" spans="1:14" x14ac:dyDescent="0.25">
      <c r="A129" s="44" t="s">
        <v>10339</v>
      </c>
      <c r="B129" s="44" t="s">
        <v>1059</v>
      </c>
      <c r="C129" s="44" t="s">
        <v>11587</v>
      </c>
      <c r="D129" s="44" t="s">
        <v>11537</v>
      </c>
      <c r="E129" s="44" t="s">
        <v>11588</v>
      </c>
      <c r="F129" s="44" t="s">
        <v>11538</v>
      </c>
      <c r="G129" s="45">
        <v>16.39</v>
      </c>
      <c r="H129" s="45">
        <v>0</v>
      </c>
      <c r="I129" s="44" t="s">
        <v>11532</v>
      </c>
      <c r="J129" s="44" t="s">
        <v>1063</v>
      </c>
      <c r="K129" s="44" t="s">
        <v>11533</v>
      </c>
      <c r="L129" s="44" t="s">
        <v>11534</v>
      </c>
      <c r="M129" s="44" t="s">
        <v>1063</v>
      </c>
      <c r="N129" s="45">
        <v>16.39</v>
      </c>
    </row>
    <row r="130" spans="1:14" x14ac:dyDescent="0.25">
      <c r="A130" s="44" t="s">
        <v>10339</v>
      </c>
      <c r="B130" s="44" t="s">
        <v>1059</v>
      </c>
      <c r="C130" s="44" t="s">
        <v>11589</v>
      </c>
      <c r="D130" s="44" t="s">
        <v>1574</v>
      </c>
      <c r="E130" s="44" t="s">
        <v>3606</v>
      </c>
      <c r="F130" s="44" t="s">
        <v>11531</v>
      </c>
      <c r="G130" s="45">
        <v>0.01</v>
      </c>
      <c r="H130" s="45">
        <v>0</v>
      </c>
      <c r="I130" s="44" t="s">
        <v>11532</v>
      </c>
      <c r="J130" s="44" t="s">
        <v>1063</v>
      </c>
      <c r="K130" s="44" t="s">
        <v>11533</v>
      </c>
      <c r="L130" s="44" t="s">
        <v>11534</v>
      </c>
      <c r="M130" s="44" t="s">
        <v>1063</v>
      </c>
      <c r="N130" s="45">
        <v>0.01</v>
      </c>
    </row>
    <row r="131" spans="1:14" x14ac:dyDescent="0.25">
      <c r="A131" s="44" t="s">
        <v>10339</v>
      </c>
      <c r="B131" s="44" t="s">
        <v>1059</v>
      </c>
      <c r="C131" s="44" t="s">
        <v>11589</v>
      </c>
      <c r="D131" s="44" t="s">
        <v>1148</v>
      </c>
      <c r="E131" s="44" t="s">
        <v>3606</v>
      </c>
      <c r="F131" s="44" t="s">
        <v>11535</v>
      </c>
      <c r="G131" s="45">
        <v>0.01</v>
      </c>
      <c r="H131" s="45">
        <v>0</v>
      </c>
      <c r="I131" s="44" t="s">
        <v>11532</v>
      </c>
      <c r="J131" s="44" t="s">
        <v>1063</v>
      </c>
      <c r="K131" s="44" t="s">
        <v>11533</v>
      </c>
      <c r="L131" s="44" t="s">
        <v>11534</v>
      </c>
      <c r="M131" s="44" t="s">
        <v>1063</v>
      </c>
      <c r="N131" s="45">
        <v>0.01</v>
      </c>
    </row>
    <row r="132" spans="1:14" x14ac:dyDescent="0.25">
      <c r="A132" s="44" t="s">
        <v>10339</v>
      </c>
      <c r="B132" s="44" t="s">
        <v>1059</v>
      </c>
      <c r="C132" s="44" t="s">
        <v>11589</v>
      </c>
      <c r="D132" s="44" t="s">
        <v>1153</v>
      </c>
      <c r="E132" s="44" t="s">
        <v>3606</v>
      </c>
      <c r="F132" s="44" t="s">
        <v>11536</v>
      </c>
      <c r="G132" s="45">
        <v>0.01</v>
      </c>
      <c r="H132" s="45">
        <v>0</v>
      </c>
      <c r="I132" s="44" t="s">
        <v>11532</v>
      </c>
      <c r="J132" s="44" t="s">
        <v>1063</v>
      </c>
      <c r="K132" s="44" t="s">
        <v>11533</v>
      </c>
      <c r="L132" s="44" t="s">
        <v>11534</v>
      </c>
      <c r="M132" s="44" t="s">
        <v>1063</v>
      </c>
      <c r="N132" s="45">
        <v>0.01</v>
      </c>
    </row>
    <row r="133" spans="1:14" x14ac:dyDescent="0.25">
      <c r="A133" s="44" t="s">
        <v>10339</v>
      </c>
      <c r="B133" s="44" t="s">
        <v>1059</v>
      </c>
      <c r="C133" s="44" t="s">
        <v>11589</v>
      </c>
      <c r="D133" s="44" t="s">
        <v>11537</v>
      </c>
      <c r="E133" s="44" t="s">
        <v>3606</v>
      </c>
      <c r="F133" s="44" t="s">
        <v>11538</v>
      </c>
      <c r="G133" s="45">
        <v>0.01</v>
      </c>
      <c r="H133" s="45">
        <v>0</v>
      </c>
      <c r="I133" s="44" t="s">
        <v>11532</v>
      </c>
      <c r="J133" s="44" t="s">
        <v>1063</v>
      </c>
      <c r="K133" s="44" t="s">
        <v>11533</v>
      </c>
      <c r="L133" s="44" t="s">
        <v>11534</v>
      </c>
      <c r="M133" s="44" t="s">
        <v>1063</v>
      </c>
      <c r="N133" s="45">
        <v>0.01</v>
      </c>
    </row>
    <row r="134" spans="1:14" x14ac:dyDescent="0.25">
      <c r="A134" s="44" t="s">
        <v>10339</v>
      </c>
      <c r="B134" s="44" t="s">
        <v>1059</v>
      </c>
      <c r="C134" s="44" t="s">
        <v>11590</v>
      </c>
      <c r="D134" s="44" t="s">
        <v>1574</v>
      </c>
      <c r="E134" s="44" t="s">
        <v>3611</v>
      </c>
      <c r="F134" s="44" t="s">
        <v>11531</v>
      </c>
      <c r="G134" s="45">
        <v>0.01</v>
      </c>
      <c r="H134" s="45">
        <v>0</v>
      </c>
      <c r="I134" s="44" t="s">
        <v>11532</v>
      </c>
      <c r="J134" s="44" t="s">
        <v>1063</v>
      </c>
      <c r="K134" s="44" t="s">
        <v>11533</v>
      </c>
      <c r="L134" s="44" t="s">
        <v>11534</v>
      </c>
      <c r="M134" s="44" t="s">
        <v>1063</v>
      </c>
      <c r="N134" s="45">
        <v>0.01</v>
      </c>
    </row>
    <row r="135" spans="1:14" x14ac:dyDescent="0.25">
      <c r="A135" s="44" t="s">
        <v>10339</v>
      </c>
      <c r="B135" s="44" t="s">
        <v>1059</v>
      </c>
      <c r="C135" s="44" t="s">
        <v>11590</v>
      </c>
      <c r="D135" s="44" t="s">
        <v>1148</v>
      </c>
      <c r="E135" s="44" t="s">
        <v>3611</v>
      </c>
      <c r="F135" s="44" t="s">
        <v>11535</v>
      </c>
      <c r="G135" s="45">
        <v>0.01</v>
      </c>
      <c r="H135" s="45">
        <v>0</v>
      </c>
      <c r="I135" s="44" t="s">
        <v>11532</v>
      </c>
      <c r="J135" s="44" t="s">
        <v>1063</v>
      </c>
      <c r="K135" s="44" t="s">
        <v>11533</v>
      </c>
      <c r="L135" s="44" t="s">
        <v>11534</v>
      </c>
      <c r="M135" s="44" t="s">
        <v>1063</v>
      </c>
      <c r="N135" s="45">
        <v>0.01</v>
      </c>
    </row>
    <row r="136" spans="1:14" x14ac:dyDescent="0.25">
      <c r="A136" s="44" t="s">
        <v>10339</v>
      </c>
      <c r="B136" s="44" t="s">
        <v>1059</v>
      </c>
      <c r="C136" s="44" t="s">
        <v>11590</v>
      </c>
      <c r="D136" s="44" t="s">
        <v>1153</v>
      </c>
      <c r="E136" s="44" t="s">
        <v>3611</v>
      </c>
      <c r="F136" s="44" t="s">
        <v>11536</v>
      </c>
      <c r="G136" s="45">
        <v>0.01</v>
      </c>
      <c r="H136" s="45">
        <v>0</v>
      </c>
      <c r="I136" s="44" t="s">
        <v>11532</v>
      </c>
      <c r="J136" s="44" t="s">
        <v>1063</v>
      </c>
      <c r="K136" s="44" t="s">
        <v>11533</v>
      </c>
      <c r="L136" s="44" t="s">
        <v>11534</v>
      </c>
      <c r="M136" s="44" t="s">
        <v>1063</v>
      </c>
      <c r="N136" s="45">
        <v>0.01</v>
      </c>
    </row>
    <row r="137" spans="1:14" x14ac:dyDescent="0.25">
      <c r="A137" s="44" t="s">
        <v>10339</v>
      </c>
      <c r="B137" s="44" t="s">
        <v>1059</v>
      </c>
      <c r="C137" s="44" t="s">
        <v>11590</v>
      </c>
      <c r="D137" s="44" t="s">
        <v>11537</v>
      </c>
      <c r="E137" s="44" t="s">
        <v>3611</v>
      </c>
      <c r="F137" s="44" t="s">
        <v>11538</v>
      </c>
      <c r="G137" s="45">
        <v>0.01</v>
      </c>
      <c r="H137" s="45">
        <v>0</v>
      </c>
      <c r="I137" s="44" t="s">
        <v>11532</v>
      </c>
      <c r="J137" s="44" t="s">
        <v>1063</v>
      </c>
      <c r="K137" s="44" t="s">
        <v>11533</v>
      </c>
      <c r="L137" s="44" t="s">
        <v>11534</v>
      </c>
      <c r="M137" s="44" t="s">
        <v>1063</v>
      </c>
      <c r="N137" s="45">
        <v>0.01</v>
      </c>
    </row>
    <row r="138" spans="1:14" x14ac:dyDescent="0.25">
      <c r="A138" s="44" t="s">
        <v>10339</v>
      </c>
      <c r="B138" s="44" t="s">
        <v>1059</v>
      </c>
      <c r="C138" s="44" t="s">
        <v>11591</v>
      </c>
      <c r="D138" s="44" t="s">
        <v>1574</v>
      </c>
      <c r="E138" s="44" t="s">
        <v>11592</v>
      </c>
      <c r="F138" s="44" t="s">
        <v>11531</v>
      </c>
      <c r="G138" s="45">
        <v>0.01</v>
      </c>
      <c r="H138" s="45">
        <v>0</v>
      </c>
      <c r="I138" s="44" t="s">
        <v>11532</v>
      </c>
      <c r="J138" s="44" t="s">
        <v>1063</v>
      </c>
      <c r="K138" s="44" t="s">
        <v>11533</v>
      </c>
      <c r="L138" s="44" t="s">
        <v>11534</v>
      </c>
      <c r="M138" s="44" t="s">
        <v>1063</v>
      </c>
      <c r="N138" s="45">
        <v>0.01</v>
      </c>
    </row>
    <row r="139" spans="1:14" x14ac:dyDescent="0.25">
      <c r="A139" s="44" t="s">
        <v>10339</v>
      </c>
      <c r="B139" s="44" t="s">
        <v>1059</v>
      </c>
      <c r="C139" s="44" t="s">
        <v>11591</v>
      </c>
      <c r="D139" s="44" t="s">
        <v>1148</v>
      </c>
      <c r="E139" s="44" t="s">
        <v>11592</v>
      </c>
      <c r="F139" s="44" t="s">
        <v>11535</v>
      </c>
      <c r="G139" s="45">
        <v>0.01</v>
      </c>
      <c r="H139" s="45">
        <v>0</v>
      </c>
      <c r="I139" s="44" t="s">
        <v>11532</v>
      </c>
      <c r="J139" s="44" t="s">
        <v>1063</v>
      </c>
      <c r="K139" s="44" t="s">
        <v>11533</v>
      </c>
      <c r="L139" s="44" t="s">
        <v>11534</v>
      </c>
      <c r="M139" s="44" t="s">
        <v>1063</v>
      </c>
      <c r="N139" s="45">
        <v>0.01</v>
      </c>
    </row>
    <row r="140" spans="1:14" x14ac:dyDescent="0.25">
      <c r="A140" s="44" t="s">
        <v>10339</v>
      </c>
      <c r="B140" s="44" t="s">
        <v>1059</v>
      </c>
      <c r="C140" s="44" t="s">
        <v>11591</v>
      </c>
      <c r="D140" s="44" t="s">
        <v>1153</v>
      </c>
      <c r="E140" s="44" t="s">
        <v>11592</v>
      </c>
      <c r="F140" s="44" t="s">
        <v>11536</v>
      </c>
      <c r="G140" s="45">
        <v>0.01</v>
      </c>
      <c r="H140" s="45">
        <v>0</v>
      </c>
      <c r="I140" s="44" t="s">
        <v>11532</v>
      </c>
      <c r="J140" s="44" t="s">
        <v>1063</v>
      </c>
      <c r="K140" s="44" t="s">
        <v>11533</v>
      </c>
      <c r="L140" s="44" t="s">
        <v>11534</v>
      </c>
      <c r="M140" s="44" t="s">
        <v>1063</v>
      </c>
      <c r="N140" s="45">
        <v>0.01</v>
      </c>
    </row>
    <row r="141" spans="1:14" x14ac:dyDescent="0.25">
      <c r="A141" s="44" t="s">
        <v>10339</v>
      </c>
      <c r="B141" s="44" t="s">
        <v>1059</v>
      </c>
      <c r="C141" s="44" t="s">
        <v>11591</v>
      </c>
      <c r="D141" s="44" t="s">
        <v>11537</v>
      </c>
      <c r="E141" s="44" t="s">
        <v>11592</v>
      </c>
      <c r="F141" s="44" t="s">
        <v>11538</v>
      </c>
      <c r="G141" s="45">
        <v>0.01</v>
      </c>
      <c r="H141" s="45">
        <v>0</v>
      </c>
      <c r="I141" s="44" t="s">
        <v>11532</v>
      </c>
      <c r="J141" s="44" t="s">
        <v>1063</v>
      </c>
      <c r="K141" s="44" t="s">
        <v>11533</v>
      </c>
      <c r="L141" s="44" t="s">
        <v>11534</v>
      </c>
      <c r="M141" s="44" t="s">
        <v>1063</v>
      </c>
      <c r="N141" s="45">
        <v>0.01</v>
      </c>
    </row>
    <row r="142" spans="1:14" x14ac:dyDescent="0.25">
      <c r="A142" s="44" t="s">
        <v>10339</v>
      </c>
      <c r="B142" s="44" t="s">
        <v>1059</v>
      </c>
      <c r="C142" s="44" t="s">
        <v>11593</v>
      </c>
      <c r="D142" s="44" t="s">
        <v>1574</v>
      </c>
      <c r="E142" s="44" t="s">
        <v>11594</v>
      </c>
      <c r="F142" s="44" t="s">
        <v>11531</v>
      </c>
      <c r="G142" s="45">
        <v>0.01</v>
      </c>
      <c r="H142" s="45">
        <v>0</v>
      </c>
      <c r="I142" s="44" t="s">
        <v>11532</v>
      </c>
      <c r="J142" s="44" t="s">
        <v>1063</v>
      </c>
      <c r="K142" s="44" t="s">
        <v>11533</v>
      </c>
      <c r="L142" s="44" t="s">
        <v>11534</v>
      </c>
      <c r="M142" s="44" t="s">
        <v>1063</v>
      </c>
      <c r="N142" s="45">
        <v>0.01</v>
      </c>
    </row>
    <row r="143" spans="1:14" x14ac:dyDescent="0.25">
      <c r="A143" s="44" t="s">
        <v>10339</v>
      </c>
      <c r="B143" s="44" t="s">
        <v>1059</v>
      </c>
      <c r="C143" s="44" t="s">
        <v>11593</v>
      </c>
      <c r="D143" s="44" t="s">
        <v>1148</v>
      </c>
      <c r="E143" s="44" t="s">
        <v>11594</v>
      </c>
      <c r="F143" s="44" t="s">
        <v>11535</v>
      </c>
      <c r="G143" s="45">
        <v>0.01</v>
      </c>
      <c r="H143" s="45">
        <v>0</v>
      </c>
      <c r="I143" s="44" t="s">
        <v>11532</v>
      </c>
      <c r="J143" s="44" t="s">
        <v>1063</v>
      </c>
      <c r="K143" s="44" t="s">
        <v>11533</v>
      </c>
      <c r="L143" s="44" t="s">
        <v>11534</v>
      </c>
      <c r="M143" s="44" t="s">
        <v>1063</v>
      </c>
      <c r="N143" s="45">
        <v>0.01</v>
      </c>
    </row>
    <row r="144" spans="1:14" x14ac:dyDescent="0.25">
      <c r="A144" s="44" t="s">
        <v>10339</v>
      </c>
      <c r="B144" s="44" t="s">
        <v>1059</v>
      </c>
      <c r="C144" s="44" t="s">
        <v>11593</v>
      </c>
      <c r="D144" s="44" t="s">
        <v>1153</v>
      </c>
      <c r="E144" s="44" t="s">
        <v>11594</v>
      </c>
      <c r="F144" s="44" t="s">
        <v>11536</v>
      </c>
      <c r="G144" s="45">
        <v>0.01</v>
      </c>
      <c r="H144" s="45">
        <v>0</v>
      </c>
      <c r="I144" s="44" t="s">
        <v>11532</v>
      </c>
      <c r="J144" s="44" t="s">
        <v>1063</v>
      </c>
      <c r="K144" s="44" t="s">
        <v>11533</v>
      </c>
      <c r="L144" s="44" t="s">
        <v>11534</v>
      </c>
      <c r="M144" s="44" t="s">
        <v>1063</v>
      </c>
      <c r="N144" s="45">
        <v>0.01</v>
      </c>
    </row>
    <row r="145" spans="1:14" x14ac:dyDescent="0.25">
      <c r="A145" s="44" t="s">
        <v>10339</v>
      </c>
      <c r="B145" s="44" t="s">
        <v>1059</v>
      </c>
      <c r="C145" s="44" t="s">
        <v>11593</v>
      </c>
      <c r="D145" s="44" t="s">
        <v>11537</v>
      </c>
      <c r="E145" s="44" t="s">
        <v>11594</v>
      </c>
      <c r="F145" s="44" t="s">
        <v>11538</v>
      </c>
      <c r="G145" s="45">
        <v>0.01</v>
      </c>
      <c r="H145" s="45">
        <v>0</v>
      </c>
      <c r="I145" s="44" t="s">
        <v>11532</v>
      </c>
      <c r="J145" s="44" t="s">
        <v>1063</v>
      </c>
      <c r="K145" s="44" t="s">
        <v>11533</v>
      </c>
      <c r="L145" s="44" t="s">
        <v>11534</v>
      </c>
      <c r="M145" s="44" t="s">
        <v>1063</v>
      </c>
      <c r="N145" s="45">
        <v>0.01</v>
      </c>
    </row>
    <row r="146" spans="1:14" x14ac:dyDescent="0.25">
      <c r="A146" s="44" t="s">
        <v>10339</v>
      </c>
      <c r="B146" s="44" t="s">
        <v>1059</v>
      </c>
      <c r="C146" s="44" t="s">
        <v>11595</v>
      </c>
      <c r="D146" s="44" t="s">
        <v>1574</v>
      </c>
      <c r="E146" s="44" t="s">
        <v>3608</v>
      </c>
      <c r="F146" s="44" t="s">
        <v>11531</v>
      </c>
      <c r="G146" s="45">
        <v>0.01</v>
      </c>
      <c r="H146" s="45">
        <v>0</v>
      </c>
      <c r="I146" s="44" t="s">
        <v>11532</v>
      </c>
      <c r="J146" s="44" t="s">
        <v>1063</v>
      </c>
      <c r="K146" s="44" t="s">
        <v>11533</v>
      </c>
      <c r="L146" s="44" t="s">
        <v>11534</v>
      </c>
      <c r="M146" s="44" t="s">
        <v>1063</v>
      </c>
      <c r="N146" s="45">
        <v>0.01</v>
      </c>
    </row>
    <row r="147" spans="1:14" x14ac:dyDescent="0.25">
      <c r="A147" s="44" t="s">
        <v>10339</v>
      </c>
      <c r="B147" s="44" t="s">
        <v>1059</v>
      </c>
      <c r="C147" s="44" t="s">
        <v>11595</v>
      </c>
      <c r="D147" s="44" t="s">
        <v>1148</v>
      </c>
      <c r="E147" s="44" t="s">
        <v>3608</v>
      </c>
      <c r="F147" s="44" t="s">
        <v>11535</v>
      </c>
      <c r="G147" s="45">
        <v>0.01</v>
      </c>
      <c r="H147" s="45">
        <v>0</v>
      </c>
      <c r="I147" s="44" t="s">
        <v>11532</v>
      </c>
      <c r="J147" s="44" t="s">
        <v>1063</v>
      </c>
      <c r="K147" s="44" t="s">
        <v>11533</v>
      </c>
      <c r="L147" s="44" t="s">
        <v>11534</v>
      </c>
      <c r="M147" s="44" t="s">
        <v>1063</v>
      </c>
      <c r="N147" s="45">
        <v>0.01</v>
      </c>
    </row>
    <row r="148" spans="1:14" x14ac:dyDescent="0.25">
      <c r="A148" s="44" t="s">
        <v>10339</v>
      </c>
      <c r="B148" s="44" t="s">
        <v>1059</v>
      </c>
      <c r="C148" s="44" t="s">
        <v>11595</v>
      </c>
      <c r="D148" s="44" t="s">
        <v>1153</v>
      </c>
      <c r="E148" s="44" t="s">
        <v>3608</v>
      </c>
      <c r="F148" s="44" t="s">
        <v>11536</v>
      </c>
      <c r="G148" s="45">
        <v>0.01</v>
      </c>
      <c r="H148" s="45">
        <v>0</v>
      </c>
      <c r="I148" s="44" t="s">
        <v>11532</v>
      </c>
      <c r="J148" s="44" t="s">
        <v>1063</v>
      </c>
      <c r="K148" s="44" t="s">
        <v>11533</v>
      </c>
      <c r="L148" s="44" t="s">
        <v>11534</v>
      </c>
      <c r="M148" s="44" t="s">
        <v>1063</v>
      </c>
      <c r="N148" s="45">
        <v>0.01</v>
      </c>
    </row>
    <row r="149" spans="1:14" x14ac:dyDescent="0.25">
      <c r="A149" s="44" t="s">
        <v>10339</v>
      </c>
      <c r="B149" s="44" t="s">
        <v>1059</v>
      </c>
      <c r="C149" s="44" t="s">
        <v>11595</v>
      </c>
      <c r="D149" s="44" t="s">
        <v>11537</v>
      </c>
      <c r="E149" s="44" t="s">
        <v>3608</v>
      </c>
      <c r="F149" s="44" t="s">
        <v>11538</v>
      </c>
      <c r="G149" s="45">
        <v>0.01</v>
      </c>
      <c r="H149" s="45">
        <v>0</v>
      </c>
      <c r="I149" s="44" t="s">
        <v>11532</v>
      </c>
      <c r="J149" s="44" t="s">
        <v>1063</v>
      </c>
      <c r="K149" s="44" t="s">
        <v>11533</v>
      </c>
      <c r="L149" s="44" t="s">
        <v>11534</v>
      </c>
      <c r="M149" s="44" t="s">
        <v>1063</v>
      </c>
      <c r="N149" s="45">
        <v>0.01</v>
      </c>
    </row>
    <row r="150" spans="1:14" x14ac:dyDescent="0.25">
      <c r="A150" s="44" t="s">
        <v>10339</v>
      </c>
      <c r="B150" s="44" t="s">
        <v>1059</v>
      </c>
      <c r="C150" s="44" t="s">
        <v>11596</v>
      </c>
      <c r="D150" s="44" t="s">
        <v>1574</v>
      </c>
      <c r="E150" s="44" t="s">
        <v>11597</v>
      </c>
      <c r="F150" s="44" t="s">
        <v>11531</v>
      </c>
      <c r="G150" s="45">
        <v>0.01</v>
      </c>
      <c r="H150" s="45">
        <v>0</v>
      </c>
      <c r="I150" s="44" t="s">
        <v>11532</v>
      </c>
      <c r="J150" s="44" t="s">
        <v>1063</v>
      </c>
      <c r="K150" s="44" t="s">
        <v>11533</v>
      </c>
      <c r="L150" s="44" t="s">
        <v>11534</v>
      </c>
      <c r="M150" s="44" t="s">
        <v>1063</v>
      </c>
      <c r="N150" s="45">
        <v>0.01</v>
      </c>
    </row>
    <row r="151" spans="1:14" x14ac:dyDescent="0.25">
      <c r="A151" s="44" t="s">
        <v>10339</v>
      </c>
      <c r="B151" s="44" t="s">
        <v>1059</v>
      </c>
      <c r="C151" s="44" t="s">
        <v>11596</v>
      </c>
      <c r="D151" s="44" t="s">
        <v>1148</v>
      </c>
      <c r="E151" s="44" t="s">
        <v>11597</v>
      </c>
      <c r="F151" s="44" t="s">
        <v>11535</v>
      </c>
      <c r="G151" s="45">
        <v>0.01</v>
      </c>
      <c r="H151" s="45">
        <v>0</v>
      </c>
      <c r="I151" s="44" t="s">
        <v>11532</v>
      </c>
      <c r="J151" s="44" t="s">
        <v>1063</v>
      </c>
      <c r="K151" s="44" t="s">
        <v>11533</v>
      </c>
      <c r="L151" s="44" t="s">
        <v>11534</v>
      </c>
      <c r="M151" s="44" t="s">
        <v>1063</v>
      </c>
      <c r="N151" s="45">
        <v>0.01</v>
      </c>
    </row>
    <row r="152" spans="1:14" x14ac:dyDescent="0.25">
      <c r="A152" s="44" t="s">
        <v>10339</v>
      </c>
      <c r="B152" s="44" t="s">
        <v>1059</v>
      </c>
      <c r="C152" s="44" t="s">
        <v>11596</v>
      </c>
      <c r="D152" s="44" t="s">
        <v>1153</v>
      </c>
      <c r="E152" s="44" t="s">
        <v>11597</v>
      </c>
      <c r="F152" s="44" t="s">
        <v>11536</v>
      </c>
      <c r="G152" s="45">
        <v>0.01</v>
      </c>
      <c r="H152" s="45">
        <v>0</v>
      </c>
      <c r="I152" s="44" t="s">
        <v>11532</v>
      </c>
      <c r="J152" s="44" t="s">
        <v>1063</v>
      </c>
      <c r="K152" s="44" t="s">
        <v>11533</v>
      </c>
      <c r="L152" s="44" t="s">
        <v>11534</v>
      </c>
      <c r="M152" s="44" t="s">
        <v>1063</v>
      </c>
      <c r="N152" s="45">
        <v>0.01</v>
      </c>
    </row>
    <row r="153" spans="1:14" x14ac:dyDescent="0.25">
      <c r="A153" s="44" t="s">
        <v>10339</v>
      </c>
      <c r="B153" s="44" t="s">
        <v>1059</v>
      </c>
      <c r="C153" s="44" t="s">
        <v>11596</v>
      </c>
      <c r="D153" s="44" t="s">
        <v>11537</v>
      </c>
      <c r="E153" s="44" t="s">
        <v>11597</v>
      </c>
      <c r="F153" s="44" t="s">
        <v>11538</v>
      </c>
      <c r="G153" s="45">
        <v>0.01</v>
      </c>
      <c r="H153" s="45">
        <v>0</v>
      </c>
      <c r="I153" s="44" t="s">
        <v>11532</v>
      </c>
      <c r="J153" s="44" t="s">
        <v>1063</v>
      </c>
      <c r="K153" s="44" t="s">
        <v>11533</v>
      </c>
      <c r="L153" s="44" t="s">
        <v>11534</v>
      </c>
      <c r="M153" s="44" t="s">
        <v>1063</v>
      </c>
      <c r="N153" s="45">
        <v>0.01</v>
      </c>
    </row>
    <row r="154" spans="1:14" x14ac:dyDescent="0.25">
      <c r="A154" s="44" t="s">
        <v>10339</v>
      </c>
      <c r="B154" s="44" t="s">
        <v>1059</v>
      </c>
      <c r="C154" s="44" t="s">
        <v>11598</v>
      </c>
      <c r="D154" s="44" t="s">
        <v>1574</v>
      </c>
      <c r="E154" s="44" t="s">
        <v>11599</v>
      </c>
      <c r="F154" s="44" t="s">
        <v>11531</v>
      </c>
      <c r="G154" s="45">
        <v>219.18</v>
      </c>
      <c r="H154" s="45">
        <v>0</v>
      </c>
      <c r="I154" s="44" t="s">
        <v>11532</v>
      </c>
      <c r="J154" s="44" t="s">
        <v>1063</v>
      </c>
      <c r="K154" s="44" t="s">
        <v>11533</v>
      </c>
      <c r="L154" s="44" t="s">
        <v>11534</v>
      </c>
      <c r="M154" s="44" t="s">
        <v>1063</v>
      </c>
      <c r="N154" s="45">
        <v>219.18</v>
      </c>
    </row>
    <row r="155" spans="1:14" x14ac:dyDescent="0.25">
      <c r="A155" s="44" t="s">
        <v>10339</v>
      </c>
      <c r="B155" s="44" t="s">
        <v>1059</v>
      </c>
      <c r="C155" s="44" t="s">
        <v>11598</v>
      </c>
      <c r="D155" s="44" t="s">
        <v>1148</v>
      </c>
      <c r="E155" s="44" t="s">
        <v>11599</v>
      </c>
      <c r="F155" s="44" t="s">
        <v>11535</v>
      </c>
      <c r="G155" s="45">
        <v>75.239999999999995</v>
      </c>
      <c r="H155" s="45">
        <v>0</v>
      </c>
      <c r="I155" s="44" t="s">
        <v>11532</v>
      </c>
      <c r="J155" s="44" t="s">
        <v>1063</v>
      </c>
      <c r="K155" s="44" t="s">
        <v>11533</v>
      </c>
      <c r="L155" s="44" t="s">
        <v>11534</v>
      </c>
      <c r="M155" s="44" t="s">
        <v>1063</v>
      </c>
      <c r="N155" s="45">
        <v>75.239999999999995</v>
      </c>
    </row>
    <row r="156" spans="1:14" x14ac:dyDescent="0.25">
      <c r="A156" s="44" t="s">
        <v>10339</v>
      </c>
      <c r="B156" s="44" t="s">
        <v>1059</v>
      </c>
      <c r="C156" s="44" t="s">
        <v>11598</v>
      </c>
      <c r="D156" s="44" t="s">
        <v>1153</v>
      </c>
      <c r="E156" s="44" t="s">
        <v>11599</v>
      </c>
      <c r="F156" s="44" t="s">
        <v>11536</v>
      </c>
      <c r="G156" s="45">
        <v>72.33</v>
      </c>
      <c r="H156" s="45">
        <v>0</v>
      </c>
      <c r="I156" s="44" t="s">
        <v>11532</v>
      </c>
      <c r="J156" s="44" t="s">
        <v>1063</v>
      </c>
      <c r="K156" s="44" t="s">
        <v>11533</v>
      </c>
      <c r="L156" s="44" t="s">
        <v>11534</v>
      </c>
      <c r="M156" s="44" t="s">
        <v>1063</v>
      </c>
      <c r="N156" s="45">
        <v>72.33</v>
      </c>
    </row>
    <row r="157" spans="1:14" x14ac:dyDescent="0.25">
      <c r="A157" s="44" t="s">
        <v>10339</v>
      </c>
      <c r="B157" s="44" t="s">
        <v>1059</v>
      </c>
      <c r="C157" s="44" t="s">
        <v>11598</v>
      </c>
      <c r="D157" s="44" t="s">
        <v>11537</v>
      </c>
      <c r="E157" s="44" t="s">
        <v>11599</v>
      </c>
      <c r="F157" s="44" t="s">
        <v>11538</v>
      </c>
      <c r="G157" s="45">
        <v>18.809999999999999</v>
      </c>
      <c r="H157" s="45">
        <v>0</v>
      </c>
      <c r="I157" s="44" t="s">
        <v>11532</v>
      </c>
      <c r="J157" s="44" t="s">
        <v>1063</v>
      </c>
      <c r="K157" s="44" t="s">
        <v>11533</v>
      </c>
      <c r="L157" s="44" t="s">
        <v>11534</v>
      </c>
      <c r="M157" s="44" t="s">
        <v>1063</v>
      </c>
      <c r="N157" s="45">
        <v>18.809999999999999</v>
      </c>
    </row>
    <row r="158" spans="1:14" x14ac:dyDescent="0.25">
      <c r="A158" s="44" t="s">
        <v>10339</v>
      </c>
      <c r="B158" s="44" t="s">
        <v>1059</v>
      </c>
      <c r="C158" s="44" t="s">
        <v>11600</v>
      </c>
      <c r="D158" s="44" t="s">
        <v>1574</v>
      </c>
      <c r="E158" s="44" t="s">
        <v>11601</v>
      </c>
      <c r="F158" s="44" t="s">
        <v>11531</v>
      </c>
      <c r="G158" s="45">
        <v>0.01</v>
      </c>
      <c r="H158" s="45">
        <v>0</v>
      </c>
      <c r="I158" s="44" t="s">
        <v>11532</v>
      </c>
      <c r="J158" s="44" t="s">
        <v>1063</v>
      </c>
      <c r="K158" s="44" t="s">
        <v>11533</v>
      </c>
      <c r="L158" s="44" t="s">
        <v>11534</v>
      </c>
      <c r="M158" s="44" t="s">
        <v>1063</v>
      </c>
      <c r="N158" s="45">
        <v>0.01</v>
      </c>
    </row>
    <row r="159" spans="1:14" x14ac:dyDescent="0.25">
      <c r="A159" s="44" t="s">
        <v>10339</v>
      </c>
      <c r="B159" s="44" t="s">
        <v>1059</v>
      </c>
      <c r="C159" s="44" t="s">
        <v>11600</v>
      </c>
      <c r="D159" s="44" t="s">
        <v>1148</v>
      </c>
      <c r="E159" s="44" t="s">
        <v>11601</v>
      </c>
      <c r="F159" s="44" t="s">
        <v>11535</v>
      </c>
      <c r="G159" s="45">
        <v>0.01</v>
      </c>
      <c r="H159" s="45">
        <v>0</v>
      </c>
      <c r="I159" s="44" t="s">
        <v>11532</v>
      </c>
      <c r="J159" s="44" t="s">
        <v>1063</v>
      </c>
      <c r="K159" s="44" t="s">
        <v>11533</v>
      </c>
      <c r="L159" s="44" t="s">
        <v>11534</v>
      </c>
      <c r="M159" s="44" t="s">
        <v>1063</v>
      </c>
      <c r="N159" s="45">
        <v>0.01</v>
      </c>
    </row>
    <row r="160" spans="1:14" x14ac:dyDescent="0.25">
      <c r="A160" s="44" t="s">
        <v>10339</v>
      </c>
      <c r="B160" s="44" t="s">
        <v>1059</v>
      </c>
      <c r="C160" s="44" t="s">
        <v>11600</v>
      </c>
      <c r="D160" s="44" t="s">
        <v>1153</v>
      </c>
      <c r="E160" s="44" t="s">
        <v>11601</v>
      </c>
      <c r="F160" s="44" t="s">
        <v>11536</v>
      </c>
      <c r="G160" s="45">
        <v>0.01</v>
      </c>
      <c r="H160" s="45">
        <v>0</v>
      </c>
      <c r="I160" s="44" t="s">
        <v>11532</v>
      </c>
      <c r="J160" s="44" t="s">
        <v>1063</v>
      </c>
      <c r="K160" s="44" t="s">
        <v>11533</v>
      </c>
      <c r="L160" s="44" t="s">
        <v>11534</v>
      </c>
      <c r="M160" s="44" t="s">
        <v>1063</v>
      </c>
      <c r="N160" s="45">
        <v>0.01</v>
      </c>
    </row>
    <row r="161" spans="1:14" x14ac:dyDescent="0.25">
      <c r="A161" s="44" t="s">
        <v>10339</v>
      </c>
      <c r="B161" s="44" t="s">
        <v>1059</v>
      </c>
      <c r="C161" s="44" t="s">
        <v>11600</v>
      </c>
      <c r="D161" s="44" t="s">
        <v>11537</v>
      </c>
      <c r="E161" s="44" t="s">
        <v>11601</v>
      </c>
      <c r="F161" s="44" t="s">
        <v>11538</v>
      </c>
      <c r="G161" s="45">
        <v>0.01</v>
      </c>
      <c r="H161" s="45">
        <v>0</v>
      </c>
      <c r="I161" s="44" t="s">
        <v>11532</v>
      </c>
      <c r="J161" s="44" t="s">
        <v>1063</v>
      </c>
      <c r="K161" s="44" t="s">
        <v>11533</v>
      </c>
      <c r="L161" s="44" t="s">
        <v>11534</v>
      </c>
      <c r="M161" s="44" t="s">
        <v>1063</v>
      </c>
      <c r="N161" s="45">
        <v>0.01</v>
      </c>
    </row>
    <row r="162" spans="1:14" x14ac:dyDescent="0.25">
      <c r="A162" s="44" t="s">
        <v>10339</v>
      </c>
      <c r="B162" s="44" t="s">
        <v>1059</v>
      </c>
      <c r="C162" s="44" t="s">
        <v>11602</v>
      </c>
      <c r="D162" s="44" t="s">
        <v>1574</v>
      </c>
      <c r="E162" s="44" t="s">
        <v>3070</v>
      </c>
      <c r="F162" s="44" t="s">
        <v>11531</v>
      </c>
      <c r="G162" s="45">
        <v>117.24</v>
      </c>
      <c r="H162" s="45">
        <v>0</v>
      </c>
      <c r="I162" s="44" t="s">
        <v>11532</v>
      </c>
      <c r="J162" s="44" t="s">
        <v>1063</v>
      </c>
      <c r="K162" s="44" t="s">
        <v>11533</v>
      </c>
      <c r="L162" s="44" t="s">
        <v>11534</v>
      </c>
      <c r="M162" s="44" t="s">
        <v>1063</v>
      </c>
      <c r="N162" s="45">
        <v>117.24</v>
      </c>
    </row>
    <row r="163" spans="1:14" x14ac:dyDescent="0.25">
      <c r="A163" s="44" t="s">
        <v>10339</v>
      </c>
      <c r="B163" s="44" t="s">
        <v>1059</v>
      </c>
      <c r="C163" s="44" t="s">
        <v>11602</v>
      </c>
      <c r="D163" s="44" t="s">
        <v>1148</v>
      </c>
      <c r="E163" s="44" t="s">
        <v>3070</v>
      </c>
      <c r="F163" s="44" t="s">
        <v>11535</v>
      </c>
      <c r="G163" s="45">
        <v>8.7899999999999991</v>
      </c>
      <c r="H163" s="45">
        <v>0</v>
      </c>
      <c r="I163" s="44" t="s">
        <v>11532</v>
      </c>
      <c r="J163" s="44" t="s">
        <v>1063</v>
      </c>
      <c r="K163" s="44" t="s">
        <v>11533</v>
      </c>
      <c r="L163" s="44" t="s">
        <v>11534</v>
      </c>
      <c r="M163" s="44" t="s">
        <v>1063</v>
      </c>
      <c r="N163" s="45">
        <v>8.7899999999999991</v>
      </c>
    </row>
    <row r="164" spans="1:14" x14ac:dyDescent="0.25">
      <c r="A164" s="44" t="s">
        <v>10339</v>
      </c>
      <c r="B164" s="44" t="s">
        <v>1059</v>
      </c>
      <c r="C164" s="44" t="s">
        <v>11602</v>
      </c>
      <c r="D164" s="44" t="s">
        <v>1153</v>
      </c>
      <c r="E164" s="44" t="s">
        <v>3070</v>
      </c>
      <c r="F164" s="44" t="s">
        <v>11536</v>
      </c>
      <c r="G164" s="45">
        <v>8.6999999999999993</v>
      </c>
      <c r="H164" s="45">
        <v>0</v>
      </c>
      <c r="I164" s="44" t="s">
        <v>11532</v>
      </c>
      <c r="J164" s="44" t="s">
        <v>1063</v>
      </c>
      <c r="K164" s="44" t="s">
        <v>11533</v>
      </c>
      <c r="L164" s="44" t="s">
        <v>11534</v>
      </c>
      <c r="M164" s="44" t="s">
        <v>1063</v>
      </c>
      <c r="N164" s="45">
        <v>8.6999999999999993</v>
      </c>
    </row>
    <row r="165" spans="1:14" x14ac:dyDescent="0.25">
      <c r="A165" s="44" t="s">
        <v>10339</v>
      </c>
      <c r="B165" s="44" t="s">
        <v>1059</v>
      </c>
      <c r="C165" s="44" t="s">
        <v>11602</v>
      </c>
      <c r="D165" s="44" t="s">
        <v>11537</v>
      </c>
      <c r="E165" s="44" t="s">
        <v>3070</v>
      </c>
      <c r="F165" s="44" t="s">
        <v>11538</v>
      </c>
      <c r="G165" s="45">
        <v>29.82</v>
      </c>
      <c r="H165" s="45">
        <v>0</v>
      </c>
      <c r="I165" s="44" t="s">
        <v>11532</v>
      </c>
      <c r="J165" s="44" t="s">
        <v>1063</v>
      </c>
      <c r="K165" s="44" t="s">
        <v>11533</v>
      </c>
      <c r="L165" s="44" t="s">
        <v>11534</v>
      </c>
      <c r="M165" s="44" t="s">
        <v>1063</v>
      </c>
      <c r="N165" s="45">
        <v>29.82</v>
      </c>
    </row>
    <row r="166" spans="1:14" x14ac:dyDescent="0.25">
      <c r="A166" s="44" t="s">
        <v>10339</v>
      </c>
      <c r="B166" s="44" t="s">
        <v>1059</v>
      </c>
      <c r="C166" s="44" t="s">
        <v>11603</v>
      </c>
      <c r="D166" s="44" t="s">
        <v>1574</v>
      </c>
      <c r="E166" s="44" t="s">
        <v>3065</v>
      </c>
      <c r="F166" s="44" t="s">
        <v>11531</v>
      </c>
      <c r="G166" s="45">
        <v>174.75</v>
      </c>
      <c r="H166" s="45">
        <v>0</v>
      </c>
      <c r="I166" s="44" t="s">
        <v>11532</v>
      </c>
      <c r="J166" s="44" t="s">
        <v>1063</v>
      </c>
      <c r="K166" s="44" t="s">
        <v>11533</v>
      </c>
      <c r="L166" s="44" t="s">
        <v>11534</v>
      </c>
      <c r="M166" s="44" t="s">
        <v>1063</v>
      </c>
      <c r="N166" s="45">
        <v>174.75</v>
      </c>
    </row>
    <row r="167" spans="1:14" x14ac:dyDescent="0.25">
      <c r="A167" s="44" t="s">
        <v>10339</v>
      </c>
      <c r="B167" s="44" t="s">
        <v>1059</v>
      </c>
      <c r="C167" s="44" t="s">
        <v>11603</v>
      </c>
      <c r="D167" s="44" t="s">
        <v>1148</v>
      </c>
      <c r="E167" s="44" t="s">
        <v>3065</v>
      </c>
      <c r="F167" s="44" t="s">
        <v>11535</v>
      </c>
      <c r="G167" s="45">
        <v>15.93</v>
      </c>
      <c r="H167" s="45">
        <v>0</v>
      </c>
      <c r="I167" s="44" t="s">
        <v>11532</v>
      </c>
      <c r="J167" s="44" t="s">
        <v>1063</v>
      </c>
      <c r="K167" s="44" t="s">
        <v>11533</v>
      </c>
      <c r="L167" s="44" t="s">
        <v>11534</v>
      </c>
      <c r="M167" s="44" t="s">
        <v>1063</v>
      </c>
      <c r="N167" s="45">
        <v>15.93</v>
      </c>
    </row>
    <row r="168" spans="1:14" x14ac:dyDescent="0.25">
      <c r="A168" s="44" t="s">
        <v>10339</v>
      </c>
      <c r="B168" s="44" t="s">
        <v>1059</v>
      </c>
      <c r="C168" s="44" t="s">
        <v>11603</v>
      </c>
      <c r="D168" s="44" t="s">
        <v>1153</v>
      </c>
      <c r="E168" s="44" t="s">
        <v>3065</v>
      </c>
      <c r="F168" s="44" t="s">
        <v>11536</v>
      </c>
      <c r="G168" s="45">
        <v>15.69</v>
      </c>
      <c r="H168" s="45">
        <v>0</v>
      </c>
      <c r="I168" s="44" t="s">
        <v>11532</v>
      </c>
      <c r="J168" s="44" t="s">
        <v>1063</v>
      </c>
      <c r="K168" s="44" t="s">
        <v>11533</v>
      </c>
      <c r="L168" s="44" t="s">
        <v>11534</v>
      </c>
      <c r="M168" s="44" t="s">
        <v>1063</v>
      </c>
      <c r="N168" s="45">
        <v>15.69</v>
      </c>
    </row>
    <row r="169" spans="1:14" x14ac:dyDescent="0.25">
      <c r="A169" s="44" t="s">
        <v>10339</v>
      </c>
      <c r="B169" s="44" t="s">
        <v>1059</v>
      </c>
      <c r="C169" s="44" t="s">
        <v>11603</v>
      </c>
      <c r="D169" s="44" t="s">
        <v>11537</v>
      </c>
      <c r="E169" s="44" t="s">
        <v>3065</v>
      </c>
      <c r="F169" s="44" t="s">
        <v>11538</v>
      </c>
      <c r="G169" s="45">
        <v>3.5</v>
      </c>
      <c r="H169" s="45">
        <v>0</v>
      </c>
      <c r="I169" s="44" t="s">
        <v>11532</v>
      </c>
      <c r="J169" s="44" t="s">
        <v>1063</v>
      </c>
      <c r="K169" s="44" t="s">
        <v>11533</v>
      </c>
      <c r="L169" s="44" t="s">
        <v>11534</v>
      </c>
      <c r="M169" s="44" t="s">
        <v>1063</v>
      </c>
      <c r="N169" s="45">
        <v>3.5</v>
      </c>
    </row>
    <row r="170" spans="1:14" x14ac:dyDescent="0.25">
      <c r="A170" s="44" t="s">
        <v>10339</v>
      </c>
      <c r="B170" s="44" t="s">
        <v>1059</v>
      </c>
      <c r="C170" s="44" t="s">
        <v>11604</v>
      </c>
      <c r="D170" s="44" t="s">
        <v>1574</v>
      </c>
      <c r="E170" s="44" t="s">
        <v>3026</v>
      </c>
      <c r="F170" s="44" t="s">
        <v>11531</v>
      </c>
      <c r="G170" s="45">
        <v>219.03</v>
      </c>
      <c r="H170" s="45">
        <v>0</v>
      </c>
      <c r="I170" s="44" t="s">
        <v>11532</v>
      </c>
      <c r="J170" s="44" t="s">
        <v>1063</v>
      </c>
      <c r="K170" s="44" t="s">
        <v>11533</v>
      </c>
      <c r="L170" s="44" t="s">
        <v>11534</v>
      </c>
      <c r="M170" s="44" t="s">
        <v>1063</v>
      </c>
      <c r="N170" s="45">
        <v>219.03</v>
      </c>
    </row>
    <row r="171" spans="1:14" x14ac:dyDescent="0.25">
      <c r="A171" s="44" t="s">
        <v>10339</v>
      </c>
      <c r="B171" s="44" t="s">
        <v>1059</v>
      </c>
      <c r="C171" s="44" t="s">
        <v>11604</v>
      </c>
      <c r="D171" s="44" t="s">
        <v>1148</v>
      </c>
      <c r="E171" s="44" t="s">
        <v>3026</v>
      </c>
      <c r="F171" s="44" t="s">
        <v>11535</v>
      </c>
      <c r="G171" s="45">
        <v>87.35</v>
      </c>
      <c r="H171" s="45">
        <v>0</v>
      </c>
      <c r="I171" s="44" t="s">
        <v>11532</v>
      </c>
      <c r="J171" s="44" t="s">
        <v>1063</v>
      </c>
      <c r="K171" s="44" t="s">
        <v>11533</v>
      </c>
      <c r="L171" s="44" t="s">
        <v>11534</v>
      </c>
      <c r="M171" s="44" t="s">
        <v>1063</v>
      </c>
      <c r="N171" s="45">
        <v>87.35</v>
      </c>
    </row>
    <row r="172" spans="1:14" x14ac:dyDescent="0.25">
      <c r="A172" s="44" t="s">
        <v>10339</v>
      </c>
      <c r="B172" s="44" t="s">
        <v>1059</v>
      </c>
      <c r="C172" s="44" t="s">
        <v>11604</v>
      </c>
      <c r="D172" s="44" t="s">
        <v>1153</v>
      </c>
      <c r="E172" s="44" t="s">
        <v>3026</v>
      </c>
      <c r="F172" s="44" t="s">
        <v>11536</v>
      </c>
      <c r="G172" s="45">
        <v>79.55</v>
      </c>
      <c r="H172" s="45">
        <v>0</v>
      </c>
      <c r="I172" s="44" t="s">
        <v>11532</v>
      </c>
      <c r="J172" s="44" t="s">
        <v>1063</v>
      </c>
      <c r="K172" s="44" t="s">
        <v>11533</v>
      </c>
      <c r="L172" s="44" t="s">
        <v>11534</v>
      </c>
      <c r="M172" s="44" t="s">
        <v>1063</v>
      </c>
      <c r="N172" s="45">
        <v>79.55</v>
      </c>
    </row>
    <row r="173" spans="1:14" x14ac:dyDescent="0.25">
      <c r="A173" s="44" t="s">
        <v>10339</v>
      </c>
      <c r="B173" s="44" t="s">
        <v>1059</v>
      </c>
      <c r="C173" s="44" t="s">
        <v>11604</v>
      </c>
      <c r="D173" s="44" t="s">
        <v>11537</v>
      </c>
      <c r="E173" s="44" t="s">
        <v>3026</v>
      </c>
      <c r="F173" s="44" t="s">
        <v>11538</v>
      </c>
      <c r="G173" s="45">
        <v>4.32</v>
      </c>
      <c r="H173" s="45">
        <v>0</v>
      </c>
      <c r="I173" s="44" t="s">
        <v>11532</v>
      </c>
      <c r="J173" s="44" t="s">
        <v>1063</v>
      </c>
      <c r="K173" s="44" t="s">
        <v>11533</v>
      </c>
      <c r="L173" s="44" t="s">
        <v>11534</v>
      </c>
      <c r="M173" s="44" t="s">
        <v>1063</v>
      </c>
      <c r="N173" s="45">
        <v>4.32</v>
      </c>
    </row>
    <row r="174" spans="1:14" x14ac:dyDescent="0.25">
      <c r="A174" s="44" t="s">
        <v>10339</v>
      </c>
      <c r="B174" s="44" t="s">
        <v>1059</v>
      </c>
      <c r="C174" s="44" t="s">
        <v>11605</v>
      </c>
      <c r="D174" s="44" t="s">
        <v>1574</v>
      </c>
      <c r="E174" s="44" t="s">
        <v>2991</v>
      </c>
      <c r="F174" s="44" t="s">
        <v>11531</v>
      </c>
      <c r="G174" s="45">
        <v>219.21</v>
      </c>
      <c r="H174" s="45">
        <v>0</v>
      </c>
      <c r="I174" s="44" t="s">
        <v>11532</v>
      </c>
      <c r="J174" s="44" t="s">
        <v>1063</v>
      </c>
      <c r="K174" s="44" t="s">
        <v>11533</v>
      </c>
      <c r="L174" s="44" t="s">
        <v>11534</v>
      </c>
      <c r="M174" s="44" t="s">
        <v>1063</v>
      </c>
      <c r="N174" s="45">
        <v>219.21</v>
      </c>
    </row>
    <row r="175" spans="1:14" x14ac:dyDescent="0.25">
      <c r="A175" s="44" t="s">
        <v>10339</v>
      </c>
      <c r="B175" s="44" t="s">
        <v>1059</v>
      </c>
      <c r="C175" s="44" t="s">
        <v>11605</v>
      </c>
      <c r="D175" s="44" t="s">
        <v>1148</v>
      </c>
      <c r="E175" s="44" t="s">
        <v>2991</v>
      </c>
      <c r="F175" s="44" t="s">
        <v>11535</v>
      </c>
      <c r="G175" s="45">
        <v>140.13999999999999</v>
      </c>
      <c r="H175" s="45">
        <v>0</v>
      </c>
      <c r="I175" s="44" t="s">
        <v>11532</v>
      </c>
      <c r="J175" s="44" t="s">
        <v>1063</v>
      </c>
      <c r="K175" s="44" t="s">
        <v>11533</v>
      </c>
      <c r="L175" s="44" t="s">
        <v>11534</v>
      </c>
      <c r="M175" s="44" t="s">
        <v>1063</v>
      </c>
      <c r="N175" s="45">
        <v>140.13999999999999</v>
      </c>
    </row>
    <row r="176" spans="1:14" x14ac:dyDescent="0.25">
      <c r="A176" s="44" t="s">
        <v>10339</v>
      </c>
      <c r="B176" s="44" t="s">
        <v>1059</v>
      </c>
      <c r="C176" s="44" t="s">
        <v>11605</v>
      </c>
      <c r="D176" s="44" t="s">
        <v>1153</v>
      </c>
      <c r="E176" s="44" t="s">
        <v>2991</v>
      </c>
      <c r="F176" s="44" t="s">
        <v>11536</v>
      </c>
      <c r="G176" s="45">
        <v>100.91</v>
      </c>
      <c r="H176" s="45">
        <v>0</v>
      </c>
      <c r="I176" s="44" t="s">
        <v>11532</v>
      </c>
      <c r="J176" s="44" t="s">
        <v>1063</v>
      </c>
      <c r="K176" s="44" t="s">
        <v>11533</v>
      </c>
      <c r="L176" s="44" t="s">
        <v>11534</v>
      </c>
      <c r="M176" s="44" t="s">
        <v>1063</v>
      </c>
      <c r="N176" s="45">
        <v>100.91</v>
      </c>
    </row>
    <row r="177" spans="1:14" x14ac:dyDescent="0.25">
      <c r="A177" s="44" t="s">
        <v>10339</v>
      </c>
      <c r="B177" s="44" t="s">
        <v>1059</v>
      </c>
      <c r="C177" s="44" t="s">
        <v>11605</v>
      </c>
      <c r="D177" s="44" t="s">
        <v>11537</v>
      </c>
      <c r="E177" s="44" t="s">
        <v>2991</v>
      </c>
      <c r="F177" s="44" t="s">
        <v>11538</v>
      </c>
      <c r="G177" s="45">
        <v>18.239999999999998</v>
      </c>
      <c r="H177" s="45">
        <v>0</v>
      </c>
      <c r="I177" s="44" t="s">
        <v>11532</v>
      </c>
      <c r="J177" s="44" t="s">
        <v>1063</v>
      </c>
      <c r="K177" s="44" t="s">
        <v>11533</v>
      </c>
      <c r="L177" s="44" t="s">
        <v>11534</v>
      </c>
      <c r="M177" s="44" t="s">
        <v>1063</v>
      </c>
      <c r="N177" s="45">
        <v>18.239999999999998</v>
      </c>
    </row>
    <row r="178" spans="1:14" x14ac:dyDescent="0.25">
      <c r="A178" s="44" t="s">
        <v>10339</v>
      </c>
      <c r="B178" s="44" t="s">
        <v>1059</v>
      </c>
      <c r="C178" s="44" t="s">
        <v>11606</v>
      </c>
      <c r="D178" s="44" t="s">
        <v>1574</v>
      </c>
      <c r="E178" s="44" t="s">
        <v>3153</v>
      </c>
      <c r="F178" s="44" t="s">
        <v>11531</v>
      </c>
      <c r="G178" s="45">
        <v>219.41</v>
      </c>
      <c r="H178" s="45">
        <v>0</v>
      </c>
      <c r="I178" s="44" t="s">
        <v>11532</v>
      </c>
      <c r="J178" s="44" t="s">
        <v>1063</v>
      </c>
      <c r="K178" s="44" t="s">
        <v>11533</v>
      </c>
      <c r="L178" s="44" t="s">
        <v>11534</v>
      </c>
      <c r="M178" s="44" t="s">
        <v>1063</v>
      </c>
      <c r="N178" s="45">
        <v>219.41</v>
      </c>
    </row>
    <row r="179" spans="1:14" x14ac:dyDescent="0.25">
      <c r="A179" s="44" t="s">
        <v>10339</v>
      </c>
      <c r="B179" s="44" t="s">
        <v>1059</v>
      </c>
      <c r="C179" s="44" t="s">
        <v>11606</v>
      </c>
      <c r="D179" s="44" t="s">
        <v>1148</v>
      </c>
      <c r="E179" s="44" t="s">
        <v>3153</v>
      </c>
      <c r="F179" s="44" t="s">
        <v>11535</v>
      </c>
      <c r="G179" s="45">
        <v>23.78</v>
      </c>
      <c r="H179" s="45">
        <v>0</v>
      </c>
      <c r="I179" s="44" t="s">
        <v>11532</v>
      </c>
      <c r="J179" s="44" t="s">
        <v>1063</v>
      </c>
      <c r="K179" s="44" t="s">
        <v>11533</v>
      </c>
      <c r="L179" s="44" t="s">
        <v>11534</v>
      </c>
      <c r="M179" s="44" t="s">
        <v>1063</v>
      </c>
      <c r="N179" s="45">
        <v>23.78</v>
      </c>
    </row>
    <row r="180" spans="1:14" x14ac:dyDescent="0.25">
      <c r="A180" s="44" t="s">
        <v>10339</v>
      </c>
      <c r="B180" s="44" t="s">
        <v>1059</v>
      </c>
      <c r="C180" s="44" t="s">
        <v>11606</v>
      </c>
      <c r="D180" s="44" t="s">
        <v>1153</v>
      </c>
      <c r="E180" s="44" t="s">
        <v>3153</v>
      </c>
      <c r="F180" s="44" t="s">
        <v>11536</v>
      </c>
      <c r="G180" s="45">
        <v>57.95</v>
      </c>
      <c r="H180" s="45">
        <v>0</v>
      </c>
      <c r="I180" s="44" t="s">
        <v>11532</v>
      </c>
      <c r="J180" s="44" t="s">
        <v>1063</v>
      </c>
      <c r="K180" s="44" t="s">
        <v>11533</v>
      </c>
      <c r="L180" s="44" t="s">
        <v>11534</v>
      </c>
      <c r="M180" s="44" t="s">
        <v>1063</v>
      </c>
      <c r="N180" s="45">
        <v>57.95</v>
      </c>
    </row>
    <row r="181" spans="1:14" x14ac:dyDescent="0.25">
      <c r="A181" s="44" t="s">
        <v>10339</v>
      </c>
      <c r="B181" s="44" t="s">
        <v>1059</v>
      </c>
      <c r="C181" s="44" t="s">
        <v>11606</v>
      </c>
      <c r="D181" s="44" t="s">
        <v>11537</v>
      </c>
      <c r="E181" s="44" t="s">
        <v>3153</v>
      </c>
      <c r="F181" s="44" t="s">
        <v>11538</v>
      </c>
      <c r="G181" s="45">
        <v>15.62</v>
      </c>
      <c r="H181" s="45">
        <v>0</v>
      </c>
      <c r="I181" s="44" t="s">
        <v>11532</v>
      </c>
      <c r="J181" s="44" t="s">
        <v>1063</v>
      </c>
      <c r="K181" s="44" t="s">
        <v>11533</v>
      </c>
      <c r="L181" s="44" t="s">
        <v>11534</v>
      </c>
      <c r="M181" s="44" t="s">
        <v>1063</v>
      </c>
      <c r="N181" s="45">
        <v>15.62</v>
      </c>
    </row>
    <row r="182" spans="1:14" x14ac:dyDescent="0.25">
      <c r="A182" s="44" t="s">
        <v>10339</v>
      </c>
      <c r="B182" s="44" t="s">
        <v>1059</v>
      </c>
      <c r="C182" s="44" t="s">
        <v>11607</v>
      </c>
      <c r="D182" s="44" t="s">
        <v>1574</v>
      </c>
      <c r="E182" s="44" t="s">
        <v>11608</v>
      </c>
      <c r="F182" s="44" t="s">
        <v>11531</v>
      </c>
      <c r="G182" s="45">
        <v>0.01</v>
      </c>
      <c r="H182" s="45">
        <v>0</v>
      </c>
      <c r="I182" s="44" t="s">
        <v>11532</v>
      </c>
      <c r="J182" s="44" t="s">
        <v>1063</v>
      </c>
      <c r="K182" s="44" t="s">
        <v>11533</v>
      </c>
      <c r="L182" s="44" t="s">
        <v>11534</v>
      </c>
      <c r="M182" s="44" t="s">
        <v>1063</v>
      </c>
      <c r="N182" s="45">
        <v>0.01</v>
      </c>
    </row>
    <row r="183" spans="1:14" x14ac:dyDescent="0.25">
      <c r="A183" s="44" t="s">
        <v>10339</v>
      </c>
      <c r="B183" s="44" t="s">
        <v>1059</v>
      </c>
      <c r="C183" s="44" t="s">
        <v>11607</v>
      </c>
      <c r="D183" s="44" t="s">
        <v>1148</v>
      </c>
      <c r="E183" s="44" t="s">
        <v>11608</v>
      </c>
      <c r="F183" s="44" t="s">
        <v>11535</v>
      </c>
      <c r="G183" s="45">
        <v>0.01</v>
      </c>
      <c r="H183" s="45">
        <v>0</v>
      </c>
      <c r="I183" s="44" t="s">
        <v>11532</v>
      </c>
      <c r="J183" s="44" t="s">
        <v>1063</v>
      </c>
      <c r="K183" s="44" t="s">
        <v>11533</v>
      </c>
      <c r="L183" s="44" t="s">
        <v>11534</v>
      </c>
      <c r="M183" s="44" t="s">
        <v>1063</v>
      </c>
      <c r="N183" s="45">
        <v>0.01</v>
      </c>
    </row>
    <row r="184" spans="1:14" x14ac:dyDescent="0.25">
      <c r="A184" s="44" t="s">
        <v>10339</v>
      </c>
      <c r="B184" s="44" t="s">
        <v>1059</v>
      </c>
      <c r="C184" s="44" t="s">
        <v>11607</v>
      </c>
      <c r="D184" s="44" t="s">
        <v>1153</v>
      </c>
      <c r="E184" s="44" t="s">
        <v>11608</v>
      </c>
      <c r="F184" s="44" t="s">
        <v>11536</v>
      </c>
      <c r="G184" s="45">
        <v>0.01</v>
      </c>
      <c r="H184" s="45">
        <v>0</v>
      </c>
      <c r="I184" s="44" t="s">
        <v>11532</v>
      </c>
      <c r="J184" s="44" t="s">
        <v>1063</v>
      </c>
      <c r="K184" s="44" t="s">
        <v>11533</v>
      </c>
      <c r="L184" s="44" t="s">
        <v>11534</v>
      </c>
      <c r="M184" s="44" t="s">
        <v>1063</v>
      </c>
      <c r="N184" s="45">
        <v>0.01</v>
      </c>
    </row>
    <row r="185" spans="1:14" x14ac:dyDescent="0.25">
      <c r="A185" s="44" t="s">
        <v>10339</v>
      </c>
      <c r="B185" s="44" t="s">
        <v>1059</v>
      </c>
      <c r="C185" s="44" t="s">
        <v>11607</v>
      </c>
      <c r="D185" s="44" t="s">
        <v>11537</v>
      </c>
      <c r="E185" s="44" t="s">
        <v>11608</v>
      </c>
      <c r="F185" s="44" t="s">
        <v>11538</v>
      </c>
      <c r="G185" s="45">
        <v>0.01</v>
      </c>
      <c r="H185" s="45">
        <v>0</v>
      </c>
      <c r="I185" s="44" t="s">
        <v>11532</v>
      </c>
      <c r="J185" s="44" t="s">
        <v>1063</v>
      </c>
      <c r="K185" s="44" t="s">
        <v>11533</v>
      </c>
      <c r="L185" s="44" t="s">
        <v>11534</v>
      </c>
      <c r="M185" s="44" t="s">
        <v>1063</v>
      </c>
      <c r="N185" s="45">
        <v>0.01</v>
      </c>
    </row>
    <row r="186" spans="1:14" x14ac:dyDescent="0.25">
      <c r="A186" s="44" t="s">
        <v>10339</v>
      </c>
      <c r="B186" s="44" t="s">
        <v>1059</v>
      </c>
      <c r="C186" s="44" t="s">
        <v>11609</v>
      </c>
      <c r="D186" s="44" t="s">
        <v>1574</v>
      </c>
      <c r="E186" s="44" t="s">
        <v>11610</v>
      </c>
      <c r="F186" s="44" t="s">
        <v>11531</v>
      </c>
      <c r="G186" s="45">
        <v>0.01</v>
      </c>
      <c r="H186" s="45">
        <v>0</v>
      </c>
      <c r="I186" s="44" t="s">
        <v>11532</v>
      </c>
      <c r="J186" s="44" t="s">
        <v>1063</v>
      </c>
      <c r="K186" s="44" t="s">
        <v>11533</v>
      </c>
      <c r="L186" s="44" t="s">
        <v>11534</v>
      </c>
      <c r="M186" s="44" t="s">
        <v>1063</v>
      </c>
      <c r="N186" s="45">
        <v>0.01</v>
      </c>
    </row>
    <row r="187" spans="1:14" x14ac:dyDescent="0.25">
      <c r="A187" s="44" t="s">
        <v>10339</v>
      </c>
      <c r="B187" s="44" t="s">
        <v>1059</v>
      </c>
      <c r="C187" s="44" t="s">
        <v>11609</v>
      </c>
      <c r="D187" s="44" t="s">
        <v>1148</v>
      </c>
      <c r="E187" s="44" t="s">
        <v>11610</v>
      </c>
      <c r="F187" s="44" t="s">
        <v>11535</v>
      </c>
      <c r="G187" s="45">
        <v>0.01</v>
      </c>
      <c r="H187" s="45">
        <v>0</v>
      </c>
      <c r="I187" s="44" t="s">
        <v>11532</v>
      </c>
      <c r="J187" s="44" t="s">
        <v>1063</v>
      </c>
      <c r="K187" s="44" t="s">
        <v>11533</v>
      </c>
      <c r="L187" s="44" t="s">
        <v>11534</v>
      </c>
      <c r="M187" s="44" t="s">
        <v>1063</v>
      </c>
      <c r="N187" s="45">
        <v>0.01</v>
      </c>
    </row>
    <row r="188" spans="1:14" x14ac:dyDescent="0.25">
      <c r="A188" s="44" t="s">
        <v>10339</v>
      </c>
      <c r="B188" s="44" t="s">
        <v>1059</v>
      </c>
      <c r="C188" s="44" t="s">
        <v>11609</v>
      </c>
      <c r="D188" s="44" t="s">
        <v>1153</v>
      </c>
      <c r="E188" s="44" t="s">
        <v>11610</v>
      </c>
      <c r="F188" s="44" t="s">
        <v>11536</v>
      </c>
      <c r="G188" s="45">
        <v>0.01</v>
      </c>
      <c r="H188" s="45">
        <v>0</v>
      </c>
      <c r="I188" s="44" t="s">
        <v>11532</v>
      </c>
      <c r="J188" s="44" t="s">
        <v>1063</v>
      </c>
      <c r="K188" s="44" t="s">
        <v>11533</v>
      </c>
      <c r="L188" s="44" t="s">
        <v>11534</v>
      </c>
      <c r="M188" s="44" t="s">
        <v>1063</v>
      </c>
      <c r="N188" s="45">
        <v>0.01</v>
      </c>
    </row>
    <row r="189" spans="1:14" x14ac:dyDescent="0.25">
      <c r="A189" s="44" t="s">
        <v>10339</v>
      </c>
      <c r="B189" s="44" t="s">
        <v>1059</v>
      </c>
      <c r="C189" s="44" t="s">
        <v>11609</v>
      </c>
      <c r="D189" s="44" t="s">
        <v>11537</v>
      </c>
      <c r="E189" s="44" t="s">
        <v>11610</v>
      </c>
      <c r="F189" s="44" t="s">
        <v>11538</v>
      </c>
      <c r="G189" s="45">
        <v>0.01</v>
      </c>
      <c r="H189" s="45">
        <v>0</v>
      </c>
      <c r="I189" s="44" t="s">
        <v>11532</v>
      </c>
      <c r="J189" s="44" t="s">
        <v>1063</v>
      </c>
      <c r="K189" s="44" t="s">
        <v>11533</v>
      </c>
      <c r="L189" s="44" t="s">
        <v>11534</v>
      </c>
      <c r="M189" s="44" t="s">
        <v>1063</v>
      </c>
      <c r="N189" s="45">
        <v>0.01</v>
      </c>
    </row>
    <row r="190" spans="1:14" x14ac:dyDescent="0.25">
      <c r="A190" s="44" t="s">
        <v>10339</v>
      </c>
      <c r="B190" s="44" t="s">
        <v>1059</v>
      </c>
      <c r="C190" s="44" t="s">
        <v>11611</v>
      </c>
      <c r="D190" s="44" t="s">
        <v>1574</v>
      </c>
      <c r="E190" s="44" t="s">
        <v>11612</v>
      </c>
      <c r="F190" s="44" t="s">
        <v>11531</v>
      </c>
      <c r="G190" s="45">
        <v>0.01</v>
      </c>
      <c r="H190" s="45">
        <v>0</v>
      </c>
      <c r="I190" s="44" t="s">
        <v>11532</v>
      </c>
      <c r="J190" s="44" t="s">
        <v>1063</v>
      </c>
      <c r="K190" s="44" t="s">
        <v>11533</v>
      </c>
      <c r="L190" s="44" t="s">
        <v>11534</v>
      </c>
      <c r="M190" s="44" t="s">
        <v>1063</v>
      </c>
      <c r="N190" s="45">
        <v>0.01</v>
      </c>
    </row>
    <row r="191" spans="1:14" x14ac:dyDescent="0.25">
      <c r="A191" s="44" t="s">
        <v>10339</v>
      </c>
      <c r="B191" s="44" t="s">
        <v>1059</v>
      </c>
      <c r="C191" s="44" t="s">
        <v>11611</v>
      </c>
      <c r="D191" s="44" t="s">
        <v>1148</v>
      </c>
      <c r="E191" s="44" t="s">
        <v>11612</v>
      </c>
      <c r="F191" s="44" t="s">
        <v>11535</v>
      </c>
      <c r="G191" s="45">
        <v>0.01</v>
      </c>
      <c r="H191" s="45">
        <v>0</v>
      </c>
      <c r="I191" s="44" t="s">
        <v>11532</v>
      </c>
      <c r="J191" s="44" t="s">
        <v>1063</v>
      </c>
      <c r="K191" s="44" t="s">
        <v>11533</v>
      </c>
      <c r="L191" s="44" t="s">
        <v>11534</v>
      </c>
      <c r="M191" s="44" t="s">
        <v>1063</v>
      </c>
      <c r="N191" s="45">
        <v>0.01</v>
      </c>
    </row>
    <row r="192" spans="1:14" x14ac:dyDescent="0.25">
      <c r="A192" s="44" t="s">
        <v>10339</v>
      </c>
      <c r="B192" s="44" t="s">
        <v>1059</v>
      </c>
      <c r="C192" s="44" t="s">
        <v>11611</v>
      </c>
      <c r="D192" s="44" t="s">
        <v>1153</v>
      </c>
      <c r="E192" s="44" t="s">
        <v>11612</v>
      </c>
      <c r="F192" s="44" t="s">
        <v>11536</v>
      </c>
      <c r="G192" s="45">
        <v>0.01</v>
      </c>
      <c r="H192" s="45">
        <v>0</v>
      </c>
      <c r="I192" s="44" t="s">
        <v>11532</v>
      </c>
      <c r="J192" s="44" t="s">
        <v>1063</v>
      </c>
      <c r="K192" s="44" t="s">
        <v>11533</v>
      </c>
      <c r="L192" s="44" t="s">
        <v>11534</v>
      </c>
      <c r="M192" s="44" t="s">
        <v>1063</v>
      </c>
      <c r="N192" s="45">
        <v>0.01</v>
      </c>
    </row>
    <row r="193" spans="1:14" x14ac:dyDescent="0.25">
      <c r="A193" s="44" t="s">
        <v>10339</v>
      </c>
      <c r="B193" s="44" t="s">
        <v>1059</v>
      </c>
      <c r="C193" s="44" t="s">
        <v>11611</v>
      </c>
      <c r="D193" s="44" t="s">
        <v>11537</v>
      </c>
      <c r="E193" s="44" t="s">
        <v>11612</v>
      </c>
      <c r="F193" s="44" t="s">
        <v>11538</v>
      </c>
      <c r="G193" s="45">
        <v>0.01</v>
      </c>
      <c r="H193" s="45">
        <v>0</v>
      </c>
      <c r="I193" s="44" t="s">
        <v>11532</v>
      </c>
      <c r="J193" s="44" t="s">
        <v>1063</v>
      </c>
      <c r="K193" s="44" t="s">
        <v>11533</v>
      </c>
      <c r="L193" s="44" t="s">
        <v>11534</v>
      </c>
      <c r="M193" s="44" t="s">
        <v>1063</v>
      </c>
      <c r="N193" s="45">
        <v>0.01</v>
      </c>
    </row>
    <row r="194" spans="1:14" x14ac:dyDescent="0.25">
      <c r="A194" s="44" t="s">
        <v>10339</v>
      </c>
      <c r="B194" s="44" t="s">
        <v>1059</v>
      </c>
      <c r="C194" s="44" t="s">
        <v>11613</v>
      </c>
      <c r="D194" s="44" t="s">
        <v>1574</v>
      </c>
      <c r="E194" s="44" t="s">
        <v>11614</v>
      </c>
      <c r="F194" s="44" t="s">
        <v>11531</v>
      </c>
      <c r="G194" s="45">
        <v>0.01</v>
      </c>
      <c r="H194" s="45">
        <v>0</v>
      </c>
      <c r="I194" s="44" t="s">
        <v>11532</v>
      </c>
      <c r="J194" s="44" t="s">
        <v>1063</v>
      </c>
      <c r="K194" s="44" t="s">
        <v>11533</v>
      </c>
      <c r="L194" s="44" t="s">
        <v>11534</v>
      </c>
      <c r="M194" s="44" t="s">
        <v>1063</v>
      </c>
      <c r="N194" s="45">
        <v>0.01</v>
      </c>
    </row>
    <row r="195" spans="1:14" x14ac:dyDescent="0.25">
      <c r="A195" s="44" t="s">
        <v>10339</v>
      </c>
      <c r="B195" s="44" t="s">
        <v>1059</v>
      </c>
      <c r="C195" s="44" t="s">
        <v>11613</v>
      </c>
      <c r="D195" s="44" t="s">
        <v>1148</v>
      </c>
      <c r="E195" s="44" t="s">
        <v>11614</v>
      </c>
      <c r="F195" s="44" t="s">
        <v>11535</v>
      </c>
      <c r="G195" s="45">
        <v>0.01</v>
      </c>
      <c r="H195" s="45">
        <v>0</v>
      </c>
      <c r="I195" s="44" t="s">
        <v>11532</v>
      </c>
      <c r="J195" s="44" t="s">
        <v>1063</v>
      </c>
      <c r="K195" s="44" t="s">
        <v>11533</v>
      </c>
      <c r="L195" s="44" t="s">
        <v>11534</v>
      </c>
      <c r="M195" s="44" t="s">
        <v>1063</v>
      </c>
      <c r="N195" s="45">
        <v>0.01</v>
      </c>
    </row>
    <row r="196" spans="1:14" x14ac:dyDescent="0.25">
      <c r="A196" s="44" t="s">
        <v>10339</v>
      </c>
      <c r="B196" s="44" t="s">
        <v>1059</v>
      </c>
      <c r="C196" s="44" t="s">
        <v>11613</v>
      </c>
      <c r="D196" s="44" t="s">
        <v>1153</v>
      </c>
      <c r="E196" s="44" t="s">
        <v>11614</v>
      </c>
      <c r="F196" s="44" t="s">
        <v>11536</v>
      </c>
      <c r="G196" s="45">
        <v>0.01</v>
      </c>
      <c r="H196" s="45">
        <v>0</v>
      </c>
      <c r="I196" s="44" t="s">
        <v>11532</v>
      </c>
      <c r="J196" s="44" t="s">
        <v>1063</v>
      </c>
      <c r="K196" s="44" t="s">
        <v>11533</v>
      </c>
      <c r="L196" s="44" t="s">
        <v>11534</v>
      </c>
      <c r="M196" s="44" t="s">
        <v>1063</v>
      </c>
      <c r="N196" s="45">
        <v>0.01</v>
      </c>
    </row>
    <row r="197" spans="1:14" x14ac:dyDescent="0.25">
      <c r="A197" s="44" t="s">
        <v>10339</v>
      </c>
      <c r="B197" s="44" t="s">
        <v>1059</v>
      </c>
      <c r="C197" s="44" t="s">
        <v>11613</v>
      </c>
      <c r="D197" s="44" t="s">
        <v>11537</v>
      </c>
      <c r="E197" s="44" t="s">
        <v>11614</v>
      </c>
      <c r="F197" s="44" t="s">
        <v>11538</v>
      </c>
      <c r="G197" s="45">
        <v>0.01</v>
      </c>
      <c r="H197" s="45">
        <v>0</v>
      </c>
      <c r="I197" s="44" t="s">
        <v>11532</v>
      </c>
      <c r="J197" s="44" t="s">
        <v>1063</v>
      </c>
      <c r="K197" s="44" t="s">
        <v>11533</v>
      </c>
      <c r="L197" s="44" t="s">
        <v>11534</v>
      </c>
      <c r="M197" s="44" t="s">
        <v>1063</v>
      </c>
      <c r="N197" s="45">
        <v>0.01</v>
      </c>
    </row>
    <row r="198" spans="1:14" x14ac:dyDescent="0.25">
      <c r="A198" s="44" t="s">
        <v>10339</v>
      </c>
      <c r="B198" s="44" t="s">
        <v>1059</v>
      </c>
      <c r="C198" s="44" t="s">
        <v>11615</v>
      </c>
      <c r="D198" s="44" t="s">
        <v>1574</v>
      </c>
      <c r="E198" s="44" t="s">
        <v>11616</v>
      </c>
      <c r="F198" s="44" t="s">
        <v>11531</v>
      </c>
      <c r="G198" s="45">
        <v>0.01</v>
      </c>
      <c r="H198" s="45">
        <v>0</v>
      </c>
      <c r="I198" s="44" t="s">
        <v>11532</v>
      </c>
      <c r="J198" s="44" t="s">
        <v>1063</v>
      </c>
      <c r="K198" s="44" t="s">
        <v>11533</v>
      </c>
      <c r="L198" s="44" t="s">
        <v>11534</v>
      </c>
      <c r="M198" s="44" t="s">
        <v>1063</v>
      </c>
      <c r="N198" s="45">
        <v>0.01</v>
      </c>
    </row>
    <row r="199" spans="1:14" x14ac:dyDescent="0.25">
      <c r="A199" s="44" t="s">
        <v>10339</v>
      </c>
      <c r="B199" s="44" t="s">
        <v>1059</v>
      </c>
      <c r="C199" s="44" t="s">
        <v>11615</v>
      </c>
      <c r="D199" s="44" t="s">
        <v>1148</v>
      </c>
      <c r="E199" s="44" t="s">
        <v>11616</v>
      </c>
      <c r="F199" s="44" t="s">
        <v>11535</v>
      </c>
      <c r="G199" s="45">
        <v>0.01</v>
      </c>
      <c r="H199" s="45">
        <v>0</v>
      </c>
      <c r="I199" s="44" t="s">
        <v>11532</v>
      </c>
      <c r="J199" s="44" t="s">
        <v>1063</v>
      </c>
      <c r="K199" s="44" t="s">
        <v>11533</v>
      </c>
      <c r="L199" s="44" t="s">
        <v>11534</v>
      </c>
      <c r="M199" s="44" t="s">
        <v>1063</v>
      </c>
      <c r="N199" s="45">
        <v>0.01</v>
      </c>
    </row>
    <row r="200" spans="1:14" x14ac:dyDescent="0.25">
      <c r="A200" s="44" t="s">
        <v>10339</v>
      </c>
      <c r="B200" s="44" t="s">
        <v>1059</v>
      </c>
      <c r="C200" s="44" t="s">
        <v>11615</v>
      </c>
      <c r="D200" s="44" t="s">
        <v>1153</v>
      </c>
      <c r="E200" s="44" t="s">
        <v>11616</v>
      </c>
      <c r="F200" s="44" t="s">
        <v>11536</v>
      </c>
      <c r="G200" s="45">
        <v>0.01</v>
      </c>
      <c r="H200" s="45">
        <v>0</v>
      </c>
      <c r="I200" s="44" t="s">
        <v>11532</v>
      </c>
      <c r="J200" s="44" t="s">
        <v>1063</v>
      </c>
      <c r="K200" s="44" t="s">
        <v>11533</v>
      </c>
      <c r="L200" s="44" t="s">
        <v>11534</v>
      </c>
      <c r="M200" s="44" t="s">
        <v>1063</v>
      </c>
      <c r="N200" s="45">
        <v>0.01</v>
      </c>
    </row>
    <row r="201" spans="1:14" x14ac:dyDescent="0.25">
      <c r="A201" s="44" t="s">
        <v>10339</v>
      </c>
      <c r="B201" s="44" t="s">
        <v>1059</v>
      </c>
      <c r="C201" s="44" t="s">
        <v>11615</v>
      </c>
      <c r="D201" s="44" t="s">
        <v>11537</v>
      </c>
      <c r="E201" s="44" t="s">
        <v>11616</v>
      </c>
      <c r="F201" s="44" t="s">
        <v>11538</v>
      </c>
      <c r="G201" s="45">
        <v>0.01</v>
      </c>
      <c r="H201" s="45">
        <v>0</v>
      </c>
      <c r="I201" s="44" t="s">
        <v>11532</v>
      </c>
      <c r="J201" s="44" t="s">
        <v>1063</v>
      </c>
      <c r="K201" s="44" t="s">
        <v>11533</v>
      </c>
      <c r="L201" s="44" t="s">
        <v>11534</v>
      </c>
      <c r="M201" s="44" t="s">
        <v>1063</v>
      </c>
      <c r="N201" s="45">
        <v>0.01</v>
      </c>
    </row>
    <row r="202" spans="1:14" x14ac:dyDescent="0.25">
      <c r="A202" s="44" t="s">
        <v>10339</v>
      </c>
      <c r="B202" s="44" t="s">
        <v>1059</v>
      </c>
      <c r="C202" s="44" t="s">
        <v>11617</v>
      </c>
      <c r="D202" s="44" t="s">
        <v>1574</v>
      </c>
      <c r="E202" s="44" t="s">
        <v>11618</v>
      </c>
      <c r="F202" s="44" t="s">
        <v>11531</v>
      </c>
      <c r="G202" s="45">
        <v>0.01</v>
      </c>
      <c r="H202" s="45">
        <v>0</v>
      </c>
      <c r="I202" s="44" t="s">
        <v>11532</v>
      </c>
      <c r="J202" s="44" t="s">
        <v>1063</v>
      </c>
      <c r="K202" s="44" t="s">
        <v>11533</v>
      </c>
      <c r="L202" s="44" t="s">
        <v>11534</v>
      </c>
      <c r="M202" s="44" t="s">
        <v>1063</v>
      </c>
      <c r="N202" s="45">
        <v>0.01</v>
      </c>
    </row>
    <row r="203" spans="1:14" x14ac:dyDescent="0.25">
      <c r="A203" s="44" t="s">
        <v>10339</v>
      </c>
      <c r="B203" s="44" t="s">
        <v>1059</v>
      </c>
      <c r="C203" s="44" t="s">
        <v>11617</v>
      </c>
      <c r="D203" s="44" t="s">
        <v>1148</v>
      </c>
      <c r="E203" s="44" t="s">
        <v>11618</v>
      </c>
      <c r="F203" s="44" t="s">
        <v>11535</v>
      </c>
      <c r="G203" s="45">
        <v>0.01</v>
      </c>
      <c r="H203" s="45">
        <v>0</v>
      </c>
      <c r="I203" s="44" t="s">
        <v>11532</v>
      </c>
      <c r="J203" s="44" t="s">
        <v>1063</v>
      </c>
      <c r="K203" s="44" t="s">
        <v>11533</v>
      </c>
      <c r="L203" s="44" t="s">
        <v>11534</v>
      </c>
      <c r="M203" s="44" t="s">
        <v>1063</v>
      </c>
      <c r="N203" s="45">
        <v>0.01</v>
      </c>
    </row>
    <row r="204" spans="1:14" x14ac:dyDescent="0.25">
      <c r="A204" s="44" t="s">
        <v>10339</v>
      </c>
      <c r="B204" s="44" t="s">
        <v>1059</v>
      </c>
      <c r="C204" s="44" t="s">
        <v>11617</v>
      </c>
      <c r="D204" s="44" t="s">
        <v>1153</v>
      </c>
      <c r="E204" s="44" t="s">
        <v>11618</v>
      </c>
      <c r="F204" s="44" t="s">
        <v>11536</v>
      </c>
      <c r="G204" s="45">
        <v>0.01</v>
      </c>
      <c r="H204" s="45">
        <v>0</v>
      </c>
      <c r="I204" s="44" t="s">
        <v>11532</v>
      </c>
      <c r="J204" s="44" t="s">
        <v>1063</v>
      </c>
      <c r="K204" s="44" t="s">
        <v>11533</v>
      </c>
      <c r="L204" s="44" t="s">
        <v>11534</v>
      </c>
      <c r="M204" s="44" t="s">
        <v>1063</v>
      </c>
      <c r="N204" s="45">
        <v>0.01</v>
      </c>
    </row>
    <row r="205" spans="1:14" x14ac:dyDescent="0.25">
      <c r="A205" s="44" t="s">
        <v>10339</v>
      </c>
      <c r="B205" s="44" t="s">
        <v>1059</v>
      </c>
      <c r="C205" s="44" t="s">
        <v>11617</v>
      </c>
      <c r="D205" s="44" t="s">
        <v>11537</v>
      </c>
      <c r="E205" s="44" t="s">
        <v>11618</v>
      </c>
      <c r="F205" s="44" t="s">
        <v>11538</v>
      </c>
      <c r="G205" s="45">
        <v>0.01</v>
      </c>
      <c r="H205" s="45">
        <v>0</v>
      </c>
      <c r="I205" s="44" t="s">
        <v>11532</v>
      </c>
      <c r="J205" s="44" t="s">
        <v>1063</v>
      </c>
      <c r="K205" s="44" t="s">
        <v>11533</v>
      </c>
      <c r="L205" s="44" t="s">
        <v>11534</v>
      </c>
      <c r="M205" s="44" t="s">
        <v>1063</v>
      </c>
      <c r="N205" s="45">
        <v>0.01</v>
      </c>
    </row>
    <row r="206" spans="1:14" x14ac:dyDescent="0.25">
      <c r="A206" s="44" t="s">
        <v>10339</v>
      </c>
      <c r="B206" s="44" t="s">
        <v>1059</v>
      </c>
      <c r="C206" s="44" t="s">
        <v>11619</v>
      </c>
      <c r="D206" s="44" t="s">
        <v>1574</v>
      </c>
      <c r="E206" s="44" t="s">
        <v>2898</v>
      </c>
      <c r="F206" s="44" t="s">
        <v>11531</v>
      </c>
      <c r="G206" s="45">
        <v>55.89</v>
      </c>
      <c r="H206" s="45">
        <v>0</v>
      </c>
      <c r="I206" s="44" t="s">
        <v>11532</v>
      </c>
      <c r="J206" s="44" t="s">
        <v>1063</v>
      </c>
      <c r="K206" s="44" t="s">
        <v>11533</v>
      </c>
      <c r="L206" s="44" t="s">
        <v>11534</v>
      </c>
      <c r="M206" s="44" t="s">
        <v>1063</v>
      </c>
      <c r="N206" s="45">
        <v>55.89</v>
      </c>
    </row>
    <row r="207" spans="1:14" x14ac:dyDescent="0.25">
      <c r="A207" s="44" t="s">
        <v>10339</v>
      </c>
      <c r="B207" s="44" t="s">
        <v>1059</v>
      </c>
      <c r="C207" s="44" t="s">
        <v>11619</v>
      </c>
      <c r="D207" s="44" t="s">
        <v>1148</v>
      </c>
      <c r="E207" s="44" t="s">
        <v>2898</v>
      </c>
      <c r="F207" s="44" t="s">
        <v>11535</v>
      </c>
      <c r="G207" s="45">
        <v>10.82</v>
      </c>
      <c r="H207" s="45">
        <v>0</v>
      </c>
      <c r="I207" s="44" t="s">
        <v>11532</v>
      </c>
      <c r="J207" s="44" t="s">
        <v>1063</v>
      </c>
      <c r="K207" s="44" t="s">
        <v>11533</v>
      </c>
      <c r="L207" s="44" t="s">
        <v>11534</v>
      </c>
      <c r="M207" s="44" t="s">
        <v>1063</v>
      </c>
      <c r="N207" s="45">
        <v>10.82</v>
      </c>
    </row>
    <row r="208" spans="1:14" x14ac:dyDescent="0.25">
      <c r="A208" s="44" t="s">
        <v>10339</v>
      </c>
      <c r="B208" s="44" t="s">
        <v>1059</v>
      </c>
      <c r="C208" s="44" t="s">
        <v>11619</v>
      </c>
      <c r="D208" s="44" t="s">
        <v>1153</v>
      </c>
      <c r="E208" s="44" t="s">
        <v>2898</v>
      </c>
      <c r="F208" s="44" t="s">
        <v>11536</v>
      </c>
      <c r="G208" s="45">
        <v>13.42</v>
      </c>
      <c r="H208" s="45">
        <v>0</v>
      </c>
      <c r="I208" s="44" t="s">
        <v>11532</v>
      </c>
      <c r="J208" s="44" t="s">
        <v>1063</v>
      </c>
      <c r="K208" s="44" t="s">
        <v>11533</v>
      </c>
      <c r="L208" s="44" t="s">
        <v>11534</v>
      </c>
      <c r="M208" s="44" t="s">
        <v>1063</v>
      </c>
      <c r="N208" s="45">
        <v>13.42</v>
      </c>
    </row>
    <row r="209" spans="1:14" x14ac:dyDescent="0.25">
      <c r="A209" s="44" t="s">
        <v>10339</v>
      </c>
      <c r="B209" s="44" t="s">
        <v>1059</v>
      </c>
      <c r="C209" s="44" t="s">
        <v>11619</v>
      </c>
      <c r="D209" s="44" t="s">
        <v>11537</v>
      </c>
      <c r="E209" s="44" t="s">
        <v>2898</v>
      </c>
      <c r="F209" s="44" t="s">
        <v>11538</v>
      </c>
      <c r="G209" s="45">
        <v>38.340000000000003</v>
      </c>
      <c r="H209" s="45">
        <v>0</v>
      </c>
      <c r="I209" s="44" t="s">
        <v>11532</v>
      </c>
      <c r="J209" s="44" t="s">
        <v>1063</v>
      </c>
      <c r="K209" s="44" t="s">
        <v>11533</v>
      </c>
      <c r="L209" s="44" t="s">
        <v>11534</v>
      </c>
      <c r="M209" s="44" t="s">
        <v>1063</v>
      </c>
      <c r="N209" s="45">
        <v>38.340000000000003</v>
      </c>
    </row>
    <row r="210" spans="1:14" x14ac:dyDescent="0.25">
      <c r="A210" s="44" t="s">
        <v>10339</v>
      </c>
      <c r="B210" s="44" t="s">
        <v>1059</v>
      </c>
      <c r="C210" s="44" t="s">
        <v>11620</v>
      </c>
      <c r="D210" s="44" t="s">
        <v>1574</v>
      </c>
      <c r="E210" s="44" t="s">
        <v>2903</v>
      </c>
      <c r="F210" s="44" t="s">
        <v>11531</v>
      </c>
      <c r="G210" s="45">
        <v>57.18</v>
      </c>
      <c r="H210" s="45">
        <v>0</v>
      </c>
      <c r="I210" s="44" t="s">
        <v>11532</v>
      </c>
      <c r="J210" s="44" t="s">
        <v>1063</v>
      </c>
      <c r="K210" s="44" t="s">
        <v>11533</v>
      </c>
      <c r="L210" s="44" t="s">
        <v>11534</v>
      </c>
      <c r="M210" s="44" t="s">
        <v>1063</v>
      </c>
      <c r="N210" s="45">
        <v>57.18</v>
      </c>
    </row>
    <row r="211" spans="1:14" x14ac:dyDescent="0.25">
      <c r="A211" s="44" t="s">
        <v>10339</v>
      </c>
      <c r="B211" s="44" t="s">
        <v>1059</v>
      </c>
      <c r="C211" s="44" t="s">
        <v>11620</v>
      </c>
      <c r="D211" s="44" t="s">
        <v>1148</v>
      </c>
      <c r="E211" s="44" t="s">
        <v>2903</v>
      </c>
      <c r="F211" s="44" t="s">
        <v>11535</v>
      </c>
      <c r="G211" s="45">
        <v>61.94</v>
      </c>
      <c r="H211" s="45">
        <v>0</v>
      </c>
      <c r="I211" s="44" t="s">
        <v>11532</v>
      </c>
      <c r="J211" s="44" t="s">
        <v>1063</v>
      </c>
      <c r="K211" s="44" t="s">
        <v>11533</v>
      </c>
      <c r="L211" s="44" t="s">
        <v>11534</v>
      </c>
      <c r="M211" s="44" t="s">
        <v>1063</v>
      </c>
      <c r="N211" s="45">
        <v>61.94</v>
      </c>
    </row>
    <row r="212" spans="1:14" x14ac:dyDescent="0.25">
      <c r="A212" s="44" t="s">
        <v>10339</v>
      </c>
      <c r="B212" s="44" t="s">
        <v>1059</v>
      </c>
      <c r="C212" s="44" t="s">
        <v>11620</v>
      </c>
      <c r="D212" s="44" t="s">
        <v>1153</v>
      </c>
      <c r="E212" s="44" t="s">
        <v>2903</v>
      </c>
      <c r="F212" s="44" t="s">
        <v>11536</v>
      </c>
      <c r="G212" s="45">
        <v>38.54</v>
      </c>
      <c r="H212" s="45">
        <v>0</v>
      </c>
      <c r="I212" s="44" t="s">
        <v>11532</v>
      </c>
      <c r="J212" s="44" t="s">
        <v>1063</v>
      </c>
      <c r="K212" s="44" t="s">
        <v>11533</v>
      </c>
      <c r="L212" s="44" t="s">
        <v>11534</v>
      </c>
      <c r="M212" s="44" t="s">
        <v>1063</v>
      </c>
      <c r="N212" s="45">
        <v>38.54</v>
      </c>
    </row>
    <row r="213" spans="1:14" x14ac:dyDescent="0.25">
      <c r="A213" s="44" t="s">
        <v>10339</v>
      </c>
      <c r="B213" s="44" t="s">
        <v>1059</v>
      </c>
      <c r="C213" s="44" t="s">
        <v>11620</v>
      </c>
      <c r="D213" s="44" t="s">
        <v>11537</v>
      </c>
      <c r="E213" s="44" t="s">
        <v>2903</v>
      </c>
      <c r="F213" s="44" t="s">
        <v>11538</v>
      </c>
      <c r="G213" s="45">
        <v>64.27</v>
      </c>
      <c r="H213" s="45">
        <v>0</v>
      </c>
      <c r="I213" s="44" t="s">
        <v>11532</v>
      </c>
      <c r="J213" s="44" t="s">
        <v>1063</v>
      </c>
      <c r="K213" s="44" t="s">
        <v>11533</v>
      </c>
      <c r="L213" s="44" t="s">
        <v>11534</v>
      </c>
      <c r="M213" s="44" t="s">
        <v>1063</v>
      </c>
      <c r="N213" s="45">
        <v>64.27</v>
      </c>
    </row>
    <row r="214" spans="1:14" x14ac:dyDescent="0.25">
      <c r="A214" s="44" t="s">
        <v>10339</v>
      </c>
      <c r="B214" s="44" t="s">
        <v>1059</v>
      </c>
      <c r="C214" s="44" t="s">
        <v>11621</v>
      </c>
      <c r="D214" s="44" t="s">
        <v>1574</v>
      </c>
      <c r="E214" s="44" t="s">
        <v>11622</v>
      </c>
      <c r="F214" s="44" t="s">
        <v>11531</v>
      </c>
      <c r="G214" s="45">
        <v>57.13</v>
      </c>
      <c r="H214" s="45">
        <v>0</v>
      </c>
      <c r="I214" s="44" t="s">
        <v>11532</v>
      </c>
      <c r="J214" s="44" t="s">
        <v>1063</v>
      </c>
      <c r="K214" s="44" t="s">
        <v>11533</v>
      </c>
      <c r="L214" s="44" t="s">
        <v>11534</v>
      </c>
      <c r="M214" s="44" t="s">
        <v>1063</v>
      </c>
      <c r="N214" s="45">
        <v>57.13</v>
      </c>
    </row>
    <row r="215" spans="1:14" x14ac:dyDescent="0.25">
      <c r="A215" s="44" t="s">
        <v>10339</v>
      </c>
      <c r="B215" s="44" t="s">
        <v>1059</v>
      </c>
      <c r="C215" s="44" t="s">
        <v>11621</v>
      </c>
      <c r="D215" s="44" t="s">
        <v>1148</v>
      </c>
      <c r="E215" s="44" t="s">
        <v>11622</v>
      </c>
      <c r="F215" s="44" t="s">
        <v>11535</v>
      </c>
      <c r="G215" s="45">
        <v>57.71</v>
      </c>
      <c r="H215" s="45">
        <v>0</v>
      </c>
      <c r="I215" s="44" t="s">
        <v>11532</v>
      </c>
      <c r="J215" s="44" t="s">
        <v>1063</v>
      </c>
      <c r="K215" s="44" t="s">
        <v>11533</v>
      </c>
      <c r="L215" s="44" t="s">
        <v>11534</v>
      </c>
      <c r="M215" s="44" t="s">
        <v>1063</v>
      </c>
      <c r="N215" s="45">
        <v>57.71</v>
      </c>
    </row>
    <row r="216" spans="1:14" x14ac:dyDescent="0.25">
      <c r="A216" s="44" t="s">
        <v>10339</v>
      </c>
      <c r="B216" s="44" t="s">
        <v>1059</v>
      </c>
      <c r="C216" s="44" t="s">
        <v>11621</v>
      </c>
      <c r="D216" s="44" t="s">
        <v>1153</v>
      </c>
      <c r="E216" s="44" t="s">
        <v>11622</v>
      </c>
      <c r="F216" s="44" t="s">
        <v>11536</v>
      </c>
      <c r="G216" s="45">
        <v>65.319999999999993</v>
      </c>
      <c r="H216" s="45">
        <v>0</v>
      </c>
      <c r="I216" s="44" t="s">
        <v>11532</v>
      </c>
      <c r="J216" s="44" t="s">
        <v>1063</v>
      </c>
      <c r="K216" s="44" t="s">
        <v>11533</v>
      </c>
      <c r="L216" s="44" t="s">
        <v>11534</v>
      </c>
      <c r="M216" s="44" t="s">
        <v>1063</v>
      </c>
      <c r="N216" s="45">
        <v>65.319999999999993</v>
      </c>
    </row>
    <row r="217" spans="1:14" x14ac:dyDescent="0.25">
      <c r="A217" s="44" t="s">
        <v>10339</v>
      </c>
      <c r="B217" s="44" t="s">
        <v>1059</v>
      </c>
      <c r="C217" s="44" t="s">
        <v>11621</v>
      </c>
      <c r="D217" s="44" t="s">
        <v>11537</v>
      </c>
      <c r="E217" s="44" t="s">
        <v>11622</v>
      </c>
      <c r="F217" s="44" t="s">
        <v>11538</v>
      </c>
      <c r="G217" s="45">
        <v>92.84</v>
      </c>
      <c r="H217" s="45">
        <v>0</v>
      </c>
      <c r="I217" s="44" t="s">
        <v>11532</v>
      </c>
      <c r="J217" s="44" t="s">
        <v>1063</v>
      </c>
      <c r="K217" s="44" t="s">
        <v>11533</v>
      </c>
      <c r="L217" s="44" t="s">
        <v>11534</v>
      </c>
      <c r="M217" s="44" t="s">
        <v>1063</v>
      </c>
      <c r="N217" s="45">
        <v>92.84</v>
      </c>
    </row>
    <row r="218" spans="1:14" x14ac:dyDescent="0.25">
      <c r="A218" s="44" t="s">
        <v>10339</v>
      </c>
      <c r="B218" s="44" t="s">
        <v>1059</v>
      </c>
      <c r="C218" s="44" t="s">
        <v>11623</v>
      </c>
      <c r="D218" s="44" t="s">
        <v>1574</v>
      </c>
      <c r="E218" s="44" t="s">
        <v>2942</v>
      </c>
      <c r="F218" s="44" t="s">
        <v>11531</v>
      </c>
      <c r="G218" s="45">
        <v>57.13</v>
      </c>
      <c r="H218" s="45">
        <v>0</v>
      </c>
      <c r="I218" s="44" t="s">
        <v>11532</v>
      </c>
      <c r="J218" s="44" t="s">
        <v>1063</v>
      </c>
      <c r="K218" s="44" t="s">
        <v>11533</v>
      </c>
      <c r="L218" s="44" t="s">
        <v>11534</v>
      </c>
      <c r="M218" s="44" t="s">
        <v>1063</v>
      </c>
      <c r="N218" s="45">
        <v>57.13</v>
      </c>
    </row>
    <row r="219" spans="1:14" x14ac:dyDescent="0.25">
      <c r="A219" s="44" t="s">
        <v>10339</v>
      </c>
      <c r="B219" s="44" t="s">
        <v>1059</v>
      </c>
      <c r="C219" s="44" t="s">
        <v>11623</v>
      </c>
      <c r="D219" s="44" t="s">
        <v>1148</v>
      </c>
      <c r="E219" s="44" t="s">
        <v>2942</v>
      </c>
      <c r="F219" s="44" t="s">
        <v>11535</v>
      </c>
      <c r="G219" s="45">
        <v>13.06</v>
      </c>
      <c r="H219" s="45">
        <v>0</v>
      </c>
      <c r="I219" s="44" t="s">
        <v>11532</v>
      </c>
      <c r="J219" s="44" t="s">
        <v>1063</v>
      </c>
      <c r="K219" s="44" t="s">
        <v>11533</v>
      </c>
      <c r="L219" s="44" t="s">
        <v>11534</v>
      </c>
      <c r="M219" s="44" t="s">
        <v>1063</v>
      </c>
      <c r="N219" s="45">
        <v>13.06</v>
      </c>
    </row>
    <row r="220" spans="1:14" x14ac:dyDescent="0.25">
      <c r="A220" s="44" t="s">
        <v>10339</v>
      </c>
      <c r="B220" s="44" t="s">
        <v>1059</v>
      </c>
      <c r="C220" s="44" t="s">
        <v>11623</v>
      </c>
      <c r="D220" s="44" t="s">
        <v>1153</v>
      </c>
      <c r="E220" s="44" t="s">
        <v>2942</v>
      </c>
      <c r="F220" s="44" t="s">
        <v>11536</v>
      </c>
      <c r="G220" s="45">
        <v>10.34</v>
      </c>
      <c r="H220" s="45">
        <v>0</v>
      </c>
      <c r="I220" s="44" t="s">
        <v>11532</v>
      </c>
      <c r="J220" s="44" t="s">
        <v>1063</v>
      </c>
      <c r="K220" s="44" t="s">
        <v>11533</v>
      </c>
      <c r="L220" s="44" t="s">
        <v>11534</v>
      </c>
      <c r="M220" s="44" t="s">
        <v>1063</v>
      </c>
      <c r="N220" s="45">
        <v>10.34</v>
      </c>
    </row>
    <row r="221" spans="1:14" x14ac:dyDescent="0.25">
      <c r="A221" s="44" t="s">
        <v>10339</v>
      </c>
      <c r="B221" s="44" t="s">
        <v>1059</v>
      </c>
      <c r="C221" s="44" t="s">
        <v>11623</v>
      </c>
      <c r="D221" s="44" t="s">
        <v>11537</v>
      </c>
      <c r="E221" s="44" t="s">
        <v>2942</v>
      </c>
      <c r="F221" s="44" t="s">
        <v>11538</v>
      </c>
      <c r="G221" s="45">
        <v>21.35</v>
      </c>
      <c r="H221" s="45">
        <v>0</v>
      </c>
      <c r="I221" s="44" t="s">
        <v>11532</v>
      </c>
      <c r="J221" s="44" t="s">
        <v>1063</v>
      </c>
      <c r="K221" s="44" t="s">
        <v>11533</v>
      </c>
      <c r="L221" s="44" t="s">
        <v>11534</v>
      </c>
      <c r="M221" s="44" t="s">
        <v>1063</v>
      </c>
      <c r="N221" s="45">
        <v>21.35</v>
      </c>
    </row>
    <row r="222" spans="1:14" x14ac:dyDescent="0.25">
      <c r="A222" s="44" t="s">
        <v>10339</v>
      </c>
      <c r="B222" s="44" t="s">
        <v>1059</v>
      </c>
      <c r="C222" s="44" t="s">
        <v>11624</v>
      </c>
      <c r="D222" s="44" t="s">
        <v>1574</v>
      </c>
      <c r="E222" s="44" t="s">
        <v>2936</v>
      </c>
      <c r="F222" s="44" t="s">
        <v>11531</v>
      </c>
      <c r="G222" s="45">
        <v>57.13</v>
      </c>
      <c r="H222" s="45">
        <v>0</v>
      </c>
      <c r="I222" s="44" t="s">
        <v>11532</v>
      </c>
      <c r="J222" s="44" t="s">
        <v>1063</v>
      </c>
      <c r="K222" s="44" t="s">
        <v>11533</v>
      </c>
      <c r="L222" s="44" t="s">
        <v>11534</v>
      </c>
      <c r="M222" s="44" t="s">
        <v>1063</v>
      </c>
      <c r="N222" s="45">
        <v>57.13</v>
      </c>
    </row>
    <row r="223" spans="1:14" x14ac:dyDescent="0.25">
      <c r="A223" s="44" t="s">
        <v>10339</v>
      </c>
      <c r="B223" s="44" t="s">
        <v>1059</v>
      </c>
      <c r="C223" s="44" t="s">
        <v>11624</v>
      </c>
      <c r="D223" s="44" t="s">
        <v>1148</v>
      </c>
      <c r="E223" s="44" t="s">
        <v>2936</v>
      </c>
      <c r="F223" s="44" t="s">
        <v>11535</v>
      </c>
      <c r="G223" s="45">
        <v>8.77</v>
      </c>
      <c r="H223" s="45">
        <v>0</v>
      </c>
      <c r="I223" s="44" t="s">
        <v>11532</v>
      </c>
      <c r="J223" s="44" t="s">
        <v>1063</v>
      </c>
      <c r="K223" s="44" t="s">
        <v>11533</v>
      </c>
      <c r="L223" s="44" t="s">
        <v>11534</v>
      </c>
      <c r="M223" s="44" t="s">
        <v>1063</v>
      </c>
      <c r="N223" s="45">
        <v>8.77</v>
      </c>
    </row>
    <row r="224" spans="1:14" x14ac:dyDescent="0.25">
      <c r="A224" s="44" t="s">
        <v>10339</v>
      </c>
      <c r="B224" s="44" t="s">
        <v>1059</v>
      </c>
      <c r="C224" s="44" t="s">
        <v>11624</v>
      </c>
      <c r="D224" s="44" t="s">
        <v>1153</v>
      </c>
      <c r="E224" s="44" t="s">
        <v>2936</v>
      </c>
      <c r="F224" s="44" t="s">
        <v>11536</v>
      </c>
      <c r="G224" s="45">
        <v>54.44</v>
      </c>
      <c r="H224" s="45">
        <v>0</v>
      </c>
      <c r="I224" s="44" t="s">
        <v>11532</v>
      </c>
      <c r="J224" s="44" t="s">
        <v>1063</v>
      </c>
      <c r="K224" s="44" t="s">
        <v>11533</v>
      </c>
      <c r="L224" s="44" t="s">
        <v>11534</v>
      </c>
      <c r="M224" s="44" t="s">
        <v>1063</v>
      </c>
      <c r="N224" s="45">
        <v>54.44</v>
      </c>
    </row>
    <row r="225" spans="1:14" x14ac:dyDescent="0.25">
      <c r="A225" s="44" t="s">
        <v>10339</v>
      </c>
      <c r="B225" s="44" t="s">
        <v>1059</v>
      </c>
      <c r="C225" s="44" t="s">
        <v>11624</v>
      </c>
      <c r="D225" s="44" t="s">
        <v>11537</v>
      </c>
      <c r="E225" s="44" t="s">
        <v>2936</v>
      </c>
      <c r="F225" s="44" t="s">
        <v>11538</v>
      </c>
      <c r="G225" s="45">
        <v>37.340000000000003</v>
      </c>
      <c r="H225" s="45">
        <v>0</v>
      </c>
      <c r="I225" s="44" t="s">
        <v>11532</v>
      </c>
      <c r="J225" s="44" t="s">
        <v>1063</v>
      </c>
      <c r="K225" s="44" t="s">
        <v>11533</v>
      </c>
      <c r="L225" s="44" t="s">
        <v>11534</v>
      </c>
      <c r="M225" s="44" t="s">
        <v>1063</v>
      </c>
      <c r="N225" s="45">
        <v>37.340000000000003</v>
      </c>
    </row>
    <row r="226" spans="1:14" x14ac:dyDescent="0.25">
      <c r="A226" s="44" t="s">
        <v>10339</v>
      </c>
      <c r="B226" s="44" t="s">
        <v>1059</v>
      </c>
      <c r="C226" s="44" t="s">
        <v>11625</v>
      </c>
      <c r="D226" s="44" t="s">
        <v>1574</v>
      </c>
      <c r="E226" s="44" t="s">
        <v>2939</v>
      </c>
      <c r="F226" s="44" t="s">
        <v>11531</v>
      </c>
      <c r="G226" s="45">
        <v>53.67</v>
      </c>
      <c r="H226" s="45">
        <v>0</v>
      </c>
      <c r="I226" s="44" t="s">
        <v>11532</v>
      </c>
      <c r="J226" s="44" t="s">
        <v>1063</v>
      </c>
      <c r="K226" s="44" t="s">
        <v>11533</v>
      </c>
      <c r="L226" s="44" t="s">
        <v>11534</v>
      </c>
      <c r="M226" s="44" t="s">
        <v>1063</v>
      </c>
      <c r="N226" s="45">
        <v>53.67</v>
      </c>
    </row>
    <row r="227" spans="1:14" x14ac:dyDescent="0.25">
      <c r="A227" s="44" t="s">
        <v>10339</v>
      </c>
      <c r="B227" s="44" t="s">
        <v>1059</v>
      </c>
      <c r="C227" s="44" t="s">
        <v>11625</v>
      </c>
      <c r="D227" s="44" t="s">
        <v>1148</v>
      </c>
      <c r="E227" s="44" t="s">
        <v>2939</v>
      </c>
      <c r="F227" s="44" t="s">
        <v>11535</v>
      </c>
      <c r="G227" s="45">
        <v>8.61</v>
      </c>
      <c r="H227" s="45">
        <v>0</v>
      </c>
      <c r="I227" s="44" t="s">
        <v>11532</v>
      </c>
      <c r="J227" s="44" t="s">
        <v>1063</v>
      </c>
      <c r="K227" s="44" t="s">
        <v>11533</v>
      </c>
      <c r="L227" s="44" t="s">
        <v>11534</v>
      </c>
      <c r="M227" s="44" t="s">
        <v>1063</v>
      </c>
      <c r="N227" s="45">
        <v>8.61</v>
      </c>
    </row>
    <row r="228" spans="1:14" x14ac:dyDescent="0.25">
      <c r="A228" s="44" t="s">
        <v>10339</v>
      </c>
      <c r="B228" s="44" t="s">
        <v>1059</v>
      </c>
      <c r="C228" s="44" t="s">
        <v>11625</v>
      </c>
      <c r="D228" s="44" t="s">
        <v>1153</v>
      </c>
      <c r="E228" s="44" t="s">
        <v>2939</v>
      </c>
      <c r="F228" s="44" t="s">
        <v>11536</v>
      </c>
      <c r="G228" s="45">
        <v>76</v>
      </c>
      <c r="H228" s="45">
        <v>0</v>
      </c>
      <c r="I228" s="44" t="s">
        <v>11532</v>
      </c>
      <c r="J228" s="44" t="s">
        <v>1063</v>
      </c>
      <c r="K228" s="44" t="s">
        <v>11533</v>
      </c>
      <c r="L228" s="44" t="s">
        <v>11534</v>
      </c>
      <c r="M228" s="44" t="s">
        <v>1063</v>
      </c>
      <c r="N228" s="45">
        <v>76</v>
      </c>
    </row>
    <row r="229" spans="1:14" x14ac:dyDescent="0.25">
      <c r="A229" s="44" t="s">
        <v>10339</v>
      </c>
      <c r="B229" s="44" t="s">
        <v>1059</v>
      </c>
      <c r="C229" s="44" t="s">
        <v>11625</v>
      </c>
      <c r="D229" s="44" t="s">
        <v>11537</v>
      </c>
      <c r="E229" s="44" t="s">
        <v>2939</v>
      </c>
      <c r="F229" s="44" t="s">
        <v>11538</v>
      </c>
      <c r="G229" s="45">
        <v>0.23</v>
      </c>
      <c r="H229" s="45">
        <v>0</v>
      </c>
      <c r="I229" s="44" t="s">
        <v>11532</v>
      </c>
      <c r="J229" s="44" t="s">
        <v>1063</v>
      </c>
      <c r="K229" s="44" t="s">
        <v>11533</v>
      </c>
      <c r="L229" s="44" t="s">
        <v>11534</v>
      </c>
      <c r="M229" s="44" t="s">
        <v>1063</v>
      </c>
      <c r="N229" s="45">
        <v>0.23</v>
      </c>
    </row>
    <row r="230" spans="1:14" x14ac:dyDescent="0.25">
      <c r="A230" s="44" t="s">
        <v>10339</v>
      </c>
      <c r="B230" s="44" t="s">
        <v>1059</v>
      </c>
      <c r="C230" s="44" t="s">
        <v>11626</v>
      </c>
      <c r="D230" s="44" t="s">
        <v>1574</v>
      </c>
      <c r="E230" s="44" t="s">
        <v>3048</v>
      </c>
      <c r="F230" s="44" t="s">
        <v>11531</v>
      </c>
      <c r="G230" s="45">
        <v>57.04</v>
      </c>
      <c r="H230" s="45">
        <v>0</v>
      </c>
      <c r="I230" s="44" t="s">
        <v>11532</v>
      </c>
      <c r="J230" s="44" t="s">
        <v>1063</v>
      </c>
      <c r="K230" s="44" t="s">
        <v>11533</v>
      </c>
      <c r="L230" s="44" t="s">
        <v>11534</v>
      </c>
      <c r="M230" s="44" t="s">
        <v>1063</v>
      </c>
      <c r="N230" s="45">
        <v>57.04</v>
      </c>
    </row>
    <row r="231" spans="1:14" x14ac:dyDescent="0.25">
      <c r="A231" s="44" t="s">
        <v>10339</v>
      </c>
      <c r="B231" s="44" t="s">
        <v>1059</v>
      </c>
      <c r="C231" s="44" t="s">
        <v>11626</v>
      </c>
      <c r="D231" s="44" t="s">
        <v>1148</v>
      </c>
      <c r="E231" s="44" t="s">
        <v>3048</v>
      </c>
      <c r="F231" s="44" t="s">
        <v>11535</v>
      </c>
      <c r="G231" s="45">
        <v>71.81</v>
      </c>
      <c r="H231" s="45">
        <v>0</v>
      </c>
      <c r="I231" s="44" t="s">
        <v>11532</v>
      </c>
      <c r="J231" s="44" t="s">
        <v>1063</v>
      </c>
      <c r="K231" s="44" t="s">
        <v>11533</v>
      </c>
      <c r="L231" s="44" t="s">
        <v>11534</v>
      </c>
      <c r="M231" s="44" t="s">
        <v>1063</v>
      </c>
      <c r="N231" s="45">
        <v>71.81</v>
      </c>
    </row>
    <row r="232" spans="1:14" x14ac:dyDescent="0.25">
      <c r="A232" s="44" t="s">
        <v>10339</v>
      </c>
      <c r="B232" s="44" t="s">
        <v>1059</v>
      </c>
      <c r="C232" s="44" t="s">
        <v>11626</v>
      </c>
      <c r="D232" s="44" t="s">
        <v>1153</v>
      </c>
      <c r="E232" s="44" t="s">
        <v>3048</v>
      </c>
      <c r="F232" s="44" t="s">
        <v>11536</v>
      </c>
      <c r="G232" s="45">
        <v>62.23</v>
      </c>
      <c r="H232" s="45">
        <v>0</v>
      </c>
      <c r="I232" s="44" t="s">
        <v>11532</v>
      </c>
      <c r="J232" s="44" t="s">
        <v>1063</v>
      </c>
      <c r="K232" s="44" t="s">
        <v>11533</v>
      </c>
      <c r="L232" s="44" t="s">
        <v>11534</v>
      </c>
      <c r="M232" s="44" t="s">
        <v>1063</v>
      </c>
      <c r="N232" s="45">
        <v>62.23</v>
      </c>
    </row>
    <row r="233" spans="1:14" x14ac:dyDescent="0.25">
      <c r="A233" s="44" t="s">
        <v>10339</v>
      </c>
      <c r="B233" s="44" t="s">
        <v>1059</v>
      </c>
      <c r="C233" s="44" t="s">
        <v>11626</v>
      </c>
      <c r="D233" s="44" t="s">
        <v>11537</v>
      </c>
      <c r="E233" s="44" t="s">
        <v>3048</v>
      </c>
      <c r="F233" s="44" t="s">
        <v>11538</v>
      </c>
      <c r="G233" s="45">
        <v>129.69999999999999</v>
      </c>
      <c r="H233" s="45">
        <v>0</v>
      </c>
      <c r="I233" s="44" t="s">
        <v>11532</v>
      </c>
      <c r="J233" s="44" t="s">
        <v>1063</v>
      </c>
      <c r="K233" s="44" t="s">
        <v>11533</v>
      </c>
      <c r="L233" s="44" t="s">
        <v>11534</v>
      </c>
      <c r="M233" s="44" t="s">
        <v>1063</v>
      </c>
      <c r="N233" s="45">
        <v>129.69999999999999</v>
      </c>
    </row>
    <row r="234" spans="1:14" x14ac:dyDescent="0.25">
      <c r="A234" s="44" t="s">
        <v>10339</v>
      </c>
      <c r="B234" s="44" t="s">
        <v>1059</v>
      </c>
      <c r="C234" s="44" t="s">
        <v>11627</v>
      </c>
      <c r="D234" s="44" t="s">
        <v>1574</v>
      </c>
      <c r="E234" s="44" t="s">
        <v>3123</v>
      </c>
      <c r="F234" s="44" t="s">
        <v>11531</v>
      </c>
      <c r="G234" s="45">
        <v>57.18</v>
      </c>
      <c r="H234" s="45">
        <v>0</v>
      </c>
      <c r="I234" s="44" t="s">
        <v>11532</v>
      </c>
      <c r="J234" s="44" t="s">
        <v>1063</v>
      </c>
      <c r="K234" s="44" t="s">
        <v>11533</v>
      </c>
      <c r="L234" s="44" t="s">
        <v>11534</v>
      </c>
      <c r="M234" s="44" t="s">
        <v>1063</v>
      </c>
      <c r="N234" s="45">
        <v>57.18</v>
      </c>
    </row>
    <row r="235" spans="1:14" x14ac:dyDescent="0.25">
      <c r="A235" s="44" t="s">
        <v>10339</v>
      </c>
      <c r="B235" s="44" t="s">
        <v>1059</v>
      </c>
      <c r="C235" s="44" t="s">
        <v>11627</v>
      </c>
      <c r="D235" s="44" t="s">
        <v>1148</v>
      </c>
      <c r="E235" s="44" t="s">
        <v>3123</v>
      </c>
      <c r="F235" s="44" t="s">
        <v>11535</v>
      </c>
      <c r="G235" s="45">
        <v>0.18</v>
      </c>
      <c r="H235" s="45">
        <v>0</v>
      </c>
      <c r="I235" s="44" t="s">
        <v>11532</v>
      </c>
      <c r="J235" s="44" t="s">
        <v>1063</v>
      </c>
      <c r="K235" s="44" t="s">
        <v>11533</v>
      </c>
      <c r="L235" s="44" t="s">
        <v>11534</v>
      </c>
      <c r="M235" s="44" t="s">
        <v>1063</v>
      </c>
      <c r="N235" s="45">
        <v>0.18</v>
      </c>
    </row>
    <row r="236" spans="1:14" x14ac:dyDescent="0.25">
      <c r="A236" s="44" t="s">
        <v>10339</v>
      </c>
      <c r="B236" s="44" t="s">
        <v>1059</v>
      </c>
      <c r="C236" s="44" t="s">
        <v>11627</v>
      </c>
      <c r="D236" s="44" t="s">
        <v>1153</v>
      </c>
      <c r="E236" s="44" t="s">
        <v>3123</v>
      </c>
      <c r="F236" s="44" t="s">
        <v>11536</v>
      </c>
      <c r="G236" s="45">
        <v>12.79</v>
      </c>
      <c r="H236" s="45">
        <v>0</v>
      </c>
      <c r="I236" s="44" t="s">
        <v>11532</v>
      </c>
      <c r="J236" s="44" t="s">
        <v>1063</v>
      </c>
      <c r="K236" s="44" t="s">
        <v>11533</v>
      </c>
      <c r="L236" s="44" t="s">
        <v>11534</v>
      </c>
      <c r="M236" s="44" t="s">
        <v>1063</v>
      </c>
      <c r="N236" s="45">
        <v>12.79</v>
      </c>
    </row>
    <row r="237" spans="1:14" x14ac:dyDescent="0.25">
      <c r="A237" s="44" t="s">
        <v>10339</v>
      </c>
      <c r="B237" s="44" t="s">
        <v>1059</v>
      </c>
      <c r="C237" s="44" t="s">
        <v>11627</v>
      </c>
      <c r="D237" s="44" t="s">
        <v>11537</v>
      </c>
      <c r="E237" s="44" t="s">
        <v>3123</v>
      </c>
      <c r="F237" s="44" t="s">
        <v>11538</v>
      </c>
      <c r="G237" s="45">
        <v>1.66</v>
      </c>
      <c r="H237" s="45">
        <v>0</v>
      </c>
      <c r="I237" s="44" t="s">
        <v>11532</v>
      </c>
      <c r="J237" s="44" t="s">
        <v>1063</v>
      </c>
      <c r="K237" s="44" t="s">
        <v>11533</v>
      </c>
      <c r="L237" s="44" t="s">
        <v>11534</v>
      </c>
      <c r="M237" s="44" t="s">
        <v>1063</v>
      </c>
      <c r="N237" s="45">
        <v>1.66</v>
      </c>
    </row>
    <row r="238" spans="1:14" x14ac:dyDescent="0.25">
      <c r="A238" s="44" t="s">
        <v>10339</v>
      </c>
      <c r="B238" s="44" t="s">
        <v>1059</v>
      </c>
      <c r="C238" s="44" t="s">
        <v>11628</v>
      </c>
      <c r="D238" s="44" t="s">
        <v>1574</v>
      </c>
      <c r="E238" s="44" t="s">
        <v>2921</v>
      </c>
      <c r="F238" s="44" t="s">
        <v>11531</v>
      </c>
      <c r="G238" s="45">
        <v>57.13</v>
      </c>
      <c r="H238" s="45">
        <v>0</v>
      </c>
      <c r="I238" s="44" t="s">
        <v>11532</v>
      </c>
      <c r="J238" s="44" t="s">
        <v>1063</v>
      </c>
      <c r="K238" s="44" t="s">
        <v>11533</v>
      </c>
      <c r="L238" s="44" t="s">
        <v>11534</v>
      </c>
      <c r="M238" s="44" t="s">
        <v>1063</v>
      </c>
      <c r="N238" s="45">
        <v>57.13</v>
      </c>
    </row>
    <row r="239" spans="1:14" x14ac:dyDescent="0.25">
      <c r="A239" s="44" t="s">
        <v>10339</v>
      </c>
      <c r="B239" s="44" t="s">
        <v>1059</v>
      </c>
      <c r="C239" s="44" t="s">
        <v>11628</v>
      </c>
      <c r="D239" s="44" t="s">
        <v>1148</v>
      </c>
      <c r="E239" s="44" t="s">
        <v>2921</v>
      </c>
      <c r="F239" s="44" t="s">
        <v>11535</v>
      </c>
      <c r="G239" s="45">
        <v>29.34</v>
      </c>
      <c r="H239" s="45">
        <v>0</v>
      </c>
      <c r="I239" s="44" t="s">
        <v>11532</v>
      </c>
      <c r="J239" s="44" t="s">
        <v>1063</v>
      </c>
      <c r="K239" s="44" t="s">
        <v>11533</v>
      </c>
      <c r="L239" s="44" t="s">
        <v>11534</v>
      </c>
      <c r="M239" s="44" t="s">
        <v>1063</v>
      </c>
      <c r="N239" s="45">
        <v>29.34</v>
      </c>
    </row>
    <row r="240" spans="1:14" x14ac:dyDescent="0.25">
      <c r="A240" s="44" t="s">
        <v>10339</v>
      </c>
      <c r="B240" s="44" t="s">
        <v>1059</v>
      </c>
      <c r="C240" s="44" t="s">
        <v>11628</v>
      </c>
      <c r="D240" s="44" t="s">
        <v>1153</v>
      </c>
      <c r="E240" s="44" t="s">
        <v>2921</v>
      </c>
      <c r="F240" s="44" t="s">
        <v>11536</v>
      </c>
      <c r="G240" s="45">
        <v>20.99</v>
      </c>
      <c r="H240" s="45">
        <v>0</v>
      </c>
      <c r="I240" s="44" t="s">
        <v>11532</v>
      </c>
      <c r="J240" s="44" t="s">
        <v>1063</v>
      </c>
      <c r="K240" s="44" t="s">
        <v>11533</v>
      </c>
      <c r="L240" s="44" t="s">
        <v>11534</v>
      </c>
      <c r="M240" s="44" t="s">
        <v>1063</v>
      </c>
      <c r="N240" s="45">
        <v>20.99</v>
      </c>
    </row>
    <row r="241" spans="1:14" x14ac:dyDescent="0.25">
      <c r="A241" s="44" t="s">
        <v>10339</v>
      </c>
      <c r="B241" s="44" t="s">
        <v>1059</v>
      </c>
      <c r="C241" s="44" t="s">
        <v>11628</v>
      </c>
      <c r="D241" s="44" t="s">
        <v>11537</v>
      </c>
      <c r="E241" s="44" t="s">
        <v>2921</v>
      </c>
      <c r="F241" s="44" t="s">
        <v>11538</v>
      </c>
      <c r="G241" s="45">
        <v>54.25</v>
      </c>
      <c r="H241" s="45">
        <v>0</v>
      </c>
      <c r="I241" s="44" t="s">
        <v>11532</v>
      </c>
      <c r="J241" s="44" t="s">
        <v>1063</v>
      </c>
      <c r="K241" s="44" t="s">
        <v>11533</v>
      </c>
      <c r="L241" s="44" t="s">
        <v>11534</v>
      </c>
      <c r="M241" s="44" t="s">
        <v>1063</v>
      </c>
      <c r="N241" s="45">
        <v>54.25</v>
      </c>
    </row>
    <row r="242" spans="1:14" x14ac:dyDescent="0.25">
      <c r="A242" s="44" t="s">
        <v>10339</v>
      </c>
      <c r="B242" s="44" t="s">
        <v>1059</v>
      </c>
      <c r="C242" s="44" t="s">
        <v>11629</v>
      </c>
      <c r="D242" s="44" t="s">
        <v>1574</v>
      </c>
      <c r="E242" s="44" t="s">
        <v>3610</v>
      </c>
      <c r="F242" s="44" t="s">
        <v>11531</v>
      </c>
      <c r="G242" s="45">
        <v>57.13</v>
      </c>
      <c r="H242" s="45">
        <v>0</v>
      </c>
      <c r="I242" s="44" t="s">
        <v>11532</v>
      </c>
      <c r="J242" s="44" t="s">
        <v>1063</v>
      </c>
      <c r="K242" s="44" t="s">
        <v>11533</v>
      </c>
      <c r="L242" s="44" t="s">
        <v>11534</v>
      </c>
      <c r="M242" s="44" t="s">
        <v>1063</v>
      </c>
      <c r="N242" s="45">
        <v>57.13</v>
      </c>
    </row>
    <row r="243" spans="1:14" x14ac:dyDescent="0.25">
      <c r="A243" s="44" t="s">
        <v>10339</v>
      </c>
      <c r="B243" s="44" t="s">
        <v>1059</v>
      </c>
      <c r="C243" s="44" t="s">
        <v>11629</v>
      </c>
      <c r="D243" s="44" t="s">
        <v>1148</v>
      </c>
      <c r="E243" s="44" t="s">
        <v>3610</v>
      </c>
      <c r="F243" s="44" t="s">
        <v>11535</v>
      </c>
      <c r="G243" s="45">
        <v>2.84</v>
      </c>
      <c r="H243" s="45">
        <v>0</v>
      </c>
      <c r="I243" s="44" t="s">
        <v>11532</v>
      </c>
      <c r="J243" s="44" t="s">
        <v>1063</v>
      </c>
      <c r="K243" s="44" t="s">
        <v>11533</v>
      </c>
      <c r="L243" s="44" t="s">
        <v>11534</v>
      </c>
      <c r="M243" s="44" t="s">
        <v>1063</v>
      </c>
      <c r="N243" s="45">
        <v>2.84</v>
      </c>
    </row>
    <row r="244" spans="1:14" x14ac:dyDescent="0.25">
      <c r="A244" s="44" t="s">
        <v>10339</v>
      </c>
      <c r="B244" s="44" t="s">
        <v>1059</v>
      </c>
      <c r="C244" s="44" t="s">
        <v>11629</v>
      </c>
      <c r="D244" s="44" t="s">
        <v>1153</v>
      </c>
      <c r="E244" s="44" t="s">
        <v>3610</v>
      </c>
      <c r="F244" s="44" t="s">
        <v>11536</v>
      </c>
      <c r="G244" s="45">
        <v>5.67</v>
      </c>
      <c r="H244" s="45">
        <v>0</v>
      </c>
      <c r="I244" s="44" t="s">
        <v>11532</v>
      </c>
      <c r="J244" s="44" t="s">
        <v>1063</v>
      </c>
      <c r="K244" s="44" t="s">
        <v>11533</v>
      </c>
      <c r="L244" s="44" t="s">
        <v>11534</v>
      </c>
      <c r="M244" s="44" t="s">
        <v>1063</v>
      </c>
      <c r="N244" s="45">
        <v>5.67</v>
      </c>
    </row>
    <row r="245" spans="1:14" x14ac:dyDescent="0.25">
      <c r="A245" s="44" t="s">
        <v>10339</v>
      </c>
      <c r="B245" s="44" t="s">
        <v>1059</v>
      </c>
      <c r="C245" s="44" t="s">
        <v>11629</v>
      </c>
      <c r="D245" s="44" t="s">
        <v>11537</v>
      </c>
      <c r="E245" s="44" t="s">
        <v>3610</v>
      </c>
      <c r="F245" s="44" t="s">
        <v>11538</v>
      </c>
      <c r="G245" s="45">
        <v>2.31</v>
      </c>
      <c r="H245" s="45">
        <v>0</v>
      </c>
      <c r="I245" s="44" t="s">
        <v>11532</v>
      </c>
      <c r="J245" s="44" t="s">
        <v>1063</v>
      </c>
      <c r="K245" s="44" t="s">
        <v>11533</v>
      </c>
      <c r="L245" s="44" t="s">
        <v>11534</v>
      </c>
      <c r="M245" s="44" t="s">
        <v>1063</v>
      </c>
      <c r="N245" s="45">
        <v>2.31</v>
      </c>
    </row>
    <row r="246" spans="1:14" x14ac:dyDescent="0.25">
      <c r="A246" s="44" t="s">
        <v>10339</v>
      </c>
      <c r="B246" s="44" t="s">
        <v>1059</v>
      </c>
      <c r="C246" s="44" t="s">
        <v>11630</v>
      </c>
      <c r="D246" s="44" t="s">
        <v>1574</v>
      </c>
      <c r="E246" s="44" t="s">
        <v>2954</v>
      </c>
      <c r="F246" s="44" t="s">
        <v>11531</v>
      </c>
      <c r="G246" s="45">
        <v>57.14</v>
      </c>
      <c r="H246" s="45">
        <v>0</v>
      </c>
      <c r="I246" s="44" t="s">
        <v>11532</v>
      </c>
      <c r="J246" s="44" t="s">
        <v>1063</v>
      </c>
      <c r="K246" s="44" t="s">
        <v>11533</v>
      </c>
      <c r="L246" s="44" t="s">
        <v>11534</v>
      </c>
      <c r="M246" s="44" t="s">
        <v>1063</v>
      </c>
      <c r="N246" s="45">
        <v>57.14</v>
      </c>
    </row>
    <row r="247" spans="1:14" x14ac:dyDescent="0.25">
      <c r="A247" s="44" t="s">
        <v>10339</v>
      </c>
      <c r="B247" s="44" t="s">
        <v>1059</v>
      </c>
      <c r="C247" s="44" t="s">
        <v>11630</v>
      </c>
      <c r="D247" s="44" t="s">
        <v>1148</v>
      </c>
      <c r="E247" s="44" t="s">
        <v>2954</v>
      </c>
      <c r="F247" s="44" t="s">
        <v>11535</v>
      </c>
      <c r="G247" s="45">
        <v>47.25</v>
      </c>
      <c r="H247" s="45">
        <v>0</v>
      </c>
      <c r="I247" s="44" t="s">
        <v>11532</v>
      </c>
      <c r="J247" s="44" t="s">
        <v>1063</v>
      </c>
      <c r="K247" s="44" t="s">
        <v>11533</v>
      </c>
      <c r="L247" s="44" t="s">
        <v>11534</v>
      </c>
      <c r="M247" s="44" t="s">
        <v>1063</v>
      </c>
      <c r="N247" s="45">
        <v>47.25</v>
      </c>
    </row>
    <row r="248" spans="1:14" x14ac:dyDescent="0.25">
      <c r="A248" s="44" t="s">
        <v>10339</v>
      </c>
      <c r="B248" s="44" t="s">
        <v>1059</v>
      </c>
      <c r="C248" s="44" t="s">
        <v>11630</v>
      </c>
      <c r="D248" s="44" t="s">
        <v>1153</v>
      </c>
      <c r="E248" s="44" t="s">
        <v>2954</v>
      </c>
      <c r="F248" s="44" t="s">
        <v>11536</v>
      </c>
      <c r="G248" s="45">
        <v>43.41</v>
      </c>
      <c r="H248" s="45">
        <v>0</v>
      </c>
      <c r="I248" s="44" t="s">
        <v>11532</v>
      </c>
      <c r="J248" s="44" t="s">
        <v>1063</v>
      </c>
      <c r="K248" s="44" t="s">
        <v>11533</v>
      </c>
      <c r="L248" s="44" t="s">
        <v>11534</v>
      </c>
      <c r="M248" s="44" t="s">
        <v>1063</v>
      </c>
      <c r="N248" s="45">
        <v>43.41</v>
      </c>
    </row>
    <row r="249" spans="1:14" x14ac:dyDescent="0.25">
      <c r="A249" s="44" t="s">
        <v>10339</v>
      </c>
      <c r="B249" s="44" t="s">
        <v>1059</v>
      </c>
      <c r="C249" s="44" t="s">
        <v>11630</v>
      </c>
      <c r="D249" s="44" t="s">
        <v>11537</v>
      </c>
      <c r="E249" s="44" t="s">
        <v>2954</v>
      </c>
      <c r="F249" s="44" t="s">
        <v>11538</v>
      </c>
      <c r="G249" s="45">
        <v>57.99</v>
      </c>
      <c r="H249" s="45">
        <v>0</v>
      </c>
      <c r="I249" s="44" t="s">
        <v>11532</v>
      </c>
      <c r="J249" s="44" t="s">
        <v>1063</v>
      </c>
      <c r="K249" s="44" t="s">
        <v>11533</v>
      </c>
      <c r="L249" s="44" t="s">
        <v>11534</v>
      </c>
      <c r="M249" s="44" t="s">
        <v>1063</v>
      </c>
      <c r="N249" s="45">
        <v>57.99</v>
      </c>
    </row>
    <row r="250" spans="1:14" x14ac:dyDescent="0.25">
      <c r="A250" s="44" t="s">
        <v>10339</v>
      </c>
      <c r="B250" s="44" t="s">
        <v>1059</v>
      </c>
      <c r="C250" s="44" t="s">
        <v>11631</v>
      </c>
      <c r="D250" s="44" t="s">
        <v>1574</v>
      </c>
      <c r="E250" s="44" t="s">
        <v>2949</v>
      </c>
      <c r="F250" s="44" t="s">
        <v>11531</v>
      </c>
      <c r="G250" s="45">
        <v>57.14</v>
      </c>
      <c r="H250" s="45">
        <v>0</v>
      </c>
      <c r="I250" s="44" t="s">
        <v>11532</v>
      </c>
      <c r="J250" s="44" t="s">
        <v>1063</v>
      </c>
      <c r="K250" s="44" t="s">
        <v>11533</v>
      </c>
      <c r="L250" s="44" t="s">
        <v>11534</v>
      </c>
      <c r="M250" s="44" t="s">
        <v>1063</v>
      </c>
      <c r="N250" s="45">
        <v>57.14</v>
      </c>
    </row>
    <row r="251" spans="1:14" x14ac:dyDescent="0.25">
      <c r="A251" s="44" t="s">
        <v>10339</v>
      </c>
      <c r="B251" s="44" t="s">
        <v>1059</v>
      </c>
      <c r="C251" s="44" t="s">
        <v>11631</v>
      </c>
      <c r="D251" s="44" t="s">
        <v>1148</v>
      </c>
      <c r="E251" s="44" t="s">
        <v>2949</v>
      </c>
      <c r="F251" s="44" t="s">
        <v>11535</v>
      </c>
      <c r="G251" s="45">
        <v>58.95</v>
      </c>
      <c r="H251" s="45">
        <v>0</v>
      </c>
      <c r="I251" s="44" t="s">
        <v>11532</v>
      </c>
      <c r="J251" s="44" t="s">
        <v>1063</v>
      </c>
      <c r="K251" s="44" t="s">
        <v>11533</v>
      </c>
      <c r="L251" s="44" t="s">
        <v>11534</v>
      </c>
      <c r="M251" s="44" t="s">
        <v>1063</v>
      </c>
      <c r="N251" s="45">
        <v>58.95</v>
      </c>
    </row>
    <row r="252" spans="1:14" x14ac:dyDescent="0.25">
      <c r="A252" s="44" t="s">
        <v>10339</v>
      </c>
      <c r="B252" s="44" t="s">
        <v>1059</v>
      </c>
      <c r="C252" s="44" t="s">
        <v>11631</v>
      </c>
      <c r="D252" s="44" t="s">
        <v>1153</v>
      </c>
      <c r="E252" s="44" t="s">
        <v>2949</v>
      </c>
      <c r="F252" s="44" t="s">
        <v>11536</v>
      </c>
      <c r="G252" s="45">
        <v>40.06</v>
      </c>
      <c r="H252" s="45">
        <v>0</v>
      </c>
      <c r="I252" s="44" t="s">
        <v>11532</v>
      </c>
      <c r="J252" s="44" t="s">
        <v>1063</v>
      </c>
      <c r="K252" s="44" t="s">
        <v>11533</v>
      </c>
      <c r="L252" s="44" t="s">
        <v>11534</v>
      </c>
      <c r="M252" s="44" t="s">
        <v>1063</v>
      </c>
      <c r="N252" s="45">
        <v>40.06</v>
      </c>
    </row>
    <row r="253" spans="1:14" x14ac:dyDescent="0.25">
      <c r="A253" s="44" t="s">
        <v>10339</v>
      </c>
      <c r="B253" s="44" t="s">
        <v>1059</v>
      </c>
      <c r="C253" s="44" t="s">
        <v>11631</v>
      </c>
      <c r="D253" s="44" t="s">
        <v>11537</v>
      </c>
      <c r="E253" s="44" t="s">
        <v>2949</v>
      </c>
      <c r="F253" s="44" t="s">
        <v>11538</v>
      </c>
      <c r="G253" s="45">
        <v>155.87</v>
      </c>
      <c r="H253" s="45">
        <v>0</v>
      </c>
      <c r="I253" s="44" t="s">
        <v>11532</v>
      </c>
      <c r="J253" s="44" t="s">
        <v>1063</v>
      </c>
      <c r="K253" s="44" t="s">
        <v>11533</v>
      </c>
      <c r="L253" s="44" t="s">
        <v>11534</v>
      </c>
      <c r="M253" s="44" t="s">
        <v>1063</v>
      </c>
      <c r="N253" s="45">
        <v>155.87</v>
      </c>
    </row>
    <row r="254" spans="1:14" x14ac:dyDescent="0.25">
      <c r="A254" s="44" t="s">
        <v>10339</v>
      </c>
      <c r="B254" s="44" t="s">
        <v>1059</v>
      </c>
      <c r="C254" s="44" t="s">
        <v>11632</v>
      </c>
      <c r="D254" s="44" t="s">
        <v>1574</v>
      </c>
      <c r="E254" s="44" t="s">
        <v>2931</v>
      </c>
      <c r="F254" s="44" t="s">
        <v>11531</v>
      </c>
      <c r="G254" s="45">
        <v>125.99</v>
      </c>
      <c r="H254" s="45">
        <v>0</v>
      </c>
      <c r="I254" s="44" t="s">
        <v>11532</v>
      </c>
      <c r="J254" s="44" t="s">
        <v>1063</v>
      </c>
      <c r="K254" s="44" t="s">
        <v>11533</v>
      </c>
      <c r="L254" s="44" t="s">
        <v>11534</v>
      </c>
      <c r="M254" s="44" t="s">
        <v>1063</v>
      </c>
      <c r="N254" s="45">
        <v>125.99</v>
      </c>
    </row>
    <row r="255" spans="1:14" x14ac:dyDescent="0.25">
      <c r="A255" s="44" t="s">
        <v>10339</v>
      </c>
      <c r="B255" s="44" t="s">
        <v>1059</v>
      </c>
      <c r="C255" s="44" t="s">
        <v>11632</v>
      </c>
      <c r="D255" s="44" t="s">
        <v>1148</v>
      </c>
      <c r="E255" s="44" t="s">
        <v>2931</v>
      </c>
      <c r="F255" s="44" t="s">
        <v>11535</v>
      </c>
      <c r="G255" s="45">
        <v>174.33</v>
      </c>
      <c r="H255" s="45">
        <v>0</v>
      </c>
      <c r="I255" s="44" t="s">
        <v>11532</v>
      </c>
      <c r="J255" s="44" t="s">
        <v>1063</v>
      </c>
      <c r="K255" s="44" t="s">
        <v>11533</v>
      </c>
      <c r="L255" s="44" t="s">
        <v>11534</v>
      </c>
      <c r="M255" s="44" t="s">
        <v>1063</v>
      </c>
      <c r="N255" s="45">
        <v>174.33</v>
      </c>
    </row>
    <row r="256" spans="1:14" x14ac:dyDescent="0.25">
      <c r="A256" s="44" t="s">
        <v>10339</v>
      </c>
      <c r="B256" s="44" t="s">
        <v>1059</v>
      </c>
      <c r="C256" s="44" t="s">
        <v>11632</v>
      </c>
      <c r="D256" s="44" t="s">
        <v>1153</v>
      </c>
      <c r="E256" s="44" t="s">
        <v>2931</v>
      </c>
      <c r="F256" s="44" t="s">
        <v>11536</v>
      </c>
      <c r="G256" s="45">
        <v>70</v>
      </c>
      <c r="H256" s="45">
        <v>0</v>
      </c>
      <c r="I256" s="44" t="s">
        <v>11532</v>
      </c>
      <c r="J256" s="44" t="s">
        <v>1063</v>
      </c>
      <c r="K256" s="44" t="s">
        <v>11533</v>
      </c>
      <c r="L256" s="44" t="s">
        <v>11534</v>
      </c>
      <c r="M256" s="44" t="s">
        <v>1063</v>
      </c>
      <c r="N256" s="45">
        <v>70</v>
      </c>
    </row>
    <row r="257" spans="1:14" x14ac:dyDescent="0.25">
      <c r="A257" s="44" t="s">
        <v>10339</v>
      </c>
      <c r="B257" s="44" t="s">
        <v>1059</v>
      </c>
      <c r="C257" s="44" t="s">
        <v>11632</v>
      </c>
      <c r="D257" s="44" t="s">
        <v>11537</v>
      </c>
      <c r="E257" s="44" t="s">
        <v>2931</v>
      </c>
      <c r="F257" s="44" t="s">
        <v>11538</v>
      </c>
      <c r="G257" s="45">
        <v>58.91</v>
      </c>
      <c r="H257" s="45">
        <v>0</v>
      </c>
      <c r="I257" s="44" t="s">
        <v>11532</v>
      </c>
      <c r="J257" s="44" t="s">
        <v>1063</v>
      </c>
      <c r="K257" s="44" t="s">
        <v>11533</v>
      </c>
      <c r="L257" s="44" t="s">
        <v>11534</v>
      </c>
      <c r="M257" s="44" t="s">
        <v>1063</v>
      </c>
      <c r="N257" s="45">
        <v>58.91</v>
      </c>
    </row>
    <row r="258" spans="1:14" x14ac:dyDescent="0.25">
      <c r="A258" s="44" t="s">
        <v>10339</v>
      </c>
      <c r="B258" s="44" t="s">
        <v>1059</v>
      </c>
      <c r="C258" s="44" t="s">
        <v>11633</v>
      </c>
      <c r="D258" s="44" t="s">
        <v>1574</v>
      </c>
      <c r="E258" s="44" t="s">
        <v>2947</v>
      </c>
      <c r="F258" s="44" t="s">
        <v>11531</v>
      </c>
      <c r="G258" s="45">
        <v>57.09</v>
      </c>
      <c r="H258" s="45">
        <v>0</v>
      </c>
      <c r="I258" s="44" t="s">
        <v>11532</v>
      </c>
      <c r="J258" s="44" t="s">
        <v>1063</v>
      </c>
      <c r="K258" s="44" t="s">
        <v>11533</v>
      </c>
      <c r="L258" s="44" t="s">
        <v>11534</v>
      </c>
      <c r="M258" s="44" t="s">
        <v>1063</v>
      </c>
      <c r="N258" s="45">
        <v>57.09</v>
      </c>
    </row>
    <row r="259" spans="1:14" x14ac:dyDescent="0.25">
      <c r="A259" s="44" t="s">
        <v>10339</v>
      </c>
      <c r="B259" s="44" t="s">
        <v>1059</v>
      </c>
      <c r="C259" s="44" t="s">
        <v>11633</v>
      </c>
      <c r="D259" s="44" t="s">
        <v>1148</v>
      </c>
      <c r="E259" s="44" t="s">
        <v>2947</v>
      </c>
      <c r="F259" s="44" t="s">
        <v>11535</v>
      </c>
      <c r="G259" s="45">
        <v>21.46</v>
      </c>
      <c r="H259" s="45">
        <v>0</v>
      </c>
      <c r="I259" s="44" t="s">
        <v>11532</v>
      </c>
      <c r="J259" s="44" t="s">
        <v>1063</v>
      </c>
      <c r="K259" s="44" t="s">
        <v>11533</v>
      </c>
      <c r="L259" s="44" t="s">
        <v>11534</v>
      </c>
      <c r="M259" s="44" t="s">
        <v>1063</v>
      </c>
      <c r="N259" s="45">
        <v>21.46</v>
      </c>
    </row>
    <row r="260" spans="1:14" x14ac:dyDescent="0.25">
      <c r="A260" s="44" t="s">
        <v>10339</v>
      </c>
      <c r="B260" s="44" t="s">
        <v>1059</v>
      </c>
      <c r="C260" s="44" t="s">
        <v>11633</v>
      </c>
      <c r="D260" s="44" t="s">
        <v>1153</v>
      </c>
      <c r="E260" s="44" t="s">
        <v>2947</v>
      </c>
      <c r="F260" s="44" t="s">
        <v>11536</v>
      </c>
      <c r="G260" s="45">
        <v>41.46</v>
      </c>
      <c r="H260" s="45">
        <v>0</v>
      </c>
      <c r="I260" s="44" t="s">
        <v>11532</v>
      </c>
      <c r="J260" s="44" t="s">
        <v>1063</v>
      </c>
      <c r="K260" s="44" t="s">
        <v>11533</v>
      </c>
      <c r="L260" s="44" t="s">
        <v>11534</v>
      </c>
      <c r="M260" s="44" t="s">
        <v>1063</v>
      </c>
      <c r="N260" s="45">
        <v>41.46</v>
      </c>
    </row>
    <row r="261" spans="1:14" x14ac:dyDescent="0.25">
      <c r="A261" s="44" t="s">
        <v>10339</v>
      </c>
      <c r="B261" s="44" t="s">
        <v>1059</v>
      </c>
      <c r="C261" s="44" t="s">
        <v>11633</v>
      </c>
      <c r="D261" s="44" t="s">
        <v>11537</v>
      </c>
      <c r="E261" s="44" t="s">
        <v>2947</v>
      </c>
      <c r="F261" s="44" t="s">
        <v>11538</v>
      </c>
      <c r="G261" s="45">
        <v>50</v>
      </c>
      <c r="H261" s="45">
        <v>0</v>
      </c>
      <c r="I261" s="44" t="s">
        <v>11532</v>
      </c>
      <c r="J261" s="44" t="s">
        <v>1063</v>
      </c>
      <c r="K261" s="44" t="s">
        <v>11533</v>
      </c>
      <c r="L261" s="44" t="s">
        <v>11534</v>
      </c>
      <c r="M261" s="44" t="s">
        <v>1063</v>
      </c>
      <c r="N261" s="45">
        <v>50</v>
      </c>
    </row>
    <row r="262" spans="1:14" x14ac:dyDescent="0.25">
      <c r="A262" s="44" t="s">
        <v>10339</v>
      </c>
      <c r="B262" s="44" t="s">
        <v>1059</v>
      </c>
      <c r="C262" s="44" t="s">
        <v>11634</v>
      </c>
      <c r="D262" s="44" t="s">
        <v>1574</v>
      </c>
      <c r="E262" s="44" t="s">
        <v>11635</v>
      </c>
      <c r="F262" s="44" t="s">
        <v>11531</v>
      </c>
      <c r="G262" s="45">
        <v>59.14</v>
      </c>
      <c r="H262" s="45">
        <v>0</v>
      </c>
      <c r="I262" s="44" t="s">
        <v>11532</v>
      </c>
      <c r="J262" s="44" t="s">
        <v>1063</v>
      </c>
      <c r="K262" s="44" t="s">
        <v>11533</v>
      </c>
      <c r="L262" s="44" t="s">
        <v>11534</v>
      </c>
      <c r="M262" s="44" t="s">
        <v>1063</v>
      </c>
      <c r="N262" s="45">
        <v>59.14</v>
      </c>
    </row>
    <row r="263" spans="1:14" x14ac:dyDescent="0.25">
      <c r="A263" s="44" t="s">
        <v>10339</v>
      </c>
      <c r="B263" s="44" t="s">
        <v>1059</v>
      </c>
      <c r="C263" s="44" t="s">
        <v>11634</v>
      </c>
      <c r="D263" s="44" t="s">
        <v>1148</v>
      </c>
      <c r="E263" s="44" t="s">
        <v>11635</v>
      </c>
      <c r="F263" s="44" t="s">
        <v>11535</v>
      </c>
      <c r="G263" s="45">
        <v>12.93</v>
      </c>
      <c r="H263" s="45">
        <v>0</v>
      </c>
      <c r="I263" s="44" t="s">
        <v>11532</v>
      </c>
      <c r="J263" s="44" t="s">
        <v>1063</v>
      </c>
      <c r="K263" s="44" t="s">
        <v>11533</v>
      </c>
      <c r="L263" s="44" t="s">
        <v>11534</v>
      </c>
      <c r="M263" s="44" t="s">
        <v>1063</v>
      </c>
      <c r="N263" s="45">
        <v>12.93</v>
      </c>
    </row>
    <row r="264" spans="1:14" x14ac:dyDescent="0.25">
      <c r="A264" s="44" t="s">
        <v>10339</v>
      </c>
      <c r="B264" s="44" t="s">
        <v>1059</v>
      </c>
      <c r="C264" s="44" t="s">
        <v>11634</v>
      </c>
      <c r="D264" s="44" t="s">
        <v>1153</v>
      </c>
      <c r="E264" s="44" t="s">
        <v>11635</v>
      </c>
      <c r="F264" s="44" t="s">
        <v>11536</v>
      </c>
      <c r="G264" s="45">
        <v>21.26</v>
      </c>
      <c r="H264" s="45">
        <v>0</v>
      </c>
      <c r="I264" s="44" t="s">
        <v>11532</v>
      </c>
      <c r="J264" s="44" t="s">
        <v>1063</v>
      </c>
      <c r="K264" s="44" t="s">
        <v>11533</v>
      </c>
      <c r="L264" s="44" t="s">
        <v>11534</v>
      </c>
      <c r="M264" s="44" t="s">
        <v>1063</v>
      </c>
      <c r="N264" s="45">
        <v>21.26</v>
      </c>
    </row>
    <row r="265" spans="1:14" x14ac:dyDescent="0.25">
      <c r="A265" s="44" t="s">
        <v>10339</v>
      </c>
      <c r="B265" s="44" t="s">
        <v>1059</v>
      </c>
      <c r="C265" s="44" t="s">
        <v>11634</v>
      </c>
      <c r="D265" s="44" t="s">
        <v>11537</v>
      </c>
      <c r="E265" s="44" t="s">
        <v>11635</v>
      </c>
      <c r="F265" s="44" t="s">
        <v>11538</v>
      </c>
      <c r="G265" s="45">
        <v>15.26</v>
      </c>
      <c r="H265" s="45">
        <v>0</v>
      </c>
      <c r="I265" s="44" t="s">
        <v>11532</v>
      </c>
      <c r="J265" s="44" t="s">
        <v>1063</v>
      </c>
      <c r="K265" s="44" t="s">
        <v>11533</v>
      </c>
      <c r="L265" s="44" t="s">
        <v>11534</v>
      </c>
      <c r="M265" s="44" t="s">
        <v>1063</v>
      </c>
      <c r="N265" s="45">
        <v>15.26</v>
      </c>
    </row>
    <row r="266" spans="1:14" x14ac:dyDescent="0.25">
      <c r="A266" s="44" t="s">
        <v>10339</v>
      </c>
      <c r="B266" s="44" t="s">
        <v>1059</v>
      </c>
      <c r="C266" s="44" t="s">
        <v>11636</v>
      </c>
      <c r="D266" s="44" t="s">
        <v>1574</v>
      </c>
      <c r="E266" s="44" t="s">
        <v>2963</v>
      </c>
      <c r="F266" s="44" t="s">
        <v>11531</v>
      </c>
      <c r="G266" s="45">
        <v>57.08</v>
      </c>
      <c r="H266" s="45">
        <v>0</v>
      </c>
      <c r="I266" s="44" t="s">
        <v>11532</v>
      </c>
      <c r="J266" s="44" t="s">
        <v>1063</v>
      </c>
      <c r="K266" s="44" t="s">
        <v>11533</v>
      </c>
      <c r="L266" s="44" t="s">
        <v>11534</v>
      </c>
      <c r="M266" s="44" t="s">
        <v>1063</v>
      </c>
      <c r="N266" s="45">
        <v>57.08</v>
      </c>
    </row>
    <row r="267" spans="1:14" x14ac:dyDescent="0.25">
      <c r="A267" s="44" t="s">
        <v>10339</v>
      </c>
      <c r="B267" s="44" t="s">
        <v>1059</v>
      </c>
      <c r="C267" s="44" t="s">
        <v>11636</v>
      </c>
      <c r="D267" s="44" t="s">
        <v>1148</v>
      </c>
      <c r="E267" s="44" t="s">
        <v>2963</v>
      </c>
      <c r="F267" s="44" t="s">
        <v>11535</v>
      </c>
      <c r="G267" s="45">
        <v>4.12</v>
      </c>
      <c r="H267" s="45">
        <v>0</v>
      </c>
      <c r="I267" s="44" t="s">
        <v>11532</v>
      </c>
      <c r="J267" s="44" t="s">
        <v>1063</v>
      </c>
      <c r="K267" s="44" t="s">
        <v>11533</v>
      </c>
      <c r="L267" s="44" t="s">
        <v>11534</v>
      </c>
      <c r="M267" s="44" t="s">
        <v>1063</v>
      </c>
      <c r="N267" s="45">
        <v>4.12</v>
      </c>
    </row>
    <row r="268" spans="1:14" x14ac:dyDescent="0.25">
      <c r="A268" s="44" t="s">
        <v>10339</v>
      </c>
      <c r="B268" s="44" t="s">
        <v>1059</v>
      </c>
      <c r="C268" s="44" t="s">
        <v>11636</v>
      </c>
      <c r="D268" s="44" t="s">
        <v>1153</v>
      </c>
      <c r="E268" s="44" t="s">
        <v>2963</v>
      </c>
      <c r="F268" s="44" t="s">
        <v>11536</v>
      </c>
      <c r="G268" s="45">
        <v>7.3</v>
      </c>
      <c r="H268" s="45">
        <v>0</v>
      </c>
      <c r="I268" s="44" t="s">
        <v>11532</v>
      </c>
      <c r="J268" s="44" t="s">
        <v>1063</v>
      </c>
      <c r="K268" s="44" t="s">
        <v>11533</v>
      </c>
      <c r="L268" s="44" t="s">
        <v>11534</v>
      </c>
      <c r="M268" s="44" t="s">
        <v>1063</v>
      </c>
      <c r="N268" s="45">
        <v>7.3</v>
      </c>
    </row>
    <row r="269" spans="1:14" x14ac:dyDescent="0.25">
      <c r="A269" s="44" t="s">
        <v>10339</v>
      </c>
      <c r="B269" s="44" t="s">
        <v>1059</v>
      </c>
      <c r="C269" s="44" t="s">
        <v>11636</v>
      </c>
      <c r="D269" s="44" t="s">
        <v>11537</v>
      </c>
      <c r="E269" s="44" t="s">
        <v>2963</v>
      </c>
      <c r="F269" s="44" t="s">
        <v>11538</v>
      </c>
      <c r="G269" s="45">
        <v>8.19</v>
      </c>
      <c r="H269" s="45">
        <v>0</v>
      </c>
      <c r="I269" s="44" t="s">
        <v>11532</v>
      </c>
      <c r="J269" s="44" t="s">
        <v>1063</v>
      </c>
      <c r="K269" s="44" t="s">
        <v>11533</v>
      </c>
      <c r="L269" s="44" t="s">
        <v>11534</v>
      </c>
      <c r="M269" s="44" t="s">
        <v>1063</v>
      </c>
      <c r="N269" s="45">
        <v>8.19</v>
      </c>
    </row>
    <row r="270" spans="1:14" x14ac:dyDescent="0.25">
      <c r="A270" s="44" t="s">
        <v>10339</v>
      </c>
      <c r="B270" s="44" t="s">
        <v>1059</v>
      </c>
      <c r="C270" s="44" t="s">
        <v>11637</v>
      </c>
      <c r="D270" s="44" t="s">
        <v>1574</v>
      </c>
      <c r="E270" s="44" t="s">
        <v>2960</v>
      </c>
      <c r="F270" s="44" t="s">
        <v>11531</v>
      </c>
      <c r="G270" s="45">
        <v>57.06</v>
      </c>
      <c r="H270" s="45">
        <v>0</v>
      </c>
      <c r="I270" s="44" t="s">
        <v>11532</v>
      </c>
      <c r="J270" s="44" t="s">
        <v>1063</v>
      </c>
      <c r="K270" s="44" t="s">
        <v>11533</v>
      </c>
      <c r="L270" s="44" t="s">
        <v>11534</v>
      </c>
      <c r="M270" s="44" t="s">
        <v>1063</v>
      </c>
      <c r="N270" s="45">
        <v>57.06</v>
      </c>
    </row>
    <row r="271" spans="1:14" x14ac:dyDescent="0.25">
      <c r="A271" s="44" t="s">
        <v>10339</v>
      </c>
      <c r="B271" s="44" t="s">
        <v>1059</v>
      </c>
      <c r="C271" s="44" t="s">
        <v>11637</v>
      </c>
      <c r="D271" s="44" t="s">
        <v>1148</v>
      </c>
      <c r="E271" s="44" t="s">
        <v>2960</v>
      </c>
      <c r="F271" s="44" t="s">
        <v>11535</v>
      </c>
      <c r="G271" s="45">
        <v>67.400000000000006</v>
      </c>
      <c r="H271" s="45">
        <v>0</v>
      </c>
      <c r="I271" s="44" t="s">
        <v>11532</v>
      </c>
      <c r="J271" s="44" t="s">
        <v>1063</v>
      </c>
      <c r="K271" s="44" t="s">
        <v>11533</v>
      </c>
      <c r="L271" s="44" t="s">
        <v>11534</v>
      </c>
      <c r="M271" s="44" t="s">
        <v>1063</v>
      </c>
      <c r="N271" s="45">
        <v>67.400000000000006</v>
      </c>
    </row>
    <row r="272" spans="1:14" x14ac:dyDescent="0.25">
      <c r="A272" s="44" t="s">
        <v>10339</v>
      </c>
      <c r="B272" s="44" t="s">
        <v>1059</v>
      </c>
      <c r="C272" s="44" t="s">
        <v>11637</v>
      </c>
      <c r="D272" s="44" t="s">
        <v>1153</v>
      </c>
      <c r="E272" s="44" t="s">
        <v>2960</v>
      </c>
      <c r="F272" s="44" t="s">
        <v>11536</v>
      </c>
      <c r="G272" s="45">
        <v>24.33</v>
      </c>
      <c r="H272" s="45">
        <v>0</v>
      </c>
      <c r="I272" s="44" t="s">
        <v>11532</v>
      </c>
      <c r="J272" s="44" t="s">
        <v>1063</v>
      </c>
      <c r="K272" s="44" t="s">
        <v>11533</v>
      </c>
      <c r="L272" s="44" t="s">
        <v>11534</v>
      </c>
      <c r="M272" s="44" t="s">
        <v>1063</v>
      </c>
      <c r="N272" s="45">
        <v>24.33</v>
      </c>
    </row>
    <row r="273" spans="1:14" x14ac:dyDescent="0.25">
      <c r="A273" s="44" t="s">
        <v>10339</v>
      </c>
      <c r="B273" s="44" t="s">
        <v>1059</v>
      </c>
      <c r="C273" s="44" t="s">
        <v>11637</v>
      </c>
      <c r="D273" s="44" t="s">
        <v>11537</v>
      </c>
      <c r="E273" s="44" t="s">
        <v>2960</v>
      </c>
      <c r="F273" s="44" t="s">
        <v>11538</v>
      </c>
      <c r="G273" s="45">
        <v>121.07</v>
      </c>
      <c r="H273" s="45">
        <v>0</v>
      </c>
      <c r="I273" s="44" t="s">
        <v>11532</v>
      </c>
      <c r="J273" s="44" t="s">
        <v>1063</v>
      </c>
      <c r="K273" s="44" t="s">
        <v>11533</v>
      </c>
      <c r="L273" s="44" t="s">
        <v>11534</v>
      </c>
      <c r="M273" s="44" t="s">
        <v>1063</v>
      </c>
      <c r="N273" s="45">
        <v>121.07</v>
      </c>
    </row>
    <row r="274" spans="1:14" x14ac:dyDescent="0.25">
      <c r="A274" s="44" t="s">
        <v>10339</v>
      </c>
      <c r="B274" s="44" t="s">
        <v>1059</v>
      </c>
      <c r="C274" s="44" t="s">
        <v>11638</v>
      </c>
      <c r="D274" s="44" t="s">
        <v>1574</v>
      </c>
      <c r="E274" s="44" t="s">
        <v>3104</v>
      </c>
      <c r="F274" s="44" t="s">
        <v>11531</v>
      </c>
      <c r="G274" s="45">
        <v>51.95</v>
      </c>
      <c r="H274" s="45">
        <v>0</v>
      </c>
      <c r="I274" s="44" t="s">
        <v>11532</v>
      </c>
      <c r="J274" s="44" t="s">
        <v>1063</v>
      </c>
      <c r="K274" s="44" t="s">
        <v>11533</v>
      </c>
      <c r="L274" s="44" t="s">
        <v>11534</v>
      </c>
      <c r="M274" s="44" t="s">
        <v>1063</v>
      </c>
      <c r="N274" s="45">
        <v>51.95</v>
      </c>
    </row>
    <row r="275" spans="1:14" x14ac:dyDescent="0.25">
      <c r="A275" s="44" t="s">
        <v>10339</v>
      </c>
      <c r="B275" s="44" t="s">
        <v>1059</v>
      </c>
      <c r="C275" s="44" t="s">
        <v>11638</v>
      </c>
      <c r="D275" s="44" t="s">
        <v>1148</v>
      </c>
      <c r="E275" s="44" t="s">
        <v>3104</v>
      </c>
      <c r="F275" s="44" t="s">
        <v>11535</v>
      </c>
      <c r="G275" s="45">
        <v>11.42</v>
      </c>
      <c r="H275" s="45">
        <v>0</v>
      </c>
      <c r="I275" s="44" t="s">
        <v>11532</v>
      </c>
      <c r="J275" s="44" t="s">
        <v>1063</v>
      </c>
      <c r="K275" s="44" t="s">
        <v>11533</v>
      </c>
      <c r="L275" s="44" t="s">
        <v>11534</v>
      </c>
      <c r="M275" s="44" t="s">
        <v>1063</v>
      </c>
      <c r="N275" s="45">
        <v>11.42</v>
      </c>
    </row>
    <row r="276" spans="1:14" x14ac:dyDescent="0.25">
      <c r="A276" s="44" t="s">
        <v>10339</v>
      </c>
      <c r="B276" s="44" t="s">
        <v>1059</v>
      </c>
      <c r="C276" s="44" t="s">
        <v>11638</v>
      </c>
      <c r="D276" s="44" t="s">
        <v>1153</v>
      </c>
      <c r="E276" s="44" t="s">
        <v>3104</v>
      </c>
      <c r="F276" s="44" t="s">
        <v>11536</v>
      </c>
      <c r="G276" s="45">
        <v>10.58</v>
      </c>
      <c r="H276" s="45">
        <v>0</v>
      </c>
      <c r="I276" s="44" t="s">
        <v>11532</v>
      </c>
      <c r="J276" s="44" t="s">
        <v>1063</v>
      </c>
      <c r="K276" s="44" t="s">
        <v>11533</v>
      </c>
      <c r="L276" s="44" t="s">
        <v>11534</v>
      </c>
      <c r="M276" s="44" t="s">
        <v>1063</v>
      </c>
      <c r="N276" s="45">
        <v>10.58</v>
      </c>
    </row>
    <row r="277" spans="1:14" x14ac:dyDescent="0.25">
      <c r="A277" s="44" t="s">
        <v>10339</v>
      </c>
      <c r="B277" s="44" t="s">
        <v>1059</v>
      </c>
      <c r="C277" s="44" t="s">
        <v>11638</v>
      </c>
      <c r="D277" s="44" t="s">
        <v>11537</v>
      </c>
      <c r="E277" s="44" t="s">
        <v>3104</v>
      </c>
      <c r="F277" s="44" t="s">
        <v>11538</v>
      </c>
      <c r="G277" s="45">
        <v>15</v>
      </c>
      <c r="H277" s="45">
        <v>0</v>
      </c>
      <c r="I277" s="44" t="s">
        <v>11532</v>
      </c>
      <c r="J277" s="44" t="s">
        <v>1063</v>
      </c>
      <c r="K277" s="44" t="s">
        <v>11533</v>
      </c>
      <c r="L277" s="44" t="s">
        <v>11534</v>
      </c>
      <c r="M277" s="44" t="s">
        <v>1063</v>
      </c>
      <c r="N277" s="45">
        <v>15</v>
      </c>
    </row>
    <row r="278" spans="1:14" x14ac:dyDescent="0.25">
      <c r="A278" s="44" t="s">
        <v>10339</v>
      </c>
      <c r="B278" s="44" t="s">
        <v>1059</v>
      </c>
      <c r="C278" s="44" t="s">
        <v>11639</v>
      </c>
      <c r="D278" s="44" t="s">
        <v>1574</v>
      </c>
      <c r="E278" s="44" t="s">
        <v>11640</v>
      </c>
      <c r="F278" s="44" t="s">
        <v>11531</v>
      </c>
      <c r="G278" s="45">
        <v>0.01</v>
      </c>
      <c r="H278" s="45">
        <v>0</v>
      </c>
      <c r="I278" s="44" t="s">
        <v>11532</v>
      </c>
      <c r="J278" s="44" t="s">
        <v>1063</v>
      </c>
      <c r="K278" s="44" t="s">
        <v>11533</v>
      </c>
      <c r="L278" s="44" t="s">
        <v>11534</v>
      </c>
      <c r="M278" s="44" t="s">
        <v>1063</v>
      </c>
      <c r="N278" s="45">
        <v>0.01</v>
      </c>
    </row>
    <row r="279" spans="1:14" x14ac:dyDescent="0.25">
      <c r="A279" s="44" t="s">
        <v>10339</v>
      </c>
      <c r="B279" s="44" t="s">
        <v>1059</v>
      </c>
      <c r="C279" s="44" t="s">
        <v>11639</v>
      </c>
      <c r="D279" s="44" t="s">
        <v>1148</v>
      </c>
      <c r="E279" s="44" t="s">
        <v>11640</v>
      </c>
      <c r="F279" s="44" t="s">
        <v>11535</v>
      </c>
      <c r="G279" s="45">
        <v>0.01</v>
      </c>
      <c r="H279" s="45">
        <v>0</v>
      </c>
      <c r="I279" s="44" t="s">
        <v>11532</v>
      </c>
      <c r="J279" s="44" t="s">
        <v>1063</v>
      </c>
      <c r="K279" s="44" t="s">
        <v>11533</v>
      </c>
      <c r="L279" s="44" t="s">
        <v>11534</v>
      </c>
      <c r="M279" s="44" t="s">
        <v>1063</v>
      </c>
      <c r="N279" s="45">
        <v>0.01</v>
      </c>
    </row>
    <row r="280" spans="1:14" x14ac:dyDescent="0.25">
      <c r="A280" s="44" t="s">
        <v>10339</v>
      </c>
      <c r="B280" s="44" t="s">
        <v>1059</v>
      </c>
      <c r="C280" s="44" t="s">
        <v>11639</v>
      </c>
      <c r="D280" s="44" t="s">
        <v>1153</v>
      </c>
      <c r="E280" s="44" t="s">
        <v>11640</v>
      </c>
      <c r="F280" s="44" t="s">
        <v>11536</v>
      </c>
      <c r="G280" s="45">
        <v>0.01</v>
      </c>
      <c r="H280" s="45">
        <v>0</v>
      </c>
      <c r="I280" s="44" t="s">
        <v>11532</v>
      </c>
      <c r="J280" s="44" t="s">
        <v>1063</v>
      </c>
      <c r="K280" s="44" t="s">
        <v>11533</v>
      </c>
      <c r="L280" s="44" t="s">
        <v>11534</v>
      </c>
      <c r="M280" s="44" t="s">
        <v>1063</v>
      </c>
      <c r="N280" s="45">
        <v>0.01</v>
      </c>
    </row>
    <row r="281" spans="1:14" x14ac:dyDescent="0.25">
      <c r="A281" s="44" t="s">
        <v>10339</v>
      </c>
      <c r="B281" s="44" t="s">
        <v>1059</v>
      </c>
      <c r="C281" s="44" t="s">
        <v>11639</v>
      </c>
      <c r="D281" s="44" t="s">
        <v>11537</v>
      </c>
      <c r="E281" s="44" t="s">
        <v>11640</v>
      </c>
      <c r="F281" s="44" t="s">
        <v>11538</v>
      </c>
      <c r="G281" s="45">
        <v>0.01</v>
      </c>
      <c r="H281" s="45">
        <v>0</v>
      </c>
      <c r="I281" s="44" t="s">
        <v>11532</v>
      </c>
      <c r="J281" s="44" t="s">
        <v>1063</v>
      </c>
      <c r="K281" s="44" t="s">
        <v>11533</v>
      </c>
      <c r="L281" s="44" t="s">
        <v>11534</v>
      </c>
      <c r="M281" s="44" t="s">
        <v>1063</v>
      </c>
      <c r="N281" s="45">
        <v>0.01</v>
      </c>
    </row>
    <row r="282" spans="1:14" x14ac:dyDescent="0.25">
      <c r="A282" s="44" t="s">
        <v>10339</v>
      </c>
      <c r="B282" s="44" t="s">
        <v>1059</v>
      </c>
      <c r="C282" s="44" t="s">
        <v>11641</v>
      </c>
      <c r="D282" s="44" t="s">
        <v>1574</v>
      </c>
      <c r="E282" s="44" t="s">
        <v>11642</v>
      </c>
      <c r="F282" s="44" t="s">
        <v>11531</v>
      </c>
      <c r="G282" s="45">
        <v>0.01</v>
      </c>
      <c r="H282" s="45">
        <v>0</v>
      </c>
      <c r="I282" s="44" t="s">
        <v>11532</v>
      </c>
      <c r="J282" s="44" t="s">
        <v>1063</v>
      </c>
      <c r="K282" s="44" t="s">
        <v>11533</v>
      </c>
      <c r="L282" s="44" t="s">
        <v>11534</v>
      </c>
      <c r="M282" s="44" t="s">
        <v>1063</v>
      </c>
      <c r="N282" s="45">
        <v>0.01</v>
      </c>
    </row>
    <row r="283" spans="1:14" x14ac:dyDescent="0.25">
      <c r="A283" s="44" t="s">
        <v>10339</v>
      </c>
      <c r="B283" s="44" t="s">
        <v>1059</v>
      </c>
      <c r="C283" s="44" t="s">
        <v>11641</v>
      </c>
      <c r="D283" s="44" t="s">
        <v>1148</v>
      </c>
      <c r="E283" s="44" t="s">
        <v>11642</v>
      </c>
      <c r="F283" s="44" t="s">
        <v>11535</v>
      </c>
      <c r="G283" s="45">
        <v>0.01</v>
      </c>
      <c r="H283" s="45">
        <v>0</v>
      </c>
      <c r="I283" s="44" t="s">
        <v>11532</v>
      </c>
      <c r="J283" s="44" t="s">
        <v>1063</v>
      </c>
      <c r="K283" s="44" t="s">
        <v>11533</v>
      </c>
      <c r="L283" s="44" t="s">
        <v>11534</v>
      </c>
      <c r="M283" s="44" t="s">
        <v>1063</v>
      </c>
      <c r="N283" s="45">
        <v>0.01</v>
      </c>
    </row>
    <row r="284" spans="1:14" x14ac:dyDescent="0.25">
      <c r="A284" s="44" t="s">
        <v>10339</v>
      </c>
      <c r="B284" s="44" t="s">
        <v>1059</v>
      </c>
      <c r="C284" s="44" t="s">
        <v>11641</v>
      </c>
      <c r="D284" s="44" t="s">
        <v>1153</v>
      </c>
      <c r="E284" s="44" t="s">
        <v>11642</v>
      </c>
      <c r="F284" s="44" t="s">
        <v>11536</v>
      </c>
      <c r="G284" s="45">
        <v>0.01</v>
      </c>
      <c r="H284" s="45">
        <v>0</v>
      </c>
      <c r="I284" s="44" t="s">
        <v>11532</v>
      </c>
      <c r="J284" s="44" t="s">
        <v>1063</v>
      </c>
      <c r="K284" s="44" t="s">
        <v>11533</v>
      </c>
      <c r="L284" s="44" t="s">
        <v>11534</v>
      </c>
      <c r="M284" s="44" t="s">
        <v>1063</v>
      </c>
      <c r="N284" s="45">
        <v>0.01</v>
      </c>
    </row>
    <row r="285" spans="1:14" x14ac:dyDescent="0.25">
      <c r="A285" s="44" t="s">
        <v>10339</v>
      </c>
      <c r="B285" s="44" t="s">
        <v>1059</v>
      </c>
      <c r="C285" s="44" t="s">
        <v>11641</v>
      </c>
      <c r="D285" s="44" t="s">
        <v>11537</v>
      </c>
      <c r="E285" s="44" t="s">
        <v>11642</v>
      </c>
      <c r="F285" s="44" t="s">
        <v>11538</v>
      </c>
      <c r="G285" s="45">
        <v>0.01</v>
      </c>
      <c r="H285" s="45">
        <v>0</v>
      </c>
      <c r="I285" s="44" t="s">
        <v>11532</v>
      </c>
      <c r="J285" s="44" t="s">
        <v>1063</v>
      </c>
      <c r="K285" s="44" t="s">
        <v>11533</v>
      </c>
      <c r="L285" s="44" t="s">
        <v>11534</v>
      </c>
      <c r="M285" s="44" t="s">
        <v>1063</v>
      </c>
      <c r="N285" s="45">
        <v>0.01</v>
      </c>
    </row>
    <row r="286" spans="1:14" x14ac:dyDescent="0.25">
      <c r="A286" s="44" t="s">
        <v>10339</v>
      </c>
      <c r="B286" s="44" t="s">
        <v>1059</v>
      </c>
      <c r="C286" s="44" t="s">
        <v>11643</v>
      </c>
      <c r="D286" s="44" t="s">
        <v>1574</v>
      </c>
      <c r="E286" s="44" t="s">
        <v>11644</v>
      </c>
      <c r="F286" s="44" t="s">
        <v>11531</v>
      </c>
      <c r="G286" s="45">
        <v>0.01</v>
      </c>
      <c r="H286" s="45">
        <v>0</v>
      </c>
      <c r="I286" s="44" t="s">
        <v>11532</v>
      </c>
      <c r="J286" s="44" t="s">
        <v>1063</v>
      </c>
      <c r="K286" s="44" t="s">
        <v>11533</v>
      </c>
      <c r="L286" s="44" t="s">
        <v>11534</v>
      </c>
      <c r="M286" s="44" t="s">
        <v>1063</v>
      </c>
      <c r="N286" s="45">
        <v>0.01</v>
      </c>
    </row>
    <row r="287" spans="1:14" x14ac:dyDescent="0.25">
      <c r="A287" s="44" t="s">
        <v>10339</v>
      </c>
      <c r="B287" s="44" t="s">
        <v>1059</v>
      </c>
      <c r="C287" s="44" t="s">
        <v>11643</v>
      </c>
      <c r="D287" s="44" t="s">
        <v>1148</v>
      </c>
      <c r="E287" s="44" t="s">
        <v>11644</v>
      </c>
      <c r="F287" s="44" t="s">
        <v>11535</v>
      </c>
      <c r="G287" s="45">
        <v>0.01</v>
      </c>
      <c r="H287" s="45">
        <v>0</v>
      </c>
      <c r="I287" s="44" t="s">
        <v>11532</v>
      </c>
      <c r="J287" s="44" t="s">
        <v>1063</v>
      </c>
      <c r="K287" s="44" t="s">
        <v>11533</v>
      </c>
      <c r="L287" s="44" t="s">
        <v>11534</v>
      </c>
      <c r="M287" s="44" t="s">
        <v>1063</v>
      </c>
      <c r="N287" s="45">
        <v>0.01</v>
      </c>
    </row>
    <row r="288" spans="1:14" x14ac:dyDescent="0.25">
      <c r="A288" s="44" t="s">
        <v>10339</v>
      </c>
      <c r="B288" s="44" t="s">
        <v>1059</v>
      </c>
      <c r="C288" s="44" t="s">
        <v>11643</v>
      </c>
      <c r="D288" s="44" t="s">
        <v>1153</v>
      </c>
      <c r="E288" s="44" t="s">
        <v>11644</v>
      </c>
      <c r="F288" s="44" t="s">
        <v>11536</v>
      </c>
      <c r="G288" s="45">
        <v>0.01</v>
      </c>
      <c r="H288" s="45">
        <v>0</v>
      </c>
      <c r="I288" s="44" t="s">
        <v>11532</v>
      </c>
      <c r="J288" s="44" t="s">
        <v>1063</v>
      </c>
      <c r="K288" s="44" t="s">
        <v>11533</v>
      </c>
      <c r="L288" s="44" t="s">
        <v>11534</v>
      </c>
      <c r="M288" s="44" t="s">
        <v>1063</v>
      </c>
      <c r="N288" s="45">
        <v>0.01</v>
      </c>
    </row>
    <row r="289" spans="1:14" x14ac:dyDescent="0.25">
      <c r="A289" s="44" t="s">
        <v>10339</v>
      </c>
      <c r="B289" s="44" t="s">
        <v>1059</v>
      </c>
      <c r="C289" s="44" t="s">
        <v>11643</v>
      </c>
      <c r="D289" s="44" t="s">
        <v>11537</v>
      </c>
      <c r="E289" s="44" t="s">
        <v>11644</v>
      </c>
      <c r="F289" s="44" t="s">
        <v>11538</v>
      </c>
      <c r="G289" s="45">
        <v>0.01</v>
      </c>
      <c r="H289" s="45">
        <v>0</v>
      </c>
      <c r="I289" s="44" t="s">
        <v>11532</v>
      </c>
      <c r="J289" s="44" t="s">
        <v>1063</v>
      </c>
      <c r="K289" s="44" t="s">
        <v>11533</v>
      </c>
      <c r="L289" s="44" t="s">
        <v>11534</v>
      </c>
      <c r="M289" s="44" t="s">
        <v>1063</v>
      </c>
      <c r="N289" s="45">
        <v>0.01</v>
      </c>
    </row>
    <row r="290" spans="1:14" x14ac:dyDescent="0.25">
      <c r="A290" s="44" t="s">
        <v>10339</v>
      </c>
      <c r="B290" s="44" t="s">
        <v>1059</v>
      </c>
      <c r="C290" s="44" t="s">
        <v>11645</v>
      </c>
      <c r="D290" s="44" t="s">
        <v>1574</v>
      </c>
      <c r="E290" s="44" t="s">
        <v>2907</v>
      </c>
      <c r="F290" s="44" t="s">
        <v>11531</v>
      </c>
      <c r="G290" s="45">
        <v>142.37</v>
      </c>
      <c r="H290" s="45">
        <v>0</v>
      </c>
      <c r="I290" s="44" t="s">
        <v>11532</v>
      </c>
      <c r="J290" s="44" t="s">
        <v>1063</v>
      </c>
      <c r="K290" s="44" t="s">
        <v>11533</v>
      </c>
      <c r="L290" s="44" t="s">
        <v>11534</v>
      </c>
      <c r="M290" s="44" t="s">
        <v>1063</v>
      </c>
      <c r="N290" s="45">
        <v>142.37</v>
      </c>
    </row>
    <row r="291" spans="1:14" x14ac:dyDescent="0.25">
      <c r="A291" s="44" t="s">
        <v>10339</v>
      </c>
      <c r="B291" s="44" t="s">
        <v>1059</v>
      </c>
      <c r="C291" s="44" t="s">
        <v>11645</v>
      </c>
      <c r="D291" s="44" t="s">
        <v>1148</v>
      </c>
      <c r="E291" s="44" t="s">
        <v>2907</v>
      </c>
      <c r="F291" s="44" t="s">
        <v>11535</v>
      </c>
      <c r="G291" s="45">
        <v>33.94</v>
      </c>
      <c r="H291" s="45">
        <v>0</v>
      </c>
      <c r="I291" s="44" t="s">
        <v>11532</v>
      </c>
      <c r="J291" s="44" t="s">
        <v>1063</v>
      </c>
      <c r="K291" s="44" t="s">
        <v>11533</v>
      </c>
      <c r="L291" s="44" t="s">
        <v>11534</v>
      </c>
      <c r="M291" s="44" t="s">
        <v>1063</v>
      </c>
      <c r="N291" s="45">
        <v>33.94</v>
      </c>
    </row>
    <row r="292" spans="1:14" x14ac:dyDescent="0.25">
      <c r="A292" s="44" t="s">
        <v>10339</v>
      </c>
      <c r="B292" s="44" t="s">
        <v>1059</v>
      </c>
      <c r="C292" s="44" t="s">
        <v>11645</v>
      </c>
      <c r="D292" s="44" t="s">
        <v>1153</v>
      </c>
      <c r="E292" s="44" t="s">
        <v>2907</v>
      </c>
      <c r="F292" s="44" t="s">
        <v>11536</v>
      </c>
      <c r="G292" s="45">
        <v>48.41</v>
      </c>
      <c r="H292" s="45">
        <v>0</v>
      </c>
      <c r="I292" s="44" t="s">
        <v>11532</v>
      </c>
      <c r="J292" s="44" t="s">
        <v>1063</v>
      </c>
      <c r="K292" s="44" t="s">
        <v>11533</v>
      </c>
      <c r="L292" s="44" t="s">
        <v>11534</v>
      </c>
      <c r="M292" s="44" t="s">
        <v>1063</v>
      </c>
      <c r="N292" s="45">
        <v>48.41</v>
      </c>
    </row>
    <row r="293" spans="1:14" x14ac:dyDescent="0.25">
      <c r="A293" s="44" t="s">
        <v>10339</v>
      </c>
      <c r="B293" s="44" t="s">
        <v>1059</v>
      </c>
      <c r="C293" s="44" t="s">
        <v>11645</v>
      </c>
      <c r="D293" s="44" t="s">
        <v>11537</v>
      </c>
      <c r="E293" s="44" t="s">
        <v>2907</v>
      </c>
      <c r="F293" s="44" t="s">
        <v>11538</v>
      </c>
      <c r="G293" s="45">
        <v>32.74</v>
      </c>
      <c r="H293" s="45">
        <v>0</v>
      </c>
      <c r="I293" s="44" t="s">
        <v>11532</v>
      </c>
      <c r="J293" s="44" t="s">
        <v>1063</v>
      </c>
      <c r="K293" s="44" t="s">
        <v>11533</v>
      </c>
      <c r="L293" s="44" t="s">
        <v>11534</v>
      </c>
      <c r="M293" s="44" t="s">
        <v>1063</v>
      </c>
      <c r="N293" s="45">
        <v>32.74</v>
      </c>
    </row>
    <row r="294" spans="1:14" x14ac:dyDescent="0.25">
      <c r="A294" s="44" t="s">
        <v>10339</v>
      </c>
      <c r="B294" s="44" t="s">
        <v>1059</v>
      </c>
      <c r="C294" s="44" t="s">
        <v>11646</v>
      </c>
      <c r="D294" s="44" t="s">
        <v>1574</v>
      </c>
      <c r="E294" s="44" t="s">
        <v>2900</v>
      </c>
      <c r="F294" s="44" t="s">
        <v>11531</v>
      </c>
      <c r="G294" s="45">
        <v>267.69</v>
      </c>
      <c r="H294" s="45">
        <v>0</v>
      </c>
      <c r="I294" s="44" t="s">
        <v>11532</v>
      </c>
      <c r="J294" s="44" t="s">
        <v>1063</v>
      </c>
      <c r="K294" s="44" t="s">
        <v>11533</v>
      </c>
      <c r="L294" s="44" t="s">
        <v>11534</v>
      </c>
      <c r="M294" s="44" t="s">
        <v>1063</v>
      </c>
      <c r="N294" s="45">
        <v>267.69</v>
      </c>
    </row>
    <row r="295" spans="1:14" x14ac:dyDescent="0.25">
      <c r="A295" s="44" t="s">
        <v>10339</v>
      </c>
      <c r="B295" s="44" t="s">
        <v>1059</v>
      </c>
      <c r="C295" s="44" t="s">
        <v>11646</v>
      </c>
      <c r="D295" s="44" t="s">
        <v>1148</v>
      </c>
      <c r="E295" s="44" t="s">
        <v>2900</v>
      </c>
      <c r="F295" s="44" t="s">
        <v>11535</v>
      </c>
      <c r="G295" s="45">
        <v>356.41</v>
      </c>
      <c r="H295" s="45">
        <v>0</v>
      </c>
      <c r="I295" s="44" t="s">
        <v>11532</v>
      </c>
      <c r="J295" s="44" t="s">
        <v>1063</v>
      </c>
      <c r="K295" s="44" t="s">
        <v>11533</v>
      </c>
      <c r="L295" s="44" t="s">
        <v>11534</v>
      </c>
      <c r="M295" s="44" t="s">
        <v>1063</v>
      </c>
      <c r="N295" s="45">
        <v>356.41</v>
      </c>
    </row>
    <row r="296" spans="1:14" x14ac:dyDescent="0.25">
      <c r="A296" s="44" t="s">
        <v>10339</v>
      </c>
      <c r="B296" s="44" t="s">
        <v>1059</v>
      </c>
      <c r="C296" s="44" t="s">
        <v>11646</v>
      </c>
      <c r="D296" s="44" t="s">
        <v>1153</v>
      </c>
      <c r="E296" s="44" t="s">
        <v>2900</v>
      </c>
      <c r="F296" s="44" t="s">
        <v>11536</v>
      </c>
      <c r="G296" s="45">
        <v>188.86</v>
      </c>
      <c r="H296" s="45">
        <v>0</v>
      </c>
      <c r="I296" s="44" t="s">
        <v>11532</v>
      </c>
      <c r="J296" s="44" t="s">
        <v>1063</v>
      </c>
      <c r="K296" s="44" t="s">
        <v>11533</v>
      </c>
      <c r="L296" s="44" t="s">
        <v>11534</v>
      </c>
      <c r="M296" s="44" t="s">
        <v>1063</v>
      </c>
      <c r="N296" s="45">
        <v>188.86</v>
      </c>
    </row>
    <row r="297" spans="1:14" x14ac:dyDescent="0.25">
      <c r="A297" s="44" t="s">
        <v>10339</v>
      </c>
      <c r="B297" s="44" t="s">
        <v>1059</v>
      </c>
      <c r="C297" s="44" t="s">
        <v>11646</v>
      </c>
      <c r="D297" s="44" t="s">
        <v>11537</v>
      </c>
      <c r="E297" s="44" t="s">
        <v>2900</v>
      </c>
      <c r="F297" s="44" t="s">
        <v>11538</v>
      </c>
      <c r="G297" s="45">
        <v>25.18</v>
      </c>
      <c r="H297" s="45">
        <v>0</v>
      </c>
      <c r="I297" s="44" t="s">
        <v>11532</v>
      </c>
      <c r="J297" s="44" t="s">
        <v>1063</v>
      </c>
      <c r="K297" s="44" t="s">
        <v>11533</v>
      </c>
      <c r="L297" s="44" t="s">
        <v>11534</v>
      </c>
      <c r="M297" s="44" t="s">
        <v>1063</v>
      </c>
      <c r="N297" s="45">
        <v>25.18</v>
      </c>
    </row>
    <row r="298" spans="1:14" x14ac:dyDescent="0.25">
      <c r="A298" s="44" t="s">
        <v>10339</v>
      </c>
      <c r="B298" s="44" t="s">
        <v>1059</v>
      </c>
      <c r="C298" s="44" t="s">
        <v>11647</v>
      </c>
      <c r="D298" s="44" t="s">
        <v>1574</v>
      </c>
      <c r="E298" s="44" t="s">
        <v>2966</v>
      </c>
      <c r="F298" s="44" t="s">
        <v>11531</v>
      </c>
      <c r="G298" s="45">
        <v>267.41000000000003</v>
      </c>
      <c r="H298" s="45">
        <v>0</v>
      </c>
      <c r="I298" s="44" t="s">
        <v>11532</v>
      </c>
      <c r="J298" s="44" t="s">
        <v>1063</v>
      </c>
      <c r="K298" s="44" t="s">
        <v>11533</v>
      </c>
      <c r="L298" s="44" t="s">
        <v>11534</v>
      </c>
      <c r="M298" s="44" t="s">
        <v>1063</v>
      </c>
      <c r="N298" s="45">
        <v>267.41000000000003</v>
      </c>
    </row>
    <row r="299" spans="1:14" x14ac:dyDescent="0.25">
      <c r="A299" s="44" t="s">
        <v>10339</v>
      </c>
      <c r="B299" s="44" t="s">
        <v>1059</v>
      </c>
      <c r="C299" s="44" t="s">
        <v>11647</v>
      </c>
      <c r="D299" s="44" t="s">
        <v>1148</v>
      </c>
      <c r="E299" s="44" t="s">
        <v>2966</v>
      </c>
      <c r="F299" s="44" t="s">
        <v>11535</v>
      </c>
      <c r="G299" s="45">
        <v>150.44</v>
      </c>
      <c r="H299" s="45">
        <v>0</v>
      </c>
      <c r="I299" s="44" t="s">
        <v>11532</v>
      </c>
      <c r="J299" s="44" t="s">
        <v>1063</v>
      </c>
      <c r="K299" s="44" t="s">
        <v>11533</v>
      </c>
      <c r="L299" s="44" t="s">
        <v>11534</v>
      </c>
      <c r="M299" s="44" t="s">
        <v>1063</v>
      </c>
      <c r="N299" s="45">
        <v>150.44</v>
      </c>
    </row>
    <row r="300" spans="1:14" x14ac:dyDescent="0.25">
      <c r="A300" s="44" t="s">
        <v>10339</v>
      </c>
      <c r="B300" s="44" t="s">
        <v>1059</v>
      </c>
      <c r="C300" s="44" t="s">
        <v>11647</v>
      </c>
      <c r="D300" s="44" t="s">
        <v>1153</v>
      </c>
      <c r="E300" s="44" t="s">
        <v>2966</v>
      </c>
      <c r="F300" s="44" t="s">
        <v>11536</v>
      </c>
      <c r="G300" s="45">
        <v>122.94</v>
      </c>
      <c r="H300" s="45">
        <v>0</v>
      </c>
      <c r="I300" s="44" t="s">
        <v>11532</v>
      </c>
      <c r="J300" s="44" t="s">
        <v>1063</v>
      </c>
      <c r="K300" s="44" t="s">
        <v>11533</v>
      </c>
      <c r="L300" s="44" t="s">
        <v>11534</v>
      </c>
      <c r="M300" s="44" t="s">
        <v>1063</v>
      </c>
      <c r="N300" s="45">
        <v>122.94</v>
      </c>
    </row>
    <row r="301" spans="1:14" x14ac:dyDescent="0.25">
      <c r="A301" s="44" t="s">
        <v>10339</v>
      </c>
      <c r="B301" s="44" t="s">
        <v>1059</v>
      </c>
      <c r="C301" s="44" t="s">
        <v>11647</v>
      </c>
      <c r="D301" s="44" t="s">
        <v>11537</v>
      </c>
      <c r="E301" s="44" t="s">
        <v>2966</v>
      </c>
      <c r="F301" s="44" t="s">
        <v>11538</v>
      </c>
      <c r="G301" s="45">
        <v>26.09</v>
      </c>
      <c r="H301" s="45">
        <v>0</v>
      </c>
      <c r="I301" s="44" t="s">
        <v>11532</v>
      </c>
      <c r="J301" s="44" t="s">
        <v>1063</v>
      </c>
      <c r="K301" s="44" t="s">
        <v>11533</v>
      </c>
      <c r="L301" s="44" t="s">
        <v>11534</v>
      </c>
      <c r="M301" s="44" t="s">
        <v>1063</v>
      </c>
      <c r="N301" s="45">
        <v>26.09</v>
      </c>
    </row>
    <row r="302" spans="1:14" x14ac:dyDescent="0.25">
      <c r="A302" s="44" t="s">
        <v>10339</v>
      </c>
      <c r="B302" s="44" t="s">
        <v>1059</v>
      </c>
      <c r="C302" s="44" t="s">
        <v>11648</v>
      </c>
      <c r="D302" s="44" t="s">
        <v>1574</v>
      </c>
      <c r="E302" s="44" t="s">
        <v>2911</v>
      </c>
      <c r="F302" s="44" t="s">
        <v>11531</v>
      </c>
      <c r="G302" s="45">
        <v>267.02999999999997</v>
      </c>
      <c r="H302" s="45">
        <v>0</v>
      </c>
      <c r="I302" s="44" t="s">
        <v>11532</v>
      </c>
      <c r="J302" s="44" t="s">
        <v>1063</v>
      </c>
      <c r="K302" s="44" t="s">
        <v>11533</v>
      </c>
      <c r="L302" s="44" t="s">
        <v>11534</v>
      </c>
      <c r="M302" s="44" t="s">
        <v>1063</v>
      </c>
      <c r="N302" s="45">
        <v>267.02999999999997</v>
      </c>
    </row>
    <row r="303" spans="1:14" x14ac:dyDescent="0.25">
      <c r="A303" s="44" t="s">
        <v>10339</v>
      </c>
      <c r="B303" s="44" t="s">
        <v>1059</v>
      </c>
      <c r="C303" s="44" t="s">
        <v>11648</v>
      </c>
      <c r="D303" s="44" t="s">
        <v>1148</v>
      </c>
      <c r="E303" s="44" t="s">
        <v>2911</v>
      </c>
      <c r="F303" s="44" t="s">
        <v>11535</v>
      </c>
      <c r="G303" s="45">
        <v>227.58</v>
      </c>
      <c r="H303" s="45">
        <v>0</v>
      </c>
      <c r="I303" s="44" t="s">
        <v>11532</v>
      </c>
      <c r="J303" s="44" t="s">
        <v>1063</v>
      </c>
      <c r="K303" s="44" t="s">
        <v>11533</v>
      </c>
      <c r="L303" s="44" t="s">
        <v>11534</v>
      </c>
      <c r="M303" s="44" t="s">
        <v>1063</v>
      </c>
      <c r="N303" s="45">
        <v>227.58</v>
      </c>
    </row>
    <row r="304" spans="1:14" x14ac:dyDescent="0.25">
      <c r="A304" s="44" t="s">
        <v>10339</v>
      </c>
      <c r="B304" s="44" t="s">
        <v>1059</v>
      </c>
      <c r="C304" s="44" t="s">
        <v>11648</v>
      </c>
      <c r="D304" s="44" t="s">
        <v>1153</v>
      </c>
      <c r="E304" s="44" t="s">
        <v>2911</v>
      </c>
      <c r="F304" s="44" t="s">
        <v>11536</v>
      </c>
      <c r="G304" s="45">
        <v>65.75</v>
      </c>
      <c r="H304" s="45">
        <v>0</v>
      </c>
      <c r="I304" s="44" t="s">
        <v>11532</v>
      </c>
      <c r="J304" s="44" t="s">
        <v>1063</v>
      </c>
      <c r="K304" s="44" t="s">
        <v>11533</v>
      </c>
      <c r="L304" s="44" t="s">
        <v>11534</v>
      </c>
      <c r="M304" s="44" t="s">
        <v>1063</v>
      </c>
      <c r="N304" s="45">
        <v>65.75</v>
      </c>
    </row>
    <row r="305" spans="1:14" x14ac:dyDescent="0.25">
      <c r="A305" s="44" t="s">
        <v>10339</v>
      </c>
      <c r="B305" s="44" t="s">
        <v>1059</v>
      </c>
      <c r="C305" s="44" t="s">
        <v>11648</v>
      </c>
      <c r="D305" s="44" t="s">
        <v>11537</v>
      </c>
      <c r="E305" s="44" t="s">
        <v>2911</v>
      </c>
      <c r="F305" s="44" t="s">
        <v>11538</v>
      </c>
      <c r="G305" s="45">
        <v>27.58</v>
      </c>
      <c r="H305" s="45">
        <v>0</v>
      </c>
      <c r="I305" s="44" t="s">
        <v>11532</v>
      </c>
      <c r="J305" s="44" t="s">
        <v>1063</v>
      </c>
      <c r="K305" s="44" t="s">
        <v>11533</v>
      </c>
      <c r="L305" s="44" t="s">
        <v>11534</v>
      </c>
      <c r="M305" s="44" t="s">
        <v>1063</v>
      </c>
      <c r="N305" s="45">
        <v>27.58</v>
      </c>
    </row>
    <row r="306" spans="1:14" x14ac:dyDescent="0.25">
      <c r="A306" s="44" t="s">
        <v>9190</v>
      </c>
      <c r="B306" s="44" t="s">
        <v>2253</v>
      </c>
      <c r="C306" s="44" t="s">
        <v>11649</v>
      </c>
      <c r="D306" s="44" t="s">
        <v>1574</v>
      </c>
      <c r="E306" s="44" t="s">
        <v>11650</v>
      </c>
      <c r="F306" s="44" t="s">
        <v>11531</v>
      </c>
      <c r="G306" s="45">
        <v>102.41</v>
      </c>
      <c r="H306" s="45">
        <v>0</v>
      </c>
      <c r="I306" s="44" t="s">
        <v>11532</v>
      </c>
      <c r="J306" s="44" t="s">
        <v>1063</v>
      </c>
      <c r="K306" s="44" t="s">
        <v>11533</v>
      </c>
      <c r="L306" s="44" t="s">
        <v>11534</v>
      </c>
      <c r="M306" s="44" t="s">
        <v>1063</v>
      </c>
      <c r="N306" s="45">
        <v>102.41</v>
      </c>
    </row>
    <row r="307" spans="1:14" x14ac:dyDescent="0.25">
      <c r="A307" s="44" t="s">
        <v>9190</v>
      </c>
      <c r="B307" s="44" t="s">
        <v>2253</v>
      </c>
      <c r="C307" s="44" t="s">
        <v>11649</v>
      </c>
      <c r="D307" s="44" t="s">
        <v>1148</v>
      </c>
      <c r="E307" s="44" t="s">
        <v>11650</v>
      </c>
      <c r="F307" s="44" t="s">
        <v>11535</v>
      </c>
      <c r="G307" s="45">
        <v>77.849999999999994</v>
      </c>
      <c r="H307" s="45">
        <v>0</v>
      </c>
      <c r="I307" s="44" t="s">
        <v>11532</v>
      </c>
      <c r="J307" s="44" t="s">
        <v>1063</v>
      </c>
      <c r="K307" s="44" t="s">
        <v>11533</v>
      </c>
      <c r="L307" s="44" t="s">
        <v>11534</v>
      </c>
      <c r="M307" s="44" t="s">
        <v>1063</v>
      </c>
      <c r="N307" s="45">
        <v>77.849999999999994</v>
      </c>
    </row>
    <row r="308" spans="1:14" x14ac:dyDescent="0.25">
      <c r="A308" s="44" t="s">
        <v>9190</v>
      </c>
      <c r="B308" s="44" t="s">
        <v>2253</v>
      </c>
      <c r="C308" s="44" t="s">
        <v>11649</v>
      </c>
      <c r="D308" s="44" t="s">
        <v>1153</v>
      </c>
      <c r="E308" s="44" t="s">
        <v>11650</v>
      </c>
      <c r="F308" s="44" t="s">
        <v>11536</v>
      </c>
      <c r="G308" s="45">
        <v>57</v>
      </c>
      <c r="H308" s="45">
        <v>0</v>
      </c>
      <c r="I308" s="44" t="s">
        <v>11532</v>
      </c>
      <c r="J308" s="44" t="s">
        <v>1063</v>
      </c>
      <c r="K308" s="44" t="s">
        <v>11533</v>
      </c>
      <c r="L308" s="44" t="s">
        <v>11534</v>
      </c>
      <c r="M308" s="44" t="s">
        <v>1063</v>
      </c>
      <c r="N308" s="45">
        <v>57</v>
      </c>
    </row>
    <row r="309" spans="1:14" x14ac:dyDescent="0.25">
      <c r="A309" s="44" t="s">
        <v>9190</v>
      </c>
      <c r="B309" s="44" t="s">
        <v>2253</v>
      </c>
      <c r="C309" s="44" t="s">
        <v>11649</v>
      </c>
      <c r="D309" s="44" t="s">
        <v>11537</v>
      </c>
      <c r="E309" s="44" t="s">
        <v>11650</v>
      </c>
      <c r="F309" s="44" t="s">
        <v>11538</v>
      </c>
      <c r="G309" s="45">
        <v>17.73</v>
      </c>
      <c r="H309" s="45">
        <v>0</v>
      </c>
      <c r="I309" s="44" t="s">
        <v>11532</v>
      </c>
      <c r="J309" s="44" t="s">
        <v>1063</v>
      </c>
      <c r="K309" s="44" t="s">
        <v>11533</v>
      </c>
      <c r="L309" s="44" t="s">
        <v>11534</v>
      </c>
      <c r="M309" s="44" t="s">
        <v>1063</v>
      </c>
      <c r="N309" s="45">
        <v>17.73</v>
      </c>
    </row>
    <row r="310" spans="1:14" x14ac:dyDescent="0.25">
      <c r="A310" s="44" t="s">
        <v>9190</v>
      </c>
      <c r="B310" s="44" t="s">
        <v>2253</v>
      </c>
      <c r="C310" s="44" t="s">
        <v>11651</v>
      </c>
      <c r="D310" s="44" t="s">
        <v>1574</v>
      </c>
      <c r="E310" s="44" t="s">
        <v>11650</v>
      </c>
      <c r="F310" s="44" t="s">
        <v>11531</v>
      </c>
      <c r="G310" s="45">
        <v>115.02</v>
      </c>
      <c r="H310" s="45">
        <v>0</v>
      </c>
      <c r="I310" s="44" t="s">
        <v>11532</v>
      </c>
      <c r="J310" s="44" t="s">
        <v>1063</v>
      </c>
      <c r="K310" s="44" t="s">
        <v>11533</v>
      </c>
      <c r="L310" s="44" t="s">
        <v>11534</v>
      </c>
      <c r="M310" s="44" t="s">
        <v>1063</v>
      </c>
      <c r="N310" s="45">
        <v>115.02</v>
      </c>
    </row>
    <row r="311" spans="1:14" x14ac:dyDescent="0.25">
      <c r="A311" s="44" t="s">
        <v>9190</v>
      </c>
      <c r="B311" s="44" t="s">
        <v>2253</v>
      </c>
      <c r="C311" s="44" t="s">
        <v>11651</v>
      </c>
      <c r="D311" s="44" t="s">
        <v>1148</v>
      </c>
      <c r="E311" s="44" t="s">
        <v>11650</v>
      </c>
      <c r="F311" s="44" t="s">
        <v>11535</v>
      </c>
      <c r="G311" s="45">
        <v>75.14</v>
      </c>
      <c r="H311" s="45">
        <v>0</v>
      </c>
      <c r="I311" s="44" t="s">
        <v>11532</v>
      </c>
      <c r="J311" s="44" t="s">
        <v>1063</v>
      </c>
      <c r="K311" s="44" t="s">
        <v>11533</v>
      </c>
      <c r="L311" s="44" t="s">
        <v>11534</v>
      </c>
      <c r="M311" s="44" t="s">
        <v>1063</v>
      </c>
      <c r="N311" s="45">
        <v>75.14</v>
      </c>
    </row>
    <row r="312" spans="1:14" x14ac:dyDescent="0.25">
      <c r="A312" s="44" t="s">
        <v>9190</v>
      </c>
      <c r="B312" s="44" t="s">
        <v>2253</v>
      </c>
      <c r="C312" s="44" t="s">
        <v>11651</v>
      </c>
      <c r="D312" s="44" t="s">
        <v>1153</v>
      </c>
      <c r="E312" s="44" t="s">
        <v>11650</v>
      </c>
      <c r="F312" s="44" t="s">
        <v>11536</v>
      </c>
      <c r="G312" s="45">
        <v>48.49</v>
      </c>
      <c r="H312" s="45">
        <v>0</v>
      </c>
      <c r="I312" s="44" t="s">
        <v>11532</v>
      </c>
      <c r="J312" s="44" t="s">
        <v>1063</v>
      </c>
      <c r="K312" s="44" t="s">
        <v>11533</v>
      </c>
      <c r="L312" s="44" t="s">
        <v>11534</v>
      </c>
      <c r="M312" s="44" t="s">
        <v>1063</v>
      </c>
      <c r="N312" s="45">
        <v>48.49</v>
      </c>
    </row>
    <row r="313" spans="1:14" x14ac:dyDescent="0.25">
      <c r="A313" s="44" t="s">
        <v>9190</v>
      </c>
      <c r="B313" s="44" t="s">
        <v>2253</v>
      </c>
      <c r="C313" s="44" t="s">
        <v>11651</v>
      </c>
      <c r="D313" s="44" t="s">
        <v>11537</v>
      </c>
      <c r="E313" s="44" t="s">
        <v>11650</v>
      </c>
      <c r="F313" s="44" t="s">
        <v>11538</v>
      </c>
      <c r="G313" s="45">
        <v>17.7</v>
      </c>
      <c r="H313" s="45">
        <v>0</v>
      </c>
      <c r="I313" s="44" t="s">
        <v>11532</v>
      </c>
      <c r="J313" s="44" t="s">
        <v>1063</v>
      </c>
      <c r="K313" s="44" t="s">
        <v>11533</v>
      </c>
      <c r="L313" s="44" t="s">
        <v>11534</v>
      </c>
      <c r="M313" s="44" t="s">
        <v>1063</v>
      </c>
      <c r="N313" s="45">
        <v>17.7</v>
      </c>
    </row>
    <row r="314" spans="1:14" x14ac:dyDescent="0.25">
      <c r="A314" s="44" t="s">
        <v>9190</v>
      </c>
      <c r="B314" s="44" t="s">
        <v>2253</v>
      </c>
      <c r="C314" s="44" t="s">
        <v>11652</v>
      </c>
      <c r="D314" s="44" t="s">
        <v>1574</v>
      </c>
      <c r="E314" s="44" t="s">
        <v>11653</v>
      </c>
      <c r="F314" s="44" t="s">
        <v>11531</v>
      </c>
      <c r="G314" s="45">
        <v>80.95</v>
      </c>
      <c r="H314" s="45">
        <v>0</v>
      </c>
      <c r="I314" s="44" t="s">
        <v>11532</v>
      </c>
      <c r="J314" s="44" t="s">
        <v>1063</v>
      </c>
      <c r="K314" s="44" t="s">
        <v>11533</v>
      </c>
      <c r="L314" s="44" t="s">
        <v>11534</v>
      </c>
      <c r="M314" s="44" t="s">
        <v>1063</v>
      </c>
      <c r="N314" s="45">
        <v>80.95</v>
      </c>
    </row>
    <row r="315" spans="1:14" x14ac:dyDescent="0.25">
      <c r="A315" s="44" t="s">
        <v>9190</v>
      </c>
      <c r="B315" s="44" t="s">
        <v>2253</v>
      </c>
      <c r="C315" s="44" t="s">
        <v>11652</v>
      </c>
      <c r="D315" s="44" t="s">
        <v>1148</v>
      </c>
      <c r="E315" s="44" t="s">
        <v>11653</v>
      </c>
      <c r="F315" s="44" t="s">
        <v>11535</v>
      </c>
      <c r="G315" s="45">
        <v>31.51</v>
      </c>
      <c r="H315" s="45">
        <v>0</v>
      </c>
      <c r="I315" s="44" t="s">
        <v>11532</v>
      </c>
      <c r="J315" s="44" t="s">
        <v>1063</v>
      </c>
      <c r="K315" s="44" t="s">
        <v>11533</v>
      </c>
      <c r="L315" s="44" t="s">
        <v>11534</v>
      </c>
      <c r="M315" s="44" t="s">
        <v>1063</v>
      </c>
      <c r="N315" s="45">
        <v>31.51</v>
      </c>
    </row>
    <row r="316" spans="1:14" x14ac:dyDescent="0.25">
      <c r="A316" s="44" t="s">
        <v>9190</v>
      </c>
      <c r="B316" s="44" t="s">
        <v>2253</v>
      </c>
      <c r="C316" s="44" t="s">
        <v>11652</v>
      </c>
      <c r="D316" s="44" t="s">
        <v>1153</v>
      </c>
      <c r="E316" s="44" t="s">
        <v>11653</v>
      </c>
      <c r="F316" s="44" t="s">
        <v>11536</v>
      </c>
      <c r="G316" s="45">
        <v>41.44</v>
      </c>
      <c r="H316" s="45">
        <v>0</v>
      </c>
      <c r="I316" s="44" t="s">
        <v>11532</v>
      </c>
      <c r="J316" s="44" t="s">
        <v>1063</v>
      </c>
      <c r="K316" s="44" t="s">
        <v>11533</v>
      </c>
      <c r="L316" s="44" t="s">
        <v>11534</v>
      </c>
      <c r="M316" s="44" t="s">
        <v>1063</v>
      </c>
      <c r="N316" s="45">
        <v>41.44</v>
      </c>
    </row>
    <row r="317" spans="1:14" x14ac:dyDescent="0.25">
      <c r="A317" s="44" t="s">
        <v>9190</v>
      </c>
      <c r="B317" s="44" t="s">
        <v>2253</v>
      </c>
      <c r="C317" s="44" t="s">
        <v>11652</v>
      </c>
      <c r="D317" s="44" t="s">
        <v>11537</v>
      </c>
      <c r="E317" s="44" t="s">
        <v>11653</v>
      </c>
      <c r="F317" s="44" t="s">
        <v>11538</v>
      </c>
      <c r="G317" s="45">
        <v>17.010000000000002</v>
      </c>
      <c r="H317" s="45">
        <v>0</v>
      </c>
      <c r="I317" s="44" t="s">
        <v>11532</v>
      </c>
      <c r="J317" s="44" t="s">
        <v>1063</v>
      </c>
      <c r="K317" s="44" t="s">
        <v>11533</v>
      </c>
      <c r="L317" s="44" t="s">
        <v>11534</v>
      </c>
      <c r="M317" s="44" t="s">
        <v>1063</v>
      </c>
      <c r="N317" s="45">
        <v>17.010000000000002</v>
      </c>
    </row>
    <row r="318" spans="1:14" x14ac:dyDescent="0.25">
      <c r="A318" s="44" t="s">
        <v>9190</v>
      </c>
      <c r="B318" s="44" t="s">
        <v>2253</v>
      </c>
      <c r="C318" s="44" t="s">
        <v>11654</v>
      </c>
      <c r="D318" s="44" t="s">
        <v>1574</v>
      </c>
      <c r="E318" s="44" t="s">
        <v>11650</v>
      </c>
      <c r="F318" s="44" t="s">
        <v>11531</v>
      </c>
      <c r="G318" s="45">
        <v>117.13</v>
      </c>
      <c r="H318" s="45">
        <v>0</v>
      </c>
      <c r="I318" s="44" t="s">
        <v>11532</v>
      </c>
      <c r="J318" s="44" t="s">
        <v>1063</v>
      </c>
      <c r="K318" s="44" t="s">
        <v>11533</v>
      </c>
      <c r="L318" s="44" t="s">
        <v>11534</v>
      </c>
      <c r="M318" s="44" t="s">
        <v>1063</v>
      </c>
      <c r="N318" s="45">
        <v>117.13</v>
      </c>
    </row>
    <row r="319" spans="1:14" x14ac:dyDescent="0.25">
      <c r="A319" s="44" t="s">
        <v>9190</v>
      </c>
      <c r="B319" s="44" t="s">
        <v>2253</v>
      </c>
      <c r="C319" s="44" t="s">
        <v>11654</v>
      </c>
      <c r="D319" s="44" t="s">
        <v>1148</v>
      </c>
      <c r="E319" s="44" t="s">
        <v>11650</v>
      </c>
      <c r="F319" s="44" t="s">
        <v>11535</v>
      </c>
      <c r="G319" s="45">
        <v>74.64</v>
      </c>
      <c r="H319" s="45">
        <v>0</v>
      </c>
      <c r="I319" s="44" t="s">
        <v>11532</v>
      </c>
      <c r="J319" s="44" t="s">
        <v>1063</v>
      </c>
      <c r="K319" s="44" t="s">
        <v>11533</v>
      </c>
      <c r="L319" s="44" t="s">
        <v>11534</v>
      </c>
      <c r="M319" s="44" t="s">
        <v>1063</v>
      </c>
      <c r="N319" s="45">
        <v>74.64</v>
      </c>
    </row>
    <row r="320" spans="1:14" x14ac:dyDescent="0.25">
      <c r="A320" s="44" t="s">
        <v>9190</v>
      </c>
      <c r="B320" s="44" t="s">
        <v>2253</v>
      </c>
      <c r="C320" s="44" t="s">
        <v>11654</v>
      </c>
      <c r="D320" s="44" t="s">
        <v>1153</v>
      </c>
      <c r="E320" s="44" t="s">
        <v>11650</v>
      </c>
      <c r="F320" s="44" t="s">
        <v>11536</v>
      </c>
      <c r="G320" s="45">
        <v>64.86</v>
      </c>
      <c r="H320" s="45">
        <v>0</v>
      </c>
      <c r="I320" s="44" t="s">
        <v>11532</v>
      </c>
      <c r="J320" s="44" t="s">
        <v>1063</v>
      </c>
      <c r="K320" s="44" t="s">
        <v>11533</v>
      </c>
      <c r="L320" s="44" t="s">
        <v>11534</v>
      </c>
      <c r="M320" s="44" t="s">
        <v>1063</v>
      </c>
      <c r="N320" s="45">
        <v>64.86</v>
      </c>
    </row>
    <row r="321" spans="1:14" x14ac:dyDescent="0.25">
      <c r="A321" s="44" t="s">
        <v>9190</v>
      </c>
      <c r="B321" s="44" t="s">
        <v>2253</v>
      </c>
      <c r="C321" s="44" t="s">
        <v>11654</v>
      </c>
      <c r="D321" s="44" t="s">
        <v>11537</v>
      </c>
      <c r="E321" s="44" t="s">
        <v>11650</v>
      </c>
      <c r="F321" s="44" t="s">
        <v>11538</v>
      </c>
      <c r="G321" s="45">
        <v>19.96</v>
      </c>
      <c r="H321" s="45">
        <v>0</v>
      </c>
      <c r="I321" s="44" t="s">
        <v>11532</v>
      </c>
      <c r="J321" s="44" t="s">
        <v>1063</v>
      </c>
      <c r="K321" s="44" t="s">
        <v>11533</v>
      </c>
      <c r="L321" s="44" t="s">
        <v>11534</v>
      </c>
      <c r="M321" s="44" t="s">
        <v>1063</v>
      </c>
      <c r="N321" s="45">
        <v>19.96</v>
      </c>
    </row>
    <row r="322" spans="1:14" x14ac:dyDescent="0.25">
      <c r="A322" s="44" t="s">
        <v>9190</v>
      </c>
      <c r="B322" s="44" t="s">
        <v>2253</v>
      </c>
      <c r="C322" s="44" t="s">
        <v>11655</v>
      </c>
      <c r="D322" s="44" t="s">
        <v>1574</v>
      </c>
      <c r="E322" s="44" t="s">
        <v>11650</v>
      </c>
      <c r="F322" s="44" t="s">
        <v>11531</v>
      </c>
      <c r="G322" s="45">
        <v>103.07</v>
      </c>
      <c r="H322" s="45">
        <v>0</v>
      </c>
      <c r="I322" s="44" t="s">
        <v>11532</v>
      </c>
      <c r="J322" s="44" t="s">
        <v>1063</v>
      </c>
      <c r="K322" s="44" t="s">
        <v>11533</v>
      </c>
      <c r="L322" s="44" t="s">
        <v>11534</v>
      </c>
      <c r="M322" s="44" t="s">
        <v>1063</v>
      </c>
      <c r="N322" s="45">
        <v>103.07</v>
      </c>
    </row>
    <row r="323" spans="1:14" x14ac:dyDescent="0.25">
      <c r="A323" s="44" t="s">
        <v>9190</v>
      </c>
      <c r="B323" s="44" t="s">
        <v>2253</v>
      </c>
      <c r="C323" s="44" t="s">
        <v>11655</v>
      </c>
      <c r="D323" s="44" t="s">
        <v>1148</v>
      </c>
      <c r="E323" s="44" t="s">
        <v>11650</v>
      </c>
      <c r="F323" s="44" t="s">
        <v>11535</v>
      </c>
      <c r="G323" s="45">
        <v>55.66</v>
      </c>
      <c r="H323" s="45">
        <v>0</v>
      </c>
      <c r="I323" s="44" t="s">
        <v>11532</v>
      </c>
      <c r="J323" s="44" t="s">
        <v>1063</v>
      </c>
      <c r="K323" s="44" t="s">
        <v>11533</v>
      </c>
      <c r="L323" s="44" t="s">
        <v>11534</v>
      </c>
      <c r="M323" s="44" t="s">
        <v>1063</v>
      </c>
      <c r="N323" s="45">
        <v>55.66</v>
      </c>
    </row>
    <row r="324" spans="1:14" x14ac:dyDescent="0.25">
      <c r="A324" s="44" t="s">
        <v>9190</v>
      </c>
      <c r="B324" s="44" t="s">
        <v>2253</v>
      </c>
      <c r="C324" s="44" t="s">
        <v>11655</v>
      </c>
      <c r="D324" s="44" t="s">
        <v>1153</v>
      </c>
      <c r="E324" s="44" t="s">
        <v>11650</v>
      </c>
      <c r="F324" s="44" t="s">
        <v>11536</v>
      </c>
      <c r="G324" s="45">
        <v>77.849999999999994</v>
      </c>
      <c r="H324" s="45">
        <v>0</v>
      </c>
      <c r="I324" s="44" t="s">
        <v>11532</v>
      </c>
      <c r="J324" s="44" t="s">
        <v>1063</v>
      </c>
      <c r="K324" s="44" t="s">
        <v>11533</v>
      </c>
      <c r="L324" s="44" t="s">
        <v>11534</v>
      </c>
      <c r="M324" s="44" t="s">
        <v>1063</v>
      </c>
      <c r="N324" s="45">
        <v>77.849999999999994</v>
      </c>
    </row>
    <row r="325" spans="1:14" x14ac:dyDescent="0.25">
      <c r="A325" s="44" t="s">
        <v>9190</v>
      </c>
      <c r="B325" s="44" t="s">
        <v>2253</v>
      </c>
      <c r="C325" s="44" t="s">
        <v>11655</v>
      </c>
      <c r="D325" s="44" t="s">
        <v>11537</v>
      </c>
      <c r="E325" s="44" t="s">
        <v>11650</v>
      </c>
      <c r="F325" s="44" t="s">
        <v>11538</v>
      </c>
      <c r="G325" s="45">
        <v>6.49</v>
      </c>
      <c r="H325" s="45">
        <v>0</v>
      </c>
      <c r="I325" s="44" t="s">
        <v>11532</v>
      </c>
      <c r="J325" s="44" t="s">
        <v>1063</v>
      </c>
      <c r="K325" s="44" t="s">
        <v>11533</v>
      </c>
      <c r="L325" s="44" t="s">
        <v>11534</v>
      </c>
      <c r="M325" s="44" t="s">
        <v>1063</v>
      </c>
      <c r="N325" s="45">
        <v>6.49</v>
      </c>
    </row>
    <row r="326" spans="1:14" x14ac:dyDescent="0.25">
      <c r="A326" s="44" t="s">
        <v>9190</v>
      </c>
      <c r="B326" s="44" t="s">
        <v>2253</v>
      </c>
      <c r="C326" s="44" t="s">
        <v>11656</v>
      </c>
      <c r="D326" s="44" t="s">
        <v>1574</v>
      </c>
      <c r="E326" s="44" t="s">
        <v>11650</v>
      </c>
      <c r="F326" s="44" t="s">
        <v>11531</v>
      </c>
      <c r="G326" s="45">
        <v>71.17</v>
      </c>
      <c r="H326" s="45">
        <v>0</v>
      </c>
      <c r="I326" s="44" t="s">
        <v>11532</v>
      </c>
      <c r="J326" s="44" t="s">
        <v>1063</v>
      </c>
      <c r="K326" s="44" t="s">
        <v>11533</v>
      </c>
      <c r="L326" s="44" t="s">
        <v>11534</v>
      </c>
      <c r="M326" s="44" t="s">
        <v>1063</v>
      </c>
      <c r="N326" s="45">
        <v>71.17</v>
      </c>
    </row>
    <row r="327" spans="1:14" x14ac:dyDescent="0.25">
      <c r="A327" s="44" t="s">
        <v>9190</v>
      </c>
      <c r="B327" s="44" t="s">
        <v>2253</v>
      </c>
      <c r="C327" s="44" t="s">
        <v>11656</v>
      </c>
      <c r="D327" s="44" t="s">
        <v>1148</v>
      </c>
      <c r="E327" s="44" t="s">
        <v>11650</v>
      </c>
      <c r="F327" s="44" t="s">
        <v>11535</v>
      </c>
      <c r="G327" s="45">
        <v>0.48</v>
      </c>
      <c r="H327" s="45">
        <v>0</v>
      </c>
      <c r="I327" s="44" t="s">
        <v>11532</v>
      </c>
      <c r="J327" s="44" t="s">
        <v>1063</v>
      </c>
      <c r="K327" s="44" t="s">
        <v>11533</v>
      </c>
      <c r="L327" s="44" t="s">
        <v>11534</v>
      </c>
      <c r="M327" s="44" t="s">
        <v>1063</v>
      </c>
      <c r="N327" s="45">
        <v>0.48</v>
      </c>
    </row>
    <row r="328" spans="1:14" x14ac:dyDescent="0.25">
      <c r="A328" s="44" t="s">
        <v>9190</v>
      </c>
      <c r="B328" s="44" t="s">
        <v>2253</v>
      </c>
      <c r="C328" s="44" t="s">
        <v>11656</v>
      </c>
      <c r="D328" s="44" t="s">
        <v>1153</v>
      </c>
      <c r="E328" s="44" t="s">
        <v>11650</v>
      </c>
      <c r="F328" s="44" t="s">
        <v>11536</v>
      </c>
      <c r="G328" s="45">
        <v>4.92</v>
      </c>
      <c r="H328" s="45">
        <v>0</v>
      </c>
      <c r="I328" s="44" t="s">
        <v>11532</v>
      </c>
      <c r="J328" s="44" t="s">
        <v>1063</v>
      </c>
      <c r="K328" s="44" t="s">
        <v>11533</v>
      </c>
      <c r="L328" s="44" t="s">
        <v>11534</v>
      </c>
      <c r="M328" s="44" t="s">
        <v>1063</v>
      </c>
      <c r="N328" s="45">
        <v>4.92</v>
      </c>
    </row>
    <row r="329" spans="1:14" x14ac:dyDescent="0.25">
      <c r="A329" s="44" t="s">
        <v>9190</v>
      </c>
      <c r="B329" s="44" t="s">
        <v>2253</v>
      </c>
      <c r="C329" s="44" t="s">
        <v>11656</v>
      </c>
      <c r="D329" s="44" t="s">
        <v>11537</v>
      </c>
      <c r="E329" s="44" t="s">
        <v>11650</v>
      </c>
      <c r="F329" s="44" t="s">
        <v>11538</v>
      </c>
      <c r="G329" s="45">
        <v>18</v>
      </c>
      <c r="H329" s="45">
        <v>0</v>
      </c>
      <c r="I329" s="44" t="s">
        <v>11532</v>
      </c>
      <c r="J329" s="44" t="s">
        <v>1063</v>
      </c>
      <c r="K329" s="44" t="s">
        <v>11533</v>
      </c>
      <c r="L329" s="44" t="s">
        <v>11534</v>
      </c>
      <c r="M329" s="44" t="s">
        <v>1063</v>
      </c>
      <c r="N329" s="45">
        <v>18</v>
      </c>
    </row>
    <row r="330" spans="1:14" x14ac:dyDescent="0.25">
      <c r="A330" s="44" t="s">
        <v>9190</v>
      </c>
      <c r="B330" s="44" t="s">
        <v>2253</v>
      </c>
      <c r="C330" s="44" t="s">
        <v>11657</v>
      </c>
      <c r="D330" s="44" t="s">
        <v>1574</v>
      </c>
      <c r="E330" s="44" t="s">
        <v>11650</v>
      </c>
      <c r="F330" s="44" t="s">
        <v>11531</v>
      </c>
      <c r="G330" s="45">
        <v>91.59</v>
      </c>
      <c r="H330" s="45">
        <v>0</v>
      </c>
      <c r="I330" s="44" t="s">
        <v>11532</v>
      </c>
      <c r="J330" s="44" t="s">
        <v>1063</v>
      </c>
      <c r="K330" s="44" t="s">
        <v>11533</v>
      </c>
      <c r="L330" s="44" t="s">
        <v>11534</v>
      </c>
      <c r="M330" s="44" t="s">
        <v>1063</v>
      </c>
      <c r="N330" s="45">
        <v>91.59</v>
      </c>
    </row>
    <row r="331" spans="1:14" x14ac:dyDescent="0.25">
      <c r="A331" s="44" t="s">
        <v>9190</v>
      </c>
      <c r="B331" s="44" t="s">
        <v>2253</v>
      </c>
      <c r="C331" s="44" t="s">
        <v>11657</v>
      </c>
      <c r="D331" s="44" t="s">
        <v>1148</v>
      </c>
      <c r="E331" s="44" t="s">
        <v>11650</v>
      </c>
      <c r="F331" s="44" t="s">
        <v>11535</v>
      </c>
      <c r="G331" s="45">
        <v>40.43</v>
      </c>
      <c r="H331" s="45">
        <v>0</v>
      </c>
      <c r="I331" s="44" t="s">
        <v>11532</v>
      </c>
      <c r="J331" s="44" t="s">
        <v>1063</v>
      </c>
      <c r="K331" s="44" t="s">
        <v>11533</v>
      </c>
      <c r="L331" s="44" t="s">
        <v>11534</v>
      </c>
      <c r="M331" s="44" t="s">
        <v>1063</v>
      </c>
      <c r="N331" s="45">
        <v>40.43</v>
      </c>
    </row>
    <row r="332" spans="1:14" x14ac:dyDescent="0.25">
      <c r="A332" s="44" t="s">
        <v>9190</v>
      </c>
      <c r="B332" s="44" t="s">
        <v>2253</v>
      </c>
      <c r="C332" s="44" t="s">
        <v>11657</v>
      </c>
      <c r="D332" s="44" t="s">
        <v>1153</v>
      </c>
      <c r="E332" s="44" t="s">
        <v>11650</v>
      </c>
      <c r="F332" s="44" t="s">
        <v>11536</v>
      </c>
      <c r="G332" s="45">
        <v>119.5</v>
      </c>
      <c r="H332" s="45">
        <v>0</v>
      </c>
      <c r="I332" s="44" t="s">
        <v>11532</v>
      </c>
      <c r="J332" s="44" t="s">
        <v>1063</v>
      </c>
      <c r="K332" s="44" t="s">
        <v>11533</v>
      </c>
      <c r="L332" s="44" t="s">
        <v>11534</v>
      </c>
      <c r="M332" s="44" t="s">
        <v>1063</v>
      </c>
      <c r="N332" s="45">
        <v>119.5</v>
      </c>
    </row>
    <row r="333" spans="1:14" x14ac:dyDescent="0.25">
      <c r="A333" s="44" t="s">
        <v>9190</v>
      </c>
      <c r="B333" s="44" t="s">
        <v>2253</v>
      </c>
      <c r="C333" s="44" t="s">
        <v>11657</v>
      </c>
      <c r="D333" s="44" t="s">
        <v>11537</v>
      </c>
      <c r="E333" s="44" t="s">
        <v>11650</v>
      </c>
      <c r="F333" s="44" t="s">
        <v>11538</v>
      </c>
      <c r="G333" s="45">
        <v>18.47</v>
      </c>
      <c r="H333" s="45">
        <v>0</v>
      </c>
      <c r="I333" s="44" t="s">
        <v>11532</v>
      </c>
      <c r="J333" s="44" t="s">
        <v>1063</v>
      </c>
      <c r="K333" s="44" t="s">
        <v>11533</v>
      </c>
      <c r="L333" s="44" t="s">
        <v>11534</v>
      </c>
      <c r="M333" s="44" t="s">
        <v>1063</v>
      </c>
      <c r="N333" s="45">
        <v>18.47</v>
      </c>
    </row>
    <row r="334" spans="1:14" x14ac:dyDescent="0.25">
      <c r="A334" s="44" t="s">
        <v>9190</v>
      </c>
      <c r="B334" s="44" t="s">
        <v>2253</v>
      </c>
      <c r="C334" s="44" t="s">
        <v>11658</v>
      </c>
      <c r="D334" s="44" t="s">
        <v>1574</v>
      </c>
      <c r="E334" s="44" t="s">
        <v>11650</v>
      </c>
      <c r="F334" s="44" t="s">
        <v>11531</v>
      </c>
      <c r="G334" s="45">
        <v>36.9</v>
      </c>
      <c r="H334" s="45">
        <v>0</v>
      </c>
      <c r="I334" s="44" t="s">
        <v>11532</v>
      </c>
      <c r="J334" s="44" t="s">
        <v>1063</v>
      </c>
      <c r="K334" s="44" t="s">
        <v>11533</v>
      </c>
      <c r="L334" s="44" t="s">
        <v>11534</v>
      </c>
      <c r="M334" s="44" t="s">
        <v>1063</v>
      </c>
      <c r="N334" s="45">
        <v>36.9</v>
      </c>
    </row>
    <row r="335" spans="1:14" x14ac:dyDescent="0.25">
      <c r="A335" s="44" t="s">
        <v>9190</v>
      </c>
      <c r="B335" s="44" t="s">
        <v>2253</v>
      </c>
      <c r="C335" s="44" t="s">
        <v>11658</v>
      </c>
      <c r="D335" s="44" t="s">
        <v>1148</v>
      </c>
      <c r="E335" s="44" t="s">
        <v>11650</v>
      </c>
      <c r="F335" s="44" t="s">
        <v>11535</v>
      </c>
      <c r="G335" s="45">
        <v>53.5</v>
      </c>
      <c r="H335" s="45">
        <v>0</v>
      </c>
      <c r="I335" s="44" t="s">
        <v>11532</v>
      </c>
      <c r="J335" s="44" t="s">
        <v>1063</v>
      </c>
      <c r="K335" s="44" t="s">
        <v>11533</v>
      </c>
      <c r="L335" s="44" t="s">
        <v>11534</v>
      </c>
      <c r="M335" s="44" t="s">
        <v>1063</v>
      </c>
      <c r="N335" s="45">
        <v>53.5</v>
      </c>
    </row>
    <row r="336" spans="1:14" x14ac:dyDescent="0.25">
      <c r="A336" s="44" t="s">
        <v>9190</v>
      </c>
      <c r="B336" s="44" t="s">
        <v>2253</v>
      </c>
      <c r="C336" s="44" t="s">
        <v>11658</v>
      </c>
      <c r="D336" s="44" t="s">
        <v>1153</v>
      </c>
      <c r="E336" s="44" t="s">
        <v>11650</v>
      </c>
      <c r="F336" s="44" t="s">
        <v>11536</v>
      </c>
      <c r="G336" s="45">
        <v>55.37</v>
      </c>
      <c r="H336" s="45">
        <v>0</v>
      </c>
      <c r="I336" s="44" t="s">
        <v>11532</v>
      </c>
      <c r="J336" s="44" t="s">
        <v>1063</v>
      </c>
      <c r="K336" s="44" t="s">
        <v>11533</v>
      </c>
      <c r="L336" s="44" t="s">
        <v>11534</v>
      </c>
      <c r="M336" s="44" t="s">
        <v>1063</v>
      </c>
      <c r="N336" s="45">
        <v>55.37</v>
      </c>
    </row>
    <row r="337" spans="1:14" x14ac:dyDescent="0.25">
      <c r="A337" s="44" t="s">
        <v>9190</v>
      </c>
      <c r="B337" s="44" t="s">
        <v>2253</v>
      </c>
      <c r="C337" s="44" t="s">
        <v>11658</v>
      </c>
      <c r="D337" s="44" t="s">
        <v>11537</v>
      </c>
      <c r="E337" s="44" t="s">
        <v>11650</v>
      </c>
      <c r="F337" s="44" t="s">
        <v>11538</v>
      </c>
      <c r="G337" s="45">
        <v>17.920000000000002</v>
      </c>
      <c r="H337" s="45">
        <v>0</v>
      </c>
      <c r="I337" s="44" t="s">
        <v>11532</v>
      </c>
      <c r="J337" s="44" t="s">
        <v>1063</v>
      </c>
      <c r="K337" s="44" t="s">
        <v>11533</v>
      </c>
      <c r="L337" s="44" t="s">
        <v>11534</v>
      </c>
      <c r="M337" s="44" t="s">
        <v>1063</v>
      </c>
      <c r="N337" s="45">
        <v>17.920000000000002</v>
      </c>
    </row>
    <row r="338" spans="1:14" x14ac:dyDescent="0.25">
      <c r="A338" s="44" t="s">
        <v>9190</v>
      </c>
      <c r="B338" s="44" t="s">
        <v>2253</v>
      </c>
      <c r="C338" s="44" t="s">
        <v>11659</v>
      </c>
      <c r="D338" s="44" t="s">
        <v>1574</v>
      </c>
      <c r="E338" s="44" t="s">
        <v>11660</v>
      </c>
      <c r="F338" s="44" t="s">
        <v>11531</v>
      </c>
      <c r="G338" s="45">
        <v>0.01</v>
      </c>
      <c r="H338" s="45">
        <v>0</v>
      </c>
      <c r="I338" s="44" t="s">
        <v>11532</v>
      </c>
      <c r="J338" s="44" t="s">
        <v>1063</v>
      </c>
      <c r="K338" s="44" t="s">
        <v>11533</v>
      </c>
      <c r="L338" s="44" t="s">
        <v>11534</v>
      </c>
      <c r="M338" s="44" t="s">
        <v>1063</v>
      </c>
      <c r="N338" s="45">
        <v>0.01</v>
      </c>
    </row>
    <row r="339" spans="1:14" x14ac:dyDescent="0.25">
      <c r="A339" s="44" t="s">
        <v>9190</v>
      </c>
      <c r="B339" s="44" t="s">
        <v>2253</v>
      </c>
      <c r="C339" s="44" t="s">
        <v>11659</v>
      </c>
      <c r="D339" s="44" t="s">
        <v>1148</v>
      </c>
      <c r="E339" s="44" t="s">
        <v>11660</v>
      </c>
      <c r="F339" s="44" t="s">
        <v>11535</v>
      </c>
      <c r="G339" s="45">
        <v>0.01</v>
      </c>
      <c r="H339" s="45">
        <v>0</v>
      </c>
      <c r="I339" s="44" t="s">
        <v>11532</v>
      </c>
      <c r="J339" s="44" t="s">
        <v>1063</v>
      </c>
      <c r="K339" s="44" t="s">
        <v>11533</v>
      </c>
      <c r="L339" s="44" t="s">
        <v>11534</v>
      </c>
      <c r="M339" s="44" t="s">
        <v>1063</v>
      </c>
      <c r="N339" s="45">
        <v>0.01</v>
      </c>
    </row>
    <row r="340" spans="1:14" x14ac:dyDescent="0.25">
      <c r="A340" s="44" t="s">
        <v>9190</v>
      </c>
      <c r="B340" s="44" t="s">
        <v>2253</v>
      </c>
      <c r="C340" s="44" t="s">
        <v>11659</v>
      </c>
      <c r="D340" s="44" t="s">
        <v>1153</v>
      </c>
      <c r="E340" s="44" t="s">
        <v>11660</v>
      </c>
      <c r="F340" s="44" t="s">
        <v>11536</v>
      </c>
      <c r="G340" s="45">
        <v>0.01</v>
      </c>
      <c r="H340" s="45">
        <v>0</v>
      </c>
      <c r="I340" s="44" t="s">
        <v>11532</v>
      </c>
      <c r="J340" s="44" t="s">
        <v>1063</v>
      </c>
      <c r="K340" s="44" t="s">
        <v>11533</v>
      </c>
      <c r="L340" s="44" t="s">
        <v>11534</v>
      </c>
      <c r="M340" s="44" t="s">
        <v>1063</v>
      </c>
      <c r="N340" s="45">
        <v>0.01</v>
      </c>
    </row>
    <row r="341" spans="1:14" x14ac:dyDescent="0.25">
      <c r="A341" s="44" t="s">
        <v>9190</v>
      </c>
      <c r="B341" s="44" t="s">
        <v>2253</v>
      </c>
      <c r="C341" s="44" t="s">
        <v>11659</v>
      </c>
      <c r="D341" s="44" t="s">
        <v>11537</v>
      </c>
      <c r="E341" s="44" t="s">
        <v>11660</v>
      </c>
      <c r="F341" s="44" t="s">
        <v>11538</v>
      </c>
      <c r="G341" s="45">
        <v>0.01</v>
      </c>
      <c r="H341" s="45">
        <v>0</v>
      </c>
      <c r="I341" s="44" t="s">
        <v>11532</v>
      </c>
      <c r="J341" s="44" t="s">
        <v>1063</v>
      </c>
      <c r="K341" s="44" t="s">
        <v>11533</v>
      </c>
      <c r="L341" s="44" t="s">
        <v>11534</v>
      </c>
      <c r="M341" s="44" t="s">
        <v>1063</v>
      </c>
      <c r="N341" s="45">
        <v>0.01</v>
      </c>
    </row>
    <row r="342" spans="1:14" x14ac:dyDescent="0.25">
      <c r="A342" s="44" t="s">
        <v>9190</v>
      </c>
      <c r="B342" s="44" t="s">
        <v>2253</v>
      </c>
      <c r="C342" s="44" t="s">
        <v>11661</v>
      </c>
      <c r="D342" s="44" t="s">
        <v>1574</v>
      </c>
      <c r="E342" s="44" t="s">
        <v>11662</v>
      </c>
      <c r="F342" s="44" t="s">
        <v>11531</v>
      </c>
      <c r="G342" s="45">
        <v>940.54</v>
      </c>
      <c r="H342" s="45">
        <v>0</v>
      </c>
      <c r="I342" s="44" t="s">
        <v>11532</v>
      </c>
      <c r="J342" s="44" t="s">
        <v>1063</v>
      </c>
      <c r="K342" s="44" t="s">
        <v>11533</v>
      </c>
      <c r="L342" s="44" t="s">
        <v>11534</v>
      </c>
      <c r="M342" s="44" t="s">
        <v>1063</v>
      </c>
      <c r="N342" s="45">
        <v>940.54</v>
      </c>
    </row>
    <row r="343" spans="1:14" x14ac:dyDescent="0.25">
      <c r="A343" s="44" t="s">
        <v>9190</v>
      </c>
      <c r="B343" s="44" t="s">
        <v>2253</v>
      </c>
      <c r="C343" s="44" t="s">
        <v>11661</v>
      </c>
      <c r="D343" s="44" t="s">
        <v>1148</v>
      </c>
      <c r="E343" s="44" t="s">
        <v>11662</v>
      </c>
      <c r="F343" s="44" t="s">
        <v>11535</v>
      </c>
      <c r="G343" s="45">
        <v>431.39</v>
      </c>
      <c r="H343" s="45">
        <v>0</v>
      </c>
      <c r="I343" s="44" t="s">
        <v>11532</v>
      </c>
      <c r="J343" s="44" t="s">
        <v>1063</v>
      </c>
      <c r="K343" s="44" t="s">
        <v>11533</v>
      </c>
      <c r="L343" s="44" t="s">
        <v>11534</v>
      </c>
      <c r="M343" s="44" t="s">
        <v>1063</v>
      </c>
      <c r="N343" s="45">
        <v>431.39</v>
      </c>
    </row>
    <row r="344" spans="1:14" x14ac:dyDescent="0.25">
      <c r="A344" s="44" t="s">
        <v>9190</v>
      </c>
      <c r="B344" s="44" t="s">
        <v>2253</v>
      </c>
      <c r="C344" s="44" t="s">
        <v>11661</v>
      </c>
      <c r="D344" s="44" t="s">
        <v>1153</v>
      </c>
      <c r="E344" s="44" t="s">
        <v>11662</v>
      </c>
      <c r="F344" s="44" t="s">
        <v>11536</v>
      </c>
      <c r="G344" s="45">
        <v>336.07</v>
      </c>
      <c r="H344" s="45">
        <v>0</v>
      </c>
      <c r="I344" s="44" t="s">
        <v>11532</v>
      </c>
      <c r="J344" s="44" t="s">
        <v>1063</v>
      </c>
      <c r="K344" s="44" t="s">
        <v>11533</v>
      </c>
      <c r="L344" s="44" t="s">
        <v>11534</v>
      </c>
      <c r="M344" s="44" t="s">
        <v>1063</v>
      </c>
      <c r="N344" s="45">
        <v>336.07</v>
      </c>
    </row>
    <row r="345" spans="1:14" x14ac:dyDescent="0.25">
      <c r="A345" s="44" t="s">
        <v>9190</v>
      </c>
      <c r="B345" s="44" t="s">
        <v>2253</v>
      </c>
      <c r="C345" s="44" t="s">
        <v>11661</v>
      </c>
      <c r="D345" s="44" t="s">
        <v>11537</v>
      </c>
      <c r="E345" s="44" t="s">
        <v>11662</v>
      </c>
      <c r="F345" s="44" t="s">
        <v>11538</v>
      </c>
      <c r="G345" s="45">
        <v>535.53</v>
      </c>
      <c r="H345" s="45">
        <v>0</v>
      </c>
      <c r="I345" s="44" t="s">
        <v>11532</v>
      </c>
      <c r="J345" s="44" t="s">
        <v>1063</v>
      </c>
      <c r="K345" s="44" t="s">
        <v>11533</v>
      </c>
      <c r="L345" s="44" t="s">
        <v>11534</v>
      </c>
      <c r="M345" s="44" t="s">
        <v>1063</v>
      </c>
      <c r="N345" s="45">
        <v>535.53</v>
      </c>
    </row>
    <row r="346" spans="1:14" x14ac:dyDescent="0.25">
      <c r="A346" s="44" t="s">
        <v>9190</v>
      </c>
      <c r="B346" s="44" t="s">
        <v>2253</v>
      </c>
      <c r="C346" s="44" t="s">
        <v>11663</v>
      </c>
      <c r="D346" s="44" t="s">
        <v>1574</v>
      </c>
      <c r="E346" s="44" t="s">
        <v>11664</v>
      </c>
      <c r="F346" s="44" t="s">
        <v>11531</v>
      </c>
      <c r="G346" s="45">
        <v>115.36</v>
      </c>
      <c r="H346" s="45">
        <v>0</v>
      </c>
      <c r="I346" s="44" t="s">
        <v>11532</v>
      </c>
      <c r="J346" s="44" t="s">
        <v>1063</v>
      </c>
      <c r="K346" s="44" t="s">
        <v>11533</v>
      </c>
      <c r="L346" s="44" t="s">
        <v>11534</v>
      </c>
      <c r="M346" s="44" t="s">
        <v>1063</v>
      </c>
      <c r="N346" s="45">
        <v>115.36</v>
      </c>
    </row>
    <row r="347" spans="1:14" x14ac:dyDescent="0.25">
      <c r="A347" s="44" t="s">
        <v>9190</v>
      </c>
      <c r="B347" s="44" t="s">
        <v>2253</v>
      </c>
      <c r="C347" s="44" t="s">
        <v>11663</v>
      </c>
      <c r="D347" s="44" t="s">
        <v>1148</v>
      </c>
      <c r="E347" s="44" t="s">
        <v>11664</v>
      </c>
      <c r="F347" s="44" t="s">
        <v>11535</v>
      </c>
      <c r="G347" s="45">
        <v>60.75</v>
      </c>
      <c r="H347" s="45">
        <v>0</v>
      </c>
      <c r="I347" s="44" t="s">
        <v>11532</v>
      </c>
      <c r="J347" s="44" t="s">
        <v>1063</v>
      </c>
      <c r="K347" s="44" t="s">
        <v>11533</v>
      </c>
      <c r="L347" s="44" t="s">
        <v>11534</v>
      </c>
      <c r="M347" s="44" t="s">
        <v>1063</v>
      </c>
      <c r="N347" s="45">
        <v>60.75</v>
      </c>
    </row>
    <row r="348" spans="1:14" x14ac:dyDescent="0.25">
      <c r="A348" s="44" t="s">
        <v>9190</v>
      </c>
      <c r="B348" s="44" t="s">
        <v>2253</v>
      </c>
      <c r="C348" s="44" t="s">
        <v>11663</v>
      </c>
      <c r="D348" s="44" t="s">
        <v>1153</v>
      </c>
      <c r="E348" s="44" t="s">
        <v>11664</v>
      </c>
      <c r="F348" s="44" t="s">
        <v>11536</v>
      </c>
      <c r="G348" s="45">
        <v>59.25</v>
      </c>
      <c r="H348" s="45">
        <v>0</v>
      </c>
      <c r="I348" s="44" t="s">
        <v>11532</v>
      </c>
      <c r="J348" s="44" t="s">
        <v>1063</v>
      </c>
      <c r="K348" s="44" t="s">
        <v>11533</v>
      </c>
      <c r="L348" s="44" t="s">
        <v>11534</v>
      </c>
      <c r="M348" s="44" t="s">
        <v>1063</v>
      </c>
      <c r="N348" s="45">
        <v>59.25</v>
      </c>
    </row>
    <row r="349" spans="1:14" x14ac:dyDescent="0.25">
      <c r="A349" s="44" t="s">
        <v>9190</v>
      </c>
      <c r="B349" s="44" t="s">
        <v>2253</v>
      </c>
      <c r="C349" s="44" t="s">
        <v>11663</v>
      </c>
      <c r="D349" s="44" t="s">
        <v>11537</v>
      </c>
      <c r="E349" s="44" t="s">
        <v>11664</v>
      </c>
      <c r="F349" s="44" t="s">
        <v>11538</v>
      </c>
      <c r="G349" s="45">
        <v>9.01</v>
      </c>
      <c r="H349" s="45">
        <v>0</v>
      </c>
      <c r="I349" s="44" t="s">
        <v>11532</v>
      </c>
      <c r="J349" s="44" t="s">
        <v>1063</v>
      </c>
      <c r="K349" s="44" t="s">
        <v>11533</v>
      </c>
      <c r="L349" s="44" t="s">
        <v>11534</v>
      </c>
      <c r="M349" s="44" t="s">
        <v>1063</v>
      </c>
      <c r="N349" s="45">
        <v>9.01</v>
      </c>
    </row>
    <row r="350" spans="1:14" x14ac:dyDescent="0.25">
      <c r="A350" s="44" t="s">
        <v>9190</v>
      </c>
      <c r="B350" s="44" t="s">
        <v>2253</v>
      </c>
      <c r="C350" s="44" t="s">
        <v>11665</v>
      </c>
      <c r="D350" s="44" t="s">
        <v>1574</v>
      </c>
      <c r="E350" s="44" t="s">
        <v>3357</v>
      </c>
      <c r="F350" s="44" t="s">
        <v>11531</v>
      </c>
      <c r="G350" s="45">
        <v>46.89</v>
      </c>
      <c r="H350" s="45">
        <v>0</v>
      </c>
      <c r="I350" s="44" t="s">
        <v>11532</v>
      </c>
      <c r="J350" s="44" t="s">
        <v>1063</v>
      </c>
      <c r="K350" s="44" t="s">
        <v>11533</v>
      </c>
      <c r="L350" s="44" t="s">
        <v>11534</v>
      </c>
      <c r="M350" s="44" t="s">
        <v>1063</v>
      </c>
      <c r="N350" s="45">
        <v>46.89</v>
      </c>
    </row>
    <row r="351" spans="1:14" x14ac:dyDescent="0.25">
      <c r="A351" s="44" t="s">
        <v>9190</v>
      </c>
      <c r="B351" s="44" t="s">
        <v>2253</v>
      </c>
      <c r="C351" s="44" t="s">
        <v>11665</v>
      </c>
      <c r="D351" s="44" t="s">
        <v>1148</v>
      </c>
      <c r="E351" s="44" t="s">
        <v>3357</v>
      </c>
      <c r="F351" s="44" t="s">
        <v>11535</v>
      </c>
      <c r="G351" s="45">
        <v>6.49</v>
      </c>
      <c r="H351" s="45">
        <v>0</v>
      </c>
      <c r="I351" s="44" t="s">
        <v>11532</v>
      </c>
      <c r="J351" s="44" t="s">
        <v>1063</v>
      </c>
      <c r="K351" s="44" t="s">
        <v>11533</v>
      </c>
      <c r="L351" s="44" t="s">
        <v>11534</v>
      </c>
      <c r="M351" s="44" t="s">
        <v>1063</v>
      </c>
      <c r="N351" s="45">
        <v>6.49</v>
      </c>
    </row>
    <row r="352" spans="1:14" x14ac:dyDescent="0.25">
      <c r="A352" s="44" t="s">
        <v>9190</v>
      </c>
      <c r="B352" s="44" t="s">
        <v>2253</v>
      </c>
      <c r="C352" s="44" t="s">
        <v>11665</v>
      </c>
      <c r="D352" s="44" t="s">
        <v>1153</v>
      </c>
      <c r="E352" s="44" t="s">
        <v>3357</v>
      </c>
      <c r="F352" s="44" t="s">
        <v>11536</v>
      </c>
      <c r="G352" s="45">
        <v>7.49</v>
      </c>
      <c r="H352" s="45">
        <v>0</v>
      </c>
      <c r="I352" s="44" t="s">
        <v>11532</v>
      </c>
      <c r="J352" s="44" t="s">
        <v>1063</v>
      </c>
      <c r="K352" s="44" t="s">
        <v>11533</v>
      </c>
      <c r="L352" s="44" t="s">
        <v>11534</v>
      </c>
      <c r="M352" s="44" t="s">
        <v>1063</v>
      </c>
      <c r="N352" s="45">
        <v>7.49</v>
      </c>
    </row>
    <row r="353" spans="1:14" x14ac:dyDescent="0.25">
      <c r="A353" s="44" t="s">
        <v>9190</v>
      </c>
      <c r="B353" s="44" t="s">
        <v>2253</v>
      </c>
      <c r="C353" s="44" t="s">
        <v>11665</v>
      </c>
      <c r="D353" s="44" t="s">
        <v>11537</v>
      </c>
      <c r="E353" s="44" t="s">
        <v>3357</v>
      </c>
      <c r="F353" s="44" t="s">
        <v>11538</v>
      </c>
      <c r="G353" s="45">
        <v>31.27</v>
      </c>
      <c r="H353" s="45">
        <v>0</v>
      </c>
      <c r="I353" s="44" t="s">
        <v>11532</v>
      </c>
      <c r="J353" s="44" t="s">
        <v>1063</v>
      </c>
      <c r="K353" s="44" t="s">
        <v>11533</v>
      </c>
      <c r="L353" s="44" t="s">
        <v>11534</v>
      </c>
      <c r="M353" s="44" t="s">
        <v>1063</v>
      </c>
      <c r="N353" s="45">
        <v>31.27</v>
      </c>
    </row>
    <row r="354" spans="1:14" x14ac:dyDescent="0.25">
      <c r="A354" s="44" t="s">
        <v>9190</v>
      </c>
      <c r="B354" s="44" t="s">
        <v>2253</v>
      </c>
      <c r="C354" s="44" t="s">
        <v>11666</v>
      </c>
      <c r="D354" s="44" t="s">
        <v>1574</v>
      </c>
      <c r="E354" s="44" t="s">
        <v>11667</v>
      </c>
      <c r="F354" s="44" t="s">
        <v>11531</v>
      </c>
      <c r="G354" s="45">
        <v>99.33</v>
      </c>
      <c r="H354" s="45">
        <v>0</v>
      </c>
      <c r="I354" s="44" t="s">
        <v>11532</v>
      </c>
      <c r="J354" s="44" t="s">
        <v>1063</v>
      </c>
      <c r="K354" s="44" t="s">
        <v>11533</v>
      </c>
      <c r="L354" s="44" t="s">
        <v>11534</v>
      </c>
      <c r="M354" s="44" t="s">
        <v>1063</v>
      </c>
      <c r="N354" s="45">
        <v>99.33</v>
      </c>
    </row>
    <row r="355" spans="1:14" x14ac:dyDescent="0.25">
      <c r="A355" s="44" t="s">
        <v>9190</v>
      </c>
      <c r="B355" s="44" t="s">
        <v>2253</v>
      </c>
      <c r="C355" s="44" t="s">
        <v>11666</v>
      </c>
      <c r="D355" s="44" t="s">
        <v>1148</v>
      </c>
      <c r="E355" s="44" t="s">
        <v>11667</v>
      </c>
      <c r="F355" s="44" t="s">
        <v>11535</v>
      </c>
      <c r="G355" s="45">
        <v>194</v>
      </c>
      <c r="H355" s="45">
        <v>0</v>
      </c>
      <c r="I355" s="44" t="s">
        <v>11532</v>
      </c>
      <c r="J355" s="44" t="s">
        <v>1063</v>
      </c>
      <c r="K355" s="44" t="s">
        <v>11533</v>
      </c>
      <c r="L355" s="44" t="s">
        <v>11534</v>
      </c>
      <c r="M355" s="44" t="s">
        <v>1063</v>
      </c>
      <c r="N355" s="45">
        <v>194</v>
      </c>
    </row>
    <row r="356" spans="1:14" x14ac:dyDescent="0.25">
      <c r="A356" s="44" t="s">
        <v>9190</v>
      </c>
      <c r="B356" s="44" t="s">
        <v>2253</v>
      </c>
      <c r="C356" s="44" t="s">
        <v>11666</v>
      </c>
      <c r="D356" s="44" t="s">
        <v>1153</v>
      </c>
      <c r="E356" s="44" t="s">
        <v>11667</v>
      </c>
      <c r="F356" s="44" t="s">
        <v>11536</v>
      </c>
      <c r="G356" s="45">
        <v>65.599999999999994</v>
      </c>
      <c r="H356" s="45">
        <v>0</v>
      </c>
      <c r="I356" s="44" t="s">
        <v>11532</v>
      </c>
      <c r="J356" s="44" t="s">
        <v>1063</v>
      </c>
      <c r="K356" s="44" t="s">
        <v>11533</v>
      </c>
      <c r="L356" s="44" t="s">
        <v>11534</v>
      </c>
      <c r="M356" s="44" t="s">
        <v>1063</v>
      </c>
      <c r="N356" s="45">
        <v>65.599999999999994</v>
      </c>
    </row>
    <row r="357" spans="1:14" x14ac:dyDescent="0.25">
      <c r="A357" s="44" t="s">
        <v>9190</v>
      </c>
      <c r="B357" s="44" t="s">
        <v>2253</v>
      </c>
      <c r="C357" s="44" t="s">
        <v>11666</v>
      </c>
      <c r="D357" s="44" t="s">
        <v>11537</v>
      </c>
      <c r="E357" s="44" t="s">
        <v>11667</v>
      </c>
      <c r="F357" s="44" t="s">
        <v>11538</v>
      </c>
      <c r="G357" s="45">
        <v>54.76</v>
      </c>
      <c r="H357" s="45">
        <v>0</v>
      </c>
      <c r="I357" s="44" t="s">
        <v>11532</v>
      </c>
      <c r="J357" s="44" t="s">
        <v>1063</v>
      </c>
      <c r="K357" s="44" t="s">
        <v>11533</v>
      </c>
      <c r="L357" s="44" t="s">
        <v>11534</v>
      </c>
      <c r="M357" s="44" t="s">
        <v>1063</v>
      </c>
      <c r="N357" s="45">
        <v>54.76</v>
      </c>
    </row>
    <row r="358" spans="1:14" x14ac:dyDescent="0.25">
      <c r="A358" s="44" t="s">
        <v>9190</v>
      </c>
      <c r="B358" s="44" t="s">
        <v>2253</v>
      </c>
      <c r="C358" s="44" t="s">
        <v>11668</v>
      </c>
      <c r="D358" s="44" t="s">
        <v>1574</v>
      </c>
      <c r="E358" s="44" t="s">
        <v>11669</v>
      </c>
      <c r="F358" s="44" t="s">
        <v>11531</v>
      </c>
      <c r="G358" s="45">
        <v>93.44</v>
      </c>
      <c r="H358" s="45">
        <v>0</v>
      </c>
      <c r="I358" s="44" t="s">
        <v>11532</v>
      </c>
      <c r="J358" s="44" t="s">
        <v>1063</v>
      </c>
      <c r="K358" s="44" t="s">
        <v>11533</v>
      </c>
      <c r="L358" s="44" t="s">
        <v>11534</v>
      </c>
      <c r="M358" s="44" t="s">
        <v>1063</v>
      </c>
      <c r="N358" s="45">
        <v>93.44</v>
      </c>
    </row>
    <row r="359" spans="1:14" x14ac:dyDescent="0.25">
      <c r="A359" s="44" t="s">
        <v>9190</v>
      </c>
      <c r="B359" s="44" t="s">
        <v>2253</v>
      </c>
      <c r="C359" s="44" t="s">
        <v>11668</v>
      </c>
      <c r="D359" s="44" t="s">
        <v>1148</v>
      </c>
      <c r="E359" s="44" t="s">
        <v>11669</v>
      </c>
      <c r="F359" s="44" t="s">
        <v>11535</v>
      </c>
      <c r="G359" s="45">
        <v>69.510000000000005</v>
      </c>
      <c r="H359" s="45">
        <v>0</v>
      </c>
      <c r="I359" s="44" t="s">
        <v>11532</v>
      </c>
      <c r="J359" s="44" t="s">
        <v>1063</v>
      </c>
      <c r="K359" s="44" t="s">
        <v>11533</v>
      </c>
      <c r="L359" s="44" t="s">
        <v>11534</v>
      </c>
      <c r="M359" s="44" t="s">
        <v>1063</v>
      </c>
      <c r="N359" s="45">
        <v>69.510000000000005</v>
      </c>
    </row>
    <row r="360" spans="1:14" x14ac:dyDescent="0.25">
      <c r="A360" s="44" t="s">
        <v>9190</v>
      </c>
      <c r="B360" s="44" t="s">
        <v>2253</v>
      </c>
      <c r="C360" s="44" t="s">
        <v>11668</v>
      </c>
      <c r="D360" s="44" t="s">
        <v>1153</v>
      </c>
      <c r="E360" s="44" t="s">
        <v>11669</v>
      </c>
      <c r="F360" s="44" t="s">
        <v>11536</v>
      </c>
      <c r="G360" s="45">
        <v>44.12</v>
      </c>
      <c r="H360" s="45">
        <v>0</v>
      </c>
      <c r="I360" s="44" t="s">
        <v>11532</v>
      </c>
      <c r="J360" s="44" t="s">
        <v>1063</v>
      </c>
      <c r="K360" s="44" t="s">
        <v>11533</v>
      </c>
      <c r="L360" s="44" t="s">
        <v>11534</v>
      </c>
      <c r="M360" s="44" t="s">
        <v>1063</v>
      </c>
      <c r="N360" s="45">
        <v>44.12</v>
      </c>
    </row>
    <row r="361" spans="1:14" x14ac:dyDescent="0.25">
      <c r="A361" s="44" t="s">
        <v>9190</v>
      </c>
      <c r="B361" s="44" t="s">
        <v>2253</v>
      </c>
      <c r="C361" s="44" t="s">
        <v>11668</v>
      </c>
      <c r="D361" s="44" t="s">
        <v>11537</v>
      </c>
      <c r="E361" s="44" t="s">
        <v>11669</v>
      </c>
      <c r="F361" s="44" t="s">
        <v>11538</v>
      </c>
      <c r="G361" s="45">
        <v>72.05</v>
      </c>
      <c r="H361" s="45">
        <v>0</v>
      </c>
      <c r="I361" s="44" t="s">
        <v>11532</v>
      </c>
      <c r="J361" s="44" t="s">
        <v>1063</v>
      </c>
      <c r="K361" s="44" t="s">
        <v>11533</v>
      </c>
      <c r="L361" s="44" t="s">
        <v>11534</v>
      </c>
      <c r="M361" s="44" t="s">
        <v>1063</v>
      </c>
      <c r="N361" s="45">
        <v>72.05</v>
      </c>
    </row>
    <row r="362" spans="1:14" x14ac:dyDescent="0.25">
      <c r="A362" s="44" t="s">
        <v>11375</v>
      </c>
      <c r="B362" s="44" t="s">
        <v>2000</v>
      </c>
      <c r="C362" s="44" t="s">
        <v>11670</v>
      </c>
      <c r="D362" s="44" t="s">
        <v>1574</v>
      </c>
      <c r="E362" s="44" t="s">
        <v>11671</v>
      </c>
      <c r="F362" s="44" t="s">
        <v>11531</v>
      </c>
      <c r="G362" s="45">
        <v>125.16</v>
      </c>
      <c r="H362" s="45">
        <v>0</v>
      </c>
      <c r="I362" s="44" t="s">
        <v>11532</v>
      </c>
      <c r="J362" s="44" t="s">
        <v>1063</v>
      </c>
      <c r="K362" s="44" t="s">
        <v>11533</v>
      </c>
      <c r="L362" s="44" t="s">
        <v>11534</v>
      </c>
      <c r="M362" s="44" t="s">
        <v>1063</v>
      </c>
      <c r="N362" s="45">
        <v>125.16</v>
      </c>
    </row>
    <row r="363" spans="1:14" x14ac:dyDescent="0.25">
      <c r="A363" s="44" t="s">
        <v>11375</v>
      </c>
      <c r="B363" s="44" t="s">
        <v>2000</v>
      </c>
      <c r="C363" s="44" t="s">
        <v>11670</v>
      </c>
      <c r="D363" s="44" t="s">
        <v>1148</v>
      </c>
      <c r="E363" s="44" t="s">
        <v>11671</v>
      </c>
      <c r="F363" s="44" t="s">
        <v>11535</v>
      </c>
      <c r="G363" s="45">
        <v>18.59</v>
      </c>
      <c r="H363" s="45">
        <v>0</v>
      </c>
      <c r="I363" s="44" t="s">
        <v>11532</v>
      </c>
      <c r="J363" s="44" t="s">
        <v>1063</v>
      </c>
      <c r="K363" s="44" t="s">
        <v>11533</v>
      </c>
      <c r="L363" s="44" t="s">
        <v>11534</v>
      </c>
      <c r="M363" s="44" t="s">
        <v>1063</v>
      </c>
      <c r="N363" s="45">
        <v>18.59</v>
      </c>
    </row>
    <row r="364" spans="1:14" x14ac:dyDescent="0.25">
      <c r="A364" s="44" t="s">
        <v>11375</v>
      </c>
      <c r="B364" s="44" t="s">
        <v>2000</v>
      </c>
      <c r="C364" s="44" t="s">
        <v>11670</v>
      </c>
      <c r="D364" s="44" t="s">
        <v>1153</v>
      </c>
      <c r="E364" s="44" t="s">
        <v>11671</v>
      </c>
      <c r="F364" s="44" t="s">
        <v>11536</v>
      </c>
      <c r="G364" s="45">
        <v>15.59</v>
      </c>
      <c r="H364" s="45">
        <v>0</v>
      </c>
      <c r="I364" s="44" t="s">
        <v>11532</v>
      </c>
      <c r="J364" s="44" t="s">
        <v>1063</v>
      </c>
      <c r="K364" s="44" t="s">
        <v>11533</v>
      </c>
      <c r="L364" s="44" t="s">
        <v>11534</v>
      </c>
      <c r="M364" s="44" t="s">
        <v>1063</v>
      </c>
      <c r="N364" s="45">
        <v>15.59</v>
      </c>
    </row>
    <row r="365" spans="1:14" x14ac:dyDescent="0.25">
      <c r="A365" s="44" t="s">
        <v>11375</v>
      </c>
      <c r="B365" s="44" t="s">
        <v>2000</v>
      </c>
      <c r="C365" s="44" t="s">
        <v>11670</v>
      </c>
      <c r="D365" s="44" t="s">
        <v>11537</v>
      </c>
      <c r="E365" s="44" t="s">
        <v>11671</v>
      </c>
      <c r="F365" s="44" t="s">
        <v>11538</v>
      </c>
      <c r="G365" s="45">
        <v>3.45</v>
      </c>
      <c r="H365" s="45">
        <v>0</v>
      </c>
      <c r="I365" s="44" t="s">
        <v>11532</v>
      </c>
      <c r="J365" s="44" t="s">
        <v>1063</v>
      </c>
      <c r="K365" s="44" t="s">
        <v>11533</v>
      </c>
      <c r="L365" s="44" t="s">
        <v>11534</v>
      </c>
      <c r="M365" s="44" t="s">
        <v>1063</v>
      </c>
      <c r="N365" s="45">
        <v>3.45</v>
      </c>
    </row>
    <row r="366" spans="1:14" x14ac:dyDescent="0.25">
      <c r="A366" s="44" t="s">
        <v>11375</v>
      </c>
      <c r="B366" s="44" t="s">
        <v>2000</v>
      </c>
      <c r="C366" s="44" t="s">
        <v>11672</v>
      </c>
      <c r="D366" s="44" t="s">
        <v>1574</v>
      </c>
      <c r="E366" s="44" t="s">
        <v>11673</v>
      </c>
      <c r="F366" s="44" t="s">
        <v>11531</v>
      </c>
      <c r="G366" s="45">
        <v>82.37</v>
      </c>
      <c r="H366" s="45">
        <v>0</v>
      </c>
      <c r="I366" s="44" t="s">
        <v>11532</v>
      </c>
      <c r="J366" s="44" t="s">
        <v>1063</v>
      </c>
      <c r="K366" s="44" t="s">
        <v>11533</v>
      </c>
      <c r="L366" s="44" t="s">
        <v>11534</v>
      </c>
      <c r="M366" s="44" t="s">
        <v>1063</v>
      </c>
      <c r="N366" s="45">
        <v>82.37</v>
      </c>
    </row>
    <row r="367" spans="1:14" x14ac:dyDescent="0.25">
      <c r="A367" s="44" t="s">
        <v>11375</v>
      </c>
      <c r="B367" s="44" t="s">
        <v>2000</v>
      </c>
      <c r="C367" s="44" t="s">
        <v>11672</v>
      </c>
      <c r="D367" s="44" t="s">
        <v>1148</v>
      </c>
      <c r="E367" s="44" t="s">
        <v>11673</v>
      </c>
      <c r="F367" s="44" t="s">
        <v>11535</v>
      </c>
      <c r="G367" s="45">
        <v>9.61</v>
      </c>
      <c r="H367" s="45">
        <v>0</v>
      </c>
      <c r="I367" s="44" t="s">
        <v>11532</v>
      </c>
      <c r="J367" s="44" t="s">
        <v>1063</v>
      </c>
      <c r="K367" s="44" t="s">
        <v>11533</v>
      </c>
      <c r="L367" s="44" t="s">
        <v>11534</v>
      </c>
      <c r="M367" s="44" t="s">
        <v>1063</v>
      </c>
      <c r="N367" s="45">
        <v>9.61</v>
      </c>
    </row>
    <row r="368" spans="1:14" x14ac:dyDescent="0.25">
      <c r="A368" s="44" t="s">
        <v>11375</v>
      </c>
      <c r="B368" s="44" t="s">
        <v>2000</v>
      </c>
      <c r="C368" s="44" t="s">
        <v>11672</v>
      </c>
      <c r="D368" s="44" t="s">
        <v>1153</v>
      </c>
      <c r="E368" s="44" t="s">
        <v>11673</v>
      </c>
      <c r="F368" s="44" t="s">
        <v>11536</v>
      </c>
      <c r="G368" s="45">
        <v>10.88</v>
      </c>
      <c r="H368" s="45">
        <v>0</v>
      </c>
      <c r="I368" s="44" t="s">
        <v>11532</v>
      </c>
      <c r="J368" s="44" t="s">
        <v>1063</v>
      </c>
      <c r="K368" s="44" t="s">
        <v>11533</v>
      </c>
      <c r="L368" s="44" t="s">
        <v>11534</v>
      </c>
      <c r="M368" s="44" t="s">
        <v>1063</v>
      </c>
      <c r="N368" s="45">
        <v>10.88</v>
      </c>
    </row>
    <row r="369" spans="1:14" x14ac:dyDescent="0.25">
      <c r="A369" s="44" t="s">
        <v>11375</v>
      </c>
      <c r="B369" s="44" t="s">
        <v>2000</v>
      </c>
      <c r="C369" s="44" t="s">
        <v>11672</v>
      </c>
      <c r="D369" s="44" t="s">
        <v>11537</v>
      </c>
      <c r="E369" s="44" t="s">
        <v>11673</v>
      </c>
      <c r="F369" s="44" t="s">
        <v>11538</v>
      </c>
      <c r="G369" s="45">
        <v>0.01</v>
      </c>
      <c r="H369" s="45">
        <v>0</v>
      </c>
      <c r="I369" s="44" t="s">
        <v>11532</v>
      </c>
      <c r="J369" s="44" t="s">
        <v>1063</v>
      </c>
      <c r="K369" s="44" t="s">
        <v>11533</v>
      </c>
      <c r="L369" s="44" t="s">
        <v>11534</v>
      </c>
      <c r="M369" s="44" t="s">
        <v>1063</v>
      </c>
      <c r="N369" s="45">
        <v>0.01</v>
      </c>
    </row>
    <row r="370" spans="1:14" x14ac:dyDescent="0.25">
      <c r="A370" s="44" t="s">
        <v>11375</v>
      </c>
      <c r="B370" s="44" t="s">
        <v>2000</v>
      </c>
      <c r="C370" s="44" t="s">
        <v>11674</v>
      </c>
      <c r="D370" s="44" t="s">
        <v>1574</v>
      </c>
      <c r="E370" s="44" t="s">
        <v>11675</v>
      </c>
      <c r="F370" s="44" t="s">
        <v>11531</v>
      </c>
      <c r="G370" s="45">
        <v>65.3</v>
      </c>
      <c r="H370" s="45">
        <v>0</v>
      </c>
      <c r="I370" s="44" t="s">
        <v>11532</v>
      </c>
      <c r="J370" s="44" t="s">
        <v>1063</v>
      </c>
      <c r="K370" s="44" t="s">
        <v>11533</v>
      </c>
      <c r="L370" s="44" t="s">
        <v>11534</v>
      </c>
      <c r="M370" s="44" t="s">
        <v>1063</v>
      </c>
      <c r="N370" s="45">
        <v>65.3</v>
      </c>
    </row>
    <row r="371" spans="1:14" x14ac:dyDescent="0.25">
      <c r="A371" s="44" t="s">
        <v>11375</v>
      </c>
      <c r="B371" s="44" t="s">
        <v>2000</v>
      </c>
      <c r="C371" s="44" t="s">
        <v>11674</v>
      </c>
      <c r="D371" s="44" t="s">
        <v>1148</v>
      </c>
      <c r="E371" s="44" t="s">
        <v>11675</v>
      </c>
      <c r="F371" s="44" t="s">
        <v>11535</v>
      </c>
      <c r="G371" s="45">
        <v>14.36</v>
      </c>
      <c r="H371" s="45">
        <v>0</v>
      </c>
      <c r="I371" s="44" t="s">
        <v>11532</v>
      </c>
      <c r="J371" s="44" t="s">
        <v>1063</v>
      </c>
      <c r="K371" s="44" t="s">
        <v>11533</v>
      </c>
      <c r="L371" s="44" t="s">
        <v>11534</v>
      </c>
      <c r="M371" s="44" t="s">
        <v>1063</v>
      </c>
      <c r="N371" s="45">
        <v>14.36</v>
      </c>
    </row>
    <row r="372" spans="1:14" x14ac:dyDescent="0.25">
      <c r="A372" s="44" t="s">
        <v>11375</v>
      </c>
      <c r="B372" s="44" t="s">
        <v>2000</v>
      </c>
      <c r="C372" s="44" t="s">
        <v>11674</v>
      </c>
      <c r="D372" s="44" t="s">
        <v>1153</v>
      </c>
      <c r="E372" s="44" t="s">
        <v>11675</v>
      </c>
      <c r="F372" s="44" t="s">
        <v>11536</v>
      </c>
      <c r="G372" s="45">
        <v>18.920000000000002</v>
      </c>
      <c r="H372" s="45">
        <v>0</v>
      </c>
      <c r="I372" s="44" t="s">
        <v>11532</v>
      </c>
      <c r="J372" s="44" t="s">
        <v>1063</v>
      </c>
      <c r="K372" s="44" t="s">
        <v>11533</v>
      </c>
      <c r="L372" s="44" t="s">
        <v>11534</v>
      </c>
      <c r="M372" s="44" t="s">
        <v>1063</v>
      </c>
      <c r="N372" s="45">
        <v>18.920000000000002</v>
      </c>
    </row>
    <row r="373" spans="1:14" x14ac:dyDescent="0.25">
      <c r="A373" s="44" t="s">
        <v>11375</v>
      </c>
      <c r="B373" s="44" t="s">
        <v>2000</v>
      </c>
      <c r="C373" s="44" t="s">
        <v>11674</v>
      </c>
      <c r="D373" s="44" t="s">
        <v>11537</v>
      </c>
      <c r="E373" s="44" t="s">
        <v>11675</v>
      </c>
      <c r="F373" s="44" t="s">
        <v>11538</v>
      </c>
      <c r="G373" s="45">
        <v>3.35</v>
      </c>
      <c r="H373" s="45">
        <v>0</v>
      </c>
      <c r="I373" s="44" t="s">
        <v>11532</v>
      </c>
      <c r="J373" s="44" t="s">
        <v>1063</v>
      </c>
      <c r="K373" s="44" t="s">
        <v>11533</v>
      </c>
      <c r="L373" s="44" t="s">
        <v>11534</v>
      </c>
      <c r="M373" s="44" t="s">
        <v>1063</v>
      </c>
      <c r="N373" s="45">
        <v>3.35</v>
      </c>
    </row>
    <row r="374" spans="1:14" x14ac:dyDescent="0.25">
      <c r="A374" s="44" t="s">
        <v>11375</v>
      </c>
      <c r="B374" s="44" t="s">
        <v>2000</v>
      </c>
      <c r="C374" s="44" t="s">
        <v>11676</v>
      </c>
      <c r="D374" s="44" t="s">
        <v>1574</v>
      </c>
      <c r="E374" s="44" t="s">
        <v>3273</v>
      </c>
      <c r="F374" s="44" t="s">
        <v>11531</v>
      </c>
      <c r="G374" s="45">
        <v>75.790000000000006</v>
      </c>
      <c r="H374" s="45">
        <v>0</v>
      </c>
      <c r="I374" s="44" t="s">
        <v>11532</v>
      </c>
      <c r="J374" s="44" t="s">
        <v>1063</v>
      </c>
      <c r="K374" s="44" t="s">
        <v>11533</v>
      </c>
      <c r="L374" s="44" t="s">
        <v>11534</v>
      </c>
      <c r="M374" s="44" t="s">
        <v>1063</v>
      </c>
      <c r="N374" s="45">
        <v>75.790000000000006</v>
      </c>
    </row>
    <row r="375" spans="1:14" x14ac:dyDescent="0.25">
      <c r="A375" s="44" t="s">
        <v>11375</v>
      </c>
      <c r="B375" s="44" t="s">
        <v>2000</v>
      </c>
      <c r="C375" s="44" t="s">
        <v>11676</v>
      </c>
      <c r="D375" s="44" t="s">
        <v>1148</v>
      </c>
      <c r="E375" s="44" t="s">
        <v>3273</v>
      </c>
      <c r="F375" s="44" t="s">
        <v>11535</v>
      </c>
      <c r="G375" s="45">
        <v>74.86</v>
      </c>
      <c r="H375" s="45">
        <v>0</v>
      </c>
      <c r="I375" s="44" t="s">
        <v>11532</v>
      </c>
      <c r="J375" s="44" t="s">
        <v>1063</v>
      </c>
      <c r="K375" s="44" t="s">
        <v>11533</v>
      </c>
      <c r="L375" s="44" t="s">
        <v>11534</v>
      </c>
      <c r="M375" s="44" t="s">
        <v>1063</v>
      </c>
      <c r="N375" s="45">
        <v>74.86</v>
      </c>
    </row>
    <row r="376" spans="1:14" x14ac:dyDescent="0.25">
      <c r="A376" s="44" t="s">
        <v>11375</v>
      </c>
      <c r="B376" s="44" t="s">
        <v>2000</v>
      </c>
      <c r="C376" s="44" t="s">
        <v>11676</v>
      </c>
      <c r="D376" s="44" t="s">
        <v>1153</v>
      </c>
      <c r="E376" s="44" t="s">
        <v>3273</v>
      </c>
      <c r="F376" s="44" t="s">
        <v>11536</v>
      </c>
      <c r="G376" s="45">
        <v>30.01</v>
      </c>
      <c r="H376" s="45">
        <v>0</v>
      </c>
      <c r="I376" s="44" t="s">
        <v>11532</v>
      </c>
      <c r="J376" s="44" t="s">
        <v>1063</v>
      </c>
      <c r="K376" s="44" t="s">
        <v>11533</v>
      </c>
      <c r="L376" s="44" t="s">
        <v>11534</v>
      </c>
      <c r="M376" s="44" t="s">
        <v>1063</v>
      </c>
      <c r="N376" s="45">
        <v>30.01</v>
      </c>
    </row>
    <row r="377" spans="1:14" x14ac:dyDescent="0.25">
      <c r="A377" s="44" t="s">
        <v>11375</v>
      </c>
      <c r="B377" s="44" t="s">
        <v>2000</v>
      </c>
      <c r="C377" s="44" t="s">
        <v>11676</v>
      </c>
      <c r="D377" s="44" t="s">
        <v>11537</v>
      </c>
      <c r="E377" s="44" t="s">
        <v>3273</v>
      </c>
      <c r="F377" s="44" t="s">
        <v>11538</v>
      </c>
      <c r="G377" s="45">
        <v>79.11</v>
      </c>
      <c r="H377" s="45">
        <v>0</v>
      </c>
      <c r="I377" s="44" t="s">
        <v>11532</v>
      </c>
      <c r="J377" s="44" t="s">
        <v>1063</v>
      </c>
      <c r="K377" s="44" t="s">
        <v>11533</v>
      </c>
      <c r="L377" s="44" t="s">
        <v>11534</v>
      </c>
      <c r="M377" s="44" t="s">
        <v>1063</v>
      </c>
      <c r="N377" s="45">
        <v>79.11</v>
      </c>
    </row>
    <row r="378" spans="1:14" x14ac:dyDescent="0.25">
      <c r="A378" s="44" t="s">
        <v>11375</v>
      </c>
      <c r="B378" s="44" t="s">
        <v>2000</v>
      </c>
      <c r="C378" s="44" t="s">
        <v>11677</v>
      </c>
      <c r="D378" s="44" t="s">
        <v>1574</v>
      </c>
      <c r="E378" s="44" t="s">
        <v>3278</v>
      </c>
      <c r="F378" s="44" t="s">
        <v>11531</v>
      </c>
      <c r="G378" s="45">
        <v>64.150000000000006</v>
      </c>
      <c r="H378" s="45">
        <v>0</v>
      </c>
      <c r="I378" s="44" t="s">
        <v>11532</v>
      </c>
      <c r="J378" s="44" t="s">
        <v>1063</v>
      </c>
      <c r="K378" s="44" t="s">
        <v>11533</v>
      </c>
      <c r="L378" s="44" t="s">
        <v>11534</v>
      </c>
      <c r="M378" s="44" t="s">
        <v>1063</v>
      </c>
      <c r="N378" s="45">
        <v>64.150000000000006</v>
      </c>
    </row>
    <row r="379" spans="1:14" x14ac:dyDescent="0.25">
      <c r="A379" s="44" t="s">
        <v>11375</v>
      </c>
      <c r="B379" s="44" t="s">
        <v>2000</v>
      </c>
      <c r="C379" s="44" t="s">
        <v>11677</v>
      </c>
      <c r="D379" s="44" t="s">
        <v>1148</v>
      </c>
      <c r="E379" s="44" t="s">
        <v>3278</v>
      </c>
      <c r="F379" s="44" t="s">
        <v>11535</v>
      </c>
      <c r="G379" s="45">
        <v>51.42</v>
      </c>
      <c r="H379" s="45">
        <v>0</v>
      </c>
      <c r="I379" s="44" t="s">
        <v>11532</v>
      </c>
      <c r="J379" s="44" t="s">
        <v>1063</v>
      </c>
      <c r="K379" s="44" t="s">
        <v>11533</v>
      </c>
      <c r="L379" s="44" t="s">
        <v>11534</v>
      </c>
      <c r="M379" s="44" t="s">
        <v>1063</v>
      </c>
      <c r="N379" s="45">
        <v>51.42</v>
      </c>
    </row>
    <row r="380" spans="1:14" x14ac:dyDescent="0.25">
      <c r="A380" s="44" t="s">
        <v>11375</v>
      </c>
      <c r="B380" s="44" t="s">
        <v>2000</v>
      </c>
      <c r="C380" s="44" t="s">
        <v>11677</v>
      </c>
      <c r="D380" s="44" t="s">
        <v>1153</v>
      </c>
      <c r="E380" s="44" t="s">
        <v>3278</v>
      </c>
      <c r="F380" s="44" t="s">
        <v>11536</v>
      </c>
      <c r="G380" s="45">
        <v>36.33</v>
      </c>
      <c r="H380" s="45">
        <v>0</v>
      </c>
      <c r="I380" s="44" t="s">
        <v>11532</v>
      </c>
      <c r="J380" s="44" t="s">
        <v>1063</v>
      </c>
      <c r="K380" s="44" t="s">
        <v>11533</v>
      </c>
      <c r="L380" s="44" t="s">
        <v>11534</v>
      </c>
      <c r="M380" s="44" t="s">
        <v>1063</v>
      </c>
      <c r="N380" s="45">
        <v>36.33</v>
      </c>
    </row>
    <row r="381" spans="1:14" x14ac:dyDescent="0.25">
      <c r="A381" s="44" t="s">
        <v>11375</v>
      </c>
      <c r="B381" s="44" t="s">
        <v>2000</v>
      </c>
      <c r="C381" s="44" t="s">
        <v>11677</v>
      </c>
      <c r="D381" s="44" t="s">
        <v>11537</v>
      </c>
      <c r="E381" s="44" t="s">
        <v>3278</v>
      </c>
      <c r="F381" s="44" t="s">
        <v>11538</v>
      </c>
      <c r="G381" s="45">
        <v>100.27</v>
      </c>
      <c r="H381" s="45">
        <v>0</v>
      </c>
      <c r="I381" s="44" t="s">
        <v>11532</v>
      </c>
      <c r="J381" s="44" t="s">
        <v>1063</v>
      </c>
      <c r="K381" s="44" t="s">
        <v>11533</v>
      </c>
      <c r="L381" s="44" t="s">
        <v>11534</v>
      </c>
      <c r="M381" s="44" t="s">
        <v>1063</v>
      </c>
      <c r="N381" s="45">
        <v>100.27</v>
      </c>
    </row>
    <row r="382" spans="1:14" x14ac:dyDescent="0.25">
      <c r="A382" s="44" t="s">
        <v>11375</v>
      </c>
      <c r="B382" s="44" t="s">
        <v>2000</v>
      </c>
      <c r="C382" s="44" t="s">
        <v>11678</v>
      </c>
      <c r="D382" s="44" t="s">
        <v>1574</v>
      </c>
      <c r="E382" s="44" t="s">
        <v>3281</v>
      </c>
      <c r="F382" s="44" t="s">
        <v>11531</v>
      </c>
      <c r="G382" s="45">
        <v>106.59</v>
      </c>
      <c r="H382" s="45">
        <v>0</v>
      </c>
      <c r="I382" s="44" t="s">
        <v>11532</v>
      </c>
      <c r="J382" s="44" t="s">
        <v>1063</v>
      </c>
      <c r="K382" s="44" t="s">
        <v>11533</v>
      </c>
      <c r="L382" s="44" t="s">
        <v>11534</v>
      </c>
      <c r="M382" s="44" t="s">
        <v>1063</v>
      </c>
      <c r="N382" s="45">
        <v>106.59</v>
      </c>
    </row>
    <row r="383" spans="1:14" x14ac:dyDescent="0.25">
      <c r="A383" s="44" t="s">
        <v>11375</v>
      </c>
      <c r="B383" s="44" t="s">
        <v>2000</v>
      </c>
      <c r="C383" s="44" t="s">
        <v>11678</v>
      </c>
      <c r="D383" s="44" t="s">
        <v>1148</v>
      </c>
      <c r="E383" s="44" t="s">
        <v>3281</v>
      </c>
      <c r="F383" s="44" t="s">
        <v>11535</v>
      </c>
      <c r="G383" s="45">
        <v>63.94</v>
      </c>
      <c r="H383" s="45">
        <v>0</v>
      </c>
      <c r="I383" s="44" t="s">
        <v>11532</v>
      </c>
      <c r="J383" s="44" t="s">
        <v>1063</v>
      </c>
      <c r="K383" s="44" t="s">
        <v>11533</v>
      </c>
      <c r="L383" s="44" t="s">
        <v>11534</v>
      </c>
      <c r="M383" s="44" t="s">
        <v>1063</v>
      </c>
      <c r="N383" s="45">
        <v>63.94</v>
      </c>
    </row>
    <row r="384" spans="1:14" x14ac:dyDescent="0.25">
      <c r="A384" s="44" t="s">
        <v>11375</v>
      </c>
      <c r="B384" s="44" t="s">
        <v>2000</v>
      </c>
      <c r="C384" s="44" t="s">
        <v>11678</v>
      </c>
      <c r="D384" s="44" t="s">
        <v>1153</v>
      </c>
      <c r="E384" s="44" t="s">
        <v>3281</v>
      </c>
      <c r="F384" s="44" t="s">
        <v>11536</v>
      </c>
      <c r="G384" s="45">
        <v>76.11</v>
      </c>
      <c r="H384" s="45">
        <v>0</v>
      </c>
      <c r="I384" s="44" t="s">
        <v>11532</v>
      </c>
      <c r="J384" s="44" t="s">
        <v>1063</v>
      </c>
      <c r="K384" s="44" t="s">
        <v>11533</v>
      </c>
      <c r="L384" s="44" t="s">
        <v>11534</v>
      </c>
      <c r="M384" s="44" t="s">
        <v>1063</v>
      </c>
      <c r="N384" s="45">
        <v>76.11</v>
      </c>
    </row>
    <row r="385" spans="1:14" x14ac:dyDescent="0.25">
      <c r="A385" s="44" t="s">
        <v>11375</v>
      </c>
      <c r="B385" s="44" t="s">
        <v>2000</v>
      </c>
      <c r="C385" s="44" t="s">
        <v>11678</v>
      </c>
      <c r="D385" s="44" t="s">
        <v>11537</v>
      </c>
      <c r="E385" s="44" t="s">
        <v>3281</v>
      </c>
      <c r="F385" s="44" t="s">
        <v>11538</v>
      </c>
      <c r="G385" s="45">
        <v>393.95</v>
      </c>
      <c r="H385" s="45">
        <v>0</v>
      </c>
      <c r="I385" s="44" t="s">
        <v>11532</v>
      </c>
      <c r="J385" s="44" t="s">
        <v>1063</v>
      </c>
      <c r="K385" s="44" t="s">
        <v>11533</v>
      </c>
      <c r="L385" s="44" t="s">
        <v>11534</v>
      </c>
      <c r="M385" s="44" t="s">
        <v>1063</v>
      </c>
      <c r="N385" s="45">
        <v>393.95</v>
      </c>
    </row>
    <row r="386" spans="1:14" x14ac:dyDescent="0.25">
      <c r="A386" s="44" t="s">
        <v>11375</v>
      </c>
      <c r="B386" s="44" t="s">
        <v>2000</v>
      </c>
      <c r="C386" s="44" t="s">
        <v>11679</v>
      </c>
      <c r="D386" s="44" t="s">
        <v>1574</v>
      </c>
      <c r="E386" s="44" t="s">
        <v>3258</v>
      </c>
      <c r="F386" s="44" t="s">
        <v>11531</v>
      </c>
      <c r="G386" s="45">
        <v>46.21</v>
      </c>
      <c r="H386" s="45">
        <v>0</v>
      </c>
      <c r="I386" s="44" t="s">
        <v>11532</v>
      </c>
      <c r="J386" s="44" t="s">
        <v>1063</v>
      </c>
      <c r="K386" s="44" t="s">
        <v>11533</v>
      </c>
      <c r="L386" s="44" t="s">
        <v>11534</v>
      </c>
      <c r="M386" s="44" t="s">
        <v>1063</v>
      </c>
      <c r="N386" s="45">
        <v>46.21</v>
      </c>
    </row>
    <row r="387" spans="1:14" x14ac:dyDescent="0.25">
      <c r="A387" s="44" t="s">
        <v>11375</v>
      </c>
      <c r="B387" s="44" t="s">
        <v>2000</v>
      </c>
      <c r="C387" s="44" t="s">
        <v>11679</v>
      </c>
      <c r="D387" s="44" t="s">
        <v>1148</v>
      </c>
      <c r="E387" s="44" t="s">
        <v>3258</v>
      </c>
      <c r="F387" s="44" t="s">
        <v>11535</v>
      </c>
      <c r="G387" s="45">
        <v>14.13</v>
      </c>
      <c r="H387" s="45">
        <v>0</v>
      </c>
      <c r="I387" s="44" t="s">
        <v>11532</v>
      </c>
      <c r="J387" s="44" t="s">
        <v>1063</v>
      </c>
      <c r="K387" s="44" t="s">
        <v>11533</v>
      </c>
      <c r="L387" s="44" t="s">
        <v>11534</v>
      </c>
      <c r="M387" s="44" t="s">
        <v>1063</v>
      </c>
      <c r="N387" s="45">
        <v>14.13</v>
      </c>
    </row>
    <row r="388" spans="1:14" x14ac:dyDescent="0.25">
      <c r="A388" s="44" t="s">
        <v>11375</v>
      </c>
      <c r="B388" s="44" t="s">
        <v>2000</v>
      </c>
      <c r="C388" s="44" t="s">
        <v>11679</v>
      </c>
      <c r="D388" s="44" t="s">
        <v>1153</v>
      </c>
      <c r="E388" s="44" t="s">
        <v>3258</v>
      </c>
      <c r="F388" s="44" t="s">
        <v>11536</v>
      </c>
      <c r="G388" s="45">
        <v>8.8000000000000007</v>
      </c>
      <c r="H388" s="45">
        <v>0</v>
      </c>
      <c r="I388" s="44" t="s">
        <v>11532</v>
      </c>
      <c r="J388" s="44" t="s">
        <v>1063</v>
      </c>
      <c r="K388" s="44" t="s">
        <v>11533</v>
      </c>
      <c r="L388" s="44" t="s">
        <v>11534</v>
      </c>
      <c r="M388" s="44" t="s">
        <v>1063</v>
      </c>
      <c r="N388" s="45">
        <v>8.8000000000000007</v>
      </c>
    </row>
    <row r="389" spans="1:14" x14ac:dyDescent="0.25">
      <c r="A389" s="44" t="s">
        <v>11375</v>
      </c>
      <c r="B389" s="44" t="s">
        <v>2000</v>
      </c>
      <c r="C389" s="44" t="s">
        <v>11679</v>
      </c>
      <c r="D389" s="44" t="s">
        <v>11537</v>
      </c>
      <c r="E389" s="44" t="s">
        <v>3258</v>
      </c>
      <c r="F389" s="44" t="s">
        <v>11538</v>
      </c>
      <c r="G389" s="45">
        <v>3.58</v>
      </c>
      <c r="H389" s="45">
        <v>0</v>
      </c>
      <c r="I389" s="44" t="s">
        <v>11532</v>
      </c>
      <c r="J389" s="44" t="s">
        <v>1063</v>
      </c>
      <c r="K389" s="44" t="s">
        <v>11533</v>
      </c>
      <c r="L389" s="44" t="s">
        <v>11534</v>
      </c>
      <c r="M389" s="44" t="s">
        <v>1063</v>
      </c>
      <c r="N389" s="45">
        <v>3.58</v>
      </c>
    </row>
    <row r="390" spans="1:14" x14ac:dyDescent="0.25">
      <c r="A390" s="44" t="s">
        <v>11375</v>
      </c>
      <c r="B390" s="44" t="s">
        <v>2000</v>
      </c>
      <c r="C390" s="44" t="s">
        <v>11680</v>
      </c>
      <c r="D390" s="44" t="s">
        <v>1574</v>
      </c>
      <c r="E390" s="44" t="s">
        <v>3298</v>
      </c>
      <c r="F390" s="44" t="s">
        <v>11531</v>
      </c>
      <c r="G390" s="45">
        <v>89.04</v>
      </c>
      <c r="H390" s="45">
        <v>0</v>
      </c>
      <c r="I390" s="44" t="s">
        <v>11532</v>
      </c>
      <c r="J390" s="44" t="s">
        <v>1063</v>
      </c>
      <c r="K390" s="44" t="s">
        <v>11533</v>
      </c>
      <c r="L390" s="44" t="s">
        <v>11534</v>
      </c>
      <c r="M390" s="44" t="s">
        <v>1063</v>
      </c>
      <c r="N390" s="45">
        <v>89.04</v>
      </c>
    </row>
    <row r="391" spans="1:14" x14ac:dyDescent="0.25">
      <c r="A391" s="44" t="s">
        <v>11375</v>
      </c>
      <c r="B391" s="44" t="s">
        <v>2000</v>
      </c>
      <c r="C391" s="44" t="s">
        <v>11680</v>
      </c>
      <c r="D391" s="44" t="s">
        <v>1148</v>
      </c>
      <c r="E391" s="44" t="s">
        <v>3298</v>
      </c>
      <c r="F391" s="44" t="s">
        <v>11535</v>
      </c>
      <c r="G391" s="45">
        <v>42.84</v>
      </c>
      <c r="H391" s="45">
        <v>0</v>
      </c>
      <c r="I391" s="44" t="s">
        <v>11532</v>
      </c>
      <c r="J391" s="44" t="s">
        <v>1063</v>
      </c>
      <c r="K391" s="44" t="s">
        <v>11533</v>
      </c>
      <c r="L391" s="44" t="s">
        <v>11534</v>
      </c>
      <c r="M391" s="44" t="s">
        <v>1063</v>
      </c>
      <c r="N391" s="45">
        <v>42.84</v>
      </c>
    </row>
    <row r="392" spans="1:14" x14ac:dyDescent="0.25">
      <c r="A392" s="44" t="s">
        <v>11375</v>
      </c>
      <c r="B392" s="44" t="s">
        <v>2000</v>
      </c>
      <c r="C392" s="44" t="s">
        <v>11680</v>
      </c>
      <c r="D392" s="44" t="s">
        <v>1153</v>
      </c>
      <c r="E392" s="44" t="s">
        <v>3298</v>
      </c>
      <c r="F392" s="44" t="s">
        <v>11536</v>
      </c>
      <c r="G392" s="45">
        <v>25.74</v>
      </c>
      <c r="H392" s="45">
        <v>0</v>
      </c>
      <c r="I392" s="44" t="s">
        <v>11532</v>
      </c>
      <c r="J392" s="44" t="s">
        <v>1063</v>
      </c>
      <c r="K392" s="44" t="s">
        <v>11533</v>
      </c>
      <c r="L392" s="44" t="s">
        <v>11534</v>
      </c>
      <c r="M392" s="44" t="s">
        <v>1063</v>
      </c>
      <c r="N392" s="45">
        <v>25.74</v>
      </c>
    </row>
    <row r="393" spans="1:14" x14ac:dyDescent="0.25">
      <c r="A393" s="44" t="s">
        <v>11375</v>
      </c>
      <c r="B393" s="44" t="s">
        <v>2000</v>
      </c>
      <c r="C393" s="44" t="s">
        <v>11680</v>
      </c>
      <c r="D393" s="44" t="s">
        <v>11537</v>
      </c>
      <c r="E393" s="44" t="s">
        <v>3298</v>
      </c>
      <c r="F393" s="44" t="s">
        <v>11538</v>
      </c>
      <c r="G393" s="45">
        <v>93.34</v>
      </c>
      <c r="H393" s="45">
        <v>0</v>
      </c>
      <c r="I393" s="44" t="s">
        <v>11532</v>
      </c>
      <c r="J393" s="44" t="s">
        <v>1063</v>
      </c>
      <c r="K393" s="44" t="s">
        <v>11533</v>
      </c>
      <c r="L393" s="44" t="s">
        <v>11534</v>
      </c>
      <c r="M393" s="44" t="s">
        <v>1063</v>
      </c>
      <c r="N393" s="45">
        <v>93.34</v>
      </c>
    </row>
    <row r="394" spans="1:14" x14ac:dyDescent="0.25">
      <c r="A394" s="44" t="s">
        <v>11375</v>
      </c>
      <c r="B394" s="44" t="s">
        <v>2000</v>
      </c>
      <c r="C394" s="44" t="s">
        <v>11681</v>
      </c>
      <c r="D394" s="44" t="s">
        <v>1574</v>
      </c>
      <c r="E394" s="44" t="s">
        <v>3318</v>
      </c>
      <c r="F394" s="44" t="s">
        <v>11531</v>
      </c>
      <c r="G394" s="45">
        <v>55.84</v>
      </c>
      <c r="H394" s="45">
        <v>0</v>
      </c>
      <c r="I394" s="44" t="s">
        <v>11532</v>
      </c>
      <c r="J394" s="44" t="s">
        <v>1063</v>
      </c>
      <c r="K394" s="44" t="s">
        <v>11533</v>
      </c>
      <c r="L394" s="44" t="s">
        <v>11534</v>
      </c>
      <c r="M394" s="44" t="s">
        <v>1063</v>
      </c>
      <c r="N394" s="45">
        <v>55.84</v>
      </c>
    </row>
    <row r="395" spans="1:14" x14ac:dyDescent="0.25">
      <c r="A395" s="44" t="s">
        <v>11375</v>
      </c>
      <c r="B395" s="44" t="s">
        <v>2000</v>
      </c>
      <c r="C395" s="44" t="s">
        <v>11681</v>
      </c>
      <c r="D395" s="44" t="s">
        <v>1148</v>
      </c>
      <c r="E395" s="44" t="s">
        <v>3318</v>
      </c>
      <c r="F395" s="44" t="s">
        <v>11535</v>
      </c>
      <c r="G395" s="45">
        <v>23.78</v>
      </c>
      <c r="H395" s="45">
        <v>0</v>
      </c>
      <c r="I395" s="44" t="s">
        <v>11532</v>
      </c>
      <c r="J395" s="44" t="s">
        <v>1063</v>
      </c>
      <c r="K395" s="44" t="s">
        <v>11533</v>
      </c>
      <c r="L395" s="44" t="s">
        <v>11534</v>
      </c>
      <c r="M395" s="44" t="s">
        <v>1063</v>
      </c>
      <c r="N395" s="45">
        <v>23.78</v>
      </c>
    </row>
    <row r="396" spans="1:14" x14ac:dyDescent="0.25">
      <c r="A396" s="44" t="s">
        <v>11375</v>
      </c>
      <c r="B396" s="44" t="s">
        <v>2000</v>
      </c>
      <c r="C396" s="44" t="s">
        <v>11681</v>
      </c>
      <c r="D396" s="44" t="s">
        <v>1153</v>
      </c>
      <c r="E396" s="44" t="s">
        <v>3318</v>
      </c>
      <c r="F396" s="44" t="s">
        <v>11536</v>
      </c>
      <c r="G396" s="45">
        <v>38.51</v>
      </c>
      <c r="H396" s="45">
        <v>0</v>
      </c>
      <c r="I396" s="44" t="s">
        <v>11532</v>
      </c>
      <c r="J396" s="44" t="s">
        <v>1063</v>
      </c>
      <c r="K396" s="44" t="s">
        <v>11533</v>
      </c>
      <c r="L396" s="44" t="s">
        <v>11534</v>
      </c>
      <c r="M396" s="44" t="s">
        <v>1063</v>
      </c>
      <c r="N396" s="45">
        <v>38.51</v>
      </c>
    </row>
    <row r="397" spans="1:14" x14ac:dyDescent="0.25">
      <c r="A397" s="44" t="s">
        <v>11375</v>
      </c>
      <c r="B397" s="44" t="s">
        <v>2000</v>
      </c>
      <c r="C397" s="44" t="s">
        <v>11681</v>
      </c>
      <c r="D397" s="44" t="s">
        <v>11537</v>
      </c>
      <c r="E397" s="44" t="s">
        <v>3318</v>
      </c>
      <c r="F397" s="44" t="s">
        <v>11538</v>
      </c>
      <c r="G397" s="45">
        <v>67.7</v>
      </c>
      <c r="H397" s="45">
        <v>0</v>
      </c>
      <c r="I397" s="44" t="s">
        <v>11532</v>
      </c>
      <c r="J397" s="44" t="s">
        <v>1063</v>
      </c>
      <c r="K397" s="44" t="s">
        <v>11533</v>
      </c>
      <c r="L397" s="44" t="s">
        <v>11534</v>
      </c>
      <c r="M397" s="44" t="s">
        <v>1063</v>
      </c>
      <c r="N397" s="45">
        <v>67.7</v>
      </c>
    </row>
    <row r="398" spans="1:14" x14ac:dyDescent="0.25">
      <c r="A398" s="44" t="s">
        <v>11375</v>
      </c>
      <c r="B398" s="44" t="s">
        <v>2000</v>
      </c>
      <c r="C398" s="44" t="s">
        <v>11682</v>
      </c>
      <c r="D398" s="44" t="s">
        <v>1574</v>
      </c>
      <c r="E398" s="44" t="s">
        <v>3252</v>
      </c>
      <c r="F398" s="44" t="s">
        <v>11531</v>
      </c>
      <c r="G398" s="45">
        <v>144.56</v>
      </c>
      <c r="H398" s="45">
        <v>0</v>
      </c>
      <c r="I398" s="44" t="s">
        <v>11532</v>
      </c>
      <c r="J398" s="44" t="s">
        <v>1063</v>
      </c>
      <c r="K398" s="44" t="s">
        <v>11533</v>
      </c>
      <c r="L398" s="44" t="s">
        <v>11534</v>
      </c>
      <c r="M398" s="44" t="s">
        <v>1063</v>
      </c>
      <c r="N398" s="45">
        <v>144.56</v>
      </c>
    </row>
    <row r="399" spans="1:14" x14ac:dyDescent="0.25">
      <c r="A399" s="44" t="s">
        <v>11375</v>
      </c>
      <c r="B399" s="44" t="s">
        <v>2000</v>
      </c>
      <c r="C399" s="44" t="s">
        <v>11682</v>
      </c>
      <c r="D399" s="44" t="s">
        <v>1148</v>
      </c>
      <c r="E399" s="44" t="s">
        <v>3252</v>
      </c>
      <c r="F399" s="44" t="s">
        <v>11535</v>
      </c>
      <c r="G399" s="45">
        <v>87.18</v>
      </c>
      <c r="H399" s="45">
        <v>0</v>
      </c>
      <c r="I399" s="44" t="s">
        <v>11532</v>
      </c>
      <c r="J399" s="44" t="s">
        <v>1063</v>
      </c>
      <c r="K399" s="44" t="s">
        <v>11533</v>
      </c>
      <c r="L399" s="44" t="s">
        <v>11534</v>
      </c>
      <c r="M399" s="44" t="s">
        <v>1063</v>
      </c>
      <c r="N399" s="45">
        <v>87.18</v>
      </c>
    </row>
    <row r="400" spans="1:14" x14ac:dyDescent="0.25">
      <c r="A400" s="44" t="s">
        <v>11375</v>
      </c>
      <c r="B400" s="44" t="s">
        <v>2000</v>
      </c>
      <c r="C400" s="44" t="s">
        <v>11682</v>
      </c>
      <c r="D400" s="44" t="s">
        <v>1153</v>
      </c>
      <c r="E400" s="44" t="s">
        <v>3252</v>
      </c>
      <c r="F400" s="44" t="s">
        <v>11536</v>
      </c>
      <c r="G400" s="45">
        <v>77.86</v>
      </c>
      <c r="H400" s="45">
        <v>0</v>
      </c>
      <c r="I400" s="44" t="s">
        <v>11532</v>
      </c>
      <c r="J400" s="44" t="s">
        <v>1063</v>
      </c>
      <c r="K400" s="44" t="s">
        <v>11533</v>
      </c>
      <c r="L400" s="44" t="s">
        <v>11534</v>
      </c>
      <c r="M400" s="44" t="s">
        <v>1063</v>
      </c>
      <c r="N400" s="45">
        <v>77.86</v>
      </c>
    </row>
    <row r="401" spans="1:14" x14ac:dyDescent="0.25">
      <c r="A401" s="44" t="s">
        <v>11375</v>
      </c>
      <c r="B401" s="44" t="s">
        <v>2000</v>
      </c>
      <c r="C401" s="44" t="s">
        <v>11682</v>
      </c>
      <c r="D401" s="44" t="s">
        <v>11537</v>
      </c>
      <c r="E401" s="44" t="s">
        <v>3252</v>
      </c>
      <c r="F401" s="44" t="s">
        <v>11538</v>
      </c>
      <c r="G401" s="45">
        <v>161.01</v>
      </c>
      <c r="H401" s="45">
        <v>0</v>
      </c>
      <c r="I401" s="44" t="s">
        <v>11532</v>
      </c>
      <c r="J401" s="44" t="s">
        <v>1063</v>
      </c>
      <c r="K401" s="44" t="s">
        <v>11533</v>
      </c>
      <c r="L401" s="44" t="s">
        <v>11534</v>
      </c>
      <c r="M401" s="44" t="s">
        <v>1063</v>
      </c>
      <c r="N401" s="45">
        <v>161.01</v>
      </c>
    </row>
    <row r="402" spans="1:14" x14ac:dyDescent="0.25">
      <c r="A402" s="44" t="s">
        <v>11375</v>
      </c>
      <c r="B402" s="44" t="s">
        <v>2000</v>
      </c>
      <c r="C402" s="44" t="s">
        <v>11683</v>
      </c>
      <c r="D402" s="44" t="s">
        <v>1574</v>
      </c>
      <c r="E402" s="44" t="s">
        <v>11684</v>
      </c>
      <c r="F402" s="44" t="s">
        <v>11531</v>
      </c>
      <c r="G402" s="45">
        <v>30.41</v>
      </c>
      <c r="H402" s="45">
        <v>0</v>
      </c>
      <c r="I402" s="44" t="s">
        <v>11532</v>
      </c>
      <c r="J402" s="44" t="s">
        <v>1063</v>
      </c>
      <c r="K402" s="44" t="s">
        <v>11533</v>
      </c>
      <c r="L402" s="44" t="s">
        <v>11534</v>
      </c>
      <c r="M402" s="44" t="s">
        <v>1063</v>
      </c>
      <c r="N402" s="45">
        <v>30.41</v>
      </c>
    </row>
    <row r="403" spans="1:14" x14ac:dyDescent="0.25">
      <c r="A403" s="44" t="s">
        <v>11375</v>
      </c>
      <c r="B403" s="44" t="s">
        <v>2000</v>
      </c>
      <c r="C403" s="44" t="s">
        <v>11683</v>
      </c>
      <c r="D403" s="44" t="s">
        <v>1148</v>
      </c>
      <c r="E403" s="44" t="s">
        <v>11684</v>
      </c>
      <c r="F403" s="44" t="s">
        <v>11535</v>
      </c>
      <c r="G403" s="45">
        <v>66.55</v>
      </c>
      <c r="H403" s="45">
        <v>0</v>
      </c>
      <c r="I403" s="44" t="s">
        <v>11532</v>
      </c>
      <c r="J403" s="44" t="s">
        <v>1063</v>
      </c>
      <c r="K403" s="44" t="s">
        <v>11533</v>
      </c>
      <c r="L403" s="44" t="s">
        <v>11534</v>
      </c>
      <c r="M403" s="44" t="s">
        <v>1063</v>
      </c>
      <c r="N403" s="45">
        <v>66.55</v>
      </c>
    </row>
    <row r="404" spans="1:14" x14ac:dyDescent="0.25">
      <c r="A404" s="44" t="s">
        <v>11375</v>
      </c>
      <c r="B404" s="44" t="s">
        <v>2000</v>
      </c>
      <c r="C404" s="44" t="s">
        <v>11683</v>
      </c>
      <c r="D404" s="44" t="s">
        <v>1153</v>
      </c>
      <c r="E404" s="44" t="s">
        <v>11684</v>
      </c>
      <c r="F404" s="44" t="s">
        <v>11536</v>
      </c>
      <c r="G404" s="45">
        <v>21.01</v>
      </c>
      <c r="H404" s="45">
        <v>0</v>
      </c>
      <c r="I404" s="44" t="s">
        <v>11532</v>
      </c>
      <c r="J404" s="44" t="s">
        <v>1063</v>
      </c>
      <c r="K404" s="44" t="s">
        <v>11533</v>
      </c>
      <c r="L404" s="44" t="s">
        <v>11534</v>
      </c>
      <c r="M404" s="44" t="s">
        <v>1063</v>
      </c>
      <c r="N404" s="45">
        <v>21.01</v>
      </c>
    </row>
    <row r="405" spans="1:14" x14ac:dyDescent="0.25">
      <c r="A405" s="44" t="s">
        <v>11375</v>
      </c>
      <c r="B405" s="44" t="s">
        <v>2000</v>
      </c>
      <c r="C405" s="44" t="s">
        <v>11683</v>
      </c>
      <c r="D405" s="44" t="s">
        <v>11537</v>
      </c>
      <c r="E405" s="44" t="s">
        <v>11684</v>
      </c>
      <c r="F405" s="44" t="s">
        <v>11538</v>
      </c>
      <c r="G405" s="45">
        <v>2.74</v>
      </c>
      <c r="H405" s="45">
        <v>0</v>
      </c>
      <c r="I405" s="44" t="s">
        <v>11532</v>
      </c>
      <c r="J405" s="44" t="s">
        <v>1063</v>
      </c>
      <c r="K405" s="44" t="s">
        <v>11533</v>
      </c>
      <c r="L405" s="44" t="s">
        <v>11534</v>
      </c>
      <c r="M405" s="44" t="s">
        <v>1063</v>
      </c>
      <c r="N405" s="45">
        <v>2.74</v>
      </c>
    </row>
    <row r="406" spans="1:14" x14ac:dyDescent="0.25">
      <c r="A406" s="44" t="s">
        <v>11375</v>
      </c>
      <c r="B406" s="44" t="s">
        <v>2000</v>
      </c>
      <c r="C406" s="44" t="s">
        <v>11685</v>
      </c>
      <c r="D406" s="44" t="s">
        <v>1574</v>
      </c>
      <c r="E406" s="44" t="s">
        <v>3332</v>
      </c>
      <c r="F406" s="44" t="s">
        <v>11531</v>
      </c>
      <c r="G406" s="45">
        <v>0.01</v>
      </c>
      <c r="H406" s="45">
        <v>0</v>
      </c>
      <c r="I406" s="44" t="s">
        <v>11532</v>
      </c>
      <c r="J406" s="44" t="s">
        <v>1063</v>
      </c>
      <c r="K406" s="44" t="s">
        <v>11533</v>
      </c>
      <c r="L406" s="44" t="s">
        <v>11534</v>
      </c>
      <c r="M406" s="44" t="s">
        <v>1063</v>
      </c>
      <c r="N406" s="45">
        <v>0.01</v>
      </c>
    </row>
    <row r="407" spans="1:14" x14ac:dyDescent="0.25">
      <c r="A407" s="44" t="s">
        <v>11375</v>
      </c>
      <c r="B407" s="44" t="s">
        <v>2000</v>
      </c>
      <c r="C407" s="44" t="s">
        <v>11685</v>
      </c>
      <c r="D407" s="44" t="s">
        <v>1148</v>
      </c>
      <c r="E407" s="44" t="s">
        <v>3332</v>
      </c>
      <c r="F407" s="44" t="s">
        <v>11535</v>
      </c>
      <c r="G407" s="45">
        <v>0.01</v>
      </c>
      <c r="H407" s="45">
        <v>0</v>
      </c>
      <c r="I407" s="44" t="s">
        <v>11532</v>
      </c>
      <c r="J407" s="44" t="s">
        <v>1063</v>
      </c>
      <c r="K407" s="44" t="s">
        <v>11533</v>
      </c>
      <c r="L407" s="44" t="s">
        <v>11534</v>
      </c>
      <c r="M407" s="44" t="s">
        <v>1063</v>
      </c>
      <c r="N407" s="45">
        <v>0.01</v>
      </c>
    </row>
    <row r="408" spans="1:14" x14ac:dyDescent="0.25">
      <c r="A408" s="44" t="s">
        <v>11375</v>
      </c>
      <c r="B408" s="44" t="s">
        <v>2000</v>
      </c>
      <c r="C408" s="44" t="s">
        <v>11685</v>
      </c>
      <c r="D408" s="44" t="s">
        <v>1153</v>
      </c>
      <c r="E408" s="44" t="s">
        <v>3332</v>
      </c>
      <c r="F408" s="44" t="s">
        <v>11536</v>
      </c>
      <c r="G408" s="45">
        <v>0.01</v>
      </c>
      <c r="H408" s="45">
        <v>0</v>
      </c>
      <c r="I408" s="44" t="s">
        <v>11532</v>
      </c>
      <c r="J408" s="44" t="s">
        <v>1063</v>
      </c>
      <c r="K408" s="44" t="s">
        <v>11533</v>
      </c>
      <c r="L408" s="44" t="s">
        <v>11534</v>
      </c>
      <c r="M408" s="44" t="s">
        <v>1063</v>
      </c>
      <c r="N408" s="45">
        <v>0.01</v>
      </c>
    </row>
    <row r="409" spans="1:14" x14ac:dyDescent="0.25">
      <c r="A409" s="44" t="s">
        <v>11375</v>
      </c>
      <c r="B409" s="44" t="s">
        <v>2000</v>
      </c>
      <c r="C409" s="44" t="s">
        <v>11685</v>
      </c>
      <c r="D409" s="44" t="s">
        <v>11537</v>
      </c>
      <c r="E409" s="44" t="s">
        <v>3332</v>
      </c>
      <c r="F409" s="44" t="s">
        <v>11538</v>
      </c>
      <c r="G409" s="45">
        <v>0.01</v>
      </c>
      <c r="H409" s="45">
        <v>0</v>
      </c>
      <c r="I409" s="44" t="s">
        <v>11532</v>
      </c>
      <c r="J409" s="44" t="s">
        <v>1063</v>
      </c>
      <c r="K409" s="44" t="s">
        <v>11533</v>
      </c>
      <c r="L409" s="44" t="s">
        <v>11534</v>
      </c>
      <c r="M409" s="44" t="s">
        <v>1063</v>
      </c>
      <c r="N409" s="45">
        <v>0.01</v>
      </c>
    </row>
    <row r="410" spans="1:14" x14ac:dyDescent="0.25">
      <c r="A410" s="44" t="s">
        <v>11375</v>
      </c>
      <c r="B410" s="44" t="s">
        <v>2000</v>
      </c>
      <c r="C410" s="44" t="s">
        <v>11686</v>
      </c>
      <c r="D410" s="44" t="s">
        <v>1574</v>
      </c>
      <c r="E410" s="44" t="s">
        <v>3260</v>
      </c>
      <c r="F410" s="44" t="s">
        <v>11531</v>
      </c>
      <c r="G410" s="45">
        <v>94.6</v>
      </c>
      <c r="H410" s="45">
        <v>0</v>
      </c>
      <c r="I410" s="44" t="s">
        <v>11532</v>
      </c>
      <c r="J410" s="44" t="s">
        <v>1063</v>
      </c>
      <c r="K410" s="44" t="s">
        <v>11533</v>
      </c>
      <c r="L410" s="44" t="s">
        <v>11534</v>
      </c>
      <c r="M410" s="44" t="s">
        <v>1063</v>
      </c>
      <c r="N410" s="45">
        <v>94.6</v>
      </c>
    </row>
    <row r="411" spans="1:14" x14ac:dyDescent="0.25">
      <c r="A411" s="44" t="s">
        <v>11375</v>
      </c>
      <c r="B411" s="44" t="s">
        <v>2000</v>
      </c>
      <c r="C411" s="44" t="s">
        <v>11686</v>
      </c>
      <c r="D411" s="44" t="s">
        <v>1148</v>
      </c>
      <c r="E411" s="44" t="s">
        <v>3260</v>
      </c>
      <c r="F411" s="44" t="s">
        <v>11535</v>
      </c>
      <c r="G411" s="45">
        <v>30.94</v>
      </c>
      <c r="H411" s="45">
        <v>0</v>
      </c>
      <c r="I411" s="44" t="s">
        <v>11532</v>
      </c>
      <c r="J411" s="44" t="s">
        <v>1063</v>
      </c>
      <c r="K411" s="44" t="s">
        <v>11533</v>
      </c>
      <c r="L411" s="44" t="s">
        <v>11534</v>
      </c>
      <c r="M411" s="44" t="s">
        <v>1063</v>
      </c>
      <c r="N411" s="45">
        <v>30.94</v>
      </c>
    </row>
    <row r="412" spans="1:14" x14ac:dyDescent="0.25">
      <c r="A412" s="44" t="s">
        <v>11375</v>
      </c>
      <c r="B412" s="44" t="s">
        <v>2000</v>
      </c>
      <c r="C412" s="44" t="s">
        <v>11686</v>
      </c>
      <c r="D412" s="44" t="s">
        <v>1153</v>
      </c>
      <c r="E412" s="44" t="s">
        <v>3260</v>
      </c>
      <c r="F412" s="44" t="s">
        <v>11536</v>
      </c>
      <c r="G412" s="45">
        <v>61.18</v>
      </c>
      <c r="H412" s="45">
        <v>0</v>
      </c>
      <c r="I412" s="44" t="s">
        <v>11532</v>
      </c>
      <c r="J412" s="44" t="s">
        <v>1063</v>
      </c>
      <c r="K412" s="44" t="s">
        <v>11533</v>
      </c>
      <c r="L412" s="44" t="s">
        <v>11534</v>
      </c>
      <c r="M412" s="44" t="s">
        <v>1063</v>
      </c>
      <c r="N412" s="45">
        <v>61.18</v>
      </c>
    </row>
    <row r="413" spans="1:14" x14ac:dyDescent="0.25">
      <c r="A413" s="44" t="s">
        <v>11375</v>
      </c>
      <c r="B413" s="44" t="s">
        <v>2000</v>
      </c>
      <c r="C413" s="44" t="s">
        <v>11686</v>
      </c>
      <c r="D413" s="44" t="s">
        <v>11537</v>
      </c>
      <c r="E413" s="44" t="s">
        <v>3260</v>
      </c>
      <c r="F413" s="44" t="s">
        <v>11538</v>
      </c>
      <c r="G413" s="45">
        <v>0.01</v>
      </c>
      <c r="H413" s="45">
        <v>0</v>
      </c>
      <c r="I413" s="44" t="s">
        <v>11532</v>
      </c>
      <c r="J413" s="44" t="s">
        <v>1063</v>
      </c>
      <c r="K413" s="44" t="s">
        <v>11533</v>
      </c>
      <c r="L413" s="44" t="s">
        <v>11534</v>
      </c>
      <c r="M413" s="44" t="s">
        <v>1063</v>
      </c>
      <c r="N413" s="45">
        <v>0.01</v>
      </c>
    </row>
    <row r="414" spans="1:14" x14ac:dyDescent="0.25">
      <c r="A414" s="44" t="s">
        <v>11375</v>
      </c>
      <c r="B414" s="44" t="s">
        <v>2000</v>
      </c>
      <c r="C414" s="44" t="s">
        <v>11687</v>
      </c>
      <c r="D414" s="44" t="s">
        <v>1574</v>
      </c>
      <c r="E414" s="44" t="s">
        <v>11688</v>
      </c>
      <c r="F414" s="44" t="s">
        <v>11531</v>
      </c>
      <c r="G414" s="45">
        <v>0.01</v>
      </c>
      <c r="H414" s="45">
        <v>0</v>
      </c>
      <c r="I414" s="44" t="s">
        <v>11532</v>
      </c>
      <c r="J414" s="44" t="s">
        <v>1063</v>
      </c>
      <c r="K414" s="44" t="s">
        <v>11533</v>
      </c>
      <c r="L414" s="44" t="s">
        <v>11534</v>
      </c>
      <c r="M414" s="44" t="s">
        <v>1063</v>
      </c>
      <c r="N414" s="45">
        <v>0.01</v>
      </c>
    </row>
    <row r="415" spans="1:14" x14ac:dyDescent="0.25">
      <c r="A415" s="44" t="s">
        <v>11375</v>
      </c>
      <c r="B415" s="44" t="s">
        <v>2000</v>
      </c>
      <c r="C415" s="44" t="s">
        <v>11687</v>
      </c>
      <c r="D415" s="44" t="s">
        <v>1148</v>
      </c>
      <c r="E415" s="44" t="s">
        <v>11688</v>
      </c>
      <c r="F415" s="44" t="s">
        <v>11535</v>
      </c>
      <c r="G415" s="45">
        <v>0.01</v>
      </c>
      <c r="H415" s="45">
        <v>0</v>
      </c>
      <c r="I415" s="44" t="s">
        <v>11532</v>
      </c>
      <c r="J415" s="44" t="s">
        <v>1063</v>
      </c>
      <c r="K415" s="44" t="s">
        <v>11533</v>
      </c>
      <c r="L415" s="44" t="s">
        <v>11534</v>
      </c>
      <c r="M415" s="44" t="s">
        <v>1063</v>
      </c>
      <c r="N415" s="45">
        <v>0.01</v>
      </c>
    </row>
    <row r="416" spans="1:14" x14ac:dyDescent="0.25">
      <c r="A416" s="44" t="s">
        <v>11375</v>
      </c>
      <c r="B416" s="44" t="s">
        <v>2000</v>
      </c>
      <c r="C416" s="44" t="s">
        <v>11687</v>
      </c>
      <c r="D416" s="44" t="s">
        <v>1153</v>
      </c>
      <c r="E416" s="44" t="s">
        <v>11688</v>
      </c>
      <c r="F416" s="44" t="s">
        <v>11536</v>
      </c>
      <c r="G416" s="45">
        <v>0.01</v>
      </c>
      <c r="H416" s="45">
        <v>0</v>
      </c>
      <c r="I416" s="44" t="s">
        <v>11532</v>
      </c>
      <c r="J416" s="44" t="s">
        <v>1063</v>
      </c>
      <c r="K416" s="44" t="s">
        <v>11533</v>
      </c>
      <c r="L416" s="44" t="s">
        <v>11534</v>
      </c>
      <c r="M416" s="44" t="s">
        <v>1063</v>
      </c>
      <c r="N416" s="45">
        <v>0.01</v>
      </c>
    </row>
    <row r="417" spans="1:14" x14ac:dyDescent="0.25">
      <c r="A417" s="44" t="s">
        <v>11375</v>
      </c>
      <c r="B417" s="44" t="s">
        <v>2000</v>
      </c>
      <c r="C417" s="44" t="s">
        <v>11687</v>
      </c>
      <c r="D417" s="44" t="s">
        <v>11537</v>
      </c>
      <c r="E417" s="44" t="s">
        <v>11688</v>
      </c>
      <c r="F417" s="44" t="s">
        <v>11538</v>
      </c>
      <c r="G417" s="45">
        <v>0.01</v>
      </c>
      <c r="H417" s="45">
        <v>0</v>
      </c>
      <c r="I417" s="44" t="s">
        <v>11532</v>
      </c>
      <c r="J417" s="44" t="s">
        <v>1063</v>
      </c>
      <c r="K417" s="44" t="s">
        <v>11533</v>
      </c>
      <c r="L417" s="44" t="s">
        <v>11534</v>
      </c>
      <c r="M417" s="44" t="s">
        <v>1063</v>
      </c>
      <c r="N417" s="45">
        <v>0.01</v>
      </c>
    </row>
    <row r="418" spans="1:14" x14ac:dyDescent="0.25">
      <c r="A418" s="44" t="s">
        <v>11375</v>
      </c>
      <c r="B418" s="44" t="s">
        <v>2000</v>
      </c>
      <c r="C418" s="44" t="s">
        <v>11689</v>
      </c>
      <c r="D418" s="44" t="s">
        <v>1574</v>
      </c>
      <c r="E418" s="44" t="s">
        <v>11690</v>
      </c>
      <c r="F418" s="44" t="s">
        <v>11531</v>
      </c>
      <c r="G418" s="45">
        <v>124.55</v>
      </c>
      <c r="H418" s="45">
        <v>0</v>
      </c>
      <c r="I418" s="44" t="s">
        <v>11532</v>
      </c>
      <c r="J418" s="44" t="s">
        <v>1063</v>
      </c>
      <c r="K418" s="44" t="s">
        <v>11533</v>
      </c>
      <c r="L418" s="44" t="s">
        <v>11534</v>
      </c>
      <c r="M418" s="44" t="s">
        <v>1063</v>
      </c>
      <c r="N418" s="45">
        <v>124.55</v>
      </c>
    </row>
    <row r="419" spans="1:14" x14ac:dyDescent="0.25">
      <c r="A419" s="44" t="s">
        <v>11375</v>
      </c>
      <c r="B419" s="44" t="s">
        <v>2000</v>
      </c>
      <c r="C419" s="44" t="s">
        <v>11689</v>
      </c>
      <c r="D419" s="44" t="s">
        <v>1148</v>
      </c>
      <c r="E419" s="44" t="s">
        <v>11690</v>
      </c>
      <c r="F419" s="44" t="s">
        <v>11535</v>
      </c>
      <c r="G419" s="45">
        <v>38.97</v>
      </c>
      <c r="H419" s="45">
        <v>0</v>
      </c>
      <c r="I419" s="44" t="s">
        <v>11532</v>
      </c>
      <c r="J419" s="44" t="s">
        <v>1063</v>
      </c>
      <c r="K419" s="44" t="s">
        <v>11533</v>
      </c>
      <c r="L419" s="44" t="s">
        <v>11534</v>
      </c>
      <c r="M419" s="44" t="s">
        <v>1063</v>
      </c>
      <c r="N419" s="45">
        <v>38.97</v>
      </c>
    </row>
    <row r="420" spans="1:14" x14ac:dyDescent="0.25">
      <c r="A420" s="44" t="s">
        <v>11375</v>
      </c>
      <c r="B420" s="44" t="s">
        <v>2000</v>
      </c>
      <c r="C420" s="44" t="s">
        <v>11689</v>
      </c>
      <c r="D420" s="44" t="s">
        <v>1153</v>
      </c>
      <c r="E420" s="44" t="s">
        <v>11690</v>
      </c>
      <c r="F420" s="44" t="s">
        <v>11536</v>
      </c>
      <c r="G420" s="45">
        <v>57.03</v>
      </c>
      <c r="H420" s="45">
        <v>0</v>
      </c>
      <c r="I420" s="44" t="s">
        <v>11532</v>
      </c>
      <c r="J420" s="44" t="s">
        <v>1063</v>
      </c>
      <c r="K420" s="44" t="s">
        <v>11533</v>
      </c>
      <c r="L420" s="44" t="s">
        <v>11534</v>
      </c>
      <c r="M420" s="44" t="s">
        <v>1063</v>
      </c>
      <c r="N420" s="45">
        <v>57.03</v>
      </c>
    </row>
    <row r="421" spans="1:14" x14ac:dyDescent="0.25">
      <c r="A421" s="44" t="s">
        <v>11375</v>
      </c>
      <c r="B421" s="44" t="s">
        <v>2000</v>
      </c>
      <c r="C421" s="44" t="s">
        <v>11689</v>
      </c>
      <c r="D421" s="44" t="s">
        <v>11537</v>
      </c>
      <c r="E421" s="44" t="s">
        <v>11690</v>
      </c>
      <c r="F421" s="44" t="s">
        <v>11538</v>
      </c>
      <c r="G421" s="45">
        <v>30.68</v>
      </c>
      <c r="H421" s="45">
        <v>0</v>
      </c>
      <c r="I421" s="44" t="s">
        <v>11532</v>
      </c>
      <c r="J421" s="44" t="s">
        <v>1063</v>
      </c>
      <c r="K421" s="44" t="s">
        <v>11533</v>
      </c>
      <c r="L421" s="44" t="s">
        <v>11534</v>
      </c>
      <c r="M421" s="44" t="s">
        <v>1063</v>
      </c>
      <c r="N421" s="45">
        <v>30.68</v>
      </c>
    </row>
    <row r="422" spans="1:14" x14ac:dyDescent="0.25">
      <c r="A422" s="44" t="s">
        <v>11375</v>
      </c>
      <c r="B422" s="44" t="s">
        <v>2000</v>
      </c>
      <c r="C422" s="44" t="s">
        <v>11691</v>
      </c>
      <c r="D422" s="44" t="s">
        <v>1574</v>
      </c>
      <c r="E422" s="44" t="s">
        <v>3269</v>
      </c>
      <c r="F422" s="44" t="s">
        <v>11531</v>
      </c>
      <c r="G422" s="45">
        <v>82.53</v>
      </c>
      <c r="H422" s="45">
        <v>0</v>
      </c>
      <c r="I422" s="44" t="s">
        <v>11532</v>
      </c>
      <c r="J422" s="44" t="s">
        <v>1063</v>
      </c>
      <c r="K422" s="44" t="s">
        <v>11533</v>
      </c>
      <c r="L422" s="44" t="s">
        <v>11534</v>
      </c>
      <c r="M422" s="44" t="s">
        <v>1063</v>
      </c>
      <c r="N422" s="45">
        <v>82.53</v>
      </c>
    </row>
    <row r="423" spans="1:14" x14ac:dyDescent="0.25">
      <c r="A423" s="44" t="s">
        <v>11375</v>
      </c>
      <c r="B423" s="44" t="s">
        <v>2000</v>
      </c>
      <c r="C423" s="44" t="s">
        <v>11691</v>
      </c>
      <c r="D423" s="44" t="s">
        <v>1148</v>
      </c>
      <c r="E423" s="44" t="s">
        <v>3269</v>
      </c>
      <c r="F423" s="44" t="s">
        <v>11535</v>
      </c>
      <c r="G423" s="45">
        <v>63.12</v>
      </c>
      <c r="H423" s="45">
        <v>0</v>
      </c>
      <c r="I423" s="44" t="s">
        <v>11532</v>
      </c>
      <c r="J423" s="44" t="s">
        <v>1063</v>
      </c>
      <c r="K423" s="44" t="s">
        <v>11533</v>
      </c>
      <c r="L423" s="44" t="s">
        <v>11534</v>
      </c>
      <c r="M423" s="44" t="s">
        <v>1063</v>
      </c>
      <c r="N423" s="45">
        <v>63.12</v>
      </c>
    </row>
    <row r="424" spans="1:14" x14ac:dyDescent="0.25">
      <c r="A424" s="44" t="s">
        <v>11375</v>
      </c>
      <c r="B424" s="44" t="s">
        <v>2000</v>
      </c>
      <c r="C424" s="44" t="s">
        <v>11691</v>
      </c>
      <c r="D424" s="44" t="s">
        <v>1153</v>
      </c>
      <c r="E424" s="44" t="s">
        <v>3269</v>
      </c>
      <c r="F424" s="44" t="s">
        <v>11536</v>
      </c>
      <c r="G424" s="45">
        <v>63.65</v>
      </c>
      <c r="H424" s="45">
        <v>0</v>
      </c>
      <c r="I424" s="44" t="s">
        <v>11532</v>
      </c>
      <c r="J424" s="44" t="s">
        <v>1063</v>
      </c>
      <c r="K424" s="44" t="s">
        <v>11533</v>
      </c>
      <c r="L424" s="44" t="s">
        <v>11534</v>
      </c>
      <c r="M424" s="44" t="s">
        <v>1063</v>
      </c>
      <c r="N424" s="45">
        <v>63.65</v>
      </c>
    </row>
    <row r="425" spans="1:14" x14ac:dyDescent="0.25">
      <c r="A425" s="44" t="s">
        <v>11375</v>
      </c>
      <c r="B425" s="44" t="s">
        <v>2000</v>
      </c>
      <c r="C425" s="44" t="s">
        <v>11691</v>
      </c>
      <c r="D425" s="44" t="s">
        <v>11537</v>
      </c>
      <c r="E425" s="44" t="s">
        <v>3269</v>
      </c>
      <c r="F425" s="44" t="s">
        <v>11538</v>
      </c>
      <c r="G425" s="45">
        <v>166.41</v>
      </c>
      <c r="H425" s="45">
        <v>0</v>
      </c>
      <c r="I425" s="44" t="s">
        <v>11532</v>
      </c>
      <c r="J425" s="44" t="s">
        <v>1063</v>
      </c>
      <c r="K425" s="44" t="s">
        <v>11533</v>
      </c>
      <c r="L425" s="44" t="s">
        <v>11534</v>
      </c>
      <c r="M425" s="44" t="s">
        <v>1063</v>
      </c>
      <c r="N425" s="45">
        <v>166.41</v>
      </c>
    </row>
    <row r="426" spans="1:14" x14ac:dyDescent="0.25">
      <c r="A426" s="44" t="s">
        <v>11375</v>
      </c>
      <c r="B426" s="44" t="s">
        <v>2000</v>
      </c>
      <c r="C426" s="44" t="s">
        <v>11692</v>
      </c>
      <c r="D426" s="44" t="s">
        <v>1574</v>
      </c>
      <c r="E426" s="44" t="s">
        <v>11693</v>
      </c>
      <c r="F426" s="44" t="s">
        <v>11531</v>
      </c>
      <c r="G426" s="45">
        <v>563.08000000000004</v>
      </c>
      <c r="H426" s="45">
        <v>0</v>
      </c>
      <c r="I426" s="44" t="s">
        <v>11532</v>
      </c>
      <c r="J426" s="44" t="s">
        <v>1063</v>
      </c>
      <c r="K426" s="44" t="s">
        <v>11533</v>
      </c>
      <c r="L426" s="44" t="s">
        <v>11534</v>
      </c>
      <c r="M426" s="44" t="s">
        <v>1063</v>
      </c>
      <c r="N426" s="45">
        <v>563.08000000000004</v>
      </c>
    </row>
    <row r="427" spans="1:14" x14ac:dyDescent="0.25">
      <c r="A427" s="44" t="s">
        <v>11375</v>
      </c>
      <c r="B427" s="44" t="s">
        <v>2000</v>
      </c>
      <c r="C427" s="44" t="s">
        <v>11692</v>
      </c>
      <c r="D427" s="44" t="s">
        <v>1148</v>
      </c>
      <c r="E427" s="44" t="s">
        <v>11693</v>
      </c>
      <c r="F427" s="44" t="s">
        <v>11535</v>
      </c>
      <c r="G427" s="45">
        <v>66.61</v>
      </c>
      <c r="H427" s="45">
        <v>0</v>
      </c>
      <c r="I427" s="44" t="s">
        <v>11532</v>
      </c>
      <c r="J427" s="44" t="s">
        <v>1063</v>
      </c>
      <c r="K427" s="44" t="s">
        <v>11533</v>
      </c>
      <c r="L427" s="44" t="s">
        <v>11534</v>
      </c>
      <c r="M427" s="44" t="s">
        <v>1063</v>
      </c>
      <c r="N427" s="45">
        <v>66.61</v>
      </c>
    </row>
    <row r="428" spans="1:14" x14ac:dyDescent="0.25">
      <c r="A428" s="44" t="s">
        <v>11375</v>
      </c>
      <c r="B428" s="44" t="s">
        <v>2000</v>
      </c>
      <c r="C428" s="44" t="s">
        <v>11692</v>
      </c>
      <c r="D428" s="44" t="s">
        <v>1153</v>
      </c>
      <c r="E428" s="44" t="s">
        <v>11693</v>
      </c>
      <c r="F428" s="44" t="s">
        <v>11536</v>
      </c>
      <c r="G428" s="45">
        <v>84.66</v>
      </c>
      <c r="H428" s="45">
        <v>0</v>
      </c>
      <c r="I428" s="44" t="s">
        <v>11532</v>
      </c>
      <c r="J428" s="44" t="s">
        <v>1063</v>
      </c>
      <c r="K428" s="44" t="s">
        <v>11533</v>
      </c>
      <c r="L428" s="44" t="s">
        <v>11534</v>
      </c>
      <c r="M428" s="44" t="s">
        <v>1063</v>
      </c>
      <c r="N428" s="45">
        <v>84.66</v>
      </c>
    </row>
    <row r="429" spans="1:14" x14ac:dyDescent="0.25">
      <c r="A429" s="44" t="s">
        <v>11375</v>
      </c>
      <c r="B429" s="44" t="s">
        <v>2000</v>
      </c>
      <c r="C429" s="44" t="s">
        <v>11692</v>
      </c>
      <c r="D429" s="44" t="s">
        <v>11537</v>
      </c>
      <c r="E429" s="44" t="s">
        <v>11693</v>
      </c>
      <c r="F429" s="44" t="s">
        <v>11538</v>
      </c>
      <c r="G429" s="45">
        <v>297.8</v>
      </c>
      <c r="H429" s="45">
        <v>0</v>
      </c>
      <c r="I429" s="44" t="s">
        <v>11532</v>
      </c>
      <c r="J429" s="44" t="s">
        <v>1063</v>
      </c>
      <c r="K429" s="44" t="s">
        <v>11533</v>
      </c>
      <c r="L429" s="44" t="s">
        <v>11534</v>
      </c>
      <c r="M429" s="44" t="s">
        <v>1063</v>
      </c>
      <c r="N429" s="45">
        <v>297.8</v>
      </c>
    </row>
    <row r="430" spans="1:14" x14ac:dyDescent="0.25">
      <c r="A430" s="44" t="s">
        <v>9009</v>
      </c>
      <c r="B430" s="44" t="s">
        <v>873</v>
      </c>
      <c r="C430" s="44" t="s">
        <v>11694</v>
      </c>
      <c r="D430" s="44" t="s">
        <v>11537</v>
      </c>
      <c r="E430" s="44" t="s">
        <v>11695</v>
      </c>
      <c r="F430" s="44" t="s">
        <v>11538</v>
      </c>
      <c r="G430" s="45">
        <v>0</v>
      </c>
      <c r="H430" s="45">
        <v>0</v>
      </c>
      <c r="I430" s="44" t="s">
        <v>11532</v>
      </c>
      <c r="J430" s="44" t="s">
        <v>1063</v>
      </c>
      <c r="K430" s="44" t="s">
        <v>11533</v>
      </c>
      <c r="L430" s="44" t="s">
        <v>11534</v>
      </c>
      <c r="M430" s="44" t="s">
        <v>1063</v>
      </c>
      <c r="N430" s="45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5B95-6825-4BBE-9445-3BFCDE44F5A5}">
  <sheetPr codeName="Sheet24">
    <tabColor theme="0" tint="-0.249977111117893"/>
  </sheetPr>
  <dimension ref="A1:D9"/>
  <sheetViews>
    <sheetView workbookViewId="0">
      <selection activeCell="C2" sqref="C2"/>
    </sheetView>
  </sheetViews>
  <sheetFormatPr defaultRowHeight="15" x14ac:dyDescent="0.25"/>
  <cols>
    <col min="1" max="1" width="11.7109375" bestFit="1" customWidth="1"/>
    <col min="2" max="2" width="33.42578125" bestFit="1" customWidth="1"/>
    <col min="3" max="3" width="16.28515625" style="63" bestFit="1" customWidth="1"/>
  </cols>
  <sheetData>
    <row r="1" spans="1:4" x14ac:dyDescent="0.25">
      <c r="A1" t="s">
        <v>11696</v>
      </c>
      <c r="B1" t="s">
        <v>11697</v>
      </c>
      <c r="C1" s="63" t="s">
        <v>11698</v>
      </c>
      <c r="D1" t="s">
        <v>11699</v>
      </c>
    </row>
    <row r="2" spans="1:4" x14ac:dyDescent="0.25">
      <c r="A2">
        <v>1</v>
      </c>
      <c r="B2" t="s">
        <v>11700</v>
      </c>
      <c r="C2" s="63">
        <v>6455.7866093118246</v>
      </c>
      <c r="D2" t="s">
        <v>11701</v>
      </c>
    </row>
    <row r="3" spans="1:4" x14ac:dyDescent="0.25">
      <c r="A3">
        <v>2</v>
      </c>
      <c r="B3" t="s">
        <v>11702</v>
      </c>
      <c r="C3" s="63">
        <v>223840.401574583</v>
      </c>
      <c r="D3" t="s">
        <v>11701</v>
      </c>
    </row>
    <row r="4" spans="1:4" x14ac:dyDescent="0.25">
      <c r="A4">
        <v>3</v>
      </c>
      <c r="B4" t="s">
        <v>11703</v>
      </c>
      <c r="C4" s="63">
        <v>236245.332779063</v>
      </c>
      <c r="D4" t="s">
        <v>11701</v>
      </c>
    </row>
    <row r="5" spans="1:4" x14ac:dyDescent="0.25">
      <c r="A5">
        <v>4</v>
      </c>
      <c r="B5" t="s">
        <v>11704</v>
      </c>
      <c r="C5" s="62">
        <v>203462.58333333331</v>
      </c>
      <c r="D5" t="s">
        <v>11701</v>
      </c>
    </row>
    <row r="6" spans="1:4" x14ac:dyDescent="0.25">
      <c r="A6">
        <v>5</v>
      </c>
      <c r="B6" t="s">
        <v>11705</v>
      </c>
      <c r="C6" s="115">
        <v>2235780</v>
      </c>
      <c r="D6" t="s">
        <v>11701</v>
      </c>
    </row>
    <row r="7" spans="1:4" x14ac:dyDescent="0.25">
      <c r="A7">
        <v>6</v>
      </c>
      <c r="B7" t="s">
        <v>11706</v>
      </c>
      <c r="C7" s="65">
        <v>8561229.6199999899</v>
      </c>
      <c r="D7" t="s">
        <v>11707</v>
      </c>
    </row>
    <row r="8" spans="1:4" x14ac:dyDescent="0.25">
      <c r="A8">
        <v>7</v>
      </c>
      <c r="B8" t="s">
        <v>11708</v>
      </c>
      <c r="C8" s="64">
        <v>53</v>
      </c>
      <c r="D8" t="s">
        <v>11701</v>
      </c>
    </row>
    <row r="9" spans="1:4" x14ac:dyDescent="0.25">
      <c r="A9">
        <v>8</v>
      </c>
      <c r="B9" t="s">
        <v>11709</v>
      </c>
      <c r="C9" s="64">
        <v>37</v>
      </c>
      <c r="D9" t="s">
        <v>11701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D7F-BA48-4212-A03B-1B05D52FBCA6}">
  <sheetPr codeName="Sheet26">
    <tabColor rgb="FFFF66FF"/>
  </sheetPr>
  <dimension ref="A1:W552"/>
  <sheetViews>
    <sheetView workbookViewId="0">
      <selection activeCell="K21" sqref="K21"/>
    </sheetView>
  </sheetViews>
  <sheetFormatPr defaultColWidth="8.7109375" defaultRowHeight="15" x14ac:dyDescent="0.25"/>
  <cols>
    <col min="1" max="1" width="15.140625" style="171" customWidth="1"/>
    <col min="2" max="2" width="47.140625" style="171" customWidth="1"/>
    <col min="3" max="7" width="14" style="171" hidden="1" customWidth="1"/>
    <col min="8" max="8" width="23.28515625" style="171" customWidth="1"/>
    <col min="9" max="9" width="17.140625" style="171" customWidth="1"/>
    <col min="10" max="10" width="12.5703125" style="171" bestFit="1" customWidth="1"/>
    <col min="11" max="11" width="12.28515625" style="171" bestFit="1" customWidth="1"/>
    <col min="12" max="23" width="12" style="171" customWidth="1"/>
    <col min="24" max="16384" width="8.7109375" style="171"/>
  </cols>
  <sheetData>
    <row r="1" spans="1:23" x14ac:dyDescent="0.25">
      <c r="A1" s="171" t="s">
        <v>687</v>
      </c>
      <c r="B1" s="171" t="s">
        <v>688</v>
      </c>
      <c r="C1" s="171" t="s">
        <v>689</v>
      </c>
      <c r="D1" s="171" t="s">
        <v>3</v>
      </c>
      <c r="E1" s="171" t="s">
        <v>4</v>
      </c>
      <c r="F1" s="171" t="s">
        <v>5</v>
      </c>
      <c r="G1" s="171" t="s">
        <v>6</v>
      </c>
      <c r="H1" s="171" t="s">
        <v>690</v>
      </c>
      <c r="I1" s="171" t="s">
        <v>691</v>
      </c>
      <c r="J1" s="171" t="s">
        <v>692</v>
      </c>
      <c r="K1" s="171" t="s">
        <v>693</v>
      </c>
      <c r="L1" s="172">
        <v>45748</v>
      </c>
      <c r="M1" s="172">
        <v>45778</v>
      </c>
      <c r="N1" s="172">
        <v>45809</v>
      </c>
      <c r="O1" s="172">
        <v>45839</v>
      </c>
      <c r="P1" s="172">
        <v>45870</v>
      </c>
      <c r="Q1" s="172">
        <v>45901</v>
      </c>
      <c r="R1" s="172">
        <v>45931</v>
      </c>
      <c r="S1" s="172">
        <v>45962</v>
      </c>
      <c r="T1" s="172">
        <v>45992</v>
      </c>
      <c r="U1" s="172">
        <v>46023</v>
      </c>
      <c r="V1" s="172">
        <v>46054</v>
      </c>
      <c r="W1" s="172">
        <v>46082</v>
      </c>
    </row>
    <row r="2" spans="1:23" x14ac:dyDescent="0.25">
      <c r="A2" s="171">
        <v>150000276</v>
      </c>
      <c r="B2" s="171" t="s">
        <v>19</v>
      </c>
      <c r="C2" s="171" t="s">
        <v>20</v>
      </c>
      <c r="D2" s="171" t="s">
        <v>21</v>
      </c>
      <c r="H2" s="173" t="s">
        <v>696</v>
      </c>
      <c r="I2" s="173">
        <v>276</v>
      </c>
      <c r="J2" s="173"/>
      <c r="K2" s="173"/>
      <c r="L2" s="173">
        <v>794231.4</v>
      </c>
      <c r="M2" s="173">
        <v>879751.93200000003</v>
      </c>
      <c r="N2" s="173">
        <v>867607.10399999993</v>
      </c>
      <c r="O2" s="173">
        <v>758294.82</v>
      </c>
      <c r="P2" s="173">
        <v>757697.83199999994</v>
      </c>
      <c r="Q2" s="173">
        <v>886206.46799999988</v>
      </c>
      <c r="R2" s="173">
        <v>841684.6320000001</v>
      </c>
      <c r="S2" s="173">
        <v>823984.75200000009</v>
      </c>
      <c r="T2" s="173">
        <v>717219.12000000011</v>
      </c>
      <c r="U2" s="173">
        <v>764651.1</v>
      </c>
      <c r="V2" s="173">
        <v>784549.59600000014</v>
      </c>
      <c r="W2" s="173">
        <v>759273.7919999999</v>
      </c>
    </row>
    <row r="3" spans="1:23" s="174" customFormat="1" x14ac:dyDescent="0.25">
      <c r="A3" s="174">
        <v>150000276</v>
      </c>
      <c r="B3" s="174" t="s">
        <v>19</v>
      </c>
      <c r="C3" s="174" t="s">
        <v>20</v>
      </c>
      <c r="D3" s="174" t="s">
        <v>21</v>
      </c>
      <c r="H3" s="175" t="s">
        <v>697</v>
      </c>
      <c r="I3" s="175">
        <v>271.99650843505214</v>
      </c>
      <c r="J3" s="175"/>
      <c r="K3" s="175">
        <v>860806.39</v>
      </c>
      <c r="L3" s="175">
        <v>866885.51196352334</v>
      </c>
      <c r="M3" s="175">
        <v>761484.96096938162</v>
      </c>
      <c r="N3" s="175">
        <v>668053.07233590749</v>
      </c>
      <c r="O3" s="175">
        <v>682347.84883671172</v>
      </c>
      <c r="P3" s="175">
        <v>697230.95378526091</v>
      </c>
      <c r="Q3" s="175">
        <v>585469.49244485714</v>
      </c>
      <c r="R3" s="175">
        <v>517584.0598766199</v>
      </c>
      <c r="S3" s="175">
        <v>467141.7633943226</v>
      </c>
      <c r="T3" s="175">
        <v>521916.42026297329</v>
      </c>
      <c r="U3" s="175">
        <v>529947.11717451818</v>
      </c>
      <c r="V3" s="175">
        <v>518367.95381392952</v>
      </c>
      <c r="W3" s="175">
        <v>531697.95869931462</v>
      </c>
    </row>
    <row r="4" spans="1:23" ht="15.75" thickBot="1" x14ac:dyDescent="0.3">
      <c r="A4" s="171">
        <v>150000276</v>
      </c>
      <c r="B4" s="171" t="s">
        <v>19</v>
      </c>
      <c r="C4" s="171" t="s">
        <v>20</v>
      </c>
      <c r="D4" s="171" t="s">
        <v>21</v>
      </c>
      <c r="H4" s="176" t="s">
        <v>699</v>
      </c>
      <c r="I4" s="176">
        <v>276</v>
      </c>
      <c r="J4" s="176"/>
      <c r="K4" s="176"/>
      <c r="L4" s="176">
        <v>800400</v>
      </c>
      <c r="M4" s="176">
        <v>772800</v>
      </c>
      <c r="N4" s="176">
        <v>772800</v>
      </c>
      <c r="O4" s="176">
        <v>772800</v>
      </c>
      <c r="P4" s="176">
        <v>772800</v>
      </c>
      <c r="Q4" s="176">
        <v>772800</v>
      </c>
      <c r="R4" s="176">
        <v>772800</v>
      </c>
      <c r="S4" s="176">
        <v>772800</v>
      </c>
      <c r="T4" s="176">
        <v>772800</v>
      </c>
      <c r="U4" s="176">
        <v>772800</v>
      </c>
      <c r="V4" s="176">
        <v>772800</v>
      </c>
      <c r="W4" s="176">
        <v>772800</v>
      </c>
    </row>
    <row r="5" spans="1:23" s="177" customFormat="1" x14ac:dyDescent="0.25">
      <c r="A5" s="177">
        <v>150000304</v>
      </c>
      <c r="B5" s="177" t="s">
        <v>24</v>
      </c>
      <c r="C5" s="177" t="s">
        <v>20</v>
      </c>
      <c r="D5" s="177" t="s">
        <v>21</v>
      </c>
      <c r="H5" s="178" t="s">
        <v>696</v>
      </c>
      <c r="I5" s="179">
        <v>277</v>
      </c>
      <c r="J5" s="178"/>
      <c r="K5" s="178"/>
      <c r="L5" s="178">
        <v>274686.49599999998</v>
      </c>
      <c r="M5" s="178">
        <v>304159.29599999997</v>
      </c>
      <c r="N5" s="178">
        <v>284707.24800000002</v>
      </c>
      <c r="O5" s="178">
        <v>261865.82800000001</v>
      </c>
      <c r="P5" s="178">
        <v>282054.696</v>
      </c>
      <c r="Q5" s="178">
        <v>290896.53600000002</v>
      </c>
      <c r="R5" s="178">
        <v>297970.00799999997</v>
      </c>
      <c r="S5" s="178">
        <v>297822.64400000003</v>
      </c>
      <c r="T5" s="178">
        <v>276012.772</v>
      </c>
      <c r="U5" s="178">
        <v>280875.78400000004</v>
      </c>
      <c r="V5" s="178">
        <v>284412.52</v>
      </c>
      <c r="W5" s="178">
        <v>281317.87600000005</v>
      </c>
    </row>
    <row r="6" spans="1:23" s="174" customFormat="1" x14ac:dyDescent="0.25">
      <c r="A6" s="174">
        <v>150000304</v>
      </c>
      <c r="B6" s="174" t="s">
        <v>24</v>
      </c>
      <c r="C6" s="174" t="s">
        <v>20</v>
      </c>
      <c r="D6" s="174" t="s">
        <v>21</v>
      </c>
      <c r="H6" s="175" t="s">
        <v>697</v>
      </c>
      <c r="I6" s="175">
        <v>277.29000354284119</v>
      </c>
      <c r="J6" s="175"/>
      <c r="K6" s="175">
        <v>800678.49</v>
      </c>
      <c r="L6" s="175">
        <v>525704.41256674856</v>
      </c>
      <c r="M6" s="175">
        <v>221226.67875653887</v>
      </c>
      <c r="N6" s="175">
        <v>768091.3687836451</v>
      </c>
      <c r="O6" s="175">
        <v>505951.38187437062</v>
      </c>
      <c r="P6" s="175">
        <v>223601.39034687966</v>
      </c>
      <c r="Q6" s="175">
        <v>764270.31253482471</v>
      </c>
      <c r="R6" s="175">
        <v>465988.34656377631</v>
      </c>
      <c r="S6" s="175">
        <v>167853.89887461267</v>
      </c>
      <c r="T6" s="175">
        <v>723422.16753292177</v>
      </c>
      <c r="U6" s="175">
        <v>442252.32226050907</v>
      </c>
      <c r="V6" s="175">
        <v>157542.03822286145</v>
      </c>
      <c r="W6" s="175">
        <v>707799.64873331808</v>
      </c>
    </row>
    <row r="7" spans="1:23" ht="15.75" thickBot="1" x14ac:dyDescent="0.3">
      <c r="A7" s="171">
        <v>150000304</v>
      </c>
      <c r="B7" s="171" t="s">
        <v>24</v>
      </c>
      <c r="C7" s="171" t="s">
        <v>20</v>
      </c>
      <c r="D7" s="171" t="s">
        <v>21</v>
      </c>
      <c r="H7" s="176" t="s">
        <v>699</v>
      </c>
      <c r="I7" s="180">
        <v>277</v>
      </c>
      <c r="J7" s="176"/>
      <c r="K7" s="176"/>
      <c r="L7" s="176">
        <v>0</v>
      </c>
      <c r="M7" s="176">
        <v>0</v>
      </c>
      <c r="N7" s="176">
        <v>831000</v>
      </c>
      <c r="O7" s="176">
        <v>0</v>
      </c>
      <c r="P7" s="176">
        <v>0</v>
      </c>
      <c r="Q7" s="176">
        <v>831000</v>
      </c>
      <c r="R7" s="176">
        <v>0</v>
      </c>
      <c r="S7" s="176">
        <v>0</v>
      </c>
      <c r="T7" s="176">
        <v>831000</v>
      </c>
      <c r="U7" s="176">
        <v>0</v>
      </c>
      <c r="V7" s="176">
        <v>0</v>
      </c>
      <c r="W7" s="176">
        <v>831000</v>
      </c>
    </row>
    <row r="8" spans="1:23" s="177" customFormat="1" x14ac:dyDescent="0.25">
      <c r="A8" s="177">
        <v>150000305</v>
      </c>
      <c r="B8" s="177" t="s">
        <v>26</v>
      </c>
      <c r="C8" s="177" t="s">
        <v>20</v>
      </c>
      <c r="D8" s="177" t="s">
        <v>21</v>
      </c>
      <c r="H8" s="178" t="s">
        <v>696</v>
      </c>
      <c r="I8" s="178">
        <v>579</v>
      </c>
      <c r="J8" s="178"/>
      <c r="K8" s="178"/>
      <c r="L8" s="178">
        <v>27386.699999999997</v>
      </c>
      <c r="M8" s="178">
        <v>0</v>
      </c>
      <c r="N8" s="178">
        <v>0</v>
      </c>
      <c r="O8" s="178">
        <v>11826.075000000001</v>
      </c>
      <c r="P8" s="178">
        <v>0</v>
      </c>
      <c r="Q8" s="178">
        <v>14938.199999999999</v>
      </c>
      <c r="R8" s="178">
        <v>14938.199999999999</v>
      </c>
      <c r="S8" s="178">
        <v>0</v>
      </c>
      <c r="T8" s="178">
        <v>0</v>
      </c>
      <c r="U8" s="178">
        <v>9958.7999999999993</v>
      </c>
      <c r="V8" s="178">
        <v>8713.9499999999989</v>
      </c>
      <c r="W8" s="178">
        <v>8713.9499999999989</v>
      </c>
    </row>
    <row r="9" spans="1:23" s="174" customFormat="1" x14ac:dyDescent="0.25">
      <c r="A9" s="174">
        <v>150000305</v>
      </c>
      <c r="B9" s="174" t="s">
        <v>26</v>
      </c>
      <c r="C9" s="174" t="s">
        <v>20</v>
      </c>
      <c r="D9" s="174" t="s">
        <v>21</v>
      </c>
      <c r="H9" s="175" t="s">
        <v>697</v>
      </c>
      <c r="I9" s="175">
        <v>613.06930693069307</v>
      </c>
      <c r="J9" s="175"/>
      <c r="K9" s="175">
        <v>61.92</v>
      </c>
      <c r="L9" s="175">
        <v>-28936.258217821782</v>
      </c>
      <c r="M9" s="175">
        <v>29918.395247524753</v>
      </c>
      <c r="N9" s="175">
        <v>29918.395247524753</v>
      </c>
      <c r="O9" s="175">
        <v>32110.118019801983</v>
      </c>
      <c r="P9" s="175">
        <v>32110.118019801983</v>
      </c>
      <c r="Q9" s="175">
        <v>31006.593267326738</v>
      </c>
      <c r="R9" s="175">
        <v>29903.068514851493</v>
      </c>
      <c r="S9" s="175">
        <v>29903.068514851493</v>
      </c>
      <c r="T9" s="175">
        <v>29903.068514851493</v>
      </c>
      <c r="U9" s="175">
        <v>34071.939801980203</v>
      </c>
      <c r="V9" s="175">
        <v>24845.246732673273</v>
      </c>
      <c r="W9" s="175">
        <v>30332.217029702977</v>
      </c>
    </row>
    <row r="10" spans="1:23" ht="15.75" thickBot="1" x14ac:dyDescent="0.3">
      <c r="A10" s="171">
        <v>150000305</v>
      </c>
      <c r="B10" s="171" t="s">
        <v>26</v>
      </c>
      <c r="C10" s="171" t="s">
        <v>20</v>
      </c>
      <c r="D10" s="171" t="s">
        <v>21</v>
      </c>
      <c r="H10" s="176" t="s">
        <v>699</v>
      </c>
      <c r="I10" s="176">
        <v>579</v>
      </c>
      <c r="J10" s="176"/>
      <c r="K10" s="176"/>
      <c r="L10" s="176">
        <v>0</v>
      </c>
      <c r="M10" s="176">
        <v>55584</v>
      </c>
      <c r="N10" s="176">
        <v>0</v>
      </c>
      <c r="O10" s="176">
        <v>13896</v>
      </c>
      <c r="P10" s="176">
        <v>0</v>
      </c>
      <c r="Q10" s="176">
        <v>13896</v>
      </c>
      <c r="R10" s="176">
        <v>13896</v>
      </c>
      <c r="S10" s="176">
        <v>0</v>
      </c>
      <c r="T10" s="176">
        <v>0</v>
      </c>
      <c r="U10" s="176">
        <v>13896</v>
      </c>
      <c r="V10" s="176">
        <v>0</v>
      </c>
      <c r="W10" s="176">
        <v>13896</v>
      </c>
    </row>
    <row r="11" spans="1:23" s="177" customFormat="1" x14ac:dyDescent="0.25">
      <c r="A11" s="177">
        <v>150000477</v>
      </c>
      <c r="B11" s="177" t="s">
        <v>28</v>
      </c>
      <c r="C11" s="177" t="s">
        <v>20</v>
      </c>
      <c r="D11" s="177" t="s">
        <v>21</v>
      </c>
      <c r="H11" s="178" t="s">
        <v>696</v>
      </c>
      <c r="I11" s="178">
        <v>315</v>
      </c>
      <c r="J11" s="178"/>
      <c r="K11" s="178"/>
      <c r="L11" s="178">
        <v>109305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</row>
    <row r="12" spans="1:23" s="174" customFormat="1" x14ac:dyDescent="0.25">
      <c r="A12" s="174">
        <v>150000477</v>
      </c>
      <c r="B12" s="174" t="s">
        <v>28</v>
      </c>
      <c r="C12" s="174" t="s">
        <v>20</v>
      </c>
      <c r="D12" s="174" t="s">
        <v>21</v>
      </c>
      <c r="H12" s="175" t="s">
        <v>697</v>
      </c>
      <c r="I12" s="175">
        <v>304.52904897821361</v>
      </c>
      <c r="J12" s="175"/>
      <c r="K12" s="175">
        <v>105519.62</v>
      </c>
      <c r="L12" s="175">
        <v>0</v>
      </c>
      <c r="M12" s="175">
        <v>0</v>
      </c>
      <c r="N12" s="175">
        <v>0</v>
      </c>
      <c r="O12" s="175">
        <v>0</v>
      </c>
      <c r="P12" s="175">
        <v>0</v>
      </c>
      <c r="Q12" s="175">
        <v>0</v>
      </c>
      <c r="R12" s="175">
        <v>0</v>
      </c>
      <c r="S12" s="175">
        <v>0</v>
      </c>
      <c r="T12" s="175">
        <v>0</v>
      </c>
      <c r="U12" s="175">
        <v>0</v>
      </c>
      <c r="V12" s="175">
        <v>0</v>
      </c>
      <c r="W12" s="175">
        <v>0</v>
      </c>
    </row>
    <row r="13" spans="1:23" ht="15.75" thickBot="1" x14ac:dyDescent="0.3">
      <c r="A13" s="171">
        <v>150000477</v>
      </c>
      <c r="B13" s="171" t="s">
        <v>28</v>
      </c>
      <c r="C13" s="171" t="s">
        <v>20</v>
      </c>
      <c r="D13" s="171" t="s">
        <v>21</v>
      </c>
      <c r="H13" s="176" t="s">
        <v>699</v>
      </c>
      <c r="I13" s="176">
        <v>315</v>
      </c>
      <c r="J13" s="176"/>
      <c r="K13" s="176"/>
      <c r="L13" s="176">
        <v>0</v>
      </c>
      <c r="M13" s="176">
        <v>0</v>
      </c>
      <c r="N13" s="176">
        <v>0</v>
      </c>
      <c r="O13" s="176">
        <v>0</v>
      </c>
      <c r="P13" s="176">
        <v>0</v>
      </c>
      <c r="Q13" s="176">
        <v>0</v>
      </c>
      <c r="R13" s="176">
        <v>0</v>
      </c>
      <c r="S13" s="176">
        <v>0</v>
      </c>
      <c r="T13" s="176">
        <v>0</v>
      </c>
      <c r="U13" s="176">
        <v>0</v>
      </c>
      <c r="V13" s="176">
        <v>0</v>
      </c>
      <c r="W13" s="176">
        <v>0</v>
      </c>
    </row>
    <row r="14" spans="1:23" s="177" customFormat="1" x14ac:dyDescent="0.25">
      <c r="A14" s="177">
        <v>150000478</v>
      </c>
      <c r="B14" s="177" t="s">
        <v>30</v>
      </c>
      <c r="C14" s="177" t="s">
        <v>20</v>
      </c>
      <c r="D14" s="177" t="s">
        <v>21</v>
      </c>
      <c r="H14" s="178" t="s">
        <v>696</v>
      </c>
      <c r="I14" s="178">
        <v>392</v>
      </c>
      <c r="J14" s="178"/>
      <c r="K14" s="178"/>
      <c r="L14" s="178">
        <v>144425.736</v>
      </c>
      <c r="M14" s="178">
        <v>134182.77600000001</v>
      </c>
      <c r="N14" s="178">
        <v>133158.48000000001</v>
      </c>
      <c r="O14" s="178">
        <v>118476.90400000001</v>
      </c>
      <c r="P14" s="178">
        <v>117111.17599999999</v>
      </c>
      <c r="Q14" s="178">
        <v>121208.36</v>
      </c>
      <c r="R14" s="178">
        <v>119842.632</v>
      </c>
      <c r="S14" s="178">
        <v>124622.68000000001</v>
      </c>
      <c r="T14" s="178">
        <v>100039.576</v>
      </c>
      <c r="U14" s="178">
        <v>123256.95199999999</v>
      </c>
      <c r="V14" s="178">
        <v>121891.224</v>
      </c>
      <c r="W14" s="178">
        <v>122232.65599999999</v>
      </c>
    </row>
    <row r="15" spans="1:23" s="174" customFormat="1" x14ac:dyDescent="0.25">
      <c r="A15" s="174">
        <v>150000478</v>
      </c>
      <c r="B15" s="174" t="s">
        <v>30</v>
      </c>
      <c r="C15" s="174" t="s">
        <v>20</v>
      </c>
      <c r="D15" s="174" t="s">
        <v>21</v>
      </c>
      <c r="H15" s="175" t="s">
        <v>697</v>
      </c>
      <c r="I15" s="175">
        <v>367.00003660098827</v>
      </c>
      <c r="J15" s="175"/>
      <c r="K15" s="175">
        <v>150405.79</v>
      </c>
      <c r="L15" s="175">
        <v>242730.88820760086</v>
      </c>
      <c r="M15" s="175">
        <v>117105.67467897276</v>
      </c>
      <c r="N15" s="175">
        <v>1093439.5420489479</v>
      </c>
      <c r="O15" s="175">
        <v>982518.5519867749</v>
      </c>
      <c r="P15" s="175">
        <v>872876.19005211978</v>
      </c>
      <c r="Q15" s="175">
        <v>759397.94373491127</v>
      </c>
      <c r="R15" s="175">
        <v>647198.32554522052</v>
      </c>
      <c r="S15" s="175">
        <v>530523.50890921731</v>
      </c>
      <c r="T15" s="175">
        <v>436863.99856853532</v>
      </c>
      <c r="U15" s="175">
        <v>321467.81006004999</v>
      </c>
      <c r="V15" s="175">
        <v>207350.24967908245</v>
      </c>
      <c r="W15" s="175">
        <v>1193913.1420692003</v>
      </c>
    </row>
    <row r="16" spans="1:23" ht="15.75" thickBot="1" x14ac:dyDescent="0.3">
      <c r="A16" s="171">
        <v>150000478</v>
      </c>
      <c r="B16" s="171" t="s">
        <v>30</v>
      </c>
      <c r="C16" s="171" t="s">
        <v>20</v>
      </c>
      <c r="D16" s="171" t="s">
        <v>21</v>
      </c>
      <c r="H16" s="176" t="s">
        <v>699</v>
      </c>
      <c r="I16" s="176">
        <v>392</v>
      </c>
      <c r="J16" s="176"/>
      <c r="K16" s="176"/>
      <c r="L16" s="176">
        <v>243040</v>
      </c>
      <c r="M16" s="176">
        <v>0</v>
      </c>
      <c r="N16" s="176">
        <v>1176000</v>
      </c>
      <c r="O16" s="176">
        <v>0</v>
      </c>
      <c r="P16" s="176">
        <v>0</v>
      </c>
      <c r="Q16" s="176">
        <v>0</v>
      </c>
      <c r="R16" s="176">
        <v>0</v>
      </c>
      <c r="S16" s="176">
        <v>0</v>
      </c>
      <c r="T16" s="176">
        <v>0</v>
      </c>
      <c r="U16" s="176">
        <v>0</v>
      </c>
      <c r="V16" s="176">
        <v>0</v>
      </c>
      <c r="W16" s="176">
        <v>1176000</v>
      </c>
    </row>
    <row r="17" spans="1:23" s="177" customFormat="1" x14ac:dyDescent="0.25">
      <c r="A17" s="177">
        <v>150000479</v>
      </c>
      <c r="B17" s="177" t="s">
        <v>32</v>
      </c>
      <c r="C17" s="177" t="s">
        <v>20</v>
      </c>
      <c r="D17" s="177" t="s">
        <v>33</v>
      </c>
      <c r="H17" s="178" t="s">
        <v>696</v>
      </c>
      <c r="I17" s="178">
        <v>18.150000535448477</v>
      </c>
      <c r="J17" s="178"/>
      <c r="K17" s="178"/>
      <c r="L17" s="178">
        <v>2562.7800756053248</v>
      </c>
      <c r="M17" s="178">
        <v>1926.1143568228631</v>
      </c>
      <c r="N17" s="178">
        <v>2673.1683788619221</v>
      </c>
      <c r="O17" s="178">
        <v>2626.2324774772528</v>
      </c>
      <c r="P17" s="178">
        <v>3134.2146924633844</v>
      </c>
      <c r="Q17" s="178">
        <v>4295.306526717095</v>
      </c>
      <c r="R17" s="178">
        <v>4103.3521210541912</v>
      </c>
      <c r="S17" s="178">
        <v>4064.9104199201115</v>
      </c>
      <c r="T17" s="178">
        <v>4163.101922816888</v>
      </c>
      <c r="U17" s="178">
        <v>4261.3297257147351</v>
      </c>
      <c r="V17" s="178">
        <v>4274.1436260927621</v>
      </c>
      <c r="W17" s="178">
        <v>4295.4880267224489</v>
      </c>
    </row>
    <row r="18" spans="1:23" s="174" customFormat="1" x14ac:dyDescent="0.25">
      <c r="A18" s="174">
        <v>150000479</v>
      </c>
      <c r="B18" s="174" t="s">
        <v>32</v>
      </c>
      <c r="C18" s="174" t="s">
        <v>20</v>
      </c>
      <c r="D18" s="174" t="s">
        <v>33</v>
      </c>
      <c r="H18" s="175" t="s">
        <v>697</v>
      </c>
      <c r="I18" s="175">
        <v>18.099981190472121</v>
      </c>
      <c r="J18" s="175"/>
      <c r="K18" s="175">
        <v>8468.0400000000009</v>
      </c>
      <c r="L18" s="175">
        <v>5912.3226559053383</v>
      </c>
      <c r="M18" s="175">
        <v>3991.5164520100557</v>
      </c>
      <c r="N18" s="175">
        <v>4040.7122008857591</v>
      </c>
      <c r="O18" s="175">
        <v>4136.7145011200237</v>
      </c>
      <c r="P18" s="175">
        <v>3726.1345277953542</v>
      </c>
      <c r="Q18" s="175">
        <v>2157.662557753802</v>
      </c>
      <c r="R18" s="175">
        <v>3495.6131673535015</v>
      </c>
      <c r="S18" s="175">
        <v>2156.9023585438026</v>
      </c>
      <c r="T18" s="175">
        <v>3435.2678300644679</v>
      </c>
      <c r="U18" s="175">
        <v>1900.6790248114798</v>
      </c>
      <c r="V18" s="175">
        <v>3068.3088114088364</v>
      </c>
      <c r="W18" s="175">
        <v>4214.6530201261976</v>
      </c>
    </row>
    <row r="19" spans="1:23" ht="15.75" thickBot="1" x14ac:dyDescent="0.3">
      <c r="A19" s="171">
        <v>150000479</v>
      </c>
      <c r="B19" s="171" t="s">
        <v>32</v>
      </c>
      <c r="C19" s="171" t="s">
        <v>20</v>
      </c>
      <c r="D19" s="171" t="s">
        <v>33</v>
      </c>
      <c r="H19" s="176" t="s">
        <v>699</v>
      </c>
      <c r="I19" s="176">
        <v>18.150000535448477</v>
      </c>
      <c r="J19" s="176"/>
      <c r="K19" s="176"/>
      <c r="L19" s="176">
        <v>0</v>
      </c>
      <c r="M19" s="176">
        <v>0</v>
      </c>
      <c r="N19" s="176">
        <v>2722.5000803172716</v>
      </c>
      <c r="O19" s="176">
        <v>2722.5000803172716</v>
      </c>
      <c r="P19" s="176">
        <v>2722.5000803172716</v>
      </c>
      <c r="Q19" s="176">
        <v>2722.5000803172716</v>
      </c>
      <c r="R19" s="176">
        <v>5445.0001606345431</v>
      </c>
      <c r="S19" s="176">
        <v>2722.5000803172716</v>
      </c>
      <c r="T19" s="176">
        <v>5445.0001606345431</v>
      </c>
      <c r="U19" s="176">
        <v>2722.5000803172716</v>
      </c>
      <c r="V19" s="176">
        <v>5445.0001606345431</v>
      </c>
      <c r="W19" s="176">
        <v>5445.0001606345431</v>
      </c>
    </row>
    <row r="20" spans="1:23" s="177" customFormat="1" x14ac:dyDescent="0.25">
      <c r="A20" s="177">
        <v>150000480</v>
      </c>
      <c r="B20" s="177" t="s">
        <v>35</v>
      </c>
      <c r="C20" s="177" t="s">
        <v>20</v>
      </c>
      <c r="D20" s="177" t="s">
        <v>33</v>
      </c>
      <c r="H20" s="178" t="s">
        <v>696</v>
      </c>
      <c r="I20" s="178">
        <v>20.699997682664012</v>
      </c>
      <c r="J20" s="178"/>
      <c r="K20" s="178"/>
      <c r="L20" s="178">
        <v>1949.9397817069498</v>
      </c>
      <c r="M20" s="178">
        <v>1140.7147722985658</v>
      </c>
      <c r="N20" s="178">
        <v>1140.7147722985658</v>
      </c>
      <c r="O20" s="178">
        <v>1169.96386902417</v>
      </c>
      <c r="P20" s="178">
        <v>1150.4644712071004</v>
      </c>
      <c r="Q20" s="178">
        <v>1091.966277755892</v>
      </c>
      <c r="R20" s="178">
        <v>1286.9602559265868</v>
      </c>
      <c r="S20" s="178">
        <v>1257.7111592009826</v>
      </c>
      <c r="T20" s="178">
        <v>1267.4608581095174</v>
      </c>
      <c r="U20" s="178">
        <v>1325.9590515607258</v>
      </c>
      <c r="V20" s="178">
        <v>1335.7087504692608</v>
      </c>
      <c r="W20" s="178">
        <v>1335.7087504692608</v>
      </c>
    </row>
    <row r="21" spans="1:23" s="174" customFormat="1" x14ac:dyDescent="0.25">
      <c r="A21" s="174">
        <v>150000480</v>
      </c>
      <c r="B21" s="174" t="s">
        <v>35</v>
      </c>
      <c r="C21" s="174" t="s">
        <v>20</v>
      </c>
      <c r="D21" s="174" t="s">
        <v>33</v>
      </c>
      <c r="H21" s="175" t="s">
        <v>697</v>
      </c>
      <c r="I21" s="175">
        <v>20.700006869547295</v>
      </c>
      <c r="J21" s="175"/>
      <c r="K21" s="175">
        <v>3314.63</v>
      </c>
      <c r="L21" s="175">
        <v>1364.6893528886449</v>
      </c>
      <c r="M21" s="175">
        <v>3328.9751047605964</v>
      </c>
      <c r="N21" s="175">
        <v>2188.2598262004535</v>
      </c>
      <c r="O21" s="175">
        <v>1018.2954379336406</v>
      </c>
      <c r="P21" s="175">
        <v>2972.8314865700354</v>
      </c>
      <c r="Q21" s="175">
        <v>1880.8647241876768</v>
      </c>
      <c r="R21" s="175">
        <v>3698.9049275262764</v>
      </c>
      <c r="S21" s="175">
        <v>2441.1932101394523</v>
      </c>
      <c r="T21" s="175">
        <v>1173.7317895170718</v>
      </c>
      <c r="U21" s="175">
        <v>2952.7731799134444</v>
      </c>
      <c r="V21" s="175">
        <v>1617.0638366421661</v>
      </c>
      <c r="W21" s="175">
        <v>3386.3555238029817</v>
      </c>
    </row>
    <row r="22" spans="1:23" ht="15.75" thickBot="1" x14ac:dyDescent="0.3">
      <c r="A22" s="171">
        <v>150000480</v>
      </c>
      <c r="B22" s="171" t="s">
        <v>35</v>
      </c>
      <c r="C22" s="171" t="s">
        <v>20</v>
      </c>
      <c r="D22" s="171" t="s">
        <v>33</v>
      </c>
      <c r="H22" s="176" t="s">
        <v>699</v>
      </c>
      <c r="I22" s="176">
        <v>20.699997682664012</v>
      </c>
      <c r="J22" s="176"/>
      <c r="K22" s="176"/>
      <c r="L22" s="176">
        <v>0</v>
      </c>
      <c r="M22" s="176">
        <v>3104.9996523996019</v>
      </c>
      <c r="N22" s="176">
        <v>0</v>
      </c>
      <c r="O22" s="176">
        <v>0</v>
      </c>
      <c r="P22" s="176">
        <v>3104.9996523996019</v>
      </c>
      <c r="Q22" s="176">
        <v>0</v>
      </c>
      <c r="R22" s="176">
        <v>3104.9996523996019</v>
      </c>
      <c r="S22" s="176">
        <v>0</v>
      </c>
      <c r="T22" s="176">
        <v>0</v>
      </c>
      <c r="U22" s="176">
        <v>3104.9996523996019</v>
      </c>
      <c r="V22" s="176">
        <v>0</v>
      </c>
      <c r="W22" s="176">
        <v>3104.9996523996019</v>
      </c>
    </row>
    <row r="23" spans="1:23" s="177" customFormat="1" x14ac:dyDescent="0.25">
      <c r="A23" s="177">
        <v>150000481</v>
      </c>
      <c r="B23" s="177" t="s">
        <v>37</v>
      </c>
      <c r="C23" s="177" t="s">
        <v>20</v>
      </c>
      <c r="D23" s="177" t="s">
        <v>38</v>
      </c>
      <c r="H23" s="178" t="s">
        <v>696</v>
      </c>
      <c r="I23" s="178">
        <v>150</v>
      </c>
      <c r="J23" s="178"/>
      <c r="K23" s="178"/>
      <c r="L23" s="178">
        <v>5804.9999999999991</v>
      </c>
      <c r="M23" s="178">
        <v>15963.75</v>
      </c>
      <c r="N23" s="178">
        <v>16286.249999999998</v>
      </c>
      <c r="O23" s="178">
        <v>16608.75</v>
      </c>
      <c r="P23" s="178">
        <v>16286.249999999998</v>
      </c>
      <c r="Q23" s="178">
        <v>23219.999999999996</v>
      </c>
      <c r="R23" s="178">
        <v>29347.5</v>
      </c>
      <c r="S23" s="178">
        <v>24510</v>
      </c>
      <c r="T23" s="178">
        <v>21768.75</v>
      </c>
      <c r="U23" s="178">
        <v>21446.25</v>
      </c>
      <c r="V23" s="178">
        <v>21607.499999999996</v>
      </c>
      <c r="W23" s="178">
        <v>23058.75</v>
      </c>
    </row>
    <row r="24" spans="1:23" s="174" customFormat="1" x14ac:dyDescent="0.25">
      <c r="A24" s="174">
        <v>150000481</v>
      </c>
      <c r="B24" s="174" t="s">
        <v>37</v>
      </c>
      <c r="C24" s="174" t="s">
        <v>20</v>
      </c>
      <c r="D24" s="174" t="s">
        <v>38</v>
      </c>
      <c r="H24" s="175" t="s">
        <v>697</v>
      </c>
      <c r="I24" s="175">
        <v>166.79182219619898</v>
      </c>
      <c r="J24" s="175"/>
      <c r="K24" s="175">
        <v>20509.89</v>
      </c>
      <c r="L24" s="175">
        <v>14055.046481007099</v>
      </c>
      <c r="M24" s="175">
        <v>38002.182352826363</v>
      </c>
      <c r="N24" s="175">
        <v>61590.715806923807</v>
      </c>
      <c r="O24" s="175">
        <v>84820.64684329943</v>
      </c>
      <c r="P24" s="175">
        <v>66711.224748347129</v>
      </c>
      <c r="Q24" s="175">
        <v>82589.806221425271</v>
      </c>
      <c r="R24" s="175">
        <v>49956.986208738941</v>
      </c>
      <c r="S24" s="175">
        <v>64401.158010929772</v>
      </c>
      <c r="T24" s="175">
        <v>81893.450363756143</v>
      </c>
      <c r="U24" s="175">
        <v>58046.38958525459</v>
      </c>
      <c r="V24" s="175">
        <v>75717.983146941871</v>
      </c>
      <c r="W24" s="175">
        <v>50077.910279831187</v>
      </c>
    </row>
    <row r="25" spans="1:23" ht="15.75" thickBot="1" x14ac:dyDescent="0.3">
      <c r="A25" s="171">
        <v>150000481</v>
      </c>
      <c r="B25" s="171" t="s">
        <v>37</v>
      </c>
      <c r="C25" s="171" t="s">
        <v>20</v>
      </c>
      <c r="D25" s="171" t="s">
        <v>38</v>
      </c>
      <c r="H25" s="176" t="s">
        <v>699</v>
      </c>
      <c r="I25" s="176">
        <v>150</v>
      </c>
      <c r="J25" s="176"/>
      <c r="K25" s="176"/>
      <c r="L25" s="176">
        <v>0</v>
      </c>
      <c r="M25" s="176">
        <v>37500</v>
      </c>
      <c r="N25" s="176">
        <v>37500</v>
      </c>
      <c r="O25" s="176">
        <v>37500</v>
      </c>
      <c r="P25" s="176">
        <v>0</v>
      </c>
      <c r="Q25" s="176">
        <v>37500</v>
      </c>
      <c r="R25" s="176">
        <v>0</v>
      </c>
      <c r="S25" s="176">
        <v>37500</v>
      </c>
      <c r="T25" s="176">
        <v>37500</v>
      </c>
      <c r="U25" s="176">
        <v>0</v>
      </c>
      <c r="V25" s="176">
        <v>37500</v>
      </c>
      <c r="W25" s="176">
        <v>0</v>
      </c>
    </row>
    <row r="26" spans="1:23" s="177" customFormat="1" x14ac:dyDescent="0.25">
      <c r="A26" s="177">
        <v>150000482</v>
      </c>
      <c r="B26" s="177" t="s">
        <v>40</v>
      </c>
      <c r="C26" s="177" t="s">
        <v>20</v>
      </c>
      <c r="D26" s="177" t="s">
        <v>38</v>
      </c>
      <c r="H26" s="178" t="s">
        <v>696</v>
      </c>
      <c r="I26" s="178">
        <v>400</v>
      </c>
      <c r="J26" s="178"/>
      <c r="K26" s="178"/>
      <c r="L26" s="178">
        <v>57935.199999999997</v>
      </c>
      <c r="M26" s="178">
        <v>55017.600000000006</v>
      </c>
      <c r="N26" s="178">
        <v>42096.800000000003</v>
      </c>
      <c r="O26" s="178">
        <v>37095.199999999997</v>
      </c>
      <c r="P26" s="178">
        <v>55434.400000000009</v>
      </c>
      <c r="Q26" s="178">
        <v>62103.200000000004</v>
      </c>
      <c r="R26" s="178">
        <v>47515.200000000004</v>
      </c>
      <c r="S26" s="178">
        <v>75024</v>
      </c>
      <c r="T26" s="178">
        <v>55434.400000000009</v>
      </c>
      <c r="U26" s="178">
        <v>71689.600000000006</v>
      </c>
      <c r="V26" s="178">
        <v>68772</v>
      </c>
      <c r="W26" s="178">
        <v>74190.399999999994</v>
      </c>
    </row>
    <row r="27" spans="1:23" s="174" customFormat="1" x14ac:dyDescent="0.25">
      <c r="A27" s="174">
        <v>150000482</v>
      </c>
      <c r="B27" s="174" t="s">
        <v>40</v>
      </c>
      <c r="C27" s="174" t="s">
        <v>20</v>
      </c>
      <c r="D27" s="174" t="s">
        <v>38</v>
      </c>
      <c r="H27" s="175" t="s">
        <v>697</v>
      </c>
      <c r="I27" s="175">
        <v>404.97012202537803</v>
      </c>
      <c r="J27" s="175"/>
      <c r="K27" s="175">
        <v>49946.99</v>
      </c>
      <c r="L27" s="175">
        <v>52037.445769895006</v>
      </c>
      <c r="M27" s="175">
        <v>57081.753609843108</v>
      </c>
      <c r="N27" s="175">
        <v>14461.888027648274</v>
      </c>
      <c r="O27" s="175">
        <v>381875.89087663678</v>
      </c>
      <c r="P27" s="175">
        <v>325752.70154562773</v>
      </c>
      <c r="Q27" s="175">
        <v>262877.85034021159</v>
      </c>
      <c r="R27" s="175">
        <v>214772.25948506096</v>
      </c>
      <c r="S27" s="175">
        <v>543786.18542335916</v>
      </c>
      <c r="T27" s="175">
        <v>487662.99609235005</v>
      </c>
      <c r="U27" s="175">
        <v>415082.63094247377</v>
      </c>
      <c r="V27" s="175">
        <v>345456.11786265048</v>
      </c>
      <c r="W27" s="175">
        <v>270343.87950987148</v>
      </c>
    </row>
    <row r="28" spans="1:23" ht="15.75" thickBot="1" x14ac:dyDescent="0.3">
      <c r="A28" s="171">
        <v>150000482</v>
      </c>
      <c r="B28" s="171" t="s">
        <v>40</v>
      </c>
      <c r="C28" s="171" t="s">
        <v>20</v>
      </c>
      <c r="D28" s="171" t="s">
        <v>38</v>
      </c>
      <c r="H28" s="176" t="s">
        <v>699</v>
      </c>
      <c r="I28" s="176">
        <v>400</v>
      </c>
      <c r="J28" s="176"/>
      <c r="K28" s="176"/>
      <c r="L28" s="176">
        <v>60000</v>
      </c>
      <c r="M28" s="176">
        <v>60000</v>
      </c>
      <c r="N28" s="176">
        <v>0</v>
      </c>
      <c r="O28" s="176">
        <v>400000</v>
      </c>
      <c r="P28" s="176">
        <v>0</v>
      </c>
      <c r="Q28" s="176">
        <v>0</v>
      </c>
      <c r="R28" s="176">
        <v>0</v>
      </c>
      <c r="S28" s="176">
        <v>400000</v>
      </c>
      <c r="T28" s="176">
        <v>0</v>
      </c>
      <c r="U28" s="176">
        <v>0</v>
      </c>
      <c r="V28" s="176">
        <v>0</v>
      </c>
      <c r="W28" s="176">
        <v>0</v>
      </c>
    </row>
    <row r="29" spans="1:23" s="177" customFormat="1" x14ac:dyDescent="0.25">
      <c r="A29" s="177">
        <v>150000483</v>
      </c>
      <c r="B29" s="177" t="s">
        <v>42</v>
      </c>
      <c r="C29" s="177" t="s">
        <v>20</v>
      </c>
      <c r="D29" s="177" t="s">
        <v>43</v>
      </c>
      <c r="H29" s="178" t="s">
        <v>696</v>
      </c>
      <c r="I29" s="178">
        <v>17.709999993759872</v>
      </c>
      <c r="J29" s="178"/>
      <c r="K29" s="178"/>
      <c r="L29" s="178">
        <v>24799.702611261811</v>
      </c>
      <c r="M29" s="178">
        <v>23902.496301577939</v>
      </c>
      <c r="N29" s="178">
        <v>13412.084065274246</v>
      </c>
      <c r="O29" s="178">
        <v>26847.173420540385</v>
      </c>
      <c r="P29" s="178">
        <v>21233.882662518226</v>
      </c>
      <c r="Q29" s="178">
        <v>19209.417143231552</v>
      </c>
      <c r="R29" s="178">
        <v>28112.464370094556</v>
      </c>
      <c r="S29" s="178">
        <v>15758.62364444744</v>
      </c>
      <c r="T29" s="178">
        <v>17737.078583750332</v>
      </c>
      <c r="U29" s="178">
        <v>28181.480240070239</v>
      </c>
      <c r="V29" s="178">
        <v>28342.517270013497</v>
      </c>
      <c r="W29" s="178">
        <v>28480.54900996486</v>
      </c>
    </row>
    <row r="30" spans="1:23" s="174" customFormat="1" x14ac:dyDescent="0.25">
      <c r="A30" s="174">
        <v>150000483</v>
      </c>
      <c r="B30" s="174" t="s">
        <v>42</v>
      </c>
      <c r="C30" s="174" t="s">
        <v>20</v>
      </c>
      <c r="D30" s="174" t="s">
        <v>43</v>
      </c>
      <c r="H30" s="175" t="s">
        <v>697</v>
      </c>
      <c r="I30" s="175">
        <v>18.460012694894012</v>
      </c>
      <c r="J30" s="175"/>
      <c r="K30" s="175">
        <v>28646.34</v>
      </c>
      <c r="L30" s="175">
        <v>8334.381911528837</v>
      </c>
      <c r="M30" s="175">
        <v>8340.639855832409</v>
      </c>
      <c r="N30" s="175">
        <v>8205.5679429438696</v>
      </c>
      <c r="O30" s="175">
        <v>7911.4445606761228</v>
      </c>
      <c r="P30" s="175">
        <v>7930.3291536630022</v>
      </c>
      <c r="Q30" s="175">
        <v>10059.414717828604</v>
      </c>
      <c r="R30" s="175">
        <v>8446.4157285741549</v>
      </c>
      <c r="S30" s="175">
        <v>8634.4309578716529</v>
      </c>
      <c r="T30" s="175">
        <v>9529.2062332058595</v>
      </c>
      <c r="U30" s="175">
        <v>7844.2685744794135</v>
      </c>
      <c r="V30" s="175">
        <v>8760.4759245523946</v>
      </c>
      <c r="W30" s="175">
        <v>9532.8059356813737</v>
      </c>
    </row>
    <row r="31" spans="1:23" ht="15.75" thickBot="1" x14ac:dyDescent="0.3">
      <c r="A31" s="171">
        <v>150000483</v>
      </c>
      <c r="B31" s="171" t="s">
        <v>42</v>
      </c>
      <c r="C31" s="171" t="s">
        <v>20</v>
      </c>
      <c r="D31" s="171" t="s">
        <v>43</v>
      </c>
      <c r="H31" s="176" t="s">
        <v>699</v>
      </c>
      <c r="I31" s="176">
        <v>17.709999993759872</v>
      </c>
      <c r="J31" s="176"/>
      <c r="K31" s="176"/>
      <c r="L31" s="176">
        <v>5312.9999981279616</v>
      </c>
      <c r="M31" s="176">
        <v>23908.499991575827</v>
      </c>
      <c r="N31" s="176">
        <v>13282.499995319904</v>
      </c>
      <c r="O31" s="176">
        <v>26564.999990639808</v>
      </c>
      <c r="P31" s="176">
        <v>21251.999992511846</v>
      </c>
      <c r="Q31" s="176">
        <v>21251.999992511846</v>
      </c>
      <c r="R31" s="176">
        <v>26564.999990639808</v>
      </c>
      <c r="S31" s="176">
        <v>15938.999994383885</v>
      </c>
      <c r="T31" s="176">
        <v>18595.499993447866</v>
      </c>
      <c r="U31" s="176">
        <v>26564.999990639808</v>
      </c>
      <c r="V31" s="176">
        <v>29221.499989703789</v>
      </c>
      <c r="W31" s="176">
        <v>29221.499989703789</v>
      </c>
    </row>
    <row r="32" spans="1:23" s="177" customFormat="1" x14ac:dyDescent="0.25">
      <c r="A32" s="177">
        <v>150000484</v>
      </c>
      <c r="B32" s="177" t="s">
        <v>45</v>
      </c>
      <c r="C32" s="177" t="s">
        <v>20</v>
      </c>
      <c r="D32" s="177" t="s">
        <v>46</v>
      </c>
      <c r="H32" s="178" t="s">
        <v>696</v>
      </c>
      <c r="I32" s="178">
        <v>28.699999488583913</v>
      </c>
      <c r="J32" s="178"/>
      <c r="K32" s="178"/>
      <c r="L32" s="178">
        <v>11725.241291063516</v>
      </c>
      <c r="M32" s="178">
        <v>1768.2069684916548</v>
      </c>
      <c r="N32" s="178">
        <v>1536.310972623897</v>
      </c>
      <c r="O32" s="178">
        <v>884.10348424582742</v>
      </c>
      <c r="P32" s="178">
        <v>1101.5059803718507</v>
      </c>
      <c r="Q32" s="178">
        <v>1768.2069684916548</v>
      </c>
      <c r="R32" s="178">
        <v>2000.1029643594129</v>
      </c>
      <c r="S32" s="178">
        <v>1782.7004682333898</v>
      </c>
      <c r="T32" s="178">
        <v>1768.2069684916548</v>
      </c>
      <c r="U32" s="178">
        <v>28798.583986827201</v>
      </c>
      <c r="V32" s="178">
        <v>29015.98648295322</v>
      </c>
      <c r="W32" s="178">
        <v>29856.609467973842</v>
      </c>
    </row>
    <row r="33" spans="1:23" s="174" customFormat="1" x14ac:dyDescent="0.25">
      <c r="A33" s="174">
        <v>150000484</v>
      </c>
      <c r="B33" s="174" t="s">
        <v>45</v>
      </c>
      <c r="C33" s="174" t="s">
        <v>20</v>
      </c>
      <c r="D33" s="174" t="s">
        <v>46</v>
      </c>
      <c r="H33" s="175" t="s">
        <v>697</v>
      </c>
      <c r="I33" s="175">
        <v>30.307593086249888</v>
      </c>
      <c r="J33" s="175"/>
      <c r="K33" s="175">
        <v>3524.47</v>
      </c>
      <c r="L33" s="175">
        <v>9327.0102343279723</v>
      </c>
      <c r="M33" s="175">
        <v>9278.2150094591088</v>
      </c>
      <c r="N33" s="175">
        <v>9474.3051367271473</v>
      </c>
      <c r="O33" s="175">
        <v>9449.9075242927156</v>
      </c>
      <c r="P33" s="175">
        <v>9195.9298942299411</v>
      </c>
      <c r="Q33" s="175">
        <v>9147.1346693610794</v>
      </c>
      <c r="R33" s="175">
        <v>9762.6818849428146</v>
      </c>
      <c r="S33" s="175">
        <v>9698.5813255653957</v>
      </c>
      <c r="T33" s="175">
        <v>9649.7861006965322</v>
      </c>
      <c r="U33" s="175">
        <v>9242.6035875827638</v>
      </c>
      <c r="V33" s="175">
        <v>9515.0688494281494</v>
      </c>
      <c r="W33" s="175">
        <v>9809.0525023647751</v>
      </c>
    </row>
    <row r="34" spans="1:23" ht="15.75" thickBot="1" x14ac:dyDescent="0.3">
      <c r="A34" s="171">
        <v>150000484</v>
      </c>
      <c r="B34" s="171" t="s">
        <v>45</v>
      </c>
      <c r="C34" s="171" t="s">
        <v>20</v>
      </c>
      <c r="D34" s="171" t="s">
        <v>46</v>
      </c>
      <c r="H34" s="176" t="s">
        <v>699</v>
      </c>
      <c r="I34" s="176">
        <v>28.699999488583913</v>
      </c>
      <c r="J34" s="176"/>
      <c r="K34" s="176"/>
      <c r="L34" s="176">
        <v>17219.999693150348</v>
      </c>
      <c r="M34" s="176">
        <v>1721.9999693150348</v>
      </c>
      <c r="N34" s="176">
        <v>1721.9999693150348</v>
      </c>
      <c r="O34" s="176">
        <v>860.99998465751742</v>
      </c>
      <c r="P34" s="176">
        <v>860.99998465751742</v>
      </c>
      <c r="Q34" s="176">
        <v>1721.9999693150348</v>
      </c>
      <c r="R34" s="176">
        <v>2582.9999539725522</v>
      </c>
      <c r="S34" s="176">
        <v>1721.9999693150348</v>
      </c>
      <c r="T34" s="176">
        <v>1721.9999693150348</v>
      </c>
      <c r="U34" s="176">
        <v>28412.999493698073</v>
      </c>
      <c r="V34" s="176">
        <v>29273.999478355592</v>
      </c>
      <c r="W34" s="176">
        <v>30134.999463013108</v>
      </c>
    </row>
    <row r="35" spans="1:23" s="177" customFormat="1" x14ac:dyDescent="0.25">
      <c r="A35" s="177">
        <v>150000485</v>
      </c>
      <c r="B35" s="177" t="s">
        <v>48</v>
      </c>
      <c r="C35" s="177" t="s">
        <v>20</v>
      </c>
      <c r="D35" s="177" t="s">
        <v>46</v>
      </c>
      <c r="H35" s="178" t="s">
        <v>696</v>
      </c>
      <c r="I35" s="178">
        <v>12.160000319423901</v>
      </c>
      <c r="J35" s="178"/>
      <c r="K35" s="178"/>
      <c r="L35" s="178">
        <v>18711.273451515444</v>
      </c>
      <c r="M35" s="178">
        <v>1270.1485133647848</v>
      </c>
      <c r="N35" s="178">
        <v>10190.396427685535</v>
      </c>
      <c r="O35" s="178">
        <v>403.06753058794402</v>
      </c>
      <c r="P35" s="178">
        <v>17139.435330225751</v>
      </c>
      <c r="Q35" s="178">
        <v>11520.773422632425</v>
      </c>
      <c r="R35" s="178">
        <v>21122.054314842833</v>
      </c>
      <c r="S35" s="178">
        <v>11176.268453582828</v>
      </c>
      <c r="T35" s="178">
        <v>21135.491115195797</v>
      </c>
      <c r="U35" s="178">
        <v>14125.238771047594</v>
      </c>
      <c r="V35" s="178">
        <v>22544.628432211597</v>
      </c>
      <c r="W35" s="178">
        <v>15883.988257247151</v>
      </c>
    </row>
    <row r="36" spans="1:23" s="174" customFormat="1" x14ac:dyDescent="0.25">
      <c r="A36" s="174">
        <v>150000485</v>
      </c>
      <c r="B36" s="174" t="s">
        <v>48</v>
      </c>
      <c r="C36" s="174" t="s">
        <v>20</v>
      </c>
      <c r="D36" s="174" t="s">
        <v>46</v>
      </c>
      <c r="H36" s="175" t="s">
        <v>697</v>
      </c>
      <c r="I36" s="175">
        <v>6.9596698188458257</v>
      </c>
      <c r="J36" s="175"/>
      <c r="K36" s="175">
        <v>45370.7</v>
      </c>
      <c r="L36" s="175">
        <v>34661.466308232062</v>
      </c>
      <c r="M36" s="175">
        <v>33934.507916644157</v>
      </c>
      <c r="N36" s="175">
        <v>28102.123657036067</v>
      </c>
      <c r="O36" s="175">
        <v>27871.431481550786</v>
      </c>
      <c r="P36" s="175">
        <v>18061.825589576329</v>
      </c>
      <c r="Q36" s="175">
        <v>11468.011693767588</v>
      </c>
      <c r="R36" s="175">
        <v>3137.2103642411262</v>
      </c>
      <c r="S36" s="175">
        <v>3004.2737110313515</v>
      </c>
      <c r="T36" s="175">
        <v>3017.3857289700554</v>
      </c>
      <c r="U36" s="175">
        <v>3075.7425604010778</v>
      </c>
      <c r="V36" s="175">
        <v>3117.5075389839699</v>
      </c>
      <c r="W36" s="175">
        <v>3004.4198640975437</v>
      </c>
    </row>
    <row r="37" spans="1:23" ht="15.75" thickBot="1" x14ac:dyDescent="0.3">
      <c r="A37" s="171">
        <v>150000485</v>
      </c>
      <c r="B37" s="171" t="s">
        <v>48</v>
      </c>
      <c r="C37" s="171" t="s">
        <v>20</v>
      </c>
      <c r="D37" s="171" t="s">
        <v>46</v>
      </c>
      <c r="H37" s="176" t="s">
        <v>699</v>
      </c>
      <c r="I37" s="176">
        <v>12.160000319423901</v>
      </c>
      <c r="J37" s="176"/>
      <c r="K37" s="176"/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6566.4001724889067</v>
      </c>
      <c r="S37" s="176">
        <v>10944.000287481511</v>
      </c>
      <c r="T37" s="176">
        <v>21158.400555797587</v>
      </c>
      <c r="U37" s="176">
        <v>14227.200373725964</v>
      </c>
      <c r="V37" s="176">
        <v>22617.600594128457</v>
      </c>
      <c r="W37" s="176">
        <v>15686.400412056832</v>
      </c>
    </row>
    <row r="38" spans="1:23" s="177" customFormat="1" x14ac:dyDescent="0.25">
      <c r="A38" s="177">
        <v>150000486</v>
      </c>
      <c r="B38" s="177" t="s">
        <v>50</v>
      </c>
      <c r="C38" s="177" t="s">
        <v>20</v>
      </c>
      <c r="D38" s="177" t="s">
        <v>51</v>
      </c>
      <c r="H38" s="178" t="s">
        <v>696</v>
      </c>
      <c r="I38" s="178">
        <v>0</v>
      </c>
      <c r="J38" s="178"/>
      <c r="K38" s="178"/>
      <c r="L38" s="178">
        <v>0</v>
      </c>
      <c r="M38" s="178">
        <v>0</v>
      </c>
      <c r="N38" s="178">
        <v>0</v>
      </c>
      <c r="O38" s="178">
        <v>0</v>
      </c>
      <c r="P38" s="178">
        <v>0</v>
      </c>
      <c r="Q38" s="178">
        <v>0</v>
      </c>
      <c r="R38" s="178">
        <v>0</v>
      </c>
      <c r="S38" s="178">
        <v>0</v>
      </c>
      <c r="T38" s="178">
        <v>0</v>
      </c>
      <c r="U38" s="178">
        <v>0</v>
      </c>
      <c r="V38" s="178">
        <v>0</v>
      </c>
      <c r="W38" s="178">
        <v>0</v>
      </c>
    </row>
    <row r="39" spans="1:23" s="174" customFormat="1" x14ac:dyDescent="0.25">
      <c r="A39" s="174">
        <v>150000486</v>
      </c>
      <c r="B39" s="174" t="s">
        <v>50</v>
      </c>
      <c r="C39" s="174" t="s">
        <v>20</v>
      </c>
      <c r="D39" s="174" t="s">
        <v>51</v>
      </c>
      <c r="H39" s="175" t="s">
        <v>697</v>
      </c>
      <c r="I39" s="175">
        <v>0</v>
      </c>
      <c r="J39" s="175"/>
      <c r="K39" s="175">
        <v>0</v>
      </c>
      <c r="L39" s="175">
        <v>0</v>
      </c>
      <c r="M39" s="175">
        <v>0</v>
      </c>
      <c r="N39" s="175">
        <v>0</v>
      </c>
      <c r="O39" s="175">
        <v>0</v>
      </c>
      <c r="P39" s="175">
        <v>0</v>
      </c>
      <c r="Q39" s="175">
        <v>0</v>
      </c>
      <c r="R39" s="175">
        <v>0</v>
      </c>
      <c r="S39" s="175">
        <v>0</v>
      </c>
      <c r="T39" s="175">
        <v>0</v>
      </c>
      <c r="U39" s="175">
        <v>0</v>
      </c>
      <c r="V39" s="175">
        <v>0</v>
      </c>
      <c r="W39" s="175">
        <v>0</v>
      </c>
    </row>
    <row r="40" spans="1:23" ht="15.75" thickBot="1" x14ac:dyDescent="0.3">
      <c r="A40" s="171">
        <v>150000486</v>
      </c>
      <c r="B40" s="171" t="s">
        <v>50</v>
      </c>
      <c r="C40" s="171" t="s">
        <v>20</v>
      </c>
      <c r="D40" s="171" t="s">
        <v>51</v>
      </c>
      <c r="H40" s="176" t="s">
        <v>699</v>
      </c>
      <c r="I40" s="176">
        <v>0</v>
      </c>
      <c r="J40" s="176"/>
      <c r="K40" s="176"/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  <c r="V40" s="176">
        <v>0</v>
      </c>
      <c r="W40" s="176">
        <v>0</v>
      </c>
    </row>
    <row r="41" spans="1:23" s="177" customFormat="1" x14ac:dyDescent="0.25">
      <c r="A41" s="177">
        <v>150000493</v>
      </c>
      <c r="B41" s="177" t="s">
        <v>55</v>
      </c>
      <c r="C41" s="177" t="s">
        <v>20</v>
      </c>
      <c r="D41" s="177" t="s">
        <v>46</v>
      </c>
      <c r="H41" s="178" t="s">
        <v>696</v>
      </c>
      <c r="I41" s="178">
        <v>16</v>
      </c>
      <c r="J41" s="178"/>
      <c r="K41" s="178"/>
      <c r="L41" s="178">
        <v>0</v>
      </c>
      <c r="M41" s="178">
        <v>0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S41" s="178">
        <v>0</v>
      </c>
      <c r="T41" s="178">
        <v>0</v>
      </c>
      <c r="U41" s="178">
        <v>0</v>
      </c>
      <c r="V41" s="178">
        <v>0</v>
      </c>
      <c r="W41" s="178">
        <v>0</v>
      </c>
    </row>
    <row r="42" spans="1:23" s="174" customFormat="1" x14ac:dyDescent="0.25">
      <c r="A42" s="174">
        <v>150000493</v>
      </c>
      <c r="B42" s="174" t="s">
        <v>55</v>
      </c>
      <c r="C42" s="174" t="s">
        <v>20</v>
      </c>
      <c r="D42" s="174" t="s">
        <v>46</v>
      </c>
      <c r="H42" s="175" t="s">
        <v>697</v>
      </c>
      <c r="I42" s="175">
        <v>0</v>
      </c>
      <c r="J42" s="175"/>
      <c r="K42" s="175">
        <v>0</v>
      </c>
      <c r="L42" s="175">
        <v>0</v>
      </c>
      <c r="M42" s="175">
        <v>0</v>
      </c>
      <c r="N42" s="175">
        <v>0</v>
      </c>
      <c r="O42" s="175">
        <v>0</v>
      </c>
      <c r="P42" s="175">
        <v>0</v>
      </c>
      <c r="Q42" s="175">
        <v>0</v>
      </c>
      <c r="R42" s="175">
        <v>0</v>
      </c>
      <c r="S42" s="175">
        <v>0</v>
      </c>
      <c r="T42" s="175">
        <v>0</v>
      </c>
      <c r="U42" s="175">
        <v>0</v>
      </c>
      <c r="V42" s="175">
        <v>0</v>
      </c>
      <c r="W42" s="175">
        <v>0</v>
      </c>
    </row>
    <row r="43" spans="1:23" ht="15.75" thickBot="1" x14ac:dyDescent="0.3">
      <c r="A43" s="171">
        <v>150000493</v>
      </c>
      <c r="B43" s="171" t="s">
        <v>55</v>
      </c>
      <c r="C43" s="171" t="s">
        <v>20</v>
      </c>
      <c r="D43" s="171" t="s">
        <v>46</v>
      </c>
      <c r="H43" s="176" t="s">
        <v>699</v>
      </c>
      <c r="I43" s="176">
        <v>16</v>
      </c>
      <c r="J43" s="176"/>
      <c r="K43" s="176"/>
      <c r="L43" s="176">
        <v>0</v>
      </c>
      <c r="M43" s="176">
        <v>9600</v>
      </c>
      <c r="N43" s="176">
        <v>0</v>
      </c>
      <c r="O43" s="176">
        <v>0</v>
      </c>
      <c r="P43" s="176">
        <v>0</v>
      </c>
      <c r="Q43" s="176">
        <v>0</v>
      </c>
      <c r="R43" s="176">
        <v>0</v>
      </c>
      <c r="S43" s="176">
        <v>0</v>
      </c>
      <c r="T43" s="176">
        <v>0</v>
      </c>
      <c r="U43" s="176">
        <v>0</v>
      </c>
      <c r="V43" s="176">
        <v>0</v>
      </c>
      <c r="W43" s="176">
        <v>0</v>
      </c>
    </row>
    <row r="44" spans="1:23" s="177" customFormat="1" x14ac:dyDescent="0.25">
      <c r="A44" s="177">
        <v>150000495</v>
      </c>
      <c r="B44" s="177" t="s">
        <v>57</v>
      </c>
      <c r="C44" s="177" t="s">
        <v>20</v>
      </c>
      <c r="D44" s="177" t="s">
        <v>43</v>
      </c>
      <c r="H44" s="178" t="s">
        <v>696</v>
      </c>
      <c r="I44" s="178">
        <v>6.9999999999999991</v>
      </c>
      <c r="J44" s="178"/>
      <c r="K44" s="178"/>
      <c r="L44" s="178">
        <v>2840.7609999999995</v>
      </c>
      <c r="M44" s="178">
        <v>3291.7219999999993</v>
      </c>
      <c r="N44" s="178">
        <v>3618.9999999999995</v>
      </c>
      <c r="O44" s="178">
        <v>2714.2709999999997</v>
      </c>
      <c r="P44" s="178">
        <v>2571.8419999999992</v>
      </c>
      <c r="Q44" s="178">
        <v>3686.1929999999988</v>
      </c>
      <c r="R44" s="178">
        <v>3248.7559999999994</v>
      </c>
      <c r="S44" s="178">
        <v>3001.5229999999997</v>
      </c>
      <c r="T44" s="178">
        <v>2558.5699999999997</v>
      </c>
      <c r="U44" s="178">
        <v>3085.5579999999995</v>
      </c>
      <c r="V44" s="178">
        <v>3072.5589999999993</v>
      </c>
      <c r="W44" s="178">
        <v>3106.0749999999994</v>
      </c>
    </row>
    <row r="45" spans="1:23" s="174" customFormat="1" x14ac:dyDescent="0.25">
      <c r="A45" s="174">
        <v>150000495</v>
      </c>
      <c r="B45" s="174" t="s">
        <v>57</v>
      </c>
      <c r="C45" s="174" t="s">
        <v>20</v>
      </c>
      <c r="D45" s="174" t="s">
        <v>43</v>
      </c>
      <c r="H45" s="175" t="s">
        <v>697</v>
      </c>
      <c r="I45" s="175">
        <v>10.896584843953264</v>
      </c>
      <c r="J45" s="175"/>
      <c r="K45" s="175">
        <v>7170.04</v>
      </c>
      <c r="L45" s="175">
        <v>2747.9552488723543</v>
      </c>
      <c r="M45" s="175">
        <v>239.0601748914915</v>
      </c>
      <c r="N45" s="175">
        <v>162.78408098381865</v>
      </c>
      <c r="O45" s="175">
        <v>187.2687071281818</v>
      </c>
      <c r="P45" s="175">
        <v>106.56859977386448</v>
      </c>
      <c r="Q45" s="175">
        <v>252.59373326768352</v>
      </c>
      <c r="R45" s="175">
        <v>98.864714289191454</v>
      </c>
      <c r="S45" s="175">
        <v>3.0946300956863539</v>
      </c>
      <c r="T45" s="175">
        <v>269.95199292410189</v>
      </c>
      <c r="U45" s="175">
        <v>43.368407678937906</v>
      </c>
      <c r="V45" s="175">
        <v>163.91732580759336</v>
      </c>
      <c r="W45" s="175">
        <v>232.29339570340045</v>
      </c>
    </row>
    <row r="46" spans="1:23" ht="15.75" thickBot="1" x14ac:dyDescent="0.3">
      <c r="A46" s="171">
        <v>150000495</v>
      </c>
      <c r="B46" s="171" t="s">
        <v>57</v>
      </c>
      <c r="C46" s="171" t="s">
        <v>20</v>
      </c>
      <c r="D46" s="171" t="s">
        <v>43</v>
      </c>
      <c r="H46" s="176" t="s">
        <v>699</v>
      </c>
      <c r="I46" s="176">
        <v>6.9999999999999991</v>
      </c>
      <c r="J46" s="176"/>
      <c r="K46" s="176"/>
      <c r="L46" s="176">
        <v>0</v>
      </c>
      <c r="M46" s="176">
        <v>1679.9999999999998</v>
      </c>
      <c r="N46" s="176">
        <v>3569.9999999999995</v>
      </c>
      <c r="O46" s="176">
        <v>2729.9999999999995</v>
      </c>
      <c r="P46" s="176">
        <v>2519.9999999999995</v>
      </c>
      <c r="Q46" s="176">
        <v>3779.9999999999995</v>
      </c>
      <c r="R46" s="176">
        <v>3149.9999999999995</v>
      </c>
      <c r="S46" s="176">
        <v>2939.9999999999995</v>
      </c>
      <c r="T46" s="176">
        <v>2729.9999999999995</v>
      </c>
      <c r="U46" s="176">
        <v>2939.9999999999995</v>
      </c>
      <c r="V46" s="176">
        <v>3149.9999999999995</v>
      </c>
      <c r="W46" s="176">
        <v>3149.9999999999995</v>
      </c>
    </row>
    <row r="47" spans="1:23" s="177" customFormat="1" x14ac:dyDescent="0.25">
      <c r="A47" s="177">
        <v>150000497</v>
      </c>
      <c r="B47" s="177" t="s">
        <v>59</v>
      </c>
      <c r="C47" s="177" t="s">
        <v>20</v>
      </c>
      <c r="D47" s="177" t="s">
        <v>21</v>
      </c>
      <c r="H47" s="178" t="s">
        <v>696</v>
      </c>
      <c r="I47" s="178">
        <v>293</v>
      </c>
      <c r="J47" s="178"/>
      <c r="K47" s="178"/>
      <c r="L47" s="178">
        <v>0</v>
      </c>
      <c r="M47" s="178">
        <v>0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S47" s="178">
        <v>104.89399999999999</v>
      </c>
      <c r="T47" s="178">
        <v>314.68199999999996</v>
      </c>
      <c r="U47" s="178">
        <v>104.89399999999999</v>
      </c>
      <c r="V47" s="178">
        <v>209.78799999999998</v>
      </c>
      <c r="W47" s="178">
        <v>104.89399999999999</v>
      </c>
    </row>
    <row r="48" spans="1:23" s="174" customFormat="1" x14ac:dyDescent="0.25">
      <c r="A48" s="174">
        <v>150000497</v>
      </c>
      <c r="B48" s="174" t="s">
        <v>59</v>
      </c>
      <c r="C48" s="174" t="s">
        <v>20</v>
      </c>
      <c r="D48" s="174" t="s">
        <v>21</v>
      </c>
      <c r="H48" s="175" t="s">
        <v>697</v>
      </c>
      <c r="I48" s="175">
        <v>330</v>
      </c>
      <c r="J48" s="175"/>
      <c r="K48" s="175">
        <v>13200</v>
      </c>
      <c r="L48" s="175">
        <v>13200</v>
      </c>
      <c r="M48" s="175">
        <v>13200</v>
      </c>
      <c r="N48" s="175">
        <v>13200</v>
      </c>
      <c r="O48" s="175">
        <v>13200</v>
      </c>
      <c r="P48" s="175">
        <v>13200</v>
      </c>
      <c r="Q48" s="175">
        <v>13200</v>
      </c>
      <c r="R48" s="175">
        <v>13200</v>
      </c>
      <c r="S48" s="175">
        <v>13081.86</v>
      </c>
      <c r="T48" s="175">
        <v>12727.440000000002</v>
      </c>
      <c r="U48" s="175">
        <v>12609.300000000003</v>
      </c>
      <c r="V48" s="175">
        <v>12373.020000000002</v>
      </c>
      <c r="W48" s="175">
        <v>12254.880000000003</v>
      </c>
    </row>
    <row r="49" spans="1:23" ht="15.75" thickBot="1" x14ac:dyDescent="0.3">
      <c r="A49" s="171">
        <v>150000497</v>
      </c>
      <c r="B49" s="171" t="s">
        <v>59</v>
      </c>
      <c r="C49" s="171" t="s">
        <v>20</v>
      </c>
      <c r="D49" s="171" t="s">
        <v>21</v>
      </c>
      <c r="H49" s="176" t="s">
        <v>699</v>
      </c>
      <c r="I49" s="176">
        <v>293</v>
      </c>
      <c r="J49" s="176"/>
      <c r="K49" s="176"/>
      <c r="L49" s="176">
        <v>0</v>
      </c>
      <c r="M49" s="176">
        <v>0</v>
      </c>
      <c r="N49" s="176">
        <v>0</v>
      </c>
      <c r="O49" s="176">
        <v>0</v>
      </c>
      <c r="P49" s="176">
        <v>0</v>
      </c>
      <c r="Q49" s="176">
        <v>0</v>
      </c>
      <c r="R49" s="176">
        <v>0</v>
      </c>
      <c r="S49" s="176">
        <v>0</v>
      </c>
      <c r="T49" s="176">
        <v>0</v>
      </c>
      <c r="U49" s="176">
        <v>0</v>
      </c>
      <c r="V49" s="176">
        <v>0</v>
      </c>
      <c r="W49" s="176">
        <v>0</v>
      </c>
    </row>
    <row r="50" spans="1:23" s="177" customFormat="1" x14ac:dyDescent="0.25">
      <c r="A50" s="177">
        <v>150000518</v>
      </c>
      <c r="B50" s="177" t="s">
        <v>61</v>
      </c>
      <c r="C50" s="177" t="s">
        <v>20</v>
      </c>
      <c r="D50" s="177" t="s">
        <v>62</v>
      </c>
      <c r="H50" s="178" t="s">
        <v>696</v>
      </c>
      <c r="I50" s="178">
        <v>15.249999868083972</v>
      </c>
      <c r="J50" s="178"/>
      <c r="K50" s="178"/>
      <c r="L50" s="178">
        <v>30587.702485409292</v>
      </c>
      <c r="M50" s="178">
        <v>32298.203470613073</v>
      </c>
      <c r="N50" s="178">
        <v>31124.609230764931</v>
      </c>
      <c r="O50" s="178">
        <v>31671.077726037845</v>
      </c>
      <c r="P50" s="178">
        <v>32874.958465624004</v>
      </c>
      <c r="Q50" s="178">
        <v>33024.92696432674</v>
      </c>
      <c r="R50" s="178">
        <v>33025.384464322786</v>
      </c>
      <c r="S50" s="178">
        <v>32908.859215330755</v>
      </c>
      <c r="T50" s="178">
        <v>32910.353715317826</v>
      </c>
      <c r="U50" s="178">
        <v>28163.37950638025</v>
      </c>
      <c r="V50" s="178">
        <v>28216.586755919994</v>
      </c>
      <c r="W50" s="178">
        <v>28418.405254174217</v>
      </c>
    </row>
    <row r="51" spans="1:23" s="174" customFormat="1" x14ac:dyDescent="0.25">
      <c r="A51" s="174">
        <v>150000518</v>
      </c>
      <c r="B51" s="174" t="s">
        <v>61</v>
      </c>
      <c r="C51" s="174" t="s">
        <v>20</v>
      </c>
      <c r="D51" s="174" t="s">
        <v>62</v>
      </c>
      <c r="H51" s="175" t="s">
        <v>697</v>
      </c>
      <c r="I51" s="175">
        <v>18.16230163203447</v>
      </c>
      <c r="J51" s="175"/>
      <c r="K51" s="175">
        <v>53652.22</v>
      </c>
      <c r="L51" s="175">
        <v>41197.403493530743</v>
      </c>
      <c r="M51" s="175">
        <v>41416.894908753871</v>
      </c>
      <c r="N51" s="175">
        <v>41399.49542379038</v>
      </c>
      <c r="O51" s="175">
        <v>41276.137071105601</v>
      </c>
      <c r="P51" s="175">
        <v>41353.599287566227</v>
      </c>
      <c r="Q51" s="175">
        <v>41252.45342977743</v>
      </c>
      <c r="R51" s="175">
        <v>41150.762702939661</v>
      </c>
      <c r="S51" s="175">
        <v>41187.850122872274</v>
      </c>
      <c r="T51" s="175">
        <v>41223.157637244949</v>
      </c>
      <c r="U51" s="175">
        <v>40918.412378161047</v>
      </c>
      <c r="V51" s="175">
        <v>41095.167897644002</v>
      </c>
      <c r="W51" s="175">
        <v>41031.563517328621</v>
      </c>
    </row>
    <row r="52" spans="1:23" ht="15.75" thickBot="1" x14ac:dyDescent="0.3">
      <c r="A52" s="171">
        <v>150000518</v>
      </c>
      <c r="B52" s="171" t="s">
        <v>61</v>
      </c>
      <c r="C52" s="171" t="s">
        <v>20</v>
      </c>
      <c r="D52" s="171" t="s">
        <v>62</v>
      </c>
      <c r="H52" s="176" t="s">
        <v>699</v>
      </c>
      <c r="I52" s="176">
        <v>15.249999868083972</v>
      </c>
      <c r="J52" s="176"/>
      <c r="K52" s="176"/>
      <c r="L52" s="176">
        <v>20129.999825870844</v>
      </c>
      <c r="M52" s="176">
        <v>32482.499719018859</v>
      </c>
      <c r="N52" s="176">
        <v>31109.999730891301</v>
      </c>
      <c r="O52" s="176">
        <v>31567.49972693382</v>
      </c>
      <c r="P52" s="176">
        <v>32939.999715061378</v>
      </c>
      <c r="Q52" s="176">
        <v>32939.999715061378</v>
      </c>
      <c r="R52" s="176">
        <v>32939.999715061378</v>
      </c>
      <c r="S52" s="176">
        <v>32939.999715061378</v>
      </c>
      <c r="T52" s="176">
        <v>32939.999715061378</v>
      </c>
      <c r="U52" s="176">
        <v>27907.499758593669</v>
      </c>
      <c r="V52" s="176">
        <v>28364.999754636188</v>
      </c>
      <c r="W52" s="176">
        <v>28364.999754636188</v>
      </c>
    </row>
    <row r="53" spans="1:23" s="177" customFormat="1" x14ac:dyDescent="0.25">
      <c r="A53" s="177">
        <v>150000530</v>
      </c>
      <c r="B53" s="177" t="s">
        <v>64</v>
      </c>
      <c r="C53" s="177" t="s">
        <v>20</v>
      </c>
      <c r="D53" s="177" t="s">
        <v>51</v>
      </c>
      <c r="H53" s="178" t="s">
        <v>696</v>
      </c>
      <c r="I53" s="178">
        <v>3.29</v>
      </c>
      <c r="J53" s="178"/>
      <c r="K53" s="178"/>
      <c r="L53" s="178">
        <v>326.16401999999999</v>
      </c>
      <c r="M53" s="178">
        <v>566.14649000000009</v>
      </c>
      <c r="N53" s="178">
        <v>708.01458000000014</v>
      </c>
      <c r="O53" s="178">
        <v>529.02212999999995</v>
      </c>
      <c r="P53" s="178">
        <v>544.93257000000006</v>
      </c>
      <c r="Q53" s="178">
        <v>737.18371999999999</v>
      </c>
      <c r="R53" s="178">
        <v>859.16376000000002</v>
      </c>
      <c r="S53" s="178">
        <v>787.56677999999999</v>
      </c>
      <c r="T53" s="178">
        <v>727.90263000000004</v>
      </c>
      <c r="U53" s="178">
        <v>746.46481000000006</v>
      </c>
      <c r="V53" s="178">
        <v>790.21852000000001</v>
      </c>
      <c r="W53" s="178">
        <v>881.70355000000006</v>
      </c>
    </row>
    <row r="54" spans="1:23" s="174" customFormat="1" x14ac:dyDescent="0.25">
      <c r="A54" s="174">
        <v>150000530</v>
      </c>
      <c r="B54" s="174" t="s">
        <v>64</v>
      </c>
      <c r="C54" s="174" t="s">
        <v>20</v>
      </c>
      <c r="D54" s="174" t="s">
        <v>51</v>
      </c>
      <c r="H54" s="175" t="s">
        <v>697</v>
      </c>
      <c r="I54" s="175">
        <v>6.5024775305581493</v>
      </c>
      <c r="J54" s="175"/>
      <c r="K54" s="175">
        <v>8939.32</v>
      </c>
      <c r="L54" s="175">
        <v>8294.6773825755263</v>
      </c>
      <c r="M54" s="175">
        <v>7175.7245466395498</v>
      </c>
      <c r="N54" s="175">
        <v>5776.3783771083754</v>
      </c>
      <c r="O54" s="175">
        <v>4730.7994976272166</v>
      </c>
      <c r="P54" s="175">
        <v>3653.774636808278</v>
      </c>
      <c r="Q54" s="175">
        <v>2196.7775014911749</v>
      </c>
      <c r="R54" s="175">
        <v>498.69450925109749</v>
      </c>
      <c r="S54" s="175">
        <v>112.56438853149346</v>
      </c>
      <c r="T54" s="175">
        <v>39.431023745305865</v>
      </c>
      <c r="U54" s="175">
        <v>124.68500664845369</v>
      </c>
      <c r="V54" s="175">
        <v>123.46254087270866</v>
      </c>
      <c r="W54" s="175">
        <v>136.50000832147771</v>
      </c>
    </row>
    <row r="55" spans="1:23" ht="15.75" thickBot="1" x14ac:dyDescent="0.3">
      <c r="A55" s="171">
        <v>150000530</v>
      </c>
      <c r="B55" s="171" t="s">
        <v>64</v>
      </c>
      <c r="C55" s="171" t="s">
        <v>20</v>
      </c>
      <c r="D55" s="171" t="s">
        <v>51</v>
      </c>
      <c r="H55" s="176" t="s">
        <v>699</v>
      </c>
      <c r="I55" s="176">
        <v>3.29</v>
      </c>
      <c r="J55" s="176"/>
      <c r="K55" s="176"/>
      <c r="L55" s="176">
        <v>0</v>
      </c>
      <c r="M55" s="176">
        <v>0</v>
      </c>
      <c r="N55" s="176">
        <v>0</v>
      </c>
      <c r="O55" s="176">
        <v>0</v>
      </c>
      <c r="P55" s="176">
        <v>0</v>
      </c>
      <c r="Q55" s="176">
        <v>0</v>
      </c>
      <c r="R55" s="176">
        <v>0</v>
      </c>
      <c r="S55" s="176">
        <v>592.20000000000005</v>
      </c>
      <c r="T55" s="176">
        <v>690.9</v>
      </c>
      <c r="U55" s="176">
        <v>789.6</v>
      </c>
      <c r="V55" s="176">
        <v>789.6</v>
      </c>
      <c r="W55" s="176">
        <v>888.3</v>
      </c>
    </row>
    <row r="56" spans="1:23" s="177" customFormat="1" x14ac:dyDescent="0.25">
      <c r="A56" s="177">
        <v>150000543</v>
      </c>
      <c r="B56" s="177" t="s">
        <v>66</v>
      </c>
      <c r="C56" s="177" t="s">
        <v>20</v>
      </c>
      <c r="D56" s="177" t="s">
        <v>67</v>
      </c>
      <c r="H56" s="178" t="s">
        <v>696</v>
      </c>
      <c r="I56" s="178">
        <v>17.400000534520682</v>
      </c>
      <c r="J56" s="178"/>
      <c r="K56" s="178"/>
      <c r="L56" s="178">
        <v>0</v>
      </c>
      <c r="M56" s="178">
        <v>0</v>
      </c>
      <c r="N56" s="178">
        <v>0</v>
      </c>
      <c r="O56" s="178">
        <v>942.97562896781392</v>
      </c>
      <c r="P56" s="178">
        <v>3233.059299318219</v>
      </c>
      <c r="Q56" s="178">
        <v>3098.3484951799601</v>
      </c>
      <c r="R56" s="178">
        <v>10507.442722784212</v>
      </c>
      <c r="S56" s="178">
        <v>10372.731918645954</v>
      </c>
      <c r="T56" s="178">
        <v>10642.153526922471</v>
      </c>
      <c r="U56" s="178">
        <v>11450.418351752027</v>
      </c>
      <c r="V56" s="178">
        <v>11585.129155890285</v>
      </c>
      <c r="W56" s="178">
        <v>11585.129155890285</v>
      </c>
    </row>
    <row r="57" spans="1:23" s="174" customFormat="1" x14ac:dyDescent="0.25">
      <c r="A57" s="174">
        <v>150000543</v>
      </c>
      <c r="B57" s="174" t="s">
        <v>66</v>
      </c>
      <c r="C57" s="174" t="s">
        <v>20</v>
      </c>
      <c r="D57" s="174" t="s">
        <v>67</v>
      </c>
      <c r="H57" s="175" t="s">
        <v>697</v>
      </c>
      <c r="I57" s="175">
        <v>17.400005643734787</v>
      </c>
      <c r="J57" s="175"/>
      <c r="K57" s="175">
        <v>93725.2</v>
      </c>
      <c r="L57" s="175">
        <v>93725.2</v>
      </c>
      <c r="M57" s="175">
        <v>93725.2</v>
      </c>
      <c r="N57" s="175">
        <v>93725.2</v>
      </c>
      <c r="O57" s="175">
        <v>92782.224094143428</v>
      </c>
      <c r="P57" s="175">
        <v>89549.163845492352</v>
      </c>
      <c r="Q57" s="175">
        <v>86450.814440535076</v>
      </c>
      <c r="R57" s="175">
        <v>75943.368632419093</v>
      </c>
      <c r="S57" s="175">
        <v>65570.633667996895</v>
      </c>
      <c r="T57" s="175">
        <v>54928.477016187113</v>
      </c>
      <c r="U57" s="175">
        <v>43478.055302214561</v>
      </c>
      <c r="V57" s="175">
        <v>31892.922744548217</v>
      </c>
      <c r="W57" s="175">
        <v>20307.790186881874</v>
      </c>
    </row>
    <row r="58" spans="1:23" ht="15.75" thickBot="1" x14ac:dyDescent="0.3">
      <c r="A58" s="171">
        <v>150000543</v>
      </c>
      <c r="B58" s="171" t="s">
        <v>66</v>
      </c>
      <c r="C58" s="171" t="s">
        <v>20</v>
      </c>
      <c r="D58" s="171" t="s">
        <v>67</v>
      </c>
      <c r="H58" s="176" t="s">
        <v>699</v>
      </c>
      <c r="I58" s="176">
        <v>17.400000534520682</v>
      </c>
      <c r="J58" s="176"/>
      <c r="K58" s="176"/>
      <c r="L58" s="176">
        <v>0</v>
      </c>
      <c r="M58" s="176">
        <v>0</v>
      </c>
      <c r="N58" s="176">
        <v>0</v>
      </c>
      <c r="O58" s="176">
        <v>0</v>
      </c>
      <c r="P58" s="176">
        <v>0</v>
      </c>
      <c r="Q58" s="176">
        <v>0</v>
      </c>
      <c r="R58" s="176">
        <v>0</v>
      </c>
      <c r="S58" s="176">
        <v>0</v>
      </c>
      <c r="T58" s="176">
        <v>0</v>
      </c>
      <c r="U58" s="176">
        <v>0</v>
      </c>
      <c r="V58" s="176">
        <v>0</v>
      </c>
      <c r="W58" s="176">
        <v>0</v>
      </c>
    </row>
    <row r="59" spans="1:23" s="177" customFormat="1" x14ac:dyDescent="0.25">
      <c r="A59" s="177">
        <v>150000544</v>
      </c>
      <c r="B59" s="177" t="s">
        <v>69</v>
      </c>
      <c r="C59" s="177" t="s">
        <v>20</v>
      </c>
      <c r="D59" s="177" t="s">
        <v>67</v>
      </c>
      <c r="H59" s="178" t="s">
        <v>696</v>
      </c>
      <c r="I59" s="178">
        <v>15.000000000000002</v>
      </c>
      <c r="J59" s="178"/>
      <c r="K59" s="178"/>
      <c r="L59" s="178">
        <v>0</v>
      </c>
      <c r="M59" s="178">
        <v>0</v>
      </c>
      <c r="N59" s="178">
        <v>0</v>
      </c>
      <c r="O59" s="178">
        <v>237.09000000000003</v>
      </c>
      <c r="P59" s="178">
        <v>812.88000000000011</v>
      </c>
      <c r="Q59" s="178">
        <v>779.0100000000001</v>
      </c>
      <c r="R59" s="178">
        <v>2641.86</v>
      </c>
      <c r="S59" s="178">
        <v>2607.9900000000007</v>
      </c>
      <c r="T59" s="178">
        <v>2675.7300000000005</v>
      </c>
      <c r="U59" s="178">
        <v>2878.9500000000003</v>
      </c>
      <c r="V59" s="178">
        <v>2912.82</v>
      </c>
      <c r="W59" s="178">
        <v>2912.82</v>
      </c>
    </row>
    <row r="60" spans="1:23" s="174" customFormat="1" x14ac:dyDescent="0.25">
      <c r="A60" s="174">
        <v>150000544</v>
      </c>
      <c r="B60" s="174" t="s">
        <v>69</v>
      </c>
      <c r="C60" s="174" t="s">
        <v>20</v>
      </c>
      <c r="D60" s="174" t="s">
        <v>67</v>
      </c>
      <c r="H60" s="175" t="s">
        <v>697</v>
      </c>
      <c r="I60" s="175">
        <v>15.000002627939942</v>
      </c>
      <c r="J60" s="175"/>
      <c r="K60" s="175">
        <v>28539.47</v>
      </c>
      <c r="L60" s="175">
        <v>28539.47</v>
      </c>
      <c r="M60" s="175">
        <v>28539.47</v>
      </c>
      <c r="N60" s="175">
        <v>28539.47</v>
      </c>
      <c r="O60" s="175">
        <v>28302.379958462781</v>
      </c>
      <c r="P60" s="175">
        <v>27489.499816049462</v>
      </c>
      <c r="Q60" s="175">
        <v>26710.48967957003</v>
      </c>
      <c r="R60" s="175">
        <v>24068.629216726735</v>
      </c>
      <c r="S60" s="175">
        <v>21460.638759817328</v>
      </c>
      <c r="T60" s="175">
        <v>18784.908291040145</v>
      </c>
      <c r="U60" s="175">
        <v>15905.95778665963</v>
      </c>
      <c r="V60" s="175">
        <v>12993.137276345229</v>
      </c>
      <c r="W60" s="175">
        <v>10080.316766030826</v>
      </c>
    </row>
    <row r="61" spans="1:23" ht="15.75" thickBot="1" x14ac:dyDescent="0.3">
      <c r="A61" s="171">
        <v>150000544</v>
      </c>
      <c r="B61" s="171" t="s">
        <v>69</v>
      </c>
      <c r="C61" s="171" t="s">
        <v>20</v>
      </c>
      <c r="D61" s="171" t="s">
        <v>67</v>
      </c>
      <c r="H61" s="176" t="s">
        <v>699</v>
      </c>
      <c r="I61" s="176">
        <v>15.000000000000002</v>
      </c>
      <c r="J61" s="176"/>
      <c r="K61" s="176"/>
      <c r="L61" s="176">
        <v>0</v>
      </c>
      <c r="M61" s="176">
        <v>0</v>
      </c>
      <c r="N61" s="176">
        <v>0</v>
      </c>
      <c r="O61" s="176">
        <v>0</v>
      </c>
      <c r="P61" s="176">
        <v>0</v>
      </c>
      <c r="Q61" s="176">
        <v>0</v>
      </c>
      <c r="R61" s="176">
        <v>0</v>
      </c>
      <c r="S61" s="176">
        <v>0</v>
      </c>
      <c r="T61" s="176">
        <v>0</v>
      </c>
      <c r="U61" s="176">
        <v>0</v>
      </c>
      <c r="V61" s="176">
        <v>0</v>
      </c>
      <c r="W61" s="176">
        <v>0</v>
      </c>
    </row>
    <row r="62" spans="1:23" s="177" customFormat="1" x14ac:dyDescent="0.25">
      <c r="A62" s="177">
        <v>150000553</v>
      </c>
      <c r="B62" s="177" t="s">
        <v>73</v>
      </c>
      <c r="C62" s="177" t="s">
        <v>20</v>
      </c>
      <c r="D62" s="177" t="s">
        <v>62</v>
      </c>
      <c r="H62" s="178" t="s">
        <v>696</v>
      </c>
      <c r="I62" s="178">
        <v>15.25000076582579</v>
      </c>
      <c r="J62" s="178"/>
      <c r="K62" s="178"/>
      <c r="L62" s="178">
        <v>30587.704286055843</v>
      </c>
      <c r="M62" s="178">
        <v>32298.205371953936</v>
      </c>
      <c r="N62" s="178">
        <v>31124.611063018277</v>
      </c>
      <c r="O62" s="178">
        <v>31671.079590460875</v>
      </c>
      <c r="P62" s="178">
        <v>32874.960400917465</v>
      </c>
      <c r="Q62" s="178">
        <v>33024.928908448594</v>
      </c>
      <c r="R62" s="178">
        <v>33025.386408471568</v>
      </c>
      <c r="S62" s="178">
        <v>32908.861152619895</v>
      </c>
      <c r="T62" s="178">
        <v>32910.35565269494</v>
      </c>
      <c r="U62" s="178">
        <v>28163.381164310988</v>
      </c>
      <c r="V62" s="178">
        <v>28216.588416982955</v>
      </c>
      <c r="W62" s="178">
        <v>28418.406927117892</v>
      </c>
    </row>
    <row r="63" spans="1:23" s="174" customFormat="1" x14ac:dyDescent="0.25">
      <c r="A63" s="174">
        <v>150000553</v>
      </c>
      <c r="B63" s="174" t="s">
        <v>73</v>
      </c>
      <c r="C63" s="174" t="s">
        <v>20</v>
      </c>
      <c r="D63" s="174" t="s">
        <v>62</v>
      </c>
      <c r="H63" s="175" t="s">
        <v>697</v>
      </c>
      <c r="I63" s="175">
        <v>15.729855856478782</v>
      </c>
      <c r="J63" s="175"/>
      <c r="K63" s="175">
        <v>26843.99</v>
      </c>
      <c r="L63" s="175">
        <v>12282.060211008913</v>
      </c>
      <c r="M63" s="175">
        <v>12472.155519034452</v>
      </c>
      <c r="N63" s="175">
        <v>12457.08631712394</v>
      </c>
      <c r="O63" s="175">
        <v>12350.249136146738</v>
      </c>
      <c r="P63" s="175">
        <v>12417.336971374618</v>
      </c>
      <c r="Q63" s="175">
        <v>12329.737404109888</v>
      </c>
      <c r="R63" s="175">
        <v>12241.665941169462</v>
      </c>
      <c r="S63" s="175">
        <v>12273.78630682839</v>
      </c>
      <c r="T63" s="175">
        <v>12304.365146613383</v>
      </c>
      <c r="U63" s="175">
        <v>12512.32957089189</v>
      </c>
      <c r="V63" s="175">
        <v>12665.412528087141</v>
      </c>
      <c r="W63" s="175">
        <v>12610.326572877753</v>
      </c>
    </row>
    <row r="64" spans="1:23" ht="15.75" thickBot="1" x14ac:dyDescent="0.3">
      <c r="A64" s="171">
        <v>150000553</v>
      </c>
      <c r="B64" s="171" t="s">
        <v>73</v>
      </c>
      <c r="C64" s="171" t="s">
        <v>20</v>
      </c>
      <c r="D64" s="171" t="s">
        <v>62</v>
      </c>
      <c r="H64" s="176" t="s">
        <v>699</v>
      </c>
      <c r="I64" s="176">
        <v>15.25000076582579</v>
      </c>
      <c r="J64" s="176"/>
      <c r="K64" s="176"/>
      <c r="L64" s="176">
        <v>16470.000827091855</v>
      </c>
      <c r="M64" s="176">
        <v>32482.501631208932</v>
      </c>
      <c r="N64" s="176">
        <v>31110.001562284611</v>
      </c>
      <c r="O64" s="176">
        <v>31567.501585259386</v>
      </c>
      <c r="P64" s="176">
        <v>32940.00165418371</v>
      </c>
      <c r="Q64" s="176">
        <v>32940.00165418371</v>
      </c>
      <c r="R64" s="176">
        <v>32940.00165418371</v>
      </c>
      <c r="S64" s="176">
        <v>32940.00165418371</v>
      </c>
      <c r="T64" s="176">
        <v>32940.00165418371</v>
      </c>
      <c r="U64" s="176">
        <v>28365.00142443597</v>
      </c>
      <c r="V64" s="176">
        <v>28365.00142443597</v>
      </c>
      <c r="W64" s="176">
        <v>28365.00142443597</v>
      </c>
    </row>
    <row r="65" spans="1:23" s="177" customFormat="1" x14ac:dyDescent="0.25">
      <c r="A65" s="177">
        <v>150000555</v>
      </c>
      <c r="B65" s="177" t="s">
        <v>75</v>
      </c>
      <c r="C65" s="177" t="s">
        <v>20</v>
      </c>
      <c r="D65" s="177" t="s">
        <v>67</v>
      </c>
      <c r="H65" s="178" t="s">
        <v>696</v>
      </c>
      <c r="I65" s="178">
        <v>10.530000381441594</v>
      </c>
      <c r="J65" s="178"/>
      <c r="K65" s="178"/>
      <c r="L65" s="178">
        <v>3769.9507365637191</v>
      </c>
      <c r="M65" s="178">
        <v>554.40452008289992</v>
      </c>
      <c r="N65" s="178">
        <v>443.5236160663199</v>
      </c>
      <c r="O65" s="178">
        <v>443.5236160663199</v>
      </c>
      <c r="P65" s="178">
        <v>443.5236160663199</v>
      </c>
      <c r="Q65" s="178">
        <v>443.5236160663199</v>
      </c>
      <c r="R65" s="178">
        <v>997.92813614921988</v>
      </c>
      <c r="S65" s="178">
        <v>997.92813614921988</v>
      </c>
      <c r="T65" s="178">
        <v>887.04723213263981</v>
      </c>
      <c r="U65" s="178">
        <v>997.92813614921988</v>
      </c>
      <c r="V65" s="178">
        <v>997.92813614921988</v>
      </c>
      <c r="W65" s="178">
        <v>887.04723213263981</v>
      </c>
    </row>
    <row r="66" spans="1:23" s="174" customFormat="1" x14ac:dyDescent="0.25">
      <c r="A66" s="174">
        <v>150000555</v>
      </c>
      <c r="B66" s="174" t="s">
        <v>75</v>
      </c>
      <c r="C66" s="174" t="s">
        <v>20</v>
      </c>
      <c r="D66" s="174" t="s">
        <v>67</v>
      </c>
      <c r="H66" s="175" t="s">
        <v>697</v>
      </c>
      <c r="I66" s="175">
        <v>10.039994952397143</v>
      </c>
      <c r="J66" s="175"/>
      <c r="K66" s="175">
        <v>9627.06</v>
      </c>
      <c r="L66" s="175">
        <v>6032.5410071427759</v>
      </c>
      <c r="M66" s="175">
        <v>5503.9352728990661</v>
      </c>
      <c r="N66" s="175">
        <v>5081.0506855040985</v>
      </c>
      <c r="O66" s="175">
        <v>4658.1660981091309</v>
      </c>
      <c r="P66" s="175">
        <v>4235.2815107141632</v>
      </c>
      <c r="Q66" s="175">
        <v>3812.3969233191956</v>
      </c>
      <c r="R66" s="175">
        <v>2860.9066016805182</v>
      </c>
      <c r="S66" s="175">
        <v>2210.6161286137558</v>
      </c>
      <c r="T66" s="175">
        <v>2268.4464995395633</v>
      </c>
      <c r="U66" s="175">
        <v>2220.5557236166287</v>
      </c>
      <c r="V66" s="175">
        <v>2172.6649476936946</v>
      </c>
      <c r="W66" s="175">
        <v>2230.4953186195021</v>
      </c>
    </row>
    <row r="67" spans="1:23" ht="15.75" thickBot="1" x14ac:dyDescent="0.3">
      <c r="A67" s="171">
        <v>150000555</v>
      </c>
      <c r="B67" s="171" t="s">
        <v>75</v>
      </c>
      <c r="C67" s="171" t="s">
        <v>20</v>
      </c>
      <c r="D67" s="171" t="s">
        <v>67</v>
      </c>
      <c r="H67" s="176" t="s">
        <v>699</v>
      </c>
      <c r="I67" s="176">
        <v>10.530000381441594</v>
      </c>
      <c r="J67" s="176"/>
      <c r="K67" s="176"/>
      <c r="L67" s="176">
        <v>0</v>
      </c>
      <c r="M67" s="176">
        <v>0</v>
      </c>
      <c r="N67" s="176">
        <v>0</v>
      </c>
      <c r="O67" s="176">
        <v>0</v>
      </c>
      <c r="P67" s="176">
        <v>0</v>
      </c>
      <c r="Q67" s="176">
        <v>0</v>
      </c>
      <c r="R67" s="176">
        <v>0</v>
      </c>
      <c r="S67" s="176">
        <v>315.90001144324782</v>
      </c>
      <c r="T67" s="176">
        <v>947.70003432974352</v>
      </c>
      <c r="U67" s="176">
        <v>947.70003432974352</v>
      </c>
      <c r="V67" s="176">
        <v>947.70003432974352</v>
      </c>
      <c r="W67" s="176">
        <v>947.70003432974352</v>
      </c>
    </row>
    <row r="68" spans="1:23" s="177" customFormat="1" x14ac:dyDescent="0.25">
      <c r="A68" s="177">
        <v>150000557</v>
      </c>
      <c r="B68" s="177" t="s">
        <v>77</v>
      </c>
      <c r="C68" s="177" t="s">
        <v>20</v>
      </c>
      <c r="D68" s="177" t="s">
        <v>62</v>
      </c>
      <c r="H68" s="178" t="s">
        <v>696</v>
      </c>
      <c r="I68" s="178">
        <v>16.850000264390093</v>
      </c>
      <c r="J68" s="178"/>
      <c r="K68" s="178"/>
      <c r="L68" s="178">
        <v>163.5966525669634</v>
      </c>
      <c r="M68" s="178">
        <v>112.05250175819413</v>
      </c>
      <c r="N68" s="178">
        <v>62.749400984588711</v>
      </c>
      <c r="O68" s="178">
        <v>51.544150808769295</v>
      </c>
      <c r="P68" s="178">
        <v>107.57040168786637</v>
      </c>
      <c r="Q68" s="178">
        <v>168.07875263729122</v>
      </c>
      <c r="R68" s="178">
        <v>197.21240309442166</v>
      </c>
      <c r="S68" s="178">
        <v>186.00715291860226</v>
      </c>
      <c r="T68" s="178">
        <v>183.76610288343838</v>
      </c>
      <c r="U68" s="178">
        <v>183.76610288343838</v>
      </c>
      <c r="V68" s="178">
        <v>186.00715291860226</v>
      </c>
      <c r="W68" s="178">
        <v>199.45345312958554</v>
      </c>
    </row>
    <row r="69" spans="1:23" s="174" customFormat="1" x14ac:dyDescent="0.25">
      <c r="A69" s="174">
        <v>150000557</v>
      </c>
      <c r="B69" s="174" t="s">
        <v>77</v>
      </c>
      <c r="C69" s="174" t="s">
        <v>20</v>
      </c>
      <c r="D69" s="174" t="s">
        <v>62</v>
      </c>
      <c r="H69" s="175" t="s">
        <v>697</v>
      </c>
      <c r="I69" s="175">
        <v>16.549849529171922</v>
      </c>
      <c r="J69" s="175"/>
      <c r="K69" s="175">
        <v>340.96</v>
      </c>
      <c r="L69" s="175">
        <v>3655.7459120473736</v>
      </c>
      <c r="M69" s="175">
        <v>4042.1848985535376</v>
      </c>
      <c r="N69" s="175">
        <v>3980.5532589069016</v>
      </c>
      <c r="O69" s="175">
        <v>3929.9272691971646</v>
      </c>
      <c r="P69" s="175">
        <v>3824.2730298029314</v>
      </c>
      <c r="Q69" s="175">
        <v>3659.1882807494417</v>
      </c>
      <c r="R69" s="175">
        <v>3961.9843277351711</v>
      </c>
      <c r="S69" s="175">
        <v>3779.2905387826418</v>
      </c>
      <c r="T69" s="175">
        <v>3598.7978798174927</v>
      </c>
      <c r="U69" s="175">
        <v>3914.8007067275016</v>
      </c>
      <c r="V69" s="175">
        <v>3732.1069177749728</v>
      </c>
      <c r="W69" s="175">
        <v>4032.7018347733224</v>
      </c>
    </row>
    <row r="70" spans="1:23" ht="15.75" thickBot="1" x14ac:dyDescent="0.3">
      <c r="A70" s="171">
        <v>150000557</v>
      </c>
      <c r="B70" s="171" t="s">
        <v>77</v>
      </c>
      <c r="C70" s="171" t="s">
        <v>20</v>
      </c>
      <c r="D70" s="171" t="s">
        <v>62</v>
      </c>
      <c r="H70" s="176" t="s">
        <v>699</v>
      </c>
      <c r="I70" s="176">
        <v>16.850000264390093</v>
      </c>
      <c r="J70" s="176"/>
      <c r="K70" s="176"/>
      <c r="L70" s="176">
        <v>3538.5000555219194</v>
      </c>
      <c r="M70" s="176">
        <v>505.50000793170278</v>
      </c>
      <c r="N70" s="176">
        <v>0</v>
      </c>
      <c r="O70" s="176">
        <v>0</v>
      </c>
      <c r="P70" s="176">
        <v>0</v>
      </c>
      <c r="Q70" s="176">
        <v>0</v>
      </c>
      <c r="R70" s="176">
        <v>505.50000793170278</v>
      </c>
      <c r="S70" s="176">
        <v>0</v>
      </c>
      <c r="T70" s="176">
        <v>0</v>
      </c>
      <c r="U70" s="176">
        <v>505.50000793170278</v>
      </c>
      <c r="V70" s="176">
        <v>0</v>
      </c>
      <c r="W70" s="176">
        <v>505.50000793170278</v>
      </c>
    </row>
    <row r="71" spans="1:23" s="177" customFormat="1" x14ac:dyDescent="0.25">
      <c r="A71" s="177">
        <v>150000558</v>
      </c>
      <c r="B71" s="177" t="s">
        <v>79</v>
      </c>
      <c r="C71" s="177" t="s">
        <v>20</v>
      </c>
      <c r="D71" s="177" t="s">
        <v>43</v>
      </c>
      <c r="H71" s="178" t="s">
        <v>696</v>
      </c>
      <c r="I71" s="178">
        <v>16.689999935781589</v>
      </c>
      <c r="J71" s="178"/>
      <c r="K71" s="178"/>
      <c r="L71" s="178">
        <v>92538.722733937117</v>
      </c>
      <c r="M71" s="178">
        <v>49212.259486345109</v>
      </c>
      <c r="N71" s="178">
        <v>60441.958542436398</v>
      </c>
      <c r="O71" s="178">
        <v>49328.974992496027</v>
      </c>
      <c r="P71" s="178">
        <v>47828.347056270017</v>
      </c>
      <c r="Q71" s="178">
        <v>62000.944231737863</v>
      </c>
      <c r="R71" s="178">
        <v>56073.463883645134</v>
      </c>
      <c r="S71" s="178">
        <v>53113.892120532735</v>
      </c>
      <c r="T71" s="178">
        <v>46436.097804327001</v>
      </c>
      <c r="U71" s="178">
        <v>91488.283178578902</v>
      </c>
      <c r="V71" s="178">
        <v>91730.051012748649</v>
      </c>
      <c r="W71" s="178">
        <v>93088.952977219975</v>
      </c>
    </row>
    <row r="72" spans="1:23" s="174" customFormat="1" x14ac:dyDescent="0.25">
      <c r="A72" s="174">
        <v>150000558</v>
      </c>
      <c r="B72" s="174" t="s">
        <v>79</v>
      </c>
      <c r="C72" s="174" t="s">
        <v>20</v>
      </c>
      <c r="D72" s="174" t="s">
        <v>43</v>
      </c>
      <c r="H72" s="175" t="s">
        <v>697</v>
      </c>
      <c r="I72" s="175">
        <v>14.919999921543036</v>
      </c>
      <c r="J72" s="175"/>
      <c r="K72" s="175">
        <v>791098.65</v>
      </c>
      <c r="L72" s="175">
        <v>746419.80011494423</v>
      </c>
      <c r="M72" s="175">
        <v>746291.37576801947</v>
      </c>
      <c r="N72" s="175">
        <v>984989.77781282167</v>
      </c>
      <c r="O72" s="175">
        <v>1223775.4145607653</v>
      </c>
      <c r="P72" s="175">
        <v>1492101.3352093708</v>
      </c>
      <c r="Q72" s="175">
        <v>1436675.6859204271</v>
      </c>
      <c r="R72" s="175">
        <v>1386548.8986248192</v>
      </c>
      <c r="S72" s="175">
        <v>1339067.8159812992</v>
      </c>
      <c r="T72" s="175">
        <v>1297556.3373555876</v>
      </c>
      <c r="U72" s="175">
        <v>1215770.5265048591</v>
      </c>
      <c r="V72" s="175">
        <v>1133768.5876684671</v>
      </c>
      <c r="W72" s="175">
        <v>1050551.860498863</v>
      </c>
    </row>
    <row r="73" spans="1:23" ht="15.75" thickBot="1" x14ac:dyDescent="0.3">
      <c r="A73" s="171">
        <v>150000558</v>
      </c>
      <c r="B73" s="171" t="s">
        <v>79</v>
      </c>
      <c r="C73" s="171" t="s">
        <v>20</v>
      </c>
      <c r="D73" s="171" t="s">
        <v>43</v>
      </c>
      <c r="H73" s="176" t="s">
        <v>699</v>
      </c>
      <c r="I73" s="176">
        <v>16.689999935781589</v>
      </c>
      <c r="J73" s="176"/>
      <c r="K73" s="176"/>
      <c r="L73" s="176">
        <v>42559.499836243056</v>
      </c>
      <c r="M73" s="176">
        <v>49068.59981119787</v>
      </c>
      <c r="N73" s="176">
        <v>327457.79874003481</v>
      </c>
      <c r="O73" s="176">
        <v>316442.39878241892</v>
      </c>
      <c r="P73" s="176">
        <v>347986.49866104615</v>
      </c>
      <c r="Q73" s="176">
        <v>0</v>
      </c>
      <c r="R73" s="176">
        <v>0</v>
      </c>
      <c r="S73" s="176">
        <v>0</v>
      </c>
      <c r="T73" s="176">
        <v>0</v>
      </c>
      <c r="U73" s="176">
        <v>0</v>
      </c>
      <c r="V73" s="176">
        <v>0</v>
      </c>
      <c r="W73" s="176">
        <v>0</v>
      </c>
    </row>
    <row r="74" spans="1:23" s="177" customFormat="1" x14ac:dyDescent="0.25">
      <c r="A74" s="177">
        <v>150001454</v>
      </c>
      <c r="B74" s="177" t="s">
        <v>81</v>
      </c>
      <c r="C74" s="177" t="s">
        <v>20</v>
      </c>
      <c r="D74" s="177" t="s">
        <v>82</v>
      </c>
      <c r="H74" s="178" t="s">
        <v>696</v>
      </c>
      <c r="I74" s="178">
        <v>149.49</v>
      </c>
      <c r="J74" s="178"/>
      <c r="K74" s="178"/>
      <c r="L74" s="178">
        <v>0</v>
      </c>
      <c r="M74" s="178">
        <v>0</v>
      </c>
      <c r="N74" s="178">
        <v>0</v>
      </c>
      <c r="O74" s="178">
        <v>0</v>
      </c>
      <c r="P74" s="178">
        <v>0</v>
      </c>
      <c r="Q74" s="178">
        <v>0</v>
      </c>
      <c r="R74" s="178">
        <v>0</v>
      </c>
      <c r="S74" s="178">
        <v>0</v>
      </c>
      <c r="T74" s="178">
        <v>0</v>
      </c>
      <c r="U74" s="178">
        <v>0</v>
      </c>
      <c r="V74" s="178">
        <v>0</v>
      </c>
      <c r="W74" s="178">
        <v>0</v>
      </c>
    </row>
    <row r="75" spans="1:23" s="174" customFormat="1" x14ac:dyDescent="0.25">
      <c r="A75" s="174">
        <v>150001454</v>
      </c>
      <c r="B75" s="174" t="s">
        <v>81</v>
      </c>
      <c r="C75" s="174" t="s">
        <v>20</v>
      </c>
      <c r="D75" s="174" t="s">
        <v>82</v>
      </c>
      <c r="H75" s="175" t="s">
        <v>697</v>
      </c>
      <c r="I75" s="175">
        <v>0</v>
      </c>
      <c r="J75" s="175"/>
      <c r="K75" s="175">
        <v>0</v>
      </c>
      <c r="L75" s="175">
        <v>0</v>
      </c>
      <c r="M75" s="175">
        <v>0</v>
      </c>
      <c r="N75" s="175">
        <v>0</v>
      </c>
      <c r="O75" s="175">
        <v>0</v>
      </c>
      <c r="P75" s="175">
        <v>0</v>
      </c>
      <c r="Q75" s="175">
        <v>0</v>
      </c>
      <c r="R75" s="175">
        <v>0</v>
      </c>
      <c r="S75" s="175">
        <v>0</v>
      </c>
      <c r="T75" s="175">
        <v>0</v>
      </c>
      <c r="U75" s="175">
        <v>0</v>
      </c>
      <c r="V75" s="175">
        <v>0</v>
      </c>
      <c r="W75" s="175">
        <v>0</v>
      </c>
    </row>
    <row r="76" spans="1:23" ht="15.75" thickBot="1" x14ac:dyDescent="0.3">
      <c r="A76" s="171">
        <v>150001454</v>
      </c>
      <c r="B76" s="171" t="s">
        <v>81</v>
      </c>
      <c r="C76" s="171" t="s">
        <v>20</v>
      </c>
      <c r="D76" s="171" t="s">
        <v>82</v>
      </c>
      <c r="H76" s="176" t="s">
        <v>699</v>
      </c>
      <c r="I76" s="176">
        <v>149.49</v>
      </c>
      <c r="J76" s="176"/>
      <c r="K76" s="176"/>
      <c r="L76" s="176">
        <v>0</v>
      </c>
      <c r="M76" s="176">
        <v>0</v>
      </c>
      <c r="N76" s="176">
        <v>0</v>
      </c>
      <c r="O76" s="176">
        <v>0</v>
      </c>
      <c r="P76" s="176">
        <v>0</v>
      </c>
      <c r="Q76" s="176">
        <v>0</v>
      </c>
      <c r="R76" s="176">
        <v>0</v>
      </c>
      <c r="S76" s="176">
        <v>0</v>
      </c>
      <c r="T76" s="176">
        <v>0</v>
      </c>
      <c r="U76" s="176">
        <v>0</v>
      </c>
      <c r="V76" s="176">
        <v>0</v>
      </c>
      <c r="W76" s="176">
        <v>0</v>
      </c>
    </row>
    <row r="77" spans="1:23" s="177" customFormat="1" x14ac:dyDescent="0.25">
      <c r="A77" s="177">
        <v>150001665</v>
      </c>
      <c r="B77" s="177" t="s">
        <v>90</v>
      </c>
      <c r="C77" s="177" t="s">
        <v>20</v>
      </c>
      <c r="D77" s="177" t="s">
        <v>21</v>
      </c>
      <c r="H77" s="178" t="s">
        <v>696</v>
      </c>
      <c r="I77" s="178">
        <v>383.53979968371112</v>
      </c>
      <c r="J77" s="178"/>
      <c r="K77" s="178"/>
      <c r="L77" s="178">
        <v>824.61056931997894</v>
      </c>
      <c r="M77" s="178">
        <v>0</v>
      </c>
      <c r="N77" s="178">
        <v>0</v>
      </c>
      <c r="O77" s="178">
        <v>0</v>
      </c>
      <c r="P77" s="178">
        <v>0</v>
      </c>
      <c r="Q77" s="178">
        <v>0</v>
      </c>
      <c r="R77" s="178">
        <v>0</v>
      </c>
      <c r="S77" s="178">
        <v>0</v>
      </c>
      <c r="T77" s="178">
        <v>0</v>
      </c>
      <c r="U77" s="178">
        <v>0</v>
      </c>
      <c r="V77" s="178">
        <v>824.61056931997894</v>
      </c>
      <c r="W77" s="178">
        <v>0</v>
      </c>
    </row>
    <row r="78" spans="1:23" s="174" customFormat="1" x14ac:dyDescent="0.25">
      <c r="A78" s="174">
        <v>150001665</v>
      </c>
      <c r="B78" s="174" t="s">
        <v>90</v>
      </c>
      <c r="C78" s="174" t="s">
        <v>20</v>
      </c>
      <c r="D78" s="174" t="s">
        <v>21</v>
      </c>
      <c r="H78" s="175" t="s">
        <v>697</v>
      </c>
      <c r="I78" s="175">
        <v>384.17000035401986</v>
      </c>
      <c r="J78" s="175"/>
      <c r="K78" s="175">
        <v>43406.6</v>
      </c>
      <c r="L78" s="175">
        <v>42580.634499238848</v>
      </c>
      <c r="M78" s="175">
        <v>42580.634499238848</v>
      </c>
      <c r="N78" s="175">
        <v>42580.634499238848</v>
      </c>
      <c r="O78" s="175">
        <v>42580.634499238848</v>
      </c>
      <c r="P78" s="175">
        <v>42580.634499238848</v>
      </c>
      <c r="Q78" s="175">
        <v>42580.634499238848</v>
      </c>
      <c r="R78" s="175">
        <v>42580.634499238848</v>
      </c>
      <c r="S78" s="175">
        <v>42580.634499238848</v>
      </c>
      <c r="T78" s="175">
        <v>42580.634499238848</v>
      </c>
      <c r="U78" s="175">
        <v>42580.634499238848</v>
      </c>
      <c r="V78" s="175">
        <v>41754.668998477704</v>
      </c>
      <c r="W78" s="175">
        <v>41754.668998477704</v>
      </c>
    </row>
    <row r="79" spans="1:23" ht="15.75" thickBot="1" x14ac:dyDescent="0.3">
      <c r="A79" s="171">
        <v>150001665</v>
      </c>
      <c r="B79" s="171" t="s">
        <v>90</v>
      </c>
      <c r="C79" s="171" t="s">
        <v>20</v>
      </c>
      <c r="D79" s="171" t="s">
        <v>21</v>
      </c>
      <c r="H79" s="176" t="s">
        <v>699</v>
      </c>
      <c r="I79" s="176">
        <v>383.53979968371112</v>
      </c>
      <c r="J79" s="176"/>
      <c r="K79" s="176"/>
      <c r="L79" s="176">
        <v>0</v>
      </c>
      <c r="M79" s="176">
        <v>0</v>
      </c>
      <c r="N79" s="176">
        <v>0</v>
      </c>
      <c r="O79" s="176">
        <v>0</v>
      </c>
      <c r="P79" s="176">
        <v>0</v>
      </c>
      <c r="Q79" s="176">
        <v>0</v>
      </c>
      <c r="R79" s="176">
        <v>0</v>
      </c>
      <c r="S79" s="176">
        <v>0</v>
      </c>
      <c r="T79" s="176">
        <v>0</v>
      </c>
      <c r="U79" s="176">
        <v>0</v>
      </c>
      <c r="V79" s="176">
        <v>0</v>
      </c>
      <c r="W79" s="176">
        <v>0</v>
      </c>
    </row>
    <row r="80" spans="1:23" s="177" customFormat="1" x14ac:dyDescent="0.25">
      <c r="A80" s="177">
        <v>150001927</v>
      </c>
      <c r="B80" s="177" t="s">
        <v>92</v>
      </c>
      <c r="C80" s="177" t="s">
        <v>20</v>
      </c>
      <c r="D80" s="177" t="s">
        <v>93</v>
      </c>
      <c r="H80" s="178" t="s">
        <v>696</v>
      </c>
      <c r="I80" s="178">
        <v>245</v>
      </c>
      <c r="J80" s="178"/>
      <c r="K80" s="178"/>
      <c r="L80" s="178">
        <v>2226.56</v>
      </c>
      <c r="M80" s="178">
        <v>16699.2</v>
      </c>
      <c r="N80" s="178">
        <v>8349.6</v>
      </c>
      <c r="O80" s="178">
        <v>8349.6</v>
      </c>
      <c r="P80" s="178">
        <v>8349.6</v>
      </c>
      <c r="Q80" s="178">
        <v>16699.2</v>
      </c>
      <c r="R80" s="178">
        <v>16699.2</v>
      </c>
      <c r="S80" s="178">
        <v>16699.2</v>
      </c>
      <c r="T80" s="178">
        <v>8349.6</v>
      </c>
      <c r="U80" s="178">
        <v>12246.079999999998</v>
      </c>
      <c r="V80" s="178">
        <v>11967.76</v>
      </c>
      <c r="W80" s="178">
        <v>11967.76</v>
      </c>
    </row>
    <row r="81" spans="1:23" s="174" customFormat="1" x14ac:dyDescent="0.25">
      <c r="A81" s="174">
        <v>150001927</v>
      </c>
      <c r="B81" s="174" t="s">
        <v>92</v>
      </c>
      <c r="C81" s="174" t="s">
        <v>20</v>
      </c>
      <c r="D81" s="174" t="s">
        <v>93</v>
      </c>
      <c r="H81" s="175" t="s">
        <v>697</v>
      </c>
      <c r="I81" s="175">
        <v>285.6740641570363</v>
      </c>
      <c r="J81" s="175"/>
      <c r="K81" s="175">
        <v>92180.45</v>
      </c>
      <c r="L81" s="175">
        <v>89584.244104940837</v>
      </c>
      <c r="M81" s="175">
        <v>70112.699891997239</v>
      </c>
      <c r="N81" s="175">
        <v>60376.927785525448</v>
      </c>
      <c r="O81" s="175">
        <v>50641.155679053656</v>
      </c>
      <c r="P81" s="175">
        <v>40905.383572581857</v>
      </c>
      <c r="Q81" s="175">
        <v>35717.542567490083</v>
      </c>
      <c r="R81" s="175">
        <v>37671.553166324215</v>
      </c>
      <c r="S81" s="175">
        <v>39625.563765158338</v>
      </c>
      <c r="T81" s="175">
        <v>37031.643262612444</v>
      </c>
      <c r="U81" s="175">
        <v>37036.214047638969</v>
      </c>
      <c r="V81" s="175">
        <v>37365.310569547866</v>
      </c>
      <c r="W81" s="175">
        <v>37694.407091456771</v>
      </c>
    </row>
    <row r="82" spans="1:23" ht="15.75" thickBot="1" x14ac:dyDescent="0.3">
      <c r="A82" s="171">
        <v>150001927</v>
      </c>
      <c r="B82" s="171" t="s">
        <v>92</v>
      </c>
      <c r="C82" s="171" t="s">
        <v>20</v>
      </c>
      <c r="D82" s="171" t="s">
        <v>93</v>
      </c>
      <c r="H82" s="176" t="s">
        <v>699</v>
      </c>
      <c r="I82" s="176">
        <v>245</v>
      </c>
      <c r="J82" s="176"/>
      <c r="K82" s="176"/>
      <c r="L82" s="176">
        <v>0</v>
      </c>
      <c r="M82" s="176">
        <v>0</v>
      </c>
      <c r="N82" s="176">
        <v>0</v>
      </c>
      <c r="O82" s="176">
        <v>0</v>
      </c>
      <c r="P82" s="176">
        <v>0</v>
      </c>
      <c r="Q82" s="176">
        <v>12250</v>
      </c>
      <c r="R82" s="176">
        <v>18375</v>
      </c>
      <c r="S82" s="176">
        <v>18375</v>
      </c>
      <c r="T82" s="176">
        <v>6125</v>
      </c>
      <c r="U82" s="176">
        <v>12250</v>
      </c>
      <c r="V82" s="176">
        <v>12250</v>
      </c>
      <c r="W82" s="176">
        <v>12250</v>
      </c>
    </row>
    <row r="83" spans="1:23" s="177" customFormat="1" x14ac:dyDescent="0.25">
      <c r="A83" s="177">
        <v>300020946</v>
      </c>
      <c r="B83" s="177" t="s">
        <v>101</v>
      </c>
      <c r="C83" s="177" t="s">
        <v>102</v>
      </c>
      <c r="H83" s="178" t="s">
        <v>696</v>
      </c>
      <c r="I83" s="178">
        <v>8.02</v>
      </c>
      <c r="J83" s="178"/>
      <c r="K83" s="178"/>
      <c r="L83" s="178">
        <v>5140.82</v>
      </c>
      <c r="M83" s="178">
        <v>3584.9399999999996</v>
      </c>
      <c r="N83" s="178">
        <v>3609</v>
      </c>
      <c r="O83" s="178">
        <v>2815.02</v>
      </c>
      <c r="P83" s="178">
        <v>3368.3999999999996</v>
      </c>
      <c r="Q83" s="178">
        <v>4322.78</v>
      </c>
      <c r="R83" s="178">
        <v>3865.64</v>
      </c>
      <c r="S83" s="178">
        <v>3448.6</v>
      </c>
      <c r="T83" s="178">
        <v>3119.7799999999997</v>
      </c>
      <c r="U83" s="178">
        <v>3103.74</v>
      </c>
      <c r="V83" s="178">
        <v>3111.7599999999998</v>
      </c>
      <c r="W83" s="178">
        <v>3119.7799999999997</v>
      </c>
    </row>
    <row r="84" spans="1:23" s="174" customFormat="1" x14ac:dyDescent="0.25">
      <c r="A84" s="174">
        <v>300020946</v>
      </c>
      <c r="B84" s="174" t="s">
        <v>101</v>
      </c>
      <c r="C84" s="174" t="s">
        <v>102</v>
      </c>
      <c r="H84" s="175" t="s">
        <v>697</v>
      </c>
      <c r="I84" s="175">
        <v>7.8500096993210473</v>
      </c>
      <c r="J84" s="175"/>
      <c r="K84" s="175">
        <v>8093.36</v>
      </c>
      <c r="L84" s="175">
        <v>3061.5037827352085</v>
      </c>
      <c r="M84" s="175">
        <v>3226.3539864209506</v>
      </c>
      <c r="N84" s="175">
        <v>3226.3539864209506</v>
      </c>
      <c r="O84" s="175">
        <v>3226.3539864209506</v>
      </c>
      <c r="P84" s="175">
        <v>3226.3539864209506</v>
      </c>
      <c r="Q84" s="175">
        <v>3226.3539864209506</v>
      </c>
      <c r="R84" s="175">
        <v>3226.3539864209506</v>
      </c>
      <c r="S84" s="175">
        <v>3226.3539864209506</v>
      </c>
      <c r="T84" s="175">
        <v>3226.3539864209506</v>
      </c>
      <c r="U84" s="175">
        <v>3226.3539864209506</v>
      </c>
      <c r="V84" s="175">
        <v>3226.3539864209506</v>
      </c>
      <c r="W84" s="175">
        <v>3226.3539864209506</v>
      </c>
    </row>
    <row r="85" spans="1:23" ht="15.75" thickBot="1" x14ac:dyDescent="0.3">
      <c r="A85" s="171">
        <v>300020946</v>
      </c>
      <c r="B85" s="171" t="s">
        <v>101</v>
      </c>
      <c r="C85" s="171" t="s">
        <v>102</v>
      </c>
      <c r="H85" s="176" t="s">
        <v>699</v>
      </c>
      <c r="I85" s="176">
        <v>8.02</v>
      </c>
      <c r="J85" s="176"/>
      <c r="K85" s="176"/>
      <c r="L85" s="176">
        <v>0</v>
      </c>
      <c r="M85" s="176">
        <v>3753.3599999999997</v>
      </c>
      <c r="N85" s="176">
        <v>3609</v>
      </c>
      <c r="O85" s="176">
        <v>2815.02</v>
      </c>
      <c r="P85" s="176">
        <v>3368.3999999999996</v>
      </c>
      <c r="Q85" s="176">
        <v>4322.78</v>
      </c>
      <c r="R85" s="176">
        <v>3865.64</v>
      </c>
      <c r="S85" s="176">
        <v>3448.6</v>
      </c>
      <c r="T85" s="176">
        <v>3119.7799999999997</v>
      </c>
      <c r="U85" s="176">
        <v>3103.74</v>
      </c>
      <c r="V85" s="176">
        <v>3111.7599999999998</v>
      </c>
      <c r="W85" s="176">
        <v>3119.7799999999997</v>
      </c>
    </row>
    <row r="86" spans="1:23" s="177" customFormat="1" x14ac:dyDescent="0.25">
      <c r="A86" s="177">
        <v>300020959</v>
      </c>
      <c r="B86" s="177" t="s">
        <v>104</v>
      </c>
      <c r="C86" s="177" t="s">
        <v>102</v>
      </c>
      <c r="H86" s="178" t="s">
        <v>696</v>
      </c>
      <c r="I86" s="178">
        <v>0.23300000000000001</v>
      </c>
      <c r="J86" s="178"/>
      <c r="K86" s="178"/>
      <c r="L86" s="178">
        <v>0</v>
      </c>
      <c r="M86" s="178">
        <v>0</v>
      </c>
      <c r="N86" s="178">
        <v>0</v>
      </c>
      <c r="O86" s="178">
        <v>0</v>
      </c>
      <c r="P86" s="178">
        <v>0</v>
      </c>
      <c r="Q86" s="178">
        <v>0</v>
      </c>
      <c r="R86" s="178">
        <v>9.7860000000000014</v>
      </c>
      <c r="S86" s="178">
        <v>9.7860000000000014</v>
      </c>
      <c r="T86" s="178">
        <v>19.572000000000003</v>
      </c>
      <c r="U86" s="178">
        <v>9.7860000000000014</v>
      </c>
      <c r="V86" s="178">
        <v>19.572000000000003</v>
      </c>
      <c r="W86" s="178">
        <v>9.7860000000000014</v>
      </c>
    </row>
    <row r="87" spans="1:23" s="174" customFormat="1" x14ac:dyDescent="0.25">
      <c r="A87" s="174">
        <v>300020959</v>
      </c>
      <c r="B87" s="174" t="s">
        <v>104</v>
      </c>
      <c r="C87" s="174" t="s">
        <v>102</v>
      </c>
      <c r="H87" s="175" t="s">
        <v>697</v>
      </c>
      <c r="I87" s="175">
        <v>0</v>
      </c>
      <c r="J87" s="175"/>
      <c r="K87" s="175">
        <v>0</v>
      </c>
      <c r="L87" s="175">
        <v>0</v>
      </c>
      <c r="M87" s="175">
        <v>0</v>
      </c>
      <c r="N87" s="175">
        <v>0</v>
      </c>
      <c r="O87" s="175">
        <v>0</v>
      </c>
      <c r="P87" s="175">
        <v>0</v>
      </c>
      <c r="Q87" s="175">
        <v>0</v>
      </c>
      <c r="R87" s="175">
        <v>0</v>
      </c>
      <c r="S87" s="175">
        <v>0</v>
      </c>
      <c r="T87" s="175">
        <v>0</v>
      </c>
      <c r="U87" s="175">
        <v>0</v>
      </c>
      <c r="V87" s="175">
        <v>0</v>
      </c>
      <c r="W87" s="175">
        <v>0</v>
      </c>
    </row>
    <row r="88" spans="1:23" ht="15.75" thickBot="1" x14ac:dyDescent="0.3">
      <c r="A88" s="171">
        <v>300020959</v>
      </c>
      <c r="B88" s="171" t="s">
        <v>104</v>
      </c>
      <c r="C88" s="171" t="s">
        <v>102</v>
      </c>
      <c r="H88" s="176" t="s">
        <v>699</v>
      </c>
      <c r="I88" s="176">
        <v>0.23300000000000001</v>
      </c>
      <c r="J88" s="176"/>
      <c r="K88" s="176"/>
      <c r="L88" s="176">
        <v>0</v>
      </c>
      <c r="M88" s="176">
        <v>0</v>
      </c>
      <c r="N88" s="176">
        <v>0</v>
      </c>
      <c r="O88" s="176">
        <v>0</v>
      </c>
      <c r="P88" s="176">
        <v>0</v>
      </c>
      <c r="Q88" s="176">
        <v>0</v>
      </c>
      <c r="R88" s="176">
        <v>0</v>
      </c>
      <c r="S88" s="176">
        <v>0</v>
      </c>
      <c r="T88" s="176">
        <v>0</v>
      </c>
      <c r="U88" s="176">
        <v>0</v>
      </c>
      <c r="V88" s="176">
        <v>0</v>
      </c>
      <c r="W88" s="176">
        <v>0</v>
      </c>
    </row>
    <row r="89" spans="1:23" s="177" customFormat="1" x14ac:dyDescent="0.25">
      <c r="A89" s="177">
        <v>300020977</v>
      </c>
      <c r="B89" s="177" t="s">
        <v>106</v>
      </c>
      <c r="C89" s="177" t="s">
        <v>102</v>
      </c>
      <c r="H89" s="178" t="s">
        <v>696</v>
      </c>
      <c r="I89" s="178">
        <v>9.4500000000000011</v>
      </c>
      <c r="J89" s="178"/>
      <c r="K89" s="178"/>
      <c r="L89" s="178">
        <v>453.6</v>
      </c>
      <c r="M89" s="178">
        <v>226.8</v>
      </c>
      <c r="N89" s="178">
        <v>292.95000000000005</v>
      </c>
      <c r="O89" s="178">
        <v>226.8</v>
      </c>
      <c r="P89" s="178">
        <v>302.40000000000003</v>
      </c>
      <c r="Q89" s="178">
        <v>453.6</v>
      </c>
      <c r="R89" s="178">
        <v>226.8</v>
      </c>
      <c r="S89" s="178">
        <v>226.8</v>
      </c>
      <c r="T89" s="178">
        <v>226.8</v>
      </c>
      <c r="U89" s="178">
        <v>226.8</v>
      </c>
      <c r="V89" s="178">
        <v>226.8</v>
      </c>
      <c r="W89" s="178">
        <v>226.8</v>
      </c>
    </row>
    <row r="90" spans="1:23" s="174" customFormat="1" x14ac:dyDescent="0.25">
      <c r="A90" s="174">
        <v>300020977</v>
      </c>
      <c r="B90" s="174" t="s">
        <v>106</v>
      </c>
      <c r="C90" s="174" t="s">
        <v>102</v>
      </c>
      <c r="H90" s="175" t="s">
        <v>697</v>
      </c>
      <c r="I90" s="175">
        <v>8.44</v>
      </c>
      <c r="J90" s="175"/>
      <c r="K90" s="175">
        <v>5908</v>
      </c>
      <c r="L90" s="175">
        <v>5502.88</v>
      </c>
      <c r="M90" s="175">
        <v>5300.32</v>
      </c>
      <c r="N90" s="175">
        <v>5038.6799999999994</v>
      </c>
      <c r="O90" s="175">
        <v>4836.12</v>
      </c>
      <c r="P90" s="175">
        <v>4566.04</v>
      </c>
      <c r="Q90" s="175">
        <v>4160.92</v>
      </c>
      <c r="R90" s="175">
        <v>3958.3599999999997</v>
      </c>
      <c r="S90" s="175">
        <v>3755.7999999999997</v>
      </c>
      <c r="T90" s="175">
        <v>3553.24</v>
      </c>
      <c r="U90" s="175">
        <v>3350.68</v>
      </c>
      <c r="V90" s="175">
        <v>3148.12</v>
      </c>
      <c r="W90" s="175">
        <v>2945.56</v>
      </c>
    </row>
    <row r="91" spans="1:23" ht="15.75" thickBot="1" x14ac:dyDescent="0.3">
      <c r="A91" s="171">
        <v>300020977</v>
      </c>
      <c r="B91" s="171" t="s">
        <v>106</v>
      </c>
      <c r="C91" s="171" t="s">
        <v>102</v>
      </c>
      <c r="H91" s="176" t="s">
        <v>699</v>
      </c>
      <c r="I91" s="176">
        <v>9.4500000000000011</v>
      </c>
      <c r="J91" s="176"/>
      <c r="K91" s="176"/>
      <c r="L91" s="176">
        <v>0</v>
      </c>
      <c r="M91" s="176">
        <v>0</v>
      </c>
      <c r="N91" s="176">
        <v>0</v>
      </c>
      <c r="O91" s="176">
        <v>0</v>
      </c>
      <c r="P91" s="176">
        <v>0</v>
      </c>
      <c r="Q91" s="176">
        <v>0</v>
      </c>
      <c r="R91" s="176">
        <v>0</v>
      </c>
      <c r="S91" s="176">
        <v>0</v>
      </c>
      <c r="T91" s="176">
        <v>0</v>
      </c>
      <c r="U91" s="176">
        <v>0</v>
      </c>
      <c r="V91" s="176">
        <v>0</v>
      </c>
      <c r="W91" s="176">
        <v>0</v>
      </c>
    </row>
    <row r="92" spans="1:23" s="177" customFormat="1" x14ac:dyDescent="0.25">
      <c r="A92" s="177">
        <v>300020978</v>
      </c>
      <c r="B92" s="177" t="s">
        <v>108</v>
      </c>
      <c r="C92" s="177" t="s">
        <v>102</v>
      </c>
      <c r="H92" s="178" t="s">
        <v>696</v>
      </c>
      <c r="I92" s="178">
        <v>7.56</v>
      </c>
      <c r="J92" s="178"/>
      <c r="K92" s="178"/>
      <c r="L92" s="178">
        <v>4437.7199999999993</v>
      </c>
      <c r="M92" s="178">
        <v>2577.96</v>
      </c>
      <c r="N92" s="178">
        <v>1338.12</v>
      </c>
      <c r="O92" s="178">
        <v>1474.1999999999998</v>
      </c>
      <c r="P92" s="178">
        <v>1958.04</v>
      </c>
      <c r="Q92" s="178">
        <v>2819.8799999999997</v>
      </c>
      <c r="R92" s="178">
        <v>2139.48</v>
      </c>
      <c r="S92" s="178">
        <v>2388.96</v>
      </c>
      <c r="T92" s="178">
        <v>2222.64</v>
      </c>
      <c r="U92" s="178">
        <v>2502.3599999999997</v>
      </c>
      <c r="V92" s="178">
        <v>2676.24</v>
      </c>
      <c r="W92" s="178">
        <v>2600.64</v>
      </c>
    </row>
    <row r="93" spans="1:23" s="174" customFormat="1" x14ac:dyDescent="0.25">
      <c r="A93" s="174">
        <v>300020978</v>
      </c>
      <c r="B93" s="174" t="s">
        <v>108</v>
      </c>
      <c r="C93" s="174" t="s">
        <v>102</v>
      </c>
      <c r="H93" s="175" t="s">
        <v>697</v>
      </c>
      <c r="I93" s="175">
        <v>6.4052433371958291</v>
      </c>
      <c r="J93" s="175"/>
      <c r="K93" s="175">
        <v>11055.45</v>
      </c>
      <c r="L93" s="175">
        <v>7295.5721610660494</v>
      </c>
      <c r="M93" s="175">
        <v>5220.2733198146007</v>
      </c>
      <c r="N93" s="175">
        <v>5220.2733198146007</v>
      </c>
      <c r="O93" s="175">
        <v>5220.2733198146007</v>
      </c>
      <c r="P93" s="175">
        <v>5220.2733198146007</v>
      </c>
      <c r="Q93" s="175">
        <v>5220.2733198146007</v>
      </c>
      <c r="R93" s="175">
        <v>5220.2733198146007</v>
      </c>
      <c r="S93" s="175">
        <v>5220.2733198146007</v>
      </c>
      <c r="T93" s="175">
        <v>5220.2733198146007</v>
      </c>
      <c r="U93" s="175">
        <v>5220.2733198146007</v>
      </c>
      <c r="V93" s="175">
        <v>5220.2733198146007</v>
      </c>
      <c r="W93" s="175">
        <v>5220.2733198146007</v>
      </c>
    </row>
    <row r="94" spans="1:23" ht="15.75" thickBot="1" x14ac:dyDescent="0.3">
      <c r="A94" s="171">
        <v>300020978</v>
      </c>
      <c r="B94" s="171" t="s">
        <v>108</v>
      </c>
      <c r="C94" s="171" t="s">
        <v>102</v>
      </c>
      <c r="H94" s="176" t="s">
        <v>699</v>
      </c>
      <c r="I94" s="176">
        <v>7.56</v>
      </c>
      <c r="J94" s="176"/>
      <c r="K94" s="176"/>
      <c r="L94" s="176">
        <v>0</v>
      </c>
      <c r="M94" s="176">
        <v>128.51999999999998</v>
      </c>
      <c r="N94" s="176">
        <v>1338.12</v>
      </c>
      <c r="O94" s="176">
        <v>1474.1999999999998</v>
      </c>
      <c r="P94" s="176">
        <v>1958.04</v>
      </c>
      <c r="Q94" s="176">
        <v>2819.8799999999997</v>
      </c>
      <c r="R94" s="176">
        <v>2139.48</v>
      </c>
      <c r="S94" s="176">
        <v>2388.96</v>
      </c>
      <c r="T94" s="176">
        <v>2222.64</v>
      </c>
      <c r="U94" s="176">
        <v>2502.3599999999997</v>
      </c>
      <c r="V94" s="176">
        <v>2676.24</v>
      </c>
      <c r="W94" s="176">
        <v>2600.64</v>
      </c>
    </row>
    <row r="95" spans="1:23" s="177" customFormat="1" x14ac:dyDescent="0.25">
      <c r="A95" s="177">
        <v>300020979</v>
      </c>
      <c r="B95" s="177" t="s">
        <v>110</v>
      </c>
      <c r="C95" s="177" t="s">
        <v>102</v>
      </c>
      <c r="H95" s="178" t="s">
        <v>696</v>
      </c>
      <c r="I95" s="178">
        <v>7.84</v>
      </c>
      <c r="J95" s="178"/>
      <c r="K95" s="178"/>
      <c r="L95" s="178">
        <v>3606.4</v>
      </c>
      <c r="M95" s="178">
        <v>2430.4</v>
      </c>
      <c r="N95" s="178">
        <v>2704.7999999999997</v>
      </c>
      <c r="O95" s="178">
        <v>2524.48</v>
      </c>
      <c r="P95" s="178">
        <v>2712.64</v>
      </c>
      <c r="Q95" s="178">
        <v>2955.68</v>
      </c>
      <c r="R95" s="178">
        <v>2704.7999999999997</v>
      </c>
      <c r="S95" s="178">
        <v>2030.56</v>
      </c>
      <c r="T95" s="178">
        <v>2132.48</v>
      </c>
      <c r="U95" s="178">
        <v>2218.7199999999998</v>
      </c>
      <c r="V95" s="178">
        <v>2210.88</v>
      </c>
      <c r="W95" s="178">
        <v>2077.6</v>
      </c>
    </row>
    <row r="96" spans="1:23" s="174" customFormat="1" x14ac:dyDescent="0.25">
      <c r="A96" s="174">
        <v>300020979</v>
      </c>
      <c r="B96" s="174" t="s">
        <v>110</v>
      </c>
      <c r="C96" s="174" t="s">
        <v>102</v>
      </c>
      <c r="H96" s="175" t="s">
        <v>697</v>
      </c>
      <c r="I96" s="175">
        <v>7.5803963198867663</v>
      </c>
      <c r="J96" s="175"/>
      <c r="K96" s="175">
        <v>10711.1</v>
      </c>
      <c r="L96" s="175">
        <v>7224.1176928520881</v>
      </c>
      <c r="M96" s="175">
        <v>8869.0636942675173</v>
      </c>
      <c r="N96" s="175">
        <v>8869.0636942675173</v>
      </c>
      <c r="O96" s="175">
        <v>8869.0636942675173</v>
      </c>
      <c r="P96" s="175">
        <v>8869.0636942675173</v>
      </c>
      <c r="Q96" s="175">
        <v>8869.0636942675173</v>
      </c>
      <c r="R96" s="175">
        <v>8869.0636942675173</v>
      </c>
      <c r="S96" s="175">
        <v>8869.0636942675173</v>
      </c>
      <c r="T96" s="175">
        <v>8869.0636942675173</v>
      </c>
      <c r="U96" s="175">
        <v>8869.0636942675173</v>
      </c>
      <c r="V96" s="175">
        <v>8869.0636942675173</v>
      </c>
      <c r="W96" s="175">
        <v>8869.0636942675173</v>
      </c>
    </row>
    <row r="97" spans="1:23" ht="15.75" thickBot="1" x14ac:dyDescent="0.3">
      <c r="A97" s="171">
        <v>300020979</v>
      </c>
      <c r="B97" s="171" t="s">
        <v>110</v>
      </c>
      <c r="C97" s="171" t="s">
        <v>102</v>
      </c>
      <c r="H97" s="176" t="s">
        <v>699</v>
      </c>
      <c r="I97" s="176">
        <v>7.84</v>
      </c>
      <c r="J97" s="176"/>
      <c r="K97" s="176"/>
      <c r="L97" s="176">
        <v>0</v>
      </c>
      <c r="M97" s="176">
        <v>4131.68</v>
      </c>
      <c r="N97" s="176">
        <v>2704.7999999999997</v>
      </c>
      <c r="O97" s="176">
        <v>2524.48</v>
      </c>
      <c r="P97" s="176">
        <v>2712.64</v>
      </c>
      <c r="Q97" s="176">
        <v>2955.68</v>
      </c>
      <c r="R97" s="176">
        <v>2704.7999999999997</v>
      </c>
      <c r="S97" s="176">
        <v>2030.56</v>
      </c>
      <c r="T97" s="176">
        <v>2132.48</v>
      </c>
      <c r="U97" s="176">
        <v>2218.7199999999998</v>
      </c>
      <c r="V97" s="176">
        <v>2210.88</v>
      </c>
      <c r="W97" s="176">
        <v>2077.6</v>
      </c>
    </row>
    <row r="98" spans="1:23" s="177" customFormat="1" x14ac:dyDescent="0.25">
      <c r="A98" s="177">
        <v>300020980</v>
      </c>
      <c r="B98" s="177" t="s">
        <v>112</v>
      </c>
      <c r="C98" s="177" t="s">
        <v>102</v>
      </c>
      <c r="H98" s="178" t="s">
        <v>696</v>
      </c>
      <c r="I98" s="178">
        <v>11.54</v>
      </c>
      <c r="J98" s="178"/>
      <c r="K98" s="178"/>
      <c r="L98" s="178">
        <v>1142.4599999999998</v>
      </c>
      <c r="M98" s="178">
        <v>888.57999999999993</v>
      </c>
      <c r="N98" s="178">
        <v>1038.5999999999999</v>
      </c>
      <c r="O98" s="178">
        <v>750.09999999999991</v>
      </c>
      <c r="P98" s="178">
        <v>2227.2199999999998</v>
      </c>
      <c r="Q98" s="178">
        <v>2331.08</v>
      </c>
      <c r="R98" s="178">
        <v>1834.86</v>
      </c>
      <c r="S98" s="178">
        <v>1823.32</v>
      </c>
      <c r="T98" s="178">
        <v>1984.8799999999999</v>
      </c>
      <c r="U98" s="178">
        <v>2238.7599999999998</v>
      </c>
      <c r="V98" s="178">
        <v>2319.54</v>
      </c>
      <c r="W98" s="178">
        <v>2388.7799999999997</v>
      </c>
    </row>
    <row r="99" spans="1:23" s="174" customFormat="1" x14ac:dyDescent="0.25">
      <c r="A99" s="174">
        <v>300020980</v>
      </c>
      <c r="B99" s="174" t="s">
        <v>112</v>
      </c>
      <c r="C99" s="174" t="s">
        <v>102</v>
      </c>
      <c r="H99" s="175" t="s">
        <v>697</v>
      </c>
      <c r="I99" s="175">
        <v>11.360192061459667</v>
      </c>
      <c r="J99" s="175"/>
      <c r="K99" s="175">
        <v>8872.31</v>
      </c>
      <c r="L99" s="175">
        <v>7747.650985915493</v>
      </c>
      <c r="M99" s="175">
        <v>6872.916197183099</v>
      </c>
      <c r="N99" s="175">
        <v>5850.498911651729</v>
      </c>
      <c r="O99" s="175">
        <v>5112.08642765685</v>
      </c>
      <c r="P99" s="175">
        <v>3714.7828040973113</v>
      </c>
      <c r="Q99" s="175">
        <v>3714.7828040973113</v>
      </c>
      <c r="R99" s="175">
        <v>3714.7828040973113</v>
      </c>
      <c r="S99" s="175">
        <v>3714.7828040973113</v>
      </c>
      <c r="T99" s="175">
        <v>3714.7828040973113</v>
      </c>
      <c r="U99" s="175">
        <v>3714.7828040973113</v>
      </c>
      <c r="V99" s="175">
        <v>3714.7828040973113</v>
      </c>
      <c r="W99" s="175">
        <v>3714.7828040973113</v>
      </c>
    </row>
    <row r="100" spans="1:23" ht="15.75" thickBot="1" x14ac:dyDescent="0.3">
      <c r="A100" s="171">
        <v>300020980</v>
      </c>
      <c r="B100" s="171" t="s">
        <v>112</v>
      </c>
      <c r="C100" s="171" t="s">
        <v>102</v>
      </c>
      <c r="H100" s="176" t="s">
        <v>699</v>
      </c>
      <c r="I100" s="176">
        <v>11.54</v>
      </c>
      <c r="J100" s="176"/>
      <c r="K100" s="176"/>
      <c r="L100" s="176">
        <v>0</v>
      </c>
      <c r="M100" s="176">
        <v>0</v>
      </c>
      <c r="N100" s="176">
        <v>0</v>
      </c>
      <c r="O100" s="176">
        <v>0</v>
      </c>
      <c r="P100" s="176">
        <v>807.8</v>
      </c>
      <c r="Q100" s="176">
        <v>2331.08</v>
      </c>
      <c r="R100" s="176">
        <v>1834.86</v>
      </c>
      <c r="S100" s="176">
        <v>1823.32</v>
      </c>
      <c r="T100" s="176">
        <v>1984.8799999999999</v>
      </c>
      <c r="U100" s="176">
        <v>2238.7599999999998</v>
      </c>
      <c r="V100" s="176">
        <v>2319.54</v>
      </c>
      <c r="W100" s="176">
        <v>2388.7799999999997</v>
      </c>
    </row>
    <row r="101" spans="1:23" s="177" customFormat="1" x14ac:dyDescent="0.25">
      <c r="A101" s="177">
        <v>300020982</v>
      </c>
      <c r="B101" s="177" t="s">
        <v>114</v>
      </c>
      <c r="C101" s="177" t="s">
        <v>102</v>
      </c>
      <c r="H101" s="178" t="s">
        <v>696</v>
      </c>
      <c r="I101" s="178">
        <v>5.8</v>
      </c>
      <c r="J101" s="178"/>
      <c r="K101" s="178"/>
      <c r="L101" s="178">
        <v>0</v>
      </c>
      <c r="M101" s="178">
        <v>0</v>
      </c>
      <c r="N101" s="178">
        <v>0</v>
      </c>
      <c r="O101" s="178">
        <v>0</v>
      </c>
      <c r="P101" s="178">
        <v>0</v>
      </c>
      <c r="Q101" s="178">
        <v>0</v>
      </c>
      <c r="R101" s="178">
        <v>0</v>
      </c>
      <c r="S101" s="178">
        <v>0</v>
      </c>
      <c r="T101" s="178">
        <v>0</v>
      </c>
      <c r="U101" s="178">
        <v>0</v>
      </c>
      <c r="V101" s="178">
        <v>0</v>
      </c>
      <c r="W101" s="178">
        <v>0</v>
      </c>
    </row>
    <row r="102" spans="1:23" s="174" customFormat="1" x14ac:dyDescent="0.25">
      <c r="A102" s="174">
        <v>300020982</v>
      </c>
      <c r="B102" s="174" t="s">
        <v>114</v>
      </c>
      <c r="C102" s="174" t="s">
        <v>102</v>
      </c>
      <c r="H102" s="175" t="s">
        <v>697</v>
      </c>
      <c r="I102" s="175">
        <v>0</v>
      </c>
      <c r="J102" s="175"/>
      <c r="K102" s="175">
        <v>0</v>
      </c>
      <c r="L102" s="175">
        <v>0</v>
      </c>
      <c r="M102" s="175">
        <v>0</v>
      </c>
      <c r="N102" s="175">
        <v>0</v>
      </c>
      <c r="O102" s="175">
        <v>0</v>
      </c>
      <c r="P102" s="175">
        <v>0</v>
      </c>
      <c r="Q102" s="175">
        <v>0</v>
      </c>
      <c r="R102" s="175">
        <v>0</v>
      </c>
      <c r="S102" s="175">
        <v>0</v>
      </c>
      <c r="T102" s="175">
        <v>0</v>
      </c>
      <c r="U102" s="175">
        <v>0</v>
      </c>
      <c r="V102" s="175">
        <v>0</v>
      </c>
      <c r="W102" s="175">
        <v>0</v>
      </c>
    </row>
    <row r="103" spans="1:23" ht="15.75" thickBot="1" x14ac:dyDescent="0.3">
      <c r="A103" s="171">
        <v>300020982</v>
      </c>
      <c r="B103" s="171" t="s">
        <v>114</v>
      </c>
      <c r="C103" s="171" t="s">
        <v>102</v>
      </c>
      <c r="H103" s="176" t="s">
        <v>699</v>
      </c>
      <c r="I103" s="176">
        <v>5.8</v>
      </c>
      <c r="J103" s="176"/>
      <c r="K103" s="176"/>
      <c r="L103" s="176">
        <v>0</v>
      </c>
      <c r="M103" s="176">
        <v>5.8</v>
      </c>
      <c r="N103" s="176">
        <v>0</v>
      </c>
      <c r="O103" s="176">
        <v>0</v>
      </c>
      <c r="P103" s="176">
        <v>0</v>
      </c>
      <c r="Q103" s="176">
        <v>0</v>
      </c>
      <c r="R103" s="176">
        <v>0</v>
      </c>
      <c r="S103" s="176">
        <v>0</v>
      </c>
      <c r="T103" s="176">
        <v>0</v>
      </c>
      <c r="U103" s="176">
        <v>0</v>
      </c>
      <c r="V103" s="176">
        <v>0</v>
      </c>
      <c r="W103" s="176">
        <v>0</v>
      </c>
    </row>
    <row r="104" spans="1:23" s="177" customFormat="1" x14ac:dyDescent="0.25">
      <c r="A104" s="177">
        <v>300020983</v>
      </c>
      <c r="B104" s="177" t="s">
        <v>116</v>
      </c>
      <c r="C104" s="177" t="s">
        <v>102</v>
      </c>
      <c r="H104" s="178" t="s">
        <v>696</v>
      </c>
      <c r="I104" s="178">
        <v>8.17</v>
      </c>
      <c r="J104" s="178"/>
      <c r="K104" s="178"/>
      <c r="L104" s="178">
        <v>14673.32</v>
      </c>
      <c r="M104" s="178">
        <v>11683.1</v>
      </c>
      <c r="N104" s="178">
        <v>10580.15</v>
      </c>
      <c r="O104" s="178">
        <v>10081.780000000001</v>
      </c>
      <c r="P104" s="178">
        <v>11241.92</v>
      </c>
      <c r="Q104" s="178">
        <v>13227.23</v>
      </c>
      <c r="R104" s="178">
        <v>11707.61</v>
      </c>
      <c r="S104" s="178">
        <v>11217.41</v>
      </c>
      <c r="T104" s="178">
        <v>10498.45</v>
      </c>
      <c r="U104" s="178">
        <v>12263.17</v>
      </c>
      <c r="V104" s="178">
        <v>12638.99</v>
      </c>
      <c r="W104" s="178">
        <v>12475.59</v>
      </c>
    </row>
    <row r="105" spans="1:23" s="174" customFormat="1" x14ac:dyDescent="0.25">
      <c r="A105" s="174">
        <v>300020983</v>
      </c>
      <c r="B105" s="174" t="s">
        <v>116</v>
      </c>
      <c r="C105" s="174" t="s">
        <v>102</v>
      </c>
      <c r="H105" s="175" t="s">
        <v>697</v>
      </c>
      <c r="I105" s="175">
        <v>8</v>
      </c>
      <c r="J105" s="175"/>
      <c r="K105" s="175">
        <v>11946.24</v>
      </c>
      <c r="L105" s="175">
        <v>-2421.7600000000002</v>
      </c>
      <c r="M105" s="175">
        <v>2538.2399999999998</v>
      </c>
      <c r="N105" s="175">
        <v>2538.2399999999998</v>
      </c>
      <c r="O105" s="175">
        <v>2538.2399999999998</v>
      </c>
      <c r="P105" s="175">
        <v>2538.2399999999998</v>
      </c>
      <c r="Q105" s="175">
        <v>2538.2399999999998</v>
      </c>
      <c r="R105" s="175">
        <v>2538.2399999999998</v>
      </c>
      <c r="S105" s="175">
        <v>2538.2399999999998</v>
      </c>
      <c r="T105" s="175">
        <v>2538.2399999999998</v>
      </c>
      <c r="U105" s="175">
        <v>2538.2399999999998</v>
      </c>
      <c r="V105" s="175">
        <v>2538.2399999999998</v>
      </c>
      <c r="W105" s="175">
        <v>2538.2399999999998</v>
      </c>
    </row>
    <row r="106" spans="1:23" ht="15.75" thickBot="1" x14ac:dyDescent="0.3">
      <c r="A106" s="171">
        <v>300020983</v>
      </c>
      <c r="B106" s="171" t="s">
        <v>116</v>
      </c>
      <c r="C106" s="171" t="s">
        <v>102</v>
      </c>
      <c r="H106" s="176" t="s">
        <v>699</v>
      </c>
      <c r="I106" s="176">
        <v>8.17</v>
      </c>
      <c r="J106" s="176"/>
      <c r="K106" s="176"/>
      <c r="L106" s="176">
        <v>0</v>
      </c>
      <c r="M106" s="176">
        <v>16748.5</v>
      </c>
      <c r="N106" s="176">
        <v>10580.15</v>
      </c>
      <c r="O106" s="176">
        <v>10081.780000000001</v>
      </c>
      <c r="P106" s="176">
        <v>11241.92</v>
      </c>
      <c r="Q106" s="176">
        <v>13227.23</v>
      </c>
      <c r="R106" s="176">
        <v>11707.61</v>
      </c>
      <c r="S106" s="176">
        <v>11217.41</v>
      </c>
      <c r="T106" s="176">
        <v>10498.45</v>
      </c>
      <c r="U106" s="176">
        <v>12263.17</v>
      </c>
      <c r="V106" s="176">
        <v>12638.99</v>
      </c>
      <c r="W106" s="176">
        <v>12475.59</v>
      </c>
    </row>
    <row r="107" spans="1:23" s="177" customFormat="1" x14ac:dyDescent="0.25">
      <c r="A107" s="177">
        <v>300020985</v>
      </c>
      <c r="B107" s="177" t="s">
        <v>118</v>
      </c>
      <c r="C107" s="177" t="s">
        <v>102</v>
      </c>
      <c r="H107" s="178" t="s">
        <v>696</v>
      </c>
      <c r="I107" s="178">
        <v>3.0100005201831044</v>
      </c>
      <c r="J107" s="178"/>
      <c r="K107" s="178"/>
      <c r="L107" s="178">
        <v>190.46079291510611</v>
      </c>
      <c r="M107" s="178">
        <v>180.19067114024136</v>
      </c>
      <c r="N107" s="178">
        <v>185.29563202247186</v>
      </c>
      <c r="O107" s="178">
        <v>173.42418997086975</v>
      </c>
      <c r="P107" s="178">
        <v>195.67411381606323</v>
      </c>
      <c r="Q107" s="178">
        <v>217.6471176133999</v>
      </c>
      <c r="R107" s="178">
        <v>221.27115823970038</v>
      </c>
      <c r="S107" s="178">
        <v>208.03919595297543</v>
      </c>
      <c r="T107" s="178">
        <v>183.97123179359136</v>
      </c>
      <c r="U107" s="178">
        <v>236.98336095505618</v>
      </c>
      <c r="V107" s="178">
        <v>243.66556210986266</v>
      </c>
      <c r="W107" s="178">
        <v>242.4013618913857</v>
      </c>
    </row>
    <row r="108" spans="1:23" s="174" customFormat="1" x14ac:dyDescent="0.25">
      <c r="A108" s="174">
        <v>300020985</v>
      </c>
      <c r="B108" s="174" t="s">
        <v>118</v>
      </c>
      <c r="C108" s="174" t="s">
        <v>102</v>
      </c>
      <c r="H108" s="175" t="s">
        <v>697</v>
      </c>
      <c r="I108" s="175">
        <v>2.8000203677921029</v>
      </c>
      <c r="J108" s="175"/>
      <c r="K108" s="175">
        <v>12042.63</v>
      </c>
      <c r="L108" s="175">
        <v>11865.455911207586</v>
      </c>
      <c r="M108" s="175">
        <v>11697.83549191008</v>
      </c>
      <c r="N108" s="175">
        <v>11525.466238068799</v>
      </c>
      <c r="O108" s="175">
        <v>11364.140264558087</v>
      </c>
      <c r="P108" s="175">
        <v>11182.11654048866</v>
      </c>
      <c r="Q108" s="175">
        <v>10979.652667734348</v>
      </c>
      <c r="R108" s="175">
        <v>10773.817570457215</v>
      </c>
      <c r="S108" s="175">
        <v>10580.291362716896</v>
      </c>
      <c r="T108" s="175">
        <v>10409.154117837443</v>
      </c>
      <c r="U108" s="175">
        <v>10188.702914240435</v>
      </c>
      <c r="V108" s="175">
        <v>9962.035665426929</v>
      </c>
      <c r="W108" s="175">
        <v>9736.5444251678946</v>
      </c>
    </row>
    <row r="109" spans="1:23" ht="15.75" thickBot="1" x14ac:dyDescent="0.3">
      <c r="A109" s="171">
        <v>300020985</v>
      </c>
      <c r="B109" s="171" t="s">
        <v>118</v>
      </c>
      <c r="C109" s="171" t="s">
        <v>102</v>
      </c>
      <c r="H109" s="176" t="s">
        <v>699</v>
      </c>
      <c r="I109" s="176">
        <v>3.0100005201831044</v>
      </c>
      <c r="J109" s="176"/>
      <c r="K109" s="176"/>
      <c r="L109" s="176">
        <v>0</v>
      </c>
      <c r="M109" s="176">
        <v>0</v>
      </c>
      <c r="N109" s="176">
        <v>0</v>
      </c>
      <c r="O109" s="176">
        <v>0</v>
      </c>
      <c r="P109" s="176">
        <v>0</v>
      </c>
      <c r="Q109" s="176">
        <v>0</v>
      </c>
      <c r="R109" s="176">
        <v>0</v>
      </c>
      <c r="S109" s="176">
        <v>0</v>
      </c>
      <c r="T109" s="176">
        <v>0</v>
      </c>
      <c r="U109" s="176">
        <v>0</v>
      </c>
      <c r="V109" s="176">
        <v>0</v>
      </c>
      <c r="W109" s="176">
        <v>0</v>
      </c>
    </row>
    <row r="110" spans="1:23" s="177" customFormat="1" x14ac:dyDescent="0.25">
      <c r="A110" s="177">
        <v>300020986</v>
      </c>
      <c r="B110" s="177" t="s">
        <v>120</v>
      </c>
      <c r="C110" s="177" t="s">
        <v>102</v>
      </c>
      <c r="H110" s="178" t="s">
        <v>696</v>
      </c>
      <c r="I110" s="178">
        <v>3.0100006821343093</v>
      </c>
      <c r="J110" s="178"/>
      <c r="K110" s="178"/>
      <c r="L110" s="178">
        <v>3608.3827977412457</v>
      </c>
      <c r="M110" s="178">
        <v>3454.6440029005535</v>
      </c>
      <c r="N110" s="178">
        <v>3385.2875671828147</v>
      </c>
      <c r="O110" s="178">
        <v>2959.486850686731</v>
      </c>
      <c r="P110" s="178">
        <v>3191.004063153774</v>
      </c>
      <c r="Q110" s="178">
        <v>3829.1242077662473</v>
      </c>
      <c r="R110" s="178">
        <v>3516.2105568529287</v>
      </c>
      <c r="S110" s="178">
        <v>3344.7669379999229</v>
      </c>
      <c r="T110" s="178">
        <v>2968.6432727617839</v>
      </c>
      <c r="U110" s="178">
        <v>3552.9626651817889</v>
      </c>
      <c r="V110" s="178">
        <v>3613.7947789677232</v>
      </c>
      <c r="W110" s="178">
        <v>3549.9526644996545</v>
      </c>
    </row>
    <row r="111" spans="1:23" s="174" customFormat="1" x14ac:dyDescent="0.25">
      <c r="A111" s="174">
        <v>300020986</v>
      </c>
      <c r="B111" s="174" t="s">
        <v>120</v>
      </c>
      <c r="C111" s="174" t="s">
        <v>102</v>
      </c>
      <c r="H111" s="175" t="s">
        <v>697</v>
      </c>
      <c r="I111" s="175">
        <v>2.9500001563801246</v>
      </c>
      <c r="J111" s="175"/>
      <c r="K111" s="175">
        <v>10375.36</v>
      </c>
      <c r="L111" s="175">
        <v>6838.9057125318213</v>
      </c>
      <c r="M111" s="175">
        <v>3453.1256330509118</v>
      </c>
      <c r="N111" s="175">
        <v>2209.1695671085413</v>
      </c>
      <c r="O111" s="175">
        <v>2208.5264670744505</v>
      </c>
      <c r="P111" s="175">
        <v>2211.0811672098757</v>
      </c>
      <c r="Q111" s="175">
        <v>2210.6858671889208</v>
      </c>
      <c r="R111" s="175">
        <v>2210.166667161398</v>
      </c>
      <c r="S111" s="175">
        <v>2209.5235671273067</v>
      </c>
      <c r="T111" s="175">
        <v>2208.7565670866479</v>
      </c>
      <c r="U111" s="175">
        <v>2210.5678671826654</v>
      </c>
      <c r="V111" s="175">
        <v>2208.8096670894629</v>
      </c>
      <c r="W111" s="175">
        <v>2210.6209671854804</v>
      </c>
    </row>
    <row r="112" spans="1:23" ht="15.75" thickBot="1" x14ac:dyDescent="0.3">
      <c r="A112" s="171">
        <v>300020986</v>
      </c>
      <c r="B112" s="171" t="s">
        <v>120</v>
      </c>
      <c r="C112" s="171" t="s">
        <v>102</v>
      </c>
      <c r="H112" s="176" t="s">
        <v>699</v>
      </c>
      <c r="I112" s="176">
        <v>3.0100006821343093</v>
      </c>
      <c r="J112" s="176"/>
      <c r="K112" s="176"/>
      <c r="L112" s="176">
        <v>0</v>
      </c>
      <c r="M112" s="176">
        <v>0</v>
      </c>
      <c r="N112" s="176">
        <v>2116.0304795404195</v>
      </c>
      <c r="O112" s="176">
        <v>2958.830670538026</v>
      </c>
      <c r="P112" s="176">
        <v>3193.6107237445021</v>
      </c>
      <c r="Q112" s="176">
        <v>3828.7208676748414</v>
      </c>
      <c r="R112" s="176">
        <v>3515.6807967328732</v>
      </c>
      <c r="S112" s="176">
        <v>3344.1107578512174</v>
      </c>
      <c r="T112" s="176">
        <v>2967.8606725844288</v>
      </c>
      <c r="U112" s="176">
        <v>3554.8108056006195</v>
      </c>
      <c r="V112" s="176">
        <v>3612.0008185611709</v>
      </c>
      <c r="W112" s="176">
        <v>3551.800804918485</v>
      </c>
    </row>
    <row r="113" spans="1:23" s="177" customFormat="1" x14ac:dyDescent="0.25">
      <c r="A113" s="177">
        <v>300020987</v>
      </c>
      <c r="B113" s="177" t="s">
        <v>122</v>
      </c>
      <c r="C113" s="177" t="s">
        <v>102</v>
      </c>
      <c r="H113" s="178" t="s">
        <v>696</v>
      </c>
      <c r="I113" s="178">
        <v>0.28999999999999998</v>
      </c>
      <c r="J113" s="178"/>
      <c r="K113" s="178"/>
      <c r="L113" s="178">
        <v>389.76</v>
      </c>
      <c r="M113" s="178">
        <v>640.31999999999994</v>
      </c>
      <c r="N113" s="178">
        <v>1614.7199999999998</v>
      </c>
      <c r="O113" s="178">
        <v>1252.8</v>
      </c>
      <c r="P113" s="178">
        <v>1642.56</v>
      </c>
      <c r="Q113" s="178">
        <v>1224.9599999999998</v>
      </c>
      <c r="R113" s="178">
        <v>1712.1599999999999</v>
      </c>
      <c r="S113" s="178">
        <v>361.91999999999996</v>
      </c>
      <c r="T113" s="178">
        <v>348</v>
      </c>
      <c r="U113" s="178">
        <v>403.67999999999995</v>
      </c>
      <c r="V113" s="178">
        <v>389.76</v>
      </c>
      <c r="W113" s="178">
        <v>445.43999999999994</v>
      </c>
    </row>
    <row r="114" spans="1:23" s="174" customFormat="1" x14ac:dyDescent="0.25">
      <c r="A114" s="174">
        <v>300020987</v>
      </c>
      <c r="B114" s="174" t="s">
        <v>122</v>
      </c>
      <c r="C114" s="174" t="s">
        <v>102</v>
      </c>
      <c r="H114" s="175" t="s">
        <v>697</v>
      </c>
      <c r="I114" s="175">
        <v>0.37000000000000005</v>
      </c>
      <c r="J114" s="175"/>
      <c r="K114" s="175">
        <v>6251.52</v>
      </c>
      <c r="L114" s="175">
        <v>5754.2400000000007</v>
      </c>
      <c r="M114" s="175">
        <v>4947.6400000000003</v>
      </c>
      <c r="N114" s="175">
        <v>4947.6400000000003</v>
      </c>
      <c r="O114" s="175">
        <v>4947.6400000000003</v>
      </c>
      <c r="P114" s="175">
        <v>4947.6400000000003</v>
      </c>
      <c r="Q114" s="175">
        <v>4947.6400000000003</v>
      </c>
      <c r="R114" s="175">
        <v>4947.6400000000003</v>
      </c>
      <c r="S114" s="175">
        <v>4947.6400000000003</v>
      </c>
      <c r="T114" s="175">
        <v>4947.6400000000003</v>
      </c>
      <c r="U114" s="175">
        <v>4947.6400000000003</v>
      </c>
      <c r="V114" s="175">
        <v>4947.6400000000003</v>
      </c>
      <c r="W114" s="175">
        <v>4947.6400000000003</v>
      </c>
    </row>
    <row r="115" spans="1:23" ht="15.75" thickBot="1" x14ac:dyDescent="0.3">
      <c r="A115" s="171">
        <v>300020987</v>
      </c>
      <c r="B115" s="171" t="s">
        <v>122</v>
      </c>
      <c r="C115" s="171" t="s">
        <v>102</v>
      </c>
      <c r="H115" s="176" t="s">
        <v>699</v>
      </c>
      <c r="I115" s="176">
        <v>0.28999999999999998</v>
      </c>
      <c r="J115" s="176"/>
      <c r="K115" s="176"/>
      <c r="L115" s="176">
        <v>0</v>
      </c>
      <c r="M115" s="176">
        <v>8.1199999999999992</v>
      </c>
      <c r="N115" s="176">
        <v>1614.7199999999998</v>
      </c>
      <c r="O115" s="176">
        <v>1252.8</v>
      </c>
      <c r="P115" s="176">
        <v>1642.56</v>
      </c>
      <c r="Q115" s="176">
        <v>1224.9599999999998</v>
      </c>
      <c r="R115" s="176">
        <v>1712.1599999999999</v>
      </c>
      <c r="S115" s="176">
        <v>361.91999999999996</v>
      </c>
      <c r="T115" s="176">
        <v>348</v>
      </c>
      <c r="U115" s="176">
        <v>403.67999999999995</v>
      </c>
      <c r="V115" s="176">
        <v>389.76</v>
      </c>
      <c r="W115" s="176">
        <v>445.43999999999994</v>
      </c>
    </row>
    <row r="116" spans="1:23" s="177" customFormat="1" x14ac:dyDescent="0.25">
      <c r="A116" s="177">
        <v>300020988</v>
      </c>
      <c r="B116" s="177" t="s">
        <v>124</v>
      </c>
      <c r="C116" s="177" t="s">
        <v>102</v>
      </c>
      <c r="H116" s="178" t="s">
        <v>696</v>
      </c>
      <c r="I116" s="178">
        <v>0.32</v>
      </c>
      <c r="J116" s="178"/>
      <c r="K116" s="178"/>
      <c r="L116" s="178">
        <v>604.80000000000007</v>
      </c>
      <c r="M116" s="178">
        <v>524.16</v>
      </c>
      <c r="N116" s="178">
        <v>488.32</v>
      </c>
      <c r="O116" s="178">
        <v>448</v>
      </c>
      <c r="P116" s="178">
        <v>416.64</v>
      </c>
      <c r="Q116" s="178">
        <v>474.88</v>
      </c>
      <c r="R116" s="178">
        <v>748.16</v>
      </c>
      <c r="S116" s="178">
        <v>721.28</v>
      </c>
      <c r="T116" s="178">
        <v>788.48</v>
      </c>
      <c r="U116" s="178">
        <v>873.6</v>
      </c>
      <c r="V116" s="178">
        <v>887.04</v>
      </c>
      <c r="W116" s="178">
        <v>887.04</v>
      </c>
    </row>
    <row r="117" spans="1:23" s="174" customFormat="1" x14ac:dyDescent="0.25">
      <c r="A117" s="174">
        <v>300020988</v>
      </c>
      <c r="B117" s="174" t="s">
        <v>124</v>
      </c>
      <c r="C117" s="174" t="s">
        <v>102</v>
      </c>
      <c r="H117" s="175" t="s">
        <v>697</v>
      </c>
      <c r="I117" s="175">
        <v>0.42</v>
      </c>
      <c r="J117" s="175"/>
      <c r="K117" s="175">
        <v>7312.2</v>
      </c>
      <c r="L117" s="175">
        <v>6518.4</v>
      </c>
      <c r="M117" s="175">
        <v>5830.44</v>
      </c>
      <c r="N117" s="175">
        <v>5189.5199999999995</v>
      </c>
      <c r="O117" s="175">
        <v>4601.5199999999995</v>
      </c>
      <c r="P117" s="175">
        <v>4054.68</v>
      </c>
      <c r="Q117" s="175">
        <v>3431.4</v>
      </c>
      <c r="R117" s="175">
        <v>2449.44</v>
      </c>
      <c r="S117" s="175">
        <v>1881.6</v>
      </c>
      <c r="T117" s="175">
        <v>1881.6</v>
      </c>
      <c r="U117" s="175">
        <v>1881.6</v>
      </c>
      <c r="V117" s="175">
        <v>1881.6</v>
      </c>
      <c r="W117" s="175">
        <v>1881.6</v>
      </c>
    </row>
    <row r="118" spans="1:23" ht="15.75" thickBot="1" x14ac:dyDescent="0.3">
      <c r="A118" s="171">
        <v>300020988</v>
      </c>
      <c r="B118" s="171" t="s">
        <v>124</v>
      </c>
      <c r="C118" s="171" t="s">
        <v>102</v>
      </c>
      <c r="H118" s="176" t="s">
        <v>699</v>
      </c>
      <c r="I118" s="176">
        <v>0.32</v>
      </c>
      <c r="J118" s="176"/>
      <c r="K118" s="176"/>
      <c r="L118" s="176">
        <v>0</v>
      </c>
      <c r="M118" s="176">
        <v>0</v>
      </c>
      <c r="N118" s="176">
        <v>0</v>
      </c>
      <c r="O118" s="176">
        <v>0</v>
      </c>
      <c r="P118" s="176">
        <v>0</v>
      </c>
      <c r="Q118" s="176">
        <v>0</v>
      </c>
      <c r="R118" s="176">
        <v>0</v>
      </c>
      <c r="S118" s="176">
        <v>288.64</v>
      </c>
      <c r="T118" s="176">
        <v>788.48</v>
      </c>
      <c r="U118" s="176">
        <v>873.6</v>
      </c>
      <c r="V118" s="176">
        <v>887.04</v>
      </c>
      <c r="W118" s="176">
        <v>887.04</v>
      </c>
    </row>
    <row r="119" spans="1:23" s="177" customFormat="1" x14ac:dyDescent="0.25">
      <c r="A119" s="177">
        <v>300020989</v>
      </c>
      <c r="B119" s="177" t="s">
        <v>126</v>
      </c>
      <c r="C119" s="177" t="s">
        <v>102</v>
      </c>
      <c r="H119" s="178" t="s">
        <v>696</v>
      </c>
      <c r="I119" s="178">
        <v>0.35</v>
      </c>
      <c r="J119" s="178"/>
      <c r="K119" s="178"/>
      <c r="L119" s="178">
        <v>787.5</v>
      </c>
      <c r="M119" s="178">
        <v>385</v>
      </c>
      <c r="N119" s="178">
        <v>280</v>
      </c>
      <c r="O119" s="178">
        <v>280</v>
      </c>
      <c r="P119" s="178">
        <v>385</v>
      </c>
      <c r="Q119" s="178">
        <v>454.99999999999994</v>
      </c>
      <c r="R119" s="178">
        <v>350</v>
      </c>
      <c r="S119" s="178">
        <v>332.5</v>
      </c>
      <c r="T119" s="178">
        <v>280</v>
      </c>
      <c r="U119" s="178">
        <v>350</v>
      </c>
      <c r="V119" s="178">
        <v>367.5</v>
      </c>
      <c r="W119" s="178">
        <v>315</v>
      </c>
    </row>
    <row r="120" spans="1:23" s="174" customFormat="1" x14ac:dyDescent="0.25">
      <c r="A120" s="174">
        <v>300020989</v>
      </c>
      <c r="B120" s="174" t="s">
        <v>126</v>
      </c>
      <c r="C120" s="174" t="s">
        <v>102</v>
      </c>
      <c r="H120" s="175" t="s">
        <v>697</v>
      </c>
      <c r="I120" s="175">
        <v>0.32</v>
      </c>
      <c r="J120" s="175"/>
      <c r="K120" s="175">
        <v>12032</v>
      </c>
      <c r="L120" s="175">
        <v>11312</v>
      </c>
      <c r="M120" s="175">
        <v>10960</v>
      </c>
      <c r="N120" s="175">
        <v>10704</v>
      </c>
      <c r="O120" s="175">
        <v>10448</v>
      </c>
      <c r="P120" s="175">
        <v>10096</v>
      </c>
      <c r="Q120" s="175">
        <v>9680</v>
      </c>
      <c r="R120" s="175">
        <v>9360</v>
      </c>
      <c r="S120" s="175">
        <v>9056</v>
      </c>
      <c r="T120" s="175">
        <v>8800</v>
      </c>
      <c r="U120" s="175">
        <v>8480</v>
      </c>
      <c r="V120" s="175">
        <v>8144</v>
      </c>
      <c r="W120" s="175">
        <v>7856</v>
      </c>
    </row>
    <row r="121" spans="1:23" ht="15.75" thickBot="1" x14ac:dyDescent="0.3">
      <c r="A121" s="171">
        <v>300020989</v>
      </c>
      <c r="B121" s="171" t="s">
        <v>126</v>
      </c>
      <c r="C121" s="171" t="s">
        <v>102</v>
      </c>
      <c r="H121" s="176" t="s">
        <v>699</v>
      </c>
      <c r="I121" s="176">
        <v>0.35</v>
      </c>
      <c r="J121" s="176"/>
      <c r="K121" s="176"/>
      <c r="L121" s="176">
        <v>0</v>
      </c>
      <c r="M121" s="176">
        <v>0</v>
      </c>
      <c r="N121" s="176">
        <v>0</v>
      </c>
      <c r="O121" s="176">
        <v>0</v>
      </c>
      <c r="P121" s="176">
        <v>0</v>
      </c>
      <c r="Q121" s="176">
        <v>0</v>
      </c>
      <c r="R121" s="176">
        <v>0</v>
      </c>
      <c r="S121" s="176">
        <v>0</v>
      </c>
      <c r="T121" s="176">
        <v>0</v>
      </c>
      <c r="U121" s="176">
        <v>0</v>
      </c>
      <c r="V121" s="176">
        <v>0</v>
      </c>
      <c r="W121" s="176">
        <v>0</v>
      </c>
    </row>
    <row r="122" spans="1:23" s="177" customFormat="1" x14ac:dyDescent="0.25">
      <c r="A122" s="177">
        <v>300020991</v>
      </c>
      <c r="B122" s="177" t="s">
        <v>128</v>
      </c>
      <c r="C122" s="177" t="s">
        <v>102</v>
      </c>
      <c r="H122" s="178" t="s">
        <v>696</v>
      </c>
      <c r="I122" s="178">
        <v>0.37</v>
      </c>
      <c r="J122" s="178"/>
      <c r="K122" s="178"/>
      <c r="L122" s="178">
        <v>497.27999999999992</v>
      </c>
      <c r="M122" s="178">
        <v>497.27999999999992</v>
      </c>
      <c r="N122" s="178">
        <v>497.27999999999992</v>
      </c>
      <c r="O122" s="178">
        <v>538.72</v>
      </c>
      <c r="P122" s="178">
        <v>559.43999999999994</v>
      </c>
      <c r="Q122" s="178">
        <v>559.43999999999994</v>
      </c>
      <c r="R122" s="178">
        <v>517.99999999999989</v>
      </c>
      <c r="S122" s="178">
        <v>538.71999999999991</v>
      </c>
      <c r="T122" s="178">
        <v>538.71999999999991</v>
      </c>
      <c r="U122" s="178">
        <v>725.2</v>
      </c>
      <c r="V122" s="178">
        <v>704.48</v>
      </c>
      <c r="W122" s="178">
        <v>725.2</v>
      </c>
    </row>
    <row r="123" spans="1:23" s="174" customFormat="1" x14ac:dyDescent="0.25">
      <c r="A123" s="174">
        <v>300020991</v>
      </c>
      <c r="B123" s="174" t="s">
        <v>128</v>
      </c>
      <c r="C123" s="174" t="s">
        <v>102</v>
      </c>
      <c r="H123" s="175" t="s">
        <v>697</v>
      </c>
      <c r="I123" s="175">
        <v>0.36201485729180238</v>
      </c>
      <c r="J123" s="175"/>
      <c r="K123" s="175">
        <v>11110.96</v>
      </c>
      <c r="L123" s="175">
        <v>10624.412031799817</v>
      </c>
      <c r="M123" s="175">
        <v>10137.864063599634</v>
      </c>
      <c r="N123" s="175">
        <v>9651.316095399452</v>
      </c>
      <c r="O123" s="175">
        <v>9124.2224631825866</v>
      </c>
      <c r="P123" s="175">
        <v>8576.8559989573823</v>
      </c>
      <c r="Q123" s="175">
        <v>8029.4895347321772</v>
      </c>
      <c r="R123" s="175">
        <v>7522.6687345236533</v>
      </c>
      <c r="S123" s="175">
        <v>6995.5751023067896</v>
      </c>
      <c r="T123" s="175">
        <v>6468.4814700899251</v>
      </c>
      <c r="U123" s="175">
        <v>5758.9323497979922</v>
      </c>
      <c r="V123" s="175">
        <v>5069.6560615144008</v>
      </c>
      <c r="W123" s="175">
        <v>4360.1069412224679</v>
      </c>
    </row>
    <row r="124" spans="1:23" ht="15.75" thickBot="1" x14ac:dyDescent="0.3">
      <c r="A124" s="171">
        <v>300020991</v>
      </c>
      <c r="B124" s="171" t="s">
        <v>128</v>
      </c>
      <c r="C124" s="171" t="s">
        <v>102</v>
      </c>
      <c r="H124" s="176" t="s">
        <v>699</v>
      </c>
      <c r="I124" s="176">
        <v>0.37</v>
      </c>
      <c r="J124" s="176"/>
      <c r="K124" s="176"/>
      <c r="L124" s="176">
        <v>0</v>
      </c>
      <c r="M124" s="176">
        <v>0</v>
      </c>
      <c r="N124" s="176">
        <v>0</v>
      </c>
      <c r="O124" s="176">
        <v>0</v>
      </c>
      <c r="P124" s="176">
        <v>0</v>
      </c>
      <c r="Q124" s="176">
        <v>0</v>
      </c>
      <c r="R124" s="176">
        <v>0</v>
      </c>
      <c r="S124" s="176">
        <v>0</v>
      </c>
      <c r="T124" s="176">
        <v>0</v>
      </c>
      <c r="U124" s="176">
        <v>0</v>
      </c>
      <c r="V124" s="176">
        <v>0</v>
      </c>
      <c r="W124" s="176">
        <v>0</v>
      </c>
    </row>
    <row r="125" spans="1:23" s="177" customFormat="1" x14ac:dyDescent="0.25">
      <c r="A125" s="177">
        <v>300020992</v>
      </c>
      <c r="B125" s="177" t="s">
        <v>130</v>
      </c>
      <c r="C125" s="177" t="s">
        <v>102</v>
      </c>
      <c r="H125" s="178" t="s">
        <v>696</v>
      </c>
      <c r="I125" s="178">
        <v>0.32</v>
      </c>
      <c r="J125" s="178"/>
      <c r="K125" s="178"/>
      <c r="L125" s="178">
        <v>5514.24</v>
      </c>
      <c r="M125" s="178">
        <v>5483.52</v>
      </c>
      <c r="N125" s="178">
        <v>5529.6</v>
      </c>
      <c r="O125" s="178">
        <v>5560.32</v>
      </c>
      <c r="P125" s="178">
        <v>5406.72</v>
      </c>
      <c r="Q125" s="178">
        <v>6036.4800000000005</v>
      </c>
      <c r="R125" s="178">
        <v>5591.04</v>
      </c>
      <c r="S125" s="178">
        <v>6528</v>
      </c>
      <c r="T125" s="178">
        <v>5237.76</v>
      </c>
      <c r="U125" s="178">
        <v>7403.52</v>
      </c>
      <c r="V125" s="178">
        <v>7680</v>
      </c>
      <c r="W125" s="178">
        <v>7572.4800000000005</v>
      </c>
    </row>
    <row r="126" spans="1:23" s="174" customFormat="1" x14ac:dyDescent="0.25">
      <c r="A126" s="174">
        <v>300020992</v>
      </c>
      <c r="B126" s="174" t="s">
        <v>130</v>
      </c>
      <c r="C126" s="174" t="s">
        <v>102</v>
      </c>
      <c r="H126" s="175" t="s">
        <v>697</v>
      </c>
      <c r="I126" s="175">
        <v>0.31792900721020523</v>
      </c>
      <c r="J126" s="175"/>
      <c r="K126" s="175">
        <v>22929.040000000001</v>
      </c>
      <c r="L126" s="175">
        <v>17450.487347753744</v>
      </c>
      <c r="M126" s="175">
        <v>12002.455880199668</v>
      </c>
      <c r="N126" s="175">
        <v>7598.5032723239046</v>
      </c>
      <c r="O126" s="175">
        <v>7598.5032723239046</v>
      </c>
      <c r="P126" s="175">
        <v>7598.5032723239046</v>
      </c>
      <c r="Q126" s="175">
        <v>7598.5032723239046</v>
      </c>
      <c r="R126" s="175">
        <v>7598.5032723239046</v>
      </c>
      <c r="S126" s="175">
        <v>7598.5032723239046</v>
      </c>
      <c r="T126" s="175">
        <v>7598.5032723239046</v>
      </c>
      <c r="U126" s="175">
        <v>7598.5032723239046</v>
      </c>
      <c r="V126" s="175">
        <v>7598.5032723239046</v>
      </c>
      <c r="W126" s="175">
        <v>7598.5032723239046</v>
      </c>
    </row>
    <row r="127" spans="1:23" ht="15.75" thickBot="1" x14ac:dyDescent="0.3">
      <c r="A127" s="171">
        <v>300020992</v>
      </c>
      <c r="B127" s="171" t="s">
        <v>130</v>
      </c>
      <c r="C127" s="171" t="s">
        <v>102</v>
      </c>
      <c r="H127" s="176" t="s">
        <v>699</v>
      </c>
      <c r="I127" s="176">
        <v>0.32</v>
      </c>
      <c r="J127" s="176"/>
      <c r="K127" s="176"/>
      <c r="L127" s="176">
        <v>0</v>
      </c>
      <c r="M127" s="176">
        <v>0</v>
      </c>
      <c r="N127" s="176">
        <v>1096.96</v>
      </c>
      <c r="O127" s="176">
        <v>5560.32</v>
      </c>
      <c r="P127" s="176">
        <v>5406.72</v>
      </c>
      <c r="Q127" s="176">
        <v>6036.4800000000005</v>
      </c>
      <c r="R127" s="176">
        <v>5591.04</v>
      </c>
      <c r="S127" s="176">
        <v>6528</v>
      </c>
      <c r="T127" s="176">
        <v>5237.76</v>
      </c>
      <c r="U127" s="176">
        <v>7403.52</v>
      </c>
      <c r="V127" s="176">
        <v>7680</v>
      </c>
      <c r="W127" s="176">
        <v>7572.4800000000005</v>
      </c>
    </row>
    <row r="128" spans="1:23" s="177" customFormat="1" x14ac:dyDescent="0.25">
      <c r="A128" s="177">
        <v>300020993</v>
      </c>
      <c r="B128" s="177" t="s">
        <v>132</v>
      </c>
      <c r="C128" s="177" t="s">
        <v>102</v>
      </c>
      <c r="H128" s="178" t="s">
        <v>696</v>
      </c>
      <c r="I128" s="178">
        <v>0.39</v>
      </c>
      <c r="J128" s="178"/>
      <c r="K128" s="178"/>
      <c r="L128" s="178">
        <v>748.80000000000007</v>
      </c>
      <c r="M128" s="178">
        <v>324.48</v>
      </c>
      <c r="N128" s="178">
        <v>124.80000000000001</v>
      </c>
      <c r="O128" s="178">
        <v>99.84</v>
      </c>
      <c r="P128" s="178">
        <v>199.68</v>
      </c>
      <c r="Q128" s="178">
        <v>324.48</v>
      </c>
      <c r="R128" s="178">
        <v>624</v>
      </c>
      <c r="S128" s="178">
        <v>574.08000000000015</v>
      </c>
      <c r="T128" s="178">
        <v>574.08000000000015</v>
      </c>
      <c r="U128" s="178">
        <v>549.12</v>
      </c>
      <c r="V128" s="178">
        <v>574.08000000000015</v>
      </c>
      <c r="W128" s="178">
        <v>624</v>
      </c>
    </row>
    <row r="129" spans="1:23" s="174" customFormat="1" x14ac:dyDescent="0.25">
      <c r="A129" s="174">
        <v>300020993</v>
      </c>
      <c r="B129" s="174" t="s">
        <v>132</v>
      </c>
      <c r="C129" s="174" t="s">
        <v>102</v>
      </c>
      <c r="H129" s="175" t="s">
        <v>697</v>
      </c>
      <c r="I129" s="175">
        <v>0.45</v>
      </c>
      <c r="J129" s="175"/>
      <c r="K129" s="175">
        <v>29745.9</v>
      </c>
      <c r="L129" s="175">
        <v>28881.9</v>
      </c>
      <c r="M129" s="175">
        <v>28507.5</v>
      </c>
      <c r="N129" s="175">
        <v>28363.5</v>
      </c>
      <c r="O129" s="175">
        <v>28248.3</v>
      </c>
      <c r="P129" s="175">
        <v>28017.9</v>
      </c>
      <c r="Q129" s="175">
        <v>27643.5</v>
      </c>
      <c r="R129" s="175">
        <v>26923.5</v>
      </c>
      <c r="S129" s="175">
        <v>26261.100000000002</v>
      </c>
      <c r="T129" s="175">
        <v>25598.7</v>
      </c>
      <c r="U129" s="175">
        <v>24965.100000000002</v>
      </c>
      <c r="V129" s="175">
        <v>24302.7</v>
      </c>
      <c r="W129" s="175">
        <v>23582.7</v>
      </c>
    </row>
    <row r="130" spans="1:23" ht="15.75" thickBot="1" x14ac:dyDescent="0.3">
      <c r="A130" s="171">
        <v>300020993</v>
      </c>
      <c r="B130" s="171" t="s">
        <v>132</v>
      </c>
      <c r="C130" s="171" t="s">
        <v>102</v>
      </c>
      <c r="H130" s="176" t="s">
        <v>699</v>
      </c>
      <c r="I130" s="176">
        <v>0.39</v>
      </c>
      <c r="J130" s="176"/>
      <c r="K130" s="176"/>
      <c r="L130" s="176">
        <v>0</v>
      </c>
      <c r="M130" s="176">
        <v>0</v>
      </c>
      <c r="N130" s="176">
        <v>0</v>
      </c>
      <c r="O130" s="176">
        <v>0</v>
      </c>
      <c r="P130" s="176">
        <v>0</v>
      </c>
      <c r="Q130" s="176">
        <v>0</v>
      </c>
      <c r="R130" s="176">
        <v>0</v>
      </c>
      <c r="S130" s="176">
        <v>0</v>
      </c>
      <c r="T130" s="176">
        <v>0</v>
      </c>
      <c r="U130" s="176">
        <v>0</v>
      </c>
      <c r="V130" s="176">
        <v>0</v>
      </c>
      <c r="W130" s="176">
        <v>0</v>
      </c>
    </row>
    <row r="131" spans="1:23" s="177" customFormat="1" x14ac:dyDescent="0.25">
      <c r="A131" s="177">
        <v>300020994</v>
      </c>
      <c r="B131" s="177" t="s">
        <v>134</v>
      </c>
      <c r="C131" s="177" t="s">
        <v>102</v>
      </c>
      <c r="H131" s="178" t="s">
        <v>696</v>
      </c>
      <c r="I131" s="178">
        <v>0.36</v>
      </c>
      <c r="J131" s="178"/>
      <c r="K131" s="178"/>
      <c r="L131" s="178">
        <v>622.07999999999993</v>
      </c>
      <c r="M131" s="178">
        <v>1198.08</v>
      </c>
      <c r="N131" s="178">
        <v>783.36</v>
      </c>
      <c r="O131" s="178">
        <v>552.96</v>
      </c>
      <c r="P131" s="178">
        <v>1128.96</v>
      </c>
      <c r="Q131" s="178">
        <v>1704.96</v>
      </c>
      <c r="R131" s="178">
        <v>1313.28</v>
      </c>
      <c r="S131" s="178">
        <v>1336.3200000000002</v>
      </c>
      <c r="T131" s="178">
        <v>1405.44</v>
      </c>
      <c r="U131" s="178">
        <v>1405.44</v>
      </c>
      <c r="V131" s="178">
        <v>1405.44</v>
      </c>
      <c r="W131" s="178">
        <v>1428.48</v>
      </c>
    </row>
    <row r="132" spans="1:23" s="174" customFormat="1" x14ac:dyDescent="0.25">
      <c r="A132" s="174">
        <v>300020994</v>
      </c>
      <c r="B132" s="174" t="s">
        <v>134</v>
      </c>
      <c r="C132" s="174" t="s">
        <v>102</v>
      </c>
      <c r="H132" s="175" t="s">
        <v>697</v>
      </c>
      <c r="I132" s="175">
        <v>0.36075342465753424</v>
      </c>
      <c r="J132" s="175"/>
      <c r="K132" s="175">
        <v>10428.66</v>
      </c>
      <c r="L132" s="175">
        <v>9805.2780821917804</v>
      </c>
      <c r="M132" s="175">
        <v>8604.6906849315073</v>
      </c>
      <c r="N132" s="175">
        <v>7819.6912328767121</v>
      </c>
      <c r="O132" s="175">
        <v>7265.5739726027396</v>
      </c>
      <c r="P132" s="175">
        <v>6134.2512328767125</v>
      </c>
      <c r="Q132" s="175">
        <v>4425.72301369863</v>
      </c>
      <c r="R132" s="175">
        <v>3636.3945205479449</v>
      </c>
      <c r="S132" s="175">
        <v>3636.3945205479449</v>
      </c>
      <c r="T132" s="175">
        <v>3636.3945205479449</v>
      </c>
      <c r="U132" s="175">
        <v>3636.3945205479449</v>
      </c>
      <c r="V132" s="175">
        <v>3636.3945205479449</v>
      </c>
      <c r="W132" s="175">
        <v>3636.3945205479449</v>
      </c>
    </row>
    <row r="133" spans="1:23" ht="15.75" thickBot="1" x14ac:dyDescent="0.3">
      <c r="A133" s="171">
        <v>300020994</v>
      </c>
      <c r="B133" s="171" t="s">
        <v>134</v>
      </c>
      <c r="C133" s="171" t="s">
        <v>102</v>
      </c>
      <c r="H133" s="176" t="s">
        <v>699</v>
      </c>
      <c r="I133" s="176">
        <v>0.36</v>
      </c>
      <c r="J133" s="176"/>
      <c r="K133" s="176"/>
      <c r="L133" s="176">
        <v>0</v>
      </c>
      <c r="M133" s="176">
        <v>0</v>
      </c>
      <c r="N133" s="176">
        <v>0</v>
      </c>
      <c r="O133" s="176">
        <v>0</v>
      </c>
      <c r="P133" s="176">
        <v>0</v>
      </c>
      <c r="Q133" s="176">
        <v>0</v>
      </c>
      <c r="R133" s="176">
        <v>525.6</v>
      </c>
      <c r="S133" s="176">
        <v>1336.32</v>
      </c>
      <c r="T133" s="176">
        <v>1405.44</v>
      </c>
      <c r="U133" s="176">
        <v>1405.44</v>
      </c>
      <c r="V133" s="176">
        <v>1405.44</v>
      </c>
      <c r="W133" s="176">
        <v>1428.48</v>
      </c>
    </row>
    <row r="134" spans="1:23" s="177" customFormat="1" x14ac:dyDescent="0.25">
      <c r="A134" s="177">
        <v>300020995</v>
      </c>
      <c r="B134" s="177" t="s">
        <v>136</v>
      </c>
      <c r="C134" s="177" t="s">
        <v>102</v>
      </c>
      <c r="H134" s="178" t="s">
        <v>696</v>
      </c>
      <c r="I134" s="178">
        <v>0.36</v>
      </c>
      <c r="J134" s="178"/>
      <c r="K134" s="178"/>
      <c r="L134" s="178">
        <v>1405.44</v>
      </c>
      <c r="M134" s="178">
        <v>1128.96</v>
      </c>
      <c r="N134" s="178">
        <v>622.07999999999993</v>
      </c>
      <c r="O134" s="178">
        <v>529.92000000000007</v>
      </c>
      <c r="P134" s="178">
        <v>1036.8</v>
      </c>
      <c r="Q134" s="178">
        <v>1612.8</v>
      </c>
      <c r="R134" s="178">
        <v>1336.3200000000002</v>
      </c>
      <c r="S134" s="178">
        <v>1221.1200000000001</v>
      </c>
      <c r="T134" s="178">
        <v>1198.08</v>
      </c>
      <c r="U134" s="178">
        <v>1244.1599999999999</v>
      </c>
      <c r="V134" s="178">
        <v>1267.2</v>
      </c>
      <c r="W134" s="178">
        <v>1267.2</v>
      </c>
    </row>
    <row r="135" spans="1:23" s="174" customFormat="1" x14ac:dyDescent="0.25">
      <c r="A135" s="174">
        <v>300020995</v>
      </c>
      <c r="B135" s="174" t="s">
        <v>136</v>
      </c>
      <c r="C135" s="174" t="s">
        <v>102</v>
      </c>
      <c r="H135" s="175" t="s">
        <v>697</v>
      </c>
      <c r="I135" s="175">
        <v>0.35260455716963451</v>
      </c>
      <c r="J135" s="175"/>
      <c r="K135" s="175">
        <v>12039.33</v>
      </c>
      <c r="L135" s="175">
        <v>10662.761808809748</v>
      </c>
      <c r="M135" s="175">
        <v>9556.9939175257732</v>
      </c>
      <c r="N135" s="175">
        <v>8947.6932427366446</v>
      </c>
      <c r="O135" s="175">
        <v>8428.6593345829442</v>
      </c>
      <c r="P135" s="175">
        <v>7413.1582099343959</v>
      </c>
      <c r="Q135" s="175">
        <v>5833.4897938144331</v>
      </c>
      <c r="R135" s="175">
        <v>4524.6216776007504</v>
      </c>
      <c r="S135" s="175">
        <v>3853.9678098641052</v>
      </c>
      <c r="T135" s="175">
        <v>3853.9678098641052</v>
      </c>
      <c r="U135" s="175">
        <v>3853.9678098641052</v>
      </c>
      <c r="V135" s="175">
        <v>3853.9678098641052</v>
      </c>
      <c r="W135" s="175">
        <v>3853.9678098641052</v>
      </c>
    </row>
    <row r="136" spans="1:23" ht="15.75" thickBot="1" x14ac:dyDescent="0.3">
      <c r="A136" s="171">
        <v>300020995</v>
      </c>
      <c r="B136" s="171" t="s">
        <v>136</v>
      </c>
      <c r="C136" s="171" t="s">
        <v>102</v>
      </c>
      <c r="H136" s="176" t="s">
        <v>699</v>
      </c>
      <c r="I136" s="176">
        <v>0.36</v>
      </c>
      <c r="J136" s="176"/>
      <c r="K136" s="176"/>
      <c r="L136" s="176">
        <v>0</v>
      </c>
      <c r="M136" s="176">
        <v>0</v>
      </c>
      <c r="N136" s="176">
        <v>0</v>
      </c>
      <c r="O136" s="176">
        <v>0</v>
      </c>
      <c r="P136" s="176">
        <v>0</v>
      </c>
      <c r="Q136" s="176">
        <v>0</v>
      </c>
      <c r="R136" s="176">
        <v>0</v>
      </c>
      <c r="S136" s="176">
        <v>536.4</v>
      </c>
      <c r="T136" s="176">
        <v>1198.08</v>
      </c>
      <c r="U136" s="176">
        <v>1244.1599999999999</v>
      </c>
      <c r="V136" s="176">
        <v>1267.2</v>
      </c>
      <c r="W136" s="176">
        <v>1267.2</v>
      </c>
    </row>
    <row r="137" spans="1:23" s="177" customFormat="1" x14ac:dyDescent="0.25">
      <c r="A137" s="177">
        <v>300021025</v>
      </c>
      <c r="B137" s="177" t="s">
        <v>138</v>
      </c>
      <c r="C137" s="177" t="s">
        <v>102</v>
      </c>
      <c r="H137" s="178" t="s">
        <v>696</v>
      </c>
      <c r="I137" s="178">
        <v>9.91</v>
      </c>
      <c r="J137" s="178"/>
      <c r="K137" s="178"/>
      <c r="L137" s="178">
        <v>763.07</v>
      </c>
      <c r="M137" s="178">
        <v>267.57</v>
      </c>
      <c r="N137" s="178">
        <v>257.66000000000003</v>
      </c>
      <c r="O137" s="178">
        <v>247.75</v>
      </c>
      <c r="P137" s="178">
        <v>237.84</v>
      </c>
      <c r="Q137" s="178">
        <v>247.75</v>
      </c>
      <c r="R137" s="178">
        <v>247.75</v>
      </c>
      <c r="S137" s="178">
        <v>257.66000000000003</v>
      </c>
      <c r="T137" s="178">
        <v>247.75</v>
      </c>
      <c r="U137" s="178">
        <v>168.47</v>
      </c>
      <c r="V137" s="178">
        <v>148.65</v>
      </c>
      <c r="W137" s="178">
        <v>158.56</v>
      </c>
    </row>
    <row r="138" spans="1:23" s="174" customFormat="1" x14ac:dyDescent="0.25">
      <c r="A138" s="174">
        <v>300021025</v>
      </c>
      <c r="B138" s="174" t="s">
        <v>138</v>
      </c>
      <c r="C138" s="174" t="s">
        <v>102</v>
      </c>
      <c r="H138" s="175" t="s">
        <v>697</v>
      </c>
      <c r="I138" s="175">
        <v>10.189752066115703</v>
      </c>
      <c r="J138" s="175"/>
      <c r="K138" s="175">
        <v>7397.76</v>
      </c>
      <c r="L138" s="175">
        <v>6613.1490909090917</v>
      </c>
      <c r="M138" s="175">
        <v>6338.0257851239676</v>
      </c>
      <c r="N138" s="175">
        <v>6073.0922314049594</v>
      </c>
      <c r="O138" s="175">
        <v>5818.3484297520663</v>
      </c>
      <c r="P138" s="175">
        <v>5573.79438016529</v>
      </c>
      <c r="Q138" s="175">
        <v>5319.0505785123969</v>
      </c>
      <c r="R138" s="175">
        <v>5064.3067768595047</v>
      </c>
      <c r="S138" s="175">
        <v>4799.3732231404965</v>
      </c>
      <c r="T138" s="175">
        <v>4544.6294214876034</v>
      </c>
      <c r="U138" s="175">
        <v>4371.4036363636369</v>
      </c>
      <c r="V138" s="175">
        <v>4218.5573553719014</v>
      </c>
      <c r="W138" s="175">
        <v>4055.5213223140499</v>
      </c>
    </row>
    <row r="139" spans="1:23" ht="15.75" thickBot="1" x14ac:dyDescent="0.3">
      <c r="A139" s="171">
        <v>300021025</v>
      </c>
      <c r="B139" s="171" t="s">
        <v>138</v>
      </c>
      <c r="C139" s="171" t="s">
        <v>102</v>
      </c>
      <c r="H139" s="176" t="s">
        <v>699</v>
      </c>
      <c r="I139" s="176">
        <v>9.91</v>
      </c>
      <c r="J139" s="176"/>
      <c r="K139" s="176"/>
      <c r="L139" s="176">
        <v>0</v>
      </c>
      <c r="M139" s="176">
        <v>0</v>
      </c>
      <c r="N139" s="176">
        <v>0</v>
      </c>
      <c r="O139" s="176">
        <v>0</v>
      </c>
      <c r="P139" s="176">
        <v>0</v>
      </c>
      <c r="Q139" s="176">
        <v>0</v>
      </c>
      <c r="R139" s="176">
        <v>0</v>
      </c>
      <c r="S139" s="176">
        <v>0</v>
      </c>
      <c r="T139" s="176">
        <v>0</v>
      </c>
      <c r="U139" s="176">
        <v>0</v>
      </c>
      <c r="V139" s="176">
        <v>0</v>
      </c>
      <c r="W139" s="176">
        <v>0</v>
      </c>
    </row>
    <row r="140" spans="1:23" s="177" customFormat="1" x14ac:dyDescent="0.25">
      <c r="A140" s="177">
        <v>300021028</v>
      </c>
      <c r="B140" s="177" t="s">
        <v>140</v>
      </c>
      <c r="C140" s="177" t="s">
        <v>102</v>
      </c>
      <c r="H140" s="178" t="s">
        <v>696</v>
      </c>
      <c r="I140" s="178">
        <v>13.09</v>
      </c>
      <c r="J140" s="178"/>
      <c r="K140" s="178"/>
      <c r="L140" s="178">
        <v>2068.2199999999998</v>
      </c>
      <c r="M140" s="178">
        <v>1570.8</v>
      </c>
      <c r="N140" s="178">
        <v>1479.17</v>
      </c>
      <c r="O140" s="178">
        <v>1505.35</v>
      </c>
      <c r="P140" s="178">
        <v>1898.05</v>
      </c>
      <c r="Q140" s="178">
        <v>2120.58</v>
      </c>
      <c r="R140" s="178">
        <v>2421.65</v>
      </c>
      <c r="S140" s="178">
        <v>2238.39</v>
      </c>
      <c r="T140" s="178">
        <v>2238.39</v>
      </c>
      <c r="U140" s="178">
        <v>1976.59</v>
      </c>
      <c r="V140" s="178">
        <v>1989.68</v>
      </c>
      <c r="W140" s="178">
        <v>2002.77</v>
      </c>
    </row>
    <row r="141" spans="1:23" s="174" customFormat="1" x14ac:dyDescent="0.25">
      <c r="A141" s="174">
        <v>300021028</v>
      </c>
      <c r="B141" s="174" t="s">
        <v>140</v>
      </c>
      <c r="C141" s="174" t="s">
        <v>102</v>
      </c>
      <c r="H141" s="175" t="s">
        <v>697</v>
      </c>
      <c r="I141" s="175">
        <v>12.939583333333333</v>
      </c>
      <c r="J141" s="175"/>
      <c r="K141" s="175">
        <v>46582.5</v>
      </c>
      <c r="L141" s="175">
        <v>44538.04583333333</v>
      </c>
      <c r="M141" s="175">
        <v>42985.29583333333</v>
      </c>
      <c r="N141" s="175">
        <v>41523.122916666667</v>
      </c>
      <c r="O141" s="175">
        <v>40035.070833333331</v>
      </c>
      <c r="P141" s="175">
        <v>38158.831250000003</v>
      </c>
      <c r="Q141" s="175">
        <v>36062.618750000001</v>
      </c>
      <c r="R141" s="175">
        <v>33668.79583333333</v>
      </c>
      <c r="S141" s="175">
        <v>31456.127083333333</v>
      </c>
      <c r="T141" s="175">
        <v>29243.458333333332</v>
      </c>
      <c r="U141" s="175">
        <v>27289.581249999999</v>
      </c>
      <c r="V141" s="175">
        <v>25322.764583333334</v>
      </c>
      <c r="W141" s="175">
        <v>23343.008333333331</v>
      </c>
    </row>
    <row r="142" spans="1:23" ht="15.75" thickBot="1" x14ac:dyDescent="0.3">
      <c r="A142" s="171">
        <v>300021028</v>
      </c>
      <c r="B142" s="171" t="s">
        <v>140</v>
      </c>
      <c r="C142" s="171" t="s">
        <v>102</v>
      </c>
      <c r="H142" s="176" t="s">
        <v>699</v>
      </c>
      <c r="I142" s="176">
        <v>13.09</v>
      </c>
      <c r="J142" s="176"/>
      <c r="K142" s="176"/>
      <c r="L142" s="176">
        <v>0</v>
      </c>
      <c r="M142" s="176">
        <v>0</v>
      </c>
      <c r="N142" s="176">
        <v>0</v>
      </c>
      <c r="O142" s="176">
        <v>0</v>
      </c>
      <c r="P142" s="176">
        <v>0</v>
      </c>
      <c r="Q142" s="176">
        <v>0</v>
      </c>
      <c r="R142" s="176">
        <v>0</v>
      </c>
      <c r="S142" s="176">
        <v>0</v>
      </c>
      <c r="T142" s="176">
        <v>0</v>
      </c>
      <c r="U142" s="176">
        <v>0</v>
      </c>
      <c r="V142" s="176">
        <v>0</v>
      </c>
      <c r="W142" s="176">
        <v>0</v>
      </c>
    </row>
    <row r="143" spans="1:23" s="177" customFormat="1" x14ac:dyDescent="0.25">
      <c r="A143" s="177">
        <v>300021036</v>
      </c>
      <c r="B143" s="177" t="s">
        <v>142</v>
      </c>
      <c r="C143" s="177" t="s">
        <v>102</v>
      </c>
      <c r="H143" s="178" t="s">
        <v>696</v>
      </c>
      <c r="I143" s="178">
        <v>12.6</v>
      </c>
      <c r="J143" s="178"/>
      <c r="K143" s="178"/>
      <c r="L143" s="178">
        <v>3414.6</v>
      </c>
      <c r="M143" s="178">
        <v>3036.6</v>
      </c>
      <c r="N143" s="178">
        <v>3087</v>
      </c>
      <c r="O143" s="178">
        <v>2255.4</v>
      </c>
      <c r="P143" s="178">
        <v>2280.6</v>
      </c>
      <c r="Q143" s="178">
        <v>3452.4</v>
      </c>
      <c r="R143" s="178">
        <v>2242.7999999999997</v>
      </c>
      <c r="S143" s="178">
        <v>2242.7999999999997</v>
      </c>
      <c r="T143" s="178">
        <v>1638</v>
      </c>
      <c r="U143" s="178">
        <v>1638</v>
      </c>
      <c r="V143" s="178">
        <v>1650.6</v>
      </c>
      <c r="W143" s="178">
        <v>1650.6</v>
      </c>
    </row>
    <row r="144" spans="1:23" s="174" customFormat="1" x14ac:dyDescent="0.25">
      <c r="A144" s="174">
        <v>300021036</v>
      </c>
      <c r="B144" s="174" t="s">
        <v>142</v>
      </c>
      <c r="C144" s="174" t="s">
        <v>102</v>
      </c>
      <c r="H144" s="175" t="s">
        <v>697</v>
      </c>
      <c r="I144" s="175">
        <v>12.752073929961091</v>
      </c>
      <c r="J144" s="175"/>
      <c r="K144" s="175">
        <v>32772.83</v>
      </c>
      <c r="L144" s="175">
        <v>29317.017964980547</v>
      </c>
      <c r="M144" s="175">
        <v>26243.768147859926</v>
      </c>
      <c r="N144" s="175">
        <v>23119.510035019459</v>
      </c>
      <c r="O144" s="175">
        <v>20836.888801556423</v>
      </c>
      <c r="P144" s="175">
        <v>18528.763420233463</v>
      </c>
      <c r="Q144" s="175">
        <v>15034.695163424125</v>
      </c>
      <c r="R144" s="175">
        <v>12764.826003891052</v>
      </c>
      <c r="S144" s="175">
        <v>10494.956844357977</v>
      </c>
      <c r="T144" s="175">
        <v>8837.1872334630352</v>
      </c>
      <c r="U144" s="175">
        <v>7179.417622568094</v>
      </c>
      <c r="V144" s="175">
        <v>6274.0203735408568</v>
      </c>
      <c r="W144" s="175">
        <v>6274.0203735408568</v>
      </c>
    </row>
    <row r="145" spans="1:23" ht="15.75" thickBot="1" x14ac:dyDescent="0.3">
      <c r="A145" s="171">
        <v>300021036</v>
      </c>
      <c r="B145" s="171" t="s">
        <v>142</v>
      </c>
      <c r="C145" s="171" t="s">
        <v>102</v>
      </c>
      <c r="H145" s="176" t="s">
        <v>699</v>
      </c>
      <c r="I145" s="176">
        <v>12.6</v>
      </c>
      <c r="J145" s="176"/>
      <c r="K145" s="176"/>
      <c r="L145" s="176">
        <v>0</v>
      </c>
      <c r="M145" s="176">
        <v>0</v>
      </c>
      <c r="N145" s="176">
        <v>0</v>
      </c>
      <c r="O145" s="176">
        <v>0</v>
      </c>
      <c r="P145" s="176">
        <v>0</v>
      </c>
      <c r="Q145" s="176">
        <v>0</v>
      </c>
      <c r="R145" s="176">
        <v>0</v>
      </c>
      <c r="S145" s="176">
        <v>0</v>
      </c>
      <c r="T145" s="176">
        <v>0</v>
      </c>
      <c r="U145" s="176">
        <v>0</v>
      </c>
      <c r="V145" s="176">
        <v>756</v>
      </c>
      <c r="W145" s="176">
        <v>1650.6</v>
      </c>
    </row>
    <row r="146" spans="1:23" s="177" customFormat="1" x14ac:dyDescent="0.25">
      <c r="A146" s="177">
        <v>300021059</v>
      </c>
      <c r="B146" s="177" t="s">
        <v>144</v>
      </c>
      <c r="C146" s="177" t="s">
        <v>102</v>
      </c>
      <c r="H146" s="178" t="s">
        <v>696</v>
      </c>
      <c r="I146" s="178">
        <v>1.4</v>
      </c>
      <c r="J146" s="178"/>
      <c r="K146" s="178"/>
      <c r="L146" s="178">
        <v>0</v>
      </c>
      <c r="M146" s="178">
        <v>0</v>
      </c>
      <c r="N146" s="178">
        <v>0</v>
      </c>
      <c r="O146" s="178">
        <v>0</v>
      </c>
      <c r="P146" s="178">
        <v>0</v>
      </c>
      <c r="Q146" s="178">
        <v>0</v>
      </c>
      <c r="R146" s="178">
        <v>0</v>
      </c>
      <c r="S146" s="178">
        <v>0</v>
      </c>
      <c r="T146" s="178">
        <v>0</v>
      </c>
      <c r="U146" s="178">
        <v>0</v>
      </c>
      <c r="V146" s="178">
        <v>0</v>
      </c>
      <c r="W146" s="178">
        <v>0</v>
      </c>
    </row>
    <row r="147" spans="1:23" s="174" customFormat="1" x14ac:dyDescent="0.25">
      <c r="A147" s="174">
        <v>300021059</v>
      </c>
      <c r="B147" s="174" t="s">
        <v>144</v>
      </c>
      <c r="C147" s="174" t="s">
        <v>102</v>
      </c>
      <c r="H147" s="175" t="s">
        <v>697</v>
      </c>
      <c r="I147" s="175">
        <v>0</v>
      </c>
      <c r="J147" s="175"/>
      <c r="K147" s="175">
        <v>0</v>
      </c>
      <c r="L147" s="175">
        <v>0</v>
      </c>
      <c r="M147" s="175">
        <v>0</v>
      </c>
      <c r="N147" s="175">
        <v>0</v>
      </c>
      <c r="O147" s="175">
        <v>0</v>
      </c>
      <c r="P147" s="175">
        <v>0</v>
      </c>
      <c r="Q147" s="175">
        <v>0</v>
      </c>
      <c r="R147" s="175">
        <v>0</v>
      </c>
      <c r="S147" s="175">
        <v>0</v>
      </c>
      <c r="T147" s="175">
        <v>0</v>
      </c>
      <c r="U147" s="175">
        <v>0</v>
      </c>
      <c r="V147" s="175">
        <v>0</v>
      </c>
      <c r="W147" s="175">
        <v>0</v>
      </c>
    </row>
    <row r="148" spans="1:23" ht="15.75" thickBot="1" x14ac:dyDescent="0.3">
      <c r="A148" s="171">
        <v>300021059</v>
      </c>
      <c r="B148" s="171" t="s">
        <v>144</v>
      </c>
      <c r="C148" s="171" t="s">
        <v>102</v>
      </c>
      <c r="H148" s="176" t="s">
        <v>699</v>
      </c>
      <c r="I148" s="176">
        <v>1.4</v>
      </c>
      <c r="J148" s="176"/>
      <c r="K148" s="176"/>
      <c r="L148" s="176">
        <v>0</v>
      </c>
      <c r="M148" s="176">
        <v>0</v>
      </c>
      <c r="N148" s="176">
        <v>0</v>
      </c>
      <c r="O148" s="176">
        <v>0</v>
      </c>
      <c r="P148" s="176">
        <v>0</v>
      </c>
      <c r="Q148" s="176">
        <v>0</v>
      </c>
      <c r="R148" s="176">
        <v>0</v>
      </c>
      <c r="S148" s="176">
        <v>0</v>
      </c>
      <c r="T148" s="176">
        <v>0</v>
      </c>
      <c r="U148" s="176">
        <v>0</v>
      </c>
      <c r="V148" s="176">
        <v>0</v>
      </c>
      <c r="W148" s="176">
        <v>0</v>
      </c>
    </row>
    <row r="149" spans="1:23" s="177" customFormat="1" x14ac:dyDescent="0.25">
      <c r="A149" s="177">
        <v>300021060</v>
      </c>
      <c r="B149" s="177" t="s">
        <v>147</v>
      </c>
      <c r="C149" s="177" t="s">
        <v>102</v>
      </c>
      <c r="H149" s="178" t="s">
        <v>696</v>
      </c>
      <c r="I149" s="178">
        <v>0.45</v>
      </c>
      <c r="J149" s="178"/>
      <c r="K149" s="178"/>
      <c r="L149" s="178">
        <v>0</v>
      </c>
      <c r="M149" s="178">
        <v>0</v>
      </c>
      <c r="N149" s="178">
        <v>0</v>
      </c>
      <c r="O149" s="178">
        <v>0</v>
      </c>
      <c r="P149" s="178">
        <v>0</v>
      </c>
      <c r="Q149" s="178">
        <v>0</v>
      </c>
      <c r="R149" s="178">
        <v>0</v>
      </c>
      <c r="S149" s="178">
        <v>0</v>
      </c>
      <c r="T149" s="178">
        <v>0</v>
      </c>
      <c r="U149" s="178">
        <v>0</v>
      </c>
      <c r="V149" s="178">
        <v>0</v>
      </c>
      <c r="W149" s="178">
        <v>0</v>
      </c>
    </row>
    <row r="150" spans="1:23" s="174" customFormat="1" x14ac:dyDescent="0.25">
      <c r="A150" s="174">
        <v>300021060</v>
      </c>
      <c r="B150" s="174" t="s">
        <v>147</v>
      </c>
      <c r="C150" s="174" t="s">
        <v>102</v>
      </c>
      <c r="H150" s="175" t="s">
        <v>697</v>
      </c>
      <c r="I150" s="175" t="s">
        <v>148</v>
      </c>
      <c r="J150" s="175"/>
      <c r="K150" s="175">
        <v>0</v>
      </c>
      <c r="L150" s="175">
        <v>0</v>
      </c>
      <c r="M150" s="175">
        <v>0</v>
      </c>
      <c r="N150" s="175">
        <v>0</v>
      </c>
      <c r="O150" s="175">
        <v>0</v>
      </c>
      <c r="P150" s="175">
        <v>0</v>
      </c>
      <c r="Q150" s="175">
        <v>0</v>
      </c>
      <c r="R150" s="175">
        <v>0</v>
      </c>
      <c r="S150" s="175">
        <v>0</v>
      </c>
      <c r="T150" s="175">
        <v>0</v>
      </c>
      <c r="U150" s="175">
        <v>0</v>
      </c>
      <c r="V150" s="175">
        <v>0</v>
      </c>
      <c r="W150" s="175">
        <v>0</v>
      </c>
    </row>
    <row r="151" spans="1:23" ht="15.75" thickBot="1" x14ac:dyDescent="0.3">
      <c r="A151" s="171">
        <v>300021060</v>
      </c>
      <c r="B151" s="171" t="s">
        <v>147</v>
      </c>
      <c r="C151" s="171" t="s">
        <v>102</v>
      </c>
      <c r="H151" s="176" t="s">
        <v>699</v>
      </c>
      <c r="I151" s="176">
        <v>0.45</v>
      </c>
      <c r="J151" s="176"/>
      <c r="K151" s="176"/>
      <c r="L151" s="176">
        <v>0</v>
      </c>
      <c r="M151" s="176">
        <v>0</v>
      </c>
      <c r="N151" s="176">
        <v>0</v>
      </c>
      <c r="O151" s="176">
        <v>0</v>
      </c>
      <c r="P151" s="176">
        <v>0</v>
      </c>
      <c r="Q151" s="176">
        <v>0</v>
      </c>
      <c r="R151" s="176">
        <v>0</v>
      </c>
      <c r="S151" s="176">
        <v>0</v>
      </c>
      <c r="T151" s="176">
        <v>0</v>
      </c>
      <c r="U151" s="176">
        <v>0</v>
      </c>
      <c r="V151" s="176">
        <v>0</v>
      </c>
      <c r="W151" s="176">
        <v>0</v>
      </c>
    </row>
    <row r="152" spans="1:23" s="177" customFormat="1" x14ac:dyDescent="0.25">
      <c r="A152" s="177">
        <v>300021061</v>
      </c>
      <c r="B152" s="177" t="s">
        <v>150</v>
      </c>
      <c r="C152" s="177" t="s">
        <v>102</v>
      </c>
      <c r="H152" s="178" t="s">
        <v>696</v>
      </c>
      <c r="I152" s="178">
        <v>10.09</v>
      </c>
      <c r="J152" s="178"/>
      <c r="K152" s="178"/>
      <c r="L152" s="178">
        <v>0</v>
      </c>
      <c r="M152" s="178">
        <v>0</v>
      </c>
      <c r="N152" s="178">
        <v>0</v>
      </c>
      <c r="O152" s="178">
        <v>0</v>
      </c>
      <c r="P152" s="178">
        <v>0</v>
      </c>
      <c r="Q152" s="178">
        <v>0</v>
      </c>
      <c r="R152" s="178">
        <v>0</v>
      </c>
      <c r="S152" s="178">
        <v>0</v>
      </c>
      <c r="T152" s="178">
        <v>0</v>
      </c>
      <c r="U152" s="178">
        <v>0</v>
      </c>
      <c r="V152" s="178">
        <v>0</v>
      </c>
      <c r="W152" s="178">
        <v>0</v>
      </c>
    </row>
    <row r="153" spans="1:23" s="174" customFormat="1" x14ac:dyDescent="0.25">
      <c r="A153" s="174">
        <v>300021061</v>
      </c>
      <c r="B153" s="174" t="s">
        <v>150</v>
      </c>
      <c r="C153" s="174" t="s">
        <v>102</v>
      </c>
      <c r="H153" s="175" t="s">
        <v>697</v>
      </c>
      <c r="I153" s="175">
        <v>0</v>
      </c>
      <c r="J153" s="175"/>
      <c r="K153" s="175">
        <v>0</v>
      </c>
      <c r="L153" s="175">
        <v>0</v>
      </c>
      <c r="M153" s="175">
        <v>0</v>
      </c>
      <c r="N153" s="175">
        <v>0</v>
      </c>
      <c r="O153" s="175">
        <v>0</v>
      </c>
      <c r="P153" s="175">
        <v>0</v>
      </c>
      <c r="Q153" s="175">
        <v>0</v>
      </c>
      <c r="R153" s="175">
        <v>0</v>
      </c>
      <c r="S153" s="175">
        <v>0</v>
      </c>
      <c r="T153" s="175">
        <v>0</v>
      </c>
      <c r="U153" s="175">
        <v>0</v>
      </c>
      <c r="V153" s="175">
        <v>0</v>
      </c>
      <c r="W153" s="175">
        <v>0</v>
      </c>
    </row>
    <row r="154" spans="1:23" ht="15.75" thickBot="1" x14ac:dyDescent="0.3">
      <c r="A154" s="171">
        <v>300021061</v>
      </c>
      <c r="B154" s="171" t="s">
        <v>150</v>
      </c>
      <c r="C154" s="171" t="s">
        <v>102</v>
      </c>
      <c r="H154" s="176" t="s">
        <v>699</v>
      </c>
      <c r="I154" s="176">
        <v>10.09</v>
      </c>
      <c r="J154" s="176"/>
      <c r="K154" s="176"/>
      <c r="L154" s="176">
        <v>0</v>
      </c>
      <c r="M154" s="176">
        <v>0</v>
      </c>
      <c r="N154" s="176">
        <v>0</v>
      </c>
      <c r="O154" s="176">
        <v>0</v>
      </c>
      <c r="P154" s="176">
        <v>0</v>
      </c>
      <c r="Q154" s="176">
        <v>0</v>
      </c>
      <c r="R154" s="176">
        <v>0</v>
      </c>
      <c r="S154" s="176">
        <v>0</v>
      </c>
      <c r="T154" s="176">
        <v>0</v>
      </c>
      <c r="U154" s="176">
        <v>0</v>
      </c>
      <c r="V154" s="176">
        <v>0</v>
      </c>
      <c r="W154" s="176">
        <v>0</v>
      </c>
    </row>
    <row r="155" spans="1:23" s="177" customFormat="1" x14ac:dyDescent="0.25">
      <c r="A155" s="177">
        <v>300021063</v>
      </c>
      <c r="B155" s="177" t="s">
        <v>152</v>
      </c>
      <c r="C155" s="177" t="s">
        <v>102</v>
      </c>
      <c r="H155" s="178" t="s">
        <v>696</v>
      </c>
      <c r="I155" s="178">
        <v>12.389999999999999</v>
      </c>
      <c r="J155" s="178"/>
      <c r="K155" s="178"/>
      <c r="L155" s="178">
        <v>1350.5099999999998</v>
      </c>
      <c r="M155" s="178">
        <v>1077.9299999999998</v>
      </c>
      <c r="N155" s="178">
        <v>879.68999999999994</v>
      </c>
      <c r="O155" s="178">
        <v>904.46999999999991</v>
      </c>
      <c r="P155" s="178">
        <v>916.8599999999999</v>
      </c>
      <c r="Q155" s="178">
        <v>879.68999999999994</v>
      </c>
      <c r="R155" s="178">
        <v>854.91</v>
      </c>
      <c r="S155" s="178">
        <v>817.7399999999999</v>
      </c>
      <c r="T155" s="178">
        <v>830.12999999999988</v>
      </c>
      <c r="U155" s="178">
        <v>1003.5899999999999</v>
      </c>
      <c r="V155" s="178">
        <v>978.81</v>
      </c>
      <c r="W155" s="178">
        <v>991.19999999999993</v>
      </c>
    </row>
    <row r="156" spans="1:23" s="174" customFormat="1" x14ac:dyDescent="0.25">
      <c r="A156" s="174">
        <v>300021063</v>
      </c>
      <c r="B156" s="174" t="s">
        <v>152</v>
      </c>
      <c r="C156" s="174" t="s">
        <v>102</v>
      </c>
      <c r="H156" s="175" t="s">
        <v>697</v>
      </c>
      <c r="I156" s="175">
        <v>11.932562519619127</v>
      </c>
      <c r="J156" s="175"/>
      <c r="K156" s="175">
        <v>11403.95</v>
      </c>
      <c r="L156" s="175">
        <v>10103.300685361515</v>
      </c>
      <c r="M156" s="175">
        <v>9065.1677461546515</v>
      </c>
      <c r="N156" s="175">
        <v>8217.9558072616928</v>
      </c>
      <c r="O156" s="175">
        <v>7346.8787433294974</v>
      </c>
      <c r="P156" s="175">
        <v>6463.8691168776813</v>
      </c>
      <c r="Q156" s="175">
        <v>5616.6571779847236</v>
      </c>
      <c r="R156" s="175">
        <v>4793.3103641310036</v>
      </c>
      <c r="S156" s="175">
        <v>4005.7612378361414</v>
      </c>
      <c r="T156" s="175">
        <v>3206.2795490216599</v>
      </c>
      <c r="U156" s="175">
        <v>2239.7419849325106</v>
      </c>
      <c r="V156" s="175">
        <v>2096.5512346970813</v>
      </c>
      <c r="W156" s="175">
        <v>2096.5512346970813</v>
      </c>
    </row>
    <row r="157" spans="1:23" ht="15.75" thickBot="1" x14ac:dyDescent="0.3">
      <c r="A157" s="171">
        <v>300021063</v>
      </c>
      <c r="B157" s="171" t="s">
        <v>152</v>
      </c>
      <c r="C157" s="171" t="s">
        <v>102</v>
      </c>
      <c r="H157" s="176" t="s">
        <v>699</v>
      </c>
      <c r="I157" s="176">
        <v>12.389999999999999</v>
      </c>
      <c r="J157" s="176"/>
      <c r="K157" s="176"/>
      <c r="L157" s="176">
        <v>0</v>
      </c>
      <c r="M157" s="176">
        <v>0</v>
      </c>
      <c r="N157" s="176">
        <v>0</v>
      </c>
      <c r="O157" s="176">
        <v>0</v>
      </c>
      <c r="P157" s="176">
        <v>0</v>
      </c>
      <c r="Q157" s="176">
        <v>0</v>
      </c>
      <c r="R157" s="176">
        <v>0</v>
      </c>
      <c r="S157" s="176">
        <v>0</v>
      </c>
      <c r="T157" s="176">
        <v>0</v>
      </c>
      <c r="U157" s="176">
        <v>0</v>
      </c>
      <c r="V157" s="176">
        <v>830.12999999999988</v>
      </c>
      <c r="W157" s="176">
        <v>991.19999999999993</v>
      </c>
    </row>
    <row r="158" spans="1:23" s="177" customFormat="1" x14ac:dyDescent="0.25">
      <c r="A158" s="177">
        <v>300021064</v>
      </c>
      <c r="B158" s="177" t="s">
        <v>154</v>
      </c>
      <c r="C158" s="177" t="s">
        <v>102</v>
      </c>
      <c r="H158" s="178" t="s">
        <v>696</v>
      </c>
      <c r="I158" s="178">
        <v>18.899999999999999</v>
      </c>
      <c r="J158" s="178"/>
      <c r="K158" s="178"/>
      <c r="L158" s="178">
        <v>0</v>
      </c>
      <c r="M158" s="178">
        <v>0</v>
      </c>
      <c r="N158" s="178">
        <v>0</v>
      </c>
      <c r="O158" s="178">
        <v>0</v>
      </c>
      <c r="P158" s="178">
        <v>0</v>
      </c>
      <c r="Q158" s="178">
        <v>0</v>
      </c>
      <c r="R158" s="178">
        <v>0</v>
      </c>
      <c r="S158" s="178">
        <v>0</v>
      </c>
      <c r="T158" s="178">
        <v>0</v>
      </c>
      <c r="U158" s="178">
        <v>0</v>
      </c>
      <c r="V158" s="178">
        <v>0</v>
      </c>
      <c r="W158" s="178">
        <v>0</v>
      </c>
    </row>
    <row r="159" spans="1:23" s="174" customFormat="1" x14ac:dyDescent="0.25">
      <c r="A159" s="174">
        <v>300021064</v>
      </c>
      <c r="B159" s="174" t="s">
        <v>154</v>
      </c>
      <c r="C159" s="174" t="s">
        <v>102</v>
      </c>
      <c r="H159" s="175" t="s">
        <v>697</v>
      </c>
      <c r="I159" s="175">
        <v>0</v>
      </c>
      <c r="J159" s="175"/>
      <c r="K159" s="175">
        <v>0</v>
      </c>
      <c r="L159" s="175">
        <v>0</v>
      </c>
      <c r="M159" s="175">
        <v>0</v>
      </c>
      <c r="N159" s="175">
        <v>0</v>
      </c>
      <c r="O159" s="175">
        <v>0</v>
      </c>
      <c r="P159" s="175">
        <v>0</v>
      </c>
      <c r="Q159" s="175">
        <v>0</v>
      </c>
      <c r="R159" s="175">
        <v>0</v>
      </c>
      <c r="S159" s="175">
        <v>0</v>
      </c>
      <c r="T159" s="175">
        <v>0</v>
      </c>
      <c r="U159" s="175">
        <v>0</v>
      </c>
      <c r="V159" s="175">
        <v>0</v>
      </c>
      <c r="W159" s="175">
        <v>0</v>
      </c>
    </row>
    <row r="160" spans="1:23" ht="15.75" thickBot="1" x14ac:dyDescent="0.3">
      <c r="A160" s="171">
        <v>300021064</v>
      </c>
      <c r="B160" s="171" t="s">
        <v>154</v>
      </c>
      <c r="C160" s="171" t="s">
        <v>102</v>
      </c>
      <c r="H160" s="176" t="s">
        <v>699</v>
      </c>
      <c r="I160" s="176">
        <v>18.899999999999999</v>
      </c>
      <c r="J160" s="176"/>
      <c r="K160" s="176"/>
      <c r="L160" s="176">
        <v>0</v>
      </c>
      <c r="M160" s="176">
        <v>2116.7999999999997</v>
      </c>
      <c r="N160" s="176">
        <v>0</v>
      </c>
      <c r="O160" s="176">
        <v>0</v>
      </c>
      <c r="P160" s="176">
        <v>0</v>
      </c>
      <c r="Q160" s="176">
        <v>0</v>
      </c>
      <c r="R160" s="176">
        <v>0</v>
      </c>
      <c r="S160" s="176">
        <v>0</v>
      </c>
      <c r="T160" s="176">
        <v>0</v>
      </c>
      <c r="U160" s="176">
        <v>0</v>
      </c>
      <c r="V160" s="176">
        <v>0</v>
      </c>
      <c r="W160" s="176">
        <v>0</v>
      </c>
    </row>
    <row r="161" spans="1:23" s="177" customFormat="1" x14ac:dyDescent="0.25">
      <c r="A161" s="177">
        <v>300021075</v>
      </c>
      <c r="B161" s="177" t="s">
        <v>156</v>
      </c>
      <c r="C161" s="177" t="s">
        <v>102</v>
      </c>
      <c r="H161" s="178" t="s">
        <v>696</v>
      </c>
      <c r="I161" s="178">
        <v>0.27</v>
      </c>
      <c r="J161" s="178"/>
      <c r="K161" s="178"/>
      <c r="L161" s="178">
        <v>194.4</v>
      </c>
      <c r="M161" s="178">
        <v>0</v>
      </c>
      <c r="N161" s="178">
        <v>0</v>
      </c>
      <c r="O161" s="178">
        <v>0</v>
      </c>
      <c r="P161" s="178">
        <v>0</v>
      </c>
      <c r="Q161" s="178">
        <v>0</v>
      </c>
      <c r="R161" s="178">
        <v>133.65</v>
      </c>
      <c r="S161" s="178">
        <v>133.65</v>
      </c>
      <c r="T161" s="178">
        <v>145.80000000000001</v>
      </c>
      <c r="U161" s="178">
        <v>291.60000000000002</v>
      </c>
      <c r="V161" s="178">
        <v>303.75</v>
      </c>
      <c r="W161" s="178">
        <v>291.60000000000002</v>
      </c>
    </row>
    <row r="162" spans="1:23" s="174" customFormat="1" x14ac:dyDescent="0.25">
      <c r="A162" s="174">
        <v>300021075</v>
      </c>
      <c r="B162" s="174" t="s">
        <v>156</v>
      </c>
      <c r="C162" s="174" t="s">
        <v>102</v>
      </c>
      <c r="H162" s="175" t="s">
        <v>697</v>
      </c>
      <c r="I162" s="175">
        <v>0</v>
      </c>
      <c r="J162" s="175"/>
      <c r="K162" s="175">
        <v>0</v>
      </c>
      <c r="L162" s="175">
        <v>0</v>
      </c>
      <c r="M162" s="175">
        <v>0</v>
      </c>
      <c r="N162" s="175">
        <v>0</v>
      </c>
      <c r="O162" s="175">
        <v>0</v>
      </c>
      <c r="P162" s="175">
        <v>0</v>
      </c>
      <c r="Q162" s="175">
        <v>0</v>
      </c>
      <c r="R162" s="175">
        <v>0</v>
      </c>
      <c r="S162" s="175">
        <v>0</v>
      </c>
      <c r="T162" s="175">
        <v>0</v>
      </c>
      <c r="U162" s="175">
        <v>0</v>
      </c>
      <c r="V162" s="175">
        <v>0</v>
      </c>
      <c r="W162" s="175">
        <v>0</v>
      </c>
    </row>
    <row r="163" spans="1:23" ht="15.75" thickBot="1" x14ac:dyDescent="0.3">
      <c r="A163" s="171">
        <v>300021075</v>
      </c>
      <c r="B163" s="171" t="s">
        <v>156</v>
      </c>
      <c r="C163" s="171" t="s">
        <v>102</v>
      </c>
      <c r="H163" s="176" t="s">
        <v>699</v>
      </c>
      <c r="I163" s="176">
        <v>0.27</v>
      </c>
      <c r="J163" s="176"/>
      <c r="K163" s="176"/>
      <c r="L163" s="176">
        <v>0</v>
      </c>
      <c r="M163" s="176">
        <v>880.47</v>
      </c>
      <c r="N163" s="176">
        <v>0</v>
      </c>
      <c r="O163" s="176">
        <v>0</v>
      </c>
      <c r="P163" s="176">
        <v>0</v>
      </c>
      <c r="Q163" s="176">
        <v>0</v>
      </c>
      <c r="R163" s="176">
        <v>133.65</v>
      </c>
      <c r="S163" s="176">
        <v>133.65</v>
      </c>
      <c r="T163" s="176">
        <v>145.80000000000001</v>
      </c>
      <c r="U163" s="176">
        <v>291.60000000000002</v>
      </c>
      <c r="V163" s="176">
        <v>303.75</v>
      </c>
      <c r="W163" s="176">
        <v>291.60000000000002</v>
      </c>
    </row>
    <row r="164" spans="1:23" s="177" customFormat="1" x14ac:dyDescent="0.25">
      <c r="A164" s="177">
        <v>300021080</v>
      </c>
      <c r="B164" s="177" t="s">
        <v>158</v>
      </c>
      <c r="C164" s="177" t="s">
        <v>102</v>
      </c>
      <c r="H164" s="178" t="s">
        <v>696</v>
      </c>
      <c r="I164" s="178">
        <v>7.66</v>
      </c>
      <c r="J164" s="178"/>
      <c r="K164" s="178"/>
      <c r="L164" s="178">
        <v>137.88</v>
      </c>
      <c r="M164" s="178">
        <v>38.299999999999997</v>
      </c>
      <c r="N164" s="178">
        <v>30.64</v>
      </c>
      <c r="O164" s="178">
        <v>30.64</v>
      </c>
      <c r="P164" s="178">
        <v>30.64</v>
      </c>
      <c r="Q164" s="178">
        <v>30.64</v>
      </c>
      <c r="R164" s="178">
        <v>68.94</v>
      </c>
      <c r="S164" s="178">
        <v>68.94</v>
      </c>
      <c r="T164" s="178">
        <v>61.28</v>
      </c>
      <c r="U164" s="178">
        <v>68.94</v>
      </c>
      <c r="V164" s="178">
        <v>68.94</v>
      </c>
      <c r="W164" s="178">
        <v>61.28</v>
      </c>
    </row>
    <row r="165" spans="1:23" s="174" customFormat="1" x14ac:dyDescent="0.25">
      <c r="A165" s="174">
        <v>300021080</v>
      </c>
      <c r="B165" s="174" t="s">
        <v>158</v>
      </c>
      <c r="C165" s="174" t="s">
        <v>102</v>
      </c>
      <c r="H165" s="175" t="s">
        <v>697</v>
      </c>
      <c r="I165" s="175">
        <v>7.5</v>
      </c>
      <c r="J165" s="175"/>
      <c r="K165" s="175">
        <v>75</v>
      </c>
      <c r="L165" s="175">
        <v>-60</v>
      </c>
      <c r="M165" s="175">
        <v>322.5</v>
      </c>
      <c r="N165" s="175">
        <v>322.5</v>
      </c>
      <c r="O165" s="175">
        <v>322.5</v>
      </c>
      <c r="P165" s="175">
        <v>322.5</v>
      </c>
      <c r="Q165" s="175">
        <v>322.5</v>
      </c>
      <c r="R165" s="175">
        <v>322.5</v>
      </c>
      <c r="S165" s="175">
        <v>322.5</v>
      </c>
      <c r="T165" s="175">
        <v>322.5</v>
      </c>
      <c r="U165" s="175">
        <v>322.5</v>
      </c>
      <c r="V165" s="175">
        <v>322.5</v>
      </c>
      <c r="W165" s="175">
        <v>322.5</v>
      </c>
    </row>
    <row r="166" spans="1:23" ht="15.75" thickBot="1" x14ac:dyDescent="0.3">
      <c r="A166" s="171">
        <v>300021080</v>
      </c>
      <c r="B166" s="171" t="s">
        <v>158</v>
      </c>
      <c r="C166" s="171" t="s">
        <v>102</v>
      </c>
      <c r="H166" s="176" t="s">
        <v>699</v>
      </c>
      <c r="I166" s="176">
        <v>7.66</v>
      </c>
      <c r="J166" s="176"/>
      <c r="K166" s="176"/>
      <c r="L166" s="176">
        <v>0</v>
      </c>
      <c r="M166" s="176">
        <v>428.96000000000004</v>
      </c>
      <c r="N166" s="176">
        <v>30.64</v>
      </c>
      <c r="O166" s="176">
        <v>30.64</v>
      </c>
      <c r="P166" s="176">
        <v>30.64</v>
      </c>
      <c r="Q166" s="176">
        <v>30.64</v>
      </c>
      <c r="R166" s="176">
        <v>68.94</v>
      </c>
      <c r="S166" s="176">
        <v>68.94</v>
      </c>
      <c r="T166" s="176">
        <v>61.28</v>
      </c>
      <c r="U166" s="176">
        <v>68.94</v>
      </c>
      <c r="V166" s="176">
        <v>68.94</v>
      </c>
      <c r="W166" s="176">
        <v>61.28</v>
      </c>
    </row>
    <row r="167" spans="1:23" s="177" customFormat="1" x14ac:dyDescent="0.25">
      <c r="A167" s="177">
        <v>300021082</v>
      </c>
      <c r="B167" s="177" t="s">
        <v>160</v>
      </c>
      <c r="C167" s="177" t="s">
        <v>102</v>
      </c>
      <c r="H167" s="178" t="s">
        <v>696</v>
      </c>
      <c r="I167" s="178">
        <v>21.23</v>
      </c>
      <c r="J167" s="178"/>
      <c r="K167" s="178"/>
      <c r="L167" s="178">
        <v>976.58</v>
      </c>
      <c r="M167" s="178">
        <v>1401.18</v>
      </c>
      <c r="N167" s="178">
        <v>934.12</v>
      </c>
      <c r="O167" s="178">
        <v>488.29</v>
      </c>
      <c r="P167" s="178">
        <v>467.06</v>
      </c>
      <c r="Q167" s="178">
        <v>955.35</v>
      </c>
      <c r="R167" s="178">
        <v>1422.41</v>
      </c>
      <c r="S167" s="178">
        <v>1422.41</v>
      </c>
      <c r="T167" s="178">
        <v>1401.18</v>
      </c>
      <c r="U167" s="178">
        <v>1443.64</v>
      </c>
      <c r="V167" s="178">
        <v>1401.18</v>
      </c>
      <c r="W167" s="178">
        <v>1443.64</v>
      </c>
    </row>
    <row r="168" spans="1:23" s="174" customFormat="1" x14ac:dyDescent="0.25">
      <c r="A168" s="174">
        <v>300021082</v>
      </c>
      <c r="B168" s="174" t="s">
        <v>160</v>
      </c>
      <c r="C168" s="174" t="s">
        <v>102</v>
      </c>
      <c r="H168" s="175" t="s">
        <v>697</v>
      </c>
      <c r="I168" s="175">
        <v>20.8</v>
      </c>
      <c r="J168" s="175"/>
      <c r="K168" s="175">
        <v>15142.4</v>
      </c>
      <c r="L168" s="175">
        <v>14185.6</v>
      </c>
      <c r="M168" s="175">
        <v>12812.800000000001</v>
      </c>
      <c r="N168" s="175">
        <v>11897.6</v>
      </c>
      <c r="O168" s="175">
        <v>11419.2</v>
      </c>
      <c r="P168" s="175">
        <v>10961.6</v>
      </c>
      <c r="Q168" s="175">
        <v>10025.6</v>
      </c>
      <c r="R168" s="175">
        <v>8632</v>
      </c>
      <c r="S168" s="175">
        <v>7238.4000000000005</v>
      </c>
      <c r="T168" s="175">
        <v>5865.6</v>
      </c>
      <c r="U168" s="175">
        <v>4451.2</v>
      </c>
      <c r="V168" s="175">
        <v>3078.4</v>
      </c>
      <c r="W168" s="175">
        <v>1934.4</v>
      </c>
    </row>
    <row r="169" spans="1:23" ht="15.75" thickBot="1" x14ac:dyDescent="0.3">
      <c r="A169" s="171">
        <v>300021082</v>
      </c>
      <c r="B169" s="171" t="s">
        <v>160</v>
      </c>
      <c r="C169" s="171" t="s">
        <v>102</v>
      </c>
      <c r="H169" s="176" t="s">
        <v>699</v>
      </c>
      <c r="I169" s="176">
        <v>21.23</v>
      </c>
      <c r="J169" s="176"/>
      <c r="K169" s="176"/>
      <c r="L169" s="176">
        <v>0</v>
      </c>
      <c r="M169" s="176">
        <v>0</v>
      </c>
      <c r="N169" s="176">
        <v>0</v>
      </c>
      <c r="O169" s="176">
        <v>0</v>
      </c>
      <c r="P169" s="176">
        <v>0</v>
      </c>
      <c r="Q169" s="176">
        <v>0</v>
      </c>
      <c r="R169" s="176">
        <v>0</v>
      </c>
      <c r="S169" s="176">
        <v>0</v>
      </c>
      <c r="T169" s="176">
        <v>0</v>
      </c>
      <c r="U169" s="176">
        <v>0</v>
      </c>
      <c r="V169" s="176">
        <v>0</v>
      </c>
      <c r="W169" s="176">
        <v>275.99</v>
      </c>
    </row>
    <row r="170" spans="1:23" s="177" customFormat="1" x14ac:dyDescent="0.25">
      <c r="A170" s="177">
        <v>300215804</v>
      </c>
      <c r="B170" s="177" t="s">
        <v>162</v>
      </c>
      <c r="C170" s="177" t="s">
        <v>102</v>
      </c>
      <c r="H170" s="178" t="s">
        <v>696</v>
      </c>
      <c r="I170" s="178">
        <v>2.97</v>
      </c>
      <c r="J170" s="178"/>
      <c r="K170" s="178"/>
      <c r="L170" s="178">
        <v>0</v>
      </c>
      <c r="M170" s="178">
        <v>0</v>
      </c>
      <c r="N170" s="178">
        <v>0</v>
      </c>
      <c r="O170" s="178">
        <v>0</v>
      </c>
      <c r="P170" s="178">
        <v>0</v>
      </c>
      <c r="Q170" s="178">
        <v>0</v>
      </c>
      <c r="R170" s="178">
        <v>0</v>
      </c>
      <c r="S170" s="178">
        <v>0</v>
      </c>
      <c r="T170" s="178">
        <v>0</v>
      </c>
      <c r="U170" s="178">
        <v>0</v>
      </c>
      <c r="V170" s="178">
        <v>0</v>
      </c>
      <c r="W170" s="178">
        <v>0</v>
      </c>
    </row>
    <row r="171" spans="1:23" s="174" customFormat="1" x14ac:dyDescent="0.25">
      <c r="A171" s="174">
        <v>300215804</v>
      </c>
      <c r="B171" s="174" t="s">
        <v>162</v>
      </c>
      <c r="C171" s="174" t="s">
        <v>102</v>
      </c>
      <c r="H171" s="175" t="s">
        <v>697</v>
      </c>
      <c r="I171" s="175">
        <v>2.9699920268670419</v>
      </c>
      <c r="J171" s="175"/>
      <c r="K171" s="175">
        <v>491.7</v>
      </c>
      <c r="L171" s="175">
        <v>491.70000000000005</v>
      </c>
      <c r="M171" s="175">
        <v>1935.1161250573825</v>
      </c>
      <c r="N171" s="175">
        <v>1935.1161250573825</v>
      </c>
      <c r="O171" s="175">
        <v>1935.1161250573825</v>
      </c>
      <c r="P171" s="175">
        <v>1935.1161250573825</v>
      </c>
      <c r="Q171" s="175">
        <v>1935.1161250573825</v>
      </c>
      <c r="R171" s="175">
        <v>1935.1161250573825</v>
      </c>
      <c r="S171" s="175">
        <v>1935.1161250573825</v>
      </c>
      <c r="T171" s="175">
        <v>1935.1161250573825</v>
      </c>
      <c r="U171" s="175">
        <v>1935.1161250573825</v>
      </c>
      <c r="V171" s="175">
        <v>1935.1161250573825</v>
      </c>
      <c r="W171" s="175">
        <v>1935.1161250573825</v>
      </c>
    </row>
    <row r="172" spans="1:23" ht="15.75" thickBot="1" x14ac:dyDescent="0.3">
      <c r="A172" s="171">
        <v>300215804</v>
      </c>
      <c r="B172" s="171" t="s">
        <v>162</v>
      </c>
      <c r="C172" s="171" t="s">
        <v>102</v>
      </c>
      <c r="H172" s="176" t="s">
        <v>699</v>
      </c>
      <c r="I172" s="176">
        <v>2.97</v>
      </c>
      <c r="J172" s="176"/>
      <c r="K172" s="176"/>
      <c r="L172" s="176">
        <v>0</v>
      </c>
      <c r="M172" s="176">
        <v>1443.42</v>
      </c>
      <c r="N172" s="176">
        <v>0</v>
      </c>
      <c r="O172" s="176">
        <v>0</v>
      </c>
      <c r="P172" s="176">
        <v>0</v>
      </c>
      <c r="Q172" s="176">
        <v>0</v>
      </c>
      <c r="R172" s="176">
        <v>0</v>
      </c>
      <c r="S172" s="176">
        <v>0</v>
      </c>
      <c r="T172" s="176">
        <v>0</v>
      </c>
      <c r="U172" s="176">
        <v>0</v>
      </c>
      <c r="V172" s="176">
        <v>0</v>
      </c>
      <c r="W172" s="176">
        <v>0</v>
      </c>
    </row>
    <row r="173" spans="1:23" s="177" customFormat="1" x14ac:dyDescent="0.25">
      <c r="A173" s="177">
        <v>400000455</v>
      </c>
      <c r="B173" s="177" t="s">
        <v>164</v>
      </c>
      <c r="C173" s="177" t="s">
        <v>165</v>
      </c>
      <c r="H173" s="178" t="s">
        <v>696</v>
      </c>
      <c r="I173" s="178">
        <v>0</v>
      </c>
      <c r="J173" s="178"/>
      <c r="K173" s="178"/>
      <c r="L173" s="178">
        <v>0</v>
      </c>
      <c r="M173" s="178">
        <v>0</v>
      </c>
      <c r="N173" s="178">
        <v>0</v>
      </c>
      <c r="O173" s="178">
        <v>0</v>
      </c>
      <c r="P173" s="178">
        <v>0</v>
      </c>
      <c r="Q173" s="178">
        <v>0</v>
      </c>
      <c r="R173" s="178">
        <v>0</v>
      </c>
      <c r="S173" s="178">
        <v>0</v>
      </c>
      <c r="T173" s="178">
        <v>0</v>
      </c>
      <c r="U173" s="178">
        <v>0</v>
      </c>
      <c r="V173" s="178">
        <v>0</v>
      </c>
      <c r="W173" s="178">
        <v>0</v>
      </c>
    </row>
    <row r="174" spans="1:23" s="174" customFormat="1" x14ac:dyDescent="0.25">
      <c r="A174" s="174">
        <v>400000455</v>
      </c>
      <c r="B174" s="174" t="s">
        <v>164</v>
      </c>
      <c r="C174" s="174" t="s">
        <v>165</v>
      </c>
      <c r="H174" s="175" t="s">
        <v>697</v>
      </c>
      <c r="I174" s="175">
        <v>0</v>
      </c>
      <c r="J174" s="175"/>
      <c r="K174" s="175">
        <v>0</v>
      </c>
      <c r="L174" s="175">
        <v>0</v>
      </c>
      <c r="M174" s="175">
        <v>0</v>
      </c>
      <c r="N174" s="175">
        <v>0</v>
      </c>
      <c r="O174" s="175">
        <v>0</v>
      </c>
      <c r="P174" s="175">
        <v>0</v>
      </c>
      <c r="Q174" s="175">
        <v>0</v>
      </c>
      <c r="R174" s="175">
        <v>0</v>
      </c>
      <c r="S174" s="175">
        <v>0</v>
      </c>
      <c r="T174" s="175">
        <v>0</v>
      </c>
      <c r="U174" s="175">
        <v>0</v>
      </c>
      <c r="V174" s="175">
        <v>0</v>
      </c>
      <c r="W174" s="175">
        <v>0</v>
      </c>
    </row>
    <row r="175" spans="1:23" ht="15.75" thickBot="1" x14ac:dyDescent="0.3">
      <c r="A175" s="171">
        <v>400000455</v>
      </c>
      <c r="B175" s="171" t="s">
        <v>164</v>
      </c>
      <c r="C175" s="171" t="s">
        <v>165</v>
      </c>
      <c r="H175" s="176" t="s">
        <v>699</v>
      </c>
      <c r="I175" s="176">
        <v>0</v>
      </c>
      <c r="J175" s="176"/>
      <c r="K175" s="176"/>
      <c r="L175" s="176">
        <v>0</v>
      </c>
      <c r="M175" s="176">
        <v>0</v>
      </c>
      <c r="N175" s="176">
        <v>0</v>
      </c>
      <c r="O175" s="176">
        <v>0</v>
      </c>
      <c r="P175" s="176">
        <v>0</v>
      </c>
      <c r="Q175" s="176">
        <v>0</v>
      </c>
      <c r="R175" s="176">
        <v>0</v>
      </c>
      <c r="S175" s="176">
        <v>0</v>
      </c>
      <c r="T175" s="176">
        <v>0</v>
      </c>
      <c r="U175" s="176">
        <v>0</v>
      </c>
      <c r="V175" s="176">
        <v>0</v>
      </c>
      <c r="W175" s="176">
        <v>0</v>
      </c>
    </row>
    <row r="176" spans="1:23" s="177" customFormat="1" x14ac:dyDescent="0.25">
      <c r="A176" s="177">
        <v>400000456</v>
      </c>
      <c r="B176" s="177" t="s">
        <v>167</v>
      </c>
      <c r="C176" s="177" t="s">
        <v>165</v>
      </c>
      <c r="H176" s="178" t="s">
        <v>696</v>
      </c>
      <c r="I176" s="178">
        <v>0</v>
      </c>
      <c r="J176" s="178"/>
      <c r="K176" s="178"/>
      <c r="L176" s="178">
        <v>0</v>
      </c>
      <c r="M176" s="178">
        <v>0</v>
      </c>
      <c r="N176" s="178">
        <v>0</v>
      </c>
      <c r="O176" s="178">
        <v>0</v>
      </c>
      <c r="P176" s="178">
        <v>0</v>
      </c>
      <c r="Q176" s="178">
        <v>0</v>
      </c>
      <c r="R176" s="178">
        <v>0</v>
      </c>
      <c r="S176" s="178">
        <v>0</v>
      </c>
      <c r="T176" s="178">
        <v>0</v>
      </c>
      <c r="U176" s="178">
        <v>0</v>
      </c>
      <c r="V176" s="178">
        <v>0</v>
      </c>
      <c r="W176" s="178">
        <v>0</v>
      </c>
    </row>
    <row r="177" spans="1:23" s="174" customFormat="1" x14ac:dyDescent="0.25">
      <c r="A177" s="174">
        <v>400000456</v>
      </c>
      <c r="B177" s="174" t="s">
        <v>167</v>
      </c>
      <c r="C177" s="174" t="s">
        <v>165</v>
      </c>
      <c r="H177" s="175" t="s">
        <v>697</v>
      </c>
      <c r="I177" s="175">
        <v>0</v>
      </c>
      <c r="J177" s="175"/>
      <c r="K177" s="175">
        <v>0</v>
      </c>
      <c r="L177" s="175">
        <v>0</v>
      </c>
      <c r="M177" s="175">
        <v>0</v>
      </c>
      <c r="N177" s="175">
        <v>0</v>
      </c>
      <c r="O177" s="175">
        <v>0</v>
      </c>
      <c r="P177" s="175">
        <v>0</v>
      </c>
      <c r="Q177" s="175">
        <v>0</v>
      </c>
      <c r="R177" s="175">
        <v>0</v>
      </c>
      <c r="S177" s="175">
        <v>0</v>
      </c>
      <c r="T177" s="175">
        <v>0</v>
      </c>
      <c r="U177" s="175">
        <v>0</v>
      </c>
      <c r="V177" s="175">
        <v>0</v>
      </c>
      <c r="W177" s="175">
        <v>0</v>
      </c>
    </row>
    <row r="178" spans="1:23" ht="15.75" thickBot="1" x14ac:dyDescent="0.3">
      <c r="A178" s="171">
        <v>400000456</v>
      </c>
      <c r="B178" s="171" t="s">
        <v>167</v>
      </c>
      <c r="C178" s="171" t="s">
        <v>165</v>
      </c>
      <c r="H178" s="176" t="s">
        <v>699</v>
      </c>
      <c r="I178" s="176">
        <v>0</v>
      </c>
      <c r="J178" s="176"/>
      <c r="K178" s="176"/>
      <c r="L178" s="176">
        <v>0</v>
      </c>
      <c r="M178" s="176">
        <v>0</v>
      </c>
      <c r="N178" s="176">
        <v>0</v>
      </c>
      <c r="O178" s="176">
        <v>0</v>
      </c>
      <c r="P178" s="176">
        <v>0</v>
      </c>
      <c r="Q178" s="176">
        <v>0</v>
      </c>
      <c r="R178" s="176">
        <v>0</v>
      </c>
      <c r="S178" s="176">
        <v>0</v>
      </c>
      <c r="T178" s="176">
        <v>0</v>
      </c>
      <c r="U178" s="176">
        <v>0</v>
      </c>
      <c r="V178" s="176">
        <v>0</v>
      </c>
      <c r="W178" s="176">
        <v>0</v>
      </c>
    </row>
    <row r="179" spans="1:23" s="181" customFormat="1" ht="15.75" thickBot="1" x14ac:dyDescent="0.3">
      <c r="A179" s="181">
        <v>500000932</v>
      </c>
      <c r="B179" s="181" t="s">
        <v>169</v>
      </c>
      <c r="C179" s="181" t="s">
        <v>170</v>
      </c>
      <c r="D179" s="181" t="s">
        <v>43</v>
      </c>
      <c r="H179" s="182" t="s">
        <v>697</v>
      </c>
      <c r="I179" s="182">
        <v>36.230005758376429</v>
      </c>
      <c r="J179" s="182"/>
      <c r="K179" s="182">
        <v>41588.17</v>
      </c>
      <c r="L179" s="182">
        <v>194312.78841396363</v>
      </c>
      <c r="M179" s="182">
        <v>194335.93938764322</v>
      </c>
      <c r="N179" s="182">
        <v>194331.9540870098</v>
      </c>
      <c r="O179" s="182">
        <v>194329.92520668733</v>
      </c>
      <c r="P179" s="182">
        <v>194308.69442331293</v>
      </c>
      <c r="Q179" s="182">
        <v>194309.45525343384</v>
      </c>
      <c r="R179" s="182">
        <v>194320.50540519008</v>
      </c>
      <c r="S179" s="182">
        <v>194333.36705723431</v>
      </c>
      <c r="T179" s="182">
        <v>194313.54924408445</v>
      </c>
      <c r="U179" s="182">
        <v>194335.25101753365</v>
      </c>
      <c r="V179" s="182">
        <v>194335.46839756824</v>
      </c>
      <c r="W179" s="182">
        <v>194312.06381384825</v>
      </c>
    </row>
    <row r="180" spans="1:23" s="181" customFormat="1" ht="15.75" thickBot="1" x14ac:dyDescent="0.3">
      <c r="A180" s="181">
        <v>500000933</v>
      </c>
      <c r="B180" s="181" t="s">
        <v>172</v>
      </c>
      <c r="C180" s="181" t="s">
        <v>170</v>
      </c>
      <c r="D180" s="181" t="s">
        <v>21</v>
      </c>
      <c r="H180" s="182" t="s">
        <v>697</v>
      </c>
      <c r="I180" s="182">
        <v>353.72732592159156</v>
      </c>
      <c r="J180" s="182"/>
      <c r="K180" s="182">
        <v>604.52</v>
      </c>
      <c r="L180" s="182">
        <v>22181.886881217088</v>
      </c>
      <c r="M180" s="182">
        <v>22181.886881217088</v>
      </c>
      <c r="N180" s="182">
        <v>22181.886881217088</v>
      </c>
      <c r="O180" s="182">
        <v>22181.886881217088</v>
      </c>
      <c r="P180" s="182">
        <v>22181.886881217088</v>
      </c>
      <c r="Q180" s="182">
        <v>22181.886881217088</v>
      </c>
      <c r="R180" s="182">
        <v>22181.886881217088</v>
      </c>
      <c r="S180" s="182">
        <v>22181.886881217088</v>
      </c>
      <c r="T180" s="182">
        <v>22181.886881217088</v>
      </c>
      <c r="U180" s="182">
        <v>22181.886881217088</v>
      </c>
      <c r="V180" s="182">
        <v>22181.886881217088</v>
      </c>
      <c r="W180" s="182">
        <v>22181.886881217088</v>
      </c>
    </row>
    <row r="181" spans="1:23" s="181" customFormat="1" ht="15.75" thickBot="1" x14ac:dyDescent="0.3">
      <c r="A181" s="181">
        <v>500000934</v>
      </c>
      <c r="B181" s="181" t="s">
        <v>174</v>
      </c>
      <c r="C181" s="181" t="s">
        <v>170</v>
      </c>
      <c r="D181" s="181" t="s">
        <v>51</v>
      </c>
      <c r="H181" s="182" t="s">
        <v>697</v>
      </c>
      <c r="I181" s="182">
        <v>0</v>
      </c>
      <c r="J181" s="182"/>
      <c r="K181" s="182">
        <v>0</v>
      </c>
      <c r="L181" s="182">
        <v>0</v>
      </c>
      <c r="M181" s="182">
        <v>0</v>
      </c>
      <c r="N181" s="182">
        <v>0</v>
      </c>
      <c r="O181" s="182">
        <v>0</v>
      </c>
      <c r="P181" s="182">
        <v>0</v>
      </c>
      <c r="Q181" s="182">
        <v>0</v>
      </c>
      <c r="R181" s="182">
        <v>0</v>
      </c>
      <c r="S181" s="182">
        <v>0</v>
      </c>
      <c r="T181" s="182">
        <v>0</v>
      </c>
      <c r="U181" s="182">
        <v>0</v>
      </c>
      <c r="V181" s="182">
        <v>0</v>
      </c>
      <c r="W181" s="182">
        <v>0</v>
      </c>
    </row>
    <row r="182" spans="1:23" s="181" customFormat="1" ht="15.75" thickBot="1" x14ac:dyDescent="0.3">
      <c r="A182" s="181">
        <v>500000935</v>
      </c>
      <c r="B182" s="181" t="s">
        <v>176</v>
      </c>
      <c r="C182" s="181" t="s">
        <v>170</v>
      </c>
      <c r="D182" s="181" t="s">
        <v>51</v>
      </c>
      <c r="H182" s="182" t="s">
        <v>697</v>
      </c>
      <c r="I182" s="182">
        <v>92.629999474825382</v>
      </c>
      <c r="J182" s="182"/>
      <c r="K182" s="182">
        <v>12346.56</v>
      </c>
      <c r="L182" s="182">
        <v>50593.4867831554</v>
      </c>
      <c r="M182" s="182">
        <v>50612.012783050355</v>
      </c>
      <c r="N182" s="182">
        <v>50621.275782997844</v>
      </c>
      <c r="O182" s="182">
        <v>50565.697783312942</v>
      </c>
      <c r="P182" s="182">
        <v>50621.275782997844</v>
      </c>
      <c r="Q182" s="182">
        <v>50547.171783417973</v>
      </c>
      <c r="R182" s="182">
        <v>50593.486783155386</v>
      </c>
      <c r="S182" s="182">
        <v>50602.74978310286</v>
      </c>
      <c r="T182" s="182">
        <v>50574.960783260416</v>
      </c>
      <c r="U182" s="182">
        <v>50593.486783155386</v>
      </c>
      <c r="V182" s="182">
        <v>50584.223783207904</v>
      </c>
      <c r="W182" s="182">
        <v>50556.434783365446</v>
      </c>
    </row>
    <row r="183" spans="1:23" s="177" customFormat="1" x14ac:dyDescent="0.25">
      <c r="A183" s="177">
        <v>500000936</v>
      </c>
      <c r="B183" s="177" t="s">
        <v>178</v>
      </c>
      <c r="C183" s="177" t="s">
        <v>170</v>
      </c>
      <c r="D183" s="177" t="s">
        <v>43</v>
      </c>
      <c r="H183" s="178" t="s">
        <v>696</v>
      </c>
      <c r="I183" s="178">
        <v>8.5200000214061369</v>
      </c>
      <c r="J183" s="178"/>
      <c r="K183" s="178"/>
      <c r="L183" s="178">
        <v>47239.659838687636</v>
      </c>
      <c r="M183" s="178">
        <v>25122.136218718293</v>
      </c>
      <c r="N183" s="178">
        <v>30854.732777521203</v>
      </c>
      <c r="O183" s="178">
        <v>25181.717771667994</v>
      </c>
      <c r="P183" s="178">
        <v>24415.669233743327</v>
      </c>
      <c r="Q183" s="178">
        <v>31650.572091920716</v>
      </c>
      <c r="R183" s="178">
        <v>28624.68036711829</v>
      </c>
      <c r="S183" s="178">
        <v>27113.862417322427</v>
      </c>
      <c r="T183" s="178">
        <v>23704.946423557667</v>
      </c>
      <c r="U183" s="178">
        <v>46703.425862140364</v>
      </c>
      <c r="V183" s="178">
        <v>46826.844793250457</v>
      </c>
      <c r="W183" s="178">
        <v>47520.544302593342</v>
      </c>
    </row>
    <row r="184" spans="1:23" s="174" customFormat="1" x14ac:dyDescent="0.25">
      <c r="A184" s="174">
        <v>500000936</v>
      </c>
      <c r="B184" s="174" t="s">
        <v>178</v>
      </c>
      <c r="C184" s="174" t="s">
        <v>170</v>
      </c>
      <c r="D184" s="174" t="s">
        <v>43</v>
      </c>
      <c r="H184" s="175" t="s">
        <v>697</v>
      </c>
      <c r="I184" s="175">
        <v>8.5200043142266697</v>
      </c>
      <c r="J184" s="175"/>
      <c r="K184" s="175">
        <v>225292.31</v>
      </c>
      <c r="L184" s="175">
        <v>178052.62635950706</v>
      </c>
      <c r="M184" s="175">
        <v>152930.4774829458</v>
      </c>
      <c r="N184" s="175">
        <v>122075.72915920042</v>
      </c>
      <c r="O184" s="175">
        <v>96893.998699669173</v>
      </c>
      <c r="P184" s="175">
        <v>72478.317164037828</v>
      </c>
      <c r="Q184" s="175">
        <v>40827.729124907557</v>
      </c>
      <c r="R184" s="175">
        <v>24054.360336271133</v>
      </c>
      <c r="S184" s="175">
        <v>24051.137985439447</v>
      </c>
      <c r="T184" s="175">
        <v>24057.351624585812</v>
      </c>
      <c r="U184" s="175">
        <v>24052.045877099175</v>
      </c>
      <c r="V184" s="175">
        <v>24051.121201030946</v>
      </c>
      <c r="W184" s="175">
        <v>24055.137019864414</v>
      </c>
    </row>
    <row r="185" spans="1:23" ht="15.75" thickBot="1" x14ac:dyDescent="0.3">
      <c r="A185" s="171">
        <v>500000936</v>
      </c>
      <c r="B185" s="171" t="s">
        <v>178</v>
      </c>
      <c r="C185" s="171" t="s">
        <v>170</v>
      </c>
      <c r="D185" s="171" t="s">
        <v>43</v>
      </c>
      <c r="H185" s="176" t="s">
        <v>699</v>
      </c>
      <c r="I185" s="176">
        <v>8.5200000214061369</v>
      </c>
      <c r="J185" s="176"/>
      <c r="K185" s="176"/>
      <c r="L185" s="176">
        <v>0</v>
      </c>
      <c r="M185" s="176">
        <v>0</v>
      </c>
      <c r="N185" s="176">
        <v>0</v>
      </c>
      <c r="O185" s="176">
        <v>0</v>
      </c>
      <c r="P185" s="176">
        <v>0</v>
      </c>
      <c r="Q185" s="176">
        <v>0</v>
      </c>
      <c r="R185" s="176">
        <v>11851.320029775936</v>
      </c>
      <c r="S185" s="176">
        <v>27110.640068114328</v>
      </c>
      <c r="T185" s="176">
        <v>23711.160059573278</v>
      </c>
      <c r="U185" s="176">
        <v>46698.120117327038</v>
      </c>
      <c r="V185" s="176">
        <v>46825.920117648129</v>
      </c>
      <c r="W185" s="176">
        <v>47524.560119403432</v>
      </c>
    </row>
    <row r="186" spans="1:23" s="181" customFormat="1" ht="15.75" thickBot="1" x14ac:dyDescent="0.3">
      <c r="A186" s="181">
        <v>500000937</v>
      </c>
      <c r="B186" s="181" t="s">
        <v>180</v>
      </c>
      <c r="C186" s="181" t="s">
        <v>170</v>
      </c>
      <c r="D186" s="181" t="s">
        <v>21</v>
      </c>
      <c r="H186" s="182" t="s">
        <v>697</v>
      </c>
      <c r="I186" s="182">
        <v>483.06989346069065</v>
      </c>
      <c r="J186" s="182"/>
      <c r="K186" s="182">
        <v>10519.33</v>
      </c>
      <c r="L186" s="182">
        <v>39503.523607641444</v>
      </c>
      <c r="M186" s="182">
        <v>39503.523607641444</v>
      </c>
      <c r="N186" s="182">
        <v>39503.523607641444</v>
      </c>
      <c r="O186" s="182">
        <v>39503.523607641444</v>
      </c>
      <c r="P186" s="182">
        <v>39503.523607641444</v>
      </c>
      <c r="Q186" s="182">
        <v>39503.523607641444</v>
      </c>
      <c r="R186" s="182">
        <v>39503.523607641444</v>
      </c>
      <c r="S186" s="182">
        <v>39503.523607641444</v>
      </c>
      <c r="T186" s="182">
        <v>39503.523607641444</v>
      </c>
      <c r="U186" s="182">
        <v>39503.523607641444</v>
      </c>
      <c r="V186" s="182">
        <v>39503.523607641444</v>
      </c>
      <c r="W186" s="182">
        <v>39503.523607641444</v>
      </c>
    </row>
    <row r="187" spans="1:23" s="181" customFormat="1" ht="15.75" thickBot="1" x14ac:dyDescent="0.3">
      <c r="A187" s="181">
        <v>500000938</v>
      </c>
      <c r="B187" s="181" t="s">
        <v>182</v>
      </c>
      <c r="C187" s="181" t="s">
        <v>170</v>
      </c>
      <c r="D187" s="181" t="s">
        <v>46</v>
      </c>
      <c r="H187" s="182" t="s">
        <v>697</v>
      </c>
      <c r="I187" s="182">
        <v>50</v>
      </c>
      <c r="J187" s="182"/>
      <c r="K187" s="182">
        <v>0</v>
      </c>
      <c r="L187" s="182">
        <v>8340</v>
      </c>
      <c r="M187" s="182">
        <v>8330.0000000000018</v>
      </c>
      <c r="N187" s="182">
        <v>8310</v>
      </c>
      <c r="O187" s="182">
        <v>8340</v>
      </c>
      <c r="P187" s="182">
        <v>8320</v>
      </c>
      <c r="Q187" s="182">
        <v>8300</v>
      </c>
      <c r="R187" s="182">
        <v>8340</v>
      </c>
      <c r="S187" s="182">
        <v>8300</v>
      </c>
      <c r="T187" s="182">
        <v>8319.9999999999982</v>
      </c>
      <c r="U187" s="182">
        <v>8339.9999999999982</v>
      </c>
      <c r="V187" s="182">
        <v>8309.9999999999964</v>
      </c>
      <c r="W187" s="182">
        <v>8299.9999999999964</v>
      </c>
    </row>
    <row r="188" spans="1:23" s="181" customFormat="1" ht="15.75" thickBot="1" x14ac:dyDescent="0.3">
      <c r="A188" s="181">
        <v>500000999</v>
      </c>
      <c r="B188" s="181" t="s">
        <v>186</v>
      </c>
      <c r="C188" s="181" t="s">
        <v>170</v>
      </c>
      <c r="D188" s="181" t="s">
        <v>187</v>
      </c>
      <c r="H188" s="182" t="s">
        <v>697</v>
      </c>
      <c r="I188" s="182">
        <v>0</v>
      </c>
      <c r="J188" s="182"/>
      <c r="K188" s="182">
        <v>0</v>
      </c>
      <c r="L188" s="182">
        <v>0</v>
      </c>
      <c r="M188" s="182">
        <v>0</v>
      </c>
      <c r="N188" s="182">
        <v>0</v>
      </c>
      <c r="O188" s="182">
        <v>0</v>
      </c>
      <c r="P188" s="182">
        <v>0</v>
      </c>
      <c r="Q188" s="182">
        <v>0</v>
      </c>
      <c r="R188" s="182">
        <v>0</v>
      </c>
      <c r="S188" s="182">
        <v>0</v>
      </c>
      <c r="T188" s="182">
        <v>0</v>
      </c>
      <c r="U188" s="182">
        <v>0</v>
      </c>
      <c r="V188" s="182">
        <v>0</v>
      </c>
      <c r="W188" s="182">
        <v>0</v>
      </c>
    </row>
    <row r="189" spans="1:23" s="181" customFormat="1" ht="15.75" thickBot="1" x14ac:dyDescent="0.3">
      <c r="A189" s="181">
        <v>500001000</v>
      </c>
      <c r="B189" s="181" t="s">
        <v>189</v>
      </c>
      <c r="C189" s="181" t="s">
        <v>170</v>
      </c>
      <c r="D189" s="181" t="s">
        <v>21</v>
      </c>
      <c r="H189" s="182" t="s">
        <v>697</v>
      </c>
      <c r="I189" s="182">
        <v>0</v>
      </c>
      <c r="J189" s="182"/>
      <c r="K189" s="182">
        <v>0</v>
      </c>
      <c r="L189" s="182">
        <v>0</v>
      </c>
      <c r="M189" s="182">
        <v>0</v>
      </c>
      <c r="N189" s="182">
        <v>0</v>
      </c>
      <c r="O189" s="182">
        <v>0</v>
      </c>
      <c r="P189" s="182">
        <v>0</v>
      </c>
      <c r="Q189" s="182">
        <v>0</v>
      </c>
      <c r="R189" s="182">
        <v>0</v>
      </c>
      <c r="S189" s="182">
        <v>0</v>
      </c>
      <c r="T189" s="182">
        <v>0</v>
      </c>
      <c r="U189" s="182">
        <v>0</v>
      </c>
      <c r="V189" s="182">
        <v>0</v>
      </c>
      <c r="W189" s="182">
        <v>0</v>
      </c>
    </row>
    <row r="190" spans="1:23" s="181" customFormat="1" ht="15.75" thickBot="1" x14ac:dyDescent="0.3">
      <c r="A190" s="181">
        <v>500001010</v>
      </c>
      <c r="B190" s="181" t="s">
        <v>191</v>
      </c>
      <c r="C190" s="181" t="s">
        <v>170</v>
      </c>
      <c r="D190" s="181" t="s">
        <v>192</v>
      </c>
      <c r="H190" s="182" t="s">
        <v>697</v>
      </c>
      <c r="I190" s="182">
        <v>0</v>
      </c>
      <c r="J190" s="182"/>
      <c r="K190" s="182">
        <v>0</v>
      </c>
      <c r="L190" s="182">
        <v>0</v>
      </c>
      <c r="M190" s="182">
        <v>0</v>
      </c>
      <c r="N190" s="182">
        <v>0</v>
      </c>
      <c r="O190" s="182">
        <v>0</v>
      </c>
      <c r="P190" s="182">
        <v>0</v>
      </c>
      <c r="Q190" s="182">
        <v>0</v>
      </c>
      <c r="R190" s="182">
        <v>0</v>
      </c>
      <c r="S190" s="182">
        <v>0</v>
      </c>
      <c r="T190" s="182">
        <v>0</v>
      </c>
      <c r="U190" s="182">
        <v>0</v>
      </c>
      <c r="V190" s="182">
        <v>0</v>
      </c>
      <c r="W190" s="182">
        <v>0</v>
      </c>
    </row>
    <row r="191" spans="1:23" s="181" customFormat="1" ht="15.75" thickBot="1" x14ac:dyDescent="0.3">
      <c r="A191" s="181">
        <v>500002405</v>
      </c>
      <c r="B191" s="181" t="s">
        <v>194</v>
      </c>
      <c r="C191" s="181" t="s">
        <v>170</v>
      </c>
      <c r="D191" s="181" t="s">
        <v>82</v>
      </c>
      <c r="H191" s="182" t="s">
        <v>697</v>
      </c>
      <c r="I191" s="182">
        <v>0</v>
      </c>
      <c r="J191" s="182"/>
      <c r="K191" s="182">
        <v>0</v>
      </c>
      <c r="L191" s="182">
        <v>0</v>
      </c>
      <c r="M191" s="182">
        <v>0</v>
      </c>
      <c r="N191" s="182">
        <v>0</v>
      </c>
      <c r="O191" s="182">
        <v>0</v>
      </c>
      <c r="P191" s="182">
        <v>0</v>
      </c>
      <c r="Q191" s="182">
        <v>0</v>
      </c>
      <c r="R191" s="182">
        <v>0</v>
      </c>
      <c r="S191" s="182">
        <v>0</v>
      </c>
      <c r="T191" s="182">
        <v>0</v>
      </c>
      <c r="U191" s="182">
        <v>0</v>
      </c>
      <c r="V191" s="182">
        <v>0</v>
      </c>
      <c r="W191" s="182">
        <v>0</v>
      </c>
    </row>
    <row r="192" spans="1:23" s="181" customFormat="1" ht="15.75" thickBot="1" x14ac:dyDescent="0.3">
      <c r="A192" s="181">
        <v>500003756</v>
      </c>
      <c r="B192" s="181" t="s">
        <v>196</v>
      </c>
      <c r="C192" s="181" t="s">
        <v>170</v>
      </c>
      <c r="H192" s="182" t="s">
        <v>697</v>
      </c>
      <c r="I192" s="182">
        <v>0</v>
      </c>
      <c r="J192" s="182"/>
      <c r="K192" s="182">
        <v>0</v>
      </c>
      <c r="L192" s="182">
        <v>0</v>
      </c>
      <c r="M192" s="182">
        <v>0</v>
      </c>
      <c r="N192" s="182">
        <v>0</v>
      </c>
      <c r="O192" s="182">
        <v>0</v>
      </c>
      <c r="P192" s="182">
        <v>0</v>
      </c>
      <c r="Q192" s="182">
        <v>0</v>
      </c>
      <c r="R192" s="182">
        <v>0</v>
      </c>
      <c r="S192" s="182">
        <v>0</v>
      </c>
      <c r="T192" s="182">
        <v>0</v>
      </c>
      <c r="U192" s="182">
        <v>0</v>
      </c>
      <c r="V192" s="182">
        <v>0</v>
      </c>
      <c r="W192" s="182">
        <v>0</v>
      </c>
    </row>
    <row r="193" spans="1:23" s="181" customFormat="1" ht="15.75" thickBot="1" x14ac:dyDescent="0.3">
      <c r="A193" s="181">
        <v>500004004</v>
      </c>
      <c r="B193" s="181" t="s">
        <v>198</v>
      </c>
      <c r="C193" s="181" t="s">
        <v>170</v>
      </c>
      <c r="D193" s="181" t="s">
        <v>51</v>
      </c>
      <c r="H193" s="182" t="s">
        <v>697</v>
      </c>
      <c r="I193" s="182">
        <v>45.420048083999802</v>
      </c>
      <c r="J193" s="182"/>
      <c r="K193" s="182">
        <v>4628.53</v>
      </c>
      <c r="L193" s="182">
        <v>7.0401074530200214</v>
      </c>
      <c r="M193" s="182">
        <v>0.22710024041979246</v>
      </c>
      <c r="N193" s="182">
        <v>9.3111098572218189</v>
      </c>
      <c r="O193" s="182">
        <v>27.479129090820706</v>
      </c>
      <c r="P193" s="182">
        <v>36.563138707620148</v>
      </c>
      <c r="Q193" s="182">
        <v>36.563138707622734</v>
      </c>
      <c r="R193" s="182">
        <v>20.666121878221769</v>
      </c>
      <c r="S193" s="182">
        <v>27.479129090820706</v>
      </c>
      <c r="T193" s="182">
        <v>11.582112261419743</v>
      </c>
      <c r="U193" s="182">
        <v>11.582112261419743</v>
      </c>
      <c r="V193" s="182">
        <v>13.853114665617667</v>
      </c>
      <c r="W193" s="182">
        <v>16.124117069815593</v>
      </c>
    </row>
    <row r="194" spans="1:23" s="181" customFormat="1" ht="15.75" thickBot="1" x14ac:dyDescent="0.3">
      <c r="A194" s="181">
        <v>500004010</v>
      </c>
      <c r="B194" s="181" t="s">
        <v>200</v>
      </c>
      <c r="C194" s="181" t="s">
        <v>170</v>
      </c>
      <c r="D194" s="181" t="s">
        <v>21</v>
      </c>
      <c r="H194" s="182" t="s">
        <v>697</v>
      </c>
      <c r="I194" s="182">
        <v>604.75058823529412</v>
      </c>
      <c r="J194" s="182"/>
      <c r="K194" s="182">
        <v>2570.19</v>
      </c>
      <c r="L194" s="182">
        <v>3114.4655294117647</v>
      </c>
      <c r="M194" s="182">
        <v>3114.4655294117647</v>
      </c>
      <c r="N194" s="182">
        <v>3114.4655294117647</v>
      </c>
      <c r="O194" s="182">
        <v>3114.4655294117647</v>
      </c>
      <c r="P194" s="182">
        <v>3114.4655294117647</v>
      </c>
      <c r="Q194" s="182">
        <v>3114.4655294117647</v>
      </c>
      <c r="R194" s="182">
        <v>3114.4655294117647</v>
      </c>
      <c r="S194" s="182">
        <v>3114.4655294117647</v>
      </c>
      <c r="T194" s="182">
        <v>3114.4655294117647</v>
      </c>
      <c r="U194" s="182">
        <v>3114.4655294117647</v>
      </c>
      <c r="V194" s="182">
        <v>3658.7410588235298</v>
      </c>
      <c r="W194" s="182">
        <v>3658.7410588235298</v>
      </c>
    </row>
    <row r="195" spans="1:23" s="181" customFormat="1" ht="15.75" thickBot="1" x14ac:dyDescent="0.3">
      <c r="A195" s="181">
        <v>500004017</v>
      </c>
      <c r="B195" s="181" t="s">
        <v>202</v>
      </c>
      <c r="C195" s="181" t="s">
        <v>170</v>
      </c>
      <c r="D195" s="181" t="s">
        <v>21</v>
      </c>
      <c r="H195" s="182" t="s">
        <v>697</v>
      </c>
      <c r="I195" s="182">
        <v>582.56955810147292</v>
      </c>
      <c r="J195" s="182"/>
      <c r="K195" s="182">
        <v>3559.5</v>
      </c>
      <c r="L195" s="182">
        <v>3559.4999999999995</v>
      </c>
      <c r="M195" s="182">
        <v>3559.4999999999995</v>
      </c>
      <c r="N195" s="182">
        <v>3559.4999999999995</v>
      </c>
      <c r="O195" s="182">
        <v>3559.4999999999995</v>
      </c>
      <c r="P195" s="182">
        <v>3559.4999999999995</v>
      </c>
      <c r="Q195" s="182">
        <v>3559.4999999999995</v>
      </c>
      <c r="R195" s="182">
        <v>2889.545008183306</v>
      </c>
      <c r="S195" s="182">
        <v>2802.1595744680849</v>
      </c>
      <c r="T195" s="182">
        <v>3209.9582651391161</v>
      </c>
      <c r="U195" s="182">
        <v>3122.5728314238954</v>
      </c>
      <c r="V195" s="182">
        <v>2947.8019639934537</v>
      </c>
      <c r="W195" s="182">
        <v>2860.416530278233</v>
      </c>
    </row>
    <row r="196" spans="1:23" s="177" customFormat="1" x14ac:dyDescent="0.25">
      <c r="A196" s="177">
        <v>500004019</v>
      </c>
      <c r="B196" s="177" t="s">
        <v>204</v>
      </c>
      <c r="C196" s="177" t="s">
        <v>170</v>
      </c>
      <c r="D196" s="177" t="s">
        <v>21</v>
      </c>
      <c r="H196" s="178" t="s">
        <v>696</v>
      </c>
      <c r="I196" s="178">
        <v>693.8</v>
      </c>
      <c r="J196" s="178"/>
      <c r="K196" s="178"/>
      <c r="L196" s="178">
        <v>0</v>
      </c>
      <c r="M196" s="178">
        <v>0</v>
      </c>
      <c r="N196" s="178">
        <v>0</v>
      </c>
      <c r="O196" s="178">
        <v>0</v>
      </c>
      <c r="P196" s="178">
        <v>0</v>
      </c>
      <c r="Q196" s="178">
        <v>0</v>
      </c>
      <c r="R196" s="178">
        <v>0</v>
      </c>
      <c r="S196" s="178">
        <v>0</v>
      </c>
      <c r="T196" s="178">
        <v>0</v>
      </c>
      <c r="U196" s="178">
        <v>0</v>
      </c>
      <c r="V196" s="178">
        <v>0</v>
      </c>
      <c r="W196" s="178">
        <v>0</v>
      </c>
    </row>
    <row r="197" spans="1:23" s="174" customFormat="1" x14ac:dyDescent="0.25">
      <c r="A197" s="174">
        <v>500004019</v>
      </c>
      <c r="B197" s="174" t="s">
        <v>204</v>
      </c>
      <c r="C197" s="174" t="s">
        <v>170</v>
      </c>
      <c r="D197" s="174" t="s">
        <v>21</v>
      </c>
      <c r="H197" s="175" t="s">
        <v>697</v>
      </c>
      <c r="I197" s="175">
        <v>0</v>
      </c>
      <c r="J197" s="175"/>
      <c r="K197" s="175">
        <v>0</v>
      </c>
      <c r="L197" s="175">
        <v>0</v>
      </c>
      <c r="M197" s="175">
        <v>0</v>
      </c>
      <c r="N197" s="175">
        <v>0</v>
      </c>
      <c r="O197" s="175">
        <v>0</v>
      </c>
      <c r="P197" s="175">
        <v>0</v>
      </c>
      <c r="Q197" s="175">
        <v>0</v>
      </c>
      <c r="R197" s="175">
        <v>0</v>
      </c>
      <c r="S197" s="175">
        <v>0</v>
      </c>
      <c r="T197" s="175">
        <v>0</v>
      </c>
      <c r="U197" s="175">
        <v>0</v>
      </c>
      <c r="V197" s="175">
        <v>0</v>
      </c>
      <c r="W197" s="175">
        <v>0</v>
      </c>
    </row>
    <row r="198" spans="1:23" ht="15.75" thickBot="1" x14ac:dyDescent="0.3">
      <c r="A198" s="171">
        <v>500004019</v>
      </c>
      <c r="B198" s="171" t="s">
        <v>204</v>
      </c>
      <c r="C198" s="171" t="s">
        <v>170</v>
      </c>
      <c r="D198" s="171" t="s">
        <v>21</v>
      </c>
      <c r="H198" s="176" t="s">
        <v>699</v>
      </c>
      <c r="I198" s="176">
        <v>693.8</v>
      </c>
      <c r="J198" s="176"/>
      <c r="K198" s="176"/>
      <c r="L198" s="176">
        <v>0</v>
      </c>
      <c r="M198" s="176">
        <v>693.8</v>
      </c>
      <c r="N198" s="176">
        <v>0</v>
      </c>
      <c r="O198" s="176">
        <v>0</v>
      </c>
      <c r="P198" s="176">
        <v>0</v>
      </c>
      <c r="Q198" s="176">
        <v>0</v>
      </c>
      <c r="R198" s="176">
        <v>0</v>
      </c>
      <c r="S198" s="176">
        <v>0</v>
      </c>
      <c r="T198" s="176">
        <v>0</v>
      </c>
      <c r="U198" s="176">
        <v>0</v>
      </c>
      <c r="V198" s="176">
        <v>0</v>
      </c>
      <c r="W198" s="176">
        <v>0</v>
      </c>
    </row>
    <row r="199" spans="1:23" s="177" customFormat="1" x14ac:dyDescent="0.25">
      <c r="A199" s="177">
        <v>500004042</v>
      </c>
      <c r="B199" s="177" t="s">
        <v>206</v>
      </c>
      <c r="C199" s="177" t="s">
        <v>170</v>
      </c>
      <c r="D199" s="177" t="s">
        <v>21</v>
      </c>
      <c r="H199" s="178" t="s">
        <v>696</v>
      </c>
      <c r="I199" s="178">
        <v>683.64</v>
      </c>
      <c r="J199" s="178"/>
      <c r="K199" s="178"/>
      <c r="L199" s="178">
        <v>-68.364000000000004</v>
      </c>
      <c r="M199" s="178">
        <v>0</v>
      </c>
      <c r="N199" s="178">
        <v>0</v>
      </c>
      <c r="O199" s="178">
        <v>0</v>
      </c>
      <c r="P199" s="178">
        <v>0</v>
      </c>
      <c r="Q199" s="178">
        <v>0</v>
      </c>
      <c r="R199" s="178">
        <v>0</v>
      </c>
      <c r="S199" s="178">
        <v>0</v>
      </c>
      <c r="T199" s="178">
        <v>0</v>
      </c>
      <c r="U199" s="178">
        <v>0</v>
      </c>
      <c r="V199" s="178">
        <v>-68.364000000000004</v>
      </c>
      <c r="W199" s="178">
        <v>0</v>
      </c>
    </row>
    <row r="200" spans="1:23" s="174" customFormat="1" x14ac:dyDescent="0.25">
      <c r="A200" s="174">
        <v>500004042</v>
      </c>
      <c r="B200" s="174" t="s">
        <v>206</v>
      </c>
      <c r="C200" s="174" t="s">
        <v>170</v>
      </c>
      <c r="D200" s="174" t="s">
        <v>21</v>
      </c>
      <c r="H200" s="175" t="s">
        <v>697</v>
      </c>
      <c r="I200" s="175">
        <v>0</v>
      </c>
      <c r="J200" s="175"/>
      <c r="K200" s="175">
        <v>0</v>
      </c>
      <c r="L200" s="175">
        <v>0</v>
      </c>
      <c r="M200" s="175">
        <v>0</v>
      </c>
      <c r="N200" s="175">
        <v>0</v>
      </c>
      <c r="O200" s="175">
        <v>0</v>
      </c>
      <c r="P200" s="175">
        <v>0</v>
      </c>
      <c r="Q200" s="175">
        <v>0</v>
      </c>
      <c r="R200" s="175">
        <v>0</v>
      </c>
      <c r="S200" s="175">
        <v>0</v>
      </c>
      <c r="T200" s="175">
        <v>0</v>
      </c>
      <c r="U200" s="175">
        <v>0</v>
      </c>
      <c r="V200" s="175">
        <v>0</v>
      </c>
      <c r="W200" s="175">
        <v>0</v>
      </c>
    </row>
    <row r="201" spans="1:23" ht="15.75" thickBot="1" x14ac:dyDescent="0.3">
      <c r="A201" s="171">
        <v>500004042</v>
      </c>
      <c r="B201" s="171" t="s">
        <v>206</v>
      </c>
      <c r="C201" s="171" t="s">
        <v>170</v>
      </c>
      <c r="D201" s="171" t="s">
        <v>21</v>
      </c>
      <c r="H201" s="176" t="s">
        <v>699</v>
      </c>
      <c r="I201" s="176">
        <v>683.64</v>
      </c>
      <c r="J201" s="176"/>
      <c r="K201" s="176"/>
      <c r="L201" s="176">
        <v>0</v>
      </c>
      <c r="M201" s="176">
        <v>683.64</v>
      </c>
      <c r="N201" s="176">
        <v>0</v>
      </c>
      <c r="O201" s="176">
        <v>0</v>
      </c>
      <c r="P201" s="176">
        <v>0</v>
      </c>
      <c r="Q201" s="176">
        <v>0</v>
      </c>
      <c r="R201" s="176">
        <v>0</v>
      </c>
      <c r="S201" s="176">
        <v>0</v>
      </c>
      <c r="T201" s="176">
        <v>0</v>
      </c>
      <c r="U201" s="176">
        <v>0</v>
      </c>
      <c r="V201" s="176">
        <v>0</v>
      </c>
      <c r="W201" s="176">
        <v>0</v>
      </c>
    </row>
    <row r="202" spans="1:23" s="181" customFormat="1" ht="15.75" thickBot="1" x14ac:dyDescent="0.3">
      <c r="A202" s="181">
        <v>500004109</v>
      </c>
      <c r="B202" s="181" t="s">
        <v>208</v>
      </c>
      <c r="C202" s="181" t="s">
        <v>170</v>
      </c>
      <c r="D202" s="181" t="s">
        <v>21</v>
      </c>
      <c r="H202" s="182" t="s">
        <v>697</v>
      </c>
      <c r="I202" s="182">
        <v>684.26</v>
      </c>
      <c r="J202" s="182"/>
      <c r="K202" s="182">
        <v>26001.88</v>
      </c>
      <c r="L202" s="182">
        <v>26001.88</v>
      </c>
      <c r="M202" s="182">
        <v>21896.32</v>
      </c>
      <c r="N202" s="182">
        <v>5474.08</v>
      </c>
      <c r="O202" s="182">
        <v>2052.7799999999997</v>
      </c>
      <c r="P202" s="182">
        <v>2052.7799999999997</v>
      </c>
      <c r="Q202" s="182">
        <v>2052.7799999999997</v>
      </c>
      <c r="R202" s="182">
        <v>2052.7799999999997</v>
      </c>
      <c r="S202" s="182">
        <v>2052.7799999999997</v>
      </c>
      <c r="T202" s="182">
        <v>2052.7799999999997</v>
      </c>
      <c r="U202" s="182">
        <v>2600.1879999999996</v>
      </c>
      <c r="V202" s="182">
        <v>2463.3359999999998</v>
      </c>
      <c r="W202" s="182">
        <v>2326.4839999999995</v>
      </c>
    </row>
    <row r="203" spans="1:23" s="177" customFormat="1" x14ac:dyDescent="0.25">
      <c r="A203" s="177">
        <v>600001046</v>
      </c>
      <c r="B203" s="177" t="s">
        <v>210</v>
      </c>
      <c r="C203" s="177" t="s">
        <v>211</v>
      </c>
      <c r="D203" s="177" t="s">
        <v>21</v>
      </c>
      <c r="E203" s="177" t="s">
        <v>212</v>
      </c>
      <c r="F203" s="177" t="s">
        <v>213</v>
      </c>
      <c r="G203" s="177" t="s">
        <v>210</v>
      </c>
      <c r="H203" s="178" t="s">
        <v>696</v>
      </c>
      <c r="I203" s="178">
        <v>415</v>
      </c>
      <c r="J203" s="178"/>
      <c r="K203" s="178"/>
      <c r="L203" s="178">
        <v>0</v>
      </c>
      <c r="M203" s="178">
        <v>0</v>
      </c>
      <c r="N203" s="178">
        <v>0</v>
      </c>
      <c r="O203" s="178">
        <v>0</v>
      </c>
      <c r="P203" s="178">
        <v>0</v>
      </c>
      <c r="Q203" s="178">
        <v>0</v>
      </c>
      <c r="R203" s="178">
        <v>0</v>
      </c>
      <c r="S203" s="178">
        <v>0</v>
      </c>
      <c r="T203" s="178">
        <v>0</v>
      </c>
      <c r="U203" s="178">
        <v>0</v>
      </c>
      <c r="V203" s="178">
        <v>0</v>
      </c>
      <c r="W203" s="178">
        <v>0</v>
      </c>
    </row>
    <row r="204" spans="1:23" s="174" customFormat="1" x14ac:dyDescent="0.25">
      <c r="A204" s="174">
        <v>600001046</v>
      </c>
      <c r="B204" s="174" t="s">
        <v>210</v>
      </c>
      <c r="C204" s="174" t="s">
        <v>211</v>
      </c>
      <c r="D204" s="174" t="s">
        <v>21</v>
      </c>
      <c r="E204" s="174" t="s">
        <v>212</v>
      </c>
      <c r="F204" s="174" t="s">
        <v>213</v>
      </c>
      <c r="G204" s="174" t="s">
        <v>210</v>
      </c>
      <c r="H204" s="175" t="s">
        <v>697</v>
      </c>
      <c r="I204" s="175">
        <v>0</v>
      </c>
      <c r="J204" s="175"/>
      <c r="K204" s="175">
        <v>0</v>
      </c>
      <c r="L204" s="175">
        <v>0</v>
      </c>
      <c r="M204" s="175">
        <v>0</v>
      </c>
      <c r="N204" s="175">
        <v>0</v>
      </c>
      <c r="O204" s="175">
        <v>0</v>
      </c>
      <c r="P204" s="175">
        <v>0</v>
      </c>
      <c r="Q204" s="175">
        <v>0</v>
      </c>
      <c r="R204" s="175">
        <v>0</v>
      </c>
      <c r="S204" s="175">
        <v>0</v>
      </c>
      <c r="T204" s="175">
        <v>0</v>
      </c>
      <c r="U204" s="175">
        <v>0</v>
      </c>
      <c r="V204" s="175">
        <v>0</v>
      </c>
      <c r="W204" s="175">
        <v>0</v>
      </c>
    </row>
    <row r="205" spans="1:23" ht="15.75" thickBot="1" x14ac:dyDescent="0.3">
      <c r="A205" s="171">
        <v>600001046</v>
      </c>
      <c r="B205" s="171" t="s">
        <v>210</v>
      </c>
      <c r="C205" s="171" t="s">
        <v>211</v>
      </c>
      <c r="D205" s="171" t="s">
        <v>21</v>
      </c>
      <c r="E205" s="171" t="s">
        <v>212</v>
      </c>
      <c r="F205" s="171" t="s">
        <v>213</v>
      </c>
      <c r="G205" s="171" t="s">
        <v>210</v>
      </c>
      <c r="H205" s="176" t="s">
        <v>699</v>
      </c>
      <c r="I205" s="176">
        <v>415</v>
      </c>
      <c r="J205" s="176"/>
      <c r="K205" s="176"/>
      <c r="L205" s="176">
        <v>0</v>
      </c>
      <c r="M205" s="176">
        <v>0</v>
      </c>
      <c r="N205" s="176">
        <v>0</v>
      </c>
      <c r="O205" s="176">
        <v>0</v>
      </c>
      <c r="P205" s="176">
        <v>0</v>
      </c>
      <c r="Q205" s="176">
        <v>0</v>
      </c>
      <c r="R205" s="176">
        <v>0</v>
      </c>
      <c r="S205" s="176">
        <v>0</v>
      </c>
      <c r="T205" s="176">
        <v>0</v>
      </c>
      <c r="U205" s="176">
        <v>0</v>
      </c>
      <c r="V205" s="176">
        <v>0</v>
      </c>
      <c r="W205" s="176">
        <v>0</v>
      </c>
    </row>
    <row r="206" spans="1:23" s="177" customFormat="1" x14ac:dyDescent="0.25">
      <c r="A206" s="177">
        <v>600003728</v>
      </c>
      <c r="B206" s="177" t="s">
        <v>215</v>
      </c>
      <c r="C206" s="177" t="s">
        <v>211</v>
      </c>
      <c r="D206" s="177" t="s">
        <v>62</v>
      </c>
      <c r="E206" s="177" t="s">
        <v>216</v>
      </c>
      <c r="F206" s="177" t="s">
        <v>217</v>
      </c>
      <c r="G206" s="177" t="s">
        <v>218</v>
      </c>
      <c r="H206" s="183" t="s">
        <v>683</v>
      </c>
      <c r="I206" s="183">
        <v>42.982644979705469</v>
      </c>
      <c r="J206" s="183"/>
      <c r="K206" s="183"/>
      <c r="L206" s="183">
        <v>150529.23906188027</v>
      </c>
      <c r="M206" s="183">
        <v>159147.49094944078</v>
      </c>
      <c r="N206" s="183">
        <v>159156.92004615322</v>
      </c>
      <c r="O206" s="183">
        <v>163431.09812211239</v>
      </c>
      <c r="P206" s="183">
        <v>163385.10876526829</v>
      </c>
      <c r="Q206" s="183">
        <v>157008.32131506279</v>
      </c>
      <c r="R206" s="183">
        <v>154838.57294338587</v>
      </c>
      <c r="S206" s="183">
        <v>154833.70945072474</v>
      </c>
      <c r="T206" s="183">
        <v>154810.6137240261</v>
      </c>
      <c r="U206" s="183">
        <v>126959.9280793362</v>
      </c>
      <c r="V206" s="183">
        <v>126959.9280793362</v>
      </c>
      <c r="W206" s="183">
        <v>126959.9280793362</v>
      </c>
    </row>
    <row r="207" spans="1:23" s="174" customFormat="1" ht="15.75" thickBot="1" x14ac:dyDescent="0.3">
      <c r="A207" s="174">
        <v>600003728</v>
      </c>
      <c r="B207" s="174" t="s">
        <v>215</v>
      </c>
      <c r="C207" s="174" t="s">
        <v>211</v>
      </c>
      <c r="D207" s="174" t="s">
        <v>62</v>
      </c>
      <c r="E207" s="174" t="s">
        <v>216</v>
      </c>
      <c r="F207" s="174" t="s">
        <v>217</v>
      </c>
      <c r="G207" s="174" t="s">
        <v>218</v>
      </c>
      <c r="H207" s="175" t="s">
        <v>697</v>
      </c>
      <c r="I207" s="175">
        <v>59.810007207151948</v>
      </c>
      <c r="J207" s="175"/>
      <c r="K207" s="175">
        <v>39003.899999999994</v>
      </c>
      <c r="L207" s="175">
        <v>33775.701461530793</v>
      </c>
      <c r="M207" s="175">
        <v>33765.005725219191</v>
      </c>
      <c r="N207" s="175">
        <v>33805.186183849633</v>
      </c>
      <c r="O207" s="175">
        <v>33804.718297405139</v>
      </c>
      <c r="P207" s="175">
        <v>33793.48172470498</v>
      </c>
      <c r="Q207" s="175">
        <v>33796.435693049345</v>
      </c>
      <c r="R207" s="175">
        <v>33776.640225269752</v>
      </c>
      <c r="S207" s="175">
        <v>33799.498273009958</v>
      </c>
      <c r="T207" s="175">
        <v>33785.712331708404</v>
      </c>
      <c r="U207" s="175">
        <v>33752.301562452849</v>
      </c>
      <c r="V207" s="175">
        <v>33765.542598818851</v>
      </c>
      <c r="W207" s="175">
        <v>33775.195034752433</v>
      </c>
    </row>
    <row r="208" spans="1:23" s="177" customFormat="1" x14ac:dyDescent="0.25">
      <c r="A208" s="177">
        <v>600003796</v>
      </c>
      <c r="B208" s="177" t="s">
        <v>220</v>
      </c>
      <c r="C208" s="177" t="s">
        <v>211</v>
      </c>
      <c r="D208" s="177" t="s">
        <v>221</v>
      </c>
      <c r="E208" s="177" t="s">
        <v>222</v>
      </c>
      <c r="F208" s="177" t="s">
        <v>223</v>
      </c>
      <c r="G208" s="177" t="s">
        <v>224</v>
      </c>
      <c r="H208" s="183" t="s">
        <v>683</v>
      </c>
      <c r="I208" s="183" t="s">
        <v>148</v>
      </c>
      <c r="J208" s="183"/>
      <c r="K208" s="183"/>
      <c r="L208" s="183">
        <v>0</v>
      </c>
      <c r="M208" s="183">
        <v>0</v>
      </c>
      <c r="N208" s="183">
        <v>0</v>
      </c>
      <c r="O208" s="183">
        <v>0</v>
      </c>
      <c r="P208" s="183">
        <v>0</v>
      </c>
      <c r="Q208" s="183">
        <v>0</v>
      </c>
      <c r="R208" s="183">
        <v>0</v>
      </c>
      <c r="S208" s="183">
        <v>0</v>
      </c>
      <c r="T208" s="183">
        <v>0</v>
      </c>
      <c r="U208" s="183">
        <v>0</v>
      </c>
      <c r="V208" s="183">
        <v>0</v>
      </c>
      <c r="W208" s="183">
        <v>0</v>
      </c>
    </row>
    <row r="209" spans="1:23" s="174" customFormat="1" ht="15.75" thickBot="1" x14ac:dyDescent="0.3">
      <c r="A209" s="174">
        <v>600003796</v>
      </c>
      <c r="B209" s="174" t="s">
        <v>220</v>
      </c>
      <c r="C209" s="174" t="s">
        <v>211</v>
      </c>
      <c r="D209" s="174" t="s">
        <v>221</v>
      </c>
      <c r="E209" s="174" t="s">
        <v>222</v>
      </c>
      <c r="F209" s="174" t="s">
        <v>223</v>
      </c>
      <c r="G209" s="174" t="s">
        <v>224</v>
      </c>
      <c r="H209" s="175" t="s">
        <v>697</v>
      </c>
      <c r="I209" s="175">
        <v>0</v>
      </c>
      <c r="J209" s="175"/>
      <c r="K209" s="175">
        <v>0</v>
      </c>
      <c r="L209" s="175">
        <v>0</v>
      </c>
      <c r="M209" s="175">
        <v>0</v>
      </c>
      <c r="N209" s="175">
        <v>0</v>
      </c>
      <c r="O209" s="175">
        <v>0</v>
      </c>
      <c r="P209" s="175">
        <v>0</v>
      </c>
      <c r="Q209" s="175">
        <v>0</v>
      </c>
      <c r="R209" s="175">
        <v>0</v>
      </c>
      <c r="S209" s="175">
        <v>0</v>
      </c>
      <c r="T209" s="175">
        <v>0</v>
      </c>
      <c r="U209" s="175">
        <v>0</v>
      </c>
      <c r="V209" s="175">
        <v>0</v>
      </c>
      <c r="W209" s="175">
        <v>0</v>
      </c>
    </row>
    <row r="210" spans="1:23" s="181" customFormat="1" ht="15.75" thickBot="1" x14ac:dyDescent="0.3">
      <c r="A210" s="181">
        <v>600003798</v>
      </c>
      <c r="B210" s="181" t="s">
        <v>226</v>
      </c>
      <c r="C210" s="181" t="s">
        <v>227</v>
      </c>
      <c r="D210" s="181" t="s">
        <v>221</v>
      </c>
      <c r="E210" s="181" t="s">
        <v>222</v>
      </c>
      <c r="F210" s="181" t="s">
        <v>223</v>
      </c>
      <c r="G210" s="181" t="s">
        <v>224</v>
      </c>
      <c r="H210" s="182" t="s">
        <v>697</v>
      </c>
      <c r="I210" s="182">
        <v>0</v>
      </c>
      <c r="J210" s="182"/>
      <c r="K210" s="182">
        <v>0</v>
      </c>
      <c r="L210" s="182">
        <v>0</v>
      </c>
      <c r="M210" s="182">
        <v>0</v>
      </c>
      <c r="N210" s="182">
        <v>0</v>
      </c>
      <c r="O210" s="182">
        <v>0</v>
      </c>
      <c r="P210" s="182">
        <v>0</v>
      </c>
      <c r="Q210" s="182">
        <v>0</v>
      </c>
      <c r="R210" s="182">
        <v>0</v>
      </c>
      <c r="S210" s="182">
        <v>0</v>
      </c>
      <c r="T210" s="182">
        <v>0</v>
      </c>
      <c r="U210" s="182">
        <v>0</v>
      </c>
      <c r="V210" s="182">
        <v>0</v>
      </c>
      <c r="W210" s="182">
        <v>0</v>
      </c>
    </row>
    <row r="211" spans="1:23" s="177" customFormat="1" x14ac:dyDescent="0.25">
      <c r="A211" s="177">
        <v>600003800</v>
      </c>
      <c r="B211" s="177" t="s">
        <v>229</v>
      </c>
      <c r="C211" s="177" t="s">
        <v>227</v>
      </c>
      <c r="D211" s="177" t="s">
        <v>221</v>
      </c>
      <c r="E211" s="177" t="s">
        <v>222</v>
      </c>
      <c r="F211" s="177" t="s">
        <v>223</v>
      </c>
      <c r="G211" s="177" t="s">
        <v>224</v>
      </c>
      <c r="H211" s="183" t="s">
        <v>683</v>
      </c>
      <c r="I211" s="183" t="s">
        <v>148</v>
      </c>
      <c r="J211" s="183"/>
      <c r="K211" s="183"/>
      <c r="L211" s="183">
        <v>0</v>
      </c>
      <c r="M211" s="183">
        <v>0</v>
      </c>
      <c r="N211" s="183">
        <v>0</v>
      </c>
      <c r="O211" s="183">
        <v>0</v>
      </c>
      <c r="P211" s="183">
        <v>0</v>
      </c>
      <c r="Q211" s="183">
        <v>0</v>
      </c>
      <c r="R211" s="183">
        <v>0</v>
      </c>
      <c r="S211" s="183">
        <v>0</v>
      </c>
      <c r="T211" s="183">
        <v>0</v>
      </c>
      <c r="U211" s="183">
        <v>0</v>
      </c>
      <c r="V211" s="183">
        <v>0</v>
      </c>
      <c r="W211" s="183">
        <v>0</v>
      </c>
    </row>
    <row r="212" spans="1:23" s="174" customFormat="1" ht="15.75" thickBot="1" x14ac:dyDescent="0.3">
      <c r="A212" s="174">
        <v>600003800</v>
      </c>
      <c r="B212" s="174" t="s">
        <v>229</v>
      </c>
      <c r="C212" s="174" t="s">
        <v>227</v>
      </c>
      <c r="D212" s="174" t="s">
        <v>221</v>
      </c>
      <c r="E212" s="174" t="s">
        <v>222</v>
      </c>
      <c r="F212" s="174" t="s">
        <v>223</v>
      </c>
      <c r="G212" s="174" t="s">
        <v>224</v>
      </c>
      <c r="H212" s="175" t="s">
        <v>697</v>
      </c>
      <c r="I212" s="175">
        <v>0</v>
      </c>
      <c r="J212" s="175"/>
      <c r="K212" s="175">
        <v>0</v>
      </c>
      <c r="L212" s="175">
        <v>0</v>
      </c>
      <c r="M212" s="175">
        <v>0</v>
      </c>
      <c r="N212" s="175">
        <v>0</v>
      </c>
      <c r="O212" s="175">
        <v>0</v>
      </c>
      <c r="P212" s="175">
        <v>0</v>
      </c>
      <c r="Q212" s="175">
        <v>0</v>
      </c>
      <c r="R212" s="175">
        <v>0</v>
      </c>
      <c r="S212" s="175">
        <v>0</v>
      </c>
      <c r="T212" s="175">
        <v>0</v>
      </c>
      <c r="U212" s="175">
        <v>0</v>
      </c>
      <c r="V212" s="175">
        <v>0</v>
      </c>
      <c r="W212" s="175">
        <v>0</v>
      </c>
    </row>
    <row r="213" spans="1:23" s="177" customFormat="1" x14ac:dyDescent="0.25">
      <c r="A213" s="177">
        <v>600003804</v>
      </c>
      <c r="B213" s="177" t="s">
        <v>231</v>
      </c>
      <c r="C213" s="177" t="s">
        <v>227</v>
      </c>
      <c r="D213" s="177" t="s">
        <v>43</v>
      </c>
      <c r="E213" s="177" t="s">
        <v>232</v>
      </c>
      <c r="F213" s="177" t="s">
        <v>233</v>
      </c>
      <c r="G213" s="177" t="s">
        <v>234</v>
      </c>
      <c r="H213" s="183" t="s">
        <v>683</v>
      </c>
      <c r="I213" s="183">
        <v>243.99951220547186</v>
      </c>
      <c r="J213" s="183"/>
      <c r="K213" s="183"/>
      <c r="L213" s="183">
        <v>110.88516232294195</v>
      </c>
      <c r="M213" s="183">
        <v>618.10061676540647</v>
      </c>
      <c r="N213" s="183">
        <v>506.29222213031522</v>
      </c>
      <c r="O213" s="183">
        <v>523.16862953465909</v>
      </c>
      <c r="P213" s="183">
        <v>523.16862953465909</v>
      </c>
      <c r="Q213" s="183">
        <v>506.29222213031522</v>
      </c>
      <c r="R213" s="183">
        <v>767.4804999222772</v>
      </c>
      <c r="S213" s="183">
        <v>753.95773757905295</v>
      </c>
      <c r="T213" s="183">
        <v>766.93958942854817</v>
      </c>
      <c r="U213" s="183">
        <v>718.52212542299787</v>
      </c>
      <c r="V213" s="183">
        <v>718.52212542299787</v>
      </c>
      <c r="W213" s="183">
        <v>718.52212542299787</v>
      </c>
    </row>
    <row r="214" spans="1:23" s="174" customFormat="1" ht="15.75" thickBot="1" x14ac:dyDescent="0.3">
      <c r="A214" s="174">
        <v>600003804</v>
      </c>
      <c r="B214" s="174" t="s">
        <v>231</v>
      </c>
      <c r="C214" s="174" t="s">
        <v>227</v>
      </c>
      <c r="D214" s="174" t="s">
        <v>43</v>
      </c>
      <c r="E214" s="174" t="s">
        <v>232</v>
      </c>
      <c r="F214" s="174" t="s">
        <v>233</v>
      </c>
      <c r="G214" s="174" t="s">
        <v>234</v>
      </c>
      <c r="H214" s="175" t="s">
        <v>697</v>
      </c>
      <c r="I214" s="175">
        <v>0</v>
      </c>
      <c r="J214" s="175"/>
      <c r="K214" s="175">
        <v>0</v>
      </c>
      <c r="L214" s="175">
        <v>0</v>
      </c>
      <c r="M214" s="175">
        <v>0</v>
      </c>
      <c r="N214" s="175">
        <v>0</v>
      </c>
      <c r="O214" s="175">
        <v>0</v>
      </c>
      <c r="P214" s="175">
        <v>0</v>
      </c>
      <c r="Q214" s="175">
        <v>0</v>
      </c>
      <c r="R214" s="175">
        <v>0</v>
      </c>
      <c r="S214" s="175">
        <v>0</v>
      </c>
      <c r="T214" s="175">
        <v>0</v>
      </c>
      <c r="U214" s="175">
        <v>0</v>
      </c>
      <c r="V214" s="175">
        <v>0</v>
      </c>
      <c r="W214" s="175">
        <v>0</v>
      </c>
    </row>
    <row r="215" spans="1:23" s="177" customFormat="1" x14ac:dyDescent="0.25">
      <c r="A215" s="177">
        <v>600003805</v>
      </c>
      <c r="B215" s="177" t="s">
        <v>236</v>
      </c>
      <c r="C215" s="177" t="s">
        <v>211</v>
      </c>
      <c r="D215" s="177" t="s">
        <v>38</v>
      </c>
      <c r="E215" s="177" t="s">
        <v>237</v>
      </c>
      <c r="F215" s="177" t="s">
        <v>238</v>
      </c>
      <c r="G215" s="177" t="s">
        <v>236</v>
      </c>
      <c r="H215" s="183" t="s">
        <v>683</v>
      </c>
      <c r="I215" s="183">
        <v>245.41915019990222</v>
      </c>
      <c r="J215" s="183"/>
      <c r="K215" s="183"/>
      <c r="L215" s="183">
        <v>7875.1522280815516</v>
      </c>
      <c r="M215" s="183">
        <v>7432.313308966076</v>
      </c>
      <c r="N215" s="183">
        <v>7691.6414530364427</v>
      </c>
      <c r="O215" s="183">
        <v>7948.0295014709909</v>
      </c>
      <c r="P215" s="183">
        <v>0</v>
      </c>
      <c r="Q215" s="183">
        <v>5399.2213043978491</v>
      </c>
      <c r="R215" s="183">
        <v>11534.700059395404</v>
      </c>
      <c r="S215" s="183">
        <v>6135.4787549975554</v>
      </c>
      <c r="T215" s="183">
        <v>3926.7064031984355</v>
      </c>
      <c r="U215" s="183">
        <v>6443.3248861771481</v>
      </c>
      <c r="V215" s="183">
        <v>6443.3248861771481</v>
      </c>
      <c r="W215" s="183">
        <v>6443.3248861771481</v>
      </c>
    </row>
    <row r="216" spans="1:23" s="174" customFormat="1" ht="15.75" thickBot="1" x14ac:dyDescent="0.3">
      <c r="A216" s="174">
        <v>600003805</v>
      </c>
      <c r="B216" s="174" t="s">
        <v>236</v>
      </c>
      <c r="C216" s="174" t="s">
        <v>211</v>
      </c>
      <c r="D216" s="174" t="s">
        <v>38</v>
      </c>
      <c r="E216" s="174" t="s">
        <v>237</v>
      </c>
      <c r="F216" s="174" t="s">
        <v>238</v>
      </c>
      <c r="G216" s="174" t="s">
        <v>236</v>
      </c>
      <c r="H216" s="175" t="s">
        <v>697</v>
      </c>
      <c r="I216" s="175">
        <v>203.97997023738088</v>
      </c>
      <c r="J216" s="175"/>
      <c r="K216" s="175">
        <v>33993.67</v>
      </c>
      <c r="L216" s="175">
        <v>11333.82459717607</v>
      </c>
      <c r="M216" s="175">
        <v>11479.841205783267</v>
      </c>
      <c r="N216" s="175">
        <v>11410.317392764435</v>
      </c>
      <c r="O216" s="175">
        <v>11331.676786970396</v>
      </c>
      <c r="P216" s="175">
        <v>11331.676786970396</v>
      </c>
      <c r="Q216" s="175">
        <v>11494.860763160303</v>
      </c>
      <c r="R216" s="175">
        <v>11413.268775065349</v>
      </c>
      <c r="S216" s="175">
        <v>11372.472781017876</v>
      </c>
      <c r="T216" s="175">
        <v>11413.268775065349</v>
      </c>
      <c r="U216" s="175">
        <v>11320.58663557293</v>
      </c>
      <c r="V216" s="175">
        <v>11472.680460365367</v>
      </c>
      <c r="W216" s="175">
        <v>11502.386303015375</v>
      </c>
    </row>
    <row r="217" spans="1:23" s="177" customFormat="1" x14ac:dyDescent="0.25">
      <c r="A217" s="177">
        <v>600003806</v>
      </c>
      <c r="B217" s="177" t="s">
        <v>240</v>
      </c>
      <c r="C217" s="177" t="s">
        <v>227</v>
      </c>
      <c r="D217" s="177" t="s">
        <v>38</v>
      </c>
      <c r="E217" s="177" t="s">
        <v>237</v>
      </c>
      <c r="F217" s="177" t="s">
        <v>238</v>
      </c>
      <c r="G217" s="177" t="s">
        <v>236</v>
      </c>
      <c r="H217" s="183" t="s">
        <v>683</v>
      </c>
      <c r="I217" s="183">
        <v>456.01972452177239</v>
      </c>
      <c r="J217" s="183"/>
      <c r="K217" s="183"/>
      <c r="L217" s="183">
        <v>1015.3281358813924</v>
      </c>
      <c r="M217" s="183">
        <v>900.58929151083714</v>
      </c>
      <c r="N217" s="183">
        <v>810.52857337115108</v>
      </c>
      <c r="O217" s="183">
        <v>3932.0099989686</v>
      </c>
      <c r="P217" s="183">
        <v>971.54878122212051</v>
      </c>
      <c r="Q217" s="183">
        <v>724.06733106829063</v>
      </c>
      <c r="R217" s="183">
        <v>9552.5196020221392</v>
      </c>
      <c r="S217" s="183">
        <v>11139.512569392778</v>
      </c>
      <c r="T217" s="183">
        <v>8001.0855808404449</v>
      </c>
      <c r="U217" s="183">
        <v>11251.438678431896</v>
      </c>
      <c r="V217" s="183">
        <v>11251.438678431896</v>
      </c>
      <c r="W217" s="183">
        <v>15014.238614714657</v>
      </c>
    </row>
    <row r="218" spans="1:23" s="174" customFormat="1" ht="15.75" thickBot="1" x14ac:dyDescent="0.3">
      <c r="A218" s="174">
        <v>600003806</v>
      </c>
      <c r="B218" s="174" t="s">
        <v>240</v>
      </c>
      <c r="C218" s="174" t="s">
        <v>227</v>
      </c>
      <c r="D218" s="174" t="s">
        <v>38</v>
      </c>
      <c r="E218" s="174" t="s">
        <v>237</v>
      </c>
      <c r="F218" s="174" t="s">
        <v>238</v>
      </c>
      <c r="G218" s="174" t="s">
        <v>236</v>
      </c>
      <c r="H218" s="175" t="s">
        <v>697</v>
      </c>
      <c r="I218" s="175">
        <v>262.56</v>
      </c>
      <c r="J218" s="175"/>
      <c r="K218" s="175">
        <v>4726.08</v>
      </c>
      <c r="L218" s="175">
        <v>4141.4900337730223</v>
      </c>
      <c r="M218" s="175">
        <v>3622.9626287861893</v>
      </c>
      <c r="N218" s="175">
        <v>3156.2889943342898</v>
      </c>
      <c r="O218" s="175">
        <v>892.37695322277682</v>
      </c>
      <c r="P218" s="175">
        <v>332.9935882483943</v>
      </c>
      <c r="Q218" s="175">
        <v>231.17327367875635</v>
      </c>
      <c r="R218" s="175">
        <v>87.394945189158378</v>
      </c>
      <c r="S218" s="175">
        <v>290.17029533921186</v>
      </c>
      <c r="T218" s="175">
        <v>94.436706894681038</v>
      </c>
      <c r="U218" s="175">
        <v>232.76896914951405</v>
      </c>
      <c r="V218" s="175">
        <v>56.029231404347215</v>
      </c>
      <c r="W218" s="175">
        <v>233.37861130672243</v>
      </c>
    </row>
    <row r="219" spans="1:23" s="177" customFormat="1" x14ac:dyDescent="0.25">
      <c r="A219" s="177">
        <v>600003808</v>
      </c>
      <c r="B219" s="177" t="s">
        <v>242</v>
      </c>
      <c r="C219" s="177" t="s">
        <v>227</v>
      </c>
      <c r="D219" s="177" t="s">
        <v>38</v>
      </c>
      <c r="E219" s="177" t="s">
        <v>237</v>
      </c>
      <c r="F219" s="177" t="s">
        <v>238</v>
      </c>
      <c r="G219" s="177" t="s">
        <v>236</v>
      </c>
      <c r="H219" s="183" t="s">
        <v>683</v>
      </c>
      <c r="I219" s="183" t="s">
        <v>148</v>
      </c>
      <c r="J219" s="183"/>
      <c r="K219" s="183"/>
      <c r="L219" s="183">
        <v>0</v>
      </c>
      <c r="M219" s="183">
        <v>0</v>
      </c>
      <c r="N219" s="183">
        <v>0</v>
      </c>
      <c r="O219" s="183">
        <v>0</v>
      </c>
      <c r="P219" s="183">
        <v>0</v>
      </c>
      <c r="Q219" s="183">
        <v>0</v>
      </c>
      <c r="R219" s="183">
        <v>0</v>
      </c>
      <c r="S219" s="183">
        <v>0</v>
      </c>
      <c r="T219" s="183">
        <v>0</v>
      </c>
      <c r="U219" s="183">
        <v>0</v>
      </c>
      <c r="V219" s="183">
        <v>0</v>
      </c>
      <c r="W219" s="183">
        <v>0</v>
      </c>
    </row>
    <row r="220" spans="1:23" s="174" customFormat="1" ht="15.75" thickBot="1" x14ac:dyDescent="0.3">
      <c r="A220" s="174">
        <v>600003808</v>
      </c>
      <c r="B220" s="174" t="s">
        <v>242</v>
      </c>
      <c r="C220" s="174" t="s">
        <v>227</v>
      </c>
      <c r="D220" s="174" t="s">
        <v>38</v>
      </c>
      <c r="E220" s="174" t="s">
        <v>237</v>
      </c>
      <c r="F220" s="174" t="s">
        <v>238</v>
      </c>
      <c r="G220" s="174" t="s">
        <v>236</v>
      </c>
      <c r="H220" s="175" t="s">
        <v>697</v>
      </c>
      <c r="I220" s="175">
        <v>0</v>
      </c>
      <c r="J220" s="175"/>
      <c r="K220" s="175">
        <v>0</v>
      </c>
      <c r="L220" s="175">
        <v>0</v>
      </c>
      <c r="M220" s="175">
        <v>0</v>
      </c>
      <c r="N220" s="175">
        <v>0</v>
      </c>
      <c r="O220" s="175">
        <v>0</v>
      </c>
      <c r="P220" s="175">
        <v>0</v>
      </c>
      <c r="Q220" s="175">
        <v>0</v>
      </c>
      <c r="R220" s="175">
        <v>0</v>
      </c>
      <c r="S220" s="175">
        <v>0</v>
      </c>
      <c r="T220" s="175">
        <v>0</v>
      </c>
      <c r="U220" s="175">
        <v>0</v>
      </c>
      <c r="V220" s="175">
        <v>0</v>
      </c>
      <c r="W220" s="175">
        <v>0</v>
      </c>
    </row>
    <row r="221" spans="1:23" s="177" customFormat="1" x14ac:dyDescent="0.25">
      <c r="A221" s="177">
        <v>600003809</v>
      </c>
      <c r="B221" s="177" t="s">
        <v>244</v>
      </c>
      <c r="C221" s="177" t="s">
        <v>227</v>
      </c>
      <c r="D221" s="177" t="s">
        <v>38</v>
      </c>
      <c r="E221" s="177" t="s">
        <v>237</v>
      </c>
      <c r="F221" s="177" t="s">
        <v>238</v>
      </c>
      <c r="G221" s="177" t="s">
        <v>236</v>
      </c>
      <c r="H221" s="183" t="s">
        <v>683</v>
      </c>
      <c r="I221" s="183">
        <v>537.38183972125432</v>
      </c>
      <c r="J221" s="183"/>
      <c r="K221" s="183"/>
      <c r="L221" s="183">
        <v>2139.3477424621051</v>
      </c>
      <c r="M221" s="183">
        <v>2473.4575902179895</v>
      </c>
      <c r="N221" s="183">
        <v>3892.2021896731994</v>
      </c>
      <c r="O221" s="183">
        <v>4021.9422626623054</v>
      </c>
      <c r="P221" s="183">
        <v>4021.9422626623054</v>
      </c>
      <c r="Q221" s="183">
        <v>3892.2021896731994</v>
      </c>
      <c r="R221" s="183">
        <v>4027.3480990368512</v>
      </c>
      <c r="S221" s="183">
        <v>3892.2021896731994</v>
      </c>
      <c r="T221" s="183">
        <v>4021.9422626623054</v>
      </c>
      <c r="U221" s="183">
        <v>4021.9422626623054</v>
      </c>
      <c r="V221" s="183">
        <v>3632.722043694986</v>
      </c>
      <c r="W221" s="183">
        <v>4016.5364262877592</v>
      </c>
    </row>
    <row r="222" spans="1:23" s="174" customFormat="1" ht="15.75" thickBot="1" x14ac:dyDescent="0.3">
      <c r="A222" s="174">
        <v>600003809</v>
      </c>
      <c r="B222" s="174" t="s">
        <v>244</v>
      </c>
      <c r="C222" s="174" t="s">
        <v>227</v>
      </c>
      <c r="D222" s="174" t="s">
        <v>38</v>
      </c>
      <c r="E222" s="174" t="s">
        <v>237</v>
      </c>
      <c r="F222" s="174" t="s">
        <v>238</v>
      </c>
      <c r="G222" s="174" t="s">
        <v>236</v>
      </c>
      <c r="H222" s="175" t="s">
        <v>697</v>
      </c>
      <c r="I222" s="175">
        <v>0</v>
      </c>
      <c r="J222" s="175"/>
      <c r="K222" s="175">
        <v>0</v>
      </c>
      <c r="L222" s="175">
        <v>0</v>
      </c>
      <c r="M222" s="175">
        <v>0</v>
      </c>
      <c r="N222" s="175">
        <v>0</v>
      </c>
      <c r="O222" s="175">
        <v>0</v>
      </c>
      <c r="P222" s="175">
        <v>0</v>
      </c>
      <c r="Q222" s="175">
        <v>0</v>
      </c>
      <c r="R222" s="175">
        <v>0</v>
      </c>
      <c r="S222" s="175">
        <v>0</v>
      </c>
      <c r="T222" s="175">
        <v>0</v>
      </c>
      <c r="U222" s="175">
        <v>0</v>
      </c>
      <c r="V222" s="175">
        <v>0</v>
      </c>
      <c r="W222" s="175">
        <v>0</v>
      </c>
    </row>
    <row r="223" spans="1:23" s="177" customFormat="1" x14ac:dyDescent="0.25">
      <c r="A223" s="177">
        <v>600003812</v>
      </c>
      <c r="B223" s="177" t="s">
        <v>246</v>
      </c>
      <c r="C223" s="177" t="s">
        <v>211</v>
      </c>
      <c r="D223" s="177" t="s">
        <v>62</v>
      </c>
      <c r="E223" s="177" t="s">
        <v>216</v>
      </c>
      <c r="F223" s="177" t="s">
        <v>247</v>
      </c>
      <c r="G223" s="177" t="s">
        <v>248</v>
      </c>
      <c r="H223" s="183" t="s">
        <v>683</v>
      </c>
      <c r="I223" s="183">
        <v>37.289247476755314</v>
      </c>
      <c r="J223" s="183"/>
      <c r="K223" s="183"/>
      <c r="L223" s="183">
        <v>31700.705365141333</v>
      </c>
      <c r="M223" s="183">
        <v>32400.513735015356</v>
      </c>
      <c r="N223" s="183">
        <v>29881.291973958698</v>
      </c>
      <c r="O223" s="183">
        <v>30877.335039757323</v>
      </c>
      <c r="P223" s="183">
        <v>30877.335039757323</v>
      </c>
      <c r="Q223" s="183">
        <v>29881.291973958698</v>
      </c>
      <c r="R223" s="183">
        <v>21122.487572099057</v>
      </c>
      <c r="S223" s="183">
        <v>21122.487572099057</v>
      </c>
      <c r="T223" s="183">
        <v>21122.487572099057</v>
      </c>
      <c r="U223" s="183">
        <v>21122.487572099057</v>
      </c>
      <c r="V223" s="183">
        <v>21122.487572099057</v>
      </c>
      <c r="W223" s="183">
        <v>21122.487572099057</v>
      </c>
    </row>
    <row r="224" spans="1:23" s="174" customFormat="1" ht="15.75" thickBot="1" x14ac:dyDescent="0.3">
      <c r="A224" s="174">
        <v>600003812</v>
      </c>
      <c r="B224" s="174" t="s">
        <v>246</v>
      </c>
      <c r="C224" s="174" t="s">
        <v>211</v>
      </c>
      <c r="D224" s="174" t="s">
        <v>62</v>
      </c>
      <c r="E224" s="174" t="s">
        <v>216</v>
      </c>
      <c r="F224" s="174" t="s">
        <v>247</v>
      </c>
      <c r="G224" s="174" t="s">
        <v>248</v>
      </c>
      <c r="H224" s="175" t="s">
        <v>697</v>
      </c>
      <c r="I224" s="175">
        <v>60.8100358422939</v>
      </c>
      <c r="J224" s="175"/>
      <c r="K224" s="175">
        <v>2205.58</v>
      </c>
      <c r="L224" s="175">
        <v>15879.936987246669</v>
      </c>
      <c r="M224" s="175">
        <v>15886.2029156759</v>
      </c>
      <c r="N224" s="175">
        <v>15865.647526339195</v>
      </c>
      <c r="O224" s="175">
        <v>15862.64996811062</v>
      </c>
      <c r="P224" s="175">
        <v>15859.652409882046</v>
      </c>
      <c r="Q224" s="175">
        <v>15839.09702054534</v>
      </c>
      <c r="R224" s="175">
        <v>15872.55340296847</v>
      </c>
      <c r="S224" s="175">
        <v>15845.199749549305</v>
      </c>
      <c r="T224" s="175">
        <v>15878.656131972433</v>
      </c>
      <c r="U224" s="175">
        <v>15851.302478553269</v>
      </c>
      <c r="V224" s="175">
        <v>15884.758860976399</v>
      </c>
      <c r="W224" s="175">
        <v>15857.405207557233</v>
      </c>
    </row>
    <row r="225" spans="1:23" s="177" customFormat="1" x14ac:dyDescent="0.25">
      <c r="A225" s="177">
        <v>600003814</v>
      </c>
      <c r="B225" s="177" t="s">
        <v>250</v>
      </c>
      <c r="C225" s="177" t="s">
        <v>211</v>
      </c>
      <c r="D225" s="177" t="s">
        <v>46</v>
      </c>
      <c r="E225" s="177" t="s">
        <v>251</v>
      </c>
      <c r="F225" s="177" t="s">
        <v>252</v>
      </c>
      <c r="G225" s="177" t="s">
        <v>253</v>
      </c>
      <c r="H225" s="183" t="s">
        <v>683</v>
      </c>
      <c r="I225" s="183">
        <v>68.794790910287617</v>
      </c>
      <c r="J225" s="183"/>
      <c r="K225" s="183"/>
      <c r="L225" s="183">
        <v>47202.120186200278</v>
      </c>
      <c r="M225" s="183">
        <v>38520.132000280792</v>
      </c>
      <c r="N225" s="183">
        <v>19701.239053351914</v>
      </c>
      <c r="O225" s="183">
        <v>16812.630370706076</v>
      </c>
      <c r="P225" s="183">
        <v>34290.4048436995</v>
      </c>
      <c r="Q225" s="183">
        <v>53669.062248036615</v>
      </c>
      <c r="R225" s="183">
        <v>66664.569556409522</v>
      </c>
      <c r="S225" s="183">
        <v>63276.546462509614</v>
      </c>
      <c r="T225" s="183">
        <v>63212.626386382966</v>
      </c>
      <c r="U225" s="183">
        <v>68722.882562947052</v>
      </c>
      <c r="V225" s="183">
        <v>70111.098610568399</v>
      </c>
      <c r="W225" s="183">
        <v>75697.433582751954</v>
      </c>
    </row>
    <row r="226" spans="1:23" s="174" customFormat="1" ht="15.75" thickBot="1" x14ac:dyDescent="0.3">
      <c r="A226" s="174">
        <v>600003814</v>
      </c>
      <c r="B226" s="174" t="s">
        <v>250</v>
      </c>
      <c r="C226" s="174" t="s">
        <v>211</v>
      </c>
      <c r="D226" s="174" t="s">
        <v>46</v>
      </c>
      <c r="E226" s="174" t="s">
        <v>251</v>
      </c>
      <c r="F226" s="174" t="s">
        <v>252</v>
      </c>
      <c r="G226" s="174" t="s">
        <v>253</v>
      </c>
      <c r="H226" s="175" t="s">
        <v>697</v>
      </c>
      <c r="I226" s="175">
        <v>62.29001229092075</v>
      </c>
      <c r="J226" s="175"/>
      <c r="K226" s="175">
        <v>23312.660000000003</v>
      </c>
      <c r="L226" s="175">
        <v>14297.471522806742</v>
      </c>
      <c r="M226" s="175">
        <v>14277.038302245075</v>
      </c>
      <c r="N226" s="175">
        <v>14303.393119236758</v>
      </c>
      <c r="O226" s="175">
        <v>14291.674439102911</v>
      </c>
      <c r="P226" s="175">
        <v>14326.258716473982</v>
      </c>
      <c r="Q226" s="175">
        <v>14317.996209830357</v>
      </c>
      <c r="R226" s="175">
        <v>14265.97558666648</v>
      </c>
      <c r="S226" s="175">
        <v>14291.708500728613</v>
      </c>
      <c r="T226" s="175">
        <v>14288.111615751746</v>
      </c>
      <c r="U226" s="175">
        <v>14266.014770044152</v>
      </c>
      <c r="V226" s="175">
        <v>14319.968631213376</v>
      </c>
      <c r="W226" s="175">
        <v>14298.99524422823</v>
      </c>
    </row>
    <row r="227" spans="1:23" s="177" customFormat="1" x14ac:dyDescent="0.25">
      <c r="A227" s="177">
        <v>600003815</v>
      </c>
      <c r="B227" s="177" t="s">
        <v>255</v>
      </c>
      <c r="C227" s="177" t="s">
        <v>227</v>
      </c>
      <c r="D227" s="177" t="s">
        <v>46</v>
      </c>
      <c r="E227" s="177" t="s">
        <v>251</v>
      </c>
      <c r="F227" s="177" t="s">
        <v>252</v>
      </c>
      <c r="G227" s="177" t="s">
        <v>253</v>
      </c>
      <c r="H227" s="183" t="s">
        <v>683</v>
      </c>
      <c r="I227" s="183">
        <v>131.94856861607161</v>
      </c>
      <c r="J227" s="183"/>
      <c r="K227" s="183"/>
      <c r="L227" s="183">
        <v>12166.139147668348</v>
      </c>
      <c r="M227" s="183">
        <v>10360.694496814329</v>
      </c>
      <c r="N227" s="183">
        <v>5617.4032817076068</v>
      </c>
      <c r="O227" s="183">
        <v>4834.8779942190677</v>
      </c>
      <c r="P227" s="183">
        <v>9646.0604636514963</v>
      </c>
      <c r="Q227" s="183">
        <v>14787.345736881198</v>
      </c>
      <c r="R227" s="183">
        <v>12101.459139187167</v>
      </c>
      <c r="S227" s="183">
        <v>11181.473016235999</v>
      </c>
      <c r="T227" s="183">
        <v>11094.008637860688</v>
      </c>
      <c r="U227" s="183">
        <v>11321.882521316171</v>
      </c>
      <c r="V227" s="183">
        <v>11545.886033502478</v>
      </c>
      <c r="W227" s="183">
        <v>11798.4245915257</v>
      </c>
    </row>
    <row r="228" spans="1:23" s="174" customFormat="1" ht="15.75" thickBot="1" x14ac:dyDescent="0.3">
      <c r="A228" s="174">
        <v>600003815</v>
      </c>
      <c r="B228" s="174" t="s">
        <v>255</v>
      </c>
      <c r="C228" s="174" t="s">
        <v>227</v>
      </c>
      <c r="D228" s="174" t="s">
        <v>46</v>
      </c>
      <c r="E228" s="174" t="s">
        <v>251</v>
      </c>
      <c r="F228" s="174" t="s">
        <v>252</v>
      </c>
      <c r="G228" s="174" t="s">
        <v>253</v>
      </c>
      <c r="H228" s="175" t="s">
        <v>697</v>
      </c>
      <c r="I228" s="175">
        <v>113.68032407407406</v>
      </c>
      <c r="J228" s="175"/>
      <c r="K228" s="175">
        <v>4910.99</v>
      </c>
      <c r="L228" s="175">
        <v>5524.4492398459815</v>
      </c>
      <c r="M228" s="175">
        <v>5510.7275723454004</v>
      </c>
      <c r="N228" s="175">
        <v>5582.0422941892821</v>
      </c>
      <c r="O228" s="175">
        <v>5599.9878096759494</v>
      </c>
      <c r="P228" s="175">
        <v>5474.4052077570595</v>
      </c>
      <c r="Q228" s="175">
        <v>5466.55988635839</v>
      </c>
      <c r="R228" s="175">
        <v>5590.0786490060418</v>
      </c>
      <c r="S228" s="175">
        <v>5596.7691058067712</v>
      </c>
      <c r="T228" s="175">
        <v>5496.9260023346724</v>
      </c>
      <c r="U228" s="175">
        <v>5564.5351315388161</v>
      </c>
      <c r="V228" s="175">
        <v>5621.0424942879099</v>
      </c>
      <c r="W228" s="175">
        <v>5459.9751958005309</v>
      </c>
    </row>
    <row r="229" spans="1:23" s="177" customFormat="1" x14ac:dyDescent="0.25">
      <c r="A229" s="177">
        <v>600003816</v>
      </c>
      <c r="B229" s="177" t="s">
        <v>257</v>
      </c>
      <c r="C229" s="177" t="s">
        <v>227</v>
      </c>
      <c r="D229" s="177" t="s">
        <v>46</v>
      </c>
      <c r="E229" s="177" t="s">
        <v>251</v>
      </c>
      <c r="F229" s="177" t="s">
        <v>252</v>
      </c>
      <c r="G229" s="177" t="s">
        <v>253</v>
      </c>
      <c r="H229" s="183" t="s">
        <v>683</v>
      </c>
      <c r="I229" s="183">
        <v>118.08077572261331</v>
      </c>
      <c r="J229" s="183"/>
      <c r="K229" s="183"/>
      <c r="L229" s="183">
        <v>26503.646532039336</v>
      </c>
      <c r="M229" s="183">
        <v>20857.736635805497</v>
      </c>
      <c r="N229" s="183">
        <v>10621.519444109472</v>
      </c>
      <c r="O229" s="183">
        <v>9064.1852477140346</v>
      </c>
      <c r="P229" s="183">
        <v>18486.969312306934</v>
      </c>
      <c r="Q229" s="183">
        <v>29074.409121740748</v>
      </c>
      <c r="R229" s="183">
        <v>20259.036536760144</v>
      </c>
      <c r="S229" s="183">
        <v>20259.036536760144</v>
      </c>
      <c r="T229" s="183">
        <v>20259.036536760144</v>
      </c>
      <c r="U229" s="183">
        <v>20320.278551128711</v>
      </c>
      <c r="V229" s="183">
        <v>20320.278551128711</v>
      </c>
      <c r="W229" s="183">
        <v>20320.278551128711</v>
      </c>
    </row>
    <row r="230" spans="1:23" s="174" customFormat="1" ht="15.75" thickBot="1" x14ac:dyDescent="0.3">
      <c r="A230" s="174">
        <v>600003816</v>
      </c>
      <c r="B230" s="174" t="s">
        <v>257</v>
      </c>
      <c r="C230" s="174" t="s">
        <v>227</v>
      </c>
      <c r="D230" s="174" t="s">
        <v>46</v>
      </c>
      <c r="E230" s="174" t="s">
        <v>251</v>
      </c>
      <c r="F230" s="174" t="s">
        <v>252</v>
      </c>
      <c r="G230" s="174" t="s">
        <v>253</v>
      </c>
      <c r="H230" s="175" t="s">
        <v>697</v>
      </c>
      <c r="I230" s="175">
        <v>119.3</v>
      </c>
      <c r="J230" s="175"/>
      <c r="K230" s="175">
        <v>8708.9</v>
      </c>
      <c r="L230" s="175">
        <v>5791.5942792113665</v>
      </c>
      <c r="M230" s="175">
        <v>5834.5943997102922</v>
      </c>
      <c r="N230" s="175">
        <v>5840.4041451768244</v>
      </c>
      <c r="O230" s="175">
        <v>5749.4280937005915</v>
      </c>
      <c r="P230" s="175">
        <v>5801.674518795181</v>
      </c>
      <c r="Q230" s="175">
        <v>5774.8622078818662</v>
      </c>
      <c r="R230" s="175">
        <v>5826.2442101182287</v>
      </c>
      <c r="S230" s="175">
        <v>5758.326212354591</v>
      </c>
      <c r="T230" s="175">
        <v>5809.7082145909535</v>
      </c>
      <c r="U230" s="175">
        <v>5799.2158577755663</v>
      </c>
      <c r="V230" s="175">
        <v>5788.72350096018</v>
      </c>
      <c r="W230" s="175">
        <v>5778.2311441447928</v>
      </c>
    </row>
    <row r="231" spans="1:23" s="177" customFormat="1" x14ac:dyDescent="0.25">
      <c r="A231" s="177">
        <v>600003818</v>
      </c>
      <c r="B231" s="177" t="s">
        <v>182</v>
      </c>
      <c r="C231" s="177" t="s">
        <v>211</v>
      </c>
      <c r="D231" s="177" t="s">
        <v>46</v>
      </c>
      <c r="E231" s="177" t="s">
        <v>251</v>
      </c>
      <c r="F231" s="177" t="s">
        <v>252</v>
      </c>
      <c r="G231" s="177" t="s">
        <v>182</v>
      </c>
      <c r="H231" s="183" t="s">
        <v>683</v>
      </c>
      <c r="I231" s="183">
        <v>66.795192790855523</v>
      </c>
      <c r="J231" s="183"/>
      <c r="K231" s="183"/>
      <c r="L231" s="183">
        <v>15092.6100248078</v>
      </c>
      <c r="M231" s="183">
        <v>11742.294954061115</v>
      </c>
      <c r="N231" s="183">
        <v>6811.7734006677647</v>
      </c>
      <c r="O231" s="183">
        <v>5813.0266854941738</v>
      </c>
      <c r="P231" s="183">
        <v>11856.029307593262</v>
      </c>
      <c r="Q231" s="183">
        <v>18645.946819354576</v>
      </c>
      <c r="R231" s="183">
        <v>28292.620449370366</v>
      </c>
      <c r="S231" s="183">
        <v>28098.174185372583</v>
      </c>
      <c r="T231" s="183">
        <v>28080.923710339226</v>
      </c>
      <c r="U231" s="183">
        <v>41035.403993553809</v>
      </c>
      <c r="V231" s="183">
        <v>41080.614633499281</v>
      </c>
      <c r="W231" s="183">
        <v>41262.547250886142</v>
      </c>
    </row>
    <row r="232" spans="1:23" s="174" customFormat="1" ht="15.75" thickBot="1" x14ac:dyDescent="0.3">
      <c r="A232" s="174">
        <v>600003818</v>
      </c>
      <c r="B232" s="174" t="s">
        <v>182</v>
      </c>
      <c r="C232" s="174" t="s">
        <v>211</v>
      </c>
      <c r="D232" s="174" t="s">
        <v>46</v>
      </c>
      <c r="E232" s="174" t="s">
        <v>251</v>
      </c>
      <c r="F232" s="174" t="s">
        <v>252</v>
      </c>
      <c r="G232" s="174" t="s">
        <v>182</v>
      </c>
      <c r="H232" s="175" t="s">
        <v>697</v>
      </c>
      <c r="I232" s="175">
        <v>55.350001689887456</v>
      </c>
      <c r="J232" s="175"/>
      <c r="K232" s="175">
        <v>20730.96</v>
      </c>
      <c r="L232" s="175">
        <v>8224.4270620271909</v>
      </c>
      <c r="M232" s="175">
        <v>7626.8955886152471</v>
      </c>
      <c r="N232" s="175">
        <v>7628.0028870829974</v>
      </c>
      <c r="O232" s="175">
        <v>7626.4740956201922</v>
      </c>
      <c r="P232" s="175">
        <v>7598.8963891687335</v>
      </c>
      <c r="Q232" s="175">
        <v>7645.8869192666052</v>
      </c>
      <c r="R232" s="175">
        <v>7614.1877313926479</v>
      </c>
      <c r="S232" s="175">
        <v>7632.9169176640553</v>
      </c>
      <c r="T232" s="175">
        <v>7610.590751042193</v>
      </c>
      <c r="U232" s="175">
        <v>7646.7527909815881</v>
      </c>
      <c r="V232" s="175">
        <v>7645.4509223247696</v>
      </c>
      <c r="W232" s="175">
        <v>7604.0901437328303</v>
      </c>
    </row>
    <row r="233" spans="1:23" s="177" customFormat="1" x14ac:dyDescent="0.25">
      <c r="A233" s="177">
        <v>600003819</v>
      </c>
      <c r="B233" s="177" t="s">
        <v>260</v>
      </c>
      <c r="C233" s="177" t="s">
        <v>227</v>
      </c>
      <c r="D233" s="177" t="s">
        <v>46</v>
      </c>
      <c r="E233" s="177" t="s">
        <v>251</v>
      </c>
      <c r="F233" s="177" t="s">
        <v>252</v>
      </c>
      <c r="G233" s="177" t="s">
        <v>182</v>
      </c>
      <c r="H233" s="183" t="s">
        <v>683</v>
      </c>
      <c r="I233" s="183">
        <v>140.918209699481</v>
      </c>
      <c r="J233" s="183"/>
      <c r="K233" s="183"/>
      <c r="L233" s="183">
        <v>13083.84914873086</v>
      </c>
      <c r="M233" s="183">
        <v>11761.041807950385</v>
      </c>
      <c r="N233" s="183">
        <v>7647.5881798374494</v>
      </c>
      <c r="O233" s="183">
        <v>5395.389202928538</v>
      </c>
      <c r="P233" s="183">
        <v>11081.025838474008</v>
      </c>
      <c r="Q233" s="183">
        <v>16662.186135968845</v>
      </c>
      <c r="R233" s="183">
        <v>13035.314527964312</v>
      </c>
      <c r="S233" s="183">
        <v>12893.153866290069</v>
      </c>
      <c r="T233" s="183">
        <v>13800.227975863338</v>
      </c>
      <c r="U233" s="183">
        <v>13790.149461845293</v>
      </c>
      <c r="V233" s="183">
        <v>13831.569503753277</v>
      </c>
      <c r="W233" s="183">
        <v>13998.248335233695</v>
      </c>
    </row>
    <row r="234" spans="1:23" s="174" customFormat="1" ht="15.75" thickBot="1" x14ac:dyDescent="0.3">
      <c r="A234" s="174">
        <v>600003819</v>
      </c>
      <c r="B234" s="174" t="s">
        <v>260</v>
      </c>
      <c r="C234" s="174" t="s">
        <v>227</v>
      </c>
      <c r="D234" s="174" t="s">
        <v>46</v>
      </c>
      <c r="E234" s="174" t="s">
        <v>251</v>
      </c>
      <c r="F234" s="174" t="s">
        <v>252</v>
      </c>
      <c r="G234" s="174" t="s">
        <v>182</v>
      </c>
      <c r="H234" s="175" t="s">
        <v>697</v>
      </c>
      <c r="I234" s="175">
        <v>118.5100806451613</v>
      </c>
      <c r="J234" s="175"/>
      <c r="K234" s="175">
        <v>11756.2</v>
      </c>
      <c r="L234" s="175">
        <v>5872.5164588001453</v>
      </c>
      <c r="M234" s="175">
        <v>5841.697087724875</v>
      </c>
      <c r="N234" s="175">
        <v>5857.1396114821428</v>
      </c>
      <c r="O234" s="175">
        <v>5870.486082841916</v>
      </c>
      <c r="P234" s="175">
        <v>5842.7014585423831</v>
      </c>
      <c r="Q234" s="175">
        <v>5861.6487569563751</v>
      </c>
      <c r="R234" s="175">
        <v>5707.2659679023018</v>
      </c>
      <c r="S234" s="175">
        <v>5862.0542718238448</v>
      </c>
      <c r="T234" s="175">
        <v>5822.8553711474306</v>
      </c>
      <c r="U234" s="175">
        <v>5792.1323481564423</v>
      </c>
      <c r="V234" s="175">
        <v>5726.5756970821176</v>
      </c>
      <c r="W234" s="175">
        <v>5710.4608015313979</v>
      </c>
    </row>
    <row r="235" spans="1:23" s="177" customFormat="1" x14ac:dyDescent="0.25">
      <c r="A235" s="177">
        <v>600003820</v>
      </c>
      <c r="B235" s="177" t="s">
        <v>262</v>
      </c>
      <c r="C235" s="177" t="s">
        <v>227</v>
      </c>
      <c r="D235" s="177" t="s">
        <v>46</v>
      </c>
      <c r="E235" s="177" t="s">
        <v>251</v>
      </c>
      <c r="F235" s="177" t="s">
        <v>252</v>
      </c>
      <c r="G235" s="177" t="s">
        <v>182</v>
      </c>
      <c r="H235" s="183" t="s">
        <v>683</v>
      </c>
      <c r="I235" s="183">
        <v>117.84841437089662</v>
      </c>
      <c r="J235" s="183"/>
      <c r="K235" s="183"/>
      <c r="L235" s="183">
        <v>4093.8229956077603</v>
      </c>
      <c r="M235" s="183">
        <v>3279.154200132491</v>
      </c>
      <c r="N235" s="183">
        <v>1522.6080928560975</v>
      </c>
      <c r="O235" s="183">
        <v>1299.3622886008243</v>
      </c>
      <c r="P235" s="183">
        <v>2650.1301659727724</v>
      </c>
      <c r="Q235" s="183">
        <v>4167.8529005868795</v>
      </c>
      <c r="R235" s="183">
        <v>5758.8641508640285</v>
      </c>
      <c r="S235" s="183">
        <v>6356.0233097758028</v>
      </c>
      <c r="T235" s="183">
        <v>6335.8182099851529</v>
      </c>
      <c r="U235" s="183">
        <v>6360.2780949068756</v>
      </c>
      <c r="V235" s="183">
        <v>6360.2780949068756</v>
      </c>
      <c r="W235" s="183">
        <v>6360.2780949068756</v>
      </c>
    </row>
    <row r="236" spans="1:23" s="174" customFormat="1" ht="15.75" thickBot="1" x14ac:dyDescent="0.3">
      <c r="A236" s="174">
        <v>600003820</v>
      </c>
      <c r="B236" s="174" t="s">
        <v>262</v>
      </c>
      <c r="C236" s="174" t="s">
        <v>227</v>
      </c>
      <c r="D236" s="174" t="s">
        <v>46</v>
      </c>
      <c r="E236" s="174" t="s">
        <v>251</v>
      </c>
      <c r="F236" s="174" t="s">
        <v>252</v>
      </c>
      <c r="G236" s="174" t="s">
        <v>182</v>
      </c>
      <c r="H236" s="175" t="s">
        <v>697</v>
      </c>
      <c r="I236" s="175">
        <v>97.78</v>
      </c>
      <c r="J236" s="175"/>
      <c r="K236" s="175">
        <v>0</v>
      </c>
      <c r="L236" s="175">
        <v>2372.3343963167158</v>
      </c>
      <c r="M236" s="175">
        <v>2389.4275844008662</v>
      </c>
      <c r="N236" s="175">
        <v>2397.2445255864559</v>
      </c>
      <c r="O236" s="175">
        <v>2394.7307280786908</v>
      </c>
      <c r="P236" s="175">
        <v>2347.0514054444834</v>
      </c>
      <c r="Q236" s="175">
        <v>2409.0224542558476</v>
      </c>
      <c r="R236" s="175">
        <v>2422.0556650872522</v>
      </c>
      <c r="S236" s="175">
        <v>2428.5199901462474</v>
      </c>
      <c r="T236" s="175">
        <v>2353.9686872002017</v>
      </c>
      <c r="U236" s="175">
        <v>2356.902774772871</v>
      </c>
      <c r="V236" s="175">
        <v>2359.8368623455399</v>
      </c>
      <c r="W236" s="175">
        <v>2362.7709499182088</v>
      </c>
    </row>
    <row r="237" spans="1:23" s="177" customFormat="1" x14ac:dyDescent="0.25">
      <c r="A237" s="177">
        <v>600003821</v>
      </c>
      <c r="B237" s="177" t="s">
        <v>264</v>
      </c>
      <c r="C237" s="177" t="s">
        <v>227</v>
      </c>
      <c r="D237" s="177" t="s">
        <v>46</v>
      </c>
      <c r="E237" s="177" t="s">
        <v>251</v>
      </c>
      <c r="F237" s="177" t="s">
        <v>252</v>
      </c>
      <c r="G237" s="177" t="s">
        <v>182</v>
      </c>
      <c r="H237" s="183" t="s">
        <v>683</v>
      </c>
      <c r="I237" s="183" t="s">
        <v>148</v>
      </c>
      <c r="J237" s="183"/>
      <c r="K237" s="183"/>
      <c r="L237" s="183">
        <v>0</v>
      </c>
      <c r="M237" s="183">
        <v>0</v>
      </c>
      <c r="N237" s="183">
        <v>0</v>
      </c>
      <c r="O237" s="183">
        <v>0</v>
      </c>
      <c r="P237" s="183">
        <v>0</v>
      </c>
      <c r="Q237" s="183">
        <v>0</v>
      </c>
      <c r="R237" s="183">
        <v>0</v>
      </c>
      <c r="S237" s="183">
        <v>0</v>
      </c>
      <c r="T237" s="183">
        <v>0</v>
      </c>
      <c r="U237" s="183">
        <v>0</v>
      </c>
      <c r="V237" s="183">
        <v>0</v>
      </c>
      <c r="W237" s="183">
        <v>0</v>
      </c>
    </row>
    <row r="238" spans="1:23" s="174" customFormat="1" ht="15.75" thickBot="1" x14ac:dyDescent="0.3">
      <c r="A238" s="174">
        <v>600003821</v>
      </c>
      <c r="B238" s="174" t="s">
        <v>264</v>
      </c>
      <c r="C238" s="174" t="s">
        <v>227</v>
      </c>
      <c r="D238" s="174" t="s">
        <v>46</v>
      </c>
      <c r="E238" s="174" t="s">
        <v>251</v>
      </c>
      <c r="F238" s="174" t="s">
        <v>252</v>
      </c>
      <c r="G238" s="174" t="s">
        <v>182</v>
      </c>
      <c r="H238" s="175" t="s">
        <v>697</v>
      </c>
      <c r="I238" s="175">
        <v>0</v>
      </c>
      <c r="J238" s="175"/>
      <c r="K238" s="175">
        <v>0</v>
      </c>
      <c r="L238" s="175">
        <v>0</v>
      </c>
      <c r="M238" s="175">
        <v>0</v>
      </c>
      <c r="N238" s="175">
        <v>0</v>
      </c>
      <c r="O238" s="175">
        <v>0</v>
      </c>
      <c r="P238" s="175">
        <v>0</v>
      </c>
      <c r="Q238" s="175">
        <v>0</v>
      </c>
      <c r="R238" s="175">
        <v>0</v>
      </c>
      <c r="S238" s="175">
        <v>0</v>
      </c>
      <c r="T238" s="175">
        <v>0</v>
      </c>
      <c r="U238" s="175">
        <v>0</v>
      </c>
      <c r="V238" s="175">
        <v>0</v>
      </c>
      <c r="W238" s="175">
        <v>0</v>
      </c>
    </row>
    <row r="239" spans="1:23" s="177" customFormat="1" x14ac:dyDescent="0.25">
      <c r="A239" s="177">
        <v>600003822</v>
      </c>
      <c r="B239" s="177" t="s">
        <v>266</v>
      </c>
      <c r="C239" s="177" t="s">
        <v>211</v>
      </c>
      <c r="D239" s="177" t="s">
        <v>46</v>
      </c>
      <c r="E239" s="177" t="s">
        <v>251</v>
      </c>
      <c r="F239" s="177" t="s">
        <v>252</v>
      </c>
      <c r="G239" s="177" t="s">
        <v>266</v>
      </c>
      <c r="H239" s="183" t="s">
        <v>683</v>
      </c>
      <c r="I239" s="183">
        <v>73.765707996827814</v>
      </c>
      <c r="J239" s="183"/>
      <c r="K239" s="183"/>
      <c r="L239" s="183">
        <v>925.13466842707669</v>
      </c>
      <c r="M239" s="183">
        <v>720.39174716481148</v>
      </c>
      <c r="N239" s="183">
        <v>378.81763782145293</v>
      </c>
      <c r="O239" s="183">
        <v>323.27514555550272</v>
      </c>
      <c r="P239" s="183">
        <v>659.3397566343167</v>
      </c>
      <c r="Q239" s="183">
        <v>1036.9419406053498</v>
      </c>
      <c r="R239" s="183">
        <v>2885.9634576723602</v>
      </c>
      <c r="S239" s="183">
        <v>2885.9634576723602</v>
      </c>
      <c r="T239" s="183">
        <v>2885.9634576723602</v>
      </c>
      <c r="U239" s="183">
        <v>2885.9634576723602</v>
      </c>
      <c r="V239" s="183">
        <v>2885.9634576723602</v>
      </c>
      <c r="W239" s="183">
        <v>2885.9634576723602</v>
      </c>
    </row>
    <row r="240" spans="1:23" x14ac:dyDescent="0.25">
      <c r="A240" s="171">
        <v>600003822</v>
      </c>
      <c r="B240" s="171" t="s">
        <v>266</v>
      </c>
      <c r="C240" s="171" t="s">
        <v>211</v>
      </c>
      <c r="D240" s="171" t="s">
        <v>46</v>
      </c>
      <c r="E240" s="171" t="s">
        <v>251</v>
      </c>
      <c r="F240" s="171" t="s">
        <v>252</v>
      </c>
      <c r="G240" s="171" t="s">
        <v>266</v>
      </c>
      <c r="H240" s="173" t="s">
        <v>696</v>
      </c>
      <c r="I240" s="173">
        <v>37.450000000000003</v>
      </c>
      <c r="J240" s="173"/>
      <c r="K240" s="173"/>
      <c r="L240" s="173">
        <v>-31840.796211489109</v>
      </c>
      <c r="M240" s="173">
        <v>-26326.823589471878</v>
      </c>
      <c r="N240" s="173">
        <v>-13992.271849874709</v>
      </c>
      <c r="O240" s="173">
        <v>-11760.515566528071</v>
      </c>
      <c r="P240" s="173">
        <v>-23920.749197338377</v>
      </c>
      <c r="Q240" s="173">
        <v>-36354.109475298043</v>
      </c>
      <c r="R240" s="173">
        <v>-40264.11939454807</v>
      </c>
      <c r="S240" s="173">
        <v>-38893.449394548072</v>
      </c>
      <c r="T240" s="173">
        <v>-38925.281894548069</v>
      </c>
      <c r="U240" s="173">
        <v>-41738.525894548075</v>
      </c>
      <c r="V240" s="173">
        <v>-42426.856894548073</v>
      </c>
      <c r="W240" s="173">
        <v>-44828.899894548078</v>
      </c>
    </row>
    <row r="241" spans="1:23" s="174" customFormat="1" x14ac:dyDescent="0.25">
      <c r="A241" s="174">
        <v>600003822</v>
      </c>
      <c r="B241" s="174" t="s">
        <v>266</v>
      </c>
      <c r="C241" s="174" t="s">
        <v>211</v>
      </c>
      <c r="D241" s="174" t="s">
        <v>46</v>
      </c>
      <c r="E241" s="174" t="s">
        <v>251</v>
      </c>
      <c r="F241" s="174" t="s">
        <v>252</v>
      </c>
      <c r="G241" s="174" t="s">
        <v>266</v>
      </c>
      <c r="H241" s="175" t="s">
        <v>697</v>
      </c>
      <c r="I241" s="175">
        <v>49.230018700707376</v>
      </c>
      <c r="J241" s="175"/>
      <c r="K241" s="175">
        <v>25430.160000000003</v>
      </c>
      <c r="L241" s="175">
        <v>50969.633894004808</v>
      </c>
      <c r="M241" s="175">
        <v>18183.133433997085</v>
      </c>
      <c r="N241" s="175">
        <v>34792.090486282454</v>
      </c>
      <c r="O241" s="175">
        <v>19332.266687346888</v>
      </c>
      <c r="P241" s="175">
        <v>46667.81074309699</v>
      </c>
      <c r="Q241" s="175">
        <v>35702.452466433431</v>
      </c>
      <c r="R241" s="175">
        <v>51793.610226584424</v>
      </c>
      <c r="S241" s="175">
        <v>33896.36307576704</v>
      </c>
      <c r="T241" s="175">
        <v>51845.954041869743</v>
      </c>
      <c r="U241" s="175">
        <v>37593.205175465722</v>
      </c>
      <c r="V241" s="175">
        <v>52761.300084978451</v>
      </c>
      <c r="W241" s="175">
        <v>40747.532469082609</v>
      </c>
    </row>
    <row r="242" spans="1:23" ht="15.75" thickBot="1" x14ac:dyDescent="0.3">
      <c r="A242" s="171">
        <v>600003822</v>
      </c>
      <c r="B242" s="171" t="s">
        <v>266</v>
      </c>
      <c r="C242" s="171" t="s">
        <v>211</v>
      </c>
      <c r="D242" s="171" t="s">
        <v>46</v>
      </c>
      <c r="E242" s="171" t="s">
        <v>251</v>
      </c>
      <c r="F242" s="171" t="s">
        <v>252</v>
      </c>
      <c r="G242" s="171" t="s">
        <v>266</v>
      </c>
      <c r="H242" s="176" t="s">
        <v>699</v>
      </c>
      <c r="I242" s="176">
        <v>37.450000000000003</v>
      </c>
      <c r="J242" s="176"/>
      <c r="K242" s="176"/>
      <c r="L242" s="176">
        <v>0</v>
      </c>
      <c r="M242" s="176">
        <v>0</v>
      </c>
      <c r="N242" s="176">
        <v>0</v>
      </c>
      <c r="O242" s="176">
        <v>0</v>
      </c>
      <c r="P242" s="176">
        <v>0</v>
      </c>
      <c r="Q242" s="176">
        <v>0</v>
      </c>
      <c r="R242" s="176">
        <v>0</v>
      </c>
      <c r="S242" s="176">
        <v>0</v>
      </c>
      <c r="T242" s="176">
        <v>0</v>
      </c>
      <c r="U242" s="176">
        <v>0</v>
      </c>
      <c r="V242" s="176">
        <v>0</v>
      </c>
      <c r="W242" s="176">
        <v>0</v>
      </c>
    </row>
    <row r="243" spans="1:23" s="177" customFormat="1" x14ac:dyDescent="0.25">
      <c r="A243" s="177">
        <v>600003823</v>
      </c>
      <c r="B243" s="177" t="s">
        <v>268</v>
      </c>
      <c r="C243" s="177" t="s">
        <v>227</v>
      </c>
      <c r="D243" s="177" t="s">
        <v>46</v>
      </c>
      <c r="E243" s="177" t="s">
        <v>251</v>
      </c>
      <c r="F243" s="177" t="s">
        <v>252</v>
      </c>
      <c r="G243" s="177" t="s">
        <v>266</v>
      </c>
      <c r="H243" s="183" t="s">
        <v>683</v>
      </c>
      <c r="I243" s="183">
        <v>129.69623816352774</v>
      </c>
      <c r="J243" s="183"/>
      <c r="K243" s="183"/>
      <c r="L243" s="183">
        <v>3532.0217427572502</v>
      </c>
      <c r="M243" s="183">
        <v>2750.3447708306926</v>
      </c>
      <c r="N243" s="183">
        <v>1006.4668035099362</v>
      </c>
      <c r="O243" s="183">
        <v>858.89797600926352</v>
      </c>
      <c r="P243" s="183">
        <v>1751.7758177868543</v>
      </c>
      <c r="Q243" s="183">
        <v>2755.0133261702986</v>
      </c>
      <c r="R243" s="183">
        <v>4995.9409295076448</v>
      </c>
      <c r="S243" s="183">
        <v>4777.3317058607681</v>
      </c>
      <c r="T243" s="183">
        <v>4757.9375921501296</v>
      </c>
      <c r="U243" s="183">
        <v>4745.5697053009026</v>
      </c>
      <c r="V243" s="183">
        <v>4796.398467427035</v>
      </c>
      <c r="W243" s="183">
        <v>5030.997180086958</v>
      </c>
    </row>
    <row r="244" spans="1:23" s="174" customFormat="1" ht="15.75" thickBot="1" x14ac:dyDescent="0.3">
      <c r="A244" s="174">
        <v>600003823</v>
      </c>
      <c r="B244" s="174" t="s">
        <v>268</v>
      </c>
      <c r="C244" s="174" t="s">
        <v>227</v>
      </c>
      <c r="D244" s="174" t="s">
        <v>46</v>
      </c>
      <c r="E244" s="174" t="s">
        <v>251</v>
      </c>
      <c r="F244" s="174" t="s">
        <v>252</v>
      </c>
      <c r="G244" s="174" t="s">
        <v>266</v>
      </c>
      <c r="H244" s="175" t="s">
        <v>697</v>
      </c>
      <c r="I244" s="175">
        <v>100.17010869565219</v>
      </c>
      <c r="J244" s="175"/>
      <c r="K244" s="175">
        <v>480.82</v>
      </c>
      <c r="L244" s="175">
        <v>2561.046011023137</v>
      </c>
      <c r="M244" s="175">
        <v>2520.372046883821</v>
      </c>
      <c r="N244" s="175">
        <v>2544.3943402982063</v>
      </c>
      <c r="O244" s="175">
        <v>2522.1183552659254</v>
      </c>
      <c r="P244" s="175">
        <v>2451.32224045458</v>
      </c>
      <c r="Q244" s="175">
        <v>2407.0425457062515</v>
      </c>
      <c r="R244" s="175">
        <v>2555.2619952189993</v>
      </c>
      <c r="S244" s="175">
        <v>2551.7786146293242</v>
      </c>
      <c r="T244" s="175">
        <v>2563.2741609997433</v>
      </c>
      <c r="U244" s="175">
        <v>2424.0497964029455</v>
      </c>
      <c r="V244" s="175">
        <v>2405.8403173110228</v>
      </c>
      <c r="W244" s="175">
        <v>2526.9842827487096</v>
      </c>
    </row>
    <row r="245" spans="1:23" s="177" customFormat="1" x14ac:dyDescent="0.25">
      <c r="A245" s="177">
        <v>600003824</v>
      </c>
      <c r="B245" s="177" t="s">
        <v>270</v>
      </c>
      <c r="C245" s="177" t="s">
        <v>227</v>
      </c>
      <c r="D245" s="177" t="s">
        <v>46</v>
      </c>
      <c r="E245" s="177" t="s">
        <v>251</v>
      </c>
      <c r="F245" s="177" t="s">
        <v>252</v>
      </c>
      <c r="G245" s="177" t="s">
        <v>266</v>
      </c>
      <c r="H245" s="183" t="s">
        <v>683</v>
      </c>
      <c r="I245" s="183">
        <v>151.9583348440857</v>
      </c>
      <c r="J245" s="183"/>
      <c r="K245" s="183"/>
      <c r="L245" s="183">
        <v>1421.7795892147622</v>
      </c>
      <c r="M245" s="183">
        <v>1427.8985943496609</v>
      </c>
      <c r="N245" s="183">
        <v>2049.4965493235036</v>
      </c>
      <c r="O245" s="183">
        <v>1929.2700101911239</v>
      </c>
      <c r="P245" s="183">
        <v>3537.3197233339783</v>
      </c>
      <c r="Q245" s="183">
        <v>1607.3387239033032</v>
      </c>
      <c r="R245" s="183">
        <v>739.43829394633076</v>
      </c>
      <c r="S245" s="183">
        <v>1873.6503187020335</v>
      </c>
      <c r="T245" s="183">
        <v>1822.7654027499714</v>
      </c>
      <c r="U245" s="183">
        <v>3914.7465868893132</v>
      </c>
      <c r="V245" s="183">
        <v>3914.7465868893132</v>
      </c>
      <c r="W245" s="183">
        <v>3914.7465868893132</v>
      </c>
    </row>
    <row r="246" spans="1:23" s="174" customFormat="1" ht="15.75" thickBot="1" x14ac:dyDescent="0.3">
      <c r="A246" s="174">
        <v>600003824</v>
      </c>
      <c r="B246" s="174" t="s">
        <v>270</v>
      </c>
      <c r="C246" s="174" t="s">
        <v>227</v>
      </c>
      <c r="D246" s="174" t="s">
        <v>46</v>
      </c>
      <c r="E246" s="174" t="s">
        <v>251</v>
      </c>
      <c r="F246" s="174" t="s">
        <v>252</v>
      </c>
      <c r="G246" s="174" t="s">
        <v>266</v>
      </c>
      <c r="H246" s="175" t="s">
        <v>697</v>
      </c>
      <c r="I246" s="175">
        <v>74.06</v>
      </c>
      <c r="J246" s="175"/>
      <c r="K246" s="175">
        <v>0</v>
      </c>
      <c r="L246" s="175">
        <v>1825.106660836449</v>
      </c>
      <c r="M246" s="175">
        <v>1795.7310994686632</v>
      </c>
      <c r="N246" s="175">
        <v>1833.7070713873086</v>
      </c>
      <c r="O246" s="175">
        <v>1782.1579041754144</v>
      </c>
      <c r="P246" s="175">
        <v>1835.6128461731116</v>
      </c>
      <c r="Q246" s="175">
        <v>1792.8434705188106</v>
      </c>
      <c r="R246" s="175">
        <v>1802.7631063495551</v>
      </c>
      <c r="S246" s="175">
        <v>1778.3213324629987</v>
      </c>
      <c r="T246" s="175">
        <v>1778.6793622810328</v>
      </c>
      <c r="U246" s="175">
        <v>1796.3076089981582</v>
      </c>
      <c r="V246" s="175">
        <v>1813.9358557152839</v>
      </c>
      <c r="W246" s="175">
        <v>1831.5641024324095</v>
      </c>
    </row>
    <row r="247" spans="1:23" s="181" customFormat="1" ht="15.75" thickBot="1" x14ac:dyDescent="0.3">
      <c r="A247" s="181">
        <v>600003825</v>
      </c>
      <c r="B247" s="181" t="s">
        <v>272</v>
      </c>
      <c r="C247" s="181" t="s">
        <v>227</v>
      </c>
      <c r="D247" s="181" t="s">
        <v>46</v>
      </c>
      <c r="E247" s="181" t="s">
        <v>251</v>
      </c>
      <c r="F247" s="181" t="s">
        <v>252</v>
      </c>
      <c r="G247" s="181" t="s">
        <v>266</v>
      </c>
      <c r="H247" s="182" t="s">
        <v>697</v>
      </c>
      <c r="I247" s="182">
        <v>0</v>
      </c>
      <c r="J247" s="182"/>
      <c r="K247" s="182">
        <v>0</v>
      </c>
      <c r="L247" s="182">
        <v>0</v>
      </c>
      <c r="M247" s="182">
        <v>0</v>
      </c>
      <c r="N247" s="182">
        <v>0</v>
      </c>
      <c r="O247" s="182">
        <v>0</v>
      </c>
      <c r="P247" s="182">
        <v>0</v>
      </c>
      <c r="Q247" s="182">
        <v>0</v>
      </c>
      <c r="R247" s="182">
        <v>0</v>
      </c>
      <c r="S247" s="182">
        <v>0</v>
      </c>
      <c r="T247" s="182">
        <v>0</v>
      </c>
      <c r="U247" s="182">
        <v>0</v>
      </c>
      <c r="V247" s="182">
        <v>0</v>
      </c>
      <c r="W247" s="182">
        <v>0</v>
      </c>
    </row>
    <row r="248" spans="1:23" s="177" customFormat="1" x14ac:dyDescent="0.25">
      <c r="A248" s="177">
        <v>600004440</v>
      </c>
      <c r="B248" s="177" t="s">
        <v>274</v>
      </c>
      <c r="C248" s="177" t="s">
        <v>211</v>
      </c>
      <c r="D248" s="177" t="s">
        <v>62</v>
      </c>
      <c r="E248" s="177" t="s">
        <v>216</v>
      </c>
      <c r="F248" s="177" t="s">
        <v>217</v>
      </c>
      <c r="G248" s="177" t="s">
        <v>275</v>
      </c>
      <c r="H248" s="183" t="s">
        <v>683</v>
      </c>
      <c r="I248" s="183">
        <v>58.760186879043829</v>
      </c>
      <c r="J248" s="183"/>
      <c r="K248" s="183"/>
      <c r="L248" s="183">
        <v>220116.49643886636</v>
      </c>
      <c r="M248" s="183">
        <v>219360.99393005521</v>
      </c>
      <c r="N248" s="183">
        <v>240309.4121915916</v>
      </c>
      <c r="O248" s="183">
        <v>179014.15940059157</v>
      </c>
      <c r="P248" s="183">
        <v>161656.59081858417</v>
      </c>
      <c r="Q248" s="183">
        <v>238362.06992640271</v>
      </c>
      <c r="R248" s="183">
        <v>204333.26087386935</v>
      </c>
      <c r="S248" s="183">
        <v>197238.11545741046</v>
      </c>
      <c r="T248" s="183">
        <v>165378.89363555479</v>
      </c>
      <c r="U248" s="183">
        <v>202528.87629321837</v>
      </c>
      <c r="V248" s="183">
        <v>201565.1004309571</v>
      </c>
      <c r="W248" s="183">
        <v>202863.31809287687</v>
      </c>
    </row>
    <row r="249" spans="1:23" s="174" customFormat="1" ht="15.75" thickBot="1" x14ac:dyDescent="0.3">
      <c r="A249" s="174">
        <v>600004440</v>
      </c>
      <c r="B249" s="174" t="s">
        <v>274</v>
      </c>
      <c r="C249" s="174" t="s">
        <v>211</v>
      </c>
      <c r="D249" s="174" t="s">
        <v>62</v>
      </c>
      <c r="E249" s="174" t="s">
        <v>216</v>
      </c>
      <c r="F249" s="174" t="s">
        <v>217</v>
      </c>
      <c r="G249" s="174" t="s">
        <v>275</v>
      </c>
      <c r="H249" s="175" t="s">
        <v>697</v>
      </c>
      <c r="I249" s="175">
        <v>81.529997083281742</v>
      </c>
      <c r="J249" s="175"/>
      <c r="K249" s="175">
        <v>116562.54</v>
      </c>
      <c r="L249" s="175">
        <v>63061.39541948503</v>
      </c>
      <c r="M249" s="175">
        <v>63081.219750085977</v>
      </c>
      <c r="N249" s="175">
        <v>63108.625929398717</v>
      </c>
      <c r="O249" s="175">
        <v>63082.4324481164</v>
      </c>
      <c r="P249" s="175">
        <v>63072.280477368135</v>
      </c>
      <c r="Q249" s="175">
        <v>63078.530027483401</v>
      </c>
      <c r="R249" s="175">
        <v>63061.409534494502</v>
      </c>
      <c r="S249" s="175">
        <v>63056.314370977503</v>
      </c>
      <c r="T249" s="175">
        <v>63083.065992314863</v>
      </c>
      <c r="U249" s="175">
        <v>63107.330494982583</v>
      </c>
      <c r="V249" s="175">
        <v>63099.133955712197</v>
      </c>
      <c r="W249" s="175">
        <v>63099.621092196467</v>
      </c>
    </row>
    <row r="250" spans="1:23" s="177" customFormat="1" x14ac:dyDescent="0.25">
      <c r="A250" s="177">
        <v>600004441</v>
      </c>
      <c r="B250" s="177" t="s">
        <v>277</v>
      </c>
      <c r="C250" s="177" t="s">
        <v>227</v>
      </c>
      <c r="D250" s="177" t="s">
        <v>62</v>
      </c>
      <c r="E250" s="177" t="s">
        <v>216</v>
      </c>
      <c r="F250" s="177" t="s">
        <v>217</v>
      </c>
      <c r="G250" s="177" t="s">
        <v>275</v>
      </c>
      <c r="H250" s="183" t="s">
        <v>683</v>
      </c>
      <c r="I250" s="183">
        <v>145.96686797196946</v>
      </c>
      <c r="J250" s="183"/>
      <c r="K250" s="183"/>
      <c r="L250" s="183">
        <v>3874.8054616465138</v>
      </c>
      <c r="M250" s="183">
        <v>8154.0868189021658</v>
      </c>
      <c r="N250" s="183">
        <v>20243.926048635196</v>
      </c>
      <c r="O250" s="183">
        <v>15771.11816954666</v>
      </c>
      <c r="P250" s="183">
        <v>20740.14553799207</v>
      </c>
      <c r="Q250" s="183">
        <v>15444.801063861891</v>
      </c>
      <c r="R250" s="183">
        <v>21466.408628313617</v>
      </c>
      <c r="S250" s="183">
        <v>4528.8863112597091</v>
      </c>
      <c r="T250" s="183">
        <v>4379.679595280737</v>
      </c>
      <c r="U250" s="183">
        <v>5142.3074288955941</v>
      </c>
      <c r="V250" s="183">
        <v>4916.1404128709291</v>
      </c>
      <c r="W250" s="183">
        <v>5489.4867034724221</v>
      </c>
    </row>
    <row r="251" spans="1:23" s="174" customFormat="1" ht="15.75" thickBot="1" x14ac:dyDescent="0.3">
      <c r="A251" s="174">
        <v>600004441</v>
      </c>
      <c r="B251" s="174" t="s">
        <v>277</v>
      </c>
      <c r="C251" s="174" t="s">
        <v>227</v>
      </c>
      <c r="D251" s="174" t="s">
        <v>62</v>
      </c>
      <c r="E251" s="174" t="s">
        <v>216</v>
      </c>
      <c r="F251" s="174" t="s">
        <v>217</v>
      </c>
      <c r="G251" s="174" t="s">
        <v>275</v>
      </c>
      <c r="H251" s="175" t="s">
        <v>697</v>
      </c>
      <c r="I251" s="175">
        <v>144.94015151515151</v>
      </c>
      <c r="J251" s="175"/>
      <c r="K251" s="175">
        <v>9566.0499999999993</v>
      </c>
      <c r="L251" s="175">
        <v>10588.488626165057</v>
      </c>
      <c r="M251" s="175">
        <v>10492.45320799505</v>
      </c>
      <c r="N251" s="175">
        <v>10566.590016152379</v>
      </c>
      <c r="O251" s="175">
        <v>10559.940689592147</v>
      </c>
      <c r="P251" s="175">
        <v>10489.204730649351</v>
      </c>
      <c r="Q251" s="175">
        <v>10458.720864014926</v>
      </c>
      <c r="R251" s="175">
        <v>10536.471186310906</v>
      </c>
      <c r="S251" s="175">
        <v>10561.573338981374</v>
      </c>
      <c r="T251" s="175">
        <v>10560.904520586606</v>
      </c>
      <c r="U251" s="175">
        <v>10498.684844312929</v>
      </c>
      <c r="V251" s="175">
        <v>10487.113165910281</v>
      </c>
      <c r="W251" s="175">
        <v>10601.940785061581</v>
      </c>
    </row>
    <row r="252" spans="1:23" s="177" customFormat="1" x14ac:dyDescent="0.25">
      <c r="A252" s="177">
        <v>600004443</v>
      </c>
      <c r="B252" s="177" t="s">
        <v>279</v>
      </c>
      <c r="C252" s="177" t="s">
        <v>227</v>
      </c>
      <c r="D252" s="177" t="s">
        <v>62</v>
      </c>
      <c r="E252" s="177" t="s">
        <v>216</v>
      </c>
      <c r="F252" s="177" t="s">
        <v>217</v>
      </c>
      <c r="G252" s="177" t="s">
        <v>275</v>
      </c>
      <c r="H252" s="183" t="s">
        <v>683</v>
      </c>
      <c r="I252" s="183">
        <v>142.04013718919683</v>
      </c>
      <c r="J252" s="183"/>
      <c r="K252" s="183"/>
      <c r="L252" s="183">
        <v>2563.4474182269278</v>
      </c>
      <c r="M252" s="183">
        <v>4993.8709743284171</v>
      </c>
      <c r="N252" s="183">
        <v>9086.9455510384614</v>
      </c>
      <c r="O252" s="183">
        <v>7898.4753923774497</v>
      </c>
      <c r="P252" s="183">
        <v>9895.1958563333683</v>
      </c>
      <c r="Q252" s="183">
        <v>7717.334291664497</v>
      </c>
      <c r="R252" s="183">
        <v>9551.2286368022324</v>
      </c>
      <c r="S252" s="183">
        <v>2461.4184030278288</v>
      </c>
      <c r="T252" s="183">
        <v>3707.1580289964782</v>
      </c>
      <c r="U252" s="183">
        <v>3864.9169432456702</v>
      </c>
      <c r="V252" s="183">
        <v>3809.1454760183519</v>
      </c>
      <c r="W252" s="183">
        <v>3864.1423395341799</v>
      </c>
    </row>
    <row r="253" spans="1:23" s="174" customFormat="1" ht="15.75" thickBot="1" x14ac:dyDescent="0.3">
      <c r="A253" s="174">
        <v>600004443</v>
      </c>
      <c r="B253" s="174" t="s">
        <v>279</v>
      </c>
      <c r="C253" s="174" t="s">
        <v>227</v>
      </c>
      <c r="D253" s="174" t="s">
        <v>62</v>
      </c>
      <c r="E253" s="174" t="s">
        <v>216</v>
      </c>
      <c r="F253" s="174" t="s">
        <v>217</v>
      </c>
      <c r="G253" s="174" t="s">
        <v>275</v>
      </c>
      <c r="H253" s="175" t="s">
        <v>697</v>
      </c>
      <c r="I253" s="175">
        <v>138.66999999999999</v>
      </c>
      <c r="J253" s="175"/>
      <c r="K253" s="175">
        <v>3328.08</v>
      </c>
      <c r="L253" s="175">
        <v>16772.504611712466</v>
      </c>
      <c r="M253" s="175">
        <v>16750.571486112451</v>
      </c>
      <c r="N253" s="175">
        <v>16754.108748080078</v>
      </c>
      <c r="O253" s="175">
        <v>16669.887748464873</v>
      </c>
      <c r="P253" s="175">
        <v>16716.371780476697</v>
      </c>
      <c r="Q253" s="175">
        <v>16670.324009352651</v>
      </c>
      <c r="R253" s="175">
        <v>16775.274069690462</v>
      </c>
      <c r="S253" s="175">
        <v>16729.646889460444</v>
      </c>
      <c r="T253" s="175">
        <v>16715.867316341188</v>
      </c>
      <c r="U253" s="175">
        <v>16686.741920146542</v>
      </c>
      <c r="V253" s="175">
        <v>16712.064720873241</v>
      </c>
      <c r="W253" s="175">
        <v>16683.695549635839</v>
      </c>
    </row>
    <row r="254" spans="1:23" s="177" customFormat="1" x14ac:dyDescent="0.25">
      <c r="A254" s="177">
        <v>600004444</v>
      </c>
      <c r="B254" s="177" t="s">
        <v>281</v>
      </c>
      <c r="C254" s="177" t="s">
        <v>227</v>
      </c>
      <c r="D254" s="177" t="s">
        <v>62</v>
      </c>
      <c r="E254" s="177" t="s">
        <v>216</v>
      </c>
      <c r="F254" s="177" t="s">
        <v>217</v>
      </c>
      <c r="G254" s="177" t="s">
        <v>275</v>
      </c>
      <c r="H254" s="183" t="s">
        <v>683</v>
      </c>
      <c r="I254" s="183" t="s">
        <v>148</v>
      </c>
      <c r="J254" s="183"/>
      <c r="K254" s="183"/>
      <c r="L254" s="183">
        <v>0</v>
      </c>
      <c r="M254" s="183">
        <v>0</v>
      </c>
      <c r="N254" s="183">
        <v>0</v>
      </c>
      <c r="O254" s="183">
        <v>0</v>
      </c>
      <c r="P254" s="183">
        <v>0</v>
      </c>
      <c r="Q254" s="183">
        <v>0</v>
      </c>
      <c r="R254" s="183">
        <v>0</v>
      </c>
      <c r="S254" s="183">
        <v>0</v>
      </c>
      <c r="T254" s="183">
        <v>0</v>
      </c>
      <c r="U254" s="183">
        <v>0</v>
      </c>
      <c r="V254" s="183">
        <v>0</v>
      </c>
      <c r="W254" s="183">
        <v>0</v>
      </c>
    </row>
    <row r="255" spans="1:23" s="174" customFormat="1" ht="15.75" thickBot="1" x14ac:dyDescent="0.3">
      <c r="A255" s="174">
        <v>600004444</v>
      </c>
      <c r="B255" s="174" t="s">
        <v>281</v>
      </c>
      <c r="C255" s="174" t="s">
        <v>227</v>
      </c>
      <c r="D255" s="174" t="s">
        <v>62</v>
      </c>
      <c r="E255" s="174" t="s">
        <v>216</v>
      </c>
      <c r="F255" s="174" t="s">
        <v>217</v>
      </c>
      <c r="G255" s="174" t="s">
        <v>275</v>
      </c>
      <c r="H255" s="175" t="s">
        <v>697</v>
      </c>
      <c r="I255" s="175">
        <v>0</v>
      </c>
      <c r="J255" s="175"/>
      <c r="K255" s="175">
        <v>0</v>
      </c>
      <c r="L255" s="175">
        <v>0</v>
      </c>
      <c r="M255" s="175">
        <v>0</v>
      </c>
      <c r="N255" s="175">
        <v>0</v>
      </c>
      <c r="O255" s="175">
        <v>0</v>
      </c>
      <c r="P255" s="175">
        <v>0</v>
      </c>
      <c r="Q255" s="175">
        <v>0</v>
      </c>
      <c r="R255" s="175">
        <v>0</v>
      </c>
      <c r="S255" s="175">
        <v>0</v>
      </c>
      <c r="T255" s="175">
        <v>0</v>
      </c>
      <c r="U255" s="175">
        <v>0</v>
      </c>
      <c r="V255" s="175">
        <v>0</v>
      </c>
      <c r="W255" s="175">
        <v>0</v>
      </c>
    </row>
    <row r="256" spans="1:23" s="181" customFormat="1" ht="15.75" thickBot="1" x14ac:dyDescent="0.3">
      <c r="A256" s="181">
        <v>600004476</v>
      </c>
      <c r="B256" s="181" t="s">
        <v>283</v>
      </c>
      <c r="C256" s="181" t="s">
        <v>227</v>
      </c>
      <c r="D256" s="181" t="s">
        <v>46</v>
      </c>
      <c r="E256" s="181" t="s">
        <v>251</v>
      </c>
      <c r="G256" s="181" t="s">
        <v>284</v>
      </c>
      <c r="H256" s="182" t="s">
        <v>697</v>
      </c>
      <c r="I256" s="182">
        <v>0</v>
      </c>
      <c r="J256" s="182"/>
      <c r="K256" s="182">
        <v>0</v>
      </c>
      <c r="L256" s="182">
        <v>0</v>
      </c>
      <c r="M256" s="182">
        <v>0</v>
      </c>
      <c r="N256" s="182">
        <v>0</v>
      </c>
      <c r="O256" s="182">
        <v>0</v>
      </c>
      <c r="P256" s="182">
        <v>0</v>
      </c>
      <c r="Q256" s="182">
        <v>0</v>
      </c>
      <c r="R256" s="182">
        <v>0</v>
      </c>
      <c r="S256" s="182">
        <v>0</v>
      </c>
      <c r="T256" s="182">
        <v>0</v>
      </c>
      <c r="U256" s="182">
        <v>0</v>
      </c>
      <c r="V256" s="182">
        <v>0</v>
      </c>
      <c r="W256" s="182">
        <v>0</v>
      </c>
    </row>
    <row r="257" spans="1:23" s="177" customFormat="1" x14ac:dyDescent="0.25">
      <c r="A257" s="177">
        <v>600004538</v>
      </c>
      <c r="B257" s="177" t="s">
        <v>286</v>
      </c>
      <c r="C257" s="177" t="s">
        <v>211</v>
      </c>
      <c r="D257" s="177" t="s">
        <v>62</v>
      </c>
      <c r="E257" s="177" t="s">
        <v>216</v>
      </c>
      <c r="F257" s="177" t="s">
        <v>287</v>
      </c>
      <c r="G257" s="177" t="s">
        <v>288</v>
      </c>
      <c r="H257" s="183" t="s">
        <v>683</v>
      </c>
      <c r="I257" s="183">
        <v>42.684969597653428</v>
      </c>
      <c r="J257" s="183"/>
      <c r="K257" s="183"/>
      <c r="L257" s="183">
        <v>56488.27376728841</v>
      </c>
      <c r="M257" s="183">
        <v>37057.611027642946</v>
      </c>
      <c r="N257" s="183">
        <v>37959.55092736776</v>
      </c>
      <c r="O257" s="183">
        <v>35480.30209597326</v>
      </c>
      <c r="P257" s="183">
        <v>35460.65367472887</v>
      </c>
      <c r="Q257" s="183">
        <v>35484.553333493626</v>
      </c>
      <c r="R257" s="183">
        <v>31914.693919215482</v>
      </c>
      <c r="S257" s="183">
        <v>32053.022980702004</v>
      </c>
      <c r="T257" s="183">
        <v>29071.029355464412</v>
      </c>
      <c r="U257" s="183">
        <v>39755.02948611795</v>
      </c>
      <c r="V257" s="183">
        <v>39752.17039312065</v>
      </c>
      <c r="W257" s="183">
        <v>39754.989776492992</v>
      </c>
    </row>
    <row r="258" spans="1:23" s="174" customFormat="1" ht="15.75" thickBot="1" x14ac:dyDescent="0.3">
      <c r="A258" s="174">
        <v>600004538</v>
      </c>
      <c r="B258" s="174" t="s">
        <v>286</v>
      </c>
      <c r="C258" s="174" t="s">
        <v>211</v>
      </c>
      <c r="D258" s="174" t="s">
        <v>62</v>
      </c>
      <c r="E258" s="174" t="s">
        <v>216</v>
      </c>
      <c r="F258" s="174" t="s">
        <v>287</v>
      </c>
      <c r="G258" s="174" t="s">
        <v>288</v>
      </c>
      <c r="H258" s="175" t="s">
        <v>697</v>
      </c>
      <c r="I258" s="175">
        <v>89.059999616649279</v>
      </c>
      <c r="J258" s="175"/>
      <c r="K258" s="175">
        <v>255551.88</v>
      </c>
      <c r="L258" s="175">
        <v>137691.99424910441</v>
      </c>
      <c r="M258" s="175">
        <v>60373.189643530721</v>
      </c>
      <c r="N258" s="175">
        <v>48412.833411138716</v>
      </c>
      <c r="O258" s="175">
        <v>48482.922667317172</v>
      </c>
      <c r="P258" s="175">
        <v>48415.887347358279</v>
      </c>
      <c r="Q258" s="175">
        <v>48477.106614510085</v>
      </c>
      <c r="R258" s="175">
        <v>48416.554472610747</v>
      </c>
      <c r="S258" s="175">
        <v>48423.625837727159</v>
      </c>
      <c r="T258" s="175">
        <v>48418.273972728923</v>
      </c>
      <c r="U258" s="175">
        <v>48475.363755499602</v>
      </c>
      <c r="V258" s="175">
        <v>48449.358889540454</v>
      </c>
      <c r="W258" s="175">
        <v>48417.47152479014</v>
      </c>
    </row>
    <row r="259" spans="1:23" s="177" customFormat="1" x14ac:dyDescent="0.25">
      <c r="A259" s="177">
        <v>600004539</v>
      </c>
      <c r="B259" s="177" t="s">
        <v>290</v>
      </c>
      <c r="C259" s="177" t="s">
        <v>211</v>
      </c>
      <c r="D259" s="177" t="s">
        <v>62</v>
      </c>
      <c r="E259" s="177" t="s">
        <v>216</v>
      </c>
      <c r="F259" s="177" t="s">
        <v>287</v>
      </c>
      <c r="G259" s="177" t="s">
        <v>291</v>
      </c>
      <c r="H259" s="183" t="s">
        <v>683</v>
      </c>
      <c r="I259" s="183">
        <v>32.105087126098439</v>
      </c>
      <c r="J259" s="183"/>
      <c r="K259" s="183"/>
      <c r="L259" s="183">
        <v>6302.833600753569</v>
      </c>
      <c r="M259" s="183">
        <v>4206.0983799095802</v>
      </c>
      <c r="N259" s="183">
        <v>4330.0451373464648</v>
      </c>
      <c r="O259" s="183">
        <v>4025.7606173497525</v>
      </c>
      <c r="P259" s="183">
        <v>4008.257147186931</v>
      </c>
      <c r="Q259" s="183">
        <v>3998.0516042357822</v>
      </c>
      <c r="R259" s="183">
        <v>3279.3159649772356</v>
      </c>
      <c r="S259" s="183">
        <v>3291.4968913613338</v>
      </c>
      <c r="T259" s="183">
        <v>3000.0770920635914</v>
      </c>
      <c r="U259" s="183">
        <v>4093.0023617399715</v>
      </c>
      <c r="V259" s="183">
        <v>4093.0023617399715</v>
      </c>
      <c r="W259" s="183">
        <v>4093.0023617399715</v>
      </c>
    </row>
    <row r="260" spans="1:23" s="174" customFormat="1" ht="15.75" thickBot="1" x14ac:dyDescent="0.3">
      <c r="A260" s="174">
        <v>600004539</v>
      </c>
      <c r="B260" s="174" t="s">
        <v>290</v>
      </c>
      <c r="C260" s="174" t="s">
        <v>211</v>
      </c>
      <c r="D260" s="174" t="s">
        <v>62</v>
      </c>
      <c r="E260" s="174" t="s">
        <v>216</v>
      </c>
      <c r="F260" s="174" t="s">
        <v>287</v>
      </c>
      <c r="G260" s="174" t="s">
        <v>291</v>
      </c>
      <c r="H260" s="175" t="s">
        <v>697</v>
      </c>
      <c r="I260" s="175">
        <v>58.199971081550032</v>
      </c>
      <c r="J260" s="175"/>
      <c r="K260" s="175">
        <v>4025.11</v>
      </c>
      <c r="L260" s="175">
        <v>7032.9517671881858</v>
      </c>
      <c r="M260" s="175">
        <v>7032.3499798682506</v>
      </c>
      <c r="N260" s="175">
        <v>7039.8579002010965</v>
      </c>
      <c r="O260" s="175">
        <v>7016.9718473018775</v>
      </c>
      <c r="P260" s="175">
        <v>7025.8160137695104</v>
      </c>
      <c r="Q260" s="175">
        <v>7053.1607469010951</v>
      </c>
      <c r="R260" s="175">
        <v>7044.8271824316034</v>
      </c>
      <c r="S260" s="175">
        <v>7072.6120553441415</v>
      </c>
      <c r="T260" s="175">
        <v>7046.6818417782461</v>
      </c>
      <c r="U260" s="175">
        <v>7018.3001708895299</v>
      </c>
      <c r="V260" s="175">
        <v>7048.1184710823636</v>
      </c>
      <c r="W260" s="175">
        <v>7019.7368001936466</v>
      </c>
    </row>
    <row r="261" spans="1:23" s="177" customFormat="1" x14ac:dyDescent="0.25">
      <c r="A261" s="177">
        <v>600004609</v>
      </c>
      <c r="B261" s="177" t="s">
        <v>293</v>
      </c>
      <c r="C261" s="177" t="s">
        <v>211</v>
      </c>
      <c r="D261" s="177" t="s">
        <v>43</v>
      </c>
      <c r="E261" s="177" t="s">
        <v>232</v>
      </c>
      <c r="F261" s="177" t="s">
        <v>233</v>
      </c>
      <c r="G261" s="177" t="s">
        <v>294</v>
      </c>
      <c r="H261" s="183" t="s">
        <v>683</v>
      </c>
      <c r="I261" s="183">
        <v>85.004862001191611</v>
      </c>
      <c r="J261" s="183"/>
      <c r="K261" s="183"/>
      <c r="L261" s="183">
        <v>62330.409513044971</v>
      </c>
      <c r="M261" s="183">
        <v>80545.704212119366</v>
      </c>
      <c r="N261" s="183">
        <v>40671.332049923134</v>
      </c>
      <c r="O261" s="183">
        <v>92515.427824693455</v>
      </c>
      <c r="P261" s="183">
        <v>62829.402267268721</v>
      </c>
      <c r="Q261" s="183">
        <v>54923.394189139639</v>
      </c>
      <c r="R261" s="183">
        <v>91511.16850605511</v>
      </c>
      <c r="S261" s="183">
        <v>46010.722558439149</v>
      </c>
      <c r="T261" s="183">
        <v>52267.349032391656</v>
      </c>
      <c r="U261" s="183">
        <v>88986.024112469531</v>
      </c>
      <c r="V261" s="183">
        <v>88986.024112469531</v>
      </c>
      <c r="W261" s="183">
        <v>88986.024112469531</v>
      </c>
    </row>
    <row r="262" spans="1:23" s="174" customFormat="1" ht="15.75" thickBot="1" x14ac:dyDescent="0.3">
      <c r="A262" s="174">
        <v>600004609</v>
      </c>
      <c r="B262" s="174" t="s">
        <v>293</v>
      </c>
      <c r="C262" s="174" t="s">
        <v>211</v>
      </c>
      <c r="D262" s="174" t="s">
        <v>43</v>
      </c>
      <c r="E262" s="174" t="s">
        <v>232</v>
      </c>
      <c r="F262" s="174" t="s">
        <v>233</v>
      </c>
      <c r="G262" s="174" t="s">
        <v>294</v>
      </c>
      <c r="H262" s="175" t="s">
        <v>697</v>
      </c>
      <c r="I262" s="175">
        <v>99.489822169341082</v>
      </c>
      <c r="J262" s="175"/>
      <c r="K262" s="175">
        <v>18563.009999999998</v>
      </c>
      <c r="L262" s="175">
        <v>38460.278687881742</v>
      </c>
      <c r="M262" s="175">
        <v>38480.940663656074</v>
      </c>
      <c r="N262" s="175">
        <v>38435.285624398799</v>
      </c>
      <c r="O262" s="175">
        <v>38449.757011754577</v>
      </c>
      <c r="P262" s="175">
        <v>38491.825252889379</v>
      </c>
      <c r="Q262" s="175">
        <v>38430.079821033723</v>
      </c>
      <c r="R262" s="175">
        <v>38485.753897916416</v>
      </c>
      <c r="S262" s="175">
        <v>38428.879786127021</v>
      </c>
      <c r="T262" s="175">
        <v>38481.13007297767</v>
      </c>
      <c r="U262" s="175">
        <v>38467.746465928962</v>
      </c>
      <c r="V262" s="175">
        <v>38474.260823314122</v>
      </c>
      <c r="W262" s="175">
        <v>38460.877216265413</v>
      </c>
    </row>
    <row r="263" spans="1:23" s="177" customFormat="1" x14ac:dyDescent="0.25">
      <c r="A263" s="177">
        <v>600004610</v>
      </c>
      <c r="B263" s="177" t="s">
        <v>296</v>
      </c>
      <c r="C263" s="177" t="s">
        <v>227</v>
      </c>
      <c r="D263" s="177" t="s">
        <v>43</v>
      </c>
      <c r="E263" s="177" t="s">
        <v>232</v>
      </c>
      <c r="F263" s="177" t="s">
        <v>233</v>
      </c>
      <c r="G263" s="177" t="s">
        <v>294</v>
      </c>
      <c r="H263" s="183" t="s">
        <v>683</v>
      </c>
      <c r="I263" s="183">
        <v>134.18648251748252</v>
      </c>
      <c r="J263" s="183"/>
      <c r="K263" s="183"/>
      <c r="L263" s="183">
        <v>0</v>
      </c>
      <c r="M263" s="183">
        <v>0</v>
      </c>
      <c r="N263" s="183">
        <v>0</v>
      </c>
      <c r="O263" s="183">
        <v>0</v>
      </c>
      <c r="P263" s="183">
        <v>14201.117340653354</v>
      </c>
      <c r="Q263" s="183">
        <v>14017.903385424714</v>
      </c>
      <c r="R263" s="183">
        <v>14780.432161854249</v>
      </c>
      <c r="S263" s="183">
        <v>14543.961515413894</v>
      </c>
      <c r="T263" s="183">
        <v>15290.684515453726</v>
      </c>
      <c r="U263" s="183">
        <v>17333.707730064994</v>
      </c>
      <c r="V263" s="183">
        <v>17333.707730064994</v>
      </c>
      <c r="W263" s="183">
        <v>17333.707730064994</v>
      </c>
    </row>
    <row r="264" spans="1:23" s="174" customFormat="1" ht="15.75" thickBot="1" x14ac:dyDescent="0.3">
      <c r="A264" s="174">
        <v>600004610</v>
      </c>
      <c r="B264" s="174" t="s">
        <v>296</v>
      </c>
      <c r="C264" s="174" t="s">
        <v>227</v>
      </c>
      <c r="D264" s="174" t="s">
        <v>43</v>
      </c>
      <c r="E264" s="174" t="s">
        <v>232</v>
      </c>
      <c r="F264" s="174" t="s">
        <v>233</v>
      </c>
      <c r="G264" s="174" t="s">
        <v>294</v>
      </c>
      <c r="H264" s="175" t="s">
        <v>697</v>
      </c>
      <c r="I264" s="175">
        <v>150.55994318181817</v>
      </c>
      <c r="J264" s="175"/>
      <c r="K264" s="175">
        <v>5299.71</v>
      </c>
      <c r="L264" s="175">
        <v>5299.71</v>
      </c>
      <c r="M264" s="175">
        <v>5299.71</v>
      </c>
      <c r="N264" s="175">
        <v>5299.71</v>
      </c>
      <c r="O264" s="175">
        <v>5299.71</v>
      </c>
      <c r="P264" s="175">
        <v>3699.0761535886895</v>
      </c>
      <c r="Q264" s="175">
        <v>3628.9395648148234</v>
      </c>
      <c r="R264" s="175">
        <v>3666.8139265435234</v>
      </c>
      <c r="S264" s="175">
        <v>3729.1172198379677</v>
      </c>
      <c r="T264" s="175">
        <v>3676.2699548393307</v>
      </c>
      <c r="U264" s="175">
        <v>3619.6205220611014</v>
      </c>
      <c r="V264" s="175">
        <v>3683.4190438283244</v>
      </c>
      <c r="W264" s="175">
        <v>3626.7696110500956</v>
      </c>
    </row>
    <row r="265" spans="1:23" s="177" customFormat="1" x14ac:dyDescent="0.25">
      <c r="A265" s="177">
        <v>600004611</v>
      </c>
      <c r="B265" s="177" t="s">
        <v>298</v>
      </c>
      <c r="C265" s="177" t="s">
        <v>227</v>
      </c>
      <c r="D265" s="177" t="s">
        <v>43</v>
      </c>
      <c r="E265" s="177" t="s">
        <v>232</v>
      </c>
      <c r="F265" s="177" t="s">
        <v>233</v>
      </c>
      <c r="G265" s="177" t="s">
        <v>294</v>
      </c>
      <c r="H265" s="183" t="s">
        <v>683</v>
      </c>
      <c r="I265" s="183">
        <v>142.28785758999666</v>
      </c>
      <c r="J265" s="183"/>
      <c r="K265" s="183"/>
      <c r="L265" s="183">
        <v>9662.0962810634155</v>
      </c>
      <c r="M265" s="183">
        <v>10632.396294313152</v>
      </c>
      <c r="N265" s="183">
        <v>12316.454227578897</v>
      </c>
      <c r="O265" s="183">
        <v>8988.5303257083378</v>
      </c>
      <c r="P265" s="183">
        <v>10278.333061197109</v>
      </c>
      <c r="Q265" s="183">
        <v>9880.9445207606004</v>
      </c>
      <c r="R265" s="183">
        <v>2666.584686050011</v>
      </c>
      <c r="S265" s="183">
        <v>2662.1831228160927</v>
      </c>
      <c r="T265" s="183">
        <v>3908.0049366478625</v>
      </c>
      <c r="U265" s="183">
        <v>4178.1512973378058</v>
      </c>
      <c r="V265" s="183">
        <v>5140.7751270106946</v>
      </c>
      <c r="W265" s="183">
        <v>6180.0189939849652</v>
      </c>
    </row>
    <row r="266" spans="1:23" s="174" customFormat="1" ht="15.75" thickBot="1" x14ac:dyDescent="0.3">
      <c r="A266" s="174">
        <v>600004611</v>
      </c>
      <c r="B266" s="174" t="s">
        <v>298</v>
      </c>
      <c r="C266" s="174" t="s">
        <v>227</v>
      </c>
      <c r="D266" s="174" t="s">
        <v>43</v>
      </c>
      <c r="E266" s="174" t="s">
        <v>232</v>
      </c>
      <c r="F266" s="174" t="s">
        <v>233</v>
      </c>
      <c r="G266" s="174" t="s">
        <v>294</v>
      </c>
      <c r="H266" s="175" t="s">
        <v>697</v>
      </c>
      <c r="I266" s="175">
        <v>155.85000000000002</v>
      </c>
      <c r="J266" s="175"/>
      <c r="K266" s="175">
        <v>2805.3</v>
      </c>
      <c r="L266" s="175">
        <v>7495.5626916246511</v>
      </c>
      <c r="M266" s="175">
        <v>7538.4913929195263</v>
      </c>
      <c r="N266" s="175">
        <v>7607.046471806314</v>
      </c>
      <c r="O266" s="175">
        <v>7580.3259407239066</v>
      </c>
      <c r="P266" s="175">
        <v>7543.5153506467732</v>
      </c>
      <c r="Q266" s="175">
        <v>7630.2703206534125</v>
      </c>
      <c r="R266" s="175">
        <v>7514.8205788278556</v>
      </c>
      <c r="S266" s="175">
        <v>7560.0419344706643</v>
      </c>
      <c r="T266" s="175">
        <v>7487.4961866775748</v>
      </c>
      <c r="U266" s="175">
        <v>7586.6051247892683</v>
      </c>
      <c r="V266" s="175">
        <v>7566.4379102511866</v>
      </c>
      <c r="W266" s="175">
        <v>7498.9214802266606</v>
      </c>
    </row>
    <row r="267" spans="1:23" s="181" customFormat="1" ht="15.75" thickBot="1" x14ac:dyDescent="0.3">
      <c r="A267" s="181">
        <v>600004643</v>
      </c>
      <c r="B267" s="181" t="s">
        <v>300</v>
      </c>
      <c r="C267" s="181" t="s">
        <v>211</v>
      </c>
      <c r="D267" s="181" t="s">
        <v>38</v>
      </c>
      <c r="E267" s="181" t="s">
        <v>237</v>
      </c>
      <c r="F267" s="181" t="s">
        <v>238</v>
      </c>
      <c r="G267" s="181" t="s">
        <v>300</v>
      </c>
      <c r="H267" s="182" t="s">
        <v>697</v>
      </c>
      <c r="I267" s="182">
        <v>447.42006457696374</v>
      </c>
      <c r="J267" s="182"/>
      <c r="K267" s="182">
        <v>15658.36</v>
      </c>
      <c r="L267" s="182">
        <v>17805.976309969432</v>
      </c>
      <c r="M267" s="182">
        <v>17984.944335800217</v>
      </c>
      <c r="N267" s="182">
        <v>17805.976309969432</v>
      </c>
      <c r="O267" s="182">
        <v>17805.976309969432</v>
      </c>
      <c r="P267" s="182">
        <v>17984.944335800217</v>
      </c>
      <c r="Q267" s="182">
        <v>17984.944335800217</v>
      </c>
      <c r="R267" s="182">
        <v>17805.976309969432</v>
      </c>
      <c r="S267" s="182">
        <v>17805.976309969436</v>
      </c>
      <c r="T267" s="182">
        <v>17805.976309969436</v>
      </c>
      <c r="U267" s="182">
        <v>17984.944335800225</v>
      </c>
      <c r="V267" s="182">
        <v>17716.49229705405</v>
      </c>
      <c r="W267" s="182">
        <v>17895.460322884839</v>
      </c>
    </row>
    <row r="268" spans="1:23" s="177" customFormat="1" x14ac:dyDescent="0.25">
      <c r="A268" s="177">
        <v>600004644</v>
      </c>
      <c r="B268" s="177" t="s">
        <v>302</v>
      </c>
      <c r="C268" s="177" t="s">
        <v>227</v>
      </c>
      <c r="D268" s="177" t="s">
        <v>38</v>
      </c>
      <c r="E268" s="177" t="s">
        <v>237</v>
      </c>
      <c r="F268" s="177" t="s">
        <v>238</v>
      </c>
      <c r="G268" s="177" t="s">
        <v>300</v>
      </c>
      <c r="H268" s="183" t="s">
        <v>683</v>
      </c>
      <c r="I268" s="183" t="s">
        <v>148</v>
      </c>
      <c r="J268" s="183"/>
      <c r="K268" s="183"/>
      <c r="L268" s="183">
        <v>0</v>
      </c>
      <c r="M268" s="183">
        <v>0</v>
      </c>
      <c r="N268" s="183">
        <v>0</v>
      </c>
      <c r="O268" s="183">
        <v>0</v>
      </c>
      <c r="P268" s="183">
        <v>0</v>
      </c>
      <c r="Q268" s="183">
        <v>0</v>
      </c>
      <c r="R268" s="183">
        <v>0</v>
      </c>
      <c r="S268" s="183">
        <v>0</v>
      </c>
      <c r="T268" s="183">
        <v>0</v>
      </c>
      <c r="U268" s="183">
        <v>0</v>
      </c>
      <c r="V268" s="183">
        <v>0</v>
      </c>
      <c r="W268" s="183">
        <v>0</v>
      </c>
    </row>
    <row r="269" spans="1:23" s="174" customFormat="1" ht="15.75" thickBot="1" x14ac:dyDescent="0.3">
      <c r="A269" s="174">
        <v>600004644</v>
      </c>
      <c r="B269" s="174" t="s">
        <v>302</v>
      </c>
      <c r="C269" s="174" t="s">
        <v>227</v>
      </c>
      <c r="D269" s="174" t="s">
        <v>38</v>
      </c>
      <c r="E269" s="174" t="s">
        <v>237</v>
      </c>
      <c r="F269" s="174" t="s">
        <v>238</v>
      </c>
      <c r="G269" s="174" t="s">
        <v>300</v>
      </c>
      <c r="H269" s="175" t="s">
        <v>697</v>
      </c>
      <c r="I269" s="175">
        <v>0</v>
      </c>
      <c r="J269" s="175"/>
      <c r="K269" s="175">
        <v>0</v>
      </c>
      <c r="L269" s="175">
        <v>0</v>
      </c>
      <c r="M269" s="175">
        <v>0</v>
      </c>
      <c r="N269" s="175">
        <v>0</v>
      </c>
      <c r="O269" s="175">
        <v>0</v>
      </c>
      <c r="P269" s="175">
        <v>0</v>
      </c>
      <c r="Q269" s="175">
        <v>0</v>
      </c>
      <c r="R269" s="175">
        <v>0</v>
      </c>
      <c r="S269" s="175">
        <v>0</v>
      </c>
      <c r="T269" s="175">
        <v>0</v>
      </c>
      <c r="U269" s="175">
        <v>0</v>
      </c>
      <c r="V269" s="175">
        <v>0</v>
      </c>
      <c r="W269" s="175">
        <v>0</v>
      </c>
    </row>
    <row r="270" spans="1:23" s="177" customFormat="1" x14ac:dyDescent="0.25">
      <c r="A270" s="177">
        <v>600004645</v>
      </c>
      <c r="B270" s="177" t="s">
        <v>304</v>
      </c>
      <c r="C270" s="177" t="s">
        <v>227</v>
      </c>
      <c r="D270" s="177" t="s">
        <v>38</v>
      </c>
      <c r="E270" s="177" t="s">
        <v>237</v>
      </c>
      <c r="F270" s="177" t="s">
        <v>238</v>
      </c>
      <c r="G270" s="177" t="s">
        <v>300</v>
      </c>
      <c r="H270" s="183" t="s">
        <v>683</v>
      </c>
      <c r="I270" s="183">
        <v>631.27217882546813</v>
      </c>
      <c r="J270" s="183"/>
      <c r="K270" s="183"/>
      <c r="L270" s="183">
        <v>55288.479666322266</v>
      </c>
      <c r="M270" s="183">
        <v>51191.973607689288</v>
      </c>
      <c r="N270" s="183">
        <v>39211.858804895506</v>
      </c>
      <c r="O270" s="183">
        <v>30214.65151792203</v>
      </c>
      <c r="P270" s="183">
        <v>48079.431152252087</v>
      </c>
      <c r="Q270" s="183">
        <v>49287.111004674232</v>
      </c>
      <c r="R270" s="183">
        <v>31586.40234749193</v>
      </c>
      <c r="S270" s="183">
        <v>79276.025245051016</v>
      </c>
      <c r="T270" s="183">
        <v>49382.981050355113</v>
      </c>
      <c r="U270" s="183">
        <v>78251.92190328156</v>
      </c>
      <c r="V270" s="183">
        <v>73872.501037004855</v>
      </c>
      <c r="W270" s="183">
        <v>82392.538794724576</v>
      </c>
    </row>
    <row r="271" spans="1:23" s="174" customFormat="1" ht="15.75" thickBot="1" x14ac:dyDescent="0.3">
      <c r="A271" s="174">
        <v>600004645</v>
      </c>
      <c r="B271" s="174" t="s">
        <v>304</v>
      </c>
      <c r="C271" s="174" t="s">
        <v>227</v>
      </c>
      <c r="D271" s="174" t="s">
        <v>38</v>
      </c>
      <c r="E271" s="174" t="s">
        <v>237</v>
      </c>
      <c r="F271" s="174" t="s">
        <v>238</v>
      </c>
      <c r="G271" s="174" t="s">
        <v>300</v>
      </c>
      <c r="H271" s="175" t="s">
        <v>697</v>
      </c>
      <c r="I271" s="175">
        <v>506.00000000000006</v>
      </c>
      <c r="J271" s="175"/>
      <c r="K271" s="175">
        <v>19430.400000000001</v>
      </c>
      <c r="L271" s="175">
        <v>12152.787617723669</v>
      </c>
      <c r="M271" s="175">
        <v>12409.154229099409</v>
      </c>
      <c r="N271" s="175">
        <v>12553.053692558658</v>
      </c>
      <c r="O271" s="175">
        <v>12622.318603497355</v>
      </c>
      <c r="P271" s="175">
        <v>12337.56228260882</v>
      </c>
      <c r="Q271" s="175">
        <v>12299.182934850041</v>
      </c>
      <c r="R271" s="175">
        <v>12483.312743427965</v>
      </c>
      <c r="S271" s="175">
        <v>12695.139374928704</v>
      </c>
      <c r="T271" s="175">
        <v>12579.914817224535</v>
      </c>
      <c r="U271" s="175">
        <v>12398.21762277034</v>
      </c>
      <c r="V271" s="175">
        <v>12690.87148237184</v>
      </c>
      <c r="W271" s="175">
        <v>12226.237991741309</v>
      </c>
    </row>
    <row r="272" spans="1:23" s="177" customFormat="1" x14ac:dyDescent="0.25">
      <c r="A272" s="177">
        <v>600004646</v>
      </c>
      <c r="B272" s="177" t="s">
        <v>306</v>
      </c>
      <c r="C272" s="177" t="s">
        <v>227</v>
      </c>
      <c r="D272" s="177" t="s">
        <v>38</v>
      </c>
      <c r="E272" s="177" t="s">
        <v>237</v>
      </c>
      <c r="F272" s="177" t="s">
        <v>238</v>
      </c>
      <c r="G272" s="177" t="s">
        <v>300</v>
      </c>
      <c r="H272" s="183" t="s">
        <v>683</v>
      </c>
      <c r="I272" s="183">
        <v>577.12179810443274</v>
      </c>
      <c r="J272" s="183"/>
      <c r="K272" s="183"/>
      <c r="L272" s="183">
        <v>49319.87064410188</v>
      </c>
      <c r="M272" s="183">
        <v>29091.912707769865</v>
      </c>
      <c r="N272" s="183">
        <v>22030.500088571069</v>
      </c>
      <c r="O272" s="183">
        <v>24172.956801816472</v>
      </c>
      <c r="P272" s="183">
        <v>32883.306547619155</v>
      </c>
      <c r="Q272" s="183">
        <v>40584.034066690831</v>
      </c>
      <c r="R272" s="183">
        <v>36885.929468346018</v>
      </c>
      <c r="S272" s="183">
        <v>31513.587349790036</v>
      </c>
      <c r="T272" s="183">
        <v>31326.536134669976</v>
      </c>
      <c r="U272" s="183">
        <v>27786.352855858073</v>
      </c>
      <c r="V272" s="183">
        <v>27786.352855858073</v>
      </c>
      <c r="W272" s="183">
        <v>27786.352855858073</v>
      </c>
    </row>
    <row r="273" spans="1:23" s="174" customFormat="1" ht="15.75" thickBot="1" x14ac:dyDescent="0.3">
      <c r="A273" s="174">
        <v>600004646</v>
      </c>
      <c r="B273" s="174" t="s">
        <v>306</v>
      </c>
      <c r="C273" s="174" t="s">
        <v>227</v>
      </c>
      <c r="D273" s="174" t="s">
        <v>38</v>
      </c>
      <c r="E273" s="174" t="s">
        <v>237</v>
      </c>
      <c r="F273" s="174" t="s">
        <v>238</v>
      </c>
      <c r="G273" s="174" t="s">
        <v>300</v>
      </c>
      <c r="H273" s="175" t="s">
        <v>697</v>
      </c>
      <c r="I273" s="175">
        <v>504.71999999999997</v>
      </c>
      <c r="J273" s="175"/>
      <c r="K273" s="175">
        <v>24731.279999999999</v>
      </c>
      <c r="L273" s="175">
        <v>12386.666809862807</v>
      </c>
      <c r="M273" s="175">
        <v>12180.428741411608</v>
      </c>
      <c r="N273" s="175">
        <v>12597.806216528785</v>
      </c>
      <c r="O273" s="175">
        <v>12150.945109653558</v>
      </c>
      <c r="P273" s="175">
        <v>12161.995833859359</v>
      </c>
      <c r="Q273" s="175">
        <v>12504.480238706179</v>
      </c>
      <c r="R273" s="175">
        <v>12548.090046778405</v>
      </c>
      <c r="S273" s="175">
        <v>12242.864260741451</v>
      </c>
      <c r="T273" s="175">
        <v>12605.943509276894</v>
      </c>
      <c r="U273" s="175">
        <v>12532.038582337986</v>
      </c>
      <c r="V273" s="175">
        <v>12458.133655399077</v>
      </c>
      <c r="W273" s="175">
        <v>12384.228728460166</v>
      </c>
    </row>
    <row r="274" spans="1:23" s="181" customFormat="1" ht="15.75" thickBot="1" x14ac:dyDescent="0.3">
      <c r="A274" s="181">
        <v>600004693</v>
      </c>
      <c r="B274" s="181" t="s">
        <v>308</v>
      </c>
      <c r="C274" s="181" t="s">
        <v>211</v>
      </c>
      <c r="D274" s="181" t="s">
        <v>309</v>
      </c>
      <c r="E274" s="181" t="s">
        <v>310</v>
      </c>
      <c r="F274" s="181" t="s">
        <v>311</v>
      </c>
      <c r="G274" s="181" t="s">
        <v>308</v>
      </c>
      <c r="H274" s="182" t="s">
        <v>697</v>
      </c>
      <c r="I274" s="182">
        <v>230.39823008849561</v>
      </c>
      <c r="J274" s="182"/>
      <c r="K274" s="182">
        <v>937.26</v>
      </c>
      <c r="L274" s="182">
        <v>2780.4458407079646</v>
      </c>
      <c r="M274" s="182">
        <v>2780.4458407079646</v>
      </c>
      <c r="N274" s="182">
        <v>2780.4458407079646</v>
      </c>
      <c r="O274" s="182">
        <v>2688.2865486725664</v>
      </c>
      <c r="P274" s="182">
        <v>2642.2069026548675</v>
      </c>
      <c r="Q274" s="182">
        <v>2688.2865486725673</v>
      </c>
      <c r="R274" s="182">
        <v>2734.3661946902662</v>
      </c>
      <c r="S274" s="182">
        <v>2780.4458407079655</v>
      </c>
      <c r="T274" s="182">
        <v>2826.5254867256645</v>
      </c>
      <c r="U274" s="182">
        <v>2780.4458407079655</v>
      </c>
      <c r="V274" s="182">
        <v>2826.5254867256645</v>
      </c>
      <c r="W274" s="182">
        <v>2780.4458407079655</v>
      </c>
    </row>
    <row r="275" spans="1:23" s="177" customFormat="1" x14ac:dyDescent="0.25">
      <c r="A275" s="177">
        <v>600004694</v>
      </c>
      <c r="B275" s="177" t="s">
        <v>313</v>
      </c>
      <c r="C275" s="177" t="s">
        <v>227</v>
      </c>
      <c r="D275" s="177" t="s">
        <v>309</v>
      </c>
      <c r="E275" s="177" t="s">
        <v>310</v>
      </c>
      <c r="F275" s="177" t="s">
        <v>311</v>
      </c>
      <c r="G275" s="177" t="s">
        <v>308</v>
      </c>
      <c r="H275" s="183" t="s">
        <v>683</v>
      </c>
      <c r="I275" s="183">
        <v>363.60855721198772</v>
      </c>
      <c r="J275" s="183"/>
      <c r="K275" s="183"/>
      <c r="L275" s="183">
        <v>1028.8254870996666</v>
      </c>
      <c r="M275" s="183">
        <v>926.15366519980455</v>
      </c>
      <c r="N275" s="183">
        <v>942.69080908091439</v>
      </c>
      <c r="O275" s="183">
        <v>2394.2370554808049</v>
      </c>
      <c r="P275" s="183">
        <v>1528.442552928663</v>
      </c>
      <c r="Q275" s="183">
        <v>1263.9613836038345</v>
      </c>
      <c r="R275" s="183">
        <v>915.28170961906767</v>
      </c>
      <c r="S275" s="183">
        <v>1046.5040172791826</v>
      </c>
      <c r="T275" s="183">
        <v>1080.7707568649855</v>
      </c>
      <c r="U275" s="183">
        <v>1323.0657961615277</v>
      </c>
      <c r="V275" s="183">
        <v>1179.2745128198922</v>
      </c>
      <c r="W275" s="183">
        <v>1299.8100910478697</v>
      </c>
    </row>
    <row r="276" spans="1:23" s="174" customFormat="1" ht="15.75" thickBot="1" x14ac:dyDescent="0.3">
      <c r="A276" s="174">
        <v>600004694</v>
      </c>
      <c r="B276" s="174" t="s">
        <v>313</v>
      </c>
      <c r="C276" s="174" t="s">
        <v>227</v>
      </c>
      <c r="D276" s="174" t="s">
        <v>309</v>
      </c>
      <c r="E276" s="174" t="s">
        <v>310</v>
      </c>
      <c r="F276" s="174" t="s">
        <v>311</v>
      </c>
      <c r="G276" s="174" t="s">
        <v>308</v>
      </c>
      <c r="H276" s="175" t="s">
        <v>697</v>
      </c>
      <c r="I276" s="175">
        <v>474.96</v>
      </c>
      <c r="J276" s="175"/>
      <c r="K276" s="175">
        <v>6649.44</v>
      </c>
      <c r="L276" s="175">
        <v>5305.5471139258998</v>
      </c>
      <c r="M276" s="175">
        <v>4095.7682566949879</v>
      </c>
      <c r="N276" s="175">
        <v>2864.3879225406586</v>
      </c>
      <c r="O276" s="175">
        <v>401.88398624750249</v>
      </c>
      <c r="P276" s="175">
        <v>400.20336150264058</v>
      </c>
      <c r="Q276" s="175">
        <v>79.054588992147103</v>
      </c>
      <c r="R276" s="175">
        <v>213.36511377000957</v>
      </c>
      <c r="S276" s="175">
        <v>176.26782646518819</v>
      </c>
      <c r="T276" s="175">
        <v>94.409957180487226</v>
      </c>
      <c r="U276" s="175">
        <v>361.00064360074839</v>
      </c>
      <c r="V276" s="175">
        <v>150.4732394539563</v>
      </c>
      <c r="W276" s="175">
        <v>447.44145545018739</v>
      </c>
    </row>
    <row r="277" spans="1:23" s="181" customFormat="1" ht="15.75" thickBot="1" x14ac:dyDescent="0.3">
      <c r="A277" s="181">
        <v>600004695</v>
      </c>
      <c r="B277" s="181" t="s">
        <v>315</v>
      </c>
      <c r="C277" s="181" t="s">
        <v>211</v>
      </c>
      <c r="D277" s="181" t="s">
        <v>187</v>
      </c>
      <c r="E277" s="181" t="s">
        <v>316</v>
      </c>
      <c r="F277" s="181" t="s">
        <v>317</v>
      </c>
      <c r="G277" s="181" t="s">
        <v>315</v>
      </c>
      <c r="H277" s="182" t="s">
        <v>697</v>
      </c>
      <c r="I277" s="182">
        <v>0</v>
      </c>
      <c r="J277" s="182"/>
      <c r="K277" s="182">
        <v>0</v>
      </c>
      <c r="L277" s="182">
        <v>0</v>
      </c>
      <c r="M277" s="182">
        <v>0</v>
      </c>
      <c r="N277" s="182">
        <v>0</v>
      </c>
      <c r="O277" s="182">
        <v>0</v>
      </c>
      <c r="P277" s="182">
        <v>0</v>
      </c>
      <c r="Q277" s="182">
        <v>0</v>
      </c>
      <c r="R277" s="182">
        <v>0</v>
      </c>
      <c r="S277" s="182">
        <v>0</v>
      </c>
      <c r="T277" s="182">
        <v>0</v>
      </c>
      <c r="U277" s="182">
        <v>0</v>
      </c>
      <c r="V277" s="182">
        <v>0</v>
      </c>
      <c r="W277" s="182">
        <v>0</v>
      </c>
    </row>
    <row r="278" spans="1:23" s="181" customFormat="1" ht="15.75" thickBot="1" x14ac:dyDescent="0.3">
      <c r="A278" s="181">
        <v>600004698</v>
      </c>
      <c r="B278" s="181" t="s">
        <v>319</v>
      </c>
      <c r="C278" s="181" t="s">
        <v>227</v>
      </c>
      <c r="D278" s="181" t="s">
        <v>309</v>
      </c>
      <c r="E278" s="181" t="s">
        <v>310</v>
      </c>
      <c r="F278" s="181" t="s">
        <v>311</v>
      </c>
      <c r="G278" s="181" t="s">
        <v>308</v>
      </c>
      <c r="H278" s="182" t="s">
        <v>697</v>
      </c>
      <c r="I278" s="182">
        <v>0</v>
      </c>
      <c r="J278" s="182"/>
      <c r="K278" s="182">
        <v>0</v>
      </c>
      <c r="L278" s="182">
        <v>0</v>
      </c>
      <c r="M278" s="182">
        <v>0</v>
      </c>
      <c r="N278" s="182">
        <v>0</v>
      </c>
      <c r="O278" s="182">
        <v>0</v>
      </c>
      <c r="P278" s="182">
        <v>0</v>
      </c>
      <c r="Q278" s="182">
        <v>0</v>
      </c>
      <c r="R278" s="182">
        <v>0</v>
      </c>
      <c r="S278" s="182">
        <v>0</v>
      </c>
      <c r="T278" s="182">
        <v>0</v>
      </c>
      <c r="U278" s="182">
        <v>0</v>
      </c>
      <c r="V278" s="182">
        <v>0</v>
      </c>
      <c r="W278" s="182">
        <v>0</v>
      </c>
    </row>
    <row r="279" spans="1:23" s="181" customFormat="1" ht="15.75" thickBot="1" x14ac:dyDescent="0.3">
      <c r="A279" s="181">
        <v>600004699</v>
      </c>
      <c r="B279" s="181" t="s">
        <v>321</v>
      </c>
      <c r="C279" s="181" t="s">
        <v>211</v>
      </c>
      <c r="D279" s="181" t="s">
        <v>309</v>
      </c>
      <c r="E279" s="181" t="s">
        <v>310</v>
      </c>
      <c r="F279" s="181" t="s">
        <v>311</v>
      </c>
      <c r="G279" s="181" t="s">
        <v>321</v>
      </c>
      <c r="H279" s="182" t="s">
        <v>697</v>
      </c>
      <c r="I279" s="182">
        <v>0</v>
      </c>
      <c r="J279" s="182"/>
      <c r="K279" s="182">
        <v>0</v>
      </c>
      <c r="L279" s="182">
        <v>0</v>
      </c>
      <c r="M279" s="182">
        <v>0</v>
      </c>
      <c r="N279" s="182">
        <v>0</v>
      </c>
      <c r="O279" s="182">
        <v>0</v>
      </c>
      <c r="P279" s="182">
        <v>0</v>
      </c>
      <c r="Q279" s="182">
        <v>0</v>
      </c>
      <c r="R279" s="182">
        <v>0</v>
      </c>
      <c r="S279" s="182">
        <v>0</v>
      </c>
      <c r="T279" s="182">
        <v>0</v>
      </c>
      <c r="U279" s="182">
        <v>0</v>
      </c>
      <c r="V279" s="182">
        <v>0</v>
      </c>
      <c r="W279" s="182">
        <v>0</v>
      </c>
    </row>
    <row r="280" spans="1:23" s="177" customFormat="1" x14ac:dyDescent="0.25">
      <c r="A280" s="177">
        <v>600004700</v>
      </c>
      <c r="B280" s="177" t="s">
        <v>323</v>
      </c>
      <c r="C280" s="177" t="s">
        <v>227</v>
      </c>
      <c r="D280" s="177" t="s">
        <v>309</v>
      </c>
      <c r="E280" s="177" t="s">
        <v>310</v>
      </c>
      <c r="F280" s="177" t="s">
        <v>311</v>
      </c>
      <c r="G280" s="177" t="s">
        <v>321</v>
      </c>
      <c r="H280" s="183" t="s">
        <v>683</v>
      </c>
      <c r="I280" s="183">
        <v>392.42418786987997</v>
      </c>
      <c r="J280" s="183"/>
      <c r="K280" s="183"/>
      <c r="L280" s="183">
        <v>13342.42238757592</v>
      </c>
      <c r="M280" s="183">
        <v>13342.42238757592</v>
      </c>
      <c r="N280" s="183">
        <v>13342.42238757592</v>
      </c>
      <c r="O280" s="183">
        <v>13342.42238757592</v>
      </c>
      <c r="P280" s="183">
        <v>13342.42238757592</v>
      </c>
      <c r="Q280" s="183">
        <v>13473.145685693427</v>
      </c>
      <c r="R280" s="183">
        <v>12953.885521880464</v>
      </c>
      <c r="S280" s="183">
        <v>12953.885521880464</v>
      </c>
      <c r="T280" s="183">
        <v>13138.399601244964</v>
      </c>
      <c r="U280" s="183">
        <v>17989.148270583792</v>
      </c>
      <c r="V280" s="183">
        <v>17407.308229065457</v>
      </c>
      <c r="W280" s="183">
        <v>17407.308229065457</v>
      </c>
    </row>
    <row r="281" spans="1:23" s="174" customFormat="1" ht="15.75" thickBot="1" x14ac:dyDescent="0.3">
      <c r="A281" s="174">
        <v>600004700</v>
      </c>
      <c r="B281" s="174" t="s">
        <v>323</v>
      </c>
      <c r="C281" s="174" t="s">
        <v>227</v>
      </c>
      <c r="D281" s="174" t="s">
        <v>309</v>
      </c>
      <c r="E281" s="174" t="s">
        <v>310</v>
      </c>
      <c r="F281" s="174" t="s">
        <v>311</v>
      </c>
      <c r="G281" s="174" t="s">
        <v>321</v>
      </c>
      <c r="H281" s="175" t="s">
        <v>697</v>
      </c>
      <c r="I281" s="175">
        <v>309.2898496240602</v>
      </c>
      <c r="J281" s="175"/>
      <c r="K281" s="175">
        <v>7794.1</v>
      </c>
      <c r="L281" s="175">
        <v>7670.3882706766908</v>
      </c>
      <c r="M281" s="175">
        <v>7546.6723308270648</v>
      </c>
      <c r="N281" s="175">
        <v>7422.9563909774388</v>
      </c>
      <c r="O281" s="175">
        <v>7732.2462406014993</v>
      </c>
      <c r="P281" s="175">
        <v>7608.5303007518733</v>
      </c>
      <c r="Q281" s="175">
        <v>7814.7903411366224</v>
      </c>
      <c r="R281" s="175">
        <v>7564.2946612743544</v>
      </c>
      <c r="S281" s="175">
        <v>7746.8047708857703</v>
      </c>
      <c r="T281" s="175">
        <v>7783.8897675092703</v>
      </c>
      <c r="U281" s="175">
        <v>7461.8945426727596</v>
      </c>
      <c r="V281" s="175">
        <v>7598.477622918027</v>
      </c>
      <c r="W281" s="175">
        <v>7735.0607031632935</v>
      </c>
    </row>
    <row r="282" spans="1:23" s="177" customFormat="1" x14ac:dyDescent="0.25">
      <c r="A282" s="177">
        <v>600004705</v>
      </c>
      <c r="B282" s="177" t="s">
        <v>325</v>
      </c>
      <c r="C282" s="177" t="s">
        <v>227</v>
      </c>
      <c r="D282" s="177" t="s">
        <v>309</v>
      </c>
      <c r="E282" s="177" t="s">
        <v>310</v>
      </c>
      <c r="F282" s="177" t="s">
        <v>311</v>
      </c>
      <c r="G282" s="177" t="s">
        <v>308</v>
      </c>
      <c r="H282" s="183" t="s">
        <v>683</v>
      </c>
      <c r="I282" s="183">
        <v>297.91002419081889</v>
      </c>
      <c r="J282" s="183"/>
      <c r="K282" s="183"/>
      <c r="L282" s="183">
        <v>1500.5486086929091</v>
      </c>
      <c r="M282" s="183">
        <v>9400.4896813535561</v>
      </c>
      <c r="N282" s="183">
        <v>4212.4553904083214</v>
      </c>
      <c r="O282" s="183">
        <v>14690.756505433563</v>
      </c>
      <c r="P282" s="183">
        <v>3047.2900914704246</v>
      </c>
      <c r="Q282" s="183">
        <v>11039.083999537113</v>
      </c>
      <c r="R282" s="183">
        <v>1483.6049539109476</v>
      </c>
      <c r="S282" s="183">
        <v>8037.6254861089637</v>
      </c>
      <c r="T282" s="183">
        <v>1483.6049539109476</v>
      </c>
      <c r="U282" s="183">
        <v>1483.6049539109476</v>
      </c>
      <c r="V282" s="183">
        <v>8633.4455344906019</v>
      </c>
      <c r="W282" s="183">
        <v>5654.3452925824122</v>
      </c>
    </row>
    <row r="283" spans="1:23" s="174" customFormat="1" ht="15.75" thickBot="1" x14ac:dyDescent="0.3">
      <c r="A283" s="174">
        <v>600004705</v>
      </c>
      <c r="B283" s="174" t="s">
        <v>325</v>
      </c>
      <c r="C283" s="174" t="s">
        <v>227</v>
      </c>
      <c r="D283" s="174" t="s">
        <v>309</v>
      </c>
      <c r="E283" s="174" t="s">
        <v>310</v>
      </c>
      <c r="F283" s="174" t="s">
        <v>311</v>
      </c>
      <c r="G283" s="174" t="s">
        <v>308</v>
      </c>
      <c r="H283" s="175" t="s">
        <v>697</v>
      </c>
      <c r="I283" s="175">
        <v>379.06</v>
      </c>
      <c r="J283" s="175"/>
      <c r="K283" s="175">
        <v>3411.54</v>
      </c>
      <c r="L283" s="175">
        <v>9462.5055505899836</v>
      </c>
      <c r="M283" s="175">
        <v>9252.2050347845015</v>
      </c>
      <c r="N283" s="175">
        <v>9199.1269030421299</v>
      </c>
      <c r="O283" s="175">
        <v>9459.6435733010421</v>
      </c>
      <c r="P283" s="175">
        <v>9372.8789723270747</v>
      </c>
      <c r="Q283" s="175">
        <v>9351.9949775710047</v>
      </c>
      <c r="R283" s="175">
        <v>9359.5595938523693</v>
      </c>
      <c r="S283" s="175">
        <v>9367.124210133732</v>
      </c>
      <c r="T283" s="175">
        <v>9374.6888264150948</v>
      </c>
      <c r="U283" s="175">
        <v>9382.2534426964576</v>
      </c>
      <c r="V283" s="175">
        <v>9389.8180589778203</v>
      </c>
      <c r="W283" s="175">
        <v>9397.3826752591831</v>
      </c>
    </row>
    <row r="284" spans="1:23" s="177" customFormat="1" x14ac:dyDescent="0.25">
      <c r="A284" s="177">
        <v>600004708</v>
      </c>
      <c r="B284" s="177" t="s">
        <v>327</v>
      </c>
      <c r="C284" s="177" t="s">
        <v>211</v>
      </c>
      <c r="D284" s="177" t="s">
        <v>21</v>
      </c>
      <c r="E284" s="177" t="s">
        <v>328</v>
      </c>
      <c r="F284" s="177" t="s">
        <v>329</v>
      </c>
      <c r="G284" s="177" t="s">
        <v>327</v>
      </c>
      <c r="H284" s="183" t="s">
        <v>683</v>
      </c>
      <c r="I284" s="183">
        <v>908.04397259768973</v>
      </c>
      <c r="J284" s="183"/>
      <c r="K284" s="183"/>
      <c r="L284" s="183">
        <v>6251.1902355944194</v>
      </c>
      <c r="M284" s="183">
        <v>7890.7218492692928</v>
      </c>
      <c r="N284" s="183">
        <v>7175.5408334293106</v>
      </c>
      <c r="O284" s="183">
        <v>7414.7255278769562</v>
      </c>
      <c r="P284" s="183">
        <v>7414.7255278769562</v>
      </c>
      <c r="Q284" s="183">
        <v>7175.5408334293106</v>
      </c>
      <c r="R284" s="183">
        <v>9822.3186622447865</v>
      </c>
      <c r="S284" s="183">
        <v>9822.3186622447865</v>
      </c>
      <c r="T284" s="183">
        <v>9822.3186622447865</v>
      </c>
      <c r="U284" s="183">
        <v>9822.3186622447865</v>
      </c>
      <c r="V284" s="183">
        <v>9822.3186622447865</v>
      </c>
      <c r="W284" s="183">
        <v>9822.3186622447865</v>
      </c>
    </row>
    <row r="285" spans="1:23" s="174" customFormat="1" ht="15.75" thickBot="1" x14ac:dyDescent="0.3">
      <c r="A285" s="174">
        <v>600004708</v>
      </c>
      <c r="B285" s="174" t="s">
        <v>327</v>
      </c>
      <c r="C285" s="174" t="s">
        <v>211</v>
      </c>
      <c r="D285" s="174" t="s">
        <v>21</v>
      </c>
      <c r="E285" s="174" t="s">
        <v>328</v>
      </c>
      <c r="F285" s="174" t="s">
        <v>329</v>
      </c>
      <c r="G285" s="174" t="s">
        <v>327</v>
      </c>
      <c r="H285" s="175" t="s">
        <v>697</v>
      </c>
      <c r="I285" s="175">
        <v>502.90009841489211</v>
      </c>
      <c r="J285" s="175"/>
      <c r="K285" s="175">
        <v>72051</v>
      </c>
      <c r="L285" s="175">
        <v>40803.685919538177</v>
      </c>
      <c r="M285" s="175">
        <v>41211.134839254664</v>
      </c>
      <c r="N285" s="175">
        <v>40883.145747082664</v>
      </c>
      <c r="O285" s="175">
        <v>40799.864568532495</v>
      </c>
      <c r="P285" s="175">
        <v>40968.033439189778</v>
      </c>
      <c r="Q285" s="175">
        <v>41142.944445432666</v>
      </c>
      <c r="R285" s="175">
        <v>40857.796206934676</v>
      </c>
      <c r="S285" s="175">
        <v>40824.09801764413</v>
      </c>
      <c r="T285" s="175">
        <v>40916.124852957313</v>
      </c>
      <c r="U285" s="175">
        <v>40756.701639063038</v>
      </c>
      <c r="V285" s="175">
        <v>40974.453498979943</v>
      </c>
      <c r="W285" s="175">
        <v>40940.755309689397</v>
      </c>
    </row>
    <row r="286" spans="1:23" s="181" customFormat="1" ht="15.75" thickBot="1" x14ac:dyDescent="0.3">
      <c r="A286" s="181">
        <v>600004709</v>
      </c>
      <c r="B286" s="181" t="s">
        <v>331</v>
      </c>
      <c r="C286" s="181" t="s">
        <v>227</v>
      </c>
      <c r="D286" s="181" t="s">
        <v>21</v>
      </c>
      <c r="E286" s="181" t="s">
        <v>328</v>
      </c>
      <c r="F286" s="181" t="s">
        <v>329</v>
      </c>
      <c r="G286" s="181" t="s">
        <v>327</v>
      </c>
      <c r="H286" s="182" t="s">
        <v>697</v>
      </c>
      <c r="I286" s="182">
        <v>0</v>
      </c>
      <c r="J286" s="182"/>
      <c r="K286" s="182">
        <v>0</v>
      </c>
      <c r="L286" s="182">
        <v>0</v>
      </c>
      <c r="M286" s="182">
        <v>0</v>
      </c>
      <c r="N286" s="182">
        <v>0</v>
      </c>
      <c r="O286" s="182">
        <v>0</v>
      </c>
      <c r="P286" s="182">
        <v>0</v>
      </c>
      <c r="Q286" s="182">
        <v>0</v>
      </c>
      <c r="R286" s="182">
        <v>0</v>
      </c>
      <c r="S286" s="182">
        <v>0</v>
      </c>
      <c r="T286" s="182">
        <v>0</v>
      </c>
      <c r="U286" s="182">
        <v>0</v>
      </c>
      <c r="V286" s="182">
        <v>0</v>
      </c>
      <c r="W286" s="182">
        <v>0</v>
      </c>
    </row>
    <row r="287" spans="1:23" s="177" customFormat="1" x14ac:dyDescent="0.25">
      <c r="A287" s="177">
        <v>600004710</v>
      </c>
      <c r="B287" s="177" t="s">
        <v>333</v>
      </c>
      <c r="C287" s="177" t="s">
        <v>227</v>
      </c>
      <c r="D287" s="177" t="s">
        <v>21</v>
      </c>
      <c r="E287" s="177" t="s">
        <v>328</v>
      </c>
      <c r="F287" s="177" t="s">
        <v>329</v>
      </c>
      <c r="G287" s="177" t="s">
        <v>327</v>
      </c>
      <c r="H287" s="183" t="s">
        <v>683</v>
      </c>
      <c r="I287" s="183">
        <v>922.29085842696622</v>
      </c>
      <c r="J287" s="183"/>
      <c r="K287" s="183"/>
      <c r="L287" s="183">
        <v>11383.510448209841</v>
      </c>
      <c r="M287" s="183">
        <v>16323.076512930658</v>
      </c>
      <c r="N287" s="183">
        <v>12934.919634074777</v>
      </c>
      <c r="O287" s="183">
        <v>13363.31721947054</v>
      </c>
      <c r="P287" s="183">
        <v>16250.29616231661</v>
      </c>
      <c r="Q287" s="183">
        <v>13161.578135433878</v>
      </c>
      <c r="R287" s="183">
        <v>16871.877078152342</v>
      </c>
      <c r="S287" s="183">
        <v>14917.905917052787</v>
      </c>
      <c r="T287" s="183">
        <v>14547.281539400103</v>
      </c>
      <c r="U287" s="183">
        <v>15574.909736853231</v>
      </c>
      <c r="V287" s="183">
        <v>15462.898292306225</v>
      </c>
      <c r="W287" s="183">
        <v>13815.073902073207</v>
      </c>
    </row>
    <row r="288" spans="1:23" s="174" customFormat="1" ht="15.75" thickBot="1" x14ac:dyDescent="0.3">
      <c r="A288" s="174">
        <v>600004710</v>
      </c>
      <c r="B288" s="174" t="s">
        <v>333</v>
      </c>
      <c r="C288" s="174" t="s">
        <v>227</v>
      </c>
      <c r="D288" s="174" t="s">
        <v>21</v>
      </c>
      <c r="E288" s="174" t="s">
        <v>328</v>
      </c>
      <c r="F288" s="174" t="s">
        <v>329</v>
      </c>
      <c r="G288" s="174" t="s">
        <v>327</v>
      </c>
      <c r="H288" s="175" t="s">
        <v>697</v>
      </c>
      <c r="I288" s="175">
        <v>692.2496000000001</v>
      </c>
      <c r="J288" s="175"/>
      <c r="K288" s="175">
        <v>4326.5600000000004</v>
      </c>
      <c r="L288" s="175">
        <v>17415.167587847736</v>
      </c>
      <c r="M288" s="175">
        <v>17277.822276801802</v>
      </c>
      <c r="N288" s="175">
        <v>17087.610999135108</v>
      </c>
      <c r="O288" s="175">
        <v>17441.166674782184</v>
      </c>
      <c r="P288" s="175">
        <v>17358.448565274779</v>
      </c>
      <c r="Q288" s="175">
        <v>16998.112803050091</v>
      </c>
      <c r="R288" s="175">
        <v>17314.16283004955</v>
      </c>
      <c r="S288" s="175">
        <v>17366.193174248598</v>
      </c>
      <c r="T288" s="175">
        <v>16831.093368388028</v>
      </c>
      <c r="U288" s="175">
        <v>17255.304259206914</v>
      </c>
      <c r="V288" s="175">
        <v>16898.276278339501</v>
      </c>
      <c r="W288" s="175">
        <v>16912.754124068142</v>
      </c>
    </row>
    <row r="289" spans="1:23" s="181" customFormat="1" ht="15.75" thickBot="1" x14ac:dyDescent="0.3">
      <c r="A289" s="181">
        <v>600004711</v>
      </c>
      <c r="B289" s="181" t="s">
        <v>335</v>
      </c>
      <c r="C289" s="181" t="s">
        <v>227</v>
      </c>
      <c r="D289" s="181" t="s">
        <v>21</v>
      </c>
      <c r="E289" s="181" t="s">
        <v>328</v>
      </c>
      <c r="F289" s="181" t="s">
        <v>329</v>
      </c>
      <c r="G289" s="181" t="s">
        <v>327</v>
      </c>
      <c r="H289" s="182" t="s">
        <v>697</v>
      </c>
      <c r="I289" s="182">
        <v>0</v>
      </c>
      <c r="J289" s="182"/>
      <c r="K289" s="182">
        <v>0</v>
      </c>
      <c r="L289" s="182">
        <v>0</v>
      </c>
      <c r="M289" s="182">
        <v>0</v>
      </c>
      <c r="N289" s="182">
        <v>0</v>
      </c>
      <c r="O289" s="182">
        <v>0</v>
      </c>
      <c r="P289" s="182">
        <v>0</v>
      </c>
      <c r="Q289" s="182">
        <v>0</v>
      </c>
      <c r="R289" s="182">
        <v>0</v>
      </c>
      <c r="S289" s="182">
        <v>0</v>
      </c>
      <c r="T289" s="182">
        <v>0</v>
      </c>
      <c r="U289" s="182">
        <v>0</v>
      </c>
      <c r="V289" s="182">
        <v>0</v>
      </c>
      <c r="W289" s="182">
        <v>0</v>
      </c>
    </row>
    <row r="290" spans="1:23" s="177" customFormat="1" x14ac:dyDescent="0.25">
      <c r="A290" s="177">
        <v>600004713</v>
      </c>
      <c r="B290" s="177" t="s">
        <v>337</v>
      </c>
      <c r="C290" s="177" t="s">
        <v>211</v>
      </c>
      <c r="D290" s="177" t="s">
        <v>21</v>
      </c>
      <c r="E290" s="177" t="s">
        <v>212</v>
      </c>
      <c r="F290" s="177" t="s">
        <v>338</v>
      </c>
      <c r="G290" s="177" t="s">
        <v>337</v>
      </c>
      <c r="H290" s="183" t="s">
        <v>683</v>
      </c>
      <c r="I290" s="183">
        <v>463.83301090961174</v>
      </c>
      <c r="J290" s="183"/>
      <c r="K290" s="183"/>
      <c r="L290" s="183">
        <v>380709.1113766919</v>
      </c>
      <c r="M290" s="183">
        <v>439580.69575284526</v>
      </c>
      <c r="N290" s="183">
        <v>397056.72902016091</v>
      </c>
      <c r="O290" s="183">
        <v>298229.401118326</v>
      </c>
      <c r="P290" s="183">
        <v>395985.36249754351</v>
      </c>
      <c r="Q290" s="183">
        <v>433333.53712939325</v>
      </c>
      <c r="R290" s="183">
        <v>466246.58212223666</v>
      </c>
      <c r="S290" s="183">
        <v>454611.88874756993</v>
      </c>
      <c r="T290" s="183">
        <v>428396.72644557158</v>
      </c>
      <c r="U290" s="183">
        <v>377008.61489050474</v>
      </c>
      <c r="V290" s="183">
        <v>388471.4307568245</v>
      </c>
      <c r="W290" s="183">
        <v>377024.26136658498</v>
      </c>
    </row>
    <row r="291" spans="1:23" s="174" customFormat="1" ht="15.75" thickBot="1" x14ac:dyDescent="0.3">
      <c r="A291" s="174">
        <v>600004713</v>
      </c>
      <c r="B291" s="174" t="s">
        <v>337</v>
      </c>
      <c r="C291" s="174" t="s">
        <v>211</v>
      </c>
      <c r="D291" s="174" t="s">
        <v>21</v>
      </c>
      <c r="E291" s="174" t="s">
        <v>212</v>
      </c>
      <c r="F291" s="174" t="s">
        <v>338</v>
      </c>
      <c r="G291" s="174" t="s">
        <v>337</v>
      </c>
      <c r="H291" s="175" t="s">
        <v>697</v>
      </c>
      <c r="I291" s="175">
        <v>359.94997584271755</v>
      </c>
      <c r="J291" s="175"/>
      <c r="K291" s="175">
        <v>94886.41</v>
      </c>
      <c r="L291" s="175">
        <v>48096.815047739823</v>
      </c>
      <c r="M291" s="175">
        <v>48128.036419463344</v>
      </c>
      <c r="N291" s="175">
        <v>48043.88467371514</v>
      </c>
      <c r="O291" s="175">
        <v>48271.669689669361</v>
      </c>
      <c r="P291" s="175">
        <v>48155.054362667259</v>
      </c>
      <c r="Q291" s="175">
        <v>48210.950712159938</v>
      </c>
      <c r="R291" s="175">
        <v>47993.708376280563</v>
      </c>
      <c r="S291" s="175">
        <v>48022.598976840512</v>
      </c>
      <c r="T291" s="175">
        <v>48310.126264914492</v>
      </c>
      <c r="U291" s="175">
        <v>48162.154650451761</v>
      </c>
      <c r="V291" s="175">
        <v>48117.402797200164</v>
      </c>
      <c r="W291" s="175">
        <v>48245.248973109003</v>
      </c>
    </row>
    <row r="292" spans="1:23" s="177" customFormat="1" x14ac:dyDescent="0.25">
      <c r="A292" s="177">
        <v>600004714</v>
      </c>
      <c r="B292" s="177" t="s">
        <v>340</v>
      </c>
      <c r="C292" s="177" t="s">
        <v>227</v>
      </c>
      <c r="D292" s="177" t="s">
        <v>21</v>
      </c>
      <c r="E292" s="177" t="s">
        <v>212</v>
      </c>
      <c r="F292" s="177" t="s">
        <v>338</v>
      </c>
      <c r="G292" s="177" t="s">
        <v>337</v>
      </c>
      <c r="H292" s="183" t="s">
        <v>683</v>
      </c>
      <c r="I292" s="183">
        <v>508.13310458716057</v>
      </c>
      <c r="J292" s="183"/>
      <c r="K292" s="183"/>
      <c r="L292" s="183">
        <v>117746.40870983736</v>
      </c>
      <c r="M292" s="183">
        <v>92354.047717820678</v>
      </c>
      <c r="N292" s="183">
        <v>92096.355258079901</v>
      </c>
      <c r="O292" s="183">
        <v>83778.434499534575</v>
      </c>
      <c r="P292" s="183">
        <v>80615.715941304952</v>
      </c>
      <c r="Q292" s="183">
        <v>87596.716072611409</v>
      </c>
      <c r="R292" s="183">
        <v>89557.243967943097</v>
      </c>
      <c r="S292" s="183">
        <v>90869.483257190164</v>
      </c>
      <c r="T292" s="183">
        <v>89925.182658626305</v>
      </c>
      <c r="U292" s="183">
        <v>108803.92862641237</v>
      </c>
      <c r="V292" s="183">
        <v>108495.91009898324</v>
      </c>
      <c r="W292" s="183">
        <v>108800.38690688375</v>
      </c>
    </row>
    <row r="293" spans="1:23" s="174" customFormat="1" ht="15.75" thickBot="1" x14ac:dyDescent="0.3">
      <c r="A293" s="174">
        <v>600004714</v>
      </c>
      <c r="B293" s="174" t="s">
        <v>340</v>
      </c>
      <c r="C293" s="174" t="s">
        <v>227</v>
      </c>
      <c r="D293" s="174" t="s">
        <v>21</v>
      </c>
      <c r="E293" s="174" t="s">
        <v>212</v>
      </c>
      <c r="F293" s="174" t="s">
        <v>338</v>
      </c>
      <c r="G293" s="174" t="s">
        <v>337</v>
      </c>
      <c r="H293" s="175" t="s">
        <v>697</v>
      </c>
      <c r="I293" s="175">
        <v>421.30997807017553</v>
      </c>
      <c r="J293" s="175"/>
      <c r="K293" s="175">
        <v>4044.58</v>
      </c>
      <c r="L293" s="175">
        <v>20676.396545684456</v>
      </c>
      <c r="M293" s="175">
        <v>20443.966353717158</v>
      </c>
      <c r="N293" s="175">
        <v>20425.197510680176</v>
      </c>
      <c r="O293" s="175">
        <v>20225.08449045461</v>
      </c>
      <c r="P293" s="175">
        <v>20624.998229626879</v>
      </c>
      <c r="Q293" s="175">
        <v>20292.453400237973</v>
      </c>
      <c r="R293" s="175">
        <v>20356.657886950605</v>
      </c>
      <c r="S293" s="175">
        <v>20343.985286415758</v>
      </c>
      <c r="T293" s="175">
        <v>20608.691598256039</v>
      </c>
      <c r="U293" s="175">
        <v>20387.563883461811</v>
      </c>
      <c r="V293" s="175">
        <v>20421.824526294491</v>
      </c>
      <c r="W293" s="175">
        <v>20709.205342089459</v>
      </c>
    </row>
    <row r="294" spans="1:23" s="177" customFormat="1" x14ac:dyDescent="0.25">
      <c r="A294" s="177">
        <v>600004715</v>
      </c>
      <c r="B294" s="177" t="s">
        <v>342</v>
      </c>
      <c r="C294" s="177" t="s">
        <v>227</v>
      </c>
      <c r="D294" s="177" t="s">
        <v>21</v>
      </c>
      <c r="E294" s="177" t="s">
        <v>212</v>
      </c>
      <c r="F294" s="177" t="s">
        <v>338</v>
      </c>
      <c r="G294" s="177" t="s">
        <v>337</v>
      </c>
      <c r="H294" s="183" t="s">
        <v>683</v>
      </c>
      <c r="I294" s="183">
        <v>591.76241612658112</v>
      </c>
      <c r="J294" s="183"/>
      <c r="K294" s="183"/>
      <c r="L294" s="183">
        <v>23164.063625244213</v>
      </c>
      <c r="M294" s="183">
        <v>18398.857225595682</v>
      </c>
      <c r="N294" s="183">
        <v>24523.616411991425</v>
      </c>
      <c r="O294" s="183">
        <v>25267.729804832041</v>
      </c>
      <c r="P294" s="183">
        <v>19468.610773601406</v>
      </c>
      <c r="Q294" s="183">
        <v>24868.791127395343</v>
      </c>
      <c r="R294" s="183">
        <v>35478.203775024776</v>
      </c>
      <c r="S294" s="183">
        <v>27467.386224085254</v>
      </c>
      <c r="T294" s="183">
        <v>27478.424058482735</v>
      </c>
      <c r="U294" s="183">
        <v>33396.048219748547</v>
      </c>
      <c r="V294" s="183">
        <v>33362.934716556098</v>
      </c>
      <c r="W294" s="183">
        <v>33395.588309981984</v>
      </c>
    </row>
    <row r="295" spans="1:23" s="174" customFormat="1" ht="15.75" thickBot="1" x14ac:dyDescent="0.3">
      <c r="A295" s="174">
        <v>600004715</v>
      </c>
      <c r="B295" s="174" t="s">
        <v>342</v>
      </c>
      <c r="C295" s="174" t="s">
        <v>227</v>
      </c>
      <c r="D295" s="174" t="s">
        <v>21</v>
      </c>
      <c r="E295" s="174" t="s">
        <v>212</v>
      </c>
      <c r="F295" s="174" t="s">
        <v>338</v>
      </c>
      <c r="G295" s="174" t="s">
        <v>337</v>
      </c>
      <c r="H295" s="175" t="s">
        <v>697</v>
      </c>
      <c r="I295" s="175">
        <v>394.65</v>
      </c>
      <c r="J295" s="175"/>
      <c r="K295" s="175">
        <v>0</v>
      </c>
      <c r="L295" s="175">
        <v>9809.3433000557925</v>
      </c>
      <c r="M295" s="175">
        <v>9773.1820971081797</v>
      </c>
      <c r="N295" s="175">
        <v>9598.8812701496336</v>
      </c>
      <c r="O295" s="175">
        <v>9717.6266384855644</v>
      </c>
      <c r="P295" s="175">
        <v>9757.34020572384</v>
      </c>
      <c r="Q295" s="175">
        <v>9747.4902351194123</v>
      </c>
      <c r="R295" s="175">
        <v>9765.8576260715618</v>
      </c>
      <c r="S295" s="175">
        <v>9601.5885806475781</v>
      </c>
      <c r="T295" s="175">
        <v>9824.6083354815091</v>
      </c>
      <c r="U295" s="175">
        <v>9652.9780903154387</v>
      </c>
      <c r="V295" s="175">
        <v>9503.431444375623</v>
      </c>
      <c r="W295" s="175">
        <v>9726.7579158654735</v>
      </c>
    </row>
    <row r="296" spans="1:23" s="181" customFormat="1" ht="15.75" thickBot="1" x14ac:dyDescent="0.3">
      <c r="A296" s="181">
        <v>600004717</v>
      </c>
      <c r="B296" s="181" t="s">
        <v>344</v>
      </c>
      <c r="C296" s="181" t="s">
        <v>211</v>
      </c>
      <c r="D296" s="181" t="s">
        <v>21</v>
      </c>
      <c r="E296" s="181" t="s">
        <v>328</v>
      </c>
      <c r="F296" s="181" t="s">
        <v>329</v>
      </c>
      <c r="G296" s="181" t="s">
        <v>344</v>
      </c>
      <c r="H296" s="182" t="s">
        <v>697</v>
      </c>
      <c r="I296" s="182">
        <v>738.81000115031304</v>
      </c>
      <c r="J296" s="182"/>
      <c r="K296" s="182">
        <v>89917.61</v>
      </c>
      <c r="L296" s="182">
        <v>44333.032929025707</v>
      </c>
      <c r="M296" s="182">
        <v>44037.508928565599</v>
      </c>
      <c r="N296" s="182">
        <v>44369.973429083228</v>
      </c>
      <c r="O296" s="182">
        <v>44665.497429543379</v>
      </c>
      <c r="P296" s="182">
        <v>43993.180328496615</v>
      </c>
      <c r="Q296" s="182">
        <v>44177.882828784197</v>
      </c>
      <c r="R296" s="182">
        <v>44362.585329071779</v>
      </c>
      <c r="S296" s="182">
        <v>44436.46632918682</v>
      </c>
      <c r="T296" s="182">
        <v>44214.823328841761</v>
      </c>
      <c r="U296" s="182">
        <v>44517.735429313412</v>
      </c>
      <c r="V296" s="182">
        <v>44517.735429313449</v>
      </c>
      <c r="W296" s="182">
        <v>44037.508928565767</v>
      </c>
    </row>
    <row r="297" spans="1:23" s="177" customFormat="1" x14ac:dyDescent="0.25">
      <c r="A297" s="177">
        <v>600004718</v>
      </c>
      <c r="B297" s="177" t="s">
        <v>346</v>
      </c>
      <c r="C297" s="177" t="s">
        <v>227</v>
      </c>
      <c r="D297" s="177" t="s">
        <v>21</v>
      </c>
      <c r="E297" s="177" t="s">
        <v>328</v>
      </c>
      <c r="F297" s="177" t="s">
        <v>329</v>
      </c>
      <c r="G297" s="177" t="s">
        <v>344</v>
      </c>
      <c r="H297" s="183" t="s">
        <v>683</v>
      </c>
      <c r="I297" s="183">
        <v>769.09</v>
      </c>
      <c r="J297" s="183"/>
      <c r="K297" s="183"/>
      <c r="L297" s="183">
        <v>0</v>
      </c>
      <c r="M297" s="183">
        <v>0</v>
      </c>
      <c r="N297" s="183">
        <v>0</v>
      </c>
      <c r="O297" s="183">
        <v>0</v>
      </c>
      <c r="P297" s="183">
        <v>0</v>
      </c>
      <c r="Q297" s="183">
        <v>0</v>
      </c>
      <c r="R297" s="183">
        <v>1307.7097057426183</v>
      </c>
      <c r="S297" s="183">
        <v>1307.7097057426183</v>
      </c>
      <c r="T297" s="183">
        <v>1307.7097057426183</v>
      </c>
      <c r="U297" s="183">
        <v>1307.7097057426183</v>
      </c>
      <c r="V297" s="183">
        <v>1307.7097057426183</v>
      </c>
      <c r="W297" s="183">
        <v>1307.7097057426183</v>
      </c>
    </row>
    <row r="298" spans="1:23" s="174" customFormat="1" ht="15.75" thickBot="1" x14ac:dyDescent="0.3">
      <c r="A298" s="174">
        <v>600004718</v>
      </c>
      <c r="B298" s="174" t="s">
        <v>346</v>
      </c>
      <c r="C298" s="174" t="s">
        <v>227</v>
      </c>
      <c r="D298" s="174" t="s">
        <v>21</v>
      </c>
      <c r="E298" s="174" t="s">
        <v>328</v>
      </c>
      <c r="F298" s="174" t="s">
        <v>329</v>
      </c>
      <c r="G298" s="174" t="s">
        <v>344</v>
      </c>
      <c r="H298" s="175" t="s">
        <v>697</v>
      </c>
      <c r="I298" s="175">
        <v>0</v>
      </c>
      <c r="J298" s="175"/>
      <c r="K298" s="175">
        <v>0</v>
      </c>
      <c r="L298" s="175">
        <v>0</v>
      </c>
      <c r="M298" s="175">
        <v>0</v>
      </c>
      <c r="N298" s="175">
        <v>0</v>
      </c>
      <c r="O298" s="175">
        <v>0</v>
      </c>
      <c r="P298" s="175">
        <v>0</v>
      </c>
      <c r="Q298" s="175">
        <v>0</v>
      </c>
      <c r="R298" s="175">
        <v>0</v>
      </c>
      <c r="S298" s="175">
        <v>0</v>
      </c>
      <c r="T298" s="175">
        <v>0</v>
      </c>
      <c r="U298" s="175">
        <v>0</v>
      </c>
      <c r="V298" s="175">
        <v>0</v>
      </c>
      <c r="W298" s="175">
        <v>0</v>
      </c>
    </row>
    <row r="299" spans="1:23" s="177" customFormat="1" x14ac:dyDescent="0.25">
      <c r="A299" s="177">
        <v>600004720</v>
      </c>
      <c r="B299" s="177">
        <v>0</v>
      </c>
      <c r="C299" s="177" t="s">
        <v>211</v>
      </c>
      <c r="D299" s="177" t="s">
        <v>21</v>
      </c>
      <c r="E299" s="177" t="s">
        <v>348</v>
      </c>
      <c r="F299" s="177" t="s">
        <v>349</v>
      </c>
      <c r="G299" s="177" t="s">
        <v>350</v>
      </c>
      <c r="H299" s="183" t="s">
        <v>683</v>
      </c>
      <c r="I299" s="183">
        <v>749.87771310055211</v>
      </c>
      <c r="J299" s="183"/>
      <c r="K299" s="183"/>
      <c r="L299" s="183">
        <v>337444.97089524847</v>
      </c>
      <c r="M299" s="183">
        <v>322447.41663323739</v>
      </c>
      <c r="N299" s="183">
        <v>337444.97089524847</v>
      </c>
      <c r="O299" s="183">
        <v>314948.6395022319</v>
      </c>
      <c r="P299" s="183">
        <v>306624.96645962371</v>
      </c>
      <c r="Q299" s="183">
        <v>284953.5309782098</v>
      </c>
      <c r="R299" s="183">
        <v>284953.5309782098</v>
      </c>
      <c r="S299" s="183">
        <v>299951.08524022083</v>
      </c>
      <c r="T299" s="183">
        <v>224963.31393016563</v>
      </c>
      <c r="U299" s="183">
        <v>292619.86894306389</v>
      </c>
      <c r="V299" s="183">
        <v>292619.86894306389</v>
      </c>
      <c r="W299" s="183">
        <v>292619.86894306389</v>
      </c>
    </row>
    <row r="300" spans="1:23" s="174" customFormat="1" ht="15.75" thickBot="1" x14ac:dyDescent="0.3">
      <c r="A300" s="174">
        <v>600004720</v>
      </c>
      <c r="B300" s="174">
        <v>0</v>
      </c>
      <c r="C300" s="174" t="s">
        <v>211</v>
      </c>
      <c r="D300" s="174" t="s">
        <v>21</v>
      </c>
      <c r="E300" s="174" t="s">
        <v>348</v>
      </c>
      <c r="F300" s="174" t="s">
        <v>349</v>
      </c>
      <c r="G300" s="174" t="s">
        <v>350</v>
      </c>
      <c r="H300" s="175" t="s">
        <v>697</v>
      </c>
      <c r="I300" s="175">
        <v>0</v>
      </c>
      <c r="J300" s="175"/>
      <c r="K300" s="175">
        <v>0</v>
      </c>
      <c r="L300" s="175">
        <v>0</v>
      </c>
      <c r="M300" s="175">
        <v>0</v>
      </c>
      <c r="N300" s="175">
        <v>0</v>
      </c>
      <c r="O300" s="175">
        <v>0</v>
      </c>
      <c r="P300" s="175">
        <v>0</v>
      </c>
      <c r="Q300" s="175">
        <v>0</v>
      </c>
      <c r="R300" s="175">
        <v>0</v>
      </c>
      <c r="S300" s="175">
        <v>0</v>
      </c>
      <c r="T300" s="175">
        <v>0</v>
      </c>
      <c r="U300" s="175">
        <v>0</v>
      </c>
      <c r="V300" s="175">
        <v>0</v>
      </c>
      <c r="W300" s="175">
        <v>0</v>
      </c>
    </row>
    <row r="301" spans="1:23" s="177" customFormat="1" x14ac:dyDescent="0.25">
      <c r="A301" s="177">
        <v>600004722</v>
      </c>
      <c r="B301" s="177" t="s">
        <v>352</v>
      </c>
      <c r="C301" s="177" t="s">
        <v>227</v>
      </c>
      <c r="D301" s="177" t="s">
        <v>21</v>
      </c>
      <c r="E301" s="177" t="s">
        <v>212</v>
      </c>
      <c r="F301" s="177" t="s">
        <v>338</v>
      </c>
      <c r="G301" s="177" t="s">
        <v>353</v>
      </c>
      <c r="H301" s="183" t="s">
        <v>683</v>
      </c>
      <c r="I301" s="183">
        <v>467.43666019024016</v>
      </c>
      <c r="J301" s="183"/>
      <c r="K301" s="183"/>
      <c r="L301" s="183">
        <v>13157.5970799078</v>
      </c>
      <c r="M301" s="183">
        <v>11218.479844565763</v>
      </c>
      <c r="N301" s="183">
        <v>14549.782235756518</v>
      </c>
      <c r="O301" s="183">
        <v>11218.479844565763</v>
      </c>
      <c r="P301" s="183">
        <v>15034.774976948405</v>
      </c>
      <c r="Q301" s="183">
        <v>22436.959689131527</v>
      </c>
      <c r="R301" s="183">
        <v>11218.479844565763</v>
      </c>
      <c r="S301" s="183">
        <v>11218.479844565763</v>
      </c>
      <c r="T301" s="183">
        <v>11218.479844565763</v>
      </c>
      <c r="U301" s="183">
        <v>11218.479844565763</v>
      </c>
      <c r="V301" s="183">
        <v>11218.479844565763</v>
      </c>
      <c r="W301" s="183">
        <v>11218.479844565763</v>
      </c>
    </row>
    <row r="302" spans="1:23" s="174" customFormat="1" ht="15.75" thickBot="1" x14ac:dyDescent="0.3">
      <c r="A302" s="174">
        <v>600004722</v>
      </c>
      <c r="B302" s="174" t="s">
        <v>352</v>
      </c>
      <c r="C302" s="174" t="s">
        <v>227</v>
      </c>
      <c r="D302" s="174" t="s">
        <v>21</v>
      </c>
      <c r="E302" s="174" t="s">
        <v>212</v>
      </c>
      <c r="F302" s="174" t="s">
        <v>338</v>
      </c>
      <c r="G302" s="174" t="s">
        <v>353</v>
      </c>
      <c r="H302" s="175" t="s">
        <v>697</v>
      </c>
      <c r="I302" s="175">
        <v>414</v>
      </c>
      <c r="J302" s="175"/>
      <c r="K302" s="175">
        <v>2070</v>
      </c>
      <c r="L302" s="175">
        <v>10288.559748084635</v>
      </c>
      <c r="M302" s="175">
        <v>10288.559748084635</v>
      </c>
      <c r="N302" s="175">
        <v>10236.086866065338</v>
      </c>
      <c r="O302" s="175">
        <v>10236.086866065338</v>
      </c>
      <c r="P302" s="175">
        <v>10168.06488797873</v>
      </c>
      <c r="Q302" s="175">
        <v>10168.06488797873</v>
      </c>
      <c r="R302" s="175">
        <v>10168.06488797873</v>
      </c>
      <c r="S302" s="175">
        <v>10168.06488797873</v>
      </c>
      <c r="T302" s="175">
        <v>10168.06488797873</v>
      </c>
      <c r="U302" s="175">
        <v>10168.06488797873</v>
      </c>
      <c r="V302" s="175">
        <v>10168.06488797873</v>
      </c>
      <c r="W302" s="175">
        <v>10168.06488797873</v>
      </c>
    </row>
    <row r="303" spans="1:23" s="177" customFormat="1" x14ac:dyDescent="0.25">
      <c r="A303" s="177">
        <v>600004742</v>
      </c>
      <c r="B303" s="177" t="s">
        <v>355</v>
      </c>
      <c r="C303" s="177" t="s">
        <v>211</v>
      </c>
      <c r="D303" s="177" t="s">
        <v>21</v>
      </c>
      <c r="E303" s="177" t="s">
        <v>328</v>
      </c>
      <c r="F303" s="177" t="s">
        <v>356</v>
      </c>
      <c r="G303" s="177" t="s">
        <v>355</v>
      </c>
      <c r="H303" s="183" t="s">
        <v>683</v>
      </c>
      <c r="I303" s="183">
        <v>1259.9012371989661</v>
      </c>
      <c r="J303" s="183"/>
      <c r="K303" s="183"/>
      <c r="L303" s="183">
        <v>27148.739685013421</v>
      </c>
      <c r="M303" s="183">
        <v>26537.499508943481</v>
      </c>
      <c r="N303" s="183">
        <v>20026.320611108407</v>
      </c>
      <c r="O303" s="183">
        <v>20693.864631478689</v>
      </c>
      <c r="P303" s="183">
        <v>20693.864631478689</v>
      </c>
      <c r="Q303" s="183">
        <v>20026.320611108407</v>
      </c>
      <c r="R303" s="183">
        <v>56595.55782557209</v>
      </c>
      <c r="S303" s="183">
        <v>55900.199471019703</v>
      </c>
      <c r="T303" s="183">
        <v>56567.743491389985</v>
      </c>
      <c r="U303" s="183">
        <v>38167.333752888539</v>
      </c>
      <c r="V303" s="183">
        <v>38167.333752888539</v>
      </c>
      <c r="W303" s="183">
        <v>38167.333752888539</v>
      </c>
    </row>
    <row r="304" spans="1:23" s="174" customFormat="1" ht="15.75" thickBot="1" x14ac:dyDescent="0.3">
      <c r="A304" s="174">
        <v>600004742</v>
      </c>
      <c r="B304" s="174" t="s">
        <v>355</v>
      </c>
      <c r="C304" s="174" t="s">
        <v>211</v>
      </c>
      <c r="D304" s="174" t="s">
        <v>21</v>
      </c>
      <c r="E304" s="174" t="s">
        <v>328</v>
      </c>
      <c r="F304" s="174" t="s">
        <v>356</v>
      </c>
      <c r="G304" s="174" t="s">
        <v>355</v>
      </c>
      <c r="H304" s="175" t="s">
        <v>697</v>
      </c>
      <c r="I304" s="175">
        <v>668.17001999755132</v>
      </c>
      <c r="J304" s="175"/>
      <c r="K304" s="175">
        <v>98233.01999999999</v>
      </c>
      <c r="L304" s="175">
        <v>66462.666211442673</v>
      </c>
      <c r="M304" s="175">
        <v>30339.284485946242</v>
      </c>
      <c r="N304" s="175">
        <v>15041.430877967658</v>
      </c>
      <c r="O304" s="175">
        <v>3398.5752743745193</v>
      </c>
      <c r="P304" s="175">
        <v>3114.6100107397538</v>
      </c>
      <c r="Q304" s="175">
        <v>3184.666862704848</v>
      </c>
      <c r="R304" s="175">
        <v>2987.135487729056</v>
      </c>
      <c r="S304" s="175">
        <v>3158.3771498364545</v>
      </c>
      <c r="T304" s="175">
        <v>3560.2454638418512</v>
      </c>
      <c r="U304" s="175">
        <v>3363.8641095020139</v>
      </c>
      <c r="V304" s="175">
        <v>3083.9615026624829</v>
      </c>
      <c r="W304" s="175">
        <v>3555.7501683201972</v>
      </c>
    </row>
    <row r="305" spans="1:23" s="177" customFormat="1" x14ac:dyDescent="0.25">
      <c r="A305" s="177">
        <v>600004744</v>
      </c>
      <c r="B305" s="177" t="s">
        <v>358</v>
      </c>
      <c r="C305" s="177" t="s">
        <v>227</v>
      </c>
      <c r="D305" s="177" t="s">
        <v>21</v>
      </c>
      <c r="E305" s="177" t="s">
        <v>328</v>
      </c>
      <c r="F305" s="177" t="s">
        <v>356</v>
      </c>
      <c r="G305" s="177" t="s">
        <v>355</v>
      </c>
      <c r="H305" s="183" t="s">
        <v>683</v>
      </c>
      <c r="I305" s="183">
        <v>1297.9102721276608</v>
      </c>
      <c r="J305" s="183"/>
      <c r="K305" s="183"/>
      <c r="L305" s="183">
        <v>13915.886301430906</v>
      </c>
      <c r="M305" s="183">
        <v>42316.909182760828</v>
      </c>
      <c r="N305" s="183">
        <v>9719.5494168287914</v>
      </c>
      <c r="O305" s="183">
        <v>10043.534397389752</v>
      </c>
      <c r="P305" s="183">
        <v>10043.534397389752</v>
      </c>
      <c r="Q305" s="183">
        <v>9719.5494168287914</v>
      </c>
      <c r="R305" s="183">
        <v>26425.587392415382</v>
      </c>
      <c r="S305" s="183">
        <v>26425.587392415382</v>
      </c>
      <c r="T305" s="183">
        <v>26425.587392415382</v>
      </c>
      <c r="U305" s="183">
        <v>36130.811912582605</v>
      </c>
      <c r="V305" s="183">
        <v>36130.811912582605</v>
      </c>
      <c r="W305" s="183">
        <v>36130.811912582605</v>
      </c>
    </row>
    <row r="306" spans="1:23" s="174" customFormat="1" ht="15.75" thickBot="1" x14ac:dyDescent="0.3">
      <c r="A306" s="174">
        <v>600004744</v>
      </c>
      <c r="B306" s="174" t="s">
        <v>358</v>
      </c>
      <c r="C306" s="174" t="s">
        <v>227</v>
      </c>
      <c r="D306" s="174" t="s">
        <v>21</v>
      </c>
      <c r="E306" s="174" t="s">
        <v>328</v>
      </c>
      <c r="F306" s="174" t="s">
        <v>356</v>
      </c>
      <c r="G306" s="174" t="s">
        <v>355</v>
      </c>
      <c r="H306" s="175" t="s">
        <v>697</v>
      </c>
      <c r="I306" s="175">
        <v>735.34</v>
      </c>
      <c r="J306" s="175"/>
      <c r="K306" s="175">
        <v>2206.02</v>
      </c>
      <c r="L306" s="175">
        <v>204.59881347604718</v>
      </c>
      <c r="M306" s="175">
        <v>495.88258969471337</v>
      </c>
      <c r="N306" s="175">
        <v>136.58495437979994</v>
      </c>
      <c r="O306" s="175">
        <v>329.07139788772196</v>
      </c>
      <c r="P306" s="175">
        <v>521.557841395644</v>
      </c>
      <c r="Q306" s="175">
        <v>162.26020608073054</v>
      </c>
      <c r="R306" s="175">
        <v>632.80174474469277</v>
      </c>
      <c r="S306" s="175">
        <v>368.00328340865372</v>
      </c>
      <c r="T306" s="175">
        <v>103.20482207261466</v>
      </c>
      <c r="U306" s="175">
        <v>222.5645942435107</v>
      </c>
      <c r="V306" s="175">
        <v>341.92436641440673</v>
      </c>
      <c r="W306" s="175">
        <v>461.2841385853028</v>
      </c>
    </row>
    <row r="307" spans="1:23" s="177" customFormat="1" x14ac:dyDescent="0.25">
      <c r="A307" s="177">
        <v>600004747</v>
      </c>
      <c r="B307" s="177" t="s">
        <v>360</v>
      </c>
      <c r="C307" s="177" t="s">
        <v>227</v>
      </c>
      <c r="D307" s="177" t="s">
        <v>21</v>
      </c>
      <c r="E307" s="177" t="s">
        <v>328</v>
      </c>
      <c r="F307" s="177" t="s">
        <v>329</v>
      </c>
      <c r="G307" s="177" t="s">
        <v>327</v>
      </c>
      <c r="H307" s="183" t="s">
        <v>683</v>
      </c>
      <c r="I307" s="183">
        <v>1144.9034228512069</v>
      </c>
      <c r="J307" s="183"/>
      <c r="K307" s="183"/>
      <c r="L307" s="183">
        <v>19068.839300255408</v>
      </c>
      <c r="M307" s="183">
        <v>29429.970537806159</v>
      </c>
      <c r="N307" s="183">
        <v>32014.055280528803</v>
      </c>
      <c r="O307" s="183">
        <v>33081.190456546436</v>
      </c>
      <c r="P307" s="183">
        <v>33081.190456546436</v>
      </c>
      <c r="Q307" s="183">
        <v>32014.055280528803</v>
      </c>
      <c r="R307" s="183">
        <v>25176.692968668805</v>
      </c>
      <c r="S307" s="183">
        <v>24751.535409419248</v>
      </c>
      <c r="T307" s="183">
        <v>25159.686666298825</v>
      </c>
      <c r="U307" s="183">
        <v>30701.102625826832</v>
      </c>
      <c r="V307" s="183">
        <v>29476.648855188101</v>
      </c>
      <c r="W307" s="183">
        <v>30684.096323456848</v>
      </c>
    </row>
    <row r="308" spans="1:23" s="174" customFormat="1" ht="15.75" thickBot="1" x14ac:dyDescent="0.3">
      <c r="A308" s="174">
        <v>600004747</v>
      </c>
      <c r="B308" s="174" t="s">
        <v>360</v>
      </c>
      <c r="C308" s="174" t="s">
        <v>227</v>
      </c>
      <c r="D308" s="174" t="s">
        <v>21</v>
      </c>
      <c r="E308" s="174" t="s">
        <v>328</v>
      </c>
      <c r="F308" s="174" t="s">
        <v>329</v>
      </c>
      <c r="G308" s="174" t="s">
        <v>327</v>
      </c>
      <c r="H308" s="175" t="s">
        <v>697</v>
      </c>
      <c r="I308" s="175">
        <v>659.41</v>
      </c>
      <c r="J308" s="175"/>
      <c r="K308" s="175">
        <v>3956.46</v>
      </c>
      <c r="L308" s="175">
        <v>16053.064143875874</v>
      </c>
      <c r="M308" s="175">
        <v>16247.4587459386</v>
      </c>
      <c r="N308" s="175">
        <v>16272.363254600383</v>
      </c>
      <c r="O308" s="175">
        <v>16342.058580217557</v>
      </c>
      <c r="P308" s="175">
        <v>16411.753905834732</v>
      </c>
      <c r="Q308" s="175">
        <v>16436.658414496513</v>
      </c>
      <c r="R308" s="175">
        <v>16443.098907863765</v>
      </c>
      <c r="S308" s="175">
        <v>16034.999964589608</v>
      </c>
      <c r="T308" s="175">
        <v>16051.235280491203</v>
      </c>
      <c r="U308" s="175">
        <v>16172.928166026511</v>
      </c>
      <c r="V308" s="175">
        <v>16340.438274034557</v>
      </c>
      <c r="W308" s="175">
        <v>16471.925982104211</v>
      </c>
    </row>
    <row r="309" spans="1:23" s="181" customFormat="1" ht="15.75" thickBot="1" x14ac:dyDescent="0.3">
      <c r="A309" s="181">
        <v>600004748</v>
      </c>
      <c r="B309" s="181" t="s">
        <v>362</v>
      </c>
      <c r="C309" s="181" t="s">
        <v>227</v>
      </c>
      <c r="D309" s="181" t="s">
        <v>21</v>
      </c>
      <c r="E309" s="181" t="s">
        <v>328</v>
      </c>
      <c r="F309" s="181" t="s">
        <v>356</v>
      </c>
      <c r="G309" s="181" t="s">
        <v>355</v>
      </c>
      <c r="H309" s="182" t="s">
        <v>697</v>
      </c>
      <c r="I309" s="182">
        <v>0</v>
      </c>
      <c r="J309" s="182"/>
      <c r="K309" s="182">
        <v>0</v>
      </c>
      <c r="L309" s="182">
        <v>0</v>
      </c>
      <c r="M309" s="182">
        <v>0</v>
      </c>
      <c r="N309" s="182">
        <v>0</v>
      </c>
      <c r="O309" s="182">
        <v>0</v>
      </c>
      <c r="P309" s="182">
        <v>0</v>
      </c>
      <c r="Q309" s="182">
        <v>0</v>
      </c>
      <c r="R309" s="182">
        <v>0</v>
      </c>
      <c r="S309" s="182">
        <v>0</v>
      </c>
      <c r="T309" s="182">
        <v>0</v>
      </c>
      <c r="U309" s="182">
        <v>0</v>
      </c>
      <c r="V309" s="182">
        <v>0</v>
      </c>
      <c r="W309" s="182">
        <v>0</v>
      </c>
    </row>
    <row r="310" spans="1:23" s="177" customFormat="1" x14ac:dyDescent="0.25">
      <c r="A310" s="177">
        <v>600004749</v>
      </c>
      <c r="B310" s="177" t="s">
        <v>364</v>
      </c>
      <c r="C310" s="177" t="s">
        <v>227</v>
      </c>
      <c r="D310" s="177" t="s">
        <v>21</v>
      </c>
      <c r="E310" s="177" t="s">
        <v>328</v>
      </c>
      <c r="F310" s="177" t="s">
        <v>356</v>
      </c>
      <c r="G310" s="177" t="s">
        <v>355</v>
      </c>
      <c r="H310" s="183" t="s">
        <v>683</v>
      </c>
      <c r="I310" s="183">
        <v>1480.5892114755632</v>
      </c>
      <c r="J310" s="183"/>
      <c r="K310" s="183"/>
      <c r="L310" s="183">
        <v>0</v>
      </c>
      <c r="M310" s="183">
        <v>0</v>
      </c>
      <c r="N310" s="183">
        <v>0</v>
      </c>
      <c r="O310" s="183">
        <v>0</v>
      </c>
      <c r="P310" s="183">
        <v>0</v>
      </c>
      <c r="Q310" s="183">
        <v>0</v>
      </c>
      <c r="R310" s="183">
        <v>19010.252440148019</v>
      </c>
      <c r="S310" s="183">
        <v>19010.252440148019</v>
      </c>
      <c r="T310" s="183">
        <v>19010.252440148019</v>
      </c>
      <c r="U310" s="183">
        <v>40974.5728401491</v>
      </c>
      <c r="V310" s="183">
        <v>40974.5728401491</v>
      </c>
      <c r="W310" s="183">
        <v>40974.5728401491</v>
      </c>
    </row>
    <row r="311" spans="1:23" s="174" customFormat="1" ht="15.75" thickBot="1" x14ac:dyDescent="0.3">
      <c r="A311" s="174">
        <v>600004749</v>
      </c>
      <c r="B311" s="174" t="s">
        <v>364</v>
      </c>
      <c r="C311" s="174" t="s">
        <v>227</v>
      </c>
      <c r="D311" s="174" t="s">
        <v>21</v>
      </c>
      <c r="E311" s="174" t="s">
        <v>328</v>
      </c>
      <c r="F311" s="174" t="s">
        <v>356</v>
      </c>
      <c r="G311" s="174" t="s">
        <v>355</v>
      </c>
      <c r="H311" s="175" t="s">
        <v>697</v>
      </c>
      <c r="I311" s="175">
        <v>774.62074074074064</v>
      </c>
      <c r="J311" s="175"/>
      <c r="K311" s="175">
        <v>5228.6899999999996</v>
      </c>
      <c r="L311" s="175">
        <v>19233.83299259259</v>
      </c>
      <c r="M311" s="175">
        <v>19233.83299259259</v>
      </c>
      <c r="N311" s="175">
        <v>19233.83299259259</v>
      </c>
      <c r="O311" s="175">
        <v>19233.83299259259</v>
      </c>
      <c r="P311" s="175">
        <v>19233.83299259259</v>
      </c>
      <c r="Q311" s="175">
        <v>19233.83299259259</v>
      </c>
      <c r="R311" s="175">
        <v>18916.506900749639</v>
      </c>
      <c r="S311" s="175">
        <v>18599.180808906687</v>
      </c>
      <c r="T311" s="175">
        <v>19157.176154100776</v>
      </c>
      <c r="U311" s="175">
        <v>18727.645444276019</v>
      </c>
      <c r="V311" s="175">
        <v>19173.436171488302</v>
      </c>
      <c r="W311" s="175">
        <v>18743.905461663544</v>
      </c>
    </row>
    <row r="312" spans="1:23" s="177" customFormat="1" x14ac:dyDescent="0.25">
      <c r="A312" s="177">
        <v>600004755</v>
      </c>
      <c r="B312" s="177" t="s">
        <v>366</v>
      </c>
      <c r="C312" s="177" t="s">
        <v>227</v>
      </c>
      <c r="D312" s="177" t="s">
        <v>21</v>
      </c>
      <c r="E312" s="177" t="s">
        <v>212</v>
      </c>
      <c r="F312" s="177" t="s">
        <v>213</v>
      </c>
      <c r="G312" s="177" t="s">
        <v>367</v>
      </c>
      <c r="H312" s="183" t="s">
        <v>683</v>
      </c>
      <c r="I312" s="183">
        <v>476.06885844369395</v>
      </c>
      <c r="J312" s="183"/>
      <c r="K312" s="183"/>
      <c r="L312" s="183">
        <v>73.237555481367835</v>
      </c>
      <c r="M312" s="183">
        <v>75.767026495143213</v>
      </c>
      <c r="N312" s="183">
        <v>0</v>
      </c>
      <c r="O312" s="183">
        <v>0</v>
      </c>
      <c r="P312" s="183">
        <v>0</v>
      </c>
      <c r="Q312" s="183">
        <v>0</v>
      </c>
      <c r="R312" s="183">
        <v>0</v>
      </c>
      <c r="S312" s="183">
        <v>0</v>
      </c>
      <c r="T312" s="183">
        <v>0</v>
      </c>
      <c r="U312" s="183">
        <v>119.86619855838924</v>
      </c>
      <c r="V312" s="183">
        <v>119.86619855838924</v>
      </c>
      <c r="W312" s="183">
        <v>119.86619855838924</v>
      </c>
    </row>
    <row r="313" spans="1:23" s="174" customFormat="1" ht="15.75" thickBot="1" x14ac:dyDescent="0.3">
      <c r="A313" s="174">
        <v>600004755</v>
      </c>
      <c r="B313" s="174" t="s">
        <v>366</v>
      </c>
      <c r="C313" s="174" t="s">
        <v>227</v>
      </c>
      <c r="D313" s="174" t="s">
        <v>21</v>
      </c>
      <c r="E313" s="174" t="s">
        <v>212</v>
      </c>
      <c r="F313" s="174" t="s">
        <v>213</v>
      </c>
      <c r="G313" s="174" t="s">
        <v>367</v>
      </c>
      <c r="H313" s="175" t="s">
        <v>697</v>
      </c>
      <c r="I313" s="175">
        <v>745.91</v>
      </c>
      <c r="J313" s="175"/>
      <c r="K313" s="175">
        <v>1491.82</v>
      </c>
      <c r="L313" s="175">
        <v>1377.0705807926772</v>
      </c>
      <c r="M313" s="175">
        <v>1258.3579581738707</v>
      </c>
      <c r="N313" s="175">
        <v>1258.3579581738707</v>
      </c>
      <c r="O313" s="175">
        <v>1258.3579581738707</v>
      </c>
      <c r="P313" s="175">
        <v>1258.3579581738707</v>
      </c>
      <c r="Q313" s="175">
        <v>1258.3579581738707</v>
      </c>
      <c r="R313" s="175">
        <v>1258.3579581738707</v>
      </c>
      <c r="S313" s="175">
        <v>1258.3579581738707</v>
      </c>
      <c r="T313" s="175">
        <v>1258.3579581738707</v>
      </c>
      <c r="U313" s="175">
        <v>1070.5502606509233</v>
      </c>
      <c r="V313" s="175">
        <v>882.74256312797593</v>
      </c>
      <c r="W313" s="175">
        <v>694.93486560502856</v>
      </c>
    </row>
    <row r="314" spans="1:23" s="177" customFormat="1" x14ac:dyDescent="0.25">
      <c r="A314" s="177">
        <v>600004897</v>
      </c>
      <c r="B314" s="177" t="s">
        <v>369</v>
      </c>
      <c r="C314" s="177" t="s">
        <v>211</v>
      </c>
      <c r="D314" s="177" t="s">
        <v>370</v>
      </c>
      <c r="E314" s="177" t="s">
        <v>371</v>
      </c>
      <c r="F314" s="177" t="s">
        <v>372</v>
      </c>
      <c r="G314" s="177" t="s">
        <v>373</v>
      </c>
      <c r="H314" s="183" t="s">
        <v>683</v>
      </c>
      <c r="I314" s="183" t="s">
        <v>148</v>
      </c>
      <c r="J314" s="183"/>
      <c r="K314" s="183"/>
      <c r="L314" s="183">
        <v>0</v>
      </c>
      <c r="M314" s="183">
        <v>0</v>
      </c>
      <c r="N314" s="183">
        <v>0</v>
      </c>
      <c r="O314" s="183">
        <v>0</v>
      </c>
      <c r="P314" s="183">
        <v>0</v>
      </c>
      <c r="Q314" s="183">
        <v>0</v>
      </c>
      <c r="R314" s="183">
        <v>0</v>
      </c>
      <c r="S314" s="183">
        <v>0</v>
      </c>
      <c r="T314" s="183">
        <v>0</v>
      </c>
      <c r="U314" s="183">
        <v>0</v>
      </c>
      <c r="V314" s="183">
        <v>0</v>
      </c>
      <c r="W314" s="183">
        <v>0</v>
      </c>
    </row>
    <row r="315" spans="1:23" s="174" customFormat="1" ht="15.75" thickBot="1" x14ac:dyDescent="0.3">
      <c r="A315" s="174">
        <v>600004897</v>
      </c>
      <c r="B315" s="174" t="s">
        <v>369</v>
      </c>
      <c r="C315" s="174" t="s">
        <v>211</v>
      </c>
      <c r="D315" s="174" t="s">
        <v>370</v>
      </c>
      <c r="E315" s="174" t="s">
        <v>371</v>
      </c>
      <c r="F315" s="174" t="s">
        <v>372</v>
      </c>
      <c r="G315" s="174" t="s">
        <v>373</v>
      </c>
      <c r="H315" s="175" t="s">
        <v>697</v>
      </c>
      <c r="I315" s="175">
        <v>0</v>
      </c>
      <c r="J315" s="175"/>
      <c r="K315" s="175">
        <v>0</v>
      </c>
      <c r="L315" s="175">
        <v>0</v>
      </c>
      <c r="M315" s="175">
        <v>0</v>
      </c>
      <c r="N315" s="175">
        <v>0</v>
      </c>
      <c r="O315" s="175">
        <v>0</v>
      </c>
      <c r="P315" s="175">
        <v>0</v>
      </c>
      <c r="Q315" s="175">
        <v>0</v>
      </c>
      <c r="R315" s="175">
        <v>0</v>
      </c>
      <c r="S315" s="175">
        <v>0</v>
      </c>
      <c r="T315" s="175">
        <v>0</v>
      </c>
      <c r="U315" s="175">
        <v>0</v>
      </c>
      <c r="V315" s="175">
        <v>0</v>
      </c>
      <c r="W315" s="175">
        <v>0</v>
      </c>
    </row>
    <row r="316" spans="1:23" s="181" customFormat="1" ht="15.75" thickBot="1" x14ac:dyDescent="0.3">
      <c r="A316" s="181">
        <v>600004898</v>
      </c>
      <c r="B316" s="181" t="s">
        <v>375</v>
      </c>
      <c r="C316" s="181" t="s">
        <v>227</v>
      </c>
      <c r="D316" s="181" t="s">
        <v>370</v>
      </c>
      <c r="E316" s="181" t="s">
        <v>371</v>
      </c>
      <c r="F316" s="181" t="s">
        <v>372</v>
      </c>
      <c r="G316" s="181" t="s">
        <v>373</v>
      </c>
      <c r="H316" s="182" t="s">
        <v>697</v>
      </c>
      <c r="I316" s="182">
        <v>0</v>
      </c>
      <c r="J316" s="182"/>
      <c r="K316" s="182">
        <v>0</v>
      </c>
      <c r="L316" s="182">
        <v>0</v>
      </c>
      <c r="M316" s="182">
        <v>0</v>
      </c>
      <c r="N316" s="182">
        <v>0</v>
      </c>
      <c r="O316" s="182">
        <v>0</v>
      </c>
      <c r="P316" s="182">
        <v>0</v>
      </c>
      <c r="Q316" s="182">
        <v>0</v>
      </c>
      <c r="R316" s="182">
        <v>0</v>
      </c>
      <c r="S316" s="182">
        <v>0</v>
      </c>
      <c r="T316" s="182">
        <v>0</v>
      </c>
      <c r="U316" s="182">
        <v>0</v>
      </c>
      <c r="V316" s="182">
        <v>0</v>
      </c>
      <c r="W316" s="182">
        <v>0</v>
      </c>
    </row>
    <row r="317" spans="1:23" s="177" customFormat="1" x14ac:dyDescent="0.25">
      <c r="A317" s="177">
        <v>600004899</v>
      </c>
      <c r="B317" s="177" t="s">
        <v>377</v>
      </c>
      <c r="C317" s="177" t="s">
        <v>227</v>
      </c>
      <c r="D317" s="177" t="s">
        <v>370</v>
      </c>
      <c r="E317" s="177" t="s">
        <v>371</v>
      </c>
      <c r="F317" s="177" t="s">
        <v>372</v>
      </c>
      <c r="G317" s="177" t="s">
        <v>373</v>
      </c>
      <c r="H317" s="183" t="s">
        <v>683</v>
      </c>
      <c r="I317" s="183">
        <v>614.32954102427789</v>
      </c>
      <c r="J317" s="183"/>
      <c r="K317" s="183"/>
      <c r="L317" s="183">
        <v>0</v>
      </c>
      <c r="M317" s="183">
        <v>4914.6363281942231</v>
      </c>
      <c r="N317" s="183">
        <v>4914.6363281942231</v>
      </c>
      <c r="O317" s="183">
        <v>0</v>
      </c>
      <c r="P317" s="183">
        <v>0</v>
      </c>
      <c r="Q317" s="183">
        <v>0</v>
      </c>
      <c r="R317" s="183">
        <v>4914.6363281942231</v>
      </c>
      <c r="S317" s="183">
        <v>7476.9009060796388</v>
      </c>
      <c r="T317" s="183">
        <v>7476.9009060796388</v>
      </c>
      <c r="U317" s="183">
        <v>8400.6181748717863</v>
      </c>
      <c r="V317" s="183">
        <v>8400.6181748717863</v>
      </c>
      <c r="W317" s="183">
        <v>8400.6181748717863</v>
      </c>
    </row>
    <row r="318" spans="1:23" s="174" customFormat="1" ht="15.75" thickBot="1" x14ac:dyDescent="0.3">
      <c r="A318" s="174">
        <v>600004899</v>
      </c>
      <c r="B318" s="174" t="s">
        <v>377</v>
      </c>
      <c r="C318" s="174" t="s">
        <v>227</v>
      </c>
      <c r="D318" s="174" t="s">
        <v>370</v>
      </c>
      <c r="E318" s="174" t="s">
        <v>371</v>
      </c>
      <c r="F318" s="174" t="s">
        <v>372</v>
      </c>
      <c r="G318" s="174" t="s">
        <v>373</v>
      </c>
      <c r="H318" s="175" t="s">
        <v>697</v>
      </c>
      <c r="I318" s="175">
        <v>0</v>
      </c>
      <c r="J318" s="175"/>
      <c r="K318" s="175">
        <v>0</v>
      </c>
      <c r="L318" s="175">
        <v>0</v>
      </c>
      <c r="M318" s="175">
        <v>0</v>
      </c>
      <c r="N318" s="175">
        <v>0</v>
      </c>
      <c r="O318" s="175">
        <v>0</v>
      </c>
      <c r="P318" s="175">
        <v>0</v>
      </c>
      <c r="Q318" s="175">
        <v>0</v>
      </c>
      <c r="R318" s="175">
        <v>0</v>
      </c>
      <c r="S318" s="175">
        <v>0</v>
      </c>
      <c r="T318" s="175">
        <v>0</v>
      </c>
      <c r="U318" s="175">
        <v>0</v>
      </c>
      <c r="V318" s="175">
        <v>0</v>
      </c>
      <c r="W318" s="175">
        <v>0</v>
      </c>
    </row>
    <row r="319" spans="1:23" s="177" customFormat="1" x14ac:dyDescent="0.25">
      <c r="A319" s="177">
        <v>600004900</v>
      </c>
      <c r="B319" s="177" t="s">
        <v>379</v>
      </c>
      <c r="C319" s="177" t="s">
        <v>227</v>
      </c>
      <c r="D319" s="177" t="s">
        <v>370</v>
      </c>
      <c r="E319" s="177" t="s">
        <v>371</v>
      </c>
      <c r="F319" s="177" t="s">
        <v>372</v>
      </c>
      <c r="G319" s="177" t="s">
        <v>373</v>
      </c>
      <c r="H319" s="183" t="s">
        <v>683</v>
      </c>
      <c r="I319" s="183">
        <v>487.92489671610167</v>
      </c>
      <c r="J319" s="183"/>
      <c r="K319" s="183"/>
      <c r="L319" s="183">
        <v>0</v>
      </c>
      <c r="M319" s="183">
        <v>0</v>
      </c>
      <c r="N319" s="183">
        <v>0</v>
      </c>
      <c r="O319" s="183">
        <v>0</v>
      </c>
      <c r="P319" s="183">
        <v>0</v>
      </c>
      <c r="Q319" s="183">
        <v>0</v>
      </c>
      <c r="R319" s="183">
        <v>6489.4590221995086</v>
      </c>
      <c r="S319" s="183">
        <v>7981.5321484100286</v>
      </c>
      <c r="T319" s="183">
        <v>7981.5321484100286</v>
      </c>
      <c r="U319" s="183">
        <v>61276.604211821053</v>
      </c>
      <c r="V319" s="183">
        <v>61276.604211821053</v>
      </c>
      <c r="W319" s="183">
        <v>61276.604211821053</v>
      </c>
    </row>
    <row r="320" spans="1:23" s="174" customFormat="1" ht="15.75" thickBot="1" x14ac:dyDescent="0.3">
      <c r="A320" s="174">
        <v>600004900</v>
      </c>
      <c r="B320" s="174" t="s">
        <v>379</v>
      </c>
      <c r="C320" s="174" t="s">
        <v>227</v>
      </c>
      <c r="D320" s="174" t="s">
        <v>370</v>
      </c>
      <c r="E320" s="174" t="s">
        <v>371</v>
      </c>
      <c r="F320" s="174" t="s">
        <v>372</v>
      </c>
      <c r="G320" s="174" t="s">
        <v>373</v>
      </c>
      <c r="H320" s="175" t="s">
        <v>697</v>
      </c>
      <c r="I320" s="175">
        <v>0</v>
      </c>
      <c r="J320" s="175"/>
      <c r="K320" s="175">
        <v>0</v>
      </c>
      <c r="L320" s="175">
        <v>0</v>
      </c>
      <c r="M320" s="175">
        <v>0</v>
      </c>
      <c r="N320" s="175">
        <v>0</v>
      </c>
      <c r="O320" s="175">
        <v>0</v>
      </c>
      <c r="P320" s="175">
        <v>0</v>
      </c>
      <c r="Q320" s="175">
        <v>0</v>
      </c>
      <c r="R320" s="175">
        <v>0</v>
      </c>
      <c r="S320" s="175">
        <v>0</v>
      </c>
      <c r="T320" s="175">
        <v>0</v>
      </c>
      <c r="U320" s="175">
        <v>0</v>
      </c>
      <c r="V320" s="175">
        <v>0</v>
      </c>
      <c r="W320" s="175">
        <v>0</v>
      </c>
    </row>
    <row r="321" spans="1:23" s="177" customFormat="1" x14ac:dyDescent="0.25">
      <c r="A321" s="177">
        <v>600005114</v>
      </c>
      <c r="B321" s="177" t="s">
        <v>381</v>
      </c>
      <c r="C321" s="177" t="s">
        <v>211</v>
      </c>
      <c r="D321" s="177" t="s">
        <v>62</v>
      </c>
      <c r="E321" s="177" t="s">
        <v>216</v>
      </c>
      <c r="F321" s="177" t="s">
        <v>382</v>
      </c>
      <c r="G321" s="177" t="s">
        <v>381</v>
      </c>
      <c r="H321" s="178" t="s">
        <v>696</v>
      </c>
      <c r="I321" s="178">
        <v>45.71</v>
      </c>
      <c r="J321" s="178"/>
      <c r="K321" s="178"/>
      <c r="L321" s="178">
        <v>12705.094499999999</v>
      </c>
      <c r="M321" s="178">
        <v>16503.595499999999</v>
      </c>
      <c r="N321" s="178">
        <v>20555.787</v>
      </c>
      <c r="O321" s="178">
        <v>15358.56</v>
      </c>
      <c r="P321" s="178">
        <v>15824.802</v>
      </c>
      <c r="Q321" s="178">
        <v>21419.706000000002</v>
      </c>
      <c r="R321" s="178">
        <v>25622.7405</v>
      </c>
      <c r="S321" s="178">
        <v>24128.023499999996</v>
      </c>
      <c r="T321" s="178">
        <v>22907.566500000001</v>
      </c>
      <c r="U321" s="178">
        <v>24162.306</v>
      </c>
      <c r="V321" s="178">
        <v>25074.220499999999</v>
      </c>
      <c r="W321" s="178">
        <v>26966.614500000003</v>
      </c>
    </row>
    <row r="322" spans="1:23" s="174" customFormat="1" x14ac:dyDescent="0.25">
      <c r="A322" s="174">
        <v>600005114</v>
      </c>
      <c r="B322" s="174" t="s">
        <v>381</v>
      </c>
      <c r="C322" s="174" t="s">
        <v>211</v>
      </c>
      <c r="D322" s="174" t="s">
        <v>62</v>
      </c>
      <c r="E322" s="174" t="s">
        <v>216</v>
      </c>
      <c r="F322" s="174" t="s">
        <v>382</v>
      </c>
      <c r="G322" s="174" t="s">
        <v>381</v>
      </c>
      <c r="H322" s="175" t="s">
        <v>697</v>
      </c>
      <c r="I322" s="175">
        <v>54.980030607293493</v>
      </c>
      <c r="J322" s="175"/>
      <c r="K322" s="175">
        <v>14729.7</v>
      </c>
      <c r="L322" s="175">
        <v>-551.99950729722468</v>
      </c>
      <c r="M322" s="175">
        <v>105.01185845993507</v>
      </c>
      <c r="N322" s="175">
        <v>121.50586764212375</v>
      </c>
      <c r="O322" s="175">
        <v>121.50586764212375</v>
      </c>
      <c r="P322" s="175">
        <v>110.50986152066567</v>
      </c>
      <c r="Q322" s="175">
        <v>77.521843156288327</v>
      </c>
      <c r="R322" s="175">
        <v>102.26285692957289</v>
      </c>
      <c r="S322" s="175">
        <v>110.50986152067192</v>
      </c>
      <c r="T322" s="175">
        <v>102.26285692957914</v>
      </c>
      <c r="U322" s="175">
        <v>124.25486917249529</v>
      </c>
      <c r="V322" s="175">
        <v>94.015852338486368</v>
      </c>
      <c r="W322" s="175">
        <v>96.764853868848547</v>
      </c>
    </row>
    <row r="323" spans="1:23" ht="15.75" thickBot="1" x14ac:dyDescent="0.3">
      <c r="A323" s="171">
        <v>600005114</v>
      </c>
      <c r="B323" s="171" t="s">
        <v>381</v>
      </c>
      <c r="C323" s="171" t="s">
        <v>211</v>
      </c>
      <c r="D323" s="171" t="s">
        <v>62</v>
      </c>
      <c r="E323" s="171" t="s">
        <v>216</v>
      </c>
      <c r="F323" s="171" t="s">
        <v>382</v>
      </c>
      <c r="G323" s="171" t="s">
        <v>381</v>
      </c>
      <c r="H323" s="176" t="s">
        <v>699</v>
      </c>
      <c r="I323" s="176">
        <v>45.71</v>
      </c>
      <c r="J323" s="176"/>
      <c r="K323" s="176"/>
      <c r="L323" s="176">
        <v>0</v>
      </c>
      <c r="M323" s="176">
        <v>17049.830000000002</v>
      </c>
      <c r="N323" s="176">
        <v>20569.5</v>
      </c>
      <c r="O323" s="176">
        <v>15358.56</v>
      </c>
      <c r="P323" s="176">
        <v>15815.66</v>
      </c>
      <c r="Q323" s="176">
        <v>21392.28</v>
      </c>
      <c r="R323" s="176">
        <v>25643.31</v>
      </c>
      <c r="S323" s="176">
        <v>24134.880000000001</v>
      </c>
      <c r="T323" s="176">
        <v>22900.71</v>
      </c>
      <c r="U323" s="176">
        <v>24180.59</v>
      </c>
      <c r="V323" s="176">
        <v>25049.08</v>
      </c>
      <c r="W323" s="176">
        <v>26968.9</v>
      </c>
    </row>
    <row r="324" spans="1:23" s="177" customFormat="1" x14ac:dyDescent="0.25">
      <c r="A324" s="177">
        <v>600005116</v>
      </c>
      <c r="B324" s="177" t="s">
        <v>384</v>
      </c>
      <c r="C324" s="177" t="s">
        <v>211</v>
      </c>
      <c r="D324" s="177" t="s">
        <v>33</v>
      </c>
      <c r="E324" s="177" t="s">
        <v>385</v>
      </c>
      <c r="F324" s="177" t="s">
        <v>386</v>
      </c>
      <c r="G324" s="177" t="s">
        <v>387</v>
      </c>
      <c r="H324" s="183" t="s">
        <v>683</v>
      </c>
      <c r="I324" s="183">
        <v>148.73029438762131</v>
      </c>
      <c r="J324" s="183"/>
      <c r="K324" s="183"/>
      <c r="L324" s="183">
        <v>0</v>
      </c>
      <c r="M324" s="183">
        <v>0</v>
      </c>
      <c r="N324" s="183">
        <v>0</v>
      </c>
      <c r="O324" s="183">
        <v>0</v>
      </c>
      <c r="P324" s="183">
        <v>0</v>
      </c>
      <c r="Q324" s="183">
        <v>0</v>
      </c>
      <c r="R324" s="183">
        <v>4050.2753853017357</v>
      </c>
      <c r="S324" s="183">
        <v>4050.2753853017357</v>
      </c>
      <c r="T324" s="183">
        <v>4050.2753853017357</v>
      </c>
      <c r="U324" s="183">
        <v>4050.2753853017357</v>
      </c>
      <c r="V324" s="183">
        <v>4050.2753853017357</v>
      </c>
      <c r="W324" s="183">
        <v>4050.2753853017357</v>
      </c>
    </row>
    <row r="325" spans="1:23" s="174" customFormat="1" ht="15.75" thickBot="1" x14ac:dyDescent="0.3">
      <c r="A325" s="174">
        <v>600005116</v>
      </c>
      <c r="B325" s="174" t="s">
        <v>384</v>
      </c>
      <c r="C325" s="174" t="s">
        <v>211</v>
      </c>
      <c r="D325" s="174" t="s">
        <v>33</v>
      </c>
      <c r="E325" s="174" t="s">
        <v>385</v>
      </c>
      <c r="F325" s="174" t="s">
        <v>386</v>
      </c>
      <c r="G325" s="174" t="s">
        <v>387</v>
      </c>
      <c r="H325" s="175" t="s">
        <v>697</v>
      </c>
      <c r="I325" s="175">
        <v>51.969852423286177</v>
      </c>
      <c r="J325" s="175"/>
      <c r="K325" s="175">
        <v>9370.84</v>
      </c>
      <c r="L325" s="175">
        <v>5940.8297400631118</v>
      </c>
      <c r="M325" s="175">
        <v>2115.84860170925</v>
      </c>
      <c r="N325" s="175">
        <v>2095.0606607399359</v>
      </c>
      <c r="O325" s="175">
        <v>2084.6666902552788</v>
      </c>
      <c r="P325" s="175">
        <v>2074.2727197706222</v>
      </c>
      <c r="Q325" s="175">
        <v>2105.4546312245948</v>
      </c>
      <c r="R325" s="175">
        <v>2114.1673934289743</v>
      </c>
      <c r="S325" s="175">
        <v>2122.8801556333538</v>
      </c>
      <c r="T325" s="175">
        <v>2121.1989473530771</v>
      </c>
      <c r="U325" s="175">
        <v>2098.7297981034853</v>
      </c>
      <c r="V325" s="175">
        <v>2076.2606488538936</v>
      </c>
      <c r="W325" s="175">
        <v>2105.7613520275881</v>
      </c>
    </row>
    <row r="326" spans="1:23" s="177" customFormat="1" x14ac:dyDescent="0.25">
      <c r="A326" s="177">
        <v>600005117</v>
      </c>
      <c r="B326" s="177" t="s">
        <v>389</v>
      </c>
      <c r="C326" s="177" t="s">
        <v>227</v>
      </c>
      <c r="D326" s="177" t="s">
        <v>33</v>
      </c>
      <c r="E326" s="177" t="s">
        <v>385</v>
      </c>
      <c r="F326" s="177" t="s">
        <v>386</v>
      </c>
      <c r="G326" s="177" t="s">
        <v>387</v>
      </c>
      <c r="H326" s="183" t="s">
        <v>683</v>
      </c>
      <c r="I326" s="183">
        <v>263.79399228440701</v>
      </c>
      <c r="J326" s="183"/>
      <c r="K326" s="183"/>
      <c r="L326" s="183">
        <v>3907.2791987448081</v>
      </c>
      <c r="M326" s="183">
        <v>5481.5640295957337</v>
      </c>
      <c r="N326" s="183">
        <v>4687.9990252815933</v>
      </c>
      <c r="O326" s="183">
        <v>3656.7195092800216</v>
      </c>
      <c r="P326" s="183">
        <v>3604.0080446010957</v>
      </c>
      <c r="Q326" s="183">
        <v>4534.4641967583857</v>
      </c>
      <c r="R326" s="183">
        <v>6293.9616954752901</v>
      </c>
      <c r="S326" s="183">
        <v>6293.9616954752901</v>
      </c>
      <c r="T326" s="183">
        <v>7426.3906533096133</v>
      </c>
      <c r="U326" s="183">
        <v>7793.7040578303304</v>
      </c>
      <c r="V326" s="183">
        <v>7793.7040578303304</v>
      </c>
      <c r="W326" s="183">
        <v>7793.7040578303304</v>
      </c>
    </row>
    <row r="327" spans="1:23" s="174" customFormat="1" ht="15.75" thickBot="1" x14ac:dyDescent="0.3">
      <c r="A327" s="174">
        <v>600005117</v>
      </c>
      <c r="B327" s="174" t="s">
        <v>389</v>
      </c>
      <c r="C327" s="174" t="s">
        <v>227</v>
      </c>
      <c r="D327" s="174" t="s">
        <v>33</v>
      </c>
      <c r="E327" s="174" t="s">
        <v>385</v>
      </c>
      <c r="F327" s="174" t="s">
        <v>386</v>
      </c>
      <c r="G327" s="174" t="s">
        <v>387</v>
      </c>
      <c r="H327" s="175" t="s">
        <v>697</v>
      </c>
      <c r="I327" s="175">
        <v>109.17991071428573</v>
      </c>
      <c r="J327" s="175"/>
      <c r="K327" s="175">
        <v>2904.19</v>
      </c>
      <c r="L327" s="175">
        <v>2662.6951479295521</v>
      </c>
      <c r="M327" s="175">
        <v>2686.7458233648158</v>
      </c>
      <c r="N327" s="175">
        <v>2733.5359994090168</v>
      </c>
      <c r="O327" s="175">
        <v>2748.5998519982286</v>
      </c>
      <c r="P327" s="175">
        <v>2632.6282210731861</v>
      </c>
      <c r="Q327" s="175">
        <v>2742.9638885235154</v>
      </c>
      <c r="R327" s="175">
        <v>2736.4805404707622</v>
      </c>
      <c r="S327" s="175">
        <v>2729.9971924180086</v>
      </c>
      <c r="T327" s="175">
        <v>2713.3761096873623</v>
      </c>
      <c r="U327" s="175">
        <v>2697.5820420937384</v>
      </c>
      <c r="V327" s="175">
        <v>2681.7879745001151</v>
      </c>
      <c r="W327" s="175">
        <v>2665.9939069064912</v>
      </c>
    </row>
    <row r="328" spans="1:23" s="177" customFormat="1" x14ac:dyDescent="0.25">
      <c r="A328" s="177">
        <v>600005119</v>
      </c>
      <c r="B328" s="177" t="s">
        <v>391</v>
      </c>
      <c r="C328" s="177" t="s">
        <v>211</v>
      </c>
      <c r="D328" s="177" t="s">
        <v>33</v>
      </c>
      <c r="E328" s="177" t="s">
        <v>385</v>
      </c>
      <c r="F328" s="177" t="s">
        <v>386</v>
      </c>
      <c r="G328" s="177" t="s">
        <v>392</v>
      </c>
      <c r="H328" s="183" t="s">
        <v>683</v>
      </c>
      <c r="I328" s="183">
        <v>178.94882842310665</v>
      </c>
      <c r="J328" s="183"/>
      <c r="K328" s="183"/>
      <c r="L328" s="183">
        <v>8907.6454440990383</v>
      </c>
      <c r="M328" s="183">
        <v>9026.9068670632914</v>
      </c>
      <c r="N328" s="183">
        <v>9244.2982065768392</v>
      </c>
      <c r="O328" s="183">
        <v>9410.5969441943525</v>
      </c>
      <c r="P328" s="183">
        <v>9274.9435676713147</v>
      </c>
      <c r="Q328" s="183">
        <v>8849.1750956953074</v>
      </c>
      <c r="R328" s="183">
        <v>8028.620023385979</v>
      </c>
      <c r="S328" s="183">
        <v>8028.620023385979</v>
      </c>
      <c r="T328" s="183">
        <v>8028.620023385979</v>
      </c>
      <c r="U328" s="183">
        <v>8028.620023385979</v>
      </c>
      <c r="V328" s="183">
        <v>8028.620023385979</v>
      </c>
      <c r="W328" s="183">
        <v>8028.620023385979</v>
      </c>
    </row>
    <row r="329" spans="1:23" s="174" customFormat="1" ht="15.75" thickBot="1" x14ac:dyDescent="0.3">
      <c r="A329" s="174">
        <v>600005119</v>
      </c>
      <c r="B329" s="174" t="s">
        <v>391</v>
      </c>
      <c r="C329" s="174" t="s">
        <v>211</v>
      </c>
      <c r="D329" s="174" t="s">
        <v>33</v>
      </c>
      <c r="E329" s="174" t="s">
        <v>385</v>
      </c>
      <c r="F329" s="174" t="s">
        <v>386</v>
      </c>
      <c r="G329" s="174" t="s">
        <v>392</v>
      </c>
      <c r="H329" s="175" t="s">
        <v>697</v>
      </c>
      <c r="I329" s="175">
        <v>64.230095496411835</v>
      </c>
      <c r="J329" s="175"/>
      <c r="K329" s="175">
        <v>0</v>
      </c>
      <c r="L329" s="175">
        <v>4275.9508045661723</v>
      </c>
      <c r="M329" s="175">
        <v>4314.8698756635049</v>
      </c>
      <c r="N329" s="175">
        <v>4275.7606823676579</v>
      </c>
      <c r="O329" s="175">
        <v>4302.2105763568125</v>
      </c>
      <c r="P329" s="175">
        <v>4316.331940382328</v>
      </c>
      <c r="Q329" s="175">
        <v>4293.7955825202107</v>
      </c>
      <c r="R329" s="175">
        <v>4324.9181643080829</v>
      </c>
      <c r="S329" s="175">
        <v>4298.2336601491834</v>
      </c>
      <c r="T329" s="175">
        <v>4268.3376512154637</v>
      </c>
      <c r="U329" s="175">
        <v>4286.6142139040521</v>
      </c>
      <c r="V329" s="175">
        <v>4301.6792718178203</v>
      </c>
      <c r="W329" s="175">
        <v>4316.7443297315895</v>
      </c>
    </row>
    <row r="330" spans="1:23" s="177" customFormat="1" x14ac:dyDescent="0.25">
      <c r="A330" s="177">
        <v>600005121</v>
      </c>
      <c r="B330" s="177" t="s">
        <v>394</v>
      </c>
      <c r="C330" s="177" t="s">
        <v>227</v>
      </c>
      <c r="D330" s="177" t="s">
        <v>33</v>
      </c>
      <c r="E330" s="177" t="s">
        <v>385</v>
      </c>
      <c r="F330" s="177" t="s">
        <v>386</v>
      </c>
      <c r="G330" s="177" t="s">
        <v>392</v>
      </c>
      <c r="H330" s="183" t="s">
        <v>683</v>
      </c>
      <c r="I330" s="183">
        <v>271.40372337752734</v>
      </c>
      <c r="J330" s="183"/>
      <c r="K330" s="183"/>
      <c r="L330" s="183">
        <v>9904.1828210678104</v>
      </c>
      <c r="M330" s="183">
        <v>5351.374379604601</v>
      </c>
      <c r="N330" s="183">
        <v>5479.1228653451817</v>
      </c>
      <c r="O330" s="183">
        <v>5577.6886185691437</v>
      </c>
      <c r="P330" s="183">
        <v>5497.2864614275804</v>
      </c>
      <c r="Q330" s="183">
        <v>5244.9322298768157</v>
      </c>
      <c r="R330" s="183">
        <v>9396.8578010508209</v>
      </c>
      <c r="S330" s="183">
        <v>8883.6669106450554</v>
      </c>
      <c r="T330" s="183">
        <v>8885.59947168494</v>
      </c>
      <c r="U330" s="183">
        <v>10732.623200169137</v>
      </c>
      <c r="V330" s="183">
        <v>10730.433116577711</v>
      </c>
      <c r="W330" s="183">
        <v>10732.062916115065</v>
      </c>
    </row>
    <row r="331" spans="1:23" s="174" customFormat="1" ht="15.75" thickBot="1" x14ac:dyDescent="0.3">
      <c r="A331" s="174">
        <v>600005121</v>
      </c>
      <c r="B331" s="174" t="s">
        <v>394</v>
      </c>
      <c r="C331" s="174" t="s">
        <v>227</v>
      </c>
      <c r="D331" s="174" t="s">
        <v>33</v>
      </c>
      <c r="E331" s="174" t="s">
        <v>385</v>
      </c>
      <c r="F331" s="174" t="s">
        <v>386</v>
      </c>
      <c r="G331" s="174" t="s">
        <v>392</v>
      </c>
      <c r="H331" s="175" t="s">
        <v>697</v>
      </c>
      <c r="I331" s="175">
        <v>113.12992424242425</v>
      </c>
      <c r="J331" s="175"/>
      <c r="K331" s="175">
        <v>2986.63</v>
      </c>
      <c r="L331" s="175">
        <v>2778.1954317825566</v>
      </c>
      <c r="M331" s="175">
        <v>2804.5100339427377</v>
      </c>
      <c r="N331" s="175">
        <v>2777.5749004911013</v>
      </c>
      <c r="O331" s="175">
        <v>2828.3407666443723</v>
      </c>
      <c r="P331" s="175">
        <v>2793.8344539060263</v>
      </c>
      <c r="Q331" s="175">
        <v>2745.7311954274564</v>
      </c>
      <c r="R331" s="175">
        <v>2748.7662429049046</v>
      </c>
      <c r="S331" s="175">
        <v>2728.1431512724998</v>
      </c>
      <c r="T331" s="175">
        <v>2825.5009256191333</v>
      </c>
      <c r="U331" s="175">
        <v>2746.8910680822355</v>
      </c>
      <c r="V331" s="175">
        <v>2787.98052927445</v>
      </c>
      <c r="W331" s="175">
        <v>2828.390636860544</v>
      </c>
    </row>
    <row r="332" spans="1:23" s="177" customFormat="1" x14ac:dyDescent="0.25">
      <c r="A332" s="177">
        <v>600005122</v>
      </c>
      <c r="B332" s="177" t="s">
        <v>396</v>
      </c>
      <c r="C332" s="177" t="s">
        <v>227</v>
      </c>
      <c r="D332" s="177" t="s">
        <v>33</v>
      </c>
      <c r="E332" s="177" t="s">
        <v>385</v>
      </c>
      <c r="F332" s="177" t="s">
        <v>386</v>
      </c>
      <c r="G332" s="177" t="s">
        <v>392</v>
      </c>
      <c r="H332" s="183" t="s">
        <v>683</v>
      </c>
      <c r="I332" s="183">
        <v>196.36523855107887</v>
      </c>
      <c r="J332" s="183"/>
      <c r="K332" s="183"/>
      <c r="L332" s="183">
        <v>10483.507756723771</v>
      </c>
      <c r="M332" s="183">
        <v>9124.8495770175068</v>
      </c>
      <c r="N332" s="183">
        <v>8942.6718234608652</v>
      </c>
      <c r="O332" s="183">
        <v>9103.5445043217223</v>
      </c>
      <c r="P332" s="183">
        <v>8972.3172763719758</v>
      </c>
      <c r="Q332" s="183">
        <v>8560.4409356726937</v>
      </c>
      <c r="R332" s="183">
        <v>10227.586715665999</v>
      </c>
      <c r="S332" s="183">
        <v>10227.586715665999</v>
      </c>
      <c r="T332" s="183">
        <v>10227.586715665999</v>
      </c>
      <c r="U332" s="183">
        <v>10227.586715665999</v>
      </c>
      <c r="V332" s="183">
        <v>10227.586715665999</v>
      </c>
      <c r="W332" s="183">
        <v>10227.586715665999</v>
      </c>
    </row>
    <row r="333" spans="1:23" s="174" customFormat="1" ht="15.75" thickBot="1" x14ac:dyDescent="0.3">
      <c r="A333" s="174">
        <v>600005122</v>
      </c>
      <c r="B333" s="174" t="s">
        <v>396</v>
      </c>
      <c r="C333" s="174" t="s">
        <v>227</v>
      </c>
      <c r="D333" s="174" t="s">
        <v>33</v>
      </c>
      <c r="E333" s="174" t="s">
        <v>385</v>
      </c>
      <c r="F333" s="174" t="s">
        <v>386</v>
      </c>
      <c r="G333" s="174" t="s">
        <v>392</v>
      </c>
      <c r="H333" s="175" t="s">
        <v>697</v>
      </c>
      <c r="I333" s="175">
        <v>110.19999999999999</v>
      </c>
      <c r="J333" s="175"/>
      <c r="K333" s="175">
        <v>3195.8</v>
      </c>
      <c r="L333" s="175">
        <v>2712.2646229472766</v>
      </c>
      <c r="M333" s="175">
        <v>2660.6070271373051</v>
      </c>
      <c r="N333" s="175">
        <v>2711.1874271664992</v>
      </c>
      <c r="O333" s="175">
        <v>2671.4862195054652</v>
      </c>
      <c r="P333" s="175">
        <v>2705.4296173090615</v>
      </c>
      <c r="Q333" s="175">
        <v>2750.1176570053435</v>
      </c>
      <c r="R333" s="175">
        <v>2740.8049441912831</v>
      </c>
      <c r="S333" s="175">
        <v>2731.4922313772222</v>
      </c>
      <c r="T333" s="175">
        <v>2722.1795185631618</v>
      </c>
      <c r="U333" s="175">
        <v>2712.8668057491009</v>
      </c>
      <c r="V333" s="175">
        <v>2703.5540929350404</v>
      </c>
      <c r="W333" s="175">
        <v>2694.24138012098</v>
      </c>
    </row>
    <row r="334" spans="1:23" s="177" customFormat="1" x14ac:dyDescent="0.25">
      <c r="A334" s="177">
        <v>600005133</v>
      </c>
      <c r="B334" s="177" t="s">
        <v>398</v>
      </c>
      <c r="C334" s="177" t="s">
        <v>211</v>
      </c>
      <c r="D334" s="177" t="s">
        <v>51</v>
      </c>
      <c r="E334" s="177" t="s">
        <v>399</v>
      </c>
      <c r="F334" s="177" t="s">
        <v>400</v>
      </c>
      <c r="G334" s="177" t="s">
        <v>398</v>
      </c>
      <c r="H334" s="178" t="s">
        <v>696</v>
      </c>
      <c r="I334" s="178">
        <v>26.1</v>
      </c>
      <c r="J334" s="178"/>
      <c r="K334" s="178"/>
      <c r="L334" s="178">
        <v>11316.568500000001</v>
      </c>
      <c r="M334" s="178">
        <v>12992.110200000001</v>
      </c>
      <c r="N334" s="178">
        <v>16305.165900000002</v>
      </c>
      <c r="O334" s="178">
        <v>12166.201800000001</v>
      </c>
      <c r="P334" s="178">
        <v>12542.4594</v>
      </c>
      <c r="Q334" s="178">
        <v>16974.135000000002</v>
      </c>
      <c r="R334" s="178">
        <v>19140.513300000002</v>
      </c>
      <c r="S334" s="178">
        <v>16864.5933</v>
      </c>
      <c r="T334" s="178">
        <v>15006.273300000001</v>
      </c>
      <c r="U334" s="178">
        <v>14685.425999999999</v>
      </c>
      <c r="V334" s="178">
        <v>16053.092100000002</v>
      </c>
      <c r="W334" s="178">
        <v>18934.532100000004</v>
      </c>
    </row>
    <row r="335" spans="1:23" s="174" customFormat="1" x14ac:dyDescent="0.25">
      <c r="A335" s="174">
        <v>600005133</v>
      </c>
      <c r="B335" s="174" t="s">
        <v>398</v>
      </c>
      <c r="C335" s="174" t="s">
        <v>211</v>
      </c>
      <c r="D335" s="174" t="s">
        <v>51</v>
      </c>
      <c r="E335" s="174" t="s">
        <v>399</v>
      </c>
      <c r="F335" s="174" t="s">
        <v>400</v>
      </c>
      <c r="G335" s="174" t="s">
        <v>398</v>
      </c>
      <c r="H335" s="175" t="s">
        <v>697</v>
      </c>
      <c r="I335" s="175">
        <v>43.770023078022781</v>
      </c>
      <c r="J335" s="175"/>
      <c r="K335" s="175">
        <v>19288.53</v>
      </c>
      <c r="L335" s="175">
        <v>310.50454371549085</v>
      </c>
      <c r="M335" s="175">
        <v>12269.262709046718</v>
      </c>
      <c r="N335" s="175">
        <v>12281.562085531639</v>
      </c>
      <c r="O335" s="175">
        <v>12275.521822346871</v>
      </c>
      <c r="P335" s="175">
        <v>12295.043252639671</v>
      </c>
      <c r="Q335" s="175">
        <v>12279.723744562361</v>
      </c>
      <c r="R335" s="175">
        <v>12264.272926415817</v>
      </c>
      <c r="S335" s="175">
        <v>12257.576112884877</v>
      </c>
      <c r="T335" s="175">
        <v>12259.633303969546</v>
      </c>
      <c r="U335" s="175">
        <v>12274.515111816076</v>
      </c>
      <c r="V335" s="175">
        <v>12271.845140408315</v>
      </c>
      <c r="W335" s="175">
        <v>12295.437182847363</v>
      </c>
    </row>
    <row r="336" spans="1:23" ht="15.75" thickBot="1" x14ac:dyDescent="0.3">
      <c r="A336" s="171">
        <v>600005133</v>
      </c>
      <c r="B336" s="171" t="s">
        <v>398</v>
      </c>
      <c r="C336" s="171" t="s">
        <v>211</v>
      </c>
      <c r="D336" s="171" t="s">
        <v>51</v>
      </c>
      <c r="E336" s="171" t="s">
        <v>399</v>
      </c>
      <c r="F336" s="171" t="s">
        <v>400</v>
      </c>
      <c r="G336" s="171" t="s">
        <v>398</v>
      </c>
      <c r="H336" s="176" t="s">
        <v>699</v>
      </c>
      <c r="I336" s="176">
        <v>26.1</v>
      </c>
      <c r="J336" s="176"/>
      <c r="K336" s="176"/>
      <c r="L336" s="176">
        <v>0</v>
      </c>
      <c r="M336" s="176">
        <v>20123.100000000002</v>
      </c>
      <c r="N336" s="176">
        <v>16312.5</v>
      </c>
      <c r="O336" s="176">
        <v>12162.6</v>
      </c>
      <c r="P336" s="176">
        <v>12554.1</v>
      </c>
      <c r="Q336" s="176">
        <v>16965</v>
      </c>
      <c r="R336" s="176">
        <v>19131.3</v>
      </c>
      <c r="S336" s="176">
        <v>16860.600000000002</v>
      </c>
      <c r="T336" s="176">
        <v>15007.5</v>
      </c>
      <c r="U336" s="176">
        <v>14694.300000000001</v>
      </c>
      <c r="V336" s="176">
        <v>16051.5</v>
      </c>
      <c r="W336" s="176">
        <v>18948.600000000002</v>
      </c>
    </row>
    <row r="337" spans="1:23" s="177" customFormat="1" x14ac:dyDescent="0.25">
      <c r="A337" s="177">
        <v>600007746</v>
      </c>
      <c r="B337" s="177" t="s">
        <v>402</v>
      </c>
      <c r="C337" s="177" t="s">
        <v>211</v>
      </c>
      <c r="D337" s="177" t="s">
        <v>46</v>
      </c>
      <c r="E337" s="177" t="s">
        <v>251</v>
      </c>
      <c r="F337" s="177" t="s">
        <v>252</v>
      </c>
      <c r="G337" s="177" t="s">
        <v>402</v>
      </c>
      <c r="H337" s="183" t="s">
        <v>683</v>
      </c>
      <c r="I337" s="183">
        <v>26.344390540968668</v>
      </c>
      <c r="J337" s="183"/>
      <c r="K337" s="183"/>
      <c r="L337" s="183">
        <v>4002.7427381264833</v>
      </c>
      <c r="M337" s="183">
        <v>3203.0234282081774</v>
      </c>
      <c r="N337" s="183">
        <v>2808.5168356008867</v>
      </c>
      <c r="O337" s="183">
        <v>1611.1974415592226</v>
      </c>
      <c r="P337" s="183">
        <v>1999.340814177219</v>
      </c>
      <c r="Q337" s="183">
        <v>3211.3551263342183</v>
      </c>
      <c r="R337" s="183">
        <v>3625.6724898214557</v>
      </c>
      <c r="S337" s="183">
        <v>3239.1026705702316</v>
      </c>
      <c r="T337" s="183">
        <v>3235.7695917272417</v>
      </c>
      <c r="U337" s="183">
        <v>52345.055426113744</v>
      </c>
      <c r="V337" s="183">
        <v>52727.42871321577</v>
      </c>
      <c r="W337" s="183">
        <v>54266.141127487899</v>
      </c>
    </row>
    <row r="338" spans="1:23" s="174" customFormat="1" ht="15.75" thickBot="1" x14ac:dyDescent="0.3">
      <c r="A338" s="174">
        <v>600007746</v>
      </c>
      <c r="B338" s="174" t="s">
        <v>402</v>
      </c>
      <c r="C338" s="174" t="s">
        <v>211</v>
      </c>
      <c r="D338" s="174" t="s">
        <v>46</v>
      </c>
      <c r="E338" s="174" t="s">
        <v>251</v>
      </c>
      <c r="F338" s="174" t="s">
        <v>252</v>
      </c>
      <c r="G338" s="174" t="s">
        <v>402</v>
      </c>
      <c r="H338" s="175" t="s">
        <v>697</v>
      </c>
      <c r="I338" s="175">
        <v>65.419974391805383</v>
      </c>
      <c r="J338" s="175"/>
      <c r="K338" s="175">
        <v>2554.65</v>
      </c>
      <c r="L338" s="175">
        <v>45539.557874451653</v>
      </c>
      <c r="M338" s="175">
        <v>45566.854410509775</v>
      </c>
      <c r="N338" s="175">
        <v>45527.093844434086</v>
      </c>
      <c r="O338" s="175">
        <v>45516.689931749563</v>
      </c>
      <c r="P338" s="175">
        <v>45523.724677235376</v>
      </c>
      <c r="Q338" s="175">
        <v>45530.331439612914</v>
      </c>
      <c r="R338" s="175">
        <v>45554.800006869897</v>
      </c>
      <c r="S338" s="175">
        <v>45557.922373635585</v>
      </c>
      <c r="T338" s="175">
        <v>45503.901667774007</v>
      </c>
      <c r="U338" s="175">
        <v>45507.002213691208</v>
      </c>
      <c r="V338" s="175">
        <v>45541.870041024253</v>
      </c>
      <c r="W338" s="175">
        <v>45550.073209989678</v>
      </c>
    </row>
    <row r="339" spans="1:23" s="177" customFormat="1" x14ac:dyDescent="0.25">
      <c r="A339" s="177">
        <v>600007749</v>
      </c>
      <c r="B339" s="177" t="s">
        <v>404</v>
      </c>
      <c r="C339" s="177" t="s">
        <v>211</v>
      </c>
      <c r="D339" s="177" t="s">
        <v>62</v>
      </c>
      <c r="E339" s="177" t="s">
        <v>216</v>
      </c>
      <c r="F339" s="177" t="s">
        <v>405</v>
      </c>
      <c r="G339" s="177" t="s">
        <v>404</v>
      </c>
      <c r="H339" s="183" t="s">
        <v>683</v>
      </c>
      <c r="I339" s="183">
        <v>40.630263747703921</v>
      </c>
      <c r="J339" s="183"/>
      <c r="K339" s="183"/>
      <c r="L339" s="183">
        <v>0</v>
      </c>
      <c r="M339" s="183">
        <v>0</v>
      </c>
      <c r="N339" s="183">
        <v>0</v>
      </c>
      <c r="O339" s="183">
        <v>0</v>
      </c>
      <c r="P339" s="183">
        <v>0</v>
      </c>
      <c r="Q339" s="183">
        <v>0</v>
      </c>
      <c r="R339" s="183">
        <v>0</v>
      </c>
      <c r="S339" s="183">
        <v>0</v>
      </c>
      <c r="T339" s="183">
        <v>0</v>
      </c>
      <c r="U339" s="183">
        <v>98711.618913676386</v>
      </c>
      <c r="V339" s="183">
        <v>98682.176624786618</v>
      </c>
      <c r="W339" s="183">
        <v>98711.209992997363</v>
      </c>
    </row>
    <row r="340" spans="1:23" s="174" customFormat="1" ht="15.75" thickBot="1" x14ac:dyDescent="0.3">
      <c r="A340" s="174">
        <v>600007749</v>
      </c>
      <c r="B340" s="174" t="s">
        <v>404</v>
      </c>
      <c r="C340" s="174" t="s">
        <v>211</v>
      </c>
      <c r="D340" s="174" t="s">
        <v>62</v>
      </c>
      <c r="E340" s="174" t="s">
        <v>216</v>
      </c>
      <c r="F340" s="174" t="s">
        <v>405</v>
      </c>
      <c r="G340" s="174" t="s">
        <v>404</v>
      </c>
      <c r="H340" s="175" t="s">
        <v>697</v>
      </c>
      <c r="I340" s="175">
        <v>73.319995882443777</v>
      </c>
      <c r="J340" s="175"/>
      <c r="K340" s="175">
        <v>71226.710000000006</v>
      </c>
      <c r="L340" s="175">
        <v>105335.53868449226</v>
      </c>
      <c r="M340" s="175">
        <v>105309.14348597459</v>
      </c>
      <c r="N340" s="175">
        <v>105288.6138871275</v>
      </c>
      <c r="O340" s="175">
        <v>105302.91128632458</v>
      </c>
      <c r="P340" s="175">
        <v>105348.36968377169</v>
      </c>
      <c r="Q340" s="175">
        <v>105321.974485254</v>
      </c>
      <c r="R340" s="175">
        <v>105326.37368500694</v>
      </c>
      <c r="S340" s="175">
        <v>105354.60188342168</v>
      </c>
      <c r="T340" s="175">
        <v>105291.54668696279</v>
      </c>
      <c r="U340" s="175">
        <v>105332.26303999948</v>
      </c>
      <c r="V340" s="175">
        <v>105328.96095441376</v>
      </c>
      <c r="W340" s="175">
        <v>105306.99343539993</v>
      </c>
    </row>
    <row r="341" spans="1:23" s="177" customFormat="1" x14ac:dyDescent="0.25">
      <c r="A341" s="177">
        <v>600007751</v>
      </c>
      <c r="B341" s="177" t="s">
        <v>407</v>
      </c>
      <c r="C341" s="177" t="s">
        <v>211</v>
      </c>
      <c r="D341" s="177" t="s">
        <v>192</v>
      </c>
      <c r="E341" s="177" t="s">
        <v>408</v>
      </c>
      <c r="F341" s="177" t="s">
        <v>409</v>
      </c>
      <c r="G341" s="177" t="s">
        <v>410</v>
      </c>
      <c r="H341" s="183" t="s">
        <v>683</v>
      </c>
      <c r="I341" s="183">
        <v>194.29838008090078</v>
      </c>
      <c r="J341" s="183"/>
      <c r="K341" s="183"/>
      <c r="L341" s="183">
        <v>213728.21808899086</v>
      </c>
      <c r="M341" s="183">
        <v>213728.21808899086</v>
      </c>
      <c r="N341" s="183">
        <v>180641.45135218045</v>
      </c>
      <c r="O341" s="183">
        <v>186662.83306391982</v>
      </c>
      <c r="P341" s="183">
        <v>186662.83306391982</v>
      </c>
      <c r="Q341" s="183">
        <v>180641.45135218045</v>
      </c>
      <c r="R341" s="183">
        <v>161439.39866644357</v>
      </c>
      <c r="S341" s="183">
        <v>161439.39866644357</v>
      </c>
      <c r="T341" s="183">
        <v>161439.39866644357</v>
      </c>
      <c r="U341" s="183">
        <v>161439.39866644357</v>
      </c>
      <c r="V341" s="183">
        <v>161439.39866644357</v>
      </c>
      <c r="W341" s="183">
        <v>161439.39866644357</v>
      </c>
    </row>
    <row r="342" spans="1:23" s="174" customFormat="1" ht="15.75" thickBot="1" x14ac:dyDescent="0.3">
      <c r="A342" s="174">
        <v>600007751</v>
      </c>
      <c r="B342" s="174" t="s">
        <v>407</v>
      </c>
      <c r="C342" s="174" t="s">
        <v>211</v>
      </c>
      <c r="D342" s="174" t="s">
        <v>192</v>
      </c>
      <c r="E342" s="174" t="s">
        <v>408</v>
      </c>
      <c r="F342" s="174" t="s">
        <v>409</v>
      </c>
      <c r="G342" s="174" t="s">
        <v>410</v>
      </c>
      <c r="H342" s="175" t="s">
        <v>697</v>
      </c>
      <c r="I342" s="175">
        <v>120.11999758712211</v>
      </c>
      <c r="J342" s="175"/>
      <c r="K342" s="175">
        <v>83635.23000000001</v>
      </c>
      <c r="L342" s="175">
        <v>33905.550998931438</v>
      </c>
      <c r="M342" s="175">
        <v>48163.794712522838</v>
      </c>
      <c r="N342" s="175">
        <v>54084.321201657345</v>
      </c>
      <c r="O342" s="175">
        <v>30.322287452390931</v>
      </c>
      <c r="P342" s="175">
        <v>33939.963101298512</v>
      </c>
      <c r="Q342" s="175">
        <v>33890.525710353038</v>
      </c>
      <c r="R342" s="175">
        <v>33916.481873003591</v>
      </c>
      <c r="S342" s="175">
        <v>33930.426035895442</v>
      </c>
      <c r="T342" s="175">
        <v>33908.334199511148</v>
      </c>
      <c r="U342" s="175">
        <v>33934.290362161708</v>
      </c>
      <c r="V342" s="175">
        <v>33924.210525536146</v>
      </c>
      <c r="W342" s="175">
        <v>33914.130688910576</v>
      </c>
    </row>
    <row r="343" spans="1:23" s="177" customFormat="1" x14ac:dyDescent="0.25">
      <c r="A343" s="177">
        <v>600007760</v>
      </c>
      <c r="B343" s="177" t="s">
        <v>412</v>
      </c>
      <c r="C343" s="177" t="s">
        <v>227</v>
      </c>
      <c r="D343" s="177" t="s">
        <v>309</v>
      </c>
      <c r="E343" s="177" t="s">
        <v>310</v>
      </c>
      <c r="F343" s="177" t="s">
        <v>311</v>
      </c>
      <c r="G343" s="177" t="s">
        <v>413</v>
      </c>
      <c r="H343" s="183" t="s">
        <v>683</v>
      </c>
      <c r="I343" s="183">
        <v>322.23963652587747</v>
      </c>
      <c r="J343" s="183"/>
      <c r="K343" s="183"/>
      <c r="L343" s="183">
        <v>0</v>
      </c>
      <c r="M343" s="183">
        <v>0</v>
      </c>
      <c r="N343" s="183">
        <v>64447.927305175494</v>
      </c>
      <c r="O343" s="183">
        <v>0</v>
      </c>
      <c r="P343" s="183">
        <v>0</v>
      </c>
      <c r="Q343" s="183">
        <v>0</v>
      </c>
      <c r="R343" s="183">
        <v>0</v>
      </c>
      <c r="S343" s="183">
        <v>32223.963652587747</v>
      </c>
      <c r="T343" s="183">
        <v>0</v>
      </c>
      <c r="U343" s="183">
        <v>5800.3134574657943</v>
      </c>
      <c r="V343" s="183">
        <v>2577.9170922070198</v>
      </c>
      <c r="W343" s="183">
        <v>5800.3134574657943</v>
      </c>
    </row>
    <row r="344" spans="1:23" s="174" customFormat="1" ht="15.75" thickBot="1" x14ac:dyDescent="0.3">
      <c r="A344" s="174">
        <v>600007760</v>
      </c>
      <c r="B344" s="174" t="s">
        <v>412</v>
      </c>
      <c r="C344" s="174" t="s">
        <v>227</v>
      </c>
      <c r="D344" s="174" t="s">
        <v>309</v>
      </c>
      <c r="E344" s="174" t="s">
        <v>310</v>
      </c>
      <c r="F344" s="174" t="s">
        <v>311</v>
      </c>
      <c r="G344" s="174" t="s">
        <v>413</v>
      </c>
      <c r="H344" s="175" t="s">
        <v>697</v>
      </c>
      <c r="I344" s="175">
        <v>0</v>
      </c>
      <c r="J344" s="175"/>
      <c r="K344" s="175">
        <v>0</v>
      </c>
      <c r="L344" s="175">
        <v>0</v>
      </c>
      <c r="M344" s="175">
        <v>0</v>
      </c>
      <c r="N344" s="175">
        <v>0</v>
      </c>
      <c r="O344" s="175">
        <v>0</v>
      </c>
      <c r="P344" s="175">
        <v>0</v>
      </c>
      <c r="Q344" s="175">
        <v>0</v>
      </c>
      <c r="R344" s="175">
        <v>0</v>
      </c>
      <c r="S344" s="175">
        <v>0</v>
      </c>
      <c r="T344" s="175">
        <v>0</v>
      </c>
      <c r="U344" s="175">
        <v>0</v>
      </c>
      <c r="V344" s="175">
        <v>0</v>
      </c>
      <c r="W344" s="175">
        <v>0</v>
      </c>
    </row>
    <row r="345" spans="1:23" s="177" customFormat="1" x14ac:dyDescent="0.25">
      <c r="A345" s="177">
        <v>600008400</v>
      </c>
      <c r="B345" s="177" t="s">
        <v>415</v>
      </c>
      <c r="C345" s="177" t="s">
        <v>227</v>
      </c>
      <c r="D345" s="177" t="s">
        <v>21</v>
      </c>
      <c r="E345" s="177" t="s">
        <v>212</v>
      </c>
      <c r="F345" s="177" t="s">
        <v>338</v>
      </c>
      <c r="G345" s="177" t="s">
        <v>416</v>
      </c>
      <c r="H345" s="183" t="s">
        <v>683</v>
      </c>
      <c r="I345" s="183">
        <v>530.00354445690891</v>
      </c>
      <c r="J345" s="183"/>
      <c r="K345" s="183"/>
      <c r="L345" s="183">
        <v>11207.298731503886</v>
      </c>
      <c r="M345" s="183">
        <v>11324.270631653688</v>
      </c>
      <c r="N345" s="183">
        <v>12123.652491583929</v>
      </c>
      <c r="O345" s="183">
        <v>12176.019552547124</v>
      </c>
      <c r="P345" s="183">
        <v>12177.531553068166</v>
      </c>
      <c r="Q345" s="183">
        <v>12128.056557039876</v>
      </c>
      <c r="R345" s="183">
        <v>11690.125586792146</v>
      </c>
      <c r="S345" s="183">
        <v>6372.01495803942</v>
      </c>
      <c r="T345" s="183">
        <v>6392.0345077605334</v>
      </c>
      <c r="U345" s="183">
        <v>3428.3870585664263</v>
      </c>
      <c r="V345" s="183">
        <v>3160.1625346840506</v>
      </c>
      <c r="W345" s="183">
        <v>3455.2312596476108</v>
      </c>
    </row>
    <row r="346" spans="1:23" s="174" customFormat="1" ht="15.75" thickBot="1" x14ac:dyDescent="0.3">
      <c r="A346" s="174">
        <v>600008400</v>
      </c>
      <c r="B346" s="174" t="s">
        <v>415</v>
      </c>
      <c r="C346" s="174" t="s">
        <v>227</v>
      </c>
      <c r="D346" s="174" t="s">
        <v>21</v>
      </c>
      <c r="E346" s="174" t="s">
        <v>212</v>
      </c>
      <c r="F346" s="174" t="s">
        <v>338</v>
      </c>
      <c r="G346" s="174" t="s">
        <v>416</v>
      </c>
      <c r="H346" s="175" t="s">
        <v>697</v>
      </c>
      <c r="I346" s="175">
        <v>378.28999999999996</v>
      </c>
      <c r="J346" s="175"/>
      <c r="K346" s="175">
        <v>9078.9599999999991</v>
      </c>
      <c r="L346" s="175">
        <v>1079.7511617177877</v>
      </c>
      <c r="M346" s="175">
        <v>184.56363629290678</v>
      </c>
      <c r="N346" s="175">
        <v>231.97735337353365</v>
      </c>
      <c r="O346" s="175">
        <v>242.01408364161634</v>
      </c>
      <c r="P346" s="175">
        <v>250.97162362298036</v>
      </c>
      <c r="Q346" s="175">
        <v>295.24193923251408</v>
      </c>
      <c r="R346" s="175">
        <v>273.79546018687188</v>
      </c>
      <c r="S346" s="175">
        <v>265.25014283409018</v>
      </c>
      <c r="T346" s="175">
        <v>242.41587299560393</v>
      </c>
      <c r="U346" s="175">
        <v>65.144803071452245</v>
      </c>
      <c r="V346" s="175">
        <v>79.318971958743077</v>
      </c>
      <c r="W346" s="175">
        <v>261.17785502508144</v>
      </c>
    </row>
    <row r="347" spans="1:23" s="177" customFormat="1" x14ac:dyDescent="0.25">
      <c r="A347" s="177">
        <v>600008402</v>
      </c>
      <c r="B347" s="177" t="s">
        <v>418</v>
      </c>
      <c r="C347" s="177" t="s">
        <v>227</v>
      </c>
      <c r="D347" s="177" t="s">
        <v>21</v>
      </c>
      <c r="E347" s="177" t="s">
        <v>212</v>
      </c>
      <c r="F347" s="177" t="s">
        <v>338</v>
      </c>
      <c r="G347" s="177" t="s">
        <v>353</v>
      </c>
      <c r="H347" s="183" t="s">
        <v>683</v>
      </c>
      <c r="I347" s="183">
        <v>557.5730524892723</v>
      </c>
      <c r="J347" s="183"/>
      <c r="K347" s="183"/>
      <c r="L347" s="183">
        <v>15882.307038299949</v>
      </c>
      <c r="M347" s="183">
        <v>17167.375227781056</v>
      </c>
      <c r="N347" s="183">
        <v>11050.837941541971</v>
      </c>
      <c r="O347" s="183">
        <v>44958.646337603277</v>
      </c>
      <c r="P347" s="183">
        <v>30242.05814223527</v>
      </c>
      <c r="Q347" s="183">
        <v>31360.422642034249</v>
      </c>
      <c r="R347" s="183">
        <v>29532.788265214887</v>
      </c>
      <c r="S347" s="183">
        <v>42914.541524957422</v>
      </c>
      <c r="T347" s="183">
        <v>29725.57296007657</v>
      </c>
      <c r="U347" s="183">
        <v>40020.291436246625</v>
      </c>
      <c r="V347" s="183">
        <v>40020.291436246625</v>
      </c>
      <c r="W347" s="183">
        <v>40020.291436246625</v>
      </c>
    </row>
    <row r="348" spans="1:23" s="174" customFormat="1" ht="15.75" thickBot="1" x14ac:dyDescent="0.3">
      <c r="A348" s="174">
        <v>600008402</v>
      </c>
      <c r="B348" s="174" t="s">
        <v>418</v>
      </c>
      <c r="C348" s="174" t="s">
        <v>227</v>
      </c>
      <c r="D348" s="174" t="s">
        <v>21</v>
      </c>
      <c r="E348" s="174" t="s">
        <v>212</v>
      </c>
      <c r="F348" s="174" t="s">
        <v>338</v>
      </c>
      <c r="G348" s="174" t="s">
        <v>353</v>
      </c>
      <c r="H348" s="175" t="s">
        <v>697</v>
      </c>
      <c r="I348" s="175">
        <v>443.3</v>
      </c>
      <c r="J348" s="175"/>
      <c r="K348" s="175">
        <v>22342.32</v>
      </c>
      <c r="L348" s="175">
        <v>10778.967791191399</v>
      </c>
      <c r="M348" s="175">
        <v>10960.958558371878</v>
      </c>
      <c r="N348" s="175">
        <v>10686.319239332315</v>
      </c>
      <c r="O348" s="175">
        <v>11115.102921797336</v>
      </c>
      <c r="P348" s="175">
        <v>11009.270817661829</v>
      </c>
      <c r="Q348" s="175">
        <v>11078.199919808567</v>
      </c>
      <c r="R348" s="175">
        <v>11004.314796255097</v>
      </c>
      <c r="S348" s="175">
        <v>10930.429672701628</v>
      </c>
      <c r="T348" s="175">
        <v>10703.270543436003</v>
      </c>
      <c r="U348" s="175">
        <v>10802.626970716952</v>
      </c>
      <c r="V348" s="175">
        <v>10901.983397997901</v>
      </c>
      <c r="W348" s="175">
        <v>11001.33982527885</v>
      </c>
    </row>
    <row r="349" spans="1:23" s="181" customFormat="1" ht="15.75" thickBot="1" x14ac:dyDescent="0.3">
      <c r="A349" s="181">
        <v>600008421</v>
      </c>
      <c r="B349" s="181" t="s">
        <v>420</v>
      </c>
      <c r="C349" s="181" t="s">
        <v>227</v>
      </c>
      <c r="D349" s="181" t="s">
        <v>187</v>
      </c>
      <c r="E349" s="181" t="s">
        <v>316</v>
      </c>
      <c r="F349" s="181" t="s">
        <v>317</v>
      </c>
      <c r="G349" s="181" t="s">
        <v>186</v>
      </c>
      <c r="H349" s="182" t="s">
        <v>697</v>
      </c>
      <c r="I349" s="182">
        <v>0</v>
      </c>
      <c r="J349" s="182"/>
      <c r="K349" s="182">
        <v>0</v>
      </c>
      <c r="L349" s="182">
        <v>0</v>
      </c>
      <c r="M349" s="182">
        <v>0</v>
      </c>
      <c r="N349" s="182">
        <v>0</v>
      </c>
      <c r="O349" s="182">
        <v>0</v>
      </c>
      <c r="P349" s="182">
        <v>0</v>
      </c>
      <c r="Q349" s="182">
        <v>0</v>
      </c>
      <c r="R349" s="182">
        <v>0</v>
      </c>
      <c r="S349" s="182">
        <v>0</v>
      </c>
      <c r="T349" s="182">
        <v>0</v>
      </c>
      <c r="U349" s="182">
        <v>0</v>
      </c>
      <c r="V349" s="182">
        <v>0</v>
      </c>
      <c r="W349" s="182">
        <v>0</v>
      </c>
    </row>
    <row r="350" spans="1:23" s="177" customFormat="1" x14ac:dyDescent="0.25">
      <c r="A350" s="177">
        <v>600008696</v>
      </c>
      <c r="B350" s="177" t="s">
        <v>422</v>
      </c>
      <c r="C350" s="177" t="s">
        <v>227</v>
      </c>
      <c r="D350" s="177" t="s">
        <v>21</v>
      </c>
      <c r="E350" s="177" t="s">
        <v>328</v>
      </c>
      <c r="F350" s="177" t="s">
        <v>329</v>
      </c>
      <c r="G350" s="177" t="s">
        <v>423</v>
      </c>
      <c r="H350" s="183" t="s">
        <v>683</v>
      </c>
      <c r="I350" s="183">
        <v>865.82132014572551</v>
      </c>
      <c r="J350" s="183"/>
      <c r="K350" s="183"/>
      <c r="L350" s="183">
        <v>812.64313717641789</v>
      </c>
      <c r="M350" s="183">
        <v>1979.3948605901637</v>
      </c>
      <c r="N350" s="183">
        <v>958.84654755796112</v>
      </c>
      <c r="O350" s="183">
        <v>990.80809914322674</v>
      </c>
      <c r="P350" s="183">
        <v>990.80809914322674</v>
      </c>
      <c r="Q350" s="183">
        <v>958.84654755796112</v>
      </c>
      <c r="R350" s="183">
        <v>1063.5385931358178</v>
      </c>
      <c r="S350" s="183">
        <v>1162.2365537951052</v>
      </c>
      <c r="T350" s="183">
        <v>1162.2365537951052</v>
      </c>
      <c r="U350" s="183">
        <v>1657.6406033667188</v>
      </c>
      <c r="V350" s="183">
        <v>1609.6982759888206</v>
      </c>
      <c r="W350" s="183">
        <v>1656.9747377086924</v>
      </c>
    </row>
    <row r="351" spans="1:23" s="174" customFormat="1" ht="15.75" thickBot="1" x14ac:dyDescent="0.3">
      <c r="A351" s="174">
        <v>600008696</v>
      </c>
      <c r="B351" s="174" t="s">
        <v>422</v>
      </c>
      <c r="C351" s="174" t="s">
        <v>227</v>
      </c>
      <c r="D351" s="174" t="s">
        <v>21</v>
      </c>
      <c r="E351" s="174" t="s">
        <v>328</v>
      </c>
      <c r="F351" s="174" t="s">
        <v>329</v>
      </c>
      <c r="G351" s="174" t="s">
        <v>423</v>
      </c>
      <c r="H351" s="175" t="s">
        <v>697</v>
      </c>
      <c r="I351" s="175">
        <v>747.65018181818186</v>
      </c>
      <c r="J351" s="175"/>
      <c r="K351" s="175">
        <v>10280.19</v>
      </c>
      <c r="L351" s="175">
        <v>9578.4600066094627</v>
      </c>
      <c r="M351" s="175">
        <v>7869.2217458085725</v>
      </c>
      <c r="N351" s="175">
        <v>7041.2428326804138</v>
      </c>
      <c r="O351" s="175">
        <v>6185.6646224479828</v>
      </c>
      <c r="P351" s="175">
        <v>5330.0864122155517</v>
      </c>
      <c r="Q351" s="175">
        <v>4502.1074990873931</v>
      </c>
      <c r="R351" s="175">
        <v>3583.7253756316941</v>
      </c>
      <c r="S351" s="175">
        <v>2580.1160274414738</v>
      </c>
      <c r="T351" s="175">
        <v>1576.5066792512534</v>
      </c>
      <c r="U351" s="175">
        <v>145.10822594481763</v>
      </c>
      <c r="V351" s="175">
        <v>624.23417284024436</v>
      </c>
      <c r="W351" s="175">
        <v>127.97343216287493</v>
      </c>
    </row>
    <row r="352" spans="1:23" s="177" customFormat="1" x14ac:dyDescent="0.25">
      <c r="A352" s="177">
        <v>600008971</v>
      </c>
      <c r="B352" s="177" t="s">
        <v>425</v>
      </c>
      <c r="C352" s="177" t="s">
        <v>227</v>
      </c>
      <c r="D352" s="177" t="s">
        <v>51</v>
      </c>
      <c r="E352" s="177" t="s">
        <v>399</v>
      </c>
      <c r="F352" s="177" t="s">
        <v>400</v>
      </c>
      <c r="G352" s="177" t="s">
        <v>426</v>
      </c>
      <c r="H352" s="183" t="s">
        <v>683</v>
      </c>
      <c r="I352" s="183">
        <v>214.60242954324585</v>
      </c>
      <c r="J352" s="183"/>
      <c r="K352" s="183"/>
      <c r="L352" s="183">
        <v>0</v>
      </c>
      <c r="M352" s="183">
        <v>0</v>
      </c>
      <c r="N352" s="183">
        <v>0</v>
      </c>
      <c r="O352" s="183">
        <v>0</v>
      </c>
      <c r="P352" s="183">
        <v>0</v>
      </c>
      <c r="Q352" s="183">
        <v>0</v>
      </c>
      <c r="R352" s="183">
        <v>0</v>
      </c>
      <c r="S352" s="183">
        <v>0</v>
      </c>
      <c r="T352" s="183">
        <v>0</v>
      </c>
      <c r="U352" s="183">
        <v>0</v>
      </c>
      <c r="V352" s="183">
        <v>0</v>
      </c>
      <c r="W352" s="183">
        <v>0</v>
      </c>
    </row>
    <row r="353" spans="1:23" s="174" customFormat="1" ht="15.75" thickBot="1" x14ac:dyDescent="0.3">
      <c r="A353" s="174">
        <v>600008971</v>
      </c>
      <c r="B353" s="174" t="s">
        <v>425</v>
      </c>
      <c r="C353" s="174" t="s">
        <v>227</v>
      </c>
      <c r="D353" s="174" t="s">
        <v>51</v>
      </c>
      <c r="E353" s="174" t="s">
        <v>399</v>
      </c>
      <c r="F353" s="174" t="s">
        <v>400</v>
      </c>
      <c r="G353" s="174" t="s">
        <v>426</v>
      </c>
      <c r="H353" s="175" t="s">
        <v>697</v>
      </c>
      <c r="I353" s="175">
        <v>0</v>
      </c>
      <c r="J353" s="175"/>
      <c r="K353" s="175">
        <v>0</v>
      </c>
      <c r="L353" s="175">
        <v>0</v>
      </c>
      <c r="M353" s="175">
        <v>0</v>
      </c>
      <c r="N353" s="175">
        <v>0</v>
      </c>
      <c r="O353" s="175">
        <v>0</v>
      </c>
      <c r="P353" s="175">
        <v>0</v>
      </c>
      <c r="Q353" s="175">
        <v>0</v>
      </c>
      <c r="R353" s="175">
        <v>0</v>
      </c>
      <c r="S353" s="175">
        <v>0</v>
      </c>
      <c r="T353" s="175">
        <v>0</v>
      </c>
      <c r="U353" s="175">
        <v>0</v>
      </c>
      <c r="V353" s="175">
        <v>0</v>
      </c>
      <c r="W353" s="175">
        <v>0</v>
      </c>
    </row>
    <row r="354" spans="1:23" s="177" customFormat="1" x14ac:dyDescent="0.25">
      <c r="A354" s="177">
        <v>600009121</v>
      </c>
      <c r="B354" s="177" t="s">
        <v>428</v>
      </c>
      <c r="C354" s="177" t="s">
        <v>227</v>
      </c>
      <c r="D354" s="177" t="s">
        <v>21</v>
      </c>
      <c r="E354" s="177" t="s">
        <v>212</v>
      </c>
      <c r="F354" s="177" t="s">
        <v>338</v>
      </c>
      <c r="G354" s="177" t="s">
        <v>416</v>
      </c>
      <c r="H354" s="183" t="s">
        <v>683</v>
      </c>
      <c r="I354" s="183">
        <v>673.97089346853761</v>
      </c>
      <c r="J354" s="183"/>
      <c r="K354" s="183"/>
      <c r="L354" s="183">
        <v>59.760317635084071</v>
      </c>
      <c r="M354" s="183">
        <v>3106.9558713135602</v>
      </c>
      <c r="N354" s="183">
        <v>3016.6605824362659</v>
      </c>
      <c r="O354" s="183">
        <v>3117.8207691230023</v>
      </c>
      <c r="P354" s="183">
        <v>3118.3992035723891</v>
      </c>
      <c r="Q354" s="183">
        <v>3018.3454119992361</v>
      </c>
      <c r="R354" s="183">
        <v>3024.0443546205956</v>
      </c>
      <c r="S354" s="183">
        <v>3019.3783104411295</v>
      </c>
      <c r="T354" s="183">
        <v>3024.8781492593835</v>
      </c>
      <c r="U354" s="183">
        <v>15008.994397948234</v>
      </c>
      <c r="V354" s="183">
        <v>14994.385458624945</v>
      </c>
      <c r="W354" s="183">
        <v>15009.763555513624</v>
      </c>
    </row>
    <row r="355" spans="1:23" s="174" customFormat="1" ht="15.75" thickBot="1" x14ac:dyDescent="0.3">
      <c r="A355" s="174">
        <v>600009121</v>
      </c>
      <c r="B355" s="174" t="s">
        <v>428</v>
      </c>
      <c r="C355" s="174" t="s">
        <v>227</v>
      </c>
      <c r="D355" s="174" t="s">
        <v>21</v>
      </c>
      <c r="E355" s="174" t="s">
        <v>212</v>
      </c>
      <c r="F355" s="174" t="s">
        <v>338</v>
      </c>
      <c r="G355" s="174" t="s">
        <v>416</v>
      </c>
      <c r="H355" s="175" t="s">
        <v>697</v>
      </c>
      <c r="I355" s="175">
        <v>404.0799019607843</v>
      </c>
      <c r="J355" s="175"/>
      <c r="K355" s="175">
        <v>7758.33</v>
      </c>
      <c r="L355" s="175">
        <v>10146.984173092153</v>
      </c>
      <c r="M355" s="175">
        <v>9738.893418229567</v>
      </c>
      <c r="N355" s="175">
        <v>9869.8351736227742</v>
      </c>
      <c r="O355" s="175">
        <v>9940.1262411081661</v>
      </c>
      <c r="P355" s="175">
        <v>10010.07050765918</v>
      </c>
      <c r="Q355" s="175">
        <v>10140.002121856049</v>
      </c>
      <c r="R355" s="175">
        <v>9781.621047131568</v>
      </c>
      <c r="S355" s="175">
        <v>9910.9333860671741</v>
      </c>
      <c r="T355" s="175">
        <v>10036.948291312368</v>
      </c>
      <c r="U355" s="175">
        <v>9766.4170452532744</v>
      </c>
      <c r="V355" s="175">
        <v>9989.5404852680458</v>
      </c>
      <c r="W355" s="175">
        <v>9718.5480900456459</v>
      </c>
    </row>
    <row r="356" spans="1:23" s="177" customFormat="1" x14ac:dyDescent="0.25">
      <c r="A356" s="177">
        <v>600010048</v>
      </c>
      <c r="B356" s="177" t="s">
        <v>420</v>
      </c>
      <c r="C356" s="177" t="s">
        <v>227</v>
      </c>
      <c r="D356" s="177" t="s">
        <v>187</v>
      </c>
      <c r="E356" s="177" t="s">
        <v>316</v>
      </c>
      <c r="F356" s="177" t="s">
        <v>317</v>
      </c>
      <c r="G356" s="177" t="s">
        <v>186</v>
      </c>
      <c r="H356" s="183" t="s">
        <v>683</v>
      </c>
      <c r="I356" s="183" t="s">
        <v>148</v>
      </c>
      <c r="J356" s="183"/>
      <c r="K356" s="183"/>
      <c r="L356" s="183">
        <v>0</v>
      </c>
      <c r="M356" s="183">
        <v>0</v>
      </c>
      <c r="N356" s="183">
        <v>0</v>
      </c>
      <c r="O356" s="183">
        <v>0</v>
      </c>
      <c r="P356" s="183">
        <v>0</v>
      </c>
      <c r="Q356" s="183">
        <v>0</v>
      </c>
      <c r="R356" s="183">
        <v>0</v>
      </c>
      <c r="S356" s="183">
        <v>0</v>
      </c>
      <c r="T356" s="183">
        <v>0</v>
      </c>
      <c r="U356" s="183">
        <v>0</v>
      </c>
      <c r="V356" s="183">
        <v>0</v>
      </c>
      <c r="W356" s="183">
        <v>0</v>
      </c>
    </row>
    <row r="357" spans="1:23" s="174" customFormat="1" ht="15.75" thickBot="1" x14ac:dyDescent="0.3">
      <c r="A357" s="174">
        <v>600010048</v>
      </c>
      <c r="B357" s="174" t="s">
        <v>420</v>
      </c>
      <c r="C357" s="174" t="s">
        <v>227</v>
      </c>
      <c r="D357" s="174" t="s">
        <v>187</v>
      </c>
      <c r="E357" s="174" t="s">
        <v>316</v>
      </c>
      <c r="F357" s="174" t="s">
        <v>317</v>
      </c>
      <c r="G357" s="174" t="s">
        <v>186</v>
      </c>
      <c r="H357" s="175" t="s">
        <v>697</v>
      </c>
      <c r="I357" s="175">
        <v>0</v>
      </c>
      <c r="J357" s="175"/>
      <c r="K357" s="175">
        <v>0</v>
      </c>
      <c r="L357" s="175">
        <v>0</v>
      </c>
      <c r="M357" s="175">
        <v>0</v>
      </c>
      <c r="N357" s="175">
        <v>0</v>
      </c>
      <c r="O357" s="175">
        <v>0</v>
      </c>
      <c r="P357" s="175">
        <v>0</v>
      </c>
      <c r="Q357" s="175">
        <v>0</v>
      </c>
      <c r="R357" s="175">
        <v>0</v>
      </c>
      <c r="S357" s="175">
        <v>0</v>
      </c>
      <c r="T357" s="175">
        <v>0</v>
      </c>
      <c r="U357" s="175">
        <v>0</v>
      </c>
      <c r="V357" s="175">
        <v>0</v>
      </c>
      <c r="W357" s="175">
        <v>0</v>
      </c>
    </row>
    <row r="358" spans="1:23" s="177" customFormat="1" x14ac:dyDescent="0.25">
      <c r="A358" s="177">
        <v>600010251</v>
      </c>
      <c r="B358" s="177" t="s">
        <v>431</v>
      </c>
      <c r="C358" s="177" t="s">
        <v>227</v>
      </c>
      <c r="D358" s="177" t="s">
        <v>21</v>
      </c>
      <c r="E358" s="177" t="s">
        <v>328</v>
      </c>
      <c r="F358" s="177" t="s">
        <v>356</v>
      </c>
      <c r="G358" s="177" t="s">
        <v>432</v>
      </c>
      <c r="H358" s="183" t="s">
        <v>683</v>
      </c>
      <c r="I358" s="183">
        <v>1258.7194055597631</v>
      </c>
      <c r="J358" s="183"/>
      <c r="K358" s="183"/>
      <c r="L358" s="183">
        <v>5520.9648064574994</v>
      </c>
      <c r="M358" s="183">
        <v>6240.2998429836243</v>
      </c>
      <c r="N358" s="183">
        <v>5141.4895272189469</v>
      </c>
      <c r="O358" s="183">
        <v>5312.8725114595791</v>
      </c>
      <c r="P358" s="183">
        <v>5312.8725114595791</v>
      </c>
      <c r="Q358" s="183">
        <v>5141.4895272189469</v>
      </c>
      <c r="R358" s="183">
        <v>10875.205465924339</v>
      </c>
      <c r="S358" s="183">
        <v>10875.205465924339</v>
      </c>
      <c r="T358" s="183">
        <v>10875.205465924339</v>
      </c>
      <c r="U358" s="183">
        <v>10875.205465924339</v>
      </c>
      <c r="V358" s="183">
        <v>10875.205465924339</v>
      </c>
      <c r="W358" s="183">
        <v>10875.205465924339</v>
      </c>
    </row>
    <row r="359" spans="1:23" s="174" customFormat="1" ht="15.75" thickBot="1" x14ac:dyDescent="0.3">
      <c r="A359" s="174">
        <v>600010251</v>
      </c>
      <c r="B359" s="174" t="s">
        <v>431</v>
      </c>
      <c r="C359" s="174" t="s">
        <v>227</v>
      </c>
      <c r="D359" s="174" t="s">
        <v>21</v>
      </c>
      <c r="E359" s="174" t="s">
        <v>328</v>
      </c>
      <c r="F359" s="174" t="s">
        <v>356</v>
      </c>
      <c r="G359" s="174" t="s">
        <v>432</v>
      </c>
      <c r="H359" s="175" t="s">
        <v>697</v>
      </c>
      <c r="I359" s="175">
        <v>700.86</v>
      </c>
      <c r="J359" s="175"/>
      <c r="K359" s="175">
        <v>7709.46</v>
      </c>
      <c r="L359" s="175">
        <v>17250.844711437225</v>
      </c>
      <c r="M359" s="175">
        <v>17280.520797135581</v>
      </c>
      <c r="N359" s="175">
        <v>17221.158861986118</v>
      </c>
      <c r="O359" s="175">
        <v>17066.370195665007</v>
      </c>
      <c r="P359" s="175">
        <v>16911.581529343897</v>
      </c>
      <c r="Q359" s="175">
        <v>16852.219594194434</v>
      </c>
      <c r="R359" s="175">
        <v>17104.601689024006</v>
      </c>
      <c r="S359" s="175">
        <v>17356.983783853579</v>
      </c>
      <c r="T359" s="175">
        <v>16908.505878683154</v>
      </c>
      <c r="U359" s="175">
        <v>17160.887973512727</v>
      </c>
      <c r="V359" s="175">
        <v>17413.270068342299</v>
      </c>
      <c r="W359" s="175">
        <v>16964.792163171871</v>
      </c>
    </row>
    <row r="360" spans="1:23" s="181" customFormat="1" ht="15.75" thickBot="1" x14ac:dyDescent="0.3">
      <c r="A360" s="181">
        <v>600010252</v>
      </c>
      <c r="B360" s="181" t="s">
        <v>434</v>
      </c>
      <c r="C360" s="181" t="s">
        <v>227</v>
      </c>
      <c r="D360" s="181" t="s">
        <v>21</v>
      </c>
      <c r="E360" s="181" t="s">
        <v>328</v>
      </c>
      <c r="F360" s="181" t="s">
        <v>356</v>
      </c>
      <c r="G360" s="181" t="s">
        <v>432</v>
      </c>
      <c r="H360" s="182" t="s">
        <v>697</v>
      </c>
      <c r="I360" s="182">
        <v>0</v>
      </c>
      <c r="J360" s="182"/>
      <c r="K360" s="182">
        <v>0</v>
      </c>
      <c r="L360" s="182">
        <v>0</v>
      </c>
      <c r="M360" s="182">
        <v>0</v>
      </c>
      <c r="N360" s="182">
        <v>0</v>
      </c>
      <c r="O360" s="182">
        <v>0</v>
      </c>
      <c r="P360" s="182">
        <v>0</v>
      </c>
      <c r="Q360" s="182">
        <v>0</v>
      </c>
      <c r="R360" s="182">
        <v>0</v>
      </c>
      <c r="S360" s="182">
        <v>0</v>
      </c>
      <c r="T360" s="182">
        <v>0</v>
      </c>
      <c r="U360" s="182">
        <v>0</v>
      </c>
      <c r="V360" s="182">
        <v>0</v>
      </c>
      <c r="W360" s="182">
        <v>0</v>
      </c>
    </row>
    <row r="361" spans="1:23" s="177" customFormat="1" x14ac:dyDescent="0.25">
      <c r="A361" s="177">
        <v>600010264</v>
      </c>
      <c r="B361" s="177" t="s">
        <v>436</v>
      </c>
      <c r="C361" s="177" t="s">
        <v>227</v>
      </c>
      <c r="D361" s="177" t="s">
        <v>21</v>
      </c>
      <c r="E361" s="177" t="s">
        <v>328</v>
      </c>
      <c r="F361" s="177" t="s">
        <v>329</v>
      </c>
      <c r="G361" s="177" t="s">
        <v>344</v>
      </c>
      <c r="H361" s="183" t="s">
        <v>683</v>
      </c>
      <c r="I361" s="183">
        <v>909.94931942104017</v>
      </c>
      <c r="J361" s="183"/>
      <c r="K361" s="183"/>
      <c r="L361" s="183">
        <v>20759.763074561019</v>
      </c>
      <c r="M361" s="183">
        <v>19129.877716456485</v>
      </c>
      <c r="N361" s="183">
        <v>25983.759081798929</v>
      </c>
      <c r="O361" s="183">
        <v>26849.884384525561</v>
      </c>
      <c r="P361" s="183">
        <v>26849.884384525561</v>
      </c>
      <c r="Q361" s="183">
        <v>25983.759081798929</v>
      </c>
      <c r="R361" s="183">
        <v>13671.776439107029</v>
      </c>
      <c r="S361" s="183">
        <v>13671.776439107029</v>
      </c>
      <c r="T361" s="183">
        <v>13671.776439107029</v>
      </c>
      <c r="U361" s="183">
        <v>13671.776439107029</v>
      </c>
      <c r="V361" s="183">
        <v>13671.776439107029</v>
      </c>
      <c r="W361" s="183">
        <v>13671.776439107029</v>
      </c>
    </row>
    <row r="362" spans="1:23" s="174" customFormat="1" ht="15.75" thickBot="1" x14ac:dyDescent="0.3">
      <c r="A362" s="174">
        <v>600010264</v>
      </c>
      <c r="B362" s="174" t="s">
        <v>436</v>
      </c>
      <c r="C362" s="174" t="s">
        <v>227</v>
      </c>
      <c r="D362" s="174" t="s">
        <v>21</v>
      </c>
      <c r="E362" s="174" t="s">
        <v>328</v>
      </c>
      <c r="F362" s="174" t="s">
        <v>329</v>
      </c>
      <c r="G362" s="174" t="s">
        <v>344</v>
      </c>
      <c r="H362" s="175" t="s">
        <v>697</v>
      </c>
      <c r="I362" s="175">
        <v>872.42</v>
      </c>
      <c r="J362" s="175"/>
      <c r="K362" s="175">
        <v>3925.89</v>
      </c>
      <c r="L362" s="175">
        <v>21710.872213688774</v>
      </c>
      <c r="M362" s="175">
        <v>21429.067922771199</v>
      </c>
      <c r="N362" s="175">
        <v>21642.661001955643</v>
      </c>
      <c r="O362" s="175">
        <v>21025.850650446235</v>
      </c>
      <c r="P362" s="175">
        <v>21194.218298936823</v>
      </c>
      <c r="Q362" s="175">
        <v>21407.811378121271</v>
      </c>
      <c r="R362" s="175">
        <v>21647.930216220531</v>
      </c>
      <c r="S362" s="175">
        <v>21102.871054319796</v>
      </c>
      <c r="T362" s="175">
        <v>21342.989892419057</v>
      </c>
      <c r="U362" s="175">
        <v>21583.108730518321</v>
      </c>
      <c r="V362" s="175">
        <v>21038.049568617585</v>
      </c>
      <c r="W362" s="175">
        <v>21278.168406716846</v>
      </c>
    </row>
    <row r="363" spans="1:23" s="177" customFormat="1" x14ac:dyDescent="0.25">
      <c r="A363" s="177">
        <v>600010301</v>
      </c>
      <c r="B363" s="177" t="s">
        <v>438</v>
      </c>
      <c r="C363" s="177" t="s">
        <v>227</v>
      </c>
      <c r="D363" s="177" t="s">
        <v>21</v>
      </c>
      <c r="E363" s="177" t="s">
        <v>328</v>
      </c>
      <c r="F363" s="177" t="s">
        <v>329</v>
      </c>
      <c r="G363" s="177" t="s">
        <v>439</v>
      </c>
      <c r="H363" s="183" t="s">
        <v>683</v>
      </c>
      <c r="I363" s="183">
        <v>911.28254043485163</v>
      </c>
      <c r="J363" s="183"/>
      <c r="K363" s="183"/>
      <c r="L363" s="183">
        <v>3432.2454628308883</v>
      </c>
      <c r="M363" s="183">
        <v>9832.7427504796233</v>
      </c>
      <c r="N363" s="183">
        <v>4883.2167791448774</v>
      </c>
      <c r="O363" s="183">
        <v>5264.6077134144916</v>
      </c>
      <c r="P363" s="183">
        <v>8972.33549082836</v>
      </c>
      <c r="Q363" s="183">
        <v>17151.509325139279</v>
      </c>
      <c r="R363" s="183">
        <v>5010.3309264203772</v>
      </c>
      <c r="S363" s="183">
        <v>7779.7669162816201</v>
      </c>
      <c r="T363" s="183">
        <v>4386.244803106666</v>
      </c>
      <c r="U363" s="183">
        <v>6458.9593342506023</v>
      </c>
      <c r="V363" s="183">
        <v>6838.5910549160253</v>
      </c>
      <c r="W363" s="183">
        <v>6027.745160018866</v>
      </c>
    </row>
    <row r="364" spans="1:23" s="174" customFormat="1" ht="15.75" thickBot="1" x14ac:dyDescent="0.3">
      <c r="A364" s="174">
        <v>600010301</v>
      </c>
      <c r="B364" s="174" t="s">
        <v>438</v>
      </c>
      <c r="C364" s="174" t="s">
        <v>227</v>
      </c>
      <c r="D364" s="174" t="s">
        <v>21</v>
      </c>
      <c r="E364" s="174" t="s">
        <v>328</v>
      </c>
      <c r="F364" s="174" t="s">
        <v>329</v>
      </c>
      <c r="G364" s="174" t="s">
        <v>439</v>
      </c>
      <c r="H364" s="175" t="s">
        <v>697</v>
      </c>
      <c r="I364" s="175">
        <v>983.54133333333334</v>
      </c>
      <c r="J364" s="175"/>
      <c r="K364" s="175">
        <v>3688.28</v>
      </c>
      <c r="L364" s="175">
        <v>24572.413074299391</v>
      </c>
      <c r="M364" s="175">
        <v>23795.41095356776</v>
      </c>
      <c r="N364" s="175">
        <v>24672.12010032115</v>
      </c>
      <c r="O364" s="175">
        <v>23907.769819580717</v>
      </c>
      <c r="P364" s="175">
        <v>24059.399671720279</v>
      </c>
      <c r="Q364" s="175">
        <v>23989.286939042635</v>
      </c>
      <c r="R364" s="175">
        <v>24728.802611380048</v>
      </c>
      <c r="S364" s="175">
        <v>23708.710655104354</v>
      </c>
      <c r="T364" s="175">
        <v>23892.371764489384</v>
      </c>
      <c r="U364" s="175">
        <v>24297.818861872795</v>
      </c>
      <c r="V364" s="175">
        <v>24293.531906257973</v>
      </c>
      <c r="W364" s="175">
        <v>23934.958997431233</v>
      </c>
    </row>
    <row r="365" spans="1:23" s="177" customFormat="1" x14ac:dyDescent="0.25">
      <c r="A365" s="177">
        <v>600010606</v>
      </c>
      <c r="B365" s="177" t="s">
        <v>441</v>
      </c>
      <c r="C365" s="177" t="s">
        <v>211</v>
      </c>
      <c r="D365" s="177" t="s">
        <v>21</v>
      </c>
      <c r="E365" s="177" t="s">
        <v>212</v>
      </c>
      <c r="F365" s="177" t="s">
        <v>442</v>
      </c>
      <c r="G365" s="177" t="s">
        <v>443</v>
      </c>
      <c r="H365" s="183" t="s">
        <v>683</v>
      </c>
      <c r="I365" s="183" t="s">
        <v>148</v>
      </c>
      <c r="J365" s="183"/>
      <c r="K365" s="183"/>
      <c r="L365" s="183">
        <v>0</v>
      </c>
      <c r="M365" s="183">
        <v>0</v>
      </c>
      <c r="N365" s="183">
        <v>0</v>
      </c>
      <c r="O365" s="183">
        <v>0</v>
      </c>
      <c r="P365" s="183">
        <v>0</v>
      </c>
      <c r="Q365" s="183">
        <v>0</v>
      </c>
      <c r="R365" s="183">
        <v>0</v>
      </c>
      <c r="S365" s="183">
        <v>0</v>
      </c>
      <c r="T365" s="183">
        <v>0</v>
      </c>
      <c r="U365" s="183">
        <v>0</v>
      </c>
      <c r="V365" s="183">
        <v>0</v>
      </c>
      <c r="W365" s="183">
        <v>0</v>
      </c>
    </row>
    <row r="366" spans="1:23" s="174" customFormat="1" ht="15.75" thickBot="1" x14ac:dyDescent="0.3">
      <c r="A366" s="174">
        <v>600010606</v>
      </c>
      <c r="B366" s="174" t="s">
        <v>441</v>
      </c>
      <c r="C366" s="174" t="s">
        <v>211</v>
      </c>
      <c r="D366" s="174" t="s">
        <v>21</v>
      </c>
      <c r="E366" s="174" t="s">
        <v>212</v>
      </c>
      <c r="F366" s="174" t="s">
        <v>442</v>
      </c>
      <c r="G366" s="174" t="s">
        <v>443</v>
      </c>
      <c r="H366" s="175" t="s">
        <v>697</v>
      </c>
      <c r="I366" s="175">
        <v>358.96038333190728</v>
      </c>
      <c r="J366" s="175"/>
      <c r="K366" s="175">
        <v>4195.17</v>
      </c>
      <c r="L366" s="175">
        <v>5903.82142465988</v>
      </c>
      <c r="M366" s="175">
        <v>5774.5956866603938</v>
      </c>
      <c r="N366" s="175">
        <v>5631.011533327629</v>
      </c>
      <c r="O366" s="175">
        <v>5688.4451946607323</v>
      </c>
      <c r="P366" s="175">
        <v>5717.1620253272849</v>
      </c>
      <c r="Q366" s="175">
        <v>5745.8788559938366</v>
      </c>
      <c r="R366" s="175">
        <v>5788.9541019936669</v>
      </c>
      <c r="S366" s="175">
        <v>5846.3877633267712</v>
      </c>
      <c r="T366" s="175">
        <v>5918.1798399931531</v>
      </c>
      <c r="U366" s="175">
        <v>5674.0867793274538</v>
      </c>
      <c r="V366" s="175">
        <v>5860.7461786600497</v>
      </c>
      <c r="W366" s="175">
        <v>5616.6531179943504</v>
      </c>
    </row>
    <row r="367" spans="1:23" s="177" customFormat="1" x14ac:dyDescent="0.25">
      <c r="A367" s="177">
        <v>600010662</v>
      </c>
      <c r="B367" s="177" t="s">
        <v>445</v>
      </c>
      <c r="C367" s="177" t="s">
        <v>211</v>
      </c>
      <c r="D367" s="177" t="s">
        <v>21</v>
      </c>
      <c r="E367" s="177" t="s">
        <v>212</v>
      </c>
      <c r="F367" s="177" t="s">
        <v>446</v>
      </c>
      <c r="G367" s="177" t="s">
        <v>445</v>
      </c>
      <c r="H367" s="183" t="s">
        <v>683</v>
      </c>
      <c r="I367" s="183">
        <v>467.11649347298942</v>
      </c>
      <c r="J367" s="183"/>
      <c r="K367" s="183"/>
      <c r="L367" s="183">
        <v>431917.19417791627</v>
      </c>
      <c r="M367" s="183">
        <v>442451.77244223567</v>
      </c>
      <c r="N367" s="183">
        <v>449824.98443862953</v>
      </c>
      <c r="O367" s="183">
        <v>382024.95158309431</v>
      </c>
      <c r="P367" s="183">
        <v>336770.68815146177</v>
      </c>
      <c r="Q367" s="183">
        <v>439018.95621266105</v>
      </c>
      <c r="R367" s="183">
        <v>417453.94369797298</v>
      </c>
      <c r="S367" s="183">
        <v>394098.11902432347</v>
      </c>
      <c r="T367" s="183">
        <v>296940.63348026044</v>
      </c>
      <c r="U367" s="183">
        <v>394708.96509426244</v>
      </c>
      <c r="V367" s="183">
        <v>406386.8774310872</v>
      </c>
      <c r="W367" s="183">
        <v>394708.96509426244</v>
      </c>
    </row>
    <row r="368" spans="1:23" s="174" customFormat="1" ht="15.75" thickBot="1" x14ac:dyDescent="0.3">
      <c r="A368" s="174">
        <v>600010662</v>
      </c>
      <c r="B368" s="174" t="s">
        <v>445</v>
      </c>
      <c r="C368" s="174" t="s">
        <v>211</v>
      </c>
      <c r="D368" s="174" t="s">
        <v>21</v>
      </c>
      <c r="E368" s="174" t="s">
        <v>212</v>
      </c>
      <c r="F368" s="174" t="s">
        <v>446</v>
      </c>
      <c r="G368" s="174" t="s">
        <v>445</v>
      </c>
      <c r="H368" s="175" t="s">
        <v>697</v>
      </c>
      <c r="I368" s="175">
        <v>353.73005537675414</v>
      </c>
      <c r="J368" s="175"/>
      <c r="K368" s="175">
        <v>114084.31</v>
      </c>
      <c r="L368" s="175">
        <v>43180.689079113647</v>
      </c>
      <c r="M368" s="175">
        <v>43181.42375707013</v>
      </c>
      <c r="N368" s="175">
        <v>43258.378398068118</v>
      </c>
      <c r="O368" s="175">
        <v>43245.441906307286</v>
      </c>
      <c r="P368" s="175">
        <v>43190.071093300743</v>
      </c>
      <c r="Q368" s="175">
        <v>43031.256189378255</v>
      </c>
      <c r="R368" s="175">
        <v>43072.737671484436</v>
      </c>
      <c r="S368" s="175">
        <v>43114.219153590609</v>
      </c>
      <c r="T368" s="175">
        <v>43295.113896352545</v>
      </c>
      <c r="U368" s="175">
        <v>43369.246304752225</v>
      </c>
      <c r="V368" s="175">
        <v>43089.648657775149</v>
      </c>
      <c r="W368" s="175">
        <v>43163.78106617483</v>
      </c>
    </row>
    <row r="369" spans="1:23" s="177" customFormat="1" x14ac:dyDescent="0.25">
      <c r="A369" s="177">
        <v>600010663</v>
      </c>
      <c r="B369" s="177" t="s">
        <v>448</v>
      </c>
      <c r="C369" s="177" t="s">
        <v>211</v>
      </c>
      <c r="D369" s="177" t="s">
        <v>21</v>
      </c>
      <c r="E369" s="177" t="s">
        <v>212</v>
      </c>
      <c r="F369" s="177" t="s">
        <v>338</v>
      </c>
      <c r="G369" s="177" t="s">
        <v>448</v>
      </c>
      <c r="H369" s="183" t="s">
        <v>683</v>
      </c>
      <c r="I369" s="183">
        <v>475.30319819436539</v>
      </c>
      <c r="J369" s="183"/>
      <c r="K369" s="183"/>
      <c r="L369" s="183">
        <v>346971.33468188671</v>
      </c>
      <c r="M369" s="183">
        <v>358853.91463674587</v>
      </c>
      <c r="N369" s="183">
        <v>335088.75472702761</v>
      </c>
      <c r="O369" s="183">
        <v>346971.33468188671</v>
      </c>
      <c r="P369" s="183">
        <v>323206.17477216845</v>
      </c>
      <c r="Q369" s="183">
        <v>301342.22765522765</v>
      </c>
      <c r="R369" s="183">
        <v>277809.02885913453</v>
      </c>
      <c r="S369" s="183">
        <v>289691.60881399363</v>
      </c>
      <c r="T369" s="183">
        <v>256439.91920437207</v>
      </c>
      <c r="U369" s="183">
        <v>292859.35561371746</v>
      </c>
      <c r="V369" s="183">
        <v>292859.35561371746</v>
      </c>
      <c r="W369" s="183">
        <v>292859.35561371746</v>
      </c>
    </row>
    <row r="370" spans="1:23" s="174" customFormat="1" ht="15.75" thickBot="1" x14ac:dyDescent="0.3">
      <c r="A370" s="174">
        <v>600010663</v>
      </c>
      <c r="B370" s="174" t="s">
        <v>448</v>
      </c>
      <c r="C370" s="174" t="s">
        <v>211</v>
      </c>
      <c r="D370" s="174" t="s">
        <v>21</v>
      </c>
      <c r="E370" s="174" t="s">
        <v>212</v>
      </c>
      <c r="F370" s="174" t="s">
        <v>338</v>
      </c>
      <c r="G370" s="174" t="s">
        <v>448</v>
      </c>
      <c r="H370" s="175" t="s">
        <v>697</v>
      </c>
      <c r="I370" s="175">
        <v>378.68975460306967</v>
      </c>
      <c r="J370" s="175"/>
      <c r="K370" s="175">
        <v>63038.59</v>
      </c>
      <c r="L370" s="175">
        <v>52075.521604241119</v>
      </c>
      <c r="M370" s="175">
        <v>51905.11121466972</v>
      </c>
      <c r="N370" s="175">
        <v>51791.504288288779</v>
      </c>
      <c r="O370" s="175">
        <v>52018.71814105058</v>
      </c>
      <c r="P370" s="175">
        <v>51961.914677860128</v>
      </c>
      <c r="Q370" s="175">
        <v>51772.569800558595</v>
      </c>
      <c r="R370" s="175">
        <v>52098.989889671648</v>
      </c>
      <c r="S370" s="175">
        <v>51989.916760991175</v>
      </c>
      <c r="T370" s="175">
        <v>51922.083502277819</v>
      </c>
      <c r="U370" s="175">
        <v>51864.252216629618</v>
      </c>
      <c r="V370" s="175">
        <v>51882.158881902003</v>
      </c>
      <c r="W370" s="175">
        <v>51956.869010364848</v>
      </c>
    </row>
    <row r="371" spans="1:23" s="177" customFormat="1" x14ac:dyDescent="0.25">
      <c r="A371" s="177">
        <v>600010763</v>
      </c>
      <c r="B371" s="177" t="s">
        <v>450</v>
      </c>
      <c r="C371" s="177" t="s">
        <v>227</v>
      </c>
      <c r="D371" s="177" t="s">
        <v>21</v>
      </c>
      <c r="E371" s="177" t="s">
        <v>212</v>
      </c>
      <c r="F371" s="177" t="s">
        <v>446</v>
      </c>
      <c r="G371" s="177" t="s">
        <v>445</v>
      </c>
      <c r="H371" s="183" t="s">
        <v>683</v>
      </c>
      <c r="I371" s="183">
        <v>474.47780484866558</v>
      </c>
      <c r="J371" s="183"/>
      <c r="K371" s="183"/>
      <c r="L371" s="183">
        <v>108603.74357376251</v>
      </c>
      <c r="M371" s="183">
        <v>114000.31278385311</v>
      </c>
      <c r="N371" s="183">
        <v>116322.63226743527</v>
      </c>
      <c r="O371" s="183">
        <v>84928.526306398766</v>
      </c>
      <c r="P371" s="183">
        <v>86169.340154883583</v>
      </c>
      <c r="Q371" s="183">
        <v>129614.24177639169</v>
      </c>
      <c r="R371" s="183">
        <v>84461.53809641258</v>
      </c>
      <c r="S371" s="183">
        <v>84461.53809641258</v>
      </c>
      <c r="T371" s="183">
        <v>61686.603463676634</v>
      </c>
      <c r="U371" s="183">
        <v>61994.524238125727</v>
      </c>
      <c r="V371" s="183">
        <v>61994.524238125727</v>
      </c>
      <c r="W371" s="183">
        <v>61994.524238125727</v>
      </c>
    </row>
    <row r="372" spans="1:23" s="174" customFormat="1" ht="15.75" thickBot="1" x14ac:dyDescent="0.3">
      <c r="A372" s="174">
        <v>600010763</v>
      </c>
      <c r="B372" s="174" t="s">
        <v>450</v>
      </c>
      <c r="C372" s="174" t="s">
        <v>227</v>
      </c>
      <c r="D372" s="174" t="s">
        <v>21</v>
      </c>
      <c r="E372" s="174" t="s">
        <v>212</v>
      </c>
      <c r="F372" s="174" t="s">
        <v>446</v>
      </c>
      <c r="G372" s="174" t="s">
        <v>445</v>
      </c>
      <c r="H372" s="175" t="s">
        <v>697</v>
      </c>
      <c r="I372" s="175">
        <v>395.59</v>
      </c>
      <c r="J372" s="175"/>
      <c r="K372" s="175">
        <v>2373.54</v>
      </c>
      <c r="L372" s="175">
        <v>19031.402338616357</v>
      </c>
      <c r="M372" s="175">
        <v>19322.241859591883</v>
      </c>
      <c r="N372" s="175">
        <v>19259.236240680442</v>
      </c>
      <c r="O372" s="175">
        <v>19261.738088468785</v>
      </c>
      <c r="P372" s="175">
        <v>19020.906740263348</v>
      </c>
      <c r="Q372" s="175">
        <v>19348.296124535325</v>
      </c>
      <c r="R372" s="175">
        <v>19344.553615261291</v>
      </c>
      <c r="S372" s="175">
        <v>19340.811105987257</v>
      </c>
      <c r="T372" s="175">
        <v>19337.068596713227</v>
      </c>
      <c r="U372" s="175">
        <v>19076.600951048109</v>
      </c>
      <c r="V372" s="175">
        <v>19211.723305382995</v>
      </c>
      <c r="W372" s="175">
        <v>19346.845659717877</v>
      </c>
    </row>
    <row r="373" spans="1:23" s="177" customFormat="1" x14ac:dyDescent="0.25">
      <c r="A373" s="177">
        <v>600010770</v>
      </c>
      <c r="B373" s="177" t="s">
        <v>452</v>
      </c>
      <c r="C373" s="177" t="s">
        <v>227</v>
      </c>
      <c r="D373" s="177" t="s">
        <v>21</v>
      </c>
      <c r="E373" s="177" t="s">
        <v>212</v>
      </c>
      <c r="F373" s="177" t="s">
        <v>338</v>
      </c>
      <c r="G373" s="177" t="s">
        <v>448</v>
      </c>
      <c r="H373" s="183" t="s">
        <v>683</v>
      </c>
      <c r="I373" s="183">
        <v>608.95606971017867</v>
      </c>
      <c r="J373" s="183"/>
      <c r="K373" s="183"/>
      <c r="L373" s="183">
        <v>18925.040163321024</v>
      </c>
      <c r="M373" s="183">
        <v>13481.014261658731</v>
      </c>
      <c r="N373" s="183">
        <v>20451.202002331211</v>
      </c>
      <c r="O373" s="183">
        <v>13604.504798085069</v>
      </c>
      <c r="P373" s="183">
        <v>20933.640287567214</v>
      </c>
      <c r="Q373" s="183">
        <v>13206.826856754107</v>
      </c>
      <c r="R373" s="183">
        <v>16134.268524958588</v>
      </c>
      <c r="S373" s="183">
        <v>8823.0314108497405</v>
      </c>
      <c r="T373" s="183">
        <v>8826.645117332977</v>
      </c>
      <c r="U373" s="183">
        <v>11905.351391788065</v>
      </c>
      <c r="V373" s="183">
        <v>11894.51027233835</v>
      </c>
      <c r="W373" s="183">
        <v>11905.200820684595</v>
      </c>
    </row>
    <row r="374" spans="1:23" s="174" customFormat="1" ht="15.75" thickBot="1" x14ac:dyDescent="0.3">
      <c r="A374" s="174">
        <v>600010770</v>
      </c>
      <c r="B374" s="174" t="s">
        <v>452</v>
      </c>
      <c r="C374" s="174" t="s">
        <v>227</v>
      </c>
      <c r="D374" s="174" t="s">
        <v>21</v>
      </c>
      <c r="E374" s="174" t="s">
        <v>212</v>
      </c>
      <c r="F374" s="174" t="s">
        <v>338</v>
      </c>
      <c r="G374" s="174" t="s">
        <v>448</v>
      </c>
      <c r="H374" s="175" t="s">
        <v>697</v>
      </c>
      <c r="I374" s="175">
        <v>443.29999999999995</v>
      </c>
      <c r="J374" s="175"/>
      <c r="K374" s="175">
        <v>22874.28</v>
      </c>
      <c r="L374" s="175">
        <v>10693.352900609359</v>
      </c>
      <c r="M374" s="175">
        <v>10986.857691372436</v>
      </c>
      <c r="N374" s="175">
        <v>10993.934944044162</v>
      </c>
      <c r="O374" s="175">
        <v>10665.58268390199</v>
      </c>
      <c r="P374" s="175">
        <v>10853.420724540398</v>
      </c>
      <c r="Q374" s="175">
        <v>10814.564932470081</v>
      </c>
      <c r="R374" s="175">
        <v>10772.467842314207</v>
      </c>
      <c r="S374" s="175">
        <v>10733.111022495043</v>
      </c>
      <c r="T374" s="175">
        <v>10691.123543152637</v>
      </c>
      <c r="U374" s="175">
        <v>11067.739105028808</v>
      </c>
      <c r="V374" s="175">
        <v>10920.286645474705</v>
      </c>
      <c r="W374" s="175">
        <v>10765.051818164346</v>
      </c>
    </row>
    <row r="375" spans="1:23" s="177" customFormat="1" x14ac:dyDescent="0.25">
      <c r="A375" s="177">
        <v>600010772</v>
      </c>
      <c r="B375" s="177" t="s">
        <v>454</v>
      </c>
      <c r="C375" s="177" t="s">
        <v>227</v>
      </c>
      <c r="D375" s="177" t="s">
        <v>21</v>
      </c>
      <c r="E375" s="177" t="s">
        <v>212</v>
      </c>
      <c r="F375" s="177" t="s">
        <v>446</v>
      </c>
      <c r="G375" s="177" t="s">
        <v>445</v>
      </c>
      <c r="H375" s="183" t="s">
        <v>683</v>
      </c>
      <c r="I375" s="183">
        <v>655.76271112499387</v>
      </c>
      <c r="J375" s="183"/>
      <c r="K375" s="183"/>
      <c r="L375" s="183">
        <v>49864.659780600923</v>
      </c>
      <c r="M375" s="183">
        <v>34708.894265344803</v>
      </c>
      <c r="N375" s="183">
        <v>38654.905680237251</v>
      </c>
      <c r="O375" s="183">
        <v>36449.233949947913</v>
      </c>
      <c r="P375" s="183">
        <v>39441.220364735935</v>
      </c>
      <c r="Q375" s="183">
        <v>53954.153998404749</v>
      </c>
      <c r="R375" s="183">
        <v>32068.646415204988</v>
      </c>
      <c r="S375" s="183">
        <v>32203.91370808264</v>
      </c>
      <c r="T375" s="183">
        <v>19070.894004591599</v>
      </c>
      <c r="U375" s="183">
        <v>30755.859737974239</v>
      </c>
      <c r="V375" s="183">
        <v>46438.835697637311</v>
      </c>
      <c r="W375" s="183">
        <v>30756.100464458617</v>
      </c>
    </row>
    <row r="376" spans="1:23" s="174" customFormat="1" ht="15.75" thickBot="1" x14ac:dyDescent="0.3">
      <c r="A376" s="174">
        <v>600010772</v>
      </c>
      <c r="B376" s="174" t="s">
        <v>454</v>
      </c>
      <c r="C376" s="174" t="s">
        <v>227</v>
      </c>
      <c r="D376" s="174" t="s">
        <v>21</v>
      </c>
      <c r="E376" s="174" t="s">
        <v>212</v>
      </c>
      <c r="F376" s="174" t="s">
        <v>446</v>
      </c>
      <c r="G376" s="174" t="s">
        <v>445</v>
      </c>
      <c r="H376" s="175" t="s">
        <v>697</v>
      </c>
      <c r="I376" s="175">
        <v>439.46</v>
      </c>
      <c r="J376" s="175"/>
      <c r="K376" s="175">
        <v>23730.84</v>
      </c>
      <c r="L376" s="175">
        <v>10880.71916821886</v>
      </c>
      <c r="M376" s="175">
        <v>10824.008905830859</v>
      </c>
      <c r="N376" s="175">
        <v>10759.635368118656</v>
      </c>
      <c r="O376" s="175">
        <v>10591.338822948923</v>
      </c>
      <c r="P376" s="175">
        <v>11054.719757019451</v>
      </c>
      <c r="Q376" s="175">
        <v>10757.228514073495</v>
      </c>
      <c r="R376" s="175">
        <v>10887.826841251614</v>
      </c>
      <c r="S376" s="175">
        <v>10927.775664394911</v>
      </c>
      <c r="T376" s="175">
        <v>10803.846041397746</v>
      </c>
      <c r="U376" s="175">
        <v>10759.505599792039</v>
      </c>
      <c r="V376" s="175">
        <v>10752.244011707158</v>
      </c>
      <c r="W376" s="175">
        <v>10707.742247020666</v>
      </c>
    </row>
    <row r="377" spans="1:23" s="177" customFormat="1" x14ac:dyDescent="0.25">
      <c r="A377" s="177">
        <v>600010779</v>
      </c>
      <c r="B377" s="177" t="s">
        <v>456</v>
      </c>
      <c r="C377" s="177" t="s">
        <v>227</v>
      </c>
      <c r="D377" s="177" t="s">
        <v>21</v>
      </c>
      <c r="E377" s="177" t="s">
        <v>212</v>
      </c>
      <c r="F377" s="177" t="s">
        <v>338</v>
      </c>
      <c r="G377" s="177" t="s">
        <v>448</v>
      </c>
      <c r="H377" s="183" t="s">
        <v>683</v>
      </c>
      <c r="I377" s="183">
        <v>572.12074747454153</v>
      </c>
      <c r="J377" s="183"/>
      <c r="K377" s="183"/>
      <c r="L377" s="183">
        <v>21664.514883489715</v>
      </c>
      <c r="M377" s="183">
        <v>27714.835904840518</v>
      </c>
      <c r="N377" s="183">
        <v>24283.104299668968</v>
      </c>
      <c r="O377" s="183">
        <v>25096.905278503775</v>
      </c>
      <c r="P377" s="183">
        <v>25101.078962288997</v>
      </c>
      <c r="Q377" s="183">
        <v>24295.261158298821</v>
      </c>
      <c r="R377" s="183">
        <v>37144.952743440037</v>
      </c>
      <c r="S377" s="183">
        <v>37144.952743440037</v>
      </c>
      <c r="T377" s="183">
        <v>37144.952743440037</v>
      </c>
      <c r="U377" s="183">
        <v>37144.952743440037</v>
      </c>
      <c r="V377" s="183">
        <v>37144.952743440037</v>
      </c>
      <c r="W377" s="183">
        <v>37144.952743440037</v>
      </c>
    </row>
    <row r="378" spans="1:23" s="174" customFormat="1" ht="15.75" thickBot="1" x14ac:dyDescent="0.3">
      <c r="A378" s="174">
        <v>600010779</v>
      </c>
      <c r="B378" s="174" t="s">
        <v>456</v>
      </c>
      <c r="C378" s="174" t="s">
        <v>227</v>
      </c>
      <c r="D378" s="174" t="s">
        <v>21</v>
      </c>
      <c r="E378" s="174" t="s">
        <v>212</v>
      </c>
      <c r="F378" s="174" t="s">
        <v>338</v>
      </c>
      <c r="G378" s="174" t="s">
        <v>448</v>
      </c>
      <c r="H378" s="175" t="s">
        <v>697</v>
      </c>
      <c r="I378" s="175">
        <v>450.82016806722692</v>
      </c>
      <c r="J378" s="175"/>
      <c r="K378" s="175">
        <v>9963.1299999999992</v>
      </c>
      <c r="L378" s="175">
        <v>10902.169516095026</v>
      </c>
      <c r="M378" s="175">
        <v>10905.647907886601</v>
      </c>
      <c r="N378" s="175">
        <v>10930.884937953824</v>
      </c>
      <c r="O378" s="175">
        <v>11081.256702021721</v>
      </c>
      <c r="P378" s="175">
        <v>10845.142540516905</v>
      </c>
      <c r="Q378" s="175">
        <v>10860.800199315263</v>
      </c>
      <c r="R378" s="175">
        <v>11097.470375443698</v>
      </c>
      <c r="S378" s="175">
        <v>10950.943408714986</v>
      </c>
      <c r="T378" s="175">
        <v>11187.613584843419</v>
      </c>
      <c r="U378" s="175">
        <v>11041.086618114707</v>
      </c>
      <c r="V378" s="175">
        <v>10894.559651385995</v>
      </c>
      <c r="W378" s="175">
        <v>11131.229827514428</v>
      </c>
    </row>
    <row r="379" spans="1:23" s="177" customFormat="1" x14ac:dyDescent="0.25">
      <c r="A379" s="177">
        <v>600010790</v>
      </c>
      <c r="B379" s="177" t="s">
        <v>458</v>
      </c>
      <c r="C379" s="177" t="s">
        <v>227</v>
      </c>
      <c r="D379" s="177" t="s">
        <v>21</v>
      </c>
      <c r="E379" s="177" t="s">
        <v>212</v>
      </c>
      <c r="F379" s="177" t="s">
        <v>338</v>
      </c>
      <c r="G379" s="177" t="s">
        <v>448</v>
      </c>
      <c r="H379" s="183" t="s">
        <v>683</v>
      </c>
      <c r="I379" s="183">
        <v>665.49043739837407</v>
      </c>
      <c r="J379" s="183"/>
      <c r="K379" s="183"/>
      <c r="L379" s="183">
        <v>12164.894896402571</v>
      </c>
      <c r="M379" s="183">
        <v>15517.877595301692</v>
      </c>
      <c r="N379" s="183">
        <v>15476.546302397081</v>
      </c>
      <c r="O379" s="183">
        <v>15992.431179143654</v>
      </c>
      <c r="P379" s="183">
        <v>15992.431179143654</v>
      </c>
      <c r="Q379" s="183">
        <v>15476.546302397081</v>
      </c>
      <c r="R379" s="183">
        <v>18171.489180296929</v>
      </c>
      <c r="S379" s="183">
        <v>18169.426873973403</v>
      </c>
      <c r="T379" s="183">
        <v>18171.406688043986</v>
      </c>
      <c r="U379" s="183">
        <v>18171.406688043986</v>
      </c>
      <c r="V379" s="183">
        <v>18165.467245832231</v>
      </c>
      <c r="W379" s="183">
        <v>18171.324195791047</v>
      </c>
    </row>
    <row r="380" spans="1:23" s="174" customFormat="1" ht="15.75" thickBot="1" x14ac:dyDescent="0.3">
      <c r="A380" s="174">
        <v>600010790</v>
      </c>
      <c r="B380" s="174" t="s">
        <v>458</v>
      </c>
      <c r="C380" s="174" t="s">
        <v>227</v>
      </c>
      <c r="D380" s="174" t="s">
        <v>21</v>
      </c>
      <c r="E380" s="174" t="s">
        <v>212</v>
      </c>
      <c r="F380" s="174" t="s">
        <v>338</v>
      </c>
      <c r="G380" s="174" t="s">
        <v>448</v>
      </c>
      <c r="H380" s="175" t="s">
        <v>697</v>
      </c>
      <c r="I380" s="175">
        <v>0</v>
      </c>
      <c r="J380" s="175"/>
      <c r="K380" s="175">
        <v>0</v>
      </c>
      <c r="L380" s="175">
        <v>0</v>
      </c>
      <c r="M380" s="175">
        <v>0</v>
      </c>
      <c r="N380" s="175">
        <v>0</v>
      </c>
      <c r="O380" s="175">
        <v>0</v>
      </c>
      <c r="P380" s="175">
        <v>0</v>
      </c>
      <c r="Q380" s="175">
        <v>0</v>
      </c>
      <c r="R380" s="175">
        <v>0</v>
      </c>
      <c r="S380" s="175">
        <v>0</v>
      </c>
      <c r="T380" s="175">
        <v>0</v>
      </c>
      <c r="U380" s="175">
        <v>0</v>
      </c>
      <c r="V380" s="175">
        <v>0</v>
      </c>
      <c r="W380" s="175">
        <v>0</v>
      </c>
    </row>
    <row r="381" spans="1:23" s="177" customFormat="1" x14ac:dyDescent="0.25">
      <c r="A381" s="177">
        <v>600010800</v>
      </c>
      <c r="B381" s="177" t="s">
        <v>460</v>
      </c>
      <c r="C381" s="177" t="s">
        <v>227</v>
      </c>
      <c r="D381" s="177" t="s">
        <v>21</v>
      </c>
      <c r="E381" s="177" t="s">
        <v>328</v>
      </c>
      <c r="F381" s="177" t="s">
        <v>329</v>
      </c>
      <c r="G381" s="177" t="s">
        <v>344</v>
      </c>
      <c r="H381" s="183" t="s">
        <v>683</v>
      </c>
      <c r="I381" s="183">
        <v>975.24199519428907</v>
      </c>
      <c r="J381" s="183"/>
      <c r="K381" s="183"/>
      <c r="L381" s="183">
        <v>65341.213678017368</v>
      </c>
      <c r="M381" s="183">
        <v>64365.971682823081</v>
      </c>
      <c r="N381" s="183">
        <v>42910.647788548718</v>
      </c>
      <c r="O381" s="183">
        <v>22430.565889468649</v>
      </c>
      <c r="P381" s="183">
        <v>21455.323894274359</v>
      </c>
      <c r="Q381" s="183">
        <v>43885.889783743005</v>
      </c>
      <c r="R381" s="183">
        <v>64441.346087672449</v>
      </c>
      <c r="S381" s="183">
        <v>65416.588082866743</v>
      </c>
      <c r="T381" s="183">
        <v>64441.346087672449</v>
      </c>
      <c r="U381" s="183">
        <v>66189.957355997481</v>
      </c>
      <c r="V381" s="183">
        <v>65214.715360803195</v>
      </c>
      <c r="W381" s="183">
        <v>66189.957355997481</v>
      </c>
    </row>
    <row r="382" spans="1:23" s="174" customFormat="1" ht="15.75" thickBot="1" x14ac:dyDescent="0.3">
      <c r="A382" s="174">
        <v>600010800</v>
      </c>
      <c r="B382" s="174" t="s">
        <v>460</v>
      </c>
      <c r="C382" s="174" t="s">
        <v>227</v>
      </c>
      <c r="D382" s="174" t="s">
        <v>21</v>
      </c>
      <c r="E382" s="174" t="s">
        <v>328</v>
      </c>
      <c r="F382" s="174" t="s">
        <v>329</v>
      </c>
      <c r="G382" s="174" t="s">
        <v>344</v>
      </c>
      <c r="H382" s="175" t="s">
        <v>697</v>
      </c>
      <c r="I382" s="175">
        <v>904</v>
      </c>
      <c r="J382" s="175"/>
      <c r="K382" s="175">
        <v>40680</v>
      </c>
      <c r="L382" s="175">
        <v>21696</v>
      </c>
      <c r="M382" s="175">
        <v>21696</v>
      </c>
      <c r="N382" s="175">
        <v>21696</v>
      </c>
      <c r="O382" s="175">
        <v>21696</v>
      </c>
      <c r="P382" s="175">
        <v>21696</v>
      </c>
      <c r="Q382" s="175">
        <v>21696</v>
      </c>
      <c r="R382" s="175">
        <v>22530.131739281533</v>
      </c>
      <c r="S382" s="175">
        <v>22460.263478563065</v>
      </c>
      <c r="T382" s="175">
        <v>22390.395217844598</v>
      </c>
      <c r="U382" s="175">
        <v>22507.652759383131</v>
      </c>
      <c r="V382" s="175">
        <v>21720.91030092166</v>
      </c>
      <c r="W382" s="175">
        <v>21838.167842460189</v>
      </c>
    </row>
    <row r="383" spans="1:23" s="177" customFormat="1" x14ac:dyDescent="0.25">
      <c r="A383" s="177">
        <v>600010802</v>
      </c>
      <c r="B383" s="177" t="s">
        <v>462</v>
      </c>
      <c r="C383" s="177" t="s">
        <v>227</v>
      </c>
      <c r="D383" s="177" t="s">
        <v>21</v>
      </c>
      <c r="E383" s="177" t="s">
        <v>212</v>
      </c>
      <c r="F383" s="177" t="s">
        <v>442</v>
      </c>
      <c r="G383" s="177" t="s">
        <v>443</v>
      </c>
      <c r="H383" s="183" t="s">
        <v>683</v>
      </c>
      <c r="I383" s="183">
        <v>687.08143281568266</v>
      </c>
      <c r="J383" s="183"/>
      <c r="K383" s="183"/>
      <c r="L383" s="183">
        <v>11584.199969451842</v>
      </c>
      <c r="M383" s="183">
        <v>27215.834282517189</v>
      </c>
      <c r="N383" s="183">
        <v>26405.444170680654</v>
      </c>
      <c r="O383" s="183">
        <v>18886.628387000117</v>
      </c>
      <c r="P383" s="183">
        <v>17913.505152606773</v>
      </c>
      <c r="Q383" s="183">
        <v>17623.899823047144</v>
      </c>
      <c r="R383" s="183">
        <v>18251.755424422357</v>
      </c>
      <c r="S383" s="183">
        <v>19568.666809106391</v>
      </c>
      <c r="T383" s="183">
        <v>19628.811650279207</v>
      </c>
      <c r="U383" s="183">
        <v>21984.760358988176</v>
      </c>
      <c r="V383" s="183">
        <v>24681.395029957403</v>
      </c>
      <c r="W383" s="183">
        <v>21994.071259274057</v>
      </c>
    </row>
    <row r="384" spans="1:23" s="174" customFormat="1" ht="15.75" thickBot="1" x14ac:dyDescent="0.3">
      <c r="A384" s="174">
        <v>600010802</v>
      </c>
      <c r="B384" s="174" t="s">
        <v>462</v>
      </c>
      <c r="C384" s="174" t="s">
        <v>227</v>
      </c>
      <c r="D384" s="174" t="s">
        <v>21</v>
      </c>
      <c r="E384" s="174" t="s">
        <v>212</v>
      </c>
      <c r="F384" s="174" t="s">
        <v>442</v>
      </c>
      <c r="G384" s="174" t="s">
        <v>443</v>
      </c>
      <c r="H384" s="175" t="s">
        <v>697</v>
      </c>
      <c r="I384" s="175">
        <v>450.43012152777777</v>
      </c>
      <c r="J384" s="175"/>
      <c r="K384" s="175">
        <v>10377.91</v>
      </c>
      <c r="L384" s="175">
        <v>10999.498970732366</v>
      </c>
      <c r="M384" s="175">
        <v>10886.538265869469</v>
      </c>
      <c r="N384" s="175">
        <v>10872.43226288631</v>
      </c>
      <c r="O384" s="175">
        <v>11030.895844322773</v>
      </c>
      <c r="P384" s="175">
        <v>10962.484198852615</v>
      </c>
      <c r="Q384" s="175">
        <v>11083.92918108095</v>
      </c>
      <c r="R384" s="175">
        <v>11226.183649403845</v>
      </c>
      <c r="S384" s="175">
        <v>10937.523156919429</v>
      </c>
      <c r="T384" s="175">
        <v>11041.846414739664</v>
      </c>
      <c r="U384" s="175">
        <v>10898.918624853972</v>
      </c>
      <c r="V384" s="175">
        <v>11150.222051617508</v>
      </c>
      <c r="W384" s="175">
        <v>11001.190312844543</v>
      </c>
    </row>
    <row r="385" spans="1:23" s="177" customFormat="1" x14ac:dyDescent="0.25">
      <c r="A385" s="177">
        <v>600010876</v>
      </c>
      <c r="B385" s="177" t="s">
        <v>464</v>
      </c>
      <c r="C385" s="177" t="s">
        <v>211</v>
      </c>
      <c r="D385" s="177" t="s">
        <v>51</v>
      </c>
      <c r="E385" s="177" t="s">
        <v>399</v>
      </c>
      <c r="F385" s="177" t="s">
        <v>400</v>
      </c>
      <c r="G385" s="177" t="s">
        <v>465</v>
      </c>
      <c r="H385" s="183" t="s">
        <v>683</v>
      </c>
      <c r="I385" s="183">
        <v>22.487670503816837</v>
      </c>
      <c r="J385" s="183"/>
      <c r="K385" s="183"/>
      <c r="L385" s="183">
        <v>10863.52454195831</v>
      </c>
      <c r="M385" s="183">
        <v>13095.078738405569</v>
      </c>
      <c r="N385" s="183">
        <v>16179.48501833764</v>
      </c>
      <c r="O385" s="183">
        <v>12088.612261977562</v>
      </c>
      <c r="P385" s="183">
        <v>12463.688110188099</v>
      </c>
      <c r="Q385" s="183">
        <v>16856.302009086128</v>
      </c>
      <c r="R385" s="183">
        <v>21429.7855365699</v>
      </c>
      <c r="S385" s="183">
        <v>21429.7855365699</v>
      </c>
      <c r="T385" s="183">
        <v>21429.785536569889</v>
      </c>
      <c r="U385" s="183">
        <v>23850.163042064498</v>
      </c>
      <c r="V385" s="183">
        <v>23850.163042064498</v>
      </c>
      <c r="W385" s="183">
        <v>23850.163042064498</v>
      </c>
    </row>
    <row r="386" spans="1:23" s="174" customFormat="1" ht="15.75" thickBot="1" x14ac:dyDescent="0.3">
      <c r="A386" s="174">
        <v>600010876</v>
      </c>
      <c r="B386" s="174" t="s">
        <v>464</v>
      </c>
      <c r="C386" s="174" t="s">
        <v>211</v>
      </c>
      <c r="D386" s="174" t="s">
        <v>51</v>
      </c>
      <c r="E386" s="174" t="s">
        <v>399</v>
      </c>
      <c r="F386" s="174" t="s">
        <v>400</v>
      </c>
      <c r="G386" s="174" t="s">
        <v>465</v>
      </c>
      <c r="H386" s="175" t="s">
        <v>697</v>
      </c>
      <c r="I386" s="175">
        <v>66.769991836734704</v>
      </c>
      <c r="J386" s="175"/>
      <c r="K386" s="175">
        <v>20448.310000000001</v>
      </c>
      <c r="L386" s="175">
        <v>13898.972743727985</v>
      </c>
      <c r="M386" s="175">
        <v>13877.432795788762</v>
      </c>
      <c r="N386" s="175">
        <v>13845.217387947467</v>
      </c>
      <c r="O386" s="175">
        <v>13874.180184269959</v>
      </c>
      <c r="P386" s="175">
        <v>13857.794303523902</v>
      </c>
      <c r="Q386" s="175">
        <v>13885.855655229936</v>
      </c>
      <c r="R386" s="175">
        <v>13888.719293632194</v>
      </c>
      <c r="S386" s="175">
        <v>13891.582932034451</v>
      </c>
      <c r="T386" s="175">
        <v>13894.446570436732</v>
      </c>
      <c r="U386" s="175">
        <v>13855.157436498357</v>
      </c>
      <c r="V386" s="175">
        <v>13882.638294396718</v>
      </c>
      <c r="W386" s="175">
        <v>13910.119152295079</v>
      </c>
    </row>
    <row r="387" spans="1:23" s="177" customFormat="1" x14ac:dyDescent="0.25">
      <c r="A387" s="177">
        <v>600010878</v>
      </c>
      <c r="B387" s="177" t="s">
        <v>467</v>
      </c>
      <c r="C387" s="177" t="s">
        <v>211</v>
      </c>
      <c r="D387" s="177" t="s">
        <v>51</v>
      </c>
      <c r="E387" s="177" t="s">
        <v>399</v>
      </c>
      <c r="F387" s="177" t="s">
        <v>400</v>
      </c>
      <c r="G387" s="177" t="s">
        <v>468</v>
      </c>
      <c r="H387" s="183" t="s">
        <v>683</v>
      </c>
      <c r="I387" s="183">
        <v>28.728023841770987</v>
      </c>
      <c r="J387" s="183"/>
      <c r="K387" s="183"/>
      <c r="L387" s="183">
        <v>29629.326116703873</v>
      </c>
      <c r="M387" s="183">
        <v>35707.683134987485</v>
      </c>
      <c r="N387" s="183">
        <v>44795.981814047598</v>
      </c>
      <c r="O387" s="183">
        <v>33450.852625861728</v>
      </c>
      <c r="P387" s="183">
        <v>34478.323675931868</v>
      </c>
      <c r="Q387" s="183">
        <v>46637.09498796871</v>
      </c>
      <c r="R387" s="183">
        <v>52620.233766275815</v>
      </c>
      <c r="S387" s="183">
        <v>46335.613580761477</v>
      </c>
      <c r="T387" s="183">
        <v>41210.407421092394</v>
      </c>
      <c r="U387" s="183">
        <v>40340.041950032683</v>
      </c>
      <c r="V387" s="183">
        <v>44098.970637126018</v>
      </c>
      <c r="W387" s="183">
        <v>52040.087176616515</v>
      </c>
    </row>
    <row r="388" spans="1:23" s="174" customFormat="1" ht="15.75" thickBot="1" x14ac:dyDescent="0.3">
      <c r="A388" s="174">
        <v>600010878</v>
      </c>
      <c r="B388" s="174" t="s">
        <v>467</v>
      </c>
      <c r="C388" s="174" t="s">
        <v>211</v>
      </c>
      <c r="D388" s="174" t="s">
        <v>51</v>
      </c>
      <c r="E388" s="174" t="s">
        <v>399</v>
      </c>
      <c r="F388" s="174" t="s">
        <v>400</v>
      </c>
      <c r="G388" s="174" t="s">
        <v>468</v>
      </c>
      <c r="H388" s="175" t="s">
        <v>697</v>
      </c>
      <c r="I388" s="175">
        <v>67.869988874822567</v>
      </c>
      <c r="J388" s="175"/>
      <c r="K388" s="175">
        <v>17691.669999999998</v>
      </c>
      <c r="L388" s="175">
        <v>21195.551430912521</v>
      </c>
      <c r="M388" s="175">
        <v>21198.505739368062</v>
      </c>
      <c r="N388" s="175">
        <v>21245.130594887625</v>
      </c>
      <c r="O388" s="175">
        <v>21218.120417014055</v>
      </c>
      <c r="P388" s="175">
        <v>21207.028318726287</v>
      </c>
      <c r="Q388" s="175">
        <v>21247.700502878248</v>
      </c>
      <c r="R388" s="175">
        <v>21202.288241515962</v>
      </c>
      <c r="S388" s="175">
        <v>21208.640714148176</v>
      </c>
      <c r="T388" s="175">
        <v>21242.440526100865</v>
      </c>
      <c r="U388" s="175">
        <v>21228.510094430269</v>
      </c>
      <c r="V388" s="175">
        <v>21225.074923265001</v>
      </c>
      <c r="W388" s="175">
        <v>21192.859859778146</v>
      </c>
    </row>
    <row r="389" spans="1:23" s="177" customFormat="1" x14ac:dyDescent="0.25">
      <c r="A389" s="177">
        <v>600010881</v>
      </c>
      <c r="B389" s="177" t="s">
        <v>470</v>
      </c>
      <c r="C389" s="177" t="s">
        <v>211</v>
      </c>
      <c r="D389" s="177" t="s">
        <v>21</v>
      </c>
      <c r="E389" s="177" t="s">
        <v>212</v>
      </c>
      <c r="F389" s="177" t="s">
        <v>338</v>
      </c>
      <c r="G389" s="177" t="s">
        <v>416</v>
      </c>
      <c r="H389" s="183" t="s">
        <v>683</v>
      </c>
      <c r="I389" s="183">
        <v>511.8246742532578</v>
      </c>
      <c r="J389" s="183"/>
      <c r="K389" s="183"/>
      <c r="L389" s="183">
        <v>140751.78541964589</v>
      </c>
      <c r="M389" s="183">
        <v>140751.78541964589</v>
      </c>
      <c r="N389" s="183">
        <v>140751.78541964589</v>
      </c>
      <c r="O389" s="183">
        <v>115160.55170698301</v>
      </c>
      <c r="P389" s="183">
        <v>115160.55170698301</v>
      </c>
      <c r="Q389" s="183">
        <v>140751.78541964589</v>
      </c>
      <c r="R389" s="183">
        <v>140751.78541964589</v>
      </c>
      <c r="S389" s="183">
        <v>140751.78541964589</v>
      </c>
      <c r="T389" s="183">
        <v>140751.78541964589</v>
      </c>
      <c r="U389" s="183">
        <v>52423.823245281259</v>
      </c>
      <c r="V389" s="183">
        <v>52423.823245281259</v>
      </c>
      <c r="W389" s="183">
        <v>52423.823245281259</v>
      </c>
    </row>
    <row r="390" spans="1:23" s="174" customFormat="1" ht="15.75" thickBot="1" x14ac:dyDescent="0.3">
      <c r="A390" s="174">
        <v>600010881</v>
      </c>
      <c r="B390" s="174" t="s">
        <v>470</v>
      </c>
      <c r="C390" s="174" t="s">
        <v>211</v>
      </c>
      <c r="D390" s="174" t="s">
        <v>21</v>
      </c>
      <c r="E390" s="174" t="s">
        <v>212</v>
      </c>
      <c r="F390" s="174" t="s">
        <v>338</v>
      </c>
      <c r="G390" s="174" t="s">
        <v>416</v>
      </c>
      <c r="H390" s="175" t="s">
        <v>697</v>
      </c>
      <c r="I390" s="175">
        <v>339.47</v>
      </c>
      <c r="J390" s="175"/>
      <c r="K390" s="175">
        <v>22744.49</v>
      </c>
      <c r="L390" s="175">
        <v>24781.31</v>
      </c>
      <c r="M390" s="175">
        <v>24577.627999999993</v>
      </c>
      <c r="N390" s="175">
        <v>24645.52199999999</v>
      </c>
      <c r="O390" s="175">
        <v>24713.415999999987</v>
      </c>
      <c r="P390" s="175">
        <v>24781.309999999983</v>
      </c>
      <c r="Q390" s="175">
        <v>24849.20399999998</v>
      </c>
      <c r="R390" s="175">
        <v>24645.521999999972</v>
      </c>
      <c r="S390" s="175">
        <v>24713.415999999968</v>
      </c>
      <c r="T390" s="175">
        <v>24781.309999999965</v>
      </c>
      <c r="U390" s="175">
        <v>24772.703210962871</v>
      </c>
      <c r="V390" s="175">
        <v>24696.202421925773</v>
      </c>
      <c r="W390" s="175">
        <v>24687.595632888682</v>
      </c>
    </row>
    <row r="391" spans="1:23" s="177" customFormat="1" x14ac:dyDescent="0.25">
      <c r="A391" s="177">
        <v>600010896</v>
      </c>
      <c r="B391" s="177" t="s">
        <v>472</v>
      </c>
      <c r="C391" s="177" t="s">
        <v>227</v>
      </c>
      <c r="D391" s="177" t="s">
        <v>21</v>
      </c>
      <c r="E391" s="177" t="s">
        <v>212</v>
      </c>
      <c r="F391" s="177" t="s">
        <v>446</v>
      </c>
      <c r="G391" s="177" t="s">
        <v>445</v>
      </c>
      <c r="H391" s="183" t="s">
        <v>683</v>
      </c>
      <c r="I391" s="183">
        <v>657.01257015159115</v>
      </c>
      <c r="J391" s="183"/>
      <c r="K391" s="183"/>
      <c r="L391" s="183">
        <v>42339.254641726788</v>
      </c>
      <c r="M391" s="183">
        <v>46579.519476091205</v>
      </c>
      <c r="N391" s="183">
        <v>47454.196829325767</v>
      </c>
      <c r="O391" s="183">
        <v>34620.592282114383</v>
      </c>
      <c r="P391" s="183">
        <v>37658.77891486539</v>
      </c>
      <c r="Q391" s="183">
        <v>52959.257715753447</v>
      </c>
      <c r="R391" s="183">
        <v>15338.893714310143</v>
      </c>
      <c r="S391" s="183">
        <v>15368.414270874322</v>
      </c>
      <c r="T391" s="183">
        <v>15393.876839564602</v>
      </c>
      <c r="U391" s="183">
        <v>22148.588566952545</v>
      </c>
      <c r="V391" s="183">
        <v>22148.588566952545</v>
      </c>
      <c r="W391" s="183">
        <v>22148.588566952545</v>
      </c>
    </row>
    <row r="392" spans="1:23" s="174" customFormat="1" ht="15.75" thickBot="1" x14ac:dyDescent="0.3">
      <c r="A392" s="174">
        <v>600010896</v>
      </c>
      <c r="B392" s="174" t="s">
        <v>472</v>
      </c>
      <c r="C392" s="174" t="s">
        <v>227</v>
      </c>
      <c r="D392" s="174" t="s">
        <v>21</v>
      </c>
      <c r="E392" s="174" t="s">
        <v>212</v>
      </c>
      <c r="F392" s="174" t="s">
        <v>446</v>
      </c>
      <c r="G392" s="174" t="s">
        <v>445</v>
      </c>
      <c r="H392" s="175" t="s">
        <v>697</v>
      </c>
      <c r="I392" s="175">
        <v>390.97999999999996</v>
      </c>
      <c r="J392" s="175"/>
      <c r="K392" s="175">
        <v>10165.48</v>
      </c>
      <c r="L392" s="175">
        <v>9601.6567309396924</v>
      </c>
      <c r="M392" s="175">
        <v>9642.344654704073</v>
      </c>
      <c r="N392" s="175">
        <v>9553.5029762111535</v>
      </c>
      <c r="O392" s="175">
        <v>9673.1595718952231</v>
      </c>
      <c r="P392" s="175">
        <v>9548.749131046774</v>
      </c>
      <c r="Q392" s="175">
        <v>9702.7342628362203</v>
      </c>
      <c r="R392" s="175">
        <v>9567.2895988026885</v>
      </c>
      <c r="S392" s="175">
        <v>9414.2776191197754</v>
      </c>
      <c r="T392" s="175">
        <v>9637.0931818450263</v>
      </c>
      <c r="U392" s="175">
        <v>9750.0638988639075</v>
      </c>
      <c r="V392" s="175">
        <v>9472.054615882791</v>
      </c>
      <c r="W392" s="175">
        <v>9585.0253329016723</v>
      </c>
    </row>
    <row r="393" spans="1:23" s="181" customFormat="1" ht="15.75" thickBot="1" x14ac:dyDescent="0.3">
      <c r="A393" s="181">
        <v>600010940</v>
      </c>
      <c r="B393" s="181" t="s">
        <v>474</v>
      </c>
      <c r="C393" s="181" t="s">
        <v>211</v>
      </c>
      <c r="D393" s="181" t="s">
        <v>192</v>
      </c>
      <c r="E393" s="181" t="s">
        <v>408</v>
      </c>
      <c r="G393" s="181" t="s">
        <v>475</v>
      </c>
      <c r="H393" s="182" t="s">
        <v>697</v>
      </c>
      <c r="I393" s="182">
        <v>0</v>
      </c>
      <c r="J393" s="182"/>
      <c r="K393" s="182">
        <v>0</v>
      </c>
      <c r="L393" s="182">
        <v>0</v>
      </c>
      <c r="M393" s="182">
        <v>0</v>
      </c>
      <c r="N393" s="182">
        <v>0</v>
      </c>
      <c r="O393" s="182">
        <v>0</v>
      </c>
      <c r="P393" s="182">
        <v>0</v>
      </c>
      <c r="Q393" s="182">
        <v>0</v>
      </c>
      <c r="R393" s="182">
        <v>0</v>
      </c>
      <c r="S393" s="182">
        <v>0</v>
      </c>
      <c r="T393" s="182">
        <v>0</v>
      </c>
      <c r="U393" s="182">
        <v>0</v>
      </c>
      <c r="V393" s="182">
        <v>0</v>
      </c>
      <c r="W393" s="182">
        <v>0</v>
      </c>
    </row>
    <row r="394" spans="1:23" s="181" customFormat="1" ht="15.75" thickBot="1" x14ac:dyDescent="0.3">
      <c r="A394" s="181">
        <v>600010980</v>
      </c>
      <c r="B394" s="181" t="s">
        <v>477</v>
      </c>
      <c r="C394" s="181" t="s">
        <v>227</v>
      </c>
      <c r="D394" s="181" t="s">
        <v>21</v>
      </c>
      <c r="E394" s="181" t="s">
        <v>212</v>
      </c>
      <c r="F394" s="181" t="s">
        <v>338</v>
      </c>
      <c r="G394" s="181" t="s">
        <v>353</v>
      </c>
      <c r="H394" s="182" t="s">
        <v>697</v>
      </c>
      <c r="I394" s="182">
        <v>0</v>
      </c>
      <c r="J394" s="182"/>
      <c r="K394" s="182">
        <v>0</v>
      </c>
      <c r="L394" s="182">
        <v>0</v>
      </c>
      <c r="M394" s="182">
        <v>0</v>
      </c>
      <c r="N394" s="182">
        <v>0</v>
      </c>
      <c r="O394" s="182">
        <v>0</v>
      </c>
      <c r="P394" s="182">
        <v>0</v>
      </c>
      <c r="Q394" s="182">
        <v>0</v>
      </c>
      <c r="R394" s="182">
        <v>0</v>
      </c>
      <c r="S394" s="182">
        <v>0</v>
      </c>
      <c r="T394" s="182">
        <v>0</v>
      </c>
      <c r="U394" s="182">
        <v>0</v>
      </c>
      <c r="V394" s="182">
        <v>0</v>
      </c>
      <c r="W394" s="182">
        <v>0</v>
      </c>
    </row>
    <row r="395" spans="1:23" s="177" customFormat="1" x14ac:dyDescent="0.25">
      <c r="A395" s="177">
        <v>600011018</v>
      </c>
      <c r="B395" s="177" t="s">
        <v>479</v>
      </c>
      <c r="C395" s="177" t="s">
        <v>227</v>
      </c>
      <c r="D395" s="177" t="s">
        <v>38</v>
      </c>
      <c r="E395" s="177" t="s">
        <v>237</v>
      </c>
      <c r="F395" s="177" t="s">
        <v>238</v>
      </c>
      <c r="G395" s="177" t="s">
        <v>236</v>
      </c>
      <c r="H395" s="183" t="s">
        <v>683</v>
      </c>
      <c r="I395" s="183">
        <v>283.96614083026327</v>
      </c>
      <c r="J395" s="183"/>
      <c r="K395" s="183"/>
      <c r="L395" s="183">
        <v>17782.198259894929</v>
      </c>
      <c r="M395" s="183">
        <v>17787.407063058257</v>
      </c>
      <c r="N395" s="183">
        <v>17906.134330835903</v>
      </c>
      <c r="O395" s="183">
        <v>17919.845917919414</v>
      </c>
      <c r="P395" s="183">
        <v>26667.239277084733</v>
      </c>
      <c r="Q395" s="183">
        <v>31901.963705500413</v>
      </c>
      <c r="R395" s="183">
        <v>30503.345023517755</v>
      </c>
      <c r="S395" s="183">
        <v>26950.507472329242</v>
      </c>
      <c r="T395" s="183">
        <v>26808.163169831627</v>
      </c>
      <c r="U395" s="183">
        <v>21463.533872338918</v>
      </c>
      <c r="V395" s="183">
        <v>21422.399111088394</v>
      </c>
      <c r="W395" s="183">
        <v>21462.962556210441</v>
      </c>
    </row>
    <row r="396" spans="1:23" s="174" customFormat="1" ht="15.75" thickBot="1" x14ac:dyDescent="0.3">
      <c r="A396" s="174">
        <v>600011018</v>
      </c>
      <c r="B396" s="174" t="s">
        <v>479</v>
      </c>
      <c r="C396" s="174" t="s">
        <v>227</v>
      </c>
      <c r="D396" s="174" t="s">
        <v>38</v>
      </c>
      <c r="E396" s="174" t="s">
        <v>237</v>
      </c>
      <c r="F396" s="174" t="s">
        <v>238</v>
      </c>
      <c r="G396" s="174" t="s">
        <v>236</v>
      </c>
      <c r="H396" s="175" t="s">
        <v>697</v>
      </c>
      <c r="I396" s="175">
        <v>267.45</v>
      </c>
      <c r="J396" s="175"/>
      <c r="K396" s="175">
        <v>0</v>
      </c>
      <c r="L396" s="175">
        <v>12939.006351846398</v>
      </c>
      <c r="M396" s="175">
        <v>13035.506856812744</v>
      </c>
      <c r="N396" s="175">
        <v>13020.185552058083</v>
      </c>
      <c r="O396" s="175">
        <v>12991.950158480144</v>
      </c>
      <c r="P396" s="175">
        <v>13016.040444873988</v>
      </c>
      <c r="Q396" s="175">
        <v>12923.97022807418</v>
      </c>
      <c r="R396" s="175">
        <v>13079.371730369399</v>
      </c>
      <c r="S396" s="175">
        <v>13104.119368186775</v>
      </c>
      <c r="T396" s="175">
        <v>12995.482227976314</v>
      </c>
      <c r="U396" s="175">
        <v>12839.068133506686</v>
      </c>
      <c r="V396" s="175">
        <v>12988.846305506879</v>
      </c>
      <c r="W396" s="175">
        <v>13100.420298071553</v>
      </c>
    </row>
    <row r="397" spans="1:23" s="177" customFormat="1" x14ac:dyDescent="0.25">
      <c r="A397" s="177">
        <v>600011021</v>
      </c>
      <c r="B397" s="177" t="s">
        <v>481</v>
      </c>
      <c r="C397" s="177" t="s">
        <v>211</v>
      </c>
      <c r="D397" s="177" t="s">
        <v>46</v>
      </c>
      <c r="E397" s="177" t="s">
        <v>251</v>
      </c>
      <c r="F397" s="177" t="s">
        <v>252</v>
      </c>
      <c r="G397" s="177" t="s">
        <v>482</v>
      </c>
      <c r="H397" s="183" t="s">
        <v>683</v>
      </c>
      <c r="I397" s="183">
        <v>73.894611421981352</v>
      </c>
      <c r="J397" s="183"/>
      <c r="K397" s="183"/>
      <c r="L397" s="183">
        <v>5448.1209010255707</v>
      </c>
      <c r="M397" s="183">
        <v>3690.4983138343146</v>
      </c>
      <c r="N397" s="183">
        <v>2030.6375235478026</v>
      </c>
      <c r="O397" s="183">
        <v>1732.9041086117179</v>
      </c>
      <c r="P397" s="183">
        <v>3534.365660184943</v>
      </c>
      <c r="Q397" s="183">
        <v>5558.48778964762</v>
      </c>
      <c r="R397" s="183">
        <v>6525.4659523268911</v>
      </c>
      <c r="S397" s="183">
        <v>6109.2516510476516</v>
      </c>
      <c r="T397" s="183">
        <v>6072.3268253136621</v>
      </c>
      <c r="U397" s="183">
        <v>6048.7793679036913</v>
      </c>
      <c r="V397" s="183">
        <v>6145.5532247441961</v>
      </c>
      <c r="W397" s="183">
        <v>6534.9819320318747</v>
      </c>
    </row>
    <row r="398" spans="1:23" s="174" customFormat="1" ht="15.75" thickBot="1" x14ac:dyDescent="0.3">
      <c r="A398" s="174">
        <v>600011021</v>
      </c>
      <c r="B398" s="174" t="s">
        <v>481</v>
      </c>
      <c r="C398" s="174" t="s">
        <v>211</v>
      </c>
      <c r="D398" s="174" t="s">
        <v>46</v>
      </c>
      <c r="E398" s="174" t="s">
        <v>251</v>
      </c>
      <c r="F398" s="174" t="s">
        <v>252</v>
      </c>
      <c r="G398" s="174" t="s">
        <v>482</v>
      </c>
      <c r="H398" s="175" t="s">
        <v>697</v>
      </c>
      <c r="I398" s="175">
        <v>52.2</v>
      </c>
      <c r="J398" s="175"/>
      <c r="K398" s="175">
        <v>52.2</v>
      </c>
      <c r="L398" s="175">
        <v>14.184985171773452</v>
      </c>
      <c r="M398" s="175">
        <v>17.174700185748069</v>
      </c>
      <c r="N398" s="175">
        <v>44.309091809007789</v>
      </c>
      <c r="O398" s="175">
        <v>20.765778395178071</v>
      </c>
      <c r="P398" s="175">
        <v>29.649388507338092</v>
      </c>
      <c r="Q398" s="175">
        <v>18.069939260864121</v>
      </c>
      <c r="R398" s="175">
        <v>2.0060387868292624</v>
      </c>
      <c r="S398" s="175">
        <v>18.960688633141572</v>
      </c>
      <c r="T398" s="175">
        <v>9.7994583661834422</v>
      </c>
      <c r="U398" s="175">
        <v>17.272421758910742</v>
      </c>
      <c r="V398" s="175">
        <v>8.5832240973390039</v>
      </c>
      <c r="W398" s="175">
        <v>37.997126550455626</v>
      </c>
    </row>
    <row r="399" spans="1:23" s="177" customFormat="1" x14ac:dyDescent="0.25">
      <c r="A399" s="177">
        <v>600011090</v>
      </c>
      <c r="B399" s="177" t="s">
        <v>488</v>
      </c>
      <c r="C399" s="177" t="s">
        <v>211</v>
      </c>
      <c r="D399" s="177" t="s">
        <v>370</v>
      </c>
      <c r="E399" s="177" t="s">
        <v>485</v>
      </c>
      <c r="G399" s="177" t="s">
        <v>489</v>
      </c>
      <c r="H399" s="178" t="s">
        <v>696</v>
      </c>
      <c r="I399" s="178">
        <v>228</v>
      </c>
      <c r="J399" s="178"/>
      <c r="K399" s="178"/>
      <c r="L399" s="178">
        <v>6529.4639999999999</v>
      </c>
      <c r="M399" s="178">
        <v>9110.880000000001</v>
      </c>
      <c r="N399" s="178">
        <v>9110.880000000001</v>
      </c>
      <c r="O399" s="178">
        <v>9110.880000000001</v>
      </c>
      <c r="P399" s="178">
        <v>9110.880000000001</v>
      </c>
      <c r="Q399" s="178">
        <v>9110.880000000001</v>
      </c>
      <c r="R399" s="178">
        <v>9110.880000000001</v>
      </c>
      <c r="S399" s="178">
        <v>9110.880000000001</v>
      </c>
      <c r="T399" s="178">
        <v>9110.880000000001</v>
      </c>
      <c r="U399" s="178">
        <v>12907.080000000002</v>
      </c>
      <c r="V399" s="178">
        <v>12907.080000000002</v>
      </c>
      <c r="W399" s="178">
        <v>12907.080000000002</v>
      </c>
    </row>
    <row r="400" spans="1:23" s="174" customFormat="1" x14ac:dyDescent="0.25">
      <c r="A400" s="174">
        <v>600011090</v>
      </c>
      <c r="B400" s="174" t="s">
        <v>488</v>
      </c>
      <c r="C400" s="174" t="s">
        <v>211</v>
      </c>
      <c r="D400" s="174" t="s">
        <v>370</v>
      </c>
      <c r="E400" s="174" t="s">
        <v>485</v>
      </c>
      <c r="G400" s="174" t="s">
        <v>489</v>
      </c>
      <c r="H400" s="175" t="s">
        <v>697</v>
      </c>
      <c r="I400" s="175">
        <v>228</v>
      </c>
      <c r="J400" s="175"/>
      <c r="K400" s="175">
        <v>122475.9</v>
      </c>
      <c r="L400" s="175">
        <v>115946.436</v>
      </c>
      <c r="M400" s="175">
        <v>106835.556</v>
      </c>
      <c r="N400" s="175">
        <v>97724.676000000007</v>
      </c>
      <c r="O400" s="175">
        <v>88613.796000000002</v>
      </c>
      <c r="P400" s="175">
        <v>79502.916000000012</v>
      </c>
      <c r="Q400" s="175">
        <v>70392.036000000022</v>
      </c>
      <c r="R400" s="175">
        <v>61281.156000000025</v>
      </c>
      <c r="S400" s="175">
        <v>52170.27600000002</v>
      </c>
      <c r="T400" s="175">
        <v>43059.396000000022</v>
      </c>
      <c r="U400" s="175">
        <v>30152.316000000017</v>
      </c>
      <c r="V400" s="175">
        <v>17245.236000000012</v>
      </c>
      <c r="W400" s="175">
        <v>6390.1560000000118</v>
      </c>
    </row>
    <row r="401" spans="1:23" ht="15.75" thickBot="1" x14ac:dyDescent="0.3">
      <c r="A401" s="171">
        <v>600011090</v>
      </c>
      <c r="B401" s="171" t="s">
        <v>488</v>
      </c>
      <c r="C401" s="171" t="s">
        <v>211</v>
      </c>
      <c r="D401" s="171" t="s">
        <v>370</v>
      </c>
      <c r="E401" s="171" t="s">
        <v>485</v>
      </c>
      <c r="G401" s="171" t="s">
        <v>489</v>
      </c>
      <c r="H401" s="176" t="s">
        <v>699</v>
      </c>
      <c r="I401" s="176">
        <v>228</v>
      </c>
      <c r="J401" s="176"/>
      <c r="K401" s="176"/>
      <c r="L401" s="176">
        <v>0</v>
      </c>
      <c r="M401" s="176">
        <v>0</v>
      </c>
      <c r="N401" s="176">
        <v>0</v>
      </c>
      <c r="O401" s="176">
        <v>0</v>
      </c>
      <c r="P401" s="176">
        <v>0</v>
      </c>
      <c r="Q401" s="176">
        <v>0</v>
      </c>
      <c r="R401" s="176">
        <v>0</v>
      </c>
      <c r="S401" s="176">
        <v>0</v>
      </c>
      <c r="T401" s="176">
        <v>0</v>
      </c>
      <c r="U401" s="176">
        <v>0</v>
      </c>
      <c r="V401" s="176">
        <v>0</v>
      </c>
      <c r="W401" s="176">
        <v>2052</v>
      </c>
    </row>
    <row r="402" spans="1:23" s="177" customFormat="1" x14ac:dyDescent="0.25">
      <c r="A402" s="177">
        <v>600011097</v>
      </c>
      <c r="B402" s="177" t="s">
        <v>491</v>
      </c>
      <c r="C402" s="177" t="s">
        <v>211</v>
      </c>
      <c r="D402" s="177" t="s">
        <v>492</v>
      </c>
      <c r="E402" s="177" t="s">
        <v>493</v>
      </c>
      <c r="F402" s="177" t="s">
        <v>494</v>
      </c>
      <c r="G402" s="177" t="s">
        <v>491</v>
      </c>
      <c r="H402" s="183" t="s">
        <v>683</v>
      </c>
      <c r="I402" s="183">
        <v>0</v>
      </c>
      <c r="J402" s="183"/>
      <c r="K402" s="183"/>
      <c r="L402" s="183">
        <v>0</v>
      </c>
      <c r="M402" s="183">
        <v>0</v>
      </c>
      <c r="N402" s="183">
        <v>0</v>
      </c>
      <c r="O402" s="183">
        <v>0</v>
      </c>
      <c r="P402" s="183">
        <v>0</v>
      </c>
      <c r="Q402" s="183">
        <v>0</v>
      </c>
      <c r="R402" s="183">
        <v>0</v>
      </c>
      <c r="S402" s="183">
        <v>0</v>
      </c>
      <c r="T402" s="183">
        <v>0</v>
      </c>
      <c r="U402" s="183">
        <v>0</v>
      </c>
      <c r="V402" s="183">
        <v>0</v>
      </c>
      <c r="W402" s="183">
        <v>0</v>
      </c>
    </row>
    <row r="403" spans="1:23" x14ac:dyDescent="0.25">
      <c r="A403" s="171">
        <v>600011097</v>
      </c>
      <c r="B403" s="171" t="s">
        <v>491</v>
      </c>
      <c r="C403" s="171" t="s">
        <v>211</v>
      </c>
      <c r="D403" s="171" t="s">
        <v>492</v>
      </c>
      <c r="E403" s="171" t="s">
        <v>493</v>
      </c>
      <c r="F403" s="171" t="s">
        <v>494</v>
      </c>
      <c r="G403" s="171" t="s">
        <v>491</v>
      </c>
      <c r="H403" s="173" t="s">
        <v>696</v>
      </c>
      <c r="I403" s="173">
        <v>25.81</v>
      </c>
      <c r="J403" s="173"/>
      <c r="K403" s="173"/>
      <c r="L403" s="173">
        <v>-2038.2157000000007</v>
      </c>
      <c r="M403" s="173">
        <v>846.09768444444614</v>
      </c>
      <c r="N403" s="173">
        <v>14235.770135587472</v>
      </c>
      <c r="O403" s="173">
        <v>16742.403140107053</v>
      </c>
      <c r="P403" s="173">
        <v>16974.693140107054</v>
      </c>
      <c r="Q403" s="173">
        <v>13994.446635587472</v>
      </c>
      <c r="R403" s="173">
        <v>20946.468902878223</v>
      </c>
      <c r="S403" s="173">
        <v>21191.291987947661</v>
      </c>
      <c r="T403" s="173">
        <v>22429.754726281</v>
      </c>
      <c r="U403" s="173">
        <v>15455.892726280998</v>
      </c>
      <c r="V403" s="173">
        <v>14804.15151128099</v>
      </c>
      <c r="W403" s="173">
        <v>15199.584549683774</v>
      </c>
    </row>
    <row r="404" spans="1:23" s="174" customFormat="1" x14ac:dyDescent="0.25">
      <c r="A404" s="174">
        <v>600011097</v>
      </c>
      <c r="B404" s="174" t="s">
        <v>491</v>
      </c>
      <c r="C404" s="174" t="s">
        <v>211</v>
      </c>
      <c r="D404" s="174" t="s">
        <v>492</v>
      </c>
      <c r="E404" s="174" t="s">
        <v>493</v>
      </c>
      <c r="F404" s="174" t="s">
        <v>494</v>
      </c>
      <c r="G404" s="174" t="s">
        <v>491</v>
      </c>
      <c r="H404" s="175" t="s">
        <v>697</v>
      </c>
      <c r="I404" s="175">
        <v>36.230000461326192</v>
      </c>
      <c r="J404" s="175"/>
      <c r="K404" s="175">
        <v>8638.7900000000009</v>
      </c>
      <c r="L404" s="175">
        <v>11499.873136430931</v>
      </c>
      <c r="M404" s="175">
        <v>10312.189312418946</v>
      </c>
      <c r="N404" s="175">
        <v>2.5712070123427728</v>
      </c>
      <c r="O404" s="175">
        <v>14.20363389123888</v>
      </c>
      <c r="P404" s="175">
        <v>25.836060770134988</v>
      </c>
      <c r="Q404" s="175">
        <v>18.218586541634423</v>
      </c>
      <c r="R404" s="175">
        <v>34.011971040372153</v>
      </c>
      <c r="S404" s="175">
        <v>32.212419551210239</v>
      </c>
      <c r="T404" s="175">
        <v>30.998586402835528</v>
      </c>
      <c r="U404" s="175">
        <v>0.80075288540151079</v>
      </c>
      <c r="V404" s="175">
        <v>15.944764945328293</v>
      </c>
      <c r="W404" s="175">
        <v>19.461714426641798</v>
      </c>
    </row>
    <row r="405" spans="1:23" ht="15.75" thickBot="1" x14ac:dyDescent="0.3">
      <c r="A405" s="171">
        <v>600011097</v>
      </c>
      <c r="B405" s="171" t="s">
        <v>491</v>
      </c>
      <c r="C405" s="171" t="s">
        <v>211</v>
      </c>
      <c r="D405" s="171" t="s">
        <v>492</v>
      </c>
      <c r="E405" s="171" t="s">
        <v>493</v>
      </c>
      <c r="F405" s="171" t="s">
        <v>494</v>
      </c>
      <c r="G405" s="171" t="s">
        <v>491</v>
      </c>
      <c r="H405" s="176" t="s">
        <v>699</v>
      </c>
      <c r="I405" s="176">
        <v>25.81</v>
      </c>
      <c r="J405" s="176"/>
      <c r="K405" s="176"/>
      <c r="L405" s="176">
        <v>0</v>
      </c>
      <c r="M405" s="176">
        <v>0</v>
      </c>
      <c r="N405" s="176">
        <v>6891.2699999999995</v>
      </c>
      <c r="O405" s="176">
        <v>16750.689999999999</v>
      </c>
      <c r="P405" s="176">
        <v>16982.98</v>
      </c>
      <c r="Q405" s="176">
        <v>13989.019999999999</v>
      </c>
      <c r="R405" s="176">
        <v>20957.719999999998</v>
      </c>
      <c r="S405" s="176">
        <v>21190.01</v>
      </c>
      <c r="T405" s="176">
        <v>22428.89</v>
      </c>
      <c r="U405" s="176">
        <v>15434.38</v>
      </c>
      <c r="V405" s="176">
        <v>14814.939999999999</v>
      </c>
      <c r="W405" s="176">
        <v>15202.09</v>
      </c>
    </row>
    <row r="406" spans="1:23" s="181" customFormat="1" ht="15.75" thickBot="1" x14ac:dyDescent="0.3">
      <c r="A406" s="181">
        <v>600011101</v>
      </c>
      <c r="B406" s="181" t="s">
        <v>496</v>
      </c>
      <c r="C406" s="181" t="s">
        <v>227</v>
      </c>
      <c r="D406" s="181" t="s">
        <v>43</v>
      </c>
      <c r="E406" s="181" t="s">
        <v>232</v>
      </c>
      <c r="F406" s="181" t="s">
        <v>233</v>
      </c>
      <c r="G406" s="181" t="s">
        <v>294</v>
      </c>
      <c r="H406" s="182" t="s">
        <v>697</v>
      </c>
      <c r="I406" s="182">
        <v>0</v>
      </c>
      <c r="J406" s="182"/>
      <c r="K406" s="182">
        <v>0</v>
      </c>
      <c r="L406" s="182">
        <v>0</v>
      </c>
      <c r="M406" s="182">
        <v>0</v>
      </c>
      <c r="N406" s="182">
        <v>0</v>
      </c>
      <c r="O406" s="182">
        <v>0</v>
      </c>
      <c r="P406" s="182">
        <v>0</v>
      </c>
      <c r="Q406" s="182">
        <v>0</v>
      </c>
      <c r="R406" s="182">
        <v>0</v>
      </c>
      <c r="S406" s="182">
        <v>0</v>
      </c>
      <c r="T406" s="182">
        <v>0</v>
      </c>
      <c r="U406" s="182">
        <v>0</v>
      </c>
      <c r="V406" s="182">
        <v>0</v>
      </c>
      <c r="W406" s="182">
        <v>0</v>
      </c>
    </row>
    <row r="407" spans="1:23" s="177" customFormat="1" ht="15.75" thickBot="1" x14ac:dyDescent="0.3">
      <c r="A407" s="177">
        <v>600011104</v>
      </c>
      <c r="B407" s="177">
        <v>1</v>
      </c>
      <c r="C407" s="177">
        <v>1</v>
      </c>
      <c r="D407" s="177">
        <v>1</v>
      </c>
      <c r="E407" s="177">
        <v>1</v>
      </c>
      <c r="F407" s="177">
        <v>1</v>
      </c>
      <c r="G407" s="177">
        <v>1</v>
      </c>
      <c r="H407" s="183" t="s">
        <v>683</v>
      </c>
      <c r="I407" s="183">
        <v>493.60075400565506</v>
      </c>
      <c r="J407" s="183"/>
      <c r="K407" s="183"/>
      <c r="L407" s="183">
        <v>0</v>
      </c>
      <c r="M407" s="183">
        <v>0</v>
      </c>
      <c r="N407" s="183">
        <v>0</v>
      </c>
      <c r="O407" s="183">
        <v>0</v>
      </c>
      <c r="P407" s="183">
        <v>0</v>
      </c>
      <c r="Q407" s="183">
        <v>0</v>
      </c>
      <c r="R407" s="183">
        <v>0</v>
      </c>
      <c r="S407" s="183">
        <v>0</v>
      </c>
      <c r="T407" s="183">
        <v>0</v>
      </c>
      <c r="U407" s="183">
        <v>15.678710047166799</v>
      </c>
      <c r="V407" s="183">
        <v>15.678710047166799</v>
      </c>
      <c r="W407" s="183">
        <v>15.678710047166799</v>
      </c>
    </row>
    <row r="408" spans="1:23" s="177" customFormat="1" x14ac:dyDescent="0.25">
      <c r="A408" s="177">
        <v>600011105</v>
      </c>
      <c r="B408" s="177" t="s">
        <v>498</v>
      </c>
      <c r="C408" s="177" t="s">
        <v>227</v>
      </c>
      <c r="D408" s="177" t="s">
        <v>192</v>
      </c>
      <c r="E408" s="177" t="s">
        <v>408</v>
      </c>
      <c r="F408" s="177" t="s">
        <v>409</v>
      </c>
      <c r="G408" s="177" t="s">
        <v>499</v>
      </c>
      <c r="H408" s="183" t="s">
        <v>683</v>
      </c>
      <c r="I408" s="183">
        <v>233.26050038106416</v>
      </c>
      <c r="J408" s="183"/>
      <c r="K408" s="183"/>
      <c r="L408" s="183">
        <v>46652.100076212831</v>
      </c>
      <c r="M408" s="183">
        <v>11663.025019053208</v>
      </c>
      <c r="N408" s="183">
        <v>0</v>
      </c>
      <c r="O408" s="183">
        <v>0</v>
      </c>
      <c r="P408" s="183">
        <v>0</v>
      </c>
      <c r="Q408" s="183">
        <v>0</v>
      </c>
      <c r="R408" s="183">
        <v>0</v>
      </c>
      <c r="S408" s="183">
        <v>0</v>
      </c>
      <c r="T408" s="183">
        <v>0</v>
      </c>
      <c r="U408" s="183">
        <v>4955.0929288083807</v>
      </c>
      <c r="V408" s="183">
        <v>4955.0929288083807</v>
      </c>
      <c r="W408" s="183">
        <v>4955.0929288083807</v>
      </c>
    </row>
    <row r="409" spans="1:23" s="174" customFormat="1" ht="15.75" thickBot="1" x14ac:dyDescent="0.3">
      <c r="A409" s="174">
        <v>600011105</v>
      </c>
      <c r="B409" s="174" t="s">
        <v>498</v>
      </c>
      <c r="C409" s="174" t="s">
        <v>227</v>
      </c>
      <c r="D409" s="174" t="s">
        <v>192</v>
      </c>
      <c r="E409" s="174" t="s">
        <v>408</v>
      </c>
      <c r="F409" s="174" t="s">
        <v>409</v>
      </c>
      <c r="G409" s="174" t="s">
        <v>499</v>
      </c>
      <c r="H409" s="175" t="s">
        <v>697</v>
      </c>
      <c r="I409" s="175">
        <v>0</v>
      </c>
      <c r="J409" s="175"/>
      <c r="K409" s="175">
        <v>0</v>
      </c>
      <c r="L409" s="175">
        <v>0</v>
      </c>
      <c r="M409" s="175">
        <v>0</v>
      </c>
      <c r="N409" s="175">
        <v>0</v>
      </c>
      <c r="O409" s="175">
        <v>0</v>
      </c>
      <c r="P409" s="175">
        <v>0</v>
      </c>
      <c r="Q409" s="175">
        <v>0</v>
      </c>
      <c r="R409" s="175">
        <v>0</v>
      </c>
      <c r="S409" s="175">
        <v>0</v>
      </c>
      <c r="T409" s="175">
        <v>0</v>
      </c>
      <c r="U409" s="175">
        <v>0</v>
      </c>
      <c r="V409" s="175">
        <v>0</v>
      </c>
      <c r="W409" s="175">
        <v>0</v>
      </c>
    </row>
    <row r="410" spans="1:23" s="177" customFormat="1" x14ac:dyDescent="0.25">
      <c r="A410" s="177">
        <v>600011112</v>
      </c>
      <c r="B410" s="177" t="s">
        <v>501</v>
      </c>
      <c r="C410" s="177" t="s">
        <v>211</v>
      </c>
      <c r="D410" s="177" t="s">
        <v>51</v>
      </c>
      <c r="E410" s="177" t="s">
        <v>399</v>
      </c>
      <c r="G410" s="177" t="s">
        <v>501</v>
      </c>
      <c r="H410" s="178" t="s">
        <v>696</v>
      </c>
      <c r="I410" s="178">
        <v>46.1</v>
      </c>
      <c r="J410" s="178"/>
      <c r="K410" s="178"/>
      <c r="L410" s="178">
        <v>7099.4000000000005</v>
      </c>
      <c r="M410" s="178">
        <v>10732.080000000002</v>
      </c>
      <c r="N410" s="178">
        <v>13258.36</v>
      </c>
      <c r="O410" s="178">
        <v>9920.7200000000012</v>
      </c>
      <c r="P410" s="178">
        <v>10215.760000000002</v>
      </c>
      <c r="Q410" s="178">
        <v>13830</v>
      </c>
      <c r="R410" s="178">
        <v>17573.320000000003</v>
      </c>
      <c r="S410" s="178">
        <v>17573.320000000003</v>
      </c>
      <c r="T410" s="178">
        <v>17573.320000000003</v>
      </c>
      <c r="U410" s="178">
        <v>19546.400000000001</v>
      </c>
      <c r="V410" s="178">
        <v>19564.840000000004</v>
      </c>
      <c r="W410" s="178">
        <v>19564.840000000004</v>
      </c>
    </row>
    <row r="411" spans="1:23" s="174" customFormat="1" x14ac:dyDescent="0.25">
      <c r="A411" s="174">
        <v>600011112</v>
      </c>
      <c r="B411" s="174" t="s">
        <v>501</v>
      </c>
      <c r="C411" s="174" t="s">
        <v>211</v>
      </c>
      <c r="D411" s="174" t="s">
        <v>51</v>
      </c>
      <c r="E411" s="174" t="s">
        <v>399</v>
      </c>
      <c r="G411" s="174" t="s">
        <v>501</v>
      </c>
      <c r="H411" s="175" t="s">
        <v>697</v>
      </c>
      <c r="I411" s="175">
        <v>47.6699941280094</v>
      </c>
      <c r="J411" s="175"/>
      <c r="K411" s="175">
        <v>21107.32</v>
      </c>
      <c r="L411" s="175">
        <v>13766.140904286553</v>
      </c>
      <c r="M411" s="175">
        <v>4480.0260481503219</v>
      </c>
      <c r="N411" s="175">
        <v>4499.0940458015239</v>
      </c>
      <c r="O411" s="175">
        <v>4489.5600469759211</v>
      </c>
      <c r="P411" s="175">
        <v>4508.6280446271239</v>
      </c>
      <c r="Q411" s="175">
        <v>4508.6280446271239</v>
      </c>
      <c r="R411" s="175">
        <v>4499.0940458015211</v>
      </c>
      <c r="S411" s="175">
        <v>4489.5600469759174</v>
      </c>
      <c r="T411" s="175">
        <v>4480.0260481503137</v>
      </c>
      <c r="U411" s="175">
        <v>4480.0260481503137</v>
      </c>
      <c r="V411" s="175">
        <v>4508.6280446271176</v>
      </c>
      <c r="W411" s="175">
        <v>4489.560046975912</v>
      </c>
    </row>
    <row r="412" spans="1:23" ht="15.75" thickBot="1" x14ac:dyDescent="0.3">
      <c r="A412" s="171">
        <v>600011112</v>
      </c>
      <c r="B412" s="171" t="s">
        <v>501</v>
      </c>
      <c r="C412" s="171" t="s">
        <v>211</v>
      </c>
      <c r="D412" s="171" t="s">
        <v>51</v>
      </c>
      <c r="E412" s="171" t="s">
        <v>399</v>
      </c>
      <c r="G412" s="171" t="s">
        <v>501</v>
      </c>
      <c r="H412" s="176" t="s">
        <v>699</v>
      </c>
      <c r="I412" s="176">
        <v>46.1</v>
      </c>
      <c r="J412" s="176"/>
      <c r="K412" s="176"/>
      <c r="L412" s="176">
        <v>0</v>
      </c>
      <c r="M412" s="176">
        <v>1751.8</v>
      </c>
      <c r="N412" s="176">
        <v>13276.800000000001</v>
      </c>
      <c r="O412" s="176">
        <v>9911.5</v>
      </c>
      <c r="P412" s="176">
        <v>10234.200000000001</v>
      </c>
      <c r="Q412" s="176">
        <v>13830</v>
      </c>
      <c r="R412" s="176">
        <v>17564.100000000002</v>
      </c>
      <c r="S412" s="176">
        <v>17564.100000000002</v>
      </c>
      <c r="T412" s="176">
        <v>17564.100000000002</v>
      </c>
      <c r="U412" s="176">
        <v>19546.400000000001</v>
      </c>
      <c r="V412" s="176">
        <v>19592.5</v>
      </c>
      <c r="W412" s="176">
        <v>19546.400000000001</v>
      </c>
    </row>
    <row r="413" spans="1:23" s="177" customFormat="1" ht="15.75" thickBot="1" x14ac:dyDescent="0.3">
      <c r="A413" s="177">
        <v>600011114</v>
      </c>
      <c r="B413" s="177">
        <v>1</v>
      </c>
      <c r="C413" s="177">
        <v>1</v>
      </c>
      <c r="D413" s="177">
        <v>1</v>
      </c>
      <c r="E413" s="177">
        <v>1</v>
      </c>
      <c r="F413" s="177">
        <v>1</v>
      </c>
      <c r="G413" s="177">
        <v>1</v>
      </c>
      <c r="H413" s="183" t="s">
        <v>683</v>
      </c>
      <c r="I413" s="183" t="s">
        <v>148</v>
      </c>
      <c r="J413" s="183"/>
      <c r="K413" s="183"/>
      <c r="L413" s="183">
        <v>0</v>
      </c>
      <c r="M413" s="183">
        <v>0</v>
      </c>
      <c r="N413" s="183">
        <v>0</v>
      </c>
      <c r="O413" s="183">
        <v>0</v>
      </c>
      <c r="P413" s="183">
        <v>0</v>
      </c>
      <c r="Q413" s="183">
        <v>0</v>
      </c>
      <c r="R413" s="183">
        <v>0</v>
      </c>
      <c r="S413" s="183">
        <v>0</v>
      </c>
      <c r="T413" s="183">
        <v>0</v>
      </c>
      <c r="U413" s="183">
        <v>0</v>
      </c>
      <c r="V413" s="183">
        <v>0</v>
      </c>
      <c r="W413" s="183">
        <v>0</v>
      </c>
    </row>
    <row r="414" spans="1:23" s="177" customFormat="1" x14ac:dyDescent="0.25">
      <c r="A414" s="177">
        <v>600011122</v>
      </c>
      <c r="B414" s="177">
        <v>0</v>
      </c>
      <c r="C414" s="177" t="s">
        <v>211</v>
      </c>
      <c r="D414" s="177" t="s">
        <v>503</v>
      </c>
      <c r="E414" s="177" t="s">
        <v>504</v>
      </c>
      <c r="F414" s="177" t="s">
        <v>505</v>
      </c>
      <c r="G414" s="177" t="s">
        <v>506</v>
      </c>
      <c r="H414" s="183" t="s">
        <v>683</v>
      </c>
      <c r="I414" s="183">
        <v>1047.7928695652174</v>
      </c>
      <c r="J414" s="183"/>
      <c r="K414" s="183"/>
      <c r="L414" s="183">
        <v>0</v>
      </c>
      <c r="M414" s="183">
        <v>0</v>
      </c>
      <c r="N414" s="183">
        <v>0</v>
      </c>
      <c r="O414" s="183">
        <v>0</v>
      </c>
      <c r="P414" s="183">
        <v>0</v>
      </c>
      <c r="Q414" s="183">
        <v>0</v>
      </c>
      <c r="R414" s="183">
        <v>510.34320933939483</v>
      </c>
      <c r="S414" s="183">
        <v>510.34320933939483</v>
      </c>
      <c r="T414" s="183">
        <v>510.34320933939483</v>
      </c>
      <c r="U414" s="183">
        <v>510.34320933939483</v>
      </c>
      <c r="V414" s="183">
        <v>510.34320933939483</v>
      </c>
      <c r="W414" s="183">
        <v>510.34320933939483</v>
      </c>
    </row>
    <row r="415" spans="1:23" x14ac:dyDescent="0.25">
      <c r="A415" s="171">
        <v>600011122</v>
      </c>
      <c r="B415" s="171">
        <v>0</v>
      </c>
      <c r="C415" s="171" t="s">
        <v>211</v>
      </c>
      <c r="D415" s="171" t="s">
        <v>503</v>
      </c>
      <c r="E415" s="171" t="s">
        <v>504</v>
      </c>
      <c r="F415" s="171" t="s">
        <v>505</v>
      </c>
      <c r="G415" s="171" t="s">
        <v>506</v>
      </c>
      <c r="H415" s="173" t="s">
        <v>696</v>
      </c>
      <c r="I415" s="173">
        <v>5000</v>
      </c>
      <c r="J415" s="173"/>
      <c r="K415" s="173"/>
      <c r="L415" s="173">
        <v>0</v>
      </c>
      <c r="M415" s="173">
        <v>0</v>
      </c>
      <c r="N415" s="173">
        <v>0</v>
      </c>
      <c r="O415" s="173">
        <v>0</v>
      </c>
      <c r="P415" s="173">
        <v>0</v>
      </c>
      <c r="Q415" s="173">
        <v>0</v>
      </c>
      <c r="R415" s="173">
        <v>2435.3248822506407</v>
      </c>
      <c r="S415" s="173">
        <v>2435.3248822506407</v>
      </c>
      <c r="T415" s="173">
        <v>2435.3248822506407</v>
      </c>
      <c r="U415" s="173">
        <v>2435.3248822506407</v>
      </c>
      <c r="V415" s="173">
        <v>2435.3248822506407</v>
      </c>
      <c r="W415" s="173">
        <v>2435.3248822506407</v>
      </c>
    </row>
    <row r="416" spans="1:23" s="174" customFormat="1" x14ac:dyDescent="0.25">
      <c r="A416" s="174">
        <v>600011122</v>
      </c>
      <c r="B416" s="174">
        <v>0</v>
      </c>
      <c r="C416" s="174" t="s">
        <v>211</v>
      </c>
      <c r="D416" s="174" t="s">
        <v>503</v>
      </c>
      <c r="E416" s="174" t="s">
        <v>504</v>
      </c>
      <c r="F416" s="174" t="s">
        <v>505</v>
      </c>
      <c r="G416" s="174" t="s">
        <v>506</v>
      </c>
      <c r="H416" s="175" t="s">
        <v>697</v>
      </c>
      <c r="I416" s="175">
        <v>0</v>
      </c>
      <c r="J416" s="175"/>
      <c r="K416" s="175">
        <v>0</v>
      </c>
      <c r="L416" s="175">
        <v>0</v>
      </c>
      <c r="M416" s="175">
        <v>0</v>
      </c>
      <c r="N416" s="175">
        <v>0</v>
      </c>
      <c r="O416" s="175">
        <v>0</v>
      </c>
      <c r="P416" s="175">
        <v>0</v>
      </c>
      <c r="Q416" s="175">
        <v>0</v>
      </c>
      <c r="R416" s="175">
        <v>0</v>
      </c>
      <c r="S416" s="175">
        <v>0</v>
      </c>
      <c r="T416" s="175">
        <v>0</v>
      </c>
      <c r="U416" s="175">
        <v>0</v>
      </c>
      <c r="V416" s="175">
        <v>0</v>
      </c>
      <c r="W416" s="175">
        <v>0</v>
      </c>
    </row>
    <row r="417" spans="1:23" ht="15.75" thickBot="1" x14ac:dyDescent="0.3">
      <c r="A417" s="171">
        <v>600011122</v>
      </c>
      <c r="B417" s="171">
        <v>0</v>
      </c>
      <c r="C417" s="171" t="s">
        <v>211</v>
      </c>
      <c r="D417" s="171" t="s">
        <v>503</v>
      </c>
      <c r="E417" s="171" t="s">
        <v>504</v>
      </c>
      <c r="F417" s="171" t="s">
        <v>505</v>
      </c>
      <c r="G417" s="171" t="s">
        <v>506</v>
      </c>
      <c r="H417" s="176" t="s">
        <v>699</v>
      </c>
      <c r="I417" s="176">
        <v>5000</v>
      </c>
      <c r="J417" s="176"/>
      <c r="K417" s="176"/>
      <c r="L417" s="176">
        <v>0</v>
      </c>
      <c r="M417" s="176">
        <v>5000</v>
      </c>
      <c r="N417" s="176">
        <v>0</v>
      </c>
      <c r="O417" s="176">
        <v>0</v>
      </c>
      <c r="P417" s="176">
        <v>0</v>
      </c>
      <c r="Q417" s="176">
        <v>0</v>
      </c>
      <c r="R417" s="176">
        <v>0</v>
      </c>
      <c r="S417" s="176">
        <v>5000</v>
      </c>
      <c r="T417" s="176">
        <v>0</v>
      </c>
      <c r="U417" s="176">
        <v>5000</v>
      </c>
      <c r="V417" s="176">
        <v>0</v>
      </c>
      <c r="W417" s="176">
        <v>5000</v>
      </c>
    </row>
    <row r="418" spans="1:23" s="177" customFormat="1" x14ac:dyDescent="0.25">
      <c r="A418" s="177">
        <v>600011140</v>
      </c>
      <c r="B418" s="177" t="s">
        <v>508</v>
      </c>
      <c r="C418" s="177" t="s">
        <v>227</v>
      </c>
      <c r="D418" s="177" t="s">
        <v>187</v>
      </c>
      <c r="E418" s="177" t="s">
        <v>509</v>
      </c>
      <c r="G418" s="177" t="s">
        <v>510</v>
      </c>
      <c r="H418" s="178" t="s">
        <v>696</v>
      </c>
      <c r="I418" s="178">
        <v>119.38</v>
      </c>
      <c r="J418" s="178"/>
      <c r="K418" s="178"/>
      <c r="L418" s="178">
        <v>0</v>
      </c>
      <c r="M418" s="178">
        <v>0</v>
      </c>
      <c r="N418" s="178">
        <v>0</v>
      </c>
      <c r="O418" s="178">
        <v>0</v>
      </c>
      <c r="P418" s="178">
        <v>0</v>
      </c>
      <c r="Q418" s="178">
        <v>0</v>
      </c>
      <c r="R418" s="178">
        <v>0</v>
      </c>
      <c r="S418" s="178">
        <v>0</v>
      </c>
      <c r="T418" s="178">
        <v>0</v>
      </c>
      <c r="U418" s="178">
        <v>0</v>
      </c>
      <c r="V418" s="178">
        <v>0</v>
      </c>
      <c r="W418" s="178">
        <v>0</v>
      </c>
    </row>
    <row r="419" spans="1:23" s="174" customFormat="1" x14ac:dyDescent="0.25">
      <c r="A419" s="174">
        <v>600011140</v>
      </c>
      <c r="B419" s="174" t="s">
        <v>508</v>
      </c>
      <c r="C419" s="174" t="s">
        <v>227</v>
      </c>
      <c r="D419" s="174" t="s">
        <v>187</v>
      </c>
      <c r="E419" s="174" t="s">
        <v>509</v>
      </c>
      <c r="G419" s="174" t="s">
        <v>510</v>
      </c>
      <c r="H419" s="175" t="s">
        <v>697</v>
      </c>
      <c r="I419" s="175">
        <v>0</v>
      </c>
      <c r="J419" s="175"/>
      <c r="K419" s="175">
        <v>0</v>
      </c>
      <c r="L419" s="175">
        <v>0</v>
      </c>
      <c r="M419" s="175">
        <v>0</v>
      </c>
      <c r="N419" s="175">
        <v>0</v>
      </c>
      <c r="O419" s="175">
        <v>0</v>
      </c>
      <c r="P419" s="175">
        <v>0</v>
      </c>
      <c r="Q419" s="175">
        <v>0</v>
      </c>
      <c r="R419" s="175">
        <v>0</v>
      </c>
      <c r="S419" s="175">
        <v>0</v>
      </c>
      <c r="T419" s="175">
        <v>0</v>
      </c>
      <c r="U419" s="175">
        <v>0</v>
      </c>
      <c r="V419" s="175">
        <v>0</v>
      </c>
      <c r="W419" s="175">
        <v>0</v>
      </c>
    </row>
    <row r="420" spans="1:23" ht="15.75" thickBot="1" x14ac:dyDescent="0.3">
      <c r="A420" s="171">
        <v>600011140</v>
      </c>
      <c r="B420" s="171" t="s">
        <v>508</v>
      </c>
      <c r="C420" s="171" t="s">
        <v>227</v>
      </c>
      <c r="D420" s="171" t="s">
        <v>187</v>
      </c>
      <c r="E420" s="171" t="s">
        <v>509</v>
      </c>
      <c r="G420" s="171" t="s">
        <v>510</v>
      </c>
      <c r="H420" s="176" t="s">
        <v>699</v>
      </c>
      <c r="I420" s="176">
        <v>119.38</v>
      </c>
      <c r="J420" s="176"/>
      <c r="K420" s="176"/>
      <c r="L420" s="176">
        <v>0</v>
      </c>
      <c r="M420" s="176">
        <v>0</v>
      </c>
      <c r="N420" s="176">
        <v>0</v>
      </c>
      <c r="O420" s="176">
        <v>0</v>
      </c>
      <c r="P420" s="176">
        <v>0</v>
      </c>
      <c r="Q420" s="176">
        <v>0</v>
      </c>
      <c r="R420" s="176">
        <v>0</v>
      </c>
      <c r="S420" s="176">
        <v>0</v>
      </c>
      <c r="T420" s="176">
        <v>0</v>
      </c>
      <c r="U420" s="176">
        <v>0</v>
      </c>
      <c r="V420" s="176">
        <v>0</v>
      </c>
      <c r="W420" s="176">
        <v>0</v>
      </c>
    </row>
    <row r="421" spans="1:23" s="177" customFormat="1" x14ac:dyDescent="0.25">
      <c r="A421" s="177">
        <v>600011229</v>
      </c>
      <c r="B421" s="177" t="s">
        <v>512</v>
      </c>
      <c r="C421" s="177" t="s">
        <v>211</v>
      </c>
      <c r="D421" s="177" t="s">
        <v>21</v>
      </c>
      <c r="E421" s="177" t="s">
        <v>513</v>
      </c>
      <c r="F421" s="177" t="s">
        <v>514</v>
      </c>
      <c r="G421" s="177" t="s">
        <v>512</v>
      </c>
      <c r="H421" s="183" t="s">
        <v>683</v>
      </c>
      <c r="I421" s="183">
        <v>518.99776151406627</v>
      </c>
      <c r="J421" s="183"/>
      <c r="K421" s="183"/>
      <c r="L421" s="183">
        <v>62279.731381687954</v>
      </c>
      <c r="M421" s="183">
        <v>62279.731381687954</v>
      </c>
      <c r="N421" s="183">
        <v>62279.731381687954</v>
      </c>
      <c r="O421" s="183">
        <v>62279.731381687954</v>
      </c>
      <c r="P421" s="183">
        <v>62279.731381687954</v>
      </c>
      <c r="Q421" s="183">
        <v>62279.731381687954</v>
      </c>
      <c r="R421" s="183">
        <v>62279.731381687954</v>
      </c>
      <c r="S421" s="183">
        <v>62279.731381687954</v>
      </c>
      <c r="T421" s="183">
        <v>62279.731381687954</v>
      </c>
      <c r="U421" s="183">
        <v>88217.983926860456</v>
      </c>
      <c r="V421" s="183">
        <v>88217.983926860456</v>
      </c>
      <c r="W421" s="183">
        <v>88217.983926860456</v>
      </c>
    </row>
    <row r="422" spans="1:23" s="174" customFormat="1" ht="15.75" thickBot="1" x14ac:dyDescent="0.3">
      <c r="A422" s="174">
        <v>600011229</v>
      </c>
      <c r="B422" s="174" t="s">
        <v>512</v>
      </c>
      <c r="C422" s="174" t="s">
        <v>211</v>
      </c>
      <c r="D422" s="174" t="s">
        <v>21</v>
      </c>
      <c r="E422" s="174" t="s">
        <v>513</v>
      </c>
      <c r="F422" s="174" t="s">
        <v>514</v>
      </c>
      <c r="G422" s="174" t="s">
        <v>512</v>
      </c>
      <c r="H422" s="175" t="s">
        <v>697</v>
      </c>
      <c r="I422" s="175">
        <v>290.35997914734298</v>
      </c>
      <c r="J422" s="175"/>
      <c r="K422" s="175">
        <v>42887.040000000001</v>
      </c>
      <c r="L422" s="175">
        <v>33014.80070899034</v>
      </c>
      <c r="M422" s="175">
        <v>33014.80070899034</v>
      </c>
      <c r="N422" s="175">
        <v>33014.80070899034</v>
      </c>
      <c r="O422" s="175">
        <v>33014.80070899034</v>
      </c>
      <c r="P422" s="175">
        <v>33014.80070899034</v>
      </c>
      <c r="Q422" s="175">
        <v>33014.80070899034</v>
      </c>
      <c r="R422" s="175">
        <v>33014.80070899034</v>
      </c>
      <c r="S422" s="175">
        <v>33014.80070899034</v>
      </c>
      <c r="T422" s="175">
        <v>33014.80070899034</v>
      </c>
      <c r="U422" s="175">
        <v>33021.310356339178</v>
      </c>
      <c r="V422" s="175">
        <v>33027.820003688015</v>
      </c>
      <c r="W422" s="175">
        <v>33034.329651036853</v>
      </c>
    </row>
    <row r="423" spans="1:23" s="177" customFormat="1" x14ac:dyDescent="0.25">
      <c r="A423" s="177">
        <v>600011417</v>
      </c>
      <c r="B423" s="177" t="s">
        <v>516</v>
      </c>
      <c r="C423" s="177" t="s">
        <v>227</v>
      </c>
      <c r="D423" s="177" t="s">
        <v>21</v>
      </c>
      <c r="E423" s="177" t="s">
        <v>212</v>
      </c>
      <c r="F423" s="177" t="s">
        <v>213</v>
      </c>
      <c r="G423" s="177" t="s">
        <v>517</v>
      </c>
      <c r="H423" s="178" t="s">
        <v>696</v>
      </c>
      <c r="I423" s="178">
        <v>0</v>
      </c>
      <c r="J423" s="178"/>
      <c r="K423" s="178"/>
      <c r="L423" s="178">
        <v>0</v>
      </c>
      <c r="M423" s="178">
        <v>0</v>
      </c>
      <c r="N423" s="178">
        <v>0</v>
      </c>
      <c r="O423" s="178">
        <v>0</v>
      </c>
      <c r="P423" s="178">
        <v>0</v>
      </c>
      <c r="Q423" s="178">
        <v>0</v>
      </c>
      <c r="R423" s="178">
        <v>0</v>
      </c>
      <c r="S423" s="178">
        <v>0</v>
      </c>
      <c r="T423" s="178">
        <v>0</v>
      </c>
      <c r="U423" s="178">
        <v>0</v>
      </c>
      <c r="V423" s="178">
        <v>0</v>
      </c>
      <c r="W423" s="178">
        <v>0</v>
      </c>
    </row>
    <row r="424" spans="1:23" s="174" customFormat="1" x14ac:dyDescent="0.25">
      <c r="A424" s="174">
        <v>600011417</v>
      </c>
      <c r="B424" s="174" t="s">
        <v>516</v>
      </c>
      <c r="C424" s="174" t="s">
        <v>227</v>
      </c>
      <c r="D424" s="174" t="s">
        <v>21</v>
      </c>
      <c r="E424" s="174" t="s">
        <v>212</v>
      </c>
      <c r="F424" s="174" t="s">
        <v>213</v>
      </c>
      <c r="G424" s="174" t="s">
        <v>517</v>
      </c>
      <c r="H424" s="175" t="s">
        <v>697</v>
      </c>
      <c r="I424" s="175">
        <v>0</v>
      </c>
      <c r="J424" s="175"/>
      <c r="K424" s="175">
        <v>0</v>
      </c>
      <c r="L424" s="175">
        <v>0</v>
      </c>
      <c r="M424" s="175">
        <v>0</v>
      </c>
      <c r="N424" s="175">
        <v>0</v>
      </c>
      <c r="O424" s="175">
        <v>0</v>
      </c>
      <c r="P424" s="175">
        <v>0</v>
      </c>
      <c r="Q424" s="175">
        <v>0</v>
      </c>
      <c r="R424" s="175">
        <v>0</v>
      </c>
      <c r="S424" s="175">
        <v>0</v>
      </c>
      <c r="T424" s="175">
        <v>0</v>
      </c>
      <c r="U424" s="175">
        <v>0</v>
      </c>
      <c r="V424" s="175">
        <v>0</v>
      </c>
      <c r="W424" s="175">
        <v>0</v>
      </c>
    </row>
    <row r="425" spans="1:23" ht="15.75" thickBot="1" x14ac:dyDescent="0.3">
      <c r="A425" s="171">
        <v>600011417</v>
      </c>
      <c r="B425" s="171" t="s">
        <v>516</v>
      </c>
      <c r="C425" s="171" t="s">
        <v>227</v>
      </c>
      <c r="D425" s="171" t="s">
        <v>21</v>
      </c>
      <c r="E425" s="171" t="s">
        <v>212</v>
      </c>
      <c r="F425" s="171" t="s">
        <v>213</v>
      </c>
      <c r="G425" s="171" t="s">
        <v>517</v>
      </c>
      <c r="H425" s="176" t="s">
        <v>699</v>
      </c>
      <c r="I425" s="176">
        <v>0</v>
      </c>
      <c r="J425" s="176"/>
      <c r="K425" s="176"/>
      <c r="L425" s="176">
        <v>0</v>
      </c>
      <c r="M425" s="176">
        <v>0</v>
      </c>
      <c r="N425" s="176">
        <v>0</v>
      </c>
      <c r="O425" s="176">
        <v>0</v>
      </c>
      <c r="P425" s="176">
        <v>0</v>
      </c>
      <c r="Q425" s="176">
        <v>0</v>
      </c>
      <c r="R425" s="176">
        <v>0</v>
      </c>
      <c r="S425" s="176">
        <v>0</v>
      </c>
      <c r="T425" s="176">
        <v>0</v>
      </c>
      <c r="U425" s="176">
        <v>0</v>
      </c>
      <c r="V425" s="176">
        <v>0</v>
      </c>
      <c r="W425" s="176">
        <v>0</v>
      </c>
    </row>
    <row r="426" spans="1:23" s="177" customFormat="1" x14ac:dyDescent="0.25">
      <c r="A426" s="177">
        <v>600011946</v>
      </c>
      <c r="B426" s="177" t="s">
        <v>519</v>
      </c>
      <c r="C426" s="177" t="s">
        <v>227</v>
      </c>
      <c r="D426" s="177" t="s">
        <v>21</v>
      </c>
      <c r="E426" s="177" t="s">
        <v>212</v>
      </c>
      <c r="F426" s="177" t="s">
        <v>213</v>
      </c>
      <c r="G426" s="177" t="s">
        <v>517</v>
      </c>
      <c r="H426" s="183" t="s">
        <v>683</v>
      </c>
      <c r="I426" s="183" t="s">
        <v>148</v>
      </c>
      <c r="J426" s="183"/>
      <c r="K426" s="183"/>
      <c r="L426" s="183">
        <v>0</v>
      </c>
      <c r="M426" s="183">
        <v>0</v>
      </c>
      <c r="N426" s="183">
        <v>0</v>
      </c>
      <c r="O426" s="183">
        <v>0</v>
      </c>
      <c r="P426" s="183">
        <v>0</v>
      </c>
      <c r="Q426" s="183">
        <v>0</v>
      </c>
      <c r="R426" s="183">
        <v>0</v>
      </c>
      <c r="S426" s="183">
        <v>0</v>
      </c>
      <c r="T426" s="183">
        <v>0</v>
      </c>
      <c r="U426" s="183">
        <v>0</v>
      </c>
      <c r="V426" s="183">
        <v>0</v>
      </c>
      <c r="W426" s="183">
        <v>0</v>
      </c>
    </row>
    <row r="427" spans="1:23" x14ac:dyDescent="0.25">
      <c r="A427" s="171">
        <v>600011946</v>
      </c>
      <c r="B427" s="171" t="s">
        <v>519</v>
      </c>
      <c r="C427" s="171" t="s">
        <v>227</v>
      </c>
      <c r="D427" s="171" t="s">
        <v>21</v>
      </c>
      <c r="E427" s="171" t="s">
        <v>212</v>
      </c>
      <c r="F427" s="171" t="s">
        <v>213</v>
      </c>
      <c r="G427" s="171" t="s">
        <v>517</v>
      </c>
      <c r="H427" s="173" t="s">
        <v>696</v>
      </c>
      <c r="I427" s="173">
        <v>0</v>
      </c>
      <c r="J427" s="173"/>
      <c r="K427" s="173"/>
      <c r="L427" s="173">
        <v>0</v>
      </c>
      <c r="M427" s="173">
        <v>0</v>
      </c>
      <c r="N427" s="173">
        <v>0</v>
      </c>
      <c r="O427" s="173">
        <v>0</v>
      </c>
      <c r="P427" s="173">
        <v>0</v>
      </c>
      <c r="Q427" s="173">
        <v>0</v>
      </c>
      <c r="R427" s="173">
        <v>0</v>
      </c>
      <c r="S427" s="173">
        <v>0</v>
      </c>
      <c r="T427" s="173">
        <v>0</v>
      </c>
      <c r="U427" s="173">
        <v>0</v>
      </c>
      <c r="V427" s="173">
        <v>0</v>
      </c>
      <c r="W427" s="173">
        <v>0</v>
      </c>
    </row>
    <row r="428" spans="1:23" s="174" customFormat="1" x14ac:dyDescent="0.25">
      <c r="A428" s="174">
        <v>600011946</v>
      </c>
      <c r="B428" s="174" t="s">
        <v>519</v>
      </c>
      <c r="C428" s="174" t="s">
        <v>227</v>
      </c>
      <c r="D428" s="174" t="s">
        <v>21</v>
      </c>
      <c r="E428" s="174" t="s">
        <v>212</v>
      </c>
      <c r="F428" s="174" t="s">
        <v>213</v>
      </c>
      <c r="G428" s="174" t="s">
        <v>517</v>
      </c>
      <c r="H428" s="175" t="s">
        <v>697</v>
      </c>
      <c r="I428" s="175">
        <v>0</v>
      </c>
      <c r="J428" s="175"/>
      <c r="K428" s="175">
        <v>0</v>
      </c>
      <c r="L428" s="175">
        <v>0</v>
      </c>
      <c r="M428" s="175">
        <v>0</v>
      </c>
      <c r="N428" s="175">
        <v>0</v>
      </c>
      <c r="O428" s="175">
        <v>0</v>
      </c>
      <c r="P428" s="175">
        <v>0</v>
      </c>
      <c r="Q428" s="175">
        <v>0</v>
      </c>
      <c r="R428" s="175">
        <v>0</v>
      </c>
      <c r="S428" s="175">
        <v>0</v>
      </c>
      <c r="T428" s="175">
        <v>0</v>
      </c>
      <c r="U428" s="175">
        <v>0</v>
      </c>
      <c r="V428" s="175">
        <v>0</v>
      </c>
      <c r="W428" s="175">
        <v>0</v>
      </c>
    </row>
    <row r="429" spans="1:23" ht="15.75" thickBot="1" x14ac:dyDescent="0.3">
      <c r="A429" s="171">
        <v>600011946</v>
      </c>
      <c r="B429" s="171" t="s">
        <v>519</v>
      </c>
      <c r="C429" s="171" t="s">
        <v>227</v>
      </c>
      <c r="D429" s="171" t="s">
        <v>21</v>
      </c>
      <c r="E429" s="171" t="s">
        <v>212</v>
      </c>
      <c r="F429" s="171" t="s">
        <v>213</v>
      </c>
      <c r="G429" s="171" t="s">
        <v>517</v>
      </c>
      <c r="H429" s="176" t="s">
        <v>699</v>
      </c>
      <c r="I429" s="176">
        <v>0</v>
      </c>
      <c r="J429" s="176"/>
      <c r="K429" s="176"/>
      <c r="L429" s="176">
        <v>0</v>
      </c>
      <c r="M429" s="176">
        <v>0</v>
      </c>
      <c r="N429" s="176">
        <v>0</v>
      </c>
      <c r="O429" s="176">
        <v>0</v>
      </c>
      <c r="P429" s="176">
        <v>0</v>
      </c>
      <c r="Q429" s="176">
        <v>0</v>
      </c>
      <c r="R429" s="176">
        <v>0</v>
      </c>
      <c r="S429" s="176">
        <v>0</v>
      </c>
      <c r="T429" s="176">
        <v>0</v>
      </c>
      <c r="U429" s="176">
        <v>0</v>
      </c>
      <c r="V429" s="176">
        <v>0</v>
      </c>
      <c r="W429" s="176">
        <v>0</v>
      </c>
    </row>
    <row r="430" spans="1:23" s="181" customFormat="1" ht="15.75" thickBot="1" x14ac:dyDescent="0.3">
      <c r="A430" s="181">
        <v>600012111</v>
      </c>
      <c r="B430" s="181" t="s">
        <v>521</v>
      </c>
      <c r="C430" s="181" t="s">
        <v>227</v>
      </c>
      <c r="D430" s="181" t="s">
        <v>21</v>
      </c>
      <c r="E430" s="181" t="s">
        <v>212</v>
      </c>
      <c r="F430" s="181" t="s">
        <v>338</v>
      </c>
      <c r="G430" s="181" t="s">
        <v>448</v>
      </c>
      <c r="H430" s="182" t="s">
        <v>697</v>
      </c>
      <c r="I430" s="182">
        <v>0</v>
      </c>
      <c r="J430" s="182"/>
      <c r="K430" s="182">
        <v>0</v>
      </c>
      <c r="L430" s="182">
        <v>0</v>
      </c>
      <c r="M430" s="182">
        <v>0</v>
      </c>
      <c r="N430" s="182">
        <v>0</v>
      </c>
      <c r="O430" s="182">
        <v>0</v>
      </c>
      <c r="P430" s="182">
        <v>0</v>
      </c>
      <c r="Q430" s="182">
        <v>0</v>
      </c>
      <c r="R430" s="182">
        <v>0</v>
      </c>
      <c r="S430" s="182">
        <v>0</v>
      </c>
      <c r="T430" s="182">
        <v>0</v>
      </c>
      <c r="U430" s="182">
        <v>0</v>
      </c>
      <c r="V430" s="182">
        <v>0</v>
      </c>
      <c r="W430" s="182">
        <v>0</v>
      </c>
    </row>
    <row r="431" spans="1:23" s="177" customFormat="1" x14ac:dyDescent="0.25">
      <c r="A431" s="177">
        <v>600012847</v>
      </c>
      <c r="B431" s="177" t="s">
        <v>523</v>
      </c>
      <c r="C431" s="177" t="s">
        <v>211</v>
      </c>
      <c r="D431" s="177" t="s">
        <v>82</v>
      </c>
      <c r="E431" s="177" t="s">
        <v>524</v>
      </c>
      <c r="G431" s="177" t="s">
        <v>523</v>
      </c>
      <c r="H431" s="178" t="s">
        <v>696</v>
      </c>
      <c r="I431" s="178">
        <v>144.29</v>
      </c>
      <c r="J431" s="178"/>
      <c r="K431" s="178"/>
      <c r="L431" s="178">
        <v>0</v>
      </c>
      <c r="M431" s="178">
        <v>0</v>
      </c>
      <c r="N431" s="178">
        <v>0</v>
      </c>
      <c r="O431" s="178">
        <v>0</v>
      </c>
      <c r="P431" s="178">
        <v>0</v>
      </c>
      <c r="Q431" s="178">
        <v>0</v>
      </c>
      <c r="R431" s="178">
        <v>0</v>
      </c>
      <c r="S431" s="178">
        <v>0</v>
      </c>
      <c r="T431" s="178">
        <v>0</v>
      </c>
      <c r="U431" s="178">
        <v>0</v>
      </c>
      <c r="V431" s="178">
        <v>0</v>
      </c>
      <c r="W431" s="178">
        <v>0</v>
      </c>
    </row>
    <row r="432" spans="1:23" s="174" customFormat="1" x14ac:dyDescent="0.25">
      <c r="A432" s="174">
        <v>600012847</v>
      </c>
      <c r="B432" s="174" t="s">
        <v>523</v>
      </c>
      <c r="C432" s="174" t="s">
        <v>211</v>
      </c>
      <c r="D432" s="174" t="s">
        <v>82</v>
      </c>
      <c r="E432" s="174" t="s">
        <v>524</v>
      </c>
      <c r="G432" s="174" t="s">
        <v>523</v>
      </c>
      <c r="H432" s="175" t="s">
        <v>697</v>
      </c>
      <c r="I432" s="175">
        <v>0</v>
      </c>
      <c r="J432" s="175"/>
      <c r="K432" s="175">
        <v>0</v>
      </c>
      <c r="L432" s="175">
        <v>0</v>
      </c>
      <c r="M432" s="175">
        <v>0</v>
      </c>
      <c r="N432" s="175">
        <v>0</v>
      </c>
      <c r="O432" s="175">
        <v>0</v>
      </c>
      <c r="P432" s="175">
        <v>0</v>
      </c>
      <c r="Q432" s="175">
        <v>0</v>
      </c>
      <c r="R432" s="175">
        <v>0</v>
      </c>
      <c r="S432" s="175">
        <v>0</v>
      </c>
      <c r="T432" s="175">
        <v>0</v>
      </c>
      <c r="U432" s="175">
        <v>0</v>
      </c>
      <c r="V432" s="175">
        <v>0</v>
      </c>
      <c r="W432" s="175">
        <v>0</v>
      </c>
    </row>
    <row r="433" spans="1:23" ht="15.75" thickBot="1" x14ac:dyDescent="0.3">
      <c r="A433" s="171">
        <v>600012847</v>
      </c>
      <c r="B433" s="171" t="s">
        <v>523</v>
      </c>
      <c r="C433" s="171" t="s">
        <v>211</v>
      </c>
      <c r="D433" s="171" t="s">
        <v>82</v>
      </c>
      <c r="E433" s="171" t="s">
        <v>524</v>
      </c>
      <c r="G433" s="171" t="s">
        <v>523</v>
      </c>
      <c r="H433" s="176" t="s">
        <v>699</v>
      </c>
      <c r="I433" s="176">
        <v>144.29</v>
      </c>
      <c r="J433" s="176"/>
      <c r="K433" s="176"/>
      <c r="L433" s="176">
        <v>0</v>
      </c>
      <c r="M433" s="176">
        <v>0</v>
      </c>
      <c r="N433" s="176">
        <v>0</v>
      </c>
      <c r="O433" s="176">
        <v>0</v>
      </c>
      <c r="P433" s="176">
        <v>0</v>
      </c>
      <c r="Q433" s="176">
        <v>0</v>
      </c>
      <c r="R433" s="176">
        <v>0</v>
      </c>
      <c r="S433" s="176">
        <v>0</v>
      </c>
      <c r="T433" s="176">
        <v>0</v>
      </c>
      <c r="U433" s="176">
        <v>0</v>
      </c>
      <c r="V433" s="176">
        <v>0</v>
      </c>
      <c r="W433" s="176">
        <v>0</v>
      </c>
    </row>
    <row r="434" spans="1:23" s="177" customFormat="1" x14ac:dyDescent="0.25">
      <c r="A434" s="177">
        <v>600013550</v>
      </c>
      <c r="B434" s="177" t="s">
        <v>526</v>
      </c>
      <c r="C434" s="177" t="s">
        <v>227</v>
      </c>
      <c r="D434" s="177" t="s">
        <v>21</v>
      </c>
      <c r="E434" s="177" t="s">
        <v>212</v>
      </c>
      <c r="F434" s="177" t="s">
        <v>442</v>
      </c>
      <c r="G434" s="177" t="s">
        <v>443</v>
      </c>
      <c r="H434" s="183" t="s">
        <v>683</v>
      </c>
      <c r="I434" s="183">
        <v>508.49765488022535</v>
      </c>
      <c r="J434" s="183"/>
      <c r="K434" s="183"/>
      <c r="L434" s="183">
        <v>25383.833028579629</v>
      </c>
      <c r="M434" s="183">
        <v>28589.110484841953</v>
      </c>
      <c r="N434" s="183">
        <v>28826.228431652016</v>
      </c>
      <c r="O434" s="183">
        <v>28718.664668518421</v>
      </c>
      <c r="P434" s="183">
        <v>28456.93741867119</v>
      </c>
      <c r="Q434" s="183">
        <v>28341.944950813704</v>
      </c>
      <c r="R434" s="183">
        <v>28485.942945540501</v>
      </c>
      <c r="S434" s="183">
        <v>28366.159124855621</v>
      </c>
      <c r="T434" s="183">
        <v>28481.151592713108</v>
      </c>
      <c r="U434" s="183">
        <v>28481.151592713108</v>
      </c>
      <c r="V434" s="183">
        <v>28136.174189140649</v>
      </c>
      <c r="W434" s="183">
        <v>18306.407142281205</v>
      </c>
    </row>
    <row r="435" spans="1:23" s="174" customFormat="1" ht="15.75" thickBot="1" x14ac:dyDescent="0.3">
      <c r="A435" s="174">
        <v>600013550</v>
      </c>
      <c r="B435" s="174" t="s">
        <v>526</v>
      </c>
      <c r="C435" s="174" t="s">
        <v>227</v>
      </c>
      <c r="D435" s="174" t="s">
        <v>21</v>
      </c>
      <c r="E435" s="174" t="s">
        <v>212</v>
      </c>
      <c r="F435" s="174" t="s">
        <v>442</v>
      </c>
      <c r="G435" s="174" t="s">
        <v>443</v>
      </c>
      <c r="H435" s="175" t="s">
        <v>697</v>
      </c>
      <c r="I435" s="175">
        <v>397.78</v>
      </c>
      <c r="J435" s="175"/>
      <c r="K435" s="175">
        <v>9944.5</v>
      </c>
      <c r="L435" s="175">
        <v>9578.8317622621926</v>
      </c>
      <c r="M435" s="175">
        <v>9888.0266382881146</v>
      </c>
      <c r="N435" s="175">
        <v>9613.9524054127869</v>
      </c>
      <c r="O435" s="175">
        <v>9821.8015570519055</v>
      </c>
      <c r="P435" s="175">
        <v>9836.6108180013707</v>
      </c>
      <c r="Q435" s="175">
        <v>9941.3746803641388</v>
      </c>
      <c r="R435" s="175">
        <v>9933.4939281594779</v>
      </c>
      <c r="S435" s="175">
        <v>9621.5358857603405</v>
      </c>
      <c r="T435" s="175">
        <v>9617.403241947899</v>
      </c>
      <c r="U435" s="175">
        <v>9613.2705981354575</v>
      </c>
      <c r="V435" s="175">
        <v>9879.0017585629303</v>
      </c>
      <c r="W435" s="175">
        <v>9878.6172231427099</v>
      </c>
    </row>
    <row r="436" spans="1:23" s="177" customFormat="1" x14ac:dyDescent="0.25">
      <c r="A436" s="177">
        <v>600014547</v>
      </c>
      <c r="B436" s="177" t="s">
        <v>528</v>
      </c>
      <c r="C436" s="177" t="s">
        <v>227</v>
      </c>
      <c r="D436" s="177" t="s">
        <v>43</v>
      </c>
      <c r="E436" s="177" t="s">
        <v>232</v>
      </c>
      <c r="F436" s="177" t="s">
        <v>233</v>
      </c>
      <c r="G436" s="177" t="s">
        <v>294</v>
      </c>
      <c r="H436" s="183" t="s">
        <v>683</v>
      </c>
      <c r="I436" s="183">
        <v>141.31010974365154</v>
      </c>
      <c r="J436" s="183"/>
      <c r="K436" s="183"/>
      <c r="L436" s="183">
        <v>2992.7504959276671</v>
      </c>
      <c r="M436" s="183">
        <v>2016.16148040949</v>
      </c>
      <c r="N436" s="183">
        <v>2095.0860569412962</v>
      </c>
      <c r="O436" s="183">
        <v>1965.9909602512746</v>
      </c>
      <c r="P436" s="183">
        <v>1975.5158228854555</v>
      </c>
      <c r="Q436" s="183">
        <v>1988.5543002739357</v>
      </c>
      <c r="R436" s="183">
        <v>1863.808066221424</v>
      </c>
      <c r="S436" s="183">
        <v>1870.7311285585693</v>
      </c>
      <c r="T436" s="183">
        <v>1705.1019002717694</v>
      </c>
      <c r="U436" s="183">
        <v>2326.2689226493167</v>
      </c>
      <c r="V436" s="183">
        <v>2326.2689226493167</v>
      </c>
      <c r="W436" s="183">
        <v>2326.2689226493167</v>
      </c>
    </row>
    <row r="437" spans="1:23" s="174" customFormat="1" ht="15.75" thickBot="1" x14ac:dyDescent="0.3">
      <c r="A437" s="174">
        <v>600014547</v>
      </c>
      <c r="B437" s="174" t="s">
        <v>528</v>
      </c>
      <c r="C437" s="174" t="s">
        <v>227</v>
      </c>
      <c r="D437" s="174" t="s">
        <v>43</v>
      </c>
      <c r="E437" s="174" t="s">
        <v>232</v>
      </c>
      <c r="F437" s="174" t="s">
        <v>233</v>
      </c>
      <c r="G437" s="174" t="s">
        <v>294</v>
      </c>
      <c r="H437" s="175" t="s">
        <v>697</v>
      </c>
      <c r="I437" s="175">
        <v>0</v>
      </c>
      <c r="J437" s="175"/>
      <c r="K437" s="175">
        <v>0</v>
      </c>
      <c r="L437" s="175">
        <v>0</v>
      </c>
      <c r="M437" s="175">
        <v>0</v>
      </c>
      <c r="N437" s="175">
        <v>0</v>
      </c>
      <c r="O437" s="175">
        <v>0</v>
      </c>
      <c r="P437" s="175">
        <v>0</v>
      </c>
      <c r="Q437" s="175">
        <v>0</v>
      </c>
      <c r="R437" s="175">
        <v>0</v>
      </c>
      <c r="S437" s="175">
        <v>0</v>
      </c>
      <c r="T437" s="175">
        <v>0</v>
      </c>
      <c r="U437" s="175">
        <v>0</v>
      </c>
      <c r="V437" s="175">
        <v>0</v>
      </c>
      <c r="W437" s="175">
        <v>0</v>
      </c>
    </row>
    <row r="438" spans="1:23" s="177" customFormat="1" x14ac:dyDescent="0.25">
      <c r="A438" s="177">
        <v>600014639</v>
      </c>
      <c r="B438" s="177" t="s">
        <v>530</v>
      </c>
      <c r="C438" s="177" t="s">
        <v>211</v>
      </c>
      <c r="D438" s="177" t="s">
        <v>531</v>
      </c>
      <c r="E438" s="177" t="s">
        <v>532</v>
      </c>
      <c r="F438" s="177" t="s">
        <v>533</v>
      </c>
      <c r="G438" s="177" t="s">
        <v>530</v>
      </c>
      <c r="H438" s="183" t="s">
        <v>683</v>
      </c>
      <c r="I438" s="183">
        <v>109.8506515104573</v>
      </c>
      <c r="J438" s="183"/>
      <c r="K438" s="183"/>
      <c r="L438" s="183">
        <v>15359.553991168035</v>
      </c>
      <c r="M438" s="183">
        <v>13314.905862227555</v>
      </c>
      <c r="N438" s="183">
        <v>6751.762554807955</v>
      </c>
      <c r="O438" s="183">
        <v>6823.4397010573812</v>
      </c>
      <c r="P438" s="183">
        <v>11621.932850730287</v>
      </c>
      <c r="Q438" s="183">
        <v>21106.503964954187</v>
      </c>
      <c r="R438" s="183">
        <v>11314.758848353242</v>
      </c>
      <c r="S438" s="183">
        <v>11314.758848353242</v>
      </c>
      <c r="T438" s="183">
        <v>11314.758848353242</v>
      </c>
      <c r="U438" s="183">
        <v>11314.758848353242</v>
      </c>
      <c r="V438" s="183">
        <v>11314.758848353242</v>
      </c>
      <c r="W438" s="183">
        <v>11314.758848353242</v>
      </c>
    </row>
    <row r="439" spans="1:23" s="174" customFormat="1" ht="15.75" thickBot="1" x14ac:dyDescent="0.3">
      <c r="A439" s="174">
        <v>600014639</v>
      </c>
      <c r="B439" s="174" t="s">
        <v>530</v>
      </c>
      <c r="C439" s="174" t="s">
        <v>211</v>
      </c>
      <c r="D439" s="174" t="s">
        <v>531</v>
      </c>
      <c r="E439" s="174" t="s">
        <v>532</v>
      </c>
      <c r="F439" s="174" t="s">
        <v>533</v>
      </c>
      <c r="G439" s="174" t="s">
        <v>530</v>
      </c>
      <c r="H439" s="175" t="s">
        <v>697</v>
      </c>
      <c r="I439" s="175">
        <v>63.790043868769992</v>
      </c>
      <c r="J439" s="175"/>
      <c r="K439" s="175">
        <v>6441.71</v>
      </c>
      <c r="L439" s="175">
        <v>3199.7629857079637</v>
      </c>
      <c r="M439" s="175">
        <v>3186.4202726951994</v>
      </c>
      <c r="N439" s="175">
        <v>3220.6685805129828</v>
      </c>
      <c r="O439" s="175">
        <v>3213.2941192277181</v>
      </c>
      <c r="P439" s="175">
        <v>3226.2066395651573</v>
      </c>
      <c r="Q439" s="175">
        <v>3217.3922985904346</v>
      </c>
      <c r="R439" s="175">
        <v>3217.3099888564116</v>
      </c>
      <c r="S439" s="175">
        <v>3217.2276791223885</v>
      </c>
      <c r="T439" s="175">
        <v>3217.145369388365</v>
      </c>
      <c r="U439" s="175">
        <v>3217.0630596543419</v>
      </c>
      <c r="V439" s="175">
        <v>3216.9807499203184</v>
      </c>
      <c r="W439" s="175">
        <v>3216.8984401862954</v>
      </c>
    </row>
    <row r="440" spans="1:23" s="177" customFormat="1" x14ac:dyDescent="0.25">
      <c r="A440" s="177">
        <v>600014649</v>
      </c>
      <c r="B440" s="177" t="s">
        <v>535</v>
      </c>
      <c r="C440" s="177" t="s">
        <v>211</v>
      </c>
      <c r="D440" s="177" t="s">
        <v>192</v>
      </c>
      <c r="E440" s="177" t="s">
        <v>408</v>
      </c>
      <c r="F440" s="177" t="s">
        <v>409</v>
      </c>
      <c r="G440" s="177" t="s">
        <v>536</v>
      </c>
      <c r="H440" s="183" t="s">
        <v>683</v>
      </c>
      <c r="I440" s="183">
        <v>285.30006367398914</v>
      </c>
      <c r="J440" s="183"/>
      <c r="K440" s="183"/>
      <c r="L440" s="183">
        <v>0</v>
      </c>
      <c r="M440" s="183">
        <v>0</v>
      </c>
      <c r="N440" s="183">
        <v>0</v>
      </c>
      <c r="O440" s="183">
        <v>0</v>
      </c>
      <c r="P440" s="183">
        <v>0</v>
      </c>
      <c r="Q440" s="183">
        <v>0</v>
      </c>
      <c r="R440" s="183">
        <v>0</v>
      </c>
      <c r="S440" s="183">
        <v>0</v>
      </c>
      <c r="T440" s="183">
        <v>0</v>
      </c>
      <c r="U440" s="183">
        <v>1410.0893656112548</v>
      </c>
      <c r="V440" s="183">
        <v>1410.0893656112548</v>
      </c>
      <c r="W440" s="183">
        <v>1410.0893656112548</v>
      </c>
    </row>
    <row r="441" spans="1:23" s="174" customFormat="1" ht="15.75" thickBot="1" x14ac:dyDescent="0.3">
      <c r="A441" s="174">
        <v>600014649</v>
      </c>
      <c r="B441" s="174" t="s">
        <v>535</v>
      </c>
      <c r="C441" s="174" t="s">
        <v>211</v>
      </c>
      <c r="D441" s="174" t="s">
        <v>192</v>
      </c>
      <c r="E441" s="174" t="s">
        <v>408</v>
      </c>
      <c r="F441" s="174" t="s">
        <v>409</v>
      </c>
      <c r="G441" s="174" t="s">
        <v>536</v>
      </c>
      <c r="H441" s="175" t="s">
        <v>697</v>
      </c>
      <c r="I441" s="175">
        <v>0</v>
      </c>
      <c r="J441" s="175"/>
      <c r="K441" s="175">
        <v>0</v>
      </c>
      <c r="L441" s="175">
        <v>0</v>
      </c>
      <c r="M441" s="175">
        <v>0</v>
      </c>
      <c r="N441" s="175">
        <v>0</v>
      </c>
      <c r="O441" s="175">
        <v>0</v>
      </c>
      <c r="P441" s="175">
        <v>0</v>
      </c>
      <c r="Q441" s="175">
        <v>0</v>
      </c>
      <c r="R441" s="175">
        <v>0</v>
      </c>
      <c r="S441" s="175">
        <v>0</v>
      </c>
      <c r="T441" s="175">
        <v>0</v>
      </c>
      <c r="U441" s="175">
        <v>0</v>
      </c>
      <c r="V441" s="175">
        <v>0</v>
      </c>
      <c r="W441" s="175">
        <v>0</v>
      </c>
    </row>
    <row r="442" spans="1:23" s="177" customFormat="1" x14ac:dyDescent="0.25">
      <c r="A442" s="177">
        <v>600015185</v>
      </c>
      <c r="B442" s="177" t="s">
        <v>538</v>
      </c>
      <c r="C442" s="177" t="s">
        <v>211</v>
      </c>
      <c r="D442" s="177" t="s">
        <v>93</v>
      </c>
      <c r="E442" s="177" t="s">
        <v>539</v>
      </c>
      <c r="F442" s="177" t="s">
        <v>540</v>
      </c>
      <c r="G442" s="177" t="s">
        <v>538</v>
      </c>
      <c r="H442" s="183" t="s">
        <v>683</v>
      </c>
      <c r="I442" s="183">
        <v>462.26298668987357</v>
      </c>
      <c r="J442" s="183"/>
      <c r="K442" s="183"/>
      <c r="L442" s="183">
        <v>27735.779201392415</v>
      </c>
      <c r="M442" s="183">
        <v>27735.779201392415</v>
      </c>
      <c r="N442" s="183">
        <v>13867.889600696208</v>
      </c>
      <c r="O442" s="183">
        <v>13867.889600696208</v>
      </c>
      <c r="P442" s="183">
        <v>13867.889600696208</v>
      </c>
      <c r="Q442" s="183">
        <v>27735.779201392415</v>
      </c>
      <c r="R442" s="183">
        <v>27735.779201392415</v>
      </c>
      <c r="S442" s="183">
        <v>27735.779201392415</v>
      </c>
      <c r="T442" s="183">
        <v>13867.889600696208</v>
      </c>
      <c r="U442" s="183">
        <v>20032.24108675191</v>
      </c>
      <c r="V442" s="183">
        <v>20032.24108675191</v>
      </c>
      <c r="W442" s="183">
        <v>20032.24108675191</v>
      </c>
    </row>
    <row r="443" spans="1:23" s="174" customFormat="1" ht="15.75" thickBot="1" x14ac:dyDescent="0.3">
      <c r="A443" s="174">
        <v>600015185</v>
      </c>
      <c r="B443" s="174" t="s">
        <v>538</v>
      </c>
      <c r="C443" s="174" t="s">
        <v>211</v>
      </c>
      <c r="D443" s="174" t="s">
        <v>93</v>
      </c>
      <c r="E443" s="174" t="s">
        <v>539</v>
      </c>
      <c r="F443" s="174" t="s">
        <v>540</v>
      </c>
      <c r="G443" s="174" t="s">
        <v>538</v>
      </c>
      <c r="H443" s="175" t="s">
        <v>697</v>
      </c>
      <c r="I443" s="175">
        <v>346.30006992308461</v>
      </c>
      <c r="J443" s="175"/>
      <c r="K443" s="175">
        <v>24267.67</v>
      </c>
      <c r="L443" s="175">
        <v>6260.0663639996001</v>
      </c>
      <c r="M443" s="175">
        <v>6260.0663639996001</v>
      </c>
      <c r="N443" s="175">
        <v>6260.0663639996001</v>
      </c>
      <c r="O443" s="175">
        <v>6260.0663639996001</v>
      </c>
      <c r="P443" s="175">
        <v>6260.0663639996001</v>
      </c>
      <c r="Q443" s="175">
        <v>6260.0663639996001</v>
      </c>
      <c r="R443" s="175">
        <v>6260.0663639996001</v>
      </c>
      <c r="S443" s="175">
        <v>6260.0663639996001</v>
      </c>
      <c r="T443" s="175">
        <v>6260.0663639996001</v>
      </c>
      <c r="U443" s="175">
        <v>6490.3000556484631</v>
      </c>
      <c r="V443" s="175">
        <v>6374.2336773742418</v>
      </c>
      <c r="W443" s="175">
        <v>6258.1672991000205</v>
      </c>
    </row>
    <row r="444" spans="1:23" s="177" customFormat="1" x14ac:dyDescent="0.25">
      <c r="A444" s="177">
        <v>600015327</v>
      </c>
      <c r="B444" s="177" t="s">
        <v>542</v>
      </c>
      <c r="C444" s="177" t="s">
        <v>211</v>
      </c>
      <c r="D444" s="177" t="s">
        <v>62</v>
      </c>
      <c r="E444" s="177" t="s">
        <v>216</v>
      </c>
      <c r="F444" s="177" t="s">
        <v>405</v>
      </c>
      <c r="G444" s="177" t="s">
        <v>542</v>
      </c>
      <c r="H444" s="183" t="s">
        <v>683</v>
      </c>
      <c r="I444" s="183">
        <v>32.30335870390774</v>
      </c>
      <c r="J444" s="183"/>
      <c r="K444" s="183"/>
      <c r="L444" s="183">
        <v>105.98063374900696</v>
      </c>
      <c r="M444" s="183">
        <v>104.25430129064125</v>
      </c>
      <c r="N444" s="183">
        <v>105.1164733651454</v>
      </c>
      <c r="O444" s="183">
        <v>108.62035581065027</v>
      </c>
      <c r="P444" s="183">
        <v>108.62035581065027</v>
      </c>
      <c r="Q444" s="183">
        <v>105.1164733651454</v>
      </c>
      <c r="R444" s="183">
        <v>186.61025374062709</v>
      </c>
      <c r="S444" s="183">
        <v>1698.313657138885</v>
      </c>
      <c r="T444" s="183">
        <v>186.61025374062709</v>
      </c>
      <c r="U444" s="183">
        <v>20528.07353856472</v>
      </c>
      <c r="V444" s="183">
        <v>20428.324188663159</v>
      </c>
      <c r="W444" s="183">
        <v>20526.688130927199</v>
      </c>
    </row>
    <row r="445" spans="1:23" s="174" customFormat="1" ht="15.75" thickBot="1" x14ac:dyDescent="0.3">
      <c r="A445" s="174">
        <v>600015327</v>
      </c>
      <c r="B445" s="174" t="s">
        <v>542</v>
      </c>
      <c r="C445" s="174" t="s">
        <v>211</v>
      </c>
      <c r="D445" s="174" t="s">
        <v>62</v>
      </c>
      <c r="E445" s="174" t="s">
        <v>216</v>
      </c>
      <c r="F445" s="174" t="s">
        <v>405</v>
      </c>
      <c r="G445" s="174" t="s">
        <v>542</v>
      </c>
      <c r="H445" s="175" t="s">
        <v>697</v>
      </c>
      <c r="I445" s="175">
        <v>0</v>
      </c>
      <c r="J445" s="175"/>
      <c r="K445" s="175">
        <v>0</v>
      </c>
      <c r="L445" s="175">
        <v>0</v>
      </c>
      <c r="M445" s="175">
        <v>0</v>
      </c>
      <c r="N445" s="175">
        <v>0</v>
      </c>
      <c r="O445" s="175">
        <v>0</v>
      </c>
      <c r="P445" s="175">
        <v>0</v>
      </c>
      <c r="Q445" s="175">
        <v>0</v>
      </c>
      <c r="R445" s="175">
        <v>0</v>
      </c>
      <c r="S445" s="175">
        <v>0</v>
      </c>
      <c r="T445" s="175">
        <v>0</v>
      </c>
      <c r="U445" s="175">
        <v>0</v>
      </c>
      <c r="V445" s="175">
        <v>0</v>
      </c>
      <c r="W445" s="175">
        <v>0</v>
      </c>
    </row>
    <row r="446" spans="1:23" s="181" customFormat="1" ht="15.75" thickBot="1" x14ac:dyDescent="0.3">
      <c r="A446" s="181">
        <v>600015356</v>
      </c>
      <c r="B446" s="181" t="s">
        <v>544</v>
      </c>
      <c r="C446" s="181" t="s">
        <v>211</v>
      </c>
      <c r="D446" s="181" t="s">
        <v>82</v>
      </c>
      <c r="E446" s="181" t="s">
        <v>524</v>
      </c>
      <c r="G446" s="181" t="s">
        <v>545</v>
      </c>
      <c r="H446" s="182" t="s">
        <v>697</v>
      </c>
      <c r="I446" s="182">
        <v>0</v>
      </c>
      <c r="J446" s="182"/>
      <c r="K446" s="182">
        <v>0</v>
      </c>
      <c r="L446" s="182">
        <v>0</v>
      </c>
      <c r="M446" s="182">
        <v>0</v>
      </c>
      <c r="N446" s="182">
        <v>0</v>
      </c>
      <c r="O446" s="182">
        <v>0</v>
      </c>
      <c r="P446" s="182">
        <v>0</v>
      </c>
      <c r="Q446" s="182">
        <v>0</v>
      </c>
      <c r="R446" s="182">
        <v>0</v>
      </c>
      <c r="S446" s="182">
        <v>0</v>
      </c>
      <c r="T446" s="182">
        <v>0</v>
      </c>
      <c r="U446" s="182">
        <v>0</v>
      </c>
      <c r="V446" s="182">
        <v>0</v>
      </c>
      <c r="W446" s="182">
        <v>0</v>
      </c>
    </row>
    <row r="447" spans="1:23" s="181" customFormat="1" ht="15.75" thickBot="1" x14ac:dyDescent="0.3">
      <c r="A447" s="181">
        <v>600015389</v>
      </c>
      <c r="B447" s="181" t="s">
        <v>547</v>
      </c>
      <c r="C447" s="181" t="s">
        <v>211</v>
      </c>
      <c r="D447" s="181" t="s">
        <v>21</v>
      </c>
      <c r="E447" s="181" t="s">
        <v>212</v>
      </c>
      <c r="F447" s="181" t="s">
        <v>213</v>
      </c>
      <c r="G447" s="181" t="s">
        <v>547</v>
      </c>
      <c r="H447" s="182" t="s">
        <v>697</v>
      </c>
      <c r="I447" s="182">
        <v>0</v>
      </c>
      <c r="J447" s="182"/>
      <c r="K447" s="182">
        <v>0</v>
      </c>
      <c r="L447" s="182">
        <v>0</v>
      </c>
      <c r="M447" s="182">
        <v>0</v>
      </c>
      <c r="N447" s="182">
        <v>0</v>
      </c>
      <c r="O447" s="182">
        <v>0</v>
      </c>
      <c r="P447" s="182">
        <v>0</v>
      </c>
      <c r="Q447" s="182">
        <v>0</v>
      </c>
      <c r="R447" s="182">
        <v>0</v>
      </c>
      <c r="S447" s="182">
        <v>0</v>
      </c>
      <c r="T447" s="182">
        <v>0</v>
      </c>
      <c r="U447" s="182">
        <v>0</v>
      </c>
      <c r="V447" s="182">
        <v>0</v>
      </c>
      <c r="W447" s="182">
        <v>0</v>
      </c>
    </row>
    <row r="448" spans="1:23" s="177" customFormat="1" x14ac:dyDescent="0.25">
      <c r="A448" s="177">
        <v>600015390</v>
      </c>
      <c r="B448" s="177" t="s">
        <v>549</v>
      </c>
      <c r="C448" s="177" t="s">
        <v>227</v>
      </c>
      <c r="D448" s="177" t="s">
        <v>21</v>
      </c>
      <c r="E448" s="177" t="s">
        <v>212</v>
      </c>
      <c r="F448" s="177" t="s">
        <v>213</v>
      </c>
      <c r="G448" s="177" t="s">
        <v>547</v>
      </c>
      <c r="H448" s="183" t="s">
        <v>683</v>
      </c>
      <c r="I448" s="183">
        <v>883.09824373012725</v>
      </c>
      <c r="J448" s="183"/>
      <c r="K448" s="183"/>
      <c r="L448" s="183">
        <v>0</v>
      </c>
      <c r="M448" s="183">
        <v>0</v>
      </c>
      <c r="N448" s="183">
        <v>0</v>
      </c>
      <c r="O448" s="183">
        <v>0</v>
      </c>
      <c r="P448" s="183">
        <v>0</v>
      </c>
      <c r="Q448" s="183">
        <v>0</v>
      </c>
      <c r="R448" s="183">
        <v>0</v>
      </c>
      <c r="S448" s="183">
        <v>0</v>
      </c>
      <c r="T448" s="183">
        <v>0</v>
      </c>
      <c r="U448" s="183">
        <v>0</v>
      </c>
      <c r="V448" s="183">
        <v>0</v>
      </c>
      <c r="W448" s="183">
        <v>0</v>
      </c>
    </row>
    <row r="449" spans="1:23" s="174" customFormat="1" ht="15.75" thickBot="1" x14ac:dyDescent="0.3">
      <c r="A449" s="174">
        <v>600015390</v>
      </c>
      <c r="B449" s="174" t="s">
        <v>549</v>
      </c>
      <c r="C449" s="174" t="s">
        <v>227</v>
      </c>
      <c r="D449" s="174" t="s">
        <v>21</v>
      </c>
      <c r="E449" s="174" t="s">
        <v>212</v>
      </c>
      <c r="F449" s="174" t="s">
        <v>213</v>
      </c>
      <c r="G449" s="174" t="s">
        <v>547</v>
      </c>
      <c r="H449" s="175" t="s">
        <v>697</v>
      </c>
      <c r="I449" s="175">
        <v>715.93000000000006</v>
      </c>
      <c r="J449" s="175"/>
      <c r="K449" s="175">
        <v>19330.11</v>
      </c>
      <c r="L449" s="175">
        <v>19330.11</v>
      </c>
      <c r="M449" s="175">
        <v>19330.11</v>
      </c>
      <c r="N449" s="175">
        <v>19330.11</v>
      </c>
      <c r="O449" s="175">
        <v>19330.11</v>
      </c>
      <c r="P449" s="175">
        <v>19330.11</v>
      </c>
      <c r="Q449" s="175">
        <v>19330.11</v>
      </c>
      <c r="R449" s="175">
        <v>19330.11</v>
      </c>
      <c r="S449" s="175">
        <v>19330.11</v>
      </c>
      <c r="T449" s="175">
        <v>19330.11</v>
      </c>
      <c r="U449" s="175">
        <v>19330.11</v>
      </c>
      <c r="V449" s="175">
        <v>19330.11</v>
      </c>
      <c r="W449" s="175">
        <v>19330.11</v>
      </c>
    </row>
    <row r="450" spans="1:23" s="177" customFormat="1" x14ac:dyDescent="0.25">
      <c r="A450" s="177">
        <v>600015391</v>
      </c>
      <c r="B450" s="177" t="s">
        <v>551</v>
      </c>
      <c r="C450" s="177" t="s">
        <v>227</v>
      </c>
      <c r="D450" s="177" t="s">
        <v>21</v>
      </c>
      <c r="E450" s="177" t="s">
        <v>212</v>
      </c>
      <c r="F450" s="177" t="s">
        <v>213</v>
      </c>
      <c r="G450" s="177" t="s">
        <v>547</v>
      </c>
      <c r="H450" s="183" t="s">
        <v>683</v>
      </c>
      <c r="I450" s="183">
        <v>1063.788044602009</v>
      </c>
      <c r="J450" s="183"/>
      <c r="K450" s="183"/>
      <c r="L450" s="183">
        <v>98.190714920921451</v>
      </c>
      <c r="M450" s="183">
        <v>101.58201553959843</v>
      </c>
      <c r="N450" s="183">
        <v>102.28302249081537</v>
      </c>
      <c r="O450" s="183">
        <v>105.69245657384256</v>
      </c>
      <c r="P450" s="183">
        <v>105.69245657384256</v>
      </c>
      <c r="Q450" s="183">
        <v>102.28302249081537</v>
      </c>
      <c r="R450" s="183">
        <v>105.83451632730204</v>
      </c>
      <c r="S450" s="183">
        <v>86.620407332133865</v>
      </c>
      <c r="T450" s="183">
        <v>86.620407332133865</v>
      </c>
      <c r="U450" s="183">
        <v>14434.464416398576</v>
      </c>
      <c r="V450" s="183">
        <v>14434.464416398576</v>
      </c>
      <c r="W450" s="183">
        <v>14434.464416398576</v>
      </c>
    </row>
    <row r="451" spans="1:23" s="174" customFormat="1" ht="15.75" thickBot="1" x14ac:dyDescent="0.3">
      <c r="A451" s="174">
        <v>600015391</v>
      </c>
      <c r="B451" s="174" t="s">
        <v>551</v>
      </c>
      <c r="C451" s="174" t="s">
        <v>227</v>
      </c>
      <c r="D451" s="174" t="s">
        <v>21</v>
      </c>
      <c r="E451" s="174" t="s">
        <v>212</v>
      </c>
      <c r="F451" s="174" t="s">
        <v>213</v>
      </c>
      <c r="G451" s="174" t="s">
        <v>547</v>
      </c>
      <c r="H451" s="175" t="s">
        <v>697</v>
      </c>
      <c r="I451" s="175">
        <v>770.41990740740732</v>
      </c>
      <c r="J451" s="175"/>
      <c r="K451" s="175">
        <v>15716.57</v>
      </c>
      <c r="L451" s="175">
        <v>19343.469679761467</v>
      </c>
      <c r="M451" s="175">
        <v>19269.901634507158</v>
      </c>
      <c r="N451" s="175">
        <v>19195.825903804427</v>
      </c>
      <c r="O451" s="175">
        <v>19119.280982078271</v>
      </c>
      <c r="P451" s="175">
        <v>19042.736060352116</v>
      </c>
      <c r="Q451" s="175">
        <v>18968.660329649385</v>
      </c>
      <c r="R451" s="175">
        <v>18892.01252496392</v>
      </c>
      <c r="S451" s="175">
        <v>18829.280022436706</v>
      </c>
      <c r="T451" s="175">
        <v>18766.547519909494</v>
      </c>
      <c r="U451" s="175">
        <v>19406.821185848541</v>
      </c>
      <c r="V451" s="175">
        <v>19122.590962898703</v>
      </c>
      <c r="W451" s="175">
        <v>18838.360739948865</v>
      </c>
    </row>
    <row r="452" spans="1:23" s="177" customFormat="1" x14ac:dyDescent="0.25">
      <c r="A452" s="177">
        <v>600016284</v>
      </c>
      <c r="B452" s="177" t="s">
        <v>553</v>
      </c>
      <c r="C452" s="177" t="s">
        <v>227</v>
      </c>
      <c r="D452" s="177" t="s">
        <v>21</v>
      </c>
      <c r="E452" s="177" t="s">
        <v>212</v>
      </c>
      <c r="F452" s="177" t="s">
        <v>446</v>
      </c>
      <c r="G452" s="177" t="s">
        <v>445</v>
      </c>
      <c r="H452" s="183" t="s">
        <v>683</v>
      </c>
      <c r="I452" s="183">
        <v>586.40855009001359</v>
      </c>
      <c r="J452" s="183"/>
      <c r="K452" s="183"/>
      <c r="L452" s="183">
        <v>4294.4155247695508</v>
      </c>
      <c r="M452" s="183">
        <v>4716.5020601529104</v>
      </c>
      <c r="N452" s="183">
        <v>3944.6388368337311</v>
      </c>
      <c r="O452" s="183">
        <v>4076.126798061523</v>
      </c>
      <c r="P452" s="183">
        <v>4076.126798061523</v>
      </c>
      <c r="Q452" s="183">
        <v>3944.6388368337311</v>
      </c>
      <c r="R452" s="183">
        <v>4081.6054631126808</v>
      </c>
      <c r="S452" s="183">
        <v>3944.6388368337311</v>
      </c>
      <c r="T452" s="183">
        <v>4076.126798061523</v>
      </c>
      <c r="U452" s="183">
        <v>4076.126798061523</v>
      </c>
      <c r="V452" s="183">
        <v>3681.6629143781497</v>
      </c>
      <c r="W452" s="183">
        <v>4070.6481330103647</v>
      </c>
    </row>
    <row r="453" spans="1:23" s="174" customFormat="1" ht="15.75" thickBot="1" x14ac:dyDescent="0.3">
      <c r="A453" s="174">
        <v>600016284</v>
      </c>
      <c r="B453" s="174" t="s">
        <v>553</v>
      </c>
      <c r="C453" s="174" t="s">
        <v>227</v>
      </c>
      <c r="D453" s="174" t="s">
        <v>21</v>
      </c>
      <c r="E453" s="174" t="s">
        <v>212</v>
      </c>
      <c r="F453" s="174" t="s">
        <v>446</v>
      </c>
      <c r="G453" s="174" t="s">
        <v>445</v>
      </c>
      <c r="H453" s="175" t="s">
        <v>697</v>
      </c>
      <c r="I453" s="175">
        <v>0</v>
      </c>
      <c r="J453" s="175"/>
      <c r="K453" s="175">
        <v>0</v>
      </c>
      <c r="L453" s="175">
        <v>0</v>
      </c>
      <c r="M453" s="175">
        <v>0</v>
      </c>
      <c r="N453" s="175">
        <v>0</v>
      </c>
      <c r="O453" s="175">
        <v>0</v>
      </c>
      <c r="P453" s="175">
        <v>0</v>
      </c>
      <c r="Q453" s="175">
        <v>0</v>
      </c>
      <c r="R453" s="175">
        <v>0</v>
      </c>
      <c r="S453" s="175">
        <v>0</v>
      </c>
      <c r="T453" s="175">
        <v>0</v>
      </c>
      <c r="U453" s="175">
        <v>0</v>
      </c>
      <c r="V453" s="175">
        <v>0</v>
      </c>
      <c r="W453" s="175">
        <v>0</v>
      </c>
    </row>
    <row r="454" spans="1:23" s="177" customFormat="1" x14ac:dyDescent="0.25">
      <c r="A454" s="177">
        <v>600016286</v>
      </c>
      <c r="B454" s="177" t="s">
        <v>555</v>
      </c>
      <c r="C454" s="177" t="s">
        <v>227</v>
      </c>
      <c r="D454" s="177" t="s">
        <v>21</v>
      </c>
      <c r="E454" s="177" t="s">
        <v>212</v>
      </c>
      <c r="F454" s="177" t="s">
        <v>213</v>
      </c>
      <c r="G454" s="177" t="s">
        <v>556</v>
      </c>
      <c r="H454" s="183" t="s">
        <v>683</v>
      </c>
      <c r="I454" s="183">
        <v>804.89466666666669</v>
      </c>
      <c r="J454" s="183"/>
      <c r="K454" s="183"/>
      <c r="L454" s="183">
        <v>62.005317725243579</v>
      </c>
      <c r="M454" s="183">
        <v>75.885528245597826</v>
      </c>
      <c r="N454" s="183">
        <v>76.45613958924865</v>
      </c>
      <c r="O454" s="183">
        <v>79.004677575556954</v>
      </c>
      <c r="P454" s="183">
        <v>79.004677575556954</v>
      </c>
      <c r="Q454" s="183">
        <v>76.45613958924865</v>
      </c>
      <c r="R454" s="183">
        <v>79.110866658319793</v>
      </c>
      <c r="S454" s="183">
        <v>76.45613958924865</v>
      </c>
      <c r="T454" s="183">
        <v>79.004677575556954</v>
      </c>
      <c r="U454" s="183">
        <v>79.004677575556954</v>
      </c>
      <c r="V454" s="183">
        <v>71.359063616632085</v>
      </c>
      <c r="W454" s="183">
        <v>78.898488492794073</v>
      </c>
    </row>
    <row r="455" spans="1:23" s="174" customFormat="1" ht="15.75" thickBot="1" x14ac:dyDescent="0.3">
      <c r="A455" s="174">
        <v>600016286</v>
      </c>
      <c r="B455" s="174" t="s">
        <v>555</v>
      </c>
      <c r="C455" s="174" t="s">
        <v>227</v>
      </c>
      <c r="D455" s="174" t="s">
        <v>21</v>
      </c>
      <c r="E455" s="174" t="s">
        <v>212</v>
      </c>
      <c r="F455" s="174" t="s">
        <v>213</v>
      </c>
      <c r="G455" s="174" t="s">
        <v>556</v>
      </c>
      <c r="H455" s="175" t="s">
        <v>697</v>
      </c>
      <c r="I455" s="175">
        <v>0</v>
      </c>
      <c r="J455" s="175"/>
      <c r="K455" s="175">
        <v>0</v>
      </c>
      <c r="L455" s="175">
        <v>0</v>
      </c>
      <c r="M455" s="175">
        <v>0</v>
      </c>
      <c r="N455" s="175">
        <v>0</v>
      </c>
      <c r="O455" s="175">
        <v>0</v>
      </c>
      <c r="P455" s="175">
        <v>0</v>
      </c>
      <c r="Q455" s="175">
        <v>0</v>
      </c>
      <c r="R455" s="175">
        <v>0</v>
      </c>
      <c r="S455" s="175">
        <v>0</v>
      </c>
      <c r="T455" s="175">
        <v>0</v>
      </c>
      <c r="U455" s="175">
        <v>0</v>
      </c>
      <c r="V455" s="175">
        <v>0</v>
      </c>
      <c r="W455" s="175">
        <v>0</v>
      </c>
    </row>
    <row r="456" spans="1:23" s="177" customFormat="1" x14ac:dyDescent="0.25">
      <c r="A456" s="177">
        <v>600016304</v>
      </c>
      <c r="B456" s="177" t="s">
        <v>558</v>
      </c>
      <c r="C456" s="177" t="s">
        <v>227</v>
      </c>
      <c r="D456" s="177" t="s">
        <v>21</v>
      </c>
      <c r="E456" s="177" t="s">
        <v>212</v>
      </c>
      <c r="F456" s="177" t="s">
        <v>213</v>
      </c>
      <c r="G456" s="177" t="s">
        <v>367</v>
      </c>
      <c r="H456" s="183" t="s">
        <v>683</v>
      </c>
      <c r="I456" s="183">
        <v>631.13524189571672</v>
      </c>
      <c r="J456" s="183"/>
      <c r="K456" s="183"/>
      <c r="L456" s="183">
        <v>1416.8546757842369</v>
      </c>
      <c r="M456" s="183">
        <v>1083.9635901623442</v>
      </c>
      <c r="N456" s="183">
        <v>980.00413829883269</v>
      </c>
      <c r="O456" s="183">
        <v>1012.6709429087938</v>
      </c>
      <c r="P456" s="183">
        <v>1012.6709429087938</v>
      </c>
      <c r="Q456" s="183">
        <v>980.00413829883269</v>
      </c>
      <c r="R456" s="183">
        <v>1014.0320597675425</v>
      </c>
      <c r="S456" s="183">
        <v>980.00413829883269</v>
      </c>
      <c r="T456" s="183">
        <v>1012.6709429087938</v>
      </c>
      <c r="U456" s="183">
        <v>1012.6709429087938</v>
      </c>
      <c r="V456" s="183">
        <v>914.67052907891059</v>
      </c>
      <c r="W456" s="183">
        <v>1011.3098260500457</v>
      </c>
    </row>
    <row r="457" spans="1:23" s="174" customFormat="1" ht="15.75" thickBot="1" x14ac:dyDescent="0.3">
      <c r="A457" s="174">
        <v>600016304</v>
      </c>
      <c r="B457" s="174" t="s">
        <v>558</v>
      </c>
      <c r="C457" s="174" t="s">
        <v>227</v>
      </c>
      <c r="D457" s="174" t="s">
        <v>21</v>
      </c>
      <c r="E457" s="174" t="s">
        <v>212</v>
      </c>
      <c r="F457" s="174" t="s">
        <v>213</v>
      </c>
      <c r="G457" s="174" t="s">
        <v>367</v>
      </c>
      <c r="H457" s="175" t="s">
        <v>697</v>
      </c>
      <c r="I457" s="175">
        <v>832.01991341991334</v>
      </c>
      <c r="J457" s="175"/>
      <c r="K457" s="175">
        <v>9609.83</v>
      </c>
      <c r="L457" s="175">
        <v>7742.0032230738216</v>
      </c>
      <c r="M457" s="175">
        <v>6313.0237705427426</v>
      </c>
      <c r="N457" s="175">
        <v>5021.0931284676508</v>
      </c>
      <c r="O457" s="175">
        <v>3686.0981316567222</v>
      </c>
      <c r="P457" s="175">
        <v>2351.1031348457941</v>
      </c>
      <c r="Q457" s="175">
        <v>1059.1724927707025</v>
      </c>
      <c r="R457" s="175">
        <v>596.00405693668995</v>
      </c>
      <c r="S457" s="175">
        <v>177.69432395250737</v>
      </c>
      <c r="T457" s="175">
        <v>589.94114532339745</v>
      </c>
      <c r="U457" s="175">
        <v>128.56705760337854</v>
      </c>
      <c r="V457" s="175">
        <v>670.00694318177761</v>
      </c>
      <c r="W457" s="175">
        <v>210.42720357575158</v>
      </c>
    </row>
    <row r="458" spans="1:23" s="177" customFormat="1" x14ac:dyDescent="0.25">
      <c r="A458" s="177">
        <v>600016328</v>
      </c>
      <c r="B458" s="177" t="s">
        <v>560</v>
      </c>
      <c r="C458" s="177" t="s">
        <v>227</v>
      </c>
      <c r="D458" s="177" t="s">
        <v>21</v>
      </c>
      <c r="E458" s="177" t="s">
        <v>212</v>
      </c>
      <c r="F458" s="177" t="s">
        <v>213</v>
      </c>
      <c r="G458" s="177" t="s">
        <v>561</v>
      </c>
      <c r="H458" s="183" t="s">
        <v>683</v>
      </c>
      <c r="I458" s="183">
        <v>1763.6865342163358</v>
      </c>
      <c r="J458" s="183"/>
      <c r="K458" s="183"/>
      <c r="L458" s="183">
        <v>0</v>
      </c>
      <c r="M458" s="183">
        <v>0</v>
      </c>
      <c r="N458" s="183">
        <v>0</v>
      </c>
      <c r="O458" s="183">
        <v>0</v>
      </c>
      <c r="P458" s="183">
        <v>0</v>
      </c>
      <c r="Q458" s="183">
        <v>0</v>
      </c>
      <c r="R458" s="183">
        <v>0</v>
      </c>
      <c r="S458" s="183">
        <v>0</v>
      </c>
      <c r="T458" s="183">
        <v>0</v>
      </c>
      <c r="U458" s="183">
        <v>0</v>
      </c>
      <c r="V458" s="183">
        <v>0</v>
      </c>
      <c r="W458" s="183">
        <v>0</v>
      </c>
    </row>
    <row r="459" spans="1:23" s="174" customFormat="1" ht="15.75" thickBot="1" x14ac:dyDescent="0.3">
      <c r="A459" s="174">
        <v>600016328</v>
      </c>
      <c r="B459" s="174" t="s">
        <v>560</v>
      </c>
      <c r="C459" s="174" t="s">
        <v>227</v>
      </c>
      <c r="D459" s="174" t="s">
        <v>21</v>
      </c>
      <c r="E459" s="174" t="s">
        <v>212</v>
      </c>
      <c r="F459" s="174" t="s">
        <v>213</v>
      </c>
      <c r="G459" s="174" t="s">
        <v>561</v>
      </c>
      <c r="H459" s="175" t="s">
        <v>697</v>
      </c>
      <c r="I459" s="175">
        <v>823.08015873015859</v>
      </c>
      <c r="J459" s="175"/>
      <c r="K459" s="175">
        <v>9506.58</v>
      </c>
      <c r="L459" s="175">
        <v>9506.5758333333324</v>
      </c>
      <c r="M459" s="175">
        <v>9506.5758333333324</v>
      </c>
      <c r="N459" s="175">
        <v>9506.5758333333324</v>
      </c>
      <c r="O459" s="175">
        <v>9506.5758333333324</v>
      </c>
      <c r="P459" s="175">
        <v>9506.5758333333324</v>
      </c>
      <c r="Q459" s="175">
        <v>9506.5758333333324</v>
      </c>
      <c r="R459" s="175">
        <v>9506.5758333333324</v>
      </c>
      <c r="S459" s="175">
        <v>9506.5758333333324</v>
      </c>
      <c r="T459" s="175">
        <v>9506.5758333333324</v>
      </c>
      <c r="U459" s="175">
        <v>9506.5758333333324</v>
      </c>
      <c r="V459" s="175">
        <v>9506.5758333333324</v>
      </c>
      <c r="W459" s="175">
        <v>9506.5758333333324</v>
      </c>
    </row>
    <row r="460" spans="1:23" s="181" customFormat="1" ht="15.75" thickBot="1" x14ac:dyDescent="0.3">
      <c r="A460" s="181">
        <v>600016754</v>
      </c>
      <c r="B460" s="181" t="s">
        <v>563</v>
      </c>
      <c r="C460" s="181" t="s">
        <v>227</v>
      </c>
      <c r="D460" s="181" t="s">
        <v>21</v>
      </c>
      <c r="E460" s="181" t="s">
        <v>212</v>
      </c>
      <c r="F460" s="181" t="s">
        <v>213</v>
      </c>
      <c r="G460" s="181" t="s">
        <v>208</v>
      </c>
      <c r="H460" s="182" t="s">
        <v>697</v>
      </c>
      <c r="I460" s="182">
        <v>0</v>
      </c>
      <c r="J460" s="182"/>
      <c r="K460" s="182">
        <v>0</v>
      </c>
      <c r="L460" s="182">
        <v>0</v>
      </c>
      <c r="M460" s="182">
        <v>0</v>
      </c>
      <c r="N460" s="182">
        <v>0</v>
      </c>
      <c r="O460" s="182">
        <v>0</v>
      </c>
      <c r="P460" s="182">
        <v>0</v>
      </c>
      <c r="Q460" s="182">
        <v>0</v>
      </c>
      <c r="R460" s="182">
        <v>0</v>
      </c>
      <c r="S460" s="182">
        <v>0</v>
      </c>
      <c r="T460" s="182">
        <v>0</v>
      </c>
      <c r="U460" s="182">
        <v>0</v>
      </c>
      <c r="V460" s="182">
        <v>0</v>
      </c>
      <c r="W460" s="182">
        <v>0</v>
      </c>
    </row>
    <row r="461" spans="1:23" s="177" customFormat="1" x14ac:dyDescent="0.25">
      <c r="A461" s="177">
        <v>600016755</v>
      </c>
      <c r="B461" s="177" t="s">
        <v>565</v>
      </c>
      <c r="C461" s="177" t="s">
        <v>227</v>
      </c>
      <c r="D461" s="177" t="s">
        <v>21</v>
      </c>
      <c r="E461" s="177" t="s">
        <v>212</v>
      </c>
      <c r="F461" s="177" t="s">
        <v>213</v>
      </c>
      <c r="G461" s="177" t="s">
        <v>208</v>
      </c>
      <c r="H461" s="183" t="s">
        <v>683</v>
      </c>
      <c r="I461" s="183">
        <v>1200</v>
      </c>
      <c r="J461" s="183"/>
      <c r="K461" s="183"/>
      <c r="L461" s="183">
        <v>0</v>
      </c>
      <c r="M461" s="183">
        <v>28800</v>
      </c>
      <c r="N461" s="183">
        <v>28800</v>
      </c>
      <c r="O461" s="183">
        <v>28800</v>
      </c>
      <c r="P461" s="183">
        <v>0</v>
      </c>
      <c r="Q461" s="183">
        <v>28800</v>
      </c>
      <c r="R461" s="183">
        <v>28800</v>
      </c>
      <c r="S461" s="183">
        <v>0</v>
      </c>
      <c r="T461" s="183">
        <v>0</v>
      </c>
      <c r="U461" s="183">
        <v>1129.3474764255232</v>
      </c>
      <c r="V461" s="183">
        <v>1020.0557851585369</v>
      </c>
      <c r="W461" s="183">
        <v>1127.8295362690374</v>
      </c>
    </row>
    <row r="462" spans="1:23" s="174" customFormat="1" ht="15.75" thickBot="1" x14ac:dyDescent="0.3">
      <c r="A462" s="174">
        <v>600016755</v>
      </c>
      <c r="B462" s="174" t="s">
        <v>565</v>
      </c>
      <c r="C462" s="174" t="s">
        <v>227</v>
      </c>
      <c r="D462" s="174" t="s">
        <v>21</v>
      </c>
      <c r="E462" s="174" t="s">
        <v>212</v>
      </c>
      <c r="F462" s="174" t="s">
        <v>213</v>
      </c>
      <c r="G462" s="174" t="s">
        <v>208</v>
      </c>
      <c r="H462" s="175" t="s">
        <v>697</v>
      </c>
      <c r="I462" s="175">
        <v>757.32990196078435</v>
      </c>
      <c r="J462" s="175"/>
      <c r="K462" s="175">
        <v>13631.94</v>
      </c>
      <c r="L462" s="175">
        <v>13631.938235294117</v>
      </c>
      <c r="M462" s="175">
        <v>0</v>
      </c>
      <c r="N462" s="175">
        <v>0</v>
      </c>
      <c r="O462" s="175">
        <v>0</v>
      </c>
      <c r="P462" s="175">
        <v>0</v>
      </c>
      <c r="Q462" s="175">
        <v>0</v>
      </c>
      <c r="R462" s="175">
        <v>0</v>
      </c>
      <c r="S462" s="175">
        <v>0</v>
      </c>
      <c r="T462" s="175">
        <v>0</v>
      </c>
      <c r="U462" s="175">
        <v>196.05537101877388</v>
      </c>
      <c r="V462" s="175">
        <v>461.08563023117705</v>
      </c>
      <c r="W462" s="175">
        <v>658.09898580819583</v>
      </c>
    </row>
    <row r="463" spans="1:23" s="177" customFormat="1" x14ac:dyDescent="0.25">
      <c r="A463" s="177">
        <v>600017073</v>
      </c>
      <c r="B463" s="177" t="s">
        <v>567</v>
      </c>
      <c r="C463" s="177" t="s">
        <v>227</v>
      </c>
      <c r="D463" s="177" t="s">
        <v>309</v>
      </c>
      <c r="E463" s="177" t="s">
        <v>310</v>
      </c>
      <c r="F463" s="177" t="s">
        <v>311</v>
      </c>
      <c r="G463" s="177" t="s">
        <v>321</v>
      </c>
      <c r="H463" s="183" t="s">
        <v>683</v>
      </c>
      <c r="I463" s="183">
        <v>582.5</v>
      </c>
      <c r="J463" s="183"/>
      <c r="K463" s="183"/>
      <c r="L463" s="183">
        <v>4660</v>
      </c>
      <c r="M463" s="183">
        <v>4660</v>
      </c>
      <c r="N463" s="183">
        <v>4660</v>
      </c>
      <c r="O463" s="183">
        <v>4660</v>
      </c>
      <c r="P463" s="183">
        <v>4660</v>
      </c>
      <c r="Q463" s="183">
        <v>4660</v>
      </c>
      <c r="R463" s="183">
        <v>4660</v>
      </c>
      <c r="S463" s="183">
        <v>4660</v>
      </c>
      <c r="T463" s="183">
        <v>4660</v>
      </c>
      <c r="U463" s="183">
        <v>951.41666666666686</v>
      </c>
      <c r="V463" s="183">
        <v>859.3440860215054</v>
      </c>
      <c r="W463" s="183">
        <v>950.13788082437316</v>
      </c>
    </row>
    <row r="464" spans="1:23" s="174" customFormat="1" ht="15.75" thickBot="1" x14ac:dyDescent="0.3">
      <c r="A464" s="174">
        <v>600017073</v>
      </c>
      <c r="B464" s="174" t="s">
        <v>567</v>
      </c>
      <c r="C464" s="174" t="s">
        <v>227</v>
      </c>
      <c r="D464" s="174" t="s">
        <v>309</v>
      </c>
      <c r="E464" s="174" t="s">
        <v>310</v>
      </c>
      <c r="F464" s="174" t="s">
        <v>311</v>
      </c>
      <c r="G464" s="174" t="s">
        <v>321</v>
      </c>
      <c r="H464" s="175" t="s">
        <v>697</v>
      </c>
      <c r="I464" s="175">
        <v>48.055</v>
      </c>
      <c r="J464" s="175"/>
      <c r="K464" s="175">
        <v>0</v>
      </c>
      <c r="L464" s="175">
        <v>19.22199999999993</v>
      </c>
      <c r="M464" s="175">
        <v>4.8054999999998973</v>
      </c>
      <c r="N464" s="175">
        <v>24.027499999999829</v>
      </c>
      <c r="O464" s="175">
        <v>9.6109999999997946</v>
      </c>
      <c r="P464" s="175">
        <v>28.832999999999728</v>
      </c>
      <c r="Q464" s="175">
        <v>14.416499999999692</v>
      </c>
      <c r="R464" s="175">
        <v>-3.4145131166951614E-13</v>
      </c>
      <c r="S464" s="175">
        <v>19.221999999999589</v>
      </c>
      <c r="T464" s="175">
        <v>4.8054999999995562</v>
      </c>
      <c r="U464" s="175">
        <v>27.231166666666187</v>
      </c>
      <c r="V464" s="175">
        <v>23.614123655913492</v>
      </c>
      <c r="W464" s="175">
        <v>12.506787410393738</v>
      </c>
    </row>
    <row r="465" spans="1:23" s="181" customFormat="1" ht="15.75" thickBot="1" x14ac:dyDescent="0.3">
      <c r="A465" s="181">
        <v>609999998</v>
      </c>
      <c r="B465" s="181" t="s">
        <v>570</v>
      </c>
      <c r="C465" s="181" t="s">
        <v>211</v>
      </c>
      <c r="D465" s="181" t="s">
        <v>571</v>
      </c>
      <c r="E465" s="181" t="s">
        <v>572</v>
      </c>
      <c r="G465" s="181" t="s">
        <v>573</v>
      </c>
      <c r="H465" s="182" t="s">
        <v>697</v>
      </c>
      <c r="I465" s="182">
        <v>1.0000323362974939</v>
      </c>
      <c r="J465" s="182"/>
      <c r="K465" s="182">
        <v>154.63</v>
      </c>
      <c r="L465" s="182">
        <v>154.63</v>
      </c>
      <c r="M465" s="182">
        <v>154.63</v>
      </c>
      <c r="N465" s="182">
        <v>154.63</v>
      </c>
      <c r="O465" s="182">
        <v>154.63</v>
      </c>
      <c r="P465" s="182">
        <v>154.63</v>
      </c>
      <c r="Q465" s="182">
        <v>154.63</v>
      </c>
      <c r="R465" s="182">
        <v>154.63</v>
      </c>
      <c r="S465" s="182">
        <v>154.63</v>
      </c>
      <c r="T465" s="182">
        <v>154.63</v>
      </c>
      <c r="U465" s="182">
        <v>154.63</v>
      </c>
      <c r="V465" s="182">
        <v>154.63</v>
      </c>
      <c r="W465" s="182">
        <v>154.63</v>
      </c>
    </row>
    <row r="466" spans="1:23" s="181" customFormat="1" ht="15.75" thickBot="1" x14ac:dyDescent="0.3">
      <c r="A466" s="181">
        <v>609999999</v>
      </c>
      <c r="B466" s="181" t="s">
        <v>575</v>
      </c>
      <c r="C466" s="181" t="s">
        <v>211</v>
      </c>
      <c r="H466" s="182" t="s">
        <v>697</v>
      </c>
      <c r="I466" s="182">
        <v>1</v>
      </c>
      <c r="J466" s="182"/>
      <c r="K466" s="182">
        <v>100</v>
      </c>
      <c r="L466" s="182">
        <v>100</v>
      </c>
      <c r="M466" s="182">
        <v>100</v>
      </c>
      <c r="N466" s="182">
        <v>100</v>
      </c>
      <c r="O466" s="182">
        <v>100</v>
      </c>
      <c r="P466" s="182">
        <v>100</v>
      </c>
      <c r="Q466" s="182">
        <v>100</v>
      </c>
      <c r="R466" s="182">
        <v>100</v>
      </c>
      <c r="S466" s="182">
        <v>100</v>
      </c>
      <c r="T466" s="182">
        <v>100</v>
      </c>
      <c r="U466" s="182">
        <v>100</v>
      </c>
      <c r="V466" s="182">
        <v>100</v>
      </c>
      <c r="W466" s="182">
        <v>100</v>
      </c>
    </row>
    <row r="467" spans="1:23" s="177" customFormat="1" x14ac:dyDescent="0.25">
      <c r="A467" s="177">
        <v>700000026</v>
      </c>
      <c r="B467" s="177" t="s">
        <v>577</v>
      </c>
      <c r="C467" s="177" t="s">
        <v>578</v>
      </c>
      <c r="H467" s="178" t="s">
        <v>696</v>
      </c>
      <c r="I467" s="178">
        <v>14.6</v>
      </c>
      <c r="J467" s="178"/>
      <c r="K467" s="178"/>
      <c r="L467" s="178">
        <v>1447.4148</v>
      </c>
      <c r="M467" s="178">
        <v>2512.3826000000004</v>
      </c>
      <c r="N467" s="178">
        <v>3141.9492000000005</v>
      </c>
      <c r="O467" s="178">
        <v>2347.6361999999999</v>
      </c>
      <c r="P467" s="178">
        <v>2418.2418000000002</v>
      </c>
      <c r="Q467" s="178">
        <v>3271.3928000000001</v>
      </c>
      <c r="R467" s="178">
        <v>3812.7024000000001</v>
      </c>
      <c r="S467" s="178">
        <v>3494.9771999999998</v>
      </c>
      <c r="T467" s="178">
        <v>3230.2062000000001</v>
      </c>
      <c r="U467" s="178">
        <v>3312.5794000000001</v>
      </c>
      <c r="V467" s="178">
        <v>3506.7447999999999</v>
      </c>
      <c r="W467" s="178">
        <v>3912.7269999999999</v>
      </c>
    </row>
    <row r="468" spans="1:23" s="174" customFormat="1" x14ac:dyDescent="0.25">
      <c r="A468" s="174">
        <v>700000026</v>
      </c>
      <c r="B468" s="174" t="s">
        <v>577</v>
      </c>
      <c r="C468" s="174" t="s">
        <v>578</v>
      </c>
      <c r="H468" s="175" t="s">
        <v>697</v>
      </c>
      <c r="I468" s="175">
        <v>15.122826483074943</v>
      </c>
      <c r="J468" s="175"/>
      <c r="K468" s="175">
        <v>6515.08</v>
      </c>
      <c r="L468" s="175">
        <v>5015.8332281209159</v>
      </c>
      <c r="M468" s="175">
        <v>2413.482124086896</v>
      </c>
      <c r="N468" s="175">
        <v>5.8979023283985921</v>
      </c>
      <c r="O468" s="175">
        <v>8.9678361044628492</v>
      </c>
      <c r="P468" s="175">
        <v>14.517913423751207</v>
      </c>
      <c r="Q468" s="175">
        <v>13.489561222901928</v>
      </c>
      <c r="R468" s="175">
        <v>11.311874209339054</v>
      </c>
      <c r="S468" s="175">
        <v>5.5349544928043493</v>
      </c>
      <c r="T468" s="175">
        <v>1.7996163514846253</v>
      </c>
      <c r="U468" s="175">
        <v>3.4782500911057928</v>
      </c>
      <c r="V468" s="175">
        <v>0.63515871228745246</v>
      </c>
      <c r="W468" s="175">
        <v>0.71077284470318824</v>
      </c>
    </row>
    <row r="469" spans="1:23" ht="15.75" thickBot="1" x14ac:dyDescent="0.3">
      <c r="A469" s="171">
        <v>700000026</v>
      </c>
      <c r="B469" s="171" t="s">
        <v>577</v>
      </c>
      <c r="C469" s="171" t="s">
        <v>578</v>
      </c>
      <c r="H469" s="176" t="s">
        <v>699</v>
      </c>
      <c r="I469" s="176">
        <v>14.6</v>
      </c>
      <c r="J469" s="176"/>
      <c r="K469" s="176"/>
      <c r="L469" s="176">
        <v>0</v>
      </c>
      <c r="M469" s="176">
        <v>0</v>
      </c>
      <c r="N469" s="176">
        <v>817.6</v>
      </c>
      <c r="O469" s="176">
        <v>2350.6</v>
      </c>
      <c r="P469" s="176">
        <v>2423.6</v>
      </c>
      <c r="Q469" s="176">
        <v>3270.4</v>
      </c>
      <c r="R469" s="176">
        <v>3810.6</v>
      </c>
      <c r="S469" s="176">
        <v>3489.4</v>
      </c>
      <c r="T469" s="176">
        <v>3226.6</v>
      </c>
      <c r="U469" s="176">
        <v>3314.2</v>
      </c>
      <c r="V469" s="176">
        <v>3504</v>
      </c>
      <c r="W469" s="176">
        <v>3912.7999999999997</v>
      </c>
    </row>
    <row r="470" spans="1:23" s="177" customFormat="1" x14ac:dyDescent="0.25">
      <c r="A470" s="177">
        <v>700001164</v>
      </c>
      <c r="B470" s="177" t="s">
        <v>581</v>
      </c>
      <c r="C470" s="177" t="s">
        <v>578</v>
      </c>
      <c r="H470" s="178" t="s">
        <v>696</v>
      </c>
      <c r="I470" s="178">
        <v>23.290001731545949</v>
      </c>
      <c r="J470" s="178"/>
      <c r="K470" s="178"/>
      <c r="L470" s="178">
        <v>6259.1879653529741</v>
      </c>
      <c r="M470" s="178">
        <v>5059.7528761783578</v>
      </c>
      <c r="N470" s="178">
        <v>4663.8228467420768</v>
      </c>
      <c r="O470" s="178">
        <v>4821.0303584300118</v>
      </c>
      <c r="P470" s="178">
        <v>4821.0303584300118</v>
      </c>
      <c r="Q470" s="178">
        <v>4663.8228467420768</v>
      </c>
      <c r="R470" s="178">
        <v>3301.3577454466381</v>
      </c>
      <c r="S470" s="178">
        <v>3295.535245013752</v>
      </c>
      <c r="T470" s="178">
        <v>3301.3577454466381</v>
      </c>
      <c r="U470" s="178">
        <v>3295.535245013752</v>
      </c>
      <c r="V470" s="178">
        <v>3301.3577454466381</v>
      </c>
      <c r="W470" s="178">
        <v>3295.535245013752</v>
      </c>
    </row>
    <row r="471" spans="1:23" s="174" customFormat="1" x14ac:dyDescent="0.25">
      <c r="A471" s="174">
        <v>700001164</v>
      </c>
      <c r="B471" s="174" t="s">
        <v>581</v>
      </c>
      <c r="C471" s="174" t="s">
        <v>578</v>
      </c>
      <c r="H471" s="175" t="s">
        <v>697</v>
      </c>
      <c r="I471" s="175">
        <v>23.286951731842709</v>
      </c>
      <c r="J471" s="175"/>
      <c r="K471" s="175">
        <v>6003.12</v>
      </c>
      <c r="L471" s="175">
        <v>-255.24827793272823</v>
      </c>
      <c r="M471" s="175">
        <v>437.53853608959236</v>
      </c>
      <c r="N471" s="175">
        <v>455.00374988847437</v>
      </c>
      <c r="O471" s="175">
        <v>455.00374988847437</v>
      </c>
      <c r="P471" s="175">
        <v>455.00374988847437</v>
      </c>
      <c r="Q471" s="175">
        <v>449.1820119555137</v>
      </c>
      <c r="R471" s="175">
        <v>455.00374988847437</v>
      </c>
      <c r="S471" s="175">
        <v>443.36027402255303</v>
      </c>
      <c r="T471" s="175">
        <v>449.1820119555137</v>
      </c>
      <c r="U471" s="175">
        <v>437.53853608959236</v>
      </c>
      <c r="V471" s="175">
        <v>443.36027402255303</v>
      </c>
      <c r="W471" s="175">
        <v>455.00374988847437</v>
      </c>
    </row>
    <row r="472" spans="1:23" ht="15.75" thickBot="1" x14ac:dyDescent="0.3">
      <c r="A472" s="171">
        <v>700001164</v>
      </c>
      <c r="B472" s="171" t="s">
        <v>581</v>
      </c>
      <c r="C472" s="171" t="s">
        <v>578</v>
      </c>
      <c r="H472" s="176" t="s">
        <v>699</v>
      </c>
      <c r="I472" s="176">
        <v>23.290001731545949</v>
      </c>
      <c r="J472" s="176"/>
      <c r="K472" s="176"/>
      <c r="L472" s="176">
        <v>0</v>
      </c>
      <c r="M472" s="176">
        <v>5752.630427691849</v>
      </c>
      <c r="N472" s="176">
        <v>4681.2903480407358</v>
      </c>
      <c r="O472" s="176">
        <v>4821.0303584300118</v>
      </c>
      <c r="P472" s="176">
        <v>4821.0303584300118</v>
      </c>
      <c r="Q472" s="176">
        <v>4658.0003463091898</v>
      </c>
      <c r="R472" s="176">
        <v>3307.1802458795246</v>
      </c>
      <c r="S472" s="176">
        <v>3283.890244147979</v>
      </c>
      <c r="T472" s="176">
        <v>3307.1802458795246</v>
      </c>
      <c r="U472" s="176">
        <v>3283.890244147979</v>
      </c>
      <c r="V472" s="176">
        <v>3307.1802458795246</v>
      </c>
      <c r="W472" s="176">
        <v>3307.1802458795246</v>
      </c>
    </row>
    <row r="473" spans="1:23" s="177" customFormat="1" ht="15.75" thickBot="1" x14ac:dyDescent="0.3">
      <c r="A473" s="177">
        <v>700001291</v>
      </c>
      <c r="B473" s="177" t="s">
        <v>579</v>
      </c>
      <c r="C473" s="177" t="s">
        <v>578</v>
      </c>
      <c r="D473" s="177">
        <v>0</v>
      </c>
      <c r="E473" s="177">
        <v>0</v>
      </c>
      <c r="F473" s="177">
        <v>0</v>
      </c>
      <c r="G473" s="177">
        <v>0</v>
      </c>
      <c r="H473" s="183" t="s">
        <v>683</v>
      </c>
      <c r="I473" s="183">
        <v>0</v>
      </c>
      <c r="J473" s="183"/>
      <c r="K473" s="183"/>
      <c r="L473" s="183">
        <v>0</v>
      </c>
      <c r="M473" s="183">
        <v>0</v>
      </c>
      <c r="N473" s="183">
        <v>0</v>
      </c>
      <c r="O473" s="183">
        <v>0</v>
      </c>
      <c r="P473" s="183">
        <v>0</v>
      </c>
      <c r="Q473" s="183">
        <v>0</v>
      </c>
      <c r="R473" s="183">
        <v>0</v>
      </c>
      <c r="S473" s="183">
        <v>0</v>
      </c>
      <c r="T473" s="183">
        <v>0</v>
      </c>
      <c r="U473" s="183">
        <v>0</v>
      </c>
      <c r="V473" s="183">
        <v>0</v>
      </c>
      <c r="W473" s="183">
        <v>0</v>
      </c>
    </row>
    <row r="474" spans="1:23" s="177" customFormat="1" ht="15.75" thickBot="1" x14ac:dyDescent="0.3">
      <c r="A474" s="177">
        <v>700001910</v>
      </c>
      <c r="B474" s="177">
        <v>0</v>
      </c>
      <c r="C474" s="177" t="s">
        <v>578</v>
      </c>
      <c r="D474" s="177" t="s">
        <v>62</v>
      </c>
      <c r="E474" s="177" t="s">
        <v>216</v>
      </c>
      <c r="F474" s="177" t="s">
        <v>583</v>
      </c>
      <c r="G474" s="177" t="s">
        <v>584</v>
      </c>
      <c r="H474" s="183" t="s">
        <v>683</v>
      </c>
      <c r="I474" s="183">
        <v>52.958742372547377</v>
      </c>
      <c r="J474" s="183"/>
      <c r="K474" s="183"/>
      <c r="L474" s="183">
        <v>0</v>
      </c>
      <c r="M474" s="183">
        <v>0</v>
      </c>
      <c r="N474" s="183">
        <v>0</v>
      </c>
      <c r="O474" s="183">
        <v>0</v>
      </c>
      <c r="P474" s="183">
        <v>0</v>
      </c>
      <c r="Q474" s="183">
        <v>0</v>
      </c>
      <c r="R474" s="183">
        <v>237.51983396085325</v>
      </c>
      <c r="S474" s="183">
        <v>237.51983396085325</v>
      </c>
      <c r="T474" s="183">
        <v>237.51983396085325</v>
      </c>
      <c r="U474" s="183">
        <v>371.54259953098659</v>
      </c>
      <c r="V474" s="183">
        <v>371.54259953098659</v>
      </c>
      <c r="W474" s="183">
        <v>371.54259953098659</v>
      </c>
    </row>
    <row r="475" spans="1:23" s="177" customFormat="1" x14ac:dyDescent="0.25">
      <c r="A475" s="177">
        <v>700001929</v>
      </c>
      <c r="B475" s="177">
        <v>0</v>
      </c>
      <c r="C475" s="177" t="s">
        <v>578</v>
      </c>
      <c r="H475" s="178" t="s">
        <v>696</v>
      </c>
      <c r="I475" s="178">
        <v>28.86</v>
      </c>
      <c r="J475" s="178"/>
      <c r="K475" s="178"/>
      <c r="L475" s="178">
        <v>0</v>
      </c>
      <c r="M475" s="178">
        <v>0</v>
      </c>
      <c r="N475" s="178">
        <v>0</v>
      </c>
      <c r="O475" s="178">
        <v>0</v>
      </c>
      <c r="P475" s="178">
        <v>0</v>
      </c>
      <c r="Q475" s="178">
        <v>0</v>
      </c>
      <c r="R475" s="178">
        <v>0</v>
      </c>
      <c r="S475" s="178">
        <v>0</v>
      </c>
      <c r="T475" s="178">
        <v>0</v>
      </c>
      <c r="U475" s="178">
        <v>0</v>
      </c>
      <c r="V475" s="178">
        <v>0</v>
      </c>
      <c r="W475" s="178">
        <v>0</v>
      </c>
    </row>
    <row r="476" spans="1:23" s="174" customFormat="1" x14ac:dyDescent="0.25">
      <c r="A476" s="174">
        <v>700001929</v>
      </c>
      <c r="B476" s="174">
        <v>0</v>
      </c>
      <c r="C476" s="174" t="s">
        <v>578</v>
      </c>
      <c r="H476" s="175" t="s">
        <v>697</v>
      </c>
      <c r="I476" s="175">
        <v>0</v>
      </c>
      <c r="J476" s="175"/>
      <c r="K476" s="175">
        <v>0</v>
      </c>
      <c r="L476" s="175">
        <v>0</v>
      </c>
      <c r="M476" s="175">
        <v>0</v>
      </c>
      <c r="N476" s="175">
        <v>0</v>
      </c>
      <c r="O476" s="175">
        <v>0</v>
      </c>
      <c r="P476" s="175">
        <v>0</v>
      </c>
      <c r="Q476" s="175">
        <v>0</v>
      </c>
      <c r="R476" s="175">
        <v>0</v>
      </c>
      <c r="S476" s="175">
        <v>0</v>
      </c>
      <c r="T476" s="175">
        <v>0</v>
      </c>
      <c r="U476" s="175">
        <v>0</v>
      </c>
      <c r="V476" s="175">
        <v>0</v>
      </c>
      <c r="W476" s="175">
        <v>0</v>
      </c>
    </row>
    <row r="477" spans="1:23" ht="15.75" thickBot="1" x14ac:dyDescent="0.3">
      <c r="A477" s="171">
        <v>700001929</v>
      </c>
      <c r="B477" s="171">
        <v>0</v>
      </c>
      <c r="C477" s="171" t="s">
        <v>578</v>
      </c>
      <c r="H477" s="176" t="s">
        <v>699</v>
      </c>
      <c r="I477" s="176">
        <v>28.86</v>
      </c>
      <c r="J477" s="176"/>
      <c r="K477" s="176"/>
      <c r="L477" s="176">
        <v>0</v>
      </c>
      <c r="M477" s="176">
        <v>0</v>
      </c>
      <c r="N477" s="176">
        <v>0</v>
      </c>
      <c r="O477" s="176">
        <v>0</v>
      </c>
      <c r="P477" s="176">
        <v>0</v>
      </c>
      <c r="Q477" s="176">
        <v>0</v>
      </c>
      <c r="R477" s="176">
        <v>0</v>
      </c>
      <c r="S477" s="176">
        <v>0</v>
      </c>
      <c r="T477" s="176">
        <v>0</v>
      </c>
      <c r="U477" s="176">
        <v>0</v>
      </c>
      <c r="V477" s="176">
        <v>0</v>
      </c>
      <c r="W477" s="176">
        <v>0</v>
      </c>
    </row>
    <row r="478" spans="1:23" s="177" customFormat="1" x14ac:dyDescent="0.25">
      <c r="A478" s="177">
        <v>810007427</v>
      </c>
      <c r="B478" s="177" t="s">
        <v>586</v>
      </c>
      <c r="C478" s="177" t="s">
        <v>587</v>
      </c>
      <c r="H478" s="178" t="s">
        <v>696</v>
      </c>
      <c r="I478" s="178">
        <v>151.25</v>
      </c>
      <c r="J478" s="178"/>
      <c r="K478" s="178"/>
      <c r="L478" s="178">
        <v>0</v>
      </c>
      <c r="M478" s="178">
        <v>0</v>
      </c>
      <c r="N478" s="178">
        <v>0</v>
      </c>
      <c r="O478" s="178">
        <v>0</v>
      </c>
      <c r="P478" s="178">
        <v>0</v>
      </c>
      <c r="Q478" s="178">
        <v>0</v>
      </c>
      <c r="R478" s="178">
        <v>0</v>
      </c>
      <c r="S478" s="178">
        <v>0</v>
      </c>
      <c r="T478" s="178">
        <v>0</v>
      </c>
      <c r="U478" s="178">
        <v>0</v>
      </c>
      <c r="V478" s="178">
        <v>0</v>
      </c>
      <c r="W478" s="178">
        <v>0</v>
      </c>
    </row>
    <row r="479" spans="1:23" s="174" customFormat="1" x14ac:dyDescent="0.25">
      <c r="A479" s="174">
        <v>810007427</v>
      </c>
      <c r="B479" s="174" t="s">
        <v>586</v>
      </c>
      <c r="C479" s="174" t="s">
        <v>587</v>
      </c>
      <c r="H479" s="175" t="s">
        <v>697</v>
      </c>
      <c r="I479" s="175">
        <v>151.25</v>
      </c>
      <c r="J479" s="175"/>
      <c r="K479" s="175">
        <v>907.5</v>
      </c>
      <c r="L479" s="175">
        <v>907.5</v>
      </c>
      <c r="M479" s="175">
        <v>907.5</v>
      </c>
      <c r="N479" s="175">
        <v>907.5</v>
      </c>
      <c r="O479" s="175">
        <v>907.5</v>
      </c>
      <c r="P479" s="175">
        <v>907.5</v>
      </c>
      <c r="Q479" s="175">
        <v>907.5</v>
      </c>
      <c r="R479" s="175">
        <v>907.5</v>
      </c>
      <c r="S479" s="175">
        <v>907.5</v>
      </c>
      <c r="T479" s="175">
        <v>907.5</v>
      </c>
      <c r="U479" s="175">
        <v>907.5</v>
      </c>
      <c r="V479" s="175">
        <v>907.5</v>
      </c>
      <c r="W479" s="175">
        <v>907.5</v>
      </c>
    </row>
    <row r="480" spans="1:23" ht="15.75" thickBot="1" x14ac:dyDescent="0.3">
      <c r="A480" s="171">
        <v>810007427</v>
      </c>
      <c r="B480" s="171" t="s">
        <v>586</v>
      </c>
      <c r="C480" s="171" t="s">
        <v>587</v>
      </c>
      <c r="H480" s="176" t="s">
        <v>699</v>
      </c>
      <c r="I480" s="176">
        <v>151.25</v>
      </c>
      <c r="J480" s="176"/>
      <c r="K480" s="176"/>
      <c r="L480" s="176">
        <v>0</v>
      </c>
      <c r="M480" s="176">
        <v>0</v>
      </c>
      <c r="N480" s="176">
        <v>0</v>
      </c>
      <c r="O480" s="176">
        <v>0</v>
      </c>
      <c r="P480" s="176">
        <v>0</v>
      </c>
      <c r="Q480" s="176">
        <v>0</v>
      </c>
      <c r="R480" s="176">
        <v>0</v>
      </c>
      <c r="S480" s="176">
        <v>0</v>
      </c>
      <c r="T480" s="176">
        <v>0</v>
      </c>
      <c r="U480" s="176">
        <v>0</v>
      </c>
      <c r="V480" s="176">
        <v>0</v>
      </c>
      <c r="W480" s="176">
        <v>0</v>
      </c>
    </row>
    <row r="481" spans="1:23" s="177" customFormat="1" x14ac:dyDescent="0.25">
      <c r="A481" s="177">
        <v>900000099</v>
      </c>
      <c r="B481" s="177" t="s">
        <v>589</v>
      </c>
      <c r="C481" s="177" t="s">
        <v>587</v>
      </c>
      <c r="H481" s="178" t="s">
        <v>696</v>
      </c>
      <c r="I481" s="178">
        <v>0</v>
      </c>
      <c r="J481" s="178"/>
      <c r="K481" s="178"/>
      <c r="L481" s="178">
        <v>0</v>
      </c>
      <c r="M481" s="178">
        <v>0</v>
      </c>
      <c r="N481" s="178">
        <v>0</v>
      </c>
      <c r="O481" s="178">
        <v>0</v>
      </c>
      <c r="P481" s="178">
        <v>0</v>
      </c>
      <c r="Q481" s="178">
        <v>0</v>
      </c>
      <c r="R481" s="178">
        <v>0</v>
      </c>
      <c r="S481" s="178">
        <v>0</v>
      </c>
      <c r="T481" s="178">
        <v>0</v>
      </c>
      <c r="U481" s="178">
        <v>0</v>
      </c>
      <c r="V481" s="178">
        <v>0</v>
      </c>
      <c r="W481" s="178">
        <v>0</v>
      </c>
    </row>
    <row r="482" spans="1:23" s="174" customFormat="1" x14ac:dyDescent="0.25">
      <c r="A482" s="174">
        <v>900000099</v>
      </c>
      <c r="B482" s="174" t="s">
        <v>589</v>
      </c>
      <c r="C482" s="174" t="s">
        <v>587</v>
      </c>
      <c r="H482" s="175" t="s">
        <v>697</v>
      </c>
      <c r="I482" s="175">
        <v>0</v>
      </c>
      <c r="J482" s="175"/>
      <c r="K482" s="175">
        <v>0</v>
      </c>
      <c r="L482" s="175">
        <v>0</v>
      </c>
      <c r="M482" s="175">
        <v>0</v>
      </c>
      <c r="N482" s="175">
        <v>0</v>
      </c>
      <c r="O482" s="175">
        <v>0</v>
      </c>
      <c r="P482" s="175">
        <v>0</v>
      </c>
      <c r="Q482" s="175">
        <v>0</v>
      </c>
      <c r="R482" s="175">
        <v>0</v>
      </c>
      <c r="S482" s="175">
        <v>0</v>
      </c>
      <c r="T482" s="175">
        <v>0</v>
      </c>
      <c r="U482" s="175">
        <v>0</v>
      </c>
      <c r="V482" s="175">
        <v>0</v>
      </c>
      <c r="W482" s="175">
        <v>0</v>
      </c>
    </row>
    <row r="483" spans="1:23" ht="15.75" thickBot="1" x14ac:dyDescent="0.3">
      <c r="A483" s="171">
        <v>900000099</v>
      </c>
      <c r="B483" s="171" t="s">
        <v>589</v>
      </c>
      <c r="C483" s="171" t="s">
        <v>587</v>
      </c>
      <c r="H483" s="176" t="s">
        <v>699</v>
      </c>
      <c r="I483" s="176">
        <v>0</v>
      </c>
      <c r="J483" s="176"/>
      <c r="K483" s="176"/>
      <c r="L483" s="176">
        <v>0</v>
      </c>
      <c r="M483" s="176">
        <v>0</v>
      </c>
      <c r="N483" s="176">
        <v>0</v>
      </c>
      <c r="O483" s="176">
        <v>0</v>
      </c>
      <c r="P483" s="176">
        <v>0</v>
      </c>
      <c r="Q483" s="176">
        <v>0</v>
      </c>
      <c r="R483" s="176">
        <v>0</v>
      </c>
      <c r="S483" s="176">
        <v>0</v>
      </c>
      <c r="T483" s="176">
        <v>0</v>
      </c>
      <c r="U483" s="176">
        <v>0</v>
      </c>
      <c r="V483" s="176">
        <v>0</v>
      </c>
      <c r="W483" s="176">
        <v>0</v>
      </c>
    </row>
    <row r="484" spans="1:23" s="177" customFormat="1" ht="15.75" thickBot="1" x14ac:dyDescent="0.3">
      <c r="A484" s="177" t="s">
        <v>11710</v>
      </c>
      <c r="B484" s="177">
        <v>1</v>
      </c>
      <c r="C484" s="177">
        <v>1</v>
      </c>
      <c r="D484" s="177">
        <v>1</v>
      </c>
      <c r="E484" s="177">
        <v>1</v>
      </c>
      <c r="F484" s="177">
        <v>1</v>
      </c>
      <c r="G484" s="177">
        <v>1</v>
      </c>
      <c r="H484" s="183" t="s">
        <v>683</v>
      </c>
      <c r="I484" s="183" t="s">
        <v>148</v>
      </c>
      <c r="J484" s="183"/>
      <c r="K484" s="183"/>
      <c r="L484" s="183">
        <v>0</v>
      </c>
      <c r="M484" s="183">
        <v>0</v>
      </c>
      <c r="N484" s="183">
        <v>0</v>
      </c>
      <c r="O484" s="183">
        <v>0</v>
      </c>
      <c r="P484" s="183">
        <v>0</v>
      </c>
      <c r="Q484" s="183">
        <v>0</v>
      </c>
      <c r="R484" s="183">
        <v>0</v>
      </c>
      <c r="S484" s="183">
        <v>0</v>
      </c>
      <c r="T484" s="183">
        <v>0</v>
      </c>
      <c r="U484" s="183">
        <v>0</v>
      </c>
      <c r="V484" s="183">
        <v>0</v>
      </c>
      <c r="W484" s="183">
        <v>0</v>
      </c>
    </row>
    <row r="485" spans="1:23" s="177" customFormat="1" x14ac:dyDescent="0.25">
      <c r="A485" s="177" t="s">
        <v>11711</v>
      </c>
      <c r="B485" s="177">
        <v>1</v>
      </c>
      <c r="C485" s="177">
        <v>1</v>
      </c>
      <c r="D485" s="177">
        <v>1</v>
      </c>
      <c r="E485" s="177">
        <v>1</v>
      </c>
      <c r="F485" s="177">
        <v>1</v>
      </c>
      <c r="G485" s="177">
        <v>1</v>
      </c>
      <c r="H485" s="183" t="s">
        <v>683</v>
      </c>
      <c r="I485" s="183" t="s">
        <v>148</v>
      </c>
      <c r="J485" s="183"/>
      <c r="K485" s="183"/>
      <c r="L485" s="183">
        <v>0</v>
      </c>
      <c r="M485" s="183">
        <v>0</v>
      </c>
      <c r="N485" s="183">
        <v>0</v>
      </c>
      <c r="O485" s="183">
        <v>0</v>
      </c>
      <c r="P485" s="183">
        <v>0</v>
      </c>
      <c r="Q485" s="183">
        <v>0</v>
      </c>
      <c r="R485" s="183">
        <v>0</v>
      </c>
      <c r="S485" s="183">
        <v>0</v>
      </c>
      <c r="T485" s="183">
        <v>0</v>
      </c>
      <c r="U485" s="183">
        <v>0</v>
      </c>
      <c r="V485" s="183">
        <v>0</v>
      </c>
      <c r="W485" s="183">
        <v>0</v>
      </c>
    </row>
    <row r="486" spans="1:23" x14ac:dyDescent="0.25">
      <c r="A486" s="171" t="s">
        <v>11711</v>
      </c>
      <c r="B486" s="171">
        <v>1</v>
      </c>
      <c r="C486" s="171">
        <v>1</v>
      </c>
      <c r="D486" s="171">
        <v>1</v>
      </c>
      <c r="E486" s="171">
        <v>1</v>
      </c>
      <c r="F486" s="171">
        <v>1</v>
      </c>
      <c r="G486" s="171">
        <v>1</v>
      </c>
      <c r="H486" s="176" t="s">
        <v>683</v>
      </c>
      <c r="I486" s="176" t="s">
        <v>148</v>
      </c>
      <c r="J486" s="176"/>
      <c r="K486" s="176"/>
      <c r="L486" s="176">
        <v>0</v>
      </c>
      <c r="M486" s="176">
        <v>0</v>
      </c>
      <c r="N486" s="176">
        <v>0</v>
      </c>
      <c r="O486" s="176">
        <v>0</v>
      </c>
      <c r="P486" s="176">
        <v>0</v>
      </c>
      <c r="Q486" s="176">
        <v>0</v>
      </c>
      <c r="R486" s="176">
        <v>0</v>
      </c>
      <c r="S486" s="176">
        <v>0</v>
      </c>
      <c r="T486" s="176">
        <v>0</v>
      </c>
      <c r="U486" s="176">
        <v>0</v>
      </c>
      <c r="V486" s="176">
        <v>0</v>
      </c>
      <c r="W486" s="176">
        <v>0</v>
      </c>
    </row>
    <row r="487" spans="1:23" ht="15.75" thickBot="1" x14ac:dyDescent="0.3">
      <c r="A487" s="171" t="s">
        <v>11711</v>
      </c>
      <c r="B487" s="171">
        <v>1</v>
      </c>
      <c r="C487" s="171">
        <v>1</v>
      </c>
      <c r="D487" s="171">
        <v>1</v>
      </c>
      <c r="E487" s="171">
        <v>1</v>
      </c>
      <c r="F487" s="171">
        <v>1</v>
      </c>
      <c r="G487" s="171">
        <v>1</v>
      </c>
      <c r="H487" s="176" t="s">
        <v>683</v>
      </c>
      <c r="I487" s="176" t="s">
        <v>148</v>
      </c>
      <c r="J487" s="176"/>
      <c r="K487" s="176"/>
      <c r="L487" s="176">
        <v>0</v>
      </c>
      <c r="M487" s="176">
        <v>0</v>
      </c>
      <c r="N487" s="176">
        <v>0</v>
      </c>
      <c r="O487" s="176">
        <v>0</v>
      </c>
      <c r="P487" s="176">
        <v>0</v>
      </c>
      <c r="Q487" s="176">
        <v>0</v>
      </c>
      <c r="R487" s="176">
        <v>0</v>
      </c>
      <c r="S487" s="176">
        <v>0</v>
      </c>
      <c r="T487" s="176">
        <v>0</v>
      </c>
      <c r="U487" s="176">
        <v>0</v>
      </c>
      <c r="V487" s="176">
        <v>0</v>
      </c>
      <c r="W487" s="176">
        <v>0</v>
      </c>
    </row>
    <row r="488" spans="1:23" s="177" customFormat="1" ht="15.75" thickBot="1" x14ac:dyDescent="0.3">
      <c r="A488" s="177" t="s">
        <v>11712</v>
      </c>
      <c r="B488" s="177">
        <v>1</v>
      </c>
      <c r="C488" s="177">
        <v>1</v>
      </c>
      <c r="D488" s="177">
        <v>1</v>
      </c>
      <c r="E488" s="177">
        <v>1</v>
      </c>
      <c r="F488" s="177">
        <v>1</v>
      </c>
      <c r="G488" s="177">
        <v>1</v>
      </c>
      <c r="H488" s="183" t="s">
        <v>683</v>
      </c>
      <c r="I488" s="183" t="s">
        <v>148</v>
      </c>
      <c r="J488" s="183"/>
      <c r="K488" s="183"/>
      <c r="L488" s="183">
        <v>0</v>
      </c>
      <c r="M488" s="183">
        <v>0</v>
      </c>
      <c r="N488" s="183">
        <v>0</v>
      </c>
      <c r="O488" s="183">
        <v>0</v>
      </c>
      <c r="P488" s="183">
        <v>0</v>
      </c>
      <c r="Q488" s="183">
        <v>0</v>
      </c>
      <c r="R488" s="183">
        <v>0</v>
      </c>
      <c r="S488" s="183">
        <v>0</v>
      </c>
      <c r="T488" s="183">
        <v>0</v>
      </c>
      <c r="U488" s="183">
        <v>0</v>
      </c>
      <c r="V488" s="183">
        <v>0</v>
      </c>
      <c r="W488" s="183">
        <v>0</v>
      </c>
    </row>
    <row r="489" spans="1:23" s="177" customFormat="1" x14ac:dyDescent="0.25">
      <c r="A489" s="177" t="s">
        <v>11713</v>
      </c>
      <c r="B489" s="177">
        <v>1</v>
      </c>
      <c r="C489" s="177">
        <v>1</v>
      </c>
      <c r="D489" s="177">
        <v>1</v>
      </c>
      <c r="E489" s="177">
        <v>1</v>
      </c>
      <c r="F489" s="177">
        <v>1</v>
      </c>
      <c r="G489" s="177">
        <v>1</v>
      </c>
      <c r="H489" s="183" t="s">
        <v>683</v>
      </c>
      <c r="I489" s="183" t="s">
        <v>148</v>
      </c>
      <c r="J489" s="183"/>
      <c r="K489" s="183"/>
      <c r="L489" s="183">
        <v>0</v>
      </c>
      <c r="M489" s="183">
        <v>0</v>
      </c>
      <c r="N489" s="183">
        <v>0</v>
      </c>
      <c r="O489" s="183">
        <v>0</v>
      </c>
      <c r="P489" s="183">
        <v>0</v>
      </c>
      <c r="Q489" s="183">
        <v>0</v>
      </c>
      <c r="R489" s="183">
        <v>0</v>
      </c>
      <c r="S489" s="183">
        <v>0</v>
      </c>
      <c r="T489" s="183">
        <v>0</v>
      </c>
      <c r="U489" s="183">
        <v>0</v>
      </c>
      <c r="V489" s="183">
        <v>0</v>
      </c>
      <c r="W489" s="183">
        <v>0</v>
      </c>
    </row>
    <row r="490" spans="1:23" ht="15.75" thickBot="1" x14ac:dyDescent="0.3">
      <c r="A490" s="171" t="s">
        <v>11713</v>
      </c>
      <c r="B490" s="171">
        <v>1</v>
      </c>
      <c r="C490" s="171">
        <v>1</v>
      </c>
      <c r="D490" s="171">
        <v>1</v>
      </c>
      <c r="E490" s="171">
        <v>1</v>
      </c>
      <c r="F490" s="171">
        <v>1</v>
      </c>
      <c r="G490" s="171">
        <v>1</v>
      </c>
      <c r="H490" s="176" t="s">
        <v>683</v>
      </c>
      <c r="I490" s="176" t="s">
        <v>148</v>
      </c>
      <c r="J490" s="176"/>
      <c r="K490" s="176"/>
      <c r="L490" s="176">
        <v>0</v>
      </c>
      <c r="M490" s="176">
        <v>0</v>
      </c>
      <c r="N490" s="176">
        <v>0</v>
      </c>
      <c r="O490" s="176">
        <v>0</v>
      </c>
      <c r="P490" s="176">
        <v>0</v>
      </c>
      <c r="Q490" s="176">
        <v>0</v>
      </c>
      <c r="R490" s="176">
        <v>0</v>
      </c>
      <c r="S490" s="176">
        <v>0</v>
      </c>
      <c r="T490" s="176">
        <v>0</v>
      </c>
      <c r="U490" s="176">
        <v>0</v>
      </c>
      <c r="V490" s="176">
        <v>0</v>
      </c>
      <c r="W490" s="176">
        <v>0</v>
      </c>
    </row>
    <row r="491" spans="1:23" s="177" customFormat="1" x14ac:dyDescent="0.25">
      <c r="A491" s="177" t="s">
        <v>11714</v>
      </c>
      <c r="B491" s="177">
        <v>1</v>
      </c>
      <c r="C491" s="177">
        <v>1</v>
      </c>
      <c r="D491" s="177">
        <v>1</v>
      </c>
      <c r="E491" s="177">
        <v>1</v>
      </c>
      <c r="F491" s="177">
        <v>1</v>
      </c>
      <c r="G491" s="177">
        <v>1</v>
      </c>
      <c r="H491" s="183" t="s">
        <v>683</v>
      </c>
      <c r="I491" s="183" t="s">
        <v>148</v>
      </c>
      <c r="J491" s="183"/>
      <c r="K491" s="183"/>
      <c r="L491" s="183">
        <v>0</v>
      </c>
      <c r="M491" s="183">
        <v>0</v>
      </c>
      <c r="N491" s="183">
        <v>0</v>
      </c>
      <c r="O491" s="183">
        <v>0</v>
      </c>
      <c r="P491" s="183">
        <v>0</v>
      </c>
      <c r="Q491" s="183">
        <v>0</v>
      </c>
      <c r="R491" s="183">
        <v>0</v>
      </c>
      <c r="S491" s="183">
        <v>0</v>
      </c>
      <c r="T491" s="183">
        <v>0</v>
      </c>
      <c r="U491" s="183">
        <v>0</v>
      </c>
      <c r="V491" s="183">
        <v>0</v>
      </c>
      <c r="W491" s="183">
        <v>0</v>
      </c>
    </row>
    <row r="492" spans="1:23" ht="15.75" thickBot="1" x14ac:dyDescent="0.3">
      <c r="A492" s="171" t="s">
        <v>11714</v>
      </c>
      <c r="B492" s="171">
        <v>1</v>
      </c>
      <c r="C492" s="171">
        <v>1</v>
      </c>
      <c r="D492" s="171">
        <v>1</v>
      </c>
      <c r="E492" s="171">
        <v>1</v>
      </c>
      <c r="F492" s="171">
        <v>1</v>
      </c>
      <c r="G492" s="171">
        <v>1</v>
      </c>
      <c r="H492" s="176" t="s">
        <v>683</v>
      </c>
      <c r="I492" s="176" t="s">
        <v>148</v>
      </c>
      <c r="J492" s="176"/>
      <c r="K492" s="176"/>
      <c r="L492" s="176">
        <v>0</v>
      </c>
      <c r="M492" s="176">
        <v>0</v>
      </c>
      <c r="N492" s="176">
        <v>0</v>
      </c>
      <c r="O492" s="176">
        <v>0</v>
      </c>
      <c r="P492" s="176">
        <v>0</v>
      </c>
      <c r="Q492" s="176">
        <v>0</v>
      </c>
      <c r="R492" s="176">
        <v>0</v>
      </c>
      <c r="S492" s="176">
        <v>0</v>
      </c>
      <c r="T492" s="176">
        <v>0</v>
      </c>
      <c r="U492" s="176">
        <v>0</v>
      </c>
      <c r="V492" s="176">
        <v>0</v>
      </c>
      <c r="W492" s="176">
        <v>0</v>
      </c>
    </row>
    <row r="493" spans="1:23" s="177" customFormat="1" x14ac:dyDescent="0.25">
      <c r="A493" s="177" t="s">
        <v>594</v>
      </c>
      <c r="B493" s="177" t="s">
        <v>595</v>
      </c>
      <c r="C493" s="177" t="s">
        <v>596</v>
      </c>
      <c r="D493" s="177" t="s">
        <v>597</v>
      </c>
      <c r="E493" s="177">
        <v>0</v>
      </c>
      <c r="F493" s="177">
        <v>0</v>
      </c>
      <c r="G493" s="177">
        <v>0</v>
      </c>
      <c r="H493" s="183" t="s">
        <v>705</v>
      </c>
      <c r="I493" s="183">
        <v>4.8499999999999996</v>
      </c>
      <c r="J493" s="183"/>
      <c r="K493" s="183"/>
      <c r="L493" s="183">
        <v>717.8</v>
      </c>
      <c r="M493" s="183">
        <v>478.07142857142861</v>
      </c>
      <c r="N493" s="183">
        <v>368.6</v>
      </c>
      <c r="O493" s="183">
        <v>333.95714285714286</v>
      </c>
      <c r="P493" s="183">
        <v>521.02857142857147</v>
      </c>
      <c r="Q493" s="183">
        <v>638.81428571428569</v>
      </c>
      <c r="R493" s="183">
        <v>568.14285714285722</v>
      </c>
      <c r="S493" s="183">
        <v>498.85714285714283</v>
      </c>
      <c r="T493" s="183">
        <v>512.71428571428567</v>
      </c>
      <c r="U493" s="183">
        <v>525.18571428571431</v>
      </c>
      <c r="V493" s="183">
        <v>525.18571428571431</v>
      </c>
      <c r="W493" s="183">
        <v>525.18571428571431</v>
      </c>
    </row>
    <row r="494" spans="1:23" x14ac:dyDescent="0.25">
      <c r="A494" s="171" t="s">
        <v>598</v>
      </c>
      <c r="B494" s="171" t="s">
        <v>599</v>
      </c>
      <c r="C494" s="171" t="s">
        <v>600</v>
      </c>
      <c r="D494" s="171" t="s">
        <v>597</v>
      </c>
      <c r="E494" s="171">
        <v>0</v>
      </c>
      <c r="F494" s="171">
        <v>0</v>
      </c>
      <c r="G494" s="171">
        <v>0</v>
      </c>
      <c r="H494" s="176" t="s">
        <v>705</v>
      </c>
      <c r="I494" s="176">
        <v>3.62</v>
      </c>
      <c r="J494" s="176"/>
      <c r="K494" s="176"/>
      <c r="L494" s="176">
        <v>487.93577777777779</v>
      </c>
      <c r="M494" s="176">
        <v>392.16666666666669</v>
      </c>
      <c r="N494" s="176">
        <v>538.53533333333337</v>
      </c>
      <c r="O494" s="176">
        <v>287.99111111111114</v>
      </c>
      <c r="P494" s="176">
        <v>315.26177777777781</v>
      </c>
      <c r="Q494" s="176">
        <v>374.26777777777772</v>
      </c>
      <c r="R494" s="176">
        <v>407.04888888888894</v>
      </c>
      <c r="S494" s="176">
        <v>521.52133333333336</v>
      </c>
      <c r="T494" s="176">
        <v>416.62177777777777</v>
      </c>
      <c r="U494" s="176">
        <v>703.92911111111107</v>
      </c>
      <c r="V494" s="176">
        <v>692.34511111111112</v>
      </c>
      <c r="W494" s="176">
        <v>699.50466666666659</v>
      </c>
    </row>
    <row r="495" spans="1:23" x14ac:dyDescent="0.25">
      <c r="A495" s="171" t="s">
        <v>601</v>
      </c>
      <c r="B495" s="171" t="s">
        <v>602</v>
      </c>
      <c r="C495" s="171" t="s">
        <v>603</v>
      </c>
      <c r="D495" s="171" t="s">
        <v>597</v>
      </c>
      <c r="E495" s="171">
        <v>0</v>
      </c>
      <c r="F495" s="171">
        <v>0</v>
      </c>
      <c r="G495" s="171">
        <v>0</v>
      </c>
      <c r="H495" s="176" t="s">
        <v>705</v>
      </c>
      <c r="I495" s="176">
        <v>2.15</v>
      </c>
      <c r="J495" s="176"/>
      <c r="K495" s="176"/>
      <c r="L495" s="176">
        <v>304.55639097744358</v>
      </c>
      <c r="M495" s="176">
        <v>286.69360902255636</v>
      </c>
      <c r="N495" s="176">
        <v>291.57354323308266</v>
      </c>
      <c r="O495" s="176">
        <v>232.22626879699249</v>
      </c>
      <c r="P495" s="176">
        <v>234.74201127819546</v>
      </c>
      <c r="Q495" s="176">
        <v>318.44854323308266</v>
      </c>
      <c r="R495" s="176">
        <v>208.76621240601503</v>
      </c>
      <c r="S495" s="176">
        <v>200.31978383458645</v>
      </c>
      <c r="T495" s="176">
        <v>167.84750939849621</v>
      </c>
      <c r="U495" s="176">
        <v>170.31273496240598</v>
      </c>
      <c r="V495" s="176">
        <v>169.35291353383457</v>
      </c>
      <c r="W495" s="176">
        <v>156.43068609022555</v>
      </c>
    </row>
    <row r="496" spans="1:23" x14ac:dyDescent="0.25">
      <c r="A496" s="171" t="s">
        <v>604</v>
      </c>
      <c r="B496" s="171" t="s">
        <v>605</v>
      </c>
      <c r="C496" s="171" t="s">
        <v>606</v>
      </c>
      <c r="D496" s="171" t="s">
        <v>597</v>
      </c>
      <c r="E496" s="171">
        <v>0</v>
      </c>
      <c r="F496" s="171">
        <v>0</v>
      </c>
      <c r="G496" s="171">
        <v>0</v>
      </c>
      <c r="H496" s="176" t="s">
        <v>705</v>
      </c>
      <c r="I496" s="176">
        <v>1.42</v>
      </c>
      <c r="J496" s="176"/>
      <c r="K496" s="176"/>
      <c r="L496" s="176">
        <v>73.555999999999997</v>
      </c>
      <c r="M496" s="176">
        <v>44.966666666666669</v>
      </c>
      <c r="N496" s="176">
        <v>13.016666666666667</v>
      </c>
      <c r="O496" s="176">
        <v>14.2</v>
      </c>
      <c r="P496" s="176">
        <v>14.2</v>
      </c>
      <c r="Q496" s="176">
        <v>13.016666666666667</v>
      </c>
      <c r="R496" s="176">
        <v>64.917666666666662</v>
      </c>
      <c r="S496" s="176">
        <v>63.734333333333332</v>
      </c>
      <c r="T496" s="176">
        <v>65.225333333333325</v>
      </c>
      <c r="U496" s="176">
        <v>107.96733333333333</v>
      </c>
      <c r="V496" s="176">
        <v>110.64166666666667</v>
      </c>
      <c r="W496" s="176">
        <v>106.78399999999999</v>
      </c>
    </row>
    <row r="497" spans="1:23" x14ac:dyDescent="0.25">
      <c r="A497" s="171" t="s">
        <v>607</v>
      </c>
      <c r="B497" s="171" t="s">
        <v>608</v>
      </c>
      <c r="C497" s="171" t="s">
        <v>609</v>
      </c>
      <c r="D497" s="171" t="s">
        <v>610</v>
      </c>
      <c r="E497" s="171">
        <v>0</v>
      </c>
      <c r="F497" s="171">
        <v>0</v>
      </c>
      <c r="G497" s="171">
        <v>0</v>
      </c>
      <c r="H497" s="176" t="s">
        <v>705</v>
      </c>
      <c r="I497" s="176">
        <v>448.05</v>
      </c>
      <c r="J497" s="176"/>
      <c r="K497" s="176"/>
      <c r="L497" s="176">
        <v>19434.896103896106</v>
      </c>
      <c r="M497" s="176">
        <v>8931.9058441558445</v>
      </c>
      <c r="N497" s="176">
        <v>11172.155844155845</v>
      </c>
      <c r="O497" s="176">
        <v>8320.9285714285725</v>
      </c>
      <c r="P497" s="176">
        <v>8611.8701298701308</v>
      </c>
      <c r="Q497" s="176">
        <v>11608.568181818182</v>
      </c>
      <c r="R497" s="176">
        <v>13441.500000000002</v>
      </c>
      <c r="S497" s="176">
        <v>12161.357142857145</v>
      </c>
      <c r="T497" s="176">
        <v>11113.967532467534</v>
      </c>
      <c r="U497" s="176">
        <v>11259.438311688313</v>
      </c>
      <c r="V497" s="176">
        <v>12015.886363636364</v>
      </c>
      <c r="W497" s="176">
        <v>13616.064935064936</v>
      </c>
    </row>
    <row r="498" spans="1:23" x14ac:dyDescent="0.25">
      <c r="A498" s="171" t="s">
        <v>611</v>
      </c>
      <c r="B498" s="171" t="s">
        <v>612</v>
      </c>
      <c r="C498" s="171" t="s">
        <v>613</v>
      </c>
      <c r="D498" s="171" t="s">
        <v>610</v>
      </c>
      <c r="E498" s="171">
        <v>0</v>
      </c>
      <c r="F498" s="171">
        <v>0</v>
      </c>
      <c r="G498" s="171">
        <v>0</v>
      </c>
      <c r="H498" s="176" t="s">
        <v>705</v>
      </c>
      <c r="I498" s="176">
        <v>679.91</v>
      </c>
      <c r="J498" s="176"/>
      <c r="K498" s="176"/>
      <c r="L498" s="176">
        <v>309889.33898326213</v>
      </c>
      <c r="M498" s="176">
        <v>308459.69814814813</v>
      </c>
      <c r="N498" s="176">
        <v>340937.6283742878</v>
      </c>
      <c r="O498" s="176">
        <v>278379.92422542733</v>
      </c>
      <c r="P498" s="176">
        <v>314879.25437143876</v>
      </c>
      <c r="Q498" s="176">
        <v>355651.45705128205</v>
      </c>
      <c r="R498" s="176">
        <v>361965.97935541312</v>
      </c>
      <c r="S498" s="176">
        <v>327262.0841150285</v>
      </c>
      <c r="T498" s="176">
        <v>328786.07041844731</v>
      </c>
      <c r="U498" s="176">
        <v>317478.19097578351</v>
      </c>
      <c r="V498" s="176">
        <v>336786.35858796292</v>
      </c>
      <c r="W498" s="176">
        <v>326083.22408475779</v>
      </c>
    </row>
    <row r="499" spans="1:23" x14ac:dyDescent="0.25">
      <c r="A499" s="171" t="s">
        <v>614</v>
      </c>
      <c r="B499" s="171" t="s">
        <v>615</v>
      </c>
      <c r="C499" s="171" t="s">
        <v>616</v>
      </c>
      <c r="D499" s="171" t="s">
        <v>610</v>
      </c>
      <c r="E499" s="171">
        <v>0</v>
      </c>
      <c r="F499" s="171">
        <v>0</v>
      </c>
      <c r="G499" s="171">
        <v>0</v>
      </c>
      <c r="H499" s="176" t="s">
        <v>705</v>
      </c>
      <c r="I499" s="176">
        <v>49.39</v>
      </c>
      <c r="J499" s="176"/>
      <c r="K499" s="176"/>
      <c r="L499" s="176">
        <v>13904.290678733032</v>
      </c>
      <c r="M499" s="176">
        <v>6026.0269683257911</v>
      </c>
      <c r="N499" s="176">
        <v>13791.079987071753</v>
      </c>
      <c r="O499" s="176">
        <v>14574.615462184876</v>
      </c>
      <c r="P499" s="176">
        <v>14606.094802844216</v>
      </c>
      <c r="Q499" s="176">
        <v>14643.00161603103</v>
      </c>
      <c r="R499" s="176">
        <v>12371.380879120878</v>
      </c>
      <c r="S499" s="176">
        <v>12715.610342598578</v>
      </c>
      <c r="T499" s="176">
        <v>11538.742740788624</v>
      </c>
      <c r="U499" s="176">
        <v>44831.944718810599</v>
      </c>
      <c r="V499" s="176">
        <v>44848.354841628956</v>
      </c>
      <c r="W499" s="176">
        <v>45094.634389140272</v>
      </c>
    </row>
    <row r="500" spans="1:23" x14ac:dyDescent="0.25">
      <c r="A500" s="171" t="s">
        <v>617</v>
      </c>
      <c r="B500" s="171" t="s">
        <v>618</v>
      </c>
      <c r="C500" s="171" t="s">
        <v>619</v>
      </c>
      <c r="D500" s="171" t="s">
        <v>610</v>
      </c>
      <c r="E500" s="171">
        <v>0</v>
      </c>
      <c r="F500" s="171">
        <v>0</v>
      </c>
      <c r="G500" s="171">
        <v>0</v>
      </c>
      <c r="H500" s="176" t="s">
        <v>705</v>
      </c>
      <c r="I500" s="176">
        <v>49.48</v>
      </c>
      <c r="J500" s="176"/>
      <c r="K500" s="176"/>
      <c r="L500" s="176">
        <v>18634.521428571428</v>
      </c>
      <c r="M500" s="176">
        <v>9909.8720714285719</v>
      </c>
      <c r="N500" s="176">
        <v>12171.196428571428</v>
      </c>
      <c r="O500" s="176">
        <v>9933.3750714285707</v>
      </c>
      <c r="P500" s="176">
        <v>9631.1936428571425</v>
      </c>
      <c r="Q500" s="176">
        <v>12485.129357142858</v>
      </c>
      <c r="R500" s="176">
        <v>11291.512714285715</v>
      </c>
      <c r="S500" s="176">
        <v>10695.543785714286</v>
      </c>
      <c r="T500" s="176">
        <v>9350.8364285714288</v>
      </c>
      <c r="U500" s="176">
        <v>18422.994428571426</v>
      </c>
      <c r="V500" s="176">
        <v>18471.679214285716</v>
      </c>
      <c r="W500" s="176">
        <v>18745.321285714286</v>
      </c>
    </row>
    <row r="501" spans="1:23" x14ac:dyDescent="0.25">
      <c r="A501" s="171" t="s">
        <v>620</v>
      </c>
      <c r="B501" s="171" t="s">
        <v>621</v>
      </c>
      <c r="C501" s="171" t="s">
        <v>622</v>
      </c>
      <c r="D501" s="171" t="s">
        <v>610</v>
      </c>
      <c r="E501" s="171">
        <v>0</v>
      </c>
      <c r="F501" s="171">
        <v>0</v>
      </c>
      <c r="G501" s="171">
        <v>0</v>
      </c>
      <c r="H501" s="176" t="s">
        <v>705</v>
      </c>
      <c r="I501" s="176">
        <v>10.66</v>
      </c>
      <c r="J501" s="176"/>
      <c r="K501" s="176"/>
      <c r="L501" s="176">
        <v>410.66380952380956</v>
      </c>
      <c r="M501" s="176">
        <v>61.929523809523808</v>
      </c>
      <c r="N501" s="176">
        <v>53.807619047619049</v>
      </c>
      <c r="O501" s="176">
        <v>30.964761904761904</v>
      </c>
      <c r="P501" s="176">
        <v>38.579047619047621</v>
      </c>
      <c r="Q501" s="176">
        <v>61.929523809523808</v>
      </c>
      <c r="R501" s="176">
        <v>70.051428571428573</v>
      </c>
      <c r="S501" s="176">
        <v>62.437142857142852</v>
      </c>
      <c r="T501" s="176">
        <v>61.929523809523808</v>
      </c>
      <c r="U501" s="176">
        <v>1008.6390476190477</v>
      </c>
      <c r="V501" s="176">
        <v>1016.2533333333334</v>
      </c>
      <c r="W501" s="176">
        <v>1045.6952380952382</v>
      </c>
    </row>
    <row r="502" spans="1:23" x14ac:dyDescent="0.25">
      <c r="A502" s="171" t="s">
        <v>623</v>
      </c>
      <c r="B502" s="171" t="s">
        <v>624</v>
      </c>
      <c r="C502" s="171" t="s">
        <v>625</v>
      </c>
      <c r="D502" s="171" t="s">
        <v>610</v>
      </c>
      <c r="E502" s="171">
        <v>0</v>
      </c>
      <c r="F502" s="171">
        <v>0</v>
      </c>
      <c r="G502" s="171">
        <v>0</v>
      </c>
      <c r="H502" s="176" t="s">
        <v>705</v>
      </c>
      <c r="I502" s="176">
        <v>98.93</v>
      </c>
      <c r="J502" s="176"/>
      <c r="K502" s="176"/>
      <c r="L502" s="176">
        <v>64720.172268907569</v>
      </c>
      <c r="M502" s="176">
        <v>70969.112044817943</v>
      </c>
      <c r="N502" s="176">
        <v>69985.354341736704</v>
      </c>
      <c r="O502" s="176">
        <v>63805.693277310937</v>
      </c>
      <c r="P502" s="176">
        <v>65080.421568627469</v>
      </c>
      <c r="Q502" s="176">
        <v>66493.707282913179</v>
      </c>
      <c r="R502" s="176">
        <v>71745.033613445383</v>
      </c>
      <c r="S502" s="176">
        <v>73684.837535014012</v>
      </c>
      <c r="T502" s="176">
        <v>61810.466386554646</v>
      </c>
      <c r="U502" s="176">
        <v>74474.614845938384</v>
      </c>
      <c r="V502" s="176">
        <v>74003.519607843147</v>
      </c>
      <c r="W502" s="176">
        <v>73878.81792717088</v>
      </c>
    </row>
    <row r="503" spans="1:23" x14ac:dyDescent="0.25">
      <c r="A503" s="171" t="s">
        <v>626</v>
      </c>
      <c r="B503" s="171" t="s">
        <v>627</v>
      </c>
      <c r="C503" s="171" t="s">
        <v>628</v>
      </c>
      <c r="D503" s="171" t="s">
        <v>610</v>
      </c>
      <c r="E503" s="171">
        <v>0</v>
      </c>
      <c r="F503" s="171">
        <v>0</v>
      </c>
      <c r="G503" s="171">
        <v>0</v>
      </c>
      <c r="H503" s="176" t="s">
        <v>705</v>
      </c>
      <c r="I503" s="176">
        <v>8.5399999999999991</v>
      </c>
      <c r="J503" s="176"/>
      <c r="K503" s="176"/>
      <c r="L503" s="176">
        <v>483.93333333333328</v>
      </c>
      <c r="M503" s="176">
        <v>71.166666666666671</v>
      </c>
      <c r="N503" s="176">
        <v>56.93333333333333</v>
      </c>
      <c r="O503" s="176">
        <v>156.56666666666663</v>
      </c>
      <c r="P503" s="176">
        <v>398.53333333333325</v>
      </c>
      <c r="Q503" s="176">
        <v>384.29999999999995</v>
      </c>
      <c r="R503" s="176">
        <v>1238.3</v>
      </c>
      <c r="S503" s="176">
        <v>1224.0666666666666</v>
      </c>
      <c r="T503" s="176">
        <v>1238.3</v>
      </c>
      <c r="U503" s="176">
        <v>1337.9333333333332</v>
      </c>
      <c r="V503" s="176">
        <v>1352.1666666666665</v>
      </c>
      <c r="W503" s="176">
        <v>1337.9333333333332</v>
      </c>
    </row>
    <row r="504" spans="1:23" x14ac:dyDescent="0.25">
      <c r="A504" s="171" t="s">
        <v>629</v>
      </c>
      <c r="B504" s="171" t="s">
        <v>630</v>
      </c>
      <c r="C504" s="171" t="s">
        <v>631</v>
      </c>
      <c r="D504" s="171" t="s">
        <v>610</v>
      </c>
      <c r="E504" s="171">
        <v>0</v>
      </c>
      <c r="F504" s="171">
        <v>0</v>
      </c>
      <c r="G504" s="171">
        <v>0</v>
      </c>
      <c r="H504" s="176" t="s">
        <v>705</v>
      </c>
      <c r="I504" s="176">
        <v>14.38</v>
      </c>
      <c r="J504" s="176"/>
      <c r="K504" s="176"/>
      <c r="L504" s="176">
        <v>1370.7688311688312</v>
      </c>
      <c r="M504" s="176">
        <v>1704.1233766233768</v>
      </c>
      <c r="N504" s="176">
        <v>2128.0532467532471</v>
      </c>
      <c r="O504" s="176">
        <v>1589.2701298701299</v>
      </c>
      <c r="P504" s="176">
        <v>1637.8259740259743</v>
      </c>
      <c r="Q504" s="176">
        <v>2216.761038961039</v>
      </c>
      <c r="R504" s="176">
        <v>2599.6051948051954</v>
      </c>
      <c r="S504" s="176">
        <v>2396.0441558441562</v>
      </c>
      <c r="T504" s="176">
        <v>2229.8337662337667</v>
      </c>
      <c r="U504" s="176">
        <v>2300.8000000000002</v>
      </c>
      <c r="V504" s="176">
        <v>2424.0571428571434</v>
      </c>
      <c r="W504" s="176">
        <v>2681.7766233766233</v>
      </c>
    </row>
    <row r="505" spans="1:23" x14ac:dyDescent="0.25">
      <c r="A505" s="171" t="s">
        <v>632</v>
      </c>
      <c r="B505" s="171" t="s">
        <v>633</v>
      </c>
      <c r="C505" s="171" t="s">
        <v>634</v>
      </c>
      <c r="D505" s="171" t="s">
        <v>610</v>
      </c>
      <c r="E505" s="171">
        <v>0</v>
      </c>
      <c r="F505" s="171">
        <v>0</v>
      </c>
      <c r="G505" s="171">
        <v>0</v>
      </c>
      <c r="H505" s="176" t="s">
        <v>705</v>
      </c>
      <c r="I505" s="176">
        <v>40.1</v>
      </c>
      <c r="J505" s="176"/>
      <c r="K505" s="176"/>
      <c r="L505" s="176">
        <v>68.547008547008545</v>
      </c>
      <c r="M505" s="176">
        <v>0</v>
      </c>
      <c r="N505" s="176">
        <v>0</v>
      </c>
      <c r="O505" s="176">
        <v>0</v>
      </c>
      <c r="P505" s="176">
        <v>0</v>
      </c>
      <c r="Q505" s="176">
        <v>0</v>
      </c>
      <c r="R505" s="176">
        <v>0</v>
      </c>
      <c r="S505" s="176">
        <v>34.273504273504273</v>
      </c>
      <c r="T505" s="176">
        <v>102.82051282051282</v>
      </c>
      <c r="U505" s="176">
        <v>34.273504273504273</v>
      </c>
      <c r="V505" s="176">
        <v>137.09401709401709</v>
      </c>
      <c r="W505" s="176">
        <v>34.273504273504273</v>
      </c>
    </row>
    <row r="506" spans="1:23" x14ac:dyDescent="0.25">
      <c r="A506" s="171" t="s">
        <v>635</v>
      </c>
      <c r="B506" s="171" t="s">
        <v>636</v>
      </c>
      <c r="C506" s="171" t="s">
        <v>637</v>
      </c>
      <c r="D506" s="171" t="s">
        <v>610</v>
      </c>
      <c r="E506" s="171">
        <v>0</v>
      </c>
      <c r="F506" s="171">
        <v>0</v>
      </c>
      <c r="G506" s="171">
        <v>0</v>
      </c>
      <c r="H506" s="176" t="s">
        <v>705</v>
      </c>
      <c r="I506" s="176">
        <v>207.28</v>
      </c>
      <c r="J506" s="176"/>
      <c r="K506" s="176"/>
      <c r="L506" s="176">
        <v>52899.583333333336</v>
      </c>
      <c r="M506" s="176">
        <v>50985.77651515152</v>
      </c>
      <c r="N506" s="176">
        <v>28608.958333333336</v>
      </c>
      <c r="O506" s="176">
        <v>57266.988636363632</v>
      </c>
      <c r="P506" s="176">
        <v>45293.428030303032</v>
      </c>
      <c r="Q506" s="176">
        <v>40975.094696969696</v>
      </c>
      <c r="R506" s="176">
        <v>59965.946969696975</v>
      </c>
      <c r="S506" s="176">
        <v>33614.299242424247</v>
      </c>
      <c r="T506" s="176">
        <v>37834.48863636364</v>
      </c>
      <c r="U506" s="176">
        <v>60113.16287878788</v>
      </c>
      <c r="V506" s="176">
        <v>60456.666666666672</v>
      </c>
      <c r="W506" s="176">
        <v>60751.098484848495</v>
      </c>
    </row>
    <row r="507" spans="1:23" x14ac:dyDescent="0.25">
      <c r="A507" s="171" t="s">
        <v>638</v>
      </c>
      <c r="B507" s="171" t="s">
        <v>639</v>
      </c>
      <c r="C507" s="171" t="s">
        <v>640</v>
      </c>
      <c r="D507" s="171" t="s">
        <v>610</v>
      </c>
      <c r="E507" s="171">
        <v>0</v>
      </c>
      <c r="F507" s="171">
        <v>0</v>
      </c>
      <c r="G507" s="171">
        <v>0</v>
      </c>
      <c r="H507" s="176" t="s">
        <v>705</v>
      </c>
      <c r="I507" s="176">
        <v>36.07</v>
      </c>
      <c r="J507" s="176"/>
      <c r="K507" s="176"/>
      <c r="L507" s="176">
        <v>14007.432220688861</v>
      </c>
      <c r="M507" s="176">
        <v>18480.45651486401</v>
      </c>
      <c r="N507" s="176">
        <v>18081.562676096833</v>
      </c>
      <c r="O507" s="176">
        <v>2955.0706831119542</v>
      </c>
      <c r="P507" s="176">
        <v>17837.653067678682</v>
      </c>
      <c r="Q507" s="176">
        <v>14012.772928526252</v>
      </c>
      <c r="R507" s="176">
        <v>12064.399746995572</v>
      </c>
      <c r="S507" s="176">
        <v>14409.644557529757</v>
      </c>
      <c r="T507" s="176">
        <v>12078.088551549654</v>
      </c>
      <c r="U507" s="176">
        <v>12922.698162842849</v>
      </c>
      <c r="V507" s="176">
        <v>13109.104421827382</v>
      </c>
      <c r="W507" s="176">
        <v>13142.859769420966</v>
      </c>
    </row>
    <row r="508" spans="1:23" x14ac:dyDescent="0.25">
      <c r="A508" s="171" t="s">
        <v>641</v>
      </c>
      <c r="B508" s="171" t="s">
        <v>642</v>
      </c>
      <c r="C508" s="171" t="s">
        <v>643</v>
      </c>
      <c r="D508" s="171" t="s">
        <v>610</v>
      </c>
      <c r="E508" s="171">
        <v>0</v>
      </c>
      <c r="F508" s="171">
        <v>0</v>
      </c>
      <c r="G508" s="171">
        <v>0</v>
      </c>
      <c r="H508" s="176" t="s">
        <v>705</v>
      </c>
      <c r="I508" s="176">
        <v>76.45</v>
      </c>
      <c r="J508" s="176"/>
      <c r="K508" s="176"/>
      <c r="L508" s="176">
        <v>29434.879369138955</v>
      </c>
      <c r="M508" s="176">
        <v>38678.453431372553</v>
      </c>
      <c r="N508" s="176">
        <v>37357.279465046886</v>
      </c>
      <c r="O508" s="176">
        <v>7273.9926470588243</v>
      </c>
      <c r="P508" s="176">
        <v>36956.454656862741</v>
      </c>
      <c r="Q508" s="176">
        <v>29718.063725490199</v>
      </c>
      <c r="R508" s="176">
        <v>24960.550245098042</v>
      </c>
      <c r="S508" s="176">
        <v>30246.386668797961</v>
      </c>
      <c r="T508" s="176">
        <v>24988.656862745102</v>
      </c>
      <c r="U508" s="176">
        <v>26735.014705882353</v>
      </c>
      <c r="V508" s="176">
        <v>27666.850916453539</v>
      </c>
      <c r="W508" s="176">
        <v>27518.252450980392</v>
      </c>
    </row>
    <row r="509" spans="1:23" x14ac:dyDescent="0.25">
      <c r="A509" s="171" t="s">
        <v>644</v>
      </c>
      <c r="B509" s="171" t="s">
        <v>645</v>
      </c>
      <c r="C509" s="171" t="s">
        <v>646</v>
      </c>
      <c r="D509" s="171" t="s">
        <v>610</v>
      </c>
      <c r="E509" s="171">
        <v>0</v>
      </c>
      <c r="F509" s="171">
        <v>0</v>
      </c>
      <c r="G509" s="171">
        <v>0</v>
      </c>
      <c r="H509" s="176" t="s">
        <v>705</v>
      </c>
      <c r="I509" s="176">
        <v>217.42</v>
      </c>
      <c r="J509" s="176"/>
      <c r="K509" s="176"/>
      <c r="L509" s="176">
        <v>96982.055776515132</v>
      </c>
      <c r="M509" s="176">
        <v>102681.38929924241</v>
      </c>
      <c r="N509" s="176">
        <v>103543.48077651515</v>
      </c>
      <c r="O509" s="176">
        <v>88471.439299242411</v>
      </c>
      <c r="P509" s="176">
        <v>85074.840056818168</v>
      </c>
      <c r="Q509" s="176">
        <v>103448.77130681818</v>
      </c>
      <c r="R509" s="176">
        <v>95391.84848484848</v>
      </c>
      <c r="S509" s="176">
        <v>93580.015151515137</v>
      </c>
      <c r="T509" s="176">
        <v>76608.784090909088</v>
      </c>
      <c r="U509" s="176">
        <v>86973.588446969676</v>
      </c>
      <c r="V509" s="176">
        <v>89264.704640151511</v>
      </c>
      <c r="W509" s="176">
        <v>85825.162594696973</v>
      </c>
    </row>
    <row r="510" spans="1:23" x14ac:dyDescent="0.25">
      <c r="A510" s="171" t="s">
        <v>647</v>
      </c>
      <c r="B510" s="171" t="s">
        <v>648</v>
      </c>
      <c r="C510" s="171" t="s">
        <v>649</v>
      </c>
      <c r="D510" s="171" t="s">
        <v>650</v>
      </c>
      <c r="E510" s="171">
        <v>0</v>
      </c>
      <c r="F510" s="171">
        <v>0</v>
      </c>
      <c r="G510" s="171">
        <v>0</v>
      </c>
      <c r="H510" s="176" t="s">
        <v>705</v>
      </c>
      <c r="I510" s="176">
        <v>0</v>
      </c>
      <c r="J510" s="176"/>
      <c r="K510" s="176"/>
      <c r="L510" s="176">
        <v>0</v>
      </c>
      <c r="M510" s="176">
        <v>0</v>
      </c>
      <c r="N510" s="176">
        <v>0</v>
      </c>
      <c r="O510" s="176">
        <v>0</v>
      </c>
      <c r="P510" s="176">
        <v>0</v>
      </c>
      <c r="Q510" s="176">
        <v>0</v>
      </c>
      <c r="R510" s="176">
        <v>0</v>
      </c>
      <c r="S510" s="176">
        <v>0</v>
      </c>
      <c r="T510" s="176">
        <v>0</v>
      </c>
      <c r="U510" s="176">
        <v>0</v>
      </c>
      <c r="V510" s="176">
        <v>0</v>
      </c>
      <c r="W510" s="176">
        <v>0</v>
      </c>
    </row>
    <row r="511" spans="1:23" x14ac:dyDescent="0.25">
      <c r="A511" s="171" t="s">
        <v>651</v>
      </c>
      <c r="B511" s="171" t="s">
        <v>652</v>
      </c>
      <c r="C511" s="171" t="s">
        <v>653</v>
      </c>
      <c r="D511" s="171" t="s">
        <v>610</v>
      </c>
      <c r="E511" s="171">
        <v>0</v>
      </c>
      <c r="F511" s="171">
        <v>0</v>
      </c>
      <c r="G511" s="171">
        <v>0</v>
      </c>
      <c r="H511" s="176" t="s">
        <v>705</v>
      </c>
      <c r="I511" s="176">
        <v>49.33</v>
      </c>
      <c r="J511" s="176"/>
      <c r="K511" s="176"/>
      <c r="L511" s="176">
        <v>28673.304313725483</v>
      </c>
      <c r="M511" s="176">
        <v>30700.670588235287</v>
      </c>
      <c r="N511" s="176">
        <v>28782.604117647053</v>
      </c>
      <c r="O511" s="176">
        <v>27555.190621657748</v>
      </c>
      <c r="P511" s="176">
        <v>28641.868529411764</v>
      </c>
      <c r="Q511" s="176">
        <v>29474.411203208554</v>
      </c>
      <c r="R511" s="176">
        <v>29805.212379679138</v>
      </c>
      <c r="S511" s="176">
        <v>29659.662499999999</v>
      </c>
      <c r="T511" s="176">
        <v>27300.527794117643</v>
      </c>
      <c r="U511" s="176">
        <v>28577.480129233514</v>
      </c>
      <c r="V511" s="176">
        <v>28834.956789215685</v>
      </c>
      <c r="W511" s="176">
        <v>28581.777818627448</v>
      </c>
    </row>
    <row r="512" spans="1:23" x14ac:dyDescent="0.25">
      <c r="A512" s="171" t="s">
        <v>654</v>
      </c>
      <c r="B512" s="171" t="s">
        <v>655</v>
      </c>
      <c r="C512" s="171" t="s">
        <v>656</v>
      </c>
      <c r="D512" s="171" t="s">
        <v>610</v>
      </c>
      <c r="E512" s="171">
        <v>0</v>
      </c>
      <c r="F512" s="171">
        <v>0</v>
      </c>
      <c r="G512" s="171">
        <v>0</v>
      </c>
      <c r="H512" s="176" t="s">
        <v>705</v>
      </c>
      <c r="I512" s="176">
        <v>15.44</v>
      </c>
      <c r="J512" s="176"/>
      <c r="K512" s="176"/>
      <c r="L512" s="176">
        <v>1874.998586803858</v>
      </c>
      <c r="M512" s="176">
        <v>2522.0981390693019</v>
      </c>
      <c r="N512" s="176">
        <v>2316.6570365714547</v>
      </c>
      <c r="O512" s="176">
        <v>2281.6277859254601</v>
      </c>
      <c r="P512" s="176">
        <v>2501.9370365714549</v>
      </c>
      <c r="Q512" s="176">
        <v>3169.8599995344184</v>
      </c>
      <c r="R512" s="176">
        <v>3228.2686817049607</v>
      </c>
      <c r="S512" s="176">
        <v>3300.8007747282168</v>
      </c>
      <c r="T512" s="176">
        <v>2846.5642200339871</v>
      </c>
      <c r="U512" s="176">
        <v>3379.7640145571927</v>
      </c>
      <c r="V512" s="176">
        <v>3356.3402534317265</v>
      </c>
      <c r="W512" s="176">
        <v>3447.4641810803046</v>
      </c>
    </row>
    <row r="513" spans="1:23" x14ac:dyDescent="0.25">
      <c r="A513" s="171" t="s">
        <v>657</v>
      </c>
      <c r="B513" s="171" t="s">
        <v>658</v>
      </c>
      <c r="C513" s="171" t="s">
        <v>659</v>
      </c>
      <c r="D513" s="171" t="s">
        <v>610</v>
      </c>
      <c r="E513" s="171">
        <v>0</v>
      </c>
      <c r="F513" s="171">
        <v>0</v>
      </c>
      <c r="G513" s="171">
        <v>0</v>
      </c>
      <c r="H513" s="176" t="s">
        <v>705</v>
      </c>
      <c r="I513" s="176">
        <v>46.2</v>
      </c>
      <c r="J513" s="176"/>
      <c r="K513" s="176"/>
      <c r="L513" s="176">
        <v>0</v>
      </c>
      <c r="M513" s="176">
        <v>0</v>
      </c>
      <c r="N513" s="176">
        <v>0</v>
      </c>
      <c r="O513" s="176">
        <v>0</v>
      </c>
      <c r="P513" s="176">
        <v>0</v>
      </c>
      <c r="Q513" s="176">
        <v>0</v>
      </c>
      <c r="R513" s="176">
        <v>0</v>
      </c>
      <c r="S513" s="176">
        <v>0</v>
      </c>
      <c r="T513" s="176">
        <v>0</v>
      </c>
      <c r="U513" s="176">
        <v>0</v>
      </c>
      <c r="V513" s="176">
        <v>0</v>
      </c>
      <c r="W513" s="176">
        <v>0</v>
      </c>
    </row>
    <row r="514" spans="1:23" x14ac:dyDescent="0.25">
      <c r="A514" s="171" t="s">
        <v>660</v>
      </c>
      <c r="B514" s="171" t="s">
        <v>661</v>
      </c>
      <c r="C514" s="171" t="s">
        <v>662</v>
      </c>
      <c r="D514" s="171" t="s">
        <v>597</v>
      </c>
      <c r="E514" s="171">
        <v>0</v>
      </c>
      <c r="F514" s="171">
        <v>0</v>
      </c>
      <c r="G514" s="171">
        <v>0</v>
      </c>
      <c r="H514" s="176" t="s">
        <v>705</v>
      </c>
      <c r="I514" s="176">
        <v>2.25</v>
      </c>
      <c r="J514" s="176"/>
      <c r="K514" s="176"/>
      <c r="L514" s="176">
        <v>384.57857142857148</v>
      </c>
      <c r="M514" s="176">
        <v>193.74081632653065</v>
      </c>
      <c r="N514" s="176">
        <v>163.16785714285714</v>
      </c>
      <c r="O514" s="176">
        <v>171.86836734693878</v>
      </c>
      <c r="P514" s="176">
        <v>236.26224489795925</v>
      </c>
      <c r="Q514" s="176">
        <v>290.0010204081633</v>
      </c>
      <c r="R514" s="176">
        <v>206.25612244897965</v>
      </c>
      <c r="S514" s="176">
        <v>218.12448979591841</v>
      </c>
      <c r="T514" s="176">
        <v>205.5418367346939</v>
      </c>
      <c r="U514" s="176">
        <v>219.44183673469394</v>
      </c>
      <c r="V514" s="176">
        <v>245.88979591836735</v>
      </c>
      <c r="W514" s="176">
        <v>241.13469387755106</v>
      </c>
    </row>
    <row r="515" spans="1:23" x14ac:dyDescent="0.25">
      <c r="A515" s="171" t="s">
        <v>663</v>
      </c>
      <c r="B515" s="171" t="s">
        <v>664</v>
      </c>
      <c r="C515" s="171" t="s">
        <v>665</v>
      </c>
      <c r="D515" s="171" t="s">
        <v>597</v>
      </c>
      <c r="E515" s="171">
        <v>0</v>
      </c>
      <c r="F515" s="171">
        <v>0</v>
      </c>
      <c r="G515" s="171">
        <v>0</v>
      </c>
      <c r="H515" s="176" t="s">
        <v>705</v>
      </c>
      <c r="I515" s="176">
        <v>51.93</v>
      </c>
      <c r="J515" s="176"/>
      <c r="K515" s="176"/>
      <c r="L515" s="176">
        <v>8485.0349252647811</v>
      </c>
      <c r="M515" s="176">
        <v>8816.8117327830532</v>
      </c>
      <c r="N515" s="176">
        <v>9340.4054780965635</v>
      </c>
      <c r="O515" s="176">
        <v>8672.3078768832947</v>
      </c>
      <c r="P515" s="176">
        <v>9641.1365812739277</v>
      </c>
      <c r="Q515" s="176">
        <v>10895.862115061409</v>
      </c>
      <c r="R515" s="176">
        <v>10752.293348615187</v>
      </c>
      <c r="S515" s="176">
        <v>9849.367506439261</v>
      </c>
      <c r="T515" s="176">
        <v>8559.9061767192088</v>
      </c>
      <c r="U515" s="176">
        <v>11057.454765153398</v>
      </c>
      <c r="V515" s="176">
        <v>11551.783756750039</v>
      </c>
      <c r="W515" s="176">
        <v>11330.153325642685</v>
      </c>
    </row>
    <row r="516" spans="1:23" ht="15.75" thickBot="1" x14ac:dyDescent="0.3">
      <c r="A516" s="171" t="s">
        <v>666</v>
      </c>
      <c r="B516" s="171" t="s">
        <v>667</v>
      </c>
      <c r="C516" s="171" t="s">
        <v>668</v>
      </c>
      <c r="D516" s="171" t="s">
        <v>610</v>
      </c>
      <c r="E516" s="171">
        <v>0</v>
      </c>
      <c r="F516" s="171">
        <v>0</v>
      </c>
      <c r="G516" s="171">
        <v>0</v>
      </c>
      <c r="H516" s="176" t="s">
        <v>705</v>
      </c>
      <c r="I516" s="176">
        <v>19.420000000000002</v>
      </c>
      <c r="J516" s="176"/>
      <c r="K516" s="176"/>
      <c r="L516" s="176">
        <v>896.55666666666662</v>
      </c>
      <c r="M516" s="176">
        <v>749.2883333333333</v>
      </c>
      <c r="N516" s="176">
        <v>394.06416666666672</v>
      </c>
      <c r="O516" s="176">
        <v>329.33083333333332</v>
      </c>
      <c r="P516" s="176">
        <v>669.9899999999999</v>
      </c>
      <c r="Q516" s="176">
        <v>1045.4433333333334</v>
      </c>
      <c r="R516" s="176">
        <v>1111.7950000000001</v>
      </c>
      <c r="S516" s="176">
        <v>1069.7183333333335</v>
      </c>
      <c r="T516" s="176">
        <v>1072.1458333333333</v>
      </c>
      <c r="U516" s="176">
        <v>1140.1158333333335</v>
      </c>
      <c r="V516" s="176">
        <v>1157.9175</v>
      </c>
      <c r="W516" s="176">
        <v>1224.2691666666669</v>
      </c>
    </row>
    <row r="517" spans="1:23" s="177" customFormat="1" x14ac:dyDescent="0.25">
      <c r="A517" s="177" t="s">
        <v>669</v>
      </c>
      <c r="B517" s="177" t="s">
        <v>767</v>
      </c>
      <c r="H517" s="183" t="s">
        <v>714</v>
      </c>
      <c r="I517" s="183">
        <v>6455.7866093118246</v>
      </c>
      <c r="J517" s="183"/>
      <c r="K517" s="183"/>
      <c r="L517" s="183">
        <v>19554.6542881635</v>
      </c>
      <c r="M517" s="183">
        <v>10399.200384056679</v>
      </c>
      <c r="N517" s="183">
        <v>14498.425483958359</v>
      </c>
      <c r="O517" s="183">
        <v>15322.148550651817</v>
      </c>
      <c r="P517" s="183">
        <v>15355.242468986093</v>
      </c>
      <c r="Q517" s="183">
        <v>15394.042235309031</v>
      </c>
      <c r="R517" s="183">
        <v>13005.909905369625</v>
      </c>
      <c r="S517" s="183">
        <v>13367.794923097963</v>
      </c>
      <c r="T517" s="183">
        <v>12130.565696284573</v>
      </c>
      <c r="U517" s="183">
        <v>47131.378428371238</v>
      </c>
      <c r="V517" s="183">
        <v>47148.630227584035</v>
      </c>
      <c r="W517" s="183">
        <v>47407.541471022771</v>
      </c>
    </row>
    <row r="518" spans="1:23" x14ac:dyDescent="0.25">
      <c r="A518" s="171" t="s">
        <v>670</v>
      </c>
      <c r="B518" s="171" t="s">
        <v>768</v>
      </c>
      <c r="H518" s="176" t="s">
        <v>714</v>
      </c>
      <c r="I518" s="176">
        <v>6455.7866093118246</v>
      </c>
      <c r="J518" s="176"/>
      <c r="K518" s="176"/>
      <c r="L518" s="176">
        <v>30180.624230632347</v>
      </c>
      <c r="M518" s="176">
        <v>32314.56662664521</v>
      </c>
      <c r="N518" s="176">
        <v>30295.669789196018</v>
      </c>
      <c r="O518" s="176">
        <v>29003.732693535661</v>
      </c>
      <c r="P518" s="176">
        <v>30147.535906266694</v>
      </c>
      <c r="Q518" s="176">
        <v>31023.844312124162</v>
      </c>
      <c r="R518" s="176">
        <v>31372.035294679692</v>
      </c>
      <c r="S518" s="176">
        <v>31218.834038997866</v>
      </c>
      <c r="T518" s="176">
        <v>28735.682558141289</v>
      </c>
      <c r="U518" s="176">
        <v>30079.762688038016</v>
      </c>
      <c r="V518" s="176">
        <v>30350.774575543444</v>
      </c>
      <c r="W518" s="176">
        <v>30084.286301613876</v>
      </c>
    </row>
    <row r="519" spans="1:23" x14ac:dyDescent="0.25">
      <c r="A519" s="171" t="s">
        <v>671</v>
      </c>
      <c r="B519" s="171" t="s">
        <v>769</v>
      </c>
      <c r="H519" s="176" t="s">
        <v>714</v>
      </c>
      <c r="I519" s="176">
        <v>6455.7866093118246</v>
      </c>
      <c r="J519" s="176"/>
      <c r="K519" s="176"/>
      <c r="L519" s="176">
        <v>20163.874093752649</v>
      </c>
      <c r="M519" s="176">
        <v>26602.848579942165</v>
      </c>
      <c r="N519" s="176">
        <v>26028.635903774772</v>
      </c>
      <c r="O519" s="176">
        <v>14345.263703895966</v>
      </c>
      <c r="P519" s="176">
        <v>25677.524968029109</v>
      </c>
      <c r="Q519" s="176">
        <v>20183.877863051086</v>
      </c>
      <c r="R519" s="176">
        <v>17366.854515692001</v>
      </c>
      <c r="S519" s="176">
        <v>20742.863789453993</v>
      </c>
      <c r="T519" s="176">
        <v>17386.559721269568</v>
      </c>
      <c r="U519" s="176">
        <v>18602.385833591234</v>
      </c>
      <c r="V519" s="176">
        <v>18870.719977725093</v>
      </c>
      <c r="W519" s="176">
        <v>18919.311223297038</v>
      </c>
    </row>
    <row r="520" spans="1:23" x14ac:dyDescent="0.25">
      <c r="A520" s="171" t="s">
        <v>672</v>
      </c>
      <c r="B520" s="171" t="s">
        <v>770</v>
      </c>
      <c r="H520" s="176" t="s">
        <v>714</v>
      </c>
      <c r="I520" s="176">
        <v>6455.7866093118246</v>
      </c>
      <c r="J520" s="176"/>
      <c r="K520" s="176"/>
      <c r="L520" s="176">
        <v>33968.255629007974</v>
      </c>
      <c r="M520" s="176">
        <v>37247.999428768751</v>
      </c>
      <c r="N520" s="176">
        <v>36731.676125480466</v>
      </c>
      <c r="O520" s="176">
        <v>33488.29312172591</v>
      </c>
      <c r="P520" s="176">
        <v>34157.331768240299</v>
      </c>
      <c r="Q520" s="176">
        <v>34899.092006767132</v>
      </c>
      <c r="R520" s="176">
        <v>37655.240344038379</v>
      </c>
      <c r="S520" s="176">
        <v>38673.342632212451</v>
      </c>
      <c r="T520" s="176">
        <v>32441.102196746859</v>
      </c>
      <c r="U520" s="176">
        <v>39087.855706683331</v>
      </c>
      <c r="V520" s="176">
        <v>38840.602293841061</v>
      </c>
      <c r="W520" s="176">
        <v>38775.15286102987</v>
      </c>
    </row>
    <row r="521" spans="1:23" x14ac:dyDescent="0.25">
      <c r="A521" s="171" t="s">
        <v>673</v>
      </c>
      <c r="B521" s="171" t="s">
        <v>621</v>
      </c>
      <c r="H521" s="176" t="s">
        <v>714</v>
      </c>
      <c r="I521" s="176">
        <v>6455.7866093118246</v>
      </c>
      <c r="J521" s="176"/>
      <c r="K521" s="176"/>
      <c r="L521" s="176">
        <v>2000.2801098940122</v>
      </c>
      <c r="M521" s="176">
        <v>301.64916366757666</v>
      </c>
      <c r="N521" s="176">
        <v>262.08861761281253</v>
      </c>
      <c r="O521" s="176">
        <v>150.82458183378833</v>
      </c>
      <c r="P521" s="176">
        <v>187.91259376012971</v>
      </c>
      <c r="Q521" s="176">
        <v>301.64916366757666</v>
      </c>
      <c r="R521" s="176">
        <v>341.20970972234079</v>
      </c>
      <c r="S521" s="176">
        <v>304.12169779599941</v>
      </c>
      <c r="T521" s="176">
        <v>301.64916366757666</v>
      </c>
      <c r="U521" s="176">
        <v>4912.9253131760233</v>
      </c>
      <c r="V521" s="176">
        <v>4950.0133251023644</v>
      </c>
      <c r="W521" s="176">
        <v>5093.4203045508848</v>
      </c>
    </row>
    <row r="522" spans="1:23" x14ac:dyDescent="0.25">
      <c r="A522" s="171" t="s">
        <v>674</v>
      </c>
      <c r="B522" s="171" t="s">
        <v>630</v>
      </c>
      <c r="H522" s="176" t="s">
        <v>714</v>
      </c>
      <c r="I522" s="176">
        <v>6455.7866093118246</v>
      </c>
      <c r="J522" s="176"/>
      <c r="K522" s="176"/>
      <c r="L522" s="176">
        <v>4949.5637734426509</v>
      </c>
      <c r="M522" s="176">
        <v>6153.238342324822</v>
      </c>
      <c r="N522" s="176">
        <v>7683.9617436483668</v>
      </c>
      <c r="O522" s="176">
        <v>5738.5269362393683</v>
      </c>
      <c r="P522" s="176">
        <v>5913.8520835275285</v>
      </c>
      <c r="Q522" s="176">
        <v>8004.2673011940424</v>
      </c>
      <c r="R522" s="176">
        <v>9386.6386548122246</v>
      </c>
      <c r="S522" s="176">
        <v>8651.6216911810916</v>
      </c>
      <c r="T522" s="176">
        <v>8051.4702254639324</v>
      </c>
      <c r="U522" s="176">
        <v>8307.714671500471</v>
      </c>
      <c r="V522" s="176">
        <v>8752.7708146165696</v>
      </c>
      <c r="W522" s="176">
        <v>9683.3427502229533</v>
      </c>
    </row>
    <row r="523" spans="1:23" x14ac:dyDescent="0.25">
      <c r="A523" s="171" t="s">
        <v>675</v>
      </c>
      <c r="B523" s="171" t="s">
        <v>627</v>
      </c>
      <c r="H523" s="176" t="s">
        <v>714</v>
      </c>
      <c r="I523" s="176">
        <v>6455.7866093118246</v>
      </c>
      <c r="J523" s="176"/>
      <c r="K523" s="176"/>
      <c r="L523" s="176">
        <v>2942.3156128230839</v>
      </c>
      <c r="M523" s="176">
        <v>432.69347247398292</v>
      </c>
      <c r="N523" s="176">
        <v>346.15477797918629</v>
      </c>
      <c r="O523" s="176">
        <v>951.9256394427623</v>
      </c>
      <c r="P523" s="176">
        <v>2423.083445854304</v>
      </c>
      <c r="Q523" s="176">
        <v>2336.5447513595077</v>
      </c>
      <c r="R523" s="176">
        <v>7528.8664210473025</v>
      </c>
      <c r="S523" s="176">
        <v>7442.3277265525066</v>
      </c>
      <c r="T523" s="176">
        <v>7528.8664210473025</v>
      </c>
      <c r="U523" s="176">
        <v>8134.6372825108774</v>
      </c>
      <c r="V523" s="176">
        <v>8221.175977005676</v>
      </c>
      <c r="W523" s="176">
        <v>8134.6372825108774</v>
      </c>
    </row>
    <row r="524" spans="1:23" x14ac:dyDescent="0.25">
      <c r="A524" s="171" t="s">
        <v>676</v>
      </c>
      <c r="B524" s="171" t="s">
        <v>667</v>
      </c>
      <c r="H524" s="176" t="s">
        <v>714</v>
      </c>
      <c r="I524" s="176">
        <v>6455.7866093118246</v>
      </c>
      <c r="J524" s="176"/>
      <c r="K524" s="176"/>
      <c r="L524" s="176">
        <v>2397.1218375058647</v>
      </c>
      <c r="M524" s="176">
        <v>2003.3707775545406</v>
      </c>
      <c r="N524" s="176">
        <v>1053.6086054741486</v>
      </c>
      <c r="O524" s="176">
        <v>880.53121648455522</v>
      </c>
      <c r="P524" s="176">
        <v>1791.3509760422889</v>
      </c>
      <c r="Q524" s="176">
        <v>2795.1998321819292</v>
      </c>
      <c r="R524" s="176">
        <v>2972.6041558962625</v>
      </c>
      <c r="S524" s="176">
        <v>2860.1038530530268</v>
      </c>
      <c r="T524" s="176">
        <v>2866.5942551401367</v>
      </c>
      <c r="U524" s="176">
        <v>3048.3255135792097</v>
      </c>
      <c r="V524" s="176">
        <v>3095.9217955513473</v>
      </c>
      <c r="W524" s="176">
        <v>3273.3261192656805</v>
      </c>
    </row>
    <row r="525" spans="1:23" ht="15.75" thickBot="1" x14ac:dyDescent="0.3">
      <c r="A525" s="171" t="s">
        <v>677</v>
      </c>
      <c r="B525" s="171" t="s">
        <v>22</v>
      </c>
      <c r="H525" s="176" t="s">
        <v>714</v>
      </c>
      <c r="I525" s="176">
        <v>6455.7866093118246</v>
      </c>
      <c r="J525" s="176"/>
      <c r="K525" s="176"/>
      <c r="L525" s="176">
        <v>0</v>
      </c>
      <c r="M525" s="176">
        <v>0</v>
      </c>
      <c r="N525" s="176">
        <v>0</v>
      </c>
      <c r="O525" s="176">
        <v>0</v>
      </c>
      <c r="P525" s="176">
        <v>0</v>
      </c>
      <c r="Q525" s="176">
        <v>0</v>
      </c>
      <c r="R525" s="176">
        <v>0</v>
      </c>
      <c r="S525" s="176">
        <v>0</v>
      </c>
      <c r="T525" s="176">
        <v>0</v>
      </c>
      <c r="U525" s="176">
        <v>0</v>
      </c>
      <c r="V525" s="176">
        <v>0</v>
      </c>
      <c r="W525" s="176">
        <v>0</v>
      </c>
    </row>
    <row r="526" spans="1:23" s="177" customFormat="1" x14ac:dyDescent="0.25">
      <c r="A526" s="177" t="s">
        <v>678</v>
      </c>
      <c r="B526" s="177" t="s">
        <v>771</v>
      </c>
      <c r="H526" s="183" t="s">
        <v>714</v>
      </c>
      <c r="I526" s="183">
        <v>6455.7866093118246</v>
      </c>
      <c r="J526" s="183"/>
      <c r="K526" s="183"/>
      <c r="L526" s="183">
        <v>33602.983747887862</v>
      </c>
      <c r="M526" s="183">
        <v>23782.096160592089</v>
      </c>
      <c r="N526" s="183">
        <v>22953.591647821817</v>
      </c>
      <c r="O526" s="183">
        <v>17799.842440061522</v>
      </c>
      <c r="P526" s="183">
        <v>21740.522561863832</v>
      </c>
      <c r="Q526" s="183">
        <v>27066.26362937575</v>
      </c>
      <c r="R526" s="183">
        <v>24096.21070731576</v>
      </c>
      <c r="S526" s="183">
        <v>25023.010690424926</v>
      </c>
      <c r="T526" s="183">
        <v>22646.676730079987</v>
      </c>
      <c r="U526" s="183">
        <v>28844.361140838682</v>
      </c>
      <c r="V526" s="183">
        <v>29363.154727348967</v>
      </c>
      <c r="W526" s="183">
        <v>28902.979719688577</v>
      </c>
    </row>
    <row r="527" spans="1:23" x14ac:dyDescent="0.25">
      <c r="A527" s="171" t="s">
        <v>679</v>
      </c>
      <c r="B527" s="171" t="s">
        <v>664</v>
      </c>
      <c r="H527" s="176" t="s">
        <v>714</v>
      </c>
      <c r="I527" s="176">
        <v>6455.7866093118246</v>
      </c>
      <c r="J527" s="176"/>
      <c r="K527" s="176"/>
      <c r="L527" s="176">
        <v>8483.92657625844</v>
      </c>
      <c r="M527" s="176">
        <v>8815.6600457706609</v>
      </c>
      <c r="N527" s="176">
        <v>9339.1853971868622</v>
      </c>
      <c r="O527" s="176">
        <v>8671.1750655392425</v>
      </c>
      <c r="P527" s="176">
        <v>9639.8772176715429</v>
      </c>
      <c r="Q527" s="176">
        <v>10894.438854219843</v>
      </c>
      <c r="R527" s="176">
        <v>10750.888841296857</v>
      </c>
      <c r="S527" s="176">
        <v>9848.0809428853099</v>
      </c>
      <c r="T527" s="176">
        <v>8558.7880477322451</v>
      </c>
      <c r="U527" s="176">
        <v>11056.010396437234</v>
      </c>
      <c r="V527" s="176">
        <v>11550.274816815081</v>
      </c>
      <c r="W527" s="176">
        <v>11328.673335956046</v>
      </c>
    </row>
    <row r="528" spans="1:23" x14ac:dyDescent="0.25">
      <c r="A528" s="171" t="s">
        <v>680</v>
      </c>
      <c r="B528" s="171" t="s">
        <v>22</v>
      </c>
      <c r="H528" s="176" t="s">
        <v>714</v>
      </c>
      <c r="I528" s="176">
        <v>6455.7866093118246</v>
      </c>
      <c r="J528" s="176"/>
      <c r="K528" s="176"/>
      <c r="L528" s="176">
        <v>0</v>
      </c>
      <c r="M528" s="176">
        <v>0</v>
      </c>
      <c r="N528" s="176">
        <v>0</v>
      </c>
      <c r="O528" s="176">
        <v>0</v>
      </c>
      <c r="P528" s="176">
        <v>0</v>
      </c>
      <c r="Q528" s="176">
        <v>0</v>
      </c>
      <c r="R528" s="176">
        <v>0</v>
      </c>
      <c r="S528" s="176">
        <v>0</v>
      </c>
      <c r="T528" s="176">
        <v>0</v>
      </c>
      <c r="U528" s="176">
        <v>0</v>
      </c>
      <c r="V528" s="176">
        <v>0</v>
      </c>
      <c r="W528" s="176">
        <v>0</v>
      </c>
    </row>
    <row r="529" spans="1:23" ht="15.75" thickBot="1" x14ac:dyDescent="0.3">
      <c r="A529" s="171" t="s">
        <v>681</v>
      </c>
      <c r="B529" s="171" t="s">
        <v>22</v>
      </c>
      <c r="H529" s="176" t="s">
        <v>714</v>
      </c>
      <c r="I529" s="176">
        <v>6455.7866093118246</v>
      </c>
      <c r="J529" s="176"/>
      <c r="K529" s="176"/>
      <c r="L529" s="176">
        <v>0</v>
      </c>
      <c r="M529" s="176">
        <v>0</v>
      </c>
      <c r="N529" s="176">
        <v>0</v>
      </c>
      <c r="O529" s="176">
        <v>0</v>
      </c>
      <c r="P529" s="176">
        <v>0</v>
      </c>
      <c r="Q529" s="176">
        <v>0</v>
      </c>
      <c r="R529" s="176">
        <v>0</v>
      </c>
      <c r="S529" s="176">
        <v>0</v>
      </c>
      <c r="T529" s="176">
        <v>0</v>
      </c>
      <c r="U529" s="176">
        <v>0</v>
      </c>
      <c r="V529" s="176">
        <v>0</v>
      </c>
      <c r="W529" s="176">
        <v>0</v>
      </c>
    </row>
    <row r="530" spans="1:23" s="177" customFormat="1" x14ac:dyDescent="0.25">
      <c r="A530" s="177" t="s">
        <v>682</v>
      </c>
      <c r="B530" s="177" t="s">
        <v>211</v>
      </c>
      <c r="C530" s="177" t="s">
        <v>683</v>
      </c>
      <c r="D530" s="177">
        <v>0</v>
      </c>
      <c r="E530" s="177">
        <v>0</v>
      </c>
      <c r="F530" s="177">
        <v>0</v>
      </c>
      <c r="G530" s="177">
        <v>0</v>
      </c>
      <c r="H530" s="183" t="s">
        <v>714</v>
      </c>
      <c r="I530" s="183">
        <v>6455.7866093118246</v>
      </c>
      <c r="J530" s="183"/>
      <c r="K530" s="183"/>
      <c r="L530" s="183">
        <v>18926.853046441145</v>
      </c>
      <c r="M530" s="183">
        <v>18891.146393287778</v>
      </c>
      <c r="N530" s="183">
        <v>19021.67947259617</v>
      </c>
      <c r="O530" s="183">
        <v>17560.679775475634</v>
      </c>
      <c r="P530" s="183">
        <v>17412.444697945812</v>
      </c>
      <c r="Q530" s="183">
        <v>19973.411269986747</v>
      </c>
      <c r="R530" s="183">
        <v>20349.838802679646</v>
      </c>
      <c r="S530" s="183">
        <v>19355.15550830081</v>
      </c>
      <c r="T530" s="183">
        <v>18067.37109169241</v>
      </c>
      <c r="U530" s="183">
        <v>24434.883698095153</v>
      </c>
      <c r="V530" s="183">
        <v>24614.699722969166</v>
      </c>
      <c r="W530" s="183">
        <v>25054.737404768439</v>
      </c>
    </row>
    <row r="531" spans="1:23" ht="15.75" thickBot="1" x14ac:dyDescent="0.3">
      <c r="A531" s="171" t="s">
        <v>684</v>
      </c>
      <c r="B531" s="171" t="s">
        <v>227</v>
      </c>
      <c r="C531" s="171" t="s">
        <v>683</v>
      </c>
      <c r="D531" s="171">
        <v>0</v>
      </c>
      <c r="E531" s="171">
        <v>0</v>
      </c>
      <c r="F531" s="171">
        <v>0</v>
      </c>
      <c r="G531" s="171">
        <v>0</v>
      </c>
      <c r="H531" s="176" t="s">
        <v>714</v>
      </c>
      <c r="I531" s="176">
        <v>6455.7866093118246</v>
      </c>
      <c r="J531" s="176"/>
      <c r="K531" s="176"/>
      <c r="L531" s="176">
        <v>4635.747265767197</v>
      </c>
      <c r="M531" s="176">
        <v>4286.7500912653168</v>
      </c>
      <c r="N531" s="176">
        <v>4333.4230646456181</v>
      </c>
      <c r="O531" s="176">
        <v>3575.1303888606099</v>
      </c>
      <c r="P531" s="176">
        <v>4288.6359685478556</v>
      </c>
      <c r="Q531" s="176">
        <v>5103.2137430075973</v>
      </c>
      <c r="R531" s="176">
        <v>4638.7180313362751</v>
      </c>
      <c r="S531" s="176">
        <v>4618.0481255295226</v>
      </c>
      <c r="T531" s="176">
        <v>4112.3338038658185</v>
      </c>
      <c r="U531" s="176">
        <v>4941.1788655397922</v>
      </c>
      <c r="V531" s="176">
        <v>5012.9221494383946</v>
      </c>
      <c r="W531" s="176">
        <v>5000.6146302626948</v>
      </c>
    </row>
    <row r="532" spans="1:23" s="177" customFormat="1" ht="15.75" thickBot="1" x14ac:dyDescent="0.3">
      <c r="A532" s="177" t="s">
        <v>685</v>
      </c>
      <c r="B532" s="177" t="s">
        <v>686</v>
      </c>
      <c r="C532" s="177">
        <v>0</v>
      </c>
      <c r="D532" s="177">
        <v>0</v>
      </c>
      <c r="E532" s="177">
        <v>0</v>
      </c>
      <c r="F532" s="177">
        <v>0</v>
      </c>
      <c r="G532" s="177">
        <v>0</v>
      </c>
      <c r="H532" s="183" t="s">
        <v>714</v>
      </c>
      <c r="I532" s="183">
        <v>6455.7866093118246</v>
      </c>
      <c r="J532" s="183"/>
      <c r="K532" s="183"/>
      <c r="L532" s="183">
        <v>27000.072682376533</v>
      </c>
      <c r="M532" s="183">
        <v>27000.072682376533</v>
      </c>
      <c r="N532" s="183">
        <v>27000.072682376533</v>
      </c>
      <c r="O532" s="183">
        <v>27000.072682376533</v>
      </c>
      <c r="P532" s="183">
        <v>27000.072682376533</v>
      </c>
      <c r="Q532" s="183">
        <v>27000.072682376533</v>
      </c>
      <c r="R532" s="183">
        <v>27000.072682376533</v>
      </c>
      <c r="S532" s="183">
        <v>27000.072682376533</v>
      </c>
      <c r="T532" s="183">
        <v>27000.072682376533</v>
      </c>
      <c r="U532" s="183">
        <v>27000.072682376533</v>
      </c>
      <c r="V532" s="183">
        <v>27000.072682376533</v>
      </c>
      <c r="W532" s="183">
        <v>27000.072682376533</v>
      </c>
    </row>
    <row r="533" spans="1:23" s="184" customFormat="1" x14ac:dyDescent="0.25">
      <c r="A533" s="184" t="s">
        <v>729</v>
      </c>
      <c r="H533" s="185" t="s">
        <v>730</v>
      </c>
      <c r="I533" s="185" t="s">
        <v>683</v>
      </c>
      <c r="J533" s="185">
        <v>41771657.733496599</v>
      </c>
      <c r="K533" s="185"/>
      <c r="L533" s="185">
        <v>3562774.6055627596</v>
      </c>
      <c r="M533" s="185">
        <v>3640544.1007047151</v>
      </c>
      <c r="N533" s="185">
        <v>3484845.9480548874</v>
      </c>
      <c r="O533" s="185">
        <v>3132162.1255224445</v>
      </c>
      <c r="P533" s="185">
        <v>3165766.8801512904</v>
      </c>
      <c r="Q533" s="185">
        <v>3590568.6166523262</v>
      </c>
      <c r="R533" s="185">
        <v>3556364.3828038718</v>
      </c>
      <c r="S533" s="185">
        <v>3507274.1566505893</v>
      </c>
      <c r="T533" s="185">
        <v>3103642.0681053372</v>
      </c>
      <c r="U533" s="185">
        <v>3653940.4658740498</v>
      </c>
      <c r="V533" s="185">
        <v>3695756.0497958581</v>
      </c>
      <c r="W533" s="185">
        <v>3678018.3336184779</v>
      </c>
    </row>
    <row r="534" spans="1:23" s="186" customFormat="1" x14ac:dyDescent="0.25">
      <c r="A534" s="186" t="s">
        <v>731</v>
      </c>
      <c r="H534" s="187" t="s">
        <v>730</v>
      </c>
      <c r="I534" s="187" t="s">
        <v>696</v>
      </c>
      <c r="J534" s="187">
        <v>19668800.082348913</v>
      </c>
      <c r="K534" s="187"/>
      <c r="L534" s="187">
        <v>1748767.9789782139</v>
      </c>
      <c r="M534" s="187">
        <v>1653268.2349172193</v>
      </c>
      <c r="N534" s="187">
        <v>1646559.4622591964</v>
      </c>
      <c r="O534" s="187">
        <v>1481625.6613610478</v>
      </c>
      <c r="P534" s="187">
        <v>1516192.4658585815</v>
      </c>
      <c r="Q534" s="187">
        <v>1718918.0492515569</v>
      </c>
      <c r="R534" s="187">
        <v>1701314.3002229831</v>
      </c>
      <c r="S534" s="187">
        <v>1663501.8748935212</v>
      </c>
      <c r="T534" s="187">
        <v>1476206.8705001853</v>
      </c>
      <c r="U534" s="187">
        <v>1674744.4572725501</v>
      </c>
      <c r="V534" s="187">
        <v>1705026.6090604283</v>
      </c>
      <c r="W534" s="187">
        <v>1682674.1177734272</v>
      </c>
    </row>
    <row r="535" spans="1:23" s="186" customFormat="1" x14ac:dyDescent="0.25">
      <c r="A535" s="186" t="s">
        <v>732</v>
      </c>
      <c r="H535" s="187" t="s">
        <v>730</v>
      </c>
      <c r="I535" s="187" t="s">
        <v>705</v>
      </c>
      <c r="J535" s="187">
        <v>8056617.1937637525</v>
      </c>
      <c r="K535" s="187"/>
      <c r="L535" s="187">
        <v>664139.40437826398</v>
      </c>
      <c r="M535" s="187">
        <v>661144.41838528123</v>
      </c>
      <c r="N535" s="187">
        <v>680096.11462530761</v>
      </c>
      <c r="O535" s="187">
        <v>572637.52943991066</v>
      </c>
      <c r="P535" s="187">
        <v>642822.57543491852</v>
      </c>
      <c r="Q535" s="187">
        <v>697919.68165469996</v>
      </c>
      <c r="R535" s="187">
        <v>713458.80978983338</v>
      </c>
      <c r="S535" s="187">
        <v>657468.7062087761</v>
      </c>
      <c r="T535" s="187">
        <v>618890.08021842374</v>
      </c>
      <c r="U535" s="187">
        <v>703774.94483320566</v>
      </c>
      <c r="V535" s="187">
        <v>728197.10992132046</v>
      </c>
      <c r="W535" s="187">
        <v>716067.81887381093</v>
      </c>
    </row>
    <row r="536" spans="1:23" s="186" customFormat="1" x14ac:dyDescent="0.25">
      <c r="A536" s="186" t="s">
        <v>733</v>
      </c>
      <c r="H536" s="187" t="s">
        <v>730</v>
      </c>
      <c r="I536" s="187" t="s">
        <v>714</v>
      </c>
      <c r="J536" s="187">
        <v>2559194.7104891418</v>
      </c>
      <c r="K536" s="187"/>
      <c r="L536" s="187">
        <v>208806.27289395325</v>
      </c>
      <c r="M536" s="187">
        <v>198231.29214872612</v>
      </c>
      <c r="N536" s="187">
        <v>199548.17331175116</v>
      </c>
      <c r="O536" s="187">
        <v>174488.14679612339</v>
      </c>
      <c r="P536" s="187">
        <v>195735.38733911206</v>
      </c>
      <c r="Q536" s="187">
        <v>204975.91764462093</v>
      </c>
      <c r="R536" s="187">
        <v>206465.08806626292</v>
      </c>
      <c r="S536" s="187">
        <v>209105.37830186202</v>
      </c>
      <c r="T536" s="187">
        <v>189827.73259350823</v>
      </c>
      <c r="U536" s="187">
        <v>255581.4922207378</v>
      </c>
      <c r="V536" s="187">
        <v>257771.73308591777</v>
      </c>
      <c r="W536" s="187">
        <v>258658.09608656628</v>
      </c>
    </row>
    <row r="537" spans="1:23" s="186" customFormat="1" x14ac:dyDescent="0.25">
      <c r="A537" s="186" t="s">
        <v>734</v>
      </c>
      <c r="H537" s="187" t="s">
        <v>730</v>
      </c>
      <c r="I537" s="187"/>
      <c r="J537" s="187">
        <v>2686084.8188949954</v>
      </c>
      <c r="K537" s="187"/>
      <c r="L537" s="187">
        <v>223840.401574583</v>
      </c>
      <c r="M537" s="187">
        <v>223840.401574583</v>
      </c>
      <c r="N537" s="187">
        <v>223840.401574583</v>
      </c>
      <c r="O537" s="187">
        <v>223840.401574583</v>
      </c>
      <c r="P537" s="187">
        <v>223840.401574583</v>
      </c>
      <c r="Q537" s="187">
        <v>223840.401574583</v>
      </c>
      <c r="R537" s="187">
        <v>223840.401574583</v>
      </c>
      <c r="S537" s="187">
        <v>223840.401574583</v>
      </c>
      <c r="T537" s="187">
        <v>223840.401574583</v>
      </c>
      <c r="U537" s="187">
        <v>223840.401574583</v>
      </c>
      <c r="V537" s="187">
        <v>223840.401574583</v>
      </c>
      <c r="W537" s="187">
        <v>223840.401574583</v>
      </c>
    </row>
    <row r="538" spans="1:23" s="186" customFormat="1" x14ac:dyDescent="0.25">
      <c r="A538" s="186" t="s">
        <v>735</v>
      </c>
      <c r="H538" s="187" t="s">
        <v>730</v>
      </c>
      <c r="I538" s="187"/>
      <c r="J538" s="187">
        <v>2834943.9933487554</v>
      </c>
      <c r="K538" s="187"/>
      <c r="L538" s="187">
        <v>236245.332779063</v>
      </c>
      <c r="M538" s="187">
        <v>236245.332779063</v>
      </c>
      <c r="N538" s="187">
        <v>236245.332779063</v>
      </c>
      <c r="O538" s="187">
        <v>236245.332779063</v>
      </c>
      <c r="P538" s="187">
        <v>236245.332779063</v>
      </c>
      <c r="Q538" s="187">
        <v>236245.332779063</v>
      </c>
      <c r="R538" s="187">
        <v>236245.332779063</v>
      </c>
      <c r="S538" s="187">
        <v>236245.332779063</v>
      </c>
      <c r="T538" s="187">
        <v>236245.332779063</v>
      </c>
      <c r="U538" s="187">
        <v>236245.332779063</v>
      </c>
      <c r="V538" s="187">
        <v>236245.332779063</v>
      </c>
      <c r="W538" s="187">
        <v>236245.332779063</v>
      </c>
    </row>
    <row r="539" spans="1:23" s="188" customFormat="1" x14ac:dyDescent="0.25">
      <c r="A539" s="188" t="s">
        <v>736</v>
      </c>
      <c r="H539" s="189" t="s">
        <v>730</v>
      </c>
      <c r="I539" s="189"/>
      <c r="J539" s="189">
        <v>35805640.798845559</v>
      </c>
      <c r="K539" s="189"/>
      <c r="L539" s="189">
        <v>3081799.3906040769</v>
      </c>
      <c r="M539" s="189">
        <v>2972729.6798048723</v>
      </c>
      <c r="N539" s="189">
        <v>2986289.484549901</v>
      </c>
      <c r="O539" s="189">
        <v>2688837.0719507276</v>
      </c>
      <c r="P539" s="189">
        <v>2814836.1629862576</v>
      </c>
      <c r="Q539" s="189">
        <v>3081899.3829045235</v>
      </c>
      <c r="R539" s="189">
        <v>3081323.9324327251</v>
      </c>
      <c r="S539" s="189">
        <v>2990161.693757805</v>
      </c>
      <c r="T539" s="189">
        <v>2745010.4176657633</v>
      </c>
      <c r="U539" s="189">
        <v>3094186.6286801393</v>
      </c>
      <c r="V539" s="189">
        <v>3151081.1864213124</v>
      </c>
      <c r="W539" s="189">
        <v>3117485.7670874503</v>
      </c>
    </row>
    <row r="540" spans="1:23" s="190" customFormat="1" x14ac:dyDescent="0.25">
      <c r="A540" s="190" t="s">
        <v>737</v>
      </c>
      <c r="H540" s="191" t="s">
        <v>730</v>
      </c>
      <c r="I540" s="191"/>
      <c r="J540" s="191">
        <v>5966016.9346510535</v>
      </c>
      <c r="K540" s="191"/>
      <c r="L540" s="191">
        <v>480975.21495868266</v>
      </c>
      <c r="M540" s="191">
        <v>667814.42089984287</v>
      </c>
      <c r="N540" s="191">
        <v>498556.46350498637</v>
      </c>
      <c r="O540" s="191">
        <v>443325.05357171688</v>
      </c>
      <c r="P540" s="191">
        <v>350930.71716503287</v>
      </c>
      <c r="Q540" s="191">
        <v>508669.23374780267</v>
      </c>
      <c r="R540" s="191">
        <v>475040.45037114667</v>
      </c>
      <c r="S540" s="191">
        <v>517112.46289278427</v>
      </c>
      <c r="T540" s="191">
        <v>358631.65043957392</v>
      </c>
      <c r="U540" s="191">
        <v>559753.8371939105</v>
      </c>
      <c r="V540" s="191">
        <v>544674.8633745457</v>
      </c>
      <c r="W540" s="191">
        <v>560532.56653102767</v>
      </c>
    </row>
    <row r="541" spans="1:23" s="188" customFormat="1" x14ac:dyDescent="0.25">
      <c r="A541" s="188" t="s">
        <v>738</v>
      </c>
      <c r="H541" s="189" t="s">
        <v>730</v>
      </c>
      <c r="I541" s="189"/>
      <c r="J541" s="189">
        <v>2441550.9999999995</v>
      </c>
      <c r="K541" s="189"/>
      <c r="L541" s="189">
        <v>203462.58333333331</v>
      </c>
      <c r="M541" s="189">
        <v>203462.58333333331</v>
      </c>
      <c r="N541" s="189">
        <v>203462.58333333331</v>
      </c>
      <c r="O541" s="189">
        <v>203462.58333333331</v>
      </c>
      <c r="P541" s="189">
        <v>203462.58333333331</v>
      </c>
      <c r="Q541" s="189">
        <v>203462.58333333331</v>
      </c>
      <c r="R541" s="189">
        <v>203462.58333333331</v>
      </c>
      <c r="S541" s="189">
        <v>203462.58333333331</v>
      </c>
      <c r="T541" s="189">
        <v>203462.58333333331</v>
      </c>
      <c r="U541" s="189">
        <v>203462.58333333331</v>
      </c>
      <c r="V541" s="189">
        <v>203462.58333333331</v>
      </c>
      <c r="W541" s="189">
        <v>203462.58333333331</v>
      </c>
    </row>
    <row r="542" spans="1:23" s="192" customFormat="1" x14ac:dyDescent="0.25">
      <c r="A542" s="192" t="s">
        <v>739</v>
      </c>
      <c r="H542" s="193" t="s">
        <v>730</v>
      </c>
      <c r="I542" s="193"/>
      <c r="J542" s="193">
        <v>3524465.9346510526</v>
      </c>
      <c r="K542" s="193"/>
      <c r="L542" s="193">
        <v>277512.63162534934</v>
      </c>
      <c r="M542" s="193">
        <v>464351.83756650955</v>
      </c>
      <c r="N542" s="193">
        <v>295093.88017165306</v>
      </c>
      <c r="O542" s="193">
        <v>239862.47023838357</v>
      </c>
      <c r="P542" s="193">
        <v>147468.13383169955</v>
      </c>
      <c r="Q542" s="193">
        <v>305206.65041446936</v>
      </c>
      <c r="R542" s="193">
        <v>271577.86703781335</v>
      </c>
      <c r="S542" s="193">
        <v>313649.87955945096</v>
      </c>
      <c r="T542" s="193">
        <v>155169.0671062406</v>
      </c>
      <c r="U542" s="193">
        <v>356291.25386057718</v>
      </c>
      <c r="V542" s="193">
        <v>341212.28004121239</v>
      </c>
      <c r="W542" s="193">
        <v>357069.98319769435</v>
      </c>
    </row>
    <row r="543" spans="1:23" s="188" customFormat="1" x14ac:dyDescent="0.25">
      <c r="A543" s="188" t="s">
        <v>740</v>
      </c>
      <c r="H543" s="189" t="s">
        <v>730</v>
      </c>
      <c r="I543" s="189"/>
      <c r="J543" s="189">
        <v>2235780</v>
      </c>
      <c r="K543" s="189"/>
      <c r="L543" s="189">
        <v>186315</v>
      </c>
      <c r="M543" s="189">
        <v>186315</v>
      </c>
      <c r="N543" s="189">
        <v>186315</v>
      </c>
      <c r="O543" s="189">
        <v>186315</v>
      </c>
      <c r="P543" s="189">
        <v>186315</v>
      </c>
      <c r="Q543" s="189">
        <v>186315</v>
      </c>
      <c r="R543" s="189">
        <v>186315</v>
      </c>
      <c r="S543" s="189">
        <v>186315</v>
      </c>
      <c r="T543" s="189">
        <v>186315</v>
      </c>
      <c r="U543" s="189">
        <v>186315</v>
      </c>
      <c r="V543" s="189">
        <v>186315</v>
      </c>
      <c r="W543" s="189">
        <v>186315</v>
      </c>
    </row>
    <row r="544" spans="1:23" s="192" customFormat="1" x14ac:dyDescent="0.25">
      <c r="A544" s="192" t="s">
        <v>741</v>
      </c>
      <c r="H544" s="193" t="s">
        <v>730</v>
      </c>
      <c r="I544" s="193"/>
      <c r="J544" s="193">
        <v>1288685.9346510535</v>
      </c>
      <c r="K544" s="193"/>
      <c r="L544" s="193">
        <v>91197.631625349342</v>
      </c>
      <c r="M544" s="193">
        <v>278036.83756650955</v>
      </c>
      <c r="N544" s="193">
        <v>108778.88017165306</v>
      </c>
      <c r="O544" s="193">
        <v>53547.470238383568</v>
      </c>
      <c r="P544" s="193">
        <v>-38846.866168300447</v>
      </c>
      <c r="Q544" s="193">
        <v>118891.65041446936</v>
      </c>
      <c r="R544" s="193">
        <v>85262.867037813354</v>
      </c>
      <c r="S544" s="193">
        <v>127334.87955945096</v>
      </c>
      <c r="T544" s="193">
        <v>-31145.932893759396</v>
      </c>
      <c r="U544" s="193">
        <v>169976.25386057718</v>
      </c>
      <c r="V544" s="193">
        <v>154897.28004121239</v>
      </c>
      <c r="W544" s="193">
        <v>170754.98319769435</v>
      </c>
    </row>
    <row r="545" spans="1:23" s="194" customFormat="1" x14ac:dyDescent="0.25">
      <c r="A545" s="194" t="s">
        <v>742</v>
      </c>
      <c r="H545" s="195" t="s">
        <v>730</v>
      </c>
      <c r="I545" s="195"/>
      <c r="J545" s="195">
        <v>8561229.6199999899</v>
      </c>
      <c r="K545" s="195"/>
      <c r="L545" s="195">
        <v>8561229.6199999899</v>
      </c>
      <c r="M545" s="195">
        <v>8561229.6199999899</v>
      </c>
      <c r="N545" s="195">
        <v>8561229.6199999899</v>
      </c>
      <c r="O545" s="195">
        <v>8561229.6199999899</v>
      </c>
      <c r="P545" s="195">
        <v>8561229.6199999899</v>
      </c>
      <c r="Q545" s="195">
        <v>8561229.6199999899</v>
      </c>
      <c r="R545" s="195">
        <v>8561229.6199999899</v>
      </c>
      <c r="S545" s="195">
        <v>8561229.6199999899</v>
      </c>
      <c r="T545" s="195">
        <v>8561229.6199999899</v>
      </c>
      <c r="U545" s="195">
        <v>8561229.6199999899</v>
      </c>
      <c r="V545" s="195">
        <v>8561229.6199999899</v>
      </c>
      <c r="W545" s="195">
        <v>8561229.6199999899</v>
      </c>
    </row>
    <row r="546" spans="1:23" s="196" customFormat="1" x14ac:dyDescent="0.25">
      <c r="A546" s="196" t="s">
        <v>743</v>
      </c>
      <c r="H546" s="197" t="s">
        <v>730</v>
      </c>
      <c r="I546" s="197" t="s">
        <v>697</v>
      </c>
      <c r="J546" s="197">
        <v>5546977.8907771008</v>
      </c>
      <c r="K546" s="197">
        <v>5880128.4900000058</v>
      </c>
      <c r="L546" s="197">
        <v>5245190.6204751413</v>
      </c>
      <c r="M546" s="197">
        <v>4563153.732981516</v>
      </c>
      <c r="N546" s="197">
        <v>6099701.472603621</v>
      </c>
      <c r="O546" s="197">
        <v>6223571.4222660987</v>
      </c>
      <c r="P546" s="197">
        <v>6027780.1450965814</v>
      </c>
      <c r="Q546" s="197">
        <v>6153923.1770699034</v>
      </c>
      <c r="R546" s="197">
        <v>5501842.3738736957</v>
      </c>
      <c r="S546" s="197">
        <v>5276337.2672757069</v>
      </c>
      <c r="T546" s="197">
        <v>5698946.0342335766</v>
      </c>
      <c r="U546" s="197">
        <v>5083730.7826691633</v>
      </c>
      <c r="V546" s="197">
        <v>4512270.4233947871</v>
      </c>
      <c r="W546" s="197">
        <v>5844136.6381625114</v>
      </c>
    </row>
    <row r="547" spans="1:23" s="196" customFormat="1" x14ac:dyDescent="0.25">
      <c r="A547" s="196" t="s">
        <v>744</v>
      </c>
      <c r="H547" s="197" t="s">
        <v>730</v>
      </c>
      <c r="I547" s="197" t="s">
        <v>683</v>
      </c>
      <c r="J547" s="197">
        <v>6149716.2774314461</v>
      </c>
      <c r="K547" s="197"/>
      <c r="L547" s="197">
        <v>6294235.1364942091</v>
      </c>
      <c r="M547" s="197">
        <v>6431627.9112449968</v>
      </c>
      <c r="N547" s="197">
        <v>6156561.1748969676</v>
      </c>
      <c r="O547" s="197">
        <v>5533486.4217563188</v>
      </c>
      <c r="P547" s="197">
        <v>5592854.8216006132</v>
      </c>
      <c r="Q547" s="197">
        <v>6343337.8894191096</v>
      </c>
      <c r="R547" s="197">
        <v>6282910.4096201733</v>
      </c>
      <c r="S547" s="197">
        <v>6196184.3434160408</v>
      </c>
      <c r="T547" s="197">
        <v>5483100.986986096</v>
      </c>
      <c r="U547" s="197">
        <v>6455294.8230441548</v>
      </c>
      <c r="V547" s="197">
        <v>6529169.0213060165</v>
      </c>
      <c r="W547" s="197">
        <v>6497832.3893926442</v>
      </c>
    </row>
    <row r="548" spans="1:23" s="196" customFormat="1" x14ac:dyDescent="0.25">
      <c r="A548" s="196" t="s">
        <v>745</v>
      </c>
      <c r="H548" s="197" t="s">
        <v>730</v>
      </c>
      <c r="I548" s="197" t="s">
        <v>699</v>
      </c>
      <c r="J548" s="197">
        <v>2098166.0034702416</v>
      </c>
      <c r="K548" s="197"/>
      <c r="L548" s="197">
        <v>1490694.2336244073</v>
      </c>
      <c r="M548" s="197">
        <v>1432071.4718260858</v>
      </c>
      <c r="N548" s="197">
        <v>4087160.8231170853</v>
      </c>
      <c r="O548" s="197">
        <v>2127136.1064543407</v>
      </c>
      <c r="P548" s="197">
        <v>1616062.4443475669</v>
      </c>
      <c r="Q548" s="197">
        <v>2310877.7382379603</v>
      </c>
      <c r="R548" s="197">
        <v>1301087.600601631</v>
      </c>
      <c r="S548" s="197">
        <v>1827640.8417648359</v>
      </c>
      <c r="T548" s="197">
        <v>2349316.9401083286</v>
      </c>
      <c r="U548" s="197">
        <v>1363028.6711125481</v>
      </c>
      <c r="V548" s="197">
        <v>1406034.7708959198</v>
      </c>
      <c r="W548" s="197">
        <v>3866880.3995521893</v>
      </c>
    </row>
    <row r="549" spans="1:23" s="194" customFormat="1" x14ac:dyDescent="0.25">
      <c r="A549" s="194" t="s">
        <v>746</v>
      </c>
      <c r="H549" s="195" t="s">
        <v>730</v>
      </c>
      <c r="I549" s="195"/>
      <c r="J549" s="195">
        <v>9570765.6148030628</v>
      </c>
      <c r="K549" s="195"/>
      <c r="L549" s="195">
        <v>10048731.523344943</v>
      </c>
      <c r="M549" s="195">
        <v>9562710.172400428</v>
      </c>
      <c r="N549" s="195">
        <v>8169101.8243835047</v>
      </c>
      <c r="O549" s="195">
        <v>9629921.7375680767</v>
      </c>
      <c r="P549" s="195">
        <v>10004572.522349626</v>
      </c>
      <c r="Q549" s="195">
        <v>10186383.328251053</v>
      </c>
      <c r="R549" s="195">
        <v>10483665.182892239</v>
      </c>
      <c r="S549" s="195">
        <v>9644880.7689269129</v>
      </c>
      <c r="T549" s="195">
        <v>8832730.0811113436</v>
      </c>
      <c r="U549" s="195">
        <v>10175996.93460077</v>
      </c>
      <c r="V549" s="195">
        <v>9635404.6738048829</v>
      </c>
      <c r="W549" s="195">
        <v>8475088.6280029677</v>
      </c>
    </row>
    <row r="550" spans="1:23" s="198" customFormat="1" x14ac:dyDescent="0.25">
      <c r="A550" s="198" t="s">
        <v>747</v>
      </c>
      <c r="H550" s="199" t="s">
        <v>730</v>
      </c>
      <c r="I550" s="199"/>
      <c r="J550" s="199">
        <v>18131995.234803051</v>
      </c>
      <c r="K550" s="199"/>
      <c r="L550" s="199">
        <v>18609961.143344931</v>
      </c>
      <c r="M550" s="199">
        <v>18123939.79240042</v>
      </c>
      <c r="N550" s="199">
        <v>16730331.444383495</v>
      </c>
      <c r="O550" s="199">
        <v>18191151.357568067</v>
      </c>
      <c r="P550" s="199">
        <v>18565802.142349616</v>
      </c>
      <c r="Q550" s="199">
        <v>18747612.948251043</v>
      </c>
      <c r="R550" s="199">
        <v>19044894.80289223</v>
      </c>
      <c r="S550" s="199">
        <v>18206110.388926901</v>
      </c>
      <c r="T550" s="199">
        <v>17393959.701111332</v>
      </c>
      <c r="U550" s="199">
        <v>18737226.55460076</v>
      </c>
      <c r="V550" s="199">
        <v>18196634.293804873</v>
      </c>
      <c r="W550" s="199">
        <v>17036318.248002958</v>
      </c>
    </row>
    <row r="551" spans="1:23" s="192" customFormat="1" x14ac:dyDescent="0.25">
      <c r="A551" s="192" t="s">
        <v>748</v>
      </c>
      <c r="H551" s="193" t="s">
        <v>730</v>
      </c>
      <c r="I551" s="193"/>
      <c r="J551" s="193">
        <v>3560457.7864885479</v>
      </c>
      <c r="K551" s="193"/>
      <c r="L551" s="193">
        <v>912450.50115021411</v>
      </c>
      <c r="M551" s="193">
        <v>1146388.7250601347</v>
      </c>
      <c r="N551" s="193">
        <v>-1241453.859450452</v>
      </c>
      <c r="O551" s="193">
        <v>115992.52057590615</v>
      </c>
      <c r="P551" s="193">
        <v>343259.41100121662</v>
      </c>
      <c r="Q551" s="193">
        <v>179063.61844114773</v>
      </c>
      <c r="R551" s="193">
        <v>923658.6702340208</v>
      </c>
      <c r="S551" s="193">
        <v>539154.98615743965</v>
      </c>
      <c r="T551" s="193">
        <v>-267439.69985162932</v>
      </c>
      <c r="U551" s="193">
        <v>971506.50542499032</v>
      </c>
      <c r="V551" s="193">
        <v>912672.6393155884</v>
      </c>
      <c r="W551" s="193">
        <v>-974796.23157002963</v>
      </c>
    </row>
    <row r="552" spans="1:23" s="200" customFormat="1" x14ac:dyDescent="0.25">
      <c r="A552" s="200" t="s">
        <v>749</v>
      </c>
      <c r="H552" s="201" t="s">
        <v>730</v>
      </c>
      <c r="I552" s="201"/>
      <c r="J552" s="201">
        <v>7.1072483638067271E-2</v>
      </c>
      <c r="K552" s="201"/>
      <c r="L552" s="201">
        <v>5.8805688581222426E-2</v>
      </c>
      <c r="M552" s="201">
        <v>0.18409032964218539</v>
      </c>
      <c r="N552" s="201">
        <v>7.8022755639910041E-2</v>
      </c>
      <c r="O552" s="201">
        <v>3.5323198088463736E-2</v>
      </c>
      <c r="P552" s="201">
        <v>-2.5108658944299707E-2</v>
      </c>
      <c r="Q552" s="201">
        <v>7.6100344556490784E-2</v>
      </c>
      <c r="R552" s="201">
        <v>5.3723289891755142E-2</v>
      </c>
      <c r="S552" s="201">
        <v>8.3928885526408994E-2</v>
      </c>
      <c r="T552" s="201">
        <v>-2.1487412938023143E-2</v>
      </c>
      <c r="U552" s="201">
        <v>0.10885896268496002</v>
      </c>
      <c r="V552" s="201">
        <v>0.10214896504939787</v>
      </c>
      <c r="W552" s="201">
        <v>0.12027597562710056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25F60-75F7-4CEE-AFF9-EE049E2FA8BA}">
  <sheetPr codeName="Sheet33">
    <tabColor rgb="FFFF66FF"/>
  </sheetPr>
  <dimension ref="A1"/>
  <sheetViews>
    <sheetView topLeftCell="A14" zoomScale="85" zoomScaleNormal="85" workbookViewId="0">
      <selection activeCell="L54" sqref="L5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83246-D5FE-4F18-A6A0-4BC94572E7F1}">
  <sheetPr codeName="Sheet27">
    <tabColor rgb="FFFF66FF"/>
  </sheetPr>
  <dimension ref="A1:N218"/>
  <sheetViews>
    <sheetView zoomScale="70" zoomScaleNormal="70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defaultRowHeight="15" x14ac:dyDescent="0.25"/>
  <cols>
    <col min="1" max="1" width="9.85546875" bestFit="1" customWidth="1"/>
    <col min="2" max="2" width="40.7109375" bestFit="1" customWidth="1"/>
    <col min="3" max="3" width="19.28515625" bestFit="1" customWidth="1"/>
    <col min="4" max="4" width="23.28515625" bestFit="1" customWidth="1"/>
    <col min="5" max="5" width="37" bestFit="1" customWidth="1"/>
    <col min="6" max="6" width="59.5703125" bestFit="1" customWidth="1"/>
    <col min="7" max="7" width="24.140625" bestFit="1" customWidth="1"/>
    <col min="8" max="9" width="13.85546875" bestFit="1" customWidth="1"/>
    <col min="10" max="10" width="12.42578125" bestFit="1" customWidth="1"/>
    <col min="11" max="11" width="13.140625" bestFit="1" customWidth="1"/>
    <col min="12" max="12" width="12.28515625" bestFit="1" customWidth="1"/>
    <col min="13" max="13" width="14.140625" bestFit="1" customWidth="1"/>
    <col min="14" max="14" width="21.28515625" bestFit="1" customWidth="1"/>
  </cols>
  <sheetData>
    <row r="1" spans="1:14" ht="60" x14ac:dyDescent="0.25">
      <c r="A1" s="202" t="s">
        <v>687</v>
      </c>
      <c r="B1" s="202" t="s">
        <v>688</v>
      </c>
      <c r="C1" s="202" t="s">
        <v>689</v>
      </c>
      <c r="D1" s="202" t="s">
        <v>3</v>
      </c>
      <c r="E1" s="202" t="s">
        <v>4</v>
      </c>
      <c r="F1" s="202" t="s">
        <v>5</v>
      </c>
      <c r="G1" s="202" t="s">
        <v>6</v>
      </c>
      <c r="H1" s="202" t="s">
        <v>11715</v>
      </c>
      <c r="I1" s="202" t="s">
        <v>11716</v>
      </c>
      <c r="J1" s="202" t="s">
        <v>11717</v>
      </c>
      <c r="K1" s="202" t="s">
        <v>11718</v>
      </c>
      <c r="L1" s="202" t="s">
        <v>11719</v>
      </c>
      <c r="M1" s="202" t="s">
        <v>11720</v>
      </c>
      <c r="N1" s="202" t="s">
        <v>11721</v>
      </c>
    </row>
    <row r="2" spans="1:14" s="32" customFormat="1" x14ac:dyDescent="0.25">
      <c r="A2">
        <v>150000276</v>
      </c>
      <c r="B2" t="s">
        <v>19</v>
      </c>
      <c r="C2" t="s">
        <v>20</v>
      </c>
      <c r="D2" t="s">
        <v>21</v>
      </c>
      <c r="E2"/>
      <c r="F2"/>
      <c r="G2"/>
      <c r="H2">
        <v>271.99650843505214</v>
      </c>
      <c r="I2" s="32">
        <v>272.37995638142911</v>
      </c>
      <c r="J2" s="32">
        <v>860806.39</v>
      </c>
      <c r="K2" s="32">
        <v>866885.51196352334</v>
      </c>
      <c r="L2" s="32">
        <v>338456.61</v>
      </c>
      <c r="M2" s="32">
        <f t="shared" ref="M2:M65" si="0">L2-J2</f>
        <v>-522349.78</v>
      </c>
      <c r="N2" s="32">
        <f t="shared" ref="N2:N65" si="1">L2-K2</f>
        <v>-528428.90196352336</v>
      </c>
    </row>
    <row r="3" spans="1:14" s="32" customFormat="1" x14ac:dyDescent="0.25">
      <c r="A3">
        <v>150000304</v>
      </c>
      <c r="B3" t="s">
        <v>24</v>
      </c>
      <c r="C3" t="s">
        <v>20</v>
      </c>
      <c r="D3" t="s">
        <v>21</v>
      </c>
      <c r="E3"/>
      <c r="F3"/>
      <c r="G3"/>
      <c r="H3">
        <v>277.29000354284119</v>
      </c>
      <c r="I3" s="32">
        <v>277.29023490584353</v>
      </c>
      <c r="J3" s="32">
        <v>800678.49</v>
      </c>
      <c r="K3" s="32">
        <v>525704.41256674856</v>
      </c>
      <c r="L3" s="32">
        <v>378505.33</v>
      </c>
      <c r="M3" s="32">
        <f t="shared" si="0"/>
        <v>-422173.16</v>
      </c>
      <c r="N3" s="32">
        <f t="shared" si="1"/>
        <v>-147199.08256674855</v>
      </c>
    </row>
    <row r="4" spans="1:14" s="32" customFormat="1" x14ac:dyDescent="0.25">
      <c r="A4">
        <v>150000305</v>
      </c>
      <c r="B4" t="s">
        <v>26</v>
      </c>
      <c r="C4" t="s">
        <v>20</v>
      </c>
      <c r="D4" t="s">
        <v>21</v>
      </c>
      <c r="E4"/>
      <c r="F4"/>
      <c r="G4"/>
      <c r="H4">
        <v>613.06930693069307</v>
      </c>
      <c r="I4" s="32">
        <v>605.09292154392722</v>
      </c>
      <c r="J4" s="32">
        <v>61.92</v>
      </c>
      <c r="K4" s="32">
        <v>-28936.258217821782</v>
      </c>
      <c r="L4" s="32">
        <v>42750.42</v>
      </c>
      <c r="M4" s="32">
        <f t="shared" si="0"/>
        <v>42688.5</v>
      </c>
      <c r="N4" s="32">
        <f t="shared" si="1"/>
        <v>71686.678217821784</v>
      </c>
    </row>
    <row r="5" spans="1:14" s="32" customFormat="1" x14ac:dyDescent="0.25">
      <c r="A5">
        <v>150000477</v>
      </c>
      <c r="B5" t="s">
        <v>28</v>
      </c>
      <c r="C5" t="s">
        <v>20</v>
      </c>
      <c r="D5" t="s">
        <v>21</v>
      </c>
      <c r="E5"/>
      <c r="F5"/>
      <c r="G5"/>
      <c r="H5">
        <v>304.52904897821361</v>
      </c>
      <c r="I5" s="32">
        <v>304.5</v>
      </c>
      <c r="J5" s="32">
        <v>105519.62</v>
      </c>
      <c r="K5" s="32">
        <v>0</v>
      </c>
      <c r="L5" s="32">
        <v>30.45</v>
      </c>
      <c r="M5" s="32">
        <f t="shared" si="0"/>
        <v>-105489.17</v>
      </c>
      <c r="N5" s="32">
        <f t="shared" si="1"/>
        <v>30.45</v>
      </c>
    </row>
    <row r="6" spans="1:14" s="32" customFormat="1" x14ac:dyDescent="0.25">
      <c r="A6">
        <v>150000478</v>
      </c>
      <c r="B6" t="s">
        <v>30</v>
      </c>
      <c r="C6" t="s">
        <v>20</v>
      </c>
      <c r="D6" t="s">
        <v>21</v>
      </c>
      <c r="E6"/>
      <c r="F6"/>
      <c r="G6"/>
      <c r="H6">
        <v>367.00003660098827</v>
      </c>
      <c r="I6" s="32">
        <v>390.64000573487425</v>
      </c>
      <c r="J6" s="32">
        <v>150405.79</v>
      </c>
      <c r="K6" s="32">
        <v>242730.88820760086</v>
      </c>
      <c r="L6" s="32">
        <v>1253345.02</v>
      </c>
      <c r="M6" s="32">
        <f t="shared" si="0"/>
        <v>1102939.23</v>
      </c>
      <c r="N6" s="32">
        <f t="shared" si="1"/>
        <v>1010614.1317923991</v>
      </c>
    </row>
    <row r="7" spans="1:14" s="32" customFormat="1" x14ac:dyDescent="0.25">
      <c r="A7">
        <v>150000479</v>
      </c>
      <c r="B7" t="s">
        <v>32</v>
      </c>
      <c r="C7" t="s">
        <v>20</v>
      </c>
      <c r="D7" t="s">
        <v>33</v>
      </c>
      <c r="E7"/>
      <c r="F7"/>
      <c r="G7"/>
      <c r="H7">
        <v>18.099981190472121</v>
      </c>
      <c r="I7" s="32">
        <v>18.484460706736584</v>
      </c>
      <c r="J7" s="32">
        <v>8468.0400000000009</v>
      </c>
      <c r="K7" s="32">
        <v>5912.3226559053383</v>
      </c>
      <c r="L7" s="32">
        <v>8421.2800000000007</v>
      </c>
      <c r="M7" s="32">
        <f t="shared" si="0"/>
        <v>-46.760000000000218</v>
      </c>
      <c r="N7" s="32">
        <f t="shared" si="1"/>
        <v>2508.9573440946624</v>
      </c>
    </row>
    <row r="8" spans="1:14" s="32" customFormat="1" x14ac:dyDescent="0.25">
      <c r="A8">
        <v>150000480</v>
      </c>
      <c r="B8" t="s">
        <v>35</v>
      </c>
      <c r="C8" t="s">
        <v>20</v>
      </c>
      <c r="D8" t="s">
        <v>33</v>
      </c>
      <c r="E8"/>
      <c r="F8"/>
      <c r="G8"/>
      <c r="H8">
        <v>20.700006869547295</v>
      </c>
      <c r="I8" s="32">
        <v>21.243153289176412</v>
      </c>
      <c r="J8" s="32">
        <v>3314.63</v>
      </c>
      <c r="K8" s="32">
        <v>1364.6893528886449</v>
      </c>
      <c r="L8" s="32">
        <v>3855.08</v>
      </c>
      <c r="M8" s="32">
        <f t="shared" si="0"/>
        <v>540.44999999999982</v>
      </c>
      <c r="N8" s="32">
        <f t="shared" si="1"/>
        <v>2490.3906471113551</v>
      </c>
    </row>
    <row r="9" spans="1:14" s="32" customFormat="1" x14ac:dyDescent="0.25">
      <c r="A9">
        <v>150000481</v>
      </c>
      <c r="B9" t="s">
        <v>37</v>
      </c>
      <c r="C9" t="s">
        <v>20</v>
      </c>
      <c r="D9" t="s">
        <v>38</v>
      </c>
      <c r="E9"/>
      <c r="F9"/>
      <c r="G9"/>
      <c r="H9">
        <v>166.79182219619898</v>
      </c>
      <c r="I9" s="32">
        <v>148.50986097639833</v>
      </c>
      <c r="J9" s="32">
        <v>20509.89</v>
      </c>
      <c r="K9" s="32">
        <v>14055.046481007099</v>
      </c>
      <c r="L9" s="32">
        <v>32153.87</v>
      </c>
      <c r="M9" s="32">
        <f t="shared" si="0"/>
        <v>11643.98</v>
      </c>
      <c r="N9" s="32">
        <f t="shared" si="1"/>
        <v>18098.8235189929</v>
      </c>
    </row>
    <row r="10" spans="1:14" s="32" customFormat="1" x14ac:dyDescent="0.25">
      <c r="A10">
        <v>150000482</v>
      </c>
      <c r="B10" t="s">
        <v>40</v>
      </c>
      <c r="C10" t="s">
        <v>20</v>
      </c>
      <c r="D10" t="s">
        <v>38</v>
      </c>
      <c r="E10"/>
      <c r="F10"/>
      <c r="G10"/>
      <c r="H10">
        <v>404.97012202537803</v>
      </c>
      <c r="I10" s="32">
        <v>404.99995022448758</v>
      </c>
      <c r="J10" s="32">
        <v>49946.99</v>
      </c>
      <c r="K10" s="32">
        <v>52037.445769895006</v>
      </c>
      <c r="L10" s="32">
        <v>40682.65</v>
      </c>
      <c r="M10" s="32">
        <f t="shared" si="0"/>
        <v>-9264.3399999999965</v>
      </c>
      <c r="N10" s="32">
        <f t="shared" si="1"/>
        <v>-11354.795769895005</v>
      </c>
    </row>
    <row r="11" spans="1:14" s="32" customFormat="1" x14ac:dyDescent="0.25">
      <c r="A11">
        <v>150000483</v>
      </c>
      <c r="B11" t="s">
        <v>42</v>
      </c>
      <c r="C11" t="s">
        <v>20</v>
      </c>
      <c r="D11" t="s">
        <v>43</v>
      </c>
      <c r="E11"/>
      <c r="F11"/>
      <c r="G11"/>
      <c r="H11">
        <v>18.460012694894012</v>
      </c>
      <c r="I11" s="32">
        <v>18.459772865721</v>
      </c>
      <c r="J11" s="32">
        <v>28646.34</v>
      </c>
      <c r="K11" s="32">
        <v>8334.381911528837</v>
      </c>
      <c r="L11" s="32">
        <v>8484.85</v>
      </c>
      <c r="M11" s="32">
        <f t="shared" si="0"/>
        <v>-20161.489999999998</v>
      </c>
      <c r="N11" s="32">
        <f t="shared" si="1"/>
        <v>150.46808847116336</v>
      </c>
    </row>
    <row r="12" spans="1:14" s="32" customFormat="1" x14ac:dyDescent="0.25">
      <c r="A12">
        <v>150000484</v>
      </c>
      <c r="B12" t="s">
        <v>45</v>
      </c>
      <c r="C12" t="s">
        <v>20</v>
      </c>
      <c r="D12" t="s">
        <v>46</v>
      </c>
      <c r="E12"/>
      <c r="F12"/>
      <c r="G12"/>
      <c r="H12">
        <v>30.307593086249888</v>
      </c>
      <c r="I12" s="32">
        <v>30.304171927005626</v>
      </c>
      <c r="J12" s="32">
        <v>3524.47</v>
      </c>
      <c r="K12" s="32">
        <v>9327.0102343279723</v>
      </c>
      <c r="L12" s="32">
        <v>21123.22</v>
      </c>
      <c r="M12" s="32">
        <f t="shared" si="0"/>
        <v>17598.75</v>
      </c>
      <c r="N12" s="32">
        <f t="shared" si="1"/>
        <v>11796.209765672029</v>
      </c>
    </row>
    <row r="13" spans="1:14" s="32" customFormat="1" x14ac:dyDescent="0.25">
      <c r="A13">
        <v>150000485</v>
      </c>
      <c r="B13" t="s">
        <v>48</v>
      </c>
      <c r="C13" t="s">
        <v>20</v>
      </c>
      <c r="D13" t="s">
        <v>46</v>
      </c>
      <c r="E13"/>
      <c r="F13"/>
      <c r="G13"/>
      <c r="H13">
        <v>6.9596698188458257</v>
      </c>
      <c r="I13" s="32">
        <v>6.5225199293898068</v>
      </c>
      <c r="J13" s="32">
        <v>45370.7</v>
      </c>
      <c r="K13" s="32">
        <v>34661.466308232062</v>
      </c>
      <c r="L13" s="32">
        <v>43507.98</v>
      </c>
      <c r="M13" s="32">
        <f t="shared" si="0"/>
        <v>-1862.7199999999939</v>
      </c>
      <c r="N13" s="32">
        <f t="shared" si="1"/>
        <v>8846.5136917679411</v>
      </c>
    </row>
    <row r="14" spans="1:14" s="32" customFormat="1" x14ac:dyDescent="0.25">
      <c r="A14">
        <v>150000486</v>
      </c>
      <c r="B14" t="s">
        <v>50</v>
      </c>
      <c r="C14" t="s">
        <v>20</v>
      </c>
      <c r="D14" t="s">
        <v>51</v>
      </c>
      <c r="E14"/>
      <c r="F14"/>
      <c r="G14"/>
      <c r="H14">
        <v>0</v>
      </c>
      <c r="I14" s="32">
        <v>0</v>
      </c>
      <c r="J14" s="32">
        <v>0</v>
      </c>
      <c r="K14" s="32">
        <v>0</v>
      </c>
      <c r="L14" s="32">
        <v>0</v>
      </c>
      <c r="M14" s="32">
        <f t="shared" si="0"/>
        <v>0</v>
      </c>
      <c r="N14" s="32">
        <f t="shared" si="1"/>
        <v>0</v>
      </c>
    </row>
    <row r="15" spans="1:14" s="32" customFormat="1" x14ac:dyDescent="0.25">
      <c r="A15">
        <v>150000493</v>
      </c>
      <c r="B15" t="s">
        <v>55</v>
      </c>
      <c r="C15" t="s">
        <v>20</v>
      </c>
      <c r="D15" t="s">
        <v>46</v>
      </c>
      <c r="E15"/>
      <c r="F15"/>
      <c r="G15"/>
      <c r="H15">
        <v>0</v>
      </c>
      <c r="I15" s="32">
        <v>0</v>
      </c>
      <c r="J15" s="32">
        <v>0</v>
      </c>
      <c r="K15" s="32">
        <v>0</v>
      </c>
      <c r="L15" s="32">
        <v>0</v>
      </c>
      <c r="M15" s="32">
        <f t="shared" si="0"/>
        <v>0</v>
      </c>
      <c r="N15" s="32">
        <f t="shared" si="1"/>
        <v>0</v>
      </c>
    </row>
    <row r="16" spans="1:14" s="32" customFormat="1" x14ac:dyDescent="0.25">
      <c r="A16">
        <v>150000495</v>
      </c>
      <c r="B16" t="s">
        <v>57</v>
      </c>
      <c r="C16" t="s">
        <v>20</v>
      </c>
      <c r="D16" t="s">
        <v>43</v>
      </c>
      <c r="E16"/>
      <c r="F16"/>
      <c r="G16"/>
      <c r="H16">
        <v>10.896584843953264</v>
      </c>
      <c r="I16" s="32">
        <v>13.173992915509032</v>
      </c>
      <c r="J16" s="32">
        <v>7170.04</v>
      </c>
      <c r="K16" s="32">
        <v>2747.9552488723543</v>
      </c>
      <c r="L16" s="32">
        <v>5794.37</v>
      </c>
      <c r="M16" s="32">
        <f t="shared" si="0"/>
        <v>-1375.67</v>
      </c>
      <c r="N16" s="32">
        <f t="shared" si="1"/>
        <v>3046.4147511276456</v>
      </c>
    </row>
    <row r="17" spans="1:14" s="32" customFormat="1" x14ac:dyDescent="0.25">
      <c r="A17">
        <v>150000497</v>
      </c>
      <c r="B17" t="s">
        <v>59</v>
      </c>
      <c r="C17" t="s">
        <v>20</v>
      </c>
      <c r="D17" t="s">
        <v>21</v>
      </c>
      <c r="E17"/>
      <c r="F17"/>
      <c r="G17"/>
      <c r="H17">
        <v>330</v>
      </c>
      <c r="I17" s="32">
        <v>314.99999402043335</v>
      </c>
      <c r="J17" s="32">
        <v>13200</v>
      </c>
      <c r="K17" s="32">
        <v>13200</v>
      </c>
      <c r="L17" s="32">
        <v>263397.01</v>
      </c>
      <c r="M17" s="32">
        <f t="shared" si="0"/>
        <v>250197.01</v>
      </c>
      <c r="N17" s="32">
        <f t="shared" si="1"/>
        <v>250197.01</v>
      </c>
    </row>
    <row r="18" spans="1:14" s="32" customFormat="1" x14ac:dyDescent="0.25">
      <c r="A18">
        <v>150000518</v>
      </c>
      <c r="B18" t="s">
        <v>61</v>
      </c>
      <c r="C18" t="s">
        <v>20</v>
      </c>
      <c r="D18" t="s">
        <v>62</v>
      </c>
      <c r="E18"/>
      <c r="F18"/>
      <c r="G18"/>
      <c r="H18">
        <v>18.16230163203447</v>
      </c>
      <c r="I18" s="32">
        <v>19.860852794318028</v>
      </c>
      <c r="J18" s="32">
        <v>53652.22</v>
      </c>
      <c r="K18" s="32">
        <v>41197.403493530743</v>
      </c>
      <c r="L18" s="32">
        <v>26279.94</v>
      </c>
      <c r="M18" s="32">
        <f t="shared" si="0"/>
        <v>-27372.280000000002</v>
      </c>
      <c r="N18" s="32">
        <f t="shared" si="1"/>
        <v>-14917.463493530744</v>
      </c>
    </row>
    <row r="19" spans="1:14" s="32" customFormat="1" x14ac:dyDescent="0.25">
      <c r="A19">
        <v>150000530</v>
      </c>
      <c r="B19" t="s">
        <v>64</v>
      </c>
      <c r="C19" t="s">
        <v>20</v>
      </c>
      <c r="D19" t="s">
        <v>51</v>
      </c>
      <c r="E19"/>
      <c r="F19"/>
      <c r="G19"/>
      <c r="H19">
        <v>6.5024775305581493</v>
      </c>
      <c r="I19" s="32">
        <v>9.3589893523711307</v>
      </c>
      <c r="J19" s="32">
        <v>8939.32</v>
      </c>
      <c r="K19" s="32">
        <v>8294.6773825755263</v>
      </c>
      <c r="L19" s="32">
        <v>7042.34</v>
      </c>
      <c r="M19" s="32">
        <f t="shared" si="0"/>
        <v>-1896.9799999999996</v>
      </c>
      <c r="N19" s="32">
        <f t="shared" si="1"/>
        <v>-1252.3373825755261</v>
      </c>
    </row>
    <row r="20" spans="1:14" s="32" customFormat="1" x14ac:dyDescent="0.25">
      <c r="A20">
        <v>150000543</v>
      </c>
      <c r="B20" t="s">
        <v>66</v>
      </c>
      <c r="C20" t="s">
        <v>20</v>
      </c>
      <c r="D20" t="s">
        <v>67</v>
      </c>
      <c r="E20"/>
      <c r="F20"/>
      <c r="G20"/>
      <c r="H20">
        <v>17.400005643734787</v>
      </c>
      <c r="I20" s="32">
        <v>17.400001511888416</v>
      </c>
      <c r="J20" s="32">
        <v>93725.2</v>
      </c>
      <c r="K20" s="32">
        <v>93725.2</v>
      </c>
      <c r="L20" s="32">
        <v>87466.78</v>
      </c>
      <c r="M20" s="32">
        <f t="shared" si="0"/>
        <v>-6258.4199999999983</v>
      </c>
      <c r="N20" s="32">
        <f t="shared" si="1"/>
        <v>-6258.4199999999983</v>
      </c>
    </row>
    <row r="21" spans="1:14" s="32" customFormat="1" x14ac:dyDescent="0.25">
      <c r="A21">
        <v>150000544</v>
      </c>
      <c r="B21" t="s">
        <v>69</v>
      </c>
      <c r="C21" t="s">
        <v>20</v>
      </c>
      <c r="D21" t="s">
        <v>67</v>
      </c>
      <c r="E21"/>
      <c r="F21"/>
      <c r="G21"/>
      <c r="H21">
        <v>15.000002627939942</v>
      </c>
      <c r="I21" s="32">
        <v>15.000002781286833</v>
      </c>
      <c r="J21" s="32">
        <v>28539.47</v>
      </c>
      <c r="K21" s="32">
        <v>28539.47</v>
      </c>
      <c r="L21" s="32">
        <v>26965.94</v>
      </c>
      <c r="M21" s="32">
        <f t="shared" si="0"/>
        <v>-1573.5300000000025</v>
      </c>
      <c r="N21" s="32">
        <f t="shared" si="1"/>
        <v>-1573.5300000000025</v>
      </c>
    </row>
    <row r="22" spans="1:14" s="32" customFormat="1" x14ac:dyDescent="0.25">
      <c r="A22">
        <v>150000553</v>
      </c>
      <c r="B22" t="s">
        <v>73</v>
      </c>
      <c r="C22" t="s">
        <v>20</v>
      </c>
      <c r="D22" t="s">
        <v>62</v>
      </c>
      <c r="E22"/>
      <c r="F22"/>
      <c r="G22"/>
      <c r="H22">
        <v>15.729855856478782</v>
      </c>
      <c r="I22" s="32">
        <v>15.66897260390412</v>
      </c>
      <c r="J22" s="32">
        <v>26843.99</v>
      </c>
      <c r="K22" s="32">
        <v>12282.060211008913</v>
      </c>
      <c r="L22" s="32">
        <v>24885.759999999998</v>
      </c>
      <c r="M22" s="32">
        <f t="shared" si="0"/>
        <v>-1958.2300000000032</v>
      </c>
      <c r="N22" s="32">
        <f t="shared" si="1"/>
        <v>12603.699788991085</v>
      </c>
    </row>
    <row r="23" spans="1:14" s="32" customFormat="1" x14ac:dyDescent="0.25">
      <c r="A23">
        <v>150000555</v>
      </c>
      <c r="B23" t="s">
        <v>75</v>
      </c>
      <c r="C23" t="s">
        <v>20</v>
      </c>
      <c r="D23" t="s">
        <v>67</v>
      </c>
      <c r="E23"/>
      <c r="F23"/>
      <c r="G23"/>
      <c r="H23">
        <v>10.039994952397143</v>
      </c>
      <c r="I23" s="32">
        <v>10.039994952397143</v>
      </c>
      <c r="J23" s="32">
        <v>9627.06</v>
      </c>
      <c r="K23" s="32">
        <v>6032.5410071427759</v>
      </c>
      <c r="L23" s="32">
        <v>9627.06</v>
      </c>
      <c r="M23" s="32">
        <f t="shared" si="0"/>
        <v>0</v>
      </c>
      <c r="N23" s="32">
        <f t="shared" si="1"/>
        <v>3594.5189928572236</v>
      </c>
    </row>
    <row r="24" spans="1:14" s="32" customFormat="1" x14ac:dyDescent="0.25">
      <c r="A24">
        <v>150000557</v>
      </c>
      <c r="B24" t="s">
        <v>77</v>
      </c>
      <c r="C24" t="s">
        <v>20</v>
      </c>
      <c r="D24" t="s">
        <v>62</v>
      </c>
      <c r="E24"/>
      <c r="F24"/>
      <c r="G24"/>
      <c r="H24">
        <v>16.549849529171922</v>
      </c>
      <c r="I24" s="32">
        <v>16.549849529171922</v>
      </c>
      <c r="J24" s="32">
        <v>340.96</v>
      </c>
      <c r="K24" s="32">
        <v>3655.7459120473736</v>
      </c>
      <c r="L24" s="32">
        <v>0</v>
      </c>
      <c r="M24" s="32">
        <f t="shared" si="0"/>
        <v>-340.96</v>
      </c>
      <c r="N24" s="32">
        <f t="shared" si="1"/>
        <v>-3655.7459120473736</v>
      </c>
    </row>
    <row r="25" spans="1:14" s="32" customFormat="1" x14ac:dyDescent="0.25">
      <c r="A25">
        <v>150000558</v>
      </c>
      <c r="B25" t="s">
        <v>79</v>
      </c>
      <c r="C25" t="s">
        <v>20</v>
      </c>
      <c r="D25" t="s">
        <v>43</v>
      </c>
      <c r="E25"/>
      <c r="F25"/>
      <c r="G25"/>
      <c r="H25">
        <v>14.919999921543036</v>
      </c>
      <c r="I25" s="32">
        <v>14.919999889116042</v>
      </c>
      <c r="J25" s="32">
        <v>791098.65</v>
      </c>
      <c r="K25" s="32">
        <v>746419.80011494423</v>
      </c>
      <c r="L25" s="32">
        <v>559749.13</v>
      </c>
      <c r="M25" s="32">
        <f t="shared" si="0"/>
        <v>-231349.52000000002</v>
      </c>
      <c r="N25" s="32">
        <f t="shared" si="1"/>
        <v>-186670.67011494422</v>
      </c>
    </row>
    <row r="26" spans="1:14" s="32" customFormat="1" x14ac:dyDescent="0.25">
      <c r="A26">
        <v>150001454</v>
      </c>
      <c r="B26" t="s">
        <v>81</v>
      </c>
      <c r="C26" t="s">
        <v>20</v>
      </c>
      <c r="D26" t="s">
        <v>82</v>
      </c>
      <c r="E26"/>
      <c r="F26"/>
      <c r="G26"/>
      <c r="H26">
        <v>0</v>
      </c>
      <c r="I26" s="32">
        <v>0</v>
      </c>
      <c r="J26" s="32">
        <v>0</v>
      </c>
      <c r="K26" s="32">
        <v>0</v>
      </c>
      <c r="L26" s="32">
        <v>0</v>
      </c>
      <c r="M26" s="32">
        <f t="shared" si="0"/>
        <v>0</v>
      </c>
      <c r="N26" s="32">
        <f t="shared" si="1"/>
        <v>0</v>
      </c>
    </row>
    <row r="27" spans="1:14" s="32" customFormat="1" x14ac:dyDescent="0.25">
      <c r="A27">
        <v>150001665</v>
      </c>
      <c r="B27" t="s">
        <v>90</v>
      </c>
      <c r="C27" t="s">
        <v>20</v>
      </c>
      <c r="D27" t="s">
        <v>21</v>
      </c>
      <c r="E27"/>
      <c r="F27"/>
      <c r="G27"/>
      <c r="H27">
        <v>384.17000035401986</v>
      </c>
      <c r="I27" s="32">
        <v>411.48924425412326</v>
      </c>
      <c r="J27" s="32">
        <v>43406.6</v>
      </c>
      <c r="K27" s="32">
        <v>42580.634499238848</v>
      </c>
      <c r="L27" s="32">
        <v>73798.95</v>
      </c>
      <c r="M27" s="32">
        <f t="shared" si="0"/>
        <v>30392.35</v>
      </c>
      <c r="N27" s="32">
        <f t="shared" si="1"/>
        <v>31218.315500761149</v>
      </c>
    </row>
    <row r="28" spans="1:14" s="32" customFormat="1" x14ac:dyDescent="0.25">
      <c r="A28">
        <v>150001927</v>
      </c>
      <c r="B28" t="s">
        <v>92</v>
      </c>
      <c r="C28" t="s">
        <v>20</v>
      </c>
      <c r="D28" t="s">
        <v>93</v>
      </c>
      <c r="E28"/>
      <c r="F28"/>
      <c r="G28"/>
      <c r="H28">
        <v>285.6740641570363</v>
      </c>
      <c r="I28" s="32">
        <v>287.00006783130971</v>
      </c>
      <c r="J28" s="32">
        <v>92180.45</v>
      </c>
      <c r="K28" s="32">
        <v>89584.244104940837</v>
      </c>
      <c r="L28" s="32">
        <v>46541.94</v>
      </c>
      <c r="M28" s="32">
        <f t="shared" si="0"/>
        <v>-45638.509999999995</v>
      </c>
      <c r="N28" s="32">
        <f t="shared" si="1"/>
        <v>-43042.304104940835</v>
      </c>
    </row>
    <row r="29" spans="1:14" s="32" customFormat="1" x14ac:dyDescent="0.25">
      <c r="A29">
        <v>300020946</v>
      </c>
      <c r="B29" t="s">
        <v>101</v>
      </c>
      <c r="C29" t="s">
        <v>102</v>
      </c>
      <c r="D29"/>
      <c r="E29"/>
      <c r="F29"/>
      <c r="G29"/>
      <c r="H29">
        <v>7.8500096993210473</v>
      </c>
      <c r="I29" s="32">
        <v>7.85</v>
      </c>
      <c r="J29" s="32">
        <v>8093.36</v>
      </c>
      <c r="K29" s="32">
        <v>3061.5037827352085</v>
      </c>
      <c r="L29" s="32">
        <v>11060.65</v>
      </c>
      <c r="M29" s="32">
        <f t="shared" si="0"/>
        <v>2967.29</v>
      </c>
      <c r="N29" s="32">
        <f t="shared" si="1"/>
        <v>7999.1462172647916</v>
      </c>
    </row>
    <row r="30" spans="1:14" s="32" customFormat="1" x14ac:dyDescent="0.25">
      <c r="A30">
        <v>300020959</v>
      </c>
      <c r="B30" t="s">
        <v>104</v>
      </c>
      <c r="C30" t="s">
        <v>102</v>
      </c>
      <c r="D30"/>
      <c r="E30"/>
      <c r="F30"/>
      <c r="G30"/>
      <c r="H30">
        <v>0</v>
      </c>
      <c r="I30" s="32">
        <v>0</v>
      </c>
      <c r="J30" s="32">
        <v>0</v>
      </c>
      <c r="K30" s="32">
        <v>0</v>
      </c>
      <c r="L30" s="32">
        <v>0</v>
      </c>
      <c r="M30" s="32">
        <f t="shared" si="0"/>
        <v>0</v>
      </c>
      <c r="N30" s="32">
        <f t="shared" si="1"/>
        <v>0</v>
      </c>
    </row>
    <row r="31" spans="1:14" s="32" customFormat="1" x14ac:dyDescent="0.25">
      <c r="A31">
        <v>300020977</v>
      </c>
      <c r="B31" t="s">
        <v>106</v>
      </c>
      <c r="C31" t="s">
        <v>102</v>
      </c>
      <c r="D31"/>
      <c r="E31"/>
      <c r="F31"/>
      <c r="G31"/>
      <c r="H31">
        <v>8.44</v>
      </c>
      <c r="I31" s="32">
        <v>8.44</v>
      </c>
      <c r="J31" s="32">
        <v>5908</v>
      </c>
      <c r="K31" s="32">
        <v>5502.88</v>
      </c>
      <c r="L31" s="32">
        <v>5502.88</v>
      </c>
      <c r="M31" s="32">
        <f t="shared" si="0"/>
        <v>-405.11999999999989</v>
      </c>
      <c r="N31" s="32">
        <f t="shared" si="1"/>
        <v>0</v>
      </c>
    </row>
    <row r="32" spans="1:14" s="32" customFormat="1" x14ac:dyDescent="0.25">
      <c r="A32">
        <v>300020978</v>
      </c>
      <c r="B32" t="s">
        <v>108</v>
      </c>
      <c r="C32" t="s">
        <v>102</v>
      </c>
      <c r="D32"/>
      <c r="E32"/>
      <c r="F32"/>
      <c r="G32"/>
      <c r="H32">
        <v>6.4052433371958291</v>
      </c>
      <c r="I32" s="32">
        <v>6.6531578947368422</v>
      </c>
      <c r="J32" s="32">
        <v>11055.45</v>
      </c>
      <c r="K32" s="32">
        <v>7295.5721610660494</v>
      </c>
      <c r="L32" s="32">
        <v>7837.42</v>
      </c>
      <c r="M32" s="32">
        <f t="shared" si="0"/>
        <v>-3218.0300000000007</v>
      </c>
      <c r="N32" s="32">
        <f t="shared" si="1"/>
        <v>541.8478389339507</v>
      </c>
    </row>
    <row r="33" spans="1:14" s="32" customFormat="1" x14ac:dyDescent="0.25">
      <c r="A33">
        <v>300020979</v>
      </c>
      <c r="B33" t="s">
        <v>110</v>
      </c>
      <c r="C33" t="s">
        <v>102</v>
      </c>
      <c r="D33"/>
      <c r="E33"/>
      <c r="F33"/>
      <c r="G33"/>
      <c r="H33">
        <v>7.5803963198867663</v>
      </c>
      <c r="I33" s="32">
        <v>7.6473684210526311</v>
      </c>
      <c r="J33" s="32">
        <v>10711.1</v>
      </c>
      <c r="K33" s="32">
        <v>7224.1176928520881</v>
      </c>
      <c r="L33" s="32">
        <v>13948.8</v>
      </c>
      <c r="M33" s="32">
        <f t="shared" si="0"/>
        <v>3237.6999999999989</v>
      </c>
      <c r="N33" s="32">
        <f t="shared" si="1"/>
        <v>6724.6823071479112</v>
      </c>
    </row>
    <row r="34" spans="1:14" s="32" customFormat="1" x14ac:dyDescent="0.25">
      <c r="A34">
        <v>300020980</v>
      </c>
      <c r="B34" t="s">
        <v>112</v>
      </c>
      <c r="C34" t="s">
        <v>102</v>
      </c>
      <c r="D34"/>
      <c r="E34"/>
      <c r="F34"/>
      <c r="G34"/>
      <c r="H34">
        <v>11.360192061459667</v>
      </c>
      <c r="I34" s="32">
        <v>11.398345864661655</v>
      </c>
      <c r="J34" s="32">
        <v>8872.31</v>
      </c>
      <c r="K34" s="32">
        <v>7747.650985915493</v>
      </c>
      <c r="L34" s="32">
        <v>1515.98</v>
      </c>
      <c r="M34" s="32">
        <f t="shared" si="0"/>
        <v>-7356.33</v>
      </c>
      <c r="N34" s="32">
        <f t="shared" si="1"/>
        <v>-6231.6709859154926</v>
      </c>
    </row>
    <row r="35" spans="1:14" s="32" customFormat="1" x14ac:dyDescent="0.25">
      <c r="A35">
        <v>300020982</v>
      </c>
      <c r="B35" t="s">
        <v>114</v>
      </c>
      <c r="C35" t="s">
        <v>102</v>
      </c>
      <c r="D35"/>
      <c r="E35"/>
      <c r="F35"/>
      <c r="G35"/>
      <c r="H35">
        <v>0</v>
      </c>
      <c r="I35" s="32">
        <v>0</v>
      </c>
      <c r="J35" s="32">
        <v>0</v>
      </c>
      <c r="K35" s="32">
        <v>0</v>
      </c>
      <c r="L35" s="32">
        <v>0</v>
      </c>
      <c r="M35" s="32">
        <f t="shared" si="0"/>
        <v>0</v>
      </c>
      <c r="N35" s="32">
        <f t="shared" si="1"/>
        <v>0</v>
      </c>
    </row>
    <row r="36" spans="1:14" s="32" customFormat="1" x14ac:dyDescent="0.25">
      <c r="A36">
        <v>300020983</v>
      </c>
      <c r="B36" t="s">
        <v>116</v>
      </c>
      <c r="C36" t="s">
        <v>102</v>
      </c>
      <c r="D36"/>
      <c r="E36"/>
      <c r="F36"/>
      <c r="G36"/>
      <c r="H36">
        <v>8</v>
      </c>
      <c r="I36" s="32">
        <v>8.0000206785315484</v>
      </c>
      <c r="J36" s="32">
        <v>11946.24</v>
      </c>
      <c r="K36" s="32">
        <v>-2421.7600000000002</v>
      </c>
      <c r="L36" s="32">
        <v>11606.27</v>
      </c>
      <c r="M36" s="32">
        <f t="shared" si="0"/>
        <v>-339.96999999999935</v>
      </c>
      <c r="N36" s="32">
        <f t="shared" si="1"/>
        <v>14028.03</v>
      </c>
    </row>
    <row r="37" spans="1:14" s="32" customFormat="1" x14ac:dyDescent="0.25">
      <c r="A37">
        <v>300020985</v>
      </c>
      <c r="B37" t="s">
        <v>118</v>
      </c>
      <c r="C37" t="s">
        <v>102</v>
      </c>
      <c r="D37"/>
      <c r="E37"/>
      <c r="F37"/>
      <c r="G37"/>
      <c r="H37">
        <v>2.8000203677921029</v>
      </c>
      <c r="I37" s="32">
        <v>2.8000150899908909</v>
      </c>
      <c r="J37" s="32">
        <v>12042.63</v>
      </c>
      <c r="K37" s="32">
        <v>11865.455911207586</v>
      </c>
      <c r="L37" s="32">
        <v>11652.82</v>
      </c>
      <c r="M37" s="32">
        <f t="shared" si="0"/>
        <v>-389.80999999999949</v>
      </c>
      <c r="N37" s="32">
        <f t="shared" si="1"/>
        <v>-212.6359112075861</v>
      </c>
    </row>
    <row r="38" spans="1:14" s="32" customFormat="1" x14ac:dyDescent="0.25">
      <c r="A38">
        <v>300020986</v>
      </c>
      <c r="B38" t="s">
        <v>120</v>
      </c>
      <c r="C38" t="s">
        <v>102</v>
      </c>
      <c r="D38"/>
      <c r="E38"/>
      <c r="F38"/>
      <c r="G38"/>
      <c r="H38">
        <v>2.9500001563801246</v>
      </c>
      <c r="I38" s="32">
        <v>3.5129713171781791</v>
      </c>
      <c r="J38" s="32">
        <v>10375.36</v>
      </c>
      <c r="K38" s="32">
        <v>6838.9057125318213</v>
      </c>
      <c r="L38" s="32">
        <v>21358.43</v>
      </c>
      <c r="M38" s="32">
        <f t="shared" si="0"/>
        <v>10983.07</v>
      </c>
      <c r="N38" s="32">
        <f t="shared" si="1"/>
        <v>14519.524287468179</v>
      </c>
    </row>
    <row r="39" spans="1:14" s="32" customFormat="1" x14ac:dyDescent="0.25">
      <c r="A39">
        <v>300020987</v>
      </c>
      <c r="B39" t="s">
        <v>122</v>
      </c>
      <c r="C39" t="s">
        <v>102</v>
      </c>
      <c r="D39"/>
      <c r="E39"/>
      <c r="F39"/>
      <c r="G39"/>
      <c r="H39">
        <v>0.37000000000000005</v>
      </c>
      <c r="I39" s="32">
        <v>0.37</v>
      </c>
      <c r="J39" s="32">
        <v>6251.52</v>
      </c>
      <c r="K39" s="32">
        <v>5754.2400000000007</v>
      </c>
      <c r="L39" s="32">
        <v>4226.88</v>
      </c>
      <c r="M39" s="32">
        <f t="shared" si="0"/>
        <v>-2024.6400000000003</v>
      </c>
      <c r="N39" s="32">
        <f t="shared" si="1"/>
        <v>-1527.3600000000006</v>
      </c>
    </row>
    <row r="40" spans="1:14" s="32" customFormat="1" x14ac:dyDescent="0.25">
      <c r="A40">
        <v>300020988</v>
      </c>
      <c r="B40" t="s">
        <v>124</v>
      </c>
      <c r="C40" t="s">
        <v>102</v>
      </c>
      <c r="D40"/>
      <c r="E40"/>
      <c r="F40"/>
      <c r="G40"/>
      <c r="H40">
        <v>0.42</v>
      </c>
      <c r="I40" s="32">
        <v>0.42</v>
      </c>
      <c r="J40" s="32">
        <v>7312.2</v>
      </c>
      <c r="K40" s="32">
        <v>6518.4</v>
      </c>
      <c r="L40" s="32">
        <v>6024.48</v>
      </c>
      <c r="M40" s="32">
        <f t="shared" si="0"/>
        <v>-1287.7200000000003</v>
      </c>
      <c r="N40" s="32">
        <f t="shared" si="1"/>
        <v>-493.92000000000007</v>
      </c>
    </row>
    <row r="41" spans="1:14" s="32" customFormat="1" x14ac:dyDescent="0.25">
      <c r="A41">
        <v>300020989</v>
      </c>
      <c r="B41" t="s">
        <v>126</v>
      </c>
      <c r="C41" t="s">
        <v>102</v>
      </c>
      <c r="D41"/>
      <c r="E41"/>
      <c r="F41"/>
      <c r="G41"/>
      <c r="H41">
        <v>0.32</v>
      </c>
      <c r="I41" s="32">
        <v>0.32</v>
      </c>
      <c r="J41" s="32">
        <v>12032</v>
      </c>
      <c r="K41" s="32">
        <v>11312</v>
      </c>
      <c r="L41" s="32">
        <v>10546.56</v>
      </c>
      <c r="M41" s="32">
        <f t="shared" si="0"/>
        <v>-1485.4400000000005</v>
      </c>
      <c r="N41" s="32">
        <f t="shared" si="1"/>
        <v>-765.44000000000051</v>
      </c>
    </row>
    <row r="42" spans="1:14" s="32" customFormat="1" x14ac:dyDescent="0.25">
      <c r="A42">
        <v>300020991</v>
      </c>
      <c r="B42" t="s">
        <v>128</v>
      </c>
      <c r="C42" t="s">
        <v>102</v>
      </c>
      <c r="D42"/>
      <c r="E42"/>
      <c r="F42"/>
      <c r="G42"/>
      <c r="H42">
        <v>0.36201485729180238</v>
      </c>
      <c r="I42" s="32">
        <v>0.36201544153128518</v>
      </c>
      <c r="J42" s="32">
        <v>11110.96</v>
      </c>
      <c r="K42" s="32">
        <v>10624.412031799817</v>
      </c>
      <c r="L42" s="32">
        <v>9002.6</v>
      </c>
      <c r="M42" s="32">
        <f t="shared" si="0"/>
        <v>-2108.3599999999988</v>
      </c>
      <c r="N42" s="32">
        <f t="shared" si="1"/>
        <v>-1621.8120317998164</v>
      </c>
    </row>
    <row r="43" spans="1:14" s="32" customFormat="1" x14ac:dyDescent="0.25">
      <c r="A43">
        <v>300020992</v>
      </c>
      <c r="B43" t="s">
        <v>130</v>
      </c>
      <c r="C43" t="s">
        <v>102</v>
      </c>
      <c r="D43"/>
      <c r="E43"/>
      <c r="F43"/>
      <c r="G43"/>
      <c r="H43">
        <v>0.31792900721020523</v>
      </c>
      <c r="I43" s="32">
        <v>0.32323701058316279</v>
      </c>
      <c r="J43" s="32">
        <v>22929.040000000001</v>
      </c>
      <c r="K43" s="32">
        <v>17450.487347753744</v>
      </c>
      <c r="L43" s="32">
        <v>14843.69</v>
      </c>
      <c r="M43" s="32">
        <f t="shared" si="0"/>
        <v>-8085.35</v>
      </c>
      <c r="N43" s="32">
        <f t="shared" si="1"/>
        <v>-2606.7973477537435</v>
      </c>
    </row>
    <row r="44" spans="1:14" s="32" customFormat="1" x14ac:dyDescent="0.25">
      <c r="A44">
        <v>300020993</v>
      </c>
      <c r="B44" t="s">
        <v>132</v>
      </c>
      <c r="C44" t="s">
        <v>102</v>
      </c>
      <c r="D44"/>
      <c r="E44"/>
      <c r="F44"/>
      <c r="G44"/>
      <c r="H44">
        <v>0.45</v>
      </c>
      <c r="I44" s="32">
        <v>0.45</v>
      </c>
      <c r="J44" s="32">
        <v>29745.9</v>
      </c>
      <c r="K44" s="32">
        <v>28881.9</v>
      </c>
      <c r="L44" s="32">
        <v>29054.7</v>
      </c>
      <c r="M44" s="32">
        <f t="shared" si="0"/>
        <v>-691.20000000000073</v>
      </c>
      <c r="N44" s="32">
        <f t="shared" si="1"/>
        <v>172.79999999999927</v>
      </c>
    </row>
    <row r="45" spans="1:14" s="32" customFormat="1" x14ac:dyDescent="0.25">
      <c r="A45">
        <v>300020994</v>
      </c>
      <c r="B45" t="s">
        <v>134</v>
      </c>
      <c r="C45" t="s">
        <v>102</v>
      </c>
      <c r="D45"/>
      <c r="E45"/>
      <c r="F45"/>
      <c r="G45"/>
      <c r="H45">
        <v>0.36075342465753424</v>
      </c>
      <c r="I45" s="32">
        <v>0.35972310319590145</v>
      </c>
      <c r="J45" s="32">
        <v>10428.66</v>
      </c>
      <c r="K45" s="32">
        <v>9805.2780821917804</v>
      </c>
      <c r="L45" s="32">
        <v>11796.04</v>
      </c>
      <c r="M45" s="32">
        <f t="shared" si="0"/>
        <v>1367.380000000001</v>
      </c>
      <c r="N45" s="32">
        <f t="shared" si="1"/>
        <v>1990.7619178082205</v>
      </c>
    </row>
    <row r="46" spans="1:14" s="32" customFormat="1" x14ac:dyDescent="0.25">
      <c r="A46">
        <v>300020995</v>
      </c>
      <c r="B46" t="s">
        <v>136</v>
      </c>
      <c r="C46" t="s">
        <v>102</v>
      </c>
      <c r="D46"/>
      <c r="E46"/>
      <c r="F46"/>
      <c r="G46"/>
      <c r="H46">
        <v>0.35260455716963451</v>
      </c>
      <c r="I46" s="32">
        <v>0.35260430916552671</v>
      </c>
      <c r="J46" s="32">
        <v>12039.33</v>
      </c>
      <c r="K46" s="32">
        <v>10662.761808809748</v>
      </c>
      <c r="L46" s="32">
        <v>8248.1200000000008</v>
      </c>
      <c r="M46" s="32">
        <f t="shared" si="0"/>
        <v>-3791.2099999999991</v>
      </c>
      <c r="N46" s="32">
        <f t="shared" si="1"/>
        <v>-2414.6418088097471</v>
      </c>
    </row>
    <row r="47" spans="1:14" s="32" customFormat="1" x14ac:dyDescent="0.25">
      <c r="A47">
        <v>300021025</v>
      </c>
      <c r="B47" t="s">
        <v>138</v>
      </c>
      <c r="C47" t="s">
        <v>102</v>
      </c>
      <c r="D47"/>
      <c r="E47"/>
      <c r="F47"/>
      <c r="G47"/>
      <c r="H47">
        <v>10.189752066115703</v>
      </c>
      <c r="I47" s="32">
        <v>10.296317204301076</v>
      </c>
      <c r="J47" s="32">
        <v>7397.76</v>
      </c>
      <c r="K47" s="32">
        <v>6613.1490909090917</v>
      </c>
      <c r="L47" s="32">
        <v>7660.46</v>
      </c>
      <c r="M47" s="32">
        <f t="shared" si="0"/>
        <v>262.69999999999982</v>
      </c>
      <c r="N47" s="32">
        <f t="shared" si="1"/>
        <v>1047.3109090909084</v>
      </c>
    </row>
    <row r="48" spans="1:14" s="32" customFormat="1" x14ac:dyDescent="0.25">
      <c r="A48">
        <v>300021028</v>
      </c>
      <c r="B48" t="s">
        <v>140</v>
      </c>
      <c r="C48" t="s">
        <v>102</v>
      </c>
      <c r="D48"/>
      <c r="E48"/>
      <c r="F48"/>
      <c r="G48"/>
      <c r="H48">
        <v>12.939583333333333</v>
      </c>
      <c r="I48" s="32">
        <v>12.983575792842597</v>
      </c>
      <c r="J48" s="32">
        <v>46582.5</v>
      </c>
      <c r="K48" s="32">
        <v>44538.04583333333</v>
      </c>
      <c r="L48" s="32">
        <v>44624.55</v>
      </c>
      <c r="M48" s="32">
        <f t="shared" si="0"/>
        <v>-1957.9499999999971</v>
      </c>
      <c r="N48" s="32">
        <f t="shared" si="1"/>
        <v>86.504166666672972</v>
      </c>
    </row>
    <row r="49" spans="1:14" s="32" customFormat="1" x14ac:dyDescent="0.25">
      <c r="A49">
        <v>300021036</v>
      </c>
      <c r="B49" t="s">
        <v>142</v>
      </c>
      <c r="C49" t="s">
        <v>102</v>
      </c>
      <c r="D49"/>
      <c r="E49"/>
      <c r="F49"/>
      <c r="G49"/>
      <c r="H49">
        <v>12.752073929961091</v>
      </c>
      <c r="I49" s="32">
        <v>12.798158266603863</v>
      </c>
      <c r="J49" s="32">
        <v>32772.83</v>
      </c>
      <c r="K49" s="32">
        <v>29317.017964980547</v>
      </c>
      <c r="L49" s="32">
        <v>27170.49</v>
      </c>
      <c r="M49" s="32">
        <f t="shared" si="0"/>
        <v>-5602.34</v>
      </c>
      <c r="N49" s="32">
        <f t="shared" si="1"/>
        <v>-2146.5279649805452</v>
      </c>
    </row>
    <row r="50" spans="1:14" s="32" customFormat="1" x14ac:dyDescent="0.25">
      <c r="A50">
        <v>300021060</v>
      </c>
      <c r="B50" t="s">
        <v>147</v>
      </c>
      <c r="C50" t="s">
        <v>102</v>
      </c>
      <c r="D50"/>
      <c r="E50"/>
      <c r="F50"/>
      <c r="G50"/>
      <c r="H50" t="s">
        <v>148</v>
      </c>
      <c r="I50" s="32" t="s">
        <v>148</v>
      </c>
      <c r="J50" s="32">
        <v>0</v>
      </c>
      <c r="K50" s="32">
        <v>0</v>
      </c>
      <c r="L50" s="32">
        <v>0</v>
      </c>
      <c r="M50" s="32">
        <f t="shared" si="0"/>
        <v>0</v>
      </c>
      <c r="N50" s="32">
        <f t="shared" si="1"/>
        <v>0</v>
      </c>
    </row>
    <row r="51" spans="1:14" s="32" customFormat="1" x14ac:dyDescent="0.25">
      <c r="A51">
        <v>300021061</v>
      </c>
      <c r="B51" t="s">
        <v>150</v>
      </c>
      <c r="C51" t="s">
        <v>102</v>
      </c>
      <c r="D51"/>
      <c r="E51"/>
      <c r="F51"/>
      <c r="G51"/>
      <c r="H51">
        <v>0</v>
      </c>
      <c r="I51" s="32">
        <v>0</v>
      </c>
      <c r="J51" s="32">
        <v>0</v>
      </c>
      <c r="K51" s="32">
        <v>0</v>
      </c>
      <c r="L51" s="32">
        <v>0</v>
      </c>
      <c r="M51" s="32">
        <f t="shared" si="0"/>
        <v>0</v>
      </c>
      <c r="N51" s="32">
        <f t="shared" si="1"/>
        <v>0</v>
      </c>
    </row>
    <row r="52" spans="1:14" s="32" customFormat="1" x14ac:dyDescent="0.25">
      <c r="A52">
        <v>300021063</v>
      </c>
      <c r="B52" t="s">
        <v>152</v>
      </c>
      <c r="C52" t="s">
        <v>102</v>
      </c>
      <c r="D52"/>
      <c r="E52"/>
      <c r="F52"/>
      <c r="G52"/>
      <c r="H52">
        <v>11.932562519619127</v>
      </c>
      <c r="I52" s="32">
        <v>11.956491698463442</v>
      </c>
      <c r="J52" s="32">
        <v>11403.95</v>
      </c>
      <c r="K52" s="32">
        <v>10103.300685361515</v>
      </c>
      <c r="L52" s="32">
        <v>11594.21</v>
      </c>
      <c r="M52" s="32">
        <f t="shared" si="0"/>
        <v>190.2599999999984</v>
      </c>
      <c r="N52" s="32">
        <f t="shared" si="1"/>
        <v>1490.9093146384839</v>
      </c>
    </row>
    <row r="53" spans="1:14" s="32" customFormat="1" x14ac:dyDescent="0.25">
      <c r="A53">
        <v>300021064</v>
      </c>
      <c r="B53" t="s">
        <v>154</v>
      </c>
      <c r="C53" t="s">
        <v>102</v>
      </c>
      <c r="D53"/>
      <c r="E53"/>
      <c r="F53"/>
      <c r="G53"/>
      <c r="H53">
        <v>0</v>
      </c>
      <c r="I53" s="32">
        <v>0</v>
      </c>
      <c r="J53" s="32">
        <v>0</v>
      </c>
      <c r="K53" s="32">
        <v>0</v>
      </c>
      <c r="L53" s="32">
        <v>0</v>
      </c>
      <c r="M53" s="32">
        <f t="shared" si="0"/>
        <v>0</v>
      </c>
      <c r="N53" s="32">
        <f t="shared" si="1"/>
        <v>0</v>
      </c>
    </row>
    <row r="54" spans="1:14" s="32" customFormat="1" x14ac:dyDescent="0.25">
      <c r="A54">
        <v>300021075</v>
      </c>
      <c r="B54" t="s">
        <v>156</v>
      </c>
      <c r="C54" t="s">
        <v>102</v>
      </c>
      <c r="D54"/>
      <c r="E54"/>
      <c r="F54"/>
      <c r="G54"/>
      <c r="H54">
        <v>0</v>
      </c>
      <c r="I54" s="32">
        <v>0.32</v>
      </c>
      <c r="J54" s="32">
        <v>0</v>
      </c>
      <c r="K54" s="32">
        <v>0</v>
      </c>
      <c r="L54" s="32">
        <v>2.2400000000000002</v>
      </c>
      <c r="M54" s="32">
        <f t="shared" si="0"/>
        <v>2.2400000000000002</v>
      </c>
      <c r="N54" s="32">
        <f t="shared" si="1"/>
        <v>2.2400000000000002</v>
      </c>
    </row>
    <row r="55" spans="1:14" s="32" customFormat="1" x14ac:dyDescent="0.25">
      <c r="A55">
        <v>300021080</v>
      </c>
      <c r="B55" t="s">
        <v>158</v>
      </c>
      <c r="C55" t="s">
        <v>102</v>
      </c>
      <c r="D55"/>
      <c r="E55"/>
      <c r="F55"/>
      <c r="G55"/>
      <c r="H55">
        <v>7.5</v>
      </c>
      <c r="I55" s="32">
        <v>7.5</v>
      </c>
      <c r="J55" s="32">
        <v>75</v>
      </c>
      <c r="K55" s="32">
        <v>-60</v>
      </c>
      <c r="L55" s="32">
        <v>0</v>
      </c>
      <c r="M55" s="32">
        <f t="shared" si="0"/>
        <v>-75</v>
      </c>
      <c r="N55" s="32">
        <f t="shared" si="1"/>
        <v>60</v>
      </c>
    </row>
    <row r="56" spans="1:14" s="32" customFormat="1" x14ac:dyDescent="0.25">
      <c r="A56">
        <v>300021082</v>
      </c>
      <c r="B56" t="s">
        <v>160</v>
      </c>
      <c r="C56" t="s">
        <v>102</v>
      </c>
      <c r="D56"/>
      <c r="E56"/>
      <c r="F56"/>
      <c r="G56"/>
      <c r="H56">
        <v>20.8</v>
      </c>
      <c r="I56" s="32">
        <v>20.8</v>
      </c>
      <c r="J56" s="32">
        <v>15142.4</v>
      </c>
      <c r="K56" s="32">
        <v>14185.6</v>
      </c>
      <c r="L56" s="32">
        <v>10566.4</v>
      </c>
      <c r="M56" s="32">
        <f t="shared" si="0"/>
        <v>-4576</v>
      </c>
      <c r="N56" s="32">
        <f t="shared" si="1"/>
        <v>-3619.2000000000007</v>
      </c>
    </row>
    <row r="57" spans="1:14" s="32" customFormat="1" x14ac:dyDescent="0.25">
      <c r="A57">
        <v>300215804</v>
      </c>
      <c r="B57" t="s">
        <v>162</v>
      </c>
      <c r="C57" t="s">
        <v>102</v>
      </c>
      <c r="D57"/>
      <c r="E57"/>
      <c r="F57"/>
      <c r="G57"/>
      <c r="H57">
        <v>2.9699920268670419</v>
      </c>
      <c r="I57" s="32">
        <v>2.9699920268670419</v>
      </c>
      <c r="J57" s="32">
        <v>491.7</v>
      </c>
      <c r="K57" s="32">
        <v>491.70000000000005</v>
      </c>
      <c r="L57" s="32">
        <v>491.7</v>
      </c>
      <c r="M57" s="32">
        <f t="shared" si="0"/>
        <v>0</v>
      </c>
      <c r="N57" s="32">
        <f t="shared" si="1"/>
        <v>0</v>
      </c>
    </row>
    <row r="58" spans="1:14" s="32" customFormat="1" x14ac:dyDescent="0.25">
      <c r="A58">
        <v>400000455</v>
      </c>
      <c r="B58" t="s">
        <v>164</v>
      </c>
      <c r="C58" t="s">
        <v>165</v>
      </c>
      <c r="D58"/>
      <c r="E58"/>
      <c r="F58"/>
      <c r="G58"/>
      <c r="H58">
        <v>0</v>
      </c>
      <c r="I58" s="32">
        <v>0</v>
      </c>
      <c r="J58" s="32">
        <v>0</v>
      </c>
      <c r="K58" s="32">
        <v>0</v>
      </c>
      <c r="L58" s="32">
        <v>0</v>
      </c>
      <c r="M58" s="32">
        <f t="shared" si="0"/>
        <v>0</v>
      </c>
      <c r="N58" s="32">
        <f t="shared" si="1"/>
        <v>0</v>
      </c>
    </row>
    <row r="59" spans="1:14" s="32" customFormat="1" x14ac:dyDescent="0.25">
      <c r="A59">
        <v>400000456</v>
      </c>
      <c r="B59" t="s">
        <v>167</v>
      </c>
      <c r="C59" t="s">
        <v>165</v>
      </c>
      <c r="D59"/>
      <c r="E59"/>
      <c r="F59"/>
      <c r="G59"/>
      <c r="H59">
        <v>0</v>
      </c>
      <c r="I59" s="32">
        <v>0</v>
      </c>
      <c r="J59" s="32">
        <v>0</v>
      </c>
      <c r="K59" s="32">
        <v>0</v>
      </c>
      <c r="L59" s="32">
        <v>0</v>
      </c>
      <c r="M59" s="32">
        <f t="shared" si="0"/>
        <v>0</v>
      </c>
      <c r="N59" s="32">
        <f t="shared" si="1"/>
        <v>0</v>
      </c>
    </row>
    <row r="60" spans="1:14" s="32" customFormat="1" x14ac:dyDescent="0.25">
      <c r="A60">
        <v>500000932</v>
      </c>
      <c r="B60" t="s">
        <v>169</v>
      </c>
      <c r="C60" t="s">
        <v>170</v>
      </c>
      <c r="D60" t="s">
        <v>43</v>
      </c>
      <c r="E60"/>
      <c r="F60"/>
      <c r="G60"/>
      <c r="H60">
        <v>36.230005758376429</v>
      </c>
      <c r="I60" s="32">
        <v>36.230023101235858</v>
      </c>
      <c r="J60" s="32">
        <v>41588.17</v>
      </c>
      <c r="K60" s="32">
        <v>194312.78841396363</v>
      </c>
      <c r="L60" s="32">
        <v>71562.23</v>
      </c>
      <c r="M60" s="32">
        <f t="shared" si="0"/>
        <v>29974.059999999998</v>
      </c>
      <c r="N60" s="32">
        <f t="shared" si="1"/>
        <v>-122750.55841396363</v>
      </c>
    </row>
    <row r="61" spans="1:14" s="32" customFormat="1" x14ac:dyDescent="0.25">
      <c r="A61">
        <v>500000933</v>
      </c>
      <c r="B61" t="s">
        <v>172</v>
      </c>
      <c r="C61" t="s">
        <v>170</v>
      </c>
      <c r="D61" t="s">
        <v>21</v>
      </c>
      <c r="E61"/>
      <c r="F61"/>
      <c r="G61"/>
      <c r="H61">
        <v>353.72732592159156</v>
      </c>
      <c r="I61" s="32">
        <v>352.61973665171467</v>
      </c>
      <c r="J61" s="32">
        <v>604.52</v>
      </c>
      <c r="K61" s="32">
        <v>22181.886881217088</v>
      </c>
      <c r="L61" s="32">
        <v>0</v>
      </c>
      <c r="M61" s="32">
        <f t="shared" si="0"/>
        <v>-604.52</v>
      </c>
      <c r="N61" s="32">
        <f t="shared" si="1"/>
        <v>-22181.886881217088</v>
      </c>
    </row>
    <row r="62" spans="1:14" s="32" customFormat="1" x14ac:dyDescent="0.25">
      <c r="A62">
        <v>500000934</v>
      </c>
      <c r="B62" t="s">
        <v>174</v>
      </c>
      <c r="C62" t="s">
        <v>170</v>
      </c>
      <c r="D62" t="s">
        <v>51</v>
      </c>
      <c r="E62"/>
      <c r="F62"/>
      <c r="G62"/>
      <c r="H62">
        <v>0</v>
      </c>
      <c r="I62" s="32">
        <v>0</v>
      </c>
      <c r="J62" s="32">
        <v>0</v>
      </c>
      <c r="K62" s="32">
        <v>0</v>
      </c>
      <c r="L62" s="32">
        <v>0</v>
      </c>
      <c r="M62" s="32">
        <f t="shared" si="0"/>
        <v>0</v>
      </c>
      <c r="N62" s="32">
        <f t="shared" si="1"/>
        <v>0</v>
      </c>
    </row>
    <row r="63" spans="1:14" s="32" customFormat="1" x14ac:dyDescent="0.25">
      <c r="A63">
        <v>500000935</v>
      </c>
      <c r="B63" t="s">
        <v>176</v>
      </c>
      <c r="C63" t="s">
        <v>170</v>
      </c>
      <c r="D63" t="s">
        <v>51</v>
      </c>
      <c r="E63"/>
      <c r="F63"/>
      <c r="G63"/>
      <c r="H63">
        <v>92.629999474825382</v>
      </c>
      <c r="I63" s="32">
        <v>92.629936786665922</v>
      </c>
      <c r="J63" s="32">
        <v>12346.56</v>
      </c>
      <c r="K63" s="32">
        <v>50593.4867831554</v>
      </c>
      <c r="L63" s="32">
        <v>14844.04</v>
      </c>
      <c r="M63" s="32">
        <f t="shared" si="0"/>
        <v>2497.4800000000014</v>
      </c>
      <c r="N63" s="32">
        <f t="shared" si="1"/>
        <v>-35749.446783155399</v>
      </c>
    </row>
    <row r="64" spans="1:14" s="32" customFormat="1" x14ac:dyDescent="0.25">
      <c r="A64">
        <v>500000936</v>
      </c>
      <c r="B64" t="s">
        <v>178</v>
      </c>
      <c r="C64" t="s">
        <v>170</v>
      </c>
      <c r="D64" t="s">
        <v>43</v>
      </c>
      <c r="E64"/>
      <c r="F64"/>
      <c r="G64"/>
      <c r="H64">
        <v>8.5200043142266697</v>
      </c>
      <c r="I64" s="32">
        <v>8.5200070109849246</v>
      </c>
      <c r="J64" s="32">
        <v>225292.31</v>
      </c>
      <c r="K64" s="32">
        <v>178052.62635950706</v>
      </c>
      <c r="L64" s="32">
        <v>265504.94</v>
      </c>
      <c r="M64" s="32">
        <f t="shared" si="0"/>
        <v>40212.630000000005</v>
      </c>
      <c r="N64" s="32">
        <f t="shared" si="1"/>
        <v>87452.313640492939</v>
      </c>
    </row>
    <row r="65" spans="1:14" s="32" customFormat="1" x14ac:dyDescent="0.25">
      <c r="A65">
        <v>500000937</v>
      </c>
      <c r="B65" t="s">
        <v>180</v>
      </c>
      <c r="C65" t="s">
        <v>170</v>
      </c>
      <c r="D65" t="s">
        <v>21</v>
      </c>
      <c r="E65"/>
      <c r="F65"/>
      <c r="G65"/>
      <c r="H65">
        <v>483.06989346069065</v>
      </c>
      <c r="I65" s="32">
        <v>483.07088820397871</v>
      </c>
      <c r="J65" s="32">
        <v>10519.33</v>
      </c>
      <c r="K65" s="32">
        <v>39503.523607641444</v>
      </c>
      <c r="L65" s="32">
        <v>8620.4</v>
      </c>
      <c r="M65" s="32">
        <f t="shared" si="0"/>
        <v>-1898.9300000000003</v>
      </c>
      <c r="N65" s="32">
        <f t="shared" si="1"/>
        <v>-30883.123607641443</v>
      </c>
    </row>
    <row r="66" spans="1:14" s="32" customFormat="1" x14ac:dyDescent="0.25">
      <c r="A66">
        <v>500000938</v>
      </c>
      <c r="B66" t="s">
        <v>182</v>
      </c>
      <c r="C66" t="s">
        <v>170</v>
      </c>
      <c r="D66" t="s">
        <v>46</v>
      </c>
      <c r="E66"/>
      <c r="F66"/>
      <c r="G66"/>
      <c r="H66">
        <v>50</v>
      </c>
      <c r="I66" s="32">
        <v>50</v>
      </c>
      <c r="J66" s="32">
        <v>0</v>
      </c>
      <c r="K66" s="32">
        <v>8340</v>
      </c>
      <c r="L66" s="32">
        <v>0</v>
      </c>
      <c r="M66" s="32">
        <f t="shared" ref="M66:M129" si="2">L66-J66</f>
        <v>0</v>
      </c>
      <c r="N66" s="32">
        <f t="shared" ref="N66:N129" si="3">L66-K66</f>
        <v>-8340</v>
      </c>
    </row>
    <row r="67" spans="1:14" s="32" customFormat="1" x14ac:dyDescent="0.25">
      <c r="A67">
        <v>500000999</v>
      </c>
      <c r="B67" t="s">
        <v>186</v>
      </c>
      <c r="C67" t="s">
        <v>170</v>
      </c>
      <c r="D67" t="s">
        <v>187</v>
      </c>
      <c r="E67"/>
      <c r="F67"/>
      <c r="G67"/>
      <c r="H67">
        <v>0</v>
      </c>
      <c r="I67" s="32">
        <v>0</v>
      </c>
      <c r="J67" s="32">
        <v>0</v>
      </c>
      <c r="K67" s="32">
        <v>0</v>
      </c>
      <c r="L67" s="32">
        <v>0</v>
      </c>
      <c r="M67" s="32">
        <f t="shared" si="2"/>
        <v>0</v>
      </c>
      <c r="N67" s="32">
        <f t="shared" si="3"/>
        <v>0</v>
      </c>
    </row>
    <row r="68" spans="1:14" s="32" customFormat="1" x14ac:dyDescent="0.25">
      <c r="A68">
        <v>500001000</v>
      </c>
      <c r="B68" t="s">
        <v>189</v>
      </c>
      <c r="C68" t="s">
        <v>170</v>
      </c>
      <c r="D68" t="s">
        <v>21</v>
      </c>
      <c r="E68"/>
      <c r="F68"/>
      <c r="G68"/>
      <c r="H68">
        <v>0</v>
      </c>
      <c r="I68" s="32">
        <v>0</v>
      </c>
      <c r="J68" s="32">
        <v>0</v>
      </c>
      <c r="K68" s="32">
        <v>0</v>
      </c>
      <c r="L68" s="32">
        <v>0</v>
      </c>
      <c r="M68" s="32">
        <f t="shared" si="2"/>
        <v>0</v>
      </c>
      <c r="N68" s="32">
        <f t="shared" si="3"/>
        <v>0</v>
      </c>
    </row>
    <row r="69" spans="1:14" s="32" customFormat="1" x14ac:dyDescent="0.25">
      <c r="A69">
        <v>500001010</v>
      </c>
      <c r="B69" t="s">
        <v>191</v>
      </c>
      <c r="C69" t="s">
        <v>170</v>
      </c>
      <c r="D69" t="s">
        <v>192</v>
      </c>
      <c r="E69"/>
      <c r="F69"/>
      <c r="G69"/>
      <c r="H69">
        <v>0</v>
      </c>
      <c r="I69" s="32">
        <v>0</v>
      </c>
      <c r="J69" s="32">
        <v>0</v>
      </c>
      <c r="K69" s="32">
        <v>0</v>
      </c>
      <c r="L69" s="32">
        <v>0</v>
      </c>
      <c r="M69" s="32">
        <f t="shared" si="2"/>
        <v>0</v>
      </c>
      <c r="N69" s="32">
        <f t="shared" si="3"/>
        <v>0</v>
      </c>
    </row>
    <row r="70" spans="1:14" s="32" customFormat="1" x14ac:dyDescent="0.25">
      <c r="A70">
        <v>500002405</v>
      </c>
      <c r="B70" t="s">
        <v>194</v>
      </c>
      <c r="C70" t="s">
        <v>170</v>
      </c>
      <c r="D70" t="s">
        <v>82</v>
      </c>
      <c r="E70"/>
      <c r="F70"/>
      <c r="G70"/>
      <c r="H70">
        <v>0</v>
      </c>
      <c r="I70" s="32">
        <v>0</v>
      </c>
      <c r="J70" s="32">
        <v>0</v>
      </c>
      <c r="K70" s="32">
        <v>0</v>
      </c>
      <c r="L70" s="32">
        <v>0</v>
      </c>
      <c r="M70" s="32">
        <f t="shared" si="2"/>
        <v>0</v>
      </c>
      <c r="N70" s="32">
        <f t="shared" si="3"/>
        <v>0</v>
      </c>
    </row>
    <row r="71" spans="1:14" s="32" customFormat="1" x14ac:dyDescent="0.25">
      <c r="A71">
        <v>500003756</v>
      </c>
      <c r="B71" t="s">
        <v>196</v>
      </c>
      <c r="C71" t="s">
        <v>170</v>
      </c>
      <c r="D71"/>
      <c r="E71"/>
      <c r="F71"/>
      <c r="G71"/>
      <c r="H71">
        <v>0</v>
      </c>
      <c r="I71" s="32">
        <v>0</v>
      </c>
      <c r="J71" s="32">
        <v>0</v>
      </c>
      <c r="K71" s="32">
        <v>0</v>
      </c>
      <c r="L71" s="32">
        <v>0</v>
      </c>
      <c r="M71" s="32">
        <f t="shared" si="2"/>
        <v>0</v>
      </c>
      <c r="N71" s="32">
        <f t="shared" si="3"/>
        <v>0</v>
      </c>
    </row>
    <row r="72" spans="1:14" s="32" customFormat="1" x14ac:dyDescent="0.25">
      <c r="A72">
        <v>500004004</v>
      </c>
      <c r="B72" t="s">
        <v>198</v>
      </c>
      <c r="C72" t="s">
        <v>170</v>
      </c>
      <c r="D72" t="s">
        <v>51</v>
      </c>
      <c r="E72"/>
      <c r="F72"/>
      <c r="G72"/>
      <c r="H72">
        <v>45.420048083999802</v>
      </c>
      <c r="I72" s="32">
        <v>45.420011847515504</v>
      </c>
      <c r="J72" s="32">
        <v>4628.53</v>
      </c>
      <c r="K72" s="32">
        <v>7.0401074530200214</v>
      </c>
      <c r="L72" s="32">
        <v>26069.27</v>
      </c>
      <c r="M72" s="32">
        <f t="shared" si="2"/>
        <v>21440.74</v>
      </c>
      <c r="N72" s="32">
        <f t="shared" si="3"/>
        <v>26062.22989254698</v>
      </c>
    </row>
    <row r="73" spans="1:14" s="32" customFormat="1" x14ac:dyDescent="0.25">
      <c r="A73">
        <v>500004010</v>
      </c>
      <c r="B73" t="s">
        <v>200</v>
      </c>
      <c r="C73" t="s">
        <v>170</v>
      </c>
      <c r="D73" t="s">
        <v>21</v>
      </c>
      <c r="E73"/>
      <c r="F73"/>
      <c r="G73"/>
      <c r="H73">
        <v>604.75058823529412</v>
      </c>
      <c r="I73" s="32">
        <v>604.75086206896549</v>
      </c>
      <c r="J73" s="32">
        <v>2570.19</v>
      </c>
      <c r="K73" s="32">
        <v>3114.4655294117647</v>
      </c>
      <c r="L73" s="32">
        <v>14030.22</v>
      </c>
      <c r="M73" s="32">
        <f t="shared" si="2"/>
        <v>11460.029999999999</v>
      </c>
      <c r="N73" s="32">
        <f t="shared" si="3"/>
        <v>10915.754470588236</v>
      </c>
    </row>
    <row r="74" spans="1:14" s="32" customFormat="1" x14ac:dyDescent="0.25">
      <c r="A74">
        <v>500004017</v>
      </c>
      <c r="B74" t="s">
        <v>202</v>
      </c>
      <c r="C74" t="s">
        <v>170</v>
      </c>
      <c r="D74" t="s">
        <v>21</v>
      </c>
      <c r="E74"/>
      <c r="F74"/>
      <c r="G74"/>
      <c r="H74">
        <v>582.56955810147292</v>
      </c>
      <c r="I74" s="32">
        <v>582.5708026289584</v>
      </c>
      <c r="J74" s="32">
        <v>3559.5</v>
      </c>
      <c r="K74" s="32">
        <v>3559.4999999999995</v>
      </c>
      <c r="L74" s="32">
        <v>29250.880000000001</v>
      </c>
      <c r="M74" s="32">
        <f t="shared" si="2"/>
        <v>25691.38</v>
      </c>
      <c r="N74" s="32">
        <f t="shared" si="3"/>
        <v>25691.38</v>
      </c>
    </row>
    <row r="75" spans="1:14" s="32" customFormat="1" x14ac:dyDescent="0.25">
      <c r="A75">
        <v>500004019</v>
      </c>
      <c r="B75" t="s">
        <v>204</v>
      </c>
      <c r="C75" t="s">
        <v>170</v>
      </c>
      <c r="D75" t="s">
        <v>21</v>
      </c>
      <c r="E75"/>
      <c r="F75"/>
      <c r="G75"/>
      <c r="H75">
        <v>0</v>
      </c>
      <c r="I75" s="32">
        <v>0</v>
      </c>
      <c r="J75" s="32">
        <v>0</v>
      </c>
      <c r="K75" s="32">
        <v>0</v>
      </c>
      <c r="L75" s="32">
        <v>0</v>
      </c>
      <c r="M75" s="32">
        <f t="shared" si="2"/>
        <v>0</v>
      </c>
      <c r="N75" s="32">
        <f t="shared" si="3"/>
        <v>0</v>
      </c>
    </row>
    <row r="76" spans="1:14" s="32" customFormat="1" x14ac:dyDescent="0.25">
      <c r="A76">
        <v>500004042</v>
      </c>
      <c r="B76" t="s">
        <v>206</v>
      </c>
      <c r="C76" t="s">
        <v>170</v>
      </c>
      <c r="D76" t="s">
        <v>21</v>
      </c>
      <c r="E76"/>
      <c r="F76"/>
      <c r="G76"/>
      <c r="H76">
        <v>0</v>
      </c>
      <c r="I76" s="32">
        <v>0</v>
      </c>
      <c r="J76" s="32">
        <v>0</v>
      </c>
      <c r="K76" s="32">
        <v>0</v>
      </c>
      <c r="L76" s="32">
        <v>0</v>
      </c>
      <c r="M76" s="32">
        <f t="shared" si="2"/>
        <v>0</v>
      </c>
      <c r="N76" s="32">
        <f t="shared" si="3"/>
        <v>0</v>
      </c>
    </row>
    <row r="77" spans="1:14" s="32" customFormat="1" x14ac:dyDescent="0.25">
      <c r="A77">
        <v>500004109</v>
      </c>
      <c r="B77" t="s">
        <v>208</v>
      </c>
      <c r="C77" t="s">
        <v>170</v>
      </c>
      <c r="D77" t="s">
        <v>21</v>
      </c>
      <c r="E77"/>
      <c r="F77"/>
      <c r="G77"/>
      <c r="H77">
        <v>684.26</v>
      </c>
      <c r="I77" s="32">
        <v>0</v>
      </c>
      <c r="J77" s="32">
        <v>26001.88</v>
      </c>
      <c r="K77" s="32">
        <v>26001.88</v>
      </c>
      <c r="L77" s="32">
        <v>0</v>
      </c>
      <c r="M77" s="32">
        <f t="shared" si="2"/>
        <v>-26001.88</v>
      </c>
      <c r="N77" s="32">
        <f t="shared" si="3"/>
        <v>-26001.88</v>
      </c>
    </row>
    <row r="78" spans="1:14" s="32" customFormat="1" x14ac:dyDescent="0.25">
      <c r="A78">
        <v>600001046</v>
      </c>
      <c r="B78" t="s">
        <v>210</v>
      </c>
      <c r="C78" t="s">
        <v>211</v>
      </c>
      <c r="D78" t="s">
        <v>21</v>
      </c>
      <c r="E78" t="s">
        <v>212</v>
      </c>
      <c r="F78" t="s">
        <v>213</v>
      </c>
      <c r="G78" t="s">
        <v>210</v>
      </c>
      <c r="H78">
        <v>0</v>
      </c>
      <c r="I78" s="32">
        <v>0</v>
      </c>
      <c r="J78" s="32">
        <v>0</v>
      </c>
      <c r="K78" s="32">
        <v>0</v>
      </c>
      <c r="L78" s="32">
        <v>0</v>
      </c>
      <c r="M78" s="32">
        <f t="shared" si="2"/>
        <v>0</v>
      </c>
      <c r="N78" s="32">
        <f t="shared" si="3"/>
        <v>0</v>
      </c>
    </row>
    <row r="79" spans="1:14" s="32" customFormat="1" x14ac:dyDescent="0.25">
      <c r="A79">
        <v>600003728</v>
      </c>
      <c r="B79" t="s">
        <v>215</v>
      </c>
      <c r="C79" t="s">
        <v>211</v>
      </c>
      <c r="D79" t="s">
        <v>62</v>
      </c>
      <c r="E79" t="s">
        <v>216</v>
      </c>
      <c r="F79" t="s">
        <v>217</v>
      </c>
      <c r="G79" t="s">
        <v>218</v>
      </c>
      <c r="H79">
        <v>59.810007207151948</v>
      </c>
      <c r="I79" s="32">
        <v>59.80999228578775</v>
      </c>
      <c r="J79" s="32">
        <v>39003.899999999994</v>
      </c>
      <c r="K79" s="32">
        <v>33775.701461530793</v>
      </c>
      <c r="L79" s="32">
        <v>62801.09</v>
      </c>
      <c r="M79" s="32">
        <f t="shared" si="2"/>
        <v>23797.190000000002</v>
      </c>
      <c r="N79" s="32">
        <f t="shared" si="3"/>
        <v>29025.388538469204</v>
      </c>
    </row>
    <row r="80" spans="1:14" s="32" customFormat="1" x14ac:dyDescent="0.25">
      <c r="A80">
        <v>600003796</v>
      </c>
      <c r="B80" t="s">
        <v>220</v>
      </c>
      <c r="C80" t="s">
        <v>211</v>
      </c>
      <c r="D80" t="s">
        <v>221</v>
      </c>
      <c r="E80" t="s">
        <v>222</v>
      </c>
      <c r="F80" t="s">
        <v>223</v>
      </c>
      <c r="G80" t="s">
        <v>224</v>
      </c>
      <c r="H80">
        <v>0</v>
      </c>
      <c r="I80" s="32">
        <v>0</v>
      </c>
      <c r="J80" s="32">
        <v>0</v>
      </c>
      <c r="K80" s="32">
        <v>0</v>
      </c>
      <c r="L80" s="32">
        <v>0</v>
      </c>
      <c r="M80" s="32">
        <f t="shared" si="2"/>
        <v>0</v>
      </c>
      <c r="N80" s="32">
        <f t="shared" si="3"/>
        <v>0</v>
      </c>
    </row>
    <row r="81" spans="1:14" s="32" customFormat="1" x14ac:dyDescent="0.25">
      <c r="A81">
        <v>600003798</v>
      </c>
      <c r="B81" t="s">
        <v>226</v>
      </c>
      <c r="C81" t="s">
        <v>227</v>
      </c>
      <c r="D81" t="s">
        <v>221</v>
      </c>
      <c r="E81" t="s">
        <v>222</v>
      </c>
      <c r="F81" t="s">
        <v>223</v>
      </c>
      <c r="G81" t="s">
        <v>224</v>
      </c>
      <c r="H81">
        <v>0</v>
      </c>
      <c r="I81" s="32">
        <v>0</v>
      </c>
      <c r="J81" s="32">
        <v>0</v>
      </c>
      <c r="K81" s="32">
        <v>0</v>
      </c>
      <c r="L81" s="32">
        <v>0</v>
      </c>
      <c r="M81" s="32">
        <f t="shared" si="2"/>
        <v>0</v>
      </c>
      <c r="N81" s="32">
        <f t="shared" si="3"/>
        <v>0</v>
      </c>
    </row>
    <row r="82" spans="1:14" s="32" customFormat="1" x14ac:dyDescent="0.25">
      <c r="A82">
        <v>600003800</v>
      </c>
      <c r="B82" t="s">
        <v>229</v>
      </c>
      <c r="C82" t="s">
        <v>227</v>
      </c>
      <c r="D82" t="s">
        <v>221</v>
      </c>
      <c r="E82" t="s">
        <v>222</v>
      </c>
      <c r="F82" t="s">
        <v>223</v>
      </c>
      <c r="G82" t="s">
        <v>224</v>
      </c>
      <c r="H82">
        <v>0</v>
      </c>
      <c r="I82" s="32">
        <v>0</v>
      </c>
      <c r="J82" s="32">
        <v>0</v>
      </c>
      <c r="K82" s="32">
        <v>0</v>
      </c>
      <c r="L82" s="32">
        <v>0</v>
      </c>
      <c r="M82" s="32">
        <f t="shared" si="2"/>
        <v>0</v>
      </c>
      <c r="N82" s="32">
        <f t="shared" si="3"/>
        <v>0</v>
      </c>
    </row>
    <row r="83" spans="1:14" s="32" customFormat="1" x14ac:dyDescent="0.25">
      <c r="A83">
        <v>600003804</v>
      </c>
      <c r="B83" t="s">
        <v>231</v>
      </c>
      <c r="C83" t="s">
        <v>227</v>
      </c>
      <c r="D83" t="s">
        <v>43</v>
      </c>
      <c r="E83" t="s">
        <v>232</v>
      </c>
      <c r="F83" t="s">
        <v>233</v>
      </c>
      <c r="G83" t="s">
        <v>234</v>
      </c>
      <c r="H83">
        <v>0</v>
      </c>
      <c r="I83" s="32">
        <v>0</v>
      </c>
      <c r="J83" s="32">
        <v>0</v>
      </c>
      <c r="K83" s="32">
        <v>0</v>
      </c>
      <c r="L83" s="32">
        <v>0</v>
      </c>
      <c r="M83" s="32">
        <f t="shared" si="2"/>
        <v>0</v>
      </c>
      <c r="N83" s="32">
        <f t="shared" si="3"/>
        <v>0</v>
      </c>
    </row>
    <row r="84" spans="1:14" s="32" customFormat="1" x14ac:dyDescent="0.25">
      <c r="A84">
        <v>600003805</v>
      </c>
      <c r="B84" t="s">
        <v>236</v>
      </c>
      <c r="C84" t="s">
        <v>211</v>
      </c>
      <c r="D84" t="s">
        <v>38</v>
      </c>
      <c r="E84" t="s">
        <v>237</v>
      </c>
      <c r="F84" t="s">
        <v>238</v>
      </c>
      <c r="G84" t="s">
        <v>236</v>
      </c>
      <c r="H84">
        <v>203.97997023738088</v>
      </c>
      <c r="I84" s="32">
        <v>203.9798433557458</v>
      </c>
      <c r="J84" s="32">
        <v>33993.67</v>
      </c>
      <c r="K84" s="32">
        <v>11333.82459717607</v>
      </c>
      <c r="L84" s="32">
        <v>27970.94</v>
      </c>
      <c r="M84" s="32">
        <f t="shared" si="2"/>
        <v>-6022.73</v>
      </c>
      <c r="N84" s="32">
        <f t="shared" si="3"/>
        <v>16637.115402823929</v>
      </c>
    </row>
    <row r="85" spans="1:14" s="32" customFormat="1" x14ac:dyDescent="0.25">
      <c r="A85">
        <v>600003806</v>
      </c>
      <c r="B85" t="s">
        <v>240</v>
      </c>
      <c r="C85" t="s">
        <v>227</v>
      </c>
      <c r="D85" t="s">
        <v>38</v>
      </c>
      <c r="E85" t="s">
        <v>237</v>
      </c>
      <c r="F85" t="s">
        <v>238</v>
      </c>
      <c r="G85" t="s">
        <v>236</v>
      </c>
      <c r="H85">
        <v>262.56</v>
      </c>
      <c r="I85" s="32">
        <v>262.5598765432099</v>
      </c>
      <c r="J85" s="32">
        <v>4726.08</v>
      </c>
      <c r="K85" s="32">
        <v>4141.4900337730223</v>
      </c>
      <c r="L85" s="32">
        <v>8506.94</v>
      </c>
      <c r="M85" s="32">
        <f t="shared" si="2"/>
        <v>3780.8600000000006</v>
      </c>
      <c r="N85" s="32">
        <f t="shared" si="3"/>
        <v>4365.4499662269782</v>
      </c>
    </row>
    <row r="86" spans="1:14" s="32" customFormat="1" x14ac:dyDescent="0.25">
      <c r="A86">
        <v>600003808</v>
      </c>
      <c r="B86" t="s">
        <v>242</v>
      </c>
      <c r="C86" t="s">
        <v>227</v>
      </c>
      <c r="D86" t="s">
        <v>38</v>
      </c>
      <c r="E86" t="s">
        <v>237</v>
      </c>
      <c r="F86" t="s">
        <v>238</v>
      </c>
      <c r="G86" t="s">
        <v>236</v>
      </c>
      <c r="H86">
        <v>0</v>
      </c>
      <c r="I86" s="32">
        <v>0</v>
      </c>
      <c r="J86" s="32">
        <v>0</v>
      </c>
      <c r="K86" s="32">
        <v>0</v>
      </c>
      <c r="L86" s="32">
        <v>0</v>
      </c>
      <c r="M86" s="32">
        <f t="shared" si="2"/>
        <v>0</v>
      </c>
      <c r="N86" s="32">
        <f t="shared" si="3"/>
        <v>0</v>
      </c>
    </row>
    <row r="87" spans="1:14" s="32" customFormat="1" x14ac:dyDescent="0.25">
      <c r="A87">
        <v>600003809</v>
      </c>
      <c r="B87" t="s">
        <v>244</v>
      </c>
      <c r="C87" t="s">
        <v>227</v>
      </c>
      <c r="D87" t="s">
        <v>38</v>
      </c>
      <c r="E87" t="s">
        <v>237</v>
      </c>
      <c r="F87" t="s">
        <v>238</v>
      </c>
      <c r="G87" t="s">
        <v>236</v>
      </c>
      <c r="H87">
        <v>0</v>
      </c>
      <c r="I87" s="32">
        <v>0</v>
      </c>
      <c r="J87" s="32">
        <v>0</v>
      </c>
      <c r="K87" s="32">
        <v>0</v>
      </c>
      <c r="L87" s="32">
        <v>0</v>
      </c>
      <c r="M87" s="32">
        <f t="shared" si="2"/>
        <v>0</v>
      </c>
      <c r="N87" s="32">
        <f t="shared" si="3"/>
        <v>0</v>
      </c>
    </row>
    <row r="88" spans="1:14" s="32" customFormat="1" x14ac:dyDescent="0.25">
      <c r="A88">
        <v>600003812</v>
      </c>
      <c r="B88" t="s">
        <v>246</v>
      </c>
      <c r="C88" t="s">
        <v>211</v>
      </c>
      <c r="D88" t="s">
        <v>62</v>
      </c>
      <c r="E88" t="s">
        <v>216</v>
      </c>
      <c r="F88" t="s">
        <v>247</v>
      </c>
      <c r="G88" t="s">
        <v>248</v>
      </c>
      <c r="H88">
        <v>60.8100358422939</v>
      </c>
      <c r="I88" s="32">
        <v>60.810062182023742</v>
      </c>
      <c r="J88" s="32">
        <v>2205.58</v>
      </c>
      <c r="K88" s="32">
        <v>15879.936987246669</v>
      </c>
      <c r="L88" s="32">
        <v>3227.19</v>
      </c>
      <c r="M88" s="32">
        <f t="shared" si="2"/>
        <v>1021.6100000000001</v>
      </c>
      <c r="N88" s="32">
        <f t="shared" si="3"/>
        <v>-12652.746987246668</v>
      </c>
    </row>
    <row r="89" spans="1:14" s="32" customFormat="1" x14ac:dyDescent="0.25">
      <c r="A89">
        <v>600003814</v>
      </c>
      <c r="B89" t="s">
        <v>250</v>
      </c>
      <c r="C89" t="s">
        <v>211</v>
      </c>
      <c r="D89" t="s">
        <v>46</v>
      </c>
      <c r="E89" t="s">
        <v>251</v>
      </c>
      <c r="F89" t="s">
        <v>252</v>
      </c>
      <c r="G89" t="s">
        <v>253</v>
      </c>
      <c r="H89">
        <v>62.29001229092075</v>
      </c>
      <c r="I89" s="32">
        <v>62.289985813538983</v>
      </c>
      <c r="J89" s="32">
        <v>23312.660000000003</v>
      </c>
      <c r="K89" s="32">
        <v>14297.471522806742</v>
      </c>
      <c r="L89" s="32">
        <v>17124.14</v>
      </c>
      <c r="M89" s="32">
        <f t="shared" si="2"/>
        <v>-6188.5200000000041</v>
      </c>
      <c r="N89" s="32">
        <f t="shared" si="3"/>
        <v>2826.6684771932578</v>
      </c>
    </row>
    <row r="90" spans="1:14" s="32" customFormat="1" x14ac:dyDescent="0.25">
      <c r="A90">
        <v>600003815</v>
      </c>
      <c r="B90" t="s">
        <v>255</v>
      </c>
      <c r="C90" t="s">
        <v>227</v>
      </c>
      <c r="D90" t="s">
        <v>46</v>
      </c>
      <c r="E90" t="s">
        <v>251</v>
      </c>
      <c r="F90" t="s">
        <v>252</v>
      </c>
      <c r="G90" t="s">
        <v>253</v>
      </c>
      <c r="H90">
        <v>113.68032407407406</v>
      </c>
      <c r="I90" s="32">
        <v>113.67997881355932</v>
      </c>
      <c r="J90" s="32">
        <v>4910.99</v>
      </c>
      <c r="K90" s="32">
        <v>5524.4492398459815</v>
      </c>
      <c r="L90" s="32">
        <v>10731.39</v>
      </c>
      <c r="M90" s="32">
        <f t="shared" si="2"/>
        <v>5820.4</v>
      </c>
      <c r="N90" s="32">
        <f t="shared" si="3"/>
        <v>5206.9407601540179</v>
      </c>
    </row>
    <row r="91" spans="1:14" s="32" customFormat="1" x14ac:dyDescent="0.25">
      <c r="A91">
        <v>600003816</v>
      </c>
      <c r="B91" t="s">
        <v>257</v>
      </c>
      <c r="C91" t="s">
        <v>227</v>
      </c>
      <c r="D91" t="s">
        <v>46</v>
      </c>
      <c r="E91" t="s">
        <v>251</v>
      </c>
      <c r="F91" t="s">
        <v>252</v>
      </c>
      <c r="G91" t="s">
        <v>253</v>
      </c>
      <c r="H91">
        <v>119.3</v>
      </c>
      <c r="I91" s="32">
        <v>119.30000000000001</v>
      </c>
      <c r="J91" s="32">
        <v>8708.9</v>
      </c>
      <c r="K91" s="32">
        <v>5791.5942792113665</v>
      </c>
      <c r="L91" s="32">
        <v>5845.7</v>
      </c>
      <c r="M91" s="32">
        <f t="shared" si="2"/>
        <v>-2863.2</v>
      </c>
      <c r="N91" s="32">
        <f t="shared" si="3"/>
        <v>54.105720788633334</v>
      </c>
    </row>
    <row r="92" spans="1:14" s="32" customFormat="1" x14ac:dyDescent="0.25">
      <c r="A92">
        <v>600003818</v>
      </c>
      <c r="B92" t="s">
        <v>182</v>
      </c>
      <c r="C92" t="s">
        <v>211</v>
      </c>
      <c r="D92" t="s">
        <v>46</v>
      </c>
      <c r="E92" t="s">
        <v>251</v>
      </c>
      <c r="F92" t="s">
        <v>252</v>
      </c>
      <c r="G92" t="s">
        <v>182</v>
      </c>
      <c r="H92">
        <v>55.350001689887456</v>
      </c>
      <c r="I92" s="32">
        <v>55.349977690175898</v>
      </c>
      <c r="J92" s="32">
        <v>20730.96</v>
      </c>
      <c r="K92" s="32">
        <v>8224.4270620271909</v>
      </c>
      <c r="L92" s="32">
        <v>13521.28</v>
      </c>
      <c r="M92" s="32">
        <f t="shared" si="2"/>
        <v>-7209.6799999999985</v>
      </c>
      <c r="N92" s="32">
        <f t="shared" si="3"/>
        <v>5296.8529379728097</v>
      </c>
    </row>
    <row r="93" spans="1:14" s="32" customFormat="1" x14ac:dyDescent="0.25">
      <c r="A93">
        <v>600003819</v>
      </c>
      <c r="B93" t="s">
        <v>260</v>
      </c>
      <c r="C93" t="s">
        <v>227</v>
      </c>
      <c r="D93" t="s">
        <v>46</v>
      </c>
      <c r="E93" t="s">
        <v>251</v>
      </c>
      <c r="F93" t="s">
        <v>252</v>
      </c>
      <c r="G93" t="s">
        <v>182</v>
      </c>
      <c r="H93">
        <v>118.5100806451613</v>
      </c>
      <c r="I93" s="32">
        <v>118.50974264705883</v>
      </c>
      <c r="J93" s="32">
        <v>11756.2</v>
      </c>
      <c r="K93" s="32">
        <v>5872.5164588001453</v>
      </c>
      <c r="L93" s="32">
        <v>6446.93</v>
      </c>
      <c r="M93" s="32">
        <f t="shared" si="2"/>
        <v>-5309.27</v>
      </c>
      <c r="N93" s="32">
        <f t="shared" si="3"/>
        <v>574.41354119985499</v>
      </c>
    </row>
    <row r="94" spans="1:14" s="32" customFormat="1" x14ac:dyDescent="0.25">
      <c r="A94">
        <v>600003820</v>
      </c>
      <c r="B94" t="s">
        <v>262</v>
      </c>
      <c r="C94" t="s">
        <v>227</v>
      </c>
      <c r="D94" t="s">
        <v>46</v>
      </c>
      <c r="E94" t="s">
        <v>251</v>
      </c>
      <c r="F94" t="s">
        <v>252</v>
      </c>
      <c r="G94" t="s">
        <v>182</v>
      </c>
      <c r="H94">
        <v>97.78</v>
      </c>
      <c r="I94" s="32">
        <v>97.78</v>
      </c>
      <c r="J94" s="32">
        <v>0</v>
      </c>
      <c r="K94" s="32">
        <v>2372.3343963167158</v>
      </c>
      <c r="L94" s="32">
        <v>0</v>
      </c>
      <c r="M94" s="32">
        <f t="shared" si="2"/>
        <v>0</v>
      </c>
      <c r="N94" s="32">
        <f t="shared" si="3"/>
        <v>-2372.3343963167158</v>
      </c>
    </row>
    <row r="95" spans="1:14" s="32" customFormat="1" x14ac:dyDescent="0.25">
      <c r="A95">
        <v>600003821</v>
      </c>
      <c r="B95" t="s">
        <v>264</v>
      </c>
      <c r="C95" t="s">
        <v>227</v>
      </c>
      <c r="D95" t="s">
        <v>46</v>
      </c>
      <c r="E95" t="s">
        <v>251</v>
      </c>
      <c r="F95" t="s">
        <v>252</v>
      </c>
      <c r="G95" t="s">
        <v>182</v>
      </c>
      <c r="H95">
        <v>0</v>
      </c>
      <c r="I95" s="32">
        <v>0</v>
      </c>
      <c r="J95" s="32">
        <v>0</v>
      </c>
      <c r="K95" s="32">
        <v>0</v>
      </c>
      <c r="L95" s="32">
        <v>0</v>
      </c>
      <c r="M95" s="32">
        <f t="shared" si="2"/>
        <v>0</v>
      </c>
      <c r="N95" s="32">
        <f t="shared" si="3"/>
        <v>0</v>
      </c>
    </row>
    <row r="96" spans="1:14" s="32" customFormat="1" x14ac:dyDescent="0.25">
      <c r="A96">
        <v>600003822</v>
      </c>
      <c r="B96" t="s">
        <v>266</v>
      </c>
      <c r="C96" t="s">
        <v>211</v>
      </c>
      <c r="D96" t="s">
        <v>46</v>
      </c>
      <c r="E96" t="s">
        <v>251</v>
      </c>
      <c r="F96" t="s">
        <v>252</v>
      </c>
      <c r="G96" t="s">
        <v>266</v>
      </c>
      <c r="H96">
        <v>49.230018700707376</v>
      </c>
      <c r="I96" s="32">
        <v>49.229999707613331</v>
      </c>
      <c r="J96" s="32">
        <v>25430.160000000003</v>
      </c>
      <c r="K96" s="32">
        <v>50969.633894004808</v>
      </c>
      <c r="L96" s="32">
        <v>23572.21</v>
      </c>
      <c r="M96" s="32">
        <f t="shared" si="2"/>
        <v>-1857.9500000000044</v>
      </c>
      <c r="N96" s="32">
        <f t="shared" si="3"/>
        <v>-27397.423894004809</v>
      </c>
    </row>
    <row r="97" spans="1:14" s="32" customFormat="1" x14ac:dyDescent="0.25">
      <c r="A97">
        <v>600003823</v>
      </c>
      <c r="B97" t="s">
        <v>268</v>
      </c>
      <c r="C97" t="s">
        <v>227</v>
      </c>
      <c r="D97" t="s">
        <v>46</v>
      </c>
      <c r="E97" t="s">
        <v>251</v>
      </c>
      <c r="F97" t="s">
        <v>252</v>
      </c>
      <c r="G97" t="s">
        <v>266</v>
      </c>
      <c r="H97">
        <v>100.17010869565219</v>
      </c>
      <c r="I97" s="32">
        <v>100.16985294117647</v>
      </c>
      <c r="J97" s="32">
        <v>480.82</v>
      </c>
      <c r="K97" s="32">
        <v>2561.046011023137</v>
      </c>
      <c r="L97" s="32">
        <v>2243.8000000000002</v>
      </c>
      <c r="M97" s="32">
        <f t="shared" si="2"/>
        <v>1762.9800000000002</v>
      </c>
      <c r="N97" s="32">
        <f t="shared" si="3"/>
        <v>-317.24601102313682</v>
      </c>
    </row>
    <row r="98" spans="1:14" s="32" customFormat="1" x14ac:dyDescent="0.25">
      <c r="A98">
        <v>600003824</v>
      </c>
      <c r="B98" t="s">
        <v>270</v>
      </c>
      <c r="C98" t="s">
        <v>227</v>
      </c>
      <c r="D98" t="s">
        <v>46</v>
      </c>
      <c r="E98" t="s">
        <v>251</v>
      </c>
      <c r="F98" t="s">
        <v>252</v>
      </c>
      <c r="G98" t="s">
        <v>266</v>
      </c>
      <c r="H98">
        <v>74.06</v>
      </c>
      <c r="I98" s="32">
        <v>106.08999999999999</v>
      </c>
      <c r="J98" s="32">
        <v>0</v>
      </c>
      <c r="K98" s="32">
        <v>1825.106660836449</v>
      </c>
      <c r="L98" s="32">
        <v>2546.16</v>
      </c>
      <c r="M98" s="32">
        <f t="shared" si="2"/>
        <v>2546.16</v>
      </c>
      <c r="N98" s="32">
        <f t="shared" si="3"/>
        <v>721.05333916355085</v>
      </c>
    </row>
    <row r="99" spans="1:14" s="32" customFormat="1" x14ac:dyDescent="0.25">
      <c r="A99">
        <v>600003825</v>
      </c>
      <c r="B99" t="s">
        <v>272</v>
      </c>
      <c r="C99" t="s">
        <v>227</v>
      </c>
      <c r="D99" t="s">
        <v>46</v>
      </c>
      <c r="E99" t="s">
        <v>251</v>
      </c>
      <c r="F99" t="s">
        <v>252</v>
      </c>
      <c r="G99" t="s">
        <v>266</v>
      </c>
      <c r="H99">
        <v>0</v>
      </c>
      <c r="I99" s="32">
        <v>0</v>
      </c>
      <c r="J99" s="32">
        <v>0</v>
      </c>
      <c r="K99" s="32">
        <v>0</v>
      </c>
      <c r="L99" s="32">
        <v>0</v>
      </c>
      <c r="M99" s="32">
        <f t="shared" si="2"/>
        <v>0</v>
      </c>
      <c r="N99" s="32">
        <f t="shared" si="3"/>
        <v>0</v>
      </c>
    </row>
    <row r="100" spans="1:14" s="32" customFormat="1" x14ac:dyDescent="0.25">
      <c r="A100">
        <v>600004440</v>
      </c>
      <c r="B100" t="s">
        <v>274</v>
      </c>
      <c r="C100" t="s">
        <v>211</v>
      </c>
      <c r="D100" t="s">
        <v>62</v>
      </c>
      <c r="E100" t="s">
        <v>216</v>
      </c>
      <c r="F100" t="s">
        <v>217</v>
      </c>
      <c r="G100" t="s">
        <v>275</v>
      </c>
      <c r="H100">
        <v>81.529997083281742</v>
      </c>
      <c r="I100" s="32">
        <v>81.529981032766955</v>
      </c>
      <c r="J100" s="32">
        <v>116562.54</v>
      </c>
      <c r="K100" s="32">
        <v>63061.39541948503</v>
      </c>
      <c r="L100" s="32">
        <v>108880.11</v>
      </c>
      <c r="M100" s="32">
        <f t="shared" si="2"/>
        <v>-7682.429999999993</v>
      </c>
      <c r="N100" s="32">
        <f t="shared" si="3"/>
        <v>45818.71458051497</v>
      </c>
    </row>
    <row r="101" spans="1:14" s="32" customFormat="1" x14ac:dyDescent="0.25">
      <c r="A101">
        <v>600004441</v>
      </c>
      <c r="B101" t="s">
        <v>277</v>
      </c>
      <c r="C101" t="s">
        <v>227</v>
      </c>
      <c r="D101" t="s">
        <v>62</v>
      </c>
      <c r="E101" t="s">
        <v>216</v>
      </c>
      <c r="F101" t="s">
        <v>217</v>
      </c>
      <c r="G101" t="s">
        <v>275</v>
      </c>
      <c r="H101">
        <v>144.94015151515151</v>
      </c>
      <c r="I101" s="32">
        <v>144.93958333333336</v>
      </c>
      <c r="J101" s="32">
        <v>9566.0499999999993</v>
      </c>
      <c r="K101" s="32">
        <v>10588.488626165057</v>
      </c>
      <c r="L101" s="32">
        <v>1391.42</v>
      </c>
      <c r="M101" s="32">
        <f t="shared" si="2"/>
        <v>-8174.6299999999992</v>
      </c>
      <c r="N101" s="32">
        <f t="shared" si="3"/>
        <v>-9197.0686261650571</v>
      </c>
    </row>
    <row r="102" spans="1:14" s="32" customFormat="1" x14ac:dyDescent="0.25">
      <c r="A102">
        <v>600004443</v>
      </c>
      <c r="B102" t="s">
        <v>279</v>
      </c>
      <c r="C102" t="s">
        <v>227</v>
      </c>
      <c r="D102" t="s">
        <v>62</v>
      </c>
      <c r="E102" t="s">
        <v>216</v>
      </c>
      <c r="F102" t="s">
        <v>217</v>
      </c>
      <c r="G102" t="s">
        <v>275</v>
      </c>
      <c r="H102">
        <v>138.66999999999999</v>
      </c>
      <c r="I102" s="32">
        <v>138.66999999999999</v>
      </c>
      <c r="J102" s="32">
        <v>3328.08</v>
      </c>
      <c r="K102" s="32">
        <v>16772.504611712466</v>
      </c>
      <c r="L102" s="32">
        <v>3328.08</v>
      </c>
      <c r="M102" s="32">
        <f t="shared" si="2"/>
        <v>0</v>
      </c>
      <c r="N102" s="32">
        <f t="shared" si="3"/>
        <v>-13444.424611712466</v>
      </c>
    </row>
    <row r="103" spans="1:14" s="32" customFormat="1" x14ac:dyDescent="0.25">
      <c r="A103">
        <v>600004444</v>
      </c>
      <c r="B103" t="s">
        <v>281</v>
      </c>
      <c r="C103" t="s">
        <v>227</v>
      </c>
      <c r="D103" t="s">
        <v>62</v>
      </c>
      <c r="E103" t="s">
        <v>216</v>
      </c>
      <c r="F103" t="s">
        <v>217</v>
      </c>
      <c r="G103" t="s">
        <v>275</v>
      </c>
      <c r="H103">
        <v>0</v>
      </c>
      <c r="I103" s="32">
        <v>0</v>
      </c>
      <c r="J103" s="32">
        <v>0</v>
      </c>
      <c r="K103" s="32">
        <v>0</v>
      </c>
      <c r="L103" s="32">
        <v>0</v>
      </c>
      <c r="M103" s="32">
        <f t="shared" si="2"/>
        <v>0</v>
      </c>
      <c r="N103" s="32">
        <f t="shared" si="3"/>
        <v>0</v>
      </c>
    </row>
    <row r="104" spans="1:14" s="32" customFormat="1" x14ac:dyDescent="0.25">
      <c r="A104">
        <v>600004476</v>
      </c>
      <c r="B104" t="s">
        <v>283</v>
      </c>
      <c r="C104" t="s">
        <v>227</v>
      </c>
      <c r="D104" t="s">
        <v>46</v>
      </c>
      <c r="E104" t="s">
        <v>251</v>
      </c>
      <c r="F104"/>
      <c r="G104" t="s">
        <v>284</v>
      </c>
      <c r="H104">
        <v>0</v>
      </c>
      <c r="I104" s="32">
        <v>0</v>
      </c>
      <c r="J104" s="32">
        <v>0</v>
      </c>
      <c r="K104" s="32">
        <v>0</v>
      </c>
      <c r="L104" s="32">
        <v>0</v>
      </c>
      <c r="M104" s="32">
        <f t="shared" si="2"/>
        <v>0</v>
      </c>
      <c r="N104" s="32">
        <f t="shared" si="3"/>
        <v>0</v>
      </c>
    </row>
    <row r="105" spans="1:14" s="32" customFormat="1" x14ac:dyDescent="0.25">
      <c r="A105">
        <v>600004538</v>
      </c>
      <c r="B105" t="s">
        <v>286</v>
      </c>
      <c r="C105" t="s">
        <v>211</v>
      </c>
      <c r="D105" t="s">
        <v>62</v>
      </c>
      <c r="E105" t="s">
        <v>216</v>
      </c>
      <c r="F105" t="s">
        <v>287</v>
      </c>
      <c r="G105" t="s">
        <v>288</v>
      </c>
      <c r="H105">
        <v>89.059999616649279</v>
      </c>
      <c r="I105" s="32">
        <v>89.059998658865268</v>
      </c>
      <c r="J105" s="32">
        <v>255551.88</v>
      </c>
      <c r="K105" s="32">
        <v>137691.99424910441</v>
      </c>
      <c r="L105" s="32">
        <v>312110.32</v>
      </c>
      <c r="M105" s="32">
        <f t="shared" si="2"/>
        <v>56558.44</v>
      </c>
      <c r="N105" s="32">
        <f t="shared" si="3"/>
        <v>174418.3257508956</v>
      </c>
    </row>
    <row r="106" spans="1:14" s="32" customFormat="1" x14ac:dyDescent="0.25">
      <c r="A106">
        <v>600004539</v>
      </c>
      <c r="B106" t="s">
        <v>290</v>
      </c>
      <c r="C106" t="s">
        <v>211</v>
      </c>
      <c r="D106" t="s">
        <v>62</v>
      </c>
      <c r="E106" t="s">
        <v>216</v>
      </c>
      <c r="F106" t="s">
        <v>287</v>
      </c>
      <c r="G106" t="s">
        <v>291</v>
      </c>
      <c r="H106">
        <v>58.199971081550032</v>
      </c>
      <c r="I106" s="32">
        <v>58.200034458993798</v>
      </c>
      <c r="J106" s="32">
        <v>4025.11</v>
      </c>
      <c r="K106" s="32">
        <v>7032.9517671881858</v>
      </c>
      <c r="L106" s="32">
        <v>6755.86</v>
      </c>
      <c r="M106" s="32">
        <f t="shared" si="2"/>
        <v>2730.7499999999995</v>
      </c>
      <c r="N106" s="32">
        <f t="shared" si="3"/>
        <v>-277.09176718818617</v>
      </c>
    </row>
    <row r="107" spans="1:14" s="32" customFormat="1" x14ac:dyDescent="0.25">
      <c r="A107">
        <v>600004609</v>
      </c>
      <c r="B107" t="s">
        <v>293</v>
      </c>
      <c r="C107" t="s">
        <v>211</v>
      </c>
      <c r="D107" t="s">
        <v>43</v>
      </c>
      <c r="E107" t="s">
        <v>232</v>
      </c>
      <c r="F107" t="s">
        <v>233</v>
      </c>
      <c r="G107" t="s">
        <v>294</v>
      </c>
      <c r="H107">
        <v>99.489822169341082</v>
      </c>
      <c r="I107" s="32">
        <v>99.489926722406125</v>
      </c>
      <c r="J107" s="32">
        <v>18563.009999999998</v>
      </c>
      <c r="K107" s="32">
        <v>38460.278687881742</v>
      </c>
      <c r="L107" s="32">
        <v>26000.2</v>
      </c>
      <c r="M107" s="32">
        <f t="shared" si="2"/>
        <v>7437.1900000000023</v>
      </c>
      <c r="N107" s="32">
        <f t="shared" si="3"/>
        <v>-12460.078687881742</v>
      </c>
    </row>
    <row r="108" spans="1:14" s="32" customFormat="1" x14ac:dyDescent="0.25">
      <c r="A108">
        <v>600004610</v>
      </c>
      <c r="B108" t="s">
        <v>296</v>
      </c>
      <c r="C108" t="s">
        <v>227</v>
      </c>
      <c r="D108" t="s">
        <v>43</v>
      </c>
      <c r="E108" t="s">
        <v>232</v>
      </c>
      <c r="F108" t="s">
        <v>233</v>
      </c>
      <c r="G108" t="s">
        <v>294</v>
      </c>
      <c r="H108">
        <v>150.55994318181817</v>
      </c>
      <c r="I108" s="32">
        <v>150.55991847826087</v>
      </c>
      <c r="J108" s="32">
        <v>5299.71</v>
      </c>
      <c r="K108" s="32">
        <v>5299.71</v>
      </c>
      <c r="L108" s="32">
        <v>11081.21</v>
      </c>
      <c r="M108" s="32">
        <f t="shared" si="2"/>
        <v>5781.4999999999991</v>
      </c>
      <c r="N108" s="32">
        <f t="shared" si="3"/>
        <v>5781.4999999999991</v>
      </c>
    </row>
    <row r="109" spans="1:14" s="32" customFormat="1" x14ac:dyDescent="0.25">
      <c r="A109">
        <v>600004611</v>
      </c>
      <c r="B109" t="s">
        <v>298</v>
      </c>
      <c r="C109" t="s">
        <v>227</v>
      </c>
      <c r="D109" t="s">
        <v>43</v>
      </c>
      <c r="E109" t="s">
        <v>232</v>
      </c>
      <c r="F109" t="s">
        <v>233</v>
      </c>
      <c r="G109" t="s">
        <v>294</v>
      </c>
      <c r="H109">
        <v>155.85000000000002</v>
      </c>
      <c r="I109" s="32">
        <v>155.85</v>
      </c>
      <c r="J109" s="32">
        <v>2805.3</v>
      </c>
      <c r="K109" s="32">
        <v>7495.5626916246511</v>
      </c>
      <c r="L109" s="32">
        <v>4519.6499999999996</v>
      </c>
      <c r="M109" s="32">
        <f t="shared" si="2"/>
        <v>1714.3499999999995</v>
      </c>
      <c r="N109" s="32">
        <f t="shared" si="3"/>
        <v>-2975.9126916246514</v>
      </c>
    </row>
    <row r="110" spans="1:14" s="32" customFormat="1" x14ac:dyDescent="0.25">
      <c r="A110">
        <v>600004643</v>
      </c>
      <c r="B110" t="s">
        <v>300</v>
      </c>
      <c r="C110" t="s">
        <v>211</v>
      </c>
      <c r="D110" t="s">
        <v>38</v>
      </c>
      <c r="E110" t="s">
        <v>237</v>
      </c>
      <c r="F110" t="s">
        <v>238</v>
      </c>
      <c r="G110" t="s">
        <v>300</v>
      </c>
      <c r="H110">
        <v>447.42006457696374</v>
      </c>
      <c r="I110" s="32">
        <v>447.41978993919292</v>
      </c>
      <c r="J110" s="32">
        <v>15658.36</v>
      </c>
      <c r="K110" s="32">
        <v>17805.976309969432</v>
      </c>
      <c r="L110" s="32">
        <v>40469.120000000003</v>
      </c>
      <c r="M110" s="32">
        <f t="shared" si="2"/>
        <v>24810.760000000002</v>
      </c>
      <c r="N110" s="32">
        <f t="shared" si="3"/>
        <v>22663.143690030571</v>
      </c>
    </row>
    <row r="111" spans="1:14" s="32" customFormat="1" x14ac:dyDescent="0.25">
      <c r="A111">
        <v>600004644</v>
      </c>
      <c r="B111" t="s">
        <v>302</v>
      </c>
      <c r="C111" t="s">
        <v>227</v>
      </c>
      <c r="D111" t="s">
        <v>38</v>
      </c>
      <c r="E111" t="s">
        <v>237</v>
      </c>
      <c r="F111" t="s">
        <v>238</v>
      </c>
      <c r="G111" t="s">
        <v>300</v>
      </c>
      <c r="H111">
        <v>0</v>
      </c>
      <c r="I111" s="32">
        <v>0</v>
      </c>
      <c r="J111" s="32">
        <v>0</v>
      </c>
      <c r="K111" s="32">
        <v>0</v>
      </c>
      <c r="L111" s="32">
        <v>0</v>
      </c>
      <c r="M111" s="32">
        <f t="shared" si="2"/>
        <v>0</v>
      </c>
      <c r="N111" s="32">
        <f t="shared" si="3"/>
        <v>0</v>
      </c>
    </row>
    <row r="112" spans="1:14" s="32" customFormat="1" x14ac:dyDescent="0.25">
      <c r="A112">
        <v>600004645</v>
      </c>
      <c r="B112" t="s">
        <v>304</v>
      </c>
      <c r="C112" t="s">
        <v>227</v>
      </c>
      <c r="D112" t="s">
        <v>38</v>
      </c>
      <c r="E112" t="s">
        <v>237</v>
      </c>
      <c r="F112" t="s">
        <v>238</v>
      </c>
      <c r="G112" t="s">
        <v>300</v>
      </c>
      <c r="H112">
        <v>506.00000000000006</v>
      </c>
      <c r="I112" s="32">
        <v>505.99999999999994</v>
      </c>
      <c r="J112" s="32">
        <v>19430.400000000001</v>
      </c>
      <c r="K112" s="32">
        <v>12152.787617723669</v>
      </c>
      <c r="L112" s="32">
        <v>11536.8</v>
      </c>
      <c r="M112" s="32">
        <f t="shared" si="2"/>
        <v>-7893.6000000000022</v>
      </c>
      <c r="N112" s="32">
        <f t="shared" si="3"/>
        <v>-615.98761772366925</v>
      </c>
    </row>
    <row r="113" spans="1:14" s="32" customFormat="1" x14ac:dyDescent="0.25">
      <c r="A113">
        <v>600004646</v>
      </c>
      <c r="B113" t="s">
        <v>306</v>
      </c>
      <c r="C113" t="s">
        <v>227</v>
      </c>
      <c r="D113" t="s">
        <v>38</v>
      </c>
      <c r="E113" t="s">
        <v>237</v>
      </c>
      <c r="F113" t="s">
        <v>238</v>
      </c>
      <c r="G113" t="s">
        <v>300</v>
      </c>
      <c r="H113">
        <v>504.71999999999997</v>
      </c>
      <c r="I113" s="32">
        <v>504.72</v>
      </c>
      <c r="J113" s="32">
        <v>24731.279999999999</v>
      </c>
      <c r="K113" s="32">
        <v>12386.666809862807</v>
      </c>
      <c r="L113" s="32">
        <v>12618</v>
      </c>
      <c r="M113" s="32">
        <f t="shared" si="2"/>
        <v>-12113.279999999999</v>
      </c>
      <c r="N113" s="32">
        <f t="shared" si="3"/>
        <v>231.33319013719301</v>
      </c>
    </row>
    <row r="114" spans="1:14" s="32" customFormat="1" x14ac:dyDescent="0.25">
      <c r="A114">
        <v>600004693</v>
      </c>
      <c r="B114" t="s">
        <v>308</v>
      </c>
      <c r="C114" t="s">
        <v>211</v>
      </c>
      <c r="D114" t="s">
        <v>309</v>
      </c>
      <c r="E114" t="s">
        <v>310</v>
      </c>
      <c r="F114" t="s">
        <v>311</v>
      </c>
      <c r="G114" t="s">
        <v>308</v>
      </c>
      <c r="H114">
        <v>230.39823008849561</v>
      </c>
      <c r="I114" s="32">
        <v>230.40002064622689</v>
      </c>
      <c r="J114" s="32">
        <v>937.26</v>
      </c>
      <c r="K114" s="32">
        <v>2780.4458407079646</v>
      </c>
      <c r="L114" s="32">
        <v>8927.5400000000009</v>
      </c>
      <c r="M114" s="32">
        <f t="shared" si="2"/>
        <v>7990.2800000000007</v>
      </c>
      <c r="N114" s="32">
        <f t="shared" si="3"/>
        <v>6147.0941592920362</v>
      </c>
    </row>
    <row r="115" spans="1:14" s="32" customFormat="1" x14ac:dyDescent="0.25">
      <c r="A115">
        <v>600004694</v>
      </c>
      <c r="B115" t="s">
        <v>313</v>
      </c>
      <c r="C115" t="s">
        <v>227</v>
      </c>
      <c r="D115" t="s">
        <v>309</v>
      </c>
      <c r="E115" t="s">
        <v>310</v>
      </c>
      <c r="F115" t="s">
        <v>311</v>
      </c>
      <c r="G115" t="s">
        <v>308</v>
      </c>
      <c r="H115">
        <v>474.96</v>
      </c>
      <c r="I115" s="32">
        <v>474.96071428571435</v>
      </c>
      <c r="J115" s="32">
        <v>6649.44</v>
      </c>
      <c r="K115" s="32">
        <v>5305.5471139258998</v>
      </c>
      <c r="L115" s="32">
        <v>1329.89</v>
      </c>
      <c r="M115" s="32">
        <f t="shared" si="2"/>
        <v>-5319.5499999999993</v>
      </c>
      <c r="N115" s="32">
        <f t="shared" si="3"/>
        <v>-3975.6571139258995</v>
      </c>
    </row>
    <row r="116" spans="1:14" s="32" customFormat="1" x14ac:dyDescent="0.25">
      <c r="A116">
        <v>600004695</v>
      </c>
      <c r="B116" t="s">
        <v>315</v>
      </c>
      <c r="C116" t="s">
        <v>211</v>
      </c>
      <c r="D116" t="s">
        <v>187</v>
      </c>
      <c r="E116" t="s">
        <v>316</v>
      </c>
      <c r="F116" t="s">
        <v>317</v>
      </c>
      <c r="G116" t="s">
        <v>315</v>
      </c>
      <c r="H116">
        <v>0</v>
      </c>
      <c r="I116" s="32">
        <v>0</v>
      </c>
      <c r="J116" s="32">
        <v>0</v>
      </c>
      <c r="K116" s="32">
        <v>0</v>
      </c>
      <c r="L116" s="32">
        <v>0</v>
      </c>
      <c r="M116" s="32">
        <f t="shared" si="2"/>
        <v>0</v>
      </c>
      <c r="N116" s="32">
        <f t="shared" si="3"/>
        <v>0</v>
      </c>
    </row>
    <row r="117" spans="1:14" s="32" customFormat="1" x14ac:dyDescent="0.25">
      <c r="A117">
        <v>600004698</v>
      </c>
      <c r="B117" t="s">
        <v>319</v>
      </c>
      <c r="C117" t="s">
        <v>227</v>
      </c>
      <c r="D117" t="s">
        <v>309</v>
      </c>
      <c r="E117" t="s">
        <v>310</v>
      </c>
      <c r="F117" t="s">
        <v>311</v>
      </c>
      <c r="G117" t="s">
        <v>308</v>
      </c>
      <c r="H117">
        <v>0</v>
      </c>
      <c r="I117" s="32">
        <v>0</v>
      </c>
      <c r="J117" s="32">
        <v>0</v>
      </c>
      <c r="K117" s="32">
        <v>0</v>
      </c>
      <c r="L117" s="32">
        <v>0</v>
      </c>
      <c r="M117" s="32">
        <f t="shared" si="2"/>
        <v>0</v>
      </c>
      <c r="N117" s="32">
        <f t="shared" si="3"/>
        <v>0</v>
      </c>
    </row>
    <row r="118" spans="1:14" s="32" customFormat="1" x14ac:dyDescent="0.25">
      <c r="A118">
        <v>600004699</v>
      </c>
      <c r="B118" t="s">
        <v>321</v>
      </c>
      <c r="C118" t="s">
        <v>211</v>
      </c>
      <c r="D118" t="s">
        <v>309</v>
      </c>
      <c r="E118" t="s">
        <v>310</v>
      </c>
      <c r="F118" t="s">
        <v>311</v>
      </c>
      <c r="G118" t="s">
        <v>321</v>
      </c>
      <c r="H118">
        <v>0</v>
      </c>
      <c r="I118" s="32">
        <v>0</v>
      </c>
      <c r="J118" s="32">
        <v>0</v>
      </c>
      <c r="K118" s="32">
        <v>0</v>
      </c>
      <c r="L118" s="32">
        <v>0</v>
      </c>
      <c r="M118" s="32">
        <f t="shared" si="2"/>
        <v>0</v>
      </c>
      <c r="N118" s="32">
        <f t="shared" si="3"/>
        <v>0</v>
      </c>
    </row>
    <row r="119" spans="1:14" s="32" customFormat="1" x14ac:dyDescent="0.25">
      <c r="A119">
        <v>600004700</v>
      </c>
      <c r="B119" t="s">
        <v>323</v>
      </c>
      <c r="C119" t="s">
        <v>227</v>
      </c>
      <c r="D119" t="s">
        <v>309</v>
      </c>
      <c r="E119" t="s">
        <v>310</v>
      </c>
      <c r="F119" t="s">
        <v>311</v>
      </c>
      <c r="G119" t="s">
        <v>321</v>
      </c>
      <c r="H119">
        <v>309.2898496240602</v>
      </c>
      <c r="I119" s="32">
        <v>309.29025974025973</v>
      </c>
      <c r="J119" s="32">
        <v>7794.1</v>
      </c>
      <c r="K119" s="32">
        <v>7670.3882706766908</v>
      </c>
      <c r="L119" s="32">
        <v>9093.1299999999992</v>
      </c>
      <c r="M119" s="32">
        <f t="shared" si="2"/>
        <v>1299.0299999999988</v>
      </c>
      <c r="N119" s="32">
        <f t="shared" si="3"/>
        <v>1422.7417293233084</v>
      </c>
    </row>
    <row r="120" spans="1:14" s="32" customFormat="1" x14ac:dyDescent="0.25">
      <c r="A120">
        <v>600004705</v>
      </c>
      <c r="B120" t="s">
        <v>325</v>
      </c>
      <c r="C120" t="s">
        <v>227</v>
      </c>
      <c r="D120" t="s">
        <v>309</v>
      </c>
      <c r="E120" t="s">
        <v>310</v>
      </c>
      <c r="F120" t="s">
        <v>311</v>
      </c>
      <c r="G120" t="s">
        <v>308</v>
      </c>
      <c r="H120">
        <v>379.06</v>
      </c>
      <c r="I120" s="32">
        <v>379.06</v>
      </c>
      <c r="J120" s="32">
        <v>3411.54</v>
      </c>
      <c r="K120" s="32">
        <v>9462.5055505899836</v>
      </c>
      <c r="L120" s="32">
        <v>3411.54</v>
      </c>
      <c r="M120" s="32">
        <f t="shared" si="2"/>
        <v>0</v>
      </c>
      <c r="N120" s="32">
        <f t="shared" si="3"/>
        <v>-6050.9655505899836</v>
      </c>
    </row>
    <row r="121" spans="1:14" s="32" customFormat="1" x14ac:dyDescent="0.25">
      <c r="A121">
        <v>600004708</v>
      </c>
      <c r="B121" t="s">
        <v>327</v>
      </c>
      <c r="C121" t="s">
        <v>211</v>
      </c>
      <c r="D121" t="s">
        <v>21</v>
      </c>
      <c r="E121" t="s">
        <v>328</v>
      </c>
      <c r="F121" t="s">
        <v>329</v>
      </c>
      <c r="G121" t="s">
        <v>327</v>
      </c>
      <c r="H121">
        <v>502.90009841489211</v>
      </c>
      <c r="I121" s="32">
        <v>502.90044482101246</v>
      </c>
      <c r="J121" s="32">
        <v>72051</v>
      </c>
      <c r="K121" s="32">
        <v>40803.685919538177</v>
      </c>
      <c r="L121" s="32">
        <v>71225.789999999994</v>
      </c>
      <c r="M121" s="32">
        <f t="shared" si="2"/>
        <v>-825.2100000000064</v>
      </c>
      <c r="N121" s="32">
        <f t="shared" si="3"/>
        <v>30422.104080461817</v>
      </c>
    </row>
    <row r="122" spans="1:14" s="32" customFormat="1" x14ac:dyDescent="0.25">
      <c r="A122">
        <v>600004709</v>
      </c>
      <c r="B122" t="s">
        <v>331</v>
      </c>
      <c r="C122" t="s">
        <v>227</v>
      </c>
      <c r="D122" t="s">
        <v>21</v>
      </c>
      <c r="E122" t="s">
        <v>328</v>
      </c>
      <c r="F122" t="s">
        <v>329</v>
      </c>
      <c r="G122" t="s">
        <v>327</v>
      </c>
      <c r="H122">
        <v>0</v>
      </c>
      <c r="I122" s="32">
        <v>0</v>
      </c>
      <c r="J122" s="32">
        <v>0</v>
      </c>
      <c r="K122" s="32">
        <v>0</v>
      </c>
      <c r="L122" s="32">
        <v>0</v>
      </c>
      <c r="M122" s="32">
        <f t="shared" si="2"/>
        <v>0</v>
      </c>
      <c r="N122" s="32">
        <f t="shared" si="3"/>
        <v>0</v>
      </c>
    </row>
    <row r="123" spans="1:14" s="32" customFormat="1" x14ac:dyDescent="0.25">
      <c r="A123">
        <v>600004710</v>
      </c>
      <c r="B123" t="s">
        <v>333</v>
      </c>
      <c r="C123" t="s">
        <v>227</v>
      </c>
      <c r="D123" t="s">
        <v>21</v>
      </c>
      <c r="E123" t="s">
        <v>328</v>
      </c>
      <c r="F123" t="s">
        <v>329</v>
      </c>
      <c r="G123" t="s">
        <v>327</v>
      </c>
      <c r="H123">
        <v>692.2496000000001</v>
      </c>
      <c r="I123" s="32">
        <v>692.25064935064927</v>
      </c>
      <c r="J123" s="32">
        <v>4326.5600000000004</v>
      </c>
      <c r="K123" s="32">
        <v>17415.167587847736</v>
      </c>
      <c r="L123" s="32">
        <v>5330.33</v>
      </c>
      <c r="M123" s="32">
        <f t="shared" si="2"/>
        <v>1003.7699999999995</v>
      </c>
      <c r="N123" s="32">
        <f t="shared" si="3"/>
        <v>-12084.837587847736</v>
      </c>
    </row>
    <row r="124" spans="1:14" s="32" customFormat="1" x14ac:dyDescent="0.25">
      <c r="A124">
        <v>600004711</v>
      </c>
      <c r="B124" t="s">
        <v>335</v>
      </c>
      <c r="C124" t="s">
        <v>227</v>
      </c>
      <c r="D124" t="s">
        <v>21</v>
      </c>
      <c r="E124" t="s">
        <v>328</v>
      </c>
      <c r="F124" t="s">
        <v>329</v>
      </c>
      <c r="G124" t="s">
        <v>327</v>
      </c>
      <c r="H124">
        <v>0</v>
      </c>
      <c r="I124" s="32">
        <v>0</v>
      </c>
      <c r="J124" s="32">
        <v>0</v>
      </c>
      <c r="K124" s="32">
        <v>0</v>
      </c>
      <c r="L124" s="32">
        <v>0</v>
      </c>
      <c r="M124" s="32">
        <f t="shared" si="2"/>
        <v>0</v>
      </c>
      <c r="N124" s="32">
        <f t="shared" si="3"/>
        <v>0</v>
      </c>
    </row>
    <row r="125" spans="1:14" s="32" customFormat="1" x14ac:dyDescent="0.25">
      <c r="A125">
        <v>600004713</v>
      </c>
      <c r="B125" t="s">
        <v>337</v>
      </c>
      <c r="C125" t="s">
        <v>211</v>
      </c>
      <c r="D125" t="s">
        <v>21</v>
      </c>
      <c r="E125" t="s">
        <v>212</v>
      </c>
      <c r="F125" t="s">
        <v>338</v>
      </c>
      <c r="G125" t="s">
        <v>337</v>
      </c>
      <c r="H125">
        <v>359.94997584271755</v>
      </c>
      <c r="I125" s="32">
        <v>359.9500283072278</v>
      </c>
      <c r="J125" s="32">
        <v>94886.41</v>
      </c>
      <c r="K125" s="32">
        <v>48096.815047739823</v>
      </c>
      <c r="L125" s="32">
        <v>95008.810000000012</v>
      </c>
      <c r="M125" s="32">
        <f t="shared" si="2"/>
        <v>122.40000000000873</v>
      </c>
      <c r="N125" s="32">
        <f t="shared" si="3"/>
        <v>46911.994952260189</v>
      </c>
    </row>
    <row r="126" spans="1:14" s="32" customFormat="1" x14ac:dyDescent="0.25">
      <c r="A126">
        <v>600004714</v>
      </c>
      <c r="B126" t="s">
        <v>340</v>
      </c>
      <c r="C126" t="s">
        <v>227</v>
      </c>
      <c r="D126" t="s">
        <v>21</v>
      </c>
      <c r="E126" t="s">
        <v>212</v>
      </c>
      <c r="F126" t="s">
        <v>338</v>
      </c>
      <c r="G126" t="s">
        <v>337</v>
      </c>
      <c r="H126">
        <v>421.30997807017553</v>
      </c>
      <c r="I126" s="32">
        <v>421.31022222222219</v>
      </c>
      <c r="J126" s="32">
        <v>4044.58</v>
      </c>
      <c r="K126" s="32">
        <v>20676.396545684456</v>
      </c>
      <c r="L126" s="32">
        <v>37917.919999999998</v>
      </c>
      <c r="M126" s="32">
        <f t="shared" si="2"/>
        <v>33873.339999999997</v>
      </c>
      <c r="N126" s="32">
        <f t="shared" si="3"/>
        <v>17241.523454315542</v>
      </c>
    </row>
    <row r="127" spans="1:14" s="32" customFormat="1" x14ac:dyDescent="0.25">
      <c r="A127">
        <v>600004715</v>
      </c>
      <c r="B127" t="s">
        <v>342</v>
      </c>
      <c r="C127" t="s">
        <v>227</v>
      </c>
      <c r="D127" t="s">
        <v>21</v>
      </c>
      <c r="E127" t="s">
        <v>212</v>
      </c>
      <c r="F127" t="s">
        <v>338</v>
      </c>
      <c r="G127" t="s">
        <v>337</v>
      </c>
      <c r="H127">
        <v>394.65</v>
      </c>
      <c r="I127" s="32">
        <v>391.69</v>
      </c>
      <c r="J127" s="32">
        <v>0</v>
      </c>
      <c r="K127" s="32">
        <v>9809.3433000557925</v>
      </c>
      <c r="L127" s="32">
        <v>1958.45</v>
      </c>
      <c r="M127" s="32">
        <f t="shared" si="2"/>
        <v>1958.45</v>
      </c>
      <c r="N127" s="32">
        <f t="shared" si="3"/>
        <v>-7850.8933000557927</v>
      </c>
    </row>
    <row r="128" spans="1:14" s="32" customFormat="1" x14ac:dyDescent="0.25">
      <c r="A128">
        <v>600004717</v>
      </c>
      <c r="B128" t="s">
        <v>344</v>
      </c>
      <c r="C128" t="s">
        <v>211</v>
      </c>
      <c r="D128" t="s">
        <v>21</v>
      </c>
      <c r="E128" t="s">
        <v>328</v>
      </c>
      <c r="F128" t="s">
        <v>329</v>
      </c>
      <c r="G128" t="s">
        <v>344</v>
      </c>
      <c r="H128">
        <v>738.81000115031304</v>
      </c>
      <c r="I128" s="32">
        <v>738.81088575096283</v>
      </c>
      <c r="J128" s="32">
        <v>89917.61</v>
      </c>
      <c r="K128" s="32">
        <v>44333.032929025707</v>
      </c>
      <c r="L128" s="32">
        <v>71941.710000000006</v>
      </c>
      <c r="M128" s="32">
        <f t="shared" si="2"/>
        <v>-17975.899999999994</v>
      </c>
      <c r="N128" s="32">
        <f t="shared" si="3"/>
        <v>27608.6770709743</v>
      </c>
    </row>
    <row r="129" spans="1:14" s="32" customFormat="1" x14ac:dyDescent="0.25">
      <c r="A129">
        <v>600004718</v>
      </c>
      <c r="B129" t="s">
        <v>346</v>
      </c>
      <c r="C129" t="s">
        <v>227</v>
      </c>
      <c r="D129" t="s">
        <v>21</v>
      </c>
      <c r="E129" t="s">
        <v>328</v>
      </c>
      <c r="F129" t="s">
        <v>329</v>
      </c>
      <c r="G129" t="s">
        <v>344</v>
      </c>
      <c r="H129">
        <v>0</v>
      </c>
      <c r="I129" s="32">
        <v>0</v>
      </c>
      <c r="J129" s="32">
        <v>0</v>
      </c>
      <c r="K129" s="32">
        <v>0</v>
      </c>
      <c r="L129" s="32">
        <v>0</v>
      </c>
      <c r="M129" s="32">
        <f t="shared" si="2"/>
        <v>0</v>
      </c>
      <c r="N129" s="32">
        <f t="shared" si="3"/>
        <v>0</v>
      </c>
    </row>
    <row r="130" spans="1:14" s="32" customFormat="1" x14ac:dyDescent="0.25">
      <c r="A130">
        <v>600004720</v>
      </c>
      <c r="B130">
        <v>0</v>
      </c>
      <c r="C130" t="s">
        <v>211</v>
      </c>
      <c r="D130" t="s">
        <v>21</v>
      </c>
      <c r="E130" t="s">
        <v>348</v>
      </c>
      <c r="F130" t="s">
        <v>349</v>
      </c>
      <c r="G130" t="s">
        <v>350</v>
      </c>
      <c r="H130">
        <v>0</v>
      </c>
      <c r="I130" s="32">
        <v>0</v>
      </c>
      <c r="J130" s="32">
        <v>0</v>
      </c>
      <c r="K130" s="32">
        <v>0</v>
      </c>
      <c r="L130" s="32">
        <v>0</v>
      </c>
      <c r="M130" s="32">
        <f t="shared" ref="M130:M193" si="4">L130-J130</f>
        <v>0</v>
      </c>
      <c r="N130" s="32">
        <f t="shared" ref="N130:N193" si="5">L130-K130</f>
        <v>0</v>
      </c>
    </row>
    <row r="131" spans="1:14" s="32" customFormat="1" x14ac:dyDescent="0.25">
      <c r="A131">
        <v>600004722</v>
      </c>
      <c r="B131" t="s">
        <v>352</v>
      </c>
      <c r="C131" t="s">
        <v>227</v>
      </c>
      <c r="D131" t="s">
        <v>21</v>
      </c>
      <c r="E131" t="s">
        <v>212</v>
      </c>
      <c r="F131" t="s">
        <v>338</v>
      </c>
      <c r="G131" t="s">
        <v>353</v>
      </c>
      <c r="H131">
        <v>414</v>
      </c>
      <c r="I131" s="32">
        <v>414</v>
      </c>
      <c r="J131" s="32">
        <v>2070</v>
      </c>
      <c r="K131" s="32">
        <v>10288.559748084635</v>
      </c>
      <c r="L131" s="32">
        <v>2070</v>
      </c>
      <c r="M131" s="32">
        <f t="shared" si="4"/>
        <v>0</v>
      </c>
      <c r="N131" s="32">
        <f t="shared" si="5"/>
        <v>-8218.5597480846354</v>
      </c>
    </row>
    <row r="132" spans="1:14" s="32" customFormat="1" x14ac:dyDescent="0.25">
      <c r="A132">
        <v>600004742</v>
      </c>
      <c r="B132" t="s">
        <v>355</v>
      </c>
      <c r="C132" t="s">
        <v>211</v>
      </c>
      <c r="D132" t="s">
        <v>21</v>
      </c>
      <c r="E132" t="s">
        <v>328</v>
      </c>
      <c r="F132" t="s">
        <v>356</v>
      </c>
      <c r="G132" t="s">
        <v>355</v>
      </c>
      <c r="H132">
        <v>668.17001999755132</v>
      </c>
      <c r="I132" s="32">
        <v>668.17086313314394</v>
      </c>
      <c r="J132" s="32">
        <v>98233.01999999999</v>
      </c>
      <c r="K132" s="32">
        <v>66462.666211442673</v>
      </c>
      <c r="L132" s="32">
        <v>34100.1</v>
      </c>
      <c r="M132" s="32">
        <f t="shared" si="4"/>
        <v>-64132.919999999991</v>
      </c>
      <c r="N132" s="32">
        <f t="shared" si="5"/>
        <v>-32362.566211442674</v>
      </c>
    </row>
    <row r="133" spans="1:14" s="32" customFormat="1" x14ac:dyDescent="0.25">
      <c r="A133">
        <v>600004744</v>
      </c>
      <c r="B133" t="s">
        <v>358</v>
      </c>
      <c r="C133" t="s">
        <v>227</v>
      </c>
      <c r="D133" t="s">
        <v>21</v>
      </c>
      <c r="E133" t="s">
        <v>328</v>
      </c>
      <c r="F133" t="s">
        <v>356</v>
      </c>
      <c r="G133" t="s">
        <v>355</v>
      </c>
      <c r="H133">
        <v>735.34</v>
      </c>
      <c r="I133" s="32">
        <v>735.34</v>
      </c>
      <c r="J133" s="32">
        <v>2206.02</v>
      </c>
      <c r="K133" s="32">
        <v>204.59881347604718</v>
      </c>
      <c r="L133" s="32">
        <v>735.34</v>
      </c>
      <c r="M133" s="32">
        <f t="shared" si="4"/>
        <v>-1470.6799999999998</v>
      </c>
      <c r="N133" s="32">
        <f t="shared" si="5"/>
        <v>530.74118652395282</v>
      </c>
    </row>
    <row r="134" spans="1:14" s="32" customFormat="1" x14ac:dyDescent="0.25">
      <c r="A134">
        <v>600004747</v>
      </c>
      <c r="B134" t="s">
        <v>360</v>
      </c>
      <c r="C134" t="s">
        <v>227</v>
      </c>
      <c r="D134" t="s">
        <v>21</v>
      </c>
      <c r="E134" t="s">
        <v>328</v>
      </c>
      <c r="F134" t="s">
        <v>329</v>
      </c>
      <c r="G134" t="s">
        <v>327</v>
      </c>
      <c r="H134">
        <v>659.41</v>
      </c>
      <c r="I134" s="32">
        <v>659.41</v>
      </c>
      <c r="J134" s="32">
        <v>3956.46</v>
      </c>
      <c r="K134" s="32">
        <v>16053.064143875874</v>
      </c>
      <c r="L134" s="32">
        <v>659.41</v>
      </c>
      <c r="M134" s="32">
        <f t="shared" si="4"/>
        <v>-3297.05</v>
      </c>
      <c r="N134" s="32">
        <f t="shared" si="5"/>
        <v>-15393.654143875874</v>
      </c>
    </row>
    <row r="135" spans="1:14" s="32" customFormat="1" x14ac:dyDescent="0.25">
      <c r="A135">
        <v>600004748</v>
      </c>
      <c r="B135" t="s">
        <v>362</v>
      </c>
      <c r="C135" t="s">
        <v>227</v>
      </c>
      <c r="D135" t="s">
        <v>21</v>
      </c>
      <c r="E135" t="s">
        <v>328</v>
      </c>
      <c r="F135" t="s">
        <v>356</v>
      </c>
      <c r="G135" t="s">
        <v>355</v>
      </c>
      <c r="H135">
        <v>0</v>
      </c>
      <c r="I135" s="32">
        <v>0</v>
      </c>
      <c r="J135" s="32">
        <v>0</v>
      </c>
      <c r="K135" s="32">
        <v>0</v>
      </c>
      <c r="L135" s="32">
        <v>0</v>
      </c>
      <c r="M135" s="32">
        <f t="shared" si="4"/>
        <v>0</v>
      </c>
      <c r="N135" s="32">
        <f t="shared" si="5"/>
        <v>0</v>
      </c>
    </row>
    <row r="136" spans="1:14" s="32" customFormat="1" x14ac:dyDescent="0.25">
      <c r="A136">
        <v>600004749</v>
      </c>
      <c r="B136" t="s">
        <v>364</v>
      </c>
      <c r="C136" t="s">
        <v>227</v>
      </c>
      <c r="D136" t="s">
        <v>21</v>
      </c>
      <c r="E136" t="s">
        <v>328</v>
      </c>
      <c r="F136" t="s">
        <v>356</v>
      </c>
      <c r="G136" t="s">
        <v>355</v>
      </c>
      <c r="H136">
        <v>774.62074074074064</v>
      </c>
      <c r="I136" s="32">
        <v>774.61925925925925</v>
      </c>
      <c r="J136" s="32">
        <v>5228.6899999999996</v>
      </c>
      <c r="K136" s="32">
        <v>19233.83299259259</v>
      </c>
      <c r="L136" s="32">
        <v>2614.34</v>
      </c>
      <c r="M136" s="32">
        <f t="shared" si="4"/>
        <v>-2614.3499999999995</v>
      </c>
      <c r="N136" s="32">
        <f t="shared" si="5"/>
        <v>-16619.49299259259</v>
      </c>
    </row>
    <row r="137" spans="1:14" s="32" customFormat="1" x14ac:dyDescent="0.25">
      <c r="A137">
        <v>600004755</v>
      </c>
      <c r="B137" t="s">
        <v>366</v>
      </c>
      <c r="C137" t="s">
        <v>227</v>
      </c>
      <c r="D137" t="s">
        <v>21</v>
      </c>
      <c r="E137" t="s">
        <v>212</v>
      </c>
      <c r="F137" t="s">
        <v>213</v>
      </c>
      <c r="G137" t="s">
        <v>367</v>
      </c>
      <c r="H137">
        <v>745.91</v>
      </c>
      <c r="I137" s="32">
        <v>745.91</v>
      </c>
      <c r="J137" s="32">
        <v>1491.82</v>
      </c>
      <c r="K137" s="32">
        <v>1377.0705807926772</v>
      </c>
      <c r="L137" s="32">
        <v>2983.64</v>
      </c>
      <c r="M137" s="32">
        <f t="shared" si="4"/>
        <v>1491.82</v>
      </c>
      <c r="N137" s="32">
        <f t="shared" si="5"/>
        <v>1606.5694192073227</v>
      </c>
    </row>
    <row r="138" spans="1:14" s="32" customFormat="1" x14ac:dyDescent="0.25">
      <c r="A138">
        <v>600004897</v>
      </c>
      <c r="B138" t="s">
        <v>369</v>
      </c>
      <c r="C138" t="s">
        <v>211</v>
      </c>
      <c r="D138" t="s">
        <v>370</v>
      </c>
      <c r="E138" t="s">
        <v>371</v>
      </c>
      <c r="F138" t="s">
        <v>372</v>
      </c>
      <c r="G138" t="s">
        <v>373</v>
      </c>
      <c r="H138">
        <v>0</v>
      </c>
      <c r="I138" s="32">
        <v>0</v>
      </c>
      <c r="J138" s="32">
        <v>0</v>
      </c>
      <c r="K138" s="32">
        <v>0</v>
      </c>
      <c r="L138" s="32">
        <v>0</v>
      </c>
      <c r="M138" s="32">
        <f t="shared" si="4"/>
        <v>0</v>
      </c>
      <c r="N138" s="32">
        <f t="shared" si="5"/>
        <v>0</v>
      </c>
    </row>
    <row r="139" spans="1:14" s="32" customFormat="1" x14ac:dyDescent="0.25">
      <c r="A139">
        <v>600004898</v>
      </c>
      <c r="B139" t="s">
        <v>375</v>
      </c>
      <c r="C139" t="s">
        <v>227</v>
      </c>
      <c r="D139" t="s">
        <v>370</v>
      </c>
      <c r="E139" t="s">
        <v>371</v>
      </c>
      <c r="F139" t="s">
        <v>372</v>
      </c>
      <c r="G139" t="s">
        <v>373</v>
      </c>
      <c r="H139">
        <v>0</v>
      </c>
      <c r="I139" s="32">
        <v>0</v>
      </c>
      <c r="J139" s="32">
        <v>0</v>
      </c>
      <c r="K139" s="32">
        <v>0</v>
      </c>
      <c r="L139" s="32">
        <v>0</v>
      </c>
      <c r="M139" s="32">
        <f t="shared" si="4"/>
        <v>0</v>
      </c>
      <c r="N139" s="32">
        <f t="shared" si="5"/>
        <v>0</v>
      </c>
    </row>
    <row r="140" spans="1:14" s="32" customFormat="1" x14ac:dyDescent="0.25">
      <c r="A140">
        <v>600004899</v>
      </c>
      <c r="B140" t="s">
        <v>377</v>
      </c>
      <c r="C140" t="s">
        <v>227</v>
      </c>
      <c r="D140" t="s">
        <v>370</v>
      </c>
      <c r="E140" t="s">
        <v>371</v>
      </c>
      <c r="F140" t="s">
        <v>372</v>
      </c>
      <c r="G140" t="s">
        <v>373</v>
      </c>
      <c r="H140">
        <v>0</v>
      </c>
      <c r="I140" s="32">
        <v>0</v>
      </c>
      <c r="J140" s="32">
        <v>0</v>
      </c>
      <c r="K140" s="32">
        <v>0</v>
      </c>
      <c r="L140" s="32">
        <v>0</v>
      </c>
      <c r="M140" s="32">
        <f t="shared" si="4"/>
        <v>0</v>
      </c>
      <c r="N140" s="32">
        <f t="shared" si="5"/>
        <v>0</v>
      </c>
    </row>
    <row r="141" spans="1:14" s="32" customFormat="1" x14ac:dyDescent="0.25">
      <c r="A141">
        <v>600004900</v>
      </c>
      <c r="B141" t="s">
        <v>379</v>
      </c>
      <c r="C141" t="s">
        <v>227</v>
      </c>
      <c r="D141" t="s">
        <v>370</v>
      </c>
      <c r="E141" t="s">
        <v>371</v>
      </c>
      <c r="F141" t="s">
        <v>372</v>
      </c>
      <c r="G141" t="s">
        <v>373</v>
      </c>
      <c r="H141">
        <v>0</v>
      </c>
      <c r="I141" s="32">
        <v>0</v>
      </c>
      <c r="J141" s="32">
        <v>0</v>
      </c>
      <c r="K141" s="32">
        <v>0</v>
      </c>
      <c r="L141" s="32">
        <v>0</v>
      </c>
      <c r="M141" s="32">
        <f t="shared" si="4"/>
        <v>0</v>
      </c>
      <c r="N141" s="32">
        <f t="shared" si="5"/>
        <v>0</v>
      </c>
    </row>
    <row r="142" spans="1:14" s="32" customFormat="1" x14ac:dyDescent="0.25">
      <c r="A142">
        <v>600005114</v>
      </c>
      <c r="B142" t="s">
        <v>381</v>
      </c>
      <c r="C142" t="s">
        <v>211</v>
      </c>
      <c r="D142" t="s">
        <v>62</v>
      </c>
      <c r="E142" t="s">
        <v>216</v>
      </c>
      <c r="F142" t="s">
        <v>382</v>
      </c>
      <c r="G142" t="s">
        <v>381</v>
      </c>
      <c r="H142">
        <v>54.980030607293493</v>
      </c>
      <c r="I142" s="32">
        <v>54.979927620042538</v>
      </c>
      <c r="J142" s="32">
        <v>14729.7</v>
      </c>
      <c r="K142" s="32">
        <v>-551.99950729722468</v>
      </c>
      <c r="L142" s="32">
        <v>14736.27</v>
      </c>
      <c r="M142" s="32">
        <f t="shared" si="4"/>
        <v>6.569999999999709</v>
      </c>
      <c r="N142" s="32">
        <f t="shared" si="5"/>
        <v>15288.269507297226</v>
      </c>
    </row>
    <row r="143" spans="1:14" s="32" customFormat="1" x14ac:dyDescent="0.25">
      <c r="A143">
        <v>600005116</v>
      </c>
      <c r="B143" t="s">
        <v>384</v>
      </c>
      <c r="C143" t="s">
        <v>211</v>
      </c>
      <c r="D143" t="s">
        <v>33</v>
      </c>
      <c r="E143" t="s">
        <v>385</v>
      </c>
      <c r="F143" t="s">
        <v>386</v>
      </c>
      <c r="G143" t="s">
        <v>387</v>
      </c>
      <c r="H143">
        <v>51.969852423286177</v>
      </c>
      <c r="I143" s="32">
        <v>51.96990476819952</v>
      </c>
      <c r="J143" s="32">
        <v>9370.84</v>
      </c>
      <c r="K143" s="32">
        <v>5940.8297400631118</v>
      </c>
      <c r="L143" s="32">
        <v>9435.5</v>
      </c>
      <c r="M143" s="32">
        <f t="shared" si="4"/>
        <v>64.659999999999854</v>
      </c>
      <c r="N143" s="32">
        <f t="shared" si="5"/>
        <v>3494.6702599368882</v>
      </c>
    </row>
    <row r="144" spans="1:14" s="32" customFormat="1" x14ac:dyDescent="0.25">
      <c r="A144">
        <v>600005117</v>
      </c>
      <c r="B144" t="s">
        <v>389</v>
      </c>
      <c r="C144" t="s">
        <v>227</v>
      </c>
      <c r="D144" t="s">
        <v>33</v>
      </c>
      <c r="E144" t="s">
        <v>385</v>
      </c>
      <c r="F144" t="s">
        <v>386</v>
      </c>
      <c r="G144" t="s">
        <v>387</v>
      </c>
      <c r="H144">
        <v>109.17991071428573</v>
      </c>
      <c r="I144" s="32">
        <v>109.1799539170507</v>
      </c>
      <c r="J144" s="32">
        <v>2904.19</v>
      </c>
      <c r="K144" s="32">
        <v>2662.6951479295521</v>
      </c>
      <c r="L144" s="32">
        <v>2751.33</v>
      </c>
      <c r="M144" s="32">
        <f t="shared" si="4"/>
        <v>-152.86000000000013</v>
      </c>
      <c r="N144" s="32">
        <f t="shared" si="5"/>
        <v>88.634852070447778</v>
      </c>
    </row>
    <row r="145" spans="1:14" s="32" customFormat="1" x14ac:dyDescent="0.25">
      <c r="A145">
        <v>600005119</v>
      </c>
      <c r="B145" t="s">
        <v>391</v>
      </c>
      <c r="C145" t="s">
        <v>211</v>
      </c>
      <c r="D145" t="s">
        <v>33</v>
      </c>
      <c r="E145" t="s">
        <v>385</v>
      </c>
      <c r="F145" t="s">
        <v>386</v>
      </c>
      <c r="G145" t="s">
        <v>392</v>
      </c>
      <c r="H145">
        <v>64.230095496411835</v>
      </c>
      <c r="I145" s="32">
        <v>53.190014167346412</v>
      </c>
      <c r="J145" s="32">
        <v>0</v>
      </c>
      <c r="K145" s="32">
        <v>4275.9508045661723</v>
      </c>
      <c r="L145" s="32">
        <v>2477.91</v>
      </c>
      <c r="M145" s="32">
        <f t="shared" si="4"/>
        <v>2477.91</v>
      </c>
      <c r="N145" s="32">
        <f t="shared" si="5"/>
        <v>-1798.0408045661725</v>
      </c>
    </row>
    <row r="146" spans="1:14" s="32" customFormat="1" x14ac:dyDescent="0.25">
      <c r="A146">
        <v>600005121</v>
      </c>
      <c r="B146" t="s">
        <v>394</v>
      </c>
      <c r="C146" t="s">
        <v>227</v>
      </c>
      <c r="D146" t="s">
        <v>33</v>
      </c>
      <c r="E146" t="s">
        <v>385</v>
      </c>
      <c r="F146" t="s">
        <v>386</v>
      </c>
      <c r="G146" t="s">
        <v>392</v>
      </c>
      <c r="H146">
        <v>113.12992424242425</v>
      </c>
      <c r="I146" s="32">
        <v>113.13028571428572</v>
      </c>
      <c r="J146" s="32">
        <v>2986.63</v>
      </c>
      <c r="K146" s="32">
        <v>2778.1954317825566</v>
      </c>
      <c r="L146" s="32">
        <v>2969.67</v>
      </c>
      <c r="M146" s="32">
        <f t="shared" si="4"/>
        <v>-16.960000000000036</v>
      </c>
      <c r="N146" s="32">
        <f t="shared" si="5"/>
        <v>191.47456821744345</v>
      </c>
    </row>
    <row r="147" spans="1:14" s="32" customFormat="1" x14ac:dyDescent="0.25">
      <c r="A147">
        <v>600005122</v>
      </c>
      <c r="B147" t="s">
        <v>396</v>
      </c>
      <c r="C147" t="s">
        <v>227</v>
      </c>
      <c r="D147" t="s">
        <v>33</v>
      </c>
      <c r="E147" t="s">
        <v>385</v>
      </c>
      <c r="F147" t="s">
        <v>386</v>
      </c>
      <c r="G147" t="s">
        <v>392</v>
      </c>
      <c r="H147">
        <v>110.19999999999999</v>
      </c>
      <c r="I147" s="32">
        <v>110.2</v>
      </c>
      <c r="J147" s="32">
        <v>3195.8</v>
      </c>
      <c r="K147" s="32">
        <v>2712.2646229472766</v>
      </c>
      <c r="L147" s="32">
        <v>2424.4</v>
      </c>
      <c r="M147" s="32">
        <f t="shared" si="4"/>
        <v>-771.40000000000009</v>
      </c>
      <c r="N147" s="32">
        <f t="shared" si="5"/>
        <v>-287.86462294727653</v>
      </c>
    </row>
    <row r="148" spans="1:14" s="32" customFormat="1" x14ac:dyDescent="0.25">
      <c r="A148">
        <v>600005133</v>
      </c>
      <c r="B148" t="s">
        <v>398</v>
      </c>
      <c r="C148" t="s">
        <v>211</v>
      </c>
      <c r="D148" t="s">
        <v>51</v>
      </c>
      <c r="E148" t="s">
        <v>399</v>
      </c>
      <c r="F148" t="s">
        <v>400</v>
      </c>
      <c r="G148" t="s">
        <v>398</v>
      </c>
      <c r="H148">
        <v>43.770023078022781</v>
      </c>
      <c r="I148" s="32">
        <v>43.770029498525069</v>
      </c>
      <c r="J148" s="32">
        <v>19288.53</v>
      </c>
      <c r="K148" s="32">
        <v>310.50454371549085</v>
      </c>
      <c r="L148" s="32">
        <v>18547.55</v>
      </c>
      <c r="M148" s="32">
        <f t="shared" si="4"/>
        <v>-740.97999999999956</v>
      </c>
      <c r="N148" s="32">
        <f t="shared" si="5"/>
        <v>18237.045456284508</v>
      </c>
    </row>
    <row r="149" spans="1:14" s="32" customFormat="1" x14ac:dyDescent="0.25">
      <c r="A149">
        <v>600007746</v>
      </c>
      <c r="B149" t="s">
        <v>402</v>
      </c>
      <c r="C149" t="s">
        <v>211</v>
      </c>
      <c r="D149" t="s">
        <v>46</v>
      </c>
      <c r="E149" t="s">
        <v>251</v>
      </c>
      <c r="F149" t="s">
        <v>252</v>
      </c>
      <c r="G149" t="s">
        <v>402</v>
      </c>
      <c r="H149">
        <v>65.419974391805383</v>
      </c>
      <c r="I149" s="32">
        <v>65.42026431718061</v>
      </c>
      <c r="J149" s="32">
        <v>2554.65</v>
      </c>
      <c r="K149" s="32">
        <v>45539.557874451653</v>
      </c>
      <c r="L149" s="32">
        <v>742.52</v>
      </c>
      <c r="M149" s="32">
        <f t="shared" si="4"/>
        <v>-1812.13</v>
      </c>
      <c r="N149" s="32">
        <f t="shared" si="5"/>
        <v>-44797.037874451657</v>
      </c>
    </row>
    <row r="150" spans="1:14" s="32" customFormat="1" x14ac:dyDescent="0.25">
      <c r="A150">
        <v>600007749</v>
      </c>
      <c r="B150" t="s">
        <v>404</v>
      </c>
      <c r="C150" t="s">
        <v>211</v>
      </c>
      <c r="D150" t="s">
        <v>62</v>
      </c>
      <c r="E150" t="s">
        <v>216</v>
      </c>
      <c r="F150" t="s">
        <v>405</v>
      </c>
      <c r="G150" t="s">
        <v>404</v>
      </c>
      <c r="H150">
        <v>73.319995882443777</v>
      </c>
      <c r="I150" s="32">
        <v>73.319936487340144</v>
      </c>
      <c r="J150" s="32">
        <v>71226.710000000006</v>
      </c>
      <c r="K150" s="32">
        <v>105335.53868449226</v>
      </c>
      <c r="L150" s="32">
        <v>21472.11</v>
      </c>
      <c r="M150" s="32">
        <f t="shared" si="4"/>
        <v>-49754.600000000006</v>
      </c>
      <c r="N150" s="32">
        <f t="shared" si="5"/>
        <v>-83863.428684492261</v>
      </c>
    </row>
    <row r="151" spans="1:14" s="32" customFormat="1" x14ac:dyDescent="0.25">
      <c r="A151">
        <v>600007751</v>
      </c>
      <c r="B151" t="s">
        <v>407</v>
      </c>
      <c r="C151" t="s">
        <v>211</v>
      </c>
      <c r="D151" t="s">
        <v>192</v>
      </c>
      <c r="E151" t="s">
        <v>408</v>
      </c>
      <c r="F151" t="s">
        <v>409</v>
      </c>
      <c r="G151" t="s">
        <v>410</v>
      </c>
      <c r="H151">
        <v>120.11999758712211</v>
      </c>
      <c r="I151" s="32">
        <v>120.12005509485581</v>
      </c>
      <c r="J151" s="32">
        <v>83635.23000000001</v>
      </c>
      <c r="K151" s="32">
        <v>33905.550998931438</v>
      </c>
      <c r="L151" s="32">
        <v>38110.61</v>
      </c>
      <c r="M151" s="32">
        <f t="shared" si="4"/>
        <v>-45524.62000000001</v>
      </c>
      <c r="N151" s="32">
        <f t="shared" si="5"/>
        <v>4205.0590010685628</v>
      </c>
    </row>
    <row r="152" spans="1:14" s="32" customFormat="1" x14ac:dyDescent="0.25">
      <c r="A152">
        <v>600007760</v>
      </c>
      <c r="B152" t="s">
        <v>412</v>
      </c>
      <c r="C152" t="s">
        <v>227</v>
      </c>
      <c r="D152" t="s">
        <v>309</v>
      </c>
      <c r="E152" t="s">
        <v>310</v>
      </c>
      <c r="F152" t="s">
        <v>311</v>
      </c>
      <c r="G152" t="s">
        <v>413</v>
      </c>
      <c r="H152">
        <v>0</v>
      </c>
      <c r="I152" s="32">
        <v>0</v>
      </c>
      <c r="J152" s="32">
        <v>0</v>
      </c>
      <c r="K152" s="32">
        <v>0</v>
      </c>
      <c r="L152" s="32">
        <v>0</v>
      </c>
      <c r="M152" s="32">
        <f t="shared" si="4"/>
        <v>0</v>
      </c>
      <c r="N152" s="32">
        <f t="shared" si="5"/>
        <v>0</v>
      </c>
    </row>
    <row r="153" spans="1:14" s="32" customFormat="1" x14ac:dyDescent="0.25">
      <c r="A153">
        <v>600008400</v>
      </c>
      <c r="B153" t="s">
        <v>415</v>
      </c>
      <c r="C153" t="s">
        <v>227</v>
      </c>
      <c r="D153" t="s">
        <v>21</v>
      </c>
      <c r="E153" t="s">
        <v>212</v>
      </c>
      <c r="F153" t="s">
        <v>338</v>
      </c>
      <c r="G153" t="s">
        <v>416</v>
      </c>
      <c r="H153">
        <v>378.28999999999996</v>
      </c>
      <c r="I153" s="32">
        <v>0</v>
      </c>
      <c r="J153" s="32">
        <v>9078.9599999999991</v>
      </c>
      <c r="K153" s="32">
        <v>1079.7511617177877</v>
      </c>
      <c r="L153" s="32">
        <v>0</v>
      </c>
      <c r="M153" s="32">
        <f t="shared" si="4"/>
        <v>-9078.9599999999991</v>
      </c>
      <c r="N153" s="32">
        <f t="shared" si="5"/>
        <v>-1079.7511617177877</v>
      </c>
    </row>
    <row r="154" spans="1:14" s="32" customFormat="1" x14ac:dyDescent="0.25">
      <c r="A154">
        <v>600008402</v>
      </c>
      <c r="B154" t="s">
        <v>418</v>
      </c>
      <c r="C154" t="s">
        <v>227</v>
      </c>
      <c r="D154" t="s">
        <v>21</v>
      </c>
      <c r="E154" t="s">
        <v>212</v>
      </c>
      <c r="F154" t="s">
        <v>338</v>
      </c>
      <c r="G154" t="s">
        <v>353</v>
      </c>
      <c r="H154">
        <v>443.3</v>
      </c>
      <c r="I154" s="32">
        <v>443.30052083333339</v>
      </c>
      <c r="J154" s="32">
        <v>22342.32</v>
      </c>
      <c r="K154" s="32">
        <v>10778.967791191399</v>
      </c>
      <c r="L154" s="32">
        <v>8511.3700000000008</v>
      </c>
      <c r="M154" s="32">
        <f t="shared" si="4"/>
        <v>-13830.949999999999</v>
      </c>
      <c r="N154" s="32">
        <f t="shared" si="5"/>
        <v>-2267.5977911913978</v>
      </c>
    </row>
    <row r="155" spans="1:14" s="32" customFormat="1" x14ac:dyDescent="0.25">
      <c r="A155">
        <v>600008421</v>
      </c>
      <c r="B155" t="s">
        <v>420</v>
      </c>
      <c r="C155" t="s">
        <v>227</v>
      </c>
      <c r="D155" t="s">
        <v>187</v>
      </c>
      <c r="E155" t="s">
        <v>316</v>
      </c>
      <c r="F155" t="s">
        <v>317</v>
      </c>
      <c r="G155" t="s">
        <v>186</v>
      </c>
      <c r="H155">
        <v>0</v>
      </c>
      <c r="I155" s="32">
        <v>0</v>
      </c>
      <c r="J155" s="32">
        <v>0</v>
      </c>
      <c r="K155" s="32">
        <v>0</v>
      </c>
      <c r="L155" s="32">
        <v>0</v>
      </c>
      <c r="M155" s="32">
        <f t="shared" si="4"/>
        <v>0</v>
      </c>
      <c r="N155" s="32">
        <f t="shared" si="5"/>
        <v>0</v>
      </c>
    </row>
    <row r="156" spans="1:14" s="32" customFormat="1" x14ac:dyDescent="0.25">
      <c r="A156">
        <v>600008696</v>
      </c>
      <c r="B156" t="s">
        <v>422</v>
      </c>
      <c r="C156" t="s">
        <v>227</v>
      </c>
      <c r="D156" t="s">
        <v>21</v>
      </c>
      <c r="E156" t="s">
        <v>328</v>
      </c>
      <c r="F156" t="s">
        <v>329</v>
      </c>
      <c r="G156" t="s">
        <v>423</v>
      </c>
      <c r="H156">
        <v>747.65018181818186</v>
      </c>
      <c r="I156" s="32">
        <v>747.65018181818186</v>
      </c>
      <c r="J156" s="32">
        <v>10280.19</v>
      </c>
      <c r="K156" s="32">
        <v>9578.4600066094627</v>
      </c>
      <c r="L156" s="32">
        <v>10280.19</v>
      </c>
      <c r="M156" s="32">
        <f t="shared" si="4"/>
        <v>0</v>
      </c>
      <c r="N156" s="32">
        <f t="shared" si="5"/>
        <v>701.72999339053786</v>
      </c>
    </row>
    <row r="157" spans="1:14" s="32" customFormat="1" x14ac:dyDescent="0.25">
      <c r="A157">
        <v>600008971</v>
      </c>
      <c r="B157" t="s">
        <v>425</v>
      </c>
      <c r="C157" t="s">
        <v>227</v>
      </c>
      <c r="D157" t="s">
        <v>51</v>
      </c>
      <c r="E157" t="s">
        <v>399</v>
      </c>
      <c r="F157" t="s">
        <v>400</v>
      </c>
      <c r="G157" t="s">
        <v>426</v>
      </c>
      <c r="H157">
        <v>0</v>
      </c>
      <c r="I157" s="32">
        <v>0</v>
      </c>
      <c r="J157" s="32">
        <v>0</v>
      </c>
      <c r="K157" s="32">
        <v>0</v>
      </c>
      <c r="L157" s="32">
        <v>0</v>
      </c>
      <c r="M157" s="32">
        <f t="shared" si="4"/>
        <v>0</v>
      </c>
      <c r="N157" s="32">
        <f t="shared" si="5"/>
        <v>0</v>
      </c>
    </row>
    <row r="158" spans="1:14" s="32" customFormat="1" x14ac:dyDescent="0.25">
      <c r="A158">
        <v>600009121</v>
      </c>
      <c r="B158" t="s">
        <v>428</v>
      </c>
      <c r="C158" t="s">
        <v>227</v>
      </c>
      <c r="D158" t="s">
        <v>21</v>
      </c>
      <c r="E158" t="s">
        <v>212</v>
      </c>
      <c r="F158" t="s">
        <v>338</v>
      </c>
      <c r="G158" t="s">
        <v>416</v>
      </c>
      <c r="H158">
        <v>404.0799019607843</v>
      </c>
      <c r="I158" s="32">
        <v>404.07989130434783</v>
      </c>
      <c r="J158" s="32">
        <v>7758.33</v>
      </c>
      <c r="K158" s="32">
        <v>10146.984173092153</v>
      </c>
      <c r="L158" s="32">
        <v>7758.33</v>
      </c>
      <c r="M158" s="32">
        <f t="shared" si="4"/>
        <v>0</v>
      </c>
      <c r="N158" s="32">
        <f t="shared" si="5"/>
        <v>-2388.6541730921526</v>
      </c>
    </row>
    <row r="159" spans="1:14" s="32" customFormat="1" x14ac:dyDescent="0.25">
      <c r="A159">
        <v>600010048</v>
      </c>
      <c r="B159" t="s">
        <v>420</v>
      </c>
      <c r="C159" t="s">
        <v>227</v>
      </c>
      <c r="D159" t="s">
        <v>187</v>
      </c>
      <c r="E159" t="s">
        <v>316</v>
      </c>
      <c r="F159" t="s">
        <v>317</v>
      </c>
      <c r="G159" t="s">
        <v>186</v>
      </c>
      <c r="H159">
        <v>0</v>
      </c>
      <c r="I159" s="32">
        <v>0</v>
      </c>
      <c r="J159" s="32">
        <v>0</v>
      </c>
      <c r="K159" s="32">
        <v>0</v>
      </c>
      <c r="L159" s="32">
        <v>0</v>
      </c>
      <c r="M159" s="32">
        <f t="shared" si="4"/>
        <v>0</v>
      </c>
      <c r="N159" s="32">
        <f t="shared" si="5"/>
        <v>0</v>
      </c>
    </row>
    <row r="160" spans="1:14" s="32" customFormat="1" x14ac:dyDescent="0.25">
      <c r="A160">
        <v>600010251</v>
      </c>
      <c r="B160" t="s">
        <v>431</v>
      </c>
      <c r="C160" t="s">
        <v>227</v>
      </c>
      <c r="D160" t="s">
        <v>21</v>
      </c>
      <c r="E160" t="s">
        <v>328</v>
      </c>
      <c r="F160" t="s">
        <v>356</v>
      </c>
      <c r="G160" t="s">
        <v>432</v>
      </c>
      <c r="H160">
        <v>700.86</v>
      </c>
      <c r="I160" s="32">
        <v>700.86</v>
      </c>
      <c r="J160" s="32">
        <v>7709.46</v>
      </c>
      <c r="K160" s="32">
        <v>17250.844711437225</v>
      </c>
      <c r="L160" s="32">
        <v>7709.46</v>
      </c>
      <c r="M160" s="32">
        <f t="shared" si="4"/>
        <v>0</v>
      </c>
      <c r="N160" s="32">
        <f t="shared" si="5"/>
        <v>-9541.3847114372256</v>
      </c>
    </row>
    <row r="161" spans="1:14" s="32" customFormat="1" x14ac:dyDescent="0.25">
      <c r="A161">
        <v>600010252</v>
      </c>
      <c r="B161" t="s">
        <v>434</v>
      </c>
      <c r="C161" t="s">
        <v>227</v>
      </c>
      <c r="D161" t="s">
        <v>21</v>
      </c>
      <c r="E161" t="s">
        <v>328</v>
      </c>
      <c r="F161" t="s">
        <v>356</v>
      </c>
      <c r="G161" t="s">
        <v>432</v>
      </c>
      <c r="H161">
        <v>0</v>
      </c>
      <c r="I161" s="32">
        <v>0</v>
      </c>
      <c r="J161" s="32">
        <v>0</v>
      </c>
      <c r="K161" s="32">
        <v>0</v>
      </c>
      <c r="L161" s="32">
        <v>0</v>
      </c>
      <c r="M161" s="32">
        <f t="shared" si="4"/>
        <v>0</v>
      </c>
      <c r="N161" s="32">
        <f t="shared" si="5"/>
        <v>0</v>
      </c>
    </row>
    <row r="162" spans="1:14" s="32" customFormat="1" x14ac:dyDescent="0.25">
      <c r="A162">
        <v>600010264</v>
      </c>
      <c r="B162" t="s">
        <v>436</v>
      </c>
      <c r="C162" t="s">
        <v>227</v>
      </c>
      <c r="D162" t="s">
        <v>21</v>
      </c>
      <c r="E162" t="s">
        <v>328</v>
      </c>
      <c r="F162" t="s">
        <v>329</v>
      </c>
      <c r="G162" t="s">
        <v>344</v>
      </c>
      <c r="H162">
        <v>872.42</v>
      </c>
      <c r="I162" s="32">
        <v>872.41992337164743</v>
      </c>
      <c r="J162" s="32">
        <v>3925.89</v>
      </c>
      <c r="K162" s="32">
        <v>21710.872213688774</v>
      </c>
      <c r="L162" s="32">
        <v>11777.67</v>
      </c>
      <c r="M162" s="32">
        <f t="shared" si="4"/>
        <v>7851.7800000000007</v>
      </c>
      <c r="N162" s="32">
        <f t="shared" si="5"/>
        <v>-9933.2022136887736</v>
      </c>
    </row>
    <row r="163" spans="1:14" s="32" customFormat="1" x14ac:dyDescent="0.25">
      <c r="A163">
        <v>600010301</v>
      </c>
      <c r="B163" t="s">
        <v>438</v>
      </c>
      <c r="C163" t="s">
        <v>227</v>
      </c>
      <c r="D163" t="s">
        <v>21</v>
      </c>
      <c r="E163" t="s">
        <v>328</v>
      </c>
      <c r="F163" t="s">
        <v>329</v>
      </c>
      <c r="G163" t="s">
        <v>439</v>
      </c>
      <c r="H163">
        <v>983.54133333333334</v>
      </c>
      <c r="I163" s="32">
        <v>983.54</v>
      </c>
      <c r="J163" s="32">
        <v>3688.28</v>
      </c>
      <c r="K163" s="32">
        <v>24572.413074299391</v>
      </c>
      <c r="L163" s="32">
        <v>4917.7</v>
      </c>
      <c r="M163" s="32">
        <f t="shared" si="4"/>
        <v>1229.4199999999996</v>
      </c>
      <c r="N163" s="32">
        <f t="shared" si="5"/>
        <v>-19654.71307429939</v>
      </c>
    </row>
    <row r="164" spans="1:14" s="32" customFormat="1" x14ac:dyDescent="0.25">
      <c r="A164">
        <v>600010606</v>
      </c>
      <c r="B164" t="s">
        <v>441</v>
      </c>
      <c r="C164" t="s">
        <v>211</v>
      </c>
      <c r="D164" t="s">
        <v>21</v>
      </c>
      <c r="E164" t="s">
        <v>212</v>
      </c>
      <c r="F164" t="s">
        <v>442</v>
      </c>
      <c r="G164" t="s">
        <v>443</v>
      </c>
      <c r="H164">
        <v>358.96038333190728</v>
      </c>
      <c r="I164" s="32">
        <v>358.96019688579673</v>
      </c>
      <c r="J164" s="32">
        <v>4195.17</v>
      </c>
      <c r="K164" s="32">
        <v>5903.82142465988</v>
      </c>
      <c r="L164" s="32">
        <v>7584.47</v>
      </c>
      <c r="M164" s="32">
        <f t="shared" si="4"/>
        <v>3389.3</v>
      </c>
      <c r="N164" s="32">
        <f t="shared" si="5"/>
        <v>1680.6485753401203</v>
      </c>
    </row>
    <row r="165" spans="1:14" s="32" customFormat="1" x14ac:dyDescent="0.25">
      <c r="A165">
        <v>600010662</v>
      </c>
      <c r="B165" t="s">
        <v>445</v>
      </c>
      <c r="C165" t="s">
        <v>211</v>
      </c>
      <c r="D165" t="s">
        <v>21</v>
      </c>
      <c r="E165" t="s">
        <v>212</v>
      </c>
      <c r="F165" t="s">
        <v>446</v>
      </c>
      <c r="G165" t="s">
        <v>445</v>
      </c>
      <c r="H165">
        <v>353.73005537675414</v>
      </c>
      <c r="I165" s="32">
        <v>353.72995863699037</v>
      </c>
      <c r="J165" s="32">
        <v>114084.31</v>
      </c>
      <c r="K165" s="32">
        <v>43180.689079113647</v>
      </c>
      <c r="L165" s="32">
        <v>89794.35</v>
      </c>
      <c r="M165" s="32">
        <f t="shared" si="4"/>
        <v>-24289.959999999992</v>
      </c>
      <c r="N165" s="32">
        <f t="shared" si="5"/>
        <v>46613.660920886359</v>
      </c>
    </row>
    <row r="166" spans="1:14" s="32" customFormat="1" x14ac:dyDescent="0.25">
      <c r="A166">
        <v>600010663</v>
      </c>
      <c r="B166" t="s">
        <v>448</v>
      </c>
      <c r="C166" t="s">
        <v>211</v>
      </c>
      <c r="D166" t="s">
        <v>21</v>
      </c>
      <c r="E166" t="s">
        <v>212</v>
      </c>
      <c r="F166" t="s">
        <v>338</v>
      </c>
      <c r="G166" t="s">
        <v>448</v>
      </c>
      <c r="H166">
        <v>378.68975460306967</v>
      </c>
      <c r="I166" s="32">
        <v>378.68963811627208</v>
      </c>
      <c r="J166" s="32">
        <v>63038.59</v>
      </c>
      <c r="K166" s="32">
        <v>52075.521604241119</v>
      </c>
      <c r="L166" s="32">
        <v>65842.009999999995</v>
      </c>
      <c r="M166" s="32">
        <f t="shared" si="4"/>
        <v>2803.4199999999983</v>
      </c>
      <c r="N166" s="32">
        <f t="shared" si="5"/>
        <v>13766.488395758875</v>
      </c>
    </row>
    <row r="167" spans="1:14" s="32" customFormat="1" x14ac:dyDescent="0.25">
      <c r="A167">
        <v>600010763</v>
      </c>
      <c r="B167" t="s">
        <v>450</v>
      </c>
      <c r="C167" t="s">
        <v>227</v>
      </c>
      <c r="D167" t="s">
        <v>21</v>
      </c>
      <c r="E167" t="s">
        <v>212</v>
      </c>
      <c r="F167" t="s">
        <v>446</v>
      </c>
      <c r="G167" t="s">
        <v>445</v>
      </c>
      <c r="H167">
        <v>395.59</v>
      </c>
      <c r="I167" s="32">
        <v>395.59</v>
      </c>
      <c r="J167" s="32">
        <v>2373.54</v>
      </c>
      <c r="K167" s="32">
        <v>19031.402338616357</v>
      </c>
      <c r="L167" s="32">
        <v>21757.45</v>
      </c>
      <c r="M167" s="32">
        <f t="shared" si="4"/>
        <v>19383.91</v>
      </c>
      <c r="N167" s="32">
        <f t="shared" si="5"/>
        <v>2726.0476613836436</v>
      </c>
    </row>
    <row r="168" spans="1:14" s="32" customFormat="1" x14ac:dyDescent="0.25">
      <c r="A168">
        <v>600010770</v>
      </c>
      <c r="B168" t="s">
        <v>452</v>
      </c>
      <c r="C168" t="s">
        <v>227</v>
      </c>
      <c r="D168" t="s">
        <v>21</v>
      </c>
      <c r="E168" t="s">
        <v>212</v>
      </c>
      <c r="F168" t="s">
        <v>338</v>
      </c>
      <c r="G168" t="s">
        <v>448</v>
      </c>
      <c r="H168">
        <v>443.29999999999995</v>
      </c>
      <c r="I168" s="32">
        <v>443.30055555555555</v>
      </c>
      <c r="J168" s="32">
        <v>22874.28</v>
      </c>
      <c r="K168" s="32">
        <v>10693.352900609359</v>
      </c>
      <c r="L168" s="32">
        <v>7979.41</v>
      </c>
      <c r="M168" s="32">
        <f t="shared" si="4"/>
        <v>-14894.869999999999</v>
      </c>
      <c r="N168" s="32">
        <f t="shared" si="5"/>
        <v>-2713.9429006093596</v>
      </c>
    </row>
    <row r="169" spans="1:14" s="32" customFormat="1" x14ac:dyDescent="0.25">
      <c r="A169">
        <v>600010772</v>
      </c>
      <c r="B169" t="s">
        <v>454</v>
      </c>
      <c r="C169" t="s">
        <v>227</v>
      </c>
      <c r="D169" t="s">
        <v>21</v>
      </c>
      <c r="E169" t="s">
        <v>212</v>
      </c>
      <c r="F169" t="s">
        <v>446</v>
      </c>
      <c r="G169" t="s">
        <v>445</v>
      </c>
      <c r="H169">
        <v>439.46</v>
      </c>
      <c r="I169" s="32">
        <v>439.46016260162594</v>
      </c>
      <c r="J169" s="32">
        <v>23730.84</v>
      </c>
      <c r="K169" s="32">
        <v>10880.71916821886</v>
      </c>
      <c r="L169" s="32">
        <v>21621.439999999999</v>
      </c>
      <c r="M169" s="32">
        <f t="shared" si="4"/>
        <v>-2109.4000000000015</v>
      </c>
      <c r="N169" s="32">
        <f t="shared" si="5"/>
        <v>10740.720831781138</v>
      </c>
    </row>
    <row r="170" spans="1:14" s="32" customFormat="1" x14ac:dyDescent="0.25">
      <c r="A170">
        <v>600010779</v>
      </c>
      <c r="B170" t="s">
        <v>456</v>
      </c>
      <c r="C170" t="s">
        <v>227</v>
      </c>
      <c r="D170" t="s">
        <v>21</v>
      </c>
      <c r="E170" t="s">
        <v>212</v>
      </c>
      <c r="F170" t="s">
        <v>338</v>
      </c>
      <c r="G170" t="s">
        <v>448</v>
      </c>
      <c r="H170">
        <v>450.82016806722692</v>
      </c>
      <c r="I170" s="32">
        <v>450.82</v>
      </c>
      <c r="J170" s="32">
        <v>9963.1299999999992</v>
      </c>
      <c r="K170" s="32">
        <v>10902.169516095026</v>
      </c>
      <c r="L170" s="32">
        <v>18393.46</v>
      </c>
      <c r="M170" s="32">
        <f t="shared" si="4"/>
        <v>8430.33</v>
      </c>
      <c r="N170" s="32">
        <f t="shared" si="5"/>
        <v>7491.2904839049734</v>
      </c>
    </row>
    <row r="171" spans="1:14" s="32" customFormat="1" x14ac:dyDescent="0.25">
      <c r="A171">
        <v>600010790</v>
      </c>
      <c r="B171" t="s">
        <v>458</v>
      </c>
      <c r="C171" t="s">
        <v>227</v>
      </c>
      <c r="D171" t="s">
        <v>21</v>
      </c>
      <c r="E171" t="s">
        <v>212</v>
      </c>
      <c r="F171" t="s">
        <v>338</v>
      </c>
      <c r="G171" t="s">
        <v>448</v>
      </c>
      <c r="H171">
        <v>0</v>
      </c>
      <c r="I171" s="32">
        <v>0</v>
      </c>
      <c r="J171" s="32">
        <v>0</v>
      </c>
      <c r="K171" s="32">
        <v>0</v>
      </c>
      <c r="L171" s="32">
        <v>0</v>
      </c>
      <c r="M171" s="32">
        <f t="shared" si="4"/>
        <v>0</v>
      </c>
      <c r="N171" s="32">
        <f t="shared" si="5"/>
        <v>0</v>
      </c>
    </row>
    <row r="172" spans="1:14" s="32" customFormat="1" x14ac:dyDescent="0.25">
      <c r="A172">
        <v>600010800</v>
      </c>
      <c r="B172" t="s">
        <v>460</v>
      </c>
      <c r="C172" t="s">
        <v>227</v>
      </c>
      <c r="D172" t="s">
        <v>21</v>
      </c>
      <c r="E172" t="s">
        <v>328</v>
      </c>
      <c r="F172" t="s">
        <v>329</v>
      </c>
      <c r="G172" t="s">
        <v>344</v>
      </c>
      <c r="H172">
        <v>904</v>
      </c>
      <c r="I172" s="32">
        <v>904</v>
      </c>
      <c r="J172" s="32">
        <v>40680</v>
      </c>
      <c r="K172" s="32">
        <v>21696</v>
      </c>
      <c r="L172" s="32">
        <v>20792</v>
      </c>
      <c r="M172" s="32">
        <f t="shared" si="4"/>
        <v>-19888</v>
      </c>
      <c r="N172" s="32">
        <f t="shared" si="5"/>
        <v>-904</v>
      </c>
    </row>
    <row r="173" spans="1:14" s="32" customFormat="1" x14ac:dyDescent="0.25">
      <c r="A173">
        <v>600010802</v>
      </c>
      <c r="B173" t="s">
        <v>462</v>
      </c>
      <c r="C173" t="s">
        <v>227</v>
      </c>
      <c r="D173" t="s">
        <v>21</v>
      </c>
      <c r="E173" t="s">
        <v>212</v>
      </c>
      <c r="F173" t="s">
        <v>442</v>
      </c>
      <c r="G173" t="s">
        <v>443</v>
      </c>
      <c r="H173">
        <v>450.43012152777777</v>
      </c>
      <c r="I173" s="32">
        <v>450.42988782051276</v>
      </c>
      <c r="J173" s="32">
        <v>10377.91</v>
      </c>
      <c r="K173" s="32">
        <v>10999.498970732366</v>
      </c>
      <c r="L173" s="32">
        <v>11242.73</v>
      </c>
      <c r="M173" s="32">
        <f t="shared" si="4"/>
        <v>864.81999999999971</v>
      </c>
      <c r="N173" s="32">
        <f t="shared" si="5"/>
        <v>243.23102926763386</v>
      </c>
    </row>
    <row r="174" spans="1:14" s="32" customFormat="1" x14ac:dyDescent="0.25">
      <c r="A174">
        <v>600010876</v>
      </c>
      <c r="B174" t="s">
        <v>464</v>
      </c>
      <c r="C174" t="s">
        <v>211</v>
      </c>
      <c r="D174" t="s">
        <v>51</v>
      </c>
      <c r="E174" t="s">
        <v>399</v>
      </c>
      <c r="F174" t="s">
        <v>400</v>
      </c>
      <c r="G174" t="s">
        <v>465</v>
      </c>
      <c r="H174">
        <v>66.769991836734704</v>
      </c>
      <c r="I174" s="32">
        <v>66.770000996313641</v>
      </c>
      <c r="J174" s="32">
        <v>20448.310000000001</v>
      </c>
      <c r="K174" s="32">
        <v>13898.972743727985</v>
      </c>
      <c r="L174" s="32">
        <v>26806.82</v>
      </c>
      <c r="M174" s="32">
        <f t="shared" si="4"/>
        <v>6358.5099999999984</v>
      </c>
      <c r="N174" s="32">
        <f t="shared" si="5"/>
        <v>12907.847256272014</v>
      </c>
    </row>
    <row r="175" spans="1:14" s="32" customFormat="1" x14ac:dyDescent="0.25">
      <c r="A175">
        <v>600010878</v>
      </c>
      <c r="B175" t="s">
        <v>467</v>
      </c>
      <c r="C175" t="s">
        <v>211</v>
      </c>
      <c r="D175" t="s">
        <v>51</v>
      </c>
      <c r="E175" t="s">
        <v>399</v>
      </c>
      <c r="F175" t="s">
        <v>400</v>
      </c>
      <c r="G175" t="s">
        <v>468</v>
      </c>
      <c r="H175">
        <v>67.869988874822567</v>
      </c>
      <c r="I175" s="32">
        <v>67.869990490422495</v>
      </c>
      <c r="J175" s="32">
        <v>17691.669999999998</v>
      </c>
      <c r="K175" s="32">
        <v>21195.551430912521</v>
      </c>
      <c r="L175" s="32">
        <v>14987.73</v>
      </c>
      <c r="M175" s="32">
        <f t="shared" si="4"/>
        <v>-2703.9399999999987</v>
      </c>
      <c r="N175" s="32">
        <f t="shared" si="5"/>
        <v>-6207.8214309125215</v>
      </c>
    </row>
    <row r="176" spans="1:14" s="32" customFormat="1" x14ac:dyDescent="0.25">
      <c r="A176">
        <v>600010881</v>
      </c>
      <c r="B176" t="s">
        <v>470</v>
      </c>
      <c r="C176" t="s">
        <v>211</v>
      </c>
      <c r="D176" t="s">
        <v>21</v>
      </c>
      <c r="E176" t="s">
        <v>212</v>
      </c>
      <c r="F176" t="s">
        <v>338</v>
      </c>
      <c r="G176" t="s">
        <v>416</v>
      </c>
      <c r="H176">
        <v>339.47</v>
      </c>
      <c r="I176" s="32">
        <v>339.46988054698591</v>
      </c>
      <c r="J176" s="32">
        <v>22744.49</v>
      </c>
      <c r="K176" s="32">
        <v>24781.31</v>
      </c>
      <c r="L176" s="32">
        <v>31800.52</v>
      </c>
      <c r="M176" s="32">
        <f t="shared" si="4"/>
        <v>9056.0299999999988</v>
      </c>
      <c r="N176" s="32">
        <f t="shared" si="5"/>
        <v>7019.2099999999991</v>
      </c>
    </row>
    <row r="177" spans="1:14" s="32" customFormat="1" x14ac:dyDescent="0.25">
      <c r="A177">
        <v>600010896</v>
      </c>
      <c r="B177" t="s">
        <v>472</v>
      </c>
      <c r="C177" t="s">
        <v>227</v>
      </c>
      <c r="D177" t="s">
        <v>21</v>
      </c>
      <c r="E177" t="s">
        <v>212</v>
      </c>
      <c r="F177" t="s">
        <v>446</v>
      </c>
      <c r="G177" t="s">
        <v>445</v>
      </c>
      <c r="H177">
        <v>390.97999999999996</v>
      </c>
      <c r="I177" s="32">
        <v>390.97999999999996</v>
      </c>
      <c r="J177" s="32">
        <v>10165.48</v>
      </c>
      <c r="K177" s="32">
        <v>9601.6567309396924</v>
      </c>
      <c r="L177" s="32">
        <v>1172.94</v>
      </c>
      <c r="M177" s="32">
        <f t="shared" si="4"/>
        <v>-8992.5399999999991</v>
      </c>
      <c r="N177" s="32">
        <f t="shared" si="5"/>
        <v>-8428.7167309396918</v>
      </c>
    </row>
    <row r="178" spans="1:14" s="32" customFormat="1" x14ac:dyDescent="0.25">
      <c r="A178">
        <v>600010940</v>
      </c>
      <c r="B178" t="s">
        <v>474</v>
      </c>
      <c r="C178" t="s">
        <v>211</v>
      </c>
      <c r="D178" t="s">
        <v>192</v>
      </c>
      <c r="E178" t="s">
        <v>408</v>
      </c>
      <c r="F178"/>
      <c r="G178" t="s">
        <v>475</v>
      </c>
      <c r="H178">
        <v>0</v>
      </c>
      <c r="I178" s="32">
        <v>0</v>
      </c>
      <c r="J178" s="32">
        <v>0</v>
      </c>
      <c r="K178" s="32">
        <v>0</v>
      </c>
      <c r="L178" s="32">
        <v>0</v>
      </c>
      <c r="M178" s="32">
        <f t="shared" si="4"/>
        <v>0</v>
      </c>
      <c r="N178" s="32">
        <f t="shared" si="5"/>
        <v>0</v>
      </c>
    </row>
    <row r="179" spans="1:14" s="32" customFormat="1" x14ac:dyDescent="0.25">
      <c r="A179">
        <v>600010980</v>
      </c>
      <c r="B179" t="s">
        <v>477</v>
      </c>
      <c r="C179" t="s">
        <v>227</v>
      </c>
      <c r="D179" t="s">
        <v>21</v>
      </c>
      <c r="E179" t="s">
        <v>212</v>
      </c>
      <c r="F179" t="s">
        <v>338</v>
      </c>
      <c r="G179" t="s">
        <v>353</v>
      </c>
      <c r="H179">
        <v>0</v>
      </c>
      <c r="I179" s="32">
        <v>0</v>
      </c>
      <c r="J179" s="32">
        <v>0</v>
      </c>
      <c r="K179" s="32">
        <v>0</v>
      </c>
      <c r="L179" s="32">
        <v>0</v>
      </c>
      <c r="M179" s="32">
        <f t="shared" si="4"/>
        <v>0</v>
      </c>
      <c r="N179" s="32">
        <f t="shared" si="5"/>
        <v>0</v>
      </c>
    </row>
    <row r="180" spans="1:14" s="32" customFormat="1" x14ac:dyDescent="0.25">
      <c r="A180">
        <v>600011018</v>
      </c>
      <c r="B180" t="s">
        <v>479</v>
      </c>
      <c r="C180" t="s">
        <v>227</v>
      </c>
      <c r="D180" t="s">
        <v>38</v>
      </c>
      <c r="E180" t="s">
        <v>237</v>
      </c>
      <c r="F180" t="s">
        <v>238</v>
      </c>
      <c r="G180" t="s">
        <v>236</v>
      </c>
      <c r="H180">
        <v>267.45</v>
      </c>
      <c r="I180" s="32">
        <v>258.07</v>
      </c>
      <c r="J180" s="32">
        <v>0</v>
      </c>
      <c r="K180" s="32">
        <v>12939.006351846398</v>
      </c>
      <c r="L180" s="32">
        <v>12387.36</v>
      </c>
      <c r="M180" s="32">
        <f t="shared" si="4"/>
        <v>12387.36</v>
      </c>
      <c r="N180" s="32">
        <f t="shared" si="5"/>
        <v>-551.64635184639701</v>
      </c>
    </row>
    <row r="181" spans="1:14" s="32" customFormat="1" x14ac:dyDescent="0.25">
      <c r="A181">
        <v>600011021</v>
      </c>
      <c r="B181" t="s">
        <v>481</v>
      </c>
      <c r="C181" t="s">
        <v>211</v>
      </c>
      <c r="D181" t="s">
        <v>46</v>
      </c>
      <c r="E181" t="s">
        <v>251</v>
      </c>
      <c r="F181" t="s">
        <v>252</v>
      </c>
      <c r="G181" t="s">
        <v>482</v>
      </c>
      <c r="H181">
        <v>52.2</v>
      </c>
      <c r="I181" s="32">
        <v>52.2</v>
      </c>
      <c r="J181" s="32">
        <v>52.2</v>
      </c>
      <c r="K181" s="32">
        <v>14.184985171773452</v>
      </c>
      <c r="L181" s="32">
        <v>52.2</v>
      </c>
      <c r="M181" s="32">
        <f t="shared" si="4"/>
        <v>0</v>
      </c>
      <c r="N181" s="32">
        <f t="shared" si="5"/>
        <v>38.015014828226555</v>
      </c>
    </row>
    <row r="182" spans="1:14" s="32" customFormat="1" x14ac:dyDescent="0.25">
      <c r="A182">
        <v>600011090</v>
      </c>
      <c r="B182" t="s">
        <v>488</v>
      </c>
      <c r="C182" t="s">
        <v>211</v>
      </c>
      <c r="D182" t="s">
        <v>370</v>
      </c>
      <c r="E182" t="s">
        <v>485</v>
      </c>
      <c r="F182"/>
      <c r="G182" t="s">
        <v>489</v>
      </c>
      <c r="H182">
        <v>228</v>
      </c>
      <c r="I182" s="32">
        <v>228</v>
      </c>
      <c r="J182" s="32">
        <v>122475.9</v>
      </c>
      <c r="K182" s="32">
        <v>115946.436</v>
      </c>
      <c r="L182" s="32">
        <v>122475.9</v>
      </c>
      <c r="M182" s="32">
        <f t="shared" si="4"/>
        <v>0</v>
      </c>
      <c r="N182" s="32">
        <f t="shared" si="5"/>
        <v>6529.4639999999927</v>
      </c>
    </row>
    <row r="183" spans="1:14" s="32" customFormat="1" x14ac:dyDescent="0.25">
      <c r="A183">
        <v>600011097</v>
      </c>
      <c r="B183" t="s">
        <v>491</v>
      </c>
      <c r="C183" t="s">
        <v>211</v>
      </c>
      <c r="D183" t="s">
        <v>492</v>
      </c>
      <c r="E183" t="s">
        <v>493</v>
      </c>
      <c r="F183" t="s">
        <v>494</v>
      </c>
      <c r="G183" t="s">
        <v>491</v>
      </c>
      <c r="H183">
        <v>36.230000461326192</v>
      </c>
      <c r="I183" s="32">
        <v>36.23000578650344</v>
      </c>
      <c r="J183" s="32">
        <v>8638.7900000000009</v>
      </c>
      <c r="K183" s="32">
        <v>11499.873136430931</v>
      </c>
      <c r="L183" s="32">
        <v>72691.63</v>
      </c>
      <c r="M183" s="32">
        <f t="shared" si="4"/>
        <v>64052.840000000004</v>
      </c>
      <c r="N183" s="32">
        <f t="shared" si="5"/>
        <v>61191.75686356907</v>
      </c>
    </row>
    <row r="184" spans="1:14" s="32" customFormat="1" x14ac:dyDescent="0.25">
      <c r="A184">
        <v>600011101</v>
      </c>
      <c r="B184" t="s">
        <v>496</v>
      </c>
      <c r="C184" t="s">
        <v>227</v>
      </c>
      <c r="D184" t="s">
        <v>43</v>
      </c>
      <c r="E184" t="s">
        <v>232</v>
      </c>
      <c r="F184" t="s">
        <v>233</v>
      </c>
      <c r="G184" t="s">
        <v>294</v>
      </c>
      <c r="H184">
        <v>0</v>
      </c>
      <c r="I184" s="32">
        <v>0</v>
      </c>
      <c r="J184" s="32">
        <v>0</v>
      </c>
      <c r="K184" s="32">
        <v>0</v>
      </c>
      <c r="L184" s="32">
        <v>0</v>
      </c>
      <c r="M184" s="32">
        <f t="shared" si="4"/>
        <v>0</v>
      </c>
      <c r="N184" s="32">
        <f t="shared" si="5"/>
        <v>0</v>
      </c>
    </row>
    <row r="185" spans="1:14" s="32" customFormat="1" x14ac:dyDescent="0.25">
      <c r="A185">
        <v>600011105</v>
      </c>
      <c r="B185" t="s">
        <v>498</v>
      </c>
      <c r="C185" t="s">
        <v>227</v>
      </c>
      <c r="D185" t="s">
        <v>192</v>
      </c>
      <c r="E185" t="s">
        <v>408</v>
      </c>
      <c r="F185" t="s">
        <v>409</v>
      </c>
      <c r="G185" t="s">
        <v>499</v>
      </c>
      <c r="H185">
        <v>0</v>
      </c>
      <c r="I185" s="32">
        <v>168.84</v>
      </c>
      <c r="J185" s="32">
        <v>0</v>
      </c>
      <c r="K185" s="32">
        <v>0</v>
      </c>
      <c r="L185" s="32">
        <v>11987.64</v>
      </c>
      <c r="M185" s="32">
        <f t="shared" si="4"/>
        <v>11987.64</v>
      </c>
      <c r="N185" s="32">
        <f t="shared" si="5"/>
        <v>11987.64</v>
      </c>
    </row>
    <row r="186" spans="1:14" s="32" customFormat="1" x14ac:dyDescent="0.25">
      <c r="A186">
        <v>600011112</v>
      </c>
      <c r="B186" t="s">
        <v>501</v>
      </c>
      <c r="C186" t="s">
        <v>211</v>
      </c>
      <c r="D186" t="s">
        <v>51</v>
      </c>
      <c r="E186" t="s">
        <v>399</v>
      </c>
      <c r="F186"/>
      <c r="G186" t="s">
        <v>501</v>
      </c>
      <c r="H186">
        <v>47.6699941280094</v>
      </c>
      <c r="I186" s="32">
        <v>47.669995875316715</v>
      </c>
      <c r="J186" s="32">
        <v>21107.32</v>
      </c>
      <c r="K186" s="32">
        <v>13766.140904286553</v>
      </c>
      <c r="L186" s="32">
        <v>16180.15</v>
      </c>
      <c r="M186" s="32">
        <f t="shared" si="4"/>
        <v>-4927.17</v>
      </c>
      <c r="N186" s="32">
        <f t="shared" si="5"/>
        <v>2414.0090957134471</v>
      </c>
    </row>
    <row r="187" spans="1:14" s="32" customFormat="1" x14ac:dyDescent="0.25">
      <c r="A187">
        <v>600011122</v>
      </c>
      <c r="B187">
        <v>0</v>
      </c>
      <c r="C187" t="s">
        <v>211</v>
      </c>
      <c r="D187" t="s">
        <v>503</v>
      </c>
      <c r="E187" t="s">
        <v>504</v>
      </c>
      <c r="F187" t="s">
        <v>505</v>
      </c>
      <c r="G187" t="s">
        <v>506</v>
      </c>
      <c r="H187">
        <v>0</v>
      </c>
      <c r="I187" s="32">
        <v>0</v>
      </c>
      <c r="J187" s="32">
        <v>0</v>
      </c>
      <c r="K187" s="32">
        <v>0</v>
      </c>
      <c r="L187" s="32">
        <v>0</v>
      </c>
      <c r="M187" s="32">
        <f t="shared" si="4"/>
        <v>0</v>
      </c>
      <c r="N187" s="32">
        <f t="shared" si="5"/>
        <v>0</v>
      </c>
    </row>
    <row r="188" spans="1:14" s="32" customFormat="1" x14ac:dyDescent="0.25">
      <c r="A188">
        <v>600011140</v>
      </c>
      <c r="B188" t="s">
        <v>508</v>
      </c>
      <c r="C188" t="s">
        <v>227</v>
      </c>
      <c r="D188" t="s">
        <v>187</v>
      </c>
      <c r="E188" t="s">
        <v>509</v>
      </c>
      <c r="F188"/>
      <c r="G188" t="s">
        <v>510</v>
      </c>
      <c r="H188">
        <v>0</v>
      </c>
      <c r="I188" s="32">
        <v>0</v>
      </c>
      <c r="J188" s="32">
        <v>0</v>
      </c>
      <c r="K188" s="32">
        <v>0</v>
      </c>
      <c r="L188" s="32">
        <v>0</v>
      </c>
      <c r="M188" s="32">
        <f t="shared" si="4"/>
        <v>0</v>
      </c>
      <c r="N188" s="32">
        <f t="shared" si="5"/>
        <v>0</v>
      </c>
    </row>
    <row r="189" spans="1:14" s="32" customFormat="1" x14ac:dyDescent="0.25">
      <c r="A189">
        <v>600011229</v>
      </c>
      <c r="B189" t="s">
        <v>512</v>
      </c>
      <c r="C189" t="s">
        <v>211</v>
      </c>
      <c r="D189" t="s">
        <v>21</v>
      </c>
      <c r="E189" t="s">
        <v>513</v>
      </c>
      <c r="F189" t="s">
        <v>514</v>
      </c>
      <c r="G189" t="s">
        <v>512</v>
      </c>
      <c r="H189">
        <v>290.35997914734298</v>
      </c>
      <c r="I189" s="32">
        <v>290.35997914734298</v>
      </c>
      <c r="J189" s="32">
        <v>42887.040000000001</v>
      </c>
      <c r="K189" s="32">
        <v>33014.80070899034</v>
      </c>
      <c r="L189" s="32">
        <v>42887.040000000001</v>
      </c>
      <c r="M189" s="32">
        <f t="shared" si="4"/>
        <v>0</v>
      </c>
      <c r="N189" s="32">
        <f t="shared" si="5"/>
        <v>9872.2392910096605</v>
      </c>
    </row>
    <row r="190" spans="1:14" s="32" customFormat="1" x14ac:dyDescent="0.25">
      <c r="A190">
        <v>600011417</v>
      </c>
      <c r="B190" t="s">
        <v>516</v>
      </c>
      <c r="C190" t="s">
        <v>227</v>
      </c>
      <c r="D190" t="s">
        <v>21</v>
      </c>
      <c r="E190" t="s">
        <v>212</v>
      </c>
      <c r="F190" t="s">
        <v>213</v>
      </c>
      <c r="G190" t="s">
        <v>517</v>
      </c>
      <c r="H190">
        <v>0</v>
      </c>
      <c r="I190" s="32">
        <v>0</v>
      </c>
      <c r="J190" s="32">
        <v>0</v>
      </c>
      <c r="K190" s="32">
        <v>0</v>
      </c>
      <c r="L190" s="32">
        <v>0</v>
      </c>
      <c r="M190" s="32">
        <f t="shared" si="4"/>
        <v>0</v>
      </c>
      <c r="N190" s="32">
        <f t="shared" si="5"/>
        <v>0</v>
      </c>
    </row>
    <row r="191" spans="1:14" s="32" customFormat="1" x14ac:dyDescent="0.25">
      <c r="A191">
        <v>600011946</v>
      </c>
      <c r="B191" t="s">
        <v>519</v>
      </c>
      <c r="C191" t="s">
        <v>227</v>
      </c>
      <c r="D191" t="s">
        <v>21</v>
      </c>
      <c r="E191" t="s">
        <v>212</v>
      </c>
      <c r="F191" t="s">
        <v>213</v>
      </c>
      <c r="G191" t="s">
        <v>517</v>
      </c>
      <c r="H191">
        <v>0</v>
      </c>
      <c r="I191" s="32">
        <v>0</v>
      </c>
      <c r="J191" s="32">
        <v>0</v>
      </c>
      <c r="K191" s="32">
        <v>0</v>
      </c>
      <c r="L191" s="32">
        <v>0</v>
      </c>
      <c r="M191" s="32">
        <f t="shared" si="4"/>
        <v>0</v>
      </c>
      <c r="N191" s="32">
        <f t="shared" si="5"/>
        <v>0</v>
      </c>
    </row>
    <row r="192" spans="1:14" s="32" customFormat="1" x14ac:dyDescent="0.25">
      <c r="A192">
        <v>600012111</v>
      </c>
      <c r="B192" t="s">
        <v>521</v>
      </c>
      <c r="C192" t="s">
        <v>227</v>
      </c>
      <c r="D192" t="s">
        <v>21</v>
      </c>
      <c r="E192" t="s">
        <v>212</v>
      </c>
      <c r="F192" t="s">
        <v>338</v>
      </c>
      <c r="G192" t="s">
        <v>448</v>
      </c>
      <c r="H192">
        <v>0</v>
      </c>
      <c r="I192" s="32">
        <v>0</v>
      </c>
      <c r="J192" s="32">
        <v>0</v>
      </c>
      <c r="K192" s="32">
        <v>0</v>
      </c>
      <c r="L192" s="32">
        <v>0</v>
      </c>
      <c r="M192" s="32">
        <f t="shared" si="4"/>
        <v>0</v>
      </c>
      <c r="N192" s="32">
        <f t="shared" si="5"/>
        <v>0</v>
      </c>
    </row>
    <row r="193" spans="1:14" s="32" customFormat="1" x14ac:dyDescent="0.25">
      <c r="A193">
        <v>600012847</v>
      </c>
      <c r="B193" t="s">
        <v>523</v>
      </c>
      <c r="C193" t="s">
        <v>211</v>
      </c>
      <c r="D193" t="s">
        <v>82</v>
      </c>
      <c r="E193" t="s">
        <v>524</v>
      </c>
      <c r="F193"/>
      <c r="G193" t="s">
        <v>523</v>
      </c>
      <c r="H193">
        <v>0</v>
      </c>
      <c r="I193" s="32">
        <v>0</v>
      </c>
      <c r="J193" s="32">
        <v>0</v>
      </c>
      <c r="K193" s="32">
        <v>0</v>
      </c>
      <c r="L193" s="32">
        <v>0</v>
      </c>
      <c r="M193" s="32">
        <f t="shared" si="4"/>
        <v>0</v>
      </c>
      <c r="N193" s="32">
        <f t="shared" si="5"/>
        <v>0</v>
      </c>
    </row>
    <row r="194" spans="1:14" s="32" customFormat="1" x14ac:dyDescent="0.25">
      <c r="A194">
        <v>600013550</v>
      </c>
      <c r="B194" t="s">
        <v>526</v>
      </c>
      <c r="C194" t="s">
        <v>227</v>
      </c>
      <c r="D194" t="s">
        <v>21</v>
      </c>
      <c r="E194" t="s">
        <v>212</v>
      </c>
      <c r="F194" t="s">
        <v>442</v>
      </c>
      <c r="G194" t="s">
        <v>443</v>
      </c>
      <c r="H194">
        <v>397.78</v>
      </c>
      <c r="I194" s="32">
        <v>397.78000000000003</v>
      </c>
      <c r="J194" s="32">
        <v>9944.5</v>
      </c>
      <c r="K194" s="32">
        <v>9578.8317622621926</v>
      </c>
      <c r="L194" s="32">
        <v>1988.9</v>
      </c>
      <c r="M194" s="32">
        <f t="shared" ref="M194:M217" si="6">L194-J194</f>
        <v>-7955.6</v>
      </c>
      <c r="N194" s="32">
        <f t="shared" ref="N194:N217" si="7">L194-K194</f>
        <v>-7589.9317622621929</v>
      </c>
    </row>
    <row r="195" spans="1:14" s="32" customFormat="1" x14ac:dyDescent="0.25">
      <c r="A195">
        <v>600014547</v>
      </c>
      <c r="B195" t="s">
        <v>528</v>
      </c>
      <c r="C195" t="s">
        <v>227</v>
      </c>
      <c r="D195" t="s">
        <v>43</v>
      </c>
      <c r="E195" t="s">
        <v>232</v>
      </c>
      <c r="F195" t="s">
        <v>233</v>
      </c>
      <c r="G195" t="s">
        <v>294</v>
      </c>
      <c r="H195">
        <v>0</v>
      </c>
      <c r="I195" s="32">
        <v>0</v>
      </c>
      <c r="J195" s="32">
        <v>0</v>
      </c>
      <c r="K195" s="32">
        <v>0</v>
      </c>
      <c r="L195" s="32">
        <v>0</v>
      </c>
      <c r="M195" s="32">
        <f t="shared" si="6"/>
        <v>0</v>
      </c>
      <c r="N195" s="32">
        <f t="shared" si="7"/>
        <v>0</v>
      </c>
    </row>
    <row r="196" spans="1:14" s="32" customFormat="1" x14ac:dyDescent="0.25">
      <c r="A196">
        <v>600014639</v>
      </c>
      <c r="B196" t="s">
        <v>530</v>
      </c>
      <c r="C196" t="s">
        <v>211</v>
      </c>
      <c r="D196" t="s">
        <v>531</v>
      </c>
      <c r="E196" t="s">
        <v>532</v>
      </c>
      <c r="F196" t="s">
        <v>533</v>
      </c>
      <c r="G196" t="s">
        <v>530</v>
      </c>
      <c r="H196">
        <v>63.790043868769992</v>
      </c>
      <c r="I196" s="32">
        <v>63.790089705851514</v>
      </c>
      <c r="J196" s="32">
        <v>6441.71</v>
      </c>
      <c r="K196" s="32">
        <v>3199.7629857079637</v>
      </c>
      <c r="L196" s="32">
        <v>9123.4500000000007</v>
      </c>
      <c r="M196" s="32">
        <f t="shared" si="6"/>
        <v>2681.7400000000007</v>
      </c>
      <c r="N196" s="32">
        <f t="shared" si="7"/>
        <v>5923.687014292037</v>
      </c>
    </row>
    <row r="197" spans="1:14" s="32" customFormat="1" x14ac:dyDescent="0.25">
      <c r="A197">
        <v>600014649</v>
      </c>
      <c r="B197" t="s">
        <v>535</v>
      </c>
      <c r="C197" t="s">
        <v>211</v>
      </c>
      <c r="D197" t="s">
        <v>192</v>
      </c>
      <c r="E197" t="s">
        <v>408</v>
      </c>
      <c r="F197" t="s">
        <v>409</v>
      </c>
      <c r="G197" t="s">
        <v>536</v>
      </c>
      <c r="H197">
        <v>0</v>
      </c>
      <c r="I197" s="32">
        <v>0</v>
      </c>
      <c r="J197" s="32">
        <v>0</v>
      </c>
      <c r="K197" s="32">
        <v>0</v>
      </c>
      <c r="L197" s="32">
        <v>0</v>
      </c>
      <c r="M197" s="32">
        <f t="shared" si="6"/>
        <v>0</v>
      </c>
      <c r="N197" s="32">
        <f t="shared" si="7"/>
        <v>0</v>
      </c>
    </row>
    <row r="198" spans="1:14" s="32" customFormat="1" x14ac:dyDescent="0.25">
      <c r="A198">
        <v>600015185</v>
      </c>
      <c r="B198" t="s">
        <v>538</v>
      </c>
      <c r="C198" t="s">
        <v>211</v>
      </c>
      <c r="D198" t="s">
        <v>93</v>
      </c>
      <c r="E198" t="s">
        <v>539</v>
      </c>
      <c r="F198" t="s">
        <v>540</v>
      </c>
      <c r="G198" t="s">
        <v>538</v>
      </c>
      <c r="H198">
        <v>346.30006992308461</v>
      </c>
      <c r="I198" s="32">
        <v>346.30024841347267</v>
      </c>
      <c r="J198" s="32">
        <v>24267.67</v>
      </c>
      <c r="K198" s="32">
        <v>6260.0663639996001</v>
      </c>
      <c r="L198" s="32">
        <v>34432.980000000003</v>
      </c>
      <c r="M198" s="32">
        <f t="shared" si="6"/>
        <v>10165.310000000005</v>
      </c>
      <c r="N198" s="32">
        <f t="shared" si="7"/>
        <v>28172.913636000405</v>
      </c>
    </row>
    <row r="199" spans="1:14" s="32" customFormat="1" x14ac:dyDescent="0.25">
      <c r="A199">
        <v>600015327</v>
      </c>
      <c r="B199" t="s">
        <v>542</v>
      </c>
      <c r="C199" t="s">
        <v>211</v>
      </c>
      <c r="D199" t="s">
        <v>62</v>
      </c>
      <c r="E199" t="s">
        <v>216</v>
      </c>
      <c r="F199" t="s">
        <v>405</v>
      </c>
      <c r="G199" t="s">
        <v>542</v>
      </c>
      <c r="H199">
        <v>0</v>
      </c>
      <c r="I199" s="32">
        <v>0</v>
      </c>
      <c r="J199" s="32">
        <v>0</v>
      </c>
      <c r="K199" s="32">
        <v>0</v>
      </c>
      <c r="L199" s="32">
        <v>0</v>
      </c>
      <c r="M199" s="32">
        <f t="shared" si="6"/>
        <v>0</v>
      </c>
      <c r="N199" s="32">
        <f t="shared" si="7"/>
        <v>0</v>
      </c>
    </row>
    <row r="200" spans="1:14" s="32" customFormat="1" x14ac:dyDescent="0.25">
      <c r="A200">
        <v>600015356</v>
      </c>
      <c r="B200" t="s">
        <v>544</v>
      </c>
      <c r="C200" t="s">
        <v>211</v>
      </c>
      <c r="D200" t="s">
        <v>82</v>
      </c>
      <c r="E200" t="s">
        <v>524</v>
      </c>
      <c r="F200"/>
      <c r="G200" t="s">
        <v>545</v>
      </c>
      <c r="H200">
        <v>0</v>
      </c>
      <c r="I200" s="32">
        <v>0</v>
      </c>
      <c r="J200" s="32">
        <v>0</v>
      </c>
      <c r="K200" s="32">
        <v>0</v>
      </c>
      <c r="L200" s="32">
        <v>0</v>
      </c>
      <c r="M200" s="32">
        <f t="shared" si="6"/>
        <v>0</v>
      </c>
      <c r="N200" s="32">
        <f t="shared" si="7"/>
        <v>0</v>
      </c>
    </row>
    <row r="201" spans="1:14" s="32" customFormat="1" x14ac:dyDescent="0.25">
      <c r="A201">
        <v>600015389</v>
      </c>
      <c r="B201" t="s">
        <v>547</v>
      </c>
      <c r="C201" t="s">
        <v>211</v>
      </c>
      <c r="D201" t="s">
        <v>21</v>
      </c>
      <c r="E201" t="s">
        <v>212</v>
      </c>
      <c r="F201" t="s">
        <v>213</v>
      </c>
      <c r="G201" t="s">
        <v>547</v>
      </c>
      <c r="H201">
        <v>0</v>
      </c>
      <c r="I201" s="32">
        <v>0</v>
      </c>
      <c r="J201" s="32">
        <v>0</v>
      </c>
      <c r="K201" s="32">
        <v>0</v>
      </c>
      <c r="L201" s="32">
        <v>0</v>
      </c>
      <c r="M201" s="32">
        <f t="shared" si="6"/>
        <v>0</v>
      </c>
      <c r="N201" s="32">
        <f t="shared" si="7"/>
        <v>0</v>
      </c>
    </row>
    <row r="202" spans="1:14" s="32" customFormat="1" x14ac:dyDescent="0.25">
      <c r="A202">
        <v>600015390</v>
      </c>
      <c r="B202" t="s">
        <v>549</v>
      </c>
      <c r="C202" t="s">
        <v>227</v>
      </c>
      <c r="D202" t="s">
        <v>21</v>
      </c>
      <c r="E202" t="s">
        <v>212</v>
      </c>
      <c r="F202" t="s">
        <v>213</v>
      </c>
      <c r="G202" t="s">
        <v>547</v>
      </c>
      <c r="H202">
        <v>715.93000000000006</v>
      </c>
      <c r="I202" s="32">
        <v>715.93000000000006</v>
      </c>
      <c r="J202" s="32">
        <v>19330.11</v>
      </c>
      <c r="K202" s="32">
        <v>19330.11</v>
      </c>
      <c r="L202" s="32">
        <v>19330.11</v>
      </c>
      <c r="M202" s="32">
        <f t="shared" si="6"/>
        <v>0</v>
      </c>
      <c r="N202" s="32">
        <f t="shared" si="7"/>
        <v>0</v>
      </c>
    </row>
    <row r="203" spans="1:14" s="32" customFormat="1" x14ac:dyDescent="0.25">
      <c r="A203">
        <v>600015391</v>
      </c>
      <c r="B203" t="s">
        <v>551</v>
      </c>
      <c r="C203" t="s">
        <v>227</v>
      </c>
      <c r="D203" t="s">
        <v>21</v>
      </c>
      <c r="E203" t="s">
        <v>212</v>
      </c>
      <c r="F203" t="s">
        <v>213</v>
      </c>
      <c r="G203" t="s">
        <v>547</v>
      </c>
      <c r="H203">
        <v>770.41990740740732</v>
      </c>
      <c r="I203" s="32">
        <v>770.4198529411766</v>
      </c>
      <c r="J203" s="32">
        <v>15716.57</v>
      </c>
      <c r="K203" s="32">
        <v>19343.469679761467</v>
      </c>
      <c r="L203" s="32">
        <v>13867.56</v>
      </c>
      <c r="M203" s="32">
        <f t="shared" si="6"/>
        <v>-1849.0100000000002</v>
      </c>
      <c r="N203" s="32">
        <f t="shared" si="7"/>
        <v>-5475.9096797614675</v>
      </c>
    </row>
    <row r="204" spans="1:14" s="32" customFormat="1" x14ac:dyDescent="0.25">
      <c r="A204">
        <v>600016284</v>
      </c>
      <c r="B204" t="s">
        <v>553</v>
      </c>
      <c r="C204" t="s">
        <v>227</v>
      </c>
      <c r="D204" t="s">
        <v>21</v>
      </c>
      <c r="E204" t="s">
        <v>212</v>
      </c>
      <c r="F204" t="s">
        <v>446</v>
      </c>
      <c r="G204" t="s">
        <v>445</v>
      </c>
      <c r="H204">
        <v>0</v>
      </c>
      <c r="I204" s="32">
        <v>0</v>
      </c>
      <c r="J204" s="32">
        <v>0</v>
      </c>
      <c r="K204" s="32">
        <v>0</v>
      </c>
      <c r="L204" s="32">
        <v>0</v>
      </c>
      <c r="M204" s="32">
        <f t="shared" si="6"/>
        <v>0</v>
      </c>
      <c r="N204" s="32">
        <f t="shared" si="7"/>
        <v>0</v>
      </c>
    </row>
    <row r="205" spans="1:14" s="32" customFormat="1" x14ac:dyDescent="0.25">
      <c r="A205">
        <v>600016286</v>
      </c>
      <c r="B205" t="s">
        <v>555</v>
      </c>
      <c r="C205" t="s">
        <v>227</v>
      </c>
      <c r="D205" t="s">
        <v>21</v>
      </c>
      <c r="E205" t="s">
        <v>212</v>
      </c>
      <c r="F205" t="s">
        <v>213</v>
      </c>
      <c r="G205" t="s">
        <v>556</v>
      </c>
      <c r="H205">
        <v>0</v>
      </c>
      <c r="I205" s="32">
        <v>0</v>
      </c>
      <c r="J205" s="32">
        <v>0</v>
      </c>
      <c r="K205" s="32">
        <v>0</v>
      </c>
      <c r="L205" s="32">
        <v>0</v>
      </c>
      <c r="M205" s="32">
        <f t="shared" si="6"/>
        <v>0</v>
      </c>
      <c r="N205" s="32">
        <f t="shared" si="7"/>
        <v>0</v>
      </c>
    </row>
    <row r="206" spans="1:14" s="32" customFormat="1" x14ac:dyDescent="0.25">
      <c r="A206">
        <v>600016304</v>
      </c>
      <c r="B206" t="s">
        <v>558</v>
      </c>
      <c r="C206" t="s">
        <v>227</v>
      </c>
      <c r="D206" t="s">
        <v>21</v>
      </c>
      <c r="E206" t="s">
        <v>212</v>
      </c>
      <c r="F206" t="s">
        <v>213</v>
      </c>
      <c r="G206" t="s">
        <v>367</v>
      </c>
      <c r="H206">
        <v>832.01991341991334</v>
      </c>
      <c r="I206" s="32">
        <v>832.01904761904757</v>
      </c>
      <c r="J206" s="32">
        <v>9609.83</v>
      </c>
      <c r="K206" s="32">
        <v>7742.0032230738216</v>
      </c>
      <c r="L206" s="32">
        <v>873.62</v>
      </c>
      <c r="M206" s="32">
        <f t="shared" si="6"/>
        <v>-8736.2099999999991</v>
      </c>
      <c r="N206" s="32">
        <f t="shared" si="7"/>
        <v>-6868.3832230738217</v>
      </c>
    </row>
    <row r="207" spans="1:14" s="32" customFormat="1" x14ac:dyDescent="0.25">
      <c r="A207">
        <v>600016328</v>
      </c>
      <c r="B207" t="s">
        <v>560</v>
      </c>
      <c r="C207" t="s">
        <v>227</v>
      </c>
      <c r="D207" t="s">
        <v>21</v>
      </c>
      <c r="E207" t="s">
        <v>212</v>
      </c>
      <c r="F207" t="s">
        <v>213</v>
      </c>
      <c r="G207" t="s">
        <v>561</v>
      </c>
      <c r="H207">
        <v>823.08015873015859</v>
      </c>
      <c r="I207" s="32">
        <v>823.08060836501897</v>
      </c>
      <c r="J207" s="32">
        <v>9506.58</v>
      </c>
      <c r="K207" s="32">
        <v>9506.5758333333324</v>
      </c>
      <c r="L207" s="32">
        <v>9959.2800000000007</v>
      </c>
      <c r="M207" s="32">
        <f t="shared" si="6"/>
        <v>452.70000000000073</v>
      </c>
      <c r="N207" s="32">
        <f t="shared" si="7"/>
        <v>452.70416666666824</v>
      </c>
    </row>
    <row r="208" spans="1:14" s="32" customFormat="1" x14ac:dyDescent="0.25">
      <c r="A208">
        <v>600016754</v>
      </c>
      <c r="B208" t="s">
        <v>563</v>
      </c>
      <c r="C208" t="s">
        <v>227</v>
      </c>
      <c r="D208" t="s">
        <v>21</v>
      </c>
      <c r="E208" t="s">
        <v>212</v>
      </c>
      <c r="F208" t="s">
        <v>213</v>
      </c>
      <c r="G208" t="s">
        <v>208</v>
      </c>
      <c r="H208">
        <v>0</v>
      </c>
      <c r="I208" s="32">
        <v>0</v>
      </c>
      <c r="J208" s="32">
        <v>0</v>
      </c>
      <c r="K208" s="32">
        <v>0</v>
      </c>
      <c r="L208" s="32">
        <v>0</v>
      </c>
      <c r="M208" s="32">
        <f t="shared" si="6"/>
        <v>0</v>
      </c>
      <c r="N208" s="32">
        <f t="shared" si="7"/>
        <v>0</v>
      </c>
    </row>
    <row r="209" spans="1:14" s="32" customFormat="1" x14ac:dyDescent="0.25">
      <c r="A209">
        <v>600016755</v>
      </c>
      <c r="B209" t="s">
        <v>565</v>
      </c>
      <c r="C209" t="s">
        <v>227</v>
      </c>
      <c r="D209" t="s">
        <v>21</v>
      </c>
      <c r="E209" t="s">
        <v>212</v>
      </c>
      <c r="F209" t="s">
        <v>213</v>
      </c>
      <c r="G209" t="s">
        <v>208</v>
      </c>
      <c r="H209">
        <v>757.32990196078435</v>
      </c>
      <c r="I209" s="32">
        <v>757.32992424242423</v>
      </c>
      <c r="J209" s="32">
        <v>13631.94</v>
      </c>
      <c r="K209" s="32">
        <v>13631.938235294117</v>
      </c>
      <c r="L209" s="32">
        <v>18175.919999999998</v>
      </c>
      <c r="M209" s="32">
        <f t="shared" si="6"/>
        <v>4543.9799999999977</v>
      </c>
      <c r="N209" s="32">
        <f t="shared" si="7"/>
        <v>4543.9817647058808</v>
      </c>
    </row>
    <row r="210" spans="1:14" s="32" customFormat="1" x14ac:dyDescent="0.25">
      <c r="A210">
        <v>600017073</v>
      </c>
      <c r="B210" t="s">
        <v>567</v>
      </c>
      <c r="C210" t="s">
        <v>227</v>
      </c>
      <c r="D210" t="s">
        <v>309</v>
      </c>
      <c r="E210" t="s">
        <v>310</v>
      </c>
      <c r="F210" t="s">
        <v>311</v>
      </c>
      <c r="G210" t="s">
        <v>321</v>
      </c>
      <c r="H210">
        <v>48.055</v>
      </c>
      <c r="I210" s="32">
        <v>48.055</v>
      </c>
      <c r="J210" s="32">
        <v>0</v>
      </c>
      <c r="K210" s="32">
        <v>19.22199999999993</v>
      </c>
      <c r="L210" s="32">
        <v>0</v>
      </c>
      <c r="M210" s="32">
        <f t="shared" si="6"/>
        <v>0</v>
      </c>
      <c r="N210" s="32">
        <f t="shared" si="7"/>
        <v>-19.22199999999993</v>
      </c>
    </row>
    <row r="211" spans="1:14" s="32" customFormat="1" x14ac:dyDescent="0.25">
      <c r="A211">
        <v>609999998</v>
      </c>
      <c r="B211" t="s">
        <v>570</v>
      </c>
      <c r="C211" t="s">
        <v>211</v>
      </c>
      <c r="D211" t="s">
        <v>571</v>
      </c>
      <c r="E211" t="s">
        <v>572</v>
      </c>
      <c r="F211"/>
      <c r="G211" t="s">
        <v>573</v>
      </c>
      <c r="H211">
        <v>1.0000323362974939</v>
      </c>
      <c r="I211" s="32">
        <v>1.0000325467860049</v>
      </c>
      <c r="J211" s="32">
        <v>154.63</v>
      </c>
      <c r="K211" s="32">
        <v>154.63</v>
      </c>
      <c r="L211" s="32">
        <v>153.63</v>
      </c>
      <c r="M211" s="32">
        <f t="shared" si="6"/>
        <v>-1</v>
      </c>
      <c r="N211" s="32">
        <f t="shared" si="7"/>
        <v>-1</v>
      </c>
    </row>
    <row r="212" spans="1:14" s="32" customFormat="1" x14ac:dyDescent="0.25">
      <c r="A212">
        <v>609999999</v>
      </c>
      <c r="B212" t="s">
        <v>575</v>
      </c>
      <c r="C212" t="s">
        <v>211</v>
      </c>
      <c r="D212"/>
      <c r="E212"/>
      <c r="F212"/>
      <c r="G212"/>
      <c r="H212">
        <v>1</v>
      </c>
      <c r="I212" s="32">
        <v>1</v>
      </c>
      <c r="J212" s="32">
        <v>100</v>
      </c>
      <c r="K212" s="32">
        <v>100</v>
      </c>
      <c r="L212" s="32">
        <v>70.099999999999994</v>
      </c>
      <c r="M212" s="32">
        <f t="shared" si="6"/>
        <v>-29.900000000000006</v>
      </c>
      <c r="N212" s="32">
        <f t="shared" si="7"/>
        <v>-29.900000000000006</v>
      </c>
    </row>
    <row r="213" spans="1:14" s="32" customFormat="1" x14ac:dyDescent="0.25">
      <c r="A213">
        <v>700000026</v>
      </c>
      <c r="B213" t="s">
        <v>577</v>
      </c>
      <c r="C213" t="s">
        <v>578</v>
      </c>
      <c r="D213"/>
      <c r="E213"/>
      <c r="F213"/>
      <c r="G213"/>
      <c r="H213">
        <v>15.122826483074943</v>
      </c>
      <c r="I213" s="32">
        <v>77.179577626796316</v>
      </c>
      <c r="J213" s="32">
        <v>6515.08</v>
      </c>
      <c r="K213" s="32">
        <v>5015.8332281209159</v>
      </c>
      <c r="L213" s="32">
        <v>5032.34</v>
      </c>
      <c r="M213" s="32">
        <f t="shared" si="6"/>
        <v>-1482.7399999999998</v>
      </c>
      <c r="N213" s="32">
        <f t="shared" si="7"/>
        <v>16.506771879084226</v>
      </c>
    </row>
    <row r="214" spans="1:14" s="32" customFormat="1" x14ac:dyDescent="0.25">
      <c r="A214">
        <v>700001164</v>
      </c>
      <c r="B214" t="s">
        <v>581</v>
      </c>
      <c r="C214" t="s">
        <v>578</v>
      </c>
      <c r="D214"/>
      <c r="E214"/>
      <c r="F214"/>
      <c r="G214"/>
      <c r="H214">
        <v>23.286951731842709</v>
      </c>
      <c r="I214" s="32">
        <v>23.286970556471999</v>
      </c>
      <c r="J214" s="32">
        <v>6003.12</v>
      </c>
      <c r="K214" s="32">
        <v>-255.24827793272823</v>
      </c>
      <c r="L214" s="32">
        <v>5886.69</v>
      </c>
      <c r="M214" s="32">
        <f t="shared" si="6"/>
        <v>-116.43000000000029</v>
      </c>
      <c r="N214" s="32">
        <f t="shared" si="7"/>
        <v>6141.9382779327279</v>
      </c>
    </row>
    <row r="215" spans="1:14" s="32" customFormat="1" x14ac:dyDescent="0.25">
      <c r="A215">
        <v>700001929</v>
      </c>
      <c r="B215">
        <v>0</v>
      </c>
      <c r="C215" t="s">
        <v>578</v>
      </c>
      <c r="D215"/>
      <c r="E215"/>
      <c r="F215"/>
      <c r="G215"/>
      <c r="H215">
        <v>0</v>
      </c>
      <c r="I215" s="32">
        <v>0</v>
      </c>
      <c r="J215" s="32">
        <v>0</v>
      </c>
      <c r="K215" s="32">
        <v>0</v>
      </c>
      <c r="L215" s="32">
        <v>0</v>
      </c>
      <c r="M215" s="32">
        <f t="shared" si="6"/>
        <v>0</v>
      </c>
      <c r="N215" s="32">
        <f t="shared" si="7"/>
        <v>0</v>
      </c>
    </row>
    <row r="216" spans="1:14" s="32" customFormat="1" x14ac:dyDescent="0.25">
      <c r="A216">
        <v>810007427</v>
      </c>
      <c r="B216" t="s">
        <v>586</v>
      </c>
      <c r="C216" t="s">
        <v>587</v>
      </c>
      <c r="D216"/>
      <c r="E216"/>
      <c r="F216"/>
      <c r="G216"/>
      <c r="H216">
        <v>151.25</v>
      </c>
      <c r="I216" s="32">
        <v>151.25</v>
      </c>
      <c r="J216" s="32">
        <v>907.5</v>
      </c>
      <c r="K216" s="32">
        <v>907.5</v>
      </c>
      <c r="L216" s="32">
        <v>907.5</v>
      </c>
      <c r="M216" s="32">
        <f t="shared" si="6"/>
        <v>0</v>
      </c>
      <c r="N216" s="32">
        <f t="shared" si="7"/>
        <v>0</v>
      </c>
    </row>
    <row r="217" spans="1:14" s="73" customFormat="1" ht="15.75" thickBot="1" x14ac:dyDescent="0.3">
      <c r="A217" s="72">
        <v>900000099</v>
      </c>
      <c r="B217" s="72" t="s">
        <v>589</v>
      </c>
      <c r="C217" s="72" t="s">
        <v>587</v>
      </c>
      <c r="D217" s="72"/>
      <c r="E217" s="72"/>
      <c r="F217" s="72"/>
      <c r="G217" s="72"/>
      <c r="H217" s="72">
        <v>0</v>
      </c>
      <c r="I217" s="73">
        <v>0</v>
      </c>
      <c r="J217" s="73">
        <v>0</v>
      </c>
      <c r="K217" s="73">
        <v>0</v>
      </c>
      <c r="L217" s="73">
        <v>0</v>
      </c>
      <c r="M217" s="73">
        <f t="shared" si="6"/>
        <v>0</v>
      </c>
      <c r="N217" s="73">
        <f t="shared" si="7"/>
        <v>0</v>
      </c>
    </row>
    <row r="218" spans="1:14" s="32" customFormat="1" ht="15.75" thickTop="1" x14ac:dyDescent="0.25">
      <c r="A218"/>
      <c r="B218"/>
      <c r="C218"/>
      <c r="D218"/>
      <c r="E218"/>
      <c r="F218"/>
      <c r="G218"/>
      <c r="H218"/>
      <c r="I218"/>
      <c r="J218" s="32">
        <f>SUBTOTAL(109,$J$2:$J$217)</f>
        <v>5880128.4900000058</v>
      </c>
      <c r="K218" s="32">
        <f>SUBTOTAL(109,$K$2:$K$217)</f>
        <v>5245190.6204751413</v>
      </c>
      <c r="L218" s="32">
        <f>SUBTOTAL(109,$L$2:$L$217)</f>
        <v>5988482.7300000042</v>
      </c>
      <c r="M218" s="32">
        <f>SUBTOTAL(109,$M$2:$M$217)</f>
        <v>108354.24000000005</v>
      </c>
      <c r="N218" s="32">
        <f>SUBTOTAL(109,$N$2:$N$217)</f>
        <v>743292.1095248597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03AC2-6849-4B8F-9012-ED32E4BDAD96}">
  <sheetPr codeName="Sheet11">
    <tabColor theme="5"/>
  </sheetPr>
  <dimension ref="A3:Q275"/>
  <sheetViews>
    <sheetView topLeftCell="M204" zoomScale="70" zoomScaleNormal="70" workbookViewId="0">
      <selection activeCell="O5" sqref="A5:O258"/>
    </sheetView>
  </sheetViews>
  <sheetFormatPr defaultRowHeight="15" x14ac:dyDescent="0.25"/>
  <cols>
    <col min="1" max="1" width="24.28515625" bestFit="1" customWidth="1"/>
    <col min="2" max="2" width="24.140625" bestFit="1" customWidth="1"/>
    <col min="3" max="3" width="27.42578125" bestFit="1" customWidth="1"/>
    <col min="4" max="4" width="20.7109375" bestFit="1" customWidth="1"/>
    <col min="5" max="5" width="15.85546875" bestFit="1" customWidth="1"/>
    <col min="6" max="6" width="28.85546875" bestFit="1" customWidth="1"/>
    <col min="7" max="7" width="23.28515625" bestFit="1" customWidth="1"/>
    <col min="8" max="8" width="24.5703125" bestFit="1" customWidth="1"/>
    <col min="9" max="9" width="27" bestFit="1" customWidth="1"/>
    <col min="10" max="10" width="21.85546875" bestFit="1" customWidth="1"/>
    <col min="11" max="11" width="33" bestFit="1" customWidth="1"/>
    <col min="12" max="12" width="26.140625" bestFit="1" customWidth="1"/>
    <col min="13" max="13" width="21.42578125" bestFit="1" customWidth="1"/>
    <col min="14" max="14" width="22.42578125" bestFit="1" customWidth="1"/>
    <col min="15" max="15" width="24.5703125" bestFit="1" customWidth="1"/>
    <col min="16" max="16" width="9.140625" bestFit="1" customWidth="1"/>
    <col min="17" max="17" width="14.28515625" bestFit="1" customWidth="1"/>
  </cols>
  <sheetData>
    <row r="3" spans="1:17" x14ac:dyDescent="0.25">
      <c r="A3" s="15" t="s">
        <v>11722</v>
      </c>
      <c r="B3" s="15" t="s">
        <v>715</v>
      </c>
    </row>
    <row r="4" spans="1:17" x14ac:dyDescent="0.25">
      <c r="A4" s="15" t="s">
        <v>750</v>
      </c>
      <c r="B4" t="s">
        <v>683</v>
      </c>
      <c r="C4" t="s">
        <v>695</v>
      </c>
      <c r="D4" t="s">
        <v>696</v>
      </c>
      <c r="E4" t="s">
        <v>697</v>
      </c>
      <c r="F4" t="s">
        <v>698</v>
      </c>
      <c r="G4" t="s">
        <v>704</v>
      </c>
      <c r="H4" t="s">
        <v>699</v>
      </c>
      <c r="I4" t="s">
        <v>705</v>
      </c>
      <c r="J4" t="s">
        <v>700</v>
      </c>
      <c r="K4" t="s">
        <v>706</v>
      </c>
      <c r="L4" t="s">
        <v>709</v>
      </c>
      <c r="M4" t="s">
        <v>710</v>
      </c>
      <c r="N4" t="s">
        <v>712</v>
      </c>
      <c r="O4" t="s">
        <v>714</v>
      </c>
      <c r="P4" t="s">
        <v>11723</v>
      </c>
      <c r="Q4" t="s">
        <v>716</v>
      </c>
    </row>
    <row r="5" spans="1:17" x14ac:dyDescent="0.25">
      <c r="A5" s="16"/>
      <c r="B5">
        <v>2</v>
      </c>
      <c r="Q5">
        <v>2</v>
      </c>
    </row>
    <row r="6" spans="1:17" x14ac:dyDescent="0.25">
      <c r="A6" s="16" t="s">
        <v>694</v>
      </c>
      <c r="C6">
        <v>6</v>
      </c>
      <c r="D6">
        <v>1</v>
      </c>
      <c r="E6">
        <v>1</v>
      </c>
      <c r="F6">
        <v>1</v>
      </c>
      <c r="H6">
        <v>1</v>
      </c>
      <c r="J6">
        <v>1</v>
      </c>
      <c r="Q6">
        <v>11</v>
      </c>
    </row>
    <row r="7" spans="1:17" x14ac:dyDescent="0.25">
      <c r="A7" s="16" t="s">
        <v>23</v>
      </c>
      <c r="C7">
        <v>1</v>
      </c>
      <c r="D7">
        <v>1</v>
      </c>
      <c r="E7">
        <v>1</v>
      </c>
      <c r="F7">
        <v>1</v>
      </c>
      <c r="H7">
        <v>1</v>
      </c>
      <c r="J7">
        <v>1</v>
      </c>
      <c r="Q7">
        <v>6</v>
      </c>
    </row>
    <row r="8" spans="1:17" x14ac:dyDescent="0.25">
      <c r="A8" s="16" t="s">
        <v>25</v>
      </c>
      <c r="C8">
        <v>2</v>
      </c>
      <c r="D8">
        <v>1</v>
      </c>
      <c r="E8">
        <v>1</v>
      </c>
      <c r="F8">
        <v>1</v>
      </c>
      <c r="H8">
        <v>1</v>
      </c>
      <c r="J8">
        <v>1</v>
      </c>
      <c r="Q8">
        <v>7</v>
      </c>
    </row>
    <row r="9" spans="1:17" x14ac:dyDescent="0.25">
      <c r="A9" s="16" t="s">
        <v>27</v>
      </c>
      <c r="C9">
        <v>2</v>
      </c>
      <c r="D9">
        <v>1</v>
      </c>
      <c r="E9">
        <v>1</v>
      </c>
      <c r="F9">
        <v>1</v>
      </c>
      <c r="H9">
        <v>1</v>
      </c>
      <c r="J9">
        <v>1</v>
      </c>
      <c r="Q9">
        <v>7</v>
      </c>
    </row>
    <row r="10" spans="1:17" x14ac:dyDescent="0.25">
      <c r="A10" s="16" t="s">
        <v>29</v>
      </c>
      <c r="C10">
        <v>1</v>
      </c>
      <c r="D10">
        <v>1</v>
      </c>
      <c r="E10">
        <v>1</v>
      </c>
      <c r="F10">
        <v>1</v>
      </c>
      <c r="H10">
        <v>1</v>
      </c>
      <c r="J10">
        <v>1</v>
      </c>
      <c r="Q10">
        <v>6</v>
      </c>
    </row>
    <row r="11" spans="1:17" x14ac:dyDescent="0.25">
      <c r="A11" s="16" t="s">
        <v>31</v>
      </c>
      <c r="C11">
        <v>2</v>
      </c>
      <c r="D11">
        <v>1</v>
      </c>
      <c r="E11">
        <v>1</v>
      </c>
      <c r="F11">
        <v>1</v>
      </c>
      <c r="H11">
        <v>1</v>
      </c>
      <c r="J11">
        <v>1</v>
      </c>
      <c r="Q11">
        <v>7</v>
      </c>
    </row>
    <row r="12" spans="1:17" x14ac:dyDescent="0.25">
      <c r="A12" s="16" t="s">
        <v>34</v>
      </c>
      <c r="C12">
        <v>1</v>
      </c>
      <c r="D12">
        <v>1</v>
      </c>
      <c r="E12">
        <v>1</v>
      </c>
      <c r="F12">
        <v>1</v>
      </c>
      <c r="H12">
        <v>1</v>
      </c>
      <c r="J12">
        <v>1</v>
      </c>
      <c r="Q12">
        <v>6</v>
      </c>
    </row>
    <row r="13" spans="1:17" x14ac:dyDescent="0.25">
      <c r="A13" s="16" t="s">
        <v>36</v>
      </c>
      <c r="C13">
        <v>1</v>
      </c>
      <c r="D13">
        <v>1</v>
      </c>
      <c r="E13">
        <v>1</v>
      </c>
      <c r="F13">
        <v>1</v>
      </c>
      <c r="H13">
        <v>1</v>
      </c>
      <c r="J13">
        <v>1</v>
      </c>
      <c r="Q13">
        <v>6</v>
      </c>
    </row>
    <row r="14" spans="1:17" x14ac:dyDescent="0.25">
      <c r="A14" s="16" t="s">
        <v>39</v>
      </c>
      <c r="C14">
        <v>1</v>
      </c>
      <c r="D14">
        <v>1</v>
      </c>
      <c r="E14">
        <v>1</v>
      </c>
      <c r="F14">
        <v>1</v>
      </c>
      <c r="H14">
        <v>1</v>
      </c>
      <c r="J14">
        <v>1</v>
      </c>
      <c r="Q14">
        <v>6</v>
      </c>
    </row>
    <row r="15" spans="1:17" x14ac:dyDescent="0.25">
      <c r="A15" s="16" t="s">
        <v>41</v>
      </c>
      <c r="C15">
        <v>1</v>
      </c>
      <c r="D15">
        <v>1</v>
      </c>
      <c r="E15">
        <v>1</v>
      </c>
      <c r="F15">
        <v>1</v>
      </c>
      <c r="H15">
        <v>1</v>
      </c>
      <c r="J15">
        <v>1</v>
      </c>
      <c r="Q15">
        <v>6</v>
      </c>
    </row>
    <row r="16" spans="1:17" x14ac:dyDescent="0.25">
      <c r="A16" s="16" t="s">
        <v>44</v>
      </c>
      <c r="C16">
        <v>1</v>
      </c>
      <c r="D16">
        <v>1</v>
      </c>
      <c r="E16">
        <v>1</v>
      </c>
      <c r="F16">
        <v>1</v>
      </c>
      <c r="H16">
        <v>1</v>
      </c>
      <c r="J16">
        <v>1</v>
      </c>
      <c r="Q16">
        <v>6</v>
      </c>
    </row>
    <row r="17" spans="1:17" x14ac:dyDescent="0.25">
      <c r="A17" s="16" t="s">
        <v>47</v>
      </c>
      <c r="C17">
        <v>2</v>
      </c>
      <c r="D17">
        <v>1</v>
      </c>
      <c r="E17">
        <v>1</v>
      </c>
      <c r="F17">
        <v>1</v>
      </c>
      <c r="H17">
        <v>1</v>
      </c>
      <c r="J17">
        <v>1</v>
      </c>
      <c r="Q17">
        <v>7</v>
      </c>
    </row>
    <row r="18" spans="1:17" x14ac:dyDescent="0.25">
      <c r="A18" s="16" t="s">
        <v>49</v>
      </c>
      <c r="C18">
        <v>2</v>
      </c>
      <c r="D18">
        <v>1</v>
      </c>
      <c r="E18">
        <v>1</v>
      </c>
      <c r="F18">
        <v>1</v>
      </c>
      <c r="H18">
        <v>1</v>
      </c>
      <c r="J18">
        <v>1</v>
      </c>
      <c r="Q18">
        <v>7</v>
      </c>
    </row>
    <row r="19" spans="1:17" x14ac:dyDescent="0.25">
      <c r="A19" s="16" t="s">
        <v>54</v>
      </c>
      <c r="C19">
        <v>1</v>
      </c>
      <c r="D19">
        <v>1</v>
      </c>
      <c r="E19">
        <v>1</v>
      </c>
      <c r="F19">
        <v>1</v>
      </c>
      <c r="H19">
        <v>1</v>
      </c>
      <c r="J19">
        <v>1</v>
      </c>
      <c r="Q19">
        <v>6</v>
      </c>
    </row>
    <row r="20" spans="1:17" x14ac:dyDescent="0.25">
      <c r="A20" s="16" t="s">
        <v>56</v>
      </c>
      <c r="C20">
        <v>3</v>
      </c>
      <c r="D20">
        <v>1</v>
      </c>
      <c r="E20">
        <v>1</v>
      </c>
      <c r="F20">
        <v>1</v>
      </c>
      <c r="H20">
        <v>1</v>
      </c>
      <c r="J20">
        <v>1</v>
      </c>
      <c r="Q20">
        <v>8</v>
      </c>
    </row>
    <row r="21" spans="1:17" x14ac:dyDescent="0.25">
      <c r="A21" s="16" t="s">
        <v>58</v>
      </c>
      <c r="C21">
        <v>1</v>
      </c>
      <c r="D21">
        <v>1</v>
      </c>
      <c r="E21">
        <v>1</v>
      </c>
      <c r="F21">
        <v>1</v>
      </c>
      <c r="H21">
        <v>1</v>
      </c>
      <c r="J21">
        <v>1</v>
      </c>
      <c r="Q21">
        <v>6</v>
      </c>
    </row>
    <row r="22" spans="1:17" x14ac:dyDescent="0.25">
      <c r="A22" s="16" t="s">
        <v>60</v>
      </c>
      <c r="C22">
        <v>4</v>
      </c>
      <c r="D22">
        <v>1</v>
      </c>
      <c r="E22">
        <v>1</v>
      </c>
      <c r="F22">
        <v>1</v>
      </c>
      <c r="H22">
        <v>1</v>
      </c>
      <c r="J22">
        <v>1</v>
      </c>
      <c r="Q22">
        <v>9</v>
      </c>
    </row>
    <row r="23" spans="1:17" x14ac:dyDescent="0.25">
      <c r="A23" s="16" t="s">
        <v>63</v>
      </c>
      <c r="C23">
        <v>3</v>
      </c>
      <c r="D23">
        <v>1</v>
      </c>
      <c r="E23">
        <v>1</v>
      </c>
      <c r="F23">
        <v>1</v>
      </c>
      <c r="H23">
        <v>1</v>
      </c>
      <c r="J23">
        <v>1</v>
      </c>
      <c r="Q23">
        <v>8</v>
      </c>
    </row>
    <row r="24" spans="1:17" x14ac:dyDescent="0.25">
      <c r="A24" s="16" t="s">
        <v>65</v>
      </c>
      <c r="C24">
        <v>1</v>
      </c>
      <c r="D24">
        <v>1</v>
      </c>
      <c r="E24">
        <v>1</v>
      </c>
      <c r="F24">
        <v>1</v>
      </c>
      <c r="H24">
        <v>1</v>
      </c>
      <c r="J24">
        <v>1</v>
      </c>
      <c r="Q24">
        <v>6</v>
      </c>
    </row>
    <row r="25" spans="1:17" x14ac:dyDescent="0.25">
      <c r="A25" s="16" t="s">
        <v>68</v>
      </c>
      <c r="C25">
        <v>1</v>
      </c>
      <c r="D25">
        <v>1</v>
      </c>
      <c r="E25">
        <v>1</v>
      </c>
      <c r="F25">
        <v>1</v>
      </c>
      <c r="H25">
        <v>1</v>
      </c>
      <c r="J25">
        <v>1</v>
      </c>
      <c r="Q25">
        <v>6</v>
      </c>
    </row>
    <row r="26" spans="1:17" x14ac:dyDescent="0.25">
      <c r="A26" s="16" t="s">
        <v>72</v>
      </c>
      <c r="C26">
        <v>4</v>
      </c>
      <c r="D26">
        <v>1</v>
      </c>
      <c r="E26">
        <v>1</v>
      </c>
      <c r="F26">
        <v>1</v>
      </c>
      <c r="H26">
        <v>1</v>
      </c>
      <c r="J26">
        <v>1</v>
      </c>
      <c r="Q26">
        <v>9</v>
      </c>
    </row>
    <row r="27" spans="1:17" x14ac:dyDescent="0.25">
      <c r="A27" s="16" t="s">
        <v>74</v>
      </c>
      <c r="C27">
        <v>1</v>
      </c>
      <c r="D27">
        <v>1</v>
      </c>
      <c r="E27">
        <v>1</v>
      </c>
      <c r="F27">
        <v>1</v>
      </c>
      <c r="H27">
        <v>1</v>
      </c>
      <c r="J27">
        <v>1</v>
      </c>
      <c r="Q27">
        <v>6</v>
      </c>
    </row>
    <row r="28" spans="1:17" x14ac:dyDescent="0.25">
      <c r="A28" s="16" t="s">
        <v>76</v>
      </c>
      <c r="C28">
        <v>2</v>
      </c>
      <c r="D28">
        <v>1</v>
      </c>
      <c r="E28">
        <v>1</v>
      </c>
      <c r="F28">
        <v>1</v>
      </c>
      <c r="H28">
        <v>1</v>
      </c>
      <c r="J28">
        <v>1</v>
      </c>
      <c r="Q28">
        <v>7</v>
      </c>
    </row>
    <row r="29" spans="1:17" x14ac:dyDescent="0.25">
      <c r="A29" s="16" t="s">
        <v>78</v>
      </c>
      <c r="D29">
        <v>1</v>
      </c>
      <c r="E29">
        <v>1</v>
      </c>
      <c r="F29">
        <v>1</v>
      </c>
      <c r="H29">
        <v>1</v>
      </c>
      <c r="J29">
        <v>1</v>
      </c>
      <c r="Q29">
        <v>5</v>
      </c>
    </row>
    <row r="30" spans="1:17" x14ac:dyDescent="0.25">
      <c r="A30" s="16" t="s">
        <v>80</v>
      </c>
      <c r="C30">
        <v>1</v>
      </c>
      <c r="D30">
        <v>1</v>
      </c>
      <c r="E30">
        <v>1</v>
      </c>
      <c r="F30">
        <v>1</v>
      </c>
      <c r="H30">
        <v>1</v>
      </c>
      <c r="J30">
        <v>1</v>
      </c>
      <c r="Q30">
        <v>6</v>
      </c>
    </row>
    <row r="31" spans="1:17" x14ac:dyDescent="0.25">
      <c r="A31" s="16" t="s">
        <v>89</v>
      </c>
      <c r="C31">
        <v>1</v>
      </c>
      <c r="D31">
        <v>1</v>
      </c>
      <c r="E31">
        <v>1</v>
      </c>
      <c r="F31">
        <v>1</v>
      </c>
      <c r="H31">
        <v>1</v>
      </c>
      <c r="J31">
        <v>1</v>
      </c>
      <c r="Q31">
        <v>6</v>
      </c>
    </row>
    <row r="32" spans="1:17" x14ac:dyDescent="0.25">
      <c r="A32" s="16" t="s">
        <v>91</v>
      </c>
      <c r="C32">
        <v>1</v>
      </c>
      <c r="D32">
        <v>1</v>
      </c>
      <c r="E32">
        <v>1</v>
      </c>
      <c r="F32">
        <v>1</v>
      </c>
      <c r="H32">
        <v>1</v>
      </c>
      <c r="J32">
        <v>1</v>
      </c>
      <c r="Q32">
        <v>6</v>
      </c>
    </row>
    <row r="33" spans="1:17" x14ac:dyDescent="0.25">
      <c r="A33" s="16" t="s">
        <v>96</v>
      </c>
      <c r="C33">
        <v>1</v>
      </c>
      <c r="Q33">
        <v>1</v>
      </c>
    </row>
    <row r="34" spans="1:17" x14ac:dyDescent="0.25">
      <c r="A34" s="16" t="s">
        <v>702</v>
      </c>
      <c r="C34">
        <v>1</v>
      </c>
      <c r="Q34">
        <v>1</v>
      </c>
    </row>
    <row r="35" spans="1:17" x14ac:dyDescent="0.25">
      <c r="A35" s="16" t="s">
        <v>100</v>
      </c>
      <c r="C35">
        <v>11</v>
      </c>
      <c r="D35">
        <v>1</v>
      </c>
      <c r="E35">
        <v>1</v>
      </c>
      <c r="F35">
        <v>1</v>
      </c>
      <c r="H35">
        <v>1</v>
      </c>
      <c r="J35">
        <v>1</v>
      </c>
      <c r="Q35">
        <v>16</v>
      </c>
    </row>
    <row r="36" spans="1:17" x14ac:dyDescent="0.25">
      <c r="A36" s="16" t="s">
        <v>103</v>
      </c>
      <c r="C36">
        <v>2</v>
      </c>
      <c r="D36">
        <v>1</v>
      </c>
      <c r="E36">
        <v>1</v>
      </c>
      <c r="F36">
        <v>1</v>
      </c>
      <c r="H36">
        <v>1</v>
      </c>
      <c r="J36">
        <v>1</v>
      </c>
      <c r="Q36">
        <v>7</v>
      </c>
    </row>
    <row r="37" spans="1:17" x14ac:dyDescent="0.25">
      <c r="A37" s="16" t="s">
        <v>105</v>
      </c>
      <c r="C37">
        <v>1</v>
      </c>
      <c r="D37">
        <v>1</v>
      </c>
      <c r="E37">
        <v>1</v>
      </c>
      <c r="F37">
        <v>1</v>
      </c>
      <c r="H37">
        <v>1</v>
      </c>
      <c r="J37">
        <v>1</v>
      </c>
      <c r="Q37">
        <v>6</v>
      </c>
    </row>
    <row r="38" spans="1:17" x14ac:dyDescent="0.25">
      <c r="A38" s="16" t="s">
        <v>107</v>
      </c>
      <c r="C38">
        <v>7</v>
      </c>
      <c r="D38">
        <v>1</v>
      </c>
      <c r="E38">
        <v>1</v>
      </c>
      <c r="F38">
        <v>1</v>
      </c>
      <c r="H38">
        <v>1</v>
      </c>
      <c r="J38">
        <v>1</v>
      </c>
      <c r="Q38">
        <v>12</v>
      </c>
    </row>
    <row r="39" spans="1:17" x14ac:dyDescent="0.25">
      <c r="A39" s="16" t="s">
        <v>109</v>
      </c>
      <c r="C39">
        <v>11</v>
      </c>
      <c r="D39">
        <v>1</v>
      </c>
      <c r="E39">
        <v>1</v>
      </c>
      <c r="F39">
        <v>1</v>
      </c>
      <c r="H39">
        <v>1</v>
      </c>
      <c r="J39">
        <v>1</v>
      </c>
      <c r="Q39">
        <v>16</v>
      </c>
    </row>
    <row r="40" spans="1:17" x14ac:dyDescent="0.25">
      <c r="A40" s="16" t="s">
        <v>111</v>
      </c>
      <c r="C40">
        <v>3</v>
      </c>
      <c r="D40">
        <v>1</v>
      </c>
      <c r="E40">
        <v>1</v>
      </c>
      <c r="F40">
        <v>1</v>
      </c>
      <c r="H40">
        <v>1</v>
      </c>
      <c r="J40">
        <v>1</v>
      </c>
      <c r="Q40">
        <v>8</v>
      </c>
    </row>
    <row r="41" spans="1:17" x14ac:dyDescent="0.25">
      <c r="A41" s="16" t="s">
        <v>113</v>
      </c>
      <c r="D41">
        <v>1</v>
      </c>
      <c r="E41">
        <v>1</v>
      </c>
      <c r="F41">
        <v>1</v>
      </c>
      <c r="H41">
        <v>1</v>
      </c>
      <c r="J41">
        <v>1</v>
      </c>
      <c r="Q41">
        <v>5</v>
      </c>
    </row>
    <row r="42" spans="1:17" x14ac:dyDescent="0.25">
      <c r="A42" s="16" t="s">
        <v>115</v>
      </c>
      <c r="C42">
        <v>48</v>
      </c>
      <c r="D42">
        <v>1</v>
      </c>
      <c r="E42">
        <v>1</v>
      </c>
      <c r="F42">
        <v>1</v>
      </c>
      <c r="H42">
        <v>1</v>
      </c>
      <c r="J42">
        <v>1</v>
      </c>
      <c r="Q42">
        <v>53</v>
      </c>
    </row>
    <row r="43" spans="1:17" x14ac:dyDescent="0.25">
      <c r="A43" s="16" t="s">
        <v>117</v>
      </c>
      <c r="C43">
        <v>26</v>
      </c>
      <c r="D43">
        <v>1</v>
      </c>
      <c r="E43">
        <v>1</v>
      </c>
      <c r="F43">
        <v>1</v>
      </c>
      <c r="H43">
        <v>1</v>
      </c>
      <c r="J43">
        <v>1</v>
      </c>
      <c r="Q43">
        <v>31</v>
      </c>
    </row>
    <row r="44" spans="1:17" x14ac:dyDescent="0.25">
      <c r="A44" s="16" t="s">
        <v>119</v>
      </c>
      <c r="C44">
        <v>38</v>
      </c>
      <c r="D44">
        <v>1</v>
      </c>
      <c r="E44">
        <v>1</v>
      </c>
      <c r="F44">
        <v>1</v>
      </c>
      <c r="H44">
        <v>1</v>
      </c>
      <c r="J44">
        <v>1</v>
      </c>
      <c r="Q44">
        <v>43</v>
      </c>
    </row>
    <row r="45" spans="1:17" x14ac:dyDescent="0.25">
      <c r="A45" s="16" t="s">
        <v>121</v>
      </c>
      <c r="C45">
        <v>2</v>
      </c>
      <c r="D45">
        <v>1</v>
      </c>
      <c r="E45">
        <v>1</v>
      </c>
      <c r="F45">
        <v>1</v>
      </c>
      <c r="H45">
        <v>1</v>
      </c>
      <c r="J45">
        <v>1</v>
      </c>
      <c r="Q45">
        <v>7</v>
      </c>
    </row>
    <row r="46" spans="1:17" x14ac:dyDescent="0.25">
      <c r="A46" s="16" t="s">
        <v>123</v>
      </c>
      <c r="C46">
        <v>2</v>
      </c>
      <c r="D46">
        <v>1</v>
      </c>
      <c r="E46">
        <v>1</v>
      </c>
      <c r="F46">
        <v>1</v>
      </c>
      <c r="H46">
        <v>1</v>
      </c>
      <c r="J46">
        <v>1</v>
      </c>
      <c r="Q46">
        <v>7</v>
      </c>
    </row>
    <row r="47" spans="1:17" x14ac:dyDescent="0.25">
      <c r="A47" s="16" t="s">
        <v>125</v>
      </c>
      <c r="C47">
        <v>4</v>
      </c>
      <c r="D47">
        <v>1</v>
      </c>
      <c r="E47">
        <v>1</v>
      </c>
      <c r="F47">
        <v>1</v>
      </c>
      <c r="H47">
        <v>1</v>
      </c>
      <c r="J47">
        <v>1</v>
      </c>
      <c r="Q47">
        <v>9</v>
      </c>
    </row>
    <row r="48" spans="1:17" x14ac:dyDescent="0.25">
      <c r="A48" s="16" t="s">
        <v>127</v>
      </c>
      <c r="C48">
        <v>2</v>
      </c>
      <c r="D48">
        <v>1</v>
      </c>
      <c r="E48">
        <v>1</v>
      </c>
      <c r="F48">
        <v>1</v>
      </c>
      <c r="H48">
        <v>1</v>
      </c>
      <c r="J48">
        <v>1</v>
      </c>
      <c r="Q48">
        <v>7</v>
      </c>
    </row>
    <row r="49" spans="1:17" x14ac:dyDescent="0.25">
      <c r="A49" s="16" t="s">
        <v>129</v>
      </c>
      <c r="C49">
        <v>11</v>
      </c>
      <c r="D49">
        <v>1</v>
      </c>
      <c r="E49">
        <v>1</v>
      </c>
      <c r="F49">
        <v>1</v>
      </c>
      <c r="H49">
        <v>1</v>
      </c>
      <c r="J49">
        <v>1</v>
      </c>
      <c r="Q49">
        <v>16</v>
      </c>
    </row>
    <row r="50" spans="1:17" x14ac:dyDescent="0.25">
      <c r="A50" s="16" t="s">
        <v>131</v>
      </c>
      <c r="C50">
        <v>1</v>
      </c>
      <c r="D50">
        <v>1</v>
      </c>
      <c r="E50">
        <v>1</v>
      </c>
      <c r="F50">
        <v>1</v>
      </c>
      <c r="H50">
        <v>1</v>
      </c>
      <c r="J50">
        <v>1</v>
      </c>
      <c r="Q50">
        <v>6</v>
      </c>
    </row>
    <row r="51" spans="1:17" x14ac:dyDescent="0.25">
      <c r="A51" s="16" t="s">
        <v>133</v>
      </c>
      <c r="C51">
        <v>1</v>
      </c>
      <c r="D51">
        <v>1</v>
      </c>
      <c r="E51">
        <v>1</v>
      </c>
      <c r="F51">
        <v>1</v>
      </c>
      <c r="H51">
        <v>1</v>
      </c>
      <c r="J51">
        <v>1</v>
      </c>
      <c r="Q51">
        <v>6</v>
      </c>
    </row>
    <row r="52" spans="1:17" x14ac:dyDescent="0.25">
      <c r="A52" s="16" t="s">
        <v>135</v>
      </c>
      <c r="C52">
        <v>1</v>
      </c>
      <c r="D52">
        <v>1</v>
      </c>
      <c r="E52">
        <v>1</v>
      </c>
      <c r="F52">
        <v>1</v>
      </c>
      <c r="H52">
        <v>1</v>
      </c>
      <c r="J52">
        <v>1</v>
      </c>
      <c r="Q52">
        <v>6</v>
      </c>
    </row>
    <row r="53" spans="1:17" x14ac:dyDescent="0.25">
      <c r="A53" s="16" t="s">
        <v>137</v>
      </c>
      <c r="C53">
        <v>4</v>
      </c>
      <c r="D53">
        <v>1</v>
      </c>
      <c r="E53">
        <v>1</v>
      </c>
      <c r="F53">
        <v>1</v>
      </c>
      <c r="H53">
        <v>1</v>
      </c>
      <c r="J53">
        <v>1</v>
      </c>
      <c r="Q53">
        <v>9</v>
      </c>
    </row>
    <row r="54" spans="1:17" x14ac:dyDescent="0.25">
      <c r="A54" s="16" t="s">
        <v>139</v>
      </c>
      <c r="C54">
        <v>2</v>
      </c>
      <c r="D54">
        <v>1</v>
      </c>
      <c r="E54">
        <v>1</v>
      </c>
      <c r="F54">
        <v>1</v>
      </c>
      <c r="H54">
        <v>1</v>
      </c>
      <c r="J54">
        <v>1</v>
      </c>
      <c r="Q54">
        <v>7</v>
      </c>
    </row>
    <row r="55" spans="1:17" x14ac:dyDescent="0.25">
      <c r="A55" s="16" t="s">
        <v>141</v>
      </c>
      <c r="C55">
        <v>1</v>
      </c>
      <c r="D55">
        <v>1</v>
      </c>
      <c r="E55">
        <v>1</v>
      </c>
      <c r="F55">
        <v>1</v>
      </c>
      <c r="H55">
        <v>1</v>
      </c>
      <c r="J55">
        <v>1</v>
      </c>
      <c r="Q55">
        <v>6</v>
      </c>
    </row>
    <row r="56" spans="1:17" x14ac:dyDescent="0.25">
      <c r="A56" s="16" t="s">
        <v>146</v>
      </c>
      <c r="D56">
        <v>1</v>
      </c>
      <c r="E56">
        <v>1</v>
      </c>
      <c r="F56">
        <v>1</v>
      </c>
      <c r="H56">
        <v>1</v>
      </c>
      <c r="J56">
        <v>1</v>
      </c>
      <c r="Q56">
        <v>5</v>
      </c>
    </row>
    <row r="57" spans="1:17" x14ac:dyDescent="0.25">
      <c r="A57" s="16" t="s">
        <v>149</v>
      </c>
      <c r="D57">
        <v>1</v>
      </c>
      <c r="E57">
        <v>1</v>
      </c>
      <c r="F57">
        <v>1</v>
      </c>
      <c r="H57">
        <v>1</v>
      </c>
      <c r="J57">
        <v>1</v>
      </c>
      <c r="Q57">
        <v>5</v>
      </c>
    </row>
    <row r="58" spans="1:17" x14ac:dyDescent="0.25">
      <c r="A58" s="16" t="s">
        <v>151</v>
      </c>
      <c r="C58">
        <v>4</v>
      </c>
      <c r="D58">
        <v>1</v>
      </c>
      <c r="E58">
        <v>1</v>
      </c>
      <c r="F58">
        <v>1</v>
      </c>
      <c r="H58">
        <v>1</v>
      </c>
      <c r="J58">
        <v>1</v>
      </c>
      <c r="Q58">
        <v>9</v>
      </c>
    </row>
    <row r="59" spans="1:17" x14ac:dyDescent="0.25">
      <c r="A59" s="16" t="s">
        <v>153</v>
      </c>
      <c r="D59">
        <v>1</v>
      </c>
      <c r="E59">
        <v>1</v>
      </c>
      <c r="F59">
        <v>1</v>
      </c>
      <c r="H59">
        <v>1</v>
      </c>
      <c r="J59">
        <v>1</v>
      </c>
      <c r="Q59">
        <v>5</v>
      </c>
    </row>
    <row r="60" spans="1:17" x14ac:dyDescent="0.25">
      <c r="A60" s="16" t="s">
        <v>155</v>
      </c>
      <c r="D60">
        <v>1</v>
      </c>
      <c r="E60">
        <v>1</v>
      </c>
      <c r="F60">
        <v>1</v>
      </c>
      <c r="H60">
        <v>1</v>
      </c>
      <c r="J60">
        <v>1</v>
      </c>
      <c r="Q60">
        <v>5</v>
      </c>
    </row>
    <row r="61" spans="1:17" x14ac:dyDescent="0.25">
      <c r="A61" s="16" t="s">
        <v>157</v>
      </c>
      <c r="C61">
        <v>1</v>
      </c>
      <c r="D61">
        <v>1</v>
      </c>
      <c r="E61">
        <v>1</v>
      </c>
      <c r="F61">
        <v>1</v>
      </c>
      <c r="H61">
        <v>1</v>
      </c>
      <c r="J61">
        <v>1</v>
      </c>
      <c r="Q61">
        <v>6</v>
      </c>
    </row>
    <row r="62" spans="1:17" x14ac:dyDescent="0.25">
      <c r="A62" s="16" t="s">
        <v>159</v>
      </c>
      <c r="C62">
        <v>1</v>
      </c>
      <c r="D62">
        <v>1</v>
      </c>
      <c r="E62">
        <v>1</v>
      </c>
      <c r="F62">
        <v>1</v>
      </c>
      <c r="H62">
        <v>1</v>
      </c>
      <c r="J62">
        <v>1</v>
      </c>
      <c r="Q62">
        <v>6</v>
      </c>
    </row>
    <row r="63" spans="1:17" x14ac:dyDescent="0.25">
      <c r="A63" s="16" t="s">
        <v>161</v>
      </c>
      <c r="D63">
        <v>1</v>
      </c>
      <c r="E63">
        <v>1</v>
      </c>
      <c r="F63">
        <v>1</v>
      </c>
      <c r="H63">
        <v>1</v>
      </c>
      <c r="J63">
        <v>1</v>
      </c>
      <c r="Q63">
        <v>5</v>
      </c>
    </row>
    <row r="64" spans="1:17" x14ac:dyDescent="0.25">
      <c r="A64" s="16" t="s">
        <v>163</v>
      </c>
      <c r="C64">
        <v>2</v>
      </c>
      <c r="D64">
        <v>1</v>
      </c>
      <c r="E64">
        <v>1</v>
      </c>
      <c r="F64">
        <v>1</v>
      </c>
      <c r="H64">
        <v>1</v>
      </c>
      <c r="J64">
        <v>1</v>
      </c>
      <c r="Q64">
        <v>7</v>
      </c>
    </row>
    <row r="65" spans="1:17" x14ac:dyDescent="0.25">
      <c r="A65" s="16" t="s">
        <v>166</v>
      </c>
      <c r="C65">
        <v>2</v>
      </c>
      <c r="D65">
        <v>1</v>
      </c>
      <c r="E65">
        <v>1</v>
      </c>
      <c r="F65">
        <v>1</v>
      </c>
      <c r="H65">
        <v>1</v>
      </c>
      <c r="J65">
        <v>1</v>
      </c>
      <c r="Q65">
        <v>7</v>
      </c>
    </row>
    <row r="66" spans="1:17" x14ac:dyDescent="0.25">
      <c r="A66" s="16" t="s">
        <v>168</v>
      </c>
      <c r="C66">
        <v>7</v>
      </c>
      <c r="D66">
        <v>1</v>
      </c>
      <c r="E66">
        <v>1</v>
      </c>
      <c r="F66">
        <v>1</v>
      </c>
      <c r="G66">
        <v>1</v>
      </c>
      <c r="I66">
        <v>1</v>
      </c>
      <c r="K66">
        <v>2</v>
      </c>
      <c r="Q66">
        <v>14</v>
      </c>
    </row>
    <row r="67" spans="1:17" x14ac:dyDescent="0.25">
      <c r="A67" s="16" t="s">
        <v>171</v>
      </c>
      <c r="C67">
        <v>1</v>
      </c>
      <c r="D67">
        <v>1</v>
      </c>
      <c r="E67">
        <v>1</v>
      </c>
      <c r="F67">
        <v>1</v>
      </c>
      <c r="G67">
        <v>1</v>
      </c>
      <c r="I67">
        <v>1</v>
      </c>
      <c r="K67">
        <v>1</v>
      </c>
      <c r="Q67">
        <v>7</v>
      </c>
    </row>
    <row r="68" spans="1:17" x14ac:dyDescent="0.25">
      <c r="A68" s="16" t="s">
        <v>173</v>
      </c>
      <c r="C68">
        <v>1</v>
      </c>
      <c r="D68">
        <v>1</v>
      </c>
      <c r="E68">
        <v>1</v>
      </c>
      <c r="F68">
        <v>1</v>
      </c>
      <c r="G68">
        <v>1</v>
      </c>
      <c r="I68">
        <v>1</v>
      </c>
      <c r="K68">
        <v>3</v>
      </c>
      <c r="Q68">
        <v>9</v>
      </c>
    </row>
    <row r="69" spans="1:17" x14ac:dyDescent="0.25">
      <c r="A69" s="16" t="s">
        <v>175</v>
      </c>
      <c r="C69">
        <v>2</v>
      </c>
      <c r="D69">
        <v>1</v>
      </c>
      <c r="E69">
        <v>1</v>
      </c>
      <c r="F69">
        <v>1</v>
      </c>
      <c r="G69">
        <v>1</v>
      </c>
      <c r="I69">
        <v>1</v>
      </c>
      <c r="K69">
        <v>1</v>
      </c>
      <c r="Q69">
        <v>8</v>
      </c>
    </row>
    <row r="70" spans="1:17" x14ac:dyDescent="0.25">
      <c r="A70" s="16" t="s">
        <v>177</v>
      </c>
      <c r="D70">
        <v>1</v>
      </c>
      <c r="E70">
        <v>1</v>
      </c>
      <c r="F70">
        <v>1</v>
      </c>
      <c r="H70">
        <v>1</v>
      </c>
      <c r="J70">
        <v>1</v>
      </c>
      <c r="Q70">
        <v>5</v>
      </c>
    </row>
    <row r="71" spans="1:17" x14ac:dyDescent="0.25">
      <c r="A71" s="16" t="s">
        <v>179</v>
      </c>
      <c r="C71">
        <v>2</v>
      </c>
      <c r="D71">
        <v>1</v>
      </c>
      <c r="E71">
        <v>1</v>
      </c>
      <c r="F71">
        <v>1</v>
      </c>
      <c r="G71">
        <v>1</v>
      </c>
      <c r="I71">
        <v>1</v>
      </c>
      <c r="K71">
        <v>2</v>
      </c>
      <c r="Q71">
        <v>9</v>
      </c>
    </row>
    <row r="72" spans="1:17" x14ac:dyDescent="0.25">
      <c r="A72" s="16" t="s">
        <v>181</v>
      </c>
      <c r="C72">
        <v>2</v>
      </c>
      <c r="D72">
        <v>1</v>
      </c>
      <c r="E72">
        <v>1</v>
      </c>
      <c r="F72">
        <v>1</v>
      </c>
      <c r="G72">
        <v>1</v>
      </c>
      <c r="I72">
        <v>1</v>
      </c>
      <c r="K72">
        <v>2</v>
      </c>
      <c r="Q72">
        <v>9</v>
      </c>
    </row>
    <row r="73" spans="1:17" x14ac:dyDescent="0.25">
      <c r="A73" s="16" t="s">
        <v>185</v>
      </c>
      <c r="D73">
        <v>1</v>
      </c>
      <c r="E73">
        <v>1</v>
      </c>
      <c r="F73">
        <v>1</v>
      </c>
      <c r="G73">
        <v>1</v>
      </c>
      <c r="I73">
        <v>1</v>
      </c>
      <c r="K73">
        <v>2</v>
      </c>
      <c r="Q73">
        <v>7</v>
      </c>
    </row>
    <row r="74" spans="1:17" x14ac:dyDescent="0.25">
      <c r="A74" s="16" t="s">
        <v>188</v>
      </c>
      <c r="C74">
        <v>1</v>
      </c>
      <c r="D74">
        <v>1</v>
      </c>
      <c r="E74">
        <v>1</v>
      </c>
      <c r="F74">
        <v>1</v>
      </c>
      <c r="G74">
        <v>1</v>
      </c>
      <c r="I74">
        <v>1</v>
      </c>
      <c r="K74">
        <v>2</v>
      </c>
      <c r="Q74">
        <v>8</v>
      </c>
    </row>
    <row r="75" spans="1:17" x14ac:dyDescent="0.25">
      <c r="A75" s="16" t="s">
        <v>190</v>
      </c>
      <c r="D75">
        <v>1</v>
      </c>
      <c r="E75">
        <v>1</v>
      </c>
      <c r="F75">
        <v>1</v>
      </c>
      <c r="G75">
        <v>1</v>
      </c>
      <c r="I75">
        <v>2</v>
      </c>
      <c r="K75">
        <v>1</v>
      </c>
      <c r="Q75">
        <v>7</v>
      </c>
    </row>
    <row r="76" spans="1:17" x14ac:dyDescent="0.25">
      <c r="A76" s="16" t="s">
        <v>193</v>
      </c>
      <c r="C76">
        <v>1</v>
      </c>
      <c r="D76">
        <v>1</v>
      </c>
      <c r="E76">
        <v>1</v>
      </c>
      <c r="F76">
        <v>1</v>
      </c>
      <c r="G76">
        <v>1</v>
      </c>
      <c r="I76">
        <v>1</v>
      </c>
      <c r="K76">
        <v>2</v>
      </c>
      <c r="Q76">
        <v>8</v>
      </c>
    </row>
    <row r="77" spans="1:17" x14ac:dyDescent="0.25">
      <c r="A77" s="16" t="s">
        <v>195</v>
      </c>
      <c r="D77">
        <v>1</v>
      </c>
      <c r="E77">
        <v>1</v>
      </c>
      <c r="F77">
        <v>1</v>
      </c>
      <c r="H77">
        <v>1</v>
      </c>
      <c r="J77">
        <v>1</v>
      </c>
      <c r="Q77">
        <v>5</v>
      </c>
    </row>
    <row r="78" spans="1:17" x14ac:dyDescent="0.25">
      <c r="A78" s="16" t="s">
        <v>197</v>
      </c>
      <c r="D78">
        <v>1</v>
      </c>
      <c r="E78">
        <v>1</v>
      </c>
      <c r="F78">
        <v>1</v>
      </c>
      <c r="G78">
        <v>1</v>
      </c>
      <c r="I78">
        <v>1</v>
      </c>
      <c r="K78">
        <v>3</v>
      </c>
      <c r="Q78">
        <v>8</v>
      </c>
    </row>
    <row r="79" spans="1:17" x14ac:dyDescent="0.25">
      <c r="A79" s="16" t="s">
        <v>199</v>
      </c>
      <c r="C79">
        <v>2</v>
      </c>
      <c r="D79">
        <v>1</v>
      </c>
      <c r="E79">
        <v>1</v>
      </c>
      <c r="F79">
        <v>1</v>
      </c>
      <c r="G79">
        <v>1</v>
      </c>
      <c r="I79">
        <v>1</v>
      </c>
      <c r="K79">
        <v>1</v>
      </c>
      <c r="Q79">
        <v>8</v>
      </c>
    </row>
    <row r="80" spans="1:17" x14ac:dyDescent="0.25">
      <c r="A80" s="16" t="s">
        <v>201</v>
      </c>
      <c r="C80">
        <v>2</v>
      </c>
      <c r="D80">
        <v>1</v>
      </c>
      <c r="E80">
        <v>1</v>
      </c>
      <c r="F80">
        <v>1</v>
      </c>
      <c r="G80">
        <v>1</v>
      </c>
      <c r="I80">
        <v>1</v>
      </c>
      <c r="K80">
        <v>2</v>
      </c>
      <c r="Q80">
        <v>9</v>
      </c>
    </row>
    <row r="81" spans="1:17" x14ac:dyDescent="0.25">
      <c r="A81" s="16" t="s">
        <v>203</v>
      </c>
      <c r="D81">
        <v>1</v>
      </c>
      <c r="E81">
        <v>1</v>
      </c>
      <c r="F81">
        <v>1</v>
      </c>
      <c r="H81">
        <v>1</v>
      </c>
      <c r="J81">
        <v>1</v>
      </c>
      <c r="Q81">
        <v>5</v>
      </c>
    </row>
    <row r="82" spans="1:17" x14ac:dyDescent="0.25">
      <c r="A82" s="16" t="s">
        <v>205</v>
      </c>
      <c r="D82">
        <v>1</v>
      </c>
      <c r="E82">
        <v>1</v>
      </c>
      <c r="F82">
        <v>1</v>
      </c>
      <c r="H82">
        <v>1</v>
      </c>
      <c r="J82">
        <v>1</v>
      </c>
      <c r="Q82">
        <v>5</v>
      </c>
    </row>
    <row r="83" spans="1:17" x14ac:dyDescent="0.25">
      <c r="A83" s="16" t="s">
        <v>207</v>
      </c>
      <c r="C83">
        <v>2</v>
      </c>
      <c r="D83">
        <v>1</v>
      </c>
      <c r="E83">
        <v>1</v>
      </c>
      <c r="F83">
        <v>1</v>
      </c>
      <c r="G83">
        <v>1</v>
      </c>
      <c r="I83">
        <v>1</v>
      </c>
      <c r="K83">
        <v>1</v>
      </c>
      <c r="Q83">
        <v>8</v>
      </c>
    </row>
    <row r="84" spans="1:17" x14ac:dyDescent="0.25">
      <c r="A84" s="16" t="s">
        <v>209</v>
      </c>
      <c r="D84">
        <v>1</v>
      </c>
      <c r="E84">
        <v>1</v>
      </c>
      <c r="F84">
        <v>1</v>
      </c>
      <c r="H84">
        <v>1</v>
      </c>
      <c r="J84">
        <v>1</v>
      </c>
      <c r="Q84">
        <v>5</v>
      </c>
    </row>
    <row r="85" spans="1:17" x14ac:dyDescent="0.25">
      <c r="A85" s="16" t="s">
        <v>214</v>
      </c>
      <c r="B85">
        <v>1</v>
      </c>
      <c r="C85">
        <v>2</v>
      </c>
      <c r="D85">
        <v>1</v>
      </c>
      <c r="E85">
        <v>1</v>
      </c>
      <c r="F85">
        <v>1</v>
      </c>
      <c r="G85">
        <v>1</v>
      </c>
      <c r="I85">
        <v>1</v>
      </c>
      <c r="K85">
        <v>2</v>
      </c>
      <c r="Q85">
        <v>10</v>
      </c>
    </row>
    <row r="86" spans="1:17" x14ac:dyDescent="0.25">
      <c r="A86" s="16" t="s">
        <v>219</v>
      </c>
      <c r="B86">
        <v>1</v>
      </c>
      <c r="D86">
        <v>1</v>
      </c>
      <c r="E86">
        <v>1</v>
      </c>
      <c r="F86">
        <v>1</v>
      </c>
      <c r="H86">
        <v>1</v>
      </c>
      <c r="J86">
        <v>1</v>
      </c>
      <c r="Q86">
        <v>6</v>
      </c>
    </row>
    <row r="87" spans="1:17" x14ac:dyDescent="0.25">
      <c r="A87" s="16" t="s">
        <v>225</v>
      </c>
      <c r="D87">
        <v>1</v>
      </c>
      <c r="E87">
        <v>1</v>
      </c>
      <c r="F87">
        <v>1</v>
      </c>
      <c r="H87">
        <v>1</v>
      </c>
      <c r="J87">
        <v>1</v>
      </c>
      <c r="Q87">
        <v>5</v>
      </c>
    </row>
    <row r="88" spans="1:17" x14ac:dyDescent="0.25">
      <c r="A88" s="16" t="s">
        <v>228</v>
      </c>
      <c r="B88">
        <v>1</v>
      </c>
      <c r="D88">
        <v>1</v>
      </c>
      <c r="E88">
        <v>1</v>
      </c>
      <c r="F88">
        <v>1</v>
      </c>
      <c r="H88">
        <v>1</v>
      </c>
      <c r="J88">
        <v>1</v>
      </c>
      <c r="Q88">
        <v>6</v>
      </c>
    </row>
    <row r="89" spans="1:17" x14ac:dyDescent="0.25">
      <c r="A89" s="16" t="s">
        <v>230</v>
      </c>
      <c r="B89">
        <v>1</v>
      </c>
      <c r="D89">
        <v>1</v>
      </c>
      <c r="E89">
        <v>1</v>
      </c>
      <c r="F89">
        <v>1</v>
      </c>
      <c r="G89">
        <v>1</v>
      </c>
      <c r="I89">
        <v>1</v>
      </c>
      <c r="K89">
        <v>3</v>
      </c>
      <c r="Q89">
        <v>9</v>
      </c>
    </row>
    <row r="90" spans="1:17" x14ac:dyDescent="0.25">
      <c r="A90" s="16" t="s">
        <v>235</v>
      </c>
      <c r="B90">
        <v>1</v>
      </c>
      <c r="C90">
        <v>3</v>
      </c>
      <c r="D90">
        <v>1</v>
      </c>
      <c r="E90">
        <v>1</v>
      </c>
      <c r="F90">
        <v>1</v>
      </c>
      <c r="G90">
        <v>1</v>
      </c>
      <c r="I90">
        <v>1</v>
      </c>
      <c r="K90">
        <v>1</v>
      </c>
      <c r="Q90">
        <v>10</v>
      </c>
    </row>
    <row r="91" spans="1:17" x14ac:dyDescent="0.25">
      <c r="A91" s="16" t="s">
        <v>239</v>
      </c>
      <c r="B91">
        <v>1</v>
      </c>
      <c r="D91">
        <v>1</v>
      </c>
      <c r="E91">
        <v>1</v>
      </c>
      <c r="F91">
        <v>1</v>
      </c>
      <c r="G91">
        <v>1</v>
      </c>
      <c r="I91">
        <v>1</v>
      </c>
      <c r="K91">
        <v>5</v>
      </c>
      <c r="Q91">
        <v>11</v>
      </c>
    </row>
    <row r="92" spans="1:17" x14ac:dyDescent="0.25">
      <c r="A92" s="16" t="s">
        <v>241</v>
      </c>
      <c r="B92">
        <v>1</v>
      </c>
      <c r="D92">
        <v>1</v>
      </c>
      <c r="E92">
        <v>1</v>
      </c>
      <c r="F92">
        <v>1</v>
      </c>
      <c r="G92">
        <v>1</v>
      </c>
      <c r="I92">
        <v>1</v>
      </c>
      <c r="K92">
        <v>2</v>
      </c>
      <c r="Q92">
        <v>8</v>
      </c>
    </row>
    <row r="93" spans="1:17" x14ac:dyDescent="0.25">
      <c r="A93" s="16" t="s">
        <v>243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I93">
        <v>1</v>
      </c>
      <c r="K93">
        <v>3</v>
      </c>
      <c r="Q93">
        <v>10</v>
      </c>
    </row>
    <row r="94" spans="1:17" x14ac:dyDescent="0.25">
      <c r="A94" s="16" t="s">
        <v>245</v>
      </c>
      <c r="B94">
        <v>1</v>
      </c>
      <c r="D94">
        <v>1</v>
      </c>
      <c r="E94">
        <v>1</v>
      </c>
      <c r="F94">
        <v>1</v>
      </c>
      <c r="G94">
        <v>1</v>
      </c>
      <c r="I94">
        <v>1</v>
      </c>
      <c r="K94">
        <v>2</v>
      </c>
      <c r="Q94">
        <v>8</v>
      </c>
    </row>
    <row r="95" spans="1:17" x14ac:dyDescent="0.25">
      <c r="A95" s="16" t="s">
        <v>249</v>
      </c>
      <c r="B95">
        <v>1</v>
      </c>
      <c r="C95">
        <v>2</v>
      </c>
      <c r="D95">
        <v>1</v>
      </c>
      <c r="E95">
        <v>1</v>
      </c>
      <c r="F95">
        <v>1</v>
      </c>
      <c r="G95">
        <v>1</v>
      </c>
      <c r="I95">
        <v>1</v>
      </c>
      <c r="K95">
        <v>2</v>
      </c>
      <c r="Q95">
        <v>10</v>
      </c>
    </row>
    <row r="96" spans="1:17" x14ac:dyDescent="0.25">
      <c r="A96" s="16" t="s">
        <v>254</v>
      </c>
      <c r="B96">
        <v>1</v>
      </c>
      <c r="D96">
        <v>1</v>
      </c>
      <c r="E96">
        <v>1</v>
      </c>
      <c r="F96">
        <v>1</v>
      </c>
      <c r="G96">
        <v>1</v>
      </c>
      <c r="I96">
        <v>1</v>
      </c>
      <c r="K96">
        <v>5</v>
      </c>
      <c r="Q96">
        <v>11</v>
      </c>
    </row>
    <row r="97" spans="1:17" x14ac:dyDescent="0.25">
      <c r="A97" s="16" t="s">
        <v>256</v>
      </c>
      <c r="B97">
        <v>1</v>
      </c>
      <c r="D97">
        <v>1</v>
      </c>
      <c r="E97">
        <v>1</v>
      </c>
      <c r="F97">
        <v>1</v>
      </c>
      <c r="G97">
        <v>1</v>
      </c>
      <c r="I97">
        <v>1</v>
      </c>
      <c r="K97">
        <v>3</v>
      </c>
      <c r="Q97">
        <v>9</v>
      </c>
    </row>
    <row r="98" spans="1:17" x14ac:dyDescent="0.25">
      <c r="A98" s="16" t="s">
        <v>258</v>
      </c>
      <c r="B98">
        <v>1</v>
      </c>
      <c r="D98">
        <v>1</v>
      </c>
      <c r="E98">
        <v>1</v>
      </c>
      <c r="F98">
        <v>1</v>
      </c>
      <c r="G98">
        <v>1</v>
      </c>
      <c r="I98">
        <v>1</v>
      </c>
      <c r="K98">
        <v>6</v>
      </c>
      <c r="Q98">
        <v>12</v>
      </c>
    </row>
    <row r="99" spans="1:17" x14ac:dyDescent="0.25">
      <c r="A99" s="16" t="s">
        <v>259</v>
      </c>
      <c r="B99">
        <v>1</v>
      </c>
      <c r="D99">
        <v>1</v>
      </c>
      <c r="E99">
        <v>1</v>
      </c>
      <c r="F99">
        <v>1</v>
      </c>
      <c r="G99">
        <v>1</v>
      </c>
      <c r="I99">
        <v>1</v>
      </c>
      <c r="K99">
        <v>5</v>
      </c>
      <c r="Q99">
        <v>11</v>
      </c>
    </row>
    <row r="100" spans="1:17" x14ac:dyDescent="0.25">
      <c r="A100" s="16" t="s">
        <v>261</v>
      </c>
      <c r="B100">
        <v>1</v>
      </c>
      <c r="D100">
        <v>1</v>
      </c>
      <c r="E100">
        <v>1</v>
      </c>
      <c r="F100">
        <v>1</v>
      </c>
      <c r="G100">
        <v>1</v>
      </c>
      <c r="I100">
        <v>1</v>
      </c>
      <c r="K100">
        <v>3</v>
      </c>
      <c r="Q100">
        <v>9</v>
      </c>
    </row>
    <row r="101" spans="1:17" x14ac:dyDescent="0.25">
      <c r="A101" s="16" t="s">
        <v>263</v>
      </c>
      <c r="B101">
        <v>1</v>
      </c>
      <c r="D101">
        <v>1</v>
      </c>
      <c r="E101">
        <v>1</v>
      </c>
      <c r="F101">
        <v>1</v>
      </c>
      <c r="H101">
        <v>1</v>
      </c>
      <c r="J101">
        <v>1</v>
      </c>
      <c r="Q101">
        <v>6</v>
      </c>
    </row>
    <row r="102" spans="1:17" x14ac:dyDescent="0.25">
      <c r="A102" s="16" t="s">
        <v>265</v>
      </c>
      <c r="B102">
        <v>1</v>
      </c>
      <c r="C102">
        <v>4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Q102">
        <v>13</v>
      </c>
    </row>
    <row r="103" spans="1:17" x14ac:dyDescent="0.25">
      <c r="A103" s="16" t="s">
        <v>267</v>
      </c>
      <c r="B103">
        <v>1</v>
      </c>
      <c r="D103">
        <v>1</v>
      </c>
      <c r="E103">
        <v>1</v>
      </c>
      <c r="F103">
        <v>1</v>
      </c>
      <c r="G103">
        <v>1</v>
      </c>
      <c r="I103">
        <v>1</v>
      </c>
      <c r="K103">
        <v>5</v>
      </c>
      <c r="Q103">
        <v>11</v>
      </c>
    </row>
    <row r="104" spans="1:17" x14ac:dyDescent="0.25">
      <c r="A104" s="16" t="s">
        <v>269</v>
      </c>
      <c r="B104">
        <v>1</v>
      </c>
      <c r="D104">
        <v>1</v>
      </c>
      <c r="E104">
        <v>1</v>
      </c>
      <c r="F104">
        <v>1</v>
      </c>
      <c r="G104">
        <v>1</v>
      </c>
      <c r="I104">
        <v>1</v>
      </c>
      <c r="K104">
        <v>3</v>
      </c>
      <c r="Q104">
        <v>9</v>
      </c>
    </row>
    <row r="105" spans="1:17" x14ac:dyDescent="0.25">
      <c r="A105" s="16" t="s">
        <v>271</v>
      </c>
      <c r="D105">
        <v>1</v>
      </c>
      <c r="E105">
        <v>1</v>
      </c>
      <c r="F105">
        <v>1</v>
      </c>
      <c r="H105">
        <v>1</v>
      </c>
      <c r="J105">
        <v>1</v>
      </c>
      <c r="Q105">
        <v>5</v>
      </c>
    </row>
    <row r="106" spans="1:17" x14ac:dyDescent="0.25">
      <c r="A106" s="16" t="s">
        <v>273</v>
      </c>
      <c r="B106">
        <v>1</v>
      </c>
      <c r="C106">
        <v>3</v>
      </c>
      <c r="D106">
        <v>1</v>
      </c>
      <c r="E106">
        <v>1</v>
      </c>
      <c r="F106">
        <v>1</v>
      </c>
      <c r="G106">
        <v>1</v>
      </c>
      <c r="I106">
        <v>1</v>
      </c>
      <c r="K106">
        <v>2</v>
      </c>
      <c r="Q106">
        <v>11</v>
      </c>
    </row>
    <row r="107" spans="1:17" x14ac:dyDescent="0.25">
      <c r="A107" s="16" t="s">
        <v>276</v>
      </c>
      <c r="B107">
        <v>1</v>
      </c>
      <c r="D107">
        <v>1</v>
      </c>
      <c r="E107">
        <v>1</v>
      </c>
      <c r="F107">
        <v>1</v>
      </c>
      <c r="G107">
        <v>1</v>
      </c>
      <c r="I107">
        <v>1</v>
      </c>
      <c r="K107">
        <v>5</v>
      </c>
      <c r="Q107">
        <v>11</v>
      </c>
    </row>
    <row r="108" spans="1:17" x14ac:dyDescent="0.25">
      <c r="A108" s="16" t="s">
        <v>278</v>
      </c>
      <c r="B108">
        <v>1</v>
      </c>
      <c r="D108">
        <v>1</v>
      </c>
      <c r="E108">
        <v>1</v>
      </c>
      <c r="F108">
        <v>1</v>
      </c>
      <c r="G108">
        <v>1</v>
      </c>
      <c r="I108">
        <v>1</v>
      </c>
      <c r="K108">
        <v>3</v>
      </c>
      <c r="Q108">
        <v>9</v>
      </c>
    </row>
    <row r="109" spans="1:17" x14ac:dyDescent="0.25">
      <c r="A109" s="16" t="s">
        <v>280</v>
      </c>
      <c r="B109">
        <v>1</v>
      </c>
      <c r="D109">
        <v>1</v>
      </c>
      <c r="E109">
        <v>1</v>
      </c>
      <c r="F109">
        <v>1</v>
      </c>
      <c r="H109">
        <v>1</v>
      </c>
      <c r="J109">
        <v>1</v>
      </c>
      <c r="Q109">
        <v>6</v>
      </c>
    </row>
    <row r="110" spans="1:17" x14ac:dyDescent="0.25">
      <c r="A110" s="16" t="s">
        <v>282</v>
      </c>
      <c r="D110">
        <v>1</v>
      </c>
      <c r="E110">
        <v>1</v>
      </c>
      <c r="F110">
        <v>1</v>
      </c>
      <c r="H110">
        <v>1</v>
      </c>
      <c r="J110">
        <v>1</v>
      </c>
      <c r="Q110">
        <v>5</v>
      </c>
    </row>
    <row r="111" spans="1:17" x14ac:dyDescent="0.25">
      <c r="A111" s="16" t="s">
        <v>285</v>
      </c>
      <c r="B111">
        <v>1</v>
      </c>
      <c r="D111">
        <v>1</v>
      </c>
      <c r="E111">
        <v>1</v>
      </c>
      <c r="F111">
        <v>1</v>
      </c>
      <c r="G111">
        <v>1</v>
      </c>
      <c r="I111">
        <v>1</v>
      </c>
      <c r="K111">
        <v>1</v>
      </c>
      <c r="Q111">
        <v>7</v>
      </c>
    </row>
    <row r="112" spans="1:17" x14ac:dyDescent="0.25">
      <c r="A112" s="16" t="s">
        <v>289</v>
      </c>
      <c r="B112">
        <v>1</v>
      </c>
      <c r="D112">
        <v>1</v>
      </c>
      <c r="E112">
        <v>1</v>
      </c>
      <c r="F112">
        <v>1</v>
      </c>
      <c r="G112">
        <v>1</v>
      </c>
      <c r="I112">
        <v>1</v>
      </c>
      <c r="K112">
        <v>1</v>
      </c>
      <c r="Q112">
        <v>7</v>
      </c>
    </row>
    <row r="113" spans="1:17" x14ac:dyDescent="0.25">
      <c r="A113" s="16" t="s">
        <v>292</v>
      </c>
      <c r="B113">
        <v>1</v>
      </c>
      <c r="C113">
        <v>4</v>
      </c>
      <c r="D113">
        <v>1</v>
      </c>
      <c r="E113">
        <v>1</v>
      </c>
      <c r="F113">
        <v>1</v>
      </c>
      <c r="G113">
        <v>1</v>
      </c>
      <c r="I113">
        <v>1</v>
      </c>
      <c r="K113">
        <v>1</v>
      </c>
      <c r="Q113">
        <v>11</v>
      </c>
    </row>
    <row r="114" spans="1:17" x14ac:dyDescent="0.25">
      <c r="A114" s="16" t="s">
        <v>295</v>
      </c>
      <c r="B114">
        <v>1</v>
      </c>
      <c r="D114">
        <v>1</v>
      </c>
      <c r="E114">
        <v>1</v>
      </c>
      <c r="F114">
        <v>1</v>
      </c>
      <c r="G114">
        <v>1</v>
      </c>
      <c r="I114">
        <v>1</v>
      </c>
      <c r="K114">
        <v>2</v>
      </c>
      <c r="Q114">
        <v>8</v>
      </c>
    </row>
    <row r="115" spans="1:17" x14ac:dyDescent="0.25">
      <c r="A115" s="16" t="s">
        <v>297</v>
      </c>
      <c r="B115">
        <v>1</v>
      </c>
      <c r="D115">
        <v>1</v>
      </c>
      <c r="E115">
        <v>1</v>
      </c>
      <c r="F115">
        <v>1</v>
      </c>
      <c r="G115">
        <v>1</v>
      </c>
      <c r="I115">
        <v>1</v>
      </c>
      <c r="K115">
        <v>3</v>
      </c>
      <c r="Q115">
        <v>9</v>
      </c>
    </row>
    <row r="116" spans="1:17" x14ac:dyDescent="0.25">
      <c r="A116" s="16" t="s">
        <v>299</v>
      </c>
      <c r="C116">
        <v>2</v>
      </c>
      <c r="D116">
        <v>1</v>
      </c>
      <c r="E116">
        <v>1</v>
      </c>
      <c r="F116">
        <v>1</v>
      </c>
      <c r="G116">
        <v>1</v>
      </c>
      <c r="I116">
        <v>1</v>
      </c>
      <c r="K116">
        <v>1</v>
      </c>
      <c r="Q116">
        <v>8</v>
      </c>
    </row>
    <row r="117" spans="1:17" x14ac:dyDescent="0.25">
      <c r="A117" s="16" t="s">
        <v>301</v>
      </c>
      <c r="B117">
        <v>1</v>
      </c>
      <c r="D117">
        <v>1</v>
      </c>
      <c r="E117">
        <v>1</v>
      </c>
      <c r="F117">
        <v>1</v>
      </c>
      <c r="H117">
        <v>1</v>
      </c>
      <c r="J117">
        <v>1</v>
      </c>
      <c r="Q117">
        <v>6</v>
      </c>
    </row>
    <row r="118" spans="1:17" x14ac:dyDescent="0.25">
      <c r="A118" s="16" t="s">
        <v>303</v>
      </c>
      <c r="B118">
        <v>1</v>
      </c>
      <c r="D118">
        <v>1</v>
      </c>
      <c r="E118">
        <v>1</v>
      </c>
      <c r="F118">
        <v>1</v>
      </c>
      <c r="G118">
        <v>1</v>
      </c>
      <c r="I118">
        <v>1</v>
      </c>
      <c r="K118">
        <v>5</v>
      </c>
      <c r="Q118">
        <v>11</v>
      </c>
    </row>
    <row r="119" spans="1:17" x14ac:dyDescent="0.25">
      <c r="A119" s="16" t="s">
        <v>305</v>
      </c>
      <c r="B119">
        <v>1</v>
      </c>
      <c r="D119">
        <v>1</v>
      </c>
      <c r="E119">
        <v>1</v>
      </c>
      <c r="F119">
        <v>1</v>
      </c>
      <c r="G119">
        <v>1</v>
      </c>
      <c r="I119">
        <v>1</v>
      </c>
      <c r="K119">
        <v>3</v>
      </c>
      <c r="Q119">
        <v>9</v>
      </c>
    </row>
    <row r="120" spans="1:17" x14ac:dyDescent="0.25">
      <c r="A120" s="16" t="s">
        <v>307</v>
      </c>
      <c r="C120">
        <v>2</v>
      </c>
      <c r="D120">
        <v>1</v>
      </c>
      <c r="E120">
        <v>1</v>
      </c>
      <c r="F120">
        <v>1</v>
      </c>
      <c r="G120">
        <v>1</v>
      </c>
      <c r="I120">
        <v>2</v>
      </c>
      <c r="K120">
        <v>1</v>
      </c>
      <c r="Q120">
        <v>9</v>
      </c>
    </row>
    <row r="121" spans="1:17" x14ac:dyDescent="0.25">
      <c r="A121" s="16" t="s">
        <v>312</v>
      </c>
      <c r="B121">
        <v>1</v>
      </c>
      <c r="D121">
        <v>1</v>
      </c>
      <c r="E121">
        <v>1</v>
      </c>
      <c r="F121">
        <v>1</v>
      </c>
      <c r="G121">
        <v>1</v>
      </c>
      <c r="I121">
        <v>1</v>
      </c>
      <c r="K121">
        <v>5</v>
      </c>
      <c r="Q121">
        <v>11</v>
      </c>
    </row>
    <row r="122" spans="1:17" x14ac:dyDescent="0.25">
      <c r="A122" s="16" t="s">
        <v>314</v>
      </c>
      <c r="D122">
        <v>1</v>
      </c>
      <c r="E122">
        <v>1</v>
      </c>
      <c r="F122">
        <v>1</v>
      </c>
      <c r="H122">
        <v>1</v>
      </c>
      <c r="J122">
        <v>1</v>
      </c>
      <c r="Q122">
        <v>5</v>
      </c>
    </row>
    <row r="123" spans="1:17" x14ac:dyDescent="0.25">
      <c r="A123" s="16" t="s">
        <v>318</v>
      </c>
      <c r="D123">
        <v>1</v>
      </c>
      <c r="E123">
        <v>1</v>
      </c>
      <c r="F123">
        <v>1</v>
      </c>
      <c r="H123">
        <v>1</v>
      </c>
      <c r="J123">
        <v>1</v>
      </c>
      <c r="Q123">
        <v>5</v>
      </c>
    </row>
    <row r="124" spans="1:17" x14ac:dyDescent="0.25">
      <c r="A124" s="16" t="s">
        <v>320</v>
      </c>
      <c r="D124">
        <v>1</v>
      </c>
      <c r="E124">
        <v>1</v>
      </c>
      <c r="F124">
        <v>1</v>
      </c>
      <c r="H124">
        <v>1</v>
      </c>
      <c r="J124">
        <v>1</v>
      </c>
      <c r="Q124">
        <v>5</v>
      </c>
    </row>
    <row r="125" spans="1:17" x14ac:dyDescent="0.25">
      <c r="A125" s="16" t="s">
        <v>322</v>
      </c>
      <c r="B125">
        <v>1</v>
      </c>
      <c r="D125">
        <v>1</v>
      </c>
      <c r="E125">
        <v>1</v>
      </c>
      <c r="F125">
        <v>1</v>
      </c>
      <c r="G125">
        <v>1</v>
      </c>
      <c r="I125">
        <v>1</v>
      </c>
      <c r="K125">
        <v>5</v>
      </c>
      <c r="Q125">
        <v>11</v>
      </c>
    </row>
    <row r="126" spans="1:17" x14ac:dyDescent="0.25">
      <c r="A126" s="16" t="s">
        <v>324</v>
      </c>
      <c r="B126">
        <v>1</v>
      </c>
      <c r="D126">
        <v>1</v>
      </c>
      <c r="E126">
        <v>1</v>
      </c>
      <c r="F126">
        <v>1</v>
      </c>
      <c r="G126">
        <v>1</v>
      </c>
      <c r="I126">
        <v>1</v>
      </c>
      <c r="K126">
        <v>3</v>
      </c>
      <c r="Q126">
        <v>9</v>
      </c>
    </row>
    <row r="127" spans="1:17" x14ac:dyDescent="0.25">
      <c r="A127" s="16" t="s">
        <v>326</v>
      </c>
      <c r="B127">
        <v>1</v>
      </c>
      <c r="C127">
        <v>5</v>
      </c>
      <c r="D127">
        <v>1</v>
      </c>
      <c r="E127">
        <v>1</v>
      </c>
      <c r="F127">
        <v>1</v>
      </c>
      <c r="G127">
        <v>1</v>
      </c>
      <c r="I127">
        <v>1</v>
      </c>
      <c r="K127">
        <v>1</v>
      </c>
      <c r="Q127">
        <v>12</v>
      </c>
    </row>
    <row r="128" spans="1:17" x14ac:dyDescent="0.25">
      <c r="A128" s="16" t="s">
        <v>330</v>
      </c>
      <c r="D128">
        <v>1</v>
      </c>
      <c r="E128">
        <v>1</v>
      </c>
      <c r="F128">
        <v>1</v>
      </c>
      <c r="H128">
        <v>1</v>
      </c>
      <c r="J128">
        <v>1</v>
      </c>
      <c r="Q128">
        <v>5</v>
      </c>
    </row>
    <row r="129" spans="1:17" x14ac:dyDescent="0.25">
      <c r="A129" s="16" t="s">
        <v>332</v>
      </c>
      <c r="B129">
        <v>1</v>
      </c>
      <c r="D129">
        <v>1</v>
      </c>
      <c r="E129">
        <v>1</v>
      </c>
      <c r="F129">
        <v>1</v>
      </c>
      <c r="G129">
        <v>1</v>
      </c>
      <c r="I129">
        <v>1</v>
      </c>
      <c r="K129">
        <v>5</v>
      </c>
      <c r="Q129">
        <v>11</v>
      </c>
    </row>
    <row r="130" spans="1:17" x14ac:dyDescent="0.25">
      <c r="A130" s="16" t="s">
        <v>334</v>
      </c>
      <c r="D130">
        <v>1</v>
      </c>
      <c r="E130">
        <v>1</v>
      </c>
      <c r="F130">
        <v>1</v>
      </c>
      <c r="H130">
        <v>1</v>
      </c>
      <c r="J130">
        <v>1</v>
      </c>
      <c r="Q130">
        <v>5</v>
      </c>
    </row>
    <row r="131" spans="1:17" x14ac:dyDescent="0.25">
      <c r="A131" s="16" t="s">
        <v>336</v>
      </c>
      <c r="B131">
        <v>1</v>
      </c>
      <c r="C131">
        <v>2</v>
      </c>
      <c r="D131">
        <v>1</v>
      </c>
      <c r="E131">
        <v>1</v>
      </c>
      <c r="F131">
        <v>1</v>
      </c>
      <c r="G131">
        <v>1</v>
      </c>
      <c r="I131">
        <v>1</v>
      </c>
      <c r="K131">
        <v>1</v>
      </c>
      <c r="Q131">
        <v>9</v>
      </c>
    </row>
    <row r="132" spans="1:17" x14ac:dyDescent="0.25">
      <c r="A132" s="16" t="s">
        <v>339</v>
      </c>
      <c r="B132">
        <v>1</v>
      </c>
      <c r="D132">
        <v>1</v>
      </c>
      <c r="E132">
        <v>1</v>
      </c>
      <c r="F132">
        <v>1</v>
      </c>
      <c r="G132">
        <v>1</v>
      </c>
      <c r="I132">
        <v>1</v>
      </c>
      <c r="K132">
        <v>5</v>
      </c>
      <c r="Q132">
        <v>11</v>
      </c>
    </row>
    <row r="133" spans="1:17" x14ac:dyDescent="0.25">
      <c r="A133" s="16" t="s">
        <v>341</v>
      </c>
      <c r="B133">
        <v>1</v>
      </c>
      <c r="D133">
        <v>1</v>
      </c>
      <c r="E133">
        <v>1</v>
      </c>
      <c r="F133">
        <v>1</v>
      </c>
      <c r="G133">
        <v>1</v>
      </c>
      <c r="I133">
        <v>1</v>
      </c>
      <c r="K133">
        <v>3</v>
      </c>
      <c r="Q133">
        <v>9</v>
      </c>
    </row>
    <row r="134" spans="1:17" x14ac:dyDescent="0.25">
      <c r="A134" s="16" t="s">
        <v>343</v>
      </c>
      <c r="C134">
        <v>3</v>
      </c>
      <c r="D134">
        <v>1</v>
      </c>
      <c r="E134">
        <v>1</v>
      </c>
      <c r="F134">
        <v>1</v>
      </c>
      <c r="G134">
        <v>1</v>
      </c>
      <c r="I134">
        <v>1</v>
      </c>
      <c r="K134">
        <v>1</v>
      </c>
      <c r="Q134">
        <v>9</v>
      </c>
    </row>
    <row r="135" spans="1:17" x14ac:dyDescent="0.25">
      <c r="A135" s="16" t="s">
        <v>345</v>
      </c>
      <c r="B135">
        <v>1</v>
      </c>
      <c r="D135">
        <v>1</v>
      </c>
      <c r="E135">
        <v>1</v>
      </c>
      <c r="F135">
        <v>1</v>
      </c>
      <c r="H135">
        <v>1</v>
      </c>
      <c r="J135">
        <v>1</v>
      </c>
      <c r="Q135">
        <v>6</v>
      </c>
    </row>
    <row r="136" spans="1:17" x14ac:dyDescent="0.25">
      <c r="A136" s="16" t="s">
        <v>347</v>
      </c>
      <c r="B136">
        <v>1</v>
      </c>
      <c r="D136">
        <v>1</v>
      </c>
      <c r="E136">
        <v>1</v>
      </c>
      <c r="F136">
        <v>1</v>
      </c>
      <c r="H136">
        <v>1</v>
      </c>
      <c r="J136">
        <v>1</v>
      </c>
      <c r="Q136">
        <v>6</v>
      </c>
    </row>
    <row r="137" spans="1:17" x14ac:dyDescent="0.25">
      <c r="A137" s="16" t="s">
        <v>351</v>
      </c>
      <c r="B137">
        <v>1</v>
      </c>
      <c r="D137">
        <v>1</v>
      </c>
      <c r="E137">
        <v>1</v>
      </c>
      <c r="F137">
        <v>1</v>
      </c>
      <c r="G137">
        <v>1</v>
      </c>
      <c r="I137">
        <v>1</v>
      </c>
      <c r="K137">
        <v>3</v>
      </c>
      <c r="Q137">
        <v>9</v>
      </c>
    </row>
    <row r="138" spans="1:17" x14ac:dyDescent="0.25">
      <c r="A138" s="16" t="s">
        <v>354</v>
      </c>
      <c r="B138">
        <v>1</v>
      </c>
      <c r="C138">
        <v>2</v>
      </c>
      <c r="D138">
        <v>1</v>
      </c>
      <c r="E138">
        <v>1</v>
      </c>
      <c r="F138">
        <v>1</v>
      </c>
      <c r="G138">
        <v>1</v>
      </c>
      <c r="I138">
        <v>1</v>
      </c>
      <c r="K138">
        <v>3</v>
      </c>
      <c r="Q138">
        <v>11</v>
      </c>
    </row>
    <row r="139" spans="1:17" x14ac:dyDescent="0.25">
      <c r="A139" s="16" t="s">
        <v>357</v>
      </c>
      <c r="B139">
        <v>1</v>
      </c>
      <c r="D139">
        <v>1</v>
      </c>
      <c r="E139">
        <v>1</v>
      </c>
      <c r="F139">
        <v>1</v>
      </c>
      <c r="G139">
        <v>1</v>
      </c>
      <c r="I139">
        <v>1</v>
      </c>
      <c r="K139">
        <v>4</v>
      </c>
      <c r="Q139">
        <v>10</v>
      </c>
    </row>
    <row r="140" spans="1:17" x14ac:dyDescent="0.25">
      <c r="A140" s="16" t="s">
        <v>359</v>
      </c>
      <c r="B140">
        <v>1</v>
      </c>
      <c r="D140">
        <v>1</v>
      </c>
      <c r="E140">
        <v>1</v>
      </c>
      <c r="F140">
        <v>1</v>
      </c>
      <c r="G140">
        <v>1</v>
      </c>
      <c r="I140">
        <v>1</v>
      </c>
      <c r="K140">
        <v>4</v>
      </c>
      <c r="Q140">
        <v>10</v>
      </c>
    </row>
    <row r="141" spans="1:17" x14ac:dyDescent="0.25">
      <c r="A141" s="16" t="s">
        <v>361</v>
      </c>
      <c r="D141">
        <v>1</v>
      </c>
      <c r="E141">
        <v>1</v>
      </c>
      <c r="F141">
        <v>1</v>
      </c>
      <c r="H141">
        <v>1</v>
      </c>
      <c r="J141">
        <v>1</v>
      </c>
      <c r="Q141">
        <v>5</v>
      </c>
    </row>
    <row r="142" spans="1:17" x14ac:dyDescent="0.25">
      <c r="A142" s="16" t="s">
        <v>363</v>
      </c>
      <c r="B142">
        <v>1</v>
      </c>
      <c r="D142">
        <v>1</v>
      </c>
      <c r="E142">
        <v>1</v>
      </c>
      <c r="F142">
        <v>1</v>
      </c>
      <c r="G142">
        <v>1</v>
      </c>
      <c r="I142">
        <v>1</v>
      </c>
      <c r="K142">
        <v>5</v>
      </c>
      <c r="Q142">
        <v>11</v>
      </c>
    </row>
    <row r="143" spans="1:17" x14ac:dyDescent="0.25">
      <c r="A143" s="16" t="s">
        <v>365</v>
      </c>
      <c r="B143">
        <v>1</v>
      </c>
      <c r="D143">
        <v>1</v>
      </c>
      <c r="E143">
        <v>1</v>
      </c>
      <c r="F143">
        <v>1</v>
      </c>
      <c r="G143">
        <v>1</v>
      </c>
      <c r="I143">
        <v>1</v>
      </c>
      <c r="K143">
        <v>4</v>
      </c>
      <c r="Q143">
        <v>10</v>
      </c>
    </row>
    <row r="144" spans="1:17" x14ac:dyDescent="0.25">
      <c r="A144" s="16" t="s">
        <v>368</v>
      </c>
      <c r="B144">
        <v>1</v>
      </c>
      <c r="D144">
        <v>1</v>
      </c>
      <c r="E144">
        <v>1</v>
      </c>
      <c r="F144">
        <v>1</v>
      </c>
      <c r="G144">
        <v>1</v>
      </c>
      <c r="I144">
        <v>1</v>
      </c>
      <c r="K144">
        <v>2</v>
      </c>
      <c r="Q144">
        <v>8</v>
      </c>
    </row>
    <row r="145" spans="1:17" x14ac:dyDescent="0.25">
      <c r="A145" s="16" t="s">
        <v>374</v>
      </c>
      <c r="D145">
        <v>1</v>
      </c>
      <c r="E145">
        <v>1</v>
      </c>
      <c r="F145">
        <v>1</v>
      </c>
      <c r="H145">
        <v>1</v>
      </c>
      <c r="J145">
        <v>1</v>
      </c>
      <c r="Q145">
        <v>5</v>
      </c>
    </row>
    <row r="146" spans="1:17" x14ac:dyDescent="0.25">
      <c r="A146" s="16" t="s">
        <v>376</v>
      </c>
      <c r="B146">
        <v>1</v>
      </c>
      <c r="D146">
        <v>1</v>
      </c>
      <c r="E146">
        <v>1</v>
      </c>
      <c r="F146">
        <v>1</v>
      </c>
      <c r="H146">
        <v>1</v>
      </c>
      <c r="J146">
        <v>1</v>
      </c>
      <c r="Q146">
        <v>6</v>
      </c>
    </row>
    <row r="147" spans="1:17" x14ac:dyDescent="0.25">
      <c r="A147" s="16" t="s">
        <v>378</v>
      </c>
      <c r="B147">
        <v>1</v>
      </c>
      <c r="D147">
        <v>1</v>
      </c>
      <c r="E147">
        <v>1</v>
      </c>
      <c r="F147">
        <v>1</v>
      </c>
      <c r="H147">
        <v>1</v>
      </c>
      <c r="J147">
        <v>1</v>
      </c>
      <c r="Q147">
        <v>6</v>
      </c>
    </row>
    <row r="148" spans="1:17" x14ac:dyDescent="0.25">
      <c r="A148" s="16" t="s">
        <v>380</v>
      </c>
      <c r="C148">
        <v>3</v>
      </c>
      <c r="D148">
        <v>1</v>
      </c>
      <c r="E148">
        <v>1</v>
      </c>
      <c r="F148">
        <v>1</v>
      </c>
      <c r="H148">
        <v>1</v>
      </c>
      <c r="J148">
        <v>1</v>
      </c>
      <c r="Q148">
        <v>8</v>
      </c>
    </row>
    <row r="149" spans="1:17" x14ac:dyDescent="0.25">
      <c r="A149" s="16" t="s">
        <v>383</v>
      </c>
      <c r="B149">
        <v>1</v>
      </c>
      <c r="C149">
        <v>2</v>
      </c>
      <c r="D149">
        <v>1</v>
      </c>
      <c r="E149">
        <v>1</v>
      </c>
      <c r="F149">
        <v>1</v>
      </c>
      <c r="G149">
        <v>1</v>
      </c>
      <c r="I149">
        <v>1</v>
      </c>
      <c r="K149">
        <v>1</v>
      </c>
      <c r="Q149">
        <v>9</v>
      </c>
    </row>
    <row r="150" spans="1:17" x14ac:dyDescent="0.25">
      <c r="A150" s="16" t="s">
        <v>388</v>
      </c>
      <c r="B150">
        <v>1</v>
      </c>
      <c r="D150">
        <v>1</v>
      </c>
      <c r="E150">
        <v>1</v>
      </c>
      <c r="F150">
        <v>1</v>
      </c>
      <c r="G150">
        <v>1</v>
      </c>
      <c r="I150">
        <v>1</v>
      </c>
      <c r="K150">
        <v>5</v>
      </c>
      <c r="Q150">
        <v>11</v>
      </c>
    </row>
    <row r="151" spans="1:17" x14ac:dyDescent="0.25">
      <c r="A151" s="16" t="s">
        <v>390</v>
      </c>
      <c r="B151">
        <v>1</v>
      </c>
      <c r="C151">
        <v>2</v>
      </c>
      <c r="D151">
        <v>1</v>
      </c>
      <c r="E151">
        <v>1</v>
      </c>
      <c r="F151">
        <v>1</v>
      </c>
      <c r="G151">
        <v>1</v>
      </c>
      <c r="I151">
        <v>1</v>
      </c>
      <c r="K151">
        <v>2</v>
      </c>
      <c r="Q151">
        <v>10</v>
      </c>
    </row>
    <row r="152" spans="1:17" x14ac:dyDescent="0.25">
      <c r="A152" s="16" t="s">
        <v>393</v>
      </c>
      <c r="B152">
        <v>1</v>
      </c>
      <c r="D152">
        <v>1</v>
      </c>
      <c r="E152">
        <v>1</v>
      </c>
      <c r="F152">
        <v>1</v>
      </c>
      <c r="G152">
        <v>1</v>
      </c>
      <c r="I152">
        <v>1</v>
      </c>
      <c r="K152">
        <v>5</v>
      </c>
      <c r="Q152">
        <v>11</v>
      </c>
    </row>
    <row r="153" spans="1:17" x14ac:dyDescent="0.25">
      <c r="A153" s="16" t="s">
        <v>395</v>
      </c>
      <c r="B153">
        <v>1</v>
      </c>
      <c r="D153">
        <v>1</v>
      </c>
      <c r="E153">
        <v>1</v>
      </c>
      <c r="F153">
        <v>1</v>
      </c>
      <c r="G153">
        <v>1</v>
      </c>
      <c r="I153">
        <v>1</v>
      </c>
      <c r="K153">
        <v>3</v>
      </c>
      <c r="Q153">
        <v>9</v>
      </c>
    </row>
    <row r="154" spans="1:17" x14ac:dyDescent="0.25">
      <c r="A154" s="16" t="s">
        <v>397</v>
      </c>
      <c r="C154">
        <v>1</v>
      </c>
      <c r="D154">
        <v>1</v>
      </c>
      <c r="E154">
        <v>1</v>
      </c>
      <c r="F154">
        <v>1</v>
      </c>
      <c r="H154">
        <v>1</v>
      </c>
      <c r="J154">
        <v>1</v>
      </c>
      <c r="Q154">
        <v>6</v>
      </c>
    </row>
    <row r="155" spans="1:17" x14ac:dyDescent="0.25">
      <c r="A155" s="16" t="s">
        <v>401</v>
      </c>
      <c r="B155">
        <v>1</v>
      </c>
      <c r="D155">
        <v>1</v>
      </c>
      <c r="E155">
        <v>1</v>
      </c>
      <c r="F155">
        <v>1</v>
      </c>
      <c r="G155">
        <v>1</v>
      </c>
      <c r="I155">
        <v>1</v>
      </c>
      <c r="K155">
        <v>2</v>
      </c>
      <c r="Q155">
        <v>8</v>
      </c>
    </row>
    <row r="156" spans="1:17" x14ac:dyDescent="0.25">
      <c r="A156" s="16" t="s">
        <v>403</v>
      </c>
      <c r="B156">
        <v>1</v>
      </c>
      <c r="C156">
        <v>3</v>
      </c>
      <c r="D156">
        <v>1</v>
      </c>
      <c r="E156">
        <v>1</v>
      </c>
      <c r="F156">
        <v>1</v>
      </c>
      <c r="G156">
        <v>1</v>
      </c>
      <c r="I156">
        <v>1</v>
      </c>
      <c r="K156">
        <v>1</v>
      </c>
      <c r="Q156">
        <v>10</v>
      </c>
    </row>
    <row r="157" spans="1:17" x14ac:dyDescent="0.25">
      <c r="A157" s="16" t="s">
        <v>406</v>
      </c>
      <c r="B157">
        <v>1</v>
      </c>
      <c r="C157">
        <v>4</v>
      </c>
      <c r="D157">
        <v>1</v>
      </c>
      <c r="E157">
        <v>1</v>
      </c>
      <c r="F157">
        <v>1</v>
      </c>
      <c r="G157">
        <v>1</v>
      </c>
      <c r="I157">
        <v>2</v>
      </c>
      <c r="K157">
        <v>1</v>
      </c>
      <c r="Q157">
        <v>12</v>
      </c>
    </row>
    <row r="158" spans="1:17" x14ac:dyDescent="0.25">
      <c r="A158" s="16" t="s">
        <v>411</v>
      </c>
      <c r="B158">
        <v>1</v>
      </c>
      <c r="D158">
        <v>1</v>
      </c>
      <c r="E158">
        <v>1</v>
      </c>
      <c r="F158">
        <v>1</v>
      </c>
      <c r="G158">
        <v>1</v>
      </c>
      <c r="I158">
        <v>1</v>
      </c>
      <c r="K158">
        <v>1</v>
      </c>
      <c r="Q158">
        <v>7</v>
      </c>
    </row>
    <row r="159" spans="1:17" x14ac:dyDescent="0.25">
      <c r="A159" s="16" t="s">
        <v>414</v>
      </c>
      <c r="B159">
        <v>1</v>
      </c>
      <c r="D159">
        <v>1</v>
      </c>
      <c r="E159">
        <v>1</v>
      </c>
      <c r="F159">
        <v>1</v>
      </c>
      <c r="G159">
        <v>1</v>
      </c>
      <c r="I159">
        <v>1</v>
      </c>
      <c r="K159">
        <v>4</v>
      </c>
      <c r="Q159">
        <v>10</v>
      </c>
    </row>
    <row r="160" spans="1:17" x14ac:dyDescent="0.25">
      <c r="A160" s="16" t="s">
        <v>417</v>
      </c>
      <c r="B160">
        <v>1</v>
      </c>
      <c r="D160">
        <v>1</v>
      </c>
      <c r="E160">
        <v>1</v>
      </c>
      <c r="F160">
        <v>1</v>
      </c>
      <c r="G160">
        <v>1</v>
      </c>
      <c r="I160">
        <v>1</v>
      </c>
      <c r="K160">
        <v>5</v>
      </c>
      <c r="Q160">
        <v>11</v>
      </c>
    </row>
    <row r="161" spans="1:17" x14ac:dyDescent="0.25">
      <c r="A161" s="16" t="s">
        <v>419</v>
      </c>
      <c r="D161">
        <v>1</v>
      </c>
      <c r="E161">
        <v>1</v>
      </c>
      <c r="F161">
        <v>1</v>
      </c>
      <c r="H161">
        <v>1</v>
      </c>
      <c r="J161">
        <v>1</v>
      </c>
      <c r="Q161">
        <v>5</v>
      </c>
    </row>
    <row r="162" spans="1:17" x14ac:dyDescent="0.25">
      <c r="A162" s="16" t="s">
        <v>421</v>
      </c>
      <c r="B162">
        <v>1</v>
      </c>
      <c r="D162">
        <v>1</v>
      </c>
      <c r="E162">
        <v>1</v>
      </c>
      <c r="F162">
        <v>1</v>
      </c>
      <c r="G162">
        <v>1</v>
      </c>
      <c r="I162">
        <v>1</v>
      </c>
      <c r="K162">
        <v>5</v>
      </c>
      <c r="Q162">
        <v>11</v>
      </c>
    </row>
    <row r="163" spans="1:17" x14ac:dyDescent="0.25">
      <c r="A163" s="16" t="s">
        <v>424</v>
      </c>
      <c r="B163">
        <v>1</v>
      </c>
      <c r="D163">
        <v>1</v>
      </c>
      <c r="E163">
        <v>1</v>
      </c>
      <c r="F163">
        <v>1</v>
      </c>
      <c r="G163">
        <v>1</v>
      </c>
      <c r="I163">
        <v>1</v>
      </c>
      <c r="K163">
        <v>5</v>
      </c>
      <c r="Q163">
        <v>11</v>
      </c>
    </row>
    <row r="164" spans="1:17" x14ac:dyDescent="0.25">
      <c r="A164" s="16" t="s">
        <v>427</v>
      </c>
      <c r="B164">
        <v>1</v>
      </c>
      <c r="D164">
        <v>1</v>
      </c>
      <c r="E164">
        <v>1</v>
      </c>
      <c r="F164">
        <v>1</v>
      </c>
      <c r="G164">
        <v>1</v>
      </c>
      <c r="I164">
        <v>1</v>
      </c>
      <c r="K164">
        <v>5</v>
      </c>
      <c r="Q164">
        <v>11</v>
      </c>
    </row>
    <row r="165" spans="1:17" x14ac:dyDescent="0.25">
      <c r="A165" s="16" t="s">
        <v>429</v>
      </c>
      <c r="B165">
        <v>1</v>
      </c>
      <c r="D165">
        <v>1</v>
      </c>
      <c r="E165">
        <v>1</v>
      </c>
      <c r="F165">
        <v>1</v>
      </c>
      <c r="H165">
        <v>1</v>
      </c>
      <c r="J165">
        <v>1</v>
      </c>
      <c r="Q165">
        <v>6</v>
      </c>
    </row>
    <row r="166" spans="1:17" x14ac:dyDescent="0.25">
      <c r="A166" s="16" t="s">
        <v>430</v>
      </c>
      <c r="B166">
        <v>1</v>
      </c>
      <c r="D166">
        <v>1</v>
      </c>
      <c r="E166">
        <v>1</v>
      </c>
      <c r="F166">
        <v>1</v>
      </c>
      <c r="G166">
        <v>1</v>
      </c>
      <c r="I166">
        <v>1</v>
      </c>
      <c r="K166">
        <v>4</v>
      </c>
      <c r="Q166">
        <v>10</v>
      </c>
    </row>
    <row r="167" spans="1:17" x14ac:dyDescent="0.25">
      <c r="A167" s="16" t="s">
        <v>433</v>
      </c>
      <c r="D167">
        <v>1</v>
      </c>
      <c r="E167">
        <v>1</v>
      </c>
      <c r="F167">
        <v>1</v>
      </c>
      <c r="H167">
        <v>1</v>
      </c>
      <c r="J167">
        <v>1</v>
      </c>
      <c r="Q167">
        <v>5</v>
      </c>
    </row>
    <row r="168" spans="1:17" x14ac:dyDescent="0.25">
      <c r="A168" s="16" t="s">
        <v>435</v>
      </c>
      <c r="B168">
        <v>1</v>
      </c>
      <c r="D168">
        <v>1</v>
      </c>
      <c r="E168">
        <v>1</v>
      </c>
      <c r="F168">
        <v>1</v>
      </c>
      <c r="G168">
        <v>1</v>
      </c>
      <c r="I168">
        <v>1</v>
      </c>
      <c r="K168">
        <v>3</v>
      </c>
      <c r="Q168">
        <v>9</v>
      </c>
    </row>
    <row r="169" spans="1:17" x14ac:dyDescent="0.25">
      <c r="A169" s="16" t="s">
        <v>437</v>
      </c>
      <c r="B169">
        <v>1</v>
      </c>
      <c r="D169">
        <v>1</v>
      </c>
      <c r="E169">
        <v>1</v>
      </c>
      <c r="F169">
        <v>1</v>
      </c>
      <c r="G169">
        <v>1</v>
      </c>
      <c r="I169">
        <v>1</v>
      </c>
      <c r="K169">
        <v>5</v>
      </c>
      <c r="Q169">
        <v>11</v>
      </c>
    </row>
    <row r="170" spans="1:17" x14ac:dyDescent="0.25">
      <c r="A170" s="16" t="s">
        <v>440</v>
      </c>
      <c r="B170">
        <v>1</v>
      </c>
      <c r="C170">
        <v>2</v>
      </c>
      <c r="D170">
        <v>1</v>
      </c>
      <c r="E170">
        <v>1</v>
      </c>
      <c r="F170">
        <v>1</v>
      </c>
      <c r="G170">
        <v>1</v>
      </c>
      <c r="I170">
        <v>1</v>
      </c>
      <c r="K170">
        <v>1</v>
      </c>
      <c r="Q170">
        <v>9</v>
      </c>
    </row>
    <row r="171" spans="1:17" x14ac:dyDescent="0.25">
      <c r="A171" s="16" t="s">
        <v>444</v>
      </c>
      <c r="B171">
        <v>1</v>
      </c>
      <c r="C171">
        <v>4</v>
      </c>
      <c r="D171">
        <v>1</v>
      </c>
      <c r="E171">
        <v>1</v>
      </c>
      <c r="F171">
        <v>1</v>
      </c>
      <c r="G171">
        <v>1</v>
      </c>
      <c r="I171">
        <v>1</v>
      </c>
      <c r="K171">
        <v>1</v>
      </c>
      <c r="Q171">
        <v>11</v>
      </c>
    </row>
    <row r="172" spans="1:17" x14ac:dyDescent="0.25">
      <c r="A172" s="16" t="s">
        <v>447</v>
      </c>
      <c r="B172">
        <v>1</v>
      </c>
      <c r="C172">
        <v>5</v>
      </c>
      <c r="D172">
        <v>1</v>
      </c>
      <c r="E172">
        <v>1</v>
      </c>
      <c r="F172">
        <v>1</v>
      </c>
      <c r="G172">
        <v>1</v>
      </c>
      <c r="I172">
        <v>1</v>
      </c>
      <c r="K172">
        <v>1</v>
      </c>
      <c r="Q172">
        <v>12</v>
      </c>
    </row>
    <row r="173" spans="1:17" x14ac:dyDescent="0.25">
      <c r="A173" s="16" t="s">
        <v>449</v>
      </c>
      <c r="B173">
        <v>1</v>
      </c>
      <c r="D173">
        <v>1</v>
      </c>
      <c r="E173">
        <v>1</v>
      </c>
      <c r="F173">
        <v>1</v>
      </c>
      <c r="G173">
        <v>1</v>
      </c>
      <c r="I173">
        <v>1</v>
      </c>
      <c r="K173">
        <v>4</v>
      </c>
      <c r="Q173">
        <v>10</v>
      </c>
    </row>
    <row r="174" spans="1:17" x14ac:dyDescent="0.25">
      <c r="A174" s="16" t="s">
        <v>451</v>
      </c>
      <c r="B174">
        <v>1</v>
      </c>
      <c r="D174">
        <v>1</v>
      </c>
      <c r="E174">
        <v>1</v>
      </c>
      <c r="F174">
        <v>1</v>
      </c>
      <c r="G174">
        <v>1</v>
      </c>
      <c r="I174">
        <v>1</v>
      </c>
      <c r="K174">
        <v>5</v>
      </c>
      <c r="Q174">
        <v>11</v>
      </c>
    </row>
    <row r="175" spans="1:17" x14ac:dyDescent="0.25">
      <c r="A175" s="16" t="s">
        <v>453</v>
      </c>
      <c r="B175">
        <v>1</v>
      </c>
      <c r="D175">
        <v>1</v>
      </c>
      <c r="E175">
        <v>1</v>
      </c>
      <c r="F175">
        <v>1</v>
      </c>
      <c r="G175">
        <v>1</v>
      </c>
      <c r="I175">
        <v>1</v>
      </c>
      <c r="K175">
        <v>5</v>
      </c>
      <c r="Q175">
        <v>11</v>
      </c>
    </row>
    <row r="176" spans="1:17" x14ac:dyDescent="0.25">
      <c r="A176" s="16" t="s">
        <v>455</v>
      </c>
      <c r="B176">
        <v>1</v>
      </c>
      <c r="D176">
        <v>1</v>
      </c>
      <c r="E176">
        <v>1</v>
      </c>
      <c r="F176">
        <v>1</v>
      </c>
      <c r="G176">
        <v>1</v>
      </c>
      <c r="I176">
        <v>1</v>
      </c>
      <c r="K176">
        <v>3</v>
      </c>
      <c r="Q176">
        <v>9</v>
      </c>
    </row>
    <row r="177" spans="1:17" x14ac:dyDescent="0.25">
      <c r="A177" s="16" t="s">
        <v>457</v>
      </c>
      <c r="B177">
        <v>1</v>
      </c>
      <c r="D177">
        <v>1</v>
      </c>
      <c r="E177">
        <v>1</v>
      </c>
      <c r="F177">
        <v>1</v>
      </c>
      <c r="G177">
        <v>1</v>
      </c>
      <c r="I177">
        <v>1</v>
      </c>
      <c r="K177">
        <v>4</v>
      </c>
      <c r="Q177">
        <v>10</v>
      </c>
    </row>
    <row r="178" spans="1:17" x14ac:dyDescent="0.25">
      <c r="A178" s="16" t="s">
        <v>459</v>
      </c>
      <c r="B178">
        <v>1</v>
      </c>
      <c r="D178">
        <v>1</v>
      </c>
      <c r="E178">
        <v>1</v>
      </c>
      <c r="F178">
        <v>1</v>
      </c>
      <c r="G178">
        <v>1</v>
      </c>
      <c r="I178">
        <v>1</v>
      </c>
      <c r="K178">
        <v>4</v>
      </c>
      <c r="Q178">
        <v>10</v>
      </c>
    </row>
    <row r="179" spans="1:17" x14ac:dyDescent="0.25">
      <c r="A179" s="16" t="s">
        <v>461</v>
      </c>
      <c r="B179">
        <v>1</v>
      </c>
      <c r="D179">
        <v>1</v>
      </c>
      <c r="E179">
        <v>1</v>
      </c>
      <c r="F179">
        <v>1</v>
      </c>
      <c r="G179">
        <v>1</v>
      </c>
      <c r="I179">
        <v>1</v>
      </c>
      <c r="K179">
        <v>5</v>
      </c>
      <c r="Q179">
        <v>11</v>
      </c>
    </row>
    <row r="180" spans="1:17" x14ac:dyDescent="0.25">
      <c r="A180" s="16" t="s">
        <v>463</v>
      </c>
      <c r="B180">
        <v>1</v>
      </c>
      <c r="D180">
        <v>1</v>
      </c>
      <c r="E180">
        <v>1</v>
      </c>
      <c r="F180">
        <v>1</v>
      </c>
      <c r="G180">
        <v>1</v>
      </c>
      <c r="I180">
        <v>1</v>
      </c>
      <c r="K180">
        <v>5</v>
      </c>
      <c r="Q180">
        <v>11</v>
      </c>
    </row>
    <row r="181" spans="1:17" x14ac:dyDescent="0.25">
      <c r="A181" s="16" t="s">
        <v>466</v>
      </c>
      <c r="B181">
        <v>1</v>
      </c>
      <c r="D181">
        <v>1</v>
      </c>
      <c r="E181">
        <v>1</v>
      </c>
      <c r="F181">
        <v>1</v>
      </c>
      <c r="G181">
        <v>1</v>
      </c>
      <c r="I181">
        <v>1</v>
      </c>
      <c r="K181">
        <v>4</v>
      </c>
      <c r="Q181">
        <v>10</v>
      </c>
    </row>
    <row r="182" spans="1:17" x14ac:dyDescent="0.25">
      <c r="A182" s="16" t="s">
        <v>469</v>
      </c>
      <c r="B182">
        <v>1</v>
      </c>
      <c r="C182">
        <v>2</v>
      </c>
      <c r="D182">
        <v>1</v>
      </c>
      <c r="E182">
        <v>1</v>
      </c>
      <c r="F182">
        <v>1</v>
      </c>
      <c r="G182">
        <v>1</v>
      </c>
      <c r="I182">
        <v>1</v>
      </c>
      <c r="K182">
        <v>1</v>
      </c>
      <c r="Q182">
        <v>9</v>
      </c>
    </row>
    <row r="183" spans="1:17" x14ac:dyDescent="0.25">
      <c r="A183" s="16" t="s">
        <v>471</v>
      </c>
      <c r="B183">
        <v>1</v>
      </c>
      <c r="D183">
        <v>1</v>
      </c>
      <c r="E183">
        <v>1</v>
      </c>
      <c r="F183">
        <v>1</v>
      </c>
      <c r="G183">
        <v>1</v>
      </c>
      <c r="I183">
        <v>1</v>
      </c>
      <c r="K183">
        <v>4</v>
      </c>
      <c r="Q183">
        <v>10</v>
      </c>
    </row>
    <row r="184" spans="1:17" x14ac:dyDescent="0.25">
      <c r="A184" s="16" t="s">
        <v>473</v>
      </c>
      <c r="D184">
        <v>1</v>
      </c>
      <c r="E184">
        <v>1</v>
      </c>
      <c r="F184">
        <v>1</v>
      </c>
      <c r="G184">
        <v>1</v>
      </c>
      <c r="I184">
        <v>1</v>
      </c>
      <c r="K184">
        <v>3</v>
      </c>
      <c r="Q184">
        <v>8</v>
      </c>
    </row>
    <row r="185" spans="1:17" x14ac:dyDescent="0.25">
      <c r="A185" s="16" t="s">
        <v>476</v>
      </c>
      <c r="D185">
        <v>1</v>
      </c>
      <c r="E185">
        <v>1</v>
      </c>
      <c r="F185">
        <v>1</v>
      </c>
      <c r="H185">
        <v>1</v>
      </c>
      <c r="J185">
        <v>1</v>
      </c>
      <c r="Q185">
        <v>5</v>
      </c>
    </row>
    <row r="186" spans="1:17" x14ac:dyDescent="0.25">
      <c r="A186" s="16" t="s">
        <v>478</v>
      </c>
      <c r="B186">
        <v>1</v>
      </c>
      <c r="D186">
        <v>1</v>
      </c>
      <c r="E186">
        <v>1</v>
      </c>
      <c r="F186">
        <v>1</v>
      </c>
      <c r="G186">
        <v>1</v>
      </c>
      <c r="I186">
        <v>1</v>
      </c>
      <c r="K186">
        <v>3</v>
      </c>
      <c r="Q186">
        <v>9</v>
      </c>
    </row>
    <row r="187" spans="1:17" x14ac:dyDescent="0.25">
      <c r="A187" s="16" t="s">
        <v>480</v>
      </c>
      <c r="B187">
        <v>1</v>
      </c>
      <c r="D187">
        <v>1</v>
      </c>
      <c r="E187">
        <v>1</v>
      </c>
      <c r="F187">
        <v>1</v>
      </c>
      <c r="G187">
        <v>1</v>
      </c>
      <c r="I187">
        <v>1</v>
      </c>
      <c r="K187">
        <v>4</v>
      </c>
      <c r="Q187">
        <v>10</v>
      </c>
    </row>
    <row r="188" spans="1:17" x14ac:dyDescent="0.25">
      <c r="A188" s="16" t="s">
        <v>483</v>
      </c>
      <c r="C188">
        <v>2</v>
      </c>
      <c r="Q188">
        <v>2</v>
      </c>
    </row>
    <row r="189" spans="1:17" x14ac:dyDescent="0.25">
      <c r="A189" s="16" t="s">
        <v>487</v>
      </c>
      <c r="C189">
        <v>2</v>
      </c>
      <c r="D189">
        <v>1</v>
      </c>
      <c r="E189">
        <v>1</v>
      </c>
      <c r="F189">
        <v>1</v>
      </c>
      <c r="H189">
        <v>1</v>
      </c>
      <c r="J189">
        <v>1</v>
      </c>
      <c r="Q189">
        <v>7</v>
      </c>
    </row>
    <row r="190" spans="1:17" x14ac:dyDescent="0.25">
      <c r="A190" s="16" t="s">
        <v>490</v>
      </c>
      <c r="B190">
        <v>1</v>
      </c>
      <c r="C190">
        <v>1</v>
      </c>
      <c r="D190">
        <v>1</v>
      </c>
      <c r="E190">
        <v>1</v>
      </c>
      <c r="F190">
        <v>1</v>
      </c>
      <c r="H190">
        <v>1</v>
      </c>
      <c r="J190">
        <v>1</v>
      </c>
      <c r="Q190">
        <v>7</v>
      </c>
    </row>
    <row r="191" spans="1:17" x14ac:dyDescent="0.25">
      <c r="A191" s="16" t="s">
        <v>495</v>
      </c>
      <c r="D191">
        <v>1</v>
      </c>
      <c r="E191">
        <v>1</v>
      </c>
      <c r="F191">
        <v>1</v>
      </c>
      <c r="H191">
        <v>1</v>
      </c>
      <c r="J191">
        <v>1</v>
      </c>
      <c r="Q191">
        <v>5</v>
      </c>
    </row>
    <row r="192" spans="1:17" x14ac:dyDescent="0.25">
      <c r="A192" s="16" t="s">
        <v>8253</v>
      </c>
      <c r="B192">
        <v>1</v>
      </c>
      <c r="Q192">
        <v>1</v>
      </c>
    </row>
    <row r="193" spans="1:17" x14ac:dyDescent="0.25">
      <c r="A193" s="16" t="s">
        <v>497</v>
      </c>
      <c r="B193">
        <v>1</v>
      </c>
      <c r="D193">
        <v>1</v>
      </c>
      <c r="E193">
        <v>1</v>
      </c>
      <c r="F193">
        <v>1</v>
      </c>
      <c r="G193">
        <v>1</v>
      </c>
      <c r="I193">
        <v>1</v>
      </c>
      <c r="K193">
        <v>3</v>
      </c>
      <c r="Q193">
        <v>9</v>
      </c>
    </row>
    <row r="194" spans="1:17" x14ac:dyDescent="0.25">
      <c r="A194" s="16" t="s">
        <v>500</v>
      </c>
      <c r="C194">
        <v>1</v>
      </c>
      <c r="D194">
        <v>1</v>
      </c>
      <c r="E194">
        <v>1</v>
      </c>
      <c r="F194">
        <v>1</v>
      </c>
      <c r="H194">
        <v>1</v>
      </c>
      <c r="J194">
        <v>1</v>
      </c>
      <c r="Q194">
        <v>6</v>
      </c>
    </row>
    <row r="195" spans="1:17" x14ac:dyDescent="0.25">
      <c r="A195" s="16" t="s">
        <v>8247</v>
      </c>
      <c r="B195">
        <v>1</v>
      </c>
      <c r="Q195">
        <v>1</v>
      </c>
    </row>
    <row r="196" spans="1:17" x14ac:dyDescent="0.25">
      <c r="A196" s="16" t="s">
        <v>502</v>
      </c>
      <c r="B196">
        <v>1</v>
      </c>
      <c r="D196">
        <v>1</v>
      </c>
      <c r="E196">
        <v>1</v>
      </c>
      <c r="F196">
        <v>1</v>
      </c>
      <c r="H196">
        <v>1</v>
      </c>
      <c r="J196">
        <v>1</v>
      </c>
      <c r="Q196">
        <v>6</v>
      </c>
    </row>
    <row r="197" spans="1:17" x14ac:dyDescent="0.25">
      <c r="A197" s="16" t="s">
        <v>507</v>
      </c>
      <c r="C197">
        <v>1</v>
      </c>
      <c r="D197">
        <v>1</v>
      </c>
      <c r="E197">
        <v>1</v>
      </c>
      <c r="F197">
        <v>1</v>
      </c>
      <c r="H197">
        <v>1</v>
      </c>
      <c r="J197">
        <v>1</v>
      </c>
      <c r="Q197">
        <v>6</v>
      </c>
    </row>
    <row r="198" spans="1:17" x14ac:dyDescent="0.25">
      <c r="A198" s="16" t="s">
        <v>511</v>
      </c>
      <c r="B198">
        <v>1</v>
      </c>
      <c r="D198">
        <v>1</v>
      </c>
      <c r="E198">
        <v>1</v>
      </c>
      <c r="F198">
        <v>1</v>
      </c>
      <c r="G198">
        <v>1</v>
      </c>
      <c r="I198">
        <v>1</v>
      </c>
      <c r="K198">
        <v>2</v>
      </c>
      <c r="Q198">
        <v>8</v>
      </c>
    </row>
    <row r="199" spans="1:17" x14ac:dyDescent="0.25">
      <c r="A199" s="16" t="s">
        <v>515</v>
      </c>
      <c r="D199">
        <v>1</v>
      </c>
      <c r="E199">
        <v>1</v>
      </c>
      <c r="F199">
        <v>1</v>
      </c>
      <c r="H199">
        <v>1</v>
      </c>
      <c r="J199">
        <v>1</v>
      </c>
      <c r="Q199">
        <v>5</v>
      </c>
    </row>
    <row r="200" spans="1:17" x14ac:dyDescent="0.25">
      <c r="A200" s="16" t="s">
        <v>518</v>
      </c>
      <c r="B200">
        <v>1</v>
      </c>
      <c r="D200">
        <v>1</v>
      </c>
      <c r="E200">
        <v>1</v>
      </c>
      <c r="F200">
        <v>1</v>
      </c>
      <c r="H200">
        <v>1</v>
      </c>
      <c r="J200">
        <v>1</v>
      </c>
      <c r="Q200">
        <v>6</v>
      </c>
    </row>
    <row r="201" spans="1:17" x14ac:dyDescent="0.25">
      <c r="A201" s="16" t="s">
        <v>520</v>
      </c>
      <c r="D201">
        <v>1</v>
      </c>
      <c r="E201">
        <v>1</v>
      </c>
      <c r="F201">
        <v>1</v>
      </c>
      <c r="H201">
        <v>1</v>
      </c>
      <c r="J201">
        <v>1</v>
      </c>
      <c r="Q201">
        <v>5</v>
      </c>
    </row>
    <row r="202" spans="1:17" x14ac:dyDescent="0.25">
      <c r="A202" s="16" t="s">
        <v>522</v>
      </c>
      <c r="C202">
        <v>1</v>
      </c>
      <c r="D202">
        <v>1</v>
      </c>
      <c r="E202">
        <v>1</v>
      </c>
      <c r="F202">
        <v>1</v>
      </c>
      <c r="H202">
        <v>1</v>
      </c>
      <c r="J202">
        <v>1</v>
      </c>
      <c r="Q202">
        <v>6</v>
      </c>
    </row>
    <row r="203" spans="1:17" x14ac:dyDescent="0.25">
      <c r="A203" s="16" t="s">
        <v>525</v>
      </c>
      <c r="B203">
        <v>1</v>
      </c>
      <c r="D203">
        <v>1</v>
      </c>
      <c r="E203">
        <v>1</v>
      </c>
      <c r="F203">
        <v>1</v>
      </c>
      <c r="G203">
        <v>1</v>
      </c>
      <c r="I203">
        <v>1</v>
      </c>
      <c r="K203">
        <v>4</v>
      </c>
      <c r="Q203">
        <v>10</v>
      </c>
    </row>
    <row r="204" spans="1:17" x14ac:dyDescent="0.25">
      <c r="A204" s="16" t="s">
        <v>527</v>
      </c>
      <c r="B204">
        <v>1</v>
      </c>
      <c r="D204">
        <v>1</v>
      </c>
      <c r="E204">
        <v>1</v>
      </c>
      <c r="F204">
        <v>1</v>
      </c>
      <c r="G204">
        <v>1</v>
      </c>
      <c r="I204">
        <v>1</v>
      </c>
      <c r="K204">
        <v>3</v>
      </c>
      <c r="Q204">
        <v>9</v>
      </c>
    </row>
    <row r="205" spans="1:17" x14ac:dyDescent="0.25">
      <c r="A205" s="16" t="s">
        <v>529</v>
      </c>
      <c r="B205">
        <v>1</v>
      </c>
      <c r="D205">
        <v>1</v>
      </c>
      <c r="E205">
        <v>1</v>
      </c>
      <c r="F205">
        <v>1</v>
      </c>
      <c r="G205">
        <v>1</v>
      </c>
      <c r="I205">
        <v>1</v>
      </c>
      <c r="K205">
        <v>2</v>
      </c>
      <c r="Q205">
        <v>8</v>
      </c>
    </row>
    <row r="206" spans="1:17" x14ac:dyDescent="0.25">
      <c r="A206" s="16" t="s">
        <v>534</v>
      </c>
      <c r="B206">
        <v>1</v>
      </c>
      <c r="C206">
        <v>1</v>
      </c>
      <c r="D206">
        <v>1</v>
      </c>
      <c r="E206">
        <v>1</v>
      </c>
      <c r="F206">
        <v>1</v>
      </c>
      <c r="G206">
        <v>1</v>
      </c>
      <c r="I206">
        <v>2</v>
      </c>
      <c r="K206">
        <v>1</v>
      </c>
      <c r="Q206">
        <v>9</v>
      </c>
    </row>
    <row r="207" spans="1:17" x14ac:dyDescent="0.25">
      <c r="A207" s="16" t="s">
        <v>537</v>
      </c>
      <c r="B207">
        <v>1</v>
      </c>
      <c r="D207">
        <v>1</v>
      </c>
      <c r="E207">
        <v>1</v>
      </c>
      <c r="F207">
        <v>1</v>
      </c>
      <c r="G207">
        <v>1</v>
      </c>
      <c r="I207">
        <v>1</v>
      </c>
      <c r="K207">
        <v>1</v>
      </c>
      <c r="Q207">
        <v>7</v>
      </c>
    </row>
    <row r="208" spans="1:17" x14ac:dyDescent="0.25">
      <c r="A208" s="16" t="s">
        <v>541</v>
      </c>
      <c r="B208">
        <v>1</v>
      </c>
      <c r="D208">
        <v>1</v>
      </c>
      <c r="E208">
        <v>1</v>
      </c>
      <c r="F208">
        <v>1</v>
      </c>
      <c r="G208">
        <v>1</v>
      </c>
      <c r="I208">
        <v>1</v>
      </c>
      <c r="K208">
        <v>1</v>
      </c>
      <c r="Q208">
        <v>7</v>
      </c>
    </row>
    <row r="209" spans="1:17" x14ac:dyDescent="0.25">
      <c r="A209" s="16" t="s">
        <v>543</v>
      </c>
      <c r="D209">
        <v>1</v>
      </c>
      <c r="E209">
        <v>1</v>
      </c>
      <c r="F209">
        <v>1</v>
      </c>
      <c r="G209">
        <v>1</v>
      </c>
      <c r="I209">
        <v>1</v>
      </c>
      <c r="K209">
        <v>1</v>
      </c>
      <c r="Q209">
        <v>6</v>
      </c>
    </row>
    <row r="210" spans="1:17" x14ac:dyDescent="0.25">
      <c r="A210" s="16" t="s">
        <v>546</v>
      </c>
      <c r="C210">
        <v>2</v>
      </c>
      <c r="D210">
        <v>1</v>
      </c>
      <c r="E210">
        <v>1</v>
      </c>
      <c r="F210">
        <v>1</v>
      </c>
      <c r="G210">
        <v>1</v>
      </c>
      <c r="I210">
        <v>1</v>
      </c>
      <c r="K210">
        <v>1</v>
      </c>
      <c r="Q210">
        <v>8</v>
      </c>
    </row>
    <row r="211" spans="1:17" x14ac:dyDescent="0.25">
      <c r="A211" s="16" t="s">
        <v>548</v>
      </c>
      <c r="B211">
        <v>1</v>
      </c>
      <c r="D211">
        <v>1</v>
      </c>
      <c r="E211">
        <v>1</v>
      </c>
      <c r="F211">
        <v>1</v>
      </c>
      <c r="G211">
        <v>1</v>
      </c>
      <c r="I211">
        <v>1</v>
      </c>
      <c r="K211">
        <v>3</v>
      </c>
      <c r="Q211">
        <v>9</v>
      </c>
    </row>
    <row r="212" spans="1:17" x14ac:dyDescent="0.25">
      <c r="A212" s="16" t="s">
        <v>550</v>
      </c>
      <c r="B212">
        <v>1</v>
      </c>
      <c r="D212">
        <v>1</v>
      </c>
      <c r="E212">
        <v>1</v>
      </c>
      <c r="F212">
        <v>1</v>
      </c>
      <c r="G212">
        <v>1</v>
      </c>
      <c r="I212">
        <v>1</v>
      </c>
      <c r="K212">
        <v>5</v>
      </c>
      <c r="Q212">
        <v>11</v>
      </c>
    </row>
    <row r="213" spans="1:17" x14ac:dyDescent="0.25">
      <c r="A213" s="16" t="s">
        <v>552</v>
      </c>
      <c r="B213">
        <v>1</v>
      </c>
      <c r="D213">
        <v>1</v>
      </c>
      <c r="E213">
        <v>1</v>
      </c>
      <c r="F213">
        <v>1</v>
      </c>
      <c r="G213">
        <v>1</v>
      </c>
      <c r="I213">
        <v>1</v>
      </c>
      <c r="K213">
        <v>4</v>
      </c>
      <c r="Q213">
        <v>10</v>
      </c>
    </row>
    <row r="214" spans="1:17" x14ac:dyDescent="0.25">
      <c r="A214" s="16" t="s">
        <v>554</v>
      </c>
      <c r="B214">
        <v>1</v>
      </c>
      <c r="D214">
        <v>1</v>
      </c>
      <c r="E214">
        <v>1</v>
      </c>
      <c r="F214">
        <v>1</v>
      </c>
      <c r="G214">
        <v>1</v>
      </c>
      <c r="I214">
        <v>1</v>
      </c>
      <c r="K214">
        <v>4</v>
      </c>
      <c r="Q214">
        <v>10</v>
      </c>
    </row>
    <row r="215" spans="1:17" x14ac:dyDescent="0.25">
      <c r="A215" s="16" t="s">
        <v>557</v>
      </c>
      <c r="B215">
        <v>1</v>
      </c>
      <c r="D215">
        <v>1</v>
      </c>
      <c r="E215">
        <v>1</v>
      </c>
      <c r="F215">
        <v>1</v>
      </c>
      <c r="G215">
        <v>1</v>
      </c>
      <c r="I215">
        <v>1</v>
      </c>
      <c r="K215">
        <v>5</v>
      </c>
      <c r="Q215">
        <v>11</v>
      </c>
    </row>
    <row r="216" spans="1:17" x14ac:dyDescent="0.25">
      <c r="A216" s="16" t="s">
        <v>559</v>
      </c>
      <c r="B216">
        <v>1</v>
      </c>
      <c r="D216">
        <v>1</v>
      </c>
      <c r="E216">
        <v>1</v>
      </c>
      <c r="F216">
        <v>1</v>
      </c>
      <c r="G216">
        <v>1</v>
      </c>
      <c r="I216">
        <v>1</v>
      </c>
      <c r="K216">
        <v>5</v>
      </c>
      <c r="Q216">
        <v>11</v>
      </c>
    </row>
    <row r="217" spans="1:17" x14ac:dyDescent="0.25">
      <c r="A217" s="16" t="s">
        <v>562</v>
      </c>
      <c r="D217">
        <v>1</v>
      </c>
      <c r="E217">
        <v>1</v>
      </c>
      <c r="F217">
        <v>1</v>
      </c>
      <c r="G217">
        <v>1</v>
      </c>
      <c r="I217">
        <v>1</v>
      </c>
      <c r="K217">
        <v>3</v>
      </c>
      <c r="Q217">
        <v>8</v>
      </c>
    </row>
    <row r="218" spans="1:17" x14ac:dyDescent="0.25">
      <c r="A218" s="16" t="s">
        <v>564</v>
      </c>
      <c r="B218">
        <v>1</v>
      </c>
      <c r="D218">
        <v>1</v>
      </c>
      <c r="E218">
        <v>1</v>
      </c>
      <c r="F218">
        <v>1</v>
      </c>
      <c r="G218">
        <v>1</v>
      </c>
      <c r="I218">
        <v>1</v>
      </c>
      <c r="K218">
        <v>5</v>
      </c>
      <c r="Q218">
        <v>11</v>
      </c>
    </row>
    <row r="219" spans="1:17" x14ac:dyDescent="0.25">
      <c r="A219" s="16" t="s">
        <v>566</v>
      </c>
      <c r="B219">
        <v>1</v>
      </c>
      <c r="D219">
        <v>1</v>
      </c>
      <c r="E219">
        <v>1</v>
      </c>
      <c r="F219">
        <v>1</v>
      </c>
      <c r="G219">
        <v>1</v>
      </c>
      <c r="I219">
        <v>1</v>
      </c>
      <c r="K219">
        <v>3</v>
      </c>
      <c r="Q219">
        <v>9</v>
      </c>
    </row>
    <row r="220" spans="1:17" x14ac:dyDescent="0.25">
      <c r="A220" s="16" t="s">
        <v>703</v>
      </c>
      <c r="G220">
        <v>1</v>
      </c>
      <c r="I220">
        <v>1</v>
      </c>
      <c r="K220">
        <v>2</v>
      </c>
      <c r="Q220">
        <v>4</v>
      </c>
    </row>
    <row r="221" spans="1:17" x14ac:dyDescent="0.25">
      <c r="A221" s="16" t="s">
        <v>569</v>
      </c>
      <c r="D221">
        <v>1</v>
      </c>
      <c r="E221">
        <v>1</v>
      </c>
      <c r="F221">
        <v>1</v>
      </c>
      <c r="G221">
        <v>1</v>
      </c>
      <c r="I221">
        <v>1</v>
      </c>
      <c r="K221">
        <v>5</v>
      </c>
      <c r="Q221">
        <v>10</v>
      </c>
    </row>
    <row r="222" spans="1:17" x14ac:dyDescent="0.25">
      <c r="A222" s="16" t="s">
        <v>574</v>
      </c>
      <c r="D222">
        <v>1</v>
      </c>
      <c r="E222">
        <v>1</v>
      </c>
      <c r="F222">
        <v>1</v>
      </c>
      <c r="G222">
        <v>1</v>
      </c>
      <c r="I222">
        <v>1</v>
      </c>
      <c r="K222">
        <v>1</v>
      </c>
      <c r="Q222">
        <v>6</v>
      </c>
    </row>
    <row r="223" spans="1:17" x14ac:dyDescent="0.25">
      <c r="A223" s="16" t="s">
        <v>576</v>
      </c>
      <c r="C223">
        <v>1</v>
      </c>
      <c r="D223">
        <v>1</v>
      </c>
      <c r="E223">
        <v>1</v>
      </c>
      <c r="F223">
        <v>1</v>
      </c>
      <c r="H223">
        <v>1</v>
      </c>
      <c r="J223">
        <v>1</v>
      </c>
      <c r="Q223">
        <v>6</v>
      </c>
    </row>
    <row r="224" spans="1:17" x14ac:dyDescent="0.25">
      <c r="A224" s="16" t="s">
        <v>580</v>
      </c>
      <c r="C224">
        <v>1</v>
      </c>
      <c r="D224">
        <v>1</v>
      </c>
      <c r="E224">
        <v>1</v>
      </c>
      <c r="F224">
        <v>1</v>
      </c>
      <c r="H224">
        <v>1</v>
      </c>
      <c r="J224">
        <v>1</v>
      </c>
      <c r="Q224">
        <v>6</v>
      </c>
    </row>
    <row r="225" spans="1:17" x14ac:dyDescent="0.25">
      <c r="A225" s="16" t="s">
        <v>11724</v>
      </c>
      <c r="B225">
        <v>1</v>
      </c>
      <c r="Q225">
        <v>1</v>
      </c>
    </row>
    <row r="226" spans="1:17" x14ac:dyDescent="0.25">
      <c r="A226" s="16" t="s">
        <v>582</v>
      </c>
      <c r="B226">
        <v>1</v>
      </c>
      <c r="Q226">
        <v>1</v>
      </c>
    </row>
    <row r="227" spans="1:17" x14ac:dyDescent="0.25">
      <c r="A227" s="16" t="s">
        <v>708</v>
      </c>
      <c r="D227">
        <v>1</v>
      </c>
      <c r="E227">
        <v>1</v>
      </c>
      <c r="F227">
        <v>1</v>
      </c>
      <c r="H227">
        <v>1</v>
      </c>
      <c r="J227">
        <v>1</v>
      </c>
      <c r="Q227">
        <v>5</v>
      </c>
    </row>
    <row r="228" spans="1:17" x14ac:dyDescent="0.25">
      <c r="A228" s="16" t="s">
        <v>585</v>
      </c>
      <c r="D228">
        <v>1</v>
      </c>
      <c r="E228">
        <v>1</v>
      </c>
      <c r="F228">
        <v>1</v>
      </c>
      <c r="H228">
        <v>1</v>
      </c>
      <c r="J228">
        <v>1</v>
      </c>
      <c r="Q228">
        <v>5</v>
      </c>
    </row>
    <row r="229" spans="1:17" x14ac:dyDescent="0.25">
      <c r="A229" s="16" t="s">
        <v>588</v>
      </c>
      <c r="D229">
        <v>1</v>
      </c>
      <c r="E229">
        <v>1</v>
      </c>
      <c r="F229">
        <v>1</v>
      </c>
      <c r="H229">
        <v>1</v>
      </c>
      <c r="J229">
        <v>1</v>
      </c>
      <c r="Q229">
        <v>5</v>
      </c>
    </row>
    <row r="230" spans="1:17" x14ac:dyDescent="0.25">
      <c r="A230" s="16" t="s">
        <v>11711</v>
      </c>
      <c r="B230">
        <v>3</v>
      </c>
      <c r="Q230">
        <v>3</v>
      </c>
    </row>
    <row r="231" spans="1:17" x14ac:dyDescent="0.25">
      <c r="A231" s="16" t="s">
        <v>11712</v>
      </c>
      <c r="B231">
        <v>1</v>
      </c>
      <c r="Q231">
        <v>1</v>
      </c>
    </row>
    <row r="232" spans="1:17" x14ac:dyDescent="0.25">
      <c r="A232" s="16" t="s">
        <v>11713</v>
      </c>
      <c r="B232">
        <v>1</v>
      </c>
      <c r="Q232">
        <v>1</v>
      </c>
    </row>
    <row r="233" spans="1:17" x14ac:dyDescent="0.25">
      <c r="A233" s="16" t="s">
        <v>11714</v>
      </c>
      <c r="B233">
        <v>2</v>
      </c>
      <c r="Q233">
        <v>2</v>
      </c>
    </row>
    <row r="234" spans="1:17" x14ac:dyDescent="0.25">
      <c r="A234" s="16" t="s">
        <v>594</v>
      </c>
      <c r="I234">
        <v>1</v>
      </c>
      <c r="L234">
        <v>1</v>
      </c>
      <c r="M234">
        <v>1</v>
      </c>
      <c r="Q234">
        <v>3</v>
      </c>
    </row>
    <row r="235" spans="1:17" x14ac:dyDescent="0.25">
      <c r="A235" s="16" t="s">
        <v>598</v>
      </c>
      <c r="I235">
        <v>1</v>
      </c>
      <c r="L235">
        <v>1</v>
      </c>
      <c r="M235">
        <v>1</v>
      </c>
      <c r="Q235">
        <v>3</v>
      </c>
    </row>
    <row r="236" spans="1:17" x14ac:dyDescent="0.25">
      <c r="A236" s="16" t="s">
        <v>601</v>
      </c>
      <c r="I236">
        <v>1</v>
      </c>
      <c r="L236">
        <v>1</v>
      </c>
      <c r="M236">
        <v>1</v>
      </c>
      <c r="Q236">
        <v>3</v>
      </c>
    </row>
    <row r="237" spans="1:17" x14ac:dyDescent="0.25">
      <c r="A237" s="16" t="s">
        <v>604</v>
      </c>
      <c r="I237">
        <v>1</v>
      </c>
      <c r="L237">
        <v>1</v>
      </c>
      <c r="M237">
        <v>1</v>
      </c>
      <c r="Q237">
        <v>3</v>
      </c>
    </row>
    <row r="238" spans="1:17" x14ac:dyDescent="0.25">
      <c r="A238" s="16" t="s">
        <v>607</v>
      </c>
      <c r="I238">
        <v>1</v>
      </c>
      <c r="L238">
        <v>1</v>
      </c>
      <c r="M238">
        <v>1</v>
      </c>
      <c r="Q238">
        <v>3</v>
      </c>
    </row>
    <row r="239" spans="1:17" x14ac:dyDescent="0.25">
      <c r="A239" s="16" t="s">
        <v>611</v>
      </c>
      <c r="I239">
        <v>1</v>
      </c>
      <c r="L239">
        <v>1</v>
      </c>
      <c r="M239">
        <v>1</v>
      </c>
      <c r="Q239">
        <v>3</v>
      </c>
    </row>
    <row r="240" spans="1:17" x14ac:dyDescent="0.25">
      <c r="A240" s="16" t="s">
        <v>614</v>
      </c>
      <c r="I240">
        <v>1</v>
      </c>
      <c r="L240">
        <v>1</v>
      </c>
      <c r="M240">
        <v>1</v>
      </c>
      <c r="Q240">
        <v>3</v>
      </c>
    </row>
    <row r="241" spans="1:17" x14ac:dyDescent="0.25">
      <c r="A241" s="16" t="s">
        <v>617</v>
      </c>
      <c r="I241">
        <v>1</v>
      </c>
      <c r="L241">
        <v>1</v>
      </c>
      <c r="M241">
        <v>1</v>
      </c>
      <c r="Q241">
        <v>3</v>
      </c>
    </row>
    <row r="242" spans="1:17" x14ac:dyDescent="0.25">
      <c r="A242" s="16" t="s">
        <v>620</v>
      </c>
      <c r="I242">
        <v>1</v>
      </c>
      <c r="L242">
        <v>1</v>
      </c>
      <c r="M242">
        <v>1</v>
      </c>
      <c r="Q242">
        <v>3</v>
      </c>
    </row>
    <row r="243" spans="1:17" x14ac:dyDescent="0.25">
      <c r="A243" s="16" t="s">
        <v>623</v>
      </c>
      <c r="I243">
        <v>1</v>
      </c>
      <c r="L243">
        <v>1</v>
      </c>
      <c r="M243">
        <v>1</v>
      </c>
      <c r="Q243">
        <v>3</v>
      </c>
    </row>
    <row r="244" spans="1:17" x14ac:dyDescent="0.25">
      <c r="A244" s="16" t="s">
        <v>626</v>
      </c>
      <c r="I244">
        <v>1</v>
      </c>
      <c r="L244">
        <v>1</v>
      </c>
      <c r="M244">
        <v>1</v>
      </c>
      <c r="Q244">
        <v>3</v>
      </c>
    </row>
    <row r="245" spans="1:17" x14ac:dyDescent="0.25">
      <c r="A245" s="16" t="s">
        <v>629</v>
      </c>
      <c r="I245">
        <v>1</v>
      </c>
      <c r="L245">
        <v>1</v>
      </c>
      <c r="M245">
        <v>1</v>
      </c>
      <c r="Q245">
        <v>3</v>
      </c>
    </row>
    <row r="246" spans="1:17" x14ac:dyDescent="0.25">
      <c r="A246" s="16" t="s">
        <v>632</v>
      </c>
      <c r="I246">
        <v>1</v>
      </c>
      <c r="L246">
        <v>1</v>
      </c>
      <c r="M246">
        <v>1</v>
      </c>
      <c r="Q246">
        <v>3</v>
      </c>
    </row>
    <row r="247" spans="1:17" x14ac:dyDescent="0.25">
      <c r="A247" s="16" t="s">
        <v>635</v>
      </c>
      <c r="I247">
        <v>1</v>
      </c>
      <c r="L247">
        <v>1</v>
      </c>
      <c r="M247">
        <v>1</v>
      </c>
      <c r="Q247">
        <v>3</v>
      </c>
    </row>
    <row r="248" spans="1:17" x14ac:dyDescent="0.25">
      <c r="A248" s="16" t="s">
        <v>638</v>
      </c>
      <c r="I248">
        <v>1</v>
      </c>
      <c r="L248">
        <v>1</v>
      </c>
      <c r="M248">
        <v>1</v>
      </c>
      <c r="Q248">
        <v>3</v>
      </c>
    </row>
    <row r="249" spans="1:17" x14ac:dyDescent="0.25">
      <c r="A249" s="16" t="s">
        <v>641</v>
      </c>
      <c r="I249">
        <v>1</v>
      </c>
      <c r="L249">
        <v>1</v>
      </c>
      <c r="M249">
        <v>1</v>
      </c>
      <c r="Q249">
        <v>3</v>
      </c>
    </row>
    <row r="250" spans="1:17" x14ac:dyDescent="0.25">
      <c r="A250" s="16" t="s">
        <v>644</v>
      </c>
      <c r="I250">
        <v>1</v>
      </c>
      <c r="L250">
        <v>1</v>
      </c>
      <c r="M250">
        <v>1</v>
      </c>
      <c r="Q250">
        <v>3</v>
      </c>
    </row>
    <row r="251" spans="1:17" x14ac:dyDescent="0.25">
      <c r="A251" s="16" t="s">
        <v>647</v>
      </c>
      <c r="I251">
        <v>1</v>
      </c>
      <c r="L251">
        <v>1</v>
      </c>
      <c r="M251">
        <v>1</v>
      </c>
      <c r="Q251">
        <v>3</v>
      </c>
    </row>
    <row r="252" spans="1:17" x14ac:dyDescent="0.25">
      <c r="A252" s="16" t="s">
        <v>651</v>
      </c>
      <c r="I252">
        <v>1</v>
      </c>
      <c r="L252">
        <v>1</v>
      </c>
      <c r="M252">
        <v>1</v>
      </c>
      <c r="Q252">
        <v>3</v>
      </c>
    </row>
    <row r="253" spans="1:17" x14ac:dyDescent="0.25">
      <c r="A253" s="16" t="s">
        <v>654</v>
      </c>
      <c r="I253">
        <v>1</v>
      </c>
      <c r="L253">
        <v>1</v>
      </c>
      <c r="M253">
        <v>1</v>
      </c>
      <c r="Q253">
        <v>3</v>
      </c>
    </row>
    <row r="254" spans="1:17" x14ac:dyDescent="0.25">
      <c r="A254" s="16" t="s">
        <v>657</v>
      </c>
      <c r="I254">
        <v>1</v>
      </c>
      <c r="L254">
        <v>1</v>
      </c>
      <c r="M254">
        <v>1</v>
      </c>
      <c r="Q254">
        <v>3</v>
      </c>
    </row>
    <row r="255" spans="1:17" x14ac:dyDescent="0.25">
      <c r="A255" s="16" t="s">
        <v>660</v>
      </c>
      <c r="I255">
        <v>1</v>
      </c>
      <c r="L255">
        <v>1</v>
      </c>
      <c r="M255">
        <v>1</v>
      </c>
      <c r="Q255">
        <v>3</v>
      </c>
    </row>
    <row r="256" spans="1:17" x14ac:dyDescent="0.25">
      <c r="A256" s="16" t="s">
        <v>663</v>
      </c>
      <c r="I256">
        <v>1</v>
      </c>
      <c r="L256">
        <v>1</v>
      </c>
      <c r="M256">
        <v>1</v>
      </c>
      <c r="Q256">
        <v>3</v>
      </c>
    </row>
    <row r="257" spans="1:17" x14ac:dyDescent="0.25">
      <c r="A257" s="16" t="s">
        <v>666</v>
      </c>
      <c r="I257">
        <v>1</v>
      </c>
      <c r="L257">
        <v>1</v>
      </c>
      <c r="M257">
        <v>1</v>
      </c>
      <c r="Q257">
        <v>3</v>
      </c>
    </row>
    <row r="258" spans="1:17" x14ac:dyDescent="0.25">
      <c r="A258" s="16" t="s">
        <v>669</v>
      </c>
      <c r="I258">
        <v>1</v>
      </c>
      <c r="N258">
        <v>1</v>
      </c>
      <c r="O258">
        <v>1</v>
      </c>
      <c r="Q258">
        <v>3</v>
      </c>
    </row>
    <row r="259" spans="1:17" x14ac:dyDescent="0.25">
      <c r="A259" s="16" t="s">
        <v>670</v>
      </c>
      <c r="I259">
        <v>1</v>
      </c>
      <c r="N259">
        <v>1</v>
      </c>
      <c r="O259">
        <v>1</v>
      </c>
      <c r="Q259">
        <v>3</v>
      </c>
    </row>
    <row r="260" spans="1:17" x14ac:dyDescent="0.25">
      <c r="A260" s="16" t="s">
        <v>671</v>
      </c>
      <c r="I260">
        <v>1</v>
      </c>
      <c r="N260">
        <v>1</v>
      </c>
      <c r="O260">
        <v>1</v>
      </c>
      <c r="Q260">
        <v>3</v>
      </c>
    </row>
    <row r="261" spans="1:17" x14ac:dyDescent="0.25">
      <c r="A261" s="16" t="s">
        <v>672</v>
      </c>
      <c r="I261">
        <v>1</v>
      </c>
      <c r="N261">
        <v>1</v>
      </c>
      <c r="O261">
        <v>1</v>
      </c>
      <c r="Q261">
        <v>3</v>
      </c>
    </row>
    <row r="262" spans="1:17" x14ac:dyDescent="0.25">
      <c r="A262" s="16" t="s">
        <v>673</v>
      </c>
      <c r="I262">
        <v>1</v>
      </c>
      <c r="N262">
        <v>1</v>
      </c>
      <c r="O262">
        <v>1</v>
      </c>
      <c r="Q262">
        <v>3</v>
      </c>
    </row>
    <row r="263" spans="1:17" x14ac:dyDescent="0.25">
      <c r="A263" s="16" t="s">
        <v>674</v>
      </c>
      <c r="I263">
        <v>1</v>
      </c>
      <c r="N263">
        <v>1</v>
      </c>
      <c r="O263">
        <v>1</v>
      </c>
      <c r="Q263">
        <v>3</v>
      </c>
    </row>
    <row r="264" spans="1:17" x14ac:dyDescent="0.25">
      <c r="A264" s="16" t="s">
        <v>675</v>
      </c>
      <c r="I264">
        <v>1</v>
      </c>
      <c r="N264">
        <v>1</v>
      </c>
      <c r="O264">
        <v>1</v>
      </c>
      <c r="Q264">
        <v>3</v>
      </c>
    </row>
    <row r="265" spans="1:17" x14ac:dyDescent="0.25">
      <c r="A265" s="16" t="s">
        <v>676</v>
      </c>
      <c r="I265">
        <v>1</v>
      </c>
      <c r="N265">
        <v>1</v>
      </c>
      <c r="O265">
        <v>1</v>
      </c>
      <c r="Q265">
        <v>3</v>
      </c>
    </row>
    <row r="266" spans="1:17" x14ac:dyDescent="0.25">
      <c r="A266" s="16" t="s">
        <v>677</v>
      </c>
      <c r="I266">
        <v>1</v>
      </c>
      <c r="N266">
        <v>1</v>
      </c>
      <c r="O266">
        <v>1</v>
      </c>
      <c r="Q266">
        <v>3</v>
      </c>
    </row>
    <row r="267" spans="1:17" x14ac:dyDescent="0.25">
      <c r="A267" s="16" t="s">
        <v>678</v>
      </c>
      <c r="I267">
        <v>1</v>
      </c>
      <c r="N267">
        <v>1</v>
      </c>
      <c r="O267">
        <v>1</v>
      </c>
      <c r="Q267">
        <v>3</v>
      </c>
    </row>
    <row r="268" spans="1:17" x14ac:dyDescent="0.25">
      <c r="A268" s="16" t="s">
        <v>679</v>
      </c>
      <c r="I268">
        <v>1</v>
      </c>
      <c r="N268">
        <v>1</v>
      </c>
      <c r="O268">
        <v>1</v>
      </c>
      <c r="Q268">
        <v>3</v>
      </c>
    </row>
    <row r="269" spans="1:17" x14ac:dyDescent="0.25">
      <c r="A269" s="16" t="s">
        <v>680</v>
      </c>
      <c r="I269">
        <v>1</v>
      </c>
      <c r="N269">
        <v>1</v>
      </c>
      <c r="O269">
        <v>1</v>
      </c>
      <c r="Q269">
        <v>3</v>
      </c>
    </row>
    <row r="270" spans="1:17" x14ac:dyDescent="0.25">
      <c r="A270" s="16" t="s">
        <v>681</v>
      </c>
      <c r="I270">
        <v>1</v>
      </c>
      <c r="N270">
        <v>1</v>
      </c>
      <c r="O270">
        <v>1</v>
      </c>
      <c r="Q270">
        <v>3</v>
      </c>
    </row>
    <row r="271" spans="1:17" x14ac:dyDescent="0.25">
      <c r="A271" s="16" t="s">
        <v>682</v>
      </c>
      <c r="I271">
        <v>1</v>
      </c>
      <c r="O271">
        <v>1</v>
      </c>
      <c r="Q271">
        <v>2</v>
      </c>
    </row>
    <row r="272" spans="1:17" x14ac:dyDescent="0.25">
      <c r="A272" s="16" t="s">
        <v>684</v>
      </c>
      <c r="I272">
        <v>1</v>
      </c>
      <c r="O272">
        <v>1</v>
      </c>
      <c r="Q272">
        <v>2</v>
      </c>
    </row>
    <row r="273" spans="1:17" x14ac:dyDescent="0.25">
      <c r="A273" s="16" t="s">
        <v>685</v>
      </c>
      <c r="I273">
        <v>1</v>
      </c>
      <c r="O273">
        <v>1</v>
      </c>
      <c r="Q273">
        <v>2</v>
      </c>
    </row>
    <row r="274" spans="1:17" x14ac:dyDescent="0.25">
      <c r="A274" s="16" t="s">
        <v>11723</v>
      </c>
    </row>
    <row r="275" spans="1:17" x14ac:dyDescent="0.25">
      <c r="A275" s="16" t="s">
        <v>716</v>
      </c>
      <c r="B275">
        <v>116</v>
      </c>
      <c r="C275">
        <v>336</v>
      </c>
      <c r="D275">
        <v>216</v>
      </c>
      <c r="E275">
        <v>216</v>
      </c>
      <c r="F275">
        <v>216</v>
      </c>
      <c r="G275">
        <v>114</v>
      </c>
      <c r="H275">
        <v>104</v>
      </c>
      <c r="I275">
        <v>158</v>
      </c>
      <c r="J275">
        <v>104</v>
      </c>
      <c r="K275">
        <v>336</v>
      </c>
      <c r="L275">
        <v>24</v>
      </c>
      <c r="M275">
        <v>24</v>
      </c>
      <c r="N275">
        <v>13</v>
      </c>
      <c r="O275">
        <v>16</v>
      </c>
      <c r="Q275">
        <v>1993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20410-A52D-48D9-AB04-1EB307D0442B}">
  <sheetPr codeName="Sheet12">
    <tabColor theme="5"/>
  </sheetPr>
  <dimension ref="A1:R269"/>
  <sheetViews>
    <sheetView zoomScale="70" zoomScaleNormal="70" workbookViewId="0">
      <pane ySplit="1" topLeftCell="A110" activePane="bottomLeft" state="frozen"/>
      <selection activeCell="O5" sqref="A5:O258"/>
      <selection pane="bottomLeft" activeCell="O5" sqref="A5:O258"/>
    </sheetView>
  </sheetViews>
  <sheetFormatPr defaultRowHeight="15" x14ac:dyDescent="0.25"/>
  <cols>
    <col min="1" max="1" width="13" customWidth="1"/>
    <col min="16" max="16" width="15.5703125" bestFit="1" customWidth="1"/>
    <col min="17" max="17" width="15.28515625" bestFit="1" customWidth="1"/>
  </cols>
  <sheetData>
    <row r="1" spans="1:18" x14ac:dyDescent="0.25">
      <c r="A1" s="41" t="s">
        <v>750</v>
      </c>
      <c r="B1" s="41" t="s">
        <v>683</v>
      </c>
      <c r="C1" s="41" t="s">
        <v>695</v>
      </c>
      <c r="D1" s="41" t="s">
        <v>696</v>
      </c>
      <c r="E1" s="41" t="s">
        <v>697</v>
      </c>
      <c r="F1" s="41" t="s">
        <v>698</v>
      </c>
      <c r="G1" s="41" t="s">
        <v>704</v>
      </c>
      <c r="H1" s="41" t="s">
        <v>699</v>
      </c>
      <c r="I1" s="41" t="s">
        <v>705</v>
      </c>
      <c r="J1" s="41" t="s">
        <v>700</v>
      </c>
      <c r="K1" s="41" t="s">
        <v>706</v>
      </c>
      <c r="L1" s="41" t="s">
        <v>709</v>
      </c>
      <c r="M1" s="41" t="s">
        <v>710</v>
      </c>
      <c r="N1" s="41" t="s">
        <v>712</v>
      </c>
      <c r="O1" s="41" t="s">
        <v>714</v>
      </c>
      <c r="P1" s="94" t="s">
        <v>11725</v>
      </c>
      <c r="Q1" s="94" t="s">
        <v>11726</v>
      </c>
      <c r="R1" s="94" t="s">
        <v>11727</v>
      </c>
    </row>
    <row r="2" spans="1:18" x14ac:dyDescent="0.25">
      <c r="A2" s="16"/>
      <c r="B2">
        <v>2</v>
      </c>
      <c r="P2" t="b">
        <f>IF(G2&gt;0,K2&gt;0,TRUE)</f>
        <v>1</v>
      </c>
      <c r="Q2" t="b">
        <f>IF(G2&gt;0,I2&gt;0,TRUE)</f>
        <v>1</v>
      </c>
      <c r="R2" t="b">
        <f>IF(K2&gt;0,G2&gt;0,TRUE)</f>
        <v>1</v>
      </c>
    </row>
    <row r="3" spans="1:18" x14ac:dyDescent="0.25">
      <c r="A3" s="16" t="s">
        <v>694</v>
      </c>
      <c r="C3">
        <v>6</v>
      </c>
      <c r="D3">
        <v>1</v>
      </c>
      <c r="E3">
        <v>1</v>
      </c>
      <c r="F3">
        <v>1</v>
      </c>
      <c r="H3">
        <v>1</v>
      </c>
      <c r="J3">
        <v>1</v>
      </c>
      <c r="P3" t="b">
        <f t="shared" ref="P3:P66" si="0">IF(G3&gt;0,K3&gt;0,TRUE)</f>
        <v>1</v>
      </c>
      <c r="Q3" t="b">
        <f t="shared" ref="Q3:Q66" si="1">IF(G3&gt;0,I3&gt;0,TRUE)</f>
        <v>1</v>
      </c>
      <c r="R3" t="b">
        <f t="shared" ref="R3:R66" si="2">IF(K3&gt;0,G3&gt;0,TRUE)</f>
        <v>1</v>
      </c>
    </row>
    <row r="4" spans="1:18" x14ac:dyDescent="0.25">
      <c r="A4" s="16" t="s">
        <v>23</v>
      </c>
      <c r="C4">
        <v>1</v>
      </c>
      <c r="D4">
        <v>1</v>
      </c>
      <c r="E4">
        <v>1</v>
      </c>
      <c r="F4">
        <v>1</v>
      </c>
      <c r="H4">
        <v>1</v>
      </c>
      <c r="J4">
        <v>1</v>
      </c>
      <c r="P4" t="b">
        <f t="shared" si="0"/>
        <v>1</v>
      </c>
      <c r="Q4" t="b">
        <f t="shared" si="1"/>
        <v>1</v>
      </c>
      <c r="R4" t="b">
        <f t="shared" si="2"/>
        <v>1</v>
      </c>
    </row>
    <row r="5" spans="1:18" x14ac:dyDescent="0.25">
      <c r="A5" s="16" t="s">
        <v>25</v>
      </c>
      <c r="C5">
        <v>2</v>
      </c>
      <c r="D5">
        <v>1</v>
      </c>
      <c r="E5">
        <v>1</v>
      </c>
      <c r="F5">
        <v>1</v>
      </c>
      <c r="H5">
        <v>1</v>
      </c>
      <c r="J5">
        <v>1</v>
      </c>
      <c r="P5" t="b">
        <f t="shared" si="0"/>
        <v>1</v>
      </c>
      <c r="Q5" t="b">
        <f t="shared" si="1"/>
        <v>1</v>
      </c>
      <c r="R5" t="b">
        <f t="shared" si="2"/>
        <v>1</v>
      </c>
    </row>
    <row r="6" spans="1:18" x14ac:dyDescent="0.25">
      <c r="A6" s="16" t="s">
        <v>27</v>
      </c>
      <c r="C6">
        <v>2</v>
      </c>
      <c r="D6">
        <v>1</v>
      </c>
      <c r="E6">
        <v>1</v>
      </c>
      <c r="F6">
        <v>1</v>
      </c>
      <c r="H6">
        <v>1</v>
      </c>
      <c r="J6">
        <v>1</v>
      </c>
      <c r="P6" t="b">
        <f t="shared" si="0"/>
        <v>1</v>
      </c>
      <c r="Q6" t="b">
        <f t="shared" si="1"/>
        <v>1</v>
      </c>
      <c r="R6" t="b">
        <f t="shared" si="2"/>
        <v>1</v>
      </c>
    </row>
    <row r="7" spans="1:18" x14ac:dyDescent="0.25">
      <c r="A7" s="16" t="s">
        <v>29</v>
      </c>
      <c r="C7">
        <v>1</v>
      </c>
      <c r="D7">
        <v>1</v>
      </c>
      <c r="E7">
        <v>1</v>
      </c>
      <c r="F7">
        <v>1</v>
      </c>
      <c r="H7">
        <v>1</v>
      </c>
      <c r="J7">
        <v>1</v>
      </c>
      <c r="P7" t="b">
        <f t="shared" si="0"/>
        <v>1</v>
      </c>
      <c r="Q7" t="b">
        <f t="shared" si="1"/>
        <v>1</v>
      </c>
      <c r="R7" t="b">
        <f t="shared" si="2"/>
        <v>1</v>
      </c>
    </row>
    <row r="8" spans="1:18" x14ac:dyDescent="0.25">
      <c r="A8" s="16" t="s">
        <v>31</v>
      </c>
      <c r="C8">
        <v>2</v>
      </c>
      <c r="D8">
        <v>1</v>
      </c>
      <c r="E8">
        <v>1</v>
      </c>
      <c r="F8">
        <v>1</v>
      </c>
      <c r="H8">
        <v>1</v>
      </c>
      <c r="J8">
        <v>1</v>
      </c>
      <c r="P8" t="b">
        <f t="shared" si="0"/>
        <v>1</v>
      </c>
      <c r="Q8" t="b">
        <f t="shared" si="1"/>
        <v>1</v>
      </c>
      <c r="R8" t="b">
        <f t="shared" si="2"/>
        <v>1</v>
      </c>
    </row>
    <row r="9" spans="1:18" x14ac:dyDescent="0.25">
      <c r="A9" s="16" t="s">
        <v>34</v>
      </c>
      <c r="C9">
        <v>1</v>
      </c>
      <c r="D9">
        <v>1</v>
      </c>
      <c r="E9">
        <v>1</v>
      </c>
      <c r="F9">
        <v>1</v>
      </c>
      <c r="H9">
        <v>1</v>
      </c>
      <c r="J9">
        <v>1</v>
      </c>
      <c r="P9" t="b">
        <f t="shared" si="0"/>
        <v>1</v>
      </c>
      <c r="Q9" t="b">
        <f t="shared" si="1"/>
        <v>1</v>
      </c>
      <c r="R9" t="b">
        <f t="shared" si="2"/>
        <v>1</v>
      </c>
    </row>
    <row r="10" spans="1:18" x14ac:dyDescent="0.25">
      <c r="A10" s="16" t="s">
        <v>36</v>
      </c>
      <c r="C10">
        <v>1</v>
      </c>
      <c r="D10">
        <v>1</v>
      </c>
      <c r="E10">
        <v>1</v>
      </c>
      <c r="F10">
        <v>1</v>
      </c>
      <c r="H10">
        <v>1</v>
      </c>
      <c r="J10">
        <v>1</v>
      </c>
      <c r="P10" t="b">
        <f t="shared" si="0"/>
        <v>1</v>
      </c>
      <c r="Q10" t="b">
        <f t="shared" si="1"/>
        <v>1</v>
      </c>
      <c r="R10" t="b">
        <f t="shared" si="2"/>
        <v>1</v>
      </c>
    </row>
    <row r="11" spans="1:18" x14ac:dyDescent="0.25">
      <c r="A11" s="16" t="s">
        <v>39</v>
      </c>
      <c r="C11">
        <v>1</v>
      </c>
      <c r="D11">
        <v>1</v>
      </c>
      <c r="E11">
        <v>1</v>
      </c>
      <c r="F11">
        <v>1</v>
      </c>
      <c r="H11">
        <v>1</v>
      </c>
      <c r="J11">
        <v>1</v>
      </c>
      <c r="P11" t="b">
        <f t="shared" si="0"/>
        <v>1</v>
      </c>
      <c r="Q11" t="b">
        <f t="shared" si="1"/>
        <v>1</v>
      </c>
      <c r="R11" t="b">
        <f t="shared" si="2"/>
        <v>1</v>
      </c>
    </row>
    <row r="12" spans="1:18" x14ac:dyDescent="0.25">
      <c r="A12" s="16" t="s">
        <v>41</v>
      </c>
      <c r="C12">
        <v>1</v>
      </c>
      <c r="D12">
        <v>1</v>
      </c>
      <c r="E12">
        <v>1</v>
      </c>
      <c r="F12">
        <v>1</v>
      </c>
      <c r="H12">
        <v>1</v>
      </c>
      <c r="J12">
        <v>1</v>
      </c>
      <c r="P12" t="b">
        <f t="shared" si="0"/>
        <v>1</v>
      </c>
      <c r="Q12" t="b">
        <f t="shared" si="1"/>
        <v>1</v>
      </c>
      <c r="R12" t="b">
        <f t="shared" si="2"/>
        <v>1</v>
      </c>
    </row>
    <row r="13" spans="1:18" x14ac:dyDescent="0.25">
      <c r="A13" s="16" t="s">
        <v>44</v>
      </c>
      <c r="C13">
        <v>1</v>
      </c>
      <c r="D13">
        <v>1</v>
      </c>
      <c r="E13">
        <v>1</v>
      </c>
      <c r="F13">
        <v>1</v>
      </c>
      <c r="H13">
        <v>1</v>
      </c>
      <c r="J13">
        <v>1</v>
      </c>
      <c r="P13" t="b">
        <f t="shared" si="0"/>
        <v>1</v>
      </c>
      <c r="Q13" t="b">
        <f t="shared" si="1"/>
        <v>1</v>
      </c>
      <c r="R13" t="b">
        <f t="shared" si="2"/>
        <v>1</v>
      </c>
    </row>
    <row r="14" spans="1:18" x14ac:dyDescent="0.25">
      <c r="A14" s="16" t="s">
        <v>47</v>
      </c>
      <c r="C14">
        <v>2</v>
      </c>
      <c r="D14">
        <v>1</v>
      </c>
      <c r="E14">
        <v>1</v>
      </c>
      <c r="F14">
        <v>1</v>
      </c>
      <c r="H14">
        <v>1</v>
      </c>
      <c r="J14">
        <v>1</v>
      </c>
      <c r="P14" t="b">
        <f t="shared" si="0"/>
        <v>1</v>
      </c>
      <c r="Q14" t="b">
        <f t="shared" si="1"/>
        <v>1</v>
      </c>
      <c r="R14" t="b">
        <f t="shared" si="2"/>
        <v>1</v>
      </c>
    </row>
    <row r="15" spans="1:18" x14ac:dyDescent="0.25">
      <c r="A15" s="16" t="s">
        <v>49</v>
      </c>
      <c r="C15">
        <v>2</v>
      </c>
      <c r="D15">
        <v>1</v>
      </c>
      <c r="E15">
        <v>1</v>
      </c>
      <c r="F15">
        <v>1</v>
      </c>
      <c r="H15">
        <v>1</v>
      </c>
      <c r="J15">
        <v>1</v>
      </c>
      <c r="P15" t="b">
        <f t="shared" si="0"/>
        <v>1</v>
      </c>
      <c r="Q15" t="b">
        <f t="shared" si="1"/>
        <v>1</v>
      </c>
      <c r="R15" t="b">
        <f t="shared" si="2"/>
        <v>1</v>
      </c>
    </row>
    <row r="16" spans="1:18" x14ac:dyDescent="0.25">
      <c r="A16" s="16" t="s">
        <v>54</v>
      </c>
      <c r="C16">
        <v>1</v>
      </c>
      <c r="D16">
        <v>1</v>
      </c>
      <c r="E16">
        <v>1</v>
      </c>
      <c r="F16">
        <v>1</v>
      </c>
      <c r="H16">
        <v>1</v>
      </c>
      <c r="J16">
        <v>1</v>
      </c>
      <c r="P16" t="b">
        <f t="shared" si="0"/>
        <v>1</v>
      </c>
      <c r="Q16" t="b">
        <f t="shared" si="1"/>
        <v>1</v>
      </c>
      <c r="R16" t="b">
        <f t="shared" si="2"/>
        <v>1</v>
      </c>
    </row>
    <row r="17" spans="1:18" x14ac:dyDescent="0.25">
      <c r="A17" s="16" t="s">
        <v>56</v>
      </c>
      <c r="C17">
        <v>3</v>
      </c>
      <c r="D17">
        <v>1</v>
      </c>
      <c r="E17">
        <v>1</v>
      </c>
      <c r="F17">
        <v>1</v>
      </c>
      <c r="H17">
        <v>1</v>
      </c>
      <c r="J17">
        <v>1</v>
      </c>
      <c r="P17" t="b">
        <f t="shared" si="0"/>
        <v>1</v>
      </c>
      <c r="Q17" t="b">
        <f t="shared" si="1"/>
        <v>1</v>
      </c>
      <c r="R17" t="b">
        <f t="shared" si="2"/>
        <v>1</v>
      </c>
    </row>
    <row r="18" spans="1:18" x14ac:dyDescent="0.25">
      <c r="A18" s="16" t="s">
        <v>58</v>
      </c>
      <c r="C18">
        <v>1</v>
      </c>
      <c r="D18">
        <v>1</v>
      </c>
      <c r="E18">
        <v>1</v>
      </c>
      <c r="F18">
        <v>1</v>
      </c>
      <c r="H18">
        <v>1</v>
      </c>
      <c r="J18">
        <v>1</v>
      </c>
      <c r="P18" t="b">
        <f t="shared" si="0"/>
        <v>1</v>
      </c>
      <c r="Q18" t="b">
        <f t="shared" si="1"/>
        <v>1</v>
      </c>
      <c r="R18" t="b">
        <f t="shared" si="2"/>
        <v>1</v>
      </c>
    </row>
    <row r="19" spans="1:18" x14ac:dyDescent="0.25">
      <c r="A19" s="16" t="s">
        <v>60</v>
      </c>
      <c r="C19">
        <v>4</v>
      </c>
      <c r="D19">
        <v>1</v>
      </c>
      <c r="E19">
        <v>1</v>
      </c>
      <c r="F19">
        <v>1</v>
      </c>
      <c r="H19">
        <v>1</v>
      </c>
      <c r="J19">
        <v>1</v>
      </c>
      <c r="P19" t="b">
        <f t="shared" si="0"/>
        <v>1</v>
      </c>
      <c r="Q19" t="b">
        <f t="shared" si="1"/>
        <v>1</v>
      </c>
      <c r="R19" t="b">
        <f t="shared" si="2"/>
        <v>1</v>
      </c>
    </row>
    <row r="20" spans="1:18" x14ac:dyDescent="0.25">
      <c r="A20" s="16" t="s">
        <v>63</v>
      </c>
      <c r="C20">
        <v>3</v>
      </c>
      <c r="D20">
        <v>1</v>
      </c>
      <c r="E20">
        <v>1</v>
      </c>
      <c r="F20">
        <v>1</v>
      </c>
      <c r="H20">
        <v>1</v>
      </c>
      <c r="J20">
        <v>1</v>
      </c>
      <c r="P20" t="b">
        <f t="shared" si="0"/>
        <v>1</v>
      </c>
      <c r="Q20" t="b">
        <f t="shared" si="1"/>
        <v>1</v>
      </c>
      <c r="R20" t="b">
        <f t="shared" si="2"/>
        <v>1</v>
      </c>
    </row>
    <row r="21" spans="1:18" x14ac:dyDescent="0.25">
      <c r="A21" s="16" t="s">
        <v>65</v>
      </c>
      <c r="C21">
        <v>1</v>
      </c>
      <c r="D21">
        <v>1</v>
      </c>
      <c r="E21">
        <v>1</v>
      </c>
      <c r="F21">
        <v>1</v>
      </c>
      <c r="H21">
        <v>1</v>
      </c>
      <c r="J21">
        <v>1</v>
      </c>
      <c r="P21" t="b">
        <f t="shared" si="0"/>
        <v>1</v>
      </c>
      <c r="Q21" t="b">
        <f t="shared" si="1"/>
        <v>1</v>
      </c>
      <c r="R21" t="b">
        <f t="shared" si="2"/>
        <v>1</v>
      </c>
    </row>
    <row r="22" spans="1:18" x14ac:dyDescent="0.25">
      <c r="A22" s="16" t="s">
        <v>68</v>
      </c>
      <c r="C22">
        <v>1</v>
      </c>
      <c r="D22">
        <v>1</v>
      </c>
      <c r="E22">
        <v>1</v>
      </c>
      <c r="F22">
        <v>1</v>
      </c>
      <c r="H22">
        <v>1</v>
      </c>
      <c r="J22">
        <v>1</v>
      </c>
      <c r="P22" t="b">
        <f t="shared" si="0"/>
        <v>1</v>
      </c>
      <c r="Q22" t="b">
        <f t="shared" si="1"/>
        <v>1</v>
      </c>
      <c r="R22" t="b">
        <f t="shared" si="2"/>
        <v>1</v>
      </c>
    </row>
    <row r="23" spans="1:18" x14ac:dyDescent="0.25">
      <c r="A23" s="16" t="s">
        <v>72</v>
      </c>
      <c r="C23">
        <v>4</v>
      </c>
      <c r="D23">
        <v>1</v>
      </c>
      <c r="E23">
        <v>1</v>
      </c>
      <c r="F23">
        <v>1</v>
      </c>
      <c r="H23">
        <v>1</v>
      </c>
      <c r="J23">
        <v>1</v>
      </c>
      <c r="P23" t="b">
        <f t="shared" si="0"/>
        <v>1</v>
      </c>
      <c r="Q23" t="b">
        <f t="shared" si="1"/>
        <v>1</v>
      </c>
      <c r="R23" t="b">
        <f t="shared" si="2"/>
        <v>1</v>
      </c>
    </row>
    <row r="24" spans="1:18" x14ac:dyDescent="0.25">
      <c r="A24" s="16" t="s">
        <v>74</v>
      </c>
      <c r="C24">
        <v>1</v>
      </c>
      <c r="D24">
        <v>1</v>
      </c>
      <c r="E24">
        <v>1</v>
      </c>
      <c r="F24">
        <v>1</v>
      </c>
      <c r="H24">
        <v>1</v>
      </c>
      <c r="J24">
        <v>1</v>
      </c>
      <c r="P24" t="b">
        <f t="shared" si="0"/>
        <v>1</v>
      </c>
      <c r="Q24" t="b">
        <f t="shared" si="1"/>
        <v>1</v>
      </c>
      <c r="R24" t="b">
        <f t="shared" si="2"/>
        <v>1</v>
      </c>
    </row>
    <row r="25" spans="1:18" x14ac:dyDescent="0.25">
      <c r="A25" s="16" t="s">
        <v>76</v>
      </c>
      <c r="C25">
        <v>2</v>
      </c>
      <c r="D25">
        <v>1</v>
      </c>
      <c r="E25">
        <v>1</v>
      </c>
      <c r="F25">
        <v>1</v>
      </c>
      <c r="H25">
        <v>1</v>
      </c>
      <c r="J25">
        <v>1</v>
      </c>
      <c r="P25" t="b">
        <f t="shared" si="0"/>
        <v>1</v>
      </c>
      <c r="Q25" t="b">
        <f t="shared" si="1"/>
        <v>1</v>
      </c>
      <c r="R25" t="b">
        <f t="shared" si="2"/>
        <v>1</v>
      </c>
    </row>
    <row r="26" spans="1:18" x14ac:dyDescent="0.25">
      <c r="A26" s="16" t="s">
        <v>78</v>
      </c>
      <c r="D26">
        <v>1</v>
      </c>
      <c r="E26">
        <v>1</v>
      </c>
      <c r="F26">
        <v>1</v>
      </c>
      <c r="H26">
        <v>1</v>
      </c>
      <c r="J26">
        <v>1</v>
      </c>
      <c r="P26" t="b">
        <f t="shared" si="0"/>
        <v>1</v>
      </c>
      <c r="Q26" t="b">
        <f t="shared" si="1"/>
        <v>1</v>
      </c>
      <c r="R26" t="b">
        <f t="shared" si="2"/>
        <v>1</v>
      </c>
    </row>
    <row r="27" spans="1:18" x14ac:dyDescent="0.25">
      <c r="A27" s="16" t="s">
        <v>80</v>
      </c>
      <c r="C27">
        <v>1</v>
      </c>
      <c r="D27">
        <v>1</v>
      </c>
      <c r="E27">
        <v>1</v>
      </c>
      <c r="F27">
        <v>1</v>
      </c>
      <c r="H27">
        <v>1</v>
      </c>
      <c r="J27">
        <v>1</v>
      </c>
      <c r="P27" t="b">
        <f t="shared" si="0"/>
        <v>1</v>
      </c>
      <c r="Q27" t="b">
        <f t="shared" si="1"/>
        <v>1</v>
      </c>
      <c r="R27" t="b">
        <f t="shared" si="2"/>
        <v>1</v>
      </c>
    </row>
    <row r="28" spans="1:18" x14ac:dyDescent="0.25">
      <c r="A28" s="16" t="s">
        <v>89</v>
      </c>
      <c r="C28">
        <v>1</v>
      </c>
      <c r="D28">
        <v>1</v>
      </c>
      <c r="E28">
        <v>1</v>
      </c>
      <c r="F28">
        <v>1</v>
      </c>
      <c r="H28">
        <v>1</v>
      </c>
      <c r="J28">
        <v>1</v>
      </c>
      <c r="P28" t="b">
        <f t="shared" si="0"/>
        <v>1</v>
      </c>
      <c r="Q28" t="b">
        <f t="shared" si="1"/>
        <v>1</v>
      </c>
      <c r="R28" t="b">
        <f t="shared" si="2"/>
        <v>1</v>
      </c>
    </row>
    <row r="29" spans="1:18" x14ac:dyDescent="0.25">
      <c r="A29" s="16" t="s">
        <v>91</v>
      </c>
      <c r="C29">
        <v>1</v>
      </c>
      <c r="D29">
        <v>1</v>
      </c>
      <c r="E29">
        <v>1</v>
      </c>
      <c r="F29">
        <v>1</v>
      </c>
      <c r="H29">
        <v>1</v>
      </c>
      <c r="J29">
        <v>1</v>
      </c>
      <c r="P29" t="b">
        <f t="shared" si="0"/>
        <v>1</v>
      </c>
      <c r="Q29" t="b">
        <f t="shared" si="1"/>
        <v>1</v>
      </c>
      <c r="R29" t="b">
        <f t="shared" si="2"/>
        <v>1</v>
      </c>
    </row>
    <row r="30" spans="1:18" x14ac:dyDescent="0.25">
      <c r="A30" s="16" t="s">
        <v>96</v>
      </c>
      <c r="C30">
        <v>1</v>
      </c>
      <c r="P30" t="b">
        <f t="shared" si="0"/>
        <v>1</v>
      </c>
      <c r="Q30" t="b">
        <f t="shared" si="1"/>
        <v>1</v>
      </c>
      <c r="R30" t="b">
        <f t="shared" si="2"/>
        <v>1</v>
      </c>
    </row>
    <row r="31" spans="1:18" x14ac:dyDescent="0.25">
      <c r="A31" s="16" t="s">
        <v>702</v>
      </c>
      <c r="C31">
        <v>1</v>
      </c>
      <c r="P31" t="b">
        <f t="shared" si="0"/>
        <v>1</v>
      </c>
      <c r="Q31" t="b">
        <f t="shared" si="1"/>
        <v>1</v>
      </c>
      <c r="R31" t="b">
        <f t="shared" si="2"/>
        <v>1</v>
      </c>
    </row>
    <row r="32" spans="1:18" x14ac:dyDescent="0.25">
      <c r="A32" s="16" t="s">
        <v>100</v>
      </c>
      <c r="C32">
        <v>11</v>
      </c>
      <c r="D32">
        <v>1</v>
      </c>
      <c r="E32">
        <v>1</v>
      </c>
      <c r="F32">
        <v>1</v>
      </c>
      <c r="H32">
        <v>1</v>
      </c>
      <c r="J32">
        <v>1</v>
      </c>
      <c r="P32" t="b">
        <f t="shared" si="0"/>
        <v>1</v>
      </c>
      <c r="Q32" t="b">
        <f t="shared" si="1"/>
        <v>1</v>
      </c>
      <c r="R32" t="b">
        <f t="shared" si="2"/>
        <v>1</v>
      </c>
    </row>
    <row r="33" spans="1:18" x14ac:dyDescent="0.25">
      <c r="A33" s="16" t="s">
        <v>103</v>
      </c>
      <c r="C33">
        <v>2</v>
      </c>
      <c r="D33">
        <v>1</v>
      </c>
      <c r="E33">
        <v>1</v>
      </c>
      <c r="F33">
        <v>1</v>
      </c>
      <c r="H33">
        <v>1</v>
      </c>
      <c r="J33">
        <v>1</v>
      </c>
      <c r="P33" t="b">
        <f t="shared" si="0"/>
        <v>1</v>
      </c>
      <c r="Q33" t="b">
        <f t="shared" si="1"/>
        <v>1</v>
      </c>
      <c r="R33" t="b">
        <f t="shared" si="2"/>
        <v>1</v>
      </c>
    </row>
    <row r="34" spans="1:18" x14ac:dyDescent="0.25">
      <c r="A34" s="16" t="s">
        <v>105</v>
      </c>
      <c r="C34">
        <v>1</v>
      </c>
      <c r="D34">
        <v>1</v>
      </c>
      <c r="E34">
        <v>1</v>
      </c>
      <c r="F34">
        <v>1</v>
      </c>
      <c r="H34">
        <v>1</v>
      </c>
      <c r="J34">
        <v>1</v>
      </c>
      <c r="P34" t="b">
        <f t="shared" si="0"/>
        <v>1</v>
      </c>
      <c r="Q34" t="b">
        <f t="shared" si="1"/>
        <v>1</v>
      </c>
      <c r="R34" t="b">
        <f t="shared" si="2"/>
        <v>1</v>
      </c>
    </row>
    <row r="35" spans="1:18" x14ac:dyDescent="0.25">
      <c r="A35" s="16" t="s">
        <v>107</v>
      </c>
      <c r="C35">
        <v>7</v>
      </c>
      <c r="D35">
        <v>1</v>
      </c>
      <c r="E35">
        <v>1</v>
      </c>
      <c r="F35">
        <v>1</v>
      </c>
      <c r="H35">
        <v>1</v>
      </c>
      <c r="J35">
        <v>1</v>
      </c>
      <c r="P35" t="b">
        <f t="shared" si="0"/>
        <v>1</v>
      </c>
      <c r="Q35" t="b">
        <f t="shared" si="1"/>
        <v>1</v>
      </c>
      <c r="R35" t="b">
        <f t="shared" si="2"/>
        <v>1</v>
      </c>
    </row>
    <row r="36" spans="1:18" x14ac:dyDescent="0.25">
      <c r="A36" s="16" t="s">
        <v>109</v>
      </c>
      <c r="C36">
        <v>11</v>
      </c>
      <c r="D36">
        <v>1</v>
      </c>
      <c r="E36">
        <v>1</v>
      </c>
      <c r="F36">
        <v>1</v>
      </c>
      <c r="H36">
        <v>1</v>
      </c>
      <c r="J36">
        <v>1</v>
      </c>
      <c r="P36" t="b">
        <f t="shared" si="0"/>
        <v>1</v>
      </c>
      <c r="Q36" t="b">
        <f t="shared" si="1"/>
        <v>1</v>
      </c>
      <c r="R36" t="b">
        <f t="shared" si="2"/>
        <v>1</v>
      </c>
    </row>
    <row r="37" spans="1:18" x14ac:dyDescent="0.25">
      <c r="A37" s="16" t="s">
        <v>111</v>
      </c>
      <c r="C37">
        <v>3</v>
      </c>
      <c r="D37">
        <v>1</v>
      </c>
      <c r="E37">
        <v>1</v>
      </c>
      <c r="F37">
        <v>1</v>
      </c>
      <c r="H37">
        <v>1</v>
      </c>
      <c r="J37">
        <v>1</v>
      </c>
      <c r="P37" t="b">
        <f t="shared" si="0"/>
        <v>1</v>
      </c>
      <c r="Q37" t="b">
        <f t="shared" si="1"/>
        <v>1</v>
      </c>
      <c r="R37" t="b">
        <f t="shared" si="2"/>
        <v>1</v>
      </c>
    </row>
    <row r="38" spans="1:18" x14ac:dyDescent="0.25">
      <c r="A38" s="16" t="s">
        <v>113</v>
      </c>
      <c r="D38">
        <v>1</v>
      </c>
      <c r="E38">
        <v>1</v>
      </c>
      <c r="F38">
        <v>1</v>
      </c>
      <c r="H38">
        <v>1</v>
      </c>
      <c r="J38">
        <v>1</v>
      </c>
      <c r="P38" t="b">
        <f t="shared" si="0"/>
        <v>1</v>
      </c>
      <c r="Q38" t="b">
        <f t="shared" si="1"/>
        <v>1</v>
      </c>
      <c r="R38" t="b">
        <f t="shared" si="2"/>
        <v>1</v>
      </c>
    </row>
    <row r="39" spans="1:18" x14ac:dyDescent="0.25">
      <c r="A39" s="16" t="s">
        <v>115</v>
      </c>
      <c r="C39">
        <v>48</v>
      </c>
      <c r="D39">
        <v>1</v>
      </c>
      <c r="E39">
        <v>1</v>
      </c>
      <c r="F39">
        <v>1</v>
      </c>
      <c r="H39">
        <v>1</v>
      </c>
      <c r="J39">
        <v>1</v>
      </c>
      <c r="P39" t="b">
        <f t="shared" si="0"/>
        <v>1</v>
      </c>
      <c r="Q39" t="b">
        <f t="shared" si="1"/>
        <v>1</v>
      </c>
      <c r="R39" t="b">
        <f t="shared" si="2"/>
        <v>1</v>
      </c>
    </row>
    <row r="40" spans="1:18" x14ac:dyDescent="0.25">
      <c r="A40" s="16" t="s">
        <v>117</v>
      </c>
      <c r="C40">
        <v>26</v>
      </c>
      <c r="D40">
        <v>1</v>
      </c>
      <c r="E40">
        <v>1</v>
      </c>
      <c r="F40">
        <v>1</v>
      </c>
      <c r="H40">
        <v>1</v>
      </c>
      <c r="J40">
        <v>1</v>
      </c>
      <c r="P40" t="b">
        <f t="shared" si="0"/>
        <v>1</v>
      </c>
      <c r="Q40" t="b">
        <f t="shared" si="1"/>
        <v>1</v>
      </c>
      <c r="R40" t="b">
        <f t="shared" si="2"/>
        <v>1</v>
      </c>
    </row>
    <row r="41" spans="1:18" x14ac:dyDescent="0.25">
      <c r="A41" s="16" t="s">
        <v>119</v>
      </c>
      <c r="C41">
        <v>38</v>
      </c>
      <c r="D41">
        <v>1</v>
      </c>
      <c r="E41">
        <v>1</v>
      </c>
      <c r="F41">
        <v>1</v>
      </c>
      <c r="H41">
        <v>1</v>
      </c>
      <c r="J41">
        <v>1</v>
      </c>
      <c r="P41" t="b">
        <f t="shared" si="0"/>
        <v>1</v>
      </c>
      <c r="Q41" t="b">
        <f t="shared" si="1"/>
        <v>1</v>
      </c>
      <c r="R41" t="b">
        <f t="shared" si="2"/>
        <v>1</v>
      </c>
    </row>
    <row r="42" spans="1:18" x14ac:dyDescent="0.25">
      <c r="A42" s="16" t="s">
        <v>121</v>
      </c>
      <c r="C42">
        <v>2</v>
      </c>
      <c r="D42">
        <v>1</v>
      </c>
      <c r="E42">
        <v>1</v>
      </c>
      <c r="F42">
        <v>1</v>
      </c>
      <c r="H42">
        <v>1</v>
      </c>
      <c r="J42">
        <v>1</v>
      </c>
      <c r="P42" t="b">
        <f t="shared" si="0"/>
        <v>1</v>
      </c>
      <c r="Q42" t="b">
        <f t="shared" si="1"/>
        <v>1</v>
      </c>
      <c r="R42" t="b">
        <f t="shared" si="2"/>
        <v>1</v>
      </c>
    </row>
    <row r="43" spans="1:18" x14ac:dyDescent="0.25">
      <c r="A43" s="16" t="s">
        <v>123</v>
      </c>
      <c r="C43">
        <v>2</v>
      </c>
      <c r="D43">
        <v>1</v>
      </c>
      <c r="E43">
        <v>1</v>
      </c>
      <c r="F43">
        <v>1</v>
      </c>
      <c r="H43">
        <v>1</v>
      </c>
      <c r="J43">
        <v>1</v>
      </c>
      <c r="P43" t="b">
        <f t="shared" si="0"/>
        <v>1</v>
      </c>
      <c r="Q43" t="b">
        <f t="shared" si="1"/>
        <v>1</v>
      </c>
      <c r="R43" t="b">
        <f t="shared" si="2"/>
        <v>1</v>
      </c>
    </row>
    <row r="44" spans="1:18" x14ac:dyDescent="0.25">
      <c r="A44" s="16" t="s">
        <v>125</v>
      </c>
      <c r="C44">
        <v>4</v>
      </c>
      <c r="D44">
        <v>1</v>
      </c>
      <c r="E44">
        <v>1</v>
      </c>
      <c r="F44">
        <v>1</v>
      </c>
      <c r="H44">
        <v>1</v>
      </c>
      <c r="J44">
        <v>1</v>
      </c>
      <c r="P44" t="b">
        <f t="shared" si="0"/>
        <v>1</v>
      </c>
      <c r="Q44" t="b">
        <f t="shared" si="1"/>
        <v>1</v>
      </c>
      <c r="R44" t="b">
        <f t="shared" si="2"/>
        <v>1</v>
      </c>
    </row>
    <row r="45" spans="1:18" x14ac:dyDescent="0.25">
      <c r="A45" s="16" t="s">
        <v>127</v>
      </c>
      <c r="C45">
        <v>2</v>
      </c>
      <c r="D45">
        <v>1</v>
      </c>
      <c r="E45">
        <v>1</v>
      </c>
      <c r="F45">
        <v>1</v>
      </c>
      <c r="H45">
        <v>1</v>
      </c>
      <c r="J45">
        <v>1</v>
      </c>
      <c r="P45" t="b">
        <f t="shared" si="0"/>
        <v>1</v>
      </c>
      <c r="Q45" t="b">
        <f t="shared" si="1"/>
        <v>1</v>
      </c>
      <c r="R45" t="b">
        <f t="shared" si="2"/>
        <v>1</v>
      </c>
    </row>
    <row r="46" spans="1:18" x14ac:dyDescent="0.25">
      <c r="A46" s="16" t="s">
        <v>129</v>
      </c>
      <c r="C46">
        <v>11</v>
      </c>
      <c r="D46">
        <v>1</v>
      </c>
      <c r="E46">
        <v>1</v>
      </c>
      <c r="F46">
        <v>1</v>
      </c>
      <c r="H46">
        <v>1</v>
      </c>
      <c r="J46">
        <v>1</v>
      </c>
      <c r="P46" t="b">
        <f t="shared" si="0"/>
        <v>1</v>
      </c>
      <c r="Q46" t="b">
        <f t="shared" si="1"/>
        <v>1</v>
      </c>
      <c r="R46" t="b">
        <f t="shared" si="2"/>
        <v>1</v>
      </c>
    </row>
    <row r="47" spans="1:18" x14ac:dyDescent="0.25">
      <c r="A47" s="16" t="s">
        <v>131</v>
      </c>
      <c r="C47">
        <v>1</v>
      </c>
      <c r="D47">
        <v>1</v>
      </c>
      <c r="E47">
        <v>1</v>
      </c>
      <c r="F47">
        <v>1</v>
      </c>
      <c r="H47">
        <v>1</v>
      </c>
      <c r="J47">
        <v>1</v>
      </c>
      <c r="P47" t="b">
        <f t="shared" si="0"/>
        <v>1</v>
      </c>
      <c r="Q47" t="b">
        <f t="shared" si="1"/>
        <v>1</v>
      </c>
      <c r="R47" t="b">
        <f t="shared" si="2"/>
        <v>1</v>
      </c>
    </row>
    <row r="48" spans="1:18" x14ac:dyDescent="0.25">
      <c r="A48" s="16" t="s">
        <v>133</v>
      </c>
      <c r="C48">
        <v>1</v>
      </c>
      <c r="D48">
        <v>1</v>
      </c>
      <c r="E48">
        <v>1</v>
      </c>
      <c r="F48">
        <v>1</v>
      </c>
      <c r="H48">
        <v>1</v>
      </c>
      <c r="J48">
        <v>1</v>
      </c>
      <c r="P48" t="b">
        <f t="shared" si="0"/>
        <v>1</v>
      </c>
      <c r="Q48" t="b">
        <f t="shared" si="1"/>
        <v>1</v>
      </c>
      <c r="R48" t="b">
        <f t="shared" si="2"/>
        <v>1</v>
      </c>
    </row>
    <row r="49" spans="1:18" x14ac:dyDescent="0.25">
      <c r="A49" s="16" t="s">
        <v>135</v>
      </c>
      <c r="C49">
        <v>1</v>
      </c>
      <c r="D49">
        <v>1</v>
      </c>
      <c r="E49">
        <v>1</v>
      </c>
      <c r="F49">
        <v>1</v>
      </c>
      <c r="H49">
        <v>1</v>
      </c>
      <c r="J49">
        <v>1</v>
      </c>
      <c r="P49" t="b">
        <f t="shared" si="0"/>
        <v>1</v>
      </c>
      <c r="Q49" t="b">
        <f t="shared" si="1"/>
        <v>1</v>
      </c>
      <c r="R49" t="b">
        <f t="shared" si="2"/>
        <v>1</v>
      </c>
    </row>
    <row r="50" spans="1:18" x14ac:dyDescent="0.25">
      <c r="A50" s="16" t="s">
        <v>137</v>
      </c>
      <c r="C50">
        <v>4</v>
      </c>
      <c r="D50">
        <v>1</v>
      </c>
      <c r="E50">
        <v>1</v>
      </c>
      <c r="F50">
        <v>1</v>
      </c>
      <c r="H50">
        <v>1</v>
      </c>
      <c r="J50">
        <v>1</v>
      </c>
      <c r="P50" t="b">
        <f t="shared" si="0"/>
        <v>1</v>
      </c>
      <c r="Q50" t="b">
        <f t="shared" si="1"/>
        <v>1</v>
      </c>
      <c r="R50" t="b">
        <f t="shared" si="2"/>
        <v>1</v>
      </c>
    </row>
    <row r="51" spans="1:18" x14ac:dyDescent="0.25">
      <c r="A51" s="16" t="s">
        <v>139</v>
      </c>
      <c r="C51">
        <v>2</v>
      </c>
      <c r="D51">
        <v>1</v>
      </c>
      <c r="E51">
        <v>1</v>
      </c>
      <c r="F51">
        <v>1</v>
      </c>
      <c r="H51">
        <v>1</v>
      </c>
      <c r="J51">
        <v>1</v>
      </c>
      <c r="P51" t="b">
        <f t="shared" si="0"/>
        <v>1</v>
      </c>
      <c r="Q51" t="b">
        <f t="shared" si="1"/>
        <v>1</v>
      </c>
      <c r="R51" t="b">
        <f t="shared" si="2"/>
        <v>1</v>
      </c>
    </row>
    <row r="52" spans="1:18" x14ac:dyDescent="0.25">
      <c r="A52" s="16" t="s">
        <v>141</v>
      </c>
      <c r="C52">
        <v>1</v>
      </c>
      <c r="D52">
        <v>1</v>
      </c>
      <c r="E52">
        <v>1</v>
      </c>
      <c r="F52">
        <v>1</v>
      </c>
      <c r="H52">
        <v>1</v>
      </c>
      <c r="J52">
        <v>1</v>
      </c>
      <c r="P52" t="b">
        <f t="shared" si="0"/>
        <v>1</v>
      </c>
      <c r="Q52" t="b">
        <f t="shared" si="1"/>
        <v>1</v>
      </c>
      <c r="R52" t="b">
        <f t="shared" si="2"/>
        <v>1</v>
      </c>
    </row>
    <row r="53" spans="1:18" x14ac:dyDescent="0.25">
      <c r="A53" s="16" t="s">
        <v>146</v>
      </c>
      <c r="D53">
        <v>1</v>
      </c>
      <c r="E53">
        <v>1</v>
      </c>
      <c r="F53">
        <v>1</v>
      </c>
      <c r="H53">
        <v>1</v>
      </c>
      <c r="J53">
        <v>1</v>
      </c>
      <c r="P53" t="b">
        <f t="shared" si="0"/>
        <v>1</v>
      </c>
      <c r="Q53" t="b">
        <f t="shared" si="1"/>
        <v>1</v>
      </c>
      <c r="R53" t="b">
        <f t="shared" si="2"/>
        <v>1</v>
      </c>
    </row>
    <row r="54" spans="1:18" x14ac:dyDescent="0.25">
      <c r="A54" s="16" t="s">
        <v>149</v>
      </c>
      <c r="D54">
        <v>1</v>
      </c>
      <c r="E54">
        <v>1</v>
      </c>
      <c r="F54">
        <v>1</v>
      </c>
      <c r="H54">
        <v>1</v>
      </c>
      <c r="J54">
        <v>1</v>
      </c>
      <c r="P54" t="b">
        <f t="shared" si="0"/>
        <v>1</v>
      </c>
      <c r="Q54" t="b">
        <f t="shared" si="1"/>
        <v>1</v>
      </c>
      <c r="R54" t="b">
        <f t="shared" si="2"/>
        <v>1</v>
      </c>
    </row>
    <row r="55" spans="1:18" x14ac:dyDescent="0.25">
      <c r="A55" s="16" t="s">
        <v>151</v>
      </c>
      <c r="C55">
        <v>4</v>
      </c>
      <c r="D55">
        <v>1</v>
      </c>
      <c r="E55">
        <v>1</v>
      </c>
      <c r="F55">
        <v>1</v>
      </c>
      <c r="H55">
        <v>1</v>
      </c>
      <c r="J55">
        <v>1</v>
      </c>
      <c r="P55" t="b">
        <f t="shared" si="0"/>
        <v>1</v>
      </c>
      <c r="Q55" t="b">
        <f t="shared" si="1"/>
        <v>1</v>
      </c>
      <c r="R55" t="b">
        <f t="shared" si="2"/>
        <v>1</v>
      </c>
    </row>
    <row r="56" spans="1:18" x14ac:dyDescent="0.25">
      <c r="A56" s="16" t="s">
        <v>153</v>
      </c>
      <c r="D56">
        <v>1</v>
      </c>
      <c r="E56">
        <v>1</v>
      </c>
      <c r="F56">
        <v>1</v>
      </c>
      <c r="H56">
        <v>1</v>
      </c>
      <c r="J56">
        <v>1</v>
      </c>
      <c r="P56" t="b">
        <f t="shared" si="0"/>
        <v>1</v>
      </c>
      <c r="Q56" t="b">
        <f t="shared" si="1"/>
        <v>1</v>
      </c>
      <c r="R56" t="b">
        <f t="shared" si="2"/>
        <v>1</v>
      </c>
    </row>
    <row r="57" spans="1:18" x14ac:dyDescent="0.25">
      <c r="A57" s="16" t="s">
        <v>155</v>
      </c>
      <c r="D57">
        <v>1</v>
      </c>
      <c r="E57">
        <v>1</v>
      </c>
      <c r="F57">
        <v>1</v>
      </c>
      <c r="H57">
        <v>1</v>
      </c>
      <c r="J57">
        <v>1</v>
      </c>
      <c r="P57" t="b">
        <f t="shared" si="0"/>
        <v>1</v>
      </c>
      <c r="Q57" t="b">
        <f t="shared" si="1"/>
        <v>1</v>
      </c>
      <c r="R57" t="b">
        <f t="shared" si="2"/>
        <v>1</v>
      </c>
    </row>
    <row r="58" spans="1:18" x14ac:dyDescent="0.25">
      <c r="A58" s="16" t="s">
        <v>157</v>
      </c>
      <c r="C58">
        <v>1</v>
      </c>
      <c r="D58">
        <v>1</v>
      </c>
      <c r="E58">
        <v>1</v>
      </c>
      <c r="F58">
        <v>1</v>
      </c>
      <c r="H58">
        <v>1</v>
      </c>
      <c r="J58">
        <v>1</v>
      </c>
      <c r="P58" t="b">
        <f t="shared" si="0"/>
        <v>1</v>
      </c>
      <c r="Q58" t="b">
        <f t="shared" si="1"/>
        <v>1</v>
      </c>
      <c r="R58" t="b">
        <f t="shared" si="2"/>
        <v>1</v>
      </c>
    </row>
    <row r="59" spans="1:18" x14ac:dyDescent="0.25">
      <c r="A59" s="16" t="s">
        <v>159</v>
      </c>
      <c r="C59">
        <v>1</v>
      </c>
      <c r="D59">
        <v>1</v>
      </c>
      <c r="E59">
        <v>1</v>
      </c>
      <c r="F59">
        <v>1</v>
      </c>
      <c r="H59">
        <v>1</v>
      </c>
      <c r="J59">
        <v>1</v>
      </c>
      <c r="P59" t="b">
        <f t="shared" si="0"/>
        <v>1</v>
      </c>
      <c r="Q59" t="b">
        <f t="shared" si="1"/>
        <v>1</v>
      </c>
      <c r="R59" t="b">
        <f t="shared" si="2"/>
        <v>1</v>
      </c>
    </row>
    <row r="60" spans="1:18" x14ac:dyDescent="0.25">
      <c r="A60" s="16" t="s">
        <v>161</v>
      </c>
      <c r="D60">
        <v>1</v>
      </c>
      <c r="E60">
        <v>1</v>
      </c>
      <c r="F60">
        <v>1</v>
      </c>
      <c r="H60">
        <v>1</v>
      </c>
      <c r="J60">
        <v>1</v>
      </c>
      <c r="P60" t="b">
        <f t="shared" si="0"/>
        <v>1</v>
      </c>
      <c r="Q60" t="b">
        <f t="shared" si="1"/>
        <v>1</v>
      </c>
      <c r="R60" t="b">
        <f t="shared" si="2"/>
        <v>1</v>
      </c>
    </row>
    <row r="61" spans="1:18" x14ac:dyDescent="0.25">
      <c r="A61" s="16" t="s">
        <v>163</v>
      </c>
      <c r="C61">
        <v>2</v>
      </c>
      <c r="D61">
        <v>1</v>
      </c>
      <c r="E61">
        <v>1</v>
      </c>
      <c r="F61">
        <v>1</v>
      </c>
      <c r="H61">
        <v>1</v>
      </c>
      <c r="J61">
        <v>1</v>
      </c>
      <c r="P61" t="b">
        <f t="shared" si="0"/>
        <v>1</v>
      </c>
      <c r="Q61" t="b">
        <f t="shared" si="1"/>
        <v>1</v>
      </c>
      <c r="R61" t="b">
        <f t="shared" si="2"/>
        <v>1</v>
      </c>
    </row>
    <row r="62" spans="1:18" x14ac:dyDescent="0.25">
      <c r="A62" s="16" t="s">
        <v>166</v>
      </c>
      <c r="C62">
        <v>2</v>
      </c>
      <c r="D62">
        <v>1</v>
      </c>
      <c r="E62">
        <v>1</v>
      </c>
      <c r="F62">
        <v>1</v>
      </c>
      <c r="H62">
        <v>1</v>
      </c>
      <c r="J62">
        <v>1</v>
      </c>
      <c r="P62" t="b">
        <f t="shared" si="0"/>
        <v>1</v>
      </c>
      <c r="Q62" t="b">
        <f t="shared" si="1"/>
        <v>1</v>
      </c>
      <c r="R62" t="b">
        <f t="shared" si="2"/>
        <v>1</v>
      </c>
    </row>
    <row r="63" spans="1:18" x14ac:dyDescent="0.25">
      <c r="A63" s="16" t="s">
        <v>168</v>
      </c>
      <c r="C63">
        <v>7</v>
      </c>
      <c r="D63">
        <v>1</v>
      </c>
      <c r="E63">
        <v>1</v>
      </c>
      <c r="F63">
        <v>1</v>
      </c>
      <c r="G63">
        <v>1</v>
      </c>
      <c r="I63">
        <v>1</v>
      </c>
      <c r="K63">
        <v>2</v>
      </c>
      <c r="P63" t="b">
        <f t="shared" si="0"/>
        <v>1</v>
      </c>
      <c r="Q63" t="b">
        <f t="shared" si="1"/>
        <v>1</v>
      </c>
      <c r="R63" t="b">
        <f t="shared" si="2"/>
        <v>1</v>
      </c>
    </row>
    <row r="64" spans="1:18" x14ac:dyDescent="0.25">
      <c r="A64" s="16" t="s">
        <v>171</v>
      </c>
      <c r="C64">
        <v>1</v>
      </c>
      <c r="D64">
        <v>1</v>
      </c>
      <c r="E64">
        <v>1</v>
      </c>
      <c r="F64">
        <v>1</v>
      </c>
      <c r="G64">
        <v>1</v>
      </c>
      <c r="I64">
        <v>1</v>
      </c>
      <c r="K64">
        <v>1</v>
      </c>
      <c r="P64" t="b">
        <f t="shared" si="0"/>
        <v>1</v>
      </c>
      <c r="Q64" t="b">
        <f t="shared" si="1"/>
        <v>1</v>
      </c>
      <c r="R64" t="b">
        <f t="shared" si="2"/>
        <v>1</v>
      </c>
    </row>
    <row r="65" spans="1:18" x14ac:dyDescent="0.25">
      <c r="A65" s="16" t="s">
        <v>173</v>
      </c>
      <c r="C65">
        <v>1</v>
      </c>
      <c r="D65">
        <v>1</v>
      </c>
      <c r="E65">
        <v>1</v>
      </c>
      <c r="F65">
        <v>1</v>
      </c>
      <c r="G65">
        <v>1</v>
      </c>
      <c r="I65">
        <v>1</v>
      </c>
      <c r="K65">
        <v>3</v>
      </c>
      <c r="P65" t="b">
        <f t="shared" si="0"/>
        <v>1</v>
      </c>
      <c r="Q65" t="b">
        <f t="shared" si="1"/>
        <v>1</v>
      </c>
      <c r="R65" t="b">
        <f t="shared" si="2"/>
        <v>1</v>
      </c>
    </row>
    <row r="66" spans="1:18" x14ac:dyDescent="0.25">
      <c r="A66" s="16" t="s">
        <v>175</v>
      </c>
      <c r="C66">
        <v>2</v>
      </c>
      <c r="D66">
        <v>1</v>
      </c>
      <c r="E66">
        <v>1</v>
      </c>
      <c r="F66">
        <v>1</v>
      </c>
      <c r="G66">
        <v>1</v>
      </c>
      <c r="I66">
        <v>1</v>
      </c>
      <c r="K66">
        <v>1</v>
      </c>
      <c r="P66" t="b">
        <f t="shared" si="0"/>
        <v>1</v>
      </c>
      <c r="Q66" t="b">
        <f t="shared" si="1"/>
        <v>1</v>
      </c>
      <c r="R66" t="b">
        <f t="shared" si="2"/>
        <v>1</v>
      </c>
    </row>
    <row r="67" spans="1:18" x14ac:dyDescent="0.25">
      <c r="A67" s="16" t="s">
        <v>177</v>
      </c>
      <c r="D67">
        <v>1</v>
      </c>
      <c r="E67">
        <v>1</v>
      </c>
      <c r="F67">
        <v>1</v>
      </c>
      <c r="H67">
        <v>1</v>
      </c>
      <c r="J67">
        <v>1</v>
      </c>
      <c r="P67" t="b">
        <f t="shared" ref="P67:P130" si="3">IF(G67&gt;0,K67&gt;0,TRUE)</f>
        <v>1</v>
      </c>
      <c r="Q67" t="b">
        <f t="shared" ref="Q67:Q130" si="4">IF(G67&gt;0,I67&gt;0,TRUE)</f>
        <v>1</v>
      </c>
      <c r="R67" t="b">
        <f t="shared" ref="R67:R130" si="5">IF(K67&gt;0,G67&gt;0,TRUE)</f>
        <v>1</v>
      </c>
    </row>
    <row r="68" spans="1:18" x14ac:dyDescent="0.25">
      <c r="A68" s="16" t="s">
        <v>179</v>
      </c>
      <c r="C68">
        <v>2</v>
      </c>
      <c r="D68">
        <v>1</v>
      </c>
      <c r="E68">
        <v>1</v>
      </c>
      <c r="F68">
        <v>1</v>
      </c>
      <c r="G68">
        <v>1</v>
      </c>
      <c r="I68">
        <v>1</v>
      </c>
      <c r="K68">
        <v>2</v>
      </c>
      <c r="P68" t="b">
        <f t="shared" si="3"/>
        <v>1</v>
      </c>
      <c r="Q68" t="b">
        <f t="shared" si="4"/>
        <v>1</v>
      </c>
      <c r="R68" t="b">
        <f t="shared" si="5"/>
        <v>1</v>
      </c>
    </row>
    <row r="69" spans="1:18" x14ac:dyDescent="0.25">
      <c r="A69" s="16" t="s">
        <v>181</v>
      </c>
      <c r="C69">
        <v>2</v>
      </c>
      <c r="D69">
        <v>1</v>
      </c>
      <c r="E69">
        <v>1</v>
      </c>
      <c r="F69">
        <v>1</v>
      </c>
      <c r="G69">
        <v>1</v>
      </c>
      <c r="I69">
        <v>1</v>
      </c>
      <c r="K69">
        <v>2</v>
      </c>
      <c r="P69" t="b">
        <f t="shared" si="3"/>
        <v>1</v>
      </c>
      <c r="Q69" t="b">
        <f t="shared" si="4"/>
        <v>1</v>
      </c>
      <c r="R69" t="b">
        <f t="shared" si="5"/>
        <v>1</v>
      </c>
    </row>
    <row r="70" spans="1:18" x14ac:dyDescent="0.25">
      <c r="A70" s="16" t="s">
        <v>185</v>
      </c>
      <c r="D70">
        <v>1</v>
      </c>
      <c r="E70">
        <v>1</v>
      </c>
      <c r="F70">
        <v>1</v>
      </c>
      <c r="G70">
        <v>1</v>
      </c>
      <c r="I70">
        <v>1</v>
      </c>
      <c r="K70">
        <v>2</v>
      </c>
      <c r="P70" t="b">
        <f t="shared" si="3"/>
        <v>1</v>
      </c>
      <c r="Q70" t="b">
        <f t="shared" si="4"/>
        <v>1</v>
      </c>
      <c r="R70" t="b">
        <f t="shared" si="5"/>
        <v>1</v>
      </c>
    </row>
    <row r="71" spans="1:18" x14ac:dyDescent="0.25">
      <c r="A71" s="16" t="s">
        <v>188</v>
      </c>
      <c r="C71">
        <v>1</v>
      </c>
      <c r="D71">
        <v>1</v>
      </c>
      <c r="E71">
        <v>1</v>
      </c>
      <c r="F71">
        <v>1</v>
      </c>
      <c r="G71">
        <v>1</v>
      </c>
      <c r="I71">
        <v>1</v>
      </c>
      <c r="K71">
        <v>2</v>
      </c>
      <c r="P71" t="b">
        <f t="shared" si="3"/>
        <v>1</v>
      </c>
      <c r="Q71" t="b">
        <f t="shared" si="4"/>
        <v>1</v>
      </c>
      <c r="R71" t="b">
        <f t="shared" si="5"/>
        <v>1</v>
      </c>
    </row>
    <row r="72" spans="1:18" x14ac:dyDescent="0.25">
      <c r="A72" s="16" t="s">
        <v>190</v>
      </c>
      <c r="D72">
        <v>1</v>
      </c>
      <c r="E72">
        <v>1</v>
      </c>
      <c r="F72">
        <v>1</v>
      </c>
      <c r="G72">
        <v>1</v>
      </c>
      <c r="I72">
        <v>2</v>
      </c>
      <c r="K72">
        <v>1</v>
      </c>
      <c r="P72" t="b">
        <f t="shared" si="3"/>
        <v>1</v>
      </c>
      <c r="Q72" t="b">
        <f t="shared" si="4"/>
        <v>1</v>
      </c>
      <c r="R72" t="b">
        <f t="shared" si="5"/>
        <v>1</v>
      </c>
    </row>
    <row r="73" spans="1:18" x14ac:dyDescent="0.25">
      <c r="A73" s="16" t="s">
        <v>193</v>
      </c>
      <c r="C73">
        <v>1</v>
      </c>
      <c r="D73">
        <v>1</v>
      </c>
      <c r="E73">
        <v>1</v>
      </c>
      <c r="F73">
        <v>1</v>
      </c>
      <c r="G73">
        <v>1</v>
      </c>
      <c r="I73">
        <v>1</v>
      </c>
      <c r="K73">
        <v>2</v>
      </c>
      <c r="P73" t="b">
        <f t="shared" si="3"/>
        <v>1</v>
      </c>
      <c r="Q73" t="b">
        <f t="shared" si="4"/>
        <v>1</v>
      </c>
      <c r="R73" t="b">
        <f t="shared" si="5"/>
        <v>1</v>
      </c>
    </row>
    <row r="74" spans="1:18" x14ac:dyDescent="0.25">
      <c r="A74" s="16" t="s">
        <v>195</v>
      </c>
      <c r="D74">
        <v>1</v>
      </c>
      <c r="E74">
        <v>1</v>
      </c>
      <c r="F74">
        <v>1</v>
      </c>
      <c r="H74">
        <v>1</v>
      </c>
      <c r="J74">
        <v>1</v>
      </c>
      <c r="P74" t="b">
        <f t="shared" si="3"/>
        <v>1</v>
      </c>
      <c r="Q74" t="b">
        <f t="shared" si="4"/>
        <v>1</v>
      </c>
      <c r="R74" t="b">
        <f t="shared" si="5"/>
        <v>1</v>
      </c>
    </row>
    <row r="75" spans="1:18" x14ac:dyDescent="0.25">
      <c r="A75" s="16" t="s">
        <v>197</v>
      </c>
      <c r="D75">
        <v>1</v>
      </c>
      <c r="E75">
        <v>1</v>
      </c>
      <c r="F75">
        <v>1</v>
      </c>
      <c r="G75">
        <v>1</v>
      </c>
      <c r="I75">
        <v>1</v>
      </c>
      <c r="K75">
        <v>3</v>
      </c>
      <c r="P75" t="b">
        <f t="shared" si="3"/>
        <v>1</v>
      </c>
      <c r="Q75" t="b">
        <f t="shared" si="4"/>
        <v>1</v>
      </c>
      <c r="R75" t="b">
        <f t="shared" si="5"/>
        <v>1</v>
      </c>
    </row>
    <row r="76" spans="1:18" x14ac:dyDescent="0.25">
      <c r="A76" s="16" t="s">
        <v>199</v>
      </c>
      <c r="C76">
        <v>2</v>
      </c>
      <c r="D76">
        <v>1</v>
      </c>
      <c r="E76">
        <v>1</v>
      </c>
      <c r="F76">
        <v>1</v>
      </c>
      <c r="G76">
        <v>1</v>
      </c>
      <c r="I76">
        <v>1</v>
      </c>
      <c r="K76">
        <v>1</v>
      </c>
      <c r="P76" t="b">
        <f t="shared" si="3"/>
        <v>1</v>
      </c>
      <c r="Q76" t="b">
        <f t="shared" si="4"/>
        <v>1</v>
      </c>
      <c r="R76" t="b">
        <f t="shared" si="5"/>
        <v>1</v>
      </c>
    </row>
    <row r="77" spans="1:18" x14ac:dyDescent="0.25">
      <c r="A77" s="16" t="s">
        <v>201</v>
      </c>
      <c r="C77">
        <v>2</v>
      </c>
      <c r="D77">
        <v>1</v>
      </c>
      <c r="E77">
        <v>1</v>
      </c>
      <c r="F77">
        <v>1</v>
      </c>
      <c r="G77">
        <v>1</v>
      </c>
      <c r="I77">
        <v>1</v>
      </c>
      <c r="K77">
        <v>2</v>
      </c>
      <c r="P77" t="b">
        <f t="shared" si="3"/>
        <v>1</v>
      </c>
      <c r="Q77" t="b">
        <f t="shared" si="4"/>
        <v>1</v>
      </c>
      <c r="R77" t="b">
        <f t="shared" si="5"/>
        <v>1</v>
      </c>
    </row>
    <row r="78" spans="1:18" x14ac:dyDescent="0.25">
      <c r="A78" s="16" t="s">
        <v>203</v>
      </c>
      <c r="D78">
        <v>1</v>
      </c>
      <c r="E78">
        <v>1</v>
      </c>
      <c r="F78">
        <v>1</v>
      </c>
      <c r="H78">
        <v>1</v>
      </c>
      <c r="J78">
        <v>1</v>
      </c>
      <c r="P78" t="b">
        <f t="shared" si="3"/>
        <v>1</v>
      </c>
      <c r="Q78" t="b">
        <f t="shared" si="4"/>
        <v>1</v>
      </c>
      <c r="R78" t="b">
        <f t="shared" si="5"/>
        <v>1</v>
      </c>
    </row>
    <row r="79" spans="1:18" x14ac:dyDescent="0.25">
      <c r="A79" s="16" t="s">
        <v>205</v>
      </c>
      <c r="D79">
        <v>1</v>
      </c>
      <c r="E79">
        <v>1</v>
      </c>
      <c r="F79">
        <v>1</v>
      </c>
      <c r="H79">
        <v>1</v>
      </c>
      <c r="J79">
        <v>1</v>
      </c>
      <c r="P79" t="b">
        <f t="shared" si="3"/>
        <v>1</v>
      </c>
      <c r="Q79" t="b">
        <f t="shared" si="4"/>
        <v>1</v>
      </c>
      <c r="R79" t="b">
        <f t="shared" si="5"/>
        <v>1</v>
      </c>
    </row>
    <row r="80" spans="1:18" x14ac:dyDescent="0.25">
      <c r="A80" s="16" t="s">
        <v>207</v>
      </c>
      <c r="C80">
        <v>2</v>
      </c>
      <c r="D80">
        <v>1</v>
      </c>
      <c r="E80">
        <v>1</v>
      </c>
      <c r="F80">
        <v>1</v>
      </c>
      <c r="G80">
        <v>1</v>
      </c>
      <c r="I80">
        <v>1</v>
      </c>
      <c r="K80">
        <v>1</v>
      </c>
      <c r="P80" t="b">
        <f t="shared" si="3"/>
        <v>1</v>
      </c>
      <c r="Q80" t="b">
        <f t="shared" si="4"/>
        <v>1</v>
      </c>
      <c r="R80" t="b">
        <f t="shared" si="5"/>
        <v>1</v>
      </c>
    </row>
    <row r="81" spans="1:18" x14ac:dyDescent="0.25">
      <c r="A81" s="16" t="s">
        <v>209</v>
      </c>
      <c r="D81">
        <v>1</v>
      </c>
      <c r="E81">
        <v>1</v>
      </c>
      <c r="F81">
        <v>1</v>
      </c>
      <c r="H81">
        <v>1</v>
      </c>
      <c r="J81">
        <v>1</v>
      </c>
      <c r="P81" t="b">
        <f t="shared" si="3"/>
        <v>1</v>
      </c>
      <c r="Q81" t="b">
        <f t="shared" si="4"/>
        <v>1</v>
      </c>
      <c r="R81" t="b">
        <f t="shared" si="5"/>
        <v>1</v>
      </c>
    </row>
    <row r="82" spans="1:18" x14ac:dyDescent="0.25">
      <c r="A82" s="16" t="s">
        <v>214</v>
      </c>
      <c r="B82">
        <v>1</v>
      </c>
      <c r="C82">
        <v>2</v>
      </c>
      <c r="D82">
        <v>1</v>
      </c>
      <c r="E82">
        <v>1</v>
      </c>
      <c r="F82">
        <v>1</v>
      </c>
      <c r="G82">
        <v>1</v>
      </c>
      <c r="I82">
        <v>1</v>
      </c>
      <c r="K82">
        <v>2</v>
      </c>
      <c r="P82" t="b">
        <f t="shared" si="3"/>
        <v>1</v>
      </c>
      <c r="Q82" t="b">
        <f t="shared" si="4"/>
        <v>1</v>
      </c>
      <c r="R82" t="b">
        <f t="shared" si="5"/>
        <v>1</v>
      </c>
    </row>
    <row r="83" spans="1:18" x14ac:dyDescent="0.25">
      <c r="A83" s="16" t="s">
        <v>219</v>
      </c>
      <c r="B83">
        <v>1</v>
      </c>
      <c r="D83">
        <v>1</v>
      </c>
      <c r="E83">
        <v>1</v>
      </c>
      <c r="F83">
        <v>1</v>
      </c>
      <c r="H83">
        <v>1</v>
      </c>
      <c r="J83">
        <v>1</v>
      </c>
      <c r="P83" t="b">
        <f t="shared" si="3"/>
        <v>1</v>
      </c>
      <c r="Q83" t="b">
        <f t="shared" si="4"/>
        <v>1</v>
      </c>
      <c r="R83" t="b">
        <f t="shared" si="5"/>
        <v>1</v>
      </c>
    </row>
    <row r="84" spans="1:18" x14ac:dyDescent="0.25">
      <c r="A84" s="16" t="s">
        <v>225</v>
      </c>
      <c r="D84">
        <v>1</v>
      </c>
      <c r="E84">
        <v>1</v>
      </c>
      <c r="F84">
        <v>1</v>
      </c>
      <c r="H84">
        <v>1</v>
      </c>
      <c r="J84">
        <v>1</v>
      </c>
      <c r="P84" t="b">
        <f t="shared" si="3"/>
        <v>1</v>
      </c>
      <c r="Q84" t="b">
        <f t="shared" si="4"/>
        <v>1</v>
      </c>
      <c r="R84" t="b">
        <f t="shared" si="5"/>
        <v>1</v>
      </c>
    </row>
    <row r="85" spans="1:18" x14ac:dyDescent="0.25">
      <c r="A85" s="16" t="s">
        <v>228</v>
      </c>
      <c r="B85">
        <v>1</v>
      </c>
      <c r="D85">
        <v>1</v>
      </c>
      <c r="E85">
        <v>1</v>
      </c>
      <c r="F85">
        <v>1</v>
      </c>
      <c r="H85">
        <v>1</v>
      </c>
      <c r="J85">
        <v>1</v>
      </c>
      <c r="P85" t="b">
        <f t="shared" si="3"/>
        <v>1</v>
      </c>
      <c r="Q85" t="b">
        <f t="shared" si="4"/>
        <v>1</v>
      </c>
      <c r="R85" t="b">
        <f t="shared" si="5"/>
        <v>1</v>
      </c>
    </row>
    <row r="86" spans="1:18" x14ac:dyDescent="0.25">
      <c r="A86" s="16" t="s">
        <v>230</v>
      </c>
      <c r="B86">
        <v>1</v>
      </c>
      <c r="D86">
        <v>1</v>
      </c>
      <c r="E86">
        <v>1</v>
      </c>
      <c r="F86">
        <v>1</v>
      </c>
      <c r="G86">
        <v>1</v>
      </c>
      <c r="I86">
        <v>1</v>
      </c>
      <c r="K86">
        <v>3</v>
      </c>
      <c r="P86" t="b">
        <f t="shared" si="3"/>
        <v>1</v>
      </c>
      <c r="Q86" t="b">
        <f t="shared" si="4"/>
        <v>1</v>
      </c>
      <c r="R86" t="b">
        <f t="shared" si="5"/>
        <v>1</v>
      </c>
    </row>
    <row r="87" spans="1:18" x14ac:dyDescent="0.25">
      <c r="A87" s="16" t="s">
        <v>235</v>
      </c>
      <c r="B87">
        <v>1</v>
      </c>
      <c r="C87">
        <v>3</v>
      </c>
      <c r="D87">
        <v>1</v>
      </c>
      <c r="E87">
        <v>1</v>
      </c>
      <c r="F87">
        <v>1</v>
      </c>
      <c r="G87">
        <v>1</v>
      </c>
      <c r="I87">
        <v>1</v>
      </c>
      <c r="K87">
        <v>1</v>
      </c>
      <c r="P87" t="b">
        <f t="shared" si="3"/>
        <v>1</v>
      </c>
      <c r="Q87" t="b">
        <f t="shared" si="4"/>
        <v>1</v>
      </c>
      <c r="R87" t="b">
        <f t="shared" si="5"/>
        <v>1</v>
      </c>
    </row>
    <row r="88" spans="1:18" x14ac:dyDescent="0.25">
      <c r="A88" s="16" t="s">
        <v>239</v>
      </c>
      <c r="B88">
        <v>1</v>
      </c>
      <c r="D88">
        <v>1</v>
      </c>
      <c r="E88">
        <v>1</v>
      </c>
      <c r="F88">
        <v>1</v>
      </c>
      <c r="G88">
        <v>1</v>
      </c>
      <c r="I88">
        <v>1</v>
      </c>
      <c r="K88">
        <v>5</v>
      </c>
      <c r="P88" t="b">
        <f t="shared" si="3"/>
        <v>1</v>
      </c>
      <c r="Q88" t="b">
        <f t="shared" si="4"/>
        <v>1</v>
      </c>
      <c r="R88" t="b">
        <f t="shared" si="5"/>
        <v>1</v>
      </c>
    </row>
    <row r="89" spans="1:18" x14ac:dyDescent="0.25">
      <c r="A89" s="16" t="s">
        <v>241</v>
      </c>
      <c r="B89">
        <v>1</v>
      </c>
      <c r="D89">
        <v>1</v>
      </c>
      <c r="E89">
        <v>1</v>
      </c>
      <c r="F89">
        <v>1</v>
      </c>
      <c r="G89">
        <v>1</v>
      </c>
      <c r="I89">
        <v>1</v>
      </c>
      <c r="K89">
        <v>2</v>
      </c>
      <c r="P89" t="b">
        <f t="shared" si="3"/>
        <v>1</v>
      </c>
      <c r="Q89" t="b">
        <f t="shared" si="4"/>
        <v>1</v>
      </c>
      <c r="R89" t="b">
        <f t="shared" si="5"/>
        <v>1</v>
      </c>
    </row>
    <row r="90" spans="1:18" x14ac:dyDescent="0.25">
      <c r="A90" s="16" t="s">
        <v>243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I90">
        <v>1</v>
      </c>
      <c r="K90">
        <v>3</v>
      </c>
      <c r="P90" t="b">
        <f t="shared" si="3"/>
        <v>1</v>
      </c>
      <c r="Q90" t="b">
        <f t="shared" si="4"/>
        <v>1</v>
      </c>
      <c r="R90" t="b">
        <f t="shared" si="5"/>
        <v>1</v>
      </c>
    </row>
    <row r="91" spans="1:18" x14ac:dyDescent="0.25">
      <c r="A91" s="16" t="s">
        <v>245</v>
      </c>
      <c r="B91">
        <v>1</v>
      </c>
      <c r="D91">
        <v>1</v>
      </c>
      <c r="E91">
        <v>1</v>
      </c>
      <c r="F91">
        <v>1</v>
      </c>
      <c r="G91">
        <v>1</v>
      </c>
      <c r="I91">
        <v>1</v>
      </c>
      <c r="K91">
        <v>2</v>
      </c>
      <c r="P91" t="b">
        <f t="shared" si="3"/>
        <v>1</v>
      </c>
      <c r="Q91" t="b">
        <f t="shared" si="4"/>
        <v>1</v>
      </c>
      <c r="R91" t="b">
        <f t="shared" si="5"/>
        <v>1</v>
      </c>
    </row>
    <row r="92" spans="1:18" x14ac:dyDescent="0.25">
      <c r="A92" s="16" t="s">
        <v>249</v>
      </c>
      <c r="B92">
        <v>1</v>
      </c>
      <c r="C92">
        <v>2</v>
      </c>
      <c r="D92">
        <v>1</v>
      </c>
      <c r="E92">
        <v>1</v>
      </c>
      <c r="F92">
        <v>1</v>
      </c>
      <c r="G92">
        <v>1</v>
      </c>
      <c r="I92">
        <v>1</v>
      </c>
      <c r="K92">
        <v>2</v>
      </c>
      <c r="P92" t="b">
        <f t="shared" si="3"/>
        <v>1</v>
      </c>
      <c r="Q92" t="b">
        <f t="shared" si="4"/>
        <v>1</v>
      </c>
      <c r="R92" t="b">
        <f t="shared" si="5"/>
        <v>1</v>
      </c>
    </row>
    <row r="93" spans="1:18" x14ac:dyDescent="0.25">
      <c r="A93" s="16" t="s">
        <v>254</v>
      </c>
      <c r="B93">
        <v>1</v>
      </c>
      <c r="D93">
        <v>1</v>
      </c>
      <c r="E93">
        <v>1</v>
      </c>
      <c r="F93">
        <v>1</v>
      </c>
      <c r="G93">
        <v>1</v>
      </c>
      <c r="I93">
        <v>1</v>
      </c>
      <c r="K93">
        <v>5</v>
      </c>
      <c r="P93" t="b">
        <f t="shared" si="3"/>
        <v>1</v>
      </c>
      <c r="Q93" t="b">
        <f t="shared" si="4"/>
        <v>1</v>
      </c>
      <c r="R93" t="b">
        <f t="shared" si="5"/>
        <v>1</v>
      </c>
    </row>
    <row r="94" spans="1:18" x14ac:dyDescent="0.25">
      <c r="A94" s="16" t="s">
        <v>256</v>
      </c>
      <c r="B94">
        <v>1</v>
      </c>
      <c r="D94">
        <v>1</v>
      </c>
      <c r="E94">
        <v>1</v>
      </c>
      <c r="F94">
        <v>1</v>
      </c>
      <c r="G94">
        <v>1</v>
      </c>
      <c r="I94">
        <v>1</v>
      </c>
      <c r="K94">
        <v>3</v>
      </c>
      <c r="P94" t="b">
        <f t="shared" si="3"/>
        <v>1</v>
      </c>
      <c r="Q94" t="b">
        <f t="shared" si="4"/>
        <v>1</v>
      </c>
      <c r="R94" t="b">
        <f t="shared" si="5"/>
        <v>1</v>
      </c>
    </row>
    <row r="95" spans="1:18" x14ac:dyDescent="0.25">
      <c r="A95" s="16" t="s">
        <v>258</v>
      </c>
      <c r="B95">
        <v>1</v>
      </c>
      <c r="D95">
        <v>1</v>
      </c>
      <c r="E95">
        <v>1</v>
      </c>
      <c r="F95">
        <v>1</v>
      </c>
      <c r="G95">
        <v>1</v>
      </c>
      <c r="I95">
        <v>1</v>
      </c>
      <c r="K95">
        <v>6</v>
      </c>
      <c r="P95" t="b">
        <f t="shared" si="3"/>
        <v>1</v>
      </c>
      <c r="Q95" t="b">
        <f t="shared" si="4"/>
        <v>1</v>
      </c>
      <c r="R95" t="b">
        <f t="shared" si="5"/>
        <v>1</v>
      </c>
    </row>
    <row r="96" spans="1:18" x14ac:dyDescent="0.25">
      <c r="A96" s="16" t="s">
        <v>259</v>
      </c>
      <c r="B96">
        <v>1</v>
      </c>
      <c r="D96">
        <v>1</v>
      </c>
      <c r="E96">
        <v>1</v>
      </c>
      <c r="F96">
        <v>1</v>
      </c>
      <c r="G96">
        <v>1</v>
      </c>
      <c r="I96">
        <v>1</v>
      </c>
      <c r="K96">
        <v>5</v>
      </c>
      <c r="P96" t="b">
        <f t="shared" si="3"/>
        <v>1</v>
      </c>
      <c r="Q96" t="b">
        <f t="shared" si="4"/>
        <v>1</v>
      </c>
      <c r="R96" t="b">
        <f t="shared" si="5"/>
        <v>1</v>
      </c>
    </row>
    <row r="97" spans="1:18" x14ac:dyDescent="0.25">
      <c r="A97" s="16" t="s">
        <v>261</v>
      </c>
      <c r="B97">
        <v>1</v>
      </c>
      <c r="D97">
        <v>1</v>
      </c>
      <c r="E97">
        <v>1</v>
      </c>
      <c r="F97">
        <v>1</v>
      </c>
      <c r="G97">
        <v>1</v>
      </c>
      <c r="I97">
        <v>1</v>
      </c>
      <c r="K97">
        <v>3</v>
      </c>
      <c r="P97" t="b">
        <f t="shared" si="3"/>
        <v>1</v>
      </c>
      <c r="Q97" t="b">
        <f t="shared" si="4"/>
        <v>1</v>
      </c>
      <c r="R97" t="b">
        <f t="shared" si="5"/>
        <v>1</v>
      </c>
    </row>
    <row r="98" spans="1:18" x14ac:dyDescent="0.25">
      <c r="A98" s="16" t="s">
        <v>263</v>
      </c>
      <c r="B98">
        <v>1</v>
      </c>
      <c r="D98">
        <v>1</v>
      </c>
      <c r="E98">
        <v>1</v>
      </c>
      <c r="F98">
        <v>1</v>
      </c>
      <c r="H98">
        <v>1</v>
      </c>
      <c r="J98">
        <v>1</v>
      </c>
      <c r="P98" t="b">
        <f t="shared" si="3"/>
        <v>1</v>
      </c>
      <c r="Q98" t="b">
        <f t="shared" si="4"/>
        <v>1</v>
      </c>
      <c r="R98" t="b">
        <f t="shared" si="5"/>
        <v>1</v>
      </c>
    </row>
    <row r="99" spans="1:18" x14ac:dyDescent="0.25">
      <c r="A99" s="16" t="s">
        <v>265</v>
      </c>
      <c r="B99">
        <v>1</v>
      </c>
      <c r="C99">
        <v>4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P99" t="b">
        <f t="shared" si="3"/>
        <v>1</v>
      </c>
      <c r="Q99" t="b">
        <f t="shared" si="4"/>
        <v>1</v>
      </c>
      <c r="R99" t="b">
        <f t="shared" si="5"/>
        <v>1</v>
      </c>
    </row>
    <row r="100" spans="1:18" x14ac:dyDescent="0.25">
      <c r="A100" s="16" t="s">
        <v>267</v>
      </c>
      <c r="B100">
        <v>1</v>
      </c>
      <c r="D100">
        <v>1</v>
      </c>
      <c r="E100">
        <v>1</v>
      </c>
      <c r="F100">
        <v>1</v>
      </c>
      <c r="G100">
        <v>1</v>
      </c>
      <c r="I100">
        <v>1</v>
      </c>
      <c r="K100">
        <v>5</v>
      </c>
      <c r="P100" t="b">
        <f t="shared" si="3"/>
        <v>1</v>
      </c>
      <c r="Q100" t="b">
        <f t="shared" si="4"/>
        <v>1</v>
      </c>
      <c r="R100" t="b">
        <f t="shared" si="5"/>
        <v>1</v>
      </c>
    </row>
    <row r="101" spans="1:18" x14ac:dyDescent="0.25">
      <c r="A101" s="16" t="s">
        <v>269</v>
      </c>
      <c r="B101">
        <v>1</v>
      </c>
      <c r="D101">
        <v>1</v>
      </c>
      <c r="E101">
        <v>1</v>
      </c>
      <c r="F101">
        <v>1</v>
      </c>
      <c r="G101">
        <v>1</v>
      </c>
      <c r="I101">
        <v>1</v>
      </c>
      <c r="K101">
        <v>3</v>
      </c>
      <c r="P101" t="b">
        <f t="shared" si="3"/>
        <v>1</v>
      </c>
      <c r="Q101" t="b">
        <f t="shared" si="4"/>
        <v>1</v>
      </c>
      <c r="R101" t="b">
        <f t="shared" si="5"/>
        <v>1</v>
      </c>
    </row>
    <row r="102" spans="1:18" x14ac:dyDescent="0.25">
      <c r="A102" s="16" t="s">
        <v>271</v>
      </c>
      <c r="D102">
        <v>1</v>
      </c>
      <c r="E102">
        <v>1</v>
      </c>
      <c r="F102">
        <v>1</v>
      </c>
      <c r="H102">
        <v>1</v>
      </c>
      <c r="J102">
        <v>1</v>
      </c>
      <c r="P102" t="b">
        <f t="shared" si="3"/>
        <v>1</v>
      </c>
      <c r="Q102" t="b">
        <f t="shared" si="4"/>
        <v>1</v>
      </c>
      <c r="R102" t="b">
        <f t="shared" si="5"/>
        <v>1</v>
      </c>
    </row>
    <row r="103" spans="1:18" x14ac:dyDescent="0.25">
      <c r="A103" s="16" t="s">
        <v>273</v>
      </c>
      <c r="B103">
        <v>1</v>
      </c>
      <c r="C103">
        <v>3</v>
      </c>
      <c r="D103">
        <v>1</v>
      </c>
      <c r="E103">
        <v>1</v>
      </c>
      <c r="F103">
        <v>1</v>
      </c>
      <c r="G103">
        <v>1</v>
      </c>
      <c r="I103">
        <v>1</v>
      </c>
      <c r="K103">
        <v>2</v>
      </c>
      <c r="P103" t="b">
        <f t="shared" si="3"/>
        <v>1</v>
      </c>
      <c r="Q103" t="b">
        <f t="shared" si="4"/>
        <v>1</v>
      </c>
      <c r="R103" t="b">
        <f t="shared" si="5"/>
        <v>1</v>
      </c>
    </row>
    <row r="104" spans="1:18" x14ac:dyDescent="0.25">
      <c r="A104" s="16" t="s">
        <v>276</v>
      </c>
      <c r="B104">
        <v>1</v>
      </c>
      <c r="D104">
        <v>1</v>
      </c>
      <c r="E104">
        <v>1</v>
      </c>
      <c r="F104">
        <v>1</v>
      </c>
      <c r="G104">
        <v>1</v>
      </c>
      <c r="I104">
        <v>1</v>
      </c>
      <c r="K104">
        <v>5</v>
      </c>
      <c r="P104" t="b">
        <f t="shared" si="3"/>
        <v>1</v>
      </c>
      <c r="Q104" t="b">
        <f t="shared" si="4"/>
        <v>1</v>
      </c>
      <c r="R104" t="b">
        <f t="shared" si="5"/>
        <v>1</v>
      </c>
    </row>
    <row r="105" spans="1:18" x14ac:dyDescent="0.25">
      <c r="A105" s="16" t="s">
        <v>278</v>
      </c>
      <c r="B105">
        <v>1</v>
      </c>
      <c r="D105">
        <v>1</v>
      </c>
      <c r="E105">
        <v>1</v>
      </c>
      <c r="F105">
        <v>1</v>
      </c>
      <c r="G105">
        <v>1</v>
      </c>
      <c r="I105">
        <v>1</v>
      </c>
      <c r="K105">
        <v>3</v>
      </c>
      <c r="P105" t="b">
        <f t="shared" si="3"/>
        <v>1</v>
      </c>
      <c r="Q105" t="b">
        <f t="shared" si="4"/>
        <v>1</v>
      </c>
      <c r="R105" t="b">
        <f t="shared" si="5"/>
        <v>1</v>
      </c>
    </row>
    <row r="106" spans="1:18" x14ac:dyDescent="0.25">
      <c r="A106" s="16" t="s">
        <v>280</v>
      </c>
      <c r="B106">
        <v>1</v>
      </c>
      <c r="D106">
        <v>1</v>
      </c>
      <c r="E106">
        <v>1</v>
      </c>
      <c r="F106">
        <v>1</v>
      </c>
      <c r="H106">
        <v>1</v>
      </c>
      <c r="J106">
        <v>1</v>
      </c>
      <c r="P106" t="b">
        <f t="shared" si="3"/>
        <v>1</v>
      </c>
      <c r="Q106" t="b">
        <f t="shared" si="4"/>
        <v>1</v>
      </c>
      <c r="R106" t="b">
        <f t="shared" si="5"/>
        <v>1</v>
      </c>
    </row>
    <row r="107" spans="1:18" x14ac:dyDescent="0.25">
      <c r="A107" s="16" t="s">
        <v>282</v>
      </c>
      <c r="D107">
        <v>1</v>
      </c>
      <c r="E107">
        <v>1</v>
      </c>
      <c r="F107">
        <v>1</v>
      </c>
      <c r="H107">
        <v>1</v>
      </c>
      <c r="J107">
        <v>1</v>
      </c>
      <c r="P107" t="b">
        <f t="shared" si="3"/>
        <v>1</v>
      </c>
      <c r="Q107" t="b">
        <f t="shared" si="4"/>
        <v>1</v>
      </c>
      <c r="R107" t="b">
        <f t="shared" si="5"/>
        <v>1</v>
      </c>
    </row>
    <row r="108" spans="1:18" x14ac:dyDescent="0.25">
      <c r="A108" s="16" t="s">
        <v>285</v>
      </c>
      <c r="B108">
        <v>1</v>
      </c>
      <c r="D108">
        <v>1</v>
      </c>
      <c r="E108">
        <v>1</v>
      </c>
      <c r="F108">
        <v>1</v>
      </c>
      <c r="G108">
        <v>1</v>
      </c>
      <c r="I108">
        <v>1</v>
      </c>
      <c r="K108">
        <v>1</v>
      </c>
      <c r="P108" t="b">
        <f t="shared" si="3"/>
        <v>1</v>
      </c>
      <c r="Q108" t="b">
        <f t="shared" si="4"/>
        <v>1</v>
      </c>
      <c r="R108" t="b">
        <f t="shared" si="5"/>
        <v>1</v>
      </c>
    </row>
    <row r="109" spans="1:18" x14ac:dyDescent="0.25">
      <c r="A109" s="16" t="s">
        <v>289</v>
      </c>
      <c r="B109">
        <v>1</v>
      </c>
      <c r="D109">
        <v>1</v>
      </c>
      <c r="E109">
        <v>1</v>
      </c>
      <c r="F109">
        <v>1</v>
      </c>
      <c r="G109">
        <v>1</v>
      </c>
      <c r="I109">
        <v>1</v>
      </c>
      <c r="K109">
        <v>1</v>
      </c>
      <c r="P109" t="b">
        <f t="shared" si="3"/>
        <v>1</v>
      </c>
      <c r="Q109" t="b">
        <f t="shared" si="4"/>
        <v>1</v>
      </c>
      <c r="R109" t="b">
        <f t="shared" si="5"/>
        <v>1</v>
      </c>
    </row>
    <row r="110" spans="1:18" x14ac:dyDescent="0.25">
      <c r="A110" s="16" t="s">
        <v>292</v>
      </c>
      <c r="B110">
        <v>1</v>
      </c>
      <c r="C110">
        <v>4</v>
      </c>
      <c r="D110">
        <v>1</v>
      </c>
      <c r="E110">
        <v>1</v>
      </c>
      <c r="F110">
        <v>1</v>
      </c>
      <c r="G110">
        <v>1</v>
      </c>
      <c r="I110">
        <v>1</v>
      </c>
      <c r="K110">
        <v>1</v>
      </c>
      <c r="P110" t="b">
        <f t="shared" si="3"/>
        <v>1</v>
      </c>
      <c r="Q110" t="b">
        <f t="shared" si="4"/>
        <v>1</v>
      </c>
      <c r="R110" t="b">
        <f t="shared" si="5"/>
        <v>1</v>
      </c>
    </row>
    <row r="111" spans="1:18" x14ac:dyDescent="0.25">
      <c r="A111" s="16" t="s">
        <v>295</v>
      </c>
      <c r="B111">
        <v>1</v>
      </c>
      <c r="D111">
        <v>1</v>
      </c>
      <c r="E111">
        <v>1</v>
      </c>
      <c r="F111">
        <v>1</v>
      </c>
      <c r="G111">
        <v>1</v>
      </c>
      <c r="I111">
        <v>1</v>
      </c>
      <c r="K111">
        <v>2</v>
      </c>
      <c r="P111" t="b">
        <f t="shared" si="3"/>
        <v>1</v>
      </c>
      <c r="Q111" t="b">
        <f t="shared" si="4"/>
        <v>1</v>
      </c>
      <c r="R111" t="b">
        <f t="shared" si="5"/>
        <v>1</v>
      </c>
    </row>
    <row r="112" spans="1:18" x14ac:dyDescent="0.25">
      <c r="A112" s="16" t="s">
        <v>297</v>
      </c>
      <c r="B112">
        <v>1</v>
      </c>
      <c r="D112">
        <v>1</v>
      </c>
      <c r="E112">
        <v>1</v>
      </c>
      <c r="F112">
        <v>1</v>
      </c>
      <c r="G112">
        <v>1</v>
      </c>
      <c r="I112">
        <v>1</v>
      </c>
      <c r="K112">
        <v>3</v>
      </c>
      <c r="P112" t="b">
        <f t="shared" si="3"/>
        <v>1</v>
      </c>
      <c r="Q112" t="b">
        <f t="shared" si="4"/>
        <v>1</v>
      </c>
      <c r="R112" t="b">
        <f t="shared" si="5"/>
        <v>1</v>
      </c>
    </row>
    <row r="113" spans="1:18" x14ac:dyDescent="0.25">
      <c r="A113" s="16" t="s">
        <v>299</v>
      </c>
      <c r="C113">
        <v>2</v>
      </c>
      <c r="D113">
        <v>1</v>
      </c>
      <c r="E113">
        <v>1</v>
      </c>
      <c r="F113">
        <v>1</v>
      </c>
      <c r="G113">
        <v>1</v>
      </c>
      <c r="I113">
        <v>1</v>
      </c>
      <c r="K113">
        <v>1</v>
      </c>
      <c r="P113" t="b">
        <f t="shared" si="3"/>
        <v>1</v>
      </c>
      <c r="Q113" t="b">
        <f t="shared" si="4"/>
        <v>1</v>
      </c>
      <c r="R113" t="b">
        <f t="shared" si="5"/>
        <v>1</v>
      </c>
    </row>
    <row r="114" spans="1:18" x14ac:dyDescent="0.25">
      <c r="A114" s="16" t="s">
        <v>301</v>
      </c>
      <c r="B114">
        <v>1</v>
      </c>
      <c r="D114">
        <v>1</v>
      </c>
      <c r="E114">
        <v>1</v>
      </c>
      <c r="F114">
        <v>1</v>
      </c>
      <c r="H114">
        <v>1</v>
      </c>
      <c r="J114">
        <v>1</v>
      </c>
      <c r="P114" t="b">
        <f t="shared" si="3"/>
        <v>1</v>
      </c>
      <c r="Q114" t="b">
        <f t="shared" si="4"/>
        <v>1</v>
      </c>
      <c r="R114" t="b">
        <f t="shared" si="5"/>
        <v>1</v>
      </c>
    </row>
    <row r="115" spans="1:18" x14ac:dyDescent="0.25">
      <c r="A115" s="16" t="s">
        <v>303</v>
      </c>
      <c r="B115">
        <v>1</v>
      </c>
      <c r="D115">
        <v>1</v>
      </c>
      <c r="E115">
        <v>1</v>
      </c>
      <c r="F115">
        <v>1</v>
      </c>
      <c r="G115">
        <v>1</v>
      </c>
      <c r="I115">
        <v>1</v>
      </c>
      <c r="K115">
        <v>5</v>
      </c>
      <c r="P115" t="b">
        <f t="shared" si="3"/>
        <v>1</v>
      </c>
      <c r="Q115" t="b">
        <f t="shared" si="4"/>
        <v>1</v>
      </c>
      <c r="R115" t="b">
        <f t="shared" si="5"/>
        <v>1</v>
      </c>
    </row>
    <row r="116" spans="1:18" x14ac:dyDescent="0.25">
      <c r="A116" s="16" t="s">
        <v>305</v>
      </c>
      <c r="B116">
        <v>1</v>
      </c>
      <c r="D116">
        <v>1</v>
      </c>
      <c r="E116">
        <v>1</v>
      </c>
      <c r="F116">
        <v>1</v>
      </c>
      <c r="G116">
        <v>1</v>
      </c>
      <c r="I116">
        <v>1</v>
      </c>
      <c r="K116">
        <v>3</v>
      </c>
      <c r="P116" t="b">
        <f t="shared" si="3"/>
        <v>1</v>
      </c>
      <c r="Q116" t="b">
        <f t="shared" si="4"/>
        <v>1</v>
      </c>
      <c r="R116" t="b">
        <f t="shared" si="5"/>
        <v>1</v>
      </c>
    </row>
    <row r="117" spans="1:18" x14ac:dyDescent="0.25">
      <c r="A117" s="16" t="s">
        <v>307</v>
      </c>
      <c r="C117">
        <v>2</v>
      </c>
      <c r="D117">
        <v>1</v>
      </c>
      <c r="E117">
        <v>1</v>
      </c>
      <c r="F117">
        <v>1</v>
      </c>
      <c r="G117">
        <v>1</v>
      </c>
      <c r="I117">
        <v>2</v>
      </c>
      <c r="K117">
        <v>1</v>
      </c>
      <c r="P117" t="b">
        <f t="shared" si="3"/>
        <v>1</v>
      </c>
      <c r="Q117" t="b">
        <f t="shared" si="4"/>
        <v>1</v>
      </c>
      <c r="R117" t="b">
        <f t="shared" si="5"/>
        <v>1</v>
      </c>
    </row>
    <row r="118" spans="1:18" x14ac:dyDescent="0.25">
      <c r="A118" s="16" t="s">
        <v>312</v>
      </c>
      <c r="B118">
        <v>1</v>
      </c>
      <c r="D118">
        <v>1</v>
      </c>
      <c r="E118">
        <v>1</v>
      </c>
      <c r="F118">
        <v>1</v>
      </c>
      <c r="G118">
        <v>1</v>
      </c>
      <c r="I118">
        <v>1</v>
      </c>
      <c r="K118">
        <v>5</v>
      </c>
      <c r="P118" t="b">
        <f t="shared" si="3"/>
        <v>1</v>
      </c>
      <c r="Q118" t="b">
        <f t="shared" si="4"/>
        <v>1</v>
      </c>
      <c r="R118" t="b">
        <f t="shared" si="5"/>
        <v>1</v>
      </c>
    </row>
    <row r="119" spans="1:18" x14ac:dyDescent="0.25">
      <c r="A119" s="16" t="s">
        <v>314</v>
      </c>
      <c r="D119">
        <v>1</v>
      </c>
      <c r="E119">
        <v>1</v>
      </c>
      <c r="F119">
        <v>1</v>
      </c>
      <c r="H119">
        <v>1</v>
      </c>
      <c r="J119">
        <v>1</v>
      </c>
      <c r="P119" t="b">
        <f t="shared" si="3"/>
        <v>1</v>
      </c>
      <c r="Q119" t="b">
        <f t="shared" si="4"/>
        <v>1</v>
      </c>
      <c r="R119" t="b">
        <f t="shared" si="5"/>
        <v>1</v>
      </c>
    </row>
    <row r="120" spans="1:18" x14ac:dyDescent="0.25">
      <c r="A120" s="16" t="s">
        <v>318</v>
      </c>
      <c r="D120">
        <v>1</v>
      </c>
      <c r="E120">
        <v>1</v>
      </c>
      <c r="F120">
        <v>1</v>
      </c>
      <c r="H120">
        <v>1</v>
      </c>
      <c r="J120">
        <v>1</v>
      </c>
      <c r="P120" t="b">
        <f t="shared" si="3"/>
        <v>1</v>
      </c>
      <c r="Q120" t="b">
        <f t="shared" si="4"/>
        <v>1</v>
      </c>
      <c r="R120" t="b">
        <f t="shared" si="5"/>
        <v>1</v>
      </c>
    </row>
    <row r="121" spans="1:18" x14ac:dyDescent="0.25">
      <c r="A121" s="16" t="s">
        <v>320</v>
      </c>
      <c r="D121">
        <v>1</v>
      </c>
      <c r="E121">
        <v>1</v>
      </c>
      <c r="F121">
        <v>1</v>
      </c>
      <c r="H121">
        <v>1</v>
      </c>
      <c r="J121">
        <v>1</v>
      </c>
      <c r="P121" t="b">
        <f t="shared" si="3"/>
        <v>1</v>
      </c>
      <c r="Q121" t="b">
        <f t="shared" si="4"/>
        <v>1</v>
      </c>
      <c r="R121" t="b">
        <f t="shared" si="5"/>
        <v>1</v>
      </c>
    </row>
    <row r="122" spans="1:18" x14ac:dyDescent="0.25">
      <c r="A122" s="16" t="s">
        <v>322</v>
      </c>
      <c r="B122">
        <v>1</v>
      </c>
      <c r="D122">
        <v>1</v>
      </c>
      <c r="E122">
        <v>1</v>
      </c>
      <c r="F122">
        <v>1</v>
      </c>
      <c r="G122">
        <v>1</v>
      </c>
      <c r="I122">
        <v>1</v>
      </c>
      <c r="K122">
        <v>5</v>
      </c>
      <c r="P122" t="b">
        <f t="shared" si="3"/>
        <v>1</v>
      </c>
      <c r="Q122" t="b">
        <f t="shared" si="4"/>
        <v>1</v>
      </c>
      <c r="R122" t="b">
        <f t="shared" si="5"/>
        <v>1</v>
      </c>
    </row>
    <row r="123" spans="1:18" x14ac:dyDescent="0.25">
      <c r="A123" s="16" t="s">
        <v>324</v>
      </c>
      <c r="B123">
        <v>1</v>
      </c>
      <c r="D123">
        <v>1</v>
      </c>
      <c r="E123">
        <v>1</v>
      </c>
      <c r="F123">
        <v>1</v>
      </c>
      <c r="G123">
        <v>1</v>
      </c>
      <c r="I123">
        <v>1</v>
      </c>
      <c r="K123">
        <v>3</v>
      </c>
      <c r="P123" t="b">
        <f t="shared" si="3"/>
        <v>1</v>
      </c>
      <c r="Q123" t="b">
        <f t="shared" si="4"/>
        <v>1</v>
      </c>
      <c r="R123" t="b">
        <f t="shared" si="5"/>
        <v>1</v>
      </c>
    </row>
    <row r="124" spans="1:18" x14ac:dyDescent="0.25">
      <c r="A124" s="16" t="s">
        <v>326</v>
      </c>
      <c r="B124">
        <v>1</v>
      </c>
      <c r="C124">
        <v>5</v>
      </c>
      <c r="D124">
        <v>1</v>
      </c>
      <c r="E124">
        <v>1</v>
      </c>
      <c r="F124">
        <v>1</v>
      </c>
      <c r="G124">
        <v>1</v>
      </c>
      <c r="I124">
        <v>1</v>
      </c>
      <c r="K124">
        <v>1</v>
      </c>
      <c r="P124" t="b">
        <f t="shared" si="3"/>
        <v>1</v>
      </c>
      <c r="Q124" t="b">
        <f t="shared" si="4"/>
        <v>1</v>
      </c>
      <c r="R124" t="b">
        <f t="shared" si="5"/>
        <v>1</v>
      </c>
    </row>
    <row r="125" spans="1:18" x14ac:dyDescent="0.25">
      <c r="A125" s="16" t="s">
        <v>330</v>
      </c>
      <c r="D125">
        <v>1</v>
      </c>
      <c r="E125">
        <v>1</v>
      </c>
      <c r="F125">
        <v>1</v>
      </c>
      <c r="H125">
        <v>1</v>
      </c>
      <c r="J125">
        <v>1</v>
      </c>
      <c r="P125" t="b">
        <f t="shared" si="3"/>
        <v>1</v>
      </c>
      <c r="Q125" t="b">
        <f t="shared" si="4"/>
        <v>1</v>
      </c>
      <c r="R125" t="b">
        <f t="shared" si="5"/>
        <v>1</v>
      </c>
    </row>
    <row r="126" spans="1:18" x14ac:dyDescent="0.25">
      <c r="A126" s="16" t="s">
        <v>332</v>
      </c>
      <c r="B126">
        <v>1</v>
      </c>
      <c r="D126">
        <v>1</v>
      </c>
      <c r="E126">
        <v>1</v>
      </c>
      <c r="F126">
        <v>1</v>
      </c>
      <c r="G126">
        <v>1</v>
      </c>
      <c r="I126">
        <v>1</v>
      </c>
      <c r="K126">
        <v>5</v>
      </c>
      <c r="P126" t="b">
        <f t="shared" si="3"/>
        <v>1</v>
      </c>
      <c r="Q126" t="b">
        <f t="shared" si="4"/>
        <v>1</v>
      </c>
      <c r="R126" t="b">
        <f t="shared" si="5"/>
        <v>1</v>
      </c>
    </row>
    <row r="127" spans="1:18" x14ac:dyDescent="0.25">
      <c r="A127" s="16" t="s">
        <v>334</v>
      </c>
      <c r="D127">
        <v>1</v>
      </c>
      <c r="E127">
        <v>1</v>
      </c>
      <c r="F127">
        <v>1</v>
      </c>
      <c r="H127">
        <v>1</v>
      </c>
      <c r="J127">
        <v>1</v>
      </c>
      <c r="P127" t="b">
        <f t="shared" si="3"/>
        <v>1</v>
      </c>
      <c r="Q127" t="b">
        <f t="shared" si="4"/>
        <v>1</v>
      </c>
      <c r="R127" t="b">
        <f t="shared" si="5"/>
        <v>1</v>
      </c>
    </row>
    <row r="128" spans="1:18" x14ac:dyDescent="0.25">
      <c r="A128" s="16" t="s">
        <v>336</v>
      </c>
      <c r="B128">
        <v>1</v>
      </c>
      <c r="C128">
        <v>2</v>
      </c>
      <c r="D128">
        <v>1</v>
      </c>
      <c r="E128">
        <v>1</v>
      </c>
      <c r="F128">
        <v>1</v>
      </c>
      <c r="G128">
        <v>1</v>
      </c>
      <c r="I128">
        <v>1</v>
      </c>
      <c r="K128">
        <v>1</v>
      </c>
      <c r="P128" t="b">
        <f t="shared" si="3"/>
        <v>1</v>
      </c>
      <c r="Q128" t="b">
        <f t="shared" si="4"/>
        <v>1</v>
      </c>
      <c r="R128" t="b">
        <f t="shared" si="5"/>
        <v>1</v>
      </c>
    </row>
    <row r="129" spans="1:18" x14ac:dyDescent="0.25">
      <c r="A129" s="16" t="s">
        <v>339</v>
      </c>
      <c r="B129">
        <v>1</v>
      </c>
      <c r="D129">
        <v>1</v>
      </c>
      <c r="E129">
        <v>1</v>
      </c>
      <c r="F129">
        <v>1</v>
      </c>
      <c r="G129">
        <v>1</v>
      </c>
      <c r="I129">
        <v>1</v>
      </c>
      <c r="K129">
        <v>5</v>
      </c>
      <c r="P129" t="b">
        <f t="shared" si="3"/>
        <v>1</v>
      </c>
      <c r="Q129" t="b">
        <f t="shared" si="4"/>
        <v>1</v>
      </c>
      <c r="R129" t="b">
        <f t="shared" si="5"/>
        <v>1</v>
      </c>
    </row>
    <row r="130" spans="1:18" x14ac:dyDescent="0.25">
      <c r="A130" s="16" t="s">
        <v>341</v>
      </c>
      <c r="B130">
        <v>1</v>
      </c>
      <c r="D130">
        <v>1</v>
      </c>
      <c r="E130">
        <v>1</v>
      </c>
      <c r="F130">
        <v>1</v>
      </c>
      <c r="G130">
        <v>1</v>
      </c>
      <c r="I130">
        <v>1</v>
      </c>
      <c r="K130">
        <v>3</v>
      </c>
      <c r="P130" t="b">
        <f t="shared" si="3"/>
        <v>1</v>
      </c>
      <c r="Q130" t="b">
        <f t="shared" si="4"/>
        <v>1</v>
      </c>
      <c r="R130" t="b">
        <f t="shared" si="5"/>
        <v>1</v>
      </c>
    </row>
    <row r="131" spans="1:18" x14ac:dyDescent="0.25">
      <c r="A131" s="16" t="s">
        <v>343</v>
      </c>
      <c r="C131">
        <v>3</v>
      </c>
      <c r="D131">
        <v>1</v>
      </c>
      <c r="E131">
        <v>1</v>
      </c>
      <c r="F131">
        <v>1</v>
      </c>
      <c r="G131">
        <v>1</v>
      </c>
      <c r="I131">
        <v>1</v>
      </c>
      <c r="K131">
        <v>1</v>
      </c>
      <c r="P131" t="b">
        <f t="shared" ref="P131:P194" si="6">IF(G131&gt;0,K131&gt;0,TRUE)</f>
        <v>1</v>
      </c>
      <c r="Q131" t="b">
        <f t="shared" ref="Q131:Q194" si="7">IF(G131&gt;0,I131&gt;0,TRUE)</f>
        <v>1</v>
      </c>
      <c r="R131" t="b">
        <f t="shared" ref="R131:R194" si="8">IF(K131&gt;0,G131&gt;0,TRUE)</f>
        <v>1</v>
      </c>
    </row>
    <row r="132" spans="1:18" x14ac:dyDescent="0.25">
      <c r="A132" s="16" t="s">
        <v>345</v>
      </c>
      <c r="B132">
        <v>1</v>
      </c>
      <c r="D132">
        <v>1</v>
      </c>
      <c r="E132">
        <v>1</v>
      </c>
      <c r="F132">
        <v>1</v>
      </c>
      <c r="H132">
        <v>1</v>
      </c>
      <c r="J132">
        <v>1</v>
      </c>
      <c r="P132" t="b">
        <f t="shared" si="6"/>
        <v>1</v>
      </c>
      <c r="Q132" t="b">
        <f t="shared" si="7"/>
        <v>1</v>
      </c>
      <c r="R132" t="b">
        <f t="shared" si="8"/>
        <v>1</v>
      </c>
    </row>
    <row r="133" spans="1:18" x14ac:dyDescent="0.25">
      <c r="A133" s="16" t="s">
        <v>347</v>
      </c>
      <c r="B133">
        <v>1</v>
      </c>
      <c r="D133">
        <v>1</v>
      </c>
      <c r="E133">
        <v>1</v>
      </c>
      <c r="F133">
        <v>1</v>
      </c>
      <c r="H133">
        <v>1</v>
      </c>
      <c r="J133">
        <v>1</v>
      </c>
      <c r="P133" t="b">
        <f t="shared" si="6"/>
        <v>1</v>
      </c>
      <c r="Q133" t="b">
        <f t="shared" si="7"/>
        <v>1</v>
      </c>
      <c r="R133" t="b">
        <f t="shared" si="8"/>
        <v>1</v>
      </c>
    </row>
    <row r="134" spans="1:18" x14ac:dyDescent="0.25">
      <c r="A134" s="16" t="s">
        <v>351</v>
      </c>
      <c r="B134">
        <v>1</v>
      </c>
      <c r="D134">
        <v>1</v>
      </c>
      <c r="E134">
        <v>1</v>
      </c>
      <c r="F134">
        <v>1</v>
      </c>
      <c r="G134">
        <v>1</v>
      </c>
      <c r="I134">
        <v>1</v>
      </c>
      <c r="K134">
        <v>3</v>
      </c>
      <c r="P134" t="b">
        <f t="shared" si="6"/>
        <v>1</v>
      </c>
      <c r="Q134" t="b">
        <f t="shared" si="7"/>
        <v>1</v>
      </c>
      <c r="R134" t="b">
        <f t="shared" si="8"/>
        <v>1</v>
      </c>
    </row>
    <row r="135" spans="1:18" x14ac:dyDescent="0.25">
      <c r="A135" s="16" t="s">
        <v>354</v>
      </c>
      <c r="B135">
        <v>1</v>
      </c>
      <c r="C135">
        <v>2</v>
      </c>
      <c r="D135">
        <v>1</v>
      </c>
      <c r="E135">
        <v>1</v>
      </c>
      <c r="F135">
        <v>1</v>
      </c>
      <c r="G135">
        <v>1</v>
      </c>
      <c r="I135">
        <v>1</v>
      </c>
      <c r="K135">
        <v>3</v>
      </c>
      <c r="P135" t="b">
        <f t="shared" si="6"/>
        <v>1</v>
      </c>
      <c r="Q135" t="b">
        <f t="shared" si="7"/>
        <v>1</v>
      </c>
      <c r="R135" t="b">
        <f t="shared" si="8"/>
        <v>1</v>
      </c>
    </row>
    <row r="136" spans="1:18" x14ac:dyDescent="0.25">
      <c r="A136" s="16" t="s">
        <v>357</v>
      </c>
      <c r="B136">
        <v>1</v>
      </c>
      <c r="D136">
        <v>1</v>
      </c>
      <c r="E136">
        <v>1</v>
      </c>
      <c r="F136">
        <v>1</v>
      </c>
      <c r="G136">
        <v>1</v>
      </c>
      <c r="I136">
        <v>1</v>
      </c>
      <c r="K136">
        <v>4</v>
      </c>
      <c r="P136" t="b">
        <f t="shared" si="6"/>
        <v>1</v>
      </c>
      <c r="Q136" t="b">
        <f t="shared" si="7"/>
        <v>1</v>
      </c>
      <c r="R136" t="b">
        <f t="shared" si="8"/>
        <v>1</v>
      </c>
    </row>
    <row r="137" spans="1:18" x14ac:dyDescent="0.25">
      <c r="A137" s="16" t="s">
        <v>359</v>
      </c>
      <c r="B137">
        <v>1</v>
      </c>
      <c r="D137">
        <v>1</v>
      </c>
      <c r="E137">
        <v>1</v>
      </c>
      <c r="F137">
        <v>1</v>
      </c>
      <c r="G137">
        <v>1</v>
      </c>
      <c r="I137">
        <v>1</v>
      </c>
      <c r="K137">
        <v>4</v>
      </c>
      <c r="P137" t="b">
        <f t="shared" si="6"/>
        <v>1</v>
      </c>
      <c r="Q137" t="b">
        <f t="shared" si="7"/>
        <v>1</v>
      </c>
      <c r="R137" t="b">
        <f t="shared" si="8"/>
        <v>1</v>
      </c>
    </row>
    <row r="138" spans="1:18" x14ac:dyDescent="0.25">
      <c r="A138" s="16" t="s">
        <v>361</v>
      </c>
      <c r="D138">
        <v>1</v>
      </c>
      <c r="E138">
        <v>1</v>
      </c>
      <c r="F138">
        <v>1</v>
      </c>
      <c r="H138">
        <v>1</v>
      </c>
      <c r="J138">
        <v>1</v>
      </c>
      <c r="P138" t="b">
        <f t="shared" si="6"/>
        <v>1</v>
      </c>
      <c r="Q138" t="b">
        <f t="shared" si="7"/>
        <v>1</v>
      </c>
      <c r="R138" t="b">
        <f t="shared" si="8"/>
        <v>1</v>
      </c>
    </row>
    <row r="139" spans="1:18" x14ac:dyDescent="0.25">
      <c r="A139" s="16" t="s">
        <v>363</v>
      </c>
      <c r="B139">
        <v>1</v>
      </c>
      <c r="D139">
        <v>1</v>
      </c>
      <c r="E139">
        <v>1</v>
      </c>
      <c r="F139">
        <v>1</v>
      </c>
      <c r="G139">
        <v>1</v>
      </c>
      <c r="I139">
        <v>1</v>
      </c>
      <c r="K139">
        <v>5</v>
      </c>
      <c r="P139" t="b">
        <f t="shared" si="6"/>
        <v>1</v>
      </c>
      <c r="Q139" t="b">
        <f t="shared" si="7"/>
        <v>1</v>
      </c>
      <c r="R139" t="b">
        <f t="shared" si="8"/>
        <v>1</v>
      </c>
    </row>
    <row r="140" spans="1:18" x14ac:dyDescent="0.25">
      <c r="A140" s="16" t="s">
        <v>365</v>
      </c>
      <c r="B140">
        <v>1</v>
      </c>
      <c r="D140">
        <v>1</v>
      </c>
      <c r="E140">
        <v>1</v>
      </c>
      <c r="F140">
        <v>1</v>
      </c>
      <c r="G140">
        <v>1</v>
      </c>
      <c r="I140">
        <v>1</v>
      </c>
      <c r="K140">
        <v>4</v>
      </c>
      <c r="P140" t="b">
        <f t="shared" si="6"/>
        <v>1</v>
      </c>
      <c r="Q140" t="b">
        <f t="shared" si="7"/>
        <v>1</v>
      </c>
      <c r="R140" t="b">
        <f t="shared" si="8"/>
        <v>1</v>
      </c>
    </row>
    <row r="141" spans="1:18" x14ac:dyDescent="0.25">
      <c r="A141" s="16" t="s">
        <v>368</v>
      </c>
      <c r="B141">
        <v>1</v>
      </c>
      <c r="D141">
        <v>1</v>
      </c>
      <c r="E141">
        <v>1</v>
      </c>
      <c r="F141">
        <v>1</v>
      </c>
      <c r="G141">
        <v>1</v>
      </c>
      <c r="I141">
        <v>1</v>
      </c>
      <c r="K141">
        <v>2</v>
      </c>
      <c r="P141" t="b">
        <f t="shared" si="6"/>
        <v>1</v>
      </c>
      <c r="Q141" t="b">
        <f t="shared" si="7"/>
        <v>1</v>
      </c>
      <c r="R141" t="b">
        <f t="shared" si="8"/>
        <v>1</v>
      </c>
    </row>
    <row r="142" spans="1:18" x14ac:dyDescent="0.25">
      <c r="A142" s="16" t="s">
        <v>374</v>
      </c>
      <c r="D142">
        <v>1</v>
      </c>
      <c r="E142">
        <v>1</v>
      </c>
      <c r="F142">
        <v>1</v>
      </c>
      <c r="H142">
        <v>1</v>
      </c>
      <c r="J142">
        <v>1</v>
      </c>
      <c r="P142" t="b">
        <f t="shared" si="6"/>
        <v>1</v>
      </c>
      <c r="Q142" t="b">
        <f t="shared" si="7"/>
        <v>1</v>
      </c>
      <c r="R142" t="b">
        <f t="shared" si="8"/>
        <v>1</v>
      </c>
    </row>
    <row r="143" spans="1:18" x14ac:dyDescent="0.25">
      <c r="A143" s="16" t="s">
        <v>376</v>
      </c>
      <c r="B143">
        <v>1</v>
      </c>
      <c r="D143">
        <v>1</v>
      </c>
      <c r="E143">
        <v>1</v>
      </c>
      <c r="F143">
        <v>1</v>
      </c>
      <c r="H143">
        <v>1</v>
      </c>
      <c r="J143">
        <v>1</v>
      </c>
      <c r="P143" t="b">
        <f t="shared" si="6"/>
        <v>1</v>
      </c>
      <c r="Q143" t="b">
        <f t="shared" si="7"/>
        <v>1</v>
      </c>
      <c r="R143" t="b">
        <f t="shared" si="8"/>
        <v>1</v>
      </c>
    </row>
    <row r="144" spans="1:18" x14ac:dyDescent="0.25">
      <c r="A144" s="16" t="s">
        <v>378</v>
      </c>
      <c r="B144">
        <v>1</v>
      </c>
      <c r="D144">
        <v>1</v>
      </c>
      <c r="E144">
        <v>1</v>
      </c>
      <c r="F144">
        <v>1</v>
      </c>
      <c r="H144">
        <v>1</v>
      </c>
      <c r="J144">
        <v>1</v>
      </c>
      <c r="P144" t="b">
        <f t="shared" si="6"/>
        <v>1</v>
      </c>
      <c r="Q144" t="b">
        <f t="shared" si="7"/>
        <v>1</v>
      </c>
      <c r="R144" t="b">
        <f t="shared" si="8"/>
        <v>1</v>
      </c>
    </row>
    <row r="145" spans="1:18" x14ac:dyDescent="0.25">
      <c r="A145" s="16" t="s">
        <v>380</v>
      </c>
      <c r="C145">
        <v>3</v>
      </c>
      <c r="D145">
        <v>1</v>
      </c>
      <c r="E145">
        <v>1</v>
      </c>
      <c r="F145">
        <v>1</v>
      </c>
      <c r="H145">
        <v>1</v>
      </c>
      <c r="J145">
        <v>1</v>
      </c>
      <c r="P145" t="b">
        <f t="shared" si="6"/>
        <v>1</v>
      </c>
      <c r="Q145" t="b">
        <f t="shared" si="7"/>
        <v>1</v>
      </c>
      <c r="R145" t="b">
        <f t="shared" si="8"/>
        <v>1</v>
      </c>
    </row>
    <row r="146" spans="1:18" x14ac:dyDescent="0.25">
      <c r="A146" s="16" t="s">
        <v>383</v>
      </c>
      <c r="B146">
        <v>1</v>
      </c>
      <c r="C146">
        <v>2</v>
      </c>
      <c r="D146">
        <v>1</v>
      </c>
      <c r="E146">
        <v>1</v>
      </c>
      <c r="F146">
        <v>1</v>
      </c>
      <c r="G146">
        <v>1</v>
      </c>
      <c r="I146">
        <v>1</v>
      </c>
      <c r="K146">
        <v>1</v>
      </c>
      <c r="P146" t="b">
        <f t="shared" si="6"/>
        <v>1</v>
      </c>
      <c r="Q146" t="b">
        <f t="shared" si="7"/>
        <v>1</v>
      </c>
      <c r="R146" t="b">
        <f t="shared" si="8"/>
        <v>1</v>
      </c>
    </row>
    <row r="147" spans="1:18" x14ac:dyDescent="0.25">
      <c r="A147" s="16" t="s">
        <v>388</v>
      </c>
      <c r="B147">
        <v>1</v>
      </c>
      <c r="D147">
        <v>1</v>
      </c>
      <c r="E147">
        <v>1</v>
      </c>
      <c r="F147">
        <v>1</v>
      </c>
      <c r="G147">
        <v>1</v>
      </c>
      <c r="I147">
        <v>1</v>
      </c>
      <c r="K147">
        <v>5</v>
      </c>
      <c r="P147" t="b">
        <f t="shared" si="6"/>
        <v>1</v>
      </c>
      <c r="Q147" t="b">
        <f t="shared" si="7"/>
        <v>1</v>
      </c>
      <c r="R147" t="b">
        <f t="shared" si="8"/>
        <v>1</v>
      </c>
    </row>
    <row r="148" spans="1:18" x14ac:dyDescent="0.25">
      <c r="A148" s="16" t="s">
        <v>390</v>
      </c>
      <c r="B148">
        <v>1</v>
      </c>
      <c r="C148">
        <v>2</v>
      </c>
      <c r="D148">
        <v>1</v>
      </c>
      <c r="E148">
        <v>1</v>
      </c>
      <c r="F148">
        <v>1</v>
      </c>
      <c r="G148">
        <v>1</v>
      </c>
      <c r="I148">
        <v>1</v>
      </c>
      <c r="K148">
        <v>2</v>
      </c>
      <c r="P148" t="b">
        <f t="shared" si="6"/>
        <v>1</v>
      </c>
      <c r="Q148" t="b">
        <f t="shared" si="7"/>
        <v>1</v>
      </c>
      <c r="R148" t="b">
        <f t="shared" si="8"/>
        <v>1</v>
      </c>
    </row>
    <row r="149" spans="1:18" x14ac:dyDescent="0.25">
      <c r="A149" s="16" t="s">
        <v>393</v>
      </c>
      <c r="B149">
        <v>1</v>
      </c>
      <c r="D149">
        <v>1</v>
      </c>
      <c r="E149">
        <v>1</v>
      </c>
      <c r="F149">
        <v>1</v>
      </c>
      <c r="G149">
        <v>1</v>
      </c>
      <c r="I149">
        <v>1</v>
      </c>
      <c r="K149">
        <v>5</v>
      </c>
      <c r="P149" t="b">
        <f t="shared" si="6"/>
        <v>1</v>
      </c>
      <c r="Q149" t="b">
        <f t="shared" si="7"/>
        <v>1</v>
      </c>
      <c r="R149" t="b">
        <f t="shared" si="8"/>
        <v>1</v>
      </c>
    </row>
    <row r="150" spans="1:18" x14ac:dyDescent="0.25">
      <c r="A150" s="16" t="s">
        <v>395</v>
      </c>
      <c r="B150">
        <v>1</v>
      </c>
      <c r="D150">
        <v>1</v>
      </c>
      <c r="E150">
        <v>1</v>
      </c>
      <c r="F150">
        <v>1</v>
      </c>
      <c r="G150">
        <v>1</v>
      </c>
      <c r="I150">
        <v>1</v>
      </c>
      <c r="K150">
        <v>3</v>
      </c>
      <c r="P150" t="b">
        <f t="shared" si="6"/>
        <v>1</v>
      </c>
      <c r="Q150" t="b">
        <f t="shared" si="7"/>
        <v>1</v>
      </c>
      <c r="R150" t="b">
        <f t="shared" si="8"/>
        <v>1</v>
      </c>
    </row>
    <row r="151" spans="1:18" x14ac:dyDescent="0.25">
      <c r="A151" s="16" t="s">
        <v>397</v>
      </c>
      <c r="C151">
        <v>1</v>
      </c>
      <c r="D151">
        <v>1</v>
      </c>
      <c r="E151">
        <v>1</v>
      </c>
      <c r="F151">
        <v>1</v>
      </c>
      <c r="H151">
        <v>1</v>
      </c>
      <c r="J151">
        <v>1</v>
      </c>
      <c r="P151" t="b">
        <f t="shared" si="6"/>
        <v>1</v>
      </c>
      <c r="Q151" t="b">
        <f t="shared" si="7"/>
        <v>1</v>
      </c>
      <c r="R151" t="b">
        <f t="shared" si="8"/>
        <v>1</v>
      </c>
    </row>
    <row r="152" spans="1:18" x14ac:dyDescent="0.25">
      <c r="A152" s="16" t="s">
        <v>401</v>
      </c>
      <c r="B152">
        <v>1</v>
      </c>
      <c r="D152">
        <v>1</v>
      </c>
      <c r="E152">
        <v>1</v>
      </c>
      <c r="F152">
        <v>1</v>
      </c>
      <c r="G152">
        <v>1</v>
      </c>
      <c r="I152">
        <v>1</v>
      </c>
      <c r="K152">
        <v>2</v>
      </c>
      <c r="P152" t="b">
        <f t="shared" si="6"/>
        <v>1</v>
      </c>
      <c r="Q152" t="b">
        <f t="shared" si="7"/>
        <v>1</v>
      </c>
      <c r="R152" t="b">
        <f t="shared" si="8"/>
        <v>1</v>
      </c>
    </row>
    <row r="153" spans="1:18" x14ac:dyDescent="0.25">
      <c r="A153" s="16" t="s">
        <v>403</v>
      </c>
      <c r="B153">
        <v>1</v>
      </c>
      <c r="C153">
        <v>3</v>
      </c>
      <c r="D153">
        <v>1</v>
      </c>
      <c r="E153">
        <v>1</v>
      </c>
      <c r="F153">
        <v>1</v>
      </c>
      <c r="G153">
        <v>1</v>
      </c>
      <c r="I153">
        <v>1</v>
      </c>
      <c r="K153">
        <v>1</v>
      </c>
      <c r="P153" t="b">
        <f t="shared" si="6"/>
        <v>1</v>
      </c>
      <c r="Q153" t="b">
        <f t="shared" si="7"/>
        <v>1</v>
      </c>
      <c r="R153" t="b">
        <f t="shared" si="8"/>
        <v>1</v>
      </c>
    </row>
    <row r="154" spans="1:18" x14ac:dyDescent="0.25">
      <c r="A154" s="16" t="s">
        <v>406</v>
      </c>
      <c r="B154">
        <v>1</v>
      </c>
      <c r="C154">
        <v>4</v>
      </c>
      <c r="D154">
        <v>1</v>
      </c>
      <c r="E154">
        <v>1</v>
      </c>
      <c r="F154">
        <v>1</v>
      </c>
      <c r="G154">
        <v>1</v>
      </c>
      <c r="I154">
        <v>2</v>
      </c>
      <c r="K154">
        <v>1</v>
      </c>
      <c r="P154" t="b">
        <f t="shared" si="6"/>
        <v>1</v>
      </c>
      <c r="Q154" t="b">
        <f t="shared" si="7"/>
        <v>1</v>
      </c>
      <c r="R154" t="b">
        <f t="shared" si="8"/>
        <v>1</v>
      </c>
    </row>
    <row r="155" spans="1:18" x14ac:dyDescent="0.25">
      <c r="A155" s="16" t="s">
        <v>411</v>
      </c>
      <c r="B155">
        <v>1</v>
      </c>
      <c r="D155">
        <v>1</v>
      </c>
      <c r="E155">
        <v>1</v>
      </c>
      <c r="F155">
        <v>1</v>
      </c>
      <c r="G155">
        <v>1</v>
      </c>
      <c r="I155">
        <v>1</v>
      </c>
      <c r="K155">
        <v>1</v>
      </c>
      <c r="P155" t="b">
        <f t="shared" si="6"/>
        <v>1</v>
      </c>
      <c r="Q155" t="b">
        <f t="shared" si="7"/>
        <v>1</v>
      </c>
      <c r="R155" t="b">
        <f t="shared" si="8"/>
        <v>1</v>
      </c>
    </row>
    <row r="156" spans="1:18" x14ac:dyDescent="0.25">
      <c r="A156" s="16" t="s">
        <v>414</v>
      </c>
      <c r="B156">
        <v>1</v>
      </c>
      <c r="D156">
        <v>1</v>
      </c>
      <c r="E156">
        <v>1</v>
      </c>
      <c r="F156">
        <v>1</v>
      </c>
      <c r="G156">
        <v>1</v>
      </c>
      <c r="I156">
        <v>1</v>
      </c>
      <c r="K156">
        <v>4</v>
      </c>
      <c r="P156" t="b">
        <f t="shared" si="6"/>
        <v>1</v>
      </c>
      <c r="Q156" t="b">
        <f t="shared" si="7"/>
        <v>1</v>
      </c>
      <c r="R156" t="b">
        <f t="shared" si="8"/>
        <v>1</v>
      </c>
    </row>
    <row r="157" spans="1:18" x14ac:dyDescent="0.25">
      <c r="A157" s="16" t="s">
        <v>417</v>
      </c>
      <c r="B157">
        <v>1</v>
      </c>
      <c r="D157">
        <v>1</v>
      </c>
      <c r="E157">
        <v>1</v>
      </c>
      <c r="F157">
        <v>1</v>
      </c>
      <c r="G157">
        <v>1</v>
      </c>
      <c r="I157">
        <v>1</v>
      </c>
      <c r="K157">
        <v>5</v>
      </c>
      <c r="P157" t="b">
        <f t="shared" si="6"/>
        <v>1</v>
      </c>
      <c r="Q157" t="b">
        <f t="shared" si="7"/>
        <v>1</v>
      </c>
      <c r="R157" t="b">
        <f t="shared" si="8"/>
        <v>1</v>
      </c>
    </row>
    <row r="158" spans="1:18" x14ac:dyDescent="0.25">
      <c r="A158" s="16" t="s">
        <v>419</v>
      </c>
      <c r="D158">
        <v>1</v>
      </c>
      <c r="E158">
        <v>1</v>
      </c>
      <c r="F158">
        <v>1</v>
      </c>
      <c r="H158">
        <v>1</v>
      </c>
      <c r="J158">
        <v>1</v>
      </c>
      <c r="P158" t="b">
        <f t="shared" si="6"/>
        <v>1</v>
      </c>
      <c r="Q158" t="b">
        <f t="shared" si="7"/>
        <v>1</v>
      </c>
      <c r="R158" t="b">
        <f t="shared" si="8"/>
        <v>1</v>
      </c>
    </row>
    <row r="159" spans="1:18" x14ac:dyDescent="0.25">
      <c r="A159" s="16" t="s">
        <v>421</v>
      </c>
      <c r="B159">
        <v>1</v>
      </c>
      <c r="D159">
        <v>1</v>
      </c>
      <c r="E159">
        <v>1</v>
      </c>
      <c r="F159">
        <v>1</v>
      </c>
      <c r="G159">
        <v>1</v>
      </c>
      <c r="I159">
        <v>1</v>
      </c>
      <c r="K159">
        <v>5</v>
      </c>
      <c r="P159" t="b">
        <f t="shared" si="6"/>
        <v>1</v>
      </c>
      <c r="Q159" t="b">
        <f t="shared" si="7"/>
        <v>1</v>
      </c>
      <c r="R159" t="b">
        <f t="shared" si="8"/>
        <v>1</v>
      </c>
    </row>
    <row r="160" spans="1:18" x14ac:dyDescent="0.25">
      <c r="A160" s="16" t="s">
        <v>424</v>
      </c>
      <c r="B160">
        <v>1</v>
      </c>
      <c r="D160">
        <v>1</v>
      </c>
      <c r="E160">
        <v>1</v>
      </c>
      <c r="F160">
        <v>1</v>
      </c>
      <c r="G160">
        <v>1</v>
      </c>
      <c r="I160">
        <v>1</v>
      </c>
      <c r="K160">
        <v>5</v>
      </c>
      <c r="P160" t="b">
        <f t="shared" si="6"/>
        <v>1</v>
      </c>
      <c r="Q160" t="b">
        <f t="shared" si="7"/>
        <v>1</v>
      </c>
      <c r="R160" t="b">
        <f t="shared" si="8"/>
        <v>1</v>
      </c>
    </row>
    <row r="161" spans="1:18" x14ac:dyDescent="0.25">
      <c r="A161" s="16" t="s">
        <v>427</v>
      </c>
      <c r="B161">
        <v>1</v>
      </c>
      <c r="D161">
        <v>1</v>
      </c>
      <c r="E161">
        <v>1</v>
      </c>
      <c r="F161">
        <v>1</v>
      </c>
      <c r="G161">
        <v>1</v>
      </c>
      <c r="I161">
        <v>1</v>
      </c>
      <c r="K161">
        <v>5</v>
      </c>
      <c r="P161" t="b">
        <f t="shared" si="6"/>
        <v>1</v>
      </c>
      <c r="Q161" t="b">
        <f t="shared" si="7"/>
        <v>1</v>
      </c>
      <c r="R161" t="b">
        <f t="shared" si="8"/>
        <v>1</v>
      </c>
    </row>
    <row r="162" spans="1:18" x14ac:dyDescent="0.25">
      <c r="A162" s="16" t="s">
        <v>429</v>
      </c>
      <c r="B162">
        <v>1</v>
      </c>
      <c r="D162">
        <v>1</v>
      </c>
      <c r="E162">
        <v>1</v>
      </c>
      <c r="F162">
        <v>1</v>
      </c>
      <c r="H162">
        <v>1</v>
      </c>
      <c r="J162">
        <v>1</v>
      </c>
      <c r="P162" t="b">
        <f t="shared" si="6"/>
        <v>1</v>
      </c>
      <c r="Q162" t="b">
        <f t="shared" si="7"/>
        <v>1</v>
      </c>
      <c r="R162" t="b">
        <f t="shared" si="8"/>
        <v>1</v>
      </c>
    </row>
    <row r="163" spans="1:18" x14ac:dyDescent="0.25">
      <c r="A163" s="16" t="s">
        <v>430</v>
      </c>
      <c r="B163">
        <v>1</v>
      </c>
      <c r="D163">
        <v>1</v>
      </c>
      <c r="E163">
        <v>1</v>
      </c>
      <c r="F163">
        <v>1</v>
      </c>
      <c r="G163">
        <v>1</v>
      </c>
      <c r="I163">
        <v>1</v>
      </c>
      <c r="K163">
        <v>4</v>
      </c>
      <c r="P163" t="b">
        <f t="shared" si="6"/>
        <v>1</v>
      </c>
      <c r="Q163" t="b">
        <f t="shared" si="7"/>
        <v>1</v>
      </c>
      <c r="R163" t="b">
        <f t="shared" si="8"/>
        <v>1</v>
      </c>
    </row>
    <row r="164" spans="1:18" x14ac:dyDescent="0.25">
      <c r="A164" s="16" t="s">
        <v>433</v>
      </c>
      <c r="D164">
        <v>1</v>
      </c>
      <c r="E164">
        <v>1</v>
      </c>
      <c r="F164">
        <v>1</v>
      </c>
      <c r="H164">
        <v>1</v>
      </c>
      <c r="J164">
        <v>1</v>
      </c>
      <c r="P164" t="b">
        <f t="shared" si="6"/>
        <v>1</v>
      </c>
      <c r="Q164" t="b">
        <f t="shared" si="7"/>
        <v>1</v>
      </c>
      <c r="R164" t="b">
        <f t="shared" si="8"/>
        <v>1</v>
      </c>
    </row>
    <row r="165" spans="1:18" x14ac:dyDescent="0.25">
      <c r="A165" s="16" t="s">
        <v>435</v>
      </c>
      <c r="B165">
        <v>1</v>
      </c>
      <c r="D165">
        <v>1</v>
      </c>
      <c r="E165">
        <v>1</v>
      </c>
      <c r="F165">
        <v>1</v>
      </c>
      <c r="G165">
        <v>1</v>
      </c>
      <c r="I165">
        <v>1</v>
      </c>
      <c r="K165">
        <v>3</v>
      </c>
      <c r="P165" t="b">
        <f t="shared" si="6"/>
        <v>1</v>
      </c>
      <c r="Q165" t="b">
        <f t="shared" si="7"/>
        <v>1</v>
      </c>
      <c r="R165" t="b">
        <f t="shared" si="8"/>
        <v>1</v>
      </c>
    </row>
    <row r="166" spans="1:18" x14ac:dyDescent="0.25">
      <c r="A166" s="16" t="s">
        <v>437</v>
      </c>
      <c r="B166">
        <v>1</v>
      </c>
      <c r="D166">
        <v>1</v>
      </c>
      <c r="E166">
        <v>1</v>
      </c>
      <c r="F166">
        <v>1</v>
      </c>
      <c r="G166">
        <v>1</v>
      </c>
      <c r="I166">
        <v>1</v>
      </c>
      <c r="K166">
        <v>5</v>
      </c>
      <c r="P166" t="b">
        <f t="shared" si="6"/>
        <v>1</v>
      </c>
      <c r="Q166" t="b">
        <f t="shared" si="7"/>
        <v>1</v>
      </c>
      <c r="R166" t="b">
        <f t="shared" si="8"/>
        <v>1</v>
      </c>
    </row>
    <row r="167" spans="1:18" x14ac:dyDescent="0.25">
      <c r="A167" s="16" t="s">
        <v>440</v>
      </c>
      <c r="B167">
        <v>1</v>
      </c>
      <c r="C167">
        <v>2</v>
      </c>
      <c r="D167">
        <v>1</v>
      </c>
      <c r="E167">
        <v>1</v>
      </c>
      <c r="F167">
        <v>1</v>
      </c>
      <c r="G167">
        <v>1</v>
      </c>
      <c r="I167">
        <v>1</v>
      </c>
      <c r="K167">
        <v>1</v>
      </c>
      <c r="P167" t="b">
        <f t="shared" si="6"/>
        <v>1</v>
      </c>
      <c r="Q167" t="b">
        <f t="shared" si="7"/>
        <v>1</v>
      </c>
      <c r="R167" t="b">
        <f t="shared" si="8"/>
        <v>1</v>
      </c>
    </row>
    <row r="168" spans="1:18" x14ac:dyDescent="0.25">
      <c r="A168" s="16" t="s">
        <v>444</v>
      </c>
      <c r="B168">
        <v>1</v>
      </c>
      <c r="C168">
        <v>4</v>
      </c>
      <c r="D168">
        <v>1</v>
      </c>
      <c r="E168">
        <v>1</v>
      </c>
      <c r="F168">
        <v>1</v>
      </c>
      <c r="G168">
        <v>1</v>
      </c>
      <c r="I168">
        <v>1</v>
      </c>
      <c r="K168">
        <v>1</v>
      </c>
      <c r="P168" t="b">
        <f t="shared" si="6"/>
        <v>1</v>
      </c>
      <c r="Q168" t="b">
        <f t="shared" si="7"/>
        <v>1</v>
      </c>
      <c r="R168" t="b">
        <f t="shared" si="8"/>
        <v>1</v>
      </c>
    </row>
    <row r="169" spans="1:18" x14ac:dyDescent="0.25">
      <c r="A169" s="16" t="s">
        <v>447</v>
      </c>
      <c r="B169">
        <v>1</v>
      </c>
      <c r="C169">
        <v>5</v>
      </c>
      <c r="D169">
        <v>1</v>
      </c>
      <c r="E169">
        <v>1</v>
      </c>
      <c r="F169">
        <v>1</v>
      </c>
      <c r="G169">
        <v>1</v>
      </c>
      <c r="I169">
        <v>1</v>
      </c>
      <c r="K169">
        <v>1</v>
      </c>
      <c r="P169" t="b">
        <f t="shared" si="6"/>
        <v>1</v>
      </c>
      <c r="Q169" t="b">
        <f t="shared" si="7"/>
        <v>1</v>
      </c>
      <c r="R169" t="b">
        <f t="shared" si="8"/>
        <v>1</v>
      </c>
    </row>
    <row r="170" spans="1:18" x14ac:dyDescent="0.25">
      <c r="A170" s="16" t="s">
        <v>449</v>
      </c>
      <c r="B170">
        <v>1</v>
      </c>
      <c r="D170">
        <v>1</v>
      </c>
      <c r="E170">
        <v>1</v>
      </c>
      <c r="F170">
        <v>1</v>
      </c>
      <c r="G170">
        <v>1</v>
      </c>
      <c r="I170">
        <v>1</v>
      </c>
      <c r="K170">
        <v>4</v>
      </c>
      <c r="P170" t="b">
        <f t="shared" si="6"/>
        <v>1</v>
      </c>
      <c r="Q170" t="b">
        <f t="shared" si="7"/>
        <v>1</v>
      </c>
      <c r="R170" t="b">
        <f t="shared" si="8"/>
        <v>1</v>
      </c>
    </row>
    <row r="171" spans="1:18" x14ac:dyDescent="0.25">
      <c r="A171" s="16" t="s">
        <v>451</v>
      </c>
      <c r="B171">
        <v>1</v>
      </c>
      <c r="D171">
        <v>1</v>
      </c>
      <c r="E171">
        <v>1</v>
      </c>
      <c r="F171">
        <v>1</v>
      </c>
      <c r="G171">
        <v>1</v>
      </c>
      <c r="I171">
        <v>1</v>
      </c>
      <c r="K171">
        <v>5</v>
      </c>
      <c r="P171" t="b">
        <f t="shared" si="6"/>
        <v>1</v>
      </c>
      <c r="Q171" t="b">
        <f t="shared" si="7"/>
        <v>1</v>
      </c>
      <c r="R171" t="b">
        <f t="shared" si="8"/>
        <v>1</v>
      </c>
    </row>
    <row r="172" spans="1:18" x14ac:dyDescent="0.25">
      <c r="A172" s="16" t="s">
        <v>453</v>
      </c>
      <c r="B172">
        <v>1</v>
      </c>
      <c r="D172">
        <v>1</v>
      </c>
      <c r="E172">
        <v>1</v>
      </c>
      <c r="F172">
        <v>1</v>
      </c>
      <c r="G172">
        <v>1</v>
      </c>
      <c r="I172">
        <v>1</v>
      </c>
      <c r="K172">
        <v>5</v>
      </c>
      <c r="P172" t="b">
        <f t="shared" si="6"/>
        <v>1</v>
      </c>
      <c r="Q172" t="b">
        <f t="shared" si="7"/>
        <v>1</v>
      </c>
      <c r="R172" t="b">
        <f t="shared" si="8"/>
        <v>1</v>
      </c>
    </row>
    <row r="173" spans="1:18" x14ac:dyDescent="0.25">
      <c r="A173" s="16" t="s">
        <v>455</v>
      </c>
      <c r="B173">
        <v>1</v>
      </c>
      <c r="D173">
        <v>1</v>
      </c>
      <c r="E173">
        <v>1</v>
      </c>
      <c r="F173">
        <v>1</v>
      </c>
      <c r="G173">
        <v>1</v>
      </c>
      <c r="I173">
        <v>1</v>
      </c>
      <c r="K173">
        <v>3</v>
      </c>
      <c r="P173" t="b">
        <f t="shared" si="6"/>
        <v>1</v>
      </c>
      <c r="Q173" t="b">
        <f t="shared" si="7"/>
        <v>1</v>
      </c>
      <c r="R173" t="b">
        <f t="shared" si="8"/>
        <v>1</v>
      </c>
    </row>
    <row r="174" spans="1:18" x14ac:dyDescent="0.25">
      <c r="A174" s="16" t="s">
        <v>457</v>
      </c>
      <c r="B174">
        <v>1</v>
      </c>
      <c r="D174">
        <v>1</v>
      </c>
      <c r="E174">
        <v>1</v>
      </c>
      <c r="F174">
        <v>1</v>
      </c>
      <c r="G174">
        <v>1</v>
      </c>
      <c r="I174">
        <v>1</v>
      </c>
      <c r="K174">
        <v>4</v>
      </c>
      <c r="P174" t="b">
        <f t="shared" si="6"/>
        <v>1</v>
      </c>
      <c r="Q174" t="b">
        <f t="shared" si="7"/>
        <v>1</v>
      </c>
      <c r="R174" t="b">
        <f t="shared" si="8"/>
        <v>1</v>
      </c>
    </row>
    <row r="175" spans="1:18" x14ac:dyDescent="0.25">
      <c r="A175" s="16" t="s">
        <v>459</v>
      </c>
      <c r="B175">
        <v>1</v>
      </c>
      <c r="D175">
        <v>1</v>
      </c>
      <c r="E175">
        <v>1</v>
      </c>
      <c r="F175">
        <v>1</v>
      </c>
      <c r="G175">
        <v>1</v>
      </c>
      <c r="I175">
        <v>1</v>
      </c>
      <c r="K175">
        <v>4</v>
      </c>
      <c r="P175" t="b">
        <f t="shared" si="6"/>
        <v>1</v>
      </c>
      <c r="Q175" t="b">
        <f t="shared" si="7"/>
        <v>1</v>
      </c>
      <c r="R175" t="b">
        <f t="shared" si="8"/>
        <v>1</v>
      </c>
    </row>
    <row r="176" spans="1:18" x14ac:dyDescent="0.25">
      <c r="A176" s="16" t="s">
        <v>461</v>
      </c>
      <c r="B176">
        <v>1</v>
      </c>
      <c r="D176">
        <v>1</v>
      </c>
      <c r="E176">
        <v>1</v>
      </c>
      <c r="F176">
        <v>1</v>
      </c>
      <c r="G176">
        <v>1</v>
      </c>
      <c r="I176">
        <v>1</v>
      </c>
      <c r="K176">
        <v>5</v>
      </c>
      <c r="P176" t="b">
        <f t="shared" si="6"/>
        <v>1</v>
      </c>
      <c r="Q176" t="b">
        <f t="shared" si="7"/>
        <v>1</v>
      </c>
      <c r="R176" t="b">
        <f t="shared" si="8"/>
        <v>1</v>
      </c>
    </row>
    <row r="177" spans="1:18" x14ac:dyDescent="0.25">
      <c r="A177" s="16" t="s">
        <v>463</v>
      </c>
      <c r="B177">
        <v>1</v>
      </c>
      <c r="D177">
        <v>1</v>
      </c>
      <c r="E177">
        <v>1</v>
      </c>
      <c r="F177">
        <v>1</v>
      </c>
      <c r="G177">
        <v>1</v>
      </c>
      <c r="I177">
        <v>1</v>
      </c>
      <c r="K177">
        <v>5</v>
      </c>
      <c r="P177" t="b">
        <f t="shared" si="6"/>
        <v>1</v>
      </c>
      <c r="Q177" t="b">
        <f t="shared" si="7"/>
        <v>1</v>
      </c>
      <c r="R177" t="b">
        <f t="shared" si="8"/>
        <v>1</v>
      </c>
    </row>
    <row r="178" spans="1:18" x14ac:dyDescent="0.25">
      <c r="A178" s="16" t="s">
        <v>466</v>
      </c>
      <c r="B178">
        <v>1</v>
      </c>
      <c r="D178">
        <v>1</v>
      </c>
      <c r="E178">
        <v>1</v>
      </c>
      <c r="F178">
        <v>1</v>
      </c>
      <c r="G178">
        <v>1</v>
      </c>
      <c r="I178">
        <v>1</v>
      </c>
      <c r="K178">
        <v>4</v>
      </c>
      <c r="P178" t="b">
        <f t="shared" si="6"/>
        <v>1</v>
      </c>
      <c r="Q178" t="b">
        <f t="shared" si="7"/>
        <v>1</v>
      </c>
      <c r="R178" t="b">
        <f t="shared" si="8"/>
        <v>1</v>
      </c>
    </row>
    <row r="179" spans="1:18" x14ac:dyDescent="0.25">
      <c r="A179" s="16" t="s">
        <v>469</v>
      </c>
      <c r="B179">
        <v>1</v>
      </c>
      <c r="C179">
        <v>2</v>
      </c>
      <c r="D179">
        <v>1</v>
      </c>
      <c r="E179">
        <v>1</v>
      </c>
      <c r="F179">
        <v>1</v>
      </c>
      <c r="G179">
        <v>1</v>
      </c>
      <c r="I179">
        <v>1</v>
      </c>
      <c r="K179">
        <v>1</v>
      </c>
      <c r="P179" t="b">
        <f t="shared" si="6"/>
        <v>1</v>
      </c>
      <c r="Q179" t="b">
        <f t="shared" si="7"/>
        <v>1</v>
      </c>
      <c r="R179" t="b">
        <f t="shared" si="8"/>
        <v>1</v>
      </c>
    </row>
    <row r="180" spans="1:18" x14ac:dyDescent="0.25">
      <c r="A180" s="16" t="s">
        <v>471</v>
      </c>
      <c r="B180">
        <v>1</v>
      </c>
      <c r="D180">
        <v>1</v>
      </c>
      <c r="E180">
        <v>1</v>
      </c>
      <c r="F180">
        <v>1</v>
      </c>
      <c r="G180">
        <v>1</v>
      </c>
      <c r="I180">
        <v>1</v>
      </c>
      <c r="K180">
        <v>4</v>
      </c>
      <c r="P180" t="b">
        <f t="shared" si="6"/>
        <v>1</v>
      </c>
      <c r="Q180" t="b">
        <f t="shared" si="7"/>
        <v>1</v>
      </c>
      <c r="R180" t="b">
        <f t="shared" si="8"/>
        <v>1</v>
      </c>
    </row>
    <row r="181" spans="1:18" x14ac:dyDescent="0.25">
      <c r="A181" s="16" t="s">
        <v>473</v>
      </c>
      <c r="D181">
        <v>1</v>
      </c>
      <c r="E181">
        <v>1</v>
      </c>
      <c r="F181">
        <v>1</v>
      </c>
      <c r="G181">
        <v>1</v>
      </c>
      <c r="I181">
        <v>1</v>
      </c>
      <c r="K181">
        <v>3</v>
      </c>
      <c r="P181" t="b">
        <f t="shared" si="6"/>
        <v>1</v>
      </c>
      <c r="Q181" t="b">
        <f t="shared" si="7"/>
        <v>1</v>
      </c>
      <c r="R181" t="b">
        <f t="shared" si="8"/>
        <v>1</v>
      </c>
    </row>
    <row r="182" spans="1:18" x14ac:dyDescent="0.25">
      <c r="A182" s="16" t="s">
        <v>476</v>
      </c>
      <c r="D182">
        <v>1</v>
      </c>
      <c r="E182">
        <v>1</v>
      </c>
      <c r="F182">
        <v>1</v>
      </c>
      <c r="H182">
        <v>1</v>
      </c>
      <c r="J182">
        <v>1</v>
      </c>
      <c r="P182" t="b">
        <f t="shared" si="6"/>
        <v>1</v>
      </c>
      <c r="Q182" t="b">
        <f t="shared" si="7"/>
        <v>1</v>
      </c>
      <c r="R182" t="b">
        <f t="shared" si="8"/>
        <v>1</v>
      </c>
    </row>
    <row r="183" spans="1:18" x14ac:dyDescent="0.25">
      <c r="A183" s="16" t="s">
        <v>478</v>
      </c>
      <c r="B183">
        <v>1</v>
      </c>
      <c r="D183">
        <v>1</v>
      </c>
      <c r="E183">
        <v>1</v>
      </c>
      <c r="F183">
        <v>1</v>
      </c>
      <c r="G183">
        <v>1</v>
      </c>
      <c r="I183">
        <v>1</v>
      </c>
      <c r="K183">
        <v>3</v>
      </c>
      <c r="P183" t="b">
        <f t="shared" si="6"/>
        <v>1</v>
      </c>
      <c r="Q183" t="b">
        <f t="shared" si="7"/>
        <v>1</v>
      </c>
      <c r="R183" t="b">
        <f t="shared" si="8"/>
        <v>1</v>
      </c>
    </row>
    <row r="184" spans="1:18" x14ac:dyDescent="0.25">
      <c r="A184" s="16" t="s">
        <v>480</v>
      </c>
      <c r="B184">
        <v>1</v>
      </c>
      <c r="D184">
        <v>1</v>
      </c>
      <c r="E184">
        <v>1</v>
      </c>
      <c r="F184">
        <v>1</v>
      </c>
      <c r="G184">
        <v>1</v>
      </c>
      <c r="I184">
        <v>1</v>
      </c>
      <c r="K184">
        <v>4</v>
      </c>
      <c r="P184" t="b">
        <f t="shared" si="6"/>
        <v>1</v>
      </c>
      <c r="Q184" t="b">
        <f t="shared" si="7"/>
        <v>1</v>
      </c>
      <c r="R184" t="b">
        <f t="shared" si="8"/>
        <v>1</v>
      </c>
    </row>
    <row r="185" spans="1:18" x14ac:dyDescent="0.25">
      <c r="A185" s="16" t="s">
        <v>483</v>
      </c>
      <c r="C185">
        <v>2</v>
      </c>
      <c r="P185" t="b">
        <f t="shared" si="6"/>
        <v>1</v>
      </c>
      <c r="Q185" t="b">
        <f t="shared" si="7"/>
        <v>1</v>
      </c>
      <c r="R185" t="b">
        <f t="shared" si="8"/>
        <v>1</v>
      </c>
    </row>
    <row r="186" spans="1:18" x14ac:dyDescent="0.25">
      <c r="A186" s="16" t="s">
        <v>487</v>
      </c>
      <c r="C186">
        <v>2</v>
      </c>
      <c r="D186">
        <v>1</v>
      </c>
      <c r="E186">
        <v>1</v>
      </c>
      <c r="F186">
        <v>1</v>
      </c>
      <c r="H186">
        <v>1</v>
      </c>
      <c r="J186">
        <v>1</v>
      </c>
      <c r="P186" t="b">
        <f t="shared" si="6"/>
        <v>1</v>
      </c>
      <c r="Q186" t="b">
        <f t="shared" si="7"/>
        <v>1</v>
      </c>
      <c r="R186" t="b">
        <f t="shared" si="8"/>
        <v>1</v>
      </c>
    </row>
    <row r="187" spans="1:18" x14ac:dyDescent="0.25">
      <c r="A187" s="16" t="s">
        <v>490</v>
      </c>
      <c r="B187">
        <v>1</v>
      </c>
      <c r="C187">
        <v>1</v>
      </c>
      <c r="D187">
        <v>1</v>
      </c>
      <c r="E187">
        <v>1</v>
      </c>
      <c r="F187">
        <v>1</v>
      </c>
      <c r="H187">
        <v>1</v>
      </c>
      <c r="J187">
        <v>1</v>
      </c>
      <c r="P187" t="b">
        <f t="shared" si="6"/>
        <v>1</v>
      </c>
      <c r="Q187" t="b">
        <f t="shared" si="7"/>
        <v>1</v>
      </c>
      <c r="R187" t="b">
        <f t="shared" si="8"/>
        <v>1</v>
      </c>
    </row>
    <row r="188" spans="1:18" x14ac:dyDescent="0.25">
      <c r="A188" s="16" t="s">
        <v>495</v>
      </c>
      <c r="D188">
        <v>1</v>
      </c>
      <c r="E188">
        <v>1</v>
      </c>
      <c r="F188">
        <v>1</v>
      </c>
      <c r="H188">
        <v>1</v>
      </c>
      <c r="J188">
        <v>1</v>
      </c>
      <c r="P188" t="b">
        <f t="shared" si="6"/>
        <v>1</v>
      </c>
      <c r="Q188" t="b">
        <f t="shared" si="7"/>
        <v>1</v>
      </c>
      <c r="R188" t="b">
        <f t="shared" si="8"/>
        <v>1</v>
      </c>
    </row>
    <row r="189" spans="1:18" x14ac:dyDescent="0.25">
      <c r="A189" s="16" t="s">
        <v>8253</v>
      </c>
      <c r="B189">
        <v>1</v>
      </c>
      <c r="P189" t="b">
        <f t="shared" si="6"/>
        <v>1</v>
      </c>
      <c r="Q189" t="b">
        <f t="shared" si="7"/>
        <v>1</v>
      </c>
      <c r="R189" t="b">
        <f t="shared" si="8"/>
        <v>1</v>
      </c>
    </row>
    <row r="190" spans="1:18" x14ac:dyDescent="0.25">
      <c r="A190" s="16" t="s">
        <v>497</v>
      </c>
      <c r="B190">
        <v>1</v>
      </c>
      <c r="D190">
        <v>1</v>
      </c>
      <c r="E190">
        <v>1</v>
      </c>
      <c r="F190">
        <v>1</v>
      </c>
      <c r="G190">
        <v>1</v>
      </c>
      <c r="I190">
        <v>1</v>
      </c>
      <c r="K190">
        <v>3</v>
      </c>
      <c r="P190" t="b">
        <f t="shared" si="6"/>
        <v>1</v>
      </c>
      <c r="Q190" t="b">
        <f t="shared" si="7"/>
        <v>1</v>
      </c>
      <c r="R190" t="b">
        <f t="shared" si="8"/>
        <v>1</v>
      </c>
    </row>
    <row r="191" spans="1:18" x14ac:dyDescent="0.25">
      <c r="A191" s="16" t="s">
        <v>500</v>
      </c>
      <c r="C191">
        <v>1</v>
      </c>
      <c r="D191">
        <v>1</v>
      </c>
      <c r="E191">
        <v>1</v>
      </c>
      <c r="F191">
        <v>1</v>
      </c>
      <c r="H191">
        <v>1</v>
      </c>
      <c r="J191">
        <v>1</v>
      </c>
      <c r="P191" t="b">
        <f t="shared" si="6"/>
        <v>1</v>
      </c>
      <c r="Q191" t="b">
        <f t="shared" si="7"/>
        <v>1</v>
      </c>
      <c r="R191" t="b">
        <f t="shared" si="8"/>
        <v>1</v>
      </c>
    </row>
    <row r="192" spans="1:18" x14ac:dyDescent="0.25">
      <c r="A192" s="16" t="s">
        <v>8247</v>
      </c>
      <c r="B192">
        <v>1</v>
      </c>
      <c r="P192" t="b">
        <f t="shared" si="6"/>
        <v>1</v>
      </c>
      <c r="Q192" t="b">
        <f t="shared" si="7"/>
        <v>1</v>
      </c>
      <c r="R192" t="b">
        <f t="shared" si="8"/>
        <v>1</v>
      </c>
    </row>
    <row r="193" spans="1:18" x14ac:dyDescent="0.25">
      <c r="A193" s="16" t="s">
        <v>502</v>
      </c>
      <c r="B193">
        <v>1</v>
      </c>
      <c r="D193">
        <v>1</v>
      </c>
      <c r="E193">
        <v>1</v>
      </c>
      <c r="F193">
        <v>1</v>
      </c>
      <c r="H193">
        <v>1</v>
      </c>
      <c r="J193">
        <v>1</v>
      </c>
      <c r="P193" t="b">
        <f t="shared" si="6"/>
        <v>1</v>
      </c>
      <c r="Q193" t="b">
        <f t="shared" si="7"/>
        <v>1</v>
      </c>
      <c r="R193" t="b">
        <f t="shared" si="8"/>
        <v>1</v>
      </c>
    </row>
    <row r="194" spans="1:18" x14ac:dyDescent="0.25">
      <c r="A194" s="16" t="s">
        <v>507</v>
      </c>
      <c r="C194">
        <v>1</v>
      </c>
      <c r="D194">
        <v>1</v>
      </c>
      <c r="E194">
        <v>1</v>
      </c>
      <c r="F194">
        <v>1</v>
      </c>
      <c r="H194">
        <v>1</v>
      </c>
      <c r="J194">
        <v>1</v>
      </c>
      <c r="P194" t="b">
        <f t="shared" si="6"/>
        <v>1</v>
      </c>
      <c r="Q194" t="b">
        <f t="shared" si="7"/>
        <v>1</v>
      </c>
      <c r="R194" t="b">
        <f t="shared" si="8"/>
        <v>1</v>
      </c>
    </row>
    <row r="195" spans="1:18" x14ac:dyDescent="0.25">
      <c r="A195" s="16" t="s">
        <v>511</v>
      </c>
      <c r="B195">
        <v>1</v>
      </c>
      <c r="D195">
        <v>1</v>
      </c>
      <c r="E195">
        <v>1</v>
      </c>
      <c r="F195">
        <v>1</v>
      </c>
      <c r="G195">
        <v>1</v>
      </c>
      <c r="I195">
        <v>1</v>
      </c>
      <c r="K195">
        <v>2</v>
      </c>
      <c r="P195" t="b">
        <f t="shared" ref="P195:P258" si="9">IF(G195&gt;0,K195&gt;0,TRUE)</f>
        <v>1</v>
      </c>
      <c r="Q195" t="b">
        <f t="shared" ref="Q195:Q258" si="10">IF(G195&gt;0,I195&gt;0,TRUE)</f>
        <v>1</v>
      </c>
      <c r="R195" t="b">
        <f t="shared" ref="R195:R258" si="11">IF(K195&gt;0,G195&gt;0,TRUE)</f>
        <v>1</v>
      </c>
    </row>
    <row r="196" spans="1:18" x14ac:dyDescent="0.25">
      <c r="A196" s="16" t="s">
        <v>515</v>
      </c>
      <c r="D196">
        <v>1</v>
      </c>
      <c r="E196">
        <v>1</v>
      </c>
      <c r="F196">
        <v>1</v>
      </c>
      <c r="H196">
        <v>1</v>
      </c>
      <c r="J196">
        <v>1</v>
      </c>
      <c r="P196" t="b">
        <f t="shared" si="9"/>
        <v>1</v>
      </c>
      <c r="Q196" t="b">
        <f t="shared" si="10"/>
        <v>1</v>
      </c>
      <c r="R196" t="b">
        <f t="shared" si="11"/>
        <v>1</v>
      </c>
    </row>
    <row r="197" spans="1:18" x14ac:dyDescent="0.25">
      <c r="A197" s="16" t="s">
        <v>518</v>
      </c>
      <c r="B197">
        <v>1</v>
      </c>
      <c r="D197">
        <v>1</v>
      </c>
      <c r="E197">
        <v>1</v>
      </c>
      <c r="F197">
        <v>1</v>
      </c>
      <c r="H197">
        <v>1</v>
      </c>
      <c r="J197">
        <v>1</v>
      </c>
      <c r="P197" t="b">
        <f t="shared" si="9"/>
        <v>1</v>
      </c>
      <c r="Q197" t="b">
        <f t="shared" si="10"/>
        <v>1</v>
      </c>
      <c r="R197" t="b">
        <f t="shared" si="11"/>
        <v>1</v>
      </c>
    </row>
    <row r="198" spans="1:18" x14ac:dyDescent="0.25">
      <c r="A198" s="16" t="s">
        <v>520</v>
      </c>
      <c r="D198">
        <v>1</v>
      </c>
      <c r="E198">
        <v>1</v>
      </c>
      <c r="F198">
        <v>1</v>
      </c>
      <c r="H198">
        <v>1</v>
      </c>
      <c r="J198">
        <v>1</v>
      </c>
      <c r="P198" t="b">
        <f t="shared" si="9"/>
        <v>1</v>
      </c>
      <c r="Q198" t="b">
        <f t="shared" si="10"/>
        <v>1</v>
      </c>
      <c r="R198" t="b">
        <f t="shared" si="11"/>
        <v>1</v>
      </c>
    </row>
    <row r="199" spans="1:18" x14ac:dyDescent="0.25">
      <c r="A199" s="16" t="s">
        <v>522</v>
      </c>
      <c r="C199">
        <v>1</v>
      </c>
      <c r="D199">
        <v>1</v>
      </c>
      <c r="E199">
        <v>1</v>
      </c>
      <c r="F199">
        <v>1</v>
      </c>
      <c r="H199">
        <v>1</v>
      </c>
      <c r="J199">
        <v>1</v>
      </c>
      <c r="P199" t="b">
        <f t="shared" si="9"/>
        <v>1</v>
      </c>
      <c r="Q199" t="b">
        <f t="shared" si="10"/>
        <v>1</v>
      </c>
      <c r="R199" t="b">
        <f t="shared" si="11"/>
        <v>1</v>
      </c>
    </row>
    <row r="200" spans="1:18" x14ac:dyDescent="0.25">
      <c r="A200" s="16" t="s">
        <v>525</v>
      </c>
      <c r="B200">
        <v>1</v>
      </c>
      <c r="D200">
        <v>1</v>
      </c>
      <c r="E200">
        <v>1</v>
      </c>
      <c r="F200">
        <v>1</v>
      </c>
      <c r="G200">
        <v>1</v>
      </c>
      <c r="I200">
        <v>1</v>
      </c>
      <c r="K200">
        <v>4</v>
      </c>
      <c r="P200" t="b">
        <f t="shared" si="9"/>
        <v>1</v>
      </c>
      <c r="Q200" t="b">
        <f t="shared" si="10"/>
        <v>1</v>
      </c>
      <c r="R200" t="b">
        <f t="shared" si="11"/>
        <v>1</v>
      </c>
    </row>
    <row r="201" spans="1:18" x14ac:dyDescent="0.25">
      <c r="A201" s="16" t="s">
        <v>527</v>
      </c>
      <c r="B201">
        <v>1</v>
      </c>
      <c r="D201">
        <v>1</v>
      </c>
      <c r="E201">
        <v>1</v>
      </c>
      <c r="F201">
        <v>1</v>
      </c>
      <c r="G201">
        <v>1</v>
      </c>
      <c r="I201">
        <v>1</v>
      </c>
      <c r="K201">
        <v>3</v>
      </c>
      <c r="P201" t="b">
        <f t="shared" si="9"/>
        <v>1</v>
      </c>
      <c r="Q201" t="b">
        <f t="shared" si="10"/>
        <v>1</v>
      </c>
      <c r="R201" t="b">
        <f t="shared" si="11"/>
        <v>1</v>
      </c>
    </row>
    <row r="202" spans="1:18" x14ac:dyDescent="0.25">
      <c r="A202" s="16" t="s">
        <v>529</v>
      </c>
      <c r="B202">
        <v>1</v>
      </c>
      <c r="D202">
        <v>1</v>
      </c>
      <c r="E202">
        <v>1</v>
      </c>
      <c r="F202">
        <v>1</v>
      </c>
      <c r="G202">
        <v>1</v>
      </c>
      <c r="I202">
        <v>1</v>
      </c>
      <c r="K202">
        <v>2</v>
      </c>
      <c r="P202" t="b">
        <f t="shared" si="9"/>
        <v>1</v>
      </c>
      <c r="Q202" t="b">
        <f t="shared" si="10"/>
        <v>1</v>
      </c>
      <c r="R202" t="b">
        <f t="shared" si="11"/>
        <v>1</v>
      </c>
    </row>
    <row r="203" spans="1:18" x14ac:dyDescent="0.25">
      <c r="A203" s="16" t="s">
        <v>534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I203">
        <v>2</v>
      </c>
      <c r="K203">
        <v>1</v>
      </c>
      <c r="P203" t="b">
        <f t="shared" si="9"/>
        <v>1</v>
      </c>
      <c r="Q203" t="b">
        <f t="shared" si="10"/>
        <v>1</v>
      </c>
      <c r="R203" t="b">
        <f t="shared" si="11"/>
        <v>1</v>
      </c>
    </row>
    <row r="204" spans="1:18" x14ac:dyDescent="0.25">
      <c r="A204" s="16" t="s">
        <v>537</v>
      </c>
      <c r="B204">
        <v>1</v>
      </c>
      <c r="D204">
        <v>1</v>
      </c>
      <c r="E204">
        <v>1</v>
      </c>
      <c r="F204">
        <v>1</v>
      </c>
      <c r="G204">
        <v>1</v>
      </c>
      <c r="I204">
        <v>1</v>
      </c>
      <c r="K204">
        <v>1</v>
      </c>
      <c r="P204" t="b">
        <f t="shared" si="9"/>
        <v>1</v>
      </c>
      <c r="Q204" t="b">
        <f t="shared" si="10"/>
        <v>1</v>
      </c>
      <c r="R204" t="b">
        <f t="shared" si="11"/>
        <v>1</v>
      </c>
    </row>
    <row r="205" spans="1:18" x14ac:dyDescent="0.25">
      <c r="A205" s="16" t="s">
        <v>541</v>
      </c>
      <c r="B205">
        <v>1</v>
      </c>
      <c r="D205">
        <v>1</v>
      </c>
      <c r="E205">
        <v>1</v>
      </c>
      <c r="F205">
        <v>1</v>
      </c>
      <c r="G205">
        <v>1</v>
      </c>
      <c r="I205">
        <v>1</v>
      </c>
      <c r="K205">
        <v>1</v>
      </c>
      <c r="P205" t="b">
        <f t="shared" si="9"/>
        <v>1</v>
      </c>
      <c r="Q205" t="b">
        <f t="shared" si="10"/>
        <v>1</v>
      </c>
      <c r="R205" t="b">
        <f t="shared" si="11"/>
        <v>1</v>
      </c>
    </row>
    <row r="206" spans="1:18" x14ac:dyDescent="0.25">
      <c r="A206" s="16" t="s">
        <v>543</v>
      </c>
      <c r="D206">
        <v>1</v>
      </c>
      <c r="E206">
        <v>1</v>
      </c>
      <c r="F206">
        <v>1</v>
      </c>
      <c r="G206">
        <v>1</v>
      </c>
      <c r="I206">
        <v>1</v>
      </c>
      <c r="K206">
        <v>1</v>
      </c>
      <c r="P206" t="b">
        <f t="shared" si="9"/>
        <v>1</v>
      </c>
      <c r="Q206" t="b">
        <f t="shared" si="10"/>
        <v>1</v>
      </c>
      <c r="R206" t="b">
        <f t="shared" si="11"/>
        <v>1</v>
      </c>
    </row>
    <row r="207" spans="1:18" x14ac:dyDescent="0.25">
      <c r="A207" s="16" t="s">
        <v>546</v>
      </c>
      <c r="C207">
        <v>2</v>
      </c>
      <c r="D207">
        <v>1</v>
      </c>
      <c r="E207">
        <v>1</v>
      </c>
      <c r="F207">
        <v>1</v>
      </c>
      <c r="G207">
        <v>1</v>
      </c>
      <c r="I207">
        <v>1</v>
      </c>
      <c r="K207">
        <v>1</v>
      </c>
      <c r="P207" t="b">
        <f t="shared" si="9"/>
        <v>1</v>
      </c>
      <c r="Q207" t="b">
        <f t="shared" si="10"/>
        <v>1</v>
      </c>
      <c r="R207" t="b">
        <f t="shared" si="11"/>
        <v>1</v>
      </c>
    </row>
    <row r="208" spans="1:18" x14ac:dyDescent="0.25">
      <c r="A208" s="16" t="s">
        <v>548</v>
      </c>
      <c r="B208">
        <v>1</v>
      </c>
      <c r="D208">
        <v>1</v>
      </c>
      <c r="E208">
        <v>1</v>
      </c>
      <c r="F208">
        <v>1</v>
      </c>
      <c r="G208">
        <v>1</v>
      </c>
      <c r="I208">
        <v>1</v>
      </c>
      <c r="K208">
        <v>3</v>
      </c>
      <c r="P208" t="b">
        <f t="shared" si="9"/>
        <v>1</v>
      </c>
      <c r="Q208" t="b">
        <f t="shared" si="10"/>
        <v>1</v>
      </c>
      <c r="R208" t="b">
        <f t="shared" si="11"/>
        <v>1</v>
      </c>
    </row>
    <row r="209" spans="1:18" x14ac:dyDescent="0.25">
      <c r="A209" s="16" t="s">
        <v>550</v>
      </c>
      <c r="B209">
        <v>1</v>
      </c>
      <c r="D209">
        <v>1</v>
      </c>
      <c r="E209">
        <v>1</v>
      </c>
      <c r="F209">
        <v>1</v>
      </c>
      <c r="G209">
        <v>1</v>
      </c>
      <c r="I209">
        <v>1</v>
      </c>
      <c r="K209">
        <v>5</v>
      </c>
      <c r="P209" t="b">
        <f t="shared" si="9"/>
        <v>1</v>
      </c>
      <c r="Q209" t="b">
        <f t="shared" si="10"/>
        <v>1</v>
      </c>
      <c r="R209" t="b">
        <f t="shared" si="11"/>
        <v>1</v>
      </c>
    </row>
    <row r="210" spans="1:18" x14ac:dyDescent="0.25">
      <c r="A210" s="16" t="s">
        <v>552</v>
      </c>
      <c r="B210">
        <v>1</v>
      </c>
      <c r="D210">
        <v>1</v>
      </c>
      <c r="E210">
        <v>1</v>
      </c>
      <c r="F210">
        <v>1</v>
      </c>
      <c r="G210">
        <v>1</v>
      </c>
      <c r="I210">
        <v>1</v>
      </c>
      <c r="K210">
        <v>4</v>
      </c>
      <c r="P210" t="b">
        <f t="shared" si="9"/>
        <v>1</v>
      </c>
      <c r="Q210" t="b">
        <f t="shared" si="10"/>
        <v>1</v>
      </c>
      <c r="R210" t="b">
        <f t="shared" si="11"/>
        <v>1</v>
      </c>
    </row>
    <row r="211" spans="1:18" x14ac:dyDescent="0.25">
      <c r="A211" s="16" t="s">
        <v>554</v>
      </c>
      <c r="B211">
        <v>1</v>
      </c>
      <c r="D211">
        <v>1</v>
      </c>
      <c r="E211">
        <v>1</v>
      </c>
      <c r="F211">
        <v>1</v>
      </c>
      <c r="G211">
        <v>1</v>
      </c>
      <c r="I211">
        <v>1</v>
      </c>
      <c r="K211">
        <v>4</v>
      </c>
      <c r="P211" t="b">
        <f t="shared" si="9"/>
        <v>1</v>
      </c>
      <c r="Q211" t="b">
        <f t="shared" si="10"/>
        <v>1</v>
      </c>
      <c r="R211" t="b">
        <f t="shared" si="11"/>
        <v>1</v>
      </c>
    </row>
    <row r="212" spans="1:18" x14ac:dyDescent="0.25">
      <c r="A212" s="16" t="s">
        <v>557</v>
      </c>
      <c r="B212">
        <v>1</v>
      </c>
      <c r="D212">
        <v>1</v>
      </c>
      <c r="E212">
        <v>1</v>
      </c>
      <c r="F212">
        <v>1</v>
      </c>
      <c r="G212">
        <v>1</v>
      </c>
      <c r="I212">
        <v>1</v>
      </c>
      <c r="K212">
        <v>5</v>
      </c>
      <c r="P212" t="b">
        <f t="shared" si="9"/>
        <v>1</v>
      </c>
      <c r="Q212" t="b">
        <f t="shared" si="10"/>
        <v>1</v>
      </c>
      <c r="R212" t="b">
        <f t="shared" si="11"/>
        <v>1</v>
      </c>
    </row>
    <row r="213" spans="1:18" x14ac:dyDescent="0.25">
      <c r="A213" s="16" t="s">
        <v>559</v>
      </c>
      <c r="B213">
        <v>1</v>
      </c>
      <c r="D213">
        <v>1</v>
      </c>
      <c r="E213">
        <v>1</v>
      </c>
      <c r="F213">
        <v>1</v>
      </c>
      <c r="G213">
        <v>1</v>
      </c>
      <c r="I213">
        <v>1</v>
      </c>
      <c r="K213">
        <v>5</v>
      </c>
      <c r="P213" t="b">
        <f t="shared" si="9"/>
        <v>1</v>
      </c>
      <c r="Q213" t="b">
        <f t="shared" si="10"/>
        <v>1</v>
      </c>
      <c r="R213" t="b">
        <f t="shared" si="11"/>
        <v>1</v>
      </c>
    </row>
    <row r="214" spans="1:18" x14ac:dyDescent="0.25">
      <c r="A214" s="16" t="s">
        <v>562</v>
      </c>
      <c r="D214">
        <v>1</v>
      </c>
      <c r="E214">
        <v>1</v>
      </c>
      <c r="F214">
        <v>1</v>
      </c>
      <c r="G214">
        <v>1</v>
      </c>
      <c r="I214">
        <v>1</v>
      </c>
      <c r="K214">
        <v>3</v>
      </c>
      <c r="P214" t="b">
        <f t="shared" si="9"/>
        <v>1</v>
      </c>
      <c r="Q214" t="b">
        <f t="shared" si="10"/>
        <v>1</v>
      </c>
      <c r="R214" t="b">
        <f t="shared" si="11"/>
        <v>1</v>
      </c>
    </row>
    <row r="215" spans="1:18" x14ac:dyDescent="0.25">
      <c r="A215" s="16" t="s">
        <v>564</v>
      </c>
      <c r="B215">
        <v>1</v>
      </c>
      <c r="D215">
        <v>1</v>
      </c>
      <c r="E215">
        <v>1</v>
      </c>
      <c r="F215">
        <v>1</v>
      </c>
      <c r="G215">
        <v>1</v>
      </c>
      <c r="I215">
        <v>1</v>
      </c>
      <c r="K215">
        <v>5</v>
      </c>
      <c r="P215" t="b">
        <f t="shared" si="9"/>
        <v>1</v>
      </c>
      <c r="Q215" t="b">
        <f t="shared" si="10"/>
        <v>1</v>
      </c>
      <c r="R215" t="b">
        <f t="shared" si="11"/>
        <v>1</v>
      </c>
    </row>
    <row r="216" spans="1:18" x14ac:dyDescent="0.25">
      <c r="A216" s="16" t="s">
        <v>566</v>
      </c>
      <c r="B216">
        <v>1</v>
      </c>
      <c r="D216">
        <v>1</v>
      </c>
      <c r="E216">
        <v>1</v>
      </c>
      <c r="F216">
        <v>1</v>
      </c>
      <c r="G216">
        <v>1</v>
      </c>
      <c r="I216">
        <v>1</v>
      </c>
      <c r="K216">
        <v>3</v>
      </c>
      <c r="P216" t="b">
        <f t="shared" si="9"/>
        <v>1</v>
      </c>
      <c r="Q216" t="b">
        <f t="shared" si="10"/>
        <v>1</v>
      </c>
      <c r="R216" t="b">
        <f t="shared" si="11"/>
        <v>1</v>
      </c>
    </row>
    <row r="217" spans="1:18" x14ac:dyDescent="0.25">
      <c r="A217" s="16" t="s">
        <v>703</v>
      </c>
      <c r="G217">
        <v>1</v>
      </c>
      <c r="I217">
        <v>1</v>
      </c>
      <c r="K217">
        <v>2</v>
      </c>
      <c r="P217" t="b">
        <f t="shared" si="9"/>
        <v>1</v>
      </c>
      <c r="Q217" t="b">
        <f t="shared" si="10"/>
        <v>1</v>
      </c>
      <c r="R217" t="b">
        <f t="shared" si="11"/>
        <v>1</v>
      </c>
    </row>
    <row r="218" spans="1:18" x14ac:dyDescent="0.25">
      <c r="A218" s="16" t="s">
        <v>569</v>
      </c>
      <c r="D218">
        <v>1</v>
      </c>
      <c r="E218">
        <v>1</v>
      </c>
      <c r="F218">
        <v>1</v>
      </c>
      <c r="G218">
        <v>1</v>
      </c>
      <c r="I218">
        <v>1</v>
      </c>
      <c r="K218">
        <v>5</v>
      </c>
      <c r="P218" t="b">
        <f t="shared" si="9"/>
        <v>1</v>
      </c>
      <c r="Q218" t="b">
        <f t="shared" si="10"/>
        <v>1</v>
      </c>
      <c r="R218" t="b">
        <f t="shared" si="11"/>
        <v>1</v>
      </c>
    </row>
    <row r="219" spans="1:18" x14ac:dyDescent="0.25">
      <c r="A219" s="16" t="s">
        <v>574</v>
      </c>
      <c r="D219">
        <v>1</v>
      </c>
      <c r="E219">
        <v>1</v>
      </c>
      <c r="F219">
        <v>1</v>
      </c>
      <c r="G219">
        <v>1</v>
      </c>
      <c r="I219">
        <v>1</v>
      </c>
      <c r="K219">
        <v>1</v>
      </c>
      <c r="P219" t="b">
        <f t="shared" si="9"/>
        <v>1</v>
      </c>
      <c r="Q219" t="b">
        <f t="shared" si="10"/>
        <v>1</v>
      </c>
      <c r="R219" t="b">
        <f t="shared" si="11"/>
        <v>1</v>
      </c>
    </row>
    <row r="220" spans="1:18" x14ac:dyDescent="0.25">
      <c r="A220" s="16" t="s">
        <v>576</v>
      </c>
      <c r="C220">
        <v>1</v>
      </c>
      <c r="D220">
        <v>1</v>
      </c>
      <c r="E220">
        <v>1</v>
      </c>
      <c r="F220">
        <v>1</v>
      </c>
      <c r="H220">
        <v>1</v>
      </c>
      <c r="J220">
        <v>1</v>
      </c>
      <c r="P220" t="b">
        <f t="shared" si="9"/>
        <v>1</v>
      </c>
      <c r="Q220" t="b">
        <f t="shared" si="10"/>
        <v>1</v>
      </c>
      <c r="R220" t="b">
        <f t="shared" si="11"/>
        <v>1</v>
      </c>
    </row>
    <row r="221" spans="1:18" x14ac:dyDescent="0.25">
      <c r="A221" s="16" t="s">
        <v>580</v>
      </c>
      <c r="C221">
        <v>1</v>
      </c>
      <c r="D221">
        <v>1</v>
      </c>
      <c r="E221">
        <v>1</v>
      </c>
      <c r="F221">
        <v>1</v>
      </c>
      <c r="H221">
        <v>1</v>
      </c>
      <c r="J221">
        <v>1</v>
      </c>
      <c r="P221" t="b">
        <f t="shared" si="9"/>
        <v>1</v>
      </c>
      <c r="Q221" t="b">
        <f t="shared" si="10"/>
        <v>1</v>
      </c>
      <c r="R221" t="b">
        <f t="shared" si="11"/>
        <v>1</v>
      </c>
    </row>
    <row r="222" spans="1:18" x14ac:dyDescent="0.25">
      <c r="A222" s="16" t="s">
        <v>11724</v>
      </c>
      <c r="B222">
        <v>1</v>
      </c>
      <c r="P222" t="b">
        <f t="shared" si="9"/>
        <v>1</v>
      </c>
      <c r="Q222" t="b">
        <f t="shared" si="10"/>
        <v>1</v>
      </c>
      <c r="R222" t="b">
        <f t="shared" si="11"/>
        <v>1</v>
      </c>
    </row>
    <row r="223" spans="1:18" x14ac:dyDescent="0.25">
      <c r="A223" s="16" t="s">
        <v>582</v>
      </c>
      <c r="B223">
        <v>1</v>
      </c>
      <c r="P223" t="b">
        <f t="shared" si="9"/>
        <v>1</v>
      </c>
      <c r="Q223" t="b">
        <f t="shared" si="10"/>
        <v>1</v>
      </c>
      <c r="R223" t="b">
        <f t="shared" si="11"/>
        <v>1</v>
      </c>
    </row>
    <row r="224" spans="1:18" x14ac:dyDescent="0.25">
      <c r="A224" s="16" t="s">
        <v>708</v>
      </c>
      <c r="D224">
        <v>1</v>
      </c>
      <c r="E224">
        <v>1</v>
      </c>
      <c r="F224">
        <v>1</v>
      </c>
      <c r="H224">
        <v>1</v>
      </c>
      <c r="J224">
        <v>1</v>
      </c>
      <c r="P224" t="b">
        <f t="shared" si="9"/>
        <v>1</v>
      </c>
      <c r="Q224" t="b">
        <f t="shared" si="10"/>
        <v>1</v>
      </c>
      <c r="R224" t="b">
        <f t="shared" si="11"/>
        <v>1</v>
      </c>
    </row>
    <row r="225" spans="1:18" x14ac:dyDescent="0.25">
      <c r="A225" s="16" t="s">
        <v>585</v>
      </c>
      <c r="D225">
        <v>1</v>
      </c>
      <c r="E225">
        <v>1</v>
      </c>
      <c r="F225">
        <v>1</v>
      </c>
      <c r="H225">
        <v>1</v>
      </c>
      <c r="J225">
        <v>1</v>
      </c>
      <c r="P225" t="b">
        <f t="shared" si="9"/>
        <v>1</v>
      </c>
      <c r="Q225" t="b">
        <f t="shared" si="10"/>
        <v>1</v>
      </c>
      <c r="R225" t="b">
        <f t="shared" si="11"/>
        <v>1</v>
      </c>
    </row>
    <row r="226" spans="1:18" x14ac:dyDescent="0.25">
      <c r="A226" s="16" t="s">
        <v>588</v>
      </c>
      <c r="D226">
        <v>1</v>
      </c>
      <c r="E226">
        <v>1</v>
      </c>
      <c r="F226">
        <v>1</v>
      </c>
      <c r="H226">
        <v>1</v>
      </c>
      <c r="J226">
        <v>1</v>
      </c>
      <c r="P226" t="b">
        <f t="shared" si="9"/>
        <v>1</v>
      </c>
      <c r="Q226" t="b">
        <f t="shared" si="10"/>
        <v>1</v>
      </c>
      <c r="R226" t="b">
        <f t="shared" si="11"/>
        <v>1</v>
      </c>
    </row>
    <row r="227" spans="1:18" x14ac:dyDescent="0.25">
      <c r="A227" s="16" t="s">
        <v>11711</v>
      </c>
      <c r="B227">
        <v>3</v>
      </c>
      <c r="P227" t="b">
        <f t="shared" si="9"/>
        <v>1</v>
      </c>
      <c r="Q227" t="b">
        <f t="shared" si="10"/>
        <v>1</v>
      </c>
      <c r="R227" t="b">
        <f t="shared" si="11"/>
        <v>1</v>
      </c>
    </row>
    <row r="228" spans="1:18" x14ac:dyDescent="0.25">
      <c r="A228" s="16" t="s">
        <v>11712</v>
      </c>
      <c r="B228">
        <v>1</v>
      </c>
      <c r="P228" t="b">
        <f t="shared" si="9"/>
        <v>1</v>
      </c>
      <c r="Q228" t="b">
        <f t="shared" si="10"/>
        <v>1</v>
      </c>
      <c r="R228" t="b">
        <f t="shared" si="11"/>
        <v>1</v>
      </c>
    </row>
    <row r="229" spans="1:18" x14ac:dyDescent="0.25">
      <c r="A229" s="16" t="s">
        <v>11713</v>
      </c>
      <c r="B229">
        <v>1</v>
      </c>
      <c r="P229" t="b">
        <f t="shared" si="9"/>
        <v>1</v>
      </c>
      <c r="Q229" t="b">
        <f t="shared" si="10"/>
        <v>1</v>
      </c>
      <c r="R229" t="b">
        <f t="shared" si="11"/>
        <v>1</v>
      </c>
    </row>
    <row r="230" spans="1:18" x14ac:dyDescent="0.25">
      <c r="A230" s="16" t="s">
        <v>11714</v>
      </c>
      <c r="B230">
        <v>2</v>
      </c>
      <c r="P230" t="b">
        <f t="shared" si="9"/>
        <v>1</v>
      </c>
      <c r="Q230" t="b">
        <f t="shared" si="10"/>
        <v>1</v>
      </c>
      <c r="R230" t="b">
        <f t="shared" si="11"/>
        <v>1</v>
      </c>
    </row>
    <row r="231" spans="1:18" x14ac:dyDescent="0.25">
      <c r="A231" s="16" t="s">
        <v>594</v>
      </c>
      <c r="I231">
        <v>1</v>
      </c>
      <c r="L231">
        <v>1</v>
      </c>
      <c r="M231">
        <v>1</v>
      </c>
      <c r="P231" t="b">
        <f t="shared" si="9"/>
        <v>1</v>
      </c>
      <c r="Q231" t="b">
        <f t="shared" si="10"/>
        <v>1</v>
      </c>
      <c r="R231" t="b">
        <f t="shared" si="11"/>
        <v>1</v>
      </c>
    </row>
    <row r="232" spans="1:18" x14ac:dyDescent="0.25">
      <c r="A232" s="16" t="s">
        <v>598</v>
      </c>
      <c r="I232">
        <v>1</v>
      </c>
      <c r="L232">
        <v>1</v>
      </c>
      <c r="M232">
        <v>1</v>
      </c>
      <c r="P232" t="b">
        <f t="shared" si="9"/>
        <v>1</v>
      </c>
      <c r="Q232" t="b">
        <f t="shared" si="10"/>
        <v>1</v>
      </c>
      <c r="R232" t="b">
        <f t="shared" si="11"/>
        <v>1</v>
      </c>
    </row>
    <row r="233" spans="1:18" x14ac:dyDescent="0.25">
      <c r="A233" s="16" t="s">
        <v>601</v>
      </c>
      <c r="I233">
        <v>1</v>
      </c>
      <c r="L233">
        <v>1</v>
      </c>
      <c r="M233">
        <v>1</v>
      </c>
      <c r="P233" t="b">
        <f t="shared" si="9"/>
        <v>1</v>
      </c>
      <c r="Q233" t="b">
        <f t="shared" si="10"/>
        <v>1</v>
      </c>
      <c r="R233" t="b">
        <f t="shared" si="11"/>
        <v>1</v>
      </c>
    </row>
    <row r="234" spans="1:18" x14ac:dyDescent="0.25">
      <c r="A234" s="16" t="s">
        <v>604</v>
      </c>
      <c r="I234">
        <v>1</v>
      </c>
      <c r="L234">
        <v>1</v>
      </c>
      <c r="M234">
        <v>1</v>
      </c>
      <c r="P234" t="b">
        <f t="shared" si="9"/>
        <v>1</v>
      </c>
      <c r="Q234" t="b">
        <f t="shared" si="10"/>
        <v>1</v>
      </c>
      <c r="R234" t="b">
        <f t="shared" si="11"/>
        <v>1</v>
      </c>
    </row>
    <row r="235" spans="1:18" x14ac:dyDescent="0.25">
      <c r="A235" s="16" t="s">
        <v>607</v>
      </c>
      <c r="I235">
        <v>1</v>
      </c>
      <c r="L235">
        <v>1</v>
      </c>
      <c r="M235">
        <v>1</v>
      </c>
      <c r="P235" t="b">
        <f t="shared" si="9"/>
        <v>1</v>
      </c>
      <c r="Q235" t="b">
        <f t="shared" si="10"/>
        <v>1</v>
      </c>
      <c r="R235" t="b">
        <f t="shared" si="11"/>
        <v>1</v>
      </c>
    </row>
    <row r="236" spans="1:18" x14ac:dyDescent="0.25">
      <c r="A236" s="16" t="s">
        <v>611</v>
      </c>
      <c r="I236">
        <v>1</v>
      </c>
      <c r="L236">
        <v>1</v>
      </c>
      <c r="M236">
        <v>1</v>
      </c>
      <c r="P236" t="b">
        <f t="shared" si="9"/>
        <v>1</v>
      </c>
      <c r="Q236" t="b">
        <f t="shared" si="10"/>
        <v>1</v>
      </c>
      <c r="R236" t="b">
        <f t="shared" si="11"/>
        <v>1</v>
      </c>
    </row>
    <row r="237" spans="1:18" x14ac:dyDescent="0.25">
      <c r="A237" s="16" t="s">
        <v>614</v>
      </c>
      <c r="I237">
        <v>1</v>
      </c>
      <c r="L237">
        <v>1</v>
      </c>
      <c r="M237">
        <v>1</v>
      </c>
      <c r="P237" t="b">
        <f t="shared" si="9"/>
        <v>1</v>
      </c>
      <c r="Q237" t="b">
        <f t="shared" si="10"/>
        <v>1</v>
      </c>
      <c r="R237" t="b">
        <f t="shared" si="11"/>
        <v>1</v>
      </c>
    </row>
    <row r="238" spans="1:18" x14ac:dyDescent="0.25">
      <c r="A238" s="16" t="s">
        <v>617</v>
      </c>
      <c r="I238">
        <v>1</v>
      </c>
      <c r="L238">
        <v>1</v>
      </c>
      <c r="M238">
        <v>1</v>
      </c>
      <c r="P238" t="b">
        <f t="shared" si="9"/>
        <v>1</v>
      </c>
      <c r="Q238" t="b">
        <f t="shared" si="10"/>
        <v>1</v>
      </c>
      <c r="R238" t="b">
        <f t="shared" si="11"/>
        <v>1</v>
      </c>
    </row>
    <row r="239" spans="1:18" x14ac:dyDescent="0.25">
      <c r="A239" s="16" t="s">
        <v>620</v>
      </c>
      <c r="I239">
        <v>1</v>
      </c>
      <c r="L239">
        <v>1</v>
      </c>
      <c r="M239">
        <v>1</v>
      </c>
      <c r="P239" t="b">
        <f t="shared" si="9"/>
        <v>1</v>
      </c>
      <c r="Q239" t="b">
        <f t="shared" si="10"/>
        <v>1</v>
      </c>
      <c r="R239" t="b">
        <f t="shared" si="11"/>
        <v>1</v>
      </c>
    </row>
    <row r="240" spans="1:18" x14ac:dyDescent="0.25">
      <c r="A240" s="16" t="s">
        <v>623</v>
      </c>
      <c r="I240">
        <v>1</v>
      </c>
      <c r="L240">
        <v>1</v>
      </c>
      <c r="M240">
        <v>1</v>
      </c>
      <c r="P240" t="b">
        <f t="shared" si="9"/>
        <v>1</v>
      </c>
      <c r="Q240" t="b">
        <f t="shared" si="10"/>
        <v>1</v>
      </c>
      <c r="R240" t="b">
        <f t="shared" si="11"/>
        <v>1</v>
      </c>
    </row>
    <row r="241" spans="1:18" x14ac:dyDescent="0.25">
      <c r="A241" s="16" t="s">
        <v>626</v>
      </c>
      <c r="I241">
        <v>1</v>
      </c>
      <c r="L241">
        <v>1</v>
      </c>
      <c r="M241">
        <v>1</v>
      </c>
      <c r="P241" t="b">
        <f t="shared" si="9"/>
        <v>1</v>
      </c>
      <c r="Q241" t="b">
        <f t="shared" si="10"/>
        <v>1</v>
      </c>
      <c r="R241" t="b">
        <f t="shared" si="11"/>
        <v>1</v>
      </c>
    </row>
    <row r="242" spans="1:18" x14ac:dyDescent="0.25">
      <c r="A242" s="16" t="s">
        <v>629</v>
      </c>
      <c r="I242">
        <v>1</v>
      </c>
      <c r="L242">
        <v>1</v>
      </c>
      <c r="M242">
        <v>1</v>
      </c>
      <c r="P242" t="b">
        <f t="shared" si="9"/>
        <v>1</v>
      </c>
      <c r="Q242" t="b">
        <f t="shared" si="10"/>
        <v>1</v>
      </c>
      <c r="R242" t="b">
        <f t="shared" si="11"/>
        <v>1</v>
      </c>
    </row>
    <row r="243" spans="1:18" x14ac:dyDescent="0.25">
      <c r="A243" s="16" t="s">
        <v>632</v>
      </c>
      <c r="I243">
        <v>1</v>
      </c>
      <c r="L243">
        <v>1</v>
      </c>
      <c r="M243">
        <v>1</v>
      </c>
      <c r="P243" t="b">
        <f t="shared" si="9"/>
        <v>1</v>
      </c>
      <c r="Q243" t="b">
        <f t="shared" si="10"/>
        <v>1</v>
      </c>
      <c r="R243" t="b">
        <f t="shared" si="11"/>
        <v>1</v>
      </c>
    </row>
    <row r="244" spans="1:18" x14ac:dyDescent="0.25">
      <c r="A244" s="16" t="s">
        <v>635</v>
      </c>
      <c r="I244">
        <v>1</v>
      </c>
      <c r="L244">
        <v>1</v>
      </c>
      <c r="M244">
        <v>1</v>
      </c>
      <c r="P244" t="b">
        <f t="shared" si="9"/>
        <v>1</v>
      </c>
      <c r="Q244" t="b">
        <f t="shared" si="10"/>
        <v>1</v>
      </c>
      <c r="R244" t="b">
        <f t="shared" si="11"/>
        <v>1</v>
      </c>
    </row>
    <row r="245" spans="1:18" x14ac:dyDescent="0.25">
      <c r="A245" s="16" t="s">
        <v>638</v>
      </c>
      <c r="I245">
        <v>1</v>
      </c>
      <c r="L245">
        <v>1</v>
      </c>
      <c r="M245">
        <v>1</v>
      </c>
      <c r="P245" t="b">
        <f t="shared" si="9"/>
        <v>1</v>
      </c>
      <c r="Q245" t="b">
        <f t="shared" si="10"/>
        <v>1</v>
      </c>
      <c r="R245" t="b">
        <f t="shared" si="11"/>
        <v>1</v>
      </c>
    </row>
    <row r="246" spans="1:18" x14ac:dyDescent="0.25">
      <c r="A246" s="16" t="s">
        <v>641</v>
      </c>
      <c r="I246">
        <v>1</v>
      </c>
      <c r="L246">
        <v>1</v>
      </c>
      <c r="M246">
        <v>1</v>
      </c>
      <c r="P246" t="b">
        <f t="shared" si="9"/>
        <v>1</v>
      </c>
      <c r="Q246" t="b">
        <f t="shared" si="10"/>
        <v>1</v>
      </c>
      <c r="R246" t="b">
        <f t="shared" si="11"/>
        <v>1</v>
      </c>
    </row>
    <row r="247" spans="1:18" x14ac:dyDescent="0.25">
      <c r="A247" s="16" t="s">
        <v>644</v>
      </c>
      <c r="I247">
        <v>1</v>
      </c>
      <c r="L247">
        <v>1</v>
      </c>
      <c r="M247">
        <v>1</v>
      </c>
      <c r="P247" t="b">
        <f t="shared" si="9"/>
        <v>1</v>
      </c>
      <c r="Q247" t="b">
        <f t="shared" si="10"/>
        <v>1</v>
      </c>
      <c r="R247" t="b">
        <f t="shared" si="11"/>
        <v>1</v>
      </c>
    </row>
    <row r="248" spans="1:18" x14ac:dyDescent="0.25">
      <c r="A248" s="16" t="s">
        <v>647</v>
      </c>
      <c r="I248">
        <v>1</v>
      </c>
      <c r="L248">
        <v>1</v>
      </c>
      <c r="M248">
        <v>1</v>
      </c>
      <c r="P248" t="b">
        <f t="shared" si="9"/>
        <v>1</v>
      </c>
      <c r="Q248" t="b">
        <f t="shared" si="10"/>
        <v>1</v>
      </c>
      <c r="R248" t="b">
        <f t="shared" si="11"/>
        <v>1</v>
      </c>
    </row>
    <row r="249" spans="1:18" x14ac:dyDescent="0.25">
      <c r="A249" s="16" t="s">
        <v>651</v>
      </c>
      <c r="I249">
        <v>1</v>
      </c>
      <c r="L249">
        <v>1</v>
      </c>
      <c r="M249">
        <v>1</v>
      </c>
      <c r="P249" t="b">
        <f t="shared" si="9"/>
        <v>1</v>
      </c>
      <c r="Q249" t="b">
        <f t="shared" si="10"/>
        <v>1</v>
      </c>
      <c r="R249" t="b">
        <f t="shared" si="11"/>
        <v>1</v>
      </c>
    </row>
    <row r="250" spans="1:18" x14ac:dyDescent="0.25">
      <c r="A250" s="16" t="s">
        <v>654</v>
      </c>
      <c r="I250">
        <v>1</v>
      </c>
      <c r="L250">
        <v>1</v>
      </c>
      <c r="M250">
        <v>1</v>
      </c>
      <c r="P250" t="b">
        <f t="shared" si="9"/>
        <v>1</v>
      </c>
      <c r="Q250" t="b">
        <f t="shared" si="10"/>
        <v>1</v>
      </c>
      <c r="R250" t="b">
        <f t="shared" si="11"/>
        <v>1</v>
      </c>
    </row>
    <row r="251" spans="1:18" x14ac:dyDescent="0.25">
      <c r="A251" s="16" t="s">
        <v>657</v>
      </c>
      <c r="I251">
        <v>1</v>
      </c>
      <c r="L251">
        <v>1</v>
      </c>
      <c r="M251">
        <v>1</v>
      </c>
      <c r="P251" t="b">
        <f t="shared" si="9"/>
        <v>1</v>
      </c>
      <c r="Q251" t="b">
        <f t="shared" si="10"/>
        <v>1</v>
      </c>
      <c r="R251" t="b">
        <f t="shared" si="11"/>
        <v>1</v>
      </c>
    </row>
    <row r="252" spans="1:18" x14ac:dyDescent="0.25">
      <c r="A252" s="16" t="s">
        <v>660</v>
      </c>
      <c r="I252">
        <v>1</v>
      </c>
      <c r="L252">
        <v>1</v>
      </c>
      <c r="M252">
        <v>1</v>
      </c>
      <c r="P252" t="b">
        <f t="shared" si="9"/>
        <v>1</v>
      </c>
      <c r="Q252" t="b">
        <f t="shared" si="10"/>
        <v>1</v>
      </c>
      <c r="R252" t="b">
        <f t="shared" si="11"/>
        <v>1</v>
      </c>
    </row>
    <row r="253" spans="1:18" x14ac:dyDescent="0.25">
      <c r="A253" s="16" t="s">
        <v>663</v>
      </c>
      <c r="I253">
        <v>1</v>
      </c>
      <c r="L253">
        <v>1</v>
      </c>
      <c r="M253">
        <v>1</v>
      </c>
      <c r="P253" t="b">
        <f t="shared" si="9"/>
        <v>1</v>
      </c>
      <c r="Q253" t="b">
        <f t="shared" si="10"/>
        <v>1</v>
      </c>
      <c r="R253" t="b">
        <f t="shared" si="11"/>
        <v>1</v>
      </c>
    </row>
    <row r="254" spans="1:18" x14ac:dyDescent="0.25">
      <c r="A254" s="16" t="s">
        <v>666</v>
      </c>
      <c r="I254">
        <v>1</v>
      </c>
      <c r="L254">
        <v>1</v>
      </c>
      <c r="M254">
        <v>1</v>
      </c>
      <c r="P254" t="b">
        <f t="shared" si="9"/>
        <v>1</v>
      </c>
      <c r="Q254" t="b">
        <f t="shared" si="10"/>
        <v>1</v>
      </c>
      <c r="R254" t="b">
        <f t="shared" si="11"/>
        <v>1</v>
      </c>
    </row>
    <row r="255" spans="1:18" x14ac:dyDescent="0.25">
      <c r="A255" s="16" t="s">
        <v>669</v>
      </c>
      <c r="I255">
        <v>1</v>
      </c>
      <c r="N255">
        <v>1</v>
      </c>
      <c r="O255">
        <v>1</v>
      </c>
      <c r="P255" t="b">
        <f t="shared" si="9"/>
        <v>1</v>
      </c>
      <c r="Q255" t="b">
        <f t="shared" si="10"/>
        <v>1</v>
      </c>
      <c r="R255" t="b">
        <f t="shared" si="11"/>
        <v>1</v>
      </c>
    </row>
    <row r="256" spans="1:18" x14ac:dyDescent="0.25">
      <c r="A256" s="16" t="s">
        <v>671</v>
      </c>
      <c r="I256">
        <v>1</v>
      </c>
      <c r="N256">
        <v>1</v>
      </c>
      <c r="O256">
        <v>1</v>
      </c>
      <c r="P256" t="b">
        <f t="shared" si="9"/>
        <v>1</v>
      </c>
      <c r="Q256" t="b">
        <f t="shared" si="10"/>
        <v>1</v>
      </c>
      <c r="R256" t="b">
        <f t="shared" si="11"/>
        <v>1</v>
      </c>
    </row>
    <row r="257" spans="1:18" x14ac:dyDescent="0.25">
      <c r="A257" s="16" t="s">
        <v>672</v>
      </c>
      <c r="I257">
        <v>1</v>
      </c>
      <c r="N257">
        <v>1</v>
      </c>
      <c r="O257">
        <v>1</v>
      </c>
      <c r="P257" t="b">
        <f t="shared" si="9"/>
        <v>1</v>
      </c>
      <c r="Q257" t="b">
        <f t="shared" si="10"/>
        <v>1</v>
      </c>
      <c r="R257" t="b">
        <f t="shared" si="11"/>
        <v>1</v>
      </c>
    </row>
    <row r="258" spans="1:18" x14ac:dyDescent="0.25">
      <c r="A258" s="16" t="s">
        <v>673</v>
      </c>
      <c r="I258">
        <v>1</v>
      </c>
      <c r="N258">
        <v>1</v>
      </c>
      <c r="O258">
        <v>1</v>
      </c>
      <c r="P258" t="b">
        <f t="shared" si="9"/>
        <v>1</v>
      </c>
      <c r="Q258" t="b">
        <f t="shared" si="10"/>
        <v>1</v>
      </c>
      <c r="R258" t="b">
        <f t="shared" si="11"/>
        <v>1</v>
      </c>
    </row>
    <row r="259" spans="1:18" x14ac:dyDescent="0.25">
      <c r="A259" s="16" t="s">
        <v>674</v>
      </c>
      <c r="I259">
        <v>1</v>
      </c>
      <c r="N259">
        <v>1</v>
      </c>
      <c r="O259">
        <v>1</v>
      </c>
      <c r="P259" t="b">
        <f t="shared" ref="P259:P269" si="12">IF(G259&gt;0,K259&gt;0,TRUE)</f>
        <v>1</v>
      </c>
      <c r="Q259" t="b">
        <f t="shared" ref="Q259:Q269" si="13">IF(G259&gt;0,I259&gt;0,TRUE)</f>
        <v>1</v>
      </c>
      <c r="R259" t="b">
        <f t="shared" ref="R259:R269" si="14">IF(K259&gt;0,G259&gt;0,TRUE)</f>
        <v>1</v>
      </c>
    </row>
    <row r="260" spans="1:18" x14ac:dyDescent="0.25">
      <c r="A260" s="16" t="s">
        <v>675</v>
      </c>
      <c r="I260">
        <v>1</v>
      </c>
      <c r="N260">
        <v>1</v>
      </c>
      <c r="O260">
        <v>1</v>
      </c>
      <c r="P260" t="b">
        <f t="shared" si="12"/>
        <v>1</v>
      </c>
      <c r="Q260" t="b">
        <f t="shared" si="13"/>
        <v>1</v>
      </c>
      <c r="R260" t="b">
        <f t="shared" si="14"/>
        <v>1</v>
      </c>
    </row>
    <row r="261" spans="1:18" x14ac:dyDescent="0.25">
      <c r="A261" s="16" t="s">
        <v>676</v>
      </c>
      <c r="I261">
        <v>1</v>
      </c>
      <c r="N261">
        <v>1</v>
      </c>
      <c r="O261">
        <v>1</v>
      </c>
      <c r="P261" t="b">
        <f t="shared" si="12"/>
        <v>1</v>
      </c>
      <c r="Q261" t="b">
        <f t="shared" si="13"/>
        <v>1</v>
      </c>
      <c r="R261" t="b">
        <f t="shared" si="14"/>
        <v>1</v>
      </c>
    </row>
    <row r="262" spans="1:18" x14ac:dyDescent="0.25">
      <c r="A262" s="16" t="s">
        <v>677</v>
      </c>
      <c r="I262">
        <v>1</v>
      </c>
      <c r="N262">
        <v>1</v>
      </c>
      <c r="O262">
        <v>1</v>
      </c>
      <c r="P262" t="b">
        <f t="shared" si="12"/>
        <v>1</v>
      </c>
      <c r="Q262" t="b">
        <f t="shared" si="13"/>
        <v>1</v>
      </c>
      <c r="R262" t="b">
        <f t="shared" si="14"/>
        <v>1</v>
      </c>
    </row>
    <row r="263" spans="1:18" x14ac:dyDescent="0.25">
      <c r="A263" s="16" t="s">
        <v>678</v>
      </c>
      <c r="I263">
        <v>1</v>
      </c>
      <c r="N263">
        <v>1</v>
      </c>
      <c r="O263">
        <v>1</v>
      </c>
      <c r="P263" t="b">
        <f t="shared" si="12"/>
        <v>1</v>
      </c>
      <c r="Q263" t="b">
        <f t="shared" si="13"/>
        <v>1</v>
      </c>
      <c r="R263" t="b">
        <f t="shared" si="14"/>
        <v>1</v>
      </c>
    </row>
    <row r="264" spans="1:18" x14ac:dyDescent="0.25">
      <c r="A264" s="16" t="s">
        <v>679</v>
      </c>
      <c r="I264">
        <v>1</v>
      </c>
      <c r="N264">
        <v>1</v>
      </c>
      <c r="O264">
        <v>1</v>
      </c>
      <c r="P264" t="b">
        <f t="shared" si="12"/>
        <v>1</v>
      </c>
      <c r="Q264" t="b">
        <f t="shared" si="13"/>
        <v>1</v>
      </c>
      <c r="R264" t="b">
        <f t="shared" si="14"/>
        <v>1</v>
      </c>
    </row>
    <row r="265" spans="1:18" x14ac:dyDescent="0.25">
      <c r="A265" s="16" t="s">
        <v>680</v>
      </c>
      <c r="I265">
        <v>1</v>
      </c>
      <c r="N265">
        <v>1</v>
      </c>
      <c r="O265">
        <v>1</v>
      </c>
      <c r="P265" t="b">
        <f t="shared" si="12"/>
        <v>1</v>
      </c>
      <c r="Q265" t="b">
        <f t="shared" si="13"/>
        <v>1</v>
      </c>
      <c r="R265" t="b">
        <f t="shared" si="14"/>
        <v>1</v>
      </c>
    </row>
    <row r="266" spans="1:18" x14ac:dyDescent="0.25">
      <c r="A266" s="16" t="s">
        <v>681</v>
      </c>
      <c r="I266">
        <v>1</v>
      </c>
      <c r="N266">
        <v>1</v>
      </c>
      <c r="O266">
        <v>1</v>
      </c>
      <c r="P266" t="b">
        <f t="shared" si="12"/>
        <v>1</v>
      </c>
      <c r="Q266" t="b">
        <f t="shared" si="13"/>
        <v>1</v>
      </c>
      <c r="R266" t="b">
        <f t="shared" si="14"/>
        <v>1</v>
      </c>
    </row>
    <row r="267" spans="1:18" x14ac:dyDescent="0.25">
      <c r="A267" s="16" t="s">
        <v>682</v>
      </c>
      <c r="I267">
        <v>1</v>
      </c>
      <c r="O267">
        <v>1</v>
      </c>
      <c r="P267" t="b">
        <f t="shared" si="12"/>
        <v>1</v>
      </c>
      <c r="Q267" t="b">
        <f t="shared" si="13"/>
        <v>1</v>
      </c>
      <c r="R267" t="b">
        <f t="shared" si="14"/>
        <v>1</v>
      </c>
    </row>
    <row r="268" spans="1:18" x14ac:dyDescent="0.25">
      <c r="A268" s="16" t="s">
        <v>684</v>
      </c>
      <c r="I268">
        <v>1</v>
      </c>
      <c r="O268">
        <v>1</v>
      </c>
      <c r="P268" t="b">
        <f t="shared" si="12"/>
        <v>1</v>
      </c>
      <c r="Q268" t="b">
        <f t="shared" si="13"/>
        <v>1</v>
      </c>
      <c r="R268" t="b">
        <f t="shared" si="14"/>
        <v>1</v>
      </c>
    </row>
    <row r="269" spans="1:18" x14ac:dyDescent="0.25">
      <c r="A269" s="16" t="s">
        <v>685</v>
      </c>
      <c r="I269">
        <v>1</v>
      </c>
      <c r="O269">
        <v>1</v>
      </c>
      <c r="P269" t="b">
        <f t="shared" si="12"/>
        <v>1</v>
      </c>
      <c r="Q269" t="b">
        <f t="shared" si="13"/>
        <v>1</v>
      </c>
      <c r="R269" t="b">
        <f t="shared" si="14"/>
        <v>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8CF67-31DF-4DA3-9221-38121A09C6B5}">
  <sheetPr codeName="Sheet30"/>
  <dimension ref="A1:B25"/>
  <sheetViews>
    <sheetView workbookViewId="0">
      <selection sqref="A1:B25"/>
    </sheetView>
  </sheetViews>
  <sheetFormatPr defaultRowHeight="15" x14ac:dyDescent="0.25"/>
  <sheetData>
    <row r="1" spans="1:2" x14ac:dyDescent="0.25">
      <c r="A1" s="16" t="s">
        <v>195</v>
      </c>
      <c r="B1" t="str">
        <f>_xlfn.XLOOKUP(A1,'Material master'!A:A,'Material master'!B:B)</f>
        <v>DO NOT USE</v>
      </c>
    </row>
    <row r="2" spans="1:2" x14ac:dyDescent="0.25">
      <c r="A2" s="16" t="s">
        <v>219</v>
      </c>
      <c r="B2" t="str">
        <f>_xlfn.XLOOKUP(A2,'Material master'!A:A,'Material master'!B:B)</f>
        <v>Phosphorus Slag M75 PO</v>
      </c>
    </row>
    <row r="3" spans="1:2" x14ac:dyDescent="0.25">
      <c r="A3" s="16" t="s">
        <v>225</v>
      </c>
      <c r="B3" t="str">
        <f>_xlfn.XLOOKUP(A3,'Material master'!A:A,'Material master'!B:B)</f>
        <v>Phosphorus Slag M75PO 1000:B4S:H4:H:1000</v>
      </c>
    </row>
    <row r="4" spans="1:2" x14ac:dyDescent="0.25">
      <c r="A4" s="16" t="s">
        <v>228</v>
      </c>
      <c r="B4" t="str">
        <f>_xlfn.XLOOKUP(A4,'Material master'!A:A,'Material master'!B:B)</f>
        <v>PhosphorusSlag M75 PO1000:B4S:H4:NB:1000</v>
      </c>
    </row>
    <row r="5" spans="1:2" x14ac:dyDescent="0.25">
      <c r="A5" s="16" t="s">
        <v>263</v>
      </c>
      <c r="B5" t="str">
        <f>_xlfn.XLOOKUP(A5,'Material master'!A:A,'Material master'!B:B)</f>
        <v>Dolomite DL05 PO 1000:B4S:NO:NB:1000</v>
      </c>
    </row>
    <row r="6" spans="1:2" x14ac:dyDescent="0.25">
      <c r="A6" s="16" t="s">
        <v>271</v>
      </c>
      <c r="B6" t="str">
        <f>_xlfn.XLOOKUP(A6,'Material master'!A:A,'Material master'!B:B)</f>
        <v>Dolomite DS19 PO 1000:B4S:NO:NB:1000</v>
      </c>
    </row>
    <row r="7" spans="1:2" x14ac:dyDescent="0.25">
      <c r="A7" s="16" t="s">
        <v>280</v>
      </c>
      <c r="B7" t="str">
        <f>_xlfn.XLOOKUP(A7,'Material master'!A:A,'Material master'!B:B)</f>
        <v>Ca-Carb I150 PO 1000:B4S:NO:NB:1000</v>
      </c>
    </row>
    <row r="8" spans="1:2" x14ac:dyDescent="0.25">
      <c r="A8" s="16" t="s">
        <v>282</v>
      </c>
      <c r="B8" t="str">
        <f>_xlfn.XLOOKUP(A8,'Material master'!A:A,'Material master'!B:B)</f>
        <v>Dolomite Clay PO 25:PA:S4:S:1200</v>
      </c>
    </row>
    <row r="9" spans="1:2" x14ac:dyDescent="0.25">
      <c r="A9" s="16" t="s">
        <v>301</v>
      </c>
      <c r="B9" t="str">
        <f>_xlfn.XLOOKUP(A9,'Material master'!A:A,'Material master'!B:B)</f>
        <v>Bentonite A90 PO 25:PA:S4:H:1200</v>
      </c>
    </row>
    <row r="10" spans="1:2" x14ac:dyDescent="0.25">
      <c r="A10" s="16" t="s">
        <v>314</v>
      </c>
      <c r="B10" t="str">
        <f>_xlfn.XLOOKUP(A10,'Material master'!A:A,'Material master'!B:B)</f>
        <v>Huntite H5 PO</v>
      </c>
    </row>
    <row r="11" spans="1:2" x14ac:dyDescent="0.25">
      <c r="A11" s="16" t="s">
        <v>318</v>
      </c>
      <c r="B11" t="str">
        <f>_xlfn.XLOOKUP(A11,'Material master'!A:A,'Material master'!B:B)</f>
        <v>Glass Fibre G25 PO 25:PA:NO:NB:25</v>
      </c>
    </row>
    <row r="12" spans="1:2" x14ac:dyDescent="0.25">
      <c r="A12" s="16" t="s">
        <v>320</v>
      </c>
      <c r="B12" t="str">
        <f>_xlfn.XLOOKUP(A12,'Material master'!A:A,'Material master'!B:B)</f>
        <v>Glass Fibre G75 PO</v>
      </c>
    </row>
    <row r="13" spans="1:2" x14ac:dyDescent="0.25">
      <c r="A13" s="16" t="s">
        <v>330</v>
      </c>
      <c r="B13" t="str">
        <f>_xlfn.XLOOKUP(A13,'Material master'!A:A,'Material master'!B:B)</f>
        <v>ATH SG10 PO 20:PL:H4:H:1120</v>
      </c>
    </row>
    <row r="14" spans="1:2" x14ac:dyDescent="0.25">
      <c r="A14" s="16" t="s">
        <v>334</v>
      </c>
      <c r="B14" t="str">
        <f>_xlfn.XLOOKUP(A14,'Material master'!A:A,'Material master'!B:B)</f>
        <v>ATH SG10 PO 25:PAS:CP1:H:1250</v>
      </c>
    </row>
    <row r="15" spans="1:2" x14ac:dyDescent="0.25">
      <c r="A15" s="16" t="s">
        <v>345</v>
      </c>
      <c r="B15" t="str">
        <f>_xlfn.XLOOKUP(A15,'Material master'!A:A,'Material master'!B:B)</f>
        <v>ATH SG7HB PO 1000:B4S:H4:NB:1000</v>
      </c>
    </row>
    <row r="16" spans="1:2" x14ac:dyDescent="0.25">
      <c r="A16" s="16" t="s">
        <v>361</v>
      </c>
      <c r="B16" t="str">
        <f>_xlfn.XLOOKUP(A16,'Material master'!A:A,'Material master'!B:B)</f>
        <v>ATH SG10 S8 PS 20:PL:H4:H:1120</v>
      </c>
    </row>
    <row r="17" spans="1:2" x14ac:dyDescent="0.25">
      <c r="A17" s="16" t="s">
        <v>374</v>
      </c>
      <c r="B17" t="str">
        <f>_xlfn.XLOOKUP(A17,'Material master'!A:A,'Material master'!B:B)</f>
        <v>H-Magnesite C10 PO 20:PA:S4:H:1100</v>
      </c>
    </row>
    <row r="18" spans="1:2" x14ac:dyDescent="0.25">
      <c r="A18" s="16" t="s">
        <v>376</v>
      </c>
      <c r="B18" t="str">
        <f>_xlfn.XLOOKUP(A18,'Material master'!A:A,'Material master'!B:B)</f>
        <v>H-Magnesite C10 PO 15:PA:H4:H:825</v>
      </c>
    </row>
    <row r="19" spans="1:2" x14ac:dyDescent="0.25">
      <c r="A19" s="16" t="s">
        <v>378</v>
      </c>
      <c r="B19" t="str">
        <f>_xlfn.XLOOKUP(A19,'Material master'!A:A,'Material master'!B:B)</f>
        <v>H-Magnesite SC10 PO 800:B4S:H4:NB:800</v>
      </c>
    </row>
    <row r="20" spans="1:2" x14ac:dyDescent="0.25">
      <c r="A20" s="16" t="s">
        <v>419</v>
      </c>
      <c r="B20" t="str">
        <f>_xlfn.XLOOKUP(A20,'Material master'!A:A,'Material master'!B:B)</f>
        <v>Huntite SPX PO 15:PA:H4:H:600</v>
      </c>
    </row>
    <row r="21" spans="1:2" x14ac:dyDescent="0.25">
      <c r="A21" s="16" t="s">
        <v>429</v>
      </c>
      <c r="B21" t="str">
        <f>_xlfn.XLOOKUP(A21,'Material master'!A:A,'Material master'!B:B)</f>
        <v>Huntite SPX PO 15:PA:H4:H:600</v>
      </c>
    </row>
    <row r="22" spans="1:2" x14ac:dyDescent="0.25">
      <c r="A22" s="16" t="s">
        <v>433</v>
      </c>
      <c r="B22" t="str">
        <f>_xlfn.XLOOKUP(A22,'Material master'!A:A,'Material master'!B:B)</f>
        <v>ATH SG10S11 PS 20:PL:H4:H:1120</v>
      </c>
    </row>
    <row r="23" spans="1:2" x14ac:dyDescent="0.25">
      <c r="A23" s="16" t="s">
        <v>476</v>
      </c>
      <c r="B23" t="str">
        <f>_xlfn.XLOOKUP(A23,'Material master'!A:A,'Material master'!B:B)</f>
        <v>ATH SG55 PO 25:PA:CP1:H:1200</v>
      </c>
    </row>
    <row r="24" spans="1:2" x14ac:dyDescent="0.25">
      <c r="A24" s="16" t="s">
        <v>495</v>
      </c>
      <c r="B24" t="str">
        <f>_xlfn.XLOOKUP(A24,'Material master'!A:A,'Material master'!B:B)</f>
        <v>Limestone PB38 PO 1050:B4:H4:NB:1050</v>
      </c>
    </row>
    <row r="25" spans="1:2" x14ac:dyDescent="0.25">
      <c r="A25" s="16" t="s">
        <v>520</v>
      </c>
      <c r="B25" t="str">
        <f>_xlfn.XLOOKUP(A25,'Material master'!A:A,'Material master'!B:B)</f>
        <v>ATH SG50 PO 950:B4S:H4:NB:950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DA46B-5F33-48EC-9527-5254FA56251B}">
  <sheetPr codeName="Sheet7">
    <tabColor rgb="FFFF0000"/>
  </sheetPr>
  <dimension ref="A1:F62"/>
  <sheetViews>
    <sheetView zoomScale="70" zoomScaleNormal="70" workbookViewId="0">
      <selection activeCell="D31" sqref="D31"/>
    </sheetView>
  </sheetViews>
  <sheetFormatPr defaultRowHeight="15" x14ac:dyDescent="0.25"/>
  <cols>
    <col min="1" max="1" width="19.140625" bestFit="1" customWidth="1"/>
    <col min="2" max="2" width="30.28515625" bestFit="1" customWidth="1"/>
    <col min="4" max="4" width="20.5703125" customWidth="1"/>
  </cols>
  <sheetData>
    <row r="1" spans="1:6" x14ac:dyDescent="0.25">
      <c r="A1" s="1" t="s">
        <v>687</v>
      </c>
      <c r="B1" s="1" t="s">
        <v>688</v>
      </c>
      <c r="E1" s="16" t="s">
        <v>11728</v>
      </c>
    </row>
    <row r="2" spans="1:6" ht="13.5" customHeight="1" x14ac:dyDescent="0.25">
      <c r="A2" s="16" t="s">
        <v>256</v>
      </c>
      <c r="B2" t="str">
        <f>VLOOKUP(TEXT(A2,"0"),Material_master[],2,FALSE)</f>
        <v>Dolomite DEPG PO 1000:B4S:CP1:NB:1000</v>
      </c>
      <c r="E2" s="1" t="s">
        <v>687</v>
      </c>
      <c r="F2" s="1" t="s">
        <v>688</v>
      </c>
    </row>
    <row r="3" spans="1:6" x14ac:dyDescent="0.25">
      <c r="A3" s="16" t="s">
        <v>324</v>
      </c>
      <c r="B3" t="str">
        <f>VLOOKUP(TEXT(A3,"0"),Material_master[],2,FALSE)</f>
        <v>Glass Fibre G25 PO 1000:B4S:H4:NB:1000</v>
      </c>
      <c r="E3" s="116" t="s">
        <v>347</v>
      </c>
      <c r="F3">
        <f>VLOOKUP(TEXT(E3,"0"),Material_master[],2,FALSE)</f>
        <v>0</v>
      </c>
    </row>
    <row r="4" spans="1:6" x14ac:dyDescent="0.25">
      <c r="A4" s="16" t="s">
        <v>341</v>
      </c>
      <c r="B4" t="str">
        <f>VLOOKUP(TEXT(A4,"0"),Material_master[],2,FALSE)</f>
        <v>ATH SG63 PO 1000:B4S:H4:NB:1000</v>
      </c>
      <c r="E4" s="71" t="s">
        <v>168</v>
      </c>
      <c r="F4" t="str">
        <f>VLOOKUP(TEXT(E4,"0"),Material_master[],2,FALSE)</f>
        <v>Ca-Carb M030 WS</v>
      </c>
    </row>
    <row r="5" spans="1:6" x14ac:dyDescent="0.25">
      <c r="A5" s="16" t="s">
        <v>455</v>
      </c>
      <c r="B5" t="str">
        <f>VLOOKUP(TEXT(A5,"0"),Material_master[],2,FALSE)</f>
        <v>ATH SG50 PO 850:B4S:H4:NB:850</v>
      </c>
      <c r="E5" s="71" t="s">
        <v>197</v>
      </c>
      <c r="F5" t="str">
        <f>VLOOKUP(TEXT(E5,"0"),Material_master[],2,FALSE)</f>
        <v>Composite SVA PO</v>
      </c>
    </row>
    <row r="6" spans="1:6" x14ac:dyDescent="0.25">
      <c r="A6" s="16" t="s">
        <v>457</v>
      </c>
      <c r="B6" t="str">
        <f>VLOOKUP(TEXT(A6,"0"),Material_master[],2,FALSE)</f>
        <v>ATH SG50 PO 1000:B4S:H4:H:1000</v>
      </c>
      <c r="E6" s="71" t="s">
        <v>258</v>
      </c>
      <c r="F6" t="str">
        <f>VLOOKUP(TEXT(E6,"0"),Material_master[],2,FALSE)</f>
        <v>Dolomite DL05 PO</v>
      </c>
    </row>
    <row r="7" spans="1:6" x14ac:dyDescent="0.25">
      <c r="A7" s="16" t="s">
        <v>546</v>
      </c>
      <c r="B7" t="str">
        <f>VLOOKUP(TEXT(A7,"0"),Material_master[],2,FALSE)</f>
        <v>ATH SG200 X PO</v>
      </c>
      <c r="E7" s="71" t="s">
        <v>463</v>
      </c>
      <c r="F7" t="str">
        <f>VLOOKUP(TEXT(E7,"0"),Material_master[],2,FALSE)</f>
        <v>Composite DF2A PO</v>
      </c>
    </row>
    <row r="8" spans="1:6" ht="15.75" thickBot="1" x14ac:dyDescent="0.3">
      <c r="A8" s="16" t="s">
        <v>548</v>
      </c>
      <c r="B8" t="str">
        <f>VLOOKUP(TEXT(A8,"0"),Material_master[],2,FALSE)</f>
        <v>ATH SG200 X PO 1000:B4S:H4:NB:1000</v>
      </c>
      <c r="E8" s="71" t="s">
        <v>466</v>
      </c>
      <c r="F8" t="str">
        <f>VLOOKUP(TEXT(E8,"0"),Material_master[],2,FALSE)</f>
        <v>Composite DF2W PO</v>
      </c>
    </row>
    <row r="9" spans="1:6" ht="15.75" thickBot="1" x14ac:dyDescent="0.3">
      <c r="A9" s="9" t="s">
        <v>239</v>
      </c>
      <c r="B9" s="9" t="s">
        <v>240</v>
      </c>
      <c r="E9" t="s">
        <v>173</v>
      </c>
      <c r="F9" t="str">
        <f>VLOOKUP(TEXT(E9,"0"),Material_master[],2,FALSE)</f>
        <v>Composite MAMB PO</v>
      </c>
    </row>
    <row r="10" spans="1:6" ht="15.75" thickBot="1" x14ac:dyDescent="0.3">
      <c r="A10" s="9" t="s">
        <v>173</v>
      </c>
      <c r="B10" s="9" t="s">
        <v>174</v>
      </c>
      <c r="E10" t="s">
        <v>185</v>
      </c>
      <c r="F10" t="str">
        <f>VLOOKUP(TEXT(E10,"0"),Material_master[],2,FALSE)</f>
        <v>Huntite SPX PO</v>
      </c>
    </row>
    <row r="11" spans="1:6" ht="15.75" thickBot="1" x14ac:dyDescent="0.3">
      <c r="A11" s="9" t="s">
        <v>185</v>
      </c>
      <c r="B11" s="9" t="s">
        <v>186</v>
      </c>
      <c r="E11" t="s">
        <v>188</v>
      </c>
      <c r="F11" t="str">
        <f>VLOOKUP(TEXT(E11,"0"),Material_master[],2,FALSE)</f>
        <v>ATH SG10S11 PS</v>
      </c>
    </row>
    <row r="12" spans="1:6" ht="15.75" thickBot="1" x14ac:dyDescent="0.3">
      <c r="A12" s="9" t="s">
        <v>188</v>
      </c>
      <c r="B12" s="9" t="s">
        <v>189</v>
      </c>
      <c r="E12" t="s">
        <v>190</v>
      </c>
      <c r="F12" t="str">
        <f>VLOOKUP(TEXT(E12,"0"),Material_master[],2,FALSE)</f>
        <v>Glass GL3B PO</v>
      </c>
    </row>
    <row r="13" spans="1:6" ht="15.75" thickBot="1" x14ac:dyDescent="0.3">
      <c r="A13" s="9" t="s">
        <v>190</v>
      </c>
      <c r="B13" s="9" t="s">
        <v>191</v>
      </c>
      <c r="E13" t="s">
        <v>193</v>
      </c>
      <c r="F13" t="str">
        <f>VLOOKUP(TEXT(E13,"0"),Material_master[],2,FALSE)</f>
        <v>Feldspar FFA DS</v>
      </c>
    </row>
    <row r="14" spans="1:6" ht="15.75" thickBot="1" x14ac:dyDescent="0.3">
      <c r="A14" s="9" t="s">
        <v>193</v>
      </c>
      <c r="B14" s="9" t="s">
        <v>194</v>
      </c>
      <c r="E14" t="s">
        <v>195</v>
      </c>
      <c r="F14" t="str">
        <f>VLOOKUP(TEXT(E14,"0"),Material_master[],2,FALSE)</f>
        <v>DO NOT USE</v>
      </c>
    </row>
    <row r="15" spans="1:6" ht="15.75" thickBot="1" x14ac:dyDescent="0.3">
      <c r="A15" s="9" t="s">
        <v>201</v>
      </c>
      <c r="B15" s="9" t="s">
        <v>202</v>
      </c>
      <c r="E15" t="s">
        <v>201</v>
      </c>
      <c r="F15" t="str">
        <f>VLOOKUP(TEXT(E15,"0"),Material_master[],2,FALSE)</f>
        <v>ATH SG200E PRE-SIEVED PO</v>
      </c>
    </row>
    <row r="16" spans="1:6" ht="15.75" thickBot="1" x14ac:dyDescent="0.3">
      <c r="A16" s="9" t="s">
        <v>214</v>
      </c>
      <c r="B16" s="9" t="s">
        <v>215</v>
      </c>
      <c r="E16" t="s">
        <v>214</v>
      </c>
      <c r="F16" t="str">
        <f>VLOOKUP(TEXT(E16,"0"),Material_master[],2,FALSE)</f>
        <v>Ca-Carb A125 PO</v>
      </c>
    </row>
    <row r="17" spans="1:6" ht="15.75" thickBot="1" x14ac:dyDescent="0.3">
      <c r="A17" s="9" t="s">
        <v>241</v>
      </c>
      <c r="B17" s="9" t="s">
        <v>242</v>
      </c>
      <c r="E17" t="s">
        <v>219</v>
      </c>
      <c r="F17" t="str">
        <f>VLOOKUP(TEXT(E17,"0"),Material_master[],2,FALSE)</f>
        <v>Phosphorus Slag M75 PO</v>
      </c>
    </row>
    <row r="18" spans="1:6" ht="15.75" thickBot="1" x14ac:dyDescent="0.3">
      <c r="A18" s="9" t="s">
        <v>289</v>
      </c>
      <c r="B18" s="9" t="s">
        <v>290</v>
      </c>
      <c r="E18" t="s">
        <v>225</v>
      </c>
      <c r="F18" t="str">
        <f>VLOOKUP(TEXT(E18,"0"),Material_master[],2,FALSE)</f>
        <v>Phosphorus Slag M75PO 1000:B4S:H4:H:1000</v>
      </c>
    </row>
    <row r="19" spans="1:6" ht="15.75" thickBot="1" x14ac:dyDescent="0.3">
      <c r="A19" s="9" t="s">
        <v>363</v>
      </c>
      <c r="B19" s="9" t="s">
        <v>364</v>
      </c>
      <c r="E19" t="s">
        <v>228</v>
      </c>
      <c r="F19" t="str">
        <f>VLOOKUP(TEXT(E19,"0"),Material_master[],2,FALSE)</f>
        <v>PhosphorusSlag M75 PO1000:B4S:H4:NB:1000</v>
      </c>
    </row>
    <row r="20" spans="1:6" ht="15.75" thickBot="1" x14ac:dyDescent="0.3">
      <c r="A20" s="9" t="s">
        <v>368</v>
      </c>
      <c r="B20" s="9" t="s">
        <v>369</v>
      </c>
      <c r="E20" t="s">
        <v>239</v>
      </c>
      <c r="F20" t="str">
        <f>VLOOKUP(TEXT(E20,"0"),Material_master[],2,FALSE)</f>
        <v>Bentonite D90 PO 25:PA:H4:H:1200</v>
      </c>
    </row>
    <row r="21" spans="1:6" ht="15.75" thickBot="1" x14ac:dyDescent="0.3">
      <c r="A21" s="9" t="s">
        <v>388</v>
      </c>
      <c r="B21" s="9" t="s">
        <v>389</v>
      </c>
      <c r="E21" t="s">
        <v>241</v>
      </c>
      <c r="F21" t="str">
        <f>VLOOKUP(TEXT(E21,"0"),Material_master[],2,FALSE)</f>
        <v>Bentonite D90 PO 1000:B4S:H4:NB:1000</v>
      </c>
    </row>
    <row r="22" spans="1:6" ht="15.75" thickBot="1" x14ac:dyDescent="0.3">
      <c r="A22" s="9" t="s">
        <v>411</v>
      </c>
      <c r="B22" s="9" t="s">
        <v>412</v>
      </c>
      <c r="E22" t="s">
        <v>263</v>
      </c>
      <c r="F22" t="str">
        <f>VLOOKUP(TEXT(E22,"0"),Material_master[],2,FALSE)</f>
        <v>Dolomite DL05 PO 1000:B4S:NO:NB:1000</v>
      </c>
    </row>
    <row r="23" spans="1:6" ht="15.75" thickBot="1" x14ac:dyDescent="0.3">
      <c r="A23" s="9" t="s">
        <v>421</v>
      </c>
      <c r="B23" s="9" t="s">
        <v>422</v>
      </c>
      <c r="E23" t="s">
        <v>271</v>
      </c>
      <c r="F23" t="str">
        <f>VLOOKUP(TEXT(E23,"0"),Material_master[],2,FALSE)</f>
        <v>Dolomite DS19 PO 1000:B4S:NO:NB:1000</v>
      </c>
    </row>
    <row r="24" spans="1:6" ht="15.75" thickBot="1" x14ac:dyDescent="0.3">
      <c r="A24" s="9" t="s">
        <v>424</v>
      </c>
      <c r="B24" s="9" t="s">
        <v>425</v>
      </c>
      <c r="E24" t="s">
        <v>280</v>
      </c>
      <c r="F24" t="str">
        <f>VLOOKUP(TEXT(E24,"0"),Material_master[],2,FALSE)</f>
        <v>Ca-Carb I150 PO 1000:B4S:NO:NB:1000</v>
      </c>
    </row>
    <row r="25" spans="1:6" ht="15.75" thickBot="1" x14ac:dyDescent="0.3">
      <c r="A25" s="9" t="s">
        <v>427</v>
      </c>
      <c r="B25" s="9" t="s">
        <v>428</v>
      </c>
      <c r="E25" t="s">
        <v>282</v>
      </c>
      <c r="F25" t="str">
        <f>VLOOKUP(TEXT(E25,"0"),Material_master[],2,FALSE)</f>
        <v>Dolomite Clay PO 25:PA:S4:S:1200</v>
      </c>
    </row>
    <row r="26" spans="1:6" ht="15.75" thickBot="1" x14ac:dyDescent="0.3">
      <c r="A26" s="9" t="s">
        <v>430</v>
      </c>
      <c r="B26" s="9" t="s">
        <v>431</v>
      </c>
      <c r="E26" t="s">
        <v>289</v>
      </c>
      <c r="F26" t="str">
        <f>VLOOKUP(TEXT(E26,"0"),Material_master[],2,FALSE)</f>
        <v>Ca-Carb M0-2 WS</v>
      </c>
    </row>
    <row r="27" spans="1:6" ht="15.75" thickBot="1" x14ac:dyDescent="0.3">
      <c r="A27" s="9" t="s">
        <v>473</v>
      </c>
      <c r="B27" s="9" t="s">
        <v>474</v>
      </c>
      <c r="E27" t="s">
        <v>301</v>
      </c>
      <c r="F27" t="str">
        <f>VLOOKUP(TEXT(E27,"0"),Material_master[],2,FALSE)</f>
        <v>Bentonite A90 PO 25:PA:S4:H:1200</v>
      </c>
    </row>
    <row r="28" spans="1:6" ht="15.75" thickBot="1" x14ac:dyDescent="0.3">
      <c r="A28" s="9" t="s">
        <v>480</v>
      </c>
      <c r="B28" s="9" t="s">
        <v>481</v>
      </c>
      <c r="E28" t="s">
        <v>314</v>
      </c>
      <c r="F28" t="str">
        <f>VLOOKUP(TEXT(E28,"0"),Material_master[],2,FALSE)</f>
        <v>Huntite H5 PO</v>
      </c>
    </row>
    <row r="29" spans="1:6" ht="15.75" thickBot="1" x14ac:dyDescent="0.3">
      <c r="A29" s="9" t="s">
        <v>511</v>
      </c>
      <c r="B29" s="9" t="s">
        <v>512</v>
      </c>
      <c r="E29" t="s">
        <v>318</v>
      </c>
      <c r="F29" t="str">
        <f>VLOOKUP(TEXT(E29,"0"),Material_master[],2,FALSE)</f>
        <v>Glass Fibre G25 PO 25:PA:NO:NB:25</v>
      </c>
    </row>
    <row r="30" spans="1:6" ht="15.75" thickBot="1" x14ac:dyDescent="0.3">
      <c r="A30" s="9" t="s">
        <v>529</v>
      </c>
      <c r="B30" s="9" t="s">
        <v>530</v>
      </c>
      <c r="E30" t="s">
        <v>320</v>
      </c>
      <c r="F30" t="str">
        <f>VLOOKUP(TEXT(E30,"0"),Material_master[],2,FALSE)</f>
        <v>Glass Fibre G75 PO</v>
      </c>
    </row>
    <row r="31" spans="1:6" ht="15.75" thickBot="1" x14ac:dyDescent="0.3">
      <c r="A31" s="9" t="s">
        <v>534</v>
      </c>
      <c r="B31" s="9" t="s">
        <v>535</v>
      </c>
      <c r="E31" t="s">
        <v>330</v>
      </c>
      <c r="F31" t="str">
        <f>VLOOKUP(TEXT(E31,"0"),Material_master[],2,FALSE)</f>
        <v>ATH SG10 PO 20:PL:H4:H:1120</v>
      </c>
    </row>
    <row r="32" spans="1:6" ht="15.75" thickBot="1" x14ac:dyDescent="0.3">
      <c r="A32" s="9" t="s">
        <v>541</v>
      </c>
      <c r="B32" s="9" t="s">
        <v>542</v>
      </c>
      <c r="E32" t="s">
        <v>334</v>
      </c>
      <c r="F32" t="str">
        <f>VLOOKUP(TEXT(E32,"0"),Material_master[],2,FALSE)</f>
        <v>ATH SG10 PO 25:PAS:CP1:H:1250</v>
      </c>
    </row>
    <row r="33" spans="1:6" ht="15.75" thickBot="1" x14ac:dyDescent="0.3">
      <c r="A33" s="9" t="s">
        <v>543</v>
      </c>
      <c r="B33" s="9" t="s">
        <v>544</v>
      </c>
      <c r="E33" t="s">
        <v>345</v>
      </c>
      <c r="F33" t="str">
        <f>VLOOKUP(TEXT(E33,"0"),Material_master[],2,FALSE)</f>
        <v>ATH SG7HB PO 1000:B4S:H4:NB:1000</v>
      </c>
    </row>
    <row r="34" spans="1:6" ht="15.75" thickBot="1" x14ac:dyDescent="0.3">
      <c r="A34" s="9" t="s">
        <v>550</v>
      </c>
      <c r="B34" s="9" t="s">
        <v>551</v>
      </c>
      <c r="E34" t="s">
        <v>361</v>
      </c>
      <c r="F34" t="str">
        <f>VLOOKUP(TEXT(E34,"0"),Material_master[],2,FALSE)</f>
        <v>ATH SG10 S8 PS 20:PL:H4:H:1120</v>
      </c>
    </row>
    <row r="35" spans="1:6" ht="15.75" thickBot="1" x14ac:dyDescent="0.3">
      <c r="A35" s="9" t="s">
        <v>554</v>
      </c>
      <c r="B35" s="9" t="s">
        <v>555</v>
      </c>
      <c r="E35" t="s">
        <v>363</v>
      </c>
      <c r="F35" t="str">
        <f>VLOOKUP(TEXT(E35,"0"),Material_master[],2,FALSE)</f>
        <v>ATH SG10S8 PS 25:PA:H4:H:1125</v>
      </c>
    </row>
    <row r="36" spans="1:6" ht="15.75" thickBot="1" x14ac:dyDescent="0.3">
      <c r="A36" s="9" t="s">
        <v>562</v>
      </c>
      <c r="B36" s="9" t="s">
        <v>563</v>
      </c>
      <c r="E36" t="s">
        <v>368</v>
      </c>
      <c r="F36" t="str">
        <f>VLOOKUP(TEXT(E36,"0"),Material_master[],2,FALSE)</f>
        <v>H-Magnesite SC10 PO</v>
      </c>
    </row>
    <row r="37" spans="1:6" ht="15.75" thickBot="1" x14ac:dyDescent="0.3">
      <c r="A37" s="9" t="s">
        <v>574</v>
      </c>
      <c r="B37" s="9" t="s">
        <v>575</v>
      </c>
      <c r="E37" t="s">
        <v>374</v>
      </c>
      <c r="F37" t="str">
        <f>VLOOKUP(TEXT(E37,"0"),Material_master[],2,FALSE)</f>
        <v>H-Magnesite C10 PO 20:PA:S4:H:1100</v>
      </c>
    </row>
    <row r="38" spans="1:6" x14ac:dyDescent="0.25">
      <c r="E38" t="s">
        <v>376</v>
      </c>
      <c r="F38" t="str">
        <f>VLOOKUP(TEXT(E38,"0"),Material_master[],2,FALSE)</f>
        <v>H-Magnesite C10 PO 15:PA:H4:H:825</v>
      </c>
    </row>
    <row r="39" spans="1:6" x14ac:dyDescent="0.25">
      <c r="E39" t="s">
        <v>378</v>
      </c>
      <c r="F39" t="str">
        <f>VLOOKUP(TEXT(E39,"0"),Material_master[],2,FALSE)</f>
        <v>H-Magnesite SC10 PO 800:B4S:H4:NB:800</v>
      </c>
    </row>
    <row r="40" spans="1:6" x14ac:dyDescent="0.25">
      <c r="E40" t="s">
        <v>388</v>
      </c>
      <c r="F40" t="str">
        <f>VLOOKUP(TEXT(E40,"0"),Material_master[],2,FALSE)</f>
        <v>Ball Clay W100 PO 25:PA:S4:H:1400</v>
      </c>
    </row>
    <row r="41" spans="1:6" x14ac:dyDescent="0.25">
      <c r="E41" t="s">
        <v>411</v>
      </c>
      <c r="F41" t="str">
        <f>VLOOKUP(TEXT(E41,"0"),Material_master[],2,FALSE)</f>
        <v>Glass Fibre GL3B PO 1000:B4S:H4:NB:1000</v>
      </c>
    </row>
    <row r="42" spans="1:6" x14ac:dyDescent="0.25">
      <c r="E42" t="s">
        <v>419</v>
      </c>
      <c r="F42" t="str">
        <f>VLOOKUP(TEXT(E42,"0"),Material_master[],2,FALSE)</f>
        <v>Huntite SPX PO 15:PA:H4:H:600</v>
      </c>
    </row>
    <row r="43" spans="1:6" x14ac:dyDescent="0.25">
      <c r="E43" t="s">
        <v>421</v>
      </c>
      <c r="F43" t="str">
        <f>VLOOKUP(TEXT(E43,"0"),Material_master[],2,FALSE)</f>
        <v>ATH A10 PO 25:PA:H4:H:1250</v>
      </c>
    </row>
    <row r="44" spans="1:6" x14ac:dyDescent="0.25">
      <c r="E44" t="s">
        <v>424</v>
      </c>
      <c r="F44" t="str">
        <f>VLOOKUP(TEXT(E44,"0"),Material_master[],2,FALSE)</f>
        <v>Ca-Carb Wigro AM PO 25:PA:H4:S:1050</v>
      </c>
    </row>
    <row r="45" spans="1:6" x14ac:dyDescent="0.25">
      <c r="E45" t="s">
        <v>427</v>
      </c>
      <c r="F45" t="str">
        <f>VLOOKUP(TEXT(E45,"0"),Material_master[],2,FALSE)</f>
        <v>ATH SG55LV PO 25:PA:H4:H:1200</v>
      </c>
    </row>
    <row r="46" spans="1:6" x14ac:dyDescent="0.25">
      <c r="E46" t="s">
        <v>429</v>
      </c>
      <c r="F46" t="str">
        <f>VLOOKUP(TEXT(E46,"0"),Material_master[],2,FALSE)</f>
        <v>Huntite SPX PO 15:PA:H4:H:600</v>
      </c>
    </row>
    <row r="47" spans="1:6" x14ac:dyDescent="0.25">
      <c r="E47" t="s">
        <v>430</v>
      </c>
      <c r="F47" t="str">
        <f>VLOOKUP(TEXT(E47,"0"),Material_master[],2,FALSE)</f>
        <v>ATH SG10S11 PS 1000:B4S:H4:H:1000</v>
      </c>
    </row>
    <row r="48" spans="1:6" x14ac:dyDescent="0.25">
      <c r="E48" t="s">
        <v>433</v>
      </c>
      <c r="F48" t="str">
        <f>VLOOKUP(TEXT(E48,"0"),Material_master[],2,FALSE)</f>
        <v>ATH SG10S11 PS 20:PL:H4:H:1120</v>
      </c>
    </row>
    <row r="49" spans="5:6" x14ac:dyDescent="0.25">
      <c r="E49" t="s">
        <v>473</v>
      </c>
      <c r="F49" t="str">
        <f>VLOOKUP(TEXT(E49,"0"),Material_master[],2,FALSE)</f>
        <v>Toll Prototype Bagged</v>
      </c>
    </row>
    <row r="50" spans="5:6" x14ac:dyDescent="0.25">
      <c r="E50" t="s">
        <v>476</v>
      </c>
      <c r="F50" t="str">
        <f>VLOOKUP(TEXT(E50,"0"),Material_master[],2,FALSE)</f>
        <v>ATH SG55 PO 25:PA:CP1:H:1200</v>
      </c>
    </row>
    <row r="51" spans="5:6" x14ac:dyDescent="0.25">
      <c r="E51" t="s">
        <v>480</v>
      </c>
      <c r="F51" t="str">
        <f>VLOOKUP(TEXT(E51,"0"),Material_master[],2,FALSE)</f>
        <v>Dolomite 0% PO</v>
      </c>
    </row>
    <row r="52" spans="5:6" x14ac:dyDescent="0.25">
      <c r="E52" t="s">
        <v>495</v>
      </c>
      <c r="F52" t="str">
        <f>VLOOKUP(TEXT(E52,"0"),Material_master[],2,FALSE)</f>
        <v>Limestone PB38 PO 1050:B4:H4:NB:1050</v>
      </c>
    </row>
    <row r="53" spans="5:6" x14ac:dyDescent="0.25">
      <c r="E53" t="s">
        <v>511</v>
      </c>
      <c r="F53" t="str">
        <f>VLOOKUP(TEXT(E53,"0"),Material_master[],2,FALSE)</f>
        <v>ATH HM SG63C10 PO</v>
      </c>
    </row>
    <row r="54" spans="5:6" x14ac:dyDescent="0.25">
      <c r="E54" t="s">
        <v>520</v>
      </c>
      <c r="F54" t="str">
        <f>VLOOKUP(TEXT(E54,"0"),Material_master[],2,FALSE)</f>
        <v>ATH SG50 PO 950:B4S:H4:NB:950</v>
      </c>
    </row>
    <row r="55" spans="5:6" x14ac:dyDescent="0.25">
      <c r="E55" t="s">
        <v>529</v>
      </c>
      <c r="F55" t="str">
        <f>VLOOKUP(TEXT(E55,"0"),Material_master[],2,FALSE)</f>
        <v>Ball Clay W100/I150 MIX PO</v>
      </c>
    </row>
    <row r="56" spans="5:6" x14ac:dyDescent="0.25">
      <c r="E56" t="s">
        <v>534</v>
      </c>
      <c r="F56" t="str">
        <f>VLOOKUP(TEXT(E56,"0"),Material_master[],2,FALSE)</f>
        <v>TOL Glass Fibre GL3B PO</v>
      </c>
    </row>
    <row r="57" spans="5:6" x14ac:dyDescent="0.25">
      <c r="E57" t="s">
        <v>541</v>
      </c>
      <c r="F57" t="str">
        <f>VLOOKUP(TEXT(E57,"0"),Material_master[],2,FALSE)</f>
        <v>Ca-Carb LMK B WS</v>
      </c>
    </row>
    <row r="58" spans="5:6" x14ac:dyDescent="0.25">
      <c r="E58" t="s">
        <v>543</v>
      </c>
      <c r="F58" t="str">
        <f>VLOOKUP(TEXT(E58,"0"),Material_master[],2,FALSE)</f>
        <v>Feldspar FFA 45 MP PO</v>
      </c>
    </row>
    <row r="59" spans="5:6" x14ac:dyDescent="0.25">
      <c r="E59" t="s">
        <v>550</v>
      </c>
      <c r="F59" t="str">
        <f>VLOOKUP(TEXT(E59,"0"),Material_master[],2,FALSE)</f>
        <v>ATH SG200 X PO 25:PA:H4:H:1200</v>
      </c>
    </row>
    <row r="60" spans="5:6" x14ac:dyDescent="0.25">
      <c r="E60" t="s">
        <v>554</v>
      </c>
      <c r="F60" t="str">
        <f>VLOOKUP(TEXT(E60,"0"),Material_master[],2,FALSE)</f>
        <v>ATH SG220E PO 1000:B4S:H2:H:1000</v>
      </c>
    </row>
    <row r="61" spans="5:6" x14ac:dyDescent="0.25">
      <c r="E61" t="s">
        <v>562</v>
      </c>
      <c r="F61" t="str">
        <f>VLOOKUP(TEXT(E61,"0"),Material_master[],2,FALSE)</f>
        <v>ATH SG100 X PO 1000:B4S:H4:NB:1000</v>
      </c>
    </row>
    <row r="62" spans="5:6" x14ac:dyDescent="0.25">
      <c r="E62" t="s">
        <v>574</v>
      </c>
      <c r="F62" t="str">
        <f>VLOOKUP(TEXT(E62,"0"),Material_master[],2,FALSE)</f>
        <v>Prototype bulk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E2A5-7879-4890-B233-EDC6B522003A}">
  <sheetPr codeName="Sheet8">
    <tabColor rgb="FFFF0000"/>
  </sheetPr>
  <dimension ref="A1:O504"/>
  <sheetViews>
    <sheetView workbookViewId="0">
      <selection activeCell="B2" sqref="B2"/>
    </sheetView>
  </sheetViews>
  <sheetFormatPr defaultRowHeight="15" x14ac:dyDescent="0.25"/>
  <cols>
    <col min="1" max="1" width="15.140625" customWidth="1"/>
    <col min="2" max="2" width="39.5703125" bestFit="1" customWidth="1"/>
    <col min="3" max="3" width="23.42578125" style="17" bestFit="1" customWidth="1"/>
    <col min="4" max="4" width="34.85546875" bestFit="1" customWidth="1"/>
    <col min="5" max="5" width="12" bestFit="1" customWidth="1"/>
    <col min="6" max="6" width="14.140625" bestFit="1" customWidth="1"/>
    <col min="7" max="7" width="17.42578125" bestFit="1" customWidth="1"/>
    <col min="8" max="8" width="18.140625" bestFit="1" customWidth="1"/>
    <col min="9" max="9" width="20.140625" bestFit="1" customWidth="1"/>
    <col min="10" max="10" width="15.5703125" bestFit="1" customWidth="1"/>
    <col min="11" max="11" width="25.85546875" bestFit="1" customWidth="1"/>
    <col min="12" max="12" width="19.140625" bestFit="1" customWidth="1"/>
    <col min="13" max="13" width="16.7109375" bestFit="1" customWidth="1"/>
    <col min="14" max="14" width="10.7109375" bestFit="1" customWidth="1"/>
    <col min="15" max="15" width="16.85546875" bestFit="1" customWidth="1"/>
  </cols>
  <sheetData>
    <row r="1" spans="1:2" x14ac:dyDescent="0.25">
      <c r="A1" s="1" t="s">
        <v>687</v>
      </c>
      <c r="B1" s="1" t="s">
        <v>688</v>
      </c>
    </row>
    <row r="2" spans="1:2" x14ac:dyDescent="0.25">
      <c r="A2" t="s">
        <v>173</v>
      </c>
      <c r="B2" t="e">
        <f>VLOOKUP(A2,#REF!,2,FALSE)</f>
        <v>#REF!</v>
      </c>
    </row>
    <row r="3" spans="1:2" x14ac:dyDescent="0.25">
      <c r="A3" t="s">
        <v>175</v>
      </c>
      <c r="B3" t="e">
        <f>VLOOKUP(A3,#REF!,2,FALSE)</f>
        <v>#REF!</v>
      </c>
    </row>
    <row r="4" spans="1:2" x14ac:dyDescent="0.25">
      <c r="A4" t="s">
        <v>190</v>
      </c>
      <c r="B4" t="e">
        <f>VLOOKUP(A4,#REF!,2,FALSE)</f>
        <v>#REF!</v>
      </c>
    </row>
    <row r="5" spans="1:2" x14ac:dyDescent="0.25">
      <c r="A5" t="s">
        <v>195</v>
      </c>
      <c r="B5" t="e">
        <f>VLOOKUP(A5,#REF!,2,FALSE)</f>
        <v>#REF!</v>
      </c>
    </row>
    <row r="6" spans="1:2" x14ac:dyDescent="0.25">
      <c r="A6" t="s">
        <v>225</v>
      </c>
      <c r="B6" t="e">
        <f>VLOOKUP(A6,#REF!,2,FALSE)</f>
        <v>#REF!</v>
      </c>
    </row>
    <row r="7" spans="1:2" x14ac:dyDescent="0.25">
      <c r="A7" t="s">
        <v>271</v>
      </c>
      <c r="B7" t="e">
        <f>VLOOKUP(A7,#REF!,2,FALSE)</f>
        <v>#REF!</v>
      </c>
    </row>
    <row r="8" spans="1:2" x14ac:dyDescent="0.25">
      <c r="A8" t="s">
        <v>282</v>
      </c>
      <c r="B8" t="e">
        <f>VLOOKUP(A8,#REF!,2,FALSE)</f>
        <v>#REF!</v>
      </c>
    </row>
    <row r="9" spans="1:2" x14ac:dyDescent="0.25">
      <c r="A9" t="s">
        <v>314</v>
      </c>
      <c r="B9" t="e">
        <f>VLOOKUP(A9,#REF!,2,FALSE)</f>
        <v>#REF!</v>
      </c>
    </row>
    <row r="10" spans="1:2" x14ac:dyDescent="0.25">
      <c r="A10" t="s">
        <v>318</v>
      </c>
      <c r="B10" t="e">
        <f>VLOOKUP(A10,#REF!,2,FALSE)</f>
        <v>#REF!</v>
      </c>
    </row>
    <row r="11" spans="1:2" x14ac:dyDescent="0.25">
      <c r="A11" t="s">
        <v>320</v>
      </c>
      <c r="B11" t="e">
        <f>VLOOKUP(A11,#REF!,2,FALSE)</f>
        <v>#REF!</v>
      </c>
    </row>
    <row r="12" spans="1:2" x14ac:dyDescent="0.25">
      <c r="A12" t="s">
        <v>330</v>
      </c>
      <c r="B12" t="e">
        <f>VLOOKUP(A12,#REF!,2,FALSE)</f>
        <v>#REF!</v>
      </c>
    </row>
    <row r="13" spans="1:2" x14ac:dyDescent="0.25">
      <c r="A13" t="s">
        <v>334</v>
      </c>
      <c r="B13" t="e">
        <f>VLOOKUP(A13,#REF!,2,FALSE)</f>
        <v>#REF!</v>
      </c>
    </row>
    <row r="14" spans="1:2" x14ac:dyDescent="0.25">
      <c r="A14" t="s">
        <v>374</v>
      </c>
      <c r="B14" t="e">
        <f>VLOOKUP(A14,#REF!,2,FALSE)</f>
        <v>#REF!</v>
      </c>
    </row>
    <row r="15" spans="1:2" x14ac:dyDescent="0.25">
      <c r="A15" t="s">
        <v>419</v>
      </c>
      <c r="B15" t="e">
        <f>VLOOKUP(A15,#REF!,2,FALSE)</f>
        <v>#REF!</v>
      </c>
    </row>
    <row r="16" spans="1:2" x14ac:dyDescent="0.25">
      <c r="A16" t="s">
        <v>433</v>
      </c>
      <c r="B16" t="e">
        <f>VLOOKUP(A16,#REF!,2,FALSE)</f>
        <v>#REF!</v>
      </c>
    </row>
    <row r="17" spans="1:2" x14ac:dyDescent="0.25">
      <c r="A17" t="s">
        <v>473</v>
      </c>
      <c r="B17" t="e">
        <f>VLOOKUP(A17,#REF!,2,FALSE)</f>
        <v>#REF!</v>
      </c>
    </row>
    <row r="18" spans="1:2" x14ac:dyDescent="0.25">
      <c r="A18" t="s">
        <v>476</v>
      </c>
      <c r="B18" t="e">
        <f>VLOOKUP(A18,#REF!,2,FALSE)</f>
        <v>#REF!</v>
      </c>
    </row>
    <row r="19" spans="1:2" x14ac:dyDescent="0.25">
      <c r="A19" t="s">
        <v>495</v>
      </c>
      <c r="B19" t="e">
        <f>VLOOKUP(A19,#REF!,2,FALSE)</f>
        <v>#REF!</v>
      </c>
    </row>
    <row r="20" spans="1:2" x14ac:dyDescent="0.25">
      <c r="A20" t="s">
        <v>515</v>
      </c>
      <c r="B20" t="e">
        <f>VLOOKUP(A20,#REF!,2,FALSE)</f>
        <v>#REF!</v>
      </c>
    </row>
    <row r="21" spans="1:2" x14ac:dyDescent="0.25">
      <c r="A21" t="s">
        <v>520</v>
      </c>
      <c r="B21" t="e">
        <f>VLOOKUP(A21,#REF!,2,FALSE)</f>
        <v>#REF!</v>
      </c>
    </row>
    <row r="22" spans="1:2" x14ac:dyDescent="0.25">
      <c r="A22" t="s">
        <v>543</v>
      </c>
      <c r="B22" t="e">
        <f>VLOOKUP(A22,#REF!,2,FALSE)</f>
        <v>#REF!</v>
      </c>
    </row>
    <row r="23" spans="1:2" x14ac:dyDescent="0.25">
      <c r="A23" t="s">
        <v>562</v>
      </c>
      <c r="B23" t="e">
        <f>VLOOKUP(A23,#REF!,2,FALSE)</f>
        <v>#REF!</v>
      </c>
    </row>
    <row r="24" spans="1:2" x14ac:dyDescent="0.25">
      <c r="A24" t="s">
        <v>569</v>
      </c>
      <c r="B24" t="e">
        <f>VLOOKUP(A24,#REF!,2,FALSE)</f>
        <v>#REF!</v>
      </c>
    </row>
    <row r="25" spans="1:2" x14ac:dyDescent="0.25">
      <c r="A25" t="s">
        <v>574</v>
      </c>
      <c r="B25" t="e">
        <f>VLOOKUP(A25,#REF!,2,FALSE)</f>
        <v>#REF!</v>
      </c>
    </row>
    <row r="26" spans="1:2" x14ac:dyDescent="0.25">
      <c r="A26" t="s">
        <v>708</v>
      </c>
      <c r="B26" t="e">
        <f>VLOOKUP(A26,#REF!,2,FALSE)</f>
        <v>#REF!</v>
      </c>
    </row>
    <row r="27" spans="1:2" x14ac:dyDescent="0.25">
      <c r="A27" t="s">
        <v>585</v>
      </c>
      <c r="B27" t="e">
        <f>VLOOKUP(A27,#REF!,2,FALSE)</f>
        <v>#REF!</v>
      </c>
    </row>
    <row r="258" spans="1:15" x14ac:dyDescent="0.25">
      <c r="A258" t="s">
        <v>750</v>
      </c>
      <c r="B258" t="s">
        <v>683</v>
      </c>
      <c r="C258" s="17" t="s">
        <v>695</v>
      </c>
      <c r="D258" t="s">
        <v>696</v>
      </c>
      <c r="E258" t="s">
        <v>697</v>
      </c>
      <c r="F258" t="s">
        <v>781</v>
      </c>
      <c r="G258" t="s">
        <v>704</v>
      </c>
      <c r="H258" t="s">
        <v>699</v>
      </c>
      <c r="I258" t="s">
        <v>705</v>
      </c>
      <c r="J258" t="s">
        <v>700</v>
      </c>
      <c r="K258" t="s">
        <v>706</v>
      </c>
      <c r="L258" t="s">
        <v>709</v>
      </c>
      <c r="M258" t="s">
        <v>710</v>
      </c>
      <c r="N258" t="s">
        <v>11729</v>
      </c>
      <c r="O258" t="s">
        <v>11730</v>
      </c>
    </row>
    <row r="259" spans="1:15" x14ac:dyDescent="0.25">
      <c r="A259" t="s">
        <v>590</v>
      </c>
      <c r="C259"/>
      <c r="G259">
        <v>1</v>
      </c>
      <c r="I259">
        <v>1</v>
      </c>
      <c r="N259">
        <f>SUM(B259:C259)</f>
        <v>0</v>
      </c>
      <c r="O259" t="str">
        <f t="shared" ref="O259:O322" si="0">IF(N259&lt;D259,"Y","N")</f>
        <v>N</v>
      </c>
    </row>
    <row r="260" spans="1:15" x14ac:dyDescent="0.25">
      <c r="A260" t="s">
        <v>694</v>
      </c>
      <c r="C260">
        <v>8</v>
      </c>
      <c r="D260">
        <v>1</v>
      </c>
      <c r="E260">
        <v>1</v>
      </c>
      <c r="F260">
        <v>1</v>
      </c>
      <c r="H260">
        <v>1</v>
      </c>
      <c r="J260">
        <v>1</v>
      </c>
      <c r="N260">
        <f t="shared" ref="N260:N323" si="1">SUM(B260:C260)</f>
        <v>8</v>
      </c>
      <c r="O260" t="str">
        <f t="shared" si="0"/>
        <v>N</v>
      </c>
    </row>
    <row r="261" spans="1:15" x14ac:dyDescent="0.25">
      <c r="A261" t="s">
        <v>23</v>
      </c>
      <c r="C261">
        <v>1</v>
      </c>
      <c r="D261">
        <v>1</v>
      </c>
      <c r="E261">
        <v>1</v>
      </c>
      <c r="F261">
        <v>1</v>
      </c>
      <c r="H261">
        <v>1</v>
      </c>
      <c r="J261">
        <v>1</v>
      </c>
      <c r="N261">
        <f t="shared" si="1"/>
        <v>1</v>
      </c>
      <c r="O261" t="str">
        <f t="shared" si="0"/>
        <v>N</v>
      </c>
    </row>
    <row r="262" spans="1:15" x14ac:dyDescent="0.25">
      <c r="A262" t="s">
        <v>25</v>
      </c>
      <c r="C262">
        <v>2</v>
      </c>
      <c r="D262">
        <v>1</v>
      </c>
      <c r="E262">
        <v>1</v>
      </c>
      <c r="F262">
        <v>1</v>
      </c>
      <c r="H262">
        <v>1</v>
      </c>
      <c r="J262">
        <v>1</v>
      </c>
      <c r="N262">
        <f t="shared" si="1"/>
        <v>2</v>
      </c>
      <c r="O262" t="str">
        <f t="shared" si="0"/>
        <v>N</v>
      </c>
    </row>
    <row r="263" spans="1:15" x14ac:dyDescent="0.25">
      <c r="A263" t="s">
        <v>27</v>
      </c>
      <c r="C263">
        <v>3</v>
      </c>
      <c r="D263">
        <v>1</v>
      </c>
      <c r="E263">
        <v>1</v>
      </c>
      <c r="F263">
        <v>1</v>
      </c>
      <c r="H263">
        <v>1</v>
      </c>
      <c r="J263">
        <v>1</v>
      </c>
      <c r="N263">
        <f t="shared" si="1"/>
        <v>3</v>
      </c>
      <c r="O263" t="str">
        <f t="shared" si="0"/>
        <v>N</v>
      </c>
    </row>
    <row r="264" spans="1:15" x14ac:dyDescent="0.25">
      <c r="A264" t="s">
        <v>29</v>
      </c>
      <c r="C264">
        <v>1</v>
      </c>
      <c r="D264">
        <v>1</v>
      </c>
      <c r="E264">
        <v>1</v>
      </c>
      <c r="F264">
        <v>1</v>
      </c>
      <c r="H264">
        <v>1</v>
      </c>
      <c r="J264">
        <v>1</v>
      </c>
      <c r="N264">
        <f t="shared" si="1"/>
        <v>1</v>
      </c>
      <c r="O264" t="str">
        <f t="shared" si="0"/>
        <v>N</v>
      </c>
    </row>
    <row r="265" spans="1:15" x14ac:dyDescent="0.25">
      <c r="A265" t="s">
        <v>31</v>
      </c>
      <c r="C265">
        <v>2</v>
      </c>
      <c r="D265">
        <v>1</v>
      </c>
      <c r="E265">
        <v>1</v>
      </c>
      <c r="F265">
        <v>1</v>
      </c>
      <c r="H265">
        <v>1</v>
      </c>
      <c r="J265">
        <v>1</v>
      </c>
      <c r="N265">
        <f t="shared" si="1"/>
        <v>2</v>
      </c>
      <c r="O265" t="str">
        <f t="shared" si="0"/>
        <v>N</v>
      </c>
    </row>
    <row r="266" spans="1:15" x14ac:dyDescent="0.25">
      <c r="A266" t="s">
        <v>34</v>
      </c>
      <c r="C266">
        <v>1</v>
      </c>
      <c r="D266">
        <v>1</v>
      </c>
      <c r="E266">
        <v>1</v>
      </c>
      <c r="F266">
        <v>1</v>
      </c>
      <c r="H266">
        <v>1</v>
      </c>
      <c r="J266">
        <v>1</v>
      </c>
      <c r="N266">
        <f t="shared" si="1"/>
        <v>1</v>
      </c>
      <c r="O266" t="str">
        <f t="shared" si="0"/>
        <v>N</v>
      </c>
    </row>
    <row r="267" spans="1:15" x14ac:dyDescent="0.25">
      <c r="A267" t="s">
        <v>36</v>
      </c>
      <c r="C267">
        <v>1</v>
      </c>
      <c r="D267">
        <v>1</v>
      </c>
      <c r="E267">
        <v>1</v>
      </c>
      <c r="F267">
        <v>1</v>
      </c>
      <c r="H267">
        <v>1</v>
      </c>
      <c r="J267">
        <v>1</v>
      </c>
      <c r="N267">
        <f t="shared" si="1"/>
        <v>1</v>
      </c>
      <c r="O267" t="str">
        <f t="shared" si="0"/>
        <v>N</v>
      </c>
    </row>
    <row r="268" spans="1:15" x14ac:dyDescent="0.25">
      <c r="A268" t="s">
        <v>39</v>
      </c>
      <c r="C268">
        <v>1</v>
      </c>
      <c r="D268">
        <v>1</v>
      </c>
      <c r="E268">
        <v>1</v>
      </c>
      <c r="F268">
        <v>1</v>
      </c>
      <c r="H268">
        <v>1</v>
      </c>
      <c r="J268">
        <v>1</v>
      </c>
      <c r="N268">
        <f t="shared" si="1"/>
        <v>1</v>
      </c>
      <c r="O268" t="str">
        <f t="shared" si="0"/>
        <v>N</v>
      </c>
    </row>
    <row r="269" spans="1:15" x14ac:dyDescent="0.25">
      <c r="A269" t="s">
        <v>41</v>
      </c>
      <c r="C269">
        <v>1</v>
      </c>
      <c r="D269">
        <v>1</v>
      </c>
      <c r="E269">
        <v>1</v>
      </c>
      <c r="F269">
        <v>1</v>
      </c>
      <c r="H269">
        <v>1</v>
      </c>
      <c r="J269">
        <v>1</v>
      </c>
      <c r="N269">
        <f t="shared" si="1"/>
        <v>1</v>
      </c>
      <c r="O269" t="str">
        <f t="shared" si="0"/>
        <v>N</v>
      </c>
    </row>
    <row r="270" spans="1:15" x14ac:dyDescent="0.25">
      <c r="A270" t="s">
        <v>44</v>
      </c>
      <c r="C270">
        <v>1</v>
      </c>
      <c r="D270">
        <v>1</v>
      </c>
      <c r="E270">
        <v>1</v>
      </c>
      <c r="F270">
        <v>1</v>
      </c>
      <c r="H270">
        <v>1</v>
      </c>
      <c r="J270">
        <v>1</v>
      </c>
      <c r="N270">
        <f t="shared" si="1"/>
        <v>1</v>
      </c>
      <c r="O270" t="str">
        <f t="shared" si="0"/>
        <v>N</v>
      </c>
    </row>
    <row r="271" spans="1:15" x14ac:dyDescent="0.25">
      <c r="A271" t="s">
        <v>47</v>
      </c>
      <c r="C271">
        <v>2</v>
      </c>
      <c r="D271">
        <v>1</v>
      </c>
      <c r="E271">
        <v>1</v>
      </c>
      <c r="F271">
        <v>1</v>
      </c>
      <c r="H271">
        <v>1</v>
      </c>
      <c r="J271">
        <v>1</v>
      </c>
      <c r="N271">
        <f t="shared" si="1"/>
        <v>2</v>
      </c>
      <c r="O271" t="str">
        <f t="shared" si="0"/>
        <v>N</v>
      </c>
    </row>
    <row r="272" spans="1:15" x14ac:dyDescent="0.25">
      <c r="A272" t="s">
        <v>49</v>
      </c>
      <c r="C272">
        <v>2</v>
      </c>
      <c r="D272">
        <v>1</v>
      </c>
      <c r="E272">
        <v>1</v>
      </c>
      <c r="F272">
        <v>1</v>
      </c>
      <c r="H272">
        <v>1</v>
      </c>
      <c r="J272">
        <v>1</v>
      </c>
      <c r="N272">
        <f t="shared" si="1"/>
        <v>2</v>
      </c>
      <c r="O272" t="str">
        <f t="shared" si="0"/>
        <v>N</v>
      </c>
    </row>
    <row r="273" spans="1:15" x14ac:dyDescent="0.25">
      <c r="A273" t="s">
        <v>52</v>
      </c>
      <c r="C273">
        <v>1</v>
      </c>
      <c r="D273">
        <v>1</v>
      </c>
      <c r="E273">
        <v>1</v>
      </c>
      <c r="F273">
        <v>1</v>
      </c>
      <c r="H273">
        <v>1</v>
      </c>
      <c r="J273">
        <v>1</v>
      </c>
      <c r="N273">
        <f t="shared" si="1"/>
        <v>1</v>
      </c>
      <c r="O273" t="str">
        <f t="shared" si="0"/>
        <v>N</v>
      </c>
    </row>
    <row r="274" spans="1:15" x14ac:dyDescent="0.25">
      <c r="A274" t="s">
        <v>54</v>
      </c>
      <c r="C274">
        <v>1</v>
      </c>
      <c r="D274">
        <v>1</v>
      </c>
      <c r="E274">
        <v>1</v>
      </c>
      <c r="F274">
        <v>1</v>
      </c>
      <c r="H274">
        <v>1</v>
      </c>
      <c r="J274">
        <v>1</v>
      </c>
      <c r="N274">
        <f t="shared" si="1"/>
        <v>1</v>
      </c>
      <c r="O274" t="str">
        <f t="shared" si="0"/>
        <v>N</v>
      </c>
    </row>
    <row r="275" spans="1:15" x14ac:dyDescent="0.25">
      <c r="A275" t="s">
        <v>56</v>
      </c>
      <c r="C275">
        <v>6</v>
      </c>
      <c r="D275">
        <v>1</v>
      </c>
      <c r="E275">
        <v>1</v>
      </c>
      <c r="F275">
        <v>1</v>
      </c>
      <c r="H275">
        <v>1</v>
      </c>
      <c r="J275">
        <v>1</v>
      </c>
      <c r="N275">
        <f t="shared" si="1"/>
        <v>6</v>
      </c>
      <c r="O275" t="str">
        <f t="shared" si="0"/>
        <v>N</v>
      </c>
    </row>
    <row r="276" spans="1:15" x14ac:dyDescent="0.25">
      <c r="A276" t="s">
        <v>58</v>
      </c>
      <c r="C276">
        <v>1</v>
      </c>
      <c r="D276">
        <v>1</v>
      </c>
      <c r="E276">
        <v>1</v>
      </c>
      <c r="F276">
        <v>1</v>
      </c>
      <c r="H276">
        <v>1</v>
      </c>
      <c r="J276">
        <v>1</v>
      </c>
      <c r="N276">
        <f t="shared" si="1"/>
        <v>1</v>
      </c>
      <c r="O276" t="str">
        <f t="shared" si="0"/>
        <v>N</v>
      </c>
    </row>
    <row r="277" spans="1:15" x14ac:dyDescent="0.25">
      <c r="A277" t="s">
        <v>60</v>
      </c>
      <c r="C277">
        <v>5</v>
      </c>
      <c r="D277">
        <v>1</v>
      </c>
      <c r="E277">
        <v>1</v>
      </c>
      <c r="F277">
        <v>1</v>
      </c>
      <c r="H277">
        <v>1</v>
      </c>
      <c r="J277">
        <v>1</v>
      </c>
      <c r="N277">
        <f t="shared" si="1"/>
        <v>5</v>
      </c>
      <c r="O277" t="str">
        <f t="shared" si="0"/>
        <v>N</v>
      </c>
    </row>
    <row r="278" spans="1:15" x14ac:dyDescent="0.25">
      <c r="A278" t="s">
        <v>63</v>
      </c>
      <c r="C278">
        <v>1</v>
      </c>
      <c r="D278">
        <v>1</v>
      </c>
      <c r="E278">
        <v>1</v>
      </c>
      <c r="F278">
        <v>1</v>
      </c>
      <c r="H278">
        <v>1</v>
      </c>
      <c r="J278">
        <v>1</v>
      </c>
      <c r="N278">
        <f t="shared" si="1"/>
        <v>1</v>
      </c>
      <c r="O278" t="str">
        <f t="shared" si="0"/>
        <v>N</v>
      </c>
    </row>
    <row r="279" spans="1:15" x14ac:dyDescent="0.25">
      <c r="A279" t="s">
        <v>65</v>
      </c>
      <c r="C279">
        <v>1</v>
      </c>
      <c r="D279">
        <v>1</v>
      </c>
      <c r="E279">
        <v>1</v>
      </c>
      <c r="F279">
        <v>1</v>
      </c>
      <c r="H279">
        <v>1</v>
      </c>
      <c r="J279">
        <v>1</v>
      </c>
      <c r="N279">
        <f t="shared" si="1"/>
        <v>1</v>
      </c>
      <c r="O279" t="str">
        <f t="shared" si="0"/>
        <v>N</v>
      </c>
    </row>
    <row r="280" spans="1:15" x14ac:dyDescent="0.25">
      <c r="A280" t="s">
        <v>68</v>
      </c>
      <c r="C280">
        <v>1</v>
      </c>
      <c r="D280">
        <v>1</v>
      </c>
      <c r="E280">
        <v>1</v>
      </c>
      <c r="F280">
        <v>1</v>
      </c>
      <c r="H280">
        <v>1</v>
      </c>
      <c r="J280">
        <v>1</v>
      </c>
      <c r="N280">
        <f t="shared" si="1"/>
        <v>1</v>
      </c>
      <c r="O280" t="str">
        <f t="shared" si="0"/>
        <v>N</v>
      </c>
    </row>
    <row r="281" spans="1:15" x14ac:dyDescent="0.25">
      <c r="A281" t="s">
        <v>72</v>
      </c>
      <c r="C281">
        <v>5</v>
      </c>
      <c r="D281">
        <v>1</v>
      </c>
      <c r="E281">
        <v>1</v>
      </c>
      <c r="F281">
        <v>1</v>
      </c>
      <c r="H281">
        <v>1</v>
      </c>
      <c r="J281">
        <v>1</v>
      </c>
      <c r="N281">
        <f t="shared" si="1"/>
        <v>5</v>
      </c>
      <c r="O281" t="str">
        <f t="shared" si="0"/>
        <v>N</v>
      </c>
    </row>
    <row r="282" spans="1:15" x14ac:dyDescent="0.25">
      <c r="A282" t="s">
        <v>74</v>
      </c>
      <c r="C282">
        <v>1</v>
      </c>
      <c r="D282">
        <v>1</v>
      </c>
      <c r="E282">
        <v>1</v>
      </c>
      <c r="F282">
        <v>1</v>
      </c>
      <c r="H282">
        <v>1</v>
      </c>
      <c r="J282">
        <v>1</v>
      </c>
      <c r="N282">
        <f t="shared" si="1"/>
        <v>1</v>
      </c>
      <c r="O282" t="str">
        <f t="shared" si="0"/>
        <v>N</v>
      </c>
    </row>
    <row r="283" spans="1:15" x14ac:dyDescent="0.25">
      <c r="A283" t="s">
        <v>76</v>
      </c>
      <c r="C283">
        <v>3</v>
      </c>
      <c r="D283">
        <v>1</v>
      </c>
      <c r="E283">
        <v>1</v>
      </c>
      <c r="F283">
        <v>1</v>
      </c>
      <c r="H283">
        <v>1</v>
      </c>
      <c r="J283">
        <v>1</v>
      </c>
      <c r="N283">
        <f t="shared" si="1"/>
        <v>3</v>
      </c>
      <c r="O283" t="str">
        <f t="shared" si="0"/>
        <v>N</v>
      </c>
    </row>
    <row r="284" spans="1:15" x14ac:dyDescent="0.25">
      <c r="A284" t="s">
        <v>78</v>
      </c>
      <c r="C284">
        <v>2</v>
      </c>
      <c r="D284">
        <v>1</v>
      </c>
      <c r="E284">
        <v>1</v>
      </c>
      <c r="F284">
        <v>1</v>
      </c>
      <c r="H284">
        <v>1</v>
      </c>
      <c r="J284">
        <v>1</v>
      </c>
      <c r="N284">
        <f t="shared" si="1"/>
        <v>2</v>
      </c>
      <c r="O284" t="str">
        <f t="shared" si="0"/>
        <v>N</v>
      </c>
    </row>
    <row r="285" spans="1:15" x14ac:dyDescent="0.25">
      <c r="A285" t="s">
        <v>80</v>
      </c>
      <c r="C285">
        <v>1</v>
      </c>
      <c r="D285">
        <v>1</v>
      </c>
      <c r="E285">
        <v>1</v>
      </c>
      <c r="F285">
        <v>1</v>
      </c>
      <c r="H285">
        <v>1</v>
      </c>
      <c r="J285">
        <v>1</v>
      </c>
      <c r="N285">
        <f t="shared" si="1"/>
        <v>1</v>
      </c>
      <c r="O285" t="str">
        <f t="shared" si="0"/>
        <v>N</v>
      </c>
    </row>
    <row r="286" spans="1:15" x14ac:dyDescent="0.25">
      <c r="A286" t="s">
        <v>89</v>
      </c>
      <c r="C286">
        <v>1</v>
      </c>
      <c r="D286">
        <v>1</v>
      </c>
      <c r="E286">
        <v>1</v>
      </c>
      <c r="F286">
        <v>1</v>
      </c>
      <c r="H286">
        <v>1</v>
      </c>
      <c r="J286">
        <v>1</v>
      </c>
      <c r="N286">
        <f t="shared" si="1"/>
        <v>1</v>
      </c>
      <c r="O286" t="str">
        <f t="shared" si="0"/>
        <v>N</v>
      </c>
    </row>
    <row r="287" spans="1:15" x14ac:dyDescent="0.25">
      <c r="A287" t="s">
        <v>91</v>
      </c>
      <c r="C287">
        <v>1</v>
      </c>
      <c r="D287">
        <v>1</v>
      </c>
      <c r="E287">
        <v>1</v>
      </c>
      <c r="F287">
        <v>1</v>
      </c>
      <c r="H287">
        <v>1</v>
      </c>
      <c r="J287">
        <v>1</v>
      </c>
      <c r="N287">
        <f t="shared" si="1"/>
        <v>1</v>
      </c>
      <c r="O287" t="str">
        <f t="shared" si="0"/>
        <v>N</v>
      </c>
    </row>
    <row r="288" spans="1:15" x14ac:dyDescent="0.25">
      <c r="A288" t="s">
        <v>100</v>
      </c>
      <c r="C288">
        <v>11</v>
      </c>
      <c r="D288">
        <v>1</v>
      </c>
      <c r="E288">
        <v>1</v>
      </c>
      <c r="F288">
        <v>1</v>
      </c>
      <c r="H288">
        <v>1</v>
      </c>
      <c r="J288">
        <v>1</v>
      </c>
      <c r="N288">
        <f t="shared" si="1"/>
        <v>11</v>
      </c>
      <c r="O288" t="str">
        <f t="shared" si="0"/>
        <v>N</v>
      </c>
    </row>
    <row r="289" spans="1:15" x14ac:dyDescent="0.25">
      <c r="A289" t="s">
        <v>103</v>
      </c>
      <c r="C289">
        <v>2</v>
      </c>
      <c r="D289">
        <v>1</v>
      </c>
      <c r="E289">
        <v>1</v>
      </c>
      <c r="F289">
        <v>1</v>
      </c>
      <c r="H289">
        <v>1</v>
      </c>
      <c r="J289">
        <v>1</v>
      </c>
      <c r="N289">
        <f t="shared" si="1"/>
        <v>2</v>
      </c>
      <c r="O289" t="str">
        <f t="shared" si="0"/>
        <v>N</v>
      </c>
    </row>
    <row r="290" spans="1:15" x14ac:dyDescent="0.25">
      <c r="A290" t="s">
        <v>105</v>
      </c>
      <c r="C290">
        <v>1</v>
      </c>
      <c r="D290">
        <v>1</v>
      </c>
      <c r="E290">
        <v>1</v>
      </c>
      <c r="F290">
        <v>1</v>
      </c>
      <c r="H290">
        <v>1</v>
      </c>
      <c r="J290">
        <v>1</v>
      </c>
      <c r="N290">
        <f t="shared" si="1"/>
        <v>1</v>
      </c>
      <c r="O290" t="str">
        <f t="shared" si="0"/>
        <v>N</v>
      </c>
    </row>
    <row r="291" spans="1:15" x14ac:dyDescent="0.25">
      <c r="A291" t="s">
        <v>107</v>
      </c>
      <c r="C291">
        <v>11</v>
      </c>
      <c r="D291">
        <v>1</v>
      </c>
      <c r="E291">
        <v>1</v>
      </c>
      <c r="F291">
        <v>1</v>
      </c>
      <c r="H291">
        <v>1</v>
      </c>
      <c r="J291">
        <v>1</v>
      </c>
      <c r="N291">
        <f t="shared" si="1"/>
        <v>11</v>
      </c>
      <c r="O291" t="str">
        <f t="shared" si="0"/>
        <v>N</v>
      </c>
    </row>
    <row r="292" spans="1:15" x14ac:dyDescent="0.25">
      <c r="A292" t="s">
        <v>109</v>
      </c>
      <c r="C292">
        <v>13</v>
      </c>
      <c r="D292">
        <v>1</v>
      </c>
      <c r="E292">
        <v>1</v>
      </c>
      <c r="F292">
        <v>1</v>
      </c>
      <c r="H292">
        <v>1</v>
      </c>
      <c r="J292">
        <v>1</v>
      </c>
      <c r="N292">
        <f t="shared" si="1"/>
        <v>13</v>
      </c>
      <c r="O292" t="str">
        <f t="shared" si="0"/>
        <v>N</v>
      </c>
    </row>
    <row r="293" spans="1:15" x14ac:dyDescent="0.25">
      <c r="A293" t="s">
        <v>111</v>
      </c>
      <c r="C293">
        <v>3</v>
      </c>
      <c r="D293">
        <v>1</v>
      </c>
      <c r="E293">
        <v>1</v>
      </c>
      <c r="F293">
        <v>1</v>
      </c>
      <c r="H293">
        <v>1</v>
      </c>
      <c r="J293">
        <v>1</v>
      </c>
      <c r="N293">
        <f t="shared" si="1"/>
        <v>3</v>
      </c>
      <c r="O293" t="str">
        <f t="shared" si="0"/>
        <v>N</v>
      </c>
    </row>
    <row r="294" spans="1:15" x14ac:dyDescent="0.25">
      <c r="A294" t="s">
        <v>113</v>
      </c>
      <c r="C294">
        <v>3</v>
      </c>
      <c r="D294">
        <v>1</v>
      </c>
      <c r="E294">
        <v>1</v>
      </c>
      <c r="F294">
        <v>1</v>
      </c>
      <c r="H294">
        <v>1</v>
      </c>
      <c r="J294">
        <v>1</v>
      </c>
      <c r="N294">
        <f t="shared" si="1"/>
        <v>3</v>
      </c>
      <c r="O294" t="str">
        <f t="shared" si="0"/>
        <v>N</v>
      </c>
    </row>
    <row r="295" spans="1:15" x14ac:dyDescent="0.25">
      <c r="A295" t="s">
        <v>115</v>
      </c>
      <c r="C295">
        <v>62</v>
      </c>
      <c r="D295">
        <v>1</v>
      </c>
      <c r="E295">
        <v>1</v>
      </c>
      <c r="F295">
        <v>1</v>
      </c>
      <c r="H295">
        <v>1</v>
      </c>
      <c r="J295">
        <v>1</v>
      </c>
      <c r="N295">
        <f t="shared" si="1"/>
        <v>62</v>
      </c>
      <c r="O295" t="str">
        <f t="shared" si="0"/>
        <v>N</v>
      </c>
    </row>
    <row r="296" spans="1:15" x14ac:dyDescent="0.25">
      <c r="A296" t="s">
        <v>117</v>
      </c>
      <c r="C296">
        <v>38</v>
      </c>
      <c r="D296">
        <v>1</v>
      </c>
      <c r="E296">
        <v>1</v>
      </c>
      <c r="F296">
        <v>1</v>
      </c>
      <c r="H296">
        <v>1</v>
      </c>
      <c r="J296">
        <v>1</v>
      </c>
      <c r="N296">
        <f t="shared" si="1"/>
        <v>38</v>
      </c>
      <c r="O296" t="str">
        <f t="shared" si="0"/>
        <v>N</v>
      </c>
    </row>
    <row r="297" spans="1:15" x14ac:dyDescent="0.25">
      <c r="A297" t="s">
        <v>119</v>
      </c>
      <c r="C297">
        <v>31</v>
      </c>
      <c r="D297">
        <v>1</v>
      </c>
      <c r="E297">
        <v>1</v>
      </c>
      <c r="F297">
        <v>1</v>
      </c>
      <c r="H297">
        <v>1</v>
      </c>
      <c r="J297">
        <v>1</v>
      </c>
      <c r="N297">
        <f t="shared" si="1"/>
        <v>31</v>
      </c>
      <c r="O297" t="str">
        <f t="shared" si="0"/>
        <v>N</v>
      </c>
    </row>
    <row r="298" spans="1:15" x14ac:dyDescent="0.25">
      <c r="A298" t="s">
        <v>121</v>
      </c>
      <c r="C298">
        <v>3</v>
      </c>
      <c r="D298">
        <v>1</v>
      </c>
      <c r="E298">
        <v>1</v>
      </c>
      <c r="F298">
        <v>1</v>
      </c>
      <c r="H298">
        <v>1</v>
      </c>
      <c r="J298">
        <v>1</v>
      </c>
      <c r="N298">
        <f t="shared" si="1"/>
        <v>3</v>
      </c>
      <c r="O298" t="str">
        <f t="shared" si="0"/>
        <v>N</v>
      </c>
    </row>
    <row r="299" spans="1:15" x14ac:dyDescent="0.25">
      <c r="A299" t="s">
        <v>123</v>
      </c>
      <c r="C299">
        <v>2</v>
      </c>
      <c r="D299">
        <v>1</v>
      </c>
      <c r="E299">
        <v>1</v>
      </c>
      <c r="F299">
        <v>1</v>
      </c>
      <c r="H299">
        <v>1</v>
      </c>
      <c r="J299">
        <v>1</v>
      </c>
      <c r="N299">
        <f t="shared" si="1"/>
        <v>2</v>
      </c>
      <c r="O299" t="str">
        <f t="shared" si="0"/>
        <v>N</v>
      </c>
    </row>
    <row r="300" spans="1:15" x14ac:dyDescent="0.25">
      <c r="A300" t="s">
        <v>125</v>
      </c>
      <c r="C300">
        <v>6</v>
      </c>
      <c r="D300">
        <v>1</v>
      </c>
      <c r="E300">
        <v>1</v>
      </c>
      <c r="F300">
        <v>1</v>
      </c>
      <c r="H300">
        <v>1</v>
      </c>
      <c r="J300">
        <v>1</v>
      </c>
      <c r="N300">
        <f t="shared" si="1"/>
        <v>6</v>
      </c>
      <c r="O300" t="str">
        <f t="shared" si="0"/>
        <v>N</v>
      </c>
    </row>
    <row r="301" spans="1:15" x14ac:dyDescent="0.25">
      <c r="A301" t="s">
        <v>127</v>
      </c>
      <c r="C301">
        <v>3</v>
      </c>
      <c r="D301">
        <v>1</v>
      </c>
      <c r="E301">
        <v>1</v>
      </c>
      <c r="F301">
        <v>1</v>
      </c>
      <c r="H301">
        <v>1</v>
      </c>
      <c r="J301">
        <v>1</v>
      </c>
      <c r="N301">
        <f t="shared" si="1"/>
        <v>3</v>
      </c>
      <c r="O301" t="str">
        <f t="shared" si="0"/>
        <v>N</v>
      </c>
    </row>
    <row r="302" spans="1:15" x14ac:dyDescent="0.25">
      <c r="A302" t="s">
        <v>129</v>
      </c>
      <c r="C302">
        <v>12</v>
      </c>
      <c r="D302">
        <v>1</v>
      </c>
      <c r="E302">
        <v>1</v>
      </c>
      <c r="F302">
        <v>1</v>
      </c>
      <c r="H302">
        <v>1</v>
      </c>
      <c r="J302">
        <v>1</v>
      </c>
      <c r="N302">
        <f t="shared" si="1"/>
        <v>12</v>
      </c>
      <c r="O302" t="str">
        <f t="shared" si="0"/>
        <v>N</v>
      </c>
    </row>
    <row r="303" spans="1:15" x14ac:dyDescent="0.25">
      <c r="A303" t="s">
        <v>131</v>
      </c>
      <c r="C303">
        <v>1</v>
      </c>
      <c r="D303">
        <v>1</v>
      </c>
      <c r="E303">
        <v>1</v>
      </c>
      <c r="F303">
        <v>1</v>
      </c>
      <c r="H303">
        <v>1</v>
      </c>
      <c r="J303">
        <v>1</v>
      </c>
      <c r="N303">
        <f t="shared" si="1"/>
        <v>1</v>
      </c>
      <c r="O303" t="str">
        <f t="shared" si="0"/>
        <v>N</v>
      </c>
    </row>
    <row r="304" spans="1:15" x14ac:dyDescent="0.25">
      <c r="A304" t="s">
        <v>133</v>
      </c>
      <c r="C304">
        <v>1</v>
      </c>
      <c r="D304">
        <v>1</v>
      </c>
      <c r="E304">
        <v>1</v>
      </c>
      <c r="F304">
        <v>1</v>
      </c>
      <c r="H304">
        <v>1</v>
      </c>
      <c r="J304">
        <v>1</v>
      </c>
      <c r="N304">
        <f t="shared" si="1"/>
        <v>1</v>
      </c>
      <c r="O304" t="str">
        <f t="shared" si="0"/>
        <v>N</v>
      </c>
    </row>
    <row r="305" spans="1:15" x14ac:dyDescent="0.25">
      <c r="A305" t="s">
        <v>135</v>
      </c>
      <c r="C305">
        <v>1</v>
      </c>
      <c r="D305">
        <v>1</v>
      </c>
      <c r="E305">
        <v>1</v>
      </c>
      <c r="F305">
        <v>1</v>
      </c>
      <c r="H305">
        <v>1</v>
      </c>
      <c r="J305">
        <v>1</v>
      </c>
      <c r="N305">
        <f t="shared" si="1"/>
        <v>1</v>
      </c>
      <c r="O305" t="str">
        <f t="shared" si="0"/>
        <v>N</v>
      </c>
    </row>
    <row r="306" spans="1:15" x14ac:dyDescent="0.25">
      <c r="A306" t="s">
        <v>137</v>
      </c>
      <c r="C306">
        <v>4</v>
      </c>
      <c r="D306">
        <v>1</v>
      </c>
      <c r="E306">
        <v>1</v>
      </c>
      <c r="F306">
        <v>1</v>
      </c>
      <c r="H306">
        <v>1</v>
      </c>
      <c r="J306">
        <v>1</v>
      </c>
      <c r="N306">
        <f t="shared" si="1"/>
        <v>4</v>
      </c>
      <c r="O306" t="str">
        <f t="shared" si="0"/>
        <v>N</v>
      </c>
    </row>
    <row r="307" spans="1:15" x14ac:dyDescent="0.25">
      <c r="A307" t="s">
        <v>139</v>
      </c>
      <c r="C307">
        <v>2</v>
      </c>
      <c r="D307">
        <v>1</v>
      </c>
      <c r="E307">
        <v>1</v>
      </c>
      <c r="F307">
        <v>1</v>
      </c>
      <c r="H307">
        <v>1</v>
      </c>
      <c r="J307">
        <v>1</v>
      </c>
      <c r="N307">
        <f t="shared" si="1"/>
        <v>2</v>
      </c>
      <c r="O307" t="str">
        <f t="shared" si="0"/>
        <v>N</v>
      </c>
    </row>
    <row r="308" spans="1:15" x14ac:dyDescent="0.25">
      <c r="A308" t="s">
        <v>141</v>
      </c>
      <c r="C308">
        <v>1</v>
      </c>
      <c r="D308">
        <v>1</v>
      </c>
      <c r="E308">
        <v>1</v>
      </c>
      <c r="F308">
        <v>1</v>
      </c>
      <c r="H308">
        <v>1</v>
      </c>
      <c r="J308">
        <v>1</v>
      </c>
      <c r="N308">
        <f t="shared" si="1"/>
        <v>1</v>
      </c>
      <c r="O308" t="str">
        <f t="shared" si="0"/>
        <v>N</v>
      </c>
    </row>
    <row r="309" spans="1:15" x14ac:dyDescent="0.25">
      <c r="A309" t="s">
        <v>143</v>
      </c>
      <c r="C309">
        <v>3</v>
      </c>
      <c r="D309">
        <v>1</v>
      </c>
      <c r="E309">
        <v>1</v>
      </c>
      <c r="F309">
        <v>1</v>
      </c>
      <c r="H309">
        <v>1</v>
      </c>
      <c r="J309">
        <v>1</v>
      </c>
      <c r="N309">
        <f t="shared" si="1"/>
        <v>3</v>
      </c>
      <c r="O309" t="str">
        <f t="shared" si="0"/>
        <v>N</v>
      </c>
    </row>
    <row r="310" spans="1:15" x14ac:dyDescent="0.25">
      <c r="A310" t="s">
        <v>146</v>
      </c>
      <c r="C310">
        <v>1</v>
      </c>
      <c r="D310">
        <v>1</v>
      </c>
      <c r="E310">
        <v>1</v>
      </c>
      <c r="F310">
        <v>1</v>
      </c>
      <c r="H310">
        <v>1</v>
      </c>
      <c r="J310">
        <v>1</v>
      </c>
      <c r="N310">
        <f t="shared" si="1"/>
        <v>1</v>
      </c>
      <c r="O310" t="str">
        <f t="shared" si="0"/>
        <v>N</v>
      </c>
    </row>
    <row r="311" spans="1:15" x14ac:dyDescent="0.25">
      <c r="A311" t="s">
        <v>149</v>
      </c>
      <c r="C311">
        <v>1</v>
      </c>
      <c r="D311">
        <v>1</v>
      </c>
      <c r="E311">
        <v>1</v>
      </c>
      <c r="F311">
        <v>1</v>
      </c>
      <c r="H311">
        <v>1</v>
      </c>
      <c r="J311">
        <v>1</v>
      </c>
      <c r="N311">
        <f t="shared" si="1"/>
        <v>1</v>
      </c>
      <c r="O311" t="str">
        <f t="shared" si="0"/>
        <v>N</v>
      </c>
    </row>
    <row r="312" spans="1:15" x14ac:dyDescent="0.25">
      <c r="A312" t="s">
        <v>151</v>
      </c>
      <c r="C312">
        <v>5</v>
      </c>
      <c r="D312">
        <v>1</v>
      </c>
      <c r="E312">
        <v>1</v>
      </c>
      <c r="F312">
        <v>1</v>
      </c>
      <c r="H312">
        <v>1</v>
      </c>
      <c r="J312">
        <v>1</v>
      </c>
      <c r="N312">
        <f t="shared" si="1"/>
        <v>5</v>
      </c>
      <c r="O312" t="str">
        <f t="shared" si="0"/>
        <v>N</v>
      </c>
    </row>
    <row r="313" spans="1:15" x14ac:dyDescent="0.25">
      <c r="A313" t="s">
        <v>153</v>
      </c>
      <c r="C313">
        <v>1</v>
      </c>
      <c r="D313">
        <v>1</v>
      </c>
      <c r="E313">
        <v>1</v>
      </c>
      <c r="F313">
        <v>1</v>
      </c>
      <c r="H313">
        <v>1</v>
      </c>
      <c r="J313">
        <v>1</v>
      </c>
      <c r="N313">
        <f t="shared" si="1"/>
        <v>1</v>
      </c>
      <c r="O313" t="str">
        <f t="shared" si="0"/>
        <v>N</v>
      </c>
    </row>
    <row r="314" spans="1:15" x14ac:dyDescent="0.25">
      <c r="A314" t="s">
        <v>155</v>
      </c>
      <c r="C314">
        <v>2</v>
      </c>
      <c r="D314">
        <v>1</v>
      </c>
      <c r="E314">
        <v>1</v>
      </c>
      <c r="F314">
        <v>1</v>
      </c>
      <c r="H314">
        <v>1</v>
      </c>
      <c r="J314">
        <v>1</v>
      </c>
      <c r="N314">
        <f t="shared" si="1"/>
        <v>2</v>
      </c>
      <c r="O314" t="str">
        <f t="shared" si="0"/>
        <v>N</v>
      </c>
    </row>
    <row r="315" spans="1:15" x14ac:dyDescent="0.25">
      <c r="A315" t="s">
        <v>157</v>
      </c>
      <c r="C315">
        <v>2</v>
      </c>
      <c r="D315">
        <v>1</v>
      </c>
      <c r="E315">
        <v>1</v>
      </c>
      <c r="F315">
        <v>1</v>
      </c>
      <c r="H315">
        <v>1</v>
      </c>
      <c r="J315">
        <v>1</v>
      </c>
      <c r="N315">
        <f t="shared" si="1"/>
        <v>2</v>
      </c>
      <c r="O315" t="str">
        <f t="shared" si="0"/>
        <v>N</v>
      </c>
    </row>
    <row r="316" spans="1:15" x14ac:dyDescent="0.25">
      <c r="A316" t="s">
        <v>159</v>
      </c>
      <c r="C316">
        <v>1</v>
      </c>
      <c r="D316">
        <v>1</v>
      </c>
      <c r="E316">
        <v>1</v>
      </c>
      <c r="F316">
        <v>1</v>
      </c>
      <c r="H316">
        <v>1</v>
      </c>
      <c r="J316">
        <v>1</v>
      </c>
      <c r="N316">
        <f t="shared" si="1"/>
        <v>1</v>
      </c>
      <c r="O316" t="str">
        <f t="shared" si="0"/>
        <v>N</v>
      </c>
    </row>
    <row r="317" spans="1:15" x14ac:dyDescent="0.25">
      <c r="A317" t="s">
        <v>161</v>
      </c>
      <c r="C317">
        <v>20</v>
      </c>
      <c r="D317">
        <v>1</v>
      </c>
      <c r="E317">
        <v>1</v>
      </c>
      <c r="F317">
        <v>1</v>
      </c>
      <c r="H317">
        <v>1</v>
      </c>
      <c r="J317">
        <v>1</v>
      </c>
      <c r="N317">
        <f t="shared" si="1"/>
        <v>20</v>
      </c>
      <c r="O317" t="str">
        <f t="shared" si="0"/>
        <v>N</v>
      </c>
    </row>
    <row r="318" spans="1:15" x14ac:dyDescent="0.25">
      <c r="A318" t="s">
        <v>163</v>
      </c>
      <c r="C318">
        <v>3</v>
      </c>
      <c r="D318">
        <v>1</v>
      </c>
      <c r="E318">
        <v>1</v>
      </c>
      <c r="F318">
        <v>1</v>
      </c>
      <c r="H318">
        <v>1</v>
      </c>
      <c r="J318">
        <v>1</v>
      </c>
      <c r="N318">
        <f t="shared" si="1"/>
        <v>3</v>
      </c>
      <c r="O318" t="str">
        <f t="shared" si="0"/>
        <v>N</v>
      </c>
    </row>
    <row r="319" spans="1:15" x14ac:dyDescent="0.25">
      <c r="A319" t="s">
        <v>166</v>
      </c>
      <c r="C319">
        <v>2</v>
      </c>
      <c r="D319">
        <v>1</v>
      </c>
      <c r="E319">
        <v>1</v>
      </c>
      <c r="F319">
        <v>1</v>
      </c>
      <c r="H319">
        <v>1</v>
      </c>
      <c r="J319">
        <v>1</v>
      </c>
      <c r="N319">
        <f t="shared" si="1"/>
        <v>2</v>
      </c>
      <c r="O319" t="str">
        <f t="shared" si="0"/>
        <v>N</v>
      </c>
    </row>
    <row r="320" spans="1:15" x14ac:dyDescent="0.25">
      <c r="A320" t="s">
        <v>168</v>
      </c>
      <c r="C320">
        <v>8</v>
      </c>
      <c r="D320">
        <v>1</v>
      </c>
      <c r="E320">
        <v>1</v>
      </c>
      <c r="F320">
        <v>1</v>
      </c>
      <c r="H320">
        <v>1</v>
      </c>
      <c r="J320">
        <v>1</v>
      </c>
      <c r="K320">
        <v>3</v>
      </c>
      <c r="N320">
        <f t="shared" si="1"/>
        <v>8</v>
      </c>
      <c r="O320" t="str">
        <f t="shared" si="0"/>
        <v>N</v>
      </c>
    </row>
    <row r="321" spans="1:15" x14ac:dyDescent="0.25">
      <c r="A321" t="s">
        <v>171</v>
      </c>
      <c r="C321">
        <v>1</v>
      </c>
      <c r="D321">
        <v>1</v>
      </c>
      <c r="E321">
        <v>1</v>
      </c>
      <c r="F321">
        <v>1</v>
      </c>
      <c r="H321">
        <v>1</v>
      </c>
      <c r="J321">
        <v>1</v>
      </c>
      <c r="K321">
        <v>1</v>
      </c>
      <c r="N321">
        <f t="shared" si="1"/>
        <v>1</v>
      </c>
      <c r="O321" t="str">
        <f t="shared" si="0"/>
        <v>N</v>
      </c>
    </row>
    <row r="322" spans="1:15" x14ac:dyDescent="0.25">
      <c r="A322" t="s">
        <v>173</v>
      </c>
      <c r="D322">
        <v>1</v>
      </c>
      <c r="E322">
        <v>1</v>
      </c>
      <c r="F322">
        <v>1</v>
      </c>
      <c r="H322">
        <v>1</v>
      </c>
      <c r="J322">
        <v>1</v>
      </c>
      <c r="K322">
        <v>3</v>
      </c>
      <c r="N322">
        <f t="shared" si="1"/>
        <v>0</v>
      </c>
      <c r="O322" t="str">
        <f t="shared" si="0"/>
        <v>Y</v>
      </c>
    </row>
    <row r="323" spans="1:15" x14ac:dyDescent="0.25">
      <c r="A323" t="s">
        <v>175</v>
      </c>
      <c r="C323">
        <v>2</v>
      </c>
      <c r="D323">
        <v>1</v>
      </c>
      <c r="E323">
        <v>1</v>
      </c>
      <c r="F323">
        <v>1</v>
      </c>
      <c r="H323">
        <v>1</v>
      </c>
      <c r="J323">
        <v>1</v>
      </c>
      <c r="K323">
        <v>4</v>
      </c>
      <c r="N323">
        <f t="shared" si="1"/>
        <v>2</v>
      </c>
      <c r="O323" t="str">
        <f t="shared" ref="O323:O386" si="2">IF(N323&lt;D323,"Y","N")</f>
        <v>N</v>
      </c>
    </row>
    <row r="324" spans="1:15" x14ac:dyDescent="0.25">
      <c r="A324" t="s">
        <v>177</v>
      </c>
      <c r="C324">
        <v>2</v>
      </c>
      <c r="D324">
        <v>1</v>
      </c>
      <c r="E324">
        <v>1</v>
      </c>
      <c r="F324">
        <v>1</v>
      </c>
      <c r="H324">
        <v>1</v>
      </c>
      <c r="J324">
        <v>1</v>
      </c>
      <c r="N324">
        <f t="shared" ref="N324:N387" si="3">SUM(B324:C324)</f>
        <v>2</v>
      </c>
      <c r="O324" t="str">
        <f t="shared" si="2"/>
        <v>N</v>
      </c>
    </row>
    <row r="325" spans="1:15" x14ac:dyDescent="0.25">
      <c r="A325" t="s">
        <v>179</v>
      </c>
      <c r="C325">
        <v>1</v>
      </c>
      <c r="D325">
        <v>1</v>
      </c>
      <c r="E325">
        <v>1</v>
      </c>
      <c r="F325">
        <v>1</v>
      </c>
      <c r="H325">
        <v>1</v>
      </c>
      <c r="J325">
        <v>1</v>
      </c>
      <c r="K325">
        <v>2</v>
      </c>
      <c r="N325">
        <f t="shared" si="3"/>
        <v>1</v>
      </c>
      <c r="O325" t="str">
        <f t="shared" si="2"/>
        <v>N</v>
      </c>
    </row>
    <row r="326" spans="1:15" x14ac:dyDescent="0.25">
      <c r="A326" t="s">
        <v>181</v>
      </c>
      <c r="C326">
        <v>3</v>
      </c>
      <c r="D326">
        <v>1</v>
      </c>
      <c r="E326">
        <v>1</v>
      </c>
      <c r="F326">
        <v>1</v>
      </c>
      <c r="H326">
        <v>1</v>
      </c>
      <c r="J326">
        <v>1</v>
      </c>
      <c r="K326">
        <v>2</v>
      </c>
      <c r="N326">
        <f t="shared" si="3"/>
        <v>3</v>
      </c>
      <c r="O326" t="str">
        <f t="shared" si="2"/>
        <v>N</v>
      </c>
    </row>
    <row r="327" spans="1:15" x14ac:dyDescent="0.25">
      <c r="A327" t="s">
        <v>185</v>
      </c>
      <c r="C327">
        <v>2</v>
      </c>
      <c r="D327">
        <v>1</v>
      </c>
      <c r="E327">
        <v>1</v>
      </c>
      <c r="F327">
        <v>1</v>
      </c>
      <c r="H327">
        <v>1</v>
      </c>
      <c r="J327">
        <v>1</v>
      </c>
      <c r="K327">
        <v>2</v>
      </c>
      <c r="N327">
        <f t="shared" si="3"/>
        <v>2</v>
      </c>
      <c r="O327" t="str">
        <f t="shared" si="2"/>
        <v>N</v>
      </c>
    </row>
    <row r="328" spans="1:15" x14ac:dyDescent="0.25">
      <c r="A328" t="s">
        <v>188</v>
      </c>
      <c r="C328">
        <v>2</v>
      </c>
      <c r="D328">
        <v>1</v>
      </c>
      <c r="E328">
        <v>1</v>
      </c>
      <c r="F328">
        <v>1</v>
      </c>
      <c r="H328">
        <v>1</v>
      </c>
      <c r="J328">
        <v>1</v>
      </c>
      <c r="K328">
        <v>2</v>
      </c>
      <c r="N328">
        <f t="shared" si="3"/>
        <v>2</v>
      </c>
      <c r="O328" t="str">
        <f t="shared" si="2"/>
        <v>N</v>
      </c>
    </row>
    <row r="329" spans="1:15" x14ac:dyDescent="0.25">
      <c r="A329" t="s">
        <v>190</v>
      </c>
      <c r="D329">
        <v>1</v>
      </c>
      <c r="E329">
        <v>1</v>
      </c>
      <c r="F329">
        <v>1</v>
      </c>
      <c r="H329">
        <v>1</v>
      </c>
      <c r="J329">
        <v>1</v>
      </c>
      <c r="K329">
        <v>1</v>
      </c>
      <c r="N329">
        <f t="shared" si="3"/>
        <v>0</v>
      </c>
      <c r="O329" t="str">
        <f t="shared" si="2"/>
        <v>Y</v>
      </c>
    </row>
    <row r="330" spans="1:15" x14ac:dyDescent="0.25">
      <c r="A330" t="s">
        <v>193</v>
      </c>
      <c r="C330">
        <v>2</v>
      </c>
      <c r="D330">
        <v>1</v>
      </c>
      <c r="E330">
        <v>1</v>
      </c>
      <c r="F330">
        <v>1</v>
      </c>
      <c r="H330">
        <v>1</v>
      </c>
      <c r="J330">
        <v>1</v>
      </c>
      <c r="K330">
        <v>2</v>
      </c>
      <c r="N330">
        <f t="shared" si="3"/>
        <v>2</v>
      </c>
      <c r="O330" t="str">
        <f t="shared" si="2"/>
        <v>N</v>
      </c>
    </row>
    <row r="331" spans="1:15" x14ac:dyDescent="0.25">
      <c r="A331" t="s">
        <v>195</v>
      </c>
      <c r="D331">
        <v>1</v>
      </c>
      <c r="E331">
        <v>1</v>
      </c>
      <c r="F331">
        <v>1</v>
      </c>
      <c r="H331">
        <v>1</v>
      </c>
      <c r="J331">
        <v>1</v>
      </c>
      <c r="K331">
        <v>5</v>
      </c>
      <c r="N331">
        <f t="shared" si="3"/>
        <v>0</v>
      </c>
      <c r="O331" t="str">
        <f t="shared" si="2"/>
        <v>Y</v>
      </c>
    </row>
    <row r="332" spans="1:15" x14ac:dyDescent="0.25">
      <c r="A332" t="s">
        <v>197</v>
      </c>
      <c r="D332">
        <v>1</v>
      </c>
      <c r="E332">
        <v>1</v>
      </c>
      <c r="F332">
        <v>1</v>
      </c>
      <c r="H332">
        <v>1</v>
      </c>
      <c r="J332">
        <v>1</v>
      </c>
      <c r="K332">
        <v>3</v>
      </c>
      <c r="N332">
        <f t="shared" si="3"/>
        <v>0</v>
      </c>
      <c r="O332" t="str">
        <f t="shared" si="2"/>
        <v>Y</v>
      </c>
    </row>
    <row r="333" spans="1:15" x14ac:dyDescent="0.25">
      <c r="A333" t="s">
        <v>199</v>
      </c>
      <c r="C333">
        <v>2</v>
      </c>
      <c r="D333">
        <v>1</v>
      </c>
      <c r="E333">
        <v>1</v>
      </c>
      <c r="F333">
        <v>1</v>
      </c>
      <c r="H333">
        <v>1</v>
      </c>
      <c r="J333">
        <v>1</v>
      </c>
      <c r="K333">
        <v>1</v>
      </c>
      <c r="N333">
        <f t="shared" si="3"/>
        <v>2</v>
      </c>
      <c r="O333" t="str">
        <f t="shared" si="2"/>
        <v>N</v>
      </c>
    </row>
    <row r="334" spans="1:15" x14ac:dyDescent="0.25">
      <c r="A334" t="s">
        <v>201</v>
      </c>
      <c r="C334">
        <v>2</v>
      </c>
      <c r="D334">
        <v>1</v>
      </c>
      <c r="E334">
        <v>1</v>
      </c>
      <c r="F334">
        <v>1</v>
      </c>
      <c r="H334">
        <v>1</v>
      </c>
      <c r="J334">
        <v>1</v>
      </c>
      <c r="K334">
        <v>2</v>
      </c>
      <c r="N334">
        <f t="shared" si="3"/>
        <v>2</v>
      </c>
      <c r="O334" t="str">
        <f t="shared" si="2"/>
        <v>N</v>
      </c>
    </row>
    <row r="335" spans="1:15" x14ac:dyDescent="0.25">
      <c r="A335" t="s">
        <v>203</v>
      </c>
      <c r="C335">
        <v>2</v>
      </c>
      <c r="D335">
        <v>1</v>
      </c>
      <c r="E335">
        <v>1</v>
      </c>
      <c r="F335">
        <v>1</v>
      </c>
      <c r="H335">
        <v>1</v>
      </c>
      <c r="J335">
        <v>1</v>
      </c>
      <c r="N335">
        <f t="shared" si="3"/>
        <v>2</v>
      </c>
      <c r="O335" t="str">
        <f t="shared" si="2"/>
        <v>N</v>
      </c>
    </row>
    <row r="336" spans="1:15" x14ac:dyDescent="0.25">
      <c r="A336" t="s">
        <v>205</v>
      </c>
      <c r="C336">
        <v>2</v>
      </c>
      <c r="D336">
        <v>1</v>
      </c>
      <c r="E336">
        <v>1</v>
      </c>
      <c r="F336">
        <v>1</v>
      </c>
      <c r="H336">
        <v>1</v>
      </c>
      <c r="J336">
        <v>1</v>
      </c>
      <c r="N336">
        <f t="shared" si="3"/>
        <v>2</v>
      </c>
      <c r="O336" t="str">
        <f t="shared" si="2"/>
        <v>N</v>
      </c>
    </row>
    <row r="337" spans="1:15" x14ac:dyDescent="0.25">
      <c r="A337" t="s">
        <v>207</v>
      </c>
      <c r="C337">
        <v>2</v>
      </c>
      <c r="D337">
        <v>1</v>
      </c>
      <c r="E337">
        <v>1</v>
      </c>
      <c r="F337">
        <v>1</v>
      </c>
      <c r="H337">
        <v>1</v>
      </c>
      <c r="J337">
        <v>1</v>
      </c>
      <c r="K337">
        <v>1</v>
      </c>
      <c r="N337">
        <f t="shared" si="3"/>
        <v>2</v>
      </c>
      <c r="O337" t="str">
        <f t="shared" si="2"/>
        <v>N</v>
      </c>
    </row>
    <row r="338" spans="1:15" x14ac:dyDescent="0.25">
      <c r="A338" t="s">
        <v>209</v>
      </c>
      <c r="C338">
        <v>2</v>
      </c>
      <c r="D338">
        <v>1</v>
      </c>
      <c r="E338">
        <v>1</v>
      </c>
      <c r="F338">
        <v>1</v>
      </c>
      <c r="H338">
        <v>1</v>
      </c>
      <c r="J338">
        <v>1</v>
      </c>
      <c r="N338">
        <f t="shared" si="3"/>
        <v>2</v>
      </c>
      <c r="O338" t="str">
        <f t="shared" si="2"/>
        <v>N</v>
      </c>
    </row>
    <row r="339" spans="1:15" x14ac:dyDescent="0.25">
      <c r="A339" t="s">
        <v>214</v>
      </c>
      <c r="B339">
        <v>1</v>
      </c>
      <c r="C339">
        <v>2</v>
      </c>
      <c r="D339">
        <v>1</v>
      </c>
      <c r="E339">
        <v>1</v>
      </c>
      <c r="F339">
        <v>1</v>
      </c>
      <c r="G339">
        <v>1</v>
      </c>
      <c r="I339">
        <v>1</v>
      </c>
      <c r="K339">
        <v>4</v>
      </c>
      <c r="N339">
        <f t="shared" si="3"/>
        <v>3</v>
      </c>
      <c r="O339" t="str">
        <f t="shared" si="2"/>
        <v>N</v>
      </c>
    </row>
    <row r="340" spans="1:15" x14ac:dyDescent="0.25">
      <c r="A340" t="s">
        <v>219</v>
      </c>
      <c r="C340">
        <v>2</v>
      </c>
      <c r="D340">
        <v>1</v>
      </c>
      <c r="E340">
        <v>1</v>
      </c>
      <c r="F340">
        <v>1</v>
      </c>
      <c r="H340">
        <v>1</v>
      </c>
      <c r="J340">
        <v>1</v>
      </c>
      <c r="K340">
        <v>1</v>
      </c>
      <c r="N340">
        <f t="shared" si="3"/>
        <v>2</v>
      </c>
      <c r="O340" t="str">
        <f t="shared" si="2"/>
        <v>N</v>
      </c>
    </row>
    <row r="341" spans="1:15" x14ac:dyDescent="0.25">
      <c r="A341" t="s">
        <v>225</v>
      </c>
      <c r="D341">
        <v>1</v>
      </c>
      <c r="E341">
        <v>1</v>
      </c>
      <c r="F341">
        <v>1</v>
      </c>
      <c r="G341">
        <v>1</v>
      </c>
      <c r="I341">
        <v>1</v>
      </c>
      <c r="K341">
        <v>4</v>
      </c>
      <c r="N341">
        <f t="shared" si="3"/>
        <v>0</v>
      </c>
      <c r="O341" t="str">
        <f t="shared" si="2"/>
        <v>Y</v>
      </c>
    </row>
    <row r="342" spans="1:15" x14ac:dyDescent="0.25">
      <c r="A342" t="s">
        <v>228</v>
      </c>
      <c r="D342">
        <v>1</v>
      </c>
      <c r="E342">
        <v>1</v>
      </c>
      <c r="F342">
        <v>1</v>
      </c>
      <c r="G342">
        <v>1</v>
      </c>
      <c r="I342">
        <v>1</v>
      </c>
      <c r="K342">
        <v>3</v>
      </c>
      <c r="N342">
        <f t="shared" si="3"/>
        <v>0</v>
      </c>
      <c r="O342" t="str">
        <f t="shared" si="2"/>
        <v>Y</v>
      </c>
    </row>
    <row r="343" spans="1:15" x14ac:dyDescent="0.25">
      <c r="A343" t="s">
        <v>230</v>
      </c>
      <c r="B343">
        <v>1</v>
      </c>
      <c r="C343"/>
      <c r="D343">
        <v>1</v>
      </c>
      <c r="E343">
        <v>1</v>
      </c>
      <c r="F343">
        <v>1</v>
      </c>
      <c r="G343">
        <v>1</v>
      </c>
      <c r="I343">
        <v>2</v>
      </c>
      <c r="K343">
        <v>3</v>
      </c>
      <c r="N343">
        <f t="shared" si="3"/>
        <v>1</v>
      </c>
      <c r="O343" t="str">
        <f t="shared" si="2"/>
        <v>N</v>
      </c>
    </row>
    <row r="344" spans="1:15" x14ac:dyDescent="0.25">
      <c r="A344" t="s">
        <v>235</v>
      </c>
      <c r="B344">
        <v>1</v>
      </c>
      <c r="C344">
        <v>3</v>
      </c>
      <c r="D344">
        <v>1</v>
      </c>
      <c r="E344">
        <v>1</v>
      </c>
      <c r="F344">
        <v>1</v>
      </c>
      <c r="G344">
        <v>1</v>
      </c>
      <c r="I344">
        <v>1</v>
      </c>
      <c r="K344">
        <v>1</v>
      </c>
      <c r="N344">
        <f t="shared" si="3"/>
        <v>4</v>
      </c>
      <c r="O344" t="str">
        <f t="shared" si="2"/>
        <v>N</v>
      </c>
    </row>
    <row r="345" spans="1:15" x14ac:dyDescent="0.25">
      <c r="A345" t="s">
        <v>239</v>
      </c>
      <c r="B345">
        <v>1</v>
      </c>
      <c r="C345"/>
      <c r="D345">
        <v>1</v>
      </c>
      <c r="E345">
        <v>1</v>
      </c>
      <c r="F345">
        <v>1</v>
      </c>
      <c r="G345">
        <v>1</v>
      </c>
      <c r="I345">
        <v>2</v>
      </c>
      <c r="K345">
        <v>5</v>
      </c>
      <c r="N345">
        <f t="shared" si="3"/>
        <v>1</v>
      </c>
      <c r="O345" t="str">
        <f t="shared" si="2"/>
        <v>N</v>
      </c>
    </row>
    <row r="346" spans="1:15" x14ac:dyDescent="0.25">
      <c r="A346" t="s">
        <v>241</v>
      </c>
      <c r="D346">
        <v>1</v>
      </c>
      <c r="E346">
        <v>1</v>
      </c>
      <c r="F346">
        <v>1</v>
      </c>
      <c r="G346">
        <v>1</v>
      </c>
      <c r="I346">
        <v>2</v>
      </c>
      <c r="K346">
        <v>2</v>
      </c>
      <c r="N346">
        <f t="shared" si="3"/>
        <v>0</v>
      </c>
      <c r="O346" t="str">
        <f t="shared" si="2"/>
        <v>Y</v>
      </c>
    </row>
    <row r="347" spans="1:15" x14ac:dyDescent="0.25">
      <c r="A347" t="s">
        <v>243</v>
      </c>
      <c r="B347">
        <v>1</v>
      </c>
      <c r="C347">
        <v>1</v>
      </c>
      <c r="D347">
        <v>1</v>
      </c>
      <c r="E347">
        <v>1</v>
      </c>
      <c r="F347">
        <v>1</v>
      </c>
      <c r="G347">
        <v>1</v>
      </c>
      <c r="I347">
        <v>2</v>
      </c>
      <c r="K347">
        <v>3</v>
      </c>
      <c r="N347">
        <f t="shared" si="3"/>
        <v>2</v>
      </c>
      <c r="O347" t="str">
        <f t="shared" si="2"/>
        <v>N</v>
      </c>
    </row>
    <row r="348" spans="1:15" x14ac:dyDescent="0.25">
      <c r="A348" t="s">
        <v>245</v>
      </c>
      <c r="B348">
        <v>1</v>
      </c>
      <c r="C348"/>
      <c r="D348">
        <v>1</v>
      </c>
      <c r="E348">
        <v>1</v>
      </c>
      <c r="F348">
        <v>1</v>
      </c>
      <c r="H348">
        <v>1</v>
      </c>
      <c r="J348">
        <v>1</v>
      </c>
      <c r="K348">
        <v>2</v>
      </c>
      <c r="N348">
        <f t="shared" si="3"/>
        <v>1</v>
      </c>
      <c r="O348" t="str">
        <f t="shared" si="2"/>
        <v>N</v>
      </c>
    </row>
    <row r="349" spans="1:15" x14ac:dyDescent="0.25">
      <c r="A349" t="s">
        <v>249</v>
      </c>
      <c r="B349">
        <v>1</v>
      </c>
      <c r="C349">
        <v>2</v>
      </c>
      <c r="D349">
        <v>1</v>
      </c>
      <c r="E349">
        <v>1</v>
      </c>
      <c r="F349">
        <v>1</v>
      </c>
      <c r="G349">
        <v>1</v>
      </c>
      <c r="I349">
        <v>2</v>
      </c>
      <c r="K349">
        <v>2</v>
      </c>
      <c r="N349">
        <f t="shared" si="3"/>
        <v>3</v>
      </c>
      <c r="O349" t="str">
        <f t="shared" si="2"/>
        <v>N</v>
      </c>
    </row>
    <row r="350" spans="1:15" x14ac:dyDescent="0.25">
      <c r="A350" t="s">
        <v>254</v>
      </c>
      <c r="B350">
        <v>1</v>
      </c>
      <c r="C350"/>
      <c r="D350">
        <v>1</v>
      </c>
      <c r="E350">
        <v>1</v>
      </c>
      <c r="F350">
        <v>1</v>
      </c>
      <c r="G350">
        <v>1</v>
      </c>
      <c r="I350">
        <v>3</v>
      </c>
      <c r="K350">
        <v>5</v>
      </c>
      <c r="N350">
        <f t="shared" si="3"/>
        <v>1</v>
      </c>
      <c r="O350" t="str">
        <f t="shared" si="2"/>
        <v>N</v>
      </c>
    </row>
    <row r="351" spans="1:15" x14ac:dyDescent="0.25">
      <c r="A351" t="s">
        <v>256</v>
      </c>
      <c r="B351">
        <v>1</v>
      </c>
      <c r="C351"/>
      <c r="D351">
        <v>1</v>
      </c>
      <c r="E351">
        <v>1</v>
      </c>
      <c r="F351">
        <v>1</v>
      </c>
      <c r="G351">
        <v>1</v>
      </c>
      <c r="I351">
        <v>3</v>
      </c>
      <c r="K351">
        <v>3</v>
      </c>
      <c r="N351">
        <f t="shared" si="3"/>
        <v>1</v>
      </c>
      <c r="O351" t="str">
        <f t="shared" si="2"/>
        <v>N</v>
      </c>
    </row>
    <row r="352" spans="1:15" x14ac:dyDescent="0.25">
      <c r="A352" t="s">
        <v>258</v>
      </c>
      <c r="B352">
        <v>1</v>
      </c>
      <c r="C352"/>
      <c r="D352">
        <v>1</v>
      </c>
      <c r="E352">
        <v>1</v>
      </c>
      <c r="F352">
        <v>1</v>
      </c>
      <c r="G352">
        <v>1</v>
      </c>
      <c r="I352">
        <v>2</v>
      </c>
      <c r="K352">
        <v>6</v>
      </c>
      <c r="N352">
        <f t="shared" si="3"/>
        <v>1</v>
      </c>
      <c r="O352" t="str">
        <f t="shared" si="2"/>
        <v>N</v>
      </c>
    </row>
    <row r="353" spans="1:15" x14ac:dyDescent="0.25">
      <c r="A353" t="s">
        <v>259</v>
      </c>
      <c r="B353">
        <v>1</v>
      </c>
      <c r="C353"/>
      <c r="D353">
        <v>1</v>
      </c>
      <c r="E353">
        <v>1</v>
      </c>
      <c r="F353">
        <v>1</v>
      </c>
      <c r="G353">
        <v>1</v>
      </c>
      <c r="I353">
        <v>3</v>
      </c>
      <c r="K353">
        <v>5</v>
      </c>
      <c r="N353">
        <f t="shared" si="3"/>
        <v>1</v>
      </c>
      <c r="O353" t="str">
        <f t="shared" si="2"/>
        <v>N</v>
      </c>
    </row>
    <row r="354" spans="1:15" x14ac:dyDescent="0.25">
      <c r="A354" t="s">
        <v>261</v>
      </c>
      <c r="B354">
        <v>1</v>
      </c>
      <c r="C354"/>
      <c r="D354">
        <v>1</v>
      </c>
      <c r="E354">
        <v>1</v>
      </c>
      <c r="F354">
        <v>1</v>
      </c>
      <c r="G354">
        <v>1</v>
      </c>
      <c r="I354">
        <v>3</v>
      </c>
      <c r="K354">
        <v>3</v>
      </c>
      <c r="N354">
        <f t="shared" si="3"/>
        <v>1</v>
      </c>
      <c r="O354" t="str">
        <f t="shared" si="2"/>
        <v>N</v>
      </c>
    </row>
    <row r="355" spans="1:15" x14ac:dyDescent="0.25">
      <c r="A355" t="s">
        <v>263</v>
      </c>
      <c r="D355">
        <v>1</v>
      </c>
      <c r="E355">
        <v>1</v>
      </c>
      <c r="F355">
        <v>1</v>
      </c>
      <c r="G355">
        <v>1</v>
      </c>
      <c r="I355">
        <v>3</v>
      </c>
      <c r="K355">
        <v>2</v>
      </c>
      <c r="N355">
        <f t="shared" si="3"/>
        <v>0</v>
      </c>
      <c r="O355" t="str">
        <f t="shared" si="2"/>
        <v>Y</v>
      </c>
    </row>
    <row r="356" spans="1:15" x14ac:dyDescent="0.25">
      <c r="A356" t="s">
        <v>265</v>
      </c>
      <c r="B356">
        <v>1</v>
      </c>
      <c r="C356">
        <v>5</v>
      </c>
      <c r="D356">
        <v>1</v>
      </c>
      <c r="E356">
        <v>1</v>
      </c>
      <c r="F356">
        <v>1</v>
      </c>
      <c r="G356">
        <v>1</v>
      </c>
      <c r="I356">
        <v>2</v>
      </c>
      <c r="K356">
        <v>1</v>
      </c>
      <c r="N356">
        <f t="shared" si="3"/>
        <v>6</v>
      </c>
      <c r="O356" t="str">
        <f t="shared" si="2"/>
        <v>N</v>
      </c>
    </row>
    <row r="357" spans="1:15" x14ac:dyDescent="0.25">
      <c r="A357" t="s">
        <v>267</v>
      </c>
      <c r="B357">
        <v>1</v>
      </c>
      <c r="C357"/>
      <c r="D357">
        <v>1</v>
      </c>
      <c r="E357">
        <v>1</v>
      </c>
      <c r="F357">
        <v>1</v>
      </c>
      <c r="G357">
        <v>1</v>
      </c>
      <c r="I357">
        <v>3</v>
      </c>
      <c r="K357">
        <v>5</v>
      </c>
      <c r="N357">
        <f t="shared" si="3"/>
        <v>1</v>
      </c>
      <c r="O357" t="str">
        <f t="shared" si="2"/>
        <v>N</v>
      </c>
    </row>
    <row r="358" spans="1:15" x14ac:dyDescent="0.25">
      <c r="A358" t="s">
        <v>269</v>
      </c>
      <c r="B358">
        <v>1</v>
      </c>
      <c r="C358"/>
      <c r="D358">
        <v>1</v>
      </c>
      <c r="E358">
        <v>1</v>
      </c>
      <c r="F358">
        <v>1</v>
      </c>
      <c r="G358">
        <v>1</v>
      </c>
      <c r="I358">
        <v>3</v>
      </c>
      <c r="K358">
        <v>3</v>
      </c>
      <c r="N358">
        <f t="shared" si="3"/>
        <v>1</v>
      </c>
      <c r="O358" t="str">
        <f t="shared" si="2"/>
        <v>N</v>
      </c>
    </row>
    <row r="359" spans="1:15" x14ac:dyDescent="0.25">
      <c r="A359" t="s">
        <v>271</v>
      </c>
      <c r="D359">
        <v>1</v>
      </c>
      <c r="E359">
        <v>1</v>
      </c>
      <c r="F359">
        <v>1</v>
      </c>
      <c r="G359">
        <v>1</v>
      </c>
      <c r="I359">
        <v>3</v>
      </c>
      <c r="K359">
        <v>2</v>
      </c>
      <c r="N359">
        <f t="shared" si="3"/>
        <v>0</v>
      </c>
      <c r="O359" t="str">
        <f t="shared" si="2"/>
        <v>Y</v>
      </c>
    </row>
    <row r="360" spans="1:15" x14ac:dyDescent="0.25">
      <c r="A360" t="s">
        <v>273</v>
      </c>
      <c r="B360">
        <v>1</v>
      </c>
      <c r="C360">
        <v>4</v>
      </c>
      <c r="D360">
        <v>1</v>
      </c>
      <c r="E360">
        <v>1</v>
      </c>
      <c r="F360">
        <v>1</v>
      </c>
      <c r="G360">
        <v>1</v>
      </c>
      <c r="I360">
        <v>2</v>
      </c>
      <c r="K360">
        <v>2</v>
      </c>
      <c r="N360">
        <f t="shared" si="3"/>
        <v>5</v>
      </c>
      <c r="O360" t="str">
        <f t="shared" si="2"/>
        <v>N</v>
      </c>
    </row>
    <row r="361" spans="1:15" x14ac:dyDescent="0.25">
      <c r="A361" t="s">
        <v>276</v>
      </c>
      <c r="B361">
        <v>1</v>
      </c>
      <c r="C361"/>
      <c r="D361">
        <v>1</v>
      </c>
      <c r="E361">
        <v>1</v>
      </c>
      <c r="F361">
        <v>1</v>
      </c>
      <c r="G361">
        <v>1</v>
      </c>
      <c r="I361">
        <v>3</v>
      </c>
      <c r="K361">
        <v>5</v>
      </c>
      <c r="N361">
        <f t="shared" si="3"/>
        <v>1</v>
      </c>
      <c r="O361" t="str">
        <f t="shared" si="2"/>
        <v>N</v>
      </c>
    </row>
    <row r="362" spans="1:15" x14ac:dyDescent="0.25">
      <c r="A362" t="s">
        <v>278</v>
      </c>
      <c r="B362">
        <v>1</v>
      </c>
      <c r="C362"/>
      <c r="D362">
        <v>1</v>
      </c>
      <c r="E362">
        <v>1</v>
      </c>
      <c r="F362">
        <v>1</v>
      </c>
      <c r="G362">
        <v>1</v>
      </c>
      <c r="I362">
        <v>3</v>
      </c>
      <c r="K362">
        <v>3</v>
      </c>
      <c r="N362">
        <f t="shared" si="3"/>
        <v>1</v>
      </c>
      <c r="O362" t="str">
        <f t="shared" si="2"/>
        <v>N</v>
      </c>
    </row>
    <row r="363" spans="1:15" x14ac:dyDescent="0.25">
      <c r="A363" t="s">
        <v>280</v>
      </c>
      <c r="D363">
        <v>1</v>
      </c>
      <c r="E363">
        <v>1</v>
      </c>
      <c r="F363">
        <v>1</v>
      </c>
      <c r="G363">
        <v>1</v>
      </c>
      <c r="I363">
        <v>3</v>
      </c>
      <c r="K363">
        <v>2</v>
      </c>
      <c r="N363">
        <f t="shared" si="3"/>
        <v>0</v>
      </c>
      <c r="O363" t="str">
        <f t="shared" si="2"/>
        <v>Y</v>
      </c>
    </row>
    <row r="364" spans="1:15" x14ac:dyDescent="0.25">
      <c r="A364" t="s">
        <v>282</v>
      </c>
      <c r="D364">
        <v>1</v>
      </c>
      <c r="E364">
        <v>1</v>
      </c>
      <c r="F364">
        <v>1</v>
      </c>
      <c r="H364">
        <v>1</v>
      </c>
      <c r="J364">
        <v>1</v>
      </c>
      <c r="K364">
        <v>5</v>
      </c>
      <c r="N364">
        <f t="shared" si="3"/>
        <v>0</v>
      </c>
      <c r="O364" t="str">
        <f t="shared" si="2"/>
        <v>Y</v>
      </c>
    </row>
    <row r="365" spans="1:15" x14ac:dyDescent="0.25">
      <c r="A365" t="s">
        <v>285</v>
      </c>
      <c r="B365">
        <v>1</v>
      </c>
      <c r="C365"/>
      <c r="D365">
        <v>1</v>
      </c>
      <c r="E365">
        <v>1</v>
      </c>
      <c r="F365">
        <v>1</v>
      </c>
      <c r="G365">
        <v>1</v>
      </c>
      <c r="I365">
        <v>2</v>
      </c>
      <c r="K365">
        <v>1</v>
      </c>
      <c r="N365">
        <f t="shared" si="3"/>
        <v>1</v>
      </c>
      <c r="O365" t="str">
        <f t="shared" si="2"/>
        <v>N</v>
      </c>
    </row>
    <row r="366" spans="1:15" x14ac:dyDescent="0.25">
      <c r="A366" t="s">
        <v>289</v>
      </c>
      <c r="B366">
        <v>1</v>
      </c>
      <c r="C366"/>
      <c r="D366">
        <v>1</v>
      </c>
      <c r="E366">
        <v>1</v>
      </c>
      <c r="F366">
        <v>1</v>
      </c>
      <c r="G366">
        <v>1</v>
      </c>
      <c r="I366">
        <v>2</v>
      </c>
      <c r="K366">
        <v>1</v>
      </c>
      <c r="N366">
        <f t="shared" si="3"/>
        <v>1</v>
      </c>
      <c r="O366" t="str">
        <f t="shared" si="2"/>
        <v>N</v>
      </c>
    </row>
    <row r="367" spans="1:15" x14ac:dyDescent="0.25">
      <c r="A367" t="s">
        <v>292</v>
      </c>
      <c r="B367">
        <v>1</v>
      </c>
      <c r="C367">
        <v>5</v>
      </c>
      <c r="D367">
        <v>1</v>
      </c>
      <c r="E367">
        <v>1</v>
      </c>
      <c r="F367">
        <v>1</v>
      </c>
      <c r="G367">
        <v>1</v>
      </c>
      <c r="I367">
        <v>1</v>
      </c>
      <c r="K367">
        <v>1</v>
      </c>
      <c r="N367">
        <f t="shared" si="3"/>
        <v>6</v>
      </c>
      <c r="O367" t="str">
        <f t="shared" si="2"/>
        <v>N</v>
      </c>
    </row>
    <row r="368" spans="1:15" x14ac:dyDescent="0.25">
      <c r="A368" t="s">
        <v>295</v>
      </c>
      <c r="D368">
        <v>1</v>
      </c>
      <c r="E368">
        <v>1</v>
      </c>
      <c r="F368">
        <v>1</v>
      </c>
      <c r="G368">
        <v>1</v>
      </c>
      <c r="I368">
        <v>2</v>
      </c>
      <c r="K368">
        <v>2</v>
      </c>
      <c r="N368">
        <f t="shared" si="3"/>
        <v>0</v>
      </c>
      <c r="O368" t="str">
        <f t="shared" si="2"/>
        <v>Y</v>
      </c>
    </row>
    <row r="369" spans="1:15" x14ac:dyDescent="0.25">
      <c r="A369" t="s">
        <v>297</v>
      </c>
      <c r="B369">
        <v>1</v>
      </c>
      <c r="C369"/>
      <c r="D369">
        <v>1</v>
      </c>
      <c r="E369">
        <v>1</v>
      </c>
      <c r="F369">
        <v>1</v>
      </c>
      <c r="G369">
        <v>1</v>
      </c>
      <c r="I369">
        <v>2</v>
      </c>
      <c r="K369">
        <v>3</v>
      </c>
      <c r="N369">
        <f t="shared" si="3"/>
        <v>1</v>
      </c>
      <c r="O369" t="str">
        <f t="shared" si="2"/>
        <v>N</v>
      </c>
    </row>
    <row r="370" spans="1:15" x14ac:dyDescent="0.25">
      <c r="A370" t="s">
        <v>299</v>
      </c>
      <c r="C370">
        <v>3</v>
      </c>
      <c r="D370">
        <v>1</v>
      </c>
      <c r="E370">
        <v>1</v>
      </c>
      <c r="F370">
        <v>1</v>
      </c>
      <c r="H370">
        <v>1</v>
      </c>
      <c r="J370">
        <v>1</v>
      </c>
      <c r="K370">
        <v>1</v>
      </c>
      <c r="N370">
        <f t="shared" si="3"/>
        <v>3</v>
      </c>
      <c r="O370" t="str">
        <f t="shared" si="2"/>
        <v>N</v>
      </c>
    </row>
    <row r="371" spans="1:15" x14ac:dyDescent="0.25">
      <c r="A371" t="s">
        <v>301</v>
      </c>
      <c r="D371">
        <v>1</v>
      </c>
      <c r="E371">
        <v>1</v>
      </c>
      <c r="F371">
        <v>1</v>
      </c>
      <c r="H371">
        <v>1</v>
      </c>
      <c r="J371">
        <v>1</v>
      </c>
      <c r="K371">
        <v>5</v>
      </c>
      <c r="N371">
        <f t="shared" si="3"/>
        <v>0</v>
      </c>
      <c r="O371" t="str">
        <f t="shared" si="2"/>
        <v>Y</v>
      </c>
    </row>
    <row r="372" spans="1:15" x14ac:dyDescent="0.25">
      <c r="A372" t="s">
        <v>303</v>
      </c>
      <c r="B372">
        <v>1</v>
      </c>
      <c r="C372"/>
      <c r="D372">
        <v>1</v>
      </c>
      <c r="E372">
        <v>1</v>
      </c>
      <c r="F372">
        <v>1</v>
      </c>
      <c r="G372">
        <v>1</v>
      </c>
      <c r="I372">
        <v>2</v>
      </c>
      <c r="K372">
        <v>5</v>
      </c>
      <c r="N372">
        <f t="shared" si="3"/>
        <v>1</v>
      </c>
      <c r="O372" t="str">
        <f t="shared" si="2"/>
        <v>N</v>
      </c>
    </row>
    <row r="373" spans="1:15" x14ac:dyDescent="0.25">
      <c r="A373" t="s">
        <v>305</v>
      </c>
      <c r="B373">
        <v>1</v>
      </c>
      <c r="C373"/>
      <c r="D373">
        <v>1</v>
      </c>
      <c r="E373">
        <v>1</v>
      </c>
      <c r="F373">
        <v>1</v>
      </c>
      <c r="G373">
        <v>1</v>
      </c>
      <c r="I373">
        <v>2</v>
      </c>
      <c r="K373">
        <v>3</v>
      </c>
      <c r="N373">
        <f t="shared" si="3"/>
        <v>1</v>
      </c>
      <c r="O373" t="str">
        <f t="shared" si="2"/>
        <v>N</v>
      </c>
    </row>
    <row r="374" spans="1:15" x14ac:dyDescent="0.25">
      <c r="A374" t="s">
        <v>307</v>
      </c>
      <c r="C374">
        <v>3</v>
      </c>
      <c r="D374">
        <v>1</v>
      </c>
      <c r="E374">
        <v>1</v>
      </c>
      <c r="F374">
        <v>1</v>
      </c>
      <c r="H374">
        <v>1</v>
      </c>
      <c r="J374">
        <v>1</v>
      </c>
      <c r="K374">
        <v>1</v>
      </c>
      <c r="N374">
        <f t="shared" si="3"/>
        <v>3</v>
      </c>
      <c r="O374" t="str">
        <f t="shared" si="2"/>
        <v>N</v>
      </c>
    </row>
    <row r="375" spans="1:15" x14ac:dyDescent="0.25">
      <c r="A375" t="s">
        <v>312</v>
      </c>
      <c r="B375">
        <v>1</v>
      </c>
      <c r="C375"/>
      <c r="D375">
        <v>1</v>
      </c>
      <c r="E375">
        <v>1</v>
      </c>
      <c r="F375">
        <v>1</v>
      </c>
      <c r="G375">
        <v>1</v>
      </c>
      <c r="I375">
        <v>2</v>
      </c>
      <c r="K375">
        <v>5</v>
      </c>
      <c r="N375">
        <f t="shared" si="3"/>
        <v>1</v>
      </c>
      <c r="O375" t="str">
        <f t="shared" si="2"/>
        <v>N</v>
      </c>
    </row>
    <row r="376" spans="1:15" x14ac:dyDescent="0.25">
      <c r="A376" t="s">
        <v>314</v>
      </c>
      <c r="D376">
        <v>1</v>
      </c>
      <c r="E376">
        <v>1</v>
      </c>
      <c r="F376">
        <v>1</v>
      </c>
      <c r="H376">
        <v>1</v>
      </c>
      <c r="J376">
        <v>1</v>
      </c>
      <c r="K376">
        <v>1</v>
      </c>
      <c r="N376">
        <f t="shared" si="3"/>
        <v>0</v>
      </c>
      <c r="O376" t="str">
        <f t="shared" si="2"/>
        <v>Y</v>
      </c>
    </row>
    <row r="377" spans="1:15" x14ac:dyDescent="0.25">
      <c r="A377" t="s">
        <v>318</v>
      </c>
      <c r="D377">
        <v>1</v>
      </c>
      <c r="E377">
        <v>1</v>
      </c>
      <c r="F377">
        <v>1</v>
      </c>
      <c r="G377">
        <v>1</v>
      </c>
      <c r="I377">
        <v>2</v>
      </c>
      <c r="K377">
        <v>5</v>
      </c>
      <c r="N377">
        <f t="shared" si="3"/>
        <v>0</v>
      </c>
      <c r="O377" t="str">
        <f t="shared" si="2"/>
        <v>Y</v>
      </c>
    </row>
    <row r="378" spans="1:15" x14ac:dyDescent="0.25">
      <c r="A378" t="s">
        <v>320</v>
      </c>
      <c r="D378">
        <v>1</v>
      </c>
      <c r="E378">
        <v>1</v>
      </c>
      <c r="F378">
        <v>1</v>
      </c>
      <c r="H378">
        <v>1</v>
      </c>
      <c r="J378">
        <v>1</v>
      </c>
      <c r="K378">
        <v>1</v>
      </c>
      <c r="N378">
        <f t="shared" si="3"/>
        <v>0</v>
      </c>
      <c r="O378" t="str">
        <f t="shared" si="2"/>
        <v>Y</v>
      </c>
    </row>
    <row r="379" spans="1:15" x14ac:dyDescent="0.25">
      <c r="A379" t="s">
        <v>322</v>
      </c>
      <c r="B379">
        <v>1</v>
      </c>
      <c r="C379"/>
      <c r="D379">
        <v>1</v>
      </c>
      <c r="E379">
        <v>1</v>
      </c>
      <c r="F379">
        <v>1</v>
      </c>
      <c r="G379">
        <v>1</v>
      </c>
      <c r="I379">
        <v>2</v>
      </c>
      <c r="K379">
        <v>5</v>
      </c>
      <c r="N379">
        <f t="shared" si="3"/>
        <v>1</v>
      </c>
      <c r="O379" t="str">
        <f t="shared" si="2"/>
        <v>N</v>
      </c>
    </row>
    <row r="380" spans="1:15" x14ac:dyDescent="0.25">
      <c r="A380" t="s">
        <v>324</v>
      </c>
      <c r="B380">
        <v>1</v>
      </c>
      <c r="C380"/>
      <c r="D380">
        <v>1</v>
      </c>
      <c r="E380">
        <v>1</v>
      </c>
      <c r="F380">
        <v>1</v>
      </c>
      <c r="G380">
        <v>1</v>
      </c>
      <c r="I380">
        <v>2</v>
      </c>
      <c r="K380">
        <v>3</v>
      </c>
      <c r="N380">
        <f t="shared" si="3"/>
        <v>1</v>
      </c>
      <c r="O380" t="str">
        <f t="shared" si="2"/>
        <v>N</v>
      </c>
    </row>
    <row r="381" spans="1:15" x14ac:dyDescent="0.25">
      <c r="A381" t="s">
        <v>326</v>
      </c>
      <c r="B381">
        <v>1</v>
      </c>
      <c r="C381">
        <v>7</v>
      </c>
      <c r="D381">
        <v>1</v>
      </c>
      <c r="E381">
        <v>1</v>
      </c>
      <c r="F381">
        <v>1</v>
      </c>
      <c r="G381">
        <v>1</v>
      </c>
      <c r="I381">
        <v>2</v>
      </c>
      <c r="K381">
        <v>1</v>
      </c>
      <c r="N381">
        <f t="shared" si="3"/>
        <v>8</v>
      </c>
      <c r="O381" t="str">
        <f t="shared" si="2"/>
        <v>N</v>
      </c>
    </row>
    <row r="382" spans="1:15" x14ac:dyDescent="0.25">
      <c r="A382" t="s">
        <v>330</v>
      </c>
      <c r="D382">
        <v>1</v>
      </c>
      <c r="E382">
        <v>1</v>
      </c>
      <c r="F382">
        <v>1</v>
      </c>
      <c r="H382">
        <v>1</v>
      </c>
      <c r="J382">
        <v>1</v>
      </c>
      <c r="K382">
        <v>5</v>
      </c>
      <c r="N382">
        <f t="shared" si="3"/>
        <v>0</v>
      </c>
      <c r="O382" t="str">
        <f t="shared" si="2"/>
        <v>Y</v>
      </c>
    </row>
    <row r="383" spans="1:15" x14ac:dyDescent="0.25">
      <c r="A383" t="s">
        <v>332</v>
      </c>
      <c r="B383">
        <v>1</v>
      </c>
      <c r="C383"/>
      <c r="D383">
        <v>1</v>
      </c>
      <c r="E383">
        <v>1</v>
      </c>
      <c r="F383">
        <v>1</v>
      </c>
      <c r="G383">
        <v>1</v>
      </c>
      <c r="I383">
        <v>3</v>
      </c>
      <c r="K383">
        <v>5</v>
      </c>
      <c r="N383">
        <f t="shared" si="3"/>
        <v>1</v>
      </c>
      <c r="O383" t="str">
        <f t="shared" si="2"/>
        <v>N</v>
      </c>
    </row>
    <row r="384" spans="1:15" x14ac:dyDescent="0.25">
      <c r="A384" t="s">
        <v>334</v>
      </c>
      <c r="D384">
        <v>1</v>
      </c>
      <c r="E384">
        <v>1</v>
      </c>
      <c r="F384">
        <v>1</v>
      </c>
      <c r="G384">
        <v>1</v>
      </c>
      <c r="I384">
        <v>3</v>
      </c>
      <c r="K384">
        <v>5</v>
      </c>
      <c r="N384">
        <f t="shared" si="3"/>
        <v>0</v>
      </c>
      <c r="O384" t="str">
        <f t="shared" si="2"/>
        <v>Y</v>
      </c>
    </row>
    <row r="385" spans="1:15" x14ac:dyDescent="0.25">
      <c r="A385" t="s">
        <v>336</v>
      </c>
      <c r="B385">
        <v>1</v>
      </c>
      <c r="C385">
        <v>2</v>
      </c>
      <c r="D385">
        <v>1</v>
      </c>
      <c r="E385">
        <v>1</v>
      </c>
      <c r="F385">
        <v>1</v>
      </c>
      <c r="G385">
        <v>1</v>
      </c>
      <c r="I385">
        <v>1</v>
      </c>
      <c r="K385">
        <v>2</v>
      </c>
      <c r="N385">
        <f t="shared" si="3"/>
        <v>3</v>
      </c>
      <c r="O385" t="str">
        <f t="shared" si="2"/>
        <v>N</v>
      </c>
    </row>
    <row r="386" spans="1:15" x14ac:dyDescent="0.25">
      <c r="A386" t="s">
        <v>339</v>
      </c>
      <c r="B386">
        <v>1</v>
      </c>
      <c r="C386"/>
      <c r="D386">
        <v>1</v>
      </c>
      <c r="E386">
        <v>1</v>
      </c>
      <c r="F386">
        <v>1</v>
      </c>
      <c r="G386">
        <v>1</v>
      </c>
      <c r="I386">
        <v>2</v>
      </c>
      <c r="K386">
        <v>5</v>
      </c>
      <c r="N386">
        <f t="shared" si="3"/>
        <v>1</v>
      </c>
      <c r="O386" t="str">
        <f t="shared" si="2"/>
        <v>N</v>
      </c>
    </row>
    <row r="387" spans="1:15" x14ac:dyDescent="0.25">
      <c r="A387" t="s">
        <v>341</v>
      </c>
      <c r="B387">
        <v>1</v>
      </c>
      <c r="C387"/>
      <c r="D387">
        <v>1</v>
      </c>
      <c r="E387">
        <v>1</v>
      </c>
      <c r="F387">
        <v>1</v>
      </c>
      <c r="G387">
        <v>1</v>
      </c>
      <c r="I387">
        <v>2</v>
      </c>
      <c r="K387">
        <v>3</v>
      </c>
      <c r="N387">
        <f t="shared" si="3"/>
        <v>1</v>
      </c>
      <c r="O387" t="str">
        <f t="shared" ref="O387:O450" si="4">IF(N387&lt;D387,"Y","N")</f>
        <v>N</v>
      </c>
    </row>
    <row r="388" spans="1:15" x14ac:dyDescent="0.25">
      <c r="A388" t="s">
        <v>343</v>
      </c>
      <c r="B388">
        <v>1</v>
      </c>
      <c r="C388">
        <v>5</v>
      </c>
      <c r="D388">
        <v>1</v>
      </c>
      <c r="E388">
        <v>1</v>
      </c>
      <c r="F388">
        <v>1</v>
      </c>
      <c r="G388">
        <v>1</v>
      </c>
      <c r="I388">
        <v>2</v>
      </c>
      <c r="K388">
        <v>1</v>
      </c>
      <c r="N388">
        <f t="shared" ref="N388:N451" si="5">SUM(B388:C388)</f>
        <v>6</v>
      </c>
      <c r="O388" t="str">
        <f t="shared" si="4"/>
        <v>N</v>
      </c>
    </row>
    <row r="389" spans="1:15" x14ac:dyDescent="0.25">
      <c r="A389" t="s">
        <v>345</v>
      </c>
      <c r="B389">
        <v>1</v>
      </c>
      <c r="C389"/>
      <c r="D389">
        <v>1</v>
      </c>
      <c r="E389">
        <v>1</v>
      </c>
      <c r="F389">
        <v>1</v>
      </c>
      <c r="G389">
        <v>1</v>
      </c>
      <c r="I389">
        <v>3</v>
      </c>
      <c r="K389">
        <v>3</v>
      </c>
      <c r="N389">
        <f t="shared" si="5"/>
        <v>1</v>
      </c>
      <c r="O389" t="str">
        <f t="shared" si="4"/>
        <v>N</v>
      </c>
    </row>
    <row r="390" spans="1:15" x14ac:dyDescent="0.25">
      <c r="A390" t="s">
        <v>347</v>
      </c>
      <c r="B390">
        <v>1</v>
      </c>
      <c r="C390"/>
      <c r="D390">
        <v>1</v>
      </c>
      <c r="E390">
        <v>1</v>
      </c>
      <c r="F390">
        <v>1</v>
      </c>
      <c r="H390">
        <v>1</v>
      </c>
      <c r="J390">
        <v>1</v>
      </c>
      <c r="N390">
        <f t="shared" si="5"/>
        <v>1</v>
      </c>
      <c r="O390" t="str">
        <f t="shared" si="4"/>
        <v>N</v>
      </c>
    </row>
    <row r="391" spans="1:15" x14ac:dyDescent="0.25">
      <c r="A391" t="s">
        <v>351</v>
      </c>
      <c r="B391">
        <v>1</v>
      </c>
      <c r="C391"/>
      <c r="D391">
        <v>1</v>
      </c>
      <c r="E391">
        <v>1</v>
      </c>
      <c r="F391">
        <v>1</v>
      </c>
      <c r="G391">
        <v>1</v>
      </c>
      <c r="I391">
        <v>2</v>
      </c>
      <c r="K391">
        <v>3</v>
      </c>
      <c r="N391">
        <f t="shared" si="5"/>
        <v>1</v>
      </c>
      <c r="O391" t="str">
        <f t="shared" si="4"/>
        <v>N</v>
      </c>
    </row>
    <row r="392" spans="1:15" x14ac:dyDescent="0.25">
      <c r="A392" t="s">
        <v>354</v>
      </c>
      <c r="B392">
        <v>1</v>
      </c>
      <c r="C392">
        <v>3</v>
      </c>
      <c r="D392">
        <v>1</v>
      </c>
      <c r="E392">
        <v>1</v>
      </c>
      <c r="F392">
        <v>1</v>
      </c>
      <c r="G392">
        <v>1</v>
      </c>
      <c r="I392">
        <v>3</v>
      </c>
      <c r="K392">
        <v>3</v>
      </c>
      <c r="N392">
        <f t="shared" si="5"/>
        <v>4</v>
      </c>
      <c r="O392" t="str">
        <f t="shared" si="4"/>
        <v>N</v>
      </c>
    </row>
    <row r="393" spans="1:15" x14ac:dyDescent="0.25">
      <c r="A393" t="s">
        <v>357</v>
      </c>
      <c r="B393">
        <v>1</v>
      </c>
      <c r="C393"/>
      <c r="D393">
        <v>1</v>
      </c>
      <c r="E393">
        <v>1</v>
      </c>
      <c r="F393">
        <v>1</v>
      </c>
      <c r="G393">
        <v>1</v>
      </c>
      <c r="I393">
        <v>4</v>
      </c>
      <c r="K393">
        <v>4</v>
      </c>
      <c r="N393">
        <f t="shared" si="5"/>
        <v>1</v>
      </c>
      <c r="O393" t="str">
        <f t="shared" si="4"/>
        <v>N</v>
      </c>
    </row>
    <row r="394" spans="1:15" x14ac:dyDescent="0.25">
      <c r="A394" t="s">
        <v>359</v>
      </c>
      <c r="B394">
        <v>1</v>
      </c>
      <c r="C394"/>
      <c r="D394">
        <v>1</v>
      </c>
      <c r="E394">
        <v>1</v>
      </c>
      <c r="F394">
        <v>1</v>
      </c>
      <c r="G394">
        <v>1</v>
      </c>
      <c r="I394">
        <v>3</v>
      </c>
      <c r="K394">
        <v>4</v>
      </c>
      <c r="N394">
        <f t="shared" si="5"/>
        <v>1</v>
      </c>
      <c r="O394" t="str">
        <f t="shared" si="4"/>
        <v>N</v>
      </c>
    </row>
    <row r="395" spans="1:15" x14ac:dyDescent="0.25">
      <c r="A395" t="s">
        <v>361</v>
      </c>
      <c r="D395">
        <v>1</v>
      </c>
      <c r="E395">
        <v>1</v>
      </c>
      <c r="F395">
        <v>1</v>
      </c>
      <c r="G395">
        <v>1</v>
      </c>
      <c r="I395">
        <v>4</v>
      </c>
      <c r="K395">
        <v>5</v>
      </c>
      <c r="N395">
        <f t="shared" si="5"/>
        <v>0</v>
      </c>
      <c r="O395" t="str">
        <f t="shared" si="4"/>
        <v>Y</v>
      </c>
    </row>
    <row r="396" spans="1:15" x14ac:dyDescent="0.25">
      <c r="A396" t="s">
        <v>363</v>
      </c>
      <c r="B396">
        <v>1</v>
      </c>
      <c r="C396"/>
      <c r="D396">
        <v>1</v>
      </c>
      <c r="E396">
        <v>1</v>
      </c>
      <c r="F396">
        <v>1</v>
      </c>
      <c r="G396">
        <v>1</v>
      </c>
      <c r="I396">
        <v>4</v>
      </c>
      <c r="K396">
        <v>5</v>
      </c>
      <c r="N396">
        <f t="shared" si="5"/>
        <v>1</v>
      </c>
      <c r="O396" t="str">
        <f t="shared" si="4"/>
        <v>N</v>
      </c>
    </row>
    <row r="397" spans="1:15" x14ac:dyDescent="0.25">
      <c r="A397" t="s">
        <v>365</v>
      </c>
      <c r="B397">
        <v>1</v>
      </c>
      <c r="C397"/>
      <c r="D397">
        <v>1</v>
      </c>
      <c r="E397">
        <v>1</v>
      </c>
      <c r="F397">
        <v>1</v>
      </c>
      <c r="G397">
        <v>1</v>
      </c>
      <c r="I397">
        <v>2</v>
      </c>
      <c r="K397">
        <v>5</v>
      </c>
      <c r="N397">
        <f t="shared" si="5"/>
        <v>1</v>
      </c>
      <c r="O397" t="str">
        <f t="shared" si="4"/>
        <v>N</v>
      </c>
    </row>
    <row r="398" spans="1:15" x14ac:dyDescent="0.25">
      <c r="A398" t="s">
        <v>368</v>
      </c>
      <c r="C398">
        <v>3</v>
      </c>
      <c r="D398">
        <v>1</v>
      </c>
      <c r="E398">
        <v>1</v>
      </c>
      <c r="F398">
        <v>1</v>
      </c>
      <c r="H398">
        <v>1</v>
      </c>
      <c r="J398">
        <v>1</v>
      </c>
      <c r="K398">
        <v>1</v>
      </c>
      <c r="N398">
        <f t="shared" si="5"/>
        <v>3</v>
      </c>
      <c r="O398" t="str">
        <f t="shared" si="4"/>
        <v>N</v>
      </c>
    </row>
    <row r="399" spans="1:15" x14ac:dyDescent="0.25">
      <c r="A399" t="s">
        <v>374</v>
      </c>
      <c r="D399">
        <v>1</v>
      </c>
      <c r="E399">
        <v>1</v>
      </c>
      <c r="F399">
        <v>1</v>
      </c>
      <c r="G399">
        <v>1</v>
      </c>
      <c r="I399">
        <v>2</v>
      </c>
      <c r="K399">
        <v>5</v>
      </c>
      <c r="N399">
        <f t="shared" si="5"/>
        <v>0</v>
      </c>
      <c r="O399" t="str">
        <f t="shared" si="4"/>
        <v>Y</v>
      </c>
    </row>
    <row r="400" spans="1:15" x14ac:dyDescent="0.25">
      <c r="A400" t="s">
        <v>376</v>
      </c>
      <c r="B400">
        <v>1</v>
      </c>
      <c r="C400"/>
      <c r="D400">
        <v>1</v>
      </c>
      <c r="E400">
        <v>1</v>
      </c>
      <c r="F400">
        <v>1</v>
      </c>
      <c r="G400">
        <v>1</v>
      </c>
      <c r="I400">
        <v>2</v>
      </c>
      <c r="K400">
        <v>5</v>
      </c>
      <c r="N400">
        <f t="shared" si="5"/>
        <v>1</v>
      </c>
      <c r="O400" t="str">
        <f t="shared" si="4"/>
        <v>N</v>
      </c>
    </row>
    <row r="401" spans="1:15" x14ac:dyDescent="0.25">
      <c r="A401" t="s">
        <v>378</v>
      </c>
      <c r="B401">
        <v>1</v>
      </c>
      <c r="C401"/>
      <c r="D401">
        <v>1</v>
      </c>
      <c r="E401">
        <v>1</v>
      </c>
      <c r="F401">
        <v>1</v>
      </c>
      <c r="G401">
        <v>1</v>
      </c>
      <c r="I401">
        <v>2</v>
      </c>
      <c r="K401">
        <v>3</v>
      </c>
      <c r="N401">
        <f t="shared" si="5"/>
        <v>1</v>
      </c>
      <c r="O401" t="str">
        <f t="shared" si="4"/>
        <v>N</v>
      </c>
    </row>
    <row r="402" spans="1:15" x14ac:dyDescent="0.25">
      <c r="A402" t="s">
        <v>380</v>
      </c>
      <c r="C402">
        <v>2</v>
      </c>
      <c r="D402">
        <v>1</v>
      </c>
      <c r="E402">
        <v>1</v>
      </c>
      <c r="F402">
        <v>1</v>
      </c>
      <c r="H402">
        <v>1</v>
      </c>
      <c r="J402">
        <v>1</v>
      </c>
      <c r="N402">
        <f t="shared" si="5"/>
        <v>2</v>
      </c>
      <c r="O402" t="str">
        <f t="shared" si="4"/>
        <v>N</v>
      </c>
    </row>
    <row r="403" spans="1:15" x14ac:dyDescent="0.25">
      <c r="A403" t="s">
        <v>383</v>
      </c>
      <c r="B403">
        <v>1</v>
      </c>
      <c r="C403">
        <v>2</v>
      </c>
      <c r="D403">
        <v>1</v>
      </c>
      <c r="E403">
        <v>1</v>
      </c>
      <c r="F403">
        <v>1</v>
      </c>
      <c r="G403">
        <v>1</v>
      </c>
      <c r="I403">
        <v>1</v>
      </c>
      <c r="K403">
        <v>1</v>
      </c>
      <c r="N403">
        <f t="shared" si="5"/>
        <v>3</v>
      </c>
      <c r="O403" t="str">
        <f t="shared" si="4"/>
        <v>N</v>
      </c>
    </row>
    <row r="404" spans="1:15" x14ac:dyDescent="0.25">
      <c r="A404" t="s">
        <v>388</v>
      </c>
      <c r="B404">
        <v>1</v>
      </c>
      <c r="C404"/>
      <c r="D404">
        <v>1</v>
      </c>
      <c r="E404">
        <v>1</v>
      </c>
      <c r="F404">
        <v>1</v>
      </c>
      <c r="G404">
        <v>1</v>
      </c>
      <c r="I404">
        <v>2</v>
      </c>
      <c r="K404">
        <v>5</v>
      </c>
      <c r="N404">
        <f t="shared" si="5"/>
        <v>1</v>
      </c>
      <c r="O404" t="str">
        <f t="shared" si="4"/>
        <v>N</v>
      </c>
    </row>
    <row r="405" spans="1:15" x14ac:dyDescent="0.25">
      <c r="A405" t="s">
        <v>390</v>
      </c>
      <c r="B405">
        <v>1</v>
      </c>
      <c r="C405">
        <v>2</v>
      </c>
      <c r="D405">
        <v>1</v>
      </c>
      <c r="E405">
        <v>1</v>
      </c>
      <c r="F405">
        <v>1</v>
      </c>
      <c r="G405">
        <v>1</v>
      </c>
      <c r="I405">
        <v>1</v>
      </c>
      <c r="K405">
        <v>2</v>
      </c>
      <c r="N405">
        <f t="shared" si="5"/>
        <v>3</v>
      </c>
      <c r="O405" t="str">
        <f t="shared" si="4"/>
        <v>N</v>
      </c>
    </row>
    <row r="406" spans="1:15" x14ac:dyDescent="0.25">
      <c r="A406" t="s">
        <v>393</v>
      </c>
      <c r="B406">
        <v>1</v>
      </c>
      <c r="C406"/>
      <c r="D406">
        <v>1</v>
      </c>
      <c r="E406">
        <v>1</v>
      </c>
      <c r="F406">
        <v>1</v>
      </c>
      <c r="G406">
        <v>1</v>
      </c>
      <c r="I406">
        <v>2</v>
      </c>
      <c r="K406">
        <v>5</v>
      </c>
      <c r="N406">
        <f t="shared" si="5"/>
        <v>1</v>
      </c>
      <c r="O406" t="str">
        <f t="shared" si="4"/>
        <v>N</v>
      </c>
    </row>
    <row r="407" spans="1:15" x14ac:dyDescent="0.25">
      <c r="A407" t="s">
        <v>395</v>
      </c>
      <c r="B407">
        <v>1</v>
      </c>
      <c r="C407"/>
      <c r="D407">
        <v>1</v>
      </c>
      <c r="E407">
        <v>1</v>
      </c>
      <c r="F407">
        <v>1</v>
      </c>
      <c r="G407">
        <v>1</v>
      </c>
      <c r="I407">
        <v>2</v>
      </c>
      <c r="K407">
        <v>3</v>
      </c>
      <c r="N407">
        <f t="shared" si="5"/>
        <v>1</v>
      </c>
      <c r="O407" t="str">
        <f t="shared" si="4"/>
        <v>N</v>
      </c>
    </row>
    <row r="408" spans="1:15" x14ac:dyDescent="0.25">
      <c r="A408" t="s">
        <v>397</v>
      </c>
      <c r="C408">
        <v>1</v>
      </c>
      <c r="D408">
        <v>1</v>
      </c>
      <c r="E408">
        <v>1</v>
      </c>
      <c r="F408">
        <v>1</v>
      </c>
      <c r="H408">
        <v>1</v>
      </c>
      <c r="J408">
        <v>1</v>
      </c>
      <c r="N408">
        <f t="shared" si="5"/>
        <v>1</v>
      </c>
      <c r="O408" t="str">
        <f t="shared" si="4"/>
        <v>N</v>
      </c>
    </row>
    <row r="409" spans="1:15" x14ac:dyDescent="0.25">
      <c r="A409" t="s">
        <v>401</v>
      </c>
      <c r="B409">
        <v>1</v>
      </c>
      <c r="C409"/>
      <c r="D409">
        <v>1</v>
      </c>
      <c r="E409">
        <v>1</v>
      </c>
      <c r="F409">
        <v>1</v>
      </c>
      <c r="G409">
        <v>1</v>
      </c>
      <c r="I409">
        <v>2</v>
      </c>
      <c r="K409">
        <v>2</v>
      </c>
      <c r="N409">
        <f t="shared" si="5"/>
        <v>1</v>
      </c>
      <c r="O409" t="str">
        <f t="shared" si="4"/>
        <v>N</v>
      </c>
    </row>
    <row r="410" spans="1:15" x14ac:dyDescent="0.25">
      <c r="A410" t="s">
        <v>403</v>
      </c>
      <c r="B410">
        <v>1</v>
      </c>
      <c r="C410">
        <v>2</v>
      </c>
      <c r="D410">
        <v>1</v>
      </c>
      <c r="E410">
        <v>1</v>
      </c>
      <c r="F410">
        <v>1</v>
      </c>
      <c r="G410">
        <v>1</v>
      </c>
      <c r="I410">
        <v>2</v>
      </c>
      <c r="K410">
        <v>1</v>
      </c>
      <c r="N410">
        <f t="shared" si="5"/>
        <v>3</v>
      </c>
      <c r="O410" t="str">
        <f t="shared" si="4"/>
        <v>N</v>
      </c>
    </row>
    <row r="411" spans="1:15" x14ac:dyDescent="0.25">
      <c r="A411" t="s">
        <v>406</v>
      </c>
      <c r="B411">
        <v>1</v>
      </c>
      <c r="C411">
        <v>4</v>
      </c>
      <c r="D411">
        <v>1</v>
      </c>
      <c r="E411">
        <v>1</v>
      </c>
      <c r="F411">
        <v>1</v>
      </c>
      <c r="G411">
        <v>1</v>
      </c>
      <c r="I411">
        <v>1</v>
      </c>
      <c r="K411">
        <v>1</v>
      </c>
      <c r="N411">
        <f t="shared" si="5"/>
        <v>5</v>
      </c>
      <c r="O411" t="str">
        <f t="shared" si="4"/>
        <v>N</v>
      </c>
    </row>
    <row r="412" spans="1:15" x14ac:dyDescent="0.25">
      <c r="A412" t="s">
        <v>411</v>
      </c>
      <c r="B412">
        <v>1</v>
      </c>
      <c r="C412"/>
      <c r="D412">
        <v>1</v>
      </c>
      <c r="E412">
        <v>1</v>
      </c>
      <c r="F412">
        <v>1</v>
      </c>
      <c r="G412">
        <v>1</v>
      </c>
      <c r="I412">
        <v>2</v>
      </c>
      <c r="K412">
        <v>1</v>
      </c>
      <c r="N412">
        <f t="shared" si="5"/>
        <v>1</v>
      </c>
      <c r="O412" t="str">
        <f t="shared" si="4"/>
        <v>N</v>
      </c>
    </row>
    <row r="413" spans="1:15" x14ac:dyDescent="0.25">
      <c r="A413" t="s">
        <v>414</v>
      </c>
      <c r="B413">
        <v>1</v>
      </c>
      <c r="C413"/>
      <c r="D413">
        <v>1</v>
      </c>
      <c r="E413">
        <v>1</v>
      </c>
      <c r="F413">
        <v>1</v>
      </c>
      <c r="G413">
        <v>1</v>
      </c>
      <c r="I413">
        <v>2</v>
      </c>
      <c r="K413">
        <v>4</v>
      </c>
      <c r="N413">
        <f t="shared" si="5"/>
        <v>1</v>
      </c>
      <c r="O413" t="str">
        <f t="shared" si="4"/>
        <v>N</v>
      </c>
    </row>
    <row r="414" spans="1:15" x14ac:dyDescent="0.25">
      <c r="A414" t="s">
        <v>417</v>
      </c>
      <c r="B414">
        <v>1</v>
      </c>
      <c r="C414"/>
      <c r="D414">
        <v>1</v>
      </c>
      <c r="E414">
        <v>1</v>
      </c>
      <c r="F414">
        <v>1</v>
      </c>
      <c r="G414">
        <v>1</v>
      </c>
      <c r="I414">
        <v>2</v>
      </c>
      <c r="K414">
        <v>5</v>
      </c>
      <c r="N414">
        <f t="shared" si="5"/>
        <v>1</v>
      </c>
      <c r="O414" t="str">
        <f t="shared" si="4"/>
        <v>N</v>
      </c>
    </row>
    <row r="415" spans="1:15" x14ac:dyDescent="0.25">
      <c r="A415" t="s">
        <v>419</v>
      </c>
      <c r="D415">
        <v>1</v>
      </c>
      <c r="E415">
        <v>1</v>
      </c>
      <c r="F415">
        <v>1</v>
      </c>
      <c r="H415">
        <v>1</v>
      </c>
      <c r="J415">
        <v>1</v>
      </c>
      <c r="K415">
        <v>5</v>
      </c>
      <c r="N415">
        <f t="shared" si="5"/>
        <v>0</v>
      </c>
      <c r="O415" t="str">
        <f t="shared" si="4"/>
        <v>Y</v>
      </c>
    </row>
    <row r="416" spans="1:15" x14ac:dyDescent="0.25">
      <c r="A416" t="s">
        <v>421</v>
      </c>
      <c r="B416">
        <v>1</v>
      </c>
      <c r="C416"/>
      <c r="D416">
        <v>1</v>
      </c>
      <c r="E416">
        <v>1</v>
      </c>
      <c r="F416">
        <v>1</v>
      </c>
      <c r="G416">
        <v>1</v>
      </c>
      <c r="I416">
        <v>3</v>
      </c>
      <c r="K416">
        <v>5</v>
      </c>
      <c r="N416">
        <f t="shared" si="5"/>
        <v>1</v>
      </c>
      <c r="O416" t="str">
        <f t="shared" si="4"/>
        <v>N</v>
      </c>
    </row>
    <row r="417" spans="1:15" x14ac:dyDescent="0.25">
      <c r="A417" t="s">
        <v>424</v>
      </c>
      <c r="B417">
        <v>1</v>
      </c>
      <c r="C417"/>
      <c r="D417">
        <v>1</v>
      </c>
      <c r="E417">
        <v>1</v>
      </c>
      <c r="F417">
        <v>1</v>
      </c>
      <c r="G417">
        <v>1</v>
      </c>
      <c r="I417">
        <v>1</v>
      </c>
      <c r="K417">
        <v>5</v>
      </c>
      <c r="N417">
        <f t="shared" si="5"/>
        <v>1</v>
      </c>
      <c r="O417" t="str">
        <f t="shared" si="4"/>
        <v>N</v>
      </c>
    </row>
    <row r="418" spans="1:15" x14ac:dyDescent="0.25">
      <c r="A418" t="s">
        <v>427</v>
      </c>
      <c r="B418">
        <v>1</v>
      </c>
      <c r="C418"/>
      <c r="D418">
        <v>1</v>
      </c>
      <c r="E418">
        <v>1</v>
      </c>
      <c r="F418">
        <v>1</v>
      </c>
      <c r="G418">
        <v>1</v>
      </c>
      <c r="I418">
        <v>2</v>
      </c>
      <c r="K418">
        <v>5</v>
      </c>
      <c r="N418">
        <f t="shared" si="5"/>
        <v>1</v>
      </c>
      <c r="O418" t="str">
        <f t="shared" si="4"/>
        <v>N</v>
      </c>
    </row>
    <row r="419" spans="1:15" x14ac:dyDescent="0.25">
      <c r="A419" t="s">
        <v>429</v>
      </c>
      <c r="D419">
        <v>1</v>
      </c>
      <c r="E419">
        <v>1</v>
      </c>
      <c r="F419">
        <v>1</v>
      </c>
      <c r="H419">
        <v>1</v>
      </c>
      <c r="J419">
        <v>1</v>
      </c>
      <c r="K419">
        <v>5</v>
      </c>
      <c r="N419">
        <f t="shared" si="5"/>
        <v>0</v>
      </c>
      <c r="O419" t="str">
        <f t="shared" si="4"/>
        <v>Y</v>
      </c>
    </row>
    <row r="420" spans="1:15" x14ac:dyDescent="0.25">
      <c r="A420" t="s">
        <v>430</v>
      </c>
      <c r="B420">
        <v>1</v>
      </c>
      <c r="C420"/>
      <c r="D420">
        <v>1</v>
      </c>
      <c r="E420">
        <v>1</v>
      </c>
      <c r="F420">
        <v>1</v>
      </c>
      <c r="G420">
        <v>1</v>
      </c>
      <c r="I420">
        <v>4</v>
      </c>
      <c r="K420">
        <v>4</v>
      </c>
      <c r="N420">
        <f t="shared" si="5"/>
        <v>1</v>
      </c>
      <c r="O420" t="str">
        <f t="shared" si="4"/>
        <v>N</v>
      </c>
    </row>
    <row r="421" spans="1:15" x14ac:dyDescent="0.25">
      <c r="A421" t="s">
        <v>433</v>
      </c>
      <c r="D421">
        <v>1</v>
      </c>
      <c r="E421">
        <v>1</v>
      </c>
      <c r="F421">
        <v>1</v>
      </c>
      <c r="H421">
        <v>1</v>
      </c>
      <c r="J421">
        <v>1</v>
      </c>
      <c r="K421">
        <v>5</v>
      </c>
      <c r="N421">
        <f t="shared" si="5"/>
        <v>0</v>
      </c>
      <c r="O421" t="str">
        <f t="shared" si="4"/>
        <v>Y</v>
      </c>
    </row>
    <row r="422" spans="1:15" x14ac:dyDescent="0.25">
      <c r="A422" t="s">
        <v>435</v>
      </c>
      <c r="B422">
        <v>1</v>
      </c>
      <c r="C422"/>
      <c r="D422">
        <v>1</v>
      </c>
      <c r="E422">
        <v>1</v>
      </c>
      <c r="F422">
        <v>1</v>
      </c>
      <c r="G422">
        <v>1</v>
      </c>
      <c r="I422">
        <v>3</v>
      </c>
      <c r="K422">
        <v>3</v>
      </c>
      <c r="N422">
        <f t="shared" si="5"/>
        <v>1</v>
      </c>
      <c r="O422" t="str">
        <f t="shared" si="4"/>
        <v>N</v>
      </c>
    </row>
    <row r="423" spans="1:15" x14ac:dyDescent="0.25">
      <c r="A423" t="s">
        <v>437</v>
      </c>
      <c r="B423">
        <v>1</v>
      </c>
      <c r="C423"/>
      <c r="D423">
        <v>1</v>
      </c>
      <c r="E423">
        <v>1</v>
      </c>
      <c r="F423">
        <v>1</v>
      </c>
      <c r="G423">
        <v>1</v>
      </c>
      <c r="I423">
        <v>3</v>
      </c>
      <c r="K423">
        <v>5</v>
      </c>
      <c r="N423">
        <f t="shared" si="5"/>
        <v>1</v>
      </c>
      <c r="O423" t="str">
        <f t="shared" si="4"/>
        <v>N</v>
      </c>
    </row>
    <row r="424" spans="1:15" x14ac:dyDescent="0.25">
      <c r="A424" t="s">
        <v>440</v>
      </c>
      <c r="C424">
        <v>4</v>
      </c>
      <c r="D424">
        <v>1</v>
      </c>
      <c r="E424">
        <v>1</v>
      </c>
      <c r="F424">
        <v>1</v>
      </c>
      <c r="G424">
        <v>1</v>
      </c>
      <c r="I424">
        <v>1</v>
      </c>
      <c r="K424">
        <v>1</v>
      </c>
      <c r="N424">
        <f t="shared" si="5"/>
        <v>4</v>
      </c>
      <c r="O424" t="str">
        <f t="shared" si="4"/>
        <v>N</v>
      </c>
    </row>
    <row r="425" spans="1:15" x14ac:dyDescent="0.25">
      <c r="A425" t="s">
        <v>444</v>
      </c>
      <c r="B425">
        <v>1</v>
      </c>
      <c r="C425">
        <v>4</v>
      </c>
      <c r="D425">
        <v>1</v>
      </c>
      <c r="E425">
        <v>1</v>
      </c>
      <c r="F425">
        <v>1</v>
      </c>
      <c r="G425">
        <v>1</v>
      </c>
      <c r="I425">
        <v>1</v>
      </c>
      <c r="K425">
        <v>1</v>
      </c>
      <c r="N425">
        <f t="shared" si="5"/>
        <v>5</v>
      </c>
      <c r="O425" t="str">
        <f t="shared" si="4"/>
        <v>N</v>
      </c>
    </row>
    <row r="426" spans="1:15" x14ac:dyDescent="0.25">
      <c r="A426" t="s">
        <v>447</v>
      </c>
      <c r="B426">
        <v>1</v>
      </c>
      <c r="C426">
        <v>7</v>
      </c>
      <c r="D426">
        <v>1</v>
      </c>
      <c r="E426">
        <v>1</v>
      </c>
      <c r="F426">
        <v>1</v>
      </c>
      <c r="G426">
        <v>1</v>
      </c>
      <c r="I426">
        <v>1</v>
      </c>
      <c r="K426">
        <v>2</v>
      </c>
      <c r="N426">
        <f t="shared" si="5"/>
        <v>8</v>
      </c>
      <c r="O426" t="str">
        <f t="shared" si="4"/>
        <v>N</v>
      </c>
    </row>
    <row r="427" spans="1:15" x14ac:dyDescent="0.25">
      <c r="A427" t="s">
        <v>449</v>
      </c>
      <c r="B427">
        <v>1</v>
      </c>
      <c r="C427"/>
      <c r="D427">
        <v>1</v>
      </c>
      <c r="E427">
        <v>1</v>
      </c>
      <c r="F427">
        <v>1</v>
      </c>
      <c r="G427">
        <v>1</v>
      </c>
      <c r="I427">
        <v>2</v>
      </c>
      <c r="K427">
        <v>4</v>
      </c>
      <c r="N427">
        <f t="shared" si="5"/>
        <v>1</v>
      </c>
      <c r="O427" t="str">
        <f t="shared" si="4"/>
        <v>N</v>
      </c>
    </row>
    <row r="428" spans="1:15" x14ac:dyDescent="0.25">
      <c r="A428" t="s">
        <v>451</v>
      </c>
      <c r="B428">
        <v>1</v>
      </c>
      <c r="C428"/>
      <c r="D428">
        <v>1</v>
      </c>
      <c r="E428">
        <v>1</v>
      </c>
      <c r="F428">
        <v>1</v>
      </c>
      <c r="G428">
        <v>1</v>
      </c>
      <c r="I428">
        <v>2</v>
      </c>
      <c r="K428">
        <v>5</v>
      </c>
      <c r="N428">
        <f t="shared" si="5"/>
        <v>1</v>
      </c>
      <c r="O428" t="str">
        <f t="shared" si="4"/>
        <v>N</v>
      </c>
    </row>
    <row r="429" spans="1:15" x14ac:dyDescent="0.25">
      <c r="A429" t="s">
        <v>453</v>
      </c>
      <c r="B429">
        <v>1</v>
      </c>
      <c r="C429"/>
      <c r="D429">
        <v>1</v>
      </c>
      <c r="E429">
        <v>1</v>
      </c>
      <c r="F429">
        <v>1</v>
      </c>
      <c r="G429">
        <v>1</v>
      </c>
      <c r="I429">
        <v>2</v>
      </c>
      <c r="K429">
        <v>5</v>
      </c>
      <c r="N429">
        <f t="shared" si="5"/>
        <v>1</v>
      </c>
      <c r="O429" t="str">
        <f t="shared" si="4"/>
        <v>N</v>
      </c>
    </row>
    <row r="430" spans="1:15" x14ac:dyDescent="0.25">
      <c r="A430" t="s">
        <v>455</v>
      </c>
      <c r="B430">
        <v>1</v>
      </c>
      <c r="C430"/>
      <c r="D430">
        <v>1</v>
      </c>
      <c r="E430">
        <v>1</v>
      </c>
      <c r="F430">
        <v>1</v>
      </c>
      <c r="G430">
        <v>1</v>
      </c>
      <c r="I430">
        <v>2</v>
      </c>
      <c r="K430">
        <v>3</v>
      </c>
      <c r="N430">
        <f t="shared" si="5"/>
        <v>1</v>
      </c>
      <c r="O430" t="str">
        <f t="shared" si="4"/>
        <v>N</v>
      </c>
    </row>
    <row r="431" spans="1:15" x14ac:dyDescent="0.25">
      <c r="A431" t="s">
        <v>457</v>
      </c>
      <c r="B431">
        <v>1</v>
      </c>
      <c r="C431"/>
      <c r="D431">
        <v>1</v>
      </c>
      <c r="E431">
        <v>1</v>
      </c>
      <c r="F431">
        <v>1</v>
      </c>
      <c r="G431">
        <v>1</v>
      </c>
      <c r="I431">
        <v>2</v>
      </c>
      <c r="K431">
        <v>4</v>
      </c>
      <c r="N431">
        <f t="shared" si="5"/>
        <v>1</v>
      </c>
      <c r="O431" t="str">
        <f t="shared" si="4"/>
        <v>N</v>
      </c>
    </row>
    <row r="432" spans="1:15" x14ac:dyDescent="0.25">
      <c r="A432" t="s">
        <v>459</v>
      </c>
      <c r="B432">
        <v>1</v>
      </c>
      <c r="C432"/>
      <c r="D432">
        <v>1</v>
      </c>
      <c r="E432">
        <v>1</v>
      </c>
      <c r="F432">
        <v>1</v>
      </c>
      <c r="G432">
        <v>1</v>
      </c>
      <c r="I432">
        <v>3</v>
      </c>
      <c r="K432">
        <v>4</v>
      </c>
      <c r="N432">
        <f t="shared" si="5"/>
        <v>1</v>
      </c>
      <c r="O432" t="str">
        <f t="shared" si="4"/>
        <v>N</v>
      </c>
    </row>
    <row r="433" spans="1:15" x14ac:dyDescent="0.25">
      <c r="A433" t="s">
        <v>461</v>
      </c>
      <c r="B433">
        <v>1</v>
      </c>
      <c r="C433"/>
      <c r="D433">
        <v>1</v>
      </c>
      <c r="E433">
        <v>1</v>
      </c>
      <c r="F433">
        <v>1</v>
      </c>
      <c r="G433">
        <v>1</v>
      </c>
      <c r="I433">
        <v>2</v>
      </c>
      <c r="K433">
        <v>5</v>
      </c>
      <c r="N433">
        <f t="shared" si="5"/>
        <v>1</v>
      </c>
      <c r="O433" t="str">
        <f t="shared" si="4"/>
        <v>N</v>
      </c>
    </row>
    <row r="434" spans="1:15" x14ac:dyDescent="0.25">
      <c r="A434" t="s">
        <v>463</v>
      </c>
      <c r="B434">
        <v>1</v>
      </c>
      <c r="C434"/>
      <c r="D434">
        <v>1</v>
      </c>
      <c r="E434">
        <v>1</v>
      </c>
      <c r="F434">
        <v>1</v>
      </c>
      <c r="G434">
        <v>1</v>
      </c>
      <c r="I434">
        <v>3</v>
      </c>
      <c r="K434">
        <v>3</v>
      </c>
      <c r="N434">
        <f t="shared" si="5"/>
        <v>1</v>
      </c>
      <c r="O434" t="str">
        <f t="shared" si="4"/>
        <v>N</v>
      </c>
    </row>
    <row r="435" spans="1:15" x14ac:dyDescent="0.25">
      <c r="A435" t="s">
        <v>466</v>
      </c>
      <c r="B435">
        <v>1</v>
      </c>
      <c r="C435"/>
      <c r="D435">
        <v>1</v>
      </c>
      <c r="E435">
        <v>1</v>
      </c>
      <c r="F435">
        <v>1</v>
      </c>
      <c r="G435">
        <v>1</v>
      </c>
      <c r="I435">
        <v>3</v>
      </c>
      <c r="K435">
        <v>3</v>
      </c>
      <c r="N435">
        <f t="shared" si="5"/>
        <v>1</v>
      </c>
      <c r="O435" t="str">
        <f t="shared" si="4"/>
        <v>N</v>
      </c>
    </row>
    <row r="436" spans="1:15" x14ac:dyDescent="0.25">
      <c r="A436" t="s">
        <v>469</v>
      </c>
      <c r="B436">
        <v>1</v>
      </c>
      <c r="C436">
        <v>2</v>
      </c>
      <c r="D436">
        <v>1</v>
      </c>
      <c r="E436">
        <v>1</v>
      </c>
      <c r="F436">
        <v>1</v>
      </c>
      <c r="G436">
        <v>1</v>
      </c>
      <c r="I436">
        <v>1</v>
      </c>
      <c r="K436">
        <v>1</v>
      </c>
      <c r="N436">
        <f t="shared" si="5"/>
        <v>3</v>
      </c>
      <c r="O436" t="str">
        <f t="shared" si="4"/>
        <v>N</v>
      </c>
    </row>
    <row r="437" spans="1:15" x14ac:dyDescent="0.25">
      <c r="A437" t="s">
        <v>471</v>
      </c>
      <c r="B437">
        <v>1</v>
      </c>
      <c r="C437"/>
      <c r="D437">
        <v>1</v>
      </c>
      <c r="E437">
        <v>1</v>
      </c>
      <c r="F437">
        <v>1</v>
      </c>
      <c r="G437">
        <v>1</v>
      </c>
      <c r="I437">
        <v>2</v>
      </c>
      <c r="K437">
        <v>4</v>
      </c>
      <c r="N437">
        <f t="shared" si="5"/>
        <v>1</v>
      </c>
      <c r="O437" t="str">
        <f t="shared" si="4"/>
        <v>N</v>
      </c>
    </row>
    <row r="438" spans="1:15" x14ac:dyDescent="0.25">
      <c r="A438" t="s">
        <v>473</v>
      </c>
      <c r="D438">
        <v>1</v>
      </c>
      <c r="E438">
        <v>1</v>
      </c>
      <c r="F438">
        <v>1</v>
      </c>
      <c r="H438">
        <v>1</v>
      </c>
      <c r="J438">
        <v>1</v>
      </c>
      <c r="K438">
        <v>3</v>
      </c>
      <c r="N438">
        <f t="shared" si="5"/>
        <v>0</v>
      </c>
      <c r="O438" t="str">
        <f t="shared" si="4"/>
        <v>Y</v>
      </c>
    </row>
    <row r="439" spans="1:15" x14ac:dyDescent="0.25">
      <c r="A439" t="s">
        <v>476</v>
      </c>
      <c r="D439">
        <v>1</v>
      </c>
      <c r="E439">
        <v>1</v>
      </c>
      <c r="F439">
        <v>1</v>
      </c>
      <c r="H439">
        <v>1</v>
      </c>
      <c r="J439">
        <v>1</v>
      </c>
      <c r="K439">
        <v>5</v>
      </c>
      <c r="N439">
        <f t="shared" si="5"/>
        <v>0</v>
      </c>
      <c r="O439" t="str">
        <f t="shared" si="4"/>
        <v>Y</v>
      </c>
    </row>
    <row r="440" spans="1:15" x14ac:dyDescent="0.25">
      <c r="A440" t="s">
        <v>478</v>
      </c>
      <c r="B440">
        <v>1</v>
      </c>
      <c r="C440"/>
      <c r="D440">
        <v>1</v>
      </c>
      <c r="E440">
        <v>1</v>
      </c>
      <c r="F440">
        <v>1</v>
      </c>
      <c r="G440">
        <v>1</v>
      </c>
      <c r="I440">
        <v>2</v>
      </c>
      <c r="K440">
        <v>3</v>
      </c>
      <c r="N440">
        <f t="shared" si="5"/>
        <v>1</v>
      </c>
      <c r="O440" t="str">
        <f t="shared" si="4"/>
        <v>N</v>
      </c>
    </row>
    <row r="441" spans="1:15" x14ac:dyDescent="0.25">
      <c r="A441" t="s">
        <v>480</v>
      </c>
      <c r="B441">
        <v>1</v>
      </c>
      <c r="C441"/>
      <c r="D441">
        <v>1</v>
      </c>
      <c r="E441">
        <v>1</v>
      </c>
      <c r="F441">
        <v>1</v>
      </c>
      <c r="G441">
        <v>1</v>
      </c>
      <c r="I441">
        <v>2</v>
      </c>
      <c r="K441">
        <v>4</v>
      </c>
      <c r="N441">
        <f t="shared" si="5"/>
        <v>1</v>
      </c>
      <c r="O441" t="str">
        <f t="shared" si="4"/>
        <v>N</v>
      </c>
    </row>
    <row r="442" spans="1:15" x14ac:dyDescent="0.25">
      <c r="A442" t="s">
        <v>487</v>
      </c>
      <c r="C442">
        <v>3</v>
      </c>
      <c r="D442">
        <v>1</v>
      </c>
      <c r="E442">
        <v>1</v>
      </c>
      <c r="F442">
        <v>1</v>
      </c>
      <c r="H442">
        <v>1</v>
      </c>
      <c r="J442">
        <v>1</v>
      </c>
      <c r="N442">
        <f t="shared" si="5"/>
        <v>3</v>
      </c>
      <c r="O442" t="str">
        <f t="shared" si="4"/>
        <v>N</v>
      </c>
    </row>
    <row r="443" spans="1:15" x14ac:dyDescent="0.25">
      <c r="A443" t="s">
        <v>490</v>
      </c>
      <c r="B443">
        <v>1</v>
      </c>
      <c r="C443">
        <v>2</v>
      </c>
      <c r="D443">
        <v>1</v>
      </c>
      <c r="E443">
        <v>1</v>
      </c>
      <c r="F443">
        <v>1</v>
      </c>
      <c r="H443">
        <v>1</v>
      </c>
      <c r="J443">
        <v>1</v>
      </c>
      <c r="N443">
        <f t="shared" si="5"/>
        <v>3</v>
      </c>
      <c r="O443" t="str">
        <f t="shared" si="4"/>
        <v>N</v>
      </c>
    </row>
    <row r="444" spans="1:15" x14ac:dyDescent="0.25">
      <c r="A444" t="s">
        <v>495</v>
      </c>
      <c r="D444">
        <v>1</v>
      </c>
      <c r="E444">
        <v>1</v>
      </c>
      <c r="F444">
        <v>1</v>
      </c>
      <c r="H444">
        <v>1</v>
      </c>
      <c r="J444">
        <v>1</v>
      </c>
      <c r="K444">
        <v>3</v>
      </c>
      <c r="N444">
        <f t="shared" si="5"/>
        <v>0</v>
      </c>
      <c r="O444" t="str">
        <f t="shared" si="4"/>
        <v>Y</v>
      </c>
    </row>
    <row r="445" spans="1:15" x14ac:dyDescent="0.25">
      <c r="A445" t="s">
        <v>497</v>
      </c>
      <c r="B445">
        <v>1</v>
      </c>
      <c r="C445"/>
      <c r="D445">
        <v>1</v>
      </c>
      <c r="E445">
        <v>1</v>
      </c>
      <c r="F445">
        <v>1</v>
      </c>
      <c r="G445">
        <v>1</v>
      </c>
      <c r="I445">
        <v>2</v>
      </c>
      <c r="K445">
        <v>3</v>
      </c>
      <c r="N445">
        <f t="shared" si="5"/>
        <v>1</v>
      </c>
      <c r="O445" t="str">
        <f t="shared" si="4"/>
        <v>N</v>
      </c>
    </row>
    <row r="446" spans="1:15" x14ac:dyDescent="0.25">
      <c r="A446" t="s">
        <v>500</v>
      </c>
      <c r="C446">
        <v>1</v>
      </c>
      <c r="D446">
        <v>1</v>
      </c>
      <c r="E446">
        <v>1</v>
      </c>
      <c r="F446">
        <v>1</v>
      </c>
      <c r="H446">
        <v>1</v>
      </c>
      <c r="J446">
        <v>1</v>
      </c>
      <c r="N446">
        <f t="shared" si="5"/>
        <v>1</v>
      </c>
      <c r="O446" t="str">
        <f t="shared" si="4"/>
        <v>N</v>
      </c>
    </row>
    <row r="447" spans="1:15" x14ac:dyDescent="0.25">
      <c r="A447" t="s">
        <v>502</v>
      </c>
      <c r="B447">
        <v>1</v>
      </c>
      <c r="C447"/>
      <c r="D447">
        <v>1</v>
      </c>
      <c r="E447">
        <v>1</v>
      </c>
      <c r="F447">
        <v>1</v>
      </c>
      <c r="H447">
        <v>1</v>
      </c>
      <c r="J447">
        <v>1</v>
      </c>
      <c r="N447">
        <f t="shared" si="5"/>
        <v>1</v>
      </c>
      <c r="O447" t="str">
        <f t="shared" si="4"/>
        <v>N</v>
      </c>
    </row>
    <row r="448" spans="1:15" x14ac:dyDescent="0.25">
      <c r="A448" t="s">
        <v>507</v>
      </c>
      <c r="C448">
        <v>2</v>
      </c>
      <c r="D448">
        <v>1</v>
      </c>
      <c r="E448">
        <v>1</v>
      </c>
      <c r="F448">
        <v>1</v>
      </c>
      <c r="H448">
        <v>1</v>
      </c>
      <c r="J448">
        <v>1</v>
      </c>
      <c r="N448">
        <f t="shared" si="5"/>
        <v>2</v>
      </c>
      <c r="O448" t="str">
        <f t="shared" si="4"/>
        <v>N</v>
      </c>
    </row>
    <row r="449" spans="1:15" x14ac:dyDescent="0.25">
      <c r="A449" t="s">
        <v>511</v>
      </c>
      <c r="B449">
        <v>1</v>
      </c>
      <c r="C449"/>
      <c r="D449">
        <v>1</v>
      </c>
      <c r="E449">
        <v>1</v>
      </c>
      <c r="F449">
        <v>1</v>
      </c>
      <c r="H449">
        <v>1</v>
      </c>
      <c r="J449">
        <v>1</v>
      </c>
      <c r="K449">
        <v>3</v>
      </c>
      <c r="N449">
        <f t="shared" si="5"/>
        <v>1</v>
      </c>
      <c r="O449" t="str">
        <f t="shared" si="4"/>
        <v>N</v>
      </c>
    </row>
    <row r="450" spans="1:15" x14ac:dyDescent="0.25">
      <c r="A450" t="s">
        <v>515</v>
      </c>
      <c r="D450">
        <v>1</v>
      </c>
      <c r="E450">
        <v>1</v>
      </c>
      <c r="F450">
        <v>1</v>
      </c>
      <c r="H450">
        <v>1</v>
      </c>
      <c r="J450">
        <v>1</v>
      </c>
      <c r="K450">
        <v>2</v>
      </c>
      <c r="N450">
        <f t="shared" si="5"/>
        <v>0</v>
      </c>
      <c r="O450" t="str">
        <f t="shared" si="4"/>
        <v>Y</v>
      </c>
    </row>
    <row r="451" spans="1:15" x14ac:dyDescent="0.25">
      <c r="A451" t="s">
        <v>518</v>
      </c>
      <c r="D451">
        <v>1</v>
      </c>
      <c r="E451">
        <v>1</v>
      </c>
      <c r="F451">
        <v>1</v>
      </c>
      <c r="G451">
        <v>1</v>
      </c>
      <c r="I451">
        <v>2</v>
      </c>
      <c r="K451">
        <v>2</v>
      </c>
      <c r="N451">
        <f t="shared" si="5"/>
        <v>0</v>
      </c>
      <c r="O451" t="str">
        <f t="shared" ref="O451:O504" si="6">IF(N451&lt;D451,"Y","N")</f>
        <v>Y</v>
      </c>
    </row>
    <row r="452" spans="1:15" x14ac:dyDescent="0.25">
      <c r="A452" t="s">
        <v>520</v>
      </c>
      <c r="D452">
        <v>1</v>
      </c>
      <c r="E452">
        <v>1</v>
      </c>
      <c r="F452">
        <v>1</v>
      </c>
      <c r="G452">
        <v>1</v>
      </c>
      <c r="I452">
        <v>2</v>
      </c>
      <c r="K452">
        <v>3</v>
      </c>
      <c r="N452">
        <f t="shared" ref="N452:N504" si="7">SUM(B452:C452)</f>
        <v>0</v>
      </c>
      <c r="O452" t="str">
        <f t="shared" si="6"/>
        <v>Y</v>
      </c>
    </row>
    <row r="453" spans="1:15" x14ac:dyDescent="0.25">
      <c r="A453" t="s">
        <v>522</v>
      </c>
      <c r="C453">
        <v>1</v>
      </c>
      <c r="D453">
        <v>1</v>
      </c>
      <c r="E453">
        <v>1</v>
      </c>
      <c r="F453">
        <v>1</v>
      </c>
      <c r="H453">
        <v>1</v>
      </c>
      <c r="J453">
        <v>1</v>
      </c>
      <c r="N453">
        <f t="shared" si="7"/>
        <v>1</v>
      </c>
      <c r="O453" t="str">
        <f t="shared" si="6"/>
        <v>N</v>
      </c>
    </row>
    <row r="454" spans="1:15" x14ac:dyDescent="0.25">
      <c r="A454" t="s">
        <v>525</v>
      </c>
      <c r="B454">
        <v>1</v>
      </c>
      <c r="C454"/>
      <c r="D454">
        <v>1</v>
      </c>
      <c r="E454">
        <v>1</v>
      </c>
      <c r="F454">
        <v>1</v>
      </c>
      <c r="G454">
        <v>1</v>
      </c>
      <c r="I454">
        <v>2</v>
      </c>
      <c r="K454">
        <v>4</v>
      </c>
      <c r="N454">
        <f t="shared" si="7"/>
        <v>1</v>
      </c>
      <c r="O454" t="str">
        <f t="shared" si="6"/>
        <v>N</v>
      </c>
    </row>
    <row r="455" spans="1:15" x14ac:dyDescent="0.25">
      <c r="A455" t="s">
        <v>527</v>
      </c>
      <c r="B455">
        <v>1</v>
      </c>
      <c r="C455"/>
      <c r="D455">
        <v>1</v>
      </c>
      <c r="E455">
        <v>1</v>
      </c>
      <c r="F455">
        <v>1</v>
      </c>
      <c r="G455">
        <v>1</v>
      </c>
      <c r="I455">
        <v>2</v>
      </c>
      <c r="K455">
        <v>3</v>
      </c>
      <c r="N455">
        <f t="shared" si="7"/>
        <v>1</v>
      </c>
      <c r="O455" t="str">
        <f t="shared" si="6"/>
        <v>N</v>
      </c>
    </row>
    <row r="456" spans="1:15" x14ac:dyDescent="0.25">
      <c r="A456" t="s">
        <v>529</v>
      </c>
      <c r="B456">
        <v>1</v>
      </c>
      <c r="C456"/>
      <c r="D456">
        <v>1</v>
      </c>
      <c r="E456">
        <v>1</v>
      </c>
      <c r="F456">
        <v>1</v>
      </c>
      <c r="G456">
        <v>1</v>
      </c>
      <c r="I456">
        <v>1</v>
      </c>
      <c r="K456">
        <v>2</v>
      </c>
      <c r="N456">
        <f t="shared" si="7"/>
        <v>1</v>
      </c>
      <c r="O456" t="str">
        <f t="shared" si="6"/>
        <v>N</v>
      </c>
    </row>
    <row r="457" spans="1:15" x14ac:dyDescent="0.25">
      <c r="A457" t="s">
        <v>534</v>
      </c>
      <c r="B457">
        <v>1</v>
      </c>
      <c r="C457">
        <v>1</v>
      </c>
      <c r="D457">
        <v>1</v>
      </c>
      <c r="E457">
        <v>1</v>
      </c>
      <c r="F457">
        <v>1</v>
      </c>
      <c r="G457">
        <v>1</v>
      </c>
      <c r="I457">
        <v>2</v>
      </c>
      <c r="K457">
        <v>1</v>
      </c>
      <c r="N457">
        <f t="shared" si="7"/>
        <v>2</v>
      </c>
      <c r="O457" t="str">
        <f t="shared" si="6"/>
        <v>N</v>
      </c>
    </row>
    <row r="458" spans="1:15" x14ac:dyDescent="0.25">
      <c r="A458" t="s">
        <v>537</v>
      </c>
      <c r="B458">
        <v>1</v>
      </c>
      <c r="C458"/>
      <c r="D458">
        <v>1</v>
      </c>
      <c r="E458">
        <v>1</v>
      </c>
      <c r="F458">
        <v>1</v>
      </c>
      <c r="G458">
        <v>1</v>
      </c>
      <c r="I458">
        <v>1</v>
      </c>
      <c r="K458">
        <v>1</v>
      </c>
      <c r="N458">
        <f t="shared" si="7"/>
        <v>1</v>
      </c>
      <c r="O458" t="str">
        <f t="shared" si="6"/>
        <v>N</v>
      </c>
    </row>
    <row r="459" spans="1:15" x14ac:dyDescent="0.25">
      <c r="A459" t="s">
        <v>541</v>
      </c>
      <c r="B459">
        <v>1</v>
      </c>
      <c r="C459"/>
      <c r="D459">
        <v>1</v>
      </c>
      <c r="E459">
        <v>1</v>
      </c>
      <c r="F459">
        <v>1</v>
      </c>
      <c r="G459">
        <v>1</v>
      </c>
      <c r="I459">
        <v>2</v>
      </c>
      <c r="K459">
        <v>1</v>
      </c>
      <c r="N459">
        <f t="shared" si="7"/>
        <v>1</v>
      </c>
      <c r="O459" t="str">
        <f t="shared" si="6"/>
        <v>N</v>
      </c>
    </row>
    <row r="460" spans="1:15" x14ac:dyDescent="0.25">
      <c r="A460" t="s">
        <v>543</v>
      </c>
      <c r="D460">
        <v>1</v>
      </c>
      <c r="E460">
        <v>1</v>
      </c>
      <c r="F460">
        <v>1</v>
      </c>
      <c r="H460">
        <v>1</v>
      </c>
      <c r="J460">
        <v>1</v>
      </c>
      <c r="K460">
        <v>1</v>
      </c>
      <c r="N460">
        <f t="shared" si="7"/>
        <v>0</v>
      </c>
      <c r="O460" t="str">
        <f t="shared" si="6"/>
        <v>Y</v>
      </c>
    </row>
    <row r="461" spans="1:15" x14ac:dyDescent="0.25">
      <c r="A461" t="s">
        <v>546</v>
      </c>
      <c r="C461">
        <v>2</v>
      </c>
      <c r="D461">
        <v>1</v>
      </c>
      <c r="E461">
        <v>1</v>
      </c>
      <c r="F461">
        <v>1</v>
      </c>
      <c r="H461">
        <v>1</v>
      </c>
      <c r="J461">
        <v>1</v>
      </c>
      <c r="K461">
        <v>1</v>
      </c>
      <c r="N461">
        <f t="shared" si="7"/>
        <v>2</v>
      </c>
      <c r="O461" t="str">
        <f t="shared" si="6"/>
        <v>N</v>
      </c>
    </row>
    <row r="462" spans="1:15" x14ac:dyDescent="0.25">
      <c r="A462" t="s">
        <v>548</v>
      </c>
      <c r="B462">
        <v>1</v>
      </c>
      <c r="C462"/>
      <c r="D462">
        <v>1</v>
      </c>
      <c r="E462">
        <v>1</v>
      </c>
      <c r="F462">
        <v>1</v>
      </c>
      <c r="H462">
        <v>1</v>
      </c>
      <c r="J462">
        <v>1</v>
      </c>
      <c r="K462">
        <v>3</v>
      </c>
      <c r="N462">
        <f t="shared" si="7"/>
        <v>1</v>
      </c>
      <c r="O462" t="str">
        <f t="shared" si="6"/>
        <v>N</v>
      </c>
    </row>
    <row r="463" spans="1:15" x14ac:dyDescent="0.25">
      <c r="A463" t="s">
        <v>550</v>
      </c>
      <c r="B463">
        <v>1</v>
      </c>
      <c r="C463"/>
      <c r="D463">
        <v>1</v>
      </c>
      <c r="E463">
        <v>1</v>
      </c>
      <c r="F463">
        <v>1</v>
      </c>
      <c r="H463">
        <v>1</v>
      </c>
      <c r="J463">
        <v>1</v>
      </c>
      <c r="K463">
        <v>5</v>
      </c>
      <c r="N463">
        <f t="shared" si="7"/>
        <v>1</v>
      </c>
      <c r="O463" t="str">
        <f t="shared" si="6"/>
        <v>N</v>
      </c>
    </row>
    <row r="464" spans="1:15" x14ac:dyDescent="0.25">
      <c r="A464" t="s">
        <v>552</v>
      </c>
      <c r="B464">
        <v>1</v>
      </c>
      <c r="C464"/>
      <c r="D464">
        <v>1</v>
      </c>
      <c r="E464">
        <v>1</v>
      </c>
      <c r="F464">
        <v>1</v>
      </c>
      <c r="H464">
        <v>1</v>
      </c>
      <c r="J464">
        <v>1</v>
      </c>
      <c r="K464">
        <v>4</v>
      </c>
      <c r="N464">
        <f t="shared" si="7"/>
        <v>1</v>
      </c>
      <c r="O464" t="str">
        <f t="shared" si="6"/>
        <v>N</v>
      </c>
    </row>
    <row r="465" spans="1:15" x14ac:dyDescent="0.25">
      <c r="A465" t="s">
        <v>554</v>
      </c>
      <c r="B465">
        <v>1</v>
      </c>
      <c r="C465"/>
      <c r="D465">
        <v>1</v>
      </c>
      <c r="E465">
        <v>1</v>
      </c>
      <c r="F465">
        <v>1</v>
      </c>
      <c r="H465">
        <v>1</v>
      </c>
      <c r="J465">
        <v>1</v>
      </c>
      <c r="K465">
        <v>5</v>
      </c>
      <c r="N465">
        <f t="shared" si="7"/>
        <v>1</v>
      </c>
      <c r="O465" t="str">
        <f t="shared" si="6"/>
        <v>N</v>
      </c>
    </row>
    <row r="466" spans="1:15" x14ac:dyDescent="0.25">
      <c r="A466" t="s">
        <v>557</v>
      </c>
      <c r="B466">
        <v>1</v>
      </c>
      <c r="C466"/>
      <c r="D466">
        <v>1</v>
      </c>
      <c r="E466">
        <v>1</v>
      </c>
      <c r="F466">
        <v>1</v>
      </c>
      <c r="H466">
        <v>1</v>
      </c>
      <c r="J466">
        <v>1</v>
      </c>
      <c r="K466">
        <v>6</v>
      </c>
      <c r="N466">
        <f t="shared" si="7"/>
        <v>1</v>
      </c>
      <c r="O466" t="str">
        <f t="shared" si="6"/>
        <v>N</v>
      </c>
    </row>
    <row r="467" spans="1:15" x14ac:dyDescent="0.25">
      <c r="A467" t="s">
        <v>559</v>
      </c>
      <c r="D467">
        <v>1</v>
      </c>
      <c r="E467">
        <v>1</v>
      </c>
      <c r="F467">
        <v>1</v>
      </c>
      <c r="H467">
        <v>1</v>
      </c>
      <c r="J467">
        <v>1</v>
      </c>
      <c r="K467">
        <v>6</v>
      </c>
      <c r="N467">
        <f t="shared" si="7"/>
        <v>0</v>
      </c>
      <c r="O467" t="str">
        <f t="shared" si="6"/>
        <v>Y</v>
      </c>
    </row>
    <row r="468" spans="1:15" x14ac:dyDescent="0.25">
      <c r="A468" t="s">
        <v>562</v>
      </c>
      <c r="D468">
        <v>1</v>
      </c>
      <c r="E468">
        <v>1</v>
      </c>
      <c r="F468">
        <v>1</v>
      </c>
      <c r="H468">
        <v>1</v>
      </c>
      <c r="J468">
        <v>1</v>
      </c>
      <c r="K468">
        <v>3</v>
      </c>
      <c r="N468">
        <f t="shared" si="7"/>
        <v>0</v>
      </c>
      <c r="O468" t="str">
        <f t="shared" si="6"/>
        <v>Y</v>
      </c>
    </row>
    <row r="469" spans="1:15" x14ac:dyDescent="0.25">
      <c r="A469" t="s">
        <v>564</v>
      </c>
      <c r="B469">
        <v>1</v>
      </c>
      <c r="C469"/>
      <c r="D469">
        <v>1</v>
      </c>
      <c r="E469">
        <v>1</v>
      </c>
      <c r="F469">
        <v>1</v>
      </c>
      <c r="H469">
        <v>1</v>
      </c>
      <c r="J469">
        <v>1</v>
      </c>
      <c r="K469">
        <v>5</v>
      </c>
      <c r="N469">
        <f t="shared" si="7"/>
        <v>1</v>
      </c>
      <c r="O469" t="str">
        <f t="shared" si="6"/>
        <v>N</v>
      </c>
    </row>
    <row r="470" spans="1:15" x14ac:dyDescent="0.25">
      <c r="A470" t="s">
        <v>566</v>
      </c>
      <c r="B470">
        <v>1</v>
      </c>
      <c r="C470"/>
      <c r="D470">
        <v>1</v>
      </c>
      <c r="E470">
        <v>1</v>
      </c>
      <c r="F470">
        <v>1</v>
      </c>
      <c r="H470">
        <v>1</v>
      </c>
      <c r="J470">
        <v>1</v>
      </c>
      <c r="K470">
        <v>3</v>
      </c>
      <c r="N470">
        <f t="shared" si="7"/>
        <v>1</v>
      </c>
      <c r="O470" t="str">
        <f t="shared" si="6"/>
        <v>N</v>
      </c>
    </row>
    <row r="471" spans="1:15" x14ac:dyDescent="0.25">
      <c r="A471" t="s">
        <v>569</v>
      </c>
      <c r="D471">
        <v>1</v>
      </c>
      <c r="E471">
        <v>1</v>
      </c>
      <c r="F471">
        <v>1</v>
      </c>
      <c r="H471">
        <v>1</v>
      </c>
      <c r="J471">
        <v>1</v>
      </c>
      <c r="K471">
        <v>4</v>
      </c>
      <c r="N471">
        <f t="shared" si="7"/>
        <v>0</v>
      </c>
      <c r="O471" t="str">
        <f t="shared" si="6"/>
        <v>Y</v>
      </c>
    </row>
    <row r="472" spans="1:15" x14ac:dyDescent="0.25">
      <c r="A472" t="s">
        <v>574</v>
      </c>
      <c r="D472">
        <v>1</v>
      </c>
      <c r="E472">
        <v>1</v>
      </c>
      <c r="F472">
        <v>1</v>
      </c>
      <c r="H472">
        <v>1</v>
      </c>
      <c r="J472">
        <v>1</v>
      </c>
      <c r="K472">
        <v>1</v>
      </c>
      <c r="N472">
        <f t="shared" si="7"/>
        <v>0</v>
      </c>
      <c r="O472" t="str">
        <f t="shared" si="6"/>
        <v>Y</v>
      </c>
    </row>
    <row r="473" spans="1:15" x14ac:dyDescent="0.25">
      <c r="A473" t="s">
        <v>576</v>
      </c>
      <c r="C473">
        <v>2</v>
      </c>
      <c r="D473">
        <v>1</v>
      </c>
      <c r="E473">
        <v>1</v>
      </c>
      <c r="F473">
        <v>1</v>
      </c>
      <c r="H473">
        <v>1</v>
      </c>
      <c r="J473">
        <v>1</v>
      </c>
      <c r="N473">
        <f t="shared" si="7"/>
        <v>2</v>
      </c>
      <c r="O473" t="str">
        <f t="shared" si="6"/>
        <v>N</v>
      </c>
    </row>
    <row r="474" spans="1:15" x14ac:dyDescent="0.25">
      <c r="A474" t="s">
        <v>580</v>
      </c>
      <c r="C474">
        <v>1</v>
      </c>
      <c r="D474">
        <v>1</v>
      </c>
      <c r="E474">
        <v>1</v>
      </c>
      <c r="F474">
        <v>1</v>
      </c>
      <c r="H474">
        <v>1</v>
      </c>
      <c r="J474">
        <v>1</v>
      </c>
      <c r="N474">
        <f t="shared" si="7"/>
        <v>1</v>
      </c>
      <c r="O474" t="str">
        <f t="shared" si="6"/>
        <v>N</v>
      </c>
    </row>
    <row r="475" spans="1:15" x14ac:dyDescent="0.25">
      <c r="A475" t="s">
        <v>582</v>
      </c>
      <c r="C475"/>
      <c r="G475">
        <v>1</v>
      </c>
      <c r="I475">
        <v>2</v>
      </c>
      <c r="N475">
        <f t="shared" si="7"/>
        <v>0</v>
      </c>
      <c r="O475" t="str">
        <f t="shared" si="6"/>
        <v>N</v>
      </c>
    </row>
    <row r="476" spans="1:15" x14ac:dyDescent="0.25">
      <c r="A476" t="s">
        <v>708</v>
      </c>
      <c r="B476">
        <v>1</v>
      </c>
      <c r="C476"/>
      <c r="D476">
        <v>1</v>
      </c>
      <c r="E476">
        <v>1</v>
      </c>
      <c r="F476">
        <v>1</v>
      </c>
      <c r="H476">
        <v>1</v>
      </c>
      <c r="J476">
        <v>1</v>
      </c>
      <c r="N476">
        <f t="shared" si="7"/>
        <v>1</v>
      </c>
      <c r="O476" t="str">
        <f t="shared" si="6"/>
        <v>N</v>
      </c>
    </row>
    <row r="477" spans="1:15" x14ac:dyDescent="0.25">
      <c r="A477" t="s">
        <v>585</v>
      </c>
      <c r="D477">
        <v>1</v>
      </c>
      <c r="E477">
        <v>1</v>
      </c>
      <c r="F477">
        <v>1</v>
      </c>
      <c r="H477">
        <v>1</v>
      </c>
      <c r="J477">
        <v>1</v>
      </c>
      <c r="K477">
        <v>1</v>
      </c>
      <c r="N477">
        <f t="shared" si="7"/>
        <v>0</v>
      </c>
      <c r="O477" t="str">
        <f t="shared" si="6"/>
        <v>Y</v>
      </c>
    </row>
    <row r="478" spans="1:15" x14ac:dyDescent="0.25">
      <c r="A478" t="s">
        <v>588</v>
      </c>
      <c r="C478">
        <v>1</v>
      </c>
      <c r="D478">
        <v>1</v>
      </c>
      <c r="E478">
        <v>1</v>
      </c>
      <c r="F478">
        <v>1</v>
      </c>
      <c r="H478">
        <v>1</v>
      </c>
      <c r="J478">
        <v>1</v>
      </c>
      <c r="N478">
        <f t="shared" si="7"/>
        <v>1</v>
      </c>
      <c r="O478" t="str">
        <f t="shared" si="6"/>
        <v>N</v>
      </c>
    </row>
    <row r="479" spans="1:15" x14ac:dyDescent="0.25">
      <c r="A479" t="s">
        <v>591</v>
      </c>
      <c r="C479"/>
      <c r="G479">
        <v>1</v>
      </c>
      <c r="I479">
        <v>2</v>
      </c>
      <c r="N479">
        <f t="shared" si="7"/>
        <v>0</v>
      </c>
      <c r="O479" t="str">
        <f t="shared" si="6"/>
        <v>N</v>
      </c>
    </row>
    <row r="480" spans="1:15" x14ac:dyDescent="0.25">
      <c r="A480" t="s">
        <v>592</v>
      </c>
      <c r="C480"/>
      <c r="G480">
        <v>2</v>
      </c>
      <c r="I480">
        <v>6</v>
      </c>
      <c r="N480">
        <f t="shared" si="7"/>
        <v>0</v>
      </c>
      <c r="O480" t="str">
        <f t="shared" si="6"/>
        <v>N</v>
      </c>
    </row>
    <row r="481" spans="1:15" x14ac:dyDescent="0.25">
      <c r="A481" t="s">
        <v>593</v>
      </c>
      <c r="C481"/>
      <c r="G481">
        <v>2</v>
      </c>
      <c r="I481">
        <v>4</v>
      </c>
      <c r="N481">
        <f t="shared" si="7"/>
        <v>0</v>
      </c>
      <c r="O481" t="str">
        <f t="shared" si="6"/>
        <v>N</v>
      </c>
    </row>
    <row r="482" spans="1:15" x14ac:dyDescent="0.25">
      <c r="A482" t="s">
        <v>11731</v>
      </c>
      <c r="C482"/>
      <c r="I482">
        <v>1</v>
      </c>
      <c r="L482">
        <v>1</v>
      </c>
      <c r="M482">
        <v>1</v>
      </c>
      <c r="N482">
        <f t="shared" si="7"/>
        <v>0</v>
      </c>
      <c r="O482" t="str">
        <f t="shared" si="6"/>
        <v>N</v>
      </c>
    </row>
    <row r="483" spans="1:15" x14ac:dyDescent="0.25">
      <c r="A483" t="s">
        <v>623</v>
      </c>
      <c r="C483"/>
      <c r="I483">
        <v>1</v>
      </c>
      <c r="L483">
        <v>1</v>
      </c>
      <c r="M483">
        <v>1</v>
      </c>
      <c r="N483">
        <f t="shared" si="7"/>
        <v>0</v>
      </c>
      <c r="O483" t="str">
        <f t="shared" si="6"/>
        <v>N</v>
      </c>
    </row>
    <row r="484" spans="1:15" x14ac:dyDescent="0.25">
      <c r="A484" t="s">
        <v>626</v>
      </c>
      <c r="C484"/>
      <c r="I484">
        <v>1</v>
      </c>
      <c r="L484">
        <v>1</v>
      </c>
      <c r="M484">
        <v>1</v>
      </c>
      <c r="N484">
        <f t="shared" si="7"/>
        <v>0</v>
      </c>
      <c r="O484" t="str">
        <f t="shared" si="6"/>
        <v>N</v>
      </c>
    </row>
    <row r="485" spans="1:15" x14ac:dyDescent="0.25">
      <c r="A485" t="s">
        <v>629</v>
      </c>
      <c r="C485"/>
      <c r="I485">
        <v>1</v>
      </c>
      <c r="L485">
        <v>1</v>
      </c>
      <c r="M485">
        <v>1</v>
      </c>
      <c r="N485">
        <f t="shared" si="7"/>
        <v>0</v>
      </c>
      <c r="O485" t="str">
        <f t="shared" si="6"/>
        <v>N</v>
      </c>
    </row>
    <row r="486" spans="1:15" x14ac:dyDescent="0.25">
      <c r="A486" t="s">
        <v>632</v>
      </c>
      <c r="C486"/>
      <c r="I486">
        <v>1</v>
      </c>
      <c r="L486">
        <v>1</v>
      </c>
      <c r="M486">
        <v>1</v>
      </c>
      <c r="N486">
        <f t="shared" si="7"/>
        <v>0</v>
      </c>
      <c r="O486" t="str">
        <f t="shared" si="6"/>
        <v>N</v>
      </c>
    </row>
    <row r="487" spans="1:15" x14ac:dyDescent="0.25">
      <c r="A487" t="s">
        <v>635</v>
      </c>
      <c r="C487"/>
      <c r="I487">
        <v>1</v>
      </c>
      <c r="L487">
        <v>1</v>
      </c>
      <c r="M487">
        <v>1</v>
      </c>
      <c r="N487">
        <f t="shared" si="7"/>
        <v>0</v>
      </c>
      <c r="O487" t="str">
        <f t="shared" si="6"/>
        <v>N</v>
      </c>
    </row>
    <row r="488" spans="1:15" x14ac:dyDescent="0.25">
      <c r="A488" t="s">
        <v>638</v>
      </c>
      <c r="C488"/>
      <c r="I488">
        <v>1</v>
      </c>
      <c r="L488">
        <v>1</v>
      </c>
      <c r="M488">
        <v>1</v>
      </c>
      <c r="N488">
        <f t="shared" si="7"/>
        <v>0</v>
      </c>
      <c r="O488" t="str">
        <f t="shared" si="6"/>
        <v>N</v>
      </c>
    </row>
    <row r="489" spans="1:15" x14ac:dyDescent="0.25">
      <c r="A489" t="s">
        <v>641</v>
      </c>
      <c r="C489"/>
      <c r="I489">
        <v>1</v>
      </c>
      <c r="L489">
        <v>1</v>
      </c>
      <c r="M489">
        <v>1</v>
      </c>
      <c r="N489">
        <f t="shared" si="7"/>
        <v>0</v>
      </c>
      <c r="O489" t="str">
        <f t="shared" si="6"/>
        <v>N</v>
      </c>
    </row>
    <row r="490" spans="1:15" x14ac:dyDescent="0.25">
      <c r="A490" t="s">
        <v>644</v>
      </c>
      <c r="C490"/>
      <c r="I490">
        <v>1</v>
      </c>
      <c r="L490">
        <v>1</v>
      </c>
      <c r="M490">
        <v>1</v>
      </c>
      <c r="N490">
        <f t="shared" si="7"/>
        <v>0</v>
      </c>
      <c r="O490" t="str">
        <f t="shared" si="6"/>
        <v>N</v>
      </c>
    </row>
    <row r="491" spans="1:15" x14ac:dyDescent="0.25">
      <c r="A491" t="s">
        <v>647</v>
      </c>
      <c r="C491"/>
      <c r="I491">
        <v>1</v>
      </c>
      <c r="L491">
        <v>1</v>
      </c>
      <c r="M491">
        <v>1</v>
      </c>
      <c r="N491">
        <f t="shared" si="7"/>
        <v>0</v>
      </c>
      <c r="O491" t="str">
        <f t="shared" si="6"/>
        <v>N</v>
      </c>
    </row>
    <row r="492" spans="1:15" x14ac:dyDescent="0.25">
      <c r="A492" t="s">
        <v>651</v>
      </c>
      <c r="C492"/>
      <c r="I492">
        <v>1</v>
      </c>
      <c r="L492">
        <v>1</v>
      </c>
      <c r="M492">
        <v>1</v>
      </c>
      <c r="N492">
        <f t="shared" si="7"/>
        <v>0</v>
      </c>
      <c r="O492" t="str">
        <f t="shared" si="6"/>
        <v>N</v>
      </c>
    </row>
    <row r="493" spans="1:15" x14ac:dyDescent="0.25">
      <c r="A493" t="s">
        <v>11732</v>
      </c>
      <c r="C493"/>
      <c r="I493">
        <v>1</v>
      </c>
      <c r="L493">
        <v>1</v>
      </c>
      <c r="M493">
        <v>1</v>
      </c>
      <c r="N493">
        <f t="shared" si="7"/>
        <v>0</v>
      </c>
      <c r="O493" t="str">
        <f t="shared" si="6"/>
        <v>N</v>
      </c>
    </row>
    <row r="494" spans="1:15" x14ac:dyDescent="0.25">
      <c r="A494" t="s">
        <v>654</v>
      </c>
      <c r="C494"/>
      <c r="I494">
        <v>1</v>
      </c>
      <c r="L494">
        <v>1</v>
      </c>
      <c r="M494">
        <v>1</v>
      </c>
      <c r="N494">
        <f t="shared" si="7"/>
        <v>0</v>
      </c>
      <c r="O494" t="str">
        <f t="shared" si="6"/>
        <v>N</v>
      </c>
    </row>
    <row r="495" spans="1:15" x14ac:dyDescent="0.25">
      <c r="A495" t="s">
        <v>657</v>
      </c>
      <c r="C495"/>
      <c r="I495">
        <v>1</v>
      </c>
      <c r="L495">
        <v>1</v>
      </c>
      <c r="M495">
        <v>1</v>
      </c>
      <c r="N495">
        <f t="shared" si="7"/>
        <v>0</v>
      </c>
      <c r="O495" t="str">
        <f t="shared" si="6"/>
        <v>N</v>
      </c>
    </row>
    <row r="496" spans="1:15" x14ac:dyDescent="0.25">
      <c r="A496" t="s">
        <v>660</v>
      </c>
      <c r="C496"/>
      <c r="I496">
        <v>1</v>
      </c>
      <c r="L496">
        <v>1</v>
      </c>
      <c r="M496">
        <v>1</v>
      </c>
      <c r="N496">
        <f t="shared" si="7"/>
        <v>0</v>
      </c>
      <c r="O496" t="str">
        <f t="shared" si="6"/>
        <v>N</v>
      </c>
    </row>
    <row r="497" spans="1:15" x14ac:dyDescent="0.25">
      <c r="A497" t="s">
        <v>663</v>
      </c>
      <c r="C497"/>
      <c r="I497">
        <v>1</v>
      </c>
      <c r="L497">
        <v>1</v>
      </c>
      <c r="M497">
        <v>1</v>
      </c>
      <c r="N497">
        <f t="shared" si="7"/>
        <v>0</v>
      </c>
      <c r="O497" t="str">
        <f t="shared" si="6"/>
        <v>N</v>
      </c>
    </row>
    <row r="498" spans="1:15" x14ac:dyDescent="0.25">
      <c r="A498" t="s">
        <v>11733</v>
      </c>
      <c r="C498"/>
      <c r="I498">
        <v>1</v>
      </c>
      <c r="L498">
        <v>1</v>
      </c>
      <c r="M498">
        <v>1</v>
      </c>
      <c r="N498">
        <f t="shared" si="7"/>
        <v>0</v>
      </c>
      <c r="O498" t="str">
        <f t="shared" si="6"/>
        <v>N</v>
      </c>
    </row>
    <row r="499" spans="1:15" x14ac:dyDescent="0.25">
      <c r="A499" t="s">
        <v>11734</v>
      </c>
      <c r="C499"/>
      <c r="I499">
        <v>1</v>
      </c>
      <c r="L499">
        <v>1</v>
      </c>
      <c r="M499">
        <v>1</v>
      </c>
      <c r="N499">
        <f t="shared" si="7"/>
        <v>0</v>
      </c>
      <c r="O499" t="str">
        <f t="shared" si="6"/>
        <v>N</v>
      </c>
    </row>
    <row r="500" spans="1:15" x14ac:dyDescent="0.25">
      <c r="A500" t="s">
        <v>11735</v>
      </c>
      <c r="C500"/>
      <c r="I500">
        <v>1</v>
      </c>
      <c r="L500">
        <v>1</v>
      </c>
      <c r="M500">
        <v>1</v>
      </c>
      <c r="N500">
        <f t="shared" si="7"/>
        <v>0</v>
      </c>
      <c r="O500" t="str">
        <f t="shared" si="6"/>
        <v>N</v>
      </c>
    </row>
    <row r="501" spans="1:15" x14ac:dyDescent="0.25">
      <c r="A501" t="s">
        <v>11736</v>
      </c>
      <c r="C501"/>
      <c r="I501">
        <v>1</v>
      </c>
      <c r="L501">
        <v>1</v>
      </c>
      <c r="M501">
        <v>1</v>
      </c>
      <c r="N501">
        <f t="shared" si="7"/>
        <v>0</v>
      </c>
      <c r="O501" t="str">
        <f t="shared" si="6"/>
        <v>N</v>
      </c>
    </row>
    <row r="502" spans="1:15" x14ac:dyDescent="0.25">
      <c r="A502" t="s">
        <v>11737</v>
      </c>
      <c r="C502"/>
      <c r="I502">
        <v>1</v>
      </c>
      <c r="L502">
        <v>1</v>
      </c>
      <c r="M502">
        <v>1</v>
      </c>
      <c r="N502">
        <f t="shared" si="7"/>
        <v>0</v>
      </c>
      <c r="O502" t="str">
        <f t="shared" si="6"/>
        <v>N</v>
      </c>
    </row>
    <row r="503" spans="1:15" x14ac:dyDescent="0.25">
      <c r="A503" t="s">
        <v>11738</v>
      </c>
      <c r="C503"/>
      <c r="I503">
        <v>1</v>
      </c>
      <c r="L503">
        <v>1</v>
      </c>
      <c r="M503">
        <v>1</v>
      </c>
      <c r="N503">
        <f t="shared" si="7"/>
        <v>0</v>
      </c>
      <c r="O503" t="str">
        <f t="shared" si="6"/>
        <v>N</v>
      </c>
    </row>
    <row r="504" spans="1:15" x14ac:dyDescent="0.25">
      <c r="A504" t="s">
        <v>11739</v>
      </c>
      <c r="C504"/>
      <c r="I504">
        <v>1</v>
      </c>
      <c r="L504">
        <v>1</v>
      </c>
      <c r="M504">
        <v>1</v>
      </c>
      <c r="N504">
        <f t="shared" si="7"/>
        <v>0</v>
      </c>
      <c r="O504" t="str">
        <f t="shared" si="6"/>
        <v>N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AD7D22A9719247B1F395FC366054B0" ma:contentTypeVersion="3" ma:contentTypeDescription="Create a new document." ma:contentTypeScope="" ma:versionID="d354002e14583c2d35860854c5b021b0">
  <xsd:schema xmlns:xsd="http://www.w3.org/2001/XMLSchema" xmlns:xs="http://www.w3.org/2001/XMLSchema" xmlns:p="http://schemas.microsoft.com/office/2006/metadata/properties" xmlns:ns2="fbf69726-90d2-49f5-8134-6b42a69f40c0" targetNamespace="http://schemas.microsoft.com/office/2006/metadata/properties" ma:root="true" ma:fieldsID="f8a40e9837bcbd2eda497e6adb8a7b98" ns2:_="">
    <xsd:import namespace="fbf69726-90d2-49f5-8134-6b42a69f40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f69726-90d2-49f5-8134-6b42a69f40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063999-212A-4D55-A744-F076540B8D87}">
  <ds:schemaRefs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fbf69726-90d2-49f5-8134-6b42a69f40c0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FD2E8BE-4A7F-4C5D-ABA7-7EE9AA3EB8F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57FF0A-B664-45D2-83AC-F6A7770F15A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F9F3FBB-7606-40FE-AE2D-45808F4049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f69726-90d2-49f5-8134-6b42a69f40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33</vt:i4>
      </vt:variant>
    </vt:vector>
  </HeadingPairs>
  <TitlesOfParts>
    <vt:vector size="33" baseType="lpstr">
      <vt:lpstr>Material master</vt:lpstr>
      <vt:lpstr>Planning sheet</vt:lpstr>
      <vt:lpstr>Pivot Volumes</vt:lpstr>
      <vt:lpstr>Values_Planning sheet</vt:lpstr>
      <vt:lpstr>Pivot Values</vt:lpstr>
      <vt:lpstr>FTE requirements</vt:lpstr>
      <vt:lpstr>Categories</vt:lpstr>
      <vt:lpstr>High-level overview</vt:lpstr>
      <vt:lpstr>DIO mineral family</vt:lpstr>
      <vt:lpstr>Evolution total stock </vt:lpstr>
      <vt:lpstr>Inventory quality chart</vt:lpstr>
      <vt:lpstr>Top 10 overstocks</vt:lpstr>
      <vt:lpstr>Inventory quality</vt:lpstr>
      <vt:lpstr>Forecast sheet</vt:lpstr>
      <vt:lpstr>Purchase sheet</vt:lpstr>
      <vt:lpstr>BOM</vt:lpstr>
      <vt:lpstr>Routing</vt:lpstr>
      <vt:lpstr>Stock level sheet</vt:lpstr>
      <vt:lpstr>FTE sheet</vt:lpstr>
      <vt:lpstr>OEE + Machine groups</vt:lpstr>
      <vt:lpstr>Safety stock</vt:lpstr>
      <vt:lpstr>Average sales price</vt:lpstr>
      <vt:lpstr>Cost raw material</vt:lpstr>
      <vt:lpstr>Cost machine hour</vt:lpstr>
      <vt:lpstr>Valuation parameters</vt:lpstr>
      <vt:lpstr>Previous cycle values</vt:lpstr>
      <vt:lpstr>MoM inventory chart</vt:lpstr>
      <vt:lpstr>Month-over-month comparison</vt:lpstr>
      <vt:lpstr>LineType summary</vt:lpstr>
      <vt:lpstr>LineType issues</vt:lpstr>
      <vt:lpstr>Sheet3</vt:lpstr>
      <vt:lpstr>Dep_Req - No_Prod_Plan</vt:lpstr>
      <vt:lpstr>No demand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 Baetens</dc:creator>
  <cp:keywords/>
  <dc:description/>
  <cp:lastModifiedBy>Sacha Clermont</cp:lastModifiedBy>
  <cp:revision/>
  <dcterms:created xsi:type="dcterms:W3CDTF">2022-02-24T15:52:22Z</dcterms:created>
  <dcterms:modified xsi:type="dcterms:W3CDTF">2025-12-23T15:54:50Z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0x010100A6AD7D22A9719247B1F395FC366054B0</vt:lpwstr>
  </property>
  <property fmtid="{D5CDD505-2E9C-101B-9397-08002B2CF9AE}" pid="3" name="_dlc_DocIdItemGuid">
    <vt:lpwstr>6c6481ca-5425-42ef-9ed6-662af59dfea6</vt:lpwstr>
  </property>
  <property fmtid="{D5CDD505-2E9C-101B-9397-08002B2CF9AE}" pid="4" name="MediaServiceImageTags">
    <vt:lpwstr/>
  </property>
</Properties>
</file>